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charts/style6.xml" ContentType="application/vnd.ms-office.chartstyle+xml"/>
  <Override PartName="/xl/charts/colors6.xml" ContentType="application/vnd.ms-office.chartcolorstyle+xml"/>
  <Override PartName="/xl/charts/chart2.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hreadedComments/threadedComment8.xml" ContentType="application/vnd.ms-excel.threadedcomments+xml"/>
  <Override PartName="/xl/comments10.xml" ContentType="application/vnd.openxmlformats-officedocument.spreadsheetml.comments+xml"/>
  <Override PartName="/xl/threadedComments/threadedComment9.xml" ContentType="application/vnd.ms-excel.threadedcomments+xml"/>
  <Override PartName="/xl/drawings/drawing4.xml" ContentType="application/vnd.openxmlformats-officedocument.drawing+xml"/>
  <Override PartName="/xl/comments11.xml" ContentType="application/vnd.openxmlformats-officedocument.spreadsheetml.comments+xml"/>
  <Override PartName="/xl/threadedComments/threadedComment10.xml" ContentType="application/vnd.ms-excel.threadedcomments+xml"/>
  <Override PartName="/xl/comments12.xml" ContentType="application/vnd.openxmlformats-officedocument.spreadsheetml.comments+xml"/>
  <Override PartName="/xl/threadedComments/threadedComment11.xml" ContentType="application/vnd.ms-excel.threadedcomments+xml"/>
  <Override PartName="/xl/comments13.xml" ContentType="application/vnd.openxmlformats-officedocument.spreadsheetml.comments+xml"/>
  <Override PartName="/xl/threadedComments/threadedComment12.xml" ContentType="application/vnd.ms-excel.threadedcomments+xml"/>
  <Override PartName="/xl/drawings/drawing5.xml" ContentType="application/vnd.openxmlformats-officedocument.drawing+xml"/>
  <Override PartName="/xl/comments14.xml" ContentType="application/vnd.openxmlformats-officedocument.spreadsheetml.comments+xml"/>
  <Override PartName="/xl/threadedComments/threadedComment13.xml" ContentType="application/vnd.ms-excel.threadedcomments+xml"/>
  <Override PartName="/xl/drawings/drawing6.xml" ContentType="application/vnd.openxmlformats-officedocument.drawing+xml"/>
  <Override PartName="/xl/comments15.xml" ContentType="application/vnd.openxmlformats-officedocument.spreadsheetml.comments+xml"/>
  <Override PartName="/xl/threadedComments/threadedComment14.xml" ContentType="application/vnd.ms-excel.threadedcomments+xml"/>
  <Override PartName="/xl/comments16.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defaultThemeVersion="166925"/>
  <mc:AlternateContent xmlns:mc="http://schemas.openxmlformats.org/markup-compatibility/2006">
    <mc:Choice Requires="x15">
      <x15ac:absPath xmlns:x15ac="http://schemas.microsoft.com/office/spreadsheetml/2010/11/ac" url="C:\Users\jacks074\Documents\ABM-MOEA REPO\BETO-ABM-MOEA\"/>
    </mc:Choice>
  </mc:AlternateContent>
  <xr:revisionPtr revIDLastSave="0" documentId="13_ncr:1_{14EC0B33-9C3B-431A-B073-69F8AB0BFAE5}" xr6:coauthVersionLast="47" xr6:coauthVersionMax="47" xr10:uidLastSave="{00000000-0000-0000-0000-000000000000}"/>
  <bookViews>
    <workbookView xWindow="-120" yWindow="-120" windowWidth="51840" windowHeight="21240" tabRatio="717" firstSheet="4" activeTab="12" xr2:uid="{828EDBD2-2078-5D4F-A1A0-69F25A94E2E3}"/>
  </bookViews>
  <sheets>
    <sheet name="README" sheetId="3" r:id="rId1"/>
    <sheet name="PDFData" sheetId="10" r:id="rId2"/>
    <sheet name="LiqFuelDem" sheetId="34" r:id="rId3"/>
    <sheet name="General" sheetId="8" r:id="rId4"/>
    <sheet name="TEA" sheetId="1" r:id="rId5"/>
    <sheet name="NPVSolv" sheetId="5" r:id="rId6"/>
    <sheet name="BaseNPV" sheetId="21" r:id="rId7"/>
    <sheet name="LCA" sheetId="2" r:id="rId8"/>
    <sheet name="LCI" sheetId="9" r:id="rId9"/>
    <sheet name="SubsList" sheetId="31" r:id="rId10"/>
    <sheet name="YieldsAct" sheetId="32" r:id="rId11"/>
    <sheet name="YieldXX" sheetId="33" r:id="rId12"/>
    <sheet name="GeoInputs" sheetId="35" r:id="rId13"/>
    <sheet name="AvRes" sheetId="36" r:id="rId14"/>
    <sheet name="I_O" sheetId="7" r:id="rId15"/>
    <sheet name="SoyCult" sheetId="23" r:id="rId16"/>
    <sheet name="CornCult" sheetId="13" r:id="rId17"/>
    <sheet name="WheatCult" sheetId="39" r:id="rId18"/>
    <sheet name="AlfCult" sheetId="40" r:id="rId19"/>
    <sheet name="MiscCult" sheetId="17" r:id="rId20"/>
    <sheet name="GrassCult" sheetId="25" r:id="rId21"/>
    <sheet name="FPlanCult" sheetId="26" r:id="rId22"/>
    <sheet name="FStockCult" sheetId="37" r:id="rId23"/>
    <sheet name="FResCult" sheetId="38" r:id="rId24"/>
    <sheet name="AlgaeCult" sheetId="18" r:id="rId25"/>
    <sheet name="StarchFerm" sheetId="14" r:id="rId26"/>
    <sheet name="AcidHydFerm" sheetId="16" r:id="rId27"/>
    <sheet name="GasFT" sheetId="29" r:id="rId28"/>
    <sheet name="HTL" sheetId="28" r:id="rId29"/>
    <sheet name="Pyrol" sheetId="19" r:id="rId30"/>
    <sheet name="HexExtSoy" sheetId="15" r:id="rId31"/>
    <sheet name="HexExtAlg" sheetId="42" r:id="rId32"/>
    <sheet name="Transest" sheetId="24" r:id="rId33"/>
    <sheet name="HydroProcOil" sheetId="27" r:id="rId34"/>
    <sheet name="HydroProcSyn" sheetId="41" r:id="rId35"/>
  </sheets>
  <externalReferences>
    <externalReference r:id="rId36"/>
    <externalReference r:id="rId37"/>
    <externalReference r:id="rId38"/>
    <externalReference r:id="rId39"/>
    <externalReference r:id="rId40"/>
    <externalReference r:id="rId41"/>
    <externalReference r:id="rId42"/>
  </externalReferences>
  <definedNames>
    <definedName name="_xlnm._FilterDatabase" localSheetId="9" hidden="1">SubsList!$B$1:$B$117</definedName>
    <definedName name="_xlchart.v1.0" hidden="1">LCA!$AA$72</definedName>
    <definedName name="_xlchart.v1.1" hidden="1">LCA!$AA$74:$AA$78</definedName>
    <definedName name="_xlchart.v1.2" hidden="1">LCA!$Z$72</definedName>
    <definedName name="_xlchart.v1.3" hidden="1">LCA!$Z$74:$Z$75</definedName>
    <definedName name="_xlchart.v1.4" hidden="1">LCA!$X$72</definedName>
    <definedName name="_xlchart.v1.5" hidden="1">LCA!$X$74:$X$77</definedName>
    <definedName name="_xlchart.v1.6" hidden="1">LCA!$Y$72</definedName>
    <definedName name="_xlchart.v1.7" hidden="1">LCA!$Y$74:$Y$77</definedName>
    <definedName name="_xlchart.v1.8" hidden="1">LCA!$W$72</definedName>
    <definedName name="_xlchart.v1.9" hidden="1">LCA!$W$74:$W$78</definedName>
    <definedName name="AcFt_Per_Gal">'[1]Conversions Page'!$D$12</definedName>
    <definedName name="Acre_p_ha">'[1]Conversions Page'!$D$4</definedName>
    <definedName name="Aglime_Per_Ha_I">[1]Inputs!$A$13</definedName>
    <definedName name="ash_content">'[2]Independent Variables'!$C$10</definedName>
    <definedName name="biochar_yield">'[3]Process Models'!$H$9</definedName>
    <definedName name="biocrude_yield">'[3]Process Models'!$H$8</definedName>
    <definedName name="biomass_input">'[2]Independent Variables'!$C$5</definedName>
    <definedName name="Bushel_per_kg">'[1]Conversions Page'!$D$10</definedName>
    <definedName name="Bushels_CG">'[1]Process Model'!$C$156</definedName>
    <definedName name="CO2_per_ha_I">[1]Inputs!$A$15</definedName>
    <definedName name="conversion_tonne_to_kilograms">[4]Conversions!$E$2</definedName>
    <definedName name="conversions_megajoule_to_kilojoules">[4]Conversions!$E$3</definedName>
    <definedName name="Diesel_per_ha_I">[1]Inputs!$F$6</definedName>
    <definedName name="drying_heat">'[2]Independent Variables'!$C$11</definedName>
    <definedName name="Full_Prod" localSheetId="15">[5]TEA!$C$95</definedName>
    <definedName name="Full_Prod">[6]TEA!$C$100</definedName>
    <definedName name="Gal_BD_Out" localSheetId="15">'[7]Process Model'!$R$12</definedName>
    <definedName name="Gal_BD_Out">#REF!</definedName>
    <definedName name="h2O_Avail_per_ha">[1]Inputs!$A$16</definedName>
    <definedName name="Herb_per_Ha_I">[1]Inputs!$A$14</definedName>
    <definedName name="hours">'[2]Independent Variables'!$C$4</definedName>
    <definedName name="K_Per_Ha_I">[1]Inputs!$A$8</definedName>
    <definedName name="K2O_reqd_per_ha">[1]Inputs!$K$25</definedName>
    <definedName name="kg_per_lb">'[1]Conversions Page'!$D$7</definedName>
    <definedName name="Km_f_Mi">'[1]Conversions Page'!$D$3</definedName>
    <definedName name="L_per_Gal">'[1]Conversions Page'!$D$11</definedName>
    <definedName name="Labor_p_ha_I">[1]Inputs!$F$5</definedName>
    <definedName name="m3_per_Gal">'[1]Conversions Page'!$D$13</definedName>
    <definedName name="MESP">[1]TEA!$C$101</definedName>
    <definedName name="MFSP" localSheetId="15">[5]TEA!$C$98</definedName>
    <definedName name="MFSP">[6]TEA!$C$103</definedName>
    <definedName name="N_Per_Ha_I">[1]Inputs!$A$6</definedName>
    <definedName name="N_reqd_per_ha">[1]Inputs!$K$23</definedName>
    <definedName name="P_Per_Ha_I">[1]Inputs!$A$7</definedName>
    <definedName name="P2O5_reqd_per_ha">[1]Inputs!$K$24</definedName>
    <definedName name="percent_solids">'[2]Independent Variables'!$C$6</definedName>
    <definedName name="Precip">[1]Inputs!$K$10</definedName>
    <definedName name="process_electricity">'[2]Independent Variables'!$C$13</definedName>
    <definedName name="process_heat">'[2]Independent Variables'!$C$12</definedName>
    <definedName name="S_reqd_per_ha">[1]Inputs!$K$26</definedName>
    <definedName name="Scale_Farm_Size" localSheetId="15">[5]TEA!$C$5</definedName>
    <definedName name="Scale_Farm_Size">[6]TEA!$C$5</definedName>
    <definedName name="Seeds_per_ha_I">[1]Inputs!$A$5</definedName>
    <definedName name="shifts">'[2]Independent Variables'!$C$3</definedName>
    <definedName name="Total_Mass_From_Soil_I">[1]Inputs!$K$15</definedName>
    <definedName name="up_time">'[2]Independent Variables'!$C$2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19" i="1" l="1"/>
  <c r="J265" i="7"/>
  <c r="K265" i="7"/>
  <c r="L265" i="7"/>
  <c r="M265" i="7"/>
  <c r="N265" i="7"/>
  <c r="O265" i="7"/>
  <c r="P265" i="7"/>
  <c r="Q265" i="7"/>
  <c r="R265" i="7"/>
  <c r="S265" i="7"/>
  <c r="T265" i="7"/>
  <c r="U265" i="7"/>
  <c r="V265" i="7"/>
  <c r="GX224" i="7"/>
  <c r="CQ268" i="7"/>
  <c r="CR268" i="7"/>
  <c r="CS268" i="7"/>
  <c r="CT268" i="7"/>
  <c r="CU268" i="7"/>
  <c r="CV268" i="7"/>
  <c r="CW268" i="7"/>
  <c r="CX268" i="7"/>
  <c r="CY268" i="7"/>
  <c r="DA268" i="7"/>
  <c r="DB268" i="7"/>
  <c r="DC268" i="7"/>
  <c r="DD268" i="7"/>
  <c r="DE268" i="7"/>
  <c r="DF268" i="7"/>
  <c r="DG268" i="7"/>
  <c r="DH268" i="7"/>
  <c r="DI268" i="7"/>
  <c r="DJ268" i="7"/>
  <c r="CP268" i="7"/>
  <c r="BT268" i="7"/>
  <c r="BU268" i="7"/>
  <c r="BV268" i="7"/>
  <c r="BW268" i="7"/>
  <c r="BX268" i="7"/>
  <c r="BY268" i="7"/>
  <c r="BZ268" i="7"/>
  <c r="CA268" i="7"/>
  <c r="CB268" i="7"/>
  <c r="CD268" i="7"/>
  <c r="CE268" i="7"/>
  <c r="CF268" i="7"/>
  <c r="CG268" i="7"/>
  <c r="CH268" i="7"/>
  <c r="CI268" i="7"/>
  <c r="CJ268" i="7"/>
  <c r="CK268" i="7"/>
  <c r="CL268" i="7"/>
  <c r="CM268" i="7"/>
  <c r="BS268" i="7"/>
  <c r="Z271" i="7"/>
  <c r="AA271" i="7"/>
  <c r="AB271" i="7"/>
  <c r="AC271" i="7"/>
  <c r="AD271" i="7"/>
  <c r="AE271" i="7"/>
  <c r="AF271" i="7"/>
  <c r="AG271" i="7"/>
  <c r="AH271" i="7"/>
  <c r="AI271" i="7"/>
  <c r="AJ271" i="7"/>
  <c r="AK271" i="7"/>
  <c r="AL271" i="7"/>
  <c r="AM271" i="7"/>
  <c r="AN271" i="7"/>
  <c r="AO271" i="7"/>
  <c r="AP271" i="7"/>
  <c r="AQ271" i="7"/>
  <c r="AR271" i="7"/>
  <c r="AS271" i="7"/>
  <c r="Y271" i="7"/>
  <c r="KP220" i="7"/>
  <c r="KQ220" i="7"/>
  <c r="KR220" i="7"/>
  <c r="KS220" i="7"/>
  <c r="KT220" i="7"/>
  <c r="KU220" i="7"/>
  <c r="KV220" i="7"/>
  <c r="KW220" i="7"/>
  <c r="KX220" i="7"/>
  <c r="KY220" i="7"/>
  <c r="KZ220" i="7"/>
  <c r="LA220" i="7"/>
  <c r="LB220" i="7"/>
  <c r="LC220" i="7"/>
  <c r="LD220" i="7"/>
  <c r="LE220" i="7"/>
  <c r="LF220" i="7"/>
  <c r="LG220" i="7"/>
  <c r="LH220" i="7"/>
  <c r="LI220" i="7"/>
  <c r="KO220" i="7"/>
  <c r="KN220" i="7"/>
  <c r="JS220" i="7"/>
  <c r="JT220" i="7"/>
  <c r="JU220" i="7"/>
  <c r="JV220" i="7"/>
  <c r="JW220" i="7"/>
  <c r="JX220" i="7"/>
  <c r="JY220" i="7"/>
  <c r="JZ220" i="7"/>
  <c r="KA220" i="7"/>
  <c r="KB220" i="7"/>
  <c r="KC220" i="7"/>
  <c r="KD220" i="7"/>
  <c r="KE220" i="7"/>
  <c r="KF220" i="7"/>
  <c r="KG220" i="7"/>
  <c r="KH220" i="7"/>
  <c r="KI220" i="7"/>
  <c r="KJ220" i="7"/>
  <c r="KK220" i="7"/>
  <c r="KL220" i="7"/>
  <c r="JR220" i="7"/>
  <c r="JQ220" i="7"/>
  <c r="IV220" i="7"/>
  <c r="IW220" i="7"/>
  <c r="IX220" i="7"/>
  <c r="IY220" i="7"/>
  <c r="IZ220" i="7"/>
  <c r="JA220" i="7"/>
  <c r="JB220" i="7"/>
  <c r="JC220" i="7"/>
  <c r="JD220" i="7"/>
  <c r="JE220" i="7"/>
  <c r="JF220" i="7"/>
  <c r="JG220" i="7"/>
  <c r="JH220" i="7"/>
  <c r="JI220" i="7"/>
  <c r="JJ220" i="7"/>
  <c r="JK220" i="7"/>
  <c r="JL220" i="7"/>
  <c r="JM220" i="7"/>
  <c r="JN220" i="7"/>
  <c r="JO220" i="7"/>
  <c r="IU220" i="7"/>
  <c r="IT220" i="7"/>
  <c r="HY220" i="7"/>
  <c r="HZ220" i="7"/>
  <c r="IA220" i="7"/>
  <c r="IB220" i="7"/>
  <c r="IC220" i="7"/>
  <c r="ID220" i="7"/>
  <c r="IE220" i="7"/>
  <c r="IF220" i="7"/>
  <c r="IG220" i="7"/>
  <c r="IH220" i="7"/>
  <c r="II220" i="7"/>
  <c r="IJ220" i="7"/>
  <c r="IK220" i="7"/>
  <c r="IL220" i="7"/>
  <c r="IM220" i="7"/>
  <c r="IN220" i="7"/>
  <c r="IO220" i="7"/>
  <c r="IP220" i="7"/>
  <c r="IQ220" i="7"/>
  <c r="IR220" i="7"/>
  <c r="HX220" i="7"/>
  <c r="HW220" i="7"/>
  <c r="HB220" i="7"/>
  <c r="HC220" i="7"/>
  <c r="HD220" i="7"/>
  <c r="HE220" i="7"/>
  <c r="HF220" i="7"/>
  <c r="HG220" i="7"/>
  <c r="HH220" i="7"/>
  <c r="HI220" i="7"/>
  <c r="HJ220" i="7"/>
  <c r="HK220" i="7"/>
  <c r="HL220" i="7"/>
  <c r="HM220" i="7"/>
  <c r="HN220" i="7"/>
  <c r="HO220" i="7"/>
  <c r="HP220" i="7"/>
  <c r="HQ220" i="7"/>
  <c r="HR220" i="7"/>
  <c r="HS220" i="7"/>
  <c r="HT220" i="7"/>
  <c r="HU220" i="7"/>
  <c r="HA220" i="7"/>
  <c r="GZ220" i="7"/>
  <c r="GE220" i="7"/>
  <c r="GF220" i="7"/>
  <c r="GG220" i="7"/>
  <c r="GH220" i="7"/>
  <c r="GI220" i="7"/>
  <c r="GJ220" i="7"/>
  <c r="GK220" i="7"/>
  <c r="GL220" i="7"/>
  <c r="GM220" i="7"/>
  <c r="GN220" i="7"/>
  <c r="GO220" i="7"/>
  <c r="GP220" i="7"/>
  <c r="GQ220" i="7"/>
  <c r="GR220" i="7"/>
  <c r="GS220" i="7"/>
  <c r="GT220" i="7"/>
  <c r="GU220" i="7"/>
  <c r="GV220" i="7"/>
  <c r="GW220" i="7"/>
  <c r="GX220" i="7"/>
  <c r="GD220" i="7"/>
  <c r="GC220" i="7"/>
  <c r="FH220" i="7"/>
  <c r="FI220" i="7"/>
  <c r="FJ220" i="7"/>
  <c r="FK220" i="7"/>
  <c r="FL220" i="7"/>
  <c r="FM220" i="7"/>
  <c r="FN220" i="7"/>
  <c r="FO220" i="7"/>
  <c r="FP220" i="7"/>
  <c r="FQ220" i="7"/>
  <c r="FR220" i="7"/>
  <c r="FS220" i="7"/>
  <c r="FT220" i="7"/>
  <c r="FU220" i="7"/>
  <c r="FV220" i="7"/>
  <c r="FW220" i="7"/>
  <c r="FX220" i="7"/>
  <c r="FY220" i="7"/>
  <c r="FZ220" i="7"/>
  <c r="GA220" i="7"/>
  <c r="FG220" i="7"/>
  <c r="FF220" i="7"/>
  <c r="EK220" i="7"/>
  <c r="EL220" i="7"/>
  <c r="EM220" i="7"/>
  <c r="EN220" i="7"/>
  <c r="EO220" i="7"/>
  <c r="EP220" i="7"/>
  <c r="EQ220" i="7"/>
  <c r="ER220" i="7"/>
  <c r="ES220" i="7"/>
  <c r="ET220" i="7"/>
  <c r="EU220" i="7"/>
  <c r="EV220" i="7"/>
  <c r="EW220" i="7"/>
  <c r="EX220" i="7"/>
  <c r="EY220" i="7"/>
  <c r="EZ220" i="7"/>
  <c r="FA220" i="7"/>
  <c r="FB220" i="7"/>
  <c r="FC220" i="7"/>
  <c r="FD220" i="7"/>
  <c r="EJ220" i="7"/>
  <c r="EI220" i="7"/>
  <c r="DN220" i="7"/>
  <c r="DO220" i="7"/>
  <c r="DP220" i="7"/>
  <c r="DQ220" i="7"/>
  <c r="DR220" i="7"/>
  <c r="DS220" i="7"/>
  <c r="DT220" i="7"/>
  <c r="DU220" i="7"/>
  <c r="DV220" i="7"/>
  <c r="DW220" i="7"/>
  <c r="DX220" i="7"/>
  <c r="DY220" i="7"/>
  <c r="DZ220" i="7"/>
  <c r="EA220" i="7"/>
  <c r="EB220" i="7"/>
  <c r="EC220" i="7"/>
  <c r="ED220" i="7"/>
  <c r="EE220" i="7"/>
  <c r="EF220" i="7"/>
  <c r="EG220" i="7"/>
  <c r="DM220" i="7"/>
  <c r="DL220" i="7"/>
  <c r="CQ220" i="7"/>
  <c r="CR220" i="7"/>
  <c r="CS220" i="7"/>
  <c r="CT220" i="7"/>
  <c r="CU220" i="7"/>
  <c r="CV220" i="7"/>
  <c r="CW220" i="7"/>
  <c r="CX220" i="7"/>
  <c r="CY220" i="7"/>
  <c r="CZ220" i="7"/>
  <c r="DA220" i="7"/>
  <c r="DB220" i="7"/>
  <c r="DC220" i="7"/>
  <c r="DD220" i="7"/>
  <c r="DE220" i="7"/>
  <c r="DF220" i="7"/>
  <c r="DG220" i="7"/>
  <c r="DH220" i="7"/>
  <c r="DI220" i="7"/>
  <c r="DJ220" i="7"/>
  <c r="CP220" i="7"/>
  <c r="CO220" i="7"/>
  <c r="BT220" i="7"/>
  <c r="BU220" i="7"/>
  <c r="BV220" i="7"/>
  <c r="BW220" i="7"/>
  <c r="BX220" i="7"/>
  <c r="BY220" i="7"/>
  <c r="BZ220" i="7"/>
  <c r="CA220" i="7"/>
  <c r="CB220" i="7"/>
  <c r="CC220" i="7"/>
  <c r="CD220" i="7"/>
  <c r="CE220" i="7"/>
  <c r="CF220" i="7"/>
  <c r="CG220" i="7"/>
  <c r="CH220" i="7"/>
  <c r="CI220" i="7"/>
  <c r="CJ220" i="7"/>
  <c r="CK220" i="7"/>
  <c r="CL220" i="7"/>
  <c r="CM220" i="7"/>
  <c r="BS220" i="7"/>
  <c r="BR220" i="7"/>
  <c r="AW220" i="7"/>
  <c r="AX220" i="7"/>
  <c r="AY220" i="7"/>
  <c r="AZ220" i="7"/>
  <c r="BA220" i="7"/>
  <c r="BB220" i="7"/>
  <c r="BC220" i="7"/>
  <c r="BD220" i="7"/>
  <c r="BE220" i="7"/>
  <c r="BF220" i="7"/>
  <c r="BG220" i="7"/>
  <c r="BH220" i="7"/>
  <c r="BI220" i="7"/>
  <c r="BJ220" i="7"/>
  <c r="BK220" i="7"/>
  <c r="BL220" i="7"/>
  <c r="BM220" i="7"/>
  <c r="BN220" i="7"/>
  <c r="BO220" i="7"/>
  <c r="BP220" i="7"/>
  <c r="AV220" i="7"/>
  <c r="AU220" i="7"/>
  <c r="AV219" i="7"/>
  <c r="Z220" i="7"/>
  <c r="AA220" i="7"/>
  <c r="AB220" i="7"/>
  <c r="AC220" i="7"/>
  <c r="AD220" i="7"/>
  <c r="AE220" i="7"/>
  <c r="AF220" i="7"/>
  <c r="AG220" i="7"/>
  <c r="AH220" i="7"/>
  <c r="AI220" i="7"/>
  <c r="AJ220" i="7"/>
  <c r="AK220" i="7"/>
  <c r="AL220" i="7"/>
  <c r="AM220" i="7"/>
  <c r="AN220" i="7"/>
  <c r="AO220" i="7"/>
  <c r="AP220" i="7"/>
  <c r="AQ220" i="7"/>
  <c r="AR220" i="7"/>
  <c r="AS220" i="7"/>
  <c r="Y220" i="7"/>
  <c r="X220" i="7"/>
  <c r="C220" i="7"/>
  <c r="D220" i="7"/>
  <c r="E220" i="7"/>
  <c r="F220" i="7"/>
  <c r="G220" i="7"/>
  <c r="H220" i="7"/>
  <c r="I220" i="7"/>
  <c r="J220" i="7"/>
  <c r="K220" i="7"/>
  <c r="L220" i="7"/>
  <c r="M220" i="7"/>
  <c r="N220" i="7"/>
  <c r="O220" i="7"/>
  <c r="P220" i="7"/>
  <c r="B220" i="7"/>
  <c r="A40" i="7"/>
  <c r="A92" i="7"/>
  <c r="A220" i="7"/>
  <c r="K18" i="29"/>
  <c r="K17" i="29"/>
  <c r="K6" i="29"/>
  <c r="K4" i="29"/>
  <c r="K16" i="42"/>
  <c r="K15" i="42"/>
  <c r="K4" i="42"/>
  <c r="B3" i="42"/>
  <c r="K10" i="42" s="1"/>
  <c r="B4" i="42"/>
  <c r="K11" i="42" s="1"/>
  <c r="B6" i="42"/>
  <c r="K5" i="42" s="1"/>
  <c r="B7" i="42"/>
  <c r="K8" i="42" s="1"/>
  <c r="B8" i="42"/>
  <c r="K7" i="42" s="1"/>
  <c r="B2" i="42"/>
  <c r="K9" i="42" s="1"/>
  <c r="BF333" i="7"/>
  <c r="BF334" i="7"/>
  <c r="BF335" i="7"/>
  <c r="BF336" i="7"/>
  <c r="BF337" i="7"/>
  <c r="BF338" i="7"/>
  <c r="BF332" i="7"/>
  <c r="BH331" i="7"/>
  <c r="BI331" i="7"/>
  <c r="BJ331" i="7"/>
  <c r="BK331" i="7"/>
  <c r="BL331" i="7"/>
  <c r="BM331" i="7"/>
  <c r="BN331" i="7"/>
  <c r="BO331" i="7"/>
  <c r="BP331" i="7"/>
  <c r="BQ331" i="7"/>
  <c r="BG331" i="7"/>
  <c r="BL325" i="7"/>
  <c r="AA78" i="2" l="1"/>
  <c r="AA77" i="2"/>
  <c r="AA76" i="2"/>
  <c r="AA75" i="2"/>
  <c r="AA74" i="2"/>
  <c r="Z75" i="2"/>
  <c r="Z74" i="2"/>
  <c r="Y77" i="2"/>
  <c r="Y75" i="2"/>
  <c r="Y76" i="2"/>
  <c r="Y74" i="2"/>
  <c r="X77" i="2"/>
  <c r="X76" i="2"/>
  <c r="X75" i="2"/>
  <c r="X74" i="2"/>
  <c r="W78" i="2"/>
  <c r="W77" i="2"/>
  <c r="W75" i="2"/>
  <c r="W76" i="2"/>
  <c r="W74" i="2"/>
  <c r="D70" i="2"/>
  <c r="E70" i="2"/>
  <c r="F70" i="2"/>
  <c r="G70" i="2"/>
  <c r="H70" i="2"/>
  <c r="I70" i="2"/>
  <c r="J70" i="2"/>
  <c r="K70" i="2"/>
  <c r="L70" i="2"/>
  <c r="M70" i="2"/>
  <c r="N70" i="2"/>
  <c r="O70" i="2"/>
  <c r="C70" i="2"/>
  <c r="C72" i="2"/>
  <c r="D68" i="2"/>
  <c r="E68" i="2"/>
  <c r="F68" i="2"/>
  <c r="G68" i="2"/>
  <c r="H68" i="2"/>
  <c r="I68" i="2"/>
  <c r="J68" i="2"/>
  <c r="K68" i="2"/>
  <c r="L68" i="2"/>
  <c r="M68" i="2"/>
  <c r="N68" i="2"/>
  <c r="O68" i="2"/>
  <c r="C68" i="2"/>
  <c r="D66" i="2"/>
  <c r="E66" i="2"/>
  <c r="F66" i="2"/>
  <c r="G66" i="2"/>
  <c r="H66" i="2"/>
  <c r="I66" i="2"/>
  <c r="J66" i="2"/>
  <c r="K66" i="2"/>
  <c r="L66" i="2"/>
  <c r="M66" i="2"/>
  <c r="N66" i="2"/>
  <c r="O66" i="2"/>
  <c r="C66" i="2"/>
  <c r="O72" i="2"/>
  <c r="O12" i="2"/>
  <c r="C12" i="2"/>
  <c r="D72" i="2"/>
  <c r="D12" i="2" s="1"/>
  <c r="E72" i="2"/>
  <c r="E12" i="2" s="1"/>
  <c r="F72" i="2"/>
  <c r="F12" i="2" s="1"/>
  <c r="G72" i="2"/>
  <c r="G12" i="2" s="1"/>
  <c r="H72" i="2"/>
  <c r="H12" i="2" s="1"/>
  <c r="I72" i="2"/>
  <c r="I12" i="2" s="1"/>
  <c r="J72" i="2"/>
  <c r="J12" i="2" s="1"/>
  <c r="K72" i="2"/>
  <c r="K12" i="2" s="1"/>
  <c r="L72" i="2"/>
  <c r="L12" i="2" s="1"/>
  <c r="M72" i="2"/>
  <c r="M12" i="2" s="1"/>
  <c r="N72" i="2"/>
  <c r="N12" i="2" s="1"/>
  <c r="KO221" i="7"/>
  <c r="KP221" i="7"/>
  <c r="KQ221" i="7"/>
  <c r="KR221" i="7"/>
  <c r="KS221" i="7"/>
  <c r="KT221" i="7"/>
  <c r="KU221" i="7"/>
  <c r="KV221" i="7"/>
  <c r="KW221" i="7"/>
  <c r="KX221" i="7"/>
  <c r="KY221" i="7"/>
  <c r="KZ221" i="7"/>
  <c r="LA221" i="7"/>
  <c r="LB221" i="7"/>
  <c r="LC221" i="7"/>
  <c r="LD221" i="7"/>
  <c r="LE221" i="7"/>
  <c r="LF221" i="7"/>
  <c r="LG221" i="7"/>
  <c r="LH221" i="7"/>
  <c r="LI221" i="7"/>
  <c r="KO222" i="7"/>
  <c r="KP222" i="7"/>
  <c r="KQ222" i="7"/>
  <c r="KR222" i="7"/>
  <c r="KS222" i="7"/>
  <c r="KT222" i="7"/>
  <c r="KU222" i="7"/>
  <c r="KV222" i="7"/>
  <c r="KW222" i="7"/>
  <c r="KX222" i="7"/>
  <c r="KY222" i="7"/>
  <c r="KZ222" i="7"/>
  <c r="LA222" i="7"/>
  <c r="LB222" i="7"/>
  <c r="LC222" i="7"/>
  <c r="LD222" i="7"/>
  <c r="LE222" i="7"/>
  <c r="LF222" i="7"/>
  <c r="LG222" i="7"/>
  <c r="LH222" i="7"/>
  <c r="LI222" i="7"/>
  <c r="JR221" i="7"/>
  <c r="JS221" i="7"/>
  <c r="JT221" i="7"/>
  <c r="JU221" i="7"/>
  <c r="JV221" i="7"/>
  <c r="JW221" i="7"/>
  <c r="JX221" i="7"/>
  <c r="JY221" i="7"/>
  <c r="JZ221" i="7"/>
  <c r="KA221" i="7"/>
  <c r="KB221" i="7"/>
  <c r="KC221" i="7"/>
  <c r="KD221" i="7"/>
  <c r="KE221" i="7"/>
  <c r="KF221" i="7"/>
  <c r="KG221" i="7"/>
  <c r="KH221" i="7"/>
  <c r="KI221" i="7"/>
  <c r="KJ221" i="7"/>
  <c r="KK221" i="7"/>
  <c r="KL221" i="7"/>
  <c r="JR222" i="7"/>
  <c r="JS222" i="7"/>
  <c r="JT222" i="7"/>
  <c r="JU222" i="7"/>
  <c r="JV222" i="7"/>
  <c r="JW222" i="7"/>
  <c r="JX222" i="7"/>
  <c r="JY222" i="7"/>
  <c r="JZ222" i="7"/>
  <c r="KA222" i="7"/>
  <c r="KB222" i="7"/>
  <c r="KC222" i="7"/>
  <c r="KD222" i="7"/>
  <c r="KE222" i="7"/>
  <c r="KF222" i="7"/>
  <c r="KG222" i="7"/>
  <c r="KH222" i="7"/>
  <c r="KI222" i="7"/>
  <c r="KJ222" i="7"/>
  <c r="KK222" i="7"/>
  <c r="KL222" i="7"/>
  <c r="IU221" i="7"/>
  <c r="IV221" i="7"/>
  <c r="IW221" i="7"/>
  <c r="IX221" i="7"/>
  <c r="IY221" i="7"/>
  <c r="IZ221" i="7"/>
  <c r="JA221" i="7"/>
  <c r="JB221" i="7"/>
  <c r="JC221" i="7"/>
  <c r="JD221" i="7"/>
  <c r="JE221" i="7"/>
  <c r="JF221" i="7"/>
  <c r="JG221" i="7"/>
  <c r="JH221" i="7"/>
  <c r="JI221" i="7"/>
  <c r="JJ221" i="7"/>
  <c r="JK221" i="7"/>
  <c r="JL221" i="7"/>
  <c r="JM221" i="7"/>
  <c r="JN221" i="7"/>
  <c r="JO221" i="7"/>
  <c r="IU222" i="7"/>
  <c r="IV222" i="7"/>
  <c r="IW222" i="7"/>
  <c r="IX222" i="7"/>
  <c r="IY222" i="7"/>
  <c r="IZ222" i="7"/>
  <c r="JA222" i="7"/>
  <c r="JB222" i="7"/>
  <c r="JC222" i="7"/>
  <c r="JD222" i="7"/>
  <c r="JE222" i="7"/>
  <c r="JF222" i="7"/>
  <c r="JG222" i="7"/>
  <c r="JH222" i="7"/>
  <c r="JI222" i="7"/>
  <c r="JJ222" i="7"/>
  <c r="JK222" i="7"/>
  <c r="JL222" i="7"/>
  <c r="JM222" i="7"/>
  <c r="JN222" i="7"/>
  <c r="JO222" i="7"/>
  <c r="HX221" i="7"/>
  <c r="HY221" i="7"/>
  <c r="HZ221" i="7"/>
  <c r="IA221" i="7"/>
  <c r="IB221" i="7"/>
  <c r="IC221" i="7"/>
  <c r="ID221" i="7"/>
  <c r="IE221" i="7"/>
  <c r="IF221" i="7"/>
  <c r="IG221" i="7"/>
  <c r="IH221" i="7"/>
  <c r="II221" i="7"/>
  <c r="IJ221" i="7"/>
  <c r="IK221" i="7"/>
  <c r="IL221" i="7"/>
  <c r="IM221" i="7"/>
  <c r="IN221" i="7"/>
  <c r="IO221" i="7"/>
  <c r="IP221" i="7"/>
  <c r="IQ221" i="7"/>
  <c r="IR221" i="7"/>
  <c r="HX222" i="7"/>
  <c r="HY222" i="7"/>
  <c r="HZ222" i="7"/>
  <c r="IA222" i="7"/>
  <c r="IB222" i="7"/>
  <c r="IC222" i="7"/>
  <c r="ID222" i="7"/>
  <c r="IE222" i="7"/>
  <c r="IF222" i="7"/>
  <c r="IG222" i="7"/>
  <c r="IH222" i="7"/>
  <c r="II222" i="7"/>
  <c r="IJ222" i="7"/>
  <c r="IK222" i="7"/>
  <c r="IL222" i="7"/>
  <c r="IM222" i="7"/>
  <c r="IN222" i="7"/>
  <c r="IO222" i="7"/>
  <c r="IP222" i="7"/>
  <c r="IQ222" i="7"/>
  <c r="IR222" i="7"/>
  <c r="GD221" i="7"/>
  <c r="GE221" i="7"/>
  <c r="GF221" i="7"/>
  <c r="GG221" i="7"/>
  <c r="GH221" i="7"/>
  <c r="GI221" i="7"/>
  <c r="GJ221" i="7"/>
  <c r="GK221" i="7"/>
  <c r="GL221" i="7"/>
  <c r="GM221" i="7"/>
  <c r="GN221" i="7"/>
  <c r="GO221" i="7"/>
  <c r="GP221" i="7"/>
  <c r="GQ221" i="7"/>
  <c r="GR221" i="7"/>
  <c r="GS221" i="7"/>
  <c r="GT221" i="7"/>
  <c r="GU221" i="7"/>
  <c r="GV221" i="7"/>
  <c r="GW221" i="7"/>
  <c r="GX221" i="7"/>
  <c r="GD222" i="7"/>
  <c r="GE222" i="7"/>
  <c r="GF222" i="7"/>
  <c r="GG222" i="7"/>
  <c r="GH222" i="7"/>
  <c r="GI222" i="7"/>
  <c r="GJ222" i="7"/>
  <c r="GK222" i="7"/>
  <c r="GL222" i="7"/>
  <c r="GM222" i="7"/>
  <c r="GN222" i="7"/>
  <c r="GO222" i="7"/>
  <c r="GP222" i="7"/>
  <c r="GQ222" i="7"/>
  <c r="GR222" i="7"/>
  <c r="GS222" i="7"/>
  <c r="GT222" i="7"/>
  <c r="GU222" i="7"/>
  <c r="GV222" i="7"/>
  <c r="GW222" i="7"/>
  <c r="GX222" i="7"/>
  <c r="FG221" i="7"/>
  <c r="FH221" i="7"/>
  <c r="FI221" i="7"/>
  <c r="FJ221" i="7"/>
  <c r="FK221" i="7"/>
  <c r="FL221" i="7"/>
  <c r="FM221" i="7"/>
  <c r="FN221" i="7"/>
  <c r="FO221" i="7"/>
  <c r="FP221" i="7"/>
  <c r="FQ221" i="7"/>
  <c r="FR221" i="7"/>
  <c r="FS221" i="7"/>
  <c r="FT221" i="7"/>
  <c r="FU221" i="7"/>
  <c r="FV221" i="7"/>
  <c r="FW221" i="7"/>
  <c r="FX221" i="7"/>
  <c r="FY221" i="7"/>
  <c r="FZ221" i="7"/>
  <c r="GA221" i="7"/>
  <c r="FG222" i="7"/>
  <c r="FH222" i="7"/>
  <c r="FI222" i="7"/>
  <c r="FJ222" i="7"/>
  <c r="FK222" i="7"/>
  <c r="FL222" i="7"/>
  <c r="FM222" i="7"/>
  <c r="FN222" i="7"/>
  <c r="FO222" i="7"/>
  <c r="FP222" i="7"/>
  <c r="FQ222" i="7"/>
  <c r="FR222" i="7"/>
  <c r="FS222" i="7"/>
  <c r="FT222" i="7"/>
  <c r="FU222" i="7"/>
  <c r="FV222" i="7"/>
  <c r="FW222" i="7"/>
  <c r="FX222" i="7"/>
  <c r="FY222" i="7"/>
  <c r="FZ222" i="7"/>
  <c r="GA222" i="7"/>
  <c r="EJ221" i="7"/>
  <c r="EK221" i="7"/>
  <c r="EL221" i="7"/>
  <c r="EM221" i="7"/>
  <c r="EN221" i="7"/>
  <c r="EO221" i="7"/>
  <c r="EP221" i="7"/>
  <c r="EQ221" i="7"/>
  <c r="ER221" i="7"/>
  <c r="ES221" i="7"/>
  <c r="ET221" i="7"/>
  <c r="EU221" i="7"/>
  <c r="EV221" i="7"/>
  <c r="EW221" i="7"/>
  <c r="EX221" i="7"/>
  <c r="EY221" i="7"/>
  <c r="EZ221" i="7"/>
  <c r="FA221" i="7"/>
  <c r="FB221" i="7"/>
  <c r="FC221" i="7"/>
  <c r="FD221" i="7"/>
  <c r="EJ222" i="7"/>
  <c r="EK222" i="7"/>
  <c r="EL222" i="7"/>
  <c r="EM222" i="7"/>
  <c r="EN222" i="7"/>
  <c r="EO222" i="7"/>
  <c r="EP222" i="7"/>
  <c r="EQ222" i="7"/>
  <c r="ER222" i="7"/>
  <c r="ES222" i="7"/>
  <c r="ET222" i="7"/>
  <c r="EU222" i="7"/>
  <c r="EV222" i="7"/>
  <c r="EW222" i="7"/>
  <c r="EX222" i="7"/>
  <c r="EY222" i="7"/>
  <c r="EZ222" i="7"/>
  <c r="FA222" i="7"/>
  <c r="FB222" i="7"/>
  <c r="FC222" i="7"/>
  <c r="FD222" i="7"/>
  <c r="DM221" i="7"/>
  <c r="DN221" i="7"/>
  <c r="DO221" i="7"/>
  <c r="DP221" i="7"/>
  <c r="DQ221" i="7"/>
  <c r="DR221" i="7"/>
  <c r="DS221" i="7"/>
  <c r="DT221" i="7"/>
  <c r="DU221" i="7"/>
  <c r="DV221" i="7"/>
  <c r="DW221" i="7"/>
  <c r="DX221" i="7"/>
  <c r="DY221" i="7"/>
  <c r="DZ221" i="7"/>
  <c r="EA221" i="7"/>
  <c r="EB221" i="7"/>
  <c r="EC221" i="7"/>
  <c r="ED221" i="7"/>
  <c r="EE221" i="7"/>
  <c r="EF221" i="7"/>
  <c r="EG221" i="7"/>
  <c r="DM222" i="7"/>
  <c r="DN222" i="7"/>
  <c r="DO222" i="7"/>
  <c r="DP222" i="7"/>
  <c r="DQ222" i="7"/>
  <c r="DR222" i="7"/>
  <c r="DS222" i="7"/>
  <c r="DT222" i="7"/>
  <c r="DU222" i="7"/>
  <c r="DV222" i="7"/>
  <c r="DW222" i="7"/>
  <c r="DX222" i="7"/>
  <c r="DY222" i="7"/>
  <c r="DZ222" i="7"/>
  <c r="EA222" i="7"/>
  <c r="EB222" i="7"/>
  <c r="EC222" i="7"/>
  <c r="ED222" i="7"/>
  <c r="EE222" i="7"/>
  <c r="EF222" i="7"/>
  <c r="EG222" i="7"/>
  <c r="LI2" i="7"/>
  <c r="KP2" i="7"/>
  <c r="KQ2" i="7"/>
  <c r="KR2" i="7"/>
  <c r="KS2" i="7"/>
  <c r="KT2" i="7"/>
  <c r="KU2" i="7"/>
  <c r="KV2" i="7"/>
  <c r="KW2" i="7"/>
  <c r="KX2" i="7"/>
  <c r="KY2" i="7"/>
  <c r="KZ2" i="7"/>
  <c r="LA2" i="7"/>
  <c r="LB2" i="7"/>
  <c r="LC2" i="7"/>
  <c r="LD2" i="7"/>
  <c r="LE2" i="7"/>
  <c r="LF2" i="7"/>
  <c r="LG2" i="7"/>
  <c r="LH2" i="7"/>
  <c r="KO2" i="7"/>
  <c r="KL2" i="7"/>
  <c r="JS2" i="7"/>
  <c r="JT2" i="7"/>
  <c r="JU2" i="7"/>
  <c r="JV2" i="7"/>
  <c r="JW2" i="7"/>
  <c r="JX2" i="7"/>
  <c r="JY2" i="7"/>
  <c r="JZ2" i="7"/>
  <c r="KA2" i="7"/>
  <c r="KB2" i="7"/>
  <c r="KC2" i="7"/>
  <c r="KD2" i="7"/>
  <c r="KE2" i="7"/>
  <c r="KF2" i="7"/>
  <c r="KG2" i="7"/>
  <c r="KH2" i="7"/>
  <c r="KI2" i="7"/>
  <c r="KJ2" i="7"/>
  <c r="KK2" i="7"/>
  <c r="JR2" i="7"/>
  <c r="JO2" i="7"/>
  <c r="IV2" i="7"/>
  <c r="IW2" i="7"/>
  <c r="IX2" i="7"/>
  <c r="IY2" i="7"/>
  <c r="IZ2" i="7"/>
  <c r="JA2" i="7"/>
  <c r="JB2" i="7"/>
  <c r="JC2" i="7"/>
  <c r="JD2" i="7"/>
  <c r="JE2" i="7"/>
  <c r="JF2" i="7"/>
  <c r="JG2" i="7"/>
  <c r="JH2" i="7"/>
  <c r="JI2" i="7"/>
  <c r="JJ2" i="7"/>
  <c r="JK2" i="7"/>
  <c r="JL2" i="7"/>
  <c r="JM2" i="7"/>
  <c r="JN2" i="7"/>
  <c r="IU2" i="7"/>
  <c r="IR2" i="7"/>
  <c r="IM2" i="7"/>
  <c r="IN2" i="7"/>
  <c r="IO2" i="7"/>
  <c r="IP2" i="7"/>
  <c r="IQ2" i="7"/>
  <c r="HY2" i="7"/>
  <c r="HZ2" i="7"/>
  <c r="IA2" i="7"/>
  <c r="IB2" i="7"/>
  <c r="IC2" i="7"/>
  <c r="ID2" i="7"/>
  <c r="IE2" i="7"/>
  <c r="IF2" i="7"/>
  <c r="IG2" i="7"/>
  <c r="IH2" i="7"/>
  <c r="II2" i="7"/>
  <c r="IJ2" i="7"/>
  <c r="IK2" i="7"/>
  <c r="IL2" i="7"/>
  <c r="HX2" i="7"/>
  <c r="HS2" i="7"/>
  <c r="HT2" i="7"/>
  <c r="HU2" i="7"/>
  <c r="HB2" i="7"/>
  <c r="HC2" i="7"/>
  <c r="HD2" i="7"/>
  <c r="HE2" i="7"/>
  <c r="HF2" i="7"/>
  <c r="HG2" i="7"/>
  <c r="HH2" i="7"/>
  <c r="HI2" i="7"/>
  <c r="HJ2" i="7"/>
  <c r="HK2" i="7"/>
  <c r="HL2" i="7"/>
  <c r="HM2" i="7"/>
  <c r="HN2" i="7"/>
  <c r="HO2" i="7"/>
  <c r="HP2" i="7"/>
  <c r="HQ2" i="7"/>
  <c r="HR2" i="7"/>
  <c r="HA2" i="7"/>
  <c r="GE2" i="7"/>
  <c r="GF2" i="7"/>
  <c r="GG2" i="7"/>
  <c r="GH2" i="7"/>
  <c r="GI2" i="7"/>
  <c r="GJ2" i="7"/>
  <c r="GK2" i="7"/>
  <c r="GL2" i="7"/>
  <c r="GM2" i="7"/>
  <c r="GN2" i="7"/>
  <c r="GO2" i="7"/>
  <c r="GP2" i="7"/>
  <c r="GQ2" i="7"/>
  <c r="GR2" i="7"/>
  <c r="GS2" i="7"/>
  <c r="GT2" i="7"/>
  <c r="GU2" i="7"/>
  <c r="GV2" i="7"/>
  <c r="GW2" i="7"/>
  <c r="GX2" i="7"/>
  <c r="GD2" i="7"/>
  <c r="GA2" i="7"/>
  <c r="FW2" i="7"/>
  <c r="FX2" i="7"/>
  <c r="FY2" i="7"/>
  <c r="FZ2" i="7"/>
  <c r="FH2" i="7"/>
  <c r="FI2" i="7"/>
  <c r="FJ2" i="7"/>
  <c r="FK2" i="7"/>
  <c r="FL2" i="7"/>
  <c r="FM2" i="7"/>
  <c r="FN2" i="7"/>
  <c r="FO2" i="7"/>
  <c r="FP2" i="7"/>
  <c r="FQ2" i="7"/>
  <c r="FR2" i="7"/>
  <c r="FS2" i="7"/>
  <c r="FT2" i="7"/>
  <c r="FU2" i="7"/>
  <c r="FV2" i="7"/>
  <c r="FG2" i="7"/>
  <c r="FC2" i="7"/>
  <c r="FD2" i="7"/>
  <c r="EK2" i="7"/>
  <c r="EL2" i="7"/>
  <c r="EM2" i="7"/>
  <c r="EN2" i="7"/>
  <c r="EO2" i="7"/>
  <c r="EP2" i="7"/>
  <c r="EQ2" i="7"/>
  <c r="ER2" i="7"/>
  <c r="ES2" i="7"/>
  <c r="ET2" i="7"/>
  <c r="EU2" i="7"/>
  <c r="EV2" i="7"/>
  <c r="EW2" i="7"/>
  <c r="EX2" i="7"/>
  <c r="EY2" i="7"/>
  <c r="EZ2" i="7"/>
  <c r="FA2" i="7"/>
  <c r="FB2" i="7"/>
  <c r="EJ2" i="7"/>
  <c r="ED2" i="7"/>
  <c r="EE2" i="7"/>
  <c r="EF2" i="7"/>
  <c r="EG2" i="7"/>
  <c r="DN2" i="7"/>
  <c r="DO2" i="7"/>
  <c r="DP2" i="7"/>
  <c r="DQ2" i="7"/>
  <c r="DR2" i="7"/>
  <c r="DS2" i="7"/>
  <c r="DT2" i="7"/>
  <c r="DU2" i="7"/>
  <c r="DV2" i="7"/>
  <c r="DW2" i="7"/>
  <c r="DX2" i="7"/>
  <c r="DY2" i="7"/>
  <c r="DZ2" i="7"/>
  <c r="EA2" i="7"/>
  <c r="EB2" i="7"/>
  <c r="EC2" i="7"/>
  <c r="DM2" i="7"/>
  <c r="N23" i="7"/>
  <c r="N193" i="7" s="1"/>
  <c r="M23" i="7"/>
  <c r="M8" i="18"/>
  <c r="N14" i="7"/>
  <c r="M14" i="7"/>
  <c r="N34" i="7"/>
  <c r="M34" i="7"/>
  <c r="M11" i="18"/>
  <c r="M16" i="18"/>
  <c r="K33" i="7"/>
  <c r="K30" i="7"/>
  <c r="K24" i="7"/>
  <c r="K195" i="7" s="1"/>
  <c r="K26" i="7"/>
  <c r="DH2" i="7"/>
  <c r="DI2" i="7"/>
  <c r="DJ2" i="7"/>
  <c r="DE2" i="7"/>
  <c r="DF2" i="7"/>
  <c r="DG2" i="7"/>
  <c r="DA2" i="7"/>
  <c r="DB2" i="7"/>
  <c r="DC2" i="7"/>
  <c r="DD2" i="7"/>
  <c r="CQ2" i="7"/>
  <c r="CR2" i="7"/>
  <c r="CS2" i="7"/>
  <c r="CT2" i="7"/>
  <c r="CU2" i="7"/>
  <c r="CV2" i="7"/>
  <c r="CW2" i="7"/>
  <c r="CX2" i="7"/>
  <c r="CY2" i="7"/>
  <c r="CZ2" i="7"/>
  <c r="CP2" i="7"/>
  <c r="A235" i="7"/>
  <c r="A233" i="7"/>
  <c r="A184" i="7"/>
  <c r="A175" i="7"/>
  <c r="A215" i="7"/>
  <c r="A208" i="7"/>
  <c r="A198" i="7"/>
  <c r="A173" i="7"/>
  <c r="A172" i="7"/>
  <c r="FF172" i="7" s="1"/>
  <c r="A168" i="7"/>
  <c r="CL2" i="7"/>
  <c r="CM2" i="7"/>
  <c r="CJ2" i="7"/>
  <c r="CK2" i="7"/>
  <c r="BT2" i="7"/>
  <c r="BU2" i="7"/>
  <c r="BV2" i="7"/>
  <c r="BW2" i="7"/>
  <c r="BX2" i="7"/>
  <c r="BY2" i="7"/>
  <c r="BZ2" i="7"/>
  <c r="CA2" i="7"/>
  <c r="CB2" i="7"/>
  <c r="CC2" i="7"/>
  <c r="CD2" i="7"/>
  <c r="CE2" i="7"/>
  <c r="CF2" i="7"/>
  <c r="CG2" i="7"/>
  <c r="CH2" i="7"/>
  <c r="CI2" i="7"/>
  <c r="BS2" i="7"/>
  <c r="H101" i="1"/>
  <c r="O10" i="7"/>
  <c r="O9" i="7"/>
  <c r="K4" i="15"/>
  <c r="K5" i="15" s="1"/>
  <c r="M5" i="18"/>
  <c r="M4" i="18"/>
  <c r="B8" i="18"/>
  <c r="X5" i="41"/>
  <c r="X4" i="41"/>
  <c r="W20" i="41"/>
  <c r="W19" i="41"/>
  <c r="W18" i="41"/>
  <c r="W17" i="41"/>
  <c r="W16" i="41"/>
  <c r="W15" i="41"/>
  <c r="W14" i="41"/>
  <c r="W10" i="41"/>
  <c r="W9" i="41"/>
  <c r="W8" i="41"/>
  <c r="W7" i="41"/>
  <c r="W6" i="41"/>
  <c r="W5" i="41"/>
  <c r="W4" i="41"/>
  <c r="T15" i="27"/>
  <c r="T16" i="27"/>
  <c r="T17" i="27"/>
  <c r="T18" i="27"/>
  <c r="T19" i="27"/>
  <c r="T20" i="27"/>
  <c r="T14" i="27"/>
  <c r="T6" i="27"/>
  <c r="T7" i="27"/>
  <c r="T8" i="27"/>
  <c r="T9" i="27"/>
  <c r="T10" i="27"/>
  <c r="T5" i="27"/>
  <c r="O90" i="1"/>
  <c r="O146" i="1" s="1"/>
  <c r="F95" i="1"/>
  <c r="G95" i="1"/>
  <c r="H95" i="1"/>
  <c r="I95" i="1"/>
  <c r="J95" i="1"/>
  <c r="K95" i="1"/>
  <c r="L95" i="1"/>
  <c r="M95" i="1"/>
  <c r="N95" i="1"/>
  <c r="O95" i="1"/>
  <c r="F94" i="1"/>
  <c r="G94" i="1"/>
  <c r="H94" i="1"/>
  <c r="I94" i="1"/>
  <c r="J94" i="1"/>
  <c r="K94" i="1"/>
  <c r="L94" i="1"/>
  <c r="M94" i="1"/>
  <c r="N94" i="1"/>
  <c r="O94" i="1"/>
  <c r="F93" i="1"/>
  <c r="F149" i="1" s="1"/>
  <c r="G93" i="1"/>
  <c r="G149" i="1" s="1"/>
  <c r="H93" i="1"/>
  <c r="H149" i="1" s="1"/>
  <c r="I93" i="1"/>
  <c r="I149" i="1" s="1"/>
  <c r="J93" i="1"/>
  <c r="J149" i="1" s="1"/>
  <c r="K93" i="1"/>
  <c r="K149" i="1" s="1"/>
  <c r="L93" i="1"/>
  <c r="L149" i="1" s="1"/>
  <c r="M93" i="1"/>
  <c r="M149" i="1" s="1"/>
  <c r="N93" i="1"/>
  <c r="N149" i="1" s="1"/>
  <c r="O93" i="1"/>
  <c r="O149" i="1" s="1"/>
  <c r="F92" i="1"/>
  <c r="F148" i="1" s="1"/>
  <c r="G92" i="1"/>
  <c r="G148" i="1" s="1"/>
  <c r="H92" i="1"/>
  <c r="H148" i="1" s="1"/>
  <c r="I92" i="1"/>
  <c r="I148" i="1" s="1"/>
  <c r="J92" i="1"/>
  <c r="J148" i="1" s="1"/>
  <c r="K92" i="1"/>
  <c r="K148" i="1" s="1"/>
  <c r="L92" i="1"/>
  <c r="L148" i="1" s="1"/>
  <c r="M92" i="1"/>
  <c r="M148" i="1" s="1"/>
  <c r="N92" i="1"/>
  <c r="N148" i="1" s="1"/>
  <c r="O92" i="1"/>
  <c r="O148" i="1" s="1"/>
  <c r="F91" i="1"/>
  <c r="G91" i="1"/>
  <c r="H91" i="1"/>
  <c r="I91" i="1"/>
  <c r="J91" i="1"/>
  <c r="K91" i="1"/>
  <c r="L91" i="1"/>
  <c r="M91" i="1"/>
  <c r="N91" i="1"/>
  <c r="O91" i="1"/>
  <c r="L90" i="1"/>
  <c r="L146" i="1" s="1"/>
  <c r="M90" i="1"/>
  <c r="M146" i="1" s="1"/>
  <c r="N90" i="1"/>
  <c r="N146" i="1" s="1"/>
  <c r="F90" i="1"/>
  <c r="F146" i="1" s="1"/>
  <c r="G90" i="1"/>
  <c r="G146" i="1" s="1"/>
  <c r="H90" i="1"/>
  <c r="H146" i="1" s="1"/>
  <c r="I90" i="1"/>
  <c r="I146" i="1" s="1"/>
  <c r="J90" i="1"/>
  <c r="J146" i="1" s="1"/>
  <c r="K90" i="1"/>
  <c r="K146" i="1" s="1"/>
  <c r="M88" i="1"/>
  <c r="N88" i="1"/>
  <c r="M87" i="1"/>
  <c r="N87" i="1"/>
  <c r="F88" i="1"/>
  <c r="G88" i="1"/>
  <c r="H88" i="1"/>
  <c r="I88" i="1"/>
  <c r="J88" i="1"/>
  <c r="K88" i="1"/>
  <c r="L88" i="1"/>
  <c r="F87" i="1"/>
  <c r="G87" i="1"/>
  <c r="H87" i="1"/>
  <c r="I87" i="1"/>
  <c r="J87" i="1"/>
  <c r="K87" i="1"/>
  <c r="L87" i="1"/>
  <c r="L85" i="1"/>
  <c r="M85" i="1"/>
  <c r="N85" i="1"/>
  <c r="O85" i="1"/>
  <c r="F85" i="1"/>
  <c r="G85" i="1"/>
  <c r="H85" i="1"/>
  <c r="I85" i="1"/>
  <c r="J85" i="1"/>
  <c r="K85" i="1"/>
  <c r="C85" i="1"/>
  <c r="D85" i="1"/>
  <c r="E85" i="1"/>
  <c r="P85" i="1"/>
  <c r="Q85" i="1"/>
  <c r="K84" i="1"/>
  <c r="L84" i="1"/>
  <c r="M84" i="1"/>
  <c r="N84" i="1"/>
  <c r="O84" i="1"/>
  <c r="P84" i="1"/>
  <c r="Q84" i="1"/>
  <c r="F84" i="1"/>
  <c r="G84" i="1"/>
  <c r="H84" i="1"/>
  <c r="I84" i="1"/>
  <c r="J84" i="1"/>
  <c r="D84" i="1"/>
  <c r="E84" i="1"/>
  <c r="C25" i="1"/>
  <c r="D25" i="1" s="1"/>
  <c r="E25" i="1" s="1"/>
  <c r="F25" i="1" s="1"/>
  <c r="G25" i="1" s="1"/>
  <c r="H25" i="1" s="1"/>
  <c r="I25" i="1" s="1"/>
  <c r="J25" i="1" s="1"/>
  <c r="C24" i="1"/>
  <c r="D24" i="1" s="1"/>
  <c r="E24" i="1" s="1"/>
  <c r="F24" i="1" s="1"/>
  <c r="C23" i="1"/>
  <c r="D23" i="1" s="1"/>
  <c r="E23" i="1" s="1"/>
  <c r="F23" i="1" s="1"/>
  <c r="C22" i="1"/>
  <c r="D22" i="1" s="1"/>
  <c r="E22" i="1" s="1"/>
  <c r="F22" i="1" s="1"/>
  <c r="C21" i="1"/>
  <c r="D21" i="1" s="1"/>
  <c r="E21" i="1" s="1"/>
  <c r="F21" i="1" s="1"/>
  <c r="G21" i="1" s="1"/>
  <c r="H21" i="1" s="1"/>
  <c r="I21" i="1" s="1"/>
  <c r="J21" i="1" s="1"/>
  <c r="C20" i="1"/>
  <c r="D20" i="1" s="1"/>
  <c r="E20" i="1" s="1"/>
  <c r="F20" i="1" s="1"/>
  <c r="C19" i="1"/>
  <c r="D19" i="1" s="1"/>
  <c r="E19" i="1" s="1"/>
  <c r="F19" i="1" s="1"/>
  <c r="G19" i="1" s="1"/>
  <c r="H19" i="1" s="1"/>
  <c r="I19" i="1" s="1"/>
  <c r="J19" i="1" s="1"/>
  <c r="C18" i="1"/>
  <c r="D18" i="1" s="1"/>
  <c r="E18" i="1" s="1"/>
  <c r="F18" i="1" s="1"/>
  <c r="G18" i="1" s="1"/>
  <c r="H18" i="1" s="1"/>
  <c r="I18" i="1" s="1"/>
  <c r="J18" i="1" s="1"/>
  <c r="C17" i="1"/>
  <c r="D17" i="1" s="1"/>
  <c r="E17" i="1" s="1"/>
  <c r="F17" i="1" s="1"/>
  <c r="G17" i="1" s="1"/>
  <c r="H17" i="1" s="1"/>
  <c r="I17" i="1" s="1"/>
  <c r="J17" i="1" s="1"/>
  <c r="C16" i="1"/>
  <c r="D16" i="1" s="1"/>
  <c r="E16" i="1" s="1"/>
  <c r="F16" i="1" s="1"/>
  <c r="G16" i="1" s="1"/>
  <c r="H16" i="1" s="1"/>
  <c r="I16" i="1" s="1"/>
  <c r="J16" i="1" s="1"/>
  <c r="K16" i="1" s="1"/>
  <c r="L16" i="1" s="1"/>
  <c r="M16" i="1" s="1"/>
  <c r="N16" i="1" s="1"/>
  <c r="O16" i="1" s="1"/>
  <c r="EW2" i="5"/>
  <c r="EX2" i="5"/>
  <c r="EY2" i="5"/>
  <c r="EZ2" i="5"/>
  <c r="FA2" i="5"/>
  <c r="FB2" i="5"/>
  <c r="FC2" i="5"/>
  <c r="FD2" i="5"/>
  <c r="FE2" i="5"/>
  <c r="FF2" i="5"/>
  <c r="FG2" i="5"/>
  <c r="FH2" i="5"/>
  <c r="FI2" i="5"/>
  <c r="FJ2" i="5"/>
  <c r="EV2" i="5"/>
  <c r="EH2" i="5"/>
  <c r="EI2" i="5"/>
  <c r="EJ2" i="5"/>
  <c r="EK2" i="5"/>
  <c r="EL2" i="5"/>
  <c r="EM2" i="5"/>
  <c r="EN2" i="5"/>
  <c r="EO2" i="5"/>
  <c r="EP2" i="5"/>
  <c r="EQ2" i="5"/>
  <c r="ER2" i="5"/>
  <c r="ES2" i="5"/>
  <c r="ET2" i="5"/>
  <c r="EU2" i="5"/>
  <c r="EG2" i="5"/>
  <c r="EC3" i="5"/>
  <c r="ED3" i="5"/>
  <c r="EE3" i="5"/>
  <c r="EF3" i="5"/>
  <c r="DV3" i="5"/>
  <c r="DW3" i="5"/>
  <c r="DX3" i="5"/>
  <c r="DY3" i="5"/>
  <c r="DZ3" i="5"/>
  <c r="EA3" i="5"/>
  <c r="EB3" i="5"/>
  <c r="DS3" i="5"/>
  <c r="DT3" i="5"/>
  <c r="DU3" i="5"/>
  <c r="DS2" i="5"/>
  <c r="DT2" i="5"/>
  <c r="DU2" i="5"/>
  <c r="DV2" i="5"/>
  <c r="DW2" i="5"/>
  <c r="DX2" i="5"/>
  <c r="DY2" i="5"/>
  <c r="DZ2" i="5"/>
  <c r="EA2" i="5"/>
  <c r="EB2" i="5"/>
  <c r="EC2" i="5"/>
  <c r="ED2" i="5"/>
  <c r="EE2" i="5"/>
  <c r="EF2" i="5"/>
  <c r="DR2" i="5"/>
  <c r="DD2" i="5"/>
  <c r="DE2" i="5"/>
  <c r="DF2" i="5"/>
  <c r="DG2" i="5"/>
  <c r="DH2" i="5"/>
  <c r="DI2" i="5"/>
  <c r="DJ2" i="5"/>
  <c r="DK2" i="5"/>
  <c r="DL2" i="5"/>
  <c r="DM2" i="5"/>
  <c r="DN2" i="5"/>
  <c r="DO2" i="5"/>
  <c r="DP2" i="5"/>
  <c r="DQ2" i="5"/>
  <c r="DC2" i="5"/>
  <c r="CV4" i="5"/>
  <c r="CW4" i="5"/>
  <c r="CX4" i="5"/>
  <c r="CY4" i="5"/>
  <c r="CZ4" i="5"/>
  <c r="DA4" i="5"/>
  <c r="DB4" i="5"/>
  <c r="CR4" i="5"/>
  <c r="CS4" i="5"/>
  <c r="CT4" i="5"/>
  <c r="CU4" i="5"/>
  <c r="CO2" i="5"/>
  <c r="CP2" i="5"/>
  <c r="CQ2" i="5"/>
  <c r="CR2" i="5"/>
  <c r="CS2" i="5"/>
  <c r="CT2" i="5"/>
  <c r="CU2" i="5"/>
  <c r="CV2" i="5"/>
  <c r="CW2" i="5"/>
  <c r="CX2" i="5"/>
  <c r="CY2" i="5"/>
  <c r="CZ2" i="5"/>
  <c r="DA2" i="5"/>
  <c r="DB2" i="5"/>
  <c r="CN2" i="5"/>
  <c r="BZ2" i="5"/>
  <c r="CA2" i="5"/>
  <c r="CB2" i="5"/>
  <c r="CC2" i="5"/>
  <c r="CD2" i="5"/>
  <c r="CE2" i="5"/>
  <c r="CF2" i="5"/>
  <c r="CG2" i="5"/>
  <c r="CH2" i="5"/>
  <c r="CI2" i="5"/>
  <c r="CJ2" i="5"/>
  <c r="CK2" i="5"/>
  <c r="CL2" i="5"/>
  <c r="CM2" i="5"/>
  <c r="BY2" i="5"/>
  <c r="BK2" i="5"/>
  <c r="BL2" i="5"/>
  <c r="BM2" i="5"/>
  <c r="BN2" i="5"/>
  <c r="BO2" i="5"/>
  <c r="BP2" i="5"/>
  <c r="BQ2" i="5"/>
  <c r="BR2" i="5"/>
  <c r="BS2" i="5"/>
  <c r="BT2" i="5"/>
  <c r="BU2" i="5"/>
  <c r="BV2" i="5"/>
  <c r="BW2" i="5"/>
  <c r="BX2" i="5"/>
  <c r="BJ2" i="5"/>
  <c r="AV2" i="5"/>
  <c r="AW2" i="5"/>
  <c r="AX2" i="5"/>
  <c r="AY2" i="5"/>
  <c r="AZ2" i="5"/>
  <c r="BA2" i="5"/>
  <c r="BB2" i="5"/>
  <c r="BC2" i="5"/>
  <c r="BD2" i="5"/>
  <c r="BE2" i="5"/>
  <c r="BF2" i="5"/>
  <c r="BG2" i="5"/>
  <c r="BH2" i="5"/>
  <c r="BI2" i="5"/>
  <c r="AU2" i="5"/>
  <c r="AG2" i="5"/>
  <c r="AH2" i="5"/>
  <c r="AI2" i="5"/>
  <c r="AJ2" i="5"/>
  <c r="AK2" i="5"/>
  <c r="AL2" i="5"/>
  <c r="AM2" i="5"/>
  <c r="AN2" i="5"/>
  <c r="AO2" i="5"/>
  <c r="AP2" i="5"/>
  <c r="AQ2" i="5"/>
  <c r="AR2" i="5"/>
  <c r="AS2" i="5"/>
  <c r="AT2" i="5"/>
  <c r="AF2" i="5"/>
  <c r="R2" i="5"/>
  <c r="S2" i="5"/>
  <c r="T2" i="5"/>
  <c r="U2" i="5"/>
  <c r="V2" i="5"/>
  <c r="W2" i="5"/>
  <c r="X2" i="5"/>
  <c r="Y2" i="5"/>
  <c r="Z2" i="5"/>
  <c r="AA2" i="5"/>
  <c r="AB2" i="5"/>
  <c r="AC2" i="5"/>
  <c r="AD2" i="5"/>
  <c r="AE2" i="5"/>
  <c r="Q2" i="5"/>
  <c r="C2" i="5"/>
  <c r="D2" i="5"/>
  <c r="E2" i="5"/>
  <c r="F2" i="5"/>
  <c r="G2" i="5"/>
  <c r="H2" i="5"/>
  <c r="I2" i="5"/>
  <c r="J2" i="5"/>
  <c r="K2" i="5"/>
  <c r="L2" i="5"/>
  <c r="M2" i="5"/>
  <c r="N2" i="5"/>
  <c r="O2" i="5"/>
  <c r="P2" i="5"/>
  <c r="B2" i="5"/>
  <c r="EW2" i="21"/>
  <c r="EX2" i="21"/>
  <c r="EY2" i="21"/>
  <c r="EZ2" i="21"/>
  <c r="FA2" i="21"/>
  <c r="FB2" i="21"/>
  <c r="FC2" i="21"/>
  <c r="FD2" i="21"/>
  <c r="FE2" i="21"/>
  <c r="FF2" i="21"/>
  <c r="FG2" i="21"/>
  <c r="FH2" i="21"/>
  <c r="FI2" i="21"/>
  <c r="FJ2" i="21"/>
  <c r="EV2" i="21"/>
  <c r="EH2" i="21"/>
  <c r="EI2" i="21"/>
  <c r="EJ2" i="21"/>
  <c r="EK2" i="21"/>
  <c r="EL2" i="21"/>
  <c r="EM2" i="21"/>
  <c r="EN2" i="21"/>
  <c r="EO2" i="21"/>
  <c r="EP2" i="21"/>
  <c r="EQ2" i="21"/>
  <c r="ER2" i="21"/>
  <c r="ES2" i="21"/>
  <c r="ET2" i="21"/>
  <c r="EU2" i="21"/>
  <c r="EG2" i="21"/>
  <c r="DV3" i="21"/>
  <c r="DW3" i="21"/>
  <c r="DX3" i="21"/>
  <c r="DY3" i="21"/>
  <c r="DZ3" i="21"/>
  <c r="EA3" i="21"/>
  <c r="EB3" i="21"/>
  <c r="EC3" i="21"/>
  <c r="ED3" i="21"/>
  <c r="EE3" i="21"/>
  <c r="EF3" i="21"/>
  <c r="DV2" i="21"/>
  <c r="DW2" i="21"/>
  <c r="DX2" i="21"/>
  <c r="DY2" i="21"/>
  <c r="DZ2" i="21"/>
  <c r="EA2" i="21"/>
  <c r="EB2" i="21"/>
  <c r="EC2" i="21"/>
  <c r="ED2" i="21"/>
  <c r="EE2" i="21"/>
  <c r="EF2" i="21"/>
  <c r="DR2" i="21"/>
  <c r="DS2" i="21"/>
  <c r="DT2" i="21"/>
  <c r="DD2" i="21"/>
  <c r="DE2" i="21"/>
  <c r="DF2" i="21"/>
  <c r="DG2" i="21"/>
  <c r="DH2" i="21"/>
  <c r="DI2" i="21"/>
  <c r="DJ2" i="21"/>
  <c r="DK2" i="21"/>
  <c r="DL2" i="21"/>
  <c r="DM2" i="21"/>
  <c r="DN2" i="21"/>
  <c r="DO2" i="21"/>
  <c r="DP2" i="21"/>
  <c r="DQ2" i="21"/>
  <c r="DC2" i="21"/>
  <c r="CZ4" i="21"/>
  <c r="DA4" i="21"/>
  <c r="DB4" i="21"/>
  <c r="CX4" i="21"/>
  <c r="CY4" i="21"/>
  <c r="CV4" i="21"/>
  <c r="CW4" i="21"/>
  <c r="CR4" i="21"/>
  <c r="CS4" i="21"/>
  <c r="CT4" i="21"/>
  <c r="CU4" i="21"/>
  <c r="CO4" i="21"/>
  <c r="CP4" i="21"/>
  <c r="CQ4" i="21"/>
  <c r="CO2" i="21"/>
  <c r="CP2" i="21"/>
  <c r="CQ2" i="21"/>
  <c r="CR2" i="21"/>
  <c r="CS2" i="21"/>
  <c r="CT2" i="21"/>
  <c r="CU2" i="21"/>
  <c r="CV2" i="21"/>
  <c r="CW2" i="21"/>
  <c r="CX2" i="21"/>
  <c r="CY2" i="21"/>
  <c r="CZ2" i="21"/>
  <c r="DA2" i="21"/>
  <c r="DB2" i="21"/>
  <c r="CN2" i="21"/>
  <c r="BZ2" i="21"/>
  <c r="CA2" i="21"/>
  <c r="CB2" i="21"/>
  <c r="CC2" i="21"/>
  <c r="CD2" i="21"/>
  <c r="CE2" i="21"/>
  <c r="CF2" i="21"/>
  <c r="CG2" i="21"/>
  <c r="CH2" i="21"/>
  <c r="CI2" i="21"/>
  <c r="CJ2" i="21"/>
  <c r="CK2" i="21"/>
  <c r="CL2" i="21"/>
  <c r="CM2" i="21"/>
  <c r="BY2" i="21"/>
  <c r="BK2" i="21"/>
  <c r="BL2" i="21"/>
  <c r="BM2" i="21"/>
  <c r="BN2" i="21"/>
  <c r="BO2" i="21"/>
  <c r="BP2" i="21"/>
  <c r="BQ2" i="21"/>
  <c r="BR2" i="21"/>
  <c r="BS2" i="21"/>
  <c r="BT2" i="21"/>
  <c r="BU2" i="21"/>
  <c r="BV2" i="21"/>
  <c r="BW2" i="21"/>
  <c r="BX2" i="21"/>
  <c r="BJ2" i="21"/>
  <c r="AV2" i="21"/>
  <c r="AW2" i="21"/>
  <c r="AX2" i="21"/>
  <c r="AY2" i="21"/>
  <c r="AZ2" i="21"/>
  <c r="BA2" i="21"/>
  <c r="BB2" i="21"/>
  <c r="BC2" i="21"/>
  <c r="BD2" i="21"/>
  <c r="BE2" i="21"/>
  <c r="BF2" i="21"/>
  <c r="BG2" i="21"/>
  <c r="BH2" i="21"/>
  <c r="BI2" i="21"/>
  <c r="AU2" i="21"/>
  <c r="AG2" i="21"/>
  <c r="AH2" i="21"/>
  <c r="AI2" i="21"/>
  <c r="AJ2" i="21"/>
  <c r="AK2" i="21"/>
  <c r="AL2" i="21"/>
  <c r="AM2" i="21"/>
  <c r="AN2" i="21"/>
  <c r="AO2" i="21"/>
  <c r="AP2" i="21"/>
  <c r="AQ2" i="21"/>
  <c r="AR2" i="21"/>
  <c r="AS2" i="21"/>
  <c r="AT2" i="21"/>
  <c r="AF2" i="21"/>
  <c r="S2" i="21"/>
  <c r="T2" i="21"/>
  <c r="U2" i="21"/>
  <c r="V2" i="21"/>
  <c r="W2" i="21"/>
  <c r="X2" i="21"/>
  <c r="Y2" i="21"/>
  <c r="Z2" i="21"/>
  <c r="AA2" i="21"/>
  <c r="AB2" i="21"/>
  <c r="AC2" i="21"/>
  <c r="AD2" i="21"/>
  <c r="AE2" i="21"/>
  <c r="R2" i="21"/>
  <c r="C2" i="21"/>
  <c r="D2" i="21"/>
  <c r="E2" i="21"/>
  <c r="F2" i="21"/>
  <c r="G2" i="21"/>
  <c r="H2" i="21"/>
  <c r="I2" i="21"/>
  <c r="J2" i="21"/>
  <c r="K2" i="21"/>
  <c r="L2" i="21"/>
  <c r="M2" i="21"/>
  <c r="N2" i="21"/>
  <c r="O2" i="21"/>
  <c r="P2" i="21"/>
  <c r="B2" i="21"/>
  <c r="DU2" i="21"/>
  <c r="F63" i="2"/>
  <c r="G58" i="2"/>
  <c r="H58" i="2"/>
  <c r="I58" i="2"/>
  <c r="J58" i="2"/>
  <c r="K58" i="2"/>
  <c r="L58" i="2"/>
  <c r="G57" i="2"/>
  <c r="H57" i="2"/>
  <c r="I57" i="2"/>
  <c r="J57" i="2"/>
  <c r="K57" i="2"/>
  <c r="L57" i="2"/>
  <c r="M57" i="2"/>
  <c r="G55" i="2"/>
  <c r="H55" i="2"/>
  <c r="I55" i="2"/>
  <c r="J55" i="2"/>
  <c r="K55" i="2"/>
  <c r="L55" i="2"/>
  <c r="M55" i="2"/>
  <c r="G46" i="2"/>
  <c r="H46" i="2"/>
  <c r="I46" i="2"/>
  <c r="J46" i="2"/>
  <c r="K46" i="2"/>
  <c r="L46" i="2"/>
  <c r="M46" i="2"/>
  <c r="AH58" i="2"/>
  <c r="AI58" i="2"/>
  <c r="AC58" i="2"/>
  <c r="AD58" i="2"/>
  <c r="AE58" i="2"/>
  <c r="AF58" i="2"/>
  <c r="AG58" i="2"/>
  <c r="AC57" i="2"/>
  <c r="AD57" i="2"/>
  <c r="AE57" i="2"/>
  <c r="AF57" i="2"/>
  <c r="AG57" i="2"/>
  <c r="AH57" i="2"/>
  <c r="AI57" i="2"/>
  <c r="AC55" i="2"/>
  <c r="AD55" i="2"/>
  <c r="AE55" i="2"/>
  <c r="AF55" i="2"/>
  <c r="AG55" i="2"/>
  <c r="AH55" i="2"/>
  <c r="AI55" i="2"/>
  <c r="AC46" i="2"/>
  <c r="AD46" i="2"/>
  <c r="AE46" i="2"/>
  <c r="AF46" i="2"/>
  <c r="AG46" i="2"/>
  <c r="AH46" i="2"/>
  <c r="AI46" i="2"/>
  <c r="AC1" i="2"/>
  <c r="AD1" i="2"/>
  <c r="AE1" i="2"/>
  <c r="AH1" i="2"/>
  <c r="AI1" i="2"/>
  <c r="AG1" i="2"/>
  <c r="G1" i="2"/>
  <c r="H1" i="2"/>
  <c r="I1" i="2"/>
  <c r="J1" i="2"/>
  <c r="L1" i="2"/>
  <c r="M1" i="2"/>
  <c r="N1" i="2"/>
  <c r="K1" i="2"/>
  <c r="BK198" i="7"/>
  <c r="BL198" i="7"/>
  <c r="BM198" i="7"/>
  <c r="BN198" i="7"/>
  <c r="BO198" i="7"/>
  <c r="BP198" i="7"/>
  <c r="AN198" i="7"/>
  <c r="AO198" i="7"/>
  <c r="AP198" i="7"/>
  <c r="AQ198" i="7"/>
  <c r="AR198" i="7"/>
  <c r="AS198" i="7"/>
  <c r="L217" i="7"/>
  <c r="M217" i="7"/>
  <c r="L216" i="7"/>
  <c r="M216" i="7"/>
  <c r="L215" i="7"/>
  <c r="M215" i="7"/>
  <c r="L214" i="7"/>
  <c r="M214" i="7"/>
  <c r="L213" i="7"/>
  <c r="M211" i="7"/>
  <c r="L210" i="7"/>
  <c r="M210" i="7"/>
  <c r="L209" i="7"/>
  <c r="M209" i="7"/>
  <c r="L207" i="7"/>
  <c r="L206" i="7"/>
  <c r="M206" i="7"/>
  <c r="L202" i="7"/>
  <c r="M202" i="7"/>
  <c r="M201" i="7"/>
  <c r="L200" i="7"/>
  <c r="M200" i="7"/>
  <c r="L199" i="7"/>
  <c r="M199" i="7"/>
  <c r="M198" i="7"/>
  <c r="M197" i="7"/>
  <c r="L196" i="7"/>
  <c r="L192" i="7"/>
  <c r="M192" i="7"/>
  <c r="L191" i="7"/>
  <c r="M191" i="7"/>
  <c r="L187" i="7"/>
  <c r="F265" i="7"/>
  <c r="G265" i="7"/>
  <c r="H265" i="7"/>
  <c r="I265" i="7"/>
  <c r="F264" i="7"/>
  <c r="G264" i="7"/>
  <c r="H264" i="7"/>
  <c r="I264" i="7"/>
  <c r="J264" i="7"/>
  <c r="K264" i="7"/>
  <c r="L264" i="7"/>
  <c r="M264" i="7"/>
  <c r="N264" i="7"/>
  <c r="O264" i="7"/>
  <c r="P264" i="7"/>
  <c r="F263" i="7"/>
  <c r="G263" i="7"/>
  <c r="H263" i="7"/>
  <c r="I263" i="7"/>
  <c r="F260" i="7"/>
  <c r="G260" i="7"/>
  <c r="H260" i="7"/>
  <c r="I260" i="7"/>
  <c r="F258" i="7"/>
  <c r="G258" i="7"/>
  <c r="H258" i="7"/>
  <c r="I258" i="7"/>
  <c r="F257" i="7"/>
  <c r="G257" i="7"/>
  <c r="H257" i="7"/>
  <c r="I257" i="7"/>
  <c r="F256" i="7"/>
  <c r="G256" i="7"/>
  <c r="H256" i="7"/>
  <c r="I256" i="7"/>
  <c r="F255" i="7"/>
  <c r="G255" i="7"/>
  <c r="H255" i="7"/>
  <c r="I255" i="7"/>
  <c r="F254" i="7"/>
  <c r="G254" i="7"/>
  <c r="H254" i="7"/>
  <c r="I254" i="7"/>
  <c r="F253" i="7"/>
  <c r="G253" i="7"/>
  <c r="H253" i="7"/>
  <c r="I253" i="7"/>
  <c r="F252" i="7"/>
  <c r="G252" i="7"/>
  <c r="H252" i="7"/>
  <c r="I252" i="7"/>
  <c r="F251" i="7"/>
  <c r="G251" i="7"/>
  <c r="H251" i="7"/>
  <c r="I251" i="7"/>
  <c r="F249" i="7"/>
  <c r="G249" i="7"/>
  <c r="H249" i="7"/>
  <c r="I249" i="7"/>
  <c r="F248" i="7"/>
  <c r="G248" i="7"/>
  <c r="H248" i="7"/>
  <c r="I248" i="7"/>
  <c r="F247" i="7"/>
  <c r="G247" i="7"/>
  <c r="H247" i="7"/>
  <c r="I247" i="7"/>
  <c r="F246" i="7"/>
  <c r="G246" i="7"/>
  <c r="H246" i="7"/>
  <c r="I246" i="7"/>
  <c r="F245" i="7"/>
  <c r="G245" i="7"/>
  <c r="H245" i="7"/>
  <c r="I245" i="7"/>
  <c r="F244" i="7"/>
  <c r="G244" i="7"/>
  <c r="H244" i="7"/>
  <c r="I244" i="7"/>
  <c r="F243" i="7"/>
  <c r="G243" i="7"/>
  <c r="H243" i="7"/>
  <c r="I243" i="7"/>
  <c r="F242" i="7"/>
  <c r="G242" i="7"/>
  <c r="H242" i="7"/>
  <c r="I242" i="7"/>
  <c r="F241" i="7"/>
  <c r="G241" i="7"/>
  <c r="H241" i="7"/>
  <c r="I241" i="7"/>
  <c r="F240" i="7"/>
  <c r="G240" i="7"/>
  <c r="H240" i="7"/>
  <c r="I240" i="7"/>
  <c r="F239" i="7"/>
  <c r="G239" i="7"/>
  <c r="H239" i="7"/>
  <c r="I239" i="7"/>
  <c r="F238" i="7"/>
  <c r="G238" i="7"/>
  <c r="H238" i="7"/>
  <c r="I238" i="7"/>
  <c r="F237" i="7"/>
  <c r="G237" i="7"/>
  <c r="H237" i="7"/>
  <c r="I237" i="7"/>
  <c r="F236" i="7"/>
  <c r="G236" i="7"/>
  <c r="H236" i="7"/>
  <c r="I236" i="7"/>
  <c r="F234" i="7"/>
  <c r="G234" i="7"/>
  <c r="H234" i="7"/>
  <c r="I234" i="7"/>
  <c r="C232" i="7"/>
  <c r="D232" i="7"/>
  <c r="E232" i="7"/>
  <c r="F232" i="7"/>
  <c r="G232" i="7"/>
  <c r="H232" i="7"/>
  <c r="I232" i="7"/>
  <c r="J232" i="7"/>
  <c r="K232" i="7"/>
  <c r="L232" i="7"/>
  <c r="M232" i="7"/>
  <c r="O232" i="7"/>
  <c r="P232" i="7"/>
  <c r="B232" i="7"/>
  <c r="F231" i="7"/>
  <c r="G231" i="7"/>
  <c r="H231" i="7"/>
  <c r="I231" i="7"/>
  <c r="F230" i="7"/>
  <c r="G230" i="7"/>
  <c r="H230" i="7"/>
  <c r="I230" i="7"/>
  <c r="F229" i="7"/>
  <c r="G229" i="7"/>
  <c r="H229" i="7"/>
  <c r="I229" i="7"/>
  <c r="F228" i="7"/>
  <c r="G228" i="7"/>
  <c r="H228" i="7"/>
  <c r="I228" i="7"/>
  <c r="F227" i="7"/>
  <c r="G227" i="7"/>
  <c r="H227" i="7"/>
  <c r="I227" i="7"/>
  <c r="F226" i="7"/>
  <c r="G226" i="7"/>
  <c r="H226" i="7"/>
  <c r="I226" i="7"/>
  <c r="F225" i="7"/>
  <c r="G225" i="7"/>
  <c r="H225" i="7"/>
  <c r="I225" i="7"/>
  <c r="F224" i="7"/>
  <c r="G224" i="7"/>
  <c r="H224" i="7"/>
  <c r="I224" i="7"/>
  <c r="F223" i="7"/>
  <c r="G223" i="7"/>
  <c r="H223" i="7"/>
  <c r="I223" i="7"/>
  <c r="G219" i="7"/>
  <c r="H219" i="7"/>
  <c r="I219" i="7"/>
  <c r="F218" i="7"/>
  <c r="G218" i="7"/>
  <c r="H218" i="7"/>
  <c r="I218" i="7"/>
  <c r="F217" i="7"/>
  <c r="G217" i="7"/>
  <c r="H217" i="7"/>
  <c r="I217" i="7"/>
  <c r="G216" i="7"/>
  <c r="H216" i="7"/>
  <c r="I216" i="7"/>
  <c r="F215" i="7"/>
  <c r="G215" i="7"/>
  <c r="H215" i="7"/>
  <c r="I215" i="7"/>
  <c r="G214" i="7"/>
  <c r="H214" i="7"/>
  <c r="I214" i="7"/>
  <c r="F213" i="7"/>
  <c r="G213" i="7"/>
  <c r="H213" i="7"/>
  <c r="I213" i="7"/>
  <c r="G212" i="7"/>
  <c r="H212" i="7"/>
  <c r="I212" i="7"/>
  <c r="G211" i="7"/>
  <c r="H211" i="7"/>
  <c r="I211" i="7"/>
  <c r="F210" i="7"/>
  <c r="G210" i="7"/>
  <c r="H210" i="7"/>
  <c r="I210" i="7"/>
  <c r="F209" i="7"/>
  <c r="G209" i="7"/>
  <c r="H209" i="7"/>
  <c r="I209" i="7"/>
  <c r="F207" i="7"/>
  <c r="G207" i="7"/>
  <c r="H207" i="7"/>
  <c r="I207" i="7"/>
  <c r="G206" i="7"/>
  <c r="H206" i="7"/>
  <c r="I206" i="7"/>
  <c r="F204" i="7"/>
  <c r="G204" i="7"/>
  <c r="H204" i="7"/>
  <c r="I204" i="7"/>
  <c r="F203" i="7"/>
  <c r="G203" i="7"/>
  <c r="H203" i="7"/>
  <c r="I203" i="7"/>
  <c r="F202" i="7"/>
  <c r="G202" i="7"/>
  <c r="H202" i="7"/>
  <c r="I202" i="7"/>
  <c r="C198" i="7"/>
  <c r="D198" i="7"/>
  <c r="E198" i="7"/>
  <c r="F198" i="7"/>
  <c r="G198" i="7"/>
  <c r="H198" i="7"/>
  <c r="I198" i="7"/>
  <c r="J198" i="7"/>
  <c r="K198" i="7"/>
  <c r="N198" i="7"/>
  <c r="O198" i="7"/>
  <c r="P198" i="7"/>
  <c r="B198" i="7"/>
  <c r="F201" i="7"/>
  <c r="G201" i="7"/>
  <c r="H201" i="7"/>
  <c r="I201" i="7"/>
  <c r="F200" i="7"/>
  <c r="G200" i="7"/>
  <c r="H200" i="7"/>
  <c r="I200" i="7"/>
  <c r="F199" i="7"/>
  <c r="G199" i="7"/>
  <c r="H199" i="7"/>
  <c r="I199" i="7"/>
  <c r="G197" i="7"/>
  <c r="H197" i="7"/>
  <c r="I197" i="7"/>
  <c r="F196" i="7"/>
  <c r="G196" i="7"/>
  <c r="H196" i="7"/>
  <c r="I196" i="7"/>
  <c r="G195" i="7"/>
  <c r="H195" i="7"/>
  <c r="I195" i="7"/>
  <c r="G193" i="7"/>
  <c r="H193" i="7"/>
  <c r="I193" i="7"/>
  <c r="F192" i="7"/>
  <c r="G192" i="7"/>
  <c r="H192" i="7"/>
  <c r="I192" i="7"/>
  <c r="F191" i="7"/>
  <c r="G191" i="7"/>
  <c r="H191" i="7"/>
  <c r="I191" i="7"/>
  <c r="F190" i="7"/>
  <c r="G190" i="7"/>
  <c r="H190" i="7"/>
  <c r="I190" i="7"/>
  <c r="G189" i="7"/>
  <c r="H189" i="7"/>
  <c r="I189" i="7"/>
  <c r="G188" i="7"/>
  <c r="H188" i="7"/>
  <c r="I188" i="7"/>
  <c r="F187" i="7"/>
  <c r="G187" i="7"/>
  <c r="H187" i="7"/>
  <c r="I187" i="7"/>
  <c r="G186" i="7"/>
  <c r="H186" i="7"/>
  <c r="I186" i="7"/>
  <c r="F185" i="7"/>
  <c r="G185" i="7"/>
  <c r="H185" i="7"/>
  <c r="I185" i="7"/>
  <c r="F183" i="7"/>
  <c r="G183" i="7"/>
  <c r="H183" i="7"/>
  <c r="I183" i="7"/>
  <c r="F182" i="7"/>
  <c r="G182" i="7"/>
  <c r="H182" i="7"/>
  <c r="I182" i="7"/>
  <c r="F181" i="7"/>
  <c r="G181" i="7"/>
  <c r="H181" i="7"/>
  <c r="I181" i="7"/>
  <c r="F180" i="7"/>
  <c r="G180" i="7"/>
  <c r="H180" i="7"/>
  <c r="I180" i="7"/>
  <c r="F179" i="7"/>
  <c r="G179" i="7"/>
  <c r="H179" i="7"/>
  <c r="I179" i="7"/>
  <c r="F178" i="7"/>
  <c r="G178" i="7"/>
  <c r="H178" i="7"/>
  <c r="I178" i="7"/>
  <c r="J178" i="7"/>
  <c r="F177" i="7"/>
  <c r="G177" i="7"/>
  <c r="H177" i="7"/>
  <c r="I177" i="7"/>
  <c r="G174" i="7"/>
  <c r="H174" i="7"/>
  <c r="I174" i="7"/>
  <c r="F171" i="7"/>
  <c r="G171" i="7"/>
  <c r="H171" i="7"/>
  <c r="I171" i="7"/>
  <c r="F170" i="7"/>
  <c r="G170" i="7"/>
  <c r="H170" i="7"/>
  <c r="I170" i="7"/>
  <c r="G169" i="7"/>
  <c r="H169" i="7"/>
  <c r="I169" i="7"/>
  <c r="F167" i="7"/>
  <c r="G167" i="7"/>
  <c r="H167" i="7"/>
  <c r="I167" i="7"/>
  <c r="J167" i="7"/>
  <c r="F166" i="7"/>
  <c r="G166" i="7"/>
  <c r="H166" i="7"/>
  <c r="I166" i="7"/>
  <c r="F165" i="7"/>
  <c r="G165" i="7"/>
  <c r="H165" i="7"/>
  <c r="I165" i="7"/>
  <c r="F164" i="7"/>
  <c r="G164" i="7"/>
  <c r="H164" i="7"/>
  <c r="I164" i="7"/>
  <c r="G163" i="7"/>
  <c r="H163" i="7"/>
  <c r="I163" i="7"/>
  <c r="G162" i="7"/>
  <c r="H162" i="7"/>
  <c r="I162" i="7"/>
  <c r="G161" i="7"/>
  <c r="H161" i="7"/>
  <c r="I161" i="7"/>
  <c r="G160" i="7"/>
  <c r="H160" i="7"/>
  <c r="I160" i="7"/>
  <c r="L258" i="7"/>
  <c r="L256" i="7"/>
  <c r="L253" i="7"/>
  <c r="L251" i="7"/>
  <c r="L246" i="7"/>
  <c r="L245" i="7"/>
  <c r="L244" i="7"/>
  <c r="L231" i="7"/>
  <c r="L230" i="7"/>
  <c r="L229" i="7"/>
  <c r="L228" i="7"/>
  <c r="L227" i="7"/>
  <c r="L226" i="7"/>
  <c r="L242" i="7"/>
  <c r="L241" i="7"/>
  <c r="L240" i="7"/>
  <c r="L239" i="7"/>
  <c r="L238" i="7"/>
  <c r="L237" i="7"/>
  <c r="L236" i="7"/>
  <c r="L234" i="7"/>
  <c r="L225" i="7"/>
  <c r="L223" i="7"/>
  <c r="L188" i="7"/>
  <c r="L164" i="7"/>
  <c r="L166" i="7"/>
  <c r="L176" i="7"/>
  <c r="L178" i="7"/>
  <c r="L179" i="7"/>
  <c r="L180" i="7"/>
  <c r="L181" i="7"/>
  <c r="L182" i="7"/>
  <c r="L183" i="7"/>
  <c r="L185" i="7"/>
  <c r="L177" i="7"/>
  <c r="L174" i="7"/>
  <c r="L170" i="7"/>
  <c r="L167" i="7"/>
  <c r="F136" i="7"/>
  <c r="G136" i="7"/>
  <c r="H136" i="7"/>
  <c r="I136" i="7"/>
  <c r="J136" i="7"/>
  <c r="K136" i="7"/>
  <c r="L136" i="7"/>
  <c r="M136" i="7"/>
  <c r="N136" i="7"/>
  <c r="O136" i="7"/>
  <c r="L102" i="7"/>
  <c r="L115" i="7" s="1"/>
  <c r="F118" i="7"/>
  <c r="G118" i="7"/>
  <c r="H118" i="7"/>
  <c r="I118" i="7"/>
  <c r="J118" i="7"/>
  <c r="K118" i="7"/>
  <c r="L118" i="7"/>
  <c r="M118" i="7"/>
  <c r="G102" i="7"/>
  <c r="H102" i="7"/>
  <c r="I102" i="7"/>
  <c r="R20" i="41"/>
  <c r="R19" i="41"/>
  <c r="R18" i="41"/>
  <c r="R17" i="41"/>
  <c r="R16" i="41"/>
  <c r="R15" i="41"/>
  <c r="R14" i="41"/>
  <c r="R10" i="41"/>
  <c r="R9" i="41"/>
  <c r="R8" i="41"/>
  <c r="R7" i="41"/>
  <c r="R6" i="41"/>
  <c r="R5" i="41"/>
  <c r="S4" i="41"/>
  <c r="L83" i="7" s="1"/>
  <c r="R4" i="41"/>
  <c r="N4" i="41"/>
  <c r="L73" i="7"/>
  <c r="L67" i="7"/>
  <c r="L65" i="7"/>
  <c r="L64" i="7"/>
  <c r="L61" i="7"/>
  <c r="L201" i="7" s="1"/>
  <c r="L49" i="7"/>
  <c r="L171" i="7" s="1"/>
  <c r="L45" i="7"/>
  <c r="L165" i="7" s="1"/>
  <c r="L44" i="7"/>
  <c r="L43" i="7"/>
  <c r="L33" i="7"/>
  <c r="L211" i="7" s="1"/>
  <c r="L20" i="7"/>
  <c r="L186" i="7" s="1"/>
  <c r="L26" i="7"/>
  <c r="L197" i="7" s="1"/>
  <c r="L24" i="7"/>
  <c r="L195" i="7" s="1"/>
  <c r="L27" i="7"/>
  <c r="L198" i="7" s="1"/>
  <c r="L23" i="7"/>
  <c r="L193" i="7" s="1"/>
  <c r="AD1" i="32"/>
  <c r="AE1" i="32"/>
  <c r="AF1" i="32"/>
  <c r="AG1" i="32"/>
  <c r="AH1" i="32"/>
  <c r="AI1" i="32"/>
  <c r="AJ1" i="32"/>
  <c r="AK1" i="32"/>
  <c r="AL1" i="32"/>
  <c r="AM1" i="32"/>
  <c r="AN1" i="32"/>
  <c r="AO1" i="32"/>
  <c r="AP1" i="32"/>
  <c r="AQ1" i="32"/>
  <c r="AR1" i="32"/>
  <c r="AS1" i="32"/>
  <c r="L14" i="7"/>
  <c r="L169" i="7" s="1"/>
  <c r="L13" i="7"/>
  <c r="L189" i="7" s="1"/>
  <c r="L11" i="7"/>
  <c r="L163" i="7" s="1"/>
  <c r="N2" i="1"/>
  <c r="O2" i="1"/>
  <c r="P2" i="1"/>
  <c r="Q2" i="1"/>
  <c r="R2" i="1"/>
  <c r="S2" i="1"/>
  <c r="T2" i="1"/>
  <c r="U2" i="1"/>
  <c r="V2" i="1"/>
  <c r="L10" i="7"/>
  <c r="L9" i="7"/>
  <c r="M2" i="1"/>
  <c r="L2" i="1"/>
  <c r="BF2" i="7"/>
  <c r="BE2" i="7"/>
  <c r="BA2" i="7"/>
  <c r="BB2" i="7"/>
  <c r="BC2" i="7"/>
  <c r="AI2" i="7"/>
  <c r="AH2" i="7"/>
  <c r="AD2" i="7"/>
  <c r="AE2" i="7"/>
  <c r="AF2" i="7"/>
  <c r="G2" i="1"/>
  <c r="H2" i="1"/>
  <c r="I2" i="1"/>
  <c r="I2" i="7"/>
  <c r="G2" i="7"/>
  <c r="H2" i="7"/>
  <c r="L2" i="7"/>
  <c r="W18" i="29"/>
  <c r="W19" i="29"/>
  <c r="W20" i="29"/>
  <c r="W21" i="29"/>
  <c r="W22" i="29"/>
  <c r="W17" i="29"/>
  <c r="W16" i="29"/>
  <c r="W6" i="29"/>
  <c r="W7" i="29"/>
  <c r="W8" i="29"/>
  <c r="W9" i="29"/>
  <c r="W10" i="29"/>
  <c r="W11" i="29"/>
  <c r="W12" i="29"/>
  <c r="W5" i="29"/>
  <c r="W4" i="29"/>
  <c r="K12" i="38"/>
  <c r="B7" i="38"/>
  <c r="K8" i="38"/>
  <c r="K7" i="38"/>
  <c r="K6" i="38"/>
  <c r="K5" i="38"/>
  <c r="K4" i="38"/>
  <c r="B5" i="38"/>
  <c r="B4" i="38"/>
  <c r="B3" i="27"/>
  <c r="O33" i="7"/>
  <c r="O8" i="7"/>
  <c r="Q136" i="7"/>
  <c r="R136" i="7"/>
  <c r="S136" i="7"/>
  <c r="T136" i="7"/>
  <c r="U136" i="7"/>
  <c r="V136" i="7"/>
  <c r="Q118" i="7"/>
  <c r="R118" i="7"/>
  <c r="S118" i="7"/>
  <c r="T118" i="7"/>
  <c r="U118" i="7"/>
  <c r="V118" i="7"/>
  <c r="Q102" i="7"/>
  <c r="R102" i="7"/>
  <c r="S102" i="7"/>
  <c r="T102" i="7"/>
  <c r="U102" i="7"/>
  <c r="V102" i="7"/>
  <c r="Q4" i="29"/>
  <c r="K65" i="7" s="1"/>
  <c r="Q18" i="29"/>
  <c r="Q19" i="29"/>
  <c r="Q20" i="29"/>
  <c r="Q21" i="29"/>
  <c r="Q22" i="29"/>
  <c r="Q17" i="29"/>
  <c r="Q16" i="29"/>
  <c r="Q6" i="29"/>
  <c r="K61" i="7" s="1"/>
  <c r="Q7" i="29"/>
  <c r="K49" i="7" s="1"/>
  <c r="K171" i="7" s="1"/>
  <c r="Q8" i="29"/>
  <c r="K45" i="7" s="1"/>
  <c r="Q9" i="29"/>
  <c r="K73" i="7" s="1"/>
  <c r="Q10" i="29"/>
  <c r="K67" i="7" s="1"/>
  <c r="Q11" i="29"/>
  <c r="K44" i="7" s="1"/>
  <c r="Q12" i="29"/>
  <c r="K43" i="7" s="1"/>
  <c r="Q5" i="29"/>
  <c r="K64" i="7" s="1"/>
  <c r="K23" i="7"/>
  <c r="K21" i="7"/>
  <c r="K19" i="7"/>
  <c r="K14" i="7"/>
  <c r="K13" i="7"/>
  <c r="K11" i="7"/>
  <c r="K9" i="7"/>
  <c r="K10" i="7"/>
  <c r="K8" i="7"/>
  <c r="X171" i="7"/>
  <c r="C171" i="7"/>
  <c r="D171" i="7"/>
  <c r="E171" i="7"/>
  <c r="AC171" i="7"/>
  <c r="M171" i="7"/>
  <c r="N171" i="7"/>
  <c r="P171" i="7"/>
  <c r="B171" i="7"/>
  <c r="B174" i="7"/>
  <c r="A171" i="7"/>
  <c r="A49" i="7"/>
  <c r="K2" i="1"/>
  <c r="F102" i="7"/>
  <c r="K22" i="26"/>
  <c r="F34" i="7"/>
  <c r="F212" i="7" s="1"/>
  <c r="F30" i="7"/>
  <c r="F206" i="7" s="1"/>
  <c r="F26" i="7"/>
  <c r="F197" i="7" s="1"/>
  <c r="F24" i="7"/>
  <c r="F195" i="7" s="1"/>
  <c r="F23" i="7"/>
  <c r="F193" i="7" s="1"/>
  <c r="F21" i="7"/>
  <c r="F188" i="7" s="1"/>
  <c r="F20" i="7"/>
  <c r="F186" i="7" s="1"/>
  <c r="F16" i="7"/>
  <c r="F174" i="7" s="1"/>
  <c r="F14" i="7"/>
  <c r="F169" i="7" s="1"/>
  <c r="F13" i="7"/>
  <c r="F189" i="7" s="1"/>
  <c r="F11" i="7"/>
  <c r="F163" i="7" s="1"/>
  <c r="F10" i="7"/>
  <c r="F162" i="7" s="1"/>
  <c r="F9" i="7"/>
  <c r="F161" i="7" s="1"/>
  <c r="F8" i="7"/>
  <c r="F160" i="7" s="1"/>
  <c r="K2" i="7"/>
  <c r="K7" i="26"/>
  <c r="K6" i="26"/>
  <c r="J10" i="7" s="1"/>
  <c r="M1" i="32"/>
  <c r="O1" i="32"/>
  <c r="P1" i="32"/>
  <c r="BC1" i="32"/>
  <c r="BD1" i="32"/>
  <c r="AZ1" i="32"/>
  <c r="BA1" i="32"/>
  <c r="K1" i="32"/>
  <c r="L1" i="32"/>
  <c r="K8" i="17"/>
  <c r="N12" i="7"/>
  <c r="N4" i="7" s="1"/>
  <c r="M12" i="7"/>
  <c r="N5" i="7"/>
  <c r="M5" i="7"/>
  <c r="E24" i="18"/>
  <c r="E3" i="36"/>
  <c r="D3" i="36"/>
  <c r="C3" i="36"/>
  <c r="B3" i="36"/>
  <c r="A3" i="36"/>
  <c r="DA1" i="32"/>
  <c r="DB1" i="32"/>
  <c r="DC1" i="32"/>
  <c r="DD1" i="32"/>
  <c r="DE1" i="32"/>
  <c r="DF1" i="32"/>
  <c r="DG1" i="32"/>
  <c r="DH1" i="32"/>
  <c r="DI1" i="32"/>
  <c r="DJ1" i="32"/>
  <c r="DK1" i="32"/>
  <c r="DL1" i="32"/>
  <c r="DM1" i="32"/>
  <c r="DN1" i="32"/>
  <c r="DO1" i="32"/>
  <c r="DP1" i="32"/>
  <c r="CZ1" i="32"/>
  <c r="CX1" i="32"/>
  <c r="CJ4" i="32"/>
  <c r="CJ5" i="32"/>
  <c r="CJ6" i="32"/>
  <c r="CJ7" i="32"/>
  <c r="CJ8" i="32"/>
  <c r="CJ9" i="32"/>
  <c r="CJ10" i="32"/>
  <c r="CJ11" i="32"/>
  <c r="CJ12" i="32"/>
  <c r="CJ13" i="32"/>
  <c r="CJ14" i="32"/>
  <c r="CJ15" i="32"/>
  <c r="CJ16" i="32"/>
  <c r="CJ17" i="32"/>
  <c r="CJ18" i="32"/>
  <c r="CJ19" i="32"/>
  <c r="CJ20" i="32"/>
  <c r="CJ21" i="32"/>
  <c r="CJ22" i="32"/>
  <c r="CJ23" i="32"/>
  <c r="CJ24" i="32"/>
  <c r="CJ25" i="32"/>
  <c r="CJ26" i="32"/>
  <c r="CJ27" i="32"/>
  <c r="CJ28" i="32"/>
  <c r="CJ29" i="32"/>
  <c r="CJ30" i="32"/>
  <c r="CJ31" i="32"/>
  <c r="CJ32" i="32"/>
  <c r="CJ33" i="32"/>
  <c r="CJ34" i="32"/>
  <c r="CJ35" i="32"/>
  <c r="CJ36" i="32"/>
  <c r="CJ37" i="32"/>
  <c r="CJ38" i="32"/>
  <c r="CJ39" i="32"/>
  <c r="CJ40" i="32"/>
  <c r="CJ41" i="32"/>
  <c r="CJ42" i="32"/>
  <c r="CJ43" i="32"/>
  <c r="CJ44" i="32"/>
  <c r="CJ45" i="32"/>
  <c r="CJ46" i="32"/>
  <c r="CJ47" i="32"/>
  <c r="CJ48" i="32"/>
  <c r="CJ49" i="32"/>
  <c r="CJ50" i="32"/>
  <c r="CJ51" i="32"/>
  <c r="CJ52" i="32"/>
  <c r="CJ53" i="32"/>
  <c r="CJ54" i="32"/>
  <c r="CJ55" i="32"/>
  <c r="CJ56" i="32"/>
  <c r="CJ57" i="32"/>
  <c r="CJ58" i="32"/>
  <c r="CJ59" i="32"/>
  <c r="CJ60" i="32"/>
  <c r="CJ61" i="32"/>
  <c r="CJ62" i="32"/>
  <c r="CJ63" i="32"/>
  <c r="CJ64" i="32"/>
  <c r="CJ65" i="32"/>
  <c r="CJ66" i="32"/>
  <c r="CJ67" i="32"/>
  <c r="CJ68" i="32"/>
  <c r="CJ69" i="32"/>
  <c r="CJ70" i="32"/>
  <c r="CJ71" i="32"/>
  <c r="CJ72" i="32"/>
  <c r="CJ73" i="32"/>
  <c r="CJ74" i="32"/>
  <c r="CJ75" i="32"/>
  <c r="CJ76" i="32"/>
  <c r="CJ77" i="32"/>
  <c r="CJ78" i="32"/>
  <c r="CJ79" i="32"/>
  <c r="CJ80" i="32"/>
  <c r="CJ81" i="32"/>
  <c r="CJ82" i="32"/>
  <c r="CJ83" i="32"/>
  <c r="CJ84" i="32"/>
  <c r="CJ85" i="32"/>
  <c r="CJ86" i="32"/>
  <c r="CJ87" i="32"/>
  <c r="CJ88" i="32"/>
  <c r="CJ89" i="32"/>
  <c r="CJ90" i="32"/>
  <c r="CJ91" i="32"/>
  <c r="CJ92" i="32"/>
  <c r="CJ93" i="32"/>
  <c r="CJ94" i="32"/>
  <c r="CJ95" i="32"/>
  <c r="CJ96" i="32"/>
  <c r="CJ97" i="32"/>
  <c r="CJ98" i="32"/>
  <c r="CJ99" i="32"/>
  <c r="CJ100" i="32"/>
  <c r="CJ101" i="32"/>
  <c r="CJ102" i="32"/>
  <c r="CJ103" i="32"/>
  <c r="CJ104" i="32"/>
  <c r="CJ105" i="32"/>
  <c r="CJ106" i="32"/>
  <c r="CJ107" i="32"/>
  <c r="CJ108" i="32"/>
  <c r="CJ109" i="32"/>
  <c r="CJ110" i="32"/>
  <c r="CJ111" i="32"/>
  <c r="CJ112" i="32"/>
  <c r="CJ113" i="32"/>
  <c r="CJ114" i="32"/>
  <c r="CJ115" i="32"/>
  <c r="CJ116" i="32"/>
  <c r="CJ117" i="32"/>
  <c r="CJ118" i="32"/>
  <c r="CJ119" i="32"/>
  <c r="CJ120" i="32"/>
  <c r="CJ121" i="32"/>
  <c r="CJ122" i="32"/>
  <c r="CJ123" i="32"/>
  <c r="CJ124" i="32"/>
  <c r="CJ125" i="32"/>
  <c r="CJ126" i="32"/>
  <c r="CJ127" i="32"/>
  <c r="CJ128" i="32"/>
  <c r="CJ129" i="32"/>
  <c r="CJ130" i="32"/>
  <c r="CJ131" i="32"/>
  <c r="CJ132" i="32"/>
  <c r="CJ133" i="32"/>
  <c r="CJ134" i="32"/>
  <c r="CJ135" i="32"/>
  <c r="CJ136" i="32"/>
  <c r="CJ137" i="32"/>
  <c r="CJ138" i="32"/>
  <c r="CJ139" i="32"/>
  <c r="CJ140" i="32"/>
  <c r="CJ141" i="32"/>
  <c r="CJ142" i="32"/>
  <c r="CJ143" i="32"/>
  <c r="CJ144" i="32"/>
  <c r="CJ145" i="32"/>
  <c r="CJ146" i="32"/>
  <c r="CJ147" i="32"/>
  <c r="CJ148" i="32"/>
  <c r="CJ149" i="32"/>
  <c r="CJ150" i="32"/>
  <c r="CJ151" i="32"/>
  <c r="CJ152" i="32"/>
  <c r="CJ153" i="32"/>
  <c r="CJ154" i="32"/>
  <c r="CJ155" i="32"/>
  <c r="CJ156" i="32"/>
  <c r="CJ157" i="32"/>
  <c r="CJ158" i="32"/>
  <c r="CJ159" i="32"/>
  <c r="CJ160" i="32"/>
  <c r="CJ161" i="32"/>
  <c r="CJ162" i="32"/>
  <c r="CJ163" i="32"/>
  <c r="CJ164" i="32"/>
  <c r="CJ165" i="32"/>
  <c r="CJ166" i="32"/>
  <c r="CJ167" i="32"/>
  <c r="CJ168" i="32"/>
  <c r="CJ169" i="32"/>
  <c r="CJ170" i="32"/>
  <c r="CJ171" i="32"/>
  <c r="CJ172" i="32"/>
  <c r="CJ173" i="32"/>
  <c r="CJ174" i="32"/>
  <c r="CJ175" i="32"/>
  <c r="CJ176" i="32"/>
  <c r="CJ177" i="32"/>
  <c r="CJ178" i="32"/>
  <c r="CJ179" i="32"/>
  <c r="CJ180" i="32"/>
  <c r="CJ181" i="32"/>
  <c r="CJ182" i="32"/>
  <c r="CJ183" i="32"/>
  <c r="CJ184" i="32"/>
  <c r="CJ185" i="32"/>
  <c r="CJ186" i="32"/>
  <c r="CJ187" i="32"/>
  <c r="CJ188" i="32"/>
  <c r="CJ189" i="32"/>
  <c r="CJ190" i="32"/>
  <c r="CJ191" i="32"/>
  <c r="CJ192" i="32"/>
  <c r="CJ193" i="32"/>
  <c r="CJ194" i="32"/>
  <c r="CJ195" i="32"/>
  <c r="CJ196" i="32"/>
  <c r="CJ197" i="32"/>
  <c r="CJ198" i="32"/>
  <c r="CJ199" i="32"/>
  <c r="CJ200" i="32"/>
  <c r="CJ201" i="32"/>
  <c r="CJ202" i="32"/>
  <c r="CJ203" i="32"/>
  <c r="CJ204" i="32"/>
  <c r="CJ205" i="32"/>
  <c r="CJ206" i="32"/>
  <c r="CJ207" i="32"/>
  <c r="CJ208" i="32"/>
  <c r="CJ209" i="32"/>
  <c r="CJ210" i="32"/>
  <c r="CJ211" i="32"/>
  <c r="CJ212" i="32"/>
  <c r="CJ213" i="32"/>
  <c r="CJ214" i="32"/>
  <c r="CJ215" i="32"/>
  <c r="CJ216" i="32"/>
  <c r="CJ217" i="32"/>
  <c r="CJ218" i="32"/>
  <c r="CJ219" i="32"/>
  <c r="CJ220" i="32"/>
  <c r="CJ221" i="32"/>
  <c r="CJ222" i="32"/>
  <c r="CJ223" i="32"/>
  <c r="CJ224" i="32"/>
  <c r="CJ225" i="32"/>
  <c r="CJ226" i="32"/>
  <c r="CJ227" i="32"/>
  <c r="CJ228" i="32"/>
  <c r="CJ229" i="32"/>
  <c r="CJ230" i="32"/>
  <c r="CJ231" i="32"/>
  <c r="CJ232" i="32"/>
  <c r="CJ233" i="32"/>
  <c r="CJ234" i="32"/>
  <c r="CJ235" i="32"/>
  <c r="CJ236" i="32"/>
  <c r="CJ237" i="32"/>
  <c r="CJ238" i="32"/>
  <c r="CJ239" i="32"/>
  <c r="CJ240" i="32"/>
  <c r="CJ241" i="32"/>
  <c r="CJ242" i="32"/>
  <c r="CJ243" i="32"/>
  <c r="CJ244" i="32"/>
  <c r="CJ245" i="32"/>
  <c r="CJ246" i="32"/>
  <c r="CJ247" i="32"/>
  <c r="CJ248" i="32"/>
  <c r="CJ249" i="32"/>
  <c r="CJ250" i="32"/>
  <c r="CJ251" i="32"/>
  <c r="CJ252" i="32"/>
  <c r="CJ253" i="32"/>
  <c r="CJ254" i="32"/>
  <c r="CJ255" i="32"/>
  <c r="CJ256" i="32"/>
  <c r="CJ257" i="32"/>
  <c r="CJ258" i="32"/>
  <c r="CJ259" i="32"/>
  <c r="CJ260" i="32"/>
  <c r="CJ261" i="32"/>
  <c r="CJ262" i="32"/>
  <c r="CJ263" i="32"/>
  <c r="CJ264" i="32"/>
  <c r="CJ265" i="32"/>
  <c r="CJ266" i="32"/>
  <c r="CJ267" i="32"/>
  <c r="CJ268" i="32"/>
  <c r="CJ269" i="32"/>
  <c r="CJ270" i="32"/>
  <c r="CJ271" i="32"/>
  <c r="CJ272" i="32"/>
  <c r="CJ273" i="32"/>
  <c r="CJ274" i="32"/>
  <c r="CJ275" i="32"/>
  <c r="CJ276" i="32"/>
  <c r="CJ277" i="32"/>
  <c r="CJ278" i="32"/>
  <c r="CJ279" i="32"/>
  <c r="CJ280" i="32"/>
  <c r="CJ281" i="32"/>
  <c r="CJ282" i="32"/>
  <c r="CJ283" i="32"/>
  <c r="CJ284" i="32"/>
  <c r="CJ285" i="32"/>
  <c r="CJ286" i="32"/>
  <c r="CJ287" i="32"/>
  <c r="CJ288" i="32"/>
  <c r="CJ289" i="32"/>
  <c r="CJ290" i="32"/>
  <c r="CJ291" i="32"/>
  <c r="CJ292" i="32"/>
  <c r="CJ293" i="32"/>
  <c r="CJ294" i="32"/>
  <c r="CJ295" i="32"/>
  <c r="CJ296" i="32"/>
  <c r="CJ297" i="32"/>
  <c r="CJ298" i="32"/>
  <c r="CJ299" i="32"/>
  <c r="CJ300" i="32"/>
  <c r="CJ301" i="32"/>
  <c r="CJ302" i="32"/>
  <c r="CJ303" i="32"/>
  <c r="CJ304" i="32"/>
  <c r="CJ305" i="32"/>
  <c r="CJ306" i="32"/>
  <c r="CJ307" i="32"/>
  <c r="CJ308" i="32"/>
  <c r="CJ309" i="32"/>
  <c r="CJ310" i="32"/>
  <c r="CJ311" i="32"/>
  <c r="CJ312" i="32"/>
  <c r="CJ313" i="32"/>
  <c r="CJ314" i="32"/>
  <c r="CJ315" i="32"/>
  <c r="CJ316" i="32"/>
  <c r="CJ317" i="32"/>
  <c r="CJ318" i="32"/>
  <c r="CJ319" i="32"/>
  <c r="CJ320" i="32"/>
  <c r="CJ321" i="32"/>
  <c r="CJ322" i="32"/>
  <c r="CJ323" i="32"/>
  <c r="CJ324" i="32"/>
  <c r="CJ325" i="32"/>
  <c r="CJ326" i="32"/>
  <c r="CJ327" i="32"/>
  <c r="CJ328" i="32"/>
  <c r="CJ329" i="32"/>
  <c r="CJ330" i="32"/>
  <c r="CJ331" i="32"/>
  <c r="CJ332" i="32"/>
  <c r="CJ333" i="32"/>
  <c r="CJ334" i="32"/>
  <c r="CJ335" i="32"/>
  <c r="CJ336" i="32"/>
  <c r="CJ337" i="32"/>
  <c r="CJ338" i="32"/>
  <c r="CJ339" i="32"/>
  <c r="CJ340" i="32"/>
  <c r="CJ341" i="32"/>
  <c r="CJ342" i="32"/>
  <c r="CJ343" i="32"/>
  <c r="CJ344" i="32"/>
  <c r="CJ345" i="32"/>
  <c r="CJ346" i="32"/>
  <c r="CJ347" i="32"/>
  <c r="CJ348" i="32"/>
  <c r="CJ349" i="32"/>
  <c r="CJ350" i="32"/>
  <c r="CJ351" i="32"/>
  <c r="CJ352" i="32"/>
  <c r="CJ353" i="32"/>
  <c r="CJ354" i="32"/>
  <c r="CJ355" i="32"/>
  <c r="CJ356" i="32"/>
  <c r="CJ357" i="32"/>
  <c r="CJ358" i="32"/>
  <c r="CJ359" i="32"/>
  <c r="CJ360" i="32"/>
  <c r="CJ361" i="32"/>
  <c r="CJ362" i="32"/>
  <c r="CJ363" i="32"/>
  <c r="CJ364" i="32"/>
  <c r="CJ365" i="32"/>
  <c r="CJ366" i="32"/>
  <c r="CJ367" i="32"/>
  <c r="CJ368" i="32"/>
  <c r="CJ369" i="32"/>
  <c r="CJ370" i="32"/>
  <c r="CJ371" i="32"/>
  <c r="CJ372" i="32"/>
  <c r="CJ373" i="32"/>
  <c r="CJ374" i="32"/>
  <c r="CJ375" i="32"/>
  <c r="CJ376" i="32"/>
  <c r="CJ377" i="32"/>
  <c r="CJ378" i="32"/>
  <c r="CJ379" i="32"/>
  <c r="CJ380" i="32"/>
  <c r="CJ381" i="32"/>
  <c r="CJ382" i="32"/>
  <c r="CJ383" i="32"/>
  <c r="CJ384" i="32"/>
  <c r="CJ385" i="32"/>
  <c r="CJ386" i="32"/>
  <c r="CJ387" i="32"/>
  <c r="CJ388" i="32"/>
  <c r="CJ389" i="32"/>
  <c r="CJ390" i="32"/>
  <c r="CJ391" i="32"/>
  <c r="CJ392" i="32"/>
  <c r="CJ393" i="32"/>
  <c r="CJ394" i="32"/>
  <c r="CJ395" i="32"/>
  <c r="CJ396" i="32"/>
  <c r="CJ397" i="32"/>
  <c r="CJ398" i="32"/>
  <c r="CJ399" i="32"/>
  <c r="CJ400" i="32"/>
  <c r="CJ401" i="32"/>
  <c r="CJ402" i="32"/>
  <c r="CJ403" i="32"/>
  <c r="CJ404" i="32"/>
  <c r="CJ405" i="32"/>
  <c r="CJ406" i="32"/>
  <c r="CJ407" i="32"/>
  <c r="CJ408" i="32"/>
  <c r="CJ409" i="32"/>
  <c r="CJ410" i="32"/>
  <c r="CJ411" i="32"/>
  <c r="CJ412" i="32"/>
  <c r="CJ413" i="32"/>
  <c r="CJ414" i="32"/>
  <c r="CJ415" i="32"/>
  <c r="CJ416" i="32"/>
  <c r="CJ417" i="32"/>
  <c r="CJ418" i="32"/>
  <c r="CJ419" i="32"/>
  <c r="CJ420" i="32"/>
  <c r="CJ421" i="32"/>
  <c r="CJ422" i="32"/>
  <c r="CJ423" i="32"/>
  <c r="CJ424" i="32"/>
  <c r="CJ425" i="32"/>
  <c r="CJ426" i="32"/>
  <c r="CJ427" i="32"/>
  <c r="CJ428" i="32"/>
  <c r="CJ429" i="32"/>
  <c r="CJ430" i="32"/>
  <c r="CJ431" i="32"/>
  <c r="CJ432" i="32"/>
  <c r="CJ433" i="32"/>
  <c r="CJ434" i="32"/>
  <c r="CJ435" i="32"/>
  <c r="CJ436" i="32"/>
  <c r="CJ437" i="32"/>
  <c r="CJ438" i="32"/>
  <c r="CJ439" i="32"/>
  <c r="CJ440" i="32"/>
  <c r="CJ441" i="32"/>
  <c r="CJ442" i="32"/>
  <c r="CJ443" i="32"/>
  <c r="CJ444" i="32"/>
  <c r="CJ445" i="32"/>
  <c r="CJ446" i="32"/>
  <c r="CJ447" i="32"/>
  <c r="CJ448" i="32"/>
  <c r="CJ449" i="32"/>
  <c r="CJ450" i="32"/>
  <c r="CJ451" i="32"/>
  <c r="CJ452" i="32"/>
  <c r="CJ453" i="32"/>
  <c r="CJ454" i="32"/>
  <c r="CJ455" i="32"/>
  <c r="CJ456" i="32"/>
  <c r="CJ457" i="32"/>
  <c r="CJ458" i="32"/>
  <c r="CJ459" i="32"/>
  <c r="CJ460" i="32"/>
  <c r="CJ461" i="32"/>
  <c r="CJ462" i="32"/>
  <c r="CJ463" i="32"/>
  <c r="CJ464" i="32"/>
  <c r="CJ465" i="32"/>
  <c r="CJ466" i="32"/>
  <c r="CJ467" i="32"/>
  <c r="CJ468" i="32"/>
  <c r="CJ469" i="32"/>
  <c r="CJ470" i="32"/>
  <c r="CJ471" i="32"/>
  <c r="CJ472" i="32"/>
  <c r="CJ473" i="32"/>
  <c r="CJ474" i="32"/>
  <c r="CJ475" i="32"/>
  <c r="CJ476" i="32"/>
  <c r="CJ477" i="32"/>
  <c r="CJ478" i="32"/>
  <c r="CJ479" i="32"/>
  <c r="CJ480" i="32"/>
  <c r="CJ481" i="32"/>
  <c r="CJ482" i="32"/>
  <c r="CJ483" i="32"/>
  <c r="CJ484" i="32"/>
  <c r="CJ485" i="32"/>
  <c r="CJ486" i="32"/>
  <c r="CJ487" i="32"/>
  <c r="CJ488" i="32"/>
  <c r="CJ489" i="32"/>
  <c r="CJ490" i="32"/>
  <c r="CJ491" i="32"/>
  <c r="CJ492" i="32"/>
  <c r="CJ493" i="32"/>
  <c r="CJ494" i="32"/>
  <c r="CJ495" i="32"/>
  <c r="CJ496" i="32"/>
  <c r="CJ497" i="32"/>
  <c r="CJ498" i="32"/>
  <c r="CJ499" i="32"/>
  <c r="CJ500" i="32"/>
  <c r="CJ501" i="32"/>
  <c r="CJ502" i="32"/>
  <c r="CJ503" i="32"/>
  <c r="CJ504" i="32"/>
  <c r="CJ505" i="32"/>
  <c r="CJ506" i="32"/>
  <c r="CJ507" i="32"/>
  <c r="CJ508" i="32"/>
  <c r="CJ509" i="32"/>
  <c r="CJ510" i="32"/>
  <c r="CJ511" i="32"/>
  <c r="CJ512" i="32"/>
  <c r="CJ513" i="32"/>
  <c r="CJ514" i="32"/>
  <c r="CJ515" i="32"/>
  <c r="CJ516" i="32"/>
  <c r="CJ517" i="32"/>
  <c r="CJ518" i="32"/>
  <c r="CJ519" i="32"/>
  <c r="CJ520" i="32"/>
  <c r="CJ521" i="32"/>
  <c r="CJ522" i="32"/>
  <c r="CJ523" i="32"/>
  <c r="CJ524" i="32"/>
  <c r="CJ525" i="32"/>
  <c r="CJ526" i="32"/>
  <c r="CJ527" i="32"/>
  <c r="CJ528" i="32"/>
  <c r="CJ529" i="32"/>
  <c r="CJ530" i="32"/>
  <c r="CJ531" i="32"/>
  <c r="CJ532" i="32"/>
  <c r="CJ533" i="32"/>
  <c r="CJ534" i="32"/>
  <c r="CJ535" i="32"/>
  <c r="CJ536" i="32"/>
  <c r="CJ537" i="32"/>
  <c r="CJ538" i="32"/>
  <c r="CJ539" i="32"/>
  <c r="CJ540" i="32"/>
  <c r="CJ541" i="32"/>
  <c r="CJ542" i="32"/>
  <c r="CJ543" i="32"/>
  <c r="CJ544" i="32"/>
  <c r="CJ545" i="32"/>
  <c r="CJ546" i="32"/>
  <c r="CJ547" i="32"/>
  <c r="CJ548" i="32"/>
  <c r="CJ549" i="32"/>
  <c r="CJ550" i="32"/>
  <c r="CJ551" i="32"/>
  <c r="CJ552" i="32"/>
  <c r="CJ553" i="32"/>
  <c r="CJ554" i="32"/>
  <c r="CJ555" i="32"/>
  <c r="CJ556" i="32"/>
  <c r="CJ557" i="32"/>
  <c r="CJ558" i="32"/>
  <c r="CJ559" i="32"/>
  <c r="CJ560" i="32"/>
  <c r="CJ561" i="32"/>
  <c r="CJ562" i="32"/>
  <c r="CJ563" i="32"/>
  <c r="CJ564" i="32"/>
  <c r="CJ565" i="32"/>
  <c r="CJ566" i="32"/>
  <c r="CJ567" i="32"/>
  <c r="CJ568" i="32"/>
  <c r="CJ569" i="32"/>
  <c r="CJ570" i="32"/>
  <c r="CJ571" i="32"/>
  <c r="CJ572" i="32"/>
  <c r="CJ573" i="32"/>
  <c r="CJ574" i="32"/>
  <c r="CJ575" i="32"/>
  <c r="CJ576" i="32"/>
  <c r="CJ577" i="32"/>
  <c r="CJ578" i="32"/>
  <c r="CJ579" i="32"/>
  <c r="CJ580" i="32"/>
  <c r="CJ581" i="32"/>
  <c r="CJ582" i="32"/>
  <c r="CJ583" i="32"/>
  <c r="CJ584" i="32"/>
  <c r="CJ585" i="32"/>
  <c r="CJ586" i="32"/>
  <c r="CJ587" i="32"/>
  <c r="CJ588" i="32"/>
  <c r="CJ589" i="32"/>
  <c r="CJ590" i="32"/>
  <c r="CJ591" i="32"/>
  <c r="CJ592" i="32"/>
  <c r="CJ593" i="32"/>
  <c r="CJ594" i="32"/>
  <c r="CJ595" i="32"/>
  <c r="CJ596" i="32"/>
  <c r="CJ597" i="32"/>
  <c r="CJ598" i="32"/>
  <c r="CJ599" i="32"/>
  <c r="CJ600" i="32"/>
  <c r="CJ601" i="32"/>
  <c r="CJ602" i="32"/>
  <c r="CJ603" i="32"/>
  <c r="CJ604" i="32"/>
  <c r="CJ605" i="32"/>
  <c r="CJ606" i="32"/>
  <c r="CJ607" i="32"/>
  <c r="CJ608" i="32"/>
  <c r="CJ609" i="32"/>
  <c r="CJ610" i="32"/>
  <c r="CJ611" i="32"/>
  <c r="CJ612" i="32"/>
  <c r="CJ613" i="32"/>
  <c r="CJ614" i="32"/>
  <c r="CJ615" i="32"/>
  <c r="CJ616" i="32"/>
  <c r="CJ617" i="32"/>
  <c r="CJ618" i="32"/>
  <c r="CJ619" i="32"/>
  <c r="CJ620" i="32"/>
  <c r="CJ621" i="32"/>
  <c r="CJ622" i="32"/>
  <c r="CJ623" i="32"/>
  <c r="CJ624" i="32"/>
  <c r="CJ625" i="32"/>
  <c r="CJ626" i="32"/>
  <c r="CJ627" i="32"/>
  <c r="CJ628" i="32"/>
  <c r="CJ629" i="32"/>
  <c r="CJ630" i="32"/>
  <c r="CJ631" i="32"/>
  <c r="CJ632" i="32"/>
  <c r="CJ633" i="32"/>
  <c r="CJ634" i="32"/>
  <c r="CJ635" i="32"/>
  <c r="CJ636" i="32"/>
  <c r="CJ637" i="32"/>
  <c r="CJ638" i="32"/>
  <c r="CJ639" i="32"/>
  <c r="CJ640" i="32"/>
  <c r="CJ641" i="32"/>
  <c r="CJ642" i="32"/>
  <c r="CJ643" i="32"/>
  <c r="CJ644" i="32"/>
  <c r="CJ645" i="32"/>
  <c r="CJ646" i="32"/>
  <c r="CJ647" i="32"/>
  <c r="CJ648" i="32"/>
  <c r="CJ649" i="32"/>
  <c r="CJ650" i="32"/>
  <c r="CJ651" i="32"/>
  <c r="CJ652" i="32"/>
  <c r="CJ653" i="32"/>
  <c r="CJ654" i="32"/>
  <c r="CJ655" i="32"/>
  <c r="CJ656" i="32"/>
  <c r="CJ657" i="32"/>
  <c r="CJ658" i="32"/>
  <c r="CJ659" i="32"/>
  <c r="CJ660" i="32"/>
  <c r="CJ661" i="32"/>
  <c r="CJ662" i="32"/>
  <c r="CJ663" i="32"/>
  <c r="CJ664" i="32"/>
  <c r="CJ665" i="32"/>
  <c r="CJ666" i="32"/>
  <c r="CJ667" i="32"/>
  <c r="CJ668" i="32"/>
  <c r="CJ669" i="32"/>
  <c r="CJ670" i="32"/>
  <c r="CJ671" i="32"/>
  <c r="CJ672" i="32"/>
  <c r="CJ673" i="32"/>
  <c r="CJ674" i="32"/>
  <c r="CJ675" i="32"/>
  <c r="CJ676" i="32"/>
  <c r="CJ677" i="32"/>
  <c r="CJ678" i="32"/>
  <c r="CJ679" i="32"/>
  <c r="CJ680" i="32"/>
  <c r="CJ681" i="32"/>
  <c r="CJ682" i="32"/>
  <c r="CJ683" i="32"/>
  <c r="CJ684" i="32"/>
  <c r="CJ685" i="32"/>
  <c r="CJ686" i="32"/>
  <c r="CJ687" i="32"/>
  <c r="CJ688" i="32"/>
  <c r="CJ689" i="32"/>
  <c r="CJ690" i="32"/>
  <c r="CJ691" i="32"/>
  <c r="CJ692" i="32"/>
  <c r="CJ693" i="32"/>
  <c r="CJ694" i="32"/>
  <c r="CJ695" i="32"/>
  <c r="CJ696" i="32"/>
  <c r="CJ697" i="32"/>
  <c r="CJ698" i="32"/>
  <c r="CJ699" i="32"/>
  <c r="CJ700" i="32"/>
  <c r="CJ701" i="32"/>
  <c r="CJ702" i="32"/>
  <c r="CJ703" i="32"/>
  <c r="CJ704" i="32"/>
  <c r="CJ705" i="32"/>
  <c r="CJ706" i="32"/>
  <c r="CJ707" i="32"/>
  <c r="CJ708" i="32"/>
  <c r="CJ709" i="32"/>
  <c r="CJ710" i="32"/>
  <c r="CJ711" i="32"/>
  <c r="CJ712" i="32"/>
  <c r="CJ713" i="32"/>
  <c r="CJ714" i="32"/>
  <c r="CJ715" i="32"/>
  <c r="CJ716" i="32"/>
  <c r="CJ717" i="32"/>
  <c r="CJ718" i="32"/>
  <c r="CJ719" i="32"/>
  <c r="CJ720" i="32"/>
  <c r="CJ721" i="32"/>
  <c r="CJ722" i="32"/>
  <c r="CJ723" i="32"/>
  <c r="CJ724" i="32"/>
  <c r="CJ725" i="32"/>
  <c r="CJ726" i="32"/>
  <c r="CJ727" i="32"/>
  <c r="CJ728" i="32"/>
  <c r="CJ729" i="32"/>
  <c r="CJ730" i="32"/>
  <c r="CJ731" i="32"/>
  <c r="CJ732" i="32"/>
  <c r="CJ733" i="32"/>
  <c r="CJ734" i="32"/>
  <c r="CJ735" i="32"/>
  <c r="CJ736" i="32"/>
  <c r="CJ737" i="32"/>
  <c r="CJ738" i="32"/>
  <c r="CJ739" i="32"/>
  <c r="CJ740" i="32"/>
  <c r="CJ741" i="32"/>
  <c r="CJ742" i="32"/>
  <c r="CJ743" i="32"/>
  <c r="CJ744" i="32"/>
  <c r="CJ745" i="32"/>
  <c r="CJ746" i="32"/>
  <c r="CJ747" i="32"/>
  <c r="CJ748" i="32"/>
  <c r="CJ749" i="32"/>
  <c r="CJ750" i="32"/>
  <c r="CJ751" i="32"/>
  <c r="CJ752" i="32"/>
  <c r="CJ753" i="32"/>
  <c r="CJ754" i="32"/>
  <c r="CJ755" i="32"/>
  <c r="CJ756" i="32"/>
  <c r="CJ757" i="32"/>
  <c r="CJ758" i="32"/>
  <c r="CJ759" i="32"/>
  <c r="CJ760" i="32"/>
  <c r="CJ761" i="32"/>
  <c r="CJ762" i="32"/>
  <c r="CJ763" i="32"/>
  <c r="CJ764" i="32"/>
  <c r="CJ765" i="32"/>
  <c r="CJ766" i="32"/>
  <c r="CJ767" i="32"/>
  <c r="CJ768" i="32"/>
  <c r="CJ769" i="32"/>
  <c r="CJ770" i="32"/>
  <c r="CJ771" i="32"/>
  <c r="CJ772" i="32"/>
  <c r="CJ773" i="32"/>
  <c r="CJ774" i="32"/>
  <c r="CJ775" i="32"/>
  <c r="CJ776" i="32"/>
  <c r="CJ777" i="32"/>
  <c r="CJ778" i="32"/>
  <c r="CJ779" i="32"/>
  <c r="CJ780" i="32"/>
  <c r="CJ781" i="32"/>
  <c r="CJ782" i="32"/>
  <c r="CJ783" i="32"/>
  <c r="CJ784" i="32"/>
  <c r="CJ785" i="32"/>
  <c r="CJ786" i="32"/>
  <c r="CJ787" i="32"/>
  <c r="CJ788" i="32"/>
  <c r="CJ789" i="32"/>
  <c r="CJ790" i="32"/>
  <c r="CJ791" i="32"/>
  <c r="CJ792" i="32"/>
  <c r="CJ793" i="32"/>
  <c r="CJ794" i="32"/>
  <c r="CJ795" i="32"/>
  <c r="CJ796" i="32"/>
  <c r="CJ797" i="32"/>
  <c r="CJ798" i="32"/>
  <c r="CJ799" i="32"/>
  <c r="CJ800" i="32"/>
  <c r="CJ801" i="32"/>
  <c r="CJ802" i="32"/>
  <c r="CJ803" i="32"/>
  <c r="CJ804" i="32"/>
  <c r="CJ805" i="32"/>
  <c r="CJ806" i="32"/>
  <c r="CJ807" i="32"/>
  <c r="CJ808" i="32"/>
  <c r="CJ809" i="32"/>
  <c r="CJ810" i="32"/>
  <c r="CJ811" i="32"/>
  <c r="CJ812" i="32"/>
  <c r="CJ813" i="32"/>
  <c r="CJ814" i="32"/>
  <c r="CJ815" i="32"/>
  <c r="CJ816" i="32"/>
  <c r="CJ817" i="32"/>
  <c r="CJ818" i="32"/>
  <c r="CJ819" i="32"/>
  <c r="CJ820" i="32"/>
  <c r="CJ821" i="32"/>
  <c r="CJ822" i="32"/>
  <c r="CJ823" i="32"/>
  <c r="CJ824" i="32"/>
  <c r="CJ825" i="32"/>
  <c r="CJ826" i="32"/>
  <c r="CJ827" i="32"/>
  <c r="CJ828" i="32"/>
  <c r="CJ829" i="32"/>
  <c r="CJ830" i="32"/>
  <c r="CJ831" i="32"/>
  <c r="CJ832" i="32"/>
  <c r="CJ833" i="32"/>
  <c r="CJ834" i="32"/>
  <c r="CJ835" i="32"/>
  <c r="CJ836" i="32"/>
  <c r="CJ837" i="32"/>
  <c r="CJ838" i="32"/>
  <c r="CJ839" i="32"/>
  <c r="CJ840" i="32"/>
  <c r="CJ841" i="32"/>
  <c r="CJ842" i="32"/>
  <c r="CJ843" i="32"/>
  <c r="CJ844" i="32"/>
  <c r="CJ845" i="32"/>
  <c r="CJ846" i="32"/>
  <c r="CJ847" i="32"/>
  <c r="CJ848" i="32"/>
  <c r="CJ849" i="32"/>
  <c r="CJ850" i="32"/>
  <c r="CJ851" i="32"/>
  <c r="CJ852" i="32"/>
  <c r="CJ853" i="32"/>
  <c r="CJ854" i="32"/>
  <c r="CJ855" i="32"/>
  <c r="CJ856" i="32"/>
  <c r="CJ857" i="32"/>
  <c r="CJ858" i="32"/>
  <c r="CJ859" i="32"/>
  <c r="CJ860" i="32"/>
  <c r="CJ861" i="32"/>
  <c r="CJ862" i="32"/>
  <c r="CJ863" i="32"/>
  <c r="CJ864" i="32"/>
  <c r="CJ865" i="32"/>
  <c r="CJ866" i="32"/>
  <c r="CJ867" i="32"/>
  <c r="CJ868" i="32"/>
  <c r="CJ869" i="32"/>
  <c r="CJ870" i="32"/>
  <c r="CJ871" i="32"/>
  <c r="CJ872" i="32"/>
  <c r="CJ873" i="32"/>
  <c r="CJ874" i="32"/>
  <c r="CJ875" i="32"/>
  <c r="CJ876" i="32"/>
  <c r="CJ877" i="32"/>
  <c r="CJ878" i="32"/>
  <c r="CJ879" i="32"/>
  <c r="CJ880" i="32"/>
  <c r="CJ881" i="32"/>
  <c r="CJ882" i="32"/>
  <c r="CJ883" i="32"/>
  <c r="CJ884" i="32"/>
  <c r="CJ885" i="32"/>
  <c r="CJ886" i="32"/>
  <c r="CJ887" i="32"/>
  <c r="CJ888" i="32"/>
  <c r="CJ889" i="32"/>
  <c r="CJ890" i="32"/>
  <c r="CJ891" i="32"/>
  <c r="CJ892" i="32"/>
  <c r="CJ893" i="32"/>
  <c r="CJ894" i="32"/>
  <c r="CJ895" i="32"/>
  <c r="CJ896" i="32"/>
  <c r="CJ897" i="32"/>
  <c r="CJ898" i="32"/>
  <c r="CJ899" i="32"/>
  <c r="CJ900" i="32"/>
  <c r="CJ901" i="32"/>
  <c r="CJ902" i="32"/>
  <c r="CJ903" i="32"/>
  <c r="CJ904" i="32"/>
  <c r="CJ905" i="32"/>
  <c r="CJ906" i="32"/>
  <c r="CJ907" i="32"/>
  <c r="CJ908" i="32"/>
  <c r="CJ909" i="32"/>
  <c r="CJ910" i="32"/>
  <c r="CJ911" i="32"/>
  <c r="CJ912" i="32"/>
  <c r="CJ913" i="32"/>
  <c r="CJ914" i="32"/>
  <c r="CJ915" i="32"/>
  <c r="CJ916" i="32"/>
  <c r="CJ917" i="32"/>
  <c r="CJ918" i="32"/>
  <c r="CJ919" i="32"/>
  <c r="CJ920" i="32"/>
  <c r="CJ921" i="32"/>
  <c r="CJ922" i="32"/>
  <c r="CJ923" i="32"/>
  <c r="CJ924" i="32"/>
  <c r="CJ925" i="32"/>
  <c r="CJ926" i="32"/>
  <c r="CJ927" i="32"/>
  <c r="CJ928" i="32"/>
  <c r="CJ929" i="32"/>
  <c r="CJ930" i="32"/>
  <c r="CJ931" i="32"/>
  <c r="CJ932" i="32"/>
  <c r="CJ933" i="32"/>
  <c r="CJ934" i="32"/>
  <c r="CJ935" i="32"/>
  <c r="CJ936" i="32"/>
  <c r="CJ937" i="32"/>
  <c r="CJ938" i="32"/>
  <c r="CJ939" i="32"/>
  <c r="CJ940" i="32"/>
  <c r="CJ941" i="32"/>
  <c r="CJ942" i="32"/>
  <c r="CJ943" i="32"/>
  <c r="CJ944" i="32"/>
  <c r="CJ945" i="32"/>
  <c r="CJ946" i="32"/>
  <c r="CJ947" i="32"/>
  <c r="CJ948" i="32"/>
  <c r="CJ949" i="32"/>
  <c r="CJ950" i="32"/>
  <c r="CJ951" i="32"/>
  <c r="CJ952" i="32"/>
  <c r="CJ953" i="32"/>
  <c r="CJ954" i="32"/>
  <c r="CJ955" i="32"/>
  <c r="CJ956" i="32"/>
  <c r="CJ957" i="32"/>
  <c r="CJ958" i="32"/>
  <c r="CJ959" i="32"/>
  <c r="CJ960" i="32"/>
  <c r="CJ961" i="32"/>
  <c r="CJ962" i="32"/>
  <c r="CJ963" i="32"/>
  <c r="CJ964" i="32"/>
  <c r="CJ965" i="32"/>
  <c r="CJ966" i="32"/>
  <c r="CJ967" i="32"/>
  <c r="CJ968" i="32"/>
  <c r="CJ969" i="32"/>
  <c r="CJ970" i="32"/>
  <c r="CJ971" i="32"/>
  <c r="CJ972" i="32"/>
  <c r="CJ973" i="32"/>
  <c r="CJ974" i="32"/>
  <c r="CJ975" i="32"/>
  <c r="CJ976" i="32"/>
  <c r="CJ977" i="32"/>
  <c r="CJ978" i="32"/>
  <c r="CJ979" i="32"/>
  <c r="CJ980" i="32"/>
  <c r="CJ981" i="32"/>
  <c r="CJ982" i="32"/>
  <c r="CJ983" i="32"/>
  <c r="CJ984" i="32"/>
  <c r="CJ985" i="32"/>
  <c r="CJ986" i="32"/>
  <c r="CJ987" i="32"/>
  <c r="CJ988" i="32"/>
  <c r="CJ989" i="32"/>
  <c r="CJ990" i="32"/>
  <c r="CJ991" i="32"/>
  <c r="CJ992" i="32"/>
  <c r="CJ993" i="32"/>
  <c r="CJ994" i="32"/>
  <c r="CJ995" i="32"/>
  <c r="CJ996" i="32"/>
  <c r="CJ997" i="32"/>
  <c r="CJ998" i="32"/>
  <c r="CJ999" i="32"/>
  <c r="CJ1000" i="32"/>
  <c r="CJ1001" i="32"/>
  <c r="CJ1002" i="32"/>
  <c r="CJ1003" i="32"/>
  <c r="CJ1004" i="32"/>
  <c r="CJ1005" i="32"/>
  <c r="CJ1006" i="32"/>
  <c r="CJ1007" i="32"/>
  <c r="CJ1008" i="32"/>
  <c r="CJ1009" i="32"/>
  <c r="CJ1010" i="32"/>
  <c r="CJ1011" i="32"/>
  <c r="CJ1012" i="32"/>
  <c r="CJ1013" i="32"/>
  <c r="CJ1014" i="32"/>
  <c r="CJ1015" i="32"/>
  <c r="CJ1016" i="32"/>
  <c r="CJ1017" i="32"/>
  <c r="CJ1018" i="32"/>
  <c r="CJ1019" i="32"/>
  <c r="CJ1020" i="32"/>
  <c r="CJ1021" i="32"/>
  <c r="CJ1022" i="32"/>
  <c r="CJ1023" i="32"/>
  <c r="CJ1024" i="32"/>
  <c r="CJ1025" i="32"/>
  <c r="CJ1026" i="32"/>
  <c r="CJ1027" i="32"/>
  <c r="CJ1028" i="32"/>
  <c r="CJ1029" i="32"/>
  <c r="CJ1030" i="32"/>
  <c r="CJ1031" i="32"/>
  <c r="CJ1032" i="32"/>
  <c r="CJ1033" i="32"/>
  <c r="CJ1034" i="32"/>
  <c r="CJ1035" i="32"/>
  <c r="CJ1036" i="32"/>
  <c r="CJ1037" i="32"/>
  <c r="CJ1038" i="32"/>
  <c r="CJ1039" i="32"/>
  <c r="CJ1040" i="32"/>
  <c r="CJ1041" i="32"/>
  <c r="CJ1042" i="32"/>
  <c r="CJ1043" i="32"/>
  <c r="CJ1044" i="32"/>
  <c r="CJ1045" i="32"/>
  <c r="CJ1046" i="32"/>
  <c r="CJ1047" i="32"/>
  <c r="CJ1048" i="32"/>
  <c r="CJ1049" i="32"/>
  <c r="CJ1050" i="32"/>
  <c r="CJ1051" i="32"/>
  <c r="CJ1052" i="32"/>
  <c r="CJ1053" i="32"/>
  <c r="CJ1054" i="32"/>
  <c r="CJ1055" i="32"/>
  <c r="CJ1056" i="32"/>
  <c r="CJ1057" i="32"/>
  <c r="CJ1058" i="32"/>
  <c r="CJ1059" i="32"/>
  <c r="CJ1060" i="32"/>
  <c r="CJ1061" i="32"/>
  <c r="CJ1062" i="32"/>
  <c r="CJ1063" i="32"/>
  <c r="CJ1064" i="32"/>
  <c r="CJ1065" i="32"/>
  <c r="CJ1066" i="32"/>
  <c r="CJ1067" i="32"/>
  <c r="CJ1068" i="32"/>
  <c r="CJ1069" i="32"/>
  <c r="CJ1070" i="32"/>
  <c r="CJ1071" i="32"/>
  <c r="CJ1072" i="32"/>
  <c r="CJ1073" i="32"/>
  <c r="CJ1074" i="32"/>
  <c r="CJ1075" i="32"/>
  <c r="CJ1076" i="32"/>
  <c r="CJ1077" i="32"/>
  <c r="CJ1078" i="32"/>
  <c r="CJ1079" i="32"/>
  <c r="CJ1080" i="32"/>
  <c r="CJ1081" i="32"/>
  <c r="CJ1082" i="32"/>
  <c r="CJ1083" i="32"/>
  <c r="CJ1084" i="32"/>
  <c r="CJ1085" i="32"/>
  <c r="CJ1086" i="32"/>
  <c r="CJ1087" i="32"/>
  <c r="CJ1088" i="32"/>
  <c r="CJ1089" i="32"/>
  <c r="CJ1090" i="32"/>
  <c r="CJ1091" i="32"/>
  <c r="CJ1092" i="32"/>
  <c r="CJ1093" i="32"/>
  <c r="CJ1094" i="32"/>
  <c r="CJ1095" i="32"/>
  <c r="CJ1096" i="32"/>
  <c r="CJ1097" i="32"/>
  <c r="CJ1098" i="32"/>
  <c r="CJ1099" i="32"/>
  <c r="CJ1100" i="32"/>
  <c r="CJ1101" i="32"/>
  <c r="CJ1102" i="32"/>
  <c r="CJ1103" i="32"/>
  <c r="CJ1104" i="32"/>
  <c r="CJ1105" i="32"/>
  <c r="CJ1106" i="32"/>
  <c r="CJ1107" i="32"/>
  <c r="CJ1108" i="32"/>
  <c r="CJ1109" i="32"/>
  <c r="CJ1110" i="32"/>
  <c r="CJ1111" i="32"/>
  <c r="CJ1112" i="32"/>
  <c r="CJ1113" i="32"/>
  <c r="CJ1114" i="32"/>
  <c r="CJ1115" i="32"/>
  <c r="CJ1116" i="32"/>
  <c r="CJ1117" i="32"/>
  <c r="CJ1118" i="32"/>
  <c r="CJ1119" i="32"/>
  <c r="CJ1120" i="32"/>
  <c r="CJ1121" i="32"/>
  <c r="CJ1122" i="32"/>
  <c r="CJ1123" i="32"/>
  <c r="CJ1124" i="32"/>
  <c r="CJ1125" i="32"/>
  <c r="CJ1126" i="32"/>
  <c r="CJ1127" i="32"/>
  <c r="CJ1128" i="32"/>
  <c r="CJ1129" i="32"/>
  <c r="CJ1130" i="32"/>
  <c r="CJ1131" i="32"/>
  <c r="CJ1132" i="32"/>
  <c r="CJ1133" i="32"/>
  <c r="CJ1134" i="32"/>
  <c r="CJ1135" i="32"/>
  <c r="CJ1136" i="32"/>
  <c r="CJ1137" i="32"/>
  <c r="CJ1138" i="32"/>
  <c r="CJ1139" i="32"/>
  <c r="CJ1140" i="32"/>
  <c r="CJ1141" i="32"/>
  <c r="CJ1142" i="32"/>
  <c r="CJ1143" i="32"/>
  <c r="CJ1144" i="32"/>
  <c r="CJ1145" i="32"/>
  <c r="CJ1146" i="32"/>
  <c r="CJ1147" i="32"/>
  <c r="CJ1148" i="32"/>
  <c r="CJ1149" i="32"/>
  <c r="CJ1150" i="32"/>
  <c r="CJ1151" i="32"/>
  <c r="CJ1152" i="32"/>
  <c r="CJ1153" i="32"/>
  <c r="CJ1154" i="32"/>
  <c r="CJ1155" i="32"/>
  <c r="CJ1156" i="32"/>
  <c r="CJ1157" i="32"/>
  <c r="CJ1158" i="32"/>
  <c r="CJ1159" i="32"/>
  <c r="CJ1160" i="32"/>
  <c r="CJ1161" i="32"/>
  <c r="CJ1162" i="32"/>
  <c r="CJ1163" i="32"/>
  <c r="CJ1164" i="32"/>
  <c r="CJ1165" i="32"/>
  <c r="CJ1166" i="32"/>
  <c r="CJ1167" i="32"/>
  <c r="CJ1168" i="32"/>
  <c r="CJ1169" i="32"/>
  <c r="CJ1170" i="32"/>
  <c r="CJ1171" i="32"/>
  <c r="CJ1172" i="32"/>
  <c r="CJ1173" i="32"/>
  <c r="CJ1174" i="32"/>
  <c r="CJ1175" i="32"/>
  <c r="CJ1176" i="32"/>
  <c r="CJ1177" i="32"/>
  <c r="CJ1178" i="32"/>
  <c r="CJ1179" i="32"/>
  <c r="CJ1180" i="32"/>
  <c r="CJ1181" i="32"/>
  <c r="CJ1182" i="32"/>
  <c r="CJ1183" i="32"/>
  <c r="CJ1184" i="32"/>
  <c r="CJ1185" i="32"/>
  <c r="CJ1186" i="32"/>
  <c r="CJ1187" i="32"/>
  <c r="CJ1188" i="32"/>
  <c r="CJ1189" i="32"/>
  <c r="CJ1190" i="32"/>
  <c r="CJ1191" i="32"/>
  <c r="CJ1192" i="32"/>
  <c r="CJ1193" i="32"/>
  <c r="CJ1194" i="32"/>
  <c r="CJ1195" i="32"/>
  <c r="CJ1196" i="32"/>
  <c r="CJ1197" i="32"/>
  <c r="CJ1198" i="32"/>
  <c r="CJ1199" i="32"/>
  <c r="CJ1200" i="32"/>
  <c r="CJ1201" i="32"/>
  <c r="CJ1202" i="32"/>
  <c r="CJ1203" i="32"/>
  <c r="CJ1204" i="32"/>
  <c r="CJ1205" i="32"/>
  <c r="CJ1206" i="32"/>
  <c r="CJ1207" i="32"/>
  <c r="CJ1208" i="32"/>
  <c r="CJ1209" i="32"/>
  <c r="CJ1210" i="32"/>
  <c r="CJ1211" i="32"/>
  <c r="CJ1212" i="32"/>
  <c r="CJ1213" i="32"/>
  <c r="CJ1214" i="32"/>
  <c r="CJ1215" i="32"/>
  <c r="CJ1216" i="32"/>
  <c r="CJ1217" i="32"/>
  <c r="CJ1218" i="32"/>
  <c r="CJ1219" i="32"/>
  <c r="CJ1220" i="32"/>
  <c r="CJ1221" i="32"/>
  <c r="CJ1222" i="32"/>
  <c r="CJ1223" i="32"/>
  <c r="CJ1224" i="32"/>
  <c r="CJ1225" i="32"/>
  <c r="CJ1226" i="32"/>
  <c r="CJ1227" i="32"/>
  <c r="CJ1228" i="32"/>
  <c r="CJ1229" i="32"/>
  <c r="CJ1230" i="32"/>
  <c r="CJ1231" i="32"/>
  <c r="CJ1232" i="32"/>
  <c r="CJ1233" i="32"/>
  <c r="CJ1234" i="32"/>
  <c r="CJ1235" i="32"/>
  <c r="CJ1236" i="32"/>
  <c r="CJ1237" i="32"/>
  <c r="CJ1238" i="32"/>
  <c r="CJ1239" i="32"/>
  <c r="CJ1240" i="32"/>
  <c r="CJ1241" i="32"/>
  <c r="CJ1242" i="32"/>
  <c r="CJ1243" i="32"/>
  <c r="CJ1244" i="32"/>
  <c r="CJ1245" i="32"/>
  <c r="CJ1246" i="32"/>
  <c r="CJ1247" i="32"/>
  <c r="CJ1248" i="32"/>
  <c r="CJ1249" i="32"/>
  <c r="CJ1250" i="32"/>
  <c r="CJ1251" i="32"/>
  <c r="CJ1252" i="32"/>
  <c r="CJ1253" i="32"/>
  <c r="CJ1254" i="32"/>
  <c r="CJ1255" i="32"/>
  <c r="CJ1256" i="32"/>
  <c r="CJ1257" i="32"/>
  <c r="CJ1258" i="32"/>
  <c r="CJ1259" i="32"/>
  <c r="CJ1260" i="32"/>
  <c r="CJ1261" i="32"/>
  <c r="CJ1262" i="32"/>
  <c r="CJ1263" i="32"/>
  <c r="CJ1264" i="32"/>
  <c r="CJ1265" i="32"/>
  <c r="CJ1266" i="32"/>
  <c r="CJ1267" i="32"/>
  <c r="CJ1268" i="32"/>
  <c r="CJ1269" i="32"/>
  <c r="CJ1270" i="32"/>
  <c r="CJ1271" i="32"/>
  <c r="CJ1272" i="32"/>
  <c r="CJ1273" i="32"/>
  <c r="CJ1274" i="32"/>
  <c r="CJ1275" i="32"/>
  <c r="CJ1276" i="32"/>
  <c r="CJ1277" i="32"/>
  <c r="CJ1278" i="32"/>
  <c r="CJ1279" i="32"/>
  <c r="CJ1280" i="32"/>
  <c r="CJ1281" i="32"/>
  <c r="CJ1282" i="32"/>
  <c r="CJ1283" i="32"/>
  <c r="CJ1284" i="32"/>
  <c r="CJ1285" i="32"/>
  <c r="CJ1286" i="32"/>
  <c r="CJ1287" i="32"/>
  <c r="CJ1288" i="32"/>
  <c r="CJ1289" i="32"/>
  <c r="CJ1290" i="32"/>
  <c r="CJ1291" i="32"/>
  <c r="CJ1292" i="32"/>
  <c r="CJ1293" i="32"/>
  <c r="CJ1294" i="32"/>
  <c r="CJ1295" i="32"/>
  <c r="CJ1296" i="32"/>
  <c r="CJ1297" i="32"/>
  <c r="CJ1298" i="32"/>
  <c r="CJ1299" i="32"/>
  <c r="CJ1300" i="32"/>
  <c r="CJ1301" i="32"/>
  <c r="CJ1302" i="32"/>
  <c r="CJ1303" i="32"/>
  <c r="CJ1304" i="32"/>
  <c r="CJ1305" i="32"/>
  <c r="CJ1306" i="32"/>
  <c r="CJ1307" i="32"/>
  <c r="CJ1308" i="32"/>
  <c r="CJ1309" i="32"/>
  <c r="CJ1310" i="32"/>
  <c r="CJ1311" i="32"/>
  <c r="CJ1312" i="32"/>
  <c r="CJ1313" i="32"/>
  <c r="CJ1314" i="32"/>
  <c r="CJ1315" i="32"/>
  <c r="CJ1316" i="32"/>
  <c r="CJ1317" i="32"/>
  <c r="CJ1318" i="32"/>
  <c r="CJ1319" i="32"/>
  <c r="CJ1320" i="32"/>
  <c r="CJ1321" i="32"/>
  <c r="CJ1322" i="32"/>
  <c r="CJ1323" i="32"/>
  <c r="CJ1324" i="32"/>
  <c r="CJ1325" i="32"/>
  <c r="CJ1326" i="32"/>
  <c r="CJ1327" i="32"/>
  <c r="CJ1328" i="32"/>
  <c r="CJ1329" i="32"/>
  <c r="CJ1330" i="32"/>
  <c r="CJ1331" i="32"/>
  <c r="CJ1332" i="32"/>
  <c r="CJ1333" i="32"/>
  <c r="CJ1334" i="32"/>
  <c r="CJ1335" i="32"/>
  <c r="CJ1336" i="32"/>
  <c r="CJ1337" i="32"/>
  <c r="CJ1338" i="32"/>
  <c r="CJ1339" i="32"/>
  <c r="CJ1340" i="32"/>
  <c r="CJ1341" i="32"/>
  <c r="CJ1342" i="32"/>
  <c r="CJ1343" i="32"/>
  <c r="CJ1344" i="32"/>
  <c r="CJ1345" i="32"/>
  <c r="CJ1346" i="32"/>
  <c r="CJ1347" i="32"/>
  <c r="CJ1348" i="32"/>
  <c r="CJ1349" i="32"/>
  <c r="CJ1350" i="32"/>
  <c r="CJ1351" i="32"/>
  <c r="CJ1352" i="32"/>
  <c r="CJ1353" i="32"/>
  <c r="CJ1354" i="32"/>
  <c r="CJ1355" i="32"/>
  <c r="CJ1356" i="32"/>
  <c r="CJ1357" i="32"/>
  <c r="CJ1358" i="32"/>
  <c r="CJ1359" i="32"/>
  <c r="CJ1360" i="32"/>
  <c r="CJ1361" i="32"/>
  <c r="CJ1362" i="32"/>
  <c r="CJ1363" i="32"/>
  <c r="CJ1364" i="32"/>
  <c r="CJ1365" i="32"/>
  <c r="CJ1366" i="32"/>
  <c r="CJ1367" i="32"/>
  <c r="CJ1368" i="32"/>
  <c r="CJ1369" i="32"/>
  <c r="CJ1370" i="32"/>
  <c r="CJ1371" i="32"/>
  <c r="CJ1372" i="32"/>
  <c r="CJ1373" i="32"/>
  <c r="CJ1374" i="32"/>
  <c r="CJ1375" i="32"/>
  <c r="CJ1376" i="32"/>
  <c r="CJ1377" i="32"/>
  <c r="CJ1378" i="32"/>
  <c r="CJ1379" i="32"/>
  <c r="CJ1380" i="32"/>
  <c r="CJ1381" i="32"/>
  <c r="CJ1382" i="32"/>
  <c r="CJ1383" i="32"/>
  <c r="CJ1384" i="32"/>
  <c r="CJ1385" i="32"/>
  <c r="CJ1386" i="32"/>
  <c r="CJ1387" i="32"/>
  <c r="CJ1388" i="32"/>
  <c r="CJ1389" i="32"/>
  <c r="CJ1390" i="32"/>
  <c r="CJ1391" i="32"/>
  <c r="CJ1392" i="32"/>
  <c r="CJ1393" i="32"/>
  <c r="CJ1394" i="32"/>
  <c r="CJ1395" i="32"/>
  <c r="CJ1396" i="32"/>
  <c r="CJ1397" i="32"/>
  <c r="CJ1398" i="32"/>
  <c r="CJ1399" i="32"/>
  <c r="CJ1400" i="32"/>
  <c r="CJ1401" i="32"/>
  <c r="CJ1402" i="32"/>
  <c r="CJ1403" i="32"/>
  <c r="CJ1404" i="32"/>
  <c r="CJ1405" i="32"/>
  <c r="CJ1406" i="32"/>
  <c r="CJ1407" i="32"/>
  <c r="CJ1408" i="32"/>
  <c r="CJ1409" i="32"/>
  <c r="CJ1410" i="32"/>
  <c r="CJ1411" i="32"/>
  <c r="CJ1412" i="32"/>
  <c r="CJ1413" i="32"/>
  <c r="CJ1414" i="32"/>
  <c r="CJ1415" i="32"/>
  <c r="CJ1416" i="32"/>
  <c r="CJ1417" i="32"/>
  <c r="CJ1418" i="32"/>
  <c r="CJ1419" i="32"/>
  <c r="CJ1420" i="32"/>
  <c r="CJ1421" i="32"/>
  <c r="CJ1422" i="32"/>
  <c r="CJ1423" i="32"/>
  <c r="CJ1424" i="32"/>
  <c r="CJ1425" i="32"/>
  <c r="CJ1426" i="32"/>
  <c r="CJ1427" i="32"/>
  <c r="CJ1428" i="32"/>
  <c r="CJ1429" i="32"/>
  <c r="CJ1430" i="32"/>
  <c r="CJ1431" i="32"/>
  <c r="CJ1432" i="32"/>
  <c r="CJ1433" i="32"/>
  <c r="CJ1434" i="32"/>
  <c r="CJ1435" i="32"/>
  <c r="CJ1436" i="32"/>
  <c r="CJ1437" i="32"/>
  <c r="CJ1438" i="32"/>
  <c r="CJ1439" i="32"/>
  <c r="CJ1440" i="32"/>
  <c r="CJ1441" i="32"/>
  <c r="CJ1442" i="32"/>
  <c r="CJ1443" i="32"/>
  <c r="CJ1444" i="32"/>
  <c r="CJ1445" i="32"/>
  <c r="CJ1446" i="32"/>
  <c r="CJ1447" i="32"/>
  <c r="CJ1448" i="32"/>
  <c r="CJ1449" i="32"/>
  <c r="CJ1450" i="32"/>
  <c r="CJ1451" i="32"/>
  <c r="CJ1452" i="32"/>
  <c r="CJ1453" i="32"/>
  <c r="CJ1454" i="32"/>
  <c r="CJ1455" i="32"/>
  <c r="CJ1456" i="32"/>
  <c r="CJ1457" i="32"/>
  <c r="CJ1458" i="32"/>
  <c r="CJ1459" i="32"/>
  <c r="CJ1460" i="32"/>
  <c r="CJ1461" i="32"/>
  <c r="CJ1462" i="32"/>
  <c r="CJ1463" i="32"/>
  <c r="CJ1464" i="32"/>
  <c r="CJ1465" i="32"/>
  <c r="CJ1466" i="32"/>
  <c r="CJ1467" i="32"/>
  <c r="CJ1468" i="32"/>
  <c r="CJ1469" i="32"/>
  <c r="CJ1470" i="32"/>
  <c r="CJ1471" i="32"/>
  <c r="CJ1472" i="32"/>
  <c r="CJ1473" i="32"/>
  <c r="CJ1474" i="32"/>
  <c r="CJ1475" i="32"/>
  <c r="CJ1476" i="32"/>
  <c r="CJ1477" i="32"/>
  <c r="CJ1478" i="32"/>
  <c r="CJ1479" i="32"/>
  <c r="CJ1480" i="32"/>
  <c r="CJ1481" i="32"/>
  <c r="CJ1482" i="32"/>
  <c r="CJ1483" i="32"/>
  <c r="CJ1484" i="32"/>
  <c r="CJ1485" i="32"/>
  <c r="CJ1486" i="32"/>
  <c r="CJ1487" i="32"/>
  <c r="CJ1488" i="32"/>
  <c r="CJ1489" i="32"/>
  <c r="CJ1490" i="32"/>
  <c r="CJ1491" i="32"/>
  <c r="CJ1492" i="32"/>
  <c r="CJ1493" i="32"/>
  <c r="CJ1494" i="32"/>
  <c r="CJ1495" i="32"/>
  <c r="CJ1496" i="32"/>
  <c r="CJ1497" i="32"/>
  <c r="CJ1498" i="32"/>
  <c r="CJ1499" i="32"/>
  <c r="CJ1500" i="32"/>
  <c r="CJ1501" i="32"/>
  <c r="CJ1502" i="32"/>
  <c r="CJ1503" i="32"/>
  <c r="CJ1504" i="32"/>
  <c r="CJ1505" i="32"/>
  <c r="CJ1506" i="32"/>
  <c r="CJ1507" i="32"/>
  <c r="CJ1508" i="32"/>
  <c r="CJ1509" i="32"/>
  <c r="CJ1510" i="32"/>
  <c r="CJ1511" i="32"/>
  <c r="CJ1512" i="32"/>
  <c r="CJ1513" i="32"/>
  <c r="CJ1514" i="32"/>
  <c r="CJ1515" i="32"/>
  <c r="CJ1516" i="32"/>
  <c r="CJ1517" i="32"/>
  <c r="CJ1518" i="32"/>
  <c r="CJ1519" i="32"/>
  <c r="CJ1520" i="32"/>
  <c r="CJ1521" i="32"/>
  <c r="CJ1522" i="32"/>
  <c r="CJ1523" i="32"/>
  <c r="CJ1524" i="32"/>
  <c r="CJ1525" i="32"/>
  <c r="CJ1526" i="32"/>
  <c r="CJ1527" i="32"/>
  <c r="CJ1528" i="32"/>
  <c r="CJ1529" i="32"/>
  <c r="CJ1530" i="32"/>
  <c r="CJ1531" i="32"/>
  <c r="CJ1532" i="32"/>
  <c r="CJ1533" i="32"/>
  <c r="CJ1534" i="32"/>
  <c r="CJ1535" i="32"/>
  <c r="CJ1536" i="32"/>
  <c r="CJ1537" i="32"/>
  <c r="CJ1538" i="32"/>
  <c r="CJ1539" i="32"/>
  <c r="CJ1540" i="32"/>
  <c r="CJ1541" i="32"/>
  <c r="CJ1542" i="32"/>
  <c r="CJ1543" i="32"/>
  <c r="CJ1544" i="32"/>
  <c r="CJ1545" i="32"/>
  <c r="CJ1546" i="32"/>
  <c r="CJ1547" i="32"/>
  <c r="CJ1548" i="32"/>
  <c r="CJ1549" i="32"/>
  <c r="CJ1550" i="32"/>
  <c r="CJ1551" i="32"/>
  <c r="CJ1552" i="32"/>
  <c r="CJ1553" i="32"/>
  <c r="CJ1554" i="32"/>
  <c r="CJ1555" i="32"/>
  <c r="CJ1556" i="32"/>
  <c r="CJ1557" i="32"/>
  <c r="CJ1558" i="32"/>
  <c r="CJ1559" i="32"/>
  <c r="CJ1560" i="32"/>
  <c r="CJ1561" i="32"/>
  <c r="CJ1562" i="32"/>
  <c r="CJ1563" i="32"/>
  <c r="CJ1564" i="32"/>
  <c r="CJ1565" i="32"/>
  <c r="CJ1566" i="32"/>
  <c r="CJ1567" i="32"/>
  <c r="CJ1568" i="32"/>
  <c r="CJ1569" i="32"/>
  <c r="CJ1570" i="32"/>
  <c r="CJ1571" i="32"/>
  <c r="CJ1572" i="32"/>
  <c r="CJ1573" i="32"/>
  <c r="CJ1574" i="32"/>
  <c r="CJ1575" i="32"/>
  <c r="CJ1576" i="32"/>
  <c r="CJ1577" i="32"/>
  <c r="CJ1578" i="32"/>
  <c r="CJ1579" i="32"/>
  <c r="CJ1580" i="32"/>
  <c r="CJ1581" i="32"/>
  <c r="CJ1582" i="32"/>
  <c r="CJ1583" i="32"/>
  <c r="CJ1584" i="32"/>
  <c r="CJ1585" i="32"/>
  <c r="CJ1586" i="32"/>
  <c r="CJ1587" i="32"/>
  <c r="CJ1588" i="32"/>
  <c r="CJ1589" i="32"/>
  <c r="CJ1590" i="32"/>
  <c r="CJ1591" i="32"/>
  <c r="CJ1592" i="32"/>
  <c r="CJ1593" i="32"/>
  <c r="CJ1594" i="32"/>
  <c r="CJ1595" i="32"/>
  <c r="CJ1596" i="32"/>
  <c r="CJ1597" i="32"/>
  <c r="CJ1598" i="32"/>
  <c r="CJ1599" i="32"/>
  <c r="CJ1600" i="32"/>
  <c r="CJ1601" i="32"/>
  <c r="CJ1602" i="32"/>
  <c r="CJ1603" i="32"/>
  <c r="CJ1604" i="32"/>
  <c r="CJ1605" i="32"/>
  <c r="CJ1606" i="32"/>
  <c r="CJ1607" i="32"/>
  <c r="CJ1608" i="32"/>
  <c r="CJ1609" i="32"/>
  <c r="CJ1610" i="32"/>
  <c r="CJ1611" i="32"/>
  <c r="CJ1612" i="32"/>
  <c r="CJ1613" i="32"/>
  <c r="CJ1614" i="32"/>
  <c r="CJ1615" i="32"/>
  <c r="CJ1616" i="32"/>
  <c r="CJ1617" i="32"/>
  <c r="CJ1618" i="32"/>
  <c r="CJ1619" i="32"/>
  <c r="CJ1620" i="32"/>
  <c r="CJ1621" i="32"/>
  <c r="CJ1622" i="32"/>
  <c r="CJ1623" i="32"/>
  <c r="CJ1624" i="32"/>
  <c r="CJ1625" i="32"/>
  <c r="CJ1626" i="32"/>
  <c r="CJ1627" i="32"/>
  <c r="CJ1628" i="32"/>
  <c r="CJ1629" i="32"/>
  <c r="CJ1630" i="32"/>
  <c r="CJ1631" i="32"/>
  <c r="CJ1632" i="32"/>
  <c r="CJ1633" i="32"/>
  <c r="CJ1634" i="32"/>
  <c r="CJ1635" i="32"/>
  <c r="CJ1636" i="32"/>
  <c r="CJ1637" i="32"/>
  <c r="CJ1638" i="32"/>
  <c r="CJ1639" i="32"/>
  <c r="CJ1640" i="32"/>
  <c r="CJ1641" i="32"/>
  <c r="CJ1642" i="32"/>
  <c r="CJ1643" i="32"/>
  <c r="CJ1644" i="32"/>
  <c r="CJ1645" i="32"/>
  <c r="CJ1646" i="32"/>
  <c r="CJ1647" i="32"/>
  <c r="CJ1648" i="32"/>
  <c r="CJ1649" i="32"/>
  <c r="CJ1650" i="32"/>
  <c r="CJ1651" i="32"/>
  <c r="CJ1652" i="32"/>
  <c r="CJ1653" i="32"/>
  <c r="CJ1654" i="32"/>
  <c r="CJ1655" i="32"/>
  <c r="CJ1656" i="32"/>
  <c r="CJ1657" i="32"/>
  <c r="CJ1658" i="32"/>
  <c r="CJ1659" i="32"/>
  <c r="CJ1660" i="32"/>
  <c r="CJ1661" i="32"/>
  <c r="CJ1662" i="32"/>
  <c r="CJ1663" i="32"/>
  <c r="CJ1664" i="32"/>
  <c r="CJ1665" i="32"/>
  <c r="CJ1666" i="32"/>
  <c r="CJ1667" i="32"/>
  <c r="CJ1668" i="32"/>
  <c r="CJ1669" i="32"/>
  <c r="CJ1670" i="32"/>
  <c r="CJ1671" i="32"/>
  <c r="CJ1672" i="32"/>
  <c r="CJ1673" i="32"/>
  <c r="CJ1674" i="32"/>
  <c r="CJ1675" i="32"/>
  <c r="CJ1676" i="32"/>
  <c r="CJ1677" i="32"/>
  <c r="CJ1678" i="32"/>
  <c r="CJ1679" i="32"/>
  <c r="CJ1680" i="32"/>
  <c r="CJ1681" i="32"/>
  <c r="CJ1682" i="32"/>
  <c r="CJ1683" i="32"/>
  <c r="CJ1684" i="32"/>
  <c r="CJ1685" i="32"/>
  <c r="CJ1686" i="32"/>
  <c r="CJ1687" i="32"/>
  <c r="CJ1688" i="32"/>
  <c r="CJ1689" i="32"/>
  <c r="CJ1690" i="32"/>
  <c r="CJ1691" i="32"/>
  <c r="CJ1692" i="32"/>
  <c r="CJ1693" i="32"/>
  <c r="CJ1694" i="32"/>
  <c r="CJ1695" i="32"/>
  <c r="CJ1696" i="32"/>
  <c r="CJ1697" i="32"/>
  <c r="CJ1698" i="32"/>
  <c r="CJ1699" i="32"/>
  <c r="CJ1700" i="32"/>
  <c r="CJ1701" i="32"/>
  <c r="CJ1702" i="32"/>
  <c r="CJ1703" i="32"/>
  <c r="CJ1704" i="32"/>
  <c r="CJ1705" i="32"/>
  <c r="CJ1706" i="32"/>
  <c r="CJ1707" i="32"/>
  <c r="CJ1708" i="32"/>
  <c r="CJ1709" i="32"/>
  <c r="CJ1710" i="32"/>
  <c r="CJ1711" i="32"/>
  <c r="CJ1712" i="32"/>
  <c r="CJ1713" i="32"/>
  <c r="CJ1714" i="32"/>
  <c r="CJ1715" i="32"/>
  <c r="CJ1716" i="32"/>
  <c r="CJ1717" i="32"/>
  <c r="CJ1718" i="32"/>
  <c r="CJ1719" i="32"/>
  <c r="CJ1720" i="32"/>
  <c r="CJ1721" i="32"/>
  <c r="CJ1722" i="32"/>
  <c r="CJ1723" i="32"/>
  <c r="CJ1724" i="32"/>
  <c r="CJ1725" i="32"/>
  <c r="CJ1726" i="32"/>
  <c r="CJ1727" i="32"/>
  <c r="CJ1728" i="32"/>
  <c r="CJ1729" i="32"/>
  <c r="CJ1730" i="32"/>
  <c r="CJ1731" i="32"/>
  <c r="CJ1732" i="32"/>
  <c r="CJ1733" i="32"/>
  <c r="CJ1734" i="32"/>
  <c r="CJ1735" i="32"/>
  <c r="CJ1736" i="32"/>
  <c r="CJ1737" i="32"/>
  <c r="CJ1738" i="32"/>
  <c r="CJ1739" i="32"/>
  <c r="CJ1740" i="32"/>
  <c r="CJ1741" i="32"/>
  <c r="CJ1742" i="32"/>
  <c r="CJ1743" i="32"/>
  <c r="CJ1744" i="32"/>
  <c r="CJ1745" i="32"/>
  <c r="CJ1746" i="32"/>
  <c r="CJ1747" i="32"/>
  <c r="CJ1748" i="32"/>
  <c r="CJ1749" i="32"/>
  <c r="CJ1750" i="32"/>
  <c r="CJ1751" i="32"/>
  <c r="CJ1752" i="32"/>
  <c r="CJ1753" i="32"/>
  <c r="CJ1754" i="32"/>
  <c r="CJ1755" i="32"/>
  <c r="CJ1756" i="32"/>
  <c r="CJ1757" i="32"/>
  <c r="CJ1758" i="32"/>
  <c r="CJ1759" i="32"/>
  <c r="CJ1760" i="32"/>
  <c r="CJ1761" i="32"/>
  <c r="CJ1762" i="32"/>
  <c r="CJ1763" i="32"/>
  <c r="CJ1764" i="32"/>
  <c r="CJ1765" i="32"/>
  <c r="CJ1766" i="32"/>
  <c r="CJ1767" i="32"/>
  <c r="CJ1768" i="32"/>
  <c r="CJ1769" i="32"/>
  <c r="CJ1770" i="32"/>
  <c r="CJ1771" i="32"/>
  <c r="CJ1772" i="32"/>
  <c r="CJ1773" i="32"/>
  <c r="CJ1774" i="32"/>
  <c r="CJ1775" i="32"/>
  <c r="CJ1776" i="32"/>
  <c r="CJ1777" i="32"/>
  <c r="CJ1778" i="32"/>
  <c r="CJ1779" i="32"/>
  <c r="CJ1780" i="32"/>
  <c r="CJ1781" i="32"/>
  <c r="CJ1782" i="32"/>
  <c r="CJ1783" i="32"/>
  <c r="CJ1784" i="32"/>
  <c r="CJ1785" i="32"/>
  <c r="CJ1786" i="32"/>
  <c r="CJ1787" i="32"/>
  <c r="CJ1788" i="32"/>
  <c r="CJ1789" i="32"/>
  <c r="CJ1790" i="32"/>
  <c r="CJ1791" i="32"/>
  <c r="CJ1792" i="32"/>
  <c r="CJ1793" i="32"/>
  <c r="CJ1794" i="32"/>
  <c r="CJ1795" i="32"/>
  <c r="CJ1796" i="32"/>
  <c r="CJ1797" i="32"/>
  <c r="CJ1798" i="32"/>
  <c r="CJ1799" i="32"/>
  <c r="CJ1800" i="32"/>
  <c r="CJ1801" i="32"/>
  <c r="CJ1802" i="32"/>
  <c r="CJ1803" i="32"/>
  <c r="CJ1804" i="32"/>
  <c r="CJ1805" i="32"/>
  <c r="CJ1806" i="32"/>
  <c r="CJ1807" i="32"/>
  <c r="CJ1808" i="32"/>
  <c r="CJ1809" i="32"/>
  <c r="CJ1810" i="32"/>
  <c r="CJ1811" i="32"/>
  <c r="CJ1812" i="32"/>
  <c r="CJ1813" i="32"/>
  <c r="CJ1814" i="32"/>
  <c r="CJ1815" i="32"/>
  <c r="CJ1816" i="32"/>
  <c r="CJ1817" i="32"/>
  <c r="CJ1818" i="32"/>
  <c r="CJ1819" i="32"/>
  <c r="CJ1820" i="32"/>
  <c r="CJ1821" i="32"/>
  <c r="CJ1822" i="32"/>
  <c r="CJ1823" i="32"/>
  <c r="CJ1824" i="32"/>
  <c r="CJ1825" i="32"/>
  <c r="CJ1826" i="32"/>
  <c r="CJ1827" i="32"/>
  <c r="CJ1828" i="32"/>
  <c r="CJ1829" i="32"/>
  <c r="CJ1830" i="32"/>
  <c r="CJ1831" i="32"/>
  <c r="CJ1832" i="32"/>
  <c r="CJ1833" i="32"/>
  <c r="CJ1834" i="32"/>
  <c r="CJ1835" i="32"/>
  <c r="CJ1836" i="32"/>
  <c r="CJ1837" i="32"/>
  <c r="CJ1838" i="32"/>
  <c r="CJ1839" i="32"/>
  <c r="CJ1840" i="32"/>
  <c r="CJ1841" i="32"/>
  <c r="CJ1842" i="32"/>
  <c r="CJ1843" i="32"/>
  <c r="CJ1844" i="32"/>
  <c r="CJ1845" i="32"/>
  <c r="CJ1846" i="32"/>
  <c r="CJ1847" i="32"/>
  <c r="CJ1848" i="32"/>
  <c r="CJ1849" i="32"/>
  <c r="CJ1850" i="32"/>
  <c r="CJ1851" i="32"/>
  <c r="CJ1852" i="32"/>
  <c r="CJ1853" i="32"/>
  <c r="CJ1854" i="32"/>
  <c r="CJ1855" i="32"/>
  <c r="CJ1856" i="32"/>
  <c r="CJ1857" i="32"/>
  <c r="CJ1858" i="32"/>
  <c r="CJ1859" i="32"/>
  <c r="CJ1860" i="32"/>
  <c r="CJ1861" i="32"/>
  <c r="CJ1862" i="32"/>
  <c r="CJ1863" i="32"/>
  <c r="CJ1864" i="32"/>
  <c r="CJ1865" i="32"/>
  <c r="CJ1866" i="32"/>
  <c r="CJ1867" i="32"/>
  <c r="CJ1868" i="32"/>
  <c r="CJ1869" i="32"/>
  <c r="CJ1870" i="32"/>
  <c r="CJ1871" i="32"/>
  <c r="CJ1872" i="32"/>
  <c r="CJ1873" i="32"/>
  <c r="CJ1874" i="32"/>
  <c r="CJ1875" i="32"/>
  <c r="CJ1876" i="32"/>
  <c r="CJ1877" i="32"/>
  <c r="CJ1878" i="32"/>
  <c r="CJ1879" i="32"/>
  <c r="CJ1880" i="32"/>
  <c r="CJ1881" i="32"/>
  <c r="CJ1882" i="32"/>
  <c r="CJ1883" i="32"/>
  <c r="CJ1884" i="32"/>
  <c r="CJ1885" i="32"/>
  <c r="CJ1886" i="32"/>
  <c r="CJ1887" i="32"/>
  <c r="CJ1888" i="32"/>
  <c r="CJ1889" i="32"/>
  <c r="CJ1890" i="32"/>
  <c r="CJ1891" i="32"/>
  <c r="CJ1892" i="32"/>
  <c r="CJ1893" i="32"/>
  <c r="CJ1894" i="32"/>
  <c r="CJ1895" i="32"/>
  <c r="CJ1896" i="32"/>
  <c r="CJ1897" i="32"/>
  <c r="CJ1898" i="32"/>
  <c r="CJ1899" i="32"/>
  <c r="CJ1900" i="32"/>
  <c r="CJ1901" i="32"/>
  <c r="CJ1902" i="32"/>
  <c r="CJ1903" i="32"/>
  <c r="CJ1904" i="32"/>
  <c r="CJ1905" i="32"/>
  <c r="CJ1906" i="32"/>
  <c r="CJ1907" i="32"/>
  <c r="CJ1908" i="32"/>
  <c r="CJ1909" i="32"/>
  <c r="CJ1910" i="32"/>
  <c r="CJ1911" i="32"/>
  <c r="CJ1912" i="32"/>
  <c r="CJ1913" i="32"/>
  <c r="CJ1914" i="32"/>
  <c r="CJ1915" i="32"/>
  <c r="CJ1916" i="32"/>
  <c r="CJ1917" i="32"/>
  <c r="CJ1918" i="32"/>
  <c r="CJ1919" i="32"/>
  <c r="CJ1920" i="32"/>
  <c r="CJ1921" i="32"/>
  <c r="CJ1922" i="32"/>
  <c r="CJ1923" i="32"/>
  <c r="CJ1924" i="32"/>
  <c r="CJ1925" i="32"/>
  <c r="CJ1926" i="32"/>
  <c r="CJ1927" i="32"/>
  <c r="CJ1928" i="32"/>
  <c r="CJ1929" i="32"/>
  <c r="CJ1930" i="32"/>
  <c r="CJ1931" i="32"/>
  <c r="CJ1932" i="32"/>
  <c r="CJ1933" i="32"/>
  <c r="CJ1934" i="32"/>
  <c r="CJ1935" i="32"/>
  <c r="CJ1936" i="32"/>
  <c r="CJ1937" i="32"/>
  <c r="CJ1938" i="32"/>
  <c r="CJ1939" i="32"/>
  <c r="CJ1940" i="32"/>
  <c r="CJ1941" i="32"/>
  <c r="CJ1942" i="32"/>
  <c r="CJ1943" i="32"/>
  <c r="CJ1944" i="32"/>
  <c r="CJ1945" i="32"/>
  <c r="CJ1946" i="32"/>
  <c r="CJ1947" i="32"/>
  <c r="CJ1948" i="32"/>
  <c r="CJ1949" i="32"/>
  <c r="CJ1950" i="32"/>
  <c r="CJ1951" i="32"/>
  <c r="CJ1952" i="32"/>
  <c r="CJ1953" i="32"/>
  <c r="CJ1954" i="32"/>
  <c r="CJ1955" i="32"/>
  <c r="CJ1956" i="32"/>
  <c r="CJ1957" i="32"/>
  <c r="CJ1958" i="32"/>
  <c r="CJ1959" i="32"/>
  <c r="CJ1960" i="32"/>
  <c r="CJ1961" i="32"/>
  <c r="CJ1962" i="32"/>
  <c r="CJ1963" i="32"/>
  <c r="CJ1964" i="32"/>
  <c r="CJ1965" i="32"/>
  <c r="CJ1966" i="32"/>
  <c r="CJ1967" i="32"/>
  <c r="CJ1968" i="32"/>
  <c r="CJ1969" i="32"/>
  <c r="CJ1970" i="32"/>
  <c r="CJ1971" i="32"/>
  <c r="CJ1972" i="32"/>
  <c r="CJ1973" i="32"/>
  <c r="CJ1974" i="32"/>
  <c r="CJ1975" i="32"/>
  <c r="CJ1976" i="32"/>
  <c r="CJ1977" i="32"/>
  <c r="CJ1978" i="32"/>
  <c r="CJ1979" i="32"/>
  <c r="CJ1980" i="32"/>
  <c r="CJ1981" i="32"/>
  <c r="CJ1982" i="32"/>
  <c r="CJ1983" i="32"/>
  <c r="CJ1984" i="32"/>
  <c r="CJ1985" i="32"/>
  <c r="CJ1986" i="32"/>
  <c r="CJ1987" i="32"/>
  <c r="CJ1988" i="32"/>
  <c r="CJ1989" i="32"/>
  <c r="CJ1990" i="32"/>
  <c r="CJ1991" i="32"/>
  <c r="CJ1992" i="32"/>
  <c r="CJ1993" i="32"/>
  <c r="CJ1994" i="32"/>
  <c r="CJ1995" i="32"/>
  <c r="CJ1996" i="32"/>
  <c r="CJ1997" i="32"/>
  <c r="CJ1998" i="32"/>
  <c r="CJ1999" i="32"/>
  <c r="CJ2000" i="32"/>
  <c r="CJ2001" i="32"/>
  <c r="CJ2002" i="32"/>
  <c r="CJ2003" i="32"/>
  <c r="CJ2004" i="32"/>
  <c r="CJ2005" i="32"/>
  <c r="CJ2006" i="32"/>
  <c r="CJ2007" i="32"/>
  <c r="CJ2008" i="32"/>
  <c r="CJ2009" i="32"/>
  <c r="CJ2010" i="32"/>
  <c r="CJ2011" i="32"/>
  <c r="CJ2012" i="32"/>
  <c r="CJ2013" i="32"/>
  <c r="CJ2014" i="32"/>
  <c r="CJ2015" i="32"/>
  <c r="CJ2016" i="32"/>
  <c r="CJ2017" i="32"/>
  <c r="CJ2018" i="32"/>
  <c r="CJ2019" i="32"/>
  <c r="CJ2020" i="32"/>
  <c r="CJ2021" i="32"/>
  <c r="CJ2022" i="32"/>
  <c r="CJ2023" i="32"/>
  <c r="CJ2024" i="32"/>
  <c r="CJ2025" i="32"/>
  <c r="CJ2026" i="32"/>
  <c r="CJ2027" i="32"/>
  <c r="CJ2028" i="32"/>
  <c r="CJ2029" i="32"/>
  <c r="CJ2030" i="32"/>
  <c r="CJ2031" i="32"/>
  <c r="CJ2032" i="32"/>
  <c r="CJ2033" i="32"/>
  <c r="CJ2034" i="32"/>
  <c r="CJ2035" i="32"/>
  <c r="CJ2036" i="32"/>
  <c r="CJ2037" i="32"/>
  <c r="CJ2038" i="32"/>
  <c r="CJ2039" i="32"/>
  <c r="CJ2040" i="32"/>
  <c r="CJ2041" i="32"/>
  <c r="CJ2042" i="32"/>
  <c r="CJ2043" i="32"/>
  <c r="CJ2044" i="32"/>
  <c r="CJ2045" i="32"/>
  <c r="CJ2046" i="32"/>
  <c r="CJ2047" i="32"/>
  <c r="CJ2048" i="32"/>
  <c r="CJ2049" i="32"/>
  <c r="CJ2050" i="32"/>
  <c r="CJ2051" i="32"/>
  <c r="CJ2052" i="32"/>
  <c r="CJ2053" i="32"/>
  <c r="CJ2054" i="32"/>
  <c r="CJ2055" i="32"/>
  <c r="CJ2056" i="32"/>
  <c r="CJ2057" i="32"/>
  <c r="CJ2058" i="32"/>
  <c r="CJ2059" i="32"/>
  <c r="CJ2060" i="32"/>
  <c r="CJ2061" i="32"/>
  <c r="CJ2062" i="32"/>
  <c r="CJ2063" i="32"/>
  <c r="CJ2064" i="32"/>
  <c r="CJ2065" i="32"/>
  <c r="CJ2066" i="32"/>
  <c r="CJ2067" i="32"/>
  <c r="CJ2068" i="32"/>
  <c r="CJ2069" i="32"/>
  <c r="CJ2070" i="32"/>
  <c r="CJ2071" i="32"/>
  <c r="CJ2072" i="32"/>
  <c r="CJ2073" i="32"/>
  <c r="CJ2074" i="32"/>
  <c r="CJ2075" i="32"/>
  <c r="CJ2076" i="32"/>
  <c r="CJ2077" i="32"/>
  <c r="CJ2078" i="32"/>
  <c r="CJ2079" i="32"/>
  <c r="CJ2080" i="32"/>
  <c r="CJ2081" i="32"/>
  <c r="CJ2082" i="32"/>
  <c r="CJ2083" i="32"/>
  <c r="CJ2084" i="32"/>
  <c r="CJ2085" i="32"/>
  <c r="CJ2086" i="32"/>
  <c r="CJ2087" i="32"/>
  <c r="CJ2088" i="32"/>
  <c r="CJ2089" i="32"/>
  <c r="CJ2090" i="32"/>
  <c r="CJ2091" i="32"/>
  <c r="CJ2092" i="32"/>
  <c r="CJ2093" i="32"/>
  <c r="CJ2094" i="32"/>
  <c r="CJ2095" i="32"/>
  <c r="CJ2096" i="32"/>
  <c r="CJ2097" i="32"/>
  <c r="CJ2098" i="32"/>
  <c r="CJ2099" i="32"/>
  <c r="CJ2100" i="32"/>
  <c r="CJ2101" i="32"/>
  <c r="CJ2102" i="32"/>
  <c r="CJ2103" i="32"/>
  <c r="CJ2104" i="32"/>
  <c r="CJ2105" i="32"/>
  <c r="CJ2106" i="32"/>
  <c r="CJ2107" i="32"/>
  <c r="CJ2108" i="32"/>
  <c r="CJ2109" i="32"/>
  <c r="CJ2110" i="32"/>
  <c r="CJ2111" i="32"/>
  <c r="CJ2112" i="32"/>
  <c r="CJ2113" i="32"/>
  <c r="CJ2114" i="32"/>
  <c r="CJ2115" i="32"/>
  <c r="CJ2116" i="32"/>
  <c r="CJ2117" i="32"/>
  <c r="CJ2118" i="32"/>
  <c r="CJ2119" i="32"/>
  <c r="CJ2120" i="32"/>
  <c r="CJ2121" i="32"/>
  <c r="CJ2122" i="32"/>
  <c r="CJ2123" i="32"/>
  <c r="CJ2124" i="32"/>
  <c r="CJ2125" i="32"/>
  <c r="CJ2126" i="32"/>
  <c r="CJ2127" i="32"/>
  <c r="CJ2128" i="32"/>
  <c r="CJ2129" i="32"/>
  <c r="CJ2130" i="32"/>
  <c r="CJ2131" i="32"/>
  <c r="CJ2132" i="32"/>
  <c r="CJ2133" i="32"/>
  <c r="CJ2134" i="32"/>
  <c r="CJ2135" i="32"/>
  <c r="CJ2136" i="32"/>
  <c r="CJ2137" i="32"/>
  <c r="CJ2138" i="32"/>
  <c r="CJ2139" i="32"/>
  <c r="CJ2140" i="32"/>
  <c r="CJ2141" i="32"/>
  <c r="CJ2142" i="32"/>
  <c r="CJ2143" i="32"/>
  <c r="CJ2144" i="32"/>
  <c r="CJ2145" i="32"/>
  <c r="CJ2146" i="32"/>
  <c r="CJ2147" i="32"/>
  <c r="CJ2148" i="32"/>
  <c r="CJ2149" i="32"/>
  <c r="CJ2150" i="32"/>
  <c r="CJ2151" i="32"/>
  <c r="CJ2152" i="32"/>
  <c r="CJ2153" i="32"/>
  <c r="CJ2154" i="32"/>
  <c r="CJ2155" i="32"/>
  <c r="CJ2156" i="32"/>
  <c r="CJ2157" i="32"/>
  <c r="CJ2158" i="32"/>
  <c r="CJ2159" i="32"/>
  <c r="CJ2160" i="32"/>
  <c r="CJ2161" i="32"/>
  <c r="CJ2162" i="32"/>
  <c r="CJ2163" i="32"/>
  <c r="CJ2164" i="32"/>
  <c r="CJ2165" i="32"/>
  <c r="CJ2166" i="32"/>
  <c r="CJ2167" i="32"/>
  <c r="CJ2168" i="32"/>
  <c r="CJ2169" i="32"/>
  <c r="CJ2170" i="32"/>
  <c r="CJ2171" i="32"/>
  <c r="CJ2172" i="32"/>
  <c r="CJ2173" i="32"/>
  <c r="CJ2174" i="32"/>
  <c r="CJ2175" i="32"/>
  <c r="CJ2176" i="32"/>
  <c r="CJ2177" i="32"/>
  <c r="CJ2178" i="32"/>
  <c r="CJ2179" i="32"/>
  <c r="CJ2180" i="32"/>
  <c r="CJ2181" i="32"/>
  <c r="CJ2182" i="32"/>
  <c r="CJ2183" i="32"/>
  <c r="CJ2184" i="32"/>
  <c r="CJ2185" i="32"/>
  <c r="CJ2186" i="32"/>
  <c r="CJ2187" i="32"/>
  <c r="CJ2188" i="32"/>
  <c r="CJ2189" i="32"/>
  <c r="CJ2190" i="32"/>
  <c r="CJ2191" i="32"/>
  <c r="CJ2192" i="32"/>
  <c r="CJ2193" i="32"/>
  <c r="CJ2194" i="32"/>
  <c r="CJ2195" i="32"/>
  <c r="CJ2196" i="32"/>
  <c r="CJ2197" i="32"/>
  <c r="CJ2198" i="32"/>
  <c r="CJ2199" i="32"/>
  <c r="CJ2200" i="32"/>
  <c r="CJ2201" i="32"/>
  <c r="CJ2202" i="32"/>
  <c r="CJ2203" i="32"/>
  <c r="CJ2204" i="32"/>
  <c r="CJ2205" i="32"/>
  <c r="CJ2206" i="32"/>
  <c r="CJ2207" i="32"/>
  <c r="CJ2208" i="32"/>
  <c r="CJ2209" i="32"/>
  <c r="CJ2210" i="32"/>
  <c r="CJ2211" i="32"/>
  <c r="CJ2212" i="32"/>
  <c r="CJ2213" i="32"/>
  <c r="CJ2214" i="32"/>
  <c r="CJ2215" i="32"/>
  <c r="CJ2216" i="32"/>
  <c r="CJ2217" i="32"/>
  <c r="CJ2218" i="32"/>
  <c r="CJ2219" i="32"/>
  <c r="CJ2220" i="32"/>
  <c r="CJ2221" i="32"/>
  <c r="CJ2222" i="32"/>
  <c r="CJ2223" i="32"/>
  <c r="CJ2224" i="32"/>
  <c r="CJ2225" i="32"/>
  <c r="CJ2226" i="32"/>
  <c r="CJ2227" i="32"/>
  <c r="CJ2228" i="32"/>
  <c r="CJ2229" i="32"/>
  <c r="CJ2230" i="32"/>
  <c r="CJ2231" i="32"/>
  <c r="CJ2232" i="32"/>
  <c r="CJ2233" i="32"/>
  <c r="CJ2234" i="32"/>
  <c r="CJ2235" i="32"/>
  <c r="CJ2236" i="32"/>
  <c r="CJ2237" i="32"/>
  <c r="CJ2238" i="32"/>
  <c r="CJ2239" i="32"/>
  <c r="CJ2240" i="32"/>
  <c r="CJ2241" i="32"/>
  <c r="CJ2242" i="32"/>
  <c r="CJ2243" i="32"/>
  <c r="CJ2244" i="32"/>
  <c r="CJ2245" i="32"/>
  <c r="CJ2246" i="32"/>
  <c r="CJ2247" i="32"/>
  <c r="CJ2248" i="32"/>
  <c r="CJ2249" i="32"/>
  <c r="CJ2250" i="32"/>
  <c r="CJ2251" i="32"/>
  <c r="CJ2252" i="32"/>
  <c r="CJ2253" i="32"/>
  <c r="CJ2254" i="32"/>
  <c r="CJ2255" i="32"/>
  <c r="CJ2256" i="32"/>
  <c r="CJ2257" i="32"/>
  <c r="CJ2258" i="32"/>
  <c r="CJ2259" i="32"/>
  <c r="CJ2260" i="32"/>
  <c r="CJ2261" i="32"/>
  <c r="CJ2262" i="32"/>
  <c r="CJ2263" i="32"/>
  <c r="CJ2264" i="32"/>
  <c r="CJ2265" i="32"/>
  <c r="CJ2266" i="32"/>
  <c r="CJ2267" i="32"/>
  <c r="CJ2268" i="32"/>
  <c r="CJ2269" i="32"/>
  <c r="CJ2270" i="32"/>
  <c r="CJ2271" i="32"/>
  <c r="CJ2272" i="32"/>
  <c r="CJ2273" i="32"/>
  <c r="CJ2274" i="32"/>
  <c r="CJ2275" i="32"/>
  <c r="CJ2276" i="32"/>
  <c r="CJ2277" i="32"/>
  <c r="CJ2278" i="32"/>
  <c r="CJ2279" i="32"/>
  <c r="CJ2280" i="32"/>
  <c r="CJ2281" i="32"/>
  <c r="CJ2282" i="32"/>
  <c r="CJ2283" i="32"/>
  <c r="CJ2284" i="32"/>
  <c r="CJ2285" i="32"/>
  <c r="CJ2286" i="32"/>
  <c r="CJ2287" i="32"/>
  <c r="CJ2288" i="32"/>
  <c r="CJ2289" i="32"/>
  <c r="CJ2290" i="32"/>
  <c r="CJ2291" i="32"/>
  <c r="CJ2292" i="32"/>
  <c r="CJ2293" i="32"/>
  <c r="CJ2294" i="32"/>
  <c r="CJ2295" i="32"/>
  <c r="CJ2296" i="32"/>
  <c r="CJ2297" i="32"/>
  <c r="CJ2298" i="32"/>
  <c r="CJ2299" i="32"/>
  <c r="CJ2300" i="32"/>
  <c r="CJ2301" i="32"/>
  <c r="CJ2302" i="32"/>
  <c r="CJ2303" i="32"/>
  <c r="CJ2304" i="32"/>
  <c r="CJ2305" i="32"/>
  <c r="CJ2306" i="32"/>
  <c r="CJ2307" i="32"/>
  <c r="CJ2308" i="32"/>
  <c r="CJ2309" i="32"/>
  <c r="CJ2310" i="32"/>
  <c r="CJ2311" i="32"/>
  <c r="CJ2312" i="32"/>
  <c r="CJ2313" i="32"/>
  <c r="CJ2314" i="32"/>
  <c r="CJ2315" i="32"/>
  <c r="CJ2316" i="32"/>
  <c r="CJ2317" i="32"/>
  <c r="CJ2318" i="32"/>
  <c r="CJ2319" i="32"/>
  <c r="CJ2320" i="32"/>
  <c r="CJ2321" i="32"/>
  <c r="CJ2322" i="32"/>
  <c r="CJ2323" i="32"/>
  <c r="CJ2324" i="32"/>
  <c r="CJ2325" i="32"/>
  <c r="CJ2326" i="32"/>
  <c r="CJ2327" i="32"/>
  <c r="CJ2328" i="32"/>
  <c r="CJ2329" i="32"/>
  <c r="CJ2330" i="32"/>
  <c r="CJ2331" i="32"/>
  <c r="CJ2332" i="32"/>
  <c r="CJ2333" i="32"/>
  <c r="CJ2334" i="32"/>
  <c r="CJ2335" i="32"/>
  <c r="CJ2336" i="32"/>
  <c r="CJ2337" i="32"/>
  <c r="CJ2338" i="32"/>
  <c r="CJ2339" i="32"/>
  <c r="CJ2340" i="32"/>
  <c r="CJ2341" i="32"/>
  <c r="CJ2342" i="32"/>
  <c r="CJ2343" i="32"/>
  <c r="CJ2344" i="32"/>
  <c r="CJ2345" i="32"/>
  <c r="CJ2346" i="32"/>
  <c r="CJ2347" i="32"/>
  <c r="CJ2348" i="32"/>
  <c r="CJ2349" i="32"/>
  <c r="CJ2350" i="32"/>
  <c r="CJ2351" i="32"/>
  <c r="CJ2352" i="32"/>
  <c r="CJ2353" i="32"/>
  <c r="CJ2354" i="32"/>
  <c r="CJ2355" i="32"/>
  <c r="CJ2356" i="32"/>
  <c r="CJ2357" i="32"/>
  <c r="CJ2358" i="32"/>
  <c r="CJ2359" i="32"/>
  <c r="CJ2360" i="32"/>
  <c r="CJ2361" i="32"/>
  <c r="CJ2362" i="32"/>
  <c r="CJ2363" i="32"/>
  <c r="CJ2364" i="32"/>
  <c r="CJ2365" i="32"/>
  <c r="CJ2366" i="32"/>
  <c r="CJ2367" i="32"/>
  <c r="CJ2368" i="32"/>
  <c r="CJ2369" i="32"/>
  <c r="CJ2370" i="32"/>
  <c r="CJ2371" i="32"/>
  <c r="CJ2372" i="32"/>
  <c r="CJ2373" i="32"/>
  <c r="CJ2374" i="32"/>
  <c r="CJ2375" i="32"/>
  <c r="CJ2376" i="32"/>
  <c r="CJ2377" i="32"/>
  <c r="CJ2378" i="32"/>
  <c r="CJ2379" i="32"/>
  <c r="CJ2380" i="32"/>
  <c r="CJ2381" i="32"/>
  <c r="CJ2382" i="32"/>
  <c r="CJ2383" i="32"/>
  <c r="CJ2384" i="32"/>
  <c r="CJ2385" i="32"/>
  <c r="CJ2386" i="32"/>
  <c r="CJ2387" i="32"/>
  <c r="CJ2388" i="32"/>
  <c r="CJ2389" i="32"/>
  <c r="CJ2390" i="32"/>
  <c r="CJ2391" i="32"/>
  <c r="CJ2392" i="32"/>
  <c r="CJ2393" i="32"/>
  <c r="CJ2394" i="32"/>
  <c r="CJ2395" i="32"/>
  <c r="CJ2396" i="32"/>
  <c r="CJ2397" i="32"/>
  <c r="CJ2398" i="32"/>
  <c r="CJ2399" i="32"/>
  <c r="CJ2400" i="32"/>
  <c r="CJ2401" i="32"/>
  <c r="CJ2402" i="32"/>
  <c r="CJ2403" i="32"/>
  <c r="CJ2404" i="32"/>
  <c r="CJ2405" i="32"/>
  <c r="CJ2406" i="32"/>
  <c r="CJ2407" i="32"/>
  <c r="CJ2408" i="32"/>
  <c r="CJ2409" i="32"/>
  <c r="CJ2410" i="32"/>
  <c r="CJ2411" i="32"/>
  <c r="CJ2412" i="32"/>
  <c r="CJ2413" i="32"/>
  <c r="CJ2414" i="32"/>
  <c r="CJ2415" i="32"/>
  <c r="CJ2416" i="32"/>
  <c r="CJ2417" i="32"/>
  <c r="CJ2418" i="32"/>
  <c r="CJ2419" i="32"/>
  <c r="CJ2420" i="32"/>
  <c r="CJ2421" i="32"/>
  <c r="CJ2422" i="32"/>
  <c r="CJ2423" i="32"/>
  <c r="CJ2424" i="32"/>
  <c r="CJ2425" i="32"/>
  <c r="CJ2426" i="32"/>
  <c r="CJ2427" i="32"/>
  <c r="CJ2428" i="32"/>
  <c r="CJ2429" i="32"/>
  <c r="CJ2430" i="32"/>
  <c r="CJ2431" i="32"/>
  <c r="CJ2432" i="32"/>
  <c r="CJ2433" i="32"/>
  <c r="CJ2434" i="32"/>
  <c r="CJ2435" i="32"/>
  <c r="CJ2436" i="32"/>
  <c r="CJ2437" i="32"/>
  <c r="CJ2438" i="32"/>
  <c r="CJ2439" i="32"/>
  <c r="CJ2440" i="32"/>
  <c r="CJ2441" i="32"/>
  <c r="CJ2442" i="32"/>
  <c r="CJ2443" i="32"/>
  <c r="CJ2444" i="32"/>
  <c r="CJ2445" i="32"/>
  <c r="CJ2446" i="32"/>
  <c r="CJ2447" i="32"/>
  <c r="CJ2448" i="32"/>
  <c r="CJ2449" i="32"/>
  <c r="CJ2450" i="32"/>
  <c r="CJ2451" i="32"/>
  <c r="CJ2452" i="32"/>
  <c r="CJ2453" i="32"/>
  <c r="CJ2454" i="32"/>
  <c r="CJ2455" i="32"/>
  <c r="CJ2456" i="32"/>
  <c r="CJ2457" i="32"/>
  <c r="CJ2458" i="32"/>
  <c r="CJ2459" i="32"/>
  <c r="CJ2460" i="32"/>
  <c r="CJ2461" i="32"/>
  <c r="CJ2462" i="32"/>
  <c r="CJ2463" i="32"/>
  <c r="CJ2464" i="32"/>
  <c r="CJ2465" i="32"/>
  <c r="CJ2466" i="32"/>
  <c r="CJ2467" i="32"/>
  <c r="CJ2468" i="32"/>
  <c r="CJ2469" i="32"/>
  <c r="CJ2470" i="32"/>
  <c r="CJ2471" i="32"/>
  <c r="CJ2472" i="32"/>
  <c r="CJ2473" i="32"/>
  <c r="CJ2474" i="32"/>
  <c r="CJ2475" i="32"/>
  <c r="CJ2476" i="32"/>
  <c r="CJ2477" i="32"/>
  <c r="CJ2478" i="32"/>
  <c r="CJ2479" i="32"/>
  <c r="CJ2480" i="32"/>
  <c r="CJ2481" i="32"/>
  <c r="CJ2482" i="32"/>
  <c r="CJ2483" i="32"/>
  <c r="CJ2484" i="32"/>
  <c r="CJ2485" i="32"/>
  <c r="CJ2486" i="32"/>
  <c r="CJ2487" i="32"/>
  <c r="CJ2488" i="32"/>
  <c r="CJ2489" i="32"/>
  <c r="CJ2490" i="32"/>
  <c r="CJ2491" i="32"/>
  <c r="CJ2492" i="32"/>
  <c r="CJ2493" i="32"/>
  <c r="CJ2494" i="32"/>
  <c r="CJ2495" i="32"/>
  <c r="CJ2496" i="32"/>
  <c r="CJ2497" i="32"/>
  <c r="CJ2498" i="32"/>
  <c r="CJ2499" i="32"/>
  <c r="CJ2500" i="32"/>
  <c r="CJ2501" i="32"/>
  <c r="CJ2502" i="32"/>
  <c r="CJ2503" i="32"/>
  <c r="CJ2504" i="32"/>
  <c r="CJ2505" i="32"/>
  <c r="CJ2506" i="32"/>
  <c r="CJ2507" i="32"/>
  <c r="CJ2508" i="32"/>
  <c r="CJ2509" i="32"/>
  <c r="CJ2510" i="32"/>
  <c r="CJ2511" i="32"/>
  <c r="CJ2512" i="32"/>
  <c r="CJ2513" i="32"/>
  <c r="CJ2514" i="32"/>
  <c r="CJ2515" i="32"/>
  <c r="CJ2516" i="32"/>
  <c r="CJ2517" i="32"/>
  <c r="CJ2518" i="32"/>
  <c r="CJ2519" i="32"/>
  <c r="CJ2520" i="32"/>
  <c r="CJ2521" i="32"/>
  <c r="CJ2522" i="32"/>
  <c r="CJ2523" i="32"/>
  <c r="CJ2524" i="32"/>
  <c r="CJ2525" i="32"/>
  <c r="CJ2526" i="32"/>
  <c r="CJ2527" i="32"/>
  <c r="CJ2528" i="32"/>
  <c r="CJ2529" i="32"/>
  <c r="CJ2530" i="32"/>
  <c r="CJ2531" i="32"/>
  <c r="CJ2532" i="32"/>
  <c r="CJ2533" i="32"/>
  <c r="CJ2534" i="32"/>
  <c r="CJ2535" i="32"/>
  <c r="CJ2536" i="32"/>
  <c r="CJ2537" i="32"/>
  <c r="CJ2538" i="32"/>
  <c r="CJ2539" i="32"/>
  <c r="CJ2540" i="32"/>
  <c r="CJ2541" i="32"/>
  <c r="CJ2542" i="32"/>
  <c r="CJ2543" i="32"/>
  <c r="CJ2544" i="32"/>
  <c r="CJ2545" i="32"/>
  <c r="CJ2546" i="32"/>
  <c r="CJ2547" i="32"/>
  <c r="CJ2548" i="32"/>
  <c r="CJ2549" i="32"/>
  <c r="CJ2550" i="32"/>
  <c r="CJ2551" i="32"/>
  <c r="CJ2552" i="32"/>
  <c r="CJ2553" i="32"/>
  <c r="CJ2554" i="32"/>
  <c r="CJ2555" i="32"/>
  <c r="CJ2556" i="32"/>
  <c r="CJ2557" i="32"/>
  <c r="CJ2558" i="32"/>
  <c r="CJ2559" i="32"/>
  <c r="CJ2560" i="32"/>
  <c r="CJ2561" i="32"/>
  <c r="CJ2562" i="32"/>
  <c r="CJ2563" i="32"/>
  <c r="CJ2564" i="32"/>
  <c r="CJ2565" i="32"/>
  <c r="CJ2566" i="32"/>
  <c r="CJ2567" i="32"/>
  <c r="CJ2568" i="32"/>
  <c r="CJ2569" i="32"/>
  <c r="CJ2570" i="32"/>
  <c r="CJ2571" i="32"/>
  <c r="CJ2572" i="32"/>
  <c r="CJ2573" i="32"/>
  <c r="CJ2574" i="32"/>
  <c r="CJ2575" i="32"/>
  <c r="CJ2576" i="32"/>
  <c r="CJ2577" i="32"/>
  <c r="CJ2578" i="32"/>
  <c r="CJ2579" i="32"/>
  <c r="CJ2580" i="32"/>
  <c r="CJ2581" i="32"/>
  <c r="CJ2582" i="32"/>
  <c r="CJ2583" i="32"/>
  <c r="CJ2584" i="32"/>
  <c r="CJ2585" i="32"/>
  <c r="CJ2586" i="32"/>
  <c r="CJ2587" i="32"/>
  <c r="CJ2588" i="32"/>
  <c r="CJ2589" i="32"/>
  <c r="CJ2590" i="32"/>
  <c r="CJ2591" i="32"/>
  <c r="CJ2592" i="32"/>
  <c r="CJ2593" i="32"/>
  <c r="CJ2594" i="32"/>
  <c r="CJ2595" i="32"/>
  <c r="CJ2596" i="32"/>
  <c r="CJ2597" i="32"/>
  <c r="CJ2598" i="32"/>
  <c r="CJ2599" i="32"/>
  <c r="CJ2600" i="32"/>
  <c r="CJ2601" i="32"/>
  <c r="CJ2602" i="32"/>
  <c r="CJ2603" i="32"/>
  <c r="CJ2604" i="32"/>
  <c r="CJ2605" i="32"/>
  <c r="CJ2606" i="32"/>
  <c r="CJ2607" i="32"/>
  <c r="CJ2608" i="32"/>
  <c r="CJ2609" i="32"/>
  <c r="CJ2610" i="32"/>
  <c r="CJ2611" i="32"/>
  <c r="CJ2612" i="32"/>
  <c r="CJ2613" i="32"/>
  <c r="CJ2614" i="32"/>
  <c r="CJ2615" i="32"/>
  <c r="CJ2616" i="32"/>
  <c r="CJ2617" i="32"/>
  <c r="CJ2618" i="32"/>
  <c r="CJ2619" i="32"/>
  <c r="CJ2620" i="32"/>
  <c r="CJ2621" i="32"/>
  <c r="CJ2622" i="32"/>
  <c r="CJ2623" i="32"/>
  <c r="CJ2624" i="32"/>
  <c r="CJ2625" i="32"/>
  <c r="CJ2626" i="32"/>
  <c r="CJ2627" i="32"/>
  <c r="CJ2628" i="32"/>
  <c r="CJ2629" i="32"/>
  <c r="CJ2630" i="32"/>
  <c r="CJ2631" i="32"/>
  <c r="CJ2632" i="32"/>
  <c r="CJ2633" i="32"/>
  <c r="CJ2634" i="32"/>
  <c r="CJ2635" i="32"/>
  <c r="CJ2636" i="32"/>
  <c r="CJ2637" i="32"/>
  <c r="CJ2638" i="32"/>
  <c r="CJ2639" i="32"/>
  <c r="CJ2640" i="32"/>
  <c r="CJ2641" i="32"/>
  <c r="CJ2642" i="32"/>
  <c r="CJ2643" i="32"/>
  <c r="CJ2644" i="32"/>
  <c r="CJ2645" i="32"/>
  <c r="CJ2646" i="32"/>
  <c r="CJ2647" i="32"/>
  <c r="CJ2648" i="32"/>
  <c r="CJ2649" i="32"/>
  <c r="CJ2650" i="32"/>
  <c r="CJ2651" i="32"/>
  <c r="CJ2652" i="32"/>
  <c r="CJ2653" i="32"/>
  <c r="CJ2654" i="32"/>
  <c r="CJ2655" i="32"/>
  <c r="CJ2656" i="32"/>
  <c r="CJ2657" i="32"/>
  <c r="CJ2658" i="32"/>
  <c r="CJ2659" i="32"/>
  <c r="CJ2660" i="32"/>
  <c r="CJ2661" i="32"/>
  <c r="CJ2662" i="32"/>
  <c r="CJ2663" i="32"/>
  <c r="CJ2664" i="32"/>
  <c r="CJ2665" i="32"/>
  <c r="CJ2666" i="32"/>
  <c r="CJ2667" i="32"/>
  <c r="CJ2668" i="32"/>
  <c r="CJ2669" i="32"/>
  <c r="CJ2670" i="32"/>
  <c r="CJ2671" i="32"/>
  <c r="CJ2672" i="32"/>
  <c r="CJ2673" i="32"/>
  <c r="CJ2674" i="32"/>
  <c r="CJ2675" i="32"/>
  <c r="CJ2676" i="32"/>
  <c r="CJ2677" i="32"/>
  <c r="CJ2678" i="32"/>
  <c r="CJ2679" i="32"/>
  <c r="CJ2680" i="32"/>
  <c r="CJ2681" i="32"/>
  <c r="CJ2682" i="32"/>
  <c r="CJ2683" i="32"/>
  <c r="CJ2684" i="32"/>
  <c r="CJ2685" i="32"/>
  <c r="CJ2686" i="32"/>
  <c r="CJ2687" i="32"/>
  <c r="CJ2688" i="32"/>
  <c r="CJ2689" i="32"/>
  <c r="CJ2690" i="32"/>
  <c r="CJ2691" i="32"/>
  <c r="CJ2692" i="32"/>
  <c r="CJ2693" i="32"/>
  <c r="CJ2694" i="32"/>
  <c r="CJ2695" i="32"/>
  <c r="CJ2696" i="32"/>
  <c r="CJ2697" i="32"/>
  <c r="CJ2698" i="32"/>
  <c r="CJ2699" i="32"/>
  <c r="CJ2700" i="32"/>
  <c r="CJ2701" i="32"/>
  <c r="CJ2702" i="32"/>
  <c r="CJ2703" i="32"/>
  <c r="CJ2704" i="32"/>
  <c r="CJ2705" i="32"/>
  <c r="CJ2706" i="32"/>
  <c r="CJ2707" i="32"/>
  <c r="CJ2708" i="32"/>
  <c r="CJ2709" i="32"/>
  <c r="CJ2710" i="32"/>
  <c r="CJ2711" i="32"/>
  <c r="CJ2712" i="32"/>
  <c r="CJ2713" i="32"/>
  <c r="CJ2714" i="32"/>
  <c r="CJ2715" i="32"/>
  <c r="CJ2716" i="32"/>
  <c r="CJ2717" i="32"/>
  <c r="CJ2718" i="32"/>
  <c r="CJ2719" i="32"/>
  <c r="CJ2720" i="32"/>
  <c r="CJ2721" i="32"/>
  <c r="CJ2722" i="32"/>
  <c r="CJ2723" i="32"/>
  <c r="CJ2724" i="32"/>
  <c r="CJ2725" i="32"/>
  <c r="CJ2726" i="32"/>
  <c r="CJ2727" i="32"/>
  <c r="CJ2728" i="32"/>
  <c r="CJ2729" i="32"/>
  <c r="CJ2730" i="32"/>
  <c r="CJ2731" i="32"/>
  <c r="CJ2732" i="32"/>
  <c r="CJ2733" i="32"/>
  <c r="CJ2734" i="32"/>
  <c r="CJ2735" i="32"/>
  <c r="CJ2736" i="32"/>
  <c r="CJ2737" i="32"/>
  <c r="CJ2738" i="32"/>
  <c r="CJ2739" i="32"/>
  <c r="CJ2740" i="32"/>
  <c r="CJ2741" i="32"/>
  <c r="CJ2742" i="32"/>
  <c r="CJ2743" i="32"/>
  <c r="CJ2744" i="32"/>
  <c r="CJ2745" i="32"/>
  <c r="CJ2746" i="32"/>
  <c r="CJ2747" i="32"/>
  <c r="CJ2748" i="32"/>
  <c r="CJ2749" i="32"/>
  <c r="CJ2750" i="32"/>
  <c r="CJ2751" i="32"/>
  <c r="CJ2752" i="32"/>
  <c r="CJ2753" i="32"/>
  <c r="CJ2754" i="32"/>
  <c r="CJ2755" i="32"/>
  <c r="CJ2756" i="32"/>
  <c r="CJ2757" i="32"/>
  <c r="CJ2758" i="32"/>
  <c r="CJ2759" i="32"/>
  <c r="CJ2760" i="32"/>
  <c r="CJ2761" i="32"/>
  <c r="CJ2762" i="32"/>
  <c r="CJ2763" i="32"/>
  <c r="CJ2764" i="32"/>
  <c r="CJ2765" i="32"/>
  <c r="CJ2766" i="32"/>
  <c r="CJ2767" i="32"/>
  <c r="CJ2768" i="32"/>
  <c r="CJ2769" i="32"/>
  <c r="CJ2770" i="32"/>
  <c r="CJ2771" i="32"/>
  <c r="CJ2772" i="32"/>
  <c r="CJ2773" i="32"/>
  <c r="CJ2774" i="32"/>
  <c r="CJ2775" i="32"/>
  <c r="CJ2776" i="32"/>
  <c r="CJ2777" i="32"/>
  <c r="CJ2778" i="32"/>
  <c r="CJ2779" i="32"/>
  <c r="CJ2780" i="32"/>
  <c r="CJ2781" i="32"/>
  <c r="CJ2782" i="32"/>
  <c r="CJ2783" i="32"/>
  <c r="CJ2784" i="32"/>
  <c r="CJ2785" i="32"/>
  <c r="CJ2786" i="32"/>
  <c r="CJ2787" i="32"/>
  <c r="CJ2788" i="32"/>
  <c r="CJ2789" i="32"/>
  <c r="CJ2790" i="32"/>
  <c r="CJ2791" i="32"/>
  <c r="CJ2792" i="32"/>
  <c r="CJ2793" i="32"/>
  <c r="CJ2794" i="32"/>
  <c r="CJ2795" i="32"/>
  <c r="CJ2796" i="32"/>
  <c r="CJ2797" i="32"/>
  <c r="CJ2798" i="32"/>
  <c r="CJ2799" i="32"/>
  <c r="CJ2800" i="32"/>
  <c r="CJ2801" i="32"/>
  <c r="CJ2802" i="32"/>
  <c r="CJ2803" i="32"/>
  <c r="CJ2804" i="32"/>
  <c r="CJ2805" i="32"/>
  <c r="CJ2806" i="32"/>
  <c r="CJ2807" i="32"/>
  <c r="CJ2808" i="32"/>
  <c r="CJ2809" i="32"/>
  <c r="CJ2810" i="32"/>
  <c r="CJ2811" i="32"/>
  <c r="CJ2812" i="32"/>
  <c r="CJ2813" i="32"/>
  <c r="CJ2814" i="32"/>
  <c r="CJ2815" i="32"/>
  <c r="CJ2816" i="32"/>
  <c r="CJ2817" i="32"/>
  <c r="CJ2818" i="32"/>
  <c r="CJ2819" i="32"/>
  <c r="CJ2820" i="32"/>
  <c r="CJ2821" i="32"/>
  <c r="CJ2822" i="32"/>
  <c r="CJ2823" i="32"/>
  <c r="CJ2824" i="32"/>
  <c r="CJ2825" i="32"/>
  <c r="CJ2826" i="32"/>
  <c r="CJ2827" i="32"/>
  <c r="CJ2828" i="32"/>
  <c r="CJ2829" i="32"/>
  <c r="CJ2830" i="32"/>
  <c r="CJ2831" i="32"/>
  <c r="CJ2832" i="32"/>
  <c r="CJ2833" i="32"/>
  <c r="CJ2834" i="32"/>
  <c r="CJ2835" i="32"/>
  <c r="CJ2836" i="32"/>
  <c r="CJ2837" i="32"/>
  <c r="CJ2838" i="32"/>
  <c r="CJ2839" i="32"/>
  <c r="CJ2840" i="32"/>
  <c r="CJ2841" i="32"/>
  <c r="CJ2842" i="32"/>
  <c r="CJ2843" i="32"/>
  <c r="CJ2844" i="32"/>
  <c r="CJ2845" i="32"/>
  <c r="CJ2846" i="32"/>
  <c r="CJ2847" i="32"/>
  <c r="CJ2848" i="32"/>
  <c r="CJ2849" i="32"/>
  <c r="CJ2850" i="32"/>
  <c r="CJ2851" i="32"/>
  <c r="CJ2852" i="32"/>
  <c r="CJ2853" i="32"/>
  <c r="CJ2854" i="32"/>
  <c r="CJ2855" i="32"/>
  <c r="CJ2856" i="32"/>
  <c r="CJ2857" i="32"/>
  <c r="CJ2858" i="32"/>
  <c r="CJ2859" i="32"/>
  <c r="CJ2860" i="32"/>
  <c r="CJ2861" i="32"/>
  <c r="CJ2862" i="32"/>
  <c r="CJ2863" i="32"/>
  <c r="CJ2864" i="32"/>
  <c r="CJ2865" i="32"/>
  <c r="CJ2866" i="32"/>
  <c r="CJ2867" i="32"/>
  <c r="CJ2868" i="32"/>
  <c r="CJ2869" i="32"/>
  <c r="CJ2870" i="32"/>
  <c r="CJ2871" i="32"/>
  <c r="CJ2872" i="32"/>
  <c r="CJ2873" i="32"/>
  <c r="CJ2874" i="32"/>
  <c r="CJ2875" i="32"/>
  <c r="CJ2876" i="32"/>
  <c r="CJ2877" i="32"/>
  <c r="CJ2878" i="32"/>
  <c r="CJ2879" i="32"/>
  <c r="CJ2880" i="32"/>
  <c r="CJ2881" i="32"/>
  <c r="CJ2882" i="32"/>
  <c r="CJ2883" i="32"/>
  <c r="CJ2884" i="32"/>
  <c r="CJ2885" i="32"/>
  <c r="CJ2886" i="32"/>
  <c r="CJ2887" i="32"/>
  <c r="CJ2888" i="32"/>
  <c r="CJ2889" i="32"/>
  <c r="CJ2890" i="32"/>
  <c r="CJ2891" i="32"/>
  <c r="CJ2892" i="32"/>
  <c r="CJ2893" i="32"/>
  <c r="CJ2894" i="32"/>
  <c r="CJ2895" i="32"/>
  <c r="CJ2896" i="32"/>
  <c r="CJ2897" i="32"/>
  <c r="CJ2898" i="32"/>
  <c r="CJ2899" i="32"/>
  <c r="CJ2900" i="32"/>
  <c r="CJ2901" i="32"/>
  <c r="CJ2902" i="32"/>
  <c r="CJ2903" i="32"/>
  <c r="CJ2904" i="32"/>
  <c r="CJ2905" i="32"/>
  <c r="CJ2906" i="32"/>
  <c r="CJ2907" i="32"/>
  <c r="CJ2908" i="32"/>
  <c r="CJ2909" i="32"/>
  <c r="CJ2910" i="32"/>
  <c r="CJ2911" i="32"/>
  <c r="CJ2912" i="32"/>
  <c r="CJ2913" i="32"/>
  <c r="CJ2914" i="32"/>
  <c r="CJ2915" i="32"/>
  <c r="CJ2916" i="32"/>
  <c r="CJ2917" i="32"/>
  <c r="CJ2918" i="32"/>
  <c r="CJ2919" i="32"/>
  <c r="CJ2920" i="32"/>
  <c r="CJ2921" i="32"/>
  <c r="CJ2922" i="32"/>
  <c r="CJ2923" i="32"/>
  <c r="CJ2924" i="32"/>
  <c r="CJ2925" i="32"/>
  <c r="CJ2926" i="32"/>
  <c r="CJ2927" i="32"/>
  <c r="CJ2928" i="32"/>
  <c r="CJ2929" i="32"/>
  <c r="CJ2930" i="32"/>
  <c r="CJ2931" i="32"/>
  <c r="CJ2932" i="32"/>
  <c r="CJ2933" i="32"/>
  <c r="CJ2934" i="32"/>
  <c r="CJ2935" i="32"/>
  <c r="CJ2936" i="32"/>
  <c r="CJ2937" i="32"/>
  <c r="CJ2938" i="32"/>
  <c r="CJ2939" i="32"/>
  <c r="CJ2940" i="32"/>
  <c r="CJ2941" i="32"/>
  <c r="CJ2942" i="32"/>
  <c r="CJ2943" i="32"/>
  <c r="CJ2944" i="32"/>
  <c r="CJ2945" i="32"/>
  <c r="CJ2946" i="32"/>
  <c r="CJ2947" i="32"/>
  <c r="CJ2948" i="32"/>
  <c r="CJ2949" i="32"/>
  <c r="CJ2950" i="32"/>
  <c r="CJ2951" i="32"/>
  <c r="CJ2952" i="32"/>
  <c r="CJ2953" i="32"/>
  <c r="CJ2954" i="32"/>
  <c r="CJ2955" i="32"/>
  <c r="CJ2956" i="32"/>
  <c r="CJ2957" i="32"/>
  <c r="CJ2958" i="32"/>
  <c r="CJ2959" i="32"/>
  <c r="CJ2960" i="32"/>
  <c r="CJ2961" i="32"/>
  <c r="CJ2962" i="32"/>
  <c r="CJ2963" i="32"/>
  <c r="CJ2964" i="32"/>
  <c r="CJ2965" i="32"/>
  <c r="CJ2966" i="32"/>
  <c r="CJ2967" i="32"/>
  <c r="CJ2968" i="32"/>
  <c r="CJ2969" i="32"/>
  <c r="CJ2970" i="32"/>
  <c r="CJ2971" i="32"/>
  <c r="CJ2972" i="32"/>
  <c r="CJ2973" i="32"/>
  <c r="CJ2974" i="32"/>
  <c r="CJ2975" i="32"/>
  <c r="CJ2976" i="32"/>
  <c r="CJ2977" i="32"/>
  <c r="CJ2978" i="32"/>
  <c r="CJ2979" i="32"/>
  <c r="CJ2980" i="32"/>
  <c r="CJ2981" i="32"/>
  <c r="CJ2982" i="32"/>
  <c r="CJ2983" i="32"/>
  <c r="CJ2984" i="32"/>
  <c r="CJ2985" i="32"/>
  <c r="CJ2986" i="32"/>
  <c r="CJ2987" i="32"/>
  <c r="CJ2988" i="32"/>
  <c r="CJ2989" i="32"/>
  <c r="CJ2990" i="32"/>
  <c r="CJ2991" i="32"/>
  <c r="CJ2992" i="32"/>
  <c r="CJ2993" i="32"/>
  <c r="CJ2994" i="32"/>
  <c r="CJ2995" i="32"/>
  <c r="CJ2996" i="32"/>
  <c r="CJ2997" i="32"/>
  <c r="CJ2998" i="32"/>
  <c r="CJ2999" i="32"/>
  <c r="CJ3000" i="32"/>
  <c r="CJ3001" i="32"/>
  <c r="CJ3002" i="32"/>
  <c r="CJ3003" i="32"/>
  <c r="CJ3004" i="32"/>
  <c r="CJ3005" i="32"/>
  <c r="CJ3006" i="32"/>
  <c r="CJ3007" i="32"/>
  <c r="CJ3008" i="32"/>
  <c r="CJ3009" i="32"/>
  <c r="CJ3010" i="32"/>
  <c r="CJ3011" i="32"/>
  <c r="CJ3012" i="32"/>
  <c r="CJ3013" i="32"/>
  <c r="CJ3014" i="32"/>
  <c r="CJ3015" i="32"/>
  <c r="CJ3016" i="32"/>
  <c r="CJ3017" i="32"/>
  <c r="CJ3018" i="32"/>
  <c r="CJ3019" i="32"/>
  <c r="CJ3020" i="32"/>
  <c r="CJ3021" i="32"/>
  <c r="CJ3022" i="32"/>
  <c r="CJ3023" i="32"/>
  <c r="CJ3024" i="32"/>
  <c r="CJ3025" i="32"/>
  <c r="CJ3026" i="32"/>
  <c r="CJ3027" i="32"/>
  <c r="CJ3028" i="32"/>
  <c r="CJ3029" i="32"/>
  <c r="CJ3030" i="32"/>
  <c r="CJ3031" i="32"/>
  <c r="CJ3032" i="32"/>
  <c r="CJ3033" i="32"/>
  <c r="CJ3034" i="32"/>
  <c r="CJ3035" i="32"/>
  <c r="CJ3036" i="32"/>
  <c r="CJ3037" i="32"/>
  <c r="CJ3038" i="32"/>
  <c r="CJ3039" i="32"/>
  <c r="CJ3040" i="32"/>
  <c r="CJ3041" i="32"/>
  <c r="CJ3042" i="32"/>
  <c r="CJ3043" i="32"/>
  <c r="CJ3044" i="32"/>
  <c r="CJ3045" i="32"/>
  <c r="CJ3046" i="32"/>
  <c r="CJ3047" i="32"/>
  <c r="CJ3048" i="32"/>
  <c r="CJ3049" i="32"/>
  <c r="CJ3050" i="32"/>
  <c r="CJ3051" i="32"/>
  <c r="CJ3052" i="32"/>
  <c r="CJ3053" i="32"/>
  <c r="CJ3054" i="32"/>
  <c r="CJ3055" i="32"/>
  <c r="CJ3056" i="32"/>
  <c r="CJ3057" i="32"/>
  <c r="CJ3058" i="32"/>
  <c r="CJ3059" i="32"/>
  <c r="CJ3060" i="32"/>
  <c r="CJ3061" i="32"/>
  <c r="CJ3062" i="32"/>
  <c r="CJ3063" i="32"/>
  <c r="CJ3064" i="32"/>
  <c r="CJ3065" i="32"/>
  <c r="CJ3066" i="32"/>
  <c r="CJ3067" i="32"/>
  <c r="CJ3068" i="32"/>
  <c r="CJ3069" i="32"/>
  <c r="CJ3070" i="32"/>
  <c r="CJ3071" i="32"/>
  <c r="CJ3072" i="32"/>
  <c r="CJ3073" i="32"/>
  <c r="CJ3074" i="32"/>
  <c r="CJ3075" i="32"/>
  <c r="CJ3076" i="32"/>
  <c r="CJ3077" i="32"/>
  <c r="CJ3078" i="32"/>
  <c r="CJ3079" i="32"/>
  <c r="CJ3080" i="32"/>
  <c r="CJ3081" i="32"/>
  <c r="CJ3082" i="32"/>
  <c r="CJ3083" i="32"/>
  <c r="CJ3084" i="32"/>
  <c r="CJ3" i="32"/>
  <c r="CW1" i="32"/>
  <c r="CI1" i="32"/>
  <c r="CJ1" i="32"/>
  <c r="CK1" i="32"/>
  <c r="CL1" i="32"/>
  <c r="CM1" i="32"/>
  <c r="CN1" i="32"/>
  <c r="CO1" i="32"/>
  <c r="CP1" i="32"/>
  <c r="CQ1" i="32"/>
  <c r="CR1" i="32"/>
  <c r="CS1" i="32"/>
  <c r="CT1" i="32"/>
  <c r="CU1" i="32"/>
  <c r="CV1" i="32"/>
  <c r="CH1" i="32"/>
  <c r="BR4" i="32"/>
  <c r="DB4" i="32" s="1"/>
  <c r="BR5" i="32"/>
  <c r="DB5" i="32" s="1"/>
  <c r="BR6" i="32"/>
  <c r="DB6" i="32" s="1"/>
  <c r="BR7" i="32"/>
  <c r="DB7" i="32" s="1"/>
  <c r="BR8" i="32"/>
  <c r="DB8" i="32" s="1"/>
  <c r="BR9" i="32"/>
  <c r="DB9" i="32" s="1"/>
  <c r="BR10" i="32"/>
  <c r="DB10" i="32" s="1"/>
  <c r="BR11" i="32"/>
  <c r="DB11" i="32" s="1"/>
  <c r="BR12" i="32"/>
  <c r="DB12" i="32" s="1"/>
  <c r="BR13" i="32"/>
  <c r="DB13" i="32" s="1"/>
  <c r="BR14" i="32"/>
  <c r="DB14" i="32" s="1"/>
  <c r="BR15" i="32"/>
  <c r="DB15" i="32" s="1"/>
  <c r="BR16" i="32"/>
  <c r="DB16" i="32" s="1"/>
  <c r="BR17" i="32"/>
  <c r="DB17" i="32" s="1"/>
  <c r="BR18" i="32"/>
  <c r="DB18" i="32" s="1"/>
  <c r="BR19" i="32"/>
  <c r="DB19" i="32" s="1"/>
  <c r="BR20" i="32"/>
  <c r="DB20" i="32" s="1"/>
  <c r="BR21" i="32"/>
  <c r="DB21" i="32" s="1"/>
  <c r="BR22" i="32"/>
  <c r="DB22" i="32" s="1"/>
  <c r="BR23" i="32"/>
  <c r="DB23" i="32" s="1"/>
  <c r="BR24" i="32"/>
  <c r="DB24" i="32" s="1"/>
  <c r="BR25" i="32"/>
  <c r="DB25" i="32" s="1"/>
  <c r="BR26" i="32"/>
  <c r="DB26" i="32" s="1"/>
  <c r="BR27" i="32"/>
  <c r="DB27" i="32" s="1"/>
  <c r="BR28" i="32"/>
  <c r="DB28" i="32" s="1"/>
  <c r="BR29" i="32"/>
  <c r="DB29" i="32" s="1"/>
  <c r="BR30" i="32"/>
  <c r="DB30" i="32" s="1"/>
  <c r="BR31" i="32"/>
  <c r="DB31" i="32" s="1"/>
  <c r="BR32" i="32"/>
  <c r="DB32" i="32" s="1"/>
  <c r="BR33" i="32"/>
  <c r="DB33" i="32" s="1"/>
  <c r="BR34" i="32"/>
  <c r="DB34" i="32" s="1"/>
  <c r="BR35" i="32"/>
  <c r="DB35" i="32" s="1"/>
  <c r="BR36" i="32"/>
  <c r="DB36" i="32" s="1"/>
  <c r="BR37" i="32"/>
  <c r="DB37" i="32" s="1"/>
  <c r="BR38" i="32"/>
  <c r="DB38" i="32" s="1"/>
  <c r="BR39" i="32"/>
  <c r="DB39" i="32" s="1"/>
  <c r="BR40" i="32"/>
  <c r="DB40" i="32" s="1"/>
  <c r="BR41" i="32"/>
  <c r="DB41" i="32" s="1"/>
  <c r="BR42" i="32"/>
  <c r="DB42" i="32" s="1"/>
  <c r="BR43" i="32"/>
  <c r="DB43" i="32" s="1"/>
  <c r="BR44" i="32"/>
  <c r="DB44" i="32" s="1"/>
  <c r="BR45" i="32"/>
  <c r="DB45" i="32" s="1"/>
  <c r="BR46" i="32"/>
  <c r="DB46" i="32" s="1"/>
  <c r="BR47" i="32"/>
  <c r="DB47" i="32" s="1"/>
  <c r="BR48" i="32"/>
  <c r="DB48" i="32" s="1"/>
  <c r="BR49" i="32"/>
  <c r="DB49" i="32" s="1"/>
  <c r="BR50" i="32"/>
  <c r="DB50" i="32" s="1"/>
  <c r="BR51" i="32"/>
  <c r="DB51" i="32" s="1"/>
  <c r="BR52" i="32"/>
  <c r="DB52" i="32" s="1"/>
  <c r="BR53" i="32"/>
  <c r="DB53" i="32" s="1"/>
  <c r="BR54" i="32"/>
  <c r="DB54" i="32" s="1"/>
  <c r="BR55" i="32"/>
  <c r="DB55" i="32" s="1"/>
  <c r="BR56" i="32"/>
  <c r="DB56" i="32" s="1"/>
  <c r="BR57" i="32"/>
  <c r="DB57" i="32" s="1"/>
  <c r="BR58" i="32"/>
  <c r="DB58" i="32" s="1"/>
  <c r="BR59" i="32"/>
  <c r="DB59" i="32" s="1"/>
  <c r="BR60" i="32"/>
  <c r="DB60" i="32" s="1"/>
  <c r="BR61" i="32"/>
  <c r="DB61" i="32" s="1"/>
  <c r="BR62" i="32"/>
  <c r="DB62" i="32" s="1"/>
  <c r="BR63" i="32"/>
  <c r="DB63" i="32" s="1"/>
  <c r="BR64" i="32"/>
  <c r="DB64" i="32" s="1"/>
  <c r="BR65" i="32"/>
  <c r="DB65" i="32" s="1"/>
  <c r="BR66" i="32"/>
  <c r="DB66" i="32" s="1"/>
  <c r="BR67" i="32"/>
  <c r="DB67" i="32" s="1"/>
  <c r="BR68" i="32"/>
  <c r="DB68" i="32" s="1"/>
  <c r="BR69" i="32"/>
  <c r="DB69" i="32" s="1"/>
  <c r="BR70" i="32"/>
  <c r="DB70" i="32" s="1"/>
  <c r="BR71" i="32"/>
  <c r="DB71" i="32" s="1"/>
  <c r="BR72" i="32"/>
  <c r="DB72" i="32" s="1"/>
  <c r="BR73" i="32"/>
  <c r="DB73" i="32" s="1"/>
  <c r="BR74" i="32"/>
  <c r="DB74" i="32" s="1"/>
  <c r="BR75" i="32"/>
  <c r="DB75" i="32" s="1"/>
  <c r="BR76" i="32"/>
  <c r="DB76" i="32" s="1"/>
  <c r="BR77" i="32"/>
  <c r="DB77" i="32" s="1"/>
  <c r="BR78" i="32"/>
  <c r="DB78" i="32" s="1"/>
  <c r="BR79" i="32"/>
  <c r="DB79" i="32" s="1"/>
  <c r="BR80" i="32"/>
  <c r="DB80" i="32" s="1"/>
  <c r="BR81" i="32"/>
  <c r="DB81" i="32" s="1"/>
  <c r="BR82" i="32"/>
  <c r="DB82" i="32" s="1"/>
  <c r="BR83" i="32"/>
  <c r="DB83" i="32" s="1"/>
  <c r="BR84" i="32"/>
  <c r="DB84" i="32" s="1"/>
  <c r="BR85" i="32"/>
  <c r="DB85" i="32" s="1"/>
  <c r="BR86" i="32"/>
  <c r="DB86" i="32" s="1"/>
  <c r="BR87" i="32"/>
  <c r="DB87" i="32" s="1"/>
  <c r="BR88" i="32"/>
  <c r="DB88" i="32" s="1"/>
  <c r="BR89" i="32"/>
  <c r="DB89" i="32" s="1"/>
  <c r="BR90" i="32"/>
  <c r="DB90" i="32" s="1"/>
  <c r="BR91" i="32"/>
  <c r="DB91" i="32" s="1"/>
  <c r="BR92" i="32"/>
  <c r="DB92" i="32" s="1"/>
  <c r="BR93" i="32"/>
  <c r="DB93" i="32" s="1"/>
  <c r="BR94" i="32"/>
  <c r="DB94" i="32" s="1"/>
  <c r="BR95" i="32"/>
  <c r="DB95" i="32" s="1"/>
  <c r="BR96" i="32"/>
  <c r="DB96" i="32" s="1"/>
  <c r="BR97" i="32"/>
  <c r="DB97" i="32" s="1"/>
  <c r="BR98" i="32"/>
  <c r="DB98" i="32" s="1"/>
  <c r="BR99" i="32"/>
  <c r="DB99" i="32" s="1"/>
  <c r="BR100" i="32"/>
  <c r="DB100" i="32" s="1"/>
  <c r="BR101" i="32"/>
  <c r="DB101" i="32" s="1"/>
  <c r="BR102" i="32"/>
  <c r="DB102" i="32" s="1"/>
  <c r="BR103" i="32"/>
  <c r="DB103" i="32" s="1"/>
  <c r="BR104" i="32"/>
  <c r="DB104" i="32" s="1"/>
  <c r="BR105" i="32"/>
  <c r="DB105" i="32" s="1"/>
  <c r="BR106" i="32"/>
  <c r="DB106" i="32" s="1"/>
  <c r="BR107" i="32"/>
  <c r="DB107" i="32" s="1"/>
  <c r="BR108" i="32"/>
  <c r="DB108" i="32" s="1"/>
  <c r="BR109" i="32"/>
  <c r="DB109" i="32" s="1"/>
  <c r="BR110" i="32"/>
  <c r="DB110" i="32" s="1"/>
  <c r="BR111" i="32"/>
  <c r="DB111" i="32" s="1"/>
  <c r="BR112" i="32"/>
  <c r="DB112" i="32" s="1"/>
  <c r="BR113" i="32"/>
  <c r="DB113" i="32" s="1"/>
  <c r="BR114" i="32"/>
  <c r="DB114" i="32" s="1"/>
  <c r="BR115" i="32"/>
  <c r="DB115" i="32" s="1"/>
  <c r="BR116" i="32"/>
  <c r="DB116" i="32" s="1"/>
  <c r="BR117" i="32"/>
  <c r="DB117" i="32" s="1"/>
  <c r="BR118" i="32"/>
  <c r="DB118" i="32" s="1"/>
  <c r="BR119" i="32"/>
  <c r="DB119" i="32" s="1"/>
  <c r="BR120" i="32"/>
  <c r="DB120" i="32" s="1"/>
  <c r="BR121" i="32"/>
  <c r="DB121" i="32" s="1"/>
  <c r="BR122" i="32"/>
  <c r="DB122" i="32" s="1"/>
  <c r="BR123" i="32"/>
  <c r="DB123" i="32" s="1"/>
  <c r="BR124" i="32"/>
  <c r="DB124" i="32" s="1"/>
  <c r="BR125" i="32"/>
  <c r="DB125" i="32" s="1"/>
  <c r="BR126" i="32"/>
  <c r="DB126" i="32" s="1"/>
  <c r="BR127" i="32"/>
  <c r="DB127" i="32" s="1"/>
  <c r="BR128" i="32"/>
  <c r="DB128" i="32" s="1"/>
  <c r="BR129" i="32"/>
  <c r="DB129" i="32" s="1"/>
  <c r="BR130" i="32"/>
  <c r="DB130" i="32" s="1"/>
  <c r="BR131" i="32"/>
  <c r="DB131" i="32" s="1"/>
  <c r="BR132" i="32"/>
  <c r="DB132" i="32" s="1"/>
  <c r="BR133" i="32"/>
  <c r="DB133" i="32" s="1"/>
  <c r="BR134" i="32"/>
  <c r="DB134" i="32" s="1"/>
  <c r="BR135" i="32"/>
  <c r="DB135" i="32" s="1"/>
  <c r="BR136" i="32"/>
  <c r="DB136" i="32" s="1"/>
  <c r="BR137" i="32"/>
  <c r="DB137" i="32" s="1"/>
  <c r="BR138" i="32"/>
  <c r="DB138" i="32" s="1"/>
  <c r="BR139" i="32"/>
  <c r="DB139" i="32" s="1"/>
  <c r="BR140" i="32"/>
  <c r="DB140" i="32" s="1"/>
  <c r="BR141" i="32"/>
  <c r="DB141" i="32" s="1"/>
  <c r="BR142" i="32"/>
  <c r="DB142" i="32" s="1"/>
  <c r="BR143" i="32"/>
  <c r="DB143" i="32" s="1"/>
  <c r="BR144" i="32"/>
  <c r="DB144" i="32" s="1"/>
  <c r="BR145" i="32"/>
  <c r="DB145" i="32" s="1"/>
  <c r="BR146" i="32"/>
  <c r="DB146" i="32" s="1"/>
  <c r="BR147" i="32"/>
  <c r="DB147" i="32" s="1"/>
  <c r="BR148" i="32"/>
  <c r="DB148" i="32" s="1"/>
  <c r="BR149" i="32"/>
  <c r="DB149" i="32" s="1"/>
  <c r="BR150" i="32"/>
  <c r="DB150" i="32" s="1"/>
  <c r="BR151" i="32"/>
  <c r="DB151" i="32" s="1"/>
  <c r="BR152" i="32"/>
  <c r="DB152" i="32" s="1"/>
  <c r="BR153" i="32"/>
  <c r="DB153" i="32" s="1"/>
  <c r="BR154" i="32"/>
  <c r="DB154" i="32" s="1"/>
  <c r="BR155" i="32"/>
  <c r="DB155" i="32" s="1"/>
  <c r="BR156" i="32"/>
  <c r="DB156" i="32" s="1"/>
  <c r="BR157" i="32"/>
  <c r="DB157" i="32" s="1"/>
  <c r="BR158" i="32"/>
  <c r="DB158" i="32" s="1"/>
  <c r="BR159" i="32"/>
  <c r="DB159" i="32" s="1"/>
  <c r="BR160" i="32"/>
  <c r="DB160" i="32" s="1"/>
  <c r="BR161" i="32"/>
  <c r="DB161" i="32" s="1"/>
  <c r="BR162" i="32"/>
  <c r="DB162" i="32" s="1"/>
  <c r="BR163" i="32"/>
  <c r="DB163" i="32" s="1"/>
  <c r="BR164" i="32"/>
  <c r="DB164" i="32" s="1"/>
  <c r="BR165" i="32"/>
  <c r="DB165" i="32" s="1"/>
  <c r="BR166" i="32"/>
  <c r="DB166" i="32" s="1"/>
  <c r="BR167" i="32"/>
  <c r="DB167" i="32" s="1"/>
  <c r="BR168" i="32"/>
  <c r="DB168" i="32" s="1"/>
  <c r="BR169" i="32"/>
  <c r="DB169" i="32" s="1"/>
  <c r="BR170" i="32"/>
  <c r="DB170" i="32" s="1"/>
  <c r="BR171" i="32"/>
  <c r="DB171" i="32" s="1"/>
  <c r="BR172" i="32"/>
  <c r="DB172" i="32" s="1"/>
  <c r="BR173" i="32"/>
  <c r="DB173" i="32" s="1"/>
  <c r="BR174" i="32"/>
  <c r="DB174" i="32" s="1"/>
  <c r="BR175" i="32"/>
  <c r="DB175" i="32" s="1"/>
  <c r="BR176" i="32"/>
  <c r="DB176" i="32" s="1"/>
  <c r="BR177" i="32"/>
  <c r="DB177" i="32" s="1"/>
  <c r="BR178" i="32"/>
  <c r="DB178" i="32" s="1"/>
  <c r="BR179" i="32"/>
  <c r="DB179" i="32" s="1"/>
  <c r="BR180" i="32"/>
  <c r="DB180" i="32" s="1"/>
  <c r="BR181" i="32"/>
  <c r="DB181" i="32" s="1"/>
  <c r="BR182" i="32"/>
  <c r="DB182" i="32" s="1"/>
  <c r="BR183" i="32"/>
  <c r="DB183" i="32" s="1"/>
  <c r="BR184" i="32"/>
  <c r="DB184" i="32" s="1"/>
  <c r="BR185" i="32"/>
  <c r="DB185" i="32" s="1"/>
  <c r="BR186" i="32"/>
  <c r="DB186" i="32" s="1"/>
  <c r="BR187" i="32"/>
  <c r="DB187" i="32" s="1"/>
  <c r="BR188" i="32"/>
  <c r="DB188" i="32" s="1"/>
  <c r="BR189" i="32"/>
  <c r="DB189" i="32" s="1"/>
  <c r="BR190" i="32"/>
  <c r="DB190" i="32" s="1"/>
  <c r="BR191" i="32"/>
  <c r="DB191" i="32" s="1"/>
  <c r="BR192" i="32"/>
  <c r="DB192" i="32" s="1"/>
  <c r="BR193" i="32"/>
  <c r="DB193" i="32" s="1"/>
  <c r="BR194" i="32"/>
  <c r="DB194" i="32" s="1"/>
  <c r="BR195" i="32"/>
  <c r="DB195" i="32" s="1"/>
  <c r="BR196" i="32"/>
  <c r="DB196" i="32" s="1"/>
  <c r="BR197" i="32"/>
  <c r="DB197" i="32" s="1"/>
  <c r="BR198" i="32"/>
  <c r="DB198" i="32" s="1"/>
  <c r="BR199" i="32"/>
  <c r="DB199" i="32" s="1"/>
  <c r="BR200" i="32"/>
  <c r="DB200" i="32" s="1"/>
  <c r="BR201" i="32"/>
  <c r="DB201" i="32" s="1"/>
  <c r="BR202" i="32"/>
  <c r="DB202" i="32" s="1"/>
  <c r="BR203" i="32"/>
  <c r="DB203" i="32" s="1"/>
  <c r="BR204" i="32"/>
  <c r="DB204" i="32" s="1"/>
  <c r="BR205" i="32"/>
  <c r="DB205" i="32" s="1"/>
  <c r="BR206" i="32"/>
  <c r="DB206" i="32" s="1"/>
  <c r="BR207" i="32"/>
  <c r="DB207" i="32" s="1"/>
  <c r="BR208" i="32"/>
  <c r="DB208" i="32" s="1"/>
  <c r="BR209" i="32"/>
  <c r="DB209" i="32" s="1"/>
  <c r="BR210" i="32"/>
  <c r="DB210" i="32" s="1"/>
  <c r="BR211" i="32"/>
  <c r="DB211" i="32" s="1"/>
  <c r="BR212" i="32"/>
  <c r="DB212" i="32" s="1"/>
  <c r="BR213" i="32"/>
  <c r="DB213" i="32" s="1"/>
  <c r="BR214" i="32"/>
  <c r="DB214" i="32" s="1"/>
  <c r="BR215" i="32"/>
  <c r="DB215" i="32" s="1"/>
  <c r="BR216" i="32"/>
  <c r="DB216" i="32" s="1"/>
  <c r="BR217" i="32"/>
  <c r="DB217" i="32" s="1"/>
  <c r="BR218" i="32"/>
  <c r="DB218" i="32" s="1"/>
  <c r="BR219" i="32"/>
  <c r="DB219" i="32" s="1"/>
  <c r="BR220" i="32"/>
  <c r="DB220" i="32" s="1"/>
  <c r="BR221" i="32"/>
  <c r="DB221" i="32" s="1"/>
  <c r="BR222" i="32"/>
  <c r="DB222" i="32" s="1"/>
  <c r="BR223" i="32"/>
  <c r="DB223" i="32" s="1"/>
  <c r="BR224" i="32"/>
  <c r="DB224" i="32" s="1"/>
  <c r="BR225" i="32"/>
  <c r="DB225" i="32" s="1"/>
  <c r="BR226" i="32"/>
  <c r="DB226" i="32" s="1"/>
  <c r="BR227" i="32"/>
  <c r="DB227" i="32" s="1"/>
  <c r="BR228" i="32"/>
  <c r="DB228" i="32" s="1"/>
  <c r="BR229" i="32"/>
  <c r="DB229" i="32" s="1"/>
  <c r="BR230" i="32"/>
  <c r="DB230" i="32" s="1"/>
  <c r="BR231" i="32"/>
  <c r="DB231" i="32" s="1"/>
  <c r="BR232" i="32"/>
  <c r="DB232" i="32" s="1"/>
  <c r="BR233" i="32"/>
  <c r="DB233" i="32" s="1"/>
  <c r="BR234" i="32"/>
  <c r="DB234" i="32" s="1"/>
  <c r="BR235" i="32"/>
  <c r="DB235" i="32" s="1"/>
  <c r="BR236" i="32"/>
  <c r="DB236" i="32" s="1"/>
  <c r="BR237" i="32"/>
  <c r="DB237" i="32" s="1"/>
  <c r="BR238" i="32"/>
  <c r="DB238" i="32" s="1"/>
  <c r="BR239" i="32"/>
  <c r="DB239" i="32" s="1"/>
  <c r="BR240" i="32"/>
  <c r="DB240" i="32" s="1"/>
  <c r="BR241" i="32"/>
  <c r="DB241" i="32" s="1"/>
  <c r="BR242" i="32"/>
  <c r="DB242" i="32" s="1"/>
  <c r="BR243" i="32"/>
  <c r="DB243" i="32" s="1"/>
  <c r="BR244" i="32"/>
  <c r="DB244" i="32" s="1"/>
  <c r="BR245" i="32"/>
  <c r="DB245" i="32" s="1"/>
  <c r="BR246" i="32"/>
  <c r="DB246" i="32" s="1"/>
  <c r="BR247" i="32"/>
  <c r="DB247" i="32" s="1"/>
  <c r="BR248" i="32"/>
  <c r="DB248" i="32" s="1"/>
  <c r="BR249" i="32"/>
  <c r="DB249" i="32" s="1"/>
  <c r="BR250" i="32"/>
  <c r="DB250" i="32" s="1"/>
  <c r="BR251" i="32"/>
  <c r="DB251" i="32" s="1"/>
  <c r="BR252" i="32"/>
  <c r="DB252" i="32" s="1"/>
  <c r="BR253" i="32"/>
  <c r="DB253" i="32" s="1"/>
  <c r="BR254" i="32"/>
  <c r="DB254" i="32" s="1"/>
  <c r="BR255" i="32"/>
  <c r="DB255" i="32" s="1"/>
  <c r="BR256" i="32"/>
  <c r="DB256" i="32" s="1"/>
  <c r="BR257" i="32"/>
  <c r="DB257" i="32" s="1"/>
  <c r="BR258" i="32"/>
  <c r="DB258" i="32" s="1"/>
  <c r="BR259" i="32"/>
  <c r="DB259" i="32" s="1"/>
  <c r="BR260" i="32"/>
  <c r="DB260" i="32" s="1"/>
  <c r="BR261" i="32"/>
  <c r="DB261" i="32" s="1"/>
  <c r="BR262" i="32"/>
  <c r="DB262" i="32" s="1"/>
  <c r="BR263" i="32"/>
  <c r="DB263" i="32" s="1"/>
  <c r="BR264" i="32"/>
  <c r="DB264" i="32" s="1"/>
  <c r="BR265" i="32"/>
  <c r="DB265" i="32" s="1"/>
  <c r="BR266" i="32"/>
  <c r="DB266" i="32" s="1"/>
  <c r="BR267" i="32"/>
  <c r="DB267" i="32" s="1"/>
  <c r="BR268" i="32"/>
  <c r="DB268" i="32" s="1"/>
  <c r="BR269" i="32"/>
  <c r="DB269" i="32" s="1"/>
  <c r="BR270" i="32"/>
  <c r="DB270" i="32" s="1"/>
  <c r="BR271" i="32"/>
  <c r="DB271" i="32" s="1"/>
  <c r="BR272" i="32"/>
  <c r="DB272" i="32" s="1"/>
  <c r="BR273" i="32"/>
  <c r="DB273" i="32" s="1"/>
  <c r="BR274" i="32"/>
  <c r="DB274" i="32" s="1"/>
  <c r="BR275" i="32"/>
  <c r="DB275" i="32" s="1"/>
  <c r="BR276" i="32"/>
  <c r="DB276" i="32" s="1"/>
  <c r="BR277" i="32"/>
  <c r="DB277" i="32" s="1"/>
  <c r="BR278" i="32"/>
  <c r="DB278" i="32" s="1"/>
  <c r="BR279" i="32"/>
  <c r="DB279" i="32" s="1"/>
  <c r="BR280" i="32"/>
  <c r="DB280" i="32" s="1"/>
  <c r="BR281" i="32"/>
  <c r="DB281" i="32" s="1"/>
  <c r="BR282" i="32"/>
  <c r="DB282" i="32" s="1"/>
  <c r="BR283" i="32"/>
  <c r="DB283" i="32" s="1"/>
  <c r="BR284" i="32"/>
  <c r="DB284" i="32" s="1"/>
  <c r="BR285" i="32"/>
  <c r="DB285" i="32" s="1"/>
  <c r="BR286" i="32"/>
  <c r="DB286" i="32" s="1"/>
  <c r="BR287" i="32"/>
  <c r="DB287" i="32" s="1"/>
  <c r="BR288" i="32"/>
  <c r="DB288" i="32" s="1"/>
  <c r="BR289" i="32"/>
  <c r="DB289" i="32" s="1"/>
  <c r="BR290" i="32"/>
  <c r="DB290" i="32" s="1"/>
  <c r="BR291" i="32"/>
  <c r="DB291" i="32" s="1"/>
  <c r="BR292" i="32"/>
  <c r="DB292" i="32" s="1"/>
  <c r="BR293" i="32"/>
  <c r="DB293" i="32" s="1"/>
  <c r="BR294" i="32"/>
  <c r="DB294" i="32" s="1"/>
  <c r="BR295" i="32"/>
  <c r="DB295" i="32" s="1"/>
  <c r="BR296" i="32"/>
  <c r="DB296" i="32" s="1"/>
  <c r="BR297" i="32"/>
  <c r="DB297" i="32" s="1"/>
  <c r="BR298" i="32"/>
  <c r="DB298" i="32" s="1"/>
  <c r="BR299" i="32"/>
  <c r="DB299" i="32" s="1"/>
  <c r="BR300" i="32"/>
  <c r="DB300" i="32" s="1"/>
  <c r="BR301" i="32"/>
  <c r="DB301" i="32" s="1"/>
  <c r="BR302" i="32"/>
  <c r="DB302" i="32" s="1"/>
  <c r="BR303" i="32"/>
  <c r="DB303" i="32" s="1"/>
  <c r="BR304" i="32"/>
  <c r="DB304" i="32" s="1"/>
  <c r="BR305" i="32"/>
  <c r="DB305" i="32" s="1"/>
  <c r="BR306" i="32"/>
  <c r="DB306" i="32" s="1"/>
  <c r="BR307" i="32"/>
  <c r="DB307" i="32" s="1"/>
  <c r="BR308" i="32"/>
  <c r="DB308" i="32" s="1"/>
  <c r="BR309" i="32"/>
  <c r="DB309" i="32" s="1"/>
  <c r="BR310" i="32"/>
  <c r="DB310" i="32" s="1"/>
  <c r="BR311" i="32"/>
  <c r="DB311" i="32" s="1"/>
  <c r="BR312" i="32"/>
  <c r="DB312" i="32" s="1"/>
  <c r="BR313" i="32"/>
  <c r="DB313" i="32" s="1"/>
  <c r="BR314" i="32"/>
  <c r="DB314" i="32" s="1"/>
  <c r="BR315" i="32"/>
  <c r="DB315" i="32" s="1"/>
  <c r="BR316" i="32"/>
  <c r="DB316" i="32" s="1"/>
  <c r="BR317" i="32"/>
  <c r="DB317" i="32" s="1"/>
  <c r="BR318" i="32"/>
  <c r="DB318" i="32" s="1"/>
  <c r="BR319" i="32"/>
  <c r="DB319" i="32" s="1"/>
  <c r="BR320" i="32"/>
  <c r="DB320" i="32" s="1"/>
  <c r="BR321" i="32"/>
  <c r="DB321" i="32" s="1"/>
  <c r="BR322" i="32"/>
  <c r="DB322" i="32" s="1"/>
  <c r="BR323" i="32"/>
  <c r="DB323" i="32" s="1"/>
  <c r="BR324" i="32"/>
  <c r="DB324" i="32" s="1"/>
  <c r="BR325" i="32"/>
  <c r="DB325" i="32" s="1"/>
  <c r="BR326" i="32"/>
  <c r="DB326" i="32" s="1"/>
  <c r="BR327" i="32"/>
  <c r="DB327" i="32" s="1"/>
  <c r="BR328" i="32"/>
  <c r="DB328" i="32" s="1"/>
  <c r="BR329" i="32"/>
  <c r="DB329" i="32" s="1"/>
  <c r="BR330" i="32"/>
  <c r="DB330" i="32" s="1"/>
  <c r="BR331" i="32"/>
  <c r="DB331" i="32" s="1"/>
  <c r="BR332" i="32"/>
  <c r="DB332" i="32" s="1"/>
  <c r="BR333" i="32"/>
  <c r="DB333" i="32" s="1"/>
  <c r="BR334" i="32"/>
  <c r="DB334" i="32" s="1"/>
  <c r="BR335" i="32"/>
  <c r="DB335" i="32" s="1"/>
  <c r="BR336" i="32"/>
  <c r="DB336" i="32" s="1"/>
  <c r="BR337" i="32"/>
  <c r="DB337" i="32" s="1"/>
  <c r="BR338" i="32"/>
  <c r="DB338" i="32" s="1"/>
  <c r="BR339" i="32"/>
  <c r="DB339" i="32" s="1"/>
  <c r="BR340" i="32"/>
  <c r="DB340" i="32" s="1"/>
  <c r="BR341" i="32"/>
  <c r="DB341" i="32" s="1"/>
  <c r="BR342" i="32"/>
  <c r="DB342" i="32" s="1"/>
  <c r="BR343" i="32"/>
  <c r="DB343" i="32" s="1"/>
  <c r="BR344" i="32"/>
  <c r="DB344" i="32" s="1"/>
  <c r="BR345" i="32"/>
  <c r="DB345" i="32" s="1"/>
  <c r="BR346" i="32"/>
  <c r="DB346" i="32" s="1"/>
  <c r="BR347" i="32"/>
  <c r="DB347" i="32" s="1"/>
  <c r="BR348" i="32"/>
  <c r="DB348" i="32" s="1"/>
  <c r="BR349" i="32"/>
  <c r="DB349" i="32" s="1"/>
  <c r="BR350" i="32"/>
  <c r="DB350" i="32" s="1"/>
  <c r="BR351" i="32"/>
  <c r="DB351" i="32" s="1"/>
  <c r="BR352" i="32"/>
  <c r="DB352" i="32" s="1"/>
  <c r="BR353" i="32"/>
  <c r="DB353" i="32" s="1"/>
  <c r="BR354" i="32"/>
  <c r="DB354" i="32" s="1"/>
  <c r="BR355" i="32"/>
  <c r="DB355" i="32" s="1"/>
  <c r="BR356" i="32"/>
  <c r="DB356" i="32" s="1"/>
  <c r="BR357" i="32"/>
  <c r="DB357" i="32" s="1"/>
  <c r="BR358" i="32"/>
  <c r="DB358" i="32" s="1"/>
  <c r="BR359" i="32"/>
  <c r="DB359" i="32" s="1"/>
  <c r="BR360" i="32"/>
  <c r="DB360" i="32" s="1"/>
  <c r="BR361" i="32"/>
  <c r="DB361" i="32" s="1"/>
  <c r="BR362" i="32"/>
  <c r="DB362" i="32" s="1"/>
  <c r="BR363" i="32"/>
  <c r="DB363" i="32" s="1"/>
  <c r="BR364" i="32"/>
  <c r="DB364" i="32" s="1"/>
  <c r="BR365" i="32"/>
  <c r="DB365" i="32" s="1"/>
  <c r="BR366" i="32"/>
  <c r="DB366" i="32" s="1"/>
  <c r="BR367" i="32"/>
  <c r="DB367" i="32" s="1"/>
  <c r="BR368" i="32"/>
  <c r="DB368" i="32" s="1"/>
  <c r="BR369" i="32"/>
  <c r="DB369" i="32" s="1"/>
  <c r="BR370" i="32"/>
  <c r="DB370" i="32" s="1"/>
  <c r="BR371" i="32"/>
  <c r="DB371" i="32" s="1"/>
  <c r="BR372" i="32"/>
  <c r="DB372" i="32" s="1"/>
  <c r="BR373" i="32"/>
  <c r="DB373" i="32" s="1"/>
  <c r="BR374" i="32"/>
  <c r="DB374" i="32" s="1"/>
  <c r="BR375" i="32"/>
  <c r="DB375" i="32" s="1"/>
  <c r="BR376" i="32"/>
  <c r="DB376" i="32" s="1"/>
  <c r="BR377" i="32"/>
  <c r="DB377" i="32" s="1"/>
  <c r="BR378" i="32"/>
  <c r="DB378" i="32" s="1"/>
  <c r="BR379" i="32"/>
  <c r="DB379" i="32" s="1"/>
  <c r="BR380" i="32"/>
  <c r="DB380" i="32" s="1"/>
  <c r="BR381" i="32"/>
  <c r="DB381" i="32" s="1"/>
  <c r="BR382" i="32"/>
  <c r="DB382" i="32" s="1"/>
  <c r="BR383" i="32"/>
  <c r="DB383" i="32" s="1"/>
  <c r="BR384" i="32"/>
  <c r="DB384" i="32" s="1"/>
  <c r="BR385" i="32"/>
  <c r="DB385" i="32" s="1"/>
  <c r="BR386" i="32"/>
  <c r="DB386" i="32" s="1"/>
  <c r="BR387" i="32"/>
  <c r="DB387" i="32" s="1"/>
  <c r="BR388" i="32"/>
  <c r="DB388" i="32" s="1"/>
  <c r="BR389" i="32"/>
  <c r="DB389" i="32" s="1"/>
  <c r="BR390" i="32"/>
  <c r="DB390" i="32" s="1"/>
  <c r="BR391" i="32"/>
  <c r="DB391" i="32" s="1"/>
  <c r="BR392" i="32"/>
  <c r="DB392" i="32" s="1"/>
  <c r="BR393" i="32"/>
  <c r="DB393" i="32" s="1"/>
  <c r="BR394" i="32"/>
  <c r="DB394" i="32" s="1"/>
  <c r="BR395" i="32"/>
  <c r="DB395" i="32" s="1"/>
  <c r="BR396" i="32"/>
  <c r="DB396" i="32" s="1"/>
  <c r="BR397" i="32"/>
  <c r="DB397" i="32" s="1"/>
  <c r="BR398" i="32"/>
  <c r="DB398" i="32" s="1"/>
  <c r="BR399" i="32"/>
  <c r="DB399" i="32" s="1"/>
  <c r="BR400" i="32"/>
  <c r="DB400" i="32" s="1"/>
  <c r="BR401" i="32"/>
  <c r="DB401" i="32" s="1"/>
  <c r="BR402" i="32"/>
  <c r="DB402" i="32" s="1"/>
  <c r="BR403" i="32"/>
  <c r="DB403" i="32" s="1"/>
  <c r="BR404" i="32"/>
  <c r="DB404" i="32" s="1"/>
  <c r="BR405" i="32"/>
  <c r="DB405" i="32" s="1"/>
  <c r="BR406" i="32"/>
  <c r="DB406" i="32" s="1"/>
  <c r="BR407" i="32"/>
  <c r="DB407" i="32" s="1"/>
  <c r="BR408" i="32"/>
  <c r="DB408" i="32" s="1"/>
  <c r="BR409" i="32"/>
  <c r="DB409" i="32" s="1"/>
  <c r="BR410" i="32"/>
  <c r="DB410" i="32" s="1"/>
  <c r="BR411" i="32"/>
  <c r="DB411" i="32" s="1"/>
  <c r="BR412" i="32"/>
  <c r="DB412" i="32" s="1"/>
  <c r="BR413" i="32"/>
  <c r="DB413" i="32" s="1"/>
  <c r="BR414" i="32"/>
  <c r="DB414" i="32" s="1"/>
  <c r="BR415" i="32"/>
  <c r="DB415" i="32" s="1"/>
  <c r="BR416" i="32"/>
  <c r="DB416" i="32" s="1"/>
  <c r="BR417" i="32"/>
  <c r="DB417" i="32" s="1"/>
  <c r="BR418" i="32"/>
  <c r="DB418" i="32" s="1"/>
  <c r="BR419" i="32"/>
  <c r="DB419" i="32" s="1"/>
  <c r="BR420" i="32"/>
  <c r="DB420" i="32" s="1"/>
  <c r="BR421" i="32"/>
  <c r="DB421" i="32" s="1"/>
  <c r="BR422" i="32"/>
  <c r="DB422" i="32" s="1"/>
  <c r="BR423" i="32"/>
  <c r="DB423" i="32" s="1"/>
  <c r="BR424" i="32"/>
  <c r="DB424" i="32" s="1"/>
  <c r="BR425" i="32"/>
  <c r="DB425" i="32" s="1"/>
  <c r="BR426" i="32"/>
  <c r="DB426" i="32" s="1"/>
  <c r="BR427" i="32"/>
  <c r="DB427" i="32" s="1"/>
  <c r="BR428" i="32"/>
  <c r="DB428" i="32" s="1"/>
  <c r="BR429" i="32"/>
  <c r="DB429" i="32" s="1"/>
  <c r="BR430" i="32"/>
  <c r="DB430" i="32" s="1"/>
  <c r="BR431" i="32"/>
  <c r="DB431" i="32" s="1"/>
  <c r="BR432" i="32"/>
  <c r="DB432" i="32" s="1"/>
  <c r="BR433" i="32"/>
  <c r="DB433" i="32" s="1"/>
  <c r="BR434" i="32"/>
  <c r="DB434" i="32" s="1"/>
  <c r="BR435" i="32"/>
  <c r="DB435" i="32" s="1"/>
  <c r="BR436" i="32"/>
  <c r="DB436" i="32" s="1"/>
  <c r="BR437" i="32"/>
  <c r="DB437" i="32" s="1"/>
  <c r="BR438" i="32"/>
  <c r="DB438" i="32" s="1"/>
  <c r="BR439" i="32"/>
  <c r="DB439" i="32" s="1"/>
  <c r="BR440" i="32"/>
  <c r="DB440" i="32" s="1"/>
  <c r="BR441" i="32"/>
  <c r="DB441" i="32" s="1"/>
  <c r="BR442" i="32"/>
  <c r="DB442" i="32" s="1"/>
  <c r="BR443" i="32"/>
  <c r="DB443" i="32" s="1"/>
  <c r="BR444" i="32"/>
  <c r="DB444" i="32" s="1"/>
  <c r="BR445" i="32"/>
  <c r="DB445" i="32" s="1"/>
  <c r="BR446" i="32"/>
  <c r="DB446" i="32" s="1"/>
  <c r="BR447" i="32"/>
  <c r="DB447" i="32" s="1"/>
  <c r="BR448" i="32"/>
  <c r="DB448" i="32" s="1"/>
  <c r="BR449" i="32"/>
  <c r="DB449" i="32" s="1"/>
  <c r="BR450" i="32"/>
  <c r="DB450" i="32" s="1"/>
  <c r="BR451" i="32"/>
  <c r="DB451" i="32" s="1"/>
  <c r="BR452" i="32"/>
  <c r="DB452" i="32" s="1"/>
  <c r="BR453" i="32"/>
  <c r="DB453" i="32" s="1"/>
  <c r="BR454" i="32"/>
  <c r="DB454" i="32" s="1"/>
  <c r="BR455" i="32"/>
  <c r="DB455" i="32" s="1"/>
  <c r="BR456" i="32"/>
  <c r="DB456" i="32" s="1"/>
  <c r="BR457" i="32"/>
  <c r="DB457" i="32" s="1"/>
  <c r="BR458" i="32"/>
  <c r="DB458" i="32" s="1"/>
  <c r="BR459" i="32"/>
  <c r="DB459" i="32" s="1"/>
  <c r="BR460" i="32"/>
  <c r="DB460" i="32" s="1"/>
  <c r="BR461" i="32"/>
  <c r="DB461" i="32" s="1"/>
  <c r="BR462" i="32"/>
  <c r="DB462" i="32" s="1"/>
  <c r="BR463" i="32"/>
  <c r="DB463" i="32" s="1"/>
  <c r="BR464" i="32"/>
  <c r="DB464" i="32" s="1"/>
  <c r="BR465" i="32"/>
  <c r="DB465" i="32" s="1"/>
  <c r="BR466" i="32"/>
  <c r="DB466" i="32" s="1"/>
  <c r="BR467" i="32"/>
  <c r="DB467" i="32" s="1"/>
  <c r="BR468" i="32"/>
  <c r="DB468" i="32" s="1"/>
  <c r="BR469" i="32"/>
  <c r="DB469" i="32" s="1"/>
  <c r="BR470" i="32"/>
  <c r="DB470" i="32" s="1"/>
  <c r="BR471" i="32"/>
  <c r="DB471" i="32" s="1"/>
  <c r="BR472" i="32"/>
  <c r="DB472" i="32" s="1"/>
  <c r="BR473" i="32"/>
  <c r="DB473" i="32" s="1"/>
  <c r="BR474" i="32"/>
  <c r="DB474" i="32" s="1"/>
  <c r="BR475" i="32"/>
  <c r="DB475" i="32" s="1"/>
  <c r="BR476" i="32"/>
  <c r="DB476" i="32" s="1"/>
  <c r="BR477" i="32"/>
  <c r="DB477" i="32" s="1"/>
  <c r="BR478" i="32"/>
  <c r="DB478" i="32" s="1"/>
  <c r="BR479" i="32"/>
  <c r="DB479" i="32" s="1"/>
  <c r="BR480" i="32"/>
  <c r="DB480" i="32" s="1"/>
  <c r="BR481" i="32"/>
  <c r="DB481" i="32" s="1"/>
  <c r="BR482" i="32"/>
  <c r="DB482" i="32" s="1"/>
  <c r="BR483" i="32"/>
  <c r="DB483" i="32" s="1"/>
  <c r="BR484" i="32"/>
  <c r="DB484" i="32" s="1"/>
  <c r="BR485" i="32"/>
  <c r="DB485" i="32" s="1"/>
  <c r="BR486" i="32"/>
  <c r="DB486" i="32" s="1"/>
  <c r="BR487" i="32"/>
  <c r="DB487" i="32" s="1"/>
  <c r="BR488" i="32"/>
  <c r="DB488" i="32" s="1"/>
  <c r="BR489" i="32"/>
  <c r="DB489" i="32" s="1"/>
  <c r="BR490" i="32"/>
  <c r="DB490" i="32" s="1"/>
  <c r="BR491" i="32"/>
  <c r="DB491" i="32" s="1"/>
  <c r="BR492" i="32"/>
  <c r="DB492" i="32" s="1"/>
  <c r="BR493" i="32"/>
  <c r="DB493" i="32" s="1"/>
  <c r="BR494" i="32"/>
  <c r="DB494" i="32" s="1"/>
  <c r="BR495" i="32"/>
  <c r="DB495" i="32" s="1"/>
  <c r="BR496" i="32"/>
  <c r="DB496" i="32" s="1"/>
  <c r="BR497" i="32"/>
  <c r="DB497" i="32" s="1"/>
  <c r="BR498" i="32"/>
  <c r="DB498" i="32" s="1"/>
  <c r="BR499" i="32"/>
  <c r="DB499" i="32" s="1"/>
  <c r="BR500" i="32"/>
  <c r="DB500" i="32" s="1"/>
  <c r="BR501" i="32"/>
  <c r="DB501" i="32" s="1"/>
  <c r="BR502" i="32"/>
  <c r="DB502" i="32" s="1"/>
  <c r="BR503" i="32"/>
  <c r="DB503" i="32" s="1"/>
  <c r="BR504" i="32"/>
  <c r="DB504" i="32" s="1"/>
  <c r="BR505" i="32"/>
  <c r="DB505" i="32" s="1"/>
  <c r="BR506" i="32"/>
  <c r="DB506" i="32" s="1"/>
  <c r="BR507" i="32"/>
  <c r="DB507" i="32" s="1"/>
  <c r="BR508" i="32"/>
  <c r="DB508" i="32" s="1"/>
  <c r="BR509" i="32"/>
  <c r="DB509" i="32" s="1"/>
  <c r="BR510" i="32"/>
  <c r="DB510" i="32" s="1"/>
  <c r="BR511" i="32"/>
  <c r="DB511" i="32" s="1"/>
  <c r="BR512" i="32"/>
  <c r="DB512" i="32" s="1"/>
  <c r="BR513" i="32"/>
  <c r="DB513" i="32" s="1"/>
  <c r="BR514" i="32"/>
  <c r="DB514" i="32" s="1"/>
  <c r="BR515" i="32"/>
  <c r="DB515" i="32" s="1"/>
  <c r="BR516" i="32"/>
  <c r="DB516" i="32" s="1"/>
  <c r="BR517" i="32"/>
  <c r="DB517" i="32" s="1"/>
  <c r="BR518" i="32"/>
  <c r="DB518" i="32" s="1"/>
  <c r="BR519" i="32"/>
  <c r="DB519" i="32" s="1"/>
  <c r="BR520" i="32"/>
  <c r="DB520" i="32" s="1"/>
  <c r="BR521" i="32"/>
  <c r="DB521" i="32" s="1"/>
  <c r="BR522" i="32"/>
  <c r="DB522" i="32" s="1"/>
  <c r="BR523" i="32"/>
  <c r="DB523" i="32" s="1"/>
  <c r="BR524" i="32"/>
  <c r="DB524" i="32" s="1"/>
  <c r="BR525" i="32"/>
  <c r="DB525" i="32" s="1"/>
  <c r="BR526" i="32"/>
  <c r="DB526" i="32" s="1"/>
  <c r="BR527" i="32"/>
  <c r="DB527" i="32" s="1"/>
  <c r="BR528" i="32"/>
  <c r="DB528" i="32" s="1"/>
  <c r="BR529" i="32"/>
  <c r="DB529" i="32" s="1"/>
  <c r="BR530" i="32"/>
  <c r="DB530" i="32" s="1"/>
  <c r="BR531" i="32"/>
  <c r="DB531" i="32" s="1"/>
  <c r="BR532" i="32"/>
  <c r="DB532" i="32" s="1"/>
  <c r="BR533" i="32"/>
  <c r="DB533" i="32" s="1"/>
  <c r="BR534" i="32"/>
  <c r="DB534" i="32" s="1"/>
  <c r="BR535" i="32"/>
  <c r="DB535" i="32" s="1"/>
  <c r="BR536" i="32"/>
  <c r="DB536" i="32" s="1"/>
  <c r="BR537" i="32"/>
  <c r="DB537" i="32" s="1"/>
  <c r="BR538" i="32"/>
  <c r="DB538" i="32" s="1"/>
  <c r="BR539" i="32"/>
  <c r="DB539" i="32" s="1"/>
  <c r="BR540" i="32"/>
  <c r="DB540" i="32" s="1"/>
  <c r="BR541" i="32"/>
  <c r="DB541" i="32" s="1"/>
  <c r="BR542" i="32"/>
  <c r="DB542" i="32" s="1"/>
  <c r="BR543" i="32"/>
  <c r="DB543" i="32" s="1"/>
  <c r="BR544" i="32"/>
  <c r="DB544" i="32" s="1"/>
  <c r="BR545" i="32"/>
  <c r="DB545" i="32" s="1"/>
  <c r="BR546" i="32"/>
  <c r="DB546" i="32" s="1"/>
  <c r="BR547" i="32"/>
  <c r="DB547" i="32" s="1"/>
  <c r="BR548" i="32"/>
  <c r="DB548" i="32" s="1"/>
  <c r="BR549" i="32"/>
  <c r="DB549" i="32" s="1"/>
  <c r="BR550" i="32"/>
  <c r="DB550" i="32" s="1"/>
  <c r="BR551" i="32"/>
  <c r="DB551" i="32" s="1"/>
  <c r="BR552" i="32"/>
  <c r="DB552" i="32" s="1"/>
  <c r="BR553" i="32"/>
  <c r="DB553" i="32" s="1"/>
  <c r="BR554" i="32"/>
  <c r="DB554" i="32" s="1"/>
  <c r="BR555" i="32"/>
  <c r="DB555" i="32" s="1"/>
  <c r="BR556" i="32"/>
  <c r="DB556" i="32" s="1"/>
  <c r="BR557" i="32"/>
  <c r="DB557" i="32" s="1"/>
  <c r="BR558" i="32"/>
  <c r="DB558" i="32" s="1"/>
  <c r="BR559" i="32"/>
  <c r="DB559" i="32" s="1"/>
  <c r="BR560" i="32"/>
  <c r="DB560" i="32" s="1"/>
  <c r="BR561" i="32"/>
  <c r="DB561" i="32" s="1"/>
  <c r="BR562" i="32"/>
  <c r="DB562" i="32" s="1"/>
  <c r="BR563" i="32"/>
  <c r="DB563" i="32" s="1"/>
  <c r="BR564" i="32"/>
  <c r="DB564" i="32" s="1"/>
  <c r="BR565" i="32"/>
  <c r="DB565" i="32" s="1"/>
  <c r="BR566" i="32"/>
  <c r="DB566" i="32" s="1"/>
  <c r="BR567" i="32"/>
  <c r="DB567" i="32" s="1"/>
  <c r="BR568" i="32"/>
  <c r="DB568" i="32" s="1"/>
  <c r="BR569" i="32"/>
  <c r="DB569" i="32" s="1"/>
  <c r="BR570" i="32"/>
  <c r="DB570" i="32" s="1"/>
  <c r="BR571" i="32"/>
  <c r="DB571" i="32" s="1"/>
  <c r="BR572" i="32"/>
  <c r="DB572" i="32" s="1"/>
  <c r="BR573" i="32"/>
  <c r="DB573" i="32" s="1"/>
  <c r="BR574" i="32"/>
  <c r="DB574" i="32" s="1"/>
  <c r="BR575" i="32"/>
  <c r="DB575" i="32" s="1"/>
  <c r="BR576" i="32"/>
  <c r="DB576" i="32" s="1"/>
  <c r="BR577" i="32"/>
  <c r="DB577" i="32" s="1"/>
  <c r="BR578" i="32"/>
  <c r="DB578" i="32" s="1"/>
  <c r="BR579" i="32"/>
  <c r="DB579" i="32" s="1"/>
  <c r="BR580" i="32"/>
  <c r="DB580" i="32" s="1"/>
  <c r="BR581" i="32"/>
  <c r="DB581" i="32" s="1"/>
  <c r="BR582" i="32"/>
  <c r="DB582" i="32" s="1"/>
  <c r="BR583" i="32"/>
  <c r="DB583" i="32" s="1"/>
  <c r="BR584" i="32"/>
  <c r="DB584" i="32" s="1"/>
  <c r="BR585" i="32"/>
  <c r="DB585" i="32" s="1"/>
  <c r="BR586" i="32"/>
  <c r="DB586" i="32" s="1"/>
  <c r="BR587" i="32"/>
  <c r="DB587" i="32" s="1"/>
  <c r="BR588" i="32"/>
  <c r="DB588" i="32" s="1"/>
  <c r="BR589" i="32"/>
  <c r="DB589" i="32" s="1"/>
  <c r="BR590" i="32"/>
  <c r="DB590" i="32" s="1"/>
  <c r="BR591" i="32"/>
  <c r="DB591" i="32" s="1"/>
  <c r="BR592" i="32"/>
  <c r="DB592" i="32" s="1"/>
  <c r="BR593" i="32"/>
  <c r="DB593" i="32" s="1"/>
  <c r="BR594" i="32"/>
  <c r="DB594" i="32" s="1"/>
  <c r="BR595" i="32"/>
  <c r="DB595" i="32" s="1"/>
  <c r="BR596" i="32"/>
  <c r="DB596" i="32" s="1"/>
  <c r="BR597" i="32"/>
  <c r="DB597" i="32" s="1"/>
  <c r="BR598" i="32"/>
  <c r="DB598" i="32" s="1"/>
  <c r="BR599" i="32"/>
  <c r="DB599" i="32" s="1"/>
  <c r="BR600" i="32"/>
  <c r="DB600" i="32" s="1"/>
  <c r="BR601" i="32"/>
  <c r="DB601" i="32" s="1"/>
  <c r="BR602" i="32"/>
  <c r="DB602" i="32" s="1"/>
  <c r="BR603" i="32"/>
  <c r="DB603" i="32" s="1"/>
  <c r="BR604" i="32"/>
  <c r="DB604" i="32" s="1"/>
  <c r="BR605" i="32"/>
  <c r="DB605" i="32" s="1"/>
  <c r="BR606" i="32"/>
  <c r="DB606" i="32" s="1"/>
  <c r="BR607" i="32"/>
  <c r="DB607" i="32" s="1"/>
  <c r="BR608" i="32"/>
  <c r="DB608" i="32" s="1"/>
  <c r="BR609" i="32"/>
  <c r="DB609" i="32" s="1"/>
  <c r="BR610" i="32"/>
  <c r="DB610" i="32" s="1"/>
  <c r="BR611" i="32"/>
  <c r="DB611" i="32" s="1"/>
  <c r="BR612" i="32"/>
  <c r="DB612" i="32" s="1"/>
  <c r="BR613" i="32"/>
  <c r="DB613" i="32" s="1"/>
  <c r="BR614" i="32"/>
  <c r="DB614" i="32" s="1"/>
  <c r="BR615" i="32"/>
  <c r="DB615" i="32" s="1"/>
  <c r="BR616" i="32"/>
  <c r="DB616" i="32" s="1"/>
  <c r="BR617" i="32"/>
  <c r="DB617" i="32" s="1"/>
  <c r="BR618" i="32"/>
  <c r="DB618" i="32" s="1"/>
  <c r="BR619" i="32"/>
  <c r="DB619" i="32" s="1"/>
  <c r="BR620" i="32"/>
  <c r="DB620" i="32" s="1"/>
  <c r="BR621" i="32"/>
  <c r="DB621" i="32" s="1"/>
  <c r="BR622" i="32"/>
  <c r="DB622" i="32" s="1"/>
  <c r="BR623" i="32"/>
  <c r="DB623" i="32" s="1"/>
  <c r="BR624" i="32"/>
  <c r="DB624" i="32" s="1"/>
  <c r="BR625" i="32"/>
  <c r="DB625" i="32" s="1"/>
  <c r="BR626" i="32"/>
  <c r="DB626" i="32" s="1"/>
  <c r="BR627" i="32"/>
  <c r="DB627" i="32" s="1"/>
  <c r="BR628" i="32"/>
  <c r="DB628" i="32" s="1"/>
  <c r="BR629" i="32"/>
  <c r="DB629" i="32" s="1"/>
  <c r="BR630" i="32"/>
  <c r="DB630" i="32" s="1"/>
  <c r="BR631" i="32"/>
  <c r="DB631" i="32" s="1"/>
  <c r="BR632" i="32"/>
  <c r="DB632" i="32" s="1"/>
  <c r="BR633" i="32"/>
  <c r="DB633" i="32" s="1"/>
  <c r="BR634" i="32"/>
  <c r="DB634" i="32" s="1"/>
  <c r="BR635" i="32"/>
  <c r="DB635" i="32" s="1"/>
  <c r="BR636" i="32"/>
  <c r="DB636" i="32" s="1"/>
  <c r="BR637" i="32"/>
  <c r="DB637" i="32" s="1"/>
  <c r="BR638" i="32"/>
  <c r="DB638" i="32" s="1"/>
  <c r="BR639" i="32"/>
  <c r="DB639" i="32" s="1"/>
  <c r="BR640" i="32"/>
  <c r="DB640" i="32" s="1"/>
  <c r="BR641" i="32"/>
  <c r="DB641" i="32" s="1"/>
  <c r="BR642" i="32"/>
  <c r="DB642" i="32" s="1"/>
  <c r="BR643" i="32"/>
  <c r="DB643" i="32" s="1"/>
  <c r="BR644" i="32"/>
  <c r="DB644" i="32" s="1"/>
  <c r="BR645" i="32"/>
  <c r="DB645" i="32" s="1"/>
  <c r="BR646" i="32"/>
  <c r="DB646" i="32" s="1"/>
  <c r="BR647" i="32"/>
  <c r="DB647" i="32" s="1"/>
  <c r="BR648" i="32"/>
  <c r="DB648" i="32" s="1"/>
  <c r="BR649" i="32"/>
  <c r="DB649" i="32" s="1"/>
  <c r="BR650" i="32"/>
  <c r="DB650" i="32" s="1"/>
  <c r="BR651" i="32"/>
  <c r="DB651" i="32" s="1"/>
  <c r="BR652" i="32"/>
  <c r="DB652" i="32" s="1"/>
  <c r="BR653" i="32"/>
  <c r="DB653" i="32" s="1"/>
  <c r="BR654" i="32"/>
  <c r="DB654" i="32" s="1"/>
  <c r="BR655" i="32"/>
  <c r="DB655" i="32" s="1"/>
  <c r="BR656" i="32"/>
  <c r="DB656" i="32" s="1"/>
  <c r="BR657" i="32"/>
  <c r="DB657" i="32" s="1"/>
  <c r="BR658" i="32"/>
  <c r="DB658" i="32" s="1"/>
  <c r="BR659" i="32"/>
  <c r="DB659" i="32" s="1"/>
  <c r="BR660" i="32"/>
  <c r="DB660" i="32" s="1"/>
  <c r="BR661" i="32"/>
  <c r="DB661" i="32" s="1"/>
  <c r="BR662" i="32"/>
  <c r="DB662" i="32" s="1"/>
  <c r="BR663" i="32"/>
  <c r="DB663" i="32" s="1"/>
  <c r="BR664" i="32"/>
  <c r="DB664" i="32" s="1"/>
  <c r="BR665" i="32"/>
  <c r="DB665" i="32" s="1"/>
  <c r="BR666" i="32"/>
  <c r="DB666" i="32" s="1"/>
  <c r="BR667" i="32"/>
  <c r="DB667" i="32" s="1"/>
  <c r="BR668" i="32"/>
  <c r="DB668" i="32" s="1"/>
  <c r="BR669" i="32"/>
  <c r="DB669" i="32" s="1"/>
  <c r="BR670" i="32"/>
  <c r="DB670" i="32" s="1"/>
  <c r="BR671" i="32"/>
  <c r="DB671" i="32" s="1"/>
  <c r="BR672" i="32"/>
  <c r="DB672" i="32" s="1"/>
  <c r="BR673" i="32"/>
  <c r="DB673" i="32" s="1"/>
  <c r="BR674" i="32"/>
  <c r="DB674" i="32" s="1"/>
  <c r="BR675" i="32"/>
  <c r="DB675" i="32" s="1"/>
  <c r="BR676" i="32"/>
  <c r="DB676" i="32" s="1"/>
  <c r="BR677" i="32"/>
  <c r="DB677" i="32" s="1"/>
  <c r="BR678" i="32"/>
  <c r="DB678" i="32" s="1"/>
  <c r="BR679" i="32"/>
  <c r="DB679" i="32" s="1"/>
  <c r="BR680" i="32"/>
  <c r="DB680" i="32" s="1"/>
  <c r="BR681" i="32"/>
  <c r="DB681" i="32" s="1"/>
  <c r="BR682" i="32"/>
  <c r="DB682" i="32" s="1"/>
  <c r="BR683" i="32"/>
  <c r="DB683" i="32" s="1"/>
  <c r="BR684" i="32"/>
  <c r="DB684" i="32" s="1"/>
  <c r="BR685" i="32"/>
  <c r="DB685" i="32" s="1"/>
  <c r="BR686" i="32"/>
  <c r="DB686" i="32" s="1"/>
  <c r="BR687" i="32"/>
  <c r="DB687" i="32" s="1"/>
  <c r="BR688" i="32"/>
  <c r="DB688" i="32" s="1"/>
  <c r="BR689" i="32"/>
  <c r="DB689" i="32" s="1"/>
  <c r="BR690" i="32"/>
  <c r="DB690" i="32" s="1"/>
  <c r="BR691" i="32"/>
  <c r="DB691" i="32" s="1"/>
  <c r="BR692" i="32"/>
  <c r="DB692" i="32" s="1"/>
  <c r="BR693" i="32"/>
  <c r="DB693" i="32" s="1"/>
  <c r="BR694" i="32"/>
  <c r="DB694" i="32" s="1"/>
  <c r="BR695" i="32"/>
  <c r="DB695" i="32" s="1"/>
  <c r="BR696" i="32"/>
  <c r="DB696" i="32" s="1"/>
  <c r="BR697" i="32"/>
  <c r="DB697" i="32" s="1"/>
  <c r="BR698" i="32"/>
  <c r="DB698" i="32" s="1"/>
  <c r="BR699" i="32"/>
  <c r="DB699" i="32" s="1"/>
  <c r="BR700" i="32"/>
  <c r="DB700" i="32" s="1"/>
  <c r="BR701" i="32"/>
  <c r="DB701" i="32" s="1"/>
  <c r="BR702" i="32"/>
  <c r="DB702" i="32" s="1"/>
  <c r="BR703" i="32"/>
  <c r="DB703" i="32" s="1"/>
  <c r="BR704" i="32"/>
  <c r="DB704" i="32" s="1"/>
  <c r="BR705" i="32"/>
  <c r="DB705" i="32" s="1"/>
  <c r="BR706" i="32"/>
  <c r="DB706" i="32" s="1"/>
  <c r="BR707" i="32"/>
  <c r="DB707" i="32" s="1"/>
  <c r="BR708" i="32"/>
  <c r="DB708" i="32" s="1"/>
  <c r="BR709" i="32"/>
  <c r="DB709" i="32" s="1"/>
  <c r="BR710" i="32"/>
  <c r="DB710" i="32" s="1"/>
  <c r="BR711" i="32"/>
  <c r="DB711" i="32" s="1"/>
  <c r="BR712" i="32"/>
  <c r="DB712" i="32" s="1"/>
  <c r="BR713" i="32"/>
  <c r="DB713" i="32" s="1"/>
  <c r="BR714" i="32"/>
  <c r="DB714" i="32" s="1"/>
  <c r="BR715" i="32"/>
  <c r="DB715" i="32" s="1"/>
  <c r="BR716" i="32"/>
  <c r="DB716" i="32" s="1"/>
  <c r="BR717" i="32"/>
  <c r="DB717" i="32" s="1"/>
  <c r="BR718" i="32"/>
  <c r="DB718" i="32" s="1"/>
  <c r="BR719" i="32"/>
  <c r="DB719" i="32" s="1"/>
  <c r="BR720" i="32"/>
  <c r="DB720" i="32" s="1"/>
  <c r="BR721" i="32"/>
  <c r="DB721" i="32" s="1"/>
  <c r="BR722" i="32"/>
  <c r="DB722" i="32" s="1"/>
  <c r="BR723" i="32"/>
  <c r="DB723" i="32" s="1"/>
  <c r="BR724" i="32"/>
  <c r="DB724" i="32" s="1"/>
  <c r="BR725" i="32"/>
  <c r="DB725" i="32" s="1"/>
  <c r="BR726" i="32"/>
  <c r="DB726" i="32" s="1"/>
  <c r="BR727" i="32"/>
  <c r="DB727" i="32" s="1"/>
  <c r="BR728" i="32"/>
  <c r="DB728" i="32" s="1"/>
  <c r="BR729" i="32"/>
  <c r="DB729" i="32" s="1"/>
  <c r="BR730" i="32"/>
  <c r="DB730" i="32" s="1"/>
  <c r="BR731" i="32"/>
  <c r="DB731" i="32" s="1"/>
  <c r="BR732" i="32"/>
  <c r="DB732" i="32" s="1"/>
  <c r="BR733" i="32"/>
  <c r="DB733" i="32" s="1"/>
  <c r="BR734" i="32"/>
  <c r="DB734" i="32" s="1"/>
  <c r="BR735" i="32"/>
  <c r="DB735" i="32" s="1"/>
  <c r="BR736" i="32"/>
  <c r="DB736" i="32" s="1"/>
  <c r="BR737" i="32"/>
  <c r="DB737" i="32" s="1"/>
  <c r="BR738" i="32"/>
  <c r="DB738" i="32" s="1"/>
  <c r="BR739" i="32"/>
  <c r="DB739" i="32" s="1"/>
  <c r="BR740" i="32"/>
  <c r="DB740" i="32" s="1"/>
  <c r="BR741" i="32"/>
  <c r="DB741" i="32" s="1"/>
  <c r="BR742" i="32"/>
  <c r="DB742" i="32" s="1"/>
  <c r="BR743" i="32"/>
  <c r="DB743" i="32" s="1"/>
  <c r="BR744" i="32"/>
  <c r="DB744" i="32" s="1"/>
  <c r="BR745" i="32"/>
  <c r="DB745" i="32" s="1"/>
  <c r="BR746" i="32"/>
  <c r="DB746" i="32" s="1"/>
  <c r="BR747" i="32"/>
  <c r="DB747" i="32" s="1"/>
  <c r="BR748" i="32"/>
  <c r="DB748" i="32" s="1"/>
  <c r="BR749" i="32"/>
  <c r="DB749" i="32" s="1"/>
  <c r="BR750" i="32"/>
  <c r="DB750" i="32" s="1"/>
  <c r="BR751" i="32"/>
  <c r="DB751" i="32" s="1"/>
  <c r="BR752" i="32"/>
  <c r="DB752" i="32" s="1"/>
  <c r="BR753" i="32"/>
  <c r="DB753" i="32" s="1"/>
  <c r="BR754" i="32"/>
  <c r="DB754" i="32" s="1"/>
  <c r="BR755" i="32"/>
  <c r="DB755" i="32" s="1"/>
  <c r="BR756" i="32"/>
  <c r="DB756" i="32" s="1"/>
  <c r="BR757" i="32"/>
  <c r="DB757" i="32" s="1"/>
  <c r="BR758" i="32"/>
  <c r="DB758" i="32" s="1"/>
  <c r="BR759" i="32"/>
  <c r="DB759" i="32" s="1"/>
  <c r="BR760" i="32"/>
  <c r="DB760" i="32" s="1"/>
  <c r="BR761" i="32"/>
  <c r="DB761" i="32" s="1"/>
  <c r="BR762" i="32"/>
  <c r="DB762" i="32" s="1"/>
  <c r="BR763" i="32"/>
  <c r="DB763" i="32" s="1"/>
  <c r="BR764" i="32"/>
  <c r="DB764" i="32" s="1"/>
  <c r="BR765" i="32"/>
  <c r="DB765" i="32" s="1"/>
  <c r="BR766" i="32"/>
  <c r="DB766" i="32" s="1"/>
  <c r="BR767" i="32"/>
  <c r="DB767" i="32" s="1"/>
  <c r="BR768" i="32"/>
  <c r="DB768" i="32" s="1"/>
  <c r="BR769" i="32"/>
  <c r="DB769" i="32" s="1"/>
  <c r="BR770" i="32"/>
  <c r="DB770" i="32" s="1"/>
  <c r="BR771" i="32"/>
  <c r="DB771" i="32" s="1"/>
  <c r="BR772" i="32"/>
  <c r="DB772" i="32" s="1"/>
  <c r="BR773" i="32"/>
  <c r="DB773" i="32" s="1"/>
  <c r="BR774" i="32"/>
  <c r="DB774" i="32" s="1"/>
  <c r="BR775" i="32"/>
  <c r="DB775" i="32" s="1"/>
  <c r="BR776" i="32"/>
  <c r="DB776" i="32" s="1"/>
  <c r="BR777" i="32"/>
  <c r="DB777" i="32" s="1"/>
  <c r="BR778" i="32"/>
  <c r="DB778" i="32" s="1"/>
  <c r="BR779" i="32"/>
  <c r="DB779" i="32" s="1"/>
  <c r="BR780" i="32"/>
  <c r="DB780" i="32" s="1"/>
  <c r="BR781" i="32"/>
  <c r="DB781" i="32" s="1"/>
  <c r="BR782" i="32"/>
  <c r="DB782" i="32" s="1"/>
  <c r="BR783" i="32"/>
  <c r="DB783" i="32" s="1"/>
  <c r="BR784" i="32"/>
  <c r="DB784" i="32" s="1"/>
  <c r="BR785" i="32"/>
  <c r="DB785" i="32" s="1"/>
  <c r="BR786" i="32"/>
  <c r="DB786" i="32" s="1"/>
  <c r="BR787" i="32"/>
  <c r="DB787" i="32" s="1"/>
  <c r="BR788" i="32"/>
  <c r="DB788" i="32" s="1"/>
  <c r="BR789" i="32"/>
  <c r="DB789" i="32" s="1"/>
  <c r="BR790" i="32"/>
  <c r="DB790" i="32" s="1"/>
  <c r="BR791" i="32"/>
  <c r="DB791" i="32" s="1"/>
  <c r="BR792" i="32"/>
  <c r="DB792" i="32" s="1"/>
  <c r="BR793" i="32"/>
  <c r="DB793" i="32" s="1"/>
  <c r="BR794" i="32"/>
  <c r="DB794" i="32" s="1"/>
  <c r="BR795" i="32"/>
  <c r="DB795" i="32" s="1"/>
  <c r="BR796" i="32"/>
  <c r="DB796" i="32" s="1"/>
  <c r="BR797" i="32"/>
  <c r="DB797" i="32" s="1"/>
  <c r="BR798" i="32"/>
  <c r="DB798" i="32" s="1"/>
  <c r="BR799" i="32"/>
  <c r="DB799" i="32" s="1"/>
  <c r="BR800" i="32"/>
  <c r="DB800" i="32" s="1"/>
  <c r="BR801" i="32"/>
  <c r="DB801" i="32" s="1"/>
  <c r="BR802" i="32"/>
  <c r="DB802" i="32" s="1"/>
  <c r="BR803" i="32"/>
  <c r="DB803" i="32" s="1"/>
  <c r="BR804" i="32"/>
  <c r="DB804" i="32" s="1"/>
  <c r="BR805" i="32"/>
  <c r="DB805" i="32" s="1"/>
  <c r="BR806" i="32"/>
  <c r="DB806" i="32" s="1"/>
  <c r="BR807" i="32"/>
  <c r="DB807" i="32" s="1"/>
  <c r="BR808" i="32"/>
  <c r="DB808" i="32" s="1"/>
  <c r="BR809" i="32"/>
  <c r="DB809" i="32" s="1"/>
  <c r="BR810" i="32"/>
  <c r="DB810" i="32" s="1"/>
  <c r="BR811" i="32"/>
  <c r="DB811" i="32" s="1"/>
  <c r="BR812" i="32"/>
  <c r="DB812" i="32" s="1"/>
  <c r="BR813" i="32"/>
  <c r="DB813" i="32" s="1"/>
  <c r="BR814" i="32"/>
  <c r="DB814" i="32" s="1"/>
  <c r="BR815" i="32"/>
  <c r="DB815" i="32" s="1"/>
  <c r="BR816" i="32"/>
  <c r="DB816" i="32" s="1"/>
  <c r="BR817" i="32"/>
  <c r="DB817" i="32" s="1"/>
  <c r="BR818" i="32"/>
  <c r="DB818" i="32" s="1"/>
  <c r="BR819" i="32"/>
  <c r="DB819" i="32" s="1"/>
  <c r="BR820" i="32"/>
  <c r="DB820" i="32" s="1"/>
  <c r="BR821" i="32"/>
  <c r="DB821" i="32" s="1"/>
  <c r="BR822" i="32"/>
  <c r="DB822" i="32" s="1"/>
  <c r="BR823" i="32"/>
  <c r="DB823" i="32" s="1"/>
  <c r="BR824" i="32"/>
  <c r="DB824" i="32" s="1"/>
  <c r="BR825" i="32"/>
  <c r="DB825" i="32" s="1"/>
  <c r="BR826" i="32"/>
  <c r="DB826" i="32" s="1"/>
  <c r="BR827" i="32"/>
  <c r="DB827" i="32" s="1"/>
  <c r="BR828" i="32"/>
  <c r="DB828" i="32" s="1"/>
  <c r="BR829" i="32"/>
  <c r="DB829" i="32" s="1"/>
  <c r="BR830" i="32"/>
  <c r="DB830" i="32" s="1"/>
  <c r="BR831" i="32"/>
  <c r="DB831" i="32" s="1"/>
  <c r="BR832" i="32"/>
  <c r="DB832" i="32" s="1"/>
  <c r="BR833" i="32"/>
  <c r="DB833" i="32" s="1"/>
  <c r="BR834" i="32"/>
  <c r="DB834" i="32" s="1"/>
  <c r="BR835" i="32"/>
  <c r="DB835" i="32" s="1"/>
  <c r="BR836" i="32"/>
  <c r="DB836" i="32" s="1"/>
  <c r="BR837" i="32"/>
  <c r="DB837" i="32" s="1"/>
  <c r="BR838" i="32"/>
  <c r="DB838" i="32" s="1"/>
  <c r="BR839" i="32"/>
  <c r="DB839" i="32" s="1"/>
  <c r="BR840" i="32"/>
  <c r="DB840" i="32" s="1"/>
  <c r="BR841" i="32"/>
  <c r="DB841" i="32" s="1"/>
  <c r="BR842" i="32"/>
  <c r="DB842" i="32" s="1"/>
  <c r="BR843" i="32"/>
  <c r="DB843" i="32" s="1"/>
  <c r="BR844" i="32"/>
  <c r="DB844" i="32" s="1"/>
  <c r="BR845" i="32"/>
  <c r="DB845" i="32" s="1"/>
  <c r="BR846" i="32"/>
  <c r="DB846" i="32" s="1"/>
  <c r="BR847" i="32"/>
  <c r="DB847" i="32" s="1"/>
  <c r="BR848" i="32"/>
  <c r="DB848" i="32" s="1"/>
  <c r="BR849" i="32"/>
  <c r="DB849" i="32" s="1"/>
  <c r="BR850" i="32"/>
  <c r="DB850" i="32" s="1"/>
  <c r="BR851" i="32"/>
  <c r="DB851" i="32" s="1"/>
  <c r="BR852" i="32"/>
  <c r="DB852" i="32" s="1"/>
  <c r="BR853" i="32"/>
  <c r="DB853" i="32" s="1"/>
  <c r="BR854" i="32"/>
  <c r="DB854" i="32" s="1"/>
  <c r="BR855" i="32"/>
  <c r="DB855" i="32" s="1"/>
  <c r="BR856" i="32"/>
  <c r="DB856" i="32" s="1"/>
  <c r="BR857" i="32"/>
  <c r="DB857" i="32" s="1"/>
  <c r="BR858" i="32"/>
  <c r="DB858" i="32" s="1"/>
  <c r="BR859" i="32"/>
  <c r="DB859" i="32" s="1"/>
  <c r="BR860" i="32"/>
  <c r="DB860" i="32" s="1"/>
  <c r="BR861" i="32"/>
  <c r="DB861" i="32" s="1"/>
  <c r="BR862" i="32"/>
  <c r="DB862" i="32" s="1"/>
  <c r="BR863" i="32"/>
  <c r="DB863" i="32" s="1"/>
  <c r="BR864" i="32"/>
  <c r="DB864" i="32" s="1"/>
  <c r="BR865" i="32"/>
  <c r="DB865" i="32" s="1"/>
  <c r="BR866" i="32"/>
  <c r="DB866" i="32" s="1"/>
  <c r="BR867" i="32"/>
  <c r="DB867" i="32" s="1"/>
  <c r="BR868" i="32"/>
  <c r="DB868" i="32" s="1"/>
  <c r="BR869" i="32"/>
  <c r="DB869" i="32" s="1"/>
  <c r="BR870" i="32"/>
  <c r="DB870" i="32" s="1"/>
  <c r="BR871" i="32"/>
  <c r="DB871" i="32" s="1"/>
  <c r="BR872" i="32"/>
  <c r="DB872" i="32" s="1"/>
  <c r="BR873" i="32"/>
  <c r="DB873" i="32" s="1"/>
  <c r="BR874" i="32"/>
  <c r="DB874" i="32" s="1"/>
  <c r="BR875" i="32"/>
  <c r="DB875" i="32" s="1"/>
  <c r="BR876" i="32"/>
  <c r="DB876" i="32" s="1"/>
  <c r="BR877" i="32"/>
  <c r="DB877" i="32" s="1"/>
  <c r="BR878" i="32"/>
  <c r="DB878" i="32" s="1"/>
  <c r="BR879" i="32"/>
  <c r="DB879" i="32" s="1"/>
  <c r="BR880" i="32"/>
  <c r="DB880" i="32" s="1"/>
  <c r="BR881" i="32"/>
  <c r="DB881" i="32" s="1"/>
  <c r="BR882" i="32"/>
  <c r="DB882" i="32" s="1"/>
  <c r="BR883" i="32"/>
  <c r="DB883" i="32" s="1"/>
  <c r="BR884" i="32"/>
  <c r="DB884" i="32" s="1"/>
  <c r="BR885" i="32"/>
  <c r="DB885" i="32" s="1"/>
  <c r="BR886" i="32"/>
  <c r="DB886" i="32" s="1"/>
  <c r="BR887" i="32"/>
  <c r="DB887" i="32" s="1"/>
  <c r="BR888" i="32"/>
  <c r="DB888" i="32" s="1"/>
  <c r="BR889" i="32"/>
  <c r="DB889" i="32" s="1"/>
  <c r="BR890" i="32"/>
  <c r="DB890" i="32" s="1"/>
  <c r="BR891" i="32"/>
  <c r="DB891" i="32" s="1"/>
  <c r="BR892" i="32"/>
  <c r="DB892" i="32" s="1"/>
  <c r="BR893" i="32"/>
  <c r="DB893" i="32" s="1"/>
  <c r="BR894" i="32"/>
  <c r="DB894" i="32" s="1"/>
  <c r="BR895" i="32"/>
  <c r="DB895" i="32" s="1"/>
  <c r="BR896" i="32"/>
  <c r="DB896" i="32" s="1"/>
  <c r="BR897" i="32"/>
  <c r="DB897" i="32" s="1"/>
  <c r="BR898" i="32"/>
  <c r="DB898" i="32" s="1"/>
  <c r="BR899" i="32"/>
  <c r="DB899" i="32" s="1"/>
  <c r="BR900" i="32"/>
  <c r="DB900" i="32" s="1"/>
  <c r="BR901" i="32"/>
  <c r="DB901" i="32" s="1"/>
  <c r="BR902" i="32"/>
  <c r="DB902" i="32" s="1"/>
  <c r="BR903" i="32"/>
  <c r="DB903" i="32" s="1"/>
  <c r="BR904" i="32"/>
  <c r="DB904" i="32" s="1"/>
  <c r="BR905" i="32"/>
  <c r="DB905" i="32" s="1"/>
  <c r="BR906" i="32"/>
  <c r="DB906" i="32" s="1"/>
  <c r="BR907" i="32"/>
  <c r="DB907" i="32" s="1"/>
  <c r="BR908" i="32"/>
  <c r="DB908" i="32" s="1"/>
  <c r="BR909" i="32"/>
  <c r="DB909" i="32" s="1"/>
  <c r="BR910" i="32"/>
  <c r="DB910" i="32" s="1"/>
  <c r="BR911" i="32"/>
  <c r="DB911" i="32" s="1"/>
  <c r="BR912" i="32"/>
  <c r="DB912" i="32" s="1"/>
  <c r="BR913" i="32"/>
  <c r="DB913" i="32" s="1"/>
  <c r="BR914" i="32"/>
  <c r="DB914" i="32" s="1"/>
  <c r="BR915" i="32"/>
  <c r="DB915" i="32" s="1"/>
  <c r="BR916" i="32"/>
  <c r="DB916" i="32" s="1"/>
  <c r="BR917" i="32"/>
  <c r="DB917" i="32" s="1"/>
  <c r="BR918" i="32"/>
  <c r="DB918" i="32" s="1"/>
  <c r="BR919" i="32"/>
  <c r="DB919" i="32" s="1"/>
  <c r="BR920" i="32"/>
  <c r="DB920" i="32" s="1"/>
  <c r="BR921" i="32"/>
  <c r="DB921" i="32" s="1"/>
  <c r="BR922" i="32"/>
  <c r="DB922" i="32" s="1"/>
  <c r="BR923" i="32"/>
  <c r="DB923" i="32" s="1"/>
  <c r="BR924" i="32"/>
  <c r="DB924" i="32" s="1"/>
  <c r="BR925" i="32"/>
  <c r="DB925" i="32" s="1"/>
  <c r="BR926" i="32"/>
  <c r="DB926" i="32" s="1"/>
  <c r="BR927" i="32"/>
  <c r="DB927" i="32" s="1"/>
  <c r="BR928" i="32"/>
  <c r="DB928" i="32" s="1"/>
  <c r="BR929" i="32"/>
  <c r="DB929" i="32" s="1"/>
  <c r="BR930" i="32"/>
  <c r="DB930" i="32" s="1"/>
  <c r="BR931" i="32"/>
  <c r="DB931" i="32" s="1"/>
  <c r="BR932" i="32"/>
  <c r="DB932" i="32" s="1"/>
  <c r="BR933" i="32"/>
  <c r="DB933" i="32" s="1"/>
  <c r="BR934" i="32"/>
  <c r="DB934" i="32" s="1"/>
  <c r="BR935" i="32"/>
  <c r="DB935" i="32" s="1"/>
  <c r="BR936" i="32"/>
  <c r="DB936" i="32" s="1"/>
  <c r="BR937" i="32"/>
  <c r="DB937" i="32" s="1"/>
  <c r="BR938" i="32"/>
  <c r="DB938" i="32" s="1"/>
  <c r="BR939" i="32"/>
  <c r="DB939" i="32" s="1"/>
  <c r="BR940" i="32"/>
  <c r="DB940" i="32" s="1"/>
  <c r="BR941" i="32"/>
  <c r="DB941" i="32" s="1"/>
  <c r="BR942" i="32"/>
  <c r="DB942" i="32" s="1"/>
  <c r="BR943" i="32"/>
  <c r="DB943" i="32" s="1"/>
  <c r="BR944" i="32"/>
  <c r="DB944" i="32" s="1"/>
  <c r="BR945" i="32"/>
  <c r="DB945" i="32" s="1"/>
  <c r="BR946" i="32"/>
  <c r="DB946" i="32" s="1"/>
  <c r="BR947" i="32"/>
  <c r="DB947" i="32" s="1"/>
  <c r="BR948" i="32"/>
  <c r="DB948" i="32" s="1"/>
  <c r="BR949" i="32"/>
  <c r="DB949" i="32" s="1"/>
  <c r="BR950" i="32"/>
  <c r="DB950" i="32" s="1"/>
  <c r="BR951" i="32"/>
  <c r="DB951" i="32" s="1"/>
  <c r="BR952" i="32"/>
  <c r="DB952" i="32" s="1"/>
  <c r="BR953" i="32"/>
  <c r="DB953" i="32" s="1"/>
  <c r="BR954" i="32"/>
  <c r="DB954" i="32" s="1"/>
  <c r="BR955" i="32"/>
  <c r="DB955" i="32" s="1"/>
  <c r="BR956" i="32"/>
  <c r="DB956" i="32" s="1"/>
  <c r="BR957" i="32"/>
  <c r="DB957" i="32" s="1"/>
  <c r="BR958" i="32"/>
  <c r="DB958" i="32" s="1"/>
  <c r="BR959" i="32"/>
  <c r="DB959" i="32" s="1"/>
  <c r="BR960" i="32"/>
  <c r="DB960" i="32" s="1"/>
  <c r="BR961" i="32"/>
  <c r="DB961" i="32" s="1"/>
  <c r="BR962" i="32"/>
  <c r="DB962" i="32" s="1"/>
  <c r="BR963" i="32"/>
  <c r="DB963" i="32" s="1"/>
  <c r="BR964" i="32"/>
  <c r="DB964" i="32" s="1"/>
  <c r="BR965" i="32"/>
  <c r="DB965" i="32" s="1"/>
  <c r="BR966" i="32"/>
  <c r="DB966" i="32" s="1"/>
  <c r="BR967" i="32"/>
  <c r="DB967" i="32" s="1"/>
  <c r="BR968" i="32"/>
  <c r="DB968" i="32" s="1"/>
  <c r="BR969" i="32"/>
  <c r="DB969" i="32" s="1"/>
  <c r="BR970" i="32"/>
  <c r="DB970" i="32" s="1"/>
  <c r="BR971" i="32"/>
  <c r="DB971" i="32" s="1"/>
  <c r="BR972" i="32"/>
  <c r="DB972" i="32" s="1"/>
  <c r="BR973" i="32"/>
  <c r="DB973" i="32" s="1"/>
  <c r="BR974" i="32"/>
  <c r="DB974" i="32" s="1"/>
  <c r="BR975" i="32"/>
  <c r="DB975" i="32" s="1"/>
  <c r="BR976" i="32"/>
  <c r="DB976" i="32" s="1"/>
  <c r="BR977" i="32"/>
  <c r="DB977" i="32" s="1"/>
  <c r="BR978" i="32"/>
  <c r="DB978" i="32" s="1"/>
  <c r="BR979" i="32"/>
  <c r="DB979" i="32" s="1"/>
  <c r="BR980" i="32"/>
  <c r="DB980" i="32" s="1"/>
  <c r="BR981" i="32"/>
  <c r="DB981" i="32" s="1"/>
  <c r="BR982" i="32"/>
  <c r="DB982" i="32" s="1"/>
  <c r="BR983" i="32"/>
  <c r="DB983" i="32" s="1"/>
  <c r="BR984" i="32"/>
  <c r="DB984" i="32" s="1"/>
  <c r="BR985" i="32"/>
  <c r="DB985" i="32" s="1"/>
  <c r="BR986" i="32"/>
  <c r="DB986" i="32" s="1"/>
  <c r="BR987" i="32"/>
  <c r="DB987" i="32" s="1"/>
  <c r="BR988" i="32"/>
  <c r="DB988" i="32" s="1"/>
  <c r="BR989" i="32"/>
  <c r="DB989" i="32" s="1"/>
  <c r="BR990" i="32"/>
  <c r="DB990" i="32" s="1"/>
  <c r="BR991" i="32"/>
  <c r="DB991" i="32" s="1"/>
  <c r="BR992" i="32"/>
  <c r="DB992" i="32" s="1"/>
  <c r="BR993" i="32"/>
  <c r="DB993" i="32" s="1"/>
  <c r="BR994" i="32"/>
  <c r="DB994" i="32" s="1"/>
  <c r="BR995" i="32"/>
  <c r="DB995" i="32" s="1"/>
  <c r="BR996" i="32"/>
  <c r="DB996" i="32" s="1"/>
  <c r="BR997" i="32"/>
  <c r="DB997" i="32" s="1"/>
  <c r="BR998" i="32"/>
  <c r="DB998" i="32" s="1"/>
  <c r="BR999" i="32"/>
  <c r="DB999" i="32" s="1"/>
  <c r="BR1000" i="32"/>
  <c r="DB1000" i="32" s="1"/>
  <c r="BR1001" i="32"/>
  <c r="DB1001" i="32" s="1"/>
  <c r="BR1002" i="32"/>
  <c r="DB1002" i="32" s="1"/>
  <c r="BR1003" i="32"/>
  <c r="DB1003" i="32" s="1"/>
  <c r="BR1004" i="32"/>
  <c r="DB1004" i="32" s="1"/>
  <c r="BR1005" i="32"/>
  <c r="DB1005" i="32" s="1"/>
  <c r="BR1006" i="32"/>
  <c r="DB1006" i="32" s="1"/>
  <c r="BR1007" i="32"/>
  <c r="DB1007" i="32" s="1"/>
  <c r="BR1008" i="32"/>
  <c r="DB1008" i="32" s="1"/>
  <c r="BR1009" i="32"/>
  <c r="DB1009" i="32" s="1"/>
  <c r="BR1010" i="32"/>
  <c r="DB1010" i="32" s="1"/>
  <c r="BR1011" i="32"/>
  <c r="DB1011" i="32" s="1"/>
  <c r="BR1012" i="32"/>
  <c r="DB1012" i="32" s="1"/>
  <c r="BR1013" i="32"/>
  <c r="DB1013" i="32" s="1"/>
  <c r="BR1014" i="32"/>
  <c r="DB1014" i="32" s="1"/>
  <c r="BR1015" i="32"/>
  <c r="DB1015" i="32" s="1"/>
  <c r="BR1016" i="32"/>
  <c r="DB1016" i="32" s="1"/>
  <c r="BR1017" i="32"/>
  <c r="DB1017" i="32" s="1"/>
  <c r="BR1018" i="32"/>
  <c r="DB1018" i="32" s="1"/>
  <c r="BR1019" i="32"/>
  <c r="DB1019" i="32" s="1"/>
  <c r="BR1020" i="32"/>
  <c r="DB1020" i="32" s="1"/>
  <c r="BR1021" i="32"/>
  <c r="DB1021" i="32" s="1"/>
  <c r="BR1022" i="32"/>
  <c r="DB1022" i="32" s="1"/>
  <c r="BR1023" i="32"/>
  <c r="DB1023" i="32" s="1"/>
  <c r="BR1024" i="32"/>
  <c r="DB1024" i="32" s="1"/>
  <c r="BR1025" i="32"/>
  <c r="DB1025" i="32" s="1"/>
  <c r="BR1026" i="32"/>
  <c r="DB1026" i="32" s="1"/>
  <c r="BR1027" i="32"/>
  <c r="DB1027" i="32" s="1"/>
  <c r="BR1028" i="32"/>
  <c r="DB1028" i="32" s="1"/>
  <c r="BR1029" i="32"/>
  <c r="DB1029" i="32" s="1"/>
  <c r="BR1030" i="32"/>
  <c r="DB1030" i="32" s="1"/>
  <c r="BR1031" i="32"/>
  <c r="DB1031" i="32" s="1"/>
  <c r="BR1032" i="32"/>
  <c r="DB1032" i="32" s="1"/>
  <c r="BR1033" i="32"/>
  <c r="DB1033" i="32" s="1"/>
  <c r="BR1034" i="32"/>
  <c r="DB1034" i="32" s="1"/>
  <c r="BR1035" i="32"/>
  <c r="DB1035" i="32" s="1"/>
  <c r="BR1036" i="32"/>
  <c r="DB1036" i="32" s="1"/>
  <c r="BR1037" i="32"/>
  <c r="DB1037" i="32" s="1"/>
  <c r="BR1038" i="32"/>
  <c r="DB1038" i="32" s="1"/>
  <c r="BR1039" i="32"/>
  <c r="DB1039" i="32" s="1"/>
  <c r="BR1040" i="32"/>
  <c r="DB1040" i="32" s="1"/>
  <c r="BR1041" i="32"/>
  <c r="DB1041" i="32" s="1"/>
  <c r="BR1042" i="32"/>
  <c r="DB1042" i="32" s="1"/>
  <c r="BR1043" i="32"/>
  <c r="DB1043" i="32" s="1"/>
  <c r="BR1044" i="32"/>
  <c r="DB1044" i="32" s="1"/>
  <c r="BR1045" i="32"/>
  <c r="DB1045" i="32" s="1"/>
  <c r="BR1046" i="32"/>
  <c r="DB1046" i="32" s="1"/>
  <c r="BR1047" i="32"/>
  <c r="DB1047" i="32" s="1"/>
  <c r="BR1048" i="32"/>
  <c r="DB1048" i="32" s="1"/>
  <c r="BR1049" i="32"/>
  <c r="DB1049" i="32" s="1"/>
  <c r="BR1050" i="32"/>
  <c r="DB1050" i="32" s="1"/>
  <c r="BR1051" i="32"/>
  <c r="DB1051" i="32" s="1"/>
  <c r="BR1052" i="32"/>
  <c r="DB1052" i="32" s="1"/>
  <c r="BR1053" i="32"/>
  <c r="DB1053" i="32" s="1"/>
  <c r="BR1054" i="32"/>
  <c r="DB1054" i="32" s="1"/>
  <c r="BR1055" i="32"/>
  <c r="DB1055" i="32" s="1"/>
  <c r="BR1056" i="32"/>
  <c r="DB1056" i="32" s="1"/>
  <c r="BR1057" i="32"/>
  <c r="DB1057" i="32" s="1"/>
  <c r="BR1058" i="32"/>
  <c r="DB1058" i="32" s="1"/>
  <c r="BR1059" i="32"/>
  <c r="DB1059" i="32" s="1"/>
  <c r="BR1060" i="32"/>
  <c r="DB1060" i="32" s="1"/>
  <c r="BR1061" i="32"/>
  <c r="DB1061" i="32" s="1"/>
  <c r="BR1062" i="32"/>
  <c r="DB1062" i="32" s="1"/>
  <c r="BR1063" i="32"/>
  <c r="DB1063" i="32" s="1"/>
  <c r="BR1064" i="32"/>
  <c r="DB1064" i="32" s="1"/>
  <c r="BR1065" i="32"/>
  <c r="DB1065" i="32" s="1"/>
  <c r="BR1066" i="32"/>
  <c r="DB1066" i="32" s="1"/>
  <c r="BR1067" i="32"/>
  <c r="DB1067" i="32" s="1"/>
  <c r="BR1068" i="32"/>
  <c r="DB1068" i="32" s="1"/>
  <c r="BR1069" i="32"/>
  <c r="DB1069" i="32" s="1"/>
  <c r="BR1070" i="32"/>
  <c r="DB1070" i="32" s="1"/>
  <c r="BR1071" i="32"/>
  <c r="DB1071" i="32" s="1"/>
  <c r="BR1072" i="32"/>
  <c r="DB1072" i="32" s="1"/>
  <c r="BR1073" i="32"/>
  <c r="DB1073" i="32" s="1"/>
  <c r="BR1074" i="32"/>
  <c r="DB1074" i="32" s="1"/>
  <c r="BR1075" i="32"/>
  <c r="DB1075" i="32" s="1"/>
  <c r="BR1076" i="32"/>
  <c r="DB1076" i="32" s="1"/>
  <c r="BR1077" i="32"/>
  <c r="DB1077" i="32" s="1"/>
  <c r="BR1078" i="32"/>
  <c r="DB1078" i="32" s="1"/>
  <c r="BR1079" i="32"/>
  <c r="DB1079" i="32" s="1"/>
  <c r="BR1080" i="32"/>
  <c r="DB1080" i="32" s="1"/>
  <c r="BR1081" i="32"/>
  <c r="DB1081" i="32" s="1"/>
  <c r="BR1082" i="32"/>
  <c r="DB1082" i="32" s="1"/>
  <c r="BR1083" i="32"/>
  <c r="DB1083" i="32" s="1"/>
  <c r="BR1084" i="32"/>
  <c r="DB1084" i="32" s="1"/>
  <c r="BR1085" i="32"/>
  <c r="DB1085" i="32" s="1"/>
  <c r="BR1086" i="32"/>
  <c r="DB1086" i="32" s="1"/>
  <c r="BR1087" i="32"/>
  <c r="DB1087" i="32" s="1"/>
  <c r="BR1088" i="32"/>
  <c r="DB1088" i="32" s="1"/>
  <c r="BR1089" i="32"/>
  <c r="DB1089" i="32" s="1"/>
  <c r="BR1090" i="32"/>
  <c r="DB1090" i="32" s="1"/>
  <c r="BR1091" i="32"/>
  <c r="DB1091" i="32" s="1"/>
  <c r="BR1092" i="32"/>
  <c r="DB1092" i="32" s="1"/>
  <c r="BR1093" i="32"/>
  <c r="DB1093" i="32" s="1"/>
  <c r="BR1094" i="32"/>
  <c r="DB1094" i="32" s="1"/>
  <c r="BR1095" i="32"/>
  <c r="DB1095" i="32" s="1"/>
  <c r="BR1096" i="32"/>
  <c r="DB1096" i="32" s="1"/>
  <c r="BR1097" i="32"/>
  <c r="DB1097" i="32" s="1"/>
  <c r="BR1098" i="32"/>
  <c r="DB1098" i="32" s="1"/>
  <c r="BR1099" i="32"/>
  <c r="DB1099" i="32" s="1"/>
  <c r="BR1100" i="32"/>
  <c r="DB1100" i="32" s="1"/>
  <c r="BR1101" i="32"/>
  <c r="DB1101" i="32" s="1"/>
  <c r="BR1102" i="32"/>
  <c r="DB1102" i="32" s="1"/>
  <c r="BR1103" i="32"/>
  <c r="DB1103" i="32" s="1"/>
  <c r="BR1104" i="32"/>
  <c r="DB1104" i="32" s="1"/>
  <c r="BR1105" i="32"/>
  <c r="DB1105" i="32" s="1"/>
  <c r="BR1106" i="32"/>
  <c r="DB1106" i="32" s="1"/>
  <c r="BR1107" i="32"/>
  <c r="DB1107" i="32" s="1"/>
  <c r="BR1108" i="32"/>
  <c r="DB1108" i="32" s="1"/>
  <c r="BR1109" i="32"/>
  <c r="DB1109" i="32" s="1"/>
  <c r="BR1110" i="32"/>
  <c r="DB1110" i="32" s="1"/>
  <c r="BR1111" i="32"/>
  <c r="DB1111" i="32" s="1"/>
  <c r="BR1112" i="32"/>
  <c r="DB1112" i="32" s="1"/>
  <c r="BR1113" i="32"/>
  <c r="DB1113" i="32" s="1"/>
  <c r="BR1114" i="32"/>
  <c r="DB1114" i="32" s="1"/>
  <c r="BR1115" i="32"/>
  <c r="DB1115" i="32" s="1"/>
  <c r="BR1116" i="32"/>
  <c r="DB1116" i="32" s="1"/>
  <c r="BR1117" i="32"/>
  <c r="DB1117" i="32" s="1"/>
  <c r="BR1118" i="32"/>
  <c r="DB1118" i="32" s="1"/>
  <c r="BR1119" i="32"/>
  <c r="DB1119" i="32" s="1"/>
  <c r="BR1120" i="32"/>
  <c r="DB1120" i="32" s="1"/>
  <c r="BR1121" i="32"/>
  <c r="DB1121" i="32" s="1"/>
  <c r="BR1122" i="32"/>
  <c r="DB1122" i="32" s="1"/>
  <c r="BR1123" i="32"/>
  <c r="DB1123" i="32" s="1"/>
  <c r="BR1124" i="32"/>
  <c r="DB1124" i="32" s="1"/>
  <c r="BR1125" i="32"/>
  <c r="DB1125" i="32" s="1"/>
  <c r="BR1126" i="32"/>
  <c r="DB1126" i="32" s="1"/>
  <c r="BR1127" i="32"/>
  <c r="DB1127" i="32" s="1"/>
  <c r="BR1128" i="32"/>
  <c r="DB1128" i="32" s="1"/>
  <c r="BR1129" i="32"/>
  <c r="DB1129" i="32" s="1"/>
  <c r="BR1130" i="32"/>
  <c r="DB1130" i="32" s="1"/>
  <c r="BR1131" i="32"/>
  <c r="DB1131" i="32" s="1"/>
  <c r="BR1132" i="32"/>
  <c r="DB1132" i="32" s="1"/>
  <c r="BR1133" i="32"/>
  <c r="DB1133" i="32" s="1"/>
  <c r="BR1134" i="32"/>
  <c r="DB1134" i="32" s="1"/>
  <c r="BR1135" i="32"/>
  <c r="DB1135" i="32" s="1"/>
  <c r="BR1136" i="32"/>
  <c r="DB1136" i="32" s="1"/>
  <c r="BR1137" i="32"/>
  <c r="DB1137" i="32" s="1"/>
  <c r="BR1138" i="32"/>
  <c r="DB1138" i="32" s="1"/>
  <c r="BR1139" i="32"/>
  <c r="DB1139" i="32" s="1"/>
  <c r="BR1140" i="32"/>
  <c r="DB1140" i="32" s="1"/>
  <c r="BR1141" i="32"/>
  <c r="DB1141" i="32" s="1"/>
  <c r="BR1142" i="32"/>
  <c r="DB1142" i="32" s="1"/>
  <c r="BR1143" i="32"/>
  <c r="DB1143" i="32" s="1"/>
  <c r="BR1144" i="32"/>
  <c r="DB1144" i="32" s="1"/>
  <c r="BR1145" i="32"/>
  <c r="DB1145" i="32" s="1"/>
  <c r="BR1146" i="32"/>
  <c r="DB1146" i="32" s="1"/>
  <c r="BR1147" i="32"/>
  <c r="DB1147" i="32" s="1"/>
  <c r="BR1148" i="32"/>
  <c r="DB1148" i="32" s="1"/>
  <c r="BR1149" i="32"/>
  <c r="DB1149" i="32" s="1"/>
  <c r="BR1150" i="32"/>
  <c r="DB1150" i="32" s="1"/>
  <c r="BR1151" i="32"/>
  <c r="DB1151" i="32" s="1"/>
  <c r="BR1152" i="32"/>
  <c r="DB1152" i="32" s="1"/>
  <c r="BR1153" i="32"/>
  <c r="DB1153" i="32" s="1"/>
  <c r="BR1154" i="32"/>
  <c r="DB1154" i="32" s="1"/>
  <c r="BR1155" i="32"/>
  <c r="DB1155" i="32" s="1"/>
  <c r="BR1156" i="32"/>
  <c r="DB1156" i="32" s="1"/>
  <c r="BR1157" i="32"/>
  <c r="DB1157" i="32" s="1"/>
  <c r="BR1158" i="32"/>
  <c r="DB1158" i="32" s="1"/>
  <c r="BR1159" i="32"/>
  <c r="DB1159" i="32" s="1"/>
  <c r="BR1160" i="32"/>
  <c r="DB1160" i="32" s="1"/>
  <c r="BR1161" i="32"/>
  <c r="DB1161" i="32" s="1"/>
  <c r="BR1162" i="32"/>
  <c r="DB1162" i="32" s="1"/>
  <c r="BR1163" i="32"/>
  <c r="DB1163" i="32" s="1"/>
  <c r="BR1164" i="32"/>
  <c r="DB1164" i="32" s="1"/>
  <c r="BR1165" i="32"/>
  <c r="DB1165" i="32" s="1"/>
  <c r="BR1166" i="32"/>
  <c r="DB1166" i="32" s="1"/>
  <c r="BR1167" i="32"/>
  <c r="DB1167" i="32" s="1"/>
  <c r="BR1168" i="32"/>
  <c r="DB1168" i="32" s="1"/>
  <c r="BR1169" i="32"/>
  <c r="DB1169" i="32" s="1"/>
  <c r="BR1170" i="32"/>
  <c r="DB1170" i="32" s="1"/>
  <c r="BR1171" i="32"/>
  <c r="DB1171" i="32" s="1"/>
  <c r="BR1172" i="32"/>
  <c r="DB1172" i="32" s="1"/>
  <c r="BR1173" i="32"/>
  <c r="DB1173" i="32" s="1"/>
  <c r="BR1174" i="32"/>
  <c r="DB1174" i="32" s="1"/>
  <c r="BR1175" i="32"/>
  <c r="DB1175" i="32" s="1"/>
  <c r="BR1176" i="32"/>
  <c r="DB1176" i="32" s="1"/>
  <c r="BR1177" i="32"/>
  <c r="DB1177" i="32" s="1"/>
  <c r="BR1178" i="32"/>
  <c r="DB1178" i="32" s="1"/>
  <c r="BR1179" i="32"/>
  <c r="DB1179" i="32" s="1"/>
  <c r="BR1180" i="32"/>
  <c r="DB1180" i="32" s="1"/>
  <c r="BR1181" i="32"/>
  <c r="DB1181" i="32" s="1"/>
  <c r="BR1182" i="32"/>
  <c r="DB1182" i="32" s="1"/>
  <c r="BR1183" i="32"/>
  <c r="DB1183" i="32" s="1"/>
  <c r="BR1184" i="32"/>
  <c r="DB1184" i="32" s="1"/>
  <c r="BR1185" i="32"/>
  <c r="DB1185" i="32" s="1"/>
  <c r="BR1186" i="32"/>
  <c r="DB1186" i="32" s="1"/>
  <c r="BR1187" i="32"/>
  <c r="DB1187" i="32" s="1"/>
  <c r="BR1188" i="32"/>
  <c r="DB1188" i="32" s="1"/>
  <c r="BR1189" i="32"/>
  <c r="DB1189" i="32" s="1"/>
  <c r="BR1190" i="32"/>
  <c r="DB1190" i="32" s="1"/>
  <c r="BR1191" i="32"/>
  <c r="DB1191" i="32" s="1"/>
  <c r="BR1192" i="32"/>
  <c r="DB1192" i="32" s="1"/>
  <c r="BR1193" i="32"/>
  <c r="DB1193" i="32" s="1"/>
  <c r="BR1194" i="32"/>
  <c r="DB1194" i="32" s="1"/>
  <c r="BR1195" i="32"/>
  <c r="DB1195" i="32" s="1"/>
  <c r="BR1196" i="32"/>
  <c r="DB1196" i="32" s="1"/>
  <c r="BR1197" i="32"/>
  <c r="DB1197" i="32" s="1"/>
  <c r="BR1198" i="32"/>
  <c r="DB1198" i="32" s="1"/>
  <c r="BR1199" i="32"/>
  <c r="DB1199" i="32" s="1"/>
  <c r="BR1200" i="32"/>
  <c r="DB1200" i="32" s="1"/>
  <c r="BR1201" i="32"/>
  <c r="DB1201" i="32" s="1"/>
  <c r="BR1202" i="32"/>
  <c r="DB1202" i="32" s="1"/>
  <c r="BR1203" i="32"/>
  <c r="DB1203" i="32" s="1"/>
  <c r="BR1204" i="32"/>
  <c r="DB1204" i="32" s="1"/>
  <c r="BR1205" i="32"/>
  <c r="DB1205" i="32" s="1"/>
  <c r="BR1206" i="32"/>
  <c r="DB1206" i="32" s="1"/>
  <c r="BR1207" i="32"/>
  <c r="DB1207" i="32" s="1"/>
  <c r="BR1208" i="32"/>
  <c r="DB1208" i="32" s="1"/>
  <c r="BR1209" i="32"/>
  <c r="DB1209" i="32" s="1"/>
  <c r="BR1210" i="32"/>
  <c r="DB1210" i="32" s="1"/>
  <c r="BR1211" i="32"/>
  <c r="DB1211" i="32" s="1"/>
  <c r="BR1212" i="32"/>
  <c r="DB1212" i="32" s="1"/>
  <c r="BR1213" i="32"/>
  <c r="DB1213" i="32" s="1"/>
  <c r="BR1214" i="32"/>
  <c r="DB1214" i="32" s="1"/>
  <c r="BR1215" i="32"/>
  <c r="DB1215" i="32" s="1"/>
  <c r="BR1216" i="32"/>
  <c r="DB1216" i="32" s="1"/>
  <c r="BR1217" i="32"/>
  <c r="DB1217" i="32" s="1"/>
  <c r="BR1218" i="32"/>
  <c r="DB1218" i="32" s="1"/>
  <c r="BR1219" i="32"/>
  <c r="DB1219" i="32" s="1"/>
  <c r="BR1220" i="32"/>
  <c r="DB1220" i="32" s="1"/>
  <c r="BR1221" i="32"/>
  <c r="DB1221" i="32" s="1"/>
  <c r="BR1222" i="32"/>
  <c r="DB1222" i="32" s="1"/>
  <c r="BR1223" i="32"/>
  <c r="DB1223" i="32" s="1"/>
  <c r="BR1224" i="32"/>
  <c r="DB1224" i="32" s="1"/>
  <c r="BR1225" i="32"/>
  <c r="DB1225" i="32" s="1"/>
  <c r="BR1226" i="32"/>
  <c r="DB1226" i="32" s="1"/>
  <c r="BR1227" i="32"/>
  <c r="DB1227" i="32" s="1"/>
  <c r="BR1228" i="32"/>
  <c r="DB1228" i="32" s="1"/>
  <c r="BR1229" i="32"/>
  <c r="DB1229" i="32" s="1"/>
  <c r="BR1230" i="32"/>
  <c r="DB1230" i="32" s="1"/>
  <c r="BR1231" i="32"/>
  <c r="DB1231" i="32" s="1"/>
  <c r="BR1232" i="32"/>
  <c r="DB1232" i="32" s="1"/>
  <c r="BR1233" i="32"/>
  <c r="DB1233" i="32" s="1"/>
  <c r="BR1234" i="32"/>
  <c r="DB1234" i="32" s="1"/>
  <c r="BR1235" i="32"/>
  <c r="DB1235" i="32" s="1"/>
  <c r="BR1236" i="32"/>
  <c r="DB1236" i="32" s="1"/>
  <c r="BR1237" i="32"/>
  <c r="DB1237" i="32" s="1"/>
  <c r="BR1238" i="32"/>
  <c r="DB1238" i="32" s="1"/>
  <c r="BR1239" i="32"/>
  <c r="DB1239" i="32" s="1"/>
  <c r="BR1240" i="32"/>
  <c r="DB1240" i="32" s="1"/>
  <c r="BR1241" i="32"/>
  <c r="DB1241" i="32" s="1"/>
  <c r="BR1242" i="32"/>
  <c r="DB1242" i="32" s="1"/>
  <c r="BR1243" i="32"/>
  <c r="DB1243" i="32" s="1"/>
  <c r="BR1244" i="32"/>
  <c r="DB1244" i="32" s="1"/>
  <c r="BR1245" i="32"/>
  <c r="DB1245" i="32" s="1"/>
  <c r="BR1246" i="32"/>
  <c r="DB1246" i="32" s="1"/>
  <c r="BR1247" i="32"/>
  <c r="DB1247" i="32" s="1"/>
  <c r="BR1248" i="32"/>
  <c r="DB1248" i="32" s="1"/>
  <c r="BR1249" i="32"/>
  <c r="DB1249" i="32" s="1"/>
  <c r="BR1250" i="32"/>
  <c r="DB1250" i="32" s="1"/>
  <c r="BR1251" i="32"/>
  <c r="DB1251" i="32" s="1"/>
  <c r="BR1252" i="32"/>
  <c r="DB1252" i="32" s="1"/>
  <c r="BR1253" i="32"/>
  <c r="DB1253" i="32" s="1"/>
  <c r="BR1254" i="32"/>
  <c r="DB1254" i="32" s="1"/>
  <c r="BR1255" i="32"/>
  <c r="DB1255" i="32" s="1"/>
  <c r="BR1256" i="32"/>
  <c r="DB1256" i="32" s="1"/>
  <c r="BR1257" i="32"/>
  <c r="DB1257" i="32" s="1"/>
  <c r="BR1258" i="32"/>
  <c r="DB1258" i="32" s="1"/>
  <c r="BR1259" i="32"/>
  <c r="DB1259" i="32" s="1"/>
  <c r="BR1260" i="32"/>
  <c r="DB1260" i="32" s="1"/>
  <c r="BR1261" i="32"/>
  <c r="DB1261" i="32" s="1"/>
  <c r="BR1262" i="32"/>
  <c r="DB1262" i="32" s="1"/>
  <c r="BR1263" i="32"/>
  <c r="DB1263" i="32" s="1"/>
  <c r="BR1264" i="32"/>
  <c r="DB1264" i="32" s="1"/>
  <c r="BR1265" i="32"/>
  <c r="DB1265" i="32" s="1"/>
  <c r="BR1266" i="32"/>
  <c r="DB1266" i="32" s="1"/>
  <c r="BR1267" i="32"/>
  <c r="DB1267" i="32" s="1"/>
  <c r="BR1268" i="32"/>
  <c r="DB1268" i="32" s="1"/>
  <c r="BR1269" i="32"/>
  <c r="DB1269" i="32" s="1"/>
  <c r="BR1270" i="32"/>
  <c r="DB1270" i="32" s="1"/>
  <c r="BR1271" i="32"/>
  <c r="DB1271" i="32" s="1"/>
  <c r="BR1272" i="32"/>
  <c r="DB1272" i="32" s="1"/>
  <c r="BR1273" i="32"/>
  <c r="DB1273" i="32" s="1"/>
  <c r="BR1274" i="32"/>
  <c r="DB1274" i="32" s="1"/>
  <c r="BR1275" i="32"/>
  <c r="DB1275" i="32" s="1"/>
  <c r="BR1276" i="32"/>
  <c r="DB1276" i="32" s="1"/>
  <c r="BR1277" i="32"/>
  <c r="DB1277" i="32" s="1"/>
  <c r="BR1278" i="32"/>
  <c r="DB1278" i="32" s="1"/>
  <c r="BR1279" i="32"/>
  <c r="DB1279" i="32" s="1"/>
  <c r="BR1280" i="32"/>
  <c r="DB1280" i="32" s="1"/>
  <c r="BR1281" i="32"/>
  <c r="DB1281" i="32" s="1"/>
  <c r="BR1282" i="32"/>
  <c r="DB1282" i="32" s="1"/>
  <c r="BR1283" i="32"/>
  <c r="DB1283" i="32" s="1"/>
  <c r="BR1284" i="32"/>
  <c r="DB1284" i="32" s="1"/>
  <c r="BR1285" i="32"/>
  <c r="DB1285" i="32" s="1"/>
  <c r="BR1286" i="32"/>
  <c r="DB1286" i="32" s="1"/>
  <c r="BR1287" i="32"/>
  <c r="DB1287" i="32" s="1"/>
  <c r="BR1288" i="32"/>
  <c r="DB1288" i="32" s="1"/>
  <c r="BR1289" i="32"/>
  <c r="DB1289" i="32" s="1"/>
  <c r="BR1290" i="32"/>
  <c r="DB1290" i="32" s="1"/>
  <c r="BR1291" i="32"/>
  <c r="DB1291" i="32" s="1"/>
  <c r="BR1292" i="32"/>
  <c r="DB1292" i="32" s="1"/>
  <c r="BR1293" i="32"/>
  <c r="DB1293" i="32" s="1"/>
  <c r="BR1294" i="32"/>
  <c r="DB1294" i="32" s="1"/>
  <c r="BR1295" i="32"/>
  <c r="DB1295" i="32" s="1"/>
  <c r="BR1296" i="32"/>
  <c r="DB1296" i="32" s="1"/>
  <c r="BR1297" i="32"/>
  <c r="DB1297" i="32" s="1"/>
  <c r="BR1298" i="32"/>
  <c r="DB1298" i="32" s="1"/>
  <c r="BR1299" i="32"/>
  <c r="DB1299" i="32" s="1"/>
  <c r="BR1300" i="32"/>
  <c r="DB1300" i="32" s="1"/>
  <c r="BR1301" i="32"/>
  <c r="DB1301" i="32" s="1"/>
  <c r="BR1302" i="32"/>
  <c r="DB1302" i="32" s="1"/>
  <c r="BR1303" i="32"/>
  <c r="DB1303" i="32" s="1"/>
  <c r="BR1304" i="32"/>
  <c r="DB1304" i="32" s="1"/>
  <c r="BR1305" i="32"/>
  <c r="DB1305" i="32" s="1"/>
  <c r="BR1306" i="32"/>
  <c r="DB1306" i="32" s="1"/>
  <c r="BR1307" i="32"/>
  <c r="DB1307" i="32" s="1"/>
  <c r="BR1308" i="32"/>
  <c r="DB1308" i="32" s="1"/>
  <c r="BR1309" i="32"/>
  <c r="DB1309" i="32" s="1"/>
  <c r="BR1310" i="32"/>
  <c r="DB1310" i="32" s="1"/>
  <c r="BR1311" i="32"/>
  <c r="DB1311" i="32" s="1"/>
  <c r="BR1312" i="32"/>
  <c r="DB1312" i="32" s="1"/>
  <c r="BR1313" i="32"/>
  <c r="DB1313" i="32" s="1"/>
  <c r="BR1314" i="32"/>
  <c r="DB1314" i="32" s="1"/>
  <c r="BR1315" i="32"/>
  <c r="DB1315" i="32" s="1"/>
  <c r="BR1316" i="32"/>
  <c r="DB1316" i="32" s="1"/>
  <c r="BR1317" i="32"/>
  <c r="DB1317" i="32" s="1"/>
  <c r="BR1318" i="32"/>
  <c r="DB1318" i="32" s="1"/>
  <c r="BR1319" i="32"/>
  <c r="DB1319" i="32" s="1"/>
  <c r="BR1320" i="32"/>
  <c r="DB1320" i="32" s="1"/>
  <c r="BR1321" i="32"/>
  <c r="DB1321" i="32" s="1"/>
  <c r="BR1322" i="32"/>
  <c r="DB1322" i="32" s="1"/>
  <c r="BR1323" i="32"/>
  <c r="DB1323" i="32" s="1"/>
  <c r="BR1324" i="32"/>
  <c r="DB1324" i="32" s="1"/>
  <c r="BR1325" i="32"/>
  <c r="DB1325" i="32" s="1"/>
  <c r="BR1326" i="32"/>
  <c r="DB1326" i="32" s="1"/>
  <c r="BR1327" i="32"/>
  <c r="DB1327" i="32" s="1"/>
  <c r="BR1328" i="32"/>
  <c r="DB1328" i="32" s="1"/>
  <c r="BR1329" i="32"/>
  <c r="DB1329" i="32" s="1"/>
  <c r="BR1330" i="32"/>
  <c r="DB1330" i="32" s="1"/>
  <c r="BR1331" i="32"/>
  <c r="DB1331" i="32" s="1"/>
  <c r="BR1332" i="32"/>
  <c r="DB1332" i="32" s="1"/>
  <c r="BR1333" i="32"/>
  <c r="DB1333" i="32" s="1"/>
  <c r="BR1334" i="32"/>
  <c r="DB1334" i="32" s="1"/>
  <c r="BR1335" i="32"/>
  <c r="DB1335" i="32" s="1"/>
  <c r="BR1336" i="32"/>
  <c r="DB1336" i="32" s="1"/>
  <c r="BR1337" i="32"/>
  <c r="DB1337" i="32" s="1"/>
  <c r="BR1338" i="32"/>
  <c r="DB1338" i="32" s="1"/>
  <c r="BR1339" i="32"/>
  <c r="DB1339" i="32" s="1"/>
  <c r="BR1340" i="32"/>
  <c r="DB1340" i="32" s="1"/>
  <c r="BR1341" i="32"/>
  <c r="DB1341" i="32" s="1"/>
  <c r="BR1342" i="32"/>
  <c r="DB1342" i="32" s="1"/>
  <c r="BR1343" i="32"/>
  <c r="DB1343" i="32" s="1"/>
  <c r="BR1344" i="32"/>
  <c r="DB1344" i="32" s="1"/>
  <c r="BR1345" i="32"/>
  <c r="DB1345" i="32" s="1"/>
  <c r="BR1346" i="32"/>
  <c r="DB1346" i="32" s="1"/>
  <c r="BR1347" i="32"/>
  <c r="DB1347" i="32" s="1"/>
  <c r="BR1348" i="32"/>
  <c r="DB1348" i="32" s="1"/>
  <c r="BR1349" i="32"/>
  <c r="DB1349" i="32" s="1"/>
  <c r="BR1350" i="32"/>
  <c r="DB1350" i="32" s="1"/>
  <c r="BR1351" i="32"/>
  <c r="DB1351" i="32" s="1"/>
  <c r="BR1352" i="32"/>
  <c r="DB1352" i="32" s="1"/>
  <c r="BR1353" i="32"/>
  <c r="DB1353" i="32" s="1"/>
  <c r="BR1354" i="32"/>
  <c r="DB1354" i="32" s="1"/>
  <c r="BR1355" i="32"/>
  <c r="DB1355" i="32" s="1"/>
  <c r="BR1356" i="32"/>
  <c r="DB1356" i="32" s="1"/>
  <c r="BR1357" i="32"/>
  <c r="DB1357" i="32" s="1"/>
  <c r="BR1358" i="32"/>
  <c r="DB1358" i="32" s="1"/>
  <c r="BR1359" i="32"/>
  <c r="DB1359" i="32" s="1"/>
  <c r="BR1360" i="32"/>
  <c r="DB1360" i="32" s="1"/>
  <c r="BR1361" i="32"/>
  <c r="DB1361" i="32" s="1"/>
  <c r="BR1362" i="32"/>
  <c r="DB1362" i="32" s="1"/>
  <c r="BR1363" i="32"/>
  <c r="DB1363" i="32" s="1"/>
  <c r="BR1364" i="32"/>
  <c r="DB1364" i="32" s="1"/>
  <c r="BR1365" i="32"/>
  <c r="DB1365" i="32" s="1"/>
  <c r="BR1366" i="32"/>
  <c r="DB1366" i="32" s="1"/>
  <c r="BR1367" i="32"/>
  <c r="DB1367" i="32" s="1"/>
  <c r="BR1368" i="32"/>
  <c r="DB1368" i="32" s="1"/>
  <c r="BR1369" i="32"/>
  <c r="DB1369" i="32" s="1"/>
  <c r="BR1370" i="32"/>
  <c r="DB1370" i="32" s="1"/>
  <c r="BR1371" i="32"/>
  <c r="DB1371" i="32" s="1"/>
  <c r="BR1372" i="32"/>
  <c r="DB1372" i="32" s="1"/>
  <c r="BR1373" i="32"/>
  <c r="DB1373" i="32" s="1"/>
  <c r="BR1374" i="32"/>
  <c r="DB1374" i="32" s="1"/>
  <c r="BR1375" i="32"/>
  <c r="DB1375" i="32" s="1"/>
  <c r="BR1376" i="32"/>
  <c r="DB1376" i="32" s="1"/>
  <c r="BR1377" i="32"/>
  <c r="DB1377" i="32" s="1"/>
  <c r="BR1378" i="32"/>
  <c r="DB1378" i="32" s="1"/>
  <c r="BR1379" i="32"/>
  <c r="DB1379" i="32" s="1"/>
  <c r="BR1380" i="32"/>
  <c r="DB1380" i="32" s="1"/>
  <c r="BR1381" i="32"/>
  <c r="DB1381" i="32" s="1"/>
  <c r="BR1382" i="32"/>
  <c r="DB1382" i="32" s="1"/>
  <c r="BR1383" i="32"/>
  <c r="DB1383" i="32" s="1"/>
  <c r="BR1384" i="32"/>
  <c r="DB1384" i="32" s="1"/>
  <c r="BR1385" i="32"/>
  <c r="DB1385" i="32" s="1"/>
  <c r="BR1386" i="32"/>
  <c r="DB1386" i="32" s="1"/>
  <c r="BR1387" i="32"/>
  <c r="DB1387" i="32" s="1"/>
  <c r="BR1388" i="32"/>
  <c r="DB1388" i="32" s="1"/>
  <c r="BR1389" i="32"/>
  <c r="DB1389" i="32" s="1"/>
  <c r="BR1390" i="32"/>
  <c r="DB1390" i="32" s="1"/>
  <c r="BR1391" i="32"/>
  <c r="DB1391" i="32" s="1"/>
  <c r="BR1392" i="32"/>
  <c r="DB1392" i="32" s="1"/>
  <c r="BR1393" i="32"/>
  <c r="DB1393" i="32" s="1"/>
  <c r="BR1394" i="32"/>
  <c r="DB1394" i="32" s="1"/>
  <c r="BR1395" i="32"/>
  <c r="DB1395" i="32" s="1"/>
  <c r="BR1396" i="32"/>
  <c r="DB1396" i="32" s="1"/>
  <c r="BR1397" i="32"/>
  <c r="DB1397" i="32" s="1"/>
  <c r="BR1398" i="32"/>
  <c r="DB1398" i="32" s="1"/>
  <c r="BR1399" i="32"/>
  <c r="DB1399" i="32" s="1"/>
  <c r="BR1400" i="32"/>
  <c r="DB1400" i="32" s="1"/>
  <c r="BR1401" i="32"/>
  <c r="DB1401" i="32" s="1"/>
  <c r="BR1402" i="32"/>
  <c r="DB1402" i="32" s="1"/>
  <c r="BR1403" i="32"/>
  <c r="DB1403" i="32" s="1"/>
  <c r="BR1404" i="32"/>
  <c r="DB1404" i="32" s="1"/>
  <c r="BR1405" i="32"/>
  <c r="DB1405" i="32" s="1"/>
  <c r="BR1406" i="32"/>
  <c r="DB1406" i="32" s="1"/>
  <c r="BR1407" i="32"/>
  <c r="DB1407" i="32" s="1"/>
  <c r="BR1408" i="32"/>
  <c r="DB1408" i="32" s="1"/>
  <c r="BR1409" i="32"/>
  <c r="DB1409" i="32" s="1"/>
  <c r="BR1410" i="32"/>
  <c r="DB1410" i="32" s="1"/>
  <c r="BR1411" i="32"/>
  <c r="DB1411" i="32" s="1"/>
  <c r="BR1412" i="32"/>
  <c r="DB1412" i="32" s="1"/>
  <c r="BR1413" i="32"/>
  <c r="DB1413" i="32" s="1"/>
  <c r="BR1414" i="32"/>
  <c r="DB1414" i="32" s="1"/>
  <c r="BR1415" i="32"/>
  <c r="DB1415" i="32" s="1"/>
  <c r="BR1416" i="32"/>
  <c r="DB1416" i="32" s="1"/>
  <c r="BR1417" i="32"/>
  <c r="DB1417" i="32" s="1"/>
  <c r="BR1418" i="32"/>
  <c r="DB1418" i="32" s="1"/>
  <c r="BR1419" i="32"/>
  <c r="DB1419" i="32" s="1"/>
  <c r="BR1420" i="32"/>
  <c r="DB1420" i="32" s="1"/>
  <c r="BR1421" i="32"/>
  <c r="DB1421" i="32" s="1"/>
  <c r="BR1422" i="32"/>
  <c r="DB1422" i="32" s="1"/>
  <c r="BR1423" i="32"/>
  <c r="DB1423" i="32" s="1"/>
  <c r="BR1424" i="32"/>
  <c r="DB1424" i="32" s="1"/>
  <c r="BR1425" i="32"/>
  <c r="DB1425" i="32" s="1"/>
  <c r="BR1426" i="32"/>
  <c r="DB1426" i="32" s="1"/>
  <c r="BR1427" i="32"/>
  <c r="DB1427" i="32" s="1"/>
  <c r="BR1428" i="32"/>
  <c r="DB1428" i="32" s="1"/>
  <c r="BR1429" i="32"/>
  <c r="DB1429" i="32" s="1"/>
  <c r="BR1430" i="32"/>
  <c r="DB1430" i="32" s="1"/>
  <c r="BR1431" i="32"/>
  <c r="DB1431" i="32" s="1"/>
  <c r="BR1432" i="32"/>
  <c r="DB1432" i="32" s="1"/>
  <c r="BR1433" i="32"/>
  <c r="DB1433" i="32" s="1"/>
  <c r="BR1434" i="32"/>
  <c r="DB1434" i="32" s="1"/>
  <c r="BR1435" i="32"/>
  <c r="DB1435" i="32" s="1"/>
  <c r="BR1436" i="32"/>
  <c r="DB1436" i="32" s="1"/>
  <c r="BR1437" i="32"/>
  <c r="DB1437" i="32" s="1"/>
  <c r="BR1438" i="32"/>
  <c r="DB1438" i="32" s="1"/>
  <c r="BR1439" i="32"/>
  <c r="DB1439" i="32" s="1"/>
  <c r="BR1440" i="32"/>
  <c r="DB1440" i="32" s="1"/>
  <c r="BR1441" i="32"/>
  <c r="DB1441" i="32" s="1"/>
  <c r="BR1442" i="32"/>
  <c r="DB1442" i="32" s="1"/>
  <c r="BR1443" i="32"/>
  <c r="DB1443" i="32" s="1"/>
  <c r="BR1444" i="32"/>
  <c r="DB1444" i="32" s="1"/>
  <c r="BR1445" i="32"/>
  <c r="DB1445" i="32" s="1"/>
  <c r="BR1446" i="32"/>
  <c r="DB1446" i="32" s="1"/>
  <c r="BR1447" i="32"/>
  <c r="DB1447" i="32" s="1"/>
  <c r="BR1448" i="32"/>
  <c r="DB1448" i="32" s="1"/>
  <c r="BR1449" i="32"/>
  <c r="DB1449" i="32" s="1"/>
  <c r="BR1450" i="32"/>
  <c r="DB1450" i="32" s="1"/>
  <c r="BR1451" i="32"/>
  <c r="DB1451" i="32" s="1"/>
  <c r="BR1452" i="32"/>
  <c r="DB1452" i="32" s="1"/>
  <c r="BR1453" i="32"/>
  <c r="DB1453" i="32" s="1"/>
  <c r="BR1454" i="32"/>
  <c r="DB1454" i="32" s="1"/>
  <c r="BR1455" i="32"/>
  <c r="DB1455" i="32" s="1"/>
  <c r="BR1456" i="32"/>
  <c r="DB1456" i="32" s="1"/>
  <c r="BR1457" i="32"/>
  <c r="DB1457" i="32" s="1"/>
  <c r="BR1458" i="32"/>
  <c r="DB1458" i="32" s="1"/>
  <c r="BR1459" i="32"/>
  <c r="DB1459" i="32" s="1"/>
  <c r="BR1460" i="32"/>
  <c r="DB1460" i="32" s="1"/>
  <c r="BR1461" i="32"/>
  <c r="DB1461" i="32" s="1"/>
  <c r="BR1462" i="32"/>
  <c r="DB1462" i="32" s="1"/>
  <c r="BR1463" i="32"/>
  <c r="DB1463" i="32" s="1"/>
  <c r="BR1464" i="32"/>
  <c r="DB1464" i="32" s="1"/>
  <c r="BR1465" i="32"/>
  <c r="DB1465" i="32" s="1"/>
  <c r="BR1466" i="32"/>
  <c r="DB1466" i="32" s="1"/>
  <c r="BR1467" i="32"/>
  <c r="DB1467" i="32" s="1"/>
  <c r="BR1468" i="32"/>
  <c r="DB1468" i="32" s="1"/>
  <c r="BR1469" i="32"/>
  <c r="DB1469" i="32" s="1"/>
  <c r="BR1470" i="32"/>
  <c r="DB1470" i="32" s="1"/>
  <c r="BR1471" i="32"/>
  <c r="DB1471" i="32" s="1"/>
  <c r="BR1472" i="32"/>
  <c r="DB1472" i="32" s="1"/>
  <c r="BR1473" i="32"/>
  <c r="DB1473" i="32" s="1"/>
  <c r="BR1474" i="32"/>
  <c r="DB1474" i="32" s="1"/>
  <c r="BR1475" i="32"/>
  <c r="DB1475" i="32" s="1"/>
  <c r="BR1476" i="32"/>
  <c r="DB1476" i="32" s="1"/>
  <c r="BR1477" i="32"/>
  <c r="DB1477" i="32" s="1"/>
  <c r="BR1478" i="32"/>
  <c r="DB1478" i="32" s="1"/>
  <c r="BR1479" i="32"/>
  <c r="DB1479" i="32" s="1"/>
  <c r="BR1480" i="32"/>
  <c r="DB1480" i="32" s="1"/>
  <c r="BR1481" i="32"/>
  <c r="DB1481" i="32" s="1"/>
  <c r="BR1482" i="32"/>
  <c r="DB1482" i="32" s="1"/>
  <c r="BR1483" i="32"/>
  <c r="DB1483" i="32" s="1"/>
  <c r="BR1484" i="32"/>
  <c r="DB1484" i="32" s="1"/>
  <c r="BR1485" i="32"/>
  <c r="DB1485" i="32" s="1"/>
  <c r="BR1486" i="32"/>
  <c r="DB1486" i="32" s="1"/>
  <c r="BR1487" i="32"/>
  <c r="DB1487" i="32" s="1"/>
  <c r="BR1488" i="32"/>
  <c r="DB1488" i="32" s="1"/>
  <c r="BR1489" i="32"/>
  <c r="DB1489" i="32" s="1"/>
  <c r="BR1490" i="32"/>
  <c r="DB1490" i="32" s="1"/>
  <c r="BR1491" i="32"/>
  <c r="DB1491" i="32" s="1"/>
  <c r="BR1492" i="32"/>
  <c r="DB1492" i="32" s="1"/>
  <c r="BR1493" i="32"/>
  <c r="DB1493" i="32" s="1"/>
  <c r="BR1494" i="32"/>
  <c r="DB1494" i="32" s="1"/>
  <c r="BR1495" i="32"/>
  <c r="DB1495" i="32" s="1"/>
  <c r="BR1496" i="32"/>
  <c r="DB1496" i="32" s="1"/>
  <c r="BR1497" i="32"/>
  <c r="DB1497" i="32" s="1"/>
  <c r="BR1498" i="32"/>
  <c r="DB1498" i="32" s="1"/>
  <c r="BR1499" i="32"/>
  <c r="DB1499" i="32" s="1"/>
  <c r="BR1500" i="32"/>
  <c r="DB1500" i="32" s="1"/>
  <c r="BR1501" i="32"/>
  <c r="DB1501" i="32" s="1"/>
  <c r="BR1502" i="32"/>
  <c r="DB1502" i="32" s="1"/>
  <c r="BR1503" i="32"/>
  <c r="DB1503" i="32" s="1"/>
  <c r="BR1504" i="32"/>
  <c r="DB1504" i="32" s="1"/>
  <c r="BR1505" i="32"/>
  <c r="DB1505" i="32" s="1"/>
  <c r="BR1506" i="32"/>
  <c r="DB1506" i="32" s="1"/>
  <c r="BR1507" i="32"/>
  <c r="DB1507" i="32" s="1"/>
  <c r="BR1508" i="32"/>
  <c r="DB1508" i="32" s="1"/>
  <c r="BR1509" i="32"/>
  <c r="DB1509" i="32" s="1"/>
  <c r="BR1510" i="32"/>
  <c r="DB1510" i="32" s="1"/>
  <c r="BR1511" i="32"/>
  <c r="DB1511" i="32" s="1"/>
  <c r="BR1512" i="32"/>
  <c r="DB1512" i="32" s="1"/>
  <c r="BR1513" i="32"/>
  <c r="DB1513" i="32" s="1"/>
  <c r="BR1514" i="32"/>
  <c r="DB1514" i="32" s="1"/>
  <c r="BR1515" i="32"/>
  <c r="DB1515" i="32" s="1"/>
  <c r="BR1516" i="32"/>
  <c r="DB1516" i="32" s="1"/>
  <c r="BR1517" i="32"/>
  <c r="DB1517" i="32" s="1"/>
  <c r="BR1518" i="32"/>
  <c r="DB1518" i="32" s="1"/>
  <c r="BR1519" i="32"/>
  <c r="DB1519" i="32" s="1"/>
  <c r="BR1520" i="32"/>
  <c r="DB1520" i="32" s="1"/>
  <c r="BR1521" i="32"/>
  <c r="DB1521" i="32" s="1"/>
  <c r="BR1522" i="32"/>
  <c r="DB1522" i="32" s="1"/>
  <c r="BR1523" i="32"/>
  <c r="DB1523" i="32" s="1"/>
  <c r="BR1524" i="32"/>
  <c r="DB1524" i="32" s="1"/>
  <c r="BR1525" i="32"/>
  <c r="DB1525" i="32" s="1"/>
  <c r="BR1526" i="32"/>
  <c r="DB1526" i="32" s="1"/>
  <c r="BR1527" i="32"/>
  <c r="DB1527" i="32" s="1"/>
  <c r="BR1528" i="32"/>
  <c r="DB1528" i="32" s="1"/>
  <c r="BR1529" i="32"/>
  <c r="DB1529" i="32" s="1"/>
  <c r="BR1530" i="32"/>
  <c r="DB1530" i="32" s="1"/>
  <c r="BR1531" i="32"/>
  <c r="DB1531" i="32" s="1"/>
  <c r="BR1532" i="32"/>
  <c r="DB1532" i="32" s="1"/>
  <c r="BR1533" i="32"/>
  <c r="DB1533" i="32" s="1"/>
  <c r="BR1534" i="32"/>
  <c r="DB1534" i="32" s="1"/>
  <c r="BR1535" i="32"/>
  <c r="DB1535" i="32" s="1"/>
  <c r="BR1536" i="32"/>
  <c r="DB1536" i="32" s="1"/>
  <c r="BR1537" i="32"/>
  <c r="DB1537" i="32" s="1"/>
  <c r="BR1538" i="32"/>
  <c r="DB1538" i="32" s="1"/>
  <c r="BR1539" i="32"/>
  <c r="DB1539" i="32" s="1"/>
  <c r="BR1540" i="32"/>
  <c r="DB1540" i="32" s="1"/>
  <c r="BR1541" i="32"/>
  <c r="DB1541" i="32" s="1"/>
  <c r="BR1542" i="32"/>
  <c r="DB1542" i="32" s="1"/>
  <c r="BR1543" i="32"/>
  <c r="DB1543" i="32" s="1"/>
  <c r="BR1544" i="32"/>
  <c r="DB1544" i="32" s="1"/>
  <c r="BR1545" i="32"/>
  <c r="DB1545" i="32" s="1"/>
  <c r="BR1546" i="32"/>
  <c r="DB1546" i="32" s="1"/>
  <c r="BR1547" i="32"/>
  <c r="DB1547" i="32" s="1"/>
  <c r="BR1548" i="32"/>
  <c r="DB1548" i="32" s="1"/>
  <c r="BR1549" i="32"/>
  <c r="DB1549" i="32" s="1"/>
  <c r="BR1550" i="32"/>
  <c r="DB1550" i="32" s="1"/>
  <c r="BR1551" i="32"/>
  <c r="DB1551" i="32" s="1"/>
  <c r="BR1552" i="32"/>
  <c r="DB1552" i="32" s="1"/>
  <c r="BR1553" i="32"/>
  <c r="DB1553" i="32" s="1"/>
  <c r="BR1554" i="32"/>
  <c r="DB1554" i="32" s="1"/>
  <c r="BR1555" i="32"/>
  <c r="DB1555" i="32" s="1"/>
  <c r="BR1556" i="32"/>
  <c r="DB1556" i="32" s="1"/>
  <c r="BR1557" i="32"/>
  <c r="DB1557" i="32" s="1"/>
  <c r="BR1558" i="32"/>
  <c r="DB1558" i="32" s="1"/>
  <c r="BR1559" i="32"/>
  <c r="DB1559" i="32" s="1"/>
  <c r="BR1560" i="32"/>
  <c r="DB1560" i="32" s="1"/>
  <c r="BR1561" i="32"/>
  <c r="DB1561" i="32" s="1"/>
  <c r="BR1562" i="32"/>
  <c r="DB1562" i="32" s="1"/>
  <c r="BR1563" i="32"/>
  <c r="DB1563" i="32" s="1"/>
  <c r="BR1564" i="32"/>
  <c r="DB1564" i="32" s="1"/>
  <c r="BR1565" i="32"/>
  <c r="DB1565" i="32" s="1"/>
  <c r="BR1566" i="32"/>
  <c r="DB1566" i="32" s="1"/>
  <c r="BR1567" i="32"/>
  <c r="DB1567" i="32" s="1"/>
  <c r="BR1568" i="32"/>
  <c r="DB1568" i="32" s="1"/>
  <c r="BR1569" i="32"/>
  <c r="DB1569" i="32" s="1"/>
  <c r="BR1570" i="32"/>
  <c r="DB1570" i="32" s="1"/>
  <c r="BR1571" i="32"/>
  <c r="DB1571" i="32" s="1"/>
  <c r="BR1572" i="32"/>
  <c r="DB1572" i="32" s="1"/>
  <c r="BR1573" i="32"/>
  <c r="DB1573" i="32" s="1"/>
  <c r="BR1574" i="32"/>
  <c r="DB1574" i="32" s="1"/>
  <c r="BR1575" i="32"/>
  <c r="DB1575" i="32" s="1"/>
  <c r="BR1576" i="32"/>
  <c r="DB1576" i="32" s="1"/>
  <c r="BR1577" i="32"/>
  <c r="DB1577" i="32" s="1"/>
  <c r="BR1578" i="32"/>
  <c r="DB1578" i="32" s="1"/>
  <c r="BR1579" i="32"/>
  <c r="DB1579" i="32" s="1"/>
  <c r="BR1580" i="32"/>
  <c r="DB1580" i="32" s="1"/>
  <c r="BR1581" i="32"/>
  <c r="DB1581" i="32" s="1"/>
  <c r="BR1582" i="32"/>
  <c r="DB1582" i="32" s="1"/>
  <c r="BR1583" i="32"/>
  <c r="DB1583" i="32" s="1"/>
  <c r="BR1584" i="32"/>
  <c r="DB1584" i="32" s="1"/>
  <c r="BR1585" i="32"/>
  <c r="DB1585" i="32" s="1"/>
  <c r="BR1586" i="32"/>
  <c r="DB1586" i="32" s="1"/>
  <c r="BR1587" i="32"/>
  <c r="DB1587" i="32" s="1"/>
  <c r="BR1588" i="32"/>
  <c r="DB1588" i="32" s="1"/>
  <c r="BR1589" i="32"/>
  <c r="DB1589" i="32" s="1"/>
  <c r="BR1590" i="32"/>
  <c r="DB1590" i="32" s="1"/>
  <c r="BR1591" i="32"/>
  <c r="DB1591" i="32" s="1"/>
  <c r="BR1592" i="32"/>
  <c r="DB1592" i="32" s="1"/>
  <c r="BR1593" i="32"/>
  <c r="DB1593" i="32" s="1"/>
  <c r="BR1594" i="32"/>
  <c r="DB1594" i="32" s="1"/>
  <c r="BR1595" i="32"/>
  <c r="DB1595" i="32" s="1"/>
  <c r="BR1596" i="32"/>
  <c r="DB1596" i="32" s="1"/>
  <c r="BR1597" i="32"/>
  <c r="DB1597" i="32" s="1"/>
  <c r="BR1598" i="32"/>
  <c r="DB1598" i="32" s="1"/>
  <c r="BR1599" i="32"/>
  <c r="DB1599" i="32" s="1"/>
  <c r="BR1600" i="32"/>
  <c r="DB1600" i="32" s="1"/>
  <c r="BR1601" i="32"/>
  <c r="DB1601" i="32" s="1"/>
  <c r="BR1602" i="32"/>
  <c r="DB1602" i="32" s="1"/>
  <c r="BR1603" i="32"/>
  <c r="DB1603" i="32" s="1"/>
  <c r="BR1604" i="32"/>
  <c r="DB1604" i="32" s="1"/>
  <c r="BR1605" i="32"/>
  <c r="DB1605" i="32" s="1"/>
  <c r="BR1606" i="32"/>
  <c r="DB1606" i="32" s="1"/>
  <c r="BR1607" i="32"/>
  <c r="DB1607" i="32" s="1"/>
  <c r="BR1608" i="32"/>
  <c r="DB1608" i="32" s="1"/>
  <c r="BR1609" i="32"/>
  <c r="DB1609" i="32" s="1"/>
  <c r="BR1610" i="32"/>
  <c r="DB1610" i="32" s="1"/>
  <c r="BR1611" i="32"/>
  <c r="DB1611" i="32" s="1"/>
  <c r="BR1612" i="32"/>
  <c r="DB1612" i="32" s="1"/>
  <c r="BR1613" i="32"/>
  <c r="DB1613" i="32" s="1"/>
  <c r="BR1614" i="32"/>
  <c r="DB1614" i="32" s="1"/>
  <c r="BR1615" i="32"/>
  <c r="DB1615" i="32" s="1"/>
  <c r="BR1616" i="32"/>
  <c r="DB1616" i="32" s="1"/>
  <c r="BR1617" i="32"/>
  <c r="DB1617" i="32" s="1"/>
  <c r="BR1618" i="32"/>
  <c r="DB1618" i="32" s="1"/>
  <c r="BR1619" i="32"/>
  <c r="DB1619" i="32" s="1"/>
  <c r="BR1620" i="32"/>
  <c r="DB1620" i="32" s="1"/>
  <c r="BR1621" i="32"/>
  <c r="DB1621" i="32" s="1"/>
  <c r="BR1622" i="32"/>
  <c r="DB1622" i="32" s="1"/>
  <c r="BR1623" i="32"/>
  <c r="DB1623" i="32" s="1"/>
  <c r="BR1624" i="32"/>
  <c r="DB1624" i="32" s="1"/>
  <c r="BR1625" i="32"/>
  <c r="DB1625" i="32" s="1"/>
  <c r="BR1626" i="32"/>
  <c r="DB1626" i="32" s="1"/>
  <c r="BR1627" i="32"/>
  <c r="DB1627" i="32" s="1"/>
  <c r="BR1628" i="32"/>
  <c r="DB1628" i="32" s="1"/>
  <c r="BR1629" i="32"/>
  <c r="DB1629" i="32" s="1"/>
  <c r="BR1630" i="32"/>
  <c r="DB1630" i="32" s="1"/>
  <c r="BR1631" i="32"/>
  <c r="DB1631" i="32" s="1"/>
  <c r="BR1632" i="32"/>
  <c r="DB1632" i="32" s="1"/>
  <c r="BR1633" i="32"/>
  <c r="DB1633" i="32" s="1"/>
  <c r="BR1634" i="32"/>
  <c r="DB1634" i="32" s="1"/>
  <c r="BR1635" i="32"/>
  <c r="DB1635" i="32" s="1"/>
  <c r="BR1636" i="32"/>
  <c r="DB1636" i="32" s="1"/>
  <c r="BR1637" i="32"/>
  <c r="DB1637" i="32" s="1"/>
  <c r="BR1638" i="32"/>
  <c r="DB1638" i="32" s="1"/>
  <c r="BR1639" i="32"/>
  <c r="DB1639" i="32" s="1"/>
  <c r="BR1640" i="32"/>
  <c r="DB1640" i="32" s="1"/>
  <c r="BR1641" i="32"/>
  <c r="DB1641" i="32" s="1"/>
  <c r="BR1642" i="32"/>
  <c r="DB1642" i="32" s="1"/>
  <c r="BR1643" i="32"/>
  <c r="DB1643" i="32" s="1"/>
  <c r="BR1644" i="32"/>
  <c r="DB1644" i="32" s="1"/>
  <c r="BR1645" i="32"/>
  <c r="DB1645" i="32" s="1"/>
  <c r="BR1646" i="32"/>
  <c r="DB1646" i="32" s="1"/>
  <c r="BR1647" i="32"/>
  <c r="DB1647" i="32" s="1"/>
  <c r="BR1648" i="32"/>
  <c r="DB1648" i="32" s="1"/>
  <c r="BR1649" i="32"/>
  <c r="DB1649" i="32" s="1"/>
  <c r="BR1650" i="32"/>
  <c r="DB1650" i="32" s="1"/>
  <c r="BR1651" i="32"/>
  <c r="DB1651" i="32" s="1"/>
  <c r="BR1652" i="32"/>
  <c r="DB1652" i="32" s="1"/>
  <c r="BR1653" i="32"/>
  <c r="DB1653" i="32" s="1"/>
  <c r="BR1654" i="32"/>
  <c r="DB1654" i="32" s="1"/>
  <c r="BR1655" i="32"/>
  <c r="DB1655" i="32" s="1"/>
  <c r="BR1656" i="32"/>
  <c r="DB1656" i="32" s="1"/>
  <c r="BR1657" i="32"/>
  <c r="DB1657" i="32" s="1"/>
  <c r="BR1658" i="32"/>
  <c r="DB1658" i="32" s="1"/>
  <c r="BR1659" i="32"/>
  <c r="DB1659" i="32" s="1"/>
  <c r="BR1660" i="32"/>
  <c r="DB1660" i="32" s="1"/>
  <c r="BR1661" i="32"/>
  <c r="DB1661" i="32" s="1"/>
  <c r="BR1662" i="32"/>
  <c r="DB1662" i="32" s="1"/>
  <c r="BR1663" i="32"/>
  <c r="DB1663" i="32" s="1"/>
  <c r="BR1664" i="32"/>
  <c r="DB1664" i="32" s="1"/>
  <c r="BR1665" i="32"/>
  <c r="DB1665" i="32" s="1"/>
  <c r="BR1666" i="32"/>
  <c r="DB1666" i="32" s="1"/>
  <c r="BR1667" i="32"/>
  <c r="DB1667" i="32" s="1"/>
  <c r="BR1668" i="32"/>
  <c r="DB1668" i="32" s="1"/>
  <c r="BR1669" i="32"/>
  <c r="DB1669" i="32" s="1"/>
  <c r="BR1670" i="32"/>
  <c r="DB1670" i="32" s="1"/>
  <c r="BR1671" i="32"/>
  <c r="DB1671" i="32" s="1"/>
  <c r="BR1672" i="32"/>
  <c r="DB1672" i="32" s="1"/>
  <c r="BR1673" i="32"/>
  <c r="DB1673" i="32" s="1"/>
  <c r="BR1674" i="32"/>
  <c r="DB1674" i="32" s="1"/>
  <c r="BR1675" i="32"/>
  <c r="DB1675" i="32" s="1"/>
  <c r="BR1676" i="32"/>
  <c r="DB1676" i="32" s="1"/>
  <c r="BR1677" i="32"/>
  <c r="DB1677" i="32" s="1"/>
  <c r="BR1678" i="32"/>
  <c r="DB1678" i="32" s="1"/>
  <c r="BR1679" i="32"/>
  <c r="DB1679" i="32" s="1"/>
  <c r="BR1680" i="32"/>
  <c r="DB1680" i="32" s="1"/>
  <c r="BR1681" i="32"/>
  <c r="DB1681" i="32" s="1"/>
  <c r="BR1682" i="32"/>
  <c r="DB1682" i="32" s="1"/>
  <c r="BR1683" i="32"/>
  <c r="DB1683" i="32" s="1"/>
  <c r="BR1684" i="32"/>
  <c r="DB1684" i="32" s="1"/>
  <c r="BR1685" i="32"/>
  <c r="DB1685" i="32" s="1"/>
  <c r="BR1686" i="32"/>
  <c r="DB1686" i="32" s="1"/>
  <c r="BR1687" i="32"/>
  <c r="DB1687" i="32" s="1"/>
  <c r="BR1688" i="32"/>
  <c r="DB1688" i="32" s="1"/>
  <c r="BR1689" i="32"/>
  <c r="DB1689" i="32" s="1"/>
  <c r="BR1690" i="32"/>
  <c r="DB1690" i="32" s="1"/>
  <c r="BR1691" i="32"/>
  <c r="DB1691" i="32" s="1"/>
  <c r="BR1692" i="32"/>
  <c r="DB1692" i="32" s="1"/>
  <c r="BR1693" i="32"/>
  <c r="DB1693" i="32" s="1"/>
  <c r="BR1694" i="32"/>
  <c r="DB1694" i="32" s="1"/>
  <c r="BR1695" i="32"/>
  <c r="DB1695" i="32" s="1"/>
  <c r="BR1696" i="32"/>
  <c r="DB1696" i="32" s="1"/>
  <c r="BR1697" i="32"/>
  <c r="DB1697" i="32" s="1"/>
  <c r="BR1698" i="32"/>
  <c r="DB1698" i="32" s="1"/>
  <c r="BR1699" i="32"/>
  <c r="DB1699" i="32" s="1"/>
  <c r="BR1700" i="32"/>
  <c r="DB1700" i="32" s="1"/>
  <c r="BR1701" i="32"/>
  <c r="DB1701" i="32" s="1"/>
  <c r="BR1702" i="32"/>
  <c r="DB1702" i="32" s="1"/>
  <c r="BR1703" i="32"/>
  <c r="DB1703" i="32" s="1"/>
  <c r="BR1704" i="32"/>
  <c r="DB1704" i="32" s="1"/>
  <c r="BR1705" i="32"/>
  <c r="DB1705" i="32" s="1"/>
  <c r="BR1706" i="32"/>
  <c r="DB1706" i="32" s="1"/>
  <c r="BR1707" i="32"/>
  <c r="DB1707" i="32" s="1"/>
  <c r="BR1708" i="32"/>
  <c r="DB1708" i="32" s="1"/>
  <c r="BR1709" i="32"/>
  <c r="DB1709" i="32" s="1"/>
  <c r="BR1710" i="32"/>
  <c r="DB1710" i="32" s="1"/>
  <c r="BR1711" i="32"/>
  <c r="DB1711" i="32" s="1"/>
  <c r="BR1712" i="32"/>
  <c r="DB1712" i="32" s="1"/>
  <c r="BR1713" i="32"/>
  <c r="DB1713" i="32" s="1"/>
  <c r="BR1714" i="32"/>
  <c r="DB1714" i="32" s="1"/>
  <c r="BR1715" i="32"/>
  <c r="DB1715" i="32" s="1"/>
  <c r="BR1716" i="32"/>
  <c r="DB1716" i="32" s="1"/>
  <c r="BR1717" i="32"/>
  <c r="DB1717" i="32" s="1"/>
  <c r="BR1718" i="32"/>
  <c r="DB1718" i="32" s="1"/>
  <c r="BR1719" i="32"/>
  <c r="DB1719" i="32" s="1"/>
  <c r="BR1720" i="32"/>
  <c r="DB1720" i="32" s="1"/>
  <c r="BR1721" i="32"/>
  <c r="DB1721" i="32" s="1"/>
  <c r="BR1722" i="32"/>
  <c r="DB1722" i="32" s="1"/>
  <c r="BR1723" i="32"/>
  <c r="DB1723" i="32" s="1"/>
  <c r="BR1724" i="32"/>
  <c r="DB1724" i="32" s="1"/>
  <c r="BR1725" i="32"/>
  <c r="DB1725" i="32" s="1"/>
  <c r="BR1726" i="32"/>
  <c r="DB1726" i="32" s="1"/>
  <c r="BR1727" i="32"/>
  <c r="DB1727" i="32" s="1"/>
  <c r="BR1728" i="32"/>
  <c r="DB1728" i="32" s="1"/>
  <c r="BR1729" i="32"/>
  <c r="DB1729" i="32" s="1"/>
  <c r="BR1730" i="32"/>
  <c r="DB1730" i="32" s="1"/>
  <c r="BR1731" i="32"/>
  <c r="DB1731" i="32" s="1"/>
  <c r="BR1732" i="32"/>
  <c r="DB1732" i="32" s="1"/>
  <c r="BR1733" i="32"/>
  <c r="DB1733" i="32" s="1"/>
  <c r="BR1734" i="32"/>
  <c r="DB1734" i="32" s="1"/>
  <c r="BR1735" i="32"/>
  <c r="DB1735" i="32" s="1"/>
  <c r="BR1736" i="32"/>
  <c r="DB1736" i="32" s="1"/>
  <c r="BR1737" i="32"/>
  <c r="DB1737" i="32" s="1"/>
  <c r="BR1738" i="32"/>
  <c r="DB1738" i="32" s="1"/>
  <c r="BR1739" i="32"/>
  <c r="DB1739" i="32" s="1"/>
  <c r="BR1740" i="32"/>
  <c r="DB1740" i="32" s="1"/>
  <c r="BR1741" i="32"/>
  <c r="DB1741" i="32" s="1"/>
  <c r="BR1742" i="32"/>
  <c r="DB1742" i="32" s="1"/>
  <c r="BR1743" i="32"/>
  <c r="DB1743" i="32" s="1"/>
  <c r="BR1744" i="32"/>
  <c r="DB1744" i="32" s="1"/>
  <c r="BR1745" i="32"/>
  <c r="DB1745" i="32" s="1"/>
  <c r="BR1746" i="32"/>
  <c r="DB1746" i="32" s="1"/>
  <c r="BR1747" i="32"/>
  <c r="DB1747" i="32" s="1"/>
  <c r="BR1748" i="32"/>
  <c r="DB1748" i="32" s="1"/>
  <c r="BR1749" i="32"/>
  <c r="DB1749" i="32" s="1"/>
  <c r="BR1750" i="32"/>
  <c r="DB1750" i="32" s="1"/>
  <c r="BR1751" i="32"/>
  <c r="DB1751" i="32" s="1"/>
  <c r="BR1752" i="32"/>
  <c r="DB1752" i="32" s="1"/>
  <c r="BR1753" i="32"/>
  <c r="DB1753" i="32" s="1"/>
  <c r="BR1754" i="32"/>
  <c r="DB1754" i="32" s="1"/>
  <c r="BR1755" i="32"/>
  <c r="DB1755" i="32" s="1"/>
  <c r="BR1756" i="32"/>
  <c r="DB1756" i="32" s="1"/>
  <c r="BR1757" i="32"/>
  <c r="DB1757" i="32" s="1"/>
  <c r="BR1758" i="32"/>
  <c r="DB1758" i="32" s="1"/>
  <c r="BR1759" i="32"/>
  <c r="DB1759" i="32" s="1"/>
  <c r="BR1760" i="32"/>
  <c r="DB1760" i="32" s="1"/>
  <c r="BR1761" i="32"/>
  <c r="DB1761" i="32" s="1"/>
  <c r="BR1762" i="32"/>
  <c r="DB1762" i="32" s="1"/>
  <c r="BR1763" i="32"/>
  <c r="DB1763" i="32" s="1"/>
  <c r="BR1764" i="32"/>
  <c r="DB1764" i="32" s="1"/>
  <c r="BR1765" i="32"/>
  <c r="DB1765" i="32" s="1"/>
  <c r="BR1766" i="32"/>
  <c r="DB1766" i="32" s="1"/>
  <c r="BR1767" i="32"/>
  <c r="DB1767" i="32" s="1"/>
  <c r="BR1768" i="32"/>
  <c r="DB1768" i="32" s="1"/>
  <c r="BR1769" i="32"/>
  <c r="DB1769" i="32" s="1"/>
  <c r="BR1770" i="32"/>
  <c r="DB1770" i="32" s="1"/>
  <c r="BR1771" i="32"/>
  <c r="DB1771" i="32" s="1"/>
  <c r="BR1772" i="32"/>
  <c r="DB1772" i="32" s="1"/>
  <c r="BR1773" i="32"/>
  <c r="DB1773" i="32" s="1"/>
  <c r="BR1774" i="32"/>
  <c r="DB1774" i="32" s="1"/>
  <c r="BR1775" i="32"/>
  <c r="DB1775" i="32" s="1"/>
  <c r="BR1776" i="32"/>
  <c r="DB1776" i="32" s="1"/>
  <c r="BR1777" i="32"/>
  <c r="DB1777" i="32" s="1"/>
  <c r="BR1778" i="32"/>
  <c r="DB1778" i="32" s="1"/>
  <c r="BR1779" i="32"/>
  <c r="DB1779" i="32" s="1"/>
  <c r="BR1780" i="32"/>
  <c r="DB1780" i="32" s="1"/>
  <c r="BR1781" i="32"/>
  <c r="DB1781" i="32" s="1"/>
  <c r="BR1782" i="32"/>
  <c r="DB1782" i="32" s="1"/>
  <c r="BR1783" i="32"/>
  <c r="DB1783" i="32" s="1"/>
  <c r="BR1784" i="32"/>
  <c r="DB1784" i="32" s="1"/>
  <c r="BR1785" i="32"/>
  <c r="DB1785" i="32" s="1"/>
  <c r="BR1786" i="32"/>
  <c r="DB1786" i="32" s="1"/>
  <c r="BR1787" i="32"/>
  <c r="DB1787" i="32" s="1"/>
  <c r="BR1788" i="32"/>
  <c r="DB1788" i="32" s="1"/>
  <c r="BR1789" i="32"/>
  <c r="DB1789" i="32" s="1"/>
  <c r="BR1790" i="32"/>
  <c r="DB1790" i="32" s="1"/>
  <c r="BR1791" i="32"/>
  <c r="DB1791" i="32" s="1"/>
  <c r="BR1792" i="32"/>
  <c r="DB1792" i="32" s="1"/>
  <c r="BR1793" i="32"/>
  <c r="DB1793" i="32" s="1"/>
  <c r="BR1794" i="32"/>
  <c r="DB1794" i="32" s="1"/>
  <c r="BR1795" i="32"/>
  <c r="DB1795" i="32" s="1"/>
  <c r="BR1796" i="32"/>
  <c r="DB1796" i="32" s="1"/>
  <c r="BR1797" i="32"/>
  <c r="DB1797" i="32" s="1"/>
  <c r="BR1798" i="32"/>
  <c r="DB1798" i="32" s="1"/>
  <c r="BR1799" i="32"/>
  <c r="DB1799" i="32" s="1"/>
  <c r="BR1800" i="32"/>
  <c r="DB1800" i="32" s="1"/>
  <c r="BR1801" i="32"/>
  <c r="DB1801" i="32" s="1"/>
  <c r="BR1802" i="32"/>
  <c r="DB1802" i="32" s="1"/>
  <c r="BR1803" i="32"/>
  <c r="DB1803" i="32" s="1"/>
  <c r="BR1804" i="32"/>
  <c r="DB1804" i="32" s="1"/>
  <c r="BR1805" i="32"/>
  <c r="DB1805" i="32" s="1"/>
  <c r="BR1806" i="32"/>
  <c r="DB1806" i="32" s="1"/>
  <c r="BR1807" i="32"/>
  <c r="DB1807" i="32" s="1"/>
  <c r="BR1808" i="32"/>
  <c r="DB1808" i="32" s="1"/>
  <c r="BR1809" i="32"/>
  <c r="DB1809" i="32" s="1"/>
  <c r="BR1810" i="32"/>
  <c r="DB1810" i="32" s="1"/>
  <c r="BR1811" i="32"/>
  <c r="DB1811" i="32" s="1"/>
  <c r="BR1812" i="32"/>
  <c r="DB1812" i="32" s="1"/>
  <c r="BR1813" i="32"/>
  <c r="DB1813" i="32" s="1"/>
  <c r="BR1814" i="32"/>
  <c r="DB1814" i="32" s="1"/>
  <c r="BR1815" i="32"/>
  <c r="DB1815" i="32" s="1"/>
  <c r="BR1816" i="32"/>
  <c r="DB1816" i="32" s="1"/>
  <c r="BR1817" i="32"/>
  <c r="DB1817" i="32" s="1"/>
  <c r="BR1818" i="32"/>
  <c r="DB1818" i="32" s="1"/>
  <c r="BR1819" i="32"/>
  <c r="DB1819" i="32" s="1"/>
  <c r="BR1820" i="32"/>
  <c r="DB1820" i="32" s="1"/>
  <c r="BR1821" i="32"/>
  <c r="DB1821" i="32" s="1"/>
  <c r="BR1822" i="32"/>
  <c r="DB1822" i="32" s="1"/>
  <c r="BR1823" i="32"/>
  <c r="DB1823" i="32" s="1"/>
  <c r="BR1824" i="32"/>
  <c r="DB1824" i="32" s="1"/>
  <c r="BR1825" i="32"/>
  <c r="DB1825" i="32" s="1"/>
  <c r="BR1826" i="32"/>
  <c r="DB1826" i="32" s="1"/>
  <c r="BR1827" i="32"/>
  <c r="DB1827" i="32" s="1"/>
  <c r="BR1828" i="32"/>
  <c r="DB1828" i="32" s="1"/>
  <c r="BR1829" i="32"/>
  <c r="DB1829" i="32" s="1"/>
  <c r="BR1830" i="32"/>
  <c r="DB1830" i="32" s="1"/>
  <c r="BR1831" i="32"/>
  <c r="DB1831" i="32" s="1"/>
  <c r="BR1832" i="32"/>
  <c r="DB1832" i="32" s="1"/>
  <c r="BR1833" i="32"/>
  <c r="DB1833" i="32" s="1"/>
  <c r="BR1834" i="32"/>
  <c r="DB1834" i="32" s="1"/>
  <c r="BR1835" i="32"/>
  <c r="DB1835" i="32" s="1"/>
  <c r="BR1836" i="32"/>
  <c r="DB1836" i="32" s="1"/>
  <c r="BR1837" i="32"/>
  <c r="DB1837" i="32" s="1"/>
  <c r="BR1838" i="32"/>
  <c r="DB1838" i="32" s="1"/>
  <c r="BR1839" i="32"/>
  <c r="DB1839" i="32" s="1"/>
  <c r="BR1840" i="32"/>
  <c r="DB1840" i="32" s="1"/>
  <c r="BR1841" i="32"/>
  <c r="DB1841" i="32" s="1"/>
  <c r="BR1842" i="32"/>
  <c r="DB1842" i="32" s="1"/>
  <c r="BR1843" i="32"/>
  <c r="DB1843" i="32" s="1"/>
  <c r="BR1844" i="32"/>
  <c r="DB1844" i="32" s="1"/>
  <c r="BR1845" i="32"/>
  <c r="DB1845" i="32" s="1"/>
  <c r="BR1846" i="32"/>
  <c r="DB1846" i="32" s="1"/>
  <c r="BR1847" i="32"/>
  <c r="DB1847" i="32" s="1"/>
  <c r="BR1848" i="32"/>
  <c r="DB1848" i="32" s="1"/>
  <c r="BR1849" i="32"/>
  <c r="DB1849" i="32" s="1"/>
  <c r="BR1850" i="32"/>
  <c r="DB1850" i="32" s="1"/>
  <c r="BR1851" i="32"/>
  <c r="DB1851" i="32" s="1"/>
  <c r="BR1852" i="32"/>
  <c r="DB1852" i="32" s="1"/>
  <c r="BR1853" i="32"/>
  <c r="DB1853" i="32" s="1"/>
  <c r="BR1854" i="32"/>
  <c r="DB1854" i="32" s="1"/>
  <c r="BR1855" i="32"/>
  <c r="DB1855" i="32" s="1"/>
  <c r="BR1856" i="32"/>
  <c r="DB1856" i="32" s="1"/>
  <c r="BR1857" i="32"/>
  <c r="DB1857" i="32" s="1"/>
  <c r="BR1858" i="32"/>
  <c r="DB1858" i="32" s="1"/>
  <c r="BR1859" i="32"/>
  <c r="DB1859" i="32" s="1"/>
  <c r="BR1860" i="32"/>
  <c r="DB1860" i="32" s="1"/>
  <c r="BR1861" i="32"/>
  <c r="DB1861" i="32" s="1"/>
  <c r="BR1862" i="32"/>
  <c r="DB1862" i="32" s="1"/>
  <c r="BR1863" i="32"/>
  <c r="DB1863" i="32" s="1"/>
  <c r="BR1864" i="32"/>
  <c r="DB1864" i="32" s="1"/>
  <c r="BR1865" i="32"/>
  <c r="DB1865" i="32" s="1"/>
  <c r="BR1866" i="32"/>
  <c r="DB1866" i="32" s="1"/>
  <c r="BR1867" i="32"/>
  <c r="DB1867" i="32" s="1"/>
  <c r="BR1868" i="32"/>
  <c r="DB1868" i="32" s="1"/>
  <c r="BR1869" i="32"/>
  <c r="DB1869" i="32" s="1"/>
  <c r="BR1870" i="32"/>
  <c r="DB1870" i="32" s="1"/>
  <c r="BR1871" i="32"/>
  <c r="DB1871" i="32" s="1"/>
  <c r="BR1872" i="32"/>
  <c r="DB1872" i="32" s="1"/>
  <c r="BR1873" i="32"/>
  <c r="DB1873" i="32" s="1"/>
  <c r="BR1874" i="32"/>
  <c r="DB1874" i="32" s="1"/>
  <c r="BR1875" i="32"/>
  <c r="DB1875" i="32" s="1"/>
  <c r="BR1876" i="32"/>
  <c r="DB1876" i="32" s="1"/>
  <c r="BR1877" i="32"/>
  <c r="DB1877" i="32" s="1"/>
  <c r="BR1878" i="32"/>
  <c r="DB1878" i="32" s="1"/>
  <c r="BR1879" i="32"/>
  <c r="DB1879" i="32" s="1"/>
  <c r="BR1880" i="32"/>
  <c r="DB1880" i="32" s="1"/>
  <c r="BR1881" i="32"/>
  <c r="DB1881" i="32" s="1"/>
  <c r="BR1882" i="32"/>
  <c r="DB1882" i="32" s="1"/>
  <c r="BR1883" i="32"/>
  <c r="DB1883" i="32" s="1"/>
  <c r="BR1884" i="32"/>
  <c r="DB1884" i="32" s="1"/>
  <c r="BR1885" i="32"/>
  <c r="DB1885" i="32" s="1"/>
  <c r="BR1886" i="32"/>
  <c r="DB1886" i="32" s="1"/>
  <c r="BR1887" i="32"/>
  <c r="DB1887" i="32" s="1"/>
  <c r="BR1888" i="32"/>
  <c r="DB1888" i="32" s="1"/>
  <c r="BR1889" i="32"/>
  <c r="DB1889" i="32" s="1"/>
  <c r="BR1890" i="32"/>
  <c r="DB1890" i="32" s="1"/>
  <c r="BR1891" i="32"/>
  <c r="DB1891" i="32" s="1"/>
  <c r="BR1892" i="32"/>
  <c r="DB1892" i="32" s="1"/>
  <c r="BR1893" i="32"/>
  <c r="DB1893" i="32" s="1"/>
  <c r="BR1894" i="32"/>
  <c r="DB1894" i="32" s="1"/>
  <c r="BR1895" i="32"/>
  <c r="DB1895" i="32" s="1"/>
  <c r="BR1896" i="32"/>
  <c r="DB1896" i="32" s="1"/>
  <c r="BR1897" i="32"/>
  <c r="DB1897" i="32" s="1"/>
  <c r="BR1898" i="32"/>
  <c r="DB1898" i="32" s="1"/>
  <c r="BR1899" i="32"/>
  <c r="DB1899" i="32" s="1"/>
  <c r="BR1900" i="32"/>
  <c r="DB1900" i="32" s="1"/>
  <c r="BR1901" i="32"/>
  <c r="DB1901" i="32" s="1"/>
  <c r="BR1902" i="32"/>
  <c r="DB1902" i="32" s="1"/>
  <c r="BR1903" i="32"/>
  <c r="DB1903" i="32" s="1"/>
  <c r="BR1904" i="32"/>
  <c r="DB1904" i="32" s="1"/>
  <c r="BR1905" i="32"/>
  <c r="DB1905" i="32" s="1"/>
  <c r="BR1906" i="32"/>
  <c r="DB1906" i="32" s="1"/>
  <c r="BR1907" i="32"/>
  <c r="DB1907" i="32" s="1"/>
  <c r="BR1908" i="32"/>
  <c r="DB1908" i="32" s="1"/>
  <c r="BR1909" i="32"/>
  <c r="DB1909" i="32" s="1"/>
  <c r="BR1910" i="32"/>
  <c r="DB1910" i="32" s="1"/>
  <c r="BR1911" i="32"/>
  <c r="DB1911" i="32" s="1"/>
  <c r="BR1912" i="32"/>
  <c r="DB1912" i="32" s="1"/>
  <c r="BR1913" i="32"/>
  <c r="DB1913" i="32" s="1"/>
  <c r="BR1914" i="32"/>
  <c r="DB1914" i="32" s="1"/>
  <c r="BR1915" i="32"/>
  <c r="DB1915" i="32" s="1"/>
  <c r="BR1916" i="32"/>
  <c r="DB1916" i="32" s="1"/>
  <c r="BR1917" i="32"/>
  <c r="DB1917" i="32" s="1"/>
  <c r="BR1918" i="32"/>
  <c r="DB1918" i="32" s="1"/>
  <c r="BR1919" i="32"/>
  <c r="DB1919" i="32" s="1"/>
  <c r="BR1920" i="32"/>
  <c r="DB1920" i="32" s="1"/>
  <c r="BR1921" i="32"/>
  <c r="DB1921" i="32" s="1"/>
  <c r="BR1922" i="32"/>
  <c r="DB1922" i="32" s="1"/>
  <c r="BR1923" i="32"/>
  <c r="DB1923" i="32" s="1"/>
  <c r="BR1924" i="32"/>
  <c r="DB1924" i="32" s="1"/>
  <c r="BR1925" i="32"/>
  <c r="DB1925" i="32" s="1"/>
  <c r="BR1926" i="32"/>
  <c r="DB1926" i="32" s="1"/>
  <c r="BR1927" i="32"/>
  <c r="DB1927" i="32" s="1"/>
  <c r="BR1928" i="32"/>
  <c r="DB1928" i="32" s="1"/>
  <c r="BR1929" i="32"/>
  <c r="DB1929" i="32" s="1"/>
  <c r="BR1930" i="32"/>
  <c r="DB1930" i="32" s="1"/>
  <c r="BR1931" i="32"/>
  <c r="DB1931" i="32" s="1"/>
  <c r="BR1932" i="32"/>
  <c r="DB1932" i="32" s="1"/>
  <c r="BR1933" i="32"/>
  <c r="DB1933" i="32" s="1"/>
  <c r="BR1934" i="32"/>
  <c r="DB1934" i="32" s="1"/>
  <c r="BR1935" i="32"/>
  <c r="DB1935" i="32" s="1"/>
  <c r="BR1936" i="32"/>
  <c r="DB1936" i="32" s="1"/>
  <c r="BR1937" i="32"/>
  <c r="DB1937" i="32" s="1"/>
  <c r="BR1938" i="32"/>
  <c r="DB1938" i="32" s="1"/>
  <c r="BR1939" i="32"/>
  <c r="DB1939" i="32" s="1"/>
  <c r="BR1940" i="32"/>
  <c r="DB1940" i="32" s="1"/>
  <c r="BR1941" i="32"/>
  <c r="DB1941" i="32" s="1"/>
  <c r="BR1942" i="32"/>
  <c r="DB1942" i="32" s="1"/>
  <c r="BR1943" i="32"/>
  <c r="DB1943" i="32" s="1"/>
  <c r="BR1944" i="32"/>
  <c r="DB1944" i="32" s="1"/>
  <c r="BR1945" i="32"/>
  <c r="DB1945" i="32" s="1"/>
  <c r="BR1946" i="32"/>
  <c r="DB1946" i="32" s="1"/>
  <c r="BR1947" i="32"/>
  <c r="DB1947" i="32" s="1"/>
  <c r="BR1948" i="32"/>
  <c r="DB1948" i="32" s="1"/>
  <c r="BR1949" i="32"/>
  <c r="DB1949" i="32" s="1"/>
  <c r="BR1950" i="32"/>
  <c r="DB1950" i="32" s="1"/>
  <c r="BR1951" i="32"/>
  <c r="DB1951" i="32" s="1"/>
  <c r="BR1952" i="32"/>
  <c r="DB1952" i="32" s="1"/>
  <c r="BR1953" i="32"/>
  <c r="DB1953" i="32" s="1"/>
  <c r="BR1954" i="32"/>
  <c r="DB1954" i="32" s="1"/>
  <c r="BR1955" i="32"/>
  <c r="DB1955" i="32" s="1"/>
  <c r="BR1956" i="32"/>
  <c r="DB1956" i="32" s="1"/>
  <c r="BR1957" i="32"/>
  <c r="DB1957" i="32" s="1"/>
  <c r="BR1958" i="32"/>
  <c r="DB1958" i="32" s="1"/>
  <c r="BR1959" i="32"/>
  <c r="DB1959" i="32" s="1"/>
  <c r="BR1960" i="32"/>
  <c r="DB1960" i="32" s="1"/>
  <c r="BR1961" i="32"/>
  <c r="DB1961" i="32" s="1"/>
  <c r="BR1962" i="32"/>
  <c r="DB1962" i="32" s="1"/>
  <c r="BR1963" i="32"/>
  <c r="DB1963" i="32" s="1"/>
  <c r="BR1964" i="32"/>
  <c r="DB1964" i="32" s="1"/>
  <c r="BR1965" i="32"/>
  <c r="DB1965" i="32" s="1"/>
  <c r="BR1966" i="32"/>
  <c r="DB1966" i="32" s="1"/>
  <c r="BR1967" i="32"/>
  <c r="DB1967" i="32" s="1"/>
  <c r="BR1968" i="32"/>
  <c r="DB1968" i="32" s="1"/>
  <c r="BR1969" i="32"/>
  <c r="DB1969" i="32" s="1"/>
  <c r="BR1970" i="32"/>
  <c r="DB1970" i="32" s="1"/>
  <c r="BR1971" i="32"/>
  <c r="DB1971" i="32" s="1"/>
  <c r="BR1972" i="32"/>
  <c r="DB1972" i="32" s="1"/>
  <c r="BR1973" i="32"/>
  <c r="DB1973" i="32" s="1"/>
  <c r="BR1974" i="32"/>
  <c r="DB1974" i="32" s="1"/>
  <c r="BR1975" i="32"/>
  <c r="DB1975" i="32" s="1"/>
  <c r="BR1976" i="32"/>
  <c r="DB1976" i="32" s="1"/>
  <c r="BR1977" i="32"/>
  <c r="DB1977" i="32" s="1"/>
  <c r="BR1978" i="32"/>
  <c r="DB1978" i="32" s="1"/>
  <c r="BR1979" i="32"/>
  <c r="DB1979" i="32" s="1"/>
  <c r="BR1980" i="32"/>
  <c r="DB1980" i="32" s="1"/>
  <c r="BR1981" i="32"/>
  <c r="DB1981" i="32" s="1"/>
  <c r="BR1982" i="32"/>
  <c r="DB1982" i="32" s="1"/>
  <c r="BR1983" i="32"/>
  <c r="DB1983" i="32" s="1"/>
  <c r="BR1984" i="32"/>
  <c r="DB1984" i="32" s="1"/>
  <c r="BR1985" i="32"/>
  <c r="DB1985" i="32" s="1"/>
  <c r="BR1986" i="32"/>
  <c r="DB1986" i="32" s="1"/>
  <c r="BR1987" i="32"/>
  <c r="DB1987" i="32" s="1"/>
  <c r="BR1988" i="32"/>
  <c r="DB1988" i="32" s="1"/>
  <c r="BR1989" i="32"/>
  <c r="DB1989" i="32" s="1"/>
  <c r="BR1990" i="32"/>
  <c r="DB1990" i="32" s="1"/>
  <c r="BR1991" i="32"/>
  <c r="DB1991" i="32" s="1"/>
  <c r="BR1992" i="32"/>
  <c r="DB1992" i="32" s="1"/>
  <c r="BR1993" i="32"/>
  <c r="DB1993" i="32" s="1"/>
  <c r="BR1994" i="32"/>
  <c r="DB1994" i="32" s="1"/>
  <c r="BR1995" i="32"/>
  <c r="DB1995" i="32" s="1"/>
  <c r="BR1996" i="32"/>
  <c r="DB1996" i="32" s="1"/>
  <c r="BR1997" i="32"/>
  <c r="DB1997" i="32" s="1"/>
  <c r="BR1998" i="32"/>
  <c r="DB1998" i="32" s="1"/>
  <c r="BR1999" i="32"/>
  <c r="DB1999" i="32" s="1"/>
  <c r="BR2000" i="32"/>
  <c r="DB2000" i="32" s="1"/>
  <c r="BR2001" i="32"/>
  <c r="DB2001" i="32" s="1"/>
  <c r="BR2002" i="32"/>
  <c r="DB2002" i="32" s="1"/>
  <c r="BR2003" i="32"/>
  <c r="DB2003" i="32" s="1"/>
  <c r="BR2004" i="32"/>
  <c r="DB2004" i="32" s="1"/>
  <c r="BR2005" i="32"/>
  <c r="DB2005" i="32" s="1"/>
  <c r="BR2006" i="32"/>
  <c r="DB2006" i="32" s="1"/>
  <c r="BR2007" i="32"/>
  <c r="DB2007" i="32" s="1"/>
  <c r="BR2008" i="32"/>
  <c r="DB2008" i="32" s="1"/>
  <c r="BR2009" i="32"/>
  <c r="DB2009" i="32" s="1"/>
  <c r="BR2010" i="32"/>
  <c r="DB2010" i="32" s="1"/>
  <c r="BR2011" i="32"/>
  <c r="DB2011" i="32" s="1"/>
  <c r="BR2012" i="32"/>
  <c r="DB2012" i="32" s="1"/>
  <c r="BR2013" i="32"/>
  <c r="DB2013" i="32" s="1"/>
  <c r="BR2014" i="32"/>
  <c r="DB2014" i="32" s="1"/>
  <c r="BR2015" i="32"/>
  <c r="DB2015" i="32" s="1"/>
  <c r="BR2016" i="32"/>
  <c r="DB2016" i="32" s="1"/>
  <c r="BR2017" i="32"/>
  <c r="DB2017" i="32" s="1"/>
  <c r="BR2018" i="32"/>
  <c r="DB2018" i="32" s="1"/>
  <c r="BR2019" i="32"/>
  <c r="DB2019" i="32" s="1"/>
  <c r="BR2020" i="32"/>
  <c r="DB2020" i="32" s="1"/>
  <c r="BR2021" i="32"/>
  <c r="DB2021" i="32" s="1"/>
  <c r="BR2022" i="32"/>
  <c r="DB2022" i="32" s="1"/>
  <c r="BR2023" i="32"/>
  <c r="DB2023" i="32" s="1"/>
  <c r="BR2024" i="32"/>
  <c r="DB2024" i="32" s="1"/>
  <c r="BR2025" i="32"/>
  <c r="DB2025" i="32" s="1"/>
  <c r="BR2026" i="32"/>
  <c r="DB2026" i="32" s="1"/>
  <c r="BR2027" i="32"/>
  <c r="DB2027" i="32" s="1"/>
  <c r="BR2028" i="32"/>
  <c r="DB2028" i="32" s="1"/>
  <c r="BR2029" i="32"/>
  <c r="DB2029" i="32" s="1"/>
  <c r="BR2030" i="32"/>
  <c r="DB2030" i="32" s="1"/>
  <c r="BR2031" i="32"/>
  <c r="DB2031" i="32" s="1"/>
  <c r="BR2032" i="32"/>
  <c r="DB2032" i="32" s="1"/>
  <c r="BR2033" i="32"/>
  <c r="DB2033" i="32" s="1"/>
  <c r="BR2034" i="32"/>
  <c r="DB2034" i="32" s="1"/>
  <c r="BR2035" i="32"/>
  <c r="DB2035" i="32" s="1"/>
  <c r="BR2036" i="32"/>
  <c r="DB2036" i="32" s="1"/>
  <c r="BR2037" i="32"/>
  <c r="DB2037" i="32" s="1"/>
  <c r="BR2038" i="32"/>
  <c r="DB2038" i="32" s="1"/>
  <c r="BR2039" i="32"/>
  <c r="DB2039" i="32" s="1"/>
  <c r="BR2040" i="32"/>
  <c r="DB2040" i="32" s="1"/>
  <c r="BR2041" i="32"/>
  <c r="DB2041" i="32" s="1"/>
  <c r="BR2042" i="32"/>
  <c r="DB2042" i="32" s="1"/>
  <c r="BR2043" i="32"/>
  <c r="DB2043" i="32" s="1"/>
  <c r="BR2044" i="32"/>
  <c r="DB2044" i="32" s="1"/>
  <c r="BR2045" i="32"/>
  <c r="DB2045" i="32" s="1"/>
  <c r="BR2046" i="32"/>
  <c r="DB2046" i="32" s="1"/>
  <c r="BR2047" i="32"/>
  <c r="DB2047" i="32" s="1"/>
  <c r="BR2048" i="32"/>
  <c r="DB2048" i="32" s="1"/>
  <c r="BR2049" i="32"/>
  <c r="DB2049" i="32" s="1"/>
  <c r="BR2050" i="32"/>
  <c r="DB2050" i="32" s="1"/>
  <c r="BR2051" i="32"/>
  <c r="DB2051" i="32" s="1"/>
  <c r="BR2052" i="32"/>
  <c r="DB2052" i="32" s="1"/>
  <c r="BR2053" i="32"/>
  <c r="DB2053" i="32" s="1"/>
  <c r="BR2054" i="32"/>
  <c r="DB2054" i="32" s="1"/>
  <c r="BR2055" i="32"/>
  <c r="DB2055" i="32" s="1"/>
  <c r="BR2056" i="32"/>
  <c r="DB2056" i="32" s="1"/>
  <c r="BR2057" i="32"/>
  <c r="DB2057" i="32" s="1"/>
  <c r="BR2058" i="32"/>
  <c r="DB2058" i="32" s="1"/>
  <c r="BR2059" i="32"/>
  <c r="DB2059" i="32" s="1"/>
  <c r="BR2060" i="32"/>
  <c r="DB2060" i="32" s="1"/>
  <c r="BR2061" i="32"/>
  <c r="DB2061" i="32" s="1"/>
  <c r="BR2062" i="32"/>
  <c r="DB2062" i="32" s="1"/>
  <c r="BR2063" i="32"/>
  <c r="DB2063" i="32" s="1"/>
  <c r="BR2064" i="32"/>
  <c r="DB2064" i="32" s="1"/>
  <c r="BR2065" i="32"/>
  <c r="DB2065" i="32" s="1"/>
  <c r="BR2066" i="32"/>
  <c r="DB2066" i="32" s="1"/>
  <c r="BR2067" i="32"/>
  <c r="DB2067" i="32" s="1"/>
  <c r="BR2068" i="32"/>
  <c r="DB2068" i="32" s="1"/>
  <c r="BR2069" i="32"/>
  <c r="DB2069" i="32" s="1"/>
  <c r="BR2070" i="32"/>
  <c r="DB2070" i="32" s="1"/>
  <c r="BR2071" i="32"/>
  <c r="DB2071" i="32" s="1"/>
  <c r="BR2072" i="32"/>
  <c r="DB2072" i="32" s="1"/>
  <c r="BR2073" i="32"/>
  <c r="DB2073" i="32" s="1"/>
  <c r="BR2074" i="32"/>
  <c r="DB2074" i="32" s="1"/>
  <c r="BR2075" i="32"/>
  <c r="DB2075" i="32" s="1"/>
  <c r="BR2076" i="32"/>
  <c r="DB2076" i="32" s="1"/>
  <c r="BR2077" i="32"/>
  <c r="DB2077" i="32" s="1"/>
  <c r="BR2078" i="32"/>
  <c r="DB2078" i="32" s="1"/>
  <c r="BR2079" i="32"/>
  <c r="DB2079" i="32" s="1"/>
  <c r="BR2080" i="32"/>
  <c r="DB2080" i="32" s="1"/>
  <c r="BR2081" i="32"/>
  <c r="DB2081" i="32" s="1"/>
  <c r="BR2082" i="32"/>
  <c r="DB2082" i="32" s="1"/>
  <c r="BR2083" i="32"/>
  <c r="DB2083" i="32" s="1"/>
  <c r="BR2084" i="32"/>
  <c r="DB2084" i="32" s="1"/>
  <c r="BR2085" i="32"/>
  <c r="DB2085" i="32" s="1"/>
  <c r="BR2086" i="32"/>
  <c r="DB2086" i="32" s="1"/>
  <c r="BR2087" i="32"/>
  <c r="DB2087" i="32" s="1"/>
  <c r="BR2088" i="32"/>
  <c r="DB2088" i="32" s="1"/>
  <c r="BR2089" i="32"/>
  <c r="DB2089" i="32" s="1"/>
  <c r="BR2090" i="32"/>
  <c r="DB2090" i="32" s="1"/>
  <c r="BR2091" i="32"/>
  <c r="DB2091" i="32" s="1"/>
  <c r="BR2092" i="32"/>
  <c r="DB2092" i="32" s="1"/>
  <c r="BR2093" i="32"/>
  <c r="DB2093" i="32" s="1"/>
  <c r="BR2094" i="32"/>
  <c r="DB2094" i="32" s="1"/>
  <c r="BR2095" i="32"/>
  <c r="DB2095" i="32" s="1"/>
  <c r="BR2096" i="32"/>
  <c r="DB2096" i="32" s="1"/>
  <c r="BR2097" i="32"/>
  <c r="DB2097" i="32" s="1"/>
  <c r="BR2098" i="32"/>
  <c r="DB2098" i="32" s="1"/>
  <c r="BR2099" i="32"/>
  <c r="DB2099" i="32" s="1"/>
  <c r="BR2100" i="32"/>
  <c r="DB2100" i="32" s="1"/>
  <c r="BR2101" i="32"/>
  <c r="DB2101" i="32" s="1"/>
  <c r="BR2102" i="32"/>
  <c r="DB2102" i="32" s="1"/>
  <c r="BR2103" i="32"/>
  <c r="DB2103" i="32" s="1"/>
  <c r="BR2104" i="32"/>
  <c r="DB2104" i="32" s="1"/>
  <c r="BR2105" i="32"/>
  <c r="DB2105" i="32" s="1"/>
  <c r="BR2106" i="32"/>
  <c r="DB2106" i="32" s="1"/>
  <c r="BR2107" i="32"/>
  <c r="DB2107" i="32" s="1"/>
  <c r="BR2108" i="32"/>
  <c r="DB2108" i="32" s="1"/>
  <c r="BR2109" i="32"/>
  <c r="DB2109" i="32" s="1"/>
  <c r="BR2110" i="32"/>
  <c r="DB2110" i="32" s="1"/>
  <c r="BR2111" i="32"/>
  <c r="DB2111" i="32" s="1"/>
  <c r="BR2112" i="32"/>
  <c r="DB2112" i="32" s="1"/>
  <c r="BR2113" i="32"/>
  <c r="DB2113" i="32" s="1"/>
  <c r="BR2114" i="32"/>
  <c r="DB2114" i="32" s="1"/>
  <c r="BR2115" i="32"/>
  <c r="DB2115" i="32" s="1"/>
  <c r="BR2116" i="32"/>
  <c r="DB2116" i="32" s="1"/>
  <c r="BR2117" i="32"/>
  <c r="DB2117" i="32" s="1"/>
  <c r="BR2118" i="32"/>
  <c r="DB2118" i="32" s="1"/>
  <c r="BR2119" i="32"/>
  <c r="DB2119" i="32" s="1"/>
  <c r="BR2120" i="32"/>
  <c r="DB2120" i="32" s="1"/>
  <c r="BR2121" i="32"/>
  <c r="DB2121" i="32" s="1"/>
  <c r="BR2122" i="32"/>
  <c r="DB2122" i="32" s="1"/>
  <c r="BR2123" i="32"/>
  <c r="DB2123" i="32" s="1"/>
  <c r="BR2124" i="32"/>
  <c r="DB2124" i="32" s="1"/>
  <c r="BR2125" i="32"/>
  <c r="DB2125" i="32" s="1"/>
  <c r="BR2126" i="32"/>
  <c r="DB2126" i="32" s="1"/>
  <c r="BR2127" i="32"/>
  <c r="DB2127" i="32" s="1"/>
  <c r="BR2128" i="32"/>
  <c r="DB2128" i="32" s="1"/>
  <c r="BR2129" i="32"/>
  <c r="DB2129" i="32" s="1"/>
  <c r="BR2130" i="32"/>
  <c r="DB2130" i="32" s="1"/>
  <c r="BR2131" i="32"/>
  <c r="DB2131" i="32" s="1"/>
  <c r="BR2132" i="32"/>
  <c r="DB2132" i="32" s="1"/>
  <c r="BR2133" i="32"/>
  <c r="DB2133" i="32" s="1"/>
  <c r="BR2134" i="32"/>
  <c r="DB2134" i="32" s="1"/>
  <c r="BR2135" i="32"/>
  <c r="DB2135" i="32" s="1"/>
  <c r="BR2136" i="32"/>
  <c r="DB2136" i="32" s="1"/>
  <c r="BR2137" i="32"/>
  <c r="DB2137" i="32" s="1"/>
  <c r="BR2138" i="32"/>
  <c r="DB2138" i="32" s="1"/>
  <c r="BR2139" i="32"/>
  <c r="DB2139" i="32" s="1"/>
  <c r="BR2140" i="32"/>
  <c r="DB2140" i="32" s="1"/>
  <c r="BR2141" i="32"/>
  <c r="DB2141" i="32" s="1"/>
  <c r="BR2142" i="32"/>
  <c r="DB2142" i="32" s="1"/>
  <c r="BR2143" i="32"/>
  <c r="DB2143" i="32" s="1"/>
  <c r="BR2144" i="32"/>
  <c r="DB2144" i="32" s="1"/>
  <c r="BR2145" i="32"/>
  <c r="DB2145" i="32" s="1"/>
  <c r="BR2146" i="32"/>
  <c r="DB2146" i="32" s="1"/>
  <c r="BR2147" i="32"/>
  <c r="DB2147" i="32" s="1"/>
  <c r="BR2148" i="32"/>
  <c r="DB2148" i="32" s="1"/>
  <c r="BR2149" i="32"/>
  <c r="DB2149" i="32" s="1"/>
  <c r="BR2150" i="32"/>
  <c r="DB2150" i="32" s="1"/>
  <c r="BR2151" i="32"/>
  <c r="DB2151" i="32" s="1"/>
  <c r="BR2152" i="32"/>
  <c r="DB2152" i="32" s="1"/>
  <c r="BR2153" i="32"/>
  <c r="DB2153" i="32" s="1"/>
  <c r="BR2154" i="32"/>
  <c r="DB2154" i="32" s="1"/>
  <c r="BR2155" i="32"/>
  <c r="DB2155" i="32" s="1"/>
  <c r="BR2156" i="32"/>
  <c r="DB2156" i="32" s="1"/>
  <c r="BR2157" i="32"/>
  <c r="DB2157" i="32" s="1"/>
  <c r="BR2158" i="32"/>
  <c r="DB2158" i="32" s="1"/>
  <c r="BR2159" i="32"/>
  <c r="DB2159" i="32" s="1"/>
  <c r="BR2160" i="32"/>
  <c r="DB2160" i="32" s="1"/>
  <c r="BR2161" i="32"/>
  <c r="DB2161" i="32" s="1"/>
  <c r="BR2162" i="32"/>
  <c r="DB2162" i="32" s="1"/>
  <c r="BR2163" i="32"/>
  <c r="DB2163" i="32" s="1"/>
  <c r="BR2164" i="32"/>
  <c r="DB2164" i="32" s="1"/>
  <c r="BR2165" i="32"/>
  <c r="DB2165" i="32" s="1"/>
  <c r="BR2166" i="32"/>
  <c r="DB2166" i="32" s="1"/>
  <c r="BR2167" i="32"/>
  <c r="DB2167" i="32" s="1"/>
  <c r="BR2168" i="32"/>
  <c r="DB2168" i="32" s="1"/>
  <c r="BR2169" i="32"/>
  <c r="DB2169" i="32" s="1"/>
  <c r="BR2170" i="32"/>
  <c r="DB2170" i="32" s="1"/>
  <c r="BR2171" i="32"/>
  <c r="DB2171" i="32" s="1"/>
  <c r="BR2172" i="32"/>
  <c r="DB2172" i="32" s="1"/>
  <c r="BR2173" i="32"/>
  <c r="DB2173" i="32" s="1"/>
  <c r="BR2174" i="32"/>
  <c r="DB2174" i="32" s="1"/>
  <c r="BR2175" i="32"/>
  <c r="DB2175" i="32" s="1"/>
  <c r="BR2176" i="32"/>
  <c r="DB2176" i="32" s="1"/>
  <c r="BR2177" i="32"/>
  <c r="DB2177" i="32" s="1"/>
  <c r="BR2178" i="32"/>
  <c r="DB2178" i="32" s="1"/>
  <c r="BR2179" i="32"/>
  <c r="DB2179" i="32" s="1"/>
  <c r="BR2180" i="32"/>
  <c r="DB2180" i="32" s="1"/>
  <c r="BR2181" i="32"/>
  <c r="DB2181" i="32" s="1"/>
  <c r="BR2182" i="32"/>
  <c r="DB2182" i="32" s="1"/>
  <c r="BR2183" i="32"/>
  <c r="DB2183" i="32" s="1"/>
  <c r="BR2184" i="32"/>
  <c r="DB2184" i="32" s="1"/>
  <c r="BR2185" i="32"/>
  <c r="DB2185" i="32" s="1"/>
  <c r="BR2186" i="32"/>
  <c r="DB2186" i="32" s="1"/>
  <c r="BR2187" i="32"/>
  <c r="DB2187" i="32" s="1"/>
  <c r="BR2188" i="32"/>
  <c r="DB2188" i="32" s="1"/>
  <c r="BR2189" i="32"/>
  <c r="DB2189" i="32" s="1"/>
  <c r="BR2190" i="32"/>
  <c r="DB2190" i="32" s="1"/>
  <c r="BR2191" i="32"/>
  <c r="DB2191" i="32" s="1"/>
  <c r="BR2192" i="32"/>
  <c r="DB2192" i="32" s="1"/>
  <c r="BR2193" i="32"/>
  <c r="DB2193" i="32" s="1"/>
  <c r="BR2194" i="32"/>
  <c r="DB2194" i="32" s="1"/>
  <c r="BR2195" i="32"/>
  <c r="DB2195" i="32" s="1"/>
  <c r="BR2196" i="32"/>
  <c r="DB2196" i="32" s="1"/>
  <c r="BR2197" i="32"/>
  <c r="DB2197" i="32" s="1"/>
  <c r="BR2198" i="32"/>
  <c r="DB2198" i="32" s="1"/>
  <c r="BR2199" i="32"/>
  <c r="DB2199" i="32" s="1"/>
  <c r="BR2200" i="32"/>
  <c r="DB2200" i="32" s="1"/>
  <c r="BR2201" i="32"/>
  <c r="DB2201" i="32" s="1"/>
  <c r="BR2202" i="32"/>
  <c r="DB2202" i="32" s="1"/>
  <c r="BR2203" i="32"/>
  <c r="DB2203" i="32" s="1"/>
  <c r="BR2204" i="32"/>
  <c r="DB2204" i="32" s="1"/>
  <c r="BR2205" i="32"/>
  <c r="DB2205" i="32" s="1"/>
  <c r="BR2206" i="32"/>
  <c r="DB2206" i="32" s="1"/>
  <c r="BR2207" i="32"/>
  <c r="DB2207" i="32" s="1"/>
  <c r="BR2208" i="32"/>
  <c r="DB2208" i="32" s="1"/>
  <c r="BR2209" i="32"/>
  <c r="DB2209" i="32" s="1"/>
  <c r="BR2210" i="32"/>
  <c r="DB2210" i="32" s="1"/>
  <c r="BR2211" i="32"/>
  <c r="DB2211" i="32" s="1"/>
  <c r="BR2212" i="32"/>
  <c r="DB2212" i="32" s="1"/>
  <c r="BR2213" i="32"/>
  <c r="DB2213" i="32" s="1"/>
  <c r="BR2214" i="32"/>
  <c r="DB2214" i="32" s="1"/>
  <c r="BR2215" i="32"/>
  <c r="DB2215" i="32" s="1"/>
  <c r="BR2216" i="32"/>
  <c r="DB2216" i="32" s="1"/>
  <c r="BR2217" i="32"/>
  <c r="DB2217" i="32" s="1"/>
  <c r="BR2218" i="32"/>
  <c r="DB2218" i="32" s="1"/>
  <c r="BR2219" i="32"/>
  <c r="DB2219" i="32" s="1"/>
  <c r="BR2220" i="32"/>
  <c r="DB2220" i="32" s="1"/>
  <c r="BR2221" i="32"/>
  <c r="DB2221" i="32" s="1"/>
  <c r="BR2222" i="32"/>
  <c r="DB2222" i="32" s="1"/>
  <c r="BR2223" i="32"/>
  <c r="DB2223" i="32" s="1"/>
  <c r="BR2224" i="32"/>
  <c r="DB2224" i="32" s="1"/>
  <c r="BR2225" i="32"/>
  <c r="DB2225" i="32" s="1"/>
  <c r="BR2226" i="32"/>
  <c r="DB2226" i="32" s="1"/>
  <c r="BR2227" i="32"/>
  <c r="DB2227" i="32" s="1"/>
  <c r="BR2228" i="32"/>
  <c r="DB2228" i="32" s="1"/>
  <c r="BR2229" i="32"/>
  <c r="DB2229" i="32" s="1"/>
  <c r="BR2230" i="32"/>
  <c r="DB2230" i="32" s="1"/>
  <c r="BR2231" i="32"/>
  <c r="DB2231" i="32" s="1"/>
  <c r="BR2232" i="32"/>
  <c r="DB2232" i="32" s="1"/>
  <c r="BR2233" i="32"/>
  <c r="DB2233" i="32" s="1"/>
  <c r="BR2234" i="32"/>
  <c r="DB2234" i="32" s="1"/>
  <c r="BR2235" i="32"/>
  <c r="DB2235" i="32" s="1"/>
  <c r="BR2236" i="32"/>
  <c r="DB2236" i="32" s="1"/>
  <c r="BR2237" i="32"/>
  <c r="DB2237" i="32" s="1"/>
  <c r="BR2238" i="32"/>
  <c r="DB2238" i="32" s="1"/>
  <c r="BR2239" i="32"/>
  <c r="DB2239" i="32" s="1"/>
  <c r="BR2240" i="32"/>
  <c r="DB2240" i="32" s="1"/>
  <c r="BR2241" i="32"/>
  <c r="DB2241" i="32" s="1"/>
  <c r="BR2242" i="32"/>
  <c r="DB2242" i="32" s="1"/>
  <c r="BR2243" i="32"/>
  <c r="DB2243" i="32" s="1"/>
  <c r="BR2244" i="32"/>
  <c r="DB2244" i="32" s="1"/>
  <c r="BR2245" i="32"/>
  <c r="DB2245" i="32" s="1"/>
  <c r="BR2246" i="32"/>
  <c r="DB2246" i="32" s="1"/>
  <c r="BR2247" i="32"/>
  <c r="DB2247" i="32" s="1"/>
  <c r="BR2248" i="32"/>
  <c r="DB2248" i="32" s="1"/>
  <c r="BR2249" i="32"/>
  <c r="DB2249" i="32" s="1"/>
  <c r="BR2250" i="32"/>
  <c r="DB2250" i="32" s="1"/>
  <c r="BR2251" i="32"/>
  <c r="DB2251" i="32" s="1"/>
  <c r="BR2252" i="32"/>
  <c r="DB2252" i="32" s="1"/>
  <c r="BR2253" i="32"/>
  <c r="DB2253" i="32" s="1"/>
  <c r="BR2254" i="32"/>
  <c r="DB2254" i="32" s="1"/>
  <c r="BR2255" i="32"/>
  <c r="DB2255" i="32" s="1"/>
  <c r="BR2256" i="32"/>
  <c r="DB2256" i="32" s="1"/>
  <c r="BR2257" i="32"/>
  <c r="DB2257" i="32" s="1"/>
  <c r="BR2258" i="32"/>
  <c r="DB2258" i="32" s="1"/>
  <c r="BR2259" i="32"/>
  <c r="DB2259" i="32" s="1"/>
  <c r="BR2260" i="32"/>
  <c r="DB2260" i="32" s="1"/>
  <c r="BR2261" i="32"/>
  <c r="DB2261" i="32" s="1"/>
  <c r="BR2262" i="32"/>
  <c r="DB2262" i="32" s="1"/>
  <c r="BR2263" i="32"/>
  <c r="DB2263" i="32" s="1"/>
  <c r="BR2264" i="32"/>
  <c r="DB2264" i="32" s="1"/>
  <c r="BR2265" i="32"/>
  <c r="DB2265" i="32" s="1"/>
  <c r="BR2266" i="32"/>
  <c r="DB2266" i="32" s="1"/>
  <c r="BR2267" i="32"/>
  <c r="DB2267" i="32" s="1"/>
  <c r="BR2268" i="32"/>
  <c r="DB2268" i="32" s="1"/>
  <c r="BR2269" i="32"/>
  <c r="DB2269" i="32" s="1"/>
  <c r="BR2270" i="32"/>
  <c r="DB2270" i="32" s="1"/>
  <c r="BR2271" i="32"/>
  <c r="DB2271" i="32" s="1"/>
  <c r="BR2272" i="32"/>
  <c r="DB2272" i="32" s="1"/>
  <c r="BR2273" i="32"/>
  <c r="DB2273" i="32" s="1"/>
  <c r="BR2274" i="32"/>
  <c r="DB2274" i="32" s="1"/>
  <c r="BR2275" i="32"/>
  <c r="DB2275" i="32" s="1"/>
  <c r="BR2276" i="32"/>
  <c r="DB2276" i="32" s="1"/>
  <c r="BR2277" i="32"/>
  <c r="DB2277" i="32" s="1"/>
  <c r="BR2278" i="32"/>
  <c r="DB2278" i="32" s="1"/>
  <c r="BR2279" i="32"/>
  <c r="DB2279" i="32" s="1"/>
  <c r="BR2280" i="32"/>
  <c r="DB2280" i="32" s="1"/>
  <c r="BR2281" i="32"/>
  <c r="DB2281" i="32" s="1"/>
  <c r="BR2282" i="32"/>
  <c r="DB2282" i="32" s="1"/>
  <c r="BR2283" i="32"/>
  <c r="DB2283" i="32" s="1"/>
  <c r="BR2284" i="32"/>
  <c r="DB2284" i="32" s="1"/>
  <c r="BR2285" i="32"/>
  <c r="DB2285" i="32" s="1"/>
  <c r="BR2286" i="32"/>
  <c r="DB2286" i="32" s="1"/>
  <c r="BR2287" i="32"/>
  <c r="DB2287" i="32" s="1"/>
  <c r="BR2288" i="32"/>
  <c r="DB2288" i="32" s="1"/>
  <c r="BR2289" i="32"/>
  <c r="DB2289" i="32" s="1"/>
  <c r="BR2290" i="32"/>
  <c r="DB2290" i="32" s="1"/>
  <c r="BR2291" i="32"/>
  <c r="DB2291" i="32" s="1"/>
  <c r="BR2292" i="32"/>
  <c r="DB2292" i="32" s="1"/>
  <c r="BR2293" i="32"/>
  <c r="DB2293" i="32" s="1"/>
  <c r="BR2294" i="32"/>
  <c r="DB2294" i="32" s="1"/>
  <c r="BR2295" i="32"/>
  <c r="DB2295" i="32" s="1"/>
  <c r="BR2296" i="32"/>
  <c r="DB2296" i="32" s="1"/>
  <c r="BR2297" i="32"/>
  <c r="DB2297" i="32" s="1"/>
  <c r="BR2298" i="32"/>
  <c r="DB2298" i="32" s="1"/>
  <c r="BR2299" i="32"/>
  <c r="DB2299" i="32" s="1"/>
  <c r="BR2300" i="32"/>
  <c r="DB2300" i="32" s="1"/>
  <c r="BR2301" i="32"/>
  <c r="DB2301" i="32" s="1"/>
  <c r="BR2302" i="32"/>
  <c r="DB2302" i="32" s="1"/>
  <c r="BR2303" i="32"/>
  <c r="DB2303" i="32" s="1"/>
  <c r="BR2304" i="32"/>
  <c r="DB2304" i="32" s="1"/>
  <c r="BR2305" i="32"/>
  <c r="DB2305" i="32" s="1"/>
  <c r="BR2306" i="32"/>
  <c r="DB2306" i="32" s="1"/>
  <c r="BR2307" i="32"/>
  <c r="DB2307" i="32" s="1"/>
  <c r="BR2308" i="32"/>
  <c r="DB2308" i="32" s="1"/>
  <c r="BR2309" i="32"/>
  <c r="DB2309" i="32" s="1"/>
  <c r="BR2310" i="32"/>
  <c r="DB2310" i="32" s="1"/>
  <c r="BR2311" i="32"/>
  <c r="DB2311" i="32" s="1"/>
  <c r="BR2312" i="32"/>
  <c r="DB2312" i="32" s="1"/>
  <c r="BR2313" i="32"/>
  <c r="DB2313" i="32" s="1"/>
  <c r="BR2314" i="32"/>
  <c r="DB2314" i="32" s="1"/>
  <c r="BR2315" i="32"/>
  <c r="DB2315" i="32" s="1"/>
  <c r="BR2316" i="32"/>
  <c r="DB2316" i="32" s="1"/>
  <c r="BR2317" i="32"/>
  <c r="DB2317" i="32" s="1"/>
  <c r="BR2318" i="32"/>
  <c r="DB2318" i="32" s="1"/>
  <c r="BR2319" i="32"/>
  <c r="DB2319" i="32" s="1"/>
  <c r="BR2320" i="32"/>
  <c r="DB2320" i="32" s="1"/>
  <c r="BR2321" i="32"/>
  <c r="DB2321" i="32" s="1"/>
  <c r="BR2322" i="32"/>
  <c r="DB2322" i="32" s="1"/>
  <c r="BR2323" i="32"/>
  <c r="DB2323" i="32" s="1"/>
  <c r="BR2324" i="32"/>
  <c r="DB2324" i="32" s="1"/>
  <c r="BR2325" i="32"/>
  <c r="DB2325" i="32" s="1"/>
  <c r="BR2326" i="32"/>
  <c r="DB2326" i="32" s="1"/>
  <c r="BR2327" i="32"/>
  <c r="DB2327" i="32" s="1"/>
  <c r="BR2328" i="32"/>
  <c r="DB2328" i="32" s="1"/>
  <c r="BR2329" i="32"/>
  <c r="DB2329" i="32" s="1"/>
  <c r="BR2330" i="32"/>
  <c r="DB2330" i="32" s="1"/>
  <c r="BR2331" i="32"/>
  <c r="DB2331" i="32" s="1"/>
  <c r="BR2332" i="32"/>
  <c r="DB2332" i="32" s="1"/>
  <c r="BR2333" i="32"/>
  <c r="DB2333" i="32" s="1"/>
  <c r="BR2334" i="32"/>
  <c r="DB2334" i="32" s="1"/>
  <c r="BR2335" i="32"/>
  <c r="DB2335" i="32" s="1"/>
  <c r="BR2336" i="32"/>
  <c r="DB2336" i="32" s="1"/>
  <c r="BR2337" i="32"/>
  <c r="DB2337" i="32" s="1"/>
  <c r="BR2338" i="32"/>
  <c r="DB2338" i="32" s="1"/>
  <c r="BR2339" i="32"/>
  <c r="DB2339" i="32" s="1"/>
  <c r="BR2340" i="32"/>
  <c r="DB2340" i="32" s="1"/>
  <c r="BR2341" i="32"/>
  <c r="DB2341" i="32" s="1"/>
  <c r="BR2342" i="32"/>
  <c r="DB2342" i="32" s="1"/>
  <c r="BR2343" i="32"/>
  <c r="DB2343" i="32" s="1"/>
  <c r="BR2344" i="32"/>
  <c r="DB2344" i="32" s="1"/>
  <c r="BR2345" i="32"/>
  <c r="DB2345" i="32" s="1"/>
  <c r="BR2346" i="32"/>
  <c r="DB2346" i="32" s="1"/>
  <c r="BR2347" i="32"/>
  <c r="DB2347" i="32" s="1"/>
  <c r="BR2348" i="32"/>
  <c r="DB2348" i="32" s="1"/>
  <c r="BR2349" i="32"/>
  <c r="DB2349" i="32" s="1"/>
  <c r="BR2350" i="32"/>
  <c r="DB2350" i="32" s="1"/>
  <c r="BR2351" i="32"/>
  <c r="DB2351" i="32" s="1"/>
  <c r="BR2352" i="32"/>
  <c r="DB2352" i="32" s="1"/>
  <c r="BR2353" i="32"/>
  <c r="DB2353" i="32" s="1"/>
  <c r="BR2354" i="32"/>
  <c r="DB2354" i="32" s="1"/>
  <c r="BR2355" i="32"/>
  <c r="DB2355" i="32" s="1"/>
  <c r="BR2356" i="32"/>
  <c r="DB2356" i="32" s="1"/>
  <c r="BR2357" i="32"/>
  <c r="DB2357" i="32" s="1"/>
  <c r="BR2358" i="32"/>
  <c r="DB2358" i="32" s="1"/>
  <c r="BR2359" i="32"/>
  <c r="DB2359" i="32" s="1"/>
  <c r="BR2360" i="32"/>
  <c r="DB2360" i="32" s="1"/>
  <c r="BR2361" i="32"/>
  <c r="DB2361" i="32" s="1"/>
  <c r="BR2362" i="32"/>
  <c r="DB2362" i="32" s="1"/>
  <c r="BR2363" i="32"/>
  <c r="DB2363" i="32" s="1"/>
  <c r="BR2364" i="32"/>
  <c r="DB2364" i="32" s="1"/>
  <c r="BR2365" i="32"/>
  <c r="DB2365" i="32" s="1"/>
  <c r="BR2366" i="32"/>
  <c r="DB2366" i="32" s="1"/>
  <c r="BR2367" i="32"/>
  <c r="DB2367" i="32" s="1"/>
  <c r="BR2368" i="32"/>
  <c r="DB2368" i="32" s="1"/>
  <c r="BR2369" i="32"/>
  <c r="DB2369" i="32" s="1"/>
  <c r="BR2370" i="32"/>
  <c r="DB2370" i="32" s="1"/>
  <c r="BR2371" i="32"/>
  <c r="DB2371" i="32" s="1"/>
  <c r="BR2372" i="32"/>
  <c r="DB2372" i="32" s="1"/>
  <c r="BR2373" i="32"/>
  <c r="DB2373" i="32" s="1"/>
  <c r="BR2374" i="32"/>
  <c r="DB2374" i="32" s="1"/>
  <c r="BR2375" i="32"/>
  <c r="DB2375" i="32" s="1"/>
  <c r="BR2376" i="32"/>
  <c r="DB2376" i="32" s="1"/>
  <c r="BR2377" i="32"/>
  <c r="DB2377" i="32" s="1"/>
  <c r="BR2378" i="32"/>
  <c r="DB2378" i="32" s="1"/>
  <c r="BR2379" i="32"/>
  <c r="DB2379" i="32" s="1"/>
  <c r="BR2380" i="32"/>
  <c r="DB2380" i="32" s="1"/>
  <c r="BR2381" i="32"/>
  <c r="DB2381" i="32" s="1"/>
  <c r="BR2382" i="32"/>
  <c r="DB2382" i="32" s="1"/>
  <c r="BR2383" i="32"/>
  <c r="DB2383" i="32" s="1"/>
  <c r="BR2384" i="32"/>
  <c r="DB2384" i="32" s="1"/>
  <c r="BR2385" i="32"/>
  <c r="DB2385" i="32" s="1"/>
  <c r="BR2386" i="32"/>
  <c r="DB2386" i="32" s="1"/>
  <c r="BR2387" i="32"/>
  <c r="DB2387" i="32" s="1"/>
  <c r="BR2388" i="32"/>
  <c r="DB2388" i="32" s="1"/>
  <c r="BR2389" i="32"/>
  <c r="DB2389" i="32" s="1"/>
  <c r="BR2390" i="32"/>
  <c r="DB2390" i="32" s="1"/>
  <c r="BR2391" i="32"/>
  <c r="DB2391" i="32" s="1"/>
  <c r="BR2392" i="32"/>
  <c r="DB2392" i="32" s="1"/>
  <c r="BR2393" i="32"/>
  <c r="DB2393" i="32" s="1"/>
  <c r="BR2394" i="32"/>
  <c r="DB2394" i="32" s="1"/>
  <c r="BR2395" i="32"/>
  <c r="DB2395" i="32" s="1"/>
  <c r="BR2396" i="32"/>
  <c r="DB2396" i="32" s="1"/>
  <c r="BR2397" i="32"/>
  <c r="DB2397" i="32" s="1"/>
  <c r="BR2398" i="32"/>
  <c r="DB2398" i="32" s="1"/>
  <c r="BR2399" i="32"/>
  <c r="DB2399" i="32" s="1"/>
  <c r="BR2400" i="32"/>
  <c r="DB2400" i="32" s="1"/>
  <c r="BR2401" i="32"/>
  <c r="DB2401" i="32" s="1"/>
  <c r="BR2402" i="32"/>
  <c r="DB2402" i="32" s="1"/>
  <c r="BR2403" i="32"/>
  <c r="DB2403" i="32" s="1"/>
  <c r="BR2404" i="32"/>
  <c r="DB2404" i="32" s="1"/>
  <c r="BR2405" i="32"/>
  <c r="DB2405" i="32" s="1"/>
  <c r="BR2406" i="32"/>
  <c r="DB2406" i="32" s="1"/>
  <c r="BR2407" i="32"/>
  <c r="DB2407" i="32" s="1"/>
  <c r="BR2408" i="32"/>
  <c r="DB2408" i="32" s="1"/>
  <c r="BR2409" i="32"/>
  <c r="DB2409" i="32" s="1"/>
  <c r="BR2410" i="32"/>
  <c r="DB2410" i="32" s="1"/>
  <c r="BR2411" i="32"/>
  <c r="DB2411" i="32" s="1"/>
  <c r="BR2412" i="32"/>
  <c r="DB2412" i="32" s="1"/>
  <c r="BR2413" i="32"/>
  <c r="DB2413" i="32" s="1"/>
  <c r="BR2414" i="32"/>
  <c r="DB2414" i="32" s="1"/>
  <c r="BR2415" i="32"/>
  <c r="DB2415" i="32" s="1"/>
  <c r="BR2416" i="32"/>
  <c r="DB2416" i="32" s="1"/>
  <c r="BR2417" i="32"/>
  <c r="DB2417" i="32" s="1"/>
  <c r="BR2418" i="32"/>
  <c r="DB2418" i="32" s="1"/>
  <c r="BR2419" i="32"/>
  <c r="DB2419" i="32" s="1"/>
  <c r="BR2420" i="32"/>
  <c r="DB2420" i="32" s="1"/>
  <c r="BR2421" i="32"/>
  <c r="DB2421" i="32" s="1"/>
  <c r="BR2422" i="32"/>
  <c r="DB2422" i="32" s="1"/>
  <c r="BR2423" i="32"/>
  <c r="DB2423" i="32" s="1"/>
  <c r="BR2424" i="32"/>
  <c r="DB2424" i="32" s="1"/>
  <c r="BR2425" i="32"/>
  <c r="DB2425" i="32" s="1"/>
  <c r="BR2426" i="32"/>
  <c r="DB2426" i="32" s="1"/>
  <c r="BR2427" i="32"/>
  <c r="DB2427" i="32" s="1"/>
  <c r="BR2428" i="32"/>
  <c r="DB2428" i="32" s="1"/>
  <c r="BR2429" i="32"/>
  <c r="DB2429" i="32" s="1"/>
  <c r="BR2430" i="32"/>
  <c r="DB2430" i="32" s="1"/>
  <c r="BR2431" i="32"/>
  <c r="DB2431" i="32" s="1"/>
  <c r="BR2432" i="32"/>
  <c r="DB2432" i="32" s="1"/>
  <c r="BR2433" i="32"/>
  <c r="DB2433" i="32" s="1"/>
  <c r="BR2434" i="32"/>
  <c r="DB2434" i="32" s="1"/>
  <c r="BR2435" i="32"/>
  <c r="DB2435" i="32" s="1"/>
  <c r="BR2436" i="32"/>
  <c r="DB2436" i="32" s="1"/>
  <c r="BR2437" i="32"/>
  <c r="DB2437" i="32" s="1"/>
  <c r="BR2438" i="32"/>
  <c r="DB2438" i="32" s="1"/>
  <c r="BR2439" i="32"/>
  <c r="DB2439" i="32" s="1"/>
  <c r="BR2440" i="32"/>
  <c r="DB2440" i="32" s="1"/>
  <c r="BR2441" i="32"/>
  <c r="DB2441" i="32" s="1"/>
  <c r="BR2442" i="32"/>
  <c r="DB2442" i="32" s="1"/>
  <c r="BR2443" i="32"/>
  <c r="DB2443" i="32" s="1"/>
  <c r="BR2444" i="32"/>
  <c r="DB2444" i="32" s="1"/>
  <c r="BR2445" i="32"/>
  <c r="DB2445" i="32" s="1"/>
  <c r="BR2446" i="32"/>
  <c r="DB2446" i="32" s="1"/>
  <c r="BR2447" i="32"/>
  <c r="DB2447" i="32" s="1"/>
  <c r="BR2448" i="32"/>
  <c r="DB2448" i="32" s="1"/>
  <c r="BR2449" i="32"/>
  <c r="DB2449" i="32" s="1"/>
  <c r="BR2450" i="32"/>
  <c r="DB2450" i="32" s="1"/>
  <c r="BR2451" i="32"/>
  <c r="DB2451" i="32" s="1"/>
  <c r="BR2452" i="32"/>
  <c r="DB2452" i="32" s="1"/>
  <c r="BR2453" i="32"/>
  <c r="DB2453" i="32" s="1"/>
  <c r="BR2454" i="32"/>
  <c r="DB2454" i="32" s="1"/>
  <c r="BR2455" i="32"/>
  <c r="DB2455" i="32" s="1"/>
  <c r="BR2456" i="32"/>
  <c r="DB2456" i="32" s="1"/>
  <c r="BR2457" i="32"/>
  <c r="DB2457" i="32" s="1"/>
  <c r="BR2458" i="32"/>
  <c r="DB2458" i="32" s="1"/>
  <c r="BR2459" i="32"/>
  <c r="DB2459" i="32" s="1"/>
  <c r="BR2460" i="32"/>
  <c r="DB2460" i="32" s="1"/>
  <c r="BR2461" i="32"/>
  <c r="DB2461" i="32" s="1"/>
  <c r="BR2462" i="32"/>
  <c r="DB2462" i="32" s="1"/>
  <c r="BR2463" i="32"/>
  <c r="DB2463" i="32" s="1"/>
  <c r="BR2464" i="32"/>
  <c r="DB2464" i="32" s="1"/>
  <c r="BR2465" i="32"/>
  <c r="DB2465" i="32" s="1"/>
  <c r="BR2466" i="32"/>
  <c r="DB2466" i="32" s="1"/>
  <c r="BR2467" i="32"/>
  <c r="DB2467" i="32" s="1"/>
  <c r="BR2468" i="32"/>
  <c r="DB2468" i="32" s="1"/>
  <c r="BR2469" i="32"/>
  <c r="DB2469" i="32" s="1"/>
  <c r="BR2470" i="32"/>
  <c r="DB2470" i="32" s="1"/>
  <c r="BR2471" i="32"/>
  <c r="DB2471" i="32" s="1"/>
  <c r="BR2472" i="32"/>
  <c r="DB2472" i="32" s="1"/>
  <c r="BR2473" i="32"/>
  <c r="DB2473" i="32" s="1"/>
  <c r="BR2474" i="32"/>
  <c r="DB2474" i="32" s="1"/>
  <c r="BR2475" i="32"/>
  <c r="DB2475" i="32" s="1"/>
  <c r="BR2476" i="32"/>
  <c r="DB2476" i="32" s="1"/>
  <c r="BR2477" i="32"/>
  <c r="DB2477" i="32" s="1"/>
  <c r="BR2478" i="32"/>
  <c r="DB2478" i="32" s="1"/>
  <c r="BR2479" i="32"/>
  <c r="DB2479" i="32" s="1"/>
  <c r="BR2480" i="32"/>
  <c r="DB2480" i="32" s="1"/>
  <c r="BR2481" i="32"/>
  <c r="DB2481" i="32" s="1"/>
  <c r="BR2482" i="32"/>
  <c r="DB2482" i="32" s="1"/>
  <c r="BR2483" i="32"/>
  <c r="DB2483" i="32" s="1"/>
  <c r="BR2484" i="32"/>
  <c r="DB2484" i="32" s="1"/>
  <c r="BR2485" i="32"/>
  <c r="DB2485" i="32" s="1"/>
  <c r="BR2486" i="32"/>
  <c r="DB2486" i="32" s="1"/>
  <c r="BR2487" i="32"/>
  <c r="DB2487" i="32" s="1"/>
  <c r="BR2488" i="32"/>
  <c r="DB2488" i="32" s="1"/>
  <c r="BR2489" i="32"/>
  <c r="DB2489" i="32" s="1"/>
  <c r="BR2490" i="32"/>
  <c r="DB2490" i="32" s="1"/>
  <c r="BR2491" i="32"/>
  <c r="DB2491" i="32" s="1"/>
  <c r="BR2492" i="32"/>
  <c r="DB2492" i="32" s="1"/>
  <c r="BR2493" i="32"/>
  <c r="DB2493" i="32" s="1"/>
  <c r="BR2494" i="32"/>
  <c r="DB2494" i="32" s="1"/>
  <c r="BR2495" i="32"/>
  <c r="DB2495" i="32" s="1"/>
  <c r="BR2496" i="32"/>
  <c r="DB2496" i="32" s="1"/>
  <c r="BR2497" i="32"/>
  <c r="DB2497" i="32" s="1"/>
  <c r="BR2498" i="32"/>
  <c r="DB2498" i="32" s="1"/>
  <c r="BR2499" i="32"/>
  <c r="DB2499" i="32" s="1"/>
  <c r="BR2500" i="32"/>
  <c r="DB2500" i="32" s="1"/>
  <c r="BR2501" i="32"/>
  <c r="DB2501" i="32" s="1"/>
  <c r="BR2502" i="32"/>
  <c r="DB2502" i="32" s="1"/>
  <c r="BR2503" i="32"/>
  <c r="DB2503" i="32" s="1"/>
  <c r="BR2504" i="32"/>
  <c r="DB2504" i="32" s="1"/>
  <c r="BR2505" i="32"/>
  <c r="DB2505" i="32" s="1"/>
  <c r="BR2506" i="32"/>
  <c r="DB2506" i="32" s="1"/>
  <c r="BR2507" i="32"/>
  <c r="DB2507" i="32" s="1"/>
  <c r="BR2508" i="32"/>
  <c r="DB2508" i="32" s="1"/>
  <c r="BR2509" i="32"/>
  <c r="DB2509" i="32" s="1"/>
  <c r="BR2510" i="32"/>
  <c r="DB2510" i="32" s="1"/>
  <c r="BR2511" i="32"/>
  <c r="DB2511" i="32" s="1"/>
  <c r="BR2512" i="32"/>
  <c r="DB2512" i="32" s="1"/>
  <c r="BR2513" i="32"/>
  <c r="DB2513" i="32" s="1"/>
  <c r="BR2514" i="32"/>
  <c r="DB2514" i="32" s="1"/>
  <c r="BR2515" i="32"/>
  <c r="DB2515" i="32" s="1"/>
  <c r="BR2516" i="32"/>
  <c r="DB2516" i="32" s="1"/>
  <c r="BR2517" i="32"/>
  <c r="DB2517" i="32" s="1"/>
  <c r="BR2518" i="32"/>
  <c r="DB2518" i="32" s="1"/>
  <c r="BR2519" i="32"/>
  <c r="DB2519" i="32" s="1"/>
  <c r="BR2520" i="32"/>
  <c r="DB2520" i="32" s="1"/>
  <c r="BR2521" i="32"/>
  <c r="DB2521" i="32" s="1"/>
  <c r="BR2522" i="32"/>
  <c r="DB2522" i="32" s="1"/>
  <c r="BR2523" i="32"/>
  <c r="DB2523" i="32" s="1"/>
  <c r="BR2524" i="32"/>
  <c r="DB2524" i="32" s="1"/>
  <c r="BR2525" i="32"/>
  <c r="DB2525" i="32" s="1"/>
  <c r="BR2526" i="32"/>
  <c r="DB2526" i="32" s="1"/>
  <c r="BR2527" i="32"/>
  <c r="DB2527" i="32" s="1"/>
  <c r="BR2528" i="32"/>
  <c r="DB2528" i="32" s="1"/>
  <c r="BR2529" i="32"/>
  <c r="DB2529" i="32" s="1"/>
  <c r="BR2530" i="32"/>
  <c r="DB2530" i="32" s="1"/>
  <c r="BR2531" i="32"/>
  <c r="DB2531" i="32" s="1"/>
  <c r="BR2532" i="32"/>
  <c r="DB2532" i="32" s="1"/>
  <c r="BR2533" i="32"/>
  <c r="DB2533" i="32" s="1"/>
  <c r="BR2534" i="32"/>
  <c r="DB2534" i="32" s="1"/>
  <c r="BR2535" i="32"/>
  <c r="DB2535" i="32" s="1"/>
  <c r="BR2536" i="32"/>
  <c r="DB2536" i="32" s="1"/>
  <c r="BR2537" i="32"/>
  <c r="DB2537" i="32" s="1"/>
  <c r="BR2538" i="32"/>
  <c r="DB2538" i="32" s="1"/>
  <c r="BR2539" i="32"/>
  <c r="DB2539" i="32" s="1"/>
  <c r="BR2540" i="32"/>
  <c r="DB2540" i="32" s="1"/>
  <c r="BR2541" i="32"/>
  <c r="DB2541" i="32" s="1"/>
  <c r="BR2542" i="32"/>
  <c r="DB2542" i="32" s="1"/>
  <c r="BR2543" i="32"/>
  <c r="DB2543" i="32" s="1"/>
  <c r="BR2544" i="32"/>
  <c r="DB2544" i="32" s="1"/>
  <c r="BR2545" i="32"/>
  <c r="DB2545" i="32" s="1"/>
  <c r="BR2546" i="32"/>
  <c r="DB2546" i="32" s="1"/>
  <c r="BR2547" i="32"/>
  <c r="DB2547" i="32" s="1"/>
  <c r="BR2548" i="32"/>
  <c r="DB2548" i="32" s="1"/>
  <c r="BR2549" i="32"/>
  <c r="DB2549" i="32" s="1"/>
  <c r="BR2550" i="32"/>
  <c r="DB2550" i="32" s="1"/>
  <c r="BR2551" i="32"/>
  <c r="DB2551" i="32" s="1"/>
  <c r="BR2552" i="32"/>
  <c r="DB2552" i="32" s="1"/>
  <c r="BR2553" i="32"/>
  <c r="DB2553" i="32" s="1"/>
  <c r="BR2554" i="32"/>
  <c r="DB2554" i="32" s="1"/>
  <c r="BR2555" i="32"/>
  <c r="DB2555" i="32" s="1"/>
  <c r="BR2556" i="32"/>
  <c r="DB2556" i="32" s="1"/>
  <c r="BR2557" i="32"/>
  <c r="DB2557" i="32" s="1"/>
  <c r="BR2558" i="32"/>
  <c r="DB2558" i="32" s="1"/>
  <c r="BR2559" i="32"/>
  <c r="DB2559" i="32" s="1"/>
  <c r="BR2560" i="32"/>
  <c r="DB2560" i="32" s="1"/>
  <c r="BR2561" i="32"/>
  <c r="DB2561" i="32" s="1"/>
  <c r="BR2562" i="32"/>
  <c r="DB2562" i="32" s="1"/>
  <c r="BR2563" i="32"/>
  <c r="DB2563" i="32" s="1"/>
  <c r="BR2564" i="32"/>
  <c r="DB2564" i="32" s="1"/>
  <c r="BR2565" i="32"/>
  <c r="DB2565" i="32" s="1"/>
  <c r="BR2566" i="32"/>
  <c r="DB2566" i="32" s="1"/>
  <c r="BR2567" i="32"/>
  <c r="DB2567" i="32" s="1"/>
  <c r="BR2568" i="32"/>
  <c r="DB2568" i="32" s="1"/>
  <c r="BR2569" i="32"/>
  <c r="DB2569" i="32" s="1"/>
  <c r="BR2570" i="32"/>
  <c r="DB2570" i="32" s="1"/>
  <c r="BR2571" i="32"/>
  <c r="DB2571" i="32" s="1"/>
  <c r="BR2572" i="32"/>
  <c r="DB2572" i="32" s="1"/>
  <c r="BR2573" i="32"/>
  <c r="DB2573" i="32" s="1"/>
  <c r="BR2574" i="32"/>
  <c r="DB2574" i="32" s="1"/>
  <c r="BR2575" i="32"/>
  <c r="DB2575" i="32" s="1"/>
  <c r="BR2576" i="32"/>
  <c r="DB2576" i="32" s="1"/>
  <c r="BR2577" i="32"/>
  <c r="DB2577" i="32" s="1"/>
  <c r="BR2578" i="32"/>
  <c r="DB2578" i="32" s="1"/>
  <c r="BR2579" i="32"/>
  <c r="DB2579" i="32" s="1"/>
  <c r="BR2580" i="32"/>
  <c r="DB2580" i="32" s="1"/>
  <c r="BR2581" i="32"/>
  <c r="DB2581" i="32" s="1"/>
  <c r="BR2582" i="32"/>
  <c r="DB2582" i="32" s="1"/>
  <c r="BR2583" i="32"/>
  <c r="DB2583" i="32" s="1"/>
  <c r="BR2584" i="32"/>
  <c r="DB2584" i="32" s="1"/>
  <c r="BR2585" i="32"/>
  <c r="DB2585" i="32" s="1"/>
  <c r="BR2586" i="32"/>
  <c r="DB2586" i="32" s="1"/>
  <c r="BR2587" i="32"/>
  <c r="DB2587" i="32" s="1"/>
  <c r="BR2588" i="32"/>
  <c r="DB2588" i="32" s="1"/>
  <c r="BR2589" i="32"/>
  <c r="DB2589" i="32" s="1"/>
  <c r="BR2590" i="32"/>
  <c r="DB2590" i="32" s="1"/>
  <c r="BR2591" i="32"/>
  <c r="DB2591" i="32" s="1"/>
  <c r="BR2592" i="32"/>
  <c r="DB2592" i="32" s="1"/>
  <c r="BR2593" i="32"/>
  <c r="DB2593" i="32" s="1"/>
  <c r="BR2594" i="32"/>
  <c r="DB2594" i="32" s="1"/>
  <c r="BR2595" i="32"/>
  <c r="DB2595" i="32" s="1"/>
  <c r="BR2596" i="32"/>
  <c r="DB2596" i="32" s="1"/>
  <c r="BR2597" i="32"/>
  <c r="DB2597" i="32" s="1"/>
  <c r="BR2598" i="32"/>
  <c r="DB2598" i="32" s="1"/>
  <c r="BR2599" i="32"/>
  <c r="DB2599" i="32" s="1"/>
  <c r="BR2600" i="32"/>
  <c r="DB2600" i="32" s="1"/>
  <c r="BR2601" i="32"/>
  <c r="DB2601" i="32" s="1"/>
  <c r="BR2602" i="32"/>
  <c r="DB2602" i="32" s="1"/>
  <c r="BR2603" i="32"/>
  <c r="DB2603" i="32" s="1"/>
  <c r="BR2604" i="32"/>
  <c r="DB2604" i="32" s="1"/>
  <c r="BR2605" i="32"/>
  <c r="DB2605" i="32" s="1"/>
  <c r="BR2606" i="32"/>
  <c r="DB2606" i="32" s="1"/>
  <c r="BR2607" i="32"/>
  <c r="DB2607" i="32" s="1"/>
  <c r="BR2608" i="32"/>
  <c r="DB2608" i="32" s="1"/>
  <c r="BR2609" i="32"/>
  <c r="DB2609" i="32" s="1"/>
  <c r="BR2610" i="32"/>
  <c r="DB2610" i="32" s="1"/>
  <c r="BR2611" i="32"/>
  <c r="DB2611" i="32" s="1"/>
  <c r="BR2612" i="32"/>
  <c r="DB2612" i="32" s="1"/>
  <c r="BR2613" i="32"/>
  <c r="DB2613" i="32" s="1"/>
  <c r="BR2614" i="32"/>
  <c r="DB2614" i="32" s="1"/>
  <c r="BR2615" i="32"/>
  <c r="DB2615" i="32" s="1"/>
  <c r="BR2616" i="32"/>
  <c r="DB2616" i="32" s="1"/>
  <c r="BR2617" i="32"/>
  <c r="DB2617" i="32" s="1"/>
  <c r="BR2618" i="32"/>
  <c r="DB2618" i="32" s="1"/>
  <c r="BR2619" i="32"/>
  <c r="DB2619" i="32" s="1"/>
  <c r="BR2620" i="32"/>
  <c r="DB2620" i="32" s="1"/>
  <c r="BR2621" i="32"/>
  <c r="DB2621" i="32" s="1"/>
  <c r="BR2622" i="32"/>
  <c r="DB2622" i="32" s="1"/>
  <c r="BR2623" i="32"/>
  <c r="DB2623" i="32" s="1"/>
  <c r="BR2624" i="32"/>
  <c r="DB2624" i="32" s="1"/>
  <c r="BR2625" i="32"/>
  <c r="DB2625" i="32" s="1"/>
  <c r="BR2626" i="32"/>
  <c r="DB2626" i="32" s="1"/>
  <c r="BR2627" i="32"/>
  <c r="DB2627" i="32" s="1"/>
  <c r="BR2628" i="32"/>
  <c r="DB2628" i="32" s="1"/>
  <c r="BR2629" i="32"/>
  <c r="DB2629" i="32" s="1"/>
  <c r="BR2630" i="32"/>
  <c r="DB2630" i="32" s="1"/>
  <c r="BR2631" i="32"/>
  <c r="DB2631" i="32" s="1"/>
  <c r="BR2632" i="32"/>
  <c r="DB2632" i="32" s="1"/>
  <c r="BR2633" i="32"/>
  <c r="DB2633" i="32" s="1"/>
  <c r="BR2634" i="32"/>
  <c r="DB2634" i="32" s="1"/>
  <c r="BR2635" i="32"/>
  <c r="DB2635" i="32" s="1"/>
  <c r="BR2636" i="32"/>
  <c r="DB2636" i="32" s="1"/>
  <c r="BR2637" i="32"/>
  <c r="DB2637" i="32" s="1"/>
  <c r="BR2638" i="32"/>
  <c r="DB2638" i="32" s="1"/>
  <c r="BR2639" i="32"/>
  <c r="DB2639" i="32" s="1"/>
  <c r="BR2640" i="32"/>
  <c r="DB2640" i="32" s="1"/>
  <c r="BR2641" i="32"/>
  <c r="DB2641" i="32" s="1"/>
  <c r="BR2642" i="32"/>
  <c r="DB2642" i="32" s="1"/>
  <c r="BR2643" i="32"/>
  <c r="DB2643" i="32" s="1"/>
  <c r="BR2644" i="32"/>
  <c r="DB2644" i="32" s="1"/>
  <c r="BR2645" i="32"/>
  <c r="DB2645" i="32" s="1"/>
  <c r="BR2646" i="32"/>
  <c r="DB2646" i="32" s="1"/>
  <c r="BR2647" i="32"/>
  <c r="DB2647" i="32" s="1"/>
  <c r="BR2648" i="32"/>
  <c r="DB2648" i="32" s="1"/>
  <c r="BR2649" i="32"/>
  <c r="DB2649" i="32" s="1"/>
  <c r="BR2650" i="32"/>
  <c r="DB2650" i="32" s="1"/>
  <c r="BR2651" i="32"/>
  <c r="DB2651" i="32" s="1"/>
  <c r="BR2652" i="32"/>
  <c r="DB2652" i="32" s="1"/>
  <c r="BR2653" i="32"/>
  <c r="DB2653" i="32" s="1"/>
  <c r="BR2654" i="32"/>
  <c r="DB2654" i="32" s="1"/>
  <c r="BR2655" i="32"/>
  <c r="DB2655" i="32" s="1"/>
  <c r="BR2656" i="32"/>
  <c r="DB2656" i="32" s="1"/>
  <c r="BR2657" i="32"/>
  <c r="DB2657" i="32" s="1"/>
  <c r="BR2658" i="32"/>
  <c r="DB2658" i="32" s="1"/>
  <c r="BR2659" i="32"/>
  <c r="DB2659" i="32" s="1"/>
  <c r="BR2660" i="32"/>
  <c r="DB2660" i="32" s="1"/>
  <c r="BR2661" i="32"/>
  <c r="DB2661" i="32" s="1"/>
  <c r="BR2662" i="32"/>
  <c r="DB2662" i="32" s="1"/>
  <c r="BR2663" i="32"/>
  <c r="DB2663" i="32" s="1"/>
  <c r="BR2664" i="32"/>
  <c r="DB2664" i="32" s="1"/>
  <c r="BR2665" i="32"/>
  <c r="DB2665" i="32" s="1"/>
  <c r="BR2666" i="32"/>
  <c r="DB2666" i="32" s="1"/>
  <c r="BR2667" i="32"/>
  <c r="DB2667" i="32" s="1"/>
  <c r="BR2668" i="32"/>
  <c r="DB2668" i="32" s="1"/>
  <c r="BR2669" i="32"/>
  <c r="DB2669" i="32" s="1"/>
  <c r="BR2670" i="32"/>
  <c r="DB2670" i="32" s="1"/>
  <c r="BR2671" i="32"/>
  <c r="DB2671" i="32" s="1"/>
  <c r="BR2672" i="32"/>
  <c r="DB2672" i="32" s="1"/>
  <c r="BR2673" i="32"/>
  <c r="DB2673" i="32" s="1"/>
  <c r="BR2674" i="32"/>
  <c r="DB2674" i="32" s="1"/>
  <c r="BR2675" i="32"/>
  <c r="DB2675" i="32" s="1"/>
  <c r="BR2676" i="32"/>
  <c r="DB2676" i="32" s="1"/>
  <c r="BR2677" i="32"/>
  <c r="DB2677" i="32" s="1"/>
  <c r="BR2678" i="32"/>
  <c r="DB2678" i="32" s="1"/>
  <c r="BR2679" i="32"/>
  <c r="DB2679" i="32" s="1"/>
  <c r="BR2680" i="32"/>
  <c r="DB2680" i="32" s="1"/>
  <c r="BR2681" i="32"/>
  <c r="DB2681" i="32" s="1"/>
  <c r="BR2682" i="32"/>
  <c r="DB2682" i="32" s="1"/>
  <c r="BR2683" i="32"/>
  <c r="DB2683" i="32" s="1"/>
  <c r="BR2684" i="32"/>
  <c r="DB2684" i="32" s="1"/>
  <c r="BR2685" i="32"/>
  <c r="DB2685" i="32" s="1"/>
  <c r="BR2686" i="32"/>
  <c r="DB2686" i="32" s="1"/>
  <c r="BR2687" i="32"/>
  <c r="DB2687" i="32" s="1"/>
  <c r="BR2688" i="32"/>
  <c r="DB2688" i="32" s="1"/>
  <c r="BR2689" i="32"/>
  <c r="DB2689" i="32" s="1"/>
  <c r="BR2690" i="32"/>
  <c r="DB2690" i="32" s="1"/>
  <c r="BR2691" i="32"/>
  <c r="DB2691" i="32" s="1"/>
  <c r="BR2692" i="32"/>
  <c r="DB2692" i="32" s="1"/>
  <c r="BR2693" i="32"/>
  <c r="DB2693" i="32" s="1"/>
  <c r="BR2694" i="32"/>
  <c r="DB2694" i="32" s="1"/>
  <c r="BR2695" i="32"/>
  <c r="DB2695" i="32" s="1"/>
  <c r="BR2696" i="32"/>
  <c r="DB2696" i="32" s="1"/>
  <c r="BR2697" i="32"/>
  <c r="DB2697" i="32" s="1"/>
  <c r="BR2698" i="32"/>
  <c r="DB2698" i="32" s="1"/>
  <c r="BR2699" i="32"/>
  <c r="DB2699" i="32" s="1"/>
  <c r="BR2700" i="32"/>
  <c r="DB2700" i="32" s="1"/>
  <c r="BR2701" i="32"/>
  <c r="DB2701" i="32" s="1"/>
  <c r="BR2702" i="32"/>
  <c r="DB2702" i="32" s="1"/>
  <c r="BR2703" i="32"/>
  <c r="DB2703" i="32" s="1"/>
  <c r="BR2704" i="32"/>
  <c r="DB2704" i="32" s="1"/>
  <c r="BR2705" i="32"/>
  <c r="DB2705" i="32" s="1"/>
  <c r="BR2706" i="32"/>
  <c r="DB2706" i="32" s="1"/>
  <c r="BR2707" i="32"/>
  <c r="DB2707" i="32" s="1"/>
  <c r="BR2708" i="32"/>
  <c r="DB2708" i="32" s="1"/>
  <c r="BR2709" i="32"/>
  <c r="DB2709" i="32" s="1"/>
  <c r="BR2710" i="32"/>
  <c r="DB2710" i="32" s="1"/>
  <c r="BR2711" i="32"/>
  <c r="DB2711" i="32" s="1"/>
  <c r="BR2712" i="32"/>
  <c r="DB2712" i="32" s="1"/>
  <c r="BR2713" i="32"/>
  <c r="DB2713" i="32" s="1"/>
  <c r="BR2714" i="32"/>
  <c r="DB2714" i="32" s="1"/>
  <c r="BR2715" i="32"/>
  <c r="DB2715" i="32" s="1"/>
  <c r="BR2716" i="32"/>
  <c r="DB2716" i="32" s="1"/>
  <c r="BR2717" i="32"/>
  <c r="DB2717" i="32" s="1"/>
  <c r="BR2718" i="32"/>
  <c r="DB2718" i="32" s="1"/>
  <c r="BR2719" i="32"/>
  <c r="DB2719" i="32" s="1"/>
  <c r="BR2720" i="32"/>
  <c r="DB2720" i="32" s="1"/>
  <c r="BR2721" i="32"/>
  <c r="DB2721" i="32" s="1"/>
  <c r="BR2722" i="32"/>
  <c r="DB2722" i="32" s="1"/>
  <c r="BR2723" i="32"/>
  <c r="DB2723" i="32" s="1"/>
  <c r="BR2724" i="32"/>
  <c r="DB2724" i="32" s="1"/>
  <c r="BR2725" i="32"/>
  <c r="DB2725" i="32" s="1"/>
  <c r="BR2726" i="32"/>
  <c r="DB2726" i="32" s="1"/>
  <c r="BR2727" i="32"/>
  <c r="DB2727" i="32" s="1"/>
  <c r="BR2728" i="32"/>
  <c r="DB2728" i="32" s="1"/>
  <c r="BR2729" i="32"/>
  <c r="DB2729" i="32" s="1"/>
  <c r="BR2730" i="32"/>
  <c r="DB2730" i="32" s="1"/>
  <c r="BR2731" i="32"/>
  <c r="DB2731" i="32" s="1"/>
  <c r="BR2732" i="32"/>
  <c r="DB2732" i="32" s="1"/>
  <c r="BR2733" i="32"/>
  <c r="DB2733" i="32" s="1"/>
  <c r="BR2734" i="32"/>
  <c r="DB2734" i="32" s="1"/>
  <c r="BR2735" i="32"/>
  <c r="DB2735" i="32" s="1"/>
  <c r="BR2736" i="32"/>
  <c r="DB2736" i="32" s="1"/>
  <c r="BR2737" i="32"/>
  <c r="DB2737" i="32" s="1"/>
  <c r="BR2738" i="32"/>
  <c r="DB2738" i="32" s="1"/>
  <c r="BR2739" i="32"/>
  <c r="DB2739" i="32" s="1"/>
  <c r="BR2740" i="32"/>
  <c r="DB2740" i="32" s="1"/>
  <c r="BR2741" i="32"/>
  <c r="DB2741" i="32" s="1"/>
  <c r="BR2742" i="32"/>
  <c r="DB2742" i="32" s="1"/>
  <c r="BR2743" i="32"/>
  <c r="DB2743" i="32" s="1"/>
  <c r="BR2744" i="32"/>
  <c r="DB2744" i="32" s="1"/>
  <c r="BR2745" i="32"/>
  <c r="DB2745" i="32" s="1"/>
  <c r="BR2746" i="32"/>
  <c r="DB2746" i="32" s="1"/>
  <c r="BR2747" i="32"/>
  <c r="DB2747" i="32" s="1"/>
  <c r="BR2748" i="32"/>
  <c r="DB2748" i="32" s="1"/>
  <c r="BR2749" i="32"/>
  <c r="DB2749" i="32" s="1"/>
  <c r="BR2750" i="32"/>
  <c r="DB2750" i="32" s="1"/>
  <c r="BR2751" i="32"/>
  <c r="DB2751" i="32" s="1"/>
  <c r="BR2752" i="32"/>
  <c r="DB2752" i="32" s="1"/>
  <c r="BR2753" i="32"/>
  <c r="DB2753" i="32" s="1"/>
  <c r="BR2754" i="32"/>
  <c r="DB2754" i="32" s="1"/>
  <c r="BR2755" i="32"/>
  <c r="DB2755" i="32" s="1"/>
  <c r="BR2756" i="32"/>
  <c r="DB2756" i="32" s="1"/>
  <c r="BR2757" i="32"/>
  <c r="DB2757" i="32" s="1"/>
  <c r="BR2758" i="32"/>
  <c r="DB2758" i="32" s="1"/>
  <c r="BR2759" i="32"/>
  <c r="DB2759" i="32" s="1"/>
  <c r="BR2760" i="32"/>
  <c r="DB2760" i="32" s="1"/>
  <c r="BR2761" i="32"/>
  <c r="DB2761" i="32" s="1"/>
  <c r="BR2762" i="32"/>
  <c r="DB2762" i="32" s="1"/>
  <c r="BR2763" i="32"/>
  <c r="DB2763" i="32" s="1"/>
  <c r="BR2764" i="32"/>
  <c r="DB2764" i="32" s="1"/>
  <c r="BR2765" i="32"/>
  <c r="DB2765" i="32" s="1"/>
  <c r="BR2766" i="32"/>
  <c r="DB2766" i="32" s="1"/>
  <c r="BR2767" i="32"/>
  <c r="DB2767" i="32" s="1"/>
  <c r="BR2768" i="32"/>
  <c r="DB2768" i="32" s="1"/>
  <c r="BR2769" i="32"/>
  <c r="DB2769" i="32" s="1"/>
  <c r="BR2770" i="32"/>
  <c r="DB2770" i="32" s="1"/>
  <c r="BR2771" i="32"/>
  <c r="DB2771" i="32" s="1"/>
  <c r="BR2772" i="32"/>
  <c r="DB2772" i="32" s="1"/>
  <c r="BR2773" i="32"/>
  <c r="DB2773" i="32" s="1"/>
  <c r="BR2774" i="32"/>
  <c r="DB2774" i="32" s="1"/>
  <c r="BR2775" i="32"/>
  <c r="DB2775" i="32" s="1"/>
  <c r="BR2776" i="32"/>
  <c r="DB2776" i="32" s="1"/>
  <c r="BR2777" i="32"/>
  <c r="DB2777" i="32" s="1"/>
  <c r="BR2778" i="32"/>
  <c r="DB2778" i="32" s="1"/>
  <c r="BR2779" i="32"/>
  <c r="DB2779" i="32" s="1"/>
  <c r="BR2780" i="32"/>
  <c r="DB2780" i="32" s="1"/>
  <c r="BR2781" i="32"/>
  <c r="DB2781" i="32" s="1"/>
  <c r="BR2782" i="32"/>
  <c r="DB2782" i="32" s="1"/>
  <c r="BR2783" i="32"/>
  <c r="DB2783" i="32" s="1"/>
  <c r="BR2784" i="32"/>
  <c r="DB2784" i="32" s="1"/>
  <c r="BR2785" i="32"/>
  <c r="DB2785" i="32" s="1"/>
  <c r="BR2786" i="32"/>
  <c r="DB2786" i="32" s="1"/>
  <c r="BR2787" i="32"/>
  <c r="DB2787" i="32" s="1"/>
  <c r="BR2788" i="32"/>
  <c r="DB2788" i="32" s="1"/>
  <c r="BR2789" i="32"/>
  <c r="DB2789" i="32" s="1"/>
  <c r="BR2790" i="32"/>
  <c r="DB2790" i="32" s="1"/>
  <c r="BR2791" i="32"/>
  <c r="DB2791" i="32" s="1"/>
  <c r="BR2792" i="32"/>
  <c r="DB2792" i="32" s="1"/>
  <c r="BR2793" i="32"/>
  <c r="DB2793" i="32" s="1"/>
  <c r="BR2794" i="32"/>
  <c r="DB2794" i="32" s="1"/>
  <c r="BR2795" i="32"/>
  <c r="DB2795" i="32" s="1"/>
  <c r="BR2796" i="32"/>
  <c r="DB2796" i="32" s="1"/>
  <c r="BR2797" i="32"/>
  <c r="DB2797" i="32" s="1"/>
  <c r="BR2798" i="32"/>
  <c r="DB2798" i="32" s="1"/>
  <c r="BR2799" i="32"/>
  <c r="DB2799" i="32" s="1"/>
  <c r="BR2800" i="32"/>
  <c r="DB2800" i="32" s="1"/>
  <c r="BR2801" i="32"/>
  <c r="DB2801" i="32" s="1"/>
  <c r="BR2802" i="32"/>
  <c r="DB2802" i="32" s="1"/>
  <c r="BR2803" i="32"/>
  <c r="DB2803" i="32" s="1"/>
  <c r="BR2804" i="32"/>
  <c r="DB2804" i="32" s="1"/>
  <c r="BR2805" i="32"/>
  <c r="DB2805" i="32" s="1"/>
  <c r="BR2806" i="32"/>
  <c r="DB2806" i="32" s="1"/>
  <c r="BR2807" i="32"/>
  <c r="DB2807" i="32" s="1"/>
  <c r="BR2808" i="32"/>
  <c r="DB2808" i="32" s="1"/>
  <c r="BR2809" i="32"/>
  <c r="DB2809" i="32" s="1"/>
  <c r="BR2810" i="32"/>
  <c r="DB2810" i="32" s="1"/>
  <c r="BR2811" i="32"/>
  <c r="DB2811" i="32" s="1"/>
  <c r="BR2812" i="32"/>
  <c r="DB2812" i="32" s="1"/>
  <c r="BR2813" i="32"/>
  <c r="DB2813" i="32" s="1"/>
  <c r="BR2814" i="32"/>
  <c r="DB2814" i="32" s="1"/>
  <c r="BR2815" i="32"/>
  <c r="DB2815" i="32" s="1"/>
  <c r="BR2816" i="32"/>
  <c r="DB2816" i="32" s="1"/>
  <c r="BR2817" i="32"/>
  <c r="DB2817" i="32" s="1"/>
  <c r="BR2818" i="32"/>
  <c r="DB2818" i="32" s="1"/>
  <c r="BR2819" i="32"/>
  <c r="DB2819" i="32" s="1"/>
  <c r="BR2820" i="32"/>
  <c r="DB2820" i="32" s="1"/>
  <c r="BR2821" i="32"/>
  <c r="DB2821" i="32" s="1"/>
  <c r="BR2822" i="32"/>
  <c r="DB2822" i="32" s="1"/>
  <c r="BR2823" i="32"/>
  <c r="DB2823" i="32" s="1"/>
  <c r="BR2824" i="32"/>
  <c r="DB2824" i="32" s="1"/>
  <c r="BR2825" i="32"/>
  <c r="DB2825" i="32" s="1"/>
  <c r="BR2826" i="32"/>
  <c r="DB2826" i="32" s="1"/>
  <c r="BR2827" i="32"/>
  <c r="DB2827" i="32" s="1"/>
  <c r="BR2828" i="32"/>
  <c r="DB2828" i="32" s="1"/>
  <c r="BR2829" i="32"/>
  <c r="DB2829" i="32" s="1"/>
  <c r="BR2830" i="32"/>
  <c r="DB2830" i="32" s="1"/>
  <c r="BR2831" i="32"/>
  <c r="DB2831" i="32" s="1"/>
  <c r="BR2832" i="32"/>
  <c r="DB2832" i="32" s="1"/>
  <c r="BR2833" i="32"/>
  <c r="DB2833" i="32" s="1"/>
  <c r="BR2834" i="32"/>
  <c r="DB2834" i="32" s="1"/>
  <c r="BR2835" i="32"/>
  <c r="DB2835" i="32" s="1"/>
  <c r="BR2836" i="32"/>
  <c r="DB2836" i="32" s="1"/>
  <c r="BR2837" i="32"/>
  <c r="DB2837" i="32" s="1"/>
  <c r="BR2838" i="32"/>
  <c r="DB2838" i="32" s="1"/>
  <c r="BR2839" i="32"/>
  <c r="DB2839" i="32" s="1"/>
  <c r="BR2840" i="32"/>
  <c r="DB2840" i="32" s="1"/>
  <c r="BR2841" i="32"/>
  <c r="DB2841" i="32" s="1"/>
  <c r="BR2842" i="32"/>
  <c r="DB2842" i="32" s="1"/>
  <c r="BR2843" i="32"/>
  <c r="DB2843" i="32" s="1"/>
  <c r="BR2844" i="32"/>
  <c r="DB2844" i="32" s="1"/>
  <c r="BR2845" i="32"/>
  <c r="DB2845" i="32" s="1"/>
  <c r="BR2846" i="32"/>
  <c r="DB2846" i="32" s="1"/>
  <c r="BR2847" i="32"/>
  <c r="DB2847" i="32" s="1"/>
  <c r="BR2848" i="32"/>
  <c r="DB2848" i="32" s="1"/>
  <c r="BR2849" i="32"/>
  <c r="DB2849" i="32" s="1"/>
  <c r="BR2850" i="32"/>
  <c r="DB2850" i="32" s="1"/>
  <c r="BR2851" i="32"/>
  <c r="DB2851" i="32" s="1"/>
  <c r="BR2852" i="32"/>
  <c r="DB2852" i="32" s="1"/>
  <c r="BR2853" i="32"/>
  <c r="DB2853" i="32" s="1"/>
  <c r="BR2854" i="32"/>
  <c r="DB2854" i="32" s="1"/>
  <c r="BR2855" i="32"/>
  <c r="DB2855" i="32" s="1"/>
  <c r="BR2856" i="32"/>
  <c r="DB2856" i="32" s="1"/>
  <c r="BR2857" i="32"/>
  <c r="DB2857" i="32" s="1"/>
  <c r="BR2858" i="32"/>
  <c r="DB2858" i="32" s="1"/>
  <c r="BR2859" i="32"/>
  <c r="DB2859" i="32" s="1"/>
  <c r="BR2860" i="32"/>
  <c r="DB2860" i="32" s="1"/>
  <c r="BR2861" i="32"/>
  <c r="DB2861" i="32" s="1"/>
  <c r="BR2862" i="32"/>
  <c r="DB2862" i="32" s="1"/>
  <c r="BR2863" i="32"/>
  <c r="DB2863" i="32" s="1"/>
  <c r="BR2864" i="32"/>
  <c r="DB2864" i="32" s="1"/>
  <c r="BR2865" i="32"/>
  <c r="DB2865" i="32" s="1"/>
  <c r="BR2866" i="32"/>
  <c r="DB2866" i="32" s="1"/>
  <c r="BR2867" i="32"/>
  <c r="DB2867" i="32" s="1"/>
  <c r="BR2868" i="32"/>
  <c r="DB2868" i="32" s="1"/>
  <c r="BR2869" i="32"/>
  <c r="DB2869" i="32" s="1"/>
  <c r="BR2870" i="32"/>
  <c r="DB2870" i="32" s="1"/>
  <c r="BR2871" i="32"/>
  <c r="DB2871" i="32" s="1"/>
  <c r="BR2872" i="32"/>
  <c r="DB2872" i="32" s="1"/>
  <c r="BR2873" i="32"/>
  <c r="DB2873" i="32" s="1"/>
  <c r="BR2874" i="32"/>
  <c r="DB2874" i="32" s="1"/>
  <c r="BR2875" i="32"/>
  <c r="DB2875" i="32" s="1"/>
  <c r="BR2876" i="32"/>
  <c r="DB2876" i="32" s="1"/>
  <c r="BR2877" i="32"/>
  <c r="DB2877" i="32" s="1"/>
  <c r="BR2878" i="32"/>
  <c r="DB2878" i="32" s="1"/>
  <c r="BR2879" i="32"/>
  <c r="DB2879" i="32" s="1"/>
  <c r="BR2880" i="32"/>
  <c r="DB2880" i="32" s="1"/>
  <c r="BR2881" i="32"/>
  <c r="DB2881" i="32" s="1"/>
  <c r="BR2882" i="32"/>
  <c r="DB2882" i="32" s="1"/>
  <c r="BR2883" i="32"/>
  <c r="DB2883" i="32" s="1"/>
  <c r="BR2884" i="32"/>
  <c r="DB2884" i="32" s="1"/>
  <c r="BR2885" i="32"/>
  <c r="DB2885" i="32" s="1"/>
  <c r="BR2886" i="32"/>
  <c r="DB2886" i="32" s="1"/>
  <c r="BR2887" i="32"/>
  <c r="DB2887" i="32" s="1"/>
  <c r="BR2888" i="32"/>
  <c r="DB2888" i="32" s="1"/>
  <c r="BR2889" i="32"/>
  <c r="DB2889" i="32" s="1"/>
  <c r="BR2890" i="32"/>
  <c r="DB2890" i="32" s="1"/>
  <c r="BR2891" i="32"/>
  <c r="DB2891" i="32" s="1"/>
  <c r="BR2892" i="32"/>
  <c r="DB2892" i="32" s="1"/>
  <c r="BR2893" i="32"/>
  <c r="DB2893" i="32" s="1"/>
  <c r="BR2894" i="32"/>
  <c r="DB2894" i="32" s="1"/>
  <c r="BR2895" i="32"/>
  <c r="DB2895" i="32" s="1"/>
  <c r="BR2896" i="32"/>
  <c r="DB2896" i="32" s="1"/>
  <c r="BR2897" i="32"/>
  <c r="DB2897" i="32" s="1"/>
  <c r="BR2898" i="32"/>
  <c r="DB2898" i="32" s="1"/>
  <c r="BR2899" i="32"/>
  <c r="DB2899" i="32" s="1"/>
  <c r="BR2900" i="32"/>
  <c r="DB2900" i="32" s="1"/>
  <c r="BR2901" i="32"/>
  <c r="DB2901" i="32" s="1"/>
  <c r="BR2902" i="32"/>
  <c r="DB2902" i="32" s="1"/>
  <c r="BR2903" i="32"/>
  <c r="DB2903" i="32" s="1"/>
  <c r="BR2904" i="32"/>
  <c r="DB2904" i="32" s="1"/>
  <c r="BR2905" i="32"/>
  <c r="DB2905" i="32" s="1"/>
  <c r="BR2906" i="32"/>
  <c r="DB2906" i="32" s="1"/>
  <c r="BR2907" i="32"/>
  <c r="DB2907" i="32" s="1"/>
  <c r="BR2908" i="32"/>
  <c r="DB2908" i="32" s="1"/>
  <c r="BR2909" i="32"/>
  <c r="DB2909" i="32" s="1"/>
  <c r="BR2910" i="32"/>
  <c r="DB2910" i="32" s="1"/>
  <c r="BR2911" i="32"/>
  <c r="DB2911" i="32" s="1"/>
  <c r="BR2912" i="32"/>
  <c r="DB2912" i="32" s="1"/>
  <c r="BR2913" i="32"/>
  <c r="DB2913" i="32" s="1"/>
  <c r="BR2914" i="32"/>
  <c r="DB2914" i="32" s="1"/>
  <c r="BR2915" i="32"/>
  <c r="DB2915" i="32" s="1"/>
  <c r="BR2916" i="32"/>
  <c r="DB2916" i="32" s="1"/>
  <c r="BR2917" i="32"/>
  <c r="DB2917" i="32" s="1"/>
  <c r="BR2918" i="32"/>
  <c r="DB2918" i="32" s="1"/>
  <c r="BR2919" i="32"/>
  <c r="DB2919" i="32" s="1"/>
  <c r="BR2920" i="32"/>
  <c r="DB2920" i="32" s="1"/>
  <c r="BR2921" i="32"/>
  <c r="DB2921" i="32" s="1"/>
  <c r="BR2922" i="32"/>
  <c r="DB2922" i="32" s="1"/>
  <c r="BR2923" i="32"/>
  <c r="DB2923" i="32" s="1"/>
  <c r="BR2924" i="32"/>
  <c r="DB2924" i="32" s="1"/>
  <c r="BR2925" i="32"/>
  <c r="DB2925" i="32" s="1"/>
  <c r="BR2926" i="32"/>
  <c r="DB2926" i="32" s="1"/>
  <c r="BR2927" i="32"/>
  <c r="DB2927" i="32" s="1"/>
  <c r="BR2928" i="32"/>
  <c r="DB2928" i="32" s="1"/>
  <c r="BR2929" i="32"/>
  <c r="DB2929" i="32" s="1"/>
  <c r="BR2930" i="32"/>
  <c r="DB2930" i="32" s="1"/>
  <c r="BR2931" i="32"/>
  <c r="DB2931" i="32" s="1"/>
  <c r="BR2932" i="32"/>
  <c r="DB2932" i="32" s="1"/>
  <c r="BR2933" i="32"/>
  <c r="DB2933" i="32" s="1"/>
  <c r="BR2934" i="32"/>
  <c r="DB2934" i="32" s="1"/>
  <c r="BR2935" i="32"/>
  <c r="DB2935" i="32" s="1"/>
  <c r="BR2936" i="32"/>
  <c r="DB2936" i="32" s="1"/>
  <c r="BR2937" i="32"/>
  <c r="DB2937" i="32" s="1"/>
  <c r="BR2938" i="32"/>
  <c r="DB2938" i="32" s="1"/>
  <c r="BR2939" i="32"/>
  <c r="DB2939" i="32" s="1"/>
  <c r="BR2940" i="32"/>
  <c r="DB2940" i="32" s="1"/>
  <c r="BR2941" i="32"/>
  <c r="DB2941" i="32" s="1"/>
  <c r="BR2942" i="32"/>
  <c r="DB2942" i="32" s="1"/>
  <c r="BR2943" i="32"/>
  <c r="DB2943" i="32" s="1"/>
  <c r="BR2944" i="32"/>
  <c r="DB2944" i="32" s="1"/>
  <c r="BR2945" i="32"/>
  <c r="DB2945" i="32" s="1"/>
  <c r="BR2946" i="32"/>
  <c r="DB2946" i="32" s="1"/>
  <c r="BR2947" i="32"/>
  <c r="DB2947" i="32" s="1"/>
  <c r="BR2948" i="32"/>
  <c r="DB2948" i="32" s="1"/>
  <c r="BR2949" i="32"/>
  <c r="DB2949" i="32" s="1"/>
  <c r="BR2950" i="32"/>
  <c r="DB2950" i="32" s="1"/>
  <c r="BR2951" i="32"/>
  <c r="DB2951" i="32" s="1"/>
  <c r="BR2952" i="32"/>
  <c r="DB2952" i="32" s="1"/>
  <c r="BR2953" i="32"/>
  <c r="DB2953" i="32" s="1"/>
  <c r="BR2954" i="32"/>
  <c r="DB2954" i="32" s="1"/>
  <c r="BR2955" i="32"/>
  <c r="DB2955" i="32" s="1"/>
  <c r="BR2956" i="32"/>
  <c r="DB2956" i="32" s="1"/>
  <c r="BR2957" i="32"/>
  <c r="DB2957" i="32" s="1"/>
  <c r="BR2958" i="32"/>
  <c r="DB2958" i="32" s="1"/>
  <c r="BR2959" i="32"/>
  <c r="DB2959" i="32" s="1"/>
  <c r="BR2960" i="32"/>
  <c r="DB2960" i="32" s="1"/>
  <c r="BR2961" i="32"/>
  <c r="DB2961" i="32" s="1"/>
  <c r="BR2962" i="32"/>
  <c r="DB2962" i="32" s="1"/>
  <c r="BR2963" i="32"/>
  <c r="DB2963" i="32" s="1"/>
  <c r="BR2964" i="32"/>
  <c r="DB2964" i="32" s="1"/>
  <c r="BR2965" i="32"/>
  <c r="DB2965" i="32" s="1"/>
  <c r="BR2966" i="32"/>
  <c r="DB2966" i="32" s="1"/>
  <c r="BR2967" i="32"/>
  <c r="DB2967" i="32" s="1"/>
  <c r="BR2968" i="32"/>
  <c r="DB2968" i="32" s="1"/>
  <c r="BR2969" i="32"/>
  <c r="DB2969" i="32" s="1"/>
  <c r="BR2970" i="32"/>
  <c r="DB2970" i="32" s="1"/>
  <c r="BR2971" i="32"/>
  <c r="DB2971" i="32" s="1"/>
  <c r="BR2972" i="32"/>
  <c r="DB2972" i="32" s="1"/>
  <c r="BR2973" i="32"/>
  <c r="DB2973" i="32" s="1"/>
  <c r="BR2974" i="32"/>
  <c r="DB2974" i="32" s="1"/>
  <c r="BR2975" i="32"/>
  <c r="DB2975" i="32" s="1"/>
  <c r="BR2976" i="32"/>
  <c r="DB2976" i="32" s="1"/>
  <c r="BR2977" i="32"/>
  <c r="DB2977" i="32" s="1"/>
  <c r="BR2978" i="32"/>
  <c r="DB2978" i="32" s="1"/>
  <c r="BR2979" i="32"/>
  <c r="DB2979" i="32" s="1"/>
  <c r="BR2980" i="32"/>
  <c r="DB2980" i="32" s="1"/>
  <c r="BR2981" i="32"/>
  <c r="DB2981" i="32" s="1"/>
  <c r="BR2982" i="32"/>
  <c r="DB2982" i="32" s="1"/>
  <c r="BR2983" i="32"/>
  <c r="DB2983" i="32" s="1"/>
  <c r="BR2984" i="32"/>
  <c r="DB2984" i="32" s="1"/>
  <c r="BR2985" i="32"/>
  <c r="DB2985" i="32" s="1"/>
  <c r="BR2986" i="32"/>
  <c r="DB2986" i="32" s="1"/>
  <c r="BR2987" i="32"/>
  <c r="DB2987" i="32" s="1"/>
  <c r="BR2988" i="32"/>
  <c r="DB2988" i="32" s="1"/>
  <c r="BR2989" i="32"/>
  <c r="DB2989" i="32" s="1"/>
  <c r="BR2990" i="32"/>
  <c r="DB2990" i="32" s="1"/>
  <c r="BR2991" i="32"/>
  <c r="DB2991" i="32" s="1"/>
  <c r="BR2992" i="32"/>
  <c r="DB2992" i="32" s="1"/>
  <c r="BR2993" i="32"/>
  <c r="DB2993" i="32" s="1"/>
  <c r="BR2994" i="32"/>
  <c r="DB2994" i="32" s="1"/>
  <c r="BR2995" i="32"/>
  <c r="DB2995" i="32" s="1"/>
  <c r="BR2996" i="32"/>
  <c r="DB2996" i="32" s="1"/>
  <c r="BR2997" i="32"/>
  <c r="DB2997" i="32" s="1"/>
  <c r="BR2998" i="32"/>
  <c r="DB2998" i="32" s="1"/>
  <c r="BR2999" i="32"/>
  <c r="DB2999" i="32" s="1"/>
  <c r="BR3000" i="32"/>
  <c r="DB3000" i="32" s="1"/>
  <c r="BR3001" i="32"/>
  <c r="DB3001" i="32" s="1"/>
  <c r="BR3002" i="32"/>
  <c r="DB3002" i="32" s="1"/>
  <c r="BR3003" i="32"/>
  <c r="DB3003" i="32" s="1"/>
  <c r="BR3004" i="32"/>
  <c r="DB3004" i="32" s="1"/>
  <c r="BR3005" i="32"/>
  <c r="DB3005" i="32" s="1"/>
  <c r="BR3006" i="32"/>
  <c r="DB3006" i="32" s="1"/>
  <c r="BR3007" i="32"/>
  <c r="DB3007" i="32" s="1"/>
  <c r="BR3008" i="32"/>
  <c r="DB3008" i="32" s="1"/>
  <c r="BR3009" i="32"/>
  <c r="DB3009" i="32" s="1"/>
  <c r="BR3010" i="32"/>
  <c r="DB3010" i="32" s="1"/>
  <c r="BR3011" i="32"/>
  <c r="DB3011" i="32" s="1"/>
  <c r="BR3012" i="32"/>
  <c r="DB3012" i="32" s="1"/>
  <c r="BR3013" i="32"/>
  <c r="DB3013" i="32" s="1"/>
  <c r="BR3014" i="32"/>
  <c r="DB3014" i="32" s="1"/>
  <c r="BR3015" i="32"/>
  <c r="DB3015" i="32" s="1"/>
  <c r="BR3016" i="32"/>
  <c r="DB3016" i="32" s="1"/>
  <c r="BR3017" i="32"/>
  <c r="DB3017" i="32" s="1"/>
  <c r="BR3018" i="32"/>
  <c r="DB3018" i="32" s="1"/>
  <c r="BR3019" i="32"/>
  <c r="DB3019" i="32" s="1"/>
  <c r="BR3020" i="32"/>
  <c r="DB3020" i="32" s="1"/>
  <c r="BR3021" i="32"/>
  <c r="DB3021" i="32" s="1"/>
  <c r="BR3022" i="32"/>
  <c r="DB3022" i="32" s="1"/>
  <c r="BR3023" i="32"/>
  <c r="DB3023" i="32" s="1"/>
  <c r="BR3024" i="32"/>
  <c r="DB3024" i="32" s="1"/>
  <c r="BR3025" i="32"/>
  <c r="DB3025" i="32" s="1"/>
  <c r="BR3026" i="32"/>
  <c r="DB3026" i="32" s="1"/>
  <c r="BR3027" i="32"/>
  <c r="DB3027" i="32" s="1"/>
  <c r="BR3028" i="32"/>
  <c r="DB3028" i="32" s="1"/>
  <c r="BR3029" i="32"/>
  <c r="DB3029" i="32" s="1"/>
  <c r="BR3030" i="32"/>
  <c r="DB3030" i="32" s="1"/>
  <c r="BR3031" i="32"/>
  <c r="DB3031" i="32" s="1"/>
  <c r="BR3032" i="32"/>
  <c r="DB3032" i="32" s="1"/>
  <c r="BR3033" i="32"/>
  <c r="DB3033" i="32" s="1"/>
  <c r="BR3034" i="32"/>
  <c r="DB3034" i="32" s="1"/>
  <c r="BR3035" i="32"/>
  <c r="DB3035" i="32" s="1"/>
  <c r="BR3036" i="32"/>
  <c r="DB3036" i="32" s="1"/>
  <c r="BR3037" i="32"/>
  <c r="DB3037" i="32" s="1"/>
  <c r="BR3038" i="32"/>
  <c r="DB3038" i="32" s="1"/>
  <c r="BR3039" i="32"/>
  <c r="DB3039" i="32" s="1"/>
  <c r="BR3040" i="32"/>
  <c r="DB3040" i="32" s="1"/>
  <c r="BR3041" i="32"/>
  <c r="DB3041" i="32" s="1"/>
  <c r="BR3042" i="32"/>
  <c r="DB3042" i="32" s="1"/>
  <c r="BR3043" i="32"/>
  <c r="DB3043" i="32" s="1"/>
  <c r="BR3044" i="32"/>
  <c r="DB3044" i="32" s="1"/>
  <c r="BR3045" i="32"/>
  <c r="DB3045" i="32" s="1"/>
  <c r="BR3046" i="32"/>
  <c r="DB3046" i="32" s="1"/>
  <c r="BR3047" i="32"/>
  <c r="DB3047" i="32" s="1"/>
  <c r="BR3048" i="32"/>
  <c r="DB3048" i="32" s="1"/>
  <c r="BR3049" i="32"/>
  <c r="DB3049" i="32" s="1"/>
  <c r="BR3050" i="32"/>
  <c r="DB3050" i="32" s="1"/>
  <c r="BR3051" i="32"/>
  <c r="DB3051" i="32" s="1"/>
  <c r="BR3052" i="32"/>
  <c r="DB3052" i="32" s="1"/>
  <c r="BR3053" i="32"/>
  <c r="DB3053" i="32" s="1"/>
  <c r="BR3054" i="32"/>
  <c r="DB3054" i="32" s="1"/>
  <c r="BR3055" i="32"/>
  <c r="DB3055" i="32" s="1"/>
  <c r="BR3056" i="32"/>
  <c r="DB3056" i="32" s="1"/>
  <c r="BR3057" i="32"/>
  <c r="DB3057" i="32" s="1"/>
  <c r="BR3058" i="32"/>
  <c r="DB3058" i="32" s="1"/>
  <c r="BR3059" i="32"/>
  <c r="DB3059" i="32" s="1"/>
  <c r="BR3060" i="32"/>
  <c r="DB3060" i="32" s="1"/>
  <c r="BR3061" i="32"/>
  <c r="DB3061" i="32" s="1"/>
  <c r="BR3062" i="32"/>
  <c r="DB3062" i="32" s="1"/>
  <c r="BR3063" i="32"/>
  <c r="DB3063" i="32" s="1"/>
  <c r="BR3064" i="32"/>
  <c r="DB3064" i="32" s="1"/>
  <c r="BR3065" i="32"/>
  <c r="DB3065" i="32" s="1"/>
  <c r="BR3066" i="32"/>
  <c r="DB3066" i="32" s="1"/>
  <c r="BR3067" i="32"/>
  <c r="DB3067" i="32" s="1"/>
  <c r="BR3068" i="32"/>
  <c r="DB3068" i="32" s="1"/>
  <c r="BR3069" i="32"/>
  <c r="DB3069" i="32" s="1"/>
  <c r="BR3070" i="32"/>
  <c r="DB3070" i="32" s="1"/>
  <c r="BR3071" i="32"/>
  <c r="DB3071" i="32" s="1"/>
  <c r="BR3072" i="32"/>
  <c r="DB3072" i="32" s="1"/>
  <c r="BR3073" i="32"/>
  <c r="DB3073" i="32" s="1"/>
  <c r="BR3074" i="32"/>
  <c r="DB3074" i="32" s="1"/>
  <c r="BR3075" i="32"/>
  <c r="DB3075" i="32" s="1"/>
  <c r="BR3076" i="32"/>
  <c r="DB3076" i="32" s="1"/>
  <c r="BR3077" i="32"/>
  <c r="DB3077" i="32" s="1"/>
  <c r="BR3078" i="32"/>
  <c r="DB3078" i="32" s="1"/>
  <c r="BR3079" i="32"/>
  <c r="DB3079" i="32" s="1"/>
  <c r="BR3080" i="32"/>
  <c r="DB3080" i="32" s="1"/>
  <c r="BR3081" i="32"/>
  <c r="DB3081" i="32" s="1"/>
  <c r="BR3082" i="32"/>
  <c r="DB3082" i="32" s="1"/>
  <c r="BR3083" i="32"/>
  <c r="DB3083" i="32" s="1"/>
  <c r="BR3084" i="32"/>
  <c r="DB3084" i="32" s="1"/>
  <c r="BR3" i="32"/>
  <c r="DB3" i="32" s="1"/>
  <c r="DT5" i="32" s="1"/>
  <c r="DT6" i="32" s="1"/>
  <c r="BP12" i="32"/>
  <c r="BP13" i="32"/>
  <c r="BP14" i="32"/>
  <c r="BP15" i="32"/>
  <c r="BP16" i="32"/>
  <c r="BP17" i="32"/>
  <c r="BP18" i="32"/>
  <c r="BP19" i="32"/>
  <c r="BP20" i="32"/>
  <c r="BP21" i="32"/>
  <c r="BP22" i="32"/>
  <c r="BP23" i="32"/>
  <c r="BP24" i="32"/>
  <c r="BP25" i="32"/>
  <c r="BP26" i="32"/>
  <c r="BP27" i="32"/>
  <c r="BP28" i="32"/>
  <c r="BP29" i="32"/>
  <c r="BP30" i="32"/>
  <c r="BP31" i="32"/>
  <c r="BP32" i="32"/>
  <c r="BP33" i="32"/>
  <c r="BP34" i="32"/>
  <c r="BP35" i="32"/>
  <c r="BP36" i="32"/>
  <c r="BP37" i="32"/>
  <c r="BP38" i="32"/>
  <c r="BP39" i="32"/>
  <c r="BP40" i="32"/>
  <c r="BP41" i="32"/>
  <c r="BP42" i="32"/>
  <c r="BP43" i="32"/>
  <c r="BP44" i="32"/>
  <c r="BP45" i="32"/>
  <c r="BP46" i="32"/>
  <c r="BP47" i="32"/>
  <c r="BP48" i="32"/>
  <c r="BP49" i="32"/>
  <c r="BP50" i="32"/>
  <c r="BP51" i="32"/>
  <c r="BP52" i="32"/>
  <c r="BP53" i="32"/>
  <c r="BP54" i="32"/>
  <c r="BP55" i="32"/>
  <c r="BP56" i="32"/>
  <c r="BP57" i="32"/>
  <c r="BP58" i="32"/>
  <c r="BP59" i="32"/>
  <c r="BP60" i="32"/>
  <c r="BP61" i="32"/>
  <c r="BP62" i="32"/>
  <c r="BP63" i="32"/>
  <c r="BP64" i="32"/>
  <c r="BP65" i="32"/>
  <c r="BP66" i="32"/>
  <c r="BP67" i="32"/>
  <c r="BP68" i="32"/>
  <c r="BP69" i="32"/>
  <c r="BP70" i="32"/>
  <c r="BP71" i="32"/>
  <c r="BP72" i="32"/>
  <c r="BP73" i="32"/>
  <c r="BP74" i="32"/>
  <c r="BP75" i="32"/>
  <c r="BP76" i="32"/>
  <c r="BP77" i="32"/>
  <c r="BP78" i="32"/>
  <c r="BP79" i="32"/>
  <c r="BP80" i="32"/>
  <c r="BP81" i="32"/>
  <c r="BP82" i="32"/>
  <c r="BP83" i="32"/>
  <c r="BP84" i="32"/>
  <c r="BP85" i="32"/>
  <c r="BP86" i="32"/>
  <c r="BP87" i="32"/>
  <c r="BP88" i="32"/>
  <c r="BP89" i="32"/>
  <c r="BP90" i="32"/>
  <c r="BP91" i="32"/>
  <c r="BP92" i="32"/>
  <c r="BP93" i="32"/>
  <c r="BP94" i="32"/>
  <c r="BP95" i="32"/>
  <c r="BP96" i="32"/>
  <c r="BP97" i="32"/>
  <c r="BP98" i="32"/>
  <c r="BP99" i="32"/>
  <c r="BP100" i="32"/>
  <c r="BP101" i="32"/>
  <c r="BP102" i="32"/>
  <c r="BP103" i="32"/>
  <c r="BP104" i="32"/>
  <c r="BP105" i="32"/>
  <c r="BP106" i="32"/>
  <c r="BP107" i="32"/>
  <c r="BP108" i="32"/>
  <c r="BP109" i="32"/>
  <c r="BP110" i="32"/>
  <c r="BP111" i="32"/>
  <c r="BP112" i="32"/>
  <c r="BP113" i="32"/>
  <c r="BP114" i="32"/>
  <c r="BP115" i="32"/>
  <c r="BP116" i="32"/>
  <c r="BP117" i="32"/>
  <c r="BP118" i="32"/>
  <c r="BP119" i="32"/>
  <c r="BP120" i="32"/>
  <c r="BP121" i="32"/>
  <c r="BP122" i="32"/>
  <c r="BP123" i="32"/>
  <c r="BP124" i="32"/>
  <c r="BP125" i="32"/>
  <c r="BP126" i="32"/>
  <c r="BP127" i="32"/>
  <c r="BP128" i="32"/>
  <c r="BP129" i="32"/>
  <c r="BP130" i="32"/>
  <c r="BP131" i="32"/>
  <c r="BP132" i="32"/>
  <c r="BP133" i="32"/>
  <c r="BP134" i="32"/>
  <c r="BP135" i="32"/>
  <c r="BP136" i="32"/>
  <c r="BP137" i="32"/>
  <c r="BP138" i="32"/>
  <c r="BP139" i="32"/>
  <c r="BP140" i="32"/>
  <c r="BP141" i="32"/>
  <c r="BP142" i="32"/>
  <c r="BP143" i="32"/>
  <c r="BP144" i="32"/>
  <c r="BP145" i="32"/>
  <c r="BP146" i="32"/>
  <c r="BP147" i="32"/>
  <c r="BP148" i="32"/>
  <c r="BP149" i="32"/>
  <c r="BP150" i="32"/>
  <c r="BP151" i="32"/>
  <c r="BP152" i="32"/>
  <c r="BP153" i="32"/>
  <c r="BP154" i="32"/>
  <c r="BP155" i="32"/>
  <c r="BP156" i="32"/>
  <c r="BP157" i="32"/>
  <c r="BP158" i="32"/>
  <c r="BP159" i="32"/>
  <c r="BP160" i="32"/>
  <c r="BP161" i="32"/>
  <c r="BP162" i="32"/>
  <c r="BP163" i="32"/>
  <c r="BP164" i="32"/>
  <c r="BP165" i="32"/>
  <c r="BP166" i="32"/>
  <c r="BP167" i="32"/>
  <c r="BP168" i="32"/>
  <c r="BP169" i="32"/>
  <c r="BP170" i="32"/>
  <c r="BP171" i="32"/>
  <c r="BP172" i="32"/>
  <c r="BP173" i="32"/>
  <c r="BP174" i="32"/>
  <c r="BP175" i="32"/>
  <c r="BP176" i="32"/>
  <c r="BP177" i="32"/>
  <c r="BP178" i="32"/>
  <c r="BP179" i="32"/>
  <c r="BP180" i="32"/>
  <c r="BP181" i="32"/>
  <c r="BP182" i="32"/>
  <c r="BP183" i="32"/>
  <c r="BP184" i="32"/>
  <c r="BP185" i="32"/>
  <c r="BP186" i="32"/>
  <c r="BP187" i="32"/>
  <c r="BP188" i="32"/>
  <c r="BP189" i="32"/>
  <c r="BP190" i="32"/>
  <c r="BP191" i="32"/>
  <c r="BP192" i="32"/>
  <c r="BP193" i="32"/>
  <c r="BP194" i="32"/>
  <c r="BP195" i="32"/>
  <c r="BP196" i="32"/>
  <c r="BP197" i="32"/>
  <c r="BP198" i="32"/>
  <c r="BP199" i="32"/>
  <c r="BP200" i="32"/>
  <c r="BP201" i="32"/>
  <c r="BP202" i="32"/>
  <c r="BP203" i="32"/>
  <c r="BP204" i="32"/>
  <c r="BP205" i="32"/>
  <c r="BP206" i="32"/>
  <c r="BP207" i="32"/>
  <c r="BP208" i="32"/>
  <c r="BP209" i="32"/>
  <c r="BP210" i="32"/>
  <c r="BP211" i="32"/>
  <c r="BP212" i="32"/>
  <c r="BP213" i="32"/>
  <c r="BP214" i="32"/>
  <c r="BP215" i="32"/>
  <c r="BP216" i="32"/>
  <c r="BP217" i="32"/>
  <c r="BP218" i="32"/>
  <c r="BP219" i="32"/>
  <c r="BP220" i="32"/>
  <c r="BP221" i="32"/>
  <c r="BP222" i="32"/>
  <c r="BP223" i="32"/>
  <c r="BP224" i="32"/>
  <c r="BP225" i="32"/>
  <c r="BP226" i="32"/>
  <c r="BP227" i="32"/>
  <c r="BP228" i="32"/>
  <c r="BP229" i="32"/>
  <c r="BP230" i="32"/>
  <c r="BP231" i="32"/>
  <c r="BP232" i="32"/>
  <c r="BP233" i="32"/>
  <c r="BP234" i="32"/>
  <c r="BP235" i="32"/>
  <c r="BP236" i="32"/>
  <c r="BP237" i="32"/>
  <c r="BP238" i="32"/>
  <c r="BP239" i="32"/>
  <c r="BP240" i="32"/>
  <c r="BP241" i="32"/>
  <c r="BP242" i="32"/>
  <c r="BP243" i="32"/>
  <c r="BP244" i="32"/>
  <c r="BP245" i="32"/>
  <c r="BP246" i="32"/>
  <c r="BP247" i="32"/>
  <c r="BP248" i="32"/>
  <c r="BP249" i="32"/>
  <c r="BP250" i="32"/>
  <c r="BP251" i="32"/>
  <c r="BP252" i="32"/>
  <c r="BP253" i="32"/>
  <c r="BP254" i="32"/>
  <c r="BP255" i="32"/>
  <c r="BP256" i="32"/>
  <c r="BP257" i="32"/>
  <c r="BP258" i="32"/>
  <c r="BP259" i="32"/>
  <c r="BP260" i="32"/>
  <c r="BP261" i="32"/>
  <c r="BP262" i="32"/>
  <c r="BP263" i="32"/>
  <c r="BP264" i="32"/>
  <c r="BP265" i="32"/>
  <c r="BP266" i="32"/>
  <c r="BP267" i="32"/>
  <c r="BP268" i="32"/>
  <c r="BP269" i="32"/>
  <c r="BP270" i="32"/>
  <c r="BP271" i="32"/>
  <c r="BP272" i="32"/>
  <c r="BP273" i="32"/>
  <c r="BP274" i="32"/>
  <c r="BP275" i="32"/>
  <c r="BP276" i="32"/>
  <c r="BP277" i="32"/>
  <c r="BP278" i="32"/>
  <c r="BP279" i="32"/>
  <c r="BP280" i="32"/>
  <c r="BP281" i="32"/>
  <c r="BP282" i="32"/>
  <c r="BP283" i="32"/>
  <c r="BP284" i="32"/>
  <c r="BP285" i="32"/>
  <c r="BP286" i="32"/>
  <c r="BP287" i="32"/>
  <c r="BP288" i="32"/>
  <c r="BP289" i="32"/>
  <c r="BP290" i="32"/>
  <c r="BP291" i="32"/>
  <c r="BP292" i="32"/>
  <c r="BP293" i="32"/>
  <c r="BP294" i="32"/>
  <c r="BP295" i="32"/>
  <c r="BP296" i="32"/>
  <c r="BP297" i="32"/>
  <c r="BP298" i="32"/>
  <c r="BP299" i="32"/>
  <c r="BP300" i="32"/>
  <c r="BP301" i="32"/>
  <c r="BP302" i="32"/>
  <c r="BP303" i="32"/>
  <c r="BP304" i="32"/>
  <c r="BP305" i="32"/>
  <c r="BP306" i="32"/>
  <c r="BP307" i="32"/>
  <c r="BP308" i="32"/>
  <c r="BP309" i="32"/>
  <c r="BP310" i="32"/>
  <c r="BP311" i="32"/>
  <c r="BP312" i="32"/>
  <c r="BP313" i="32"/>
  <c r="BP314" i="32"/>
  <c r="BP315" i="32"/>
  <c r="BP316" i="32"/>
  <c r="BP317" i="32"/>
  <c r="BP318" i="32"/>
  <c r="BP319" i="32"/>
  <c r="BP320" i="32"/>
  <c r="BP321" i="32"/>
  <c r="BP322" i="32"/>
  <c r="BP323" i="32"/>
  <c r="BP324" i="32"/>
  <c r="BP325" i="32"/>
  <c r="BP326" i="32"/>
  <c r="BP327" i="32"/>
  <c r="BP328" i="32"/>
  <c r="BP329" i="32"/>
  <c r="BP330" i="32"/>
  <c r="BP331" i="32"/>
  <c r="BP332" i="32"/>
  <c r="BP333" i="32"/>
  <c r="BP334" i="32"/>
  <c r="BP335" i="32"/>
  <c r="BP336" i="32"/>
  <c r="BP337" i="32"/>
  <c r="BP338" i="32"/>
  <c r="BP339" i="32"/>
  <c r="BP340" i="32"/>
  <c r="BP341" i="32"/>
  <c r="BP342" i="32"/>
  <c r="BP343" i="32"/>
  <c r="BP344" i="32"/>
  <c r="BP345" i="32"/>
  <c r="BP346" i="32"/>
  <c r="BP347" i="32"/>
  <c r="BP348" i="32"/>
  <c r="BP349" i="32"/>
  <c r="BP350" i="32"/>
  <c r="BP351" i="32"/>
  <c r="BP352" i="32"/>
  <c r="BP353" i="32"/>
  <c r="BP354" i="32"/>
  <c r="BP355" i="32"/>
  <c r="BP356" i="32"/>
  <c r="BP357" i="32"/>
  <c r="BP358" i="32"/>
  <c r="BP359" i="32"/>
  <c r="BP360" i="32"/>
  <c r="BP361" i="32"/>
  <c r="BP362" i="32"/>
  <c r="BP363" i="32"/>
  <c r="BP364" i="32"/>
  <c r="BP365" i="32"/>
  <c r="BP366" i="32"/>
  <c r="BP367" i="32"/>
  <c r="BP368" i="32"/>
  <c r="BP369" i="32"/>
  <c r="BP370" i="32"/>
  <c r="BP371" i="32"/>
  <c r="BP372" i="32"/>
  <c r="BP373" i="32"/>
  <c r="BP374" i="32"/>
  <c r="BP375" i="32"/>
  <c r="BP376" i="32"/>
  <c r="BP377" i="32"/>
  <c r="BP378" i="32"/>
  <c r="BP379" i="32"/>
  <c r="BP380" i="32"/>
  <c r="BP381" i="32"/>
  <c r="BP382" i="32"/>
  <c r="BP383" i="32"/>
  <c r="BP384" i="32"/>
  <c r="BP385" i="32"/>
  <c r="BP386" i="32"/>
  <c r="BP387" i="32"/>
  <c r="BP388" i="32"/>
  <c r="BP389" i="32"/>
  <c r="BP390" i="32"/>
  <c r="BP391" i="32"/>
  <c r="BP392" i="32"/>
  <c r="BP393" i="32"/>
  <c r="BP394" i="32"/>
  <c r="BP395" i="32"/>
  <c r="BP396" i="32"/>
  <c r="BP397" i="32"/>
  <c r="BP398" i="32"/>
  <c r="BP399" i="32"/>
  <c r="BP400" i="32"/>
  <c r="BP401" i="32"/>
  <c r="BP402" i="32"/>
  <c r="BP403" i="32"/>
  <c r="BP404" i="32"/>
  <c r="BP405" i="32"/>
  <c r="BP406" i="32"/>
  <c r="BP407" i="32"/>
  <c r="BP408" i="32"/>
  <c r="BP409" i="32"/>
  <c r="BP410" i="32"/>
  <c r="BP411" i="32"/>
  <c r="BP412" i="32"/>
  <c r="BP413" i="32"/>
  <c r="BP414" i="32"/>
  <c r="BP415" i="32"/>
  <c r="BP416" i="32"/>
  <c r="BP417" i="32"/>
  <c r="BP418" i="32"/>
  <c r="BP419" i="32"/>
  <c r="BP420" i="32"/>
  <c r="BP421" i="32"/>
  <c r="BP422" i="32"/>
  <c r="BP423" i="32"/>
  <c r="BP424" i="32"/>
  <c r="BP425" i="32"/>
  <c r="BP426" i="32"/>
  <c r="BP427" i="32"/>
  <c r="BP428" i="32"/>
  <c r="BP429" i="32"/>
  <c r="BP430" i="32"/>
  <c r="BP431" i="32"/>
  <c r="BP432" i="32"/>
  <c r="BP433" i="32"/>
  <c r="BP434" i="32"/>
  <c r="BP435" i="32"/>
  <c r="BP436" i="32"/>
  <c r="BP437" i="32"/>
  <c r="BP438" i="32"/>
  <c r="BP439" i="32"/>
  <c r="BP440" i="32"/>
  <c r="BP441" i="32"/>
  <c r="BP442" i="32"/>
  <c r="BP443" i="32"/>
  <c r="BP444" i="32"/>
  <c r="BP445" i="32"/>
  <c r="BP446" i="32"/>
  <c r="BP447" i="32"/>
  <c r="BP448" i="32"/>
  <c r="BP449" i="32"/>
  <c r="BP450" i="32"/>
  <c r="BP451" i="32"/>
  <c r="BP452" i="32"/>
  <c r="BP453" i="32"/>
  <c r="BP454" i="32"/>
  <c r="BP455" i="32"/>
  <c r="BP456" i="32"/>
  <c r="BP457" i="32"/>
  <c r="BP458" i="32"/>
  <c r="BP459" i="32"/>
  <c r="BP460" i="32"/>
  <c r="BP461" i="32"/>
  <c r="BP462" i="32"/>
  <c r="BP463" i="32"/>
  <c r="BP464" i="32"/>
  <c r="BP465" i="32"/>
  <c r="BP466" i="32"/>
  <c r="BP467" i="32"/>
  <c r="BP468" i="32"/>
  <c r="BP469" i="32"/>
  <c r="BP470" i="32"/>
  <c r="BP471" i="32"/>
  <c r="BP472" i="32"/>
  <c r="BP473" i="32"/>
  <c r="BP474" i="32"/>
  <c r="BP475" i="32"/>
  <c r="BP476" i="32"/>
  <c r="BP477" i="32"/>
  <c r="BP478" i="32"/>
  <c r="BP479" i="32"/>
  <c r="BP480" i="32"/>
  <c r="BP481" i="32"/>
  <c r="BP482" i="32"/>
  <c r="BP483" i="32"/>
  <c r="BP484" i="32"/>
  <c r="BP485" i="32"/>
  <c r="BP486" i="32"/>
  <c r="BP487" i="32"/>
  <c r="BP488" i="32"/>
  <c r="BP489" i="32"/>
  <c r="BP490" i="32"/>
  <c r="BP491" i="32"/>
  <c r="BP492" i="32"/>
  <c r="BP493" i="32"/>
  <c r="BP494" i="32"/>
  <c r="BP495" i="32"/>
  <c r="BP496" i="32"/>
  <c r="BP497" i="32"/>
  <c r="BP498" i="32"/>
  <c r="BP499" i="32"/>
  <c r="BP500" i="32"/>
  <c r="BP501" i="32"/>
  <c r="BP502" i="32"/>
  <c r="BP503" i="32"/>
  <c r="BP504" i="32"/>
  <c r="BP505" i="32"/>
  <c r="BP506" i="32"/>
  <c r="BP507" i="32"/>
  <c r="BP508" i="32"/>
  <c r="BP509" i="32"/>
  <c r="BP510" i="32"/>
  <c r="BP511" i="32"/>
  <c r="BP512" i="32"/>
  <c r="BP513" i="32"/>
  <c r="BP514" i="32"/>
  <c r="BP515" i="32"/>
  <c r="BP516" i="32"/>
  <c r="BP517" i="32"/>
  <c r="BP518" i="32"/>
  <c r="BP519" i="32"/>
  <c r="BP520" i="32"/>
  <c r="BP521" i="32"/>
  <c r="BP522" i="32"/>
  <c r="BP523" i="32"/>
  <c r="BP524" i="32"/>
  <c r="BP525" i="32"/>
  <c r="BP526" i="32"/>
  <c r="BP527" i="32"/>
  <c r="BP528" i="32"/>
  <c r="BP529" i="32"/>
  <c r="BP530" i="32"/>
  <c r="BP531" i="32"/>
  <c r="BP532" i="32"/>
  <c r="BP533" i="32"/>
  <c r="BP534" i="32"/>
  <c r="BP535" i="32"/>
  <c r="BP536" i="32"/>
  <c r="BP537" i="32"/>
  <c r="BP538" i="32"/>
  <c r="BP539" i="32"/>
  <c r="BP540" i="32"/>
  <c r="BP541" i="32"/>
  <c r="BP542" i="32"/>
  <c r="BP543" i="32"/>
  <c r="BP544" i="32"/>
  <c r="BP545" i="32"/>
  <c r="BP546" i="32"/>
  <c r="BP547" i="32"/>
  <c r="BP548" i="32"/>
  <c r="BP549" i="32"/>
  <c r="BP550" i="32"/>
  <c r="BP551" i="32"/>
  <c r="BP552" i="32"/>
  <c r="BP553" i="32"/>
  <c r="BP554" i="32"/>
  <c r="BP555" i="32"/>
  <c r="BP556" i="32"/>
  <c r="BP557" i="32"/>
  <c r="BP558" i="32"/>
  <c r="BP559" i="32"/>
  <c r="BP560" i="32"/>
  <c r="BP561" i="32"/>
  <c r="BP562" i="32"/>
  <c r="BP563" i="32"/>
  <c r="BP564" i="32"/>
  <c r="BP565" i="32"/>
  <c r="BP566" i="32"/>
  <c r="BP567" i="32"/>
  <c r="BP568" i="32"/>
  <c r="BP569" i="32"/>
  <c r="BP570" i="32"/>
  <c r="BP571" i="32"/>
  <c r="BP572" i="32"/>
  <c r="BP573" i="32"/>
  <c r="BP574" i="32"/>
  <c r="BP575" i="32"/>
  <c r="BP576" i="32"/>
  <c r="BP577" i="32"/>
  <c r="BP578" i="32"/>
  <c r="BP579" i="32"/>
  <c r="BP580" i="32"/>
  <c r="BP581" i="32"/>
  <c r="BP582" i="32"/>
  <c r="BP583" i="32"/>
  <c r="BP584" i="32"/>
  <c r="BP585" i="32"/>
  <c r="BP586" i="32"/>
  <c r="BP587" i="32"/>
  <c r="BP588" i="32"/>
  <c r="BP589" i="32"/>
  <c r="BP590" i="32"/>
  <c r="BP591" i="32"/>
  <c r="BP592" i="32"/>
  <c r="BP593" i="32"/>
  <c r="BP594" i="32"/>
  <c r="BP595" i="32"/>
  <c r="BP596" i="32"/>
  <c r="BP597" i="32"/>
  <c r="BP598" i="32"/>
  <c r="BP599" i="32"/>
  <c r="BP600" i="32"/>
  <c r="BP601" i="32"/>
  <c r="BP602" i="32"/>
  <c r="BP603" i="32"/>
  <c r="BP604" i="32"/>
  <c r="BP605" i="32"/>
  <c r="BP606" i="32"/>
  <c r="BP607" i="32"/>
  <c r="BP608" i="32"/>
  <c r="BP609" i="32"/>
  <c r="BP610" i="32"/>
  <c r="BP611" i="32"/>
  <c r="BP612" i="32"/>
  <c r="BP613" i="32"/>
  <c r="BP614" i="32"/>
  <c r="BP615" i="32"/>
  <c r="BP616" i="32"/>
  <c r="BP617" i="32"/>
  <c r="BP618" i="32"/>
  <c r="BP619" i="32"/>
  <c r="BP620" i="32"/>
  <c r="BP621" i="32"/>
  <c r="BP622" i="32"/>
  <c r="BP623" i="32"/>
  <c r="BP624" i="32"/>
  <c r="BP625" i="32"/>
  <c r="BP626" i="32"/>
  <c r="BP627" i="32"/>
  <c r="BP628" i="32"/>
  <c r="BP629" i="32"/>
  <c r="BP630" i="32"/>
  <c r="BP631" i="32"/>
  <c r="BP632" i="32"/>
  <c r="BP633" i="32"/>
  <c r="BP634" i="32"/>
  <c r="BP635" i="32"/>
  <c r="BP636" i="32"/>
  <c r="BP637" i="32"/>
  <c r="BP638" i="32"/>
  <c r="BP639" i="32"/>
  <c r="BP640" i="32"/>
  <c r="BP641" i="32"/>
  <c r="BP642" i="32"/>
  <c r="BP643" i="32"/>
  <c r="BP644" i="32"/>
  <c r="BP645" i="32"/>
  <c r="BP646" i="32"/>
  <c r="BP647" i="32"/>
  <c r="BP648" i="32"/>
  <c r="BP649" i="32"/>
  <c r="BP650" i="32"/>
  <c r="BP651" i="32"/>
  <c r="BP652" i="32"/>
  <c r="BP653" i="32"/>
  <c r="BP654" i="32"/>
  <c r="BP655" i="32"/>
  <c r="BP656" i="32"/>
  <c r="BP657" i="32"/>
  <c r="BP658" i="32"/>
  <c r="BP659" i="32"/>
  <c r="BP660" i="32"/>
  <c r="BP661" i="32"/>
  <c r="BP662" i="32"/>
  <c r="BP663" i="32"/>
  <c r="BP664" i="32"/>
  <c r="BP665" i="32"/>
  <c r="BP666" i="32"/>
  <c r="BP667" i="32"/>
  <c r="BP668" i="32"/>
  <c r="BP669" i="32"/>
  <c r="BP670" i="32"/>
  <c r="BP671" i="32"/>
  <c r="BP672" i="32"/>
  <c r="BP673" i="32"/>
  <c r="BP674" i="32"/>
  <c r="BP675" i="32"/>
  <c r="BP676" i="32"/>
  <c r="BP677" i="32"/>
  <c r="BP678" i="32"/>
  <c r="BP679" i="32"/>
  <c r="BP680" i="32"/>
  <c r="BP681" i="32"/>
  <c r="BP682" i="32"/>
  <c r="BP683" i="32"/>
  <c r="BP684" i="32"/>
  <c r="BP685" i="32"/>
  <c r="BP686" i="32"/>
  <c r="BP687" i="32"/>
  <c r="BP688" i="32"/>
  <c r="BP689" i="32"/>
  <c r="BP690" i="32"/>
  <c r="BP691" i="32"/>
  <c r="BP692" i="32"/>
  <c r="BP693" i="32"/>
  <c r="BP694" i="32"/>
  <c r="BP695" i="32"/>
  <c r="BP696" i="32"/>
  <c r="BP697" i="32"/>
  <c r="BP698" i="32"/>
  <c r="BP699" i="32"/>
  <c r="BP700" i="32"/>
  <c r="BP701" i="32"/>
  <c r="BP702" i="32"/>
  <c r="BP703" i="32"/>
  <c r="BP704" i="32"/>
  <c r="BP705" i="32"/>
  <c r="BP706" i="32"/>
  <c r="BP707" i="32"/>
  <c r="BP708" i="32"/>
  <c r="BP709" i="32"/>
  <c r="BP710" i="32"/>
  <c r="BP711" i="32"/>
  <c r="BP712" i="32"/>
  <c r="BP713" i="32"/>
  <c r="BP714" i="32"/>
  <c r="BP715" i="32"/>
  <c r="BP716" i="32"/>
  <c r="BP717" i="32"/>
  <c r="BP718" i="32"/>
  <c r="BP719" i="32"/>
  <c r="BP720" i="32"/>
  <c r="BP721" i="32"/>
  <c r="BP722" i="32"/>
  <c r="BP723" i="32"/>
  <c r="BP724" i="32"/>
  <c r="BP725" i="32"/>
  <c r="BP726" i="32"/>
  <c r="BP727" i="32"/>
  <c r="BP728" i="32"/>
  <c r="BP729" i="32"/>
  <c r="BP730" i="32"/>
  <c r="BP731" i="32"/>
  <c r="BP732" i="32"/>
  <c r="BP733" i="32"/>
  <c r="BP734" i="32"/>
  <c r="BP735" i="32"/>
  <c r="BP736" i="32"/>
  <c r="BP737" i="32"/>
  <c r="BP738" i="32"/>
  <c r="BP739" i="32"/>
  <c r="BP740" i="32"/>
  <c r="BP741" i="32"/>
  <c r="BP742" i="32"/>
  <c r="BP743" i="32"/>
  <c r="BP744" i="32"/>
  <c r="BP745" i="32"/>
  <c r="BP746" i="32"/>
  <c r="BP747" i="32"/>
  <c r="BP748" i="32"/>
  <c r="BP749" i="32"/>
  <c r="BP750" i="32"/>
  <c r="BP751" i="32"/>
  <c r="BP752" i="32"/>
  <c r="BP753" i="32"/>
  <c r="BP754" i="32"/>
  <c r="BP755" i="32"/>
  <c r="BP756" i="32"/>
  <c r="BP757" i="32"/>
  <c r="BP758" i="32"/>
  <c r="BP759" i="32"/>
  <c r="BP760" i="32"/>
  <c r="BP761" i="32"/>
  <c r="BP762" i="32"/>
  <c r="BP763" i="32"/>
  <c r="BP764" i="32"/>
  <c r="BP765" i="32"/>
  <c r="BP766" i="32"/>
  <c r="BP767" i="32"/>
  <c r="BP768" i="32"/>
  <c r="BP769" i="32"/>
  <c r="BP770" i="32"/>
  <c r="BP771" i="32"/>
  <c r="BP772" i="32"/>
  <c r="BP773" i="32"/>
  <c r="BP774" i="32"/>
  <c r="BP775" i="32"/>
  <c r="BP776" i="32"/>
  <c r="BP777" i="32"/>
  <c r="BP778" i="32"/>
  <c r="BP779" i="32"/>
  <c r="BP780" i="32"/>
  <c r="BP781" i="32"/>
  <c r="BP782" i="32"/>
  <c r="BP783" i="32"/>
  <c r="BP784" i="32"/>
  <c r="BP785" i="32"/>
  <c r="BP786" i="32"/>
  <c r="BP787" i="32"/>
  <c r="BP788" i="32"/>
  <c r="BP789" i="32"/>
  <c r="BP790" i="32"/>
  <c r="BP791" i="32"/>
  <c r="BP792" i="32"/>
  <c r="BP793" i="32"/>
  <c r="BP794" i="32"/>
  <c r="BP795" i="32"/>
  <c r="BP796" i="32"/>
  <c r="BP797" i="32"/>
  <c r="BP798" i="32"/>
  <c r="BP799" i="32"/>
  <c r="BP800" i="32"/>
  <c r="BP801" i="32"/>
  <c r="BP802" i="32"/>
  <c r="BP803" i="32"/>
  <c r="BP804" i="32"/>
  <c r="BP805" i="32"/>
  <c r="BP806" i="32"/>
  <c r="BP807" i="32"/>
  <c r="BP808" i="32"/>
  <c r="BP809" i="32"/>
  <c r="BP810" i="32"/>
  <c r="BP811" i="32"/>
  <c r="BP812" i="32"/>
  <c r="BP813" i="32"/>
  <c r="BP814" i="32"/>
  <c r="BP815" i="32"/>
  <c r="BP816" i="32"/>
  <c r="BP817" i="32"/>
  <c r="BP818" i="32"/>
  <c r="BP819" i="32"/>
  <c r="BP820" i="32"/>
  <c r="BP821" i="32"/>
  <c r="BP822" i="32"/>
  <c r="BP823" i="32"/>
  <c r="BP824" i="32"/>
  <c r="BP825" i="32"/>
  <c r="BP826" i="32"/>
  <c r="BP827" i="32"/>
  <c r="BP828" i="32"/>
  <c r="BP829" i="32"/>
  <c r="BP830" i="32"/>
  <c r="BP831" i="32"/>
  <c r="BP832" i="32"/>
  <c r="BP833" i="32"/>
  <c r="BP834" i="32"/>
  <c r="BP835" i="32"/>
  <c r="BP836" i="32"/>
  <c r="BP837" i="32"/>
  <c r="BP838" i="32"/>
  <c r="BP839" i="32"/>
  <c r="BP840" i="32"/>
  <c r="BP841" i="32"/>
  <c r="BP842" i="32"/>
  <c r="BP843" i="32"/>
  <c r="BP844" i="32"/>
  <c r="BP845" i="32"/>
  <c r="BP846" i="32"/>
  <c r="BP847" i="32"/>
  <c r="BP848" i="32"/>
  <c r="BP849" i="32"/>
  <c r="BP850" i="32"/>
  <c r="BP851" i="32"/>
  <c r="BP852" i="32"/>
  <c r="BP853" i="32"/>
  <c r="BP854" i="32"/>
  <c r="BP855" i="32"/>
  <c r="BP856" i="32"/>
  <c r="BP857" i="32"/>
  <c r="BP858" i="32"/>
  <c r="BP859" i="32"/>
  <c r="BP860" i="32"/>
  <c r="BP861" i="32"/>
  <c r="BP862" i="32"/>
  <c r="BP863" i="32"/>
  <c r="BP864" i="32"/>
  <c r="BP865" i="32"/>
  <c r="BP866" i="32"/>
  <c r="BP867" i="32"/>
  <c r="BP868" i="32"/>
  <c r="BP869" i="32"/>
  <c r="BP870" i="32"/>
  <c r="BP871" i="32"/>
  <c r="BP872" i="32"/>
  <c r="BP873" i="32"/>
  <c r="BP874" i="32"/>
  <c r="BP875" i="32"/>
  <c r="BP876" i="32"/>
  <c r="BP877" i="32"/>
  <c r="BP878" i="32"/>
  <c r="BP879" i="32"/>
  <c r="BP880" i="32"/>
  <c r="BP881" i="32"/>
  <c r="BP882" i="32"/>
  <c r="BP883" i="32"/>
  <c r="BP884" i="32"/>
  <c r="BP885" i="32"/>
  <c r="BP886" i="32"/>
  <c r="BP887" i="32"/>
  <c r="BP888" i="32"/>
  <c r="BP889" i="32"/>
  <c r="BP890" i="32"/>
  <c r="BP891" i="32"/>
  <c r="BP892" i="32"/>
  <c r="BP893" i="32"/>
  <c r="BP894" i="32"/>
  <c r="BP895" i="32"/>
  <c r="BP896" i="32"/>
  <c r="BP897" i="32"/>
  <c r="BP898" i="32"/>
  <c r="BP899" i="32"/>
  <c r="BP900" i="32"/>
  <c r="BP901" i="32"/>
  <c r="BP902" i="32"/>
  <c r="BP903" i="32"/>
  <c r="BP904" i="32"/>
  <c r="BP905" i="32"/>
  <c r="BP906" i="32"/>
  <c r="BP907" i="32"/>
  <c r="BP908" i="32"/>
  <c r="BP909" i="32"/>
  <c r="BP910" i="32"/>
  <c r="BP911" i="32"/>
  <c r="BP912" i="32"/>
  <c r="BP913" i="32"/>
  <c r="BP914" i="32"/>
  <c r="BP915" i="32"/>
  <c r="BP916" i="32"/>
  <c r="BP917" i="32"/>
  <c r="BP918" i="32"/>
  <c r="BP919" i="32"/>
  <c r="BP920" i="32"/>
  <c r="BP921" i="32"/>
  <c r="BP922" i="32"/>
  <c r="BP923" i="32"/>
  <c r="BP924" i="32"/>
  <c r="BP925" i="32"/>
  <c r="BP926" i="32"/>
  <c r="BP927" i="32"/>
  <c r="BP928" i="32"/>
  <c r="BP929" i="32"/>
  <c r="BP930" i="32"/>
  <c r="BP931" i="32"/>
  <c r="BP932" i="32"/>
  <c r="BP933" i="32"/>
  <c r="BP934" i="32"/>
  <c r="BP935" i="32"/>
  <c r="BP936" i="32"/>
  <c r="BP937" i="32"/>
  <c r="BP938" i="32"/>
  <c r="BP939" i="32"/>
  <c r="BP940" i="32"/>
  <c r="BP941" i="32"/>
  <c r="BP942" i="32"/>
  <c r="BP943" i="32"/>
  <c r="BP944" i="32"/>
  <c r="BP945" i="32"/>
  <c r="BP946" i="32"/>
  <c r="BP947" i="32"/>
  <c r="BP948" i="32"/>
  <c r="BP949" i="32"/>
  <c r="BP950" i="32"/>
  <c r="BP951" i="32"/>
  <c r="BP952" i="32"/>
  <c r="BP953" i="32"/>
  <c r="BP954" i="32"/>
  <c r="BP955" i="32"/>
  <c r="BP956" i="32"/>
  <c r="BP957" i="32"/>
  <c r="BP958" i="32"/>
  <c r="BP959" i="32"/>
  <c r="BP960" i="32"/>
  <c r="BP961" i="32"/>
  <c r="BP962" i="32"/>
  <c r="BP963" i="32"/>
  <c r="BP964" i="32"/>
  <c r="BP965" i="32"/>
  <c r="BP966" i="32"/>
  <c r="BP967" i="32"/>
  <c r="BP968" i="32"/>
  <c r="BP969" i="32"/>
  <c r="BP970" i="32"/>
  <c r="BP971" i="32"/>
  <c r="BP972" i="32"/>
  <c r="BP973" i="32"/>
  <c r="BP974" i="32"/>
  <c r="BP975" i="32"/>
  <c r="BP976" i="32"/>
  <c r="BP977" i="32"/>
  <c r="BP978" i="32"/>
  <c r="BP979" i="32"/>
  <c r="BP980" i="32"/>
  <c r="BP981" i="32"/>
  <c r="BP982" i="32"/>
  <c r="BP983" i="32"/>
  <c r="BP984" i="32"/>
  <c r="BP985" i="32"/>
  <c r="BP986" i="32"/>
  <c r="BP987" i="32"/>
  <c r="BP988" i="32"/>
  <c r="BP989" i="32"/>
  <c r="BP990" i="32"/>
  <c r="BP991" i="32"/>
  <c r="BP992" i="32"/>
  <c r="BP993" i="32"/>
  <c r="BP994" i="32"/>
  <c r="BP995" i="32"/>
  <c r="BP996" i="32"/>
  <c r="BP997" i="32"/>
  <c r="BP998" i="32"/>
  <c r="BP999" i="32"/>
  <c r="BP1000" i="32"/>
  <c r="BP1001" i="32"/>
  <c r="BP1002" i="32"/>
  <c r="BP1003" i="32"/>
  <c r="BP1004" i="32"/>
  <c r="BP1005" i="32"/>
  <c r="BP1006" i="32"/>
  <c r="BP1007" i="32"/>
  <c r="BP1008" i="32"/>
  <c r="BP1009" i="32"/>
  <c r="BP1010" i="32"/>
  <c r="BP1011" i="32"/>
  <c r="BP1012" i="32"/>
  <c r="BP1013" i="32"/>
  <c r="BP1014" i="32"/>
  <c r="BP1015" i="32"/>
  <c r="BP1016" i="32"/>
  <c r="BP1017" i="32"/>
  <c r="BP1018" i="32"/>
  <c r="BP1019" i="32"/>
  <c r="BP1020" i="32"/>
  <c r="BP1021" i="32"/>
  <c r="BP1022" i="32"/>
  <c r="BP1023" i="32"/>
  <c r="BP1024" i="32"/>
  <c r="BP1025" i="32"/>
  <c r="BP1026" i="32"/>
  <c r="BP1027" i="32"/>
  <c r="BP1028" i="32"/>
  <c r="BP1029" i="32"/>
  <c r="BP1030" i="32"/>
  <c r="BP1031" i="32"/>
  <c r="BP1032" i="32"/>
  <c r="BP1033" i="32"/>
  <c r="BP1034" i="32"/>
  <c r="BP1035" i="32"/>
  <c r="BP1036" i="32"/>
  <c r="BP1037" i="32"/>
  <c r="BP1038" i="32"/>
  <c r="BP1039" i="32"/>
  <c r="BP1040" i="32"/>
  <c r="BP1041" i="32"/>
  <c r="BP1042" i="32"/>
  <c r="BP1043" i="32"/>
  <c r="BP1044" i="32"/>
  <c r="BP1045" i="32"/>
  <c r="BP1046" i="32"/>
  <c r="BP1047" i="32"/>
  <c r="BP1048" i="32"/>
  <c r="BP1049" i="32"/>
  <c r="BP1050" i="32"/>
  <c r="BP1051" i="32"/>
  <c r="BP1052" i="32"/>
  <c r="BP1053" i="32"/>
  <c r="BP1054" i="32"/>
  <c r="BP1055" i="32"/>
  <c r="BP1056" i="32"/>
  <c r="BP1057" i="32"/>
  <c r="BP1058" i="32"/>
  <c r="BP1059" i="32"/>
  <c r="BP1060" i="32"/>
  <c r="BP1061" i="32"/>
  <c r="BP1062" i="32"/>
  <c r="BP1063" i="32"/>
  <c r="BP1064" i="32"/>
  <c r="BP1065" i="32"/>
  <c r="BP1066" i="32"/>
  <c r="BP1067" i="32"/>
  <c r="BP1068" i="32"/>
  <c r="BP1069" i="32"/>
  <c r="BP1070" i="32"/>
  <c r="BP1071" i="32"/>
  <c r="BP1072" i="32"/>
  <c r="BP1073" i="32"/>
  <c r="BP1074" i="32"/>
  <c r="BP1075" i="32"/>
  <c r="BP1076" i="32"/>
  <c r="BP1077" i="32"/>
  <c r="BP1078" i="32"/>
  <c r="BP1079" i="32"/>
  <c r="BP1080" i="32"/>
  <c r="BP1081" i="32"/>
  <c r="BP1082" i="32"/>
  <c r="BP1083" i="32"/>
  <c r="BP1084" i="32"/>
  <c r="BP1085" i="32"/>
  <c r="BP1086" i="32"/>
  <c r="BP1087" i="32"/>
  <c r="BP1088" i="32"/>
  <c r="BP1089" i="32"/>
  <c r="BP1090" i="32"/>
  <c r="BP1091" i="32"/>
  <c r="BP1092" i="32"/>
  <c r="BP1093" i="32"/>
  <c r="BP1094" i="32"/>
  <c r="BP1095" i="32"/>
  <c r="BP1096" i="32"/>
  <c r="BP1097" i="32"/>
  <c r="BP1098" i="32"/>
  <c r="BP1099" i="32"/>
  <c r="BP1100" i="32"/>
  <c r="BP1101" i="32"/>
  <c r="BP1102" i="32"/>
  <c r="BP1103" i="32"/>
  <c r="BP1104" i="32"/>
  <c r="BP1105" i="32"/>
  <c r="BP1106" i="32"/>
  <c r="BP1107" i="32"/>
  <c r="BP1108" i="32"/>
  <c r="BP1109" i="32"/>
  <c r="BP1110" i="32"/>
  <c r="BP1111" i="32"/>
  <c r="BP1112" i="32"/>
  <c r="BP1113" i="32"/>
  <c r="BP1114" i="32"/>
  <c r="BP1115" i="32"/>
  <c r="BP1116" i="32"/>
  <c r="BP1117" i="32"/>
  <c r="BP1118" i="32"/>
  <c r="BP1119" i="32"/>
  <c r="BP1120" i="32"/>
  <c r="BP1121" i="32"/>
  <c r="BP1122" i="32"/>
  <c r="BP1123" i="32"/>
  <c r="BP1124" i="32"/>
  <c r="BP1125" i="32"/>
  <c r="BP1126" i="32"/>
  <c r="BP1127" i="32"/>
  <c r="BP1128" i="32"/>
  <c r="BP1129" i="32"/>
  <c r="BP1130" i="32"/>
  <c r="BP1131" i="32"/>
  <c r="BP1132" i="32"/>
  <c r="BP1133" i="32"/>
  <c r="BP1134" i="32"/>
  <c r="BP1135" i="32"/>
  <c r="BP1136" i="32"/>
  <c r="BP1137" i="32"/>
  <c r="BP1138" i="32"/>
  <c r="BP1139" i="32"/>
  <c r="BP1140" i="32"/>
  <c r="BP1141" i="32"/>
  <c r="BP1142" i="32"/>
  <c r="BP1143" i="32"/>
  <c r="BP1144" i="32"/>
  <c r="BP1145" i="32"/>
  <c r="BP1146" i="32"/>
  <c r="BP1147" i="32"/>
  <c r="BP1148" i="32"/>
  <c r="BP1149" i="32"/>
  <c r="BP1150" i="32"/>
  <c r="BP1151" i="32"/>
  <c r="BP1152" i="32"/>
  <c r="BP1153" i="32"/>
  <c r="BP1154" i="32"/>
  <c r="BP1155" i="32"/>
  <c r="BP1156" i="32"/>
  <c r="BP1157" i="32"/>
  <c r="BP1158" i="32"/>
  <c r="BP1159" i="32"/>
  <c r="BP1160" i="32"/>
  <c r="BP1161" i="32"/>
  <c r="BP1162" i="32"/>
  <c r="BP1163" i="32"/>
  <c r="BP1164" i="32"/>
  <c r="BP1165" i="32"/>
  <c r="BP1166" i="32"/>
  <c r="BP1167" i="32"/>
  <c r="BP1168" i="32"/>
  <c r="BP1169" i="32"/>
  <c r="BP1170" i="32"/>
  <c r="BP1171" i="32"/>
  <c r="BP1172" i="32"/>
  <c r="BP1173" i="32"/>
  <c r="BP1174" i="32"/>
  <c r="BP1175" i="32"/>
  <c r="BP1176" i="32"/>
  <c r="BP1177" i="32"/>
  <c r="BP1178" i="32"/>
  <c r="BP1179" i="32"/>
  <c r="BP1180" i="32"/>
  <c r="BP1181" i="32"/>
  <c r="BP1182" i="32"/>
  <c r="BP1183" i="32"/>
  <c r="BP1184" i="32"/>
  <c r="BP1185" i="32"/>
  <c r="BP1186" i="32"/>
  <c r="BP1187" i="32"/>
  <c r="BP1188" i="32"/>
  <c r="BP1189" i="32"/>
  <c r="BP1190" i="32"/>
  <c r="BP1191" i="32"/>
  <c r="BP1192" i="32"/>
  <c r="BP1193" i="32"/>
  <c r="BP1194" i="32"/>
  <c r="BP1195" i="32"/>
  <c r="BP1196" i="32"/>
  <c r="BP1197" i="32"/>
  <c r="BP1198" i="32"/>
  <c r="BP1199" i="32"/>
  <c r="BP1200" i="32"/>
  <c r="BP1201" i="32"/>
  <c r="BP1202" i="32"/>
  <c r="BP1203" i="32"/>
  <c r="BP1204" i="32"/>
  <c r="BP1205" i="32"/>
  <c r="BP1206" i="32"/>
  <c r="BP1207" i="32"/>
  <c r="BP1208" i="32"/>
  <c r="BP1209" i="32"/>
  <c r="BP1210" i="32"/>
  <c r="BP1211" i="32"/>
  <c r="BP1212" i="32"/>
  <c r="BP1213" i="32"/>
  <c r="BP1214" i="32"/>
  <c r="BP1215" i="32"/>
  <c r="BP1216" i="32"/>
  <c r="BP1217" i="32"/>
  <c r="BP1218" i="32"/>
  <c r="BP1219" i="32"/>
  <c r="BP1220" i="32"/>
  <c r="BP1221" i="32"/>
  <c r="BP1222" i="32"/>
  <c r="BP1223" i="32"/>
  <c r="BP1224" i="32"/>
  <c r="BP1225" i="32"/>
  <c r="BP1226" i="32"/>
  <c r="BP1227" i="32"/>
  <c r="BP1228" i="32"/>
  <c r="BP1229" i="32"/>
  <c r="BP1230" i="32"/>
  <c r="BP1231" i="32"/>
  <c r="BP1232" i="32"/>
  <c r="BP1233" i="32"/>
  <c r="BP1234" i="32"/>
  <c r="BP1235" i="32"/>
  <c r="BP1236" i="32"/>
  <c r="BP1237" i="32"/>
  <c r="BP1238" i="32"/>
  <c r="BP1239" i="32"/>
  <c r="BP1240" i="32"/>
  <c r="BP1241" i="32"/>
  <c r="BP1242" i="32"/>
  <c r="BP1243" i="32"/>
  <c r="BP1244" i="32"/>
  <c r="BP1245" i="32"/>
  <c r="BP1246" i="32"/>
  <c r="BP1247" i="32"/>
  <c r="BP1248" i="32"/>
  <c r="BP1249" i="32"/>
  <c r="BP1250" i="32"/>
  <c r="BP1251" i="32"/>
  <c r="BP1252" i="32"/>
  <c r="BP1253" i="32"/>
  <c r="BP1254" i="32"/>
  <c r="BP1255" i="32"/>
  <c r="BP1256" i="32"/>
  <c r="BP1257" i="32"/>
  <c r="BP1258" i="32"/>
  <c r="BP1259" i="32"/>
  <c r="BP1260" i="32"/>
  <c r="BP1261" i="32"/>
  <c r="BP1262" i="32"/>
  <c r="BP1263" i="32"/>
  <c r="BP1264" i="32"/>
  <c r="BP1265" i="32"/>
  <c r="BP1266" i="32"/>
  <c r="BP1267" i="32"/>
  <c r="BP1268" i="32"/>
  <c r="BP1269" i="32"/>
  <c r="BP1270" i="32"/>
  <c r="BP1271" i="32"/>
  <c r="BP1272" i="32"/>
  <c r="BP1273" i="32"/>
  <c r="BP1274" i="32"/>
  <c r="BP1275" i="32"/>
  <c r="BP1276" i="32"/>
  <c r="BP1277" i="32"/>
  <c r="BP1278" i="32"/>
  <c r="BP1279" i="32"/>
  <c r="BP1280" i="32"/>
  <c r="BP1281" i="32"/>
  <c r="BP1282" i="32"/>
  <c r="BP1283" i="32"/>
  <c r="BP1284" i="32"/>
  <c r="BP1285" i="32"/>
  <c r="BP1286" i="32"/>
  <c r="BP1287" i="32"/>
  <c r="BP1288" i="32"/>
  <c r="BP1289" i="32"/>
  <c r="BP1290" i="32"/>
  <c r="BP1291" i="32"/>
  <c r="BP1292" i="32"/>
  <c r="BP1293" i="32"/>
  <c r="BP1294" i="32"/>
  <c r="BP1295" i="32"/>
  <c r="BP1296" i="32"/>
  <c r="BP1297" i="32"/>
  <c r="BP1298" i="32"/>
  <c r="BP1299" i="32"/>
  <c r="BP1300" i="32"/>
  <c r="BP1301" i="32"/>
  <c r="BP1302" i="32"/>
  <c r="BP1303" i="32"/>
  <c r="BP1304" i="32"/>
  <c r="BP1305" i="32"/>
  <c r="BP1306" i="32"/>
  <c r="BP1307" i="32"/>
  <c r="BP1308" i="32"/>
  <c r="BP1309" i="32"/>
  <c r="BP1310" i="32"/>
  <c r="BP1311" i="32"/>
  <c r="BP1312" i="32"/>
  <c r="BP1313" i="32"/>
  <c r="BP1314" i="32"/>
  <c r="BP1315" i="32"/>
  <c r="BP1316" i="32"/>
  <c r="BP1317" i="32"/>
  <c r="BP1318" i="32"/>
  <c r="BP1319" i="32"/>
  <c r="BP1320" i="32"/>
  <c r="BP1321" i="32"/>
  <c r="BP1322" i="32"/>
  <c r="BP1323" i="32"/>
  <c r="BP1324" i="32"/>
  <c r="BP1325" i="32"/>
  <c r="BP1326" i="32"/>
  <c r="BP1327" i="32"/>
  <c r="BP1328" i="32"/>
  <c r="BP1329" i="32"/>
  <c r="BP1330" i="32"/>
  <c r="BP1331" i="32"/>
  <c r="BP1332" i="32"/>
  <c r="BP1333" i="32"/>
  <c r="BP1334" i="32"/>
  <c r="BP1335" i="32"/>
  <c r="BP1336" i="32"/>
  <c r="BP1337" i="32"/>
  <c r="BP1338" i="32"/>
  <c r="BP1339" i="32"/>
  <c r="BP1340" i="32"/>
  <c r="BP1341" i="32"/>
  <c r="BP1342" i="32"/>
  <c r="BP1343" i="32"/>
  <c r="BP1344" i="32"/>
  <c r="BP1345" i="32"/>
  <c r="BP1346" i="32"/>
  <c r="BP1347" i="32"/>
  <c r="BP1348" i="32"/>
  <c r="BP1349" i="32"/>
  <c r="BP1350" i="32"/>
  <c r="BP1351" i="32"/>
  <c r="BP1352" i="32"/>
  <c r="BP1353" i="32"/>
  <c r="BP1354" i="32"/>
  <c r="BP1355" i="32"/>
  <c r="BP1356" i="32"/>
  <c r="BP1357" i="32"/>
  <c r="BP1358" i="32"/>
  <c r="BP1359" i="32"/>
  <c r="BP1360" i="32"/>
  <c r="BP1361" i="32"/>
  <c r="BP1362" i="32"/>
  <c r="BP1363" i="32"/>
  <c r="BP1364" i="32"/>
  <c r="BP1365" i="32"/>
  <c r="BP1366" i="32"/>
  <c r="BP1367" i="32"/>
  <c r="BP1368" i="32"/>
  <c r="BP1369" i="32"/>
  <c r="BP1370" i="32"/>
  <c r="BP1371" i="32"/>
  <c r="BP1372" i="32"/>
  <c r="BP1373" i="32"/>
  <c r="BP1374" i="32"/>
  <c r="BP1375" i="32"/>
  <c r="BP1376" i="32"/>
  <c r="BP1377" i="32"/>
  <c r="BP1378" i="32"/>
  <c r="BP1379" i="32"/>
  <c r="BP1380" i="32"/>
  <c r="BP1381" i="32"/>
  <c r="BP1382" i="32"/>
  <c r="BP1383" i="32"/>
  <c r="BP1384" i="32"/>
  <c r="BP1385" i="32"/>
  <c r="BP1386" i="32"/>
  <c r="BP1387" i="32"/>
  <c r="BP1388" i="32"/>
  <c r="BP1389" i="32"/>
  <c r="BP1390" i="32"/>
  <c r="BP1391" i="32"/>
  <c r="BP1392" i="32"/>
  <c r="BP1393" i="32"/>
  <c r="BP1394" i="32"/>
  <c r="BP1395" i="32"/>
  <c r="BP1396" i="32"/>
  <c r="BP1397" i="32"/>
  <c r="BP1398" i="32"/>
  <c r="BP1399" i="32"/>
  <c r="BP1400" i="32"/>
  <c r="BP1401" i="32"/>
  <c r="BP1402" i="32"/>
  <c r="BP1403" i="32"/>
  <c r="BP1404" i="32"/>
  <c r="BP1405" i="32"/>
  <c r="BP1406" i="32"/>
  <c r="BP1407" i="32"/>
  <c r="BP1408" i="32"/>
  <c r="BP1409" i="32"/>
  <c r="BP1410" i="32"/>
  <c r="BP1411" i="32"/>
  <c r="BP1412" i="32"/>
  <c r="BP1413" i="32"/>
  <c r="BP1414" i="32"/>
  <c r="BP1415" i="32"/>
  <c r="BP1416" i="32"/>
  <c r="BP1417" i="32"/>
  <c r="BP1418" i="32"/>
  <c r="BP1419" i="32"/>
  <c r="BP1420" i="32"/>
  <c r="BP1421" i="32"/>
  <c r="BP1422" i="32"/>
  <c r="BP1423" i="32"/>
  <c r="BP1424" i="32"/>
  <c r="BP1425" i="32"/>
  <c r="BP1426" i="32"/>
  <c r="BP1427" i="32"/>
  <c r="BP1428" i="32"/>
  <c r="BP1429" i="32"/>
  <c r="BP1430" i="32"/>
  <c r="BP1431" i="32"/>
  <c r="BP1432" i="32"/>
  <c r="BP1433" i="32"/>
  <c r="BP1434" i="32"/>
  <c r="BP1435" i="32"/>
  <c r="BP1436" i="32"/>
  <c r="BP1437" i="32"/>
  <c r="BP1438" i="32"/>
  <c r="BP1439" i="32"/>
  <c r="BP1440" i="32"/>
  <c r="BP1441" i="32"/>
  <c r="BP1442" i="32"/>
  <c r="BP1443" i="32"/>
  <c r="BP1444" i="32"/>
  <c r="BP1445" i="32"/>
  <c r="BP1446" i="32"/>
  <c r="BP1447" i="32"/>
  <c r="BP1448" i="32"/>
  <c r="BP1449" i="32"/>
  <c r="BP1450" i="32"/>
  <c r="BP1451" i="32"/>
  <c r="BP1452" i="32"/>
  <c r="BP1453" i="32"/>
  <c r="BP1454" i="32"/>
  <c r="BP1455" i="32"/>
  <c r="BP1456" i="32"/>
  <c r="BP1457" i="32"/>
  <c r="BP1458" i="32"/>
  <c r="BP1459" i="32"/>
  <c r="BP1460" i="32"/>
  <c r="BP1461" i="32"/>
  <c r="BP1462" i="32"/>
  <c r="BP1463" i="32"/>
  <c r="BP1464" i="32"/>
  <c r="BP1465" i="32"/>
  <c r="BP1466" i="32"/>
  <c r="BP1467" i="32"/>
  <c r="BP1468" i="32"/>
  <c r="BP1469" i="32"/>
  <c r="BP1470" i="32"/>
  <c r="BP1471" i="32"/>
  <c r="BP1472" i="32"/>
  <c r="BP1473" i="32"/>
  <c r="BP1474" i="32"/>
  <c r="BP1475" i="32"/>
  <c r="BP1476" i="32"/>
  <c r="BP1477" i="32"/>
  <c r="BP1478" i="32"/>
  <c r="BP1479" i="32"/>
  <c r="BP1480" i="32"/>
  <c r="BP1481" i="32"/>
  <c r="BP1482" i="32"/>
  <c r="BP1483" i="32"/>
  <c r="BP1484" i="32"/>
  <c r="BP1485" i="32"/>
  <c r="BP1486" i="32"/>
  <c r="BP1487" i="32"/>
  <c r="BP1488" i="32"/>
  <c r="BP1489" i="32"/>
  <c r="BP1490" i="32"/>
  <c r="BP1491" i="32"/>
  <c r="BP1492" i="32"/>
  <c r="BP1493" i="32"/>
  <c r="BP1494" i="32"/>
  <c r="BP1495" i="32"/>
  <c r="BP1496" i="32"/>
  <c r="BP1497" i="32"/>
  <c r="BP1498" i="32"/>
  <c r="BP1499" i="32"/>
  <c r="BP1500" i="32"/>
  <c r="BP1501" i="32"/>
  <c r="BP1502" i="32"/>
  <c r="BP1503" i="32"/>
  <c r="BP1504" i="32"/>
  <c r="BP1505" i="32"/>
  <c r="BP1506" i="32"/>
  <c r="BP1507" i="32"/>
  <c r="BP1508" i="32"/>
  <c r="BP1509" i="32"/>
  <c r="BP1510" i="32"/>
  <c r="BP1511" i="32"/>
  <c r="BP1512" i="32"/>
  <c r="BP1513" i="32"/>
  <c r="BP1514" i="32"/>
  <c r="BP1515" i="32"/>
  <c r="BP1516" i="32"/>
  <c r="BP1517" i="32"/>
  <c r="BP1518" i="32"/>
  <c r="BP1519" i="32"/>
  <c r="BP1520" i="32"/>
  <c r="BP1521" i="32"/>
  <c r="BP1522" i="32"/>
  <c r="BP1523" i="32"/>
  <c r="BP1524" i="32"/>
  <c r="BP1525" i="32"/>
  <c r="BP1526" i="32"/>
  <c r="BP1527" i="32"/>
  <c r="BP1528" i="32"/>
  <c r="BP1529" i="32"/>
  <c r="BP1530" i="32"/>
  <c r="BP1531" i="32"/>
  <c r="BP1532" i="32"/>
  <c r="BP1533" i="32"/>
  <c r="BP1534" i="32"/>
  <c r="BP1535" i="32"/>
  <c r="BP1536" i="32"/>
  <c r="BP1537" i="32"/>
  <c r="BP1538" i="32"/>
  <c r="BP1539" i="32"/>
  <c r="BP1540" i="32"/>
  <c r="BP1541" i="32"/>
  <c r="BP1542" i="32"/>
  <c r="BP1543" i="32"/>
  <c r="BP1544" i="32"/>
  <c r="BP1545" i="32"/>
  <c r="BP1546" i="32"/>
  <c r="BP1547" i="32"/>
  <c r="BP1548" i="32"/>
  <c r="BP1549" i="32"/>
  <c r="BP1550" i="32"/>
  <c r="BP1551" i="32"/>
  <c r="BP1552" i="32"/>
  <c r="BP1553" i="32"/>
  <c r="BP1554" i="32"/>
  <c r="BP1555" i="32"/>
  <c r="BP1556" i="32"/>
  <c r="BP1557" i="32"/>
  <c r="BP1558" i="32"/>
  <c r="BP1559" i="32"/>
  <c r="BP1560" i="32"/>
  <c r="BP1561" i="32"/>
  <c r="BP1562" i="32"/>
  <c r="BP1563" i="32"/>
  <c r="BP1564" i="32"/>
  <c r="BP1565" i="32"/>
  <c r="BP1566" i="32"/>
  <c r="BP1567" i="32"/>
  <c r="BP1568" i="32"/>
  <c r="BP1569" i="32"/>
  <c r="BP1570" i="32"/>
  <c r="BP1571" i="32"/>
  <c r="BP1572" i="32"/>
  <c r="BP1573" i="32"/>
  <c r="BP1574" i="32"/>
  <c r="BP1575" i="32"/>
  <c r="BP1576" i="32"/>
  <c r="BP1577" i="32"/>
  <c r="BP1578" i="32"/>
  <c r="BP1579" i="32"/>
  <c r="BP1580" i="32"/>
  <c r="BP1581" i="32"/>
  <c r="BP1582" i="32"/>
  <c r="BP1583" i="32"/>
  <c r="BP1584" i="32"/>
  <c r="BP1585" i="32"/>
  <c r="BP1586" i="32"/>
  <c r="BP1587" i="32"/>
  <c r="BP1588" i="32"/>
  <c r="BP1589" i="32"/>
  <c r="BP1590" i="32"/>
  <c r="BP1591" i="32"/>
  <c r="BP1592" i="32"/>
  <c r="BP1593" i="32"/>
  <c r="BP1594" i="32"/>
  <c r="BP1595" i="32"/>
  <c r="BP1596" i="32"/>
  <c r="BP1597" i="32"/>
  <c r="BP1598" i="32"/>
  <c r="BP1599" i="32"/>
  <c r="BP1600" i="32"/>
  <c r="BP1601" i="32"/>
  <c r="BP1602" i="32"/>
  <c r="BP1603" i="32"/>
  <c r="BP1604" i="32"/>
  <c r="BP1605" i="32"/>
  <c r="BP1606" i="32"/>
  <c r="BP1607" i="32"/>
  <c r="BP1608" i="32"/>
  <c r="BP1609" i="32"/>
  <c r="BP1610" i="32"/>
  <c r="BP1611" i="32"/>
  <c r="BP1612" i="32"/>
  <c r="BP1613" i="32"/>
  <c r="BP1614" i="32"/>
  <c r="BP1615" i="32"/>
  <c r="BP1616" i="32"/>
  <c r="BP1617" i="32"/>
  <c r="BP1618" i="32"/>
  <c r="BP1619" i="32"/>
  <c r="BP1620" i="32"/>
  <c r="BP1621" i="32"/>
  <c r="BP1622" i="32"/>
  <c r="BP1623" i="32"/>
  <c r="BP1624" i="32"/>
  <c r="BP1625" i="32"/>
  <c r="BP1626" i="32"/>
  <c r="BP1627" i="32"/>
  <c r="BP1628" i="32"/>
  <c r="BP1629" i="32"/>
  <c r="BP1630" i="32"/>
  <c r="BP1631" i="32"/>
  <c r="BP1632" i="32"/>
  <c r="BP1633" i="32"/>
  <c r="BP1634" i="32"/>
  <c r="BP1635" i="32"/>
  <c r="BP1636" i="32"/>
  <c r="BP1637" i="32"/>
  <c r="BP1638" i="32"/>
  <c r="BP1639" i="32"/>
  <c r="BP1640" i="32"/>
  <c r="BP1641" i="32"/>
  <c r="BP1642" i="32"/>
  <c r="BP1643" i="32"/>
  <c r="BP1644" i="32"/>
  <c r="BP1645" i="32"/>
  <c r="BP1646" i="32"/>
  <c r="BP1647" i="32"/>
  <c r="BP1648" i="32"/>
  <c r="BP1649" i="32"/>
  <c r="BP1650" i="32"/>
  <c r="BP1651" i="32"/>
  <c r="BP1652" i="32"/>
  <c r="BP1653" i="32"/>
  <c r="BP1654" i="32"/>
  <c r="BP1655" i="32"/>
  <c r="BP1656" i="32"/>
  <c r="BP1657" i="32"/>
  <c r="BP1658" i="32"/>
  <c r="BP1659" i="32"/>
  <c r="BP1660" i="32"/>
  <c r="BP1661" i="32"/>
  <c r="BP1662" i="32"/>
  <c r="BP1663" i="32"/>
  <c r="BP1664" i="32"/>
  <c r="BP1665" i="32"/>
  <c r="BP1666" i="32"/>
  <c r="BP1667" i="32"/>
  <c r="BP1668" i="32"/>
  <c r="BP1669" i="32"/>
  <c r="BP1670" i="32"/>
  <c r="BP1671" i="32"/>
  <c r="BP1672" i="32"/>
  <c r="BP1673" i="32"/>
  <c r="BP1674" i="32"/>
  <c r="BP1675" i="32"/>
  <c r="BP1676" i="32"/>
  <c r="BP1677" i="32"/>
  <c r="BP1678" i="32"/>
  <c r="BP1679" i="32"/>
  <c r="BP1680" i="32"/>
  <c r="BP1681" i="32"/>
  <c r="BP1682" i="32"/>
  <c r="BP1683" i="32"/>
  <c r="BP1684" i="32"/>
  <c r="BP1685" i="32"/>
  <c r="BP1686" i="32"/>
  <c r="BP1687" i="32"/>
  <c r="BP1688" i="32"/>
  <c r="BP1689" i="32"/>
  <c r="BP1690" i="32"/>
  <c r="BP1691" i="32"/>
  <c r="BP1692" i="32"/>
  <c r="BP1693" i="32"/>
  <c r="BP1694" i="32"/>
  <c r="BP1695" i="32"/>
  <c r="BP1696" i="32"/>
  <c r="BP1697" i="32"/>
  <c r="BP1698" i="32"/>
  <c r="BP1699" i="32"/>
  <c r="BP1700" i="32"/>
  <c r="BP1701" i="32"/>
  <c r="BP1702" i="32"/>
  <c r="BP1703" i="32"/>
  <c r="BP1704" i="32"/>
  <c r="BP1705" i="32"/>
  <c r="BP1706" i="32"/>
  <c r="BP1707" i="32"/>
  <c r="BP1708" i="32"/>
  <c r="BP1709" i="32"/>
  <c r="BP1710" i="32"/>
  <c r="BP1711" i="32"/>
  <c r="BP1712" i="32"/>
  <c r="BP1713" i="32"/>
  <c r="BP1714" i="32"/>
  <c r="BP1715" i="32"/>
  <c r="BP1716" i="32"/>
  <c r="BP1717" i="32"/>
  <c r="BP1718" i="32"/>
  <c r="BP1719" i="32"/>
  <c r="BP1720" i="32"/>
  <c r="BP1721" i="32"/>
  <c r="BP1722" i="32"/>
  <c r="BP1723" i="32"/>
  <c r="BP1724" i="32"/>
  <c r="BP1725" i="32"/>
  <c r="BP1726" i="32"/>
  <c r="BP1727" i="32"/>
  <c r="BP1728" i="32"/>
  <c r="BP1729" i="32"/>
  <c r="BP1730" i="32"/>
  <c r="BP1731" i="32"/>
  <c r="BP1732" i="32"/>
  <c r="BP1733" i="32"/>
  <c r="BP1734" i="32"/>
  <c r="BP1735" i="32"/>
  <c r="BP1736" i="32"/>
  <c r="BP1737" i="32"/>
  <c r="BP1738" i="32"/>
  <c r="BP1739" i="32"/>
  <c r="BP1740" i="32"/>
  <c r="BP1741" i="32"/>
  <c r="BP1742" i="32"/>
  <c r="BP1743" i="32"/>
  <c r="BP1744" i="32"/>
  <c r="BP1745" i="32"/>
  <c r="BP1746" i="32"/>
  <c r="BP1747" i="32"/>
  <c r="BP1748" i="32"/>
  <c r="BP1749" i="32"/>
  <c r="BP1750" i="32"/>
  <c r="BP1751" i="32"/>
  <c r="BP1752" i="32"/>
  <c r="BP1753" i="32"/>
  <c r="BP1754" i="32"/>
  <c r="BP1755" i="32"/>
  <c r="BP1756" i="32"/>
  <c r="BP1757" i="32"/>
  <c r="BP1758" i="32"/>
  <c r="BP1759" i="32"/>
  <c r="BP1760" i="32"/>
  <c r="BP1761" i="32"/>
  <c r="BP1762" i="32"/>
  <c r="BP1763" i="32"/>
  <c r="BP1764" i="32"/>
  <c r="BP1765" i="32"/>
  <c r="BP1766" i="32"/>
  <c r="BP1767" i="32"/>
  <c r="BP1768" i="32"/>
  <c r="BP1769" i="32"/>
  <c r="BP1770" i="32"/>
  <c r="BP1771" i="32"/>
  <c r="BP1772" i="32"/>
  <c r="BP1773" i="32"/>
  <c r="BP1774" i="32"/>
  <c r="BP1775" i="32"/>
  <c r="BP1776" i="32"/>
  <c r="BP1777" i="32"/>
  <c r="BP1778" i="32"/>
  <c r="BP1779" i="32"/>
  <c r="BP1780" i="32"/>
  <c r="BP1781" i="32"/>
  <c r="BP1782" i="32"/>
  <c r="BP1783" i="32"/>
  <c r="BP1784" i="32"/>
  <c r="BP1785" i="32"/>
  <c r="BP1786" i="32"/>
  <c r="BP1787" i="32"/>
  <c r="BP1788" i="32"/>
  <c r="BP1789" i="32"/>
  <c r="BP1790" i="32"/>
  <c r="BP1791" i="32"/>
  <c r="BP1792" i="32"/>
  <c r="BP1793" i="32"/>
  <c r="BP1794" i="32"/>
  <c r="BP1795" i="32"/>
  <c r="BP1796" i="32"/>
  <c r="BP1797" i="32"/>
  <c r="BP1798" i="32"/>
  <c r="BP1799" i="32"/>
  <c r="BP1800" i="32"/>
  <c r="BP1801" i="32"/>
  <c r="BP1802" i="32"/>
  <c r="BP1803" i="32"/>
  <c r="BP1804" i="32"/>
  <c r="BP1805" i="32"/>
  <c r="BP1806" i="32"/>
  <c r="BP1807" i="32"/>
  <c r="BP1808" i="32"/>
  <c r="BP1809" i="32"/>
  <c r="BP1810" i="32"/>
  <c r="BP1811" i="32"/>
  <c r="BP1812" i="32"/>
  <c r="BP1813" i="32"/>
  <c r="BP1814" i="32"/>
  <c r="BP1815" i="32"/>
  <c r="BP1816" i="32"/>
  <c r="BP1817" i="32"/>
  <c r="BP1818" i="32"/>
  <c r="BP1819" i="32"/>
  <c r="BP1820" i="32"/>
  <c r="BP1821" i="32"/>
  <c r="BP1822" i="32"/>
  <c r="BP1823" i="32"/>
  <c r="BP1824" i="32"/>
  <c r="BP1825" i="32"/>
  <c r="BP1826" i="32"/>
  <c r="BP1827" i="32"/>
  <c r="BP1828" i="32"/>
  <c r="BP1829" i="32"/>
  <c r="BP1830" i="32"/>
  <c r="BP1831" i="32"/>
  <c r="BP1832" i="32"/>
  <c r="BP1833" i="32"/>
  <c r="BP1834" i="32"/>
  <c r="BP1835" i="32"/>
  <c r="BP1836" i="32"/>
  <c r="BP1837" i="32"/>
  <c r="BP1838" i="32"/>
  <c r="BP1839" i="32"/>
  <c r="BP1840" i="32"/>
  <c r="BP1841" i="32"/>
  <c r="BP1842" i="32"/>
  <c r="BP1843" i="32"/>
  <c r="BP1844" i="32"/>
  <c r="BP1845" i="32"/>
  <c r="BP1846" i="32"/>
  <c r="BP1847" i="32"/>
  <c r="BP1848" i="32"/>
  <c r="BP1849" i="32"/>
  <c r="BP1850" i="32"/>
  <c r="BP1851" i="32"/>
  <c r="BP1852" i="32"/>
  <c r="BP1853" i="32"/>
  <c r="BP1854" i="32"/>
  <c r="BP1855" i="32"/>
  <c r="BP1856" i="32"/>
  <c r="BP1857" i="32"/>
  <c r="BP1858" i="32"/>
  <c r="BP1859" i="32"/>
  <c r="BP1860" i="32"/>
  <c r="BP1861" i="32"/>
  <c r="BP1862" i="32"/>
  <c r="BP1863" i="32"/>
  <c r="BP1864" i="32"/>
  <c r="BP1865" i="32"/>
  <c r="BP1866" i="32"/>
  <c r="BP1867" i="32"/>
  <c r="BP1868" i="32"/>
  <c r="BP1869" i="32"/>
  <c r="BP1870" i="32"/>
  <c r="BP1871" i="32"/>
  <c r="BP1872" i="32"/>
  <c r="BP1873" i="32"/>
  <c r="BP1874" i="32"/>
  <c r="BP1875" i="32"/>
  <c r="BP1876" i="32"/>
  <c r="BP1877" i="32"/>
  <c r="BP1878" i="32"/>
  <c r="BP1879" i="32"/>
  <c r="BP1880" i="32"/>
  <c r="BP1881" i="32"/>
  <c r="BP1882" i="32"/>
  <c r="BP1883" i="32"/>
  <c r="BP1884" i="32"/>
  <c r="BP1885" i="32"/>
  <c r="BP1886" i="32"/>
  <c r="BP1887" i="32"/>
  <c r="BP1888" i="32"/>
  <c r="BP1889" i="32"/>
  <c r="BP1890" i="32"/>
  <c r="BP1891" i="32"/>
  <c r="BP1892" i="32"/>
  <c r="BP1893" i="32"/>
  <c r="BP1894" i="32"/>
  <c r="BP1895" i="32"/>
  <c r="BP1896" i="32"/>
  <c r="BP1897" i="32"/>
  <c r="BP1898" i="32"/>
  <c r="BP1899" i="32"/>
  <c r="BP1900" i="32"/>
  <c r="BP1901" i="32"/>
  <c r="BP1902" i="32"/>
  <c r="BP1903" i="32"/>
  <c r="BP1904" i="32"/>
  <c r="BP1905" i="32"/>
  <c r="BP1906" i="32"/>
  <c r="BP1907" i="32"/>
  <c r="BP1908" i="32"/>
  <c r="BP1909" i="32"/>
  <c r="BP1910" i="32"/>
  <c r="BP1911" i="32"/>
  <c r="BP1912" i="32"/>
  <c r="BP1913" i="32"/>
  <c r="BP1914" i="32"/>
  <c r="BP1915" i="32"/>
  <c r="BP1916" i="32"/>
  <c r="BP1917" i="32"/>
  <c r="BP1918" i="32"/>
  <c r="BP1919" i="32"/>
  <c r="BP1920" i="32"/>
  <c r="BP1921" i="32"/>
  <c r="BP1922" i="32"/>
  <c r="BP1923" i="32"/>
  <c r="BP1924" i="32"/>
  <c r="BP1925" i="32"/>
  <c r="BP1926" i="32"/>
  <c r="BP1927" i="32"/>
  <c r="BP1928" i="32"/>
  <c r="BP1929" i="32"/>
  <c r="BP1930" i="32"/>
  <c r="BP1931" i="32"/>
  <c r="BP1932" i="32"/>
  <c r="BP1933" i="32"/>
  <c r="BP1934" i="32"/>
  <c r="BP1935" i="32"/>
  <c r="BP1936" i="32"/>
  <c r="BP1937" i="32"/>
  <c r="BP1938" i="32"/>
  <c r="BP1939" i="32"/>
  <c r="BP1940" i="32"/>
  <c r="BP1941" i="32"/>
  <c r="BP1942" i="32"/>
  <c r="BP1943" i="32"/>
  <c r="BP1944" i="32"/>
  <c r="BP1945" i="32"/>
  <c r="BP1946" i="32"/>
  <c r="BP1947" i="32"/>
  <c r="BP1948" i="32"/>
  <c r="BP1949" i="32"/>
  <c r="BP1950" i="32"/>
  <c r="BP1951" i="32"/>
  <c r="BP1952" i="32"/>
  <c r="BP1953" i="32"/>
  <c r="BP1954" i="32"/>
  <c r="BP1955" i="32"/>
  <c r="BP1956" i="32"/>
  <c r="BP1957" i="32"/>
  <c r="BP1958" i="32"/>
  <c r="BP1959" i="32"/>
  <c r="BP1960" i="32"/>
  <c r="BP1961" i="32"/>
  <c r="BP1962" i="32"/>
  <c r="BP1963" i="32"/>
  <c r="BP1964" i="32"/>
  <c r="BP1965" i="32"/>
  <c r="BP1966" i="32"/>
  <c r="BP1967" i="32"/>
  <c r="BP1968" i="32"/>
  <c r="BP1969" i="32"/>
  <c r="BP1970" i="32"/>
  <c r="BP1971" i="32"/>
  <c r="BP1972" i="32"/>
  <c r="BP1973" i="32"/>
  <c r="BP1974" i="32"/>
  <c r="BP1975" i="32"/>
  <c r="BP1976" i="32"/>
  <c r="BP1977" i="32"/>
  <c r="BP1978" i="32"/>
  <c r="BP1979" i="32"/>
  <c r="BP1980" i="32"/>
  <c r="BP1981" i="32"/>
  <c r="BP1982" i="32"/>
  <c r="BP1983" i="32"/>
  <c r="BP1984" i="32"/>
  <c r="BP1985" i="32"/>
  <c r="BP1986" i="32"/>
  <c r="BP1987" i="32"/>
  <c r="BP1988" i="32"/>
  <c r="BP1989" i="32"/>
  <c r="BP1990" i="32"/>
  <c r="BP1991" i="32"/>
  <c r="BP1992" i="32"/>
  <c r="BP1993" i="32"/>
  <c r="BP1994" i="32"/>
  <c r="BP1995" i="32"/>
  <c r="BP1996" i="32"/>
  <c r="BP1997" i="32"/>
  <c r="BP1998" i="32"/>
  <c r="BP1999" i="32"/>
  <c r="BP2000" i="32"/>
  <c r="BP2001" i="32"/>
  <c r="BP2002" i="32"/>
  <c r="BP2003" i="32"/>
  <c r="BP2004" i="32"/>
  <c r="BP2005" i="32"/>
  <c r="BP2006" i="32"/>
  <c r="BP2007" i="32"/>
  <c r="BP2008" i="32"/>
  <c r="BP2009" i="32"/>
  <c r="BP2010" i="32"/>
  <c r="BP2011" i="32"/>
  <c r="BP2012" i="32"/>
  <c r="BP2013" i="32"/>
  <c r="BP2014" i="32"/>
  <c r="BP2015" i="32"/>
  <c r="BP2016" i="32"/>
  <c r="BP2017" i="32"/>
  <c r="BP2018" i="32"/>
  <c r="BP2019" i="32"/>
  <c r="BP2020" i="32"/>
  <c r="BP2021" i="32"/>
  <c r="BP2022" i="32"/>
  <c r="BP2023" i="32"/>
  <c r="BP2024" i="32"/>
  <c r="BP2025" i="32"/>
  <c r="BP2026" i="32"/>
  <c r="BP2027" i="32"/>
  <c r="BP2028" i="32"/>
  <c r="BP2029" i="32"/>
  <c r="BP2030" i="32"/>
  <c r="BP2031" i="32"/>
  <c r="BP2032" i="32"/>
  <c r="BP2033" i="32"/>
  <c r="BP2034" i="32"/>
  <c r="BP2035" i="32"/>
  <c r="BP2036" i="32"/>
  <c r="BP2037" i="32"/>
  <c r="BP2038" i="32"/>
  <c r="BP2039" i="32"/>
  <c r="BP2040" i="32"/>
  <c r="BP2041" i="32"/>
  <c r="BP2042" i="32"/>
  <c r="BP2043" i="32"/>
  <c r="BP2044" i="32"/>
  <c r="BP2045" i="32"/>
  <c r="BP2046" i="32"/>
  <c r="BP2047" i="32"/>
  <c r="BP2048" i="32"/>
  <c r="BP2049" i="32"/>
  <c r="BP2050" i="32"/>
  <c r="BP2051" i="32"/>
  <c r="BP2052" i="32"/>
  <c r="BP2053" i="32"/>
  <c r="BP2054" i="32"/>
  <c r="BP2055" i="32"/>
  <c r="BP2056" i="32"/>
  <c r="BP2057" i="32"/>
  <c r="BP2058" i="32"/>
  <c r="BP2059" i="32"/>
  <c r="BP2060" i="32"/>
  <c r="BP2061" i="32"/>
  <c r="BP2062" i="32"/>
  <c r="BP2063" i="32"/>
  <c r="BP2064" i="32"/>
  <c r="BP2065" i="32"/>
  <c r="BP2066" i="32"/>
  <c r="BP2067" i="32"/>
  <c r="BP2068" i="32"/>
  <c r="BP2069" i="32"/>
  <c r="BP2070" i="32"/>
  <c r="BP2071" i="32"/>
  <c r="BP2072" i="32"/>
  <c r="BP2073" i="32"/>
  <c r="BP2074" i="32"/>
  <c r="BP2075" i="32"/>
  <c r="BP2076" i="32"/>
  <c r="BP2077" i="32"/>
  <c r="BP2078" i="32"/>
  <c r="BP2079" i="32"/>
  <c r="BP2080" i="32"/>
  <c r="BP2081" i="32"/>
  <c r="BP2082" i="32"/>
  <c r="BP2083" i="32"/>
  <c r="BP2084" i="32"/>
  <c r="BP2085" i="32"/>
  <c r="BP2086" i="32"/>
  <c r="BP2087" i="32"/>
  <c r="BP2088" i="32"/>
  <c r="BP2089" i="32"/>
  <c r="BP2090" i="32"/>
  <c r="BP2091" i="32"/>
  <c r="BP2092" i="32"/>
  <c r="BP2093" i="32"/>
  <c r="BP2094" i="32"/>
  <c r="BP2095" i="32"/>
  <c r="BP2096" i="32"/>
  <c r="BP2097" i="32"/>
  <c r="BP2098" i="32"/>
  <c r="BP2099" i="32"/>
  <c r="BP2100" i="32"/>
  <c r="BP2101" i="32"/>
  <c r="BP2102" i="32"/>
  <c r="BP2103" i="32"/>
  <c r="BP2104" i="32"/>
  <c r="BP2105" i="32"/>
  <c r="BP2106" i="32"/>
  <c r="BP2107" i="32"/>
  <c r="BP2108" i="32"/>
  <c r="BP2109" i="32"/>
  <c r="BP2110" i="32"/>
  <c r="BP2111" i="32"/>
  <c r="BP2112" i="32"/>
  <c r="BP2113" i="32"/>
  <c r="BP2114" i="32"/>
  <c r="BP2115" i="32"/>
  <c r="BP2116" i="32"/>
  <c r="BP2117" i="32"/>
  <c r="BP2118" i="32"/>
  <c r="BP2119" i="32"/>
  <c r="BP2120" i="32"/>
  <c r="BP2121" i="32"/>
  <c r="BP2122" i="32"/>
  <c r="BP2123" i="32"/>
  <c r="BP2124" i="32"/>
  <c r="BP2125" i="32"/>
  <c r="BP2126" i="32"/>
  <c r="BP2127" i="32"/>
  <c r="BP2128" i="32"/>
  <c r="BP2129" i="32"/>
  <c r="BP2130" i="32"/>
  <c r="BP2131" i="32"/>
  <c r="BP2132" i="32"/>
  <c r="BP2133" i="32"/>
  <c r="BP2134" i="32"/>
  <c r="BP2135" i="32"/>
  <c r="BP2136" i="32"/>
  <c r="BP2137" i="32"/>
  <c r="BP2138" i="32"/>
  <c r="BP2139" i="32"/>
  <c r="BP2140" i="32"/>
  <c r="BP2141" i="32"/>
  <c r="BP2142" i="32"/>
  <c r="BP2143" i="32"/>
  <c r="BP2144" i="32"/>
  <c r="BP2145" i="32"/>
  <c r="BP2146" i="32"/>
  <c r="BP2147" i="32"/>
  <c r="BP2148" i="32"/>
  <c r="BP2149" i="32"/>
  <c r="BP2150" i="32"/>
  <c r="BP2151" i="32"/>
  <c r="BP2152" i="32"/>
  <c r="BP2153" i="32"/>
  <c r="BP2154" i="32"/>
  <c r="BP2155" i="32"/>
  <c r="BP2156" i="32"/>
  <c r="BP2157" i="32"/>
  <c r="BP2158" i="32"/>
  <c r="BP2159" i="32"/>
  <c r="BP2160" i="32"/>
  <c r="BP2161" i="32"/>
  <c r="BP2162" i="32"/>
  <c r="BP2163" i="32"/>
  <c r="BP2164" i="32"/>
  <c r="BP2165" i="32"/>
  <c r="BP2166" i="32"/>
  <c r="BP2167" i="32"/>
  <c r="BP2168" i="32"/>
  <c r="BP2169" i="32"/>
  <c r="BP2170" i="32"/>
  <c r="BP2171" i="32"/>
  <c r="BP2172" i="32"/>
  <c r="BP2173" i="32"/>
  <c r="BP2174" i="32"/>
  <c r="BP2175" i="32"/>
  <c r="BP2176" i="32"/>
  <c r="BP2177" i="32"/>
  <c r="BP2178" i="32"/>
  <c r="BP2179" i="32"/>
  <c r="BP2180" i="32"/>
  <c r="BP2181" i="32"/>
  <c r="BP2182" i="32"/>
  <c r="BP2183" i="32"/>
  <c r="BP2184" i="32"/>
  <c r="BP2185" i="32"/>
  <c r="BP2186" i="32"/>
  <c r="BP2187" i="32"/>
  <c r="BP2188" i="32"/>
  <c r="BP2189" i="32"/>
  <c r="BP2190" i="32"/>
  <c r="BP2191" i="32"/>
  <c r="BP2192" i="32"/>
  <c r="BP2193" i="32"/>
  <c r="BP2194" i="32"/>
  <c r="BP2195" i="32"/>
  <c r="BP2196" i="32"/>
  <c r="BP2197" i="32"/>
  <c r="BP2198" i="32"/>
  <c r="BP2199" i="32"/>
  <c r="BP2200" i="32"/>
  <c r="BP2201" i="32"/>
  <c r="BP2202" i="32"/>
  <c r="BP2203" i="32"/>
  <c r="BP2204" i="32"/>
  <c r="BP2205" i="32"/>
  <c r="BP2206" i="32"/>
  <c r="BP2207" i="32"/>
  <c r="BP2208" i="32"/>
  <c r="BP2209" i="32"/>
  <c r="BP2210" i="32"/>
  <c r="BP2211" i="32"/>
  <c r="BP2212" i="32"/>
  <c r="BP2213" i="32"/>
  <c r="BP2214" i="32"/>
  <c r="BP2215" i="32"/>
  <c r="BP2216" i="32"/>
  <c r="BP2217" i="32"/>
  <c r="BP2218" i="32"/>
  <c r="BP2219" i="32"/>
  <c r="BP2220" i="32"/>
  <c r="BP2221" i="32"/>
  <c r="BP2222" i="32"/>
  <c r="BP2223" i="32"/>
  <c r="BP2224" i="32"/>
  <c r="BP2225" i="32"/>
  <c r="BP2226" i="32"/>
  <c r="BP2227" i="32"/>
  <c r="BP2228" i="32"/>
  <c r="BP2229" i="32"/>
  <c r="BP2230" i="32"/>
  <c r="BP2231" i="32"/>
  <c r="BP2232" i="32"/>
  <c r="BP2233" i="32"/>
  <c r="BP2234" i="32"/>
  <c r="BP2235" i="32"/>
  <c r="BP2236" i="32"/>
  <c r="BP2237" i="32"/>
  <c r="BP2238" i="32"/>
  <c r="BP2239" i="32"/>
  <c r="BP2240" i="32"/>
  <c r="BP2241" i="32"/>
  <c r="BP2242" i="32"/>
  <c r="BP2243" i="32"/>
  <c r="BP2244" i="32"/>
  <c r="BP2245" i="32"/>
  <c r="BP2246" i="32"/>
  <c r="BP2247" i="32"/>
  <c r="BP2248" i="32"/>
  <c r="BP2249" i="32"/>
  <c r="BP2250" i="32"/>
  <c r="BP2251" i="32"/>
  <c r="BP2252" i="32"/>
  <c r="BP2253" i="32"/>
  <c r="BP2254" i="32"/>
  <c r="BP2255" i="32"/>
  <c r="BP2256" i="32"/>
  <c r="BP2257" i="32"/>
  <c r="BP2258" i="32"/>
  <c r="BP2259" i="32"/>
  <c r="BP2260" i="32"/>
  <c r="BP2261" i="32"/>
  <c r="BP2262" i="32"/>
  <c r="BP2263" i="32"/>
  <c r="BP2264" i="32"/>
  <c r="BP2265" i="32"/>
  <c r="BP2266" i="32"/>
  <c r="BP2267" i="32"/>
  <c r="BP2268" i="32"/>
  <c r="BP2269" i="32"/>
  <c r="BP2270" i="32"/>
  <c r="BP2271" i="32"/>
  <c r="BP2272" i="32"/>
  <c r="BP2273" i="32"/>
  <c r="BP2274" i="32"/>
  <c r="BP2275" i="32"/>
  <c r="BP2276" i="32"/>
  <c r="BP2277" i="32"/>
  <c r="BP2278" i="32"/>
  <c r="BP2279" i="32"/>
  <c r="BP2280" i="32"/>
  <c r="BP2281" i="32"/>
  <c r="BP2282" i="32"/>
  <c r="BP2283" i="32"/>
  <c r="BP2284" i="32"/>
  <c r="BP2285" i="32"/>
  <c r="BP2286" i="32"/>
  <c r="BP2287" i="32"/>
  <c r="BP2288" i="32"/>
  <c r="BP2289" i="32"/>
  <c r="BP2290" i="32"/>
  <c r="BP2291" i="32"/>
  <c r="BP2292" i="32"/>
  <c r="BP2293" i="32"/>
  <c r="BP2294" i="32"/>
  <c r="BP2295" i="32"/>
  <c r="BP2296" i="32"/>
  <c r="BP2297" i="32"/>
  <c r="BP2298" i="32"/>
  <c r="BP2299" i="32"/>
  <c r="BP2300" i="32"/>
  <c r="BP2301" i="32"/>
  <c r="BP2302" i="32"/>
  <c r="BP2303" i="32"/>
  <c r="BP2304" i="32"/>
  <c r="BP2305" i="32"/>
  <c r="BP2306" i="32"/>
  <c r="BP2307" i="32"/>
  <c r="BP2308" i="32"/>
  <c r="BP2309" i="32"/>
  <c r="BP2310" i="32"/>
  <c r="BP2311" i="32"/>
  <c r="BP2312" i="32"/>
  <c r="BP2313" i="32"/>
  <c r="BP2314" i="32"/>
  <c r="BP2315" i="32"/>
  <c r="BP2316" i="32"/>
  <c r="BP2317" i="32"/>
  <c r="BP2318" i="32"/>
  <c r="BP2319" i="32"/>
  <c r="BP2320" i="32"/>
  <c r="BP2321" i="32"/>
  <c r="BP2322" i="32"/>
  <c r="BP2323" i="32"/>
  <c r="BP2324" i="32"/>
  <c r="BP2325" i="32"/>
  <c r="BP2326" i="32"/>
  <c r="BP2327" i="32"/>
  <c r="BP2328" i="32"/>
  <c r="BP2329" i="32"/>
  <c r="BP2330" i="32"/>
  <c r="BP2331" i="32"/>
  <c r="BP2332" i="32"/>
  <c r="BP2333" i="32"/>
  <c r="BP2334" i="32"/>
  <c r="BP2335" i="32"/>
  <c r="BP2336" i="32"/>
  <c r="BP2337" i="32"/>
  <c r="BP2338" i="32"/>
  <c r="BP2339" i="32"/>
  <c r="BP2340" i="32"/>
  <c r="BP2341" i="32"/>
  <c r="BP2342" i="32"/>
  <c r="BP2343" i="32"/>
  <c r="BP2344" i="32"/>
  <c r="BP2345" i="32"/>
  <c r="BP2346" i="32"/>
  <c r="BP2347" i="32"/>
  <c r="BP2348" i="32"/>
  <c r="BP2349" i="32"/>
  <c r="BP2350" i="32"/>
  <c r="BP2351" i="32"/>
  <c r="BP2352" i="32"/>
  <c r="BP2353" i="32"/>
  <c r="BP2354" i="32"/>
  <c r="BP2355" i="32"/>
  <c r="BP2356" i="32"/>
  <c r="BP2357" i="32"/>
  <c r="BP2358" i="32"/>
  <c r="BP2359" i="32"/>
  <c r="BP2360" i="32"/>
  <c r="BP2361" i="32"/>
  <c r="BP2362" i="32"/>
  <c r="BP2363" i="32"/>
  <c r="BP2364" i="32"/>
  <c r="BP2365" i="32"/>
  <c r="BP2366" i="32"/>
  <c r="BP2367" i="32"/>
  <c r="BP2368" i="32"/>
  <c r="BP2369" i="32"/>
  <c r="BP2370" i="32"/>
  <c r="BP2371" i="32"/>
  <c r="BP2372" i="32"/>
  <c r="BP2373" i="32"/>
  <c r="BP2374" i="32"/>
  <c r="BP2375" i="32"/>
  <c r="BP2376" i="32"/>
  <c r="BP2377" i="32"/>
  <c r="BP2378" i="32"/>
  <c r="BP2379" i="32"/>
  <c r="BP2380" i="32"/>
  <c r="BP2381" i="32"/>
  <c r="BP2382" i="32"/>
  <c r="BP2383" i="32"/>
  <c r="BP2384" i="32"/>
  <c r="BP2385" i="32"/>
  <c r="BP2386" i="32"/>
  <c r="BP2387" i="32"/>
  <c r="BP2388" i="32"/>
  <c r="BP2389" i="32"/>
  <c r="BP2390" i="32"/>
  <c r="BP2391" i="32"/>
  <c r="BP2392" i="32"/>
  <c r="BP2393" i="32"/>
  <c r="BP2394" i="32"/>
  <c r="BP2395" i="32"/>
  <c r="BP2396" i="32"/>
  <c r="BP2397" i="32"/>
  <c r="BP2398" i="32"/>
  <c r="BP2399" i="32"/>
  <c r="BP2400" i="32"/>
  <c r="BP2401" i="32"/>
  <c r="BP2402" i="32"/>
  <c r="BP2403" i="32"/>
  <c r="BP2404" i="32"/>
  <c r="BP2405" i="32"/>
  <c r="BP2406" i="32"/>
  <c r="BP2407" i="32"/>
  <c r="BP2408" i="32"/>
  <c r="BP2409" i="32"/>
  <c r="BP2410" i="32"/>
  <c r="BP2411" i="32"/>
  <c r="BP2412" i="32"/>
  <c r="BP2413" i="32"/>
  <c r="BP2414" i="32"/>
  <c r="BP2415" i="32"/>
  <c r="BP2416" i="32"/>
  <c r="BP2417" i="32"/>
  <c r="BP2418" i="32"/>
  <c r="BP2419" i="32"/>
  <c r="BP2420" i="32"/>
  <c r="BP2421" i="32"/>
  <c r="BP2422" i="32"/>
  <c r="BP2423" i="32"/>
  <c r="BP2424" i="32"/>
  <c r="BP2425" i="32"/>
  <c r="BP2426" i="32"/>
  <c r="BP2427" i="32"/>
  <c r="BP2428" i="32"/>
  <c r="BP2429" i="32"/>
  <c r="BP2430" i="32"/>
  <c r="BP2431" i="32"/>
  <c r="BP2432" i="32"/>
  <c r="BP2433" i="32"/>
  <c r="BP2434" i="32"/>
  <c r="BP2435" i="32"/>
  <c r="BP2436" i="32"/>
  <c r="BP2437" i="32"/>
  <c r="BP2438" i="32"/>
  <c r="BP2439" i="32"/>
  <c r="BP2440" i="32"/>
  <c r="BP2441" i="32"/>
  <c r="BP2442" i="32"/>
  <c r="BP2443" i="32"/>
  <c r="BP2444" i="32"/>
  <c r="BP2445" i="32"/>
  <c r="BP2446" i="32"/>
  <c r="BP2447" i="32"/>
  <c r="BP2448" i="32"/>
  <c r="BP2449" i="32"/>
  <c r="BP2450" i="32"/>
  <c r="BP2451" i="32"/>
  <c r="BP2452" i="32"/>
  <c r="BP2453" i="32"/>
  <c r="BP2454" i="32"/>
  <c r="BP2455" i="32"/>
  <c r="BP2456" i="32"/>
  <c r="BP2457" i="32"/>
  <c r="BP2458" i="32"/>
  <c r="BP2459" i="32"/>
  <c r="BP2460" i="32"/>
  <c r="BP2461" i="32"/>
  <c r="BP2462" i="32"/>
  <c r="BP2463" i="32"/>
  <c r="BP2464" i="32"/>
  <c r="BP2465" i="32"/>
  <c r="BP2466" i="32"/>
  <c r="BP2467" i="32"/>
  <c r="BP2468" i="32"/>
  <c r="BP2469" i="32"/>
  <c r="BP2470" i="32"/>
  <c r="BP2471" i="32"/>
  <c r="BP2472" i="32"/>
  <c r="BP2473" i="32"/>
  <c r="BP2474" i="32"/>
  <c r="BP2475" i="32"/>
  <c r="BP2476" i="32"/>
  <c r="BP2477" i="32"/>
  <c r="BP2478" i="32"/>
  <c r="BP2479" i="32"/>
  <c r="BP2480" i="32"/>
  <c r="BP2481" i="32"/>
  <c r="BP2482" i="32"/>
  <c r="BP2483" i="32"/>
  <c r="BP2484" i="32"/>
  <c r="BP2485" i="32"/>
  <c r="BP2486" i="32"/>
  <c r="BP2487" i="32"/>
  <c r="BP2488" i="32"/>
  <c r="BP2489" i="32"/>
  <c r="BP2490" i="32"/>
  <c r="BP2491" i="32"/>
  <c r="BP2492" i="32"/>
  <c r="BP2493" i="32"/>
  <c r="BP2494" i="32"/>
  <c r="BP2495" i="32"/>
  <c r="BP2496" i="32"/>
  <c r="BP2497" i="32"/>
  <c r="BP2498" i="32"/>
  <c r="BP2499" i="32"/>
  <c r="BP2500" i="32"/>
  <c r="BP2501" i="32"/>
  <c r="BP2502" i="32"/>
  <c r="BP2503" i="32"/>
  <c r="BP2504" i="32"/>
  <c r="BP2505" i="32"/>
  <c r="BP2506" i="32"/>
  <c r="BP2507" i="32"/>
  <c r="BP2508" i="32"/>
  <c r="BP2509" i="32"/>
  <c r="BP2510" i="32"/>
  <c r="BP2511" i="32"/>
  <c r="BP2512" i="32"/>
  <c r="BP2513" i="32"/>
  <c r="BP2514" i="32"/>
  <c r="BP2515" i="32"/>
  <c r="BP2516" i="32"/>
  <c r="BP2517" i="32"/>
  <c r="BP2518" i="32"/>
  <c r="BP2519" i="32"/>
  <c r="BP2520" i="32"/>
  <c r="BP2521" i="32"/>
  <c r="BP2522" i="32"/>
  <c r="BP2523" i="32"/>
  <c r="BP2524" i="32"/>
  <c r="BP2525" i="32"/>
  <c r="BP2526" i="32"/>
  <c r="BP2527" i="32"/>
  <c r="BP2528" i="32"/>
  <c r="BP2529" i="32"/>
  <c r="BP2530" i="32"/>
  <c r="BP2531" i="32"/>
  <c r="BP2532" i="32"/>
  <c r="BP2533" i="32"/>
  <c r="BP2534" i="32"/>
  <c r="BP2535" i="32"/>
  <c r="BP2536" i="32"/>
  <c r="BP2537" i="32"/>
  <c r="BP2538" i="32"/>
  <c r="BP2539" i="32"/>
  <c r="BP2540" i="32"/>
  <c r="BP2541" i="32"/>
  <c r="BP2542" i="32"/>
  <c r="BP2543" i="32"/>
  <c r="BP2544" i="32"/>
  <c r="BP2545" i="32"/>
  <c r="BP2546" i="32"/>
  <c r="BP2547" i="32"/>
  <c r="BP2548" i="32"/>
  <c r="BP2549" i="32"/>
  <c r="BP2550" i="32"/>
  <c r="BP2551" i="32"/>
  <c r="BP2552" i="32"/>
  <c r="BP2553" i="32"/>
  <c r="BP2554" i="32"/>
  <c r="BP2555" i="32"/>
  <c r="BP2556" i="32"/>
  <c r="BP2557" i="32"/>
  <c r="BP2558" i="32"/>
  <c r="BP2559" i="32"/>
  <c r="BP2560" i="32"/>
  <c r="BP2561" i="32"/>
  <c r="BP2562" i="32"/>
  <c r="BP2563" i="32"/>
  <c r="BP2564" i="32"/>
  <c r="BP2565" i="32"/>
  <c r="BP2566" i="32"/>
  <c r="BP2567" i="32"/>
  <c r="BP2568" i="32"/>
  <c r="BP2569" i="32"/>
  <c r="BP2570" i="32"/>
  <c r="BP2571" i="32"/>
  <c r="BP2572" i="32"/>
  <c r="BP2573" i="32"/>
  <c r="BP2574" i="32"/>
  <c r="BP2575" i="32"/>
  <c r="BP2576" i="32"/>
  <c r="BP2577" i="32"/>
  <c r="BP2578" i="32"/>
  <c r="BP2579" i="32"/>
  <c r="BP2580" i="32"/>
  <c r="BP2581" i="32"/>
  <c r="BP2582" i="32"/>
  <c r="BP2583" i="32"/>
  <c r="BP2584" i="32"/>
  <c r="BP2585" i="32"/>
  <c r="BP2586" i="32"/>
  <c r="BP2587" i="32"/>
  <c r="BP2588" i="32"/>
  <c r="BP2589" i="32"/>
  <c r="BP2590" i="32"/>
  <c r="BP2591" i="32"/>
  <c r="BP2592" i="32"/>
  <c r="BP2593" i="32"/>
  <c r="BP2594" i="32"/>
  <c r="BP2595" i="32"/>
  <c r="BP2596" i="32"/>
  <c r="BP2597" i="32"/>
  <c r="BP2598" i="32"/>
  <c r="BP2599" i="32"/>
  <c r="BP2600" i="32"/>
  <c r="BP2601" i="32"/>
  <c r="BP2602" i="32"/>
  <c r="BP2603" i="32"/>
  <c r="BP2604" i="32"/>
  <c r="BP2605" i="32"/>
  <c r="BP2606" i="32"/>
  <c r="BP2607" i="32"/>
  <c r="BP2608" i="32"/>
  <c r="BP2609" i="32"/>
  <c r="BP2610" i="32"/>
  <c r="BP2611" i="32"/>
  <c r="BP2612" i="32"/>
  <c r="BP2613" i="32"/>
  <c r="BP2614" i="32"/>
  <c r="BP2615" i="32"/>
  <c r="BP2616" i="32"/>
  <c r="BP2617" i="32"/>
  <c r="BP2618" i="32"/>
  <c r="BP2619" i="32"/>
  <c r="BP2620" i="32"/>
  <c r="BP2621" i="32"/>
  <c r="BP2622" i="32"/>
  <c r="BP2623" i="32"/>
  <c r="BP2624" i="32"/>
  <c r="BP2625" i="32"/>
  <c r="BP2626" i="32"/>
  <c r="BP2627" i="32"/>
  <c r="BP2628" i="32"/>
  <c r="BP2629" i="32"/>
  <c r="BP2630" i="32"/>
  <c r="BP2631" i="32"/>
  <c r="BP2632" i="32"/>
  <c r="BP2633" i="32"/>
  <c r="BP2634" i="32"/>
  <c r="BP2635" i="32"/>
  <c r="BP2636" i="32"/>
  <c r="BP2637" i="32"/>
  <c r="BP2638" i="32"/>
  <c r="BP2639" i="32"/>
  <c r="BP2640" i="32"/>
  <c r="BP2641" i="32"/>
  <c r="BP2642" i="32"/>
  <c r="BP2643" i="32"/>
  <c r="BP2644" i="32"/>
  <c r="BP2645" i="32"/>
  <c r="BP2646" i="32"/>
  <c r="BP2647" i="32"/>
  <c r="BP2648" i="32"/>
  <c r="BP2649" i="32"/>
  <c r="BP2650" i="32"/>
  <c r="BP2651" i="32"/>
  <c r="BP2652" i="32"/>
  <c r="BP2653" i="32"/>
  <c r="BP2654" i="32"/>
  <c r="BP2655" i="32"/>
  <c r="BP2656" i="32"/>
  <c r="BP2657" i="32"/>
  <c r="BP2658" i="32"/>
  <c r="BP2659" i="32"/>
  <c r="BP2660" i="32"/>
  <c r="BP2661" i="32"/>
  <c r="BP2662" i="32"/>
  <c r="BP2663" i="32"/>
  <c r="BP2664" i="32"/>
  <c r="BP2665" i="32"/>
  <c r="BP2666" i="32"/>
  <c r="BP2667" i="32"/>
  <c r="BP2668" i="32"/>
  <c r="BP2669" i="32"/>
  <c r="BP2670" i="32"/>
  <c r="BP2671" i="32"/>
  <c r="BP2672" i="32"/>
  <c r="BP2673" i="32"/>
  <c r="BP2674" i="32"/>
  <c r="BP2675" i="32"/>
  <c r="BP2676" i="32"/>
  <c r="BP2677" i="32"/>
  <c r="BP2678" i="32"/>
  <c r="BP2679" i="32"/>
  <c r="BP2680" i="32"/>
  <c r="BP2681" i="32"/>
  <c r="BP2682" i="32"/>
  <c r="BP2683" i="32"/>
  <c r="BP2684" i="32"/>
  <c r="BP2685" i="32"/>
  <c r="BP2686" i="32"/>
  <c r="BP2687" i="32"/>
  <c r="BP2688" i="32"/>
  <c r="BP2689" i="32"/>
  <c r="BP2690" i="32"/>
  <c r="BP2691" i="32"/>
  <c r="BP2692" i="32"/>
  <c r="BP2693" i="32"/>
  <c r="BP2694" i="32"/>
  <c r="BP2695" i="32"/>
  <c r="BP2696" i="32"/>
  <c r="BP2697" i="32"/>
  <c r="BP2698" i="32"/>
  <c r="BP2699" i="32"/>
  <c r="BP2700" i="32"/>
  <c r="BP2701" i="32"/>
  <c r="BP2702" i="32"/>
  <c r="BP2703" i="32"/>
  <c r="BP2704" i="32"/>
  <c r="BP2705" i="32"/>
  <c r="BP2706" i="32"/>
  <c r="BP2707" i="32"/>
  <c r="BP2708" i="32"/>
  <c r="BP2709" i="32"/>
  <c r="BP2710" i="32"/>
  <c r="BP2711" i="32"/>
  <c r="BP2712" i="32"/>
  <c r="BP2713" i="32"/>
  <c r="BP2714" i="32"/>
  <c r="BP2715" i="32"/>
  <c r="BP2716" i="32"/>
  <c r="BP2717" i="32"/>
  <c r="BP2718" i="32"/>
  <c r="BP2719" i="32"/>
  <c r="BP2720" i="32"/>
  <c r="BP2721" i="32"/>
  <c r="BP2722" i="32"/>
  <c r="BP2723" i="32"/>
  <c r="BP2724" i="32"/>
  <c r="BP2725" i="32"/>
  <c r="BP2726" i="32"/>
  <c r="BP2727" i="32"/>
  <c r="BP2728" i="32"/>
  <c r="BP2729" i="32"/>
  <c r="BP2730" i="32"/>
  <c r="BP2731" i="32"/>
  <c r="BP2732" i="32"/>
  <c r="BP2733" i="32"/>
  <c r="BP2734" i="32"/>
  <c r="BP2735" i="32"/>
  <c r="BP2736" i="32"/>
  <c r="BP2737" i="32"/>
  <c r="BP2738" i="32"/>
  <c r="BP2739" i="32"/>
  <c r="BP2740" i="32"/>
  <c r="BP2741" i="32"/>
  <c r="BP2742" i="32"/>
  <c r="BP2743" i="32"/>
  <c r="BP2744" i="32"/>
  <c r="BP2745" i="32"/>
  <c r="BP2746" i="32"/>
  <c r="BP2747" i="32"/>
  <c r="BP2748" i="32"/>
  <c r="BP2749" i="32"/>
  <c r="BP2750" i="32"/>
  <c r="BP2751" i="32"/>
  <c r="BP2752" i="32"/>
  <c r="BP2753" i="32"/>
  <c r="BP2754" i="32"/>
  <c r="BP2755" i="32"/>
  <c r="BP2756" i="32"/>
  <c r="BP2757" i="32"/>
  <c r="BP2758" i="32"/>
  <c r="BP2759" i="32"/>
  <c r="BP2760" i="32"/>
  <c r="BP2761" i="32"/>
  <c r="BP2762" i="32"/>
  <c r="BP2763" i="32"/>
  <c r="BP2764" i="32"/>
  <c r="BP2765" i="32"/>
  <c r="BP2766" i="32"/>
  <c r="BP2767" i="32"/>
  <c r="BP2768" i="32"/>
  <c r="BP2769" i="32"/>
  <c r="BP2770" i="32"/>
  <c r="BP2771" i="32"/>
  <c r="BP2772" i="32"/>
  <c r="BP2773" i="32"/>
  <c r="BP2774" i="32"/>
  <c r="BP2775" i="32"/>
  <c r="BP2776" i="32"/>
  <c r="BP2777" i="32"/>
  <c r="BP2778" i="32"/>
  <c r="BP2779" i="32"/>
  <c r="BP2780" i="32"/>
  <c r="BP2781" i="32"/>
  <c r="BP2782" i="32"/>
  <c r="BP2783" i="32"/>
  <c r="BP2784" i="32"/>
  <c r="BP2785" i="32"/>
  <c r="BP2786" i="32"/>
  <c r="BP2787" i="32"/>
  <c r="BP2788" i="32"/>
  <c r="BP2789" i="32"/>
  <c r="BP2790" i="32"/>
  <c r="BP2791" i="32"/>
  <c r="BP2792" i="32"/>
  <c r="BP2793" i="32"/>
  <c r="BP2794" i="32"/>
  <c r="BP2795" i="32"/>
  <c r="BP2796" i="32"/>
  <c r="BP2797" i="32"/>
  <c r="BP2798" i="32"/>
  <c r="BP2799" i="32"/>
  <c r="BP2800" i="32"/>
  <c r="BP2801" i="32"/>
  <c r="BP2802" i="32"/>
  <c r="BP2803" i="32"/>
  <c r="BP2804" i="32"/>
  <c r="BP2805" i="32"/>
  <c r="BP2806" i="32"/>
  <c r="BP2807" i="32"/>
  <c r="BP2808" i="32"/>
  <c r="BP2809" i="32"/>
  <c r="BP2810" i="32"/>
  <c r="BP2811" i="32"/>
  <c r="BP2812" i="32"/>
  <c r="BP2813" i="32"/>
  <c r="BP2814" i="32"/>
  <c r="BP2815" i="32"/>
  <c r="BP2816" i="32"/>
  <c r="BP2817" i="32"/>
  <c r="BP2818" i="32"/>
  <c r="BP2819" i="32"/>
  <c r="BP2820" i="32"/>
  <c r="BP2821" i="32"/>
  <c r="BP2822" i="32"/>
  <c r="BP2823" i="32"/>
  <c r="BP2824" i="32"/>
  <c r="BP2825" i="32"/>
  <c r="BP2826" i="32"/>
  <c r="BP2827" i="32"/>
  <c r="BP2828" i="32"/>
  <c r="BP2829" i="32"/>
  <c r="BP2830" i="32"/>
  <c r="BP2831" i="32"/>
  <c r="BP2832" i="32"/>
  <c r="BP2833" i="32"/>
  <c r="BP2834" i="32"/>
  <c r="BP2835" i="32"/>
  <c r="BP2836" i="32"/>
  <c r="BP2837" i="32"/>
  <c r="BP2838" i="32"/>
  <c r="BP2839" i="32"/>
  <c r="BP2840" i="32"/>
  <c r="BP2841" i="32"/>
  <c r="BP2842" i="32"/>
  <c r="BP2843" i="32"/>
  <c r="BP2844" i="32"/>
  <c r="BP2845" i="32"/>
  <c r="BP2846" i="32"/>
  <c r="BP2847" i="32"/>
  <c r="BP2848" i="32"/>
  <c r="BP2849" i="32"/>
  <c r="BP2850" i="32"/>
  <c r="BP2851" i="32"/>
  <c r="BP2852" i="32"/>
  <c r="BP2853" i="32"/>
  <c r="BP2854" i="32"/>
  <c r="BP2855" i="32"/>
  <c r="BP2856" i="32"/>
  <c r="BP2857" i="32"/>
  <c r="BP2858" i="32"/>
  <c r="BP2859" i="32"/>
  <c r="BP2860" i="32"/>
  <c r="BP2861" i="32"/>
  <c r="BP2862" i="32"/>
  <c r="BP2863" i="32"/>
  <c r="BP2864" i="32"/>
  <c r="BP2865" i="32"/>
  <c r="BP2866" i="32"/>
  <c r="BP2867" i="32"/>
  <c r="BP2868" i="32"/>
  <c r="BP2869" i="32"/>
  <c r="BP2870" i="32"/>
  <c r="BP2871" i="32"/>
  <c r="BP2872" i="32"/>
  <c r="BP2873" i="32"/>
  <c r="BP2874" i="32"/>
  <c r="BP2875" i="32"/>
  <c r="BP2876" i="32"/>
  <c r="BP2877" i="32"/>
  <c r="BP2878" i="32"/>
  <c r="BP2879" i="32"/>
  <c r="BP2880" i="32"/>
  <c r="BP2881" i="32"/>
  <c r="BP2882" i="32"/>
  <c r="BP2883" i="32"/>
  <c r="BP2884" i="32"/>
  <c r="BP2885" i="32"/>
  <c r="BP2886" i="32"/>
  <c r="BP2887" i="32"/>
  <c r="BP2888" i="32"/>
  <c r="BP2889" i="32"/>
  <c r="BP2890" i="32"/>
  <c r="BP2891" i="32"/>
  <c r="BP2892" i="32"/>
  <c r="BP2893" i="32"/>
  <c r="BP2894" i="32"/>
  <c r="BP2895" i="32"/>
  <c r="BP2896" i="32"/>
  <c r="BP2897" i="32"/>
  <c r="BP2898" i="32"/>
  <c r="BP2899" i="32"/>
  <c r="BP2900" i="32"/>
  <c r="BP2901" i="32"/>
  <c r="BP2902" i="32"/>
  <c r="BP2903" i="32"/>
  <c r="BP2904" i="32"/>
  <c r="BP2905" i="32"/>
  <c r="BP2906" i="32"/>
  <c r="BP2907" i="32"/>
  <c r="BP2908" i="32"/>
  <c r="BP2909" i="32"/>
  <c r="BP2910" i="32"/>
  <c r="BP2911" i="32"/>
  <c r="BP2912" i="32"/>
  <c r="BP2913" i="32"/>
  <c r="BP2914" i="32"/>
  <c r="BP2915" i="32"/>
  <c r="BP2916" i="32"/>
  <c r="BP2917" i="32"/>
  <c r="BP2918" i="32"/>
  <c r="BP2919" i="32"/>
  <c r="BP2920" i="32"/>
  <c r="BP2921" i="32"/>
  <c r="BP2922" i="32"/>
  <c r="BP2923" i="32"/>
  <c r="BP2924" i="32"/>
  <c r="BP2925" i="32"/>
  <c r="BP2926" i="32"/>
  <c r="BP2927" i="32"/>
  <c r="BP2928" i="32"/>
  <c r="BP2929" i="32"/>
  <c r="BP2930" i="32"/>
  <c r="BP2931" i="32"/>
  <c r="BP2932" i="32"/>
  <c r="BP2933" i="32"/>
  <c r="BP2934" i="32"/>
  <c r="BP2935" i="32"/>
  <c r="BP2936" i="32"/>
  <c r="BP2937" i="32"/>
  <c r="BP2938" i="32"/>
  <c r="BP2939" i="32"/>
  <c r="BP2940" i="32"/>
  <c r="BP2941" i="32"/>
  <c r="BP2942" i="32"/>
  <c r="BP2943" i="32"/>
  <c r="BP2944" i="32"/>
  <c r="BP2945" i="32"/>
  <c r="BP2946" i="32"/>
  <c r="BP2947" i="32"/>
  <c r="BP2948" i="32"/>
  <c r="BP2949" i="32"/>
  <c r="BP2950" i="32"/>
  <c r="BP2951" i="32"/>
  <c r="BP2952" i="32"/>
  <c r="BP2953" i="32"/>
  <c r="BP2954" i="32"/>
  <c r="BP2955" i="32"/>
  <c r="BP2956" i="32"/>
  <c r="BP2957" i="32"/>
  <c r="BP2958" i="32"/>
  <c r="BP2959" i="32"/>
  <c r="BP2960" i="32"/>
  <c r="BP2961" i="32"/>
  <c r="BP2962" i="32"/>
  <c r="BP2963" i="32"/>
  <c r="BP2964" i="32"/>
  <c r="BP2965" i="32"/>
  <c r="BP2966" i="32"/>
  <c r="BP2967" i="32"/>
  <c r="BP2968" i="32"/>
  <c r="BP2969" i="32"/>
  <c r="BP2970" i="32"/>
  <c r="BP2971" i="32"/>
  <c r="BP2972" i="32"/>
  <c r="BP2973" i="32"/>
  <c r="BP2974" i="32"/>
  <c r="BP2975" i="32"/>
  <c r="BP2976" i="32"/>
  <c r="BP2977" i="32"/>
  <c r="BP2978" i="32"/>
  <c r="BP2979" i="32"/>
  <c r="BP2980" i="32"/>
  <c r="BP2981" i="32"/>
  <c r="BP2982" i="32"/>
  <c r="BP2983" i="32"/>
  <c r="BP2984" i="32"/>
  <c r="BP2985" i="32"/>
  <c r="BP2986" i="32"/>
  <c r="BP2987" i="32"/>
  <c r="BP2988" i="32"/>
  <c r="BP2989" i="32"/>
  <c r="BP2990" i="32"/>
  <c r="BP2991" i="32"/>
  <c r="BP2992" i="32"/>
  <c r="BP2993" i="32"/>
  <c r="BP2994" i="32"/>
  <c r="BP2995" i="32"/>
  <c r="BP2996" i="32"/>
  <c r="BP2997" i="32"/>
  <c r="BP2998" i="32"/>
  <c r="BP2999" i="32"/>
  <c r="BP3000" i="32"/>
  <c r="BP3001" i="32"/>
  <c r="BP3002" i="32"/>
  <c r="BP3003" i="32"/>
  <c r="BP3004" i="32"/>
  <c r="BP3005" i="32"/>
  <c r="BP3006" i="32"/>
  <c r="BP3007" i="32"/>
  <c r="BP3008" i="32"/>
  <c r="BP3009" i="32"/>
  <c r="BP3010" i="32"/>
  <c r="BP3011" i="32"/>
  <c r="BP3012" i="32"/>
  <c r="BP3013" i="32"/>
  <c r="BP3014" i="32"/>
  <c r="BP3015" i="32"/>
  <c r="BP3016" i="32"/>
  <c r="BP3017" i="32"/>
  <c r="BP3018" i="32"/>
  <c r="BP3019" i="32"/>
  <c r="BP3020" i="32"/>
  <c r="BP3021" i="32"/>
  <c r="BP3022" i="32"/>
  <c r="BP3023" i="32"/>
  <c r="BP3024" i="32"/>
  <c r="BP3025" i="32"/>
  <c r="BP3026" i="32"/>
  <c r="BP3027" i="32"/>
  <c r="BP3028" i="32"/>
  <c r="BP3029" i="32"/>
  <c r="BP3030" i="32"/>
  <c r="BP3031" i="32"/>
  <c r="BP3032" i="32"/>
  <c r="BP3033" i="32"/>
  <c r="BP3034" i="32"/>
  <c r="BP3035" i="32"/>
  <c r="BP3036" i="32"/>
  <c r="BP3037" i="32"/>
  <c r="BP3038" i="32"/>
  <c r="BP3039" i="32"/>
  <c r="BP3040" i="32"/>
  <c r="BP3041" i="32"/>
  <c r="BP3042" i="32"/>
  <c r="BP3043" i="32"/>
  <c r="BP3044" i="32"/>
  <c r="BP3045" i="32"/>
  <c r="BP3046" i="32"/>
  <c r="BP3047" i="32"/>
  <c r="BP3048" i="32"/>
  <c r="BP3049" i="32"/>
  <c r="BP3050" i="32"/>
  <c r="BP3051" i="32"/>
  <c r="BP3052" i="32"/>
  <c r="BP3053" i="32"/>
  <c r="BP3054" i="32"/>
  <c r="BP3055" i="32"/>
  <c r="BP3056" i="32"/>
  <c r="BP3057" i="32"/>
  <c r="BP3058" i="32"/>
  <c r="BP3059" i="32"/>
  <c r="BP3060" i="32"/>
  <c r="BP3061" i="32"/>
  <c r="BP3062" i="32"/>
  <c r="BP3063" i="32"/>
  <c r="BP3064" i="32"/>
  <c r="BP3065" i="32"/>
  <c r="BP3066" i="32"/>
  <c r="BP3067" i="32"/>
  <c r="BP3068" i="32"/>
  <c r="BP3069" i="32"/>
  <c r="BP3070" i="32"/>
  <c r="BP3071" i="32"/>
  <c r="BP3072" i="32"/>
  <c r="BP3073" i="32"/>
  <c r="BP3074" i="32"/>
  <c r="BP3075" i="32"/>
  <c r="BP3076" i="32"/>
  <c r="BP3077" i="32"/>
  <c r="BP3078" i="32"/>
  <c r="BP3079" i="32"/>
  <c r="BP3080" i="32"/>
  <c r="BP3081" i="32"/>
  <c r="BP3082" i="32"/>
  <c r="BP3083" i="32"/>
  <c r="BP3084" i="32"/>
  <c r="BP4" i="32"/>
  <c r="BP5" i="32"/>
  <c r="BP6" i="32"/>
  <c r="BP7" i="32"/>
  <c r="BP8" i="32"/>
  <c r="BP9" i="32"/>
  <c r="BP10" i="32"/>
  <c r="BP11" i="32"/>
  <c r="AU3" i="32"/>
  <c r="BP3" i="32" s="1"/>
  <c r="A205" i="7"/>
  <c r="A29" i="7"/>
  <c r="D72" i="7"/>
  <c r="D70" i="7"/>
  <c r="D67" i="7"/>
  <c r="D66" i="7"/>
  <c r="D64" i="7"/>
  <c r="D63" i="7"/>
  <c r="D62" i="7"/>
  <c r="D61" i="7"/>
  <c r="D59" i="7"/>
  <c r="D57" i="7"/>
  <c r="D54" i="7"/>
  <c r="D50" i="7"/>
  <c r="D47" i="7"/>
  <c r="D44" i="7"/>
  <c r="D43" i="7"/>
  <c r="K26" i="14"/>
  <c r="K29" i="13"/>
  <c r="O25" i="23"/>
  <c r="GC173" i="7" l="1"/>
  <c r="FF173" i="7"/>
  <c r="FQ172" i="7"/>
  <c r="FR172" i="7"/>
  <c r="FG172" i="7"/>
  <c r="FS172" i="7"/>
  <c r="FH172" i="7"/>
  <c r="FT172" i="7"/>
  <c r="FI172" i="7"/>
  <c r="FU172" i="7"/>
  <c r="FJ172" i="7"/>
  <c r="FV172" i="7"/>
  <c r="FL172" i="7"/>
  <c r="FX172" i="7"/>
  <c r="FO172" i="7"/>
  <c r="GA172" i="7"/>
  <c r="FZ172" i="7"/>
  <c r="FK172" i="7"/>
  <c r="FM172" i="7"/>
  <c r="FP172" i="7"/>
  <c r="FN172" i="7"/>
  <c r="FW172" i="7"/>
  <c r="FY172" i="7"/>
  <c r="KN175" i="7"/>
  <c r="KU175" i="7" s="1"/>
  <c r="JQ175" i="7"/>
  <c r="IT175" i="7"/>
  <c r="JA175" i="7" s="1"/>
  <c r="HW175" i="7"/>
  <c r="GZ175" i="7"/>
  <c r="GC175" i="7"/>
  <c r="FF175" i="7"/>
  <c r="KN184" i="7"/>
  <c r="JQ184" i="7"/>
  <c r="IT184" i="7"/>
  <c r="GZ184" i="7"/>
  <c r="HW184" i="7"/>
  <c r="FF184" i="7"/>
  <c r="GC184" i="7"/>
  <c r="EI235" i="7"/>
  <c r="KN235" i="7"/>
  <c r="JQ235" i="7"/>
  <c r="IT235" i="7"/>
  <c r="HW235" i="7"/>
  <c r="GZ235" i="7"/>
  <c r="GC235" i="7"/>
  <c r="FF235" i="7"/>
  <c r="KN168" i="7"/>
  <c r="JQ168" i="7"/>
  <c r="IT168" i="7"/>
  <c r="HW168" i="7"/>
  <c r="GZ168" i="7"/>
  <c r="GC168" i="7"/>
  <c r="FF168" i="7"/>
  <c r="KN172" i="7"/>
  <c r="JQ172" i="7"/>
  <c r="IT172" i="7"/>
  <c r="HW172" i="7"/>
  <c r="GZ172" i="7"/>
  <c r="GC172" i="7"/>
  <c r="KN173" i="7"/>
  <c r="JQ173" i="7"/>
  <c r="JU173" i="7" s="1"/>
  <c r="IT173" i="7"/>
  <c r="HW173" i="7"/>
  <c r="IG173" i="7" s="1"/>
  <c r="GZ173" i="7"/>
  <c r="EI233" i="7"/>
  <c r="KN233" i="7"/>
  <c r="JQ233" i="7"/>
  <c r="IT233" i="7"/>
  <c r="HW233" i="7"/>
  <c r="GZ233" i="7"/>
  <c r="FF233" i="7"/>
  <c r="GC233" i="7"/>
  <c r="KN198" i="7"/>
  <c r="JQ198" i="7"/>
  <c r="IT198" i="7"/>
  <c r="GZ198" i="7"/>
  <c r="HW198" i="7"/>
  <c r="GC198" i="7"/>
  <c r="FF198" i="7"/>
  <c r="KN208" i="7"/>
  <c r="JQ208" i="7"/>
  <c r="IT208" i="7"/>
  <c r="HW208" i="7"/>
  <c r="GZ208" i="7"/>
  <c r="GC208" i="7"/>
  <c r="FF208" i="7"/>
  <c r="KN205" i="7"/>
  <c r="JQ205" i="7"/>
  <c r="IT205" i="7"/>
  <c r="HW205" i="7"/>
  <c r="GZ205" i="7"/>
  <c r="GC205" i="7"/>
  <c r="FF205" i="7"/>
  <c r="KN171" i="7"/>
  <c r="JQ171" i="7"/>
  <c r="IT171" i="7"/>
  <c r="HW171" i="7"/>
  <c r="GZ171" i="7"/>
  <c r="GC171" i="7"/>
  <c r="FF171" i="7"/>
  <c r="KN215" i="7"/>
  <c r="JQ215" i="7"/>
  <c r="IT215" i="7"/>
  <c r="HW215" i="7"/>
  <c r="GZ215" i="7"/>
  <c r="GC215" i="7"/>
  <c r="FF215" i="7"/>
  <c r="FG175" i="7"/>
  <c r="FH175" i="7"/>
  <c r="FI175" i="7"/>
  <c r="FJ175" i="7"/>
  <c r="FK175" i="7"/>
  <c r="FL175" i="7"/>
  <c r="FM175" i="7"/>
  <c r="FN175" i="7"/>
  <c r="FO175" i="7"/>
  <c r="FP175" i="7"/>
  <c r="FQ175" i="7"/>
  <c r="FR175" i="7"/>
  <c r="FS175" i="7"/>
  <c r="FT175" i="7"/>
  <c r="FU175" i="7"/>
  <c r="FV175" i="7"/>
  <c r="FW175" i="7"/>
  <c r="FX175" i="7"/>
  <c r="FY175" i="7"/>
  <c r="FZ175" i="7"/>
  <c r="GA175" i="7"/>
  <c r="GD175" i="7"/>
  <c r="GE175" i="7"/>
  <c r="GF175" i="7"/>
  <c r="GG175" i="7"/>
  <c r="GH175" i="7"/>
  <c r="GI175" i="7"/>
  <c r="GJ175" i="7"/>
  <c r="GK175" i="7"/>
  <c r="GL175" i="7"/>
  <c r="GM175" i="7"/>
  <c r="GN175" i="7"/>
  <c r="GO175" i="7"/>
  <c r="GP175" i="7"/>
  <c r="GQ175" i="7"/>
  <c r="GR175" i="7"/>
  <c r="GS175" i="7"/>
  <c r="GT175" i="7"/>
  <c r="GU175" i="7"/>
  <c r="GV175" i="7"/>
  <c r="GW175" i="7"/>
  <c r="GX175" i="7"/>
  <c r="HA175" i="7"/>
  <c r="HB175" i="7"/>
  <c r="HC175" i="7"/>
  <c r="HD175" i="7"/>
  <c r="HE175" i="7"/>
  <c r="HF175" i="7"/>
  <c r="HG175" i="7"/>
  <c r="HH175" i="7"/>
  <c r="HI175" i="7"/>
  <c r="HJ175" i="7"/>
  <c r="HK175" i="7"/>
  <c r="HL175" i="7"/>
  <c r="HM175" i="7"/>
  <c r="HN175" i="7"/>
  <c r="HO175" i="7"/>
  <c r="HP175" i="7"/>
  <c r="HQ175" i="7"/>
  <c r="HR175" i="7"/>
  <c r="HS175" i="7"/>
  <c r="HT175" i="7"/>
  <c r="HU175" i="7"/>
  <c r="HX175" i="7"/>
  <c r="HY175" i="7"/>
  <c r="HZ175" i="7"/>
  <c r="IA175" i="7"/>
  <c r="IB175" i="7"/>
  <c r="IC175" i="7"/>
  <c r="ID175" i="7"/>
  <c r="IE175" i="7"/>
  <c r="IF175" i="7"/>
  <c r="IG175" i="7"/>
  <c r="IH175" i="7"/>
  <c r="II175" i="7"/>
  <c r="IJ175" i="7"/>
  <c r="IK175" i="7"/>
  <c r="IL175" i="7"/>
  <c r="IM175" i="7"/>
  <c r="IN175" i="7"/>
  <c r="IO175" i="7"/>
  <c r="IP175" i="7"/>
  <c r="IQ175" i="7"/>
  <c r="IR175" i="7"/>
  <c r="IV175" i="7"/>
  <c r="IX175" i="7"/>
  <c r="IZ175" i="7"/>
  <c r="JH175" i="7"/>
  <c r="JJ175" i="7"/>
  <c r="JL175" i="7"/>
  <c r="JR175" i="7"/>
  <c r="JS175" i="7"/>
  <c r="JT175" i="7"/>
  <c r="JU175" i="7"/>
  <c r="JV175" i="7"/>
  <c r="JW175" i="7"/>
  <c r="JX175" i="7"/>
  <c r="JY175" i="7"/>
  <c r="JZ175" i="7"/>
  <c r="KA175" i="7"/>
  <c r="KB175" i="7"/>
  <c r="KC175" i="7"/>
  <c r="KD175" i="7"/>
  <c r="KE175" i="7"/>
  <c r="KF175" i="7"/>
  <c r="KG175" i="7"/>
  <c r="KH175" i="7"/>
  <c r="KI175" i="7"/>
  <c r="KJ175" i="7"/>
  <c r="KK175" i="7"/>
  <c r="KL175" i="7"/>
  <c r="KP175" i="7"/>
  <c r="KR175" i="7"/>
  <c r="KT175" i="7"/>
  <c r="LB175" i="7"/>
  <c r="LD175" i="7"/>
  <c r="LF175" i="7"/>
  <c r="FG173" i="7"/>
  <c r="FH173" i="7"/>
  <c r="FI173" i="7"/>
  <c r="FJ173" i="7"/>
  <c r="FK173" i="7"/>
  <c r="FL173" i="7"/>
  <c r="FM173" i="7"/>
  <c r="FN173" i="7"/>
  <c r="FO173" i="7"/>
  <c r="FP173" i="7"/>
  <c r="FQ173" i="7"/>
  <c r="FR173" i="7"/>
  <c r="FS173" i="7"/>
  <c r="FT173" i="7"/>
  <c r="FU173" i="7"/>
  <c r="FV173" i="7"/>
  <c r="FW173" i="7"/>
  <c r="FX173" i="7"/>
  <c r="FY173" i="7"/>
  <c r="FZ173" i="7"/>
  <c r="GA173" i="7"/>
  <c r="GD173" i="7"/>
  <c r="GE173" i="7"/>
  <c r="GF173" i="7"/>
  <c r="GG173" i="7"/>
  <c r="GH173" i="7"/>
  <c r="GI173" i="7"/>
  <c r="GJ173" i="7"/>
  <c r="GK173" i="7"/>
  <c r="GL173" i="7"/>
  <c r="GM173" i="7"/>
  <c r="GN173" i="7"/>
  <c r="GO173" i="7"/>
  <c r="GP173" i="7"/>
  <c r="GQ173" i="7"/>
  <c r="GR173" i="7"/>
  <c r="GS173" i="7"/>
  <c r="GT173" i="7"/>
  <c r="GU173" i="7"/>
  <c r="GV173" i="7"/>
  <c r="GW173" i="7"/>
  <c r="GX173" i="7"/>
  <c r="HA173" i="7"/>
  <c r="HB173" i="7"/>
  <c r="HC173" i="7"/>
  <c r="HD173" i="7"/>
  <c r="HE173" i="7"/>
  <c r="HF173" i="7"/>
  <c r="HG173" i="7"/>
  <c r="HH173" i="7"/>
  <c r="HI173" i="7"/>
  <c r="HJ173" i="7"/>
  <c r="HK173" i="7"/>
  <c r="HL173" i="7"/>
  <c r="HM173" i="7"/>
  <c r="HN173" i="7"/>
  <c r="HO173" i="7"/>
  <c r="HP173" i="7"/>
  <c r="HQ173" i="7"/>
  <c r="HR173" i="7"/>
  <c r="HS173" i="7"/>
  <c r="HT173" i="7"/>
  <c r="HU173" i="7"/>
  <c r="IB173" i="7"/>
  <c r="ID173" i="7"/>
  <c r="IF173" i="7"/>
  <c r="IN173" i="7"/>
  <c r="IP173" i="7"/>
  <c r="IR173" i="7"/>
  <c r="IU173" i="7"/>
  <c r="IV173" i="7"/>
  <c r="IW173" i="7"/>
  <c r="IX173" i="7"/>
  <c r="IY173" i="7"/>
  <c r="IZ173" i="7"/>
  <c r="JA173" i="7"/>
  <c r="JB173" i="7"/>
  <c r="JC173" i="7"/>
  <c r="JD173" i="7"/>
  <c r="JE173" i="7"/>
  <c r="JF173" i="7"/>
  <c r="JG173" i="7"/>
  <c r="JH173" i="7"/>
  <c r="JI173" i="7"/>
  <c r="JJ173" i="7"/>
  <c r="JK173" i="7"/>
  <c r="JL173" i="7"/>
  <c r="JM173" i="7"/>
  <c r="JN173" i="7"/>
  <c r="JO173" i="7"/>
  <c r="JR173" i="7"/>
  <c r="JT173" i="7"/>
  <c r="KB173" i="7"/>
  <c r="KD173" i="7"/>
  <c r="KF173" i="7"/>
  <c r="KO173" i="7"/>
  <c r="KP173" i="7"/>
  <c r="KQ173" i="7"/>
  <c r="KR173" i="7"/>
  <c r="KS173" i="7"/>
  <c r="KT173" i="7"/>
  <c r="KU173" i="7"/>
  <c r="KV173" i="7"/>
  <c r="KW173" i="7"/>
  <c r="KX173" i="7"/>
  <c r="KY173" i="7"/>
  <c r="KZ173" i="7"/>
  <c r="LA173" i="7"/>
  <c r="LB173" i="7"/>
  <c r="LC173" i="7"/>
  <c r="LD173" i="7"/>
  <c r="LE173" i="7"/>
  <c r="LF173" i="7"/>
  <c r="LG173" i="7"/>
  <c r="LH173" i="7"/>
  <c r="LI173" i="7"/>
  <c r="EI205" i="7"/>
  <c r="DL205" i="7"/>
  <c r="EI171" i="7"/>
  <c r="DL171" i="7"/>
  <c r="AU171" i="7"/>
  <c r="AV171" i="7" s="1"/>
  <c r="EI168" i="7"/>
  <c r="DL168" i="7"/>
  <c r="EI172" i="7"/>
  <c r="DL172" i="7"/>
  <c r="EI173" i="7"/>
  <c r="DL173" i="7"/>
  <c r="EI198" i="7"/>
  <c r="DL198" i="7"/>
  <c r="EI208" i="7"/>
  <c r="DL208" i="7"/>
  <c r="EI215" i="7"/>
  <c r="DL215" i="7"/>
  <c r="EI175" i="7"/>
  <c r="DL175" i="7"/>
  <c r="EI184" i="7"/>
  <c r="DL184" i="7"/>
  <c r="DL233" i="7"/>
  <c r="BR233" i="7"/>
  <c r="DL235" i="7"/>
  <c r="BR235" i="7"/>
  <c r="BR205" i="7"/>
  <c r="CO205" i="7"/>
  <c r="BR171" i="7"/>
  <c r="CE171" i="7" s="1"/>
  <c r="CO171" i="7"/>
  <c r="DB171" i="7" s="1"/>
  <c r="BS171" i="7"/>
  <c r="CG171" i="7"/>
  <c r="CB171" i="7"/>
  <c r="BV171" i="7"/>
  <c r="BU171" i="7"/>
  <c r="BZ171" i="7"/>
  <c r="BA171" i="7"/>
  <c r="F32" i="2"/>
  <c r="BR168" i="7"/>
  <c r="CO168" i="7"/>
  <c r="BR172" i="7"/>
  <c r="CO172" i="7"/>
  <c r="BR173" i="7"/>
  <c r="CO173" i="7"/>
  <c r="BR198" i="7"/>
  <c r="CO198" i="7"/>
  <c r="BR208" i="7"/>
  <c r="CO208" i="7"/>
  <c r="BR215" i="7"/>
  <c r="CO215" i="7"/>
  <c r="BR175" i="7"/>
  <c r="CO175" i="7"/>
  <c r="BR184" i="7"/>
  <c r="CO184" i="7"/>
  <c r="CO233" i="7"/>
  <c r="CO235" i="7"/>
  <c r="Y171" i="7"/>
  <c r="AM171" i="7"/>
  <c r="AK171" i="7"/>
  <c r="AB171" i="7"/>
  <c r="AY171" i="7"/>
  <c r="AA171" i="7"/>
  <c r="Z171" i="7"/>
  <c r="AW171" i="7"/>
  <c r="BF198" i="7"/>
  <c r="AI198" i="7"/>
  <c r="L63" i="2"/>
  <c r="L252" i="7"/>
  <c r="L21" i="2"/>
  <c r="L23" i="2"/>
  <c r="L31" i="2"/>
  <c r="AH31" i="2"/>
  <c r="L32" i="2"/>
  <c r="AH32" i="2"/>
  <c r="L33" i="2"/>
  <c r="AH33" i="2"/>
  <c r="L34" i="2"/>
  <c r="AH34" i="2"/>
  <c r="L35" i="2"/>
  <c r="L36" i="2"/>
  <c r="L37" i="2"/>
  <c r="L38" i="2"/>
  <c r="AH38" i="2"/>
  <c r="L24" i="2"/>
  <c r="L25" i="2"/>
  <c r="L26" i="2"/>
  <c r="L27" i="2"/>
  <c r="AH27" i="2"/>
  <c r="L28" i="2"/>
  <c r="AH28" i="2"/>
  <c r="L29" i="2"/>
  <c r="AH29" i="2"/>
  <c r="L40" i="2"/>
  <c r="AH40" i="2"/>
  <c r="L41" i="2"/>
  <c r="AH41" i="2"/>
  <c r="L42" i="2"/>
  <c r="AH42" i="2"/>
  <c r="L47" i="2"/>
  <c r="AH47" i="2"/>
  <c r="L49" i="2"/>
  <c r="AH49" i="2"/>
  <c r="L52" i="2"/>
  <c r="AH52" i="2"/>
  <c r="L54" i="2"/>
  <c r="AV198" i="7"/>
  <c r="Y198" i="7"/>
  <c r="BJ198" i="7"/>
  <c r="AM198" i="7"/>
  <c r="BI198" i="7"/>
  <c r="AL198" i="7"/>
  <c r="BH198" i="7"/>
  <c r="AK198" i="7"/>
  <c r="BE198" i="7"/>
  <c r="AH198" i="7"/>
  <c r="BD198" i="7"/>
  <c r="AG198" i="7"/>
  <c r="BC198" i="7"/>
  <c r="AF198" i="7"/>
  <c r="BB198" i="7"/>
  <c r="AE198" i="7"/>
  <c r="BA198" i="7"/>
  <c r="AD198" i="7"/>
  <c r="AZ198" i="7"/>
  <c r="AC198" i="7"/>
  <c r="AY198" i="7"/>
  <c r="AB198" i="7"/>
  <c r="AX198" i="7"/>
  <c r="AA198" i="7"/>
  <c r="AW198" i="7"/>
  <c r="Z198" i="7"/>
  <c r="I21" i="2"/>
  <c r="H21" i="2"/>
  <c r="G21" i="2"/>
  <c r="I22" i="2"/>
  <c r="H22" i="2"/>
  <c r="G22" i="2"/>
  <c r="I23" i="2"/>
  <c r="H23" i="2"/>
  <c r="G23" i="2"/>
  <c r="I24" i="2"/>
  <c r="H24" i="2"/>
  <c r="G24" i="2"/>
  <c r="I25" i="2"/>
  <c r="H25" i="2"/>
  <c r="G25" i="2"/>
  <c r="I26" i="2"/>
  <c r="H26" i="2"/>
  <c r="G26" i="2"/>
  <c r="I27" i="2"/>
  <c r="AE27" i="2"/>
  <c r="H27" i="2"/>
  <c r="AD27" i="2"/>
  <c r="G27" i="2"/>
  <c r="AC27" i="2"/>
  <c r="I28" i="2"/>
  <c r="AE28" i="2"/>
  <c r="H28" i="2"/>
  <c r="AD28" i="2"/>
  <c r="G28" i="2"/>
  <c r="AC28" i="2"/>
  <c r="I29" i="2"/>
  <c r="AE29" i="2"/>
  <c r="H29" i="2"/>
  <c r="AD29" i="2"/>
  <c r="G29" i="2"/>
  <c r="AC29" i="2"/>
  <c r="M30" i="2"/>
  <c r="L30" i="2"/>
  <c r="K30" i="2"/>
  <c r="J30" i="2"/>
  <c r="I30" i="2"/>
  <c r="H30" i="2"/>
  <c r="G30" i="2"/>
  <c r="I31" i="2"/>
  <c r="AE31" i="2"/>
  <c r="H31" i="2"/>
  <c r="AD31" i="2"/>
  <c r="G31" i="2"/>
  <c r="AC31" i="2"/>
  <c r="I32" i="2"/>
  <c r="AE32" i="2"/>
  <c r="H32" i="2"/>
  <c r="AD32" i="2"/>
  <c r="G32" i="2"/>
  <c r="AC32" i="2"/>
  <c r="I33" i="2"/>
  <c r="AE33" i="2"/>
  <c r="H33" i="2"/>
  <c r="AD33" i="2"/>
  <c r="G33" i="2"/>
  <c r="AC33" i="2"/>
  <c r="I34" i="2"/>
  <c r="AE34" i="2"/>
  <c r="H34" i="2"/>
  <c r="AD34" i="2"/>
  <c r="G34" i="2"/>
  <c r="AC34" i="2"/>
  <c r="I35" i="2"/>
  <c r="H35" i="2"/>
  <c r="G35" i="2"/>
  <c r="I36" i="2"/>
  <c r="H36" i="2"/>
  <c r="G36" i="2"/>
  <c r="I37" i="2"/>
  <c r="H37" i="2"/>
  <c r="G37" i="2"/>
  <c r="I38" i="2"/>
  <c r="AE38" i="2"/>
  <c r="H38" i="2"/>
  <c r="AD38" i="2"/>
  <c r="G38" i="2"/>
  <c r="AC38" i="2"/>
  <c r="I39" i="2"/>
  <c r="H39" i="2"/>
  <c r="G39" i="2"/>
  <c r="I40" i="2"/>
  <c r="AE40" i="2"/>
  <c r="H40" i="2"/>
  <c r="AD40" i="2"/>
  <c r="G40" i="2"/>
  <c r="AC40" i="2"/>
  <c r="I41" i="2"/>
  <c r="AE41" i="2"/>
  <c r="H41" i="2"/>
  <c r="AD41" i="2"/>
  <c r="G41" i="2"/>
  <c r="AC41" i="2"/>
  <c r="I42" i="2"/>
  <c r="AE42" i="2"/>
  <c r="H42" i="2"/>
  <c r="AD42" i="2"/>
  <c r="G42" i="2"/>
  <c r="AC42" i="2"/>
  <c r="I43" i="2"/>
  <c r="AE43" i="2"/>
  <c r="H43" i="2"/>
  <c r="AD43" i="2"/>
  <c r="G43" i="2"/>
  <c r="AC43" i="2"/>
  <c r="I44" i="2"/>
  <c r="H44" i="2"/>
  <c r="G44" i="2"/>
  <c r="I45" i="2"/>
  <c r="H45" i="2"/>
  <c r="G45" i="2"/>
  <c r="I47" i="2"/>
  <c r="AE47" i="2"/>
  <c r="H47" i="2"/>
  <c r="AD47" i="2"/>
  <c r="G47" i="2"/>
  <c r="AC47" i="2"/>
  <c r="I48" i="2"/>
  <c r="AE48" i="2"/>
  <c r="H48" i="2"/>
  <c r="AD48" i="2"/>
  <c r="G48" i="2"/>
  <c r="AC48" i="2"/>
  <c r="I49" i="2"/>
  <c r="AE49" i="2"/>
  <c r="H49" i="2"/>
  <c r="AD49" i="2"/>
  <c r="G49" i="2"/>
  <c r="AC49" i="2"/>
  <c r="I50" i="2"/>
  <c r="AE50" i="2"/>
  <c r="H50" i="2"/>
  <c r="AD50" i="2"/>
  <c r="G50" i="2"/>
  <c r="AC50" i="2"/>
  <c r="I51" i="2"/>
  <c r="H51" i="2"/>
  <c r="G51" i="2"/>
  <c r="I52" i="2"/>
  <c r="AE52" i="2"/>
  <c r="H52" i="2"/>
  <c r="AD52" i="2"/>
  <c r="G52" i="2"/>
  <c r="AC52" i="2"/>
  <c r="I53" i="2"/>
  <c r="AE53" i="2"/>
  <c r="H53" i="2"/>
  <c r="AD53" i="2"/>
  <c r="G53" i="2"/>
  <c r="AC53" i="2"/>
  <c r="I54" i="2"/>
  <c r="H54" i="2"/>
  <c r="G54" i="2"/>
  <c r="I56" i="2"/>
  <c r="AE56" i="2"/>
  <c r="H56" i="2"/>
  <c r="AD56" i="2"/>
  <c r="G56" i="2"/>
  <c r="AC56" i="2"/>
  <c r="I59" i="2"/>
  <c r="AE59" i="2"/>
  <c r="H59" i="2"/>
  <c r="AD59" i="2"/>
  <c r="G59" i="2"/>
  <c r="AC59" i="2"/>
  <c r="L60" i="2"/>
  <c r="AH60" i="2"/>
  <c r="K60" i="2"/>
  <c r="AG60" i="2"/>
  <c r="J60" i="2"/>
  <c r="AF60" i="2"/>
  <c r="I60" i="2"/>
  <c r="AE60" i="2"/>
  <c r="H60" i="2"/>
  <c r="AD60" i="2"/>
  <c r="G60" i="2"/>
  <c r="AC60" i="2"/>
  <c r="I61" i="2"/>
  <c r="AE61" i="2"/>
  <c r="H61" i="2"/>
  <c r="AD61" i="2"/>
  <c r="G61" i="2"/>
  <c r="AC61" i="2"/>
  <c r="BG198" i="7"/>
  <c r="AJ198" i="7"/>
  <c r="I140" i="1"/>
  <c r="H140" i="1"/>
  <c r="G140" i="1"/>
  <c r="F140" i="1"/>
  <c r="L140" i="1"/>
  <c r="I141" i="1"/>
  <c r="H141" i="1"/>
  <c r="G141" i="1"/>
  <c r="F141" i="1"/>
  <c r="L143" i="1"/>
  <c r="I143" i="1"/>
  <c r="H143" i="1"/>
  <c r="G143" i="1"/>
  <c r="F143" i="1"/>
  <c r="I144" i="1"/>
  <c r="H144" i="1"/>
  <c r="G144" i="1"/>
  <c r="F144" i="1"/>
  <c r="I147" i="1"/>
  <c r="H147" i="1"/>
  <c r="G147" i="1"/>
  <c r="F147" i="1"/>
  <c r="I150" i="1"/>
  <c r="H150" i="1"/>
  <c r="G150" i="1"/>
  <c r="F150" i="1"/>
  <c r="O151" i="1"/>
  <c r="N151" i="1"/>
  <c r="M151" i="1"/>
  <c r="L151" i="1"/>
  <c r="K151" i="1"/>
  <c r="J151" i="1"/>
  <c r="I151" i="1"/>
  <c r="H151" i="1"/>
  <c r="G151" i="1"/>
  <c r="F151" i="1"/>
  <c r="AI171" i="7"/>
  <c r="AJ171" i="7"/>
  <c r="AD171" i="7"/>
  <c r="AE171" i="7"/>
  <c r="AF171" i="7"/>
  <c r="AH171" i="7"/>
  <c r="X20" i="41"/>
  <c r="X19" i="41"/>
  <c r="X18" i="41"/>
  <c r="X17" i="41"/>
  <c r="X16" i="41"/>
  <c r="X15" i="41"/>
  <c r="X14" i="41"/>
  <c r="X10" i="41"/>
  <c r="X9" i="41"/>
  <c r="X8" i="41"/>
  <c r="X7" i="41"/>
  <c r="X6" i="41"/>
  <c r="G20" i="1"/>
  <c r="G22" i="1"/>
  <c r="G23" i="1"/>
  <c r="G24" i="1"/>
  <c r="L133" i="7"/>
  <c r="L248" i="7" s="1"/>
  <c r="L132" i="7"/>
  <c r="L247" i="7" s="1"/>
  <c r="L129" i="7"/>
  <c r="L243" i="7" s="1"/>
  <c r="L125" i="7"/>
  <c r="L255" i="7" s="1"/>
  <c r="L119" i="7"/>
  <c r="N20" i="41"/>
  <c r="N19" i="41"/>
  <c r="N18" i="41"/>
  <c r="N17" i="41"/>
  <c r="N16" i="41"/>
  <c r="N15" i="41"/>
  <c r="N14" i="41"/>
  <c r="N10" i="41"/>
  <c r="N9" i="41"/>
  <c r="N8" i="41"/>
  <c r="N7" i="41"/>
  <c r="N6" i="41"/>
  <c r="N5" i="41"/>
  <c r="S20" i="41"/>
  <c r="L142" i="7" s="1"/>
  <c r="L257" i="7" s="1"/>
  <c r="S19" i="41"/>
  <c r="L141" i="7" s="1"/>
  <c r="L254" i="7" s="1"/>
  <c r="S18" i="41"/>
  <c r="L145" i="7" s="1"/>
  <c r="L263" i="7" s="1"/>
  <c r="S17" i="41"/>
  <c r="L147" i="7" s="1"/>
  <c r="S16" i="41"/>
  <c r="L138" i="7" s="1"/>
  <c r="S15" i="41"/>
  <c r="L148" i="7" s="1"/>
  <c r="L249" i="7" s="1"/>
  <c r="S14" i="41"/>
  <c r="L144" i="7" s="1"/>
  <c r="L260" i="7" s="1"/>
  <c r="S10" i="41"/>
  <c r="L78" i="7" s="1"/>
  <c r="L162" i="7" s="1"/>
  <c r="S9" i="41"/>
  <c r="L77" i="7" s="1"/>
  <c r="L161" i="7" s="1"/>
  <c r="S8" i="41"/>
  <c r="L84" i="7" s="1"/>
  <c r="L204" i="7" s="1"/>
  <c r="S7" i="41"/>
  <c r="L86" i="7" s="1"/>
  <c r="L212" i="7" s="1"/>
  <c r="S6" i="41"/>
  <c r="L91" i="7" s="1"/>
  <c r="L219" i="7" s="1"/>
  <c r="S5" i="41"/>
  <c r="L90" i="7" s="1"/>
  <c r="L218" i="7" s="1"/>
  <c r="J65" i="7"/>
  <c r="K21" i="29"/>
  <c r="K22" i="29"/>
  <c r="K19" i="29"/>
  <c r="K20" i="29"/>
  <c r="K16" i="29"/>
  <c r="I4" i="41" s="1"/>
  <c r="K12" i="29"/>
  <c r="J43" i="7" s="1"/>
  <c r="K11" i="29"/>
  <c r="J44" i="7" s="1"/>
  <c r="K10" i="29"/>
  <c r="J67" i="7" s="1"/>
  <c r="K9" i="29"/>
  <c r="J73" i="7" s="1"/>
  <c r="K8" i="29"/>
  <c r="J45" i="7" s="1"/>
  <c r="K7" i="29"/>
  <c r="J49" i="7" s="1"/>
  <c r="J171" i="7" s="1"/>
  <c r="J61" i="7"/>
  <c r="K5" i="29"/>
  <c r="J64" i="7" s="1"/>
  <c r="K86" i="7"/>
  <c r="K84" i="7"/>
  <c r="K77" i="7"/>
  <c r="K161" i="7" s="1"/>
  <c r="K78" i="7"/>
  <c r="K83" i="7"/>
  <c r="AC4" i="29"/>
  <c r="AN171" i="7"/>
  <c r="AO171" i="7"/>
  <c r="AP171" i="7"/>
  <c r="AQ171" i="7"/>
  <c r="AR171" i="7"/>
  <c r="AS171" i="7"/>
  <c r="K91" i="7"/>
  <c r="K90" i="7"/>
  <c r="J11" i="7"/>
  <c r="J163" i="7" s="1"/>
  <c r="K12" i="26"/>
  <c r="J21" i="7" s="1"/>
  <c r="K11" i="26"/>
  <c r="J20" i="7" s="1"/>
  <c r="J186" i="7" s="1"/>
  <c r="K10" i="26"/>
  <c r="J18" i="7" s="1"/>
  <c r="K5" i="26"/>
  <c r="J9" i="7" s="1"/>
  <c r="K4" i="26"/>
  <c r="J8" i="7" s="1"/>
  <c r="K21" i="26"/>
  <c r="K9" i="26" s="1"/>
  <c r="J14" i="7" s="1"/>
  <c r="K17" i="26"/>
  <c r="J33" i="7" s="1"/>
  <c r="K16" i="26"/>
  <c r="J30" i="7" s="1"/>
  <c r="K15" i="26"/>
  <c r="J26" i="7" s="1"/>
  <c r="K14" i="26"/>
  <c r="J24" i="7" s="1"/>
  <c r="K13" i="26"/>
  <c r="J23" i="7" s="1"/>
  <c r="K8" i="26"/>
  <c r="J13" i="7" s="1"/>
  <c r="C203" i="7"/>
  <c r="E203" i="7"/>
  <c r="B203" i="7"/>
  <c r="C190" i="7"/>
  <c r="E190" i="7"/>
  <c r="B190" i="7"/>
  <c r="D203" i="7"/>
  <c r="D190" i="7"/>
  <c r="A57" i="7"/>
  <c r="A63" i="7"/>
  <c r="C182" i="7"/>
  <c r="E182" i="7"/>
  <c r="B182" i="7"/>
  <c r="C166" i="7"/>
  <c r="E166" i="7"/>
  <c r="B166" i="7"/>
  <c r="D182" i="7"/>
  <c r="D166" i="7"/>
  <c r="K18" i="14"/>
  <c r="K19" i="13"/>
  <c r="I20" i="41" l="1"/>
  <c r="I19" i="41"/>
  <c r="I18" i="41"/>
  <c r="I17" i="41"/>
  <c r="I16" i="41"/>
  <c r="J138" i="7" s="1"/>
  <c r="I15" i="41"/>
  <c r="I14" i="41"/>
  <c r="I10" i="41"/>
  <c r="I9" i="41"/>
  <c r="I8" i="41"/>
  <c r="I7" i="41"/>
  <c r="I6" i="41"/>
  <c r="I5" i="41"/>
  <c r="GO171" i="7"/>
  <c r="GD171" i="7"/>
  <c r="GP171" i="7"/>
  <c r="GE171" i="7"/>
  <c r="GF171" i="7"/>
  <c r="GR171" i="7"/>
  <c r="GG171" i="7"/>
  <c r="GS171" i="7"/>
  <c r="GH171" i="7"/>
  <c r="GT171" i="7"/>
  <c r="GI171" i="7"/>
  <c r="GU171" i="7"/>
  <c r="GJ171" i="7"/>
  <c r="GV171" i="7"/>
  <c r="GM171" i="7"/>
  <c r="GN171" i="7"/>
  <c r="GW171" i="7"/>
  <c r="GX171" i="7"/>
  <c r="GK171" i="7"/>
  <c r="GL171" i="7"/>
  <c r="KU205" i="7"/>
  <c r="LG205" i="7"/>
  <c r="KV205" i="7"/>
  <c r="LH205" i="7"/>
  <c r="KW205" i="7"/>
  <c r="LI205" i="7"/>
  <c r="KX205" i="7"/>
  <c r="KY205" i="7"/>
  <c r="KZ205" i="7"/>
  <c r="KO205" i="7"/>
  <c r="LA205" i="7"/>
  <c r="KP205" i="7"/>
  <c r="LB205" i="7"/>
  <c r="KQ205" i="7"/>
  <c r="LC205" i="7"/>
  <c r="KR205" i="7"/>
  <c r="KS205" i="7"/>
  <c r="KT205" i="7"/>
  <c r="LD205" i="7"/>
  <c r="LE205" i="7"/>
  <c r="LF205" i="7"/>
  <c r="JE198" i="7"/>
  <c r="JF198" i="7"/>
  <c r="IV198" i="7"/>
  <c r="JH198" i="7"/>
  <c r="IX198" i="7"/>
  <c r="JM198" i="7"/>
  <c r="IY198" i="7"/>
  <c r="JN198" i="7"/>
  <c r="IZ198" i="7"/>
  <c r="JO198" i="7"/>
  <c r="JA198" i="7"/>
  <c r="JB198" i="7"/>
  <c r="JD198" i="7"/>
  <c r="JG198" i="7"/>
  <c r="JC198" i="7"/>
  <c r="JI198" i="7"/>
  <c r="JJ198" i="7"/>
  <c r="JK198" i="7"/>
  <c r="JL198" i="7"/>
  <c r="IU198" i="7"/>
  <c r="IW198" i="7"/>
  <c r="HL168" i="7"/>
  <c r="HA168" i="7"/>
  <c r="HM168" i="7"/>
  <c r="HB168" i="7"/>
  <c r="HN168" i="7"/>
  <c r="HC168" i="7"/>
  <c r="HO168" i="7"/>
  <c r="HD168" i="7"/>
  <c r="HP168" i="7"/>
  <c r="HE168" i="7"/>
  <c r="HQ168" i="7"/>
  <c r="HF168" i="7"/>
  <c r="HR168" i="7"/>
  <c r="HG168" i="7"/>
  <c r="HS168" i="7"/>
  <c r="HJ168" i="7"/>
  <c r="HH168" i="7"/>
  <c r="HI168" i="7"/>
  <c r="HK168" i="7"/>
  <c r="HT168" i="7"/>
  <c r="HU168" i="7"/>
  <c r="EQ235" i="7"/>
  <c r="FC235" i="7"/>
  <c r="ER235" i="7"/>
  <c r="FD235" i="7"/>
  <c r="ES235" i="7"/>
  <c r="ET235" i="7"/>
  <c r="EU235" i="7"/>
  <c r="EJ235" i="7"/>
  <c r="EV235" i="7"/>
  <c r="EK235" i="7"/>
  <c r="EW235" i="7"/>
  <c r="EN235" i="7"/>
  <c r="EZ235" i="7"/>
  <c r="EY235" i="7"/>
  <c r="FA235" i="7"/>
  <c r="FB235" i="7"/>
  <c r="EL235" i="7"/>
  <c r="EM235" i="7"/>
  <c r="EP235" i="7"/>
  <c r="EX235" i="7"/>
  <c r="EO235" i="7"/>
  <c r="BD171" i="7"/>
  <c r="BY171" i="7"/>
  <c r="CR171" i="7"/>
  <c r="DD171" i="7"/>
  <c r="EN184" i="7"/>
  <c r="EZ184" i="7"/>
  <c r="EO184" i="7"/>
  <c r="FA184" i="7"/>
  <c r="EP184" i="7"/>
  <c r="FB184" i="7"/>
  <c r="EQ184" i="7"/>
  <c r="FC184" i="7"/>
  <c r="ET184" i="7"/>
  <c r="EK184" i="7"/>
  <c r="EW184" i="7"/>
  <c r="EX184" i="7"/>
  <c r="EY184" i="7"/>
  <c r="FD184" i="7"/>
  <c r="EJ184" i="7"/>
  <c r="EL184" i="7"/>
  <c r="ES184" i="7"/>
  <c r="EM184" i="7"/>
  <c r="ER184" i="7"/>
  <c r="EU184" i="7"/>
  <c r="EV184" i="7"/>
  <c r="EK172" i="7"/>
  <c r="EW172" i="7"/>
  <c r="EL172" i="7"/>
  <c r="EX172" i="7"/>
  <c r="EM172" i="7"/>
  <c r="EY172" i="7"/>
  <c r="EN172" i="7"/>
  <c r="EZ172" i="7"/>
  <c r="EQ172" i="7"/>
  <c r="FC172" i="7"/>
  <c r="ET172" i="7"/>
  <c r="EU172" i="7"/>
  <c r="EV172" i="7"/>
  <c r="FA172" i="7"/>
  <c r="FB172" i="7"/>
  <c r="FD172" i="7"/>
  <c r="EP172" i="7"/>
  <c r="ES172" i="7"/>
  <c r="EJ172" i="7"/>
  <c r="EO172" i="7"/>
  <c r="ER172" i="7"/>
  <c r="KE173" i="7"/>
  <c r="JS173" i="7"/>
  <c r="IQ173" i="7"/>
  <c r="IE173" i="7"/>
  <c r="LE175" i="7"/>
  <c r="KS175" i="7"/>
  <c r="JK175" i="7"/>
  <c r="IY175" i="7"/>
  <c r="IF171" i="7"/>
  <c r="IR171" i="7"/>
  <c r="IG171" i="7"/>
  <c r="IH171" i="7"/>
  <c r="II171" i="7"/>
  <c r="HX171" i="7"/>
  <c r="IJ171" i="7"/>
  <c r="HY171" i="7"/>
  <c r="HZ171" i="7"/>
  <c r="IL171" i="7"/>
  <c r="IA171" i="7"/>
  <c r="IM171" i="7"/>
  <c r="ID171" i="7"/>
  <c r="IP171" i="7"/>
  <c r="IN171" i="7"/>
  <c r="IO171" i="7"/>
  <c r="IQ171" i="7"/>
  <c r="IC171" i="7"/>
  <c r="IB171" i="7"/>
  <c r="IE171" i="7"/>
  <c r="GO208" i="7"/>
  <c r="GD208" i="7"/>
  <c r="GP208" i="7"/>
  <c r="GE208" i="7"/>
  <c r="GQ208" i="7"/>
  <c r="GF208" i="7"/>
  <c r="GR208" i="7"/>
  <c r="GG208" i="7"/>
  <c r="GS208" i="7"/>
  <c r="GH208" i="7"/>
  <c r="GT208" i="7"/>
  <c r="GI208" i="7"/>
  <c r="GU208" i="7"/>
  <c r="GJ208" i="7"/>
  <c r="GV208" i="7"/>
  <c r="GM208" i="7"/>
  <c r="GK208" i="7"/>
  <c r="GL208" i="7"/>
  <c r="GW208" i="7"/>
  <c r="GN208" i="7"/>
  <c r="GX208" i="7"/>
  <c r="KR198" i="7"/>
  <c r="LD198" i="7"/>
  <c r="KS198" i="7"/>
  <c r="LE198" i="7"/>
  <c r="KT198" i="7"/>
  <c r="LF198" i="7"/>
  <c r="KU198" i="7"/>
  <c r="LG198" i="7"/>
  <c r="KV198" i="7"/>
  <c r="LH198" i="7"/>
  <c r="KW198" i="7"/>
  <c r="LI198" i="7"/>
  <c r="KX198" i="7"/>
  <c r="KY198" i="7"/>
  <c r="KZ198" i="7"/>
  <c r="KO198" i="7"/>
  <c r="KP198" i="7"/>
  <c r="KQ198" i="7"/>
  <c r="LA198" i="7"/>
  <c r="LB198" i="7"/>
  <c r="LC198" i="7"/>
  <c r="IV168" i="7"/>
  <c r="JH168" i="7"/>
  <c r="IW168" i="7"/>
  <c r="JI168" i="7"/>
  <c r="IX168" i="7"/>
  <c r="JJ168" i="7"/>
  <c r="IY168" i="7"/>
  <c r="JK168" i="7"/>
  <c r="IZ168" i="7"/>
  <c r="JL168" i="7"/>
  <c r="JB168" i="7"/>
  <c r="JN168" i="7"/>
  <c r="JC168" i="7"/>
  <c r="JO168" i="7"/>
  <c r="JD168" i="7"/>
  <c r="JE168" i="7"/>
  <c r="JF168" i="7"/>
  <c r="JG168" i="7"/>
  <c r="JM168" i="7"/>
  <c r="JA168" i="7"/>
  <c r="IU168" i="7"/>
  <c r="FH184" i="7"/>
  <c r="FT184" i="7"/>
  <c r="FI184" i="7"/>
  <c r="FU184" i="7"/>
  <c r="FJ184" i="7"/>
  <c r="FV184" i="7"/>
  <c r="FK184" i="7"/>
  <c r="FW184" i="7"/>
  <c r="FL184" i="7"/>
  <c r="FX184" i="7"/>
  <c r="FM184" i="7"/>
  <c r="FY184" i="7"/>
  <c r="FO184" i="7"/>
  <c r="GA184" i="7"/>
  <c r="FR184" i="7"/>
  <c r="FQ184" i="7"/>
  <c r="FS184" i="7"/>
  <c r="FZ184" i="7"/>
  <c r="FG184" i="7"/>
  <c r="FN184" i="7"/>
  <c r="FP184" i="7"/>
  <c r="AX171" i="7"/>
  <c r="CV171" i="7"/>
  <c r="BB171" i="7"/>
  <c r="CS171" i="7"/>
  <c r="CP171" i="7"/>
  <c r="EK168" i="7"/>
  <c r="EW168" i="7"/>
  <c r="EL168" i="7"/>
  <c r="EX168" i="7"/>
  <c r="EM168" i="7"/>
  <c r="EY168" i="7"/>
  <c r="EN168" i="7"/>
  <c r="EZ168" i="7"/>
  <c r="EQ168" i="7"/>
  <c r="FC168" i="7"/>
  <c r="ET168" i="7"/>
  <c r="EJ168" i="7"/>
  <c r="EO168" i="7"/>
  <c r="EP168" i="7"/>
  <c r="ER168" i="7"/>
  <c r="ES168" i="7"/>
  <c r="EU168" i="7"/>
  <c r="FB168" i="7"/>
  <c r="EV168" i="7"/>
  <c r="FA168" i="7"/>
  <c r="FD168" i="7"/>
  <c r="KC173" i="7"/>
  <c r="IO173" i="7"/>
  <c r="IC173" i="7"/>
  <c r="LC175" i="7"/>
  <c r="KQ175" i="7"/>
  <c r="JI175" i="7"/>
  <c r="IW175" i="7"/>
  <c r="CW171" i="7"/>
  <c r="CY171" i="7"/>
  <c r="ET215" i="7"/>
  <c r="EU215" i="7"/>
  <c r="EY215" i="7"/>
  <c r="EN215" i="7"/>
  <c r="EZ215" i="7"/>
  <c r="EQ215" i="7"/>
  <c r="FC215" i="7"/>
  <c r="EO215" i="7"/>
  <c r="EP215" i="7"/>
  <c r="FA215" i="7"/>
  <c r="FB215" i="7"/>
  <c r="FD215" i="7"/>
  <c r="KA173" i="7"/>
  <c r="IM173" i="7"/>
  <c r="IA173" i="7"/>
  <c r="LA175" i="7"/>
  <c r="KO175" i="7"/>
  <c r="JG175" i="7"/>
  <c r="IU175" i="7"/>
  <c r="BH171" i="7"/>
  <c r="BC171" i="7"/>
  <c r="BE171" i="7"/>
  <c r="ET171" i="7"/>
  <c r="EU171" i="7"/>
  <c r="EJ171" i="7"/>
  <c r="EV171" i="7"/>
  <c r="EK171" i="7"/>
  <c r="EN171" i="7"/>
  <c r="EZ171" i="7"/>
  <c r="EQ171" i="7"/>
  <c r="FC171" i="7"/>
  <c r="ER171" i="7"/>
  <c r="ES171" i="7"/>
  <c r="EX171" i="7"/>
  <c r="EY171" i="7"/>
  <c r="FA171" i="7"/>
  <c r="FB171" i="7"/>
  <c r="FD171" i="7"/>
  <c r="EM171" i="7"/>
  <c r="EL171" i="7"/>
  <c r="EO171" i="7"/>
  <c r="EP171" i="7"/>
  <c r="KL173" i="7"/>
  <c r="JZ173" i="7"/>
  <c r="IL173" i="7"/>
  <c r="HZ173" i="7"/>
  <c r="KZ175" i="7"/>
  <c r="JF175" i="7"/>
  <c r="BW171" i="7"/>
  <c r="CC171" i="7"/>
  <c r="CD171" i="7"/>
  <c r="EN208" i="7"/>
  <c r="EZ208" i="7"/>
  <c r="EO208" i="7"/>
  <c r="FA208" i="7"/>
  <c r="EP208" i="7"/>
  <c r="FB208" i="7"/>
  <c r="EQ208" i="7"/>
  <c r="FC208" i="7"/>
  <c r="ER208" i="7"/>
  <c r="FD208" i="7"/>
  <c r="ES208" i="7"/>
  <c r="ET208" i="7"/>
  <c r="EK208" i="7"/>
  <c r="EW208" i="7"/>
  <c r="EX208" i="7"/>
  <c r="EY208" i="7"/>
  <c r="EJ208" i="7"/>
  <c r="EL208" i="7"/>
  <c r="EU208" i="7"/>
  <c r="EV208" i="7"/>
  <c r="EM208" i="7"/>
  <c r="KK173" i="7"/>
  <c r="JY173" i="7"/>
  <c r="IK173" i="7"/>
  <c r="HY173" i="7"/>
  <c r="KY175" i="7"/>
  <c r="JE175" i="7"/>
  <c r="BJ171" i="7"/>
  <c r="CT171" i="7"/>
  <c r="CZ171" i="7"/>
  <c r="DA171" i="7"/>
  <c r="EQ205" i="7"/>
  <c r="FC205" i="7"/>
  <c r="ER205" i="7"/>
  <c r="FD205" i="7"/>
  <c r="ES205" i="7"/>
  <c r="ET205" i="7"/>
  <c r="EU205" i="7"/>
  <c r="EJ205" i="7"/>
  <c r="EV205" i="7"/>
  <c r="EK205" i="7"/>
  <c r="EW205" i="7"/>
  <c r="EN205" i="7"/>
  <c r="EZ205" i="7"/>
  <c r="EO205" i="7"/>
  <c r="EP205" i="7"/>
  <c r="EX205" i="7"/>
  <c r="EY205" i="7"/>
  <c r="FA205" i="7"/>
  <c r="FB205" i="7"/>
  <c r="EL205" i="7"/>
  <c r="EM205" i="7"/>
  <c r="KJ173" i="7"/>
  <c r="JX173" i="7"/>
  <c r="IJ173" i="7"/>
  <c r="HX173" i="7"/>
  <c r="KX175" i="7"/>
  <c r="JD175" i="7"/>
  <c r="AZ171" i="7"/>
  <c r="BF171" i="7"/>
  <c r="BG171" i="7"/>
  <c r="EN198" i="7"/>
  <c r="EZ198" i="7"/>
  <c r="EO198" i="7"/>
  <c r="FA198" i="7"/>
  <c r="EP198" i="7"/>
  <c r="FB198" i="7"/>
  <c r="EQ198" i="7"/>
  <c r="FC198" i="7"/>
  <c r="ER198" i="7"/>
  <c r="FD198" i="7"/>
  <c r="ES198" i="7"/>
  <c r="ET198" i="7"/>
  <c r="EK198" i="7"/>
  <c r="EW198" i="7"/>
  <c r="EJ198" i="7"/>
  <c r="EL198" i="7"/>
  <c r="EM198" i="7"/>
  <c r="EY198" i="7"/>
  <c r="EU198" i="7"/>
  <c r="EV198" i="7"/>
  <c r="EX198" i="7"/>
  <c r="KI173" i="7"/>
  <c r="JW173" i="7"/>
  <c r="II173" i="7"/>
  <c r="LI175" i="7"/>
  <c r="KW175" i="7"/>
  <c r="JO175" i="7"/>
  <c r="JC175" i="7"/>
  <c r="BX171" i="7"/>
  <c r="BT171" i="7"/>
  <c r="KH173" i="7"/>
  <c r="JV173" i="7"/>
  <c r="IH173" i="7"/>
  <c r="LH175" i="7"/>
  <c r="KV175" i="7"/>
  <c r="JN175" i="7"/>
  <c r="JB175" i="7"/>
  <c r="CU171" i="7"/>
  <c r="CQ171" i="7"/>
  <c r="KG173" i="7"/>
  <c r="LG175" i="7"/>
  <c r="JM175" i="7"/>
  <c r="HI171" i="7"/>
  <c r="HU171" i="7"/>
  <c r="HJ171" i="7"/>
  <c r="HK171" i="7"/>
  <c r="HL171" i="7"/>
  <c r="HA171" i="7"/>
  <c r="HM171" i="7"/>
  <c r="HB171" i="7"/>
  <c r="HC171" i="7"/>
  <c r="HO171" i="7"/>
  <c r="HD171" i="7"/>
  <c r="HP171" i="7"/>
  <c r="HG171" i="7"/>
  <c r="HS171" i="7"/>
  <c r="HR171" i="7"/>
  <c r="HT171" i="7"/>
  <c r="HH171" i="7"/>
  <c r="HE171" i="7"/>
  <c r="HF171" i="7"/>
  <c r="HQ171" i="7"/>
  <c r="FN208" i="7"/>
  <c r="FZ208" i="7"/>
  <c r="FO208" i="7"/>
  <c r="GA208" i="7"/>
  <c r="FP208" i="7"/>
  <c r="FQ208" i="7"/>
  <c r="FR208" i="7"/>
  <c r="FG208" i="7"/>
  <c r="FS208" i="7"/>
  <c r="FI208" i="7"/>
  <c r="FU208" i="7"/>
  <c r="FL208" i="7"/>
  <c r="FX208" i="7"/>
  <c r="FW208" i="7"/>
  <c r="FY208" i="7"/>
  <c r="FH208" i="7"/>
  <c r="FJ208" i="7"/>
  <c r="FM208" i="7"/>
  <c r="FK208" i="7"/>
  <c r="FT208" i="7"/>
  <c r="FV208" i="7"/>
  <c r="JV198" i="7"/>
  <c r="KH198" i="7"/>
  <c r="JW198" i="7"/>
  <c r="KI198" i="7"/>
  <c r="JX198" i="7"/>
  <c r="KJ198" i="7"/>
  <c r="JY198" i="7"/>
  <c r="KK198" i="7"/>
  <c r="JZ198" i="7"/>
  <c r="KL198" i="7"/>
  <c r="KA198" i="7"/>
  <c r="KB198" i="7"/>
  <c r="JT198" i="7"/>
  <c r="JU198" i="7"/>
  <c r="KC198" i="7"/>
  <c r="KD198" i="7"/>
  <c r="KE198" i="7"/>
  <c r="KG198" i="7"/>
  <c r="JR198" i="7"/>
  <c r="JS198" i="7"/>
  <c r="KF198" i="7"/>
  <c r="II168" i="7"/>
  <c r="HX168" i="7"/>
  <c r="IJ168" i="7"/>
  <c r="HY168" i="7"/>
  <c r="IK168" i="7"/>
  <c r="HZ168" i="7"/>
  <c r="IL168" i="7"/>
  <c r="IA168" i="7"/>
  <c r="IM168" i="7"/>
  <c r="IB168" i="7"/>
  <c r="IN168" i="7"/>
  <c r="IC168" i="7"/>
  <c r="IO168" i="7"/>
  <c r="ID168" i="7"/>
  <c r="IP168" i="7"/>
  <c r="IG168" i="7"/>
  <c r="IE168" i="7"/>
  <c r="IF168" i="7"/>
  <c r="IR168" i="7"/>
  <c r="IH168" i="7"/>
  <c r="IQ168" i="7"/>
  <c r="GI184" i="7"/>
  <c r="GU184" i="7"/>
  <c r="GJ184" i="7"/>
  <c r="GV184" i="7"/>
  <c r="GK184" i="7"/>
  <c r="GW184" i="7"/>
  <c r="GL184" i="7"/>
  <c r="GX184" i="7"/>
  <c r="GM184" i="7"/>
  <c r="GN184" i="7"/>
  <c r="GO184" i="7"/>
  <c r="GD184" i="7"/>
  <c r="GP184" i="7"/>
  <c r="GG184" i="7"/>
  <c r="GS184" i="7"/>
  <c r="GE184" i="7"/>
  <c r="GF184" i="7"/>
  <c r="GH184" i="7"/>
  <c r="GQ184" i="7"/>
  <c r="GR184" i="7"/>
  <c r="GT184" i="7"/>
  <c r="JE171" i="7"/>
  <c r="JF171" i="7"/>
  <c r="IU171" i="7"/>
  <c r="JG171" i="7"/>
  <c r="IV171" i="7"/>
  <c r="IW171" i="7"/>
  <c r="JI171" i="7"/>
  <c r="IY171" i="7"/>
  <c r="JK171" i="7"/>
  <c r="IZ171" i="7"/>
  <c r="JL171" i="7"/>
  <c r="IX171" i="7"/>
  <c r="JA171" i="7"/>
  <c r="JB171" i="7"/>
  <c r="JC171" i="7"/>
  <c r="JD171" i="7"/>
  <c r="JM171" i="7"/>
  <c r="JN171" i="7"/>
  <c r="JO171" i="7"/>
  <c r="JJ171" i="7"/>
  <c r="HI208" i="7"/>
  <c r="HU208" i="7"/>
  <c r="HK208" i="7"/>
  <c r="HL208" i="7"/>
  <c r="HA208" i="7"/>
  <c r="HM208" i="7"/>
  <c r="HB208" i="7"/>
  <c r="HN208" i="7"/>
  <c r="HC208" i="7"/>
  <c r="HO208" i="7"/>
  <c r="HD208" i="7"/>
  <c r="HP208" i="7"/>
  <c r="HG208" i="7"/>
  <c r="HS208" i="7"/>
  <c r="HF208" i="7"/>
  <c r="HH208" i="7"/>
  <c r="HJ208" i="7"/>
  <c r="HQ208" i="7"/>
  <c r="HR208" i="7"/>
  <c r="HT208" i="7"/>
  <c r="HE208" i="7"/>
  <c r="GM233" i="7"/>
  <c r="GN233" i="7"/>
  <c r="GO233" i="7"/>
  <c r="GD233" i="7"/>
  <c r="GP233" i="7"/>
  <c r="GE233" i="7"/>
  <c r="GQ233" i="7"/>
  <c r="GF233" i="7"/>
  <c r="GR233" i="7"/>
  <c r="GG233" i="7"/>
  <c r="GS233" i="7"/>
  <c r="GJ233" i="7"/>
  <c r="GV233" i="7"/>
  <c r="GH233" i="7"/>
  <c r="GI233" i="7"/>
  <c r="GK233" i="7"/>
  <c r="GL233" i="7"/>
  <c r="GT233" i="7"/>
  <c r="GU233" i="7"/>
  <c r="GX233" i="7"/>
  <c r="GW233" i="7"/>
  <c r="JY168" i="7"/>
  <c r="KK168" i="7"/>
  <c r="JZ168" i="7"/>
  <c r="KL168" i="7"/>
  <c r="KA168" i="7"/>
  <c r="KB168" i="7"/>
  <c r="KC168" i="7"/>
  <c r="JR168" i="7"/>
  <c r="KD168" i="7"/>
  <c r="JS168" i="7"/>
  <c r="KE168" i="7"/>
  <c r="JT168" i="7"/>
  <c r="KF168" i="7"/>
  <c r="JU168" i="7"/>
  <c r="KG168" i="7"/>
  <c r="KH168" i="7"/>
  <c r="KI168" i="7"/>
  <c r="KJ168" i="7"/>
  <c r="JW168" i="7"/>
  <c r="JX168" i="7"/>
  <c r="JV168" i="7"/>
  <c r="HZ184" i="7"/>
  <c r="IL184" i="7"/>
  <c r="IA184" i="7"/>
  <c r="IM184" i="7"/>
  <c r="IB184" i="7"/>
  <c r="IN184" i="7"/>
  <c r="IC184" i="7"/>
  <c r="IO184" i="7"/>
  <c r="ID184" i="7"/>
  <c r="IP184" i="7"/>
  <c r="IE184" i="7"/>
  <c r="IQ184" i="7"/>
  <c r="IF184" i="7"/>
  <c r="IR184" i="7"/>
  <c r="IG184" i="7"/>
  <c r="HX184" i="7"/>
  <c r="IJ184" i="7"/>
  <c r="HY184" i="7"/>
  <c r="IH184" i="7"/>
  <c r="II184" i="7"/>
  <c r="IK184" i="7"/>
  <c r="FV215" i="7"/>
  <c r="FK215" i="7"/>
  <c r="FW215" i="7"/>
  <c r="FL215" i="7"/>
  <c r="FX215" i="7"/>
  <c r="FM215" i="7"/>
  <c r="FY215" i="7"/>
  <c r="GA215" i="7"/>
  <c r="FR215" i="7"/>
  <c r="FN215" i="7"/>
  <c r="FQ215" i="7"/>
  <c r="FZ215" i="7"/>
  <c r="JV171" i="7"/>
  <c r="KH171" i="7"/>
  <c r="JW171" i="7"/>
  <c r="KI171" i="7"/>
  <c r="JX171" i="7"/>
  <c r="KJ171" i="7"/>
  <c r="JY171" i="7"/>
  <c r="KK171" i="7"/>
  <c r="JZ171" i="7"/>
  <c r="KL171" i="7"/>
  <c r="KA171" i="7"/>
  <c r="KB171" i="7"/>
  <c r="JR171" i="7"/>
  <c r="KD171" i="7"/>
  <c r="JS171" i="7"/>
  <c r="JT171" i="7"/>
  <c r="JU171" i="7"/>
  <c r="KC171" i="7"/>
  <c r="KG171" i="7"/>
  <c r="KF171" i="7"/>
  <c r="IF208" i="7"/>
  <c r="IR208" i="7"/>
  <c r="IG208" i="7"/>
  <c r="IH208" i="7"/>
  <c r="II208" i="7"/>
  <c r="HX208" i="7"/>
  <c r="IJ208" i="7"/>
  <c r="HY208" i="7"/>
  <c r="IK208" i="7"/>
  <c r="HZ208" i="7"/>
  <c r="IL208" i="7"/>
  <c r="IA208" i="7"/>
  <c r="IM208" i="7"/>
  <c r="IE208" i="7"/>
  <c r="IN208" i="7"/>
  <c r="IO208" i="7"/>
  <c r="IP208" i="7"/>
  <c r="IQ208" i="7"/>
  <c r="IC208" i="7"/>
  <c r="IB208" i="7"/>
  <c r="ID208" i="7"/>
  <c r="FL233" i="7"/>
  <c r="FX233" i="7"/>
  <c r="FM233" i="7"/>
  <c r="FY233" i="7"/>
  <c r="FN233" i="7"/>
  <c r="FZ233" i="7"/>
  <c r="FO233" i="7"/>
  <c r="GA233" i="7"/>
  <c r="FP233" i="7"/>
  <c r="FR233" i="7"/>
  <c r="FG233" i="7"/>
  <c r="FS233" i="7"/>
  <c r="FI233" i="7"/>
  <c r="FU233" i="7"/>
  <c r="FH233" i="7"/>
  <c r="FJ233" i="7"/>
  <c r="FK233" i="7"/>
  <c r="FQ233" i="7"/>
  <c r="FT233" i="7"/>
  <c r="FV233" i="7"/>
  <c r="FW233" i="7"/>
  <c r="GF172" i="7"/>
  <c r="GR172" i="7"/>
  <c r="GG172" i="7"/>
  <c r="GS172" i="7"/>
  <c r="GH172" i="7"/>
  <c r="GT172" i="7"/>
  <c r="GI172" i="7"/>
  <c r="GU172" i="7"/>
  <c r="GJ172" i="7"/>
  <c r="GV172" i="7"/>
  <c r="GK172" i="7"/>
  <c r="GW172" i="7"/>
  <c r="GL172" i="7"/>
  <c r="GX172" i="7"/>
  <c r="GM172" i="7"/>
  <c r="GD172" i="7"/>
  <c r="GP172" i="7"/>
  <c r="GE172" i="7"/>
  <c r="GN172" i="7"/>
  <c r="GO172" i="7"/>
  <c r="GQ172" i="7"/>
  <c r="KU168" i="7"/>
  <c r="LG168" i="7"/>
  <c r="KV168" i="7"/>
  <c r="LH168" i="7"/>
  <c r="KW168" i="7"/>
  <c r="LI168" i="7"/>
  <c r="KX168" i="7"/>
  <c r="KY168" i="7"/>
  <c r="KZ168" i="7"/>
  <c r="KO168" i="7"/>
  <c r="LA168" i="7"/>
  <c r="KP168" i="7"/>
  <c r="LB168" i="7"/>
  <c r="KQ168" i="7"/>
  <c r="LC168" i="7"/>
  <c r="KR168" i="7"/>
  <c r="KS168" i="7"/>
  <c r="KT168" i="7"/>
  <c r="LD168" i="7"/>
  <c r="LE168" i="7"/>
  <c r="LF168" i="7"/>
  <c r="HC184" i="7"/>
  <c r="HO184" i="7"/>
  <c r="HE184" i="7"/>
  <c r="HQ184" i="7"/>
  <c r="HF184" i="7"/>
  <c r="HR184" i="7"/>
  <c r="HG184" i="7"/>
  <c r="HS184" i="7"/>
  <c r="HH184" i="7"/>
  <c r="HT184" i="7"/>
  <c r="HI184" i="7"/>
  <c r="HU184" i="7"/>
  <c r="HJ184" i="7"/>
  <c r="HA184" i="7"/>
  <c r="HM184" i="7"/>
  <c r="HB184" i="7"/>
  <c r="HD184" i="7"/>
  <c r="HK184" i="7"/>
  <c r="HL184" i="7"/>
  <c r="HN184" i="7"/>
  <c r="HP184" i="7"/>
  <c r="GI215" i="7"/>
  <c r="GU215" i="7"/>
  <c r="GJ215" i="7"/>
  <c r="GV215" i="7"/>
  <c r="GK215" i="7"/>
  <c r="GW215" i="7"/>
  <c r="GX215" i="7"/>
  <c r="GN215" i="7"/>
  <c r="GO215" i="7"/>
  <c r="GS215" i="7"/>
  <c r="GH215" i="7"/>
  <c r="GT215" i="7"/>
  <c r="KR171" i="7"/>
  <c r="LD171" i="7"/>
  <c r="KS171" i="7"/>
  <c r="LE171" i="7"/>
  <c r="KT171" i="7"/>
  <c r="LF171" i="7"/>
  <c r="KU171" i="7"/>
  <c r="LG171" i="7"/>
  <c r="KV171" i="7"/>
  <c r="LH171" i="7"/>
  <c r="KW171" i="7"/>
  <c r="LI171" i="7"/>
  <c r="KX171" i="7"/>
  <c r="KY171" i="7"/>
  <c r="KZ171" i="7"/>
  <c r="KO171" i="7"/>
  <c r="KP171" i="7"/>
  <c r="KQ171" i="7"/>
  <c r="LA171" i="7"/>
  <c r="LC171" i="7"/>
  <c r="JE208" i="7"/>
  <c r="JF208" i="7"/>
  <c r="IV208" i="7"/>
  <c r="JH208" i="7"/>
  <c r="JJ208" i="7"/>
  <c r="IU208" i="7"/>
  <c r="JK208" i="7"/>
  <c r="IW208" i="7"/>
  <c r="JL208" i="7"/>
  <c r="IX208" i="7"/>
  <c r="JM208" i="7"/>
  <c r="IY208" i="7"/>
  <c r="JN208" i="7"/>
  <c r="JA208" i="7"/>
  <c r="JB208" i="7"/>
  <c r="IZ208" i="7"/>
  <c r="JC208" i="7"/>
  <c r="JD208" i="7"/>
  <c r="JG208" i="7"/>
  <c r="JI208" i="7"/>
  <c r="JO208" i="7"/>
  <c r="HL172" i="7"/>
  <c r="HA172" i="7"/>
  <c r="HM172" i="7"/>
  <c r="HB172" i="7"/>
  <c r="HN172" i="7"/>
  <c r="HC172" i="7"/>
  <c r="HO172" i="7"/>
  <c r="HD172" i="7"/>
  <c r="HP172" i="7"/>
  <c r="HE172" i="7"/>
  <c r="HQ172" i="7"/>
  <c r="HF172" i="7"/>
  <c r="HR172" i="7"/>
  <c r="HG172" i="7"/>
  <c r="HS172" i="7"/>
  <c r="HJ172" i="7"/>
  <c r="HH172" i="7"/>
  <c r="HI172" i="7"/>
  <c r="HK172" i="7"/>
  <c r="HT172" i="7"/>
  <c r="HU172" i="7"/>
  <c r="FR235" i="7"/>
  <c r="FG235" i="7"/>
  <c r="FS235" i="7"/>
  <c r="FH235" i="7"/>
  <c r="FT235" i="7"/>
  <c r="FI235" i="7"/>
  <c r="FU235" i="7"/>
  <c r="FJ235" i="7"/>
  <c r="FL235" i="7"/>
  <c r="FX235" i="7"/>
  <c r="FM235" i="7"/>
  <c r="FY235" i="7"/>
  <c r="FO235" i="7"/>
  <c r="GA235" i="7"/>
  <c r="FK235" i="7"/>
  <c r="FN235" i="7"/>
  <c r="FP235" i="7"/>
  <c r="FQ235" i="7"/>
  <c r="FZ235" i="7"/>
  <c r="FV235" i="7"/>
  <c r="FW235" i="7"/>
  <c r="IY184" i="7"/>
  <c r="JK184" i="7"/>
  <c r="IZ184" i="7"/>
  <c r="JL184" i="7"/>
  <c r="JA184" i="7"/>
  <c r="JM184" i="7"/>
  <c r="JB184" i="7"/>
  <c r="JN184" i="7"/>
  <c r="JC184" i="7"/>
  <c r="JO184" i="7"/>
  <c r="IW184" i="7"/>
  <c r="IX184" i="7"/>
  <c r="JD184" i="7"/>
  <c r="JE184" i="7"/>
  <c r="JF184" i="7"/>
  <c r="JH184" i="7"/>
  <c r="JI184" i="7"/>
  <c r="IV184" i="7"/>
  <c r="JG184" i="7"/>
  <c r="JJ184" i="7"/>
  <c r="IU184" i="7"/>
  <c r="HE215" i="7"/>
  <c r="HQ215" i="7"/>
  <c r="HF215" i="7"/>
  <c r="HR215" i="7"/>
  <c r="HG215" i="7"/>
  <c r="HS215" i="7"/>
  <c r="HH215" i="7"/>
  <c r="HT215" i="7"/>
  <c r="HU215" i="7"/>
  <c r="HK215" i="7"/>
  <c r="HP215" i="7"/>
  <c r="HL215" i="7"/>
  <c r="FQ205" i="7"/>
  <c r="FR205" i="7"/>
  <c r="FG205" i="7"/>
  <c r="FS205" i="7"/>
  <c r="FH205" i="7"/>
  <c r="FT205" i="7"/>
  <c r="FI205" i="7"/>
  <c r="FU205" i="7"/>
  <c r="FJ205" i="7"/>
  <c r="FV205" i="7"/>
  <c r="FL205" i="7"/>
  <c r="FX205" i="7"/>
  <c r="FO205" i="7"/>
  <c r="GA205" i="7"/>
  <c r="FN205" i="7"/>
  <c r="FP205" i="7"/>
  <c r="FW205" i="7"/>
  <c r="FY205" i="7"/>
  <c r="FZ205" i="7"/>
  <c r="FK205" i="7"/>
  <c r="FM205" i="7"/>
  <c r="JZ208" i="7"/>
  <c r="KL208" i="7"/>
  <c r="KA208" i="7"/>
  <c r="KB208" i="7"/>
  <c r="KC208" i="7"/>
  <c r="JR208" i="7"/>
  <c r="KD208" i="7"/>
  <c r="JT208" i="7"/>
  <c r="KF208" i="7"/>
  <c r="JU208" i="7"/>
  <c r="KG208" i="7"/>
  <c r="JX208" i="7"/>
  <c r="KJ208" i="7"/>
  <c r="JS208" i="7"/>
  <c r="JV208" i="7"/>
  <c r="JY208" i="7"/>
  <c r="KE208" i="7"/>
  <c r="KH208" i="7"/>
  <c r="KK208" i="7"/>
  <c r="KI208" i="7"/>
  <c r="JW208" i="7"/>
  <c r="HZ233" i="7"/>
  <c r="IL233" i="7"/>
  <c r="IA233" i="7"/>
  <c r="IM233" i="7"/>
  <c r="IB233" i="7"/>
  <c r="IN233" i="7"/>
  <c r="IC233" i="7"/>
  <c r="IO233" i="7"/>
  <c r="ID233" i="7"/>
  <c r="IP233" i="7"/>
  <c r="IE233" i="7"/>
  <c r="IQ233" i="7"/>
  <c r="IF233" i="7"/>
  <c r="IR233" i="7"/>
  <c r="IG233" i="7"/>
  <c r="HX233" i="7"/>
  <c r="IJ233" i="7"/>
  <c r="HY233" i="7"/>
  <c r="IH233" i="7"/>
  <c r="II233" i="7"/>
  <c r="IK233" i="7"/>
  <c r="II172" i="7"/>
  <c r="HX172" i="7"/>
  <c r="IJ172" i="7"/>
  <c r="HY172" i="7"/>
  <c r="IK172" i="7"/>
  <c r="HZ172" i="7"/>
  <c r="IL172" i="7"/>
  <c r="IA172" i="7"/>
  <c r="IM172" i="7"/>
  <c r="IB172" i="7"/>
  <c r="IN172" i="7"/>
  <c r="IC172" i="7"/>
  <c r="IO172" i="7"/>
  <c r="ID172" i="7"/>
  <c r="IP172" i="7"/>
  <c r="IG172" i="7"/>
  <c r="IE172" i="7"/>
  <c r="IF172" i="7"/>
  <c r="IH172" i="7"/>
  <c r="IQ172" i="7"/>
  <c r="IR172" i="7"/>
  <c r="GG235" i="7"/>
  <c r="GS235" i="7"/>
  <c r="GH235" i="7"/>
  <c r="GT235" i="7"/>
  <c r="GI235" i="7"/>
  <c r="GU235" i="7"/>
  <c r="GJ235" i="7"/>
  <c r="GV235" i="7"/>
  <c r="GK235" i="7"/>
  <c r="GW235" i="7"/>
  <c r="GL235" i="7"/>
  <c r="GX235" i="7"/>
  <c r="GM235" i="7"/>
  <c r="GD235" i="7"/>
  <c r="GP235" i="7"/>
  <c r="GE235" i="7"/>
  <c r="GF235" i="7"/>
  <c r="GN235" i="7"/>
  <c r="GO235" i="7"/>
  <c r="GR235" i="7"/>
  <c r="GQ235" i="7"/>
  <c r="KB184" i="7"/>
  <c r="KC184" i="7"/>
  <c r="JR184" i="7"/>
  <c r="KD184" i="7"/>
  <c r="JS184" i="7"/>
  <c r="KE184" i="7"/>
  <c r="JT184" i="7"/>
  <c r="KF184" i="7"/>
  <c r="JU184" i="7"/>
  <c r="KG184" i="7"/>
  <c r="JV184" i="7"/>
  <c r="KH184" i="7"/>
  <c r="JX184" i="7"/>
  <c r="KJ184" i="7"/>
  <c r="JY184" i="7"/>
  <c r="JZ184" i="7"/>
  <c r="KA184" i="7"/>
  <c r="KI184" i="7"/>
  <c r="KK184" i="7"/>
  <c r="JW184" i="7"/>
  <c r="KL184" i="7"/>
  <c r="IM215" i="7"/>
  <c r="IB215" i="7"/>
  <c r="IN215" i="7"/>
  <c r="IC215" i="7"/>
  <c r="IO215" i="7"/>
  <c r="ID215" i="7"/>
  <c r="IP215" i="7"/>
  <c r="IE215" i="7"/>
  <c r="IQ215" i="7"/>
  <c r="IR215" i="7"/>
  <c r="IH215" i="7"/>
  <c r="II215" i="7"/>
  <c r="GF205" i="7"/>
  <c r="GR205" i="7"/>
  <c r="GG205" i="7"/>
  <c r="GS205" i="7"/>
  <c r="GH205" i="7"/>
  <c r="GT205" i="7"/>
  <c r="GI205" i="7"/>
  <c r="GU205" i="7"/>
  <c r="GJ205" i="7"/>
  <c r="GV205" i="7"/>
  <c r="GK205" i="7"/>
  <c r="GW205" i="7"/>
  <c r="GL205" i="7"/>
  <c r="GX205" i="7"/>
  <c r="GM205" i="7"/>
  <c r="GD205" i="7"/>
  <c r="GP205" i="7"/>
  <c r="GE205" i="7"/>
  <c r="GN205" i="7"/>
  <c r="GO205" i="7"/>
  <c r="GQ205" i="7"/>
  <c r="KR208" i="7"/>
  <c r="LD208" i="7"/>
  <c r="KS208" i="7"/>
  <c r="LE208" i="7"/>
  <c r="KT208" i="7"/>
  <c r="LF208" i="7"/>
  <c r="KU208" i="7"/>
  <c r="LG208" i="7"/>
  <c r="KV208" i="7"/>
  <c r="LH208" i="7"/>
  <c r="KW208" i="7"/>
  <c r="LI208" i="7"/>
  <c r="KX208" i="7"/>
  <c r="KY208" i="7"/>
  <c r="KZ208" i="7"/>
  <c r="KO208" i="7"/>
  <c r="KP208" i="7"/>
  <c r="KQ208" i="7"/>
  <c r="LA208" i="7"/>
  <c r="LB208" i="7"/>
  <c r="LC208" i="7"/>
  <c r="JF233" i="7"/>
  <c r="IU233" i="7"/>
  <c r="JG233" i="7"/>
  <c r="IV233" i="7"/>
  <c r="JH233" i="7"/>
  <c r="IW233" i="7"/>
  <c r="JI233" i="7"/>
  <c r="IX233" i="7"/>
  <c r="JJ233" i="7"/>
  <c r="JA233" i="7"/>
  <c r="JM233" i="7"/>
  <c r="IZ233" i="7"/>
  <c r="JB233" i="7"/>
  <c r="JC233" i="7"/>
  <c r="JD233" i="7"/>
  <c r="JE233" i="7"/>
  <c r="JK233" i="7"/>
  <c r="JL233" i="7"/>
  <c r="JN233" i="7"/>
  <c r="IY233" i="7"/>
  <c r="JO233" i="7"/>
  <c r="IV172" i="7"/>
  <c r="JH172" i="7"/>
  <c r="IW172" i="7"/>
  <c r="JI172" i="7"/>
  <c r="IX172" i="7"/>
  <c r="JJ172" i="7"/>
  <c r="IY172" i="7"/>
  <c r="JK172" i="7"/>
  <c r="IZ172" i="7"/>
  <c r="JL172" i="7"/>
  <c r="JB172" i="7"/>
  <c r="JN172" i="7"/>
  <c r="JC172" i="7"/>
  <c r="JO172" i="7"/>
  <c r="JE172" i="7"/>
  <c r="JF172" i="7"/>
  <c r="JG172" i="7"/>
  <c r="JM172" i="7"/>
  <c r="JA172" i="7"/>
  <c r="JD172" i="7"/>
  <c r="IU172" i="7"/>
  <c r="KX184" i="7"/>
  <c r="KY184" i="7"/>
  <c r="KZ184" i="7"/>
  <c r="KO184" i="7"/>
  <c r="LA184" i="7"/>
  <c r="KP184" i="7"/>
  <c r="LB184" i="7"/>
  <c r="KQ184" i="7"/>
  <c r="LC184" i="7"/>
  <c r="KR184" i="7"/>
  <c r="LD184" i="7"/>
  <c r="KS184" i="7"/>
  <c r="LE184" i="7"/>
  <c r="KT184" i="7"/>
  <c r="LF184" i="7"/>
  <c r="KU184" i="7"/>
  <c r="KV184" i="7"/>
  <c r="KW184" i="7"/>
  <c r="LG184" i="7"/>
  <c r="LH184" i="7"/>
  <c r="LI184" i="7"/>
  <c r="JO215" i="7"/>
  <c r="JE215" i="7"/>
  <c r="JF215" i="7"/>
  <c r="JJ215" i="7"/>
  <c r="IZ215" i="7"/>
  <c r="JA215" i="7"/>
  <c r="JB215" i="7"/>
  <c r="JK215" i="7"/>
  <c r="JL215" i="7"/>
  <c r="JM215" i="7"/>
  <c r="JN215" i="7"/>
  <c r="IY215" i="7"/>
  <c r="HL205" i="7"/>
  <c r="HB205" i="7"/>
  <c r="HN205" i="7"/>
  <c r="HC205" i="7"/>
  <c r="HO205" i="7"/>
  <c r="HD205" i="7"/>
  <c r="HP205" i="7"/>
  <c r="HE205" i="7"/>
  <c r="HQ205" i="7"/>
  <c r="HF205" i="7"/>
  <c r="HR205" i="7"/>
  <c r="HG205" i="7"/>
  <c r="HS205" i="7"/>
  <c r="HJ205" i="7"/>
  <c r="HA205" i="7"/>
  <c r="HH205" i="7"/>
  <c r="HI205" i="7"/>
  <c r="HK205" i="7"/>
  <c r="HM205" i="7"/>
  <c r="HT205" i="7"/>
  <c r="HU205" i="7"/>
  <c r="FN198" i="7"/>
  <c r="FZ198" i="7"/>
  <c r="FO198" i="7"/>
  <c r="GA198" i="7"/>
  <c r="FP198" i="7"/>
  <c r="FQ198" i="7"/>
  <c r="FR198" i="7"/>
  <c r="FG198" i="7"/>
  <c r="FS198" i="7"/>
  <c r="FI198" i="7"/>
  <c r="FU198" i="7"/>
  <c r="FL198" i="7"/>
  <c r="FX198" i="7"/>
  <c r="FH198" i="7"/>
  <c r="FJ198" i="7"/>
  <c r="FK198" i="7"/>
  <c r="FT198" i="7"/>
  <c r="FV198" i="7"/>
  <c r="FY198" i="7"/>
  <c r="FM198" i="7"/>
  <c r="FW198" i="7"/>
  <c r="JW233" i="7"/>
  <c r="KI233" i="7"/>
  <c r="JX233" i="7"/>
  <c r="KJ233" i="7"/>
  <c r="JY233" i="7"/>
  <c r="KK233" i="7"/>
  <c r="JZ233" i="7"/>
  <c r="KL233" i="7"/>
  <c r="KA233" i="7"/>
  <c r="KC233" i="7"/>
  <c r="JR233" i="7"/>
  <c r="KD233" i="7"/>
  <c r="JU233" i="7"/>
  <c r="JV233" i="7"/>
  <c r="KB233" i="7"/>
  <c r="KE233" i="7"/>
  <c r="KG233" i="7"/>
  <c r="KH233" i="7"/>
  <c r="KF233" i="7"/>
  <c r="JS233" i="7"/>
  <c r="JT233" i="7"/>
  <c r="JY172" i="7"/>
  <c r="KK172" i="7"/>
  <c r="JZ172" i="7"/>
  <c r="KL172" i="7"/>
  <c r="KA172" i="7"/>
  <c r="KB172" i="7"/>
  <c r="KC172" i="7"/>
  <c r="JR172" i="7"/>
  <c r="KD172" i="7"/>
  <c r="JS172" i="7"/>
  <c r="KE172" i="7"/>
  <c r="JU172" i="7"/>
  <c r="KG172" i="7"/>
  <c r="KH172" i="7"/>
  <c r="KI172" i="7"/>
  <c r="KJ172" i="7"/>
  <c r="JT172" i="7"/>
  <c r="JX172" i="7"/>
  <c r="JW172" i="7"/>
  <c r="KF172" i="7"/>
  <c r="JV172" i="7"/>
  <c r="IF235" i="7"/>
  <c r="IR235" i="7"/>
  <c r="IG235" i="7"/>
  <c r="IH235" i="7"/>
  <c r="II235" i="7"/>
  <c r="HX235" i="7"/>
  <c r="IJ235" i="7"/>
  <c r="HY235" i="7"/>
  <c r="IK235" i="7"/>
  <c r="HZ235" i="7"/>
  <c r="IL235" i="7"/>
  <c r="IA235" i="7"/>
  <c r="IM235" i="7"/>
  <c r="ID235" i="7"/>
  <c r="IP235" i="7"/>
  <c r="IB235" i="7"/>
  <c r="IC235" i="7"/>
  <c r="IE235" i="7"/>
  <c r="IN235" i="7"/>
  <c r="IO235" i="7"/>
  <c r="IQ235" i="7"/>
  <c r="KG215" i="7"/>
  <c r="JV215" i="7"/>
  <c r="KH215" i="7"/>
  <c r="JW215" i="7"/>
  <c r="KI215" i="7"/>
  <c r="JX215" i="7"/>
  <c r="KJ215" i="7"/>
  <c r="KL215" i="7"/>
  <c r="KC215" i="7"/>
  <c r="KK215" i="7"/>
  <c r="JY215" i="7"/>
  <c r="KB215" i="7"/>
  <c r="II205" i="7"/>
  <c r="HX205" i="7"/>
  <c r="IJ205" i="7"/>
  <c r="HY205" i="7"/>
  <c r="IK205" i="7"/>
  <c r="HZ205" i="7"/>
  <c r="IL205" i="7"/>
  <c r="IA205" i="7"/>
  <c r="IM205" i="7"/>
  <c r="IB205" i="7"/>
  <c r="IN205" i="7"/>
  <c r="IC205" i="7"/>
  <c r="IO205" i="7"/>
  <c r="ID205" i="7"/>
  <c r="IP205" i="7"/>
  <c r="IG205" i="7"/>
  <c r="IE205" i="7"/>
  <c r="IF205" i="7"/>
  <c r="IH205" i="7"/>
  <c r="IQ205" i="7"/>
  <c r="IR205" i="7"/>
  <c r="GO198" i="7"/>
  <c r="GD198" i="7"/>
  <c r="GP198" i="7"/>
  <c r="GE198" i="7"/>
  <c r="GQ198" i="7"/>
  <c r="GF198" i="7"/>
  <c r="GR198" i="7"/>
  <c r="GG198" i="7"/>
  <c r="GS198" i="7"/>
  <c r="GH198" i="7"/>
  <c r="GT198" i="7"/>
  <c r="GI198" i="7"/>
  <c r="GU198" i="7"/>
  <c r="GJ198" i="7"/>
  <c r="GV198" i="7"/>
  <c r="GM198" i="7"/>
  <c r="GN198" i="7"/>
  <c r="GW198" i="7"/>
  <c r="GX198" i="7"/>
  <c r="GK198" i="7"/>
  <c r="GL198" i="7"/>
  <c r="KP233" i="7"/>
  <c r="LB233" i="7"/>
  <c r="KQ233" i="7"/>
  <c r="LC233" i="7"/>
  <c r="KR233" i="7"/>
  <c r="LD233" i="7"/>
  <c r="KS233" i="7"/>
  <c r="LE233" i="7"/>
  <c r="KT233" i="7"/>
  <c r="LF233" i="7"/>
  <c r="KU233" i="7"/>
  <c r="LG233" i="7"/>
  <c r="KV233" i="7"/>
  <c r="LH233" i="7"/>
  <c r="KW233" i="7"/>
  <c r="LI233" i="7"/>
  <c r="KX233" i="7"/>
  <c r="KO233" i="7"/>
  <c r="KY233" i="7"/>
  <c r="KZ233" i="7"/>
  <c r="LA233" i="7"/>
  <c r="KU172" i="7"/>
  <c r="LG172" i="7"/>
  <c r="KV172" i="7"/>
  <c r="LH172" i="7"/>
  <c r="KW172" i="7"/>
  <c r="LI172" i="7"/>
  <c r="KX172" i="7"/>
  <c r="KY172" i="7"/>
  <c r="KZ172" i="7"/>
  <c r="KO172" i="7"/>
  <c r="LA172" i="7"/>
  <c r="KP172" i="7"/>
  <c r="LB172" i="7"/>
  <c r="KQ172" i="7"/>
  <c r="LC172" i="7"/>
  <c r="KR172" i="7"/>
  <c r="KS172" i="7"/>
  <c r="KT172" i="7"/>
  <c r="LD172" i="7"/>
  <c r="LE172" i="7"/>
  <c r="LF172" i="7"/>
  <c r="IZ235" i="7"/>
  <c r="JL235" i="7"/>
  <c r="JA235" i="7"/>
  <c r="JM235" i="7"/>
  <c r="JB235" i="7"/>
  <c r="JC235" i="7"/>
  <c r="JO235" i="7"/>
  <c r="JD235" i="7"/>
  <c r="IU235" i="7"/>
  <c r="JG235" i="7"/>
  <c r="JF235" i="7"/>
  <c r="JH235" i="7"/>
  <c r="JI235" i="7"/>
  <c r="JJ235" i="7"/>
  <c r="JK235" i="7"/>
  <c r="JN235" i="7"/>
  <c r="IV235" i="7"/>
  <c r="IY235" i="7"/>
  <c r="IX235" i="7"/>
  <c r="JE235" i="7"/>
  <c r="IW235" i="7"/>
  <c r="KY215" i="7"/>
  <c r="KZ215" i="7"/>
  <c r="LD215" i="7"/>
  <c r="KS215" i="7"/>
  <c r="LE215" i="7"/>
  <c r="KT215" i="7"/>
  <c r="LF215" i="7"/>
  <c r="KU215" i="7"/>
  <c r="KV215" i="7"/>
  <c r="LG215" i="7"/>
  <c r="LH215" i="7"/>
  <c r="LI215" i="7"/>
  <c r="IV205" i="7"/>
  <c r="JH205" i="7"/>
  <c r="IW205" i="7"/>
  <c r="JI205" i="7"/>
  <c r="IY205" i="7"/>
  <c r="JK205" i="7"/>
  <c r="JG205" i="7"/>
  <c r="JJ205" i="7"/>
  <c r="JL205" i="7"/>
  <c r="IU205" i="7"/>
  <c r="JM205" i="7"/>
  <c r="IX205" i="7"/>
  <c r="JN205" i="7"/>
  <c r="JA205" i="7"/>
  <c r="JB205" i="7"/>
  <c r="IZ205" i="7"/>
  <c r="JC205" i="7"/>
  <c r="JD205" i="7"/>
  <c r="JO205" i="7"/>
  <c r="JE205" i="7"/>
  <c r="JF205" i="7"/>
  <c r="IF198" i="7"/>
  <c r="IR198" i="7"/>
  <c r="IG198" i="7"/>
  <c r="IH198" i="7"/>
  <c r="II198" i="7"/>
  <c r="HX198" i="7"/>
  <c r="IJ198" i="7"/>
  <c r="HY198" i="7"/>
  <c r="IK198" i="7"/>
  <c r="HZ198" i="7"/>
  <c r="IL198" i="7"/>
  <c r="IA198" i="7"/>
  <c r="IM198" i="7"/>
  <c r="ID198" i="7"/>
  <c r="IP198" i="7"/>
  <c r="IN198" i="7"/>
  <c r="IO198" i="7"/>
  <c r="IQ198" i="7"/>
  <c r="IC198" i="7"/>
  <c r="IE198" i="7"/>
  <c r="IB198" i="7"/>
  <c r="EK233" i="7"/>
  <c r="EW233" i="7"/>
  <c r="EL233" i="7"/>
  <c r="EX233" i="7"/>
  <c r="EM233" i="7"/>
  <c r="EY233" i="7"/>
  <c r="EN233" i="7"/>
  <c r="EZ233" i="7"/>
  <c r="EO233" i="7"/>
  <c r="FA233" i="7"/>
  <c r="EP233" i="7"/>
  <c r="FB233" i="7"/>
  <c r="EQ233" i="7"/>
  <c r="FC233" i="7"/>
  <c r="ET233" i="7"/>
  <c r="EU233" i="7"/>
  <c r="EJ233" i="7"/>
  <c r="ER233" i="7"/>
  <c r="ES233" i="7"/>
  <c r="EV233" i="7"/>
  <c r="FD233" i="7"/>
  <c r="FQ168" i="7"/>
  <c r="FR168" i="7"/>
  <c r="FG168" i="7"/>
  <c r="FS168" i="7"/>
  <c r="FH168" i="7"/>
  <c r="FT168" i="7"/>
  <c r="FI168" i="7"/>
  <c r="FU168" i="7"/>
  <c r="FJ168" i="7"/>
  <c r="FV168" i="7"/>
  <c r="FL168" i="7"/>
  <c r="FX168" i="7"/>
  <c r="FO168" i="7"/>
  <c r="GA168" i="7"/>
  <c r="FK168" i="7"/>
  <c r="FM168" i="7"/>
  <c r="FN168" i="7"/>
  <c r="FW168" i="7"/>
  <c r="FY168" i="7"/>
  <c r="FP168" i="7"/>
  <c r="FZ168" i="7"/>
  <c r="KC235" i="7"/>
  <c r="JR235" i="7"/>
  <c r="KD235" i="7"/>
  <c r="JS235" i="7"/>
  <c r="KE235" i="7"/>
  <c r="JT235" i="7"/>
  <c r="KF235" i="7"/>
  <c r="JU235" i="7"/>
  <c r="KG235" i="7"/>
  <c r="JW235" i="7"/>
  <c r="KI235" i="7"/>
  <c r="JX235" i="7"/>
  <c r="KJ235" i="7"/>
  <c r="KL235" i="7"/>
  <c r="JV235" i="7"/>
  <c r="JY235" i="7"/>
  <c r="JZ235" i="7"/>
  <c r="KB235" i="7"/>
  <c r="KH235" i="7"/>
  <c r="KK235" i="7"/>
  <c r="KA235" i="7"/>
  <c r="FN171" i="7"/>
  <c r="FZ171" i="7"/>
  <c r="FO171" i="7"/>
  <c r="GA171" i="7"/>
  <c r="FP171" i="7"/>
  <c r="FQ171" i="7"/>
  <c r="FR171" i="7"/>
  <c r="FG171" i="7"/>
  <c r="FS171" i="7"/>
  <c r="FI171" i="7"/>
  <c r="FU171" i="7"/>
  <c r="FL171" i="7"/>
  <c r="FX171" i="7"/>
  <c r="FK171" i="7"/>
  <c r="FM171" i="7"/>
  <c r="FV171" i="7"/>
  <c r="FW171" i="7"/>
  <c r="FH171" i="7"/>
  <c r="FJ171" i="7"/>
  <c r="FY171" i="7"/>
  <c r="JY205" i="7"/>
  <c r="KK205" i="7"/>
  <c r="JZ205" i="7"/>
  <c r="KL205" i="7"/>
  <c r="KA205" i="7"/>
  <c r="KC205" i="7"/>
  <c r="JR205" i="7"/>
  <c r="KD205" i="7"/>
  <c r="JS205" i="7"/>
  <c r="KE205" i="7"/>
  <c r="KB205" i="7"/>
  <c r="KF205" i="7"/>
  <c r="KG205" i="7"/>
  <c r="KH205" i="7"/>
  <c r="KI205" i="7"/>
  <c r="JT205" i="7"/>
  <c r="JW205" i="7"/>
  <c r="JU205" i="7"/>
  <c r="JX205" i="7"/>
  <c r="KJ205" i="7"/>
  <c r="JV205" i="7"/>
  <c r="HI198" i="7"/>
  <c r="HU198" i="7"/>
  <c r="HK198" i="7"/>
  <c r="HL198" i="7"/>
  <c r="HA198" i="7"/>
  <c r="HM198" i="7"/>
  <c r="HB198" i="7"/>
  <c r="HN198" i="7"/>
  <c r="HC198" i="7"/>
  <c r="HO198" i="7"/>
  <c r="HD198" i="7"/>
  <c r="HP198" i="7"/>
  <c r="HG198" i="7"/>
  <c r="HS198" i="7"/>
  <c r="HR198" i="7"/>
  <c r="HT198" i="7"/>
  <c r="HE198" i="7"/>
  <c r="HJ198" i="7"/>
  <c r="HF198" i="7"/>
  <c r="HH198" i="7"/>
  <c r="HQ198" i="7"/>
  <c r="GF168" i="7"/>
  <c r="GR168" i="7"/>
  <c r="GG168" i="7"/>
  <c r="GS168" i="7"/>
  <c r="GH168" i="7"/>
  <c r="GT168" i="7"/>
  <c r="GI168" i="7"/>
  <c r="GU168" i="7"/>
  <c r="GJ168" i="7"/>
  <c r="GV168" i="7"/>
  <c r="GK168" i="7"/>
  <c r="GW168" i="7"/>
  <c r="GL168" i="7"/>
  <c r="GX168" i="7"/>
  <c r="GM168" i="7"/>
  <c r="GD168" i="7"/>
  <c r="GP168" i="7"/>
  <c r="GE168" i="7"/>
  <c r="GN168" i="7"/>
  <c r="GO168" i="7"/>
  <c r="GQ168" i="7"/>
  <c r="KV235" i="7"/>
  <c r="LH235" i="7"/>
  <c r="KW235" i="7"/>
  <c r="LI235" i="7"/>
  <c r="KX235" i="7"/>
  <c r="KY235" i="7"/>
  <c r="KZ235" i="7"/>
  <c r="KO235" i="7"/>
  <c r="LA235" i="7"/>
  <c r="KP235" i="7"/>
  <c r="LB235" i="7"/>
  <c r="KQ235" i="7"/>
  <c r="LC235" i="7"/>
  <c r="KR235" i="7"/>
  <c r="LD235" i="7"/>
  <c r="KS235" i="7"/>
  <c r="KT235" i="7"/>
  <c r="KU235" i="7"/>
  <c r="LE235" i="7"/>
  <c r="LF235" i="7"/>
  <c r="LG235" i="7"/>
  <c r="EJ175" i="7"/>
  <c r="EK175" i="7"/>
  <c r="EL175" i="7"/>
  <c r="EM175" i="7"/>
  <c r="EN175" i="7"/>
  <c r="EO175" i="7"/>
  <c r="EP175" i="7"/>
  <c r="EQ175" i="7"/>
  <c r="ER175" i="7"/>
  <c r="ES175" i="7"/>
  <c r="ET175" i="7"/>
  <c r="EU175" i="7"/>
  <c r="EV175" i="7"/>
  <c r="EW175" i="7"/>
  <c r="EX175" i="7"/>
  <c r="EY175" i="7"/>
  <c r="EZ175" i="7"/>
  <c r="FA175" i="7"/>
  <c r="FB175" i="7"/>
  <c r="FC175" i="7"/>
  <c r="FD175" i="7"/>
  <c r="EJ173" i="7"/>
  <c r="EK173" i="7"/>
  <c r="EL173" i="7"/>
  <c r="EM173" i="7"/>
  <c r="EN173" i="7"/>
  <c r="EO173" i="7"/>
  <c r="EP173" i="7"/>
  <c r="EQ173" i="7"/>
  <c r="ER173" i="7"/>
  <c r="ES173" i="7"/>
  <c r="ET173" i="7"/>
  <c r="EU173" i="7"/>
  <c r="EV173" i="7"/>
  <c r="EW173" i="7"/>
  <c r="EX173" i="7"/>
  <c r="EY173" i="7"/>
  <c r="EZ173" i="7"/>
  <c r="FA173" i="7"/>
  <c r="FB173" i="7"/>
  <c r="FC173" i="7"/>
  <c r="FD173" i="7"/>
  <c r="DM235" i="7"/>
  <c r="DN235" i="7"/>
  <c r="DO235" i="7"/>
  <c r="DP235" i="7"/>
  <c r="DQ235" i="7"/>
  <c r="DR235" i="7"/>
  <c r="DS235" i="7"/>
  <c r="DT235" i="7"/>
  <c r="DU235" i="7"/>
  <c r="DV235" i="7"/>
  <c r="DW235" i="7"/>
  <c r="DX235" i="7"/>
  <c r="DY235" i="7"/>
  <c r="DZ235" i="7"/>
  <c r="EA235" i="7"/>
  <c r="EB235" i="7"/>
  <c r="EC235" i="7"/>
  <c r="ED235" i="7"/>
  <c r="EE235" i="7"/>
  <c r="EF235" i="7"/>
  <c r="EG235" i="7"/>
  <c r="DM233" i="7"/>
  <c r="DN233" i="7"/>
  <c r="DO233" i="7"/>
  <c r="DP233" i="7"/>
  <c r="DQ233" i="7"/>
  <c r="DR233" i="7"/>
  <c r="DS233" i="7"/>
  <c r="DT233" i="7"/>
  <c r="DU233" i="7"/>
  <c r="DV233" i="7"/>
  <c r="DW233" i="7"/>
  <c r="DX233" i="7"/>
  <c r="DY233" i="7"/>
  <c r="DZ233" i="7"/>
  <c r="EA233" i="7"/>
  <c r="EB233" i="7"/>
  <c r="EC233" i="7"/>
  <c r="ED233" i="7"/>
  <c r="EE233" i="7"/>
  <c r="EF233" i="7"/>
  <c r="EG233" i="7"/>
  <c r="DM184" i="7"/>
  <c r="DN184" i="7"/>
  <c r="DO184" i="7"/>
  <c r="DP184" i="7"/>
  <c r="DQ184" i="7"/>
  <c r="DR184" i="7"/>
  <c r="DS184" i="7"/>
  <c r="DT184" i="7"/>
  <c r="DU184" i="7"/>
  <c r="DV184" i="7"/>
  <c r="DW184" i="7"/>
  <c r="DX184" i="7"/>
  <c r="DY184" i="7"/>
  <c r="DZ184" i="7"/>
  <c r="EA184" i="7"/>
  <c r="EB184" i="7"/>
  <c r="EC184" i="7"/>
  <c r="ED184" i="7"/>
  <c r="EE184" i="7"/>
  <c r="EF184" i="7"/>
  <c r="EG184" i="7"/>
  <c r="DM175" i="7"/>
  <c r="DN175" i="7"/>
  <c r="DO175" i="7"/>
  <c r="DP175" i="7"/>
  <c r="DQ175" i="7"/>
  <c r="DR175" i="7"/>
  <c r="DS175" i="7"/>
  <c r="DT175" i="7"/>
  <c r="DU175" i="7"/>
  <c r="DV175" i="7"/>
  <c r="DW175" i="7"/>
  <c r="DX175" i="7"/>
  <c r="DY175" i="7"/>
  <c r="DZ175" i="7"/>
  <c r="EA175" i="7"/>
  <c r="EB175" i="7"/>
  <c r="EC175" i="7"/>
  <c r="ED175" i="7"/>
  <c r="EE175" i="7"/>
  <c r="EF175" i="7"/>
  <c r="EG175" i="7"/>
  <c r="DQ215" i="7"/>
  <c r="DR215" i="7"/>
  <c r="DS215" i="7"/>
  <c r="DT215" i="7"/>
  <c r="DW215" i="7"/>
  <c r="DX215" i="7"/>
  <c r="EB215" i="7"/>
  <c r="EC215" i="7"/>
  <c r="ED215" i="7"/>
  <c r="EE215" i="7"/>
  <c r="EF215" i="7"/>
  <c r="EG215" i="7"/>
  <c r="DM208" i="7"/>
  <c r="DN208" i="7"/>
  <c r="DO208" i="7"/>
  <c r="DP208" i="7"/>
  <c r="DQ208" i="7"/>
  <c r="DR208" i="7"/>
  <c r="DS208" i="7"/>
  <c r="DT208" i="7"/>
  <c r="DU208" i="7"/>
  <c r="DV208" i="7"/>
  <c r="DW208" i="7"/>
  <c r="DX208" i="7"/>
  <c r="DY208" i="7"/>
  <c r="DZ208" i="7"/>
  <c r="EA208" i="7"/>
  <c r="EB208" i="7"/>
  <c r="EC208" i="7"/>
  <c r="ED208" i="7"/>
  <c r="EE208" i="7"/>
  <c r="EF208" i="7"/>
  <c r="EG208" i="7"/>
  <c r="DM198" i="7"/>
  <c r="DN198" i="7"/>
  <c r="DO198" i="7"/>
  <c r="DP198" i="7"/>
  <c r="DQ198" i="7"/>
  <c r="DR198" i="7"/>
  <c r="DS198" i="7"/>
  <c r="DT198" i="7"/>
  <c r="DU198" i="7"/>
  <c r="DV198" i="7"/>
  <c r="DW198" i="7"/>
  <c r="DX198" i="7"/>
  <c r="DY198" i="7"/>
  <c r="DZ198" i="7"/>
  <c r="EA198" i="7"/>
  <c r="EB198" i="7"/>
  <c r="EC198" i="7"/>
  <c r="ED198" i="7"/>
  <c r="EE198" i="7"/>
  <c r="EF198" i="7"/>
  <c r="EG198" i="7"/>
  <c r="DM173" i="7"/>
  <c r="DN173" i="7"/>
  <c r="DO173" i="7"/>
  <c r="DP173" i="7"/>
  <c r="DQ173" i="7"/>
  <c r="DR173" i="7"/>
  <c r="DS173" i="7"/>
  <c r="DT173" i="7"/>
  <c r="DU173" i="7"/>
  <c r="DV173" i="7"/>
  <c r="DW173" i="7"/>
  <c r="DX173" i="7"/>
  <c r="DY173" i="7"/>
  <c r="DZ173" i="7"/>
  <c r="EA173" i="7"/>
  <c r="EB173" i="7"/>
  <c r="EC173" i="7"/>
  <c r="ED173" i="7"/>
  <c r="EE173" i="7"/>
  <c r="EF173" i="7"/>
  <c r="EG173" i="7"/>
  <c r="DM172" i="7"/>
  <c r="DN172" i="7"/>
  <c r="DO172" i="7"/>
  <c r="DP172" i="7"/>
  <c r="DQ172" i="7"/>
  <c r="DR172" i="7"/>
  <c r="DS172" i="7"/>
  <c r="DT172" i="7"/>
  <c r="DU172" i="7"/>
  <c r="DV172" i="7"/>
  <c r="DW172" i="7"/>
  <c r="DX172" i="7"/>
  <c r="DY172" i="7"/>
  <c r="DZ172" i="7"/>
  <c r="EA172" i="7"/>
  <c r="EB172" i="7"/>
  <c r="EC172" i="7"/>
  <c r="ED172" i="7"/>
  <c r="EE172" i="7"/>
  <c r="EF172" i="7"/>
  <c r="EG172" i="7"/>
  <c r="DM168" i="7"/>
  <c r="DN168" i="7"/>
  <c r="DO168" i="7"/>
  <c r="DP168" i="7"/>
  <c r="DQ168" i="7"/>
  <c r="DR168" i="7"/>
  <c r="DS168" i="7"/>
  <c r="DT168" i="7"/>
  <c r="DU168" i="7"/>
  <c r="DV168" i="7"/>
  <c r="DW168" i="7"/>
  <c r="DX168" i="7"/>
  <c r="DY168" i="7"/>
  <c r="DZ168" i="7"/>
  <c r="EA168" i="7"/>
  <c r="EB168" i="7"/>
  <c r="EC168" i="7"/>
  <c r="ED168" i="7"/>
  <c r="EE168" i="7"/>
  <c r="EF168" i="7"/>
  <c r="EG168" i="7"/>
  <c r="BK171" i="7"/>
  <c r="BL171" i="7"/>
  <c r="BM171" i="7"/>
  <c r="BN171" i="7"/>
  <c r="BO171" i="7"/>
  <c r="BP171" i="7"/>
  <c r="DM171" i="7"/>
  <c r="DN171" i="7"/>
  <c r="DO171" i="7"/>
  <c r="DP171" i="7"/>
  <c r="DQ171" i="7"/>
  <c r="DR171" i="7"/>
  <c r="DS171" i="7"/>
  <c r="DT171" i="7"/>
  <c r="DU171" i="7"/>
  <c r="DV171" i="7"/>
  <c r="DW171" i="7"/>
  <c r="DX171" i="7"/>
  <c r="DY171" i="7"/>
  <c r="EA171" i="7"/>
  <c r="EB171" i="7"/>
  <c r="EC171" i="7"/>
  <c r="ED171" i="7"/>
  <c r="EE171" i="7"/>
  <c r="EF171" i="7"/>
  <c r="EG171" i="7"/>
  <c r="DM205" i="7"/>
  <c r="DN205" i="7"/>
  <c r="DO205" i="7"/>
  <c r="DP205" i="7"/>
  <c r="DQ205" i="7"/>
  <c r="DR205" i="7"/>
  <c r="DS205" i="7"/>
  <c r="DT205" i="7"/>
  <c r="DU205" i="7"/>
  <c r="DV205" i="7"/>
  <c r="DW205" i="7"/>
  <c r="DX205" i="7"/>
  <c r="DY205" i="7"/>
  <c r="DZ205" i="7"/>
  <c r="EA205" i="7"/>
  <c r="EB205" i="7"/>
  <c r="EC205" i="7"/>
  <c r="ED205" i="7"/>
  <c r="EE205" i="7"/>
  <c r="EF205" i="7"/>
  <c r="EG205" i="7"/>
  <c r="CX171" i="7"/>
  <c r="CA171" i="7"/>
  <c r="CM235" i="7"/>
  <c r="CL235" i="7"/>
  <c r="CK235" i="7"/>
  <c r="CJ235" i="7"/>
  <c r="CI235" i="7"/>
  <c r="CH235" i="7"/>
  <c r="CG235" i="7"/>
  <c r="CF235" i="7"/>
  <c r="CE235" i="7"/>
  <c r="CD235" i="7"/>
  <c r="CC235" i="7"/>
  <c r="CB235" i="7"/>
  <c r="CA235" i="7"/>
  <c r="BZ235" i="7"/>
  <c r="BY235" i="7"/>
  <c r="BX235" i="7"/>
  <c r="BW235" i="7"/>
  <c r="BV235" i="7"/>
  <c r="BU235" i="7"/>
  <c r="BT235" i="7"/>
  <c r="BS235" i="7"/>
  <c r="CP235" i="7"/>
  <c r="CQ235" i="7"/>
  <c r="CR235" i="7"/>
  <c r="CS235" i="7"/>
  <c r="CT235" i="7"/>
  <c r="CU235" i="7"/>
  <c r="CV235" i="7"/>
  <c r="CW235" i="7"/>
  <c r="CX235" i="7"/>
  <c r="CY235" i="7"/>
  <c r="CZ235" i="7"/>
  <c r="DA235" i="7"/>
  <c r="DB235" i="7"/>
  <c r="DC235" i="7"/>
  <c r="DD235" i="7"/>
  <c r="DE235" i="7"/>
  <c r="DF235" i="7"/>
  <c r="DG235" i="7"/>
  <c r="DH235" i="7"/>
  <c r="DI235" i="7"/>
  <c r="DJ235" i="7"/>
  <c r="CP233" i="7"/>
  <c r="CQ233" i="7"/>
  <c r="CR233" i="7"/>
  <c r="CS233" i="7"/>
  <c r="CT233" i="7"/>
  <c r="CU233" i="7"/>
  <c r="CV233" i="7"/>
  <c r="CW233" i="7"/>
  <c r="CX233" i="7"/>
  <c r="CY233" i="7"/>
  <c r="CZ233" i="7"/>
  <c r="DA233" i="7"/>
  <c r="DB233" i="7"/>
  <c r="DC233" i="7"/>
  <c r="DD233" i="7"/>
  <c r="DE233" i="7"/>
  <c r="DF233" i="7"/>
  <c r="DG233" i="7"/>
  <c r="DH233" i="7"/>
  <c r="DI233" i="7"/>
  <c r="DJ233" i="7"/>
  <c r="CM233" i="7"/>
  <c r="CL233" i="7"/>
  <c r="CK233" i="7"/>
  <c r="CJ233" i="7"/>
  <c r="CI233" i="7"/>
  <c r="CH233" i="7"/>
  <c r="CG233" i="7"/>
  <c r="CF233" i="7"/>
  <c r="CE233" i="7"/>
  <c r="CD233" i="7"/>
  <c r="CC233" i="7"/>
  <c r="CB233" i="7"/>
  <c r="CA233" i="7"/>
  <c r="BZ233" i="7"/>
  <c r="BY233" i="7"/>
  <c r="BX233" i="7"/>
  <c r="BW233" i="7"/>
  <c r="BV233" i="7"/>
  <c r="BU233" i="7"/>
  <c r="BT233" i="7"/>
  <c r="BS233" i="7"/>
  <c r="DJ184" i="7"/>
  <c r="DI184" i="7"/>
  <c r="DH184" i="7"/>
  <c r="DG184" i="7"/>
  <c r="DF184" i="7"/>
  <c r="DE184" i="7"/>
  <c r="DD184" i="7"/>
  <c r="DC184" i="7"/>
  <c r="DB184" i="7"/>
  <c r="DA184" i="7"/>
  <c r="CZ184" i="7"/>
  <c r="CY184" i="7"/>
  <c r="CX184" i="7"/>
  <c r="CW184" i="7"/>
  <c r="CV184" i="7"/>
  <c r="CU184" i="7"/>
  <c r="CT184" i="7"/>
  <c r="CS184" i="7"/>
  <c r="CR184" i="7"/>
  <c r="CQ184" i="7"/>
  <c r="CP184" i="7"/>
  <c r="CM184" i="7"/>
  <c r="CL184" i="7"/>
  <c r="CK184" i="7"/>
  <c r="CJ184" i="7"/>
  <c r="CI184" i="7"/>
  <c r="CH184" i="7"/>
  <c r="CG184" i="7"/>
  <c r="CF184" i="7"/>
  <c r="CE184" i="7"/>
  <c r="CD184" i="7"/>
  <c r="CC184" i="7"/>
  <c r="CB184" i="7"/>
  <c r="CA184" i="7"/>
  <c r="BZ184" i="7"/>
  <c r="BY184" i="7"/>
  <c r="BX184" i="7"/>
  <c r="BW184" i="7"/>
  <c r="BV184" i="7"/>
  <c r="BU184" i="7"/>
  <c r="BT184" i="7"/>
  <c r="BS184" i="7"/>
  <c r="DJ175" i="7"/>
  <c r="DI175" i="7"/>
  <c r="DH175" i="7"/>
  <c r="DG175" i="7"/>
  <c r="DF175" i="7"/>
  <c r="DE175" i="7"/>
  <c r="DD175" i="7"/>
  <c r="DC175" i="7"/>
  <c r="DB175" i="7"/>
  <c r="DA175" i="7"/>
  <c r="CZ175" i="7"/>
  <c r="CY175" i="7"/>
  <c r="CX175" i="7"/>
  <c r="CW175" i="7"/>
  <c r="CV175" i="7"/>
  <c r="CU175" i="7"/>
  <c r="CT175" i="7"/>
  <c r="CS175" i="7"/>
  <c r="CR175" i="7"/>
  <c r="CQ175" i="7"/>
  <c r="CP175" i="7"/>
  <c r="CM175" i="7"/>
  <c r="CL175" i="7"/>
  <c r="CK175" i="7"/>
  <c r="CJ175" i="7"/>
  <c r="CI175" i="7"/>
  <c r="CH175" i="7"/>
  <c r="CG175" i="7"/>
  <c r="CF175" i="7"/>
  <c r="CE175" i="7"/>
  <c r="CD175" i="7"/>
  <c r="CC175" i="7"/>
  <c r="CB175" i="7"/>
  <c r="CA175" i="7"/>
  <c r="BZ175" i="7"/>
  <c r="BY175" i="7"/>
  <c r="BX175" i="7"/>
  <c r="BW175" i="7"/>
  <c r="BV175" i="7"/>
  <c r="BU175" i="7"/>
  <c r="BT175" i="7"/>
  <c r="BS175" i="7"/>
  <c r="DJ215" i="7"/>
  <c r="DI215" i="7"/>
  <c r="DH215" i="7"/>
  <c r="DG215" i="7"/>
  <c r="DF215" i="7"/>
  <c r="DE215" i="7"/>
  <c r="CW215" i="7"/>
  <c r="CV215" i="7"/>
  <c r="CU215" i="7"/>
  <c r="CT215" i="7"/>
  <c r="DA215" i="7"/>
  <c r="CZ215" i="7"/>
  <c r="CM215" i="7"/>
  <c r="CL215" i="7"/>
  <c r="CK215" i="7"/>
  <c r="CJ215" i="7"/>
  <c r="CI215" i="7"/>
  <c r="CH215" i="7"/>
  <c r="BZ215" i="7"/>
  <c r="BY215" i="7"/>
  <c r="BX215" i="7"/>
  <c r="BW215" i="7"/>
  <c r="CD215" i="7"/>
  <c r="CC215" i="7"/>
  <c r="DJ208" i="7"/>
  <c r="DI208" i="7"/>
  <c r="DH208" i="7"/>
  <c r="DG208" i="7"/>
  <c r="DF208" i="7"/>
  <c r="DE208" i="7"/>
  <c r="DD208" i="7"/>
  <c r="DC208" i="7"/>
  <c r="DB208" i="7"/>
  <c r="DA208" i="7"/>
  <c r="CZ208" i="7"/>
  <c r="CY208" i="7"/>
  <c r="CX208" i="7"/>
  <c r="CW208" i="7"/>
  <c r="CV208" i="7"/>
  <c r="CU208" i="7"/>
  <c r="CT208" i="7"/>
  <c r="CS208" i="7"/>
  <c r="CR208" i="7"/>
  <c r="CQ208" i="7"/>
  <c r="CP208" i="7"/>
  <c r="CM208" i="7"/>
  <c r="CL208" i="7"/>
  <c r="CK208" i="7"/>
  <c r="CJ208" i="7"/>
  <c r="CI208" i="7"/>
  <c r="CH208" i="7"/>
  <c r="CG208" i="7"/>
  <c r="CF208" i="7"/>
  <c r="CE208" i="7"/>
  <c r="CD208" i="7"/>
  <c r="CC208" i="7"/>
  <c r="CB208" i="7"/>
  <c r="CA208" i="7"/>
  <c r="BZ208" i="7"/>
  <c r="BY208" i="7"/>
  <c r="BX208" i="7"/>
  <c r="BW208" i="7"/>
  <c r="BV208" i="7"/>
  <c r="BU208" i="7"/>
  <c r="BT208" i="7"/>
  <c r="BS208" i="7"/>
  <c r="DJ198" i="7"/>
  <c r="DI198" i="7"/>
  <c r="DH198" i="7"/>
  <c r="DG198" i="7"/>
  <c r="DF198" i="7"/>
  <c r="DE198" i="7"/>
  <c r="CZ198" i="7"/>
  <c r="CP198" i="7"/>
  <c r="DD198" i="7"/>
  <c r="DC198" i="7"/>
  <c r="DB198" i="7"/>
  <c r="CY198" i="7"/>
  <c r="CX198" i="7"/>
  <c r="CW198" i="7"/>
  <c r="CV198" i="7"/>
  <c r="CU198" i="7"/>
  <c r="CT198" i="7"/>
  <c r="CS198" i="7"/>
  <c r="CR198" i="7"/>
  <c r="CQ198" i="7"/>
  <c r="DA198" i="7"/>
  <c r="CM198" i="7"/>
  <c r="CL198" i="7"/>
  <c r="CK198" i="7"/>
  <c r="CJ198" i="7"/>
  <c r="CI198" i="7"/>
  <c r="CH198" i="7"/>
  <c r="CC198" i="7"/>
  <c r="BS198" i="7"/>
  <c r="CG198" i="7"/>
  <c r="CF198" i="7"/>
  <c r="CE198" i="7"/>
  <c r="CB198" i="7"/>
  <c r="CA198" i="7"/>
  <c r="BZ198" i="7"/>
  <c r="BY198" i="7"/>
  <c r="BX198" i="7"/>
  <c r="BW198" i="7"/>
  <c r="BV198" i="7"/>
  <c r="BU198" i="7"/>
  <c r="BT198" i="7"/>
  <c r="CD198" i="7"/>
  <c r="DJ173" i="7"/>
  <c r="DI173" i="7"/>
  <c r="DH173" i="7"/>
  <c r="DG173" i="7"/>
  <c r="DF173" i="7"/>
  <c r="DE173" i="7"/>
  <c r="DD173" i="7"/>
  <c r="DC173" i="7"/>
  <c r="DB173" i="7"/>
  <c r="DA173" i="7"/>
  <c r="CZ173" i="7"/>
  <c r="CY173" i="7"/>
  <c r="CX173" i="7"/>
  <c r="CW173" i="7"/>
  <c r="CV173" i="7"/>
  <c r="CU173" i="7"/>
  <c r="CT173" i="7"/>
  <c r="CS173" i="7"/>
  <c r="CR173" i="7"/>
  <c r="CQ173" i="7"/>
  <c r="CP173" i="7"/>
  <c r="CM173" i="7"/>
  <c r="CL173" i="7"/>
  <c r="CK173" i="7"/>
  <c r="CJ173" i="7"/>
  <c r="CI173" i="7"/>
  <c r="CH173" i="7"/>
  <c r="CG173" i="7"/>
  <c r="CF173" i="7"/>
  <c r="CE173" i="7"/>
  <c r="CD173" i="7"/>
  <c r="CC173" i="7"/>
  <c r="CB173" i="7"/>
  <c r="CA173" i="7"/>
  <c r="BZ173" i="7"/>
  <c r="BY173" i="7"/>
  <c r="BX173" i="7"/>
  <c r="BW173" i="7"/>
  <c r="BV173" i="7"/>
  <c r="BU173" i="7"/>
  <c r="BT173" i="7"/>
  <c r="BS173" i="7"/>
  <c r="DJ172" i="7"/>
  <c r="DI172" i="7"/>
  <c r="DH172" i="7"/>
  <c r="DG172" i="7"/>
  <c r="DF172" i="7"/>
  <c r="DE172" i="7"/>
  <c r="DD172" i="7"/>
  <c r="DC172" i="7"/>
  <c r="DB172" i="7"/>
  <c r="DA172" i="7"/>
  <c r="CZ172" i="7"/>
  <c r="CY172" i="7"/>
  <c r="CX172" i="7"/>
  <c r="CW172" i="7"/>
  <c r="CV172" i="7"/>
  <c r="CU172" i="7"/>
  <c r="CT172" i="7"/>
  <c r="CS172" i="7"/>
  <c r="CR172" i="7"/>
  <c r="CQ172" i="7"/>
  <c r="CP172" i="7"/>
  <c r="CM172" i="7"/>
  <c r="CL172" i="7"/>
  <c r="CK172" i="7"/>
  <c r="CJ172" i="7"/>
  <c r="CI172" i="7"/>
  <c r="CH172" i="7"/>
  <c r="CG172" i="7"/>
  <c r="CF172" i="7"/>
  <c r="CE172" i="7"/>
  <c r="CD172" i="7"/>
  <c r="CC172" i="7"/>
  <c r="CB172" i="7"/>
  <c r="CA172" i="7"/>
  <c r="BZ172" i="7"/>
  <c r="BY172" i="7"/>
  <c r="BX172" i="7"/>
  <c r="BW172" i="7"/>
  <c r="BV172" i="7"/>
  <c r="BU172" i="7"/>
  <c r="BT172" i="7"/>
  <c r="BS172" i="7"/>
  <c r="DJ168" i="7"/>
  <c r="DI168" i="7"/>
  <c r="DH168" i="7"/>
  <c r="DG168" i="7"/>
  <c r="DF168" i="7"/>
  <c r="DE168" i="7"/>
  <c r="DD168" i="7"/>
  <c r="DC168" i="7"/>
  <c r="DB168" i="7"/>
  <c r="DA168" i="7"/>
  <c r="CZ168" i="7"/>
  <c r="CY168" i="7"/>
  <c r="CX168" i="7"/>
  <c r="CW168" i="7"/>
  <c r="CV168" i="7"/>
  <c r="CU168" i="7"/>
  <c r="CT168" i="7"/>
  <c r="CS168" i="7"/>
  <c r="CR168" i="7"/>
  <c r="CQ168" i="7"/>
  <c r="CP168" i="7"/>
  <c r="CM168" i="7"/>
  <c r="CL168" i="7"/>
  <c r="CK168" i="7"/>
  <c r="CJ168" i="7"/>
  <c r="CI168" i="7"/>
  <c r="CH168" i="7"/>
  <c r="CG168" i="7"/>
  <c r="CF168" i="7"/>
  <c r="CE168" i="7"/>
  <c r="CD168" i="7"/>
  <c r="CC168" i="7"/>
  <c r="CB168" i="7"/>
  <c r="CA168" i="7"/>
  <c r="BZ168" i="7"/>
  <c r="BY168" i="7"/>
  <c r="BX168" i="7"/>
  <c r="BW168" i="7"/>
  <c r="BV168" i="7"/>
  <c r="BU168" i="7"/>
  <c r="BT168" i="7"/>
  <c r="BS168" i="7"/>
  <c r="DJ171" i="7"/>
  <c r="DI171" i="7"/>
  <c r="DH171" i="7"/>
  <c r="DG171" i="7"/>
  <c r="DF171" i="7"/>
  <c r="DE171" i="7"/>
  <c r="CM171" i="7"/>
  <c r="CL171" i="7"/>
  <c r="CK171" i="7"/>
  <c r="CJ171" i="7"/>
  <c r="CI171" i="7"/>
  <c r="CH171" i="7"/>
  <c r="DJ205" i="7"/>
  <c r="DI205" i="7"/>
  <c r="DH205" i="7"/>
  <c r="DG205" i="7"/>
  <c r="DF205" i="7"/>
  <c r="DE205" i="7"/>
  <c r="DD205" i="7"/>
  <c r="DC205" i="7"/>
  <c r="DB205" i="7"/>
  <c r="DA205" i="7"/>
  <c r="CZ205" i="7"/>
  <c r="CY205" i="7"/>
  <c r="CX205" i="7"/>
  <c r="CW205" i="7"/>
  <c r="CV205" i="7"/>
  <c r="CU205" i="7"/>
  <c r="CT205" i="7"/>
  <c r="CS205" i="7"/>
  <c r="CR205" i="7"/>
  <c r="CQ205" i="7"/>
  <c r="CP205" i="7"/>
  <c r="CM205" i="7"/>
  <c r="CL205" i="7"/>
  <c r="CK205" i="7"/>
  <c r="CJ205" i="7"/>
  <c r="CI205" i="7"/>
  <c r="CH205" i="7"/>
  <c r="CG205" i="7"/>
  <c r="CF205" i="7"/>
  <c r="CE205" i="7"/>
  <c r="CD205" i="7"/>
  <c r="CC205" i="7"/>
  <c r="CB205" i="7"/>
  <c r="CA205" i="7"/>
  <c r="BZ205" i="7"/>
  <c r="BY205" i="7"/>
  <c r="BX205" i="7"/>
  <c r="BW205" i="7"/>
  <c r="BV205" i="7"/>
  <c r="BU205" i="7"/>
  <c r="BT205" i="7"/>
  <c r="BS205" i="7"/>
  <c r="AG171" i="7"/>
  <c r="L51" i="2"/>
  <c r="L39" i="2"/>
  <c r="L43" i="2"/>
  <c r="AH43" i="2"/>
  <c r="L44" i="2"/>
  <c r="G17" i="2"/>
  <c r="H17" i="2"/>
  <c r="I17" i="2"/>
  <c r="G18" i="2"/>
  <c r="AC62" i="2"/>
  <c r="H18" i="2"/>
  <c r="AD62" i="2"/>
  <c r="I18" i="2"/>
  <c r="AE62" i="2"/>
  <c r="G62" i="2"/>
  <c r="G64" i="2" s="1"/>
  <c r="H62" i="2"/>
  <c r="H64" i="2" s="1"/>
  <c r="I62" i="2"/>
  <c r="I64" i="2" s="1"/>
  <c r="L48" i="2"/>
  <c r="AH48" i="2"/>
  <c r="L147" i="1"/>
  <c r="L56" i="2"/>
  <c r="AH56" i="2"/>
  <c r="L45" i="2"/>
  <c r="L61" i="2"/>
  <c r="AH61" i="2"/>
  <c r="L150" i="1"/>
  <c r="L59" i="2"/>
  <c r="AH59" i="2"/>
  <c r="L141" i="1"/>
  <c r="L50" i="2"/>
  <c r="AH50" i="2"/>
  <c r="L144" i="1"/>
  <c r="L53" i="2"/>
  <c r="AH53" i="2"/>
  <c r="H24" i="1"/>
  <c r="H23" i="1"/>
  <c r="H22" i="1"/>
  <c r="H20" i="1"/>
  <c r="L224" i="7"/>
  <c r="J78" i="7"/>
  <c r="J77" i="7"/>
  <c r="J84" i="7"/>
  <c r="J86" i="7"/>
  <c r="J90" i="7"/>
  <c r="J91" i="7"/>
  <c r="J83" i="7"/>
  <c r="O65" i="7"/>
  <c r="AC18" i="29"/>
  <c r="AC19" i="29"/>
  <c r="AC20" i="29"/>
  <c r="AC21" i="29"/>
  <c r="AC22" i="29"/>
  <c r="AC17" i="29"/>
  <c r="AC6" i="29"/>
  <c r="O61" i="7" s="1"/>
  <c r="AC7" i="29"/>
  <c r="O49" i="7" s="1"/>
  <c r="O171" i="7" s="1"/>
  <c r="AC8" i="29"/>
  <c r="O45" i="7" s="1"/>
  <c r="AC9" i="29"/>
  <c r="O73" i="7" s="1"/>
  <c r="AC10" i="29"/>
  <c r="O67" i="7" s="1"/>
  <c r="AC11" i="29"/>
  <c r="O44" i="7" s="1"/>
  <c r="AC12" i="29"/>
  <c r="O43" i="7" s="1"/>
  <c r="AC5" i="29"/>
  <c r="O64" i="7" s="1"/>
  <c r="AC16" i="29"/>
  <c r="M15" i="1"/>
  <c r="N217" i="7"/>
  <c r="O217" i="7"/>
  <c r="P217" i="7"/>
  <c r="C217" i="7"/>
  <c r="D217" i="7"/>
  <c r="E217" i="7"/>
  <c r="J217" i="7"/>
  <c r="K217" i="7"/>
  <c r="O213" i="7"/>
  <c r="P213" i="7"/>
  <c r="Q213" i="7"/>
  <c r="R213" i="7"/>
  <c r="S213" i="7"/>
  <c r="T213" i="7"/>
  <c r="U213" i="7"/>
  <c r="V213" i="7"/>
  <c r="B213" i="7"/>
  <c r="C213" i="7"/>
  <c r="D213" i="7"/>
  <c r="E213" i="7"/>
  <c r="J213" i="7"/>
  <c r="K213" i="7"/>
  <c r="A87" i="7"/>
  <c r="O4" i="27"/>
  <c r="A68" i="7"/>
  <c r="E23" i="18"/>
  <c r="E63" i="18"/>
  <c r="A35" i="7"/>
  <c r="E81" i="18"/>
  <c r="F78" i="18"/>
  <c r="I25" i="18"/>
  <c r="E72" i="18"/>
  <c r="E73" i="18"/>
  <c r="E70" i="18"/>
  <c r="E71" i="18"/>
  <c r="E68" i="18"/>
  <c r="B68" i="18" s="1"/>
  <c r="B69" i="18" s="1"/>
  <c r="B70" i="18" s="1"/>
  <c r="E62" i="18"/>
  <c r="B62" i="18" s="1"/>
  <c r="B63" i="18" s="1"/>
  <c r="B64" i="18" s="1"/>
  <c r="E64" i="18"/>
  <c r="E66" i="18"/>
  <c r="I78" i="18"/>
  <c r="N3085" i="35"/>
  <c r="N3086" i="35"/>
  <c r="A134" i="35"/>
  <c r="B134" i="35"/>
  <c r="C134" i="35"/>
  <c r="D134" i="35"/>
  <c r="E134" i="35"/>
  <c r="A135" i="35"/>
  <c r="B135" i="35"/>
  <c r="C135" i="35"/>
  <c r="D135" i="35"/>
  <c r="E135" i="35"/>
  <c r="A136" i="35"/>
  <c r="B136" i="35"/>
  <c r="C136" i="35"/>
  <c r="D136" i="35"/>
  <c r="E136" i="35"/>
  <c r="A137" i="35"/>
  <c r="B137" i="35"/>
  <c r="C137" i="35"/>
  <c r="D137" i="35"/>
  <c r="E137" i="35"/>
  <c r="A138" i="35"/>
  <c r="B138" i="35"/>
  <c r="C138" i="35"/>
  <c r="D138" i="35"/>
  <c r="E138" i="35"/>
  <c r="A139" i="35"/>
  <c r="B139" i="35"/>
  <c r="C139" i="35"/>
  <c r="D139" i="35"/>
  <c r="E139" i="35"/>
  <c r="A140" i="35"/>
  <c r="B140" i="35"/>
  <c r="C140" i="35"/>
  <c r="D140" i="35"/>
  <c r="E140" i="35"/>
  <c r="A141" i="35"/>
  <c r="B141" i="35"/>
  <c r="C141" i="35"/>
  <c r="D141" i="35"/>
  <c r="E141" i="35"/>
  <c r="A142" i="35"/>
  <c r="B142" i="35"/>
  <c r="C142" i="35"/>
  <c r="D142" i="35"/>
  <c r="E142" i="35"/>
  <c r="A143" i="35"/>
  <c r="B143" i="35"/>
  <c r="C143" i="35"/>
  <c r="D143" i="35"/>
  <c r="E143" i="35"/>
  <c r="A144" i="35"/>
  <c r="B144" i="35"/>
  <c r="C144" i="35"/>
  <c r="D144" i="35"/>
  <c r="E144" i="35"/>
  <c r="A145" i="35"/>
  <c r="B145" i="35"/>
  <c r="C145" i="35"/>
  <c r="D145" i="35"/>
  <c r="E145" i="35"/>
  <c r="A146" i="35"/>
  <c r="B146" i="35"/>
  <c r="C146" i="35"/>
  <c r="D146" i="35"/>
  <c r="E146" i="35"/>
  <c r="A147" i="35"/>
  <c r="B147" i="35"/>
  <c r="C147" i="35"/>
  <c r="D147" i="35"/>
  <c r="E147" i="35"/>
  <c r="A148" i="35"/>
  <c r="B148" i="35"/>
  <c r="C148" i="35"/>
  <c r="D148" i="35"/>
  <c r="E148" i="35"/>
  <c r="A149" i="35"/>
  <c r="B149" i="35"/>
  <c r="C149" i="35"/>
  <c r="D149" i="35"/>
  <c r="E149" i="35"/>
  <c r="A150" i="35"/>
  <c r="B150" i="35"/>
  <c r="C150" i="35"/>
  <c r="D150" i="35"/>
  <c r="E150" i="35"/>
  <c r="A151" i="35"/>
  <c r="B151" i="35"/>
  <c r="C151" i="35"/>
  <c r="D151" i="35"/>
  <c r="E151" i="35"/>
  <c r="A152" i="35"/>
  <c r="B152" i="35"/>
  <c r="C152" i="35"/>
  <c r="D152" i="35"/>
  <c r="E152" i="35"/>
  <c r="A153" i="35"/>
  <c r="B153" i="35"/>
  <c r="C153" i="35"/>
  <c r="D153" i="35"/>
  <c r="E153" i="35"/>
  <c r="A154" i="35"/>
  <c r="B154" i="35"/>
  <c r="C154" i="35"/>
  <c r="D154" i="35"/>
  <c r="E154" i="35"/>
  <c r="A155" i="35"/>
  <c r="B155" i="35"/>
  <c r="C155" i="35"/>
  <c r="D155" i="35"/>
  <c r="E155" i="35"/>
  <c r="A156" i="35"/>
  <c r="B156" i="35"/>
  <c r="C156" i="35"/>
  <c r="D156" i="35"/>
  <c r="E156" i="35"/>
  <c r="A157" i="35"/>
  <c r="B157" i="35"/>
  <c r="C157" i="35"/>
  <c r="D157" i="35"/>
  <c r="E157" i="35"/>
  <c r="A158" i="35"/>
  <c r="B158" i="35"/>
  <c r="C158" i="35"/>
  <c r="D158" i="35"/>
  <c r="E158" i="35"/>
  <c r="A159" i="35"/>
  <c r="B159" i="35"/>
  <c r="C159" i="35"/>
  <c r="D159" i="35"/>
  <c r="E159" i="35"/>
  <c r="A160" i="35"/>
  <c r="B160" i="35"/>
  <c r="C160" i="35"/>
  <c r="D160" i="35"/>
  <c r="E160" i="35"/>
  <c r="A161" i="35"/>
  <c r="B161" i="35"/>
  <c r="C161" i="35"/>
  <c r="D161" i="35"/>
  <c r="E161" i="35"/>
  <c r="A162" i="35"/>
  <c r="B162" i="35"/>
  <c r="C162" i="35"/>
  <c r="D162" i="35"/>
  <c r="E162" i="35"/>
  <c r="A163" i="35"/>
  <c r="B163" i="35"/>
  <c r="C163" i="35"/>
  <c r="D163" i="35"/>
  <c r="E163" i="35"/>
  <c r="A164" i="35"/>
  <c r="B164" i="35"/>
  <c r="C164" i="35"/>
  <c r="D164" i="35"/>
  <c r="E164" i="35"/>
  <c r="A165" i="35"/>
  <c r="B165" i="35"/>
  <c r="C165" i="35"/>
  <c r="D165" i="35"/>
  <c r="E165" i="35"/>
  <c r="A166" i="35"/>
  <c r="B166" i="35"/>
  <c r="C166" i="35"/>
  <c r="D166" i="35"/>
  <c r="E166" i="35"/>
  <c r="A167" i="35"/>
  <c r="B167" i="35"/>
  <c r="C167" i="35"/>
  <c r="D167" i="35"/>
  <c r="E167" i="35"/>
  <c r="A168" i="35"/>
  <c r="B168" i="35"/>
  <c r="C168" i="35"/>
  <c r="D168" i="35"/>
  <c r="E168" i="35"/>
  <c r="A169" i="35"/>
  <c r="B169" i="35"/>
  <c r="C169" i="35"/>
  <c r="D169" i="35"/>
  <c r="E169" i="35"/>
  <c r="A170" i="35"/>
  <c r="B170" i="35"/>
  <c r="C170" i="35"/>
  <c r="D170" i="35"/>
  <c r="E170" i="35"/>
  <c r="A171" i="35"/>
  <c r="B171" i="35"/>
  <c r="C171" i="35"/>
  <c r="D171" i="35"/>
  <c r="E171" i="35"/>
  <c r="A172" i="35"/>
  <c r="B172" i="35"/>
  <c r="C172" i="35"/>
  <c r="D172" i="35"/>
  <c r="E172" i="35"/>
  <c r="A173" i="35"/>
  <c r="B173" i="35"/>
  <c r="C173" i="35"/>
  <c r="D173" i="35"/>
  <c r="E173" i="35"/>
  <c r="A174" i="35"/>
  <c r="B174" i="35"/>
  <c r="C174" i="35"/>
  <c r="D174" i="35"/>
  <c r="E174" i="35"/>
  <c r="A175" i="35"/>
  <c r="B175" i="35"/>
  <c r="C175" i="35"/>
  <c r="D175" i="35"/>
  <c r="E175" i="35"/>
  <c r="A176" i="35"/>
  <c r="B176" i="35"/>
  <c r="C176" i="35"/>
  <c r="D176" i="35"/>
  <c r="E176" i="35"/>
  <c r="A177" i="35"/>
  <c r="B177" i="35"/>
  <c r="C177" i="35"/>
  <c r="D177" i="35"/>
  <c r="E177" i="35"/>
  <c r="A178" i="35"/>
  <c r="B178" i="35"/>
  <c r="C178" i="35"/>
  <c r="D178" i="35"/>
  <c r="E178" i="35"/>
  <c r="A179" i="35"/>
  <c r="B179" i="35"/>
  <c r="C179" i="35"/>
  <c r="D179" i="35"/>
  <c r="E179" i="35"/>
  <c r="A180" i="35"/>
  <c r="B180" i="35"/>
  <c r="C180" i="35"/>
  <c r="D180" i="35"/>
  <c r="E180" i="35"/>
  <c r="A181" i="35"/>
  <c r="B181" i="35"/>
  <c r="C181" i="35"/>
  <c r="D181" i="35"/>
  <c r="E181" i="35"/>
  <c r="A182" i="35"/>
  <c r="B182" i="35"/>
  <c r="C182" i="35"/>
  <c r="D182" i="35"/>
  <c r="E182" i="35"/>
  <c r="A183" i="35"/>
  <c r="B183" i="35"/>
  <c r="C183" i="35"/>
  <c r="D183" i="35"/>
  <c r="E183" i="35"/>
  <c r="A184" i="35"/>
  <c r="B184" i="35"/>
  <c r="C184" i="35"/>
  <c r="D184" i="35"/>
  <c r="E184" i="35"/>
  <c r="A185" i="35"/>
  <c r="B185" i="35"/>
  <c r="C185" i="35"/>
  <c r="D185" i="35"/>
  <c r="E185" i="35"/>
  <c r="A186" i="35"/>
  <c r="B186" i="35"/>
  <c r="C186" i="35"/>
  <c r="D186" i="35"/>
  <c r="E186" i="35"/>
  <c r="A187" i="35"/>
  <c r="B187" i="35"/>
  <c r="C187" i="35"/>
  <c r="D187" i="35"/>
  <c r="E187" i="35"/>
  <c r="A188" i="35"/>
  <c r="B188" i="35"/>
  <c r="C188" i="35"/>
  <c r="D188" i="35"/>
  <c r="E188" i="35"/>
  <c r="A189" i="35"/>
  <c r="B189" i="35"/>
  <c r="C189" i="35"/>
  <c r="D189" i="35"/>
  <c r="E189" i="35"/>
  <c r="A190" i="35"/>
  <c r="B190" i="35"/>
  <c r="C190" i="35"/>
  <c r="D190" i="35"/>
  <c r="E190" i="35"/>
  <c r="A191" i="35"/>
  <c r="B191" i="35"/>
  <c r="C191" i="35"/>
  <c r="D191" i="35"/>
  <c r="E191" i="35"/>
  <c r="A192" i="35"/>
  <c r="B192" i="35"/>
  <c r="C192" i="35"/>
  <c r="D192" i="35"/>
  <c r="E192" i="35"/>
  <c r="A193" i="35"/>
  <c r="B193" i="35"/>
  <c r="C193" i="35"/>
  <c r="D193" i="35"/>
  <c r="E193" i="35"/>
  <c r="A194" i="35"/>
  <c r="B194" i="35"/>
  <c r="C194" i="35"/>
  <c r="D194" i="35"/>
  <c r="E194" i="35"/>
  <c r="A195" i="35"/>
  <c r="B195" i="35"/>
  <c r="C195" i="35"/>
  <c r="D195" i="35"/>
  <c r="E195" i="35"/>
  <c r="A196" i="35"/>
  <c r="B196" i="35"/>
  <c r="C196" i="35"/>
  <c r="D196" i="35"/>
  <c r="E196" i="35"/>
  <c r="A197" i="35"/>
  <c r="B197" i="35"/>
  <c r="C197" i="35"/>
  <c r="D197" i="35"/>
  <c r="E197" i="35"/>
  <c r="A198" i="35"/>
  <c r="B198" i="35"/>
  <c r="C198" i="35"/>
  <c r="D198" i="35"/>
  <c r="E198" i="35"/>
  <c r="A199" i="35"/>
  <c r="B199" i="35"/>
  <c r="C199" i="35"/>
  <c r="D199" i="35"/>
  <c r="E199" i="35"/>
  <c r="A200" i="35"/>
  <c r="B200" i="35"/>
  <c r="C200" i="35"/>
  <c r="D200" i="35"/>
  <c r="E200" i="35"/>
  <c r="A201" i="35"/>
  <c r="B201" i="35"/>
  <c r="C201" i="35"/>
  <c r="D201" i="35"/>
  <c r="E201" i="35"/>
  <c r="A202" i="35"/>
  <c r="B202" i="35"/>
  <c r="C202" i="35"/>
  <c r="D202" i="35"/>
  <c r="E202" i="35"/>
  <c r="A203" i="35"/>
  <c r="B203" i="35"/>
  <c r="C203" i="35"/>
  <c r="D203" i="35"/>
  <c r="E203" i="35"/>
  <c r="A204" i="35"/>
  <c r="B204" i="35"/>
  <c r="C204" i="35"/>
  <c r="D204" i="35"/>
  <c r="E204" i="35"/>
  <c r="A205" i="35"/>
  <c r="B205" i="35"/>
  <c r="C205" i="35"/>
  <c r="D205" i="35"/>
  <c r="E205" i="35"/>
  <c r="A206" i="35"/>
  <c r="B206" i="35"/>
  <c r="C206" i="35"/>
  <c r="D206" i="35"/>
  <c r="E206" i="35"/>
  <c r="A207" i="35"/>
  <c r="B207" i="35"/>
  <c r="C207" i="35"/>
  <c r="D207" i="35"/>
  <c r="E207" i="35"/>
  <c r="A208" i="35"/>
  <c r="B208" i="35"/>
  <c r="C208" i="35"/>
  <c r="D208" i="35"/>
  <c r="E208" i="35"/>
  <c r="A209" i="35"/>
  <c r="B209" i="35"/>
  <c r="C209" i="35"/>
  <c r="D209" i="35"/>
  <c r="E209" i="35"/>
  <c r="A210" i="35"/>
  <c r="B210" i="35"/>
  <c r="C210" i="35"/>
  <c r="D210" i="35"/>
  <c r="E210" i="35"/>
  <c r="A211" i="35"/>
  <c r="B211" i="35"/>
  <c r="C211" i="35"/>
  <c r="D211" i="35"/>
  <c r="E211" i="35"/>
  <c r="A212" i="35"/>
  <c r="B212" i="35"/>
  <c r="C212" i="35"/>
  <c r="D212" i="35"/>
  <c r="E212" i="35"/>
  <c r="A213" i="35"/>
  <c r="B213" i="35"/>
  <c r="C213" i="35"/>
  <c r="D213" i="35"/>
  <c r="E213" i="35"/>
  <c r="A214" i="35"/>
  <c r="B214" i="35"/>
  <c r="C214" i="35"/>
  <c r="D214" i="35"/>
  <c r="E214" i="35"/>
  <c r="A215" i="35"/>
  <c r="B215" i="35"/>
  <c r="C215" i="35"/>
  <c r="D215" i="35"/>
  <c r="E215" i="35"/>
  <c r="A216" i="35"/>
  <c r="B216" i="35"/>
  <c r="C216" i="35"/>
  <c r="D216" i="35"/>
  <c r="E216" i="35"/>
  <c r="A217" i="35"/>
  <c r="B217" i="35"/>
  <c r="C217" i="35"/>
  <c r="D217" i="35"/>
  <c r="E217" i="35"/>
  <c r="A218" i="35"/>
  <c r="B218" i="35"/>
  <c r="C218" i="35"/>
  <c r="D218" i="35"/>
  <c r="E218" i="35"/>
  <c r="A219" i="35"/>
  <c r="B219" i="35"/>
  <c r="C219" i="35"/>
  <c r="D219" i="35"/>
  <c r="E219" i="35"/>
  <c r="A220" i="35"/>
  <c r="B220" i="35"/>
  <c r="C220" i="35"/>
  <c r="D220" i="35"/>
  <c r="E220" i="35"/>
  <c r="A221" i="35"/>
  <c r="B221" i="35"/>
  <c r="C221" i="35"/>
  <c r="D221" i="35"/>
  <c r="E221" i="35"/>
  <c r="A222" i="35"/>
  <c r="B222" i="35"/>
  <c r="C222" i="35"/>
  <c r="D222" i="35"/>
  <c r="E222" i="35"/>
  <c r="A223" i="35"/>
  <c r="B223" i="35"/>
  <c r="C223" i="35"/>
  <c r="D223" i="35"/>
  <c r="E223" i="35"/>
  <c r="A224" i="35"/>
  <c r="B224" i="35"/>
  <c r="C224" i="35"/>
  <c r="D224" i="35"/>
  <c r="E224" i="35"/>
  <c r="A225" i="35"/>
  <c r="B225" i="35"/>
  <c r="C225" i="35"/>
  <c r="D225" i="35"/>
  <c r="E225" i="35"/>
  <c r="A226" i="35"/>
  <c r="B226" i="35"/>
  <c r="C226" i="35"/>
  <c r="D226" i="35"/>
  <c r="E226" i="35"/>
  <c r="A227" i="35"/>
  <c r="B227" i="35"/>
  <c r="C227" i="35"/>
  <c r="D227" i="35"/>
  <c r="E227" i="35"/>
  <c r="A228" i="35"/>
  <c r="B228" i="35"/>
  <c r="C228" i="35"/>
  <c r="D228" i="35"/>
  <c r="E228" i="35"/>
  <c r="A229" i="35"/>
  <c r="B229" i="35"/>
  <c r="C229" i="35"/>
  <c r="D229" i="35"/>
  <c r="E229" i="35"/>
  <c r="A230" i="35"/>
  <c r="B230" i="35"/>
  <c r="C230" i="35"/>
  <c r="D230" i="35"/>
  <c r="E230" i="35"/>
  <c r="A231" i="35"/>
  <c r="B231" i="35"/>
  <c r="C231" i="35"/>
  <c r="D231" i="35"/>
  <c r="E231" i="35"/>
  <c r="A232" i="35"/>
  <c r="B232" i="35"/>
  <c r="C232" i="35"/>
  <c r="D232" i="35"/>
  <c r="E232" i="35"/>
  <c r="A233" i="35"/>
  <c r="B233" i="35"/>
  <c r="C233" i="35"/>
  <c r="D233" i="35"/>
  <c r="E233" i="35"/>
  <c r="A234" i="35"/>
  <c r="B234" i="35"/>
  <c r="C234" i="35"/>
  <c r="D234" i="35"/>
  <c r="E234" i="35"/>
  <c r="A235" i="35"/>
  <c r="B235" i="35"/>
  <c r="C235" i="35"/>
  <c r="D235" i="35"/>
  <c r="E235" i="35"/>
  <c r="A236" i="35"/>
  <c r="B236" i="35"/>
  <c r="C236" i="35"/>
  <c r="D236" i="35"/>
  <c r="E236" i="35"/>
  <c r="A237" i="35"/>
  <c r="B237" i="35"/>
  <c r="C237" i="35"/>
  <c r="D237" i="35"/>
  <c r="E237" i="35"/>
  <c r="A238" i="35"/>
  <c r="B238" i="35"/>
  <c r="C238" i="35"/>
  <c r="D238" i="35"/>
  <c r="E238" i="35"/>
  <c r="A239" i="35"/>
  <c r="B239" i="35"/>
  <c r="C239" i="35"/>
  <c r="D239" i="35"/>
  <c r="E239" i="35"/>
  <c r="A240" i="35"/>
  <c r="B240" i="35"/>
  <c r="C240" i="35"/>
  <c r="D240" i="35"/>
  <c r="E240" i="35"/>
  <c r="A241" i="35"/>
  <c r="B241" i="35"/>
  <c r="C241" i="35"/>
  <c r="D241" i="35"/>
  <c r="E241" i="35"/>
  <c r="A242" i="35"/>
  <c r="B242" i="35"/>
  <c r="C242" i="35"/>
  <c r="D242" i="35"/>
  <c r="E242" i="35"/>
  <c r="A243" i="35"/>
  <c r="B243" i="35"/>
  <c r="C243" i="35"/>
  <c r="D243" i="35"/>
  <c r="E243" i="35"/>
  <c r="A244" i="35"/>
  <c r="B244" i="35"/>
  <c r="C244" i="35"/>
  <c r="D244" i="35"/>
  <c r="E244" i="35"/>
  <c r="A245" i="35"/>
  <c r="B245" i="35"/>
  <c r="C245" i="35"/>
  <c r="D245" i="35"/>
  <c r="E245" i="35"/>
  <c r="A246" i="35"/>
  <c r="B246" i="35"/>
  <c r="C246" i="35"/>
  <c r="D246" i="35"/>
  <c r="E246" i="35"/>
  <c r="A247" i="35"/>
  <c r="B247" i="35"/>
  <c r="C247" i="35"/>
  <c r="D247" i="35"/>
  <c r="E247" i="35"/>
  <c r="A248" i="35"/>
  <c r="B248" i="35"/>
  <c r="C248" i="35"/>
  <c r="D248" i="35"/>
  <c r="E248" i="35"/>
  <c r="A249" i="35"/>
  <c r="B249" i="35"/>
  <c r="C249" i="35"/>
  <c r="D249" i="35"/>
  <c r="E249" i="35"/>
  <c r="A250" i="35"/>
  <c r="B250" i="35"/>
  <c r="C250" i="35"/>
  <c r="D250" i="35"/>
  <c r="E250" i="35"/>
  <c r="A251" i="35"/>
  <c r="B251" i="35"/>
  <c r="C251" i="35"/>
  <c r="D251" i="35"/>
  <c r="E251" i="35"/>
  <c r="A252" i="35"/>
  <c r="B252" i="35"/>
  <c r="C252" i="35"/>
  <c r="D252" i="35"/>
  <c r="E252" i="35"/>
  <c r="A253" i="35"/>
  <c r="B253" i="35"/>
  <c r="C253" i="35"/>
  <c r="D253" i="35"/>
  <c r="E253" i="35"/>
  <c r="A254" i="35"/>
  <c r="B254" i="35"/>
  <c r="C254" i="35"/>
  <c r="D254" i="35"/>
  <c r="E254" i="35"/>
  <c r="A255" i="35"/>
  <c r="B255" i="35"/>
  <c r="C255" i="35"/>
  <c r="D255" i="35"/>
  <c r="E255" i="35"/>
  <c r="A256" i="35"/>
  <c r="B256" i="35"/>
  <c r="C256" i="35"/>
  <c r="D256" i="35"/>
  <c r="E256" i="35"/>
  <c r="A257" i="35"/>
  <c r="B257" i="35"/>
  <c r="C257" i="35"/>
  <c r="D257" i="35"/>
  <c r="E257" i="35"/>
  <c r="A258" i="35"/>
  <c r="B258" i="35"/>
  <c r="C258" i="35"/>
  <c r="D258" i="35"/>
  <c r="E258" i="35"/>
  <c r="A259" i="35"/>
  <c r="B259" i="35"/>
  <c r="C259" i="35"/>
  <c r="D259" i="35"/>
  <c r="E259" i="35"/>
  <c r="A260" i="35"/>
  <c r="B260" i="35"/>
  <c r="C260" i="35"/>
  <c r="D260" i="35"/>
  <c r="E260" i="35"/>
  <c r="A261" i="35"/>
  <c r="B261" i="35"/>
  <c r="C261" i="35"/>
  <c r="D261" i="35"/>
  <c r="E261" i="35"/>
  <c r="A262" i="35"/>
  <c r="B262" i="35"/>
  <c r="C262" i="35"/>
  <c r="D262" i="35"/>
  <c r="E262" i="35"/>
  <c r="A263" i="35"/>
  <c r="B263" i="35"/>
  <c r="C263" i="35"/>
  <c r="D263" i="35"/>
  <c r="E263" i="35"/>
  <c r="A264" i="35"/>
  <c r="B264" i="35"/>
  <c r="C264" i="35"/>
  <c r="D264" i="35"/>
  <c r="E264" i="35"/>
  <c r="A265" i="35"/>
  <c r="B265" i="35"/>
  <c r="C265" i="35"/>
  <c r="D265" i="35"/>
  <c r="E265" i="35"/>
  <c r="A266" i="35"/>
  <c r="B266" i="35"/>
  <c r="C266" i="35"/>
  <c r="D266" i="35"/>
  <c r="E266" i="35"/>
  <c r="A267" i="35"/>
  <c r="B267" i="35"/>
  <c r="C267" i="35"/>
  <c r="D267" i="35"/>
  <c r="E267" i="35"/>
  <c r="A268" i="35"/>
  <c r="B268" i="35"/>
  <c r="C268" i="35"/>
  <c r="D268" i="35"/>
  <c r="E268" i="35"/>
  <c r="A269" i="35"/>
  <c r="B269" i="35"/>
  <c r="C269" i="35"/>
  <c r="D269" i="35"/>
  <c r="E269" i="35"/>
  <c r="A270" i="35"/>
  <c r="B270" i="35"/>
  <c r="C270" i="35"/>
  <c r="D270" i="35"/>
  <c r="E270" i="35"/>
  <c r="A271" i="35"/>
  <c r="B271" i="35"/>
  <c r="C271" i="35"/>
  <c r="D271" i="35"/>
  <c r="E271" i="35"/>
  <c r="A272" i="35"/>
  <c r="B272" i="35"/>
  <c r="C272" i="35"/>
  <c r="D272" i="35"/>
  <c r="E272" i="35"/>
  <c r="A273" i="35"/>
  <c r="B273" i="35"/>
  <c r="C273" i="35"/>
  <c r="D273" i="35"/>
  <c r="E273" i="35"/>
  <c r="A274" i="35"/>
  <c r="B274" i="35"/>
  <c r="C274" i="35"/>
  <c r="D274" i="35"/>
  <c r="E274" i="35"/>
  <c r="A275" i="35"/>
  <c r="B275" i="35"/>
  <c r="C275" i="35"/>
  <c r="D275" i="35"/>
  <c r="E275" i="35"/>
  <c r="A276" i="35"/>
  <c r="B276" i="35"/>
  <c r="C276" i="35"/>
  <c r="D276" i="35"/>
  <c r="E276" i="35"/>
  <c r="A277" i="35"/>
  <c r="B277" i="35"/>
  <c r="C277" i="35"/>
  <c r="D277" i="35"/>
  <c r="E277" i="35"/>
  <c r="A278" i="35"/>
  <c r="B278" i="35"/>
  <c r="C278" i="35"/>
  <c r="D278" i="35"/>
  <c r="E278" i="35"/>
  <c r="A279" i="35"/>
  <c r="B279" i="35"/>
  <c r="C279" i="35"/>
  <c r="D279" i="35"/>
  <c r="E279" i="35"/>
  <c r="A280" i="35"/>
  <c r="B280" i="35"/>
  <c r="C280" i="35"/>
  <c r="D280" i="35"/>
  <c r="E280" i="35"/>
  <c r="A281" i="35"/>
  <c r="B281" i="35"/>
  <c r="C281" i="35"/>
  <c r="D281" i="35"/>
  <c r="E281" i="35"/>
  <c r="A282" i="35"/>
  <c r="B282" i="35"/>
  <c r="C282" i="35"/>
  <c r="D282" i="35"/>
  <c r="E282" i="35"/>
  <c r="A283" i="35"/>
  <c r="B283" i="35"/>
  <c r="C283" i="35"/>
  <c r="D283" i="35"/>
  <c r="E283" i="35"/>
  <c r="A284" i="35"/>
  <c r="B284" i="35"/>
  <c r="C284" i="35"/>
  <c r="D284" i="35"/>
  <c r="E284" i="35"/>
  <c r="A285" i="35"/>
  <c r="B285" i="35"/>
  <c r="C285" i="35"/>
  <c r="D285" i="35"/>
  <c r="E285" i="35"/>
  <c r="A286" i="35"/>
  <c r="B286" i="35"/>
  <c r="C286" i="35"/>
  <c r="D286" i="35"/>
  <c r="E286" i="35"/>
  <c r="A287" i="35"/>
  <c r="B287" i="35"/>
  <c r="C287" i="35"/>
  <c r="D287" i="35"/>
  <c r="E287" i="35"/>
  <c r="A288" i="35"/>
  <c r="B288" i="35"/>
  <c r="C288" i="35"/>
  <c r="D288" i="35"/>
  <c r="E288" i="35"/>
  <c r="A289" i="35"/>
  <c r="B289" i="35"/>
  <c r="C289" i="35"/>
  <c r="D289" i="35"/>
  <c r="E289" i="35"/>
  <c r="A290" i="35"/>
  <c r="B290" i="35"/>
  <c r="C290" i="35"/>
  <c r="D290" i="35"/>
  <c r="E290" i="35"/>
  <c r="A291" i="35"/>
  <c r="B291" i="35"/>
  <c r="C291" i="35"/>
  <c r="D291" i="35"/>
  <c r="E291" i="35"/>
  <c r="A292" i="35"/>
  <c r="B292" i="35"/>
  <c r="C292" i="35"/>
  <c r="D292" i="35"/>
  <c r="E292" i="35"/>
  <c r="A293" i="35"/>
  <c r="B293" i="35"/>
  <c r="C293" i="35"/>
  <c r="D293" i="35"/>
  <c r="E293" i="35"/>
  <c r="A294" i="35"/>
  <c r="B294" i="35"/>
  <c r="C294" i="35"/>
  <c r="D294" i="35"/>
  <c r="E294" i="35"/>
  <c r="A295" i="35"/>
  <c r="B295" i="35"/>
  <c r="C295" i="35"/>
  <c r="D295" i="35"/>
  <c r="E295" i="35"/>
  <c r="A296" i="35"/>
  <c r="B296" i="35"/>
  <c r="C296" i="35"/>
  <c r="D296" i="35"/>
  <c r="E296" i="35"/>
  <c r="A297" i="35"/>
  <c r="B297" i="35"/>
  <c r="C297" i="35"/>
  <c r="D297" i="35"/>
  <c r="E297" i="35"/>
  <c r="A298" i="35"/>
  <c r="B298" i="35"/>
  <c r="C298" i="35"/>
  <c r="D298" i="35"/>
  <c r="E298" i="35"/>
  <c r="A299" i="35"/>
  <c r="B299" i="35"/>
  <c r="C299" i="35"/>
  <c r="D299" i="35"/>
  <c r="E299" i="35"/>
  <c r="A300" i="35"/>
  <c r="B300" i="35"/>
  <c r="C300" i="35"/>
  <c r="D300" i="35"/>
  <c r="E300" i="35"/>
  <c r="A301" i="35"/>
  <c r="B301" i="35"/>
  <c r="C301" i="35"/>
  <c r="D301" i="35"/>
  <c r="E301" i="35"/>
  <c r="A302" i="35"/>
  <c r="B302" i="35"/>
  <c r="C302" i="35"/>
  <c r="D302" i="35"/>
  <c r="E302" i="35"/>
  <c r="A303" i="35"/>
  <c r="B303" i="35"/>
  <c r="C303" i="35"/>
  <c r="D303" i="35"/>
  <c r="E303" i="35"/>
  <c r="A304" i="35"/>
  <c r="B304" i="35"/>
  <c r="C304" i="35"/>
  <c r="D304" i="35"/>
  <c r="E304" i="35"/>
  <c r="A305" i="35"/>
  <c r="B305" i="35"/>
  <c r="C305" i="35"/>
  <c r="D305" i="35"/>
  <c r="E305" i="35"/>
  <c r="A306" i="35"/>
  <c r="B306" i="35"/>
  <c r="C306" i="35"/>
  <c r="D306" i="35"/>
  <c r="E306" i="35"/>
  <c r="A307" i="35"/>
  <c r="B307" i="35"/>
  <c r="C307" i="35"/>
  <c r="D307" i="35"/>
  <c r="E307" i="35"/>
  <c r="A308" i="35"/>
  <c r="B308" i="35"/>
  <c r="C308" i="35"/>
  <c r="D308" i="35"/>
  <c r="E308" i="35"/>
  <c r="A309" i="35"/>
  <c r="B309" i="35"/>
  <c r="C309" i="35"/>
  <c r="D309" i="35"/>
  <c r="E309" i="35"/>
  <c r="A310" i="35"/>
  <c r="B310" i="35"/>
  <c r="C310" i="35"/>
  <c r="D310" i="35"/>
  <c r="E310" i="35"/>
  <c r="A311" i="35"/>
  <c r="B311" i="35"/>
  <c r="C311" i="35"/>
  <c r="D311" i="35"/>
  <c r="E311" i="35"/>
  <c r="A312" i="35"/>
  <c r="B312" i="35"/>
  <c r="C312" i="35"/>
  <c r="D312" i="35"/>
  <c r="E312" i="35"/>
  <c r="A313" i="35"/>
  <c r="B313" i="35"/>
  <c r="C313" i="35"/>
  <c r="D313" i="35"/>
  <c r="E313" i="35"/>
  <c r="A314" i="35"/>
  <c r="B314" i="35"/>
  <c r="C314" i="35"/>
  <c r="D314" i="35"/>
  <c r="E314" i="35"/>
  <c r="A315" i="35"/>
  <c r="B315" i="35"/>
  <c r="C315" i="35"/>
  <c r="D315" i="35"/>
  <c r="E315" i="35"/>
  <c r="A316" i="35"/>
  <c r="B316" i="35"/>
  <c r="C316" i="35"/>
  <c r="D316" i="35"/>
  <c r="E316" i="35"/>
  <c r="A317" i="35"/>
  <c r="B317" i="35"/>
  <c r="C317" i="35"/>
  <c r="D317" i="35"/>
  <c r="E317" i="35"/>
  <c r="A318" i="35"/>
  <c r="B318" i="35"/>
  <c r="C318" i="35"/>
  <c r="D318" i="35"/>
  <c r="E318" i="35"/>
  <c r="A319" i="35"/>
  <c r="B319" i="35"/>
  <c r="C319" i="35"/>
  <c r="D319" i="35"/>
  <c r="E319" i="35"/>
  <c r="A320" i="35"/>
  <c r="B320" i="35"/>
  <c r="C320" i="35"/>
  <c r="D320" i="35"/>
  <c r="E320" i="35"/>
  <c r="A321" i="35"/>
  <c r="B321" i="35"/>
  <c r="C321" i="35"/>
  <c r="D321" i="35"/>
  <c r="E321" i="35"/>
  <c r="A322" i="35"/>
  <c r="B322" i="35"/>
  <c r="C322" i="35"/>
  <c r="D322" i="35"/>
  <c r="E322" i="35"/>
  <c r="A323" i="35"/>
  <c r="B323" i="35"/>
  <c r="C323" i="35"/>
  <c r="D323" i="35"/>
  <c r="E323" i="35"/>
  <c r="A324" i="35"/>
  <c r="B324" i="35"/>
  <c r="C324" i="35"/>
  <c r="D324" i="35"/>
  <c r="E324" i="35"/>
  <c r="A325" i="35"/>
  <c r="B325" i="35"/>
  <c r="C325" i="35"/>
  <c r="D325" i="35"/>
  <c r="E325" i="35"/>
  <c r="A326" i="35"/>
  <c r="B326" i="35"/>
  <c r="C326" i="35"/>
  <c r="D326" i="35"/>
  <c r="E326" i="35"/>
  <c r="A327" i="35"/>
  <c r="B327" i="35"/>
  <c r="C327" i="35"/>
  <c r="D327" i="35"/>
  <c r="E327" i="35"/>
  <c r="A328" i="35"/>
  <c r="B328" i="35"/>
  <c r="C328" i="35"/>
  <c r="D328" i="35"/>
  <c r="E328" i="35"/>
  <c r="A329" i="35"/>
  <c r="B329" i="35"/>
  <c r="C329" i="35"/>
  <c r="D329" i="35"/>
  <c r="E329" i="35"/>
  <c r="A330" i="35"/>
  <c r="B330" i="35"/>
  <c r="C330" i="35"/>
  <c r="D330" i="35"/>
  <c r="E330" i="35"/>
  <c r="A331" i="35"/>
  <c r="B331" i="35"/>
  <c r="C331" i="35"/>
  <c r="D331" i="35"/>
  <c r="E331" i="35"/>
  <c r="A332" i="35"/>
  <c r="B332" i="35"/>
  <c r="C332" i="35"/>
  <c r="D332" i="35"/>
  <c r="E332" i="35"/>
  <c r="A333" i="35"/>
  <c r="B333" i="35"/>
  <c r="C333" i="35"/>
  <c r="D333" i="35"/>
  <c r="E333" i="35"/>
  <c r="A334" i="35"/>
  <c r="B334" i="35"/>
  <c r="C334" i="35"/>
  <c r="D334" i="35"/>
  <c r="E334" i="35"/>
  <c r="A335" i="35"/>
  <c r="B335" i="35"/>
  <c r="C335" i="35"/>
  <c r="D335" i="35"/>
  <c r="E335" i="35"/>
  <c r="A336" i="35"/>
  <c r="B336" i="35"/>
  <c r="C336" i="35"/>
  <c r="D336" i="35"/>
  <c r="E336" i="35"/>
  <c r="A337" i="35"/>
  <c r="B337" i="35"/>
  <c r="C337" i="35"/>
  <c r="D337" i="35"/>
  <c r="E337" i="35"/>
  <c r="A338" i="35"/>
  <c r="B338" i="35"/>
  <c r="C338" i="35"/>
  <c r="D338" i="35"/>
  <c r="E338" i="35"/>
  <c r="A339" i="35"/>
  <c r="B339" i="35"/>
  <c r="C339" i="35"/>
  <c r="D339" i="35"/>
  <c r="E339" i="35"/>
  <c r="A340" i="35"/>
  <c r="B340" i="35"/>
  <c r="C340" i="35"/>
  <c r="D340" i="35"/>
  <c r="E340" i="35"/>
  <c r="A341" i="35"/>
  <c r="B341" i="35"/>
  <c r="C341" i="35"/>
  <c r="D341" i="35"/>
  <c r="E341" i="35"/>
  <c r="A342" i="35"/>
  <c r="B342" i="35"/>
  <c r="C342" i="35"/>
  <c r="D342" i="35"/>
  <c r="E342" i="35"/>
  <c r="A343" i="35"/>
  <c r="B343" i="35"/>
  <c r="C343" i="35"/>
  <c r="D343" i="35"/>
  <c r="E343" i="35"/>
  <c r="A344" i="35"/>
  <c r="B344" i="35"/>
  <c r="C344" i="35"/>
  <c r="D344" i="35"/>
  <c r="E344" i="35"/>
  <c r="A345" i="35"/>
  <c r="B345" i="35"/>
  <c r="C345" i="35"/>
  <c r="D345" i="35"/>
  <c r="E345" i="35"/>
  <c r="A346" i="35"/>
  <c r="B346" i="35"/>
  <c r="C346" i="35"/>
  <c r="D346" i="35"/>
  <c r="E346" i="35"/>
  <c r="A347" i="35"/>
  <c r="B347" i="35"/>
  <c r="C347" i="35"/>
  <c r="D347" i="35"/>
  <c r="E347" i="35"/>
  <c r="A348" i="35"/>
  <c r="B348" i="35"/>
  <c r="C348" i="35"/>
  <c r="D348" i="35"/>
  <c r="E348" i="35"/>
  <c r="A349" i="35"/>
  <c r="B349" i="35"/>
  <c r="C349" i="35"/>
  <c r="D349" i="35"/>
  <c r="E349" i="35"/>
  <c r="A350" i="35"/>
  <c r="B350" i="35"/>
  <c r="C350" i="35"/>
  <c r="D350" i="35"/>
  <c r="E350" i="35"/>
  <c r="A351" i="35"/>
  <c r="B351" i="35"/>
  <c r="C351" i="35"/>
  <c r="D351" i="35"/>
  <c r="E351" i="35"/>
  <c r="A352" i="35"/>
  <c r="B352" i="35"/>
  <c r="C352" i="35"/>
  <c r="D352" i="35"/>
  <c r="E352" i="35"/>
  <c r="A353" i="35"/>
  <c r="B353" i="35"/>
  <c r="C353" i="35"/>
  <c r="D353" i="35"/>
  <c r="E353" i="35"/>
  <c r="A354" i="35"/>
  <c r="B354" i="35"/>
  <c r="C354" i="35"/>
  <c r="D354" i="35"/>
  <c r="E354" i="35"/>
  <c r="A355" i="35"/>
  <c r="B355" i="35"/>
  <c r="C355" i="35"/>
  <c r="D355" i="35"/>
  <c r="E355" i="35"/>
  <c r="A356" i="35"/>
  <c r="B356" i="35"/>
  <c r="C356" i="35"/>
  <c r="D356" i="35"/>
  <c r="E356" i="35"/>
  <c r="A357" i="35"/>
  <c r="B357" i="35"/>
  <c r="C357" i="35"/>
  <c r="D357" i="35"/>
  <c r="E357" i="35"/>
  <c r="A358" i="35"/>
  <c r="B358" i="35"/>
  <c r="C358" i="35"/>
  <c r="D358" i="35"/>
  <c r="E358" i="35"/>
  <c r="A359" i="35"/>
  <c r="B359" i="35"/>
  <c r="C359" i="35"/>
  <c r="D359" i="35"/>
  <c r="E359" i="35"/>
  <c r="A360" i="35"/>
  <c r="B360" i="35"/>
  <c r="C360" i="35"/>
  <c r="D360" i="35"/>
  <c r="E360" i="35"/>
  <c r="A361" i="35"/>
  <c r="B361" i="35"/>
  <c r="C361" i="35"/>
  <c r="D361" i="35"/>
  <c r="E361" i="35"/>
  <c r="A362" i="35"/>
  <c r="B362" i="35"/>
  <c r="C362" i="35"/>
  <c r="D362" i="35"/>
  <c r="E362" i="35"/>
  <c r="A363" i="35"/>
  <c r="B363" i="35"/>
  <c r="C363" i="35"/>
  <c r="D363" i="35"/>
  <c r="E363" i="35"/>
  <c r="A364" i="35"/>
  <c r="B364" i="35"/>
  <c r="C364" i="35"/>
  <c r="D364" i="35"/>
  <c r="E364" i="35"/>
  <c r="A365" i="35"/>
  <c r="B365" i="35"/>
  <c r="C365" i="35"/>
  <c r="D365" i="35"/>
  <c r="E365" i="35"/>
  <c r="A366" i="35"/>
  <c r="B366" i="35"/>
  <c r="C366" i="35"/>
  <c r="D366" i="35"/>
  <c r="E366" i="35"/>
  <c r="A367" i="35"/>
  <c r="B367" i="35"/>
  <c r="C367" i="35"/>
  <c r="D367" i="35"/>
  <c r="E367" i="35"/>
  <c r="A368" i="35"/>
  <c r="B368" i="35"/>
  <c r="C368" i="35"/>
  <c r="D368" i="35"/>
  <c r="E368" i="35"/>
  <c r="A369" i="35"/>
  <c r="B369" i="35"/>
  <c r="C369" i="35"/>
  <c r="D369" i="35"/>
  <c r="E369" i="35"/>
  <c r="A370" i="35"/>
  <c r="B370" i="35"/>
  <c r="C370" i="35"/>
  <c r="D370" i="35"/>
  <c r="E370" i="35"/>
  <c r="A371" i="35"/>
  <c r="B371" i="35"/>
  <c r="C371" i="35"/>
  <c r="D371" i="35"/>
  <c r="E371" i="35"/>
  <c r="A372" i="35"/>
  <c r="B372" i="35"/>
  <c r="C372" i="35"/>
  <c r="D372" i="35"/>
  <c r="E372" i="35"/>
  <c r="A373" i="35"/>
  <c r="B373" i="35"/>
  <c r="C373" i="35"/>
  <c r="D373" i="35"/>
  <c r="E373" i="35"/>
  <c r="A374" i="35"/>
  <c r="B374" i="35"/>
  <c r="C374" i="35"/>
  <c r="D374" i="35"/>
  <c r="E374" i="35"/>
  <c r="A375" i="35"/>
  <c r="B375" i="35"/>
  <c r="C375" i="35"/>
  <c r="D375" i="35"/>
  <c r="E375" i="35"/>
  <c r="A376" i="35"/>
  <c r="B376" i="35"/>
  <c r="C376" i="35"/>
  <c r="D376" i="35"/>
  <c r="E376" i="35"/>
  <c r="A377" i="35"/>
  <c r="B377" i="35"/>
  <c r="C377" i="35"/>
  <c r="D377" i="35"/>
  <c r="E377" i="35"/>
  <c r="A378" i="35"/>
  <c r="B378" i="35"/>
  <c r="C378" i="35"/>
  <c r="D378" i="35"/>
  <c r="E378" i="35"/>
  <c r="A379" i="35"/>
  <c r="B379" i="35"/>
  <c r="C379" i="35"/>
  <c r="D379" i="35"/>
  <c r="E379" i="35"/>
  <c r="A380" i="35"/>
  <c r="B380" i="35"/>
  <c r="C380" i="35"/>
  <c r="D380" i="35"/>
  <c r="E380" i="35"/>
  <c r="A381" i="35"/>
  <c r="B381" i="35"/>
  <c r="C381" i="35"/>
  <c r="D381" i="35"/>
  <c r="E381" i="35"/>
  <c r="A382" i="35"/>
  <c r="B382" i="35"/>
  <c r="C382" i="35"/>
  <c r="D382" i="35"/>
  <c r="E382" i="35"/>
  <c r="A383" i="35"/>
  <c r="B383" i="35"/>
  <c r="C383" i="35"/>
  <c r="D383" i="35"/>
  <c r="E383" i="35"/>
  <c r="A384" i="35"/>
  <c r="B384" i="35"/>
  <c r="C384" i="35"/>
  <c r="D384" i="35"/>
  <c r="E384" i="35"/>
  <c r="A385" i="35"/>
  <c r="B385" i="35"/>
  <c r="C385" i="35"/>
  <c r="D385" i="35"/>
  <c r="E385" i="35"/>
  <c r="A386" i="35"/>
  <c r="B386" i="35"/>
  <c r="C386" i="35"/>
  <c r="D386" i="35"/>
  <c r="E386" i="35"/>
  <c r="A387" i="35"/>
  <c r="B387" i="35"/>
  <c r="C387" i="35"/>
  <c r="D387" i="35"/>
  <c r="E387" i="35"/>
  <c r="A388" i="35"/>
  <c r="B388" i="35"/>
  <c r="C388" i="35"/>
  <c r="D388" i="35"/>
  <c r="E388" i="35"/>
  <c r="A389" i="35"/>
  <c r="B389" i="35"/>
  <c r="C389" i="35"/>
  <c r="D389" i="35"/>
  <c r="E389" i="35"/>
  <c r="A390" i="35"/>
  <c r="B390" i="35"/>
  <c r="C390" i="35"/>
  <c r="D390" i="35"/>
  <c r="E390" i="35"/>
  <c r="A391" i="35"/>
  <c r="B391" i="35"/>
  <c r="C391" i="35"/>
  <c r="D391" i="35"/>
  <c r="E391" i="35"/>
  <c r="A392" i="35"/>
  <c r="B392" i="35"/>
  <c r="C392" i="35"/>
  <c r="D392" i="35"/>
  <c r="E392" i="35"/>
  <c r="A393" i="35"/>
  <c r="B393" i="35"/>
  <c r="C393" i="35"/>
  <c r="D393" i="35"/>
  <c r="E393" i="35"/>
  <c r="A394" i="35"/>
  <c r="B394" i="35"/>
  <c r="C394" i="35"/>
  <c r="D394" i="35"/>
  <c r="E394" i="35"/>
  <c r="A395" i="35"/>
  <c r="B395" i="35"/>
  <c r="C395" i="35"/>
  <c r="D395" i="35"/>
  <c r="E395" i="35"/>
  <c r="A396" i="35"/>
  <c r="B396" i="35"/>
  <c r="C396" i="35"/>
  <c r="D396" i="35"/>
  <c r="E396" i="35"/>
  <c r="A397" i="35"/>
  <c r="B397" i="35"/>
  <c r="C397" i="35"/>
  <c r="D397" i="35"/>
  <c r="E397" i="35"/>
  <c r="A398" i="35"/>
  <c r="B398" i="35"/>
  <c r="C398" i="35"/>
  <c r="D398" i="35"/>
  <c r="E398" i="35"/>
  <c r="A399" i="35"/>
  <c r="B399" i="35"/>
  <c r="C399" i="35"/>
  <c r="D399" i="35"/>
  <c r="E399" i="35"/>
  <c r="A400" i="35"/>
  <c r="B400" i="35"/>
  <c r="C400" i="35"/>
  <c r="D400" i="35"/>
  <c r="E400" i="35"/>
  <c r="A401" i="35"/>
  <c r="B401" i="35"/>
  <c r="C401" i="35"/>
  <c r="D401" i="35"/>
  <c r="E401" i="35"/>
  <c r="A402" i="35"/>
  <c r="B402" i="35"/>
  <c r="C402" i="35"/>
  <c r="D402" i="35"/>
  <c r="E402" i="35"/>
  <c r="A403" i="35"/>
  <c r="B403" i="35"/>
  <c r="C403" i="35"/>
  <c r="D403" i="35"/>
  <c r="E403" i="35"/>
  <c r="A404" i="35"/>
  <c r="B404" i="35"/>
  <c r="C404" i="35"/>
  <c r="D404" i="35"/>
  <c r="E404" i="35"/>
  <c r="A405" i="35"/>
  <c r="B405" i="35"/>
  <c r="C405" i="35"/>
  <c r="D405" i="35"/>
  <c r="E405" i="35"/>
  <c r="A406" i="35"/>
  <c r="B406" i="35"/>
  <c r="C406" i="35"/>
  <c r="D406" i="35"/>
  <c r="E406" i="35"/>
  <c r="A407" i="35"/>
  <c r="B407" i="35"/>
  <c r="C407" i="35"/>
  <c r="D407" i="35"/>
  <c r="E407" i="35"/>
  <c r="A408" i="35"/>
  <c r="B408" i="35"/>
  <c r="C408" i="35"/>
  <c r="D408" i="35"/>
  <c r="E408" i="35"/>
  <c r="A409" i="35"/>
  <c r="B409" i="35"/>
  <c r="C409" i="35"/>
  <c r="D409" i="35"/>
  <c r="E409" i="35"/>
  <c r="A410" i="35"/>
  <c r="B410" i="35"/>
  <c r="C410" i="35"/>
  <c r="D410" i="35"/>
  <c r="E410" i="35"/>
  <c r="A411" i="35"/>
  <c r="B411" i="35"/>
  <c r="C411" i="35"/>
  <c r="D411" i="35"/>
  <c r="E411" i="35"/>
  <c r="A412" i="35"/>
  <c r="B412" i="35"/>
  <c r="C412" i="35"/>
  <c r="D412" i="35"/>
  <c r="E412" i="35"/>
  <c r="A413" i="35"/>
  <c r="B413" i="35"/>
  <c r="C413" i="35"/>
  <c r="D413" i="35"/>
  <c r="E413" i="35"/>
  <c r="A414" i="35"/>
  <c r="B414" i="35"/>
  <c r="C414" i="35"/>
  <c r="D414" i="35"/>
  <c r="E414" i="35"/>
  <c r="A415" i="35"/>
  <c r="B415" i="35"/>
  <c r="C415" i="35"/>
  <c r="D415" i="35"/>
  <c r="E415" i="35"/>
  <c r="A416" i="35"/>
  <c r="B416" i="35"/>
  <c r="C416" i="35"/>
  <c r="D416" i="35"/>
  <c r="E416" i="35"/>
  <c r="A417" i="35"/>
  <c r="B417" i="35"/>
  <c r="C417" i="35"/>
  <c r="D417" i="35"/>
  <c r="E417" i="35"/>
  <c r="A418" i="35"/>
  <c r="B418" i="35"/>
  <c r="C418" i="35"/>
  <c r="D418" i="35"/>
  <c r="E418" i="35"/>
  <c r="A419" i="35"/>
  <c r="B419" i="35"/>
  <c r="C419" i="35"/>
  <c r="D419" i="35"/>
  <c r="E419" i="35"/>
  <c r="A420" i="35"/>
  <c r="B420" i="35"/>
  <c r="C420" i="35"/>
  <c r="D420" i="35"/>
  <c r="E420" i="35"/>
  <c r="A421" i="35"/>
  <c r="B421" i="35"/>
  <c r="C421" i="35"/>
  <c r="D421" i="35"/>
  <c r="E421" i="35"/>
  <c r="A422" i="35"/>
  <c r="B422" i="35"/>
  <c r="C422" i="35"/>
  <c r="D422" i="35"/>
  <c r="E422" i="35"/>
  <c r="A423" i="35"/>
  <c r="B423" i="35"/>
  <c r="C423" i="35"/>
  <c r="D423" i="35"/>
  <c r="E423" i="35"/>
  <c r="A424" i="35"/>
  <c r="B424" i="35"/>
  <c r="C424" i="35"/>
  <c r="D424" i="35"/>
  <c r="E424" i="35"/>
  <c r="A425" i="35"/>
  <c r="B425" i="35"/>
  <c r="C425" i="35"/>
  <c r="D425" i="35"/>
  <c r="E425" i="35"/>
  <c r="A426" i="35"/>
  <c r="B426" i="35"/>
  <c r="C426" i="35"/>
  <c r="D426" i="35"/>
  <c r="E426" i="35"/>
  <c r="A427" i="35"/>
  <c r="B427" i="35"/>
  <c r="C427" i="35"/>
  <c r="D427" i="35"/>
  <c r="E427" i="35"/>
  <c r="A428" i="35"/>
  <c r="B428" i="35"/>
  <c r="C428" i="35"/>
  <c r="D428" i="35"/>
  <c r="E428" i="35"/>
  <c r="A429" i="35"/>
  <c r="B429" i="35"/>
  <c r="C429" i="35"/>
  <c r="D429" i="35"/>
  <c r="E429" i="35"/>
  <c r="A430" i="35"/>
  <c r="B430" i="35"/>
  <c r="C430" i="35"/>
  <c r="D430" i="35"/>
  <c r="E430" i="35"/>
  <c r="A431" i="35"/>
  <c r="B431" i="35"/>
  <c r="C431" i="35"/>
  <c r="D431" i="35"/>
  <c r="E431" i="35"/>
  <c r="A432" i="35"/>
  <c r="B432" i="35"/>
  <c r="C432" i="35"/>
  <c r="D432" i="35"/>
  <c r="E432" i="35"/>
  <c r="A433" i="35"/>
  <c r="B433" i="35"/>
  <c r="C433" i="35"/>
  <c r="D433" i="35"/>
  <c r="E433" i="35"/>
  <c r="A434" i="35"/>
  <c r="B434" i="35"/>
  <c r="C434" i="35"/>
  <c r="D434" i="35"/>
  <c r="E434" i="35"/>
  <c r="A435" i="35"/>
  <c r="B435" i="35"/>
  <c r="C435" i="35"/>
  <c r="D435" i="35"/>
  <c r="E435" i="35"/>
  <c r="A436" i="35"/>
  <c r="B436" i="35"/>
  <c r="C436" i="35"/>
  <c r="D436" i="35"/>
  <c r="E436" i="35"/>
  <c r="A437" i="35"/>
  <c r="B437" i="35"/>
  <c r="C437" i="35"/>
  <c r="D437" i="35"/>
  <c r="E437" i="35"/>
  <c r="A438" i="35"/>
  <c r="B438" i="35"/>
  <c r="C438" i="35"/>
  <c r="D438" i="35"/>
  <c r="E438" i="35"/>
  <c r="A439" i="35"/>
  <c r="B439" i="35"/>
  <c r="C439" i="35"/>
  <c r="D439" i="35"/>
  <c r="E439" i="35"/>
  <c r="A440" i="35"/>
  <c r="B440" i="35"/>
  <c r="C440" i="35"/>
  <c r="D440" i="35"/>
  <c r="E440" i="35"/>
  <c r="A441" i="35"/>
  <c r="B441" i="35"/>
  <c r="C441" i="35"/>
  <c r="D441" i="35"/>
  <c r="E441" i="35"/>
  <c r="A442" i="35"/>
  <c r="B442" i="35"/>
  <c r="C442" i="35"/>
  <c r="D442" i="35"/>
  <c r="E442" i="35"/>
  <c r="A443" i="35"/>
  <c r="B443" i="35"/>
  <c r="C443" i="35"/>
  <c r="D443" i="35"/>
  <c r="E443" i="35"/>
  <c r="A444" i="35"/>
  <c r="B444" i="35"/>
  <c r="C444" i="35"/>
  <c r="D444" i="35"/>
  <c r="E444" i="35"/>
  <c r="A445" i="35"/>
  <c r="B445" i="35"/>
  <c r="C445" i="35"/>
  <c r="D445" i="35"/>
  <c r="E445" i="35"/>
  <c r="A446" i="35"/>
  <c r="B446" i="35"/>
  <c r="C446" i="35"/>
  <c r="D446" i="35"/>
  <c r="E446" i="35"/>
  <c r="A447" i="35"/>
  <c r="B447" i="35"/>
  <c r="C447" i="35"/>
  <c r="D447" i="35"/>
  <c r="E447" i="35"/>
  <c r="A448" i="35"/>
  <c r="B448" i="35"/>
  <c r="C448" i="35"/>
  <c r="D448" i="35"/>
  <c r="E448" i="35"/>
  <c r="A449" i="35"/>
  <c r="B449" i="35"/>
  <c r="C449" i="35"/>
  <c r="D449" i="35"/>
  <c r="E449" i="35"/>
  <c r="A450" i="35"/>
  <c r="B450" i="35"/>
  <c r="C450" i="35"/>
  <c r="D450" i="35"/>
  <c r="E450" i="35"/>
  <c r="A451" i="35"/>
  <c r="B451" i="35"/>
  <c r="C451" i="35"/>
  <c r="D451" i="35"/>
  <c r="E451" i="35"/>
  <c r="A452" i="35"/>
  <c r="B452" i="35"/>
  <c r="C452" i="35"/>
  <c r="D452" i="35"/>
  <c r="E452" i="35"/>
  <c r="A453" i="35"/>
  <c r="B453" i="35"/>
  <c r="C453" i="35"/>
  <c r="D453" i="35"/>
  <c r="E453" i="35"/>
  <c r="A454" i="35"/>
  <c r="B454" i="35"/>
  <c r="C454" i="35"/>
  <c r="D454" i="35"/>
  <c r="E454" i="35"/>
  <c r="A455" i="35"/>
  <c r="B455" i="35"/>
  <c r="C455" i="35"/>
  <c r="D455" i="35"/>
  <c r="E455" i="35"/>
  <c r="A456" i="35"/>
  <c r="B456" i="35"/>
  <c r="C456" i="35"/>
  <c r="D456" i="35"/>
  <c r="E456" i="35"/>
  <c r="A457" i="35"/>
  <c r="B457" i="35"/>
  <c r="C457" i="35"/>
  <c r="D457" i="35"/>
  <c r="E457" i="35"/>
  <c r="A458" i="35"/>
  <c r="B458" i="35"/>
  <c r="C458" i="35"/>
  <c r="D458" i="35"/>
  <c r="E458" i="35"/>
  <c r="A459" i="35"/>
  <c r="B459" i="35"/>
  <c r="C459" i="35"/>
  <c r="D459" i="35"/>
  <c r="E459" i="35"/>
  <c r="A460" i="35"/>
  <c r="B460" i="35"/>
  <c r="C460" i="35"/>
  <c r="D460" i="35"/>
  <c r="E460" i="35"/>
  <c r="A461" i="35"/>
  <c r="B461" i="35"/>
  <c r="C461" i="35"/>
  <c r="D461" i="35"/>
  <c r="E461" i="35"/>
  <c r="A462" i="35"/>
  <c r="B462" i="35"/>
  <c r="C462" i="35"/>
  <c r="D462" i="35"/>
  <c r="E462" i="35"/>
  <c r="A463" i="35"/>
  <c r="B463" i="35"/>
  <c r="C463" i="35"/>
  <c r="D463" i="35"/>
  <c r="E463" i="35"/>
  <c r="A464" i="35"/>
  <c r="B464" i="35"/>
  <c r="C464" i="35"/>
  <c r="D464" i="35"/>
  <c r="E464" i="35"/>
  <c r="A465" i="35"/>
  <c r="B465" i="35"/>
  <c r="C465" i="35"/>
  <c r="D465" i="35"/>
  <c r="E465" i="35"/>
  <c r="A466" i="35"/>
  <c r="B466" i="35"/>
  <c r="C466" i="35"/>
  <c r="D466" i="35"/>
  <c r="E466" i="35"/>
  <c r="A467" i="35"/>
  <c r="B467" i="35"/>
  <c r="C467" i="35"/>
  <c r="D467" i="35"/>
  <c r="E467" i="35"/>
  <c r="A468" i="35"/>
  <c r="B468" i="35"/>
  <c r="C468" i="35"/>
  <c r="D468" i="35"/>
  <c r="E468" i="35"/>
  <c r="A469" i="35"/>
  <c r="B469" i="35"/>
  <c r="C469" i="35"/>
  <c r="D469" i="35"/>
  <c r="E469" i="35"/>
  <c r="A470" i="35"/>
  <c r="B470" i="35"/>
  <c r="C470" i="35"/>
  <c r="D470" i="35"/>
  <c r="E470" i="35"/>
  <c r="A471" i="35"/>
  <c r="B471" i="35"/>
  <c r="C471" i="35"/>
  <c r="D471" i="35"/>
  <c r="E471" i="35"/>
  <c r="A472" i="35"/>
  <c r="B472" i="35"/>
  <c r="C472" i="35"/>
  <c r="D472" i="35"/>
  <c r="E472" i="35"/>
  <c r="A473" i="35"/>
  <c r="B473" i="35"/>
  <c r="C473" i="35"/>
  <c r="D473" i="35"/>
  <c r="E473" i="35"/>
  <c r="A474" i="35"/>
  <c r="B474" i="35"/>
  <c r="C474" i="35"/>
  <c r="D474" i="35"/>
  <c r="E474" i="35"/>
  <c r="A475" i="35"/>
  <c r="B475" i="35"/>
  <c r="C475" i="35"/>
  <c r="D475" i="35"/>
  <c r="E475" i="35"/>
  <c r="A476" i="35"/>
  <c r="B476" i="35"/>
  <c r="C476" i="35"/>
  <c r="D476" i="35"/>
  <c r="E476" i="35"/>
  <c r="A477" i="35"/>
  <c r="B477" i="35"/>
  <c r="C477" i="35"/>
  <c r="D477" i="35"/>
  <c r="E477" i="35"/>
  <c r="A478" i="35"/>
  <c r="B478" i="35"/>
  <c r="C478" i="35"/>
  <c r="D478" i="35"/>
  <c r="E478" i="35"/>
  <c r="A479" i="35"/>
  <c r="B479" i="35"/>
  <c r="C479" i="35"/>
  <c r="D479" i="35"/>
  <c r="E479" i="35"/>
  <c r="A480" i="35"/>
  <c r="B480" i="35"/>
  <c r="C480" i="35"/>
  <c r="D480" i="35"/>
  <c r="E480" i="35"/>
  <c r="A481" i="35"/>
  <c r="B481" i="35"/>
  <c r="C481" i="35"/>
  <c r="D481" i="35"/>
  <c r="E481" i="35"/>
  <c r="A482" i="35"/>
  <c r="B482" i="35"/>
  <c r="C482" i="35"/>
  <c r="D482" i="35"/>
  <c r="E482" i="35"/>
  <c r="A483" i="35"/>
  <c r="B483" i="35"/>
  <c r="C483" i="35"/>
  <c r="D483" i="35"/>
  <c r="E483" i="35"/>
  <c r="A484" i="35"/>
  <c r="B484" i="35"/>
  <c r="C484" i="35"/>
  <c r="D484" i="35"/>
  <c r="E484" i="35"/>
  <c r="A485" i="35"/>
  <c r="B485" i="35"/>
  <c r="C485" i="35"/>
  <c r="D485" i="35"/>
  <c r="E485" i="35"/>
  <c r="A486" i="35"/>
  <c r="B486" i="35"/>
  <c r="C486" i="35"/>
  <c r="D486" i="35"/>
  <c r="E486" i="35"/>
  <c r="A487" i="35"/>
  <c r="B487" i="35"/>
  <c r="C487" i="35"/>
  <c r="D487" i="35"/>
  <c r="E487" i="35"/>
  <c r="A488" i="35"/>
  <c r="B488" i="35"/>
  <c r="C488" i="35"/>
  <c r="D488" i="35"/>
  <c r="E488" i="35"/>
  <c r="A489" i="35"/>
  <c r="B489" i="35"/>
  <c r="C489" i="35"/>
  <c r="D489" i="35"/>
  <c r="E489" i="35"/>
  <c r="A490" i="35"/>
  <c r="B490" i="35"/>
  <c r="C490" i="35"/>
  <c r="D490" i="35"/>
  <c r="E490" i="35"/>
  <c r="A491" i="35"/>
  <c r="B491" i="35"/>
  <c r="C491" i="35"/>
  <c r="D491" i="35"/>
  <c r="E491" i="35"/>
  <c r="A492" i="35"/>
  <c r="B492" i="35"/>
  <c r="C492" i="35"/>
  <c r="D492" i="35"/>
  <c r="E492" i="35"/>
  <c r="A493" i="35"/>
  <c r="B493" i="35"/>
  <c r="C493" i="35"/>
  <c r="D493" i="35"/>
  <c r="E493" i="35"/>
  <c r="A494" i="35"/>
  <c r="B494" i="35"/>
  <c r="C494" i="35"/>
  <c r="D494" i="35"/>
  <c r="E494" i="35"/>
  <c r="A495" i="35"/>
  <c r="B495" i="35"/>
  <c r="C495" i="35"/>
  <c r="D495" i="35"/>
  <c r="E495" i="35"/>
  <c r="A496" i="35"/>
  <c r="B496" i="35"/>
  <c r="C496" i="35"/>
  <c r="D496" i="35"/>
  <c r="E496" i="35"/>
  <c r="A497" i="35"/>
  <c r="B497" i="35"/>
  <c r="C497" i="35"/>
  <c r="D497" i="35"/>
  <c r="E497" i="35"/>
  <c r="A498" i="35"/>
  <c r="B498" i="35"/>
  <c r="C498" i="35"/>
  <c r="D498" i="35"/>
  <c r="E498" i="35"/>
  <c r="A499" i="35"/>
  <c r="B499" i="35"/>
  <c r="C499" i="35"/>
  <c r="D499" i="35"/>
  <c r="E499" i="35"/>
  <c r="A500" i="35"/>
  <c r="B500" i="35"/>
  <c r="C500" i="35"/>
  <c r="D500" i="35"/>
  <c r="E500" i="35"/>
  <c r="A501" i="35"/>
  <c r="B501" i="35"/>
  <c r="C501" i="35"/>
  <c r="D501" i="35"/>
  <c r="E501" i="35"/>
  <c r="A502" i="35"/>
  <c r="B502" i="35"/>
  <c r="C502" i="35"/>
  <c r="D502" i="35"/>
  <c r="E502" i="35"/>
  <c r="A503" i="35"/>
  <c r="B503" i="35"/>
  <c r="C503" i="35"/>
  <c r="D503" i="35"/>
  <c r="E503" i="35"/>
  <c r="A504" i="35"/>
  <c r="B504" i="35"/>
  <c r="C504" i="35"/>
  <c r="D504" i="35"/>
  <c r="E504" i="35"/>
  <c r="A505" i="35"/>
  <c r="B505" i="35"/>
  <c r="C505" i="35"/>
  <c r="D505" i="35"/>
  <c r="E505" i="35"/>
  <c r="A506" i="35"/>
  <c r="B506" i="35"/>
  <c r="C506" i="35"/>
  <c r="D506" i="35"/>
  <c r="E506" i="35"/>
  <c r="A507" i="35"/>
  <c r="B507" i="35"/>
  <c r="C507" i="35"/>
  <c r="D507" i="35"/>
  <c r="E507" i="35"/>
  <c r="A508" i="35"/>
  <c r="B508" i="35"/>
  <c r="C508" i="35"/>
  <c r="D508" i="35"/>
  <c r="E508" i="35"/>
  <c r="A509" i="35"/>
  <c r="B509" i="35"/>
  <c r="C509" i="35"/>
  <c r="D509" i="35"/>
  <c r="E509" i="35"/>
  <c r="A510" i="35"/>
  <c r="B510" i="35"/>
  <c r="C510" i="35"/>
  <c r="D510" i="35"/>
  <c r="E510" i="35"/>
  <c r="A511" i="35"/>
  <c r="B511" i="35"/>
  <c r="C511" i="35"/>
  <c r="D511" i="35"/>
  <c r="E511" i="35"/>
  <c r="A512" i="35"/>
  <c r="B512" i="35"/>
  <c r="C512" i="35"/>
  <c r="D512" i="35"/>
  <c r="E512" i="35"/>
  <c r="A513" i="35"/>
  <c r="B513" i="35"/>
  <c r="C513" i="35"/>
  <c r="D513" i="35"/>
  <c r="E513" i="35"/>
  <c r="A514" i="35"/>
  <c r="B514" i="35"/>
  <c r="C514" i="35"/>
  <c r="D514" i="35"/>
  <c r="E514" i="35"/>
  <c r="A515" i="35"/>
  <c r="B515" i="35"/>
  <c r="C515" i="35"/>
  <c r="D515" i="35"/>
  <c r="E515" i="35"/>
  <c r="A516" i="35"/>
  <c r="B516" i="35"/>
  <c r="C516" i="35"/>
  <c r="D516" i="35"/>
  <c r="E516" i="35"/>
  <c r="A517" i="35"/>
  <c r="B517" i="35"/>
  <c r="C517" i="35"/>
  <c r="D517" i="35"/>
  <c r="E517" i="35"/>
  <c r="A518" i="35"/>
  <c r="B518" i="35"/>
  <c r="C518" i="35"/>
  <c r="D518" i="35"/>
  <c r="E518" i="35"/>
  <c r="A519" i="35"/>
  <c r="B519" i="35"/>
  <c r="C519" i="35"/>
  <c r="D519" i="35"/>
  <c r="E519" i="35"/>
  <c r="A520" i="35"/>
  <c r="B520" i="35"/>
  <c r="C520" i="35"/>
  <c r="D520" i="35"/>
  <c r="E520" i="35"/>
  <c r="A521" i="35"/>
  <c r="B521" i="35"/>
  <c r="C521" i="35"/>
  <c r="D521" i="35"/>
  <c r="E521" i="35"/>
  <c r="A522" i="35"/>
  <c r="B522" i="35"/>
  <c r="C522" i="35"/>
  <c r="D522" i="35"/>
  <c r="E522" i="35"/>
  <c r="A523" i="35"/>
  <c r="B523" i="35"/>
  <c r="C523" i="35"/>
  <c r="D523" i="35"/>
  <c r="E523" i="35"/>
  <c r="A524" i="35"/>
  <c r="B524" i="35"/>
  <c r="C524" i="35"/>
  <c r="D524" i="35"/>
  <c r="E524" i="35"/>
  <c r="A525" i="35"/>
  <c r="B525" i="35"/>
  <c r="C525" i="35"/>
  <c r="D525" i="35"/>
  <c r="E525" i="35"/>
  <c r="A526" i="35"/>
  <c r="B526" i="35"/>
  <c r="C526" i="35"/>
  <c r="D526" i="35"/>
  <c r="E526" i="35"/>
  <c r="A527" i="35"/>
  <c r="B527" i="35"/>
  <c r="C527" i="35"/>
  <c r="D527" i="35"/>
  <c r="E527" i="35"/>
  <c r="A528" i="35"/>
  <c r="B528" i="35"/>
  <c r="C528" i="35"/>
  <c r="D528" i="35"/>
  <c r="E528" i="35"/>
  <c r="A529" i="35"/>
  <c r="B529" i="35"/>
  <c r="C529" i="35"/>
  <c r="D529" i="35"/>
  <c r="E529" i="35"/>
  <c r="A530" i="35"/>
  <c r="B530" i="35"/>
  <c r="C530" i="35"/>
  <c r="D530" i="35"/>
  <c r="E530" i="35"/>
  <c r="A531" i="35"/>
  <c r="B531" i="35"/>
  <c r="C531" i="35"/>
  <c r="D531" i="35"/>
  <c r="E531" i="35"/>
  <c r="A532" i="35"/>
  <c r="B532" i="35"/>
  <c r="C532" i="35"/>
  <c r="D532" i="35"/>
  <c r="E532" i="35"/>
  <c r="A533" i="35"/>
  <c r="B533" i="35"/>
  <c r="C533" i="35"/>
  <c r="D533" i="35"/>
  <c r="E533" i="35"/>
  <c r="A534" i="35"/>
  <c r="B534" i="35"/>
  <c r="C534" i="35"/>
  <c r="D534" i="35"/>
  <c r="E534" i="35"/>
  <c r="A535" i="35"/>
  <c r="B535" i="35"/>
  <c r="C535" i="35"/>
  <c r="D535" i="35"/>
  <c r="E535" i="35"/>
  <c r="A536" i="35"/>
  <c r="B536" i="35"/>
  <c r="C536" i="35"/>
  <c r="D536" i="35"/>
  <c r="E536" i="35"/>
  <c r="A537" i="35"/>
  <c r="B537" i="35"/>
  <c r="C537" i="35"/>
  <c r="D537" i="35"/>
  <c r="E537" i="35"/>
  <c r="A538" i="35"/>
  <c r="B538" i="35"/>
  <c r="C538" i="35"/>
  <c r="D538" i="35"/>
  <c r="E538" i="35"/>
  <c r="A539" i="35"/>
  <c r="B539" i="35"/>
  <c r="C539" i="35"/>
  <c r="D539" i="35"/>
  <c r="E539" i="35"/>
  <c r="A540" i="35"/>
  <c r="B540" i="35"/>
  <c r="C540" i="35"/>
  <c r="D540" i="35"/>
  <c r="E540" i="35"/>
  <c r="A541" i="35"/>
  <c r="B541" i="35"/>
  <c r="C541" i="35"/>
  <c r="D541" i="35"/>
  <c r="E541" i="35"/>
  <c r="A542" i="35"/>
  <c r="B542" i="35"/>
  <c r="C542" i="35"/>
  <c r="D542" i="35"/>
  <c r="E542" i="35"/>
  <c r="A543" i="35"/>
  <c r="B543" i="35"/>
  <c r="C543" i="35"/>
  <c r="D543" i="35"/>
  <c r="E543" i="35"/>
  <c r="A544" i="35"/>
  <c r="B544" i="35"/>
  <c r="C544" i="35"/>
  <c r="D544" i="35"/>
  <c r="E544" i="35"/>
  <c r="A545" i="35"/>
  <c r="B545" i="35"/>
  <c r="C545" i="35"/>
  <c r="D545" i="35"/>
  <c r="E545" i="35"/>
  <c r="A546" i="35"/>
  <c r="B546" i="35"/>
  <c r="C546" i="35"/>
  <c r="D546" i="35"/>
  <c r="E546" i="35"/>
  <c r="A547" i="35"/>
  <c r="B547" i="35"/>
  <c r="C547" i="35"/>
  <c r="D547" i="35"/>
  <c r="E547" i="35"/>
  <c r="A548" i="35"/>
  <c r="B548" i="35"/>
  <c r="C548" i="35"/>
  <c r="D548" i="35"/>
  <c r="E548" i="35"/>
  <c r="A549" i="35"/>
  <c r="B549" i="35"/>
  <c r="C549" i="35"/>
  <c r="D549" i="35"/>
  <c r="E549" i="35"/>
  <c r="A550" i="35"/>
  <c r="B550" i="35"/>
  <c r="C550" i="35"/>
  <c r="D550" i="35"/>
  <c r="E550" i="35"/>
  <c r="A551" i="35"/>
  <c r="B551" i="35"/>
  <c r="C551" i="35"/>
  <c r="D551" i="35"/>
  <c r="E551" i="35"/>
  <c r="A552" i="35"/>
  <c r="B552" i="35"/>
  <c r="C552" i="35"/>
  <c r="D552" i="35"/>
  <c r="E552" i="35"/>
  <c r="A553" i="35"/>
  <c r="B553" i="35"/>
  <c r="C553" i="35"/>
  <c r="D553" i="35"/>
  <c r="E553" i="35"/>
  <c r="A554" i="35"/>
  <c r="B554" i="35"/>
  <c r="C554" i="35"/>
  <c r="D554" i="35"/>
  <c r="E554" i="35"/>
  <c r="A555" i="35"/>
  <c r="B555" i="35"/>
  <c r="C555" i="35"/>
  <c r="D555" i="35"/>
  <c r="E555" i="35"/>
  <c r="A556" i="35"/>
  <c r="B556" i="35"/>
  <c r="C556" i="35"/>
  <c r="D556" i="35"/>
  <c r="E556" i="35"/>
  <c r="A557" i="35"/>
  <c r="B557" i="35"/>
  <c r="C557" i="35"/>
  <c r="D557" i="35"/>
  <c r="E557" i="35"/>
  <c r="A558" i="35"/>
  <c r="B558" i="35"/>
  <c r="C558" i="35"/>
  <c r="D558" i="35"/>
  <c r="E558" i="35"/>
  <c r="A559" i="35"/>
  <c r="B559" i="35"/>
  <c r="C559" i="35"/>
  <c r="D559" i="35"/>
  <c r="E559" i="35"/>
  <c r="A560" i="35"/>
  <c r="B560" i="35"/>
  <c r="C560" i="35"/>
  <c r="D560" i="35"/>
  <c r="E560" i="35"/>
  <c r="A561" i="35"/>
  <c r="B561" i="35"/>
  <c r="C561" i="35"/>
  <c r="D561" i="35"/>
  <c r="E561" i="35"/>
  <c r="A562" i="35"/>
  <c r="B562" i="35"/>
  <c r="C562" i="35"/>
  <c r="D562" i="35"/>
  <c r="E562" i="35"/>
  <c r="A563" i="35"/>
  <c r="B563" i="35"/>
  <c r="C563" i="35"/>
  <c r="D563" i="35"/>
  <c r="E563" i="35"/>
  <c r="A564" i="35"/>
  <c r="B564" i="35"/>
  <c r="C564" i="35"/>
  <c r="D564" i="35"/>
  <c r="E564" i="35"/>
  <c r="A565" i="35"/>
  <c r="B565" i="35"/>
  <c r="C565" i="35"/>
  <c r="D565" i="35"/>
  <c r="E565" i="35"/>
  <c r="A566" i="35"/>
  <c r="B566" i="35"/>
  <c r="C566" i="35"/>
  <c r="D566" i="35"/>
  <c r="E566" i="35"/>
  <c r="A567" i="35"/>
  <c r="B567" i="35"/>
  <c r="C567" i="35"/>
  <c r="D567" i="35"/>
  <c r="E567" i="35"/>
  <c r="A568" i="35"/>
  <c r="B568" i="35"/>
  <c r="C568" i="35"/>
  <c r="D568" i="35"/>
  <c r="E568" i="35"/>
  <c r="A569" i="35"/>
  <c r="B569" i="35"/>
  <c r="C569" i="35"/>
  <c r="D569" i="35"/>
  <c r="E569" i="35"/>
  <c r="A570" i="35"/>
  <c r="B570" i="35"/>
  <c r="C570" i="35"/>
  <c r="D570" i="35"/>
  <c r="E570" i="35"/>
  <c r="A571" i="35"/>
  <c r="B571" i="35"/>
  <c r="C571" i="35"/>
  <c r="D571" i="35"/>
  <c r="E571" i="35"/>
  <c r="A572" i="35"/>
  <c r="B572" i="35"/>
  <c r="C572" i="35"/>
  <c r="D572" i="35"/>
  <c r="E572" i="35"/>
  <c r="A573" i="35"/>
  <c r="B573" i="35"/>
  <c r="C573" i="35"/>
  <c r="D573" i="35"/>
  <c r="E573" i="35"/>
  <c r="A574" i="35"/>
  <c r="B574" i="35"/>
  <c r="C574" i="35"/>
  <c r="D574" i="35"/>
  <c r="E574" i="35"/>
  <c r="A575" i="35"/>
  <c r="B575" i="35"/>
  <c r="C575" i="35"/>
  <c r="D575" i="35"/>
  <c r="E575" i="35"/>
  <c r="A576" i="35"/>
  <c r="B576" i="35"/>
  <c r="C576" i="35"/>
  <c r="D576" i="35"/>
  <c r="E576" i="35"/>
  <c r="A577" i="35"/>
  <c r="B577" i="35"/>
  <c r="C577" i="35"/>
  <c r="D577" i="35"/>
  <c r="E577" i="35"/>
  <c r="A578" i="35"/>
  <c r="B578" i="35"/>
  <c r="C578" i="35"/>
  <c r="D578" i="35"/>
  <c r="E578" i="35"/>
  <c r="A579" i="35"/>
  <c r="B579" i="35"/>
  <c r="C579" i="35"/>
  <c r="D579" i="35"/>
  <c r="E579" i="35"/>
  <c r="A580" i="35"/>
  <c r="B580" i="35"/>
  <c r="C580" i="35"/>
  <c r="D580" i="35"/>
  <c r="E580" i="35"/>
  <c r="A581" i="35"/>
  <c r="B581" i="35"/>
  <c r="C581" i="35"/>
  <c r="D581" i="35"/>
  <c r="E581" i="35"/>
  <c r="A582" i="35"/>
  <c r="B582" i="35"/>
  <c r="C582" i="35"/>
  <c r="D582" i="35"/>
  <c r="E582" i="35"/>
  <c r="A583" i="35"/>
  <c r="B583" i="35"/>
  <c r="C583" i="35"/>
  <c r="D583" i="35"/>
  <c r="E583" i="35"/>
  <c r="A584" i="35"/>
  <c r="B584" i="35"/>
  <c r="C584" i="35"/>
  <c r="D584" i="35"/>
  <c r="E584" i="35"/>
  <c r="A585" i="35"/>
  <c r="B585" i="35"/>
  <c r="C585" i="35"/>
  <c r="D585" i="35"/>
  <c r="E585" i="35"/>
  <c r="A586" i="35"/>
  <c r="B586" i="35"/>
  <c r="C586" i="35"/>
  <c r="D586" i="35"/>
  <c r="E586" i="35"/>
  <c r="A587" i="35"/>
  <c r="B587" i="35"/>
  <c r="C587" i="35"/>
  <c r="D587" i="35"/>
  <c r="E587" i="35"/>
  <c r="A588" i="35"/>
  <c r="B588" i="35"/>
  <c r="C588" i="35"/>
  <c r="D588" i="35"/>
  <c r="E588" i="35"/>
  <c r="A589" i="35"/>
  <c r="B589" i="35"/>
  <c r="C589" i="35"/>
  <c r="D589" i="35"/>
  <c r="E589" i="35"/>
  <c r="A590" i="35"/>
  <c r="B590" i="35"/>
  <c r="C590" i="35"/>
  <c r="D590" i="35"/>
  <c r="E590" i="35"/>
  <c r="A591" i="35"/>
  <c r="B591" i="35"/>
  <c r="C591" i="35"/>
  <c r="D591" i="35"/>
  <c r="E591" i="35"/>
  <c r="A592" i="35"/>
  <c r="B592" i="35"/>
  <c r="C592" i="35"/>
  <c r="D592" i="35"/>
  <c r="E592" i="35"/>
  <c r="A593" i="35"/>
  <c r="B593" i="35"/>
  <c r="C593" i="35"/>
  <c r="D593" i="35"/>
  <c r="E593" i="35"/>
  <c r="A594" i="35"/>
  <c r="B594" i="35"/>
  <c r="C594" i="35"/>
  <c r="D594" i="35"/>
  <c r="E594" i="35"/>
  <c r="A595" i="35"/>
  <c r="B595" i="35"/>
  <c r="C595" i="35"/>
  <c r="D595" i="35"/>
  <c r="E595" i="35"/>
  <c r="A596" i="35"/>
  <c r="B596" i="35"/>
  <c r="C596" i="35"/>
  <c r="D596" i="35"/>
  <c r="E596" i="35"/>
  <c r="A597" i="35"/>
  <c r="B597" i="35"/>
  <c r="C597" i="35"/>
  <c r="D597" i="35"/>
  <c r="E597" i="35"/>
  <c r="A598" i="35"/>
  <c r="B598" i="35"/>
  <c r="C598" i="35"/>
  <c r="D598" i="35"/>
  <c r="E598" i="35"/>
  <c r="A599" i="35"/>
  <c r="B599" i="35"/>
  <c r="C599" i="35"/>
  <c r="D599" i="35"/>
  <c r="E599" i="35"/>
  <c r="A600" i="35"/>
  <c r="B600" i="35"/>
  <c r="C600" i="35"/>
  <c r="D600" i="35"/>
  <c r="E600" i="35"/>
  <c r="A601" i="35"/>
  <c r="B601" i="35"/>
  <c r="C601" i="35"/>
  <c r="D601" i="35"/>
  <c r="E601" i="35"/>
  <c r="A602" i="35"/>
  <c r="B602" i="35"/>
  <c r="C602" i="35"/>
  <c r="D602" i="35"/>
  <c r="E602" i="35"/>
  <c r="A603" i="35"/>
  <c r="B603" i="35"/>
  <c r="C603" i="35"/>
  <c r="D603" i="35"/>
  <c r="E603" i="35"/>
  <c r="A604" i="35"/>
  <c r="B604" i="35"/>
  <c r="C604" i="35"/>
  <c r="D604" i="35"/>
  <c r="E604" i="35"/>
  <c r="A605" i="35"/>
  <c r="B605" i="35"/>
  <c r="C605" i="35"/>
  <c r="D605" i="35"/>
  <c r="E605" i="35"/>
  <c r="A606" i="35"/>
  <c r="B606" i="35"/>
  <c r="C606" i="35"/>
  <c r="D606" i="35"/>
  <c r="E606" i="35"/>
  <c r="A607" i="35"/>
  <c r="B607" i="35"/>
  <c r="C607" i="35"/>
  <c r="D607" i="35"/>
  <c r="E607" i="35"/>
  <c r="A608" i="35"/>
  <c r="B608" i="35"/>
  <c r="C608" i="35"/>
  <c r="D608" i="35"/>
  <c r="E608" i="35"/>
  <c r="A609" i="35"/>
  <c r="B609" i="35"/>
  <c r="C609" i="35"/>
  <c r="D609" i="35"/>
  <c r="E609" i="35"/>
  <c r="A610" i="35"/>
  <c r="B610" i="35"/>
  <c r="C610" i="35"/>
  <c r="D610" i="35"/>
  <c r="E610" i="35"/>
  <c r="A611" i="35"/>
  <c r="B611" i="35"/>
  <c r="C611" i="35"/>
  <c r="D611" i="35"/>
  <c r="E611" i="35"/>
  <c r="A612" i="35"/>
  <c r="B612" i="35"/>
  <c r="C612" i="35"/>
  <c r="D612" i="35"/>
  <c r="E612" i="35"/>
  <c r="A613" i="35"/>
  <c r="B613" i="35"/>
  <c r="C613" i="35"/>
  <c r="D613" i="35"/>
  <c r="E613" i="35"/>
  <c r="A614" i="35"/>
  <c r="B614" i="35"/>
  <c r="C614" i="35"/>
  <c r="D614" i="35"/>
  <c r="E614" i="35"/>
  <c r="A615" i="35"/>
  <c r="B615" i="35"/>
  <c r="C615" i="35"/>
  <c r="D615" i="35"/>
  <c r="E615" i="35"/>
  <c r="A616" i="35"/>
  <c r="B616" i="35"/>
  <c r="C616" i="35"/>
  <c r="D616" i="35"/>
  <c r="E616" i="35"/>
  <c r="A617" i="35"/>
  <c r="B617" i="35"/>
  <c r="C617" i="35"/>
  <c r="D617" i="35"/>
  <c r="E617" i="35"/>
  <c r="A618" i="35"/>
  <c r="B618" i="35"/>
  <c r="C618" i="35"/>
  <c r="D618" i="35"/>
  <c r="E618" i="35"/>
  <c r="A619" i="35"/>
  <c r="B619" i="35"/>
  <c r="C619" i="35"/>
  <c r="D619" i="35"/>
  <c r="E619" i="35"/>
  <c r="A620" i="35"/>
  <c r="B620" i="35"/>
  <c r="C620" i="35"/>
  <c r="D620" i="35"/>
  <c r="E620" i="35"/>
  <c r="A621" i="35"/>
  <c r="B621" i="35"/>
  <c r="C621" i="35"/>
  <c r="D621" i="35"/>
  <c r="E621" i="35"/>
  <c r="A622" i="35"/>
  <c r="B622" i="35"/>
  <c r="C622" i="35"/>
  <c r="D622" i="35"/>
  <c r="E622" i="35"/>
  <c r="A623" i="35"/>
  <c r="B623" i="35"/>
  <c r="C623" i="35"/>
  <c r="D623" i="35"/>
  <c r="E623" i="35"/>
  <c r="A624" i="35"/>
  <c r="B624" i="35"/>
  <c r="C624" i="35"/>
  <c r="D624" i="35"/>
  <c r="E624" i="35"/>
  <c r="A625" i="35"/>
  <c r="B625" i="35"/>
  <c r="C625" i="35"/>
  <c r="D625" i="35"/>
  <c r="E625" i="35"/>
  <c r="A626" i="35"/>
  <c r="B626" i="35"/>
  <c r="C626" i="35"/>
  <c r="D626" i="35"/>
  <c r="E626" i="35"/>
  <c r="A627" i="35"/>
  <c r="B627" i="35"/>
  <c r="C627" i="35"/>
  <c r="D627" i="35"/>
  <c r="E627" i="35"/>
  <c r="A628" i="35"/>
  <c r="B628" i="35"/>
  <c r="C628" i="35"/>
  <c r="D628" i="35"/>
  <c r="E628" i="35"/>
  <c r="A629" i="35"/>
  <c r="B629" i="35"/>
  <c r="C629" i="35"/>
  <c r="D629" i="35"/>
  <c r="E629" i="35"/>
  <c r="A630" i="35"/>
  <c r="B630" i="35"/>
  <c r="C630" i="35"/>
  <c r="D630" i="35"/>
  <c r="E630" i="35"/>
  <c r="A631" i="35"/>
  <c r="B631" i="35"/>
  <c r="C631" i="35"/>
  <c r="D631" i="35"/>
  <c r="E631" i="35"/>
  <c r="A632" i="35"/>
  <c r="B632" i="35"/>
  <c r="C632" i="35"/>
  <c r="D632" i="35"/>
  <c r="E632" i="35"/>
  <c r="A633" i="35"/>
  <c r="B633" i="35"/>
  <c r="C633" i="35"/>
  <c r="D633" i="35"/>
  <c r="E633" i="35"/>
  <c r="A634" i="35"/>
  <c r="B634" i="35"/>
  <c r="C634" i="35"/>
  <c r="D634" i="35"/>
  <c r="E634" i="35"/>
  <c r="A635" i="35"/>
  <c r="B635" i="35"/>
  <c r="C635" i="35"/>
  <c r="D635" i="35"/>
  <c r="E635" i="35"/>
  <c r="A636" i="35"/>
  <c r="B636" i="35"/>
  <c r="C636" i="35"/>
  <c r="D636" i="35"/>
  <c r="E636" i="35"/>
  <c r="A637" i="35"/>
  <c r="B637" i="35"/>
  <c r="C637" i="35"/>
  <c r="D637" i="35"/>
  <c r="E637" i="35"/>
  <c r="A638" i="35"/>
  <c r="B638" i="35"/>
  <c r="C638" i="35"/>
  <c r="D638" i="35"/>
  <c r="E638" i="35"/>
  <c r="A639" i="35"/>
  <c r="B639" i="35"/>
  <c r="C639" i="35"/>
  <c r="D639" i="35"/>
  <c r="E639" i="35"/>
  <c r="A640" i="35"/>
  <c r="B640" i="35"/>
  <c r="C640" i="35"/>
  <c r="D640" i="35"/>
  <c r="E640" i="35"/>
  <c r="A641" i="35"/>
  <c r="B641" i="35"/>
  <c r="C641" i="35"/>
  <c r="D641" i="35"/>
  <c r="E641" i="35"/>
  <c r="A642" i="35"/>
  <c r="B642" i="35"/>
  <c r="C642" i="35"/>
  <c r="D642" i="35"/>
  <c r="E642" i="35"/>
  <c r="A643" i="35"/>
  <c r="B643" i="35"/>
  <c r="C643" i="35"/>
  <c r="D643" i="35"/>
  <c r="E643" i="35"/>
  <c r="A644" i="35"/>
  <c r="B644" i="35"/>
  <c r="C644" i="35"/>
  <c r="D644" i="35"/>
  <c r="E644" i="35"/>
  <c r="A645" i="35"/>
  <c r="B645" i="35"/>
  <c r="C645" i="35"/>
  <c r="D645" i="35"/>
  <c r="E645" i="35"/>
  <c r="A646" i="35"/>
  <c r="B646" i="35"/>
  <c r="C646" i="35"/>
  <c r="D646" i="35"/>
  <c r="E646" i="35"/>
  <c r="A647" i="35"/>
  <c r="B647" i="35"/>
  <c r="C647" i="35"/>
  <c r="D647" i="35"/>
  <c r="E647" i="35"/>
  <c r="A648" i="35"/>
  <c r="B648" i="35"/>
  <c r="C648" i="35"/>
  <c r="D648" i="35"/>
  <c r="E648" i="35"/>
  <c r="A649" i="35"/>
  <c r="B649" i="35"/>
  <c r="C649" i="35"/>
  <c r="D649" i="35"/>
  <c r="E649" i="35"/>
  <c r="A650" i="35"/>
  <c r="B650" i="35"/>
  <c r="C650" i="35"/>
  <c r="D650" i="35"/>
  <c r="E650" i="35"/>
  <c r="A651" i="35"/>
  <c r="B651" i="35"/>
  <c r="C651" i="35"/>
  <c r="D651" i="35"/>
  <c r="E651" i="35"/>
  <c r="A652" i="35"/>
  <c r="B652" i="35"/>
  <c r="C652" i="35"/>
  <c r="D652" i="35"/>
  <c r="E652" i="35"/>
  <c r="A653" i="35"/>
  <c r="B653" i="35"/>
  <c r="C653" i="35"/>
  <c r="D653" i="35"/>
  <c r="E653" i="35"/>
  <c r="A654" i="35"/>
  <c r="B654" i="35"/>
  <c r="C654" i="35"/>
  <c r="D654" i="35"/>
  <c r="E654" i="35"/>
  <c r="A655" i="35"/>
  <c r="B655" i="35"/>
  <c r="C655" i="35"/>
  <c r="D655" i="35"/>
  <c r="E655" i="35"/>
  <c r="A656" i="35"/>
  <c r="B656" i="35"/>
  <c r="C656" i="35"/>
  <c r="D656" i="35"/>
  <c r="E656" i="35"/>
  <c r="A657" i="35"/>
  <c r="B657" i="35"/>
  <c r="C657" i="35"/>
  <c r="D657" i="35"/>
  <c r="E657" i="35"/>
  <c r="A658" i="35"/>
  <c r="B658" i="35"/>
  <c r="C658" i="35"/>
  <c r="D658" i="35"/>
  <c r="E658" i="35"/>
  <c r="A659" i="35"/>
  <c r="B659" i="35"/>
  <c r="C659" i="35"/>
  <c r="D659" i="35"/>
  <c r="E659" i="35"/>
  <c r="A660" i="35"/>
  <c r="B660" i="35"/>
  <c r="C660" i="35"/>
  <c r="D660" i="35"/>
  <c r="E660" i="35"/>
  <c r="A661" i="35"/>
  <c r="B661" i="35"/>
  <c r="C661" i="35"/>
  <c r="D661" i="35"/>
  <c r="E661" i="35"/>
  <c r="A662" i="35"/>
  <c r="B662" i="35"/>
  <c r="C662" i="35"/>
  <c r="D662" i="35"/>
  <c r="E662" i="35"/>
  <c r="A663" i="35"/>
  <c r="B663" i="35"/>
  <c r="C663" i="35"/>
  <c r="D663" i="35"/>
  <c r="E663" i="35"/>
  <c r="A664" i="35"/>
  <c r="B664" i="35"/>
  <c r="C664" i="35"/>
  <c r="D664" i="35"/>
  <c r="E664" i="35"/>
  <c r="A665" i="35"/>
  <c r="B665" i="35"/>
  <c r="C665" i="35"/>
  <c r="D665" i="35"/>
  <c r="E665" i="35"/>
  <c r="A666" i="35"/>
  <c r="B666" i="35"/>
  <c r="C666" i="35"/>
  <c r="D666" i="35"/>
  <c r="E666" i="35"/>
  <c r="A667" i="35"/>
  <c r="B667" i="35"/>
  <c r="C667" i="35"/>
  <c r="D667" i="35"/>
  <c r="E667" i="35"/>
  <c r="A668" i="35"/>
  <c r="B668" i="35"/>
  <c r="C668" i="35"/>
  <c r="D668" i="35"/>
  <c r="E668" i="35"/>
  <c r="A669" i="35"/>
  <c r="B669" i="35"/>
  <c r="C669" i="35"/>
  <c r="D669" i="35"/>
  <c r="E669" i="35"/>
  <c r="A670" i="35"/>
  <c r="B670" i="35"/>
  <c r="C670" i="35"/>
  <c r="D670" i="35"/>
  <c r="E670" i="35"/>
  <c r="A671" i="35"/>
  <c r="B671" i="35"/>
  <c r="C671" i="35"/>
  <c r="D671" i="35"/>
  <c r="E671" i="35"/>
  <c r="A672" i="35"/>
  <c r="B672" i="35"/>
  <c r="C672" i="35"/>
  <c r="D672" i="35"/>
  <c r="E672" i="35"/>
  <c r="A673" i="35"/>
  <c r="B673" i="35"/>
  <c r="C673" i="35"/>
  <c r="D673" i="35"/>
  <c r="E673" i="35"/>
  <c r="A674" i="35"/>
  <c r="B674" i="35"/>
  <c r="C674" i="35"/>
  <c r="D674" i="35"/>
  <c r="E674" i="35"/>
  <c r="A675" i="35"/>
  <c r="B675" i="35"/>
  <c r="C675" i="35"/>
  <c r="D675" i="35"/>
  <c r="E675" i="35"/>
  <c r="A676" i="35"/>
  <c r="B676" i="35"/>
  <c r="C676" i="35"/>
  <c r="D676" i="35"/>
  <c r="E676" i="35"/>
  <c r="A677" i="35"/>
  <c r="B677" i="35"/>
  <c r="C677" i="35"/>
  <c r="D677" i="35"/>
  <c r="E677" i="35"/>
  <c r="A678" i="35"/>
  <c r="B678" i="35"/>
  <c r="C678" i="35"/>
  <c r="D678" i="35"/>
  <c r="E678" i="35"/>
  <c r="A679" i="35"/>
  <c r="B679" i="35"/>
  <c r="C679" i="35"/>
  <c r="D679" i="35"/>
  <c r="E679" i="35"/>
  <c r="A680" i="35"/>
  <c r="B680" i="35"/>
  <c r="C680" i="35"/>
  <c r="D680" i="35"/>
  <c r="E680" i="35"/>
  <c r="A681" i="35"/>
  <c r="B681" i="35"/>
  <c r="C681" i="35"/>
  <c r="D681" i="35"/>
  <c r="E681" i="35"/>
  <c r="A682" i="35"/>
  <c r="B682" i="35"/>
  <c r="C682" i="35"/>
  <c r="D682" i="35"/>
  <c r="E682" i="35"/>
  <c r="A683" i="35"/>
  <c r="B683" i="35"/>
  <c r="C683" i="35"/>
  <c r="D683" i="35"/>
  <c r="E683" i="35"/>
  <c r="A684" i="35"/>
  <c r="B684" i="35"/>
  <c r="C684" i="35"/>
  <c r="D684" i="35"/>
  <c r="E684" i="35"/>
  <c r="A685" i="35"/>
  <c r="B685" i="35"/>
  <c r="C685" i="35"/>
  <c r="D685" i="35"/>
  <c r="E685" i="35"/>
  <c r="A686" i="35"/>
  <c r="B686" i="35"/>
  <c r="C686" i="35"/>
  <c r="D686" i="35"/>
  <c r="E686" i="35"/>
  <c r="A687" i="35"/>
  <c r="B687" i="35"/>
  <c r="C687" i="35"/>
  <c r="D687" i="35"/>
  <c r="E687" i="35"/>
  <c r="A688" i="35"/>
  <c r="B688" i="35"/>
  <c r="C688" i="35"/>
  <c r="D688" i="35"/>
  <c r="E688" i="35"/>
  <c r="A689" i="35"/>
  <c r="B689" i="35"/>
  <c r="C689" i="35"/>
  <c r="D689" i="35"/>
  <c r="E689" i="35"/>
  <c r="A690" i="35"/>
  <c r="B690" i="35"/>
  <c r="C690" i="35"/>
  <c r="D690" i="35"/>
  <c r="E690" i="35"/>
  <c r="A691" i="35"/>
  <c r="B691" i="35"/>
  <c r="C691" i="35"/>
  <c r="D691" i="35"/>
  <c r="E691" i="35"/>
  <c r="A692" i="35"/>
  <c r="B692" i="35"/>
  <c r="C692" i="35"/>
  <c r="D692" i="35"/>
  <c r="E692" i="35"/>
  <c r="A693" i="35"/>
  <c r="B693" i="35"/>
  <c r="C693" i="35"/>
  <c r="D693" i="35"/>
  <c r="E693" i="35"/>
  <c r="A694" i="35"/>
  <c r="B694" i="35"/>
  <c r="C694" i="35"/>
  <c r="D694" i="35"/>
  <c r="E694" i="35"/>
  <c r="A695" i="35"/>
  <c r="B695" i="35"/>
  <c r="C695" i="35"/>
  <c r="D695" i="35"/>
  <c r="E695" i="35"/>
  <c r="A696" i="35"/>
  <c r="B696" i="35"/>
  <c r="C696" i="35"/>
  <c r="D696" i="35"/>
  <c r="E696" i="35"/>
  <c r="A697" i="35"/>
  <c r="B697" i="35"/>
  <c r="C697" i="35"/>
  <c r="D697" i="35"/>
  <c r="E697" i="35"/>
  <c r="A698" i="35"/>
  <c r="B698" i="35"/>
  <c r="C698" i="35"/>
  <c r="D698" i="35"/>
  <c r="E698" i="35"/>
  <c r="A699" i="35"/>
  <c r="B699" i="35"/>
  <c r="C699" i="35"/>
  <c r="D699" i="35"/>
  <c r="E699" i="35"/>
  <c r="A700" i="35"/>
  <c r="B700" i="35"/>
  <c r="C700" i="35"/>
  <c r="D700" i="35"/>
  <c r="E700" i="35"/>
  <c r="A701" i="35"/>
  <c r="B701" i="35"/>
  <c r="C701" i="35"/>
  <c r="D701" i="35"/>
  <c r="E701" i="35"/>
  <c r="A702" i="35"/>
  <c r="B702" i="35"/>
  <c r="C702" i="35"/>
  <c r="D702" i="35"/>
  <c r="E702" i="35"/>
  <c r="A703" i="35"/>
  <c r="B703" i="35"/>
  <c r="C703" i="35"/>
  <c r="D703" i="35"/>
  <c r="E703" i="35"/>
  <c r="A704" i="35"/>
  <c r="B704" i="35"/>
  <c r="C704" i="35"/>
  <c r="D704" i="35"/>
  <c r="E704" i="35"/>
  <c r="A705" i="35"/>
  <c r="B705" i="35"/>
  <c r="C705" i="35"/>
  <c r="D705" i="35"/>
  <c r="E705" i="35"/>
  <c r="A706" i="35"/>
  <c r="B706" i="35"/>
  <c r="C706" i="35"/>
  <c r="D706" i="35"/>
  <c r="E706" i="35"/>
  <c r="A707" i="35"/>
  <c r="B707" i="35"/>
  <c r="C707" i="35"/>
  <c r="D707" i="35"/>
  <c r="E707" i="35"/>
  <c r="A708" i="35"/>
  <c r="B708" i="35"/>
  <c r="C708" i="35"/>
  <c r="D708" i="35"/>
  <c r="E708" i="35"/>
  <c r="A709" i="35"/>
  <c r="B709" i="35"/>
  <c r="C709" i="35"/>
  <c r="D709" i="35"/>
  <c r="E709" i="35"/>
  <c r="A710" i="35"/>
  <c r="B710" i="35"/>
  <c r="C710" i="35"/>
  <c r="D710" i="35"/>
  <c r="E710" i="35"/>
  <c r="A711" i="35"/>
  <c r="B711" i="35"/>
  <c r="C711" i="35"/>
  <c r="D711" i="35"/>
  <c r="E711" i="35"/>
  <c r="A712" i="35"/>
  <c r="B712" i="35"/>
  <c r="C712" i="35"/>
  <c r="D712" i="35"/>
  <c r="E712" i="35"/>
  <c r="A713" i="35"/>
  <c r="B713" i="35"/>
  <c r="C713" i="35"/>
  <c r="D713" i="35"/>
  <c r="E713" i="35"/>
  <c r="A714" i="35"/>
  <c r="B714" i="35"/>
  <c r="C714" i="35"/>
  <c r="D714" i="35"/>
  <c r="E714" i="35"/>
  <c r="A715" i="35"/>
  <c r="B715" i="35"/>
  <c r="C715" i="35"/>
  <c r="D715" i="35"/>
  <c r="E715" i="35"/>
  <c r="A716" i="35"/>
  <c r="B716" i="35"/>
  <c r="C716" i="35"/>
  <c r="D716" i="35"/>
  <c r="E716" i="35"/>
  <c r="A717" i="35"/>
  <c r="B717" i="35"/>
  <c r="C717" i="35"/>
  <c r="D717" i="35"/>
  <c r="E717" i="35"/>
  <c r="A718" i="35"/>
  <c r="B718" i="35"/>
  <c r="C718" i="35"/>
  <c r="D718" i="35"/>
  <c r="E718" i="35"/>
  <c r="A719" i="35"/>
  <c r="B719" i="35"/>
  <c r="C719" i="35"/>
  <c r="D719" i="35"/>
  <c r="E719" i="35"/>
  <c r="A720" i="35"/>
  <c r="B720" i="35"/>
  <c r="C720" i="35"/>
  <c r="D720" i="35"/>
  <c r="E720" i="35"/>
  <c r="A721" i="35"/>
  <c r="B721" i="35"/>
  <c r="C721" i="35"/>
  <c r="D721" i="35"/>
  <c r="E721" i="35"/>
  <c r="A722" i="35"/>
  <c r="B722" i="35"/>
  <c r="C722" i="35"/>
  <c r="D722" i="35"/>
  <c r="E722" i="35"/>
  <c r="A723" i="35"/>
  <c r="B723" i="35"/>
  <c r="C723" i="35"/>
  <c r="D723" i="35"/>
  <c r="E723" i="35"/>
  <c r="A724" i="35"/>
  <c r="B724" i="35"/>
  <c r="C724" i="35"/>
  <c r="D724" i="35"/>
  <c r="E724" i="35"/>
  <c r="A725" i="35"/>
  <c r="B725" i="35"/>
  <c r="C725" i="35"/>
  <c r="D725" i="35"/>
  <c r="E725" i="35"/>
  <c r="A726" i="35"/>
  <c r="B726" i="35"/>
  <c r="C726" i="35"/>
  <c r="D726" i="35"/>
  <c r="E726" i="35"/>
  <c r="A727" i="35"/>
  <c r="B727" i="35"/>
  <c r="C727" i="35"/>
  <c r="D727" i="35"/>
  <c r="E727" i="35"/>
  <c r="A728" i="35"/>
  <c r="B728" i="35"/>
  <c r="C728" i="35"/>
  <c r="D728" i="35"/>
  <c r="E728" i="35"/>
  <c r="A729" i="35"/>
  <c r="B729" i="35"/>
  <c r="C729" i="35"/>
  <c r="D729" i="35"/>
  <c r="E729" i="35"/>
  <c r="A730" i="35"/>
  <c r="B730" i="35"/>
  <c r="C730" i="35"/>
  <c r="D730" i="35"/>
  <c r="E730" i="35"/>
  <c r="A731" i="35"/>
  <c r="B731" i="35"/>
  <c r="C731" i="35"/>
  <c r="D731" i="35"/>
  <c r="E731" i="35"/>
  <c r="A732" i="35"/>
  <c r="B732" i="35"/>
  <c r="C732" i="35"/>
  <c r="D732" i="35"/>
  <c r="E732" i="35"/>
  <c r="A733" i="35"/>
  <c r="B733" i="35"/>
  <c r="C733" i="35"/>
  <c r="D733" i="35"/>
  <c r="E733" i="35"/>
  <c r="A734" i="35"/>
  <c r="B734" i="35"/>
  <c r="C734" i="35"/>
  <c r="D734" i="35"/>
  <c r="E734" i="35"/>
  <c r="A735" i="35"/>
  <c r="B735" i="35"/>
  <c r="C735" i="35"/>
  <c r="D735" i="35"/>
  <c r="E735" i="35"/>
  <c r="A736" i="35"/>
  <c r="B736" i="35"/>
  <c r="C736" i="35"/>
  <c r="D736" i="35"/>
  <c r="E736" i="35"/>
  <c r="A737" i="35"/>
  <c r="B737" i="35"/>
  <c r="C737" i="35"/>
  <c r="D737" i="35"/>
  <c r="E737" i="35"/>
  <c r="A738" i="35"/>
  <c r="B738" i="35"/>
  <c r="C738" i="35"/>
  <c r="D738" i="35"/>
  <c r="E738" i="35"/>
  <c r="A739" i="35"/>
  <c r="B739" i="35"/>
  <c r="C739" i="35"/>
  <c r="D739" i="35"/>
  <c r="E739" i="35"/>
  <c r="A740" i="35"/>
  <c r="B740" i="35"/>
  <c r="C740" i="35"/>
  <c r="D740" i="35"/>
  <c r="E740" i="35"/>
  <c r="A741" i="35"/>
  <c r="B741" i="35"/>
  <c r="C741" i="35"/>
  <c r="D741" i="35"/>
  <c r="E741" i="35"/>
  <c r="A742" i="35"/>
  <c r="B742" i="35"/>
  <c r="C742" i="35"/>
  <c r="D742" i="35"/>
  <c r="E742" i="35"/>
  <c r="A743" i="35"/>
  <c r="B743" i="35"/>
  <c r="C743" i="35"/>
  <c r="D743" i="35"/>
  <c r="E743" i="35"/>
  <c r="A744" i="35"/>
  <c r="B744" i="35"/>
  <c r="C744" i="35"/>
  <c r="D744" i="35"/>
  <c r="E744" i="35"/>
  <c r="A745" i="35"/>
  <c r="B745" i="35"/>
  <c r="C745" i="35"/>
  <c r="D745" i="35"/>
  <c r="E745" i="35"/>
  <c r="A746" i="35"/>
  <c r="B746" i="35"/>
  <c r="C746" i="35"/>
  <c r="D746" i="35"/>
  <c r="E746" i="35"/>
  <c r="A747" i="35"/>
  <c r="B747" i="35"/>
  <c r="C747" i="35"/>
  <c r="D747" i="35"/>
  <c r="E747" i="35"/>
  <c r="A748" i="35"/>
  <c r="B748" i="35"/>
  <c r="C748" i="35"/>
  <c r="D748" i="35"/>
  <c r="E748" i="35"/>
  <c r="A749" i="35"/>
  <c r="B749" i="35"/>
  <c r="C749" i="35"/>
  <c r="D749" i="35"/>
  <c r="E749" i="35"/>
  <c r="A750" i="35"/>
  <c r="B750" i="35"/>
  <c r="C750" i="35"/>
  <c r="D750" i="35"/>
  <c r="E750" i="35"/>
  <c r="A751" i="35"/>
  <c r="B751" i="35"/>
  <c r="C751" i="35"/>
  <c r="D751" i="35"/>
  <c r="E751" i="35"/>
  <c r="A752" i="35"/>
  <c r="B752" i="35"/>
  <c r="C752" i="35"/>
  <c r="D752" i="35"/>
  <c r="E752" i="35"/>
  <c r="A753" i="35"/>
  <c r="B753" i="35"/>
  <c r="C753" i="35"/>
  <c r="D753" i="35"/>
  <c r="E753" i="35"/>
  <c r="A754" i="35"/>
  <c r="B754" i="35"/>
  <c r="C754" i="35"/>
  <c r="D754" i="35"/>
  <c r="E754" i="35"/>
  <c r="A755" i="35"/>
  <c r="B755" i="35"/>
  <c r="C755" i="35"/>
  <c r="D755" i="35"/>
  <c r="E755" i="35"/>
  <c r="A756" i="35"/>
  <c r="B756" i="35"/>
  <c r="C756" i="35"/>
  <c r="D756" i="35"/>
  <c r="E756" i="35"/>
  <c r="A757" i="35"/>
  <c r="B757" i="35"/>
  <c r="C757" i="35"/>
  <c r="D757" i="35"/>
  <c r="E757" i="35"/>
  <c r="A758" i="35"/>
  <c r="B758" i="35"/>
  <c r="C758" i="35"/>
  <c r="D758" i="35"/>
  <c r="E758" i="35"/>
  <c r="A759" i="35"/>
  <c r="B759" i="35"/>
  <c r="C759" i="35"/>
  <c r="D759" i="35"/>
  <c r="E759" i="35"/>
  <c r="A760" i="35"/>
  <c r="B760" i="35"/>
  <c r="C760" i="35"/>
  <c r="D760" i="35"/>
  <c r="E760" i="35"/>
  <c r="A761" i="35"/>
  <c r="B761" i="35"/>
  <c r="C761" i="35"/>
  <c r="D761" i="35"/>
  <c r="E761" i="35"/>
  <c r="A762" i="35"/>
  <c r="B762" i="35"/>
  <c r="C762" i="35"/>
  <c r="D762" i="35"/>
  <c r="E762" i="35"/>
  <c r="A763" i="35"/>
  <c r="B763" i="35"/>
  <c r="C763" i="35"/>
  <c r="D763" i="35"/>
  <c r="E763" i="35"/>
  <c r="A764" i="35"/>
  <c r="B764" i="35"/>
  <c r="C764" i="35"/>
  <c r="D764" i="35"/>
  <c r="E764" i="35"/>
  <c r="A765" i="35"/>
  <c r="B765" i="35"/>
  <c r="C765" i="35"/>
  <c r="D765" i="35"/>
  <c r="E765" i="35"/>
  <c r="A766" i="35"/>
  <c r="B766" i="35"/>
  <c r="C766" i="35"/>
  <c r="D766" i="35"/>
  <c r="E766" i="35"/>
  <c r="A767" i="35"/>
  <c r="B767" i="35"/>
  <c r="C767" i="35"/>
  <c r="D767" i="35"/>
  <c r="E767" i="35"/>
  <c r="A768" i="35"/>
  <c r="B768" i="35"/>
  <c r="C768" i="35"/>
  <c r="D768" i="35"/>
  <c r="E768" i="35"/>
  <c r="A769" i="35"/>
  <c r="B769" i="35"/>
  <c r="C769" i="35"/>
  <c r="D769" i="35"/>
  <c r="E769" i="35"/>
  <c r="A770" i="35"/>
  <c r="B770" i="35"/>
  <c r="C770" i="35"/>
  <c r="D770" i="35"/>
  <c r="E770" i="35"/>
  <c r="A771" i="35"/>
  <c r="B771" i="35"/>
  <c r="C771" i="35"/>
  <c r="D771" i="35"/>
  <c r="E771" i="35"/>
  <c r="A772" i="35"/>
  <c r="B772" i="35"/>
  <c r="C772" i="35"/>
  <c r="D772" i="35"/>
  <c r="E772" i="35"/>
  <c r="A773" i="35"/>
  <c r="B773" i="35"/>
  <c r="C773" i="35"/>
  <c r="D773" i="35"/>
  <c r="E773" i="35"/>
  <c r="A774" i="35"/>
  <c r="B774" i="35"/>
  <c r="C774" i="35"/>
  <c r="D774" i="35"/>
  <c r="E774" i="35"/>
  <c r="A775" i="35"/>
  <c r="B775" i="35"/>
  <c r="C775" i="35"/>
  <c r="D775" i="35"/>
  <c r="E775" i="35"/>
  <c r="A776" i="35"/>
  <c r="B776" i="35"/>
  <c r="C776" i="35"/>
  <c r="D776" i="35"/>
  <c r="E776" i="35"/>
  <c r="A777" i="35"/>
  <c r="B777" i="35"/>
  <c r="C777" i="35"/>
  <c r="D777" i="35"/>
  <c r="E777" i="35"/>
  <c r="A778" i="35"/>
  <c r="B778" i="35"/>
  <c r="C778" i="35"/>
  <c r="D778" i="35"/>
  <c r="E778" i="35"/>
  <c r="A779" i="35"/>
  <c r="B779" i="35"/>
  <c r="C779" i="35"/>
  <c r="D779" i="35"/>
  <c r="E779" i="35"/>
  <c r="A780" i="35"/>
  <c r="B780" i="35"/>
  <c r="C780" i="35"/>
  <c r="D780" i="35"/>
  <c r="E780" i="35"/>
  <c r="A781" i="35"/>
  <c r="B781" i="35"/>
  <c r="C781" i="35"/>
  <c r="D781" i="35"/>
  <c r="E781" i="35"/>
  <c r="A782" i="35"/>
  <c r="B782" i="35"/>
  <c r="C782" i="35"/>
  <c r="D782" i="35"/>
  <c r="E782" i="35"/>
  <c r="A783" i="35"/>
  <c r="B783" i="35"/>
  <c r="C783" i="35"/>
  <c r="D783" i="35"/>
  <c r="E783" i="35"/>
  <c r="A784" i="35"/>
  <c r="B784" i="35"/>
  <c r="C784" i="35"/>
  <c r="D784" i="35"/>
  <c r="E784" i="35"/>
  <c r="A785" i="35"/>
  <c r="B785" i="35"/>
  <c r="C785" i="35"/>
  <c r="D785" i="35"/>
  <c r="E785" i="35"/>
  <c r="A786" i="35"/>
  <c r="B786" i="35"/>
  <c r="C786" i="35"/>
  <c r="D786" i="35"/>
  <c r="E786" i="35"/>
  <c r="A787" i="35"/>
  <c r="B787" i="35"/>
  <c r="C787" i="35"/>
  <c r="D787" i="35"/>
  <c r="E787" i="35"/>
  <c r="A788" i="35"/>
  <c r="B788" i="35"/>
  <c r="C788" i="35"/>
  <c r="D788" i="35"/>
  <c r="E788" i="35"/>
  <c r="A789" i="35"/>
  <c r="B789" i="35"/>
  <c r="C789" i="35"/>
  <c r="D789" i="35"/>
  <c r="E789" i="35"/>
  <c r="A790" i="35"/>
  <c r="B790" i="35"/>
  <c r="C790" i="35"/>
  <c r="D790" i="35"/>
  <c r="E790" i="35"/>
  <c r="A791" i="35"/>
  <c r="B791" i="35"/>
  <c r="C791" i="35"/>
  <c r="D791" i="35"/>
  <c r="E791" i="35"/>
  <c r="A792" i="35"/>
  <c r="B792" i="35"/>
  <c r="C792" i="35"/>
  <c r="D792" i="35"/>
  <c r="E792" i="35"/>
  <c r="A793" i="35"/>
  <c r="B793" i="35"/>
  <c r="C793" i="35"/>
  <c r="D793" i="35"/>
  <c r="E793" i="35"/>
  <c r="A794" i="35"/>
  <c r="B794" i="35"/>
  <c r="C794" i="35"/>
  <c r="D794" i="35"/>
  <c r="E794" i="35"/>
  <c r="A795" i="35"/>
  <c r="B795" i="35"/>
  <c r="C795" i="35"/>
  <c r="D795" i="35"/>
  <c r="E795" i="35"/>
  <c r="A796" i="35"/>
  <c r="B796" i="35"/>
  <c r="C796" i="35"/>
  <c r="D796" i="35"/>
  <c r="E796" i="35"/>
  <c r="A797" i="35"/>
  <c r="B797" i="35"/>
  <c r="C797" i="35"/>
  <c r="D797" i="35"/>
  <c r="E797" i="35"/>
  <c r="A798" i="35"/>
  <c r="B798" i="35"/>
  <c r="C798" i="35"/>
  <c r="D798" i="35"/>
  <c r="E798" i="35"/>
  <c r="A799" i="35"/>
  <c r="B799" i="35"/>
  <c r="C799" i="35"/>
  <c r="D799" i="35"/>
  <c r="E799" i="35"/>
  <c r="A800" i="35"/>
  <c r="B800" i="35"/>
  <c r="C800" i="35"/>
  <c r="D800" i="35"/>
  <c r="E800" i="35"/>
  <c r="A801" i="35"/>
  <c r="B801" i="35"/>
  <c r="C801" i="35"/>
  <c r="D801" i="35"/>
  <c r="E801" i="35"/>
  <c r="A802" i="35"/>
  <c r="B802" i="35"/>
  <c r="C802" i="35"/>
  <c r="D802" i="35"/>
  <c r="E802" i="35"/>
  <c r="A803" i="35"/>
  <c r="B803" i="35"/>
  <c r="C803" i="35"/>
  <c r="D803" i="35"/>
  <c r="E803" i="35"/>
  <c r="A804" i="35"/>
  <c r="B804" i="35"/>
  <c r="C804" i="35"/>
  <c r="D804" i="35"/>
  <c r="E804" i="35"/>
  <c r="A805" i="35"/>
  <c r="B805" i="35"/>
  <c r="C805" i="35"/>
  <c r="D805" i="35"/>
  <c r="E805" i="35"/>
  <c r="A806" i="35"/>
  <c r="B806" i="35"/>
  <c r="C806" i="35"/>
  <c r="D806" i="35"/>
  <c r="E806" i="35"/>
  <c r="A807" i="35"/>
  <c r="B807" i="35"/>
  <c r="C807" i="35"/>
  <c r="D807" i="35"/>
  <c r="E807" i="35"/>
  <c r="A808" i="35"/>
  <c r="B808" i="35"/>
  <c r="C808" i="35"/>
  <c r="D808" i="35"/>
  <c r="E808" i="35"/>
  <c r="A809" i="35"/>
  <c r="B809" i="35"/>
  <c r="C809" i="35"/>
  <c r="D809" i="35"/>
  <c r="E809" i="35"/>
  <c r="A810" i="35"/>
  <c r="B810" i="35"/>
  <c r="C810" i="35"/>
  <c r="D810" i="35"/>
  <c r="E810" i="35"/>
  <c r="A811" i="35"/>
  <c r="B811" i="35"/>
  <c r="C811" i="35"/>
  <c r="D811" i="35"/>
  <c r="E811" i="35"/>
  <c r="A812" i="35"/>
  <c r="B812" i="35"/>
  <c r="C812" i="35"/>
  <c r="D812" i="35"/>
  <c r="E812" i="35"/>
  <c r="A813" i="35"/>
  <c r="B813" i="35"/>
  <c r="C813" i="35"/>
  <c r="D813" i="35"/>
  <c r="E813" i="35"/>
  <c r="A814" i="35"/>
  <c r="B814" i="35"/>
  <c r="C814" i="35"/>
  <c r="D814" i="35"/>
  <c r="E814" i="35"/>
  <c r="A815" i="35"/>
  <c r="B815" i="35"/>
  <c r="C815" i="35"/>
  <c r="D815" i="35"/>
  <c r="E815" i="35"/>
  <c r="A816" i="35"/>
  <c r="B816" i="35"/>
  <c r="C816" i="35"/>
  <c r="D816" i="35"/>
  <c r="E816" i="35"/>
  <c r="A817" i="35"/>
  <c r="B817" i="35"/>
  <c r="C817" i="35"/>
  <c r="D817" i="35"/>
  <c r="E817" i="35"/>
  <c r="A818" i="35"/>
  <c r="B818" i="35"/>
  <c r="C818" i="35"/>
  <c r="D818" i="35"/>
  <c r="E818" i="35"/>
  <c r="A819" i="35"/>
  <c r="B819" i="35"/>
  <c r="C819" i="35"/>
  <c r="D819" i="35"/>
  <c r="E819" i="35"/>
  <c r="A820" i="35"/>
  <c r="B820" i="35"/>
  <c r="C820" i="35"/>
  <c r="D820" i="35"/>
  <c r="E820" i="35"/>
  <c r="A821" i="35"/>
  <c r="B821" i="35"/>
  <c r="C821" i="35"/>
  <c r="D821" i="35"/>
  <c r="E821" i="35"/>
  <c r="A822" i="35"/>
  <c r="B822" i="35"/>
  <c r="C822" i="35"/>
  <c r="D822" i="35"/>
  <c r="E822" i="35"/>
  <c r="A823" i="35"/>
  <c r="B823" i="35"/>
  <c r="C823" i="35"/>
  <c r="D823" i="35"/>
  <c r="E823" i="35"/>
  <c r="A824" i="35"/>
  <c r="B824" i="35"/>
  <c r="C824" i="35"/>
  <c r="D824" i="35"/>
  <c r="E824" i="35"/>
  <c r="A825" i="35"/>
  <c r="B825" i="35"/>
  <c r="C825" i="35"/>
  <c r="D825" i="35"/>
  <c r="E825" i="35"/>
  <c r="A826" i="35"/>
  <c r="B826" i="35"/>
  <c r="C826" i="35"/>
  <c r="D826" i="35"/>
  <c r="E826" i="35"/>
  <c r="A827" i="35"/>
  <c r="B827" i="35"/>
  <c r="C827" i="35"/>
  <c r="D827" i="35"/>
  <c r="E827" i="35"/>
  <c r="A828" i="35"/>
  <c r="B828" i="35"/>
  <c r="C828" i="35"/>
  <c r="D828" i="35"/>
  <c r="E828" i="35"/>
  <c r="A829" i="35"/>
  <c r="B829" i="35"/>
  <c r="C829" i="35"/>
  <c r="D829" i="35"/>
  <c r="E829" i="35"/>
  <c r="A830" i="35"/>
  <c r="B830" i="35"/>
  <c r="C830" i="35"/>
  <c r="D830" i="35"/>
  <c r="E830" i="35"/>
  <c r="A831" i="35"/>
  <c r="B831" i="35"/>
  <c r="C831" i="35"/>
  <c r="D831" i="35"/>
  <c r="E831" i="35"/>
  <c r="A832" i="35"/>
  <c r="B832" i="35"/>
  <c r="C832" i="35"/>
  <c r="D832" i="35"/>
  <c r="E832" i="35"/>
  <c r="A833" i="35"/>
  <c r="B833" i="35"/>
  <c r="C833" i="35"/>
  <c r="D833" i="35"/>
  <c r="E833" i="35"/>
  <c r="A834" i="35"/>
  <c r="B834" i="35"/>
  <c r="C834" i="35"/>
  <c r="D834" i="35"/>
  <c r="E834" i="35"/>
  <c r="A835" i="35"/>
  <c r="B835" i="35"/>
  <c r="C835" i="35"/>
  <c r="D835" i="35"/>
  <c r="E835" i="35"/>
  <c r="A836" i="35"/>
  <c r="B836" i="35"/>
  <c r="C836" i="35"/>
  <c r="D836" i="35"/>
  <c r="E836" i="35"/>
  <c r="A837" i="35"/>
  <c r="B837" i="35"/>
  <c r="C837" i="35"/>
  <c r="D837" i="35"/>
  <c r="E837" i="35"/>
  <c r="A838" i="35"/>
  <c r="B838" i="35"/>
  <c r="C838" i="35"/>
  <c r="D838" i="35"/>
  <c r="E838" i="35"/>
  <c r="A839" i="35"/>
  <c r="B839" i="35"/>
  <c r="C839" i="35"/>
  <c r="D839" i="35"/>
  <c r="E839" i="35"/>
  <c r="A840" i="35"/>
  <c r="B840" i="35"/>
  <c r="C840" i="35"/>
  <c r="D840" i="35"/>
  <c r="E840" i="35"/>
  <c r="A841" i="35"/>
  <c r="B841" i="35"/>
  <c r="C841" i="35"/>
  <c r="D841" i="35"/>
  <c r="E841" i="35"/>
  <c r="A842" i="35"/>
  <c r="B842" i="35"/>
  <c r="C842" i="35"/>
  <c r="D842" i="35"/>
  <c r="E842" i="35"/>
  <c r="A843" i="35"/>
  <c r="B843" i="35"/>
  <c r="C843" i="35"/>
  <c r="D843" i="35"/>
  <c r="E843" i="35"/>
  <c r="A844" i="35"/>
  <c r="B844" i="35"/>
  <c r="C844" i="35"/>
  <c r="D844" i="35"/>
  <c r="E844" i="35"/>
  <c r="A845" i="35"/>
  <c r="B845" i="35"/>
  <c r="C845" i="35"/>
  <c r="D845" i="35"/>
  <c r="E845" i="35"/>
  <c r="A846" i="35"/>
  <c r="B846" i="35"/>
  <c r="C846" i="35"/>
  <c r="D846" i="35"/>
  <c r="E846" i="35"/>
  <c r="A847" i="35"/>
  <c r="B847" i="35"/>
  <c r="C847" i="35"/>
  <c r="D847" i="35"/>
  <c r="E847" i="35"/>
  <c r="A848" i="35"/>
  <c r="B848" i="35"/>
  <c r="C848" i="35"/>
  <c r="D848" i="35"/>
  <c r="E848" i="35"/>
  <c r="A849" i="35"/>
  <c r="B849" i="35"/>
  <c r="C849" i="35"/>
  <c r="D849" i="35"/>
  <c r="E849" i="35"/>
  <c r="A850" i="35"/>
  <c r="B850" i="35"/>
  <c r="C850" i="35"/>
  <c r="D850" i="35"/>
  <c r="E850" i="35"/>
  <c r="A851" i="35"/>
  <c r="B851" i="35"/>
  <c r="C851" i="35"/>
  <c r="D851" i="35"/>
  <c r="E851" i="35"/>
  <c r="A852" i="35"/>
  <c r="B852" i="35"/>
  <c r="C852" i="35"/>
  <c r="D852" i="35"/>
  <c r="E852" i="35"/>
  <c r="A853" i="35"/>
  <c r="B853" i="35"/>
  <c r="C853" i="35"/>
  <c r="D853" i="35"/>
  <c r="E853" i="35"/>
  <c r="A854" i="35"/>
  <c r="B854" i="35"/>
  <c r="C854" i="35"/>
  <c r="D854" i="35"/>
  <c r="E854" i="35"/>
  <c r="A855" i="35"/>
  <c r="B855" i="35"/>
  <c r="C855" i="35"/>
  <c r="D855" i="35"/>
  <c r="E855" i="35"/>
  <c r="A856" i="35"/>
  <c r="B856" i="35"/>
  <c r="C856" i="35"/>
  <c r="D856" i="35"/>
  <c r="E856" i="35"/>
  <c r="A857" i="35"/>
  <c r="B857" i="35"/>
  <c r="C857" i="35"/>
  <c r="D857" i="35"/>
  <c r="E857" i="35"/>
  <c r="A858" i="35"/>
  <c r="B858" i="35"/>
  <c r="C858" i="35"/>
  <c r="D858" i="35"/>
  <c r="E858" i="35"/>
  <c r="A859" i="35"/>
  <c r="B859" i="35"/>
  <c r="C859" i="35"/>
  <c r="D859" i="35"/>
  <c r="E859" i="35"/>
  <c r="A860" i="35"/>
  <c r="B860" i="35"/>
  <c r="C860" i="35"/>
  <c r="D860" i="35"/>
  <c r="E860" i="35"/>
  <c r="A861" i="35"/>
  <c r="B861" i="35"/>
  <c r="C861" i="35"/>
  <c r="D861" i="35"/>
  <c r="E861" i="35"/>
  <c r="A862" i="35"/>
  <c r="B862" i="35"/>
  <c r="C862" i="35"/>
  <c r="D862" i="35"/>
  <c r="E862" i="35"/>
  <c r="A863" i="35"/>
  <c r="B863" i="35"/>
  <c r="C863" i="35"/>
  <c r="D863" i="35"/>
  <c r="E863" i="35"/>
  <c r="A864" i="35"/>
  <c r="B864" i="35"/>
  <c r="C864" i="35"/>
  <c r="D864" i="35"/>
  <c r="E864" i="35"/>
  <c r="A865" i="35"/>
  <c r="B865" i="35"/>
  <c r="C865" i="35"/>
  <c r="D865" i="35"/>
  <c r="E865" i="35"/>
  <c r="A866" i="35"/>
  <c r="B866" i="35"/>
  <c r="C866" i="35"/>
  <c r="D866" i="35"/>
  <c r="E866" i="35"/>
  <c r="A867" i="35"/>
  <c r="B867" i="35"/>
  <c r="C867" i="35"/>
  <c r="D867" i="35"/>
  <c r="E867" i="35"/>
  <c r="A868" i="35"/>
  <c r="B868" i="35"/>
  <c r="C868" i="35"/>
  <c r="D868" i="35"/>
  <c r="E868" i="35"/>
  <c r="A869" i="35"/>
  <c r="B869" i="35"/>
  <c r="C869" i="35"/>
  <c r="D869" i="35"/>
  <c r="E869" i="35"/>
  <c r="A870" i="35"/>
  <c r="B870" i="35"/>
  <c r="C870" i="35"/>
  <c r="D870" i="35"/>
  <c r="E870" i="35"/>
  <c r="A871" i="35"/>
  <c r="B871" i="35"/>
  <c r="C871" i="35"/>
  <c r="D871" i="35"/>
  <c r="E871" i="35"/>
  <c r="A872" i="35"/>
  <c r="B872" i="35"/>
  <c r="C872" i="35"/>
  <c r="D872" i="35"/>
  <c r="E872" i="35"/>
  <c r="A873" i="35"/>
  <c r="B873" i="35"/>
  <c r="C873" i="35"/>
  <c r="D873" i="35"/>
  <c r="E873" i="35"/>
  <c r="A874" i="35"/>
  <c r="B874" i="35"/>
  <c r="C874" i="35"/>
  <c r="D874" i="35"/>
  <c r="E874" i="35"/>
  <c r="A875" i="35"/>
  <c r="B875" i="35"/>
  <c r="C875" i="35"/>
  <c r="D875" i="35"/>
  <c r="E875" i="35"/>
  <c r="A876" i="35"/>
  <c r="B876" i="35"/>
  <c r="C876" i="35"/>
  <c r="D876" i="35"/>
  <c r="E876" i="35"/>
  <c r="A877" i="35"/>
  <c r="B877" i="35"/>
  <c r="C877" i="35"/>
  <c r="D877" i="35"/>
  <c r="E877" i="35"/>
  <c r="A878" i="35"/>
  <c r="B878" i="35"/>
  <c r="C878" i="35"/>
  <c r="D878" i="35"/>
  <c r="E878" i="35"/>
  <c r="A879" i="35"/>
  <c r="B879" i="35"/>
  <c r="C879" i="35"/>
  <c r="D879" i="35"/>
  <c r="E879" i="35"/>
  <c r="A880" i="35"/>
  <c r="B880" i="35"/>
  <c r="C880" i="35"/>
  <c r="D880" i="35"/>
  <c r="E880" i="35"/>
  <c r="A881" i="35"/>
  <c r="B881" i="35"/>
  <c r="C881" i="35"/>
  <c r="D881" i="35"/>
  <c r="E881" i="35"/>
  <c r="A882" i="35"/>
  <c r="B882" i="35"/>
  <c r="C882" i="35"/>
  <c r="D882" i="35"/>
  <c r="E882" i="35"/>
  <c r="A883" i="35"/>
  <c r="B883" i="35"/>
  <c r="C883" i="35"/>
  <c r="D883" i="35"/>
  <c r="E883" i="35"/>
  <c r="A884" i="35"/>
  <c r="B884" i="35"/>
  <c r="C884" i="35"/>
  <c r="D884" i="35"/>
  <c r="E884" i="35"/>
  <c r="A885" i="35"/>
  <c r="B885" i="35"/>
  <c r="C885" i="35"/>
  <c r="D885" i="35"/>
  <c r="E885" i="35"/>
  <c r="A886" i="35"/>
  <c r="B886" i="35"/>
  <c r="C886" i="35"/>
  <c r="D886" i="35"/>
  <c r="E886" i="35"/>
  <c r="A887" i="35"/>
  <c r="B887" i="35"/>
  <c r="C887" i="35"/>
  <c r="D887" i="35"/>
  <c r="E887" i="35"/>
  <c r="A888" i="35"/>
  <c r="B888" i="35"/>
  <c r="C888" i="35"/>
  <c r="D888" i="35"/>
  <c r="E888" i="35"/>
  <c r="A889" i="35"/>
  <c r="B889" i="35"/>
  <c r="C889" i="35"/>
  <c r="D889" i="35"/>
  <c r="E889" i="35"/>
  <c r="A890" i="35"/>
  <c r="B890" i="35"/>
  <c r="C890" i="35"/>
  <c r="D890" i="35"/>
  <c r="E890" i="35"/>
  <c r="A891" i="35"/>
  <c r="B891" i="35"/>
  <c r="C891" i="35"/>
  <c r="D891" i="35"/>
  <c r="E891" i="35"/>
  <c r="A892" i="35"/>
  <c r="B892" i="35"/>
  <c r="C892" i="35"/>
  <c r="D892" i="35"/>
  <c r="E892" i="35"/>
  <c r="A893" i="35"/>
  <c r="B893" i="35"/>
  <c r="C893" i="35"/>
  <c r="D893" i="35"/>
  <c r="E893" i="35"/>
  <c r="A894" i="35"/>
  <c r="B894" i="35"/>
  <c r="C894" i="35"/>
  <c r="D894" i="35"/>
  <c r="E894" i="35"/>
  <c r="A895" i="35"/>
  <c r="B895" i="35"/>
  <c r="C895" i="35"/>
  <c r="D895" i="35"/>
  <c r="E895" i="35"/>
  <c r="A896" i="35"/>
  <c r="B896" i="35"/>
  <c r="C896" i="35"/>
  <c r="D896" i="35"/>
  <c r="E896" i="35"/>
  <c r="A897" i="35"/>
  <c r="B897" i="35"/>
  <c r="C897" i="35"/>
  <c r="D897" i="35"/>
  <c r="E897" i="35"/>
  <c r="A898" i="35"/>
  <c r="B898" i="35"/>
  <c r="C898" i="35"/>
  <c r="D898" i="35"/>
  <c r="E898" i="35"/>
  <c r="A899" i="35"/>
  <c r="B899" i="35"/>
  <c r="C899" i="35"/>
  <c r="D899" i="35"/>
  <c r="E899" i="35"/>
  <c r="A900" i="35"/>
  <c r="B900" i="35"/>
  <c r="C900" i="35"/>
  <c r="D900" i="35"/>
  <c r="E900" i="35"/>
  <c r="A901" i="35"/>
  <c r="B901" i="35"/>
  <c r="C901" i="35"/>
  <c r="D901" i="35"/>
  <c r="E901" i="35"/>
  <c r="A902" i="35"/>
  <c r="B902" i="35"/>
  <c r="C902" i="35"/>
  <c r="D902" i="35"/>
  <c r="E902" i="35"/>
  <c r="A903" i="35"/>
  <c r="B903" i="35"/>
  <c r="C903" i="35"/>
  <c r="D903" i="35"/>
  <c r="E903" i="35"/>
  <c r="A904" i="35"/>
  <c r="B904" i="35"/>
  <c r="C904" i="35"/>
  <c r="D904" i="35"/>
  <c r="E904" i="35"/>
  <c r="A905" i="35"/>
  <c r="B905" i="35"/>
  <c r="C905" i="35"/>
  <c r="D905" i="35"/>
  <c r="E905" i="35"/>
  <c r="A906" i="35"/>
  <c r="B906" i="35"/>
  <c r="C906" i="35"/>
  <c r="D906" i="35"/>
  <c r="E906" i="35"/>
  <c r="A907" i="35"/>
  <c r="B907" i="35"/>
  <c r="C907" i="35"/>
  <c r="D907" i="35"/>
  <c r="E907" i="35"/>
  <c r="A908" i="35"/>
  <c r="B908" i="35"/>
  <c r="C908" i="35"/>
  <c r="D908" i="35"/>
  <c r="E908" i="35"/>
  <c r="A909" i="35"/>
  <c r="B909" i="35"/>
  <c r="C909" i="35"/>
  <c r="D909" i="35"/>
  <c r="E909" i="35"/>
  <c r="A910" i="35"/>
  <c r="B910" i="35"/>
  <c r="C910" i="35"/>
  <c r="D910" i="35"/>
  <c r="E910" i="35"/>
  <c r="A911" i="35"/>
  <c r="B911" i="35"/>
  <c r="C911" i="35"/>
  <c r="D911" i="35"/>
  <c r="E911" i="35"/>
  <c r="A912" i="35"/>
  <c r="B912" i="35"/>
  <c r="C912" i="35"/>
  <c r="D912" i="35"/>
  <c r="E912" i="35"/>
  <c r="A913" i="35"/>
  <c r="B913" i="35"/>
  <c r="C913" i="35"/>
  <c r="D913" i="35"/>
  <c r="E913" i="35"/>
  <c r="A914" i="35"/>
  <c r="B914" i="35"/>
  <c r="C914" i="35"/>
  <c r="D914" i="35"/>
  <c r="E914" i="35"/>
  <c r="A915" i="35"/>
  <c r="B915" i="35"/>
  <c r="C915" i="35"/>
  <c r="D915" i="35"/>
  <c r="E915" i="35"/>
  <c r="A916" i="35"/>
  <c r="B916" i="35"/>
  <c r="C916" i="35"/>
  <c r="D916" i="35"/>
  <c r="E916" i="35"/>
  <c r="A917" i="35"/>
  <c r="B917" i="35"/>
  <c r="C917" i="35"/>
  <c r="D917" i="35"/>
  <c r="E917" i="35"/>
  <c r="A918" i="35"/>
  <c r="B918" i="35"/>
  <c r="C918" i="35"/>
  <c r="D918" i="35"/>
  <c r="E918" i="35"/>
  <c r="A919" i="35"/>
  <c r="B919" i="35"/>
  <c r="C919" i="35"/>
  <c r="D919" i="35"/>
  <c r="E919" i="35"/>
  <c r="A920" i="35"/>
  <c r="B920" i="35"/>
  <c r="C920" i="35"/>
  <c r="D920" i="35"/>
  <c r="E920" i="35"/>
  <c r="A921" i="35"/>
  <c r="B921" i="35"/>
  <c r="C921" i="35"/>
  <c r="D921" i="35"/>
  <c r="E921" i="35"/>
  <c r="A922" i="35"/>
  <c r="B922" i="35"/>
  <c r="C922" i="35"/>
  <c r="D922" i="35"/>
  <c r="E922" i="35"/>
  <c r="A923" i="35"/>
  <c r="B923" i="35"/>
  <c r="C923" i="35"/>
  <c r="D923" i="35"/>
  <c r="E923" i="35"/>
  <c r="A924" i="35"/>
  <c r="B924" i="35"/>
  <c r="C924" i="35"/>
  <c r="D924" i="35"/>
  <c r="E924" i="35"/>
  <c r="A925" i="35"/>
  <c r="B925" i="35"/>
  <c r="C925" i="35"/>
  <c r="D925" i="35"/>
  <c r="E925" i="35"/>
  <c r="A926" i="35"/>
  <c r="B926" i="35"/>
  <c r="C926" i="35"/>
  <c r="D926" i="35"/>
  <c r="E926" i="35"/>
  <c r="A927" i="35"/>
  <c r="B927" i="35"/>
  <c r="C927" i="35"/>
  <c r="D927" i="35"/>
  <c r="E927" i="35"/>
  <c r="A928" i="35"/>
  <c r="B928" i="35"/>
  <c r="C928" i="35"/>
  <c r="D928" i="35"/>
  <c r="E928" i="35"/>
  <c r="A929" i="35"/>
  <c r="B929" i="35"/>
  <c r="C929" i="35"/>
  <c r="D929" i="35"/>
  <c r="E929" i="35"/>
  <c r="A930" i="35"/>
  <c r="B930" i="35"/>
  <c r="C930" i="35"/>
  <c r="D930" i="35"/>
  <c r="E930" i="35"/>
  <c r="A931" i="35"/>
  <c r="B931" i="35"/>
  <c r="C931" i="35"/>
  <c r="D931" i="35"/>
  <c r="E931" i="35"/>
  <c r="A932" i="35"/>
  <c r="B932" i="35"/>
  <c r="C932" i="35"/>
  <c r="D932" i="35"/>
  <c r="E932" i="35"/>
  <c r="A933" i="35"/>
  <c r="B933" i="35"/>
  <c r="C933" i="35"/>
  <c r="D933" i="35"/>
  <c r="E933" i="35"/>
  <c r="A934" i="35"/>
  <c r="B934" i="35"/>
  <c r="C934" i="35"/>
  <c r="D934" i="35"/>
  <c r="E934" i="35"/>
  <c r="A935" i="35"/>
  <c r="B935" i="35"/>
  <c r="C935" i="35"/>
  <c r="D935" i="35"/>
  <c r="E935" i="35"/>
  <c r="A936" i="35"/>
  <c r="B936" i="35"/>
  <c r="C936" i="35"/>
  <c r="D936" i="35"/>
  <c r="E936" i="35"/>
  <c r="A937" i="35"/>
  <c r="B937" i="35"/>
  <c r="C937" i="35"/>
  <c r="D937" i="35"/>
  <c r="E937" i="35"/>
  <c r="A938" i="35"/>
  <c r="B938" i="35"/>
  <c r="C938" i="35"/>
  <c r="D938" i="35"/>
  <c r="E938" i="35"/>
  <c r="A939" i="35"/>
  <c r="B939" i="35"/>
  <c r="C939" i="35"/>
  <c r="D939" i="35"/>
  <c r="E939" i="35"/>
  <c r="A940" i="35"/>
  <c r="B940" i="35"/>
  <c r="C940" i="35"/>
  <c r="D940" i="35"/>
  <c r="E940" i="35"/>
  <c r="A941" i="35"/>
  <c r="B941" i="35"/>
  <c r="C941" i="35"/>
  <c r="D941" i="35"/>
  <c r="E941" i="35"/>
  <c r="A942" i="35"/>
  <c r="B942" i="35"/>
  <c r="C942" i="35"/>
  <c r="D942" i="35"/>
  <c r="E942" i="35"/>
  <c r="A943" i="35"/>
  <c r="B943" i="35"/>
  <c r="C943" i="35"/>
  <c r="D943" i="35"/>
  <c r="E943" i="35"/>
  <c r="A944" i="35"/>
  <c r="B944" i="35"/>
  <c r="C944" i="35"/>
  <c r="D944" i="35"/>
  <c r="E944" i="35"/>
  <c r="A945" i="35"/>
  <c r="B945" i="35"/>
  <c r="C945" i="35"/>
  <c r="D945" i="35"/>
  <c r="E945" i="35"/>
  <c r="A946" i="35"/>
  <c r="B946" i="35"/>
  <c r="C946" i="35"/>
  <c r="D946" i="35"/>
  <c r="E946" i="35"/>
  <c r="A947" i="35"/>
  <c r="B947" i="35"/>
  <c r="C947" i="35"/>
  <c r="D947" i="35"/>
  <c r="E947" i="35"/>
  <c r="A948" i="35"/>
  <c r="B948" i="35"/>
  <c r="C948" i="35"/>
  <c r="D948" i="35"/>
  <c r="E948" i="35"/>
  <c r="A949" i="35"/>
  <c r="B949" i="35"/>
  <c r="C949" i="35"/>
  <c r="D949" i="35"/>
  <c r="E949" i="35"/>
  <c r="A950" i="35"/>
  <c r="B950" i="35"/>
  <c r="C950" i="35"/>
  <c r="D950" i="35"/>
  <c r="E950" i="35"/>
  <c r="A951" i="35"/>
  <c r="B951" i="35"/>
  <c r="C951" i="35"/>
  <c r="D951" i="35"/>
  <c r="E951" i="35"/>
  <c r="A952" i="35"/>
  <c r="B952" i="35"/>
  <c r="C952" i="35"/>
  <c r="D952" i="35"/>
  <c r="E952" i="35"/>
  <c r="A953" i="35"/>
  <c r="B953" i="35"/>
  <c r="C953" i="35"/>
  <c r="D953" i="35"/>
  <c r="E953" i="35"/>
  <c r="A954" i="35"/>
  <c r="B954" i="35"/>
  <c r="C954" i="35"/>
  <c r="D954" i="35"/>
  <c r="E954" i="35"/>
  <c r="A955" i="35"/>
  <c r="B955" i="35"/>
  <c r="C955" i="35"/>
  <c r="D955" i="35"/>
  <c r="E955" i="35"/>
  <c r="A956" i="35"/>
  <c r="B956" i="35"/>
  <c r="C956" i="35"/>
  <c r="D956" i="35"/>
  <c r="E956" i="35"/>
  <c r="A957" i="35"/>
  <c r="B957" i="35"/>
  <c r="C957" i="35"/>
  <c r="D957" i="35"/>
  <c r="E957" i="35"/>
  <c r="A958" i="35"/>
  <c r="B958" i="35"/>
  <c r="C958" i="35"/>
  <c r="D958" i="35"/>
  <c r="E958" i="35"/>
  <c r="A959" i="35"/>
  <c r="B959" i="35"/>
  <c r="C959" i="35"/>
  <c r="D959" i="35"/>
  <c r="E959" i="35"/>
  <c r="A960" i="35"/>
  <c r="B960" i="35"/>
  <c r="C960" i="35"/>
  <c r="D960" i="35"/>
  <c r="E960" i="35"/>
  <c r="A961" i="35"/>
  <c r="B961" i="35"/>
  <c r="C961" i="35"/>
  <c r="D961" i="35"/>
  <c r="E961" i="35"/>
  <c r="A962" i="35"/>
  <c r="B962" i="35"/>
  <c r="C962" i="35"/>
  <c r="D962" i="35"/>
  <c r="E962" i="35"/>
  <c r="A963" i="35"/>
  <c r="B963" i="35"/>
  <c r="C963" i="35"/>
  <c r="D963" i="35"/>
  <c r="E963" i="35"/>
  <c r="A964" i="35"/>
  <c r="B964" i="35"/>
  <c r="C964" i="35"/>
  <c r="D964" i="35"/>
  <c r="E964" i="35"/>
  <c r="A965" i="35"/>
  <c r="B965" i="35"/>
  <c r="C965" i="35"/>
  <c r="D965" i="35"/>
  <c r="E965" i="35"/>
  <c r="A966" i="35"/>
  <c r="B966" i="35"/>
  <c r="C966" i="35"/>
  <c r="D966" i="35"/>
  <c r="E966" i="35"/>
  <c r="A967" i="35"/>
  <c r="B967" i="35"/>
  <c r="C967" i="35"/>
  <c r="D967" i="35"/>
  <c r="E967" i="35"/>
  <c r="A968" i="35"/>
  <c r="B968" i="35"/>
  <c r="C968" i="35"/>
  <c r="D968" i="35"/>
  <c r="E968" i="35"/>
  <c r="A969" i="35"/>
  <c r="B969" i="35"/>
  <c r="C969" i="35"/>
  <c r="D969" i="35"/>
  <c r="E969" i="35"/>
  <c r="A970" i="35"/>
  <c r="B970" i="35"/>
  <c r="C970" i="35"/>
  <c r="D970" i="35"/>
  <c r="E970" i="35"/>
  <c r="A971" i="35"/>
  <c r="B971" i="35"/>
  <c r="C971" i="35"/>
  <c r="D971" i="35"/>
  <c r="E971" i="35"/>
  <c r="A972" i="35"/>
  <c r="B972" i="35"/>
  <c r="C972" i="35"/>
  <c r="D972" i="35"/>
  <c r="E972" i="35"/>
  <c r="A973" i="35"/>
  <c r="B973" i="35"/>
  <c r="C973" i="35"/>
  <c r="D973" i="35"/>
  <c r="E973" i="35"/>
  <c r="A974" i="35"/>
  <c r="B974" i="35"/>
  <c r="C974" i="35"/>
  <c r="D974" i="35"/>
  <c r="E974" i="35"/>
  <c r="A975" i="35"/>
  <c r="B975" i="35"/>
  <c r="C975" i="35"/>
  <c r="D975" i="35"/>
  <c r="E975" i="35"/>
  <c r="A976" i="35"/>
  <c r="B976" i="35"/>
  <c r="C976" i="35"/>
  <c r="D976" i="35"/>
  <c r="E976" i="35"/>
  <c r="A977" i="35"/>
  <c r="B977" i="35"/>
  <c r="C977" i="35"/>
  <c r="D977" i="35"/>
  <c r="E977" i="35"/>
  <c r="A978" i="35"/>
  <c r="B978" i="35"/>
  <c r="C978" i="35"/>
  <c r="D978" i="35"/>
  <c r="E978" i="35"/>
  <c r="A979" i="35"/>
  <c r="B979" i="35"/>
  <c r="C979" i="35"/>
  <c r="D979" i="35"/>
  <c r="E979" i="35"/>
  <c r="A980" i="35"/>
  <c r="B980" i="35"/>
  <c r="C980" i="35"/>
  <c r="D980" i="35"/>
  <c r="E980" i="35"/>
  <c r="A981" i="35"/>
  <c r="B981" i="35"/>
  <c r="C981" i="35"/>
  <c r="D981" i="35"/>
  <c r="E981" i="35"/>
  <c r="A982" i="35"/>
  <c r="B982" i="35"/>
  <c r="C982" i="35"/>
  <c r="D982" i="35"/>
  <c r="E982" i="35"/>
  <c r="A983" i="35"/>
  <c r="B983" i="35"/>
  <c r="C983" i="35"/>
  <c r="D983" i="35"/>
  <c r="E983" i="35"/>
  <c r="A984" i="35"/>
  <c r="B984" i="35"/>
  <c r="C984" i="35"/>
  <c r="D984" i="35"/>
  <c r="E984" i="35"/>
  <c r="A985" i="35"/>
  <c r="B985" i="35"/>
  <c r="C985" i="35"/>
  <c r="D985" i="35"/>
  <c r="E985" i="35"/>
  <c r="A986" i="35"/>
  <c r="B986" i="35"/>
  <c r="C986" i="35"/>
  <c r="D986" i="35"/>
  <c r="E986" i="35"/>
  <c r="A987" i="35"/>
  <c r="B987" i="35"/>
  <c r="C987" i="35"/>
  <c r="D987" i="35"/>
  <c r="E987" i="35"/>
  <c r="A988" i="35"/>
  <c r="B988" i="35"/>
  <c r="C988" i="35"/>
  <c r="D988" i="35"/>
  <c r="E988" i="35"/>
  <c r="A989" i="35"/>
  <c r="B989" i="35"/>
  <c r="C989" i="35"/>
  <c r="D989" i="35"/>
  <c r="E989" i="35"/>
  <c r="A990" i="35"/>
  <c r="B990" i="35"/>
  <c r="C990" i="35"/>
  <c r="D990" i="35"/>
  <c r="E990" i="35"/>
  <c r="A991" i="35"/>
  <c r="B991" i="35"/>
  <c r="C991" i="35"/>
  <c r="D991" i="35"/>
  <c r="E991" i="35"/>
  <c r="A992" i="35"/>
  <c r="B992" i="35"/>
  <c r="C992" i="35"/>
  <c r="D992" i="35"/>
  <c r="E992" i="35"/>
  <c r="A993" i="35"/>
  <c r="B993" i="35"/>
  <c r="C993" i="35"/>
  <c r="D993" i="35"/>
  <c r="E993" i="35"/>
  <c r="A994" i="35"/>
  <c r="B994" i="35"/>
  <c r="C994" i="35"/>
  <c r="D994" i="35"/>
  <c r="E994" i="35"/>
  <c r="A995" i="35"/>
  <c r="B995" i="35"/>
  <c r="C995" i="35"/>
  <c r="D995" i="35"/>
  <c r="E995" i="35"/>
  <c r="A996" i="35"/>
  <c r="B996" i="35"/>
  <c r="C996" i="35"/>
  <c r="D996" i="35"/>
  <c r="E996" i="35"/>
  <c r="A997" i="35"/>
  <c r="B997" i="35"/>
  <c r="C997" i="35"/>
  <c r="D997" i="35"/>
  <c r="E997" i="35"/>
  <c r="A998" i="35"/>
  <c r="B998" i="35"/>
  <c r="C998" i="35"/>
  <c r="D998" i="35"/>
  <c r="E998" i="35"/>
  <c r="A999" i="35"/>
  <c r="B999" i="35"/>
  <c r="C999" i="35"/>
  <c r="D999" i="35"/>
  <c r="E999" i="35"/>
  <c r="A1000" i="35"/>
  <c r="B1000" i="35"/>
  <c r="C1000" i="35"/>
  <c r="D1000" i="35"/>
  <c r="E1000" i="35"/>
  <c r="A1001" i="35"/>
  <c r="B1001" i="35"/>
  <c r="C1001" i="35"/>
  <c r="D1001" i="35"/>
  <c r="E1001" i="35"/>
  <c r="A1002" i="35"/>
  <c r="B1002" i="35"/>
  <c r="C1002" i="35"/>
  <c r="D1002" i="35"/>
  <c r="E1002" i="35"/>
  <c r="A1003" i="35"/>
  <c r="B1003" i="35"/>
  <c r="C1003" i="35"/>
  <c r="D1003" i="35"/>
  <c r="E1003" i="35"/>
  <c r="A1004" i="35"/>
  <c r="B1004" i="35"/>
  <c r="C1004" i="35"/>
  <c r="D1004" i="35"/>
  <c r="E1004" i="35"/>
  <c r="A1005" i="35"/>
  <c r="B1005" i="35"/>
  <c r="C1005" i="35"/>
  <c r="D1005" i="35"/>
  <c r="E1005" i="35"/>
  <c r="A1006" i="35"/>
  <c r="B1006" i="35"/>
  <c r="C1006" i="35"/>
  <c r="D1006" i="35"/>
  <c r="E1006" i="35"/>
  <c r="A1007" i="35"/>
  <c r="B1007" i="35"/>
  <c r="C1007" i="35"/>
  <c r="D1007" i="35"/>
  <c r="E1007" i="35"/>
  <c r="A1008" i="35"/>
  <c r="B1008" i="35"/>
  <c r="C1008" i="35"/>
  <c r="D1008" i="35"/>
  <c r="E1008" i="35"/>
  <c r="A1009" i="35"/>
  <c r="B1009" i="35"/>
  <c r="C1009" i="35"/>
  <c r="D1009" i="35"/>
  <c r="E1009" i="35"/>
  <c r="A1010" i="35"/>
  <c r="B1010" i="35"/>
  <c r="C1010" i="35"/>
  <c r="D1010" i="35"/>
  <c r="E1010" i="35"/>
  <c r="A1011" i="35"/>
  <c r="B1011" i="35"/>
  <c r="C1011" i="35"/>
  <c r="D1011" i="35"/>
  <c r="E1011" i="35"/>
  <c r="A1012" i="35"/>
  <c r="B1012" i="35"/>
  <c r="C1012" i="35"/>
  <c r="D1012" i="35"/>
  <c r="E1012" i="35"/>
  <c r="A1013" i="35"/>
  <c r="B1013" i="35"/>
  <c r="C1013" i="35"/>
  <c r="D1013" i="35"/>
  <c r="E1013" i="35"/>
  <c r="A1014" i="35"/>
  <c r="B1014" i="35"/>
  <c r="C1014" i="35"/>
  <c r="D1014" i="35"/>
  <c r="E1014" i="35"/>
  <c r="A1015" i="35"/>
  <c r="B1015" i="35"/>
  <c r="C1015" i="35"/>
  <c r="D1015" i="35"/>
  <c r="E1015" i="35"/>
  <c r="A1016" i="35"/>
  <c r="B1016" i="35"/>
  <c r="C1016" i="35"/>
  <c r="D1016" i="35"/>
  <c r="E1016" i="35"/>
  <c r="A1017" i="35"/>
  <c r="B1017" i="35"/>
  <c r="C1017" i="35"/>
  <c r="D1017" i="35"/>
  <c r="E1017" i="35"/>
  <c r="A1018" i="35"/>
  <c r="B1018" i="35"/>
  <c r="C1018" i="35"/>
  <c r="D1018" i="35"/>
  <c r="E1018" i="35"/>
  <c r="A1019" i="35"/>
  <c r="B1019" i="35"/>
  <c r="C1019" i="35"/>
  <c r="D1019" i="35"/>
  <c r="E1019" i="35"/>
  <c r="A1020" i="35"/>
  <c r="B1020" i="35"/>
  <c r="C1020" i="35"/>
  <c r="D1020" i="35"/>
  <c r="E1020" i="35"/>
  <c r="A1021" i="35"/>
  <c r="B1021" i="35"/>
  <c r="C1021" i="35"/>
  <c r="D1021" i="35"/>
  <c r="E1021" i="35"/>
  <c r="A1022" i="35"/>
  <c r="B1022" i="35"/>
  <c r="C1022" i="35"/>
  <c r="D1022" i="35"/>
  <c r="E1022" i="35"/>
  <c r="A1023" i="35"/>
  <c r="B1023" i="35"/>
  <c r="C1023" i="35"/>
  <c r="D1023" i="35"/>
  <c r="E1023" i="35"/>
  <c r="A1024" i="35"/>
  <c r="B1024" i="35"/>
  <c r="C1024" i="35"/>
  <c r="D1024" i="35"/>
  <c r="E1024" i="35"/>
  <c r="A1025" i="35"/>
  <c r="B1025" i="35"/>
  <c r="C1025" i="35"/>
  <c r="D1025" i="35"/>
  <c r="E1025" i="35"/>
  <c r="A1026" i="35"/>
  <c r="B1026" i="35"/>
  <c r="C1026" i="35"/>
  <c r="D1026" i="35"/>
  <c r="E1026" i="35"/>
  <c r="A1027" i="35"/>
  <c r="B1027" i="35"/>
  <c r="C1027" i="35"/>
  <c r="D1027" i="35"/>
  <c r="E1027" i="35"/>
  <c r="A1028" i="35"/>
  <c r="B1028" i="35"/>
  <c r="C1028" i="35"/>
  <c r="D1028" i="35"/>
  <c r="E1028" i="35"/>
  <c r="A1029" i="35"/>
  <c r="B1029" i="35"/>
  <c r="C1029" i="35"/>
  <c r="D1029" i="35"/>
  <c r="E1029" i="35"/>
  <c r="A1030" i="35"/>
  <c r="B1030" i="35"/>
  <c r="C1030" i="35"/>
  <c r="D1030" i="35"/>
  <c r="E1030" i="35"/>
  <c r="A1031" i="35"/>
  <c r="B1031" i="35"/>
  <c r="C1031" i="35"/>
  <c r="D1031" i="35"/>
  <c r="E1031" i="35"/>
  <c r="A1032" i="35"/>
  <c r="B1032" i="35"/>
  <c r="C1032" i="35"/>
  <c r="D1032" i="35"/>
  <c r="E1032" i="35"/>
  <c r="A1033" i="35"/>
  <c r="B1033" i="35"/>
  <c r="C1033" i="35"/>
  <c r="D1033" i="35"/>
  <c r="E1033" i="35"/>
  <c r="A1034" i="35"/>
  <c r="B1034" i="35"/>
  <c r="C1034" i="35"/>
  <c r="D1034" i="35"/>
  <c r="E1034" i="35"/>
  <c r="A1035" i="35"/>
  <c r="B1035" i="35"/>
  <c r="C1035" i="35"/>
  <c r="D1035" i="35"/>
  <c r="E1035" i="35"/>
  <c r="A1036" i="35"/>
  <c r="B1036" i="35"/>
  <c r="C1036" i="35"/>
  <c r="D1036" i="35"/>
  <c r="E1036" i="35"/>
  <c r="A1037" i="35"/>
  <c r="B1037" i="35"/>
  <c r="C1037" i="35"/>
  <c r="D1037" i="35"/>
  <c r="E1037" i="35"/>
  <c r="A1038" i="35"/>
  <c r="B1038" i="35"/>
  <c r="C1038" i="35"/>
  <c r="D1038" i="35"/>
  <c r="E1038" i="35"/>
  <c r="A1039" i="35"/>
  <c r="B1039" i="35"/>
  <c r="C1039" i="35"/>
  <c r="D1039" i="35"/>
  <c r="E1039" i="35"/>
  <c r="A1040" i="35"/>
  <c r="B1040" i="35"/>
  <c r="C1040" i="35"/>
  <c r="D1040" i="35"/>
  <c r="E1040" i="35"/>
  <c r="A1041" i="35"/>
  <c r="B1041" i="35"/>
  <c r="C1041" i="35"/>
  <c r="D1041" i="35"/>
  <c r="E1041" i="35"/>
  <c r="A1042" i="35"/>
  <c r="B1042" i="35"/>
  <c r="C1042" i="35"/>
  <c r="D1042" i="35"/>
  <c r="E1042" i="35"/>
  <c r="A1043" i="35"/>
  <c r="B1043" i="35"/>
  <c r="C1043" i="35"/>
  <c r="D1043" i="35"/>
  <c r="E1043" i="35"/>
  <c r="A1044" i="35"/>
  <c r="B1044" i="35"/>
  <c r="C1044" i="35"/>
  <c r="D1044" i="35"/>
  <c r="E1044" i="35"/>
  <c r="A1045" i="35"/>
  <c r="B1045" i="35"/>
  <c r="C1045" i="35"/>
  <c r="D1045" i="35"/>
  <c r="E1045" i="35"/>
  <c r="A1046" i="35"/>
  <c r="B1046" i="35"/>
  <c r="C1046" i="35"/>
  <c r="D1046" i="35"/>
  <c r="E1046" i="35"/>
  <c r="A1047" i="35"/>
  <c r="B1047" i="35"/>
  <c r="C1047" i="35"/>
  <c r="D1047" i="35"/>
  <c r="E1047" i="35"/>
  <c r="A1048" i="35"/>
  <c r="B1048" i="35"/>
  <c r="C1048" i="35"/>
  <c r="D1048" i="35"/>
  <c r="E1048" i="35"/>
  <c r="A1049" i="35"/>
  <c r="B1049" i="35"/>
  <c r="C1049" i="35"/>
  <c r="D1049" i="35"/>
  <c r="E1049" i="35"/>
  <c r="A1050" i="35"/>
  <c r="B1050" i="35"/>
  <c r="C1050" i="35"/>
  <c r="D1050" i="35"/>
  <c r="E1050" i="35"/>
  <c r="A1051" i="35"/>
  <c r="B1051" i="35"/>
  <c r="C1051" i="35"/>
  <c r="D1051" i="35"/>
  <c r="E1051" i="35"/>
  <c r="A1052" i="35"/>
  <c r="B1052" i="35"/>
  <c r="C1052" i="35"/>
  <c r="D1052" i="35"/>
  <c r="E1052" i="35"/>
  <c r="A1053" i="35"/>
  <c r="B1053" i="35"/>
  <c r="C1053" i="35"/>
  <c r="D1053" i="35"/>
  <c r="E1053" i="35"/>
  <c r="A1054" i="35"/>
  <c r="B1054" i="35"/>
  <c r="C1054" i="35"/>
  <c r="D1054" i="35"/>
  <c r="E1054" i="35"/>
  <c r="A1055" i="35"/>
  <c r="B1055" i="35"/>
  <c r="C1055" i="35"/>
  <c r="D1055" i="35"/>
  <c r="E1055" i="35"/>
  <c r="A1056" i="35"/>
  <c r="B1056" i="35"/>
  <c r="C1056" i="35"/>
  <c r="D1056" i="35"/>
  <c r="E1056" i="35"/>
  <c r="A1057" i="35"/>
  <c r="B1057" i="35"/>
  <c r="C1057" i="35"/>
  <c r="D1057" i="35"/>
  <c r="E1057" i="35"/>
  <c r="A1058" i="35"/>
  <c r="B1058" i="35"/>
  <c r="C1058" i="35"/>
  <c r="D1058" i="35"/>
  <c r="E1058" i="35"/>
  <c r="A1059" i="35"/>
  <c r="B1059" i="35"/>
  <c r="C1059" i="35"/>
  <c r="D1059" i="35"/>
  <c r="E1059" i="35"/>
  <c r="A1060" i="35"/>
  <c r="B1060" i="35"/>
  <c r="C1060" i="35"/>
  <c r="D1060" i="35"/>
  <c r="E1060" i="35"/>
  <c r="A1061" i="35"/>
  <c r="B1061" i="35"/>
  <c r="C1061" i="35"/>
  <c r="D1061" i="35"/>
  <c r="E1061" i="35"/>
  <c r="A1062" i="35"/>
  <c r="B1062" i="35"/>
  <c r="C1062" i="35"/>
  <c r="D1062" i="35"/>
  <c r="E1062" i="35"/>
  <c r="A1063" i="35"/>
  <c r="B1063" i="35"/>
  <c r="C1063" i="35"/>
  <c r="D1063" i="35"/>
  <c r="E1063" i="35"/>
  <c r="A1064" i="35"/>
  <c r="B1064" i="35"/>
  <c r="C1064" i="35"/>
  <c r="D1064" i="35"/>
  <c r="E1064" i="35"/>
  <c r="A1065" i="35"/>
  <c r="B1065" i="35"/>
  <c r="C1065" i="35"/>
  <c r="D1065" i="35"/>
  <c r="E1065" i="35"/>
  <c r="A1066" i="35"/>
  <c r="B1066" i="35"/>
  <c r="C1066" i="35"/>
  <c r="D1066" i="35"/>
  <c r="E1066" i="35"/>
  <c r="A1067" i="35"/>
  <c r="B1067" i="35"/>
  <c r="C1067" i="35"/>
  <c r="D1067" i="35"/>
  <c r="E1067" i="35"/>
  <c r="A1068" i="35"/>
  <c r="B1068" i="35"/>
  <c r="C1068" i="35"/>
  <c r="D1068" i="35"/>
  <c r="E1068" i="35"/>
  <c r="A1069" i="35"/>
  <c r="B1069" i="35"/>
  <c r="C1069" i="35"/>
  <c r="D1069" i="35"/>
  <c r="E1069" i="35"/>
  <c r="A1070" i="35"/>
  <c r="B1070" i="35"/>
  <c r="C1070" i="35"/>
  <c r="D1070" i="35"/>
  <c r="E1070" i="35"/>
  <c r="A1071" i="35"/>
  <c r="B1071" i="35"/>
  <c r="C1071" i="35"/>
  <c r="D1071" i="35"/>
  <c r="E1071" i="35"/>
  <c r="A1072" i="35"/>
  <c r="B1072" i="35"/>
  <c r="C1072" i="35"/>
  <c r="D1072" i="35"/>
  <c r="E1072" i="35"/>
  <c r="A1073" i="35"/>
  <c r="B1073" i="35"/>
  <c r="C1073" i="35"/>
  <c r="D1073" i="35"/>
  <c r="E1073" i="35"/>
  <c r="A1074" i="35"/>
  <c r="B1074" i="35"/>
  <c r="C1074" i="35"/>
  <c r="D1074" i="35"/>
  <c r="E1074" i="35"/>
  <c r="A1075" i="35"/>
  <c r="B1075" i="35"/>
  <c r="C1075" i="35"/>
  <c r="D1075" i="35"/>
  <c r="E1075" i="35"/>
  <c r="A1076" i="35"/>
  <c r="B1076" i="35"/>
  <c r="C1076" i="35"/>
  <c r="D1076" i="35"/>
  <c r="E1076" i="35"/>
  <c r="A1077" i="35"/>
  <c r="B1077" i="35"/>
  <c r="C1077" i="35"/>
  <c r="D1077" i="35"/>
  <c r="E1077" i="35"/>
  <c r="A1078" i="35"/>
  <c r="B1078" i="35"/>
  <c r="C1078" i="35"/>
  <c r="D1078" i="35"/>
  <c r="E1078" i="35"/>
  <c r="A1079" i="35"/>
  <c r="B1079" i="35"/>
  <c r="C1079" i="35"/>
  <c r="D1079" i="35"/>
  <c r="E1079" i="35"/>
  <c r="A1080" i="35"/>
  <c r="B1080" i="35"/>
  <c r="C1080" i="35"/>
  <c r="D1080" i="35"/>
  <c r="E1080" i="35"/>
  <c r="A1081" i="35"/>
  <c r="B1081" i="35"/>
  <c r="C1081" i="35"/>
  <c r="D1081" i="35"/>
  <c r="E1081" i="35"/>
  <c r="A1082" i="35"/>
  <c r="B1082" i="35"/>
  <c r="C1082" i="35"/>
  <c r="D1082" i="35"/>
  <c r="E1082" i="35"/>
  <c r="A1083" i="35"/>
  <c r="B1083" i="35"/>
  <c r="C1083" i="35"/>
  <c r="D1083" i="35"/>
  <c r="E1083" i="35"/>
  <c r="A1084" i="35"/>
  <c r="B1084" i="35"/>
  <c r="C1084" i="35"/>
  <c r="D1084" i="35"/>
  <c r="E1084" i="35"/>
  <c r="A1085" i="35"/>
  <c r="B1085" i="35"/>
  <c r="C1085" i="35"/>
  <c r="D1085" i="35"/>
  <c r="E1085" i="35"/>
  <c r="A1086" i="35"/>
  <c r="B1086" i="35"/>
  <c r="C1086" i="35"/>
  <c r="D1086" i="35"/>
  <c r="E1086" i="35"/>
  <c r="A1087" i="35"/>
  <c r="B1087" i="35"/>
  <c r="C1087" i="35"/>
  <c r="D1087" i="35"/>
  <c r="E1087" i="35"/>
  <c r="A1088" i="35"/>
  <c r="B1088" i="35"/>
  <c r="C1088" i="35"/>
  <c r="D1088" i="35"/>
  <c r="E1088" i="35"/>
  <c r="A1089" i="35"/>
  <c r="B1089" i="35"/>
  <c r="C1089" i="35"/>
  <c r="D1089" i="35"/>
  <c r="E1089" i="35"/>
  <c r="A1090" i="35"/>
  <c r="B1090" i="35"/>
  <c r="C1090" i="35"/>
  <c r="D1090" i="35"/>
  <c r="E1090" i="35"/>
  <c r="A1091" i="35"/>
  <c r="B1091" i="35"/>
  <c r="C1091" i="35"/>
  <c r="D1091" i="35"/>
  <c r="E1091" i="35"/>
  <c r="A1092" i="35"/>
  <c r="B1092" i="35"/>
  <c r="C1092" i="35"/>
  <c r="D1092" i="35"/>
  <c r="E1092" i="35"/>
  <c r="A1093" i="35"/>
  <c r="B1093" i="35"/>
  <c r="C1093" i="35"/>
  <c r="D1093" i="35"/>
  <c r="E1093" i="35"/>
  <c r="A1094" i="35"/>
  <c r="B1094" i="35"/>
  <c r="C1094" i="35"/>
  <c r="D1094" i="35"/>
  <c r="E1094" i="35"/>
  <c r="A1095" i="35"/>
  <c r="B1095" i="35"/>
  <c r="C1095" i="35"/>
  <c r="D1095" i="35"/>
  <c r="E1095" i="35"/>
  <c r="A1096" i="35"/>
  <c r="B1096" i="35"/>
  <c r="C1096" i="35"/>
  <c r="D1096" i="35"/>
  <c r="E1096" i="35"/>
  <c r="A1097" i="35"/>
  <c r="B1097" i="35"/>
  <c r="C1097" i="35"/>
  <c r="D1097" i="35"/>
  <c r="E1097" i="35"/>
  <c r="A1098" i="35"/>
  <c r="B1098" i="35"/>
  <c r="C1098" i="35"/>
  <c r="D1098" i="35"/>
  <c r="E1098" i="35"/>
  <c r="A1099" i="35"/>
  <c r="B1099" i="35"/>
  <c r="C1099" i="35"/>
  <c r="D1099" i="35"/>
  <c r="E1099" i="35"/>
  <c r="A1100" i="35"/>
  <c r="B1100" i="35"/>
  <c r="C1100" i="35"/>
  <c r="D1100" i="35"/>
  <c r="E1100" i="35"/>
  <c r="A1101" i="35"/>
  <c r="B1101" i="35"/>
  <c r="C1101" i="35"/>
  <c r="D1101" i="35"/>
  <c r="E1101" i="35"/>
  <c r="A1102" i="35"/>
  <c r="B1102" i="35"/>
  <c r="C1102" i="35"/>
  <c r="D1102" i="35"/>
  <c r="E1102" i="35"/>
  <c r="A1103" i="35"/>
  <c r="B1103" i="35"/>
  <c r="C1103" i="35"/>
  <c r="D1103" i="35"/>
  <c r="E1103" i="35"/>
  <c r="A1104" i="35"/>
  <c r="B1104" i="35"/>
  <c r="C1104" i="35"/>
  <c r="D1104" i="35"/>
  <c r="E1104" i="35"/>
  <c r="A1105" i="35"/>
  <c r="B1105" i="35"/>
  <c r="C1105" i="35"/>
  <c r="D1105" i="35"/>
  <c r="E1105" i="35"/>
  <c r="A1106" i="35"/>
  <c r="B1106" i="35"/>
  <c r="C1106" i="35"/>
  <c r="D1106" i="35"/>
  <c r="E1106" i="35"/>
  <c r="A1107" i="35"/>
  <c r="B1107" i="35"/>
  <c r="C1107" i="35"/>
  <c r="D1107" i="35"/>
  <c r="E1107" i="35"/>
  <c r="A1108" i="35"/>
  <c r="B1108" i="35"/>
  <c r="C1108" i="35"/>
  <c r="D1108" i="35"/>
  <c r="E1108" i="35"/>
  <c r="A1109" i="35"/>
  <c r="B1109" i="35"/>
  <c r="C1109" i="35"/>
  <c r="D1109" i="35"/>
  <c r="E1109" i="35"/>
  <c r="A1110" i="35"/>
  <c r="B1110" i="35"/>
  <c r="C1110" i="35"/>
  <c r="D1110" i="35"/>
  <c r="E1110" i="35"/>
  <c r="A1111" i="35"/>
  <c r="B1111" i="35"/>
  <c r="C1111" i="35"/>
  <c r="D1111" i="35"/>
  <c r="E1111" i="35"/>
  <c r="A1112" i="35"/>
  <c r="B1112" i="35"/>
  <c r="C1112" i="35"/>
  <c r="D1112" i="35"/>
  <c r="E1112" i="35"/>
  <c r="A1113" i="35"/>
  <c r="B1113" i="35"/>
  <c r="C1113" i="35"/>
  <c r="D1113" i="35"/>
  <c r="E1113" i="35"/>
  <c r="A1114" i="35"/>
  <c r="B1114" i="35"/>
  <c r="C1114" i="35"/>
  <c r="D1114" i="35"/>
  <c r="E1114" i="35"/>
  <c r="A1115" i="35"/>
  <c r="B1115" i="35"/>
  <c r="C1115" i="35"/>
  <c r="D1115" i="35"/>
  <c r="E1115" i="35"/>
  <c r="A1116" i="35"/>
  <c r="B1116" i="35"/>
  <c r="C1116" i="35"/>
  <c r="D1116" i="35"/>
  <c r="E1116" i="35"/>
  <c r="A1117" i="35"/>
  <c r="B1117" i="35"/>
  <c r="C1117" i="35"/>
  <c r="D1117" i="35"/>
  <c r="E1117" i="35"/>
  <c r="A1118" i="35"/>
  <c r="B1118" i="35"/>
  <c r="C1118" i="35"/>
  <c r="D1118" i="35"/>
  <c r="E1118" i="35"/>
  <c r="A1119" i="35"/>
  <c r="B1119" i="35"/>
  <c r="C1119" i="35"/>
  <c r="D1119" i="35"/>
  <c r="E1119" i="35"/>
  <c r="A1120" i="35"/>
  <c r="B1120" i="35"/>
  <c r="C1120" i="35"/>
  <c r="D1120" i="35"/>
  <c r="E1120" i="35"/>
  <c r="A1121" i="35"/>
  <c r="B1121" i="35"/>
  <c r="C1121" i="35"/>
  <c r="D1121" i="35"/>
  <c r="E1121" i="35"/>
  <c r="A1122" i="35"/>
  <c r="B1122" i="35"/>
  <c r="C1122" i="35"/>
  <c r="D1122" i="35"/>
  <c r="E1122" i="35"/>
  <c r="A1123" i="35"/>
  <c r="B1123" i="35"/>
  <c r="C1123" i="35"/>
  <c r="D1123" i="35"/>
  <c r="E1123" i="35"/>
  <c r="A1124" i="35"/>
  <c r="B1124" i="35"/>
  <c r="C1124" i="35"/>
  <c r="D1124" i="35"/>
  <c r="E1124" i="35"/>
  <c r="A1125" i="35"/>
  <c r="B1125" i="35"/>
  <c r="C1125" i="35"/>
  <c r="D1125" i="35"/>
  <c r="E1125" i="35"/>
  <c r="A1126" i="35"/>
  <c r="B1126" i="35"/>
  <c r="C1126" i="35"/>
  <c r="D1126" i="35"/>
  <c r="E1126" i="35"/>
  <c r="A1127" i="35"/>
  <c r="B1127" i="35"/>
  <c r="C1127" i="35"/>
  <c r="D1127" i="35"/>
  <c r="E1127" i="35"/>
  <c r="A1128" i="35"/>
  <c r="B1128" i="35"/>
  <c r="C1128" i="35"/>
  <c r="D1128" i="35"/>
  <c r="E1128" i="35"/>
  <c r="A1129" i="35"/>
  <c r="B1129" i="35"/>
  <c r="C1129" i="35"/>
  <c r="D1129" i="35"/>
  <c r="E1129" i="35"/>
  <c r="A1130" i="35"/>
  <c r="B1130" i="35"/>
  <c r="C1130" i="35"/>
  <c r="D1130" i="35"/>
  <c r="E1130" i="35"/>
  <c r="A1131" i="35"/>
  <c r="B1131" i="35"/>
  <c r="C1131" i="35"/>
  <c r="D1131" i="35"/>
  <c r="E1131" i="35"/>
  <c r="A1132" i="35"/>
  <c r="B1132" i="35"/>
  <c r="C1132" i="35"/>
  <c r="D1132" i="35"/>
  <c r="E1132" i="35"/>
  <c r="A1133" i="35"/>
  <c r="B1133" i="35"/>
  <c r="C1133" i="35"/>
  <c r="D1133" i="35"/>
  <c r="E1133" i="35"/>
  <c r="A1134" i="35"/>
  <c r="B1134" i="35"/>
  <c r="C1134" i="35"/>
  <c r="D1134" i="35"/>
  <c r="E1134" i="35"/>
  <c r="A1135" i="35"/>
  <c r="B1135" i="35"/>
  <c r="C1135" i="35"/>
  <c r="D1135" i="35"/>
  <c r="E1135" i="35"/>
  <c r="A1136" i="35"/>
  <c r="B1136" i="35"/>
  <c r="C1136" i="35"/>
  <c r="D1136" i="35"/>
  <c r="E1136" i="35"/>
  <c r="A1137" i="35"/>
  <c r="B1137" i="35"/>
  <c r="C1137" i="35"/>
  <c r="D1137" i="35"/>
  <c r="E1137" i="35"/>
  <c r="A1138" i="35"/>
  <c r="B1138" i="35"/>
  <c r="C1138" i="35"/>
  <c r="D1138" i="35"/>
  <c r="E1138" i="35"/>
  <c r="A1139" i="35"/>
  <c r="B1139" i="35"/>
  <c r="C1139" i="35"/>
  <c r="D1139" i="35"/>
  <c r="E1139" i="35"/>
  <c r="A1140" i="35"/>
  <c r="B1140" i="35"/>
  <c r="C1140" i="35"/>
  <c r="D1140" i="35"/>
  <c r="E1140" i="35"/>
  <c r="A1141" i="35"/>
  <c r="B1141" i="35"/>
  <c r="C1141" i="35"/>
  <c r="D1141" i="35"/>
  <c r="E1141" i="35"/>
  <c r="A1142" i="35"/>
  <c r="B1142" i="35"/>
  <c r="C1142" i="35"/>
  <c r="D1142" i="35"/>
  <c r="E1142" i="35"/>
  <c r="A1143" i="35"/>
  <c r="B1143" i="35"/>
  <c r="C1143" i="35"/>
  <c r="D1143" i="35"/>
  <c r="E1143" i="35"/>
  <c r="A1144" i="35"/>
  <c r="B1144" i="35"/>
  <c r="C1144" i="35"/>
  <c r="D1144" i="35"/>
  <c r="E1144" i="35"/>
  <c r="A1145" i="35"/>
  <c r="B1145" i="35"/>
  <c r="C1145" i="35"/>
  <c r="D1145" i="35"/>
  <c r="E1145" i="35"/>
  <c r="A1146" i="35"/>
  <c r="B1146" i="35"/>
  <c r="C1146" i="35"/>
  <c r="D1146" i="35"/>
  <c r="E1146" i="35"/>
  <c r="A1147" i="35"/>
  <c r="B1147" i="35"/>
  <c r="C1147" i="35"/>
  <c r="D1147" i="35"/>
  <c r="E1147" i="35"/>
  <c r="A1148" i="35"/>
  <c r="B1148" i="35"/>
  <c r="C1148" i="35"/>
  <c r="D1148" i="35"/>
  <c r="E1148" i="35"/>
  <c r="A1149" i="35"/>
  <c r="B1149" i="35"/>
  <c r="C1149" i="35"/>
  <c r="D1149" i="35"/>
  <c r="E1149" i="35"/>
  <c r="A1150" i="35"/>
  <c r="B1150" i="35"/>
  <c r="C1150" i="35"/>
  <c r="D1150" i="35"/>
  <c r="E1150" i="35"/>
  <c r="A1151" i="35"/>
  <c r="B1151" i="35"/>
  <c r="C1151" i="35"/>
  <c r="D1151" i="35"/>
  <c r="E1151" i="35"/>
  <c r="A1152" i="35"/>
  <c r="B1152" i="35"/>
  <c r="C1152" i="35"/>
  <c r="D1152" i="35"/>
  <c r="E1152" i="35"/>
  <c r="A1153" i="35"/>
  <c r="B1153" i="35"/>
  <c r="C1153" i="35"/>
  <c r="D1153" i="35"/>
  <c r="E1153" i="35"/>
  <c r="A1154" i="35"/>
  <c r="B1154" i="35"/>
  <c r="C1154" i="35"/>
  <c r="D1154" i="35"/>
  <c r="E1154" i="35"/>
  <c r="A1155" i="35"/>
  <c r="B1155" i="35"/>
  <c r="C1155" i="35"/>
  <c r="D1155" i="35"/>
  <c r="E1155" i="35"/>
  <c r="A1156" i="35"/>
  <c r="B1156" i="35"/>
  <c r="C1156" i="35"/>
  <c r="D1156" i="35"/>
  <c r="E1156" i="35"/>
  <c r="A1157" i="35"/>
  <c r="B1157" i="35"/>
  <c r="C1157" i="35"/>
  <c r="D1157" i="35"/>
  <c r="E1157" i="35"/>
  <c r="A1158" i="35"/>
  <c r="B1158" i="35"/>
  <c r="C1158" i="35"/>
  <c r="D1158" i="35"/>
  <c r="E1158" i="35"/>
  <c r="A1159" i="35"/>
  <c r="B1159" i="35"/>
  <c r="C1159" i="35"/>
  <c r="D1159" i="35"/>
  <c r="E1159" i="35"/>
  <c r="A1160" i="35"/>
  <c r="B1160" i="35"/>
  <c r="C1160" i="35"/>
  <c r="D1160" i="35"/>
  <c r="E1160" i="35"/>
  <c r="A1161" i="35"/>
  <c r="B1161" i="35"/>
  <c r="C1161" i="35"/>
  <c r="D1161" i="35"/>
  <c r="E1161" i="35"/>
  <c r="A1162" i="35"/>
  <c r="B1162" i="35"/>
  <c r="C1162" i="35"/>
  <c r="D1162" i="35"/>
  <c r="E1162" i="35"/>
  <c r="A1163" i="35"/>
  <c r="B1163" i="35"/>
  <c r="C1163" i="35"/>
  <c r="D1163" i="35"/>
  <c r="E1163" i="35"/>
  <c r="A1164" i="35"/>
  <c r="B1164" i="35"/>
  <c r="C1164" i="35"/>
  <c r="D1164" i="35"/>
  <c r="E1164" i="35"/>
  <c r="A1165" i="35"/>
  <c r="B1165" i="35"/>
  <c r="C1165" i="35"/>
  <c r="D1165" i="35"/>
  <c r="E1165" i="35"/>
  <c r="A1166" i="35"/>
  <c r="B1166" i="35"/>
  <c r="C1166" i="35"/>
  <c r="D1166" i="35"/>
  <c r="E1166" i="35"/>
  <c r="A1167" i="35"/>
  <c r="B1167" i="35"/>
  <c r="C1167" i="35"/>
  <c r="D1167" i="35"/>
  <c r="E1167" i="35"/>
  <c r="A1168" i="35"/>
  <c r="B1168" i="35"/>
  <c r="C1168" i="35"/>
  <c r="D1168" i="35"/>
  <c r="E1168" i="35"/>
  <c r="A1169" i="35"/>
  <c r="B1169" i="35"/>
  <c r="C1169" i="35"/>
  <c r="D1169" i="35"/>
  <c r="E1169" i="35"/>
  <c r="A1170" i="35"/>
  <c r="B1170" i="35"/>
  <c r="C1170" i="35"/>
  <c r="D1170" i="35"/>
  <c r="E1170" i="35"/>
  <c r="A1171" i="35"/>
  <c r="B1171" i="35"/>
  <c r="C1171" i="35"/>
  <c r="D1171" i="35"/>
  <c r="E1171" i="35"/>
  <c r="A1172" i="35"/>
  <c r="B1172" i="35"/>
  <c r="C1172" i="35"/>
  <c r="D1172" i="35"/>
  <c r="E1172" i="35"/>
  <c r="A1173" i="35"/>
  <c r="B1173" i="35"/>
  <c r="C1173" i="35"/>
  <c r="D1173" i="35"/>
  <c r="E1173" i="35"/>
  <c r="A1174" i="35"/>
  <c r="B1174" i="35"/>
  <c r="C1174" i="35"/>
  <c r="D1174" i="35"/>
  <c r="E1174" i="35"/>
  <c r="A1175" i="35"/>
  <c r="B1175" i="35"/>
  <c r="C1175" i="35"/>
  <c r="D1175" i="35"/>
  <c r="E1175" i="35"/>
  <c r="A1176" i="35"/>
  <c r="B1176" i="35"/>
  <c r="C1176" i="35"/>
  <c r="D1176" i="35"/>
  <c r="E1176" i="35"/>
  <c r="A1177" i="35"/>
  <c r="B1177" i="35"/>
  <c r="C1177" i="35"/>
  <c r="D1177" i="35"/>
  <c r="E1177" i="35"/>
  <c r="A1178" i="35"/>
  <c r="B1178" i="35"/>
  <c r="C1178" i="35"/>
  <c r="D1178" i="35"/>
  <c r="E1178" i="35"/>
  <c r="A1179" i="35"/>
  <c r="B1179" i="35"/>
  <c r="C1179" i="35"/>
  <c r="D1179" i="35"/>
  <c r="E1179" i="35"/>
  <c r="A1180" i="35"/>
  <c r="B1180" i="35"/>
  <c r="C1180" i="35"/>
  <c r="D1180" i="35"/>
  <c r="E1180" i="35"/>
  <c r="A1181" i="35"/>
  <c r="B1181" i="35"/>
  <c r="C1181" i="35"/>
  <c r="D1181" i="35"/>
  <c r="E1181" i="35"/>
  <c r="A1182" i="35"/>
  <c r="B1182" i="35"/>
  <c r="C1182" i="35"/>
  <c r="D1182" i="35"/>
  <c r="E1182" i="35"/>
  <c r="A1183" i="35"/>
  <c r="B1183" i="35"/>
  <c r="C1183" i="35"/>
  <c r="D1183" i="35"/>
  <c r="E1183" i="35"/>
  <c r="A1184" i="35"/>
  <c r="B1184" i="35"/>
  <c r="C1184" i="35"/>
  <c r="D1184" i="35"/>
  <c r="E1184" i="35"/>
  <c r="A1185" i="35"/>
  <c r="B1185" i="35"/>
  <c r="C1185" i="35"/>
  <c r="D1185" i="35"/>
  <c r="E1185" i="35"/>
  <c r="A1186" i="35"/>
  <c r="B1186" i="35"/>
  <c r="C1186" i="35"/>
  <c r="D1186" i="35"/>
  <c r="E1186" i="35"/>
  <c r="A1187" i="35"/>
  <c r="B1187" i="35"/>
  <c r="C1187" i="35"/>
  <c r="D1187" i="35"/>
  <c r="E1187" i="35"/>
  <c r="A1188" i="35"/>
  <c r="B1188" i="35"/>
  <c r="C1188" i="35"/>
  <c r="D1188" i="35"/>
  <c r="E1188" i="35"/>
  <c r="A1189" i="35"/>
  <c r="B1189" i="35"/>
  <c r="C1189" i="35"/>
  <c r="D1189" i="35"/>
  <c r="E1189" i="35"/>
  <c r="A1190" i="35"/>
  <c r="B1190" i="35"/>
  <c r="C1190" i="35"/>
  <c r="D1190" i="35"/>
  <c r="E1190" i="35"/>
  <c r="A1191" i="35"/>
  <c r="B1191" i="35"/>
  <c r="C1191" i="35"/>
  <c r="D1191" i="35"/>
  <c r="E1191" i="35"/>
  <c r="A1192" i="35"/>
  <c r="B1192" i="35"/>
  <c r="C1192" i="35"/>
  <c r="D1192" i="35"/>
  <c r="E1192" i="35"/>
  <c r="A1193" i="35"/>
  <c r="B1193" i="35"/>
  <c r="C1193" i="35"/>
  <c r="D1193" i="35"/>
  <c r="E1193" i="35"/>
  <c r="A1194" i="35"/>
  <c r="B1194" i="35"/>
  <c r="C1194" i="35"/>
  <c r="D1194" i="35"/>
  <c r="E1194" i="35"/>
  <c r="A1195" i="35"/>
  <c r="B1195" i="35"/>
  <c r="C1195" i="35"/>
  <c r="D1195" i="35"/>
  <c r="E1195" i="35"/>
  <c r="A1196" i="35"/>
  <c r="B1196" i="35"/>
  <c r="C1196" i="35"/>
  <c r="D1196" i="35"/>
  <c r="E1196" i="35"/>
  <c r="A1197" i="35"/>
  <c r="B1197" i="35"/>
  <c r="C1197" i="35"/>
  <c r="D1197" i="35"/>
  <c r="E1197" i="35"/>
  <c r="A1198" i="35"/>
  <c r="B1198" i="35"/>
  <c r="C1198" i="35"/>
  <c r="D1198" i="35"/>
  <c r="E1198" i="35"/>
  <c r="A1199" i="35"/>
  <c r="B1199" i="35"/>
  <c r="C1199" i="35"/>
  <c r="D1199" i="35"/>
  <c r="E1199" i="35"/>
  <c r="A1200" i="35"/>
  <c r="B1200" i="35"/>
  <c r="C1200" i="35"/>
  <c r="D1200" i="35"/>
  <c r="E1200" i="35"/>
  <c r="A1201" i="35"/>
  <c r="B1201" i="35"/>
  <c r="C1201" i="35"/>
  <c r="D1201" i="35"/>
  <c r="E1201" i="35"/>
  <c r="A1202" i="35"/>
  <c r="B1202" i="35"/>
  <c r="C1202" i="35"/>
  <c r="D1202" i="35"/>
  <c r="E1202" i="35"/>
  <c r="A1203" i="35"/>
  <c r="B1203" i="35"/>
  <c r="C1203" i="35"/>
  <c r="D1203" i="35"/>
  <c r="E1203" i="35"/>
  <c r="A1204" i="35"/>
  <c r="B1204" i="35"/>
  <c r="C1204" i="35"/>
  <c r="D1204" i="35"/>
  <c r="E1204" i="35"/>
  <c r="A1205" i="35"/>
  <c r="B1205" i="35"/>
  <c r="C1205" i="35"/>
  <c r="D1205" i="35"/>
  <c r="E1205" i="35"/>
  <c r="A1206" i="35"/>
  <c r="B1206" i="35"/>
  <c r="C1206" i="35"/>
  <c r="D1206" i="35"/>
  <c r="E1206" i="35"/>
  <c r="A1207" i="35"/>
  <c r="B1207" i="35"/>
  <c r="C1207" i="35"/>
  <c r="D1207" i="35"/>
  <c r="E1207" i="35"/>
  <c r="A1208" i="35"/>
  <c r="B1208" i="35"/>
  <c r="C1208" i="35"/>
  <c r="D1208" i="35"/>
  <c r="E1208" i="35"/>
  <c r="A1209" i="35"/>
  <c r="B1209" i="35"/>
  <c r="C1209" i="35"/>
  <c r="D1209" i="35"/>
  <c r="E1209" i="35"/>
  <c r="A1210" i="35"/>
  <c r="B1210" i="35"/>
  <c r="C1210" i="35"/>
  <c r="D1210" i="35"/>
  <c r="E1210" i="35"/>
  <c r="A1211" i="35"/>
  <c r="B1211" i="35"/>
  <c r="C1211" i="35"/>
  <c r="D1211" i="35"/>
  <c r="E1211" i="35"/>
  <c r="A1212" i="35"/>
  <c r="B1212" i="35"/>
  <c r="C1212" i="35"/>
  <c r="D1212" i="35"/>
  <c r="E1212" i="35"/>
  <c r="A1213" i="35"/>
  <c r="B1213" i="35"/>
  <c r="C1213" i="35"/>
  <c r="D1213" i="35"/>
  <c r="E1213" i="35"/>
  <c r="A1214" i="35"/>
  <c r="B1214" i="35"/>
  <c r="C1214" i="35"/>
  <c r="D1214" i="35"/>
  <c r="E1214" i="35"/>
  <c r="A1215" i="35"/>
  <c r="B1215" i="35"/>
  <c r="C1215" i="35"/>
  <c r="D1215" i="35"/>
  <c r="E1215" i="35"/>
  <c r="A1216" i="35"/>
  <c r="B1216" i="35"/>
  <c r="C1216" i="35"/>
  <c r="D1216" i="35"/>
  <c r="E1216" i="35"/>
  <c r="A1217" i="35"/>
  <c r="B1217" i="35"/>
  <c r="C1217" i="35"/>
  <c r="D1217" i="35"/>
  <c r="E1217" i="35"/>
  <c r="A1218" i="35"/>
  <c r="B1218" i="35"/>
  <c r="C1218" i="35"/>
  <c r="D1218" i="35"/>
  <c r="E1218" i="35"/>
  <c r="A1219" i="35"/>
  <c r="B1219" i="35"/>
  <c r="C1219" i="35"/>
  <c r="D1219" i="35"/>
  <c r="E1219" i="35"/>
  <c r="A1220" i="35"/>
  <c r="B1220" i="35"/>
  <c r="C1220" i="35"/>
  <c r="D1220" i="35"/>
  <c r="E1220" i="35"/>
  <c r="A1221" i="35"/>
  <c r="B1221" i="35"/>
  <c r="C1221" i="35"/>
  <c r="D1221" i="35"/>
  <c r="E1221" i="35"/>
  <c r="A1222" i="35"/>
  <c r="B1222" i="35"/>
  <c r="C1222" i="35"/>
  <c r="D1222" i="35"/>
  <c r="E1222" i="35"/>
  <c r="A1223" i="35"/>
  <c r="B1223" i="35"/>
  <c r="C1223" i="35"/>
  <c r="D1223" i="35"/>
  <c r="E1223" i="35"/>
  <c r="A1224" i="35"/>
  <c r="B1224" i="35"/>
  <c r="C1224" i="35"/>
  <c r="D1224" i="35"/>
  <c r="E1224" i="35"/>
  <c r="A1225" i="35"/>
  <c r="B1225" i="35"/>
  <c r="C1225" i="35"/>
  <c r="D1225" i="35"/>
  <c r="E1225" i="35"/>
  <c r="A1226" i="35"/>
  <c r="B1226" i="35"/>
  <c r="C1226" i="35"/>
  <c r="D1226" i="35"/>
  <c r="E1226" i="35"/>
  <c r="A1227" i="35"/>
  <c r="B1227" i="35"/>
  <c r="C1227" i="35"/>
  <c r="D1227" i="35"/>
  <c r="E1227" i="35"/>
  <c r="A1228" i="35"/>
  <c r="B1228" i="35"/>
  <c r="C1228" i="35"/>
  <c r="D1228" i="35"/>
  <c r="E1228" i="35"/>
  <c r="A1229" i="35"/>
  <c r="B1229" i="35"/>
  <c r="C1229" i="35"/>
  <c r="D1229" i="35"/>
  <c r="E1229" i="35"/>
  <c r="A1230" i="35"/>
  <c r="B1230" i="35"/>
  <c r="C1230" i="35"/>
  <c r="D1230" i="35"/>
  <c r="E1230" i="35"/>
  <c r="A1231" i="35"/>
  <c r="B1231" i="35"/>
  <c r="C1231" i="35"/>
  <c r="D1231" i="35"/>
  <c r="E1231" i="35"/>
  <c r="A1232" i="35"/>
  <c r="B1232" i="35"/>
  <c r="C1232" i="35"/>
  <c r="D1232" i="35"/>
  <c r="E1232" i="35"/>
  <c r="A1233" i="35"/>
  <c r="B1233" i="35"/>
  <c r="C1233" i="35"/>
  <c r="D1233" i="35"/>
  <c r="E1233" i="35"/>
  <c r="A1234" i="35"/>
  <c r="B1234" i="35"/>
  <c r="C1234" i="35"/>
  <c r="D1234" i="35"/>
  <c r="E1234" i="35"/>
  <c r="A1235" i="35"/>
  <c r="B1235" i="35"/>
  <c r="C1235" i="35"/>
  <c r="D1235" i="35"/>
  <c r="E1235" i="35"/>
  <c r="A1236" i="35"/>
  <c r="B1236" i="35"/>
  <c r="C1236" i="35"/>
  <c r="D1236" i="35"/>
  <c r="E1236" i="35"/>
  <c r="A1237" i="35"/>
  <c r="B1237" i="35"/>
  <c r="C1237" i="35"/>
  <c r="D1237" i="35"/>
  <c r="E1237" i="35"/>
  <c r="A1238" i="35"/>
  <c r="B1238" i="35"/>
  <c r="C1238" i="35"/>
  <c r="D1238" i="35"/>
  <c r="E1238" i="35"/>
  <c r="A1239" i="35"/>
  <c r="B1239" i="35"/>
  <c r="C1239" i="35"/>
  <c r="D1239" i="35"/>
  <c r="E1239" i="35"/>
  <c r="A1240" i="35"/>
  <c r="B1240" i="35"/>
  <c r="C1240" i="35"/>
  <c r="D1240" i="35"/>
  <c r="E1240" i="35"/>
  <c r="A1241" i="35"/>
  <c r="B1241" i="35"/>
  <c r="C1241" i="35"/>
  <c r="D1241" i="35"/>
  <c r="E1241" i="35"/>
  <c r="A1242" i="35"/>
  <c r="B1242" i="35"/>
  <c r="C1242" i="35"/>
  <c r="D1242" i="35"/>
  <c r="E1242" i="35"/>
  <c r="A1243" i="35"/>
  <c r="B1243" i="35"/>
  <c r="C1243" i="35"/>
  <c r="D1243" i="35"/>
  <c r="E1243" i="35"/>
  <c r="A1244" i="35"/>
  <c r="B1244" i="35"/>
  <c r="C1244" i="35"/>
  <c r="D1244" i="35"/>
  <c r="E1244" i="35"/>
  <c r="A1245" i="35"/>
  <c r="B1245" i="35"/>
  <c r="C1245" i="35"/>
  <c r="D1245" i="35"/>
  <c r="E1245" i="35"/>
  <c r="A1246" i="35"/>
  <c r="B1246" i="35"/>
  <c r="C1246" i="35"/>
  <c r="D1246" i="35"/>
  <c r="E1246" i="35"/>
  <c r="A1247" i="35"/>
  <c r="B1247" i="35"/>
  <c r="C1247" i="35"/>
  <c r="D1247" i="35"/>
  <c r="E1247" i="35"/>
  <c r="A1248" i="35"/>
  <c r="B1248" i="35"/>
  <c r="C1248" i="35"/>
  <c r="D1248" i="35"/>
  <c r="E1248" i="35"/>
  <c r="A1249" i="35"/>
  <c r="B1249" i="35"/>
  <c r="C1249" i="35"/>
  <c r="D1249" i="35"/>
  <c r="E1249" i="35"/>
  <c r="A1250" i="35"/>
  <c r="B1250" i="35"/>
  <c r="C1250" i="35"/>
  <c r="D1250" i="35"/>
  <c r="E1250" i="35"/>
  <c r="A1251" i="35"/>
  <c r="B1251" i="35"/>
  <c r="C1251" i="35"/>
  <c r="D1251" i="35"/>
  <c r="E1251" i="35"/>
  <c r="A1252" i="35"/>
  <c r="B1252" i="35"/>
  <c r="C1252" i="35"/>
  <c r="D1252" i="35"/>
  <c r="E1252" i="35"/>
  <c r="A1253" i="35"/>
  <c r="B1253" i="35"/>
  <c r="C1253" i="35"/>
  <c r="D1253" i="35"/>
  <c r="E1253" i="35"/>
  <c r="A1254" i="35"/>
  <c r="B1254" i="35"/>
  <c r="C1254" i="35"/>
  <c r="D1254" i="35"/>
  <c r="E1254" i="35"/>
  <c r="A1255" i="35"/>
  <c r="B1255" i="35"/>
  <c r="C1255" i="35"/>
  <c r="D1255" i="35"/>
  <c r="E1255" i="35"/>
  <c r="A1256" i="35"/>
  <c r="B1256" i="35"/>
  <c r="C1256" i="35"/>
  <c r="D1256" i="35"/>
  <c r="E1256" i="35"/>
  <c r="A1257" i="35"/>
  <c r="B1257" i="35"/>
  <c r="C1257" i="35"/>
  <c r="D1257" i="35"/>
  <c r="E1257" i="35"/>
  <c r="A1258" i="35"/>
  <c r="B1258" i="35"/>
  <c r="C1258" i="35"/>
  <c r="D1258" i="35"/>
  <c r="E1258" i="35"/>
  <c r="A1259" i="35"/>
  <c r="B1259" i="35"/>
  <c r="C1259" i="35"/>
  <c r="D1259" i="35"/>
  <c r="E1259" i="35"/>
  <c r="A1260" i="35"/>
  <c r="B1260" i="35"/>
  <c r="C1260" i="35"/>
  <c r="D1260" i="35"/>
  <c r="E1260" i="35"/>
  <c r="A1261" i="35"/>
  <c r="B1261" i="35"/>
  <c r="C1261" i="35"/>
  <c r="D1261" i="35"/>
  <c r="E1261" i="35"/>
  <c r="A1262" i="35"/>
  <c r="B1262" i="35"/>
  <c r="C1262" i="35"/>
  <c r="D1262" i="35"/>
  <c r="E1262" i="35"/>
  <c r="A1263" i="35"/>
  <c r="B1263" i="35"/>
  <c r="C1263" i="35"/>
  <c r="D1263" i="35"/>
  <c r="E1263" i="35"/>
  <c r="A1264" i="35"/>
  <c r="B1264" i="35"/>
  <c r="C1264" i="35"/>
  <c r="D1264" i="35"/>
  <c r="E1264" i="35"/>
  <c r="A1265" i="35"/>
  <c r="B1265" i="35"/>
  <c r="C1265" i="35"/>
  <c r="D1265" i="35"/>
  <c r="E1265" i="35"/>
  <c r="A1266" i="35"/>
  <c r="B1266" i="35"/>
  <c r="C1266" i="35"/>
  <c r="D1266" i="35"/>
  <c r="E1266" i="35"/>
  <c r="A1267" i="35"/>
  <c r="B1267" i="35"/>
  <c r="C1267" i="35"/>
  <c r="D1267" i="35"/>
  <c r="E1267" i="35"/>
  <c r="A1268" i="35"/>
  <c r="B1268" i="35"/>
  <c r="C1268" i="35"/>
  <c r="D1268" i="35"/>
  <c r="E1268" i="35"/>
  <c r="A1269" i="35"/>
  <c r="B1269" i="35"/>
  <c r="C1269" i="35"/>
  <c r="D1269" i="35"/>
  <c r="E1269" i="35"/>
  <c r="A1270" i="35"/>
  <c r="B1270" i="35"/>
  <c r="C1270" i="35"/>
  <c r="D1270" i="35"/>
  <c r="E1270" i="35"/>
  <c r="A1271" i="35"/>
  <c r="B1271" i="35"/>
  <c r="C1271" i="35"/>
  <c r="D1271" i="35"/>
  <c r="E1271" i="35"/>
  <c r="A1272" i="35"/>
  <c r="B1272" i="35"/>
  <c r="C1272" i="35"/>
  <c r="D1272" i="35"/>
  <c r="E1272" i="35"/>
  <c r="A1273" i="35"/>
  <c r="B1273" i="35"/>
  <c r="C1273" i="35"/>
  <c r="D1273" i="35"/>
  <c r="E1273" i="35"/>
  <c r="A1274" i="35"/>
  <c r="B1274" i="35"/>
  <c r="C1274" i="35"/>
  <c r="D1274" i="35"/>
  <c r="E1274" i="35"/>
  <c r="A1275" i="35"/>
  <c r="B1275" i="35"/>
  <c r="C1275" i="35"/>
  <c r="D1275" i="35"/>
  <c r="E1275" i="35"/>
  <c r="A1276" i="35"/>
  <c r="B1276" i="35"/>
  <c r="C1276" i="35"/>
  <c r="D1276" i="35"/>
  <c r="E1276" i="35"/>
  <c r="A1277" i="35"/>
  <c r="B1277" i="35"/>
  <c r="C1277" i="35"/>
  <c r="D1277" i="35"/>
  <c r="E1277" i="35"/>
  <c r="A1278" i="35"/>
  <c r="B1278" i="35"/>
  <c r="C1278" i="35"/>
  <c r="D1278" i="35"/>
  <c r="E1278" i="35"/>
  <c r="A1279" i="35"/>
  <c r="B1279" i="35"/>
  <c r="C1279" i="35"/>
  <c r="D1279" i="35"/>
  <c r="E1279" i="35"/>
  <c r="A1280" i="35"/>
  <c r="B1280" i="35"/>
  <c r="C1280" i="35"/>
  <c r="D1280" i="35"/>
  <c r="E1280" i="35"/>
  <c r="A1281" i="35"/>
  <c r="B1281" i="35"/>
  <c r="C1281" i="35"/>
  <c r="D1281" i="35"/>
  <c r="E1281" i="35"/>
  <c r="A1282" i="35"/>
  <c r="B1282" i="35"/>
  <c r="C1282" i="35"/>
  <c r="D1282" i="35"/>
  <c r="E1282" i="35"/>
  <c r="A1283" i="35"/>
  <c r="B1283" i="35"/>
  <c r="C1283" i="35"/>
  <c r="D1283" i="35"/>
  <c r="E1283" i="35"/>
  <c r="A1284" i="35"/>
  <c r="B1284" i="35"/>
  <c r="C1284" i="35"/>
  <c r="D1284" i="35"/>
  <c r="E1284" i="35"/>
  <c r="A1285" i="35"/>
  <c r="B1285" i="35"/>
  <c r="C1285" i="35"/>
  <c r="D1285" i="35"/>
  <c r="E1285" i="35"/>
  <c r="A1286" i="35"/>
  <c r="B1286" i="35"/>
  <c r="C1286" i="35"/>
  <c r="D1286" i="35"/>
  <c r="E1286" i="35"/>
  <c r="A1287" i="35"/>
  <c r="B1287" i="35"/>
  <c r="C1287" i="35"/>
  <c r="D1287" i="35"/>
  <c r="E1287" i="35"/>
  <c r="A1288" i="35"/>
  <c r="B1288" i="35"/>
  <c r="C1288" i="35"/>
  <c r="D1288" i="35"/>
  <c r="E1288" i="35"/>
  <c r="A1289" i="35"/>
  <c r="B1289" i="35"/>
  <c r="C1289" i="35"/>
  <c r="D1289" i="35"/>
  <c r="E1289" i="35"/>
  <c r="A1290" i="35"/>
  <c r="B1290" i="35"/>
  <c r="C1290" i="35"/>
  <c r="D1290" i="35"/>
  <c r="E1290" i="35"/>
  <c r="A1291" i="35"/>
  <c r="B1291" i="35"/>
  <c r="C1291" i="35"/>
  <c r="D1291" i="35"/>
  <c r="E1291" i="35"/>
  <c r="A1292" i="35"/>
  <c r="B1292" i="35"/>
  <c r="C1292" i="35"/>
  <c r="D1292" i="35"/>
  <c r="E1292" i="35"/>
  <c r="A1293" i="35"/>
  <c r="B1293" i="35"/>
  <c r="C1293" i="35"/>
  <c r="D1293" i="35"/>
  <c r="E1293" i="35"/>
  <c r="A1294" i="35"/>
  <c r="B1294" i="35"/>
  <c r="C1294" i="35"/>
  <c r="D1294" i="35"/>
  <c r="E1294" i="35"/>
  <c r="A1295" i="35"/>
  <c r="B1295" i="35"/>
  <c r="C1295" i="35"/>
  <c r="D1295" i="35"/>
  <c r="E1295" i="35"/>
  <c r="A1296" i="35"/>
  <c r="B1296" i="35"/>
  <c r="C1296" i="35"/>
  <c r="D1296" i="35"/>
  <c r="E1296" i="35"/>
  <c r="A1297" i="35"/>
  <c r="B1297" i="35"/>
  <c r="C1297" i="35"/>
  <c r="D1297" i="35"/>
  <c r="E1297" i="35"/>
  <c r="A1298" i="35"/>
  <c r="B1298" i="35"/>
  <c r="C1298" i="35"/>
  <c r="D1298" i="35"/>
  <c r="E1298" i="35"/>
  <c r="A1299" i="35"/>
  <c r="B1299" i="35"/>
  <c r="C1299" i="35"/>
  <c r="D1299" i="35"/>
  <c r="E1299" i="35"/>
  <c r="A1300" i="35"/>
  <c r="B1300" i="35"/>
  <c r="C1300" i="35"/>
  <c r="D1300" i="35"/>
  <c r="E1300" i="35"/>
  <c r="A1301" i="35"/>
  <c r="B1301" i="35"/>
  <c r="C1301" i="35"/>
  <c r="D1301" i="35"/>
  <c r="E1301" i="35"/>
  <c r="A1302" i="35"/>
  <c r="B1302" i="35"/>
  <c r="C1302" i="35"/>
  <c r="D1302" i="35"/>
  <c r="E1302" i="35"/>
  <c r="A1303" i="35"/>
  <c r="B1303" i="35"/>
  <c r="C1303" i="35"/>
  <c r="D1303" i="35"/>
  <c r="E1303" i="35"/>
  <c r="A1304" i="35"/>
  <c r="B1304" i="35"/>
  <c r="C1304" i="35"/>
  <c r="D1304" i="35"/>
  <c r="E1304" i="35"/>
  <c r="A1305" i="35"/>
  <c r="B1305" i="35"/>
  <c r="C1305" i="35"/>
  <c r="D1305" i="35"/>
  <c r="E1305" i="35"/>
  <c r="A1306" i="35"/>
  <c r="B1306" i="35"/>
  <c r="C1306" i="35"/>
  <c r="D1306" i="35"/>
  <c r="E1306" i="35"/>
  <c r="A1307" i="35"/>
  <c r="B1307" i="35"/>
  <c r="C1307" i="35"/>
  <c r="D1307" i="35"/>
  <c r="E1307" i="35"/>
  <c r="A1308" i="35"/>
  <c r="B1308" i="35"/>
  <c r="C1308" i="35"/>
  <c r="D1308" i="35"/>
  <c r="E1308" i="35"/>
  <c r="A1309" i="35"/>
  <c r="B1309" i="35"/>
  <c r="C1309" i="35"/>
  <c r="D1309" i="35"/>
  <c r="E1309" i="35"/>
  <c r="A1310" i="35"/>
  <c r="B1310" i="35"/>
  <c r="C1310" i="35"/>
  <c r="D1310" i="35"/>
  <c r="E1310" i="35"/>
  <c r="A1311" i="35"/>
  <c r="B1311" i="35"/>
  <c r="C1311" i="35"/>
  <c r="D1311" i="35"/>
  <c r="E1311" i="35"/>
  <c r="A1312" i="35"/>
  <c r="B1312" i="35"/>
  <c r="C1312" i="35"/>
  <c r="D1312" i="35"/>
  <c r="E1312" i="35"/>
  <c r="A1313" i="35"/>
  <c r="B1313" i="35"/>
  <c r="C1313" i="35"/>
  <c r="D1313" i="35"/>
  <c r="E1313" i="35"/>
  <c r="A1314" i="35"/>
  <c r="B1314" i="35"/>
  <c r="C1314" i="35"/>
  <c r="D1314" i="35"/>
  <c r="E1314" i="35"/>
  <c r="A1315" i="35"/>
  <c r="B1315" i="35"/>
  <c r="C1315" i="35"/>
  <c r="D1315" i="35"/>
  <c r="E1315" i="35"/>
  <c r="A1316" i="35"/>
  <c r="B1316" i="35"/>
  <c r="C1316" i="35"/>
  <c r="D1316" i="35"/>
  <c r="E1316" i="35"/>
  <c r="A1317" i="35"/>
  <c r="B1317" i="35"/>
  <c r="C1317" i="35"/>
  <c r="D1317" i="35"/>
  <c r="E1317" i="35"/>
  <c r="A1318" i="35"/>
  <c r="B1318" i="35"/>
  <c r="C1318" i="35"/>
  <c r="D1318" i="35"/>
  <c r="E1318" i="35"/>
  <c r="A1319" i="35"/>
  <c r="B1319" i="35"/>
  <c r="C1319" i="35"/>
  <c r="D1319" i="35"/>
  <c r="E1319" i="35"/>
  <c r="A1320" i="35"/>
  <c r="B1320" i="35"/>
  <c r="C1320" i="35"/>
  <c r="D1320" i="35"/>
  <c r="E1320" i="35"/>
  <c r="A1321" i="35"/>
  <c r="B1321" i="35"/>
  <c r="C1321" i="35"/>
  <c r="D1321" i="35"/>
  <c r="E1321" i="35"/>
  <c r="A1322" i="35"/>
  <c r="B1322" i="35"/>
  <c r="C1322" i="35"/>
  <c r="D1322" i="35"/>
  <c r="E1322" i="35"/>
  <c r="A1323" i="35"/>
  <c r="B1323" i="35"/>
  <c r="C1323" i="35"/>
  <c r="D1323" i="35"/>
  <c r="E1323" i="35"/>
  <c r="A1324" i="35"/>
  <c r="B1324" i="35"/>
  <c r="C1324" i="35"/>
  <c r="D1324" i="35"/>
  <c r="E1324" i="35"/>
  <c r="A1325" i="35"/>
  <c r="B1325" i="35"/>
  <c r="C1325" i="35"/>
  <c r="D1325" i="35"/>
  <c r="E1325" i="35"/>
  <c r="A1326" i="35"/>
  <c r="B1326" i="35"/>
  <c r="C1326" i="35"/>
  <c r="D1326" i="35"/>
  <c r="E1326" i="35"/>
  <c r="A1327" i="35"/>
  <c r="B1327" i="35"/>
  <c r="C1327" i="35"/>
  <c r="D1327" i="35"/>
  <c r="E1327" i="35"/>
  <c r="A1328" i="35"/>
  <c r="B1328" i="35"/>
  <c r="C1328" i="35"/>
  <c r="D1328" i="35"/>
  <c r="E1328" i="35"/>
  <c r="A1329" i="35"/>
  <c r="B1329" i="35"/>
  <c r="C1329" i="35"/>
  <c r="D1329" i="35"/>
  <c r="E1329" i="35"/>
  <c r="A1330" i="35"/>
  <c r="B1330" i="35"/>
  <c r="C1330" i="35"/>
  <c r="D1330" i="35"/>
  <c r="E1330" i="35"/>
  <c r="A1331" i="35"/>
  <c r="B1331" i="35"/>
  <c r="C1331" i="35"/>
  <c r="D1331" i="35"/>
  <c r="E1331" i="35"/>
  <c r="A1332" i="35"/>
  <c r="B1332" i="35"/>
  <c r="C1332" i="35"/>
  <c r="D1332" i="35"/>
  <c r="E1332" i="35"/>
  <c r="A1333" i="35"/>
  <c r="B1333" i="35"/>
  <c r="C1333" i="35"/>
  <c r="D1333" i="35"/>
  <c r="E1333" i="35"/>
  <c r="A1334" i="35"/>
  <c r="B1334" i="35"/>
  <c r="C1334" i="35"/>
  <c r="D1334" i="35"/>
  <c r="E1334" i="35"/>
  <c r="A1335" i="35"/>
  <c r="B1335" i="35"/>
  <c r="C1335" i="35"/>
  <c r="D1335" i="35"/>
  <c r="E1335" i="35"/>
  <c r="A1336" i="35"/>
  <c r="B1336" i="35"/>
  <c r="C1336" i="35"/>
  <c r="D1336" i="35"/>
  <c r="E1336" i="35"/>
  <c r="A1337" i="35"/>
  <c r="B1337" i="35"/>
  <c r="C1337" i="35"/>
  <c r="D1337" i="35"/>
  <c r="E1337" i="35"/>
  <c r="A1338" i="35"/>
  <c r="B1338" i="35"/>
  <c r="C1338" i="35"/>
  <c r="D1338" i="35"/>
  <c r="E1338" i="35"/>
  <c r="A1339" i="35"/>
  <c r="B1339" i="35"/>
  <c r="C1339" i="35"/>
  <c r="D1339" i="35"/>
  <c r="E1339" i="35"/>
  <c r="A1340" i="35"/>
  <c r="B1340" i="35"/>
  <c r="C1340" i="35"/>
  <c r="D1340" i="35"/>
  <c r="E1340" i="35"/>
  <c r="A1341" i="35"/>
  <c r="B1341" i="35"/>
  <c r="C1341" i="35"/>
  <c r="D1341" i="35"/>
  <c r="E1341" i="35"/>
  <c r="A1342" i="35"/>
  <c r="B1342" i="35"/>
  <c r="C1342" i="35"/>
  <c r="D1342" i="35"/>
  <c r="E1342" i="35"/>
  <c r="A1343" i="35"/>
  <c r="B1343" i="35"/>
  <c r="C1343" i="35"/>
  <c r="D1343" i="35"/>
  <c r="E1343" i="35"/>
  <c r="A1344" i="35"/>
  <c r="B1344" i="35"/>
  <c r="C1344" i="35"/>
  <c r="D1344" i="35"/>
  <c r="E1344" i="35"/>
  <c r="A1345" i="35"/>
  <c r="B1345" i="35"/>
  <c r="C1345" i="35"/>
  <c r="D1345" i="35"/>
  <c r="E1345" i="35"/>
  <c r="A1346" i="35"/>
  <c r="B1346" i="35"/>
  <c r="C1346" i="35"/>
  <c r="D1346" i="35"/>
  <c r="E1346" i="35"/>
  <c r="A1347" i="35"/>
  <c r="B1347" i="35"/>
  <c r="C1347" i="35"/>
  <c r="D1347" i="35"/>
  <c r="E1347" i="35"/>
  <c r="A1348" i="35"/>
  <c r="B1348" i="35"/>
  <c r="C1348" i="35"/>
  <c r="D1348" i="35"/>
  <c r="E1348" i="35"/>
  <c r="A1349" i="35"/>
  <c r="B1349" i="35"/>
  <c r="C1349" i="35"/>
  <c r="D1349" i="35"/>
  <c r="E1349" i="35"/>
  <c r="A1350" i="35"/>
  <c r="B1350" i="35"/>
  <c r="C1350" i="35"/>
  <c r="D1350" i="35"/>
  <c r="E1350" i="35"/>
  <c r="A1351" i="35"/>
  <c r="B1351" i="35"/>
  <c r="C1351" i="35"/>
  <c r="D1351" i="35"/>
  <c r="E1351" i="35"/>
  <c r="A1352" i="35"/>
  <c r="B1352" i="35"/>
  <c r="C1352" i="35"/>
  <c r="D1352" i="35"/>
  <c r="E1352" i="35"/>
  <c r="A1353" i="35"/>
  <c r="B1353" i="35"/>
  <c r="C1353" i="35"/>
  <c r="D1353" i="35"/>
  <c r="E1353" i="35"/>
  <c r="A1354" i="35"/>
  <c r="B1354" i="35"/>
  <c r="C1354" i="35"/>
  <c r="D1354" i="35"/>
  <c r="E1354" i="35"/>
  <c r="A1355" i="35"/>
  <c r="B1355" i="35"/>
  <c r="C1355" i="35"/>
  <c r="D1355" i="35"/>
  <c r="E1355" i="35"/>
  <c r="A1356" i="35"/>
  <c r="B1356" i="35"/>
  <c r="C1356" i="35"/>
  <c r="D1356" i="35"/>
  <c r="E1356" i="35"/>
  <c r="A1357" i="35"/>
  <c r="B1357" i="35"/>
  <c r="C1357" i="35"/>
  <c r="D1357" i="35"/>
  <c r="E1357" i="35"/>
  <c r="A1358" i="35"/>
  <c r="B1358" i="35"/>
  <c r="C1358" i="35"/>
  <c r="D1358" i="35"/>
  <c r="E1358" i="35"/>
  <c r="A1359" i="35"/>
  <c r="B1359" i="35"/>
  <c r="C1359" i="35"/>
  <c r="D1359" i="35"/>
  <c r="E1359" i="35"/>
  <c r="A1360" i="35"/>
  <c r="B1360" i="35"/>
  <c r="C1360" i="35"/>
  <c r="D1360" i="35"/>
  <c r="E1360" i="35"/>
  <c r="A1361" i="35"/>
  <c r="B1361" i="35"/>
  <c r="C1361" i="35"/>
  <c r="D1361" i="35"/>
  <c r="E1361" i="35"/>
  <c r="A1362" i="35"/>
  <c r="B1362" i="35"/>
  <c r="C1362" i="35"/>
  <c r="D1362" i="35"/>
  <c r="E1362" i="35"/>
  <c r="A1363" i="35"/>
  <c r="B1363" i="35"/>
  <c r="C1363" i="35"/>
  <c r="D1363" i="35"/>
  <c r="E1363" i="35"/>
  <c r="A1364" i="35"/>
  <c r="B1364" i="35"/>
  <c r="C1364" i="35"/>
  <c r="D1364" i="35"/>
  <c r="E1364" i="35"/>
  <c r="A1365" i="35"/>
  <c r="B1365" i="35"/>
  <c r="C1365" i="35"/>
  <c r="D1365" i="35"/>
  <c r="E1365" i="35"/>
  <c r="A1366" i="35"/>
  <c r="B1366" i="35"/>
  <c r="C1366" i="35"/>
  <c r="D1366" i="35"/>
  <c r="E1366" i="35"/>
  <c r="A1367" i="35"/>
  <c r="B1367" i="35"/>
  <c r="C1367" i="35"/>
  <c r="D1367" i="35"/>
  <c r="E1367" i="35"/>
  <c r="A1368" i="35"/>
  <c r="B1368" i="35"/>
  <c r="C1368" i="35"/>
  <c r="D1368" i="35"/>
  <c r="E1368" i="35"/>
  <c r="A1369" i="35"/>
  <c r="B1369" i="35"/>
  <c r="C1369" i="35"/>
  <c r="D1369" i="35"/>
  <c r="E1369" i="35"/>
  <c r="A1370" i="35"/>
  <c r="B1370" i="35"/>
  <c r="C1370" i="35"/>
  <c r="D1370" i="35"/>
  <c r="E1370" i="35"/>
  <c r="A1371" i="35"/>
  <c r="B1371" i="35"/>
  <c r="C1371" i="35"/>
  <c r="D1371" i="35"/>
  <c r="E1371" i="35"/>
  <c r="A1372" i="35"/>
  <c r="B1372" i="35"/>
  <c r="C1372" i="35"/>
  <c r="D1372" i="35"/>
  <c r="E1372" i="35"/>
  <c r="A1373" i="35"/>
  <c r="B1373" i="35"/>
  <c r="C1373" i="35"/>
  <c r="D1373" i="35"/>
  <c r="E1373" i="35"/>
  <c r="A1374" i="35"/>
  <c r="B1374" i="35"/>
  <c r="C1374" i="35"/>
  <c r="D1374" i="35"/>
  <c r="E1374" i="35"/>
  <c r="A1375" i="35"/>
  <c r="B1375" i="35"/>
  <c r="C1375" i="35"/>
  <c r="D1375" i="35"/>
  <c r="E1375" i="35"/>
  <c r="A1376" i="35"/>
  <c r="B1376" i="35"/>
  <c r="C1376" i="35"/>
  <c r="D1376" i="35"/>
  <c r="E1376" i="35"/>
  <c r="A1377" i="35"/>
  <c r="B1377" i="35"/>
  <c r="C1377" i="35"/>
  <c r="D1377" i="35"/>
  <c r="E1377" i="35"/>
  <c r="A1378" i="35"/>
  <c r="B1378" i="35"/>
  <c r="C1378" i="35"/>
  <c r="D1378" i="35"/>
  <c r="E1378" i="35"/>
  <c r="A1379" i="35"/>
  <c r="B1379" i="35"/>
  <c r="C1379" i="35"/>
  <c r="D1379" i="35"/>
  <c r="E1379" i="35"/>
  <c r="A1380" i="35"/>
  <c r="B1380" i="35"/>
  <c r="C1380" i="35"/>
  <c r="D1380" i="35"/>
  <c r="E1380" i="35"/>
  <c r="A1381" i="35"/>
  <c r="B1381" i="35"/>
  <c r="C1381" i="35"/>
  <c r="D1381" i="35"/>
  <c r="E1381" i="35"/>
  <c r="A1382" i="35"/>
  <c r="B1382" i="35"/>
  <c r="C1382" i="35"/>
  <c r="D1382" i="35"/>
  <c r="E1382" i="35"/>
  <c r="A1383" i="35"/>
  <c r="B1383" i="35"/>
  <c r="C1383" i="35"/>
  <c r="D1383" i="35"/>
  <c r="E1383" i="35"/>
  <c r="A1384" i="35"/>
  <c r="B1384" i="35"/>
  <c r="C1384" i="35"/>
  <c r="D1384" i="35"/>
  <c r="E1384" i="35"/>
  <c r="A1385" i="35"/>
  <c r="B1385" i="35"/>
  <c r="C1385" i="35"/>
  <c r="D1385" i="35"/>
  <c r="E1385" i="35"/>
  <c r="A1386" i="35"/>
  <c r="B1386" i="35"/>
  <c r="C1386" i="35"/>
  <c r="D1386" i="35"/>
  <c r="E1386" i="35"/>
  <c r="A1387" i="35"/>
  <c r="B1387" i="35"/>
  <c r="C1387" i="35"/>
  <c r="D1387" i="35"/>
  <c r="E1387" i="35"/>
  <c r="A1388" i="35"/>
  <c r="B1388" i="35"/>
  <c r="C1388" i="35"/>
  <c r="D1388" i="35"/>
  <c r="E1388" i="35"/>
  <c r="A1389" i="35"/>
  <c r="B1389" i="35"/>
  <c r="C1389" i="35"/>
  <c r="D1389" i="35"/>
  <c r="E1389" i="35"/>
  <c r="A1390" i="35"/>
  <c r="B1390" i="35"/>
  <c r="C1390" i="35"/>
  <c r="D1390" i="35"/>
  <c r="E1390" i="35"/>
  <c r="A1391" i="35"/>
  <c r="B1391" i="35"/>
  <c r="C1391" i="35"/>
  <c r="D1391" i="35"/>
  <c r="E1391" i="35"/>
  <c r="A1392" i="35"/>
  <c r="B1392" i="35"/>
  <c r="C1392" i="35"/>
  <c r="D1392" i="35"/>
  <c r="E1392" i="35"/>
  <c r="A1393" i="35"/>
  <c r="B1393" i="35"/>
  <c r="C1393" i="35"/>
  <c r="D1393" i="35"/>
  <c r="E1393" i="35"/>
  <c r="A1394" i="35"/>
  <c r="B1394" i="35"/>
  <c r="C1394" i="35"/>
  <c r="D1394" i="35"/>
  <c r="E1394" i="35"/>
  <c r="A1395" i="35"/>
  <c r="B1395" i="35"/>
  <c r="C1395" i="35"/>
  <c r="D1395" i="35"/>
  <c r="E1395" i="35"/>
  <c r="A1396" i="35"/>
  <c r="B1396" i="35"/>
  <c r="C1396" i="35"/>
  <c r="D1396" i="35"/>
  <c r="E1396" i="35"/>
  <c r="A1397" i="35"/>
  <c r="B1397" i="35"/>
  <c r="C1397" i="35"/>
  <c r="D1397" i="35"/>
  <c r="E1397" i="35"/>
  <c r="A1398" i="35"/>
  <c r="B1398" i="35"/>
  <c r="C1398" i="35"/>
  <c r="D1398" i="35"/>
  <c r="E1398" i="35"/>
  <c r="A1399" i="35"/>
  <c r="B1399" i="35"/>
  <c r="C1399" i="35"/>
  <c r="D1399" i="35"/>
  <c r="E1399" i="35"/>
  <c r="A1400" i="35"/>
  <c r="B1400" i="35"/>
  <c r="C1400" i="35"/>
  <c r="D1400" i="35"/>
  <c r="E1400" i="35"/>
  <c r="A1401" i="35"/>
  <c r="B1401" i="35"/>
  <c r="C1401" i="35"/>
  <c r="D1401" i="35"/>
  <c r="E1401" i="35"/>
  <c r="A1402" i="35"/>
  <c r="B1402" i="35"/>
  <c r="C1402" i="35"/>
  <c r="D1402" i="35"/>
  <c r="E1402" i="35"/>
  <c r="A1403" i="35"/>
  <c r="B1403" i="35"/>
  <c r="C1403" i="35"/>
  <c r="D1403" i="35"/>
  <c r="E1403" i="35"/>
  <c r="A1404" i="35"/>
  <c r="B1404" i="35"/>
  <c r="C1404" i="35"/>
  <c r="D1404" i="35"/>
  <c r="E1404" i="35"/>
  <c r="A1405" i="35"/>
  <c r="B1405" i="35"/>
  <c r="C1405" i="35"/>
  <c r="D1405" i="35"/>
  <c r="E1405" i="35"/>
  <c r="A1406" i="35"/>
  <c r="B1406" i="35"/>
  <c r="C1406" i="35"/>
  <c r="D1406" i="35"/>
  <c r="E1406" i="35"/>
  <c r="A1407" i="35"/>
  <c r="B1407" i="35"/>
  <c r="C1407" i="35"/>
  <c r="D1407" i="35"/>
  <c r="E1407" i="35"/>
  <c r="A1408" i="35"/>
  <c r="B1408" i="35"/>
  <c r="C1408" i="35"/>
  <c r="D1408" i="35"/>
  <c r="E1408" i="35"/>
  <c r="A1409" i="35"/>
  <c r="B1409" i="35"/>
  <c r="C1409" i="35"/>
  <c r="D1409" i="35"/>
  <c r="E1409" i="35"/>
  <c r="A1410" i="35"/>
  <c r="B1410" i="35"/>
  <c r="C1410" i="35"/>
  <c r="D1410" i="35"/>
  <c r="E1410" i="35"/>
  <c r="A1411" i="35"/>
  <c r="B1411" i="35"/>
  <c r="C1411" i="35"/>
  <c r="D1411" i="35"/>
  <c r="E1411" i="35"/>
  <c r="A1412" i="35"/>
  <c r="B1412" i="35"/>
  <c r="C1412" i="35"/>
  <c r="D1412" i="35"/>
  <c r="E1412" i="35"/>
  <c r="A1413" i="35"/>
  <c r="B1413" i="35"/>
  <c r="C1413" i="35"/>
  <c r="D1413" i="35"/>
  <c r="E1413" i="35"/>
  <c r="A1414" i="35"/>
  <c r="B1414" i="35"/>
  <c r="C1414" i="35"/>
  <c r="D1414" i="35"/>
  <c r="E1414" i="35"/>
  <c r="A1415" i="35"/>
  <c r="B1415" i="35"/>
  <c r="C1415" i="35"/>
  <c r="D1415" i="35"/>
  <c r="E1415" i="35"/>
  <c r="A1416" i="35"/>
  <c r="B1416" i="35"/>
  <c r="C1416" i="35"/>
  <c r="D1416" i="35"/>
  <c r="E1416" i="35"/>
  <c r="A1417" i="35"/>
  <c r="B1417" i="35"/>
  <c r="C1417" i="35"/>
  <c r="D1417" i="35"/>
  <c r="E1417" i="35"/>
  <c r="A1418" i="35"/>
  <c r="B1418" i="35"/>
  <c r="C1418" i="35"/>
  <c r="D1418" i="35"/>
  <c r="E1418" i="35"/>
  <c r="A1419" i="35"/>
  <c r="B1419" i="35"/>
  <c r="C1419" i="35"/>
  <c r="D1419" i="35"/>
  <c r="E1419" i="35"/>
  <c r="A1420" i="35"/>
  <c r="B1420" i="35"/>
  <c r="C1420" i="35"/>
  <c r="D1420" i="35"/>
  <c r="E1420" i="35"/>
  <c r="A1421" i="35"/>
  <c r="B1421" i="35"/>
  <c r="C1421" i="35"/>
  <c r="D1421" i="35"/>
  <c r="E1421" i="35"/>
  <c r="A1422" i="35"/>
  <c r="B1422" i="35"/>
  <c r="C1422" i="35"/>
  <c r="D1422" i="35"/>
  <c r="E1422" i="35"/>
  <c r="A1423" i="35"/>
  <c r="B1423" i="35"/>
  <c r="C1423" i="35"/>
  <c r="D1423" i="35"/>
  <c r="E1423" i="35"/>
  <c r="A1424" i="35"/>
  <c r="B1424" i="35"/>
  <c r="C1424" i="35"/>
  <c r="D1424" i="35"/>
  <c r="E1424" i="35"/>
  <c r="A1425" i="35"/>
  <c r="B1425" i="35"/>
  <c r="C1425" i="35"/>
  <c r="D1425" i="35"/>
  <c r="E1425" i="35"/>
  <c r="A1426" i="35"/>
  <c r="B1426" i="35"/>
  <c r="C1426" i="35"/>
  <c r="D1426" i="35"/>
  <c r="E1426" i="35"/>
  <c r="A1427" i="35"/>
  <c r="B1427" i="35"/>
  <c r="C1427" i="35"/>
  <c r="D1427" i="35"/>
  <c r="E1427" i="35"/>
  <c r="A1428" i="35"/>
  <c r="B1428" i="35"/>
  <c r="C1428" i="35"/>
  <c r="D1428" i="35"/>
  <c r="E1428" i="35"/>
  <c r="A1429" i="35"/>
  <c r="B1429" i="35"/>
  <c r="C1429" i="35"/>
  <c r="D1429" i="35"/>
  <c r="E1429" i="35"/>
  <c r="A1430" i="35"/>
  <c r="B1430" i="35"/>
  <c r="C1430" i="35"/>
  <c r="D1430" i="35"/>
  <c r="E1430" i="35"/>
  <c r="A1431" i="35"/>
  <c r="B1431" i="35"/>
  <c r="C1431" i="35"/>
  <c r="D1431" i="35"/>
  <c r="E1431" i="35"/>
  <c r="A1432" i="35"/>
  <c r="B1432" i="35"/>
  <c r="C1432" i="35"/>
  <c r="D1432" i="35"/>
  <c r="E1432" i="35"/>
  <c r="A1433" i="35"/>
  <c r="B1433" i="35"/>
  <c r="C1433" i="35"/>
  <c r="D1433" i="35"/>
  <c r="E1433" i="35"/>
  <c r="A1434" i="35"/>
  <c r="B1434" i="35"/>
  <c r="C1434" i="35"/>
  <c r="D1434" i="35"/>
  <c r="E1434" i="35"/>
  <c r="A1435" i="35"/>
  <c r="B1435" i="35"/>
  <c r="C1435" i="35"/>
  <c r="D1435" i="35"/>
  <c r="E1435" i="35"/>
  <c r="A1436" i="35"/>
  <c r="B1436" i="35"/>
  <c r="C1436" i="35"/>
  <c r="D1436" i="35"/>
  <c r="E1436" i="35"/>
  <c r="A1437" i="35"/>
  <c r="B1437" i="35"/>
  <c r="C1437" i="35"/>
  <c r="D1437" i="35"/>
  <c r="E1437" i="35"/>
  <c r="A1438" i="35"/>
  <c r="B1438" i="35"/>
  <c r="C1438" i="35"/>
  <c r="D1438" i="35"/>
  <c r="E1438" i="35"/>
  <c r="A1439" i="35"/>
  <c r="B1439" i="35"/>
  <c r="C1439" i="35"/>
  <c r="D1439" i="35"/>
  <c r="E1439" i="35"/>
  <c r="A1440" i="35"/>
  <c r="B1440" i="35"/>
  <c r="C1440" i="35"/>
  <c r="D1440" i="35"/>
  <c r="E1440" i="35"/>
  <c r="A1441" i="35"/>
  <c r="B1441" i="35"/>
  <c r="C1441" i="35"/>
  <c r="D1441" i="35"/>
  <c r="E1441" i="35"/>
  <c r="A1442" i="35"/>
  <c r="B1442" i="35"/>
  <c r="C1442" i="35"/>
  <c r="D1442" i="35"/>
  <c r="E1442" i="35"/>
  <c r="A1443" i="35"/>
  <c r="B1443" i="35"/>
  <c r="C1443" i="35"/>
  <c r="D1443" i="35"/>
  <c r="E1443" i="35"/>
  <c r="A1444" i="35"/>
  <c r="B1444" i="35"/>
  <c r="C1444" i="35"/>
  <c r="D1444" i="35"/>
  <c r="E1444" i="35"/>
  <c r="A1445" i="35"/>
  <c r="B1445" i="35"/>
  <c r="C1445" i="35"/>
  <c r="D1445" i="35"/>
  <c r="E1445" i="35"/>
  <c r="A1446" i="35"/>
  <c r="B1446" i="35"/>
  <c r="C1446" i="35"/>
  <c r="D1446" i="35"/>
  <c r="E1446" i="35"/>
  <c r="A1447" i="35"/>
  <c r="B1447" i="35"/>
  <c r="C1447" i="35"/>
  <c r="D1447" i="35"/>
  <c r="E1447" i="35"/>
  <c r="A1448" i="35"/>
  <c r="B1448" i="35"/>
  <c r="C1448" i="35"/>
  <c r="D1448" i="35"/>
  <c r="E1448" i="35"/>
  <c r="A1449" i="35"/>
  <c r="B1449" i="35"/>
  <c r="C1449" i="35"/>
  <c r="D1449" i="35"/>
  <c r="E1449" i="35"/>
  <c r="A1450" i="35"/>
  <c r="B1450" i="35"/>
  <c r="C1450" i="35"/>
  <c r="D1450" i="35"/>
  <c r="E1450" i="35"/>
  <c r="A1451" i="35"/>
  <c r="B1451" i="35"/>
  <c r="C1451" i="35"/>
  <c r="D1451" i="35"/>
  <c r="E1451" i="35"/>
  <c r="A1452" i="35"/>
  <c r="B1452" i="35"/>
  <c r="C1452" i="35"/>
  <c r="D1452" i="35"/>
  <c r="E1452" i="35"/>
  <c r="A1453" i="35"/>
  <c r="B1453" i="35"/>
  <c r="C1453" i="35"/>
  <c r="D1453" i="35"/>
  <c r="E1453" i="35"/>
  <c r="A1454" i="35"/>
  <c r="B1454" i="35"/>
  <c r="C1454" i="35"/>
  <c r="D1454" i="35"/>
  <c r="E1454" i="35"/>
  <c r="A1455" i="35"/>
  <c r="B1455" i="35"/>
  <c r="C1455" i="35"/>
  <c r="D1455" i="35"/>
  <c r="E1455" i="35"/>
  <c r="A1456" i="35"/>
  <c r="B1456" i="35"/>
  <c r="C1456" i="35"/>
  <c r="D1456" i="35"/>
  <c r="E1456" i="35"/>
  <c r="A1457" i="35"/>
  <c r="B1457" i="35"/>
  <c r="C1457" i="35"/>
  <c r="D1457" i="35"/>
  <c r="E1457" i="35"/>
  <c r="A1458" i="35"/>
  <c r="B1458" i="35"/>
  <c r="C1458" i="35"/>
  <c r="D1458" i="35"/>
  <c r="E1458" i="35"/>
  <c r="A1459" i="35"/>
  <c r="B1459" i="35"/>
  <c r="C1459" i="35"/>
  <c r="D1459" i="35"/>
  <c r="E1459" i="35"/>
  <c r="A1460" i="35"/>
  <c r="B1460" i="35"/>
  <c r="C1460" i="35"/>
  <c r="D1460" i="35"/>
  <c r="E1460" i="35"/>
  <c r="A1461" i="35"/>
  <c r="B1461" i="35"/>
  <c r="C1461" i="35"/>
  <c r="D1461" i="35"/>
  <c r="E1461" i="35"/>
  <c r="A1462" i="35"/>
  <c r="B1462" i="35"/>
  <c r="C1462" i="35"/>
  <c r="D1462" i="35"/>
  <c r="E1462" i="35"/>
  <c r="A1463" i="35"/>
  <c r="B1463" i="35"/>
  <c r="C1463" i="35"/>
  <c r="D1463" i="35"/>
  <c r="E1463" i="35"/>
  <c r="A1464" i="35"/>
  <c r="B1464" i="35"/>
  <c r="C1464" i="35"/>
  <c r="D1464" i="35"/>
  <c r="E1464" i="35"/>
  <c r="A1465" i="35"/>
  <c r="B1465" i="35"/>
  <c r="C1465" i="35"/>
  <c r="D1465" i="35"/>
  <c r="E1465" i="35"/>
  <c r="A1466" i="35"/>
  <c r="B1466" i="35"/>
  <c r="C1466" i="35"/>
  <c r="D1466" i="35"/>
  <c r="E1466" i="35"/>
  <c r="A1467" i="35"/>
  <c r="B1467" i="35"/>
  <c r="C1467" i="35"/>
  <c r="D1467" i="35"/>
  <c r="E1467" i="35"/>
  <c r="A1468" i="35"/>
  <c r="B1468" i="35"/>
  <c r="C1468" i="35"/>
  <c r="D1468" i="35"/>
  <c r="E1468" i="35"/>
  <c r="A1469" i="35"/>
  <c r="B1469" i="35"/>
  <c r="C1469" i="35"/>
  <c r="D1469" i="35"/>
  <c r="E1469" i="35"/>
  <c r="A1470" i="35"/>
  <c r="B1470" i="35"/>
  <c r="C1470" i="35"/>
  <c r="D1470" i="35"/>
  <c r="E1470" i="35"/>
  <c r="A1471" i="35"/>
  <c r="B1471" i="35"/>
  <c r="C1471" i="35"/>
  <c r="D1471" i="35"/>
  <c r="E1471" i="35"/>
  <c r="A1472" i="35"/>
  <c r="B1472" i="35"/>
  <c r="C1472" i="35"/>
  <c r="D1472" i="35"/>
  <c r="E1472" i="35"/>
  <c r="A1473" i="35"/>
  <c r="B1473" i="35"/>
  <c r="C1473" i="35"/>
  <c r="D1473" i="35"/>
  <c r="E1473" i="35"/>
  <c r="A1474" i="35"/>
  <c r="B1474" i="35"/>
  <c r="C1474" i="35"/>
  <c r="D1474" i="35"/>
  <c r="E1474" i="35"/>
  <c r="A1475" i="35"/>
  <c r="B1475" i="35"/>
  <c r="C1475" i="35"/>
  <c r="D1475" i="35"/>
  <c r="E1475" i="35"/>
  <c r="A1476" i="35"/>
  <c r="B1476" i="35"/>
  <c r="C1476" i="35"/>
  <c r="D1476" i="35"/>
  <c r="E1476" i="35"/>
  <c r="A1477" i="35"/>
  <c r="B1477" i="35"/>
  <c r="C1477" i="35"/>
  <c r="D1477" i="35"/>
  <c r="E1477" i="35"/>
  <c r="A1478" i="35"/>
  <c r="B1478" i="35"/>
  <c r="C1478" i="35"/>
  <c r="D1478" i="35"/>
  <c r="E1478" i="35"/>
  <c r="A1479" i="35"/>
  <c r="B1479" i="35"/>
  <c r="C1479" i="35"/>
  <c r="D1479" i="35"/>
  <c r="E1479" i="35"/>
  <c r="A1480" i="35"/>
  <c r="B1480" i="35"/>
  <c r="C1480" i="35"/>
  <c r="D1480" i="35"/>
  <c r="E1480" i="35"/>
  <c r="A1481" i="35"/>
  <c r="B1481" i="35"/>
  <c r="C1481" i="35"/>
  <c r="D1481" i="35"/>
  <c r="E1481" i="35"/>
  <c r="A1482" i="35"/>
  <c r="B1482" i="35"/>
  <c r="C1482" i="35"/>
  <c r="D1482" i="35"/>
  <c r="E1482" i="35"/>
  <c r="A1483" i="35"/>
  <c r="B1483" i="35"/>
  <c r="C1483" i="35"/>
  <c r="D1483" i="35"/>
  <c r="E1483" i="35"/>
  <c r="A1484" i="35"/>
  <c r="B1484" i="35"/>
  <c r="C1484" i="35"/>
  <c r="D1484" i="35"/>
  <c r="E1484" i="35"/>
  <c r="A1485" i="35"/>
  <c r="B1485" i="35"/>
  <c r="C1485" i="35"/>
  <c r="D1485" i="35"/>
  <c r="E1485" i="35"/>
  <c r="A1486" i="35"/>
  <c r="B1486" i="35"/>
  <c r="C1486" i="35"/>
  <c r="D1486" i="35"/>
  <c r="E1486" i="35"/>
  <c r="A1487" i="35"/>
  <c r="B1487" i="35"/>
  <c r="C1487" i="35"/>
  <c r="D1487" i="35"/>
  <c r="E1487" i="35"/>
  <c r="A1488" i="35"/>
  <c r="B1488" i="35"/>
  <c r="C1488" i="35"/>
  <c r="D1488" i="35"/>
  <c r="E1488" i="35"/>
  <c r="A1489" i="35"/>
  <c r="B1489" i="35"/>
  <c r="C1489" i="35"/>
  <c r="D1489" i="35"/>
  <c r="E1489" i="35"/>
  <c r="A1490" i="35"/>
  <c r="B1490" i="35"/>
  <c r="C1490" i="35"/>
  <c r="D1490" i="35"/>
  <c r="E1490" i="35"/>
  <c r="A1491" i="35"/>
  <c r="B1491" i="35"/>
  <c r="C1491" i="35"/>
  <c r="D1491" i="35"/>
  <c r="E1491" i="35"/>
  <c r="A1492" i="35"/>
  <c r="B1492" i="35"/>
  <c r="C1492" i="35"/>
  <c r="D1492" i="35"/>
  <c r="E1492" i="35"/>
  <c r="A1493" i="35"/>
  <c r="B1493" i="35"/>
  <c r="C1493" i="35"/>
  <c r="D1493" i="35"/>
  <c r="E1493" i="35"/>
  <c r="A1494" i="35"/>
  <c r="B1494" i="35"/>
  <c r="C1494" i="35"/>
  <c r="D1494" i="35"/>
  <c r="E1494" i="35"/>
  <c r="A1495" i="35"/>
  <c r="B1495" i="35"/>
  <c r="C1495" i="35"/>
  <c r="D1495" i="35"/>
  <c r="E1495" i="35"/>
  <c r="A1496" i="35"/>
  <c r="B1496" i="35"/>
  <c r="C1496" i="35"/>
  <c r="D1496" i="35"/>
  <c r="E1496" i="35"/>
  <c r="A1497" i="35"/>
  <c r="B1497" i="35"/>
  <c r="C1497" i="35"/>
  <c r="D1497" i="35"/>
  <c r="E1497" i="35"/>
  <c r="A1498" i="35"/>
  <c r="B1498" i="35"/>
  <c r="C1498" i="35"/>
  <c r="D1498" i="35"/>
  <c r="E1498" i="35"/>
  <c r="A1499" i="35"/>
  <c r="B1499" i="35"/>
  <c r="C1499" i="35"/>
  <c r="D1499" i="35"/>
  <c r="E1499" i="35"/>
  <c r="A1500" i="35"/>
  <c r="B1500" i="35"/>
  <c r="C1500" i="35"/>
  <c r="D1500" i="35"/>
  <c r="E1500" i="35"/>
  <c r="A1501" i="35"/>
  <c r="B1501" i="35"/>
  <c r="C1501" i="35"/>
  <c r="D1501" i="35"/>
  <c r="E1501" i="35"/>
  <c r="A1502" i="35"/>
  <c r="B1502" i="35"/>
  <c r="C1502" i="35"/>
  <c r="D1502" i="35"/>
  <c r="E1502" i="35"/>
  <c r="A1503" i="35"/>
  <c r="B1503" i="35"/>
  <c r="C1503" i="35"/>
  <c r="D1503" i="35"/>
  <c r="E1503" i="35"/>
  <c r="A1504" i="35"/>
  <c r="B1504" i="35"/>
  <c r="C1504" i="35"/>
  <c r="D1504" i="35"/>
  <c r="E1504" i="35"/>
  <c r="A1505" i="35"/>
  <c r="B1505" i="35"/>
  <c r="C1505" i="35"/>
  <c r="D1505" i="35"/>
  <c r="E1505" i="35"/>
  <c r="A1506" i="35"/>
  <c r="B1506" i="35"/>
  <c r="C1506" i="35"/>
  <c r="D1506" i="35"/>
  <c r="E1506" i="35"/>
  <c r="A1507" i="35"/>
  <c r="B1507" i="35"/>
  <c r="C1507" i="35"/>
  <c r="D1507" i="35"/>
  <c r="E1507" i="35"/>
  <c r="A1508" i="35"/>
  <c r="B1508" i="35"/>
  <c r="C1508" i="35"/>
  <c r="D1508" i="35"/>
  <c r="E1508" i="35"/>
  <c r="A1509" i="35"/>
  <c r="B1509" i="35"/>
  <c r="C1509" i="35"/>
  <c r="D1509" i="35"/>
  <c r="E1509" i="35"/>
  <c r="A1510" i="35"/>
  <c r="B1510" i="35"/>
  <c r="C1510" i="35"/>
  <c r="D1510" i="35"/>
  <c r="E1510" i="35"/>
  <c r="A1511" i="35"/>
  <c r="B1511" i="35"/>
  <c r="C1511" i="35"/>
  <c r="D1511" i="35"/>
  <c r="E1511" i="35"/>
  <c r="A1512" i="35"/>
  <c r="B1512" i="35"/>
  <c r="C1512" i="35"/>
  <c r="D1512" i="35"/>
  <c r="E1512" i="35"/>
  <c r="A1513" i="35"/>
  <c r="B1513" i="35"/>
  <c r="C1513" i="35"/>
  <c r="D1513" i="35"/>
  <c r="E1513" i="35"/>
  <c r="A1514" i="35"/>
  <c r="B1514" i="35"/>
  <c r="C1514" i="35"/>
  <c r="D1514" i="35"/>
  <c r="E1514" i="35"/>
  <c r="A1515" i="35"/>
  <c r="B1515" i="35"/>
  <c r="C1515" i="35"/>
  <c r="D1515" i="35"/>
  <c r="E1515" i="35"/>
  <c r="A1516" i="35"/>
  <c r="B1516" i="35"/>
  <c r="C1516" i="35"/>
  <c r="D1516" i="35"/>
  <c r="E1516" i="35"/>
  <c r="A1517" i="35"/>
  <c r="B1517" i="35"/>
  <c r="C1517" i="35"/>
  <c r="D1517" i="35"/>
  <c r="E1517" i="35"/>
  <c r="A1518" i="35"/>
  <c r="B1518" i="35"/>
  <c r="C1518" i="35"/>
  <c r="D1518" i="35"/>
  <c r="E1518" i="35"/>
  <c r="A1519" i="35"/>
  <c r="B1519" i="35"/>
  <c r="C1519" i="35"/>
  <c r="D1519" i="35"/>
  <c r="E1519" i="35"/>
  <c r="A1520" i="35"/>
  <c r="B1520" i="35"/>
  <c r="C1520" i="35"/>
  <c r="D1520" i="35"/>
  <c r="E1520" i="35"/>
  <c r="A1521" i="35"/>
  <c r="B1521" i="35"/>
  <c r="C1521" i="35"/>
  <c r="D1521" i="35"/>
  <c r="E1521" i="35"/>
  <c r="A1522" i="35"/>
  <c r="B1522" i="35"/>
  <c r="C1522" i="35"/>
  <c r="D1522" i="35"/>
  <c r="E1522" i="35"/>
  <c r="A1523" i="35"/>
  <c r="B1523" i="35"/>
  <c r="C1523" i="35"/>
  <c r="D1523" i="35"/>
  <c r="E1523" i="35"/>
  <c r="A1524" i="35"/>
  <c r="B1524" i="35"/>
  <c r="C1524" i="35"/>
  <c r="D1524" i="35"/>
  <c r="E1524" i="35"/>
  <c r="A1525" i="35"/>
  <c r="B1525" i="35"/>
  <c r="C1525" i="35"/>
  <c r="D1525" i="35"/>
  <c r="E1525" i="35"/>
  <c r="A1526" i="35"/>
  <c r="B1526" i="35"/>
  <c r="C1526" i="35"/>
  <c r="D1526" i="35"/>
  <c r="E1526" i="35"/>
  <c r="A1527" i="35"/>
  <c r="B1527" i="35"/>
  <c r="C1527" i="35"/>
  <c r="D1527" i="35"/>
  <c r="E1527" i="35"/>
  <c r="A1528" i="35"/>
  <c r="B1528" i="35"/>
  <c r="C1528" i="35"/>
  <c r="D1528" i="35"/>
  <c r="E1528" i="35"/>
  <c r="A1529" i="35"/>
  <c r="B1529" i="35"/>
  <c r="C1529" i="35"/>
  <c r="D1529" i="35"/>
  <c r="E1529" i="35"/>
  <c r="A1530" i="35"/>
  <c r="B1530" i="35"/>
  <c r="C1530" i="35"/>
  <c r="D1530" i="35"/>
  <c r="E1530" i="35"/>
  <c r="A1531" i="35"/>
  <c r="B1531" i="35"/>
  <c r="C1531" i="35"/>
  <c r="D1531" i="35"/>
  <c r="E1531" i="35"/>
  <c r="A1532" i="35"/>
  <c r="B1532" i="35"/>
  <c r="C1532" i="35"/>
  <c r="D1532" i="35"/>
  <c r="E1532" i="35"/>
  <c r="A1533" i="35"/>
  <c r="B1533" i="35"/>
  <c r="C1533" i="35"/>
  <c r="D1533" i="35"/>
  <c r="E1533" i="35"/>
  <c r="A1534" i="35"/>
  <c r="B1534" i="35"/>
  <c r="C1534" i="35"/>
  <c r="D1534" i="35"/>
  <c r="E1534" i="35"/>
  <c r="A1535" i="35"/>
  <c r="B1535" i="35"/>
  <c r="C1535" i="35"/>
  <c r="D1535" i="35"/>
  <c r="E1535" i="35"/>
  <c r="A1536" i="35"/>
  <c r="B1536" i="35"/>
  <c r="C1536" i="35"/>
  <c r="D1536" i="35"/>
  <c r="E1536" i="35"/>
  <c r="A1537" i="35"/>
  <c r="B1537" i="35"/>
  <c r="C1537" i="35"/>
  <c r="D1537" i="35"/>
  <c r="E1537" i="35"/>
  <c r="A1538" i="35"/>
  <c r="B1538" i="35"/>
  <c r="C1538" i="35"/>
  <c r="D1538" i="35"/>
  <c r="E1538" i="35"/>
  <c r="A1539" i="35"/>
  <c r="B1539" i="35"/>
  <c r="C1539" i="35"/>
  <c r="D1539" i="35"/>
  <c r="E1539" i="35"/>
  <c r="A1540" i="35"/>
  <c r="B1540" i="35"/>
  <c r="C1540" i="35"/>
  <c r="D1540" i="35"/>
  <c r="E1540" i="35"/>
  <c r="A1541" i="35"/>
  <c r="B1541" i="35"/>
  <c r="C1541" i="35"/>
  <c r="D1541" i="35"/>
  <c r="E1541" i="35"/>
  <c r="A1542" i="35"/>
  <c r="B1542" i="35"/>
  <c r="C1542" i="35"/>
  <c r="D1542" i="35"/>
  <c r="E1542" i="35"/>
  <c r="A1543" i="35"/>
  <c r="B1543" i="35"/>
  <c r="C1543" i="35"/>
  <c r="D1543" i="35"/>
  <c r="E1543" i="35"/>
  <c r="A1544" i="35"/>
  <c r="B1544" i="35"/>
  <c r="C1544" i="35"/>
  <c r="D1544" i="35"/>
  <c r="E1544" i="35"/>
  <c r="A1545" i="35"/>
  <c r="B1545" i="35"/>
  <c r="C1545" i="35"/>
  <c r="D1545" i="35"/>
  <c r="E1545" i="35"/>
  <c r="A1546" i="35"/>
  <c r="B1546" i="35"/>
  <c r="C1546" i="35"/>
  <c r="D1546" i="35"/>
  <c r="E1546" i="35"/>
  <c r="A1547" i="35"/>
  <c r="B1547" i="35"/>
  <c r="C1547" i="35"/>
  <c r="D1547" i="35"/>
  <c r="E1547" i="35"/>
  <c r="A1548" i="35"/>
  <c r="B1548" i="35"/>
  <c r="C1548" i="35"/>
  <c r="D1548" i="35"/>
  <c r="E1548" i="35"/>
  <c r="A1549" i="35"/>
  <c r="B1549" i="35"/>
  <c r="C1549" i="35"/>
  <c r="D1549" i="35"/>
  <c r="E1549" i="35"/>
  <c r="A1550" i="35"/>
  <c r="B1550" i="35"/>
  <c r="C1550" i="35"/>
  <c r="D1550" i="35"/>
  <c r="E1550" i="35"/>
  <c r="A1551" i="35"/>
  <c r="B1551" i="35"/>
  <c r="C1551" i="35"/>
  <c r="D1551" i="35"/>
  <c r="E1551" i="35"/>
  <c r="A1552" i="35"/>
  <c r="B1552" i="35"/>
  <c r="C1552" i="35"/>
  <c r="D1552" i="35"/>
  <c r="E1552" i="35"/>
  <c r="A1553" i="35"/>
  <c r="B1553" i="35"/>
  <c r="C1553" i="35"/>
  <c r="D1553" i="35"/>
  <c r="E1553" i="35"/>
  <c r="A1554" i="35"/>
  <c r="B1554" i="35"/>
  <c r="C1554" i="35"/>
  <c r="D1554" i="35"/>
  <c r="E1554" i="35"/>
  <c r="A1555" i="35"/>
  <c r="B1555" i="35"/>
  <c r="C1555" i="35"/>
  <c r="D1555" i="35"/>
  <c r="E1555" i="35"/>
  <c r="A1556" i="35"/>
  <c r="B1556" i="35"/>
  <c r="C1556" i="35"/>
  <c r="D1556" i="35"/>
  <c r="E1556" i="35"/>
  <c r="A1557" i="35"/>
  <c r="B1557" i="35"/>
  <c r="C1557" i="35"/>
  <c r="D1557" i="35"/>
  <c r="E1557" i="35"/>
  <c r="A1558" i="35"/>
  <c r="B1558" i="35"/>
  <c r="C1558" i="35"/>
  <c r="D1558" i="35"/>
  <c r="E1558" i="35"/>
  <c r="A1559" i="35"/>
  <c r="B1559" i="35"/>
  <c r="C1559" i="35"/>
  <c r="D1559" i="35"/>
  <c r="E1559" i="35"/>
  <c r="A1560" i="35"/>
  <c r="B1560" i="35"/>
  <c r="C1560" i="35"/>
  <c r="D1560" i="35"/>
  <c r="E1560" i="35"/>
  <c r="A1561" i="35"/>
  <c r="B1561" i="35"/>
  <c r="C1561" i="35"/>
  <c r="D1561" i="35"/>
  <c r="E1561" i="35"/>
  <c r="A1562" i="35"/>
  <c r="B1562" i="35"/>
  <c r="C1562" i="35"/>
  <c r="D1562" i="35"/>
  <c r="E1562" i="35"/>
  <c r="A1563" i="35"/>
  <c r="B1563" i="35"/>
  <c r="C1563" i="35"/>
  <c r="D1563" i="35"/>
  <c r="E1563" i="35"/>
  <c r="A1564" i="35"/>
  <c r="B1564" i="35"/>
  <c r="C1564" i="35"/>
  <c r="D1564" i="35"/>
  <c r="E1564" i="35"/>
  <c r="A1565" i="35"/>
  <c r="B1565" i="35"/>
  <c r="C1565" i="35"/>
  <c r="D1565" i="35"/>
  <c r="E1565" i="35"/>
  <c r="A1566" i="35"/>
  <c r="B1566" i="35"/>
  <c r="C1566" i="35"/>
  <c r="D1566" i="35"/>
  <c r="E1566" i="35"/>
  <c r="A1567" i="35"/>
  <c r="B1567" i="35"/>
  <c r="C1567" i="35"/>
  <c r="D1567" i="35"/>
  <c r="E1567" i="35"/>
  <c r="A1568" i="35"/>
  <c r="B1568" i="35"/>
  <c r="C1568" i="35"/>
  <c r="D1568" i="35"/>
  <c r="E1568" i="35"/>
  <c r="A1569" i="35"/>
  <c r="B1569" i="35"/>
  <c r="C1569" i="35"/>
  <c r="D1569" i="35"/>
  <c r="E1569" i="35"/>
  <c r="A1570" i="35"/>
  <c r="B1570" i="35"/>
  <c r="C1570" i="35"/>
  <c r="D1570" i="35"/>
  <c r="E1570" i="35"/>
  <c r="A1571" i="35"/>
  <c r="B1571" i="35"/>
  <c r="C1571" i="35"/>
  <c r="D1571" i="35"/>
  <c r="E1571" i="35"/>
  <c r="A1572" i="35"/>
  <c r="B1572" i="35"/>
  <c r="C1572" i="35"/>
  <c r="D1572" i="35"/>
  <c r="E1572" i="35"/>
  <c r="A1573" i="35"/>
  <c r="B1573" i="35"/>
  <c r="C1573" i="35"/>
  <c r="D1573" i="35"/>
  <c r="E1573" i="35"/>
  <c r="A1574" i="35"/>
  <c r="B1574" i="35"/>
  <c r="C1574" i="35"/>
  <c r="D1574" i="35"/>
  <c r="E1574" i="35"/>
  <c r="A1575" i="35"/>
  <c r="B1575" i="35"/>
  <c r="C1575" i="35"/>
  <c r="D1575" i="35"/>
  <c r="E1575" i="35"/>
  <c r="A1576" i="35"/>
  <c r="B1576" i="35"/>
  <c r="C1576" i="35"/>
  <c r="D1576" i="35"/>
  <c r="E1576" i="35"/>
  <c r="A1577" i="35"/>
  <c r="B1577" i="35"/>
  <c r="C1577" i="35"/>
  <c r="D1577" i="35"/>
  <c r="E1577" i="35"/>
  <c r="A1578" i="35"/>
  <c r="B1578" i="35"/>
  <c r="C1578" i="35"/>
  <c r="D1578" i="35"/>
  <c r="E1578" i="35"/>
  <c r="A1579" i="35"/>
  <c r="B1579" i="35"/>
  <c r="C1579" i="35"/>
  <c r="D1579" i="35"/>
  <c r="E1579" i="35"/>
  <c r="A1580" i="35"/>
  <c r="B1580" i="35"/>
  <c r="C1580" i="35"/>
  <c r="D1580" i="35"/>
  <c r="E1580" i="35"/>
  <c r="A1581" i="35"/>
  <c r="B1581" i="35"/>
  <c r="C1581" i="35"/>
  <c r="D1581" i="35"/>
  <c r="E1581" i="35"/>
  <c r="A1582" i="35"/>
  <c r="B1582" i="35"/>
  <c r="C1582" i="35"/>
  <c r="D1582" i="35"/>
  <c r="E1582" i="35"/>
  <c r="A1583" i="35"/>
  <c r="B1583" i="35"/>
  <c r="C1583" i="35"/>
  <c r="D1583" i="35"/>
  <c r="E1583" i="35"/>
  <c r="A1584" i="35"/>
  <c r="B1584" i="35"/>
  <c r="C1584" i="35"/>
  <c r="D1584" i="35"/>
  <c r="E1584" i="35"/>
  <c r="A1585" i="35"/>
  <c r="B1585" i="35"/>
  <c r="C1585" i="35"/>
  <c r="D1585" i="35"/>
  <c r="E1585" i="35"/>
  <c r="A1586" i="35"/>
  <c r="B1586" i="35"/>
  <c r="C1586" i="35"/>
  <c r="D1586" i="35"/>
  <c r="E1586" i="35"/>
  <c r="A1587" i="35"/>
  <c r="B1587" i="35"/>
  <c r="C1587" i="35"/>
  <c r="D1587" i="35"/>
  <c r="E1587" i="35"/>
  <c r="A1588" i="35"/>
  <c r="B1588" i="35"/>
  <c r="C1588" i="35"/>
  <c r="D1588" i="35"/>
  <c r="E1588" i="35"/>
  <c r="A1589" i="35"/>
  <c r="B1589" i="35"/>
  <c r="C1589" i="35"/>
  <c r="D1589" i="35"/>
  <c r="E1589" i="35"/>
  <c r="A1590" i="35"/>
  <c r="B1590" i="35"/>
  <c r="C1590" i="35"/>
  <c r="D1590" i="35"/>
  <c r="E1590" i="35"/>
  <c r="A1591" i="35"/>
  <c r="B1591" i="35"/>
  <c r="C1591" i="35"/>
  <c r="D1591" i="35"/>
  <c r="E1591" i="35"/>
  <c r="A1592" i="35"/>
  <c r="B1592" i="35"/>
  <c r="C1592" i="35"/>
  <c r="D1592" i="35"/>
  <c r="E1592" i="35"/>
  <c r="A1593" i="35"/>
  <c r="B1593" i="35"/>
  <c r="C1593" i="35"/>
  <c r="D1593" i="35"/>
  <c r="E1593" i="35"/>
  <c r="A1594" i="35"/>
  <c r="B1594" i="35"/>
  <c r="C1594" i="35"/>
  <c r="D1594" i="35"/>
  <c r="E1594" i="35"/>
  <c r="A1595" i="35"/>
  <c r="B1595" i="35"/>
  <c r="C1595" i="35"/>
  <c r="D1595" i="35"/>
  <c r="E1595" i="35"/>
  <c r="A1596" i="35"/>
  <c r="B1596" i="35"/>
  <c r="C1596" i="35"/>
  <c r="D1596" i="35"/>
  <c r="E1596" i="35"/>
  <c r="A1597" i="35"/>
  <c r="B1597" i="35"/>
  <c r="C1597" i="35"/>
  <c r="D1597" i="35"/>
  <c r="E1597" i="35"/>
  <c r="A1598" i="35"/>
  <c r="B1598" i="35"/>
  <c r="C1598" i="35"/>
  <c r="D1598" i="35"/>
  <c r="E1598" i="35"/>
  <c r="A1599" i="35"/>
  <c r="B1599" i="35"/>
  <c r="C1599" i="35"/>
  <c r="D1599" i="35"/>
  <c r="E1599" i="35"/>
  <c r="A1600" i="35"/>
  <c r="B1600" i="35"/>
  <c r="C1600" i="35"/>
  <c r="D1600" i="35"/>
  <c r="E1600" i="35"/>
  <c r="A1601" i="35"/>
  <c r="B1601" i="35"/>
  <c r="C1601" i="35"/>
  <c r="D1601" i="35"/>
  <c r="E1601" i="35"/>
  <c r="A1602" i="35"/>
  <c r="B1602" i="35"/>
  <c r="C1602" i="35"/>
  <c r="D1602" i="35"/>
  <c r="E1602" i="35"/>
  <c r="A1603" i="35"/>
  <c r="B1603" i="35"/>
  <c r="C1603" i="35"/>
  <c r="D1603" i="35"/>
  <c r="E1603" i="35"/>
  <c r="A1604" i="35"/>
  <c r="B1604" i="35"/>
  <c r="C1604" i="35"/>
  <c r="D1604" i="35"/>
  <c r="E1604" i="35"/>
  <c r="A1605" i="35"/>
  <c r="B1605" i="35"/>
  <c r="C1605" i="35"/>
  <c r="D1605" i="35"/>
  <c r="E1605" i="35"/>
  <c r="A1606" i="35"/>
  <c r="B1606" i="35"/>
  <c r="C1606" i="35"/>
  <c r="D1606" i="35"/>
  <c r="E1606" i="35"/>
  <c r="A1607" i="35"/>
  <c r="B1607" i="35"/>
  <c r="C1607" i="35"/>
  <c r="D1607" i="35"/>
  <c r="E1607" i="35"/>
  <c r="A1608" i="35"/>
  <c r="B1608" i="35"/>
  <c r="C1608" i="35"/>
  <c r="D1608" i="35"/>
  <c r="E1608" i="35"/>
  <c r="A1609" i="35"/>
  <c r="B1609" i="35"/>
  <c r="C1609" i="35"/>
  <c r="D1609" i="35"/>
  <c r="E1609" i="35"/>
  <c r="A1610" i="35"/>
  <c r="B1610" i="35"/>
  <c r="C1610" i="35"/>
  <c r="D1610" i="35"/>
  <c r="E1610" i="35"/>
  <c r="A1611" i="35"/>
  <c r="B1611" i="35"/>
  <c r="C1611" i="35"/>
  <c r="D1611" i="35"/>
  <c r="E1611" i="35"/>
  <c r="A1612" i="35"/>
  <c r="B1612" i="35"/>
  <c r="C1612" i="35"/>
  <c r="D1612" i="35"/>
  <c r="E1612" i="35"/>
  <c r="A1613" i="35"/>
  <c r="B1613" i="35"/>
  <c r="C1613" i="35"/>
  <c r="D1613" i="35"/>
  <c r="E1613" i="35"/>
  <c r="A1614" i="35"/>
  <c r="B1614" i="35"/>
  <c r="C1614" i="35"/>
  <c r="D1614" i="35"/>
  <c r="E1614" i="35"/>
  <c r="A1615" i="35"/>
  <c r="B1615" i="35"/>
  <c r="C1615" i="35"/>
  <c r="D1615" i="35"/>
  <c r="E1615" i="35"/>
  <c r="A1616" i="35"/>
  <c r="B1616" i="35"/>
  <c r="C1616" i="35"/>
  <c r="D1616" i="35"/>
  <c r="E1616" i="35"/>
  <c r="A1617" i="35"/>
  <c r="B1617" i="35"/>
  <c r="C1617" i="35"/>
  <c r="D1617" i="35"/>
  <c r="E1617" i="35"/>
  <c r="A1618" i="35"/>
  <c r="B1618" i="35"/>
  <c r="C1618" i="35"/>
  <c r="D1618" i="35"/>
  <c r="E1618" i="35"/>
  <c r="A1619" i="35"/>
  <c r="B1619" i="35"/>
  <c r="C1619" i="35"/>
  <c r="D1619" i="35"/>
  <c r="E1619" i="35"/>
  <c r="A1620" i="35"/>
  <c r="B1620" i="35"/>
  <c r="C1620" i="35"/>
  <c r="D1620" i="35"/>
  <c r="E1620" i="35"/>
  <c r="A1621" i="35"/>
  <c r="B1621" i="35"/>
  <c r="C1621" i="35"/>
  <c r="D1621" i="35"/>
  <c r="E1621" i="35"/>
  <c r="A1622" i="35"/>
  <c r="B1622" i="35"/>
  <c r="C1622" i="35"/>
  <c r="D1622" i="35"/>
  <c r="E1622" i="35"/>
  <c r="A1623" i="35"/>
  <c r="B1623" i="35"/>
  <c r="C1623" i="35"/>
  <c r="D1623" i="35"/>
  <c r="E1623" i="35"/>
  <c r="A1624" i="35"/>
  <c r="B1624" i="35"/>
  <c r="C1624" i="35"/>
  <c r="D1624" i="35"/>
  <c r="E1624" i="35"/>
  <c r="A1625" i="35"/>
  <c r="B1625" i="35"/>
  <c r="C1625" i="35"/>
  <c r="D1625" i="35"/>
  <c r="E1625" i="35"/>
  <c r="A1626" i="35"/>
  <c r="B1626" i="35"/>
  <c r="C1626" i="35"/>
  <c r="D1626" i="35"/>
  <c r="E1626" i="35"/>
  <c r="A1627" i="35"/>
  <c r="B1627" i="35"/>
  <c r="C1627" i="35"/>
  <c r="D1627" i="35"/>
  <c r="E1627" i="35"/>
  <c r="A1628" i="35"/>
  <c r="B1628" i="35"/>
  <c r="C1628" i="35"/>
  <c r="D1628" i="35"/>
  <c r="E1628" i="35"/>
  <c r="A1629" i="35"/>
  <c r="B1629" i="35"/>
  <c r="C1629" i="35"/>
  <c r="D1629" i="35"/>
  <c r="E1629" i="35"/>
  <c r="A1630" i="35"/>
  <c r="B1630" i="35"/>
  <c r="C1630" i="35"/>
  <c r="D1630" i="35"/>
  <c r="E1630" i="35"/>
  <c r="A1631" i="35"/>
  <c r="B1631" i="35"/>
  <c r="C1631" i="35"/>
  <c r="D1631" i="35"/>
  <c r="E1631" i="35"/>
  <c r="A1632" i="35"/>
  <c r="B1632" i="35"/>
  <c r="C1632" i="35"/>
  <c r="D1632" i="35"/>
  <c r="E1632" i="35"/>
  <c r="A1633" i="35"/>
  <c r="B1633" i="35"/>
  <c r="C1633" i="35"/>
  <c r="D1633" i="35"/>
  <c r="E1633" i="35"/>
  <c r="A1634" i="35"/>
  <c r="B1634" i="35"/>
  <c r="C1634" i="35"/>
  <c r="D1634" i="35"/>
  <c r="E1634" i="35"/>
  <c r="A1635" i="35"/>
  <c r="B1635" i="35"/>
  <c r="C1635" i="35"/>
  <c r="D1635" i="35"/>
  <c r="E1635" i="35"/>
  <c r="A1636" i="35"/>
  <c r="B1636" i="35"/>
  <c r="C1636" i="35"/>
  <c r="D1636" i="35"/>
  <c r="E1636" i="35"/>
  <c r="A1637" i="35"/>
  <c r="B1637" i="35"/>
  <c r="C1637" i="35"/>
  <c r="D1637" i="35"/>
  <c r="E1637" i="35"/>
  <c r="A1638" i="35"/>
  <c r="B1638" i="35"/>
  <c r="C1638" i="35"/>
  <c r="D1638" i="35"/>
  <c r="E1638" i="35"/>
  <c r="A1639" i="35"/>
  <c r="B1639" i="35"/>
  <c r="C1639" i="35"/>
  <c r="D1639" i="35"/>
  <c r="E1639" i="35"/>
  <c r="A1640" i="35"/>
  <c r="B1640" i="35"/>
  <c r="C1640" i="35"/>
  <c r="D1640" i="35"/>
  <c r="E1640" i="35"/>
  <c r="A1641" i="35"/>
  <c r="B1641" i="35"/>
  <c r="C1641" i="35"/>
  <c r="D1641" i="35"/>
  <c r="E1641" i="35"/>
  <c r="A1642" i="35"/>
  <c r="B1642" i="35"/>
  <c r="C1642" i="35"/>
  <c r="D1642" i="35"/>
  <c r="E1642" i="35"/>
  <c r="A1643" i="35"/>
  <c r="B1643" i="35"/>
  <c r="C1643" i="35"/>
  <c r="D1643" i="35"/>
  <c r="E1643" i="35"/>
  <c r="A1644" i="35"/>
  <c r="B1644" i="35"/>
  <c r="C1644" i="35"/>
  <c r="D1644" i="35"/>
  <c r="E1644" i="35"/>
  <c r="A1645" i="35"/>
  <c r="B1645" i="35"/>
  <c r="C1645" i="35"/>
  <c r="D1645" i="35"/>
  <c r="E1645" i="35"/>
  <c r="A1646" i="35"/>
  <c r="B1646" i="35"/>
  <c r="C1646" i="35"/>
  <c r="D1646" i="35"/>
  <c r="E1646" i="35"/>
  <c r="A1647" i="35"/>
  <c r="B1647" i="35"/>
  <c r="C1647" i="35"/>
  <c r="D1647" i="35"/>
  <c r="E1647" i="35"/>
  <c r="A1648" i="35"/>
  <c r="B1648" i="35"/>
  <c r="C1648" i="35"/>
  <c r="D1648" i="35"/>
  <c r="E1648" i="35"/>
  <c r="A1649" i="35"/>
  <c r="B1649" i="35"/>
  <c r="C1649" i="35"/>
  <c r="D1649" i="35"/>
  <c r="E1649" i="35"/>
  <c r="A1650" i="35"/>
  <c r="B1650" i="35"/>
  <c r="C1650" i="35"/>
  <c r="D1650" i="35"/>
  <c r="E1650" i="35"/>
  <c r="A1651" i="35"/>
  <c r="B1651" i="35"/>
  <c r="C1651" i="35"/>
  <c r="D1651" i="35"/>
  <c r="E1651" i="35"/>
  <c r="A1652" i="35"/>
  <c r="B1652" i="35"/>
  <c r="C1652" i="35"/>
  <c r="D1652" i="35"/>
  <c r="E1652" i="35"/>
  <c r="A1653" i="35"/>
  <c r="B1653" i="35"/>
  <c r="C1653" i="35"/>
  <c r="D1653" i="35"/>
  <c r="E1653" i="35"/>
  <c r="A1654" i="35"/>
  <c r="B1654" i="35"/>
  <c r="C1654" i="35"/>
  <c r="D1654" i="35"/>
  <c r="E1654" i="35"/>
  <c r="A1655" i="35"/>
  <c r="B1655" i="35"/>
  <c r="C1655" i="35"/>
  <c r="D1655" i="35"/>
  <c r="E1655" i="35"/>
  <c r="A1656" i="35"/>
  <c r="B1656" i="35"/>
  <c r="C1656" i="35"/>
  <c r="D1656" i="35"/>
  <c r="E1656" i="35"/>
  <c r="A1657" i="35"/>
  <c r="B1657" i="35"/>
  <c r="C1657" i="35"/>
  <c r="D1657" i="35"/>
  <c r="E1657" i="35"/>
  <c r="A1658" i="35"/>
  <c r="B1658" i="35"/>
  <c r="C1658" i="35"/>
  <c r="D1658" i="35"/>
  <c r="E1658" i="35"/>
  <c r="A1659" i="35"/>
  <c r="B1659" i="35"/>
  <c r="C1659" i="35"/>
  <c r="D1659" i="35"/>
  <c r="E1659" i="35"/>
  <c r="A1660" i="35"/>
  <c r="B1660" i="35"/>
  <c r="C1660" i="35"/>
  <c r="D1660" i="35"/>
  <c r="E1660" i="35"/>
  <c r="A1661" i="35"/>
  <c r="B1661" i="35"/>
  <c r="C1661" i="35"/>
  <c r="D1661" i="35"/>
  <c r="E1661" i="35"/>
  <c r="A1662" i="35"/>
  <c r="B1662" i="35"/>
  <c r="C1662" i="35"/>
  <c r="D1662" i="35"/>
  <c r="E1662" i="35"/>
  <c r="A1663" i="35"/>
  <c r="B1663" i="35"/>
  <c r="C1663" i="35"/>
  <c r="D1663" i="35"/>
  <c r="E1663" i="35"/>
  <c r="A1664" i="35"/>
  <c r="B1664" i="35"/>
  <c r="C1664" i="35"/>
  <c r="D1664" i="35"/>
  <c r="E1664" i="35"/>
  <c r="A1665" i="35"/>
  <c r="B1665" i="35"/>
  <c r="C1665" i="35"/>
  <c r="D1665" i="35"/>
  <c r="E1665" i="35"/>
  <c r="A1666" i="35"/>
  <c r="B1666" i="35"/>
  <c r="C1666" i="35"/>
  <c r="D1666" i="35"/>
  <c r="E1666" i="35"/>
  <c r="A1667" i="35"/>
  <c r="B1667" i="35"/>
  <c r="C1667" i="35"/>
  <c r="D1667" i="35"/>
  <c r="E1667" i="35"/>
  <c r="A1668" i="35"/>
  <c r="B1668" i="35"/>
  <c r="C1668" i="35"/>
  <c r="D1668" i="35"/>
  <c r="E1668" i="35"/>
  <c r="A1669" i="35"/>
  <c r="B1669" i="35"/>
  <c r="C1669" i="35"/>
  <c r="D1669" i="35"/>
  <c r="E1669" i="35"/>
  <c r="A1670" i="35"/>
  <c r="B1670" i="35"/>
  <c r="C1670" i="35"/>
  <c r="D1670" i="35"/>
  <c r="E1670" i="35"/>
  <c r="A1671" i="35"/>
  <c r="B1671" i="35"/>
  <c r="C1671" i="35"/>
  <c r="D1671" i="35"/>
  <c r="E1671" i="35"/>
  <c r="A1672" i="35"/>
  <c r="B1672" i="35"/>
  <c r="C1672" i="35"/>
  <c r="D1672" i="35"/>
  <c r="E1672" i="35"/>
  <c r="A1673" i="35"/>
  <c r="B1673" i="35"/>
  <c r="C1673" i="35"/>
  <c r="D1673" i="35"/>
  <c r="E1673" i="35"/>
  <c r="A1674" i="35"/>
  <c r="B1674" i="35"/>
  <c r="C1674" i="35"/>
  <c r="D1674" i="35"/>
  <c r="E1674" i="35"/>
  <c r="A1675" i="35"/>
  <c r="B1675" i="35"/>
  <c r="C1675" i="35"/>
  <c r="D1675" i="35"/>
  <c r="E1675" i="35"/>
  <c r="A1676" i="35"/>
  <c r="B1676" i="35"/>
  <c r="C1676" i="35"/>
  <c r="D1676" i="35"/>
  <c r="E1676" i="35"/>
  <c r="A1677" i="35"/>
  <c r="B1677" i="35"/>
  <c r="C1677" i="35"/>
  <c r="D1677" i="35"/>
  <c r="E1677" i="35"/>
  <c r="A1678" i="35"/>
  <c r="B1678" i="35"/>
  <c r="C1678" i="35"/>
  <c r="D1678" i="35"/>
  <c r="E1678" i="35"/>
  <c r="A1679" i="35"/>
  <c r="B1679" i="35"/>
  <c r="C1679" i="35"/>
  <c r="D1679" i="35"/>
  <c r="E1679" i="35"/>
  <c r="A1680" i="35"/>
  <c r="B1680" i="35"/>
  <c r="C1680" i="35"/>
  <c r="D1680" i="35"/>
  <c r="E1680" i="35"/>
  <c r="A1681" i="35"/>
  <c r="B1681" i="35"/>
  <c r="C1681" i="35"/>
  <c r="D1681" i="35"/>
  <c r="E1681" i="35"/>
  <c r="A1682" i="35"/>
  <c r="B1682" i="35"/>
  <c r="C1682" i="35"/>
  <c r="D1682" i="35"/>
  <c r="E1682" i="35"/>
  <c r="A1683" i="35"/>
  <c r="B1683" i="35"/>
  <c r="C1683" i="35"/>
  <c r="D1683" i="35"/>
  <c r="E1683" i="35"/>
  <c r="A1684" i="35"/>
  <c r="B1684" i="35"/>
  <c r="C1684" i="35"/>
  <c r="D1684" i="35"/>
  <c r="E1684" i="35"/>
  <c r="A1685" i="35"/>
  <c r="B1685" i="35"/>
  <c r="C1685" i="35"/>
  <c r="D1685" i="35"/>
  <c r="E1685" i="35"/>
  <c r="A1686" i="35"/>
  <c r="B1686" i="35"/>
  <c r="C1686" i="35"/>
  <c r="D1686" i="35"/>
  <c r="E1686" i="35"/>
  <c r="A1687" i="35"/>
  <c r="B1687" i="35"/>
  <c r="C1687" i="35"/>
  <c r="D1687" i="35"/>
  <c r="E1687" i="35"/>
  <c r="A1688" i="35"/>
  <c r="B1688" i="35"/>
  <c r="C1688" i="35"/>
  <c r="D1688" i="35"/>
  <c r="E1688" i="35"/>
  <c r="A1689" i="35"/>
  <c r="B1689" i="35"/>
  <c r="C1689" i="35"/>
  <c r="D1689" i="35"/>
  <c r="E1689" i="35"/>
  <c r="A1690" i="35"/>
  <c r="B1690" i="35"/>
  <c r="C1690" i="35"/>
  <c r="D1690" i="35"/>
  <c r="E1690" i="35"/>
  <c r="A1691" i="35"/>
  <c r="B1691" i="35"/>
  <c r="C1691" i="35"/>
  <c r="D1691" i="35"/>
  <c r="E1691" i="35"/>
  <c r="A1692" i="35"/>
  <c r="B1692" i="35"/>
  <c r="C1692" i="35"/>
  <c r="D1692" i="35"/>
  <c r="E1692" i="35"/>
  <c r="A1693" i="35"/>
  <c r="B1693" i="35"/>
  <c r="C1693" i="35"/>
  <c r="D1693" i="35"/>
  <c r="E1693" i="35"/>
  <c r="A1694" i="35"/>
  <c r="B1694" i="35"/>
  <c r="C1694" i="35"/>
  <c r="D1694" i="35"/>
  <c r="E1694" i="35"/>
  <c r="A1695" i="35"/>
  <c r="B1695" i="35"/>
  <c r="C1695" i="35"/>
  <c r="D1695" i="35"/>
  <c r="E1695" i="35"/>
  <c r="A1696" i="35"/>
  <c r="B1696" i="35"/>
  <c r="C1696" i="35"/>
  <c r="D1696" i="35"/>
  <c r="E1696" i="35"/>
  <c r="A1697" i="35"/>
  <c r="B1697" i="35"/>
  <c r="C1697" i="35"/>
  <c r="D1697" i="35"/>
  <c r="E1697" i="35"/>
  <c r="A1698" i="35"/>
  <c r="B1698" i="35"/>
  <c r="C1698" i="35"/>
  <c r="D1698" i="35"/>
  <c r="E1698" i="35"/>
  <c r="A1699" i="35"/>
  <c r="B1699" i="35"/>
  <c r="C1699" i="35"/>
  <c r="D1699" i="35"/>
  <c r="E1699" i="35"/>
  <c r="A1700" i="35"/>
  <c r="B1700" i="35"/>
  <c r="C1700" i="35"/>
  <c r="D1700" i="35"/>
  <c r="E1700" i="35"/>
  <c r="A1701" i="35"/>
  <c r="B1701" i="35"/>
  <c r="C1701" i="35"/>
  <c r="D1701" i="35"/>
  <c r="E1701" i="35"/>
  <c r="A1702" i="35"/>
  <c r="B1702" i="35"/>
  <c r="C1702" i="35"/>
  <c r="D1702" i="35"/>
  <c r="E1702" i="35"/>
  <c r="A1703" i="35"/>
  <c r="B1703" i="35"/>
  <c r="C1703" i="35"/>
  <c r="D1703" i="35"/>
  <c r="E1703" i="35"/>
  <c r="A1704" i="35"/>
  <c r="B1704" i="35"/>
  <c r="C1704" i="35"/>
  <c r="D1704" i="35"/>
  <c r="E1704" i="35"/>
  <c r="A1705" i="35"/>
  <c r="B1705" i="35"/>
  <c r="C1705" i="35"/>
  <c r="D1705" i="35"/>
  <c r="E1705" i="35"/>
  <c r="A1706" i="35"/>
  <c r="B1706" i="35"/>
  <c r="C1706" i="35"/>
  <c r="D1706" i="35"/>
  <c r="E1706" i="35"/>
  <c r="A1707" i="35"/>
  <c r="B1707" i="35"/>
  <c r="C1707" i="35"/>
  <c r="D1707" i="35"/>
  <c r="E1707" i="35"/>
  <c r="A1708" i="35"/>
  <c r="B1708" i="35"/>
  <c r="C1708" i="35"/>
  <c r="D1708" i="35"/>
  <c r="E1708" i="35"/>
  <c r="A1709" i="35"/>
  <c r="B1709" i="35"/>
  <c r="C1709" i="35"/>
  <c r="D1709" i="35"/>
  <c r="E1709" i="35"/>
  <c r="A1710" i="35"/>
  <c r="B1710" i="35"/>
  <c r="C1710" i="35"/>
  <c r="D1710" i="35"/>
  <c r="E1710" i="35"/>
  <c r="A1711" i="35"/>
  <c r="B1711" i="35"/>
  <c r="C1711" i="35"/>
  <c r="D1711" i="35"/>
  <c r="E1711" i="35"/>
  <c r="A1712" i="35"/>
  <c r="B1712" i="35"/>
  <c r="C1712" i="35"/>
  <c r="D1712" i="35"/>
  <c r="E1712" i="35"/>
  <c r="A1713" i="35"/>
  <c r="B1713" i="35"/>
  <c r="C1713" i="35"/>
  <c r="D1713" i="35"/>
  <c r="E1713" i="35"/>
  <c r="A1714" i="35"/>
  <c r="B1714" i="35"/>
  <c r="C1714" i="35"/>
  <c r="D1714" i="35"/>
  <c r="E1714" i="35"/>
  <c r="A1715" i="35"/>
  <c r="B1715" i="35"/>
  <c r="C1715" i="35"/>
  <c r="D1715" i="35"/>
  <c r="E1715" i="35"/>
  <c r="A1716" i="35"/>
  <c r="B1716" i="35"/>
  <c r="C1716" i="35"/>
  <c r="D1716" i="35"/>
  <c r="E1716" i="35"/>
  <c r="A1717" i="35"/>
  <c r="B1717" i="35"/>
  <c r="C1717" i="35"/>
  <c r="D1717" i="35"/>
  <c r="E1717" i="35"/>
  <c r="A1718" i="35"/>
  <c r="B1718" i="35"/>
  <c r="C1718" i="35"/>
  <c r="D1718" i="35"/>
  <c r="E1718" i="35"/>
  <c r="A1719" i="35"/>
  <c r="B1719" i="35"/>
  <c r="C1719" i="35"/>
  <c r="D1719" i="35"/>
  <c r="E1719" i="35"/>
  <c r="A1720" i="35"/>
  <c r="B1720" i="35"/>
  <c r="C1720" i="35"/>
  <c r="D1720" i="35"/>
  <c r="E1720" i="35"/>
  <c r="A1721" i="35"/>
  <c r="B1721" i="35"/>
  <c r="C1721" i="35"/>
  <c r="D1721" i="35"/>
  <c r="E1721" i="35"/>
  <c r="A1722" i="35"/>
  <c r="B1722" i="35"/>
  <c r="C1722" i="35"/>
  <c r="D1722" i="35"/>
  <c r="E1722" i="35"/>
  <c r="A1723" i="35"/>
  <c r="B1723" i="35"/>
  <c r="C1723" i="35"/>
  <c r="D1723" i="35"/>
  <c r="E1723" i="35"/>
  <c r="A1724" i="35"/>
  <c r="B1724" i="35"/>
  <c r="C1724" i="35"/>
  <c r="D1724" i="35"/>
  <c r="E1724" i="35"/>
  <c r="A1725" i="35"/>
  <c r="B1725" i="35"/>
  <c r="C1725" i="35"/>
  <c r="D1725" i="35"/>
  <c r="E1725" i="35"/>
  <c r="A1726" i="35"/>
  <c r="B1726" i="35"/>
  <c r="C1726" i="35"/>
  <c r="D1726" i="35"/>
  <c r="E1726" i="35"/>
  <c r="A1727" i="35"/>
  <c r="B1727" i="35"/>
  <c r="C1727" i="35"/>
  <c r="D1727" i="35"/>
  <c r="E1727" i="35"/>
  <c r="A1728" i="35"/>
  <c r="B1728" i="35"/>
  <c r="C1728" i="35"/>
  <c r="D1728" i="35"/>
  <c r="E1728" i="35"/>
  <c r="A1729" i="35"/>
  <c r="B1729" i="35"/>
  <c r="C1729" i="35"/>
  <c r="D1729" i="35"/>
  <c r="E1729" i="35"/>
  <c r="A1730" i="35"/>
  <c r="B1730" i="35"/>
  <c r="C1730" i="35"/>
  <c r="D1730" i="35"/>
  <c r="E1730" i="35"/>
  <c r="A1731" i="35"/>
  <c r="B1731" i="35"/>
  <c r="C1731" i="35"/>
  <c r="D1731" i="35"/>
  <c r="E1731" i="35"/>
  <c r="A1732" i="35"/>
  <c r="B1732" i="35"/>
  <c r="C1732" i="35"/>
  <c r="D1732" i="35"/>
  <c r="E1732" i="35"/>
  <c r="A1733" i="35"/>
  <c r="B1733" i="35"/>
  <c r="C1733" i="35"/>
  <c r="D1733" i="35"/>
  <c r="E1733" i="35"/>
  <c r="A1734" i="35"/>
  <c r="B1734" i="35"/>
  <c r="C1734" i="35"/>
  <c r="D1734" i="35"/>
  <c r="E1734" i="35"/>
  <c r="A1735" i="35"/>
  <c r="B1735" i="35"/>
  <c r="C1735" i="35"/>
  <c r="D1735" i="35"/>
  <c r="E1735" i="35"/>
  <c r="A1736" i="35"/>
  <c r="B1736" i="35"/>
  <c r="C1736" i="35"/>
  <c r="D1736" i="35"/>
  <c r="E1736" i="35"/>
  <c r="A1737" i="35"/>
  <c r="B1737" i="35"/>
  <c r="C1737" i="35"/>
  <c r="D1737" i="35"/>
  <c r="E1737" i="35"/>
  <c r="A1738" i="35"/>
  <c r="B1738" i="35"/>
  <c r="C1738" i="35"/>
  <c r="D1738" i="35"/>
  <c r="E1738" i="35"/>
  <c r="A1739" i="35"/>
  <c r="B1739" i="35"/>
  <c r="C1739" i="35"/>
  <c r="D1739" i="35"/>
  <c r="E1739" i="35"/>
  <c r="A1740" i="35"/>
  <c r="B1740" i="35"/>
  <c r="C1740" i="35"/>
  <c r="D1740" i="35"/>
  <c r="E1740" i="35"/>
  <c r="A1741" i="35"/>
  <c r="B1741" i="35"/>
  <c r="C1741" i="35"/>
  <c r="D1741" i="35"/>
  <c r="E1741" i="35"/>
  <c r="A1742" i="35"/>
  <c r="B1742" i="35"/>
  <c r="C1742" i="35"/>
  <c r="D1742" i="35"/>
  <c r="E1742" i="35"/>
  <c r="A1743" i="35"/>
  <c r="B1743" i="35"/>
  <c r="C1743" i="35"/>
  <c r="D1743" i="35"/>
  <c r="E1743" i="35"/>
  <c r="A1744" i="35"/>
  <c r="B1744" i="35"/>
  <c r="C1744" i="35"/>
  <c r="D1744" i="35"/>
  <c r="E1744" i="35"/>
  <c r="A1745" i="35"/>
  <c r="B1745" i="35"/>
  <c r="C1745" i="35"/>
  <c r="D1745" i="35"/>
  <c r="E1745" i="35"/>
  <c r="A1746" i="35"/>
  <c r="B1746" i="35"/>
  <c r="C1746" i="35"/>
  <c r="D1746" i="35"/>
  <c r="E1746" i="35"/>
  <c r="A1747" i="35"/>
  <c r="B1747" i="35"/>
  <c r="C1747" i="35"/>
  <c r="D1747" i="35"/>
  <c r="E1747" i="35"/>
  <c r="A1748" i="35"/>
  <c r="B1748" i="35"/>
  <c r="C1748" i="35"/>
  <c r="D1748" i="35"/>
  <c r="E1748" i="35"/>
  <c r="A1749" i="35"/>
  <c r="B1749" i="35"/>
  <c r="C1749" i="35"/>
  <c r="D1749" i="35"/>
  <c r="E1749" i="35"/>
  <c r="A1750" i="35"/>
  <c r="B1750" i="35"/>
  <c r="C1750" i="35"/>
  <c r="D1750" i="35"/>
  <c r="E1750" i="35"/>
  <c r="A1751" i="35"/>
  <c r="B1751" i="35"/>
  <c r="C1751" i="35"/>
  <c r="D1751" i="35"/>
  <c r="E1751" i="35"/>
  <c r="A1752" i="35"/>
  <c r="B1752" i="35"/>
  <c r="C1752" i="35"/>
  <c r="D1752" i="35"/>
  <c r="E1752" i="35"/>
  <c r="A1753" i="35"/>
  <c r="B1753" i="35"/>
  <c r="C1753" i="35"/>
  <c r="D1753" i="35"/>
  <c r="E1753" i="35"/>
  <c r="A1754" i="35"/>
  <c r="B1754" i="35"/>
  <c r="C1754" i="35"/>
  <c r="D1754" i="35"/>
  <c r="E1754" i="35"/>
  <c r="A1755" i="35"/>
  <c r="B1755" i="35"/>
  <c r="C1755" i="35"/>
  <c r="D1755" i="35"/>
  <c r="E1755" i="35"/>
  <c r="A1756" i="35"/>
  <c r="B1756" i="35"/>
  <c r="C1756" i="35"/>
  <c r="D1756" i="35"/>
  <c r="E1756" i="35"/>
  <c r="A1757" i="35"/>
  <c r="B1757" i="35"/>
  <c r="C1757" i="35"/>
  <c r="D1757" i="35"/>
  <c r="E1757" i="35"/>
  <c r="A1758" i="35"/>
  <c r="B1758" i="35"/>
  <c r="C1758" i="35"/>
  <c r="D1758" i="35"/>
  <c r="E1758" i="35"/>
  <c r="A1759" i="35"/>
  <c r="B1759" i="35"/>
  <c r="C1759" i="35"/>
  <c r="D1759" i="35"/>
  <c r="E1759" i="35"/>
  <c r="A1760" i="35"/>
  <c r="B1760" i="35"/>
  <c r="C1760" i="35"/>
  <c r="D1760" i="35"/>
  <c r="E1760" i="35"/>
  <c r="A1761" i="35"/>
  <c r="B1761" i="35"/>
  <c r="C1761" i="35"/>
  <c r="D1761" i="35"/>
  <c r="E1761" i="35"/>
  <c r="A1762" i="35"/>
  <c r="B1762" i="35"/>
  <c r="C1762" i="35"/>
  <c r="D1762" i="35"/>
  <c r="E1762" i="35"/>
  <c r="A1763" i="35"/>
  <c r="B1763" i="35"/>
  <c r="C1763" i="35"/>
  <c r="D1763" i="35"/>
  <c r="E1763" i="35"/>
  <c r="A1764" i="35"/>
  <c r="B1764" i="35"/>
  <c r="C1764" i="35"/>
  <c r="D1764" i="35"/>
  <c r="E1764" i="35"/>
  <c r="A1765" i="35"/>
  <c r="B1765" i="35"/>
  <c r="C1765" i="35"/>
  <c r="D1765" i="35"/>
  <c r="E1765" i="35"/>
  <c r="A1766" i="35"/>
  <c r="B1766" i="35"/>
  <c r="C1766" i="35"/>
  <c r="D1766" i="35"/>
  <c r="E1766" i="35"/>
  <c r="A1767" i="35"/>
  <c r="B1767" i="35"/>
  <c r="C1767" i="35"/>
  <c r="D1767" i="35"/>
  <c r="E1767" i="35"/>
  <c r="A1768" i="35"/>
  <c r="B1768" i="35"/>
  <c r="C1768" i="35"/>
  <c r="D1768" i="35"/>
  <c r="E1768" i="35"/>
  <c r="A1769" i="35"/>
  <c r="B1769" i="35"/>
  <c r="C1769" i="35"/>
  <c r="D1769" i="35"/>
  <c r="E1769" i="35"/>
  <c r="A1770" i="35"/>
  <c r="B1770" i="35"/>
  <c r="C1770" i="35"/>
  <c r="D1770" i="35"/>
  <c r="E1770" i="35"/>
  <c r="A1771" i="35"/>
  <c r="B1771" i="35"/>
  <c r="C1771" i="35"/>
  <c r="D1771" i="35"/>
  <c r="E1771" i="35"/>
  <c r="A1772" i="35"/>
  <c r="B1772" i="35"/>
  <c r="C1772" i="35"/>
  <c r="D1772" i="35"/>
  <c r="E1772" i="35"/>
  <c r="A1773" i="35"/>
  <c r="B1773" i="35"/>
  <c r="C1773" i="35"/>
  <c r="D1773" i="35"/>
  <c r="E1773" i="35"/>
  <c r="A1774" i="35"/>
  <c r="B1774" i="35"/>
  <c r="C1774" i="35"/>
  <c r="D1774" i="35"/>
  <c r="E1774" i="35"/>
  <c r="A1775" i="35"/>
  <c r="B1775" i="35"/>
  <c r="C1775" i="35"/>
  <c r="D1775" i="35"/>
  <c r="E1775" i="35"/>
  <c r="A1776" i="35"/>
  <c r="B1776" i="35"/>
  <c r="C1776" i="35"/>
  <c r="D1776" i="35"/>
  <c r="E1776" i="35"/>
  <c r="A1777" i="35"/>
  <c r="B1777" i="35"/>
  <c r="C1777" i="35"/>
  <c r="D1777" i="35"/>
  <c r="E1777" i="35"/>
  <c r="A1778" i="35"/>
  <c r="B1778" i="35"/>
  <c r="C1778" i="35"/>
  <c r="D1778" i="35"/>
  <c r="E1778" i="35"/>
  <c r="A1779" i="35"/>
  <c r="B1779" i="35"/>
  <c r="C1779" i="35"/>
  <c r="D1779" i="35"/>
  <c r="E1779" i="35"/>
  <c r="A1780" i="35"/>
  <c r="B1780" i="35"/>
  <c r="C1780" i="35"/>
  <c r="D1780" i="35"/>
  <c r="E1780" i="35"/>
  <c r="A1781" i="35"/>
  <c r="B1781" i="35"/>
  <c r="C1781" i="35"/>
  <c r="D1781" i="35"/>
  <c r="E1781" i="35"/>
  <c r="A1782" i="35"/>
  <c r="B1782" i="35"/>
  <c r="C1782" i="35"/>
  <c r="D1782" i="35"/>
  <c r="E1782" i="35"/>
  <c r="A1783" i="35"/>
  <c r="B1783" i="35"/>
  <c r="C1783" i="35"/>
  <c r="D1783" i="35"/>
  <c r="E1783" i="35"/>
  <c r="A1784" i="35"/>
  <c r="B1784" i="35"/>
  <c r="C1784" i="35"/>
  <c r="D1784" i="35"/>
  <c r="E1784" i="35"/>
  <c r="A1785" i="35"/>
  <c r="B1785" i="35"/>
  <c r="C1785" i="35"/>
  <c r="D1785" i="35"/>
  <c r="E1785" i="35"/>
  <c r="A1786" i="35"/>
  <c r="B1786" i="35"/>
  <c r="C1786" i="35"/>
  <c r="D1786" i="35"/>
  <c r="E1786" i="35"/>
  <c r="A1787" i="35"/>
  <c r="B1787" i="35"/>
  <c r="C1787" i="35"/>
  <c r="D1787" i="35"/>
  <c r="E1787" i="35"/>
  <c r="A1788" i="35"/>
  <c r="B1788" i="35"/>
  <c r="C1788" i="35"/>
  <c r="D1788" i="35"/>
  <c r="E1788" i="35"/>
  <c r="A1789" i="35"/>
  <c r="B1789" i="35"/>
  <c r="C1789" i="35"/>
  <c r="D1789" i="35"/>
  <c r="E1789" i="35"/>
  <c r="A1790" i="35"/>
  <c r="B1790" i="35"/>
  <c r="C1790" i="35"/>
  <c r="D1790" i="35"/>
  <c r="E1790" i="35"/>
  <c r="A1791" i="35"/>
  <c r="B1791" i="35"/>
  <c r="C1791" i="35"/>
  <c r="D1791" i="35"/>
  <c r="E1791" i="35"/>
  <c r="A1792" i="35"/>
  <c r="B1792" i="35"/>
  <c r="C1792" i="35"/>
  <c r="D1792" i="35"/>
  <c r="E1792" i="35"/>
  <c r="A1793" i="35"/>
  <c r="B1793" i="35"/>
  <c r="C1793" i="35"/>
  <c r="D1793" i="35"/>
  <c r="E1793" i="35"/>
  <c r="A1794" i="35"/>
  <c r="B1794" i="35"/>
  <c r="C1794" i="35"/>
  <c r="D1794" i="35"/>
  <c r="E1794" i="35"/>
  <c r="A1795" i="35"/>
  <c r="B1795" i="35"/>
  <c r="C1795" i="35"/>
  <c r="D1795" i="35"/>
  <c r="E1795" i="35"/>
  <c r="A1796" i="35"/>
  <c r="B1796" i="35"/>
  <c r="C1796" i="35"/>
  <c r="D1796" i="35"/>
  <c r="E1796" i="35"/>
  <c r="A1797" i="35"/>
  <c r="B1797" i="35"/>
  <c r="C1797" i="35"/>
  <c r="D1797" i="35"/>
  <c r="E1797" i="35"/>
  <c r="A1798" i="35"/>
  <c r="B1798" i="35"/>
  <c r="C1798" i="35"/>
  <c r="D1798" i="35"/>
  <c r="E1798" i="35"/>
  <c r="A1799" i="35"/>
  <c r="B1799" i="35"/>
  <c r="C1799" i="35"/>
  <c r="D1799" i="35"/>
  <c r="E1799" i="35"/>
  <c r="A1800" i="35"/>
  <c r="B1800" i="35"/>
  <c r="C1800" i="35"/>
  <c r="D1800" i="35"/>
  <c r="E1800" i="35"/>
  <c r="A1801" i="35"/>
  <c r="B1801" i="35"/>
  <c r="C1801" i="35"/>
  <c r="D1801" i="35"/>
  <c r="E1801" i="35"/>
  <c r="A1802" i="35"/>
  <c r="B1802" i="35"/>
  <c r="C1802" i="35"/>
  <c r="D1802" i="35"/>
  <c r="E1802" i="35"/>
  <c r="A1803" i="35"/>
  <c r="B1803" i="35"/>
  <c r="C1803" i="35"/>
  <c r="D1803" i="35"/>
  <c r="E1803" i="35"/>
  <c r="A1804" i="35"/>
  <c r="B1804" i="35"/>
  <c r="C1804" i="35"/>
  <c r="D1804" i="35"/>
  <c r="E1804" i="35"/>
  <c r="A1805" i="35"/>
  <c r="B1805" i="35"/>
  <c r="C1805" i="35"/>
  <c r="D1805" i="35"/>
  <c r="E1805" i="35"/>
  <c r="A1806" i="35"/>
  <c r="B1806" i="35"/>
  <c r="C1806" i="35"/>
  <c r="D1806" i="35"/>
  <c r="E1806" i="35"/>
  <c r="A1807" i="35"/>
  <c r="B1807" i="35"/>
  <c r="C1807" i="35"/>
  <c r="D1807" i="35"/>
  <c r="E1807" i="35"/>
  <c r="A1808" i="35"/>
  <c r="B1808" i="35"/>
  <c r="C1808" i="35"/>
  <c r="D1808" i="35"/>
  <c r="E1808" i="35"/>
  <c r="A1809" i="35"/>
  <c r="B1809" i="35"/>
  <c r="C1809" i="35"/>
  <c r="D1809" i="35"/>
  <c r="E1809" i="35"/>
  <c r="A1810" i="35"/>
  <c r="B1810" i="35"/>
  <c r="C1810" i="35"/>
  <c r="D1810" i="35"/>
  <c r="E1810" i="35"/>
  <c r="A1811" i="35"/>
  <c r="B1811" i="35"/>
  <c r="C1811" i="35"/>
  <c r="D1811" i="35"/>
  <c r="E1811" i="35"/>
  <c r="A1812" i="35"/>
  <c r="B1812" i="35"/>
  <c r="C1812" i="35"/>
  <c r="D1812" i="35"/>
  <c r="E1812" i="35"/>
  <c r="A1813" i="35"/>
  <c r="B1813" i="35"/>
  <c r="C1813" i="35"/>
  <c r="D1813" i="35"/>
  <c r="E1813" i="35"/>
  <c r="A1814" i="35"/>
  <c r="B1814" i="35"/>
  <c r="C1814" i="35"/>
  <c r="D1814" i="35"/>
  <c r="E1814" i="35"/>
  <c r="A1815" i="35"/>
  <c r="B1815" i="35"/>
  <c r="C1815" i="35"/>
  <c r="D1815" i="35"/>
  <c r="E1815" i="35"/>
  <c r="A1816" i="35"/>
  <c r="B1816" i="35"/>
  <c r="C1816" i="35"/>
  <c r="D1816" i="35"/>
  <c r="E1816" i="35"/>
  <c r="A1817" i="35"/>
  <c r="B1817" i="35"/>
  <c r="C1817" i="35"/>
  <c r="D1817" i="35"/>
  <c r="E1817" i="35"/>
  <c r="A1818" i="35"/>
  <c r="B1818" i="35"/>
  <c r="C1818" i="35"/>
  <c r="D1818" i="35"/>
  <c r="E1818" i="35"/>
  <c r="A1819" i="35"/>
  <c r="B1819" i="35"/>
  <c r="C1819" i="35"/>
  <c r="D1819" i="35"/>
  <c r="E1819" i="35"/>
  <c r="A1820" i="35"/>
  <c r="B1820" i="35"/>
  <c r="C1820" i="35"/>
  <c r="D1820" i="35"/>
  <c r="E1820" i="35"/>
  <c r="A1821" i="35"/>
  <c r="B1821" i="35"/>
  <c r="C1821" i="35"/>
  <c r="D1821" i="35"/>
  <c r="E1821" i="35"/>
  <c r="A1822" i="35"/>
  <c r="B1822" i="35"/>
  <c r="C1822" i="35"/>
  <c r="D1822" i="35"/>
  <c r="E1822" i="35"/>
  <c r="A1823" i="35"/>
  <c r="B1823" i="35"/>
  <c r="C1823" i="35"/>
  <c r="D1823" i="35"/>
  <c r="E1823" i="35"/>
  <c r="A1824" i="35"/>
  <c r="B1824" i="35"/>
  <c r="C1824" i="35"/>
  <c r="D1824" i="35"/>
  <c r="E1824" i="35"/>
  <c r="A1825" i="35"/>
  <c r="B1825" i="35"/>
  <c r="C1825" i="35"/>
  <c r="D1825" i="35"/>
  <c r="E1825" i="35"/>
  <c r="A1826" i="35"/>
  <c r="B1826" i="35"/>
  <c r="C1826" i="35"/>
  <c r="D1826" i="35"/>
  <c r="E1826" i="35"/>
  <c r="A1827" i="35"/>
  <c r="B1827" i="35"/>
  <c r="C1827" i="35"/>
  <c r="D1827" i="35"/>
  <c r="E1827" i="35"/>
  <c r="A1828" i="35"/>
  <c r="B1828" i="35"/>
  <c r="C1828" i="35"/>
  <c r="D1828" i="35"/>
  <c r="E1828" i="35"/>
  <c r="A1829" i="35"/>
  <c r="B1829" i="35"/>
  <c r="C1829" i="35"/>
  <c r="D1829" i="35"/>
  <c r="E1829" i="35"/>
  <c r="A1830" i="35"/>
  <c r="B1830" i="35"/>
  <c r="C1830" i="35"/>
  <c r="D1830" i="35"/>
  <c r="E1830" i="35"/>
  <c r="A1831" i="35"/>
  <c r="B1831" i="35"/>
  <c r="C1831" i="35"/>
  <c r="D1831" i="35"/>
  <c r="E1831" i="35"/>
  <c r="A1832" i="35"/>
  <c r="B1832" i="35"/>
  <c r="C1832" i="35"/>
  <c r="D1832" i="35"/>
  <c r="E1832" i="35"/>
  <c r="A1833" i="35"/>
  <c r="B1833" i="35"/>
  <c r="C1833" i="35"/>
  <c r="D1833" i="35"/>
  <c r="E1833" i="35"/>
  <c r="A1834" i="35"/>
  <c r="B1834" i="35"/>
  <c r="C1834" i="35"/>
  <c r="D1834" i="35"/>
  <c r="E1834" i="35"/>
  <c r="A1835" i="35"/>
  <c r="B1835" i="35"/>
  <c r="C1835" i="35"/>
  <c r="D1835" i="35"/>
  <c r="E1835" i="35"/>
  <c r="A1836" i="35"/>
  <c r="B1836" i="35"/>
  <c r="C1836" i="35"/>
  <c r="D1836" i="35"/>
  <c r="E1836" i="35"/>
  <c r="A1837" i="35"/>
  <c r="B1837" i="35"/>
  <c r="C1837" i="35"/>
  <c r="D1837" i="35"/>
  <c r="E1837" i="35"/>
  <c r="A1838" i="35"/>
  <c r="B1838" i="35"/>
  <c r="C1838" i="35"/>
  <c r="D1838" i="35"/>
  <c r="E1838" i="35"/>
  <c r="A1839" i="35"/>
  <c r="B1839" i="35"/>
  <c r="C1839" i="35"/>
  <c r="D1839" i="35"/>
  <c r="E1839" i="35"/>
  <c r="A1840" i="35"/>
  <c r="B1840" i="35"/>
  <c r="C1840" i="35"/>
  <c r="D1840" i="35"/>
  <c r="E1840" i="35"/>
  <c r="A1841" i="35"/>
  <c r="B1841" i="35"/>
  <c r="C1841" i="35"/>
  <c r="D1841" i="35"/>
  <c r="E1841" i="35"/>
  <c r="A1842" i="35"/>
  <c r="B1842" i="35"/>
  <c r="C1842" i="35"/>
  <c r="D1842" i="35"/>
  <c r="E1842" i="35"/>
  <c r="A1843" i="35"/>
  <c r="B1843" i="35"/>
  <c r="C1843" i="35"/>
  <c r="D1843" i="35"/>
  <c r="E1843" i="35"/>
  <c r="A1844" i="35"/>
  <c r="B1844" i="35"/>
  <c r="C1844" i="35"/>
  <c r="D1844" i="35"/>
  <c r="E1844" i="35"/>
  <c r="A1845" i="35"/>
  <c r="B1845" i="35"/>
  <c r="C1845" i="35"/>
  <c r="D1845" i="35"/>
  <c r="E1845" i="35"/>
  <c r="A1846" i="35"/>
  <c r="B1846" i="35"/>
  <c r="C1846" i="35"/>
  <c r="D1846" i="35"/>
  <c r="E1846" i="35"/>
  <c r="A1847" i="35"/>
  <c r="B1847" i="35"/>
  <c r="C1847" i="35"/>
  <c r="D1847" i="35"/>
  <c r="E1847" i="35"/>
  <c r="A1848" i="35"/>
  <c r="B1848" i="35"/>
  <c r="C1848" i="35"/>
  <c r="D1848" i="35"/>
  <c r="E1848" i="35"/>
  <c r="A1849" i="35"/>
  <c r="B1849" i="35"/>
  <c r="C1849" i="35"/>
  <c r="D1849" i="35"/>
  <c r="E1849" i="35"/>
  <c r="A1850" i="35"/>
  <c r="B1850" i="35"/>
  <c r="C1850" i="35"/>
  <c r="D1850" i="35"/>
  <c r="E1850" i="35"/>
  <c r="A1851" i="35"/>
  <c r="B1851" i="35"/>
  <c r="C1851" i="35"/>
  <c r="D1851" i="35"/>
  <c r="E1851" i="35"/>
  <c r="A1852" i="35"/>
  <c r="B1852" i="35"/>
  <c r="C1852" i="35"/>
  <c r="D1852" i="35"/>
  <c r="E1852" i="35"/>
  <c r="A1853" i="35"/>
  <c r="B1853" i="35"/>
  <c r="C1853" i="35"/>
  <c r="D1853" i="35"/>
  <c r="E1853" i="35"/>
  <c r="A1854" i="35"/>
  <c r="B1854" i="35"/>
  <c r="C1854" i="35"/>
  <c r="D1854" i="35"/>
  <c r="E1854" i="35"/>
  <c r="A1855" i="35"/>
  <c r="B1855" i="35"/>
  <c r="C1855" i="35"/>
  <c r="D1855" i="35"/>
  <c r="E1855" i="35"/>
  <c r="A1856" i="35"/>
  <c r="B1856" i="35"/>
  <c r="C1856" i="35"/>
  <c r="D1856" i="35"/>
  <c r="E1856" i="35"/>
  <c r="A1857" i="35"/>
  <c r="B1857" i="35"/>
  <c r="C1857" i="35"/>
  <c r="D1857" i="35"/>
  <c r="E1857" i="35"/>
  <c r="A1858" i="35"/>
  <c r="B1858" i="35"/>
  <c r="C1858" i="35"/>
  <c r="D1858" i="35"/>
  <c r="E1858" i="35"/>
  <c r="A1859" i="35"/>
  <c r="B1859" i="35"/>
  <c r="C1859" i="35"/>
  <c r="D1859" i="35"/>
  <c r="E1859" i="35"/>
  <c r="A1860" i="35"/>
  <c r="B1860" i="35"/>
  <c r="C1860" i="35"/>
  <c r="D1860" i="35"/>
  <c r="E1860" i="35"/>
  <c r="A1861" i="35"/>
  <c r="B1861" i="35"/>
  <c r="C1861" i="35"/>
  <c r="D1861" i="35"/>
  <c r="E1861" i="35"/>
  <c r="A1862" i="35"/>
  <c r="B1862" i="35"/>
  <c r="C1862" i="35"/>
  <c r="D1862" i="35"/>
  <c r="E1862" i="35"/>
  <c r="A1863" i="35"/>
  <c r="B1863" i="35"/>
  <c r="C1863" i="35"/>
  <c r="D1863" i="35"/>
  <c r="E1863" i="35"/>
  <c r="A1864" i="35"/>
  <c r="B1864" i="35"/>
  <c r="C1864" i="35"/>
  <c r="D1864" i="35"/>
  <c r="E1864" i="35"/>
  <c r="A1865" i="35"/>
  <c r="B1865" i="35"/>
  <c r="C1865" i="35"/>
  <c r="D1865" i="35"/>
  <c r="E1865" i="35"/>
  <c r="A1866" i="35"/>
  <c r="B1866" i="35"/>
  <c r="C1866" i="35"/>
  <c r="D1866" i="35"/>
  <c r="E1866" i="35"/>
  <c r="A1867" i="35"/>
  <c r="B1867" i="35"/>
  <c r="C1867" i="35"/>
  <c r="D1867" i="35"/>
  <c r="E1867" i="35"/>
  <c r="A1868" i="35"/>
  <c r="B1868" i="35"/>
  <c r="C1868" i="35"/>
  <c r="D1868" i="35"/>
  <c r="E1868" i="35"/>
  <c r="A1869" i="35"/>
  <c r="B1869" i="35"/>
  <c r="C1869" i="35"/>
  <c r="D1869" i="35"/>
  <c r="E1869" i="35"/>
  <c r="A1870" i="35"/>
  <c r="B1870" i="35"/>
  <c r="C1870" i="35"/>
  <c r="D1870" i="35"/>
  <c r="E1870" i="35"/>
  <c r="A1871" i="35"/>
  <c r="B1871" i="35"/>
  <c r="C1871" i="35"/>
  <c r="D1871" i="35"/>
  <c r="E1871" i="35"/>
  <c r="A1872" i="35"/>
  <c r="B1872" i="35"/>
  <c r="C1872" i="35"/>
  <c r="D1872" i="35"/>
  <c r="E1872" i="35"/>
  <c r="A1873" i="35"/>
  <c r="B1873" i="35"/>
  <c r="C1873" i="35"/>
  <c r="D1873" i="35"/>
  <c r="E1873" i="35"/>
  <c r="A1874" i="35"/>
  <c r="B1874" i="35"/>
  <c r="C1874" i="35"/>
  <c r="D1874" i="35"/>
  <c r="E1874" i="35"/>
  <c r="A1875" i="35"/>
  <c r="B1875" i="35"/>
  <c r="C1875" i="35"/>
  <c r="D1875" i="35"/>
  <c r="E1875" i="35"/>
  <c r="A1876" i="35"/>
  <c r="B1876" i="35"/>
  <c r="C1876" i="35"/>
  <c r="D1876" i="35"/>
  <c r="E1876" i="35"/>
  <c r="A1877" i="35"/>
  <c r="B1877" i="35"/>
  <c r="C1877" i="35"/>
  <c r="D1877" i="35"/>
  <c r="E1877" i="35"/>
  <c r="A1878" i="35"/>
  <c r="B1878" i="35"/>
  <c r="C1878" i="35"/>
  <c r="D1878" i="35"/>
  <c r="E1878" i="35"/>
  <c r="A1879" i="35"/>
  <c r="B1879" i="35"/>
  <c r="C1879" i="35"/>
  <c r="D1879" i="35"/>
  <c r="E1879" i="35"/>
  <c r="A1880" i="35"/>
  <c r="B1880" i="35"/>
  <c r="C1880" i="35"/>
  <c r="D1880" i="35"/>
  <c r="E1880" i="35"/>
  <c r="A1881" i="35"/>
  <c r="B1881" i="35"/>
  <c r="C1881" i="35"/>
  <c r="D1881" i="35"/>
  <c r="E1881" i="35"/>
  <c r="A1882" i="35"/>
  <c r="B1882" i="35"/>
  <c r="C1882" i="35"/>
  <c r="D1882" i="35"/>
  <c r="E1882" i="35"/>
  <c r="A1883" i="35"/>
  <c r="B1883" i="35"/>
  <c r="C1883" i="35"/>
  <c r="D1883" i="35"/>
  <c r="E1883" i="35"/>
  <c r="A1884" i="35"/>
  <c r="B1884" i="35"/>
  <c r="C1884" i="35"/>
  <c r="D1884" i="35"/>
  <c r="E1884" i="35"/>
  <c r="A1885" i="35"/>
  <c r="B1885" i="35"/>
  <c r="C1885" i="35"/>
  <c r="D1885" i="35"/>
  <c r="E1885" i="35"/>
  <c r="A1886" i="35"/>
  <c r="B1886" i="35"/>
  <c r="C1886" i="35"/>
  <c r="D1886" i="35"/>
  <c r="E1886" i="35"/>
  <c r="A1887" i="35"/>
  <c r="B1887" i="35"/>
  <c r="C1887" i="35"/>
  <c r="D1887" i="35"/>
  <c r="E1887" i="35"/>
  <c r="A1888" i="35"/>
  <c r="B1888" i="35"/>
  <c r="C1888" i="35"/>
  <c r="D1888" i="35"/>
  <c r="E1888" i="35"/>
  <c r="A1889" i="35"/>
  <c r="B1889" i="35"/>
  <c r="C1889" i="35"/>
  <c r="D1889" i="35"/>
  <c r="E1889" i="35"/>
  <c r="A1890" i="35"/>
  <c r="B1890" i="35"/>
  <c r="C1890" i="35"/>
  <c r="D1890" i="35"/>
  <c r="E1890" i="35"/>
  <c r="A1891" i="35"/>
  <c r="B1891" i="35"/>
  <c r="C1891" i="35"/>
  <c r="D1891" i="35"/>
  <c r="E1891" i="35"/>
  <c r="A1892" i="35"/>
  <c r="B1892" i="35"/>
  <c r="C1892" i="35"/>
  <c r="D1892" i="35"/>
  <c r="E1892" i="35"/>
  <c r="A1893" i="35"/>
  <c r="B1893" i="35"/>
  <c r="C1893" i="35"/>
  <c r="D1893" i="35"/>
  <c r="E1893" i="35"/>
  <c r="A1894" i="35"/>
  <c r="B1894" i="35"/>
  <c r="C1894" i="35"/>
  <c r="D1894" i="35"/>
  <c r="E1894" i="35"/>
  <c r="A1895" i="35"/>
  <c r="B1895" i="35"/>
  <c r="C1895" i="35"/>
  <c r="D1895" i="35"/>
  <c r="E1895" i="35"/>
  <c r="A1896" i="35"/>
  <c r="B1896" i="35"/>
  <c r="C1896" i="35"/>
  <c r="D1896" i="35"/>
  <c r="E1896" i="35"/>
  <c r="A1897" i="35"/>
  <c r="B1897" i="35"/>
  <c r="C1897" i="35"/>
  <c r="D1897" i="35"/>
  <c r="E1897" i="35"/>
  <c r="A1898" i="35"/>
  <c r="B1898" i="35"/>
  <c r="C1898" i="35"/>
  <c r="D1898" i="35"/>
  <c r="E1898" i="35"/>
  <c r="A1899" i="35"/>
  <c r="B1899" i="35"/>
  <c r="C1899" i="35"/>
  <c r="D1899" i="35"/>
  <c r="E1899" i="35"/>
  <c r="A1900" i="35"/>
  <c r="B1900" i="35"/>
  <c r="C1900" i="35"/>
  <c r="D1900" i="35"/>
  <c r="E1900" i="35"/>
  <c r="A1901" i="35"/>
  <c r="B1901" i="35"/>
  <c r="C1901" i="35"/>
  <c r="D1901" i="35"/>
  <c r="E1901" i="35"/>
  <c r="A1902" i="35"/>
  <c r="B1902" i="35"/>
  <c r="C1902" i="35"/>
  <c r="D1902" i="35"/>
  <c r="E1902" i="35"/>
  <c r="A1903" i="35"/>
  <c r="B1903" i="35"/>
  <c r="C1903" i="35"/>
  <c r="D1903" i="35"/>
  <c r="E1903" i="35"/>
  <c r="A1904" i="35"/>
  <c r="B1904" i="35"/>
  <c r="C1904" i="35"/>
  <c r="D1904" i="35"/>
  <c r="E1904" i="35"/>
  <c r="A1905" i="35"/>
  <c r="B1905" i="35"/>
  <c r="C1905" i="35"/>
  <c r="D1905" i="35"/>
  <c r="E1905" i="35"/>
  <c r="A1906" i="35"/>
  <c r="B1906" i="35"/>
  <c r="C1906" i="35"/>
  <c r="D1906" i="35"/>
  <c r="E1906" i="35"/>
  <c r="A1907" i="35"/>
  <c r="B1907" i="35"/>
  <c r="C1907" i="35"/>
  <c r="D1907" i="35"/>
  <c r="E1907" i="35"/>
  <c r="A1908" i="35"/>
  <c r="B1908" i="35"/>
  <c r="C1908" i="35"/>
  <c r="D1908" i="35"/>
  <c r="E1908" i="35"/>
  <c r="A1909" i="35"/>
  <c r="B1909" i="35"/>
  <c r="C1909" i="35"/>
  <c r="D1909" i="35"/>
  <c r="E1909" i="35"/>
  <c r="A1910" i="35"/>
  <c r="B1910" i="35"/>
  <c r="C1910" i="35"/>
  <c r="D1910" i="35"/>
  <c r="E1910" i="35"/>
  <c r="A1911" i="35"/>
  <c r="B1911" i="35"/>
  <c r="C1911" i="35"/>
  <c r="D1911" i="35"/>
  <c r="E1911" i="35"/>
  <c r="A1912" i="35"/>
  <c r="B1912" i="35"/>
  <c r="C1912" i="35"/>
  <c r="D1912" i="35"/>
  <c r="E1912" i="35"/>
  <c r="A1913" i="35"/>
  <c r="B1913" i="35"/>
  <c r="C1913" i="35"/>
  <c r="D1913" i="35"/>
  <c r="E1913" i="35"/>
  <c r="A1914" i="35"/>
  <c r="B1914" i="35"/>
  <c r="C1914" i="35"/>
  <c r="D1914" i="35"/>
  <c r="E1914" i="35"/>
  <c r="A1915" i="35"/>
  <c r="B1915" i="35"/>
  <c r="C1915" i="35"/>
  <c r="D1915" i="35"/>
  <c r="E1915" i="35"/>
  <c r="A1916" i="35"/>
  <c r="B1916" i="35"/>
  <c r="C1916" i="35"/>
  <c r="D1916" i="35"/>
  <c r="E1916" i="35"/>
  <c r="A1917" i="35"/>
  <c r="B1917" i="35"/>
  <c r="C1917" i="35"/>
  <c r="D1917" i="35"/>
  <c r="E1917" i="35"/>
  <c r="A1918" i="35"/>
  <c r="B1918" i="35"/>
  <c r="C1918" i="35"/>
  <c r="D1918" i="35"/>
  <c r="E1918" i="35"/>
  <c r="A1919" i="35"/>
  <c r="B1919" i="35"/>
  <c r="C1919" i="35"/>
  <c r="D1919" i="35"/>
  <c r="E1919" i="35"/>
  <c r="A1920" i="35"/>
  <c r="B1920" i="35"/>
  <c r="C1920" i="35"/>
  <c r="D1920" i="35"/>
  <c r="E1920" i="35"/>
  <c r="A1921" i="35"/>
  <c r="B1921" i="35"/>
  <c r="C1921" i="35"/>
  <c r="D1921" i="35"/>
  <c r="E1921" i="35"/>
  <c r="A1922" i="35"/>
  <c r="B1922" i="35"/>
  <c r="C1922" i="35"/>
  <c r="D1922" i="35"/>
  <c r="E1922" i="35"/>
  <c r="A1923" i="35"/>
  <c r="B1923" i="35"/>
  <c r="C1923" i="35"/>
  <c r="D1923" i="35"/>
  <c r="E1923" i="35"/>
  <c r="A1924" i="35"/>
  <c r="B1924" i="35"/>
  <c r="C1924" i="35"/>
  <c r="D1924" i="35"/>
  <c r="E1924" i="35"/>
  <c r="A1925" i="35"/>
  <c r="B1925" i="35"/>
  <c r="C1925" i="35"/>
  <c r="D1925" i="35"/>
  <c r="E1925" i="35"/>
  <c r="A1926" i="35"/>
  <c r="B1926" i="35"/>
  <c r="C1926" i="35"/>
  <c r="D1926" i="35"/>
  <c r="E1926" i="35"/>
  <c r="A1927" i="35"/>
  <c r="B1927" i="35"/>
  <c r="C1927" i="35"/>
  <c r="D1927" i="35"/>
  <c r="E1927" i="35"/>
  <c r="A1928" i="35"/>
  <c r="B1928" i="35"/>
  <c r="C1928" i="35"/>
  <c r="D1928" i="35"/>
  <c r="E1928" i="35"/>
  <c r="A1929" i="35"/>
  <c r="B1929" i="35"/>
  <c r="C1929" i="35"/>
  <c r="D1929" i="35"/>
  <c r="E1929" i="35"/>
  <c r="A1930" i="35"/>
  <c r="B1930" i="35"/>
  <c r="C1930" i="35"/>
  <c r="D1930" i="35"/>
  <c r="E1930" i="35"/>
  <c r="A1931" i="35"/>
  <c r="B1931" i="35"/>
  <c r="C1931" i="35"/>
  <c r="D1931" i="35"/>
  <c r="E1931" i="35"/>
  <c r="A1932" i="35"/>
  <c r="B1932" i="35"/>
  <c r="C1932" i="35"/>
  <c r="D1932" i="35"/>
  <c r="E1932" i="35"/>
  <c r="A1933" i="35"/>
  <c r="B1933" i="35"/>
  <c r="C1933" i="35"/>
  <c r="D1933" i="35"/>
  <c r="E1933" i="35"/>
  <c r="A1934" i="35"/>
  <c r="B1934" i="35"/>
  <c r="C1934" i="35"/>
  <c r="D1934" i="35"/>
  <c r="E1934" i="35"/>
  <c r="A1935" i="35"/>
  <c r="B1935" i="35"/>
  <c r="C1935" i="35"/>
  <c r="D1935" i="35"/>
  <c r="E1935" i="35"/>
  <c r="A1936" i="35"/>
  <c r="B1936" i="35"/>
  <c r="C1936" i="35"/>
  <c r="D1936" i="35"/>
  <c r="E1936" i="35"/>
  <c r="A1937" i="35"/>
  <c r="B1937" i="35"/>
  <c r="C1937" i="35"/>
  <c r="D1937" i="35"/>
  <c r="E1937" i="35"/>
  <c r="A1938" i="35"/>
  <c r="B1938" i="35"/>
  <c r="C1938" i="35"/>
  <c r="D1938" i="35"/>
  <c r="E1938" i="35"/>
  <c r="A1939" i="35"/>
  <c r="B1939" i="35"/>
  <c r="C1939" i="35"/>
  <c r="D1939" i="35"/>
  <c r="E1939" i="35"/>
  <c r="A1940" i="35"/>
  <c r="B1940" i="35"/>
  <c r="C1940" i="35"/>
  <c r="D1940" i="35"/>
  <c r="E1940" i="35"/>
  <c r="A1941" i="35"/>
  <c r="B1941" i="35"/>
  <c r="C1941" i="35"/>
  <c r="D1941" i="35"/>
  <c r="E1941" i="35"/>
  <c r="A1942" i="35"/>
  <c r="B1942" i="35"/>
  <c r="C1942" i="35"/>
  <c r="D1942" i="35"/>
  <c r="E1942" i="35"/>
  <c r="A1943" i="35"/>
  <c r="B1943" i="35"/>
  <c r="C1943" i="35"/>
  <c r="D1943" i="35"/>
  <c r="E1943" i="35"/>
  <c r="A1944" i="35"/>
  <c r="B1944" i="35"/>
  <c r="C1944" i="35"/>
  <c r="D1944" i="35"/>
  <c r="E1944" i="35"/>
  <c r="A1945" i="35"/>
  <c r="B1945" i="35"/>
  <c r="C1945" i="35"/>
  <c r="D1945" i="35"/>
  <c r="E1945" i="35"/>
  <c r="A1946" i="35"/>
  <c r="B1946" i="35"/>
  <c r="C1946" i="35"/>
  <c r="D1946" i="35"/>
  <c r="E1946" i="35"/>
  <c r="A1947" i="35"/>
  <c r="B1947" i="35"/>
  <c r="C1947" i="35"/>
  <c r="D1947" i="35"/>
  <c r="E1947" i="35"/>
  <c r="A1948" i="35"/>
  <c r="B1948" i="35"/>
  <c r="C1948" i="35"/>
  <c r="D1948" i="35"/>
  <c r="E1948" i="35"/>
  <c r="A1949" i="35"/>
  <c r="B1949" i="35"/>
  <c r="C1949" i="35"/>
  <c r="D1949" i="35"/>
  <c r="E1949" i="35"/>
  <c r="A1950" i="35"/>
  <c r="B1950" i="35"/>
  <c r="C1950" i="35"/>
  <c r="D1950" i="35"/>
  <c r="E1950" i="35"/>
  <c r="A1951" i="35"/>
  <c r="B1951" i="35"/>
  <c r="C1951" i="35"/>
  <c r="D1951" i="35"/>
  <c r="E1951" i="35"/>
  <c r="A1952" i="35"/>
  <c r="B1952" i="35"/>
  <c r="C1952" i="35"/>
  <c r="D1952" i="35"/>
  <c r="E1952" i="35"/>
  <c r="A1953" i="35"/>
  <c r="B1953" i="35"/>
  <c r="C1953" i="35"/>
  <c r="D1953" i="35"/>
  <c r="E1953" i="35"/>
  <c r="A1954" i="35"/>
  <c r="B1954" i="35"/>
  <c r="C1954" i="35"/>
  <c r="D1954" i="35"/>
  <c r="E1954" i="35"/>
  <c r="A1955" i="35"/>
  <c r="B1955" i="35"/>
  <c r="C1955" i="35"/>
  <c r="D1955" i="35"/>
  <c r="E1955" i="35"/>
  <c r="A1956" i="35"/>
  <c r="B1956" i="35"/>
  <c r="C1956" i="35"/>
  <c r="D1956" i="35"/>
  <c r="E1956" i="35"/>
  <c r="A1957" i="35"/>
  <c r="B1957" i="35"/>
  <c r="C1957" i="35"/>
  <c r="D1957" i="35"/>
  <c r="E1957" i="35"/>
  <c r="A1958" i="35"/>
  <c r="B1958" i="35"/>
  <c r="C1958" i="35"/>
  <c r="D1958" i="35"/>
  <c r="E1958" i="35"/>
  <c r="A1959" i="35"/>
  <c r="B1959" i="35"/>
  <c r="C1959" i="35"/>
  <c r="D1959" i="35"/>
  <c r="E1959" i="35"/>
  <c r="A1960" i="35"/>
  <c r="B1960" i="35"/>
  <c r="C1960" i="35"/>
  <c r="D1960" i="35"/>
  <c r="E1960" i="35"/>
  <c r="A1961" i="35"/>
  <c r="B1961" i="35"/>
  <c r="C1961" i="35"/>
  <c r="D1961" i="35"/>
  <c r="E1961" i="35"/>
  <c r="A1962" i="35"/>
  <c r="B1962" i="35"/>
  <c r="C1962" i="35"/>
  <c r="D1962" i="35"/>
  <c r="E1962" i="35"/>
  <c r="A1963" i="35"/>
  <c r="B1963" i="35"/>
  <c r="C1963" i="35"/>
  <c r="D1963" i="35"/>
  <c r="E1963" i="35"/>
  <c r="A1964" i="35"/>
  <c r="B1964" i="35"/>
  <c r="C1964" i="35"/>
  <c r="D1964" i="35"/>
  <c r="E1964" i="35"/>
  <c r="A1965" i="35"/>
  <c r="B1965" i="35"/>
  <c r="C1965" i="35"/>
  <c r="D1965" i="35"/>
  <c r="E1965" i="35"/>
  <c r="A1966" i="35"/>
  <c r="B1966" i="35"/>
  <c r="C1966" i="35"/>
  <c r="D1966" i="35"/>
  <c r="E1966" i="35"/>
  <c r="A1967" i="35"/>
  <c r="B1967" i="35"/>
  <c r="C1967" i="35"/>
  <c r="D1967" i="35"/>
  <c r="E1967" i="35"/>
  <c r="A1968" i="35"/>
  <c r="B1968" i="35"/>
  <c r="C1968" i="35"/>
  <c r="D1968" i="35"/>
  <c r="E1968" i="35"/>
  <c r="A1969" i="35"/>
  <c r="B1969" i="35"/>
  <c r="C1969" i="35"/>
  <c r="D1969" i="35"/>
  <c r="E1969" i="35"/>
  <c r="A1970" i="35"/>
  <c r="B1970" i="35"/>
  <c r="C1970" i="35"/>
  <c r="D1970" i="35"/>
  <c r="E1970" i="35"/>
  <c r="A1971" i="35"/>
  <c r="B1971" i="35"/>
  <c r="C1971" i="35"/>
  <c r="D1971" i="35"/>
  <c r="E1971" i="35"/>
  <c r="A1972" i="35"/>
  <c r="B1972" i="35"/>
  <c r="C1972" i="35"/>
  <c r="D1972" i="35"/>
  <c r="E1972" i="35"/>
  <c r="A1973" i="35"/>
  <c r="B1973" i="35"/>
  <c r="C1973" i="35"/>
  <c r="D1973" i="35"/>
  <c r="E1973" i="35"/>
  <c r="A1974" i="35"/>
  <c r="B1974" i="35"/>
  <c r="C1974" i="35"/>
  <c r="D1974" i="35"/>
  <c r="E1974" i="35"/>
  <c r="A1975" i="35"/>
  <c r="B1975" i="35"/>
  <c r="C1975" i="35"/>
  <c r="D1975" i="35"/>
  <c r="E1975" i="35"/>
  <c r="A1976" i="35"/>
  <c r="B1976" i="35"/>
  <c r="C1976" i="35"/>
  <c r="D1976" i="35"/>
  <c r="E1976" i="35"/>
  <c r="A1977" i="35"/>
  <c r="B1977" i="35"/>
  <c r="C1977" i="35"/>
  <c r="D1977" i="35"/>
  <c r="E1977" i="35"/>
  <c r="A1978" i="35"/>
  <c r="B1978" i="35"/>
  <c r="C1978" i="35"/>
  <c r="D1978" i="35"/>
  <c r="E1978" i="35"/>
  <c r="A1979" i="35"/>
  <c r="B1979" i="35"/>
  <c r="C1979" i="35"/>
  <c r="D1979" i="35"/>
  <c r="E1979" i="35"/>
  <c r="A1980" i="35"/>
  <c r="B1980" i="35"/>
  <c r="C1980" i="35"/>
  <c r="D1980" i="35"/>
  <c r="E1980" i="35"/>
  <c r="A1981" i="35"/>
  <c r="B1981" i="35"/>
  <c r="C1981" i="35"/>
  <c r="D1981" i="35"/>
  <c r="E1981" i="35"/>
  <c r="A1982" i="35"/>
  <c r="B1982" i="35"/>
  <c r="C1982" i="35"/>
  <c r="D1982" i="35"/>
  <c r="E1982" i="35"/>
  <c r="A1983" i="35"/>
  <c r="B1983" i="35"/>
  <c r="C1983" i="35"/>
  <c r="D1983" i="35"/>
  <c r="E1983" i="35"/>
  <c r="A1984" i="35"/>
  <c r="B1984" i="35"/>
  <c r="C1984" i="35"/>
  <c r="D1984" i="35"/>
  <c r="E1984" i="35"/>
  <c r="A1985" i="35"/>
  <c r="B1985" i="35"/>
  <c r="C1985" i="35"/>
  <c r="D1985" i="35"/>
  <c r="E1985" i="35"/>
  <c r="A1986" i="35"/>
  <c r="B1986" i="35"/>
  <c r="C1986" i="35"/>
  <c r="D1986" i="35"/>
  <c r="E1986" i="35"/>
  <c r="A1987" i="35"/>
  <c r="B1987" i="35"/>
  <c r="C1987" i="35"/>
  <c r="D1987" i="35"/>
  <c r="E1987" i="35"/>
  <c r="A1988" i="35"/>
  <c r="B1988" i="35"/>
  <c r="C1988" i="35"/>
  <c r="D1988" i="35"/>
  <c r="E1988" i="35"/>
  <c r="A1989" i="35"/>
  <c r="B1989" i="35"/>
  <c r="C1989" i="35"/>
  <c r="D1989" i="35"/>
  <c r="E1989" i="35"/>
  <c r="A1990" i="35"/>
  <c r="B1990" i="35"/>
  <c r="C1990" i="35"/>
  <c r="D1990" i="35"/>
  <c r="E1990" i="35"/>
  <c r="A1991" i="35"/>
  <c r="B1991" i="35"/>
  <c r="C1991" i="35"/>
  <c r="D1991" i="35"/>
  <c r="E1991" i="35"/>
  <c r="A1992" i="35"/>
  <c r="B1992" i="35"/>
  <c r="C1992" i="35"/>
  <c r="D1992" i="35"/>
  <c r="E1992" i="35"/>
  <c r="A1993" i="35"/>
  <c r="B1993" i="35"/>
  <c r="C1993" i="35"/>
  <c r="D1993" i="35"/>
  <c r="E1993" i="35"/>
  <c r="A1994" i="35"/>
  <c r="B1994" i="35"/>
  <c r="C1994" i="35"/>
  <c r="D1994" i="35"/>
  <c r="E1994" i="35"/>
  <c r="A1995" i="35"/>
  <c r="B1995" i="35"/>
  <c r="C1995" i="35"/>
  <c r="D1995" i="35"/>
  <c r="E1995" i="35"/>
  <c r="A1996" i="35"/>
  <c r="B1996" i="35"/>
  <c r="C1996" i="35"/>
  <c r="D1996" i="35"/>
  <c r="E1996" i="35"/>
  <c r="A1997" i="35"/>
  <c r="B1997" i="35"/>
  <c r="C1997" i="35"/>
  <c r="D1997" i="35"/>
  <c r="E1997" i="35"/>
  <c r="A1998" i="35"/>
  <c r="B1998" i="35"/>
  <c r="C1998" i="35"/>
  <c r="D1998" i="35"/>
  <c r="E1998" i="35"/>
  <c r="A1999" i="35"/>
  <c r="B1999" i="35"/>
  <c r="C1999" i="35"/>
  <c r="D1999" i="35"/>
  <c r="E1999" i="35"/>
  <c r="A2000" i="35"/>
  <c r="B2000" i="35"/>
  <c r="C2000" i="35"/>
  <c r="D2000" i="35"/>
  <c r="E2000" i="35"/>
  <c r="A2001" i="35"/>
  <c r="B2001" i="35"/>
  <c r="C2001" i="35"/>
  <c r="D2001" i="35"/>
  <c r="E2001" i="35"/>
  <c r="A2002" i="35"/>
  <c r="B2002" i="35"/>
  <c r="C2002" i="35"/>
  <c r="D2002" i="35"/>
  <c r="E2002" i="35"/>
  <c r="A2003" i="35"/>
  <c r="B2003" i="35"/>
  <c r="C2003" i="35"/>
  <c r="D2003" i="35"/>
  <c r="E2003" i="35"/>
  <c r="A2004" i="35"/>
  <c r="B2004" i="35"/>
  <c r="C2004" i="35"/>
  <c r="D2004" i="35"/>
  <c r="E2004" i="35"/>
  <c r="A2005" i="35"/>
  <c r="B2005" i="35"/>
  <c r="C2005" i="35"/>
  <c r="D2005" i="35"/>
  <c r="E2005" i="35"/>
  <c r="A2006" i="35"/>
  <c r="B2006" i="35"/>
  <c r="C2006" i="35"/>
  <c r="D2006" i="35"/>
  <c r="E2006" i="35"/>
  <c r="A2007" i="35"/>
  <c r="B2007" i="35"/>
  <c r="C2007" i="35"/>
  <c r="D2007" i="35"/>
  <c r="E2007" i="35"/>
  <c r="A2008" i="35"/>
  <c r="B2008" i="35"/>
  <c r="C2008" i="35"/>
  <c r="D2008" i="35"/>
  <c r="E2008" i="35"/>
  <c r="A2009" i="35"/>
  <c r="B2009" i="35"/>
  <c r="C2009" i="35"/>
  <c r="D2009" i="35"/>
  <c r="E2009" i="35"/>
  <c r="A2010" i="35"/>
  <c r="B2010" i="35"/>
  <c r="C2010" i="35"/>
  <c r="D2010" i="35"/>
  <c r="E2010" i="35"/>
  <c r="A2011" i="35"/>
  <c r="B2011" i="35"/>
  <c r="C2011" i="35"/>
  <c r="D2011" i="35"/>
  <c r="E2011" i="35"/>
  <c r="A2012" i="35"/>
  <c r="B2012" i="35"/>
  <c r="C2012" i="35"/>
  <c r="D2012" i="35"/>
  <c r="E2012" i="35"/>
  <c r="A2013" i="35"/>
  <c r="B2013" i="35"/>
  <c r="C2013" i="35"/>
  <c r="D2013" i="35"/>
  <c r="E2013" i="35"/>
  <c r="A2014" i="35"/>
  <c r="B2014" i="35"/>
  <c r="C2014" i="35"/>
  <c r="D2014" i="35"/>
  <c r="E2014" i="35"/>
  <c r="A2015" i="35"/>
  <c r="B2015" i="35"/>
  <c r="C2015" i="35"/>
  <c r="D2015" i="35"/>
  <c r="E2015" i="35"/>
  <c r="A2016" i="35"/>
  <c r="B2016" i="35"/>
  <c r="C2016" i="35"/>
  <c r="D2016" i="35"/>
  <c r="E2016" i="35"/>
  <c r="A2017" i="35"/>
  <c r="B2017" i="35"/>
  <c r="C2017" i="35"/>
  <c r="D2017" i="35"/>
  <c r="E2017" i="35"/>
  <c r="A2018" i="35"/>
  <c r="B2018" i="35"/>
  <c r="C2018" i="35"/>
  <c r="D2018" i="35"/>
  <c r="E2018" i="35"/>
  <c r="A2019" i="35"/>
  <c r="B2019" i="35"/>
  <c r="C2019" i="35"/>
  <c r="D2019" i="35"/>
  <c r="E2019" i="35"/>
  <c r="A2020" i="35"/>
  <c r="B2020" i="35"/>
  <c r="C2020" i="35"/>
  <c r="D2020" i="35"/>
  <c r="E2020" i="35"/>
  <c r="A2021" i="35"/>
  <c r="B2021" i="35"/>
  <c r="C2021" i="35"/>
  <c r="D2021" i="35"/>
  <c r="E2021" i="35"/>
  <c r="A2022" i="35"/>
  <c r="B2022" i="35"/>
  <c r="C2022" i="35"/>
  <c r="D2022" i="35"/>
  <c r="E2022" i="35"/>
  <c r="A2023" i="35"/>
  <c r="B2023" i="35"/>
  <c r="C2023" i="35"/>
  <c r="D2023" i="35"/>
  <c r="E2023" i="35"/>
  <c r="A2024" i="35"/>
  <c r="B2024" i="35"/>
  <c r="C2024" i="35"/>
  <c r="D2024" i="35"/>
  <c r="E2024" i="35"/>
  <c r="A2025" i="35"/>
  <c r="B2025" i="35"/>
  <c r="C2025" i="35"/>
  <c r="D2025" i="35"/>
  <c r="E2025" i="35"/>
  <c r="A2026" i="35"/>
  <c r="B2026" i="35"/>
  <c r="C2026" i="35"/>
  <c r="D2026" i="35"/>
  <c r="E2026" i="35"/>
  <c r="A2027" i="35"/>
  <c r="B2027" i="35"/>
  <c r="C2027" i="35"/>
  <c r="D2027" i="35"/>
  <c r="E2027" i="35"/>
  <c r="A2028" i="35"/>
  <c r="B2028" i="35"/>
  <c r="C2028" i="35"/>
  <c r="D2028" i="35"/>
  <c r="E2028" i="35"/>
  <c r="A2029" i="35"/>
  <c r="B2029" i="35"/>
  <c r="C2029" i="35"/>
  <c r="D2029" i="35"/>
  <c r="E2029" i="35"/>
  <c r="A2030" i="35"/>
  <c r="B2030" i="35"/>
  <c r="C2030" i="35"/>
  <c r="D2030" i="35"/>
  <c r="E2030" i="35"/>
  <c r="A2031" i="35"/>
  <c r="B2031" i="35"/>
  <c r="C2031" i="35"/>
  <c r="D2031" i="35"/>
  <c r="E2031" i="35"/>
  <c r="A2032" i="35"/>
  <c r="B2032" i="35"/>
  <c r="C2032" i="35"/>
  <c r="D2032" i="35"/>
  <c r="E2032" i="35"/>
  <c r="A2033" i="35"/>
  <c r="B2033" i="35"/>
  <c r="C2033" i="35"/>
  <c r="D2033" i="35"/>
  <c r="E2033" i="35"/>
  <c r="A2034" i="35"/>
  <c r="B2034" i="35"/>
  <c r="C2034" i="35"/>
  <c r="D2034" i="35"/>
  <c r="E2034" i="35"/>
  <c r="A2035" i="35"/>
  <c r="B2035" i="35"/>
  <c r="C2035" i="35"/>
  <c r="D2035" i="35"/>
  <c r="E2035" i="35"/>
  <c r="A2036" i="35"/>
  <c r="B2036" i="35"/>
  <c r="C2036" i="35"/>
  <c r="D2036" i="35"/>
  <c r="E2036" i="35"/>
  <c r="A2037" i="35"/>
  <c r="B2037" i="35"/>
  <c r="C2037" i="35"/>
  <c r="D2037" i="35"/>
  <c r="E2037" i="35"/>
  <c r="A2038" i="35"/>
  <c r="B2038" i="35"/>
  <c r="C2038" i="35"/>
  <c r="D2038" i="35"/>
  <c r="E2038" i="35"/>
  <c r="A2039" i="35"/>
  <c r="B2039" i="35"/>
  <c r="C2039" i="35"/>
  <c r="D2039" i="35"/>
  <c r="E2039" i="35"/>
  <c r="A2040" i="35"/>
  <c r="B2040" i="35"/>
  <c r="C2040" i="35"/>
  <c r="D2040" i="35"/>
  <c r="E2040" i="35"/>
  <c r="A2041" i="35"/>
  <c r="B2041" i="35"/>
  <c r="C2041" i="35"/>
  <c r="D2041" i="35"/>
  <c r="E2041" i="35"/>
  <c r="A2042" i="35"/>
  <c r="B2042" i="35"/>
  <c r="C2042" i="35"/>
  <c r="D2042" i="35"/>
  <c r="E2042" i="35"/>
  <c r="A2043" i="35"/>
  <c r="B2043" i="35"/>
  <c r="C2043" i="35"/>
  <c r="D2043" i="35"/>
  <c r="E2043" i="35"/>
  <c r="A2044" i="35"/>
  <c r="B2044" i="35"/>
  <c r="C2044" i="35"/>
  <c r="D2044" i="35"/>
  <c r="E2044" i="35"/>
  <c r="A2045" i="35"/>
  <c r="B2045" i="35"/>
  <c r="C2045" i="35"/>
  <c r="D2045" i="35"/>
  <c r="E2045" i="35"/>
  <c r="A2046" i="35"/>
  <c r="B2046" i="35"/>
  <c r="C2046" i="35"/>
  <c r="D2046" i="35"/>
  <c r="E2046" i="35"/>
  <c r="A2047" i="35"/>
  <c r="B2047" i="35"/>
  <c r="C2047" i="35"/>
  <c r="D2047" i="35"/>
  <c r="E2047" i="35"/>
  <c r="A2048" i="35"/>
  <c r="B2048" i="35"/>
  <c r="C2048" i="35"/>
  <c r="D2048" i="35"/>
  <c r="E2048" i="35"/>
  <c r="A2049" i="35"/>
  <c r="B2049" i="35"/>
  <c r="C2049" i="35"/>
  <c r="D2049" i="35"/>
  <c r="E2049" i="35"/>
  <c r="A2050" i="35"/>
  <c r="B2050" i="35"/>
  <c r="C2050" i="35"/>
  <c r="D2050" i="35"/>
  <c r="E2050" i="35"/>
  <c r="A2051" i="35"/>
  <c r="B2051" i="35"/>
  <c r="C2051" i="35"/>
  <c r="D2051" i="35"/>
  <c r="E2051" i="35"/>
  <c r="A2052" i="35"/>
  <c r="B2052" i="35"/>
  <c r="C2052" i="35"/>
  <c r="D2052" i="35"/>
  <c r="E2052" i="35"/>
  <c r="A2053" i="35"/>
  <c r="B2053" i="35"/>
  <c r="C2053" i="35"/>
  <c r="D2053" i="35"/>
  <c r="E2053" i="35"/>
  <c r="A2054" i="35"/>
  <c r="B2054" i="35"/>
  <c r="C2054" i="35"/>
  <c r="D2054" i="35"/>
  <c r="E2054" i="35"/>
  <c r="A2055" i="35"/>
  <c r="B2055" i="35"/>
  <c r="C2055" i="35"/>
  <c r="D2055" i="35"/>
  <c r="E2055" i="35"/>
  <c r="A2056" i="35"/>
  <c r="B2056" i="35"/>
  <c r="C2056" i="35"/>
  <c r="D2056" i="35"/>
  <c r="E2056" i="35"/>
  <c r="A2057" i="35"/>
  <c r="B2057" i="35"/>
  <c r="C2057" i="35"/>
  <c r="D2057" i="35"/>
  <c r="E2057" i="35"/>
  <c r="A2058" i="35"/>
  <c r="B2058" i="35"/>
  <c r="C2058" i="35"/>
  <c r="D2058" i="35"/>
  <c r="E2058" i="35"/>
  <c r="A2059" i="35"/>
  <c r="B2059" i="35"/>
  <c r="C2059" i="35"/>
  <c r="D2059" i="35"/>
  <c r="E2059" i="35"/>
  <c r="A2060" i="35"/>
  <c r="B2060" i="35"/>
  <c r="C2060" i="35"/>
  <c r="D2060" i="35"/>
  <c r="E2060" i="35"/>
  <c r="A2061" i="35"/>
  <c r="B2061" i="35"/>
  <c r="C2061" i="35"/>
  <c r="D2061" i="35"/>
  <c r="E2061" i="35"/>
  <c r="A2062" i="35"/>
  <c r="B2062" i="35"/>
  <c r="C2062" i="35"/>
  <c r="D2062" i="35"/>
  <c r="E2062" i="35"/>
  <c r="A2063" i="35"/>
  <c r="B2063" i="35"/>
  <c r="C2063" i="35"/>
  <c r="D2063" i="35"/>
  <c r="E2063" i="35"/>
  <c r="A2064" i="35"/>
  <c r="B2064" i="35"/>
  <c r="C2064" i="35"/>
  <c r="D2064" i="35"/>
  <c r="E2064" i="35"/>
  <c r="A2065" i="35"/>
  <c r="B2065" i="35"/>
  <c r="C2065" i="35"/>
  <c r="D2065" i="35"/>
  <c r="E2065" i="35"/>
  <c r="A2066" i="35"/>
  <c r="B2066" i="35"/>
  <c r="C2066" i="35"/>
  <c r="D2066" i="35"/>
  <c r="E2066" i="35"/>
  <c r="A2067" i="35"/>
  <c r="B2067" i="35"/>
  <c r="C2067" i="35"/>
  <c r="D2067" i="35"/>
  <c r="E2067" i="35"/>
  <c r="A2068" i="35"/>
  <c r="B2068" i="35"/>
  <c r="C2068" i="35"/>
  <c r="D2068" i="35"/>
  <c r="E2068" i="35"/>
  <c r="A2069" i="35"/>
  <c r="B2069" i="35"/>
  <c r="C2069" i="35"/>
  <c r="D2069" i="35"/>
  <c r="E2069" i="35"/>
  <c r="A2070" i="35"/>
  <c r="B2070" i="35"/>
  <c r="C2070" i="35"/>
  <c r="D2070" i="35"/>
  <c r="E2070" i="35"/>
  <c r="A2071" i="35"/>
  <c r="B2071" i="35"/>
  <c r="C2071" i="35"/>
  <c r="D2071" i="35"/>
  <c r="E2071" i="35"/>
  <c r="A2072" i="35"/>
  <c r="B2072" i="35"/>
  <c r="C2072" i="35"/>
  <c r="D2072" i="35"/>
  <c r="E2072" i="35"/>
  <c r="A2073" i="35"/>
  <c r="B2073" i="35"/>
  <c r="C2073" i="35"/>
  <c r="D2073" i="35"/>
  <c r="E2073" i="35"/>
  <c r="A2074" i="35"/>
  <c r="B2074" i="35"/>
  <c r="C2074" i="35"/>
  <c r="D2074" i="35"/>
  <c r="E2074" i="35"/>
  <c r="A2075" i="35"/>
  <c r="B2075" i="35"/>
  <c r="C2075" i="35"/>
  <c r="D2075" i="35"/>
  <c r="E2075" i="35"/>
  <c r="A2076" i="35"/>
  <c r="B2076" i="35"/>
  <c r="C2076" i="35"/>
  <c r="D2076" i="35"/>
  <c r="E2076" i="35"/>
  <c r="A2077" i="35"/>
  <c r="B2077" i="35"/>
  <c r="C2077" i="35"/>
  <c r="D2077" i="35"/>
  <c r="E2077" i="35"/>
  <c r="A2078" i="35"/>
  <c r="B2078" i="35"/>
  <c r="C2078" i="35"/>
  <c r="D2078" i="35"/>
  <c r="E2078" i="35"/>
  <c r="A2079" i="35"/>
  <c r="B2079" i="35"/>
  <c r="C2079" i="35"/>
  <c r="D2079" i="35"/>
  <c r="E2079" i="35"/>
  <c r="A2080" i="35"/>
  <c r="B2080" i="35"/>
  <c r="C2080" i="35"/>
  <c r="D2080" i="35"/>
  <c r="E2080" i="35"/>
  <c r="A2081" i="35"/>
  <c r="B2081" i="35"/>
  <c r="C2081" i="35"/>
  <c r="D2081" i="35"/>
  <c r="E2081" i="35"/>
  <c r="A2082" i="35"/>
  <c r="B2082" i="35"/>
  <c r="C2082" i="35"/>
  <c r="D2082" i="35"/>
  <c r="E2082" i="35"/>
  <c r="A2083" i="35"/>
  <c r="B2083" i="35"/>
  <c r="C2083" i="35"/>
  <c r="D2083" i="35"/>
  <c r="E2083" i="35"/>
  <c r="A2084" i="35"/>
  <c r="B2084" i="35"/>
  <c r="C2084" i="35"/>
  <c r="D2084" i="35"/>
  <c r="E2084" i="35"/>
  <c r="A2085" i="35"/>
  <c r="B2085" i="35"/>
  <c r="C2085" i="35"/>
  <c r="D2085" i="35"/>
  <c r="E2085" i="35"/>
  <c r="A2086" i="35"/>
  <c r="B2086" i="35"/>
  <c r="C2086" i="35"/>
  <c r="D2086" i="35"/>
  <c r="E2086" i="35"/>
  <c r="A2087" i="35"/>
  <c r="B2087" i="35"/>
  <c r="C2087" i="35"/>
  <c r="D2087" i="35"/>
  <c r="E2087" i="35"/>
  <c r="A2088" i="35"/>
  <c r="B2088" i="35"/>
  <c r="C2088" i="35"/>
  <c r="D2088" i="35"/>
  <c r="E2088" i="35"/>
  <c r="A2089" i="35"/>
  <c r="B2089" i="35"/>
  <c r="C2089" i="35"/>
  <c r="D2089" i="35"/>
  <c r="E2089" i="35"/>
  <c r="A2090" i="35"/>
  <c r="B2090" i="35"/>
  <c r="C2090" i="35"/>
  <c r="D2090" i="35"/>
  <c r="E2090" i="35"/>
  <c r="A2091" i="35"/>
  <c r="B2091" i="35"/>
  <c r="C2091" i="35"/>
  <c r="D2091" i="35"/>
  <c r="E2091" i="35"/>
  <c r="A2092" i="35"/>
  <c r="B2092" i="35"/>
  <c r="C2092" i="35"/>
  <c r="D2092" i="35"/>
  <c r="E2092" i="35"/>
  <c r="A2093" i="35"/>
  <c r="B2093" i="35"/>
  <c r="C2093" i="35"/>
  <c r="D2093" i="35"/>
  <c r="E2093" i="35"/>
  <c r="A2094" i="35"/>
  <c r="B2094" i="35"/>
  <c r="C2094" i="35"/>
  <c r="D2094" i="35"/>
  <c r="E2094" i="35"/>
  <c r="A2095" i="35"/>
  <c r="B2095" i="35"/>
  <c r="C2095" i="35"/>
  <c r="D2095" i="35"/>
  <c r="E2095" i="35"/>
  <c r="A2096" i="35"/>
  <c r="B2096" i="35"/>
  <c r="C2096" i="35"/>
  <c r="D2096" i="35"/>
  <c r="E2096" i="35"/>
  <c r="A2097" i="35"/>
  <c r="B2097" i="35"/>
  <c r="C2097" i="35"/>
  <c r="D2097" i="35"/>
  <c r="E2097" i="35"/>
  <c r="A2098" i="35"/>
  <c r="B2098" i="35"/>
  <c r="C2098" i="35"/>
  <c r="D2098" i="35"/>
  <c r="E2098" i="35"/>
  <c r="A2099" i="35"/>
  <c r="B2099" i="35"/>
  <c r="C2099" i="35"/>
  <c r="D2099" i="35"/>
  <c r="E2099" i="35"/>
  <c r="A2100" i="35"/>
  <c r="B2100" i="35"/>
  <c r="C2100" i="35"/>
  <c r="D2100" i="35"/>
  <c r="E2100" i="35"/>
  <c r="A2101" i="35"/>
  <c r="B2101" i="35"/>
  <c r="C2101" i="35"/>
  <c r="D2101" i="35"/>
  <c r="E2101" i="35"/>
  <c r="A2102" i="35"/>
  <c r="B2102" i="35"/>
  <c r="C2102" i="35"/>
  <c r="D2102" i="35"/>
  <c r="E2102" i="35"/>
  <c r="A2103" i="35"/>
  <c r="B2103" i="35"/>
  <c r="C2103" i="35"/>
  <c r="D2103" i="35"/>
  <c r="E2103" i="35"/>
  <c r="A2104" i="35"/>
  <c r="B2104" i="35"/>
  <c r="C2104" i="35"/>
  <c r="D2104" i="35"/>
  <c r="E2104" i="35"/>
  <c r="A2105" i="35"/>
  <c r="B2105" i="35"/>
  <c r="C2105" i="35"/>
  <c r="D2105" i="35"/>
  <c r="E2105" i="35"/>
  <c r="A2106" i="35"/>
  <c r="B2106" i="35"/>
  <c r="C2106" i="35"/>
  <c r="D2106" i="35"/>
  <c r="E2106" i="35"/>
  <c r="A2107" i="35"/>
  <c r="B2107" i="35"/>
  <c r="C2107" i="35"/>
  <c r="D2107" i="35"/>
  <c r="E2107" i="35"/>
  <c r="A2108" i="35"/>
  <c r="B2108" i="35"/>
  <c r="C2108" i="35"/>
  <c r="D2108" i="35"/>
  <c r="E2108" i="35"/>
  <c r="A2109" i="35"/>
  <c r="B2109" i="35"/>
  <c r="C2109" i="35"/>
  <c r="D2109" i="35"/>
  <c r="E2109" i="35"/>
  <c r="A2110" i="35"/>
  <c r="B2110" i="35"/>
  <c r="C2110" i="35"/>
  <c r="D2110" i="35"/>
  <c r="E2110" i="35"/>
  <c r="A2111" i="35"/>
  <c r="B2111" i="35"/>
  <c r="C2111" i="35"/>
  <c r="D2111" i="35"/>
  <c r="E2111" i="35"/>
  <c r="A2112" i="35"/>
  <c r="B2112" i="35"/>
  <c r="C2112" i="35"/>
  <c r="D2112" i="35"/>
  <c r="E2112" i="35"/>
  <c r="A2113" i="35"/>
  <c r="B2113" i="35"/>
  <c r="C2113" i="35"/>
  <c r="D2113" i="35"/>
  <c r="E2113" i="35"/>
  <c r="A2114" i="35"/>
  <c r="B2114" i="35"/>
  <c r="C2114" i="35"/>
  <c r="D2114" i="35"/>
  <c r="E2114" i="35"/>
  <c r="A2115" i="35"/>
  <c r="B2115" i="35"/>
  <c r="C2115" i="35"/>
  <c r="D2115" i="35"/>
  <c r="E2115" i="35"/>
  <c r="A2116" i="35"/>
  <c r="B2116" i="35"/>
  <c r="C2116" i="35"/>
  <c r="D2116" i="35"/>
  <c r="E2116" i="35"/>
  <c r="A2117" i="35"/>
  <c r="B2117" i="35"/>
  <c r="C2117" i="35"/>
  <c r="D2117" i="35"/>
  <c r="E2117" i="35"/>
  <c r="A2118" i="35"/>
  <c r="B2118" i="35"/>
  <c r="C2118" i="35"/>
  <c r="D2118" i="35"/>
  <c r="E2118" i="35"/>
  <c r="A2119" i="35"/>
  <c r="B2119" i="35"/>
  <c r="C2119" i="35"/>
  <c r="D2119" i="35"/>
  <c r="E2119" i="35"/>
  <c r="A2120" i="35"/>
  <c r="B2120" i="35"/>
  <c r="C2120" i="35"/>
  <c r="D2120" i="35"/>
  <c r="E2120" i="35"/>
  <c r="A2121" i="35"/>
  <c r="B2121" i="35"/>
  <c r="C2121" i="35"/>
  <c r="D2121" i="35"/>
  <c r="E2121" i="35"/>
  <c r="A2122" i="35"/>
  <c r="B2122" i="35"/>
  <c r="C2122" i="35"/>
  <c r="D2122" i="35"/>
  <c r="E2122" i="35"/>
  <c r="A2123" i="35"/>
  <c r="B2123" i="35"/>
  <c r="C2123" i="35"/>
  <c r="D2123" i="35"/>
  <c r="E2123" i="35"/>
  <c r="A2124" i="35"/>
  <c r="B2124" i="35"/>
  <c r="C2124" i="35"/>
  <c r="D2124" i="35"/>
  <c r="E2124" i="35"/>
  <c r="A2125" i="35"/>
  <c r="B2125" i="35"/>
  <c r="C2125" i="35"/>
  <c r="D2125" i="35"/>
  <c r="E2125" i="35"/>
  <c r="A2126" i="35"/>
  <c r="B2126" i="35"/>
  <c r="C2126" i="35"/>
  <c r="D2126" i="35"/>
  <c r="E2126" i="35"/>
  <c r="A2127" i="35"/>
  <c r="B2127" i="35"/>
  <c r="C2127" i="35"/>
  <c r="D2127" i="35"/>
  <c r="E2127" i="35"/>
  <c r="A2128" i="35"/>
  <c r="B2128" i="35"/>
  <c r="C2128" i="35"/>
  <c r="D2128" i="35"/>
  <c r="E2128" i="35"/>
  <c r="A2129" i="35"/>
  <c r="B2129" i="35"/>
  <c r="C2129" i="35"/>
  <c r="D2129" i="35"/>
  <c r="E2129" i="35"/>
  <c r="A2130" i="35"/>
  <c r="B2130" i="35"/>
  <c r="C2130" i="35"/>
  <c r="D2130" i="35"/>
  <c r="E2130" i="35"/>
  <c r="A2131" i="35"/>
  <c r="B2131" i="35"/>
  <c r="C2131" i="35"/>
  <c r="D2131" i="35"/>
  <c r="E2131" i="35"/>
  <c r="A2132" i="35"/>
  <c r="B2132" i="35"/>
  <c r="C2132" i="35"/>
  <c r="D2132" i="35"/>
  <c r="E2132" i="35"/>
  <c r="A2133" i="35"/>
  <c r="B2133" i="35"/>
  <c r="C2133" i="35"/>
  <c r="D2133" i="35"/>
  <c r="E2133" i="35"/>
  <c r="A2134" i="35"/>
  <c r="B2134" i="35"/>
  <c r="C2134" i="35"/>
  <c r="D2134" i="35"/>
  <c r="E2134" i="35"/>
  <c r="A2135" i="35"/>
  <c r="B2135" i="35"/>
  <c r="C2135" i="35"/>
  <c r="D2135" i="35"/>
  <c r="E2135" i="35"/>
  <c r="A2136" i="35"/>
  <c r="B2136" i="35"/>
  <c r="C2136" i="35"/>
  <c r="D2136" i="35"/>
  <c r="E2136" i="35"/>
  <c r="A2137" i="35"/>
  <c r="B2137" i="35"/>
  <c r="C2137" i="35"/>
  <c r="D2137" i="35"/>
  <c r="E2137" i="35"/>
  <c r="A2138" i="35"/>
  <c r="B2138" i="35"/>
  <c r="C2138" i="35"/>
  <c r="D2138" i="35"/>
  <c r="E2138" i="35"/>
  <c r="A2139" i="35"/>
  <c r="B2139" i="35"/>
  <c r="C2139" i="35"/>
  <c r="D2139" i="35"/>
  <c r="E2139" i="35"/>
  <c r="A2140" i="35"/>
  <c r="B2140" i="35"/>
  <c r="C2140" i="35"/>
  <c r="D2140" i="35"/>
  <c r="E2140" i="35"/>
  <c r="A2141" i="35"/>
  <c r="B2141" i="35"/>
  <c r="C2141" i="35"/>
  <c r="D2141" i="35"/>
  <c r="E2141" i="35"/>
  <c r="A2142" i="35"/>
  <c r="B2142" i="35"/>
  <c r="C2142" i="35"/>
  <c r="D2142" i="35"/>
  <c r="E2142" i="35"/>
  <c r="A2143" i="35"/>
  <c r="B2143" i="35"/>
  <c r="C2143" i="35"/>
  <c r="D2143" i="35"/>
  <c r="E2143" i="35"/>
  <c r="A2144" i="35"/>
  <c r="B2144" i="35"/>
  <c r="C2144" i="35"/>
  <c r="D2144" i="35"/>
  <c r="E2144" i="35"/>
  <c r="A2145" i="35"/>
  <c r="B2145" i="35"/>
  <c r="C2145" i="35"/>
  <c r="D2145" i="35"/>
  <c r="E2145" i="35"/>
  <c r="A2146" i="35"/>
  <c r="B2146" i="35"/>
  <c r="C2146" i="35"/>
  <c r="D2146" i="35"/>
  <c r="E2146" i="35"/>
  <c r="A2147" i="35"/>
  <c r="B2147" i="35"/>
  <c r="C2147" i="35"/>
  <c r="D2147" i="35"/>
  <c r="E2147" i="35"/>
  <c r="A2148" i="35"/>
  <c r="B2148" i="35"/>
  <c r="C2148" i="35"/>
  <c r="D2148" i="35"/>
  <c r="E2148" i="35"/>
  <c r="A2149" i="35"/>
  <c r="B2149" i="35"/>
  <c r="C2149" i="35"/>
  <c r="D2149" i="35"/>
  <c r="E2149" i="35"/>
  <c r="A2150" i="35"/>
  <c r="B2150" i="35"/>
  <c r="C2150" i="35"/>
  <c r="D2150" i="35"/>
  <c r="E2150" i="35"/>
  <c r="A2151" i="35"/>
  <c r="B2151" i="35"/>
  <c r="C2151" i="35"/>
  <c r="D2151" i="35"/>
  <c r="E2151" i="35"/>
  <c r="A2152" i="35"/>
  <c r="B2152" i="35"/>
  <c r="C2152" i="35"/>
  <c r="D2152" i="35"/>
  <c r="E2152" i="35"/>
  <c r="A2153" i="35"/>
  <c r="B2153" i="35"/>
  <c r="C2153" i="35"/>
  <c r="D2153" i="35"/>
  <c r="E2153" i="35"/>
  <c r="A2154" i="35"/>
  <c r="B2154" i="35"/>
  <c r="C2154" i="35"/>
  <c r="D2154" i="35"/>
  <c r="E2154" i="35"/>
  <c r="A2155" i="35"/>
  <c r="B2155" i="35"/>
  <c r="C2155" i="35"/>
  <c r="D2155" i="35"/>
  <c r="E2155" i="35"/>
  <c r="A2156" i="35"/>
  <c r="B2156" i="35"/>
  <c r="C2156" i="35"/>
  <c r="D2156" i="35"/>
  <c r="E2156" i="35"/>
  <c r="A2157" i="35"/>
  <c r="B2157" i="35"/>
  <c r="C2157" i="35"/>
  <c r="D2157" i="35"/>
  <c r="E2157" i="35"/>
  <c r="A2158" i="35"/>
  <c r="B2158" i="35"/>
  <c r="C2158" i="35"/>
  <c r="D2158" i="35"/>
  <c r="E2158" i="35"/>
  <c r="A2159" i="35"/>
  <c r="B2159" i="35"/>
  <c r="C2159" i="35"/>
  <c r="D2159" i="35"/>
  <c r="E2159" i="35"/>
  <c r="A2160" i="35"/>
  <c r="B2160" i="35"/>
  <c r="C2160" i="35"/>
  <c r="D2160" i="35"/>
  <c r="E2160" i="35"/>
  <c r="A2161" i="35"/>
  <c r="B2161" i="35"/>
  <c r="C2161" i="35"/>
  <c r="D2161" i="35"/>
  <c r="E2161" i="35"/>
  <c r="A2162" i="35"/>
  <c r="B2162" i="35"/>
  <c r="C2162" i="35"/>
  <c r="D2162" i="35"/>
  <c r="E2162" i="35"/>
  <c r="A2163" i="35"/>
  <c r="B2163" i="35"/>
  <c r="C2163" i="35"/>
  <c r="D2163" i="35"/>
  <c r="E2163" i="35"/>
  <c r="A2164" i="35"/>
  <c r="B2164" i="35"/>
  <c r="C2164" i="35"/>
  <c r="D2164" i="35"/>
  <c r="E2164" i="35"/>
  <c r="A2165" i="35"/>
  <c r="B2165" i="35"/>
  <c r="C2165" i="35"/>
  <c r="D2165" i="35"/>
  <c r="E2165" i="35"/>
  <c r="A2166" i="35"/>
  <c r="B2166" i="35"/>
  <c r="C2166" i="35"/>
  <c r="D2166" i="35"/>
  <c r="E2166" i="35"/>
  <c r="A2167" i="35"/>
  <c r="B2167" i="35"/>
  <c r="C2167" i="35"/>
  <c r="D2167" i="35"/>
  <c r="E2167" i="35"/>
  <c r="A2168" i="35"/>
  <c r="B2168" i="35"/>
  <c r="C2168" i="35"/>
  <c r="D2168" i="35"/>
  <c r="E2168" i="35"/>
  <c r="A2169" i="35"/>
  <c r="B2169" i="35"/>
  <c r="C2169" i="35"/>
  <c r="D2169" i="35"/>
  <c r="E2169" i="35"/>
  <c r="A2170" i="35"/>
  <c r="B2170" i="35"/>
  <c r="C2170" i="35"/>
  <c r="D2170" i="35"/>
  <c r="E2170" i="35"/>
  <c r="A2171" i="35"/>
  <c r="B2171" i="35"/>
  <c r="C2171" i="35"/>
  <c r="D2171" i="35"/>
  <c r="E2171" i="35"/>
  <c r="A2172" i="35"/>
  <c r="B2172" i="35"/>
  <c r="C2172" i="35"/>
  <c r="D2172" i="35"/>
  <c r="E2172" i="35"/>
  <c r="A2173" i="35"/>
  <c r="B2173" i="35"/>
  <c r="C2173" i="35"/>
  <c r="D2173" i="35"/>
  <c r="E2173" i="35"/>
  <c r="A2174" i="35"/>
  <c r="B2174" i="35"/>
  <c r="C2174" i="35"/>
  <c r="D2174" i="35"/>
  <c r="E2174" i="35"/>
  <c r="A2175" i="35"/>
  <c r="B2175" i="35"/>
  <c r="C2175" i="35"/>
  <c r="D2175" i="35"/>
  <c r="E2175" i="35"/>
  <c r="A2176" i="35"/>
  <c r="B2176" i="35"/>
  <c r="C2176" i="35"/>
  <c r="D2176" i="35"/>
  <c r="E2176" i="35"/>
  <c r="A2177" i="35"/>
  <c r="B2177" i="35"/>
  <c r="C2177" i="35"/>
  <c r="D2177" i="35"/>
  <c r="E2177" i="35"/>
  <c r="A2178" i="35"/>
  <c r="B2178" i="35"/>
  <c r="C2178" i="35"/>
  <c r="D2178" i="35"/>
  <c r="E2178" i="35"/>
  <c r="A2179" i="35"/>
  <c r="B2179" i="35"/>
  <c r="C2179" i="35"/>
  <c r="D2179" i="35"/>
  <c r="E2179" i="35"/>
  <c r="A2180" i="35"/>
  <c r="B2180" i="35"/>
  <c r="C2180" i="35"/>
  <c r="D2180" i="35"/>
  <c r="E2180" i="35"/>
  <c r="A2181" i="35"/>
  <c r="B2181" i="35"/>
  <c r="C2181" i="35"/>
  <c r="D2181" i="35"/>
  <c r="E2181" i="35"/>
  <c r="A2182" i="35"/>
  <c r="B2182" i="35"/>
  <c r="C2182" i="35"/>
  <c r="D2182" i="35"/>
  <c r="E2182" i="35"/>
  <c r="A2183" i="35"/>
  <c r="B2183" i="35"/>
  <c r="C2183" i="35"/>
  <c r="D2183" i="35"/>
  <c r="E2183" i="35"/>
  <c r="A2184" i="35"/>
  <c r="B2184" i="35"/>
  <c r="C2184" i="35"/>
  <c r="D2184" i="35"/>
  <c r="E2184" i="35"/>
  <c r="A2185" i="35"/>
  <c r="B2185" i="35"/>
  <c r="C2185" i="35"/>
  <c r="D2185" i="35"/>
  <c r="E2185" i="35"/>
  <c r="A2186" i="35"/>
  <c r="B2186" i="35"/>
  <c r="C2186" i="35"/>
  <c r="D2186" i="35"/>
  <c r="E2186" i="35"/>
  <c r="A2187" i="35"/>
  <c r="B2187" i="35"/>
  <c r="C2187" i="35"/>
  <c r="D2187" i="35"/>
  <c r="E2187" i="35"/>
  <c r="A2188" i="35"/>
  <c r="B2188" i="35"/>
  <c r="C2188" i="35"/>
  <c r="D2188" i="35"/>
  <c r="E2188" i="35"/>
  <c r="A2189" i="35"/>
  <c r="B2189" i="35"/>
  <c r="C2189" i="35"/>
  <c r="D2189" i="35"/>
  <c r="E2189" i="35"/>
  <c r="A2190" i="35"/>
  <c r="B2190" i="35"/>
  <c r="C2190" i="35"/>
  <c r="D2190" i="35"/>
  <c r="E2190" i="35"/>
  <c r="A2191" i="35"/>
  <c r="B2191" i="35"/>
  <c r="C2191" i="35"/>
  <c r="D2191" i="35"/>
  <c r="E2191" i="35"/>
  <c r="A2192" i="35"/>
  <c r="B2192" i="35"/>
  <c r="C2192" i="35"/>
  <c r="D2192" i="35"/>
  <c r="E2192" i="35"/>
  <c r="A2193" i="35"/>
  <c r="B2193" i="35"/>
  <c r="C2193" i="35"/>
  <c r="D2193" i="35"/>
  <c r="E2193" i="35"/>
  <c r="A2194" i="35"/>
  <c r="B2194" i="35"/>
  <c r="C2194" i="35"/>
  <c r="D2194" i="35"/>
  <c r="E2194" i="35"/>
  <c r="A2195" i="35"/>
  <c r="B2195" i="35"/>
  <c r="C2195" i="35"/>
  <c r="D2195" i="35"/>
  <c r="E2195" i="35"/>
  <c r="A2196" i="35"/>
  <c r="B2196" i="35"/>
  <c r="C2196" i="35"/>
  <c r="D2196" i="35"/>
  <c r="E2196" i="35"/>
  <c r="A2197" i="35"/>
  <c r="B2197" i="35"/>
  <c r="C2197" i="35"/>
  <c r="D2197" i="35"/>
  <c r="E2197" i="35"/>
  <c r="A2198" i="35"/>
  <c r="B2198" i="35"/>
  <c r="C2198" i="35"/>
  <c r="D2198" i="35"/>
  <c r="E2198" i="35"/>
  <c r="A2199" i="35"/>
  <c r="B2199" i="35"/>
  <c r="C2199" i="35"/>
  <c r="D2199" i="35"/>
  <c r="E2199" i="35"/>
  <c r="A2200" i="35"/>
  <c r="B2200" i="35"/>
  <c r="C2200" i="35"/>
  <c r="D2200" i="35"/>
  <c r="E2200" i="35"/>
  <c r="A2201" i="35"/>
  <c r="B2201" i="35"/>
  <c r="C2201" i="35"/>
  <c r="D2201" i="35"/>
  <c r="E2201" i="35"/>
  <c r="A2202" i="35"/>
  <c r="B2202" i="35"/>
  <c r="C2202" i="35"/>
  <c r="D2202" i="35"/>
  <c r="E2202" i="35"/>
  <c r="A2203" i="35"/>
  <c r="B2203" i="35"/>
  <c r="C2203" i="35"/>
  <c r="D2203" i="35"/>
  <c r="E2203" i="35"/>
  <c r="A2204" i="35"/>
  <c r="B2204" i="35"/>
  <c r="C2204" i="35"/>
  <c r="D2204" i="35"/>
  <c r="E2204" i="35"/>
  <c r="A2205" i="35"/>
  <c r="B2205" i="35"/>
  <c r="C2205" i="35"/>
  <c r="D2205" i="35"/>
  <c r="E2205" i="35"/>
  <c r="A2206" i="35"/>
  <c r="B2206" i="35"/>
  <c r="C2206" i="35"/>
  <c r="D2206" i="35"/>
  <c r="E2206" i="35"/>
  <c r="A2207" i="35"/>
  <c r="B2207" i="35"/>
  <c r="C2207" i="35"/>
  <c r="D2207" i="35"/>
  <c r="E2207" i="35"/>
  <c r="A2208" i="35"/>
  <c r="B2208" i="35"/>
  <c r="C2208" i="35"/>
  <c r="D2208" i="35"/>
  <c r="E2208" i="35"/>
  <c r="A2209" i="35"/>
  <c r="B2209" i="35"/>
  <c r="C2209" i="35"/>
  <c r="D2209" i="35"/>
  <c r="E2209" i="35"/>
  <c r="A2210" i="35"/>
  <c r="B2210" i="35"/>
  <c r="C2210" i="35"/>
  <c r="D2210" i="35"/>
  <c r="E2210" i="35"/>
  <c r="A2211" i="35"/>
  <c r="B2211" i="35"/>
  <c r="C2211" i="35"/>
  <c r="D2211" i="35"/>
  <c r="E2211" i="35"/>
  <c r="A2212" i="35"/>
  <c r="B2212" i="35"/>
  <c r="C2212" i="35"/>
  <c r="D2212" i="35"/>
  <c r="E2212" i="35"/>
  <c r="A2213" i="35"/>
  <c r="B2213" i="35"/>
  <c r="C2213" i="35"/>
  <c r="D2213" i="35"/>
  <c r="E2213" i="35"/>
  <c r="A2214" i="35"/>
  <c r="B2214" i="35"/>
  <c r="C2214" i="35"/>
  <c r="D2214" i="35"/>
  <c r="E2214" i="35"/>
  <c r="A2215" i="35"/>
  <c r="B2215" i="35"/>
  <c r="C2215" i="35"/>
  <c r="D2215" i="35"/>
  <c r="E2215" i="35"/>
  <c r="A2216" i="35"/>
  <c r="B2216" i="35"/>
  <c r="C2216" i="35"/>
  <c r="D2216" i="35"/>
  <c r="E2216" i="35"/>
  <c r="A2217" i="35"/>
  <c r="B2217" i="35"/>
  <c r="C2217" i="35"/>
  <c r="D2217" i="35"/>
  <c r="E2217" i="35"/>
  <c r="A2218" i="35"/>
  <c r="B2218" i="35"/>
  <c r="C2218" i="35"/>
  <c r="D2218" i="35"/>
  <c r="E2218" i="35"/>
  <c r="A2219" i="35"/>
  <c r="B2219" i="35"/>
  <c r="C2219" i="35"/>
  <c r="D2219" i="35"/>
  <c r="E2219" i="35"/>
  <c r="A2220" i="35"/>
  <c r="B2220" i="35"/>
  <c r="C2220" i="35"/>
  <c r="D2220" i="35"/>
  <c r="E2220" i="35"/>
  <c r="A2221" i="35"/>
  <c r="B2221" i="35"/>
  <c r="C2221" i="35"/>
  <c r="D2221" i="35"/>
  <c r="E2221" i="35"/>
  <c r="A2222" i="35"/>
  <c r="B2222" i="35"/>
  <c r="C2222" i="35"/>
  <c r="D2222" i="35"/>
  <c r="E2222" i="35"/>
  <c r="A2223" i="35"/>
  <c r="B2223" i="35"/>
  <c r="C2223" i="35"/>
  <c r="D2223" i="35"/>
  <c r="E2223" i="35"/>
  <c r="A2224" i="35"/>
  <c r="B2224" i="35"/>
  <c r="C2224" i="35"/>
  <c r="D2224" i="35"/>
  <c r="E2224" i="35"/>
  <c r="A2225" i="35"/>
  <c r="B2225" i="35"/>
  <c r="C2225" i="35"/>
  <c r="D2225" i="35"/>
  <c r="E2225" i="35"/>
  <c r="A2226" i="35"/>
  <c r="B2226" i="35"/>
  <c r="C2226" i="35"/>
  <c r="D2226" i="35"/>
  <c r="E2226" i="35"/>
  <c r="A2227" i="35"/>
  <c r="B2227" i="35"/>
  <c r="C2227" i="35"/>
  <c r="D2227" i="35"/>
  <c r="E2227" i="35"/>
  <c r="A2228" i="35"/>
  <c r="B2228" i="35"/>
  <c r="C2228" i="35"/>
  <c r="D2228" i="35"/>
  <c r="E2228" i="35"/>
  <c r="A2229" i="35"/>
  <c r="B2229" i="35"/>
  <c r="C2229" i="35"/>
  <c r="D2229" i="35"/>
  <c r="E2229" i="35"/>
  <c r="A2230" i="35"/>
  <c r="B2230" i="35"/>
  <c r="C2230" i="35"/>
  <c r="D2230" i="35"/>
  <c r="E2230" i="35"/>
  <c r="A2231" i="35"/>
  <c r="B2231" i="35"/>
  <c r="C2231" i="35"/>
  <c r="D2231" i="35"/>
  <c r="E2231" i="35"/>
  <c r="A2232" i="35"/>
  <c r="B2232" i="35"/>
  <c r="C2232" i="35"/>
  <c r="D2232" i="35"/>
  <c r="E2232" i="35"/>
  <c r="A2233" i="35"/>
  <c r="B2233" i="35"/>
  <c r="C2233" i="35"/>
  <c r="D2233" i="35"/>
  <c r="E2233" i="35"/>
  <c r="A2234" i="35"/>
  <c r="B2234" i="35"/>
  <c r="C2234" i="35"/>
  <c r="D2234" i="35"/>
  <c r="E2234" i="35"/>
  <c r="A2235" i="35"/>
  <c r="B2235" i="35"/>
  <c r="C2235" i="35"/>
  <c r="D2235" i="35"/>
  <c r="E2235" i="35"/>
  <c r="A2236" i="35"/>
  <c r="B2236" i="35"/>
  <c r="C2236" i="35"/>
  <c r="D2236" i="35"/>
  <c r="E2236" i="35"/>
  <c r="A2237" i="35"/>
  <c r="B2237" i="35"/>
  <c r="C2237" i="35"/>
  <c r="D2237" i="35"/>
  <c r="E2237" i="35"/>
  <c r="A2238" i="35"/>
  <c r="B2238" i="35"/>
  <c r="C2238" i="35"/>
  <c r="D2238" i="35"/>
  <c r="E2238" i="35"/>
  <c r="A2239" i="35"/>
  <c r="B2239" i="35"/>
  <c r="C2239" i="35"/>
  <c r="D2239" i="35"/>
  <c r="E2239" i="35"/>
  <c r="A2240" i="35"/>
  <c r="B2240" i="35"/>
  <c r="C2240" i="35"/>
  <c r="D2240" i="35"/>
  <c r="E2240" i="35"/>
  <c r="A2241" i="35"/>
  <c r="B2241" i="35"/>
  <c r="C2241" i="35"/>
  <c r="D2241" i="35"/>
  <c r="E2241" i="35"/>
  <c r="A2242" i="35"/>
  <c r="B2242" i="35"/>
  <c r="C2242" i="35"/>
  <c r="D2242" i="35"/>
  <c r="E2242" i="35"/>
  <c r="A2243" i="35"/>
  <c r="B2243" i="35"/>
  <c r="C2243" i="35"/>
  <c r="D2243" i="35"/>
  <c r="E2243" i="35"/>
  <c r="A2244" i="35"/>
  <c r="B2244" i="35"/>
  <c r="C2244" i="35"/>
  <c r="D2244" i="35"/>
  <c r="E2244" i="35"/>
  <c r="A2245" i="35"/>
  <c r="B2245" i="35"/>
  <c r="C2245" i="35"/>
  <c r="D2245" i="35"/>
  <c r="E2245" i="35"/>
  <c r="A2246" i="35"/>
  <c r="B2246" i="35"/>
  <c r="C2246" i="35"/>
  <c r="D2246" i="35"/>
  <c r="E2246" i="35"/>
  <c r="A2247" i="35"/>
  <c r="B2247" i="35"/>
  <c r="C2247" i="35"/>
  <c r="D2247" i="35"/>
  <c r="E2247" i="35"/>
  <c r="A2248" i="35"/>
  <c r="B2248" i="35"/>
  <c r="C2248" i="35"/>
  <c r="D2248" i="35"/>
  <c r="E2248" i="35"/>
  <c r="A2249" i="35"/>
  <c r="B2249" i="35"/>
  <c r="C2249" i="35"/>
  <c r="D2249" i="35"/>
  <c r="E2249" i="35"/>
  <c r="A2250" i="35"/>
  <c r="B2250" i="35"/>
  <c r="C2250" i="35"/>
  <c r="D2250" i="35"/>
  <c r="E2250" i="35"/>
  <c r="A2251" i="35"/>
  <c r="B2251" i="35"/>
  <c r="C2251" i="35"/>
  <c r="D2251" i="35"/>
  <c r="E2251" i="35"/>
  <c r="A2252" i="35"/>
  <c r="B2252" i="35"/>
  <c r="C2252" i="35"/>
  <c r="D2252" i="35"/>
  <c r="E2252" i="35"/>
  <c r="A2253" i="35"/>
  <c r="B2253" i="35"/>
  <c r="C2253" i="35"/>
  <c r="D2253" i="35"/>
  <c r="E2253" i="35"/>
  <c r="A2254" i="35"/>
  <c r="B2254" i="35"/>
  <c r="C2254" i="35"/>
  <c r="D2254" i="35"/>
  <c r="E2254" i="35"/>
  <c r="A2255" i="35"/>
  <c r="B2255" i="35"/>
  <c r="C2255" i="35"/>
  <c r="D2255" i="35"/>
  <c r="E2255" i="35"/>
  <c r="A2256" i="35"/>
  <c r="B2256" i="35"/>
  <c r="C2256" i="35"/>
  <c r="D2256" i="35"/>
  <c r="E2256" i="35"/>
  <c r="A2257" i="35"/>
  <c r="B2257" i="35"/>
  <c r="C2257" i="35"/>
  <c r="D2257" i="35"/>
  <c r="E2257" i="35"/>
  <c r="A2258" i="35"/>
  <c r="B2258" i="35"/>
  <c r="C2258" i="35"/>
  <c r="D2258" i="35"/>
  <c r="E2258" i="35"/>
  <c r="A2259" i="35"/>
  <c r="B2259" i="35"/>
  <c r="C2259" i="35"/>
  <c r="D2259" i="35"/>
  <c r="E2259" i="35"/>
  <c r="A2260" i="35"/>
  <c r="B2260" i="35"/>
  <c r="C2260" i="35"/>
  <c r="D2260" i="35"/>
  <c r="E2260" i="35"/>
  <c r="A2261" i="35"/>
  <c r="B2261" i="35"/>
  <c r="C2261" i="35"/>
  <c r="D2261" i="35"/>
  <c r="E2261" i="35"/>
  <c r="A2262" i="35"/>
  <c r="B2262" i="35"/>
  <c r="C2262" i="35"/>
  <c r="D2262" i="35"/>
  <c r="E2262" i="35"/>
  <c r="A2263" i="35"/>
  <c r="B2263" i="35"/>
  <c r="C2263" i="35"/>
  <c r="D2263" i="35"/>
  <c r="E2263" i="35"/>
  <c r="A2264" i="35"/>
  <c r="B2264" i="35"/>
  <c r="C2264" i="35"/>
  <c r="D2264" i="35"/>
  <c r="E2264" i="35"/>
  <c r="A2265" i="35"/>
  <c r="B2265" i="35"/>
  <c r="C2265" i="35"/>
  <c r="D2265" i="35"/>
  <c r="E2265" i="35"/>
  <c r="A2266" i="35"/>
  <c r="B2266" i="35"/>
  <c r="C2266" i="35"/>
  <c r="D2266" i="35"/>
  <c r="E2266" i="35"/>
  <c r="A2267" i="35"/>
  <c r="B2267" i="35"/>
  <c r="C2267" i="35"/>
  <c r="D2267" i="35"/>
  <c r="E2267" i="35"/>
  <c r="A2268" i="35"/>
  <c r="B2268" i="35"/>
  <c r="C2268" i="35"/>
  <c r="D2268" i="35"/>
  <c r="E2268" i="35"/>
  <c r="A2269" i="35"/>
  <c r="B2269" i="35"/>
  <c r="C2269" i="35"/>
  <c r="D2269" i="35"/>
  <c r="E2269" i="35"/>
  <c r="A2270" i="35"/>
  <c r="B2270" i="35"/>
  <c r="C2270" i="35"/>
  <c r="D2270" i="35"/>
  <c r="E2270" i="35"/>
  <c r="A2271" i="35"/>
  <c r="B2271" i="35"/>
  <c r="C2271" i="35"/>
  <c r="D2271" i="35"/>
  <c r="E2271" i="35"/>
  <c r="A2272" i="35"/>
  <c r="B2272" i="35"/>
  <c r="C2272" i="35"/>
  <c r="D2272" i="35"/>
  <c r="E2272" i="35"/>
  <c r="A2273" i="35"/>
  <c r="B2273" i="35"/>
  <c r="C2273" i="35"/>
  <c r="D2273" i="35"/>
  <c r="E2273" i="35"/>
  <c r="A2274" i="35"/>
  <c r="B2274" i="35"/>
  <c r="C2274" i="35"/>
  <c r="D2274" i="35"/>
  <c r="E2274" i="35"/>
  <c r="A2275" i="35"/>
  <c r="B2275" i="35"/>
  <c r="C2275" i="35"/>
  <c r="D2275" i="35"/>
  <c r="E2275" i="35"/>
  <c r="A2276" i="35"/>
  <c r="B2276" i="35"/>
  <c r="C2276" i="35"/>
  <c r="D2276" i="35"/>
  <c r="E2276" i="35"/>
  <c r="A2277" i="35"/>
  <c r="B2277" i="35"/>
  <c r="C2277" i="35"/>
  <c r="D2277" i="35"/>
  <c r="E2277" i="35"/>
  <c r="A2278" i="35"/>
  <c r="B2278" i="35"/>
  <c r="C2278" i="35"/>
  <c r="D2278" i="35"/>
  <c r="E2278" i="35"/>
  <c r="A2279" i="35"/>
  <c r="B2279" i="35"/>
  <c r="C2279" i="35"/>
  <c r="D2279" i="35"/>
  <c r="E2279" i="35"/>
  <c r="A2280" i="35"/>
  <c r="B2280" i="35"/>
  <c r="C2280" i="35"/>
  <c r="D2280" i="35"/>
  <c r="E2280" i="35"/>
  <c r="A2281" i="35"/>
  <c r="B2281" i="35"/>
  <c r="C2281" i="35"/>
  <c r="D2281" i="35"/>
  <c r="E2281" i="35"/>
  <c r="A2282" i="35"/>
  <c r="B2282" i="35"/>
  <c r="C2282" i="35"/>
  <c r="D2282" i="35"/>
  <c r="E2282" i="35"/>
  <c r="A2283" i="35"/>
  <c r="B2283" i="35"/>
  <c r="C2283" i="35"/>
  <c r="D2283" i="35"/>
  <c r="E2283" i="35"/>
  <c r="A2284" i="35"/>
  <c r="B2284" i="35"/>
  <c r="C2284" i="35"/>
  <c r="D2284" i="35"/>
  <c r="E2284" i="35"/>
  <c r="A2285" i="35"/>
  <c r="B2285" i="35"/>
  <c r="C2285" i="35"/>
  <c r="D2285" i="35"/>
  <c r="E2285" i="35"/>
  <c r="A2286" i="35"/>
  <c r="B2286" i="35"/>
  <c r="C2286" i="35"/>
  <c r="D2286" i="35"/>
  <c r="E2286" i="35"/>
  <c r="A2287" i="35"/>
  <c r="B2287" i="35"/>
  <c r="C2287" i="35"/>
  <c r="D2287" i="35"/>
  <c r="E2287" i="35"/>
  <c r="A2288" i="35"/>
  <c r="B2288" i="35"/>
  <c r="C2288" i="35"/>
  <c r="D2288" i="35"/>
  <c r="E2288" i="35"/>
  <c r="A2289" i="35"/>
  <c r="B2289" i="35"/>
  <c r="C2289" i="35"/>
  <c r="D2289" i="35"/>
  <c r="E2289" i="35"/>
  <c r="A2290" i="35"/>
  <c r="B2290" i="35"/>
  <c r="C2290" i="35"/>
  <c r="D2290" i="35"/>
  <c r="E2290" i="35"/>
  <c r="A2291" i="35"/>
  <c r="B2291" i="35"/>
  <c r="C2291" i="35"/>
  <c r="D2291" i="35"/>
  <c r="E2291" i="35"/>
  <c r="A2292" i="35"/>
  <c r="B2292" i="35"/>
  <c r="C2292" i="35"/>
  <c r="D2292" i="35"/>
  <c r="E2292" i="35"/>
  <c r="A2293" i="35"/>
  <c r="B2293" i="35"/>
  <c r="C2293" i="35"/>
  <c r="D2293" i="35"/>
  <c r="E2293" i="35"/>
  <c r="A2294" i="35"/>
  <c r="B2294" i="35"/>
  <c r="C2294" i="35"/>
  <c r="D2294" i="35"/>
  <c r="E2294" i="35"/>
  <c r="A2295" i="35"/>
  <c r="B2295" i="35"/>
  <c r="C2295" i="35"/>
  <c r="D2295" i="35"/>
  <c r="E2295" i="35"/>
  <c r="A2296" i="35"/>
  <c r="B2296" i="35"/>
  <c r="C2296" i="35"/>
  <c r="D2296" i="35"/>
  <c r="E2296" i="35"/>
  <c r="A2297" i="35"/>
  <c r="B2297" i="35"/>
  <c r="C2297" i="35"/>
  <c r="D2297" i="35"/>
  <c r="E2297" i="35"/>
  <c r="A2298" i="35"/>
  <c r="B2298" i="35"/>
  <c r="C2298" i="35"/>
  <c r="D2298" i="35"/>
  <c r="E2298" i="35"/>
  <c r="A2299" i="35"/>
  <c r="B2299" i="35"/>
  <c r="C2299" i="35"/>
  <c r="D2299" i="35"/>
  <c r="E2299" i="35"/>
  <c r="A2300" i="35"/>
  <c r="B2300" i="35"/>
  <c r="C2300" i="35"/>
  <c r="D2300" i="35"/>
  <c r="E2300" i="35"/>
  <c r="A2301" i="35"/>
  <c r="B2301" i="35"/>
  <c r="C2301" i="35"/>
  <c r="D2301" i="35"/>
  <c r="E2301" i="35"/>
  <c r="A2302" i="35"/>
  <c r="B2302" i="35"/>
  <c r="C2302" i="35"/>
  <c r="D2302" i="35"/>
  <c r="E2302" i="35"/>
  <c r="A2303" i="35"/>
  <c r="B2303" i="35"/>
  <c r="C2303" i="35"/>
  <c r="D2303" i="35"/>
  <c r="E2303" i="35"/>
  <c r="A2304" i="35"/>
  <c r="B2304" i="35"/>
  <c r="C2304" i="35"/>
  <c r="D2304" i="35"/>
  <c r="E2304" i="35"/>
  <c r="A2305" i="35"/>
  <c r="B2305" i="35"/>
  <c r="C2305" i="35"/>
  <c r="D2305" i="35"/>
  <c r="E2305" i="35"/>
  <c r="A2306" i="35"/>
  <c r="B2306" i="35"/>
  <c r="C2306" i="35"/>
  <c r="D2306" i="35"/>
  <c r="E2306" i="35"/>
  <c r="A2307" i="35"/>
  <c r="B2307" i="35"/>
  <c r="C2307" i="35"/>
  <c r="D2307" i="35"/>
  <c r="E2307" i="35"/>
  <c r="A2308" i="35"/>
  <c r="B2308" i="35"/>
  <c r="C2308" i="35"/>
  <c r="D2308" i="35"/>
  <c r="E2308" i="35"/>
  <c r="A2309" i="35"/>
  <c r="B2309" i="35"/>
  <c r="C2309" i="35"/>
  <c r="D2309" i="35"/>
  <c r="E2309" i="35"/>
  <c r="A2310" i="35"/>
  <c r="B2310" i="35"/>
  <c r="C2310" i="35"/>
  <c r="D2310" i="35"/>
  <c r="E2310" i="35"/>
  <c r="A2311" i="35"/>
  <c r="B2311" i="35"/>
  <c r="C2311" i="35"/>
  <c r="D2311" i="35"/>
  <c r="E2311" i="35"/>
  <c r="A2312" i="35"/>
  <c r="B2312" i="35"/>
  <c r="C2312" i="35"/>
  <c r="D2312" i="35"/>
  <c r="E2312" i="35"/>
  <c r="A2313" i="35"/>
  <c r="B2313" i="35"/>
  <c r="C2313" i="35"/>
  <c r="D2313" i="35"/>
  <c r="E2313" i="35"/>
  <c r="A2314" i="35"/>
  <c r="B2314" i="35"/>
  <c r="C2314" i="35"/>
  <c r="D2314" i="35"/>
  <c r="E2314" i="35"/>
  <c r="A2315" i="35"/>
  <c r="B2315" i="35"/>
  <c r="C2315" i="35"/>
  <c r="D2315" i="35"/>
  <c r="E2315" i="35"/>
  <c r="A2316" i="35"/>
  <c r="B2316" i="35"/>
  <c r="C2316" i="35"/>
  <c r="D2316" i="35"/>
  <c r="E2316" i="35"/>
  <c r="A2317" i="35"/>
  <c r="B2317" i="35"/>
  <c r="C2317" i="35"/>
  <c r="D2317" i="35"/>
  <c r="E2317" i="35"/>
  <c r="A2318" i="35"/>
  <c r="B2318" i="35"/>
  <c r="C2318" i="35"/>
  <c r="D2318" i="35"/>
  <c r="E2318" i="35"/>
  <c r="A2319" i="35"/>
  <c r="B2319" i="35"/>
  <c r="C2319" i="35"/>
  <c r="D2319" i="35"/>
  <c r="E2319" i="35"/>
  <c r="A2320" i="35"/>
  <c r="B2320" i="35"/>
  <c r="C2320" i="35"/>
  <c r="D2320" i="35"/>
  <c r="E2320" i="35"/>
  <c r="A2321" i="35"/>
  <c r="B2321" i="35"/>
  <c r="C2321" i="35"/>
  <c r="D2321" i="35"/>
  <c r="E2321" i="35"/>
  <c r="A2322" i="35"/>
  <c r="B2322" i="35"/>
  <c r="C2322" i="35"/>
  <c r="D2322" i="35"/>
  <c r="E2322" i="35"/>
  <c r="A2323" i="35"/>
  <c r="B2323" i="35"/>
  <c r="C2323" i="35"/>
  <c r="D2323" i="35"/>
  <c r="E2323" i="35"/>
  <c r="A2324" i="35"/>
  <c r="B2324" i="35"/>
  <c r="C2324" i="35"/>
  <c r="D2324" i="35"/>
  <c r="E2324" i="35"/>
  <c r="A2325" i="35"/>
  <c r="B2325" i="35"/>
  <c r="C2325" i="35"/>
  <c r="D2325" i="35"/>
  <c r="E2325" i="35"/>
  <c r="A2326" i="35"/>
  <c r="B2326" i="35"/>
  <c r="C2326" i="35"/>
  <c r="D2326" i="35"/>
  <c r="E2326" i="35"/>
  <c r="A2327" i="35"/>
  <c r="B2327" i="35"/>
  <c r="C2327" i="35"/>
  <c r="D2327" i="35"/>
  <c r="E2327" i="35"/>
  <c r="A2328" i="35"/>
  <c r="B2328" i="35"/>
  <c r="C2328" i="35"/>
  <c r="D2328" i="35"/>
  <c r="E2328" i="35"/>
  <c r="A2329" i="35"/>
  <c r="B2329" i="35"/>
  <c r="C2329" i="35"/>
  <c r="D2329" i="35"/>
  <c r="E2329" i="35"/>
  <c r="A2330" i="35"/>
  <c r="B2330" i="35"/>
  <c r="C2330" i="35"/>
  <c r="D2330" i="35"/>
  <c r="E2330" i="35"/>
  <c r="A2331" i="35"/>
  <c r="B2331" i="35"/>
  <c r="C2331" i="35"/>
  <c r="D2331" i="35"/>
  <c r="E2331" i="35"/>
  <c r="A2332" i="35"/>
  <c r="B2332" i="35"/>
  <c r="C2332" i="35"/>
  <c r="D2332" i="35"/>
  <c r="E2332" i="35"/>
  <c r="A2333" i="35"/>
  <c r="B2333" i="35"/>
  <c r="C2333" i="35"/>
  <c r="D2333" i="35"/>
  <c r="E2333" i="35"/>
  <c r="A2334" i="35"/>
  <c r="B2334" i="35"/>
  <c r="C2334" i="35"/>
  <c r="D2334" i="35"/>
  <c r="E2334" i="35"/>
  <c r="A2335" i="35"/>
  <c r="B2335" i="35"/>
  <c r="C2335" i="35"/>
  <c r="D2335" i="35"/>
  <c r="E2335" i="35"/>
  <c r="A2336" i="35"/>
  <c r="B2336" i="35"/>
  <c r="C2336" i="35"/>
  <c r="D2336" i="35"/>
  <c r="E2336" i="35"/>
  <c r="A2337" i="35"/>
  <c r="B2337" i="35"/>
  <c r="C2337" i="35"/>
  <c r="D2337" i="35"/>
  <c r="E2337" i="35"/>
  <c r="A2338" i="35"/>
  <c r="B2338" i="35"/>
  <c r="C2338" i="35"/>
  <c r="D2338" i="35"/>
  <c r="E2338" i="35"/>
  <c r="A2339" i="35"/>
  <c r="B2339" i="35"/>
  <c r="C2339" i="35"/>
  <c r="D2339" i="35"/>
  <c r="E2339" i="35"/>
  <c r="A2340" i="35"/>
  <c r="B2340" i="35"/>
  <c r="C2340" i="35"/>
  <c r="D2340" i="35"/>
  <c r="E2340" i="35"/>
  <c r="A2341" i="35"/>
  <c r="B2341" i="35"/>
  <c r="C2341" i="35"/>
  <c r="D2341" i="35"/>
  <c r="E2341" i="35"/>
  <c r="A2342" i="35"/>
  <c r="B2342" i="35"/>
  <c r="C2342" i="35"/>
  <c r="D2342" i="35"/>
  <c r="E2342" i="35"/>
  <c r="A2343" i="35"/>
  <c r="B2343" i="35"/>
  <c r="C2343" i="35"/>
  <c r="D2343" i="35"/>
  <c r="E2343" i="35"/>
  <c r="A2344" i="35"/>
  <c r="B2344" i="35"/>
  <c r="C2344" i="35"/>
  <c r="D2344" i="35"/>
  <c r="E2344" i="35"/>
  <c r="A2345" i="35"/>
  <c r="B2345" i="35"/>
  <c r="C2345" i="35"/>
  <c r="D2345" i="35"/>
  <c r="E2345" i="35"/>
  <c r="A2346" i="35"/>
  <c r="B2346" i="35"/>
  <c r="C2346" i="35"/>
  <c r="D2346" i="35"/>
  <c r="E2346" i="35"/>
  <c r="A2347" i="35"/>
  <c r="B2347" i="35"/>
  <c r="C2347" i="35"/>
  <c r="D2347" i="35"/>
  <c r="E2347" i="35"/>
  <c r="A2348" i="35"/>
  <c r="B2348" i="35"/>
  <c r="C2348" i="35"/>
  <c r="D2348" i="35"/>
  <c r="E2348" i="35"/>
  <c r="A2349" i="35"/>
  <c r="B2349" i="35"/>
  <c r="C2349" i="35"/>
  <c r="D2349" i="35"/>
  <c r="E2349" i="35"/>
  <c r="A2350" i="35"/>
  <c r="B2350" i="35"/>
  <c r="C2350" i="35"/>
  <c r="D2350" i="35"/>
  <c r="E2350" i="35"/>
  <c r="A2351" i="35"/>
  <c r="B2351" i="35"/>
  <c r="C2351" i="35"/>
  <c r="D2351" i="35"/>
  <c r="E2351" i="35"/>
  <c r="A2352" i="35"/>
  <c r="B2352" i="35"/>
  <c r="C2352" i="35"/>
  <c r="D2352" i="35"/>
  <c r="E2352" i="35"/>
  <c r="A2353" i="35"/>
  <c r="B2353" i="35"/>
  <c r="C2353" i="35"/>
  <c r="D2353" i="35"/>
  <c r="E2353" i="35"/>
  <c r="A2354" i="35"/>
  <c r="B2354" i="35"/>
  <c r="C2354" i="35"/>
  <c r="D2354" i="35"/>
  <c r="E2354" i="35"/>
  <c r="A2355" i="35"/>
  <c r="B2355" i="35"/>
  <c r="C2355" i="35"/>
  <c r="D2355" i="35"/>
  <c r="E2355" i="35"/>
  <c r="A2356" i="35"/>
  <c r="B2356" i="35"/>
  <c r="C2356" i="35"/>
  <c r="D2356" i="35"/>
  <c r="E2356" i="35"/>
  <c r="A2357" i="35"/>
  <c r="B2357" i="35"/>
  <c r="C2357" i="35"/>
  <c r="D2357" i="35"/>
  <c r="E2357" i="35"/>
  <c r="A2358" i="35"/>
  <c r="B2358" i="35"/>
  <c r="C2358" i="35"/>
  <c r="D2358" i="35"/>
  <c r="E2358" i="35"/>
  <c r="A2359" i="35"/>
  <c r="B2359" i="35"/>
  <c r="C2359" i="35"/>
  <c r="D2359" i="35"/>
  <c r="E2359" i="35"/>
  <c r="A2360" i="35"/>
  <c r="B2360" i="35"/>
  <c r="C2360" i="35"/>
  <c r="D2360" i="35"/>
  <c r="E2360" i="35"/>
  <c r="A2361" i="35"/>
  <c r="B2361" i="35"/>
  <c r="C2361" i="35"/>
  <c r="D2361" i="35"/>
  <c r="E2361" i="35"/>
  <c r="A2362" i="35"/>
  <c r="B2362" i="35"/>
  <c r="C2362" i="35"/>
  <c r="D2362" i="35"/>
  <c r="E2362" i="35"/>
  <c r="A2363" i="35"/>
  <c r="B2363" i="35"/>
  <c r="C2363" i="35"/>
  <c r="D2363" i="35"/>
  <c r="E2363" i="35"/>
  <c r="A2364" i="35"/>
  <c r="B2364" i="35"/>
  <c r="C2364" i="35"/>
  <c r="D2364" i="35"/>
  <c r="E2364" i="35"/>
  <c r="A2365" i="35"/>
  <c r="B2365" i="35"/>
  <c r="C2365" i="35"/>
  <c r="D2365" i="35"/>
  <c r="E2365" i="35"/>
  <c r="A2366" i="35"/>
  <c r="B2366" i="35"/>
  <c r="C2366" i="35"/>
  <c r="D2366" i="35"/>
  <c r="E2366" i="35"/>
  <c r="A2367" i="35"/>
  <c r="B2367" i="35"/>
  <c r="C2367" i="35"/>
  <c r="D2367" i="35"/>
  <c r="E2367" i="35"/>
  <c r="A2368" i="35"/>
  <c r="B2368" i="35"/>
  <c r="C2368" i="35"/>
  <c r="D2368" i="35"/>
  <c r="E2368" i="35"/>
  <c r="A2369" i="35"/>
  <c r="B2369" i="35"/>
  <c r="C2369" i="35"/>
  <c r="D2369" i="35"/>
  <c r="E2369" i="35"/>
  <c r="A2370" i="35"/>
  <c r="B2370" i="35"/>
  <c r="C2370" i="35"/>
  <c r="D2370" i="35"/>
  <c r="E2370" i="35"/>
  <c r="A2371" i="35"/>
  <c r="B2371" i="35"/>
  <c r="C2371" i="35"/>
  <c r="D2371" i="35"/>
  <c r="E2371" i="35"/>
  <c r="A2372" i="35"/>
  <c r="B2372" i="35"/>
  <c r="C2372" i="35"/>
  <c r="D2372" i="35"/>
  <c r="E2372" i="35"/>
  <c r="A2373" i="35"/>
  <c r="B2373" i="35"/>
  <c r="C2373" i="35"/>
  <c r="D2373" i="35"/>
  <c r="E2373" i="35"/>
  <c r="A2374" i="35"/>
  <c r="B2374" i="35"/>
  <c r="C2374" i="35"/>
  <c r="D2374" i="35"/>
  <c r="E2374" i="35"/>
  <c r="A2375" i="35"/>
  <c r="B2375" i="35"/>
  <c r="C2375" i="35"/>
  <c r="D2375" i="35"/>
  <c r="E2375" i="35"/>
  <c r="A2376" i="35"/>
  <c r="B2376" i="35"/>
  <c r="C2376" i="35"/>
  <c r="D2376" i="35"/>
  <c r="E2376" i="35"/>
  <c r="A2377" i="35"/>
  <c r="B2377" i="35"/>
  <c r="C2377" i="35"/>
  <c r="D2377" i="35"/>
  <c r="E2377" i="35"/>
  <c r="A2378" i="35"/>
  <c r="B2378" i="35"/>
  <c r="C2378" i="35"/>
  <c r="D2378" i="35"/>
  <c r="E2378" i="35"/>
  <c r="A2379" i="35"/>
  <c r="B2379" i="35"/>
  <c r="C2379" i="35"/>
  <c r="D2379" i="35"/>
  <c r="E2379" i="35"/>
  <c r="A2380" i="35"/>
  <c r="B2380" i="35"/>
  <c r="C2380" i="35"/>
  <c r="D2380" i="35"/>
  <c r="E2380" i="35"/>
  <c r="A2381" i="35"/>
  <c r="B2381" i="35"/>
  <c r="C2381" i="35"/>
  <c r="D2381" i="35"/>
  <c r="E2381" i="35"/>
  <c r="A2382" i="35"/>
  <c r="B2382" i="35"/>
  <c r="C2382" i="35"/>
  <c r="D2382" i="35"/>
  <c r="E2382" i="35"/>
  <c r="A2383" i="35"/>
  <c r="B2383" i="35"/>
  <c r="C2383" i="35"/>
  <c r="D2383" i="35"/>
  <c r="E2383" i="35"/>
  <c r="A2384" i="35"/>
  <c r="B2384" i="35"/>
  <c r="C2384" i="35"/>
  <c r="D2384" i="35"/>
  <c r="E2384" i="35"/>
  <c r="A2385" i="35"/>
  <c r="B2385" i="35"/>
  <c r="C2385" i="35"/>
  <c r="D2385" i="35"/>
  <c r="E2385" i="35"/>
  <c r="A2386" i="35"/>
  <c r="B2386" i="35"/>
  <c r="C2386" i="35"/>
  <c r="D2386" i="35"/>
  <c r="E2386" i="35"/>
  <c r="A2387" i="35"/>
  <c r="B2387" i="35"/>
  <c r="C2387" i="35"/>
  <c r="D2387" i="35"/>
  <c r="E2387" i="35"/>
  <c r="A2388" i="35"/>
  <c r="B2388" i="35"/>
  <c r="C2388" i="35"/>
  <c r="D2388" i="35"/>
  <c r="E2388" i="35"/>
  <c r="A2389" i="35"/>
  <c r="B2389" i="35"/>
  <c r="C2389" i="35"/>
  <c r="D2389" i="35"/>
  <c r="E2389" i="35"/>
  <c r="A2390" i="35"/>
  <c r="B2390" i="35"/>
  <c r="C2390" i="35"/>
  <c r="D2390" i="35"/>
  <c r="E2390" i="35"/>
  <c r="A2391" i="35"/>
  <c r="B2391" i="35"/>
  <c r="C2391" i="35"/>
  <c r="D2391" i="35"/>
  <c r="E2391" i="35"/>
  <c r="A2392" i="35"/>
  <c r="B2392" i="35"/>
  <c r="C2392" i="35"/>
  <c r="D2392" i="35"/>
  <c r="E2392" i="35"/>
  <c r="A2393" i="35"/>
  <c r="B2393" i="35"/>
  <c r="C2393" i="35"/>
  <c r="D2393" i="35"/>
  <c r="E2393" i="35"/>
  <c r="A2394" i="35"/>
  <c r="B2394" i="35"/>
  <c r="C2394" i="35"/>
  <c r="D2394" i="35"/>
  <c r="E2394" i="35"/>
  <c r="A2395" i="35"/>
  <c r="B2395" i="35"/>
  <c r="C2395" i="35"/>
  <c r="D2395" i="35"/>
  <c r="E2395" i="35"/>
  <c r="A2396" i="35"/>
  <c r="B2396" i="35"/>
  <c r="C2396" i="35"/>
  <c r="D2396" i="35"/>
  <c r="E2396" i="35"/>
  <c r="A2397" i="35"/>
  <c r="B2397" i="35"/>
  <c r="C2397" i="35"/>
  <c r="D2397" i="35"/>
  <c r="E2397" i="35"/>
  <c r="A2398" i="35"/>
  <c r="B2398" i="35"/>
  <c r="C2398" i="35"/>
  <c r="D2398" i="35"/>
  <c r="E2398" i="35"/>
  <c r="A2399" i="35"/>
  <c r="B2399" i="35"/>
  <c r="C2399" i="35"/>
  <c r="D2399" i="35"/>
  <c r="E2399" i="35"/>
  <c r="A2400" i="35"/>
  <c r="B2400" i="35"/>
  <c r="C2400" i="35"/>
  <c r="D2400" i="35"/>
  <c r="E2400" i="35"/>
  <c r="A2401" i="35"/>
  <c r="B2401" i="35"/>
  <c r="C2401" i="35"/>
  <c r="D2401" i="35"/>
  <c r="E2401" i="35"/>
  <c r="A2402" i="35"/>
  <c r="B2402" i="35"/>
  <c r="C2402" i="35"/>
  <c r="D2402" i="35"/>
  <c r="E2402" i="35"/>
  <c r="A2403" i="35"/>
  <c r="B2403" i="35"/>
  <c r="C2403" i="35"/>
  <c r="D2403" i="35"/>
  <c r="E2403" i="35"/>
  <c r="A2404" i="35"/>
  <c r="B2404" i="35"/>
  <c r="C2404" i="35"/>
  <c r="D2404" i="35"/>
  <c r="E2404" i="35"/>
  <c r="A2405" i="35"/>
  <c r="B2405" i="35"/>
  <c r="C2405" i="35"/>
  <c r="D2405" i="35"/>
  <c r="E2405" i="35"/>
  <c r="A2406" i="35"/>
  <c r="B2406" i="35"/>
  <c r="C2406" i="35"/>
  <c r="D2406" i="35"/>
  <c r="E2406" i="35"/>
  <c r="A2407" i="35"/>
  <c r="B2407" i="35"/>
  <c r="C2407" i="35"/>
  <c r="D2407" i="35"/>
  <c r="E2407" i="35"/>
  <c r="A2408" i="35"/>
  <c r="B2408" i="35"/>
  <c r="C2408" i="35"/>
  <c r="D2408" i="35"/>
  <c r="E2408" i="35"/>
  <c r="A2409" i="35"/>
  <c r="B2409" i="35"/>
  <c r="C2409" i="35"/>
  <c r="D2409" i="35"/>
  <c r="E2409" i="35"/>
  <c r="A2410" i="35"/>
  <c r="B2410" i="35"/>
  <c r="C2410" i="35"/>
  <c r="D2410" i="35"/>
  <c r="E2410" i="35"/>
  <c r="A2411" i="35"/>
  <c r="B2411" i="35"/>
  <c r="C2411" i="35"/>
  <c r="D2411" i="35"/>
  <c r="E2411" i="35"/>
  <c r="A2412" i="35"/>
  <c r="B2412" i="35"/>
  <c r="C2412" i="35"/>
  <c r="D2412" i="35"/>
  <c r="E2412" i="35"/>
  <c r="A2413" i="35"/>
  <c r="B2413" i="35"/>
  <c r="C2413" i="35"/>
  <c r="D2413" i="35"/>
  <c r="E2413" i="35"/>
  <c r="A2414" i="35"/>
  <c r="B2414" i="35"/>
  <c r="C2414" i="35"/>
  <c r="D2414" i="35"/>
  <c r="E2414" i="35"/>
  <c r="A2415" i="35"/>
  <c r="B2415" i="35"/>
  <c r="C2415" i="35"/>
  <c r="D2415" i="35"/>
  <c r="E2415" i="35"/>
  <c r="A2416" i="35"/>
  <c r="B2416" i="35"/>
  <c r="C2416" i="35"/>
  <c r="D2416" i="35"/>
  <c r="E2416" i="35"/>
  <c r="A2417" i="35"/>
  <c r="B2417" i="35"/>
  <c r="C2417" i="35"/>
  <c r="D2417" i="35"/>
  <c r="E2417" i="35"/>
  <c r="A2418" i="35"/>
  <c r="B2418" i="35"/>
  <c r="C2418" i="35"/>
  <c r="D2418" i="35"/>
  <c r="E2418" i="35"/>
  <c r="A2419" i="35"/>
  <c r="B2419" i="35"/>
  <c r="C2419" i="35"/>
  <c r="D2419" i="35"/>
  <c r="E2419" i="35"/>
  <c r="A2420" i="35"/>
  <c r="B2420" i="35"/>
  <c r="C2420" i="35"/>
  <c r="D2420" i="35"/>
  <c r="E2420" i="35"/>
  <c r="A2421" i="35"/>
  <c r="B2421" i="35"/>
  <c r="C2421" i="35"/>
  <c r="D2421" i="35"/>
  <c r="E2421" i="35"/>
  <c r="A2422" i="35"/>
  <c r="B2422" i="35"/>
  <c r="C2422" i="35"/>
  <c r="D2422" i="35"/>
  <c r="E2422" i="35"/>
  <c r="A2423" i="35"/>
  <c r="B2423" i="35"/>
  <c r="C2423" i="35"/>
  <c r="D2423" i="35"/>
  <c r="E2423" i="35"/>
  <c r="A2424" i="35"/>
  <c r="B2424" i="35"/>
  <c r="C2424" i="35"/>
  <c r="D2424" i="35"/>
  <c r="E2424" i="35"/>
  <c r="A2425" i="35"/>
  <c r="B2425" i="35"/>
  <c r="C2425" i="35"/>
  <c r="D2425" i="35"/>
  <c r="E2425" i="35"/>
  <c r="A2426" i="35"/>
  <c r="B2426" i="35"/>
  <c r="C2426" i="35"/>
  <c r="D2426" i="35"/>
  <c r="E2426" i="35"/>
  <c r="A2427" i="35"/>
  <c r="B2427" i="35"/>
  <c r="C2427" i="35"/>
  <c r="D2427" i="35"/>
  <c r="E2427" i="35"/>
  <c r="A2428" i="35"/>
  <c r="B2428" i="35"/>
  <c r="C2428" i="35"/>
  <c r="D2428" i="35"/>
  <c r="E2428" i="35"/>
  <c r="A2429" i="35"/>
  <c r="B2429" i="35"/>
  <c r="C2429" i="35"/>
  <c r="D2429" i="35"/>
  <c r="E2429" i="35"/>
  <c r="A2430" i="35"/>
  <c r="B2430" i="35"/>
  <c r="C2430" i="35"/>
  <c r="D2430" i="35"/>
  <c r="E2430" i="35"/>
  <c r="A2431" i="35"/>
  <c r="B2431" i="35"/>
  <c r="C2431" i="35"/>
  <c r="D2431" i="35"/>
  <c r="E2431" i="35"/>
  <c r="A2432" i="35"/>
  <c r="B2432" i="35"/>
  <c r="C2432" i="35"/>
  <c r="D2432" i="35"/>
  <c r="E2432" i="35"/>
  <c r="A2433" i="35"/>
  <c r="B2433" i="35"/>
  <c r="C2433" i="35"/>
  <c r="D2433" i="35"/>
  <c r="E2433" i="35"/>
  <c r="A2434" i="35"/>
  <c r="B2434" i="35"/>
  <c r="C2434" i="35"/>
  <c r="D2434" i="35"/>
  <c r="E2434" i="35"/>
  <c r="A2435" i="35"/>
  <c r="B2435" i="35"/>
  <c r="C2435" i="35"/>
  <c r="D2435" i="35"/>
  <c r="E2435" i="35"/>
  <c r="A2436" i="35"/>
  <c r="B2436" i="35"/>
  <c r="C2436" i="35"/>
  <c r="D2436" i="35"/>
  <c r="E2436" i="35"/>
  <c r="A2437" i="35"/>
  <c r="B2437" i="35"/>
  <c r="C2437" i="35"/>
  <c r="D2437" i="35"/>
  <c r="E2437" i="35"/>
  <c r="A2438" i="35"/>
  <c r="B2438" i="35"/>
  <c r="C2438" i="35"/>
  <c r="D2438" i="35"/>
  <c r="E2438" i="35"/>
  <c r="A2439" i="35"/>
  <c r="B2439" i="35"/>
  <c r="C2439" i="35"/>
  <c r="D2439" i="35"/>
  <c r="E2439" i="35"/>
  <c r="A2440" i="35"/>
  <c r="B2440" i="35"/>
  <c r="C2440" i="35"/>
  <c r="D2440" i="35"/>
  <c r="E2440" i="35"/>
  <c r="A2441" i="35"/>
  <c r="B2441" i="35"/>
  <c r="C2441" i="35"/>
  <c r="D2441" i="35"/>
  <c r="E2441" i="35"/>
  <c r="A2442" i="35"/>
  <c r="B2442" i="35"/>
  <c r="C2442" i="35"/>
  <c r="D2442" i="35"/>
  <c r="E2442" i="35"/>
  <c r="A2443" i="35"/>
  <c r="B2443" i="35"/>
  <c r="C2443" i="35"/>
  <c r="D2443" i="35"/>
  <c r="E2443" i="35"/>
  <c r="A2444" i="35"/>
  <c r="B2444" i="35"/>
  <c r="C2444" i="35"/>
  <c r="D2444" i="35"/>
  <c r="E2444" i="35"/>
  <c r="A2445" i="35"/>
  <c r="B2445" i="35"/>
  <c r="C2445" i="35"/>
  <c r="D2445" i="35"/>
  <c r="E2445" i="35"/>
  <c r="A2446" i="35"/>
  <c r="B2446" i="35"/>
  <c r="C2446" i="35"/>
  <c r="D2446" i="35"/>
  <c r="E2446" i="35"/>
  <c r="A2447" i="35"/>
  <c r="B2447" i="35"/>
  <c r="C2447" i="35"/>
  <c r="D2447" i="35"/>
  <c r="E2447" i="35"/>
  <c r="A2448" i="35"/>
  <c r="B2448" i="35"/>
  <c r="C2448" i="35"/>
  <c r="D2448" i="35"/>
  <c r="E2448" i="35"/>
  <c r="A2449" i="35"/>
  <c r="B2449" i="35"/>
  <c r="C2449" i="35"/>
  <c r="D2449" i="35"/>
  <c r="E2449" i="35"/>
  <c r="A2450" i="35"/>
  <c r="B2450" i="35"/>
  <c r="C2450" i="35"/>
  <c r="D2450" i="35"/>
  <c r="E2450" i="35"/>
  <c r="A2451" i="35"/>
  <c r="B2451" i="35"/>
  <c r="C2451" i="35"/>
  <c r="D2451" i="35"/>
  <c r="E2451" i="35"/>
  <c r="A2452" i="35"/>
  <c r="B2452" i="35"/>
  <c r="C2452" i="35"/>
  <c r="D2452" i="35"/>
  <c r="E2452" i="35"/>
  <c r="A2453" i="35"/>
  <c r="B2453" i="35"/>
  <c r="C2453" i="35"/>
  <c r="D2453" i="35"/>
  <c r="E2453" i="35"/>
  <c r="A2454" i="35"/>
  <c r="B2454" i="35"/>
  <c r="C2454" i="35"/>
  <c r="D2454" i="35"/>
  <c r="E2454" i="35"/>
  <c r="A2455" i="35"/>
  <c r="B2455" i="35"/>
  <c r="C2455" i="35"/>
  <c r="D2455" i="35"/>
  <c r="E2455" i="35"/>
  <c r="A2456" i="35"/>
  <c r="B2456" i="35"/>
  <c r="C2456" i="35"/>
  <c r="D2456" i="35"/>
  <c r="E2456" i="35"/>
  <c r="A2457" i="35"/>
  <c r="B2457" i="35"/>
  <c r="C2457" i="35"/>
  <c r="D2457" i="35"/>
  <c r="E2457" i="35"/>
  <c r="A2458" i="35"/>
  <c r="B2458" i="35"/>
  <c r="C2458" i="35"/>
  <c r="D2458" i="35"/>
  <c r="E2458" i="35"/>
  <c r="A2459" i="35"/>
  <c r="B2459" i="35"/>
  <c r="C2459" i="35"/>
  <c r="D2459" i="35"/>
  <c r="E2459" i="35"/>
  <c r="A2460" i="35"/>
  <c r="B2460" i="35"/>
  <c r="C2460" i="35"/>
  <c r="D2460" i="35"/>
  <c r="E2460" i="35"/>
  <c r="A2461" i="35"/>
  <c r="B2461" i="35"/>
  <c r="C2461" i="35"/>
  <c r="D2461" i="35"/>
  <c r="E2461" i="35"/>
  <c r="A2462" i="35"/>
  <c r="B2462" i="35"/>
  <c r="C2462" i="35"/>
  <c r="D2462" i="35"/>
  <c r="E2462" i="35"/>
  <c r="A2463" i="35"/>
  <c r="B2463" i="35"/>
  <c r="C2463" i="35"/>
  <c r="D2463" i="35"/>
  <c r="E2463" i="35"/>
  <c r="A2464" i="35"/>
  <c r="B2464" i="35"/>
  <c r="C2464" i="35"/>
  <c r="D2464" i="35"/>
  <c r="E2464" i="35"/>
  <c r="A2465" i="35"/>
  <c r="B2465" i="35"/>
  <c r="C2465" i="35"/>
  <c r="D2465" i="35"/>
  <c r="E2465" i="35"/>
  <c r="A2466" i="35"/>
  <c r="B2466" i="35"/>
  <c r="C2466" i="35"/>
  <c r="D2466" i="35"/>
  <c r="E2466" i="35"/>
  <c r="A2467" i="35"/>
  <c r="B2467" i="35"/>
  <c r="C2467" i="35"/>
  <c r="D2467" i="35"/>
  <c r="E2467" i="35"/>
  <c r="A2468" i="35"/>
  <c r="B2468" i="35"/>
  <c r="C2468" i="35"/>
  <c r="D2468" i="35"/>
  <c r="E2468" i="35"/>
  <c r="A2469" i="35"/>
  <c r="B2469" i="35"/>
  <c r="C2469" i="35"/>
  <c r="D2469" i="35"/>
  <c r="E2469" i="35"/>
  <c r="A2470" i="35"/>
  <c r="B2470" i="35"/>
  <c r="C2470" i="35"/>
  <c r="D2470" i="35"/>
  <c r="E2470" i="35"/>
  <c r="A2471" i="35"/>
  <c r="B2471" i="35"/>
  <c r="C2471" i="35"/>
  <c r="D2471" i="35"/>
  <c r="E2471" i="35"/>
  <c r="A2472" i="35"/>
  <c r="B2472" i="35"/>
  <c r="C2472" i="35"/>
  <c r="D2472" i="35"/>
  <c r="E2472" i="35"/>
  <c r="A2473" i="35"/>
  <c r="B2473" i="35"/>
  <c r="C2473" i="35"/>
  <c r="D2473" i="35"/>
  <c r="E2473" i="35"/>
  <c r="A2474" i="35"/>
  <c r="B2474" i="35"/>
  <c r="C2474" i="35"/>
  <c r="D2474" i="35"/>
  <c r="E2474" i="35"/>
  <c r="A2475" i="35"/>
  <c r="B2475" i="35"/>
  <c r="C2475" i="35"/>
  <c r="D2475" i="35"/>
  <c r="E2475" i="35"/>
  <c r="A2476" i="35"/>
  <c r="B2476" i="35"/>
  <c r="C2476" i="35"/>
  <c r="D2476" i="35"/>
  <c r="E2476" i="35"/>
  <c r="A2477" i="35"/>
  <c r="B2477" i="35"/>
  <c r="C2477" i="35"/>
  <c r="D2477" i="35"/>
  <c r="E2477" i="35"/>
  <c r="A2478" i="35"/>
  <c r="B2478" i="35"/>
  <c r="C2478" i="35"/>
  <c r="D2478" i="35"/>
  <c r="E2478" i="35"/>
  <c r="A2479" i="35"/>
  <c r="B2479" i="35"/>
  <c r="C2479" i="35"/>
  <c r="D2479" i="35"/>
  <c r="E2479" i="35"/>
  <c r="A2480" i="35"/>
  <c r="B2480" i="35"/>
  <c r="C2480" i="35"/>
  <c r="D2480" i="35"/>
  <c r="E2480" i="35"/>
  <c r="A2481" i="35"/>
  <c r="B2481" i="35"/>
  <c r="C2481" i="35"/>
  <c r="D2481" i="35"/>
  <c r="E2481" i="35"/>
  <c r="A2482" i="35"/>
  <c r="B2482" i="35"/>
  <c r="C2482" i="35"/>
  <c r="D2482" i="35"/>
  <c r="E2482" i="35"/>
  <c r="A2483" i="35"/>
  <c r="B2483" i="35"/>
  <c r="C2483" i="35"/>
  <c r="D2483" i="35"/>
  <c r="E2483" i="35"/>
  <c r="A2484" i="35"/>
  <c r="B2484" i="35"/>
  <c r="C2484" i="35"/>
  <c r="D2484" i="35"/>
  <c r="E2484" i="35"/>
  <c r="A2485" i="35"/>
  <c r="B2485" i="35"/>
  <c r="C2485" i="35"/>
  <c r="D2485" i="35"/>
  <c r="E2485" i="35"/>
  <c r="A2486" i="35"/>
  <c r="B2486" i="35"/>
  <c r="C2486" i="35"/>
  <c r="D2486" i="35"/>
  <c r="E2486" i="35"/>
  <c r="A2487" i="35"/>
  <c r="B2487" i="35"/>
  <c r="C2487" i="35"/>
  <c r="D2487" i="35"/>
  <c r="E2487" i="35"/>
  <c r="A2488" i="35"/>
  <c r="B2488" i="35"/>
  <c r="C2488" i="35"/>
  <c r="D2488" i="35"/>
  <c r="E2488" i="35"/>
  <c r="A2489" i="35"/>
  <c r="B2489" i="35"/>
  <c r="C2489" i="35"/>
  <c r="D2489" i="35"/>
  <c r="E2489" i="35"/>
  <c r="A2490" i="35"/>
  <c r="B2490" i="35"/>
  <c r="C2490" i="35"/>
  <c r="D2490" i="35"/>
  <c r="E2490" i="35"/>
  <c r="A2491" i="35"/>
  <c r="B2491" i="35"/>
  <c r="C2491" i="35"/>
  <c r="D2491" i="35"/>
  <c r="E2491" i="35"/>
  <c r="A2492" i="35"/>
  <c r="B2492" i="35"/>
  <c r="C2492" i="35"/>
  <c r="D2492" i="35"/>
  <c r="E2492" i="35"/>
  <c r="A2493" i="35"/>
  <c r="B2493" i="35"/>
  <c r="C2493" i="35"/>
  <c r="D2493" i="35"/>
  <c r="E2493" i="35"/>
  <c r="A2494" i="35"/>
  <c r="B2494" i="35"/>
  <c r="C2494" i="35"/>
  <c r="D2494" i="35"/>
  <c r="E2494" i="35"/>
  <c r="A2495" i="35"/>
  <c r="B2495" i="35"/>
  <c r="C2495" i="35"/>
  <c r="D2495" i="35"/>
  <c r="E2495" i="35"/>
  <c r="A2496" i="35"/>
  <c r="B2496" i="35"/>
  <c r="C2496" i="35"/>
  <c r="D2496" i="35"/>
  <c r="E2496" i="35"/>
  <c r="A2497" i="35"/>
  <c r="B2497" i="35"/>
  <c r="C2497" i="35"/>
  <c r="D2497" i="35"/>
  <c r="E2497" i="35"/>
  <c r="A2498" i="35"/>
  <c r="B2498" i="35"/>
  <c r="C2498" i="35"/>
  <c r="D2498" i="35"/>
  <c r="E2498" i="35"/>
  <c r="A2499" i="35"/>
  <c r="B2499" i="35"/>
  <c r="C2499" i="35"/>
  <c r="D2499" i="35"/>
  <c r="E2499" i="35"/>
  <c r="A2500" i="35"/>
  <c r="B2500" i="35"/>
  <c r="C2500" i="35"/>
  <c r="D2500" i="35"/>
  <c r="E2500" i="35"/>
  <c r="A2501" i="35"/>
  <c r="B2501" i="35"/>
  <c r="C2501" i="35"/>
  <c r="D2501" i="35"/>
  <c r="E2501" i="35"/>
  <c r="A2502" i="35"/>
  <c r="B2502" i="35"/>
  <c r="C2502" i="35"/>
  <c r="D2502" i="35"/>
  <c r="E2502" i="35"/>
  <c r="A2503" i="35"/>
  <c r="B2503" i="35"/>
  <c r="C2503" i="35"/>
  <c r="D2503" i="35"/>
  <c r="E2503" i="35"/>
  <c r="A2504" i="35"/>
  <c r="B2504" i="35"/>
  <c r="C2504" i="35"/>
  <c r="D2504" i="35"/>
  <c r="E2504" i="35"/>
  <c r="A2505" i="35"/>
  <c r="B2505" i="35"/>
  <c r="C2505" i="35"/>
  <c r="D2505" i="35"/>
  <c r="E2505" i="35"/>
  <c r="A2506" i="35"/>
  <c r="B2506" i="35"/>
  <c r="C2506" i="35"/>
  <c r="D2506" i="35"/>
  <c r="E2506" i="35"/>
  <c r="A2507" i="35"/>
  <c r="B2507" i="35"/>
  <c r="C2507" i="35"/>
  <c r="D2507" i="35"/>
  <c r="E2507" i="35"/>
  <c r="A2508" i="35"/>
  <c r="B2508" i="35"/>
  <c r="C2508" i="35"/>
  <c r="D2508" i="35"/>
  <c r="E2508" i="35"/>
  <c r="A2509" i="35"/>
  <c r="B2509" i="35"/>
  <c r="C2509" i="35"/>
  <c r="D2509" i="35"/>
  <c r="E2509" i="35"/>
  <c r="A2510" i="35"/>
  <c r="B2510" i="35"/>
  <c r="C2510" i="35"/>
  <c r="D2510" i="35"/>
  <c r="E2510" i="35"/>
  <c r="A2511" i="35"/>
  <c r="B2511" i="35"/>
  <c r="C2511" i="35"/>
  <c r="D2511" i="35"/>
  <c r="E2511" i="35"/>
  <c r="A2512" i="35"/>
  <c r="B2512" i="35"/>
  <c r="C2512" i="35"/>
  <c r="D2512" i="35"/>
  <c r="E2512" i="35"/>
  <c r="A2513" i="35"/>
  <c r="B2513" i="35"/>
  <c r="C2513" i="35"/>
  <c r="D2513" i="35"/>
  <c r="E2513" i="35"/>
  <c r="A2514" i="35"/>
  <c r="B2514" i="35"/>
  <c r="C2514" i="35"/>
  <c r="D2514" i="35"/>
  <c r="E2514" i="35"/>
  <c r="A2515" i="35"/>
  <c r="B2515" i="35"/>
  <c r="C2515" i="35"/>
  <c r="D2515" i="35"/>
  <c r="E2515" i="35"/>
  <c r="A2516" i="35"/>
  <c r="B2516" i="35"/>
  <c r="C2516" i="35"/>
  <c r="D2516" i="35"/>
  <c r="E2516" i="35"/>
  <c r="A2517" i="35"/>
  <c r="B2517" i="35"/>
  <c r="C2517" i="35"/>
  <c r="D2517" i="35"/>
  <c r="E2517" i="35"/>
  <c r="A2518" i="35"/>
  <c r="B2518" i="35"/>
  <c r="C2518" i="35"/>
  <c r="D2518" i="35"/>
  <c r="E2518" i="35"/>
  <c r="A2519" i="35"/>
  <c r="B2519" i="35"/>
  <c r="C2519" i="35"/>
  <c r="D2519" i="35"/>
  <c r="E2519" i="35"/>
  <c r="A2520" i="35"/>
  <c r="B2520" i="35"/>
  <c r="C2520" i="35"/>
  <c r="D2520" i="35"/>
  <c r="E2520" i="35"/>
  <c r="A2521" i="35"/>
  <c r="B2521" i="35"/>
  <c r="C2521" i="35"/>
  <c r="D2521" i="35"/>
  <c r="E2521" i="35"/>
  <c r="A2522" i="35"/>
  <c r="B2522" i="35"/>
  <c r="C2522" i="35"/>
  <c r="D2522" i="35"/>
  <c r="E2522" i="35"/>
  <c r="A2523" i="35"/>
  <c r="B2523" i="35"/>
  <c r="C2523" i="35"/>
  <c r="D2523" i="35"/>
  <c r="E2523" i="35"/>
  <c r="A2524" i="35"/>
  <c r="B2524" i="35"/>
  <c r="C2524" i="35"/>
  <c r="D2524" i="35"/>
  <c r="E2524" i="35"/>
  <c r="A2525" i="35"/>
  <c r="B2525" i="35"/>
  <c r="C2525" i="35"/>
  <c r="D2525" i="35"/>
  <c r="E2525" i="35"/>
  <c r="A2526" i="35"/>
  <c r="B2526" i="35"/>
  <c r="C2526" i="35"/>
  <c r="D2526" i="35"/>
  <c r="E2526" i="35"/>
  <c r="A2527" i="35"/>
  <c r="B2527" i="35"/>
  <c r="C2527" i="35"/>
  <c r="D2527" i="35"/>
  <c r="E2527" i="35"/>
  <c r="A2528" i="35"/>
  <c r="B2528" i="35"/>
  <c r="C2528" i="35"/>
  <c r="D2528" i="35"/>
  <c r="E2528" i="35"/>
  <c r="A2529" i="35"/>
  <c r="B2529" i="35"/>
  <c r="C2529" i="35"/>
  <c r="D2529" i="35"/>
  <c r="E2529" i="35"/>
  <c r="A2530" i="35"/>
  <c r="B2530" i="35"/>
  <c r="C2530" i="35"/>
  <c r="D2530" i="35"/>
  <c r="E2530" i="35"/>
  <c r="A2531" i="35"/>
  <c r="B2531" i="35"/>
  <c r="C2531" i="35"/>
  <c r="D2531" i="35"/>
  <c r="E2531" i="35"/>
  <c r="A2532" i="35"/>
  <c r="B2532" i="35"/>
  <c r="C2532" i="35"/>
  <c r="D2532" i="35"/>
  <c r="E2532" i="35"/>
  <c r="A2533" i="35"/>
  <c r="B2533" i="35"/>
  <c r="C2533" i="35"/>
  <c r="D2533" i="35"/>
  <c r="E2533" i="35"/>
  <c r="A2534" i="35"/>
  <c r="B2534" i="35"/>
  <c r="C2534" i="35"/>
  <c r="D2534" i="35"/>
  <c r="E2534" i="35"/>
  <c r="A2535" i="35"/>
  <c r="B2535" i="35"/>
  <c r="C2535" i="35"/>
  <c r="D2535" i="35"/>
  <c r="E2535" i="35"/>
  <c r="A2536" i="35"/>
  <c r="B2536" i="35"/>
  <c r="C2536" i="35"/>
  <c r="D2536" i="35"/>
  <c r="E2536" i="35"/>
  <c r="A2537" i="35"/>
  <c r="B2537" i="35"/>
  <c r="C2537" i="35"/>
  <c r="D2537" i="35"/>
  <c r="E2537" i="35"/>
  <c r="A2538" i="35"/>
  <c r="B2538" i="35"/>
  <c r="C2538" i="35"/>
  <c r="D2538" i="35"/>
  <c r="E2538" i="35"/>
  <c r="A2539" i="35"/>
  <c r="B2539" i="35"/>
  <c r="C2539" i="35"/>
  <c r="D2539" i="35"/>
  <c r="E2539" i="35"/>
  <c r="A2540" i="35"/>
  <c r="B2540" i="35"/>
  <c r="C2540" i="35"/>
  <c r="D2540" i="35"/>
  <c r="E2540" i="35"/>
  <c r="A2541" i="35"/>
  <c r="B2541" i="35"/>
  <c r="C2541" i="35"/>
  <c r="D2541" i="35"/>
  <c r="E2541" i="35"/>
  <c r="A2542" i="35"/>
  <c r="B2542" i="35"/>
  <c r="C2542" i="35"/>
  <c r="D2542" i="35"/>
  <c r="E2542" i="35"/>
  <c r="A2543" i="35"/>
  <c r="B2543" i="35"/>
  <c r="C2543" i="35"/>
  <c r="D2543" i="35"/>
  <c r="E2543" i="35"/>
  <c r="A2544" i="35"/>
  <c r="B2544" i="35"/>
  <c r="C2544" i="35"/>
  <c r="D2544" i="35"/>
  <c r="E2544" i="35"/>
  <c r="A2545" i="35"/>
  <c r="B2545" i="35"/>
  <c r="C2545" i="35"/>
  <c r="D2545" i="35"/>
  <c r="E2545" i="35"/>
  <c r="A2546" i="35"/>
  <c r="B2546" i="35"/>
  <c r="C2546" i="35"/>
  <c r="D2546" i="35"/>
  <c r="E2546" i="35"/>
  <c r="A2547" i="35"/>
  <c r="B2547" i="35"/>
  <c r="C2547" i="35"/>
  <c r="D2547" i="35"/>
  <c r="E2547" i="35"/>
  <c r="A2548" i="35"/>
  <c r="B2548" i="35"/>
  <c r="C2548" i="35"/>
  <c r="D2548" i="35"/>
  <c r="E2548" i="35"/>
  <c r="A2549" i="35"/>
  <c r="B2549" i="35"/>
  <c r="C2549" i="35"/>
  <c r="D2549" i="35"/>
  <c r="E2549" i="35"/>
  <c r="A2550" i="35"/>
  <c r="B2550" i="35"/>
  <c r="C2550" i="35"/>
  <c r="D2550" i="35"/>
  <c r="E2550" i="35"/>
  <c r="A2551" i="35"/>
  <c r="B2551" i="35"/>
  <c r="C2551" i="35"/>
  <c r="D2551" i="35"/>
  <c r="E2551" i="35"/>
  <c r="A2552" i="35"/>
  <c r="B2552" i="35"/>
  <c r="C2552" i="35"/>
  <c r="D2552" i="35"/>
  <c r="E2552" i="35"/>
  <c r="A2553" i="35"/>
  <c r="B2553" i="35"/>
  <c r="C2553" i="35"/>
  <c r="D2553" i="35"/>
  <c r="E2553" i="35"/>
  <c r="A2554" i="35"/>
  <c r="B2554" i="35"/>
  <c r="C2554" i="35"/>
  <c r="D2554" i="35"/>
  <c r="E2554" i="35"/>
  <c r="A2555" i="35"/>
  <c r="B2555" i="35"/>
  <c r="C2555" i="35"/>
  <c r="D2555" i="35"/>
  <c r="E2555" i="35"/>
  <c r="A2556" i="35"/>
  <c r="B2556" i="35"/>
  <c r="C2556" i="35"/>
  <c r="D2556" i="35"/>
  <c r="E2556" i="35"/>
  <c r="A2557" i="35"/>
  <c r="B2557" i="35"/>
  <c r="C2557" i="35"/>
  <c r="D2557" i="35"/>
  <c r="E2557" i="35"/>
  <c r="A2558" i="35"/>
  <c r="B2558" i="35"/>
  <c r="C2558" i="35"/>
  <c r="D2558" i="35"/>
  <c r="E2558" i="35"/>
  <c r="A2559" i="35"/>
  <c r="B2559" i="35"/>
  <c r="C2559" i="35"/>
  <c r="D2559" i="35"/>
  <c r="E2559" i="35"/>
  <c r="A2560" i="35"/>
  <c r="B2560" i="35"/>
  <c r="C2560" i="35"/>
  <c r="D2560" i="35"/>
  <c r="E2560" i="35"/>
  <c r="A2561" i="35"/>
  <c r="B2561" i="35"/>
  <c r="C2561" i="35"/>
  <c r="D2561" i="35"/>
  <c r="E2561" i="35"/>
  <c r="A2562" i="35"/>
  <c r="B2562" i="35"/>
  <c r="C2562" i="35"/>
  <c r="D2562" i="35"/>
  <c r="E2562" i="35"/>
  <c r="A2563" i="35"/>
  <c r="B2563" i="35"/>
  <c r="C2563" i="35"/>
  <c r="D2563" i="35"/>
  <c r="E2563" i="35"/>
  <c r="A2564" i="35"/>
  <c r="B2564" i="35"/>
  <c r="C2564" i="35"/>
  <c r="D2564" i="35"/>
  <c r="E2564" i="35"/>
  <c r="A2565" i="35"/>
  <c r="B2565" i="35"/>
  <c r="C2565" i="35"/>
  <c r="D2565" i="35"/>
  <c r="E2565" i="35"/>
  <c r="A2566" i="35"/>
  <c r="B2566" i="35"/>
  <c r="C2566" i="35"/>
  <c r="D2566" i="35"/>
  <c r="E2566" i="35"/>
  <c r="A2567" i="35"/>
  <c r="B2567" i="35"/>
  <c r="C2567" i="35"/>
  <c r="D2567" i="35"/>
  <c r="E2567" i="35"/>
  <c r="A2568" i="35"/>
  <c r="B2568" i="35"/>
  <c r="C2568" i="35"/>
  <c r="D2568" i="35"/>
  <c r="E2568" i="35"/>
  <c r="A2569" i="35"/>
  <c r="B2569" i="35"/>
  <c r="C2569" i="35"/>
  <c r="D2569" i="35"/>
  <c r="E2569" i="35"/>
  <c r="A2570" i="35"/>
  <c r="B2570" i="35"/>
  <c r="C2570" i="35"/>
  <c r="D2570" i="35"/>
  <c r="E2570" i="35"/>
  <c r="A2571" i="35"/>
  <c r="B2571" i="35"/>
  <c r="C2571" i="35"/>
  <c r="D2571" i="35"/>
  <c r="E2571" i="35"/>
  <c r="A2572" i="35"/>
  <c r="B2572" i="35"/>
  <c r="C2572" i="35"/>
  <c r="D2572" i="35"/>
  <c r="E2572" i="35"/>
  <c r="A2573" i="35"/>
  <c r="B2573" i="35"/>
  <c r="C2573" i="35"/>
  <c r="D2573" i="35"/>
  <c r="E2573" i="35"/>
  <c r="A2574" i="35"/>
  <c r="B2574" i="35"/>
  <c r="C2574" i="35"/>
  <c r="D2574" i="35"/>
  <c r="E2574" i="35"/>
  <c r="A2575" i="35"/>
  <c r="B2575" i="35"/>
  <c r="C2575" i="35"/>
  <c r="D2575" i="35"/>
  <c r="E2575" i="35"/>
  <c r="A2576" i="35"/>
  <c r="B2576" i="35"/>
  <c r="C2576" i="35"/>
  <c r="D2576" i="35"/>
  <c r="E2576" i="35"/>
  <c r="A2577" i="35"/>
  <c r="B2577" i="35"/>
  <c r="C2577" i="35"/>
  <c r="D2577" i="35"/>
  <c r="E2577" i="35"/>
  <c r="A2578" i="35"/>
  <c r="B2578" i="35"/>
  <c r="C2578" i="35"/>
  <c r="D2578" i="35"/>
  <c r="E2578" i="35"/>
  <c r="A2579" i="35"/>
  <c r="B2579" i="35"/>
  <c r="C2579" i="35"/>
  <c r="D2579" i="35"/>
  <c r="E2579" i="35"/>
  <c r="A2580" i="35"/>
  <c r="B2580" i="35"/>
  <c r="C2580" i="35"/>
  <c r="D2580" i="35"/>
  <c r="E2580" i="35"/>
  <c r="A2581" i="35"/>
  <c r="B2581" i="35"/>
  <c r="C2581" i="35"/>
  <c r="D2581" i="35"/>
  <c r="E2581" i="35"/>
  <c r="A2582" i="35"/>
  <c r="B2582" i="35"/>
  <c r="C2582" i="35"/>
  <c r="D2582" i="35"/>
  <c r="E2582" i="35"/>
  <c r="A2583" i="35"/>
  <c r="B2583" i="35"/>
  <c r="C2583" i="35"/>
  <c r="D2583" i="35"/>
  <c r="E2583" i="35"/>
  <c r="A2584" i="35"/>
  <c r="B2584" i="35"/>
  <c r="C2584" i="35"/>
  <c r="D2584" i="35"/>
  <c r="E2584" i="35"/>
  <c r="A2585" i="35"/>
  <c r="B2585" i="35"/>
  <c r="C2585" i="35"/>
  <c r="D2585" i="35"/>
  <c r="E2585" i="35"/>
  <c r="A2586" i="35"/>
  <c r="B2586" i="35"/>
  <c r="C2586" i="35"/>
  <c r="D2586" i="35"/>
  <c r="E2586" i="35"/>
  <c r="A2587" i="35"/>
  <c r="B2587" i="35"/>
  <c r="C2587" i="35"/>
  <c r="D2587" i="35"/>
  <c r="E2587" i="35"/>
  <c r="A2588" i="35"/>
  <c r="B2588" i="35"/>
  <c r="C2588" i="35"/>
  <c r="D2588" i="35"/>
  <c r="E2588" i="35"/>
  <c r="A2589" i="35"/>
  <c r="B2589" i="35"/>
  <c r="C2589" i="35"/>
  <c r="D2589" i="35"/>
  <c r="E2589" i="35"/>
  <c r="A2590" i="35"/>
  <c r="B2590" i="35"/>
  <c r="C2590" i="35"/>
  <c r="D2590" i="35"/>
  <c r="E2590" i="35"/>
  <c r="A2591" i="35"/>
  <c r="B2591" i="35"/>
  <c r="C2591" i="35"/>
  <c r="D2591" i="35"/>
  <c r="E2591" i="35"/>
  <c r="A2592" i="35"/>
  <c r="B2592" i="35"/>
  <c r="C2592" i="35"/>
  <c r="D2592" i="35"/>
  <c r="E2592" i="35"/>
  <c r="A2593" i="35"/>
  <c r="B2593" i="35"/>
  <c r="C2593" i="35"/>
  <c r="D2593" i="35"/>
  <c r="E2593" i="35"/>
  <c r="A2594" i="35"/>
  <c r="B2594" i="35"/>
  <c r="C2594" i="35"/>
  <c r="D2594" i="35"/>
  <c r="E2594" i="35"/>
  <c r="A2595" i="35"/>
  <c r="B2595" i="35"/>
  <c r="C2595" i="35"/>
  <c r="D2595" i="35"/>
  <c r="E2595" i="35"/>
  <c r="A2596" i="35"/>
  <c r="B2596" i="35"/>
  <c r="C2596" i="35"/>
  <c r="D2596" i="35"/>
  <c r="E2596" i="35"/>
  <c r="A2597" i="35"/>
  <c r="B2597" i="35"/>
  <c r="C2597" i="35"/>
  <c r="D2597" i="35"/>
  <c r="E2597" i="35"/>
  <c r="A2598" i="35"/>
  <c r="B2598" i="35"/>
  <c r="C2598" i="35"/>
  <c r="D2598" i="35"/>
  <c r="E2598" i="35"/>
  <c r="A2599" i="35"/>
  <c r="B2599" i="35"/>
  <c r="C2599" i="35"/>
  <c r="D2599" i="35"/>
  <c r="E2599" i="35"/>
  <c r="A2600" i="35"/>
  <c r="B2600" i="35"/>
  <c r="C2600" i="35"/>
  <c r="D2600" i="35"/>
  <c r="E2600" i="35"/>
  <c r="A2601" i="35"/>
  <c r="B2601" i="35"/>
  <c r="C2601" i="35"/>
  <c r="D2601" i="35"/>
  <c r="E2601" i="35"/>
  <c r="A2602" i="35"/>
  <c r="B2602" i="35"/>
  <c r="C2602" i="35"/>
  <c r="D2602" i="35"/>
  <c r="E2602" i="35"/>
  <c r="A2603" i="35"/>
  <c r="B2603" i="35"/>
  <c r="C2603" i="35"/>
  <c r="D2603" i="35"/>
  <c r="E2603" i="35"/>
  <c r="A2604" i="35"/>
  <c r="B2604" i="35"/>
  <c r="C2604" i="35"/>
  <c r="D2604" i="35"/>
  <c r="E2604" i="35"/>
  <c r="A2605" i="35"/>
  <c r="B2605" i="35"/>
  <c r="C2605" i="35"/>
  <c r="D2605" i="35"/>
  <c r="E2605" i="35"/>
  <c r="A2606" i="35"/>
  <c r="B2606" i="35"/>
  <c r="C2606" i="35"/>
  <c r="D2606" i="35"/>
  <c r="E2606" i="35"/>
  <c r="A2607" i="35"/>
  <c r="B2607" i="35"/>
  <c r="C2607" i="35"/>
  <c r="D2607" i="35"/>
  <c r="E2607" i="35"/>
  <c r="A2608" i="35"/>
  <c r="B2608" i="35"/>
  <c r="C2608" i="35"/>
  <c r="D2608" i="35"/>
  <c r="E2608" i="35"/>
  <c r="A2609" i="35"/>
  <c r="B2609" i="35"/>
  <c r="C2609" i="35"/>
  <c r="D2609" i="35"/>
  <c r="E2609" i="35"/>
  <c r="A2610" i="35"/>
  <c r="B2610" i="35"/>
  <c r="C2610" i="35"/>
  <c r="D2610" i="35"/>
  <c r="E2610" i="35"/>
  <c r="A2611" i="35"/>
  <c r="B2611" i="35"/>
  <c r="C2611" i="35"/>
  <c r="D2611" i="35"/>
  <c r="E2611" i="35"/>
  <c r="A2612" i="35"/>
  <c r="B2612" i="35"/>
  <c r="C2612" i="35"/>
  <c r="D2612" i="35"/>
  <c r="E2612" i="35"/>
  <c r="A2613" i="35"/>
  <c r="B2613" i="35"/>
  <c r="C2613" i="35"/>
  <c r="D2613" i="35"/>
  <c r="E2613" i="35"/>
  <c r="A2614" i="35"/>
  <c r="B2614" i="35"/>
  <c r="C2614" i="35"/>
  <c r="D2614" i="35"/>
  <c r="E2614" i="35"/>
  <c r="A2615" i="35"/>
  <c r="B2615" i="35"/>
  <c r="C2615" i="35"/>
  <c r="D2615" i="35"/>
  <c r="E2615" i="35"/>
  <c r="A2616" i="35"/>
  <c r="B2616" i="35"/>
  <c r="C2616" i="35"/>
  <c r="D2616" i="35"/>
  <c r="E2616" i="35"/>
  <c r="A2617" i="35"/>
  <c r="B2617" i="35"/>
  <c r="C2617" i="35"/>
  <c r="D2617" i="35"/>
  <c r="E2617" i="35"/>
  <c r="A2618" i="35"/>
  <c r="B2618" i="35"/>
  <c r="C2618" i="35"/>
  <c r="D2618" i="35"/>
  <c r="E2618" i="35"/>
  <c r="A2619" i="35"/>
  <c r="B2619" i="35"/>
  <c r="C2619" i="35"/>
  <c r="D2619" i="35"/>
  <c r="E2619" i="35"/>
  <c r="A2620" i="35"/>
  <c r="B2620" i="35"/>
  <c r="C2620" i="35"/>
  <c r="D2620" i="35"/>
  <c r="E2620" i="35"/>
  <c r="A2621" i="35"/>
  <c r="B2621" i="35"/>
  <c r="C2621" i="35"/>
  <c r="D2621" i="35"/>
  <c r="E2621" i="35"/>
  <c r="A2622" i="35"/>
  <c r="B2622" i="35"/>
  <c r="C2622" i="35"/>
  <c r="D2622" i="35"/>
  <c r="E2622" i="35"/>
  <c r="A2623" i="35"/>
  <c r="B2623" i="35"/>
  <c r="C2623" i="35"/>
  <c r="D2623" i="35"/>
  <c r="E2623" i="35"/>
  <c r="A2624" i="35"/>
  <c r="B2624" i="35"/>
  <c r="C2624" i="35"/>
  <c r="D2624" i="35"/>
  <c r="E2624" i="35"/>
  <c r="A2625" i="35"/>
  <c r="B2625" i="35"/>
  <c r="C2625" i="35"/>
  <c r="D2625" i="35"/>
  <c r="E2625" i="35"/>
  <c r="A2626" i="35"/>
  <c r="B2626" i="35"/>
  <c r="C2626" i="35"/>
  <c r="D2626" i="35"/>
  <c r="E2626" i="35"/>
  <c r="A2627" i="35"/>
  <c r="B2627" i="35"/>
  <c r="C2627" i="35"/>
  <c r="D2627" i="35"/>
  <c r="E2627" i="35"/>
  <c r="A2628" i="35"/>
  <c r="B2628" i="35"/>
  <c r="C2628" i="35"/>
  <c r="D2628" i="35"/>
  <c r="E2628" i="35"/>
  <c r="A2629" i="35"/>
  <c r="B2629" i="35"/>
  <c r="C2629" i="35"/>
  <c r="D2629" i="35"/>
  <c r="E2629" i="35"/>
  <c r="A2630" i="35"/>
  <c r="B2630" i="35"/>
  <c r="C2630" i="35"/>
  <c r="D2630" i="35"/>
  <c r="E2630" i="35"/>
  <c r="A2631" i="35"/>
  <c r="B2631" i="35"/>
  <c r="C2631" i="35"/>
  <c r="D2631" i="35"/>
  <c r="E2631" i="35"/>
  <c r="A2632" i="35"/>
  <c r="B2632" i="35"/>
  <c r="C2632" i="35"/>
  <c r="D2632" i="35"/>
  <c r="E2632" i="35"/>
  <c r="A2633" i="35"/>
  <c r="B2633" i="35"/>
  <c r="C2633" i="35"/>
  <c r="D2633" i="35"/>
  <c r="E2633" i="35"/>
  <c r="A2634" i="35"/>
  <c r="B2634" i="35"/>
  <c r="C2634" i="35"/>
  <c r="D2634" i="35"/>
  <c r="E2634" i="35"/>
  <c r="A2635" i="35"/>
  <c r="B2635" i="35"/>
  <c r="C2635" i="35"/>
  <c r="D2635" i="35"/>
  <c r="E2635" i="35"/>
  <c r="A2636" i="35"/>
  <c r="B2636" i="35"/>
  <c r="C2636" i="35"/>
  <c r="D2636" i="35"/>
  <c r="E2636" i="35"/>
  <c r="A2637" i="35"/>
  <c r="B2637" i="35"/>
  <c r="C2637" i="35"/>
  <c r="D2637" i="35"/>
  <c r="E2637" i="35"/>
  <c r="A2638" i="35"/>
  <c r="B2638" i="35"/>
  <c r="C2638" i="35"/>
  <c r="D2638" i="35"/>
  <c r="E2638" i="35"/>
  <c r="A2639" i="35"/>
  <c r="B2639" i="35"/>
  <c r="C2639" i="35"/>
  <c r="D2639" i="35"/>
  <c r="E2639" i="35"/>
  <c r="A2640" i="35"/>
  <c r="B2640" i="35"/>
  <c r="C2640" i="35"/>
  <c r="D2640" i="35"/>
  <c r="E2640" i="35"/>
  <c r="A2641" i="35"/>
  <c r="B2641" i="35"/>
  <c r="C2641" i="35"/>
  <c r="D2641" i="35"/>
  <c r="E2641" i="35"/>
  <c r="A2642" i="35"/>
  <c r="B2642" i="35"/>
  <c r="C2642" i="35"/>
  <c r="D2642" i="35"/>
  <c r="E2642" i="35"/>
  <c r="A2643" i="35"/>
  <c r="B2643" i="35"/>
  <c r="C2643" i="35"/>
  <c r="D2643" i="35"/>
  <c r="E2643" i="35"/>
  <c r="A2644" i="35"/>
  <c r="B2644" i="35"/>
  <c r="C2644" i="35"/>
  <c r="D2644" i="35"/>
  <c r="E2644" i="35"/>
  <c r="A2645" i="35"/>
  <c r="B2645" i="35"/>
  <c r="C2645" i="35"/>
  <c r="D2645" i="35"/>
  <c r="E2645" i="35"/>
  <c r="A2646" i="35"/>
  <c r="B2646" i="35"/>
  <c r="C2646" i="35"/>
  <c r="D2646" i="35"/>
  <c r="E2646" i="35"/>
  <c r="A2647" i="35"/>
  <c r="B2647" i="35"/>
  <c r="C2647" i="35"/>
  <c r="D2647" i="35"/>
  <c r="E2647" i="35"/>
  <c r="A2648" i="35"/>
  <c r="B2648" i="35"/>
  <c r="C2648" i="35"/>
  <c r="D2648" i="35"/>
  <c r="E2648" i="35"/>
  <c r="A2649" i="35"/>
  <c r="B2649" i="35"/>
  <c r="C2649" i="35"/>
  <c r="D2649" i="35"/>
  <c r="E2649" i="35"/>
  <c r="A2650" i="35"/>
  <c r="B2650" i="35"/>
  <c r="C2650" i="35"/>
  <c r="D2650" i="35"/>
  <c r="E2650" i="35"/>
  <c r="A2651" i="35"/>
  <c r="B2651" i="35"/>
  <c r="C2651" i="35"/>
  <c r="D2651" i="35"/>
  <c r="E2651" i="35"/>
  <c r="A2652" i="35"/>
  <c r="B2652" i="35"/>
  <c r="C2652" i="35"/>
  <c r="D2652" i="35"/>
  <c r="E2652" i="35"/>
  <c r="A2653" i="35"/>
  <c r="B2653" i="35"/>
  <c r="C2653" i="35"/>
  <c r="D2653" i="35"/>
  <c r="E2653" i="35"/>
  <c r="A2654" i="35"/>
  <c r="B2654" i="35"/>
  <c r="C2654" i="35"/>
  <c r="D2654" i="35"/>
  <c r="E2654" i="35"/>
  <c r="A2655" i="35"/>
  <c r="B2655" i="35"/>
  <c r="C2655" i="35"/>
  <c r="D2655" i="35"/>
  <c r="E2655" i="35"/>
  <c r="A2656" i="35"/>
  <c r="B2656" i="35"/>
  <c r="C2656" i="35"/>
  <c r="D2656" i="35"/>
  <c r="E2656" i="35"/>
  <c r="A2657" i="35"/>
  <c r="B2657" i="35"/>
  <c r="C2657" i="35"/>
  <c r="D2657" i="35"/>
  <c r="E2657" i="35"/>
  <c r="A2658" i="35"/>
  <c r="B2658" i="35"/>
  <c r="C2658" i="35"/>
  <c r="D2658" i="35"/>
  <c r="E2658" i="35"/>
  <c r="A2659" i="35"/>
  <c r="B2659" i="35"/>
  <c r="C2659" i="35"/>
  <c r="D2659" i="35"/>
  <c r="E2659" i="35"/>
  <c r="A2660" i="35"/>
  <c r="B2660" i="35"/>
  <c r="C2660" i="35"/>
  <c r="D2660" i="35"/>
  <c r="E2660" i="35"/>
  <c r="A2661" i="35"/>
  <c r="B2661" i="35"/>
  <c r="C2661" i="35"/>
  <c r="D2661" i="35"/>
  <c r="E2661" i="35"/>
  <c r="A2662" i="35"/>
  <c r="B2662" i="35"/>
  <c r="C2662" i="35"/>
  <c r="D2662" i="35"/>
  <c r="E2662" i="35"/>
  <c r="A2663" i="35"/>
  <c r="B2663" i="35"/>
  <c r="C2663" i="35"/>
  <c r="D2663" i="35"/>
  <c r="E2663" i="35"/>
  <c r="A2664" i="35"/>
  <c r="B2664" i="35"/>
  <c r="C2664" i="35"/>
  <c r="D2664" i="35"/>
  <c r="E2664" i="35"/>
  <c r="A2665" i="35"/>
  <c r="B2665" i="35"/>
  <c r="C2665" i="35"/>
  <c r="D2665" i="35"/>
  <c r="E2665" i="35"/>
  <c r="A2666" i="35"/>
  <c r="B2666" i="35"/>
  <c r="C2666" i="35"/>
  <c r="D2666" i="35"/>
  <c r="E2666" i="35"/>
  <c r="A2667" i="35"/>
  <c r="B2667" i="35"/>
  <c r="C2667" i="35"/>
  <c r="D2667" i="35"/>
  <c r="E2667" i="35"/>
  <c r="A2668" i="35"/>
  <c r="B2668" i="35"/>
  <c r="C2668" i="35"/>
  <c r="D2668" i="35"/>
  <c r="E2668" i="35"/>
  <c r="A2669" i="35"/>
  <c r="B2669" i="35"/>
  <c r="C2669" i="35"/>
  <c r="D2669" i="35"/>
  <c r="E2669" i="35"/>
  <c r="A2670" i="35"/>
  <c r="B2670" i="35"/>
  <c r="C2670" i="35"/>
  <c r="D2670" i="35"/>
  <c r="E2670" i="35"/>
  <c r="A2671" i="35"/>
  <c r="B2671" i="35"/>
  <c r="C2671" i="35"/>
  <c r="D2671" i="35"/>
  <c r="E2671" i="35"/>
  <c r="A2672" i="35"/>
  <c r="B2672" i="35"/>
  <c r="C2672" i="35"/>
  <c r="D2672" i="35"/>
  <c r="E2672" i="35"/>
  <c r="A2673" i="35"/>
  <c r="B2673" i="35"/>
  <c r="C2673" i="35"/>
  <c r="D2673" i="35"/>
  <c r="E2673" i="35"/>
  <c r="A2674" i="35"/>
  <c r="B2674" i="35"/>
  <c r="C2674" i="35"/>
  <c r="D2674" i="35"/>
  <c r="E2674" i="35"/>
  <c r="A2675" i="35"/>
  <c r="B2675" i="35"/>
  <c r="C2675" i="35"/>
  <c r="D2675" i="35"/>
  <c r="E2675" i="35"/>
  <c r="A2676" i="35"/>
  <c r="B2676" i="35"/>
  <c r="C2676" i="35"/>
  <c r="D2676" i="35"/>
  <c r="E2676" i="35"/>
  <c r="A2677" i="35"/>
  <c r="B2677" i="35"/>
  <c r="C2677" i="35"/>
  <c r="D2677" i="35"/>
  <c r="E2677" i="35"/>
  <c r="A2678" i="35"/>
  <c r="B2678" i="35"/>
  <c r="C2678" i="35"/>
  <c r="D2678" i="35"/>
  <c r="E2678" i="35"/>
  <c r="A2679" i="35"/>
  <c r="B2679" i="35"/>
  <c r="C2679" i="35"/>
  <c r="D2679" i="35"/>
  <c r="E2679" i="35"/>
  <c r="A2680" i="35"/>
  <c r="B2680" i="35"/>
  <c r="C2680" i="35"/>
  <c r="D2680" i="35"/>
  <c r="E2680" i="35"/>
  <c r="A2681" i="35"/>
  <c r="B2681" i="35"/>
  <c r="C2681" i="35"/>
  <c r="D2681" i="35"/>
  <c r="E2681" i="35"/>
  <c r="A2682" i="35"/>
  <c r="B2682" i="35"/>
  <c r="C2682" i="35"/>
  <c r="D2682" i="35"/>
  <c r="E2682" i="35"/>
  <c r="A2683" i="35"/>
  <c r="B2683" i="35"/>
  <c r="C2683" i="35"/>
  <c r="D2683" i="35"/>
  <c r="E2683" i="35"/>
  <c r="A2684" i="35"/>
  <c r="B2684" i="35"/>
  <c r="C2684" i="35"/>
  <c r="D2684" i="35"/>
  <c r="E2684" i="35"/>
  <c r="A2685" i="35"/>
  <c r="B2685" i="35"/>
  <c r="C2685" i="35"/>
  <c r="D2685" i="35"/>
  <c r="E2685" i="35"/>
  <c r="A2686" i="35"/>
  <c r="B2686" i="35"/>
  <c r="C2686" i="35"/>
  <c r="D2686" i="35"/>
  <c r="E2686" i="35"/>
  <c r="A2687" i="35"/>
  <c r="B2687" i="35"/>
  <c r="C2687" i="35"/>
  <c r="D2687" i="35"/>
  <c r="E2687" i="35"/>
  <c r="A2688" i="35"/>
  <c r="B2688" i="35"/>
  <c r="C2688" i="35"/>
  <c r="D2688" i="35"/>
  <c r="E2688" i="35"/>
  <c r="A2689" i="35"/>
  <c r="B2689" i="35"/>
  <c r="C2689" i="35"/>
  <c r="D2689" i="35"/>
  <c r="E2689" i="35"/>
  <c r="A2690" i="35"/>
  <c r="B2690" i="35"/>
  <c r="C2690" i="35"/>
  <c r="D2690" i="35"/>
  <c r="E2690" i="35"/>
  <c r="A2691" i="35"/>
  <c r="B2691" i="35"/>
  <c r="C2691" i="35"/>
  <c r="D2691" i="35"/>
  <c r="E2691" i="35"/>
  <c r="A2692" i="35"/>
  <c r="B2692" i="35"/>
  <c r="C2692" i="35"/>
  <c r="D2692" i="35"/>
  <c r="E2692" i="35"/>
  <c r="A2693" i="35"/>
  <c r="B2693" i="35"/>
  <c r="C2693" i="35"/>
  <c r="D2693" i="35"/>
  <c r="E2693" i="35"/>
  <c r="A2694" i="35"/>
  <c r="B2694" i="35"/>
  <c r="C2694" i="35"/>
  <c r="D2694" i="35"/>
  <c r="E2694" i="35"/>
  <c r="A2695" i="35"/>
  <c r="B2695" i="35"/>
  <c r="C2695" i="35"/>
  <c r="D2695" i="35"/>
  <c r="E2695" i="35"/>
  <c r="A2696" i="35"/>
  <c r="B2696" i="35"/>
  <c r="C2696" i="35"/>
  <c r="D2696" i="35"/>
  <c r="E2696" i="35"/>
  <c r="A2697" i="35"/>
  <c r="B2697" i="35"/>
  <c r="C2697" i="35"/>
  <c r="D2697" i="35"/>
  <c r="E2697" i="35"/>
  <c r="A2698" i="35"/>
  <c r="B2698" i="35"/>
  <c r="C2698" i="35"/>
  <c r="D2698" i="35"/>
  <c r="E2698" i="35"/>
  <c r="A2699" i="35"/>
  <c r="B2699" i="35"/>
  <c r="C2699" i="35"/>
  <c r="D2699" i="35"/>
  <c r="E2699" i="35"/>
  <c r="A2700" i="35"/>
  <c r="B2700" i="35"/>
  <c r="C2700" i="35"/>
  <c r="D2700" i="35"/>
  <c r="E2700" i="35"/>
  <c r="A2701" i="35"/>
  <c r="B2701" i="35"/>
  <c r="C2701" i="35"/>
  <c r="D2701" i="35"/>
  <c r="E2701" i="35"/>
  <c r="A2702" i="35"/>
  <c r="B2702" i="35"/>
  <c r="C2702" i="35"/>
  <c r="D2702" i="35"/>
  <c r="E2702" i="35"/>
  <c r="A2703" i="35"/>
  <c r="B2703" i="35"/>
  <c r="C2703" i="35"/>
  <c r="D2703" i="35"/>
  <c r="E2703" i="35"/>
  <c r="A2704" i="35"/>
  <c r="B2704" i="35"/>
  <c r="C2704" i="35"/>
  <c r="D2704" i="35"/>
  <c r="E2704" i="35"/>
  <c r="A2705" i="35"/>
  <c r="B2705" i="35"/>
  <c r="C2705" i="35"/>
  <c r="D2705" i="35"/>
  <c r="E2705" i="35"/>
  <c r="A2706" i="35"/>
  <c r="B2706" i="35"/>
  <c r="C2706" i="35"/>
  <c r="D2706" i="35"/>
  <c r="E2706" i="35"/>
  <c r="A2707" i="35"/>
  <c r="B2707" i="35"/>
  <c r="C2707" i="35"/>
  <c r="D2707" i="35"/>
  <c r="E2707" i="35"/>
  <c r="A2708" i="35"/>
  <c r="B2708" i="35"/>
  <c r="C2708" i="35"/>
  <c r="D2708" i="35"/>
  <c r="E2708" i="35"/>
  <c r="A2709" i="35"/>
  <c r="B2709" i="35"/>
  <c r="C2709" i="35"/>
  <c r="D2709" i="35"/>
  <c r="E2709" i="35"/>
  <c r="A2710" i="35"/>
  <c r="B2710" i="35"/>
  <c r="C2710" i="35"/>
  <c r="D2710" i="35"/>
  <c r="E2710" i="35"/>
  <c r="A2711" i="35"/>
  <c r="B2711" i="35"/>
  <c r="C2711" i="35"/>
  <c r="D2711" i="35"/>
  <c r="E2711" i="35"/>
  <c r="A2712" i="35"/>
  <c r="B2712" i="35"/>
  <c r="C2712" i="35"/>
  <c r="D2712" i="35"/>
  <c r="E2712" i="35"/>
  <c r="A2713" i="35"/>
  <c r="B2713" i="35"/>
  <c r="C2713" i="35"/>
  <c r="D2713" i="35"/>
  <c r="E2713" i="35"/>
  <c r="A2714" i="35"/>
  <c r="B2714" i="35"/>
  <c r="C2714" i="35"/>
  <c r="D2714" i="35"/>
  <c r="E2714" i="35"/>
  <c r="A2715" i="35"/>
  <c r="B2715" i="35"/>
  <c r="C2715" i="35"/>
  <c r="D2715" i="35"/>
  <c r="E2715" i="35"/>
  <c r="A2716" i="35"/>
  <c r="B2716" i="35"/>
  <c r="C2716" i="35"/>
  <c r="D2716" i="35"/>
  <c r="E2716" i="35"/>
  <c r="A2717" i="35"/>
  <c r="B2717" i="35"/>
  <c r="C2717" i="35"/>
  <c r="D2717" i="35"/>
  <c r="E2717" i="35"/>
  <c r="A2718" i="35"/>
  <c r="B2718" i="35"/>
  <c r="C2718" i="35"/>
  <c r="D2718" i="35"/>
  <c r="E2718" i="35"/>
  <c r="A2719" i="35"/>
  <c r="B2719" i="35"/>
  <c r="C2719" i="35"/>
  <c r="D2719" i="35"/>
  <c r="E2719" i="35"/>
  <c r="A2720" i="35"/>
  <c r="B2720" i="35"/>
  <c r="C2720" i="35"/>
  <c r="D2720" i="35"/>
  <c r="E2720" i="35"/>
  <c r="A2721" i="35"/>
  <c r="B2721" i="35"/>
  <c r="C2721" i="35"/>
  <c r="D2721" i="35"/>
  <c r="E2721" i="35"/>
  <c r="A2722" i="35"/>
  <c r="B2722" i="35"/>
  <c r="C2722" i="35"/>
  <c r="D2722" i="35"/>
  <c r="E2722" i="35"/>
  <c r="A2723" i="35"/>
  <c r="B2723" i="35"/>
  <c r="C2723" i="35"/>
  <c r="D2723" i="35"/>
  <c r="E2723" i="35"/>
  <c r="A2724" i="35"/>
  <c r="B2724" i="35"/>
  <c r="C2724" i="35"/>
  <c r="D2724" i="35"/>
  <c r="E2724" i="35"/>
  <c r="A2725" i="35"/>
  <c r="B2725" i="35"/>
  <c r="C2725" i="35"/>
  <c r="D2725" i="35"/>
  <c r="E2725" i="35"/>
  <c r="A2726" i="35"/>
  <c r="B2726" i="35"/>
  <c r="C2726" i="35"/>
  <c r="D2726" i="35"/>
  <c r="E2726" i="35"/>
  <c r="A2727" i="35"/>
  <c r="B2727" i="35"/>
  <c r="C2727" i="35"/>
  <c r="D2727" i="35"/>
  <c r="E2727" i="35"/>
  <c r="A2728" i="35"/>
  <c r="B2728" i="35"/>
  <c r="C2728" i="35"/>
  <c r="D2728" i="35"/>
  <c r="E2728" i="35"/>
  <c r="A2729" i="35"/>
  <c r="B2729" i="35"/>
  <c r="C2729" i="35"/>
  <c r="D2729" i="35"/>
  <c r="E2729" i="35"/>
  <c r="A2730" i="35"/>
  <c r="B2730" i="35"/>
  <c r="C2730" i="35"/>
  <c r="D2730" i="35"/>
  <c r="E2730" i="35"/>
  <c r="A2731" i="35"/>
  <c r="B2731" i="35"/>
  <c r="C2731" i="35"/>
  <c r="D2731" i="35"/>
  <c r="E2731" i="35"/>
  <c r="A2732" i="35"/>
  <c r="B2732" i="35"/>
  <c r="C2732" i="35"/>
  <c r="D2732" i="35"/>
  <c r="E2732" i="35"/>
  <c r="A2733" i="35"/>
  <c r="B2733" i="35"/>
  <c r="C2733" i="35"/>
  <c r="D2733" i="35"/>
  <c r="E2733" i="35"/>
  <c r="A2734" i="35"/>
  <c r="B2734" i="35"/>
  <c r="C2734" i="35"/>
  <c r="D2734" i="35"/>
  <c r="E2734" i="35"/>
  <c r="A2735" i="35"/>
  <c r="B2735" i="35"/>
  <c r="C2735" i="35"/>
  <c r="D2735" i="35"/>
  <c r="E2735" i="35"/>
  <c r="A2736" i="35"/>
  <c r="B2736" i="35"/>
  <c r="C2736" i="35"/>
  <c r="D2736" i="35"/>
  <c r="E2736" i="35"/>
  <c r="A2737" i="35"/>
  <c r="B2737" i="35"/>
  <c r="C2737" i="35"/>
  <c r="D2737" i="35"/>
  <c r="E2737" i="35"/>
  <c r="A2738" i="35"/>
  <c r="B2738" i="35"/>
  <c r="C2738" i="35"/>
  <c r="D2738" i="35"/>
  <c r="E2738" i="35"/>
  <c r="A2739" i="35"/>
  <c r="B2739" i="35"/>
  <c r="C2739" i="35"/>
  <c r="D2739" i="35"/>
  <c r="E2739" i="35"/>
  <c r="A2740" i="35"/>
  <c r="B2740" i="35"/>
  <c r="C2740" i="35"/>
  <c r="D2740" i="35"/>
  <c r="E2740" i="35"/>
  <c r="A2741" i="35"/>
  <c r="B2741" i="35"/>
  <c r="C2741" i="35"/>
  <c r="D2741" i="35"/>
  <c r="E2741" i="35"/>
  <c r="A2742" i="35"/>
  <c r="B2742" i="35"/>
  <c r="C2742" i="35"/>
  <c r="D2742" i="35"/>
  <c r="E2742" i="35"/>
  <c r="A2743" i="35"/>
  <c r="B2743" i="35"/>
  <c r="C2743" i="35"/>
  <c r="D2743" i="35"/>
  <c r="E2743" i="35"/>
  <c r="A2744" i="35"/>
  <c r="B2744" i="35"/>
  <c r="C2744" i="35"/>
  <c r="D2744" i="35"/>
  <c r="E2744" i="35"/>
  <c r="A2745" i="35"/>
  <c r="B2745" i="35"/>
  <c r="C2745" i="35"/>
  <c r="D2745" i="35"/>
  <c r="E2745" i="35"/>
  <c r="A2746" i="35"/>
  <c r="B2746" i="35"/>
  <c r="C2746" i="35"/>
  <c r="D2746" i="35"/>
  <c r="E2746" i="35"/>
  <c r="A2747" i="35"/>
  <c r="B2747" i="35"/>
  <c r="C2747" i="35"/>
  <c r="D2747" i="35"/>
  <c r="E2747" i="35"/>
  <c r="A2748" i="35"/>
  <c r="B2748" i="35"/>
  <c r="C2748" i="35"/>
  <c r="D2748" i="35"/>
  <c r="E2748" i="35"/>
  <c r="A2749" i="35"/>
  <c r="B2749" i="35"/>
  <c r="C2749" i="35"/>
  <c r="D2749" i="35"/>
  <c r="E2749" i="35"/>
  <c r="A2750" i="35"/>
  <c r="B2750" i="35"/>
  <c r="C2750" i="35"/>
  <c r="D2750" i="35"/>
  <c r="E2750" i="35"/>
  <c r="A2751" i="35"/>
  <c r="B2751" i="35"/>
  <c r="C2751" i="35"/>
  <c r="D2751" i="35"/>
  <c r="E2751" i="35"/>
  <c r="A2752" i="35"/>
  <c r="B2752" i="35"/>
  <c r="C2752" i="35"/>
  <c r="D2752" i="35"/>
  <c r="E2752" i="35"/>
  <c r="A2753" i="35"/>
  <c r="B2753" i="35"/>
  <c r="C2753" i="35"/>
  <c r="D2753" i="35"/>
  <c r="E2753" i="35"/>
  <c r="A2754" i="35"/>
  <c r="B2754" i="35"/>
  <c r="C2754" i="35"/>
  <c r="D2754" i="35"/>
  <c r="E2754" i="35"/>
  <c r="A2755" i="35"/>
  <c r="B2755" i="35"/>
  <c r="C2755" i="35"/>
  <c r="D2755" i="35"/>
  <c r="E2755" i="35"/>
  <c r="A2756" i="35"/>
  <c r="B2756" i="35"/>
  <c r="C2756" i="35"/>
  <c r="D2756" i="35"/>
  <c r="E2756" i="35"/>
  <c r="A2757" i="35"/>
  <c r="B2757" i="35"/>
  <c r="C2757" i="35"/>
  <c r="D2757" i="35"/>
  <c r="E2757" i="35"/>
  <c r="A2758" i="35"/>
  <c r="B2758" i="35"/>
  <c r="C2758" i="35"/>
  <c r="D2758" i="35"/>
  <c r="E2758" i="35"/>
  <c r="A2759" i="35"/>
  <c r="B2759" i="35"/>
  <c r="C2759" i="35"/>
  <c r="D2759" i="35"/>
  <c r="E2759" i="35"/>
  <c r="A2760" i="35"/>
  <c r="B2760" i="35"/>
  <c r="C2760" i="35"/>
  <c r="D2760" i="35"/>
  <c r="E2760" i="35"/>
  <c r="A2761" i="35"/>
  <c r="B2761" i="35"/>
  <c r="C2761" i="35"/>
  <c r="D2761" i="35"/>
  <c r="E2761" i="35"/>
  <c r="A2762" i="35"/>
  <c r="B2762" i="35"/>
  <c r="C2762" i="35"/>
  <c r="D2762" i="35"/>
  <c r="E2762" i="35"/>
  <c r="A2763" i="35"/>
  <c r="B2763" i="35"/>
  <c r="C2763" i="35"/>
  <c r="D2763" i="35"/>
  <c r="E2763" i="35"/>
  <c r="A2764" i="35"/>
  <c r="B2764" i="35"/>
  <c r="C2764" i="35"/>
  <c r="D2764" i="35"/>
  <c r="E2764" i="35"/>
  <c r="A2765" i="35"/>
  <c r="B2765" i="35"/>
  <c r="C2765" i="35"/>
  <c r="D2765" i="35"/>
  <c r="E2765" i="35"/>
  <c r="A2766" i="35"/>
  <c r="B2766" i="35"/>
  <c r="C2766" i="35"/>
  <c r="D2766" i="35"/>
  <c r="E2766" i="35"/>
  <c r="A2767" i="35"/>
  <c r="B2767" i="35"/>
  <c r="C2767" i="35"/>
  <c r="D2767" i="35"/>
  <c r="E2767" i="35"/>
  <c r="A2768" i="35"/>
  <c r="B2768" i="35"/>
  <c r="C2768" i="35"/>
  <c r="D2768" i="35"/>
  <c r="E2768" i="35"/>
  <c r="A2769" i="35"/>
  <c r="B2769" i="35"/>
  <c r="C2769" i="35"/>
  <c r="D2769" i="35"/>
  <c r="E2769" i="35"/>
  <c r="A2770" i="35"/>
  <c r="B2770" i="35"/>
  <c r="C2770" i="35"/>
  <c r="D2770" i="35"/>
  <c r="E2770" i="35"/>
  <c r="A2771" i="35"/>
  <c r="B2771" i="35"/>
  <c r="C2771" i="35"/>
  <c r="D2771" i="35"/>
  <c r="E2771" i="35"/>
  <c r="A2772" i="35"/>
  <c r="B2772" i="35"/>
  <c r="C2772" i="35"/>
  <c r="D2772" i="35"/>
  <c r="E2772" i="35"/>
  <c r="A2773" i="35"/>
  <c r="B2773" i="35"/>
  <c r="C2773" i="35"/>
  <c r="D2773" i="35"/>
  <c r="E2773" i="35"/>
  <c r="A2774" i="35"/>
  <c r="B2774" i="35"/>
  <c r="C2774" i="35"/>
  <c r="D2774" i="35"/>
  <c r="E2774" i="35"/>
  <c r="A2775" i="35"/>
  <c r="B2775" i="35"/>
  <c r="C2775" i="35"/>
  <c r="D2775" i="35"/>
  <c r="E2775" i="35"/>
  <c r="A2776" i="35"/>
  <c r="B2776" i="35"/>
  <c r="C2776" i="35"/>
  <c r="D2776" i="35"/>
  <c r="E2776" i="35"/>
  <c r="A2777" i="35"/>
  <c r="B2777" i="35"/>
  <c r="C2777" i="35"/>
  <c r="D2777" i="35"/>
  <c r="E2777" i="35"/>
  <c r="A2778" i="35"/>
  <c r="B2778" i="35"/>
  <c r="C2778" i="35"/>
  <c r="D2778" i="35"/>
  <c r="E2778" i="35"/>
  <c r="A2779" i="35"/>
  <c r="B2779" i="35"/>
  <c r="C2779" i="35"/>
  <c r="D2779" i="35"/>
  <c r="E2779" i="35"/>
  <c r="A2780" i="35"/>
  <c r="B2780" i="35"/>
  <c r="C2780" i="35"/>
  <c r="D2780" i="35"/>
  <c r="E2780" i="35"/>
  <c r="A2781" i="35"/>
  <c r="B2781" i="35"/>
  <c r="C2781" i="35"/>
  <c r="D2781" i="35"/>
  <c r="E2781" i="35"/>
  <c r="A2782" i="35"/>
  <c r="B2782" i="35"/>
  <c r="C2782" i="35"/>
  <c r="D2782" i="35"/>
  <c r="E2782" i="35"/>
  <c r="A2783" i="35"/>
  <c r="B2783" i="35"/>
  <c r="C2783" i="35"/>
  <c r="D2783" i="35"/>
  <c r="E2783" i="35"/>
  <c r="A2784" i="35"/>
  <c r="B2784" i="35"/>
  <c r="C2784" i="35"/>
  <c r="D2784" i="35"/>
  <c r="E2784" i="35"/>
  <c r="A2785" i="35"/>
  <c r="B2785" i="35"/>
  <c r="C2785" i="35"/>
  <c r="D2785" i="35"/>
  <c r="E2785" i="35"/>
  <c r="A2786" i="35"/>
  <c r="B2786" i="35"/>
  <c r="C2786" i="35"/>
  <c r="D2786" i="35"/>
  <c r="E2786" i="35"/>
  <c r="A2787" i="35"/>
  <c r="B2787" i="35"/>
  <c r="C2787" i="35"/>
  <c r="D2787" i="35"/>
  <c r="E2787" i="35"/>
  <c r="A2788" i="35"/>
  <c r="B2788" i="35"/>
  <c r="C2788" i="35"/>
  <c r="D2788" i="35"/>
  <c r="E2788" i="35"/>
  <c r="A2789" i="35"/>
  <c r="B2789" i="35"/>
  <c r="C2789" i="35"/>
  <c r="D2789" i="35"/>
  <c r="E2789" i="35"/>
  <c r="A2790" i="35"/>
  <c r="B2790" i="35"/>
  <c r="C2790" i="35"/>
  <c r="D2790" i="35"/>
  <c r="E2790" i="35"/>
  <c r="A2791" i="35"/>
  <c r="B2791" i="35"/>
  <c r="C2791" i="35"/>
  <c r="D2791" i="35"/>
  <c r="E2791" i="35"/>
  <c r="A2792" i="35"/>
  <c r="B2792" i="35"/>
  <c r="C2792" i="35"/>
  <c r="D2792" i="35"/>
  <c r="E2792" i="35"/>
  <c r="A2793" i="35"/>
  <c r="B2793" i="35"/>
  <c r="C2793" i="35"/>
  <c r="D2793" i="35"/>
  <c r="E2793" i="35"/>
  <c r="A2794" i="35"/>
  <c r="B2794" i="35"/>
  <c r="C2794" i="35"/>
  <c r="D2794" i="35"/>
  <c r="E2794" i="35"/>
  <c r="A2795" i="35"/>
  <c r="B2795" i="35"/>
  <c r="C2795" i="35"/>
  <c r="D2795" i="35"/>
  <c r="E2795" i="35"/>
  <c r="A2796" i="35"/>
  <c r="B2796" i="35"/>
  <c r="C2796" i="35"/>
  <c r="D2796" i="35"/>
  <c r="E2796" i="35"/>
  <c r="A2797" i="35"/>
  <c r="B2797" i="35"/>
  <c r="C2797" i="35"/>
  <c r="D2797" i="35"/>
  <c r="E2797" i="35"/>
  <c r="A2798" i="35"/>
  <c r="B2798" i="35"/>
  <c r="C2798" i="35"/>
  <c r="D2798" i="35"/>
  <c r="E2798" i="35"/>
  <c r="A2799" i="35"/>
  <c r="B2799" i="35"/>
  <c r="C2799" i="35"/>
  <c r="D2799" i="35"/>
  <c r="E2799" i="35"/>
  <c r="A2800" i="35"/>
  <c r="B2800" i="35"/>
  <c r="C2800" i="35"/>
  <c r="D2800" i="35"/>
  <c r="E2800" i="35"/>
  <c r="A2801" i="35"/>
  <c r="B2801" i="35"/>
  <c r="C2801" i="35"/>
  <c r="D2801" i="35"/>
  <c r="E2801" i="35"/>
  <c r="A2802" i="35"/>
  <c r="B2802" i="35"/>
  <c r="C2802" i="35"/>
  <c r="D2802" i="35"/>
  <c r="E2802" i="35"/>
  <c r="A2803" i="35"/>
  <c r="B2803" i="35"/>
  <c r="C2803" i="35"/>
  <c r="D2803" i="35"/>
  <c r="E2803" i="35"/>
  <c r="A2804" i="35"/>
  <c r="B2804" i="35"/>
  <c r="C2804" i="35"/>
  <c r="D2804" i="35"/>
  <c r="E2804" i="35"/>
  <c r="A2805" i="35"/>
  <c r="B2805" i="35"/>
  <c r="C2805" i="35"/>
  <c r="D2805" i="35"/>
  <c r="E2805" i="35"/>
  <c r="A2806" i="35"/>
  <c r="B2806" i="35"/>
  <c r="C2806" i="35"/>
  <c r="D2806" i="35"/>
  <c r="E2806" i="35"/>
  <c r="A2807" i="35"/>
  <c r="B2807" i="35"/>
  <c r="C2807" i="35"/>
  <c r="D2807" i="35"/>
  <c r="E2807" i="35"/>
  <c r="A2808" i="35"/>
  <c r="B2808" i="35"/>
  <c r="C2808" i="35"/>
  <c r="D2808" i="35"/>
  <c r="E2808" i="35"/>
  <c r="A2809" i="35"/>
  <c r="B2809" i="35"/>
  <c r="C2809" i="35"/>
  <c r="D2809" i="35"/>
  <c r="E2809" i="35"/>
  <c r="A2810" i="35"/>
  <c r="B2810" i="35"/>
  <c r="C2810" i="35"/>
  <c r="D2810" i="35"/>
  <c r="E2810" i="35"/>
  <c r="A2811" i="35"/>
  <c r="B2811" i="35"/>
  <c r="C2811" i="35"/>
  <c r="D2811" i="35"/>
  <c r="E2811" i="35"/>
  <c r="A2812" i="35"/>
  <c r="B2812" i="35"/>
  <c r="C2812" i="35"/>
  <c r="D2812" i="35"/>
  <c r="E2812" i="35"/>
  <c r="A2813" i="35"/>
  <c r="B2813" i="35"/>
  <c r="C2813" i="35"/>
  <c r="D2813" i="35"/>
  <c r="E2813" i="35"/>
  <c r="A2814" i="35"/>
  <c r="B2814" i="35"/>
  <c r="C2814" i="35"/>
  <c r="D2814" i="35"/>
  <c r="E2814" i="35"/>
  <c r="A2815" i="35"/>
  <c r="B2815" i="35"/>
  <c r="C2815" i="35"/>
  <c r="D2815" i="35"/>
  <c r="E2815" i="35"/>
  <c r="A2816" i="35"/>
  <c r="B2816" i="35"/>
  <c r="C2816" i="35"/>
  <c r="D2816" i="35"/>
  <c r="E2816" i="35"/>
  <c r="A2817" i="35"/>
  <c r="B2817" i="35"/>
  <c r="C2817" i="35"/>
  <c r="D2817" i="35"/>
  <c r="E2817" i="35"/>
  <c r="A2818" i="35"/>
  <c r="B2818" i="35"/>
  <c r="C2818" i="35"/>
  <c r="D2818" i="35"/>
  <c r="E2818" i="35"/>
  <c r="A2819" i="35"/>
  <c r="B2819" i="35"/>
  <c r="C2819" i="35"/>
  <c r="D2819" i="35"/>
  <c r="E2819" i="35"/>
  <c r="A2820" i="35"/>
  <c r="B2820" i="35"/>
  <c r="C2820" i="35"/>
  <c r="D2820" i="35"/>
  <c r="E2820" i="35"/>
  <c r="A2821" i="35"/>
  <c r="B2821" i="35"/>
  <c r="C2821" i="35"/>
  <c r="D2821" i="35"/>
  <c r="E2821" i="35"/>
  <c r="A2822" i="35"/>
  <c r="B2822" i="35"/>
  <c r="C2822" i="35"/>
  <c r="D2822" i="35"/>
  <c r="E2822" i="35"/>
  <c r="A2823" i="35"/>
  <c r="B2823" i="35"/>
  <c r="C2823" i="35"/>
  <c r="D2823" i="35"/>
  <c r="E2823" i="35"/>
  <c r="A2824" i="35"/>
  <c r="B2824" i="35"/>
  <c r="C2824" i="35"/>
  <c r="D2824" i="35"/>
  <c r="E2824" i="35"/>
  <c r="A2825" i="35"/>
  <c r="B2825" i="35"/>
  <c r="C2825" i="35"/>
  <c r="D2825" i="35"/>
  <c r="E2825" i="35"/>
  <c r="A2826" i="35"/>
  <c r="B2826" i="35"/>
  <c r="C2826" i="35"/>
  <c r="D2826" i="35"/>
  <c r="E2826" i="35"/>
  <c r="A2827" i="35"/>
  <c r="B2827" i="35"/>
  <c r="C2827" i="35"/>
  <c r="D2827" i="35"/>
  <c r="E2827" i="35"/>
  <c r="A2828" i="35"/>
  <c r="B2828" i="35"/>
  <c r="C2828" i="35"/>
  <c r="D2828" i="35"/>
  <c r="E2828" i="35"/>
  <c r="A2829" i="35"/>
  <c r="B2829" i="35"/>
  <c r="C2829" i="35"/>
  <c r="D2829" i="35"/>
  <c r="E2829" i="35"/>
  <c r="A2830" i="35"/>
  <c r="B2830" i="35"/>
  <c r="C2830" i="35"/>
  <c r="D2830" i="35"/>
  <c r="E2830" i="35"/>
  <c r="A2831" i="35"/>
  <c r="B2831" i="35"/>
  <c r="C2831" i="35"/>
  <c r="D2831" i="35"/>
  <c r="E2831" i="35"/>
  <c r="A2832" i="35"/>
  <c r="B2832" i="35"/>
  <c r="C2832" i="35"/>
  <c r="D2832" i="35"/>
  <c r="E2832" i="35"/>
  <c r="A2833" i="35"/>
  <c r="B2833" i="35"/>
  <c r="C2833" i="35"/>
  <c r="D2833" i="35"/>
  <c r="E2833" i="35"/>
  <c r="A2834" i="35"/>
  <c r="B2834" i="35"/>
  <c r="C2834" i="35"/>
  <c r="D2834" i="35"/>
  <c r="E2834" i="35"/>
  <c r="A2835" i="35"/>
  <c r="B2835" i="35"/>
  <c r="C2835" i="35"/>
  <c r="D2835" i="35"/>
  <c r="E2835" i="35"/>
  <c r="A2836" i="35"/>
  <c r="B2836" i="35"/>
  <c r="C2836" i="35"/>
  <c r="D2836" i="35"/>
  <c r="E2836" i="35"/>
  <c r="A2837" i="35"/>
  <c r="B2837" i="35"/>
  <c r="C2837" i="35"/>
  <c r="D2837" i="35"/>
  <c r="E2837" i="35"/>
  <c r="A2838" i="35"/>
  <c r="B2838" i="35"/>
  <c r="C2838" i="35"/>
  <c r="D2838" i="35"/>
  <c r="E2838" i="35"/>
  <c r="A2839" i="35"/>
  <c r="B2839" i="35"/>
  <c r="C2839" i="35"/>
  <c r="D2839" i="35"/>
  <c r="E2839" i="35"/>
  <c r="A2840" i="35"/>
  <c r="B2840" i="35"/>
  <c r="C2840" i="35"/>
  <c r="D2840" i="35"/>
  <c r="E2840" i="35"/>
  <c r="A2841" i="35"/>
  <c r="B2841" i="35"/>
  <c r="C2841" i="35"/>
  <c r="D2841" i="35"/>
  <c r="E2841" i="35"/>
  <c r="A2842" i="35"/>
  <c r="B2842" i="35"/>
  <c r="C2842" i="35"/>
  <c r="D2842" i="35"/>
  <c r="E2842" i="35"/>
  <c r="A2843" i="35"/>
  <c r="B2843" i="35"/>
  <c r="C2843" i="35"/>
  <c r="D2843" i="35"/>
  <c r="E2843" i="35"/>
  <c r="A2844" i="35"/>
  <c r="B2844" i="35"/>
  <c r="C2844" i="35"/>
  <c r="D2844" i="35"/>
  <c r="E2844" i="35"/>
  <c r="A2845" i="35"/>
  <c r="B2845" i="35"/>
  <c r="C2845" i="35"/>
  <c r="D2845" i="35"/>
  <c r="E2845" i="35"/>
  <c r="A2846" i="35"/>
  <c r="B2846" i="35"/>
  <c r="C2846" i="35"/>
  <c r="D2846" i="35"/>
  <c r="E2846" i="35"/>
  <c r="A2847" i="35"/>
  <c r="B2847" i="35"/>
  <c r="C2847" i="35"/>
  <c r="D2847" i="35"/>
  <c r="E2847" i="35"/>
  <c r="A2848" i="35"/>
  <c r="B2848" i="35"/>
  <c r="C2848" i="35"/>
  <c r="D2848" i="35"/>
  <c r="E2848" i="35"/>
  <c r="A2849" i="35"/>
  <c r="B2849" i="35"/>
  <c r="C2849" i="35"/>
  <c r="D2849" i="35"/>
  <c r="E2849" i="35"/>
  <c r="A2850" i="35"/>
  <c r="B2850" i="35"/>
  <c r="C2850" i="35"/>
  <c r="D2850" i="35"/>
  <c r="E2850" i="35"/>
  <c r="A2851" i="35"/>
  <c r="B2851" i="35"/>
  <c r="C2851" i="35"/>
  <c r="D2851" i="35"/>
  <c r="E2851" i="35"/>
  <c r="A2852" i="35"/>
  <c r="B2852" i="35"/>
  <c r="C2852" i="35"/>
  <c r="D2852" i="35"/>
  <c r="E2852" i="35"/>
  <c r="A2853" i="35"/>
  <c r="B2853" i="35"/>
  <c r="C2853" i="35"/>
  <c r="D2853" i="35"/>
  <c r="E2853" i="35"/>
  <c r="A2854" i="35"/>
  <c r="B2854" i="35"/>
  <c r="C2854" i="35"/>
  <c r="D2854" i="35"/>
  <c r="E2854" i="35"/>
  <c r="A2855" i="35"/>
  <c r="B2855" i="35"/>
  <c r="C2855" i="35"/>
  <c r="D2855" i="35"/>
  <c r="E2855" i="35"/>
  <c r="A2856" i="35"/>
  <c r="B2856" i="35"/>
  <c r="C2856" i="35"/>
  <c r="D2856" i="35"/>
  <c r="E2856" i="35"/>
  <c r="A2857" i="35"/>
  <c r="B2857" i="35"/>
  <c r="C2857" i="35"/>
  <c r="D2857" i="35"/>
  <c r="E2857" i="35"/>
  <c r="A2858" i="35"/>
  <c r="B2858" i="35"/>
  <c r="C2858" i="35"/>
  <c r="D2858" i="35"/>
  <c r="E2858" i="35"/>
  <c r="A2859" i="35"/>
  <c r="B2859" i="35"/>
  <c r="C2859" i="35"/>
  <c r="D2859" i="35"/>
  <c r="E2859" i="35"/>
  <c r="A2860" i="35"/>
  <c r="B2860" i="35"/>
  <c r="C2860" i="35"/>
  <c r="D2860" i="35"/>
  <c r="E2860" i="35"/>
  <c r="A2861" i="35"/>
  <c r="B2861" i="35"/>
  <c r="C2861" i="35"/>
  <c r="D2861" i="35"/>
  <c r="E2861" i="35"/>
  <c r="A2862" i="35"/>
  <c r="B2862" i="35"/>
  <c r="C2862" i="35"/>
  <c r="D2862" i="35"/>
  <c r="E2862" i="35"/>
  <c r="A2863" i="35"/>
  <c r="B2863" i="35"/>
  <c r="C2863" i="35"/>
  <c r="D2863" i="35"/>
  <c r="E2863" i="35"/>
  <c r="A2864" i="35"/>
  <c r="B2864" i="35"/>
  <c r="C2864" i="35"/>
  <c r="D2864" i="35"/>
  <c r="E2864" i="35"/>
  <c r="A2865" i="35"/>
  <c r="B2865" i="35"/>
  <c r="C2865" i="35"/>
  <c r="D2865" i="35"/>
  <c r="E2865" i="35"/>
  <c r="A2866" i="35"/>
  <c r="B2866" i="35"/>
  <c r="C2866" i="35"/>
  <c r="D2866" i="35"/>
  <c r="E2866" i="35"/>
  <c r="A2867" i="35"/>
  <c r="B2867" i="35"/>
  <c r="C2867" i="35"/>
  <c r="D2867" i="35"/>
  <c r="E2867" i="35"/>
  <c r="A2868" i="35"/>
  <c r="B2868" i="35"/>
  <c r="C2868" i="35"/>
  <c r="D2868" i="35"/>
  <c r="E2868" i="35"/>
  <c r="A2869" i="35"/>
  <c r="B2869" i="35"/>
  <c r="C2869" i="35"/>
  <c r="D2869" i="35"/>
  <c r="E2869" i="35"/>
  <c r="A2870" i="35"/>
  <c r="B2870" i="35"/>
  <c r="C2870" i="35"/>
  <c r="D2870" i="35"/>
  <c r="E2870" i="35"/>
  <c r="A2871" i="35"/>
  <c r="B2871" i="35"/>
  <c r="C2871" i="35"/>
  <c r="D2871" i="35"/>
  <c r="E2871" i="35"/>
  <c r="A2872" i="35"/>
  <c r="B2872" i="35"/>
  <c r="C2872" i="35"/>
  <c r="D2872" i="35"/>
  <c r="E2872" i="35"/>
  <c r="A2873" i="35"/>
  <c r="B2873" i="35"/>
  <c r="C2873" i="35"/>
  <c r="D2873" i="35"/>
  <c r="E2873" i="35"/>
  <c r="A2874" i="35"/>
  <c r="B2874" i="35"/>
  <c r="C2874" i="35"/>
  <c r="D2874" i="35"/>
  <c r="E2874" i="35"/>
  <c r="A2875" i="35"/>
  <c r="B2875" i="35"/>
  <c r="C2875" i="35"/>
  <c r="D2875" i="35"/>
  <c r="E2875" i="35"/>
  <c r="A2876" i="35"/>
  <c r="B2876" i="35"/>
  <c r="C2876" i="35"/>
  <c r="D2876" i="35"/>
  <c r="E2876" i="35"/>
  <c r="A2877" i="35"/>
  <c r="B2877" i="35"/>
  <c r="C2877" i="35"/>
  <c r="D2877" i="35"/>
  <c r="E2877" i="35"/>
  <c r="A2878" i="35"/>
  <c r="B2878" i="35"/>
  <c r="C2878" i="35"/>
  <c r="D2878" i="35"/>
  <c r="E2878" i="35"/>
  <c r="A2879" i="35"/>
  <c r="B2879" i="35"/>
  <c r="C2879" i="35"/>
  <c r="D2879" i="35"/>
  <c r="E2879" i="35"/>
  <c r="A2880" i="35"/>
  <c r="B2880" i="35"/>
  <c r="C2880" i="35"/>
  <c r="D2880" i="35"/>
  <c r="E2880" i="35"/>
  <c r="A2881" i="35"/>
  <c r="B2881" i="35"/>
  <c r="C2881" i="35"/>
  <c r="D2881" i="35"/>
  <c r="E2881" i="35"/>
  <c r="A2882" i="35"/>
  <c r="B2882" i="35"/>
  <c r="C2882" i="35"/>
  <c r="D2882" i="35"/>
  <c r="E2882" i="35"/>
  <c r="A2883" i="35"/>
  <c r="B2883" i="35"/>
  <c r="C2883" i="35"/>
  <c r="D2883" i="35"/>
  <c r="E2883" i="35"/>
  <c r="A2884" i="35"/>
  <c r="B2884" i="35"/>
  <c r="C2884" i="35"/>
  <c r="D2884" i="35"/>
  <c r="E2884" i="35"/>
  <c r="A2885" i="35"/>
  <c r="B2885" i="35"/>
  <c r="C2885" i="35"/>
  <c r="D2885" i="35"/>
  <c r="E2885" i="35"/>
  <c r="A2886" i="35"/>
  <c r="B2886" i="35"/>
  <c r="C2886" i="35"/>
  <c r="D2886" i="35"/>
  <c r="E2886" i="35"/>
  <c r="A2887" i="35"/>
  <c r="B2887" i="35"/>
  <c r="C2887" i="35"/>
  <c r="D2887" i="35"/>
  <c r="E2887" i="35"/>
  <c r="A2888" i="35"/>
  <c r="B2888" i="35"/>
  <c r="C2888" i="35"/>
  <c r="D2888" i="35"/>
  <c r="E2888" i="35"/>
  <c r="A2889" i="35"/>
  <c r="B2889" i="35"/>
  <c r="C2889" i="35"/>
  <c r="D2889" i="35"/>
  <c r="E2889" i="35"/>
  <c r="A2890" i="35"/>
  <c r="B2890" i="35"/>
  <c r="C2890" i="35"/>
  <c r="D2890" i="35"/>
  <c r="E2890" i="35"/>
  <c r="A2891" i="35"/>
  <c r="B2891" i="35"/>
  <c r="C2891" i="35"/>
  <c r="D2891" i="35"/>
  <c r="E2891" i="35"/>
  <c r="A2892" i="35"/>
  <c r="B2892" i="35"/>
  <c r="C2892" i="35"/>
  <c r="D2892" i="35"/>
  <c r="E2892" i="35"/>
  <c r="A2893" i="35"/>
  <c r="B2893" i="35"/>
  <c r="C2893" i="35"/>
  <c r="D2893" i="35"/>
  <c r="E2893" i="35"/>
  <c r="A2894" i="35"/>
  <c r="B2894" i="35"/>
  <c r="C2894" i="35"/>
  <c r="D2894" i="35"/>
  <c r="E2894" i="35"/>
  <c r="A2895" i="35"/>
  <c r="B2895" i="35"/>
  <c r="C2895" i="35"/>
  <c r="D2895" i="35"/>
  <c r="E2895" i="35"/>
  <c r="A2896" i="35"/>
  <c r="B2896" i="35"/>
  <c r="C2896" i="35"/>
  <c r="D2896" i="35"/>
  <c r="E2896" i="35"/>
  <c r="A2897" i="35"/>
  <c r="B2897" i="35"/>
  <c r="C2897" i="35"/>
  <c r="D2897" i="35"/>
  <c r="E2897" i="35"/>
  <c r="A2898" i="35"/>
  <c r="B2898" i="35"/>
  <c r="C2898" i="35"/>
  <c r="D2898" i="35"/>
  <c r="E2898" i="35"/>
  <c r="A2899" i="35"/>
  <c r="B2899" i="35"/>
  <c r="C2899" i="35"/>
  <c r="D2899" i="35"/>
  <c r="E2899" i="35"/>
  <c r="A2900" i="35"/>
  <c r="B2900" i="35"/>
  <c r="C2900" i="35"/>
  <c r="D2900" i="35"/>
  <c r="E2900" i="35"/>
  <c r="A2901" i="35"/>
  <c r="B2901" i="35"/>
  <c r="C2901" i="35"/>
  <c r="D2901" i="35"/>
  <c r="E2901" i="35"/>
  <c r="A2902" i="35"/>
  <c r="B2902" i="35"/>
  <c r="C2902" i="35"/>
  <c r="D2902" i="35"/>
  <c r="E2902" i="35"/>
  <c r="A2903" i="35"/>
  <c r="B2903" i="35"/>
  <c r="C2903" i="35"/>
  <c r="D2903" i="35"/>
  <c r="E2903" i="35"/>
  <c r="A2904" i="35"/>
  <c r="B2904" i="35"/>
  <c r="C2904" i="35"/>
  <c r="D2904" i="35"/>
  <c r="E2904" i="35"/>
  <c r="A2905" i="35"/>
  <c r="B2905" i="35"/>
  <c r="C2905" i="35"/>
  <c r="D2905" i="35"/>
  <c r="E2905" i="35"/>
  <c r="A2906" i="35"/>
  <c r="B2906" i="35"/>
  <c r="C2906" i="35"/>
  <c r="D2906" i="35"/>
  <c r="E2906" i="35"/>
  <c r="A2907" i="35"/>
  <c r="B2907" i="35"/>
  <c r="C2907" i="35"/>
  <c r="D2907" i="35"/>
  <c r="E2907" i="35"/>
  <c r="A2908" i="35"/>
  <c r="B2908" i="35"/>
  <c r="C2908" i="35"/>
  <c r="D2908" i="35"/>
  <c r="E2908" i="35"/>
  <c r="A2909" i="35"/>
  <c r="B2909" i="35"/>
  <c r="C2909" i="35"/>
  <c r="D2909" i="35"/>
  <c r="E2909" i="35"/>
  <c r="A2910" i="35"/>
  <c r="B2910" i="35"/>
  <c r="C2910" i="35"/>
  <c r="D2910" i="35"/>
  <c r="E2910" i="35"/>
  <c r="A2911" i="35"/>
  <c r="B2911" i="35"/>
  <c r="C2911" i="35"/>
  <c r="D2911" i="35"/>
  <c r="E2911" i="35"/>
  <c r="A2912" i="35"/>
  <c r="B2912" i="35"/>
  <c r="C2912" i="35"/>
  <c r="D2912" i="35"/>
  <c r="E2912" i="35"/>
  <c r="A2913" i="35"/>
  <c r="B2913" i="35"/>
  <c r="C2913" i="35"/>
  <c r="D2913" i="35"/>
  <c r="E2913" i="35"/>
  <c r="A2914" i="35"/>
  <c r="B2914" i="35"/>
  <c r="C2914" i="35"/>
  <c r="D2914" i="35"/>
  <c r="E2914" i="35"/>
  <c r="A2915" i="35"/>
  <c r="B2915" i="35"/>
  <c r="C2915" i="35"/>
  <c r="D2915" i="35"/>
  <c r="E2915" i="35"/>
  <c r="A2916" i="35"/>
  <c r="B2916" i="35"/>
  <c r="C2916" i="35"/>
  <c r="D2916" i="35"/>
  <c r="E2916" i="35"/>
  <c r="A2917" i="35"/>
  <c r="B2917" i="35"/>
  <c r="C2917" i="35"/>
  <c r="D2917" i="35"/>
  <c r="E2917" i="35"/>
  <c r="A2918" i="35"/>
  <c r="B2918" i="35"/>
  <c r="C2918" i="35"/>
  <c r="D2918" i="35"/>
  <c r="E2918" i="35"/>
  <c r="A2919" i="35"/>
  <c r="B2919" i="35"/>
  <c r="C2919" i="35"/>
  <c r="D2919" i="35"/>
  <c r="E2919" i="35"/>
  <c r="A2920" i="35"/>
  <c r="B2920" i="35"/>
  <c r="C2920" i="35"/>
  <c r="D2920" i="35"/>
  <c r="E2920" i="35"/>
  <c r="A2921" i="35"/>
  <c r="B2921" i="35"/>
  <c r="C2921" i="35"/>
  <c r="D2921" i="35"/>
  <c r="E2921" i="35"/>
  <c r="A2922" i="35"/>
  <c r="B2922" i="35"/>
  <c r="C2922" i="35"/>
  <c r="D2922" i="35"/>
  <c r="E2922" i="35"/>
  <c r="A2923" i="35"/>
  <c r="B2923" i="35"/>
  <c r="C2923" i="35"/>
  <c r="D2923" i="35"/>
  <c r="E2923" i="35"/>
  <c r="A2924" i="35"/>
  <c r="B2924" i="35"/>
  <c r="C2924" i="35"/>
  <c r="D2924" i="35"/>
  <c r="E2924" i="35"/>
  <c r="A2925" i="35"/>
  <c r="B2925" i="35"/>
  <c r="C2925" i="35"/>
  <c r="D2925" i="35"/>
  <c r="E2925" i="35"/>
  <c r="A2926" i="35"/>
  <c r="B2926" i="35"/>
  <c r="C2926" i="35"/>
  <c r="D2926" i="35"/>
  <c r="E2926" i="35"/>
  <c r="A2927" i="35"/>
  <c r="B2927" i="35"/>
  <c r="C2927" i="35"/>
  <c r="D2927" i="35"/>
  <c r="E2927" i="35"/>
  <c r="A2928" i="35"/>
  <c r="B2928" i="35"/>
  <c r="C2928" i="35"/>
  <c r="D2928" i="35"/>
  <c r="E2928" i="35"/>
  <c r="A2929" i="35"/>
  <c r="B2929" i="35"/>
  <c r="C2929" i="35"/>
  <c r="D2929" i="35"/>
  <c r="E2929" i="35"/>
  <c r="A2930" i="35"/>
  <c r="B2930" i="35"/>
  <c r="C2930" i="35"/>
  <c r="D2930" i="35"/>
  <c r="E2930" i="35"/>
  <c r="A2931" i="35"/>
  <c r="B2931" i="35"/>
  <c r="C2931" i="35"/>
  <c r="D2931" i="35"/>
  <c r="E2931" i="35"/>
  <c r="A2932" i="35"/>
  <c r="B2932" i="35"/>
  <c r="C2932" i="35"/>
  <c r="D2932" i="35"/>
  <c r="E2932" i="35"/>
  <c r="A2933" i="35"/>
  <c r="B2933" i="35"/>
  <c r="C2933" i="35"/>
  <c r="D2933" i="35"/>
  <c r="E2933" i="35"/>
  <c r="A2934" i="35"/>
  <c r="B2934" i="35"/>
  <c r="C2934" i="35"/>
  <c r="D2934" i="35"/>
  <c r="E2934" i="35"/>
  <c r="A2935" i="35"/>
  <c r="B2935" i="35"/>
  <c r="C2935" i="35"/>
  <c r="D2935" i="35"/>
  <c r="E2935" i="35"/>
  <c r="A2936" i="35"/>
  <c r="B2936" i="35"/>
  <c r="C2936" i="35"/>
  <c r="D2936" i="35"/>
  <c r="E2936" i="35"/>
  <c r="A2937" i="35"/>
  <c r="B2937" i="35"/>
  <c r="C2937" i="35"/>
  <c r="D2937" i="35"/>
  <c r="E2937" i="35"/>
  <c r="A2938" i="35"/>
  <c r="B2938" i="35"/>
  <c r="C2938" i="35"/>
  <c r="D2938" i="35"/>
  <c r="E2938" i="35"/>
  <c r="A2939" i="35"/>
  <c r="B2939" i="35"/>
  <c r="C2939" i="35"/>
  <c r="D2939" i="35"/>
  <c r="E2939" i="35"/>
  <c r="A2940" i="35"/>
  <c r="B2940" i="35"/>
  <c r="C2940" i="35"/>
  <c r="D2940" i="35"/>
  <c r="E2940" i="35"/>
  <c r="A2941" i="35"/>
  <c r="B2941" i="35"/>
  <c r="C2941" i="35"/>
  <c r="D2941" i="35"/>
  <c r="E2941" i="35"/>
  <c r="A2942" i="35"/>
  <c r="B2942" i="35"/>
  <c r="C2942" i="35"/>
  <c r="D2942" i="35"/>
  <c r="E2942" i="35"/>
  <c r="A2943" i="35"/>
  <c r="B2943" i="35"/>
  <c r="C2943" i="35"/>
  <c r="D2943" i="35"/>
  <c r="E2943" i="35"/>
  <c r="A2944" i="35"/>
  <c r="B2944" i="35"/>
  <c r="C2944" i="35"/>
  <c r="D2944" i="35"/>
  <c r="E2944" i="35"/>
  <c r="A2945" i="35"/>
  <c r="B2945" i="35"/>
  <c r="C2945" i="35"/>
  <c r="D2945" i="35"/>
  <c r="E2945" i="35"/>
  <c r="A2946" i="35"/>
  <c r="B2946" i="35"/>
  <c r="C2946" i="35"/>
  <c r="D2946" i="35"/>
  <c r="E2946" i="35"/>
  <c r="A2947" i="35"/>
  <c r="B2947" i="35"/>
  <c r="C2947" i="35"/>
  <c r="D2947" i="35"/>
  <c r="E2947" i="35"/>
  <c r="A2948" i="35"/>
  <c r="B2948" i="35"/>
  <c r="C2948" i="35"/>
  <c r="D2948" i="35"/>
  <c r="E2948" i="35"/>
  <c r="A2949" i="35"/>
  <c r="B2949" i="35"/>
  <c r="C2949" i="35"/>
  <c r="D2949" i="35"/>
  <c r="E2949" i="35"/>
  <c r="A2950" i="35"/>
  <c r="B2950" i="35"/>
  <c r="C2950" i="35"/>
  <c r="D2950" i="35"/>
  <c r="E2950" i="35"/>
  <c r="A2951" i="35"/>
  <c r="B2951" i="35"/>
  <c r="C2951" i="35"/>
  <c r="D2951" i="35"/>
  <c r="E2951" i="35"/>
  <c r="A2952" i="35"/>
  <c r="B2952" i="35"/>
  <c r="C2952" i="35"/>
  <c r="D2952" i="35"/>
  <c r="E2952" i="35"/>
  <c r="A2953" i="35"/>
  <c r="B2953" i="35"/>
  <c r="C2953" i="35"/>
  <c r="D2953" i="35"/>
  <c r="E2953" i="35"/>
  <c r="A2954" i="35"/>
  <c r="B2954" i="35"/>
  <c r="C2954" i="35"/>
  <c r="D2954" i="35"/>
  <c r="E2954" i="35"/>
  <c r="A2955" i="35"/>
  <c r="B2955" i="35"/>
  <c r="C2955" i="35"/>
  <c r="D2955" i="35"/>
  <c r="E2955" i="35"/>
  <c r="A2956" i="35"/>
  <c r="B2956" i="35"/>
  <c r="C2956" i="35"/>
  <c r="D2956" i="35"/>
  <c r="E2956" i="35"/>
  <c r="A2957" i="35"/>
  <c r="B2957" i="35"/>
  <c r="C2957" i="35"/>
  <c r="D2957" i="35"/>
  <c r="E2957" i="35"/>
  <c r="A2958" i="35"/>
  <c r="B2958" i="35"/>
  <c r="C2958" i="35"/>
  <c r="D2958" i="35"/>
  <c r="E2958" i="35"/>
  <c r="A2959" i="35"/>
  <c r="B2959" i="35"/>
  <c r="C2959" i="35"/>
  <c r="D2959" i="35"/>
  <c r="E2959" i="35"/>
  <c r="A2960" i="35"/>
  <c r="B2960" i="35"/>
  <c r="C2960" i="35"/>
  <c r="D2960" i="35"/>
  <c r="E2960" i="35"/>
  <c r="A2961" i="35"/>
  <c r="B2961" i="35"/>
  <c r="C2961" i="35"/>
  <c r="D2961" i="35"/>
  <c r="E2961" i="35"/>
  <c r="A2962" i="35"/>
  <c r="B2962" i="35"/>
  <c r="C2962" i="35"/>
  <c r="D2962" i="35"/>
  <c r="E2962" i="35"/>
  <c r="A2963" i="35"/>
  <c r="B2963" i="35"/>
  <c r="C2963" i="35"/>
  <c r="D2963" i="35"/>
  <c r="E2963" i="35"/>
  <c r="A2964" i="35"/>
  <c r="B2964" i="35"/>
  <c r="C2964" i="35"/>
  <c r="D2964" i="35"/>
  <c r="E2964" i="35"/>
  <c r="A2965" i="35"/>
  <c r="B2965" i="35"/>
  <c r="C2965" i="35"/>
  <c r="D2965" i="35"/>
  <c r="E2965" i="35"/>
  <c r="A2966" i="35"/>
  <c r="B2966" i="35"/>
  <c r="C2966" i="35"/>
  <c r="D2966" i="35"/>
  <c r="E2966" i="35"/>
  <c r="A2967" i="35"/>
  <c r="B2967" i="35"/>
  <c r="C2967" i="35"/>
  <c r="D2967" i="35"/>
  <c r="E2967" i="35"/>
  <c r="A2968" i="35"/>
  <c r="B2968" i="35"/>
  <c r="C2968" i="35"/>
  <c r="D2968" i="35"/>
  <c r="E2968" i="35"/>
  <c r="A2969" i="35"/>
  <c r="B2969" i="35"/>
  <c r="C2969" i="35"/>
  <c r="D2969" i="35"/>
  <c r="E2969" i="35"/>
  <c r="A2970" i="35"/>
  <c r="B2970" i="35"/>
  <c r="C2970" i="35"/>
  <c r="D2970" i="35"/>
  <c r="E2970" i="35"/>
  <c r="A2971" i="35"/>
  <c r="B2971" i="35"/>
  <c r="C2971" i="35"/>
  <c r="D2971" i="35"/>
  <c r="E2971" i="35"/>
  <c r="A2972" i="35"/>
  <c r="B2972" i="35"/>
  <c r="C2972" i="35"/>
  <c r="D2972" i="35"/>
  <c r="E2972" i="35"/>
  <c r="A2973" i="35"/>
  <c r="B2973" i="35"/>
  <c r="C2973" i="35"/>
  <c r="D2973" i="35"/>
  <c r="E2973" i="35"/>
  <c r="A2974" i="35"/>
  <c r="B2974" i="35"/>
  <c r="C2974" i="35"/>
  <c r="D2974" i="35"/>
  <c r="E2974" i="35"/>
  <c r="A2975" i="35"/>
  <c r="B2975" i="35"/>
  <c r="C2975" i="35"/>
  <c r="D2975" i="35"/>
  <c r="E2975" i="35"/>
  <c r="A2976" i="35"/>
  <c r="B2976" i="35"/>
  <c r="C2976" i="35"/>
  <c r="D2976" i="35"/>
  <c r="E2976" i="35"/>
  <c r="A2977" i="35"/>
  <c r="B2977" i="35"/>
  <c r="C2977" i="35"/>
  <c r="D2977" i="35"/>
  <c r="E2977" i="35"/>
  <c r="A2978" i="35"/>
  <c r="B2978" i="35"/>
  <c r="C2978" i="35"/>
  <c r="D2978" i="35"/>
  <c r="E2978" i="35"/>
  <c r="A2979" i="35"/>
  <c r="B2979" i="35"/>
  <c r="C2979" i="35"/>
  <c r="D2979" i="35"/>
  <c r="E2979" i="35"/>
  <c r="A2980" i="35"/>
  <c r="B2980" i="35"/>
  <c r="C2980" i="35"/>
  <c r="D2980" i="35"/>
  <c r="E2980" i="35"/>
  <c r="A2981" i="35"/>
  <c r="B2981" i="35"/>
  <c r="C2981" i="35"/>
  <c r="D2981" i="35"/>
  <c r="E2981" i="35"/>
  <c r="A2982" i="35"/>
  <c r="B2982" i="35"/>
  <c r="C2982" i="35"/>
  <c r="D2982" i="35"/>
  <c r="E2982" i="35"/>
  <c r="A2983" i="35"/>
  <c r="B2983" i="35"/>
  <c r="C2983" i="35"/>
  <c r="D2983" i="35"/>
  <c r="E2983" i="35"/>
  <c r="A2984" i="35"/>
  <c r="B2984" i="35"/>
  <c r="C2984" i="35"/>
  <c r="D2984" i="35"/>
  <c r="E2984" i="35"/>
  <c r="A2985" i="35"/>
  <c r="B2985" i="35"/>
  <c r="C2985" i="35"/>
  <c r="D2985" i="35"/>
  <c r="E2985" i="35"/>
  <c r="A2986" i="35"/>
  <c r="B2986" i="35"/>
  <c r="C2986" i="35"/>
  <c r="D2986" i="35"/>
  <c r="E2986" i="35"/>
  <c r="A2987" i="35"/>
  <c r="B2987" i="35"/>
  <c r="C2987" i="35"/>
  <c r="D2987" i="35"/>
  <c r="E2987" i="35"/>
  <c r="A2988" i="35"/>
  <c r="B2988" i="35"/>
  <c r="C2988" i="35"/>
  <c r="D2988" i="35"/>
  <c r="E2988" i="35"/>
  <c r="A2989" i="35"/>
  <c r="B2989" i="35"/>
  <c r="C2989" i="35"/>
  <c r="D2989" i="35"/>
  <c r="E2989" i="35"/>
  <c r="A2990" i="35"/>
  <c r="B2990" i="35"/>
  <c r="C2990" i="35"/>
  <c r="D2990" i="35"/>
  <c r="E2990" i="35"/>
  <c r="A2991" i="35"/>
  <c r="B2991" i="35"/>
  <c r="C2991" i="35"/>
  <c r="D2991" i="35"/>
  <c r="E2991" i="35"/>
  <c r="A2992" i="35"/>
  <c r="B2992" i="35"/>
  <c r="C2992" i="35"/>
  <c r="D2992" i="35"/>
  <c r="E2992" i="35"/>
  <c r="A2993" i="35"/>
  <c r="B2993" i="35"/>
  <c r="C2993" i="35"/>
  <c r="D2993" i="35"/>
  <c r="E2993" i="35"/>
  <c r="A2994" i="35"/>
  <c r="B2994" i="35"/>
  <c r="C2994" i="35"/>
  <c r="D2994" i="35"/>
  <c r="E2994" i="35"/>
  <c r="A2995" i="35"/>
  <c r="B2995" i="35"/>
  <c r="C2995" i="35"/>
  <c r="D2995" i="35"/>
  <c r="E2995" i="35"/>
  <c r="A2996" i="35"/>
  <c r="B2996" i="35"/>
  <c r="C2996" i="35"/>
  <c r="D2996" i="35"/>
  <c r="E2996" i="35"/>
  <c r="A2997" i="35"/>
  <c r="B2997" i="35"/>
  <c r="C2997" i="35"/>
  <c r="D2997" i="35"/>
  <c r="E2997" i="35"/>
  <c r="A2998" i="35"/>
  <c r="B2998" i="35"/>
  <c r="C2998" i="35"/>
  <c r="D2998" i="35"/>
  <c r="E2998" i="35"/>
  <c r="A2999" i="35"/>
  <c r="B2999" i="35"/>
  <c r="C2999" i="35"/>
  <c r="D2999" i="35"/>
  <c r="E2999" i="35"/>
  <c r="A3000" i="35"/>
  <c r="B3000" i="35"/>
  <c r="C3000" i="35"/>
  <c r="D3000" i="35"/>
  <c r="E3000" i="35"/>
  <c r="A3001" i="35"/>
  <c r="B3001" i="35"/>
  <c r="C3001" i="35"/>
  <c r="D3001" i="35"/>
  <c r="E3001" i="35"/>
  <c r="A3002" i="35"/>
  <c r="B3002" i="35"/>
  <c r="C3002" i="35"/>
  <c r="D3002" i="35"/>
  <c r="E3002" i="35"/>
  <c r="A3003" i="35"/>
  <c r="B3003" i="35"/>
  <c r="C3003" i="35"/>
  <c r="D3003" i="35"/>
  <c r="E3003" i="35"/>
  <c r="A3004" i="35"/>
  <c r="B3004" i="35"/>
  <c r="C3004" i="35"/>
  <c r="D3004" i="35"/>
  <c r="E3004" i="35"/>
  <c r="A3005" i="35"/>
  <c r="B3005" i="35"/>
  <c r="C3005" i="35"/>
  <c r="D3005" i="35"/>
  <c r="E3005" i="35"/>
  <c r="A3006" i="35"/>
  <c r="B3006" i="35"/>
  <c r="C3006" i="35"/>
  <c r="D3006" i="35"/>
  <c r="E3006" i="35"/>
  <c r="A3007" i="35"/>
  <c r="B3007" i="35"/>
  <c r="C3007" i="35"/>
  <c r="D3007" i="35"/>
  <c r="E3007" i="35"/>
  <c r="A3008" i="35"/>
  <c r="B3008" i="35"/>
  <c r="C3008" i="35"/>
  <c r="D3008" i="35"/>
  <c r="E3008" i="35"/>
  <c r="A3009" i="35"/>
  <c r="B3009" i="35"/>
  <c r="C3009" i="35"/>
  <c r="D3009" i="35"/>
  <c r="E3009" i="35"/>
  <c r="A3010" i="35"/>
  <c r="B3010" i="35"/>
  <c r="C3010" i="35"/>
  <c r="D3010" i="35"/>
  <c r="E3010" i="35"/>
  <c r="A3011" i="35"/>
  <c r="B3011" i="35"/>
  <c r="C3011" i="35"/>
  <c r="D3011" i="35"/>
  <c r="E3011" i="35"/>
  <c r="A3012" i="35"/>
  <c r="B3012" i="35"/>
  <c r="C3012" i="35"/>
  <c r="D3012" i="35"/>
  <c r="E3012" i="35"/>
  <c r="A3013" i="35"/>
  <c r="B3013" i="35"/>
  <c r="C3013" i="35"/>
  <c r="D3013" i="35"/>
  <c r="E3013" i="35"/>
  <c r="A3014" i="35"/>
  <c r="B3014" i="35"/>
  <c r="C3014" i="35"/>
  <c r="D3014" i="35"/>
  <c r="E3014" i="35"/>
  <c r="A3015" i="35"/>
  <c r="B3015" i="35"/>
  <c r="C3015" i="35"/>
  <c r="D3015" i="35"/>
  <c r="E3015" i="35"/>
  <c r="A3016" i="35"/>
  <c r="B3016" i="35"/>
  <c r="C3016" i="35"/>
  <c r="D3016" i="35"/>
  <c r="E3016" i="35"/>
  <c r="A3017" i="35"/>
  <c r="B3017" i="35"/>
  <c r="C3017" i="35"/>
  <c r="D3017" i="35"/>
  <c r="E3017" i="35"/>
  <c r="A3018" i="35"/>
  <c r="B3018" i="35"/>
  <c r="C3018" i="35"/>
  <c r="D3018" i="35"/>
  <c r="E3018" i="35"/>
  <c r="A3019" i="35"/>
  <c r="B3019" i="35"/>
  <c r="C3019" i="35"/>
  <c r="D3019" i="35"/>
  <c r="E3019" i="35"/>
  <c r="A3020" i="35"/>
  <c r="B3020" i="35"/>
  <c r="C3020" i="35"/>
  <c r="D3020" i="35"/>
  <c r="E3020" i="35"/>
  <c r="A3021" i="35"/>
  <c r="B3021" i="35"/>
  <c r="C3021" i="35"/>
  <c r="D3021" i="35"/>
  <c r="E3021" i="35"/>
  <c r="A3022" i="35"/>
  <c r="B3022" i="35"/>
  <c r="C3022" i="35"/>
  <c r="D3022" i="35"/>
  <c r="E3022" i="35"/>
  <c r="A3023" i="35"/>
  <c r="B3023" i="35"/>
  <c r="C3023" i="35"/>
  <c r="D3023" i="35"/>
  <c r="E3023" i="35"/>
  <c r="A3024" i="35"/>
  <c r="B3024" i="35"/>
  <c r="C3024" i="35"/>
  <c r="D3024" i="35"/>
  <c r="E3024" i="35"/>
  <c r="A3025" i="35"/>
  <c r="B3025" i="35"/>
  <c r="C3025" i="35"/>
  <c r="D3025" i="35"/>
  <c r="E3025" i="35"/>
  <c r="A3026" i="35"/>
  <c r="B3026" i="35"/>
  <c r="C3026" i="35"/>
  <c r="D3026" i="35"/>
  <c r="E3026" i="35"/>
  <c r="A3027" i="35"/>
  <c r="B3027" i="35"/>
  <c r="C3027" i="35"/>
  <c r="D3027" i="35"/>
  <c r="E3027" i="35"/>
  <c r="A3028" i="35"/>
  <c r="B3028" i="35"/>
  <c r="C3028" i="35"/>
  <c r="D3028" i="35"/>
  <c r="E3028" i="35"/>
  <c r="A3029" i="35"/>
  <c r="B3029" i="35"/>
  <c r="C3029" i="35"/>
  <c r="D3029" i="35"/>
  <c r="E3029" i="35"/>
  <c r="A3030" i="35"/>
  <c r="B3030" i="35"/>
  <c r="C3030" i="35"/>
  <c r="D3030" i="35"/>
  <c r="E3030" i="35"/>
  <c r="A3031" i="35"/>
  <c r="B3031" i="35"/>
  <c r="C3031" i="35"/>
  <c r="D3031" i="35"/>
  <c r="E3031" i="35"/>
  <c r="A3032" i="35"/>
  <c r="B3032" i="35"/>
  <c r="C3032" i="35"/>
  <c r="D3032" i="35"/>
  <c r="E3032" i="35"/>
  <c r="A3033" i="35"/>
  <c r="B3033" i="35"/>
  <c r="C3033" i="35"/>
  <c r="D3033" i="35"/>
  <c r="E3033" i="35"/>
  <c r="A3034" i="35"/>
  <c r="B3034" i="35"/>
  <c r="C3034" i="35"/>
  <c r="D3034" i="35"/>
  <c r="E3034" i="35"/>
  <c r="A3035" i="35"/>
  <c r="B3035" i="35"/>
  <c r="C3035" i="35"/>
  <c r="D3035" i="35"/>
  <c r="E3035" i="35"/>
  <c r="A3036" i="35"/>
  <c r="B3036" i="35"/>
  <c r="C3036" i="35"/>
  <c r="D3036" i="35"/>
  <c r="E3036" i="35"/>
  <c r="A3037" i="35"/>
  <c r="B3037" i="35"/>
  <c r="C3037" i="35"/>
  <c r="D3037" i="35"/>
  <c r="E3037" i="35"/>
  <c r="A3038" i="35"/>
  <c r="B3038" i="35"/>
  <c r="C3038" i="35"/>
  <c r="D3038" i="35"/>
  <c r="E3038" i="35"/>
  <c r="A3039" i="35"/>
  <c r="B3039" i="35"/>
  <c r="C3039" i="35"/>
  <c r="D3039" i="35"/>
  <c r="E3039" i="35"/>
  <c r="A3040" i="35"/>
  <c r="B3040" i="35"/>
  <c r="C3040" i="35"/>
  <c r="D3040" i="35"/>
  <c r="E3040" i="35"/>
  <c r="A3041" i="35"/>
  <c r="B3041" i="35"/>
  <c r="C3041" i="35"/>
  <c r="D3041" i="35"/>
  <c r="E3041" i="35"/>
  <c r="A3042" i="35"/>
  <c r="B3042" i="35"/>
  <c r="C3042" i="35"/>
  <c r="D3042" i="35"/>
  <c r="E3042" i="35"/>
  <c r="A3043" i="35"/>
  <c r="B3043" i="35"/>
  <c r="C3043" i="35"/>
  <c r="D3043" i="35"/>
  <c r="E3043" i="35"/>
  <c r="A3044" i="35"/>
  <c r="B3044" i="35"/>
  <c r="C3044" i="35"/>
  <c r="D3044" i="35"/>
  <c r="E3044" i="35"/>
  <c r="A3045" i="35"/>
  <c r="B3045" i="35"/>
  <c r="C3045" i="35"/>
  <c r="D3045" i="35"/>
  <c r="E3045" i="35"/>
  <c r="A3046" i="35"/>
  <c r="B3046" i="35"/>
  <c r="C3046" i="35"/>
  <c r="D3046" i="35"/>
  <c r="E3046" i="35"/>
  <c r="A3047" i="35"/>
  <c r="B3047" i="35"/>
  <c r="C3047" i="35"/>
  <c r="D3047" i="35"/>
  <c r="E3047" i="35"/>
  <c r="A3048" i="35"/>
  <c r="B3048" i="35"/>
  <c r="C3048" i="35"/>
  <c r="D3048" i="35"/>
  <c r="E3048" i="35"/>
  <c r="A3049" i="35"/>
  <c r="B3049" i="35"/>
  <c r="C3049" i="35"/>
  <c r="D3049" i="35"/>
  <c r="E3049" i="35"/>
  <c r="A3050" i="35"/>
  <c r="B3050" i="35"/>
  <c r="C3050" i="35"/>
  <c r="D3050" i="35"/>
  <c r="E3050" i="35"/>
  <c r="A3051" i="35"/>
  <c r="B3051" i="35"/>
  <c r="C3051" i="35"/>
  <c r="D3051" i="35"/>
  <c r="E3051" i="35"/>
  <c r="A3052" i="35"/>
  <c r="B3052" i="35"/>
  <c r="C3052" i="35"/>
  <c r="D3052" i="35"/>
  <c r="E3052" i="35"/>
  <c r="A3053" i="35"/>
  <c r="B3053" i="35"/>
  <c r="C3053" i="35"/>
  <c r="D3053" i="35"/>
  <c r="E3053" i="35"/>
  <c r="A3054" i="35"/>
  <c r="B3054" i="35"/>
  <c r="C3054" i="35"/>
  <c r="D3054" i="35"/>
  <c r="E3054" i="35"/>
  <c r="A3055" i="35"/>
  <c r="B3055" i="35"/>
  <c r="C3055" i="35"/>
  <c r="D3055" i="35"/>
  <c r="E3055" i="35"/>
  <c r="A3056" i="35"/>
  <c r="B3056" i="35"/>
  <c r="C3056" i="35"/>
  <c r="D3056" i="35"/>
  <c r="E3056" i="35"/>
  <c r="A3057" i="35"/>
  <c r="B3057" i="35"/>
  <c r="C3057" i="35"/>
  <c r="D3057" i="35"/>
  <c r="E3057" i="35"/>
  <c r="A3058" i="35"/>
  <c r="B3058" i="35"/>
  <c r="C3058" i="35"/>
  <c r="D3058" i="35"/>
  <c r="E3058" i="35"/>
  <c r="A3059" i="35"/>
  <c r="B3059" i="35"/>
  <c r="C3059" i="35"/>
  <c r="D3059" i="35"/>
  <c r="E3059" i="35"/>
  <c r="A3060" i="35"/>
  <c r="B3060" i="35"/>
  <c r="C3060" i="35"/>
  <c r="D3060" i="35"/>
  <c r="E3060" i="35"/>
  <c r="A3061" i="35"/>
  <c r="B3061" i="35"/>
  <c r="C3061" i="35"/>
  <c r="D3061" i="35"/>
  <c r="E3061" i="35"/>
  <c r="A3062" i="35"/>
  <c r="B3062" i="35"/>
  <c r="C3062" i="35"/>
  <c r="D3062" i="35"/>
  <c r="E3062" i="35"/>
  <c r="A3063" i="35"/>
  <c r="B3063" i="35"/>
  <c r="C3063" i="35"/>
  <c r="D3063" i="35"/>
  <c r="E3063" i="35"/>
  <c r="A3064" i="35"/>
  <c r="B3064" i="35"/>
  <c r="C3064" i="35"/>
  <c r="D3064" i="35"/>
  <c r="E3064" i="35"/>
  <c r="A3065" i="35"/>
  <c r="B3065" i="35"/>
  <c r="C3065" i="35"/>
  <c r="D3065" i="35"/>
  <c r="E3065" i="35"/>
  <c r="A3066" i="35"/>
  <c r="B3066" i="35"/>
  <c r="C3066" i="35"/>
  <c r="D3066" i="35"/>
  <c r="E3066" i="35"/>
  <c r="A3067" i="35"/>
  <c r="B3067" i="35"/>
  <c r="C3067" i="35"/>
  <c r="D3067" i="35"/>
  <c r="E3067" i="35"/>
  <c r="A3068" i="35"/>
  <c r="B3068" i="35"/>
  <c r="C3068" i="35"/>
  <c r="D3068" i="35"/>
  <c r="E3068" i="35"/>
  <c r="A3069" i="35"/>
  <c r="B3069" i="35"/>
  <c r="C3069" i="35"/>
  <c r="D3069" i="35"/>
  <c r="E3069" i="35"/>
  <c r="A3070" i="35"/>
  <c r="B3070" i="35"/>
  <c r="C3070" i="35"/>
  <c r="D3070" i="35"/>
  <c r="E3070" i="35"/>
  <c r="A3071" i="35"/>
  <c r="B3071" i="35"/>
  <c r="C3071" i="35"/>
  <c r="D3071" i="35"/>
  <c r="E3071" i="35"/>
  <c r="A3072" i="35"/>
  <c r="B3072" i="35"/>
  <c r="C3072" i="35"/>
  <c r="D3072" i="35"/>
  <c r="E3072" i="35"/>
  <c r="A3073" i="35"/>
  <c r="B3073" i="35"/>
  <c r="C3073" i="35"/>
  <c r="D3073" i="35"/>
  <c r="E3073" i="35"/>
  <c r="A3074" i="35"/>
  <c r="B3074" i="35"/>
  <c r="C3074" i="35"/>
  <c r="D3074" i="35"/>
  <c r="E3074" i="35"/>
  <c r="A3075" i="35"/>
  <c r="B3075" i="35"/>
  <c r="C3075" i="35"/>
  <c r="D3075" i="35"/>
  <c r="E3075" i="35"/>
  <c r="A3076" i="35"/>
  <c r="B3076" i="35"/>
  <c r="C3076" i="35"/>
  <c r="D3076" i="35"/>
  <c r="E3076" i="35"/>
  <c r="A3077" i="35"/>
  <c r="B3077" i="35"/>
  <c r="C3077" i="35"/>
  <c r="D3077" i="35"/>
  <c r="E3077" i="35"/>
  <c r="A3078" i="35"/>
  <c r="B3078" i="35"/>
  <c r="C3078" i="35"/>
  <c r="D3078" i="35"/>
  <c r="E3078" i="35"/>
  <c r="A3079" i="35"/>
  <c r="B3079" i="35"/>
  <c r="C3079" i="35"/>
  <c r="D3079" i="35"/>
  <c r="E3079" i="35"/>
  <c r="A3080" i="35"/>
  <c r="B3080" i="35"/>
  <c r="C3080" i="35"/>
  <c r="D3080" i="35"/>
  <c r="E3080" i="35"/>
  <c r="A3081" i="35"/>
  <c r="B3081" i="35"/>
  <c r="C3081" i="35"/>
  <c r="D3081" i="35"/>
  <c r="E3081" i="35"/>
  <c r="A3082" i="35"/>
  <c r="B3082" i="35"/>
  <c r="C3082" i="35"/>
  <c r="D3082" i="35"/>
  <c r="E3082" i="35"/>
  <c r="A3083" i="35"/>
  <c r="B3083" i="35"/>
  <c r="C3083" i="35"/>
  <c r="D3083" i="35"/>
  <c r="E3083" i="35"/>
  <c r="A3084" i="35"/>
  <c r="B3084" i="35"/>
  <c r="C3084" i="35"/>
  <c r="D3084" i="35"/>
  <c r="E3084" i="35"/>
  <c r="E3085" i="35"/>
  <c r="A15" i="35"/>
  <c r="B15" i="35"/>
  <c r="C15" i="35"/>
  <c r="D15" i="35"/>
  <c r="E15" i="35"/>
  <c r="A16" i="35"/>
  <c r="B16" i="35"/>
  <c r="C16" i="35"/>
  <c r="D16" i="35"/>
  <c r="E16" i="35"/>
  <c r="A17" i="35"/>
  <c r="B17" i="35"/>
  <c r="C17" i="35"/>
  <c r="D17" i="35"/>
  <c r="E17" i="35"/>
  <c r="A18" i="35"/>
  <c r="B18" i="35"/>
  <c r="C18" i="35"/>
  <c r="D18" i="35"/>
  <c r="E18" i="35"/>
  <c r="A19" i="35"/>
  <c r="B19" i="35"/>
  <c r="C19" i="35"/>
  <c r="D19" i="35"/>
  <c r="E19" i="35"/>
  <c r="A20" i="35"/>
  <c r="B20" i="35"/>
  <c r="C20" i="35"/>
  <c r="D20" i="35"/>
  <c r="E20" i="35"/>
  <c r="A21" i="35"/>
  <c r="B21" i="35"/>
  <c r="C21" i="35"/>
  <c r="D21" i="35"/>
  <c r="E21" i="35"/>
  <c r="A22" i="35"/>
  <c r="B22" i="35"/>
  <c r="C22" i="35"/>
  <c r="D22" i="35"/>
  <c r="E22" i="35"/>
  <c r="A23" i="35"/>
  <c r="B23" i="35"/>
  <c r="C23" i="35"/>
  <c r="D23" i="35"/>
  <c r="E23" i="35"/>
  <c r="A24" i="35"/>
  <c r="B24" i="35"/>
  <c r="C24" i="35"/>
  <c r="D24" i="35"/>
  <c r="E24" i="35"/>
  <c r="A25" i="35"/>
  <c r="B25" i="35"/>
  <c r="C25" i="35"/>
  <c r="D25" i="35"/>
  <c r="E25" i="35"/>
  <c r="A26" i="35"/>
  <c r="B26" i="35"/>
  <c r="C26" i="35"/>
  <c r="D26" i="35"/>
  <c r="E26" i="35"/>
  <c r="A27" i="35"/>
  <c r="B27" i="35"/>
  <c r="C27" i="35"/>
  <c r="D27" i="35"/>
  <c r="E27" i="35"/>
  <c r="A28" i="35"/>
  <c r="B28" i="35"/>
  <c r="C28" i="35"/>
  <c r="D28" i="35"/>
  <c r="E28" i="35"/>
  <c r="A29" i="35"/>
  <c r="B29" i="35"/>
  <c r="C29" i="35"/>
  <c r="D29" i="35"/>
  <c r="E29" i="35"/>
  <c r="A30" i="35"/>
  <c r="B30" i="35"/>
  <c r="C30" i="35"/>
  <c r="D30" i="35"/>
  <c r="E30" i="35"/>
  <c r="A31" i="35"/>
  <c r="B31" i="35"/>
  <c r="C31" i="35"/>
  <c r="D31" i="35"/>
  <c r="E31" i="35"/>
  <c r="A32" i="35"/>
  <c r="B32" i="35"/>
  <c r="C32" i="35"/>
  <c r="D32" i="35"/>
  <c r="E32" i="35"/>
  <c r="A33" i="35"/>
  <c r="B33" i="35"/>
  <c r="C33" i="35"/>
  <c r="D33" i="35"/>
  <c r="E33" i="35"/>
  <c r="A34" i="35"/>
  <c r="B34" i="35"/>
  <c r="C34" i="35"/>
  <c r="D34" i="35"/>
  <c r="E34" i="35"/>
  <c r="A35" i="35"/>
  <c r="B35" i="35"/>
  <c r="C35" i="35"/>
  <c r="D35" i="35"/>
  <c r="E35" i="35"/>
  <c r="A36" i="35"/>
  <c r="B36" i="35"/>
  <c r="C36" i="35"/>
  <c r="D36" i="35"/>
  <c r="E36" i="35"/>
  <c r="A37" i="35"/>
  <c r="B37" i="35"/>
  <c r="C37" i="35"/>
  <c r="D37" i="35"/>
  <c r="E37" i="35"/>
  <c r="A38" i="35"/>
  <c r="B38" i="35"/>
  <c r="C38" i="35"/>
  <c r="D38" i="35"/>
  <c r="E38" i="35"/>
  <c r="A39" i="35"/>
  <c r="B39" i="35"/>
  <c r="C39" i="35"/>
  <c r="D39" i="35"/>
  <c r="E39" i="35"/>
  <c r="A40" i="35"/>
  <c r="B40" i="35"/>
  <c r="C40" i="35"/>
  <c r="D40" i="35"/>
  <c r="E40" i="35"/>
  <c r="A41" i="35"/>
  <c r="B41" i="35"/>
  <c r="C41" i="35"/>
  <c r="D41" i="35"/>
  <c r="E41" i="35"/>
  <c r="A42" i="35"/>
  <c r="B42" i="35"/>
  <c r="C42" i="35"/>
  <c r="D42" i="35"/>
  <c r="E42" i="35"/>
  <c r="A43" i="35"/>
  <c r="B43" i="35"/>
  <c r="C43" i="35"/>
  <c r="D43" i="35"/>
  <c r="E43" i="35"/>
  <c r="A44" i="35"/>
  <c r="B44" i="35"/>
  <c r="C44" i="35"/>
  <c r="D44" i="35"/>
  <c r="E44" i="35"/>
  <c r="A45" i="35"/>
  <c r="B45" i="35"/>
  <c r="C45" i="35"/>
  <c r="D45" i="35"/>
  <c r="E45" i="35"/>
  <c r="A46" i="35"/>
  <c r="B46" i="35"/>
  <c r="C46" i="35"/>
  <c r="D46" i="35"/>
  <c r="E46" i="35"/>
  <c r="A47" i="35"/>
  <c r="B47" i="35"/>
  <c r="C47" i="35"/>
  <c r="D47" i="35"/>
  <c r="E47" i="35"/>
  <c r="A48" i="35"/>
  <c r="B48" i="35"/>
  <c r="C48" i="35"/>
  <c r="D48" i="35"/>
  <c r="E48" i="35"/>
  <c r="A49" i="35"/>
  <c r="B49" i="35"/>
  <c r="C49" i="35"/>
  <c r="D49" i="35"/>
  <c r="E49" i="35"/>
  <c r="A50" i="35"/>
  <c r="B50" i="35"/>
  <c r="C50" i="35"/>
  <c r="D50" i="35"/>
  <c r="E50" i="35"/>
  <c r="A51" i="35"/>
  <c r="B51" i="35"/>
  <c r="C51" i="35"/>
  <c r="D51" i="35"/>
  <c r="E51" i="35"/>
  <c r="A52" i="35"/>
  <c r="B52" i="35"/>
  <c r="C52" i="35"/>
  <c r="D52" i="35"/>
  <c r="E52" i="35"/>
  <c r="A53" i="35"/>
  <c r="B53" i="35"/>
  <c r="C53" i="35"/>
  <c r="D53" i="35"/>
  <c r="E53" i="35"/>
  <c r="A54" i="35"/>
  <c r="B54" i="35"/>
  <c r="C54" i="35"/>
  <c r="D54" i="35"/>
  <c r="E54" i="35"/>
  <c r="A55" i="35"/>
  <c r="B55" i="35"/>
  <c r="C55" i="35"/>
  <c r="D55" i="35"/>
  <c r="E55" i="35"/>
  <c r="A56" i="35"/>
  <c r="B56" i="35"/>
  <c r="C56" i="35"/>
  <c r="D56" i="35"/>
  <c r="E56" i="35"/>
  <c r="A57" i="35"/>
  <c r="B57" i="35"/>
  <c r="C57" i="35"/>
  <c r="D57" i="35"/>
  <c r="E57" i="35"/>
  <c r="A58" i="35"/>
  <c r="B58" i="35"/>
  <c r="C58" i="35"/>
  <c r="D58" i="35"/>
  <c r="E58" i="35"/>
  <c r="A59" i="35"/>
  <c r="B59" i="35"/>
  <c r="C59" i="35"/>
  <c r="D59" i="35"/>
  <c r="E59" i="35"/>
  <c r="A60" i="35"/>
  <c r="B60" i="35"/>
  <c r="C60" i="35"/>
  <c r="D60" i="35"/>
  <c r="E60" i="35"/>
  <c r="A61" i="35"/>
  <c r="B61" i="35"/>
  <c r="C61" i="35"/>
  <c r="D61" i="35"/>
  <c r="E61" i="35"/>
  <c r="A62" i="35"/>
  <c r="B62" i="35"/>
  <c r="C62" i="35"/>
  <c r="D62" i="35"/>
  <c r="E62" i="35"/>
  <c r="A63" i="35"/>
  <c r="B63" i="35"/>
  <c r="C63" i="35"/>
  <c r="D63" i="35"/>
  <c r="E63" i="35"/>
  <c r="A64" i="35"/>
  <c r="B64" i="35"/>
  <c r="C64" i="35"/>
  <c r="D64" i="35"/>
  <c r="E64" i="35"/>
  <c r="A65" i="35"/>
  <c r="B65" i="35"/>
  <c r="C65" i="35"/>
  <c r="D65" i="35"/>
  <c r="E65" i="35"/>
  <c r="A66" i="35"/>
  <c r="B66" i="35"/>
  <c r="C66" i="35"/>
  <c r="D66" i="35"/>
  <c r="E66" i="35"/>
  <c r="A67" i="35"/>
  <c r="B67" i="35"/>
  <c r="C67" i="35"/>
  <c r="D67" i="35"/>
  <c r="E67" i="35"/>
  <c r="A68" i="35"/>
  <c r="B68" i="35"/>
  <c r="C68" i="35"/>
  <c r="D68" i="35"/>
  <c r="E68" i="35"/>
  <c r="A69" i="35"/>
  <c r="B69" i="35"/>
  <c r="C69" i="35"/>
  <c r="D69" i="35"/>
  <c r="E69" i="35"/>
  <c r="A70" i="35"/>
  <c r="B70" i="35"/>
  <c r="C70" i="35"/>
  <c r="D70" i="35"/>
  <c r="E70" i="35"/>
  <c r="A71" i="35"/>
  <c r="B71" i="35"/>
  <c r="C71" i="35"/>
  <c r="D71" i="35"/>
  <c r="E71" i="35"/>
  <c r="A72" i="35"/>
  <c r="B72" i="35"/>
  <c r="C72" i="35"/>
  <c r="D72" i="35"/>
  <c r="E72" i="35"/>
  <c r="A73" i="35"/>
  <c r="B73" i="35"/>
  <c r="C73" i="35"/>
  <c r="D73" i="35"/>
  <c r="E73" i="35"/>
  <c r="A74" i="35"/>
  <c r="B74" i="35"/>
  <c r="C74" i="35"/>
  <c r="D74" i="35"/>
  <c r="E74" i="35"/>
  <c r="A75" i="35"/>
  <c r="B75" i="35"/>
  <c r="C75" i="35"/>
  <c r="D75" i="35"/>
  <c r="E75" i="35"/>
  <c r="A76" i="35"/>
  <c r="B76" i="35"/>
  <c r="C76" i="35"/>
  <c r="D76" i="35"/>
  <c r="E76" i="35"/>
  <c r="A77" i="35"/>
  <c r="B77" i="35"/>
  <c r="C77" i="35"/>
  <c r="D77" i="35"/>
  <c r="E77" i="35"/>
  <c r="A78" i="35"/>
  <c r="B78" i="35"/>
  <c r="C78" i="35"/>
  <c r="D78" i="35"/>
  <c r="E78" i="35"/>
  <c r="A79" i="35"/>
  <c r="B79" i="35"/>
  <c r="C79" i="35"/>
  <c r="D79" i="35"/>
  <c r="E79" i="35"/>
  <c r="A80" i="35"/>
  <c r="B80" i="35"/>
  <c r="C80" i="35"/>
  <c r="D80" i="35"/>
  <c r="E80" i="35"/>
  <c r="A81" i="35"/>
  <c r="B81" i="35"/>
  <c r="C81" i="35"/>
  <c r="D81" i="35"/>
  <c r="E81" i="35"/>
  <c r="A82" i="35"/>
  <c r="B82" i="35"/>
  <c r="C82" i="35"/>
  <c r="D82" i="35"/>
  <c r="E82" i="35"/>
  <c r="A83" i="35"/>
  <c r="B83" i="35"/>
  <c r="C83" i="35"/>
  <c r="D83" i="35"/>
  <c r="E83" i="35"/>
  <c r="A84" i="35"/>
  <c r="B84" i="35"/>
  <c r="C84" i="35"/>
  <c r="D84" i="35"/>
  <c r="E84" i="35"/>
  <c r="A85" i="35"/>
  <c r="B85" i="35"/>
  <c r="C85" i="35"/>
  <c r="D85" i="35"/>
  <c r="E85" i="35"/>
  <c r="A86" i="35"/>
  <c r="B86" i="35"/>
  <c r="C86" i="35"/>
  <c r="D86" i="35"/>
  <c r="E86" i="35"/>
  <c r="A87" i="35"/>
  <c r="B87" i="35"/>
  <c r="C87" i="35"/>
  <c r="D87" i="35"/>
  <c r="E87" i="35"/>
  <c r="A88" i="35"/>
  <c r="B88" i="35"/>
  <c r="C88" i="35"/>
  <c r="D88" i="35"/>
  <c r="E88" i="35"/>
  <c r="A89" i="35"/>
  <c r="B89" i="35"/>
  <c r="C89" i="35"/>
  <c r="D89" i="35"/>
  <c r="E89" i="35"/>
  <c r="A90" i="35"/>
  <c r="B90" i="35"/>
  <c r="C90" i="35"/>
  <c r="D90" i="35"/>
  <c r="E90" i="35"/>
  <c r="A91" i="35"/>
  <c r="B91" i="35"/>
  <c r="C91" i="35"/>
  <c r="D91" i="35"/>
  <c r="E91" i="35"/>
  <c r="A92" i="35"/>
  <c r="B92" i="35"/>
  <c r="C92" i="35"/>
  <c r="D92" i="35"/>
  <c r="E92" i="35"/>
  <c r="A93" i="35"/>
  <c r="B93" i="35"/>
  <c r="C93" i="35"/>
  <c r="D93" i="35"/>
  <c r="E93" i="35"/>
  <c r="A94" i="35"/>
  <c r="B94" i="35"/>
  <c r="C94" i="35"/>
  <c r="D94" i="35"/>
  <c r="E94" i="35"/>
  <c r="A95" i="35"/>
  <c r="B95" i="35"/>
  <c r="C95" i="35"/>
  <c r="D95" i="35"/>
  <c r="E95" i="35"/>
  <c r="A96" i="35"/>
  <c r="B96" i="35"/>
  <c r="C96" i="35"/>
  <c r="D96" i="35"/>
  <c r="E96" i="35"/>
  <c r="A97" i="35"/>
  <c r="B97" i="35"/>
  <c r="C97" i="35"/>
  <c r="D97" i="35"/>
  <c r="E97" i="35"/>
  <c r="A98" i="35"/>
  <c r="B98" i="35"/>
  <c r="C98" i="35"/>
  <c r="D98" i="35"/>
  <c r="E98" i="35"/>
  <c r="A99" i="35"/>
  <c r="B99" i="35"/>
  <c r="C99" i="35"/>
  <c r="D99" i="35"/>
  <c r="E99" i="35"/>
  <c r="A100" i="35"/>
  <c r="B100" i="35"/>
  <c r="C100" i="35"/>
  <c r="D100" i="35"/>
  <c r="E100" i="35"/>
  <c r="A101" i="35"/>
  <c r="B101" i="35"/>
  <c r="C101" i="35"/>
  <c r="D101" i="35"/>
  <c r="E101" i="35"/>
  <c r="A102" i="35"/>
  <c r="B102" i="35"/>
  <c r="C102" i="35"/>
  <c r="D102" i="35"/>
  <c r="E102" i="35"/>
  <c r="A103" i="35"/>
  <c r="B103" i="35"/>
  <c r="C103" i="35"/>
  <c r="D103" i="35"/>
  <c r="E103" i="35"/>
  <c r="A104" i="35"/>
  <c r="B104" i="35"/>
  <c r="C104" i="35"/>
  <c r="D104" i="35"/>
  <c r="E104" i="35"/>
  <c r="A105" i="35"/>
  <c r="B105" i="35"/>
  <c r="C105" i="35"/>
  <c r="D105" i="35"/>
  <c r="E105" i="35"/>
  <c r="A106" i="35"/>
  <c r="B106" i="35"/>
  <c r="C106" i="35"/>
  <c r="D106" i="35"/>
  <c r="E106" i="35"/>
  <c r="A107" i="35"/>
  <c r="B107" i="35"/>
  <c r="C107" i="35"/>
  <c r="D107" i="35"/>
  <c r="E107" i="35"/>
  <c r="A108" i="35"/>
  <c r="B108" i="35"/>
  <c r="C108" i="35"/>
  <c r="D108" i="35"/>
  <c r="E108" i="35"/>
  <c r="A109" i="35"/>
  <c r="B109" i="35"/>
  <c r="C109" i="35"/>
  <c r="D109" i="35"/>
  <c r="E109" i="35"/>
  <c r="A110" i="35"/>
  <c r="B110" i="35"/>
  <c r="C110" i="35"/>
  <c r="D110" i="35"/>
  <c r="E110" i="35"/>
  <c r="A111" i="35"/>
  <c r="B111" i="35"/>
  <c r="C111" i="35"/>
  <c r="D111" i="35"/>
  <c r="E111" i="35"/>
  <c r="A112" i="35"/>
  <c r="B112" i="35"/>
  <c r="C112" i="35"/>
  <c r="D112" i="35"/>
  <c r="E112" i="35"/>
  <c r="A113" i="35"/>
  <c r="B113" i="35"/>
  <c r="C113" i="35"/>
  <c r="D113" i="35"/>
  <c r="E113" i="35"/>
  <c r="A114" i="35"/>
  <c r="B114" i="35"/>
  <c r="C114" i="35"/>
  <c r="D114" i="35"/>
  <c r="E114" i="35"/>
  <c r="A115" i="35"/>
  <c r="B115" i="35"/>
  <c r="C115" i="35"/>
  <c r="D115" i="35"/>
  <c r="E115" i="35"/>
  <c r="A116" i="35"/>
  <c r="B116" i="35"/>
  <c r="C116" i="35"/>
  <c r="D116" i="35"/>
  <c r="E116" i="35"/>
  <c r="A117" i="35"/>
  <c r="B117" i="35"/>
  <c r="C117" i="35"/>
  <c r="D117" i="35"/>
  <c r="E117" i="35"/>
  <c r="A118" i="35"/>
  <c r="B118" i="35"/>
  <c r="C118" i="35"/>
  <c r="D118" i="35"/>
  <c r="E118" i="35"/>
  <c r="A119" i="35"/>
  <c r="B119" i="35"/>
  <c r="C119" i="35"/>
  <c r="D119" i="35"/>
  <c r="E119" i="35"/>
  <c r="A120" i="35"/>
  <c r="B120" i="35"/>
  <c r="C120" i="35"/>
  <c r="D120" i="35"/>
  <c r="E120" i="35"/>
  <c r="A121" i="35"/>
  <c r="B121" i="35"/>
  <c r="C121" i="35"/>
  <c r="D121" i="35"/>
  <c r="E121" i="35"/>
  <c r="A122" i="35"/>
  <c r="B122" i="35"/>
  <c r="C122" i="35"/>
  <c r="D122" i="35"/>
  <c r="E122" i="35"/>
  <c r="A123" i="35"/>
  <c r="B123" i="35"/>
  <c r="C123" i="35"/>
  <c r="D123" i="35"/>
  <c r="E123" i="35"/>
  <c r="A124" i="35"/>
  <c r="B124" i="35"/>
  <c r="C124" i="35"/>
  <c r="D124" i="35"/>
  <c r="E124" i="35"/>
  <c r="A125" i="35"/>
  <c r="B125" i="35"/>
  <c r="C125" i="35"/>
  <c r="D125" i="35"/>
  <c r="E125" i="35"/>
  <c r="A126" i="35"/>
  <c r="B126" i="35"/>
  <c r="C126" i="35"/>
  <c r="D126" i="35"/>
  <c r="E126" i="35"/>
  <c r="A127" i="35"/>
  <c r="B127" i="35"/>
  <c r="C127" i="35"/>
  <c r="D127" i="35"/>
  <c r="E127" i="35"/>
  <c r="A128" i="35"/>
  <c r="B128" i="35"/>
  <c r="C128" i="35"/>
  <c r="D128" i="35"/>
  <c r="E128" i="35"/>
  <c r="A129" i="35"/>
  <c r="B129" i="35"/>
  <c r="C129" i="35"/>
  <c r="D129" i="35"/>
  <c r="E129" i="35"/>
  <c r="A130" i="35"/>
  <c r="B130" i="35"/>
  <c r="C130" i="35"/>
  <c r="D130" i="35"/>
  <c r="E130" i="35"/>
  <c r="A131" i="35"/>
  <c r="B131" i="35"/>
  <c r="C131" i="35"/>
  <c r="D131" i="35"/>
  <c r="E131" i="35"/>
  <c r="A132" i="35"/>
  <c r="B132" i="35"/>
  <c r="C132" i="35"/>
  <c r="D132" i="35"/>
  <c r="E132" i="35"/>
  <c r="A133" i="35"/>
  <c r="B133" i="35"/>
  <c r="C133" i="35"/>
  <c r="D133" i="35"/>
  <c r="E133" i="35"/>
  <c r="A4" i="35"/>
  <c r="B4" i="35"/>
  <c r="C4" i="35"/>
  <c r="D4" i="35"/>
  <c r="E4" i="35"/>
  <c r="A5" i="35"/>
  <c r="B5" i="35"/>
  <c r="C5" i="35"/>
  <c r="D5" i="35"/>
  <c r="E5" i="35"/>
  <c r="A6" i="35"/>
  <c r="B6" i="35"/>
  <c r="C6" i="35"/>
  <c r="D6" i="35"/>
  <c r="E6" i="35"/>
  <c r="A7" i="35"/>
  <c r="B7" i="35"/>
  <c r="C7" i="35"/>
  <c r="D7" i="35"/>
  <c r="E7" i="35"/>
  <c r="A8" i="35"/>
  <c r="B8" i="35"/>
  <c r="C8" i="35"/>
  <c r="D8" i="35"/>
  <c r="E8" i="35"/>
  <c r="A9" i="35"/>
  <c r="B9" i="35"/>
  <c r="C9" i="35"/>
  <c r="D9" i="35"/>
  <c r="E9" i="35"/>
  <c r="A10" i="35"/>
  <c r="B10" i="35"/>
  <c r="C10" i="35"/>
  <c r="D10" i="35"/>
  <c r="E10" i="35"/>
  <c r="A11" i="35"/>
  <c r="B11" i="35"/>
  <c r="C11" i="35"/>
  <c r="D11" i="35"/>
  <c r="E11" i="35"/>
  <c r="A12" i="35"/>
  <c r="B12" i="35"/>
  <c r="C12" i="35"/>
  <c r="D12" i="35"/>
  <c r="E12" i="35"/>
  <c r="A13" i="35"/>
  <c r="B13" i="35"/>
  <c r="C13" i="35"/>
  <c r="D13" i="35"/>
  <c r="E13" i="35"/>
  <c r="A14" i="35"/>
  <c r="B14" i="35"/>
  <c r="C14" i="35"/>
  <c r="D14" i="35"/>
  <c r="E14" i="35"/>
  <c r="B3" i="35"/>
  <c r="C3" i="35"/>
  <c r="D3" i="35"/>
  <c r="E3" i="35"/>
  <c r="A3" i="35"/>
  <c r="G38" i="9"/>
  <c r="B56" i="18"/>
  <c r="B57" i="18" s="1"/>
  <c r="B22" i="18"/>
  <c r="Q520" i="32"/>
  <c r="Q521" i="32"/>
  <c r="Q522" i="32"/>
  <c r="Q523" i="32"/>
  <c r="Q524" i="32"/>
  <c r="Q2890" i="32"/>
  <c r="Q2386" i="32"/>
  <c r="G18" i="18"/>
  <c r="B19" i="18"/>
  <c r="I19" i="18"/>
  <c r="F19" i="18"/>
  <c r="F18" i="18"/>
  <c r="F36" i="18" s="1"/>
  <c r="F66" i="18"/>
  <c r="B24" i="18"/>
  <c r="F25" i="18"/>
  <c r="F24" i="18" s="1"/>
  <c r="F23" i="18"/>
  <c r="F22" i="18" s="1"/>
  <c r="B84" i="1"/>
  <c r="K26" i="13"/>
  <c r="I23" i="18"/>
  <c r="B23" i="18"/>
  <c r="I17" i="18"/>
  <c r="I29" i="18"/>
  <c r="I36" i="18" s="1"/>
  <c r="I44" i="18" s="1"/>
  <c r="I45" i="18" s="1"/>
  <c r="B30" i="18"/>
  <c r="A3095" i="32"/>
  <c r="B3095" i="32"/>
  <c r="C3095" i="32"/>
  <c r="D3095" i="32"/>
  <c r="E3095" i="32"/>
  <c r="A3096" i="32"/>
  <c r="B3096" i="32"/>
  <c r="C3096" i="32"/>
  <c r="D3096" i="32"/>
  <c r="E3096" i="32"/>
  <c r="A3097" i="32"/>
  <c r="B3097" i="32"/>
  <c r="C3097" i="32"/>
  <c r="D3097" i="32"/>
  <c r="E3097" i="32"/>
  <c r="A3098" i="32"/>
  <c r="B3098" i="32"/>
  <c r="C3098" i="32"/>
  <c r="D3098" i="32"/>
  <c r="E3098" i="32"/>
  <c r="A3099" i="32"/>
  <c r="B3099" i="32"/>
  <c r="C3099" i="32"/>
  <c r="D3099" i="32"/>
  <c r="E3099" i="32"/>
  <c r="A3100" i="32"/>
  <c r="B3100" i="32"/>
  <c r="C3100" i="32"/>
  <c r="D3100" i="32"/>
  <c r="E3100" i="32"/>
  <c r="A3101" i="32"/>
  <c r="B3101" i="32"/>
  <c r="C3101" i="32"/>
  <c r="D3101" i="32"/>
  <c r="E3101" i="32"/>
  <c r="A3102" i="32"/>
  <c r="B3102" i="32"/>
  <c r="C3102" i="32"/>
  <c r="D3102" i="32"/>
  <c r="E3102" i="32"/>
  <c r="A3103" i="32"/>
  <c r="B3103" i="32"/>
  <c r="C3103" i="32"/>
  <c r="D3103" i="32"/>
  <c r="E3103" i="32"/>
  <c r="A3104" i="32"/>
  <c r="B3104" i="32"/>
  <c r="C3104" i="32"/>
  <c r="D3104" i="32"/>
  <c r="E3104" i="32"/>
  <c r="A3105" i="32"/>
  <c r="B3105" i="32"/>
  <c r="C3105" i="32"/>
  <c r="D3105" i="32"/>
  <c r="E3105" i="32"/>
  <c r="A3106" i="32"/>
  <c r="B3106" i="32"/>
  <c r="C3106" i="32"/>
  <c r="D3106" i="32"/>
  <c r="E3106" i="32"/>
  <c r="A3107" i="32"/>
  <c r="B3107" i="32"/>
  <c r="C3107" i="32"/>
  <c r="D3107" i="32"/>
  <c r="E3107" i="32"/>
  <c r="A3108" i="32"/>
  <c r="B3108" i="32"/>
  <c r="C3108" i="32"/>
  <c r="D3108" i="32"/>
  <c r="E3108" i="32"/>
  <c r="A3109" i="32"/>
  <c r="B3109" i="32"/>
  <c r="C3109" i="32"/>
  <c r="D3109" i="32"/>
  <c r="E3109" i="32"/>
  <c r="A3110" i="32"/>
  <c r="B3110" i="32"/>
  <c r="C3110" i="32"/>
  <c r="D3110" i="32"/>
  <c r="E3110" i="32"/>
  <c r="A3111" i="32"/>
  <c r="B3111" i="32"/>
  <c r="C3111" i="32"/>
  <c r="D3111" i="32"/>
  <c r="E3111" i="32"/>
  <c r="A3112" i="32"/>
  <c r="B3112" i="32"/>
  <c r="C3112" i="32"/>
  <c r="D3112" i="32"/>
  <c r="E3112" i="32"/>
  <c r="A3113" i="32"/>
  <c r="B3113" i="32"/>
  <c r="C3113" i="32"/>
  <c r="D3113" i="32"/>
  <c r="E3113" i="32"/>
  <c r="A3114" i="32"/>
  <c r="B3114" i="32"/>
  <c r="C3114" i="32"/>
  <c r="D3114" i="32"/>
  <c r="E3114" i="32"/>
  <c r="A3115" i="32"/>
  <c r="B3115" i="32"/>
  <c r="C3115" i="32"/>
  <c r="D3115" i="32"/>
  <c r="E3115" i="32"/>
  <c r="A3116" i="32"/>
  <c r="B3116" i="32"/>
  <c r="C3116" i="32"/>
  <c r="D3116" i="32"/>
  <c r="E3116" i="32"/>
  <c r="A3117" i="32"/>
  <c r="B3117" i="32"/>
  <c r="C3117" i="32"/>
  <c r="D3117" i="32"/>
  <c r="E3117" i="32"/>
  <c r="A3118" i="32"/>
  <c r="B3118" i="32"/>
  <c r="C3118" i="32"/>
  <c r="D3118" i="32"/>
  <c r="E3118" i="32"/>
  <c r="A3119" i="32"/>
  <c r="B3119" i="32"/>
  <c r="C3119" i="32"/>
  <c r="D3119" i="32"/>
  <c r="E3119" i="32"/>
  <c r="A3120" i="32"/>
  <c r="B3120" i="32"/>
  <c r="C3120" i="32"/>
  <c r="D3120" i="32"/>
  <c r="E3120" i="32"/>
  <c r="A3121" i="32"/>
  <c r="B3121" i="32"/>
  <c r="C3121" i="32"/>
  <c r="D3121" i="32"/>
  <c r="E3121" i="32"/>
  <c r="A3122" i="32"/>
  <c r="B3122" i="32"/>
  <c r="C3122" i="32"/>
  <c r="D3122" i="32"/>
  <c r="E3122" i="32"/>
  <c r="A3123" i="32"/>
  <c r="B3123" i="32"/>
  <c r="C3123" i="32"/>
  <c r="D3123" i="32"/>
  <c r="E3123" i="32"/>
  <c r="A3124" i="32"/>
  <c r="B3124" i="32"/>
  <c r="C3124" i="32"/>
  <c r="D3124" i="32"/>
  <c r="E3124" i="32"/>
  <c r="A3125" i="32"/>
  <c r="B3125" i="32"/>
  <c r="C3125" i="32"/>
  <c r="D3125" i="32"/>
  <c r="E3125" i="32"/>
  <c r="A3126" i="32"/>
  <c r="B3126" i="32"/>
  <c r="C3126" i="32"/>
  <c r="D3126" i="32"/>
  <c r="E3126" i="32"/>
  <c r="A3127" i="32"/>
  <c r="B3127" i="32"/>
  <c r="C3127" i="32"/>
  <c r="D3127" i="32"/>
  <c r="E3127" i="32"/>
  <c r="A3128" i="32"/>
  <c r="B3128" i="32"/>
  <c r="C3128" i="32"/>
  <c r="D3128" i="32"/>
  <c r="E3128" i="32"/>
  <c r="A3129" i="32"/>
  <c r="B3129" i="32"/>
  <c r="C3129" i="32"/>
  <c r="D3129" i="32"/>
  <c r="E3129" i="32"/>
  <c r="A3130" i="32"/>
  <c r="B3130" i="32"/>
  <c r="C3130" i="32"/>
  <c r="D3130" i="32"/>
  <c r="E3130" i="32"/>
  <c r="A3131" i="32"/>
  <c r="B3131" i="32"/>
  <c r="C3131" i="32"/>
  <c r="D3131" i="32"/>
  <c r="E3131" i="32"/>
  <c r="A3132" i="32"/>
  <c r="B3132" i="32"/>
  <c r="C3132" i="32"/>
  <c r="D3132" i="32"/>
  <c r="E3132" i="32"/>
  <c r="A3133" i="32"/>
  <c r="B3133" i="32"/>
  <c r="C3133" i="32"/>
  <c r="D3133" i="32"/>
  <c r="E3133" i="32"/>
  <c r="A3134" i="32"/>
  <c r="B3134" i="32"/>
  <c r="C3134" i="32"/>
  <c r="D3134" i="32"/>
  <c r="E3134" i="32"/>
  <c r="A3135" i="32"/>
  <c r="B3135" i="32"/>
  <c r="C3135" i="32"/>
  <c r="D3135" i="32"/>
  <c r="E3135" i="32"/>
  <c r="A3136" i="32"/>
  <c r="B3136" i="32"/>
  <c r="C3136" i="32"/>
  <c r="D3136" i="32"/>
  <c r="E3136" i="32"/>
  <c r="A3137" i="32"/>
  <c r="B3137" i="32"/>
  <c r="C3137" i="32"/>
  <c r="D3137" i="32"/>
  <c r="E3137" i="32"/>
  <c r="A3138" i="32"/>
  <c r="B3138" i="32"/>
  <c r="C3138" i="32"/>
  <c r="D3138" i="32"/>
  <c r="E3138" i="32"/>
  <c r="A3139" i="32"/>
  <c r="B3139" i="32"/>
  <c r="C3139" i="32"/>
  <c r="D3139" i="32"/>
  <c r="E3139" i="32"/>
  <c r="A3140" i="32"/>
  <c r="B3140" i="32"/>
  <c r="C3140" i="32"/>
  <c r="D3140" i="32"/>
  <c r="E3140" i="32"/>
  <c r="A3141" i="32"/>
  <c r="B3141" i="32"/>
  <c r="C3141" i="32"/>
  <c r="D3141" i="32"/>
  <c r="E3141" i="32"/>
  <c r="A3142" i="32"/>
  <c r="B3142" i="32"/>
  <c r="C3142" i="32"/>
  <c r="D3142" i="32"/>
  <c r="E3142" i="32"/>
  <c r="A3143" i="32"/>
  <c r="B3143" i="32"/>
  <c r="C3143" i="32"/>
  <c r="D3143" i="32"/>
  <c r="E3143" i="32"/>
  <c r="A3144" i="32"/>
  <c r="B3144" i="32"/>
  <c r="C3144" i="32"/>
  <c r="D3144" i="32"/>
  <c r="E3144" i="32"/>
  <c r="A3145" i="32"/>
  <c r="B3145" i="32"/>
  <c r="C3145" i="32"/>
  <c r="D3145" i="32"/>
  <c r="E3145" i="32"/>
  <c r="A3146" i="32"/>
  <c r="B3146" i="32"/>
  <c r="C3146" i="32"/>
  <c r="D3146" i="32"/>
  <c r="E3146" i="32"/>
  <c r="A3147" i="32"/>
  <c r="B3147" i="32"/>
  <c r="C3147" i="32"/>
  <c r="D3147" i="32"/>
  <c r="E3147" i="32"/>
  <c r="A3148" i="32"/>
  <c r="B3148" i="32"/>
  <c r="C3148" i="32"/>
  <c r="D3148" i="32"/>
  <c r="E3148" i="32"/>
  <c r="A3149" i="32"/>
  <c r="B3149" i="32"/>
  <c r="C3149" i="32"/>
  <c r="D3149" i="32"/>
  <c r="E3149" i="32"/>
  <c r="A3150" i="32"/>
  <c r="B3150" i="32"/>
  <c r="C3150" i="32"/>
  <c r="D3150" i="32"/>
  <c r="E3150" i="32"/>
  <c r="A3151" i="32"/>
  <c r="B3151" i="32"/>
  <c r="C3151" i="32"/>
  <c r="D3151" i="32"/>
  <c r="E3151" i="32"/>
  <c r="A3152" i="32"/>
  <c r="B3152" i="32"/>
  <c r="C3152" i="32"/>
  <c r="D3152" i="32"/>
  <c r="E3152" i="32"/>
  <c r="A3153" i="32"/>
  <c r="B3153" i="32"/>
  <c r="C3153" i="32"/>
  <c r="D3153" i="32"/>
  <c r="E3153" i="32"/>
  <c r="A3154" i="32"/>
  <c r="B3154" i="32"/>
  <c r="C3154" i="32"/>
  <c r="D3154" i="32"/>
  <c r="E3154" i="32"/>
  <c r="A3155" i="32"/>
  <c r="B3155" i="32"/>
  <c r="C3155" i="32"/>
  <c r="D3155" i="32"/>
  <c r="E3155" i="32"/>
  <c r="A3156" i="32"/>
  <c r="B3156" i="32"/>
  <c r="C3156" i="32"/>
  <c r="D3156" i="32"/>
  <c r="E3156" i="32"/>
  <c r="A3157" i="32"/>
  <c r="B3157" i="32"/>
  <c r="C3157" i="32"/>
  <c r="D3157" i="32"/>
  <c r="E3157" i="32"/>
  <c r="A3158" i="32"/>
  <c r="B3158" i="32"/>
  <c r="C3158" i="32"/>
  <c r="D3158" i="32"/>
  <c r="E3158" i="32"/>
  <c r="A3159" i="32"/>
  <c r="B3159" i="32"/>
  <c r="C3159" i="32"/>
  <c r="D3159" i="32"/>
  <c r="E3159" i="32"/>
  <c r="A3160" i="32"/>
  <c r="B3160" i="32"/>
  <c r="C3160" i="32"/>
  <c r="D3160" i="32"/>
  <c r="E3160" i="32"/>
  <c r="A3161" i="32"/>
  <c r="B3161" i="32"/>
  <c r="C3161" i="32"/>
  <c r="D3161" i="32"/>
  <c r="E3161" i="32"/>
  <c r="A3162" i="32"/>
  <c r="B3162" i="32"/>
  <c r="C3162" i="32"/>
  <c r="D3162" i="32"/>
  <c r="E3162" i="32"/>
  <c r="A3163" i="32"/>
  <c r="B3163" i="32"/>
  <c r="C3163" i="32"/>
  <c r="D3163" i="32"/>
  <c r="E3163" i="32"/>
  <c r="A3164" i="32"/>
  <c r="B3164" i="32"/>
  <c r="C3164" i="32"/>
  <c r="D3164" i="32"/>
  <c r="E3164" i="32"/>
  <c r="A3165" i="32"/>
  <c r="B3165" i="32"/>
  <c r="C3165" i="32"/>
  <c r="D3165" i="32"/>
  <c r="E3165" i="32"/>
  <c r="A3166" i="32"/>
  <c r="B3166" i="32"/>
  <c r="C3166" i="32"/>
  <c r="D3166" i="32"/>
  <c r="E3166" i="32"/>
  <c r="A3167" i="32"/>
  <c r="B3167" i="32"/>
  <c r="C3167" i="32"/>
  <c r="D3167" i="32"/>
  <c r="E3167" i="32"/>
  <c r="A3168" i="32"/>
  <c r="B3168" i="32"/>
  <c r="C3168" i="32"/>
  <c r="D3168" i="32"/>
  <c r="E3168" i="32"/>
  <c r="A3169" i="32"/>
  <c r="B3169" i="32"/>
  <c r="C3169" i="32"/>
  <c r="D3169" i="32"/>
  <c r="E3169" i="32"/>
  <c r="A3170" i="32"/>
  <c r="B3170" i="32"/>
  <c r="C3170" i="32"/>
  <c r="D3170" i="32"/>
  <c r="E3170" i="32"/>
  <c r="A3171" i="32"/>
  <c r="B3171" i="32"/>
  <c r="C3171" i="32"/>
  <c r="D3171" i="32"/>
  <c r="E3171" i="32"/>
  <c r="A3172" i="32"/>
  <c r="B3172" i="32"/>
  <c r="C3172" i="32"/>
  <c r="D3172" i="32"/>
  <c r="E3172" i="32"/>
  <c r="A3173" i="32"/>
  <c r="B3173" i="32"/>
  <c r="C3173" i="32"/>
  <c r="D3173" i="32"/>
  <c r="E3173" i="32"/>
  <c r="A3174" i="32"/>
  <c r="B3174" i="32"/>
  <c r="C3174" i="32"/>
  <c r="D3174" i="32"/>
  <c r="E3174" i="32"/>
  <c r="A3175" i="32"/>
  <c r="B3175" i="32"/>
  <c r="C3175" i="32"/>
  <c r="D3175" i="32"/>
  <c r="E3175" i="32"/>
  <c r="A3176" i="32"/>
  <c r="B3176" i="32"/>
  <c r="C3176" i="32"/>
  <c r="D3176" i="32"/>
  <c r="E3176" i="32"/>
  <c r="A3177" i="32"/>
  <c r="B3177" i="32"/>
  <c r="C3177" i="32"/>
  <c r="D3177" i="32"/>
  <c r="E3177" i="32"/>
  <c r="A3178" i="32"/>
  <c r="B3178" i="32"/>
  <c r="C3178" i="32"/>
  <c r="D3178" i="32"/>
  <c r="E3178" i="32"/>
  <c r="A3179" i="32"/>
  <c r="B3179" i="32"/>
  <c r="C3179" i="32"/>
  <c r="D3179" i="32"/>
  <c r="E3179" i="32"/>
  <c r="A3180" i="32"/>
  <c r="B3180" i="32"/>
  <c r="C3180" i="32"/>
  <c r="D3180" i="32"/>
  <c r="E3180" i="32"/>
  <c r="A3181" i="32"/>
  <c r="B3181" i="32"/>
  <c r="C3181" i="32"/>
  <c r="D3181" i="32"/>
  <c r="E3181" i="32"/>
  <c r="A3182" i="32"/>
  <c r="B3182" i="32"/>
  <c r="C3182" i="32"/>
  <c r="D3182" i="32"/>
  <c r="E3182" i="32"/>
  <c r="A3183" i="32"/>
  <c r="B3183" i="32"/>
  <c r="C3183" i="32"/>
  <c r="D3183" i="32"/>
  <c r="E3183" i="32"/>
  <c r="A3184" i="32"/>
  <c r="B3184" i="32"/>
  <c r="C3184" i="32"/>
  <c r="D3184" i="32"/>
  <c r="E3184" i="32"/>
  <c r="A3185" i="32"/>
  <c r="B3185" i="32"/>
  <c r="C3185" i="32"/>
  <c r="D3185" i="32"/>
  <c r="E3185" i="32"/>
  <c r="A3186" i="32"/>
  <c r="B3186" i="32"/>
  <c r="C3186" i="32"/>
  <c r="D3186" i="32"/>
  <c r="E3186" i="32"/>
  <c r="A3187" i="32"/>
  <c r="B3187" i="32"/>
  <c r="C3187" i="32"/>
  <c r="D3187" i="32"/>
  <c r="E3187" i="32"/>
  <c r="A3188" i="32"/>
  <c r="B3188" i="32"/>
  <c r="C3188" i="32"/>
  <c r="D3188" i="32"/>
  <c r="E3188" i="32"/>
  <c r="A3189" i="32"/>
  <c r="B3189" i="32"/>
  <c r="C3189" i="32"/>
  <c r="D3189" i="32"/>
  <c r="E3189" i="32"/>
  <c r="A3190" i="32"/>
  <c r="B3190" i="32"/>
  <c r="C3190" i="32"/>
  <c r="D3190" i="32"/>
  <c r="E3190" i="32"/>
  <c r="A3191" i="32"/>
  <c r="B3191" i="32"/>
  <c r="C3191" i="32"/>
  <c r="D3191" i="32"/>
  <c r="E3191" i="32"/>
  <c r="A3192" i="32"/>
  <c r="B3192" i="32"/>
  <c r="C3192" i="32"/>
  <c r="D3192" i="32"/>
  <c r="E3192" i="32"/>
  <c r="A3193" i="32"/>
  <c r="B3193" i="32"/>
  <c r="C3193" i="32"/>
  <c r="D3193" i="32"/>
  <c r="E3193" i="32"/>
  <c r="A3194" i="32"/>
  <c r="B3194" i="32"/>
  <c r="C3194" i="32"/>
  <c r="D3194" i="32"/>
  <c r="E3194" i="32"/>
  <c r="A3195" i="32"/>
  <c r="B3195" i="32"/>
  <c r="C3195" i="32"/>
  <c r="D3195" i="32"/>
  <c r="E3195" i="32"/>
  <c r="A3196" i="32"/>
  <c r="B3196" i="32"/>
  <c r="C3196" i="32"/>
  <c r="D3196" i="32"/>
  <c r="E3196" i="32"/>
  <c r="A3197" i="32"/>
  <c r="B3197" i="32"/>
  <c r="C3197" i="32"/>
  <c r="D3197" i="32"/>
  <c r="E3197" i="32"/>
  <c r="A3198" i="32"/>
  <c r="B3198" i="32"/>
  <c r="C3198" i="32"/>
  <c r="D3198" i="32"/>
  <c r="E3198" i="32"/>
  <c r="A3199" i="32"/>
  <c r="B3199" i="32"/>
  <c r="C3199" i="32"/>
  <c r="D3199" i="32"/>
  <c r="E3199" i="32"/>
  <c r="A3200" i="32"/>
  <c r="B3200" i="32"/>
  <c r="C3200" i="32"/>
  <c r="D3200" i="32"/>
  <c r="E3200" i="32"/>
  <c r="A3201" i="32"/>
  <c r="B3201" i="32"/>
  <c r="C3201" i="32"/>
  <c r="D3201" i="32"/>
  <c r="E3201" i="32"/>
  <c r="A3202" i="32"/>
  <c r="B3202" i="32"/>
  <c r="C3202" i="32"/>
  <c r="D3202" i="32"/>
  <c r="E3202" i="32"/>
  <c r="A3203" i="32"/>
  <c r="B3203" i="32"/>
  <c r="C3203" i="32"/>
  <c r="D3203" i="32"/>
  <c r="E3203" i="32"/>
  <c r="A3204" i="32"/>
  <c r="B3204" i="32"/>
  <c r="C3204" i="32"/>
  <c r="D3204" i="32"/>
  <c r="E3204" i="32"/>
  <c r="A3205" i="32"/>
  <c r="B3205" i="32"/>
  <c r="C3205" i="32"/>
  <c r="D3205" i="32"/>
  <c r="E3205" i="32"/>
  <c r="A3206" i="32"/>
  <c r="B3206" i="32"/>
  <c r="C3206" i="32"/>
  <c r="D3206" i="32"/>
  <c r="E3206" i="32"/>
  <c r="A3207" i="32"/>
  <c r="B3207" i="32"/>
  <c r="C3207" i="32"/>
  <c r="D3207" i="32"/>
  <c r="E3207" i="32"/>
  <c r="A3208" i="32"/>
  <c r="B3208" i="32"/>
  <c r="C3208" i="32"/>
  <c r="D3208" i="32"/>
  <c r="E3208" i="32"/>
  <c r="A3209" i="32"/>
  <c r="B3209" i="32"/>
  <c r="C3209" i="32"/>
  <c r="D3209" i="32"/>
  <c r="E3209" i="32"/>
  <c r="A3210" i="32"/>
  <c r="B3210" i="32"/>
  <c r="C3210" i="32"/>
  <c r="D3210" i="32"/>
  <c r="E3210" i="32"/>
  <c r="A3211" i="32"/>
  <c r="B3211" i="32"/>
  <c r="C3211" i="32"/>
  <c r="D3211" i="32"/>
  <c r="E3211" i="32"/>
  <c r="A3212" i="32"/>
  <c r="B3212" i="32"/>
  <c r="C3212" i="32"/>
  <c r="D3212" i="32"/>
  <c r="E3212" i="32"/>
  <c r="A3213" i="32"/>
  <c r="B3213" i="32"/>
  <c r="C3213" i="32"/>
  <c r="D3213" i="32"/>
  <c r="E3213" i="32"/>
  <c r="A3214" i="32"/>
  <c r="B3214" i="32"/>
  <c r="C3214" i="32"/>
  <c r="D3214" i="32"/>
  <c r="E3214" i="32"/>
  <c r="A3215" i="32"/>
  <c r="B3215" i="32"/>
  <c r="C3215" i="32"/>
  <c r="D3215" i="32"/>
  <c r="E3215" i="32"/>
  <c r="A3216" i="32"/>
  <c r="B3216" i="32"/>
  <c r="C3216" i="32"/>
  <c r="D3216" i="32"/>
  <c r="E3216" i="32"/>
  <c r="A3217" i="32"/>
  <c r="B3217" i="32"/>
  <c r="C3217" i="32"/>
  <c r="D3217" i="32"/>
  <c r="E3217" i="32"/>
  <c r="A3218" i="32"/>
  <c r="B3218" i="32"/>
  <c r="C3218" i="32"/>
  <c r="D3218" i="32"/>
  <c r="E3218" i="32"/>
  <c r="A3219" i="32"/>
  <c r="B3219" i="32"/>
  <c r="C3219" i="32"/>
  <c r="D3219" i="32"/>
  <c r="E3219" i="32"/>
  <c r="A3220" i="32"/>
  <c r="B3220" i="32"/>
  <c r="C3220" i="32"/>
  <c r="D3220" i="32"/>
  <c r="E3220" i="32"/>
  <c r="A3221" i="32"/>
  <c r="B3221" i="32"/>
  <c r="C3221" i="32"/>
  <c r="D3221" i="32"/>
  <c r="E3221" i="32"/>
  <c r="A3222" i="32"/>
  <c r="B3222" i="32"/>
  <c r="C3222" i="32"/>
  <c r="D3222" i="32"/>
  <c r="E3222" i="32"/>
  <c r="A3223" i="32"/>
  <c r="B3223" i="32"/>
  <c r="C3223" i="32"/>
  <c r="D3223" i="32"/>
  <c r="E3223" i="32"/>
  <c r="A3224" i="32"/>
  <c r="B3224" i="32"/>
  <c r="C3224" i="32"/>
  <c r="D3224" i="32"/>
  <c r="E3224" i="32"/>
  <c r="A3225" i="32"/>
  <c r="B3225" i="32"/>
  <c r="C3225" i="32"/>
  <c r="D3225" i="32"/>
  <c r="E3225" i="32"/>
  <c r="A3226" i="32"/>
  <c r="B3226" i="32"/>
  <c r="C3226" i="32"/>
  <c r="D3226" i="32"/>
  <c r="E3226" i="32"/>
  <c r="A3227" i="32"/>
  <c r="B3227" i="32"/>
  <c r="C3227" i="32"/>
  <c r="D3227" i="32"/>
  <c r="E3227" i="32"/>
  <c r="A3228" i="32"/>
  <c r="B3228" i="32"/>
  <c r="C3228" i="32"/>
  <c r="D3228" i="32"/>
  <c r="E3228" i="32"/>
  <c r="A3229" i="32"/>
  <c r="B3229" i="32"/>
  <c r="C3229" i="32"/>
  <c r="D3229" i="32"/>
  <c r="E3229" i="32"/>
  <c r="A3230" i="32"/>
  <c r="B3230" i="32"/>
  <c r="C3230" i="32"/>
  <c r="D3230" i="32"/>
  <c r="E3230" i="32"/>
  <c r="A3231" i="32"/>
  <c r="B3231" i="32"/>
  <c r="C3231" i="32"/>
  <c r="D3231" i="32"/>
  <c r="E3231" i="32"/>
  <c r="A3232" i="32"/>
  <c r="B3232" i="32"/>
  <c r="C3232" i="32"/>
  <c r="D3232" i="32"/>
  <c r="E3232" i="32"/>
  <c r="A3233" i="32"/>
  <c r="B3233" i="32"/>
  <c r="C3233" i="32"/>
  <c r="D3233" i="32"/>
  <c r="E3233" i="32"/>
  <c r="A3234" i="32"/>
  <c r="B3234" i="32"/>
  <c r="C3234" i="32"/>
  <c r="D3234" i="32"/>
  <c r="E3234" i="32"/>
  <c r="A3235" i="32"/>
  <c r="B3235" i="32"/>
  <c r="C3235" i="32"/>
  <c r="D3235" i="32"/>
  <c r="E3235" i="32"/>
  <c r="A3236" i="32"/>
  <c r="B3236" i="32"/>
  <c r="C3236" i="32"/>
  <c r="D3236" i="32"/>
  <c r="E3236" i="32"/>
  <c r="A3237" i="32"/>
  <c r="B3237" i="32"/>
  <c r="C3237" i="32"/>
  <c r="D3237" i="32"/>
  <c r="E3237" i="32"/>
  <c r="A3238" i="32"/>
  <c r="B3238" i="32"/>
  <c r="C3238" i="32"/>
  <c r="D3238" i="32"/>
  <c r="E3238" i="32"/>
  <c r="A3239" i="32"/>
  <c r="B3239" i="32"/>
  <c r="C3239" i="32"/>
  <c r="D3239" i="32"/>
  <c r="E3239" i="32"/>
  <c r="A3240" i="32"/>
  <c r="B3240" i="32"/>
  <c r="C3240" i="32"/>
  <c r="D3240" i="32"/>
  <c r="E3240" i="32"/>
  <c r="A3241" i="32"/>
  <c r="B3241" i="32"/>
  <c r="C3241" i="32"/>
  <c r="D3241" i="32"/>
  <c r="E3241" i="32"/>
  <c r="A3242" i="32"/>
  <c r="B3242" i="32"/>
  <c r="C3242" i="32"/>
  <c r="D3242" i="32"/>
  <c r="E3242" i="32"/>
  <c r="A3243" i="32"/>
  <c r="B3243" i="32"/>
  <c r="C3243" i="32"/>
  <c r="D3243" i="32"/>
  <c r="E3243" i="32"/>
  <c r="A3244" i="32"/>
  <c r="B3244" i="32"/>
  <c r="C3244" i="32"/>
  <c r="D3244" i="32"/>
  <c r="E3244" i="32"/>
  <c r="A3245" i="32"/>
  <c r="B3245" i="32"/>
  <c r="C3245" i="32"/>
  <c r="D3245" i="32"/>
  <c r="E3245" i="32"/>
  <c r="A3246" i="32"/>
  <c r="B3246" i="32"/>
  <c r="C3246" i="32"/>
  <c r="D3246" i="32"/>
  <c r="E3246" i="32"/>
  <c r="A3247" i="32"/>
  <c r="B3247" i="32"/>
  <c r="C3247" i="32"/>
  <c r="D3247" i="32"/>
  <c r="E3247" i="32"/>
  <c r="A3248" i="32"/>
  <c r="B3248" i="32"/>
  <c r="C3248" i="32"/>
  <c r="D3248" i="32"/>
  <c r="E3248" i="32"/>
  <c r="A3249" i="32"/>
  <c r="B3249" i="32"/>
  <c r="C3249" i="32"/>
  <c r="D3249" i="32"/>
  <c r="E3249" i="32"/>
  <c r="A3250" i="32"/>
  <c r="B3250" i="32"/>
  <c r="C3250" i="32"/>
  <c r="D3250" i="32"/>
  <c r="E3250" i="32"/>
  <c r="A3251" i="32"/>
  <c r="B3251" i="32"/>
  <c r="C3251" i="32"/>
  <c r="D3251" i="32"/>
  <c r="E3251" i="32"/>
  <c r="A3252" i="32"/>
  <c r="B3252" i="32"/>
  <c r="C3252" i="32"/>
  <c r="D3252" i="32"/>
  <c r="E3252" i="32"/>
  <c r="A3253" i="32"/>
  <c r="B3253" i="32"/>
  <c r="C3253" i="32"/>
  <c r="D3253" i="32"/>
  <c r="E3253" i="32"/>
  <c r="A3254" i="32"/>
  <c r="B3254" i="32"/>
  <c r="C3254" i="32"/>
  <c r="D3254" i="32"/>
  <c r="E3254" i="32"/>
  <c r="A3255" i="32"/>
  <c r="B3255" i="32"/>
  <c r="C3255" i="32"/>
  <c r="D3255" i="32"/>
  <c r="E3255" i="32"/>
  <c r="A3256" i="32"/>
  <c r="B3256" i="32"/>
  <c r="C3256" i="32"/>
  <c r="D3256" i="32"/>
  <c r="E3256" i="32"/>
  <c r="A3257" i="32"/>
  <c r="B3257" i="32"/>
  <c r="C3257" i="32"/>
  <c r="D3257" i="32"/>
  <c r="E3257" i="32"/>
  <c r="A3258" i="32"/>
  <c r="B3258" i="32"/>
  <c r="C3258" i="32"/>
  <c r="D3258" i="32"/>
  <c r="E3258" i="32"/>
  <c r="A3259" i="32"/>
  <c r="B3259" i="32"/>
  <c r="C3259" i="32"/>
  <c r="D3259" i="32"/>
  <c r="E3259" i="32"/>
  <c r="A3260" i="32"/>
  <c r="B3260" i="32"/>
  <c r="C3260" i="32"/>
  <c r="D3260" i="32"/>
  <c r="E3260" i="32"/>
  <c r="A3261" i="32"/>
  <c r="B3261" i="32"/>
  <c r="C3261" i="32"/>
  <c r="D3261" i="32"/>
  <c r="E3261" i="32"/>
  <c r="A3262" i="32"/>
  <c r="B3262" i="32"/>
  <c r="C3262" i="32"/>
  <c r="D3262" i="32"/>
  <c r="E3262" i="32"/>
  <c r="A3263" i="32"/>
  <c r="B3263" i="32"/>
  <c r="C3263" i="32"/>
  <c r="D3263" i="32"/>
  <c r="E3263" i="32"/>
  <c r="A3264" i="32"/>
  <c r="B3264" i="32"/>
  <c r="C3264" i="32"/>
  <c r="D3264" i="32"/>
  <c r="E3264" i="32"/>
  <c r="A3265" i="32"/>
  <c r="B3265" i="32"/>
  <c r="C3265" i="32"/>
  <c r="D3265" i="32"/>
  <c r="E3265" i="32"/>
  <c r="A3266" i="32"/>
  <c r="B3266" i="32"/>
  <c r="C3266" i="32"/>
  <c r="D3266" i="32"/>
  <c r="E3266" i="32"/>
  <c r="A3267" i="32"/>
  <c r="B3267" i="32"/>
  <c r="C3267" i="32"/>
  <c r="D3267" i="32"/>
  <c r="E3267" i="32"/>
  <c r="A3268" i="32"/>
  <c r="B3268" i="32"/>
  <c r="C3268" i="32"/>
  <c r="D3268" i="32"/>
  <c r="E3268" i="32"/>
  <c r="A3269" i="32"/>
  <c r="B3269" i="32"/>
  <c r="C3269" i="32"/>
  <c r="D3269" i="32"/>
  <c r="E3269" i="32"/>
  <c r="A3270" i="32"/>
  <c r="B3270" i="32"/>
  <c r="C3270" i="32"/>
  <c r="D3270" i="32"/>
  <c r="E3270" i="32"/>
  <c r="A3271" i="32"/>
  <c r="B3271" i="32"/>
  <c r="C3271" i="32"/>
  <c r="D3271" i="32"/>
  <c r="E3271" i="32"/>
  <c r="A3272" i="32"/>
  <c r="B3272" i="32"/>
  <c r="C3272" i="32"/>
  <c r="D3272" i="32"/>
  <c r="E3272" i="32"/>
  <c r="A3273" i="32"/>
  <c r="B3273" i="32"/>
  <c r="C3273" i="32"/>
  <c r="D3273" i="32"/>
  <c r="E3273" i="32"/>
  <c r="A3274" i="32"/>
  <c r="B3274" i="32"/>
  <c r="C3274" i="32"/>
  <c r="D3274" i="32"/>
  <c r="E3274" i="32"/>
  <c r="A3275" i="32"/>
  <c r="B3275" i="32"/>
  <c r="C3275" i="32"/>
  <c r="D3275" i="32"/>
  <c r="E3275" i="32"/>
  <c r="A3276" i="32"/>
  <c r="B3276" i="32"/>
  <c r="C3276" i="32"/>
  <c r="D3276" i="32"/>
  <c r="E3276" i="32"/>
  <c r="A3277" i="32"/>
  <c r="B3277" i="32"/>
  <c r="C3277" i="32"/>
  <c r="D3277" i="32"/>
  <c r="E3277" i="32"/>
  <c r="A3278" i="32"/>
  <c r="B3278" i="32"/>
  <c r="C3278" i="32"/>
  <c r="D3278" i="32"/>
  <c r="E3278" i="32"/>
  <c r="A3279" i="32"/>
  <c r="B3279" i="32"/>
  <c r="C3279" i="32"/>
  <c r="D3279" i="32"/>
  <c r="E3279" i="32"/>
  <c r="A3280" i="32"/>
  <c r="B3280" i="32"/>
  <c r="C3280" i="32"/>
  <c r="D3280" i="32"/>
  <c r="E3280" i="32"/>
  <c r="A3281" i="32"/>
  <c r="B3281" i="32"/>
  <c r="C3281" i="32"/>
  <c r="D3281" i="32"/>
  <c r="E3281" i="32"/>
  <c r="A3282" i="32"/>
  <c r="B3282" i="32"/>
  <c r="C3282" i="32"/>
  <c r="D3282" i="32"/>
  <c r="E3282" i="32"/>
  <c r="A3283" i="32"/>
  <c r="B3283" i="32"/>
  <c r="C3283" i="32"/>
  <c r="D3283" i="32"/>
  <c r="E3283" i="32"/>
  <c r="A3284" i="32"/>
  <c r="B3284" i="32"/>
  <c r="C3284" i="32"/>
  <c r="D3284" i="32"/>
  <c r="E3284" i="32"/>
  <c r="A3285" i="32"/>
  <c r="B3285" i="32"/>
  <c r="C3285" i="32"/>
  <c r="D3285" i="32"/>
  <c r="E3285" i="32"/>
  <c r="A3286" i="32"/>
  <c r="B3286" i="32"/>
  <c r="C3286" i="32"/>
  <c r="D3286" i="32"/>
  <c r="E3286" i="32"/>
  <c r="A3287" i="32"/>
  <c r="B3287" i="32"/>
  <c r="C3287" i="32"/>
  <c r="D3287" i="32"/>
  <c r="E3287" i="32"/>
  <c r="A3288" i="32"/>
  <c r="B3288" i="32"/>
  <c r="C3288" i="32"/>
  <c r="D3288" i="32"/>
  <c r="E3288" i="32"/>
  <c r="A3289" i="32"/>
  <c r="B3289" i="32"/>
  <c r="C3289" i="32"/>
  <c r="D3289" i="32"/>
  <c r="E3289" i="32"/>
  <c r="A3290" i="32"/>
  <c r="B3290" i="32"/>
  <c r="C3290" i="32"/>
  <c r="D3290" i="32"/>
  <c r="E3290" i="32"/>
  <c r="A3291" i="32"/>
  <c r="B3291" i="32"/>
  <c r="C3291" i="32"/>
  <c r="D3291" i="32"/>
  <c r="E3291" i="32"/>
  <c r="A3292" i="32"/>
  <c r="B3292" i="32"/>
  <c r="C3292" i="32"/>
  <c r="D3292" i="32"/>
  <c r="E3292" i="32"/>
  <c r="A3293" i="32"/>
  <c r="B3293" i="32"/>
  <c r="C3293" i="32"/>
  <c r="D3293" i="32"/>
  <c r="E3293" i="32"/>
  <c r="A3294" i="32"/>
  <c r="B3294" i="32"/>
  <c r="C3294" i="32"/>
  <c r="D3294" i="32"/>
  <c r="E3294" i="32"/>
  <c r="A3295" i="32"/>
  <c r="B3295" i="32"/>
  <c r="C3295" i="32"/>
  <c r="D3295" i="32"/>
  <c r="E3295" i="32"/>
  <c r="A3296" i="32"/>
  <c r="B3296" i="32"/>
  <c r="C3296" i="32"/>
  <c r="D3296" i="32"/>
  <c r="E3296" i="32"/>
  <c r="A3297" i="32"/>
  <c r="B3297" i="32"/>
  <c r="C3297" i="32"/>
  <c r="D3297" i="32"/>
  <c r="E3297" i="32"/>
  <c r="A3298" i="32"/>
  <c r="B3298" i="32"/>
  <c r="C3298" i="32"/>
  <c r="D3298" i="32"/>
  <c r="E3298" i="32"/>
  <c r="A3299" i="32"/>
  <c r="B3299" i="32"/>
  <c r="C3299" i="32"/>
  <c r="D3299" i="32"/>
  <c r="E3299" i="32"/>
  <c r="A3300" i="32"/>
  <c r="B3300" i="32"/>
  <c r="C3300" i="32"/>
  <c r="D3300" i="32"/>
  <c r="E3300" i="32"/>
  <c r="A3301" i="32"/>
  <c r="B3301" i="32"/>
  <c r="C3301" i="32"/>
  <c r="D3301" i="32"/>
  <c r="E3301" i="32"/>
  <c r="A3302" i="32"/>
  <c r="B3302" i="32"/>
  <c r="C3302" i="32"/>
  <c r="D3302" i="32"/>
  <c r="E3302" i="32"/>
  <c r="A3303" i="32"/>
  <c r="B3303" i="32"/>
  <c r="C3303" i="32"/>
  <c r="D3303" i="32"/>
  <c r="E3303" i="32"/>
  <c r="A3304" i="32"/>
  <c r="B3304" i="32"/>
  <c r="C3304" i="32"/>
  <c r="D3304" i="32"/>
  <c r="E3304" i="32"/>
  <c r="A3305" i="32"/>
  <c r="B3305" i="32"/>
  <c r="C3305" i="32"/>
  <c r="D3305" i="32"/>
  <c r="E3305" i="32"/>
  <c r="A3306" i="32"/>
  <c r="B3306" i="32"/>
  <c r="C3306" i="32"/>
  <c r="D3306" i="32"/>
  <c r="E3306" i="32"/>
  <c r="A3307" i="32"/>
  <c r="B3307" i="32"/>
  <c r="C3307" i="32"/>
  <c r="D3307" i="32"/>
  <c r="E3307" i="32"/>
  <c r="A3308" i="32"/>
  <c r="B3308" i="32"/>
  <c r="C3308" i="32"/>
  <c r="D3308" i="32"/>
  <c r="E3308" i="32"/>
  <c r="A3309" i="32"/>
  <c r="B3309" i="32"/>
  <c r="C3309" i="32"/>
  <c r="D3309" i="32"/>
  <c r="E3309" i="32"/>
  <c r="A3310" i="32"/>
  <c r="B3310" i="32"/>
  <c r="C3310" i="32"/>
  <c r="D3310" i="32"/>
  <c r="E3310" i="32"/>
  <c r="A3311" i="32"/>
  <c r="B3311" i="32"/>
  <c r="C3311" i="32"/>
  <c r="D3311" i="32"/>
  <c r="E3311" i="32"/>
  <c r="A3312" i="32"/>
  <c r="B3312" i="32"/>
  <c r="C3312" i="32"/>
  <c r="D3312" i="32"/>
  <c r="E3312" i="32"/>
  <c r="A3313" i="32"/>
  <c r="B3313" i="32"/>
  <c r="C3313" i="32"/>
  <c r="D3313" i="32"/>
  <c r="E3313" i="32"/>
  <c r="A3314" i="32"/>
  <c r="B3314" i="32"/>
  <c r="C3314" i="32"/>
  <c r="D3314" i="32"/>
  <c r="E3314" i="32"/>
  <c r="A3315" i="32"/>
  <c r="B3315" i="32"/>
  <c r="C3315" i="32"/>
  <c r="D3315" i="32"/>
  <c r="E3315" i="32"/>
  <c r="A3316" i="32"/>
  <c r="B3316" i="32"/>
  <c r="C3316" i="32"/>
  <c r="D3316" i="32"/>
  <c r="E3316" i="32"/>
  <c r="A3317" i="32"/>
  <c r="B3317" i="32"/>
  <c r="C3317" i="32"/>
  <c r="D3317" i="32"/>
  <c r="E3317" i="32"/>
  <c r="A3318" i="32"/>
  <c r="B3318" i="32"/>
  <c r="C3318" i="32"/>
  <c r="D3318" i="32"/>
  <c r="E3318" i="32"/>
  <c r="A3319" i="32"/>
  <c r="B3319" i="32"/>
  <c r="C3319" i="32"/>
  <c r="D3319" i="32"/>
  <c r="E3319" i="32"/>
  <c r="A3320" i="32"/>
  <c r="B3320" i="32"/>
  <c r="C3320" i="32"/>
  <c r="D3320" i="32"/>
  <c r="E3320" i="32"/>
  <c r="A3321" i="32"/>
  <c r="B3321" i="32"/>
  <c r="C3321" i="32"/>
  <c r="D3321" i="32"/>
  <c r="E3321" i="32"/>
  <c r="A3322" i="32"/>
  <c r="B3322" i="32"/>
  <c r="C3322" i="32"/>
  <c r="D3322" i="32"/>
  <c r="E3322" i="32"/>
  <c r="A3323" i="32"/>
  <c r="B3323" i="32"/>
  <c r="C3323" i="32"/>
  <c r="D3323" i="32"/>
  <c r="E3323" i="32"/>
  <c r="A3324" i="32"/>
  <c r="B3324" i="32"/>
  <c r="C3324" i="32"/>
  <c r="D3324" i="32"/>
  <c r="E3324" i="32"/>
  <c r="A3325" i="32"/>
  <c r="B3325" i="32"/>
  <c r="C3325" i="32"/>
  <c r="D3325" i="32"/>
  <c r="E3325" i="32"/>
  <c r="A3326" i="32"/>
  <c r="B3326" i="32"/>
  <c r="C3326" i="32"/>
  <c r="D3326" i="32"/>
  <c r="E3326" i="32"/>
  <c r="A3327" i="32"/>
  <c r="B3327" i="32"/>
  <c r="C3327" i="32"/>
  <c r="D3327" i="32"/>
  <c r="E3327" i="32"/>
  <c r="A3328" i="32"/>
  <c r="B3328" i="32"/>
  <c r="C3328" i="32"/>
  <c r="D3328" i="32"/>
  <c r="E3328" i="32"/>
  <c r="A3329" i="32"/>
  <c r="B3329" i="32"/>
  <c r="C3329" i="32"/>
  <c r="D3329" i="32"/>
  <c r="E3329" i="32"/>
  <c r="A3330" i="32"/>
  <c r="B3330" i="32"/>
  <c r="C3330" i="32"/>
  <c r="D3330" i="32"/>
  <c r="E3330" i="32"/>
  <c r="A3331" i="32"/>
  <c r="B3331" i="32"/>
  <c r="C3331" i="32"/>
  <c r="D3331" i="32"/>
  <c r="E3331" i="32"/>
  <c r="A3332" i="32"/>
  <c r="B3332" i="32"/>
  <c r="C3332" i="32"/>
  <c r="D3332" i="32"/>
  <c r="E3332" i="32"/>
  <c r="A3333" i="32"/>
  <c r="B3333" i="32"/>
  <c r="C3333" i="32"/>
  <c r="D3333" i="32"/>
  <c r="E3333" i="32"/>
  <c r="A3334" i="32"/>
  <c r="B3334" i="32"/>
  <c r="C3334" i="32"/>
  <c r="D3334" i="32"/>
  <c r="E3334" i="32"/>
  <c r="A3335" i="32"/>
  <c r="B3335" i="32"/>
  <c r="C3335" i="32"/>
  <c r="D3335" i="32"/>
  <c r="E3335" i="32"/>
  <c r="A3336" i="32"/>
  <c r="B3336" i="32"/>
  <c r="C3336" i="32"/>
  <c r="D3336" i="32"/>
  <c r="E3336" i="32"/>
  <c r="A3337" i="32"/>
  <c r="B3337" i="32"/>
  <c r="C3337" i="32"/>
  <c r="D3337" i="32"/>
  <c r="E3337" i="32"/>
  <c r="A3338" i="32"/>
  <c r="B3338" i="32"/>
  <c r="C3338" i="32"/>
  <c r="D3338" i="32"/>
  <c r="E3338" i="32"/>
  <c r="A3339" i="32"/>
  <c r="B3339" i="32"/>
  <c r="C3339" i="32"/>
  <c r="D3339" i="32"/>
  <c r="E3339" i="32"/>
  <c r="A3340" i="32"/>
  <c r="B3340" i="32"/>
  <c r="C3340" i="32"/>
  <c r="D3340" i="32"/>
  <c r="E3340" i="32"/>
  <c r="A3341" i="32"/>
  <c r="B3341" i="32"/>
  <c r="C3341" i="32"/>
  <c r="D3341" i="32"/>
  <c r="E3341" i="32"/>
  <c r="A3342" i="32"/>
  <c r="B3342" i="32"/>
  <c r="C3342" i="32"/>
  <c r="D3342" i="32"/>
  <c r="E3342" i="32"/>
  <c r="A3343" i="32"/>
  <c r="B3343" i="32"/>
  <c r="C3343" i="32"/>
  <c r="D3343" i="32"/>
  <c r="E3343" i="32"/>
  <c r="A3344" i="32"/>
  <c r="B3344" i="32"/>
  <c r="C3344" i="32"/>
  <c r="D3344" i="32"/>
  <c r="E3344" i="32"/>
  <c r="A3345" i="32"/>
  <c r="B3345" i="32"/>
  <c r="C3345" i="32"/>
  <c r="D3345" i="32"/>
  <c r="E3345" i="32"/>
  <c r="A3346" i="32"/>
  <c r="B3346" i="32"/>
  <c r="C3346" i="32"/>
  <c r="D3346" i="32"/>
  <c r="E3346" i="32"/>
  <c r="A3347" i="32"/>
  <c r="B3347" i="32"/>
  <c r="C3347" i="32"/>
  <c r="D3347" i="32"/>
  <c r="E3347" i="32"/>
  <c r="A3348" i="32"/>
  <c r="B3348" i="32"/>
  <c r="C3348" i="32"/>
  <c r="D3348" i="32"/>
  <c r="E3348" i="32"/>
  <c r="A3349" i="32"/>
  <c r="B3349" i="32"/>
  <c r="C3349" i="32"/>
  <c r="D3349" i="32"/>
  <c r="E3349" i="32"/>
  <c r="A3350" i="32"/>
  <c r="B3350" i="32"/>
  <c r="C3350" i="32"/>
  <c r="D3350" i="32"/>
  <c r="E3350" i="32"/>
  <c r="A3351" i="32"/>
  <c r="B3351" i="32"/>
  <c r="C3351" i="32"/>
  <c r="D3351" i="32"/>
  <c r="E3351" i="32"/>
  <c r="A3352" i="32"/>
  <c r="B3352" i="32"/>
  <c r="C3352" i="32"/>
  <c r="D3352" i="32"/>
  <c r="E3352" i="32"/>
  <c r="A3353" i="32"/>
  <c r="B3353" i="32"/>
  <c r="C3353" i="32"/>
  <c r="D3353" i="32"/>
  <c r="E3353" i="32"/>
  <c r="A3354" i="32"/>
  <c r="B3354" i="32"/>
  <c r="C3354" i="32"/>
  <c r="D3354" i="32"/>
  <c r="E3354" i="32"/>
  <c r="A3355" i="32"/>
  <c r="B3355" i="32"/>
  <c r="C3355" i="32"/>
  <c r="D3355" i="32"/>
  <c r="E3355" i="32"/>
  <c r="A3356" i="32"/>
  <c r="B3356" i="32"/>
  <c r="C3356" i="32"/>
  <c r="D3356" i="32"/>
  <c r="E3356" i="32"/>
  <c r="A3357" i="32"/>
  <c r="B3357" i="32"/>
  <c r="C3357" i="32"/>
  <c r="D3357" i="32"/>
  <c r="E3357" i="32"/>
  <c r="A3358" i="32"/>
  <c r="B3358" i="32"/>
  <c r="C3358" i="32"/>
  <c r="D3358" i="32"/>
  <c r="E3358" i="32"/>
  <c r="A3359" i="32"/>
  <c r="B3359" i="32"/>
  <c r="C3359" i="32"/>
  <c r="D3359" i="32"/>
  <c r="E3359" i="32"/>
  <c r="A3360" i="32"/>
  <c r="B3360" i="32"/>
  <c r="C3360" i="32"/>
  <c r="D3360" i="32"/>
  <c r="E3360" i="32"/>
  <c r="A3361" i="32"/>
  <c r="B3361" i="32"/>
  <c r="C3361" i="32"/>
  <c r="D3361" i="32"/>
  <c r="E3361" i="32"/>
  <c r="A3362" i="32"/>
  <c r="B3362" i="32"/>
  <c r="C3362" i="32"/>
  <c r="D3362" i="32"/>
  <c r="E3362" i="32"/>
  <c r="A3363" i="32"/>
  <c r="B3363" i="32"/>
  <c r="C3363" i="32"/>
  <c r="D3363" i="32"/>
  <c r="E3363" i="32"/>
  <c r="A3364" i="32"/>
  <c r="B3364" i="32"/>
  <c r="C3364" i="32"/>
  <c r="D3364" i="32"/>
  <c r="E3364" i="32"/>
  <c r="A3365" i="32"/>
  <c r="B3365" i="32"/>
  <c r="C3365" i="32"/>
  <c r="D3365" i="32"/>
  <c r="E3365" i="32"/>
  <c r="A3366" i="32"/>
  <c r="B3366" i="32"/>
  <c r="C3366" i="32"/>
  <c r="D3366" i="32"/>
  <c r="E3366" i="32"/>
  <c r="A3367" i="32"/>
  <c r="B3367" i="32"/>
  <c r="C3367" i="32"/>
  <c r="D3367" i="32"/>
  <c r="E3367" i="32"/>
  <c r="A3368" i="32"/>
  <c r="B3368" i="32"/>
  <c r="C3368" i="32"/>
  <c r="D3368" i="32"/>
  <c r="E3368" i="32"/>
  <c r="A3369" i="32"/>
  <c r="B3369" i="32"/>
  <c r="C3369" i="32"/>
  <c r="D3369" i="32"/>
  <c r="E3369" i="32"/>
  <c r="A3370" i="32"/>
  <c r="B3370" i="32"/>
  <c r="C3370" i="32"/>
  <c r="D3370" i="32"/>
  <c r="E3370" i="32"/>
  <c r="A3371" i="32"/>
  <c r="B3371" i="32"/>
  <c r="C3371" i="32"/>
  <c r="D3371" i="32"/>
  <c r="E3371" i="32"/>
  <c r="A3372" i="32"/>
  <c r="B3372" i="32"/>
  <c r="C3372" i="32"/>
  <c r="D3372" i="32"/>
  <c r="E3372" i="32"/>
  <c r="A3373" i="32"/>
  <c r="B3373" i="32"/>
  <c r="C3373" i="32"/>
  <c r="D3373" i="32"/>
  <c r="E3373" i="32"/>
  <c r="A3374" i="32"/>
  <c r="B3374" i="32"/>
  <c r="C3374" i="32"/>
  <c r="D3374" i="32"/>
  <c r="E3374" i="32"/>
  <c r="A3375" i="32"/>
  <c r="B3375" i="32"/>
  <c r="C3375" i="32"/>
  <c r="D3375" i="32"/>
  <c r="E3375" i="32"/>
  <c r="A3376" i="32"/>
  <c r="B3376" i="32"/>
  <c r="C3376" i="32"/>
  <c r="D3376" i="32"/>
  <c r="E3376" i="32"/>
  <c r="A3377" i="32"/>
  <c r="B3377" i="32"/>
  <c r="C3377" i="32"/>
  <c r="D3377" i="32"/>
  <c r="E3377" i="32"/>
  <c r="A3378" i="32"/>
  <c r="B3378" i="32"/>
  <c r="C3378" i="32"/>
  <c r="D3378" i="32"/>
  <c r="E3378" i="32"/>
  <c r="A3379" i="32"/>
  <c r="B3379" i="32"/>
  <c r="C3379" i="32"/>
  <c r="D3379" i="32"/>
  <c r="E3379" i="32"/>
  <c r="A3380" i="32"/>
  <c r="B3380" i="32"/>
  <c r="C3380" i="32"/>
  <c r="D3380" i="32"/>
  <c r="E3380" i="32"/>
  <c r="A3381" i="32"/>
  <c r="B3381" i="32"/>
  <c r="C3381" i="32"/>
  <c r="D3381" i="32"/>
  <c r="E3381" i="32"/>
  <c r="A3382" i="32"/>
  <c r="B3382" i="32"/>
  <c r="C3382" i="32"/>
  <c r="D3382" i="32"/>
  <c r="E3382" i="32"/>
  <c r="A3383" i="32"/>
  <c r="B3383" i="32"/>
  <c r="C3383" i="32"/>
  <c r="D3383" i="32"/>
  <c r="E3383" i="32"/>
  <c r="A3384" i="32"/>
  <c r="B3384" i="32"/>
  <c r="C3384" i="32"/>
  <c r="D3384" i="32"/>
  <c r="E3384" i="32"/>
  <c r="A3385" i="32"/>
  <c r="B3385" i="32"/>
  <c r="C3385" i="32"/>
  <c r="D3385" i="32"/>
  <c r="E3385" i="32"/>
  <c r="A3386" i="32"/>
  <c r="B3386" i="32"/>
  <c r="C3386" i="32"/>
  <c r="D3386" i="32"/>
  <c r="E3386" i="32"/>
  <c r="A3387" i="32"/>
  <c r="B3387" i="32"/>
  <c r="C3387" i="32"/>
  <c r="D3387" i="32"/>
  <c r="E3387" i="32"/>
  <c r="A3388" i="32"/>
  <c r="B3388" i="32"/>
  <c r="C3388" i="32"/>
  <c r="D3388" i="32"/>
  <c r="E3388" i="32"/>
  <c r="A3389" i="32"/>
  <c r="B3389" i="32"/>
  <c r="C3389" i="32"/>
  <c r="D3389" i="32"/>
  <c r="E3389" i="32"/>
  <c r="A3390" i="32"/>
  <c r="B3390" i="32"/>
  <c r="C3390" i="32"/>
  <c r="D3390" i="32"/>
  <c r="E3390" i="32"/>
  <c r="A3391" i="32"/>
  <c r="B3391" i="32"/>
  <c r="C3391" i="32"/>
  <c r="D3391" i="32"/>
  <c r="E3391" i="32"/>
  <c r="A3392" i="32"/>
  <c r="B3392" i="32"/>
  <c r="C3392" i="32"/>
  <c r="D3392" i="32"/>
  <c r="E3392" i="32"/>
  <c r="A3393" i="32"/>
  <c r="B3393" i="32"/>
  <c r="C3393" i="32"/>
  <c r="D3393" i="32"/>
  <c r="E3393" i="32"/>
  <c r="A3394" i="32"/>
  <c r="B3394" i="32"/>
  <c r="C3394" i="32"/>
  <c r="D3394" i="32"/>
  <c r="E3394" i="32"/>
  <c r="A3395" i="32"/>
  <c r="B3395" i="32"/>
  <c r="C3395" i="32"/>
  <c r="D3395" i="32"/>
  <c r="E3395" i="32"/>
  <c r="A3396" i="32"/>
  <c r="B3396" i="32"/>
  <c r="C3396" i="32"/>
  <c r="D3396" i="32"/>
  <c r="E3396" i="32"/>
  <c r="A3397" i="32"/>
  <c r="B3397" i="32"/>
  <c r="C3397" i="32"/>
  <c r="D3397" i="32"/>
  <c r="E3397" i="32"/>
  <c r="A3398" i="32"/>
  <c r="B3398" i="32"/>
  <c r="C3398" i="32"/>
  <c r="D3398" i="32"/>
  <c r="E3398" i="32"/>
  <c r="A3399" i="32"/>
  <c r="B3399" i="32"/>
  <c r="C3399" i="32"/>
  <c r="D3399" i="32"/>
  <c r="E3399" i="32"/>
  <c r="A3400" i="32"/>
  <c r="B3400" i="32"/>
  <c r="C3400" i="32"/>
  <c r="D3400" i="32"/>
  <c r="E3400" i="32"/>
  <c r="A3401" i="32"/>
  <c r="B3401" i="32"/>
  <c r="C3401" i="32"/>
  <c r="D3401" i="32"/>
  <c r="E3401" i="32"/>
  <c r="A3402" i="32"/>
  <c r="B3402" i="32"/>
  <c r="C3402" i="32"/>
  <c r="D3402" i="32"/>
  <c r="E3402" i="32"/>
  <c r="A3403" i="32"/>
  <c r="B3403" i="32"/>
  <c r="C3403" i="32"/>
  <c r="D3403" i="32"/>
  <c r="E3403" i="32"/>
  <c r="A3404" i="32"/>
  <c r="B3404" i="32"/>
  <c r="C3404" i="32"/>
  <c r="D3404" i="32"/>
  <c r="E3404" i="32"/>
  <c r="A3405" i="32"/>
  <c r="B3405" i="32"/>
  <c r="C3405" i="32"/>
  <c r="D3405" i="32"/>
  <c r="E3405" i="32"/>
  <c r="A3406" i="32"/>
  <c r="B3406" i="32"/>
  <c r="C3406" i="32"/>
  <c r="D3406" i="32"/>
  <c r="E3406" i="32"/>
  <c r="A3407" i="32"/>
  <c r="B3407" i="32"/>
  <c r="C3407" i="32"/>
  <c r="D3407" i="32"/>
  <c r="E3407" i="32"/>
  <c r="A3408" i="32"/>
  <c r="B3408" i="32"/>
  <c r="C3408" i="32"/>
  <c r="D3408" i="32"/>
  <c r="E3408" i="32"/>
  <c r="A3409" i="32"/>
  <c r="B3409" i="32"/>
  <c r="C3409" i="32"/>
  <c r="D3409" i="32"/>
  <c r="E3409" i="32"/>
  <c r="A3410" i="32"/>
  <c r="B3410" i="32"/>
  <c r="C3410" i="32"/>
  <c r="D3410" i="32"/>
  <c r="E3410" i="32"/>
  <c r="A3411" i="32"/>
  <c r="B3411" i="32"/>
  <c r="C3411" i="32"/>
  <c r="D3411" i="32"/>
  <c r="E3411" i="32"/>
  <c r="A3412" i="32"/>
  <c r="B3412" i="32"/>
  <c r="C3412" i="32"/>
  <c r="D3412" i="32"/>
  <c r="E3412" i="32"/>
  <c r="A3413" i="32"/>
  <c r="B3413" i="32"/>
  <c r="C3413" i="32"/>
  <c r="D3413" i="32"/>
  <c r="E3413" i="32"/>
  <c r="A3414" i="32"/>
  <c r="B3414" i="32"/>
  <c r="C3414" i="32"/>
  <c r="D3414" i="32"/>
  <c r="E3414" i="32"/>
  <c r="A3415" i="32"/>
  <c r="B3415" i="32"/>
  <c r="C3415" i="32"/>
  <c r="D3415" i="32"/>
  <c r="E3415" i="32"/>
  <c r="A3416" i="32"/>
  <c r="B3416" i="32"/>
  <c r="C3416" i="32"/>
  <c r="D3416" i="32"/>
  <c r="E3416" i="32"/>
  <c r="A3417" i="32"/>
  <c r="B3417" i="32"/>
  <c r="C3417" i="32"/>
  <c r="D3417" i="32"/>
  <c r="E3417" i="32"/>
  <c r="A3418" i="32"/>
  <c r="B3418" i="32"/>
  <c r="C3418" i="32"/>
  <c r="D3418" i="32"/>
  <c r="E3418" i="32"/>
  <c r="A3419" i="32"/>
  <c r="B3419" i="32"/>
  <c r="C3419" i="32"/>
  <c r="D3419" i="32"/>
  <c r="E3419" i="32"/>
  <c r="A3420" i="32"/>
  <c r="B3420" i="32"/>
  <c r="C3420" i="32"/>
  <c r="D3420" i="32"/>
  <c r="E3420" i="32"/>
  <c r="A3421" i="32"/>
  <c r="B3421" i="32"/>
  <c r="C3421" i="32"/>
  <c r="D3421" i="32"/>
  <c r="E3421" i="32"/>
  <c r="A3422" i="32"/>
  <c r="B3422" i="32"/>
  <c r="C3422" i="32"/>
  <c r="D3422" i="32"/>
  <c r="E3422" i="32"/>
  <c r="A3423" i="32"/>
  <c r="B3423" i="32"/>
  <c r="C3423" i="32"/>
  <c r="D3423" i="32"/>
  <c r="E3423" i="32"/>
  <c r="A3424" i="32"/>
  <c r="B3424" i="32"/>
  <c r="C3424" i="32"/>
  <c r="D3424" i="32"/>
  <c r="E3424" i="32"/>
  <c r="A3425" i="32"/>
  <c r="B3425" i="32"/>
  <c r="C3425" i="32"/>
  <c r="D3425" i="32"/>
  <c r="E3425" i="32"/>
  <c r="A3426" i="32"/>
  <c r="B3426" i="32"/>
  <c r="C3426" i="32"/>
  <c r="D3426" i="32"/>
  <c r="E3426" i="32"/>
  <c r="A3427" i="32"/>
  <c r="B3427" i="32"/>
  <c r="C3427" i="32"/>
  <c r="D3427" i="32"/>
  <c r="E3427" i="32"/>
  <c r="A3428" i="32"/>
  <c r="B3428" i="32"/>
  <c r="C3428" i="32"/>
  <c r="D3428" i="32"/>
  <c r="E3428" i="32"/>
  <c r="A3429" i="32"/>
  <c r="B3429" i="32"/>
  <c r="C3429" i="32"/>
  <c r="D3429" i="32"/>
  <c r="E3429" i="32"/>
  <c r="A3430" i="32"/>
  <c r="B3430" i="32"/>
  <c r="C3430" i="32"/>
  <c r="D3430" i="32"/>
  <c r="E3430" i="32"/>
  <c r="A3431" i="32"/>
  <c r="B3431" i="32"/>
  <c r="C3431" i="32"/>
  <c r="D3431" i="32"/>
  <c r="E3431" i="32"/>
  <c r="A3432" i="32"/>
  <c r="B3432" i="32"/>
  <c r="C3432" i="32"/>
  <c r="D3432" i="32"/>
  <c r="E3432" i="32"/>
  <c r="A3433" i="32"/>
  <c r="B3433" i="32"/>
  <c r="C3433" i="32"/>
  <c r="D3433" i="32"/>
  <c r="E3433" i="32"/>
  <c r="A3434" i="32"/>
  <c r="B3434" i="32"/>
  <c r="C3434" i="32"/>
  <c r="D3434" i="32"/>
  <c r="E3434" i="32"/>
  <c r="A3435" i="32"/>
  <c r="B3435" i="32"/>
  <c r="C3435" i="32"/>
  <c r="D3435" i="32"/>
  <c r="E3435" i="32"/>
  <c r="A3436" i="32"/>
  <c r="B3436" i="32"/>
  <c r="C3436" i="32"/>
  <c r="D3436" i="32"/>
  <c r="E3436" i="32"/>
  <c r="A3437" i="32"/>
  <c r="B3437" i="32"/>
  <c r="C3437" i="32"/>
  <c r="D3437" i="32"/>
  <c r="E3437" i="32"/>
  <c r="A3438" i="32"/>
  <c r="B3438" i="32"/>
  <c r="C3438" i="32"/>
  <c r="D3438" i="32"/>
  <c r="E3438" i="32"/>
  <c r="A3439" i="32"/>
  <c r="B3439" i="32"/>
  <c r="C3439" i="32"/>
  <c r="D3439" i="32"/>
  <c r="E3439" i="32"/>
  <c r="A3440" i="32"/>
  <c r="B3440" i="32"/>
  <c r="C3440" i="32"/>
  <c r="D3440" i="32"/>
  <c r="E3440" i="32"/>
  <c r="A3441" i="32"/>
  <c r="B3441" i="32"/>
  <c r="C3441" i="32"/>
  <c r="D3441" i="32"/>
  <c r="E3441" i="32"/>
  <c r="A3442" i="32"/>
  <c r="B3442" i="32"/>
  <c r="C3442" i="32"/>
  <c r="D3442" i="32"/>
  <c r="E3442" i="32"/>
  <c r="A3443" i="32"/>
  <c r="B3443" i="32"/>
  <c r="C3443" i="32"/>
  <c r="D3443" i="32"/>
  <c r="E3443" i="32"/>
  <c r="A3444" i="32"/>
  <c r="B3444" i="32"/>
  <c r="C3444" i="32"/>
  <c r="D3444" i="32"/>
  <c r="E3444" i="32"/>
  <c r="A3445" i="32"/>
  <c r="B3445" i="32"/>
  <c r="C3445" i="32"/>
  <c r="D3445" i="32"/>
  <c r="E3445" i="32"/>
  <c r="A3446" i="32"/>
  <c r="B3446" i="32"/>
  <c r="C3446" i="32"/>
  <c r="D3446" i="32"/>
  <c r="E3446" i="32"/>
  <c r="A3447" i="32"/>
  <c r="B3447" i="32"/>
  <c r="C3447" i="32"/>
  <c r="D3447" i="32"/>
  <c r="E3447" i="32"/>
  <c r="A3448" i="32"/>
  <c r="B3448" i="32"/>
  <c r="C3448" i="32"/>
  <c r="D3448" i="32"/>
  <c r="E3448" i="32"/>
  <c r="A3449" i="32"/>
  <c r="B3449" i="32"/>
  <c r="C3449" i="32"/>
  <c r="D3449" i="32"/>
  <c r="E3449" i="32"/>
  <c r="A3450" i="32"/>
  <c r="B3450" i="32"/>
  <c r="C3450" i="32"/>
  <c r="D3450" i="32"/>
  <c r="E3450" i="32"/>
  <c r="A3451" i="32"/>
  <c r="B3451" i="32"/>
  <c r="C3451" i="32"/>
  <c r="D3451" i="32"/>
  <c r="E3451" i="32"/>
  <c r="A3452" i="32"/>
  <c r="B3452" i="32"/>
  <c r="C3452" i="32"/>
  <c r="D3452" i="32"/>
  <c r="E3452" i="32"/>
  <c r="A3453" i="32"/>
  <c r="B3453" i="32"/>
  <c r="C3453" i="32"/>
  <c r="D3453" i="32"/>
  <c r="E3453" i="32"/>
  <c r="A3454" i="32"/>
  <c r="B3454" i="32"/>
  <c r="C3454" i="32"/>
  <c r="D3454" i="32"/>
  <c r="E3454" i="32"/>
  <c r="A3455" i="32"/>
  <c r="B3455" i="32"/>
  <c r="C3455" i="32"/>
  <c r="D3455" i="32"/>
  <c r="E3455" i="32"/>
  <c r="A3456" i="32"/>
  <c r="B3456" i="32"/>
  <c r="C3456" i="32"/>
  <c r="D3456" i="32"/>
  <c r="E3456" i="32"/>
  <c r="A3457" i="32"/>
  <c r="B3457" i="32"/>
  <c r="C3457" i="32"/>
  <c r="D3457" i="32"/>
  <c r="E3457" i="32"/>
  <c r="A3458" i="32"/>
  <c r="B3458" i="32"/>
  <c r="C3458" i="32"/>
  <c r="D3458" i="32"/>
  <c r="E3458" i="32"/>
  <c r="A3459" i="32"/>
  <c r="B3459" i="32"/>
  <c r="C3459" i="32"/>
  <c r="D3459" i="32"/>
  <c r="E3459" i="32"/>
  <c r="A3460" i="32"/>
  <c r="B3460" i="32"/>
  <c r="C3460" i="32"/>
  <c r="D3460" i="32"/>
  <c r="E3460" i="32"/>
  <c r="A3461" i="32"/>
  <c r="B3461" i="32"/>
  <c r="C3461" i="32"/>
  <c r="D3461" i="32"/>
  <c r="E3461" i="32"/>
  <c r="A3462" i="32"/>
  <c r="B3462" i="32"/>
  <c r="C3462" i="32"/>
  <c r="D3462" i="32"/>
  <c r="E3462" i="32"/>
  <c r="A3463" i="32"/>
  <c r="B3463" i="32"/>
  <c r="C3463" i="32"/>
  <c r="D3463" i="32"/>
  <c r="E3463" i="32"/>
  <c r="A3464" i="32"/>
  <c r="B3464" i="32"/>
  <c r="C3464" i="32"/>
  <c r="D3464" i="32"/>
  <c r="E3464" i="32"/>
  <c r="A3465" i="32"/>
  <c r="B3465" i="32"/>
  <c r="C3465" i="32"/>
  <c r="D3465" i="32"/>
  <c r="E3465" i="32"/>
  <c r="A3466" i="32"/>
  <c r="B3466" i="32"/>
  <c r="C3466" i="32"/>
  <c r="D3466" i="32"/>
  <c r="E3466" i="32"/>
  <c r="A3467" i="32"/>
  <c r="B3467" i="32"/>
  <c r="C3467" i="32"/>
  <c r="D3467" i="32"/>
  <c r="E3467" i="32"/>
  <c r="A3468" i="32"/>
  <c r="B3468" i="32"/>
  <c r="C3468" i="32"/>
  <c r="D3468" i="32"/>
  <c r="E3468" i="32"/>
  <c r="A3469" i="32"/>
  <c r="B3469" i="32"/>
  <c r="C3469" i="32"/>
  <c r="D3469" i="32"/>
  <c r="E3469" i="32"/>
  <c r="A3470" i="32"/>
  <c r="B3470" i="32"/>
  <c r="C3470" i="32"/>
  <c r="D3470" i="32"/>
  <c r="E3470" i="32"/>
  <c r="A3471" i="32"/>
  <c r="B3471" i="32"/>
  <c r="C3471" i="32"/>
  <c r="D3471" i="32"/>
  <c r="E3471" i="32"/>
  <c r="A3472" i="32"/>
  <c r="B3472" i="32"/>
  <c r="C3472" i="32"/>
  <c r="D3472" i="32"/>
  <c r="E3472" i="32"/>
  <c r="A3473" i="32"/>
  <c r="B3473" i="32"/>
  <c r="C3473" i="32"/>
  <c r="D3473" i="32"/>
  <c r="E3473" i="32"/>
  <c r="A3474" i="32"/>
  <c r="B3474" i="32"/>
  <c r="C3474" i="32"/>
  <c r="D3474" i="32"/>
  <c r="E3474" i="32"/>
  <c r="A3475" i="32"/>
  <c r="B3475" i="32"/>
  <c r="C3475" i="32"/>
  <c r="D3475" i="32"/>
  <c r="E3475" i="32"/>
  <c r="A3476" i="32"/>
  <c r="B3476" i="32"/>
  <c r="C3476" i="32"/>
  <c r="D3476" i="32"/>
  <c r="E3476" i="32"/>
  <c r="A3477" i="32"/>
  <c r="B3477" i="32"/>
  <c r="C3477" i="32"/>
  <c r="D3477" i="32"/>
  <c r="E3477" i="32"/>
  <c r="A3478" i="32"/>
  <c r="B3478" i="32"/>
  <c r="C3478" i="32"/>
  <c r="D3478" i="32"/>
  <c r="E3478" i="32"/>
  <c r="A3479" i="32"/>
  <c r="B3479" i="32"/>
  <c r="C3479" i="32"/>
  <c r="D3479" i="32"/>
  <c r="E3479" i="32"/>
  <c r="A3480" i="32"/>
  <c r="B3480" i="32"/>
  <c r="C3480" i="32"/>
  <c r="D3480" i="32"/>
  <c r="E3480" i="32"/>
  <c r="A3481" i="32"/>
  <c r="B3481" i="32"/>
  <c r="C3481" i="32"/>
  <c r="D3481" i="32"/>
  <c r="E3481" i="32"/>
  <c r="A3482" i="32"/>
  <c r="B3482" i="32"/>
  <c r="C3482" i="32"/>
  <c r="D3482" i="32"/>
  <c r="E3482" i="32"/>
  <c r="A3483" i="32"/>
  <c r="B3483" i="32"/>
  <c r="C3483" i="32"/>
  <c r="D3483" i="32"/>
  <c r="E3483" i="32"/>
  <c r="A3484" i="32"/>
  <c r="B3484" i="32"/>
  <c r="C3484" i="32"/>
  <c r="D3484" i="32"/>
  <c r="E3484" i="32"/>
  <c r="A3485" i="32"/>
  <c r="B3485" i="32"/>
  <c r="C3485" i="32"/>
  <c r="D3485" i="32"/>
  <c r="E3485" i="32"/>
  <c r="A3486" i="32"/>
  <c r="B3486" i="32"/>
  <c r="C3486" i="32"/>
  <c r="D3486" i="32"/>
  <c r="E3486" i="32"/>
  <c r="A3487" i="32"/>
  <c r="B3487" i="32"/>
  <c r="C3487" i="32"/>
  <c r="D3487" i="32"/>
  <c r="E3487" i="32"/>
  <c r="A3488" i="32"/>
  <c r="B3488" i="32"/>
  <c r="C3488" i="32"/>
  <c r="D3488" i="32"/>
  <c r="E3488" i="32"/>
  <c r="A3489" i="32"/>
  <c r="B3489" i="32"/>
  <c r="C3489" i="32"/>
  <c r="D3489" i="32"/>
  <c r="E3489" i="32"/>
  <c r="A3490" i="32"/>
  <c r="B3490" i="32"/>
  <c r="C3490" i="32"/>
  <c r="D3490" i="32"/>
  <c r="E3490" i="32"/>
  <c r="A3491" i="32"/>
  <c r="B3491" i="32"/>
  <c r="C3491" i="32"/>
  <c r="D3491" i="32"/>
  <c r="E3491" i="32"/>
  <c r="A3492" i="32"/>
  <c r="B3492" i="32"/>
  <c r="C3492" i="32"/>
  <c r="D3492" i="32"/>
  <c r="E3492" i="32"/>
  <c r="A3493" i="32"/>
  <c r="B3493" i="32"/>
  <c r="C3493" i="32"/>
  <c r="D3493" i="32"/>
  <c r="E3493" i="32"/>
  <c r="A3494" i="32"/>
  <c r="B3494" i="32"/>
  <c r="C3494" i="32"/>
  <c r="D3494" i="32"/>
  <c r="E3494" i="32"/>
  <c r="A3495" i="32"/>
  <c r="B3495" i="32"/>
  <c r="C3495" i="32"/>
  <c r="D3495" i="32"/>
  <c r="E3495" i="32"/>
  <c r="A3496" i="32"/>
  <c r="B3496" i="32"/>
  <c r="C3496" i="32"/>
  <c r="D3496" i="32"/>
  <c r="E3496" i="32"/>
  <c r="A3497" i="32"/>
  <c r="B3497" i="32"/>
  <c r="C3497" i="32"/>
  <c r="D3497" i="32"/>
  <c r="E3497" i="32"/>
  <c r="A3498" i="32"/>
  <c r="B3498" i="32"/>
  <c r="C3498" i="32"/>
  <c r="D3498" i="32"/>
  <c r="E3498" i="32"/>
  <c r="A3499" i="32"/>
  <c r="B3499" i="32"/>
  <c r="C3499" i="32"/>
  <c r="D3499" i="32"/>
  <c r="E3499" i="32"/>
  <c r="A3500" i="32"/>
  <c r="B3500" i="32"/>
  <c r="C3500" i="32"/>
  <c r="D3500" i="32"/>
  <c r="E3500" i="32"/>
  <c r="A3501" i="32"/>
  <c r="B3501" i="32"/>
  <c r="C3501" i="32"/>
  <c r="D3501" i="32"/>
  <c r="E3501" i="32"/>
  <c r="A3502" i="32"/>
  <c r="B3502" i="32"/>
  <c r="C3502" i="32"/>
  <c r="D3502" i="32"/>
  <c r="E3502" i="32"/>
  <c r="A3503" i="32"/>
  <c r="B3503" i="32"/>
  <c r="C3503" i="32"/>
  <c r="D3503" i="32"/>
  <c r="E3503" i="32"/>
  <c r="A3504" i="32"/>
  <c r="B3504" i="32"/>
  <c r="C3504" i="32"/>
  <c r="D3504" i="32"/>
  <c r="E3504" i="32"/>
  <c r="A3505" i="32"/>
  <c r="B3505" i="32"/>
  <c r="C3505" i="32"/>
  <c r="D3505" i="32"/>
  <c r="E3505" i="32"/>
  <c r="A3506" i="32"/>
  <c r="B3506" i="32"/>
  <c r="C3506" i="32"/>
  <c r="D3506" i="32"/>
  <c r="E3506" i="32"/>
  <c r="A3507" i="32"/>
  <c r="B3507" i="32"/>
  <c r="C3507" i="32"/>
  <c r="D3507" i="32"/>
  <c r="E3507" i="32"/>
  <c r="A3508" i="32"/>
  <c r="B3508" i="32"/>
  <c r="C3508" i="32"/>
  <c r="D3508" i="32"/>
  <c r="E3508" i="32"/>
  <c r="A3509" i="32"/>
  <c r="B3509" i="32"/>
  <c r="C3509" i="32"/>
  <c r="D3509" i="32"/>
  <c r="E3509" i="32"/>
  <c r="A3510" i="32"/>
  <c r="B3510" i="32"/>
  <c r="C3510" i="32"/>
  <c r="D3510" i="32"/>
  <c r="E3510" i="32"/>
  <c r="A3511" i="32"/>
  <c r="B3511" i="32"/>
  <c r="C3511" i="32"/>
  <c r="D3511" i="32"/>
  <c r="E3511" i="32"/>
  <c r="A3512" i="32"/>
  <c r="B3512" i="32"/>
  <c r="C3512" i="32"/>
  <c r="D3512" i="32"/>
  <c r="E3512" i="32"/>
  <c r="A3513" i="32"/>
  <c r="B3513" i="32"/>
  <c r="C3513" i="32"/>
  <c r="D3513" i="32"/>
  <c r="E3513" i="32"/>
  <c r="A3514" i="32"/>
  <c r="B3514" i="32"/>
  <c r="C3514" i="32"/>
  <c r="D3514" i="32"/>
  <c r="E3514" i="32"/>
  <c r="A3515" i="32"/>
  <c r="B3515" i="32"/>
  <c r="C3515" i="32"/>
  <c r="D3515" i="32"/>
  <c r="E3515" i="32"/>
  <c r="A3516" i="32"/>
  <c r="B3516" i="32"/>
  <c r="C3516" i="32"/>
  <c r="D3516" i="32"/>
  <c r="E3516" i="32"/>
  <c r="A3517" i="32"/>
  <c r="B3517" i="32"/>
  <c r="C3517" i="32"/>
  <c r="D3517" i="32"/>
  <c r="E3517" i="32"/>
  <c r="A3518" i="32"/>
  <c r="B3518" i="32"/>
  <c r="C3518" i="32"/>
  <c r="D3518" i="32"/>
  <c r="E3518" i="32"/>
  <c r="A3519" i="32"/>
  <c r="B3519" i="32"/>
  <c r="C3519" i="32"/>
  <c r="D3519" i="32"/>
  <c r="E3519" i="32"/>
  <c r="A3520" i="32"/>
  <c r="B3520" i="32"/>
  <c r="C3520" i="32"/>
  <c r="D3520" i="32"/>
  <c r="E3520" i="32"/>
  <c r="A3521" i="32"/>
  <c r="B3521" i="32"/>
  <c r="C3521" i="32"/>
  <c r="D3521" i="32"/>
  <c r="E3521" i="32"/>
  <c r="A3522" i="32"/>
  <c r="B3522" i="32"/>
  <c r="C3522" i="32"/>
  <c r="D3522" i="32"/>
  <c r="E3522" i="32"/>
  <c r="A3523" i="32"/>
  <c r="B3523" i="32"/>
  <c r="C3523" i="32"/>
  <c r="D3523" i="32"/>
  <c r="E3523" i="32"/>
  <c r="A3524" i="32"/>
  <c r="B3524" i="32"/>
  <c r="C3524" i="32"/>
  <c r="D3524" i="32"/>
  <c r="E3524" i="32"/>
  <c r="A3525" i="32"/>
  <c r="B3525" i="32"/>
  <c r="C3525" i="32"/>
  <c r="D3525" i="32"/>
  <c r="E3525" i="32"/>
  <c r="A3526" i="32"/>
  <c r="B3526" i="32"/>
  <c r="C3526" i="32"/>
  <c r="D3526" i="32"/>
  <c r="E3526" i="32"/>
  <c r="A3527" i="32"/>
  <c r="B3527" i="32"/>
  <c r="C3527" i="32"/>
  <c r="D3527" i="32"/>
  <c r="E3527" i="32"/>
  <c r="A3528" i="32"/>
  <c r="B3528" i="32"/>
  <c r="C3528" i="32"/>
  <c r="D3528" i="32"/>
  <c r="E3528" i="32"/>
  <c r="A3529" i="32"/>
  <c r="B3529" i="32"/>
  <c r="C3529" i="32"/>
  <c r="D3529" i="32"/>
  <c r="E3529" i="32"/>
  <c r="A3530" i="32"/>
  <c r="B3530" i="32"/>
  <c r="C3530" i="32"/>
  <c r="D3530" i="32"/>
  <c r="E3530" i="32"/>
  <c r="A3531" i="32"/>
  <c r="B3531" i="32"/>
  <c r="C3531" i="32"/>
  <c r="D3531" i="32"/>
  <c r="E3531" i="32"/>
  <c r="A3532" i="32"/>
  <c r="B3532" i="32"/>
  <c r="C3532" i="32"/>
  <c r="D3532" i="32"/>
  <c r="E3532" i="32"/>
  <c r="A3533" i="32"/>
  <c r="B3533" i="32"/>
  <c r="C3533" i="32"/>
  <c r="D3533" i="32"/>
  <c r="E3533" i="32"/>
  <c r="A3534" i="32"/>
  <c r="B3534" i="32"/>
  <c r="C3534" i="32"/>
  <c r="D3534" i="32"/>
  <c r="E3534" i="32"/>
  <c r="A3535" i="32"/>
  <c r="B3535" i="32"/>
  <c r="C3535" i="32"/>
  <c r="D3535" i="32"/>
  <c r="E3535" i="32"/>
  <c r="A3536" i="32"/>
  <c r="B3536" i="32"/>
  <c r="C3536" i="32"/>
  <c r="D3536" i="32"/>
  <c r="E3536" i="32"/>
  <c r="A3537" i="32"/>
  <c r="B3537" i="32"/>
  <c r="C3537" i="32"/>
  <c r="D3537" i="32"/>
  <c r="E3537" i="32"/>
  <c r="A3538" i="32"/>
  <c r="B3538" i="32"/>
  <c r="C3538" i="32"/>
  <c r="D3538" i="32"/>
  <c r="E3538" i="32"/>
  <c r="A3539" i="32"/>
  <c r="B3539" i="32"/>
  <c r="C3539" i="32"/>
  <c r="D3539" i="32"/>
  <c r="E3539" i="32"/>
  <c r="A3540" i="32"/>
  <c r="B3540" i="32"/>
  <c r="C3540" i="32"/>
  <c r="D3540" i="32"/>
  <c r="E3540" i="32"/>
  <c r="A3541" i="32"/>
  <c r="B3541" i="32"/>
  <c r="C3541" i="32"/>
  <c r="D3541" i="32"/>
  <c r="E3541" i="32"/>
  <c r="A3542" i="32"/>
  <c r="B3542" i="32"/>
  <c r="C3542" i="32"/>
  <c r="D3542" i="32"/>
  <c r="E3542" i="32"/>
  <c r="A3543" i="32"/>
  <c r="B3543" i="32"/>
  <c r="C3543" i="32"/>
  <c r="D3543" i="32"/>
  <c r="E3543" i="32"/>
  <c r="A3544" i="32"/>
  <c r="B3544" i="32"/>
  <c r="C3544" i="32"/>
  <c r="D3544" i="32"/>
  <c r="E3544" i="32"/>
  <c r="A3545" i="32"/>
  <c r="B3545" i="32"/>
  <c r="C3545" i="32"/>
  <c r="D3545" i="32"/>
  <c r="E3545" i="32"/>
  <c r="A3546" i="32"/>
  <c r="B3546" i="32"/>
  <c r="C3546" i="32"/>
  <c r="D3546" i="32"/>
  <c r="E3546" i="32"/>
  <c r="A3547" i="32"/>
  <c r="B3547" i="32"/>
  <c r="C3547" i="32"/>
  <c r="D3547" i="32"/>
  <c r="E3547" i="32"/>
  <c r="A3548" i="32"/>
  <c r="B3548" i="32"/>
  <c r="C3548" i="32"/>
  <c r="D3548" i="32"/>
  <c r="E3548" i="32"/>
  <c r="A3549" i="32"/>
  <c r="B3549" i="32"/>
  <c r="C3549" i="32"/>
  <c r="D3549" i="32"/>
  <c r="E3549" i="32"/>
  <c r="A3550" i="32"/>
  <c r="B3550" i="32"/>
  <c r="C3550" i="32"/>
  <c r="D3550" i="32"/>
  <c r="E3550" i="32"/>
  <c r="A3551" i="32"/>
  <c r="B3551" i="32"/>
  <c r="C3551" i="32"/>
  <c r="D3551" i="32"/>
  <c r="E3551" i="32"/>
  <c r="A3552" i="32"/>
  <c r="B3552" i="32"/>
  <c r="C3552" i="32"/>
  <c r="D3552" i="32"/>
  <c r="E3552" i="32"/>
  <c r="A3553" i="32"/>
  <c r="B3553" i="32"/>
  <c r="C3553" i="32"/>
  <c r="D3553" i="32"/>
  <c r="E3553" i="32"/>
  <c r="A3554" i="32"/>
  <c r="B3554" i="32"/>
  <c r="C3554" i="32"/>
  <c r="D3554" i="32"/>
  <c r="E3554" i="32"/>
  <c r="A3555" i="32"/>
  <c r="B3555" i="32"/>
  <c r="C3555" i="32"/>
  <c r="D3555" i="32"/>
  <c r="E3555" i="32"/>
  <c r="A3556" i="32"/>
  <c r="B3556" i="32"/>
  <c r="C3556" i="32"/>
  <c r="D3556" i="32"/>
  <c r="E3556" i="32"/>
  <c r="A3557" i="32"/>
  <c r="B3557" i="32"/>
  <c r="C3557" i="32"/>
  <c r="D3557" i="32"/>
  <c r="E3557" i="32"/>
  <c r="A3558" i="32"/>
  <c r="B3558" i="32"/>
  <c r="C3558" i="32"/>
  <c r="D3558" i="32"/>
  <c r="E3558" i="32"/>
  <c r="A3559" i="32"/>
  <c r="B3559" i="32"/>
  <c r="C3559" i="32"/>
  <c r="D3559" i="32"/>
  <c r="E3559" i="32"/>
  <c r="A3560" i="32"/>
  <c r="B3560" i="32"/>
  <c r="C3560" i="32"/>
  <c r="D3560" i="32"/>
  <c r="E3560" i="32"/>
  <c r="A3561" i="32"/>
  <c r="B3561" i="32"/>
  <c r="C3561" i="32"/>
  <c r="D3561" i="32"/>
  <c r="E3561" i="32"/>
  <c r="A3562" i="32"/>
  <c r="B3562" i="32"/>
  <c r="C3562" i="32"/>
  <c r="D3562" i="32"/>
  <c r="E3562" i="32"/>
  <c r="A3563" i="32"/>
  <c r="B3563" i="32"/>
  <c r="C3563" i="32"/>
  <c r="D3563" i="32"/>
  <c r="E3563" i="32"/>
  <c r="A3564" i="32"/>
  <c r="B3564" i="32"/>
  <c r="C3564" i="32"/>
  <c r="D3564" i="32"/>
  <c r="E3564" i="32"/>
  <c r="A3565" i="32"/>
  <c r="B3565" i="32"/>
  <c r="C3565" i="32"/>
  <c r="D3565" i="32"/>
  <c r="E3565" i="32"/>
  <c r="A3566" i="32"/>
  <c r="B3566" i="32"/>
  <c r="C3566" i="32"/>
  <c r="D3566" i="32"/>
  <c r="E3566" i="32"/>
  <c r="A3567" i="32"/>
  <c r="B3567" i="32"/>
  <c r="C3567" i="32"/>
  <c r="D3567" i="32"/>
  <c r="E3567" i="32"/>
  <c r="A3568" i="32"/>
  <c r="B3568" i="32"/>
  <c r="C3568" i="32"/>
  <c r="D3568" i="32"/>
  <c r="E3568" i="32"/>
  <c r="A3569" i="32"/>
  <c r="B3569" i="32"/>
  <c r="C3569" i="32"/>
  <c r="D3569" i="32"/>
  <c r="E3569" i="32"/>
  <c r="A3570" i="32"/>
  <c r="B3570" i="32"/>
  <c r="C3570" i="32"/>
  <c r="D3570" i="32"/>
  <c r="E3570" i="32"/>
  <c r="A3571" i="32"/>
  <c r="B3571" i="32"/>
  <c r="C3571" i="32"/>
  <c r="D3571" i="32"/>
  <c r="E3571" i="32"/>
  <c r="A3572" i="32"/>
  <c r="B3572" i="32"/>
  <c r="C3572" i="32"/>
  <c r="D3572" i="32"/>
  <c r="E3572" i="32"/>
  <c r="A3573" i="32"/>
  <c r="B3573" i="32"/>
  <c r="C3573" i="32"/>
  <c r="D3573" i="32"/>
  <c r="E3573" i="32"/>
  <c r="A3574" i="32"/>
  <c r="B3574" i="32"/>
  <c r="C3574" i="32"/>
  <c r="D3574" i="32"/>
  <c r="E3574" i="32"/>
  <c r="A3575" i="32"/>
  <c r="B3575" i="32"/>
  <c r="C3575" i="32"/>
  <c r="D3575" i="32"/>
  <c r="E3575" i="32"/>
  <c r="A3576" i="32"/>
  <c r="B3576" i="32"/>
  <c r="C3576" i="32"/>
  <c r="D3576" i="32"/>
  <c r="E3576" i="32"/>
  <c r="A3577" i="32"/>
  <c r="B3577" i="32"/>
  <c r="C3577" i="32"/>
  <c r="D3577" i="32"/>
  <c r="E3577" i="32"/>
  <c r="A3578" i="32"/>
  <c r="B3578" i="32"/>
  <c r="C3578" i="32"/>
  <c r="D3578" i="32"/>
  <c r="E3578" i="32"/>
  <c r="A3579" i="32"/>
  <c r="B3579" i="32"/>
  <c r="C3579" i="32"/>
  <c r="D3579" i="32"/>
  <c r="E3579" i="32"/>
  <c r="A3580" i="32"/>
  <c r="B3580" i="32"/>
  <c r="C3580" i="32"/>
  <c r="D3580" i="32"/>
  <c r="E3580" i="32"/>
  <c r="A3581" i="32"/>
  <c r="B3581" i="32"/>
  <c r="C3581" i="32"/>
  <c r="D3581" i="32"/>
  <c r="E3581" i="32"/>
  <c r="A3582" i="32"/>
  <c r="B3582" i="32"/>
  <c r="C3582" i="32"/>
  <c r="D3582" i="32"/>
  <c r="E3582" i="32"/>
  <c r="A3583" i="32"/>
  <c r="B3583" i="32"/>
  <c r="C3583" i="32"/>
  <c r="D3583" i="32"/>
  <c r="E3583" i="32"/>
  <c r="A3584" i="32"/>
  <c r="B3584" i="32"/>
  <c r="C3584" i="32"/>
  <c r="D3584" i="32"/>
  <c r="E3584" i="32"/>
  <c r="A3585" i="32"/>
  <c r="B3585" i="32"/>
  <c r="C3585" i="32"/>
  <c r="D3585" i="32"/>
  <c r="E3585" i="32"/>
  <c r="A3586" i="32"/>
  <c r="B3586" i="32"/>
  <c r="C3586" i="32"/>
  <c r="D3586" i="32"/>
  <c r="E3586" i="32"/>
  <c r="A3587" i="32"/>
  <c r="B3587" i="32"/>
  <c r="C3587" i="32"/>
  <c r="D3587" i="32"/>
  <c r="E3587" i="32"/>
  <c r="A3588" i="32"/>
  <c r="B3588" i="32"/>
  <c r="C3588" i="32"/>
  <c r="D3588" i="32"/>
  <c r="E3588" i="32"/>
  <c r="A3589" i="32"/>
  <c r="B3589" i="32"/>
  <c r="C3589" i="32"/>
  <c r="D3589" i="32"/>
  <c r="E3589" i="32"/>
  <c r="A3590" i="32"/>
  <c r="B3590" i="32"/>
  <c r="C3590" i="32"/>
  <c r="D3590" i="32"/>
  <c r="E3590" i="32"/>
  <c r="A3591" i="32"/>
  <c r="B3591" i="32"/>
  <c r="C3591" i="32"/>
  <c r="D3591" i="32"/>
  <c r="E3591" i="32"/>
  <c r="A3592" i="32"/>
  <c r="B3592" i="32"/>
  <c r="C3592" i="32"/>
  <c r="D3592" i="32"/>
  <c r="E3592" i="32"/>
  <c r="A3593" i="32"/>
  <c r="B3593" i="32"/>
  <c r="C3593" i="32"/>
  <c r="D3593" i="32"/>
  <c r="E3593" i="32"/>
  <c r="A3594" i="32"/>
  <c r="B3594" i="32"/>
  <c r="C3594" i="32"/>
  <c r="D3594" i="32"/>
  <c r="E3594" i="32"/>
  <c r="A3595" i="32"/>
  <c r="B3595" i="32"/>
  <c r="C3595" i="32"/>
  <c r="D3595" i="32"/>
  <c r="E3595" i="32"/>
  <c r="A3596" i="32"/>
  <c r="B3596" i="32"/>
  <c r="C3596" i="32"/>
  <c r="D3596" i="32"/>
  <c r="E3596" i="32"/>
  <c r="A3597" i="32"/>
  <c r="B3597" i="32"/>
  <c r="C3597" i="32"/>
  <c r="D3597" i="32"/>
  <c r="E3597" i="32"/>
  <c r="A3598" i="32"/>
  <c r="B3598" i="32"/>
  <c r="C3598" i="32"/>
  <c r="D3598" i="32"/>
  <c r="E3598" i="32"/>
  <c r="A3599" i="32"/>
  <c r="B3599" i="32"/>
  <c r="C3599" i="32"/>
  <c r="D3599" i="32"/>
  <c r="E3599" i="32"/>
  <c r="A3600" i="32"/>
  <c r="B3600" i="32"/>
  <c r="C3600" i="32"/>
  <c r="D3600" i="32"/>
  <c r="E3600" i="32"/>
  <c r="A3601" i="32"/>
  <c r="B3601" i="32"/>
  <c r="C3601" i="32"/>
  <c r="D3601" i="32"/>
  <c r="E3601" i="32"/>
  <c r="A3602" i="32"/>
  <c r="B3602" i="32"/>
  <c r="C3602" i="32"/>
  <c r="D3602" i="32"/>
  <c r="E3602" i="32"/>
  <c r="A3603" i="32"/>
  <c r="B3603" i="32"/>
  <c r="C3603" i="32"/>
  <c r="D3603" i="32"/>
  <c r="E3603" i="32"/>
  <c r="A3604" i="32"/>
  <c r="B3604" i="32"/>
  <c r="C3604" i="32"/>
  <c r="D3604" i="32"/>
  <c r="E3604" i="32"/>
  <c r="A3605" i="32"/>
  <c r="B3605" i="32"/>
  <c r="C3605" i="32"/>
  <c r="D3605" i="32"/>
  <c r="E3605" i="32"/>
  <c r="A3606" i="32"/>
  <c r="B3606" i="32"/>
  <c r="C3606" i="32"/>
  <c r="D3606" i="32"/>
  <c r="E3606" i="32"/>
  <c r="A3607" i="32"/>
  <c r="B3607" i="32"/>
  <c r="C3607" i="32"/>
  <c r="D3607" i="32"/>
  <c r="E3607" i="32"/>
  <c r="A3608" i="32"/>
  <c r="B3608" i="32"/>
  <c r="C3608" i="32"/>
  <c r="D3608" i="32"/>
  <c r="E3608" i="32"/>
  <c r="A3609" i="32"/>
  <c r="B3609" i="32"/>
  <c r="C3609" i="32"/>
  <c r="D3609" i="32"/>
  <c r="E3609" i="32"/>
  <c r="A3610" i="32"/>
  <c r="B3610" i="32"/>
  <c r="C3610" i="32"/>
  <c r="D3610" i="32"/>
  <c r="E3610" i="32"/>
  <c r="A3611" i="32"/>
  <c r="B3611" i="32"/>
  <c r="C3611" i="32"/>
  <c r="D3611" i="32"/>
  <c r="E3611" i="32"/>
  <c r="A3612" i="32"/>
  <c r="B3612" i="32"/>
  <c r="C3612" i="32"/>
  <c r="D3612" i="32"/>
  <c r="E3612" i="32"/>
  <c r="A3613" i="32"/>
  <c r="B3613" i="32"/>
  <c r="C3613" i="32"/>
  <c r="D3613" i="32"/>
  <c r="E3613" i="32"/>
  <c r="A3614" i="32"/>
  <c r="B3614" i="32"/>
  <c r="C3614" i="32"/>
  <c r="D3614" i="32"/>
  <c r="E3614" i="32"/>
  <c r="A3615" i="32"/>
  <c r="B3615" i="32"/>
  <c r="C3615" i="32"/>
  <c r="D3615" i="32"/>
  <c r="E3615" i="32"/>
  <c r="A3616" i="32"/>
  <c r="B3616" i="32"/>
  <c r="C3616" i="32"/>
  <c r="D3616" i="32"/>
  <c r="E3616" i="32"/>
  <c r="A3617" i="32"/>
  <c r="B3617" i="32"/>
  <c r="C3617" i="32"/>
  <c r="D3617" i="32"/>
  <c r="E3617" i="32"/>
  <c r="A3618" i="32"/>
  <c r="B3618" i="32"/>
  <c r="C3618" i="32"/>
  <c r="D3618" i="32"/>
  <c r="E3618" i="32"/>
  <c r="A3619" i="32"/>
  <c r="B3619" i="32"/>
  <c r="C3619" i="32"/>
  <c r="D3619" i="32"/>
  <c r="E3619" i="32"/>
  <c r="A3620" i="32"/>
  <c r="B3620" i="32"/>
  <c r="C3620" i="32"/>
  <c r="D3620" i="32"/>
  <c r="E3620" i="32"/>
  <c r="A3621" i="32"/>
  <c r="B3621" i="32"/>
  <c r="C3621" i="32"/>
  <c r="D3621" i="32"/>
  <c r="E3621" i="32"/>
  <c r="A3622" i="32"/>
  <c r="B3622" i="32"/>
  <c r="C3622" i="32"/>
  <c r="D3622" i="32"/>
  <c r="E3622" i="32"/>
  <c r="A3623" i="32"/>
  <c r="B3623" i="32"/>
  <c r="C3623" i="32"/>
  <c r="D3623" i="32"/>
  <c r="E3623" i="32"/>
  <c r="A3624" i="32"/>
  <c r="B3624" i="32"/>
  <c r="C3624" i="32"/>
  <c r="D3624" i="32"/>
  <c r="E3624" i="32"/>
  <c r="A3625" i="32"/>
  <c r="B3625" i="32"/>
  <c r="C3625" i="32"/>
  <c r="D3625" i="32"/>
  <c r="E3625" i="32"/>
  <c r="A3626" i="32"/>
  <c r="B3626" i="32"/>
  <c r="C3626" i="32"/>
  <c r="D3626" i="32"/>
  <c r="E3626" i="32"/>
  <c r="A3627" i="32"/>
  <c r="B3627" i="32"/>
  <c r="C3627" i="32"/>
  <c r="D3627" i="32"/>
  <c r="E3627" i="32"/>
  <c r="A3628" i="32"/>
  <c r="B3628" i="32"/>
  <c r="C3628" i="32"/>
  <c r="D3628" i="32"/>
  <c r="E3628" i="32"/>
  <c r="A3629" i="32"/>
  <c r="B3629" i="32"/>
  <c r="C3629" i="32"/>
  <c r="D3629" i="32"/>
  <c r="E3629" i="32"/>
  <c r="A3630" i="32"/>
  <c r="B3630" i="32"/>
  <c r="C3630" i="32"/>
  <c r="D3630" i="32"/>
  <c r="E3630" i="32"/>
  <c r="A3631" i="32"/>
  <c r="B3631" i="32"/>
  <c r="C3631" i="32"/>
  <c r="D3631" i="32"/>
  <c r="E3631" i="32"/>
  <c r="A3632" i="32"/>
  <c r="B3632" i="32"/>
  <c r="C3632" i="32"/>
  <c r="D3632" i="32"/>
  <c r="E3632" i="32"/>
  <c r="A3633" i="32"/>
  <c r="B3633" i="32"/>
  <c r="C3633" i="32"/>
  <c r="D3633" i="32"/>
  <c r="E3633" i="32"/>
  <c r="A3634" i="32"/>
  <c r="B3634" i="32"/>
  <c r="C3634" i="32"/>
  <c r="D3634" i="32"/>
  <c r="E3634" i="32"/>
  <c r="A3635" i="32"/>
  <c r="B3635" i="32"/>
  <c r="C3635" i="32"/>
  <c r="D3635" i="32"/>
  <c r="E3635" i="32"/>
  <c r="A3636" i="32"/>
  <c r="B3636" i="32"/>
  <c r="C3636" i="32"/>
  <c r="D3636" i="32"/>
  <c r="E3636" i="32"/>
  <c r="A3637" i="32"/>
  <c r="B3637" i="32"/>
  <c r="C3637" i="32"/>
  <c r="D3637" i="32"/>
  <c r="E3637" i="32"/>
  <c r="A3638" i="32"/>
  <c r="B3638" i="32"/>
  <c r="C3638" i="32"/>
  <c r="D3638" i="32"/>
  <c r="E3638" i="32"/>
  <c r="A3639" i="32"/>
  <c r="B3639" i="32"/>
  <c r="C3639" i="32"/>
  <c r="D3639" i="32"/>
  <c r="E3639" i="32"/>
  <c r="A3640" i="32"/>
  <c r="B3640" i="32"/>
  <c r="C3640" i="32"/>
  <c r="D3640" i="32"/>
  <c r="E3640" i="32"/>
  <c r="A3641" i="32"/>
  <c r="B3641" i="32"/>
  <c r="C3641" i="32"/>
  <c r="D3641" i="32"/>
  <c r="E3641" i="32"/>
  <c r="A3642" i="32"/>
  <c r="B3642" i="32"/>
  <c r="C3642" i="32"/>
  <c r="D3642" i="32"/>
  <c r="E3642" i="32"/>
  <c r="A3643" i="32"/>
  <c r="B3643" i="32"/>
  <c r="C3643" i="32"/>
  <c r="D3643" i="32"/>
  <c r="E3643" i="32"/>
  <c r="A3644" i="32"/>
  <c r="B3644" i="32"/>
  <c r="C3644" i="32"/>
  <c r="D3644" i="32"/>
  <c r="E3644" i="32"/>
  <c r="A3645" i="32"/>
  <c r="B3645" i="32"/>
  <c r="C3645" i="32"/>
  <c r="D3645" i="32"/>
  <c r="E3645" i="32"/>
  <c r="A3646" i="32"/>
  <c r="B3646" i="32"/>
  <c r="C3646" i="32"/>
  <c r="D3646" i="32"/>
  <c r="E3646" i="32"/>
  <c r="A3647" i="32"/>
  <c r="B3647" i="32"/>
  <c r="C3647" i="32"/>
  <c r="D3647" i="32"/>
  <c r="E3647" i="32"/>
  <c r="A3648" i="32"/>
  <c r="B3648" i="32"/>
  <c r="C3648" i="32"/>
  <c r="D3648" i="32"/>
  <c r="E3648" i="32"/>
  <c r="A3649" i="32"/>
  <c r="B3649" i="32"/>
  <c r="C3649" i="32"/>
  <c r="D3649" i="32"/>
  <c r="E3649" i="32"/>
  <c r="A3650" i="32"/>
  <c r="B3650" i="32"/>
  <c r="C3650" i="32"/>
  <c r="D3650" i="32"/>
  <c r="E3650" i="32"/>
  <c r="A3651" i="32"/>
  <c r="B3651" i="32"/>
  <c r="C3651" i="32"/>
  <c r="D3651" i="32"/>
  <c r="E3651" i="32"/>
  <c r="A3652" i="32"/>
  <c r="B3652" i="32"/>
  <c r="C3652" i="32"/>
  <c r="D3652" i="32"/>
  <c r="E3652" i="32"/>
  <c r="A3653" i="32"/>
  <c r="B3653" i="32"/>
  <c r="C3653" i="32"/>
  <c r="D3653" i="32"/>
  <c r="E3653" i="32"/>
  <c r="A3654" i="32"/>
  <c r="B3654" i="32"/>
  <c r="C3654" i="32"/>
  <c r="D3654" i="32"/>
  <c r="E3654" i="32"/>
  <c r="A3655" i="32"/>
  <c r="B3655" i="32"/>
  <c r="C3655" i="32"/>
  <c r="D3655" i="32"/>
  <c r="E3655" i="32"/>
  <c r="A3656" i="32"/>
  <c r="B3656" i="32"/>
  <c r="C3656" i="32"/>
  <c r="D3656" i="32"/>
  <c r="E3656" i="32"/>
  <c r="A3657" i="32"/>
  <c r="B3657" i="32"/>
  <c r="C3657" i="32"/>
  <c r="D3657" i="32"/>
  <c r="E3657" i="32"/>
  <c r="A3658" i="32"/>
  <c r="B3658" i="32"/>
  <c r="C3658" i="32"/>
  <c r="D3658" i="32"/>
  <c r="E3658" i="32"/>
  <c r="A3659" i="32"/>
  <c r="B3659" i="32"/>
  <c r="C3659" i="32"/>
  <c r="D3659" i="32"/>
  <c r="E3659" i="32"/>
  <c r="A3660" i="32"/>
  <c r="B3660" i="32"/>
  <c r="C3660" i="32"/>
  <c r="D3660" i="32"/>
  <c r="E3660" i="32"/>
  <c r="A3661" i="32"/>
  <c r="B3661" i="32"/>
  <c r="C3661" i="32"/>
  <c r="D3661" i="32"/>
  <c r="E3661" i="32"/>
  <c r="A3662" i="32"/>
  <c r="B3662" i="32"/>
  <c r="C3662" i="32"/>
  <c r="D3662" i="32"/>
  <c r="E3662" i="32"/>
  <c r="A3663" i="32"/>
  <c r="B3663" i="32"/>
  <c r="C3663" i="32"/>
  <c r="D3663" i="32"/>
  <c r="E3663" i="32"/>
  <c r="A3664" i="32"/>
  <c r="B3664" i="32"/>
  <c r="C3664" i="32"/>
  <c r="D3664" i="32"/>
  <c r="E3664" i="32"/>
  <c r="A3665" i="32"/>
  <c r="B3665" i="32"/>
  <c r="C3665" i="32"/>
  <c r="D3665" i="32"/>
  <c r="E3665" i="32"/>
  <c r="A3666" i="32"/>
  <c r="B3666" i="32"/>
  <c r="C3666" i="32"/>
  <c r="D3666" i="32"/>
  <c r="E3666" i="32"/>
  <c r="A3667" i="32"/>
  <c r="B3667" i="32"/>
  <c r="C3667" i="32"/>
  <c r="D3667" i="32"/>
  <c r="E3667" i="32"/>
  <c r="A3668" i="32"/>
  <c r="B3668" i="32"/>
  <c r="C3668" i="32"/>
  <c r="D3668" i="32"/>
  <c r="E3668" i="32"/>
  <c r="A3669" i="32"/>
  <c r="B3669" i="32"/>
  <c r="C3669" i="32"/>
  <c r="D3669" i="32"/>
  <c r="E3669" i="32"/>
  <c r="A3670" i="32"/>
  <c r="B3670" i="32"/>
  <c r="C3670" i="32"/>
  <c r="D3670" i="32"/>
  <c r="E3670" i="32"/>
  <c r="A3671" i="32"/>
  <c r="B3671" i="32"/>
  <c r="C3671" i="32"/>
  <c r="D3671" i="32"/>
  <c r="E3671" i="32"/>
  <c r="A3672" i="32"/>
  <c r="B3672" i="32"/>
  <c r="C3672" i="32"/>
  <c r="D3672" i="32"/>
  <c r="E3672" i="32"/>
  <c r="A3673" i="32"/>
  <c r="B3673" i="32"/>
  <c r="C3673" i="32"/>
  <c r="D3673" i="32"/>
  <c r="E3673" i="32"/>
  <c r="A3674" i="32"/>
  <c r="B3674" i="32"/>
  <c r="C3674" i="32"/>
  <c r="D3674" i="32"/>
  <c r="E3674" i="32"/>
  <c r="A3675" i="32"/>
  <c r="B3675" i="32"/>
  <c r="C3675" i="32"/>
  <c r="D3675" i="32"/>
  <c r="E3675" i="32"/>
  <c r="A3676" i="32"/>
  <c r="B3676" i="32"/>
  <c r="C3676" i="32"/>
  <c r="D3676" i="32"/>
  <c r="E3676" i="32"/>
  <c r="A3677" i="32"/>
  <c r="B3677" i="32"/>
  <c r="C3677" i="32"/>
  <c r="D3677" i="32"/>
  <c r="E3677" i="32"/>
  <c r="A3678" i="32"/>
  <c r="B3678" i="32"/>
  <c r="C3678" i="32"/>
  <c r="D3678" i="32"/>
  <c r="E3678" i="32"/>
  <c r="A3679" i="32"/>
  <c r="B3679" i="32"/>
  <c r="C3679" i="32"/>
  <c r="D3679" i="32"/>
  <c r="E3679" i="32"/>
  <c r="A3680" i="32"/>
  <c r="B3680" i="32"/>
  <c r="C3680" i="32"/>
  <c r="D3680" i="32"/>
  <c r="E3680" i="32"/>
  <c r="A3681" i="32"/>
  <c r="B3681" i="32"/>
  <c r="C3681" i="32"/>
  <c r="D3681" i="32"/>
  <c r="E3681" i="32"/>
  <c r="A3682" i="32"/>
  <c r="B3682" i="32"/>
  <c r="C3682" i="32"/>
  <c r="D3682" i="32"/>
  <c r="E3682" i="32"/>
  <c r="A3683" i="32"/>
  <c r="B3683" i="32"/>
  <c r="C3683" i="32"/>
  <c r="D3683" i="32"/>
  <c r="E3683" i="32"/>
  <c r="A3684" i="32"/>
  <c r="B3684" i="32"/>
  <c r="C3684" i="32"/>
  <c r="D3684" i="32"/>
  <c r="E3684" i="32"/>
  <c r="A3685" i="32"/>
  <c r="B3685" i="32"/>
  <c r="C3685" i="32"/>
  <c r="D3685" i="32"/>
  <c r="E3685" i="32"/>
  <c r="A3686" i="32"/>
  <c r="B3686" i="32"/>
  <c r="C3686" i="32"/>
  <c r="D3686" i="32"/>
  <c r="E3686" i="32"/>
  <c r="A3687" i="32"/>
  <c r="B3687" i="32"/>
  <c r="C3687" i="32"/>
  <c r="D3687" i="32"/>
  <c r="E3687" i="32"/>
  <c r="A3688" i="32"/>
  <c r="B3688" i="32"/>
  <c r="C3688" i="32"/>
  <c r="D3688" i="32"/>
  <c r="E3688" i="32"/>
  <c r="A3689" i="32"/>
  <c r="B3689" i="32"/>
  <c r="C3689" i="32"/>
  <c r="D3689" i="32"/>
  <c r="E3689" i="32"/>
  <c r="A3690" i="32"/>
  <c r="B3690" i="32"/>
  <c r="C3690" i="32"/>
  <c r="D3690" i="32"/>
  <c r="E3690" i="32"/>
  <c r="A3691" i="32"/>
  <c r="B3691" i="32"/>
  <c r="C3691" i="32"/>
  <c r="D3691" i="32"/>
  <c r="E3691" i="32"/>
  <c r="A3692" i="32"/>
  <c r="B3692" i="32"/>
  <c r="C3692" i="32"/>
  <c r="D3692" i="32"/>
  <c r="E3692" i="32"/>
  <c r="A3693" i="32"/>
  <c r="B3693" i="32"/>
  <c r="C3693" i="32"/>
  <c r="D3693" i="32"/>
  <c r="E3693" i="32"/>
  <c r="A3694" i="32"/>
  <c r="B3694" i="32"/>
  <c r="C3694" i="32"/>
  <c r="D3694" i="32"/>
  <c r="E3694" i="32"/>
  <c r="A3695" i="32"/>
  <c r="B3695" i="32"/>
  <c r="C3695" i="32"/>
  <c r="D3695" i="32"/>
  <c r="E3695" i="32"/>
  <c r="A3696" i="32"/>
  <c r="B3696" i="32"/>
  <c r="C3696" i="32"/>
  <c r="D3696" i="32"/>
  <c r="E3696" i="32"/>
  <c r="A3697" i="32"/>
  <c r="B3697" i="32"/>
  <c r="C3697" i="32"/>
  <c r="D3697" i="32"/>
  <c r="E3697" i="32"/>
  <c r="A3698" i="32"/>
  <c r="B3698" i="32"/>
  <c r="C3698" i="32"/>
  <c r="D3698" i="32"/>
  <c r="E3698" i="32"/>
  <c r="A3699" i="32"/>
  <c r="B3699" i="32"/>
  <c r="C3699" i="32"/>
  <c r="D3699" i="32"/>
  <c r="E3699" i="32"/>
  <c r="A3700" i="32"/>
  <c r="B3700" i="32"/>
  <c r="C3700" i="32"/>
  <c r="D3700" i="32"/>
  <c r="E3700" i="32"/>
  <c r="A3701" i="32"/>
  <c r="B3701" i="32"/>
  <c r="C3701" i="32"/>
  <c r="D3701" i="32"/>
  <c r="E3701" i="32"/>
  <c r="A3702" i="32"/>
  <c r="B3702" i="32"/>
  <c r="C3702" i="32"/>
  <c r="D3702" i="32"/>
  <c r="E3702" i="32"/>
  <c r="A3703" i="32"/>
  <c r="B3703" i="32"/>
  <c r="C3703" i="32"/>
  <c r="D3703" i="32"/>
  <c r="E3703" i="32"/>
  <c r="A3704" i="32"/>
  <c r="B3704" i="32"/>
  <c r="C3704" i="32"/>
  <c r="D3704" i="32"/>
  <c r="E3704" i="32"/>
  <c r="A3705" i="32"/>
  <c r="B3705" i="32"/>
  <c r="C3705" i="32"/>
  <c r="D3705" i="32"/>
  <c r="E3705" i="32"/>
  <c r="A3706" i="32"/>
  <c r="B3706" i="32"/>
  <c r="C3706" i="32"/>
  <c r="D3706" i="32"/>
  <c r="E3706" i="32"/>
  <c r="A3707" i="32"/>
  <c r="B3707" i="32"/>
  <c r="C3707" i="32"/>
  <c r="D3707" i="32"/>
  <c r="E3707" i="32"/>
  <c r="A3708" i="32"/>
  <c r="B3708" i="32"/>
  <c r="C3708" i="32"/>
  <c r="D3708" i="32"/>
  <c r="E3708" i="32"/>
  <c r="A3709" i="32"/>
  <c r="B3709" i="32"/>
  <c r="C3709" i="32"/>
  <c r="D3709" i="32"/>
  <c r="E3709" i="32"/>
  <c r="A3710" i="32"/>
  <c r="B3710" i="32"/>
  <c r="C3710" i="32"/>
  <c r="D3710" i="32"/>
  <c r="E3710" i="32"/>
  <c r="A3711" i="32"/>
  <c r="B3711" i="32"/>
  <c r="C3711" i="32"/>
  <c r="D3711" i="32"/>
  <c r="E3711" i="32"/>
  <c r="A3712" i="32"/>
  <c r="B3712" i="32"/>
  <c r="C3712" i="32"/>
  <c r="D3712" i="32"/>
  <c r="E3712" i="32"/>
  <c r="A3713" i="32"/>
  <c r="B3713" i="32"/>
  <c r="C3713" i="32"/>
  <c r="D3713" i="32"/>
  <c r="E3713" i="32"/>
  <c r="A3714" i="32"/>
  <c r="B3714" i="32"/>
  <c r="C3714" i="32"/>
  <c r="D3714" i="32"/>
  <c r="E3714" i="32"/>
  <c r="A3715" i="32"/>
  <c r="B3715" i="32"/>
  <c r="C3715" i="32"/>
  <c r="D3715" i="32"/>
  <c r="E3715" i="32"/>
  <c r="A3716" i="32"/>
  <c r="B3716" i="32"/>
  <c r="C3716" i="32"/>
  <c r="D3716" i="32"/>
  <c r="E3716" i="32"/>
  <c r="A3717" i="32"/>
  <c r="B3717" i="32"/>
  <c r="C3717" i="32"/>
  <c r="D3717" i="32"/>
  <c r="E3717" i="32"/>
  <c r="A3718" i="32"/>
  <c r="B3718" i="32"/>
  <c r="C3718" i="32"/>
  <c r="D3718" i="32"/>
  <c r="E3718" i="32"/>
  <c r="A3719" i="32"/>
  <c r="B3719" i="32"/>
  <c r="C3719" i="32"/>
  <c r="D3719" i="32"/>
  <c r="E3719" i="32"/>
  <c r="A3720" i="32"/>
  <c r="B3720" i="32"/>
  <c r="C3720" i="32"/>
  <c r="D3720" i="32"/>
  <c r="E3720" i="32"/>
  <c r="A3721" i="32"/>
  <c r="B3721" i="32"/>
  <c r="C3721" i="32"/>
  <c r="D3721" i="32"/>
  <c r="E3721" i="32"/>
  <c r="A3722" i="32"/>
  <c r="B3722" i="32"/>
  <c r="C3722" i="32"/>
  <c r="D3722" i="32"/>
  <c r="E3722" i="32"/>
  <c r="A3723" i="32"/>
  <c r="B3723" i="32"/>
  <c r="C3723" i="32"/>
  <c r="D3723" i="32"/>
  <c r="E3723" i="32"/>
  <c r="A3724" i="32"/>
  <c r="B3724" i="32"/>
  <c r="C3724" i="32"/>
  <c r="D3724" i="32"/>
  <c r="E3724" i="32"/>
  <c r="A3725" i="32"/>
  <c r="B3725" i="32"/>
  <c r="C3725" i="32"/>
  <c r="D3725" i="32"/>
  <c r="E3725" i="32"/>
  <c r="A3726" i="32"/>
  <c r="B3726" i="32"/>
  <c r="C3726" i="32"/>
  <c r="D3726" i="32"/>
  <c r="E3726" i="32"/>
  <c r="A3727" i="32"/>
  <c r="B3727" i="32"/>
  <c r="C3727" i="32"/>
  <c r="D3727" i="32"/>
  <c r="E3727" i="32"/>
  <c r="A3728" i="32"/>
  <c r="B3728" i="32"/>
  <c r="C3728" i="32"/>
  <c r="D3728" i="32"/>
  <c r="E3728" i="32"/>
  <c r="A3729" i="32"/>
  <c r="B3729" i="32"/>
  <c r="C3729" i="32"/>
  <c r="D3729" i="32"/>
  <c r="E3729" i="32"/>
  <c r="A3730" i="32"/>
  <c r="B3730" i="32"/>
  <c r="C3730" i="32"/>
  <c r="D3730" i="32"/>
  <c r="E3730" i="32"/>
  <c r="A3731" i="32"/>
  <c r="B3731" i="32"/>
  <c r="C3731" i="32"/>
  <c r="D3731" i="32"/>
  <c r="E3731" i="32"/>
  <c r="A3732" i="32"/>
  <c r="B3732" i="32"/>
  <c r="C3732" i="32"/>
  <c r="D3732" i="32"/>
  <c r="E3732" i="32"/>
  <c r="A3733" i="32"/>
  <c r="B3733" i="32"/>
  <c r="C3733" i="32"/>
  <c r="D3733" i="32"/>
  <c r="E3733" i="32"/>
  <c r="A3734" i="32"/>
  <c r="B3734" i="32"/>
  <c r="C3734" i="32"/>
  <c r="D3734" i="32"/>
  <c r="E3734" i="32"/>
  <c r="A3735" i="32"/>
  <c r="B3735" i="32"/>
  <c r="C3735" i="32"/>
  <c r="D3735" i="32"/>
  <c r="E3735" i="32"/>
  <c r="A3736" i="32"/>
  <c r="B3736" i="32"/>
  <c r="C3736" i="32"/>
  <c r="D3736" i="32"/>
  <c r="E3736" i="32"/>
  <c r="A3737" i="32"/>
  <c r="B3737" i="32"/>
  <c r="C3737" i="32"/>
  <c r="D3737" i="32"/>
  <c r="E3737" i="32"/>
  <c r="A3738" i="32"/>
  <c r="B3738" i="32"/>
  <c r="C3738" i="32"/>
  <c r="D3738" i="32"/>
  <c r="E3738" i="32"/>
  <c r="A3739" i="32"/>
  <c r="B3739" i="32"/>
  <c r="C3739" i="32"/>
  <c r="D3739" i="32"/>
  <c r="E3739" i="32"/>
  <c r="A3740" i="32"/>
  <c r="B3740" i="32"/>
  <c r="C3740" i="32"/>
  <c r="D3740" i="32"/>
  <c r="E3740" i="32"/>
  <c r="A3741" i="32"/>
  <c r="B3741" i="32"/>
  <c r="C3741" i="32"/>
  <c r="D3741" i="32"/>
  <c r="E3741" i="32"/>
  <c r="A3742" i="32"/>
  <c r="B3742" i="32"/>
  <c r="C3742" i="32"/>
  <c r="D3742" i="32"/>
  <c r="E3742" i="32"/>
  <c r="A3743" i="32"/>
  <c r="B3743" i="32"/>
  <c r="C3743" i="32"/>
  <c r="D3743" i="32"/>
  <c r="E3743" i="32"/>
  <c r="A3744" i="32"/>
  <c r="B3744" i="32"/>
  <c r="C3744" i="32"/>
  <c r="D3744" i="32"/>
  <c r="E3744" i="32"/>
  <c r="A3745" i="32"/>
  <c r="B3745" i="32"/>
  <c r="C3745" i="32"/>
  <c r="D3745" i="32"/>
  <c r="E3745" i="32"/>
  <c r="A3746" i="32"/>
  <c r="B3746" i="32"/>
  <c r="C3746" i="32"/>
  <c r="D3746" i="32"/>
  <c r="E3746" i="32"/>
  <c r="A3747" i="32"/>
  <c r="B3747" i="32"/>
  <c r="C3747" i="32"/>
  <c r="D3747" i="32"/>
  <c r="E3747" i="32"/>
  <c r="A3748" i="32"/>
  <c r="B3748" i="32"/>
  <c r="C3748" i="32"/>
  <c r="D3748" i="32"/>
  <c r="E3748" i="32"/>
  <c r="A3749" i="32"/>
  <c r="B3749" i="32"/>
  <c r="C3749" i="32"/>
  <c r="D3749" i="32"/>
  <c r="E3749" i="32"/>
  <c r="A3750" i="32"/>
  <c r="B3750" i="32"/>
  <c r="C3750" i="32"/>
  <c r="D3750" i="32"/>
  <c r="E3750" i="32"/>
  <c r="A3751" i="32"/>
  <c r="B3751" i="32"/>
  <c r="C3751" i="32"/>
  <c r="D3751" i="32"/>
  <c r="E3751" i="32"/>
  <c r="A3752" i="32"/>
  <c r="B3752" i="32"/>
  <c r="C3752" i="32"/>
  <c r="D3752" i="32"/>
  <c r="E3752" i="32"/>
  <c r="A3753" i="32"/>
  <c r="B3753" i="32"/>
  <c r="C3753" i="32"/>
  <c r="D3753" i="32"/>
  <c r="E3753" i="32"/>
  <c r="A3754" i="32"/>
  <c r="B3754" i="32"/>
  <c r="C3754" i="32"/>
  <c r="D3754" i="32"/>
  <c r="E3754" i="32"/>
  <c r="A3755" i="32"/>
  <c r="B3755" i="32"/>
  <c r="C3755" i="32"/>
  <c r="D3755" i="32"/>
  <c r="E3755" i="32"/>
  <c r="A3756" i="32"/>
  <c r="B3756" i="32"/>
  <c r="C3756" i="32"/>
  <c r="D3756" i="32"/>
  <c r="E3756" i="32"/>
  <c r="A3757" i="32"/>
  <c r="B3757" i="32"/>
  <c r="C3757" i="32"/>
  <c r="D3757" i="32"/>
  <c r="E3757" i="32"/>
  <c r="A3758" i="32"/>
  <c r="B3758" i="32"/>
  <c r="C3758" i="32"/>
  <c r="D3758" i="32"/>
  <c r="E3758" i="32"/>
  <c r="A3759" i="32"/>
  <c r="B3759" i="32"/>
  <c r="C3759" i="32"/>
  <c r="D3759" i="32"/>
  <c r="E3759" i="32"/>
  <c r="A3760" i="32"/>
  <c r="B3760" i="32"/>
  <c r="C3760" i="32"/>
  <c r="D3760" i="32"/>
  <c r="E3760" i="32"/>
  <c r="A3761" i="32"/>
  <c r="B3761" i="32"/>
  <c r="C3761" i="32"/>
  <c r="D3761" i="32"/>
  <c r="E3761" i="32"/>
  <c r="A3762" i="32"/>
  <c r="B3762" i="32"/>
  <c r="C3762" i="32"/>
  <c r="D3762" i="32"/>
  <c r="E3762" i="32"/>
  <c r="A3763" i="32"/>
  <c r="B3763" i="32"/>
  <c r="C3763" i="32"/>
  <c r="D3763" i="32"/>
  <c r="E3763" i="32"/>
  <c r="A3764" i="32"/>
  <c r="B3764" i="32"/>
  <c r="C3764" i="32"/>
  <c r="D3764" i="32"/>
  <c r="E3764" i="32"/>
  <c r="A3765" i="32"/>
  <c r="B3765" i="32"/>
  <c r="C3765" i="32"/>
  <c r="D3765" i="32"/>
  <c r="E3765" i="32"/>
  <c r="A3766" i="32"/>
  <c r="B3766" i="32"/>
  <c r="C3766" i="32"/>
  <c r="D3766" i="32"/>
  <c r="E3766" i="32"/>
  <c r="A3767" i="32"/>
  <c r="B3767" i="32"/>
  <c r="C3767" i="32"/>
  <c r="D3767" i="32"/>
  <c r="E3767" i="32"/>
  <c r="A3768" i="32"/>
  <c r="B3768" i="32"/>
  <c r="C3768" i="32"/>
  <c r="D3768" i="32"/>
  <c r="E3768" i="32"/>
  <c r="A3769" i="32"/>
  <c r="B3769" i="32"/>
  <c r="C3769" i="32"/>
  <c r="D3769" i="32"/>
  <c r="E3769" i="32"/>
  <c r="A3770" i="32"/>
  <c r="B3770" i="32"/>
  <c r="C3770" i="32"/>
  <c r="D3770" i="32"/>
  <c r="E3770" i="32"/>
  <c r="A3771" i="32"/>
  <c r="B3771" i="32"/>
  <c r="C3771" i="32"/>
  <c r="D3771" i="32"/>
  <c r="E3771" i="32"/>
  <c r="A3772" i="32"/>
  <c r="B3772" i="32"/>
  <c r="C3772" i="32"/>
  <c r="D3772" i="32"/>
  <c r="E3772" i="32"/>
  <c r="A3773" i="32"/>
  <c r="B3773" i="32"/>
  <c r="C3773" i="32"/>
  <c r="D3773" i="32"/>
  <c r="E3773" i="32"/>
  <c r="A3774" i="32"/>
  <c r="B3774" i="32"/>
  <c r="C3774" i="32"/>
  <c r="D3774" i="32"/>
  <c r="E3774" i="32"/>
  <c r="A3775" i="32"/>
  <c r="B3775" i="32"/>
  <c r="C3775" i="32"/>
  <c r="D3775" i="32"/>
  <c r="E3775" i="32"/>
  <c r="A3776" i="32"/>
  <c r="B3776" i="32"/>
  <c r="C3776" i="32"/>
  <c r="D3776" i="32"/>
  <c r="E3776" i="32"/>
  <c r="A3777" i="32"/>
  <c r="B3777" i="32"/>
  <c r="C3777" i="32"/>
  <c r="D3777" i="32"/>
  <c r="E3777" i="32"/>
  <c r="A3778" i="32"/>
  <c r="B3778" i="32"/>
  <c r="C3778" i="32"/>
  <c r="D3778" i="32"/>
  <c r="E3778" i="32"/>
  <c r="A3779" i="32"/>
  <c r="B3779" i="32"/>
  <c r="C3779" i="32"/>
  <c r="D3779" i="32"/>
  <c r="E3779" i="32"/>
  <c r="A3780" i="32"/>
  <c r="B3780" i="32"/>
  <c r="C3780" i="32"/>
  <c r="D3780" i="32"/>
  <c r="E3780" i="32"/>
  <c r="A3781" i="32"/>
  <c r="B3781" i="32"/>
  <c r="C3781" i="32"/>
  <c r="D3781" i="32"/>
  <c r="E3781" i="32"/>
  <c r="A3782" i="32"/>
  <c r="B3782" i="32"/>
  <c r="C3782" i="32"/>
  <c r="D3782" i="32"/>
  <c r="E3782" i="32"/>
  <c r="A3783" i="32"/>
  <c r="B3783" i="32"/>
  <c r="C3783" i="32"/>
  <c r="D3783" i="32"/>
  <c r="E3783" i="32"/>
  <c r="A3784" i="32"/>
  <c r="B3784" i="32"/>
  <c r="C3784" i="32"/>
  <c r="D3784" i="32"/>
  <c r="E3784" i="32"/>
  <c r="A3785" i="32"/>
  <c r="B3785" i="32"/>
  <c r="C3785" i="32"/>
  <c r="D3785" i="32"/>
  <c r="E3785" i="32"/>
  <c r="A3786" i="32"/>
  <c r="B3786" i="32"/>
  <c r="C3786" i="32"/>
  <c r="D3786" i="32"/>
  <c r="E3786" i="32"/>
  <c r="A3787" i="32"/>
  <c r="B3787" i="32"/>
  <c r="C3787" i="32"/>
  <c r="D3787" i="32"/>
  <c r="E3787" i="32"/>
  <c r="A3788" i="32"/>
  <c r="B3788" i="32"/>
  <c r="C3788" i="32"/>
  <c r="D3788" i="32"/>
  <c r="E3788" i="32"/>
  <c r="A3789" i="32"/>
  <c r="B3789" i="32"/>
  <c r="C3789" i="32"/>
  <c r="D3789" i="32"/>
  <c r="E3789" i="32"/>
  <c r="A3790" i="32"/>
  <c r="B3790" i="32"/>
  <c r="C3790" i="32"/>
  <c r="D3790" i="32"/>
  <c r="E3790" i="32"/>
  <c r="A3791" i="32"/>
  <c r="B3791" i="32"/>
  <c r="C3791" i="32"/>
  <c r="D3791" i="32"/>
  <c r="E3791" i="32"/>
  <c r="A3792" i="32"/>
  <c r="B3792" i="32"/>
  <c r="C3792" i="32"/>
  <c r="D3792" i="32"/>
  <c r="E3792" i="32"/>
  <c r="A3793" i="32"/>
  <c r="B3793" i="32"/>
  <c r="C3793" i="32"/>
  <c r="D3793" i="32"/>
  <c r="E3793" i="32"/>
  <c r="A3794" i="32"/>
  <c r="B3794" i="32"/>
  <c r="C3794" i="32"/>
  <c r="D3794" i="32"/>
  <c r="E3794" i="32"/>
  <c r="A3795" i="32"/>
  <c r="B3795" i="32"/>
  <c r="C3795" i="32"/>
  <c r="D3795" i="32"/>
  <c r="E3795" i="32"/>
  <c r="A3796" i="32"/>
  <c r="B3796" i="32"/>
  <c r="C3796" i="32"/>
  <c r="D3796" i="32"/>
  <c r="E3796" i="32"/>
  <c r="A3797" i="32"/>
  <c r="B3797" i="32"/>
  <c r="C3797" i="32"/>
  <c r="D3797" i="32"/>
  <c r="E3797" i="32"/>
  <c r="A3798" i="32"/>
  <c r="B3798" i="32"/>
  <c r="C3798" i="32"/>
  <c r="D3798" i="32"/>
  <c r="E3798" i="32"/>
  <c r="A3799" i="32"/>
  <c r="B3799" i="32"/>
  <c r="C3799" i="32"/>
  <c r="D3799" i="32"/>
  <c r="E3799" i="32"/>
  <c r="A3800" i="32"/>
  <c r="B3800" i="32"/>
  <c r="C3800" i="32"/>
  <c r="D3800" i="32"/>
  <c r="E3800" i="32"/>
  <c r="A3801" i="32"/>
  <c r="B3801" i="32"/>
  <c r="C3801" i="32"/>
  <c r="D3801" i="32"/>
  <c r="E3801" i="32"/>
  <c r="A3802" i="32"/>
  <c r="B3802" i="32"/>
  <c r="C3802" i="32"/>
  <c r="D3802" i="32"/>
  <c r="E3802" i="32"/>
  <c r="A3803" i="32"/>
  <c r="B3803" i="32"/>
  <c r="C3803" i="32"/>
  <c r="D3803" i="32"/>
  <c r="E3803" i="32"/>
  <c r="A3804" i="32"/>
  <c r="B3804" i="32"/>
  <c r="C3804" i="32"/>
  <c r="D3804" i="32"/>
  <c r="E3804" i="32"/>
  <c r="A3805" i="32"/>
  <c r="B3805" i="32"/>
  <c r="C3805" i="32"/>
  <c r="D3805" i="32"/>
  <c r="E3805" i="32"/>
  <c r="A3806" i="32"/>
  <c r="B3806" i="32"/>
  <c r="C3806" i="32"/>
  <c r="D3806" i="32"/>
  <c r="E3806" i="32"/>
  <c r="A3807" i="32"/>
  <c r="B3807" i="32"/>
  <c r="C3807" i="32"/>
  <c r="D3807" i="32"/>
  <c r="E3807" i="32"/>
  <c r="A3808" i="32"/>
  <c r="B3808" i="32"/>
  <c r="C3808" i="32"/>
  <c r="D3808" i="32"/>
  <c r="E3808" i="32"/>
  <c r="A3809" i="32"/>
  <c r="B3809" i="32"/>
  <c r="C3809" i="32"/>
  <c r="D3809" i="32"/>
  <c r="E3809" i="32"/>
  <c r="A3810" i="32"/>
  <c r="B3810" i="32"/>
  <c r="C3810" i="32"/>
  <c r="D3810" i="32"/>
  <c r="E3810" i="32"/>
  <c r="A3811" i="32"/>
  <c r="B3811" i="32"/>
  <c r="C3811" i="32"/>
  <c r="D3811" i="32"/>
  <c r="E3811" i="32"/>
  <c r="A3812" i="32"/>
  <c r="B3812" i="32"/>
  <c r="C3812" i="32"/>
  <c r="D3812" i="32"/>
  <c r="E3812" i="32"/>
  <c r="A3813" i="32"/>
  <c r="B3813" i="32"/>
  <c r="C3813" i="32"/>
  <c r="D3813" i="32"/>
  <c r="E3813" i="32"/>
  <c r="A3814" i="32"/>
  <c r="B3814" i="32"/>
  <c r="C3814" i="32"/>
  <c r="D3814" i="32"/>
  <c r="E3814" i="32"/>
  <c r="A3815" i="32"/>
  <c r="B3815" i="32"/>
  <c r="C3815" i="32"/>
  <c r="D3815" i="32"/>
  <c r="E3815" i="32"/>
  <c r="A3816" i="32"/>
  <c r="B3816" i="32"/>
  <c r="C3816" i="32"/>
  <c r="D3816" i="32"/>
  <c r="E3816" i="32"/>
  <c r="A3817" i="32"/>
  <c r="B3817" i="32"/>
  <c r="C3817" i="32"/>
  <c r="D3817" i="32"/>
  <c r="E3817" i="32"/>
  <c r="A3818" i="32"/>
  <c r="B3818" i="32"/>
  <c r="C3818" i="32"/>
  <c r="D3818" i="32"/>
  <c r="E3818" i="32"/>
  <c r="A3819" i="32"/>
  <c r="B3819" i="32"/>
  <c r="C3819" i="32"/>
  <c r="D3819" i="32"/>
  <c r="E3819" i="32"/>
  <c r="A3820" i="32"/>
  <c r="B3820" i="32"/>
  <c r="C3820" i="32"/>
  <c r="D3820" i="32"/>
  <c r="E3820" i="32"/>
  <c r="A3821" i="32"/>
  <c r="B3821" i="32"/>
  <c r="C3821" i="32"/>
  <c r="D3821" i="32"/>
  <c r="E3821" i="32"/>
  <c r="A3822" i="32"/>
  <c r="B3822" i="32"/>
  <c r="C3822" i="32"/>
  <c r="D3822" i="32"/>
  <c r="E3822" i="32"/>
  <c r="A3823" i="32"/>
  <c r="B3823" i="32"/>
  <c r="C3823" i="32"/>
  <c r="D3823" i="32"/>
  <c r="E3823" i="32"/>
  <c r="A3824" i="32"/>
  <c r="B3824" i="32"/>
  <c r="C3824" i="32"/>
  <c r="D3824" i="32"/>
  <c r="E3824" i="32"/>
  <c r="A3825" i="32"/>
  <c r="B3825" i="32"/>
  <c r="C3825" i="32"/>
  <c r="D3825" i="32"/>
  <c r="E3825" i="32"/>
  <c r="A3826" i="32"/>
  <c r="B3826" i="32"/>
  <c r="C3826" i="32"/>
  <c r="D3826" i="32"/>
  <c r="E3826" i="32"/>
  <c r="A3827" i="32"/>
  <c r="B3827" i="32"/>
  <c r="C3827" i="32"/>
  <c r="D3827" i="32"/>
  <c r="E3827" i="32"/>
  <c r="A3828" i="32"/>
  <c r="B3828" i="32"/>
  <c r="C3828" i="32"/>
  <c r="D3828" i="32"/>
  <c r="E3828" i="32"/>
  <c r="A3829" i="32"/>
  <c r="B3829" i="32"/>
  <c r="C3829" i="32"/>
  <c r="D3829" i="32"/>
  <c r="E3829" i="32"/>
  <c r="A3830" i="32"/>
  <c r="B3830" i="32"/>
  <c r="C3830" i="32"/>
  <c r="D3830" i="32"/>
  <c r="E3830" i="32"/>
  <c r="A3831" i="32"/>
  <c r="B3831" i="32"/>
  <c r="C3831" i="32"/>
  <c r="D3831" i="32"/>
  <c r="E3831" i="32"/>
  <c r="A3832" i="32"/>
  <c r="B3832" i="32"/>
  <c r="C3832" i="32"/>
  <c r="D3832" i="32"/>
  <c r="E3832" i="32"/>
  <c r="A3833" i="32"/>
  <c r="B3833" i="32"/>
  <c r="C3833" i="32"/>
  <c r="D3833" i="32"/>
  <c r="E3833" i="32"/>
  <c r="A3834" i="32"/>
  <c r="B3834" i="32"/>
  <c r="C3834" i="32"/>
  <c r="D3834" i="32"/>
  <c r="E3834" i="32"/>
  <c r="A3835" i="32"/>
  <c r="B3835" i="32"/>
  <c r="C3835" i="32"/>
  <c r="D3835" i="32"/>
  <c r="E3835" i="32"/>
  <c r="A3836" i="32"/>
  <c r="B3836" i="32"/>
  <c r="C3836" i="32"/>
  <c r="D3836" i="32"/>
  <c r="E3836" i="32"/>
  <c r="A3837" i="32"/>
  <c r="B3837" i="32"/>
  <c r="C3837" i="32"/>
  <c r="D3837" i="32"/>
  <c r="E3837" i="32"/>
  <c r="A3838" i="32"/>
  <c r="B3838" i="32"/>
  <c r="C3838" i="32"/>
  <c r="D3838" i="32"/>
  <c r="E3838" i="32"/>
  <c r="A3839" i="32"/>
  <c r="B3839" i="32"/>
  <c r="C3839" i="32"/>
  <c r="D3839" i="32"/>
  <c r="E3839" i="32"/>
  <c r="A3840" i="32"/>
  <c r="B3840" i="32"/>
  <c r="C3840" i="32"/>
  <c r="D3840" i="32"/>
  <c r="E3840" i="32"/>
  <c r="A3841" i="32"/>
  <c r="B3841" i="32"/>
  <c r="C3841" i="32"/>
  <c r="D3841" i="32"/>
  <c r="E3841" i="32"/>
  <c r="A3842" i="32"/>
  <c r="B3842" i="32"/>
  <c r="C3842" i="32"/>
  <c r="D3842" i="32"/>
  <c r="E3842" i="32"/>
  <c r="A3843" i="32"/>
  <c r="B3843" i="32"/>
  <c r="C3843" i="32"/>
  <c r="D3843" i="32"/>
  <c r="E3843" i="32"/>
  <c r="A3844" i="32"/>
  <c r="B3844" i="32"/>
  <c r="C3844" i="32"/>
  <c r="D3844" i="32"/>
  <c r="E3844" i="32"/>
  <c r="A3845" i="32"/>
  <c r="B3845" i="32"/>
  <c r="C3845" i="32"/>
  <c r="D3845" i="32"/>
  <c r="E3845" i="32"/>
  <c r="A3846" i="32"/>
  <c r="B3846" i="32"/>
  <c r="C3846" i="32"/>
  <c r="D3846" i="32"/>
  <c r="E3846" i="32"/>
  <c r="A3847" i="32"/>
  <c r="B3847" i="32"/>
  <c r="C3847" i="32"/>
  <c r="D3847" i="32"/>
  <c r="E3847" i="32"/>
  <c r="A3848" i="32"/>
  <c r="B3848" i="32"/>
  <c r="C3848" i="32"/>
  <c r="D3848" i="32"/>
  <c r="E3848" i="32"/>
  <c r="A3849" i="32"/>
  <c r="B3849" i="32"/>
  <c r="C3849" i="32"/>
  <c r="D3849" i="32"/>
  <c r="E3849" i="32"/>
  <c r="A3850" i="32"/>
  <c r="B3850" i="32"/>
  <c r="C3850" i="32"/>
  <c r="D3850" i="32"/>
  <c r="E3850" i="32"/>
  <c r="A3851" i="32"/>
  <c r="B3851" i="32"/>
  <c r="C3851" i="32"/>
  <c r="D3851" i="32"/>
  <c r="E3851" i="32"/>
  <c r="A3852" i="32"/>
  <c r="B3852" i="32"/>
  <c r="C3852" i="32"/>
  <c r="D3852" i="32"/>
  <c r="E3852" i="32"/>
  <c r="A3853" i="32"/>
  <c r="B3853" i="32"/>
  <c r="C3853" i="32"/>
  <c r="D3853" i="32"/>
  <c r="E3853" i="32"/>
  <c r="A3854" i="32"/>
  <c r="B3854" i="32"/>
  <c r="C3854" i="32"/>
  <c r="D3854" i="32"/>
  <c r="E3854" i="32"/>
  <c r="A3855" i="32"/>
  <c r="B3855" i="32"/>
  <c r="C3855" i="32"/>
  <c r="D3855" i="32"/>
  <c r="E3855" i="32"/>
  <c r="A3856" i="32"/>
  <c r="B3856" i="32"/>
  <c r="C3856" i="32"/>
  <c r="D3856" i="32"/>
  <c r="E3856" i="32"/>
  <c r="A3857" i="32"/>
  <c r="B3857" i="32"/>
  <c r="C3857" i="32"/>
  <c r="D3857" i="32"/>
  <c r="E3857" i="32"/>
  <c r="A3858" i="32"/>
  <c r="B3858" i="32"/>
  <c r="C3858" i="32"/>
  <c r="D3858" i="32"/>
  <c r="E3858" i="32"/>
  <c r="A3859" i="32"/>
  <c r="B3859" i="32"/>
  <c r="C3859" i="32"/>
  <c r="D3859" i="32"/>
  <c r="E3859" i="32"/>
  <c r="A3860" i="32"/>
  <c r="B3860" i="32"/>
  <c r="C3860" i="32"/>
  <c r="D3860" i="32"/>
  <c r="E3860" i="32"/>
  <c r="A3861" i="32"/>
  <c r="B3861" i="32"/>
  <c r="C3861" i="32"/>
  <c r="D3861" i="32"/>
  <c r="E3861" i="32"/>
  <c r="A3862" i="32"/>
  <c r="B3862" i="32"/>
  <c r="C3862" i="32"/>
  <c r="D3862" i="32"/>
  <c r="E3862" i="32"/>
  <c r="A3863" i="32"/>
  <c r="B3863" i="32"/>
  <c r="C3863" i="32"/>
  <c r="D3863" i="32"/>
  <c r="E3863" i="32"/>
  <c r="A3864" i="32"/>
  <c r="B3864" i="32"/>
  <c r="C3864" i="32"/>
  <c r="D3864" i="32"/>
  <c r="E3864" i="32"/>
  <c r="A3865" i="32"/>
  <c r="B3865" i="32"/>
  <c r="C3865" i="32"/>
  <c r="D3865" i="32"/>
  <c r="E3865" i="32"/>
  <c r="A3866" i="32"/>
  <c r="B3866" i="32"/>
  <c r="C3866" i="32"/>
  <c r="D3866" i="32"/>
  <c r="E3866" i="32"/>
  <c r="A3867" i="32"/>
  <c r="B3867" i="32"/>
  <c r="C3867" i="32"/>
  <c r="D3867" i="32"/>
  <c r="E3867" i="32"/>
  <c r="A3868" i="32"/>
  <c r="B3868" i="32"/>
  <c r="C3868" i="32"/>
  <c r="D3868" i="32"/>
  <c r="E3868" i="32"/>
  <c r="A3869" i="32"/>
  <c r="B3869" i="32"/>
  <c r="C3869" i="32"/>
  <c r="D3869" i="32"/>
  <c r="E3869" i="32"/>
  <c r="A3870" i="32"/>
  <c r="B3870" i="32"/>
  <c r="C3870" i="32"/>
  <c r="D3870" i="32"/>
  <c r="E3870" i="32"/>
  <c r="A3871" i="32"/>
  <c r="B3871" i="32"/>
  <c r="C3871" i="32"/>
  <c r="D3871" i="32"/>
  <c r="E3871" i="32"/>
  <c r="A3872" i="32"/>
  <c r="B3872" i="32"/>
  <c r="C3872" i="32"/>
  <c r="D3872" i="32"/>
  <c r="E3872" i="32"/>
  <c r="A3873" i="32"/>
  <c r="B3873" i="32"/>
  <c r="C3873" i="32"/>
  <c r="D3873" i="32"/>
  <c r="E3873" i="32"/>
  <c r="A3874" i="32"/>
  <c r="B3874" i="32"/>
  <c r="C3874" i="32"/>
  <c r="D3874" i="32"/>
  <c r="E3874" i="32"/>
  <c r="A3875" i="32"/>
  <c r="B3875" i="32"/>
  <c r="C3875" i="32"/>
  <c r="D3875" i="32"/>
  <c r="E3875" i="32"/>
  <c r="A3876" i="32"/>
  <c r="B3876" i="32"/>
  <c r="C3876" i="32"/>
  <c r="D3876" i="32"/>
  <c r="E3876" i="32"/>
  <c r="A3877" i="32"/>
  <c r="B3877" i="32"/>
  <c r="C3877" i="32"/>
  <c r="D3877" i="32"/>
  <c r="E3877" i="32"/>
  <c r="A3878" i="32"/>
  <c r="B3878" i="32"/>
  <c r="C3878" i="32"/>
  <c r="D3878" i="32"/>
  <c r="E3878" i="32"/>
  <c r="A3879" i="32"/>
  <c r="B3879" i="32"/>
  <c r="C3879" i="32"/>
  <c r="D3879" i="32"/>
  <c r="E3879" i="32"/>
  <c r="A3880" i="32"/>
  <c r="B3880" i="32"/>
  <c r="C3880" i="32"/>
  <c r="D3880" i="32"/>
  <c r="E3880" i="32"/>
  <c r="A3881" i="32"/>
  <c r="B3881" i="32"/>
  <c r="C3881" i="32"/>
  <c r="D3881" i="32"/>
  <c r="E3881" i="32"/>
  <c r="A3882" i="32"/>
  <c r="B3882" i="32"/>
  <c r="C3882" i="32"/>
  <c r="D3882" i="32"/>
  <c r="E3882" i="32"/>
  <c r="A3883" i="32"/>
  <c r="B3883" i="32"/>
  <c r="C3883" i="32"/>
  <c r="D3883" i="32"/>
  <c r="E3883" i="32"/>
  <c r="A3884" i="32"/>
  <c r="B3884" i="32"/>
  <c r="C3884" i="32"/>
  <c r="D3884" i="32"/>
  <c r="E3884" i="32"/>
  <c r="A3885" i="32"/>
  <c r="B3885" i="32"/>
  <c r="C3885" i="32"/>
  <c r="D3885" i="32"/>
  <c r="E3885" i="32"/>
  <c r="A3886" i="32"/>
  <c r="B3886" i="32"/>
  <c r="C3886" i="32"/>
  <c r="D3886" i="32"/>
  <c r="E3886" i="32"/>
  <c r="A3887" i="32"/>
  <c r="B3887" i="32"/>
  <c r="C3887" i="32"/>
  <c r="D3887" i="32"/>
  <c r="E3887" i="32"/>
  <c r="A3888" i="32"/>
  <c r="B3888" i="32"/>
  <c r="C3888" i="32"/>
  <c r="D3888" i="32"/>
  <c r="E3888" i="32"/>
  <c r="A3889" i="32"/>
  <c r="B3889" i="32"/>
  <c r="C3889" i="32"/>
  <c r="D3889" i="32"/>
  <c r="E3889" i="32"/>
  <c r="A3890" i="32"/>
  <c r="B3890" i="32"/>
  <c r="C3890" i="32"/>
  <c r="D3890" i="32"/>
  <c r="E3890" i="32"/>
  <c r="A3891" i="32"/>
  <c r="B3891" i="32"/>
  <c r="C3891" i="32"/>
  <c r="D3891" i="32"/>
  <c r="E3891" i="32"/>
  <c r="A3892" i="32"/>
  <c r="B3892" i="32"/>
  <c r="C3892" i="32"/>
  <c r="D3892" i="32"/>
  <c r="E3892" i="32"/>
  <c r="A3893" i="32"/>
  <c r="B3893" i="32"/>
  <c r="C3893" i="32"/>
  <c r="D3893" i="32"/>
  <c r="E3893" i="32"/>
  <c r="A3894" i="32"/>
  <c r="B3894" i="32"/>
  <c r="C3894" i="32"/>
  <c r="D3894" i="32"/>
  <c r="E3894" i="32"/>
  <c r="A3895" i="32"/>
  <c r="B3895" i="32"/>
  <c r="C3895" i="32"/>
  <c r="D3895" i="32"/>
  <c r="E3895" i="32"/>
  <c r="A3896" i="32"/>
  <c r="B3896" i="32"/>
  <c r="C3896" i="32"/>
  <c r="D3896" i="32"/>
  <c r="E3896" i="32"/>
  <c r="A3897" i="32"/>
  <c r="B3897" i="32"/>
  <c r="C3897" i="32"/>
  <c r="D3897" i="32"/>
  <c r="E3897" i="32"/>
  <c r="A3898" i="32"/>
  <c r="B3898" i="32"/>
  <c r="C3898" i="32"/>
  <c r="D3898" i="32"/>
  <c r="E3898" i="32"/>
  <c r="A3899" i="32"/>
  <c r="B3899" i="32"/>
  <c r="C3899" i="32"/>
  <c r="D3899" i="32"/>
  <c r="E3899" i="32"/>
  <c r="A3900" i="32"/>
  <c r="B3900" i="32"/>
  <c r="C3900" i="32"/>
  <c r="D3900" i="32"/>
  <c r="E3900" i="32"/>
  <c r="A3901" i="32"/>
  <c r="B3901" i="32"/>
  <c r="C3901" i="32"/>
  <c r="D3901" i="32"/>
  <c r="E3901" i="32"/>
  <c r="A3902" i="32"/>
  <c r="B3902" i="32"/>
  <c r="C3902" i="32"/>
  <c r="D3902" i="32"/>
  <c r="E3902" i="32"/>
  <c r="A3903" i="32"/>
  <c r="B3903" i="32"/>
  <c r="C3903" i="32"/>
  <c r="D3903" i="32"/>
  <c r="E3903" i="32"/>
  <c r="A3904" i="32"/>
  <c r="B3904" i="32"/>
  <c r="C3904" i="32"/>
  <c r="D3904" i="32"/>
  <c r="E3904" i="32"/>
  <c r="A3905" i="32"/>
  <c r="B3905" i="32"/>
  <c r="C3905" i="32"/>
  <c r="D3905" i="32"/>
  <c r="E3905" i="32"/>
  <c r="A3906" i="32"/>
  <c r="B3906" i="32"/>
  <c r="C3906" i="32"/>
  <c r="D3906" i="32"/>
  <c r="E3906" i="32"/>
  <c r="A3907" i="32"/>
  <c r="B3907" i="32"/>
  <c r="C3907" i="32"/>
  <c r="D3907" i="32"/>
  <c r="E3907" i="32"/>
  <c r="A3908" i="32"/>
  <c r="B3908" i="32"/>
  <c r="C3908" i="32"/>
  <c r="D3908" i="32"/>
  <c r="E3908" i="32"/>
  <c r="A3909" i="32"/>
  <c r="B3909" i="32"/>
  <c r="C3909" i="32"/>
  <c r="D3909" i="32"/>
  <c r="E3909" i="32"/>
  <c r="A3910" i="32"/>
  <c r="B3910" i="32"/>
  <c r="C3910" i="32"/>
  <c r="D3910" i="32"/>
  <c r="E3910" i="32"/>
  <c r="A3911" i="32"/>
  <c r="B3911" i="32"/>
  <c r="C3911" i="32"/>
  <c r="D3911" i="32"/>
  <c r="E3911" i="32"/>
  <c r="A3912" i="32"/>
  <c r="B3912" i="32"/>
  <c r="C3912" i="32"/>
  <c r="D3912" i="32"/>
  <c r="E3912" i="32"/>
  <c r="A3913" i="32"/>
  <c r="B3913" i="32"/>
  <c r="C3913" i="32"/>
  <c r="D3913" i="32"/>
  <c r="E3913" i="32"/>
  <c r="A3914" i="32"/>
  <c r="B3914" i="32"/>
  <c r="C3914" i="32"/>
  <c r="D3914" i="32"/>
  <c r="E3914" i="32"/>
  <c r="A3915" i="32"/>
  <c r="B3915" i="32"/>
  <c r="C3915" i="32"/>
  <c r="D3915" i="32"/>
  <c r="E3915" i="32"/>
  <c r="A3916" i="32"/>
  <c r="B3916" i="32"/>
  <c r="C3916" i="32"/>
  <c r="D3916" i="32"/>
  <c r="E3916" i="32"/>
  <c r="A3917" i="32"/>
  <c r="B3917" i="32"/>
  <c r="C3917" i="32"/>
  <c r="D3917" i="32"/>
  <c r="E3917" i="32"/>
  <c r="A3918" i="32"/>
  <c r="B3918" i="32"/>
  <c r="C3918" i="32"/>
  <c r="D3918" i="32"/>
  <c r="E3918" i="32"/>
  <c r="A3919" i="32"/>
  <c r="B3919" i="32"/>
  <c r="C3919" i="32"/>
  <c r="D3919" i="32"/>
  <c r="E3919" i="32"/>
  <c r="A3920" i="32"/>
  <c r="B3920" i="32"/>
  <c r="C3920" i="32"/>
  <c r="D3920" i="32"/>
  <c r="E3920" i="32"/>
  <c r="A3921" i="32"/>
  <c r="B3921" i="32"/>
  <c r="C3921" i="32"/>
  <c r="D3921" i="32"/>
  <c r="E3921" i="32"/>
  <c r="A3922" i="32"/>
  <c r="B3922" i="32"/>
  <c r="C3922" i="32"/>
  <c r="D3922" i="32"/>
  <c r="E3922" i="32"/>
  <c r="A3923" i="32"/>
  <c r="B3923" i="32"/>
  <c r="C3923" i="32"/>
  <c r="D3923" i="32"/>
  <c r="E3923" i="32"/>
  <c r="A3924" i="32"/>
  <c r="B3924" i="32"/>
  <c r="C3924" i="32"/>
  <c r="D3924" i="32"/>
  <c r="E3924" i="32"/>
  <c r="A3925" i="32"/>
  <c r="B3925" i="32"/>
  <c r="C3925" i="32"/>
  <c r="D3925" i="32"/>
  <c r="E3925" i="32"/>
  <c r="A3926" i="32"/>
  <c r="B3926" i="32"/>
  <c r="C3926" i="32"/>
  <c r="D3926" i="32"/>
  <c r="E3926" i="32"/>
  <c r="A3927" i="32"/>
  <c r="B3927" i="32"/>
  <c r="C3927" i="32"/>
  <c r="D3927" i="32"/>
  <c r="E3927" i="32"/>
  <c r="A3928" i="32"/>
  <c r="B3928" i="32"/>
  <c r="C3928" i="32"/>
  <c r="D3928" i="32"/>
  <c r="E3928" i="32"/>
  <c r="A3929" i="32"/>
  <c r="B3929" i="32"/>
  <c r="C3929" i="32"/>
  <c r="D3929" i="32"/>
  <c r="E3929" i="32"/>
  <c r="A3930" i="32"/>
  <c r="B3930" i="32"/>
  <c r="C3930" i="32"/>
  <c r="D3930" i="32"/>
  <c r="E3930" i="32"/>
  <c r="A3931" i="32"/>
  <c r="B3931" i="32"/>
  <c r="C3931" i="32"/>
  <c r="D3931" i="32"/>
  <c r="E3931" i="32"/>
  <c r="A3932" i="32"/>
  <c r="B3932" i="32"/>
  <c r="C3932" i="32"/>
  <c r="D3932" i="32"/>
  <c r="E3932" i="32"/>
  <c r="A3933" i="32"/>
  <c r="B3933" i="32"/>
  <c r="C3933" i="32"/>
  <c r="D3933" i="32"/>
  <c r="E3933" i="32"/>
  <c r="A3934" i="32"/>
  <c r="B3934" i="32"/>
  <c r="C3934" i="32"/>
  <c r="D3934" i="32"/>
  <c r="E3934" i="32"/>
  <c r="A3935" i="32"/>
  <c r="B3935" i="32"/>
  <c r="C3935" i="32"/>
  <c r="D3935" i="32"/>
  <c r="E3935" i="32"/>
  <c r="A3936" i="32"/>
  <c r="B3936" i="32"/>
  <c r="C3936" i="32"/>
  <c r="D3936" i="32"/>
  <c r="E3936" i="32"/>
  <c r="A3937" i="32"/>
  <c r="B3937" i="32"/>
  <c r="C3937" i="32"/>
  <c r="D3937" i="32"/>
  <c r="E3937" i="32"/>
  <c r="A3938" i="32"/>
  <c r="B3938" i="32"/>
  <c r="C3938" i="32"/>
  <c r="D3938" i="32"/>
  <c r="E3938" i="32"/>
  <c r="A3939" i="32"/>
  <c r="B3939" i="32"/>
  <c r="C3939" i="32"/>
  <c r="D3939" i="32"/>
  <c r="E3939" i="32"/>
  <c r="A3940" i="32"/>
  <c r="B3940" i="32"/>
  <c r="C3940" i="32"/>
  <c r="D3940" i="32"/>
  <c r="E3940" i="32"/>
  <c r="A3941" i="32"/>
  <c r="B3941" i="32"/>
  <c r="C3941" i="32"/>
  <c r="D3941" i="32"/>
  <c r="E3941" i="32"/>
  <c r="A3942" i="32"/>
  <c r="B3942" i="32"/>
  <c r="C3942" i="32"/>
  <c r="D3942" i="32"/>
  <c r="E3942" i="32"/>
  <c r="A3943" i="32"/>
  <c r="B3943" i="32"/>
  <c r="C3943" i="32"/>
  <c r="D3943" i="32"/>
  <c r="E3943" i="32"/>
  <c r="A3944" i="32"/>
  <c r="B3944" i="32"/>
  <c r="C3944" i="32"/>
  <c r="D3944" i="32"/>
  <c r="E3944" i="32"/>
  <c r="A3945" i="32"/>
  <c r="B3945" i="32"/>
  <c r="C3945" i="32"/>
  <c r="D3945" i="32"/>
  <c r="E3945" i="32"/>
  <c r="A3946" i="32"/>
  <c r="B3946" i="32"/>
  <c r="C3946" i="32"/>
  <c r="D3946" i="32"/>
  <c r="E3946" i="32"/>
  <c r="A3947" i="32"/>
  <c r="B3947" i="32"/>
  <c r="C3947" i="32"/>
  <c r="D3947" i="32"/>
  <c r="E3947" i="32"/>
  <c r="A3948" i="32"/>
  <c r="B3948" i="32"/>
  <c r="C3948" i="32"/>
  <c r="D3948" i="32"/>
  <c r="E3948" i="32"/>
  <c r="A3949" i="32"/>
  <c r="B3949" i="32"/>
  <c r="C3949" i="32"/>
  <c r="D3949" i="32"/>
  <c r="E3949" i="32"/>
  <c r="A3950" i="32"/>
  <c r="B3950" i="32"/>
  <c r="C3950" i="32"/>
  <c r="D3950" i="32"/>
  <c r="E3950" i="32"/>
  <c r="A3951" i="32"/>
  <c r="B3951" i="32"/>
  <c r="C3951" i="32"/>
  <c r="D3951" i="32"/>
  <c r="E3951" i="32"/>
  <c r="A3952" i="32"/>
  <c r="B3952" i="32"/>
  <c r="C3952" i="32"/>
  <c r="D3952" i="32"/>
  <c r="E3952" i="32"/>
  <c r="A3953" i="32"/>
  <c r="B3953" i="32"/>
  <c r="C3953" i="32"/>
  <c r="D3953" i="32"/>
  <c r="E3953" i="32"/>
  <c r="A3954" i="32"/>
  <c r="B3954" i="32"/>
  <c r="C3954" i="32"/>
  <c r="D3954" i="32"/>
  <c r="E3954" i="32"/>
  <c r="A3955" i="32"/>
  <c r="B3955" i="32"/>
  <c r="C3955" i="32"/>
  <c r="D3955" i="32"/>
  <c r="E3955" i="32"/>
  <c r="A3956" i="32"/>
  <c r="B3956" i="32"/>
  <c r="C3956" i="32"/>
  <c r="D3956" i="32"/>
  <c r="E3956" i="32"/>
  <c r="A3957" i="32"/>
  <c r="B3957" i="32"/>
  <c r="C3957" i="32"/>
  <c r="D3957" i="32"/>
  <c r="E3957" i="32"/>
  <c r="A3958" i="32"/>
  <c r="B3958" i="32"/>
  <c r="C3958" i="32"/>
  <c r="D3958" i="32"/>
  <c r="E3958" i="32"/>
  <c r="A3959" i="32"/>
  <c r="B3959" i="32"/>
  <c r="C3959" i="32"/>
  <c r="D3959" i="32"/>
  <c r="E3959" i="32"/>
  <c r="A3960" i="32"/>
  <c r="B3960" i="32"/>
  <c r="C3960" i="32"/>
  <c r="D3960" i="32"/>
  <c r="E3960" i="32"/>
  <c r="A3961" i="32"/>
  <c r="B3961" i="32"/>
  <c r="C3961" i="32"/>
  <c r="D3961" i="32"/>
  <c r="E3961" i="32"/>
  <c r="A3962" i="32"/>
  <c r="B3962" i="32"/>
  <c r="C3962" i="32"/>
  <c r="D3962" i="32"/>
  <c r="E3962" i="32"/>
  <c r="A3963" i="32"/>
  <c r="B3963" i="32"/>
  <c r="C3963" i="32"/>
  <c r="D3963" i="32"/>
  <c r="E3963" i="32"/>
  <c r="A3964" i="32"/>
  <c r="B3964" i="32"/>
  <c r="C3964" i="32"/>
  <c r="D3964" i="32"/>
  <c r="E3964" i="32"/>
  <c r="A3965" i="32"/>
  <c r="B3965" i="32"/>
  <c r="C3965" i="32"/>
  <c r="D3965" i="32"/>
  <c r="E3965" i="32"/>
  <c r="A3966" i="32"/>
  <c r="B3966" i="32"/>
  <c r="C3966" i="32"/>
  <c r="D3966" i="32"/>
  <c r="E3966" i="32"/>
  <c r="A3967" i="32"/>
  <c r="B3967" i="32"/>
  <c r="C3967" i="32"/>
  <c r="D3967" i="32"/>
  <c r="E3967" i="32"/>
  <c r="A3968" i="32"/>
  <c r="B3968" i="32"/>
  <c r="C3968" i="32"/>
  <c r="D3968" i="32"/>
  <c r="E3968" i="32"/>
  <c r="A3969" i="32"/>
  <c r="B3969" i="32"/>
  <c r="C3969" i="32"/>
  <c r="D3969" i="32"/>
  <c r="E3969" i="32"/>
  <c r="A3970" i="32"/>
  <c r="B3970" i="32"/>
  <c r="C3970" i="32"/>
  <c r="D3970" i="32"/>
  <c r="E3970" i="32"/>
  <c r="A3971" i="32"/>
  <c r="B3971" i="32"/>
  <c r="C3971" i="32"/>
  <c r="D3971" i="32"/>
  <c r="E3971" i="32"/>
  <c r="A3972" i="32"/>
  <c r="B3972" i="32"/>
  <c r="C3972" i="32"/>
  <c r="D3972" i="32"/>
  <c r="E3972" i="32"/>
  <c r="A3973" i="32"/>
  <c r="B3973" i="32"/>
  <c r="C3973" i="32"/>
  <c r="D3973" i="32"/>
  <c r="E3973" i="32"/>
  <c r="A3974" i="32"/>
  <c r="B3974" i="32"/>
  <c r="C3974" i="32"/>
  <c r="D3974" i="32"/>
  <c r="E3974" i="32"/>
  <c r="A3975" i="32"/>
  <c r="B3975" i="32"/>
  <c r="C3975" i="32"/>
  <c r="D3975" i="32"/>
  <c r="E3975" i="32"/>
  <c r="A3976" i="32"/>
  <c r="B3976" i="32"/>
  <c r="C3976" i="32"/>
  <c r="D3976" i="32"/>
  <c r="E3976" i="32"/>
  <c r="A3977" i="32"/>
  <c r="B3977" i="32"/>
  <c r="C3977" i="32"/>
  <c r="D3977" i="32"/>
  <c r="E3977" i="32"/>
  <c r="A3978" i="32"/>
  <c r="B3978" i="32"/>
  <c r="C3978" i="32"/>
  <c r="D3978" i="32"/>
  <c r="E3978" i="32"/>
  <c r="A3979" i="32"/>
  <c r="B3979" i="32"/>
  <c r="C3979" i="32"/>
  <c r="D3979" i="32"/>
  <c r="E3979" i="32"/>
  <c r="A3980" i="32"/>
  <c r="B3980" i="32"/>
  <c r="C3980" i="32"/>
  <c r="D3980" i="32"/>
  <c r="E3980" i="32"/>
  <c r="A3981" i="32"/>
  <c r="B3981" i="32"/>
  <c r="C3981" i="32"/>
  <c r="D3981" i="32"/>
  <c r="E3981" i="32"/>
  <c r="A3982" i="32"/>
  <c r="B3982" i="32"/>
  <c r="C3982" i="32"/>
  <c r="D3982" i="32"/>
  <c r="E3982" i="32"/>
  <c r="A3983" i="32"/>
  <c r="B3983" i="32"/>
  <c r="C3983" i="32"/>
  <c r="D3983" i="32"/>
  <c r="E3983" i="32"/>
  <c r="A3984" i="32"/>
  <c r="B3984" i="32"/>
  <c r="C3984" i="32"/>
  <c r="D3984" i="32"/>
  <c r="E3984" i="32"/>
  <c r="A3985" i="32"/>
  <c r="B3985" i="32"/>
  <c r="C3985" i="32"/>
  <c r="D3985" i="32"/>
  <c r="E3985" i="32"/>
  <c r="A3986" i="32"/>
  <c r="B3986" i="32"/>
  <c r="C3986" i="32"/>
  <c r="D3986" i="32"/>
  <c r="E3986" i="32"/>
  <c r="A3987" i="32"/>
  <c r="B3987" i="32"/>
  <c r="C3987" i="32"/>
  <c r="D3987" i="32"/>
  <c r="E3987" i="32"/>
  <c r="A3988" i="32"/>
  <c r="B3988" i="32"/>
  <c r="C3988" i="32"/>
  <c r="D3988" i="32"/>
  <c r="E3988" i="32"/>
  <c r="A3989" i="32"/>
  <c r="B3989" i="32"/>
  <c r="C3989" i="32"/>
  <c r="D3989" i="32"/>
  <c r="E3989" i="32"/>
  <c r="A3990" i="32"/>
  <c r="B3990" i="32"/>
  <c r="C3990" i="32"/>
  <c r="D3990" i="32"/>
  <c r="E3990" i="32"/>
  <c r="A3991" i="32"/>
  <c r="B3991" i="32"/>
  <c r="C3991" i="32"/>
  <c r="D3991" i="32"/>
  <c r="E3991" i="32"/>
  <c r="A3992" i="32"/>
  <c r="B3992" i="32"/>
  <c r="C3992" i="32"/>
  <c r="D3992" i="32"/>
  <c r="E3992" i="32"/>
  <c r="A3993" i="32"/>
  <c r="B3993" i="32"/>
  <c r="C3993" i="32"/>
  <c r="D3993" i="32"/>
  <c r="E3993" i="32"/>
  <c r="A3994" i="32"/>
  <c r="B3994" i="32"/>
  <c r="C3994" i="32"/>
  <c r="D3994" i="32"/>
  <c r="E3994" i="32"/>
  <c r="A3995" i="32"/>
  <c r="B3995" i="32"/>
  <c r="C3995" i="32"/>
  <c r="D3995" i="32"/>
  <c r="E3995" i="32"/>
  <c r="A3996" i="32"/>
  <c r="B3996" i="32"/>
  <c r="C3996" i="32"/>
  <c r="D3996" i="32"/>
  <c r="E3996" i="32"/>
  <c r="A3997" i="32"/>
  <c r="B3997" i="32"/>
  <c r="C3997" i="32"/>
  <c r="D3997" i="32"/>
  <c r="E3997" i="32"/>
  <c r="A3998" i="32"/>
  <c r="B3998" i="32"/>
  <c r="C3998" i="32"/>
  <c r="D3998" i="32"/>
  <c r="E3998" i="32"/>
  <c r="A3999" i="32"/>
  <c r="B3999" i="32"/>
  <c r="C3999" i="32"/>
  <c r="D3999" i="32"/>
  <c r="E3999" i="32"/>
  <c r="A4000" i="32"/>
  <c r="B4000" i="32"/>
  <c r="C4000" i="32"/>
  <c r="D4000" i="32"/>
  <c r="E4000" i="32"/>
  <c r="A4001" i="32"/>
  <c r="B4001" i="32"/>
  <c r="C4001" i="32"/>
  <c r="D4001" i="32"/>
  <c r="E4001" i="32"/>
  <c r="A4002" i="32"/>
  <c r="B4002" i="32"/>
  <c r="C4002" i="32"/>
  <c r="D4002" i="32"/>
  <c r="E4002" i="32"/>
  <c r="A4003" i="32"/>
  <c r="B4003" i="32"/>
  <c r="C4003" i="32"/>
  <c r="D4003" i="32"/>
  <c r="E4003" i="32"/>
  <c r="A4004" i="32"/>
  <c r="B4004" i="32"/>
  <c r="C4004" i="32"/>
  <c r="D4004" i="32"/>
  <c r="E4004" i="32"/>
  <c r="A4005" i="32"/>
  <c r="B4005" i="32"/>
  <c r="C4005" i="32"/>
  <c r="D4005" i="32"/>
  <c r="E4005" i="32"/>
  <c r="A4006" i="32"/>
  <c r="B4006" i="32"/>
  <c r="C4006" i="32"/>
  <c r="D4006" i="32"/>
  <c r="E4006" i="32"/>
  <c r="A4007" i="32"/>
  <c r="B4007" i="32"/>
  <c r="C4007" i="32"/>
  <c r="D4007" i="32"/>
  <c r="E4007" i="32"/>
  <c r="A4008" i="32"/>
  <c r="B4008" i="32"/>
  <c r="C4008" i="32"/>
  <c r="D4008" i="32"/>
  <c r="E4008" i="32"/>
  <c r="A4009" i="32"/>
  <c r="B4009" i="32"/>
  <c r="C4009" i="32"/>
  <c r="D4009" i="32"/>
  <c r="E4009" i="32"/>
  <c r="A4010" i="32"/>
  <c r="B4010" i="32"/>
  <c r="C4010" i="32"/>
  <c r="D4010" i="32"/>
  <c r="E4010" i="32"/>
  <c r="A4011" i="32"/>
  <c r="B4011" i="32"/>
  <c r="C4011" i="32"/>
  <c r="D4011" i="32"/>
  <c r="E4011" i="32"/>
  <c r="A4012" i="32"/>
  <c r="B4012" i="32"/>
  <c r="C4012" i="32"/>
  <c r="D4012" i="32"/>
  <c r="E4012" i="32"/>
  <c r="A4013" i="32"/>
  <c r="B4013" i="32"/>
  <c r="C4013" i="32"/>
  <c r="D4013" i="32"/>
  <c r="E4013" i="32"/>
  <c r="A4014" i="32"/>
  <c r="B4014" i="32"/>
  <c r="C4014" i="32"/>
  <c r="D4014" i="32"/>
  <c r="E4014" i="32"/>
  <c r="A4015" i="32"/>
  <c r="B4015" i="32"/>
  <c r="C4015" i="32"/>
  <c r="D4015" i="32"/>
  <c r="E4015" i="32"/>
  <c r="A4016" i="32"/>
  <c r="B4016" i="32"/>
  <c r="C4016" i="32"/>
  <c r="D4016" i="32"/>
  <c r="E4016" i="32"/>
  <c r="A4017" i="32"/>
  <c r="B4017" i="32"/>
  <c r="C4017" i="32"/>
  <c r="D4017" i="32"/>
  <c r="E4017" i="32"/>
  <c r="A4018" i="32"/>
  <c r="B4018" i="32"/>
  <c r="C4018" i="32"/>
  <c r="D4018" i="32"/>
  <c r="E4018" i="32"/>
  <c r="A4019" i="32"/>
  <c r="B4019" i="32"/>
  <c r="C4019" i="32"/>
  <c r="D4019" i="32"/>
  <c r="E4019" i="32"/>
  <c r="A4020" i="32"/>
  <c r="B4020" i="32"/>
  <c r="C4020" i="32"/>
  <c r="D4020" i="32"/>
  <c r="E4020" i="32"/>
  <c r="A4021" i="32"/>
  <c r="B4021" i="32"/>
  <c r="C4021" i="32"/>
  <c r="D4021" i="32"/>
  <c r="E4021" i="32"/>
  <c r="A4022" i="32"/>
  <c r="B4022" i="32"/>
  <c r="C4022" i="32"/>
  <c r="D4022" i="32"/>
  <c r="E4022" i="32"/>
  <c r="A4023" i="32"/>
  <c r="B4023" i="32"/>
  <c r="C4023" i="32"/>
  <c r="D4023" i="32"/>
  <c r="E4023" i="32"/>
  <c r="A4024" i="32"/>
  <c r="B4024" i="32"/>
  <c r="C4024" i="32"/>
  <c r="D4024" i="32"/>
  <c r="E4024" i="32"/>
  <c r="A4025" i="32"/>
  <c r="B4025" i="32"/>
  <c r="C4025" i="32"/>
  <c r="D4025" i="32"/>
  <c r="E4025" i="32"/>
  <c r="A4026" i="32"/>
  <c r="B4026" i="32"/>
  <c r="C4026" i="32"/>
  <c r="D4026" i="32"/>
  <c r="E4026" i="32"/>
  <c r="A4027" i="32"/>
  <c r="B4027" i="32"/>
  <c r="C4027" i="32"/>
  <c r="D4027" i="32"/>
  <c r="E4027" i="32"/>
  <c r="A4028" i="32"/>
  <c r="B4028" i="32"/>
  <c r="C4028" i="32"/>
  <c r="D4028" i="32"/>
  <c r="E4028" i="32"/>
  <c r="A4029" i="32"/>
  <c r="B4029" i="32"/>
  <c r="C4029" i="32"/>
  <c r="D4029" i="32"/>
  <c r="E4029" i="32"/>
  <c r="A4030" i="32"/>
  <c r="B4030" i="32"/>
  <c r="C4030" i="32"/>
  <c r="D4030" i="32"/>
  <c r="E4030" i="32"/>
  <c r="A4031" i="32"/>
  <c r="B4031" i="32"/>
  <c r="C4031" i="32"/>
  <c r="D4031" i="32"/>
  <c r="E4031" i="32"/>
  <c r="A4032" i="32"/>
  <c r="B4032" i="32"/>
  <c r="C4032" i="32"/>
  <c r="D4032" i="32"/>
  <c r="E4032" i="32"/>
  <c r="A4033" i="32"/>
  <c r="B4033" i="32"/>
  <c r="C4033" i="32"/>
  <c r="D4033" i="32"/>
  <c r="E4033" i="32"/>
  <c r="A4034" i="32"/>
  <c r="B4034" i="32"/>
  <c r="C4034" i="32"/>
  <c r="D4034" i="32"/>
  <c r="E4034" i="32"/>
  <c r="A4035" i="32"/>
  <c r="B4035" i="32"/>
  <c r="C4035" i="32"/>
  <c r="D4035" i="32"/>
  <c r="E4035" i="32"/>
  <c r="A4036" i="32"/>
  <c r="B4036" i="32"/>
  <c r="C4036" i="32"/>
  <c r="D4036" i="32"/>
  <c r="E4036" i="32"/>
  <c r="A4037" i="32"/>
  <c r="B4037" i="32"/>
  <c r="C4037" i="32"/>
  <c r="D4037" i="32"/>
  <c r="E4037" i="32"/>
  <c r="A4038" i="32"/>
  <c r="B4038" i="32"/>
  <c r="C4038" i="32"/>
  <c r="D4038" i="32"/>
  <c r="E4038" i="32"/>
  <c r="A4039" i="32"/>
  <c r="B4039" i="32"/>
  <c r="C4039" i="32"/>
  <c r="D4039" i="32"/>
  <c r="E4039" i="32"/>
  <c r="A4040" i="32"/>
  <c r="B4040" i="32"/>
  <c r="C4040" i="32"/>
  <c r="D4040" i="32"/>
  <c r="E4040" i="32"/>
  <c r="A4041" i="32"/>
  <c r="B4041" i="32"/>
  <c r="C4041" i="32"/>
  <c r="D4041" i="32"/>
  <c r="E4041" i="32"/>
  <c r="A4042" i="32"/>
  <c r="B4042" i="32"/>
  <c r="C4042" i="32"/>
  <c r="D4042" i="32"/>
  <c r="E4042" i="32"/>
  <c r="A4043" i="32"/>
  <c r="B4043" i="32"/>
  <c r="C4043" i="32"/>
  <c r="D4043" i="32"/>
  <c r="E4043" i="32"/>
  <c r="A4044" i="32"/>
  <c r="B4044" i="32"/>
  <c r="C4044" i="32"/>
  <c r="D4044" i="32"/>
  <c r="E4044" i="32"/>
  <c r="A4045" i="32"/>
  <c r="B4045" i="32"/>
  <c r="C4045" i="32"/>
  <c r="D4045" i="32"/>
  <c r="E4045" i="32"/>
  <c r="A4046" i="32"/>
  <c r="B4046" i="32"/>
  <c r="C4046" i="32"/>
  <c r="D4046" i="32"/>
  <c r="E4046" i="32"/>
  <c r="A4047" i="32"/>
  <c r="B4047" i="32"/>
  <c r="C4047" i="32"/>
  <c r="D4047" i="32"/>
  <c r="E4047" i="32"/>
  <c r="A4048" i="32"/>
  <c r="B4048" i="32"/>
  <c r="C4048" i="32"/>
  <c r="D4048" i="32"/>
  <c r="E4048" i="32"/>
  <c r="A4049" i="32"/>
  <c r="B4049" i="32"/>
  <c r="C4049" i="32"/>
  <c r="D4049" i="32"/>
  <c r="E4049" i="32"/>
  <c r="A4050" i="32"/>
  <c r="B4050" i="32"/>
  <c r="C4050" i="32"/>
  <c r="D4050" i="32"/>
  <c r="E4050" i="32"/>
  <c r="A4051" i="32"/>
  <c r="B4051" i="32"/>
  <c r="C4051" i="32"/>
  <c r="D4051" i="32"/>
  <c r="E4051" i="32"/>
  <c r="A4052" i="32"/>
  <c r="B4052" i="32"/>
  <c r="C4052" i="32"/>
  <c r="D4052" i="32"/>
  <c r="E4052" i="32"/>
  <c r="A4053" i="32"/>
  <c r="B4053" i="32"/>
  <c r="C4053" i="32"/>
  <c r="D4053" i="32"/>
  <c r="E4053" i="32"/>
  <c r="A4054" i="32"/>
  <c r="B4054" i="32"/>
  <c r="C4054" i="32"/>
  <c r="D4054" i="32"/>
  <c r="E4054" i="32"/>
  <c r="A4055" i="32"/>
  <c r="B4055" i="32"/>
  <c r="C4055" i="32"/>
  <c r="D4055" i="32"/>
  <c r="E4055" i="32"/>
  <c r="A4056" i="32"/>
  <c r="B4056" i="32"/>
  <c r="C4056" i="32"/>
  <c r="D4056" i="32"/>
  <c r="E4056" i="32"/>
  <c r="A4057" i="32"/>
  <c r="B4057" i="32"/>
  <c r="C4057" i="32"/>
  <c r="D4057" i="32"/>
  <c r="E4057" i="32"/>
  <c r="A4058" i="32"/>
  <c r="B4058" i="32"/>
  <c r="C4058" i="32"/>
  <c r="D4058" i="32"/>
  <c r="E4058" i="32"/>
  <c r="A4059" i="32"/>
  <c r="B4059" i="32"/>
  <c r="C4059" i="32"/>
  <c r="D4059" i="32"/>
  <c r="E4059" i="32"/>
  <c r="A4060" i="32"/>
  <c r="B4060" i="32"/>
  <c r="C4060" i="32"/>
  <c r="D4060" i="32"/>
  <c r="E4060" i="32"/>
  <c r="A4061" i="32"/>
  <c r="B4061" i="32"/>
  <c r="C4061" i="32"/>
  <c r="D4061" i="32"/>
  <c r="E4061" i="32"/>
  <c r="A4062" i="32"/>
  <c r="B4062" i="32"/>
  <c r="C4062" i="32"/>
  <c r="D4062" i="32"/>
  <c r="E4062" i="32"/>
  <c r="A4063" i="32"/>
  <c r="B4063" i="32"/>
  <c r="C4063" i="32"/>
  <c r="D4063" i="32"/>
  <c r="E4063" i="32"/>
  <c r="A4064" i="32"/>
  <c r="B4064" i="32"/>
  <c r="C4064" i="32"/>
  <c r="D4064" i="32"/>
  <c r="E4064" i="32"/>
  <c r="A4065" i="32"/>
  <c r="B4065" i="32"/>
  <c r="C4065" i="32"/>
  <c r="D4065" i="32"/>
  <c r="E4065" i="32"/>
  <c r="A4066" i="32"/>
  <c r="B4066" i="32"/>
  <c r="C4066" i="32"/>
  <c r="D4066" i="32"/>
  <c r="E4066" i="32"/>
  <c r="A4067" i="32"/>
  <c r="B4067" i="32"/>
  <c r="C4067" i="32"/>
  <c r="D4067" i="32"/>
  <c r="E4067" i="32"/>
  <c r="A4068" i="32"/>
  <c r="B4068" i="32"/>
  <c r="C4068" i="32"/>
  <c r="D4068" i="32"/>
  <c r="E4068" i="32"/>
  <c r="A4069" i="32"/>
  <c r="B4069" i="32"/>
  <c r="C4069" i="32"/>
  <c r="D4069" i="32"/>
  <c r="E4069" i="32"/>
  <c r="A4070" i="32"/>
  <c r="B4070" i="32"/>
  <c r="C4070" i="32"/>
  <c r="D4070" i="32"/>
  <c r="E4070" i="32"/>
  <c r="A4071" i="32"/>
  <c r="B4071" i="32"/>
  <c r="C4071" i="32"/>
  <c r="D4071" i="32"/>
  <c r="E4071" i="32"/>
  <c r="A4072" i="32"/>
  <c r="B4072" i="32"/>
  <c r="C4072" i="32"/>
  <c r="D4072" i="32"/>
  <c r="E4072" i="32"/>
  <c r="A4073" i="32"/>
  <c r="B4073" i="32"/>
  <c r="C4073" i="32"/>
  <c r="D4073" i="32"/>
  <c r="E4073" i="32"/>
  <c r="A4074" i="32"/>
  <c r="B4074" i="32"/>
  <c r="C4074" i="32"/>
  <c r="D4074" i="32"/>
  <c r="E4074" i="32"/>
  <c r="A4075" i="32"/>
  <c r="B4075" i="32"/>
  <c r="C4075" i="32"/>
  <c r="D4075" i="32"/>
  <c r="E4075" i="32"/>
  <c r="A4076" i="32"/>
  <c r="B4076" i="32"/>
  <c r="C4076" i="32"/>
  <c r="D4076" i="32"/>
  <c r="E4076" i="32"/>
  <c r="A4077" i="32"/>
  <c r="B4077" i="32"/>
  <c r="C4077" i="32"/>
  <c r="D4077" i="32"/>
  <c r="E4077" i="32"/>
  <c r="A4078" i="32"/>
  <c r="B4078" i="32"/>
  <c r="C4078" i="32"/>
  <c r="D4078" i="32"/>
  <c r="E4078" i="32"/>
  <c r="A4079" i="32"/>
  <c r="B4079" i="32"/>
  <c r="C4079" i="32"/>
  <c r="D4079" i="32"/>
  <c r="E4079" i="32"/>
  <c r="A4080" i="32"/>
  <c r="B4080" i="32"/>
  <c r="C4080" i="32"/>
  <c r="D4080" i="32"/>
  <c r="E4080" i="32"/>
  <c r="A4081" i="32"/>
  <c r="B4081" i="32"/>
  <c r="C4081" i="32"/>
  <c r="D4081" i="32"/>
  <c r="E4081" i="32"/>
  <c r="A4082" i="32"/>
  <c r="B4082" i="32"/>
  <c r="C4082" i="32"/>
  <c r="D4082" i="32"/>
  <c r="E4082" i="32"/>
  <c r="A4083" i="32"/>
  <c r="B4083" i="32"/>
  <c r="C4083" i="32"/>
  <c r="D4083" i="32"/>
  <c r="E4083" i="32"/>
  <c r="A4084" i="32"/>
  <c r="B4084" i="32"/>
  <c r="C4084" i="32"/>
  <c r="D4084" i="32"/>
  <c r="E4084" i="32"/>
  <c r="A4085" i="32"/>
  <c r="B4085" i="32"/>
  <c r="C4085" i="32"/>
  <c r="D4085" i="32"/>
  <c r="E4085" i="32"/>
  <c r="A4086" i="32"/>
  <c r="B4086" i="32"/>
  <c r="C4086" i="32"/>
  <c r="D4086" i="32"/>
  <c r="E4086" i="32"/>
  <c r="A4087" i="32"/>
  <c r="B4087" i="32"/>
  <c r="C4087" i="32"/>
  <c r="D4087" i="32"/>
  <c r="E4087" i="32"/>
  <c r="A4088" i="32"/>
  <c r="B4088" i="32"/>
  <c r="C4088" i="32"/>
  <c r="D4088" i="32"/>
  <c r="E4088" i="32"/>
  <c r="A4089" i="32"/>
  <c r="B4089" i="32"/>
  <c r="C4089" i="32"/>
  <c r="D4089" i="32"/>
  <c r="E4089" i="32"/>
  <c r="A4090" i="32"/>
  <c r="B4090" i="32"/>
  <c r="C4090" i="32"/>
  <c r="D4090" i="32"/>
  <c r="E4090" i="32"/>
  <c r="A4091" i="32"/>
  <c r="B4091" i="32"/>
  <c r="C4091" i="32"/>
  <c r="D4091" i="32"/>
  <c r="E4091" i="32"/>
  <c r="A4092" i="32"/>
  <c r="B4092" i="32"/>
  <c r="C4092" i="32"/>
  <c r="D4092" i="32"/>
  <c r="E4092" i="32"/>
  <c r="A4093" i="32"/>
  <c r="B4093" i="32"/>
  <c r="C4093" i="32"/>
  <c r="D4093" i="32"/>
  <c r="E4093" i="32"/>
  <c r="A4094" i="32"/>
  <c r="B4094" i="32"/>
  <c r="C4094" i="32"/>
  <c r="D4094" i="32"/>
  <c r="E4094" i="32"/>
  <c r="A4095" i="32"/>
  <c r="B4095" i="32"/>
  <c r="C4095" i="32"/>
  <c r="D4095" i="32"/>
  <c r="E4095" i="32"/>
  <c r="A4096" i="32"/>
  <c r="B4096" i="32"/>
  <c r="C4096" i="32"/>
  <c r="D4096" i="32"/>
  <c r="E4096" i="32"/>
  <c r="A4097" i="32"/>
  <c r="B4097" i="32"/>
  <c r="C4097" i="32"/>
  <c r="D4097" i="32"/>
  <c r="E4097" i="32"/>
  <c r="A4098" i="32"/>
  <c r="B4098" i="32"/>
  <c r="C4098" i="32"/>
  <c r="D4098" i="32"/>
  <c r="E4098" i="32"/>
  <c r="A4099" i="32"/>
  <c r="B4099" i="32"/>
  <c r="C4099" i="32"/>
  <c r="D4099" i="32"/>
  <c r="E4099" i="32"/>
  <c r="A4100" i="32"/>
  <c r="B4100" i="32"/>
  <c r="C4100" i="32"/>
  <c r="D4100" i="32"/>
  <c r="E4100" i="32"/>
  <c r="A4101" i="32"/>
  <c r="B4101" i="32"/>
  <c r="C4101" i="32"/>
  <c r="D4101" i="32"/>
  <c r="E4101" i="32"/>
  <c r="A4102" i="32"/>
  <c r="B4102" i="32"/>
  <c r="C4102" i="32"/>
  <c r="D4102" i="32"/>
  <c r="E4102" i="32"/>
  <c r="A4103" i="32"/>
  <c r="B4103" i="32"/>
  <c r="C4103" i="32"/>
  <c r="D4103" i="32"/>
  <c r="E4103" i="32"/>
  <c r="A4104" i="32"/>
  <c r="B4104" i="32"/>
  <c r="C4104" i="32"/>
  <c r="D4104" i="32"/>
  <c r="E4104" i="32"/>
  <c r="A4105" i="32"/>
  <c r="B4105" i="32"/>
  <c r="C4105" i="32"/>
  <c r="D4105" i="32"/>
  <c r="E4105" i="32"/>
  <c r="A4106" i="32"/>
  <c r="B4106" i="32"/>
  <c r="C4106" i="32"/>
  <c r="D4106" i="32"/>
  <c r="E4106" i="32"/>
  <c r="A4107" i="32"/>
  <c r="B4107" i="32"/>
  <c r="C4107" i="32"/>
  <c r="D4107" i="32"/>
  <c r="E4107" i="32"/>
  <c r="A4108" i="32"/>
  <c r="B4108" i="32"/>
  <c r="C4108" i="32"/>
  <c r="D4108" i="32"/>
  <c r="E4108" i="32"/>
  <c r="A4109" i="32"/>
  <c r="B4109" i="32"/>
  <c r="C4109" i="32"/>
  <c r="D4109" i="32"/>
  <c r="E4109" i="32"/>
  <c r="A4110" i="32"/>
  <c r="B4110" i="32"/>
  <c r="C4110" i="32"/>
  <c r="D4110" i="32"/>
  <c r="E4110" i="32"/>
  <c r="A4111" i="32"/>
  <c r="B4111" i="32"/>
  <c r="C4111" i="32"/>
  <c r="D4111" i="32"/>
  <c r="E4111" i="32"/>
  <c r="A4112" i="32"/>
  <c r="B4112" i="32"/>
  <c r="C4112" i="32"/>
  <c r="D4112" i="32"/>
  <c r="E4112" i="32"/>
  <c r="A4113" i="32"/>
  <c r="B4113" i="32"/>
  <c r="C4113" i="32"/>
  <c r="D4113" i="32"/>
  <c r="E4113" i="32"/>
  <c r="A4114" i="32"/>
  <c r="B4114" i="32"/>
  <c r="C4114" i="32"/>
  <c r="D4114" i="32"/>
  <c r="E4114" i="32"/>
  <c r="A4115" i="32"/>
  <c r="B4115" i="32"/>
  <c r="C4115" i="32"/>
  <c r="D4115" i="32"/>
  <c r="E4115" i="32"/>
  <c r="A4116" i="32"/>
  <c r="B4116" i="32"/>
  <c r="C4116" i="32"/>
  <c r="D4116" i="32"/>
  <c r="E4116" i="32"/>
  <c r="A4117" i="32"/>
  <c r="B4117" i="32"/>
  <c r="C4117" i="32"/>
  <c r="D4117" i="32"/>
  <c r="E4117" i="32"/>
  <c r="A4118" i="32"/>
  <c r="B4118" i="32"/>
  <c r="C4118" i="32"/>
  <c r="D4118" i="32"/>
  <c r="E4118" i="32"/>
  <c r="A4119" i="32"/>
  <c r="B4119" i="32"/>
  <c r="C4119" i="32"/>
  <c r="D4119" i="32"/>
  <c r="E4119" i="32"/>
  <c r="A4120" i="32"/>
  <c r="B4120" i="32"/>
  <c r="C4120" i="32"/>
  <c r="D4120" i="32"/>
  <c r="E4120" i="32"/>
  <c r="A4121" i="32"/>
  <c r="B4121" i="32"/>
  <c r="C4121" i="32"/>
  <c r="D4121" i="32"/>
  <c r="E4121" i="32"/>
  <c r="A4122" i="32"/>
  <c r="B4122" i="32"/>
  <c r="C4122" i="32"/>
  <c r="D4122" i="32"/>
  <c r="E4122" i="32"/>
  <c r="A4123" i="32"/>
  <c r="B4123" i="32"/>
  <c r="C4123" i="32"/>
  <c r="D4123" i="32"/>
  <c r="E4123" i="32"/>
  <c r="A4124" i="32"/>
  <c r="B4124" i="32"/>
  <c r="C4124" i="32"/>
  <c r="D4124" i="32"/>
  <c r="E4124" i="32"/>
  <c r="A4125" i="32"/>
  <c r="B4125" i="32"/>
  <c r="C4125" i="32"/>
  <c r="D4125" i="32"/>
  <c r="E4125" i="32"/>
  <c r="A4126" i="32"/>
  <c r="B4126" i="32"/>
  <c r="C4126" i="32"/>
  <c r="D4126" i="32"/>
  <c r="E4126" i="32"/>
  <c r="A4127" i="32"/>
  <c r="B4127" i="32"/>
  <c r="C4127" i="32"/>
  <c r="D4127" i="32"/>
  <c r="E4127" i="32"/>
  <c r="A4128" i="32"/>
  <c r="B4128" i="32"/>
  <c r="C4128" i="32"/>
  <c r="D4128" i="32"/>
  <c r="E4128" i="32"/>
  <c r="A4129" i="32"/>
  <c r="B4129" i="32"/>
  <c r="C4129" i="32"/>
  <c r="D4129" i="32"/>
  <c r="E4129" i="32"/>
  <c r="A4130" i="32"/>
  <c r="B4130" i="32"/>
  <c r="C4130" i="32"/>
  <c r="D4130" i="32"/>
  <c r="E4130" i="32"/>
  <c r="A4131" i="32"/>
  <c r="B4131" i="32"/>
  <c r="C4131" i="32"/>
  <c r="D4131" i="32"/>
  <c r="E4131" i="32"/>
  <c r="A4132" i="32"/>
  <c r="B4132" i="32"/>
  <c r="C4132" i="32"/>
  <c r="D4132" i="32"/>
  <c r="E4132" i="32"/>
  <c r="A4133" i="32"/>
  <c r="B4133" i="32"/>
  <c r="C4133" i="32"/>
  <c r="D4133" i="32"/>
  <c r="E4133" i="32"/>
  <c r="A4134" i="32"/>
  <c r="B4134" i="32"/>
  <c r="C4134" i="32"/>
  <c r="D4134" i="32"/>
  <c r="E4134" i="32"/>
  <c r="A4135" i="32"/>
  <c r="B4135" i="32"/>
  <c r="C4135" i="32"/>
  <c r="D4135" i="32"/>
  <c r="E4135" i="32"/>
  <c r="A4136" i="32"/>
  <c r="B4136" i="32"/>
  <c r="C4136" i="32"/>
  <c r="D4136" i="32"/>
  <c r="E4136" i="32"/>
  <c r="A4137" i="32"/>
  <c r="B4137" i="32"/>
  <c r="C4137" i="32"/>
  <c r="D4137" i="32"/>
  <c r="E4137" i="32"/>
  <c r="A4138" i="32"/>
  <c r="B4138" i="32"/>
  <c r="C4138" i="32"/>
  <c r="D4138" i="32"/>
  <c r="E4138" i="32"/>
  <c r="A4139" i="32"/>
  <c r="B4139" i="32"/>
  <c r="C4139" i="32"/>
  <c r="D4139" i="32"/>
  <c r="E4139" i="32"/>
  <c r="A4140" i="32"/>
  <c r="B4140" i="32"/>
  <c r="C4140" i="32"/>
  <c r="D4140" i="32"/>
  <c r="E4140" i="32"/>
  <c r="A4141" i="32"/>
  <c r="B4141" i="32"/>
  <c r="C4141" i="32"/>
  <c r="D4141" i="32"/>
  <c r="E4141" i="32"/>
  <c r="A4142" i="32"/>
  <c r="B4142" i="32"/>
  <c r="C4142" i="32"/>
  <c r="D4142" i="32"/>
  <c r="E4142" i="32"/>
  <c r="A4143" i="32"/>
  <c r="B4143" i="32"/>
  <c r="C4143" i="32"/>
  <c r="D4143" i="32"/>
  <c r="E4143" i="32"/>
  <c r="A4144" i="32"/>
  <c r="B4144" i="32"/>
  <c r="C4144" i="32"/>
  <c r="D4144" i="32"/>
  <c r="E4144" i="32"/>
  <c r="A4145" i="32"/>
  <c r="B4145" i="32"/>
  <c r="C4145" i="32"/>
  <c r="D4145" i="32"/>
  <c r="E4145" i="32"/>
  <c r="A4146" i="32"/>
  <c r="B4146" i="32"/>
  <c r="C4146" i="32"/>
  <c r="D4146" i="32"/>
  <c r="E4146" i="32"/>
  <c r="A4147" i="32"/>
  <c r="B4147" i="32"/>
  <c r="C4147" i="32"/>
  <c r="D4147" i="32"/>
  <c r="E4147" i="32"/>
  <c r="A4148" i="32"/>
  <c r="B4148" i="32"/>
  <c r="C4148" i="32"/>
  <c r="D4148" i="32"/>
  <c r="E4148" i="32"/>
  <c r="A4149" i="32"/>
  <c r="B4149" i="32"/>
  <c r="C4149" i="32"/>
  <c r="D4149" i="32"/>
  <c r="E4149" i="32"/>
  <c r="A4150" i="32"/>
  <c r="B4150" i="32"/>
  <c r="C4150" i="32"/>
  <c r="D4150" i="32"/>
  <c r="E4150" i="32"/>
  <c r="A4151" i="32"/>
  <c r="B4151" i="32"/>
  <c r="C4151" i="32"/>
  <c r="D4151" i="32"/>
  <c r="E4151" i="32"/>
  <c r="A4152" i="32"/>
  <c r="B4152" i="32"/>
  <c r="C4152" i="32"/>
  <c r="D4152" i="32"/>
  <c r="E4152" i="32"/>
  <c r="A4153" i="32"/>
  <c r="B4153" i="32"/>
  <c r="C4153" i="32"/>
  <c r="D4153" i="32"/>
  <c r="E4153" i="32"/>
  <c r="A4154" i="32"/>
  <c r="B4154" i="32"/>
  <c r="C4154" i="32"/>
  <c r="D4154" i="32"/>
  <c r="E4154" i="32"/>
  <c r="A4155" i="32"/>
  <c r="B4155" i="32"/>
  <c r="C4155" i="32"/>
  <c r="D4155" i="32"/>
  <c r="E4155" i="32"/>
  <c r="A4156" i="32"/>
  <c r="B4156" i="32"/>
  <c r="C4156" i="32"/>
  <c r="D4156" i="32"/>
  <c r="E4156" i="32"/>
  <c r="A4157" i="32"/>
  <c r="B4157" i="32"/>
  <c r="C4157" i="32"/>
  <c r="D4157" i="32"/>
  <c r="E4157" i="32"/>
  <c r="A4158" i="32"/>
  <c r="B4158" i="32"/>
  <c r="C4158" i="32"/>
  <c r="D4158" i="32"/>
  <c r="E4158" i="32"/>
  <c r="A4159" i="32"/>
  <c r="B4159" i="32"/>
  <c r="C4159" i="32"/>
  <c r="D4159" i="32"/>
  <c r="E4159" i="32"/>
  <c r="A4160" i="32"/>
  <c r="B4160" i="32"/>
  <c r="C4160" i="32"/>
  <c r="D4160" i="32"/>
  <c r="E4160" i="32"/>
  <c r="A4161" i="32"/>
  <c r="B4161" i="32"/>
  <c r="C4161" i="32"/>
  <c r="D4161" i="32"/>
  <c r="E4161" i="32"/>
  <c r="A4162" i="32"/>
  <c r="B4162" i="32"/>
  <c r="C4162" i="32"/>
  <c r="D4162" i="32"/>
  <c r="E4162" i="32"/>
  <c r="A4163" i="32"/>
  <c r="B4163" i="32"/>
  <c r="C4163" i="32"/>
  <c r="D4163" i="32"/>
  <c r="E4163" i="32"/>
  <c r="A4164" i="32"/>
  <c r="B4164" i="32"/>
  <c r="C4164" i="32"/>
  <c r="D4164" i="32"/>
  <c r="E4164" i="32"/>
  <c r="A4165" i="32"/>
  <c r="B4165" i="32"/>
  <c r="C4165" i="32"/>
  <c r="D4165" i="32"/>
  <c r="E4165" i="32"/>
  <c r="A4166" i="32"/>
  <c r="B4166" i="32"/>
  <c r="C4166" i="32"/>
  <c r="D4166" i="32"/>
  <c r="E4166" i="32"/>
  <c r="A4167" i="32"/>
  <c r="B4167" i="32"/>
  <c r="C4167" i="32"/>
  <c r="D4167" i="32"/>
  <c r="E4167" i="32"/>
  <c r="A4168" i="32"/>
  <c r="B4168" i="32"/>
  <c r="C4168" i="32"/>
  <c r="D4168" i="32"/>
  <c r="E4168" i="32"/>
  <c r="A4169" i="32"/>
  <c r="B4169" i="32"/>
  <c r="C4169" i="32"/>
  <c r="D4169" i="32"/>
  <c r="E4169" i="32"/>
  <c r="A4170" i="32"/>
  <c r="B4170" i="32"/>
  <c r="C4170" i="32"/>
  <c r="D4170" i="32"/>
  <c r="E4170" i="32"/>
  <c r="A4171" i="32"/>
  <c r="B4171" i="32"/>
  <c r="C4171" i="32"/>
  <c r="D4171" i="32"/>
  <c r="E4171" i="32"/>
  <c r="A4172" i="32"/>
  <c r="B4172" i="32"/>
  <c r="C4172" i="32"/>
  <c r="D4172" i="32"/>
  <c r="E4172" i="32"/>
  <c r="A4173" i="32"/>
  <c r="B4173" i="32"/>
  <c r="C4173" i="32"/>
  <c r="D4173" i="32"/>
  <c r="E4173" i="32"/>
  <c r="A4174" i="32"/>
  <c r="B4174" i="32"/>
  <c r="C4174" i="32"/>
  <c r="D4174" i="32"/>
  <c r="E4174" i="32"/>
  <c r="A4175" i="32"/>
  <c r="B4175" i="32"/>
  <c r="C4175" i="32"/>
  <c r="D4175" i="32"/>
  <c r="E4175" i="32"/>
  <c r="A4176" i="32"/>
  <c r="B4176" i="32"/>
  <c r="C4176" i="32"/>
  <c r="D4176" i="32"/>
  <c r="E4176" i="32"/>
  <c r="A4177" i="32"/>
  <c r="B4177" i="32"/>
  <c r="C4177" i="32"/>
  <c r="D4177" i="32"/>
  <c r="E4177" i="32"/>
  <c r="A4178" i="32"/>
  <c r="B4178" i="32"/>
  <c r="C4178" i="32"/>
  <c r="D4178" i="32"/>
  <c r="E4178" i="32"/>
  <c r="A4179" i="32"/>
  <c r="B4179" i="32"/>
  <c r="C4179" i="32"/>
  <c r="D4179" i="32"/>
  <c r="E4179" i="32"/>
  <c r="A4180" i="32"/>
  <c r="B4180" i="32"/>
  <c r="C4180" i="32"/>
  <c r="D4180" i="32"/>
  <c r="E4180" i="32"/>
  <c r="A4181" i="32"/>
  <c r="B4181" i="32"/>
  <c r="C4181" i="32"/>
  <c r="D4181" i="32"/>
  <c r="E4181" i="32"/>
  <c r="A4182" i="32"/>
  <c r="B4182" i="32"/>
  <c r="C4182" i="32"/>
  <c r="D4182" i="32"/>
  <c r="E4182" i="32"/>
  <c r="A4183" i="32"/>
  <c r="B4183" i="32"/>
  <c r="C4183" i="32"/>
  <c r="D4183" i="32"/>
  <c r="E4183" i="32"/>
  <c r="A4184" i="32"/>
  <c r="B4184" i="32"/>
  <c r="C4184" i="32"/>
  <c r="D4184" i="32"/>
  <c r="E4184" i="32"/>
  <c r="A4185" i="32"/>
  <c r="B4185" i="32"/>
  <c r="C4185" i="32"/>
  <c r="D4185" i="32"/>
  <c r="E4185" i="32"/>
  <c r="A4186" i="32"/>
  <c r="B4186" i="32"/>
  <c r="C4186" i="32"/>
  <c r="D4186" i="32"/>
  <c r="E4186" i="32"/>
  <c r="A4187" i="32"/>
  <c r="B4187" i="32"/>
  <c r="C4187" i="32"/>
  <c r="D4187" i="32"/>
  <c r="E4187" i="32"/>
  <c r="A4188" i="32"/>
  <c r="B4188" i="32"/>
  <c r="C4188" i="32"/>
  <c r="D4188" i="32"/>
  <c r="E4188" i="32"/>
  <c r="A4189" i="32"/>
  <c r="B4189" i="32"/>
  <c r="C4189" i="32"/>
  <c r="D4189" i="32"/>
  <c r="E4189" i="32"/>
  <c r="A4190" i="32"/>
  <c r="B4190" i="32"/>
  <c r="C4190" i="32"/>
  <c r="D4190" i="32"/>
  <c r="E4190" i="32"/>
  <c r="A4191" i="32"/>
  <c r="B4191" i="32"/>
  <c r="C4191" i="32"/>
  <c r="D4191" i="32"/>
  <c r="E4191" i="32"/>
  <c r="A4192" i="32"/>
  <c r="B4192" i="32"/>
  <c r="C4192" i="32"/>
  <c r="D4192" i="32"/>
  <c r="E4192" i="32"/>
  <c r="A4193" i="32"/>
  <c r="B4193" i="32"/>
  <c r="C4193" i="32"/>
  <c r="D4193" i="32"/>
  <c r="E4193" i="32"/>
  <c r="A4194" i="32"/>
  <c r="B4194" i="32"/>
  <c r="C4194" i="32"/>
  <c r="D4194" i="32"/>
  <c r="E4194" i="32"/>
  <c r="A4195" i="32"/>
  <c r="B4195" i="32"/>
  <c r="C4195" i="32"/>
  <c r="D4195" i="32"/>
  <c r="E4195" i="32"/>
  <c r="A4196" i="32"/>
  <c r="B4196" i="32"/>
  <c r="C4196" i="32"/>
  <c r="D4196" i="32"/>
  <c r="E4196" i="32"/>
  <c r="A4197" i="32"/>
  <c r="B4197" i="32"/>
  <c r="C4197" i="32"/>
  <c r="D4197" i="32"/>
  <c r="E4197" i="32"/>
  <c r="A4198" i="32"/>
  <c r="B4198" i="32"/>
  <c r="C4198" i="32"/>
  <c r="D4198" i="32"/>
  <c r="E4198" i="32"/>
  <c r="A4199" i="32"/>
  <c r="B4199" i="32"/>
  <c r="C4199" i="32"/>
  <c r="D4199" i="32"/>
  <c r="E4199" i="32"/>
  <c r="A4200" i="32"/>
  <c r="B4200" i="32"/>
  <c r="C4200" i="32"/>
  <c r="D4200" i="32"/>
  <c r="E4200" i="32"/>
  <c r="A4201" i="32"/>
  <c r="B4201" i="32"/>
  <c r="C4201" i="32"/>
  <c r="D4201" i="32"/>
  <c r="E4201" i="32"/>
  <c r="A4202" i="32"/>
  <c r="B4202" i="32"/>
  <c r="C4202" i="32"/>
  <c r="D4202" i="32"/>
  <c r="E4202" i="32"/>
  <c r="A4203" i="32"/>
  <c r="B4203" i="32"/>
  <c r="C4203" i="32"/>
  <c r="D4203" i="32"/>
  <c r="E4203" i="32"/>
  <c r="A4204" i="32"/>
  <c r="B4204" i="32"/>
  <c r="C4204" i="32"/>
  <c r="D4204" i="32"/>
  <c r="E4204" i="32"/>
  <c r="A4205" i="32"/>
  <c r="B4205" i="32"/>
  <c r="C4205" i="32"/>
  <c r="D4205" i="32"/>
  <c r="E4205" i="32"/>
  <c r="A4206" i="32"/>
  <c r="B4206" i="32"/>
  <c r="C4206" i="32"/>
  <c r="D4206" i="32"/>
  <c r="E4206" i="32"/>
  <c r="A4207" i="32"/>
  <c r="B4207" i="32"/>
  <c r="C4207" i="32"/>
  <c r="D4207" i="32"/>
  <c r="E4207" i="32"/>
  <c r="A4208" i="32"/>
  <c r="B4208" i="32"/>
  <c r="C4208" i="32"/>
  <c r="D4208" i="32"/>
  <c r="E4208" i="32"/>
  <c r="A4209" i="32"/>
  <c r="B4209" i="32"/>
  <c r="C4209" i="32"/>
  <c r="D4209" i="32"/>
  <c r="E4209" i="32"/>
  <c r="A4210" i="32"/>
  <c r="B4210" i="32"/>
  <c r="C4210" i="32"/>
  <c r="D4210" i="32"/>
  <c r="E4210" i="32"/>
  <c r="A4211" i="32"/>
  <c r="B4211" i="32"/>
  <c r="C4211" i="32"/>
  <c r="D4211" i="32"/>
  <c r="E4211" i="32"/>
  <c r="A4212" i="32"/>
  <c r="B4212" i="32"/>
  <c r="C4212" i="32"/>
  <c r="D4212" i="32"/>
  <c r="E4212" i="32"/>
  <c r="A4213" i="32"/>
  <c r="B4213" i="32"/>
  <c r="C4213" i="32"/>
  <c r="D4213" i="32"/>
  <c r="E4213" i="32"/>
  <c r="A4214" i="32"/>
  <c r="B4214" i="32"/>
  <c r="C4214" i="32"/>
  <c r="D4214" i="32"/>
  <c r="E4214" i="32"/>
  <c r="A4215" i="32"/>
  <c r="B4215" i="32"/>
  <c r="C4215" i="32"/>
  <c r="D4215" i="32"/>
  <c r="E4215" i="32"/>
  <c r="A4216" i="32"/>
  <c r="B4216" i="32"/>
  <c r="C4216" i="32"/>
  <c r="D4216" i="32"/>
  <c r="E4216" i="32"/>
  <c r="A4217" i="32"/>
  <c r="B4217" i="32"/>
  <c r="C4217" i="32"/>
  <c r="D4217" i="32"/>
  <c r="E4217" i="32"/>
  <c r="A4218" i="32"/>
  <c r="B4218" i="32"/>
  <c r="C4218" i="32"/>
  <c r="D4218" i="32"/>
  <c r="E4218" i="32"/>
  <c r="A4219" i="32"/>
  <c r="B4219" i="32"/>
  <c r="C4219" i="32"/>
  <c r="D4219" i="32"/>
  <c r="E4219" i="32"/>
  <c r="A4220" i="32"/>
  <c r="B4220" i="32"/>
  <c r="C4220" i="32"/>
  <c r="D4220" i="32"/>
  <c r="E4220" i="32"/>
  <c r="A4221" i="32"/>
  <c r="B4221" i="32"/>
  <c r="C4221" i="32"/>
  <c r="D4221" i="32"/>
  <c r="E4221" i="32"/>
  <c r="A4222" i="32"/>
  <c r="B4222" i="32"/>
  <c r="C4222" i="32"/>
  <c r="D4222" i="32"/>
  <c r="E4222" i="32"/>
  <c r="A4223" i="32"/>
  <c r="B4223" i="32"/>
  <c r="C4223" i="32"/>
  <c r="D4223" i="32"/>
  <c r="E4223" i="32"/>
  <c r="A4224" i="32"/>
  <c r="B4224" i="32"/>
  <c r="C4224" i="32"/>
  <c r="D4224" i="32"/>
  <c r="E4224" i="32"/>
  <c r="A4225" i="32"/>
  <c r="B4225" i="32"/>
  <c r="C4225" i="32"/>
  <c r="D4225" i="32"/>
  <c r="E4225" i="32"/>
  <c r="A4226" i="32"/>
  <c r="B4226" i="32"/>
  <c r="C4226" i="32"/>
  <c r="D4226" i="32"/>
  <c r="E4226" i="32"/>
  <c r="A4227" i="32"/>
  <c r="B4227" i="32"/>
  <c r="C4227" i="32"/>
  <c r="D4227" i="32"/>
  <c r="E4227" i="32"/>
  <c r="A4228" i="32"/>
  <c r="B4228" i="32"/>
  <c r="C4228" i="32"/>
  <c r="D4228" i="32"/>
  <c r="E4228" i="32"/>
  <c r="A4229" i="32"/>
  <c r="B4229" i="32"/>
  <c r="C4229" i="32"/>
  <c r="D4229" i="32"/>
  <c r="E4229" i="32"/>
  <c r="A4230" i="32"/>
  <c r="B4230" i="32"/>
  <c r="C4230" i="32"/>
  <c r="D4230" i="32"/>
  <c r="E4230" i="32"/>
  <c r="A4231" i="32"/>
  <c r="B4231" i="32"/>
  <c r="C4231" i="32"/>
  <c r="D4231" i="32"/>
  <c r="E4231" i="32"/>
  <c r="A4232" i="32"/>
  <c r="B4232" i="32"/>
  <c r="C4232" i="32"/>
  <c r="D4232" i="32"/>
  <c r="E4232" i="32"/>
  <c r="A4233" i="32"/>
  <c r="B4233" i="32"/>
  <c r="C4233" i="32"/>
  <c r="D4233" i="32"/>
  <c r="E4233" i="32"/>
  <c r="A4234" i="32"/>
  <c r="B4234" i="32"/>
  <c r="C4234" i="32"/>
  <c r="D4234" i="32"/>
  <c r="E4234" i="32"/>
  <c r="A4235" i="32"/>
  <c r="B4235" i="32"/>
  <c r="C4235" i="32"/>
  <c r="D4235" i="32"/>
  <c r="E4235" i="32"/>
  <c r="A4236" i="32"/>
  <c r="B4236" i="32"/>
  <c r="C4236" i="32"/>
  <c r="D4236" i="32"/>
  <c r="E4236" i="32"/>
  <c r="A4237" i="32"/>
  <c r="B4237" i="32"/>
  <c r="C4237" i="32"/>
  <c r="D4237" i="32"/>
  <c r="E4237" i="32"/>
  <c r="A4238" i="32"/>
  <c r="B4238" i="32"/>
  <c r="C4238" i="32"/>
  <c r="D4238" i="32"/>
  <c r="E4238" i="32"/>
  <c r="A4239" i="32"/>
  <c r="B4239" i="32"/>
  <c r="C4239" i="32"/>
  <c r="D4239" i="32"/>
  <c r="E4239" i="32"/>
  <c r="A4240" i="32"/>
  <c r="B4240" i="32"/>
  <c r="C4240" i="32"/>
  <c r="D4240" i="32"/>
  <c r="E4240" i="32"/>
  <c r="A4241" i="32"/>
  <c r="B4241" i="32"/>
  <c r="C4241" i="32"/>
  <c r="D4241" i="32"/>
  <c r="E4241" i="32"/>
  <c r="A4242" i="32"/>
  <c r="B4242" i="32"/>
  <c r="C4242" i="32"/>
  <c r="D4242" i="32"/>
  <c r="E4242" i="32"/>
  <c r="A4243" i="32"/>
  <c r="B4243" i="32"/>
  <c r="C4243" i="32"/>
  <c r="D4243" i="32"/>
  <c r="E4243" i="32"/>
  <c r="A4244" i="32"/>
  <c r="B4244" i="32"/>
  <c r="C4244" i="32"/>
  <c r="D4244" i="32"/>
  <c r="E4244" i="32"/>
  <c r="A4245" i="32"/>
  <c r="B4245" i="32"/>
  <c r="C4245" i="32"/>
  <c r="D4245" i="32"/>
  <c r="E4245" i="32"/>
  <c r="A4246" i="32"/>
  <c r="B4246" i="32"/>
  <c r="C4246" i="32"/>
  <c r="D4246" i="32"/>
  <c r="E4246" i="32"/>
  <c r="A4247" i="32"/>
  <c r="B4247" i="32"/>
  <c r="C4247" i="32"/>
  <c r="D4247" i="32"/>
  <c r="E4247" i="32"/>
  <c r="A4248" i="32"/>
  <c r="B4248" i="32"/>
  <c r="C4248" i="32"/>
  <c r="D4248" i="32"/>
  <c r="E4248" i="32"/>
  <c r="A4249" i="32"/>
  <c r="B4249" i="32"/>
  <c r="C4249" i="32"/>
  <c r="D4249" i="32"/>
  <c r="E4249" i="32"/>
  <c r="A4250" i="32"/>
  <c r="B4250" i="32"/>
  <c r="C4250" i="32"/>
  <c r="D4250" i="32"/>
  <c r="E4250" i="32"/>
  <c r="A4251" i="32"/>
  <c r="B4251" i="32"/>
  <c r="C4251" i="32"/>
  <c r="D4251" i="32"/>
  <c r="E4251" i="32"/>
  <c r="A4252" i="32"/>
  <c r="B4252" i="32"/>
  <c r="C4252" i="32"/>
  <c r="D4252" i="32"/>
  <c r="E4252" i="32"/>
  <c r="A4253" i="32"/>
  <c r="B4253" i="32"/>
  <c r="C4253" i="32"/>
  <c r="D4253" i="32"/>
  <c r="E4253" i="32"/>
  <c r="A4254" i="32"/>
  <c r="B4254" i="32"/>
  <c r="C4254" i="32"/>
  <c r="D4254" i="32"/>
  <c r="E4254" i="32"/>
  <c r="A4255" i="32"/>
  <c r="B4255" i="32"/>
  <c r="C4255" i="32"/>
  <c r="D4255" i="32"/>
  <c r="E4255" i="32"/>
  <c r="A4256" i="32"/>
  <c r="B4256" i="32"/>
  <c r="C4256" i="32"/>
  <c r="D4256" i="32"/>
  <c r="E4256" i="32"/>
  <c r="A4257" i="32"/>
  <c r="B4257" i="32"/>
  <c r="C4257" i="32"/>
  <c r="D4257" i="32"/>
  <c r="E4257" i="32"/>
  <c r="A4258" i="32"/>
  <c r="B4258" i="32"/>
  <c r="C4258" i="32"/>
  <c r="D4258" i="32"/>
  <c r="E4258" i="32"/>
  <c r="A4259" i="32"/>
  <c r="B4259" i="32"/>
  <c r="C4259" i="32"/>
  <c r="D4259" i="32"/>
  <c r="E4259" i="32"/>
  <c r="A4260" i="32"/>
  <c r="B4260" i="32"/>
  <c r="C4260" i="32"/>
  <c r="D4260" i="32"/>
  <c r="E4260" i="32"/>
  <c r="A4261" i="32"/>
  <c r="B4261" i="32"/>
  <c r="C4261" i="32"/>
  <c r="D4261" i="32"/>
  <c r="E4261" i="32"/>
  <c r="A4262" i="32"/>
  <c r="B4262" i="32"/>
  <c r="C4262" i="32"/>
  <c r="D4262" i="32"/>
  <c r="E4262" i="32"/>
  <c r="A4263" i="32"/>
  <c r="B4263" i="32"/>
  <c r="C4263" i="32"/>
  <c r="D4263" i="32"/>
  <c r="E4263" i="32"/>
  <c r="A4264" i="32"/>
  <c r="B4264" i="32"/>
  <c r="C4264" i="32"/>
  <c r="D4264" i="32"/>
  <c r="E4264" i="32"/>
  <c r="A4265" i="32"/>
  <c r="B4265" i="32"/>
  <c r="C4265" i="32"/>
  <c r="D4265" i="32"/>
  <c r="E4265" i="32"/>
  <c r="A4266" i="32"/>
  <c r="B4266" i="32"/>
  <c r="C4266" i="32"/>
  <c r="D4266" i="32"/>
  <c r="E4266" i="32"/>
  <c r="A4267" i="32"/>
  <c r="B4267" i="32"/>
  <c r="C4267" i="32"/>
  <c r="D4267" i="32"/>
  <c r="E4267" i="32"/>
  <c r="A4268" i="32"/>
  <c r="B4268" i="32"/>
  <c r="C4268" i="32"/>
  <c r="D4268" i="32"/>
  <c r="E4268" i="32"/>
  <c r="A4269" i="32"/>
  <c r="B4269" i="32"/>
  <c r="C4269" i="32"/>
  <c r="D4269" i="32"/>
  <c r="E4269" i="32"/>
  <c r="A4270" i="32"/>
  <c r="B4270" i="32"/>
  <c r="C4270" i="32"/>
  <c r="D4270" i="32"/>
  <c r="E4270" i="32"/>
  <c r="A4271" i="32"/>
  <c r="B4271" i="32"/>
  <c r="C4271" i="32"/>
  <c r="D4271" i="32"/>
  <c r="E4271" i="32"/>
  <c r="A4272" i="32"/>
  <c r="B4272" i="32"/>
  <c r="C4272" i="32"/>
  <c r="D4272" i="32"/>
  <c r="E4272" i="32"/>
  <c r="A4273" i="32"/>
  <c r="B4273" i="32"/>
  <c r="C4273" i="32"/>
  <c r="D4273" i="32"/>
  <c r="E4273" i="32"/>
  <c r="A4274" i="32"/>
  <c r="B4274" i="32"/>
  <c r="C4274" i="32"/>
  <c r="D4274" i="32"/>
  <c r="E4274" i="32"/>
  <c r="A4275" i="32"/>
  <c r="B4275" i="32"/>
  <c r="C4275" i="32"/>
  <c r="D4275" i="32"/>
  <c r="E4275" i="32"/>
  <c r="A4276" i="32"/>
  <c r="B4276" i="32"/>
  <c r="C4276" i="32"/>
  <c r="D4276" i="32"/>
  <c r="E4276" i="32"/>
  <c r="A4277" i="32"/>
  <c r="B4277" i="32"/>
  <c r="C4277" i="32"/>
  <c r="D4277" i="32"/>
  <c r="E4277" i="32"/>
  <c r="A4278" i="32"/>
  <c r="B4278" i="32"/>
  <c r="C4278" i="32"/>
  <c r="D4278" i="32"/>
  <c r="E4278" i="32"/>
  <c r="A4279" i="32"/>
  <c r="B4279" i="32"/>
  <c r="C4279" i="32"/>
  <c r="D4279" i="32"/>
  <c r="E4279" i="32"/>
  <c r="A4280" i="32"/>
  <c r="B4280" i="32"/>
  <c r="C4280" i="32"/>
  <c r="D4280" i="32"/>
  <c r="E4280" i="32"/>
  <c r="A4281" i="32"/>
  <c r="B4281" i="32"/>
  <c r="C4281" i="32"/>
  <c r="D4281" i="32"/>
  <c r="E4281" i="32"/>
  <c r="A4282" i="32"/>
  <c r="B4282" i="32"/>
  <c r="C4282" i="32"/>
  <c r="D4282" i="32"/>
  <c r="E4282" i="32"/>
  <c r="A4283" i="32"/>
  <c r="B4283" i="32"/>
  <c r="C4283" i="32"/>
  <c r="D4283" i="32"/>
  <c r="E4283" i="32"/>
  <c r="A4284" i="32"/>
  <c r="B4284" i="32"/>
  <c r="C4284" i="32"/>
  <c r="D4284" i="32"/>
  <c r="E4284" i="32"/>
  <c r="A4285" i="32"/>
  <c r="B4285" i="32"/>
  <c r="C4285" i="32"/>
  <c r="D4285" i="32"/>
  <c r="E4285" i="32"/>
  <c r="A4286" i="32"/>
  <c r="B4286" i="32"/>
  <c r="C4286" i="32"/>
  <c r="D4286" i="32"/>
  <c r="E4286" i="32"/>
  <c r="A4287" i="32"/>
  <c r="B4287" i="32"/>
  <c r="C4287" i="32"/>
  <c r="D4287" i="32"/>
  <c r="E4287" i="32"/>
  <c r="A4288" i="32"/>
  <c r="B4288" i="32"/>
  <c r="C4288" i="32"/>
  <c r="D4288" i="32"/>
  <c r="E4288" i="32"/>
  <c r="A4289" i="32"/>
  <c r="B4289" i="32"/>
  <c r="C4289" i="32"/>
  <c r="D4289" i="32"/>
  <c r="E4289" i="32"/>
  <c r="A4290" i="32"/>
  <c r="B4290" i="32"/>
  <c r="C4290" i="32"/>
  <c r="D4290" i="32"/>
  <c r="E4290" i="32"/>
  <c r="A4291" i="32"/>
  <c r="B4291" i="32"/>
  <c r="C4291" i="32"/>
  <c r="D4291" i="32"/>
  <c r="E4291" i="32"/>
  <c r="A4292" i="32"/>
  <c r="B4292" i="32"/>
  <c r="C4292" i="32"/>
  <c r="D4292" i="32"/>
  <c r="E4292" i="32"/>
  <c r="A4293" i="32"/>
  <c r="B4293" i="32"/>
  <c r="C4293" i="32"/>
  <c r="D4293" i="32"/>
  <c r="E4293" i="32"/>
  <c r="A4294" i="32"/>
  <c r="B4294" i="32"/>
  <c r="C4294" i="32"/>
  <c r="D4294" i="32"/>
  <c r="E4294" i="32"/>
  <c r="A4295" i="32"/>
  <c r="B4295" i="32"/>
  <c r="C4295" i="32"/>
  <c r="D4295" i="32"/>
  <c r="E4295" i="32"/>
  <c r="A4296" i="32"/>
  <c r="B4296" i="32"/>
  <c r="C4296" i="32"/>
  <c r="D4296" i="32"/>
  <c r="E4296" i="32"/>
  <c r="A4297" i="32"/>
  <c r="B4297" i="32"/>
  <c r="C4297" i="32"/>
  <c r="D4297" i="32"/>
  <c r="E4297" i="32"/>
  <c r="A4298" i="32"/>
  <c r="B4298" i="32"/>
  <c r="C4298" i="32"/>
  <c r="D4298" i="32"/>
  <c r="E4298" i="32"/>
  <c r="A4299" i="32"/>
  <c r="B4299" i="32"/>
  <c r="C4299" i="32"/>
  <c r="D4299" i="32"/>
  <c r="E4299" i="32"/>
  <c r="A4300" i="32"/>
  <c r="B4300" i="32"/>
  <c r="C4300" i="32"/>
  <c r="D4300" i="32"/>
  <c r="E4300" i="32"/>
  <c r="A4301" i="32"/>
  <c r="B4301" i="32"/>
  <c r="C4301" i="32"/>
  <c r="D4301" i="32"/>
  <c r="E4301" i="32"/>
  <c r="A4302" i="32"/>
  <c r="B4302" i="32"/>
  <c r="C4302" i="32"/>
  <c r="D4302" i="32"/>
  <c r="E4302" i="32"/>
  <c r="A4303" i="32"/>
  <c r="B4303" i="32"/>
  <c r="C4303" i="32"/>
  <c r="D4303" i="32"/>
  <c r="E4303" i="32"/>
  <c r="A4304" i="32"/>
  <c r="B4304" i="32"/>
  <c r="C4304" i="32"/>
  <c r="D4304" i="32"/>
  <c r="E4304" i="32"/>
  <c r="A4305" i="32"/>
  <c r="B4305" i="32"/>
  <c r="C4305" i="32"/>
  <c r="D4305" i="32"/>
  <c r="E4305" i="32"/>
  <c r="A4306" i="32"/>
  <c r="B4306" i="32"/>
  <c r="C4306" i="32"/>
  <c r="D4306" i="32"/>
  <c r="E4306" i="32"/>
  <c r="A4307" i="32"/>
  <c r="B4307" i="32"/>
  <c r="C4307" i="32"/>
  <c r="D4307" i="32"/>
  <c r="E4307" i="32"/>
  <c r="A4308" i="32"/>
  <c r="B4308" i="32"/>
  <c r="C4308" i="32"/>
  <c r="D4308" i="32"/>
  <c r="E4308" i="32"/>
  <c r="A4309" i="32"/>
  <c r="B4309" i="32"/>
  <c r="C4309" i="32"/>
  <c r="D4309" i="32"/>
  <c r="E4309" i="32"/>
  <c r="A4310" i="32"/>
  <c r="B4310" i="32"/>
  <c r="C4310" i="32"/>
  <c r="D4310" i="32"/>
  <c r="E4310" i="32"/>
  <c r="A4311" i="32"/>
  <c r="B4311" i="32"/>
  <c r="C4311" i="32"/>
  <c r="D4311" i="32"/>
  <c r="E4311" i="32"/>
  <c r="A4312" i="32"/>
  <c r="B4312" i="32"/>
  <c r="C4312" i="32"/>
  <c r="D4312" i="32"/>
  <c r="E4312" i="32"/>
  <c r="A4313" i="32"/>
  <c r="B4313" i="32"/>
  <c r="C4313" i="32"/>
  <c r="D4313" i="32"/>
  <c r="E4313" i="32"/>
  <c r="A4314" i="32"/>
  <c r="B4314" i="32"/>
  <c r="C4314" i="32"/>
  <c r="D4314" i="32"/>
  <c r="E4314" i="32"/>
  <c r="A4315" i="32"/>
  <c r="B4315" i="32"/>
  <c r="C4315" i="32"/>
  <c r="D4315" i="32"/>
  <c r="E4315" i="32"/>
  <c r="A4316" i="32"/>
  <c r="B4316" i="32"/>
  <c r="C4316" i="32"/>
  <c r="D4316" i="32"/>
  <c r="E4316" i="32"/>
  <c r="A4317" i="32"/>
  <c r="B4317" i="32"/>
  <c r="C4317" i="32"/>
  <c r="D4317" i="32"/>
  <c r="E4317" i="32"/>
  <c r="A4318" i="32"/>
  <c r="B4318" i="32"/>
  <c r="C4318" i="32"/>
  <c r="D4318" i="32"/>
  <c r="E4318" i="32"/>
  <c r="A4319" i="32"/>
  <c r="B4319" i="32"/>
  <c r="C4319" i="32"/>
  <c r="D4319" i="32"/>
  <c r="E4319" i="32"/>
  <c r="A4320" i="32"/>
  <c r="B4320" i="32"/>
  <c r="C4320" i="32"/>
  <c r="D4320" i="32"/>
  <c r="E4320" i="32"/>
  <c r="A4321" i="32"/>
  <c r="B4321" i="32"/>
  <c r="C4321" i="32"/>
  <c r="D4321" i="32"/>
  <c r="E4321" i="32"/>
  <c r="A4322" i="32"/>
  <c r="B4322" i="32"/>
  <c r="C4322" i="32"/>
  <c r="D4322" i="32"/>
  <c r="E4322" i="32"/>
  <c r="A4323" i="32"/>
  <c r="B4323" i="32"/>
  <c r="C4323" i="32"/>
  <c r="D4323" i="32"/>
  <c r="E4323" i="32"/>
  <c r="A4324" i="32"/>
  <c r="B4324" i="32"/>
  <c r="C4324" i="32"/>
  <c r="D4324" i="32"/>
  <c r="E4324" i="32"/>
  <c r="A4325" i="32"/>
  <c r="B4325" i="32"/>
  <c r="C4325" i="32"/>
  <c r="D4325" i="32"/>
  <c r="E4325" i="32"/>
  <c r="A4326" i="32"/>
  <c r="B4326" i="32"/>
  <c r="C4326" i="32"/>
  <c r="D4326" i="32"/>
  <c r="E4326" i="32"/>
  <c r="A4327" i="32"/>
  <c r="B4327" i="32"/>
  <c r="C4327" i="32"/>
  <c r="D4327" i="32"/>
  <c r="E4327" i="32"/>
  <c r="A4328" i="32"/>
  <c r="B4328" i="32"/>
  <c r="C4328" i="32"/>
  <c r="D4328" i="32"/>
  <c r="E4328" i="32"/>
  <c r="A4329" i="32"/>
  <c r="B4329" i="32"/>
  <c r="C4329" i="32"/>
  <c r="D4329" i="32"/>
  <c r="E4329" i="32"/>
  <c r="A4330" i="32"/>
  <c r="B4330" i="32"/>
  <c r="C4330" i="32"/>
  <c r="D4330" i="32"/>
  <c r="E4330" i="32"/>
  <c r="A4331" i="32"/>
  <c r="B4331" i="32"/>
  <c r="C4331" i="32"/>
  <c r="D4331" i="32"/>
  <c r="E4331" i="32"/>
  <c r="A4332" i="32"/>
  <c r="B4332" i="32"/>
  <c r="C4332" i="32"/>
  <c r="D4332" i="32"/>
  <c r="E4332" i="32"/>
  <c r="A4333" i="32"/>
  <c r="B4333" i="32"/>
  <c r="C4333" i="32"/>
  <c r="D4333" i="32"/>
  <c r="E4333" i="32"/>
  <c r="A4334" i="32"/>
  <c r="B4334" i="32"/>
  <c r="C4334" i="32"/>
  <c r="D4334" i="32"/>
  <c r="E4334" i="32"/>
  <c r="A4335" i="32"/>
  <c r="B4335" i="32"/>
  <c r="C4335" i="32"/>
  <c r="D4335" i="32"/>
  <c r="E4335" i="32"/>
  <c r="A4336" i="32"/>
  <c r="B4336" i="32"/>
  <c r="C4336" i="32"/>
  <c r="D4336" i="32"/>
  <c r="E4336" i="32"/>
  <c r="A4337" i="32"/>
  <c r="B4337" i="32"/>
  <c r="C4337" i="32"/>
  <c r="D4337" i="32"/>
  <c r="E4337" i="32"/>
  <c r="A4338" i="32"/>
  <c r="B4338" i="32"/>
  <c r="C4338" i="32"/>
  <c r="D4338" i="32"/>
  <c r="E4338" i="32"/>
  <c r="A4339" i="32"/>
  <c r="B4339" i="32"/>
  <c r="C4339" i="32"/>
  <c r="D4339" i="32"/>
  <c r="E4339" i="32"/>
  <c r="A4340" i="32"/>
  <c r="B4340" i="32"/>
  <c r="C4340" i="32"/>
  <c r="D4340" i="32"/>
  <c r="E4340" i="32"/>
  <c r="A4341" i="32"/>
  <c r="B4341" i="32"/>
  <c r="C4341" i="32"/>
  <c r="D4341" i="32"/>
  <c r="E4341" i="32"/>
  <c r="A4342" i="32"/>
  <c r="B4342" i="32"/>
  <c r="C4342" i="32"/>
  <c r="D4342" i="32"/>
  <c r="E4342" i="32"/>
  <c r="A4343" i="32"/>
  <c r="B4343" i="32"/>
  <c r="C4343" i="32"/>
  <c r="D4343" i="32"/>
  <c r="E4343" i="32"/>
  <c r="A4344" i="32"/>
  <c r="B4344" i="32"/>
  <c r="C4344" i="32"/>
  <c r="D4344" i="32"/>
  <c r="E4344" i="32"/>
  <c r="A4345" i="32"/>
  <c r="B4345" i="32"/>
  <c r="C4345" i="32"/>
  <c r="D4345" i="32"/>
  <c r="E4345" i="32"/>
  <c r="A4346" i="32"/>
  <c r="B4346" i="32"/>
  <c r="C4346" i="32"/>
  <c r="D4346" i="32"/>
  <c r="E4346" i="32"/>
  <c r="A4347" i="32"/>
  <c r="B4347" i="32"/>
  <c r="C4347" i="32"/>
  <c r="D4347" i="32"/>
  <c r="E4347" i="32"/>
  <c r="A4348" i="32"/>
  <c r="B4348" i="32"/>
  <c r="C4348" i="32"/>
  <c r="D4348" i="32"/>
  <c r="E4348" i="32"/>
  <c r="A4349" i="32"/>
  <c r="B4349" i="32"/>
  <c r="C4349" i="32"/>
  <c r="D4349" i="32"/>
  <c r="E4349" i="32"/>
  <c r="A4350" i="32"/>
  <c r="B4350" i="32"/>
  <c r="C4350" i="32"/>
  <c r="D4350" i="32"/>
  <c r="E4350" i="32"/>
  <c r="A4351" i="32"/>
  <c r="B4351" i="32"/>
  <c r="C4351" i="32"/>
  <c r="D4351" i="32"/>
  <c r="E4351" i="32"/>
  <c r="A4352" i="32"/>
  <c r="B4352" i="32"/>
  <c r="C4352" i="32"/>
  <c r="D4352" i="32"/>
  <c r="E4352" i="32"/>
  <c r="A4353" i="32"/>
  <c r="B4353" i="32"/>
  <c r="C4353" i="32"/>
  <c r="D4353" i="32"/>
  <c r="E4353" i="32"/>
  <c r="A4354" i="32"/>
  <c r="B4354" i="32"/>
  <c r="C4354" i="32"/>
  <c r="D4354" i="32"/>
  <c r="E4354" i="32"/>
  <c r="A4355" i="32"/>
  <c r="B4355" i="32"/>
  <c r="C4355" i="32"/>
  <c r="D4355" i="32"/>
  <c r="E4355" i="32"/>
  <c r="A4356" i="32"/>
  <c r="B4356" i="32"/>
  <c r="C4356" i="32"/>
  <c r="D4356" i="32"/>
  <c r="E4356" i="32"/>
  <c r="A4357" i="32"/>
  <c r="B4357" i="32"/>
  <c r="C4357" i="32"/>
  <c r="D4357" i="32"/>
  <c r="E4357" i="32"/>
  <c r="A4358" i="32"/>
  <c r="B4358" i="32"/>
  <c r="C4358" i="32"/>
  <c r="D4358" i="32"/>
  <c r="E4358" i="32"/>
  <c r="A4359" i="32"/>
  <c r="B4359" i="32"/>
  <c r="C4359" i="32"/>
  <c r="D4359" i="32"/>
  <c r="E4359" i="32"/>
  <c r="A4360" i="32"/>
  <c r="B4360" i="32"/>
  <c r="C4360" i="32"/>
  <c r="D4360" i="32"/>
  <c r="E4360" i="32"/>
  <c r="A4361" i="32"/>
  <c r="B4361" i="32"/>
  <c r="C4361" i="32"/>
  <c r="D4361" i="32"/>
  <c r="E4361" i="32"/>
  <c r="A4362" i="32"/>
  <c r="B4362" i="32"/>
  <c r="C4362" i="32"/>
  <c r="D4362" i="32"/>
  <c r="E4362" i="32"/>
  <c r="A4363" i="32"/>
  <c r="B4363" i="32"/>
  <c r="C4363" i="32"/>
  <c r="D4363" i="32"/>
  <c r="E4363" i="32"/>
  <c r="A4364" i="32"/>
  <c r="B4364" i="32"/>
  <c r="C4364" i="32"/>
  <c r="D4364" i="32"/>
  <c r="E4364" i="32"/>
  <c r="A4365" i="32"/>
  <c r="B4365" i="32"/>
  <c r="C4365" i="32"/>
  <c r="D4365" i="32"/>
  <c r="E4365" i="32"/>
  <c r="A4366" i="32"/>
  <c r="B4366" i="32"/>
  <c r="C4366" i="32"/>
  <c r="D4366" i="32"/>
  <c r="E4366" i="32"/>
  <c r="A4367" i="32"/>
  <c r="B4367" i="32"/>
  <c r="C4367" i="32"/>
  <c r="D4367" i="32"/>
  <c r="E4367" i="32"/>
  <c r="A4368" i="32"/>
  <c r="B4368" i="32"/>
  <c r="C4368" i="32"/>
  <c r="D4368" i="32"/>
  <c r="E4368" i="32"/>
  <c r="A4369" i="32"/>
  <c r="B4369" i="32"/>
  <c r="C4369" i="32"/>
  <c r="D4369" i="32"/>
  <c r="E4369" i="32"/>
  <c r="A4370" i="32"/>
  <c r="B4370" i="32"/>
  <c r="C4370" i="32"/>
  <c r="D4370" i="32"/>
  <c r="E4370" i="32"/>
  <c r="A4371" i="32"/>
  <c r="B4371" i="32"/>
  <c r="C4371" i="32"/>
  <c r="D4371" i="32"/>
  <c r="E4371" i="32"/>
  <c r="A4372" i="32"/>
  <c r="B4372" i="32"/>
  <c r="C4372" i="32"/>
  <c r="D4372" i="32"/>
  <c r="E4372" i="32"/>
  <c r="A4373" i="32"/>
  <c r="B4373" i="32"/>
  <c r="C4373" i="32"/>
  <c r="D4373" i="32"/>
  <c r="E4373" i="32"/>
  <c r="A4374" i="32"/>
  <c r="B4374" i="32"/>
  <c r="C4374" i="32"/>
  <c r="D4374" i="32"/>
  <c r="E4374" i="32"/>
  <c r="A4375" i="32"/>
  <c r="B4375" i="32"/>
  <c r="C4375" i="32"/>
  <c r="D4375" i="32"/>
  <c r="E4375" i="32"/>
  <c r="A4376" i="32"/>
  <c r="B4376" i="32"/>
  <c r="C4376" i="32"/>
  <c r="D4376" i="32"/>
  <c r="E4376" i="32"/>
  <c r="A4377" i="32"/>
  <c r="B4377" i="32"/>
  <c r="C4377" i="32"/>
  <c r="D4377" i="32"/>
  <c r="E4377" i="32"/>
  <c r="A4378" i="32"/>
  <c r="B4378" i="32"/>
  <c r="C4378" i="32"/>
  <c r="D4378" i="32"/>
  <c r="E4378" i="32"/>
  <c r="A4379" i="32"/>
  <c r="B4379" i="32"/>
  <c r="C4379" i="32"/>
  <c r="D4379" i="32"/>
  <c r="E4379" i="32"/>
  <c r="A4380" i="32"/>
  <c r="B4380" i="32"/>
  <c r="C4380" i="32"/>
  <c r="D4380" i="32"/>
  <c r="E4380" i="32"/>
  <c r="A4381" i="32"/>
  <c r="B4381" i="32"/>
  <c r="C4381" i="32"/>
  <c r="D4381" i="32"/>
  <c r="E4381" i="32"/>
  <c r="A4382" i="32"/>
  <c r="B4382" i="32"/>
  <c r="C4382" i="32"/>
  <c r="D4382" i="32"/>
  <c r="E4382" i="32"/>
  <c r="A4383" i="32"/>
  <c r="B4383" i="32"/>
  <c r="C4383" i="32"/>
  <c r="D4383" i="32"/>
  <c r="E4383" i="32"/>
  <c r="A4384" i="32"/>
  <c r="B4384" i="32"/>
  <c r="C4384" i="32"/>
  <c r="D4384" i="32"/>
  <c r="E4384" i="32"/>
  <c r="A4385" i="32"/>
  <c r="B4385" i="32"/>
  <c r="C4385" i="32"/>
  <c r="D4385" i="32"/>
  <c r="E4385" i="32"/>
  <c r="A4386" i="32"/>
  <c r="B4386" i="32"/>
  <c r="C4386" i="32"/>
  <c r="D4386" i="32"/>
  <c r="E4386" i="32"/>
  <c r="A4387" i="32"/>
  <c r="B4387" i="32"/>
  <c r="C4387" i="32"/>
  <c r="D4387" i="32"/>
  <c r="E4387" i="32"/>
  <c r="A4388" i="32"/>
  <c r="B4388" i="32"/>
  <c r="C4388" i="32"/>
  <c r="D4388" i="32"/>
  <c r="E4388" i="32"/>
  <c r="A4389" i="32"/>
  <c r="B4389" i="32"/>
  <c r="C4389" i="32"/>
  <c r="D4389" i="32"/>
  <c r="E4389" i="32"/>
  <c r="A4390" i="32"/>
  <c r="B4390" i="32"/>
  <c r="C4390" i="32"/>
  <c r="D4390" i="32"/>
  <c r="E4390" i="32"/>
  <c r="A4391" i="32"/>
  <c r="B4391" i="32"/>
  <c r="C4391" i="32"/>
  <c r="D4391" i="32"/>
  <c r="E4391" i="32"/>
  <c r="A4392" i="32"/>
  <c r="B4392" i="32"/>
  <c r="C4392" i="32"/>
  <c r="D4392" i="32"/>
  <c r="E4392" i="32"/>
  <c r="A4393" i="32"/>
  <c r="B4393" i="32"/>
  <c r="C4393" i="32"/>
  <c r="D4393" i="32"/>
  <c r="E4393" i="32"/>
  <c r="A4394" i="32"/>
  <c r="B4394" i="32"/>
  <c r="C4394" i="32"/>
  <c r="D4394" i="32"/>
  <c r="E4394" i="32"/>
  <c r="A4395" i="32"/>
  <c r="B4395" i="32"/>
  <c r="C4395" i="32"/>
  <c r="D4395" i="32"/>
  <c r="E4395" i="32"/>
  <c r="A4396" i="32"/>
  <c r="B4396" i="32"/>
  <c r="C4396" i="32"/>
  <c r="D4396" i="32"/>
  <c r="E4396" i="32"/>
  <c r="A4397" i="32"/>
  <c r="B4397" i="32"/>
  <c r="C4397" i="32"/>
  <c r="D4397" i="32"/>
  <c r="E4397" i="32"/>
  <c r="A4398" i="32"/>
  <c r="B4398" i="32"/>
  <c r="C4398" i="32"/>
  <c r="D4398" i="32"/>
  <c r="E4398" i="32"/>
  <c r="A4399" i="32"/>
  <c r="B4399" i="32"/>
  <c r="C4399" i="32"/>
  <c r="D4399" i="32"/>
  <c r="E4399" i="32"/>
  <c r="A4400" i="32"/>
  <c r="B4400" i="32"/>
  <c r="C4400" i="32"/>
  <c r="D4400" i="32"/>
  <c r="E4400" i="32"/>
  <c r="A4401" i="32"/>
  <c r="B4401" i="32"/>
  <c r="C4401" i="32"/>
  <c r="D4401" i="32"/>
  <c r="E4401" i="32"/>
  <c r="A4402" i="32"/>
  <c r="B4402" i="32"/>
  <c r="C4402" i="32"/>
  <c r="D4402" i="32"/>
  <c r="E4402" i="32"/>
  <c r="A4403" i="32"/>
  <c r="B4403" i="32"/>
  <c r="C4403" i="32"/>
  <c r="D4403" i="32"/>
  <c r="E4403" i="32"/>
  <c r="A4404" i="32"/>
  <c r="B4404" i="32"/>
  <c r="C4404" i="32"/>
  <c r="D4404" i="32"/>
  <c r="E4404" i="32"/>
  <c r="A4405" i="32"/>
  <c r="B4405" i="32"/>
  <c r="C4405" i="32"/>
  <c r="D4405" i="32"/>
  <c r="E4405" i="32"/>
  <c r="A4406" i="32"/>
  <c r="B4406" i="32"/>
  <c r="C4406" i="32"/>
  <c r="D4406" i="32"/>
  <c r="E4406" i="32"/>
  <c r="A4407" i="32"/>
  <c r="B4407" i="32"/>
  <c r="C4407" i="32"/>
  <c r="D4407" i="32"/>
  <c r="E4407" i="32"/>
  <c r="A4408" i="32"/>
  <c r="B4408" i="32"/>
  <c r="C4408" i="32"/>
  <c r="D4408" i="32"/>
  <c r="E4408" i="32"/>
  <c r="A4409" i="32"/>
  <c r="B4409" i="32"/>
  <c r="C4409" i="32"/>
  <c r="D4409" i="32"/>
  <c r="E4409" i="32"/>
  <c r="A4410" i="32"/>
  <c r="B4410" i="32"/>
  <c r="C4410" i="32"/>
  <c r="D4410" i="32"/>
  <c r="E4410" i="32"/>
  <c r="A4411" i="32"/>
  <c r="B4411" i="32"/>
  <c r="C4411" i="32"/>
  <c r="D4411" i="32"/>
  <c r="E4411" i="32"/>
  <c r="A4412" i="32"/>
  <c r="B4412" i="32"/>
  <c r="C4412" i="32"/>
  <c r="D4412" i="32"/>
  <c r="E4412" i="32"/>
  <c r="A4413" i="32"/>
  <c r="B4413" i="32"/>
  <c r="C4413" i="32"/>
  <c r="D4413" i="32"/>
  <c r="E4413" i="32"/>
  <c r="A4414" i="32"/>
  <c r="B4414" i="32"/>
  <c r="C4414" i="32"/>
  <c r="D4414" i="32"/>
  <c r="E4414" i="32"/>
  <c r="A4415" i="32"/>
  <c r="B4415" i="32"/>
  <c r="C4415" i="32"/>
  <c r="D4415" i="32"/>
  <c r="E4415" i="32"/>
  <c r="A4416" i="32"/>
  <c r="B4416" i="32"/>
  <c r="C4416" i="32"/>
  <c r="D4416" i="32"/>
  <c r="E4416" i="32"/>
  <c r="A4417" i="32"/>
  <c r="B4417" i="32"/>
  <c r="C4417" i="32"/>
  <c r="D4417" i="32"/>
  <c r="E4417" i="32"/>
  <c r="A4418" i="32"/>
  <c r="B4418" i="32"/>
  <c r="C4418" i="32"/>
  <c r="D4418" i="32"/>
  <c r="E4418" i="32"/>
  <c r="A4419" i="32"/>
  <c r="B4419" i="32"/>
  <c r="C4419" i="32"/>
  <c r="D4419" i="32"/>
  <c r="E4419" i="32"/>
  <c r="A4420" i="32"/>
  <c r="B4420" i="32"/>
  <c r="C4420" i="32"/>
  <c r="D4420" i="32"/>
  <c r="E4420" i="32"/>
  <c r="A4421" i="32"/>
  <c r="B4421" i="32"/>
  <c r="C4421" i="32"/>
  <c r="D4421" i="32"/>
  <c r="E4421" i="32"/>
  <c r="A4422" i="32"/>
  <c r="B4422" i="32"/>
  <c r="C4422" i="32"/>
  <c r="D4422" i="32"/>
  <c r="E4422" i="32"/>
  <c r="A4423" i="32"/>
  <c r="B4423" i="32"/>
  <c r="C4423" i="32"/>
  <c r="D4423" i="32"/>
  <c r="E4423" i="32"/>
  <c r="A4424" i="32"/>
  <c r="B4424" i="32"/>
  <c r="C4424" i="32"/>
  <c r="D4424" i="32"/>
  <c r="E4424" i="32"/>
  <c r="A4425" i="32"/>
  <c r="B4425" i="32"/>
  <c r="C4425" i="32"/>
  <c r="D4425" i="32"/>
  <c r="E4425" i="32"/>
  <c r="A4426" i="32"/>
  <c r="B4426" i="32"/>
  <c r="C4426" i="32"/>
  <c r="D4426" i="32"/>
  <c r="E4426" i="32"/>
  <c r="A4427" i="32"/>
  <c r="B4427" i="32"/>
  <c r="C4427" i="32"/>
  <c r="D4427" i="32"/>
  <c r="E4427" i="32"/>
  <c r="A4428" i="32"/>
  <c r="B4428" i="32"/>
  <c r="C4428" i="32"/>
  <c r="D4428" i="32"/>
  <c r="E4428" i="32"/>
  <c r="A4429" i="32"/>
  <c r="B4429" i="32"/>
  <c r="C4429" i="32"/>
  <c r="D4429" i="32"/>
  <c r="E4429" i="32"/>
  <c r="A4430" i="32"/>
  <c r="B4430" i="32"/>
  <c r="C4430" i="32"/>
  <c r="D4430" i="32"/>
  <c r="E4430" i="32"/>
  <c r="A4431" i="32"/>
  <c r="B4431" i="32"/>
  <c r="C4431" i="32"/>
  <c r="D4431" i="32"/>
  <c r="E4431" i="32"/>
  <c r="A4432" i="32"/>
  <c r="B4432" i="32"/>
  <c r="C4432" i="32"/>
  <c r="D4432" i="32"/>
  <c r="E4432" i="32"/>
  <c r="A4433" i="32"/>
  <c r="B4433" i="32"/>
  <c r="C4433" i="32"/>
  <c r="D4433" i="32"/>
  <c r="E4433" i="32"/>
  <c r="A4434" i="32"/>
  <c r="B4434" i="32"/>
  <c r="C4434" i="32"/>
  <c r="D4434" i="32"/>
  <c r="E4434" i="32"/>
  <c r="A4435" i="32"/>
  <c r="B4435" i="32"/>
  <c r="C4435" i="32"/>
  <c r="D4435" i="32"/>
  <c r="E4435" i="32"/>
  <c r="A4436" i="32"/>
  <c r="B4436" i="32"/>
  <c r="C4436" i="32"/>
  <c r="D4436" i="32"/>
  <c r="E4436" i="32"/>
  <c r="A4437" i="32"/>
  <c r="B4437" i="32"/>
  <c r="C4437" i="32"/>
  <c r="D4437" i="32"/>
  <c r="E4437" i="32"/>
  <c r="A4438" i="32"/>
  <c r="B4438" i="32"/>
  <c r="C4438" i="32"/>
  <c r="D4438" i="32"/>
  <c r="E4438" i="32"/>
  <c r="A4439" i="32"/>
  <c r="B4439" i="32"/>
  <c r="C4439" i="32"/>
  <c r="D4439" i="32"/>
  <c r="E4439" i="32"/>
  <c r="A4440" i="32"/>
  <c r="B4440" i="32"/>
  <c r="C4440" i="32"/>
  <c r="D4440" i="32"/>
  <c r="E4440" i="32"/>
  <c r="A4441" i="32"/>
  <c r="B4441" i="32"/>
  <c r="C4441" i="32"/>
  <c r="D4441" i="32"/>
  <c r="E4441" i="32"/>
  <c r="A4442" i="32"/>
  <c r="B4442" i="32"/>
  <c r="C4442" i="32"/>
  <c r="D4442" i="32"/>
  <c r="E4442" i="32"/>
  <c r="A4443" i="32"/>
  <c r="B4443" i="32"/>
  <c r="C4443" i="32"/>
  <c r="D4443" i="32"/>
  <c r="E4443" i="32"/>
  <c r="A4444" i="32"/>
  <c r="B4444" i="32"/>
  <c r="C4444" i="32"/>
  <c r="D4444" i="32"/>
  <c r="E4444" i="32"/>
  <c r="A4445" i="32"/>
  <c r="B4445" i="32"/>
  <c r="C4445" i="32"/>
  <c r="D4445" i="32"/>
  <c r="E4445" i="32"/>
  <c r="A4446" i="32"/>
  <c r="B4446" i="32"/>
  <c r="C4446" i="32"/>
  <c r="D4446" i="32"/>
  <c r="E4446" i="32"/>
  <c r="A4447" i="32"/>
  <c r="B4447" i="32"/>
  <c r="C4447" i="32"/>
  <c r="D4447" i="32"/>
  <c r="E4447" i="32"/>
  <c r="A4448" i="32"/>
  <c r="B4448" i="32"/>
  <c r="C4448" i="32"/>
  <c r="D4448" i="32"/>
  <c r="E4448" i="32"/>
  <c r="A4449" i="32"/>
  <c r="B4449" i="32"/>
  <c r="C4449" i="32"/>
  <c r="D4449" i="32"/>
  <c r="E4449" i="32"/>
  <c r="A4450" i="32"/>
  <c r="B4450" i="32"/>
  <c r="C4450" i="32"/>
  <c r="D4450" i="32"/>
  <c r="E4450" i="32"/>
  <c r="A4451" i="32"/>
  <c r="B4451" i="32"/>
  <c r="C4451" i="32"/>
  <c r="D4451" i="32"/>
  <c r="E4451" i="32"/>
  <c r="A4452" i="32"/>
  <c r="B4452" i="32"/>
  <c r="C4452" i="32"/>
  <c r="D4452" i="32"/>
  <c r="E4452" i="32"/>
  <c r="A4453" i="32"/>
  <c r="B4453" i="32"/>
  <c r="C4453" i="32"/>
  <c r="D4453" i="32"/>
  <c r="E4453" i="32"/>
  <c r="A4454" i="32"/>
  <c r="B4454" i="32"/>
  <c r="C4454" i="32"/>
  <c r="D4454" i="32"/>
  <c r="E4454" i="32"/>
  <c r="A4455" i="32"/>
  <c r="B4455" i="32"/>
  <c r="C4455" i="32"/>
  <c r="D4455" i="32"/>
  <c r="E4455" i="32"/>
  <c r="A4456" i="32"/>
  <c r="B4456" i="32"/>
  <c r="C4456" i="32"/>
  <c r="D4456" i="32"/>
  <c r="E4456" i="32"/>
  <c r="A4457" i="32"/>
  <c r="B4457" i="32"/>
  <c r="C4457" i="32"/>
  <c r="D4457" i="32"/>
  <c r="E4457" i="32"/>
  <c r="A4458" i="32"/>
  <c r="B4458" i="32"/>
  <c r="C4458" i="32"/>
  <c r="D4458" i="32"/>
  <c r="E4458" i="32"/>
  <c r="A4459" i="32"/>
  <c r="B4459" i="32"/>
  <c r="C4459" i="32"/>
  <c r="D4459" i="32"/>
  <c r="E4459" i="32"/>
  <c r="A4460" i="32"/>
  <c r="B4460" i="32"/>
  <c r="C4460" i="32"/>
  <c r="D4460" i="32"/>
  <c r="E4460" i="32"/>
  <c r="A4461" i="32"/>
  <c r="B4461" i="32"/>
  <c r="C4461" i="32"/>
  <c r="D4461" i="32"/>
  <c r="E4461" i="32"/>
  <c r="A4462" i="32"/>
  <c r="B4462" i="32"/>
  <c r="C4462" i="32"/>
  <c r="D4462" i="32"/>
  <c r="E4462" i="32"/>
  <c r="A4463" i="32"/>
  <c r="B4463" i="32"/>
  <c r="C4463" i="32"/>
  <c r="D4463" i="32"/>
  <c r="E4463" i="32"/>
  <c r="A4464" i="32"/>
  <c r="B4464" i="32"/>
  <c r="C4464" i="32"/>
  <c r="D4464" i="32"/>
  <c r="E4464" i="32"/>
  <c r="A4465" i="32"/>
  <c r="B4465" i="32"/>
  <c r="C4465" i="32"/>
  <c r="D4465" i="32"/>
  <c r="E4465" i="32"/>
  <c r="A4466" i="32"/>
  <c r="B4466" i="32"/>
  <c r="C4466" i="32"/>
  <c r="D4466" i="32"/>
  <c r="E4466" i="32"/>
  <c r="A4467" i="32"/>
  <c r="B4467" i="32"/>
  <c r="C4467" i="32"/>
  <c r="D4467" i="32"/>
  <c r="E4467" i="32"/>
  <c r="A4468" i="32"/>
  <c r="B4468" i="32"/>
  <c r="C4468" i="32"/>
  <c r="D4468" i="32"/>
  <c r="E4468" i="32"/>
  <c r="A4469" i="32"/>
  <c r="B4469" i="32"/>
  <c r="C4469" i="32"/>
  <c r="D4469" i="32"/>
  <c r="E4469" i="32"/>
  <c r="A4470" i="32"/>
  <c r="B4470" i="32"/>
  <c r="C4470" i="32"/>
  <c r="D4470" i="32"/>
  <c r="E4470" i="32"/>
  <c r="A4471" i="32"/>
  <c r="B4471" i="32"/>
  <c r="C4471" i="32"/>
  <c r="D4471" i="32"/>
  <c r="E4471" i="32"/>
  <c r="A4472" i="32"/>
  <c r="B4472" i="32"/>
  <c r="C4472" i="32"/>
  <c r="D4472" i="32"/>
  <c r="E4472" i="32"/>
  <c r="A4473" i="32"/>
  <c r="B4473" i="32"/>
  <c r="C4473" i="32"/>
  <c r="D4473" i="32"/>
  <c r="E4473" i="32"/>
  <c r="A4474" i="32"/>
  <c r="B4474" i="32"/>
  <c r="C4474" i="32"/>
  <c r="D4474" i="32"/>
  <c r="E4474" i="32"/>
  <c r="A4475" i="32"/>
  <c r="B4475" i="32"/>
  <c r="C4475" i="32"/>
  <c r="D4475" i="32"/>
  <c r="E4475" i="32"/>
  <c r="A4476" i="32"/>
  <c r="B4476" i="32"/>
  <c r="C4476" i="32"/>
  <c r="D4476" i="32"/>
  <c r="E4476" i="32"/>
  <c r="A4477" i="32"/>
  <c r="B4477" i="32"/>
  <c r="C4477" i="32"/>
  <c r="D4477" i="32"/>
  <c r="E4477" i="32"/>
  <c r="A4478" i="32"/>
  <c r="B4478" i="32"/>
  <c r="C4478" i="32"/>
  <c r="D4478" i="32"/>
  <c r="E4478" i="32"/>
  <c r="A4479" i="32"/>
  <c r="B4479" i="32"/>
  <c r="C4479" i="32"/>
  <c r="D4479" i="32"/>
  <c r="E4479" i="32"/>
  <c r="A4480" i="32"/>
  <c r="B4480" i="32"/>
  <c r="C4480" i="32"/>
  <c r="D4480" i="32"/>
  <c r="E4480" i="32"/>
  <c r="A4481" i="32"/>
  <c r="B4481" i="32"/>
  <c r="C4481" i="32"/>
  <c r="D4481" i="32"/>
  <c r="E4481" i="32"/>
  <c r="A4482" i="32"/>
  <c r="B4482" i="32"/>
  <c r="C4482" i="32"/>
  <c r="D4482" i="32"/>
  <c r="E4482" i="32"/>
  <c r="A4483" i="32"/>
  <c r="B4483" i="32"/>
  <c r="C4483" i="32"/>
  <c r="D4483" i="32"/>
  <c r="E4483" i="32"/>
  <c r="A4484" i="32"/>
  <c r="B4484" i="32"/>
  <c r="C4484" i="32"/>
  <c r="D4484" i="32"/>
  <c r="E4484" i="32"/>
  <c r="A4485" i="32"/>
  <c r="B4485" i="32"/>
  <c r="C4485" i="32"/>
  <c r="D4485" i="32"/>
  <c r="E4485" i="32"/>
  <c r="A4486" i="32"/>
  <c r="B4486" i="32"/>
  <c r="C4486" i="32"/>
  <c r="D4486" i="32"/>
  <c r="E4486" i="32"/>
  <c r="A4487" i="32"/>
  <c r="B4487" i="32"/>
  <c r="C4487" i="32"/>
  <c r="D4487" i="32"/>
  <c r="E4487" i="32"/>
  <c r="A4488" i="32"/>
  <c r="B4488" i="32"/>
  <c r="C4488" i="32"/>
  <c r="D4488" i="32"/>
  <c r="E4488" i="32"/>
  <c r="A4489" i="32"/>
  <c r="B4489" i="32"/>
  <c r="C4489" i="32"/>
  <c r="D4489" i="32"/>
  <c r="E4489" i="32"/>
  <c r="A4490" i="32"/>
  <c r="B4490" i="32"/>
  <c r="C4490" i="32"/>
  <c r="D4490" i="32"/>
  <c r="E4490" i="32"/>
  <c r="A4491" i="32"/>
  <c r="B4491" i="32"/>
  <c r="C4491" i="32"/>
  <c r="D4491" i="32"/>
  <c r="E4491" i="32"/>
  <c r="A4492" i="32"/>
  <c r="B4492" i="32"/>
  <c r="C4492" i="32"/>
  <c r="D4492" i="32"/>
  <c r="E4492" i="32"/>
  <c r="A4493" i="32"/>
  <c r="B4493" i="32"/>
  <c r="C4493" i="32"/>
  <c r="D4493" i="32"/>
  <c r="E4493" i="32"/>
  <c r="A4494" i="32"/>
  <c r="B4494" i="32"/>
  <c r="C4494" i="32"/>
  <c r="D4494" i="32"/>
  <c r="E4494" i="32"/>
  <c r="A4495" i="32"/>
  <c r="B4495" i="32"/>
  <c r="C4495" i="32"/>
  <c r="D4495" i="32"/>
  <c r="E4495" i="32"/>
  <c r="A4496" i="32"/>
  <c r="B4496" i="32"/>
  <c r="C4496" i="32"/>
  <c r="D4496" i="32"/>
  <c r="E4496" i="32"/>
  <c r="A4497" i="32"/>
  <c r="B4497" i="32"/>
  <c r="C4497" i="32"/>
  <c r="D4497" i="32"/>
  <c r="E4497" i="32"/>
  <c r="A4498" i="32"/>
  <c r="B4498" i="32"/>
  <c r="C4498" i="32"/>
  <c r="D4498" i="32"/>
  <c r="E4498" i="32"/>
  <c r="A4499" i="32"/>
  <c r="B4499" i="32"/>
  <c r="C4499" i="32"/>
  <c r="D4499" i="32"/>
  <c r="E4499" i="32"/>
  <c r="A4500" i="32"/>
  <c r="B4500" i="32"/>
  <c r="C4500" i="32"/>
  <c r="D4500" i="32"/>
  <c r="E4500" i="32"/>
  <c r="A4501" i="32"/>
  <c r="B4501" i="32"/>
  <c r="C4501" i="32"/>
  <c r="D4501" i="32"/>
  <c r="E4501" i="32"/>
  <c r="A4502" i="32"/>
  <c r="B4502" i="32"/>
  <c r="C4502" i="32"/>
  <c r="D4502" i="32"/>
  <c r="E4502" i="32"/>
  <c r="A4503" i="32"/>
  <c r="B4503" i="32"/>
  <c r="C4503" i="32"/>
  <c r="D4503" i="32"/>
  <c r="E4503" i="32"/>
  <c r="A4504" i="32"/>
  <c r="B4504" i="32"/>
  <c r="C4504" i="32"/>
  <c r="D4504" i="32"/>
  <c r="E4504" i="32"/>
  <c r="A4505" i="32"/>
  <c r="B4505" i="32"/>
  <c r="C4505" i="32"/>
  <c r="D4505" i="32"/>
  <c r="E4505" i="32"/>
  <c r="A4506" i="32"/>
  <c r="B4506" i="32"/>
  <c r="C4506" i="32"/>
  <c r="D4506" i="32"/>
  <c r="E4506" i="32"/>
  <c r="A4507" i="32"/>
  <c r="B4507" i="32"/>
  <c r="C4507" i="32"/>
  <c r="D4507" i="32"/>
  <c r="E4507" i="32"/>
  <c r="A4508" i="32"/>
  <c r="B4508" i="32"/>
  <c r="C4508" i="32"/>
  <c r="D4508" i="32"/>
  <c r="E4508" i="32"/>
  <c r="A4509" i="32"/>
  <c r="B4509" i="32"/>
  <c r="C4509" i="32"/>
  <c r="D4509" i="32"/>
  <c r="E4509" i="32"/>
  <c r="A4510" i="32"/>
  <c r="B4510" i="32"/>
  <c r="C4510" i="32"/>
  <c r="D4510" i="32"/>
  <c r="E4510" i="32"/>
  <c r="A4511" i="32"/>
  <c r="B4511" i="32"/>
  <c r="C4511" i="32"/>
  <c r="D4511" i="32"/>
  <c r="E4511" i="32"/>
  <c r="A4512" i="32"/>
  <c r="B4512" i="32"/>
  <c r="C4512" i="32"/>
  <c r="D4512" i="32"/>
  <c r="E4512" i="32"/>
  <c r="A4513" i="32"/>
  <c r="B4513" i="32"/>
  <c r="C4513" i="32"/>
  <c r="D4513" i="32"/>
  <c r="E4513" i="32"/>
  <c r="A4514" i="32"/>
  <c r="B4514" i="32"/>
  <c r="C4514" i="32"/>
  <c r="D4514" i="32"/>
  <c r="E4514" i="32"/>
  <c r="A4515" i="32"/>
  <c r="B4515" i="32"/>
  <c r="C4515" i="32"/>
  <c r="D4515" i="32"/>
  <c r="E4515" i="32"/>
  <c r="A4516" i="32"/>
  <c r="B4516" i="32"/>
  <c r="C4516" i="32"/>
  <c r="D4516" i="32"/>
  <c r="E4516" i="32"/>
  <c r="A4517" i="32"/>
  <c r="B4517" i="32"/>
  <c r="C4517" i="32"/>
  <c r="D4517" i="32"/>
  <c r="E4517" i="32"/>
  <c r="A4518" i="32"/>
  <c r="B4518" i="32"/>
  <c r="C4518" i="32"/>
  <c r="D4518" i="32"/>
  <c r="E4518" i="32"/>
  <c r="A4519" i="32"/>
  <c r="B4519" i="32"/>
  <c r="C4519" i="32"/>
  <c r="D4519" i="32"/>
  <c r="E4519" i="32"/>
  <c r="A4520" i="32"/>
  <c r="B4520" i="32"/>
  <c r="C4520" i="32"/>
  <c r="D4520" i="32"/>
  <c r="E4520" i="32"/>
  <c r="A4521" i="32"/>
  <c r="B4521" i="32"/>
  <c r="C4521" i="32"/>
  <c r="D4521" i="32"/>
  <c r="E4521" i="32"/>
  <c r="A4522" i="32"/>
  <c r="B4522" i="32"/>
  <c r="C4522" i="32"/>
  <c r="D4522" i="32"/>
  <c r="E4522" i="32"/>
  <c r="A4523" i="32"/>
  <c r="B4523" i="32"/>
  <c r="C4523" i="32"/>
  <c r="D4523" i="32"/>
  <c r="E4523" i="32"/>
  <c r="A4524" i="32"/>
  <c r="B4524" i="32"/>
  <c r="C4524" i="32"/>
  <c r="D4524" i="32"/>
  <c r="E4524" i="32"/>
  <c r="A4525" i="32"/>
  <c r="B4525" i="32"/>
  <c r="C4525" i="32"/>
  <c r="D4525" i="32"/>
  <c r="E4525" i="32"/>
  <c r="A4526" i="32"/>
  <c r="B4526" i="32"/>
  <c r="C4526" i="32"/>
  <c r="D4526" i="32"/>
  <c r="E4526" i="32"/>
  <c r="A4527" i="32"/>
  <c r="B4527" i="32"/>
  <c r="C4527" i="32"/>
  <c r="D4527" i="32"/>
  <c r="E4527" i="32"/>
  <c r="A4528" i="32"/>
  <c r="B4528" i="32"/>
  <c r="C4528" i="32"/>
  <c r="D4528" i="32"/>
  <c r="E4528" i="32"/>
  <c r="A4529" i="32"/>
  <c r="B4529" i="32"/>
  <c r="C4529" i="32"/>
  <c r="D4529" i="32"/>
  <c r="E4529" i="32"/>
  <c r="A4530" i="32"/>
  <c r="B4530" i="32"/>
  <c r="C4530" i="32"/>
  <c r="D4530" i="32"/>
  <c r="E4530" i="32"/>
  <c r="A4531" i="32"/>
  <c r="B4531" i="32"/>
  <c r="C4531" i="32"/>
  <c r="D4531" i="32"/>
  <c r="E4531" i="32"/>
  <c r="A4532" i="32"/>
  <c r="B4532" i="32"/>
  <c r="C4532" i="32"/>
  <c r="D4532" i="32"/>
  <c r="E4532" i="32"/>
  <c r="A4533" i="32"/>
  <c r="B4533" i="32"/>
  <c r="C4533" i="32"/>
  <c r="D4533" i="32"/>
  <c r="E4533" i="32"/>
  <c r="A4534" i="32"/>
  <c r="B4534" i="32"/>
  <c r="C4534" i="32"/>
  <c r="D4534" i="32"/>
  <c r="E4534" i="32"/>
  <c r="A4535" i="32"/>
  <c r="B4535" i="32"/>
  <c r="C4535" i="32"/>
  <c r="D4535" i="32"/>
  <c r="E4535" i="32"/>
  <c r="A4536" i="32"/>
  <c r="B4536" i="32"/>
  <c r="C4536" i="32"/>
  <c r="D4536" i="32"/>
  <c r="E4536" i="32"/>
  <c r="A4537" i="32"/>
  <c r="B4537" i="32"/>
  <c r="C4537" i="32"/>
  <c r="D4537" i="32"/>
  <c r="E4537" i="32"/>
  <c r="A4538" i="32"/>
  <c r="B4538" i="32"/>
  <c r="C4538" i="32"/>
  <c r="D4538" i="32"/>
  <c r="E4538" i="32"/>
  <c r="A4539" i="32"/>
  <c r="B4539" i="32"/>
  <c r="C4539" i="32"/>
  <c r="D4539" i="32"/>
  <c r="E4539" i="32"/>
  <c r="A4540" i="32"/>
  <c r="B4540" i="32"/>
  <c r="C4540" i="32"/>
  <c r="D4540" i="32"/>
  <c r="E4540" i="32"/>
  <c r="A4541" i="32"/>
  <c r="B4541" i="32"/>
  <c r="C4541" i="32"/>
  <c r="D4541" i="32"/>
  <c r="E4541" i="32"/>
  <c r="A4542" i="32"/>
  <c r="B4542" i="32"/>
  <c r="C4542" i="32"/>
  <c r="D4542" i="32"/>
  <c r="E4542" i="32"/>
  <c r="A4543" i="32"/>
  <c r="B4543" i="32"/>
  <c r="C4543" i="32"/>
  <c r="D4543" i="32"/>
  <c r="E4543" i="32"/>
  <c r="A4544" i="32"/>
  <c r="B4544" i="32"/>
  <c r="C4544" i="32"/>
  <c r="D4544" i="32"/>
  <c r="E4544" i="32"/>
  <c r="A4545" i="32"/>
  <c r="B4545" i="32"/>
  <c r="C4545" i="32"/>
  <c r="D4545" i="32"/>
  <c r="E4545" i="32"/>
  <c r="A4546" i="32"/>
  <c r="B4546" i="32"/>
  <c r="C4546" i="32"/>
  <c r="D4546" i="32"/>
  <c r="E4546" i="32"/>
  <c r="A4547" i="32"/>
  <c r="B4547" i="32"/>
  <c r="C4547" i="32"/>
  <c r="D4547" i="32"/>
  <c r="E4547" i="32"/>
  <c r="A4548" i="32"/>
  <c r="B4548" i="32"/>
  <c r="C4548" i="32"/>
  <c r="D4548" i="32"/>
  <c r="E4548" i="32"/>
  <c r="A4549" i="32"/>
  <c r="B4549" i="32"/>
  <c r="C4549" i="32"/>
  <c r="D4549" i="32"/>
  <c r="E4549" i="32"/>
  <c r="A4550" i="32"/>
  <c r="B4550" i="32"/>
  <c r="C4550" i="32"/>
  <c r="D4550" i="32"/>
  <c r="E4550" i="32"/>
  <c r="A4551" i="32"/>
  <c r="B4551" i="32"/>
  <c r="C4551" i="32"/>
  <c r="D4551" i="32"/>
  <c r="E4551" i="32"/>
  <c r="A4552" i="32"/>
  <c r="B4552" i="32"/>
  <c r="C4552" i="32"/>
  <c r="D4552" i="32"/>
  <c r="E4552" i="32"/>
  <c r="A4553" i="32"/>
  <c r="B4553" i="32"/>
  <c r="C4553" i="32"/>
  <c r="D4553" i="32"/>
  <c r="E4553" i="32"/>
  <c r="A4554" i="32"/>
  <c r="B4554" i="32"/>
  <c r="C4554" i="32"/>
  <c r="D4554" i="32"/>
  <c r="E4554" i="32"/>
  <c r="A4555" i="32"/>
  <c r="B4555" i="32"/>
  <c r="C4555" i="32"/>
  <c r="D4555" i="32"/>
  <c r="E4555" i="32"/>
  <c r="A4556" i="32"/>
  <c r="B4556" i="32"/>
  <c r="C4556" i="32"/>
  <c r="D4556" i="32"/>
  <c r="E4556" i="32"/>
  <c r="A4557" i="32"/>
  <c r="B4557" i="32"/>
  <c r="C4557" i="32"/>
  <c r="D4557" i="32"/>
  <c r="E4557" i="32"/>
  <c r="A4558" i="32"/>
  <c r="B4558" i="32"/>
  <c r="C4558" i="32"/>
  <c r="D4558" i="32"/>
  <c r="E4558" i="32"/>
  <c r="A4559" i="32"/>
  <c r="B4559" i="32"/>
  <c r="C4559" i="32"/>
  <c r="D4559" i="32"/>
  <c r="E4559" i="32"/>
  <c r="A4560" i="32"/>
  <c r="B4560" i="32"/>
  <c r="C4560" i="32"/>
  <c r="D4560" i="32"/>
  <c r="E4560" i="32"/>
  <c r="A4561" i="32"/>
  <c r="B4561" i="32"/>
  <c r="C4561" i="32"/>
  <c r="D4561" i="32"/>
  <c r="E4561" i="32"/>
  <c r="A4562" i="32"/>
  <c r="B4562" i="32"/>
  <c r="C4562" i="32"/>
  <c r="D4562" i="32"/>
  <c r="E4562" i="32"/>
  <c r="A4563" i="32"/>
  <c r="B4563" i="32"/>
  <c r="C4563" i="32"/>
  <c r="D4563" i="32"/>
  <c r="E4563" i="32"/>
  <c r="A4564" i="32"/>
  <c r="B4564" i="32"/>
  <c r="C4564" i="32"/>
  <c r="D4564" i="32"/>
  <c r="E4564" i="32"/>
  <c r="A4565" i="32"/>
  <c r="B4565" i="32"/>
  <c r="C4565" i="32"/>
  <c r="D4565" i="32"/>
  <c r="E4565" i="32"/>
  <c r="A4566" i="32"/>
  <c r="B4566" i="32"/>
  <c r="C4566" i="32"/>
  <c r="D4566" i="32"/>
  <c r="E4566" i="32"/>
  <c r="A4567" i="32"/>
  <c r="B4567" i="32"/>
  <c r="C4567" i="32"/>
  <c r="D4567" i="32"/>
  <c r="E4567" i="32"/>
  <c r="A4568" i="32"/>
  <c r="B4568" i="32"/>
  <c r="C4568" i="32"/>
  <c r="D4568" i="32"/>
  <c r="E4568" i="32"/>
  <c r="A4569" i="32"/>
  <c r="B4569" i="32"/>
  <c r="C4569" i="32"/>
  <c r="D4569" i="32"/>
  <c r="E4569" i="32"/>
  <c r="A4570" i="32"/>
  <c r="B4570" i="32"/>
  <c r="C4570" i="32"/>
  <c r="D4570" i="32"/>
  <c r="E4570" i="32"/>
  <c r="A4571" i="32"/>
  <c r="B4571" i="32"/>
  <c r="C4571" i="32"/>
  <c r="D4571" i="32"/>
  <c r="E4571" i="32"/>
  <c r="A4572" i="32"/>
  <c r="B4572" i="32"/>
  <c r="C4572" i="32"/>
  <c r="D4572" i="32"/>
  <c r="E4572" i="32"/>
  <c r="A4573" i="32"/>
  <c r="B4573" i="32"/>
  <c r="C4573" i="32"/>
  <c r="D4573" i="32"/>
  <c r="E4573" i="32"/>
  <c r="A4574" i="32"/>
  <c r="B4574" i="32"/>
  <c r="C4574" i="32"/>
  <c r="D4574" i="32"/>
  <c r="E4574" i="32"/>
  <c r="A4575" i="32"/>
  <c r="B4575" i="32"/>
  <c r="C4575" i="32"/>
  <c r="D4575" i="32"/>
  <c r="E4575" i="32"/>
  <c r="A4576" i="32"/>
  <c r="B4576" i="32"/>
  <c r="C4576" i="32"/>
  <c r="D4576" i="32"/>
  <c r="E4576" i="32"/>
  <c r="A4577" i="32"/>
  <c r="B4577" i="32"/>
  <c r="C4577" i="32"/>
  <c r="D4577" i="32"/>
  <c r="E4577" i="32"/>
  <c r="A4578" i="32"/>
  <c r="B4578" i="32"/>
  <c r="C4578" i="32"/>
  <c r="D4578" i="32"/>
  <c r="E4578" i="32"/>
  <c r="A4579" i="32"/>
  <c r="B4579" i="32"/>
  <c r="C4579" i="32"/>
  <c r="D4579" i="32"/>
  <c r="E4579" i="32"/>
  <c r="A4580" i="32"/>
  <c r="B4580" i="32"/>
  <c r="C4580" i="32"/>
  <c r="D4580" i="32"/>
  <c r="E4580" i="32"/>
  <c r="A4581" i="32"/>
  <c r="B4581" i="32"/>
  <c r="C4581" i="32"/>
  <c r="D4581" i="32"/>
  <c r="E4581" i="32"/>
  <c r="A4582" i="32"/>
  <c r="B4582" i="32"/>
  <c r="C4582" i="32"/>
  <c r="D4582" i="32"/>
  <c r="E4582" i="32"/>
  <c r="A4583" i="32"/>
  <c r="B4583" i="32"/>
  <c r="C4583" i="32"/>
  <c r="D4583" i="32"/>
  <c r="E4583" i="32"/>
  <c r="A4584" i="32"/>
  <c r="B4584" i="32"/>
  <c r="C4584" i="32"/>
  <c r="D4584" i="32"/>
  <c r="E4584" i="32"/>
  <c r="A4585" i="32"/>
  <c r="B4585" i="32"/>
  <c r="C4585" i="32"/>
  <c r="D4585" i="32"/>
  <c r="E4585" i="32"/>
  <c r="A4586" i="32"/>
  <c r="B4586" i="32"/>
  <c r="C4586" i="32"/>
  <c r="D4586" i="32"/>
  <c r="E4586" i="32"/>
  <c r="A4587" i="32"/>
  <c r="B4587" i="32"/>
  <c r="C4587" i="32"/>
  <c r="D4587" i="32"/>
  <c r="E4587" i="32"/>
  <c r="A4588" i="32"/>
  <c r="B4588" i="32"/>
  <c r="C4588" i="32"/>
  <c r="D4588" i="32"/>
  <c r="E4588" i="32"/>
  <c r="A4589" i="32"/>
  <c r="B4589" i="32"/>
  <c r="C4589" i="32"/>
  <c r="D4589" i="32"/>
  <c r="E4589" i="32"/>
  <c r="A4590" i="32"/>
  <c r="B4590" i="32"/>
  <c r="C4590" i="32"/>
  <c r="D4590" i="32"/>
  <c r="E4590" i="32"/>
  <c r="A4591" i="32"/>
  <c r="B4591" i="32"/>
  <c r="C4591" i="32"/>
  <c r="D4591" i="32"/>
  <c r="E4591" i="32"/>
  <c r="A4592" i="32"/>
  <c r="B4592" i="32"/>
  <c r="C4592" i="32"/>
  <c r="D4592" i="32"/>
  <c r="E4592" i="32"/>
  <c r="A4593" i="32"/>
  <c r="B4593" i="32"/>
  <c r="C4593" i="32"/>
  <c r="D4593" i="32"/>
  <c r="E4593" i="32"/>
  <c r="A4594" i="32"/>
  <c r="B4594" i="32"/>
  <c r="C4594" i="32"/>
  <c r="D4594" i="32"/>
  <c r="E4594" i="32"/>
  <c r="A4595" i="32"/>
  <c r="B4595" i="32"/>
  <c r="C4595" i="32"/>
  <c r="D4595" i="32"/>
  <c r="E4595" i="32"/>
  <c r="A4596" i="32"/>
  <c r="B4596" i="32"/>
  <c r="C4596" i="32"/>
  <c r="D4596" i="32"/>
  <c r="E4596" i="32"/>
  <c r="A4597" i="32"/>
  <c r="B4597" i="32"/>
  <c r="C4597" i="32"/>
  <c r="D4597" i="32"/>
  <c r="E4597" i="32"/>
  <c r="A4598" i="32"/>
  <c r="B4598" i="32"/>
  <c r="C4598" i="32"/>
  <c r="D4598" i="32"/>
  <c r="E4598" i="32"/>
  <c r="A4599" i="32"/>
  <c r="B4599" i="32"/>
  <c r="C4599" i="32"/>
  <c r="D4599" i="32"/>
  <c r="E4599" i="32"/>
  <c r="A4600" i="32"/>
  <c r="B4600" i="32"/>
  <c r="C4600" i="32"/>
  <c r="D4600" i="32"/>
  <c r="E4600" i="32"/>
  <c r="A4601" i="32"/>
  <c r="B4601" i="32"/>
  <c r="C4601" i="32"/>
  <c r="D4601" i="32"/>
  <c r="E4601" i="32"/>
  <c r="A4602" i="32"/>
  <c r="B4602" i="32"/>
  <c r="C4602" i="32"/>
  <c r="D4602" i="32"/>
  <c r="E4602" i="32"/>
  <c r="A4603" i="32"/>
  <c r="B4603" i="32"/>
  <c r="C4603" i="32"/>
  <c r="D4603" i="32"/>
  <c r="E4603" i="32"/>
  <c r="A4604" i="32"/>
  <c r="B4604" i="32"/>
  <c r="C4604" i="32"/>
  <c r="D4604" i="32"/>
  <c r="E4604" i="32"/>
  <c r="A4605" i="32"/>
  <c r="B4605" i="32"/>
  <c r="C4605" i="32"/>
  <c r="D4605" i="32"/>
  <c r="E4605" i="32"/>
  <c r="A4606" i="32"/>
  <c r="B4606" i="32"/>
  <c r="C4606" i="32"/>
  <c r="D4606" i="32"/>
  <c r="E4606" i="32"/>
  <c r="A4607" i="32"/>
  <c r="B4607" i="32"/>
  <c r="C4607" i="32"/>
  <c r="D4607" i="32"/>
  <c r="E4607" i="32"/>
  <c r="A4608" i="32"/>
  <c r="B4608" i="32"/>
  <c r="C4608" i="32"/>
  <c r="D4608" i="32"/>
  <c r="E4608" i="32"/>
  <c r="A4609" i="32"/>
  <c r="B4609" i="32"/>
  <c r="C4609" i="32"/>
  <c r="D4609" i="32"/>
  <c r="E4609" i="32"/>
  <c r="A4610" i="32"/>
  <c r="B4610" i="32"/>
  <c r="C4610" i="32"/>
  <c r="D4610" i="32"/>
  <c r="E4610" i="32"/>
  <c r="A4611" i="32"/>
  <c r="B4611" i="32"/>
  <c r="C4611" i="32"/>
  <c r="D4611" i="32"/>
  <c r="E4611" i="32"/>
  <c r="A4612" i="32"/>
  <c r="B4612" i="32"/>
  <c r="C4612" i="32"/>
  <c r="D4612" i="32"/>
  <c r="E4612" i="32"/>
  <c r="A4613" i="32"/>
  <c r="B4613" i="32"/>
  <c r="C4613" i="32"/>
  <c r="D4613" i="32"/>
  <c r="E4613" i="32"/>
  <c r="A4614" i="32"/>
  <c r="B4614" i="32"/>
  <c r="C4614" i="32"/>
  <c r="D4614" i="32"/>
  <c r="E4614" i="32"/>
  <c r="A4615" i="32"/>
  <c r="B4615" i="32"/>
  <c r="C4615" i="32"/>
  <c r="D4615" i="32"/>
  <c r="E4615" i="32"/>
  <c r="A4616" i="32"/>
  <c r="B4616" i="32"/>
  <c r="C4616" i="32"/>
  <c r="D4616" i="32"/>
  <c r="E4616" i="32"/>
  <c r="A4617" i="32"/>
  <c r="B4617" i="32"/>
  <c r="C4617" i="32"/>
  <c r="D4617" i="32"/>
  <c r="E4617" i="32"/>
  <c r="A4618" i="32"/>
  <c r="B4618" i="32"/>
  <c r="C4618" i="32"/>
  <c r="D4618" i="32"/>
  <c r="E4618" i="32"/>
  <c r="A4619" i="32"/>
  <c r="B4619" i="32"/>
  <c r="C4619" i="32"/>
  <c r="D4619" i="32"/>
  <c r="E4619" i="32"/>
  <c r="A4620" i="32"/>
  <c r="B4620" i="32"/>
  <c r="C4620" i="32"/>
  <c r="D4620" i="32"/>
  <c r="E4620" i="32"/>
  <c r="A4621" i="32"/>
  <c r="B4621" i="32"/>
  <c r="C4621" i="32"/>
  <c r="D4621" i="32"/>
  <c r="E4621" i="32"/>
  <c r="A4622" i="32"/>
  <c r="B4622" i="32"/>
  <c r="C4622" i="32"/>
  <c r="D4622" i="32"/>
  <c r="E4622" i="32"/>
  <c r="A4623" i="32"/>
  <c r="B4623" i="32"/>
  <c r="C4623" i="32"/>
  <c r="D4623" i="32"/>
  <c r="E4623" i="32"/>
  <c r="A4624" i="32"/>
  <c r="B4624" i="32"/>
  <c r="C4624" i="32"/>
  <c r="D4624" i="32"/>
  <c r="E4624" i="32"/>
  <c r="A4625" i="32"/>
  <c r="B4625" i="32"/>
  <c r="C4625" i="32"/>
  <c r="D4625" i="32"/>
  <c r="E4625" i="32"/>
  <c r="A4626" i="32"/>
  <c r="B4626" i="32"/>
  <c r="C4626" i="32"/>
  <c r="D4626" i="32"/>
  <c r="E4626" i="32"/>
  <c r="A4627" i="32"/>
  <c r="B4627" i="32"/>
  <c r="C4627" i="32"/>
  <c r="D4627" i="32"/>
  <c r="E4627" i="32"/>
  <c r="A4628" i="32"/>
  <c r="B4628" i="32"/>
  <c r="C4628" i="32"/>
  <c r="D4628" i="32"/>
  <c r="E4628" i="32"/>
  <c r="A4629" i="32"/>
  <c r="B4629" i="32"/>
  <c r="C4629" i="32"/>
  <c r="D4629" i="32"/>
  <c r="E4629" i="32"/>
  <c r="A4630" i="32"/>
  <c r="B4630" i="32"/>
  <c r="C4630" i="32"/>
  <c r="D4630" i="32"/>
  <c r="E4630" i="32"/>
  <c r="A4631" i="32"/>
  <c r="B4631" i="32"/>
  <c r="C4631" i="32"/>
  <c r="D4631" i="32"/>
  <c r="E4631" i="32"/>
  <c r="A4632" i="32"/>
  <c r="B4632" i="32"/>
  <c r="C4632" i="32"/>
  <c r="D4632" i="32"/>
  <c r="E4632" i="32"/>
  <c r="A4633" i="32"/>
  <c r="B4633" i="32"/>
  <c r="C4633" i="32"/>
  <c r="D4633" i="32"/>
  <c r="E4633" i="32"/>
  <c r="A4634" i="32"/>
  <c r="B4634" i="32"/>
  <c r="C4634" i="32"/>
  <c r="D4634" i="32"/>
  <c r="E4634" i="32"/>
  <c r="A4635" i="32"/>
  <c r="B4635" i="32"/>
  <c r="C4635" i="32"/>
  <c r="D4635" i="32"/>
  <c r="E4635" i="32"/>
  <c r="A4636" i="32"/>
  <c r="B4636" i="32"/>
  <c r="C4636" i="32"/>
  <c r="D4636" i="32"/>
  <c r="E4636" i="32"/>
  <c r="A4637" i="32"/>
  <c r="B4637" i="32"/>
  <c r="C4637" i="32"/>
  <c r="D4637" i="32"/>
  <c r="E4637" i="32"/>
  <c r="A4638" i="32"/>
  <c r="B4638" i="32"/>
  <c r="C4638" i="32"/>
  <c r="D4638" i="32"/>
  <c r="E4638" i="32"/>
  <c r="A4639" i="32"/>
  <c r="B4639" i="32"/>
  <c r="C4639" i="32"/>
  <c r="D4639" i="32"/>
  <c r="E4639" i="32"/>
  <c r="A4640" i="32"/>
  <c r="B4640" i="32"/>
  <c r="C4640" i="32"/>
  <c r="D4640" i="32"/>
  <c r="E4640" i="32"/>
  <c r="A4641" i="32"/>
  <c r="B4641" i="32"/>
  <c r="C4641" i="32"/>
  <c r="D4641" i="32"/>
  <c r="E4641" i="32"/>
  <c r="A4642" i="32"/>
  <c r="B4642" i="32"/>
  <c r="C4642" i="32"/>
  <c r="D4642" i="32"/>
  <c r="E4642" i="32"/>
  <c r="A4643" i="32"/>
  <c r="B4643" i="32"/>
  <c r="C4643" i="32"/>
  <c r="D4643" i="32"/>
  <c r="E4643" i="32"/>
  <c r="A4644" i="32"/>
  <c r="B4644" i="32"/>
  <c r="C4644" i="32"/>
  <c r="D4644" i="32"/>
  <c r="E4644" i="32"/>
  <c r="A4645" i="32"/>
  <c r="B4645" i="32"/>
  <c r="C4645" i="32"/>
  <c r="D4645" i="32"/>
  <c r="E4645" i="32"/>
  <c r="A4646" i="32"/>
  <c r="B4646" i="32"/>
  <c r="C4646" i="32"/>
  <c r="D4646" i="32"/>
  <c r="E4646" i="32"/>
  <c r="A4647" i="32"/>
  <c r="B4647" i="32"/>
  <c r="C4647" i="32"/>
  <c r="D4647" i="32"/>
  <c r="E4647" i="32"/>
  <c r="A4648" i="32"/>
  <c r="B4648" i="32"/>
  <c r="C4648" i="32"/>
  <c r="D4648" i="32"/>
  <c r="E4648" i="32"/>
  <c r="A4649" i="32"/>
  <c r="B4649" i="32"/>
  <c r="C4649" i="32"/>
  <c r="D4649" i="32"/>
  <c r="E4649" i="32"/>
  <c r="A4650" i="32"/>
  <c r="B4650" i="32"/>
  <c r="C4650" i="32"/>
  <c r="D4650" i="32"/>
  <c r="E4650" i="32"/>
  <c r="A4651" i="32"/>
  <c r="B4651" i="32"/>
  <c r="C4651" i="32"/>
  <c r="D4651" i="32"/>
  <c r="E4651" i="32"/>
  <c r="A4652" i="32"/>
  <c r="B4652" i="32"/>
  <c r="C4652" i="32"/>
  <c r="D4652" i="32"/>
  <c r="E4652" i="32"/>
  <c r="A4653" i="32"/>
  <c r="B4653" i="32"/>
  <c r="C4653" i="32"/>
  <c r="D4653" i="32"/>
  <c r="E4653" i="32"/>
  <c r="A4654" i="32"/>
  <c r="B4654" i="32"/>
  <c r="C4654" i="32"/>
  <c r="D4654" i="32"/>
  <c r="E4654" i="32"/>
  <c r="A4655" i="32"/>
  <c r="B4655" i="32"/>
  <c r="C4655" i="32"/>
  <c r="D4655" i="32"/>
  <c r="E4655" i="32"/>
  <c r="A4656" i="32"/>
  <c r="B4656" i="32"/>
  <c r="C4656" i="32"/>
  <c r="D4656" i="32"/>
  <c r="E4656" i="32"/>
  <c r="A4657" i="32"/>
  <c r="B4657" i="32"/>
  <c r="C4657" i="32"/>
  <c r="D4657" i="32"/>
  <c r="E4657" i="32"/>
  <c r="A4658" i="32"/>
  <c r="B4658" i="32"/>
  <c r="C4658" i="32"/>
  <c r="D4658" i="32"/>
  <c r="E4658" i="32"/>
  <c r="A4659" i="32"/>
  <c r="B4659" i="32"/>
  <c r="C4659" i="32"/>
  <c r="D4659" i="32"/>
  <c r="E4659" i="32"/>
  <c r="A4660" i="32"/>
  <c r="B4660" i="32"/>
  <c r="C4660" i="32"/>
  <c r="D4660" i="32"/>
  <c r="E4660" i="32"/>
  <c r="A4661" i="32"/>
  <c r="B4661" i="32"/>
  <c r="C4661" i="32"/>
  <c r="D4661" i="32"/>
  <c r="E4661" i="32"/>
  <c r="A4662" i="32"/>
  <c r="B4662" i="32"/>
  <c r="C4662" i="32"/>
  <c r="D4662" i="32"/>
  <c r="E4662" i="32"/>
  <c r="A4663" i="32"/>
  <c r="B4663" i="32"/>
  <c r="C4663" i="32"/>
  <c r="D4663" i="32"/>
  <c r="E4663" i="32"/>
  <c r="A4664" i="32"/>
  <c r="B4664" i="32"/>
  <c r="C4664" i="32"/>
  <c r="D4664" i="32"/>
  <c r="E4664" i="32"/>
  <c r="A4665" i="32"/>
  <c r="B4665" i="32"/>
  <c r="C4665" i="32"/>
  <c r="D4665" i="32"/>
  <c r="E4665" i="32"/>
  <c r="A4666" i="32"/>
  <c r="B4666" i="32"/>
  <c r="C4666" i="32"/>
  <c r="D4666" i="32"/>
  <c r="E4666" i="32"/>
  <c r="A4667" i="32"/>
  <c r="B4667" i="32"/>
  <c r="C4667" i="32"/>
  <c r="D4667" i="32"/>
  <c r="E4667" i="32"/>
  <c r="A4668" i="32"/>
  <c r="B4668" i="32"/>
  <c r="C4668" i="32"/>
  <c r="D4668" i="32"/>
  <c r="E4668" i="32"/>
  <c r="A4669" i="32"/>
  <c r="B4669" i="32"/>
  <c r="C4669" i="32"/>
  <c r="D4669" i="32"/>
  <c r="E4669" i="32"/>
  <c r="A4670" i="32"/>
  <c r="B4670" i="32"/>
  <c r="C4670" i="32"/>
  <c r="D4670" i="32"/>
  <c r="E4670" i="32"/>
  <c r="A4671" i="32"/>
  <c r="B4671" i="32"/>
  <c r="C4671" i="32"/>
  <c r="D4671" i="32"/>
  <c r="E4671" i="32"/>
  <c r="A4672" i="32"/>
  <c r="B4672" i="32"/>
  <c r="C4672" i="32"/>
  <c r="D4672" i="32"/>
  <c r="E4672" i="32"/>
  <c r="A4673" i="32"/>
  <c r="B4673" i="32"/>
  <c r="C4673" i="32"/>
  <c r="D4673" i="32"/>
  <c r="E4673" i="32"/>
  <c r="A4674" i="32"/>
  <c r="B4674" i="32"/>
  <c r="C4674" i="32"/>
  <c r="D4674" i="32"/>
  <c r="E4674" i="32"/>
  <c r="A4675" i="32"/>
  <c r="B4675" i="32"/>
  <c r="C4675" i="32"/>
  <c r="D4675" i="32"/>
  <c r="E4675" i="32"/>
  <c r="A4676" i="32"/>
  <c r="B4676" i="32"/>
  <c r="C4676" i="32"/>
  <c r="D4676" i="32"/>
  <c r="E4676" i="32"/>
  <c r="A4677" i="32"/>
  <c r="B4677" i="32"/>
  <c r="C4677" i="32"/>
  <c r="D4677" i="32"/>
  <c r="E4677" i="32"/>
  <c r="A4678" i="32"/>
  <c r="B4678" i="32"/>
  <c r="C4678" i="32"/>
  <c r="D4678" i="32"/>
  <c r="E4678" i="32"/>
  <c r="A4679" i="32"/>
  <c r="B4679" i="32"/>
  <c r="C4679" i="32"/>
  <c r="D4679" i="32"/>
  <c r="E4679" i="32"/>
  <c r="A4680" i="32"/>
  <c r="B4680" i="32"/>
  <c r="C4680" i="32"/>
  <c r="D4680" i="32"/>
  <c r="E4680" i="32"/>
  <c r="A4681" i="32"/>
  <c r="B4681" i="32"/>
  <c r="C4681" i="32"/>
  <c r="D4681" i="32"/>
  <c r="E4681" i="32"/>
  <c r="A4682" i="32"/>
  <c r="B4682" i="32"/>
  <c r="C4682" i="32"/>
  <c r="D4682" i="32"/>
  <c r="E4682" i="32"/>
  <c r="A4683" i="32"/>
  <c r="B4683" i="32"/>
  <c r="C4683" i="32"/>
  <c r="D4683" i="32"/>
  <c r="E4683" i="32"/>
  <c r="A4684" i="32"/>
  <c r="B4684" i="32"/>
  <c r="C4684" i="32"/>
  <c r="D4684" i="32"/>
  <c r="E4684" i="32"/>
  <c r="A4685" i="32"/>
  <c r="B4685" i="32"/>
  <c r="C4685" i="32"/>
  <c r="D4685" i="32"/>
  <c r="E4685" i="32"/>
  <c r="A4686" i="32"/>
  <c r="B4686" i="32"/>
  <c r="C4686" i="32"/>
  <c r="D4686" i="32"/>
  <c r="E4686" i="32"/>
  <c r="A4687" i="32"/>
  <c r="B4687" i="32"/>
  <c r="C4687" i="32"/>
  <c r="D4687" i="32"/>
  <c r="E4687" i="32"/>
  <c r="A4688" i="32"/>
  <c r="B4688" i="32"/>
  <c r="C4688" i="32"/>
  <c r="D4688" i="32"/>
  <c r="E4688" i="32"/>
  <c r="A4689" i="32"/>
  <c r="B4689" i="32"/>
  <c r="C4689" i="32"/>
  <c r="D4689" i="32"/>
  <c r="E4689" i="32"/>
  <c r="A4690" i="32"/>
  <c r="B4690" i="32"/>
  <c r="C4690" i="32"/>
  <c r="D4690" i="32"/>
  <c r="E4690" i="32"/>
  <c r="A4691" i="32"/>
  <c r="B4691" i="32"/>
  <c r="C4691" i="32"/>
  <c r="D4691" i="32"/>
  <c r="E4691" i="32"/>
  <c r="A4692" i="32"/>
  <c r="B4692" i="32"/>
  <c r="C4692" i="32"/>
  <c r="D4692" i="32"/>
  <c r="E4692" i="32"/>
  <c r="A4693" i="32"/>
  <c r="B4693" i="32"/>
  <c r="C4693" i="32"/>
  <c r="D4693" i="32"/>
  <c r="E4693" i="32"/>
  <c r="A4694" i="32"/>
  <c r="B4694" i="32"/>
  <c r="C4694" i="32"/>
  <c r="D4694" i="32"/>
  <c r="E4694" i="32"/>
  <c r="A4695" i="32"/>
  <c r="B4695" i="32"/>
  <c r="C4695" i="32"/>
  <c r="D4695" i="32"/>
  <c r="E4695" i="32"/>
  <c r="A4696" i="32"/>
  <c r="B4696" i="32"/>
  <c r="C4696" i="32"/>
  <c r="D4696" i="32"/>
  <c r="E4696" i="32"/>
  <c r="A4697" i="32"/>
  <c r="B4697" i="32"/>
  <c r="C4697" i="32"/>
  <c r="D4697" i="32"/>
  <c r="E4697" i="32"/>
  <c r="A4698" i="32"/>
  <c r="B4698" i="32"/>
  <c r="C4698" i="32"/>
  <c r="D4698" i="32"/>
  <c r="E4698" i="32"/>
  <c r="A4699" i="32"/>
  <c r="B4699" i="32"/>
  <c r="C4699" i="32"/>
  <c r="D4699" i="32"/>
  <c r="E4699" i="32"/>
  <c r="A4700" i="32"/>
  <c r="B4700" i="32"/>
  <c r="C4700" i="32"/>
  <c r="D4700" i="32"/>
  <c r="E4700" i="32"/>
  <c r="A4701" i="32"/>
  <c r="B4701" i="32"/>
  <c r="C4701" i="32"/>
  <c r="D4701" i="32"/>
  <c r="E4701" i="32"/>
  <c r="A4702" i="32"/>
  <c r="B4702" i="32"/>
  <c r="C4702" i="32"/>
  <c r="D4702" i="32"/>
  <c r="E4702" i="32"/>
  <c r="A4703" i="32"/>
  <c r="B4703" i="32"/>
  <c r="C4703" i="32"/>
  <c r="D4703" i="32"/>
  <c r="E4703" i="32"/>
  <c r="A4704" i="32"/>
  <c r="B4704" i="32"/>
  <c r="C4704" i="32"/>
  <c r="D4704" i="32"/>
  <c r="E4704" i="32"/>
  <c r="A4705" i="32"/>
  <c r="B4705" i="32"/>
  <c r="C4705" i="32"/>
  <c r="D4705" i="32"/>
  <c r="E4705" i="32"/>
  <c r="A4706" i="32"/>
  <c r="B4706" i="32"/>
  <c r="C4706" i="32"/>
  <c r="D4706" i="32"/>
  <c r="E4706" i="32"/>
  <c r="A4707" i="32"/>
  <c r="B4707" i="32"/>
  <c r="C4707" i="32"/>
  <c r="D4707" i="32"/>
  <c r="E4707" i="32"/>
  <c r="A4708" i="32"/>
  <c r="B4708" i="32"/>
  <c r="C4708" i="32"/>
  <c r="D4708" i="32"/>
  <c r="E4708" i="32"/>
  <c r="A4709" i="32"/>
  <c r="B4709" i="32"/>
  <c r="C4709" i="32"/>
  <c r="D4709" i="32"/>
  <c r="E4709" i="32"/>
  <c r="A4710" i="32"/>
  <c r="B4710" i="32"/>
  <c r="C4710" i="32"/>
  <c r="D4710" i="32"/>
  <c r="E4710" i="32"/>
  <c r="A4711" i="32"/>
  <c r="B4711" i="32"/>
  <c r="C4711" i="32"/>
  <c r="D4711" i="32"/>
  <c r="E4711" i="32"/>
  <c r="A4712" i="32"/>
  <c r="B4712" i="32"/>
  <c r="C4712" i="32"/>
  <c r="D4712" i="32"/>
  <c r="E4712" i="32"/>
  <c r="A4713" i="32"/>
  <c r="B4713" i="32"/>
  <c r="C4713" i="32"/>
  <c r="D4713" i="32"/>
  <c r="E4713" i="32"/>
  <c r="A4714" i="32"/>
  <c r="B4714" i="32"/>
  <c r="C4714" i="32"/>
  <c r="D4714" i="32"/>
  <c r="E4714" i="32"/>
  <c r="A4715" i="32"/>
  <c r="B4715" i="32"/>
  <c r="C4715" i="32"/>
  <c r="D4715" i="32"/>
  <c r="E4715" i="32"/>
  <c r="A4716" i="32"/>
  <c r="B4716" i="32"/>
  <c r="C4716" i="32"/>
  <c r="D4716" i="32"/>
  <c r="E4716" i="32"/>
  <c r="A4717" i="32"/>
  <c r="B4717" i="32"/>
  <c r="C4717" i="32"/>
  <c r="D4717" i="32"/>
  <c r="E4717" i="32"/>
  <c r="A4718" i="32"/>
  <c r="B4718" i="32"/>
  <c r="C4718" i="32"/>
  <c r="D4718" i="32"/>
  <c r="E4718" i="32"/>
  <c r="A4719" i="32"/>
  <c r="B4719" i="32"/>
  <c r="C4719" i="32"/>
  <c r="D4719" i="32"/>
  <c r="E4719" i="32"/>
  <c r="A4720" i="32"/>
  <c r="B4720" i="32"/>
  <c r="C4720" i="32"/>
  <c r="D4720" i="32"/>
  <c r="E4720" i="32"/>
  <c r="A4721" i="32"/>
  <c r="B4721" i="32"/>
  <c r="C4721" i="32"/>
  <c r="D4721" i="32"/>
  <c r="E4721" i="32"/>
  <c r="A4722" i="32"/>
  <c r="B4722" i="32"/>
  <c r="C4722" i="32"/>
  <c r="D4722" i="32"/>
  <c r="E4722" i="32"/>
  <c r="A4723" i="32"/>
  <c r="B4723" i="32"/>
  <c r="C4723" i="32"/>
  <c r="D4723" i="32"/>
  <c r="E4723" i="32"/>
  <c r="A4724" i="32"/>
  <c r="B4724" i="32"/>
  <c r="C4724" i="32"/>
  <c r="D4724" i="32"/>
  <c r="E4724" i="32"/>
  <c r="A4725" i="32"/>
  <c r="B4725" i="32"/>
  <c r="C4725" i="32"/>
  <c r="D4725" i="32"/>
  <c r="E4725" i="32"/>
  <c r="A4726" i="32"/>
  <c r="B4726" i="32"/>
  <c r="C4726" i="32"/>
  <c r="D4726" i="32"/>
  <c r="E4726" i="32"/>
  <c r="A4727" i="32"/>
  <c r="B4727" i="32"/>
  <c r="C4727" i="32"/>
  <c r="D4727" i="32"/>
  <c r="E4727" i="32"/>
  <c r="A4728" i="32"/>
  <c r="B4728" i="32"/>
  <c r="C4728" i="32"/>
  <c r="D4728" i="32"/>
  <c r="E4728" i="32"/>
  <c r="A4729" i="32"/>
  <c r="B4729" i="32"/>
  <c r="C4729" i="32"/>
  <c r="D4729" i="32"/>
  <c r="E4729" i="32"/>
  <c r="A4730" i="32"/>
  <c r="B4730" i="32"/>
  <c r="C4730" i="32"/>
  <c r="D4730" i="32"/>
  <c r="E4730" i="32"/>
  <c r="A4731" i="32"/>
  <c r="B4731" i="32"/>
  <c r="C4731" i="32"/>
  <c r="D4731" i="32"/>
  <c r="E4731" i="32"/>
  <c r="A4732" i="32"/>
  <c r="B4732" i="32"/>
  <c r="C4732" i="32"/>
  <c r="D4732" i="32"/>
  <c r="E4732" i="32"/>
  <c r="A4733" i="32"/>
  <c r="B4733" i="32"/>
  <c r="C4733" i="32"/>
  <c r="D4733" i="32"/>
  <c r="E4733" i="32"/>
  <c r="A4734" i="32"/>
  <c r="B4734" i="32"/>
  <c r="C4734" i="32"/>
  <c r="D4734" i="32"/>
  <c r="E4734" i="32"/>
  <c r="A4735" i="32"/>
  <c r="B4735" i="32"/>
  <c r="C4735" i="32"/>
  <c r="D4735" i="32"/>
  <c r="E4735" i="32"/>
  <c r="A4736" i="32"/>
  <c r="B4736" i="32"/>
  <c r="C4736" i="32"/>
  <c r="D4736" i="32"/>
  <c r="E4736" i="32"/>
  <c r="A4737" i="32"/>
  <c r="B4737" i="32"/>
  <c r="C4737" i="32"/>
  <c r="D4737" i="32"/>
  <c r="E4737" i="32"/>
  <c r="A4738" i="32"/>
  <c r="B4738" i="32"/>
  <c r="C4738" i="32"/>
  <c r="D4738" i="32"/>
  <c r="E4738" i="32"/>
  <c r="A4739" i="32"/>
  <c r="B4739" i="32"/>
  <c r="C4739" i="32"/>
  <c r="D4739" i="32"/>
  <c r="E4739" i="32"/>
  <c r="A4740" i="32"/>
  <c r="B4740" i="32"/>
  <c r="C4740" i="32"/>
  <c r="D4740" i="32"/>
  <c r="E4740" i="32"/>
  <c r="A4741" i="32"/>
  <c r="B4741" i="32"/>
  <c r="C4741" i="32"/>
  <c r="D4741" i="32"/>
  <c r="E4741" i="32"/>
  <c r="A4742" i="32"/>
  <c r="B4742" i="32"/>
  <c r="C4742" i="32"/>
  <c r="D4742" i="32"/>
  <c r="E4742" i="32"/>
  <c r="A4743" i="32"/>
  <c r="B4743" i="32"/>
  <c r="C4743" i="32"/>
  <c r="D4743" i="32"/>
  <c r="E4743" i="32"/>
  <c r="A4744" i="32"/>
  <c r="B4744" i="32"/>
  <c r="C4744" i="32"/>
  <c r="D4744" i="32"/>
  <c r="E4744" i="32"/>
  <c r="A4745" i="32"/>
  <c r="B4745" i="32"/>
  <c r="C4745" i="32"/>
  <c r="D4745" i="32"/>
  <c r="E4745" i="32"/>
  <c r="A4746" i="32"/>
  <c r="B4746" i="32"/>
  <c r="C4746" i="32"/>
  <c r="D4746" i="32"/>
  <c r="E4746" i="32"/>
  <c r="A4747" i="32"/>
  <c r="B4747" i="32"/>
  <c r="C4747" i="32"/>
  <c r="D4747" i="32"/>
  <c r="E4747" i="32"/>
  <c r="A4748" i="32"/>
  <c r="B4748" i="32"/>
  <c r="C4748" i="32"/>
  <c r="D4748" i="32"/>
  <c r="E4748" i="32"/>
  <c r="A4749" i="32"/>
  <c r="B4749" i="32"/>
  <c r="C4749" i="32"/>
  <c r="D4749" i="32"/>
  <c r="E4749" i="32"/>
  <c r="A4750" i="32"/>
  <c r="B4750" i="32"/>
  <c r="C4750" i="32"/>
  <c r="D4750" i="32"/>
  <c r="E4750" i="32"/>
  <c r="A4751" i="32"/>
  <c r="B4751" i="32"/>
  <c r="C4751" i="32"/>
  <c r="D4751" i="32"/>
  <c r="E4751" i="32"/>
  <c r="A4752" i="32"/>
  <c r="B4752" i="32"/>
  <c r="C4752" i="32"/>
  <c r="D4752" i="32"/>
  <c r="E4752" i="32"/>
  <c r="A4753" i="32"/>
  <c r="B4753" i="32"/>
  <c r="C4753" i="32"/>
  <c r="D4753" i="32"/>
  <c r="E4753" i="32"/>
  <c r="A4754" i="32"/>
  <c r="B4754" i="32"/>
  <c r="C4754" i="32"/>
  <c r="D4754" i="32"/>
  <c r="E4754" i="32"/>
  <c r="A4755" i="32"/>
  <c r="B4755" i="32"/>
  <c r="C4755" i="32"/>
  <c r="D4755" i="32"/>
  <c r="E4755" i="32"/>
  <c r="A4756" i="32"/>
  <c r="B4756" i="32"/>
  <c r="C4756" i="32"/>
  <c r="D4756" i="32"/>
  <c r="E4756" i="32"/>
  <c r="A4757" i="32"/>
  <c r="B4757" i="32"/>
  <c r="C4757" i="32"/>
  <c r="D4757" i="32"/>
  <c r="E4757" i="32"/>
  <c r="A4758" i="32"/>
  <c r="B4758" i="32"/>
  <c r="C4758" i="32"/>
  <c r="D4758" i="32"/>
  <c r="E4758" i="32"/>
  <c r="A4759" i="32"/>
  <c r="B4759" i="32"/>
  <c r="C4759" i="32"/>
  <c r="D4759" i="32"/>
  <c r="E4759" i="32"/>
  <c r="A4760" i="32"/>
  <c r="B4760" i="32"/>
  <c r="C4760" i="32"/>
  <c r="D4760" i="32"/>
  <c r="E4760" i="32"/>
  <c r="A4761" i="32"/>
  <c r="B4761" i="32"/>
  <c r="C4761" i="32"/>
  <c r="D4761" i="32"/>
  <c r="E4761" i="32"/>
  <c r="A4762" i="32"/>
  <c r="B4762" i="32"/>
  <c r="C4762" i="32"/>
  <c r="D4762" i="32"/>
  <c r="E4762" i="32"/>
  <c r="A4763" i="32"/>
  <c r="B4763" i="32"/>
  <c r="C4763" i="32"/>
  <c r="D4763" i="32"/>
  <c r="E4763" i="32"/>
  <c r="A4764" i="32"/>
  <c r="B4764" i="32"/>
  <c r="C4764" i="32"/>
  <c r="D4764" i="32"/>
  <c r="E4764" i="32"/>
  <c r="A4765" i="32"/>
  <c r="B4765" i="32"/>
  <c r="C4765" i="32"/>
  <c r="D4765" i="32"/>
  <c r="E4765" i="32"/>
  <c r="A4766" i="32"/>
  <c r="B4766" i="32"/>
  <c r="C4766" i="32"/>
  <c r="D4766" i="32"/>
  <c r="E4766" i="32"/>
  <c r="A4767" i="32"/>
  <c r="B4767" i="32"/>
  <c r="C4767" i="32"/>
  <c r="D4767" i="32"/>
  <c r="E4767" i="32"/>
  <c r="A4768" i="32"/>
  <c r="B4768" i="32"/>
  <c r="C4768" i="32"/>
  <c r="D4768" i="32"/>
  <c r="E4768" i="32"/>
  <c r="A4769" i="32"/>
  <c r="B4769" i="32"/>
  <c r="C4769" i="32"/>
  <c r="D4769" i="32"/>
  <c r="E4769" i="32"/>
  <c r="A4770" i="32"/>
  <c r="B4770" i="32"/>
  <c r="C4770" i="32"/>
  <c r="D4770" i="32"/>
  <c r="E4770" i="32"/>
  <c r="A4771" i="32"/>
  <c r="B4771" i="32"/>
  <c r="C4771" i="32"/>
  <c r="D4771" i="32"/>
  <c r="E4771" i="32"/>
  <c r="A4772" i="32"/>
  <c r="B4772" i="32"/>
  <c r="C4772" i="32"/>
  <c r="D4772" i="32"/>
  <c r="E4772" i="32"/>
  <c r="A4773" i="32"/>
  <c r="B4773" i="32"/>
  <c r="C4773" i="32"/>
  <c r="D4773" i="32"/>
  <c r="E4773" i="32"/>
  <c r="A4774" i="32"/>
  <c r="B4774" i="32"/>
  <c r="C4774" i="32"/>
  <c r="D4774" i="32"/>
  <c r="E4774" i="32"/>
  <c r="A4775" i="32"/>
  <c r="B4775" i="32"/>
  <c r="C4775" i="32"/>
  <c r="D4775" i="32"/>
  <c r="E4775" i="32"/>
  <c r="A4776" i="32"/>
  <c r="B4776" i="32"/>
  <c r="C4776" i="32"/>
  <c r="D4776" i="32"/>
  <c r="E4776" i="32"/>
  <c r="A4777" i="32"/>
  <c r="B4777" i="32"/>
  <c r="C4777" i="32"/>
  <c r="D4777" i="32"/>
  <c r="E4777" i="32"/>
  <c r="A4778" i="32"/>
  <c r="B4778" i="32"/>
  <c r="C4778" i="32"/>
  <c r="D4778" i="32"/>
  <c r="E4778" i="32"/>
  <c r="A4779" i="32"/>
  <c r="B4779" i="32"/>
  <c r="C4779" i="32"/>
  <c r="D4779" i="32"/>
  <c r="E4779" i="32"/>
  <c r="A4780" i="32"/>
  <c r="B4780" i="32"/>
  <c r="C4780" i="32"/>
  <c r="D4780" i="32"/>
  <c r="E4780" i="32"/>
  <c r="A4781" i="32"/>
  <c r="B4781" i="32"/>
  <c r="C4781" i="32"/>
  <c r="D4781" i="32"/>
  <c r="E4781" i="32"/>
  <c r="A4782" i="32"/>
  <c r="B4782" i="32"/>
  <c r="C4782" i="32"/>
  <c r="D4782" i="32"/>
  <c r="E4782" i="32"/>
  <c r="A4783" i="32"/>
  <c r="B4783" i="32"/>
  <c r="C4783" i="32"/>
  <c r="D4783" i="32"/>
  <c r="E4783" i="32"/>
  <c r="A4784" i="32"/>
  <c r="B4784" i="32"/>
  <c r="C4784" i="32"/>
  <c r="D4784" i="32"/>
  <c r="E4784" i="32"/>
  <c r="A4785" i="32"/>
  <c r="B4785" i="32"/>
  <c r="C4785" i="32"/>
  <c r="D4785" i="32"/>
  <c r="E4785" i="32"/>
  <c r="A4786" i="32"/>
  <c r="B4786" i="32"/>
  <c r="C4786" i="32"/>
  <c r="D4786" i="32"/>
  <c r="E4786" i="32"/>
  <c r="A4787" i="32"/>
  <c r="B4787" i="32"/>
  <c r="C4787" i="32"/>
  <c r="D4787" i="32"/>
  <c r="E4787" i="32"/>
  <c r="A4788" i="32"/>
  <c r="B4788" i="32"/>
  <c r="C4788" i="32"/>
  <c r="D4788" i="32"/>
  <c r="E4788" i="32"/>
  <c r="A4789" i="32"/>
  <c r="B4789" i="32"/>
  <c r="C4789" i="32"/>
  <c r="D4789" i="32"/>
  <c r="E4789" i="32"/>
  <c r="A4790" i="32"/>
  <c r="B4790" i="32"/>
  <c r="C4790" i="32"/>
  <c r="D4790" i="32"/>
  <c r="E4790" i="32"/>
  <c r="A4791" i="32"/>
  <c r="B4791" i="32"/>
  <c r="C4791" i="32"/>
  <c r="D4791" i="32"/>
  <c r="E4791" i="32"/>
  <c r="A4792" i="32"/>
  <c r="B4792" i="32"/>
  <c r="C4792" i="32"/>
  <c r="D4792" i="32"/>
  <c r="E4792" i="32"/>
  <c r="A4793" i="32"/>
  <c r="B4793" i="32"/>
  <c r="C4793" i="32"/>
  <c r="D4793" i="32"/>
  <c r="E4793" i="32"/>
  <c r="A4794" i="32"/>
  <c r="B4794" i="32"/>
  <c r="C4794" i="32"/>
  <c r="D4794" i="32"/>
  <c r="E4794" i="32"/>
  <c r="A4795" i="32"/>
  <c r="B4795" i="32"/>
  <c r="C4795" i="32"/>
  <c r="D4795" i="32"/>
  <c r="E4795" i="32"/>
  <c r="A4796" i="32"/>
  <c r="B4796" i="32"/>
  <c r="C4796" i="32"/>
  <c r="D4796" i="32"/>
  <c r="E4796" i="32"/>
  <c r="A4797" i="32"/>
  <c r="B4797" i="32"/>
  <c r="C4797" i="32"/>
  <c r="D4797" i="32"/>
  <c r="E4797" i="32"/>
  <c r="A4798" i="32"/>
  <c r="B4798" i="32"/>
  <c r="C4798" i="32"/>
  <c r="D4798" i="32"/>
  <c r="E4798" i="32"/>
  <c r="A4799" i="32"/>
  <c r="B4799" i="32"/>
  <c r="C4799" i="32"/>
  <c r="D4799" i="32"/>
  <c r="E4799" i="32"/>
  <c r="A4800" i="32"/>
  <c r="B4800" i="32"/>
  <c r="C4800" i="32"/>
  <c r="D4800" i="32"/>
  <c r="E4800" i="32"/>
  <c r="A4801" i="32"/>
  <c r="B4801" i="32"/>
  <c r="C4801" i="32"/>
  <c r="D4801" i="32"/>
  <c r="E4801" i="32"/>
  <c r="A4802" i="32"/>
  <c r="B4802" i="32"/>
  <c r="C4802" i="32"/>
  <c r="D4802" i="32"/>
  <c r="E4802" i="32"/>
  <c r="A4803" i="32"/>
  <c r="B4803" i="32"/>
  <c r="C4803" i="32"/>
  <c r="D4803" i="32"/>
  <c r="E4803" i="32"/>
  <c r="A4804" i="32"/>
  <c r="B4804" i="32"/>
  <c r="C4804" i="32"/>
  <c r="D4804" i="32"/>
  <c r="E4804" i="32"/>
  <c r="A4805" i="32"/>
  <c r="B4805" i="32"/>
  <c r="C4805" i="32"/>
  <c r="D4805" i="32"/>
  <c r="E4805" i="32"/>
  <c r="A4806" i="32"/>
  <c r="B4806" i="32"/>
  <c r="C4806" i="32"/>
  <c r="D4806" i="32"/>
  <c r="E4806" i="32"/>
  <c r="A4807" i="32"/>
  <c r="B4807" i="32"/>
  <c r="C4807" i="32"/>
  <c r="D4807" i="32"/>
  <c r="E4807" i="32"/>
  <c r="A4808" i="32"/>
  <c r="B4808" i="32"/>
  <c r="C4808" i="32"/>
  <c r="D4808" i="32"/>
  <c r="E4808" i="32"/>
  <c r="A4809" i="32"/>
  <c r="B4809" i="32"/>
  <c r="C4809" i="32"/>
  <c r="D4809" i="32"/>
  <c r="E4809" i="32"/>
  <c r="A4810" i="32"/>
  <c r="B4810" i="32"/>
  <c r="C4810" i="32"/>
  <c r="D4810" i="32"/>
  <c r="E4810" i="32"/>
  <c r="A4811" i="32"/>
  <c r="B4811" i="32"/>
  <c r="C4811" i="32"/>
  <c r="D4811" i="32"/>
  <c r="E4811" i="32"/>
  <c r="A4812" i="32"/>
  <c r="B4812" i="32"/>
  <c r="C4812" i="32"/>
  <c r="D4812" i="32"/>
  <c r="E4812" i="32"/>
  <c r="A4813" i="32"/>
  <c r="B4813" i="32"/>
  <c r="C4813" i="32"/>
  <c r="D4813" i="32"/>
  <c r="E4813" i="32"/>
  <c r="A4814" i="32"/>
  <c r="B4814" i="32"/>
  <c r="C4814" i="32"/>
  <c r="D4814" i="32"/>
  <c r="E4814" i="32"/>
  <c r="A4815" i="32"/>
  <c r="B4815" i="32"/>
  <c r="C4815" i="32"/>
  <c r="D4815" i="32"/>
  <c r="E4815" i="32"/>
  <c r="A4816" i="32"/>
  <c r="B4816" i="32"/>
  <c r="C4816" i="32"/>
  <c r="D4816" i="32"/>
  <c r="E4816" i="32"/>
  <c r="A4817" i="32"/>
  <c r="B4817" i="32"/>
  <c r="C4817" i="32"/>
  <c r="D4817" i="32"/>
  <c r="E4817" i="32"/>
  <c r="A4818" i="32"/>
  <c r="B4818" i="32"/>
  <c r="C4818" i="32"/>
  <c r="D4818" i="32"/>
  <c r="E4818" i="32"/>
  <c r="A4819" i="32"/>
  <c r="B4819" i="32"/>
  <c r="C4819" i="32"/>
  <c r="D4819" i="32"/>
  <c r="E4819" i="32"/>
  <c r="A4820" i="32"/>
  <c r="B4820" i="32"/>
  <c r="C4820" i="32"/>
  <c r="D4820" i="32"/>
  <c r="E4820" i="32"/>
  <c r="A4821" i="32"/>
  <c r="B4821" i="32"/>
  <c r="C4821" i="32"/>
  <c r="D4821" i="32"/>
  <c r="E4821" i="32"/>
  <c r="A4822" i="32"/>
  <c r="B4822" i="32"/>
  <c r="C4822" i="32"/>
  <c r="D4822" i="32"/>
  <c r="E4822" i="32"/>
  <c r="A4823" i="32"/>
  <c r="B4823" i="32"/>
  <c r="C4823" i="32"/>
  <c r="D4823" i="32"/>
  <c r="E4823" i="32"/>
  <c r="A4824" i="32"/>
  <c r="B4824" i="32"/>
  <c r="C4824" i="32"/>
  <c r="D4824" i="32"/>
  <c r="E4824" i="32"/>
  <c r="A4825" i="32"/>
  <c r="B4825" i="32"/>
  <c r="C4825" i="32"/>
  <c r="D4825" i="32"/>
  <c r="E4825" i="32"/>
  <c r="A4826" i="32"/>
  <c r="B4826" i="32"/>
  <c r="C4826" i="32"/>
  <c r="D4826" i="32"/>
  <c r="E4826" i="32"/>
  <c r="A4827" i="32"/>
  <c r="B4827" i="32"/>
  <c r="C4827" i="32"/>
  <c r="D4827" i="32"/>
  <c r="E4827" i="32"/>
  <c r="A4828" i="32"/>
  <c r="B4828" i="32"/>
  <c r="C4828" i="32"/>
  <c r="D4828" i="32"/>
  <c r="E4828" i="32"/>
  <c r="A4829" i="32"/>
  <c r="B4829" i="32"/>
  <c r="C4829" i="32"/>
  <c r="D4829" i="32"/>
  <c r="E4829" i="32"/>
  <c r="A4830" i="32"/>
  <c r="B4830" i="32"/>
  <c r="C4830" i="32"/>
  <c r="D4830" i="32"/>
  <c r="E4830" i="32"/>
  <c r="A4831" i="32"/>
  <c r="B4831" i="32"/>
  <c r="C4831" i="32"/>
  <c r="D4831" i="32"/>
  <c r="E4831" i="32"/>
  <c r="A4832" i="32"/>
  <c r="B4832" i="32"/>
  <c r="C4832" i="32"/>
  <c r="D4832" i="32"/>
  <c r="E4832" i="32"/>
  <c r="A4833" i="32"/>
  <c r="B4833" i="32"/>
  <c r="C4833" i="32"/>
  <c r="D4833" i="32"/>
  <c r="E4833" i="32"/>
  <c r="A4834" i="32"/>
  <c r="B4834" i="32"/>
  <c r="C4834" i="32"/>
  <c r="D4834" i="32"/>
  <c r="E4834" i="32"/>
  <c r="A4835" i="32"/>
  <c r="B4835" i="32"/>
  <c r="C4835" i="32"/>
  <c r="D4835" i="32"/>
  <c r="E4835" i="32"/>
  <c r="A4836" i="32"/>
  <c r="B4836" i="32"/>
  <c r="C4836" i="32"/>
  <c r="D4836" i="32"/>
  <c r="E4836" i="32"/>
  <c r="A4837" i="32"/>
  <c r="B4837" i="32"/>
  <c r="C4837" i="32"/>
  <c r="D4837" i="32"/>
  <c r="E4837" i="32"/>
  <c r="A4838" i="32"/>
  <c r="B4838" i="32"/>
  <c r="C4838" i="32"/>
  <c r="D4838" i="32"/>
  <c r="E4838" i="32"/>
  <c r="A4839" i="32"/>
  <c r="B4839" i="32"/>
  <c r="C4839" i="32"/>
  <c r="D4839" i="32"/>
  <c r="E4839" i="32"/>
  <c r="A4840" i="32"/>
  <c r="B4840" i="32"/>
  <c r="C4840" i="32"/>
  <c r="D4840" i="32"/>
  <c r="E4840" i="32"/>
  <c r="A4841" i="32"/>
  <c r="B4841" i="32"/>
  <c r="C4841" i="32"/>
  <c r="D4841" i="32"/>
  <c r="E4841" i="32"/>
  <c r="A4842" i="32"/>
  <c r="B4842" i="32"/>
  <c r="C4842" i="32"/>
  <c r="D4842" i="32"/>
  <c r="E4842" i="32"/>
  <c r="A4843" i="32"/>
  <c r="B4843" i="32"/>
  <c r="C4843" i="32"/>
  <c r="D4843" i="32"/>
  <c r="E4843" i="32"/>
  <c r="A4844" i="32"/>
  <c r="B4844" i="32"/>
  <c r="C4844" i="32"/>
  <c r="D4844" i="32"/>
  <c r="E4844" i="32"/>
  <c r="A4845" i="32"/>
  <c r="B4845" i="32"/>
  <c r="C4845" i="32"/>
  <c r="D4845" i="32"/>
  <c r="E4845" i="32"/>
  <c r="A4846" i="32"/>
  <c r="B4846" i="32"/>
  <c r="C4846" i="32"/>
  <c r="D4846" i="32"/>
  <c r="E4846" i="32"/>
  <c r="A4847" i="32"/>
  <c r="B4847" i="32"/>
  <c r="C4847" i="32"/>
  <c r="D4847" i="32"/>
  <c r="E4847" i="32"/>
  <c r="A4848" i="32"/>
  <c r="B4848" i="32"/>
  <c r="C4848" i="32"/>
  <c r="D4848" i="32"/>
  <c r="E4848" i="32"/>
  <c r="A4849" i="32"/>
  <c r="B4849" i="32"/>
  <c r="C4849" i="32"/>
  <c r="D4849" i="32"/>
  <c r="E4849" i="32"/>
  <c r="A4850" i="32"/>
  <c r="B4850" i="32"/>
  <c r="C4850" i="32"/>
  <c r="D4850" i="32"/>
  <c r="E4850" i="32"/>
  <c r="A4851" i="32"/>
  <c r="B4851" i="32"/>
  <c r="C4851" i="32"/>
  <c r="D4851" i="32"/>
  <c r="E4851" i="32"/>
  <c r="A4852" i="32"/>
  <c r="B4852" i="32"/>
  <c r="C4852" i="32"/>
  <c r="D4852" i="32"/>
  <c r="E4852" i="32"/>
  <c r="A4853" i="32"/>
  <c r="B4853" i="32"/>
  <c r="C4853" i="32"/>
  <c r="D4853" i="32"/>
  <c r="E4853" i="32"/>
  <c r="A4854" i="32"/>
  <c r="B4854" i="32"/>
  <c r="C4854" i="32"/>
  <c r="D4854" i="32"/>
  <c r="E4854" i="32"/>
  <c r="A4855" i="32"/>
  <c r="B4855" i="32"/>
  <c r="C4855" i="32"/>
  <c r="D4855" i="32"/>
  <c r="E4855" i="32"/>
  <c r="A4856" i="32"/>
  <c r="B4856" i="32"/>
  <c r="C4856" i="32"/>
  <c r="D4856" i="32"/>
  <c r="E4856" i="32"/>
  <c r="A4857" i="32"/>
  <c r="B4857" i="32"/>
  <c r="C4857" i="32"/>
  <c r="D4857" i="32"/>
  <c r="E4857" i="32"/>
  <c r="A4858" i="32"/>
  <c r="B4858" i="32"/>
  <c r="C4858" i="32"/>
  <c r="D4858" i="32"/>
  <c r="E4858" i="32"/>
  <c r="A4859" i="32"/>
  <c r="B4859" i="32"/>
  <c r="C4859" i="32"/>
  <c r="D4859" i="32"/>
  <c r="E4859" i="32"/>
  <c r="A4860" i="32"/>
  <c r="B4860" i="32"/>
  <c r="C4860" i="32"/>
  <c r="D4860" i="32"/>
  <c r="E4860" i="32"/>
  <c r="A4861" i="32"/>
  <c r="B4861" i="32"/>
  <c r="C4861" i="32"/>
  <c r="D4861" i="32"/>
  <c r="E4861" i="32"/>
  <c r="A4862" i="32"/>
  <c r="B4862" i="32"/>
  <c r="C4862" i="32"/>
  <c r="D4862" i="32"/>
  <c r="E4862" i="32"/>
  <c r="A4863" i="32"/>
  <c r="B4863" i="32"/>
  <c r="C4863" i="32"/>
  <c r="D4863" i="32"/>
  <c r="E4863" i="32"/>
  <c r="A4864" i="32"/>
  <c r="B4864" i="32"/>
  <c r="C4864" i="32"/>
  <c r="D4864" i="32"/>
  <c r="E4864" i="32"/>
  <c r="A4865" i="32"/>
  <c r="B4865" i="32"/>
  <c r="C4865" i="32"/>
  <c r="D4865" i="32"/>
  <c r="E4865" i="32"/>
  <c r="A4866" i="32"/>
  <c r="B4866" i="32"/>
  <c r="C4866" i="32"/>
  <c r="D4866" i="32"/>
  <c r="E4866" i="32"/>
  <c r="A4867" i="32"/>
  <c r="B4867" i="32"/>
  <c r="C4867" i="32"/>
  <c r="D4867" i="32"/>
  <c r="E4867" i="32"/>
  <c r="A4868" i="32"/>
  <c r="B4868" i="32"/>
  <c r="C4868" i="32"/>
  <c r="D4868" i="32"/>
  <c r="E4868" i="32"/>
  <c r="A4869" i="32"/>
  <c r="B4869" i="32"/>
  <c r="C4869" i="32"/>
  <c r="D4869" i="32"/>
  <c r="E4869" i="32"/>
  <c r="A4870" i="32"/>
  <c r="B4870" i="32"/>
  <c r="C4870" i="32"/>
  <c r="D4870" i="32"/>
  <c r="E4870" i="32"/>
  <c r="A4871" i="32"/>
  <c r="B4871" i="32"/>
  <c r="C4871" i="32"/>
  <c r="D4871" i="32"/>
  <c r="E4871" i="32"/>
  <c r="A4872" i="32"/>
  <c r="B4872" i="32"/>
  <c r="C4872" i="32"/>
  <c r="D4872" i="32"/>
  <c r="E4872" i="32"/>
  <c r="A4873" i="32"/>
  <c r="B4873" i="32"/>
  <c r="C4873" i="32"/>
  <c r="D4873" i="32"/>
  <c r="E4873" i="32"/>
  <c r="A4874" i="32"/>
  <c r="B4874" i="32"/>
  <c r="C4874" i="32"/>
  <c r="D4874" i="32"/>
  <c r="E4874" i="32"/>
  <c r="A4875" i="32"/>
  <c r="B4875" i="32"/>
  <c r="C4875" i="32"/>
  <c r="D4875" i="32"/>
  <c r="E4875" i="32"/>
  <c r="A4876" i="32"/>
  <c r="B4876" i="32"/>
  <c r="C4876" i="32"/>
  <c r="D4876" i="32"/>
  <c r="E4876" i="32"/>
  <c r="A4877" i="32"/>
  <c r="B4877" i="32"/>
  <c r="C4877" i="32"/>
  <c r="D4877" i="32"/>
  <c r="E4877" i="32"/>
  <c r="A4878" i="32"/>
  <c r="B4878" i="32"/>
  <c r="C4878" i="32"/>
  <c r="D4878" i="32"/>
  <c r="E4878" i="32"/>
  <c r="A4879" i="32"/>
  <c r="B4879" i="32"/>
  <c r="C4879" i="32"/>
  <c r="D4879" i="32"/>
  <c r="E4879" i="32"/>
  <c r="A4880" i="32"/>
  <c r="B4880" i="32"/>
  <c r="C4880" i="32"/>
  <c r="D4880" i="32"/>
  <c r="E4880" i="32"/>
  <c r="A4881" i="32"/>
  <c r="B4881" i="32"/>
  <c r="C4881" i="32"/>
  <c r="D4881" i="32"/>
  <c r="E4881" i="32"/>
  <c r="A4882" i="32"/>
  <c r="B4882" i="32"/>
  <c r="C4882" i="32"/>
  <c r="D4882" i="32"/>
  <c r="E4882" i="32"/>
  <c r="A4883" i="32"/>
  <c r="B4883" i="32"/>
  <c r="C4883" i="32"/>
  <c r="D4883" i="32"/>
  <c r="E4883" i="32"/>
  <c r="A4884" i="32"/>
  <c r="B4884" i="32"/>
  <c r="C4884" i="32"/>
  <c r="D4884" i="32"/>
  <c r="E4884" i="32"/>
  <c r="A4885" i="32"/>
  <c r="B4885" i="32"/>
  <c r="C4885" i="32"/>
  <c r="D4885" i="32"/>
  <c r="E4885" i="32"/>
  <c r="A4886" i="32"/>
  <c r="B4886" i="32"/>
  <c r="C4886" i="32"/>
  <c r="D4886" i="32"/>
  <c r="E4886" i="32"/>
  <c r="A4887" i="32"/>
  <c r="B4887" i="32"/>
  <c r="C4887" i="32"/>
  <c r="D4887" i="32"/>
  <c r="E4887" i="32"/>
  <c r="A4888" i="32"/>
  <c r="B4888" i="32"/>
  <c r="C4888" i="32"/>
  <c r="D4888" i="32"/>
  <c r="E4888" i="32"/>
  <c r="A4889" i="32"/>
  <c r="B4889" i="32"/>
  <c r="C4889" i="32"/>
  <c r="D4889" i="32"/>
  <c r="E4889" i="32"/>
  <c r="A4890" i="32"/>
  <c r="B4890" i="32"/>
  <c r="C4890" i="32"/>
  <c r="D4890" i="32"/>
  <c r="E4890" i="32"/>
  <c r="A4891" i="32"/>
  <c r="B4891" i="32"/>
  <c r="C4891" i="32"/>
  <c r="D4891" i="32"/>
  <c r="E4891" i="32"/>
  <c r="A4892" i="32"/>
  <c r="B4892" i="32"/>
  <c r="C4892" i="32"/>
  <c r="D4892" i="32"/>
  <c r="E4892" i="32"/>
  <c r="A4893" i="32"/>
  <c r="B4893" i="32"/>
  <c r="C4893" i="32"/>
  <c r="D4893" i="32"/>
  <c r="E4893" i="32"/>
  <c r="A4894" i="32"/>
  <c r="B4894" i="32"/>
  <c r="C4894" i="32"/>
  <c r="D4894" i="32"/>
  <c r="E4894" i="32"/>
  <c r="A4895" i="32"/>
  <c r="B4895" i="32"/>
  <c r="C4895" i="32"/>
  <c r="D4895" i="32"/>
  <c r="E4895" i="32"/>
  <c r="A4896" i="32"/>
  <c r="B4896" i="32"/>
  <c r="C4896" i="32"/>
  <c r="D4896" i="32"/>
  <c r="E4896" i="32"/>
  <c r="A4897" i="32"/>
  <c r="B4897" i="32"/>
  <c r="C4897" i="32"/>
  <c r="D4897" i="32"/>
  <c r="E4897" i="32"/>
  <c r="A4898" i="32"/>
  <c r="B4898" i="32"/>
  <c r="C4898" i="32"/>
  <c r="D4898" i="32"/>
  <c r="E4898" i="32"/>
  <c r="A4899" i="32"/>
  <c r="B4899" i="32"/>
  <c r="C4899" i="32"/>
  <c r="D4899" i="32"/>
  <c r="E4899" i="32"/>
  <c r="A4900" i="32"/>
  <c r="B4900" i="32"/>
  <c r="C4900" i="32"/>
  <c r="D4900" i="32"/>
  <c r="E4900" i="32"/>
  <c r="A4901" i="32"/>
  <c r="B4901" i="32"/>
  <c r="C4901" i="32"/>
  <c r="D4901" i="32"/>
  <c r="E4901" i="32"/>
  <c r="A4902" i="32"/>
  <c r="B4902" i="32"/>
  <c r="C4902" i="32"/>
  <c r="D4902" i="32"/>
  <c r="E4902" i="32"/>
  <c r="A4903" i="32"/>
  <c r="B4903" i="32"/>
  <c r="C4903" i="32"/>
  <c r="D4903" i="32"/>
  <c r="E4903" i="32"/>
  <c r="A4904" i="32"/>
  <c r="B4904" i="32"/>
  <c r="C4904" i="32"/>
  <c r="D4904" i="32"/>
  <c r="E4904" i="32"/>
  <c r="A4905" i="32"/>
  <c r="B4905" i="32"/>
  <c r="C4905" i="32"/>
  <c r="D4905" i="32"/>
  <c r="E4905" i="32"/>
  <c r="A4906" i="32"/>
  <c r="B4906" i="32"/>
  <c r="C4906" i="32"/>
  <c r="D4906" i="32"/>
  <c r="E4906" i="32"/>
  <c r="A4907" i="32"/>
  <c r="B4907" i="32"/>
  <c r="C4907" i="32"/>
  <c r="D4907" i="32"/>
  <c r="E4907" i="32"/>
  <c r="A4908" i="32"/>
  <c r="B4908" i="32"/>
  <c r="C4908" i="32"/>
  <c r="D4908" i="32"/>
  <c r="E4908" i="32"/>
  <c r="A4909" i="32"/>
  <c r="B4909" i="32"/>
  <c r="C4909" i="32"/>
  <c r="D4909" i="32"/>
  <c r="E4909" i="32"/>
  <c r="A4910" i="32"/>
  <c r="B4910" i="32"/>
  <c r="C4910" i="32"/>
  <c r="D4910" i="32"/>
  <c r="E4910" i="32"/>
  <c r="A4911" i="32"/>
  <c r="B4911" i="32"/>
  <c r="C4911" i="32"/>
  <c r="D4911" i="32"/>
  <c r="E4911" i="32"/>
  <c r="A4912" i="32"/>
  <c r="B4912" i="32"/>
  <c r="C4912" i="32"/>
  <c r="D4912" i="32"/>
  <c r="E4912" i="32"/>
  <c r="A4913" i="32"/>
  <c r="B4913" i="32"/>
  <c r="C4913" i="32"/>
  <c r="D4913" i="32"/>
  <c r="E4913" i="32"/>
  <c r="A4914" i="32"/>
  <c r="B4914" i="32"/>
  <c r="C4914" i="32"/>
  <c r="D4914" i="32"/>
  <c r="E4914" i="32"/>
  <c r="A4915" i="32"/>
  <c r="B4915" i="32"/>
  <c r="C4915" i="32"/>
  <c r="D4915" i="32"/>
  <c r="E4915" i="32"/>
  <c r="A4916" i="32"/>
  <c r="B4916" i="32"/>
  <c r="C4916" i="32"/>
  <c r="D4916" i="32"/>
  <c r="E4916" i="32"/>
  <c r="A4917" i="32"/>
  <c r="B4917" i="32"/>
  <c r="C4917" i="32"/>
  <c r="D4917" i="32"/>
  <c r="E4917" i="32"/>
  <c r="A4918" i="32"/>
  <c r="B4918" i="32"/>
  <c r="C4918" i="32"/>
  <c r="D4918" i="32"/>
  <c r="E4918" i="32"/>
  <c r="A4919" i="32"/>
  <c r="B4919" i="32"/>
  <c r="C4919" i="32"/>
  <c r="D4919" i="32"/>
  <c r="E4919" i="32"/>
  <c r="A4920" i="32"/>
  <c r="B4920" i="32"/>
  <c r="C4920" i="32"/>
  <c r="D4920" i="32"/>
  <c r="E4920" i="32"/>
  <c r="A4921" i="32"/>
  <c r="B4921" i="32"/>
  <c r="C4921" i="32"/>
  <c r="D4921" i="32"/>
  <c r="E4921" i="32"/>
  <c r="A4922" i="32"/>
  <c r="B4922" i="32"/>
  <c r="C4922" i="32"/>
  <c r="D4922" i="32"/>
  <c r="E4922" i="32"/>
  <c r="A4923" i="32"/>
  <c r="B4923" i="32"/>
  <c r="C4923" i="32"/>
  <c r="D4923" i="32"/>
  <c r="E4923" i="32"/>
  <c r="A4924" i="32"/>
  <c r="B4924" i="32"/>
  <c r="C4924" i="32"/>
  <c r="D4924" i="32"/>
  <c r="E4924" i="32"/>
  <c r="A4925" i="32"/>
  <c r="B4925" i="32"/>
  <c r="C4925" i="32"/>
  <c r="D4925" i="32"/>
  <c r="E4925" i="32"/>
  <c r="A4926" i="32"/>
  <c r="B4926" i="32"/>
  <c r="C4926" i="32"/>
  <c r="D4926" i="32"/>
  <c r="E4926" i="32"/>
  <c r="A4927" i="32"/>
  <c r="B4927" i="32"/>
  <c r="C4927" i="32"/>
  <c r="D4927" i="32"/>
  <c r="E4927" i="32"/>
  <c r="A4928" i="32"/>
  <c r="B4928" i="32"/>
  <c r="C4928" i="32"/>
  <c r="D4928" i="32"/>
  <c r="E4928" i="32"/>
  <c r="A4929" i="32"/>
  <c r="B4929" i="32"/>
  <c r="C4929" i="32"/>
  <c r="D4929" i="32"/>
  <c r="E4929" i="32"/>
  <c r="A4930" i="32"/>
  <c r="B4930" i="32"/>
  <c r="C4930" i="32"/>
  <c r="D4930" i="32"/>
  <c r="E4930" i="32"/>
  <c r="A4931" i="32"/>
  <c r="B4931" i="32"/>
  <c r="C4931" i="32"/>
  <c r="D4931" i="32"/>
  <c r="E4931" i="32"/>
  <c r="A4932" i="32"/>
  <c r="B4932" i="32"/>
  <c r="C4932" i="32"/>
  <c r="D4932" i="32"/>
  <c r="E4932" i="32"/>
  <c r="A4933" i="32"/>
  <c r="B4933" i="32"/>
  <c r="C4933" i="32"/>
  <c r="D4933" i="32"/>
  <c r="E4933" i="32"/>
  <c r="A4934" i="32"/>
  <c r="B4934" i="32"/>
  <c r="C4934" i="32"/>
  <c r="D4934" i="32"/>
  <c r="E4934" i="32"/>
  <c r="A4935" i="32"/>
  <c r="B4935" i="32"/>
  <c r="C4935" i="32"/>
  <c r="D4935" i="32"/>
  <c r="E4935" i="32"/>
  <c r="A4936" i="32"/>
  <c r="B4936" i="32"/>
  <c r="C4936" i="32"/>
  <c r="D4936" i="32"/>
  <c r="E4936" i="32"/>
  <c r="A4937" i="32"/>
  <c r="B4937" i="32"/>
  <c r="C4937" i="32"/>
  <c r="D4937" i="32"/>
  <c r="E4937" i="32"/>
  <c r="A4938" i="32"/>
  <c r="B4938" i="32"/>
  <c r="C4938" i="32"/>
  <c r="D4938" i="32"/>
  <c r="E4938" i="32"/>
  <c r="A4939" i="32"/>
  <c r="B4939" i="32"/>
  <c r="C4939" i="32"/>
  <c r="D4939" i="32"/>
  <c r="E4939" i="32"/>
  <c r="A4940" i="32"/>
  <c r="B4940" i="32"/>
  <c r="C4940" i="32"/>
  <c r="D4940" i="32"/>
  <c r="E4940" i="32"/>
  <c r="A4941" i="32"/>
  <c r="B4941" i="32"/>
  <c r="C4941" i="32"/>
  <c r="D4941" i="32"/>
  <c r="E4941" i="32"/>
  <c r="A4942" i="32"/>
  <c r="B4942" i="32"/>
  <c r="C4942" i="32"/>
  <c r="D4942" i="32"/>
  <c r="E4942" i="32"/>
  <c r="A4943" i="32"/>
  <c r="B4943" i="32"/>
  <c r="C4943" i="32"/>
  <c r="D4943" i="32"/>
  <c r="E4943" i="32"/>
  <c r="A4944" i="32"/>
  <c r="B4944" i="32"/>
  <c r="C4944" i="32"/>
  <c r="D4944" i="32"/>
  <c r="E4944" i="32"/>
  <c r="A4945" i="32"/>
  <c r="B4945" i="32"/>
  <c r="C4945" i="32"/>
  <c r="D4945" i="32"/>
  <c r="E4945" i="32"/>
  <c r="A4946" i="32"/>
  <c r="B4946" i="32"/>
  <c r="C4946" i="32"/>
  <c r="D4946" i="32"/>
  <c r="E4946" i="32"/>
  <c r="A4947" i="32"/>
  <c r="B4947" i="32"/>
  <c r="C4947" i="32"/>
  <c r="D4947" i="32"/>
  <c r="E4947" i="32"/>
  <c r="A4948" i="32"/>
  <c r="B4948" i="32"/>
  <c r="C4948" i="32"/>
  <c r="D4948" i="32"/>
  <c r="E4948" i="32"/>
  <c r="A4949" i="32"/>
  <c r="B4949" i="32"/>
  <c r="C4949" i="32"/>
  <c r="D4949" i="32"/>
  <c r="E4949" i="32"/>
  <c r="A4950" i="32"/>
  <c r="B4950" i="32"/>
  <c r="C4950" i="32"/>
  <c r="D4950" i="32"/>
  <c r="E4950" i="32"/>
  <c r="A4951" i="32"/>
  <c r="B4951" i="32"/>
  <c r="C4951" i="32"/>
  <c r="D4951" i="32"/>
  <c r="E4951" i="32"/>
  <c r="A4952" i="32"/>
  <c r="B4952" i="32"/>
  <c r="C4952" i="32"/>
  <c r="D4952" i="32"/>
  <c r="E4952" i="32"/>
  <c r="A4953" i="32"/>
  <c r="B4953" i="32"/>
  <c r="C4953" i="32"/>
  <c r="D4953" i="32"/>
  <c r="E4953" i="32"/>
  <c r="A4954" i="32"/>
  <c r="B4954" i="32"/>
  <c r="C4954" i="32"/>
  <c r="D4954" i="32"/>
  <c r="E4954" i="32"/>
  <c r="A4955" i="32"/>
  <c r="B4955" i="32"/>
  <c r="C4955" i="32"/>
  <c r="D4955" i="32"/>
  <c r="E4955" i="32"/>
  <c r="A4956" i="32"/>
  <c r="B4956" i="32"/>
  <c r="C4956" i="32"/>
  <c r="D4956" i="32"/>
  <c r="E4956" i="32"/>
  <c r="A4957" i="32"/>
  <c r="B4957" i="32"/>
  <c r="C4957" i="32"/>
  <c r="D4957" i="32"/>
  <c r="E4957" i="32"/>
  <c r="A4958" i="32"/>
  <c r="B4958" i="32"/>
  <c r="C4958" i="32"/>
  <c r="D4958" i="32"/>
  <c r="E4958" i="32"/>
  <c r="A4959" i="32"/>
  <c r="B4959" i="32"/>
  <c r="C4959" i="32"/>
  <c r="D4959" i="32"/>
  <c r="E4959" i="32"/>
  <c r="A4960" i="32"/>
  <c r="B4960" i="32"/>
  <c r="C4960" i="32"/>
  <c r="D4960" i="32"/>
  <c r="E4960" i="32"/>
  <c r="A4961" i="32"/>
  <c r="B4961" i="32"/>
  <c r="C4961" i="32"/>
  <c r="D4961" i="32"/>
  <c r="E4961" i="32"/>
  <c r="A4962" i="32"/>
  <c r="B4962" i="32"/>
  <c r="C4962" i="32"/>
  <c r="D4962" i="32"/>
  <c r="E4962" i="32"/>
  <c r="A4963" i="32"/>
  <c r="B4963" i="32"/>
  <c r="C4963" i="32"/>
  <c r="D4963" i="32"/>
  <c r="E4963" i="32"/>
  <c r="A4964" i="32"/>
  <c r="B4964" i="32"/>
  <c r="C4964" i="32"/>
  <c r="D4964" i="32"/>
  <c r="E4964" i="32"/>
  <c r="A4965" i="32"/>
  <c r="B4965" i="32"/>
  <c r="C4965" i="32"/>
  <c r="D4965" i="32"/>
  <c r="E4965" i="32"/>
  <c r="A4966" i="32"/>
  <c r="B4966" i="32"/>
  <c r="C4966" i="32"/>
  <c r="D4966" i="32"/>
  <c r="E4966" i="32"/>
  <c r="A4967" i="32"/>
  <c r="B4967" i="32"/>
  <c r="C4967" i="32"/>
  <c r="D4967" i="32"/>
  <c r="E4967" i="32"/>
  <c r="A4968" i="32"/>
  <c r="B4968" i="32"/>
  <c r="C4968" i="32"/>
  <c r="D4968" i="32"/>
  <c r="E4968" i="32"/>
  <c r="A4969" i="32"/>
  <c r="B4969" i="32"/>
  <c r="C4969" i="32"/>
  <c r="D4969" i="32"/>
  <c r="E4969" i="32"/>
  <c r="A4970" i="32"/>
  <c r="B4970" i="32"/>
  <c r="C4970" i="32"/>
  <c r="D4970" i="32"/>
  <c r="E4970" i="32"/>
  <c r="A4971" i="32"/>
  <c r="B4971" i="32"/>
  <c r="C4971" i="32"/>
  <c r="D4971" i="32"/>
  <c r="E4971" i="32"/>
  <c r="A4972" i="32"/>
  <c r="B4972" i="32"/>
  <c r="C4972" i="32"/>
  <c r="D4972" i="32"/>
  <c r="E4972" i="32"/>
  <c r="A4973" i="32"/>
  <c r="B4973" i="32"/>
  <c r="C4973" i="32"/>
  <c r="D4973" i="32"/>
  <c r="E4973" i="32"/>
  <c r="A4974" i="32"/>
  <c r="B4974" i="32"/>
  <c r="C4974" i="32"/>
  <c r="D4974" i="32"/>
  <c r="E4974" i="32"/>
  <c r="A4975" i="32"/>
  <c r="B4975" i="32"/>
  <c r="C4975" i="32"/>
  <c r="D4975" i="32"/>
  <c r="E4975" i="32"/>
  <c r="A4976" i="32"/>
  <c r="B4976" i="32"/>
  <c r="C4976" i="32"/>
  <c r="D4976" i="32"/>
  <c r="E4976" i="32"/>
  <c r="A4977" i="32"/>
  <c r="B4977" i="32"/>
  <c r="C4977" i="32"/>
  <c r="D4977" i="32"/>
  <c r="E4977" i="32"/>
  <c r="A4978" i="32"/>
  <c r="B4978" i="32"/>
  <c r="C4978" i="32"/>
  <c r="D4978" i="32"/>
  <c r="E4978" i="32"/>
  <c r="A4979" i="32"/>
  <c r="B4979" i="32"/>
  <c r="C4979" i="32"/>
  <c r="D4979" i="32"/>
  <c r="E4979" i="32"/>
  <c r="A4980" i="32"/>
  <c r="B4980" i="32"/>
  <c r="C4980" i="32"/>
  <c r="D4980" i="32"/>
  <c r="E4980" i="32"/>
  <c r="A4981" i="32"/>
  <c r="B4981" i="32"/>
  <c r="C4981" i="32"/>
  <c r="D4981" i="32"/>
  <c r="E4981" i="32"/>
  <c r="A4982" i="32"/>
  <c r="B4982" i="32"/>
  <c r="C4982" i="32"/>
  <c r="D4982" i="32"/>
  <c r="E4982" i="32"/>
  <c r="A4983" i="32"/>
  <c r="B4983" i="32"/>
  <c r="C4983" i="32"/>
  <c r="D4983" i="32"/>
  <c r="E4983" i="32"/>
  <c r="A4984" i="32"/>
  <c r="B4984" i="32"/>
  <c r="C4984" i="32"/>
  <c r="D4984" i="32"/>
  <c r="E4984" i="32"/>
  <c r="A4985" i="32"/>
  <c r="B4985" i="32"/>
  <c r="C4985" i="32"/>
  <c r="D4985" i="32"/>
  <c r="E4985" i="32"/>
  <c r="A4986" i="32"/>
  <c r="B4986" i="32"/>
  <c r="C4986" i="32"/>
  <c r="D4986" i="32"/>
  <c r="E4986" i="32"/>
  <c r="A4987" i="32"/>
  <c r="B4987" i="32"/>
  <c r="C4987" i="32"/>
  <c r="D4987" i="32"/>
  <c r="E4987" i="32"/>
  <c r="A4988" i="32"/>
  <c r="B4988" i="32"/>
  <c r="C4988" i="32"/>
  <c r="D4988" i="32"/>
  <c r="E4988" i="32"/>
  <c r="A4989" i="32"/>
  <c r="B4989" i="32"/>
  <c r="C4989" i="32"/>
  <c r="D4989" i="32"/>
  <c r="E4989" i="32"/>
  <c r="A4990" i="32"/>
  <c r="B4990" i="32"/>
  <c r="C4990" i="32"/>
  <c r="D4990" i="32"/>
  <c r="E4990" i="32"/>
  <c r="A4991" i="32"/>
  <c r="B4991" i="32"/>
  <c r="C4991" i="32"/>
  <c r="D4991" i="32"/>
  <c r="E4991" i="32"/>
  <c r="A4992" i="32"/>
  <c r="B4992" i="32"/>
  <c r="C4992" i="32"/>
  <c r="D4992" i="32"/>
  <c r="E4992" i="32"/>
  <c r="A4993" i="32"/>
  <c r="B4993" i="32"/>
  <c r="C4993" i="32"/>
  <c r="D4993" i="32"/>
  <c r="E4993" i="32"/>
  <c r="A4994" i="32"/>
  <c r="B4994" i="32"/>
  <c r="C4994" i="32"/>
  <c r="D4994" i="32"/>
  <c r="E4994" i="32"/>
  <c r="A4995" i="32"/>
  <c r="B4995" i="32"/>
  <c r="C4995" i="32"/>
  <c r="D4995" i="32"/>
  <c r="E4995" i="32"/>
  <c r="A4996" i="32"/>
  <c r="B4996" i="32"/>
  <c r="C4996" i="32"/>
  <c r="D4996" i="32"/>
  <c r="E4996" i="32"/>
  <c r="A4997" i="32"/>
  <c r="B4997" i="32"/>
  <c r="C4997" i="32"/>
  <c r="D4997" i="32"/>
  <c r="E4997" i="32"/>
  <c r="A4998" i="32"/>
  <c r="B4998" i="32"/>
  <c r="C4998" i="32"/>
  <c r="D4998" i="32"/>
  <c r="E4998" i="32"/>
  <c r="A4999" i="32"/>
  <c r="B4999" i="32"/>
  <c r="C4999" i="32"/>
  <c r="D4999" i="32"/>
  <c r="E4999" i="32"/>
  <c r="A5000" i="32"/>
  <c r="B5000" i="32"/>
  <c r="C5000" i="32"/>
  <c r="D5000" i="32"/>
  <c r="E5000" i="32"/>
  <c r="A5001" i="32"/>
  <c r="B5001" i="32"/>
  <c r="C5001" i="32"/>
  <c r="D5001" i="32"/>
  <c r="E5001" i="32"/>
  <c r="A5002" i="32"/>
  <c r="B5002" i="32"/>
  <c r="C5002" i="32"/>
  <c r="D5002" i="32"/>
  <c r="E5002" i="32"/>
  <c r="A5003" i="32"/>
  <c r="B5003" i="32"/>
  <c r="C5003" i="32"/>
  <c r="D5003" i="32"/>
  <c r="E5003" i="32"/>
  <c r="A5004" i="32"/>
  <c r="B5004" i="32"/>
  <c r="C5004" i="32"/>
  <c r="D5004" i="32"/>
  <c r="E5004" i="32"/>
  <c r="A5005" i="32"/>
  <c r="B5005" i="32"/>
  <c r="C5005" i="32"/>
  <c r="D5005" i="32"/>
  <c r="E5005" i="32"/>
  <c r="A5006" i="32"/>
  <c r="B5006" i="32"/>
  <c r="C5006" i="32"/>
  <c r="D5006" i="32"/>
  <c r="E5006" i="32"/>
  <c r="A5007" i="32"/>
  <c r="B5007" i="32"/>
  <c r="C5007" i="32"/>
  <c r="D5007" i="32"/>
  <c r="E5007" i="32"/>
  <c r="A5008" i="32"/>
  <c r="B5008" i="32"/>
  <c r="C5008" i="32"/>
  <c r="D5008" i="32"/>
  <c r="E5008" i="32"/>
  <c r="A5009" i="32"/>
  <c r="B5009" i="32"/>
  <c r="C5009" i="32"/>
  <c r="D5009" i="32"/>
  <c r="E5009" i="32"/>
  <c r="A5010" i="32"/>
  <c r="B5010" i="32"/>
  <c r="C5010" i="32"/>
  <c r="D5010" i="32"/>
  <c r="E5010" i="32"/>
  <c r="A5011" i="32"/>
  <c r="B5011" i="32"/>
  <c r="C5011" i="32"/>
  <c r="D5011" i="32"/>
  <c r="E5011" i="32"/>
  <c r="A5012" i="32"/>
  <c r="B5012" i="32"/>
  <c r="C5012" i="32"/>
  <c r="D5012" i="32"/>
  <c r="E5012" i="32"/>
  <c r="A5013" i="32"/>
  <c r="B5013" i="32"/>
  <c r="C5013" i="32"/>
  <c r="D5013" i="32"/>
  <c r="E5013" i="32"/>
  <c r="A5014" i="32"/>
  <c r="B5014" i="32"/>
  <c r="C5014" i="32"/>
  <c r="D5014" i="32"/>
  <c r="E5014" i="32"/>
  <c r="A5015" i="32"/>
  <c r="B5015" i="32"/>
  <c r="C5015" i="32"/>
  <c r="D5015" i="32"/>
  <c r="E5015" i="32"/>
  <c r="A5016" i="32"/>
  <c r="B5016" i="32"/>
  <c r="C5016" i="32"/>
  <c r="D5016" i="32"/>
  <c r="E5016" i="32"/>
  <c r="A5017" i="32"/>
  <c r="B5017" i="32"/>
  <c r="C5017" i="32"/>
  <c r="D5017" i="32"/>
  <c r="E5017" i="32"/>
  <c r="A5018" i="32"/>
  <c r="B5018" i="32"/>
  <c r="C5018" i="32"/>
  <c r="D5018" i="32"/>
  <c r="E5018" i="32"/>
  <c r="A5019" i="32"/>
  <c r="B5019" i="32"/>
  <c r="C5019" i="32"/>
  <c r="D5019" i="32"/>
  <c r="E5019" i="32"/>
  <c r="A5020" i="32"/>
  <c r="B5020" i="32"/>
  <c r="C5020" i="32"/>
  <c r="D5020" i="32"/>
  <c r="E5020" i="32"/>
  <c r="A5021" i="32"/>
  <c r="B5021" i="32"/>
  <c r="C5021" i="32"/>
  <c r="D5021" i="32"/>
  <c r="E5021" i="32"/>
  <c r="A5022" i="32"/>
  <c r="B5022" i="32"/>
  <c r="C5022" i="32"/>
  <c r="D5022" i="32"/>
  <c r="E5022" i="32"/>
  <c r="A5023" i="32"/>
  <c r="B5023" i="32"/>
  <c r="C5023" i="32"/>
  <c r="D5023" i="32"/>
  <c r="E5023" i="32"/>
  <c r="A5024" i="32"/>
  <c r="B5024" i="32"/>
  <c r="C5024" i="32"/>
  <c r="D5024" i="32"/>
  <c r="E5024" i="32"/>
  <c r="A5025" i="32"/>
  <c r="B5025" i="32"/>
  <c r="C5025" i="32"/>
  <c r="D5025" i="32"/>
  <c r="E5025" i="32"/>
  <c r="A5026" i="32"/>
  <c r="B5026" i="32"/>
  <c r="C5026" i="32"/>
  <c r="D5026" i="32"/>
  <c r="E5026" i="32"/>
  <c r="A5027" i="32"/>
  <c r="B5027" i="32"/>
  <c r="C5027" i="32"/>
  <c r="D5027" i="32"/>
  <c r="E5027" i="32"/>
  <c r="A5028" i="32"/>
  <c r="B5028" i="32"/>
  <c r="C5028" i="32"/>
  <c r="D5028" i="32"/>
  <c r="E5028" i="32"/>
  <c r="A5029" i="32"/>
  <c r="B5029" i="32"/>
  <c r="C5029" i="32"/>
  <c r="D5029" i="32"/>
  <c r="E5029" i="32"/>
  <c r="A5030" i="32"/>
  <c r="B5030" i="32"/>
  <c r="C5030" i="32"/>
  <c r="D5030" i="32"/>
  <c r="E5030" i="32"/>
  <c r="A5031" i="32"/>
  <c r="B5031" i="32"/>
  <c r="C5031" i="32"/>
  <c r="D5031" i="32"/>
  <c r="E5031" i="32"/>
  <c r="A5032" i="32"/>
  <c r="B5032" i="32"/>
  <c r="C5032" i="32"/>
  <c r="D5032" i="32"/>
  <c r="E5032" i="32"/>
  <c r="A5033" i="32"/>
  <c r="B5033" i="32"/>
  <c r="C5033" i="32"/>
  <c r="D5033" i="32"/>
  <c r="E5033" i="32"/>
  <c r="A5034" i="32"/>
  <c r="B5034" i="32"/>
  <c r="C5034" i="32"/>
  <c r="D5034" i="32"/>
  <c r="E5034" i="32"/>
  <c r="A5035" i="32"/>
  <c r="B5035" i="32"/>
  <c r="C5035" i="32"/>
  <c r="D5035" i="32"/>
  <c r="E5035" i="32"/>
  <c r="A5036" i="32"/>
  <c r="B5036" i="32"/>
  <c r="C5036" i="32"/>
  <c r="D5036" i="32"/>
  <c r="E5036" i="32"/>
  <c r="A5037" i="32"/>
  <c r="B5037" i="32"/>
  <c r="C5037" i="32"/>
  <c r="D5037" i="32"/>
  <c r="E5037" i="32"/>
  <c r="A5038" i="32"/>
  <c r="B5038" i="32"/>
  <c r="C5038" i="32"/>
  <c r="D5038" i="32"/>
  <c r="E5038" i="32"/>
  <c r="A5039" i="32"/>
  <c r="B5039" i="32"/>
  <c r="C5039" i="32"/>
  <c r="D5039" i="32"/>
  <c r="E5039" i="32"/>
  <c r="A5040" i="32"/>
  <c r="B5040" i="32"/>
  <c r="C5040" i="32"/>
  <c r="D5040" i="32"/>
  <c r="E5040" i="32"/>
  <c r="A5041" i="32"/>
  <c r="B5041" i="32"/>
  <c r="C5041" i="32"/>
  <c r="D5041" i="32"/>
  <c r="E5041" i="32"/>
  <c r="A5042" i="32"/>
  <c r="B5042" i="32"/>
  <c r="C5042" i="32"/>
  <c r="D5042" i="32"/>
  <c r="E5042" i="32"/>
  <c r="A5043" i="32"/>
  <c r="B5043" i="32"/>
  <c r="C5043" i="32"/>
  <c r="D5043" i="32"/>
  <c r="E5043" i="32"/>
  <c r="A5044" i="32"/>
  <c r="B5044" i="32"/>
  <c r="C5044" i="32"/>
  <c r="D5044" i="32"/>
  <c r="E5044" i="32"/>
  <c r="A5045" i="32"/>
  <c r="B5045" i="32"/>
  <c r="C5045" i="32"/>
  <c r="D5045" i="32"/>
  <c r="E5045" i="32"/>
  <c r="A5046" i="32"/>
  <c r="B5046" i="32"/>
  <c r="C5046" i="32"/>
  <c r="D5046" i="32"/>
  <c r="E5046" i="32"/>
  <c r="A5047" i="32"/>
  <c r="B5047" i="32"/>
  <c r="C5047" i="32"/>
  <c r="D5047" i="32"/>
  <c r="E5047" i="32"/>
  <c r="A5048" i="32"/>
  <c r="B5048" i="32"/>
  <c r="C5048" i="32"/>
  <c r="D5048" i="32"/>
  <c r="E5048" i="32"/>
  <c r="A5049" i="32"/>
  <c r="B5049" i="32"/>
  <c r="C5049" i="32"/>
  <c r="D5049" i="32"/>
  <c r="E5049" i="32"/>
  <c r="A5050" i="32"/>
  <c r="B5050" i="32"/>
  <c r="C5050" i="32"/>
  <c r="D5050" i="32"/>
  <c r="E5050" i="32"/>
  <c r="A5051" i="32"/>
  <c r="B5051" i="32"/>
  <c r="C5051" i="32"/>
  <c r="D5051" i="32"/>
  <c r="E5051" i="32"/>
  <c r="A5052" i="32"/>
  <c r="B5052" i="32"/>
  <c r="C5052" i="32"/>
  <c r="D5052" i="32"/>
  <c r="E5052" i="32"/>
  <c r="A5053" i="32"/>
  <c r="B5053" i="32"/>
  <c r="C5053" i="32"/>
  <c r="D5053" i="32"/>
  <c r="E5053" i="32"/>
  <c r="A5054" i="32"/>
  <c r="B5054" i="32"/>
  <c r="C5054" i="32"/>
  <c r="D5054" i="32"/>
  <c r="E5054" i="32"/>
  <c r="A5055" i="32"/>
  <c r="B5055" i="32"/>
  <c r="C5055" i="32"/>
  <c r="D5055" i="32"/>
  <c r="E5055" i="32"/>
  <c r="A5056" i="32"/>
  <c r="B5056" i="32"/>
  <c r="C5056" i="32"/>
  <c r="D5056" i="32"/>
  <c r="E5056" i="32"/>
  <c r="A5057" i="32"/>
  <c r="B5057" i="32"/>
  <c r="C5057" i="32"/>
  <c r="D5057" i="32"/>
  <c r="E5057" i="32"/>
  <c r="A5058" i="32"/>
  <c r="B5058" i="32"/>
  <c r="C5058" i="32"/>
  <c r="D5058" i="32"/>
  <c r="E5058" i="32"/>
  <c r="A5059" i="32"/>
  <c r="B5059" i="32"/>
  <c r="C5059" i="32"/>
  <c r="D5059" i="32"/>
  <c r="E5059" i="32"/>
  <c r="A5060" i="32"/>
  <c r="B5060" i="32"/>
  <c r="C5060" i="32"/>
  <c r="D5060" i="32"/>
  <c r="E5060" i="32"/>
  <c r="A5061" i="32"/>
  <c r="B5061" i="32"/>
  <c r="C5061" i="32"/>
  <c r="D5061" i="32"/>
  <c r="E5061" i="32"/>
  <c r="A5062" i="32"/>
  <c r="B5062" i="32"/>
  <c r="C5062" i="32"/>
  <c r="D5062" i="32"/>
  <c r="E5062" i="32"/>
  <c r="A5063" i="32"/>
  <c r="B5063" i="32"/>
  <c r="C5063" i="32"/>
  <c r="D5063" i="32"/>
  <c r="E5063" i="32"/>
  <c r="A5064" i="32"/>
  <c r="B5064" i="32"/>
  <c r="C5064" i="32"/>
  <c r="D5064" i="32"/>
  <c r="E5064" i="32"/>
  <c r="A5065" i="32"/>
  <c r="B5065" i="32"/>
  <c r="C5065" i="32"/>
  <c r="D5065" i="32"/>
  <c r="E5065" i="32"/>
  <c r="A5066" i="32"/>
  <c r="B5066" i="32"/>
  <c r="C5066" i="32"/>
  <c r="D5066" i="32"/>
  <c r="E5066" i="32"/>
  <c r="A5067" i="32"/>
  <c r="B5067" i="32"/>
  <c r="C5067" i="32"/>
  <c r="D5067" i="32"/>
  <c r="E5067" i="32"/>
  <c r="A5068" i="32"/>
  <c r="B5068" i="32"/>
  <c r="C5068" i="32"/>
  <c r="D5068" i="32"/>
  <c r="E5068" i="32"/>
  <c r="A5069" i="32"/>
  <c r="B5069" i="32"/>
  <c r="C5069" i="32"/>
  <c r="D5069" i="32"/>
  <c r="E5069" i="32"/>
  <c r="A5070" i="32"/>
  <c r="B5070" i="32"/>
  <c r="C5070" i="32"/>
  <c r="D5070" i="32"/>
  <c r="E5070" i="32"/>
  <c r="A5071" i="32"/>
  <c r="B5071" i="32"/>
  <c r="C5071" i="32"/>
  <c r="D5071" i="32"/>
  <c r="E5071" i="32"/>
  <c r="A5072" i="32"/>
  <c r="B5072" i="32"/>
  <c r="C5072" i="32"/>
  <c r="D5072" i="32"/>
  <c r="E5072" i="32"/>
  <c r="A5073" i="32"/>
  <c r="B5073" i="32"/>
  <c r="C5073" i="32"/>
  <c r="D5073" i="32"/>
  <c r="E5073" i="32"/>
  <c r="A5074" i="32"/>
  <c r="B5074" i="32"/>
  <c r="C5074" i="32"/>
  <c r="D5074" i="32"/>
  <c r="E5074" i="32"/>
  <c r="A5075" i="32"/>
  <c r="B5075" i="32"/>
  <c r="C5075" i="32"/>
  <c r="D5075" i="32"/>
  <c r="E5075" i="32"/>
  <c r="A5076" i="32"/>
  <c r="B5076" i="32"/>
  <c r="C5076" i="32"/>
  <c r="D5076" i="32"/>
  <c r="E5076" i="32"/>
  <c r="A5077" i="32"/>
  <c r="B5077" i="32"/>
  <c r="C5077" i="32"/>
  <c r="D5077" i="32"/>
  <c r="E5077" i="32"/>
  <c r="A5078" i="32"/>
  <c r="B5078" i="32"/>
  <c r="C5078" i="32"/>
  <c r="D5078" i="32"/>
  <c r="E5078" i="32"/>
  <c r="A5079" i="32"/>
  <c r="B5079" i="32"/>
  <c r="C5079" i="32"/>
  <c r="D5079" i="32"/>
  <c r="E5079" i="32"/>
  <c r="A5080" i="32"/>
  <c r="B5080" i="32"/>
  <c r="C5080" i="32"/>
  <c r="D5080" i="32"/>
  <c r="E5080" i="32"/>
  <c r="A5081" i="32"/>
  <c r="B5081" i="32"/>
  <c r="C5081" i="32"/>
  <c r="D5081" i="32"/>
  <c r="E5081" i="32"/>
  <c r="A5082" i="32"/>
  <c r="B5082" i="32"/>
  <c r="C5082" i="32"/>
  <c r="D5082" i="32"/>
  <c r="E5082" i="32"/>
  <c r="A5083" i="32"/>
  <c r="B5083" i="32"/>
  <c r="C5083" i="32"/>
  <c r="D5083" i="32"/>
  <c r="E5083" i="32"/>
  <c r="A5084" i="32"/>
  <c r="B5084" i="32"/>
  <c r="C5084" i="32"/>
  <c r="D5084" i="32"/>
  <c r="E5084" i="32"/>
  <c r="A5085" i="32"/>
  <c r="B5085" i="32"/>
  <c r="C5085" i="32"/>
  <c r="D5085" i="32"/>
  <c r="E5085" i="32"/>
  <c r="A5086" i="32"/>
  <c r="B5086" i="32"/>
  <c r="C5086" i="32"/>
  <c r="D5086" i="32"/>
  <c r="E5086" i="32"/>
  <c r="A5087" i="32"/>
  <c r="B5087" i="32"/>
  <c r="C5087" i="32"/>
  <c r="D5087" i="32"/>
  <c r="E5087" i="32"/>
  <c r="A5088" i="32"/>
  <c r="B5088" i="32"/>
  <c r="C5088" i="32"/>
  <c r="D5088" i="32"/>
  <c r="E5088" i="32"/>
  <c r="A5089" i="32"/>
  <c r="B5089" i="32"/>
  <c r="C5089" i="32"/>
  <c r="D5089" i="32"/>
  <c r="E5089" i="32"/>
  <c r="A5090" i="32"/>
  <c r="B5090" i="32"/>
  <c r="C5090" i="32"/>
  <c r="D5090" i="32"/>
  <c r="E5090" i="32"/>
  <c r="A5091" i="32"/>
  <c r="B5091" i="32"/>
  <c r="C5091" i="32"/>
  <c r="D5091" i="32"/>
  <c r="E5091" i="32"/>
  <c r="A5092" i="32"/>
  <c r="B5092" i="32"/>
  <c r="C5092" i="32"/>
  <c r="D5092" i="32"/>
  <c r="E5092" i="32"/>
  <c r="A5093" i="32"/>
  <c r="B5093" i="32"/>
  <c r="C5093" i="32"/>
  <c r="D5093" i="32"/>
  <c r="E5093" i="32"/>
  <c r="A5094" i="32"/>
  <c r="B5094" i="32"/>
  <c r="C5094" i="32"/>
  <c r="D5094" i="32"/>
  <c r="E5094" i="32"/>
  <c r="A5095" i="32"/>
  <c r="B5095" i="32"/>
  <c r="C5095" i="32"/>
  <c r="D5095" i="32"/>
  <c r="E5095" i="32"/>
  <c r="A5096" i="32"/>
  <c r="B5096" i="32"/>
  <c r="C5096" i="32"/>
  <c r="D5096" i="32"/>
  <c r="E5096" i="32"/>
  <c r="A5097" i="32"/>
  <c r="B5097" i="32"/>
  <c r="C5097" i="32"/>
  <c r="D5097" i="32"/>
  <c r="E5097" i="32"/>
  <c r="A5098" i="32"/>
  <c r="B5098" i="32"/>
  <c r="C5098" i="32"/>
  <c r="D5098" i="32"/>
  <c r="E5098" i="32"/>
  <c r="A5099" i="32"/>
  <c r="B5099" i="32"/>
  <c r="C5099" i="32"/>
  <c r="D5099" i="32"/>
  <c r="E5099" i="32"/>
  <c r="A5100" i="32"/>
  <c r="B5100" i="32"/>
  <c r="C5100" i="32"/>
  <c r="D5100" i="32"/>
  <c r="E5100" i="32"/>
  <c r="A5101" i="32"/>
  <c r="B5101" i="32"/>
  <c r="C5101" i="32"/>
  <c r="D5101" i="32"/>
  <c r="E5101" i="32"/>
  <c r="A5102" i="32"/>
  <c r="B5102" i="32"/>
  <c r="C5102" i="32"/>
  <c r="D5102" i="32"/>
  <c r="E5102" i="32"/>
  <c r="A5103" i="32"/>
  <c r="B5103" i="32"/>
  <c r="C5103" i="32"/>
  <c r="D5103" i="32"/>
  <c r="E5103" i="32"/>
  <c r="A5104" i="32"/>
  <c r="B5104" i="32"/>
  <c r="C5104" i="32"/>
  <c r="D5104" i="32"/>
  <c r="E5104" i="32"/>
  <c r="A5105" i="32"/>
  <c r="B5105" i="32"/>
  <c r="C5105" i="32"/>
  <c r="D5105" i="32"/>
  <c r="E5105" i="32"/>
  <c r="A5106" i="32"/>
  <c r="B5106" i="32"/>
  <c r="C5106" i="32"/>
  <c r="D5106" i="32"/>
  <c r="E5106" i="32"/>
  <c r="A5107" i="32"/>
  <c r="B5107" i="32"/>
  <c r="C5107" i="32"/>
  <c r="D5107" i="32"/>
  <c r="E5107" i="32"/>
  <c r="A5108" i="32"/>
  <c r="B5108" i="32"/>
  <c r="C5108" i="32"/>
  <c r="D5108" i="32"/>
  <c r="E5108" i="32"/>
  <c r="A5109" i="32"/>
  <c r="B5109" i="32"/>
  <c r="C5109" i="32"/>
  <c r="D5109" i="32"/>
  <c r="E5109" i="32"/>
  <c r="A5110" i="32"/>
  <c r="B5110" i="32"/>
  <c r="C5110" i="32"/>
  <c r="D5110" i="32"/>
  <c r="E5110" i="32"/>
  <c r="A5111" i="32"/>
  <c r="B5111" i="32"/>
  <c r="C5111" i="32"/>
  <c r="D5111" i="32"/>
  <c r="E5111" i="32"/>
  <c r="A5112" i="32"/>
  <c r="B5112" i="32"/>
  <c r="C5112" i="32"/>
  <c r="D5112" i="32"/>
  <c r="E5112" i="32"/>
  <c r="A5113" i="32"/>
  <c r="B5113" i="32"/>
  <c r="C5113" i="32"/>
  <c r="D5113" i="32"/>
  <c r="E5113" i="32"/>
  <c r="A5114" i="32"/>
  <c r="B5114" i="32"/>
  <c r="C5114" i="32"/>
  <c r="D5114" i="32"/>
  <c r="E5114" i="32"/>
  <c r="A5115" i="32"/>
  <c r="B5115" i="32"/>
  <c r="C5115" i="32"/>
  <c r="D5115" i="32"/>
  <c r="E5115" i="32"/>
  <c r="A5116" i="32"/>
  <c r="B5116" i="32"/>
  <c r="C5116" i="32"/>
  <c r="D5116" i="32"/>
  <c r="E5116" i="32"/>
  <c r="A5117" i="32"/>
  <c r="B5117" i="32"/>
  <c r="C5117" i="32"/>
  <c r="D5117" i="32"/>
  <c r="E5117" i="32"/>
  <c r="A5118" i="32"/>
  <c r="B5118" i="32"/>
  <c r="C5118" i="32"/>
  <c r="D5118" i="32"/>
  <c r="E5118" i="32"/>
  <c r="A5119" i="32"/>
  <c r="B5119" i="32"/>
  <c r="C5119" i="32"/>
  <c r="D5119" i="32"/>
  <c r="E5119" i="32"/>
  <c r="A5120" i="32"/>
  <c r="B5120" i="32"/>
  <c r="C5120" i="32"/>
  <c r="D5120" i="32"/>
  <c r="E5120" i="32"/>
  <c r="A5121" i="32"/>
  <c r="B5121" i="32"/>
  <c r="C5121" i="32"/>
  <c r="D5121" i="32"/>
  <c r="E5121" i="32"/>
  <c r="A5122" i="32"/>
  <c r="B5122" i="32"/>
  <c r="C5122" i="32"/>
  <c r="D5122" i="32"/>
  <c r="E5122" i="32"/>
  <c r="A5123" i="32"/>
  <c r="B5123" i="32"/>
  <c r="C5123" i="32"/>
  <c r="D5123" i="32"/>
  <c r="E5123" i="32"/>
  <c r="A5124" i="32"/>
  <c r="B5124" i="32"/>
  <c r="C5124" i="32"/>
  <c r="D5124" i="32"/>
  <c r="E5124" i="32"/>
  <c r="A5125" i="32"/>
  <c r="B5125" i="32"/>
  <c r="C5125" i="32"/>
  <c r="D5125" i="32"/>
  <c r="E5125" i="32"/>
  <c r="A5126" i="32"/>
  <c r="B5126" i="32"/>
  <c r="C5126" i="32"/>
  <c r="D5126" i="32"/>
  <c r="E5126" i="32"/>
  <c r="A5127" i="32"/>
  <c r="B5127" i="32"/>
  <c r="C5127" i="32"/>
  <c r="D5127" i="32"/>
  <c r="E5127" i="32"/>
  <c r="A5128" i="32"/>
  <c r="B5128" i="32"/>
  <c r="C5128" i="32"/>
  <c r="D5128" i="32"/>
  <c r="E5128" i="32"/>
  <c r="A5129" i="32"/>
  <c r="B5129" i="32"/>
  <c r="C5129" i="32"/>
  <c r="D5129" i="32"/>
  <c r="E5129" i="32"/>
  <c r="A5130" i="32"/>
  <c r="B5130" i="32"/>
  <c r="C5130" i="32"/>
  <c r="D5130" i="32"/>
  <c r="E5130" i="32"/>
  <c r="A5131" i="32"/>
  <c r="B5131" i="32"/>
  <c r="C5131" i="32"/>
  <c r="D5131" i="32"/>
  <c r="E5131" i="32"/>
  <c r="A5132" i="32"/>
  <c r="B5132" i="32"/>
  <c r="C5132" i="32"/>
  <c r="D5132" i="32"/>
  <c r="E5132" i="32"/>
  <c r="A5133" i="32"/>
  <c r="B5133" i="32"/>
  <c r="C5133" i="32"/>
  <c r="D5133" i="32"/>
  <c r="E5133" i="32"/>
  <c r="A5134" i="32"/>
  <c r="B5134" i="32"/>
  <c r="C5134" i="32"/>
  <c r="D5134" i="32"/>
  <c r="E5134" i="32"/>
  <c r="A5135" i="32"/>
  <c r="B5135" i="32"/>
  <c r="C5135" i="32"/>
  <c r="D5135" i="32"/>
  <c r="E5135" i="32"/>
  <c r="A5136" i="32"/>
  <c r="B5136" i="32"/>
  <c r="C5136" i="32"/>
  <c r="D5136" i="32"/>
  <c r="E5136" i="32"/>
  <c r="A5137" i="32"/>
  <c r="B5137" i="32"/>
  <c r="C5137" i="32"/>
  <c r="D5137" i="32"/>
  <c r="E5137" i="32"/>
  <c r="A5138" i="32"/>
  <c r="B5138" i="32"/>
  <c r="C5138" i="32"/>
  <c r="D5138" i="32"/>
  <c r="E5138" i="32"/>
  <c r="A5139" i="32"/>
  <c r="B5139" i="32"/>
  <c r="C5139" i="32"/>
  <c r="D5139" i="32"/>
  <c r="E5139" i="32"/>
  <c r="A5140" i="32"/>
  <c r="B5140" i="32"/>
  <c r="C5140" i="32"/>
  <c r="D5140" i="32"/>
  <c r="E5140" i="32"/>
  <c r="A5141" i="32"/>
  <c r="B5141" i="32"/>
  <c r="C5141" i="32"/>
  <c r="D5141" i="32"/>
  <c r="E5141" i="32"/>
  <c r="A5142" i="32"/>
  <c r="B5142" i="32"/>
  <c r="C5142" i="32"/>
  <c r="D5142" i="32"/>
  <c r="E5142" i="32"/>
  <c r="A5143" i="32"/>
  <c r="B5143" i="32"/>
  <c r="C5143" i="32"/>
  <c r="D5143" i="32"/>
  <c r="E5143" i="32"/>
  <c r="A5144" i="32"/>
  <c r="B5144" i="32"/>
  <c r="C5144" i="32"/>
  <c r="D5144" i="32"/>
  <c r="E5144" i="32"/>
  <c r="A5145" i="32"/>
  <c r="B5145" i="32"/>
  <c r="C5145" i="32"/>
  <c r="D5145" i="32"/>
  <c r="E5145" i="32"/>
  <c r="A5146" i="32"/>
  <c r="B5146" i="32"/>
  <c r="C5146" i="32"/>
  <c r="D5146" i="32"/>
  <c r="E5146" i="32"/>
  <c r="A5147" i="32"/>
  <c r="B5147" i="32"/>
  <c r="C5147" i="32"/>
  <c r="D5147" i="32"/>
  <c r="E5147" i="32"/>
  <c r="A5148" i="32"/>
  <c r="B5148" i="32"/>
  <c r="C5148" i="32"/>
  <c r="D5148" i="32"/>
  <c r="E5148" i="32"/>
  <c r="A5149" i="32"/>
  <c r="B5149" i="32"/>
  <c r="C5149" i="32"/>
  <c r="D5149" i="32"/>
  <c r="E5149" i="32"/>
  <c r="A5150" i="32"/>
  <c r="B5150" i="32"/>
  <c r="C5150" i="32"/>
  <c r="D5150" i="32"/>
  <c r="E5150" i="32"/>
  <c r="A5151" i="32"/>
  <c r="B5151" i="32"/>
  <c r="C5151" i="32"/>
  <c r="D5151" i="32"/>
  <c r="E5151" i="32"/>
  <c r="A5152" i="32"/>
  <c r="B5152" i="32"/>
  <c r="C5152" i="32"/>
  <c r="D5152" i="32"/>
  <c r="E5152" i="32"/>
  <c r="A5153" i="32"/>
  <c r="B5153" i="32"/>
  <c r="C5153" i="32"/>
  <c r="D5153" i="32"/>
  <c r="E5153" i="32"/>
  <c r="A5154" i="32"/>
  <c r="B5154" i="32"/>
  <c r="C5154" i="32"/>
  <c r="D5154" i="32"/>
  <c r="E5154" i="32"/>
  <c r="A5155" i="32"/>
  <c r="B5155" i="32"/>
  <c r="C5155" i="32"/>
  <c r="D5155" i="32"/>
  <c r="E5155" i="32"/>
  <c r="A5156" i="32"/>
  <c r="B5156" i="32"/>
  <c r="C5156" i="32"/>
  <c r="D5156" i="32"/>
  <c r="E5156" i="32"/>
  <c r="A5157" i="32"/>
  <c r="B5157" i="32"/>
  <c r="C5157" i="32"/>
  <c r="D5157" i="32"/>
  <c r="E5157" i="32"/>
  <c r="A5158" i="32"/>
  <c r="B5158" i="32"/>
  <c r="C5158" i="32"/>
  <c r="D5158" i="32"/>
  <c r="E5158" i="32"/>
  <c r="A5159" i="32"/>
  <c r="B5159" i="32"/>
  <c r="C5159" i="32"/>
  <c r="D5159" i="32"/>
  <c r="E5159" i="32"/>
  <c r="A5160" i="32"/>
  <c r="B5160" i="32"/>
  <c r="C5160" i="32"/>
  <c r="D5160" i="32"/>
  <c r="E5160" i="32"/>
  <c r="A5161" i="32"/>
  <c r="B5161" i="32"/>
  <c r="C5161" i="32"/>
  <c r="D5161" i="32"/>
  <c r="E5161" i="32"/>
  <c r="A5162" i="32"/>
  <c r="B5162" i="32"/>
  <c r="C5162" i="32"/>
  <c r="D5162" i="32"/>
  <c r="E5162" i="32"/>
  <c r="A5163" i="32"/>
  <c r="B5163" i="32"/>
  <c r="C5163" i="32"/>
  <c r="D5163" i="32"/>
  <c r="E5163" i="32"/>
  <c r="A5164" i="32"/>
  <c r="B5164" i="32"/>
  <c r="C5164" i="32"/>
  <c r="D5164" i="32"/>
  <c r="E5164" i="32"/>
  <c r="A5165" i="32"/>
  <c r="B5165" i="32"/>
  <c r="C5165" i="32"/>
  <c r="D5165" i="32"/>
  <c r="E5165" i="32"/>
  <c r="A5166" i="32"/>
  <c r="B5166" i="32"/>
  <c r="C5166" i="32"/>
  <c r="D5166" i="32"/>
  <c r="E5166" i="32"/>
  <c r="A5167" i="32"/>
  <c r="B5167" i="32"/>
  <c r="C5167" i="32"/>
  <c r="D5167" i="32"/>
  <c r="E5167" i="32"/>
  <c r="A5168" i="32"/>
  <c r="B5168" i="32"/>
  <c r="C5168" i="32"/>
  <c r="D5168" i="32"/>
  <c r="E5168" i="32"/>
  <c r="A5169" i="32"/>
  <c r="B5169" i="32"/>
  <c r="C5169" i="32"/>
  <c r="D5169" i="32"/>
  <c r="E5169" i="32"/>
  <c r="A5170" i="32"/>
  <c r="B5170" i="32"/>
  <c r="C5170" i="32"/>
  <c r="D5170" i="32"/>
  <c r="E5170" i="32"/>
  <c r="A5171" i="32"/>
  <c r="B5171" i="32"/>
  <c r="C5171" i="32"/>
  <c r="D5171" i="32"/>
  <c r="E5171" i="32"/>
  <c r="A5172" i="32"/>
  <c r="B5172" i="32"/>
  <c r="C5172" i="32"/>
  <c r="D5172" i="32"/>
  <c r="E5172" i="32"/>
  <c r="A5173" i="32"/>
  <c r="B5173" i="32"/>
  <c r="C5173" i="32"/>
  <c r="D5173" i="32"/>
  <c r="E5173" i="32"/>
  <c r="A5174" i="32"/>
  <c r="B5174" i="32"/>
  <c r="C5174" i="32"/>
  <c r="D5174" i="32"/>
  <c r="E5174" i="32"/>
  <c r="A5175" i="32"/>
  <c r="B5175" i="32"/>
  <c r="C5175" i="32"/>
  <c r="D5175" i="32"/>
  <c r="E5175" i="32"/>
  <c r="A5176" i="32"/>
  <c r="B5176" i="32"/>
  <c r="C5176" i="32"/>
  <c r="D5176" i="32"/>
  <c r="E5176" i="32"/>
  <c r="A5177" i="32"/>
  <c r="B5177" i="32"/>
  <c r="C5177" i="32"/>
  <c r="D5177" i="32"/>
  <c r="E5177" i="32"/>
  <c r="A5178" i="32"/>
  <c r="B5178" i="32"/>
  <c r="C5178" i="32"/>
  <c r="D5178" i="32"/>
  <c r="E5178" i="32"/>
  <c r="A5179" i="32"/>
  <c r="B5179" i="32"/>
  <c r="C5179" i="32"/>
  <c r="D5179" i="32"/>
  <c r="E5179" i="32"/>
  <c r="A5180" i="32"/>
  <c r="B5180" i="32"/>
  <c r="C5180" i="32"/>
  <c r="D5180" i="32"/>
  <c r="E5180" i="32"/>
  <c r="A5181" i="32"/>
  <c r="B5181" i="32"/>
  <c r="C5181" i="32"/>
  <c r="D5181" i="32"/>
  <c r="E5181" i="32"/>
  <c r="A5182" i="32"/>
  <c r="B5182" i="32"/>
  <c r="C5182" i="32"/>
  <c r="D5182" i="32"/>
  <c r="E5182" i="32"/>
  <c r="A5183" i="32"/>
  <c r="B5183" i="32"/>
  <c r="C5183" i="32"/>
  <c r="D5183" i="32"/>
  <c r="E5183" i="32"/>
  <c r="A5184" i="32"/>
  <c r="B5184" i="32"/>
  <c r="C5184" i="32"/>
  <c r="D5184" i="32"/>
  <c r="E5184" i="32"/>
  <c r="A5185" i="32"/>
  <c r="B5185" i="32"/>
  <c r="C5185" i="32"/>
  <c r="D5185" i="32"/>
  <c r="E5185" i="32"/>
  <c r="A5186" i="32"/>
  <c r="B5186" i="32"/>
  <c r="C5186" i="32"/>
  <c r="D5186" i="32"/>
  <c r="E5186" i="32"/>
  <c r="A5187" i="32"/>
  <c r="B5187" i="32"/>
  <c r="C5187" i="32"/>
  <c r="D5187" i="32"/>
  <c r="E5187" i="32"/>
  <c r="A5188" i="32"/>
  <c r="B5188" i="32"/>
  <c r="C5188" i="32"/>
  <c r="D5188" i="32"/>
  <c r="E5188" i="32"/>
  <c r="A5189" i="32"/>
  <c r="B5189" i="32"/>
  <c r="C5189" i="32"/>
  <c r="D5189" i="32"/>
  <c r="E5189" i="32"/>
  <c r="A5190" i="32"/>
  <c r="B5190" i="32"/>
  <c r="C5190" i="32"/>
  <c r="D5190" i="32"/>
  <c r="E5190" i="32"/>
  <c r="A5191" i="32"/>
  <c r="B5191" i="32"/>
  <c r="C5191" i="32"/>
  <c r="D5191" i="32"/>
  <c r="E5191" i="32"/>
  <c r="A5192" i="32"/>
  <c r="B5192" i="32"/>
  <c r="C5192" i="32"/>
  <c r="D5192" i="32"/>
  <c r="E5192" i="32"/>
  <c r="A5193" i="32"/>
  <c r="B5193" i="32"/>
  <c r="C5193" i="32"/>
  <c r="D5193" i="32"/>
  <c r="E5193" i="32"/>
  <c r="A5194" i="32"/>
  <c r="B5194" i="32"/>
  <c r="C5194" i="32"/>
  <c r="D5194" i="32"/>
  <c r="E5194" i="32"/>
  <c r="A5195" i="32"/>
  <c r="B5195" i="32"/>
  <c r="C5195" i="32"/>
  <c r="D5195" i="32"/>
  <c r="E5195" i="32"/>
  <c r="A5196" i="32"/>
  <c r="B5196" i="32"/>
  <c r="C5196" i="32"/>
  <c r="D5196" i="32"/>
  <c r="E5196" i="32"/>
  <c r="A5197" i="32"/>
  <c r="B5197" i="32"/>
  <c r="C5197" i="32"/>
  <c r="D5197" i="32"/>
  <c r="E5197" i="32"/>
  <c r="A5198" i="32"/>
  <c r="B5198" i="32"/>
  <c r="C5198" i="32"/>
  <c r="D5198" i="32"/>
  <c r="E5198" i="32"/>
  <c r="A5199" i="32"/>
  <c r="B5199" i="32"/>
  <c r="C5199" i="32"/>
  <c r="D5199" i="32"/>
  <c r="E5199" i="32"/>
  <c r="A5200" i="32"/>
  <c r="B5200" i="32"/>
  <c r="C5200" i="32"/>
  <c r="D5200" i="32"/>
  <c r="E5200" i="32"/>
  <c r="A5201" i="32"/>
  <c r="B5201" i="32"/>
  <c r="C5201" i="32"/>
  <c r="D5201" i="32"/>
  <c r="E5201" i="32"/>
  <c r="A5202" i="32"/>
  <c r="B5202" i="32"/>
  <c r="C5202" i="32"/>
  <c r="D5202" i="32"/>
  <c r="E5202" i="32"/>
  <c r="A5203" i="32"/>
  <c r="B5203" i="32"/>
  <c r="C5203" i="32"/>
  <c r="D5203" i="32"/>
  <c r="E5203" i="32"/>
  <c r="A5204" i="32"/>
  <c r="B5204" i="32"/>
  <c r="C5204" i="32"/>
  <c r="D5204" i="32"/>
  <c r="E5204" i="32"/>
  <c r="A5205" i="32"/>
  <c r="B5205" i="32"/>
  <c r="C5205" i="32"/>
  <c r="D5205" i="32"/>
  <c r="E5205" i="32"/>
  <c r="A5206" i="32"/>
  <c r="B5206" i="32"/>
  <c r="C5206" i="32"/>
  <c r="D5206" i="32"/>
  <c r="E5206" i="32"/>
  <c r="A5207" i="32"/>
  <c r="B5207" i="32"/>
  <c r="C5207" i="32"/>
  <c r="D5207" i="32"/>
  <c r="E5207" i="32"/>
  <c r="A5208" i="32"/>
  <c r="B5208" i="32"/>
  <c r="C5208" i="32"/>
  <c r="D5208" i="32"/>
  <c r="E5208" i="32"/>
  <c r="A5209" i="32"/>
  <c r="B5209" i="32"/>
  <c r="C5209" i="32"/>
  <c r="D5209" i="32"/>
  <c r="E5209" i="32"/>
  <c r="A5210" i="32"/>
  <c r="B5210" i="32"/>
  <c r="C5210" i="32"/>
  <c r="D5210" i="32"/>
  <c r="E5210" i="32"/>
  <c r="A5211" i="32"/>
  <c r="B5211" i="32"/>
  <c r="C5211" i="32"/>
  <c r="D5211" i="32"/>
  <c r="E5211" i="32"/>
  <c r="A5212" i="32"/>
  <c r="B5212" i="32"/>
  <c r="C5212" i="32"/>
  <c r="D5212" i="32"/>
  <c r="E5212" i="32"/>
  <c r="A5213" i="32"/>
  <c r="B5213" i="32"/>
  <c r="C5213" i="32"/>
  <c r="D5213" i="32"/>
  <c r="E5213" i="32"/>
  <c r="A5214" i="32"/>
  <c r="B5214" i="32"/>
  <c r="C5214" i="32"/>
  <c r="D5214" i="32"/>
  <c r="E5214" i="32"/>
  <c r="A5215" i="32"/>
  <c r="B5215" i="32"/>
  <c r="C5215" i="32"/>
  <c r="D5215" i="32"/>
  <c r="E5215" i="32"/>
  <c r="A5216" i="32"/>
  <c r="B5216" i="32"/>
  <c r="C5216" i="32"/>
  <c r="D5216" i="32"/>
  <c r="E5216" i="32"/>
  <c r="A5217" i="32"/>
  <c r="B5217" i="32"/>
  <c r="C5217" i="32"/>
  <c r="D5217" i="32"/>
  <c r="E5217" i="32"/>
  <c r="A5218" i="32"/>
  <c r="B5218" i="32"/>
  <c r="C5218" i="32"/>
  <c r="D5218" i="32"/>
  <c r="E5218" i="32"/>
  <c r="A5219" i="32"/>
  <c r="B5219" i="32"/>
  <c r="C5219" i="32"/>
  <c r="D5219" i="32"/>
  <c r="E5219" i="32"/>
  <c r="A5220" i="32"/>
  <c r="B5220" i="32"/>
  <c r="C5220" i="32"/>
  <c r="D5220" i="32"/>
  <c r="E5220" i="32"/>
  <c r="A5221" i="32"/>
  <c r="B5221" i="32"/>
  <c r="C5221" i="32"/>
  <c r="D5221" i="32"/>
  <c r="E5221" i="32"/>
  <c r="A5222" i="32"/>
  <c r="B5222" i="32"/>
  <c r="C5222" i="32"/>
  <c r="D5222" i="32"/>
  <c r="E5222" i="32"/>
  <c r="A5223" i="32"/>
  <c r="B5223" i="32"/>
  <c r="C5223" i="32"/>
  <c r="D5223" i="32"/>
  <c r="E5223" i="32"/>
  <c r="A5224" i="32"/>
  <c r="B5224" i="32"/>
  <c r="C5224" i="32"/>
  <c r="D5224" i="32"/>
  <c r="E5224" i="32"/>
  <c r="A5225" i="32"/>
  <c r="B5225" i="32"/>
  <c r="C5225" i="32"/>
  <c r="D5225" i="32"/>
  <c r="E5225" i="32"/>
  <c r="A5226" i="32"/>
  <c r="B5226" i="32"/>
  <c r="C5226" i="32"/>
  <c r="D5226" i="32"/>
  <c r="E5226" i="32"/>
  <c r="A5227" i="32"/>
  <c r="B5227" i="32"/>
  <c r="C5227" i="32"/>
  <c r="D5227" i="32"/>
  <c r="E5227" i="32"/>
  <c r="A5228" i="32"/>
  <c r="B5228" i="32"/>
  <c r="C5228" i="32"/>
  <c r="D5228" i="32"/>
  <c r="E5228" i="32"/>
  <c r="A5229" i="32"/>
  <c r="B5229" i="32"/>
  <c r="C5229" i="32"/>
  <c r="D5229" i="32"/>
  <c r="E5229" i="32"/>
  <c r="A5230" i="32"/>
  <c r="B5230" i="32"/>
  <c r="C5230" i="32"/>
  <c r="D5230" i="32"/>
  <c r="E5230" i="32"/>
  <c r="A5231" i="32"/>
  <c r="B5231" i="32"/>
  <c r="C5231" i="32"/>
  <c r="D5231" i="32"/>
  <c r="E5231" i="32"/>
  <c r="A5232" i="32"/>
  <c r="B5232" i="32"/>
  <c r="C5232" i="32"/>
  <c r="D5232" i="32"/>
  <c r="E5232" i="32"/>
  <c r="A5233" i="32"/>
  <c r="B5233" i="32"/>
  <c r="C5233" i="32"/>
  <c r="D5233" i="32"/>
  <c r="E5233" i="32"/>
  <c r="A5234" i="32"/>
  <c r="B5234" i="32"/>
  <c r="C5234" i="32"/>
  <c r="D5234" i="32"/>
  <c r="E5234" i="32"/>
  <c r="A5235" i="32"/>
  <c r="B5235" i="32"/>
  <c r="C5235" i="32"/>
  <c r="D5235" i="32"/>
  <c r="E5235" i="32"/>
  <c r="A5236" i="32"/>
  <c r="B5236" i="32"/>
  <c r="C5236" i="32"/>
  <c r="D5236" i="32"/>
  <c r="E5236" i="32"/>
  <c r="A5237" i="32"/>
  <c r="B5237" i="32"/>
  <c r="C5237" i="32"/>
  <c r="D5237" i="32"/>
  <c r="E5237" i="32"/>
  <c r="A5238" i="32"/>
  <c r="B5238" i="32"/>
  <c r="C5238" i="32"/>
  <c r="D5238" i="32"/>
  <c r="E5238" i="32"/>
  <c r="A5239" i="32"/>
  <c r="B5239" i="32"/>
  <c r="C5239" i="32"/>
  <c r="D5239" i="32"/>
  <c r="E5239" i="32"/>
  <c r="A5240" i="32"/>
  <c r="B5240" i="32"/>
  <c r="C5240" i="32"/>
  <c r="D5240" i="32"/>
  <c r="E5240" i="32"/>
  <c r="A5241" i="32"/>
  <c r="B5241" i="32"/>
  <c r="C5241" i="32"/>
  <c r="D5241" i="32"/>
  <c r="E5241" i="32"/>
  <c r="A5242" i="32"/>
  <c r="B5242" i="32"/>
  <c r="C5242" i="32"/>
  <c r="D5242" i="32"/>
  <c r="E5242" i="32"/>
  <c r="A5243" i="32"/>
  <c r="B5243" i="32"/>
  <c r="C5243" i="32"/>
  <c r="D5243" i="32"/>
  <c r="E5243" i="32"/>
  <c r="A5244" i="32"/>
  <c r="B5244" i="32"/>
  <c r="C5244" i="32"/>
  <c r="D5244" i="32"/>
  <c r="E5244" i="32"/>
  <c r="A5245" i="32"/>
  <c r="B5245" i="32"/>
  <c r="C5245" i="32"/>
  <c r="D5245" i="32"/>
  <c r="E5245" i="32"/>
  <c r="A5246" i="32"/>
  <c r="B5246" i="32"/>
  <c r="C5246" i="32"/>
  <c r="D5246" i="32"/>
  <c r="E5246" i="32"/>
  <c r="A5247" i="32"/>
  <c r="B5247" i="32"/>
  <c r="C5247" i="32"/>
  <c r="D5247" i="32"/>
  <c r="E5247" i="32"/>
  <c r="A5248" i="32"/>
  <c r="B5248" i="32"/>
  <c r="C5248" i="32"/>
  <c r="D5248" i="32"/>
  <c r="E5248" i="32"/>
  <c r="A5249" i="32"/>
  <c r="B5249" i="32"/>
  <c r="C5249" i="32"/>
  <c r="D5249" i="32"/>
  <c r="E5249" i="32"/>
  <c r="A5250" i="32"/>
  <c r="B5250" i="32"/>
  <c r="C5250" i="32"/>
  <c r="D5250" i="32"/>
  <c r="E5250" i="32"/>
  <c r="A5251" i="32"/>
  <c r="B5251" i="32"/>
  <c r="C5251" i="32"/>
  <c r="D5251" i="32"/>
  <c r="E5251" i="32"/>
  <c r="A5252" i="32"/>
  <c r="B5252" i="32"/>
  <c r="C5252" i="32"/>
  <c r="D5252" i="32"/>
  <c r="E5252" i="32"/>
  <c r="A5253" i="32"/>
  <c r="B5253" i="32"/>
  <c r="C5253" i="32"/>
  <c r="D5253" i="32"/>
  <c r="E5253" i="32"/>
  <c r="A5254" i="32"/>
  <c r="B5254" i="32"/>
  <c r="C5254" i="32"/>
  <c r="D5254" i="32"/>
  <c r="E5254" i="32"/>
  <c r="A5255" i="32"/>
  <c r="B5255" i="32"/>
  <c r="C5255" i="32"/>
  <c r="D5255" i="32"/>
  <c r="E5255" i="32"/>
  <c r="A5256" i="32"/>
  <c r="B5256" i="32"/>
  <c r="C5256" i="32"/>
  <c r="D5256" i="32"/>
  <c r="E5256" i="32"/>
  <c r="A5257" i="32"/>
  <c r="B5257" i="32"/>
  <c r="C5257" i="32"/>
  <c r="D5257" i="32"/>
  <c r="E5257" i="32"/>
  <c r="A5258" i="32"/>
  <c r="B5258" i="32"/>
  <c r="C5258" i="32"/>
  <c r="D5258" i="32"/>
  <c r="E5258" i="32"/>
  <c r="A5259" i="32"/>
  <c r="B5259" i="32"/>
  <c r="C5259" i="32"/>
  <c r="D5259" i="32"/>
  <c r="E5259" i="32"/>
  <c r="A5260" i="32"/>
  <c r="B5260" i="32"/>
  <c r="C5260" i="32"/>
  <c r="D5260" i="32"/>
  <c r="E5260" i="32"/>
  <c r="A5261" i="32"/>
  <c r="B5261" i="32"/>
  <c r="C5261" i="32"/>
  <c r="D5261" i="32"/>
  <c r="E5261" i="32"/>
  <c r="A5262" i="32"/>
  <c r="B5262" i="32"/>
  <c r="C5262" i="32"/>
  <c r="D5262" i="32"/>
  <c r="E5262" i="32"/>
  <c r="A5263" i="32"/>
  <c r="B5263" i="32"/>
  <c r="C5263" i="32"/>
  <c r="D5263" i="32"/>
  <c r="E5263" i="32"/>
  <c r="A5264" i="32"/>
  <c r="B5264" i="32"/>
  <c r="C5264" i="32"/>
  <c r="D5264" i="32"/>
  <c r="E5264" i="32"/>
  <c r="A5265" i="32"/>
  <c r="B5265" i="32"/>
  <c r="C5265" i="32"/>
  <c r="D5265" i="32"/>
  <c r="E5265" i="32"/>
  <c r="A5266" i="32"/>
  <c r="B5266" i="32"/>
  <c r="C5266" i="32"/>
  <c r="D5266" i="32"/>
  <c r="E5266" i="32"/>
  <c r="A5267" i="32"/>
  <c r="B5267" i="32"/>
  <c r="C5267" i="32"/>
  <c r="D5267" i="32"/>
  <c r="E5267" i="32"/>
  <c r="A5268" i="32"/>
  <c r="B5268" i="32"/>
  <c r="C5268" i="32"/>
  <c r="D5268" i="32"/>
  <c r="E5268" i="32"/>
  <c r="A5269" i="32"/>
  <c r="B5269" i="32"/>
  <c r="C5269" i="32"/>
  <c r="D5269" i="32"/>
  <c r="E5269" i="32"/>
  <c r="A5270" i="32"/>
  <c r="B5270" i="32"/>
  <c r="C5270" i="32"/>
  <c r="D5270" i="32"/>
  <c r="E5270" i="32"/>
  <c r="A5271" i="32"/>
  <c r="B5271" i="32"/>
  <c r="C5271" i="32"/>
  <c r="D5271" i="32"/>
  <c r="E5271" i="32"/>
  <c r="A5272" i="32"/>
  <c r="B5272" i="32"/>
  <c r="C5272" i="32"/>
  <c r="D5272" i="32"/>
  <c r="E5272" i="32"/>
  <c r="A5273" i="32"/>
  <c r="B5273" i="32"/>
  <c r="C5273" i="32"/>
  <c r="D5273" i="32"/>
  <c r="E5273" i="32"/>
  <c r="A5274" i="32"/>
  <c r="B5274" i="32"/>
  <c r="C5274" i="32"/>
  <c r="D5274" i="32"/>
  <c r="E5274" i="32"/>
  <c r="A5275" i="32"/>
  <c r="B5275" i="32"/>
  <c r="C5275" i="32"/>
  <c r="D5275" i="32"/>
  <c r="E5275" i="32"/>
  <c r="A5276" i="32"/>
  <c r="B5276" i="32"/>
  <c r="C5276" i="32"/>
  <c r="D5276" i="32"/>
  <c r="E5276" i="32"/>
  <c r="A5277" i="32"/>
  <c r="B5277" i="32"/>
  <c r="C5277" i="32"/>
  <c r="D5277" i="32"/>
  <c r="E5277" i="32"/>
  <c r="A5278" i="32"/>
  <c r="B5278" i="32"/>
  <c r="C5278" i="32"/>
  <c r="D5278" i="32"/>
  <c r="E5278" i="32"/>
  <c r="A5279" i="32"/>
  <c r="B5279" i="32"/>
  <c r="C5279" i="32"/>
  <c r="D5279" i="32"/>
  <c r="E5279" i="32"/>
  <c r="A5280" i="32"/>
  <c r="B5280" i="32"/>
  <c r="C5280" i="32"/>
  <c r="D5280" i="32"/>
  <c r="E5280" i="32"/>
  <c r="A5281" i="32"/>
  <c r="B5281" i="32"/>
  <c r="C5281" i="32"/>
  <c r="D5281" i="32"/>
  <c r="E5281" i="32"/>
  <c r="A5282" i="32"/>
  <c r="B5282" i="32"/>
  <c r="C5282" i="32"/>
  <c r="D5282" i="32"/>
  <c r="E5282" i="32"/>
  <c r="A5283" i="32"/>
  <c r="B5283" i="32"/>
  <c r="C5283" i="32"/>
  <c r="D5283" i="32"/>
  <c r="E5283" i="32"/>
  <c r="A5284" i="32"/>
  <c r="B5284" i="32"/>
  <c r="C5284" i="32"/>
  <c r="D5284" i="32"/>
  <c r="E5284" i="32"/>
  <c r="A5285" i="32"/>
  <c r="B5285" i="32"/>
  <c r="C5285" i="32"/>
  <c r="D5285" i="32"/>
  <c r="E5285" i="32"/>
  <c r="A5286" i="32"/>
  <c r="B5286" i="32"/>
  <c r="C5286" i="32"/>
  <c r="D5286" i="32"/>
  <c r="E5286" i="32"/>
  <c r="A5287" i="32"/>
  <c r="B5287" i="32"/>
  <c r="C5287" i="32"/>
  <c r="D5287" i="32"/>
  <c r="E5287" i="32"/>
  <c r="A5288" i="32"/>
  <c r="B5288" i="32"/>
  <c r="C5288" i="32"/>
  <c r="D5288" i="32"/>
  <c r="E5288" i="32"/>
  <c r="A5289" i="32"/>
  <c r="B5289" i="32"/>
  <c r="C5289" i="32"/>
  <c r="D5289" i="32"/>
  <c r="E5289" i="32"/>
  <c r="A5290" i="32"/>
  <c r="B5290" i="32"/>
  <c r="C5290" i="32"/>
  <c r="D5290" i="32"/>
  <c r="E5290" i="32"/>
  <c r="A5291" i="32"/>
  <c r="B5291" i="32"/>
  <c r="C5291" i="32"/>
  <c r="D5291" i="32"/>
  <c r="E5291" i="32"/>
  <c r="A5292" i="32"/>
  <c r="B5292" i="32"/>
  <c r="C5292" i="32"/>
  <c r="D5292" i="32"/>
  <c r="E5292" i="32"/>
  <c r="A5293" i="32"/>
  <c r="B5293" i="32"/>
  <c r="C5293" i="32"/>
  <c r="D5293" i="32"/>
  <c r="E5293" i="32"/>
  <c r="A5294" i="32"/>
  <c r="B5294" i="32"/>
  <c r="C5294" i="32"/>
  <c r="D5294" i="32"/>
  <c r="E5294" i="32"/>
  <c r="A5295" i="32"/>
  <c r="B5295" i="32"/>
  <c r="C5295" i="32"/>
  <c r="D5295" i="32"/>
  <c r="E5295" i="32"/>
  <c r="A5296" i="32"/>
  <c r="B5296" i="32"/>
  <c r="C5296" i="32"/>
  <c r="D5296" i="32"/>
  <c r="E5296" i="32"/>
  <c r="A5297" i="32"/>
  <c r="B5297" i="32"/>
  <c r="C5297" i="32"/>
  <c r="D5297" i="32"/>
  <c r="E5297" i="32"/>
  <c r="A5298" i="32"/>
  <c r="B5298" i="32"/>
  <c r="C5298" i="32"/>
  <c r="D5298" i="32"/>
  <c r="E5298" i="32"/>
  <c r="A5299" i="32"/>
  <c r="B5299" i="32"/>
  <c r="C5299" i="32"/>
  <c r="D5299" i="32"/>
  <c r="E5299" i="32"/>
  <c r="A5300" i="32"/>
  <c r="B5300" i="32"/>
  <c r="C5300" i="32"/>
  <c r="D5300" i="32"/>
  <c r="E5300" i="32"/>
  <c r="A5301" i="32"/>
  <c r="B5301" i="32"/>
  <c r="C5301" i="32"/>
  <c r="D5301" i="32"/>
  <c r="E5301" i="32"/>
  <c r="A5302" i="32"/>
  <c r="B5302" i="32"/>
  <c r="C5302" i="32"/>
  <c r="D5302" i="32"/>
  <c r="E5302" i="32"/>
  <c r="A5303" i="32"/>
  <c r="B5303" i="32"/>
  <c r="C5303" i="32"/>
  <c r="D5303" i="32"/>
  <c r="E5303" i="32"/>
  <c r="A5304" i="32"/>
  <c r="B5304" i="32"/>
  <c r="C5304" i="32"/>
  <c r="D5304" i="32"/>
  <c r="E5304" i="32"/>
  <c r="A5305" i="32"/>
  <c r="B5305" i="32"/>
  <c r="C5305" i="32"/>
  <c r="D5305" i="32"/>
  <c r="E5305" i="32"/>
  <c r="A5306" i="32"/>
  <c r="B5306" i="32"/>
  <c r="C5306" i="32"/>
  <c r="D5306" i="32"/>
  <c r="E5306" i="32"/>
  <c r="A5307" i="32"/>
  <c r="B5307" i="32"/>
  <c r="C5307" i="32"/>
  <c r="D5307" i="32"/>
  <c r="E5307" i="32"/>
  <c r="A5308" i="32"/>
  <c r="B5308" i="32"/>
  <c r="C5308" i="32"/>
  <c r="D5308" i="32"/>
  <c r="E5308" i="32"/>
  <c r="A5309" i="32"/>
  <c r="B5309" i="32"/>
  <c r="C5309" i="32"/>
  <c r="D5309" i="32"/>
  <c r="E5309" i="32"/>
  <c r="A5310" i="32"/>
  <c r="B5310" i="32"/>
  <c r="C5310" i="32"/>
  <c r="D5310" i="32"/>
  <c r="E5310" i="32"/>
  <c r="A5311" i="32"/>
  <c r="B5311" i="32"/>
  <c r="C5311" i="32"/>
  <c r="D5311" i="32"/>
  <c r="E5311" i="32"/>
  <c r="A5312" i="32"/>
  <c r="B5312" i="32"/>
  <c r="C5312" i="32"/>
  <c r="D5312" i="32"/>
  <c r="E5312" i="32"/>
  <c r="A5313" i="32"/>
  <c r="B5313" i="32"/>
  <c r="C5313" i="32"/>
  <c r="D5313" i="32"/>
  <c r="E5313" i="32"/>
  <c r="A5314" i="32"/>
  <c r="B5314" i="32"/>
  <c r="C5314" i="32"/>
  <c r="D5314" i="32"/>
  <c r="E5314" i="32"/>
  <c r="A5315" i="32"/>
  <c r="B5315" i="32"/>
  <c r="C5315" i="32"/>
  <c r="D5315" i="32"/>
  <c r="E5315" i="32"/>
  <c r="A5316" i="32"/>
  <c r="B5316" i="32"/>
  <c r="C5316" i="32"/>
  <c r="D5316" i="32"/>
  <c r="E5316" i="32"/>
  <c r="A5317" i="32"/>
  <c r="B5317" i="32"/>
  <c r="C5317" i="32"/>
  <c r="D5317" i="32"/>
  <c r="E5317" i="32"/>
  <c r="A5318" i="32"/>
  <c r="B5318" i="32"/>
  <c r="C5318" i="32"/>
  <c r="D5318" i="32"/>
  <c r="E5318" i="32"/>
  <c r="A5319" i="32"/>
  <c r="B5319" i="32"/>
  <c r="C5319" i="32"/>
  <c r="D5319" i="32"/>
  <c r="E5319" i="32"/>
  <c r="A5320" i="32"/>
  <c r="B5320" i="32"/>
  <c r="C5320" i="32"/>
  <c r="D5320" i="32"/>
  <c r="E5320" i="32"/>
  <c r="A5321" i="32"/>
  <c r="B5321" i="32"/>
  <c r="C5321" i="32"/>
  <c r="D5321" i="32"/>
  <c r="E5321" i="32"/>
  <c r="A5322" i="32"/>
  <c r="B5322" i="32"/>
  <c r="C5322" i="32"/>
  <c r="D5322" i="32"/>
  <c r="E5322" i="32"/>
  <c r="A5323" i="32"/>
  <c r="B5323" i="32"/>
  <c r="C5323" i="32"/>
  <c r="D5323" i="32"/>
  <c r="E5323" i="32"/>
  <c r="A5324" i="32"/>
  <c r="B5324" i="32"/>
  <c r="C5324" i="32"/>
  <c r="D5324" i="32"/>
  <c r="E5324" i="32"/>
  <c r="A5325" i="32"/>
  <c r="B5325" i="32"/>
  <c r="C5325" i="32"/>
  <c r="D5325" i="32"/>
  <c r="E5325" i="32"/>
  <c r="A5326" i="32"/>
  <c r="B5326" i="32"/>
  <c r="C5326" i="32"/>
  <c r="D5326" i="32"/>
  <c r="E5326" i="32"/>
  <c r="A5327" i="32"/>
  <c r="B5327" i="32"/>
  <c r="C5327" i="32"/>
  <c r="D5327" i="32"/>
  <c r="E5327" i="32"/>
  <c r="A5328" i="32"/>
  <c r="B5328" i="32"/>
  <c r="C5328" i="32"/>
  <c r="D5328" i="32"/>
  <c r="E5328" i="32"/>
  <c r="A5329" i="32"/>
  <c r="B5329" i="32"/>
  <c r="C5329" i="32"/>
  <c r="D5329" i="32"/>
  <c r="E5329" i="32"/>
  <c r="A5330" i="32"/>
  <c r="B5330" i="32"/>
  <c r="C5330" i="32"/>
  <c r="D5330" i="32"/>
  <c r="E5330" i="32"/>
  <c r="A5331" i="32"/>
  <c r="B5331" i="32"/>
  <c r="C5331" i="32"/>
  <c r="D5331" i="32"/>
  <c r="E5331" i="32"/>
  <c r="A5332" i="32"/>
  <c r="B5332" i="32"/>
  <c r="C5332" i="32"/>
  <c r="D5332" i="32"/>
  <c r="E5332" i="32"/>
  <c r="A5333" i="32"/>
  <c r="B5333" i="32"/>
  <c r="C5333" i="32"/>
  <c r="D5333" i="32"/>
  <c r="E5333" i="32"/>
  <c r="A5334" i="32"/>
  <c r="B5334" i="32"/>
  <c r="C5334" i="32"/>
  <c r="D5334" i="32"/>
  <c r="E5334" i="32"/>
  <c r="A5335" i="32"/>
  <c r="B5335" i="32"/>
  <c r="C5335" i="32"/>
  <c r="D5335" i="32"/>
  <c r="E5335" i="32"/>
  <c r="A5336" i="32"/>
  <c r="B5336" i="32"/>
  <c r="C5336" i="32"/>
  <c r="D5336" i="32"/>
  <c r="E5336" i="32"/>
  <c r="A5337" i="32"/>
  <c r="B5337" i="32"/>
  <c r="C5337" i="32"/>
  <c r="D5337" i="32"/>
  <c r="E5337" i="32"/>
  <c r="A5338" i="32"/>
  <c r="B5338" i="32"/>
  <c r="C5338" i="32"/>
  <c r="D5338" i="32"/>
  <c r="E5338" i="32"/>
  <c r="A5339" i="32"/>
  <c r="B5339" i="32"/>
  <c r="C5339" i="32"/>
  <c r="D5339" i="32"/>
  <c r="E5339" i="32"/>
  <c r="A5340" i="32"/>
  <c r="B5340" i="32"/>
  <c r="C5340" i="32"/>
  <c r="D5340" i="32"/>
  <c r="E5340" i="32"/>
  <c r="A5341" i="32"/>
  <c r="B5341" i="32"/>
  <c r="C5341" i="32"/>
  <c r="D5341" i="32"/>
  <c r="E5341" i="32"/>
  <c r="A5342" i="32"/>
  <c r="B5342" i="32"/>
  <c r="C5342" i="32"/>
  <c r="D5342" i="32"/>
  <c r="E5342" i="32"/>
  <c r="A5343" i="32"/>
  <c r="B5343" i="32"/>
  <c r="C5343" i="32"/>
  <c r="D5343" i="32"/>
  <c r="E5343" i="32"/>
  <c r="A5344" i="32"/>
  <c r="B5344" i="32"/>
  <c r="C5344" i="32"/>
  <c r="D5344" i="32"/>
  <c r="E5344" i="32"/>
  <c r="A5345" i="32"/>
  <c r="B5345" i="32"/>
  <c r="C5345" i="32"/>
  <c r="D5345" i="32"/>
  <c r="E5345" i="32"/>
  <c r="A5346" i="32"/>
  <c r="B5346" i="32"/>
  <c r="C5346" i="32"/>
  <c r="D5346" i="32"/>
  <c r="E5346" i="32"/>
  <c r="A5347" i="32"/>
  <c r="B5347" i="32"/>
  <c r="C5347" i="32"/>
  <c r="D5347" i="32"/>
  <c r="E5347" i="32"/>
  <c r="A5348" i="32"/>
  <c r="B5348" i="32"/>
  <c r="C5348" i="32"/>
  <c r="D5348" i="32"/>
  <c r="E5348" i="32"/>
  <c r="A5349" i="32"/>
  <c r="B5349" i="32"/>
  <c r="C5349" i="32"/>
  <c r="D5349" i="32"/>
  <c r="E5349" i="32"/>
  <c r="A5350" i="32"/>
  <c r="B5350" i="32"/>
  <c r="C5350" i="32"/>
  <c r="D5350" i="32"/>
  <c r="E5350" i="32"/>
  <c r="A5351" i="32"/>
  <c r="B5351" i="32"/>
  <c r="C5351" i="32"/>
  <c r="D5351" i="32"/>
  <c r="E5351" i="32"/>
  <c r="A5352" i="32"/>
  <c r="B5352" i="32"/>
  <c r="C5352" i="32"/>
  <c r="D5352" i="32"/>
  <c r="E5352" i="32"/>
  <c r="A5353" i="32"/>
  <c r="B5353" i="32"/>
  <c r="C5353" i="32"/>
  <c r="D5353" i="32"/>
  <c r="E5353" i="32"/>
  <c r="A5354" i="32"/>
  <c r="B5354" i="32"/>
  <c r="C5354" i="32"/>
  <c r="D5354" i="32"/>
  <c r="E5354" i="32"/>
  <c r="A5355" i="32"/>
  <c r="B5355" i="32"/>
  <c r="C5355" i="32"/>
  <c r="D5355" i="32"/>
  <c r="E5355" i="32"/>
  <c r="A5356" i="32"/>
  <c r="B5356" i="32"/>
  <c r="C5356" i="32"/>
  <c r="D5356" i="32"/>
  <c r="E5356" i="32"/>
  <c r="A5357" i="32"/>
  <c r="B5357" i="32"/>
  <c r="C5357" i="32"/>
  <c r="D5357" i="32"/>
  <c r="E5357" i="32"/>
  <c r="A5358" i="32"/>
  <c r="B5358" i="32"/>
  <c r="C5358" i="32"/>
  <c r="D5358" i="32"/>
  <c r="E5358" i="32"/>
  <c r="A5359" i="32"/>
  <c r="B5359" i="32"/>
  <c r="C5359" i="32"/>
  <c r="D5359" i="32"/>
  <c r="E5359" i="32"/>
  <c r="A5360" i="32"/>
  <c r="B5360" i="32"/>
  <c r="C5360" i="32"/>
  <c r="D5360" i="32"/>
  <c r="E5360" i="32"/>
  <c r="A5361" i="32"/>
  <c r="B5361" i="32"/>
  <c r="C5361" i="32"/>
  <c r="D5361" i="32"/>
  <c r="E5361" i="32"/>
  <c r="A5362" i="32"/>
  <c r="B5362" i="32"/>
  <c r="C5362" i="32"/>
  <c r="D5362" i="32"/>
  <c r="E5362" i="32"/>
  <c r="A5363" i="32"/>
  <c r="B5363" i="32"/>
  <c r="C5363" i="32"/>
  <c r="D5363" i="32"/>
  <c r="E5363" i="32"/>
  <c r="A5364" i="32"/>
  <c r="B5364" i="32"/>
  <c r="C5364" i="32"/>
  <c r="D5364" i="32"/>
  <c r="E5364" i="32"/>
  <c r="A5365" i="32"/>
  <c r="B5365" i="32"/>
  <c r="C5365" i="32"/>
  <c r="D5365" i="32"/>
  <c r="E5365" i="32"/>
  <c r="A5366" i="32"/>
  <c r="B5366" i="32"/>
  <c r="C5366" i="32"/>
  <c r="D5366" i="32"/>
  <c r="E5366" i="32"/>
  <c r="A5367" i="32"/>
  <c r="B5367" i="32"/>
  <c r="C5367" i="32"/>
  <c r="D5367" i="32"/>
  <c r="E5367" i="32"/>
  <c r="A5368" i="32"/>
  <c r="B5368" i="32"/>
  <c r="C5368" i="32"/>
  <c r="D5368" i="32"/>
  <c r="E5368" i="32"/>
  <c r="A5369" i="32"/>
  <c r="B5369" i="32"/>
  <c r="C5369" i="32"/>
  <c r="D5369" i="32"/>
  <c r="E5369" i="32"/>
  <c r="A5370" i="32"/>
  <c r="B5370" i="32"/>
  <c r="C5370" i="32"/>
  <c r="D5370" i="32"/>
  <c r="E5370" i="32"/>
  <c r="A5371" i="32"/>
  <c r="B5371" i="32"/>
  <c r="C5371" i="32"/>
  <c r="D5371" i="32"/>
  <c r="E5371" i="32"/>
  <c r="A5372" i="32"/>
  <c r="B5372" i="32"/>
  <c r="C5372" i="32"/>
  <c r="D5372" i="32"/>
  <c r="E5372" i="32"/>
  <c r="A5373" i="32"/>
  <c r="B5373" i="32"/>
  <c r="C5373" i="32"/>
  <c r="D5373" i="32"/>
  <c r="E5373" i="32"/>
  <c r="A5374" i="32"/>
  <c r="B5374" i="32"/>
  <c r="C5374" i="32"/>
  <c r="D5374" i="32"/>
  <c r="E5374" i="32"/>
  <c r="A5375" i="32"/>
  <c r="B5375" i="32"/>
  <c r="C5375" i="32"/>
  <c r="D5375" i="32"/>
  <c r="E5375" i="32"/>
  <c r="A5376" i="32"/>
  <c r="B5376" i="32"/>
  <c r="C5376" i="32"/>
  <c r="D5376" i="32"/>
  <c r="E5376" i="32"/>
  <c r="A5377" i="32"/>
  <c r="B5377" i="32"/>
  <c r="C5377" i="32"/>
  <c r="D5377" i="32"/>
  <c r="E5377" i="32"/>
  <c r="A5378" i="32"/>
  <c r="B5378" i="32"/>
  <c r="C5378" i="32"/>
  <c r="D5378" i="32"/>
  <c r="E5378" i="32"/>
  <c r="A5379" i="32"/>
  <c r="B5379" i="32"/>
  <c r="C5379" i="32"/>
  <c r="D5379" i="32"/>
  <c r="E5379" i="32"/>
  <c r="A5380" i="32"/>
  <c r="B5380" i="32"/>
  <c r="C5380" i="32"/>
  <c r="D5380" i="32"/>
  <c r="E5380" i="32"/>
  <c r="A5381" i="32"/>
  <c r="B5381" i="32"/>
  <c r="C5381" i="32"/>
  <c r="D5381" i="32"/>
  <c r="E5381" i="32"/>
  <c r="A5382" i="32"/>
  <c r="B5382" i="32"/>
  <c r="C5382" i="32"/>
  <c r="D5382" i="32"/>
  <c r="E5382" i="32"/>
  <c r="A5383" i="32"/>
  <c r="B5383" i="32"/>
  <c r="C5383" i="32"/>
  <c r="D5383" i="32"/>
  <c r="E5383" i="32"/>
  <c r="A5384" i="32"/>
  <c r="B5384" i="32"/>
  <c r="C5384" i="32"/>
  <c r="D5384" i="32"/>
  <c r="E5384" i="32"/>
  <c r="A5385" i="32"/>
  <c r="B5385" i="32"/>
  <c r="C5385" i="32"/>
  <c r="D5385" i="32"/>
  <c r="E5385" i="32"/>
  <c r="A5386" i="32"/>
  <c r="B5386" i="32"/>
  <c r="C5386" i="32"/>
  <c r="D5386" i="32"/>
  <c r="E5386" i="32"/>
  <c r="A5387" i="32"/>
  <c r="B5387" i="32"/>
  <c r="C5387" i="32"/>
  <c r="D5387" i="32"/>
  <c r="E5387" i="32"/>
  <c r="A5388" i="32"/>
  <c r="B5388" i="32"/>
  <c r="C5388" i="32"/>
  <c r="D5388" i="32"/>
  <c r="E5388" i="32"/>
  <c r="A5389" i="32"/>
  <c r="B5389" i="32"/>
  <c r="C5389" i="32"/>
  <c r="D5389" i="32"/>
  <c r="E5389" i="32"/>
  <c r="A5390" i="32"/>
  <c r="B5390" i="32"/>
  <c r="C5390" i="32"/>
  <c r="D5390" i="32"/>
  <c r="E5390" i="32"/>
  <c r="A5391" i="32"/>
  <c r="B5391" i="32"/>
  <c r="C5391" i="32"/>
  <c r="D5391" i="32"/>
  <c r="E5391" i="32"/>
  <c r="A5392" i="32"/>
  <c r="B5392" i="32"/>
  <c r="C5392" i="32"/>
  <c r="D5392" i="32"/>
  <c r="E5392" i="32"/>
  <c r="A5393" i="32"/>
  <c r="B5393" i="32"/>
  <c r="C5393" i="32"/>
  <c r="D5393" i="32"/>
  <c r="E5393" i="32"/>
  <c r="A5394" i="32"/>
  <c r="B5394" i="32"/>
  <c r="C5394" i="32"/>
  <c r="D5394" i="32"/>
  <c r="E5394" i="32"/>
  <c r="A5395" i="32"/>
  <c r="B5395" i="32"/>
  <c r="C5395" i="32"/>
  <c r="D5395" i="32"/>
  <c r="E5395" i="32"/>
  <c r="A5396" i="32"/>
  <c r="B5396" i="32"/>
  <c r="C5396" i="32"/>
  <c r="D5396" i="32"/>
  <c r="E5396" i="32"/>
  <c r="A5397" i="32"/>
  <c r="B5397" i="32"/>
  <c r="C5397" i="32"/>
  <c r="D5397" i="32"/>
  <c r="E5397" i="32"/>
  <c r="A5398" i="32"/>
  <c r="B5398" i="32"/>
  <c r="C5398" i="32"/>
  <c r="D5398" i="32"/>
  <c r="E5398" i="32"/>
  <c r="A5399" i="32"/>
  <c r="B5399" i="32"/>
  <c r="C5399" i="32"/>
  <c r="D5399" i="32"/>
  <c r="E5399" i="32"/>
  <c r="A5400" i="32"/>
  <c r="B5400" i="32"/>
  <c r="C5400" i="32"/>
  <c r="D5400" i="32"/>
  <c r="E5400" i="32"/>
  <c r="A5401" i="32"/>
  <c r="B5401" i="32"/>
  <c r="C5401" i="32"/>
  <c r="D5401" i="32"/>
  <c r="E5401" i="32"/>
  <c r="A5402" i="32"/>
  <c r="B5402" i="32"/>
  <c r="C5402" i="32"/>
  <c r="D5402" i="32"/>
  <c r="E5402" i="32"/>
  <c r="A5403" i="32"/>
  <c r="B5403" i="32"/>
  <c r="C5403" i="32"/>
  <c r="D5403" i="32"/>
  <c r="E5403" i="32"/>
  <c r="A5404" i="32"/>
  <c r="B5404" i="32"/>
  <c r="C5404" i="32"/>
  <c r="D5404" i="32"/>
  <c r="E5404" i="32"/>
  <c r="A5405" i="32"/>
  <c r="B5405" i="32"/>
  <c r="C5405" i="32"/>
  <c r="D5405" i="32"/>
  <c r="E5405" i="32"/>
  <c r="A5406" i="32"/>
  <c r="B5406" i="32"/>
  <c r="C5406" i="32"/>
  <c r="D5406" i="32"/>
  <c r="E5406" i="32"/>
  <c r="A5407" i="32"/>
  <c r="B5407" i="32"/>
  <c r="C5407" i="32"/>
  <c r="D5407" i="32"/>
  <c r="E5407" i="32"/>
  <c r="A5408" i="32"/>
  <c r="B5408" i="32"/>
  <c r="C5408" i="32"/>
  <c r="D5408" i="32"/>
  <c r="E5408" i="32"/>
  <c r="A5409" i="32"/>
  <c r="B5409" i="32"/>
  <c r="C5409" i="32"/>
  <c r="D5409" i="32"/>
  <c r="E5409" i="32"/>
  <c r="A5410" i="32"/>
  <c r="B5410" i="32"/>
  <c r="C5410" i="32"/>
  <c r="D5410" i="32"/>
  <c r="E5410" i="32"/>
  <c r="A5411" i="32"/>
  <c r="B5411" i="32"/>
  <c r="C5411" i="32"/>
  <c r="D5411" i="32"/>
  <c r="E5411" i="32"/>
  <c r="A5412" i="32"/>
  <c r="B5412" i="32"/>
  <c r="C5412" i="32"/>
  <c r="D5412" i="32"/>
  <c r="E5412" i="32"/>
  <c r="A5413" i="32"/>
  <c r="B5413" i="32"/>
  <c r="C5413" i="32"/>
  <c r="D5413" i="32"/>
  <c r="E5413" i="32"/>
  <c r="A5414" i="32"/>
  <c r="B5414" i="32"/>
  <c r="C5414" i="32"/>
  <c r="D5414" i="32"/>
  <c r="E5414" i="32"/>
  <c r="A5415" i="32"/>
  <c r="B5415" i="32"/>
  <c r="C5415" i="32"/>
  <c r="D5415" i="32"/>
  <c r="E5415" i="32"/>
  <c r="A5416" i="32"/>
  <c r="B5416" i="32"/>
  <c r="C5416" i="32"/>
  <c r="D5416" i="32"/>
  <c r="E5416" i="32"/>
  <c r="A5417" i="32"/>
  <c r="B5417" i="32"/>
  <c r="C5417" i="32"/>
  <c r="D5417" i="32"/>
  <c r="E5417" i="32"/>
  <c r="A5418" i="32"/>
  <c r="B5418" i="32"/>
  <c r="C5418" i="32"/>
  <c r="D5418" i="32"/>
  <c r="E5418" i="32"/>
  <c r="A5419" i="32"/>
  <c r="B5419" i="32"/>
  <c r="C5419" i="32"/>
  <c r="D5419" i="32"/>
  <c r="E5419" i="32"/>
  <c r="A5420" i="32"/>
  <c r="B5420" i="32"/>
  <c r="C5420" i="32"/>
  <c r="D5420" i="32"/>
  <c r="E5420" i="32"/>
  <c r="A5421" i="32"/>
  <c r="B5421" i="32"/>
  <c r="C5421" i="32"/>
  <c r="D5421" i="32"/>
  <c r="E5421" i="32"/>
  <c r="A5422" i="32"/>
  <c r="B5422" i="32"/>
  <c r="C5422" i="32"/>
  <c r="D5422" i="32"/>
  <c r="E5422" i="32"/>
  <c r="A5423" i="32"/>
  <c r="B5423" i="32"/>
  <c r="C5423" i="32"/>
  <c r="D5423" i="32"/>
  <c r="E5423" i="32"/>
  <c r="A5424" i="32"/>
  <c r="B5424" i="32"/>
  <c r="C5424" i="32"/>
  <c r="D5424" i="32"/>
  <c r="E5424" i="32"/>
  <c r="A5425" i="32"/>
  <c r="B5425" i="32"/>
  <c r="C5425" i="32"/>
  <c r="D5425" i="32"/>
  <c r="E5425" i="32"/>
  <c r="A5426" i="32"/>
  <c r="B5426" i="32"/>
  <c r="C5426" i="32"/>
  <c r="D5426" i="32"/>
  <c r="E5426" i="32"/>
  <c r="A5427" i="32"/>
  <c r="B5427" i="32"/>
  <c r="C5427" i="32"/>
  <c r="D5427" i="32"/>
  <c r="E5427" i="32"/>
  <c r="A5428" i="32"/>
  <c r="B5428" i="32"/>
  <c r="C5428" i="32"/>
  <c r="D5428" i="32"/>
  <c r="E5428" i="32"/>
  <c r="A5429" i="32"/>
  <c r="B5429" i="32"/>
  <c r="C5429" i="32"/>
  <c r="D5429" i="32"/>
  <c r="E5429" i="32"/>
  <c r="A5430" i="32"/>
  <c r="B5430" i="32"/>
  <c r="C5430" i="32"/>
  <c r="D5430" i="32"/>
  <c r="E5430" i="32"/>
  <c r="A5431" i="32"/>
  <c r="B5431" i="32"/>
  <c r="C5431" i="32"/>
  <c r="D5431" i="32"/>
  <c r="E5431" i="32"/>
  <c r="A5432" i="32"/>
  <c r="B5432" i="32"/>
  <c r="C5432" i="32"/>
  <c r="D5432" i="32"/>
  <c r="E5432" i="32"/>
  <c r="A5433" i="32"/>
  <c r="B5433" i="32"/>
  <c r="C5433" i="32"/>
  <c r="D5433" i="32"/>
  <c r="E5433" i="32"/>
  <c r="A5434" i="32"/>
  <c r="B5434" i="32"/>
  <c r="C5434" i="32"/>
  <c r="D5434" i="32"/>
  <c r="E5434" i="32"/>
  <c r="A5435" i="32"/>
  <c r="B5435" i="32"/>
  <c r="C5435" i="32"/>
  <c r="D5435" i="32"/>
  <c r="E5435" i="32"/>
  <c r="A5436" i="32"/>
  <c r="B5436" i="32"/>
  <c r="C5436" i="32"/>
  <c r="D5436" i="32"/>
  <c r="E5436" i="32"/>
  <c r="A5437" i="32"/>
  <c r="B5437" i="32"/>
  <c r="C5437" i="32"/>
  <c r="D5437" i="32"/>
  <c r="E5437" i="32"/>
  <c r="A5438" i="32"/>
  <c r="B5438" i="32"/>
  <c r="C5438" i="32"/>
  <c r="D5438" i="32"/>
  <c r="E5438" i="32"/>
  <c r="A5439" i="32"/>
  <c r="B5439" i="32"/>
  <c r="C5439" i="32"/>
  <c r="D5439" i="32"/>
  <c r="E5439" i="32"/>
  <c r="A5440" i="32"/>
  <c r="B5440" i="32"/>
  <c r="C5440" i="32"/>
  <c r="D5440" i="32"/>
  <c r="E5440" i="32"/>
  <c r="A5441" i="32"/>
  <c r="B5441" i="32"/>
  <c r="C5441" i="32"/>
  <c r="D5441" i="32"/>
  <c r="E5441" i="32"/>
  <c r="A5442" i="32"/>
  <c r="B5442" i="32"/>
  <c r="C5442" i="32"/>
  <c r="D5442" i="32"/>
  <c r="E5442" i="32"/>
  <c r="A5443" i="32"/>
  <c r="B5443" i="32"/>
  <c r="C5443" i="32"/>
  <c r="D5443" i="32"/>
  <c r="E5443" i="32"/>
  <c r="A5444" i="32"/>
  <c r="B5444" i="32"/>
  <c r="C5444" i="32"/>
  <c r="D5444" i="32"/>
  <c r="E5444" i="32"/>
  <c r="A5445" i="32"/>
  <c r="B5445" i="32"/>
  <c r="C5445" i="32"/>
  <c r="D5445" i="32"/>
  <c r="E5445" i="32"/>
  <c r="A5446" i="32"/>
  <c r="B5446" i="32"/>
  <c r="C5446" i="32"/>
  <c r="D5446" i="32"/>
  <c r="E5446" i="32"/>
  <c r="A5447" i="32"/>
  <c r="B5447" i="32"/>
  <c r="C5447" i="32"/>
  <c r="D5447" i="32"/>
  <c r="E5447" i="32"/>
  <c r="A5448" i="32"/>
  <c r="B5448" i="32"/>
  <c r="C5448" i="32"/>
  <c r="D5448" i="32"/>
  <c r="E5448" i="32"/>
  <c r="A5449" i="32"/>
  <c r="B5449" i="32"/>
  <c r="C5449" i="32"/>
  <c r="D5449" i="32"/>
  <c r="E5449" i="32"/>
  <c r="A5450" i="32"/>
  <c r="B5450" i="32"/>
  <c r="C5450" i="32"/>
  <c r="D5450" i="32"/>
  <c r="E5450" i="32"/>
  <c r="A5451" i="32"/>
  <c r="B5451" i="32"/>
  <c r="C5451" i="32"/>
  <c r="D5451" i="32"/>
  <c r="E5451" i="32"/>
  <c r="A5452" i="32"/>
  <c r="B5452" i="32"/>
  <c r="C5452" i="32"/>
  <c r="D5452" i="32"/>
  <c r="E5452" i="32"/>
  <c r="A5453" i="32"/>
  <c r="B5453" i="32"/>
  <c r="C5453" i="32"/>
  <c r="D5453" i="32"/>
  <c r="E5453" i="32"/>
  <c r="A5454" i="32"/>
  <c r="B5454" i="32"/>
  <c r="C5454" i="32"/>
  <c r="D5454" i="32"/>
  <c r="E5454" i="32"/>
  <c r="A5455" i="32"/>
  <c r="B5455" i="32"/>
  <c r="C5455" i="32"/>
  <c r="D5455" i="32"/>
  <c r="E5455" i="32"/>
  <c r="A5456" i="32"/>
  <c r="B5456" i="32"/>
  <c r="C5456" i="32"/>
  <c r="D5456" i="32"/>
  <c r="E5456" i="32"/>
  <c r="A5457" i="32"/>
  <c r="B5457" i="32"/>
  <c r="C5457" i="32"/>
  <c r="D5457" i="32"/>
  <c r="E5457" i="32"/>
  <c r="A5458" i="32"/>
  <c r="B5458" i="32"/>
  <c r="C5458" i="32"/>
  <c r="D5458" i="32"/>
  <c r="E5458" i="32"/>
  <c r="A5459" i="32"/>
  <c r="B5459" i="32"/>
  <c r="C5459" i="32"/>
  <c r="D5459" i="32"/>
  <c r="E5459" i="32"/>
  <c r="A5460" i="32"/>
  <c r="B5460" i="32"/>
  <c r="C5460" i="32"/>
  <c r="D5460" i="32"/>
  <c r="E5460" i="32"/>
  <c r="A5461" i="32"/>
  <c r="B5461" i="32"/>
  <c r="C5461" i="32"/>
  <c r="D5461" i="32"/>
  <c r="E5461" i="32"/>
  <c r="A5462" i="32"/>
  <c r="B5462" i="32"/>
  <c r="C5462" i="32"/>
  <c r="D5462" i="32"/>
  <c r="E5462" i="32"/>
  <c r="A5463" i="32"/>
  <c r="B5463" i="32"/>
  <c r="C5463" i="32"/>
  <c r="D5463" i="32"/>
  <c r="E5463" i="32"/>
  <c r="A5464" i="32"/>
  <c r="B5464" i="32"/>
  <c r="C5464" i="32"/>
  <c r="D5464" i="32"/>
  <c r="E5464" i="32"/>
  <c r="A5465" i="32"/>
  <c r="B5465" i="32"/>
  <c r="C5465" i="32"/>
  <c r="D5465" i="32"/>
  <c r="E5465" i="32"/>
  <c r="A5466" i="32"/>
  <c r="B5466" i="32"/>
  <c r="C5466" i="32"/>
  <c r="D5466" i="32"/>
  <c r="E5466" i="32"/>
  <c r="A5467" i="32"/>
  <c r="B5467" i="32"/>
  <c r="C5467" i="32"/>
  <c r="D5467" i="32"/>
  <c r="E5467" i="32"/>
  <c r="A5468" i="32"/>
  <c r="B5468" i="32"/>
  <c r="C5468" i="32"/>
  <c r="D5468" i="32"/>
  <c r="E5468" i="32"/>
  <c r="A5469" i="32"/>
  <c r="B5469" i="32"/>
  <c r="C5469" i="32"/>
  <c r="D5469" i="32"/>
  <c r="E5469" i="32"/>
  <c r="A5470" i="32"/>
  <c r="B5470" i="32"/>
  <c r="C5470" i="32"/>
  <c r="D5470" i="32"/>
  <c r="E5470" i="32"/>
  <c r="A5471" i="32"/>
  <c r="B5471" i="32"/>
  <c r="C5471" i="32"/>
  <c r="D5471" i="32"/>
  <c r="E5471" i="32"/>
  <c r="A5472" i="32"/>
  <c r="B5472" i="32"/>
  <c r="C5472" i="32"/>
  <c r="D5472" i="32"/>
  <c r="E5472" i="32"/>
  <c r="A5473" i="32"/>
  <c r="B5473" i="32"/>
  <c r="C5473" i="32"/>
  <c r="D5473" i="32"/>
  <c r="E5473" i="32"/>
  <c r="A5474" i="32"/>
  <c r="B5474" i="32"/>
  <c r="C5474" i="32"/>
  <c r="D5474" i="32"/>
  <c r="E5474" i="32"/>
  <c r="A5475" i="32"/>
  <c r="B5475" i="32"/>
  <c r="C5475" i="32"/>
  <c r="D5475" i="32"/>
  <c r="E5475" i="32"/>
  <c r="A5476" i="32"/>
  <c r="B5476" i="32"/>
  <c r="C5476" i="32"/>
  <c r="D5476" i="32"/>
  <c r="E5476" i="32"/>
  <c r="A5477" i="32"/>
  <c r="B5477" i="32"/>
  <c r="C5477" i="32"/>
  <c r="D5477" i="32"/>
  <c r="E5477" i="32"/>
  <c r="A5478" i="32"/>
  <c r="B5478" i="32"/>
  <c r="C5478" i="32"/>
  <c r="D5478" i="32"/>
  <c r="E5478" i="32"/>
  <c r="A5479" i="32"/>
  <c r="B5479" i="32"/>
  <c r="C5479" i="32"/>
  <c r="D5479" i="32"/>
  <c r="E5479" i="32"/>
  <c r="A5480" i="32"/>
  <c r="B5480" i="32"/>
  <c r="C5480" i="32"/>
  <c r="D5480" i="32"/>
  <c r="E5480" i="32"/>
  <c r="A5481" i="32"/>
  <c r="B5481" i="32"/>
  <c r="C5481" i="32"/>
  <c r="D5481" i="32"/>
  <c r="E5481" i="32"/>
  <c r="A5482" i="32"/>
  <c r="B5482" i="32"/>
  <c r="C5482" i="32"/>
  <c r="D5482" i="32"/>
  <c r="E5482" i="32"/>
  <c r="A5483" i="32"/>
  <c r="B5483" i="32"/>
  <c r="C5483" i="32"/>
  <c r="D5483" i="32"/>
  <c r="E5483" i="32"/>
  <c r="A5484" i="32"/>
  <c r="B5484" i="32"/>
  <c r="C5484" i="32"/>
  <c r="D5484" i="32"/>
  <c r="E5484" i="32"/>
  <c r="A5485" i="32"/>
  <c r="B5485" i="32"/>
  <c r="C5485" i="32"/>
  <c r="D5485" i="32"/>
  <c r="E5485" i="32"/>
  <c r="A5486" i="32"/>
  <c r="B5486" i="32"/>
  <c r="C5486" i="32"/>
  <c r="D5486" i="32"/>
  <c r="E5486" i="32"/>
  <c r="A5487" i="32"/>
  <c r="B5487" i="32"/>
  <c r="C5487" i="32"/>
  <c r="D5487" i="32"/>
  <c r="E5487" i="32"/>
  <c r="A5488" i="32"/>
  <c r="B5488" i="32"/>
  <c r="C5488" i="32"/>
  <c r="D5488" i="32"/>
  <c r="E5488" i="32"/>
  <c r="A5489" i="32"/>
  <c r="B5489" i="32"/>
  <c r="C5489" i="32"/>
  <c r="D5489" i="32"/>
  <c r="E5489" i="32"/>
  <c r="A5490" i="32"/>
  <c r="B5490" i="32"/>
  <c r="C5490" i="32"/>
  <c r="D5490" i="32"/>
  <c r="E5490" i="32"/>
  <c r="A5491" i="32"/>
  <c r="B5491" i="32"/>
  <c r="C5491" i="32"/>
  <c r="D5491" i="32"/>
  <c r="E5491" i="32"/>
  <c r="A5492" i="32"/>
  <c r="B5492" i="32"/>
  <c r="C5492" i="32"/>
  <c r="D5492" i="32"/>
  <c r="E5492" i="32"/>
  <c r="A5493" i="32"/>
  <c r="B5493" i="32"/>
  <c r="C5493" i="32"/>
  <c r="D5493" i="32"/>
  <c r="E5493" i="32"/>
  <c r="A5494" i="32"/>
  <c r="B5494" i="32"/>
  <c r="C5494" i="32"/>
  <c r="D5494" i="32"/>
  <c r="E5494" i="32"/>
  <c r="A5495" i="32"/>
  <c r="B5495" i="32"/>
  <c r="C5495" i="32"/>
  <c r="D5495" i="32"/>
  <c r="E5495" i="32"/>
  <c r="A5496" i="32"/>
  <c r="B5496" i="32"/>
  <c r="C5496" i="32"/>
  <c r="D5496" i="32"/>
  <c r="E5496" i="32"/>
  <c r="A5497" i="32"/>
  <c r="B5497" i="32"/>
  <c r="C5497" i="32"/>
  <c r="D5497" i="32"/>
  <c r="E5497" i="32"/>
  <c r="A5498" i="32"/>
  <c r="B5498" i="32"/>
  <c r="C5498" i="32"/>
  <c r="D5498" i="32"/>
  <c r="E5498" i="32"/>
  <c r="A5499" i="32"/>
  <c r="B5499" i="32"/>
  <c r="C5499" i="32"/>
  <c r="D5499" i="32"/>
  <c r="E5499" i="32"/>
  <c r="A5500" i="32"/>
  <c r="B5500" i="32"/>
  <c r="C5500" i="32"/>
  <c r="D5500" i="32"/>
  <c r="E5500" i="32"/>
  <c r="A5501" i="32"/>
  <c r="B5501" i="32"/>
  <c r="C5501" i="32"/>
  <c r="D5501" i="32"/>
  <c r="E5501" i="32"/>
  <c r="A5502" i="32"/>
  <c r="B5502" i="32"/>
  <c r="C5502" i="32"/>
  <c r="D5502" i="32"/>
  <c r="E5502" i="32"/>
  <c r="A5503" i="32"/>
  <c r="B5503" i="32"/>
  <c r="C5503" i="32"/>
  <c r="D5503" i="32"/>
  <c r="E5503" i="32"/>
  <c r="A5504" i="32"/>
  <c r="B5504" i="32"/>
  <c r="C5504" i="32"/>
  <c r="D5504" i="32"/>
  <c r="E5504" i="32"/>
  <c r="A5505" i="32"/>
  <c r="B5505" i="32"/>
  <c r="C5505" i="32"/>
  <c r="D5505" i="32"/>
  <c r="E5505" i="32"/>
  <c r="A5506" i="32"/>
  <c r="B5506" i="32"/>
  <c r="C5506" i="32"/>
  <c r="D5506" i="32"/>
  <c r="E5506" i="32"/>
  <c r="A5507" i="32"/>
  <c r="B5507" i="32"/>
  <c r="C5507" i="32"/>
  <c r="D5507" i="32"/>
  <c r="E5507" i="32"/>
  <c r="A5508" i="32"/>
  <c r="B5508" i="32"/>
  <c r="C5508" i="32"/>
  <c r="D5508" i="32"/>
  <c r="E5508" i="32"/>
  <c r="A5509" i="32"/>
  <c r="B5509" i="32"/>
  <c r="C5509" i="32"/>
  <c r="D5509" i="32"/>
  <c r="E5509" i="32"/>
  <c r="A5510" i="32"/>
  <c r="B5510" i="32"/>
  <c r="C5510" i="32"/>
  <c r="D5510" i="32"/>
  <c r="E5510" i="32"/>
  <c r="A5511" i="32"/>
  <c r="B5511" i="32"/>
  <c r="C5511" i="32"/>
  <c r="D5511" i="32"/>
  <c r="E5511" i="32"/>
  <c r="A5512" i="32"/>
  <c r="B5512" i="32"/>
  <c r="C5512" i="32"/>
  <c r="D5512" i="32"/>
  <c r="E5512" i="32"/>
  <c r="A5513" i="32"/>
  <c r="B5513" i="32"/>
  <c r="C5513" i="32"/>
  <c r="D5513" i="32"/>
  <c r="E5513" i="32"/>
  <c r="A5514" i="32"/>
  <c r="B5514" i="32"/>
  <c r="C5514" i="32"/>
  <c r="D5514" i="32"/>
  <c r="E5514" i="32"/>
  <c r="A5515" i="32"/>
  <c r="B5515" i="32"/>
  <c r="C5515" i="32"/>
  <c r="D5515" i="32"/>
  <c r="E5515" i="32"/>
  <c r="A5516" i="32"/>
  <c r="B5516" i="32"/>
  <c r="C5516" i="32"/>
  <c r="D5516" i="32"/>
  <c r="E5516" i="32"/>
  <c r="A5517" i="32"/>
  <c r="B5517" i="32"/>
  <c r="C5517" i="32"/>
  <c r="D5517" i="32"/>
  <c r="E5517" i="32"/>
  <c r="A5518" i="32"/>
  <c r="B5518" i="32"/>
  <c r="C5518" i="32"/>
  <c r="D5518" i="32"/>
  <c r="E5518" i="32"/>
  <c r="A5519" i="32"/>
  <c r="B5519" i="32"/>
  <c r="C5519" i="32"/>
  <c r="D5519" i="32"/>
  <c r="E5519" i="32"/>
  <c r="A5520" i="32"/>
  <c r="B5520" i="32"/>
  <c r="C5520" i="32"/>
  <c r="D5520" i="32"/>
  <c r="E5520" i="32"/>
  <c r="A5521" i="32"/>
  <c r="B5521" i="32"/>
  <c r="C5521" i="32"/>
  <c r="D5521" i="32"/>
  <c r="E5521" i="32"/>
  <c r="A5522" i="32"/>
  <c r="B5522" i="32"/>
  <c r="C5522" i="32"/>
  <c r="D5522" i="32"/>
  <c r="E5522" i="32"/>
  <c r="A5523" i="32"/>
  <c r="B5523" i="32"/>
  <c r="C5523" i="32"/>
  <c r="D5523" i="32"/>
  <c r="E5523" i="32"/>
  <c r="A5524" i="32"/>
  <c r="B5524" i="32"/>
  <c r="C5524" i="32"/>
  <c r="D5524" i="32"/>
  <c r="E5524" i="32"/>
  <c r="A5525" i="32"/>
  <c r="B5525" i="32"/>
  <c r="C5525" i="32"/>
  <c r="D5525" i="32"/>
  <c r="E5525" i="32"/>
  <c r="A5526" i="32"/>
  <c r="B5526" i="32"/>
  <c r="C5526" i="32"/>
  <c r="D5526" i="32"/>
  <c r="E5526" i="32"/>
  <c r="A5527" i="32"/>
  <c r="B5527" i="32"/>
  <c r="C5527" i="32"/>
  <c r="D5527" i="32"/>
  <c r="E5527" i="32"/>
  <c r="A5528" i="32"/>
  <c r="B5528" i="32"/>
  <c r="C5528" i="32"/>
  <c r="D5528" i="32"/>
  <c r="E5528" i="32"/>
  <c r="A5529" i="32"/>
  <c r="B5529" i="32"/>
  <c r="C5529" i="32"/>
  <c r="D5529" i="32"/>
  <c r="E5529" i="32"/>
  <c r="A5530" i="32"/>
  <c r="B5530" i="32"/>
  <c r="C5530" i="32"/>
  <c r="D5530" i="32"/>
  <c r="E5530" i="32"/>
  <c r="A5531" i="32"/>
  <c r="B5531" i="32"/>
  <c r="C5531" i="32"/>
  <c r="D5531" i="32"/>
  <c r="E5531" i="32"/>
  <c r="A5532" i="32"/>
  <c r="B5532" i="32"/>
  <c r="C5532" i="32"/>
  <c r="D5532" i="32"/>
  <c r="E5532" i="32"/>
  <c r="A5533" i="32"/>
  <c r="B5533" i="32"/>
  <c r="C5533" i="32"/>
  <c r="D5533" i="32"/>
  <c r="E5533" i="32"/>
  <c r="A5534" i="32"/>
  <c r="B5534" i="32"/>
  <c r="C5534" i="32"/>
  <c r="D5534" i="32"/>
  <c r="E5534" i="32"/>
  <c r="A5535" i="32"/>
  <c r="B5535" i="32"/>
  <c r="C5535" i="32"/>
  <c r="D5535" i="32"/>
  <c r="E5535" i="32"/>
  <c r="A5536" i="32"/>
  <c r="B5536" i="32"/>
  <c r="C5536" i="32"/>
  <c r="D5536" i="32"/>
  <c r="E5536" i="32"/>
  <c r="A5537" i="32"/>
  <c r="B5537" i="32"/>
  <c r="C5537" i="32"/>
  <c r="D5537" i="32"/>
  <c r="E5537" i="32"/>
  <c r="A5538" i="32"/>
  <c r="B5538" i="32"/>
  <c r="C5538" i="32"/>
  <c r="D5538" i="32"/>
  <c r="E5538" i="32"/>
  <c r="A5539" i="32"/>
  <c r="B5539" i="32"/>
  <c r="C5539" i="32"/>
  <c r="D5539" i="32"/>
  <c r="E5539" i="32"/>
  <c r="A5540" i="32"/>
  <c r="B5540" i="32"/>
  <c r="C5540" i="32"/>
  <c r="D5540" i="32"/>
  <c r="E5540" i="32"/>
  <c r="A5541" i="32"/>
  <c r="B5541" i="32"/>
  <c r="C5541" i="32"/>
  <c r="D5541" i="32"/>
  <c r="E5541" i="32"/>
  <c r="A5542" i="32"/>
  <c r="B5542" i="32"/>
  <c r="C5542" i="32"/>
  <c r="D5542" i="32"/>
  <c r="E5542" i="32"/>
  <c r="A5543" i="32"/>
  <c r="B5543" i="32"/>
  <c r="C5543" i="32"/>
  <c r="D5543" i="32"/>
  <c r="E5543" i="32"/>
  <c r="A5544" i="32"/>
  <c r="B5544" i="32"/>
  <c r="C5544" i="32"/>
  <c r="D5544" i="32"/>
  <c r="E5544" i="32"/>
  <c r="A5545" i="32"/>
  <c r="B5545" i="32"/>
  <c r="C5545" i="32"/>
  <c r="D5545" i="32"/>
  <c r="E5545" i="32"/>
  <c r="A5546" i="32"/>
  <c r="B5546" i="32"/>
  <c r="C5546" i="32"/>
  <c r="D5546" i="32"/>
  <c r="E5546" i="32"/>
  <c r="A5547" i="32"/>
  <c r="B5547" i="32"/>
  <c r="C5547" i="32"/>
  <c r="D5547" i="32"/>
  <c r="E5547" i="32"/>
  <c r="A5548" i="32"/>
  <c r="B5548" i="32"/>
  <c r="C5548" i="32"/>
  <c r="D5548" i="32"/>
  <c r="E5548" i="32"/>
  <c r="A5549" i="32"/>
  <c r="B5549" i="32"/>
  <c r="C5549" i="32"/>
  <c r="D5549" i="32"/>
  <c r="E5549" i="32"/>
  <c r="A5550" i="32"/>
  <c r="B5550" i="32"/>
  <c r="C5550" i="32"/>
  <c r="D5550" i="32"/>
  <c r="E5550" i="32"/>
  <c r="A5551" i="32"/>
  <c r="B5551" i="32"/>
  <c r="C5551" i="32"/>
  <c r="D5551" i="32"/>
  <c r="E5551" i="32"/>
  <c r="A5552" i="32"/>
  <c r="B5552" i="32"/>
  <c r="C5552" i="32"/>
  <c r="D5552" i="32"/>
  <c r="E5552" i="32"/>
  <c r="A5553" i="32"/>
  <c r="B5553" i="32"/>
  <c r="C5553" i="32"/>
  <c r="D5553" i="32"/>
  <c r="E5553" i="32"/>
  <c r="A5554" i="32"/>
  <c r="B5554" i="32"/>
  <c r="C5554" i="32"/>
  <c r="D5554" i="32"/>
  <c r="E5554" i="32"/>
  <c r="A5555" i="32"/>
  <c r="B5555" i="32"/>
  <c r="C5555" i="32"/>
  <c r="D5555" i="32"/>
  <c r="E5555" i="32"/>
  <c r="A5556" i="32"/>
  <c r="B5556" i="32"/>
  <c r="C5556" i="32"/>
  <c r="D5556" i="32"/>
  <c r="E5556" i="32"/>
  <c r="A5557" i="32"/>
  <c r="B5557" i="32"/>
  <c r="C5557" i="32"/>
  <c r="D5557" i="32"/>
  <c r="E5557" i="32"/>
  <c r="A5558" i="32"/>
  <c r="B5558" i="32"/>
  <c r="C5558" i="32"/>
  <c r="D5558" i="32"/>
  <c r="E5558" i="32"/>
  <c r="A5559" i="32"/>
  <c r="B5559" i="32"/>
  <c r="C5559" i="32"/>
  <c r="D5559" i="32"/>
  <c r="E5559" i="32"/>
  <c r="A5560" i="32"/>
  <c r="B5560" i="32"/>
  <c r="C5560" i="32"/>
  <c r="D5560" i="32"/>
  <c r="E5560" i="32"/>
  <c r="A5561" i="32"/>
  <c r="B5561" i="32"/>
  <c r="C5561" i="32"/>
  <c r="D5561" i="32"/>
  <c r="E5561" i="32"/>
  <c r="A5562" i="32"/>
  <c r="B5562" i="32"/>
  <c r="C5562" i="32"/>
  <c r="D5562" i="32"/>
  <c r="E5562" i="32"/>
  <c r="A5563" i="32"/>
  <c r="B5563" i="32"/>
  <c r="C5563" i="32"/>
  <c r="D5563" i="32"/>
  <c r="E5563" i="32"/>
  <c r="A5564" i="32"/>
  <c r="B5564" i="32"/>
  <c r="C5564" i="32"/>
  <c r="D5564" i="32"/>
  <c r="E5564" i="32"/>
  <c r="A5565" i="32"/>
  <c r="B5565" i="32"/>
  <c r="C5565" i="32"/>
  <c r="D5565" i="32"/>
  <c r="E5565" i="32"/>
  <c r="A5566" i="32"/>
  <c r="B5566" i="32"/>
  <c r="C5566" i="32"/>
  <c r="D5566" i="32"/>
  <c r="E5566" i="32"/>
  <c r="A5567" i="32"/>
  <c r="B5567" i="32"/>
  <c r="C5567" i="32"/>
  <c r="D5567" i="32"/>
  <c r="E5567" i="32"/>
  <c r="A5568" i="32"/>
  <c r="B5568" i="32"/>
  <c r="C5568" i="32"/>
  <c r="D5568" i="32"/>
  <c r="E5568" i="32"/>
  <c r="A5569" i="32"/>
  <c r="B5569" i="32"/>
  <c r="C5569" i="32"/>
  <c r="D5569" i="32"/>
  <c r="E5569" i="32"/>
  <c r="A5570" i="32"/>
  <c r="B5570" i="32"/>
  <c r="C5570" i="32"/>
  <c r="D5570" i="32"/>
  <c r="E5570" i="32"/>
  <c r="A5571" i="32"/>
  <c r="B5571" i="32"/>
  <c r="C5571" i="32"/>
  <c r="D5571" i="32"/>
  <c r="E5571" i="32"/>
  <c r="A5572" i="32"/>
  <c r="B5572" i="32"/>
  <c r="C5572" i="32"/>
  <c r="D5572" i="32"/>
  <c r="E5572" i="32"/>
  <c r="A5573" i="32"/>
  <c r="B5573" i="32"/>
  <c r="C5573" i="32"/>
  <c r="D5573" i="32"/>
  <c r="E5573" i="32"/>
  <c r="A5574" i="32"/>
  <c r="B5574" i="32"/>
  <c r="C5574" i="32"/>
  <c r="D5574" i="32"/>
  <c r="E5574" i="32"/>
  <c r="A5575" i="32"/>
  <c r="B5575" i="32"/>
  <c r="C5575" i="32"/>
  <c r="D5575" i="32"/>
  <c r="E5575" i="32"/>
  <c r="A5576" i="32"/>
  <c r="B5576" i="32"/>
  <c r="C5576" i="32"/>
  <c r="D5576" i="32"/>
  <c r="E5576" i="32"/>
  <c r="A5577" i="32"/>
  <c r="B5577" i="32"/>
  <c r="C5577" i="32"/>
  <c r="D5577" i="32"/>
  <c r="E5577" i="32"/>
  <c r="A5578" i="32"/>
  <c r="B5578" i="32"/>
  <c r="C5578" i="32"/>
  <c r="D5578" i="32"/>
  <c r="E5578" i="32"/>
  <c r="A5579" i="32"/>
  <c r="B5579" i="32"/>
  <c r="C5579" i="32"/>
  <c r="D5579" i="32"/>
  <c r="E5579" i="32"/>
  <c r="A5580" i="32"/>
  <c r="B5580" i="32"/>
  <c r="C5580" i="32"/>
  <c r="D5580" i="32"/>
  <c r="E5580" i="32"/>
  <c r="A5581" i="32"/>
  <c r="B5581" i="32"/>
  <c r="C5581" i="32"/>
  <c r="D5581" i="32"/>
  <c r="E5581" i="32"/>
  <c r="A5582" i="32"/>
  <c r="B5582" i="32"/>
  <c r="C5582" i="32"/>
  <c r="D5582" i="32"/>
  <c r="E5582" i="32"/>
  <c r="A5583" i="32"/>
  <c r="B5583" i="32"/>
  <c r="C5583" i="32"/>
  <c r="D5583" i="32"/>
  <c r="E5583" i="32"/>
  <c r="A5584" i="32"/>
  <c r="B5584" i="32"/>
  <c r="C5584" i="32"/>
  <c r="D5584" i="32"/>
  <c r="E5584" i="32"/>
  <c r="A5585" i="32"/>
  <c r="B5585" i="32"/>
  <c r="C5585" i="32"/>
  <c r="D5585" i="32"/>
  <c r="E5585" i="32"/>
  <c r="A5586" i="32"/>
  <c r="B5586" i="32"/>
  <c r="C5586" i="32"/>
  <c r="D5586" i="32"/>
  <c r="E5586" i="32"/>
  <c r="A5587" i="32"/>
  <c r="B5587" i="32"/>
  <c r="C5587" i="32"/>
  <c r="D5587" i="32"/>
  <c r="E5587" i="32"/>
  <c r="A5588" i="32"/>
  <c r="B5588" i="32"/>
  <c r="C5588" i="32"/>
  <c r="D5588" i="32"/>
  <c r="E5588" i="32"/>
  <c r="A5589" i="32"/>
  <c r="B5589" i="32"/>
  <c r="C5589" i="32"/>
  <c r="D5589" i="32"/>
  <c r="E5589" i="32"/>
  <c r="A5590" i="32"/>
  <c r="B5590" i="32"/>
  <c r="C5590" i="32"/>
  <c r="D5590" i="32"/>
  <c r="E5590" i="32"/>
  <c r="A5591" i="32"/>
  <c r="B5591" i="32"/>
  <c r="C5591" i="32"/>
  <c r="D5591" i="32"/>
  <c r="E5591" i="32"/>
  <c r="A5592" i="32"/>
  <c r="B5592" i="32"/>
  <c r="C5592" i="32"/>
  <c r="D5592" i="32"/>
  <c r="E5592" i="32"/>
  <c r="A5593" i="32"/>
  <c r="B5593" i="32"/>
  <c r="C5593" i="32"/>
  <c r="D5593" i="32"/>
  <c r="E5593" i="32"/>
  <c r="A5594" i="32"/>
  <c r="B5594" i="32"/>
  <c r="C5594" i="32"/>
  <c r="D5594" i="32"/>
  <c r="E5594" i="32"/>
  <c r="A5595" i="32"/>
  <c r="B5595" i="32"/>
  <c r="C5595" i="32"/>
  <c r="D5595" i="32"/>
  <c r="E5595" i="32"/>
  <c r="A5596" i="32"/>
  <c r="B5596" i="32"/>
  <c r="C5596" i="32"/>
  <c r="D5596" i="32"/>
  <c r="E5596" i="32"/>
  <c r="A5597" i="32"/>
  <c r="B5597" i="32"/>
  <c r="C5597" i="32"/>
  <c r="D5597" i="32"/>
  <c r="E5597" i="32"/>
  <c r="A5598" i="32"/>
  <c r="B5598" i="32"/>
  <c r="C5598" i="32"/>
  <c r="D5598" i="32"/>
  <c r="E5598" i="32"/>
  <c r="A5599" i="32"/>
  <c r="B5599" i="32"/>
  <c r="C5599" i="32"/>
  <c r="D5599" i="32"/>
  <c r="E5599" i="32"/>
  <c r="A5600" i="32"/>
  <c r="B5600" i="32"/>
  <c r="C5600" i="32"/>
  <c r="D5600" i="32"/>
  <c r="E5600" i="32"/>
  <c r="A5601" i="32"/>
  <c r="B5601" i="32"/>
  <c r="C5601" i="32"/>
  <c r="D5601" i="32"/>
  <c r="E5601" i="32"/>
  <c r="A5602" i="32"/>
  <c r="B5602" i="32"/>
  <c r="C5602" i="32"/>
  <c r="D5602" i="32"/>
  <c r="E5602" i="32"/>
  <c r="A5603" i="32"/>
  <c r="B5603" i="32"/>
  <c r="C5603" i="32"/>
  <c r="D5603" i="32"/>
  <c r="E5603" i="32"/>
  <c r="A5604" i="32"/>
  <c r="B5604" i="32"/>
  <c r="C5604" i="32"/>
  <c r="D5604" i="32"/>
  <c r="E5604" i="32"/>
  <c r="A5605" i="32"/>
  <c r="B5605" i="32"/>
  <c r="C5605" i="32"/>
  <c r="D5605" i="32"/>
  <c r="E5605" i="32"/>
  <c r="A5606" i="32"/>
  <c r="B5606" i="32"/>
  <c r="C5606" i="32"/>
  <c r="D5606" i="32"/>
  <c r="E5606" i="32"/>
  <c r="A5607" i="32"/>
  <c r="B5607" i="32"/>
  <c r="C5607" i="32"/>
  <c r="D5607" i="32"/>
  <c r="E5607" i="32"/>
  <c r="A5608" i="32"/>
  <c r="B5608" i="32"/>
  <c r="C5608" i="32"/>
  <c r="D5608" i="32"/>
  <c r="E5608" i="32"/>
  <c r="A5609" i="32"/>
  <c r="B5609" i="32"/>
  <c r="C5609" i="32"/>
  <c r="D5609" i="32"/>
  <c r="E5609" i="32"/>
  <c r="A5610" i="32"/>
  <c r="B5610" i="32"/>
  <c r="C5610" i="32"/>
  <c r="D5610" i="32"/>
  <c r="E5610" i="32"/>
  <c r="A5611" i="32"/>
  <c r="B5611" i="32"/>
  <c r="C5611" i="32"/>
  <c r="D5611" i="32"/>
  <c r="E5611" i="32"/>
  <c r="A5612" i="32"/>
  <c r="B5612" i="32"/>
  <c r="C5612" i="32"/>
  <c r="D5612" i="32"/>
  <c r="E5612" i="32"/>
  <c r="A5613" i="32"/>
  <c r="B5613" i="32"/>
  <c r="C5613" i="32"/>
  <c r="D5613" i="32"/>
  <c r="E5613" i="32"/>
  <c r="A5614" i="32"/>
  <c r="B5614" i="32"/>
  <c r="C5614" i="32"/>
  <c r="D5614" i="32"/>
  <c r="E5614" i="32"/>
  <c r="A5615" i="32"/>
  <c r="B5615" i="32"/>
  <c r="C5615" i="32"/>
  <c r="D5615" i="32"/>
  <c r="E5615" i="32"/>
  <c r="A5616" i="32"/>
  <c r="B5616" i="32"/>
  <c r="C5616" i="32"/>
  <c r="D5616" i="32"/>
  <c r="E5616" i="32"/>
  <c r="A5617" i="32"/>
  <c r="B5617" i="32"/>
  <c r="C5617" i="32"/>
  <c r="D5617" i="32"/>
  <c r="E5617" i="32"/>
  <c r="A5618" i="32"/>
  <c r="B5618" i="32"/>
  <c r="C5618" i="32"/>
  <c r="D5618" i="32"/>
  <c r="E5618" i="32"/>
  <c r="A5619" i="32"/>
  <c r="B5619" i="32"/>
  <c r="C5619" i="32"/>
  <c r="D5619" i="32"/>
  <c r="E5619" i="32"/>
  <c r="A5620" i="32"/>
  <c r="B5620" i="32"/>
  <c r="C5620" i="32"/>
  <c r="D5620" i="32"/>
  <c r="E5620" i="32"/>
  <c r="A5621" i="32"/>
  <c r="B5621" i="32"/>
  <c r="C5621" i="32"/>
  <c r="D5621" i="32"/>
  <c r="E5621" i="32"/>
  <c r="A5622" i="32"/>
  <c r="B5622" i="32"/>
  <c r="C5622" i="32"/>
  <c r="D5622" i="32"/>
  <c r="E5622" i="32"/>
  <c r="A5623" i="32"/>
  <c r="B5623" i="32"/>
  <c r="C5623" i="32"/>
  <c r="D5623" i="32"/>
  <c r="E5623" i="32"/>
  <c r="A5624" i="32"/>
  <c r="B5624" i="32"/>
  <c r="C5624" i="32"/>
  <c r="D5624" i="32"/>
  <c r="E5624" i="32"/>
  <c r="A5625" i="32"/>
  <c r="B5625" i="32"/>
  <c r="C5625" i="32"/>
  <c r="D5625" i="32"/>
  <c r="E5625" i="32"/>
  <c r="A5626" i="32"/>
  <c r="B5626" i="32"/>
  <c r="C5626" i="32"/>
  <c r="D5626" i="32"/>
  <c r="E5626" i="32"/>
  <c r="A5627" i="32"/>
  <c r="B5627" i="32"/>
  <c r="C5627" i="32"/>
  <c r="D5627" i="32"/>
  <c r="E5627" i="32"/>
  <c r="A5628" i="32"/>
  <c r="B5628" i="32"/>
  <c r="C5628" i="32"/>
  <c r="D5628" i="32"/>
  <c r="E5628" i="32"/>
  <c r="A5629" i="32"/>
  <c r="B5629" i="32"/>
  <c r="C5629" i="32"/>
  <c r="D5629" i="32"/>
  <c r="E5629" i="32"/>
  <c r="A5630" i="32"/>
  <c r="B5630" i="32"/>
  <c r="C5630" i="32"/>
  <c r="D5630" i="32"/>
  <c r="E5630" i="32"/>
  <c r="A5631" i="32"/>
  <c r="B5631" i="32"/>
  <c r="C5631" i="32"/>
  <c r="D5631" i="32"/>
  <c r="E5631" i="32"/>
  <c r="A5632" i="32"/>
  <c r="B5632" i="32"/>
  <c r="C5632" i="32"/>
  <c r="D5632" i="32"/>
  <c r="E5632" i="32"/>
  <c r="A5633" i="32"/>
  <c r="B5633" i="32"/>
  <c r="C5633" i="32"/>
  <c r="D5633" i="32"/>
  <c r="E5633" i="32"/>
  <c r="A5634" i="32"/>
  <c r="B5634" i="32"/>
  <c r="C5634" i="32"/>
  <c r="D5634" i="32"/>
  <c r="E5634" i="32"/>
  <c r="A5635" i="32"/>
  <c r="B5635" i="32"/>
  <c r="C5635" i="32"/>
  <c r="D5635" i="32"/>
  <c r="E5635" i="32"/>
  <c r="A5636" i="32"/>
  <c r="B5636" i="32"/>
  <c r="C5636" i="32"/>
  <c r="D5636" i="32"/>
  <c r="E5636" i="32"/>
  <c r="A5637" i="32"/>
  <c r="B5637" i="32"/>
  <c r="C5637" i="32"/>
  <c r="D5637" i="32"/>
  <c r="E5637" i="32"/>
  <c r="A5638" i="32"/>
  <c r="B5638" i="32"/>
  <c r="C5638" i="32"/>
  <c r="D5638" i="32"/>
  <c r="E5638" i="32"/>
  <c r="A5639" i="32"/>
  <c r="B5639" i="32"/>
  <c r="C5639" i="32"/>
  <c r="D5639" i="32"/>
  <c r="E5639" i="32"/>
  <c r="A5640" i="32"/>
  <c r="B5640" i="32"/>
  <c r="C5640" i="32"/>
  <c r="D5640" i="32"/>
  <c r="E5640" i="32"/>
  <c r="A5641" i="32"/>
  <c r="B5641" i="32"/>
  <c r="C5641" i="32"/>
  <c r="D5641" i="32"/>
  <c r="E5641" i="32"/>
  <c r="A5642" i="32"/>
  <c r="B5642" i="32"/>
  <c r="C5642" i="32"/>
  <c r="D5642" i="32"/>
  <c r="E5642" i="32"/>
  <c r="A5643" i="32"/>
  <c r="B5643" i="32"/>
  <c r="C5643" i="32"/>
  <c r="D5643" i="32"/>
  <c r="E5643" i="32"/>
  <c r="A5644" i="32"/>
  <c r="B5644" i="32"/>
  <c r="C5644" i="32"/>
  <c r="D5644" i="32"/>
  <c r="E5644" i="32"/>
  <c r="A5645" i="32"/>
  <c r="B5645" i="32"/>
  <c r="C5645" i="32"/>
  <c r="D5645" i="32"/>
  <c r="E5645" i="32"/>
  <c r="A5646" i="32"/>
  <c r="B5646" i="32"/>
  <c r="C5646" i="32"/>
  <c r="D5646" i="32"/>
  <c r="E5646" i="32"/>
  <c r="A5647" i="32"/>
  <c r="B5647" i="32"/>
  <c r="C5647" i="32"/>
  <c r="D5647" i="32"/>
  <c r="E5647" i="32"/>
  <c r="A5648" i="32"/>
  <c r="B5648" i="32"/>
  <c r="C5648" i="32"/>
  <c r="D5648" i="32"/>
  <c r="E5648" i="32"/>
  <c r="A5649" i="32"/>
  <c r="B5649" i="32"/>
  <c r="C5649" i="32"/>
  <c r="D5649" i="32"/>
  <c r="E5649" i="32"/>
  <c r="A5650" i="32"/>
  <c r="B5650" i="32"/>
  <c r="C5650" i="32"/>
  <c r="D5650" i="32"/>
  <c r="E5650" i="32"/>
  <c r="A5651" i="32"/>
  <c r="B5651" i="32"/>
  <c r="C5651" i="32"/>
  <c r="D5651" i="32"/>
  <c r="E5651" i="32"/>
  <c r="A5652" i="32"/>
  <c r="B5652" i="32"/>
  <c r="C5652" i="32"/>
  <c r="D5652" i="32"/>
  <c r="E5652" i="32"/>
  <c r="A5653" i="32"/>
  <c r="B5653" i="32"/>
  <c r="C5653" i="32"/>
  <c r="D5653" i="32"/>
  <c r="E5653" i="32"/>
  <c r="A5654" i="32"/>
  <c r="B5654" i="32"/>
  <c r="C5654" i="32"/>
  <c r="D5654" i="32"/>
  <c r="E5654" i="32"/>
  <c r="A5655" i="32"/>
  <c r="B5655" i="32"/>
  <c r="C5655" i="32"/>
  <c r="D5655" i="32"/>
  <c r="E5655" i="32"/>
  <c r="A5656" i="32"/>
  <c r="B5656" i="32"/>
  <c r="C5656" i="32"/>
  <c r="D5656" i="32"/>
  <c r="E5656" i="32"/>
  <c r="A5657" i="32"/>
  <c r="B5657" i="32"/>
  <c r="C5657" i="32"/>
  <c r="D5657" i="32"/>
  <c r="E5657" i="32"/>
  <c r="A5658" i="32"/>
  <c r="B5658" i="32"/>
  <c r="C5658" i="32"/>
  <c r="D5658" i="32"/>
  <c r="E5658" i="32"/>
  <c r="A5659" i="32"/>
  <c r="B5659" i="32"/>
  <c r="C5659" i="32"/>
  <c r="D5659" i="32"/>
  <c r="E5659" i="32"/>
  <c r="A5660" i="32"/>
  <c r="B5660" i="32"/>
  <c r="C5660" i="32"/>
  <c r="D5660" i="32"/>
  <c r="E5660" i="32"/>
  <c r="A5661" i="32"/>
  <c r="B5661" i="32"/>
  <c r="C5661" i="32"/>
  <c r="D5661" i="32"/>
  <c r="E5661" i="32"/>
  <c r="A5662" i="32"/>
  <c r="B5662" i="32"/>
  <c r="C5662" i="32"/>
  <c r="D5662" i="32"/>
  <c r="E5662" i="32"/>
  <c r="A5663" i="32"/>
  <c r="B5663" i="32"/>
  <c r="C5663" i="32"/>
  <c r="D5663" i="32"/>
  <c r="E5663" i="32"/>
  <c r="A5664" i="32"/>
  <c r="B5664" i="32"/>
  <c r="C5664" i="32"/>
  <c r="D5664" i="32"/>
  <c r="E5664" i="32"/>
  <c r="A5665" i="32"/>
  <c r="B5665" i="32"/>
  <c r="C5665" i="32"/>
  <c r="D5665" i="32"/>
  <c r="E5665" i="32"/>
  <c r="A5666" i="32"/>
  <c r="B5666" i="32"/>
  <c r="C5666" i="32"/>
  <c r="D5666" i="32"/>
  <c r="E5666" i="32"/>
  <c r="A5667" i="32"/>
  <c r="B5667" i="32"/>
  <c r="C5667" i="32"/>
  <c r="D5667" i="32"/>
  <c r="E5667" i="32"/>
  <c r="A5668" i="32"/>
  <c r="B5668" i="32"/>
  <c r="C5668" i="32"/>
  <c r="D5668" i="32"/>
  <c r="E5668" i="32"/>
  <c r="A5669" i="32"/>
  <c r="B5669" i="32"/>
  <c r="C5669" i="32"/>
  <c r="D5669" i="32"/>
  <c r="E5669" i="32"/>
  <c r="A5670" i="32"/>
  <c r="B5670" i="32"/>
  <c r="C5670" i="32"/>
  <c r="D5670" i="32"/>
  <c r="E5670" i="32"/>
  <c r="A5671" i="32"/>
  <c r="B5671" i="32"/>
  <c r="C5671" i="32"/>
  <c r="D5671" i="32"/>
  <c r="E5671" i="32"/>
  <c r="A5672" i="32"/>
  <c r="B5672" i="32"/>
  <c r="C5672" i="32"/>
  <c r="D5672" i="32"/>
  <c r="E5672" i="32"/>
  <c r="A5673" i="32"/>
  <c r="B5673" i="32"/>
  <c r="C5673" i="32"/>
  <c r="D5673" i="32"/>
  <c r="E5673" i="32"/>
  <c r="A5674" i="32"/>
  <c r="B5674" i="32"/>
  <c r="C5674" i="32"/>
  <c r="D5674" i="32"/>
  <c r="E5674" i="32"/>
  <c r="A5675" i="32"/>
  <c r="B5675" i="32"/>
  <c r="C5675" i="32"/>
  <c r="D5675" i="32"/>
  <c r="E5675" i="32"/>
  <c r="A5676" i="32"/>
  <c r="B5676" i="32"/>
  <c r="C5676" i="32"/>
  <c r="D5676" i="32"/>
  <c r="E5676" i="32"/>
  <c r="A5677" i="32"/>
  <c r="B5677" i="32"/>
  <c r="C5677" i="32"/>
  <c r="D5677" i="32"/>
  <c r="E5677" i="32"/>
  <c r="A5678" i="32"/>
  <c r="B5678" i="32"/>
  <c r="C5678" i="32"/>
  <c r="D5678" i="32"/>
  <c r="E5678" i="32"/>
  <c r="A5679" i="32"/>
  <c r="B5679" i="32"/>
  <c r="C5679" i="32"/>
  <c r="D5679" i="32"/>
  <c r="E5679" i="32"/>
  <c r="A5680" i="32"/>
  <c r="B5680" i="32"/>
  <c r="C5680" i="32"/>
  <c r="D5680" i="32"/>
  <c r="E5680" i="32"/>
  <c r="A5681" i="32"/>
  <c r="B5681" i="32"/>
  <c r="C5681" i="32"/>
  <c r="D5681" i="32"/>
  <c r="E5681" i="32"/>
  <c r="A5682" i="32"/>
  <c r="B5682" i="32"/>
  <c r="C5682" i="32"/>
  <c r="D5682" i="32"/>
  <c r="E5682" i="32"/>
  <c r="A5683" i="32"/>
  <c r="B5683" i="32"/>
  <c r="C5683" i="32"/>
  <c r="D5683" i="32"/>
  <c r="E5683" i="32"/>
  <c r="A5684" i="32"/>
  <c r="B5684" i="32"/>
  <c r="C5684" i="32"/>
  <c r="D5684" i="32"/>
  <c r="E5684" i="32"/>
  <c r="A5685" i="32"/>
  <c r="B5685" i="32"/>
  <c r="C5685" i="32"/>
  <c r="D5685" i="32"/>
  <c r="E5685" i="32"/>
  <c r="A5686" i="32"/>
  <c r="B5686" i="32"/>
  <c r="C5686" i="32"/>
  <c r="D5686" i="32"/>
  <c r="E5686" i="32"/>
  <c r="A5687" i="32"/>
  <c r="B5687" i="32"/>
  <c r="C5687" i="32"/>
  <c r="D5687" i="32"/>
  <c r="E5687" i="32"/>
  <c r="A5688" i="32"/>
  <c r="B5688" i="32"/>
  <c r="C5688" i="32"/>
  <c r="D5688" i="32"/>
  <c r="E5688" i="32"/>
  <c r="A5689" i="32"/>
  <c r="B5689" i="32"/>
  <c r="C5689" i="32"/>
  <c r="D5689" i="32"/>
  <c r="E5689" i="32"/>
  <c r="A5690" i="32"/>
  <c r="B5690" i="32"/>
  <c r="C5690" i="32"/>
  <c r="D5690" i="32"/>
  <c r="E5690" i="32"/>
  <c r="A5691" i="32"/>
  <c r="B5691" i="32"/>
  <c r="C5691" i="32"/>
  <c r="D5691" i="32"/>
  <c r="E5691" i="32"/>
  <c r="A5692" i="32"/>
  <c r="B5692" i="32"/>
  <c r="C5692" i="32"/>
  <c r="D5692" i="32"/>
  <c r="E5692" i="32"/>
  <c r="A5693" i="32"/>
  <c r="B5693" i="32"/>
  <c r="C5693" i="32"/>
  <c r="D5693" i="32"/>
  <c r="E5693" i="32"/>
  <c r="A5694" i="32"/>
  <c r="B5694" i="32"/>
  <c r="C5694" i="32"/>
  <c r="D5694" i="32"/>
  <c r="E5694" i="32"/>
  <c r="A5695" i="32"/>
  <c r="B5695" i="32"/>
  <c r="C5695" i="32"/>
  <c r="D5695" i="32"/>
  <c r="E5695" i="32"/>
  <c r="A5696" i="32"/>
  <c r="B5696" i="32"/>
  <c r="C5696" i="32"/>
  <c r="D5696" i="32"/>
  <c r="E5696" i="32"/>
  <c r="A5697" i="32"/>
  <c r="B5697" i="32"/>
  <c r="C5697" i="32"/>
  <c r="D5697" i="32"/>
  <c r="E5697" i="32"/>
  <c r="A5698" i="32"/>
  <c r="B5698" i="32"/>
  <c r="C5698" i="32"/>
  <c r="D5698" i="32"/>
  <c r="E5698" i="32"/>
  <c r="A5699" i="32"/>
  <c r="B5699" i="32"/>
  <c r="C5699" i="32"/>
  <c r="D5699" i="32"/>
  <c r="E5699" i="32"/>
  <c r="A5700" i="32"/>
  <c r="B5700" i="32"/>
  <c r="C5700" i="32"/>
  <c r="D5700" i="32"/>
  <c r="E5700" i="32"/>
  <c r="A5701" i="32"/>
  <c r="B5701" i="32"/>
  <c r="C5701" i="32"/>
  <c r="D5701" i="32"/>
  <c r="E5701" i="32"/>
  <c r="A5702" i="32"/>
  <c r="B5702" i="32"/>
  <c r="C5702" i="32"/>
  <c r="D5702" i="32"/>
  <c r="E5702" i="32"/>
  <c r="A5703" i="32"/>
  <c r="B5703" i="32"/>
  <c r="C5703" i="32"/>
  <c r="D5703" i="32"/>
  <c r="E5703" i="32"/>
  <c r="A5704" i="32"/>
  <c r="B5704" i="32"/>
  <c r="C5704" i="32"/>
  <c r="D5704" i="32"/>
  <c r="E5704" i="32"/>
  <c r="A5705" i="32"/>
  <c r="B5705" i="32"/>
  <c r="C5705" i="32"/>
  <c r="D5705" i="32"/>
  <c r="E5705" i="32"/>
  <c r="A5706" i="32"/>
  <c r="B5706" i="32"/>
  <c r="C5706" i="32"/>
  <c r="D5706" i="32"/>
  <c r="E5706" i="32"/>
  <c r="A5707" i="32"/>
  <c r="B5707" i="32"/>
  <c r="C5707" i="32"/>
  <c r="D5707" i="32"/>
  <c r="E5707" i="32"/>
  <c r="A5708" i="32"/>
  <c r="B5708" i="32"/>
  <c r="C5708" i="32"/>
  <c r="D5708" i="32"/>
  <c r="E5708" i="32"/>
  <c r="A5709" i="32"/>
  <c r="B5709" i="32"/>
  <c r="C5709" i="32"/>
  <c r="D5709" i="32"/>
  <c r="E5709" i="32"/>
  <c r="A5710" i="32"/>
  <c r="B5710" i="32"/>
  <c r="C5710" i="32"/>
  <c r="D5710" i="32"/>
  <c r="E5710" i="32"/>
  <c r="A5711" i="32"/>
  <c r="B5711" i="32"/>
  <c r="C5711" i="32"/>
  <c r="D5711" i="32"/>
  <c r="E5711" i="32"/>
  <c r="A5712" i="32"/>
  <c r="B5712" i="32"/>
  <c r="C5712" i="32"/>
  <c r="D5712" i="32"/>
  <c r="E5712" i="32"/>
  <c r="A5713" i="32"/>
  <c r="B5713" i="32"/>
  <c r="C5713" i="32"/>
  <c r="D5713" i="32"/>
  <c r="E5713" i="32"/>
  <c r="A5714" i="32"/>
  <c r="B5714" i="32"/>
  <c r="C5714" i="32"/>
  <c r="D5714" i="32"/>
  <c r="E5714" i="32"/>
  <c r="A5715" i="32"/>
  <c r="B5715" i="32"/>
  <c r="C5715" i="32"/>
  <c r="D5715" i="32"/>
  <c r="E5715" i="32"/>
  <c r="A5716" i="32"/>
  <c r="B5716" i="32"/>
  <c r="C5716" i="32"/>
  <c r="D5716" i="32"/>
  <c r="E5716" i="32"/>
  <c r="A5717" i="32"/>
  <c r="B5717" i="32"/>
  <c r="C5717" i="32"/>
  <c r="D5717" i="32"/>
  <c r="E5717" i="32"/>
  <c r="A5718" i="32"/>
  <c r="B5718" i="32"/>
  <c r="C5718" i="32"/>
  <c r="D5718" i="32"/>
  <c r="E5718" i="32"/>
  <c r="A5719" i="32"/>
  <c r="B5719" i="32"/>
  <c r="C5719" i="32"/>
  <c r="D5719" i="32"/>
  <c r="E5719" i="32"/>
  <c r="A5720" i="32"/>
  <c r="B5720" i="32"/>
  <c r="C5720" i="32"/>
  <c r="D5720" i="32"/>
  <c r="E5720" i="32"/>
  <c r="A5721" i="32"/>
  <c r="B5721" i="32"/>
  <c r="C5721" i="32"/>
  <c r="D5721" i="32"/>
  <c r="E5721" i="32"/>
  <c r="A5722" i="32"/>
  <c r="B5722" i="32"/>
  <c r="C5722" i="32"/>
  <c r="D5722" i="32"/>
  <c r="E5722" i="32"/>
  <c r="A5723" i="32"/>
  <c r="B5723" i="32"/>
  <c r="C5723" i="32"/>
  <c r="D5723" i="32"/>
  <c r="E5723" i="32"/>
  <c r="A5724" i="32"/>
  <c r="B5724" i="32"/>
  <c r="C5724" i="32"/>
  <c r="D5724" i="32"/>
  <c r="E5724" i="32"/>
  <c r="A5725" i="32"/>
  <c r="B5725" i="32"/>
  <c r="C5725" i="32"/>
  <c r="D5725" i="32"/>
  <c r="E5725" i="32"/>
  <c r="A5726" i="32"/>
  <c r="B5726" i="32"/>
  <c r="C5726" i="32"/>
  <c r="D5726" i="32"/>
  <c r="E5726" i="32"/>
  <c r="A5727" i="32"/>
  <c r="B5727" i="32"/>
  <c r="C5727" i="32"/>
  <c r="D5727" i="32"/>
  <c r="E5727" i="32"/>
  <c r="A5728" i="32"/>
  <c r="B5728" i="32"/>
  <c r="C5728" i="32"/>
  <c r="D5728" i="32"/>
  <c r="E5728" i="32"/>
  <c r="A5729" i="32"/>
  <c r="B5729" i="32"/>
  <c r="C5729" i="32"/>
  <c r="D5729" i="32"/>
  <c r="E5729" i="32"/>
  <c r="A5730" i="32"/>
  <c r="B5730" i="32"/>
  <c r="C5730" i="32"/>
  <c r="D5730" i="32"/>
  <c r="E5730" i="32"/>
  <c r="A5731" i="32"/>
  <c r="B5731" i="32"/>
  <c r="C5731" i="32"/>
  <c r="D5731" i="32"/>
  <c r="E5731" i="32"/>
  <c r="A5732" i="32"/>
  <c r="B5732" i="32"/>
  <c r="C5732" i="32"/>
  <c r="D5732" i="32"/>
  <c r="E5732" i="32"/>
  <c r="A5733" i="32"/>
  <c r="B5733" i="32"/>
  <c r="C5733" i="32"/>
  <c r="D5733" i="32"/>
  <c r="E5733" i="32"/>
  <c r="A5734" i="32"/>
  <c r="B5734" i="32"/>
  <c r="C5734" i="32"/>
  <c r="D5734" i="32"/>
  <c r="E5734" i="32"/>
  <c r="A5735" i="32"/>
  <c r="B5735" i="32"/>
  <c r="C5735" i="32"/>
  <c r="D5735" i="32"/>
  <c r="E5735" i="32"/>
  <c r="A5736" i="32"/>
  <c r="B5736" i="32"/>
  <c r="C5736" i="32"/>
  <c r="D5736" i="32"/>
  <c r="E5736" i="32"/>
  <c r="A5737" i="32"/>
  <c r="B5737" i="32"/>
  <c r="C5737" i="32"/>
  <c r="D5737" i="32"/>
  <c r="E5737" i="32"/>
  <c r="A5738" i="32"/>
  <c r="B5738" i="32"/>
  <c r="C5738" i="32"/>
  <c r="D5738" i="32"/>
  <c r="E5738" i="32"/>
  <c r="A5739" i="32"/>
  <c r="B5739" i="32"/>
  <c r="C5739" i="32"/>
  <c r="D5739" i="32"/>
  <c r="E5739" i="32"/>
  <c r="A5740" i="32"/>
  <c r="B5740" i="32"/>
  <c r="C5740" i="32"/>
  <c r="D5740" i="32"/>
  <c r="E5740" i="32"/>
  <c r="A5741" i="32"/>
  <c r="B5741" i="32"/>
  <c r="C5741" i="32"/>
  <c r="D5741" i="32"/>
  <c r="E5741" i="32"/>
  <c r="A5742" i="32"/>
  <c r="B5742" i="32"/>
  <c r="C5742" i="32"/>
  <c r="D5742" i="32"/>
  <c r="E5742" i="32"/>
  <c r="A5743" i="32"/>
  <c r="B5743" i="32"/>
  <c r="C5743" i="32"/>
  <c r="D5743" i="32"/>
  <c r="E5743" i="32"/>
  <c r="A5744" i="32"/>
  <c r="B5744" i="32"/>
  <c r="C5744" i="32"/>
  <c r="D5744" i="32"/>
  <c r="E5744" i="32"/>
  <c r="A5745" i="32"/>
  <c r="B5745" i="32"/>
  <c r="C5745" i="32"/>
  <c r="D5745" i="32"/>
  <c r="E5745" i="32"/>
  <c r="A5746" i="32"/>
  <c r="B5746" i="32"/>
  <c r="C5746" i="32"/>
  <c r="D5746" i="32"/>
  <c r="E5746" i="32"/>
  <c r="A5747" i="32"/>
  <c r="B5747" i="32"/>
  <c r="C5747" i="32"/>
  <c r="D5747" i="32"/>
  <c r="E5747" i="32"/>
  <c r="A5748" i="32"/>
  <c r="B5748" i="32"/>
  <c r="C5748" i="32"/>
  <c r="D5748" i="32"/>
  <c r="E5748" i="32"/>
  <c r="A5749" i="32"/>
  <c r="B5749" i="32"/>
  <c r="C5749" i="32"/>
  <c r="D5749" i="32"/>
  <c r="E5749" i="32"/>
  <c r="A5750" i="32"/>
  <c r="B5750" i="32"/>
  <c r="C5750" i="32"/>
  <c r="D5750" i="32"/>
  <c r="E5750" i="32"/>
  <c r="A5751" i="32"/>
  <c r="B5751" i="32"/>
  <c r="C5751" i="32"/>
  <c r="D5751" i="32"/>
  <c r="E5751" i="32"/>
  <c r="A5752" i="32"/>
  <c r="B5752" i="32"/>
  <c r="C5752" i="32"/>
  <c r="D5752" i="32"/>
  <c r="E5752" i="32"/>
  <c r="A5753" i="32"/>
  <c r="B5753" i="32"/>
  <c r="C5753" i="32"/>
  <c r="D5753" i="32"/>
  <c r="E5753" i="32"/>
  <c r="A5754" i="32"/>
  <c r="B5754" i="32"/>
  <c r="C5754" i="32"/>
  <c r="D5754" i="32"/>
  <c r="E5754" i="32"/>
  <c r="A5755" i="32"/>
  <c r="B5755" i="32"/>
  <c r="C5755" i="32"/>
  <c r="D5755" i="32"/>
  <c r="E5755" i="32"/>
  <c r="A5756" i="32"/>
  <c r="B5756" i="32"/>
  <c r="C5756" i="32"/>
  <c r="D5756" i="32"/>
  <c r="E5756" i="32"/>
  <c r="A5757" i="32"/>
  <c r="B5757" i="32"/>
  <c r="C5757" i="32"/>
  <c r="D5757" i="32"/>
  <c r="E5757" i="32"/>
  <c r="A5758" i="32"/>
  <c r="B5758" i="32"/>
  <c r="C5758" i="32"/>
  <c r="D5758" i="32"/>
  <c r="E5758" i="32"/>
  <c r="A5759" i="32"/>
  <c r="B5759" i="32"/>
  <c r="C5759" i="32"/>
  <c r="D5759" i="32"/>
  <c r="E5759" i="32"/>
  <c r="A5760" i="32"/>
  <c r="B5760" i="32"/>
  <c r="C5760" i="32"/>
  <c r="D5760" i="32"/>
  <c r="E5760" i="32"/>
  <c r="A5761" i="32"/>
  <c r="B5761" i="32"/>
  <c r="C5761" i="32"/>
  <c r="D5761" i="32"/>
  <c r="E5761" i="32"/>
  <c r="A5762" i="32"/>
  <c r="B5762" i="32"/>
  <c r="C5762" i="32"/>
  <c r="D5762" i="32"/>
  <c r="E5762" i="32"/>
  <c r="A5763" i="32"/>
  <c r="B5763" i="32"/>
  <c r="C5763" i="32"/>
  <c r="D5763" i="32"/>
  <c r="E5763" i="32"/>
  <c r="A5764" i="32"/>
  <c r="B5764" i="32"/>
  <c r="C5764" i="32"/>
  <c r="D5764" i="32"/>
  <c r="E5764" i="32"/>
  <c r="A5765" i="32"/>
  <c r="B5765" i="32"/>
  <c r="C5765" i="32"/>
  <c r="D5765" i="32"/>
  <c r="E5765" i="32"/>
  <c r="A5766" i="32"/>
  <c r="B5766" i="32"/>
  <c r="C5766" i="32"/>
  <c r="D5766" i="32"/>
  <c r="E5766" i="32"/>
  <c r="A5767" i="32"/>
  <c r="B5767" i="32"/>
  <c r="C5767" i="32"/>
  <c r="D5767" i="32"/>
  <c r="E5767" i="32"/>
  <c r="A5768" i="32"/>
  <c r="B5768" i="32"/>
  <c r="C5768" i="32"/>
  <c r="D5768" i="32"/>
  <c r="E5768" i="32"/>
  <c r="A5769" i="32"/>
  <c r="B5769" i="32"/>
  <c r="C5769" i="32"/>
  <c r="D5769" i="32"/>
  <c r="E5769" i="32"/>
  <c r="A5770" i="32"/>
  <c r="B5770" i="32"/>
  <c r="C5770" i="32"/>
  <c r="D5770" i="32"/>
  <c r="E5770" i="32"/>
  <c r="A5771" i="32"/>
  <c r="B5771" i="32"/>
  <c r="C5771" i="32"/>
  <c r="D5771" i="32"/>
  <c r="E5771" i="32"/>
  <c r="A5772" i="32"/>
  <c r="B5772" i="32"/>
  <c r="C5772" i="32"/>
  <c r="D5772" i="32"/>
  <c r="E5772" i="32"/>
  <c r="A5773" i="32"/>
  <c r="B5773" i="32"/>
  <c r="C5773" i="32"/>
  <c r="D5773" i="32"/>
  <c r="E5773" i="32"/>
  <c r="A5774" i="32"/>
  <c r="B5774" i="32"/>
  <c r="C5774" i="32"/>
  <c r="D5774" i="32"/>
  <c r="E5774" i="32"/>
  <c r="A5775" i="32"/>
  <c r="B5775" i="32"/>
  <c r="C5775" i="32"/>
  <c r="D5775" i="32"/>
  <c r="E5775" i="32"/>
  <c r="A5776" i="32"/>
  <c r="B5776" i="32"/>
  <c r="C5776" i="32"/>
  <c r="D5776" i="32"/>
  <c r="E5776" i="32"/>
  <c r="A5777" i="32"/>
  <c r="B5777" i="32"/>
  <c r="C5777" i="32"/>
  <c r="D5777" i="32"/>
  <c r="E5777" i="32"/>
  <c r="A5778" i="32"/>
  <c r="B5778" i="32"/>
  <c r="C5778" i="32"/>
  <c r="D5778" i="32"/>
  <c r="E5778" i="32"/>
  <c r="A5779" i="32"/>
  <c r="B5779" i="32"/>
  <c r="C5779" i="32"/>
  <c r="D5779" i="32"/>
  <c r="E5779" i="32"/>
  <c r="A5780" i="32"/>
  <c r="B5780" i="32"/>
  <c r="C5780" i="32"/>
  <c r="D5780" i="32"/>
  <c r="E5780" i="32"/>
  <c r="A5781" i="32"/>
  <c r="B5781" i="32"/>
  <c r="C5781" i="32"/>
  <c r="D5781" i="32"/>
  <c r="E5781" i="32"/>
  <c r="A5782" i="32"/>
  <c r="B5782" i="32"/>
  <c r="C5782" i="32"/>
  <c r="D5782" i="32"/>
  <c r="E5782" i="32"/>
  <c r="A5783" i="32"/>
  <c r="B5783" i="32"/>
  <c r="C5783" i="32"/>
  <c r="D5783" i="32"/>
  <c r="E5783" i="32"/>
  <c r="A5784" i="32"/>
  <c r="B5784" i="32"/>
  <c r="C5784" i="32"/>
  <c r="D5784" i="32"/>
  <c r="E5784" i="32"/>
  <c r="A5785" i="32"/>
  <c r="B5785" i="32"/>
  <c r="C5785" i="32"/>
  <c r="D5785" i="32"/>
  <c r="E5785" i="32"/>
  <c r="A5786" i="32"/>
  <c r="B5786" i="32"/>
  <c r="C5786" i="32"/>
  <c r="D5786" i="32"/>
  <c r="E5786" i="32"/>
  <c r="A5787" i="32"/>
  <c r="B5787" i="32"/>
  <c r="C5787" i="32"/>
  <c r="D5787" i="32"/>
  <c r="E5787" i="32"/>
  <c r="A5788" i="32"/>
  <c r="B5788" i="32"/>
  <c r="C5788" i="32"/>
  <c r="D5788" i="32"/>
  <c r="E5788" i="32"/>
  <c r="A5789" i="32"/>
  <c r="B5789" i="32"/>
  <c r="C5789" i="32"/>
  <c r="D5789" i="32"/>
  <c r="E5789" i="32"/>
  <c r="A5790" i="32"/>
  <c r="B5790" i="32"/>
  <c r="C5790" i="32"/>
  <c r="D5790" i="32"/>
  <c r="E5790" i="32"/>
  <c r="A5791" i="32"/>
  <c r="B5791" i="32"/>
  <c r="C5791" i="32"/>
  <c r="D5791" i="32"/>
  <c r="E5791" i="32"/>
  <c r="A5792" i="32"/>
  <c r="B5792" i="32"/>
  <c r="C5792" i="32"/>
  <c r="D5792" i="32"/>
  <c r="E5792" i="32"/>
  <c r="A5793" i="32"/>
  <c r="B5793" i="32"/>
  <c r="C5793" i="32"/>
  <c r="D5793" i="32"/>
  <c r="E5793" i="32"/>
  <c r="A5794" i="32"/>
  <c r="B5794" i="32"/>
  <c r="C5794" i="32"/>
  <c r="D5794" i="32"/>
  <c r="E5794" i="32"/>
  <c r="A5795" i="32"/>
  <c r="B5795" i="32"/>
  <c r="C5795" i="32"/>
  <c r="D5795" i="32"/>
  <c r="E5795" i="32"/>
  <c r="A5796" i="32"/>
  <c r="B5796" i="32"/>
  <c r="C5796" i="32"/>
  <c r="D5796" i="32"/>
  <c r="E5796" i="32"/>
  <c r="A5797" i="32"/>
  <c r="B5797" i="32"/>
  <c r="C5797" i="32"/>
  <c r="D5797" i="32"/>
  <c r="E5797" i="32"/>
  <c r="A5798" i="32"/>
  <c r="B5798" i="32"/>
  <c r="C5798" i="32"/>
  <c r="D5798" i="32"/>
  <c r="E5798" i="32"/>
  <c r="A5799" i="32"/>
  <c r="B5799" i="32"/>
  <c r="C5799" i="32"/>
  <c r="D5799" i="32"/>
  <c r="E5799" i="32"/>
  <c r="A5800" i="32"/>
  <c r="B5800" i="32"/>
  <c r="C5800" i="32"/>
  <c r="D5800" i="32"/>
  <c r="E5800" i="32"/>
  <c r="A5801" i="32"/>
  <c r="B5801" i="32"/>
  <c r="C5801" i="32"/>
  <c r="D5801" i="32"/>
  <c r="E5801" i="32"/>
  <c r="A5802" i="32"/>
  <c r="B5802" i="32"/>
  <c r="C5802" i="32"/>
  <c r="D5802" i="32"/>
  <c r="E5802" i="32"/>
  <c r="A5803" i="32"/>
  <c r="B5803" i="32"/>
  <c r="C5803" i="32"/>
  <c r="D5803" i="32"/>
  <c r="E5803" i="32"/>
  <c r="A5804" i="32"/>
  <c r="B5804" i="32"/>
  <c r="C5804" i="32"/>
  <c r="D5804" i="32"/>
  <c r="E5804" i="32"/>
  <c r="A5805" i="32"/>
  <c r="B5805" i="32"/>
  <c r="C5805" i="32"/>
  <c r="D5805" i="32"/>
  <c r="E5805" i="32"/>
  <c r="A5806" i="32"/>
  <c r="B5806" i="32"/>
  <c r="C5806" i="32"/>
  <c r="D5806" i="32"/>
  <c r="E5806" i="32"/>
  <c r="A5807" i="32"/>
  <c r="B5807" i="32"/>
  <c r="C5807" i="32"/>
  <c r="D5807" i="32"/>
  <c r="E5807" i="32"/>
  <c r="A5808" i="32"/>
  <c r="B5808" i="32"/>
  <c r="C5808" i="32"/>
  <c r="D5808" i="32"/>
  <c r="E5808" i="32"/>
  <c r="A5809" i="32"/>
  <c r="B5809" i="32"/>
  <c r="C5809" i="32"/>
  <c r="D5809" i="32"/>
  <c r="E5809" i="32"/>
  <c r="A5810" i="32"/>
  <c r="B5810" i="32"/>
  <c r="C5810" i="32"/>
  <c r="D5810" i="32"/>
  <c r="E5810" i="32"/>
  <c r="A5811" i="32"/>
  <c r="B5811" i="32"/>
  <c r="C5811" i="32"/>
  <c r="D5811" i="32"/>
  <c r="E5811" i="32"/>
  <c r="A5812" i="32"/>
  <c r="B5812" i="32"/>
  <c r="C5812" i="32"/>
  <c r="D5812" i="32"/>
  <c r="E5812" i="32"/>
  <c r="A5813" i="32"/>
  <c r="B5813" i="32"/>
  <c r="C5813" i="32"/>
  <c r="D5813" i="32"/>
  <c r="E5813" i="32"/>
  <c r="A5814" i="32"/>
  <c r="B5814" i="32"/>
  <c r="C5814" i="32"/>
  <c r="D5814" i="32"/>
  <c r="E5814" i="32"/>
  <c r="A5815" i="32"/>
  <c r="B5815" i="32"/>
  <c r="C5815" i="32"/>
  <c r="D5815" i="32"/>
  <c r="E5815" i="32"/>
  <c r="A5816" i="32"/>
  <c r="B5816" i="32"/>
  <c r="C5816" i="32"/>
  <c r="D5816" i="32"/>
  <c r="E5816" i="32"/>
  <c r="A5817" i="32"/>
  <c r="B5817" i="32"/>
  <c r="C5817" i="32"/>
  <c r="D5817" i="32"/>
  <c r="E5817" i="32"/>
  <c r="A5818" i="32"/>
  <c r="B5818" i="32"/>
  <c r="C5818" i="32"/>
  <c r="D5818" i="32"/>
  <c r="E5818" i="32"/>
  <c r="A5819" i="32"/>
  <c r="B5819" i="32"/>
  <c r="C5819" i="32"/>
  <c r="D5819" i="32"/>
  <c r="E5819" i="32"/>
  <c r="A5820" i="32"/>
  <c r="B5820" i="32"/>
  <c r="C5820" i="32"/>
  <c r="D5820" i="32"/>
  <c r="E5820" i="32"/>
  <c r="A5821" i="32"/>
  <c r="B5821" i="32"/>
  <c r="C5821" i="32"/>
  <c r="D5821" i="32"/>
  <c r="E5821" i="32"/>
  <c r="A5822" i="32"/>
  <c r="B5822" i="32"/>
  <c r="C5822" i="32"/>
  <c r="D5822" i="32"/>
  <c r="E5822" i="32"/>
  <c r="A5823" i="32"/>
  <c r="B5823" i="32"/>
  <c r="C5823" i="32"/>
  <c r="D5823" i="32"/>
  <c r="E5823" i="32"/>
  <c r="A5824" i="32"/>
  <c r="B5824" i="32"/>
  <c r="C5824" i="32"/>
  <c r="D5824" i="32"/>
  <c r="E5824" i="32"/>
  <c r="A5825" i="32"/>
  <c r="B5825" i="32"/>
  <c r="C5825" i="32"/>
  <c r="D5825" i="32"/>
  <c r="E5825" i="32"/>
  <c r="A5826" i="32"/>
  <c r="B5826" i="32"/>
  <c r="C5826" i="32"/>
  <c r="D5826" i="32"/>
  <c r="E5826" i="32"/>
  <c r="A5827" i="32"/>
  <c r="B5827" i="32"/>
  <c r="C5827" i="32"/>
  <c r="D5827" i="32"/>
  <c r="E5827" i="32"/>
  <c r="A5828" i="32"/>
  <c r="B5828" i="32"/>
  <c r="C5828" i="32"/>
  <c r="D5828" i="32"/>
  <c r="E5828" i="32"/>
  <c r="A5829" i="32"/>
  <c r="B5829" i="32"/>
  <c r="C5829" i="32"/>
  <c r="D5829" i="32"/>
  <c r="E5829" i="32"/>
  <c r="A5830" i="32"/>
  <c r="B5830" i="32"/>
  <c r="C5830" i="32"/>
  <c r="D5830" i="32"/>
  <c r="E5830" i="32"/>
  <c r="A5831" i="32"/>
  <c r="B5831" i="32"/>
  <c r="C5831" i="32"/>
  <c r="D5831" i="32"/>
  <c r="E5831" i="32"/>
  <c r="A5832" i="32"/>
  <c r="B5832" i="32"/>
  <c r="C5832" i="32"/>
  <c r="D5832" i="32"/>
  <c r="E5832" i="32"/>
  <c r="A5833" i="32"/>
  <c r="B5833" i="32"/>
  <c r="C5833" i="32"/>
  <c r="D5833" i="32"/>
  <c r="E5833" i="32"/>
  <c r="A5834" i="32"/>
  <c r="B5834" i="32"/>
  <c r="C5834" i="32"/>
  <c r="D5834" i="32"/>
  <c r="E5834" i="32"/>
  <c r="A5835" i="32"/>
  <c r="B5835" i="32"/>
  <c r="C5835" i="32"/>
  <c r="D5835" i="32"/>
  <c r="E5835" i="32"/>
  <c r="A5836" i="32"/>
  <c r="B5836" i="32"/>
  <c r="C5836" i="32"/>
  <c r="D5836" i="32"/>
  <c r="E5836" i="32"/>
  <c r="A5837" i="32"/>
  <c r="B5837" i="32"/>
  <c r="C5837" i="32"/>
  <c r="D5837" i="32"/>
  <c r="E5837" i="32"/>
  <c r="A5838" i="32"/>
  <c r="B5838" i="32"/>
  <c r="C5838" i="32"/>
  <c r="D5838" i="32"/>
  <c r="E5838" i="32"/>
  <c r="A5839" i="32"/>
  <c r="B5839" i="32"/>
  <c r="C5839" i="32"/>
  <c r="D5839" i="32"/>
  <c r="E5839" i="32"/>
  <c r="A5840" i="32"/>
  <c r="B5840" i="32"/>
  <c r="C5840" i="32"/>
  <c r="D5840" i="32"/>
  <c r="E5840" i="32"/>
  <c r="A5841" i="32"/>
  <c r="B5841" i="32"/>
  <c r="C5841" i="32"/>
  <c r="D5841" i="32"/>
  <c r="E5841" i="32"/>
  <c r="A5842" i="32"/>
  <c r="B5842" i="32"/>
  <c r="C5842" i="32"/>
  <c r="D5842" i="32"/>
  <c r="E5842" i="32"/>
  <c r="A5843" i="32"/>
  <c r="B5843" i="32"/>
  <c r="C5843" i="32"/>
  <c r="D5843" i="32"/>
  <c r="E5843" i="32"/>
  <c r="A5844" i="32"/>
  <c r="B5844" i="32"/>
  <c r="C5844" i="32"/>
  <c r="D5844" i="32"/>
  <c r="E5844" i="32"/>
  <c r="A5845" i="32"/>
  <c r="B5845" i="32"/>
  <c r="C5845" i="32"/>
  <c r="D5845" i="32"/>
  <c r="E5845" i="32"/>
  <c r="A5846" i="32"/>
  <c r="B5846" i="32"/>
  <c r="C5846" i="32"/>
  <c r="D5846" i="32"/>
  <c r="E5846" i="32"/>
  <c r="A5847" i="32"/>
  <c r="B5847" i="32"/>
  <c r="C5847" i="32"/>
  <c r="D5847" i="32"/>
  <c r="E5847" i="32"/>
  <c r="A5848" i="32"/>
  <c r="B5848" i="32"/>
  <c r="C5848" i="32"/>
  <c r="D5848" i="32"/>
  <c r="E5848" i="32"/>
  <c r="A5849" i="32"/>
  <c r="B5849" i="32"/>
  <c r="C5849" i="32"/>
  <c r="D5849" i="32"/>
  <c r="E5849" i="32"/>
  <c r="A5850" i="32"/>
  <c r="B5850" i="32"/>
  <c r="C5850" i="32"/>
  <c r="D5850" i="32"/>
  <c r="E5850" i="32"/>
  <c r="A5851" i="32"/>
  <c r="B5851" i="32"/>
  <c r="C5851" i="32"/>
  <c r="D5851" i="32"/>
  <c r="E5851" i="32"/>
  <c r="A5852" i="32"/>
  <c r="B5852" i="32"/>
  <c r="C5852" i="32"/>
  <c r="D5852" i="32"/>
  <c r="E5852" i="32"/>
  <c r="A5853" i="32"/>
  <c r="B5853" i="32"/>
  <c r="C5853" i="32"/>
  <c r="D5853" i="32"/>
  <c r="E5853" i="32"/>
  <c r="A5854" i="32"/>
  <c r="B5854" i="32"/>
  <c r="C5854" i="32"/>
  <c r="D5854" i="32"/>
  <c r="E5854" i="32"/>
  <c r="A5855" i="32"/>
  <c r="B5855" i="32"/>
  <c r="C5855" i="32"/>
  <c r="D5855" i="32"/>
  <c r="E5855" i="32"/>
  <c r="A5856" i="32"/>
  <c r="B5856" i="32"/>
  <c r="C5856" i="32"/>
  <c r="D5856" i="32"/>
  <c r="E5856" i="32"/>
  <c r="A5857" i="32"/>
  <c r="B5857" i="32"/>
  <c r="C5857" i="32"/>
  <c r="D5857" i="32"/>
  <c r="E5857" i="32"/>
  <c r="A5858" i="32"/>
  <c r="B5858" i="32"/>
  <c r="C5858" i="32"/>
  <c r="D5858" i="32"/>
  <c r="E5858" i="32"/>
  <c r="A5859" i="32"/>
  <c r="B5859" i="32"/>
  <c r="C5859" i="32"/>
  <c r="D5859" i="32"/>
  <c r="E5859" i="32"/>
  <c r="A5860" i="32"/>
  <c r="B5860" i="32"/>
  <c r="C5860" i="32"/>
  <c r="D5860" i="32"/>
  <c r="E5860" i="32"/>
  <c r="A5861" i="32"/>
  <c r="B5861" i="32"/>
  <c r="C5861" i="32"/>
  <c r="D5861" i="32"/>
  <c r="E5861" i="32"/>
  <c r="A5862" i="32"/>
  <c r="B5862" i="32"/>
  <c r="C5862" i="32"/>
  <c r="D5862" i="32"/>
  <c r="E5862" i="32"/>
  <c r="A5863" i="32"/>
  <c r="B5863" i="32"/>
  <c r="C5863" i="32"/>
  <c r="D5863" i="32"/>
  <c r="E5863" i="32"/>
  <c r="A5864" i="32"/>
  <c r="B5864" i="32"/>
  <c r="C5864" i="32"/>
  <c r="D5864" i="32"/>
  <c r="E5864" i="32"/>
  <c r="A5865" i="32"/>
  <c r="B5865" i="32"/>
  <c r="C5865" i="32"/>
  <c r="D5865" i="32"/>
  <c r="E5865" i="32"/>
  <c r="A5866" i="32"/>
  <c r="B5866" i="32"/>
  <c r="C5866" i="32"/>
  <c r="D5866" i="32"/>
  <c r="E5866" i="32"/>
  <c r="A5867" i="32"/>
  <c r="B5867" i="32"/>
  <c r="C5867" i="32"/>
  <c r="D5867" i="32"/>
  <c r="E5867" i="32"/>
  <c r="A5868" i="32"/>
  <c r="B5868" i="32"/>
  <c r="C5868" i="32"/>
  <c r="D5868" i="32"/>
  <c r="E5868" i="32"/>
  <c r="A5869" i="32"/>
  <c r="B5869" i="32"/>
  <c r="C5869" i="32"/>
  <c r="D5869" i="32"/>
  <c r="E5869" i="32"/>
  <c r="A5870" i="32"/>
  <c r="B5870" i="32"/>
  <c r="C5870" i="32"/>
  <c r="D5870" i="32"/>
  <c r="E5870" i="32"/>
  <c r="A5871" i="32"/>
  <c r="B5871" i="32"/>
  <c r="C5871" i="32"/>
  <c r="D5871" i="32"/>
  <c r="E5871" i="32"/>
  <c r="A5872" i="32"/>
  <c r="B5872" i="32"/>
  <c r="C5872" i="32"/>
  <c r="D5872" i="32"/>
  <c r="E5872" i="32"/>
  <c r="A5873" i="32"/>
  <c r="B5873" i="32"/>
  <c r="C5873" i="32"/>
  <c r="D5873" i="32"/>
  <c r="E5873" i="32"/>
  <c r="A5874" i="32"/>
  <c r="B5874" i="32"/>
  <c r="C5874" i="32"/>
  <c r="D5874" i="32"/>
  <c r="E5874" i="32"/>
  <c r="A5875" i="32"/>
  <c r="B5875" i="32"/>
  <c r="C5875" i="32"/>
  <c r="D5875" i="32"/>
  <c r="E5875" i="32"/>
  <c r="A5876" i="32"/>
  <c r="B5876" i="32"/>
  <c r="C5876" i="32"/>
  <c r="D5876" i="32"/>
  <c r="E5876" i="32"/>
  <c r="A5877" i="32"/>
  <c r="B5877" i="32"/>
  <c r="C5877" i="32"/>
  <c r="D5877" i="32"/>
  <c r="E5877" i="32"/>
  <c r="A5878" i="32"/>
  <c r="B5878" i="32"/>
  <c r="C5878" i="32"/>
  <c r="D5878" i="32"/>
  <c r="E5878" i="32"/>
  <c r="A5879" i="32"/>
  <c r="B5879" i="32"/>
  <c r="C5879" i="32"/>
  <c r="D5879" i="32"/>
  <c r="E5879" i="32"/>
  <c r="A5880" i="32"/>
  <c r="B5880" i="32"/>
  <c r="C5880" i="32"/>
  <c r="D5880" i="32"/>
  <c r="E5880" i="32"/>
  <c r="A5881" i="32"/>
  <c r="B5881" i="32"/>
  <c r="C5881" i="32"/>
  <c r="D5881" i="32"/>
  <c r="E5881" i="32"/>
  <c r="A5882" i="32"/>
  <c r="B5882" i="32"/>
  <c r="C5882" i="32"/>
  <c r="D5882" i="32"/>
  <c r="E5882" i="32"/>
  <c r="A5883" i="32"/>
  <c r="B5883" i="32"/>
  <c r="C5883" i="32"/>
  <c r="D5883" i="32"/>
  <c r="E5883" i="32"/>
  <c r="A5884" i="32"/>
  <c r="B5884" i="32"/>
  <c r="C5884" i="32"/>
  <c r="D5884" i="32"/>
  <c r="E5884" i="32"/>
  <c r="A5885" i="32"/>
  <c r="B5885" i="32"/>
  <c r="C5885" i="32"/>
  <c r="D5885" i="32"/>
  <c r="E5885" i="32"/>
  <c r="A5886" i="32"/>
  <c r="B5886" i="32"/>
  <c r="C5886" i="32"/>
  <c r="D5886" i="32"/>
  <c r="E5886" i="32"/>
  <c r="A5887" i="32"/>
  <c r="B5887" i="32"/>
  <c r="C5887" i="32"/>
  <c r="D5887" i="32"/>
  <c r="E5887" i="32"/>
  <c r="A5888" i="32"/>
  <c r="B5888" i="32"/>
  <c r="C5888" i="32"/>
  <c r="D5888" i="32"/>
  <c r="E5888" i="32"/>
  <c r="A5889" i="32"/>
  <c r="B5889" i="32"/>
  <c r="C5889" i="32"/>
  <c r="D5889" i="32"/>
  <c r="E5889" i="32"/>
  <c r="A5890" i="32"/>
  <c r="B5890" i="32"/>
  <c r="C5890" i="32"/>
  <c r="D5890" i="32"/>
  <c r="E5890" i="32"/>
  <c r="A5891" i="32"/>
  <c r="B5891" i="32"/>
  <c r="C5891" i="32"/>
  <c r="D5891" i="32"/>
  <c r="E5891" i="32"/>
  <c r="A5892" i="32"/>
  <c r="B5892" i="32"/>
  <c r="C5892" i="32"/>
  <c r="D5892" i="32"/>
  <c r="E5892" i="32"/>
  <c r="A5893" i="32"/>
  <c r="B5893" i="32"/>
  <c r="C5893" i="32"/>
  <c r="D5893" i="32"/>
  <c r="E5893" i="32"/>
  <c r="A5894" i="32"/>
  <c r="B5894" i="32"/>
  <c r="C5894" i="32"/>
  <c r="D5894" i="32"/>
  <c r="E5894" i="32"/>
  <c r="A5895" i="32"/>
  <c r="B5895" i="32"/>
  <c r="C5895" i="32"/>
  <c r="D5895" i="32"/>
  <c r="E5895" i="32"/>
  <c r="A5896" i="32"/>
  <c r="B5896" i="32"/>
  <c r="C5896" i="32"/>
  <c r="D5896" i="32"/>
  <c r="E5896" i="32"/>
  <c r="A5897" i="32"/>
  <c r="B5897" i="32"/>
  <c r="C5897" i="32"/>
  <c r="D5897" i="32"/>
  <c r="E5897" i="32"/>
  <c r="A5898" i="32"/>
  <c r="B5898" i="32"/>
  <c r="C5898" i="32"/>
  <c r="D5898" i="32"/>
  <c r="E5898" i="32"/>
  <c r="A5899" i="32"/>
  <c r="B5899" i="32"/>
  <c r="C5899" i="32"/>
  <c r="D5899" i="32"/>
  <c r="E5899" i="32"/>
  <c r="A5900" i="32"/>
  <c r="B5900" i="32"/>
  <c r="C5900" i="32"/>
  <c r="D5900" i="32"/>
  <c r="E5900" i="32"/>
  <c r="A5901" i="32"/>
  <c r="B5901" i="32"/>
  <c r="C5901" i="32"/>
  <c r="D5901" i="32"/>
  <c r="E5901" i="32"/>
  <c r="A5902" i="32"/>
  <c r="B5902" i="32"/>
  <c r="C5902" i="32"/>
  <c r="D5902" i="32"/>
  <c r="E5902" i="32"/>
  <c r="A5903" i="32"/>
  <c r="B5903" i="32"/>
  <c r="C5903" i="32"/>
  <c r="D5903" i="32"/>
  <c r="E5903" i="32"/>
  <c r="A5904" i="32"/>
  <c r="B5904" i="32"/>
  <c r="C5904" i="32"/>
  <c r="D5904" i="32"/>
  <c r="E5904" i="32"/>
  <c r="A5905" i="32"/>
  <c r="B5905" i="32"/>
  <c r="C5905" i="32"/>
  <c r="D5905" i="32"/>
  <c r="E5905" i="32"/>
  <c r="A5906" i="32"/>
  <c r="B5906" i="32"/>
  <c r="C5906" i="32"/>
  <c r="D5906" i="32"/>
  <c r="E5906" i="32"/>
  <c r="A5907" i="32"/>
  <c r="B5907" i="32"/>
  <c r="C5907" i="32"/>
  <c r="D5907" i="32"/>
  <c r="E5907" i="32"/>
  <c r="A5908" i="32"/>
  <c r="B5908" i="32"/>
  <c r="C5908" i="32"/>
  <c r="D5908" i="32"/>
  <c r="E5908" i="32"/>
  <c r="A5909" i="32"/>
  <c r="B5909" i="32"/>
  <c r="C5909" i="32"/>
  <c r="D5909" i="32"/>
  <c r="E5909" i="32"/>
  <c r="A5910" i="32"/>
  <c r="B5910" i="32"/>
  <c r="C5910" i="32"/>
  <c r="D5910" i="32"/>
  <c r="E5910" i="32"/>
  <c r="A5911" i="32"/>
  <c r="B5911" i="32"/>
  <c r="C5911" i="32"/>
  <c r="D5911" i="32"/>
  <c r="E5911" i="32"/>
  <c r="A5912" i="32"/>
  <c r="B5912" i="32"/>
  <c r="C5912" i="32"/>
  <c r="D5912" i="32"/>
  <c r="E5912" i="32"/>
  <c r="A5913" i="32"/>
  <c r="B5913" i="32"/>
  <c r="C5913" i="32"/>
  <c r="D5913" i="32"/>
  <c r="E5913" i="32"/>
  <c r="A5914" i="32"/>
  <c r="B5914" i="32"/>
  <c r="C5914" i="32"/>
  <c r="D5914" i="32"/>
  <c r="E5914" i="32"/>
  <c r="A5915" i="32"/>
  <c r="B5915" i="32"/>
  <c r="C5915" i="32"/>
  <c r="D5915" i="32"/>
  <c r="E5915" i="32"/>
  <c r="A5916" i="32"/>
  <c r="B5916" i="32"/>
  <c r="C5916" i="32"/>
  <c r="D5916" i="32"/>
  <c r="E5916" i="32"/>
  <c r="A5917" i="32"/>
  <c r="B5917" i="32"/>
  <c r="C5917" i="32"/>
  <c r="D5917" i="32"/>
  <c r="E5917" i="32"/>
  <c r="A5918" i="32"/>
  <c r="B5918" i="32"/>
  <c r="C5918" i="32"/>
  <c r="D5918" i="32"/>
  <c r="E5918" i="32"/>
  <c r="A5919" i="32"/>
  <c r="B5919" i="32"/>
  <c r="C5919" i="32"/>
  <c r="D5919" i="32"/>
  <c r="E5919" i="32"/>
  <c r="A5920" i="32"/>
  <c r="B5920" i="32"/>
  <c r="C5920" i="32"/>
  <c r="D5920" i="32"/>
  <c r="E5920" i="32"/>
  <c r="A5921" i="32"/>
  <c r="B5921" i="32"/>
  <c r="C5921" i="32"/>
  <c r="D5921" i="32"/>
  <c r="E5921" i="32"/>
  <c r="A5922" i="32"/>
  <c r="B5922" i="32"/>
  <c r="C5922" i="32"/>
  <c r="D5922" i="32"/>
  <c r="E5922" i="32"/>
  <c r="A5923" i="32"/>
  <c r="B5923" i="32"/>
  <c r="C5923" i="32"/>
  <c r="D5923" i="32"/>
  <c r="E5923" i="32"/>
  <c r="A5924" i="32"/>
  <c r="B5924" i="32"/>
  <c r="C5924" i="32"/>
  <c r="D5924" i="32"/>
  <c r="E5924" i="32"/>
  <c r="A5925" i="32"/>
  <c r="B5925" i="32"/>
  <c r="C5925" i="32"/>
  <c r="D5925" i="32"/>
  <c r="E5925" i="32"/>
  <c r="A5926" i="32"/>
  <c r="B5926" i="32"/>
  <c r="C5926" i="32"/>
  <c r="D5926" i="32"/>
  <c r="E5926" i="32"/>
  <c r="A5927" i="32"/>
  <c r="B5927" i="32"/>
  <c r="C5927" i="32"/>
  <c r="D5927" i="32"/>
  <c r="E5927" i="32"/>
  <c r="A5928" i="32"/>
  <c r="B5928" i="32"/>
  <c r="C5928" i="32"/>
  <c r="D5928" i="32"/>
  <c r="E5928" i="32"/>
  <c r="A5929" i="32"/>
  <c r="B5929" i="32"/>
  <c r="C5929" i="32"/>
  <c r="D5929" i="32"/>
  <c r="E5929" i="32"/>
  <c r="A5930" i="32"/>
  <c r="B5930" i="32"/>
  <c r="C5930" i="32"/>
  <c r="D5930" i="32"/>
  <c r="E5930" i="32"/>
  <c r="A5931" i="32"/>
  <c r="B5931" i="32"/>
  <c r="C5931" i="32"/>
  <c r="D5931" i="32"/>
  <c r="E5931" i="32"/>
  <c r="A5932" i="32"/>
  <c r="B5932" i="32"/>
  <c r="C5932" i="32"/>
  <c r="D5932" i="32"/>
  <c r="E5932" i="32"/>
  <c r="A5933" i="32"/>
  <c r="B5933" i="32"/>
  <c r="C5933" i="32"/>
  <c r="D5933" i="32"/>
  <c r="E5933" i="32"/>
  <c r="A5934" i="32"/>
  <c r="B5934" i="32"/>
  <c r="C5934" i="32"/>
  <c r="D5934" i="32"/>
  <c r="E5934" i="32"/>
  <c r="A5935" i="32"/>
  <c r="B5935" i="32"/>
  <c r="C5935" i="32"/>
  <c r="D5935" i="32"/>
  <c r="E5935" i="32"/>
  <c r="A5936" i="32"/>
  <c r="B5936" i="32"/>
  <c r="C5936" i="32"/>
  <c r="D5936" i="32"/>
  <c r="E5936" i="32"/>
  <c r="A5937" i="32"/>
  <c r="B5937" i="32"/>
  <c r="C5937" i="32"/>
  <c r="D5937" i="32"/>
  <c r="E5937" i="32"/>
  <c r="A5938" i="32"/>
  <c r="B5938" i="32"/>
  <c r="C5938" i="32"/>
  <c r="D5938" i="32"/>
  <c r="E5938" i="32"/>
  <c r="A5939" i="32"/>
  <c r="B5939" i="32"/>
  <c r="C5939" i="32"/>
  <c r="D5939" i="32"/>
  <c r="E5939" i="32"/>
  <c r="A5940" i="32"/>
  <c r="B5940" i="32"/>
  <c r="C5940" i="32"/>
  <c r="D5940" i="32"/>
  <c r="E5940" i="32"/>
  <c r="A5941" i="32"/>
  <c r="B5941" i="32"/>
  <c r="C5941" i="32"/>
  <c r="D5941" i="32"/>
  <c r="E5941" i="32"/>
  <c r="A5942" i="32"/>
  <c r="B5942" i="32"/>
  <c r="C5942" i="32"/>
  <c r="D5942" i="32"/>
  <c r="E5942" i="32"/>
  <c r="A5943" i="32"/>
  <c r="B5943" i="32"/>
  <c r="C5943" i="32"/>
  <c r="D5943" i="32"/>
  <c r="E5943" i="32"/>
  <c r="A5944" i="32"/>
  <c r="B5944" i="32"/>
  <c r="C5944" i="32"/>
  <c r="D5944" i="32"/>
  <c r="E5944" i="32"/>
  <c r="A5945" i="32"/>
  <c r="B5945" i="32"/>
  <c r="C5945" i="32"/>
  <c r="D5945" i="32"/>
  <c r="E5945" i="32"/>
  <c r="A5946" i="32"/>
  <c r="B5946" i="32"/>
  <c r="C5946" i="32"/>
  <c r="D5946" i="32"/>
  <c r="E5946" i="32"/>
  <c r="A5947" i="32"/>
  <c r="B5947" i="32"/>
  <c r="C5947" i="32"/>
  <c r="D5947" i="32"/>
  <c r="E5947" i="32"/>
  <c r="A5948" i="32"/>
  <c r="B5948" i="32"/>
  <c r="C5948" i="32"/>
  <c r="D5948" i="32"/>
  <c r="E5948" i="32"/>
  <c r="A5949" i="32"/>
  <c r="B5949" i="32"/>
  <c r="C5949" i="32"/>
  <c r="D5949" i="32"/>
  <c r="E5949" i="32"/>
  <c r="A5950" i="32"/>
  <c r="B5950" i="32"/>
  <c r="C5950" i="32"/>
  <c r="D5950" i="32"/>
  <c r="E5950" i="32"/>
  <c r="A5951" i="32"/>
  <c r="B5951" i="32"/>
  <c r="C5951" i="32"/>
  <c r="D5951" i="32"/>
  <c r="E5951" i="32"/>
  <c r="A5952" i="32"/>
  <c r="B5952" i="32"/>
  <c r="C5952" i="32"/>
  <c r="D5952" i="32"/>
  <c r="E5952" i="32"/>
  <c r="A5953" i="32"/>
  <c r="B5953" i="32"/>
  <c r="C5953" i="32"/>
  <c r="D5953" i="32"/>
  <c r="E5953" i="32"/>
  <c r="A5954" i="32"/>
  <c r="B5954" i="32"/>
  <c r="C5954" i="32"/>
  <c r="D5954" i="32"/>
  <c r="E5954" i="32"/>
  <c r="A5955" i="32"/>
  <c r="B5955" i="32"/>
  <c r="C5955" i="32"/>
  <c r="D5955" i="32"/>
  <c r="E5955" i="32"/>
  <c r="A5956" i="32"/>
  <c r="B5956" i="32"/>
  <c r="C5956" i="32"/>
  <c r="D5956" i="32"/>
  <c r="E5956" i="32"/>
  <c r="A5957" i="32"/>
  <c r="B5957" i="32"/>
  <c r="C5957" i="32"/>
  <c r="D5957" i="32"/>
  <c r="E5957" i="32"/>
  <c r="A5958" i="32"/>
  <c r="B5958" i="32"/>
  <c r="C5958" i="32"/>
  <c r="D5958" i="32"/>
  <c r="E5958" i="32"/>
  <c r="A5959" i="32"/>
  <c r="B5959" i="32"/>
  <c r="C5959" i="32"/>
  <c r="D5959" i="32"/>
  <c r="E5959" i="32"/>
  <c r="A5960" i="32"/>
  <c r="B5960" i="32"/>
  <c r="C5960" i="32"/>
  <c r="D5960" i="32"/>
  <c r="E5960" i="32"/>
  <c r="A5961" i="32"/>
  <c r="B5961" i="32"/>
  <c r="C5961" i="32"/>
  <c r="D5961" i="32"/>
  <c r="E5961" i="32"/>
  <c r="A5962" i="32"/>
  <c r="B5962" i="32"/>
  <c r="C5962" i="32"/>
  <c r="D5962" i="32"/>
  <c r="E5962" i="32"/>
  <c r="A5963" i="32"/>
  <c r="B5963" i="32"/>
  <c r="C5963" i="32"/>
  <c r="D5963" i="32"/>
  <c r="E5963" i="32"/>
  <c r="A5964" i="32"/>
  <c r="B5964" i="32"/>
  <c r="C5964" i="32"/>
  <c r="D5964" i="32"/>
  <c r="E5964" i="32"/>
  <c r="A5965" i="32"/>
  <c r="B5965" i="32"/>
  <c r="C5965" i="32"/>
  <c r="D5965" i="32"/>
  <c r="E5965" i="32"/>
  <c r="A5966" i="32"/>
  <c r="B5966" i="32"/>
  <c r="C5966" i="32"/>
  <c r="D5966" i="32"/>
  <c r="E5966" i="32"/>
  <c r="A5967" i="32"/>
  <c r="B5967" i="32"/>
  <c r="C5967" i="32"/>
  <c r="D5967" i="32"/>
  <c r="E5967" i="32"/>
  <c r="A5968" i="32"/>
  <c r="B5968" i="32"/>
  <c r="C5968" i="32"/>
  <c r="D5968" i="32"/>
  <c r="E5968" i="32"/>
  <c r="A5969" i="32"/>
  <c r="B5969" i="32"/>
  <c r="C5969" i="32"/>
  <c r="D5969" i="32"/>
  <c r="E5969" i="32"/>
  <c r="A5970" i="32"/>
  <c r="B5970" i="32"/>
  <c r="C5970" i="32"/>
  <c r="D5970" i="32"/>
  <c r="E5970" i="32"/>
  <c r="A5971" i="32"/>
  <c r="B5971" i="32"/>
  <c r="C5971" i="32"/>
  <c r="D5971" i="32"/>
  <c r="E5971" i="32"/>
  <c r="A5972" i="32"/>
  <c r="B5972" i="32"/>
  <c r="C5972" i="32"/>
  <c r="D5972" i="32"/>
  <c r="E5972" i="32"/>
  <c r="A5973" i="32"/>
  <c r="B5973" i="32"/>
  <c r="C5973" i="32"/>
  <c r="D5973" i="32"/>
  <c r="E5973" i="32"/>
  <c r="A5974" i="32"/>
  <c r="B5974" i="32"/>
  <c r="C5974" i="32"/>
  <c r="D5974" i="32"/>
  <c r="E5974" i="32"/>
  <c r="A5975" i="32"/>
  <c r="B5975" i="32"/>
  <c r="C5975" i="32"/>
  <c r="D5975" i="32"/>
  <c r="E5975" i="32"/>
  <c r="A5976" i="32"/>
  <c r="B5976" i="32"/>
  <c r="C5976" i="32"/>
  <c r="D5976" i="32"/>
  <c r="E5976" i="32"/>
  <c r="A5977" i="32"/>
  <c r="B5977" i="32"/>
  <c r="C5977" i="32"/>
  <c r="D5977" i="32"/>
  <c r="E5977" i="32"/>
  <c r="A5978" i="32"/>
  <c r="B5978" i="32"/>
  <c r="C5978" i="32"/>
  <c r="D5978" i="32"/>
  <c r="E5978" i="32"/>
  <c r="A5979" i="32"/>
  <c r="B5979" i="32"/>
  <c r="C5979" i="32"/>
  <c r="D5979" i="32"/>
  <c r="E5979" i="32"/>
  <c r="A5980" i="32"/>
  <c r="B5980" i="32"/>
  <c r="C5980" i="32"/>
  <c r="D5980" i="32"/>
  <c r="E5980" i="32"/>
  <c r="A5981" i="32"/>
  <c r="B5981" i="32"/>
  <c r="C5981" i="32"/>
  <c r="D5981" i="32"/>
  <c r="E5981" i="32"/>
  <c r="A5982" i="32"/>
  <c r="B5982" i="32"/>
  <c r="C5982" i="32"/>
  <c r="D5982" i="32"/>
  <c r="E5982" i="32"/>
  <c r="A5983" i="32"/>
  <c r="B5983" i="32"/>
  <c r="C5983" i="32"/>
  <c r="D5983" i="32"/>
  <c r="E5983" i="32"/>
  <c r="A5984" i="32"/>
  <c r="B5984" i="32"/>
  <c r="C5984" i="32"/>
  <c r="D5984" i="32"/>
  <c r="E5984" i="32"/>
  <c r="A5985" i="32"/>
  <c r="B5985" i="32"/>
  <c r="C5985" i="32"/>
  <c r="D5985" i="32"/>
  <c r="E5985" i="32"/>
  <c r="A5986" i="32"/>
  <c r="B5986" i="32"/>
  <c r="C5986" i="32"/>
  <c r="D5986" i="32"/>
  <c r="E5986" i="32"/>
  <c r="A5987" i="32"/>
  <c r="B5987" i="32"/>
  <c r="C5987" i="32"/>
  <c r="D5987" i="32"/>
  <c r="E5987" i="32"/>
  <c r="A5988" i="32"/>
  <c r="B5988" i="32"/>
  <c r="C5988" i="32"/>
  <c r="D5988" i="32"/>
  <c r="E5988" i="32"/>
  <c r="A5989" i="32"/>
  <c r="B5989" i="32"/>
  <c r="C5989" i="32"/>
  <c r="D5989" i="32"/>
  <c r="E5989" i="32"/>
  <c r="A5990" i="32"/>
  <c r="B5990" i="32"/>
  <c r="C5990" i="32"/>
  <c r="D5990" i="32"/>
  <c r="E5990" i="32"/>
  <c r="A5991" i="32"/>
  <c r="B5991" i="32"/>
  <c r="C5991" i="32"/>
  <c r="D5991" i="32"/>
  <c r="E5991" i="32"/>
  <c r="A5992" i="32"/>
  <c r="B5992" i="32"/>
  <c r="C5992" i="32"/>
  <c r="D5992" i="32"/>
  <c r="E5992" i="32"/>
  <c r="A5993" i="32"/>
  <c r="B5993" i="32"/>
  <c r="C5993" i="32"/>
  <c r="D5993" i="32"/>
  <c r="E5993" i="32"/>
  <c r="A5994" i="32"/>
  <c r="B5994" i="32"/>
  <c r="C5994" i="32"/>
  <c r="D5994" i="32"/>
  <c r="E5994" i="32"/>
  <c r="A5995" i="32"/>
  <c r="B5995" i="32"/>
  <c r="C5995" i="32"/>
  <c r="D5995" i="32"/>
  <c r="E5995" i="32"/>
  <c r="A5996" i="32"/>
  <c r="B5996" i="32"/>
  <c r="C5996" i="32"/>
  <c r="D5996" i="32"/>
  <c r="E5996" i="32"/>
  <c r="A5997" i="32"/>
  <c r="B5997" i="32"/>
  <c r="C5997" i="32"/>
  <c r="D5997" i="32"/>
  <c r="E5997" i="32"/>
  <c r="A5998" i="32"/>
  <c r="B5998" i="32"/>
  <c r="C5998" i="32"/>
  <c r="D5998" i="32"/>
  <c r="E5998" i="32"/>
  <c r="A5999" i="32"/>
  <c r="B5999" i="32"/>
  <c r="C5999" i="32"/>
  <c r="D5999" i="32"/>
  <c r="E5999" i="32"/>
  <c r="A6000" i="32"/>
  <c r="B6000" i="32"/>
  <c r="C6000" i="32"/>
  <c r="D6000" i="32"/>
  <c r="E6000" i="32"/>
  <c r="A6001" i="32"/>
  <c r="B6001" i="32"/>
  <c r="C6001" i="32"/>
  <c r="D6001" i="32"/>
  <c r="E6001" i="32"/>
  <c r="A6002" i="32"/>
  <c r="B6002" i="32"/>
  <c r="C6002" i="32"/>
  <c r="D6002" i="32"/>
  <c r="E6002" i="32"/>
  <c r="A6003" i="32"/>
  <c r="B6003" i="32"/>
  <c r="C6003" i="32"/>
  <c r="D6003" i="32"/>
  <c r="E6003" i="32"/>
  <c r="A6004" i="32"/>
  <c r="B6004" i="32"/>
  <c r="C6004" i="32"/>
  <c r="D6004" i="32"/>
  <c r="E6004" i="32"/>
  <c r="A6005" i="32"/>
  <c r="B6005" i="32"/>
  <c r="C6005" i="32"/>
  <c r="D6005" i="32"/>
  <c r="E6005" i="32"/>
  <c r="A6006" i="32"/>
  <c r="B6006" i="32"/>
  <c r="C6006" i="32"/>
  <c r="D6006" i="32"/>
  <c r="E6006" i="32"/>
  <c r="A6007" i="32"/>
  <c r="B6007" i="32"/>
  <c r="C6007" i="32"/>
  <c r="D6007" i="32"/>
  <c r="E6007" i="32"/>
  <c r="A6008" i="32"/>
  <c r="B6008" i="32"/>
  <c r="C6008" i="32"/>
  <c r="D6008" i="32"/>
  <c r="E6008" i="32"/>
  <c r="A6009" i="32"/>
  <c r="B6009" i="32"/>
  <c r="C6009" i="32"/>
  <c r="D6009" i="32"/>
  <c r="E6009" i="32"/>
  <c r="A6010" i="32"/>
  <c r="B6010" i="32"/>
  <c r="C6010" i="32"/>
  <c r="D6010" i="32"/>
  <c r="E6010" i="32"/>
  <c r="A6011" i="32"/>
  <c r="B6011" i="32"/>
  <c r="C6011" i="32"/>
  <c r="D6011" i="32"/>
  <c r="E6011" i="32"/>
  <c r="A6012" i="32"/>
  <c r="B6012" i="32"/>
  <c r="C6012" i="32"/>
  <c r="D6012" i="32"/>
  <c r="E6012" i="32"/>
  <c r="A6013" i="32"/>
  <c r="B6013" i="32"/>
  <c r="C6013" i="32"/>
  <c r="D6013" i="32"/>
  <c r="E6013" i="32"/>
  <c r="A6014" i="32"/>
  <c r="B6014" i="32"/>
  <c r="C6014" i="32"/>
  <c r="D6014" i="32"/>
  <c r="E6014" i="32"/>
  <c r="A6015" i="32"/>
  <c r="B6015" i="32"/>
  <c r="C6015" i="32"/>
  <c r="D6015" i="32"/>
  <c r="E6015" i="32"/>
  <c r="A6016" i="32"/>
  <c r="B6016" i="32"/>
  <c r="C6016" i="32"/>
  <c r="D6016" i="32"/>
  <c r="E6016" i="32"/>
  <c r="A6017" i="32"/>
  <c r="B6017" i="32"/>
  <c r="C6017" i="32"/>
  <c r="D6017" i="32"/>
  <c r="E6017" i="32"/>
  <c r="A6018" i="32"/>
  <c r="B6018" i="32"/>
  <c r="C6018" i="32"/>
  <c r="D6018" i="32"/>
  <c r="E6018" i="32"/>
  <c r="A6019" i="32"/>
  <c r="B6019" i="32"/>
  <c r="C6019" i="32"/>
  <c r="D6019" i="32"/>
  <c r="E6019" i="32"/>
  <c r="A6020" i="32"/>
  <c r="B6020" i="32"/>
  <c r="C6020" i="32"/>
  <c r="D6020" i="32"/>
  <c r="E6020" i="32"/>
  <c r="A6021" i="32"/>
  <c r="B6021" i="32"/>
  <c r="C6021" i="32"/>
  <c r="D6021" i="32"/>
  <c r="E6021" i="32"/>
  <c r="A6022" i="32"/>
  <c r="B6022" i="32"/>
  <c r="C6022" i="32"/>
  <c r="D6022" i="32"/>
  <c r="E6022" i="32"/>
  <c r="A6023" i="32"/>
  <c r="B6023" i="32"/>
  <c r="C6023" i="32"/>
  <c r="D6023" i="32"/>
  <c r="E6023" i="32"/>
  <c r="A6024" i="32"/>
  <c r="B6024" i="32"/>
  <c r="C6024" i="32"/>
  <c r="D6024" i="32"/>
  <c r="E6024" i="32"/>
  <c r="A6025" i="32"/>
  <c r="B6025" i="32"/>
  <c r="C6025" i="32"/>
  <c r="D6025" i="32"/>
  <c r="E6025" i="32"/>
  <c r="A6026" i="32"/>
  <c r="B6026" i="32"/>
  <c r="C6026" i="32"/>
  <c r="D6026" i="32"/>
  <c r="E6026" i="32"/>
  <c r="A6027" i="32"/>
  <c r="B6027" i="32"/>
  <c r="C6027" i="32"/>
  <c r="D6027" i="32"/>
  <c r="E6027" i="32"/>
  <c r="A6028" i="32"/>
  <c r="B6028" i="32"/>
  <c r="C6028" i="32"/>
  <c r="D6028" i="32"/>
  <c r="E6028" i="32"/>
  <c r="A6029" i="32"/>
  <c r="B6029" i="32"/>
  <c r="C6029" i="32"/>
  <c r="D6029" i="32"/>
  <c r="E6029" i="32"/>
  <c r="A6030" i="32"/>
  <c r="B6030" i="32"/>
  <c r="C6030" i="32"/>
  <c r="D6030" i="32"/>
  <c r="E6030" i="32"/>
  <c r="A6031" i="32"/>
  <c r="B6031" i="32"/>
  <c r="C6031" i="32"/>
  <c r="D6031" i="32"/>
  <c r="E6031" i="32"/>
  <c r="A6032" i="32"/>
  <c r="B6032" i="32"/>
  <c r="C6032" i="32"/>
  <c r="D6032" i="32"/>
  <c r="E6032" i="32"/>
  <c r="A6033" i="32"/>
  <c r="B6033" i="32"/>
  <c r="C6033" i="32"/>
  <c r="D6033" i="32"/>
  <c r="E6033" i="32"/>
  <c r="A6034" i="32"/>
  <c r="B6034" i="32"/>
  <c r="C6034" i="32"/>
  <c r="D6034" i="32"/>
  <c r="E6034" i="32"/>
  <c r="A3090" i="32"/>
  <c r="B3090" i="32"/>
  <c r="C3090" i="32"/>
  <c r="D3090" i="32"/>
  <c r="E3090" i="32"/>
  <c r="A3091" i="32"/>
  <c r="B3091" i="32"/>
  <c r="C3091" i="32"/>
  <c r="D3091" i="32"/>
  <c r="E3091" i="32"/>
  <c r="A3092" i="32"/>
  <c r="B3092" i="32"/>
  <c r="C3092" i="32"/>
  <c r="D3092" i="32"/>
  <c r="E3092" i="32"/>
  <c r="A3093" i="32"/>
  <c r="B3093" i="32"/>
  <c r="C3093" i="32"/>
  <c r="D3093" i="32"/>
  <c r="E3093" i="32"/>
  <c r="A3094" i="32"/>
  <c r="B3094" i="32"/>
  <c r="C3094" i="32"/>
  <c r="D3094" i="32"/>
  <c r="E3094" i="32"/>
  <c r="A3089" i="32"/>
  <c r="B3089" i="32"/>
  <c r="C3089" i="32"/>
  <c r="D3089" i="32"/>
  <c r="E3089" i="32"/>
  <c r="E3088" i="32"/>
  <c r="D3088" i="32"/>
  <c r="C3088" i="32"/>
  <c r="B3088" i="32"/>
  <c r="A3088" i="32"/>
  <c r="A6035" i="32"/>
  <c r="B6035" i="32"/>
  <c r="C6035" i="32"/>
  <c r="D6035" i="32"/>
  <c r="E6035" i="32"/>
  <c r="A6036" i="32"/>
  <c r="B6036" i="32"/>
  <c r="C6036" i="32"/>
  <c r="D6036" i="32"/>
  <c r="E6036" i="32"/>
  <c r="A6037" i="32"/>
  <c r="B6037" i="32"/>
  <c r="C6037" i="32"/>
  <c r="D6037" i="32"/>
  <c r="E6037" i="32"/>
  <c r="A6038" i="32"/>
  <c r="B6038" i="32"/>
  <c r="C6038" i="32"/>
  <c r="D6038" i="32"/>
  <c r="E6038" i="32"/>
  <c r="A6039" i="32"/>
  <c r="B6039" i="32"/>
  <c r="C6039" i="32"/>
  <c r="D6039" i="32"/>
  <c r="E6039" i="32"/>
  <c r="A6040" i="32"/>
  <c r="B6040" i="32"/>
  <c r="C6040" i="32"/>
  <c r="D6040" i="32"/>
  <c r="E6040" i="32"/>
  <c r="A6041" i="32"/>
  <c r="B6041" i="32"/>
  <c r="C6041" i="32"/>
  <c r="D6041" i="32"/>
  <c r="E6041" i="32"/>
  <c r="A6042" i="32"/>
  <c r="B6042" i="32"/>
  <c r="C6042" i="32"/>
  <c r="D6042" i="32"/>
  <c r="E6042" i="32"/>
  <c r="A6043" i="32"/>
  <c r="B6043" i="32"/>
  <c r="C6043" i="32"/>
  <c r="D6043" i="32"/>
  <c r="E6043" i="32"/>
  <c r="A6044" i="32"/>
  <c r="B6044" i="32"/>
  <c r="C6044" i="32"/>
  <c r="D6044" i="32"/>
  <c r="E6044" i="32"/>
  <c r="A6045" i="32"/>
  <c r="B6045" i="32"/>
  <c r="C6045" i="32"/>
  <c r="D6045" i="32"/>
  <c r="E6045" i="32"/>
  <c r="A6046" i="32"/>
  <c r="B6046" i="32"/>
  <c r="C6046" i="32"/>
  <c r="D6046" i="32"/>
  <c r="E6046" i="32"/>
  <c r="A6047" i="32"/>
  <c r="B6047" i="32"/>
  <c r="C6047" i="32"/>
  <c r="D6047" i="32"/>
  <c r="E6047" i="32"/>
  <c r="A6048" i="32"/>
  <c r="B6048" i="32"/>
  <c r="C6048" i="32"/>
  <c r="D6048" i="32"/>
  <c r="E6048" i="32"/>
  <c r="A6049" i="32"/>
  <c r="B6049" i="32"/>
  <c r="C6049" i="32"/>
  <c r="D6049" i="32"/>
  <c r="E6049" i="32"/>
  <c r="A6050" i="32"/>
  <c r="B6050" i="32"/>
  <c r="C6050" i="32"/>
  <c r="D6050" i="32"/>
  <c r="E6050" i="32"/>
  <c r="A6051" i="32"/>
  <c r="B6051" i="32"/>
  <c r="C6051" i="32"/>
  <c r="D6051" i="32"/>
  <c r="E6051" i="32"/>
  <c r="A6052" i="32"/>
  <c r="B6052" i="32"/>
  <c r="C6052" i="32"/>
  <c r="D6052" i="32"/>
  <c r="E6052" i="32"/>
  <c r="A6053" i="32"/>
  <c r="B6053" i="32"/>
  <c r="C6053" i="32"/>
  <c r="D6053" i="32"/>
  <c r="E6053" i="32"/>
  <c r="A6054" i="32"/>
  <c r="B6054" i="32"/>
  <c r="C6054" i="32"/>
  <c r="D6054" i="32"/>
  <c r="E6054" i="32"/>
  <c r="A6055" i="32"/>
  <c r="B6055" i="32"/>
  <c r="C6055" i="32"/>
  <c r="D6055" i="32"/>
  <c r="E6055" i="32"/>
  <c r="A6056" i="32"/>
  <c r="B6056" i="32"/>
  <c r="C6056" i="32"/>
  <c r="D6056" i="32"/>
  <c r="E6056" i="32"/>
  <c r="A6057" i="32"/>
  <c r="B6057" i="32"/>
  <c r="C6057" i="32"/>
  <c r="D6057" i="32"/>
  <c r="E6057" i="32"/>
  <c r="A6058" i="32"/>
  <c r="B6058" i="32"/>
  <c r="C6058" i="32"/>
  <c r="D6058" i="32"/>
  <c r="E6058" i="32"/>
  <c r="A6059" i="32"/>
  <c r="B6059" i="32"/>
  <c r="C6059" i="32"/>
  <c r="D6059" i="32"/>
  <c r="E6059" i="32"/>
  <c r="A6060" i="32"/>
  <c r="B6060" i="32"/>
  <c r="C6060" i="32"/>
  <c r="D6060" i="32"/>
  <c r="E6060" i="32"/>
  <c r="A6061" i="32"/>
  <c r="B6061" i="32"/>
  <c r="C6061" i="32"/>
  <c r="D6061" i="32"/>
  <c r="E6061" i="32"/>
  <c r="A6062" i="32"/>
  <c r="B6062" i="32"/>
  <c r="C6062" i="32"/>
  <c r="D6062" i="32"/>
  <c r="E6062" i="32"/>
  <c r="A6063" i="32"/>
  <c r="B6063" i="32"/>
  <c r="C6063" i="32"/>
  <c r="D6063" i="32"/>
  <c r="E6063" i="32"/>
  <c r="A6064" i="32"/>
  <c r="B6064" i="32"/>
  <c r="C6064" i="32"/>
  <c r="D6064" i="32"/>
  <c r="E6064" i="32"/>
  <c r="A6065" i="32"/>
  <c r="B6065" i="32"/>
  <c r="C6065" i="32"/>
  <c r="D6065" i="32"/>
  <c r="E6065" i="32"/>
  <c r="A6066" i="32"/>
  <c r="B6066" i="32"/>
  <c r="C6066" i="32"/>
  <c r="D6066" i="32"/>
  <c r="E6066" i="32"/>
  <c r="A6067" i="32"/>
  <c r="B6067" i="32"/>
  <c r="C6067" i="32"/>
  <c r="D6067" i="32"/>
  <c r="E6067" i="32"/>
  <c r="A6068" i="32"/>
  <c r="B6068" i="32"/>
  <c r="C6068" i="32"/>
  <c r="D6068" i="32"/>
  <c r="E6068" i="32"/>
  <c r="A6069" i="32"/>
  <c r="B6069" i="32"/>
  <c r="C6069" i="32"/>
  <c r="D6069" i="32"/>
  <c r="E6069" i="32"/>
  <c r="A6070" i="32"/>
  <c r="B6070" i="32"/>
  <c r="C6070" i="32"/>
  <c r="D6070" i="32"/>
  <c r="E6070" i="32"/>
  <c r="A6071" i="32"/>
  <c r="B6071" i="32"/>
  <c r="C6071" i="32"/>
  <c r="D6071" i="32"/>
  <c r="E6071" i="32"/>
  <c r="A6072" i="32"/>
  <c r="B6072" i="32"/>
  <c r="C6072" i="32"/>
  <c r="D6072" i="32"/>
  <c r="E6072" i="32"/>
  <c r="A6073" i="32"/>
  <c r="B6073" i="32"/>
  <c r="C6073" i="32"/>
  <c r="D6073" i="32"/>
  <c r="E6073" i="32"/>
  <c r="A6074" i="32"/>
  <c r="B6074" i="32"/>
  <c r="C6074" i="32"/>
  <c r="D6074" i="32"/>
  <c r="E6074" i="32"/>
  <c r="A6075" i="32"/>
  <c r="B6075" i="32"/>
  <c r="C6075" i="32"/>
  <c r="D6075" i="32"/>
  <c r="E6075" i="32"/>
  <c r="A6076" i="32"/>
  <c r="B6076" i="32"/>
  <c r="C6076" i="32"/>
  <c r="D6076" i="32"/>
  <c r="E6076" i="32"/>
  <c r="A6077" i="32"/>
  <c r="B6077" i="32"/>
  <c r="C6077" i="32"/>
  <c r="D6077" i="32"/>
  <c r="E6077" i="32"/>
  <c r="A6078" i="32"/>
  <c r="B6078" i="32"/>
  <c r="C6078" i="32"/>
  <c r="D6078" i="32"/>
  <c r="E6078" i="32"/>
  <c r="A6079" i="32"/>
  <c r="B6079" i="32"/>
  <c r="C6079" i="32"/>
  <c r="D6079" i="32"/>
  <c r="E6079" i="32"/>
  <c r="A6080" i="32"/>
  <c r="B6080" i="32"/>
  <c r="C6080" i="32"/>
  <c r="D6080" i="32"/>
  <c r="E6080" i="32"/>
  <c r="A6081" i="32"/>
  <c r="B6081" i="32"/>
  <c r="C6081" i="32"/>
  <c r="D6081" i="32"/>
  <c r="E6081" i="32"/>
  <c r="A6082" i="32"/>
  <c r="B6082" i="32"/>
  <c r="C6082" i="32"/>
  <c r="D6082" i="32"/>
  <c r="E6082" i="32"/>
  <c r="A6083" i="32"/>
  <c r="B6083" i="32"/>
  <c r="C6083" i="32"/>
  <c r="D6083" i="32"/>
  <c r="E6083" i="32"/>
  <c r="A6084" i="32"/>
  <c r="B6084" i="32"/>
  <c r="C6084" i="32"/>
  <c r="D6084" i="32"/>
  <c r="E6084" i="32"/>
  <c r="A6085" i="32"/>
  <c r="B6085" i="32"/>
  <c r="C6085" i="32"/>
  <c r="D6085" i="32"/>
  <c r="E6085" i="32"/>
  <c r="A6086" i="32"/>
  <c r="B6086" i="32"/>
  <c r="C6086" i="32"/>
  <c r="D6086" i="32"/>
  <c r="E6086" i="32"/>
  <c r="A6087" i="32"/>
  <c r="B6087" i="32"/>
  <c r="C6087" i="32"/>
  <c r="D6087" i="32"/>
  <c r="E6087" i="32"/>
  <c r="A6088" i="32"/>
  <c r="B6088" i="32"/>
  <c r="C6088" i="32"/>
  <c r="D6088" i="32"/>
  <c r="E6088" i="32"/>
  <c r="A6089" i="32"/>
  <c r="B6089" i="32"/>
  <c r="C6089" i="32"/>
  <c r="D6089" i="32"/>
  <c r="E6089" i="32"/>
  <c r="A6090" i="32"/>
  <c r="B6090" i="32"/>
  <c r="C6090" i="32"/>
  <c r="D6090" i="32"/>
  <c r="E6090" i="32"/>
  <c r="A6091" i="32"/>
  <c r="B6091" i="32"/>
  <c r="C6091" i="32"/>
  <c r="D6091" i="32"/>
  <c r="E6091" i="32"/>
  <c r="A6092" i="32"/>
  <c r="B6092" i="32"/>
  <c r="C6092" i="32"/>
  <c r="D6092" i="32"/>
  <c r="E6092" i="32"/>
  <c r="A6093" i="32"/>
  <c r="B6093" i="32"/>
  <c r="C6093" i="32"/>
  <c r="D6093" i="32"/>
  <c r="E6093" i="32"/>
  <c r="A6094" i="32"/>
  <c r="B6094" i="32"/>
  <c r="C6094" i="32"/>
  <c r="D6094" i="32"/>
  <c r="E6094" i="32"/>
  <c r="A6095" i="32"/>
  <c r="B6095" i="32"/>
  <c r="C6095" i="32"/>
  <c r="D6095" i="32"/>
  <c r="E6095" i="32"/>
  <c r="A6096" i="32"/>
  <c r="B6096" i="32"/>
  <c r="C6096" i="32"/>
  <c r="D6096" i="32"/>
  <c r="E6096" i="32"/>
  <c r="A6097" i="32"/>
  <c r="B6097" i="32"/>
  <c r="C6097" i="32"/>
  <c r="D6097" i="32"/>
  <c r="E6097" i="32"/>
  <c r="A6098" i="32"/>
  <c r="B6098" i="32"/>
  <c r="C6098" i="32"/>
  <c r="D6098" i="32"/>
  <c r="E6098" i="32"/>
  <c r="A6099" i="32"/>
  <c r="B6099" i="32"/>
  <c r="C6099" i="32"/>
  <c r="D6099" i="32"/>
  <c r="E6099" i="32"/>
  <c r="A6100" i="32"/>
  <c r="B6100" i="32"/>
  <c r="C6100" i="32"/>
  <c r="D6100" i="32"/>
  <c r="E6100" i="32"/>
  <c r="A6101" i="32"/>
  <c r="B6101" i="32"/>
  <c r="C6101" i="32"/>
  <c r="D6101" i="32"/>
  <c r="E6101" i="32"/>
  <c r="A6102" i="32"/>
  <c r="B6102" i="32"/>
  <c r="C6102" i="32"/>
  <c r="D6102" i="32"/>
  <c r="E6102" i="32"/>
  <c r="A6103" i="32"/>
  <c r="B6103" i="32"/>
  <c r="C6103" i="32"/>
  <c r="D6103" i="32"/>
  <c r="E6103" i="32"/>
  <c r="A6104" i="32"/>
  <c r="B6104" i="32"/>
  <c r="C6104" i="32"/>
  <c r="D6104" i="32"/>
  <c r="E6104" i="32"/>
  <c r="A6105" i="32"/>
  <c r="B6105" i="32"/>
  <c r="C6105" i="32"/>
  <c r="D6105" i="32"/>
  <c r="E6105" i="32"/>
  <c r="A6106" i="32"/>
  <c r="B6106" i="32"/>
  <c r="C6106" i="32"/>
  <c r="D6106" i="32"/>
  <c r="E6106" i="32"/>
  <c r="A6107" i="32"/>
  <c r="B6107" i="32"/>
  <c r="C6107" i="32"/>
  <c r="D6107" i="32"/>
  <c r="E6107" i="32"/>
  <c r="A6108" i="32"/>
  <c r="B6108" i="32"/>
  <c r="C6108" i="32"/>
  <c r="D6108" i="32"/>
  <c r="E6108" i="32"/>
  <c r="A6109" i="32"/>
  <c r="B6109" i="32"/>
  <c r="C6109" i="32"/>
  <c r="D6109" i="32"/>
  <c r="E6109" i="32"/>
  <c r="A6110" i="32"/>
  <c r="B6110" i="32"/>
  <c r="C6110" i="32"/>
  <c r="D6110" i="32"/>
  <c r="E6110" i="32"/>
  <c r="A6111" i="32"/>
  <c r="B6111" i="32"/>
  <c r="C6111" i="32"/>
  <c r="D6111" i="32"/>
  <c r="E6111" i="32"/>
  <c r="A6112" i="32"/>
  <c r="B6112" i="32"/>
  <c r="C6112" i="32"/>
  <c r="D6112" i="32"/>
  <c r="E6112" i="32"/>
  <c r="A6113" i="32"/>
  <c r="B6113" i="32"/>
  <c r="C6113" i="32"/>
  <c r="D6113" i="32"/>
  <c r="E6113" i="32"/>
  <c r="A6114" i="32"/>
  <c r="B6114" i="32"/>
  <c r="C6114" i="32"/>
  <c r="D6114" i="32"/>
  <c r="E6114" i="32"/>
  <c r="A6115" i="32"/>
  <c r="B6115" i="32"/>
  <c r="C6115" i="32"/>
  <c r="D6115" i="32"/>
  <c r="E6115" i="32"/>
  <c r="A6116" i="32"/>
  <c r="B6116" i="32"/>
  <c r="C6116" i="32"/>
  <c r="D6116" i="32"/>
  <c r="E6116" i="32"/>
  <c r="A6117" i="32"/>
  <c r="B6117" i="32"/>
  <c r="C6117" i="32"/>
  <c r="D6117" i="32"/>
  <c r="E6117" i="32"/>
  <c r="A6118" i="32"/>
  <c r="B6118" i="32"/>
  <c r="C6118" i="32"/>
  <c r="D6118" i="32"/>
  <c r="E6118" i="32"/>
  <c r="A6119" i="32"/>
  <c r="B6119" i="32"/>
  <c r="C6119" i="32"/>
  <c r="D6119" i="32"/>
  <c r="E6119" i="32"/>
  <c r="A6120" i="32"/>
  <c r="B6120" i="32"/>
  <c r="C6120" i="32"/>
  <c r="D6120" i="32"/>
  <c r="E6120" i="32"/>
  <c r="A6121" i="32"/>
  <c r="B6121" i="32"/>
  <c r="C6121" i="32"/>
  <c r="D6121" i="32"/>
  <c r="E6121" i="32"/>
  <c r="A6122" i="32"/>
  <c r="B6122" i="32"/>
  <c r="C6122" i="32"/>
  <c r="D6122" i="32"/>
  <c r="E6122" i="32"/>
  <c r="A6123" i="32"/>
  <c r="B6123" i="32"/>
  <c r="C6123" i="32"/>
  <c r="D6123" i="32"/>
  <c r="E6123" i="32"/>
  <c r="A6124" i="32"/>
  <c r="B6124" i="32"/>
  <c r="C6124" i="32"/>
  <c r="D6124" i="32"/>
  <c r="E6124" i="32"/>
  <c r="A6125" i="32"/>
  <c r="B6125" i="32"/>
  <c r="C6125" i="32"/>
  <c r="D6125" i="32"/>
  <c r="E6125" i="32"/>
  <c r="A6126" i="32"/>
  <c r="B6126" i="32"/>
  <c r="C6126" i="32"/>
  <c r="D6126" i="32"/>
  <c r="E6126" i="32"/>
  <c r="A6127" i="32"/>
  <c r="B6127" i="32"/>
  <c r="C6127" i="32"/>
  <c r="D6127" i="32"/>
  <c r="E6127" i="32"/>
  <c r="A6128" i="32"/>
  <c r="B6128" i="32"/>
  <c r="C6128" i="32"/>
  <c r="D6128" i="32"/>
  <c r="E6128" i="32"/>
  <c r="A6129" i="32"/>
  <c r="B6129" i="32"/>
  <c r="C6129" i="32"/>
  <c r="D6129" i="32"/>
  <c r="E6129" i="32"/>
  <c r="A6130" i="32"/>
  <c r="B6130" i="32"/>
  <c r="C6130" i="32"/>
  <c r="D6130" i="32"/>
  <c r="E6130" i="32"/>
  <c r="A6131" i="32"/>
  <c r="B6131" i="32"/>
  <c r="C6131" i="32"/>
  <c r="D6131" i="32"/>
  <c r="E6131" i="32"/>
  <c r="A6132" i="32"/>
  <c r="B6132" i="32"/>
  <c r="C6132" i="32"/>
  <c r="D6132" i="32"/>
  <c r="E6132" i="32"/>
  <c r="A6133" i="32"/>
  <c r="B6133" i="32"/>
  <c r="C6133" i="32"/>
  <c r="D6133" i="32"/>
  <c r="E6133" i="32"/>
  <c r="A6134" i="32"/>
  <c r="B6134" i="32"/>
  <c r="C6134" i="32"/>
  <c r="D6134" i="32"/>
  <c r="E6134" i="32"/>
  <c r="A6135" i="32"/>
  <c r="B6135" i="32"/>
  <c r="C6135" i="32"/>
  <c r="D6135" i="32"/>
  <c r="E6135" i="32"/>
  <c r="A6136" i="32"/>
  <c r="B6136" i="32"/>
  <c r="C6136" i="32"/>
  <c r="D6136" i="32"/>
  <c r="E6136" i="32"/>
  <c r="A6137" i="32"/>
  <c r="B6137" i="32"/>
  <c r="C6137" i="32"/>
  <c r="D6137" i="32"/>
  <c r="E6137" i="32"/>
  <c r="A6138" i="32"/>
  <c r="B6138" i="32"/>
  <c r="C6138" i="32"/>
  <c r="D6138" i="32"/>
  <c r="E6138" i="32"/>
  <c r="A6139" i="32"/>
  <c r="B6139" i="32"/>
  <c r="C6139" i="32"/>
  <c r="D6139" i="32"/>
  <c r="E6139" i="32"/>
  <c r="A6140" i="32"/>
  <c r="B6140" i="32"/>
  <c r="C6140" i="32"/>
  <c r="D6140" i="32"/>
  <c r="E6140" i="32"/>
  <c r="A6141" i="32"/>
  <c r="B6141" i="32"/>
  <c r="C6141" i="32"/>
  <c r="D6141" i="32"/>
  <c r="E6141" i="32"/>
  <c r="A6142" i="32"/>
  <c r="B6142" i="32"/>
  <c r="C6142" i="32"/>
  <c r="D6142" i="32"/>
  <c r="E6142" i="32"/>
  <c r="A6143" i="32"/>
  <c r="B6143" i="32"/>
  <c r="C6143" i="32"/>
  <c r="D6143" i="32"/>
  <c r="E6143" i="32"/>
  <c r="A6144" i="32"/>
  <c r="B6144" i="32"/>
  <c r="C6144" i="32"/>
  <c r="D6144" i="32"/>
  <c r="E6144" i="32"/>
  <c r="A6145" i="32"/>
  <c r="B6145" i="32"/>
  <c r="C6145" i="32"/>
  <c r="D6145" i="32"/>
  <c r="E6145" i="32"/>
  <c r="A6146" i="32"/>
  <c r="B6146" i="32"/>
  <c r="C6146" i="32"/>
  <c r="D6146" i="32"/>
  <c r="E6146" i="32"/>
  <c r="A6147" i="32"/>
  <c r="B6147" i="32"/>
  <c r="C6147" i="32"/>
  <c r="D6147" i="32"/>
  <c r="E6147" i="32"/>
  <c r="A6148" i="32"/>
  <c r="B6148" i="32"/>
  <c r="C6148" i="32"/>
  <c r="D6148" i="32"/>
  <c r="E6148" i="32"/>
  <c r="A6149" i="32"/>
  <c r="B6149" i="32"/>
  <c r="C6149" i="32"/>
  <c r="D6149" i="32"/>
  <c r="E6149" i="32"/>
  <c r="A6150" i="32"/>
  <c r="B6150" i="32"/>
  <c r="C6150" i="32"/>
  <c r="D6150" i="32"/>
  <c r="E6150" i="32"/>
  <c r="A6151" i="32"/>
  <c r="B6151" i="32"/>
  <c r="C6151" i="32"/>
  <c r="D6151" i="32"/>
  <c r="E6151" i="32"/>
  <c r="A6152" i="32"/>
  <c r="B6152" i="32"/>
  <c r="C6152" i="32"/>
  <c r="D6152" i="32"/>
  <c r="E6152" i="32"/>
  <c r="A6153" i="32"/>
  <c r="B6153" i="32"/>
  <c r="C6153" i="32"/>
  <c r="D6153" i="32"/>
  <c r="E6153" i="32"/>
  <c r="A6154" i="32"/>
  <c r="B6154" i="32"/>
  <c r="C6154" i="32"/>
  <c r="D6154" i="32"/>
  <c r="E6154" i="32"/>
  <c r="A6155" i="32"/>
  <c r="B6155" i="32"/>
  <c r="C6155" i="32"/>
  <c r="D6155" i="32"/>
  <c r="E6155" i="32"/>
  <c r="A6156" i="32"/>
  <c r="B6156" i="32"/>
  <c r="C6156" i="32"/>
  <c r="D6156" i="32"/>
  <c r="E6156" i="32"/>
  <c r="A6157" i="32"/>
  <c r="B6157" i="32"/>
  <c r="C6157" i="32"/>
  <c r="D6157" i="32"/>
  <c r="E6157" i="32"/>
  <c r="A6158" i="32"/>
  <c r="B6158" i="32"/>
  <c r="C6158" i="32"/>
  <c r="D6158" i="32"/>
  <c r="E6158" i="32"/>
  <c r="A6159" i="32"/>
  <c r="B6159" i="32"/>
  <c r="C6159" i="32"/>
  <c r="D6159" i="32"/>
  <c r="E6159" i="32"/>
  <c r="A6160" i="32"/>
  <c r="B6160" i="32"/>
  <c r="C6160" i="32"/>
  <c r="D6160" i="32"/>
  <c r="E6160" i="32"/>
  <c r="A6161" i="32"/>
  <c r="B6161" i="32"/>
  <c r="C6161" i="32"/>
  <c r="D6161" i="32"/>
  <c r="E6161" i="32"/>
  <c r="A6162" i="32"/>
  <c r="B6162" i="32"/>
  <c r="C6162" i="32"/>
  <c r="D6162" i="32"/>
  <c r="E6162" i="32"/>
  <c r="A6163" i="32"/>
  <c r="B6163" i="32"/>
  <c r="C6163" i="32"/>
  <c r="D6163" i="32"/>
  <c r="E6163" i="32"/>
  <c r="A6164" i="32"/>
  <c r="B6164" i="32"/>
  <c r="C6164" i="32"/>
  <c r="D6164" i="32"/>
  <c r="E6164" i="32"/>
  <c r="A6165" i="32"/>
  <c r="B6165" i="32"/>
  <c r="C6165" i="32"/>
  <c r="D6165" i="32"/>
  <c r="E6165" i="32"/>
  <c r="A6166" i="32"/>
  <c r="B6166" i="32"/>
  <c r="C6166" i="32"/>
  <c r="D6166" i="32"/>
  <c r="E6166" i="32"/>
  <c r="A6167" i="32"/>
  <c r="B6167" i="32"/>
  <c r="C6167" i="32"/>
  <c r="D6167" i="32"/>
  <c r="E6167" i="32"/>
  <c r="A6168" i="32"/>
  <c r="B6168" i="32"/>
  <c r="C6168" i="32"/>
  <c r="D6168" i="32"/>
  <c r="E6168" i="32"/>
  <c r="A6169" i="32"/>
  <c r="B6169" i="32"/>
  <c r="D6169" i="32"/>
  <c r="E6169" i="32"/>
  <c r="C6169" i="32"/>
  <c r="BQ1" i="32"/>
  <c r="BR1" i="32"/>
  <c r="BS1" i="32"/>
  <c r="BT1" i="32"/>
  <c r="BU1" i="32"/>
  <c r="BV1" i="32"/>
  <c r="BW1" i="32"/>
  <c r="BX1" i="32"/>
  <c r="BY1" i="32"/>
  <c r="BZ1" i="32"/>
  <c r="CA1" i="32"/>
  <c r="CB1" i="32"/>
  <c r="CC1" i="32"/>
  <c r="CD1" i="32"/>
  <c r="CE1" i="32"/>
  <c r="CF1" i="32"/>
  <c r="BP1"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G455" i="32"/>
  <c r="G456" i="32"/>
  <c r="G457" i="32"/>
  <c r="G458" i="32"/>
  <c r="G459" i="32"/>
  <c r="G460" i="32"/>
  <c r="G461" i="32"/>
  <c r="G462" i="32"/>
  <c r="G463" i="32"/>
  <c r="G464" i="32"/>
  <c r="G465" i="32"/>
  <c r="G466" i="32"/>
  <c r="G467" i="32"/>
  <c r="G468" i="32"/>
  <c r="G469" i="32"/>
  <c r="G470" i="32"/>
  <c r="G471" i="32"/>
  <c r="G472" i="32"/>
  <c r="G473" i="32"/>
  <c r="G474" i="32"/>
  <c r="G475" i="32"/>
  <c r="G476" i="32"/>
  <c r="G477" i="32"/>
  <c r="G478" i="32"/>
  <c r="G479" i="32"/>
  <c r="G480" i="32"/>
  <c r="G481" i="32"/>
  <c r="G482" i="32"/>
  <c r="G483" i="32"/>
  <c r="G484" i="32"/>
  <c r="G485" i="32"/>
  <c r="G486" i="32"/>
  <c r="G487" i="32"/>
  <c r="G488" i="32"/>
  <c r="G489" i="32"/>
  <c r="G490" i="32"/>
  <c r="G491" i="32"/>
  <c r="G492" i="32"/>
  <c r="G493" i="32"/>
  <c r="G494" i="32"/>
  <c r="G495" i="32"/>
  <c r="G496" i="32"/>
  <c r="G497" i="32"/>
  <c r="G498" i="32"/>
  <c r="G499" i="32"/>
  <c r="G500" i="32"/>
  <c r="G501" i="32"/>
  <c r="G502" i="32"/>
  <c r="G503" i="32"/>
  <c r="G504" i="32"/>
  <c r="G505" i="32"/>
  <c r="G506" i="32"/>
  <c r="G507" i="32"/>
  <c r="G508" i="32"/>
  <c r="G509" i="32"/>
  <c r="G510" i="32"/>
  <c r="G511" i="32"/>
  <c r="G512" i="32"/>
  <c r="G513" i="32"/>
  <c r="G514" i="32"/>
  <c r="G515" i="32"/>
  <c r="G516" i="32"/>
  <c r="G517" i="32"/>
  <c r="G518" i="32"/>
  <c r="G519" i="32"/>
  <c r="G520" i="32"/>
  <c r="G521" i="32"/>
  <c r="G522" i="32"/>
  <c r="G523" i="32"/>
  <c r="G524" i="32"/>
  <c r="G525" i="32"/>
  <c r="G526" i="32"/>
  <c r="G527" i="32"/>
  <c r="G528" i="32"/>
  <c r="G529" i="32"/>
  <c r="G530" i="32"/>
  <c r="G531" i="32"/>
  <c r="G532" i="32"/>
  <c r="G533" i="32"/>
  <c r="G534" i="32"/>
  <c r="G535" i="32"/>
  <c r="G536" i="32"/>
  <c r="G537" i="32"/>
  <c r="G538" i="32"/>
  <c r="G539" i="32"/>
  <c r="G540" i="32"/>
  <c r="G541" i="32"/>
  <c r="G542" i="32"/>
  <c r="G543" i="32"/>
  <c r="G544" i="32"/>
  <c r="G545" i="32"/>
  <c r="G546" i="32"/>
  <c r="G547" i="32"/>
  <c r="G548" i="32"/>
  <c r="G549" i="32"/>
  <c r="G550" i="32"/>
  <c r="G551" i="32"/>
  <c r="G552" i="32"/>
  <c r="G553" i="32"/>
  <c r="G554" i="32"/>
  <c r="G555" i="32"/>
  <c r="G556" i="32"/>
  <c r="G557" i="32"/>
  <c r="G558" i="32"/>
  <c r="G559" i="32"/>
  <c r="G560" i="32"/>
  <c r="G561" i="32"/>
  <c r="G562" i="32"/>
  <c r="G563" i="32"/>
  <c r="G564" i="32"/>
  <c r="G565" i="32"/>
  <c r="G566" i="32"/>
  <c r="G567" i="32"/>
  <c r="G568" i="32"/>
  <c r="G569" i="32"/>
  <c r="G570" i="32"/>
  <c r="G571" i="32"/>
  <c r="G572" i="32"/>
  <c r="G573" i="32"/>
  <c r="G574" i="32"/>
  <c r="G575" i="32"/>
  <c r="G576" i="32"/>
  <c r="G577" i="32"/>
  <c r="G578" i="32"/>
  <c r="G579" i="32"/>
  <c r="G580" i="32"/>
  <c r="G581" i="32"/>
  <c r="G582" i="32"/>
  <c r="G583" i="32"/>
  <c r="G584" i="32"/>
  <c r="G585" i="32"/>
  <c r="G586" i="32"/>
  <c r="G587" i="32"/>
  <c r="G588" i="32"/>
  <c r="G589" i="32"/>
  <c r="G590" i="32"/>
  <c r="G591" i="32"/>
  <c r="G592" i="32"/>
  <c r="G593" i="32"/>
  <c r="G594" i="32"/>
  <c r="G595" i="32"/>
  <c r="G596" i="32"/>
  <c r="G597" i="32"/>
  <c r="G598" i="32"/>
  <c r="G599" i="32"/>
  <c r="G600" i="32"/>
  <c r="G601" i="32"/>
  <c r="G602" i="32"/>
  <c r="G603" i="32"/>
  <c r="G604" i="32"/>
  <c r="G605" i="32"/>
  <c r="G606" i="32"/>
  <c r="G607" i="32"/>
  <c r="G608" i="32"/>
  <c r="G609" i="32"/>
  <c r="G610" i="32"/>
  <c r="G611" i="32"/>
  <c r="G612" i="32"/>
  <c r="G613" i="32"/>
  <c r="G614" i="32"/>
  <c r="G615" i="32"/>
  <c r="G616" i="32"/>
  <c r="G617" i="32"/>
  <c r="G618" i="32"/>
  <c r="G619" i="32"/>
  <c r="G620" i="32"/>
  <c r="G621" i="32"/>
  <c r="G622" i="32"/>
  <c r="G623" i="32"/>
  <c r="G624" i="32"/>
  <c r="G625" i="32"/>
  <c r="G626" i="32"/>
  <c r="G627" i="32"/>
  <c r="G628" i="32"/>
  <c r="G629" i="32"/>
  <c r="G630" i="32"/>
  <c r="G631" i="32"/>
  <c r="G632" i="32"/>
  <c r="G633" i="32"/>
  <c r="G634" i="32"/>
  <c r="G635" i="32"/>
  <c r="G636" i="32"/>
  <c r="G637" i="32"/>
  <c r="G638" i="32"/>
  <c r="G639" i="32"/>
  <c r="G640" i="32"/>
  <c r="G641" i="32"/>
  <c r="G642" i="32"/>
  <c r="G643" i="32"/>
  <c r="G644" i="32"/>
  <c r="G645" i="32"/>
  <c r="G646" i="32"/>
  <c r="G647" i="32"/>
  <c r="G648" i="32"/>
  <c r="G649" i="32"/>
  <c r="G650" i="32"/>
  <c r="G651" i="32"/>
  <c r="G652" i="32"/>
  <c r="G653" i="32"/>
  <c r="G654" i="32"/>
  <c r="G655" i="32"/>
  <c r="G656" i="32"/>
  <c r="G657" i="32"/>
  <c r="G658" i="32"/>
  <c r="G659" i="32"/>
  <c r="G660" i="32"/>
  <c r="G661" i="32"/>
  <c r="G662" i="32"/>
  <c r="G663" i="32"/>
  <c r="G664" i="32"/>
  <c r="G665" i="32"/>
  <c r="G666" i="32"/>
  <c r="G667" i="32"/>
  <c r="G668" i="32"/>
  <c r="G669" i="32"/>
  <c r="G670" i="32"/>
  <c r="G671" i="32"/>
  <c r="G672" i="32"/>
  <c r="G673" i="32"/>
  <c r="G674" i="32"/>
  <c r="G675" i="32"/>
  <c r="G676" i="32"/>
  <c r="G677" i="32"/>
  <c r="G678" i="32"/>
  <c r="G679" i="32"/>
  <c r="G680" i="32"/>
  <c r="G681" i="32"/>
  <c r="G682" i="32"/>
  <c r="G683" i="32"/>
  <c r="G684" i="32"/>
  <c r="G685" i="32"/>
  <c r="G686" i="32"/>
  <c r="G687" i="32"/>
  <c r="G688" i="32"/>
  <c r="G689" i="32"/>
  <c r="G690" i="32"/>
  <c r="G691" i="32"/>
  <c r="G692" i="32"/>
  <c r="G693" i="32"/>
  <c r="G694" i="32"/>
  <c r="G695" i="32"/>
  <c r="G696" i="32"/>
  <c r="G697" i="32"/>
  <c r="G698" i="32"/>
  <c r="G699" i="32"/>
  <c r="G700" i="32"/>
  <c r="G701" i="32"/>
  <c r="G702" i="32"/>
  <c r="G703" i="32"/>
  <c r="G704" i="32"/>
  <c r="G705" i="32"/>
  <c r="G706" i="32"/>
  <c r="G707" i="32"/>
  <c r="G708" i="32"/>
  <c r="G709" i="32"/>
  <c r="G710" i="32"/>
  <c r="G711" i="32"/>
  <c r="G712" i="32"/>
  <c r="G713" i="32"/>
  <c r="G714" i="32"/>
  <c r="G715" i="32"/>
  <c r="G716" i="32"/>
  <c r="G717" i="32"/>
  <c r="G718" i="32"/>
  <c r="G719" i="32"/>
  <c r="G720" i="32"/>
  <c r="G721" i="32"/>
  <c r="G722" i="32"/>
  <c r="G723" i="32"/>
  <c r="G724" i="32"/>
  <c r="G725" i="32"/>
  <c r="G726" i="32"/>
  <c r="G727" i="32"/>
  <c r="G728" i="32"/>
  <c r="G729" i="32"/>
  <c r="G730" i="32"/>
  <c r="G731" i="32"/>
  <c r="G732" i="32"/>
  <c r="G733" i="32"/>
  <c r="G734" i="32"/>
  <c r="G735" i="32"/>
  <c r="G736" i="32"/>
  <c r="G737" i="32"/>
  <c r="G738" i="32"/>
  <c r="G739" i="32"/>
  <c r="G740" i="32"/>
  <c r="G741" i="32"/>
  <c r="G742" i="32"/>
  <c r="G743" i="32"/>
  <c r="G744" i="32"/>
  <c r="G745" i="32"/>
  <c r="G746" i="32"/>
  <c r="G747" i="32"/>
  <c r="G748" i="32"/>
  <c r="G749" i="32"/>
  <c r="G750" i="32"/>
  <c r="G751" i="32"/>
  <c r="G752" i="32"/>
  <c r="G753" i="32"/>
  <c r="G754" i="32"/>
  <c r="G755" i="32"/>
  <c r="G756" i="32"/>
  <c r="G757" i="32"/>
  <c r="G758" i="32"/>
  <c r="G759" i="32"/>
  <c r="G760" i="32"/>
  <c r="G761" i="32"/>
  <c r="G762" i="32"/>
  <c r="G763" i="32"/>
  <c r="G764" i="32"/>
  <c r="G765" i="32"/>
  <c r="G766" i="32"/>
  <c r="G767" i="32"/>
  <c r="G768" i="32"/>
  <c r="G769" i="32"/>
  <c r="G770" i="32"/>
  <c r="G771" i="32"/>
  <c r="G772" i="32"/>
  <c r="G773" i="32"/>
  <c r="G774" i="32"/>
  <c r="G775" i="32"/>
  <c r="G776" i="32"/>
  <c r="G777" i="32"/>
  <c r="G778" i="32"/>
  <c r="G779" i="32"/>
  <c r="G780" i="32"/>
  <c r="G781" i="32"/>
  <c r="G782" i="32"/>
  <c r="G783" i="32"/>
  <c r="G784" i="32"/>
  <c r="G785" i="32"/>
  <c r="G786" i="32"/>
  <c r="G787" i="32"/>
  <c r="G788" i="32"/>
  <c r="G789" i="32"/>
  <c r="G790" i="32"/>
  <c r="G791" i="32"/>
  <c r="G792" i="32"/>
  <c r="G793" i="32"/>
  <c r="G794" i="32"/>
  <c r="G795" i="32"/>
  <c r="G796" i="32"/>
  <c r="G797" i="32"/>
  <c r="G798" i="32"/>
  <c r="G799" i="32"/>
  <c r="G800" i="32"/>
  <c r="G801" i="32"/>
  <c r="G802" i="32"/>
  <c r="G803" i="32"/>
  <c r="G804" i="32"/>
  <c r="G805" i="32"/>
  <c r="G806" i="32"/>
  <c r="G807" i="32"/>
  <c r="G808" i="32"/>
  <c r="G809" i="32"/>
  <c r="G810" i="32"/>
  <c r="G811" i="32"/>
  <c r="G812" i="32"/>
  <c r="G813" i="32"/>
  <c r="G814" i="32"/>
  <c r="G815" i="32"/>
  <c r="G816" i="32"/>
  <c r="G817" i="32"/>
  <c r="G818" i="32"/>
  <c r="G819" i="32"/>
  <c r="G820" i="32"/>
  <c r="G821" i="32"/>
  <c r="G822" i="32"/>
  <c r="G823" i="32"/>
  <c r="G824" i="32"/>
  <c r="G825" i="32"/>
  <c r="G826" i="32"/>
  <c r="G827" i="32"/>
  <c r="G828" i="32"/>
  <c r="G829" i="32"/>
  <c r="G830" i="32"/>
  <c r="G831" i="32"/>
  <c r="G832" i="32"/>
  <c r="G833" i="32"/>
  <c r="G834" i="32"/>
  <c r="G835" i="32"/>
  <c r="G836" i="32"/>
  <c r="G837" i="32"/>
  <c r="G838" i="32"/>
  <c r="G839" i="32"/>
  <c r="G840" i="32"/>
  <c r="G841" i="32"/>
  <c r="G842" i="32"/>
  <c r="G843" i="32"/>
  <c r="G844" i="32"/>
  <c r="G845" i="32"/>
  <c r="G846" i="32"/>
  <c r="G847" i="32"/>
  <c r="G848" i="32"/>
  <c r="G849" i="32"/>
  <c r="G850" i="32"/>
  <c r="G851" i="32"/>
  <c r="G852" i="32"/>
  <c r="G853" i="32"/>
  <c r="G854" i="32"/>
  <c r="G855" i="32"/>
  <c r="G856" i="32"/>
  <c r="G857" i="32"/>
  <c r="G858" i="32"/>
  <c r="G859" i="32"/>
  <c r="G860" i="32"/>
  <c r="G861" i="32"/>
  <c r="G862" i="32"/>
  <c r="G863" i="32"/>
  <c r="G864" i="32"/>
  <c r="G865" i="32"/>
  <c r="G866" i="32"/>
  <c r="G867" i="32"/>
  <c r="G868" i="32"/>
  <c r="G869" i="32"/>
  <c r="G870" i="32"/>
  <c r="G871" i="32"/>
  <c r="G872" i="32"/>
  <c r="G873" i="32"/>
  <c r="G874" i="32"/>
  <c r="G875" i="32"/>
  <c r="G876" i="32"/>
  <c r="G877" i="32"/>
  <c r="G878" i="32"/>
  <c r="G879" i="32"/>
  <c r="G880" i="32"/>
  <c r="G881" i="32"/>
  <c r="G882" i="32"/>
  <c r="G883" i="32"/>
  <c r="G884" i="32"/>
  <c r="G885" i="32"/>
  <c r="G886" i="32"/>
  <c r="G887" i="32"/>
  <c r="G888" i="32"/>
  <c r="G889" i="32"/>
  <c r="G890" i="32"/>
  <c r="G891" i="32"/>
  <c r="G892" i="32"/>
  <c r="G893" i="32"/>
  <c r="G894" i="32"/>
  <c r="G895" i="32"/>
  <c r="G896" i="32"/>
  <c r="G897" i="32"/>
  <c r="G898" i="32"/>
  <c r="G899" i="32"/>
  <c r="G900" i="32"/>
  <c r="G901" i="32"/>
  <c r="G902" i="32"/>
  <c r="G903" i="32"/>
  <c r="G904" i="32"/>
  <c r="G905" i="32"/>
  <c r="G906" i="32"/>
  <c r="G907" i="32"/>
  <c r="G908" i="32"/>
  <c r="G909" i="32"/>
  <c r="G910" i="32"/>
  <c r="G911" i="32"/>
  <c r="G912" i="32"/>
  <c r="G913" i="32"/>
  <c r="G914" i="32"/>
  <c r="G915" i="32"/>
  <c r="G916" i="32"/>
  <c r="G917" i="32"/>
  <c r="G918" i="32"/>
  <c r="G919" i="32"/>
  <c r="G920" i="32"/>
  <c r="G921" i="32"/>
  <c r="G922" i="32"/>
  <c r="G923" i="32"/>
  <c r="G924" i="32"/>
  <c r="G925" i="32"/>
  <c r="G926" i="32"/>
  <c r="G927" i="32"/>
  <c r="G928" i="32"/>
  <c r="G929" i="32"/>
  <c r="G930" i="32"/>
  <c r="G931" i="32"/>
  <c r="G932" i="32"/>
  <c r="G933" i="32"/>
  <c r="G934" i="32"/>
  <c r="G935" i="32"/>
  <c r="G936" i="32"/>
  <c r="G937" i="32"/>
  <c r="G938" i="32"/>
  <c r="G939" i="32"/>
  <c r="G940" i="32"/>
  <c r="G941" i="32"/>
  <c r="G942" i="32"/>
  <c r="G943" i="32"/>
  <c r="G944" i="32"/>
  <c r="G945" i="32"/>
  <c r="G946" i="32"/>
  <c r="G947" i="32"/>
  <c r="G948" i="32"/>
  <c r="G949" i="32"/>
  <c r="G950" i="32"/>
  <c r="G951" i="32"/>
  <c r="G952" i="32"/>
  <c r="G953" i="32"/>
  <c r="G954" i="32"/>
  <c r="G955" i="32"/>
  <c r="G956" i="32"/>
  <c r="G957" i="32"/>
  <c r="G958" i="32"/>
  <c r="G959" i="32"/>
  <c r="G960" i="32"/>
  <c r="G961" i="32"/>
  <c r="G962" i="32"/>
  <c r="G963" i="32"/>
  <c r="G964" i="32"/>
  <c r="G965" i="32"/>
  <c r="G966" i="32"/>
  <c r="G967" i="32"/>
  <c r="G968" i="32"/>
  <c r="G969" i="32"/>
  <c r="G970" i="32"/>
  <c r="G971" i="32"/>
  <c r="G972" i="32"/>
  <c r="G973" i="32"/>
  <c r="G974" i="32"/>
  <c r="G975" i="32"/>
  <c r="G976" i="32"/>
  <c r="G977" i="32"/>
  <c r="G978" i="32"/>
  <c r="G979" i="32"/>
  <c r="G980" i="32"/>
  <c r="G981" i="32"/>
  <c r="G982" i="32"/>
  <c r="G983" i="32"/>
  <c r="G984" i="32"/>
  <c r="G985" i="32"/>
  <c r="G986" i="32"/>
  <c r="G987" i="32"/>
  <c r="G988" i="32"/>
  <c r="G989" i="32"/>
  <c r="G990" i="32"/>
  <c r="G991" i="32"/>
  <c r="G992" i="32"/>
  <c r="G993" i="32"/>
  <c r="G994" i="32"/>
  <c r="G995" i="32"/>
  <c r="G996" i="32"/>
  <c r="G997" i="32"/>
  <c r="G998" i="32"/>
  <c r="G999" i="32"/>
  <c r="G1000" i="32"/>
  <c r="G1001" i="32"/>
  <c r="G1002" i="32"/>
  <c r="G1003" i="32"/>
  <c r="G1004" i="32"/>
  <c r="G1005" i="32"/>
  <c r="G1006" i="32"/>
  <c r="G1007" i="32"/>
  <c r="G1008" i="32"/>
  <c r="G1009" i="32"/>
  <c r="G1010" i="32"/>
  <c r="G1011" i="32"/>
  <c r="G1012" i="32"/>
  <c r="G1013" i="32"/>
  <c r="G1014" i="32"/>
  <c r="G1015" i="32"/>
  <c r="G1016" i="32"/>
  <c r="G1017" i="32"/>
  <c r="G1018" i="32"/>
  <c r="G1019" i="32"/>
  <c r="G1020" i="32"/>
  <c r="G1021" i="32"/>
  <c r="G1022" i="32"/>
  <c r="G1023" i="32"/>
  <c r="G1024" i="32"/>
  <c r="G1025" i="32"/>
  <c r="G1026" i="32"/>
  <c r="G1027" i="32"/>
  <c r="G1028" i="32"/>
  <c r="G1029" i="32"/>
  <c r="G1030" i="32"/>
  <c r="G1031" i="32"/>
  <c r="G1032" i="32"/>
  <c r="G1033" i="32"/>
  <c r="G1034" i="32"/>
  <c r="G1035" i="32"/>
  <c r="G1036" i="32"/>
  <c r="G1037" i="32"/>
  <c r="G1038" i="32"/>
  <c r="G1039" i="32"/>
  <c r="G1040" i="32"/>
  <c r="G1041" i="32"/>
  <c r="G1042" i="32"/>
  <c r="G1043" i="32"/>
  <c r="G1044" i="32"/>
  <c r="G1045" i="32"/>
  <c r="G1046" i="32"/>
  <c r="G1047" i="32"/>
  <c r="G1048" i="32"/>
  <c r="G1049" i="32"/>
  <c r="G1050" i="32"/>
  <c r="G1051" i="32"/>
  <c r="G1052" i="32"/>
  <c r="G1053" i="32"/>
  <c r="G1054" i="32"/>
  <c r="G1055" i="32"/>
  <c r="G1056" i="32"/>
  <c r="G1057" i="32"/>
  <c r="G1058" i="32"/>
  <c r="G1059" i="32"/>
  <c r="G1060" i="32"/>
  <c r="G1061" i="32"/>
  <c r="G1062" i="32"/>
  <c r="G1063" i="32"/>
  <c r="G1064" i="32"/>
  <c r="G1065" i="32"/>
  <c r="G1066" i="32"/>
  <c r="G1067" i="32"/>
  <c r="G1068" i="32"/>
  <c r="G1069" i="32"/>
  <c r="G1070" i="32"/>
  <c r="G1071" i="32"/>
  <c r="G1072" i="32"/>
  <c r="G1073" i="32"/>
  <c r="G1074" i="32"/>
  <c r="G1075" i="32"/>
  <c r="G1076" i="32"/>
  <c r="G1077" i="32"/>
  <c r="G1078" i="32"/>
  <c r="G1079" i="32"/>
  <c r="G1080" i="32"/>
  <c r="G1081" i="32"/>
  <c r="G1082" i="32"/>
  <c r="G1083" i="32"/>
  <c r="G1084" i="32"/>
  <c r="G1085" i="32"/>
  <c r="G1086" i="32"/>
  <c r="G1087" i="32"/>
  <c r="G1088" i="32"/>
  <c r="G1089" i="32"/>
  <c r="G1090" i="32"/>
  <c r="G1091" i="32"/>
  <c r="G1092" i="32"/>
  <c r="G1093" i="32"/>
  <c r="G1094" i="32"/>
  <c r="G1095" i="32"/>
  <c r="G1096" i="32"/>
  <c r="G1097" i="32"/>
  <c r="G1098" i="32"/>
  <c r="G1099" i="32"/>
  <c r="G1100" i="32"/>
  <c r="G1101" i="32"/>
  <c r="G1102" i="32"/>
  <c r="G1103" i="32"/>
  <c r="G1104" i="32"/>
  <c r="G1105" i="32"/>
  <c r="G1106" i="32"/>
  <c r="G1107" i="32"/>
  <c r="G1108" i="32"/>
  <c r="G1109" i="32"/>
  <c r="G1110" i="32"/>
  <c r="G1111" i="32"/>
  <c r="G1112" i="32"/>
  <c r="G1113" i="32"/>
  <c r="G1114" i="32"/>
  <c r="G1115" i="32"/>
  <c r="G1116" i="32"/>
  <c r="G1117" i="32"/>
  <c r="G1118" i="32"/>
  <c r="G1119" i="32"/>
  <c r="G1120" i="32"/>
  <c r="G1121" i="32"/>
  <c r="G1122" i="32"/>
  <c r="G1123" i="32"/>
  <c r="G1124" i="32"/>
  <c r="G1125" i="32"/>
  <c r="G1126" i="32"/>
  <c r="G1127" i="32"/>
  <c r="G1128" i="32"/>
  <c r="G1129" i="32"/>
  <c r="G1130" i="32"/>
  <c r="G1131" i="32"/>
  <c r="G1132" i="32"/>
  <c r="G1133" i="32"/>
  <c r="G1134" i="32"/>
  <c r="G1135" i="32"/>
  <c r="G1136" i="32"/>
  <c r="G1137" i="32"/>
  <c r="G1138" i="32"/>
  <c r="G1139" i="32"/>
  <c r="G1140" i="32"/>
  <c r="G1141" i="32"/>
  <c r="G1142" i="32"/>
  <c r="G1143" i="32"/>
  <c r="G1144" i="32"/>
  <c r="G1145" i="32"/>
  <c r="G1146" i="32"/>
  <c r="G1147" i="32"/>
  <c r="G1148" i="32"/>
  <c r="G1149" i="32"/>
  <c r="G1150" i="32"/>
  <c r="G1151" i="32"/>
  <c r="G1152" i="32"/>
  <c r="G1153" i="32"/>
  <c r="G1154" i="32"/>
  <c r="G1155" i="32"/>
  <c r="G1156" i="32"/>
  <c r="G1157" i="32"/>
  <c r="G1158" i="32"/>
  <c r="G1159" i="32"/>
  <c r="G1160" i="32"/>
  <c r="G1161" i="32"/>
  <c r="G1162" i="32"/>
  <c r="G1163" i="32"/>
  <c r="G1164" i="32"/>
  <c r="G1165" i="32"/>
  <c r="G1166" i="32"/>
  <c r="G1167" i="32"/>
  <c r="G1168" i="32"/>
  <c r="G1169" i="32"/>
  <c r="G1170" i="32"/>
  <c r="G1171" i="32"/>
  <c r="G1172" i="32"/>
  <c r="G1173" i="32"/>
  <c r="G1174" i="32"/>
  <c r="G1175" i="32"/>
  <c r="G1176" i="32"/>
  <c r="G1177" i="32"/>
  <c r="G1178" i="32"/>
  <c r="G1179" i="32"/>
  <c r="G1180" i="32"/>
  <c r="G1181" i="32"/>
  <c r="G1182" i="32"/>
  <c r="G1183" i="32"/>
  <c r="G1184" i="32"/>
  <c r="G1185" i="32"/>
  <c r="G1186" i="32"/>
  <c r="G1187" i="32"/>
  <c r="G1188" i="32"/>
  <c r="G1189" i="32"/>
  <c r="G1190" i="32"/>
  <c r="G1191" i="32"/>
  <c r="G1192" i="32"/>
  <c r="G1193" i="32"/>
  <c r="G1194" i="32"/>
  <c r="G1195" i="32"/>
  <c r="G1196" i="32"/>
  <c r="G1197" i="32"/>
  <c r="G1198" i="32"/>
  <c r="G1199" i="32"/>
  <c r="G1200" i="32"/>
  <c r="G1201" i="32"/>
  <c r="G1202" i="32"/>
  <c r="G1203" i="32"/>
  <c r="G1204" i="32"/>
  <c r="G1205" i="32"/>
  <c r="G1206" i="32"/>
  <c r="G1207" i="32"/>
  <c r="G1208" i="32"/>
  <c r="G1209" i="32"/>
  <c r="G1210" i="32"/>
  <c r="G1211" i="32"/>
  <c r="G1212" i="32"/>
  <c r="G1213" i="32"/>
  <c r="G1214" i="32"/>
  <c r="G1215" i="32"/>
  <c r="G1216" i="32"/>
  <c r="G1217" i="32"/>
  <c r="G1218" i="32"/>
  <c r="G1219" i="32"/>
  <c r="G1220" i="32"/>
  <c r="G1221" i="32"/>
  <c r="G1222" i="32"/>
  <c r="G1223" i="32"/>
  <c r="G1224" i="32"/>
  <c r="G1225" i="32"/>
  <c r="G1226" i="32"/>
  <c r="G1227" i="32"/>
  <c r="G1228" i="32"/>
  <c r="G1229" i="32"/>
  <c r="G1230" i="32"/>
  <c r="G1231" i="32"/>
  <c r="G1232" i="32"/>
  <c r="G1233" i="32"/>
  <c r="G1234" i="32"/>
  <c r="G1235" i="32"/>
  <c r="G1236" i="32"/>
  <c r="G1237" i="32"/>
  <c r="G1238" i="32"/>
  <c r="G1239" i="32"/>
  <c r="G1240" i="32"/>
  <c r="G1241" i="32"/>
  <c r="G1242" i="32"/>
  <c r="G1243" i="32"/>
  <c r="G1244" i="32"/>
  <c r="G1245" i="32"/>
  <c r="G1246" i="32"/>
  <c r="G1247" i="32"/>
  <c r="G1248" i="32"/>
  <c r="G1249" i="32"/>
  <c r="G1250" i="32"/>
  <c r="G1251" i="32"/>
  <c r="G1252" i="32"/>
  <c r="G1253" i="32"/>
  <c r="G1254" i="32"/>
  <c r="G1255" i="32"/>
  <c r="G1256" i="32"/>
  <c r="G1257" i="32"/>
  <c r="G1258" i="32"/>
  <c r="G1259" i="32"/>
  <c r="G1260" i="32"/>
  <c r="G1261" i="32"/>
  <c r="G1262" i="32"/>
  <c r="G1263" i="32"/>
  <c r="G1264" i="32"/>
  <c r="G1265" i="32"/>
  <c r="G1266" i="32"/>
  <c r="G1267" i="32"/>
  <c r="G1268" i="32"/>
  <c r="G1269" i="32"/>
  <c r="G1270" i="32"/>
  <c r="G1271" i="32"/>
  <c r="G1272" i="32"/>
  <c r="G1273" i="32"/>
  <c r="G1274" i="32"/>
  <c r="G1275" i="32"/>
  <c r="G1276" i="32"/>
  <c r="G1277" i="32"/>
  <c r="G1278" i="32"/>
  <c r="G1279" i="32"/>
  <c r="G1280" i="32"/>
  <c r="G1281" i="32"/>
  <c r="G1282" i="32"/>
  <c r="G1283" i="32"/>
  <c r="G1284" i="32"/>
  <c r="G1285" i="32"/>
  <c r="G1286" i="32"/>
  <c r="G1287" i="32"/>
  <c r="G1288" i="32"/>
  <c r="G1289" i="32"/>
  <c r="G1290" i="32"/>
  <c r="G1291" i="32"/>
  <c r="G1292" i="32"/>
  <c r="G1293" i="32"/>
  <c r="G1294" i="32"/>
  <c r="G1295" i="32"/>
  <c r="G1296" i="32"/>
  <c r="G1297" i="32"/>
  <c r="G1298" i="32"/>
  <c r="G1299" i="32"/>
  <c r="G1300" i="32"/>
  <c r="G1301" i="32"/>
  <c r="G1302" i="32"/>
  <c r="G1303" i="32"/>
  <c r="G1304" i="32"/>
  <c r="G1305" i="32"/>
  <c r="G1306" i="32"/>
  <c r="G1307" i="32"/>
  <c r="G1308" i="32"/>
  <c r="G1309" i="32"/>
  <c r="G1310" i="32"/>
  <c r="G1311" i="32"/>
  <c r="G1312" i="32"/>
  <c r="G1313" i="32"/>
  <c r="G1314" i="32"/>
  <c r="G1315" i="32"/>
  <c r="G1316" i="32"/>
  <c r="G1317" i="32"/>
  <c r="G1318" i="32"/>
  <c r="G1319" i="32"/>
  <c r="G1320" i="32"/>
  <c r="G1321" i="32"/>
  <c r="G1322" i="32"/>
  <c r="G1323" i="32"/>
  <c r="G1324" i="32"/>
  <c r="G1325" i="32"/>
  <c r="G1326" i="32"/>
  <c r="G1327" i="32"/>
  <c r="G1328" i="32"/>
  <c r="G1329" i="32"/>
  <c r="G1330" i="32"/>
  <c r="G1331" i="32"/>
  <c r="G1332" i="32"/>
  <c r="G1333" i="32"/>
  <c r="G1334" i="32"/>
  <c r="G1335" i="32"/>
  <c r="G1336" i="32"/>
  <c r="G1337" i="32"/>
  <c r="G1338" i="32"/>
  <c r="G1339" i="32"/>
  <c r="G1340" i="32"/>
  <c r="G1341" i="32"/>
  <c r="G1342" i="32"/>
  <c r="G1343" i="32"/>
  <c r="G1344" i="32"/>
  <c r="G1345" i="32"/>
  <c r="G1346" i="32"/>
  <c r="G1347" i="32"/>
  <c r="G1348" i="32"/>
  <c r="G1349" i="32"/>
  <c r="G1350" i="32"/>
  <c r="G1351" i="32"/>
  <c r="G1352" i="32"/>
  <c r="G1353" i="32"/>
  <c r="G1354" i="32"/>
  <c r="G1355" i="32"/>
  <c r="G1356" i="32"/>
  <c r="G1357" i="32"/>
  <c r="G1358" i="32"/>
  <c r="G1359" i="32"/>
  <c r="G1360" i="32"/>
  <c r="G1361" i="32"/>
  <c r="G1362" i="32"/>
  <c r="G1363" i="32"/>
  <c r="G1364" i="32"/>
  <c r="G1365" i="32"/>
  <c r="G1366" i="32"/>
  <c r="G1367" i="32"/>
  <c r="G1368" i="32"/>
  <c r="G1369" i="32"/>
  <c r="G1370" i="32"/>
  <c r="G1371" i="32"/>
  <c r="G1372" i="32"/>
  <c r="G1373" i="32"/>
  <c r="G1374" i="32"/>
  <c r="G1375" i="32"/>
  <c r="G1376" i="32"/>
  <c r="G1377" i="32"/>
  <c r="G1378" i="32"/>
  <c r="G1379" i="32"/>
  <c r="G1380" i="32"/>
  <c r="G1381" i="32"/>
  <c r="G1382" i="32"/>
  <c r="G1383" i="32"/>
  <c r="G1384" i="32"/>
  <c r="G1385" i="32"/>
  <c r="G1386" i="32"/>
  <c r="G1387" i="32"/>
  <c r="G1388" i="32"/>
  <c r="G1389" i="32"/>
  <c r="G1390" i="32"/>
  <c r="G1391" i="32"/>
  <c r="G1392" i="32"/>
  <c r="G1393" i="32"/>
  <c r="G1394" i="32"/>
  <c r="G1395" i="32"/>
  <c r="G1396" i="32"/>
  <c r="G1397" i="32"/>
  <c r="G1398" i="32"/>
  <c r="G1399" i="32"/>
  <c r="G1400" i="32"/>
  <c r="G1401" i="32"/>
  <c r="G1402" i="32"/>
  <c r="G1403" i="32"/>
  <c r="G1404" i="32"/>
  <c r="G1405" i="32"/>
  <c r="G1406" i="32"/>
  <c r="G1407" i="32"/>
  <c r="G1408" i="32"/>
  <c r="G1409" i="32"/>
  <c r="G1410" i="32"/>
  <c r="G1411" i="32"/>
  <c r="G1412" i="32"/>
  <c r="G1413" i="32"/>
  <c r="G1414" i="32"/>
  <c r="G1415" i="32"/>
  <c r="G1416" i="32"/>
  <c r="G1417" i="32"/>
  <c r="G1418" i="32"/>
  <c r="G1419" i="32"/>
  <c r="G1420" i="32"/>
  <c r="G1421" i="32"/>
  <c r="G1422" i="32"/>
  <c r="G1423" i="32"/>
  <c r="G1424" i="32"/>
  <c r="G1425" i="32"/>
  <c r="G1426" i="32"/>
  <c r="G1427" i="32"/>
  <c r="G1428" i="32"/>
  <c r="G1429" i="32"/>
  <c r="G1430" i="32"/>
  <c r="G1431" i="32"/>
  <c r="G1432" i="32"/>
  <c r="G1433" i="32"/>
  <c r="G1434" i="32"/>
  <c r="G1435" i="32"/>
  <c r="G1436" i="32"/>
  <c r="G1437" i="32"/>
  <c r="G1438" i="32"/>
  <c r="G1439" i="32"/>
  <c r="G1440" i="32"/>
  <c r="G1441" i="32"/>
  <c r="G1442" i="32"/>
  <c r="G1443" i="32"/>
  <c r="G1444" i="32"/>
  <c r="G1445" i="32"/>
  <c r="G1446" i="32"/>
  <c r="G1447" i="32"/>
  <c r="G1448" i="32"/>
  <c r="G1449" i="32"/>
  <c r="G1450" i="32"/>
  <c r="G1451" i="32"/>
  <c r="G1452" i="32"/>
  <c r="G1453" i="32"/>
  <c r="G1454" i="32"/>
  <c r="G1455" i="32"/>
  <c r="G1456" i="32"/>
  <c r="G1457" i="32"/>
  <c r="G1458" i="32"/>
  <c r="G1459" i="32"/>
  <c r="G1460" i="32"/>
  <c r="G1461" i="32"/>
  <c r="G1462" i="32"/>
  <c r="G1463" i="32"/>
  <c r="G1464" i="32"/>
  <c r="G1465" i="32"/>
  <c r="G1466" i="32"/>
  <c r="G1467" i="32"/>
  <c r="G1468" i="32"/>
  <c r="G1469" i="32"/>
  <c r="G1470" i="32"/>
  <c r="G1471" i="32"/>
  <c r="G1472" i="32"/>
  <c r="G1473" i="32"/>
  <c r="G1474" i="32"/>
  <c r="G1475" i="32"/>
  <c r="G1476" i="32"/>
  <c r="G1477" i="32"/>
  <c r="G1478" i="32"/>
  <c r="G1479" i="32"/>
  <c r="G1480" i="32"/>
  <c r="G1481" i="32"/>
  <c r="G1482" i="32"/>
  <c r="G1483" i="32"/>
  <c r="G1484" i="32"/>
  <c r="G1485" i="32"/>
  <c r="G1486" i="32"/>
  <c r="G1487" i="32"/>
  <c r="G1488" i="32"/>
  <c r="G1489" i="32"/>
  <c r="G1490" i="32"/>
  <c r="G1491" i="32"/>
  <c r="G1492" i="32"/>
  <c r="G1493" i="32"/>
  <c r="G1494" i="32"/>
  <c r="G1495" i="32"/>
  <c r="G1496" i="32"/>
  <c r="G1497" i="32"/>
  <c r="G1498" i="32"/>
  <c r="G1499" i="32"/>
  <c r="G1500" i="32"/>
  <c r="G1501" i="32"/>
  <c r="G1502" i="32"/>
  <c r="G1503" i="32"/>
  <c r="G1504" i="32"/>
  <c r="G1505" i="32"/>
  <c r="G1506" i="32"/>
  <c r="G1507" i="32"/>
  <c r="G1508" i="32"/>
  <c r="G1509" i="32"/>
  <c r="G1510" i="32"/>
  <c r="G1511" i="32"/>
  <c r="G1512" i="32"/>
  <c r="G1513" i="32"/>
  <c r="G1514" i="32"/>
  <c r="G1515" i="32"/>
  <c r="G1516" i="32"/>
  <c r="G1517" i="32"/>
  <c r="G1518" i="32"/>
  <c r="G1519" i="32"/>
  <c r="G1520" i="32"/>
  <c r="G1521" i="32"/>
  <c r="G1522" i="32"/>
  <c r="G1523" i="32"/>
  <c r="G1524" i="32"/>
  <c r="G1525" i="32"/>
  <c r="G1526" i="32"/>
  <c r="G1527" i="32"/>
  <c r="G1528" i="32"/>
  <c r="G1529" i="32"/>
  <c r="G1530" i="32"/>
  <c r="G1531" i="32"/>
  <c r="G1532" i="32"/>
  <c r="G1533" i="32"/>
  <c r="G1534" i="32"/>
  <c r="G1535" i="32"/>
  <c r="G1536" i="32"/>
  <c r="G1537" i="32"/>
  <c r="G1538" i="32"/>
  <c r="G1539" i="32"/>
  <c r="G1540" i="32"/>
  <c r="G1541" i="32"/>
  <c r="G1542" i="32"/>
  <c r="G1543" i="32"/>
  <c r="G1544" i="32"/>
  <c r="G1545" i="32"/>
  <c r="G1546" i="32"/>
  <c r="G1547" i="32"/>
  <c r="G1548" i="32"/>
  <c r="G1549" i="32"/>
  <c r="G1550" i="32"/>
  <c r="G1551" i="32"/>
  <c r="G1552" i="32"/>
  <c r="G1553" i="32"/>
  <c r="G1554" i="32"/>
  <c r="G1555" i="32"/>
  <c r="G1556" i="32"/>
  <c r="G1557" i="32"/>
  <c r="G1558" i="32"/>
  <c r="G1559" i="32"/>
  <c r="G1560" i="32"/>
  <c r="G1561" i="32"/>
  <c r="G1562" i="32"/>
  <c r="G1563" i="32"/>
  <c r="G1564" i="32"/>
  <c r="G1565" i="32"/>
  <c r="G1566" i="32"/>
  <c r="G1567" i="32"/>
  <c r="G1568" i="32"/>
  <c r="G1569" i="32"/>
  <c r="G1570" i="32"/>
  <c r="G1571" i="32"/>
  <c r="G1572" i="32"/>
  <c r="G1573" i="32"/>
  <c r="G1574" i="32"/>
  <c r="G1575" i="32"/>
  <c r="G1576" i="32"/>
  <c r="G1577" i="32"/>
  <c r="G1578" i="32"/>
  <c r="G1579" i="32"/>
  <c r="G1580" i="32"/>
  <c r="G1581" i="32"/>
  <c r="G1582" i="32"/>
  <c r="G1583" i="32"/>
  <c r="G1584" i="32"/>
  <c r="G1585" i="32"/>
  <c r="G1586" i="32"/>
  <c r="G1587" i="32"/>
  <c r="G1588" i="32"/>
  <c r="G1589" i="32"/>
  <c r="G1590" i="32"/>
  <c r="G1591" i="32"/>
  <c r="G1592" i="32"/>
  <c r="G1593" i="32"/>
  <c r="G1594" i="32"/>
  <c r="G1595" i="32"/>
  <c r="G1596" i="32"/>
  <c r="G1597" i="32"/>
  <c r="G1598" i="32"/>
  <c r="G1599" i="32"/>
  <c r="G1600" i="32"/>
  <c r="G1601" i="32"/>
  <c r="G1602" i="32"/>
  <c r="G1603" i="32"/>
  <c r="G1604" i="32"/>
  <c r="G1605" i="32"/>
  <c r="G1606" i="32"/>
  <c r="G1607" i="32"/>
  <c r="G1608" i="32"/>
  <c r="G1609" i="32"/>
  <c r="G1610" i="32"/>
  <c r="G1611" i="32"/>
  <c r="G1612" i="32"/>
  <c r="G1613" i="32"/>
  <c r="G1614" i="32"/>
  <c r="G1615" i="32"/>
  <c r="G1616" i="32"/>
  <c r="G1617" i="32"/>
  <c r="G1618" i="32"/>
  <c r="G1619" i="32"/>
  <c r="G1620" i="32"/>
  <c r="G1621" i="32"/>
  <c r="G1622" i="32"/>
  <c r="G1623" i="32"/>
  <c r="G1624" i="32"/>
  <c r="G1625" i="32"/>
  <c r="G1626" i="32"/>
  <c r="G1627" i="32"/>
  <c r="G1628" i="32"/>
  <c r="G1629" i="32"/>
  <c r="G1630" i="32"/>
  <c r="G1631" i="32"/>
  <c r="G1632" i="32"/>
  <c r="G1633" i="32"/>
  <c r="G1634" i="32"/>
  <c r="G1635" i="32"/>
  <c r="G1636" i="32"/>
  <c r="G1637" i="32"/>
  <c r="G1638" i="32"/>
  <c r="G1639" i="32"/>
  <c r="G1640" i="32"/>
  <c r="G1641" i="32"/>
  <c r="G1642" i="32"/>
  <c r="G1643" i="32"/>
  <c r="G1644" i="32"/>
  <c r="G1645" i="32"/>
  <c r="G1646" i="32"/>
  <c r="G1647" i="32"/>
  <c r="G1648" i="32"/>
  <c r="G1649" i="32"/>
  <c r="G1650" i="32"/>
  <c r="G1651" i="32"/>
  <c r="G1652" i="32"/>
  <c r="G1653" i="32"/>
  <c r="G1654" i="32"/>
  <c r="G1655" i="32"/>
  <c r="G1656" i="32"/>
  <c r="G1657" i="32"/>
  <c r="G1658" i="32"/>
  <c r="G1659" i="32"/>
  <c r="G1660" i="32"/>
  <c r="G1661" i="32"/>
  <c r="G1662" i="32"/>
  <c r="G1663" i="32"/>
  <c r="G1664" i="32"/>
  <c r="G1665" i="32"/>
  <c r="G1666" i="32"/>
  <c r="G1667" i="32"/>
  <c r="G1668" i="32"/>
  <c r="G1669" i="32"/>
  <c r="G1670" i="32"/>
  <c r="G1671" i="32"/>
  <c r="G1672" i="32"/>
  <c r="G1673" i="32"/>
  <c r="G1674" i="32"/>
  <c r="G1675" i="32"/>
  <c r="G1676" i="32"/>
  <c r="G1677" i="32"/>
  <c r="G1678" i="32"/>
  <c r="G1679" i="32"/>
  <c r="G1680" i="32"/>
  <c r="G1681" i="32"/>
  <c r="G1682" i="32"/>
  <c r="G1683" i="32"/>
  <c r="G1684" i="32"/>
  <c r="G1685" i="32"/>
  <c r="G1686" i="32"/>
  <c r="G1687" i="32"/>
  <c r="G1688" i="32"/>
  <c r="G1689" i="32"/>
  <c r="G1690" i="32"/>
  <c r="G1691" i="32"/>
  <c r="G1692" i="32"/>
  <c r="G1693" i="32"/>
  <c r="G1694" i="32"/>
  <c r="G1695" i="32"/>
  <c r="G1696" i="32"/>
  <c r="G1697" i="32"/>
  <c r="G1698" i="32"/>
  <c r="G1699" i="32"/>
  <c r="G1700" i="32"/>
  <c r="G1701" i="32"/>
  <c r="G1702" i="32"/>
  <c r="G1703" i="32"/>
  <c r="G1704" i="32"/>
  <c r="G1705" i="32"/>
  <c r="G1706" i="32"/>
  <c r="G1707" i="32"/>
  <c r="G1708" i="32"/>
  <c r="G1709" i="32"/>
  <c r="G1710" i="32"/>
  <c r="G1711" i="32"/>
  <c r="G1712" i="32"/>
  <c r="G1713" i="32"/>
  <c r="G1714" i="32"/>
  <c r="G1715" i="32"/>
  <c r="G1716" i="32"/>
  <c r="G1717" i="32"/>
  <c r="G1718" i="32"/>
  <c r="G1719" i="32"/>
  <c r="G1720" i="32"/>
  <c r="G1721" i="32"/>
  <c r="G1722" i="32"/>
  <c r="G1723" i="32"/>
  <c r="G1724" i="32"/>
  <c r="G1725" i="32"/>
  <c r="G1726" i="32"/>
  <c r="G1727" i="32"/>
  <c r="G1728" i="32"/>
  <c r="G1729" i="32"/>
  <c r="G1730" i="32"/>
  <c r="G1731" i="32"/>
  <c r="G1732" i="32"/>
  <c r="G1733" i="32"/>
  <c r="G1734" i="32"/>
  <c r="G1735" i="32"/>
  <c r="G1736" i="32"/>
  <c r="G1737" i="32"/>
  <c r="G1738" i="32"/>
  <c r="G1739" i="32"/>
  <c r="G1740" i="32"/>
  <c r="G1741" i="32"/>
  <c r="G1742" i="32"/>
  <c r="G1743" i="32"/>
  <c r="G1744" i="32"/>
  <c r="G1745" i="32"/>
  <c r="G1746" i="32"/>
  <c r="G1747" i="32"/>
  <c r="G1748" i="32"/>
  <c r="G1749" i="32"/>
  <c r="G1750" i="32"/>
  <c r="G1751" i="32"/>
  <c r="G1752" i="32"/>
  <c r="G1753" i="32"/>
  <c r="G1754" i="32"/>
  <c r="G1755" i="32"/>
  <c r="G1756" i="32"/>
  <c r="G1757" i="32"/>
  <c r="G1758" i="32"/>
  <c r="G1759" i="32"/>
  <c r="G1760" i="32"/>
  <c r="G1761" i="32"/>
  <c r="G1762" i="32"/>
  <c r="G1763" i="32"/>
  <c r="G1764" i="32"/>
  <c r="G1765" i="32"/>
  <c r="G1766" i="32"/>
  <c r="G1767" i="32"/>
  <c r="G1768" i="32"/>
  <c r="G1769" i="32"/>
  <c r="G1770" i="32"/>
  <c r="G1771" i="32"/>
  <c r="G1772" i="32"/>
  <c r="G1773" i="32"/>
  <c r="G1774" i="32"/>
  <c r="G1775" i="32"/>
  <c r="G1776" i="32"/>
  <c r="G1777" i="32"/>
  <c r="G1778" i="32"/>
  <c r="G1779" i="32"/>
  <c r="G1780" i="32"/>
  <c r="G1781" i="32"/>
  <c r="G1782" i="32"/>
  <c r="G1783" i="32"/>
  <c r="G1784" i="32"/>
  <c r="G1785" i="32"/>
  <c r="G1786" i="32"/>
  <c r="G1787" i="32"/>
  <c r="G1788" i="32"/>
  <c r="G1789" i="32"/>
  <c r="G1790" i="32"/>
  <c r="G1791" i="32"/>
  <c r="G1792" i="32"/>
  <c r="G1793" i="32"/>
  <c r="G1794" i="32"/>
  <c r="G1795" i="32"/>
  <c r="G1796" i="32"/>
  <c r="G1797" i="32"/>
  <c r="G1798" i="32"/>
  <c r="G1799" i="32"/>
  <c r="G1800" i="32"/>
  <c r="G1801" i="32"/>
  <c r="G1802" i="32"/>
  <c r="G1803" i="32"/>
  <c r="G1804" i="32"/>
  <c r="G1805" i="32"/>
  <c r="G1806" i="32"/>
  <c r="G1807" i="32"/>
  <c r="G1808" i="32"/>
  <c r="G1809" i="32"/>
  <c r="G1810" i="32"/>
  <c r="G1811" i="32"/>
  <c r="G1812" i="32"/>
  <c r="G1813" i="32"/>
  <c r="G1814" i="32"/>
  <c r="G1815" i="32"/>
  <c r="G1816" i="32"/>
  <c r="G1817" i="32"/>
  <c r="G1818" i="32"/>
  <c r="G1819" i="32"/>
  <c r="G1820" i="32"/>
  <c r="G1821" i="32"/>
  <c r="G1822" i="32"/>
  <c r="G1823" i="32"/>
  <c r="G1824" i="32"/>
  <c r="G1825" i="32"/>
  <c r="G1826" i="32"/>
  <c r="G1827" i="32"/>
  <c r="G1828" i="32"/>
  <c r="G1829" i="32"/>
  <c r="G1830" i="32"/>
  <c r="G1831" i="32"/>
  <c r="G1832" i="32"/>
  <c r="G1833" i="32"/>
  <c r="G1834" i="32"/>
  <c r="G1835" i="32"/>
  <c r="G1836" i="32"/>
  <c r="G1837" i="32"/>
  <c r="G1838" i="32"/>
  <c r="G1839" i="32"/>
  <c r="G1840" i="32"/>
  <c r="G1841" i="32"/>
  <c r="G1842" i="32"/>
  <c r="G1843" i="32"/>
  <c r="G1844" i="32"/>
  <c r="G1845" i="32"/>
  <c r="G1846" i="32"/>
  <c r="G1847" i="32"/>
  <c r="G1848" i="32"/>
  <c r="G1849" i="32"/>
  <c r="G1850" i="32"/>
  <c r="G1851" i="32"/>
  <c r="G1852" i="32"/>
  <c r="G1853" i="32"/>
  <c r="G1854" i="32"/>
  <c r="G1855" i="32"/>
  <c r="G1856" i="32"/>
  <c r="G1857" i="32"/>
  <c r="G1858" i="32"/>
  <c r="G1859" i="32"/>
  <c r="G1860" i="32"/>
  <c r="G1861" i="32"/>
  <c r="G1862" i="32"/>
  <c r="G1863" i="32"/>
  <c r="G1864" i="32"/>
  <c r="G1865" i="32"/>
  <c r="G1866" i="32"/>
  <c r="G1867" i="32"/>
  <c r="G1868" i="32"/>
  <c r="G1869" i="32"/>
  <c r="G1870" i="32"/>
  <c r="G1871" i="32"/>
  <c r="G1872" i="32"/>
  <c r="G1873" i="32"/>
  <c r="G1874" i="32"/>
  <c r="G1875" i="32"/>
  <c r="G1876" i="32"/>
  <c r="G1877" i="32"/>
  <c r="G1878" i="32"/>
  <c r="G1879" i="32"/>
  <c r="G1880" i="32"/>
  <c r="G1881" i="32"/>
  <c r="G1882" i="32"/>
  <c r="G1883" i="32"/>
  <c r="G1884" i="32"/>
  <c r="G1885" i="32"/>
  <c r="G1886" i="32"/>
  <c r="G1887" i="32"/>
  <c r="G1888" i="32"/>
  <c r="G1889" i="32"/>
  <c r="G1890" i="32"/>
  <c r="G1891" i="32"/>
  <c r="G1892" i="32"/>
  <c r="G1893" i="32"/>
  <c r="G1894" i="32"/>
  <c r="G1895" i="32"/>
  <c r="G1896" i="32"/>
  <c r="G1897" i="32"/>
  <c r="G1898" i="32"/>
  <c r="G1899" i="32"/>
  <c r="G1900" i="32"/>
  <c r="G1901" i="32"/>
  <c r="G1902" i="32"/>
  <c r="G1903" i="32"/>
  <c r="G1904" i="32"/>
  <c r="G1905" i="32"/>
  <c r="G1906" i="32"/>
  <c r="G1907" i="32"/>
  <c r="G1908" i="32"/>
  <c r="G1909" i="32"/>
  <c r="G1910" i="32"/>
  <c r="G1911" i="32"/>
  <c r="G1912" i="32"/>
  <c r="G1913" i="32"/>
  <c r="G1914" i="32"/>
  <c r="G1915" i="32"/>
  <c r="G1916" i="32"/>
  <c r="G1917" i="32"/>
  <c r="G1918" i="32"/>
  <c r="G1919" i="32"/>
  <c r="G1920" i="32"/>
  <c r="G1921" i="32"/>
  <c r="G1922" i="32"/>
  <c r="G1923" i="32"/>
  <c r="G1924" i="32"/>
  <c r="G1925" i="32"/>
  <c r="G1926" i="32"/>
  <c r="G1927" i="32"/>
  <c r="G1928" i="32"/>
  <c r="G1929" i="32"/>
  <c r="G1930" i="32"/>
  <c r="G1931" i="32"/>
  <c r="G1932" i="32"/>
  <c r="G1933" i="32"/>
  <c r="G1934" i="32"/>
  <c r="G1935" i="32"/>
  <c r="G1936" i="32"/>
  <c r="G1937" i="32"/>
  <c r="G1938" i="32"/>
  <c r="G1939" i="32"/>
  <c r="G1940" i="32"/>
  <c r="G1941" i="32"/>
  <c r="G1942" i="32"/>
  <c r="G1943" i="32"/>
  <c r="G1944" i="32"/>
  <c r="G1945" i="32"/>
  <c r="G1946" i="32"/>
  <c r="G1947" i="32"/>
  <c r="G1948" i="32"/>
  <c r="G1949" i="32"/>
  <c r="G1950" i="32"/>
  <c r="G1951" i="32"/>
  <c r="G1952" i="32"/>
  <c r="G1953" i="32"/>
  <c r="G1954" i="32"/>
  <c r="G1955" i="32"/>
  <c r="G1956" i="32"/>
  <c r="G1957" i="32"/>
  <c r="G1958" i="32"/>
  <c r="G1959" i="32"/>
  <c r="G1960" i="32"/>
  <c r="G1961" i="32"/>
  <c r="G1962" i="32"/>
  <c r="G1963" i="32"/>
  <c r="G1964" i="32"/>
  <c r="G1965" i="32"/>
  <c r="G1966" i="32"/>
  <c r="G1967" i="32"/>
  <c r="G1968" i="32"/>
  <c r="G1969" i="32"/>
  <c r="G1970" i="32"/>
  <c r="G1971" i="32"/>
  <c r="G1972" i="32"/>
  <c r="G1973" i="32"/>
  <c r="G1974" i="32"/>
  <c r="G1975" i="32"/>
  <c r="G1976" i="32"/>
  <c r="G1977" i="32"/>
  <c r="G1978" i="32"/>
  <c r="G1979" i="32"/>
  <c r="G1980" i="32"/>
  <c r="G1981" i="32"/>
  <c r="G1982" i="32"/>
  <c r="G1983" i="32"/>
  <c r="G1984" i="32"/>
  <c r="G1985" i="32"/>
  <c r="G1986" i="32"/>
  <c r="G1987" i="32"/>
  <c r="G1988" i="32"/>
  <c r="G1989" i="32"/>
  <c r="G1990" i="32"/>
  <c r="G1991" i="32"/>
  <c r="G1992" i="32"/>
  <c r="G1993" i="32"/>
  <c r="G1994" i="32"/>
  <c r="G1995" i="32"/>
  <c r="G1996" i="32"/>
  <c r="G1997" i="32"/>
  <c r="G1998" i="32"/>
  <c r="G1999" i="32"/>
  <c r="G2000" i="32"/>
  <c r="G2001" i="32"/>
  <c r="G2002" i="32"/>
  <c r="G2003" i="32"/>
  <c r="G2004" i="32"/>
  <c r="G2005" i="32"/>
  <c r="G2006" i="32"/>
  <c r="G2007" i="32"/>
  <c r="G2008" i="32"/>
  <c r="G2009" i="32"/>
  <c r="G2010" i="32"/>
  <c r="G2011" i="32"/>
  <c r="G2012" i="32"/>
  <c r="G2013" i="32"/>
  <c r="G2014" i="32"/>
  <c r="G2015" i="32"/>
  <c r="G2016" i="32"/>
  <c r="G2017" i="32"/>
  <c r="G2018" i="32"/>
  <c r="G2019" i="32"/>
  <c r="G2020" i="32"/>
  <c r="G2021" i="32"/>
  <c r="G2022" i="32"/>
  <c r="G2023" i="32"/>
  <c r="G2024" i="32"/>
  <c r="G2025" i="32"/>
  <c r="G2026" i="32"/>
  <c r="G2027" i="32"/>
  <c r="G2028" i="32"/>
  <c r="G2029" i="32"/>
  <c r="G2030" i="32"/>
  <c r="G2031" i="32"/>
  <c r="G2032" i="32"/>
  <c r="G2033" i="32"/>
  <c r="G2034" i="32"/>
  <c r="G2035" i="32"/>
  <c r="G2036" i="32"/>
  <c r="G2037" i="32"/>
  <c r="G2038" i="32"/>
  <c r="G2039" i="32"/>
  <c r="G2040" i="32"/>
  <c r="G2041" i="32"/>
  <c r="G2042" i="32"/>
  <c r="G2043" i="32"/>
  <c r="G2044" i="32"/>
  <c r="G2045" i="32"/>
  <c r="G2046" i="32"/>
  <c r="G2047" i="32"/>
  <c r="G2048" i="32"/>
  <c r="G2049" i="32"/>
  <c r="G2050" i="32"/>
  <c r="G2051" i="32"/>
  <c r="G2052" i="32"/>
  <c r="G2053" i="32"/>
  <c r="G2054" i="32"/>
  <c r="G2055" i="32"/>
  <c r="G2056" i="32"/>
  <c r="G2057" i="32"/>
  <c r="G2058" i="32"/>
  <c r="G2059" i="32"/>
  <c r="G2060" i="32"/>
  <c r="G2061" i="32"/>
  <c r="G2062" i="32"/>
  <c r="G2063" i="32"/>
  <c r="G2064" i="32"/>
  <c r="G2065" i="32"/>
  <c r="G2066" i="32"/>
  <c r="G2067" i="32"/>
  <c r="G2068" i="32"/>
  <c r="G2069" i="32"/>
  <c r="G2070" i="32"/>
  <c r="G2071" i="32"/>
  <c r="G2072" i="32"/>
  <c r="G2073" i="32"/>
  <c r="G2074" i="32"/>
  <c r="G2075" i="32"/>
  <c r="G2076" i="32"/>
  <c r="G2077" i="32"/>
  <c r="G2078" i="32"/>
  <c r="G2079" i="32"/>
  <c r="G2080" i="32"/>
  <c r="G2081" i="32"/>
  <c r="G2082" i="32"/>
  <c r="G2083" i="32"/>
  <c r="G2084" i="32"/>
  <c r="G2085" i="32"/>
  <c r="G2086" i="32"/>
  <c r="G2087" i="32"/>
  <c r="G2088" i="32"/>
  <c r="G2089" i="32"/>
  <c r="G2090" i="32"/>
  <c r="G2091" i="32"/>
  <c r="G2092" i="32"/>
  <c r="G2093" i="32"/>
  <c r="G2094" i="32"/>
  <c r="G2095" i="32"/>
  <c r="G2096" i="32"/>
  <c r="G2097" i="32"/>
  <c r="G2098" i="32"/>
  <c r="G2099" i="32"/>
  <c r="G2100" i="32"/>
  <c r="G2101" i="32"/>
  <c r="G2102" i="32"/>
  <c r="G2103" i="32"/>
  <c r="G2104" i="32"/>
  <c r="G2105" i="32"/>
  <c r="G2106" i="32"/>
  <c r="G2107" i="32"/>
  <c r="G2108" i="32"/>
  <c r="G2109" i="32"/>
  <c r="G2110" i="32"/>
  <c r="G2111" i="32"/>
  <c r="G2112" i="32"/>
  <c r="G2113" i="32"/>
  <c r="G2114" i="32"/>
  <c r="G2115" i="32"/>
  <c r="G2116" i="32"/>
  <c r="G2117" i="32"/>
  <c r="G2118" i="32"/>
  <c r="G2119" i="32"/>
  <c r="G2120" i="32"/>
  <c r="G2121" i="32"/>
  <c r="G2122" i="32"/>
  <c r="G2123" i="32"/>
  <c r="G2124" i="32"/>
  <c r="G2125" i="32"/>
  <c r="G2126" i="32"/>
  <c r="G2127" i="32"/>
  <c r="G2128" i="32"/>
  <c r="G2129" i="32"/>
  <c r="G2130" i="32"/>
  <c r="G2131" i="32"/>
  <c r="G2132" i="32"/>
  <c r="G2133" i="32"/>
  <c r="G2134" i="32"/>
  <c r="G2135" i="32"/>
  <c r="G2136" i="32"/>
  <c r="G2137" i="32"/>
  <c r="G2138" i="32"/>
  <c r="G2139" i="32"/>
  <c r="G2140" i="32"/>
  <c r="G2141" i="32"/>
  <c r="G2142" i="32"/>
  <c r="G2143" i="32"/>
  <c r="G2144" i="32"/>
  <c r="G2145" i="32"/>
  <c r="G2146" i="32"/>
  <c r="G2147" i="32"/>
  <c r="G2148" i="32"/>
  <c r="G2149" i="32"/>
  <c r="G2150" i="32"/>
  <c r="G2151" i="32"/>
  <c r="G2152" i="32"/>
  <c r="G2153" i="32"/>
  <c r="G2154" i="32"/>
  <c r="G2155" i="32"/>
  <c r="G2156" i="32"/>
  <c r="G2157" i="32"/>
  <c r="G2158" i="32"/>
  <c r="G2159" i="32"/>
  <c r="G2160" i="32"/>
  <c r="G2161" i="32"/>
  <c r="G2162" i="32"/>
  <c r="G2163" i="32"/>
  <c r="G2164" i="32"/>
  <c r="G2165" i="32"/>
  <c r="G2166" i="32"/>
  <c r="G2167" i="32"/>
  <c r="G2168" i="32"/>
  <c r="G2169" i="32"/>
  <c r="G2170" i="32"/>
  <c r="G2171" i="32"/>
  <c r="G2172" i="32"/>
  <c r="G2173" i="32"/>
  <c r="G2174" i="32"/>
  <c r="G2175" i="32"/>
  <c r="G2176" i="32"/>
  <c r="G2177" i="32"/>
  <c r="G2178" i="32"/>
  <c r="G2179" i="32"/>
  <c r="G2180" i="32"/>
  <c r="G2181" i="32"/>
  <c r="G2182" i="32"/>
  <c r="G2183" i="32"/>
  <c r="G2184" i="32"/>
  <c r="G2185" i="32"/>
  <c r="G2186" i="32"/>
  <c r="G2187" i="32"/>
  <c r="G2188" i="32"/>
  <c r="G2189" i="32"/>
  <c r="G2190" i="32"/>
  <c r="G2191" i="32"/>
  <c r="G2192" i="32"/>
  <c r="G2193" i="32"/>
  <c r="G2194" i="32"/>
  <c r="G2195" i="32"/>
  <c r="G2196" i="32"/>
  <c r="G2197" i="32"/>
  <c r="G2198" i="32"/>
  <c r="G2199" i="32"/>
  <c r="G2200" i="32"/>
  <c r="G2201" i="32"/>
  <c r="G2202" i="32"/>
  <c r="G2203" i="32"/>
  <c r="G2204" i="32"/>
  <c r="G2205" i="32"/>
  <c r="G2206" i="32"/>
  <c r="G2207" i="32"/>
  <c r="G2208" i="32"/>
  <c r="G2209" i="32"/>
  <c r="G2210" i="32"/>
  <c r="G2211" i="32"/>
  <c r="G2212" i="32"/>
  <c r="G2213" i="32"/>
  <c r="G2214" i="32"/>
  <c r="G2215" i="32"/>
  <c r="G2216" i="32"/>
  <c r="G2217" i="32"/>
  <c r="G2218" i="32"/>
  <c r="G2219" i="32"/>
  <c r="G2220" i="32"/>
  <c r="G2221" i="32"/>
  <c r="G2222" i="32"/>
  <c r="G2223" i="32"/>
  <c r="G2224" i="32"/>
  <c r="G2225" i="32"/>
  <c r="G2226" i="32"/>
  <c r="G2227" i="32"/>
  <c r="G2228" i="32"/>
  <c r="G2229" i="32"/>
  <c r="G2230" i="32"/>
  <c r="G2231" i="32"/>
  <c r="G2232" i="32"/>
  <c r="G2233" i="32"/>
  <c r="G2234" i="32"/>
  <c r="G2235" i="32"/>
  <c r="G2236" i="32"/>
  <c r="G2237" i="32"/>
  <c r="G2238" i="32"/>
  <c r="G2239" i="32"/>
  <c r="G2240" i="32"/>
  <c r="G2241" i="32"/>
  <c r="G2242" i="32"/>
  <c r="G2243" i="32"/>
  <c r="G2244" i="32"/>
  <c r="G2245" i="32"/>
  <c r="G2246" i="32"/>
  <c r="G2247" i="32"/>
  <c r="G2248" i="32"/>
  <c r="G2249" i="32"/>
  <c r="G2250" i="32"/>
  <c r="G2251" i="32"/>
  <c r="G2252" i="32"/>
  <c r="G2253" i="32"/>
  <c r="G2254" i="32"/>
  <c r="G2255" i="32"/>
  <c r="G2256" i="32"/>
  <c r="G2257" i="32"/>
  <c r="G2258" i="32"/>
  <c r="G2259" i="32"/>
  <c r="G2260" i="32"/>
  <c r="G2261" i="32"/>
  <c r="G2262" i="32"/>
  <c r="G2263" i="32"/>
  <c r="G2264" i="32"/>
  <c r="G2265" i="32"/>
  <c r="G2266" i="32"/>
  <c r="G2267" i="32"/>
  <c r="G2268" i="32"/>
  <c r="G2269" i="32"/>
  <c r="G2270" i="32"/>
  <c r="G2271" i="32"/>
  <c r="G2272" i="32"/>
  <c r="G2273" i="32"/>
  <c r="G2274" i="32"/>
  <c r="G2275" i="32"/>
  <c r="G2276" i="32"/>
  <c r="G2277" i="32"/>
  <c r="G2278" i="32"/>
  <c r="G2279" i="32"/>
  <c r="G2280" i="32"/>
  <c r="G2281" i="32"/>
  <c r="G2282" i="32"/>
  <c r="G2283" i="32"/>
  <c r="G2284" i="32"/>
  <c r="G2285" i="32"/>
  <c r="G2286" i="32"/>
  <c r="G2287" i="32"/>
  <c r="G2288" i="32"/>
  <c r="G2289" i="32"/>
  <c r="G2290" i="32"/>
  <c r="G2291" i="32"/>
  <c r="G2292" i="32"/>
  <c r="G2293" i="32"/>
  <c r="G2294" i="32"/>
  <c r="G2295" i="32"/>
  <c r="G2296" i="32"/>
  <c r="G2297" i="32"/>
  <c r="G2298" i="32"/>
  <c r="G2299" i="32"/>
  <c r="G2300" i="32"/>
  <c r="G2301" i="32"/>
  <c r="G2302" i="32"/>
  <c r="G2303" i="32"/>
  <c r="G2304" i="32"/>
  <c r="G2305" i="32"/>
  <c r="G2306" i="32"/>
  <c r="G2307" i="32"/>
  <c r="G2308" i="32"/>
  <c r="G2309" i="32"/>
  <c r="G2310" i="32"/>
  <c r="G2311" i="32"/>
  <c r="G2312" i="32"/>
  <c r="G2313" i="32"/>
  <c r="G2314" i="32"/>
  <c r="G2315" i="32"/>
  <c r="G2316" i="32"/>
  <c r="G2317" i="32"/>
  <c r="G2318" i="32"/>
  <c r="G2319" i="32"/>
  <c r="G2320" i="32"/>
  <c r="G2321" i="32"/>
  <c r="G2322" i="32"/>
  <c r="G2323" i="32"/>
  <c r="G2324" i="32"/>
  <c r="G2325" i="32"/>
  <c r="G2326" i="32"/>
  <c r="G2327" i="32"/>
  <c r="G2328" i="32"/>
  <c r="G2329" i="32"/>
  <c r="G2330" i="32"/>
  <c r="G2331" i="32"/>
  <c r="G2332" i="32"/>
  <c r="G2333" i="32"/>
  <c r="G2334" i="32"/>
  <c r="G2335" i="32"/>
  <c r="G2336" i="32"/>
  <c r="G2337" i="32"/>
  <c r="G2338" i="32"/>
  <c r="G2339" i="32"/>
  <c r="G2340" i="32"/>
  <c r="G2341" i="32"/>
  <c r="G2342" i="32"/>
  <c r="G2343" i="32"/>
  <c r="G2344" i="32"/>
  <c r="G2345" i="32"/>
  <c r="G2346" i="32"/>
  <c r="G2347" i="32"/>
  <c r="G2348" i="32"/>
  <c r="G2349" i="32"/>
  <c r="G2350" i="32"/>
  <c r="G2351" i="32"/>
  <c r="G2352" i="32"/>
  <c r="G2353" i="32"/>
  <c r="G2354" i="32"/>
  <c r="G2355" i="32"/>
  <c r="G2356" i="32"/>
  <c r="G2357" i="32"/>
  <c r="G2358" i="32"/>
  <c r="G2359" i="32"/>
  <c r="G2360" i="32"/>
  <c r="G2361" i="32"/>
  <c r="G2362" i="32"/>
  <c r="G2363" i="32"/>
  <c r="G2364" i="32"/>
  <c r="G2365" i="32"/>
  <c r="G2366" i="32"/>
  <c r="G2367" i="32"/>
  <c r="G2368" i="32"/>
  <c r="G2369" i="32"/>
  <c r="G2370" i="32"/>
  <c r="G2371" i="32"/>
  <c r="G2372" i="32"/>
  <c r="G2373" i="32"/>
  <c r="G2374" i="32"/>
  <c r="G2375" i="32"/>
  <c r="G2376" i="32"/>
  <c r="G2377" i="32"/>
  <c r="G2378" i="32"/>
  <c r="G2379" i="32"/>
  <c r="G2380" i="32"/>
  <c r="G2381" i="32"/>
  <c r="G2382" i="32"/>
  <c r="G2383" i="32"/>
  <c r="G2384" i="32"/>
  <c r="G2385" i="32"/>
  <c r="G2386" i="32"/>
  <c r="G2387" i="32"/>
  <c r="G2388" i="32"/>
  <c r="G2389" i="32"/>
  <c r="G2390" i="32"/>
  <c r="G2391" i="32"/>
  <c r="G2392" i="32"/>
  <c r="G2393" i="32"/>
  <c r="G2394" i="32"/>
  <c r="G2395" i="32"/>
  <c r="G2396" i="32"/>
  <c r="G2397" i="32"/>
  <c r="G2398" i="32"/>
  <c r="G2399" i="32"/>
  <c r="G2400" i="32"/>
  <c r="G2401" i="32"/>
  <c r="G2402" i="32"/>
  <c r="G2403" i="32"/>
  <c r="G2404" i="32"/>
  <c r="G2405" i="32"/>
  <c r="G2406" i="32"/>
  <c r="G2407" i="32"/>
  <c r="G2408" i="32"/>
  <c r="G2409" i="32"/>
  <c r="G2410" i="32"/>
  <c r="G2411" i="32"/>
  <c r="G2412" i="32"/>
  <c r="G2413" i="32"/>
  <c r="G2414" i="32"/>
  <c r="G2415" i="32"/>
  <c r="G2416" i="32"/>
  <c r="G2417" i="32"/>
  <c r="G2418" i="32"/>
  <c r="G2419" i="32"/>
  <c r="G2420" i="32"/>
  <c r="G2421" i="32"/>
  <c r="G2422" i="32"/>
  <c r="G2423" i="32"/>
  <c r="G2424" i="32"/>
  <c r="G2425" i="32"/>
  <c r="G2426" i="32"/>
  <c r="G2427" i="32"/>
  <c r="G2428" i="32"/>
  <c r="G2429" i="32"/>
  <c r="G2430" i="32"/>
  <c r="G2431" i="32"/>
  <c r="G2432" i="32"/>
  <c r="G2433" i="32"/>
  <c r="G2434" i="32"/>
  <c r="G2435" i="32"/>
  <c r="G2436" i="32"/>
  <c r="G2437" i="32"/>
  <c r="G2438" i="32"/>
  <c r="G2439" i="32"/>
  <c r="G2440" i="32"/>
  <c r="G2441" i="32"/>
  <c r="G2442" i="32"/>
  <c r="G2443" i="32"/>
  <c r="G2444" i="32"/>
  <c r="G2445" i="32"/>
  <c r="G2446" i="32"/>
  <c r="G2447" i="32"/>
  <c r="G2448" i="32"/>
  <c r="G2449" i="32"/>
  <c r="G2450" i="32"/>
  <c r="G2451" i="32"/>
  <c r="G2452" i="32"/>
  <c r="G2453" i="32"/>
  <c r="G2454" i="32"/>
  <c r="G2455" i="32"/>
  <c r="G2456" i="32"/>
  <c r="G2457" i="32"/>
  <c r="G2458" i="32"/>
  <c r="G2459" i="32"/>
  <c r="G2460" i="32"/>
  <c r="G2461" i="32"/>
  <c r="G2462" i="32"/>
  <c r="G2463" i="32"/>
  <c r="G2464" i="32"/>
  <c r="G2465" i="32"/>
  <c r="G2466" i="32"/>
  <c r="G2467" i="32"/>
  <c r="G2468" i="32"/>
  <c r="G2469" i="32"/>
  <c r="G2470" i="32"/>
  <c r="G2471" i="32"/>
  <c r="G2472" i="32"/>
  <c r="G2473" i="32"/>
  <c r="G2474" i="32"/>
  <c r="G2475" i="32"/>
  <c r="G2476" i="32"/>
  <c r="G2477" i="32"/>
  <c r="G2478" i="32"/>
  <c r="G2479" i="32"/>
  <c r="G2480" i="32"/>
  <c r="G2481" i="32"/>
  <c r="G2482" i="32"/>
  <c r="G2483" i="32"/>
  <c r="G2484" i="32"/>
  <c r="G2485" i="32"/>
  <c r="G2486" i="32"/>
  <c r="G2487" i="32"/>
  <c r="G2488" i="32"/>
  <c r="G2489" i="32"/>
  <c r="G2490" i="32"/>
  <c r="G2491" i="32"/>
  <c r="G2492" i="32"/>
  <c r="G2493" i="32"/>
  <c r="G2494" i="32"/>
  <c r="G2495" i="32"/>
  <c r="G2496" i="32"/>
  <c r="G2497" i="32"/>
  <c r="G2498" i="32"/>
  <c r="G2499" i="32"/>
  <c r="G2500" i="32"/>
  <c r="G2501" i="32"/>
  <c r="G2502" i="32"/>
  <c r="G2503" i="32"/>
  <c r="G2504" i="32"/>
  <c r="G2505" i="32"/>
  <c r="G2506" i="32"/>
  <c r="G2507" i="32"/>
  <c r="G2508" i="32"/>
  <c r="G2509" i="32"/>
  <c r="G2510" i="32"/>
  <c r="G2511" i="32"/>
  <c r="G2512" i="32"/>
  <c r="G2513" i="32"/>
  <c r="G2514" i="32"/>
  <c r="G2515" i="32"/>
  <c r="G2516" i="32"/>
  <c r="G2517" i="32"/>
  <c r="G2518" i="32"/>
  <c r="G2519" i="32"/>
  <c r="G2520" i="32"/>
  <c r="G2521" i="32"/>
  <c r="G2522" i="32"/>
  <c r="G2523" i="32"/>
  <c r="G2524" i="32"/>
  <c r="G2525" i="32"/>
  <c r="G2526" i="32"/>
  <c r="G2527" i="32"/>
  <c r="G2528" i="32"/>
  <c r="G2529" i="32"/>
  <c r="G2530" i="32"/>
  <c r="G2531" i="32"/>
  <c r="G2532" i="32"/>
  <c r="G2533" i="32"/>
  <c r="G2534" i="32"/>
  <c r="G2535" i="32"/>
  <c r="G2536" i="32"/>
  <c r="G2537" i="32"/>
  <c r="G2538" i="32"/>
  <c r="G2539" i="32"/>
  <c r="G2540" i="32"/>
  <c r="G2541" i="32"/>
  <c r="G2542" i="32"/>
  <c r="G2543" i="32"/>
  <c r="G2544" i="32"/>
  <c r="G2545" i="32"/>
  <c r="G2546" i="32"/>
  <c r="G2547" i="32"/>
  <c r="G2548" i="32"/>
  <c r="G2549" i="32"/>
  <c r="G2550" i="32"/>
  <c r="G2551" i="32"/>
  <c r="G2552" i="32"/>
  <c r="G2553" i="32"/>
  <c r="G2554" i="32"/>
  <c r="G2555" i="32"/>
  <c r="G2556" i="32"/>
  <c r="G2557" i="32"/>
  <c r="G2558" i="32"/>
  <c r="G2559" i="32"/>
  <c r="G2560" i="32"/>
  <c r="G2561" i="32"/>
  <c r="G2562" i="32"/>
  <c r="G2563" i="32"/>
  <c r="G2564" i="32"/>
  <c r="G2565" i="32"/>
  <c r="G2566" i="32"/>
  <c r="G2567" i="32"/>
  <c r="G2568" i="32"/>
  <c r="G2569" i="32"/>
  <c r="G2570" i="32"/>
  <c r="G2571" i="32"/>
  <c r="G2572" i="32"/>
  <c r="G2573" i="32"/>
  <c r="G2574" i="32"/>
  <c r="G2575" i="32"/>
  <c r="G2576" i="32"/>
  <c r="G2577" i="32"/>
  <c r="G2578" i="32"/>
  <c r="G2579" i="32"/>
  <c r="G2580" i="32"/>
  <c r="G2581" i="32"/>
  <c r="G2582" i="32"/>
  <c r="G2583" i="32"/>
  <c r="G2584" i="32"/>
  <c r="G2585" i="32"/>
  <c r="G2586" i="32"/>
  <c r="G2587" i="32"/>
  <c r="G2588" i="32"/>
  <c r="G2589" i="32"/>
  <c r="G2590" i="32"/>
  <c r="G2591" i="32"/>
  <c r="G2592" i="32"/>
  <c r="G2593" i="32"/>
  <c r="G2594" i="32"/>
  <c r="G2595" i="32"/>
  <c r="G2596" i="32"/>
  <c r="G2597" i="32"/>
  <c r="G2598" i="32"/>
  <c r="G2599" i="32"/>
  <c r="G2600" i="32"/>
  <c r="G2601" i="32"/>
  <c r="G2602" i="32"/>
  <c r="G2603" i="32"/>
  <c r="G2604" i="32"/>
  <c r="G2605" i="32"/>
  <c r="G2606" i="32"/>
  <c r="G2607" i="32"/>
  <c r="G2608" i="32"/>
  <c r="G2609" i="32"/>
  <c r="G2610" i="32"/>
  <c r="G2611" i="32"/>
  <c r="G2612" i="32"/>
  <c r="G2613" i="32"/>
  <c r="G2614" i="32"/>
  <c r="G2615" i="32"/>
  <c r="G2616" i="32"/>
  <c r="G2617" i="32"/>
  <c r="G2618" i="32"/>
  <c r="G2619" i="32"/>
  <c r="G2620" i="32"/>
  <c r="G2621" i="32"/>
  <c r="G2622" i="32"/>
  <c r="G2623" i="32"/>
  <c r="G2624" i="32"/>
  <c r="G2625" i="32"/>
  <c r="G2626" i="32"/>
  <c r="G2627" i="32"/>
  <c r="G2628" i="32"/>
  <c r="G2629" i="32"/>
  <c r="G2630" i="32"/>
  <c r="G2631" i="32"/>
  <c r="G2632" i="32"/>
  <c r="G2633" i="32"/>
  <c r="G2634" i="32"/>
  <c r="G2635" i="32"/>
  <c r="G2636" i="32"/>
  <c r="G2637" i="32"/>
  <c r="G2638" i="32"/>
  <c r="G2639" i="32"/>
  <c r="G2640" i="32"/>
  <c r="G2641" i="32"/>
  <c r="G2642" i="32"/>
  <c r="G2643" i="32"/>
  <c r="G2644" i="32"/>
  <c r="G2645" i="32"/>
  <c r="G2646" i="32"/>
  <c r="G2647" i="32"/>
  <c r="G2648" i="32"/>
  <c r="G2649" i="32"/>
  <c r="G2650" i="32"/>
  <c r="G2651" i="32"/>
  <c r="G2652" i="32"/>
  <c r="G2653" i="32"/>
  <c r="G2654" i="32"/>
  <c r="G2655" i="32"/>
  <c r="G2656" i="32"/>
  <c r="G2657" i="32"/>
  <c r="G2658" i="32"/>
  <c r="G2659" i="32"/>
  <c r="G2660" i="32"/>
  <c r="G2661" i="32"/>
  <c r="G2662" i="32"/>
  <c r="G2663" i="32"/>
  <c r="G2664" i="32"/>
  <c r="G2665" i="32"/>
  <c r="G2666" i="32"/>
  <c r="G2667" i="32"/>
  <c r="G2668" i="32"/>
  <c r="G2669" i="32"/>
  <c r="G2670" i="32"/>
  <c r="G2671" i="32"/>
  <c r="G2672" i="32"/>
  <c r="G2673" i="32"/>
  <c r="G2674" i="32"/>
  <c r="G2675" i="32"/>
  <c r="G2676" i="32"/>
  <c r="G2677" i="32"/>
  <c r="G2678" i="32"/>
  <c r="G2679" i="32"/>
  <c r="G2680" i="32"/>
  <c r="G2681" i="32"/>
  <c r="G2682" i="32"/>
  <c r="G2683" i="32"/>
  <c r="G2684" i="32"/>
  <c r="G2685" i="32"/>
  <c r="G2686" i="32"/>
  <c r="G2687" i="32"/>
  <c r="G2688" i="32"/>
  <c r="G2689" i="32"/>
  <c r="G2690" i="32"/>
  <c r="G2691" i="32"/>
  <c r="G2692" i="32"/>
  <c r="G2693" i="32"/>
  <c r="G2694" i="32"/>
  <c r="G2695" i="32"/>
  <c r="G2696" i="32"/>
  <c r="G2697" i="32"/>
  <c r="G2698" i="32"/>
  <c r="G2699" i="32"/>
  <c r="G2700" i="32"/>
  <c r="G2701" i="32"/>
  <c r="G2702" i="32"/>
  <c r="G2703" i="32"/>
  <c r="G2704" i="32"/>
  <c r="G2705" i="32"/>
  <c r="G2706" i="32"/>
  <c r="G2707" i="32"/>
  <c r="G2708" i="32"/>
  <c r="G2709" i="32"/>
  <c r="G2710" i="32"/>
  <c r="G2711" i="32"/>
  <c r="G2712" i="32"/>
  <c r="G2713" i="32"/>
  <c r="G2714" i="32"/>
  <c r="G2715" i="32"/>
  <c r="G2716" i="32"/>
  <c r="G2717" i="32"/>
  <c r="G2718" i="32"/>
  <c r="G2719" i="32"/>
  <c r="G2720" i="32"/>
  <c r="G2721" i="32"/>
  <c r="G2722" i="32"/>
  <c r="G2723" i="32"/>
  <c r="G2724" i="32"/>
  <c r="G2725" i="32"/>
  <c r="G2726" i="32"/>
  <c r="G2727" i="32"/>
  <c r="G2728" i="32"/>
  <c r="G2729" i="32"/>
  <c r="G2730" i="32"/>
  <c r="G2731" i="32"/>
  <c r="G2732" i="32"/>
  <c r="G2733" i="32"/>
  <c r="G2734" i="32"/>
  <c r="G2735" i="32"/>
  <c r="G2736" i="32"/>
  <c r="G2737" i="32"/>
  <c r="G2738" i="32"/>
  <c r="G2739" i="32"/>
  <c r="G2740" i="32"/>
  <c r="G2741" i="32"/>
  <c r="G2742" i="32"/>
  <c r="G2743" i="32"/>
  <c r="G2744" i="32"/>
  <c r="G2745" i="32"/>
  <c r="G2746" i="32"/>
  <c r="G2747" i="32"/>
  <c r="G2748" i="32"/>
  <c r="G2749" i="32"/>
  <c r="G2750" i="32"/>
  <c r="G2751" i="32"/>
  <c r="G2752" i="32"/>
  <c r="G2753" i="32"/>
  <c r="G2754" i="32"/>
  <c r="G2755" i="32"/>
  <c r="G2756" i="32"/>
  <c r="G2757" i="32"/>
  <c r="G2758" i="32"/>
  <c r="G2759" i="32"/>
  <c r="G2760" i="32"/>
  <c r="G2761" i="32"/>
  <c r="G2762" i="32"/>
  <c r="G2763" i="32"/>
  <c r="G2764" i="32"/>
  <c r="G2765" i="32"/>
  <c r="G2766" i="32"/>
  <c r="G2767" i="32"/>
  <c r="G2768" i="32"/>
  <c r="G2769" i="32"/>
  <c r="G2770" i="32"/>
  <c r="G2771" i="32"/>
  <c r="G2772" i="32"/>
  <c r="G2773" i="32"/>
  <c r="G2774" i="32"/>
  <c r="G2775" i="32"/>
  <c r="G2776" i="32"/>
  <c r="G2777" i="32"/>
  <c r="G2778" i="32"/>
  <c r="G2779" i="32"/>
  <c r="G2780" i="32"/>
  <c r="G2781" i="32"/>
  <c r="G2782" i="32"/>
  <c r="G2783" i="32"/>
  <c r="G2784" i="32"/>
  <c r="G2785" i="32"/>
  <c r="G2786" i="32"/>
  <c r="G2787" i="32"/>
  <c r="G2788" i="32"/>
  <c r="G2789" i="32"/>
  <c r="G2790" i="32"/>
  <c r="G2791" i="32"/>
  <c r="G2792" i="32"/>
  <c r="G2793" i="32"/>
  <c r="G2794" i="32"/>
  <c r="G2795" i="32"/>
  <c r="G2796" i="32"/>
  <c r="G2797" i="32"/>
  <c r="G2798" i="32"/>
  <c r="G2799" i="32"/>
  <c r="G2800" i="32"/>
  <c r="G2801" i="32"/>
  <c r="G2802" i="32"/>
  <c r="G2803" i="32"/>
  <c r="G2804" i="32"/>
  <c r="G2805" i="32"/>
  <c r="G2806" i="32"/>
  <c r="G2807" i="32"/>
  <c r="G2808" i="32"/>
  <c r="G2809" i="32"/>
  <c r="G2810" i="32"/>
  <c r="G2811" i="32"/>
  <c r="G2812" i="32"/>
  <c r="G2813" i="32"/>
  <c r="G2814" i="32"/>
  <c r="G2815" i="32"/>
  <c r="G2816" i="32"/>
  <c r="G2817" i="32"/>
  <c r="G2818" i="32"/>
  <c r="G2819" i="32"/>
  <c r="G2820" i="32"/>
  <c r="G2821" i="32"/>
  <c r="G2822" i="32"/>
  <c r="G2823" i="32"/>
  <c r="G2824" i="32"/>
  <c r="G2825" i="32"/>
  <c r="G2826" i="32"/>
  <c r="G2827" i="32"/>
  <c r="G2828" i="32"/>
  <c r="G2829" i="32"/>
  <c r="G2830" i="32"/>
  <c r="G2831" i="32"/>
  <c r="G2832" i="32"/>
  <c r="G2833" i="32"/>
  <c r="G2834" i="32"/>
  <c r="G2835" i="32"/>
  <c r="G2836" i="32"/>
  <c r="G2837" i="32"/>
  <c r="G2838" i="32"/>
  <c r="G2839" i="32"/>
  <c r="G2840" i="32"/>
  <c r="G2841" i="32"/>
  <c r="G2842" i="32"/>
  <c r="G2843" i="32"/>
  <c r="G2844" i="32"/>
  <c r="G2845" i="32"/>
  <c r="G2846" i="32"/>
  <c r="G2847" i="32"/>
  <c r="G2848" i="32"/>
  <c r="G2849" i="32"/>
  <c r="G2850" i="32"/>
  <c r="G2851" i="32"/>
  <c r="G2852" i="32"/>
  <c r="G2853" i="32"/>
  <c r="G2854" i="32"/>
  <c r="G2855" i="32"/>
  <c r="G2856" i="32"/>
  <c r="G2857" i="32"/>
  <c r="G2858" i="32"/>
  <c r="G2859" i="32"/>
  <c r="G2860" i="32"/>
  <c r="G2861" i="32"/>
  <c r="G2862" i="32"/>
  <c r="G2863" i="32"/>
  <c r="G2864" i="32"/>
  <c r="G2865" i="32"/>
  <c r="G2866" i="32"/>
  <c r="G2867" i="32"/>
  <c r="G2868" i="32"/>
  <c r="G2869" i="32"/>
  <c r="G2870" i="32"/>
  <c r="G2871" i="32"/>
  <c r="G2872" i="32"/>
  <c r="G2873" i="32"/>
  <c r="G2874" i="32"/>
  <c r="G2875" i="32"/>
  <c r="G2876" i="32"/>
  <c r="G2877" i="32"/>
  <c r="G2878" i="32"/>
  <c r="G2879" i="32"/>
  <c r="G2880" i="32"/>
  <c r="G2881" i="32"/>
  <c r="G2882" i="32"/>
  <c r="G2883" i="32"/>
  <c r="G2884" i="32"/>
  <c r="G2885" i="32"/>
  <c r="G2886" i="32"/>
  <c r="G2887" i="32"/>
  <c r="G2888" i="32"/>
  <c r="G2889" i="32"/>
  <c r="G2890" i="32"/>
  <c r="G2891" i="32"/>
  <c r="G2892" i="32"/>
  <c r="G2893" i="32"/>
  <c r="G2894" i="32"/>
  <c r="G2895" i="32"/>
  <c r="G2896" i="32"/>
  <c r="G2897" i="32"/>
  <c r="G2898" i="32"/>
  <c r="G2899" i="32"/>
  <c r="G2900" i="32"/>
  <c r="G2901" i="32"/>
  <c r="G2902" i="32"/>
  <c r="G2903" i="32"/>
  <c r="G2904" i="32"/>
  <c r="G2905" i="32"/>
  <c r="G2906" i="32"/>
  <c r="G2907" i="32"/>
  <c r="G2908" i="32"/>
  <c r="G2909" i="32"/>
  <c r="G2910" i="32"/>
  <c r="G2911" i="32"/>
  <c r="G2912" i="32"/>
  <c r="G2913" i="32"/>
  <c r="G2914" i="32"/>
  <c r="G2915" i="32"/>
  <c r="G2916" i="32"/>
  <c r="G2917" i="32"/>
  <c r="G2918" i="32"/>
  <c r="G2919" i="32"/>
  <c r="G2920" i="32"/>
  <c r="G2921" i="32"/>
  <c r="G2922" i="32"/>
  <c r="G2923" i="32"/>
  <c r="G2924" i="32"/>
  <c r="G2925" i="32"/>
  <c r="G2926" i="32"/>
  <c r="G2927" i="32"/>
  <c r="G2928" i="32"/>
  <c r="G2929" i="32"/>
  <c r="G2930" i="32"/>
  <c r="G2931" i="32"/>
  <c r="G2932" i="32"/>
  <c r="G2933" i="32"/>
  <c r="G2934" i="32"/>
  <c r="G2935" i="32"/>
  <c r="G2936" i="32"/>
  <c r="G2937" i="32"/>
  <c r="G2938" i="32"/>
  <c r="G2939" i="32"/>
  <c r="G2940" i="32"/>
  <c r="G2941" i="32"/>
  <c r="G2942" i="32"/>
  <c r="G2943" i="32"/>
  <c r="G2944" i="32"/>
  <c r="G2945" i="32"/>
  <c r="G2946" i="32"/>
  <c r="G2947" i="32"/>
  <c r="G2948" i="32"/>
  <c r="G2949" i="32"/>
  <c r="G2950" i="32"/>
  <c r="G2951" i="32"/>
  <c r="G2952" i="32"/>
  <c r="G2953" i="32"/>
  <c r="G2954" i="32"/>
  <c r="G2955" i="32"/>
  <c r="G2956" i="32"/>
  <c r="G2957" i="32"/>
  <c r="G2958" i="32"/>
  <c r="G2959" i="32"/>
  <c r="G2960" i="32"/>
  <c r="G2961" i="32"/>
  <c r="G2962" i="32"/>
  <c r="G2963" i="32"/>
  <c r="G2964" i="32"/>
  <c r="G2965" i="32"/>
  <c r="G2966" i="32"/>
  <c r="G2967" i="32"/>
  <c r="G2968" i="32"/>
  <c r="G2969" i="32"/>
  <c r="G2970" i="32"/>
  <c r="G2971" i="32"/>
  <c r="G2972" i="32"/>
  <c r="G2973" i="32"/>
  <c r="G2974" i="32"/>
  <c r="G2975" i="32"/>
  <c r="G2976" i="32"/>
  <c r="G2977" i="32"/>
  <c r="G2978" i="32"/>
  <c r="G2979" i="32"/>
  <c r="G2980" i="32"/>
  <c r="G2981" i="32"/>
  <c r="G2982" i="32"/>
  <c r="G2983" i="32"/>
  <c r="G2984" i="32"/>
  <c r="G2985" i="32"/>
  <c r="G2986" i="32"/>
  <c r="G2987" i="32"/>
  <c r="G2988" i="32"/>
  <c r="G2989" i="32"/>
  <c r="G2990" i="32"/>
  <c r="G2991" i="32"/>
  <c r="G2992" i="32"/>
  <c r="G2993" i="32"/>
  <c r="G2994" i="32"/>
  <c r="G2995" i="32"/>
  <c r="G2996" i="32"/>
  <c r="G2997" i="32"/>
  <c r="G2998" i="32"/>
  <c r="G2999" i="32"/>
  <c r="G3000" i="32"/>
  <c r="G3001" i="32"/>
  <c r="G3002" i="32"/>
  <c r="G3003" i="32"/>
  <c r="G3004" i="32"/>
  <c r="G3005" i="32"/>
  <c r="G3006" i="32"/>
  <c r="G3007" i="32"/>
  <c r="G3008" i="32"/>
  <c r="G3009" i="32"/>
  <c r="G3010" i="32"/>
  <c r="G3011" i="32"/>
  <c r="G3012" i="32"/>
  <c r="G3013" i="32"/>
  <c r="G3014" i="32"/>
  <c r="G3015" i="32"/>
  <c r="G3016" i="32"/>
  <c r="G3017" i="32"/>
  <c r="G3018" i="32"/>
  <c r="G3019" i="32"/>
  <c r="G3020" i="32"/>
  <c r="G3021" i="32"/>
  <c r="G3022" i="32"/>
  <c r="G3023" i="32"/>
  <c r="G3024" i="32"/>
  <c r="G3025" i="32"/>
  <c r="G3026" i="32"/>
  <c r="G3027" i="32"/>
  <c r="G3028" i="32"/>
  <c r="G3029" i="32"/>
  <c r="G3030" i="32"/>
  <c r="G3031" i="32"/>
  <c r="G3032" i="32"/>
  <c r="G3033" i="32"/>
  <c r="G3034" i="32"/>
  <c r="G3035" i="32"/>
  <c r="G3036" i="32"/>
  <c r="G3037" i="32"/>
  <c r="G3038" i="32"/>
  <c r="G3039" i="32"/>
  <c r="G3040" i="32"/>
  <c r="G3041" i="32"/>
  <c r="G3042" i="32"/>
  <c r="G3043" i="32"/>
  <c r="G3044" i="32"/>
  <c r="G3045" i="32"/>
  <c r="G3046" i="32"/>
  <c r="G3047" i="32"/>
  <c r="G3048" i="32"/>
  <c r="G3049" i="32"/>
  <c r="G3050" i="32"/>
  <c r="G3051" i="32"/>
  <c r="G3052" i="32"/>
  <c r="G3053" i="32"/>
  <c r="G3054" i="32"/>
  <c r="G3055" i="32"/>
  <c r="G3056" i="32"/>
  <c r="G3057" i="32"/>
  <c r="G3058" i="32"/>
  <c r="G3059" i="32"/>
  <c r="G3060" i="32"/>
  <c r="G3061" i="32"/>
  <c r="G3062" i="32"/>
  <c r="G3063" i="32"/>
  <c r="G3064" i="32"/>
  <c r="G3065" i="32"/>
  <c r="G3066" i="32"/>
  <c r="G3067" i="32"/>
  <c r="G3068" i="32"/>
  <c r="G3069" i="32"/>
  <c r="G3070" i="32"/>
  <c r="G3071" i="32"/>
  <c r="G3072" i="32"/>
  <c r="G3073" i="32"/>
  <c r="G3074" i="32"/>
  <c r="G3075" i="32"/>
  <c r="G3076" i="32"/>
  <c r="G3077" i="32"/>
  <c r="G3078" i="32"/>
  <c r="G3079" i="32"/>
  <c r="G3080" i="32"/>
  <c r="G3081" i="32"/>
  <c r="G3082" i="32"/>
  <c r="G3083" i="32"/>
  <c r="G3084" i="32"/>
  <c r="G3" i="32"/>
  <c r="AD2386" i="32"/>
  <c r="AA3" i="32"/>
  <c r="AA4" i="32"/>
  <c r="AD4" i="32"/>
  <c r="AD5" i="32"/>
  <c r="AD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85" i="32"/>
  <c r="AD86" i="32"/>
  <c r="AD87" i="32"/>
  <c r="AD88" i="32"/>
  <c r="AD89" i="32"/>
  <c r="AD90" i="32"/>
  <c r="AD91" i="32"/>
  <c r="AD92" i="32"/>
  <c r="AD93" i="32"/>
  <c r="AD94" i="32"/>
  <c r="AD95" i="32"/>
  <c r="AD96" i="32"/>
  <c r="AD97" i="32"/>
  <c r="AD98" i="32"/>
  <c r="AD99" i="32"/>
  <c r="AD100" i="32"/>
  <c r="AD101" i="32"/>
  <c r="AD102" i="32"/>
  <c r="AD103" i="32"/>
  <c r="AD104" i="32"/>
  <c r="AD105" i="32"/>
  <c r="AD106" i="32"/>
  <c r="AD107" i="32"/>
  <c r="AD108" i="32"/>
  <c r="AD109" i="32"/>
  <c r="AD110" i="32"/>
  <c r="AD111" i="32"/>
  <c r="AD112" i="32"/>
  <c r="AD113" i="32"/>
  <c r="AD114" i="32"/>
  <c r="AD115" i="32"/>
  <c r="AD116" i="32"/>
  <c r="AD117" i="32"/>
  <c r="AD118" i="32"/>
  <c r="AD119" i="32"/>
  <c r="AD120" i="32"/>
  <c r="AD121" i="32"/>
  <c r="AD122" i="32"/>
  <c r="AD123" i="32"/>
  <c r="AD124" i="32"/>
  <c r="AD125" i="32"/>
  <c r="AD126" i="32"/>
  <c r="AD127" i="32"/>
  <c r="AD128" i="32"/>
  <c r="AD129" i="32"/>
  <c r="AD130" i="32"/>
  <c r="AD131" i="32"/>
  <c r="AD132" i="32"/>
  <c r="AD133" i="32"/>
  <c r="AD134" i="32"/>
  <c r="AD135" i="32"/>
  <c r="AD136" i="32"/>
  <c r="AD137" i="32"/>
  <c r="AD138" i="32"/>
  <c r="AD139" i="32"/>
  <c r="AD140" i="32"/>
  <c r="AD141" i="32"/>
  <c r="AD142" i="32"/>
  <c r="AD143" i="32"/>
  <c r="AD144" i="32"/>
  <c r="AD145" i="32"/>
  <c r="AD146" i="32"/>
  <c r="AD147" i="32"/>
  <c r="AD148" i="32"/>
  <c r="AD149" i="32"/>
  <c r="AD150" i="32"/>
  <c r="AD151" i="32"/>
  <c r="AD152" i="32"/>
  <c r="AD153" i="32"/>
  <c r="AD154" i="32"/>
  <c r="AD155" i="32"/>
  <c r="AD156" i="32"/>
  <c r="AD157" i="32"/>
  <c r="AD158" i="32"/>
  <c r="AD159" i="32"/>
  <c r="AD160" i="32"/>
  <c r="AD161" i="32"/>
  <c r="AD162" i="32"/>
  <c r="AD163" i="32"/>
  <c r="AD164" i="32"/>
  <c r="AD165" i="32"/>
  <c r="AD166" i="32"/>
  <c r="AD167" i="32"/>
  <c r="AD168" i="32"/>
  <c r="AD169" i="32"/>
  <c r="AD170" i="32"/>
  <c r="AD171" i="32"/>
  <c r="AD172" i="32"/>
  <c r="AD173" i="32"/>
  <c r="AD174" i="32"/>
  <c r="AD175" i="32"/>
  <c r="AD176" i="32"/>
  <c r="AD177" i="32"/>
  <c r="AD178" i="32"/>
  <c r="AD179" i="32"/>
  <c r="AD180" i="32"/>
  <c r="AD181" i="32"/>
  <c r="AD182" i="32"/>
  <c r="AD183" i="32"/>
  <c r="AD184" i="32"/>
  <c r="AD185" i="32"/>
  <c r="AD186" i="32"/>
  <c r="AD187" i="32"/>
  <c r="AD188" i="32"/>
  <c r="AD189" i="32"/>
  <c r="AD190" i="32"/>
  <c r="AD191" i="32"/>
  <c r="AD192" i="32"/>
  <c r="AD193" i="32"/>
  <c r="AD194" i="32"/>
  <c r="AD195" i="32"/>
  <c r="AD196" i="32"/>
  <c r="AD197" i="32"/>
  <c r="AD198" i="32"/>
  <c r="AD199" i="32"/>
  <c r="AD200" i="32"/>
  <c r="AD201" i="32"/>
  <c r="AD202" i="32"/>
  <c r="AD203" i="32"/>
  <c r="AD204" i="32"/>
  <c r="AD205" i="32"/>
  <c r="AD206" i="32"/>
  <c r="AD207" i="32"/>
  <c r="AD208" i="32"/>
  <c r="AD209" i="32"/>
  <c r="AD210" i="32"/>
  <c r="AD211" i="32"/>
  <c r="AD212" i="32"/>
  <c r="AD213" i="32"/>
  <c r="AD214" i="32"/>
  <c r="AD215" i="32"/>
  <c r="AD216" i="32"/>
  <c r="AD217" i="32"/>
  <c r="AD218" i="32"/>
  <c r="AD219" i="32"/>
  <c r="AD220" i="32"/>
  <c r="AD221" i="32"/>
  <c r="AD222" i="32"/>
  <c r="AD223" i="32"/>
  <c r="AD224" i="32"/>
  <c r="AD225" i="32"/>
  <c r="AD226" i="32"/>
  <c r="AD227" i="32"/>
  <c r="AD228" i="32"/>
  <c r="AD229" i="32"/>
  <c r="AD230" i="32"/>
  <c r="AD231" i="32"/>
  <c r="AD232" i="32"/>
  <c r="AD233" i="32"/>
  <c r="AD234" i="32"/>
  <c r="AD235" i="32"/>
  <c r="AD236" i="32"/>
  <c r="AD237" i="32"/>
  <c r="AD238" i="32"/>
  <c r="AD239" i="32"/>
  <c r="AD240" i="32"/>
  <c r="AD241" i="32"/>
  <c r="AD242" i="32"/>
  <c r="AD243" i="32"/>
  <c r="AD244" i="32"/>
  <c r="AD245" i="32"/>
  <c r="AD246" i="32"/>
  <c r="AD247" i="32"/>
  <c r="AD248" i="32"/>
  <c r="AD249" i="32"/>
  <c r="AD250" i="32"/>
  <c r="AD251" i="32"/>
  <c r="AD252" i="32"/>
  <c r="AD253" i="32"/>
  <c r="AD254" i="32"/>
  <c r="AD255" i="32"/>
  <c r="AD256" i="32"/>
  <c r="AD257" i="32"/>
  <c r="AD258" i="32"/>
  <c r="AD259" i="32"/>
  <c r="AD260" i="32"/>
  <c r="AD261" i="32"/>
  <c r="AD262" i="32"/>
  <c r="AD263" i="32"/>
  <c r="AD264" i="32"/>
  <c r="AD265" i="32"/>
  <c r="AD266" i="32"/>
  <c r="AD267" i="32"/>
  <c r="AD268" i="32"/>
  <c r="AD269" i="32"/>
  <c r="AD270" i="32"/>
  <c r="AD271" i="32"/>
  <c r="AD272" i="32"/>
  <c r="AD273" i="32"/>
  <c r="AD274" i="32"/>
  <c r="AD275" i="32"/>
  <c r="AD276" i="32"/>
  <c r="AD277" i="32"/>
  <c r="AD278" i="32"/>
  <c r="AD279" i="32"/>
  <c r="AD280" i="32"/>
  <c r="AD281" i="32"/>
  <c r="AD282" i="32"/>
  <c r="AD283" i="32"/>
  <c r="AD284" i="32"/>
  <c r="AD285" i="32"/>
  <c r="AD286" i="32"/>
  <c r="AD287" i="32"/>
  <c r="AD288" i="32"/>
  <c r="AD289" i="32"/>
  <c r="AD290" i="32"/>
  <c r="AD291" i="32"/>
  <c r="AD292" i="32"/>
  <c r="AD293" i="32"/>
  <c r="AD294" i="32"/>
  <c r="AD295" i="32"/>
  <c r="AD296" i="32"/>
  <c r="AD297" i="32"/>
  <c r="AD298" i="32"/>
  <c r="AD299" i="32"/>
  <c r="AD300" i="32"/>
  <c r="AD301" i="32"/>
  <c r="AD302" i="32"/>
  <c r="AD303" i="32"/>
  <c r="AD304" i="32"/>
  <c r="AD305" i="32"/>
  <c r="AD306" i="32"/>
  <c r="AD307" i="32"/>
  <c r="AD308" i="32"/>
  <c r="AD309" i="32"/>
  <c r="AD310" i="32"/>
  <c r="AD311" i="32"/>
  <c r="AD312" i="32"/>
  <c r="AD313" i="32"/>
  <c r="AD314" i="32"/>
  <c r="AD315" i="32"/>
  <c r="AD316" i="32"/>
  <c r="AD317" i="32"/>
  <c r="AD318" i="32"/>
  <c r="AD319" i="32"/>
  <c r="AD320" i="32"/>
  <c r="AD321" i="32"/>
  <c r="AD322" i="32"/>
  <c r="AD323" i="32"/>
  <c r="AD324" i="32"/>
  <c r="AD325" i="32"/>
  <c r="AD326" i="32"/>
  <c r="AD327" i="32"/>
  <c r="AD328" i="32"/>
  <c r="AD329" i="32"/>
  <c r="AD330" i="32"/>
  <c r="AD331" i="32"/>
  <c r="AD332" i="32"/>
  <c r="AD333" i="32"/>
  <c r="AD334" i="32"/>
  <c r="AD335" i="32"/>
  <c r="AD336" i="32"/>
  <c r="AD337" i="32"/>
  <c r="AD338" i="32"/>
  <c r="AD339" i="32"/>
  <c r="AD340" i="32"/>
  <c r="AD341" i="32"/>
  <c r="AD342" i="32"/>
  <c r="AD343" i="32"/>
  <c r="AD344" i="32"/>
  <c r="AD345" i="32"/>
  <c r="AD346" i="32"/>
  <c r="AD347" i="32"/>
  <c r="AD348" i="32"/>
  <c r="AD349" i="32"/>
  <c r="AD350" i="32"/>
  <c r="AD351" i="32"/>
  <c r="AD352" i="32"/>
  <c r="AD353" i="32"/>
  <c r="AD354" i="32"/>
  <c r="AD355" i="32"/>
  <c r="AD356" i="32"/>
  <c r="AD357" i="32"/>
  <c r="AD358" i="32"/>
  <c r="AD359" i="32"/>
  <c r="AD360" i="32"/>
  <c r="AD361" i="32"/>
  <c r="AD362" i="32"/>
  <c r="AD363" i="32"/>
  <c r="AD364" i="32"/>
  <c r="AD365" i="32"/>
  <c r="AD366" i="32"/>
  <c r="AD367" i="32"/>
  <c r="AD368" i="32"/>
  <c r="AD369" i="32"/>
  <c r="AD370" i="32"/>
  <c r="AD371" i="32"/>
  <c r="AD372" i="32"/>
  <c r="AD373" i="32"/>
  <c r="AD374" i="32"/>
  <c r="AD375" i="32"/>
  <c r="AD376" i="32"/>
  <c r="AD377" i="32"/>
  <c r="AD378" i="32"/>
  <c r="AD379" i="32"/>
  <c r="AD380" i="32"/>
  <c r="AD381" i="32"/>
  <c r="AD382" i="32"/>
  <c r="AD383" i="32"/>
  <c r="AD384" i="32"/>
  <c r="AD385" i="32"/>
  <c r="AD386" i="32"/>
  <c r="AD387" i="32"/>
  <c r="AD388" i="32"/>
  <c r="AD389" i="32"/>
  <c r="AD390" i="32"/>
  <c r="AD391" i="32"/>
  <c r="AD392" i="32"/>
  <c r="AD393" i="32"/>
  <c r="AD394" i="32"/>
  <c r="AD395" i="32"/>
  <c r="AD396" i="32"/>
  <c r="AD397" i="32"/>
  <c r="AD398" i="32"/>
  <c r="AD399" i="32"/>
  <c r="AD400" i="32"/>
  <c r="AD401" i="32"/>
  <c r="AD402" i="32"/>
  <c r="AD403" i="32"/>
  <c r="AD404" i="32"/>
  <c r="AD405" i="32"/>
  <c r="AD406" i="32"/>
  <c r="AD407" i="32"/>
  <c r="AD408" i="32"/>
  <c r="AD409" i="32"/>
  <c r="AD410" i="32"/>
  <c r="AD411" i="32"/>
  <c r="AD412" i="32"/>
  <c r="AD413" i="32"/>
  <c r="AD414" i="32"/>
  <c r="AD415" i="32"/>
  <c r="AD416" i="32"/>
  <c r="AD417" i="32"/>
  <c r="AD418" i="32"/>
  <c r="AD419" i="32"/>
  <c r="AD420" i="32"/>
  <c r="AD421" i="32"/>
  <c r="AD422" i="32"/>
  <c r="AD423" i="32"/>
  <c r="AD424" i="32"/>
  <c r="AD425" i="32"/>
  <c r="AD426" i="32"/>
  <c r="AD427" i="32"/>
  <c r="AD428" i="32"/>
  <c r="AD429" i="32"/>
  <c r="AD430" i="32"/>
  <c r="AD431" i="32"/>
  <c r="AD432" i="32"/>
  <c r="AD433" i="32"/>
  <c r="AD434" i="32"/>
  <c r="AD435" i="32"/>
  <c r="AD436" i="32"/>
  <c r="AD437" i="32"/>
  <c r="AD438" i="32"/>
  <c r="AD439" i="32"/>
  <c r="AD440" i="32"/>
  <c r="AD441" i="32"/>
  <c r="AD442" i="32"/>
  <c r="AD443" i="32"/>
  <c r="AD444" i="32"/>
  <c r="AD445" i="32"/>
  <c r="AD446" i="32"/>
  <c r="AD447" i="32"/>
  <c r="AD448" i="32"/>
  <c r="AD449" i="32"/>
  <c r="AD450" i="32"/>
  <c r="AD451" i="32"/>
  <c r="AD452" i="32"/>
  <c r="AD453" i="32"/>
  <c r="AD454" i="32"/>
  <c r="AD455" i="32"/>
  <c r="AD456" i="32"/>
  <c r="AD457" i="32"/>
  <c r="AD458" i="32"/>
  <c r="AD459" i="32"/>
  <c r="AD460" i="32"/>
  <c r="AD461" i="32"/>
  <c r="AD462" i="32"/>
  <c r="AD463" i="32"/>
  <c r="AD464" i="32"/>
  <c r="AD465" i="32"/>
  <c r="AD466" i="32"/>
  <c r="AD467" i="32"/>
  <c r="AD468" i="32"/>
  <c r="AD469" i="32"/>
  <c r="AD470" i="32"/>
  <c r="AD471" i="32"/>
  <c r="AD472" i="32"/>
  <c r="AD473" i="32"/>
  <c r="AD474" i="32"/>
  <c r="AD475" i="32"/>
  <c r="AD476" i="32"/>
  <c r="AD477" i="32"/>
  <c r="AD478" i="32"/>
  <c r="AD479" i="32"/>
  <c r="AD480" i="32"/>
  <c r="AD481" i="32"/>
  <c r="AD482" i="32"/>
  <c r="AD483" i="32"/>
  <c r="AD484" i="32"/>
  <c r="AD485" i="32"/>
  <c r="AD486" i="32"/>
  <c r="AD487" i="32"/>
  <c r="AD488" i="32"/>
  <c r="AD489" i="32"/>
  <c r="AD490" i="32"/>
  <c r="AD491" i="32"/>
  <c r="AD492" i="32"/>
  <c r="AD493" i="32"/>
  <c r="AD494" i="32"/>
  <c r="AD495" i="32"/>
  <c r="AD496" i="32"/>
  <c r="AD497" i="32"/>
  <c r="AD498" i="32"/>
  <c r="AD499" i="32"/>
  <c r="AD500" i="32"/>
  <c r="AD501" i="32"/>
  <c r="AD502" i="32"/>
  <c r="AD503" i="32"/>
  <c r="AD504" i="32"/>
  <c r="AD505" i="32"/>
  <c r="AD506" i="32"/>
  <c r="AD507" i="32"/>
  <c r="AD508" i="32"/>
  <c r="AD509" i="32"/>
  <c r="AD510" i="32"/>
  <c r="AD511" i="32"/>
  <c r="AD512" i="32"/>
  <c r="AD513" i="32"/>
  <c r="AD514" i="32"/>
  <c r="AD515" i="32"/>
  <c r="AD516" i="32"/>
  <c r="AD517" i="32"/>
  <c r="AD518" i="32"/>
  <c r="AD519" i="32"/>
  <c r="AD520" i="32"/>
  <c r="AD521" i="32"/>
  <c r="AD522" i="32"/>
  <c r="AD523" i="32"/>
  <c r="AD524" i="32"/>
  <c r="AD525" i="32"/>
  <c r="AD526" i="32"/>
  <c r="AD527" i="32"/>
  <c r="AD528" i="32"/>
  <c r="AD529" i="32"/>
  <c r="AD530" i="32"/>
  <c r="AD531" i="32"/>
  <c r="AD532" i="32"/>
  <c r="AD533" i="32"/>
  <c r="AD534" i="32"/>
  <c r="AD535" i="32"/>
  <c r="AD536" i="32"/>
  <c r="AD537" i="32"/>
  <c r="AD538" i="32"/>
  <c r="AD539" i="32"/>
  <c r="AD540" i="32"/>
  <c r="AD541" i="32"/>
  <c r="AD542" i="32"/>
  <c r="AD543" i="32"/>
  <c r="AD544" i="32"/>
  <c r="AD545" i="32"/>
  <c r="AD546" i="32"/>
  <c r="AD547" i="32"/>
  <c r="AD548" i="32"/>
  <c r="AD549" i="32"/>
  <c r="AD550" i="32"/>
  <c r="AD551" i="32"/>
  <c r="AD552" i="32"/>
  <c r="AD553" i="32"/>
  <c r="AD554" i="32"/>
  <c r="AD555" i="32"/>
  <c r="AD556" i="32"/>
  <c r="AD557" i="32"/>
  <c r="AD558" i="32"/>
  <c r="AD559" i="32"/>
  <c r="AD560" i="32"/>
  <c r="AD561" i="32"/>
  <c r="AD562" i="32"/>
  <c r="AD563" i="32"/>
  <c r="AD564" i="32"/>
  <c r="AD565" i="32"/>
  <c r="AD566" i="32"/>
  <c r="AD567" i="32"/>
  <c r="AD568" i="32"/>
  <c r="AD569" i="32"/>
  <c r="AD570" i="32"/>
  <c r="AD571" i="32"/>
  <c r="AD572" i="32"/>
  <c r="AD573" i="32"/>
  <c r="AD574" i="32"/>
  <c r="AD575" i="32"/>
  <c r="AD576" i="32"/>
  <c r="AD577" i="32"/>
  <c r="AD578" i="32"/>
  <c r="AD579" i="32"/>
  <c r="AD580" i="32"/>
  <c r="AD581" i="32"/>
  <c r="AD582" i="32"/>
  <c r="AD583" i="32"/>
  <c r="AD584" i="32"/>
  <c r="AD585" i="32"/>
  <c r="AD586" i="32"/>
  <c r="AD587" i="32"/>
  <c r="AD588" i="32"/>
  <c r="AD589" i="32"/>
  <c r="AD590" i="32"/>
  <c r="AD591" i="32"/>
  <c r="AD592" i="32"/>
  <c r="AD593" i="32"/>
  <c r="AD594" i="32"/>
  <c r="AD595" i="32"/>
  <c r="AD596" i="32"/>
  <c r="AD597" i="32"/>
  <c r="AD598" i="32"/>
  <c r="AD599" i="32"/>
  <c r="AD600" i="32"/>
  <c r="AD601" i="32"/>
  <c r="AD602" i="32"/>
  <c r="AD603" i="32"/>
  <c r="AD604" i="32"/>
  <c r="AD605" i="32"/>
  <c r="AD606" i="32"/>
  <c r="AD607" i="32"/>
  <c r="AD608" i="32"/>
  <c r="AD609" i="32"/>
  <c r="AD610" i="32"/>
  <c r="AD611" i="32"/>
  <c r="AD612" i="32"/>
  <c r="AD613" i="32"/>
  <c r="AD614" i="32"/>
  <c r="AD615" i="32"/>
  <c r="AD616" i="32"/>
  <c r="AD617" i="32"/>
  <c r="AD618" i="32"/>
  <c r="AD619" i="32"/>
  <c r="AD620" i="32"/>
  <c r="AD621" i="32"/>
  <c r="AD622" i="32"/>
  <c r="AD623" i="32"/>
  <c r="AD624" i="32"/>
  <c r="AD625" i="32"/>
  <c r="AD626" i="32"/>
  <c r="AD627" i="32"/>
  <c r="AD628" i="32"/>
  <c r="AD629" i="32"/>
  <c r="AD630" i="32"/>
  <c r="AD631" i="32"/>
  <c r="AD632" i="32"/>
  <c r="AD633" i="32"/>
  <c r="AD634" i="32"/>
  <c r="AD635" i="32"/>
  <c r="AD636" i="32"/>
  <c r="AD637" i="32"/>
  <c r="AD638" i="32"/>
  <c r="AD639" i="32"/>
  <c r="AD640" i="32"/>
  <c r="AD641" i="32"/>
  <c r="AD642" i="32"/>
  <c r="AD643" i="32"/>
  <c r="AD644" i="32"/>
  <c r="AD645" i="32"/>
  <c r="AD646" i="32"/>
  <c r="AD647" i="32"/>
  <c r="AD648" i="32"/>
  <c r="AD649" i="32"/>
  <c r="AD650" i="32"/>
  <c r="AD651" i="32"/>
  <c r="AD652" i="32"/>
  <c r="AD653" i="32"/>
  <c r="AD654" i="32"/>
  <c r="AD655" i="32"/>
  <c r="AD656" i="32"/>
  <c r="AD657" i="32"/>
  <c r="AD658" i="32"/>
  <c r="AD659" i="32"/>
  <c r="AD660" i="32"/>
  <c r="AD661" i="32"/>
  <c r="AD662" i="32"/>
  <c r="AD663" i="32"/>
  <c r="AD664" i="32"/>
  <c r="AD665" i="32"/>
  <c r="AD666" i="32"/>
  <c r="AD667" i="32"/>
  <c r="AD668" i="32"/>
  <c r="AD669" i="32"/>
  <c r="AD670" i="32"/>
  <c r="AD671" i="32"/>
  <c r="AD672" i="32"/>
  <c r="AD673" i="32"/>
  <c r="AD674" i="32"/>
  <c r="AD675" i="32"/>
  <c r="AD676" i="32"/>
  <c r="AD677" i="32"/>
  <c r="AD678" i="32"/>
  <c r="AD679" i="32"/>
  <c r="AD680" i="32"/>
  <c r="AD681" i="32"/>
  <c r="AD682" i="32"/>
  <c r="AD683" i="32"/>
  <c r="AD684" i="32"/>
  <c r="AD685" i="32"/>
  <c r="AD686" i="32"/>
  <c r="AD687" i="32"/>
  <c r="AD688" i="32"/>
  <c r="AD689" i="32"/>
  <c r="AD690" i="32"/>
  <c r="AD691" i="32"/>
  <c r="AD692" i="32"/>
  <c r="AD693" i="32"/>
  <c r="AD694" i="32"/>
  <c r="AD695" i="32"/>
  <c r="AD696" i="32"/>
  <c r="AD697" i="32"/>
  <c r="AD698" i="32"/>
  <c r="AD699" i="32"/>
  <c r="AD700" i="32"/>
  <c r="AD701" i="32"/>
  <c r="AD702" i="32"/>
  <c r="AD703" i="32"/>
  <c r="AD704" i="32"/>
  <c r="AD705" i="32"/>
  <c r="AD706" i="32"/>
  <c r="AD707" i="32"/>
  <c r="AD708" i="32"/>
  <c r="AD709" i="32"/>
  <c r="AD710" i="32"/>
  <c r="AD711" i="32"/>
  <c r="AD712" i="32"/>
  <c r="AD713" i="32"/>
  <c r="AD714" i="32"/>
  <c r="AD715" i="32"/>
  <c r="AD716" i="32"/>
  <c r="AD717" i="32"/>
  <c r="AD718" i="32"/>
  <c r="AD719" i="32"/>
  <c r="AD720" i="32"/>
  <c r="AD721" i="32"/>
  <c r="AD722" i="32"/>
  <c r="AD723" i="32"/>
  <c r="AD724" i="32"/>
  <c r="AD725" i="32"/>
  <c r="AD726" i="32"/>
  <c r="AD727" i="32"/>
  <c r="AD728" i="32"/>
  <c r="AD729" i="32"/>
  <c r="AD730" i="32"/>
  <c r="AD731" i="32"/>
  <c r="AD732" i="32"/>
  <c r="AD733" i="32"/>
  <c r="AD734" i="32"/>
  <c r="AD735" i="32"/>
  <c r="AD736" i="32"/>
  <c r="AD737" i="32"/>
  <c r="AD738" i="32"/>
  <c r="AD739" i="32"/>
  <c r="AD740" i="32"/>
  <c r="AD741" i="32"/>
  <c r="AD742" i="32"/>
  <c r="AD743" i="32"/>
  <c r="AD744" i="32"/>
  <c r="AD745" i="32"/>
  <c r="AD746" i="32"/>
  <c r="AD747" i="32"/>
  <c r="AD748" i="32"/>
  <c r="AD749" i="32"/>
  <c r="AD750" i="32"/>
  <c r="AD751" i="32"/>
  <c r="AD752" i="32"/>
  <c r="AD753" i="32"/>
  <c r="AD754" i="32"/>
  <c r="AD755" i="32"/>
  <c r="AD756" i="32"/>
  <c r="AD757" i="32"/>
  <c r="AD758" i="32"/>
  <c r="AD759" i="32"/>
  <c r="AD760" i="32"/>
  <c r="AD761" i="32"/>
  <c r="AD762" i="32"/>
  <c r="AD763" i="32"/>
  <c r="AD764" i="32"/>
  <c r="AD765" i="32"/>
  <c r="AD766" i="32"/>
  <c r="AD767" i="32"/>
  <c r="AD768" i="32"/>
  <c r="AD769" i="32"/>
  <c r="AD770" i="32"/>
  <c r="AD771" i="32"/>
  <c r="AD772" i="32"/>
  <c r="AD773" i="32"/>
  <c r="AD774" i="32"/>
  <c r="AD775" i="32"/>
  <c r="AD776" i="32"/>
  <c r="AD777" i="32"/>
  <c r="AD778" i="32"/>
  <c r="AD779" i="32"/>
  <c r="AD780" i="32"/>
  <c r="AD781" i="32"/>
  <c r="AD782" i="32"/>
  <c r="AD783" i="32"/>
  <c r="AD784" i="32"/>
  <c r="AD785" i="32"/>
  <c r="AD786" i="32"/>
  <c r="AD787" i="32"/>
  <c r="AD788" i="32"/>
  <c r="AD789" i="32"/>
  <c r="AD790" i="32"/>
  <c r="AD791" i="32"/>
  <c r="AD792" i="32"/>
  <c r="AD793" i="32"/>
  <c r="AD794" i="32"/>
  <c r="AD795" i="32"/>
  <c r="AD796" i="32"/>
  <c r="AD797" i="32"/>
  <c r="AD798" i="32"/>
  <c r="AD799" i="32"/>
  <c r="AD800" i="32"/>
  <c r="AD801" i="32"/>
  <c r="AD802" i="32"/>
  <c r="AD803" i="32"/>
  <c r="AD804" i="32"/>
  <c r="AD805" i="32"/>
  <c r="AD806" i="32"/>
  <c r="AD807" i="32"/>
  <c r="AD808" i="32"/>
  <c r="AD809" i="32"/>
  <c r="AD810" i="32"/>
  <c r="AD811" i="32"/>
  <c r="AD812" i="32"/>
  <c r="AD813" i="32"/>
  <c r="AD814" i="32"/>
  <c r="AD815" i="32"/>
  <c r="AD816" i="32"/>
  <c r="AD817" i="32"/>
  <c r="AD818" i="32"/>
  <c r="AD819" i="32"/>
  <c r="AD820" i="32"/>
  <c r="AD821" i="32"/>
  <c r="AD822" i="32"/>
  <c r="AD823" i="32"/>
  <c r="AD824" i="32"/>
  <c r="AD825" i="32"/>
  <c r="AD826" i="32"/>
  <c r="AD827" i="32"/>
  <c r="AD828" i="32"/>
  <c r="AD829" i="32"/>
  <c r="AD830" i="32"/>
  <c r="AD831" i="32"/>
  <c r="AD832" i="32"/>
  <c r="AD833" i="32"/>
  <c r="AD834" i="32"/>
  <c r="AD835" i="32"/>
  <c r="AD836" i="32"/>
  <c r="AD837" i="32"/>
  <c r="AD838" i="32"/>
  <c r="AD839" i="32"/>
  <c r="AD840" i="32"/>
  <c r="AD841" i="32"/>
  <c r="AD842" i="32"/>
  <c r="AD843" i="32"/>
  <c r="AD844" i="32"/>
  <c r="AD845" i="32"/>
  <c r="AD846" i="32"/>
  <c r="AD847" i="32"/>
  <c r="AD848" i="32"/>
  <c r="AD849" i="32"/>
  <c r="AD850" i="32"/>
  <c r="AD851" i="32"/>
  <c r="AD852" i="32"/>
  <c r="AD853" i="32"/>
  <c r="AD854" i="32"/>
  <c r="AD855" i="32"/>
  <c r="AD856" i="32"/>
  <c r="AD857" i="32"/>
  <c r="AD858" i="32"/>
  <c r="AD859" i="32"/>
  <c r="AD860" i="32"/>
  <c r="AD861" i="32"/>
  <c r="AD862" i="32"/>
  <c r="AD863" i="32"/>
  <c r="AD864" i="32"/>
  <c r="AD865" i="32"/>
  <c r="AD866" i="32"/>
  <c r="AD867" i="32"/>
  <c r="AD868" i="32"/>
  <c r="AD869" i="32"/>
  <c r="AD870" i="32"/>
  <c r="AD871" i="32"/>
  <c r="AD872" i="32"/>
  <c r="AD873" i="32"/>
  <c r="AD874" i="32"/>
  <c r="AD875" i="32"/>
  <c r="AD876" i="32"/>
  <c r="AD877" i="32"/>
  <c r="AD878" i="32"/>
  <c r="AD879" i="32"/>
  <c r="AD880" i="32"/>
  <c r="AD881" i="32"/>
  <c r="AD882" i="32"/>
  <c r="AD883" i="32"/>
  <c r="AD884" i="32"/>
  <c r="AD885" i="32"/>
  <c r="AD886" i="32"/>
  <c r="AD887" i="32"/>
  <c r="AD888" i="32"/>
  <c r="AD889" i="32"/>
  <c r="AD890" i="32"/>
  <c r="AD891" i="32"/>
  <c r="AD892" i="32"/>
  <c r="AD893" i="32"/>
  <c r="AD894" i="32"/>
  <c r="AD895" i="32"/>
  <c r="AD896" i="32"/>
  <c r="AD897" i="32"/>
  <c r="AD898" i="32"/>
  <c r="AD899" i="32"/>
  <c r="AD900" i="32"/>
  <c r="AD901" i="32"/>
  <c r="AD902" i="32"/>
  <c r="AD903" i="32"/>
  <c r="AD904" i="32"/>
  <c r="AD905" i="32"/>
  <c r="AD906" i="32"/>
  <c r="AD907" i="32"/>
  <c r="AD908" i="32"/>
  <c r="AD909" i="32"/>
  <c r="AD910" i="32"/>
  <c r="AD911" i="32"/>
  <c r="AD912" i="32"/>
  <c r="AD913" i="32"/>
  <c r="AD914" i="32"/>
  <c r="AD915" i="32"/>
  <c r="AD916" i="32"/>
  <c r="AD917" i="32"/>
  <c r="AD918" i="32"/>
  <c r="AD919" i="32"/>
  <c r="AD920" i="32"/>
  <c r="AD921" i="32"/>
  <c r="AD922" i="32"/>
  <c r="AD923" i="32"/>
  <c r="AD924" i="32"/>
  <c r="AD925" i="32"/>
  <c r="AD926" i="32"/>
  <c r="AD927" i="32"/>
  <c r="AD928" i="32"/>
  <c r="AD929" i="32"/>
  <c r="AD930" i="32"/>
  <c r="AD931" i="32"/>
  <c r="AD932" i="32"/>
  <c r="AD933" i="32"/>
  <c r="AD934" i="32"/>
  <c r="AD935" i="32"/>
  <c r="AD936" i="32"/>
  <c r="AD937" i="32"/>
  <c r="AD938" i="32"/>
  <c r="AD939" i="32"/>
  <c r="AD940" i="32"/>
  <c r="AD941" i="32"/>
  <c r="AD942" i="32"/>
  <c r="AD943" i="32"/>
  <c r="AD944" i="32"/>
  <c r="AD945" i="32"/>
  <c r="AD946" i="32"/>
  <c r="AD947" i="32"/>
  <c r="AD948" i="32"/>
  <c r="AD949" i="32"/>
  <c r="AD950" i="32"/>
  <c r="AD951" i="32"/>
  <c r="AD952" i="32"/>
  <c r="AD953" i="32"/>
  <c r="AD954" i="32"/>
  <c r="AD955" i="32"/>
  <c r="AD956" i="32"/>
  <c r="AD957" i="32"/>
  <c r="AD958" i="32"/>
  <c r="AD959" i="32"/>
  <c r="AD960" i="32"/>
  <c r="AD961" i="32"/>
  <c r="AD962" i="32"/>
  <c r="AD963" i="32"/>
  <c r="AD964" i="32"/>
  <c r="AD965" i="32"/>
  <c r="AD966" i="32"/>
  <c r="AD967" i="32"/>
  <c r="AD968" i="32"/>
  <c r="AD969" i="32"/>
  <c r="AD970" i="32"/>
  <c r="AD971" i="32"/>
  <c r="AD972" i="32"/>
  <c r="AD973" i="32"/>
  <c r="AD974" i="32"/>
  <c r="AD975" i="32"/>
  <c r="AD976" i="32"/>
  <c r="AD977" i="32"/>
  <c r="AD978" i="32"/>
  <c r="AD979" i="32"/>
  <c r="AD980" i="32"/>
  <c r="AD981" i="32"/>
  <c r="AD982" i="32"/>
  <c r="AD983" i="32"/>
  <c r="AD984" i="32"/>
  <c r="AD985" i="32"/>
  <c r="AD986" i="32"/>
  <c r="AD987" i="32"/>
  <c r="AD988" i="32"/>
  <c r="AD989" i="32"/>
  <c r="AD990" i="32"/>
  <c r="AD991" i="32"/>
  <c r="AD992" i="32"/>
  <c r="AD993" i="32"/>
  <c r="AD994" i="32"/>
  <c r="AD995" i="32"/>
  <c r="AD996" i="32"/>
  <c r="AD997" i="32"/>
  <c r="AD998" i="32"/>
  <c r="AD999" i="32"/>
  <c r="AD1000" i="32"/>
  <c r="AD1001" i="32"/>
  <c r="AD1002" i="32"/>
  <c r="AD1003" i="32"/>
  <c r="AD1004" i="32"/>
  <c r="AD1005" i="32"/>
  <c r="AD1006" i="32"/>
  <c r="AD1007" i="32"/>
  <c r="AD1008" i="32"/>
  <c r="AD1009" i="32"/>
  <c r="AD1010" i="32"/>
  <c r="AD1011" i="32"/>
  <c r="AD1012" i="32"/>
  <c r="AD1013" i="32"/>
  <c r="AD1014" i="32"/>
  <c r="AD1015" i="32"/>
  <c r="AD1016" i="32"/>
  <c r="AD1017" i="32"/>
  <c r="AD1018" i="32"/>
  <c r="AD1019" i="32"/>
  <c r="AD1020" i="32"/>
  <c r="AD1021" i="32"/>
  <c r="AD1022" i="32"/>
  <c r="AD1023" i="32"/>
  <c r="AD1024" i="32"/>
  <c r="AD1025" i="32"/>
  <c r="AD1026" i="32"/>
  <c r="AD1027" i="32"/>
  <c r="AD1028" i="32"/>
  <c r="AD1029" i="32"/>
  <c r="AD1030" i="32"/>
  <c r="AD1031" i="32"/>
  <c r="AD1032" i="32"/>
  <c r="AD1033" i="32"/>
  <c r="AD1034" i="32"/>
  <c r="AD1035" i="32"/>
  <c r="AD1036" i="32"/>
  <c r="AD1037" i="32"/>
  <c r="AD1038" i="32"/>
  <c r="AD1039" i="32"/>
  <c r="AD1040" i="32"/>
  <c r="AD1041" i="32"/>
  <c r="AD1042" i="32"/>
  <c r="AD1043" i="32"/>
  <c r="AD1044" i="32"/>
  <c r="AD1045" i="32"/>
  <c r="AD1046" i="32"/>
  <c r="AD1047" i="32"/>
  <c r="AD1048" i="32"/>
  <c r="AD1049" i="32"/>
  <c r="AD1050" i="32"/>
  <c r="AD1051" i="32"/>
  <c r="AD1052" i="32"/>
  <c r="AD1053" i="32"/>
  <c r="AD1054" i="32"/>
  <c r="AD1055" i="32"/>
  <c r="AD1056" i="32"/>
  <c r="AD1057" i="32"/>
  <c r="AD1058" i="32"/>
  <c r="AD1059" i="32"/>
  <c r="AD1060" i="32"/>
  <c r="AD1061" i="32"/>
  <c r="AD1062" i="32"/>
  <c r="AD1063" i="32"/>
  <c r="AD1064" i="32"/>
  <c r="AD1065" i="32"/>
  <c r="AD1066" i="32"/>
  <c r="AD1067" i="32"/>
  <c r="AD1068" i="32"/>
  <c r="AD1069" i="32"/>
  <c r="AD1070" i="32"/>
  <c r="AD1071" i="32"/>
  <c r="AD1072" i="32"/>
  <c r="AD1073" i="32"/>
  <c r="AD1074" i="32"/>
  <c r="AD1075" i="32"/>
  <c r="AD1076" i="32"/>
  <c r="AD1077" i="32"/>
  <c r="AD1078" i="32"/>
  <c r="AD1079" i="32"/>
  <c r="AD1080" i="32"/>
  <c r="AD1081" i="32"/>
  <c r="AD1082" i="32"/>
  <c r="AD1083" i="32"/>
  <c r="AD1084" i="32"/>
  <c r="AD1085" i="32"/>
  <c r="AD1086" i="32"/>
  <c r="AD1087" i="32"/>
  <c r="AD1088" i="32"/>
  <c r="AD1089" i="32"/>
  <c r="AD1090" i="32"/>
  <c r="AD1091" i="32"/>
  <c r="AD1092" i="32"/>
  <c r="AD1093" i="32"/>
  <c r="AD1094" i="32"/>
  <c r="AD1095" i="32"/>
  <c r="AD1096" i="32"/>
  <c r="AD1097" i="32"/>
  <c r="AD1098" i="32"/>
  <c r="AD1099" i="32"/>
  <c r="AD1100" i="32"/>
  <c r="AD1101" i="32"/>
  <c r="AD1102" i="32"/>
  <c r="AD1103" i="32"/>
  <c r="AD1104" i="32"/>
  <c r="AD1105" i="32"/>
  <c r="AD1106" i="32"/>
  <c r="AD1107" i="32"/>
  <c r="AD1108" i="32"/>
  <c r="AD1109" i="32"/>
  <c r="AD1110" i="32"/>
  <c r="AD1111" i="32"/>
  <c r="AD1112" i="32"/>
  <c r="AD1113" i="32"/>
  <c r="AD1114" i="32"/>
  <c r="AD1115" i="32"/>
  <c r="AD1116" i="32"/>
  <c r="AD1117" i="32"/>
  <c r="AD1118" i="32"/>
  <c r="AD1119" i="32"/>
  <c r="AD1120" i="32"/>
  <c r="AD1121" i="32"/>
  <c r="AD1122" i="32"/>
  <c r="AD1123" i="32"/>
  <c r="AD1124" i="32"/>
  <c r="AD1125" i="32"/>
  <c r="AD1126" i="32"/>
  <c r="AD1127" i="32"/>
  <c r="AD1128" i="32"/>
  <c r="AD1129" i="32"/>
  <c r="AD1130" i="32"/>
  <c r="AD1131" i="32"/>
  <c r="AD1132" i="32"/>
  <c r="AD1133" i="32"/>
  <c r="AD1134" i="32"/>
  <c r="AD1135" i="32"/>
  <c r="AD1136" i="32"/>
  <c r="AD1137" i="32"/>
  <c r="AD1138" i="32"/>
  <c r="AD1139" i="32"/>
  <c r="AD1140" i="32"/>
  <c r="AD1141" i="32"/>
  <c r="AD1142" i="32"/>
  <c r="AD1143" i="32"/>
  <c r="AD1144" i="32"/>
  <c r="AD1145" i="32"/>
  <c r="AD1146" i="32"/>
  <c r="AD1147" i="32"/>
  <c r="AD1148" i="32"/>
  <c r="AD1149" i="32"/>
  <c r="AD1150" i="32"/>
  <c r="AD1151" i="32"/>
  <c r="AD1152" i="32"/>
  <c r="AD1153" i="32"/>
  <c r="AD1154" i="32"/>
  <c r="AD1155" i="32"/>
  <c r="AD1156" i="32"/>
  <c r="AD1157" i="32"/>
  <c r="AD1158" i="32"/>
  <c r="AD1159" i="32"/>
  <c r="AD1160" i="32"/>
  <c r="AD1161" i="32"/>
  <c r="AD1162" i="32"/>
  <c r="AD1163" i="32"/>
  <c r="AD1164" i="32"/>
  <c r="AD1165" i="32"/>
  <c r="AD1166" i="32"/>
  <c r="AD1167" i="32"/>
  <c r="AD1168" i="32"/>
  <c r="AD1169" i="32"/>
  <c r="AD1170" i="32"/>
  <c r="AD1171" i="32"/>
  <c r="AD1172" i="32"/>
  <c r="AD1173" i="32"/>
  <c r="AD1174" i="32"/>
  <c r="AD1175" i="32"/>
  <c r="AD1176" i="32"/>
  <c r="AD1177" i="32"/>
  <c r="AD1178" i="32"/>
  <c r="AD1179" i="32"/>
  <c r="AD1180" i="32"/>
  <c r="AD1181" i="32"/>
  <c r="AD1182" i="32"/>
  <c r="AD1183" i="32"/>
  <c r="AD1184" i="32"/>
  <c r="AD1185" i="32"/>
  <c r="AD1186" i="32"/>
  <c r="AD1187" i="32"/>
  <c r="AD1188" i="32"/>
  <c r="AD1189" i="32"/>
  <c r="AD1190" i="32"/>
  <c r="AD1191" i="32"/>
  <c r="AD1192" i="32"/>
  <c r="AD1193" i="32"/>
  <c r="AD1194" i="32"/>
  <c r="AD1195" i="32"/>
  <c r="AD1196" i="32"/>
  <c r="AD1197" i="32"/>
  <c r="AD1198" i="32"/>
  <c r="AD1199" i="32"/>
  <c r="AD1200" i="32"/>
  <c r="AD1201" i="32"/>
  <c r="AD1202" i="32"/>
  <c r="AD1203" i="32"/>
  <c r="AD1204" i="32"/>
  <c r="AD1205" i="32"/>
  <c r="AD1206" i="32"/>
  <c r="AD1207" i="32"/>
  <c r="AD1208" i="32"/>
  <c r="AD1209" i="32"/>
  <c r="AD1210" i="32"/>
  <c r="AD1211" i="32"/>
  <c r="AD1212" i="32"/>
  <c r="AD1213" i="32"/>
  <c r="AD1214" i="32"/>
  <c r="AD1215" i="32"/>
  <c r="AD1216" i="32"/>
  <c r="AD1217" i="32"/>
  <c r="AD1218" i="32"/>
  <c r="AD1219" i="32"/>
  <c r="AD1220" i="32"/>
  <c r="AD1221" i="32"/>
  <c r="AD1222" i="32"/>
  <c r="AD1223" i="32"/>
  <c r="AD1224" i="32"/>
  <c r="AD1225" i="32"/>
  <c r="AD1226" i="32"/>
  <c r="AD1227" i="32"/>
  <c r="AD1228" i="32"/>
  <c r="AD1229" i="32"/>
  <c r="AD1230" i="32"/>
  <c r="AD1231" i="32"/>
  <c r="AD1232" i="32"/>
  <c r="AD1233" i="32"/>
  <c r="AD1234" i="32"/>
  <c r="AD1235" i="32"/>
  <c r="AD1236" i="32"/>
  <c r="AD1237" i="32"/>
  <c r="AD1238" i="32"/>
  <c r="AD1239" i="32"/>
  <c r="AD1240" i="32"/>
  <c r="AD1241" i="32"/>
  <c r="AD1242" i="32"/>
  <c r="AD1243" i="32"/>
  <c r="AD1244" i="32"/>
  <c r="AD1245" i="32"/>
  <c r="AD1246" i="32"/>
  <c r="AD1247" i="32"/>
  <c r="AD1248" i="32"/>
  <c r="AD1249" i="32"/>
  <c r="AD1250" i="32"/>
  <c r="AD1251" i="32"/>
  <c r="AD1252" i="32"/>
  <c r="AD1253" i="32"/>
  <c r="AD1254" i="32"/>
  <c r="AD1255" i="32"/>
  <c r="AD1256" i="32"/>
  <c r="AD1257" i="32"/>
  <c r="AD1258" i="32"/>
  <c r="AD1259" i="32"/>
  <c r="AD1260" i="32"/>
  <c r="AD1261" i="32"/>
  <c r="AD1262" i="32"/>
  <c r="AD1263" i="32"/>
  <c r="AD1264" i="32"/>
  <c r="AD1265" i="32"/>
  <c r="AD1266" i="32"/>
  <c r="AD1267" i="32"/>
  <c r="AD1268" i="32"/>
  <c r="AD1269" i="32"/>
  <c r="AD1270" i="32"/>
  <c r="AD1271" i="32"/>
  <c r="AD1272" i="32"/>
  <c r="AD1273" i="32"/>
  <c r="AD1274" i="32"/>
  <c r="AD1275" i="32"/>
  <c r="AD1276" i="32"/>
  <c r="AD1277" i="32"/>
  <c r="AD1278" i="32"/>
  <c r="AD1279" i="32"/>
  <c r="AD1280" i="32"/>
  <c r="AD1281" i="32"/>
  <c r="AD1282" i="32"/>
  <c r="AD1283" i="32"/>
  <c r="AD1284" i="32"/>
  <c r="AD1285" i="32"/>
  <c r="AD1286" i="32"/>
  <c r="AD1287" i="32"/>
  <c r="AD1288" i="32"/>
  <c r="AD1289" i="32"/>
  <c r="AD1290" i="32"/>
  <c r="AD1291" i="32"/>
  <c r="AD1292" i="32"/>
  <c r="AD1293" i="32"/>
  <c r="AD1294" i="32"/>
  <c r="AD1295" i="32"/>
  <c r="AD1296" i="32"/>
  <c r="AD1297" i="32"/>
  <c r="AD1298" i="32"/>
  <c r="AD1299" i="32"/>
  <c r="AD1300" i="32"/>
  <c r="AD1301" i="32"/>
  <c r="AD1302" i="32"/>
  <c r="AD1303" i="32"/>
  <c r="AD1304" i="32"/>
  <c r="AD1305" i="32"/>
  <c r="AD1306" i="32"/>
  <c r="AD1307" i="32"/>
  <c r="AD1308" i="32"/>
  <c r="AD1309" i="32"/>
  <c r="AD1310" i="32"/>
  <c r="AD1311" i="32"/>
  <c r="AD1312" i="32"/>
  <c r="AD1313" i="32"/>
  <c r="AD1314" i="32"/>
  <c r="AD1315" i="32"/>
  <c r="AD1316" i="32"/>
  <c r="AD1317" i="32"/>
  <c r="AD1318" i="32"/>
  <c r="AD1319" i="32"/>
  <c r="AD1320" i="32"/>
  <c r="AD1321" i="32"/>
  <c r="AD1322" i="32"/>
  <c r="AD1323" i="32"/>
  <c r="AD1324" i="32"/>
  <c r="AD1325" i="32"/>
  <c r="AD1326" i="32"/>
  <c r="AD1327" i="32"/>
  <c r="AD1328" i="32"/>
  <c r="AD1329" i="32"/>
  <c r="AD1330" i="32"/>
  <c r="AD1331" i="32"/>
  <c r="AD1332" i="32"/>
  <c r="AD1333" i="32"/>
  <c r="AD1334" i="32"/>
  <c r="AD1335" i="32"/>
  <c r="AD1336" i="32"/>
  <c r="AD1337" i="32"/>
  <c r="AD1338" i="32"/>
  <c r="AD1339" i="32"/>
  <c r="AD1340" i="32"/>
  <c r="AD1341" i="32"/>
  <c r="AD1342" i="32"/>
  <c r="AD1343" i="32"/>
  <c r="AD1344" i="32"/>
  <c r="AD1345" i="32"/>
  <c r="AD1346" i="32"/>
  <c r="AD1347" i="32"/>
  <c r="AD1348" i="32"/>
  <c r="AD1349" i="32"/>
  <c r="AD1350" i="32"/>
  <c r="AD1351" i="32"/>
  <c r="AD1352" i="32"/>
  <c r="AD1353" i="32"/>
  <c r="AD1354" i="32"/>
  <c r="AD1355" i="32"/>
  <c r="AD1356" i="32"/>
  <c r="AD1357" i="32"/>
  <c r="AD1358" i="32"/>
  <c r="AD1359" i="32"/>
  <c r="AD1360" i="32"/>
  <c r="AD1361" i="32"/>
  <c r="AD1362" i="32"/>
  <c r="AD1363" i="32"/>
  <c r="AD1364" i="32"/>
  <c r="AD1365" i="32"/>
  <c r="AD1366" i="32"/>
  <c r="AD1367" i="32"/>
  <c r="AD1368" i="32"/>
  <c r="AD1369" i="32"/>
  <c r="AD1370" i="32"/>
  <c r="AD1371" i="32"/>
  <c r="AD1372" i="32"/>
  <c r="AD1373" i="32"/>
  <c r="AD1374" i="32"/>
  <c r="AD1375" i="32"/>
  <c r="AD1376" i="32"/>
  <c r="AD1377" i="32"/>
  <c r="AD1378" i="32"/>
  <c r="AD1379" i="32"/>
  <c r="AD1380" i="32"/>
  <c r="AD1381" i="32"/>
  <c r="AD1382" i="32"/>
  <c r="AD1383" i="32"/>
  <c r="AD1384" i="32"/>
  <c r="AD1385" i="32"/>
  <c r="AD1386" i="32"/>
  <c r="AD1387" i="32"/>
  <c r="AD1388" i="32"/>
  <c r="AD1389" i="32"/>
  <c r="AD1390" i="32"/>
  <c r="AD1391" i="32"/>
  <c r="AD1392" i="32"/>
  <c r="AD1393" i="32"/>
  <c r="AD1394" i="32"/>
  <c r="AD1395" i="32"/>
  <c r="AD1396" i="32"/>
  <c r="AD1397" i="32"/>
  <c r="AD1398" i="32"/>
  <c r="AD1399" i="32"/>
  <c r="AD1400" i="32"/>
  <c r="AD1401" i="32"/>
  <c r="AD1402" i="32"/>
  <c r="AD1403" i="32"/>
  <c r="AD1404" i="32"/>
  <c r="AD1405" i="32"/>
  <c r="AD1406" i="32"/>
  <c r="AD1407" i="32"/>
  <c r="AD1408" i="32"/>
  <c r="AD1409" i="32"/>
  <c r="AD1410" i="32"/>
  <c r="AD1411" i="32"/>
  <c r="AD1412" i="32"/>
  <c r="AD1413" i="32"/>
  <c r="AD1414" i="32"/>
  <c r="AD1415" i="32"/>
  <c r="AD1416" i="32"/>
  <c r="AD1417" i="32"/>
  <c r="AD1418" i="32"/>
  <c r="AD1419" i="32"/>
  <c r="AD1420" i="32"/>
  <c r="AD1421" i="32"/>
  <c r="AD1422" i="32"/>
  <c r="AD1423" i="32"/>
  <c r="AD1424" i="32"/>
  <c r="AD1425" i="32"/>
  <c r="AD1426" i="32"/>
  <c r="AD1427" i="32"/>
  <c r="AD1428" i="32"/>
  <c r="AD1429" i="32"/>
  <c r="AD1430" i="32"/>
  <c r="AD1431" i="32"/>
  <c r="AD1432" i="32"/>
  <c r="AD1433" i="32"/>
  <c r="AD1434" i="32"/>
  <c r="AD1435" i="32"/>
  <c r="AD1436" i="32"/>
  <c r="AD1437" i="32"/>
  <c r="AD1438" i="32"/>
  <c r="AD1439" i="32"/>
  <c r="AD1440" i="32"/>
  <c r="AD1441" i="32"/>
  <c r="AD1442" i="32"/>
  <c r="AD1443" i="32"/>
  <c r="AD1444" i="32"/>
  <c r="AD1445" i="32"/>
  <c r="AD1446" i="32"/>
  <c r="AD1447" i="32"/>
  <c r="AD1448" i="32"/>
  <c r="AD1449" i="32"/>
  <c r="AD1450" i="32"/>
  <c r="AD1451" i="32"/>
  <c r="AD1452" i="32"/>
  <c r="AD1453" i="32"/>
  <c r="AD1454" i="32"/>
  <c r="AD1455" i="32"/>
  <c r="AD1456" i="32"/>
  <c r="AD1457" i="32"/>
  <c r="AD1458" i="32"/>
  <c r="AD1459" i="32"/>
  <c r="AD1460" i="32"/>
  <c r="AD1461" i="32"/>
  <c r="AD1462" i="32"/>
  <c r="AD1463" i="32"/>
  <c r="AD1464" i="32"/>
  <c r="AD1465" i="32"/>
  <c r="AD1466" i="32"/>
  <c r="AD1467" i="32"/>
  <c r="AD1468" i="32"/>
  <c r="AD1469" i="32"/>
  <c r="AD1470" i="32"/>
  <c r="AD1471" i="32"/>
  <c r="AD1472" i="32"/>
  <c r="AD1473" i="32"/>
  <c r="AD1474" i="32"/>
  <c r="AD1475" i="32"/>
  <c r="AD1476" i="32"/>
  <c r="AD1477" i="32"/>
  <c r="AD1478" i="32"/>
  <c r="AD1479" i="32"/>
  <c r="AD1480" i="32"/>
  <c r="AD1481" i="32"/>
  <c r="AD1482" i="32"/>
  <c r="AD1483" i="32"/>
  <c r="AD1484" i="32"/>
  <c r="AD1485" i="32"/>
  <c r="AD1486" i="32"/>
  <c r="AD1487" i="32"/>
  <c r="AD1488" i="32"/>
  <c r="AD1489" i="32"/>
  <c r="AD1490" i="32"/>
  <c r="AD1491" i="32"/>
  <c r="AD1492" i="32"/>
  <c r="AD1493" i="32"/>
  <c r="AD1494" i="32"/>
  <c r="AD1495" i="32"/>
  <c r="AD1496" i="32"/>
  <c r="AD1497" i="32"/>
  <c r="AD1498" i="32"/>
  <c r="AD1499" i="32"/>
  <c r="AD1500" i="32"/>
  <c r="AD1501" i="32"/>
  <c r="AD1502" i="32"/>
  <c r="AD1503" i="32"/>
  <c r="AD1504" i="32"/>
  <c r="AD1505" i="32"/>
  <c r="AD1506" i="32"/>
  <c r="AD1507" i="32"/>
  <c r="AD1508" i="32"/>
  <c r="AD1509" i="32"/>
  <c r="AD1510" i="32"/>
  <c r="AD1511" i="32"/>
  <c r="AD1512" i="32"/>
  <c r="AD1513" i="32"/>
  <c r="AD1514" i="32"/>
  <c r="AD1515" i="32"/>
  <c r="AD1516" i="32"/>
  <c r="AD1517" i="32"/>
  <c r="AD1518" i="32"/>
  <c r="AD1519" i="32"/>
  <c r="AD1520" i="32"/>
  <c r="AD1521" i="32"/>
  <c r="AD1522" i="32"/>
  <c r="AD1523" i="32"/>
  <c r="AD1524" i="32"/>
  <c r="AD1525" i="32"/>
  <c r="AD1526" i="32"/>
  <c r="AD1527" i="32"/>
  <c r="AD1528" i="32"/>
  <c r="AD1529" i="32"/>
  <c r="AD1530" i="32"/>
  <c r="AD1531" i="32"/>
  <c r="AD1532" i="32"/>
  <c r="AD1533" i="32"/>
  <c r="AD1534" i="32"/>
  <c r="AD1535" i="32"/>
  <c r="AD1536" i="32"/>
  <c r="AD1537" i="32"/>
  <c r="AD1538" i="32"/>
  <c r="AD1539" i="32"/>
  <c r="AD1540" i="32"/>
  <c r="AD1541" i="32"/>
  <c r="AD1542" i="32"/>
  <c r="AD1543" i="32"/>
  <c r="AD1544" i="32"/>
  <c r="AD1545" i="32"/>
  <c r="AD1546" i="32"/>
  <c r="AD1547" i="32"/>
  <c r="AD1548" i="32"/>
  <c r="AD1549" i="32"/>
  <c r="AD1550" i="32"/>
  <c r="AD1551" i="32"/>
  <c r="AD1552" i="32"/>
  <c r="AD1553" i="32"/>
  <c r="AD1554" i="32"/>
  <c r="AD1555" i="32"/>
  <c r="AD1556" i="32"/>
  <c r="AD1557" i="32"/>
  <c r="AD1558" i="32"/>
  <c r="AD1559" i="32"/>
  <c r="AD1560" i="32"/>
  <c r="AD1561" i="32"/>
  <c r="AD1562" i="32"/>
  <c r="AD1563" i="32"/>
  <c r="AD1564" i="32"/>
  <c r="AD1565" i="32"/>
  <c r="AD1566" i="32"/>
  <c r="AD1567" i="32"/>
  <c r="AD1568" i="32"/>
  <c r="AD1569" i="32"/>
  <c r="AD1570" i="32"/>
  <c r="AD1571" i="32"/>
  <c r="AD1572" i="32"/>
  <c r="AD1573" i="32"/>
  <c r="AD1574" i="32"/>
  <c r="AD1575" i="32"/>
  <c r="AD1576" i="32"/>
  <c r="AD1577" i="32"/>
  <c r="AD1578" i="32"/>
  <c r="AD1579" i="32"/>
  <c r="AD1580" i="32"/>
  <c r="AD1581" i="32"/>
  <c r="AD1582" i="32"/>
  <c r="AD1583" i="32"/>
  <c r="AD1584" i="32"/>
  <c r="AD1585" i="32"/>
  <c r="AD1586" i="32"/>
  <c r="AD1587" i="32"/>
  <c r="AD1588" i="32"/>
  <c r="AD1589" i="32"/>
  <c r="AD1590" i="32"/>
  <c r="AD1591" i="32"/>
  <c r="AD1592" i="32"/>
  <c r="AD1593" i="32"/>
  <c r="AD1594" i="32"/>
  <c r="AD1595" i="32"/>
  <c r="AD1596" i="32"/>
  <c r="AD1597" i="32"/>
  <c r="AD1598" i="32"/>
  <c r="AD1599" i="32"/>
  <c r="AD1600" i="32"/>
  <c r="AD1601" i="32"/>
  <c r="AD1602" i="32"/>
  <c r="AD1603" i="32"/>
  <c r="AD1604" i="32"/>
  <c r="AD1605" i="32"/>
  <c r="AD1606" i="32"/>
  <c r="AD1607" i="32"/>
  <c r="AD1608" i="32"/>
  <c r="AD1609" i="32"/>
  <c r="AD1610" i="32"/>
  <c r="AD1611" i="32"/>
  <c r="AD1612" i="32"/>
  <c r="AD1613" i="32"/>
  <c r="AD1614" i="32"/>
  <c r="AD1615" i="32"/>
  <c r="AD1616" i="32"/>
  <c r="AD1617" i="32"/>
  <c r="AD1618" i="32"/>
  <c r="AD1619" i="32"/>
  <c r="AD1620" i="32"/>
  <c r="AD1621" i="32"/>
  <c r="AD1622" i="32"/>
  <c r="AD1623" i="32"/>
  <c r="AD1624" i="32"/>
  <c r="AD1625" i="32"/>
  <c r="AD1626" i="32"/>
  <c r="AD1627" i="32"/>
  <c r="AD1628" i="32"/>
  <c r="AD1629" i="32"/>
  <c r="AD1630" i="32"/>
  <c r="AD1631" i="32"/>
  <c r="AD1632" i="32"/>
  <c r="AD1633" i="32"/>
  <c r="AD1634" i="32"/>
  <c r="AD1635" i="32"/>
  <c r="AD1636" i="32"/>
  <c r="AD1637" i="32"/>
  <c r="AD1638" i="32"/>
  <c r="AD1639" i="32"/>
  <c r="AD1640" i="32"/>
  <c r="AD1641" i="32"/>
  <c r="AD1642" i="32"/>
  <c r="AD1643" i="32"/>
  <c r="AD1644" i="32"/>
  <c r="AD1645" i="32"/>
  <c r="AD1646" i="32"/>
  <c r="AD1647" i="32"/>
  <c r="AD1648" i="32"/>
  <c r="AD1649" i="32"/>
  <c r="AD1650" i="32"/>
  <c r="AD1651" i="32"/>
  <c r="AD1652" i="32"/>
  <c r="AD1653" i="32"/>
  <c r="AD1654" i="32"/>
  <c r="AD1655" i="32"/>
  <c r="AD1656" i="32"/>
  <c r="AD1657" i="32"/>
  <c r="AD1658" i="32"/>
  <c r="AD1659" i="32"/>
  <c r="AD1660" i="32"/>
  <c r="AD1661" i="32"/>
  <c r="AD1662" i="32"/>
  <c r="AD1663" i="32"/>
  <c r="AD1664" i="32"/>
  <c r="AD1665" i="32"/>
  <c r="AD1666" i="32"/>
  <c r="AD1667" i="32"/>
  <c r="AD1668" i="32"/>
  <c r="AD1669" i="32"/>
  <c r="AD1670" i="32"/>
  <c r="AD1671" i="32"/>
  <c r="AD1672" i="32"/>
  <c r="AD1673" i="32"/>
  <c r="AD1674" i="32"/>
  <c r="AD1675" i="32"/>
  <c r="AD1676" i="32"/>
  <c r="AD1677" i="32"/>
  <c r="AD1678" i="32"/>
  <c r="AD1679" i="32"/>
  <c r="AD1680" i="32"/>
  <c r="AD1681" i="32"/>
  <c r="AD1682" i="32"/>
  <c r="AD1683" i="32"/>
  <c r="AD1684" i="32"/>
  <c r="AD1685" i="32"/>
  <c r="AD1686" i="32"/>
  <c r="AD1687" i="32"/>
  <c r="AD1688" i="32"/>
  <c r="AD1689" i="32"/>
  <c r="AD1690" i="32"/>
  <c r="AD1691" i="32"/>
  <c r="AD1692" i="32"/>
  <c r="AD1693" i="32"/>
  <c r="AD1694" i="32"/>
  <c r="AD1695" i="32"/>
  <c r="AD1696" i="32"/>
  <c r="AD1697" i="32"/>
  <c r="AD1698" i="32"/>
  <c r="AD1699" i="32"/>
  <c r="AD1700" i="32"/>
  <c r="AD1701" i="32"/>
  <c r="AD1702" i="32"/>
  <c r="AD1703" i="32"/>
  <c r="AD1704" i="32"/>
  <c r="AD1705" i="32"/>
  <c r="AD1706" i="32"/>
  <c r="AD1707" i="32"/>
  <c r="AD1708" i="32"/>
  <c r="AD1709" i="32"/>
  <c r="AD1710" i="32"/>
  <c r="AD1711" i="32"/>
  <c r="AD1712" i="32"/>
  <c r="AD1713" i="32"/>
  <c r="AD1714" i="32"/>
  <c r="AD1715" i="32"/>
  <c r="AD1716" i="32"/>
  <c r="AD1717" i="32"/>
  <c r="AD1718" i="32"/>
  <c r="AD1719" i="32"/>
  <c r="AD1720" i="32"/>
  <c r="AD1721" i="32"/>
  <c r="AD1722" i="32"/>
  <c r="AD1723" i="32"/>
  <c r="AD1724" i="32"/>
  <c r="AD1725" i="32"/>
  <c r="AD1726" i="32"/>
  <c r="AD1727" i="32"/>
  <c r="AD1728" i="32"/>
  <c r="AD1729" i="32"/>
  <c r="AD1730" i="32"/>
  <c r="AD1731" i="32"/>
  <c r="AD1732" i="32"/>
  <c r="AD1733" i="32"/>
  <c r="AD1734" i="32"/>
  <c r="AD1735" i="32"/>
  <c r="AD1736" i="32"/>
  <c r="AD1737" i="32"/>
  <c r="AD1738" i="32"/>
  <c r="AD1739" i="32"/>
  <c r="AD1740" i="32"/>
  <c r="AD1741" i="32"/>
  <c r="AD1742" i="32"/>
  <c r="AD1743" i="32"/>
  <c r="AD1744" i="32"/>
  <c r="AD1745" i="32"/>
  <c r="AD1746" i="32"/>
  <c r="AD1747" i="32"/>
  <c r="AD1748" i="32"/>
  <c r="AD1749" i="32"/>
  <c r="AD1750" i="32"/>
  <c r="AD1751" i="32"/>
  <c r="AD1752" i="32"/>
  <c r="AD1753" i="32"/>
  <c r="AD1754" i="32"/>
  <c r="AD1755" i="32"/>
  <c r="AD1756" i="32"/>
  <c r="AD1757" i="32"/>
  <c r="AD1758" i="32"/>
  <c r="AD1759" i="32"/>
  <c r="AD1760" i="32"/>
  <c r="AD1761" i="32"/>
  <c r="AD1762" i="32"/>
  <c r="AD1763" i="32"/>
  <c r="AD1764" i="32"/>
  <c r="AD1765" i="32"/>
  <c r="AD1766" i="32"/>
  <c r="AD1767" i="32"/>
  <c r="AD1768" i="32"/>
  <c r="AD1769" i="32"/>
  <c r="AD1770" i="32"/>
  <c r="AD1771" i="32"/>
  <c r="AD1772" i="32"/>
  <c r="AD1773" i="32"/>
  <c r="AD1774" i="32"/>
  <c r="AD1775" i="32"/>
  <c r="AD1776" i="32"/>
  <c r="AD1777" i="32"/>
  <c r="AD1778" i="32"/>
  <c r="AD1779" i="32"/>
  <c r="AD1780" i="32"/>
  <c r="AD1781" i="32"/>
  <c r="AD1782" i="32"/>
  <c r="AD1783" i="32"/>
  <c r="AD1784" i="32"/>
  <c r="AD1785" i="32"/>
  <c r="AD1786" i="32"/>
  <c r="AD1787" i="32"/>
  <c r="AD1788" i="32"/>
  <c r="AD1789" i="32"/>
  <c r="AD1790" i="32"/>
  <c r="AD1791" i="32"/>
  <c r="AD1792" i="32"/>
  <c r="AD1793" i="32"/>
  <c r="AD1794" i="32"/>
  <c r="AD1795" i="32"/>
  <c r="AD1796" i="32"/>
  <c r="AD1797" i="32"/>
  <c r="AD1798" i="32"/>
  <c r="AD1799" i="32"/>
  <c r="AD1800" i="32"/>
  <c r="AD1801" i="32"/>
  <c r="AD1802" i="32"/>
  <c r="AD1803" i="32"/>
  <c r="AD1804" i="32"/>
  <c r="AD1805" i="32"/>
  <c r="AD1806" i="32"/>
  <c r="AD1807" i="32"/>
  <c r="AD1808" i="32"/>
  <c r="AD1809" i="32"/>
  <c r="AD1810" i="32"/>
  <c r="AD1811" i="32"/>
  <c r="AD1812" i="32"/>
  <c r="AD1813" i="32"/>
  <c r="AD1814" i="32"/>
  <c r="AD1815" i="32"/>
  <c r="AD1816" i="32"/>
  <c r="AD1817" i="32"/>
  <c r="AD1818" i="32"/>
  <c r="AD1819" i="32"/>
  <c r="AD1820" i="32"/>
  <c r="AD1821" i="32"/>
  <c r="AD1822" i="32"/>
  <c r="AD1823" i="32"/>
  <c r="AD1824" i="32"/>
  <c r="AD1825" i="32"/>
  <c r="AD1826" i="32"/>
  <c r="AD1827" i="32"/>
  <c r="AD1828" i="32"/>
  <c r="AD1829" i="32"/>
  <c r="AD1830" i="32"/>
  <c r="AD1831" i="32"/>
  <c r="AD1832" i="32"/>
  <c r="AD1833" i="32"/>
  <c r="AD1834" i="32"/>
  <c r="AD1835" i="32"/>
  <c r="AD1836" i="32"/>
  <c r="AD1837" i="32"/>
  <c r="AD1838" i="32"/>
  <c r="AD1839" i="32"/>
  <c r="AD1840" i="32"/>
  <c r="AD1841" i="32"/>
  <c r="AD1842" i="32"/>
  <c r="AD1843" i="32"/>
  <c r="AD1844" i="32"/>
  <c r="AD1845" i="32"/>
  <c r="AD1846" i="32"/>
  <c r="AD1847" i="32"/>
  <c r="AD1848" i="32"/>
  <c r="AD1849" i="32"/>
  <c r="AD1850" i="32"/>
  <c r="AD1851" i="32"/>
  <c r="AD1852" i="32"/>
  <c r="AD1853" i="32"/>
  <c r="AD1854" i="32"/>
  <c r="AD1855" i="32"/>
  <c r="AD1856" i="32"/>
  <c r="AD1857" i="32"/>
  <c r="AD1858" i="32"/>
  <c r="AD1859" i="32"/>
  <c r="AD1860" i="32"/>
  <c r="AD1861" i="32"/>
  <c r="AD1862" i="32"/>
  <c r="AD1863" i="32"/>
  <c r="AD1864" i="32"/>
  <c r="AD1865" i="32"/>
  <c r="AD1866" i="32"/>
  <c r="AD1867" i="32"/>
  <c r="AD1868" i="32"/>
  <c r="AD1869" i="32"/>
  <c r="AD1870" i="32"/>
  <c r="AD1871" i="32"/>
  <c r="AD1872" i="32"/>
  <c r="AD1873" i="32"/>
  <c r="AD1874" i="32"/>
  <c r="AD1875" i="32"/>
  <c r="AD1876" i="32"/>
  <c r="AD1877" i="32"/>
  <c r="AD1878" i="32"/>
  <c r="AD1879" i="32"/>
  <c r="AD1880" i="32"/>
  <c r="AD1881" i="32"/>
  <c r="AD1882" i="32"/>
  <c r="AD1883" i="32"/>
  <c r="AD1884" i="32"/>
  <c r="AD1885" i="32"/>
  <c r="AD1886" i="32"/>
  <c r="AD1887" i="32"/>
  <c r="AD1888" i="32"/>
  <c r="AD1889" i="32"/>
  <c r="AD1890" i="32"/>
  <c r="AD1891" i="32"/>
  <c r="AD1892" i="32"/>
  <c r="AD1893" i="32"/>
  <c r="AD1894" i="32"/>
  <c r="AD1895" i="32"/>
  <c r="AD1896" i="32"/>
  <c r="AD1897" i="32"/>
  <c r="AD1898" i="32"/>
  <c r="AD1899" i="32"/>
  <c r="AD1900" i="32"/>
  <c r="AD1901" i="32"/>
  <c r="AD1902" i="32"/>
  <c r="AD1903" i="32"/>
  <c r="AD1904" i="32"/>
  <c r="AD1905" i="32"/>
  <c r="AD1906" i="32"/>
  <c r="AD1907" i="32"/>
  <c r="AD1908" i="32"/>
  <c r="AD1909" i="32"/>
  <c r="AD1910" i="32"/>
  <c r="AD1911" i="32"/>
  <c r="AD1912" i="32"/>
  <c r="AD1913" i="32"/>
  <c r="AD1914" i="32"/>
  <c r="AD1915" i="32"/>
  <c r="AD1916" i="32"/>
  <c r="AD1917" i="32"/>
  <c r="AD1918" i="32"/>
  <c r="AD1919" i="32"/>
  <c r="AD1920" i="32"/>
  <c r="AD1921" i="32"/>
  <c r="AD1922" i="32"/>
  <c r="AD1923" i="32"/>
  <c r="AD1924" i="32"/>
  <c r="AD1925" i="32"/>
  <c r="AD1926" i="32"/>
  <c r="AD1927" i="32"/>
  <c r="AD1928" i="32"/>
  <c r="AD1929" i="32"/>
  <c r="AD1930" i="32"/>
  <c r="AD1931" i="32"/>
  <c r="AD1932" i="32"/>
  <c r="AD1933" i="32"/>
  <c r="AD1934" i="32"/>
  <c r="AD1935" i="32"/>
  <c r="AD1936" i="32"/>
  <c r="AD1937" i="32"/>
  <c r="AD1938" i="32"/>
  <c r="AD1939" i="32"/>
  <c r="AD1940" i="32"/>
  <c r="AD1941" i="32"/>
  <c r="AD1942" i="32"/>
  <c r="AD1943" i="32"/>
  <c r="AD1944" i="32"/>
  <c r="AD1945" i="32"/>
  <c r="AD1946" i="32"/>
  <c r="AD1947" i="32"/>
  <c r="AD1948" i="32"/>
  <c r="AD1949" i="32"/>
  <c r="AD1950" i="32"/>
  <c r="AD1951" i="32"/>
  <c r="AD1952" i="32"/>
  <c r="AD1953" i="32"/>
  <c r="AD1954" i="32"/>
  <c r="AD1955" i="32"/>
  <c r="AD1956" i="32"/>
  <c r="AD1957" i="32"/>
  <c r="AD1958" i="32"/>
  <c r="AD1959" i="32"/>
  <c r="AD1960" i="32"/>
  <c r="AD1961" i="32"/>
  <c r="AD1962" i="32"/>
  <c r="AD1963" i="32"/>
  <c r="AD1964" i="32"/>
  <c r="AD1965" i="32"/>
  <c r="AD1966" i="32"/>
  <c r="AD1967" i="32"/>
  <c r="AD1968" i="32"/>
  <c r="AD1969" i="32"/>
  <c r="AD1970" i="32"/>
  <c r="AD1971" i="32"/>
  <c r="AD1972" i="32"/>
  <c r="AD1973" i="32"/>
  <c r="AD1974" i="32"/>
  <c r="AD1975" i="32"/>
  <c r="AD1976" i="32"/>
  <c r="AD1977" i="32"/>
  <c r="AD1978" i="32"/>
  <c r="AD1979" i="32"/>
  <c r="AD1980" i="32"/>
  <c r="AD1981" i="32"/>
  <c r="AD1982" i="32"/>
  <c r="AD1983" i="32"/>
  <c r="AD1984" i="32"/>
  <c r="AD1985" i="32"/>
  <c r="AD1986" i="32"/>
  <c r="AD1987" i="32"/>
  <c r="AD1988" i="32"/>
  <c r="AD1989" i="32"/>
  <c r="AD1990" i="32"/>
  <c r="AD1991" i="32"/>
  <c r="AD1992" i="32"/>
  <c r="AD1993" i="32"/>
  <c r="AD1994" i="32"/>
  <c r="AD1995" i="32"/>
  <c r="AD1996" i="32"/>
  <c r="AD1997" i="32"/>
  <c r="AD1998" i="32"/>
  <c r="AD1999" i="32"/>
  <c r="AD2000" i="32"/>
  <c r="AD2001" i="32"/>
  <c r="AD2002" i="32"/>
  <c r="AD2003" i="32"/>
  <c r="AD2004" i="32"/>
  <c r="AD2005" i="32"/>
  <c r="AD2006" i="32"/>
  <c r="AD2007" i="32"/>
  <c r="AD2008" i="32"/>
  <c r="AD2009" i="32"/>
  <c r="AD2010" i="32"/>
  <c r="AD2011" i="32"/>
  <c r="AD2012" i="32"/>
  <c r="AD2013" i="32"/>
  <c r="AD2014" i="32"/>
  <c r="AD2015" i="32"/>
  <c r="AD2016" i="32"/>
  <c r="AD2017" i="32"/>
  <c r="AD2018" i="32"/>
  <c r="AD2019" i="32"/>
  <c r="AD2020" i="32"/>
  <c r="AD2021" i="32"/>
  <c r="AD2022" i="32"/>
  <c r="AD2023" i="32"/>
  <c r="AD2024" i="32"/>
  <c r="AD2025" i="32"/>
  <c r="AD2026" i="32"/>
  <c r="AD2027" i="32"/>
  <c r="AD2028" i="32"/>
  <c r="AD2029" i="32"/>
  <c r="AD2030" i="32"/>
  <c r="AD2031" i="32"/>
  <c r="AD2032" i="32"/>
  <c r="AD2033" i="32"/>
  <c r="AD2034" i="32"/>
  <c r="AD2035" i="32"/>
  <c r="AD2036" i="32"/>
  <c r="AD2037" i="32"/>
  <c r="AD2038" i="32"/>
  <c r="AD2039" i="32"/>
  <c r="AD2040" i="32"/>
  <c r="AD2041" i="32"/>
  <c r="AD2042" i="32"/>
  <c r="AD2043" i="32"/>
  <c r="AD2044" i="32"/>
  <c r="AD2045" i="32"/>
  <c r="AD2046" i="32"/>
  <c r="AD2047" i="32"/>
  <c r="AD2048" i="32"/>
  <c r="AD2049" i="32"/>
  <c r="AD2050" i="32"/>
  <c r="AD2051" i="32"/>
  <c r="AD2052" i="32"/>
  <c r="AD2053" i="32"/>
  <c r="AD2054" i="32"/>
  <c r="AD2055" i="32"/>
  <c r="AD2056" i="32"/>
  <c r="AD2057" i="32"/>
  <c r="AD2058" i="32"/>
  <c r="AD2059" i="32"/>
  <c r="AD2060" i="32"/>
  <c r="AD2061" i="32"/>
  <c r="AD2062" i="32"/>
  <c r="AD2063" i="32"/>
  <c r="AD2064" i="32"/>
  <c r="AD2065" i="32"/>
  <c r="AD2066" i="32"/>
  <c r="AD2067" i="32"/>
  <c r="AD2068" i="32"/>
  <c r="AD2069" i="32"/>
  <c r="AD2070" i="32"/>
  <c r="AD2071" i="32"/>
  <c r="AD2072" i="32"/>
  <c r="AD2073" i="32"/>
  <c r="AD2074" i="32"/>
  <c r="AD2075" i="32"/>
  <c r="AD2076" i="32"/>
  <c r="AD2077" i="32"/>
  <c r="AD2078" i="32"/>
  <c r="AD2079" i="32"/>
  <c r="AD2080" i="32"/>
  <c r="AD2081" i="32"/>
  <c r="AD2082" i="32"/>
  <c r="AD2083" i="32"/>
  <c r="AD2084" i="32"/>
  <c r="AD2085" i="32"/>
  <c r="AD2086" i="32"/>
  <c r="AD2087" i="32"/>
  <c r="AD2088" i="32"/>
  <c r="AD2089" i="32"/>
  <c r="AD2090" i="32"/>
  <c r="AD2091" i="32"/>
  <c r="AD2092" i="32"/>
  <c r="AD2093" i="32"/>
  <c r="AD2094" i="32"/>
  <c r="AD2095" i="32"/>
  <c r="AD2096" i="32"/>
  <c r="AD2097" i="32"/>
  <c r="AD2098" i="32"/>
  <c r="AD2099" i="32"/>
  <c r="AD2100" i="32"/>
  <c r="AD2101" i="32"/>
  <c r="AD2102" i="32"/>
  <c r="AD2103" i="32"/>
  <c r="AD2104" i="32"/>
  <c r="AD2105" i="32"/>
  <c r="AD2106" i="32"/>
  <c r="AD2107" i="32"/>
  <c r="AD2108" i="32"/>
  <c r="AD2109" i="32"/>
  <c r="AD2110" i="32"/>
  <c r="AD2111" i="32"/>
  <c r="AD2112" i="32"/>
  <c r="AD2113" i="32"/>
  <c r="AD2114" i="32"/>
  <c r="AD2115" i="32"/>
  <c r="AD2116" i="32"/>
  <c r="AD2117" i="32"/>
  <c r="AD2118" i="32"/>
  <c r="AD2119" i="32"/>
  <c r="AD2120" i="32"/>
  <c r="AD2121" i="32"/>
  <c r="AD2122" i="32"/>
  <c r="AD2123" i="32"/>
  <c r="AD2124" i="32"/>
  <c r="AD2125" i="32"/>
  <c r="AD2126" i="32"/>
  <c r="AD2127" i="32"/>
  <c r="AD2128" i="32"/>
  <c r="AD2129" i="32"/>
  <c r="AD2130" i="32"/>
  <c r="AD2131" i="32"/>
  <c r="AD2132" i="32"/>
  <c r="AD2133" i="32"/>
  <c r="AD2134" i="32"/>
  <c r="AD2135" i="32"/>
  <c r="AD2136" i="32"/>
  <c r="AD2137" i="32"/>
  <c r="AD2138" i="32"/>
  <c r="AD2139" i="32"/>
  <c r="AD2140" i="32"/>
  <c r="AD2141" i="32"/>
  <c r="AD2142" i="32"/>
  <c r="AD2143" i="32"/>
  <c r="AD2144" i="32"/>
  <c r="AD2145" i="32"/>
  <c r="AD2146" i="32"/>
  <c r="AD2147" i="32"/>
  <c r="AD2148" i="32"/>
  <c r="AD2149" i="32"/>
  <c r="AD2150" i="32"/>
  <c r="AD2151" i="32"/>
  <c r="AD2152" i="32"/>
  <c r="AD2153" i="32"/>
  <c r="AD2154" i="32"/>
  <c r="AD2155" i="32"/>
  <c r="AD2156" i="32"/>
  <c r="AD2157" i="32"/>
  <c r="AD2158" i="32"/>
  <c r="AD2159" i="32"/>
  <c r="AD2160" i="32"/>
  <c r="AD2161" i="32"/>
  <c r="AD2162" i="32"/>
  <c r="AD2163" i="32"/>
  <c r="AD2164" i="32"/>
  <c r="AD2165" i="32"/>
  <c r="AD2166" i="32"/>
  <c r="AD2167" i="32"/>
  <c r="AD2168" i="32"/>
  <c r="AD2169" i="32"/>
  <c r="AD2170" i="32"/>
  <c r="AD2171" i="32"/>
  <c r="AD2172" i="32"/>
  <c r="AD2173" i="32"/>
  <c r="AD2174" i="32"/>
  <c r="AD2175" i="32"/>
  <c r="AD2176" i="32"/>
  <c r="AD2177" i="32"/>
  <c r="AD2178" i="32"/>
  <c r="AD2179" i="32"/>
  <c r="AD2180" i="32"/>
  <c r="AD2181" i="32"/>
  <c r="AD2182" i="32"/>
  <c r="AD2183" i="32"/>
  <c r="AD2184" i="32"/>
  <c r="AD2185" i="32"/>
  <c r="AD2186" i="32"/>
  <c r="AD2187" i="32"/>
  <c r="AD2188" i="32"/>
  <c r="AD2189" i="32"/>
  <c r="AD2190" i="32"/>
  <c r="AD2191" i="32"/>
  <c r="AD2192" i="32"/>
  <c r="AD2193" i="32"/>
  <c r="AD2194" i="32"/>
  <c r="AD2195" i="32"/>
  <c r="AD2196" i="32"/>
  <c r="AD2197" i="32"/>
  <c r="AD2198" i="32"/>
  <c r="AD2199" i="32"/>
  <c r="AD2200" i="32"/>
  <c r="AD2201" i="32"/>
  <c r="AD2202" i="32"/>
  <c r="AD2203" i="32"/>
  <c r="AD2204" i="32"/>
  <c r="AD2205" i="32"/>
  <c r="AD2206" i="32"/>
  <c r="AD2207" i="32"/>
  <c r="AD2208" i="32"/>
  <c r="AD2209" i="32"/>
  <c r="AD2210" i="32"/>
  <c r="AD2211" i="32"/>
  <c r="AD2212" i="32"/>
  <c r="AD2213" i="32"/>
  <c r="AD2214" i="32"/>
  <c r="AD2215" i="32"/>
  <c r="AD2216" i="32"/>
  <c r="AD2217" i="32"/>
  <c r="AD2218" i="32"/>
  <c r="AD2219" i="32"/>
  <c r="AD2220" i="32"/>
  <c r="AD2221" i="32"/>
  <c r="AD2222" i="32"/>
  <c r="AD2223" i="32"/>
  <c r="AD2224" i="32"/>
  <c r="AD2225" i="32"/>
  <c r="AD2226" i="32"/>
  <c r="AD2227" i="32"/>
  <c r="AD2228" i="32"/>
  <c r="AD2229" i="32"/>
  <c r="AD2230" i="32"/>
  <c r="AD2231" i="32"/>
  <c r="AD2232" i="32"/>
  <c r="AD2233" i="32"/>
  <c r="AD2234" i="32"/>
  <c r="AD2235" i="32"/>
  <c r="AD2236" i="32"/>
  <c r="AD2237" i="32"/>
  <c r="AD2238" i="32"/>
  <c r="AD2239" i="32"/>
  <c r="AD2240" i="32"/>
  <c r="AD2241" i="32"/>
  <c r="AD2242" i="32"/>
  <c r="AD2243" i="32"/>
  <c r="AD2244" i="32"/>
  <c r="AD2245" i="32"/>
  <c r="AD2246" i="32"/>
  <c r="AD2247" i="32"/>
  <c r="AD2248" i="32"/>
  <c r="AD2249" i="32"/>
  <c r="AD2250" i="32"/>
  <c r="AD2251" i="32"/>
  <c r="AD2252" i="32"/>
  <c r="AD2253" i="32"/>
  <c r="AD2254" i="32"/>
  <c r="AD2255" i="32"/>
  <c r="AD2256" i="32"/>
  <c r="AD2257" i="32"/>
  <c r="AD2258" i="32"/>
  <c r="AD2259" i="32"/>
  <c r="AD2260" i="32"/>
  <c r="AD2261" i="32"/>
  <c r="AD2262" i="32"/>
  <c r="AD2263" i="32"/>
  <c r="AD2264" i="32"/>
  <c r="AD2265" i="32"/>
  <c r="AD2266" i="32"/>
  <c r="AD2267" i="32"/>
  <c r="AD2268" i="32"/>
  <c r="AD2269" i="32"/>
  <c r="AD2270" i="32"/>
  <c r="AD2271" i="32"/>
  <c r="AD2272" i="32"/>
  <c r="AD2273" i="32"/>
  <c r="AD2274" i="32"/>
  <c r="AD2275" i="32"/>
  <c r="AD2276" i="32"/>
  <c r="AD2277" i="32"/>
  <c r="AD2278" i="32"/>
  <c r="AD2279" i="32"/>
  <c r="AD2280" i="32"/>
  <c r="AD2281" i="32"/>
  <c r="AD2282" i="32"/>
  <c r="AD2283" i="32"/>
  <c r="AD2284" i="32"/>
  <c r="AD2285" i="32"/>
  <c r="AD2286" i="32"/>
  <c r="AD2287" i="32"/>
  <c r="AD2288" i="32"/>
  <c r="AD2289" i="32"/>
  <c r="AD2290" i="32"/>
  <c r="AD2291" i="32"/>
  <c r="AD2292" i="32"/>
  <c r="AD2293" i="32"/>
  <c r="AD2294" i="32"/>
  <c r="AD2295" i="32"/>
  <c r="AD2296" i="32"/>
  <c r="AD2297" i="32"/>
  <c r="AD2298" i="32"/>
  <c r="AD2299" i="32"/>
  <c r="AD2300" i="32"/>
  <c r="AD2301" i="32"/>
  <c r="AD2302" i="32"/>
  <c r="AD2303" i="32"/>
  <c r="AD2304" i="32"/>
  <c r="AD2305" i="32"/>
  <c r="AD2306" i="32"/>
  <c r="AD2307" i="32"/>
  <c r="AD2308" i="32"/>
  <c r="AD2309" i="32"/>
  <c r="AD2310" i="32"/>
  <c r="AD2311" i="32"/>
  <c r="AD2312" i="32"/>
  <c r="AD2313" i="32"/>
  <c r="AD2314" i="32"/>
  <c r="AD2315" i="32"/>
  <c r="AD2316" i="32"/>
  <c r="AD2317" i="32"/>
  <c r="AD2318" i="32"/>
  <c r="AD2319" i="32"/>
  <c r="AD2320" i="32"/>
  <c r="AD2321" i="32"/>
  <c r="AD2322" i="32"/>
  <c r="AD2323" i="32"/>
  <c r="AD2324" i="32"/>
  <c r="AD2325" i="32"/>
  <c r="AD2326" i="32"/>
  <c r="AD2327" i="32"/>
  <c r="AD2328" i="32"/>
  <c r="AD2329" i="32"/>
  <c r="AD2330" i="32"/>
  <c r="AD2331" i="32"/>
  <c r="AD2332" i="32"/>
  <c r="AD2333" i="32"/>
  <c r="AD2334" i="32"/>
  <c r="AD2335" i="32"/>
  <c r="AD2336" i="32"/>
  <c r="AD2337" i="32"/>
  <c r="AD2338" i="32"/>
  <c r="AD2339" i="32"/>
  <c r="AD2340" i="32"/>
  <c r="AD2341" i="32"/>
  <c r="AD2342" i="32"/>
  <c r="AD2343" i="32"/>
  <c r="AD2344" i="32"/>
  <c r="AD2345" i="32"/>
  <c r="AD2346" i="32"/>
  <c r="AD2347" i="32"/>
  <c r="AD2348" i="32"/>
  <c r="AD2349" i="32"/>
  <c r="AD2350" i="32"/>
  <c r="AD2351" i="32"/>
  <c r="AD2352" i="32"/>
  <c r="AD2353" i="32"/>
  <c r="AD2354" i="32"/>
  <c r="AD2355" i="32"/>
  <c r="AD2356" i="32"/>
  <c r="AD2357" i="32"/>
  <c r="AD2358" i="32"/>
  <c r="AD2359" i="32"/>
  <c r="AD2360" i="32"/>
  <c r="AD2361" i="32"/>
  <c r="AD2362" i="32"/>
  <c r="AD2363" i="32"/>
  <c r="AD2364" i="32"/>
  <c r="AD2365" i="32"/>
  <c r="AD2366" i="32"/>
  <c r="AD2367" i="32"/>
  <c r="AD2368" i="32"/>
  <c r="AD2369" i="32"/>
  <c r="AD2370" i="32"/>
  <c r="AD2371" i="32"/>
  <c r="AD2372" i="32"/>
  <c r="AD2373" i="32"/>
  <c r="AD2374" i="32"/>
  <c r="AD2375" i="32"/>
  <c r="AD2376" i="32"/>
  <c r="AD2377" i="32"/>
  <c r="AD2378" i="32"/>
  <c r="AD2379" i="32"/>
  <c r="AD2380" i="32"/>
  <c r="AD2381" i="32"/>
  <c r="AD2382" i="32"/>
  <c r="AD2383" i="32"/>
  <c r="AD2384" i="32"/>
  <c r="AD2385" i="32"/>
  <c r="AD2387" i="32"/>
  <c r="AD2388" i="32"/>
  <c r="AD2389" i="32"/>
  <c r="AD2390" i="32"/>
  <c r="AD2391" i="32"/>
  <c r="AD2392" i="32"/>
  <c r="AD2393" i="32"/>
  <c r="AD2394" i="32"/>
  <c r="AD2395" i="32"/>
  <c r="AD2396" i="32"/>
  <c r="AD2397" i="32"/>
  <c r="AD2398" i="32"/>
  <c r="AD2399" i="32"/>
  <c r="AD2400" i="32"/>
  <c r="AD2401" i="32"/>
  <c r="AD2402" i="32"/>
  <c r="AD2403" i="32"/>
  <c r="AD2404" i="32"/>
  <c r="AD2405" i="32"/>
  <c r="AD2406" i="32"/>
  <c r="AD2407" i="32"/>
  <c r="AD2408" i="32"/>
  <c r="AD2409" i="32"/>
  <c r="AD2410" i="32"/>
  <c r="AD2411" i="32"/>
  <c r="AD2412" i="32"/>
  <c r="AD2413" i="32"/>
  <c r="AD2414" i="32"/>
  <c r="AD2415" i="32"/>
  <c r="AD2416" i="32"/>
  <c r="AD2417" i="32"/>
  <c r="AD2418" i="32"/>
  <c r="AD2419" i="32"/>
  <c r="AD2420" i="32"/>
  <c r="AD2421" i="32"/>
  <c r="AD2422" i="32"/>
  <c r="AD2423" i="32"/>
  <c r="AD2424" i="32"/>
  <c r="AD2425" i="32"/>
  <c r="AD2426" i="32"/>
  <c r="AD2427" i="32"/>
  <c r="AD2428" i="32"/>
  <c r="AD2429" i="32"/>
  <c r="AD2430" i="32"/>
  <c r="AD2431" i="32"/>
  <c r="AD2432" i="32"/>
  <c r="AD2433" i="32"/>
  <c r="AD2434" i="32"/>
  <c r="AD2435" i="32"/>
  <c r="AD2436" i="32"/>
  <c r="AD2437" i="32"/>
  <c r="AD2438" i="32"/>
  <c r="AD2439" i="32"/>
  <c r="AD2440" i="32"/>
  <c r="AD2441" i="32"/>
  <c r="AD2442" i="32"/>
  <c r="AD2443" i="32"/>
  <c r="AD2444" i="32"/>
  <c r="AD2445" i="32"/>
  <c r="AD2446" i="32"/>
  <c r="AD2447" i="32"/>
  <c r="AD2448" i="32"/>
  <c r="AD2449" i="32"/>
  <c r="AD2450" i="32"/>
  <c r="AD2451" i="32"/>
  <c r="AD2452" i="32"/>
  <c r="AD2453" i="32"/>
  <c r="AD2454" i="32"/>
  <c r="AD2455" i="32"/>
  <c r="AD2456" i="32"/>
  <c r="AD2457" i="32"/>
  <c r="AD2458" i="32"/>
  <c r="AD2459" i="32"/>
  <c r="AD2460" i="32"/>
  <c r="AD2461" i="32"/>
  <c r="AD2462" i="32"/>
  <c r="AD2463" i="32"/>
  <c r="AD2464" i="32"/>
  <c r="AD2465" i="32"/>
  <c r="AD2466" i="32"/>
  <c r="AD2467" i="32"/>
  <c r="AD2468" i="32"/>
  <c r="AD2469" i="32"/>
  <c r="AD2470" i="32"/>
  <c r="AD2471" i="32"/>
  <c r="AD2472" i="32"/>
  <c r="AD2473" i="32"/>
  <c r="AD2474" i="32"/>
  <c r="AD2475" i="32"/>
  <c r="AD2476" i="32"/>
  <c r="AD2477" i="32"/>
  <c r="AD2478" i="32"/>
  <c r="AD2479" i="32"/>
  <c r="AD2480" i="32"/>
  <c r="AD2481" i="32"/>
  <c r="AD2482" i="32"/>
  <c r="AD2483" i="32"/>
  <c r="AD2484" i="32"/>
  <c r="AD2485" i="32"/>
  <c r="AD2486" i="32"/>
  <c r="AD2487" i="32"/>
  <c r="AD2488" i="32"/>
  <c r="AD2489" i="32"/>
  <c r="AD2490" i="32"/>
  <c r="AD2491" i="32"/>
  <c r="AD2492" i="32"/>
  <c r="AD2493" i="32"/>
  <c r="AD2494" i="32"/>
  <c r="AD2495" i="32"/>
  <c r="AD2496" i="32"/>
  <c r="AD2497" i="32"/>
  <c r="AD2498" i="32"/>
  <c r="AD2499" i="32"/>
  <c r="AD2500" i="32"/>
  <c r="AD2501" i="32"/>
  <c r="AD2502" i="32"/>
  <c r="AD2503" i="32"/>
  <c r="AD2504" i="32"/>
  <c r="AD2505" i="32"/>
  <c r="AD2506" i="32"/>
  <c r="AD2507" i="32"/>
  <c r="AD2508" i="32"/>
  <c r="AD2509" i="32"/>
  <c r="AD2510" i="32"/>
  <c r="AD2511" i="32"/>
  <c r="AD2512" i="32"/>
  <c r="AD2513" i="32"/>
  <c r="AD2514" i="32"/>
  <c r="AD2515" i="32"/>
  <c r="AD2516" i="32"/>
  <c r="AD2517" i="32"/>
  <c r="AD2518" i="32"/>
  <c r="AD2519" i="32"/>
  <c r="AD2520" i="32"/>
  <c r="AD2521" i="32"/>
  <c r="AD2522" i="32"/>
  <c r="AD2523" i="32"/>
  <c r="AD2524" i="32"/>
  <c r="AD2525" i="32"/>
  <c r="AD2526" i="32"/>
  <c r="AD2527" i="32"/>
  <c r="AD2528" i="32"/>
  <c r="AD2529" i="32"/>
  <c r="AD2530" i="32"/>
  <c r="AD2531" i="32"/>
  <c r="AD2532" i="32"/>
  <c r="AD2533" i="32"/>
  <c r="AD2534" i="32"/>
  <c r="AD2535" i="32"/>
  <c r="AD2536" i="32"/>
  <c r="AD2537" i="32"/>
  <c r="AD2538" i="32"/>
  <c r="AD2539" i="32"/>
  <c r="AD2540" i="32"/>
  <c r="AD2541" i="32"/>
  <c r="AD2542" i="32"/>
  <c r="AD2543" i="32"/>
  <c r="AD2544" i="32"/>
  <c r="AD2545" i="32"/>
  <c r="AD2546" i="32"/>
  <c r="AD2547" i="32"/>
  <c r="AD2548" i="32"/>
  <c r="AD2549" i="32"/>
  <c r="AD2550" i="32"/>
  <c r="AD2551" i="32"/>
  <c r="AD2552" i="32"/>
  <c r="AD2553" i="32"/>
  <c r="AD2554" i="32"/>
  <c r="AD2555" i="32"/>
  <c r="AD2556" i="32"/>
  <c r="AD2557" i="32"/>
  <c r="AD2558" i="32"/>
  <c r="AD2559" i="32"/>
  <c r="AD2560" i="32"/>
  <c r="AD2561" i="32"/>
  <c r="AD2562" i="32"/>
  <c r="AD2563" i="32"/>
  <c r="AD2564" i="32"/>
  <c r="AD2565" i="32"/>
  <c r="AD2566" i="32"/>
  <c r="AD2567" i="32"/>
  <c r="AD2568" i="32"/>
  <c r="AD2569" i="32"/>
  <c r="AD2570" i="32"/>
  <c r="AD2571" i="32"/>
  <c r="AD2572" i="32"/>
  <c r="AD2573" i="32"/>
  <c r="AD2574" i="32"/>
  <c r="AD2575" i="32"/>
  <c r="AD2576" i="32"/>
  <c r="AD2577" i="32"/>
  <c r="AD2578" i="32"/>
  <c r="AD2579" i="32"/>
  <c r="AD2580" i="32"/>
  <c r="AD2581" i="32"/>
  <c r="AD2582" i="32"/>
  <c r="AD2583" i="32"/>
  <c r="AD2584" i="32"/>
  <c r="AD2585" i="32"/>
  <c r="AD2586" i="32"/>
  <c r="AD2587" i="32"/>
  <c r="AD2588" i="32"/>
  <c r="AD2589" i="32"/>
  <c r="AD2590" i="32"/>
  <c r="AD2591" i="32"/>
  <c r="AD2592" i="32"/>
  <c r="AD2593" i="32"/>
  <c r="AD2594" i="32"/>
  <c r="AD2595" i="32"/>
  <c r="AD2596" i="32"/>
  <c r="AD2597" i="32"/>
  <c r="AD2598" i="32"/>
  <c r="AD2599" i="32"/>
  <c r="AD2600" i="32"/>
  <c r="AD2601" i="32"/>
  <c r="AD2602" i="32"/>
  <c r="AD2603" i="32"/>
  <c r="AD2604" i="32"/>
  <c r="AD2605" i="32"/>
  <c r="AD2606" i="32"/>
  <c r="AD2607" i="32"/>
  <c r="AD2608" i="32"/>
  <c r="AD2609" i="32"/>
  <c r="AD2610" i="32"/>
  <c r="AD2611" i="32"/>
  <c r="AD2612" i="32"/>
  <c r="AD2613" i="32"/>
  <c r="AD2614" i="32"/>
  <c r="AD2615" i="32"/>
  <c r="AD2616" i="32"/>
  <c r="AD2617" i="32"/>
  <c r="AD2618" i="32"/>
  <c r="AD2619" i="32"/>
  <c r="AD2620" i="32"/>
  <c r="AD2621" i="32"/>
  <c r="AD2622" i="32"/>
  <c r="AD2623" i="32"/>
  <c r="AD2624" i="32"/>
  <c r="AD2625" i="32"/>
  <c r="AD2626" i="32"/>
  <c r="AD2627" i="32"/>
  <c r="AD2628" i="32"/>
  <c r="AD2629" i="32"/>
  <c r="AD2630" i="32"/>
  <c r="AD2631" i="32"/>
  <c r="AD2632" i="32"/>
  <c r="AD2633" i="32"/>
  <c r="AD2634" i="32"/>
  <c r="AD2635" i="32"/>
  <c r="AD2636" i="32"/>
  <c r="AD2637" i="32"/>
  <c r="AD2638" i="32"/>
  <c r="AD2639" i="32"/>
  <c r="AD2640" i="32"/>
  <c r="AD2641" i="32"/>
  <c r="AD2642" i="32"/>
  <c r="AD2643" i="32"/>
  <c r="AD2644" i="32"/>
  <c r="AD2645" i="32"/>
  <c r="AD2646" i="32"/>
  <c r="AD2647" i="32"/>
  <c r="AD2648" i="32"/>
  <c r="AD2649" i="32"/>
  <c r="AD2650" i="32"/>
  <c r="AD2651" i="32"/>
  <c r="AD2652" i="32"/>
  <c r="AD2653" i="32"/>
  <c r="AD2654" i="32"/>
  <c r="AD2655" i="32"/>
  <c r="AD2656" i="32"/>
  <c r="AD2657" i="32"/>
  <c r="AD2658" i="32"/>
  <c r="AD2659" i="32"/>
  <c r="AD2660" i="32"/>
  <c r="AD2661" i="32"/>
  <c r="AD2662" i="32"/>
  <c r="AD2663" i="32"/>
  <c r="AD2664" i="32"/>
  <c r="AD2665" i="32"/>
  <c r="AD2666" i="32"/>
  <c r="AD2667" i="32"/>
  <c r="AD2668" i="32"/>
  <c r="AD2669" i="32"/>
  <c r="AD2670" i="32"/>
  <c r="AD2671" i="32"/>
  <c r="AD2672" i="32"/>
  <c r="AD2673" i="32"/>
  <c r="AD2674" i="32"/>
  <c r="AD2675" i="32"/>
  <c r="AD2676" i="32"/>
  <c r="AD2677" i="32"/>
  <c r="AD2678" i="32"/>
  <c r="AD2679" i="32"/>
  <c r="AD2680" i="32"/>
  <c r="AD2681" i="32"/>
  <c r="AD2682" i="32"/>
  <c r="AD2683" i="32"/>
  <c r="AD2684" i="32"/>
  <c r="AD2685" i="32"/>
  <c r="AD2686" i="32"/>
  <c r="AD2687" i="32"/>
  <c r="AD2688" i="32"/>
  <c r="AD2689" i="32"/>
  <c r="AD2690" i="32"/>
  <c r="AD2691" i="32"/>
  <c r="AD2692" i="32"/>
  <c r="AD2693" i="32"/>
  <c r="AD2694" i="32"/>
  <c r="AD2695" i="32"/>
  <c r="AD2696" i="32"/>
  <c r="AD2697" i="32"/>
  <c r="AD2698" i="32"/>
  <c r="AD2699" i="32"/>
  <c r="AD2700" i="32"/>
  <c r="AD2701" i="32"/>
  <c r="AD2702" i="32"/>
  <c r="AD2703" i="32"/>
  <c r="AD2704" i="32"/>
  <c r="AD2705" i="32"/>
  <c r="AD2706" i="32"/>
  <c r="AD2707" i="32"/>
  <c r="AD2708" i="32"/>
  <c r="AD2709" i="32"/>
  <c r="AD2710" i="32"/>
  <c r="AD2711" i="32"/>
  <c r="AD2712" i="32"/>
  <c r="AD2713" i="32"/>
  <c r="AD2714" i="32"/>
  <c r="AD2715" i="32"/>
  <c r="AD2716" i="32"/>
  <c r="AD2717" i="32"/>
  <c r="AD2718" i="32"/>
  <c r="AD2719" i="32"/>
  <c r="AD2720" i="32"/>
  <c r="AD2721" i="32"/>
  <c r="AD2722" i="32"/>
  <c r="AD2723" i="32"/>
  <c r="AD2724" i="32"/>
  <c r="AD2725" i="32"/>
  <c r="AD2726" i="32"/>
  <c r="AD2727" i="32"/>
  <c r="AD2728" i="32"/>
  <c r="AD2729" i="32"/>
  <c r="AD2730" i="32"/>
  <c r="AD2731" i="32"/>
  <c r="AD2732" i="32"/>
  <c r="AD2733" i="32"/>
  <c r="AD2734" i="32"/>
  <c r="AD2735" i="32"/>
  <c r="AD2736" i="32"/>
  <c r="AD2737" i="32"/>
  <c r="AD2738" i="32"/>
  <c r="AD2739" i="32"/>
  <c r="AD2740" i="32"/>
  <c r="AD2741" i="32"/>
  <c r="AD2742" i="32"/>
  <c r="AD2743" i="32"/>
  <c r="AD2744" i="32"/>
  <c r="AD2745" i="32"/>
  <c r="AD2746" i="32"/>
  <c r="AD2747" i="32"/>
  <c r="AD2748" i="32"/>
  <c r="AD2749" i="32"/>
  <c r="AD2750" i="32"/>
  <c r="AD2751" i="32"/>
  <c r="AD2752" i="32"/>
  <c r="AD2753" i="32"/>
  <c r="AD2754" i="32"/>
  <c r="AD2755" i="32"/>
  <c r="AD2756" i="32"/>
  <c r="AD2757" i="32"/>
  <c r="AD2758" i="32"/>
  <c r="AD2759" i="32"/>
  <c r="AD2760" i="32"/>
  <c r="AD2761" i="32"/>
  <c r="AD2762" i="32"/>
  <c r="AD2763" i="32"/>
  <c r="AD2764" i="32"/>
  <c r="AD2765" i="32"/>
  <c r="AD2766" i="32"/>
  <c r="AD2767" i="32"/>
  <c r="AD2768" i="32"/>
  <c r="AD2769" i="32"/>
  <c r="AD2770" i="32"/>
  <c r="AD2771" i="32"/>
  <c r="AD2772" i="32"/>
  <c r="AD2773" i="32"/>
  <c r="AD2774" i="32"/>
  <c r="AD2775" i="32"/>
  <c r="AD2776" i="32"/>
  <c r="AD2777" i="32"/>
  <c r="AD2778" i="32"/>
  <c r="AD2779" i="32"/>
  <c r="AD2780" i="32"/>
  <c r="AD2781" i="32"/>
  <c r="AD2782" i="32"/>
  <c r="AD2783" i="32"/>
  <c r="AD2784" i="32"/>
  <c r="AD2785" i="32"/>
  <c r="AD2786" i="32"/>
  <c r="AD2787" i="32"/>
  <c r="AD2788" i="32"/>
  <c r="AD2789" i="32"/>
  <c r="AD2790" i="32"/>
  <c r="AD2791" i="32"/>
  <c r="AD2792" i="32"/>
  <c r="AD2793" i="32"/>
  <c r="AD2794" i="32"/>
  <c r="AD2795" i="32"/>
  <c r="AD2796" i="32"/>
  <c r="AD2797" i="32"/>
  <c r="AD2798" i="32"/>
  <c r="AD2799" i="32"/>
  <c r="AD2800" i="32"/>
  <c r="AD2801" i="32"/>
  <c r="AD2802" i="32"/>
  <c r="AD2803" i="32"/>
  <c r="AD2804" i="32"/>
  <c r="AD2805" i="32"/>
  <c r="AD2806" i="32"/>
  <c r="AD2807" i="32"/>
  <c r="AD2808" i="32"/>
  <c r="AD2809" i="32"/>
  <c r="AD2810" i="32"/>
  <c r="AD2811" i="32"/>
  <c r="AD2812" i="32"/>
  <c r="AD2813" i="32"/>
  <c r="AD2814" i="32"/>
  <c r="AD2815" i="32"/>
  <c r="AD2816" i="32"/>
  <c r="AD2817" i="32"/>
  <c r="AD2818" i="32"/>
  <c r="AD2819" i="32"/>
  <c r="AD2820" i="32"/>
  <c r="AD2821" i="32"/>
  <c r="AD2822" i="32"/>
  <c r="AD2823" i="32"/>
  <c r="AD2824" i="32"/>
  <c r="AD2825" i="32"/>
  <c r="AD2826" i="32"/>
  <c r="AD2827" i="32"/>
  <c r="AD2828" i="32"/>
  <c r="AD2829" i="32"/>
  <c r="AD2830" i="32"/>
  <c r="AD2831" i="32"/>
  <c r="AD2832" i="32"/>
  <c r="AD2833" i="32"/>
  <c r="AD2834" i="32"/>
  <c r="AD2835" i="32"/>
  <c r="AD2836" i="32"/>
  <c r="AD2837" i="32"/>
  <c r="AD2838" i="32"/>
  <c r="AD2839" i="32"/>
  <c r="AD2840" i="32"/>
  <c r="AD2841" i="32"/>
  <c r="AD2842" i="32"/>
  <c r="AD2843" i="32"/>
  <c r="AD2844" i="32"/>
  <c r="AD2845" i="32"/>
  <c r="AD2846" i="32"/>
  <c r="AD2847" i="32"/>
  <c r="AD2848" i="32"/>
  <c r="AD2849" i="32"/>
  <c r="AD2850" i="32"/>
  <c r="AD2851" i="32"/>
  <c r="AD2852" i="32"/>
  <c r="AD2853" i="32"/>
  <c r="AD2854" i="32"/>
  <c r="AD2855" i="32"/>
  <c r="AD2856" i="32"/>
  <c r="AD2857" i="32"/>
  <c r="AD2858" i="32"/>
  <c r="AD2859" i="32"/>
  <c r="AD2860" i="32"/>
  <c r="AD2861" i="32"/>
  <c r="AD2862" i="32"/>
  <c r="AD2863" i="32"/>
  <c r="AD2864" i="32"/>
  <c r="AD2865" i="32"/>
  <c r="AD2866" i="32"/>
  <c r="AD2867" i="32"/>
  <c r="AD2868" i="32"/>
  <c r="AD2869" i="32"/>
  <c r="AD2870" i="32"/>
  <c r="AD2871" i="32"/>
  <c r="AD2872" i="32"/>
  <c r="AD2873" i="32"/>
  <c r="AD2874" i="32"/>
  <c r="AD2875" i="32"/>
  <c r="AD2876" i="32"/>
  <c r="AD2877" i="32"/>
  <c r="AD2878" i="32"/>
  <c r="AD2879" i="32"/>
  <c r="AD2880" i="32"/>
  <c r="AD2881" i="32"/>
  <c r="AD2882" i="32"/>
  <c r="AD2883" i="32"/>
  <c r="AD2884" i="32"/>
  <c r="AD2885" i="32"/>
  <c r="AD2886" i="32"/>
  <c r="AD2887" i="32"/>
  <c r="AD2888" i="32"/>
  <c r="AD2889" i="32"/>
  <c r="AD2890" i="32"/>
  <c r="AD2891" i="32"/>
  <c r="AD2892" i="32"/>
  <c r="AD2893" i="32"/>
  <c r="AD2894" i="32"/>
  <c r="AD2895" i="32"/>
  <c r="AD2896" i="32"/>
  <c r="AD2897" i="32"/>
  <c r="AD2898" i="32"/>
  <c r="AD2899" i="32"/>
  <c r="AD2900" i="32"/>
  <c r="AD2901" i="32"/>
  <c r="AD2902" i="32"/>
  <c r="AD2903" i="32"/>
  <c r="AD2904" i="32"/>
  <c r="AD2905" i="32"/>
  <c r="AD2906" i="32"/>
  <c r="AD2907" i="32"/>
  <c r="AD2908" i="32"/>
  <c r="AD2909" i="32"/>
  <c r="AD2910" i="32"/>
  <c r="AD2911" i="32"/>
  <c r="AD2912" i="32"/>
  <c r="AD2913" i="32"/>
  <c r="AD2914" i="32"/>
  <c r="AD2915" i="32"/>
  <c r="AD2916" i="32"/>
  <c r="AD2917" i="32"/>
  <c r="AD2918" i="32"/>
  <c r="AD2919" i="32"/>
  <c r="AD2920" i="32"/>
  <c r="AD2921" i="32"/>
  <c r="AD2922" i="32"/>
  <c r="AD2923" i="32"/>
  <c r="AD2924" i="32"/>
  <c r="AD2925" i="32"/>
  <c r="AD2926" i="32"/>
  <c r="AD2927" i="32"/>
  <c r="AD2928" i="32"/>
  <c r="AD2929" i="32"/>
  <c r="AD2930" i="32"/>
  <c r="AD2931" i="32"/>
  <c r="AD2932" i="32"/>
  <c r="AD2933" i="32"/>
  <c r="AD2934" i="32"/>
  <c r="AD2935" i="32"/>
  <c r="AD2936" i="32"/>
  <c r="AD2937" i="32"/>
  <c r="AD2938" i="32"/>
  <c r="AD2939" i="32"/>
  <c r="AD2940" i="32"/>
  <c r="AD2941" i="32"/>
  <c r="AD2942" i="32"/>
  <c r="AD2943" i="32"/>
  <c r="AD2944" i="32"/>
  <c r="AD2945" i="32"/>
  <c r="AD2946" i="32"/>
  <c r="AD2947" i="32"/>
  <c r="AD2948" i="32"/>
  <c r="AD2949" i="32"/>
  <c r="AD2950" i="32"/>
  <c r="AD2951" i="32"/>
  <c r="AD2952" i="32"/>
  <c r="AD2953" i="32"/>
  <c r="AD2954" i="32"/>
  <c r="AD2955" i="32"/>
  <c r="AD2956" i="32"/>
  <c r="AD2957" i="32"/>
  <c r="AD2958" i="32"/>
  <c r="AD2959" i="32"/>
  <c r="AD2960" i="32"/>
  <c r="AD2961" i="32"/>
  <c r="AD2962" i="32"/>
  <c r="AD2963" i="32"/>
  <c r="AD2964" i="32"/>
  <c r="AD2965" i="32"/>
  <c r="AD2966" i="32"/>
  <c r="AD2967" i="32"/>
  <c r="AD2968" i="32"/>
  <c r="AD2969" i="32"/>
  <c r="AD2970" i="32"/>
  <c r="AD2971" i="32"/>
  <c r="AD2972" i="32"/>
  <c r="AD2973" i="32"/>
  <c r="AD2974" i="32"/>
  <c r="AD2975" i="32"/>
  <c r="AD2976" i="32"/>
  <c r="AD2977" i="32"/>
  <c r="AD2978" i="32"/>
  <c r="AD2979" i="32"/>
  <c r="AD2980" i="32"/>
  <c r="AD2981" i="32"/>
  <c r="AD2982" i="32"/>
  <c r="AD2983" i="32"/>
  <c r="AD2984" i="32"/>
  <c r="AD2985" i="32"/>
  <c r="AD2986" i="32"/>
  <c r="AD2987" i="32"/>
  <c r="AD2988" i="32"/>
  <c r="AD2989" i="32"/>
  <c r="AD2990" i="32"/>
  <c r="AD2991" i="32"/>
  <c r="AD2992" i="32"/>
  <c r="AD2993" i="32"/>
  <c r="AD2994" i="32"/>
  <c r="AD2995" i="32"/>
  <c r="AD2996" i="32"/>
  <c r="AD2997" i="32"/>
  <c r="AD2998" i="32"/>
  <c r="AD2999" i="32"/>
  <c r="AD3000" i="32"/>
  <c r="AD3001" i="32"/>
  <c r="AD3002" i="32"/>
  <c r="AD3003" i="32"/>
  <c r="AD3004" i="32"/>
  <c r="AD3005" i="32"/>
  <c r="AD3006" i="32"/>
  <c r="AD3007" i="32"/>
  <c r="AD3008" i="32"/>
  <c r="AD3009" i="32"/>
  <c r="AD3010" i="32"/>
  <c r="AD3011" i="32"/>
  <c r="AD3012" i="32"/>
  <c r="AD3013" i="32"/>
  <c r="AD3014" i="32"/>
  <c r="AD3015" i="32"/>
  <c r="AD3016" i="32"/>
  <c r="AD3017" i="32"/>
  <c r="AD3018" i="32"/>
  <c r="AD3019" i="32"/>
  <c r="AD3020" i="32"/>
  <c r="AD3021" i="32"/>
  <c r="AD3022" i="32"/>
  <c r="AD3023" i="32"/>
  <c r="AD3024" i="32"/>
  <c r="AD3025" i="32"/>
  <c r="AD3026" i="32"/>
  <c r="AD3027" i="32"/>
  <c r="AD3028" i="32"/>
  <c r="AD3029" i="32"/>
  <c r="AD3030" i="32"/>
  <c r="AD3031" i="32"/>
  <c r="AD3032" i="32"/>
  <c r="AD3033" i="32"/>
  <c r="AD3034" i="32"/>
  <c r="AD3035" i="32"/>
  <c r="AD3036" i="32"/>
  <c r="AD3037" i="32"/>
  <c r="AD3038" i="32"/>
  <c r="AD3039" i="32"/>
  <c r="AD3040" i="32"/>
  <c r="AD3041" i="32"/>
  <c r="AD3042" i="32"/>
  <c r="AD3043" i="32"/>
  <c r="AD3044" i="32"/>
  <c r="AD3045" i="32"/>
  <c r="AD3046" i="32"/>
  <c r="AD3047" i="32"/>
  <c r="AD3048" i="32"/>
  <c r="AD3049" i="32"/>
  <c r="AD3050" i="32"/>
  <c r="AD3051" i="32"/>
  <c r="AD3052" i="32"/>
  <c r="AD3053" i="32"/>
  <c r="AD3054" i="32"/>
  <c r="AD3055" i="32"/>
  <c r="AD3056" i="32"/>
  <c r="AD3057" i="32"/>
  <c r="AD3058" i="32"/>
  <c r="AD3059" i="32"/>
  <c r="AD3060" i="32"/>
  <c r="AD3061" i="32"/>
  <c r="AD3062" i="32"/>
  <c r="AD3063" i="32"/>
  <c r="AD3064" i="32"/>
  <c r="AD3065" i="32"/>
  <c r="AD3066" i="32"/>
  <c r="AD3067" i="32"/>
  <c r="AD3068" i="32"/>
  <c r="AD3069" i="32"/>
  <c r="AD3070" i="32"/>
  <c r="AD3071" i="32"/>
  <c r="AD3072" i="32"/>
  <c r="AD3073" i="32"/>
  <c r="AD3074" i="32"/>
  <c r="AD3075" i="32"/>
  <c r="AD3076" i="32"/>
  <c r="AD3077" i="32"/>
  <c r="AD3078" i="32"/>
  <c r="AD3079" i="32"/>
  <c r="AD3080" i="32"/>
  <c r="AD3081" i="32"/>
  <c r="AD3082" i="32"/>
  <c r="AD3083" i="32"/>
  <c r="AD3084" i="32"/>
  <c r="AD3" i="32"/>
  <c r="AA2890" i="32"/>
  <c r="AA2891" i="32"/>
  <c r="AA2892" i="32"/>
  <c r="AA2893" i="32"/>
  <c r="AA2894" i="32"/>
  <c r="AA2895" i="32"/>
  <c r="AA2896" i="32"/>
  <c r="AA2897" i="32"/>
  <c r="AA2898" i="32"/>
  <c r="AA2899" i="32"/>
  <c r="AA2900" i="32"/>
  <c r="AA2901" i="32"/>
  <c r="AA2902" i="32"/>
  <c r="AA2903" i="32"/>
  <c r="AA2904" i="32"/>
  <c r="AA2905" i="32"/>
  <c r="AA2906" i="32"/>
  <c r="AA2907" i="32"/>
  <c r="AA2908" i="32"/>
  <c r="AA2909" i="32"/>
  <c r="AA2910" i="32"/>
  <c r="AA2911" i="32"/>
  <c r="AA2912" i="32"/>
  <c r="AA2913" i="32"/>
  <c r="AA2914" i="32"/>
  <c r="AA2915" i="32"/>
  <c r="AA2916" i="32"/>
  <c r="AA2917" i="32"/>
  <c r="AA2918" i="32"/>
  <c r="AA2919" i="32"/>
  <c r="AA2920" i="32"/>
  <c r="AA2921" i="32"/>
  <c r="AA2922" i="32"/>
  <c r="AA2923" i="32"/>
  <c r="AA2924" i="32"/>
  <c r="AA2925" i="32"/>
  <c r="AA2926" i="32"/>
  <c r="AA2927" i="32"/>
  <c r="AA2928" i="32"/>
  <c r="AA2929" i="32"/>
  <c r="AA2930" i="32"/>
  <c r="AA2931" i="32"/>
  <c r="AA2932" i="32"/>
  <c r="AA2933" i="32"/>
  <c r="AA2934" i="32"/>
  <c r="AA2935" i="32"/>
  <c r="AA2936" i="32"/>
  <c r="AA2937" i="32"/>
  <c r="AA2938" i="32"/>
  <c r="AA2939" i="32"/>
  <c r="AA2940" i="32"/>
  <c r="AA2941" i="32"/>
  <c r="AA2942" i="32"/>
  <c r="AA2943" i="32"/>
  <c r="AA2944" i="32"/>
  <c r="AA2945" i="32"/>
  <c r="AA2946" i="32"/>
  <c r="AA2947" i="32"/>
  <c r="AA2948" i="32"/>
  <c r="AA2949" i="32"/>
  <c r="AA2950" i="32"/>
  <c r="AA2951" i="32"/>
  <c r="AA2952" i="32"/>
  <c r="AA2953" i="32"/>
  <c r="AA2954" i="32"/>
  <c r="AA2955" i="32"/>
  <c r="AA2956" i="32"/>
  <c r="AA2957" i="32"/>
  <c r="AA2958" i="32"/>
  <c r="AA2959" i="32"/>
  <c r="AA2960" i="32"/>
  <c r="AA2961" i="32"/>
  <c r="AA2962" i="32"/>
  <c r="AA2963" i="32"/>
  <c r="AA2964" i="32"/>
  <c r="AA2965" i="32"/>
  <c r="AA2966" i="32"/>
  <c r="AA2967" i="32"/>
  <c r="AA2968" i="32"/>
  <c r="AA2969" i="32"/>
  <c r="AA2970" i="32"/>
  <c r="AA2971" i="32"/>
  <c r="AA2972" i="32"/>
  <c r="AA2973" i="32"/>
  <c r="AA2974" i="32"/>
  <c r="AA2975" i="32"/>
  <c r="AA2976" i="32"/>
  <c r="AA2977" i="32"/>
  <c r="AA2978" i="32"/>
  <c r="AA2979" i="32"/>
  <c r="AA2980" i="32"/>
  <c r="AA2981" i="32"/>
  <c r="AA2982" i="32"/>
  <c r="AA2983" i="32"/>
  <c r="AA2984" i="32"/>
  <c r="AA2985" i="32"/>
  <c r="AA2986" i="32"/>
  <c r="AA2987" i="32"/>
  <c r="AA2988" i="32"/>
  <c r="AA2989" i="32"/>
  <c r="AA2990" i="32"/>
  <c r="AA2991" i="32"/>
  <c r="AA2992" i="32"/>
  <c r="AA2993" i="32"/>
  <c r="AA2994" i="32"/>
  <c r="AA2995" i="32"/>
  <c r="AA2996" i="32"/>
  <c r="AA2997" i="32"/>
  <c r="AA2998" i="32"/>
  <c r="AA2999" i="32"/>
  <c r="AA3000" i="32"/>
  <c r="AA3001" i="32"/>
  <c r="AA3002" i="32"/>
  <c r="AA3003" i="32"/>
  <c r="AA3004" i="32"/>
  <c r="AA3005" i="32"/>
  <c r="AA3006" i="32"/>
  <c r="AA3007" i="32"/>
  <c r="AA3008" i="32"/>
  <c r="AA3009" i="32"/>
  <c r="AA3010" i="32"/>
  <c r="AA3011" i="32"/>
  <c r="AA3012" i="32"/>
  <c r="AA3013" i="32"/>
  <c r="AA3014" i="32"/>
  <c r="AA3015" i="32"/>
  <c r="AA3016" i="32"/>
  <c r="AA3017" i="32"/>
  <c r="AA3018" i="32"/>
  <c r="AA3019" i="32"/>
  <c r="AA3020" i="32"/>
  <c r="AA3021" i="32"/>
  <c r="AA3022" i="32"/>
  <c r="AA3023" i="32"/>
  <c r="AA3024" i="32"/>
  <c r="AA3025" i="32"/>
  <c r="AA3026" i="32"/>
  <c r="AA3027" i="32"/>
  <c r="AA3028" i="32"/>
  <c r="AA3029" i="32"/>
  <c r="AA3030" i="32"/>
  <c r="AA3031" i="32"/>
  <c r="AA3032" i="32"/>
  <c r="AA3033" i="32"/>
  <c r="AA3034" i="32"/>
  <c r="AA3035" i="32"/>
  <c r="AA3036" i="32"/>
  <c r="AA3037" i="32"/>
  <c r="AA3038" i="32"/>
  <c r="AA3039" i="32"/>
  <c r="AA3040" i="32"/>
  <c r="AA3041" i="32"/>
  <c r="AA3042" i="32"/>
  <c r="AA3043" i="32"/>
  <c r="AA3044" i="32"/>
  <c r="AA3045" i="32"/>
  <c r="AA3046" i="32"/>
  <c r="AA3047" i="32"/>
  <c r="AA3048" i="32"/>
  <c r="AA3049" i="32"/>
  <c r="AA3050" i="32"/>
  <c r="AA3051" i="32"/>
  <c r="AA3052" i="32"/>
  <c r="AA3053" i="32"/>
  <c r="AA3054" i="32"/>
  <c r="AA3055" i="32"/>
  <c r="AA3056" i="32"/>
  <c r="AA3057" i="32"/>
  <c r="AA3058" i="32"/>
  <c r="AA3059" i="32"/>
  <c r="AA3060" i="32"/>
  <c r="AA3061" i="32"/>
  <c r="AA3062" i="32"/>
  <c r="AA3063" i="32"/>
  <c r="AA3064" i="32"/>
  <c r="AA3065" i="32"/>
  <c r="AA3066" i="32"/>
  <c r="AA3067" i="32"/>
  <c r="AA3068" i="32"/>
  <c r="AA3069" i="32"/>
  <c r="AA3070" i="32"/>
  <c r="AA3071" i="32"/>
  <c r="AA3072" i="32"/>
  <c r="AA3073" i="32"/>
  <c r="AA3074" i="32"/>
  <c r="AA3075" i="32"/>
  <c r="AA3076" i="32"/>
  <c r="AA3077" i="32"/>
  <c r="AA3078" i="32"/>
  <c r="AA3079" i="32"/>
  <c r="AA3080" i="32"/>
  <c r="AA3081" i="32"/>
  <c r="AA3082" i="32"/>
  <c r="AA3083" i="32"/>
  <c r="AA3084" i="32"/>
  <c r="AA616" i="32"/>
  <c r="AA617" i="32"/>
  <c r="AA618" i="32"/>
  <c r="AA619" i="32"/>
  <c r="AA620" i="32"/>
  <c r="AA621" i="32"/>
  <c r="AA622" i="32"/>
  <c r="AA623" i="32"/>
  <c r="AA624" i="32"/>
  <c r="AA625" i="32"/>
  <c r="AA626" i="32"/>
  <c r="AA627" i="32"/>
  <c r="AA628" i="32"/>
  <c r="AA629" i="32"/>
  <c r="AA630" i="32"/>
  <c r="AA631" i="32"/>
  <c r="AA632" i="32"/>
  <c r="AA633" i="32"/>
  <c r="AA634" i="32"/>
  <c r="AA635" i="32"/>
  <c r="AA636" i="32"/>
  <c r="AA637" i="32"/>
  <c r="AA638" i="32"/>
  <c r="AA639" i="32"/>
  <c r="AA640" i="32"/>
  <c r="AA641" i="32"/>
  <c r="AA642" i="32"/>
  <c r="AA643" i="32"/>
  <c r="AA644" i="32"/>
  <c r="AA645" i="32"/>
  <c r="AA646" i="32"/>
  <c r="AA647" i="32"/>
  <c r="AA648" i="32"/>
  <c r="AA649" i="32"/>
  <c r="AA650" i="32"/>
  <c r="AA651" i="32"/>
  <c r="AA652" i="32"/>
  <c r="AA653" i="32"/>
  <c r="AA654" i="32"/>
  <c r="AA655" i="32"/>
  <c r="AA656" i="32"/>
  <c r="AA657" i="32"/>
  <c r="AA658" i="32"/>
  <c r="AA659" i="32"/>
  <c r="AA660" i="32"/>
  <c r="AA661" i="32"/>
  <c r="AA662" i="32"/>
  <c r="AA663" i="32"/>
  <c r="AA664" i="32"/>
  <c r="AA665" i="32"/>
  <c r="AA666" i="32"/>
  <c r="AA667" i="32"/>
  <c r="AA668" i="32"/>
  <c r="AA669" i="32"/>
  <c r="AA670" i="32"/>
  <c r="AA671" i="32"/>
  <c r="AA672" i="32"/>
  <c r="AA673" i="32"/>
  <c r="AA674" i="32"/>
  <c r="AA675" i="32"/>
  <c r="AA676" i="32"/>
  <c r="AA677" i="32"/>
  <c r="AA678" i="32"/>
  <c r="AA679" i="32"/>
  <c r="AA680" i="32"/>
  <c r="AA681" i="32"/>
  <c r="AA682" i="32"/>
  <c r="AA683" i="32"/>
  <c r="AA684" i="32"/>
  <c r="AA685" i="32"/>
  <c r="AA686" i="32"/>
  <c r="AA687" i="32"/>
  <c r="AA688" i="32"/>
  <c r="AA689" i="32"/>
  <c r="AA690" i="32"/>
  <c r="AA691" i="32"/>
  <c r="AA692" i="32"/>
  <c r="AA693" i="32"/>
  <c r="AA694" i="32"/>
  <c r="AA695" i="32"/>
  <c r="AA696" i="32"/>
  <c r="AA697" i="32"/>
  <c r="AA698" i="32"/>
  <c r="AA699" i="32"/>
  <c r="AA700" i="32"/>
  <c r="AA701" i="32"/>
  <c r="AA702" i="32"/>
  <c r="AA703" i="32"/>
  <c r="AA704" i="32"/>
  <c r="AA705" i="32"/>
  <c r="AA706" i="32"/>
  <c r="AA707" i="32"/>
  <c r="AA708" i="32"/>
  <c r="AA709" i="32"/>
  <c r="AA710" i="32"/>
  <c r="AA711" i="32"/>
  <c r="AA712" i="32"/>
  <c r="AA713" i="32"/>
  <c r="AA714" i="32"/>
  <c r="AA715" i="32"/>
  <c r="AA716" i="32"/>
  <c r="AA717" i="32"/>
  <c r="AA718" i="32"/>
  <c r="AA719" i="32"/>
  <c r="AA720" i="32"/>
  <c r="AA721" i="32"/>
  <c r="AA722" i="32"/>
  <c r="AA723" i="32"/>
  <c r="AA724" i="32"/>
  <c r="AA725" i="32"/>
  <c r="AA726" i="32"/>
  <c r="AA727" i="32"/>
  <c r="AA728" i="32"/>
  <c r="AA729" i="32"/>
  <c r="AA730" i="32"/>
  <c r="AA731" i="32"/>
  <c r="AA732" i="32"/>
  <c r="AA733" i="32"/>
  <c r="AA734" i="32"/>
  <c r="AA735" i="32"/>
  <c r="AA736" i="32"/>
  <c r="AA737" i="32"/>
  <c r="AA738" i="32"/>
  <c r="AA739" i="32"/>
  <c r="AA740" i="32"/>
  <c r="AA741" i="32"/>
  <c r="AA742" i="32"/>
  <c r="AA743" i="32"/>
  <c r="AA744" i="32"/>
  <c r="AA745" i="32"/>
  <c r="AA746" i="32"/>
  <c r="AA747" i="32"/>
  <c r="AA748" i="32"/>
  <c r="AA749" i="32"/>
  <c r="AA750" i="32"/>
  <c r="AA751" i="32"/>
  <c r="AA752" i="32"/>
  <c r="AA753" i="32"/>
  <c r="AA754" i="32"/>
  <c r="AA755" i="32"/>
  <c r="AA756" i="32"/>
  <c r="AA757" i="32"/>
  <c r="AA758" i="32"/>
  <c r="AA759" i="32"/>
  <c r="AA760" i="32"/>
  <c r="AA761" i="32"/>
  <c r="AA762" i="32"/>
  <c r="AA763" i="32"/>
  <c r="AA764" i="32"/>
  <c r="AA765" i="32"/>
  <c r="AA766" i="32"/>
  <c r="AA767" i="32"/>
  <c r="AA768" i="32"/>
  <c r="AA769" i="32"/>
  <c r="AA770" i="32"/>
  <c r="AA771" i="32"/>
  <c r="AA772" i="32"/>
  <c r="AA773" i="32"/>
  <c r="AA774" i="32"/>
  <c r="AA775" i="32"/>
  <c r="AA776" i="32"/>
  <c r="AA777" i="32"/>
  <c r="AA778" i="32"/>
  <c r="AA779" i="32"/>
  <c r="AA780" i="32"/>
  <c r="AA781" i="32"/>
  <c r="AA782" i="32"/>
  <c r="AA783" i="32"/>
  <c r="AA784" i="32"/>
  <c r="AA785" i="32"/>
  <c r="AA786" i="32"/>
  <c r="AA787" i="32"/>
  <c r="AA788" i="32"/>
  <c r="AA789" i="32"/>
  <c r="AA790" i="32"/>
  <c r="AA791" i="32"/>
  <c r="AA792" i="32"/>
  <c r="AA793" i="32"/>
  <c r="AA794" i="32"/>
  <c r="AA795" i="32"/>
  <c r="AA796" i="32"/>
  <c r="AA797" i="32"/>
  <c r="AA798" i="32"/>
  <c r="AA799" i="32"/>
  <c r="AA800" i="32"/>
  <c r="AA801" i="32"/>
  <c r="AA802" i="32"/>
  <c r="AA803" i="32"/>
  <c r="AA804" i="32"/>
  <c r="AA805" i="32"/>
  <c r="AA806" i="32"/>
  <c r="AA807" i="32"/>
  <c r="AA808" i="32"/>
  <c r="AA809" i="32"/>
  <c r="AA810" i="32"/>
  <c r="AA811" i="32"/>
  <c r="AA812" i="32"/>
  <c r="AA813" i="32"/>
  <c r="AA814" i="32"/>
  <c r="AA815" i="32"/>
  <c r="AA816" i="32"/>
  <c r="AA817" i="32"/>
  <c r="AA818" i="32"/>
  <c r="AA819" i="32"/>
  <c r="AA820" i="32"/>
  <c r="AA821" i="32"/>
  <c r="AA822" i="32"/>
  <c r="AA823" i="32"/>
  <c r="AA824" i="32"/>
  <c r="AA825" i="32"/>
  <c r="AA826" i="32"/>
  <c r="AA827" i="32"/>
  <c r="AA828" i="32"/>
  <c r="AA829" i="32"/>
  <c r="AA830" i="32"/>
  <c r="AA831" i="32"/>
  <c r="AA832" i="32"/>
  <c r="AA833" i="32"/>
  <c r="AA834" i="32"/>
  <c r="AA835" i="32"/>
  <c r="AA836" i="32"/>
  <c r="AA837" i="32"/>
  <c r="AA838" i="32"/>
  <c r="AA839" i="32"/>
  <c r="AA840" i="32"/>
  <c r="AA841" i="32"/>
  <c r="AA842" i="32"/>
  <c r="AA843" i="32"/>
  <c r="AA844" i="32"/>
  <c r="AA845" i="32"/>
  <c r="AA846" i="32"/>
  <c r="AA847" i="32"/>
  <c r="AA848" i="32"/>
  <c r="AA849" i="32"/>
  <c r="AA850" i="32"/>
  <c r="AA851" i="32"/>
  <c r="AA852" i="32"/>
  <c r="AA853" i="32"/>
  <c r="AA854" i="32"/>
  <c r="AA855" i="32"/>
  <c r="AA856" i="32"/>
  <c r="AA857" i="32"/>
  <c r="AA858" i="32"/>
  <c r="AA859" i="32"/>
  <c r="AA860" i="32"/>
  <c r="AA861" i="32"/>
  <c r="AA862" i="32"/>
  <c r="AA863" i="32"/>
  <c r="AA864" i="32"/>
  <c r="AA865" i="32"/>
  <c r="AA866" i="32"/>
  <c r="AA867" i="32"/>
  <c r="AA868" i="32"/>
  <c r="AA869" i="32"/>
  <c r="AA870" i="32"/>
  <c r="AA871" i="32"/>
  <c r="AA872" i="32"/>
  <c r="AA873" i="32"/>
  <c r="AA874" i="32"/>
  <c r="AA875" i="32"/>
  <c r="AA876" i="32"/>
  <c r="AA877" i="32"/>
  <c r="AA878" i="32"/>
  <c r="AA879" i="32"/>
  <c r="AA880" i="32"/>
  <c r="AA881" i="32"/>
  <c r="AA882" i="32"/>
  <c r="AA883" i="32"/>
  <c r="AA884" i="32"/>
  <c r="AA885" i="32"/>
  <c r="AA886" i="32"/>
  <c r="AA887" i="32"/>
  <c r="AA888" i="32"/>
  <c r="AA889" i="32"/>
  <c r="AA890" i="32"/>
  <c r="AA891" i="32"/>
  <c r="AA892" i="32"/>
  <c r="AA893" i="32"/>
  <c r="AA894" i="32"/>
  <c r="AA895" i="32"/>
  <c r="AA896" i="32"/>
  <c r="AA897" i="32"/>
  <c r="AA898" i="32"/>
  <c r="AA899" i="32"/>
  <c r="AA900" i="32"/>
  <c r="AA901" i="32"/>
  <c r="AA902" i="32"/>
  <c r="AA903" i="32"/>
  <c r="AA904" i="32"/>
  <c r="AA905" i="32"/>
  <c r="AA906" i="32"/>
  <c r="AA907" i="32"/>
  <c r="AA908" i="32"/>
  <c r="AA909" i="32"/>
  <c r="AA910" i="32"/>
  <c r="AA911" i="32"/>
  <c r="AA912" i="32"/>
  <c r="AA913" i="32"/>
  <c r="AA914" i="32"/>
  <c r="AA915" i="32"/>
  <c r="AA916" i="32"/>
  <c r="AA917" i="32"/>
  <c r="AA918" i="32"/>
  <c r="AA919" i="32"/>
  <c r="AA920" i="32"/>
  <c r="AA921" i="32"/>
  <c r="AA922" i="32"/>
  <c r="AA923" i="32"/>
  <c r="AA924" i="32"/>
  <c r="AA925" i="32"/>
  <c r="AA926" i="32"/>
  <c r="AA927" i="32"/>
  <c r="AA928" i="32"/>
  <c r="AA929" i="32"/>
  <c r="AA930" i="32"/>
  <c r="AA931" i="32"/>
  <c r="AA932" i="32"/>
  <c r="AA933" i="32"/>
  <c r="AA934" i="32"/>
  <c r="AA935" i="32"/>
  <c r="AA936" i="32"/>
  <c r="AA937" i="32"/>
  <c r="AA938" i="32"/>
  <c r="AA939" i="32"/>
  <c r="AA940" i="32"/>
  <c r="AA941" i="32"/>
  <c r="AA942" i="32"/>
  <c r="AA943" i="32"/>
  <c r="AA944" i="32"/>
  <c r="AA945" i="32"/>
  <c r="AA946" i="32"/>
  <c r="AA947" i="32"/>
  <c r="AA948" i="32"/>
  <c r="AA949" i="32"/>
  <c r="AA950" i="32"/>
  <c r="AA951" i="32"/>
  <c r="AA952" i="32"/>
  <c r="AA953" i="32"/>
  <c r="AA954" i="32"/>
  <c r="AA955" i="32"/>
  <c r="AA956" i="32"/>
  <c r="AA957" i="32"/>
  <c r="AA958" i="32"/>
  <c r="AA959" i="32"/>
  <c r="AA960" i="32"/>
  <c r="AA961" i="32"/>
  <c r="AA962" i="32"/>
  <c r="AA963" i="32"/>
  <c r="AA964" i="32"/>
  <c r="AA965" i="32"/>
  <c r="AA966" i="32"/>
  <c r="AA967" i="32"/>
  <c r="AA968" i="32"/>
  <c r="AA969" i="32"/>
  <c r="AA970" i="32"/>
  <c r="AA971" i="32"/>
  <c r="AA972" i="32"/>
  <c r="AA973" i="32"/>
  <c r="AA974" i="32"/>
  <c r="AA975" i="32"/>
  <c r="AA976" i="32"/>
  <c r="AA977" i="32"/>
  <c r="AA978" i="32"/>
  <c r="AA979" i="32"/>
  <c r="AA980" i="32"/>
  <c r="AA981" i="32"/>
  <c r="AA982" i="32"/>
  <c r="AA983" i="32"/>
  <c r="AA984" i="32"/>
  <c r="AA985" i="32"/>
  <c r="AA986" i="32"/>
  <c r="AA987" i="32"/>
  <c r="AA988" i="32"/>
  <c r="AA989" i="32"/>
  <c r="AA990" i="32"/>
  <c r="AA991" i="32"/>
  <c r="AA992" i="32"/>
  <c r="AA993" i="32"/>
  <c r="AA994" i="32"/>
  <c r="AA995" i="32"/>
  <c r="AA996" i="32"/>
  <c r="AA997" i="32"/>
  <c r="AA998" i="32"/>
  <c r="AA999" i="32"/>
  <c r="AA1000" i="32"/>
  <c r="AA1001" i="32"/>
  <c r="AA1002" i="32"/>
  <c r="AA1003" i="32"/>
  <c r="AA1004" i="32"/>
  <c r="AA1005" i="32"/>
  <c r="AA1006" i="32"/>
  <c r="AA1007" i="32"/>
  <c r="AA1008" i="32"/>
  <c r="AA1009" i="32"/>
  <c r="AA1010" i="32"/>
  <c r="AA1011" i="32"/>
  <c r="AA1012" i="32"/>
  <c r="AA1013" i="32"/>
  <c r="AA1014" i="32"/>
  <c r="AA1015" i="32"/>
  <c r="AA1016" i="32"/>
  <c r="AA1017" i="32"/>
  <c r="AA1018" i="32"/>
  <c r="AA1019" i="32"/>
  <c r="AA1020" i="32"/>
  <c r="AA1021" i="32"/>
  <c r="AA1022" i="32"/>
  <c r="AA1023" i="32"/>
  <c r="AA1024" i="32"/>
  <c r="AA1025" i="32"/>
  <c r="AA1026" i="32"/>
  <c r="AA1027" i="32"/>
  <c r="AA1028" i="32"/>
  <c r="AA1029" i="32"/>
  <c r="AA1030" i="32"/>
  <c r="AA1031" i="32"/>
  <c r="AA1032" i="32"/>
  <c r="AA1033" i="32"/>
  <c r="AA1034" i="32"/>
  <c r="AA1035" i="32"/>
  <c r="AA1036" i="32"/>
  <c r="AA1037" i="32"/>
  <c r="AA1038" i="32"/>
  <c r="AA1039" i="32"/>
  <c r="AA1040" i="32"/>
  <c r="AA1041" i="32"/>
  <c r="AA1042" i="32"/>
  <c r="AA1043" i="32"/>
  <c r="AA1044" i="32"/>
  <c r="AA1045" i="32"/>
  <c r="AA1046" i="32"/>
  <c r="AA1047" i="32"/>
  <c r="AA1048" i="32"/>
  <c r="AA1049" i="32"/>
  <c r="AA1050" i="32"/>
  <c r="AA1051" i="32"/>
  <c r="AA1052" i="32"/>
  <c r="AA1053" i="32"/>
  <c r="AA1054" i="32"/>
  <c r="AA1055" i="32"/>
  <c r="AA1056" i="32"/>
  <c r="AA1057" i="32"/>
  <c r="AA1058" i="32"/>
  <c r="AA1059" i="32"/>
  <c r="AA1060" i="32"/>
  <c r="AA1061" i="32"/>
  <c r="AA1062" i="32"/>
  <c r="AA1063" i="32"/>
  <c r="AA1064" i="32"/>
  <c r="AA1065" i="32"/>
  <c r="AA1066" i="32"/>
  <c r="AA1067" i="32"/>
  <c r="AA1068" i="32"/>
  <c r="AA1069" i="32"/>
  <c r="AA1070" i="32"/>
  <c r="AA1071" i="32"/>
  <c r="AA1072" i="32"/>
  <c r="AA1073" i="32"/>
  <c r="AA1074" i="32"/>
  <c r="AA1075" i="32"/>
  <c r="AA1076" i="32"/>
  <c r="AA1077" i="32"/>
  <c r="AA1078" i="32"/>
  <c r="AA1079" i="32"/>
  <c r="AA1080" i="32"/>
  <c r="AA1081" i="32"/>
  <c r="AA1082" i="32"/>
  <c r="AA1083" i="32"/>
  <c r="AA1084" i="32"/>
  <c r="AA1085" i="32"/>
  <c r="AA1086" i="32"/>
  <c r="AA1087" i="32"/>
  <c r="AA1088" i="32"/>
  <c r="AA1089" i="32"/>
  <c r="AA1090" i="32"/>
  <c r="AA1091" i="32"/>
  <c r="AA1092" i="32"/>
  <c r="AA1093" i="32"/>
  <c r="AA1094" i="32"/>
  <c r="AA1095" i="32"/>
  <c r="AA1096" i="32"/>
  <c r="AA1097" i="32"/>
  <c r="AA1098" i="32"/>
  <c r="AA1099" i="32"/>
  <c r="AA1100" i="32"/>
  <c r="AA1101" i="32"/>
  <c r="AA1102" i="32"/>
  <c r="AA1103" i="32"/>
  <c r="AA1104" i="32"/>
  <c r="AA1105" i="32"/>
  <c r="AA1106" i="32"/>
  <c r="AA1107" i="32"/>
  <c r="AA1108" i="32"/>
  <c r="AA1109" i="32"/>
  <c r="AA1110" i="32"/>
  <c r="AA1111" i="32"/>
  <c r="AA1112" i="32"/>
  <c r="AA1113" i="32"/>
  <c r="AA1114" i="32"/>
  <c r="AA1115" i="32"/>
  <c r="AA1116" i="32"/>
  <c r="AA1117" i="32"/>
  <c r="AA1118" i="32"/>
  <c r="AA1119" i="32"/>
  <c r="AA1120" i="32"/>
  <c r="AA1121" i="32"/>
  <c r="AA1122" i="32"/>
  <c r="AA1123" i="32"/>
  <c r="AA1124" i="32"/>
  <c r="AA1125" i="32"/>
  <c r="AA1126" i="32"/>
  <c r="AA1127" i="32"/>
  <c r="AA1128" i="32"/>
  <c r="AA1129" i="32"/>
  <c r="AA1130" i="32"/>
  <c r="AA1131" i="32"/>
  <c r="AA1132" i="32"/>
  <c r="AA1133" i="32"/>
  <c r="AA1134" i="32"/>
  <c r="AA1135" i="32"/>
  <c r="AA1136" i="32"/>
  <c r="AA1137" i="32"/>
  <c r="AA1138" i="32"/>
  <c r="AA1139" i="32"/>
  <c r="AA1140" i="32"/>
  <c r="AA1141" i="32"/>
  <c r="AA1142" i="32"/>
  <c r="AA1143" i="32"/>
  <c r="AA1144" i="32"/>
  <c r="AA1145" i="32"/>
  <c r="AA1146" i="32"/>
  <c r="AA1147" i="32"/>
  <c r="AA1148" i="32"/>
  <c r="AA1149" i="32"/>
  <c r="AA1150" i="32"/>
  <c r="AA1151" i="32"/>
  <c r="AA1152" i="32"/>
  <c r="AA1153" i="32"/>
  <c r="AA1154" i="32"/>
  <c r="AA1155" i="32"/>
  <c r="AA1156" i="32"/>
  <c r="AA1157" i="32"/>
  <c r="AA1158" i="32"/>
  <c r="AA1159" i="32"/>
  <c r="AA1160" i="32"/>
  <c r="AA1161" i="32"/>
  <c r="AA1162" i="32"/>
  <c r="AA1163" i="32"/>
  <c r="AA1164" i="32"/>
  <c r="AA1165" i="32"/>
  <c r="AA1166" i="32"/>
  <c r="AA1167" i="32"/>
  <c r="AA1168" i="32"/>
  <c r="AA1169" i="32"/>
  <c r="AA1170" i="32"/>
  <c r="AA1171" i="32"/>
  <c r="AA1172" i="32"/>
  <c r="AA1173" i="32"/>
  <c r="AA1174" i="32"/>
  <c r="AA1175" i="32"/>
  <c r="AA1176" i="32"/>
  <c r="AA1177" i="32"/>
  <c r="AA1178" i="32"/>
  <c r="AA1179" i="32"/>
  <c r="AA1180" i="32"/>
  <c r="AA1181" i="32"/>
  <c r="AA1182" i="32"/>
  <c r="AA1183" i="32"/>
  <c r="AA1184" i="32"/>
  <c r="AA1185" i="32"/>
  <c r="AA1186" i="32"/>
  <c r="AA1187" i="32"/>
  <c r="AA1188" i="32"/>
  <c r="AA1189" i="32"/>
  <c r="AA1190" i="32"/>
  <c r="AA1191" i="32"/>
  <c r="AA1192" i="32"/>
  <c r="AA1193" i="32"/>
  <c r="AA1194" i="32"/>
  <c r="AA1195" i="32"/>
  <c r="AA1196" i="32"/>
  <c r="AA1197" i="32"/>
  <c r="AA1198" i="32"/>
  <c r="AA1199" i="32"/>
  <c r="AA1200" i="32"/>
  <c r="AA1201" i="32"/>
  <c r="AA1202" i="32"/>
  <c r="AA1203" i="32"/>
  <c r="AA1204" i="32"/>
  <c r="AA1205" i="32"/>
  <c r="AA1206" i="32"/>
  <c r="AA1207" i="32"/>
  <c r="AA1208" i="32"/>
  <c r="AA1209" i="32"/>
  <c r="AA1210" i="32"/>
  <c r="AA1211" i="32"/>
  <c r="AA1212" i="32"/>
  <c r="AA1213" i="32"/>
  <c r="AA1214" i="32"/>
  <c r="AA1215" i="32"/>
  <c r="AA1216" i="32"/>
  <c r="AA1217" i="32"/>
  <c r="AA1218" i="32"/>
  <c r="AA1219" i="32"/>
  <c r="AA1220" i="32"/>
  <c r="AA1221" i="32"/>
  <c r="AA1222" i="32"/>
  <c r="AA1223" i="32"/>
  <c r="AA1224" i="32"/>
  <c r="AA1225" i="32"/>
  <c r="AA1226" i="32"/>
  <c r="AA1227" i="32"/>
  <c r="AA1228" i="32"/>
  <c r="AA1229" i="32"/>
  <c r="AA1230" i="32"/>
  <c r="AA1231" i="32"/>
  <c r="AA1232" i="32"/>
  <c r="AA1233" i="32"/>
  <c r="AA1234" i="32"/>
  <c r="AA1235" i="32"/>
  <c r="AA1236" i="32"/>
  <c r="AA1237" i="32"/>
  <c r="AA1238" i="32"/>
  <c r="AA1239" i="32"/>
  <c r="AA1240" i="32"/>
  <c r="AA1241" i="32"/>
  <c r="AA1242" i="32"/>
  <c r="AA1243" i="32"/>
  <c r="AA1244" i="32"/>
  <c r="AA1245" i="32"/>
  <c r="AA1246" i="32"/>
  <c r="AA1247" i="32"/>
  <c r="AA1248" i="32"/>
  <c r="AA1249" i="32"/>
  <c r="AA1250" i="32"/>
  <c r="AA1251" i="32"/>
  <c r="AA1252" i="32"/>
  <c r="AA1253" i="32"/>
  <c r="AA1254" i="32"/>
  <c r="AA1255" i="32"/>
  <c r="AA1256" i="32"/>
  <c r="AA1257" i="32"/>
  <c r="AA1258" i="32"/>
  <c r="AA1259" i="32"/>
  <c r="AA1260" i="32"/>
  <c r="AA1261" i="32"/>
  <c r="AA1262" i="32"/>
  <c r="AA1263" i="32"/>
  <c r="AA1264" i="32"/>
  <c r="AA1265" i="32"/>
  <c r="AA1266" i="32"/>
  <c r="AA1267" i="32"/>
  <c r="AA1268" i="32"/>
  <c r="AA1269" i="32"/>
  <c r="AA1270" i="32"/>
  <c r="AA1271" i="32"/>
  <c r="AA1272" i="32"/>
  <c r="AA1273" i="32"/>
  <c r="AA1274" i="32"/>
  <c r="AA1275" i="32"/>
  <c r="AA1276" i="32"/>
  <c r="AA1277" i="32"/>
  <c r="AA1278" i="32"/>
  <c r="AA1279" i="32"/>
  <c r="AA1280" i="32"/>
  <c r="AA1281" i="32"/>
  <c r="AA1282" i="32"/>
  <c r="AA1283" i="32"/>
  <c r="AA1284" i="32"/>
  <c r="AA1285" i="32"/>
  <c r="AA1286" i="32"/>
  <c r="AA1287" i="32"/>
  <c r="AA1288" i="32"/>
  <c r="AA1289" i="32"/>
  <c r="AA1290" i="32"/>
  <c r="AA1291" i="32"/>
  <c r="AA1292" i="32"/>
  <c r="AA1293" i="32"/>
  <c r="AA1294" i="32"/>
  <c r="AA1295" i="32"/>
  <c r="AA1296" i="32"/>
  <c r="AA1297" i="32"/>
  <c r="AA1298" i="32"/>
  <c r="AA1299" i="32"/>
  <c r="AA1300" i="32"/>
  <c r="AA1301" i="32"/>
  <c r="AA1302" i="32"/>
  <c r="AA1303" i="32"/>
  <c r="AA1304" i="32"/>
  <c r="AA1305" i="32"/>
  <c r="AA1306" i="32"/>
  <c r="AA1307" i="32"/>
  <c r="AA1308" i="32"/>
  <c r="AA1309" i="32"/>
  <c r="AA1310" i="32"/>
  <c r="AA1311" i="32"/>
  <c r="AA1312" i="32"/>
  <c r="AA1313" i="32"/>
  <c r="AA1314" i="32"/>
  <c r="AA1315" i="32"/>
  <c r="AA1316" i="32"/>
  <c r="AA1317" i="32"/>
  <c r="AA1318" i="32"/>
  <c r="AA1319" i="32"/>
  <c r="AA1320" i="32"/>
  <c r="AA1321" i="32"/>
  <c r="AA1322" i="32"/>
  <c r="AA1323" i="32"/>
  <c r="AA1324" i="32"/>
  <c r="AA1325" i="32"/>
  <c r="AA1326" i="32"/>
  <c r="AA1327" i="32"/>
  <c r="AA1328" i="32"/>
  <c r="AA1329" i="32"/>
  <c r="AA1330" i="32"/>
  <c r="AA1331" i="32"/>
  <c r="AA1332" i="32"/>
  <c r="AA1333" i="32"/>
  <c r="AA1334" i="32"/>
  <c r="AA1335" i="32"/>
  <c r="AA1336" i="32"/>
  <c r="AA1337" i="32"/>
  <c r="AA1338" i="32"/>
  <c r="AA1339" i="32"/>
  <c r="AA1340" i="32"/>
  <c r="AA1341" i="32"/>
  <c r="AA1342" i="32"/>
  <c r="AA1343" i="32"/>
  <c r="AA1344" i="32"/>
  <c r="AA1345" i="32"/>
  <c r="AA1346" i="32"/>
  <c r="AA1347" i="32"/>
  <c r="AA1348" i="32"/>
  <c r="AA1349" i="32"/>
  <c r="AA1350" i="32"/>
  <c r="AA1351" i="32"/>
  <c r="AA1352" i="32"/>
  <c r="AA1353" i="32"/>
  <c r="AA1354" i="32"/>
  <c r="AA1355" i="32"/>
  <c r="AA1356" i="32"/>
  <c r="AA1357" i="32"/>
  <c r="AA1358" i="32"/>
  <c r="AA1359" i="32"/>
  <c r="AA1360" i="32"/>
  <c r="AA1361" i="32"/>
  <c r="AA1362" i="32"/>
  <c r="AA1363" i="32"/>
  <c r="AA1364" i="32"/>
  <c r="AA1365" i="32"/>
  <c r="AA1366" i="32"/>
  <c r="AA1367" i="32"/>
  <c r="AA1368" i="32"/>
  <c r="AA1369" i="32"/>
  <c r="AA1370" i="32"/>
  <c r="AA1371" i="32"/>
  <c r="AA1372" i="32"/>
  <c r="AA1373" i="32"/>
  <c r="AA1374" i="32"/>
  <c r="AA1375" i="32"/>
  <c r="AA1376" i="32"/>
  <c r="AA1377" i="32"/>
  <c r="AA1378" i="32"/>
  <c r="AA1379" i="32"/>
  <c r="AA1380" i="32"/>
  <c r="AA1381" i="32"/>
  <c r="AA1382" i="32"/>
  <c r="AA1383" i="32"/>
  <c r="AA1384" i="32"/>
  <c r="AA1385" i="32"/>
  <c r="AA1386" i="32"/>
  <c r="AA1387" i="32"/>
  <c r="AA1388" i="32"/>
  <c r="AA1389" i="32"/>
  <c r="AA1390" i="32"/>
  <c r="AA1391" i="32"/>
  <c r="AA1392" i="32"/>
  <c r="AA1393" i="32"/>
  <c r="AA1394" i="32"/>
  <c r="AA1395" i="32"/>
  <c r="AA1396" i="32"/>
  <c r="AA1397" i="32"/>
  <c r="AA1398" i="32"/>
  <c r="AA1399" i="32"/>
  <c r="AA1400" i="32"/>
  <c r="AA1401" i="32"/>
  <c r="AA1402" i="32"/>
  <c r="AA1403" i="32"/>
  <c r="AA1404" i="32"/>
  <c r="AA1405" i="32"/>
  <c r="AA1406" i="32"/>
  <c r="AA1407" i="32"/>
  <c r="AA1408" i="32"/>
  <c r="AA1409" i="32"/>
  <c r="AA1410" i="32"/>
  <c r="AA1411" i="32"/>
  <c r="AA1412" i="32"/>
  <c r="AA1413" i="32"/>
  <c r="AA1414" i="32"/>
  <c r="AA1415" i="32"/>
  <c r="AA1416" i="32"/>
  <c r="AA1417" i="32"/>
  <c r="AA1418" i="32"/>
  <c r="AA1419" i="32"/>
  <c r="AA1420" i="32"/>
  <c r="AA1421" i="32"/>
  <c r="AA1422" i="32"/>
  <c r="AA1423" i="32"/>
  <c r="AA1424" i="32"/>
  <c r="AA1425" i="32"/>
  <c r="AA1426" i="32"/>
  <c r="AA1427" i="32"/>
  <c r="AA1428" i="32"/>
  <c r="AA1429" i="32"/>
  <c r="AA1430" i="32"/>
  <c r="AA1431" i="32"/>
  <c r="AA1432" i="32"/>
  <c r="AA1433" i="32"/>
  <c r="AA1434" i="32"/>
  <c r="AA1435" i="32"/>
  <c r="AA1436" i="32"/>
  <c r="AA1437" i="32"/>
  <c r="AA1438" i="32"/>
  <c r="AA1439" i="32"/>
  <c r="AA1440" i="32"/>
  <c r="AA1441" i="32"/>
  <c r="AA1442" i="32"/>
  <c r="AA1443" i="32"/>
  <c r="AA1444" i="32"/>
  <c r="AA1445" i="32"/>
  <c r="AA1446" i="32"/>
  <c r="AA1447" i="32"/>
  <c r="AA1448" i="32"/>
  <c r="AA1449" i="32"/>
  <c r="AA1450" i="32"/>
  <c r="AA1451" i="32"/>
  <c r="AA1452" i="32"/>
  <c r="AA1453" i="32"/>
  <c r="AA1454" i="32"/>
  <c r="AA1455" i="32"/>
  <c r="AA1456" i="32"/>
  <c r="AA1457" i="32"/>
  <c r="AA1458" i="32"/>
  <c r="AA1459" i="32"/>
  <c r="AA1460" i="32"/>
  <c r="AA1461" i="32"/>
  <c r="AA1462" i="32"/>
  <c r="AA1463" i="32"/>
  <c r="AA1464" i="32"/>
  <c r="AA1465" i="32"/>
  <c r="AA1466" i="32"/>
  <c r="AA1467" i="32"/>
  <c r="AA1468" i="32"/>
  <c r="AA1469" i="32"/>
  <c r="AA1470" i="32"/>
  <c r="AA1471" i="32"/>
  <c r="AA1472" i="32"/>
  <c r="AA1473" i="32"/>
  <c r="AA1474" i="32"/>
  <c r="AA1475" i="32"/>
  <c r="AA1476" i="32"/>
  <c r="AA1477" i="32"/>
  <c r="AA1478" i="32"/>
  <c r="AA1479" i="32"/>
  <c r="AA1480" i="32"/>
  <c r="AA1481" i="32"/>
  <c r="AA1482" i="32"/>
  <c r="AA1483" i="32"/>
  <c r="AA1484" i="32"/>
  <c r="AA1485" i="32"/>
  <c r="AA1486" i="32"/>
  <c r="AA1487" i="32"/>
  <c r="AA1488" i="32"/>
  <c r="AA1489" i="32"/>
  <c r="AA1490" i="32"/>
  <c r="AA1491" i="32"/>
  <c r="AA1492" i="32"/>
  <c r="AA1493" i="32"/>
  <c r="AA1494" i="32"/>
  <c r="AA1495" i="32"/>
  <c r="AA1496" i="32"/>
  <c r="AA1497" i="32"/>
  <c r="AA1498" i="32"/>
  <c r="AA1499" i="32"/>
  <c r="AA1500" i="32"/>
  <c r="AA1501" i="32"/>
  <c r="AA1502" i="32"/>
  <c r="AA1503" i="32"/>
  <c r="AA1504" i="32"/>
  <c r="AA1505" i="32"/>
  <c r="AA1506" i="32"/>
  <c r="AA1507" i="32"/>
  <c r="AA1508" i="32"/>
  <c r="AA1509" i="32"/>
  <c r="AA1510" i="32"/>
  <c r="AA1511" i="32"/>
  <c r="AA1512" i="32"/>
  <c r="AA1513" i="32"/>
  <c r="AA1514" i="32"/>
  <c r="AA1515" i="32"/>
  <c r="AA1516" i="32"/>
  <c r="AA1517" i="32"/>
  <c r="AA1518" i="32"/>
  <c r="AA1519" i="32"/>
  <c r="AA1520" i="32"/>
  <c r="AA1521" i="32"/>
  <c r="AA1522" i="32"/>
  <c r="AA1523" i="32"/>
  <c r="AA1524" i="32"/>
  <c r="AA1525" i="32"/>
  <c r="AA1526" i="32"/>
  <c r="AA1527" i="32"/>
  <c r="AA1528" i="32"/>
  <c r="AA1529" i="32"/>
  <c r="AA1530" i="32"/>
  <c r="AA1531" i="32"/>
  <c r="AA1532" i="32"/>
  <c r="AA1533" i="32"/>
  <c r="AA1534" i="32"/>
  <c r="AA1535" i="32"/>
  <c r="AA1536" i="32"/>
  <c r="AA1537" i="32"/>
  <c r="AA1538" i="32"/>
  <c r="AA1539" i="32"/>
  <c r="AA1540" i="32"/>
  <c r="AA1541" i="32"/>
  <c r="AA1542" i="32"/>
  <c r="AA1543" i="32"/>
  <c r="AA1544" i="32"/>
  <c r="AA1545" i="32"/>
  <c r="AA1546" i="32"/>
  <c r="AA1547" i="32"/>
  <c r="AA1548" i="32"/>
  <c r="AA1549" i="32"/>
  <c r="AA1550" i="32"/>
  <c r="AA1551" i="32"/>
  <c r="AA1552" i="32"/>
  <c r="AA1553" i="32"/>
  <c r="AA1554" i="32"/>
  <c r="AA1555" i="32"/>
  <c r="AA1556" i="32"/>
  <c r="AA1557" i="32"/>
  <c r="AA1558" i="32"/>
  <c r="AA1559" i="32"/>
  <c r="AA1560" i="32"/>
  <c r="AA1561" i="32"/>
  <c r="AA1562" i="32"/>
  <c r="AA1563" i="32"/>
  <c r="AA1564" i="32"/>
  <c r="AA1565" i="32"/>
  <c r="AA1566" i="32"/>
  <c r="AA1567" i="32"/>
  <c r="AA1568" i="32"/>
  <c r="AA1569" i="32"/>
  <c r="AA1570" i="32"/>
  <c r="AA1571" i="32"/>
  <c r="AA1572" i="32"/>
  <c r="AA1573" i="32"/>
  <c r="AA1574" i="32"/>
  <c r="AA1575" i="32"/>
  <c r="AA1576" i="32"/>
  <c r="AA1577" i="32"/>
  <c r="AA1578" i="32"/>
  <c r="AA1579" i="32"/>
  <c r="AA1580" i="32"/>
  <c r="AA1581" i="32"/>
  <c r="AA1582" i="32"/>
  <c r="AA1583" i="32"/>
  <c r="AA1584" i="32"/>
  <c r="AA1585" i="32"/>
  <c r="AA1586" i="32"/>
  <c r="AA1587" i="32"/>
  <c r="AA1588" i="32"/>
  <c r="AA1589" i="32"/>
  <c r="AA1590" i="32"/>
  <c r="AA1591" i="32"/>
  <c r="AA1592" i="32"/>
  <c r="AA1593" i="32"/>
  <c r="AA1594" i="32"/>
  <c r="AA1595" i="32"/>
  <c r="AA1596" i="32"/>
  <c r="AA1597" i="32"/>
  <c r="AA1598" i="32"/>
  <c r="AA1599" i="32"/>
  <c r="AA1600" i="32"/>
  <c r="AA1601" i="32"/>
  <c r="AA1602" i="32"/>
  <c r="AA1603" i="32"/>
  <c r="AA1604" i="32"/>
  <c r="AA1605" i="32"/>
  <c r="AA1606" i="32"/>
  <c r="AA1607" i="32"/>
  <c r="AA1608" i="32"/>
  <c r="AA1609" i="32"/>
  <c r="AA1610" i="32"/>
  <c r="AA1611" i="32"/>
  <c r="AA1612" i="32"/>
  <c r="AA1613" i="32"/>
  <c r="AA1614" i="32"/>
  <c r="AA1615" i="32"/>
  <c r="AA1616" i="32"/>
  <c r="AA1617" i="32"/>
  <c r="AA1618" i="32"/>
  <c r="AA1619" i="32"/>
  <c r="AA1620" i="32"/>
  <c r="AA1621" i="32"/>
  <c r="AA1622" i="32"/>
  <c r="AA1623" i="32"/>
  <c r="AA1624" i="32"/>
  <c r="AA1625" i="32"/>
  <c r="AA1626" i="32"/>
  <c r="AA1627" i="32"/>
  <c r="AA1628" i="32"/>
  <c r="AA1629" i="32"/>
  <c r="AA1630" i="32"/>
  <c r="AA1631" i="32"/>
  <c r="AA1632" i="32"/>
  <c r="AA1633" i="32"/>
  <c r="AA1634" i="32"/>
  <c r="AA1635" i="32"/>
  <c r="AA1636" i="32"/>
  <c r="AA1637" i="32"/>
  <c r="AA1638" i="32"/>
  <c r="AA1639" i="32"/>
  <c r="AA1640" i="32"/>
  <c r="AA1641" i="32"/>
  <c r="AA1642" i="32"/>
  <c r="AA1643" i="32"/>
  <c r="AA1644" i="32"/>
  <c r="AA1645" i="32"/>
  <c r="AA1646" i="32"/>
  <c r="AA1647" i="32"/>
  <c r="AA1648" i="32"/>
  <c r="AA1649" i="32"/>
  <c r="AA1650" i="32"/>
  <c r="AA1651" i="32"/>
  <c r="AA1652" i="32"/>
  <c r="AA1653" i="32"/>
  <c r="AA1654" i="32"/>
  <c r="AA1655" i="32"/>
  <c r="AA1656" i="32"/>
  <c r="AA1657" i="32"/>
  <c r="AA1658" i="32"/>
  <c r="AA1659" i="32"/>
  <c r="AA1660" i="32"/>
  <c r="AA1661" i="32"/>
  <c r="AA1662" i="32"/>
  <c r="AA1663" i="32"/>
  <c r="AA1664" i="32"/>
  <c r="AA1665" i="32"/>
  <c r="AA1666" i="32"/>
  <c r="AA1667" i="32"/>
  <c r="AA1668" i="32"/>
  <c r="AA1669" i="32"/>
  <c r="AA1670" i="32"/>
  <c r="AA1671" i="32"/>
  <c r="AA1672" i="32"/>
  <c r="AA1673" i="32"/>
  <c r="AA1674" i="32"/>
  <c r="AA1675" i="32"/>
  <c r="AA1676" i="32"/>
  <c r="AA1677" i="32"/>
  <c r="AA1678" i="32"/>
  <c r="AA1679" i="32"/>
  <c r="AA1680" i="32"/>
  <c r="AA1681" i="32"/>
  <c r="AA1682" i="32"/>
  <c r="AA1683" i="32"/>
  <c r="AA1684" i="32"/>
  <c r="AA1685" i="32"/>
  <c r="AA1686" i="32"/>
  <c r="AA1687" i="32"/>
  <c r="AA1688" i="32"/>
  <c r="AA1689" i="32"/>
  <c r="AA1690" i="32"/>
  <c r="AA1691" i="32"/>
  <c r="AA1692" i="32"/>
  <c r="AA1693" i="32"/>
  <c r="AA1694" i="32"/>
  <c r="AA1695" i="32"/>
  <c r="AA1696" i="32"/>
  <c r="AA1697" i="32"/>
  <c r="AA1698" i="32"/>
  <c r="AA1699" i="32"/>
  <c r="AA1700" i="32"/>
  <c r="AA1701" i="32"/>
  <c r="AA1702" i="32"/>
  <c r="AA1703" i="32"/>
  <c r="AA1704" i="32"/>
  <c r="AA1705" i="32"/>
  <c r="AA1706" i="32"/>
  <c r="AA1707" i="32"/>
  <c r="AA1708" i="32"/>
  <c r="AA1709" i="32"/>
  <c r="AA1710" i="32"/>
  <c r="AA1711" i="32"/>
  <c r="AA1712" i="32"/>
  <c r="AA1713" i="32"/>
  <c r="AA1714" i="32"/>
  <c r="AA1715" i="32"/>
  <c r="AA1716" i="32"/>
  <c r="AA1717" i="32"/>
  <c r="AA1718" i="32"/>
  <c r="AA1719" i="32"/>
  <c r="AA1720" i="32"/>
  <c r="AA1721" i="32"/>
  <c r="AA1722" i="32"/>
  <c r="AA1723" i="32"/>
  <c r="AA1724" i="32"/>
  <c r="AA1725" i="32"/>
  <c r="AA1726" i="32"/>
  <c r="AA1727" i="32"/>
  <c r="AA1728" i="32"/>
  <c r="AA1729" i="32"/>
  <c r="AA1730" i="32"/>
  <c r="AA1731" i="32"/>
  <c r="AA1732" i="32"/>
  <c r="AA1733" i="32"/>
  <c r="AA1734" i="32"/>
  <c r="AA1735" i="32"/>
  <c r="AA1736" i="32"/>
  <c r="AA1737" i="32"/>
  <c r="AA1738" i="32"/>
  <c r="AA1739" i="32"/>
  <c r="AA1740" i="32"/>
  <c r="AA1741" i="32"/>
  <c r="AA1742" i="32"/>
  <c r="AA1743" i="32"/>
  <c r="AA1744" i="32"/>
  <c r="AA1745" i="32"/>
  <c r="AA1746" i="32"/>
  <c r="AA1747" i="32"/>
  <c r="AA1748" i="32"/>
  <c r="AA1749" i="32"/>
  <c r="AA1750" i="32"/>
  <c r="AA1751" i="32"/>
  <c r="AA1752" i="32"/>
  <c r="AA1753" i="32"/>
  <c r="AA1754" i="32"/>
  <c r="AA1755" i="32"/>
  <c r="AA1756" i="32"/>
  <c r="AA1757" i="32"/>
  <c r="AA1758" i="32"/>
  <c r="AA1759" i="32"/>
  <c r="AA1760" i="32"/>
  <c r="AA1761" i="32"/>
  <c r="AA1762" i="32"/>
  <c r="AA1763" i="32"/>
  <c r="AA1764" i="32"/>
  <c r="AA1765" i="32"/>
  <c r="AA1766" i="32"/>
  <c r="AA1767" i="32"/>
  <c r="AA1768" i="32"/>
  <c r="AA1769" i="32"/>
  <c r="AA1770" i="32"/>
  <c r="AA1771" i="32"/>
  <c r="AA1772" i="32"/>
  <c r="AA1773" i="32"/>
  <c r="AA1774" i="32"/>
  <c r="AA1775" i="32"/>
  <c r="AA1776" i="32"/>
  <c r="AA1777" i="32"/>
  <c r="AA1778" i="32"/>
  <c r="AA1779" i="32"/>
  <c r="AA1780" i="32"/>
  <c r="AA1781" i="32"/>
  <c r="AA1782" i="32"/>
  <c r="AA1783" i="32"/>
  <c r="AA1784" i="32"/>
  <c r="AA1785" i="32"/>
  <c r="AA1786" i="32"/>
  <c r="AA1787" i="32"/>
  <c r="AA1788" i="32"/>
  <c r="AA1789" i="32"/>
  <c r="AA1790" i="32"/>
  <c r="AA1791" i="32"/>
  <c r="AA1792" i="32"/>
  <c r="AA1793" i="32"/>
  <c r="AA1794" i="32"/>
  <c r="AA1795" i="32"/>
  <c r="AA1796" i="32"/>
  <c r="AA1797" i="32"/>
  <c r="AA1798" i="32"/>
  <c r="AA1799" i="32"/>
  <c r="AA1800" i="32"/>
  <c r="AA1801" i="32"/>
  <c r="AA1802" i="32"/>
  <c r="AA1803" i="32"/>
  <c r="AA1804" i="32"/>
  <c r="AA1805" i="32"/>
  <c r="AA1806" i="32"/>
  <c r="AA1807" i="32"/>
  <c r="AA1808" i="32"/>
  <c r="AA1809" i="32"/>
  <c r="AA1810" i="32"/>
  <c r="AA1811" i="32"/>
  <c r="AA1812" i="32"/>
  <c r="AA1813" i="32"/>
  <c r="AA1814" i="32"/>
  <c r="AA1815" i="32"/>
  <c r="AA1816" i="32"/>
  <c r="AA1817" i="32"/>
  <c r="AA1818" i="32"/>
  <c r="AA1819" i="32"/>
  <c r="AA1820" i="32"/>
  <c r="AA1821" i="32"/>
  <c r="AA1822" i="32"/>
  <c r="AA1823" i="32"/>
  <c r="AA1824" i="32"/>
  <c r="AA1825" i="32"/>
  <c r="AA1826" i="32"/>
  <c r="AA1827" i="32"/>
  <c r="AA1828" i="32"/>
  <c r="AA1829" i="32"/>
  <c r="AA1830" i="32"/>
  <c r="AA1831" i="32"/>
  <c r="AA1832" i="32"/>
  <c r="AA1833" i="32"/>
  <c r="AA1834" i="32"/>
  <c r="AA1835" i="32"/>
  <c r="AA1836" i="32"/>
  <c r="AA1837" i="32"/>
  <c r="AA1838" i="32"/>
  <c r="AA1839" i="32"/>
  <c r="AA1840" i="32"/>
  <c r="AA1841" i="32"/>
  <c r="AA1842" i="32"/>
  <c r="AA1843" i="32"/>
  <c r="AA1844" i="32"/>
  <c r="AA1845" i="32"/>
  <c r="AA1846" i="32"/>
  <c r="AA1847" i="32"/>
  <c r="AA1848" i="32"/>
  <c r="AA1849" i="32"/>
  <c r="AA1850" i="32"/>
  <c r="AA1851" i="32"/>
  <c r="AA1852" i="32"/>
  <c r="AA1853" i="32"/>
  <c r="AA1854" i="32"/>
  <c r="AA1855" i="32"/>
  <c r="AA1856" i="32"/>
  <c r="AA1857" i="32"/>
  <c r="AA1858" i="32"/>
  <c r="AA1859" i="32"/>
  <c r="AA1860" i="32"/>
  <c r="AA1861" i="32"/>
  <c r="AA1862" i="32"/>
  <c r="AA1863" i="32"/>
  <c r="AA1864" i="32"/>
  <c r="AA1865" i="32"/>
  <c r="AA1866" i="32"/>
  <c r="AA1867" i="32"/>
  <c r="AA1868" i="32"/>
  <c r="AA1869" i="32"/>
  <c r="AA1870" i="32"/>
  <c r="AA1871" i="32"/>
  <c r="AA1872" i="32"/>
  <c r="AA1873" i="32"/>
  <c r="AA1874" i="32"/>
  <c r="AA1875" i="32"/>
  <c r="AA1876" i="32"/>
  <c r="AA1877" i="32"/>
  <c r="AA1878" i="32"/>
  <c r="AA1879" i="32"/>
  <c r="AA1880" i="32"/>
  <c r="AA1881" i="32"/>
  <c r="AA1882" i="32"/>
  <c r="AA1883" i="32"/>
  <c r="AA1884" i="32"/>
  <c r="AA1885" i="32"/>
  <c r="AA1886" i="32"/>
  <c r="AA1887" i="32"/>
  <c r="AA1888" i="32"/>
  <c r="AA1889" i="32"/>
  <c r="AA1890" i="32"/>
  <c r="AA1891" i="32"/>
  <c r="AA1892" i="32"/>
  <c r="AA1893" i="32"/>
  <c r="AA1894" i="32"/>
  <c r="AA1895" i="32"/>
  <c r="AA1896" i="32"/>
  <c r="AA1897" i="32"/>
  <c r="AA1898" i="32"/>
  <c r="AA1899" i="32"/>
  <c r="AA1900" i="32"/>
  <c r="AA1901" i="32"/>
  <c r="AA1902" i="32"/>
  <c r="AA1903" i="32"/>
  <c r="AA1904" i="32"/>
  <c r="AA1905" i="32"/>
  <c r="AA1906" i="32"/>
  <c r="AA1907" i="32"/>
  <c r="AA1908" i="32"/>
  <c r="AA1909" i="32"/>
  <c r="AA1910" i="32"/>
  <c r="AA1911" i="32"/>
  <c r="AA1912" i="32"/>
  <c r="AA1913" i="32"/>
  <c r="AA1914" i="32"/>
  <c r="AA1915" i="32"/>
  <c r="AA1916" i="32"/>
  <c r="AA1917" i="32"/>
  <c r="AA1918" i="32"/>
  <c r="AA1919" i="32"/>
  <c r="AA1920" i="32"/>
  <c r="AA1921" i="32"/>
  <c r="AA1922" i="32"/>
  <c r="AA1923" i="32"/>
  <c r="AA1924" i="32"/>
  <c r="AA1925" i="32"/>
  <c r="AA1926" i="32"/>
  <c r="AA1927" i="32"/>
  <c r="AA1928" i="32"/>
  <c r="AA1929" i="32"/>
  <c r="AA1930" i="32"/>
  <c r="AA1931" i="32"/>
  <c r="AA1932" i="32"/>
  <c r="AA1933" i="32"/>
  <c r="AA1934" i="32"/>
  <c r="AA1935" i="32"/>
  <c r="AA1936" i="32"/>
  <c r="AA1937" i="32"/>
  <c r="AA1938" i="32"/>
  <c r="AA1939" i="32"/>
  <c r="AA1940" i="32"/>
  <c r="AA1941" i="32"/>
  <c r="AA1942" i="32"/>
  <c r="AA1943" i="32"/>
  <c r="AA1944" i="32"/>
  <c r="AA1945" i="32"/>
  <c r="AA1946" i="32"/>
  <c r="AA1947" i="32"/>
  <c r="AA1948" i="32"/>
  <c r="AA1949" i="32"/>
  <c r="AA1950" i="32"/>
  <c r="AA1951" i="32"/>
  <c r="AA1952" i="32"/>
  <c r="AA1953" i="32"/>
  <c r="AA1954" i="32"/>
  <c r="AA1955" i="32"/>
  <c r="AA1956" i="32"/>
  <c r="AA1957" i="32"/>
  <c r="AA1958" i="32"/>
  <c r="AA1959" i="32"/>
  <c r="AA1960" i="32"/>
  <c r="AA1961" i="32"/>
  <c r="AA1962" i="32"/>
  <c r="AA1963" i="32"/>
  <c r="AA1964" i="32"/>
  <c r="AA1965" i="32"/>
  <c r="AA1966" i="32"/>
  <c r="AA1967" i="32"/>
  <c r="AA1968" i="32"/>
  <c r="AA1969" i="32"/>
  <c r="AA1970" i="32"/>
  <c r="AA1971" i="32"/>
  <c r="AA1972" i="32"/>
  <c r="AA1973" i="32"/>
  <c r="AA1974" i="32"/>
  <c r="AA1975" i="32"/>
  <c r="AA1976" i="32"/>
  <c r="AA1977" i="32"/>
  <c r="AA1978" i="32"/>
  <c r="AA1979" i="32"/>
  <c r="AA1980" i="32"/>
  <c r="AA1981" i="32"/>
  <c r="AA1982" i="32"/>
  <c r="AA1983" i="32"/>
  <c r="AA1984" i="32"/>
  <c r="AA1985" i="32"/>
  <c r="AA1986" i="32"/>
  <c r="AA1987" i="32"/>
  <c r="AA1988" i="32"/>
  <c r="AA1989" i="32"/>
  <c r="AA1990" i="32"/>
  <c r="AA1991" i="32"/>
  <c r="AA1992" i="32"/>
  <c r="AA1993" i="32"/>
  <c r="AA1994" i="32"/>
  <c r="AA1995" i="32"/>
  <c r="AA1996" i="32"/>
  <c r="AA1997" i="32"/>
  <c r="AA1998" i="32"/>
  <c r="AA1999" i="32"/>
  <c r="AA2000" i="32"/>
  <c r="AA2001" i="32"/>
  <c r="AA2002" i="32"/>
  <c r="AA2003" i="32"/>
  <c r="AA2004" i="32"/>
  <c r="AA2005" i="32"/>
  <c r="AA2006" i="32"/>
  <c r="AA2007" i="32"/>
  <c r="AA2008" i="32"/>
  <c r="AA2009" i="32"/>
  <c r="AA2010" i="32"/>
  <c r="AA2011" i="32"/>
  <c r="AA2012" i="32"/>
  <c r="AA2013" i="32"/>
  <c r="AA2014" i="32"/>
  <c r="AA2015" i="32"/>
  <c r="AA2016" i="32"/>
  <c r="AA2017" i="32"/>
  <c r="AA2018" i="32"/>
  <c r="AA2019" i="32"/>
  <c r="AA2020" i="32"/>
  <c r="AA2021" i="32"/>
  <c r="AA2022" i="32"/>
  <c r="AA2023" i="32"/>
  <c r="AA2024" i="32"/>
  <c r="AA2025" i="32"/>
  <c r="AA2026" i="32"/>
  <c r="AA2027" i="32"/>
  <c r="AA2028" i="32"/>
  <c r="AA2029" i="32"/>
  <c r="AA2030" i="32"/>
  <c r="AA2031" i="32"/>
  <c r="AA2032" i="32"/>
  <c r="AA2033" i="32"/>
  <c r="AA2034" i="32"/>
  <c r="AA2035" i="32"/>
  <c r="AA2036" i="32"/>
  <c r="AA2037" i="32"/>
  <c r="AA2038" i="32"/>
  <c r="AA2039" i="32"/>
  <c r="AA2040" i="32"/>
  <c r="AA2041" i="32"/>
  <c r="AA2042" i="32"/>
  <c r="AA2043" i="32"/>
  <c r="AA2044" i="32"/>
  <c r="AA2045" i="32"/>
  <c r="AA2046" i="32"/>
  <c r="AA2047" i="32"/>
  <c r="AA2048" i="32"/>
  <c r="AA2049" i="32"/>
  <c r="AA2050" i="32"/>
  <c r="AA2051" i="32"/>
  <c r="AA2052" i="32"/>
  <c r="AA2053" i="32"/>
  <c r="AA2054" i="32"/>
  <c r="AA2055" i="32"/>
  <c r="AA2056" i="32"/>
  <c r="AA2057" i="32"/>
  <c r="AA2058" i="32"/>
  <c r="AA2059" i="32"/>
  <c r="AA2060" i="32"/>
  <c r="AA2061" i="32"/>
  <c r="AA2062" i="32"/>
  <c r="AA2063" i="32"/>
  <c r="AA2064" i="32"/>
  <c r="AA2065" i="32"/>
  <c r="AA2066" i="32"/>
  <c r="AA2067" i="32"/>
  <c r="AA2068" i="32"/>
  <c r="AA2069" i="32"/>
  <c r="AA2070" i="32"/>
  <c r="AA2071" i="32"/>
  <c r="AA2072" i="32"/>
  <c r="AA2073" i="32"/>
  <c r="AA2074" i="32"/>
  <c r="AA2075" i="32"/>
  <c r="AA2076" i="32"/>
  <c r="AA2077" i="32"/>
  <c r="AA2078" i="32"/>
  <c r="AA2079" i="32"/>
  <c r="AA2080" i="32"/>
  <c r="AA2081" i="32"/>
  <c r="AA2082" i="32"/>
  <c r="AA2083" i="32"/>
  <c r="AA2084" i="32"/>
  <c r="AA2085" i="32"/>
  <c r="AA2086" i="32"/>
  <c r="AA2087" i="32"/>
  <c r="AA2088" i="32"/>
  <c r="AA2089" i="32"/>
  <c r="AA2090" i="32"/>
  <c r="AA2091" i="32"/>
  <c r="AA2092" i="32"/>
  <c r="AA2093" i="32"/>
  <c r="AA2094" i="32"/>
  <c r="AA2095" i="32"/>
  <c r="AA2096" i="32"/>
  <c r="AA2097" i="32"/>
  <c r="AA2098" i="32"/>
  <c r="AA2099" i="32"/>
  <c r="AA2100" i="32"/>
  <c r="AA2101" i="32"/>
  <c r="AA2102" i="32"/>
  <c r="AA2103" i="32"/>
  <c r="AA2104" i="32"/>
  <c r="AA2105" i="32"/>
  <c r="AA2106" i="32"/>
  <c r="AA2107" i="32"/>
  <c r="AA2108" i="32"/>
  <c r="AA2109" i="32"/>
  <c r="AA2110" i="32"/>
  <c r="AA2111" i="32"/>
  <c r="AA2112" i="32"/>
  <c r="AA2113" i="32"/>
  <c r="AA2114" i="32"/>
  <c r="AA2115" i="32"/>
  <c r="AA2116" i="32"/>
  <c r="AA2117" i="32"/>
  <c r="AA2118" i="32"/>
  <c r="AA2119" i="32"/>
  <c r="AA2120" i="32"/>
  <c r="AA2121" i="32"/>
  <c r="AA2122" i="32"/>
  <c r="AA2123" i="32"/>
  <c r="AA2124" i="32"/>
  <c r="AA2125" i="32"/>
  <c r="AA2126" i="32"/>
  <c r="AA2127" i="32"/>
  <c r="AA2128" i="32"/>
  <c r="AA2129" i="32"/>
  <c r="AA2130" i="32"/>
  <c r="AA2131" i="32"/>
  <c r="AA2132" i="32"/>
  <c r="AA2133" i="32"/>
  <c r="AA2134" i="32"/>
  <c r="AA2135" i="32"/>
  <c r="AA2136" i="32"/>
  <c r="AA2137" i="32"/>
  <c r="AA2138" i="32"/>
  <c r="AA2139" i="32"/>
  <c r="AA2140" i="32"/>
  <c r="AA2141" i="32"/>
  <c r="AA2142" i="32"/>
  <c r="AA2143" i="32"/>
  <c r="AA2144" i="32"/>
  <c r="AA2145" i="32"/>
  <c r="AA2146" i="32"/>
  <c r="AA2147" i="32"/>
  <c r="AA2148" i="32"/>
  <c r="AA2149" i="32"/>
  <c r="AA2150" i="32"/>
  <c r="AA2151" i="32"/>
  <c r="AA2152" i="32"/>
  <c r="AA2153" i="32"/>
  <c r="AA2154" i="32"/>
  <c r="AA2155" i="32"/>
  <c r="AA2156" i="32"/>
  <c r="AA2157" i="32"/>
  <c r="AA2158" i="32"/>
  <c r="AA2159" i="32"/>
  <c r="AA2160" i="32"/>
  <c r="AA2161" i="32"/>
  <c r="AA2162" i="32"/>
  <c r="AA2163" i="32"/>
  <c r="AA2164" i="32"/>
  <c r="AA2165" i="32"/>
  <c r="AA2166" i="32"/>
  <c r="AA2167" i="32"/>
  <c r="AA2168" i="32"/>
  <c r="AA2169" i="32"/>
  <c r="AA2170" i="32"/>
  <c r="AA2171" i="32"/>
  <c r="AA2172" i="32"/>
  <c r="AA2173" i="32"/>
  <c r="AA2174" i="32"/>
  <c r="AA2175" i="32"/>
  <c r="AA2176" i="32"/>
  <c r="AA2177" i="32"/>
  <c r="AA2178" i="32"/>
  <c r="AA2179" i="32"/>
  <c r="AA2180" i="32"/>
  <c r="AA2181" i="32"/>
  <c r="AA2182" i="32"/>
  <c r="AA2183" i="32"/>
  <c r="AA2184" i="32"/>
  <c r="AA2185" i="32"/>
  <c r="AA2186" i="32"/>
  <c r="AA2187" i="32"/>
  <c r="AA2188" i="32"/>
  <c r="AA2189" i="32"/>
  <c r="AA2190" i="32"/>
  <c r="AA2191" i="32"/>
  <c r="AA2192" i="32"/>
  <c r="AA2193" i="32"/>
  <c r="AA2194" i="32"/>
  <c r="AA2195" i="32"/>
  <c r="AA2196" i="32"/>
  <c r="AA2197" i="32"/>
  <c r="AA2198" i="32"/>
  <c r="AA2199" i="32"/>
  <c r="AA2200" i="32"/>
  <c r="AA2201" i="32"/>
  <c r="AA2202" i="32"/>
  <c r="AA2203" i="32"/>
  <c r="AA2204" i="32"/>
  <c r="AA2205" i="32"/>
  <c r="AA2206" i="32"/>
  <c r="AA2207" i="32"/>
  <c r="AA2208" i="32"/>
  <c r="AA2209" i="32"/>
  <c r="AA2210" i="32"/>
  <c r="AA2211" i="32"/>
  <c r="AA2212" i="32"/>
  <c r="AA2213" i="32"/>
  <c r="AA2214" i="32"/>
  <c r="AA2215" i="32"/>
  <c r="AA2216" i="32"/>
  <c r="AA2217" i="32"/>
  <c r="AA2218" i="32"/>
  <c r="AA2219" i="32"/>
  <c r="AA2220" i="32"/>
  <c r="AA2221" i="32"/>
  <c r="AA2222" i="32"/>
  <c r="AA2223" i="32"/>
  <c r="AA2224" i="32"/>
  <c r="AA2225" i="32"/>
  <c r="AA2226" i="32"/>
  <c r="AA2227" i="32"/>
  <c r="AA2228" i="32"/>
  <c r="AA2229" i="32"/>
  <c r="AA2230" i="32"/>
  <c r="AA2231" i="32"/>
  <c r="AA2232" i="32"/>
  <c r="AA2233" i="32"/>
  <c r="AA2234" i="32"/>
  <c r="AA2235" i="32"/>
  <c r="AA2236" i="32"/>
  <c r="AA2237" i="32"/>
  <c r="AA2238" i="32"/>
  <c r="AA2239" i="32"/>
  <c r="AA2240" i="32"/>
  <c r="AA2241" i="32"/>
  <c r="AA2242" i="32"/>
  <c r="AA2243" i="32"/>
  <c r="AA2244" i="32"/>
  <c r="AA2245" i="32"/>
  <c r="AA2246" i="32"/>
  <c r="AA2247" i="32"/>
  <c r="AA2248" i="32"/>
  <c r="AA2249" i="32"/>
  <c r="AA2250" i="32"/>
  <c r="AA2251" i="32"/>
  <c r="AA2252" i="32"/>
  <c r="AA2253" i="32"/>
  <c r="AA2254" i="32"/>
  <c r="AA2255" i="32"/>
  <c r="AA2256" i="32"/>
  <c r="AA2257" i="32"/>
  <c r="AA2258" i="32"/>
  <c r="AA2259" i="32"/>
  <c r="AA2260" i="32"/>
  <c r="AA2261" i="32"/>
  <c r="AA2262" i="32"/>
  <c r="AA2263" i="32"/>
  <c r="AA2264" i="32"/>
  <c r="AA2265" i="32"/>
  <c r="AA2266" i="32"/>
  <c r="AA2267" i="32"/>
  <c r="AA2268" i="32"/>
  <c r="AA2269" i="32"/>
  <c r="AA2270" i="32"/>
  <c r="AA2271" i="32"/>
  <c r="AA2272" i="32"/>
  <c r="AA2273" i="32"/>
  <c r="AA2274" i="32"/>
  <c r="AA2275" i="32"/>
  <c r="AA2276" i="32"/>
  <c r="AA2277" i="32"/>
  <c r="AA2278" i="32"/>
  <c r="AA2279" i="32"/>
  <c r="AA2280" i="32"/>
  <c r="AA2281" i="32"/>
  <c r="AA2282" i="32"/>
  <c r="AA2283" i="32"/>
  <c r="AA2284" i="32"/>
  <c r="AA2285" i="32"/>
  <c r="AA2286" i="32"/>
  <c r="AA2287" i="32"/>
  <c r="AA2288" i="32"/>
  <c r="AA2289" i="32"/>
  <c r="AA2290" i="32"/>
  <c r="AA2291" i="32"/>
  <c r="AA2292" i="32"/>
  <c r="AA2293" i="32"/>
  <c r="AA2294" i="32"/>
  <c r="AA2295" i="32"/>
  <c r="AA2296" i="32"/>
  <c r="AA2297" i="32"/>
  <c r="AA2298" i="32"/>
  <c r="AA2299" i="32"/>
  <c r="AA2300" i="32"/>
  <c r="AA2301" i="32"/>
  <c r="AA2302" i="32"/>
  <c r="AA2303" i="32"/>
  <c r="AA2304" i="32"/>
  <c r="AA2305" i="32"/>
  <c r="AA2306" i="32"/>
  <c r="AA2307" i="32"/>
  <c r="AA2308" i="32"/>
  <c r="AA2309" i="32"/>
  <c r="AA2310" i="32"/>
  <c r="AA2311" i="32"/>
  <c r="AA2312" i="32"/>
  <c r="AA2313" i="32"/>
  <c r="AA2314" i="32"/>
  <c r="AA2315" i="32"/>
  <c r="AA2316" i="32"/>
  <c r="AA2317" i="32"/>
  <c r="AA2318" i="32"/>
  <c r="AA2319" i="32"/>
  <c r="AA2320" i="32"/>
  <c r="AA2321" i="32"/>
  <c r="AA2322" i="32"/>
  <c r="AA2323" i="32"/>
  <c r="AA2324" i="32"/>
  <c r="AA2325" i="32"/>
  <c r="AA2326" i="32"/>
  <c r="AA2327" i="32"/>
  <c r="AA2328" i="32"/>
  <c r="AA2329" i="32"/>
  <c r="AA2330" i="32"/>
  <c r="AA2331" i="32"/>
  <c r="AA2332" i="32"/>
  <c r="AA2333" i="32"/>
  <c r="AA2334" i="32"/>
  <c r="AA2335" i="32"/>
  <c r="AA2336" i="32"/>
  <c r="AA2337" i="32"/>
  <c r="AA2338" i="32"/>
  <c r="AA2339" i="32"/>
  <c r="AA2340" i="32"/>
  <c r="AA2341" i="32"/>
  <c r="AA2342" i="32"/>
  <c r="AA2343" i="32"/>
  <c r="AA2344" i="32"/>
  <c r="AA2345" i="32"/>
  <c r="AA2346" i="32"/>
  <c r="AA2347" i="32"/>
  <c r="AA2348" i="32"/>
  <c r="AA2349" i="32"/>
  <c r="AA2350" i="32"/>
  <c r="AA2351" i="32"/>
  <c r="AA2352" i="32"/>
  <c r="AA2353" i="32"/>
  <c r="AA2354" i="32"/>
  <c r="AA2355" i="32"/>
  <c r="AA2356" i="32"/>
  <c r="AA2357" i="32"/>
  <c r="AA2358" i="32"/>
  <c r="AA2359" i="32"/>
  <c r="AA2360" i="32"/>
  <c r="AA2361" i="32"/>
  <c r="AA2362" i="32"/>
  <c r="AA2363" i="32"/>
  <c r="AA2364" i="32"/>
  <c r="AA2365" i="32"/>
  <c r="AA2366" i="32"/>
  <c r="AA2367" i="32"/>
  <c r="AA2368" i="32"/>
  <c r="AA2369" i="32"/>
  <c r="AA2370" i="32"/>
  <c r="AA2371" i="32"/>
  <c r="AA2372" i="32"/>
  <c r="AA2373" i="32"/>
  <c r="AA2374" i="32"/>
  <c r="AA2375" i="32"/>
  <c r="AA2376" i="32"/>
  <c r="AA2377" i="32"/>
  <c r="AA2378" i="32"/>
  <c r="AA2379" i="32"/>
  <c r="AA2380" i="32"/>
  <c r="AA2381" i="32"/>
  <c r="AA2382" i="32"/>
  <c r="AA2383" i="32"/>
  <c r="AA2384" i="32"/>
  <c r="AA2385" i="32"/>
  <c r="AA2387" i="32"/>
  <c r="AA2388" i="32"/>
  <c r="AA2389" i="32"/>
  <c r="AA2390" i="32"/>
  <c r="AA2391" i="32"/>
  <c r="AA2392" i="32"/>
  <c r="AA2393" i="32"/>
  <c r="AA2394" i="32"/>
  <c r="AA2395" i="32"/>
  <c r="AA2396" i="32"/>
  <c r="AA2397" i="32"/>
  <c r="AA2398" i="32"/>
  <c r="AA2399" i="32"/>
  <c r="AA2400" i="32"/>
  <c r="AA2401" i="32"/>
  <c r="AA2402" i="32"/>
  <c r="AA2403" i="32"/>
  <c r="AA2404" i="32"/>
  <c r="AA2405" i="32"/>
  <c r="AA2406" i="32"/>
  <c r="AA2407" i="32"/>
  <c r="AA2408" i="32"/>
  <c r="AA2409" i="32"/>
  <c r="AA2410" i="32"/>
  <c r="AA2411" i="32"/>
  <c r="AA2412" i="32"/>
  <c r="AA2413" i="32"/>
  <c r="AA2414" i="32"/>
  <c r="AA2415" i="32"/>
  <c r="AA2416" i="32"/>
  <c r="AA2417" i="32"/>
  <c r="AA2418" i="32"/>
  <c r="AA2419" i="32"/>
  <c r="AA2420" i="32"/>
  <c r="AA2421" i="32"/>
  <c r="AA2422" i="32"/>
  <c r="AA2423" i="32"/>
  <c r="AA2424" i="32"/>
  <c r="AA2425" i="32"/>
  <c r="AA2426" i="32"/>
  <c r="AA2427" i="32"/>
  <c r="AA2428" i="32"/>
  <c r="AA2429" i="32"/>
  <c r="AA2430" i="32"/>
  <c r="AA2431" i="32"/>
  <c r="AA2432" i="32"/>
  <c r="AA2433" i="32"/>
  <c r="AA2434" i="32"/>
  <c r="AA2435" i="32"/>
  <c r="AA2436" i="32"/>
  <c r="AA2437" i="32"/>
  <c r="AA2438" i="32"/>
  <c r="AA2439" i="32"/>
  <c r="AA2440" i="32"/>
  <c r="AA2441" i="32"/>
  <c r="AA2442" i="32"/>
  <c r="AA2443" i="32"/>
  <c r="AA2444" i="32"/>
  <c r="AA2445" i="32"/>
  <c r="AA2446" i="32"/>
  <c r="AA2447" i="32"/>
  <c r="AA2448" i="32"/>
  <c r="AA2449" i="32"/>
  <c r="AA2450" i="32"/>
  <c r="AA2451" i="32"/>
  <c r="AA2452" i="32"/>
  <c r="AA2453" i="32"/>
  <c r="AA2454" i="32"/>
  <c r="AA2455" i="32"/>
  <c r="AA2456" i="32"/>
  <c r="AA2457" i="32"/>
  <c r="AA2458" i="32"/>
  <c r="AA2459" i="32"/>
  <c r="AA2460" i="32"/>
  <c r="AA2461" i="32"/>
  <c r="AA2462" i="32"/>
  <c r="AA2463" i="32"/>
  <c r="AA2464" i="32"/>
  <c r="AA2465" i="32"/>
  <c r="AA2466" i="32"/>
  <c r="AA2467" i="32"/>
  <c r="AA2468" i="32"/>
  <c r="AA2469" i="32"/>
  <c r="AA2470" i="32"/>
  <c r="AA2471" i="32"/>
  <c r="AA2472" i="32"/>
  <c r="AA2473" i="32"/>
  <c r="AA2474" i="32"/>
  <c r="AA2475" i="32"/>
  <c r="AA2476" i="32"/>
  <c r="AA2477" i="32"/>
  <c r="AA2478" i="32"/>
  <c r="AA2479" i="32"/>
  <c r="AA2480" i="32"/>
  <c r="AA2481" i="32"/>
  <c r="AA2482" i="32"/>
  <c r="AA2483" i="32"/>
  <c r="AA2484" i="32"/>
  <c r="AA2485" i="32"/>
  <c r="AA2486" i="32"/>
  <c r="AA2487" i="32"/>
  <c r="AA2488" i="32"/>
  <c r="AA2489" i="32"/>
  <c r="AA2490" i="32"/>
  <c r="AA2491" i="32"/>
  <c r="AA2492" i="32"/>
  <c r="AA2493" i="32"/>
  <c r="AA2494" i="32"/>
  <c r="AA2495" i="32"/>
  <c r="AA2496" i="32"/>
  <c r="AA2497" i="32"/>
  <c r="AA2498" i="32"/>
  <c r="AA2499" i="32"/>
  <c r="AA2500" i="32"/>
  <c r="AA2501" i="32"/>
  <c r="AA2502" i="32"/>
  <c r="AA2503" i="32"/>
  <c r="AA2504" i="32"/>
  <c r="AA2505" i="32"/>
  <c r="AA2506" i="32"/>
  <c r="AA2507" i="32"/>
  <c r="AA2508" i="32"/>
  <c r="AA2509" i="32"/>
  <c r="AA2510" i="32"/>
  <c r="AA2511" i="32"/>
  <c r="AA2512" i="32"/>
  <c r="AA2513" i="32"/>
  <c r="AA2514" i="32"/>
  <c r="AA2515" i="32"/>
  <c r="AA2516" i="32"/>
  <c r="AA2517" i="32"/>
  <c r="AA2518" i="32"/>
  <c r="AA2519" i="32"/>
  <c r="AA2520" i="32"/>
  <c r="AA2521" i="32"/>
  <c r="AA2522" i="32"/>
  <c r="AA2523" i="32"/>
  <c r="AA2524" i="32"/>
  <c r="AA2525" i="32"/>
  <c r="AA2526" i="32"/>
  <c r="AA2527" i="32"/>
  <c r="AA2528" i="32"/>
  <c r="AA2529" i="32"/>
  <c r="AA2530" i="32"/>
  <c r="AA2531" i="32"/>
  <c r="AA2532" i="32"/>
  <c r="AA2533" i="32"/>
  <c r="AA2534" i="32"/>
  <c r="AA2535" i="32"/>
  <c r="AA2536" i="32"/>
  <c r="AA2537" i="32"/>
  <c r="AA2538" i="32"/>
  <c r="AA2539" i="32"/>
  <c r="AA2540" i="32"/>
  <c r="AA2541" i="32"/>
  <c r="AA2542" i="32"/>
  <c r="AA2543" i="32"/>
  <c r="AA2544" i="32"/>
  <c r="AA2545" i="32"/>
  <c r="AA2546" i="32"/>
  <c r="AA2547" i="32"/>
  <c r="AA2548" i="32"/>
  <c r="AA2549" i="32"/>
  <c r="AA2550" i="32"/>
  <c r="AA2551" i="32"/>
  <c r="AA2552" i="32"/>
  <c r="AA2553" i="32"/>
  <c r="AA2554" i="32"/>
  <c r="AA2555" i="32"/>
  <c r="AA2556" i="32"/>
  <c r="AA2557" i="32"/>
  <c r="AA2558" i="32"/>
  <c r="AA2559" i="32"/>
  <c r="AA2560" i="32"/>
  <c r="AA2561" i="32"/>
  <c r="AA2562" i="32"/>
  <c r="AA2563" i="32"/>
  <c r="AA2564" i="32"/>
  <c r="AA2565" i="32"/>
  <c r="AA2566" i="32"/>
  <c r="AA2567" i="32"/>
  <c r="AA2568" i="32"/>
  <c r="AA2569" i="32"/>
  <c r="AA2570" i="32"/>
  <c r="AA2571" i="32"/>
  <c r="AA2572" i="32"/>
  <c r="AA2573" i="32"/>
  <c r="AA2574" i="32"/>
  <c r="AA2575" i="32"/>
  <c r="AA2576" i="32"/>
  <c r="AA2577" i="32"/>
  <c r="AA2578" i="32"/>
  <c r="AA2579" i="32"/>
  <c r="AA2580" i="32"/>
  <c r="AA2581" i="32"/>
  <c r="AA2582" i="32"/>
  <c r="AA2583" i="32"/>
  <c r="AA2584" i="32"/>
  <c r="AA2585" i="32"/>
  <c r="AA2586" i="32"/>
  <c r="AA2587" i="32"/>
  <c r="AA2588" i="32"/>
  <c r="AA2589" i="32"/>
  <c r="AA2590" i="32"/>
  <c r="AA2591" i="32"/>
  <c r="AA2592" i="32"/>
  <c r="AA2593" i="32"/>
  <c r="AA2594" i="32"/>
  <c r="AA2595" i="32"/>
  <c r="AA2596" i="32"/>
  <c r="AA2597" i="32"/>
  <c r="AA2598" i="32"/>
  <c r="AA2599" i="32"/>
  <c r="AA2600" i="32"/>
  <c r="AA2601" i="32"/>
  <c r="AA2602" i="32"/>
  <c r="AA2603" i="32"/>
  <c r="AA2604" i="32"/>
  <c r="AA2605" i="32"/>
  <c r="AA2606" i="32"/>
  <c r="AA2607" i="32"/>
  <c r="AA2608" i="32"/>
  <c r="AA2609" i="32"/>
  <c r="AA2610" i="32"/>
  <c r="AA2611" i="32"/>
  <c r="AA2612" i="32"/>
  <c r="AA2613" i="32"/>
  <c r="AA2614" i="32"/>
  <c r="AA2615" i="32"/>
  <c r="AA2616" i="32"/>
  <c r="AA2617" i="32"/>
  <c r="AA2618" i="32"/>
  <c r="AA2619" i="32"/>
  <c r="AA2620" i="32"/>
  <c r="AA2621" i="32"/>
  <c r="AA2622" i="32"/>
  <c r="AA2623" i="32"/>
  <c r="AA2624" i="32"/>
  <c r="AA2625" i="32"/>
  <c r="AA2626" i="32"/>
  <c r="AA2627" i="32"/>
  <c r="AA2628" i="32"/>
  <c r="AA2629" i="32"/>
  <c r="AA2630" i="32"/>
  <c r="AA2631" i="32"/>
  <c r="AA2632" i="32"/>
  <c r="AA2633" i="32"/>
  <c r="AA2634" i="32"/>
  <c r="AA2635" i="32"/>
  <c r="AA2636" i="32"/>
  <c r="AA2637" i="32"/>
  <c r="AA2638" i="32"/>
  <c r="AA2639" i="32"/>
  <c r="AA2640" i="32"/>
  <c r="AA2641" i="32"/>
  <c r="AA2642" i="32"/>
  <c r="AA2643" i="32"/>
  <c r="AA2644" i="32"/>
  <c r="AA2645" i="32"/>
  <c r="AA2646" i="32"/>
  <c r="AA2647" i="32"/>
  <c r="AA2648" i="32"/>
  <c r="AA2649" i="32"/>
  <c r="AA2650" i="32"/>
  <c r="AA2651" i="32"/>
  <c r="AA2652" i="32"/>
  <c r="AA2653" i="32"/>
  <c r="AA2654" i="32"/>
  <c r="AA2655" i="32"/>
  <c r="AA2656" i="32"/>
  <c r="AA2657" i="32"/>
  <c r="AA2658" i="32"/>
  <c r="AA2659" i="32"/>
  <c r="AA2660" i="32"/>
  <c r="AA2661" i="32"/>
  <c r="AA2662" i="32"/>
  <c r="AA2663" i="32"/>
  <c r="AA2664" i="32"/>
  <c r="AA2665" i="32"/>
  <c r="AA2666" i="32"/>
  <c r="AA2667" i="32"/>
  <c r="AA2668" i="32"/>
  <c r="AA2669" i="32"/>
  <c r="AA2670" i="32"/>
  <c r="AA2671" i="32"/>
  <c r="AA2672" i="32"/>
  <c r="AA2673" i="32"/>
  <c r="AA2674" i="32"/>
  <c r="AA2675" i="32"/>
  <c r="AA2676" i="32"/>
  <c r="AA2677" i="32"/>
  <c r="AA2678" i="32"/>
  <c r="AA2679" i="32"/>
  <c r="AA2680" i="32"/>
  <c r="AA2681" i="32"/>
  <c r="AA2682" i="32"/>
  <c r="AA2683" i="32"/>
  <c r="AA2684" i="32"/>
  <c r="AA2685" i="32"/>
  <c r="AA2686" i="32"/>
  <c r="AA2687" i="32"/>
  <c r="AA2688" i="32"/>
  <c r="AA2689" i="32"/>
  <c r="AA2690" i="32"/>
  <c r="AA2691" i="32"/>
  <c r="AA2692" i="32"/>
  <c r="AA2693" i="32"/>
  <c r="AA2694" i="32"/>
  <c r="AA2695" i="32"/>
  <c r="AA2696" i="32"/>
  <c r="AA2697" i="32"/>
  <c r="AA2698" i="32"/>
  <c r="AA2699" i="32"/>
  <c r="AA2700" i="32"/>
  <c r="AA2701" i="32"/>
  <c r="AA2702" i="32"/>
  <c r="AA2703" i="32"/>
  <c r="AA2704" i="32"/>
  <c r="AA2705" i="32"/>
  <c r="AA2706" i="32"/>
  <c r="AA2707" i="32"/>
  <c r="AA2708" i="32"/>
  <c r="AA2709" i="32"/>
  <c r="AA2710" i="32"/>
  <c r="AA2711" i="32"/>
  <c r="AA2712" i="32"/>
  <c r="AA2713" i="32"/>
  <c r="AA2714" i="32"/>
  <c r="AA2715" i="32"/>
  <c r="AA2716" i="32"/>
  <c r="AA2717" i="32"/>
  <c r="AA2718" i="32"/>
  <c r="AA2719" i="32"/>
  <c r="AA2720" i="32"/>
  <c r="AA2721" i="32"/>
  <c r="AA2722" i="32"/>
  <c r="AA2723" i="32"/>
  <c r="AA2724" i="32"/>
  <c r="AA2725" i="32"/>
  <c r="AA2726" i="32"/>
  <c r="AA2727" i="32"/>
  <c r="AA2728" i="32"/>
  <c r="AA2729" i="32"/>
  <c r="AA2730" i="32"/>
  <c r="AA2731" i="32"/>
  <c r="AA2732" i="32"/>
  <c r="AA2733" i="32"/>
  <c r="AA2734" i="32"/>
  <c r="AA2735" i="32"/>
  <c r="AA2736" i="32"/>
  <c r="AA2737" i="32"/>
  <c r="AA2738" i="32"/>
  <c r="AA2739" i="32"/>
  <c r="AA2740" i="32"/>
  <c r="AA2741" i="32"/>
  <c r="AA2742" i="32"/>
  <c r="AA2743" i="32"/>
  <c r="AA2744" i="32"/>
  <c r="AA2745" i="32"/>
  <c r="AA2746" i="32"/>
  <c r="AA2747" i="32"/>
  <c r="AA2748" i="32"/>
  <c r="AA2749" i="32"/>
  <c r="AA2750" i="32"/>
  <c r="AA2751" i="32"/>
  <c r="AA2752" i="32"/>
  <c r="AA2753" i="32"/>
  <c r="AA2754" i="32"/>
  <c r="AA2755" i="32"/>
  <c r="AA2756" i="32"/>
  <c r="AA2757" i="32"/>
  <c r="AA2758" i="32"/>
  <c r="AA2759" i="32"/>
  <c r="AA2760" i="32"/>
  <c r="AA2761" i="32"/>
  <c r="AA2762" i="32"/>
  <c r="AA2763" i="32"/>
  <c r="AA2764" i="32"/>
  <c r="AA2765" i="32"/>
  <c r="AA2766" i="32"/>
  <c r="AA2767" i="32"/>
  <c r="AA2768" i="32"/>
  <c r="AA2769" i="32"/>
  <c r="AA2770" i="32"/>
  <c r="AA2771" i="32"/>
  <c r="AA2772" i="32"/>
  <c r="AA2773" i="32"/>
  <c r="AA2774" i="32"/>
  <c r="AA2775" i="32"/>
  <c r="AA2776" i="32"/>
  <c r="AA2777" i="32"/>
  <c r="AA2778" i="32"/>
  <c r="AA2779" i="32"/>
  <c r="AA2780" i="32"/>
  <c r="AA2781" i="32"/>
  <c r="AA2782" i="32"/>
  <c r="AA2783" i="32"/>
  <c r="AA2784" i="32"/>
  <c r="AA2785" i="32"/>
  <c r="AA2786" i="32"/>
  <c r="AA2787" i="32"/>
  <c r="AA2788" i="32"/>
  <c r="AA2789" i="32"/>
  <c r="AA2790" i="32"/>
  <c r="AA2791" i="32"/>
  <c r="AA2792" i="32"/>
  <c r="AA2793" i="32"/>
  <c r="AA2794" i="32"/>
  <c r="AA2795" i="32"/>
  <c r="AA2796" i="32"/>
  <c r="AA2797" i="32"/>
  <c r="AA2798" i="32"/>
  <c r="AA2799" i="32"/>
  <c r="AA2800" i="32"/>
  <c r="AA2801" i="32"/>
  <c r="AA2802" i="32"/>
  <c r="AA2803" i="32"/>
  <c r="AA2804" i="32"/>
  <c r="AA2805" i="32"/>
  <c r="AA2806" i="32"/>
  <c r="AA2807" i="32"/>
  <c r="AA2808" i="32"/>
  <c r="AA2809" i="32"/>
  <c r="AA2810" i="32"/>
  <c r="AA2811" i="32"/>
  <c r="AA2812" i="32"/>
  <c r="AA2813" i="32"/>
  <c r="AA2814" i="32"/>
  <c r="AA2815" i="32"/>
  <c r="AA2816" i="32"/>
  <c r="AA2817" i="32"/>
  <c r="AA2818" i="32"/>
  <c r="AA2819" i="32"/>
  <c r="AA2820" i="32"/>
  <c r="AA2821" i="32"/>
  <c r="AA2822" i="32"/>
  <c r="AA2823" i="32"/>
  <c r="AA2824" i="32"/>
  <c r="AA2825" i="32"/>
  <c r="AA2826" i="32"/>
  <c r="AA2827" i="32"/>
  <c r="AA2828" i="32"/>
  <c r="AA2829" i="32"/>
  <c r="AA2830" i="32"/>
  <c r="AA2831" i="32"/>
  <c r="AA2832" i="32"/>
  <c r="AA2833" i="32"/>
  <c r="AA2834" i="32"/>
  <c r="AA2835" i="32"/>
  <c r="AA2836" i="32"/>
  <c r="AA2837" i="32"/>
  <c r="AA2838" i="32"/>
  <c r="AA2839" i="32"/>
  <c r="AA2840" i="32"/>
  <c r="AA2841" i="32"/>
  <c r="AA2842" i="32"/>
  <c r="AA2843" i="32"/>
  <c r="AA2844" i="32"/>
  <c r="AA2845" i="32"/>
  <c r="AA2846" i="32"/>
  <c r="AA2847" i="32"/>
  <c r="AA2848" i="32"/>
  <c r="AA2849" i="32"/>
  <c r="AA2850" i="32"/>
  <c r="AA2851" i="32"/>
  <c r="AA2852" i="32"/>
  <c r="AA2853" i="32"/>
  <c r="AA2854" i="32"/>
  <c r="AA2855" i="32"/>
  <c r="AA2856" i="32"/>
  <c r="AA2857" i="32"/>
  <c r="AA2858" i="32"/>
  <c r="AA2859" i="32"/>
  <c r="AA2860" i="32"/>
  <c r="AA2861" i="32"/>
  <c r="AA2862" i="32"/>
  <c r="AA2863" i="32"/>
  <c r="AA2864" i="32"/>
  <c r="AA2865" i="32"/>
  <c r="AA2866" i="32"/>
  <c r="AA2867" i="32"/>
  <c r="AA2868" i="32"/>
  <c r="AA2869" i="32"/>
  <c r="AA2870" i="32"/>
  <c r="AA2871" i="32"/>
  <c r="AA2872" i="32"/>
  <c r="AA2873" i="32"/>
  <c r="AA2874" i="32"/>
  <c r="AA2875" i="32"/>
  <c r="AA2876" i="32"/>
  <c r="AA2877" i="32"/>
  <c r="AA2878" i="32"/>
  <c r="AA2879" i="32"/>
  <c r="AA2880" i="32"/>
  <c r="AA2881" i="32"/>
  <c r="AA2882" i="32"/>
  <c r="AA2883" i="32"/>
  <c r="AA2884" i="32"/>
  <c r="AA2885" i="32"/>
  <c r="AA2886" i="32"/>
  <c r="AA2887" i="32"/>
  <c r="AA2888" i="32"/>
  <c r="AA2889" i="32"/>
  <c r="AA566" i="32"/>
  <c r="AA567" i="32"/>
  <c r="AA568" i="32"/>
  <c r="AA569" i="32"/>
  <c r="AA570" i="32"/>
  <c r="AA571" i="32"/>
  <c r="AA572" i="32"/>
  <c r="AA573" i="32"/>
  <c r="AA574" i="32"/>
  <c r="AA575" i="32"/>
  <c r="AA576" i="32"/>
  <c r="AA577" i="32"/>
  <c r="AA578" i="32"/>
  <c r="AA579" i="32"/>
  <c r="AA580" i="32"/>
  <c r="AA581" i="32"/>
  <c r="AA582" i="32"/>
  <c r="AA583" i="32"/>
  <c r="AA584" i="32"/>
  <c r="AA585" i="32"/>
  <c r="AA586" i="32"/>
  <c r="AA587" i="32"/>
  <c r="AA588" i="32"/>
  <c r="AA589" i="32"/>
  <c r="AA590" i="32"/>
  <c r="AA591" i="32"/>
  <c r="AA592" i="32"/>
  <c r="AA593" i="32"/>
  <c r="AA594" i="32"/>
  <c r="AA595" i="32"/>
  <c r="AA596" i="32"/>
  <c r="AA597" i="32"/>
  <c r="AA598" i="32"/>
  <c r="AA599" i="32"/>
  <c r="AA600" i="32"/>
  <c r="AA601" i="32"/>
  <c r="AA602" i="32"/>
  <c r="AA603" i="32"/>
  <c r="AA604" i="32"/>
  <c r="AA605" i="32"/>
  <c r="AA606" i="32"/>
  <c r="AA607" i="32"/>
  <c r="AA608" i="32"/>
  <c r="AA609" i="32"/>
  <c r="AA610" i="32"/>
  <c r="AA611" i="32"/>
  <c r="AA612" i="32"/>
  <c r="AA613" i="32"/>
  <c r="AA614" i="32"/>
  <c r="AA615" i="32"/>
  <c r="AA522" i="32"/>
  <c r="AA523" i="32"/>
  <c r="AA524" i="32"/>
  <c r="AA525" i="32"/>
  <c r="AA526" i="32"/>
  <c r="AA527" i="32"/>
  <c r="AA528" i="32"/>
  <c r="AA529" i="32"/>
  <c r="AA530" i="32"/>
  <c r="AA531" i="32"/>
  <c r="AA532" i="32"/>
  <c r="AA533" i="32"/>
  <c r="AA534" i="32"/>
  <c r="AA535" i="32"/>
  <c r="AA536" i="32"/>
  <c r="AA537" i="32"/>
  <c r="AA538" i="32"/>
  <c r="AA539" i="32"/>
  <c r="AA540" i="32"/>
  <c r="AA541" i="32"/>
  <c r="AA542" i="32"/>
  <c r="AA543" i="32"/>
  <c r="AA544" i="32"/>
  <c r="AA545" i="32"/>
  <c r="AA546" i="32"/>
  <c r="AA547" i="32"/>
  <c r="AA548" i="32"/>
  <c r="AA549" i="32"/>
  <c r="AA550" i="32"/>
  <c r="AA551" i="32"/>
  <c r="AA552" i="32"/>
  <c r="AA553" i="32"/>
  <c r="AA554" i="32"/>
  <c r="AA555" i="32"/>
  <c r="AA556" i="32"/>
  <c r="AA557" i="32"/>
  <c r="AA558" i="32"/>
  <c r="AA559" i="32"/>
  <c r="AA560" i="32"/>
  <c r="AA561" i="32"/>
  <c r="AA562" i="32"/>
  <c r="AA563" i="32"/>
  <c r="AA564" i="32"/>
  <c r="AA565" i="32"/>
  <c r="AA521" i="32"/>
  <c r="AA520"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85" i="32"/>
  <c r="AA86" i="32"/>
  <c r="AA87" i="32"/>
  <c r="AA88" i="32"/>
  <c r="AA89" i="32"/>
  <c r="AA90" i="32"/>
  <c r="AA91" i="32"/>
  <c r="AA92" i="32"/>
  <c r="AA93" i="32"/>
  <c r="AA94" i="32"/>
  <c r="AA95" i="32"/>
  <c r="AA96" i="32"/>
  <c r="AA97" i="32"/>
  <c r="AA98" i="32"/>
  <c r="AA99" i="32"/>
  <c r="AA100" i="32"/>
  <c r="AA101" i="32"/>
  <c r="AA102" i="32"/>
  <c r="AA103" i="32"/>
  <c r="AA104" i="32"/>
  <c r="AA105" i="32"/>
  <c r="AA106" i="32"/>
  <c r="AA107" i="32"/>
  <c r="AA108" i="32"/>
  <c r="AA109" i="32"/>
  <c r="AA110" i="32"/>
  <c r="AA111" i="32"/>
  <c r="AA112" i="32"/>
  <c r="AA113" i="32"/>
  <c r="AA114" i="32"/>
  <c r="AA115" i="32"/>
  <c r="AA116" i="32"/>
  <c r="AA117" i="32"/>
  <c r="AA118" i="32"/>
  <c r="AA119" i="32"/>
  <c r="AA120" i="32"/>
  <c r="AA121" i="32"/>
  <c r="AA122" i="32"/>
  <c r="AA123" i="32"/>
  <c r="AA124" i="32"/>
  <c r="AA125" i="32"/>
  <c r="AA126" i="32"/>
  <c r="AA127" i="32"/>
  <c r="AA128" i="32"/>
  <c r="AA129" i="32"/>
  <c r="AA130" i="32"/>
  <c r="AA131" i="32"/>
  <c r="AA132" i="32"/>
  <c r="AA133" i="32"/>
  <c r="AA134" i="32"/>
  <c r="AA135" i="32"/>
  <c r="AA136" i="32"/>
  <c r="AA137" i="32"/>
  <c r="AA138" i="32"/>
  <c r="AA139" i="32"/>
  <c r="AA140" i="32"/>
  <c r="AA141" i="32"/>
  <c r="AA142" i="32"/>
  <c r="AA143" i="32"/>
  <c r="AA144" i="32"/>
  <c r="AA145" i="32"/>
  <c r="AA146" i="32"/>
  <c r="AA147" i="32"/>
  <c r="AA148" i="32"/>
  <c r="AA149" i="32"/>
  <c r="AA150" i="32"/>
  <c r="AA151" i="32"/>
  <c r="AA152" i="32"/>
  <c r="AA153" i="32"/>
  <c r="AA154" i="32"/>
  <c r="AA155" i="32"/>
  <c r="AA156" i="32"/>
  <c r="AA157" i="32"/>
  <c r="AA158" i="32"/>
  <c r="AA159" i="32"/>
  <c r="AA160" i="32"/>
  <c r="AA161" i="32"/>
  <c r="AA162" i="32"/>
  <c r="AA163" i="32"/>
  <c r="AA164" i="32"/>
  <c r="AA165" i="32"/>
  <c r="AA166" i="32"/>
  <c r="AA167" i="32"/>
  <c r="AA168" i="32"/>
  <c r="AA169" i="32"/>
  <c r="AA170" i="32"/>
  <c r="AA171" i="32"/>
  <c r="AA172" i="32"/>
  <c r="AA173" i="32"/>
  <c r="AA174" i="32"/>
  <c r="AA175" i="32"/>
  <c r="AA176" i="32"/>
  <c r="AA177" i="32"/>
  <c r="AA178" i="32"/>
  <c r="AA179" i="32"/>
  <c r="AA180" i="32"/>
  <c r="AA181" i="32"/>
  <c r="AA182" i="32"/>
  <c r="AA183" i="32"/>
  <c r="AA184" i="32"/>
  <c r="AA185" i="32"/>
  <c r="AA186" i="32"/>
  <c r="AA187" i="32"/>
  <c r="AA188" i="32"/>
  <c r="AA189" i="32"/>
  <c r="AA190" i="32"/>
  <c r="AA191" i="32"/>
  <c r="AA192" i="32"/>
  <c r="AA193" i="32"/>
  <c r="AA194" i="32"/>
  <c r="AA195" i="32"/>
  <c r="AA196" i="32"/>
  <c r="AA197" i="32"/>
  <c r="AA198" i="32"/>
  <c r="AA199" i="32"/>
  <c r="AA200" i="32"/>
  <c r="AA201" i="32"/>
  <c r="AA202" i="32"/>
  <c r="AA203" i="32"/>
  <c r="AA204" i="32"/>
  <c r="AA205" i="32"/>
  <c r="AA206" i="32"/>
  <c r="AA207" i="32"/>
  <c r="AA208" i="32"/>
  <c r="AA209" i="32"/>
  <c r="AA210" i="32"/>
  <c r="AA211" i="32"/>
  <c r="AA212" i="32"/>
  <c r="AA213" i="32"/>
  <c r="AA214" i="32"/>
  <c r="AA215" i="32"/>
  <c r="AA216" i="32"/>
  <c r="AA217" i="32"/>
  <c r="AA218" i="32"/>
  <c r="AA219" i="32"/>
  <c r="AA220" i="32"/>
  <c r="AA221" i="32"/>
  <c r="AA222" i="32"/>
  <c r="AA223" i="32"/>
  <c r="AA224" i="32"/>
  <c r="AA225" i="32"/>
  <c r="AA226" i="32"/>
  <c r="AA227" i="32"/>
  <c r="AA228" i="32"/>
  <c r="AA229" i="32"/>
  <c r="AA230" i="32"/>
  <c r="AA231" i="32"/>
  <c r="AA232" i="32"/>
  <c r="AA233" i="32"/>
  <c r="AA234" i="32"/>
  <c r="AA235" i="32"/>
  <c r="AA236" i="32"/>
  <c r="AA237" i="32"/>
  <c r="AA238" i="32"/>
  <c r="AA239" i="32"/>
  <c r="AA240" i="32"/>
  <c r="AA241" i="32"/>
  <c r="AA242" i="32"/>
  <c r="AA243" i="32"/>
  <c r="AA244" i="32"/>
  <c r="AA245" i="32"/>
  <c r="AA246" i="32"/>
  <c r="AA247" i="32"/>
  <c r="AA248" i="32"/>
  <c r="AA249" i="32"/>
  <c r="AA250" i="32"/>
  <c r="AA251" i="32"/>
  <c r="AA252" i="32"/>
  <c r="AA253" i="32"/>
  <c r="AA254" i="32"/>
  <c r="AA255" i="32"/>
  <c r="AA256" i="32"/>
  <c r="AA257" i="32"/>
  <c r="AA258" i="32"/>
  <c r="AA259" i="32"/>
  <c r="AA260" i="32"/>
  <c r="AA261" i="32"/>
  <c r="AA262" i="32"/>
  <c r="AA263" i="32"/>
  <c r="AA264" i="32"/>
  <c r="AA265" i="32"/>
  <c r="AA266" i="32"/>
  <c r="AA267" i="32"/>
  <c r="AA268" i="32"/>
  <c r="AA269" i="32"/>
  <c r="AA270" i="32"/>
  <c r="AA271" i="32"/>
  <c r="AA272" i="32"/>
  <c r="AA273" i="32"/>
  <c r="AA274" i="32"/>
  <c r="AA275" i="32"/>
  <c r="AA276" i="32"/>
  <c r="AA277" i="32"/>
  <c r="AA278" i="32"/>
  <c r="AA279" i="32"/>
  <c r="AA280" i="32"/>
  <c r="AA281" i="32"/>
  <c r="AA282" i="32"/>
  <c r="AA283" i="32"/>
  <c r="AA284" i="32"/>
  <c r="AA285" i="32"/>
  <c r="AA286" i="32"/>
  <c r="AA287" i="32"/>
  <c r="AA288" i="32"/>
  <c r="AA289" i="32"/>
  <c r="AA290" i="32"/>
  <c r="AA291" i="32"/>
  <c r="AA292" i="32"/>
  <c r="AA293" i="32"/>
  <c r="AA294" i="32"/>
  <c r="AA295" i="32"/>
  <c r="AA296" i="32"/>
  <c r="AA297" i="32"/>
  <c r="AA298" i="32"/>
  <c r="AA299" i="32"/>
  <c r="AA300" i="32"/>
  <c r="AA301" i="32"/>
  <c r="AA302" i="32"/>
  <c r="AA303" i="32"/>
  <c r="AA304" i="32"/>
  <c r="AA305" i="32"/>
  <c r="AA306" i="32"/>
  <c r="AA307" i="32"/>
  <c r="AA308" i="32"/>
  <c r="AA309" i="32"/>
  <c r="AA310" i="32"/>
  <c r="AA311" i="32"/>
  <c r="AA312" i="32"/>
  <c r="AA313" i="32"/>
  <c r="AA314" i="32"/>
  <c r="AA315" i="32"/>
  <c r="AA316" i="32"/>
  <c r="AA317" i="32"/>
  <c r="AA318" i="32"/>
  <c r="AA319" i="32"/>
  <c r="AA320" i="32"/>
  <c r="AA321" i="32"/>
  <c r="AA322" i="32"/>
  <c r="AA323" i="32"/>
  <c r="AA324" i="32"/>
  <c r="AA325" i="32"/>
  <c r="AA326" i="32"/>
  <c r="AA327" i="32"/>
  <c r="AA328" i="32"/>
  <c r="AA329" i="32"/>
  <c r="AA330" i="32"/>
  <c r="AA331" i="32"/>
  <c r="AA332" i="32"/>
  <c r="AA333" i="32"/>
  <c r="AA334" i="32"/>
  <c r="AA335" i="32"/>
  <c r="AA336" i="32"/>
  <c r="AA337" i="32"/>
  <c r="AA338" i="32"/>
  <c r="AA339" i="32"/>
  <c r="AA340" i="32"/>
  <c r="AA341" i="32"/>
  <c r="AA342" i="32"/>
  <c r="AA343" i="32"/>
  <c r="AA344" i="32"/>
  <c r="AA345" i="32"/>
  <c r="AA346" i="32"/>
  <c r="AA347" i="32"/>
  <c r="AA348" i="32"/>
  <c r="AA349" i="32"/>
  <c r="AA350" i="32"/>
  <c r="AA351" i="32"/>
  <c r="AA352" i="32"/>
  <c r="AA353" i="32"/>
  <c r="AA354" i="32"/>
  <c r="AA355" i="32"/>
  <c r="AA356" i="32"/>
  <c r="AA357" i="32"/>
  <c r="AA358" i="32"/>
  <c r="AA359" i="32"/>
  <c r="AA360" i="32"/>
  <c r="AA361" i="32"/>
  <c r="AA362" i="32"/>
  <c r="AA363" i="32"/>
  <c r="AA364" i="32"/>
  <c r="AA365" i="32"/>
  <c r="AA366" i="32"/>
  <c r="AA367" i="32"/>
  <c r="AA368" i="32"/>
  <c r="AA369" i="32"/>
  <c r="AA370" i="32"/>
  <c r="AA371" i="32"/>
  <c r="AA372" i="32"/>
  <c r="AA373" i="32"/>
  <c r="AA374" i="32"/>
  <c r="AA375" i="32"/>
  <c r="AA376" i="32"/>
  <c r="AA377" i="32"/>
  <c r="AA378" i="32"/>
  <c r="AA379" i="32"/>
  <c r="AA380" i="32"/>
  <c r="AA381" i="32"/>
  <c r="AA382" i="32"/>
  <c r="AA383" i="32"/>
  <c r="AA384" i="32"/>
  <c r="AA385" i="32"/>
  <c r="AA386" i="32"/>
  <c r="AA387" i="32"/>
  <c r="AA388" i="32"/>
  <c r="AA389" i="32"/>
  <c r="AA390" i="32"/>
  <c r="AA391" i="32"/>
  <c r="AA392" i="32"/>
  <c r="AA393" i="32"/>
  <c r="AA394" i="32"/>
  <c r="AA395" i="32"/>
  <c r="AA396" i="32"/>
  <c r="AA397" i="32"/>
  <c r="AA398" i="32"/>
  <c r="AA399" i="32"/>
  <c r="AA400" i="32"/>
  <c r="AA401" i="32"/>
  <c r="AA402" i="32"/>
  <c r="AA403" i="32"/>
  <c r="AA404" i="32"/>
  <c r="AA405" i="32"/>
  <c r="AA406" i="32"/>
  <c r="AA407" i="32"/>
  <c r="AA408" i="32"/>
  <c r="AA409" i="32"/>
  <c r="AA410" i="32"/>
  <c r="AA411" i="32"/>
  <c r="AA412" i="32"/>
  <c r="AA413" i="32"/>
  <c r="AA414" i="32"/>
  <c r="AA415" i="32"/>
  <c r="AA416" i="32"/>
  <c r="AA417" i="32"/>
  <c r="AA418" i="32"/>
  <c r="AA419" i="32"/>
  <c r="AA420" i="32"/>
  <c r="AA421" i="32"/>
  <c r="AA422" i="32"/>
  <c r="AA423" i="32"/>
  <c r="AA424" i="32"/>
  <c r="AA425" i="32"/>
  <c r="AA426" i="32"/>
  <c r="AA427" i="32"/>
  <c r="AA428" i="32"/>
  <c r="AA429" i="32"/>
  <c r="AA430" i="32"/>
  <c r="AA431" i="32"/>
  <c r="AA432" i="32"/>
  <c r="AA433" i="32"/>
  <c r="AA434" i="32"/>
  <c r="AA435" i="32"/>
  <c r="AA436" i="32"/>
  <c r="AA437" i="32"/>
  <c r="AA438" i="32"/>
  <c r="AA439" i="32"/>
  <c r="AA440" i="32"/>
  <c r="AA441" i="32"/>
  <c r="AA442" i="32"/>
  <c r="AA443" i="32"/>
  <c r="AA444" i="32"/>
  <c r="AA445" i="32"/>
  <c r="AA446" i="32"/>
  <c r="AA447" i="32"/>
  <c r="AA448" i="32"/>
  <c r="AA449" i="32"/>
  <c r="AA450" i="32"/>
  <c r="AA451" i="32"/>
  <c r="AA452" i="32"/>
  <c r="AA453" i="32"/>
  <c r="AA454" i="32"/>
  <c r="AA455" i="32"/>
  <c r="AA456" i="32"/>
  <c r="AA457" i="32"/>
  <c r="AA458" i="32"/>
  <c r="AA459" i="32"/>
  <c r="AA460" i="32"/>
  <c r="AA461" i="32"/>
  <c r="AA462" i="32"/>
  <c r="AA463" i="32"/>
  <c r="AA464" i="32"/>
  <c r="AA465" i="32"/>
  <c r="AA466" i="32"/>
  <c r="AA467" i="32"/>
  <c r="AA468" i="32"/>
  <c r="AA469" i="32"/>
  <c r="AA470" i="32"/>
  <c r="AA471" i="32"/>
  <c r="AA472" i="32"/>
  <c r="AA473" i="32"/>
  <c r="AA474" i="32"/>
  <c r="AA475" i="32"/>
  <c r="AA476" i="32"/>
  <c r="AA477" i="32"/>
  <c r="AA478" i="32"/>
  <c r="AA479" i="32"/>
  <c r="AA480" i="32"/>
  <c r="AA481" i="32"/>
  <c r="AA482" i="32"/>
  <c r="AA483" i="32"/>
  <c r="AA484" i="32"/>
  <c r="AA485" i="32"/>
  <c r="AA486" i="32"/>
  <c r="AA487" i="32"/>
  <c r="AA488" i="32"/>
  <c r="AA489" i="32"/>
  <c r="AA490" i="32"/>
  <c r="AA491" i="32"/>
  <c r="AA492" i="32"/>
  <c r="AA493" i="32"/>
  <c r="AA494" i="32"/>
  <c r="AA495" i="32"/>
  <c r="AA496" i="32"/>
  <c r="AA497" i="32"/>
  <c r="AA498" i="32"/>
  <c r="AA499" i="32"/>
  <c r="AA500" i="32"/>
  <c r="AA501" i="32"/>
  <c r="AA502" i="32"/>
  <c r="AA503" i="32"/>
  <c r="AA504" i="32"/>
  <c r="AA505" i="32"/>
  <c r="AA506" i="32"/>
  <c r="AA507" i="32"/>
  <c r="AA508" i="32"/>
  <c r="AA509" i="32"/>
  <c r="AA510" i="32"/>
  <c r="AA511" i="32"/>
  <c r="AA512" i="32"/>
  <c r="AA513" i="32"/>
  <c r="AA514" i="32"/>
  <c r="AA515" i="32"/>
  <c r="AA516" i="32"/>
  <c r="AA517" i="32"/>
  <c r="AA518" i="32"/>
  <c r="AA519" i="32"/>
  <c r="AA5" i="32"/>
  <c r="AA6" i="32"/>
  <c r="AA7" i="32"/>
  <c r="AA8" i="32"/>
  <c r="AA9" i="32"/>
  <c r="AA10" i="32"/>
  <c r="AA11" i="32"/>
  <c r="AA12" i="32"/>
  <c r="AA13" i="32"/>
  <c r="AA14" i="32"/>
  <c r="AA15" i="32"/>
  <c r="AA16" i="32"/>
  <c r="AA17" i="32"/>
  <c r="AA18" i="32"/>
  <c r="AA19" i="32"/>
  <c r="AA20" i="32"/>
  <c r="AA21" i="32"/>
  <c r="AA22" i="32"/>
  <c r="AA23" i="32"/>
  <c r="AA24" i="32"/>
  <c r="AA25" i="32"/>
  <c r="AA26" i="32"/>
  <c r="AA27" i="32"/>
  <c r="AL1" i="2"/>
  <c r="AM1" i="2"/>
  <c r="AN1" i="2"/>
  <c r="AO1" i="2"/>
  <c r="AP1" i="2"/>
  <c r="AQ1" i="2"/>
  <c r="AR1" i="2"/>
  <c r="AM27" i="2"/>
  <c r="AN27" i="2"/>
  <c r="AO27" i="2"/>
  <c r="AP27" i="2"/>
  <c r="AQ27" i="2"/>
  <c r="AR27" i="2"/>
  <c r="AM28" i="2"/>
  <c r="AN28" i="2"/>
  <c r="AO28" i="2"/>
  <c r="AP28" i="2"/>
  <c r="AQ28" i="2"/>
  <c r="AR28" i="2"/>
  <c r="AM29" i="2"/>
  <c r="AN29" i="2"/>
  <c r="AO29" i="2"/>
  <c r="AP29" i="2"/>
  <c r="AQ29" i="2"/>
  <c r="AR29" i="2"/>
  <c r="AM31" i="2"/>
  <c r="AN31" i="2"/>
  <c r="AO31" i="2"/>
  <c r="AP31" i="2"/>
  <c r="AQ31" i="2"/>
  <c r="AR31" i="2"/>
  <c r="AM32" i="2"/>
  <c r="AN32" i="2"/>
  <c r="AO32" i="2"/>
  <c r="AP32" i="2"/>
  <c r="AQ32" i="2"/>
  <c r="AR32" i="2"/>
  <c r="AM33" i="2"/>
  <c r="AN33" i="2"/>
  <c r="AO33" i="2"/>
  <c r="AP33" i="2"/>
  <c r="AQ33" i="2"/>
  <c r="AR33" i="2"/>
  <c r="AM34" i="2"/>
  <c r="AN34" i="2"/>
  <c r="AO34" i="2"/>
  <c r="AP34" i="2"/>
  <c r="AQ34" i="2"/>
  <c r="AR34" i="2"/>
  <c r="AM38" i="2"/>
  <c r="AN38" i="2"/>
  <c r="AO38" i="2"/>
  <c r="AP38" i="2"/>
  <c r="AQ38" i="2"/>
  <c r="AR38" i="2"/>
  <c r="AM40" i="2"/>
  <c r="AN40" i="2"/>
  <c r="AO40" i="2"/>
  <c r="AP40" i="2"/>
  <c r="AQ40" i="2"/>
  <c r="AR40" i="2"/>
  <c r="AM41" i="2"/>
  <c r="AN41" i="2"/>
  <c r="AO41" i="2"/>
  <c r="AP41" i="2"/>
  <c r="AQ41" i="2"/>
  <c r="AR41" i="2"/>
  <c r="AM42" i="2"/>
  <c r="AN42" i="2"/>
  <c r="AO42" i="2"/>
  <c r="AP42" i="2"/>
  <c r="AQ42" i="2"/>
  <c r="AR42" i="2"/>
  <c r="AM43" i="2"/>
  <c r="AN43" i="2"/>
  <c r="AO43" i="2"/>
  <c r="AP43" i="2"/>
  <c r="AQ43" i="2"/>
  <c r="AR43" i="2"/>
  <c r="AL46" i="2"/>
  <c r="AM46" i="2"/>
  <c r="AN46" i="2"/>
  <c r="AO46" i="2"/>
  <c r="AP46" i="2"/>
  <c r="AQ46" i="2"/>
  <c r="AR46" i="2"/>
  <c r="AM47" i="2"/>
  <c r="AN47" i="2"/>
  <c r="AO47" i="2"/>
  <c r="AP47" i="2"/>
  <c r="AQ47" i="2"/>
  <c r="AR47" i="2"/>
  <c r="AM48" i="2"/>
  <c r="AN48" i="2"/>
  <c r="AO48" i="2"/>
  <c r="AP48" i="2"/>
  <c r="AQ48" i="2"/>
  <c r="AR48" i="2"/>
  <c r="AM49" i="2"/>
  <c r="AN49" i="2"/>
  <c r="AO49" i="2"/>
  <c r="AP49" i="2"/>
  <c r="AQ49" i="2"/>
  <c r="AR49" i="2"/>
  <c r="AM50" i="2"/>
  <c r="AN50" i="2"/>
  <c r="AO50" i="2"/>
  <c r="AP50" i="2"/>
  <c r="AQ50" i="2"/>
  <c r="AR50" i="2"/>
  <c r="AM52" i="2"/>
  <c r="AN52" i="2"/>
  <c r="AO52" i="2"/>
  <c r="AP52" i="2"/>
  <c r="AQ52" i="2"/>
  <c r="AR52" i="2"/>
  <c r="AM53" i="2"/>
  <c r="AN53" i="2"/>
  <c r="AO53" i="2"/>
  <c r="AP53" i="2"/>
  <c r="AQ53" i="2"/>
  <c r="AR53" i="2"/>
  <c r="AL55" i="2"/>
  <c r="AM55" i="2"/>
  <c r="AN55" i="2"/>
  <c r="AO55" i="2"/>
  <c r="AP55" i="2"/>
  <c r="AQ55" i="2"/>
  <c r="AR55" i="2"/>
  <c r="AM56" i="2"/>
  <c r="AN56" i="2"/>
  <c r="AO56" i="2"/>
  <c r="AP56" i="2"/>
  <c r="AQ56" i="2"/>
  <c r="AR56" i="2"/>
  <c r="AL57" i="2"/>
  <c r="AM57" i="2"/>
  <c r="AN57" i="2"/>
  <c r="AO57" i="2"/>
  <c r="AP57" i="2"/>
  <c r="AQ57" i="2"/>
  <c r="AR57" i="2"/>
  <c r="AL58" i="2"/>
  <c r="AM58" i="2"/>
  <c r="AN58" i="2"/>
  <c r="AO58" i="2"/>
  <c r="AP58" i="2"/>
  <c r="AQ58" i="2"/>
  <c r="AR58" i="2"/>
  <c r="AM59" i="2"/>
  <c r="AN59" i="2"/>
  <c r="AO59" i="2"/>
  <c r="AP59" i="2"/>
  <c r="AQ59" i="2"/>
  <c r="AR59" i="2"/>
  <c r="AM60" i="2"/>
  <c r="AN60" i="2"/>
  <c r="AO60" i="2"/>
  <c r="AP60" i="2"/>
  <c r="AQ60" i="2"/>
  <c r="AR60" i="2"/>
  <c r="AM61" i="2"/>
  <c r="AN61" i="2"/>
  <c r="AO61" i="2"/>
  <c r="AP61" i="2"/>
  <c r="AQ61" i="2"/>
  <c r="AR61" i="2"/>
  <c r="Q21" i="2"/>
  <c r="R21" i="2"/>
  <c r="S21" i="2"/>
  <c r="T21" i="2"/>
  <c r="U21" i="2"/>
  <c r="V21" i="2"/>
  <c r="Q22" i="2"/>
  <c r="R22" i="2"/>
  <c r="S22" i="2"/>
  <c r="T22" i="2"/>
  <c r="U22" i="2"/>
  <c r="V22" i="2"/>
  <c r="Q23" i="2"/>
  <c r="R23" i="2"/>
  <c r="S23" i="2"/>
  <c r="T23" i="2"/>
  <c r="U23" i="2"/>
  <c r="V23" i="2"/>
  <c r="Q24" i="2"/>
  <c r="R24" i="2"/>
  <c r="S24" i="2"/>
  <c r="T24" i="2"/>
  <c r="U24" i="2"/>
  <c r="V24" i="2"/>
  <c r="Q25" i="2"/>
  <c r="R25" i="2"/>
  <c r="S25" i="2"/>
  <c r="T25" i="2"/>
  <c r="U25" i="2"/>
  <c r="V25" i="2"/>
  <c r="Q26" i="2"/>
  <c r="R26" i="2"/>
  <c r="S26" i="2"/>
  <c r="T26" i="2"/>
  <c r="U26" i="2"/>
  <c r="V26" i="2"/>
  <c r="Q27" i="2"/>
  <c r="R27" i="2"/>
  <c r="S27" i="2"/>
  <c r="T27" i="2"/>
  <c r="U27" i="2"/>
  <c r="V27" i="2"/>
  <c r="Q28" i="2"/>
  <c r="R28" i="2"/>
  <c r="S28" i="2"/>
  <c r="T28" i="2"/>
  <c r="U28" i="2"/>
  <c r="V28" i="2"/>
  <c r="Q29" i="2"/>
  <c r="R29" i="2"/>
  <c r="S29" i="2"/>
  <c r="T29" i="2"/>
  <c r="U29" i="2"/>
  <c r="V29" i="2"/>
  <c r="P30" i="2"/>
  <c r="Q30" i="2"/>
  <c r="R30" i="2"/>
  <c r="S30" i="2"/>
  <c r="T30" i="2"/>
  <c r="U30" i="2"/>
  <c r="V30" i="2"/>
  <c r="Q31" i="2"/>
  <c r="R31" i="2"/>
  <c r="S31" i="2"/>
  <c r="T31" i="2"/>
  <c r="U31" i="2"/>
  <c r="V31" i="2"/>
  <c r="Q32" i="2"/>
  <c r="R32" i="2"/>
  <c r="S32" i="2"/>
  <c r="T32" i="2"/>
  <c r="U32" i="2"/>
  <c r="V32" i="2"/>
  <c r="Q33" i="2"/>
  <c r="R33" i="2"/>
  <c r="S33" i="2"/>
  <c r="T33" i="2"/>
  <c r="U33" i="2"/>
  <c r="V33" i="2"/>
  <c r="Q34" i="2"/>
  <c r="R34" i="2"/>
  <c r="S34" i="2"/>
  <c r="T34" i="2"/>
  <c r="U34" i="2"/>
  <c r="V34" i="2"/>
  <c r="Q35" i="2"/>
  <c r="R35" i="2"/>
  <c r="S35" i="2"/>
  <c r="T35" i="2"/>
  <c r="U35" i="2"/>
  <c r="V35" i="2"/>
  <c r="Q36" i="2"/>
  <c r="R36" i="2"/>
  <c r="S36" i="2"/>
  <c r="T36" i="2"/>
  <c r="U36" i="2"/>
  <c r="V36" i="2"/>
  <c r="Q37" i="2"/>
  <c r="R37" i="2"/>
  <c r="S37" i="2"/>
  <c r="T37" i="2"/>
  <c r="U37" i="2"/>
  <c r="V37" i="2"/>
  <c r="Q38" i="2"/>
  <c r="R38" i="2"/>
  <c r="S38" i="2"/>
  <c r="T38" i="2"/>
  <c r="U38" i="2"/>
  <c r="V38" i="2"/>
  <c r="Q39" i="2"/>
  <c r="R39" i="2"/>
  <c r="S39" i="2"/>
  <c r="T39" i="2"/>
  <c r="U39" i="2"/>
  <c r="V39" i="2"/>
  <c r="Q40" i="2"/>
  <c r="R40" i="2"/>
  <c r="S40" i="2"/>
  <c r="T40" i="2"/>
  <c r="U40" i="2"/>
  <c r="V40" i="2"/>
  <c r="Q41" i="2"/>
  <c r="R41" i="2"/>
  <c r="S41" i="2"/>
  <c r="T41" i="2"/>
  <c r="U41" i="2"/>
  <c r="V41" i="2"/>
  <c r="Q42" i="2"/>
  <c r="R42" i="2"/>
  <c r="S42" i="2"/>
  <c r="T42" i="2"/>
  <c r="U42" i="2"/>
  <c r="V42" i="2"/>
  <c r="Q43" i="2"/>
  <c r="R43" i="2"/>
  <c r="S43" i="2"/>
  <c r="T43" i="2"/>
  <c r="U43" i="2"/>
  <c r="V43" i="2"/>
  <c r="Q44" i="2"/>
  <c r="R44" i="2"/>
  <c r="S44" i="2"/>
  <c r="T44" i="2"/>
  <c r="U44" i="2"/>
  <c r="V44" i="2"/>
  <c r="Q45" i="2"/>
  <c r="R45" i="2"/>
  <c r="S45" i="2"/>
  <c r="T45" i="2"/>
  <c r="U45" i="2"/>
  <c r="V45" i="2"/>
  <c r="P46" i="2"/>
  <c r="Q46" i="2"/>
  <c r="R46" i="2"/>
  <c r="S46" i="2"/>
  <c r="T46" i="2"/>
  <c r="U46" i="2"/>
  <c r="V46" i="2"/>
  <c r="Q47" i="2"/>
  <c r="R47" i="2"/>
  <c r="S47" i="2"/>
  <c r="T47" i="2"/>
  <c r="U47" i="2"/>
  <c r="V47" i="2"/>
  <c r="Q48" i="2"/>
  <c r="R48" i="2"/>
  <c r="S48" i="2"/>
  <c r="T48" i="2"/>
  <c r="U48" i="2"/>
  <c r="V48" i="2"/>
  <c r="Q49" i="2"/>
  <c r="R49" i="2"/>
  <c r="S49" i="2"/>
  <c r="T49" i="2"/>
  <c r="U49" i="2"/>
  <c r="V49" i="2"/>
  <c r="Q50" i="2"/>
  <c r="R50" i="2"/>
  <c r="S50" i="2"/>
  <c r="T50" i="2"/>
  <c r="U50" i="2"/>
  <c r="V50" i="2"/>
  <c r="Q51" i="2"/>
  <c r="R51" i="2"/>
  <c r="S51" i="2"/>
  <c r="T51" i="2"/>
  <c r="U51" i="2"/>
  <c r="V51" i="2"/>
  <c r="Q52" i="2"/>
  <c r="R52" i="2"/>
  <c r="S52" i="2"/>
  <c r="T52" i="2"/>
  <c r="U52" i="2"/>
  <c r="V52" i="2"/>
  <c r="Q53" i="2"/>
  <c r="R53" i="2"/>
  <c r="S53" i="2"/>
  <c r="T53" i="2"/>
  <c r="U53" i="2"/>
  <c r="V53" i="2"/>
  <c r="Q54" i="2"/>
  <c r="R54" i="2"/>
  <c r="S54" i="2"/>
  <c r="T54" i="2"/>
  <c r="U54" i="2"/>
  <c r="V54" i="2"/>
  <c r="P55" i="2"/>
  <c r="Q55" i="2"/>
  <c r="R55" i="2"/>
  <c r="S55" i="2"/>
  <c r="T55" i="2"/>
  <c r="U55" i="2"/>
  <c r="V55" i="2"/>
  <c r="Q56" i="2"/>
  <c r="R56" i="2"/>
  <c r="S56" i="2"/>
  <c r="T56" i="2"/>
  <c r="U56" i="2"/>
  <c r="V56" i="2"/>
  <c r="P57" i="2"/>
  <c r="Q57" i="2"/>
  <c r="R57" i="2"/>
  <c r="S57" i="2"/>
  <c r="T57" i="2"/>
  <c r="U57" i="2"/>
  <c r="V57" i="2"/>
  <c r="P58" i="2"/>
  <c r="Q58" i="2"/>
  <c r="R58" i="2"/>
  <c r="S58" i="2"/>
  <c r="T58" i="2"/>
  <c r="U58" i="2"/>
  <c r="V58" i="2"/>
  <c r="Q59" i="2"/>
  <c r="R59" i="2"/>
  <c r="S59" i="2"/>
  <c r="T59" i="2"/>
  <c r="U59" i="2"/>
  <c r="V59" i="2"/>
  <c r="Q60" i="2"/>
  <c r="R60" i="2"/>
  <c r="S60" i="2"/>
  <c r="T60" i="2"/>
  <c r="U60" i="2"/>
  <c r="V60" i="2"/>
  <c r="Q61" i="2"/>
  <c r="R61" i="2"/>
  <c r="S61" i="2"/>
  <c r="T61" i="2"/>
  <c r="U61" i="2"/>
  <c r="V61" i="2"/>
  <c r="BJ2" i="7"/>
  <c r="BK2" i="7"/>
  <c r="BL2" i="7"/>
  <c r="BM2" i="7"/>
  <c r="BN2" i="7"/>
  <c r="BO2" i="7"/>
  <c r="BP2" i="7"/>
  <c r="AN2" i="7"/>
  <c r="AO2" i="7"/>
  <c r="AP2" i="7"/>
  <c r="AQ2" i="7"/>
  <c r="AR2" i="7"/>
  <c r="AS2" i="7"/>
  <c r="AL2" i="7"/>
  <c r="AM2" i="7"/>
  <c r="V2" i="7"/>
  <c r="P2" i="7"/>
  <c r="Q2" i="7"/>
  <c r="R2" i="7"/>
  <c r="S2" i="7"/>
  <c r="T2" i="7"/>
  <c r="U2" i="7"/>
  <c r="AB27" i="2"/>
  <c r="AB28" i="2"/>
  <c r="AB29" i="2"/>
  <c r="AB31" i="2"/>
  <c r="AB32" i="2"/>
  <c r="AB33" i="2"/>
  <c r="AB34" i="2"/>
  <c r="AB38" i="2"/>
  <c r="AB40" i="2"/>
  <c r="AB41" i="2"/>
  <c r="AB42" i="2"/>
  <c r="AB43" i="2"/>
  <c r="Y46" i="2"/>
  <c r="Z46" i="2"/>
  <c r="AA46" i="2"/>
  <c r="AB46" i="2"/>
  <c r="AJ46" i="2"/>
  <c r="AK46" i="2"/>
  <c r="AB47" i="2"/>
  <c r="AB48" i="2"/>
  <c r="AB49" i="2"/>
  <c r="AB50" i="2"/>
  <c r="AB52" i="2"/>
  <c r="AB53" i="2"/>
  <c r="Y55" i="2"/>
  <c r="Z55" i="2"/>
  <c r="AA55" i="2"/>
  <c r="AB55" i="2"/>
  <c r="AJ55" i="2"/>
  <c r="AK55" i="2"/>
  <c r="AB56" i="2"/>
  <c r="Y57" i="2"/>
  <c r="Z57" i="2"/>
  <c r="AA57" i="2"/>
  <c r="AB57" i="2"/>
  <c r="AJ57" i="2"/>
  <c r="AK57" i="2"/>
  <c r="Y58" i="2"/>
  <c r="Z58" i="2"/>
  <c r="AA58" i="2"/>
  <c r="AB58" i="2"/>
  <c r="AJ58" i="2"/>
  <c r="AK58" i="2"/>
  <c r="AB59" i="2"/>
  <c r="AB60" i="2"/>
  <c r="AB61" i="2"/>
  <c r="X58" i="2"/>
  <c r="X57" i="2"/>
  <c r="X55" i="2"/>
  <c r="X46" i="2"/>
  <c r="Y1" i="2"/>
  <c r="Z1" i="2"/>
  <c r="AA1" i="2"/>
  <c r="AB1" i="2"/>
  <c r="AF1" i="2"/>
  <c r="AJ1" i="2"/>
  <c r="AK1" i="2"/>
  <c r="X1" i="2"/>
  <c r="F21" i="2"/>
  <c r="F22" i="2"/>
  <c r="F23" i="2"/>
  <c r="F24" i="2"/>
  <c r="F25" i="2"/>
  <c r="F26" i="2"/>
  <c r="F27" i="2"/>
  <c r="F28" i="2"/>
  <c r="F29" i="2"/>
  <c r="C30" i="2"/>
  <c r="D30" i="2"/>
  <c r="E30" i="2"/>
  <c r="F30" i="2"/>
  <c r="O30" i="2"/>
  <c r="F31" i="2"/>
  <c r="F33" i="2"/>
  <c r="F34" i="2"/>
  <c r="F35" i="2"/>
  <c r="F36" i="2"/>
  <c r="F37" i="2"/>
  <c r="F38" i="2"/>
  <c r="F39" i="2"/>
  <c r="F40" i="2"/>
  <c r="F41" i="2"/>
  <c r="F42" i="2"/>
  <c r="F43" i="2"/>
  <c r="F44" i="2"/>
  <c r="F45" i="2"/>
  <c r="C46" i="2"/>
  <c r="D46" i="2"/>
  <c r="E46" i="2"/>
  <c r="F46" i="2"/>
  <c r="N46" i="2"/>
  <c r="O46" i="2"/>
  <c r="F47" i="2"/>
  <c r="F48" i="2"/>
  <c r="F49" i="2"/>
  <c r="F50" i="2"/>
  <c r="F51" i="2"/>
  <c r="F52" i="2"/>
  <c r="F53" i="2"/>
  <c r="F54" i="2"/>
  <c r="C55" i="2"/>
  <c r="D55" i="2"/>
  <c r="E55" i="2"/>
  <c r="F55" i="2"/>
  <c r="N55" i="2"/>
  <c r="O55" i="2"/>
  <c r="F56" i="2"/>
  <c r="C57" i="2"/>
  <c r="D57" i="2"/>
  <c r="E57" i="2"/>
  <c r="F57" i="2"/>
  <c r="N57" i="2"/>
  <c r="O57" i="2"/>
  <c r="C58" i="2"/>
  <c r="D58" i="2"/>
  <c r="E58" i="2"/>
  <c r="F58" i="2"/>
  <c r="M58" i="2"/>
  <c r="N58" i="2"/>
  <c r="O58" i="2"/>
  <c r="F59" i="2"/>
  <c r="F60" i="2"/>
  <c r="F61" i="2"/>
  <c r="B30" i="2"/>
  <c r="B46" i="2"/>
  <c r="B55" i="2"/>
  <c r="B57" i="2"/>
  <c r="B58" i="2"/>
  <c r="H56" i="9"/>
  <c r="H57" i="9" s="1"/>
  <c r="G81" i="9"/>
  <c r="G62" i="9"/>
  <c r="H98" i="9"/>
  <c r="H95" i="9"/>
  <c r="A232" i="7"/>
  <c r="X215" i="7"/>
  <c r="AZ2" i="7"/>
  <c r="Z2" i="7"/>
  <c r="AA2" i="7"/>
  <c r="AB2" i="7"/>
  <c r="AC2" i="7"/>
  <c r="AG2" i="7"/>
  <c r="V1" i="2"/>
  <c r="C1" i="2"/>
  <c r="D1" i="2"/>
  <c r="E1" i="2"/>
  <c r="F1" i="2"/>
  <c r="O1" i="2"/>
  <c r="P1" i="2"/>
  <c r="Q1" i="2"/>
  <c r="R1" i="2"/>
  <c r="S1" i="2"/>
  <c r="T1" i="2"/>
  <c r="U1" i="2"/>
  <c r="B1" i="2"/>
  <c r="E215" i="7"/>
  <c r="HD215" i="7" s="1"/>
  <c r="J215" i="7"/>
  <c r="K215" i="7"/>
  <c r="GM215" i="7" s="1"/>
  <c r="N215" i="7"/>
  <c r="O215" i="7"/>
  <c r="LB215" i="7" s="1"/>
  <c r="P215" i="7"/>
  <c r="B215" i="7"/>
  <c r="C215" i="7"/>
  <c r="KP215" i="7" s="1"/>
  <c r="J214" i="7"/>
  <c r="K214" i="7"/>
  <c r="N214" i="7"/>
  <c r="O214" i="7"/>
  <c r="P214" i="7"/>
  <c r="D215" i="7"/>
  <c r="HZ215" i="7" s="1"/>
  <c r="E109" i="7"/>
  <c r="E63" i="2" s="1"/>
  <c r="K28" i="13"/>
  <c r="E106" i="7" s="1"/>
  <c r="E227" i="7" s="1"/>
  <c r="K27" i="13"/>
  <c r="B13" i="13"/>
  <c r="B12" i="13"/>
  <c r="B11" i="13"/>
  <c r="S3" i="35"/>
  <c r="S4" i="35"/>
  <c r="S5" i="35"/>
  <c r="S6" i="35"/>
  <c r="S7" i="35"/>
  <c r="S8" i="35"/>
  <c r="S9" i="35"/>
  <c r="S10" i="35"/>
  <c r="S11" i="35"/>
  <c r="S12" i="35"/>
  <c r="S13" i="35"/>
  <c r="S14" i="35"/>
  <c r="S15" i="35"/>
  <c r="S16" i="35"/>
  <c r="S17" i="35"/>
  <c r="S18" i="35"/>
  <c r="S19" i="35"/>
  <c r="S20" i="35"/>
  <c r="S21" i="35"/>
  <c r="S22" i="35"/>
  <c r="S23" i="35"/>
  <c r="S24" i="35"/>
  <c r="S25" i="35"/>
  <c r="S26" i="35"/>
  <c r="S27" i="35"/>
  <c r="S28" i="35"/>
  <c r="S29" i="35"/>
  <c r="S30" i="35"/>
  <c r="S31" i="35"/>
  <c r="S32" i="35"/>
  <c r="S33" i="35"/>
  <c r="S34" i="35"/>
  <c r="S35" i="35"/>
  <c r="S36" i="35"/>
  <c r="S37" i="35"/>
  <c r="S38" i="35"/>
  <c r="S39" i="35"/>
  <c r="S40" i="35"/>
  <c r="S41" i="35"/>
  <c r="S42" i="35"/>
  <c r="S43" i="35"/>
  <c r="S44" i="35"/>
  <c r="S45" i="35"/>
  <c r="S46" i="35"/>
  <c r="S47" i="35"/>
  <c r="S48" i="35"/>
  <c r="S49" i="35"/>
  <c r="S50" i="35"/>
  <c r="S51" i="35"/>
  <c r="S52" i="35"/>
  <c r="S53" i="35"/>
  <c r="S54" i="35"/>
  <c r="S55" i="35"/>
  <c r="S56" i="35"/>
  <c r="S57" i="35"/>
  <c r="S58" i="35"/>
  <c r="S59" i="35"/>
  <c r="S60" i="35"/>
  <c r="S61" i="35"/>
  <c r="S62" i="35"/>
  <c r="S63" i="35"/>
  <c r="S64" i="35"/>
  <c r="S65" i="35"/>
  <c r="S66" i="35"/>
  <c r="S67" i="35"/>
  <c r="S68" i="35"/>
  <c r="S69" i="35"/>
  <c r="S70" i="35"/>
  <c r="S71" i="35"/>
  <c r="S72" i="35"/>
  <c r="S73" i="35"/>
  <c r="S74" i="35"/>
  <c r="S75" i="35"/>
  <c r="S76" i="35"/>
  <c r="S77" i="35"/>
  <c r="S78" i="35"/>
  <c r="S79" i="35"/>
  <c r="S80" i="35"/>
  <c r="S81" i="35"/>
  <c r="S82" i="35"/>
  <c r="S83" i="35"/>
  <c r="S84" i="35"/>
  <c r="S85" i="35"/>
  <c r="S86" i="35"/>
  <c r="S87" i="35"/>
  <c r="S88" i="35"/>
  <c r="S89" i="35"/>
  <c r="S90" i="35"/>
  <c r="S91" i="35"/>
  <c r="S92" i="35"/>
  <c r="S93" i="35"/>
  <c r="S94" i="35"/>
  <c r="S95" i="35"/>
  <c r="S96" i="35"/>
  <c r="S97" i="35"/>
  <c r="S98" i="35"/>
  <c r="S99" i="35"/>
  <c r="S100" i="35"/>
  <c r="S101" i="35"/>
  <c r="S102" i="35"/>
  <c r="S103" i="35"/>
  <c r="S104" i="35"/>
  <c r="S105" i="35"/>
  <c r="S106" i="35"/>
  <c r="S107" i="35"/>
  <c r="S108" i="35"/>
  <c r="S109" i="35"/>
  <c r="S110" i="35"/>
  <c r="S111" i="35"/>
  <c r="S112" i="35"/>
  <c r="S113" i="35"/>
  <c r="S114" i="35"/>
  <c r="S115" i="35"/>
  <c r="S116" i="35"/>
  <c r="S117" i="35"/>
  <c r="S118" i="35"/>
  <c r="S119" i="35"/>
  <c r="S120" i="35"/>
  <c r="S121" i="35"/>
  <c r="S122" i="35"/>
  <c r="S123" i="35"/>
  <c r="S124" i="35"/>
  <c r="S125" i="35"/>
  <c r="S126" i="35"/>
  <c r="S127" i="35"/>
  <c r="S128" i="35"/>
  <c r="S129" i="35"/>
  <c r="S130" i="35"/>
  <c r="S131" i="35"/>
  <c r="S132" i="35"/>
  <c r="S133" i="35"/>
  <c r="S134" i="35"/>
  <c r="S135" i="35"/>
  <c r="S136" i="35"/>
  <c r="S137" i="35"/>
  <c r="S138" i="35"/>
  <c r="S139" i="35"/>
  <c r="S140" i="35"/>
  <c r="S141" i="35"/>
  <c r="S142" i="35"/>
  <c r="S143" i="35"/>
  <c r="S144" i="35"/>
  <c r="S145" i="35"/>
  <c r="S146" i="35"/>
  <c r="S147" i="35"/>
  <c r="S148" i="35"/>
  <c r="S149" i="35"/>
  <c r="S150" i="35"/>
  <c r="S151" i="35"/>
  <c r="S152" i="35"/>
  <c r="S153" i="35"/>
  <c r="S154" i="35"/>
  <c r="S155" i="35"/>
  <c r="S156" i="35"/>
  <c r="S157" i="35"/>
  <c r="S158" i="35"/>
  <c r="S159" i="35"/>
  <c r="S160" i="35"/>
  <c r="S161" i="35"/>
  <c r="S162" i="35"/>
  <c r="S163" i="35"/>
  <c r="S164" i="35"/>
  <c r="S165" i="35"/>
  <c r="S166" i="35"/>
  <c r="S167" i="35"/>
  <c r="S168" i="35"/>
  <c r="S169" i="35"/>
  <c r="S170" i="35"/>
  <c r="S171" i="35"/>
  <c r="S172" i="35"/>
  <c r="S173" i="35"/>
  <c r="S174" i="35"/>
  <c r="S175" i="35"/>
  <c r="S176" i="35"/>
  <c r="S177" i="35"/>
  <c r="S178" i="35"/>
  <c r="S179" i="35"/>
  <c r="S180" i="35"/>
  <c r="S181" i="35"/>
  <c r="S182" i="35"/>
  <c r="S183" i="35"/>
  <c r="S184" i="35"/>
  <c r="S185" i="35"/>
  <c r="S186" i="35"/>
  <c r="S187" i="35"/>
  <c r="S188" i="35"/>
  <c r="S189" i="35"/>
  <c r="S190" i="35"/>
  <c r="S191" i="35"/>
  <c r="S192" i="35"/>
  <c r="S193" i="35"/>
  <c r="S194" i="35"/>
  <c r="S195" i="35"/>
  <c r="S196" i="35"/>
  <c r="S197" i="35"/>
  <c r="S198" i="35"/>
  <c r="S199" i="35"/>
  <c r="S200" i="35"/>
  <c r="S201" i="35"/>
  <c r="S202" i="35"/>
  <c r="S203" i="35"/>
  <c r="S204" i="35"/>
  <c r="S205" i="35"/>
  <c r="S206" i="35"/>
  <c r="S207" i="35"/>
  <c r="S208" i="35"/>
  <c r="S209" i="35"/>
  <c r="S210" i="35"/>
  <c r="S211" i="35"/>
  <c r="S212" i="35"/>
  <c r="S213" i="35"/>
  <c r="S214" i="35"/>
  <c r="S215" i="35"/>
  <c r="S216" i="35"/>
  <c r="S217" i="35"/>
  <c r="S218" i="35"/>
  <c r="S219" i="35"/>
  <c r="S220" i="35"/>
  <c r="S221" i="35"/>
  <c r="S222" i="35"/>
  <c r="S223" i="35"/>
  <c r="S224" i="35"/>
  <c r="S225" i="35"/>
  <c r="S226" i="35"/>
  <c r="S227" i="35"/>
  <c r="S228" i="35"/>
  <c r="S229" i="35"/>
  <c r="S230" i="35"/>
  <c r="S231" i="35"/>
  <c r="S232" i="35"/>
  <c r="S233" i="35"/>
  <c r="S234" i="35"/>
  <c r="S235" i="35"/>
  <c r="S236" i="35"/>
  <c r="S237" i="35"/>
  <c r="S238" i="35"/>
  <c r="S239" i="35"/>
  <c r="S240" i="35"/>
  <c r="S241" i="35"/>
  <c r="S242" i="35"/>
  <c r="S243" i="35"/>
  <c r="S244" i="35"/>
  <c r="S245" i="35"/>
  <c r="S246" i="35"/>
  <c r="S247" i="35"/>
  <c r="S248" i="35"/>
  <c r="S249" i="35"/>
  <c r="S250" i="35"/>
  <c r="S251" i="35"/>
  <c r="S252" i="35"/>
  <c r="S253" i="35"/>
  <c r="S254" i="35"/>
  <c r="S255" i="35"/>
  <c r="S256" i="35"/>
  <c r="S257" i="35"/>
  <c r="S258" i="35"/>
  <c r="S259" i="35"/>
  <c r="S260" i="35"/>
  <c r="S261" i="35"/>
  <c r="S262" i="35"/>
  <c r="S263" i="35"/>
  <c r="S264" i="35"/>
  <c r="S265" i="35"/>
  <c r="S266" i="35"/>
  <c r="S267" i="35"/>
  <c r="S268" i="35"/>
  <c r="S269" i="35"/>
  <c r="S270" i="35"/>
  <c r="S271" i="35"/>
  <c r="S272" i="35"/>
  <c r="S273" i="35"/>
  <c r="S274" i="35"/>
  <c r="S275" i="35"/>
  <c r="S276" i="35"/>
  <c r="S277" i="35"/>
  <c r="S278" i="35"/>
  <c r="S279" i="35"/>
  <c r="S280" i="35"/>
  <c r="S281" i="35"/>
  <c r="S282" i="35"/>
  <c r="S283" i="35"/>
  <c r="S284" i="35"/>
  <c r="S285" i="35"/>
  <c r="S286" i="35"/>
  <c r="S287" i="35"/>
  <c r="S288" i="35"/>
  <c r="S289" i="35"/>
  <c r="S290" i="35"/>
  <c r="S291" i="35"/>
  <c r="S292" i="35"/>
  <c r="S293" i="35"/>
  <c r="S294" i="35"/>
  <c r="S295" i="35"/>
  <c r="S296" i="35"/>
  <c r="S297" i="35"/>
  <c r="S298" i="35"/>
  <c r="S299" i="35"/>
  <c r="S300" i="35"/>
  <c r="S301" i="35"/>
  <c r="S302" i="35"/>
  <c r="S303" i="35"/>
  <c r="S304" i="35"/>
  <c r="S305" i="35"/>
  <c r="S306" i="35"/>
  <c r="S307" i="35"/>
  <c r="S308" i="35"/>
  <c r="S309" i="35"/>
  <c r="S310" i="35"/>
  <c r="S311" i="35"/>
  <c r="S312" i="35"/>
  <c r="S313" i="35"/>
  <c r="S314" i="35"/>
  <c r="S315" i="35"/>
  <c r="S316" i="35"/>
  <c r="S317" i="35"/>
  <c r="S318" i="35"/>
  <c r="S319" i="35"/>
  <c r="S320" i="35"/>
  <c r="S321" i="35"/>
  <c r="S322" i="35"/>
  <c r="S323" i="35"/>
  <c r="S324" i="35"/>
  <c r="S325" i="35"/>
  <c r="S326" i="35"/>
  <c r="S327" i="35"/>
  <c r="S328" i="35"/>
  <c r="S329" i="35"/>
  <c r="S330" i="35"/>
  <c r="S331" i="35"/>
  <c r="S332" i="35"/>
  <c r="S333" i="35"/>
  <c r="S334" i="35"/>
  <c r="S335" i="35"/>
  <c r="S336" i="35"/>
  <c r="S337" i="35"/>
  <c r="S338" i="35"/>
  <c r="S339" i="35"/>
  <c r="S340" i="35"/>
  <c r="S341" i="35"/>
  <c r="S342" i="35"/>
  <c r="S343" i="35"/>
  <c r="S344" i="35"/>
  <c r="S345" i="35"/>
  <c r="S346" i="35"/>
  <c r="S347" i="35"/>
  <c r="S348" i="35"/>
  <c r="S349" i="35"/>
  <c r="S350" i="35"/>
  <c r="S351" i="35"/>
  <c r="S352" i="35"/>
  <c r="S353" i="35"/>
  <c r="S354" i="35"/>
  <c r="S355" i="35"/>
  <c r="S356" i="35"/>
  <c r="S357" i="35"/>
  <c r="S358" i="35"/>
  <c r="S359" i="35"/>
  <c r="S360" i="35"/>
  <c r="S361" i="35"/>
  <c r="S362" i="35"/>
  <c r="S363" i="35"/>
  <c r="S364" i="35"/>
  <c r="S365" i="35"/>
  <c r="S366" i="35"/>
  <c r="S367" i="35"/>
  <c r="S368" i="35"/>
  <c r="S369" i="35"/>
  <c r="S370" i="35"/>
  <c r="S371" i="35"/>
  <c r="S372" i="35"/>
  <c r="S373" i="35"/>
  <c r="S374" i="35"/>
  <c r="S375" i="35"/>
  <c r="S376" i="35"/>
  <c r="S377" i="35"/>
  <c r="S378" i="35"/>
  <c r="S379" i="35"/>
  <c r="S380" i="35"/>
  <c r="S381" i="35"/>
  <c r="S382" i="35"/>
  <c r="S383" i="35"/>
  <c r="S384" i="35"/>
  <c r="S385" i="35"/>
  <c r="S386" i="35"/>
  <c r="S387" i="35"/>
  <c r="S388" i="35"/>
  <c r="S389" i="35"/>
  <c r="S390" i="35"/>
  <c r="S391" i="35"/>
  <c r="S392" i="35"/>
  <c r="S393" i="35"/>
  <c r="S394" i="35"/>
  <c r="S395" i="35"/>
  <c r="S396" i="35"/>
  <c r="S397" i="35"/>
  <c r="S398" i="35"/>
  <c r="S399" i="35"/>
  <c r="S400" i="35"/>
  <c r="S401" i="35"/>
  <c r="S402" i="35"/>
  <c r="S403" i="35"/>
  <c r="S404" i="35"/>
  <c r="S405" i="35"/>
  <c r="S406" i="35"/>
  <c r="S407" i="35"/>
  <c r="S408" i="35"/>
  <c r="S409" i="35"/>
  <c r="S410" i="35"/>
  <c r="S411" i="35"/>
  <c r="S412" i="35"/>
  <c r="S413" i="35"/>
  <c r="S414" i="35"/>
  <c r="S415" i="35"/>
  <c r="S416" i="35"/>
  <c r="S417" i="35"/>
  <c r="S418" i="35"/>
  <c r="S419" i="35"/>
  <c r="S420" i="35"/>
  <c r="S421" i="35"/>
  <c r="S422" i="35"/>
  <c r="S423" i="35"/>
  <c r="S424" i="35"/>
  <c r="S425" i="35"/>
  <c r="S426" i="35"/>
  <c r="S427" i="35"/>
  <c r="S428" i="35"/>
  <c r="S429" i="35"/>
  <c r="S430" i="35"/>
  <c r="S431" i="35"/>
  <c r="S432" i="35"/>
  <c r="S433" i="35"/>
  <c r="S434" i="35"/>
  <c r="S435" i="35"/>
  <c r="S436" i="35"/>
  <c r="S437" i="35"/>
  <c r="S438" i="35"/>
  <c r="S439" i="35"/>
  <c r="S440" i="35"/>
  <c r="S441" i="35"/>
  <c r="S442" i="35"/>
  <c r="S443" i="35"/>
  <c r="S444" i="35"/>
  <c r="S445" i="35"/>
  <c r="S446" i="35"/>
  <c r="S447" i="35"/>
  <c r="S448" i="35"/>
  <c r="S449" i="35"/>
  <c r="S450" i="35"/>
  <c r="S451" i="35"/>
  <c r="S452" i="35"/>
  <c r="S453" i="35"/>
  <c r="S454" i="35"/>
  <c r="S455" i="35"/>
  <c r="S456" i="35"/>
  <c r="S457" i="35"/>
  <c r="S458" i="35"/>
  <c r="S459" i="35"/>
  <c r="S460" i="35"/>
  <c r="S461" i="35"/>
  <c r="S462" i="35"/>
  <c r="S463" i="35"/>
  <c r="S464" i="35"/>
  <c r="S465" i="35"/>
  <c r="S466" i="35"/>
  <c r="S467" i="35"/>
  <c r="S468" i="35"/>
  <c r="S469" i="35"/>
  <c r="S470" i="35"/>
  <c r="S471" i="35"/>
  <c r="S472" i="35"/>
  <c r="S473" i="35"/>
  <c r="S474" i="35"/>
  <c r="S475" i="35"/>
  <c r="S476" i="35"/>
  <c r="S477" i="35"/>
  <c r="S478" i="35"/>
  <c r="S479" i="35"/>
  <c r="S480" i="35"/>
  <c r="S481" i="35"/>
  <c r="S482" i="35"/>
  <c r="S483" i="35"/>
  <c r="S484" i="35"/>
  <c r="S485" i="35"/>
  <c r="S486" i="35"/>
  <c r="S487" i="35"/>
  <c r="S488" i="35"/>
  <c r="S489" i="35"/>
  <c r="S490" i="35"/>
  <c r="S491" i="35"/>
  <c r="S492" i="35"/>
  <c r="S493" i="35"/>
  <c r="S494" i="35"/>
  <c r="S495" i="35"/>
  <c r="S496" i="35"/>
  <c r="S497" i="35"/>
  <c r="S498" i="35"/>
  <c r="S499" i="35"/>
  <c r="S500" i="35"/>
  <c r="S501" i="35"/>
  <c r="S502" i="35"/>
  <c r="S503" i="35"/>
  <c r="S504" i="35"/>
  <c r="S505" i="35"/>
  <c r="S506" i="35"/>
  <c r="S507" i="35"/>
  <c r="S508" i="35"/>
  <c r="S509" i="35"/>
  <c r="S510" i="35"/>
  <c r="S511" i="35"/>
  <c r="S512" i="35"/>
  <c r="S513" i="35"/>
  <c r="S514" i="35"/>
  <c r="S515" i="35"/>
  <c r="S516" i="35"/>
  <c r="S517" i="35"/>
  <c r="S518" i="35"/>
  <c r="S519" i="35"/>
  <c r="S525" i="35"/>
  <c r="S526" i="35"/>
  <c r="S527" i="35"/>
  <c r="S528" i="35"/>
  <c r="S529" i="35"/>
  <c r="S530" i="35"/>
  <c r="S531" i="35"/>
  <c r="S532" i="35"/>
  <c r="S533" i="35"/>
  <c r="S534" i="35"/>
  <c r="S535" i="35"/>
  <c r="S536" i="35"/>
  <c r="S537" i="35"/>
  <c r="S538" i="35"/>
  <c r="S539" i="35"/>
  <c r="S540" i="35"/>
  <c r="S541" i="35"/>
  <c r="S542" i="35"/>
  <c r="S543" i="35"/>
  <c r="S544" i="35"/>
  <c r="S545" i="35"/>
  <c r="S546" i="35"/>
  <c r="S547" i="35"/>
  <c r="S548" i="35"/>
  <c r="S549" i="35"/>
  <c r="S550" i="35"/>
  <c r="S551" i="35"/>
  <c r="S552" i="35"/>
  <c r="S553" i="35"/>
  <c r="S554" i="35"/>
  <c r="S555" i="35"/>
  <c r="S556" i="35"/>
  <c r="S557" i="35"/>
  <c r="S558" i="35"/>
  <c r="S559" i="35"/>
  <c r="S560" i="35"/>
  <c r="S561" i="35"/>
  <c r="S562" i="35"/>
  <c r="S563" i="35"/>
  <c r="S564" i="35"/>
  <c r="S565" i="35"/>
  <c r="S566" i="35"/>
  <c r="S567" i="35"/>
  <c r="S568" i="35"/>
  <c r="S569" i="35"/>
  <c r="S570" i="35"/>
  <c r="S571" i="35"/>
  <c r="S572" i="35"/>
  <c r="S573" i="35"/>
  <c r="S574" i="35"/>
  <c r="S575" i="35"/>
  <c r="S576" i="35"/>
  <c r="S577" i="35"/>
  <c r="S578" i="35"/>
  <c r="S579" i="35"/>
  <c r="S580" i="35"/>
  <c r="S581" i="35"/>
  <c r="S582" i="35"/>
  <c r="S583" i="35"/>
  <c r="S584" i="35"/>
  <c r="S585" i="35"/>
  <c r="S586" i="35"/>
  <c r="S587" i="35"/>
  <c r="S588" i="35"/>
  <c r="S589" i="35"/>
  <c r="S590" i="35"/>
  <c r="S591" i="35"/>
  <c r="S592" i="35"/>
  <c r="S593" i="35"/>
  <c r="S594" i="35"/>
  <c r="S595" i="35"/>
  <c r="S596" i="35"/>
  <c r="S597" i="35"/>
  <c r="S598" i="35"/>
  <c r="S599" i="35"/>
  <c r="S600" i="35"/>
  <c r="S601" i="35"/>
  <c r="S602" i="35"/>
  <c r="S603" i="35"/>
  <c r="S604" i="35"/>
  <c r="S605" i="35"/>
  <c r="S606" i="35"/>
  <c r="S607" i="35"/>
  <c r="S608" i="35"/>
  <c r="S609" i="35"/>
  <c r="S610" i="35"/>
  <c r="S611" i="35"/>
  <c r="S612" i="35"/>
  <c r="S613" i="35"/>
  <c r="S614" i="35"/>
  <c r="S615" i="35"/>
  <c r="S616" i="35"/>
  <c r="S617" i="35"/>
  <c r="S618" i="35"/>
  <c r="S619" i="35"/>
  <c r="S620" i="35"/>
  <c r="S621" i="35"/>
  <c r="S622" i="35"/>
  <c r="S623" i="35"/>
  <c r="S624" i="35"/>
  <c r="S625" i="35"/>
  <c r="S626" i="35"/>
  <c r="S627" i="35"/>
  <c r="S628" i="35"/>
  <c r="S629" i="35"/>
  <c r="S630" i="35"/>
  <c r="S631" i="35"/>
  <c r="S632" i="35"/>
  <c r="S633" i="35"/>
  <c r="S634" i="35"/>
  <c r="S635" i="35"/>
  <c r="S636" i="35"/>
  <c r="S637" i="35"/>
  <c r="S638" i="35"/>
  <c r="S639" i="35"/>
  <c r="S640" i="35"/>
  <c r="S641" i="35"/>
  <c r="S642" i="35"/>
  <c r="S643" i="35"/>
  <c r="S644" i="35"/>
  <c r="S645" i="35"/>
  <c r="S646" i="35"/>
  <c r="S647" i="35"/>
  <c r="S648" i="35"/>
  <c r="S649" i="35"/>
  <c r="S650" i="35"/>
  <c r="S651" i="35"/>
  <c r="S652" i="35"/>
  <c r="S653" i="35"/>
  <c r="S654" i="35"/>
  <c r="S655" i="35"/>
  <c r="S656" i="35"/>
  <c r="S657" i="35"/>
  <c r="S658" i="35"/>
  <c r="S659" i="35"/>
  <c r="S660" i="35"/>
  <c r="S661" i="35"/>
  <c r="S662" i="35"/>
  <c r="S663" i="35"/>
  <c r="S664" i="35"/>
  <c r="S665" i="35"/>
  <c r="S666" i="35"/>
  <c r="S667" i="35"/>
  <c r="S668" i="35"/>
  <c r="S669" i="35"/>
  <c r="S670" i="35"/>
  <c r="S671" i="35"/>
  <c r="S672" i="35"/>
  <c r="S673" i="35"/>
  <c r="S674" i="35"/>
  <c r="S675" i="35"/>
  <c r="S676" i="35"/>
  <c r="S677" i="35"/>
  <c r="S678" i="35"/>
  <c r="S679" i="35"/>
  <c r="S680" i="35"/>
  <c r="S681" i="35"/>
  <c r="S682" i="35"/>
  <c r="S683" i="35"/>
  <c r="S684" i="35"/>
  <c r="S685" i="35"/>
  <c r="S686" i="35"/>
  <c r="S687" i="35"/>
  <c r="S688" i="35"/>
  <c r="S689" i="35"/>
  <c r="S690" i="35"/>
  <c r="S691" i="35"/>
  <c r="S692" i="35"/>
  <c r="S693" i="35"/>
  <c r="S694" i="35"/>
  <c r="S695" i="35"/>
  <c r="S696" i="35"/>
  <c r="S697" i="35"/>
  <c r="S698" i="35"/>
  <c r="S699" i="35"/>
  <c r="S700" i="35"/>
  <c r="S701" i="35"/>
  <c r="S702" i="35"/>
  <c r="S703" i="35"/>
  <c r="S704" i="35"/>
  <c r="S705" i="35"/>
  <c r="S706" i="35"/>
  <c r="S707" i="35"/>
  <c r="S708" i="35"/>
  <c r="S709" i="35"/>
  <c r="S710" i="35"/>
  <c r="S711" i="35"/>
  <c r="S712" i="35"/>
  <c r="S713" i="35"/>
  <c r="S714" i="35"/>
  <c r="S715" i="35"/>
  <c r="S716" i="35"/>
  <c r="S717" i="35"/>
  <c r="S718" i="35"/>
  <c r="S719" i="35"/>
  <c r="S720" i="35"/>
  <c r="S721" i="35"/>
  <c r="S722" i="35"/>
  <c r="S723" i="35"/>
  <c r="S724" i="35"/>
  <c r="S725" i="35"/>
  <c r="S726" i="35"/>
  <c r="S727" i="35"/>
  <c r="S728" i="35"/>
  <c r="S729" i="35"/>
  <c r="S730" i="35"/>
  <c r="S731" i="35"/>
  <c r="S732" i="35"/>
  <c r="S733" i="35"/>
  <c r="S734" i="35"/>
  <c r="S735" i="35"/>
  <c r="S736" i="35"/>
  <c r="S737" i="35"/>
  <c r="S738" i="35"/>
  <c r="S739" i="35"/>
  <c r="S740" i="35"/>
  <c r="S741" i="35"/>
  <c r="S742" i="35"/>
  <c r="S743" i="35"/>
  <c r="S744" i="35"/>
  <c r="S745" i="35"/>
  <c r="S746" i="35"/>
  <c r="S747" i="35"/>
  <c r="S748" i="35"/>
  <c r="S749" i="35"/>
  <c r="S750" i="35"/>
  <c r="S751" i="35"/>
  <c r="S752" i="35"/>
  <c r="S753" i="35"/>
  <c r="S754" i="35"/>
  <c r="S755" i="35"/>
  <c r="S756" i="35"/>
  <c r="S757" i="35"/>
  <c r="S758" i="35"/>
  <c r="S759" i="35"/>
  <c r="S760" i="35"/>
  <c r="S761" i="35"/>
  <c r="S762" i="35"/>
  <c r="S763" i="35"/>
  <c r="S764" i="35"/>
  <c r="S765" i="35"/>
  <c r="S766" i="35"/>
  <c r="S767" i="35"/>
  <c r="S768" i="35"/>
  <c r="S769" i="35"/>
  <c r="S770" i="35"/>
  <c r="S771" i="35"/>
  <c r="S772" i="35"/>
  <c r="S773" i="35"/>
  <c r="S774" i="35"/>
  <c r="S775" i="35"/>
  <c r="S776" i="35"/>
  <c r="S777" i="35"/>
  <c r="S778" i="35"/>
  <c r="S779" i="35"/>
  <c r="S780" i="35"/>
  <c r="S781" i="35"/>
  <c r="S782" i="35"/>
  <c r="S783" i="35"/>
  <c r="S784" i="35"/>
  <c r="S785" i="35"/>
  <c r="S786" i="35"/>
  <c r="S787" i="35"/>
  <c r="S788" i="35"/>
  <c r="S789" i="35"/>
  <c r="S790" i="35"/>
  <c r="S791" i="35"/>
  <c r="S792" i="35"/>
  <c r="S793" i="35"/>
  <c r="S794" i="35"/>
  <c r="S795" i="35"/>
  <c r="S796" i="35"/>
  <c r="S797" i="35"/>
  <c r="S798" i="35"/>
  <c r="S799" i="35"/>
  <c r="S800" i="35"/>
  <c r="S801" i="35"/>
  <c r="S802" i="35"/>
  <c r="S803" i="35"/>
  <c r="S804" i="35"/>
  <c r="S805" i="35"/>
  <c r="S806" i="35"/>
  <c r="S807" i="35"/>
  <c r="S808" i="35"/>
  <c r="S809" i="35"/>
  <c r="S810" i="35"/>
  <c r="S811" i="35"/>
  <c r="S812" i="35"/>
  <c r="S813" i="35"/>
  <c r="S814" i="35"/>
  <c r="S815" i="35"/>
  <c r="S816" i="35"/>
  <c r="S817" i="35"/>
  <c r="S818" i="35"/>
  <c r="S819" i="35"/>
  <c r="S820" i="35"/>
  <c r="S821" i="35"/>
  <c r="S822" i="35"/>
  <c r="S823" i="35"/>
  <c r="S824" i="35"/>
  <c r="S825" i="35"/>
  <c r="S826" i="35"/>
  <c r="S827" i="35"/>
  <c r="S828" i="35"/>
  <c r="S829" i="35"/>
  <c r="S830" i="35"/>
  <c r="S831" i="35"/>
  <c r="S832" i="35"/>
  <c r="S833" i="35"/>
  <c r="S834" i="35"/>
  <c r="S835" i="35"/>
  <c r="S836" i="35"/>
  <c r="S837" i="35"/>
  <c r="S838" i="35"/>
  <c r="S839" i="35"/>
  <c r="S840" i="35"/>
  <c r="S841" i="35"/>
  <c r="S842" i="35"/>
  <c r="S843" i="35"/>
  <c r="S844" i="35"/>
  <c r="S845" i="35"/>
  <c r="S846" i="35"/>
  <c r="S847" i="35"/>
  <c r="S848" i="35"/>
  <c r="S849" i="35"/>
  <c r="S850" i="35"/>
  <c r="S851" i="35"/>
  <c r="S852" i="35"/>
  <c r="S853" i="35"/>
  <c r="S854" i="35"/>
  <c r="S855" i="35"/>
  <c r="S856" i="35"/>
  <c r="S857" i="35"/>
  <c r="S858" i="35"/>
  <c r="S859" i="35"/>
  <c r="S860" i="35"/>
  <c r="S861" i="35"/>
  <c r="S862" i="35"/>
  <c r="S863" i="35"/>
  <c r="S864" i="35"/>
  <c r="S865" i="35"/>
  <c r="S866" i="35"/>
  <c r="S867" i="35"/>
  <c r="S868" i="35"/>
  <c r="S869" i="35"/>
  <c r="S870" i="35"/>
  <c r="S871" i="35"/>
  <c r="S872" i="35"/>
  <c r="S873" i="35"/>
  <c r="S874" i="35"/>
  <c r="S875" i="35"/>
  <c r="S876" i="35"/>
  <c r="S877" i="35"/>
  <c r="S878" i="35"/>
  <c r="S879" i="35"/>
  <c r="S880" i="35"/>
  <c r="S881" i="35"/>
  <c r="S882" i="35"/>
  <c r="S883" i="35"/>
  <c r="S884" i="35"/>
  <c r="S885" i="35"/>
  <c r="S886" i="35"/>
  <c r="S887" i="35"/>
  <c r="S888" i="35"/>
  <c r="S889" i="35"/>
  <c r="S890" i="35"/>
  <c r="S891" i="35"/>
  <c r="S892" i="35"/>
  <c r="S893" i="35"/>
  <c r="S894" i="35"/>
  <c r="S895" i="35"/>
  <c r="S896" i="35"/>
  <c r="S897" i="35"/>
  <c r="S898" i="35"/>
  <c r="S899" i="35"/>
  <c r="S900" i="35"/>
  <c r="S901" i="35"/>
  <c r="S902" i="35"/>
  <c r="S903" i="35"/>
  <c r="S904" i="35"/>
  <c r="S905" i="35"/>
  <c r="S906" i="35"/>
  <c r="S907" i="35"/>
  <c r="S908" i="35"/>
  <c r="S909" i="35"/>
  <c r="S910" i="35"/>
  <c r="S911" i="35"/>
  <c r="S912" i="35"/>
  <c r="S913" i="35"/>
  <c r="S914" i="35"/>
  <c r="S915" i="35"/>
  <c r="S916" i="35"/>
  <c r="S917" i="35"/>
  <c r="S918" i="35"/>
  <c r="S919" i="35"/>
  <c r="S920" i="35"/>
  <c r="S921" i="35"/>
  <c r="S922" i="35"/>
  <c r="S923" i="35"/>
  <c r="S924" i="35"/>
  <c r="S925" i="35"/>
  <c r="S926" i="35"/>
  <c r="S927" i="35"/>
  <c r="S928" i="35"/>
  <c r="S929" i="35"/>
  <c r="S930" i="35"/>
  <c r="S931" i="35"/>
  <c r="S932" i="35"/>
  <c r="S933" i="35"/>
  <c r="S934" i="35"/>
  <c r="S935" i="35"/>
  <c r="S936" i="35"/>
  <c r="S937" i="35"/>
  <c r="S938" i="35"/>
  <c r="S939" i="35"/>
  <c r="S940" i="35"/>
  <c r="S941" i="35"/>
  <c r="S942" i="35"/>
  <c r="S943" i="35"/>
  <c r="S944" i="35"/>
  <c r="S945" i="35"/>
  <c r="S946" i="35"/>
  <c r="S947" i="35"/>
  <c r="S948" i="35"/>
  <c r="S949" i="35"/>
  <c r="S950" i="35"/>
  <c r="S951" i="35"/>
  <c r="S952" i="35"/>
  <c r="S953" i="35"/>
  <c r="S954" i="35"/>
  <c r="S955" i="35"/>
  <c r="S956" i="35"/>
  <c r="S957" i="35"/>
  <c r="S958" i="35"/>
  <c r="S959" i="35"/>
  <c r="S960" i="35"/>
  <c r="S961" i="35"/>
  <c r="S962" i="35"/>
  <c r="S963" i="35"/>
  <c r="S964" i="35"/>
  <c r="S965" i="35"/>
  <c r="S966" i="35"/>
  <c r="S967" i="35"/>
  <c r="S968" i="35"/>
  <c r="S969" i="35"/>
  <c r="S970" i="35"/>
  <c r="S971" i="35"/>
  <c r="S972" i="35"/>
  <c r="S973" i="35"/>
  <c r="S974" i="35"/>
  <c r="S975" i="35"/>
  <c r="S976" i="35"/>
  <c r="S977" i="35"/>
  <c r="S978" i="35"/>
  <c r="S979" i="35"/>
  <c r="S980" i="35"/>
  <c r="S981" i="35"/>
  <c r="S982" i="35"/>
  <c r="S983" i="35"/>
  <c r="S984" i="35"/>
  <c r="S985" i="35"/>
  <c r="S986" i="35"/>
  <c r="S987" i="35"/>
  <c r="S988" i="35"/>
  <c r="S989" i="35"/>
  <c r="S990" i="35"/>
  <c r="S991" i="35"/>
  <c r="S992" i="35"/>
  <c r="S993" i="35"/>
  <c r="S994" i="35"/>
  <c r="S995" i="35"/>
  <c r="S996" i="35"/>
  <c r="S997" i="35"/>
  <c r="S998" i="35"/>
  <c r="S999" i="35"/>
  <c r="S1000" i="35"/>
  <c r="S1001" i="35"/>
  <c r="S1002" i="35"/>
  <c r="S1003" i="35"/>
  <c r="S1004" i="35"/>
  <c r="S1005" i="35"/>
  <c r="S1006" i="35"/>
  <c r="S1007" i="35"/>
  <c r="S1008" i="35"/>
  <c r="S1009" i="35"/>
  <c r="S1010" i="35"/>
  <c r="S1011" i="35"/>
  <c r="S1012" i="35"/>
  <c r="S1013" i="35"/>
  <c r="S1014" i="35"/>
  <c r="S1015" i="35"/>
  <c r="S1016" i="35"/>
  <c r="S1017" i="35"/>
  <c r="S1018" i="35"/>
  <c r="S1019" i="35"/>
  <c r="S1020" i="35"/>
  <c r="S1021" i="35"/>
  <c r="S1022" i="35"/>
  <c r="S1023" i="35"/>
  <c r="S1024" i="35"/>
  <c r="S1025" i="35"/>
  <c r="S1026" i="35"/>
  <c r="S1027" i="35"/>
  <c r="S1028" i="35"/>
  <c r="S1029" i="35"/>
  <c r="S1030" i="35"/>
  <c r="S1031" i="35"/>
  <c r="S1032" i="35"/>
  <c r="S1033" i="35"/>
  <c r="S1034" i="35"/>
  <c r="S1035" i="35"/>
  <c r="S1036" i="35"/>
  <c r="S1037" i="35"/>
  <c r="S1038" i="35"/>
  <c r="S1039" i="35"/>
  <c r="S1040" i="35"/>
  <c r="S1041" i="35"/>
  <c r="S1042" i="35"/>
  <c r="S1043" i="35"/>
  <c r="S1044" i="35"/>
  <c r="S1045" i="35"/>
  <c r="S1046" i="35"/>
  <c r="S1047" i="35"/>
  <c r="S1048" i="35"/>
  <c r="S1049" i="35"/>
  <c r="S1050" i="35"/>
  <c r="S1051" i="35"/>
  <c r="S1052" i="35"/>
  <c r="S1053" i="35"/>
  <c r="S1054" i="35"/>
  <c r="S1055" i="35"/>
  <c r="S1056" i="35"/>
  <c r="S1057" i="35"/>
  <c r="S1058" i="35"/>
  <c r="S1059" i="35"/>
  <c r="S1060" i="35"/>
  <c r="S1061" i="35"/>
  <c r="S1062" i="35"/>
  <c r="S1063" i="35"/>
  <c r="S1064" i="35"/>
  <c r="S1065" i="35"/>
  <c r="S1066" i="35"/>
  <c r="S1067" i="35"/>
  <c r="S1068" i="35"/>
  <c r="S1069" i="35"/>
  <c r="S1070" i="35"/>
  <c r="S1071" i="35"/>
  <c r="S1072" i="35"/>
  <c r="S1073" i="35"/>
  <c r="S1074" i="35"/>
  <c r="S1075" i="35"/>
  <c r="S1076" i="35"/>
  <c r="S1077" i="35"/>
  <c r="S1078" i="35"/>
  <c r="S1079" i="35"/>
  <c r="S1080" i="35"/>
  <c r="S1081" i="35"/>
  <c r="S1082" i="35"/>
  <c r="S1083" i="35"/>
  <c r="S1084" i="35"/>
  <c r="S1085" i="35"/>
  <c r="S1086" i="35"/>
  <c r="S1087" i="35"/>
  <c r="S1088" i="35"/>
  <c r="S1089" i="35"/>
  <c r="S1090" i="35"/>
  <c r="S1091" i="35"/>
  <c r="S1092" i="35"/>
  <c r="S1093" i="35"/>
  <c r="S1094" i="35"/>
  <c r="S1095" i="35"/>
  <c r="S1096" i="35"/>
  <c r="S1097" i="35"/>
  <c r="S1098" i="35"/>
  <c r="S1099" i="35"/>
  <c r="S1100" i="35"/>
  <c r="S1101" i="35"/>
  <c r="S1102" i="35"/>
  <c r="S1103" i="35"/>
  <c r="S1104" i="35"/>
  <c r="S1105" i="35"/>
  <c r="S1106" i="35"/>
  <c r="S1107" i="35"/>
  <c r="S1108" i="35"/>
  <c r="S1109" i="35"/>
  <c r="S1110" i="35"/>
  <c r="S1111" i="35"/>
  <c r="S1112" i="35"/>
  <c r="S1113" i="35"/>
  <c r="S1114" i="35"/>
  <c r="S1115" i="35"/>
  <c r="S1116" i="35"/>
  <c r="S1117" i="35"/>
  <c r="S1118" i="35"/>
  <c r="S1119" i="35"/>
  <c r="S1120" i="35"/>
  <c r="S1121" i="35"/>
  <c r="S1122" i="35"/>
  <c r="S1123" i="35"/>
  <c r="S1124" i="35"/>
  <c r="S1125" i="35"/>
  <c r="S1126" i="35"/>
  <c r="S1127" i="35"/>
  <c r="S1128" i="35"/>
  <c r="S1129" i="35"/>
  <c r="S1130" i="35"/>
  <c r="S1131" i="35"/>
  <c r="S1132" i="35"/>
  <c r="S1133" i="35"/>
  <c r="S1134" i="35"/>
  <c r="S1135" i="35"/>
  <c r="S1136" i="35"/>
  <c r="S1137" i="35"/>
  <c r="S1138" i="35"/>
  <c r="S1139" i="35"/>
  <c r="S1140" i="35"/>
  <c r="S1141" i="35"/>
  <c r="S1142" i="35"/>
  <c r="S1143" i="35"/>
  <c r="S1144" i="35"/>
  <c r="S1145" i="35"/>
  <c r="S1146" i="35"/>
  <c r="S1147" i="35"/>
  <c r="S1148" i="35"/>
  <c r="S1149" i="35"/>
  <c r="S1150" i="35"/>
  <c r="S1151" i="35"/>
  <c r="S1152" i="35"/>
  <c r="S1153" i="35"/>
  <c r="S1154" i="35"/>
  <c r="S1155" i="35"/>
  <c r="S1156" i="35"/>
  <c r="S1157" i="35"/>
  <c r="S1158" i="35"/>
  <c r="S1159" i="35"/>
  <c r="S1160" i="35"/>
  <c r="S1161" i="35"/>
  <c r="S1162" i="35"/>
  <c r="S1163" i="35"/>
  <c r="S1164" i="35"/>
  <c r="S1165" i="35"/>
  <c r="S1166" i="35"/>
  <c r="S1167" i="35"/>
  <c r="S1168" i="35"/>
  <c r="S1169" i="35"/>
  <c r="S1170" i="35"/>
  <c r="S1171" i="35"/>
  <c r="S1172" i="35"/>
  <c r="S1173" i="35"/>
  <c r="S1174" i="35"/>
  <c r="S1175" i="35"/>
  <c r="S1176" i="35"/>
  <c r="S1177" i="35"/>
  <c r="S1178" i="35"/>
  <c r="S1179" i="35"/>
  <c r="S1180" i="35"/>
  <c r="S1181" i="35"/>
  <c r="S1182" i="35"/>
  <c r="S1183" i="35"/>
  <c r="S1184" i="35"/>
  <c r="S1185" i="35"/>
  <c r="S1186" i="35"/>
  <c r="S1187" i="35"/>
  <c r="S1188" i="35"/>
  <c r="S1189" i="35"/>
  <c r="S1190" i="35"/>
  <c r="S1191" i="35"/>
  <c r="S1192" i="35"/>
  <c r="S1193" i="35"/>
  <c r="S1194" i="35"/>
  <c r="S1195" i="35"/>
  <c r="S1196" i="35"/>
  <c r="S1197" i="35"/>
  <c r="S1198" i="35"/>
  <c r="S1199" i="35"/>
  <c r="S1200" i="35"/>
  <c r="S1201" i="35"/>
  <c r="S1202" i="35"/>
  <c r="S1203" i="35"/>
  <c r="S1204" i="35"/>
  <c r="S1205" i="35"/>
  <c r="S1206" i="35"/>
  <c r="S1207" i="35"/>
  <c r="S1208" i="35"/>
  <c r="S1209" i="35"/>
  <c r="S1210" i="35"/>
  <c r="S1211" i="35"/>
  <c r="S1212" i="35"/>
  <c r="S1213" i="35"/>
  <c r="S1214" i="35"/>
  <c r="S1215" i="35"/>
  <c r="S1216" i="35"/>
  <c r="S1217" i="35"/>
  <c r="S1218" i="35"/>
  <c r="S1219" i="35"/>
  <c r="S1220" i="35"/>
  <c r="S1221" i="35"/>
  <c r="S1222" i="35"/>
  <c r="S1223" i="35"/>
  <c r="S1224" i="35"/>
  <c r="S1225" i="35"/>
  <c r="S1226" i="35"/>
  <c r="S1227" i="35"/>
  <c r="S1228" i="35"/>
  <c r="S1229" i="35"/>
  <c r="S1230" i="35"/>
  <c r="S1231" i="35"/>
  <c r="S1232" i="35"/>
  <c r="S1233" i="35"/>
  <c r="S1234" i="35"/>
  <c r="S1235" i="35"/>
  <c r="S1236" i="35"/>
  <c r="S1237" i="35"/>
  <c r="S1238" i="35"/>
  <c r="S1239" i="35"/>
  <c r="S1240" i="35"/>
  <c r="S1241" i="35"/>
  <c r="S1242" i="35"/>
  <c r="S1243" i="35"/>
  <c r="S1244" i="35"/>
  <c r="S1245" i="35"/>
  <c r="S1246" i="35"/>
  <c r="S1247" i="35"/>
  <c r="S1248" i="35"/>
  <c r="S1249" i="35"/>
  <c r="S1250" i="35"/>
  <c r="S1251" i="35"/>
  <c r="S1252" i="35"/>
  <c r="S1253" i="35"/>
  <c r="S1254" i="35"/>
  <c r="S1255" i="35"/>
  <c r="S1256" i="35"/>
  <c r="S1257" i="35"/>
  <c r="S1258" i="35"/>
  <c r="S1259" i="35"/>
  <c r="S1260" i="35"/>
  <c r="S1261" i="35"/>
  <c r="S1262" i="35"/>
  <c r="S1263" i="35"/>
  <c r="S1264" i="35"/>
  <c r="S1265" i="35"/>
  <c r="S1266" i="35"/>
  <c r="S1267" i="35"/>
  <c r="S1268" i="35"/>
  <c r="S1269" i="35"/>
  <c r="S1270" i="35"/>
  <c r="S1271" i="35"/>
  <c r="S1272" i="35"/>
  <c r="S1273" i="35"/>
  <c r="S1274" i="35"/>
  <c r="S1275" i="35"/>
  <c r="S1276" i="35"/>
  <c r="S1277" i="35"/>
  <c r="S1278" i="35"/>
  <c r="S1279" i="35"/>
  <c r="S1280" i="35"/>
  <c r="S1281" i="35"/>
  <c r="S1282" i="35"/>
  <c r="S1283" i="35"/>
  <c r="S1284" i="35"/>
  <c r="S1285" i="35"/>
  <c r="S1286" i="35"/>
  <c r="S1287" i="35"/>
  <c r="S1288" i="35"/>
  <c r="S1289" i="35"/>
  <c r="S1290" i="35"/>
  <c r="S1291" i="35"/>
  <c r="S1292" i="35"/>
  <c r="S1293" i="35"/>
  <c r="S1294" i="35"/>
  <c r="S1295" i="35"/>
  <c r="S1296" i="35"/>
  <c r="S1297" i="35"/>
  <c r="S1298" i="35"/>
  <c r="S1299" i="35"/>
  <c r="S1300" i="35"/>
  <c r="S1301" i="35"/>
  <c r="S1302" i="35"/>
  <c r="S1303" i="35"/>
  <c r="S1304" i="35"/>
  <c r="S1305" i="35"/>
  <c r="S1306" i="35"/>
  <c r="S1307" i="35"/>
  <c r="S1308" i="35"/>
  <c r="S1309" i="35"/>
  <c r="S1310" i="35"/>
  <c r="S1311" i="35"/>
  <c r="S1312" i="35"/>
  <c r="S1313" i="35"/>
  <c r="S1314" i="35"/>
  <c r="S1315" i="35"/>
  <c r="S1316" i="35"/>
  <c r="S1317" i="35"/>
  <c r="S1318" i="35"/>
  <c r="S1319" i="35"/>
  <c r="S1320" i="35"/>
  <c r="S1321" i="35"/>
  <c r="S1322" i="35"/>
  <c r="S1323" i="35"/>
  <c r="S1324" i="35"/>
  <c r="S1325" i="35"/>
  <c r="S1326" i="35"/>
  <c r="S1327" i="35"/>
  <c r="S1328" i="35"/>
  <c r="S1329" i="35"/>
  <c r="S1330" i="35"/>
  <c r="S1331" i="35"/>
  <c r="S1332" i="35"/>
  <c r="S1333" i="35"/>
  <c r="S1334" i="35"/>
  <c r="S1335" i="35"/>
  <c r="S1336" i="35"/>
  <c r="S1337" i="35"/>
  <c r="S1338" i="35"/>
  <c r="S1339" i="35"/>
  <c r="S1340" i="35"/>
  <c r="S1341" i="35"/>
  <c r="S1342" i="35"/>
  <c r="S1343" i="35"/>
  <c r="S1344" i="35"/>
  <c r="S1345" i="35"/>
  <c r="S1346" i="35"/>
  <c r="S1347" i="35"/>
  <c r="S1348" i="35"/>
  <c r="S1349" i="35"/>
  <c r="S1350" i="35"/>
  <c r="S1351" i="35"/>
  <c r="S1352" i="35"/>
  <c r="S1353" i="35"/>
  <c r="S1354" i="35"/>
  <c r="S1355" i="35"/>
  <c r="S1356" i="35"/>
  <c r="S1357" i="35"/>
  <c r="S1358" i="35"/>
  <c r="S1359" i="35"/>
  <c r="S1360" i="35"/>
  <c r="S1361" i="35"/>
  <c r="S1362" i="35"/>
  <c r="S1363" i="35"/>
  <c r="S1364" i="35"/>
  <c r="S1365" i="35"/>
  <c r="S1366" i="35"/>
  <c r="S1367" i="35"/>
  <c r="S1368" i="35"/>
  <c r="S1369" i="35"/>
  <c r="S1370" i="35"/>
  <c r="S1371" i="35"/>
  <c r="S1372" i="35"/>
  <c r="S1373" i="35"/>
  <c r="S1374" i="35"/>
  <c r="S1375" i="35"/>
  <c r="S1376" i="35"/>
  <c r="S1377" i="35"/>
  <c r="S1378" i="35"/>
  <c r="S1379" i="35"/>
  <c r="S1380" i="35"/>
  <c r="S1381" i="35"/>
  <c r="S1382" i="35"/>
  <c r="S1383" i="35"/>
  <c r="S1384" i="35"/>
  <c r="S1385" i="35"/>
  <c r="S1386" i="35"/>
  <c r="S1387" i="35"/>
  <c r="S1388" i="35"/>
  <c r="S1389" i="35"/>
  <c r="S1390" i="35"/>
  <c r="S1391" i="35"/>
  <c r="S1392" i="35"/>
  <c r="S1393" i="35"/>
  <c r="S1394" i="35"/>
  <c r="S1395" i="35"/>
  <c r="S1396" i="35"/>
  <c r="S1397" i="35"/>
  <c r="S1398" i="35"/>
  <c r="S1399" i="35"/>
  <c r="S1400" i="35"/>
  <c r="S1401" i="35"/>
  <c r="S1402" i="35"/>
  <c r="S1403" i="35"/>
  <c r="S1404" i="35"/>
  <c r="S1405" i="35"/>
  <c r="S1406" i="35"/>
  <c r="S1407" i="35"/>
  <c r="S1408" i="35"/>
  <c r="S1409" i="35"/>
  <c r="S1410" i="35"/>
  <c r="S1411" i="35"/>
  <c r="S1412" i="35"/>
  <c r="S1413" i="35"/>
  <c r="S1414" i="35"/>
  <c r="S1415" i="35"/>
  <c r="S1416" i="35"/>
  <c r="S1417" i="35"/>
  <c r="S1418" i="35"/>
  <c r="S1419" i="35"/>
  <c r="S1420" i="35"/>
  <c r="S1421" i="35"/>
  <c r="S1422" i="35"/>
  <c r="S1423" i="35"/>
  <c r="S1424" i="35"/>
  <c r="S1425" i="35"/>
  <c r="S1426" i="35"/>
  <c r="S1427" i="35"/>
  <c r="S1428" i="35"/>
  <c r="S1429" i="35"/>
  <c r="S1430" i="35"/>
  <c r="S1431" i="35"/>
  <c r="S1432" i="35"/>
  <c r="S1433" i="35"/>
  <c r="S1434" i="35"/>
  <c r="S1435" i="35"/>
  <c r="S1436" i="35"/>
  <c r="S1437" i="35"/>
  <c r="S1438" i="35"/>
  <c r="S1439" i="35"/>
  <c r="S1440" i="35"/>
  <c r="S1441" i="35"/>
  <c r="S1442" i="35"/>
  <c r="S1443" i="35"/>
  <c r="S1444" i="35"/>
  <c r="S1445" i="35"/>
  <c r="S1446" i="35"/>
  <c r="S1447" i="35"/>
  <c r="S1448" i="35"/>
  <c r="S1449" i="35"/>
  <c r="S1450" i="35"/>
  <c r="S1451" i="35"/>
  <c r="S1452" i="35"/>
  <c r="S1453" i="35"/>
  <c r="S1454" i="35"/>
  <c r="S1455" i="35"/>
  <c r="S1456" i="35"/>
  <c r="S1457" i="35"/>
  <c r="S1458" i="35"/>
  <c r="S1459" i="35"/>
  <c r="S1460" i="35"/>
  <c r="S1461" i="35"/>
  <c r="S1462" i="35"/>
  <c r="S1463" i="35"/>
  <c r="S1464" i="35"/>
  <c r="S1465" i="35"/>
  <c r="S1466" i="35"/>
  <c r="S1467" i="35"/>
  <c r="S1468" i="35"/>
  <c r="S1469" i="35"/>
  <c r="S1470" i="35"/>
  <c r="S1471" i="35"/>
  <c r="S1472" i="35"/>
  <c r="S1473" i="35"/>
  <c r="S1474" i="35"/>
  <c r="S1475" i="35"/>
  <c r="S1476" i="35"/>
  <c r="S1477" i="35"/>
  <c r="S1478" i="35"/>
  <c r="S1479" i="35"/>
  <c r="S1480" i="35"/>
  <c r="S1481" i="35"/>
  <c r="S1482" i="35"/>
  <c r="S1483" i="35"/>
  <c r="S1484" i="35"/>
  <c r="S1485" i="35"/>
  <c r="S1486" i="35"/>
  <c r="S1487" i="35"/>
  <c r="S1488" i="35"/>
  <c r="S1489" i="35"/>
  <c r="S1490" i="35"/>
  <c r="S1491" i="35"/>
  <c r="S1492" i="35"/>
  <c r="S1493" i="35"/>
  <c r="S1494" i="35"/>
  <c r="S1495" i="35"/>
  <c r="S1496" i="35"/>
  <c r="S1497" i="35"/>
  <c r="S1498" i="35"/>
  <c r="S1499" i="35"/>
  <c r="S1500" i="35"/>
  <c r="S1501" i="35"/>
  <c r="S1502" i="35"/>
  <c r="S1503" i="35"/>
  <c r="S1504" i="35"/>
  <c r="S1505" i="35"/>
  <c r="S1506" i="35"/>
  <c r="S1507" i="35"/>
  <c r="S1508" i="35"/>
  <c r="S1509" i="35"/>
  <c r="S1510" i="35"/>
  <c r="S1511" i="35"/>
  <c r="S1512" i="35"/>
  <c r="S1513" i="35"/>
  <c r="S1514" i="35"/>
  <c r="S1515" i="35"/>
  <c r="S1516" i="35"/>
  <c r="S1517" i="35"/>
  <c r="S1518" i="35"/>
  <c r="S1519" i="35"/>
  <c r="S1520" i="35"/>
  <c r="S1521" i="35"/>
  <c r="S1522" i="35"/>
  <c r="S1523" i="35"/>
  <c r="S1524" i="35"/>
  <c r="S1525" i="35"/>
  <c r="S1526" i="35"/>
  <c r="S1527" i="35"/>
  <c r="S1528" i="35"/>
  <c r="S1529" i="35"/>
  <c r="S1530" i="35"/>
  <c r="S1531" i="35"/>
  <c r="S1532" i="35"/>
  <c r="S1533" i="35"/>
  <c r="S1534" i="35"/>
  <c r="S1535" i="35"/>
  <c r="S1536" i="35"/>
  <c r="S1537" i="35"/>
  <c r="S1538" i="35"/>
  <c r="S1539" i="35"/>
  <c r="S1540" i="35"/>
  <c r="S1541" i="35"/>
  <c r="S1542" i="35"/>
  <c r="S1543" i="35"/>
  <c r="S1544" i="35"/>
  <c r="S1545" i="35"/>
  <c r="S1546" i="35"/>
  <c r="S1547" i="35"/>
  <c r="S1548" i="35"/>
  <c r="S1549" i="35"/>
  <c r="S1550" i="35"/>
  <c r="S1551" i="35"/>
  <c r="S1552" i="35"/>
  <c r="S1553" i="35"/>
  <c r="S1554" i="35"/>
  <c r="S1555" i="35"/>
  <c r="S1556" i="35"/>
  <c r="S1557" i="35"/>
  <c r="S1558" i="35"/>
  <c r="S1559" i="35"/>
  <c r="S1560" i="35"/>
  <c r="S1561" i="35"/>
  <c r="S1562" i="35"/>
  <c r="S1563" i="35"/>
  <c r="S1564" i="35"/>
  <c r="S1565" i="35"/>
  <c r="S1566" i="35"/>
  <c r="S1567" i="35"/>
  <c r="S1568" i="35"/>
  <c r="S1569" i="35"/>
  <c r="S1570" i="35"/>
  <c r="S1571" i="35"/>
  <c r="S1572" i="35"/>
  <c r="S1573" i="35"/>
  <c r="S1574" i="35"/>
  <c r="S1575" i="35"/>
  <c r="S1576" i="35"/>
  <c r="S1577" i="35"/>
  <c r="S1578" i="35"/>
  <c r="S1579" i="35"/>
  <c r="S1580" i="35"/>
  <c r="S1581" i="35"/>
  <c r="S1582" i="35"/>
  <c r="S1583" i="35"/>
  <c r="S1584" i="35"/>
  <c r="S1585" i="35"/>
  <c r="S1586" i="35"/>
  <c r="S1587" i="35"/>
  <c r="S1588" i="35"/>
  <c r="S1589" i="35"/>
  <c r="S1590" i="35"/>
  <c r="S1591" i="35"/>
  <c r="S1592" i="35"/>
  <c r="S1593" i="35"/>
  <c r="S1594" i="35"/>
  <c r="S1595" i="35"/>
  <c r="S1596" i="35"/>
  <c r="S1597" i="35"/>
  <c r="S1598" i="35"/>
  <c r="S1599" i="35"/>
  <c r="S1600" i="35"/>
  <c r="S1601" i="35"/>
  <c r="S1602" i="35"/>
  <c r="S1603" i="35"/>
  <c r="S1604" i="35"/>
  <c r="S1605" i="35"/>
  <c r="S1606" i="35"/>
  <c r="S1607" i="35"/>
  <c r="S1608" i="35"/>
  <c r="S1609" i="35"/>
  <c r="S1610" i="35"/>
  <c r="S1611" i="35"/>
  <c r="S1612" i="35"/>
  <c r="S1613" i="35"/>
  <c r="S1614" i="35"/>
  <c r="S1615" i="35"/>
  <c r="S1616" i="35"/>
  <c r="S1617" i="35"/>
  <c r="S1618" i="35"/>
  <c r="S1619" i="35"/>
  <c r="S1620" i="35"/>
  <c r="S1621" i="35"/>
  <c r="S1622" i="35"/>
  <c r="S1623" i="35"/>
  <c r="S1624" i="35"/>
  <c r="S1625" i="35"/>
  <c r="S1626" i="35"/>
  <c r="S1627" i="35"/>
  <c r="S1628" i="35"/>
  <c r="S1629" i="35"/>
  <c r="S1630" i="35"/>
  <c r="S1631" i="35"/>
  <c r="S1632" i="35"/>
  <c r="S1633" i="35"/>
  <c r="S1634" i="35"/>
  <c r="S1635" i="35"/>
  <c r="S1636" i="35"/>
  <c r="S1637" i="35"/>
  <c r="S1638" i="35"/>
  <c r="S1639" i="35"/>
  <c r="S1640" i="35"/>
  <c r="S1641" i="35"/>
  <c r="S1642" i="35"/>
  <c r="S1643" i="35"/>
  <c r="S1644" i="35"/>
  <c r="S1645" i="35"/>
  <c r="S1646" i="35"/>
  <c r="S1647" i="35"/>
  <c r="S1648" i="35"/>
  <c r="S1649" i="35"/>
  <c r="S1650" i="35"/>
  <c r="S1651" i="35"/>
  <c r="S1652" i="35"/>
  <c r="S1653" i="35"/>
  <c r="S1654" i="35"/>
  <c r="S1655" i="35"/>
  <c r="S1656" i="35"/>
  <c r="S1657" i="35"/>
  <c r="S1658" i="35"/>
  <c r="S1659" i="35"/>
  <c r="S1660" i="35"/>
  <c r="S1661" i="35"/>
  <c r="S1662" i="35"/>
  <c r="S1663" i="35"/>
  <c r="S1664" i="35"/>
  <c r="S1665" i="35"/>
  <c r="S1666" i="35"/>
  <c r="S1667" i="35"/>
  <c r="S1668" i="35"/>
  <c r="S1669" i="35"/>
  <c r="S1670" i="35"/>
  <c r="S1671" i="35"/>
  <c r="S1672" i="35"/>
  <c r="S1673" i="35"/>
  <c r="S1674" i="35"/>
  <c r="S1675" i="35"/>
  <c r="S1676" i="35"/>
  <c r="S1677" i="35"/>
  <c r="S1678" i="35"/>
  <c r="S1679" i="35"/>
  <c r="S1680" i="35"/>
  <c r="S1681" i="35"/>
  <c r="S1682" i="35"/>
  <c r="S1683" i="35"/>
  <c r="S1684" i="35"/>
  <c r="S1685" i="35"/>
  <c r="S1686" i="35"/>
  <c r="S1687" i="35"/>
  <c r="S1688" i="35"/>
  <c r="S1689" i="35"/>
  <c r="S1690" i="35"/>
  <c r="S1691" i="35"/>
  <c r="S1692" i="35"/>
  <c r="S1693" i="35"/>
  <c r="S1694" i="35"/>
  <c r="S1695" i="35"/>
  <c r="S1696" i="35"/>
  <c r="S1697" i="35"/>
  <c r="S1698" i="35"/>
  <c r="S1699" i="35"/>
  <c r="S1700" i="35"/>
  <c r="S1701" i="35"/>
  <c r="S1702" i="35"/>
  <c r="S1703" i="35"/>
  <c r="S1704" i="35"/>
  <c r="S1705" i="35"/>
  <c r="S1706" i="35"/>
  <c r="S1707" i="35"/>
  <c r="S1708" i="35"/>
  <c r="S1709" i="35"/>
  <c r="S1710" i="35"/>
  <c r="S1711" i="35"/>
  <c r="S1712" i="35"/>
  <c r="S1713" i="35"/>
  <c r="S1714" i="35"/>
  <c r="S1715" i="35"/>
  <c r="S1716" i="35"/>
  <c r="S1717" i="35"/>
  <c r="S1718" i="35"/>
  <c r="S1719" i="35"/>
  <c r="S1720" i="35"/>
  <c r="S1721" i="35"/>
  <c r="S1722" i="35"/>
  <c r="S1723" i="35"/>
  <c r="S1724" i="35"/>
  <c r="S1725" i="35"/>
  <c r="S1726" i="35"/>
  <c r="S1727" i="35"/>
  <c r="S1728" i="35"/>
  <c r="S1729" i="35"/>
  <c r="S1730" i="35"/>
  <c r="S1731" i="35"/>
  <c r="S1732" i="35"/>
  <c r="S1733" i="35"/>
  <c r="S1734" i="35"/>
  <c r="S1735" i="35"/>
  <c r="S1736" i="35"/>
  <c r="S1737" i="35"/>
  <c r="S1738" i="35"/>
  <c r="S1739" i="35"/>
  <c r="S1740" i="35"/>
  <c r="S1741" i="35"/>
  <c r="S1742" i="35"/>
  <c r="S1743" i="35"/>
  <c r="S1744" i="35"/>
  <c r="S1745" i="35"/>
  <c r="S1746" i="35"/>
  <c r="S1747" i="35"/>
  <c r="S1748" i="35"/>
  <c r="S1749" i="35"/>
  <c r="S1750" i="35"/>
  <c r="S1751" i="35"/>
  <c r="S1752" i="35"/>
  <c r="S1753" i="35"/>
  <c r="S1754" i="35"/>
  <c r="S1755" i="35"/>
  <c r="S1756" i="35"/>
  <c r="S1757" i="35"/>
  <c r="S1758" i="35"/>
  <c r="S1759" i="35"/>
  <c r="S1760" i="35"/>
  <c r="S1761" i="35"/>
  <c r="S1762" i="35"/>
  <c r="S1763" i="35"/>
  <c r="S1764" i="35"/>
  <c r="S1765" i="35"/>
  <c r="S1766" i="35"/>
  <c r="S1767" i="35"/>
  <c r="S1768" i="35"/>
  <c r="S1769" i="35"/>
  <c r="S1770" i="35"/>
  <c r="S1771" i="35"/>
  <c r="S1772" i="35"/>
  <c r="S1773" i="35"/>
  <c r="S1774" i="35"/>
  <c r="S1775" i="35"/>
  <c r="S1776" i="35"/>
  <c r="S1777" i="35"/>
  <c r="S1778" i="35"/>
  <c r="S1779" i="35"/>
  <c r="S1780" i="35"/>
  <c r="S1781" i="35"/>
  <c r="S1782" i="35"/>
  <c r="S1783" i="35"/>
  <c r="S1784" i="35"/>
  <c r="S1785" i="35"/>
  <c r="S1786" i="35"/>
  <c r="S1787" i="35"/>
  <c r="S1788" i="35"/>
  <c r="S1789" i="35"/>
  <c r="S1790" i="35"/>
  <c r="S1791" i="35"/>
  <c r="S1792" i="35"/>
  <c r="S1793" i="35"/>
  <c r="S1794" i="35"/>
  <c r="S1795" i="35"/>
  <c r="S1796" i="35"/>
  <c r="S1797" i="35"/>
  <c r="S1798" i="35"/>
  <c r="S1799" i="35"/>
  <c r="S1800" i="35"/>
  <c r="S1801" i="35"/>
  <c r="S1802" i="35"/>
  <c r="S1803" i="35"/>
  <c r="S1804" i="35"/>
  <c r="S1805" i="35"/>
  <c r="S1806" i="35"/>
  <c r="S1807" i="35"/>
  <c r="S1808" i="35"/>
  <c r="S1809" i="35"/>
  <c r="S1810" i="35"/>
  <c r="S1811" i="35"/>
  <c r="S1812" i="35"/>
  <c r="S1813" i="35"/>
  <c r="S1814" i="35"/>
  <c r="S1815" i="35"/>
  <c r="S1816" i="35"/>
  <c r="S1817" i="35"/>
  <c r="S1818" i="35"/>
  <c r="S1819" i="35"/>
  <c r="S1820" i="35"/>
  <c r="S1821" i="35"/>
  <c r="S1822" i="35"/>
  <c r="S1823" i="35"/>
  <c r="S1824" i="35"/>
  <c r="S1825" i="35"/>
  <c r="S1826" i="35"/>
  <c r="S1827" i="35"/>
  <c r="S1828" i="35"/>
  <c r="S1829" i="35"/>
  <c r="S1830" i="35"/>
  <c r="S1831" i="35"/>
  <c r="S1832" i="35"/>
  <c r="S1833" i="35"/>
  <c r="S1834" i="35"/>
  <c r="S1835" i="35"/>
  <c r="S1836" i="35"/>
  <c r="S1837" i="35"/>
  <c r="S1838" i="35"/>
  <c r="S1839" i="35"/>
  <c r="S1840" i="35"/>
  <c r="S1841" i="35"/>
  <c r="S1842" i="35"/>
  <c r="S1843" i="35"/>
  <c r="S1844" i="35"/>
  <c r="S1845" i="35"/>
  <c r="S1846" i="35"/>
  <c r="S1847" i="35"/>
  <c r="S1848" i="35"/>
  <c r="S1849" i="35"/>
  <c r="S1850" i="35"/>
  <c r="S1851" i="35"/>
  <c r="S1852" i="35"/>
  <c r="S1853" i="35"/>
  <c r="S1854" i="35"/>
  <c r="S1855" i="35"/>
  <c r="S1856" i="35"/>
  <c r="S1857" i="35"/>
  <c r="S1858" i="35"/>
  <c r="S1859" i="35"/>
  <c r="S1860" i="35"/>
  <c r="S1861" i="35"/>
  <c r="S1862" i="35"/>
  <c r="S1863" i="35"/>
  <c r="S1864" i="35"/>
  <c r="S1865" i="35"/>
  <c r="S1866" i="35"/>
  <c r="S1867" i="35"/>
  <c r="S1868" i="35"/>
  <c r="S1869" i="35"/>
  <c r="S1870" i="35"/>
  <c r="S1871" i="35"/>
  <c r="S1872" i="35"/>
  <c r="S1873" i="35"/>
  <c r="S1874" i="35"/>
  <c r="S1875" i="35"/>
  <c r="S1876" i="35"/>
  <c r="S1877" i="35"/>
  <c r="S1878" i="35"/>
  <c r="S1879" i="35"/>
  <c r="S1880" i="35"/>
  <c r="S1881" i="35"/>
  <c r="S1882" i="35"/>
  <c r="S1883" i="35"/>
  <c r="S1884" i="35"/>
  <c r="S1885" i="35"/>
  <c r="S1886" i="35"/>
  <c r="S1887" i="35"/>
  <c r="S1888" i="35"/>
  <c r="S1889" i="35"/>
  <c r="S1890" i="35"/>
  <c r="S1891" i="35"/>
  <c r="S1892" i="35"/>
  <c r="S1893" i="35"/>
  <c r="S1894" i="35"/>
  <c r="S1895" i="35"/>
  <c r="S1896" i="35"/>
  <c r="S1897" i="35"/>
  <c r="S1898" i="35"/>
  <c r="S1899" i="35"/>
  <c r="S1900" i="35"/>
  <c r="S1901" i="35"/>
  <c r="S1902" i="35"/>
  <c r="S1903" i="35"/>
  <c r="S1904" i="35"/>
  <c r="S1905" i="35"/>
  <c r="S1906" i="35"/>
  <c r="S1907" i="35"/>
  <c r="S1908" i="35"/>
  <c r="S1909" i="35"/>
  <c r="S1910" i="35"/>
  <c r="S1911" i="35"/>
  <c r="S1912" i="35"/>
  <c r="S1913" i="35"/>
  <c r="S1914" i="35"/>
  <c r="S1915" i="35"/>
  <c r="S1916" i="35"/>
  <c r="S1917" i="35"/>
  <c r="S1918" i="35"/>
  <c r="S1919" i="35"/>
  <c r="S1920" i="35"/>
  <c r="S1921" i="35"/>
  <c r="S1922" i="35"/>
  <c r="S1923" i="35"/>
  <c r="S1924" i="35"/>
  <c r="S1925" i="35"/>
  <c r="S1926" i="35"/>
  <c r="S1927" i="35"/>
  <c r="S1928" i="35"/>
  <c r="S1929" i="35"/>
  <c r="S1930" i="35"/>
  <c r="S1931" i="35"/>
  <c r="S1932" i="35"/>
  <c r="S1933" i="35"/>
  <c r="S1934" i="35"/>
  <c r="S1935" i="35"/>
  <c r="S1936" i="35"/>
  <c r="S1937" i="35"/>
  <c r="S1938" i="35"/>
  <c r="S1939" i="35"/>
  <c r="S1940" i="35"/>
  <c r="S1941" i="35"/>
  <c r="S1942" i="35"/>
  <c r="S1943" i="35"/>
  <c r="S1944" i="35"/>
  <c r="S1945" i="35"/>
  <c r="S1946" i="35"/>
  <c r="S1947" i="35"/>
  <c r="S1948" i="35"/>
  <c r="S1949" i="35"/>
  <c r="S1950" i="35"/>
  <c r="S1951" i="35"/>
  <c r="S1952" i="35"/>
  <c r="S1953" i="35"/>
  <c r="S1954" i="35"/>
  <c r="S1955" i="35"/>
  <c r="S1956" i="35"/>
  <c r="S1957" i="35"/>
  <c r="S1958" i="35"/>
  <c r="S1959" i="35"/>
  <c r="S1960" i="35"/>
  <c r="S1961" i="35"/>
  <c r="S1962" i="35"/>
  <c r="S1963" i="35"/>
  <c r="S1964" i="35"/>
  <c r="S1965" i="35"/>
  <c r="S1966" i="35"/>
  <c r="S1967" i="35"/>
  <c r="S1968" i="35"/>
  <c r="S1969" i="35"/>
  <c r="S1970" i="35"/>
  <c r="S1971" i="35"/>
  <c r="S1972" i="35"/>
  <c r="S1973" i="35"/>
  <c r="S1974" i="35"/>
  <c r="S1975" i="35"/>
  <c r="S1976" i="35"/>
  <c r="S1977" i="35"/>
  <c r="S1978" i="35"/>
  <c r="S1979" i="35"/>
  <c r="S1980" i="35"/>
  <c r="S1981" i="35"/>
  <c r="S1982" i="35"/>
  <c r="S1983" i="35"/>
  <c r="S1984" i="35"/>
  <c r="S1985" i="35"/>
  <c r="S1986" i="35"/>
  <c r="S1987" i="35"/>
  <c r="S1988" i="35"/>
  <c r="S1989" i="35"/>
  <c r="S1990" i="35"/>
  <c r="S1991" i="35"/>
  <c r="S1992" i="35"/>
  <c r="S1993" i="35"/>
  <c r="S1994" i="35"/>
  <c r="S1995" i="35"/>
  <c r="S1996" i="35"/>
  <c r="S1997" i="35"/>
  <c r="S1998" i="35"/>
  <c r="S1999" i="35"/>
  <c r="S2000" i="35"/>
  <c r="S2001" i="35"/>
  <c r="S2002" i="35"/>
  <c r="S2003" i="35"/>
  <c r="S2004" i="35"/>
  <c r="S2005" i="35"/>
  <c r="S2006" i="35"/>
  <c r="S2007" i="35"/>
  <c r="S2008" i="35"/>
  <c r="S2009" i="35"/>
  <c r="S2010" i="35"/>
  <c r="S2011" i="35"/>
  <c r="S2012" i="35"/>
  <c r="S2013" i="35"/>
  <c r="S2014" i="35"/>
  <c r="S2015" i="35"/>
  <c r="S2016" i="35"/>
  <c r="S2017" i="35"/>
  <c r="S2018" i="35"/>
  <c r="S2019" i="35"/>
  <c r="S2020" i="35"/>
  <c r="S2021" i="35"/>
  <c r="S2022" i="35"/>
  <c r="S2023" i="35"/>
  <c r="S2024" i="35"/>
  <c r="S2025" i="35"/>
  <c r="S2026" i="35"/>
  <c r="S2027" i="35"/>
  <c r="S2028" i="35"/>
  <c r="S2029" i="35"/>
  <c r="S2030" i="35"/>
  <c r="S2031" i="35"/>
  <c r="S2032" i="35"/>
  <c r="S2033" i="35"/>
  <c r="S2034" i="35"/>
  <c r="S2035" i="35"/>
  <c r="S2036" i="35"/>
  <c r="S2037" i="35"/>
  <c r="S2038" i="35"/>
  <c r="S2039" i="35"/>
  <c r="S2040" i="35"/>
  <c r="S2041" i="35"/>
  <c r="S2042" i="35"/>
  <c r="S2043" i="35"/>
  <c r="S2044" i="35"/>
  <c r="S2045" i="35"/>
  <c r="S2046" i="35"/>
  <c r="S2047" i="35"/>
  <c r="S2048" i="35"/>
  <c r="S2049" i="35"/>
  <c r="S2050" i="35"/>
  <c r="S2051" i="35"/>
  <c r="S2052" i="35"/>
  <c r="S2053" i="35"/>
  <c r="S2054" i="35"/>
  <c r="S2055" i="35"/>
  <c r="S2056" i="35"/>
  <c r="S2057" i="35"/>
  <c r="S2058" i="35"/>
  <c r="S2059" i="35"/>
  <c r="S2060" i="35"/>
  <c r="S2061" i="35"/>
  <c r="S2062" i="35"/>
  <c r="S2063" i="35"/>
  <c r="S2064" i="35"/>
  <c r="S2065" i="35"/>
  <c r="S2066" i="35"/>
  <c r="S2067" i="35"/>
  <c r="S2068" i="35"/>
  <c r="S2069" i="35"/>
  <c r="S2070" i="35"/>
  <c r="S2071" i="35"/>
  <c r="S2072" i="35"/>
  <c r="S2073" i="35"/>
  <c r="S2074" i="35"/>
  <c r="S2075" i="35"/>
  <c r="S2076" i="35"/>
  <c r="S2077" i="35"/>
  <c r="S2078" i="35"/>
  <c r="S2079" i="35"/>
  <c r="S2080" i="35"/>
  <c r="S2081" i="35"/>
  <c r="S2082" i="35"/>
  <c r="S2083" i="35"/>
  <c r="S2084" i="35"/>
  <c r="S2085" i="35"/>
  <c r="S2086" i="35"/>
  <c r="S2087" i="35"/>
  <c r="S2088" i="35"/>
  <c r="S2089" i="35"/>
  <c r="S2090" i="35"/>
  <c r="S2091" i="35"/>
  <c r="S2092" i="35"/>
  <c r="S2093" i="35"/>
  <c r="S2094" i="35"/>
  <c r="S2095" i="35"/>
  <c r="S2096" i="35"/>
  <c r="S2097" i="35"/>
  <c r="S2098" i="35"/>
  <c r="S2099" i="35"/>
  <c r="S2100" i="35"/>
  <c r="S2101" i="35"/>
  <c r="S2102" i="35"/>
  <c r="S2103" i="35"/>
  <c r="S2104" i="35"/>
  <c r="S2105" i="35"/>
  <c r="S2106" i="35"/>
  <c r="S2107" i="35"/>
  <c r="S2108" i="35"/>
  <c r="S2109" i="35"/>
  <c r="S2110" i="35"/>
  <c r="S2111" i="35"/>
  <c r="S2112" i="35"/>
  <c r="S2113" i="35"/>
  <c r="S2114" i="35"/>
  <c r="S2115" i="35"/>
  <c r="S2116" i="35"/>
  <c r="S2117" i="35"/>
  <c r="S2118" i="35"/>
  <c r="S2119" i="35"/>
  <c r="S2120" i="35"/>
  <c r="S2121" i="35"/>
  <c r="S2122" i="35"/>
  <c r="S2123" i="35"/>
  <c r="S2124" i="35"/>
  <c r="S2125" i="35"/>
  <c r="S2126" i="35"/>
  <c r="S2127" i="35"/>
  <c r="S2128" i="35"/>
  <c r="S2129" i="35"/>
  <c r="S2130" i="35"/>
  <c r="S2131" i="35"/>
  <c r="S2132" i="35"/>
  <c r="S2133" i="35"/>
  <c r="S2134" i="35"/>
  <c r="S2135" i="35"/>
  <c r="S2136" i="35"/>
  <c r="S2137" i="35"/>
  <c r="S2138" i="35"/>
  <c r="S2139" i="35"/>
  <c r="S2140" i="35"/>
  <c r="S2141" i="35"/>
  <c r="S2142" i="35"/>
  <c r="S2143" i="35"/>
  <c r="S2144" i="35"/>
  <c r="S2145" i="35"/>
  <c r="S2146" i="35"/>
  <c r="S2147" i="35"/>
  <c r="S2148" i="35"/>
  <c r="S2149" i="35"/>
  <c r="S2150" i="35"/>
  <c r="S2151" i="35"/>
  <c r="S2152" i="35"/>
  <c r="S2153" i="35"/>
  <c r="S2154" i="35"/>
  <c r="S2155" i="35"/>
  <c r="S2156" i="35"/>
  <c r="S2157" i="35"/>
  <c r="S2158" i="35"/>
  <c r="S2159" i="35"/>
  <c r="S2160" i="35"/>
  <c r="S2161" i="35"/>
  <c r="S2162" i="35"/>
  <c r="S2163" i="35"/>
  <c r="S2164" i="35"/>
  <c r="S2165" i="35"/>
  <c r="S2166" i="35"/>
  <c r="S2167" i="35"/>
  <c r="S2168" i="35"/>
  <c r="S2169" i="35"/>
  <c r="S2170" i="35"/>
  <c r="S2171" i="35"/>
  <c r="S2172" i="35"/>
  <c r="S2173" i="35"/>
  <c r="S2174" i="35"/>
  <c r="S2175" i="35"/>
  <c r="S2176" i="35"/>
  <c r="S2177" i="35"/>
  <c r="S2178" i="35"/>
  <c r="S2179" i="35"/>
  <c r="S2180" i="35"/>
  <c r="S2181" i="35"/>
  <c r="S2182" i="35"/>
  <c r="S2183" i="35"/>
  <c r="S2184" i="35"/>
  <c r="S2185" i="35"/>
  <c r="S2186" i="35"/>
  <c r="S2187" i="35"/>
  <c r="S2188" i="35"/>
  <c r="S2189" i="35"/>
  <c r="S2190" i="35"/>
  <c r="S2191" i="35"/>
  <c r="S2192" i="35"/>
  <c r="S2193" i="35"/>
  <c r="S2194" i="35"/>
  <c r="S2195" i="35"/>
  <c r="S2196" i="35"/>
  <c r="S2197" i="35"/>
  <c r="S2198" i="35"/>
  <c r="S2199" i="35"/>
  <c r="S2200" i="35"/>
  <c r="S2201" i="35"/>
  <c r="S2202" i="35"/>
  <c r="S2203" i="35"/>
  <c r="S2204" i="35"/>
  <c r="S2205" i="35"/>
  <c r="S2206" i="35"/>
  <c r="S2207" i="35"/>
  <c r="S2208" i="35"/>
  <c r="S2209" i="35"/>
  <c r="S2210" i="35"/>
  <c r="S2211" i="35"/>
  <c r="S2212" i="35"/>
  <c r="S2213" i="35"/>
  <c r="S2214" i="35"/>
  <c r="S2215" i="35"/>
  <c r="S2216" i="35"/>
  <c r="S2217" i="35"/>
  <c r="S2218" i="35"/>
  <c r="S2219" i="35"/>
  <c r="S2220" i="35"/>
  <c r="S2221" i="35"/>
  <c r="S2222" i="35"/>
  <c r="S2223" i="35"/>
  <c r="S2224" i="35"/>
  <c r="S2225" i="35"/>
  <c r="S2226" i="35"/>
  <c r="S2227" i="35"/>
  <c r="S2228" i="35"/>
  <c r="S2229" i="35"/>
  <c r="S2230" i="35"/>
  <c r="S2231" i="35"/>
  <c r="S2232" i="35"/>
  <c r="S2233" i="35"/>
  <c r="S2234" i="35"/>
  <c r="S2235" i="35"/>
  <c r="S2236" i="35"/>
  <c r="S2237" i="35"/>
  <c r="S2238" i="35"/>
  <c r="S2239" i="35"/>
  <c r="S2240" i="35"/>
  <c r="S2241" i="35"/>
  <c r="S2242" i="35"/>
  <c r="S2243" i="35"/>
  <c r="S2244" i="35"/>
  <c r="S2245" i="35"/>
  <c r="S2246" i="35"/>
  <c r="S2247" i="35"/>
  <c r="S2248" i="35"/>
  <c r="S2249" i="35"/>
  <c r="S2250" i="35"/>
  <c r="S2251" i="35"/>
  <c r="S2252" i="35"/>
  <c r="S2253" i="35"/>
  <c r="S2254" i="35"/>
  <c r="S2255" i="35"/>
  <c r="S2256" i="35"/>
  <c r="S2257" i="35"/>
  <c r="S2258" i="35"/>
  <c r="S2259" i="35"/>
  <c r="S2260" i="35"/>
  <c r="S2261" i="35"/>
  <c r="S2262" i="35"/>
  <c r="S2263" i="35"/>
  <c r="S2264" i="35"/>
  <c r="S2265" i="35"/>
  <c r="S2266" i="35"/>
  <c r="S2267" i="35"/>
  <c r="S2268" i="35"/>
  <c r="S2269" i="35"/>
  <c r="S2270" i="35"/>
  <c r="S2271" i="35"/>
  <c r="S2272" i="35"/>
  <c r="S2273" i="35"/>
  <c r="S2274" i="35"/>
  <c r="S2275" i="35"/>
  <c r="S2276" i="35"/>
  <c r="S2277" i="35"/>
  <c r="S2278" i="35"/>
  <c r="S2279" i="35"/>
  <c r="S2280" i="35"/>
  <c r="S2281" i="35"/>
  <c r="S2282" i="35"/>
  <c r="S2283" i="35"/>
  <c r="S2284" i="35"/>
  <c r="S2285" i="35"/>
  <c r="S2286" i="35"/>
  <c r="S2287" i="35"/>
  <c r="S2288" i="35"/>
  <c r="S2289" i="35"/>
  <c r="S2290" i="35"/>
  <c r="S2291" i="35"/>
  <c r="S2292" i="35"/>
  <c r="S2293" i="35"/>
  <c r="S2294" i="35"/>
  <c r="S2295" i="35"/>
  <c r="S2296" i="35"/>
  <c r="S2297" i="35"/>
  <c r="S2298" i="35"/>
  <c r="S2299" i="35"/>
  <c r="S2300" i="35"/>
  <c r="S2301" i="35"/>
  <c r="S2302" i="35"/>
  <c r="S2303" i="35"/>
  <c r="S2304" i="35"/>
  <c r="S2305" i="35"/>
  <c r="S2306" i="35"/>
  <c r="S2307" i="35"/>
  <c r="S2308" i="35"/>
  <c r="S2309" i="35"/>
  <c r="S2310" i="35"/>
  <c r="S2311" i="35"/>
  <c r="S2312" i="35"/>
  <c r="S2313" i="35"/>
  <c r="S2314" i="35"/>
  <c r="S2315" i="35"/>
  <c r="S2316" i="35"/>
  <c r="S2317" i="35"/>
  <c r="S2318" i="35"/>
  <c r="S2319" i="35"/>
  <c r="S2320" i="35"/>
  <c r="S2321" i="35"/>
  <c r="S2322" i="35"/>
  <c r="S2323" i="35"/>
  <c r="S2324" i="35"/>
  <c r="S2325" i="35"/>
  <c r="S2326" i="35"/>
  <c r="S2327" i="35"/>
  <c r="S2328" i="35"/>
  <c r="S2329" i="35"/>
  <c r="S2330" i="35"/>
  <c r="S2331" i="35"/>
  <c r="S2332" i="35"/>
  <c r="S2333" i="35"/>
  <c r="S2334" i="35"/>
  <c r="S2335" i="35"/>
  <c r="S2336" i="35"/>
  <c r="S2337" i="35"/>
  <c r="S2338" i="35"/>
  <c r="S2339" i="35"/>
  <c r="S2340" i="35"/>
  <c r="S2341" i="35"/>
  <c r="S2342" i="35"/>
  <c r="S2343" i="35"/>
  <c r="S2344" i="35"/>
  <c r="S2345" i="35"/>
  <c r="S2346" i="35"/>
  <c r="S2347" i="35"/>
  <c r="S2348" i="35"/>
  <c r="S2349" i="35"/>
  <c r="S2350" i="35"/>
  <c r="S2351" i="35"/>
  <c r="S2352" i="35"/>
  <c r="S2353" i="35"/>
  <c r="S2354" i="35"/>
  <c r="S2355" i="35"/>
  <c r="S2356" i="35"/>
  <c r="S2357" i="35"/>
  <c r="S2358" i="35"/>
  <c r="S2359" i="35"/>
  <c r="S2360" i="35"/>
  <c r="S2361" i="35"/>
  <c r="S2362" i="35"/>
  <c r="S2363" i="35"/>
  <c r="S2364" i="35"/>
  <c r="S2365" i="35"/>
  <c r="S2366" i="35"/>
  <c r="S2367" i="35"/>
  <c r="S2368" i="35"/>
  <c r="S2369" i="35"/>
  <c r="S2370" i="35"/>
  <c r="S2371" i="35"/>
  <c r="S2372" i="35"/>
  <c r="S2373" i="35"/>
  <c r="S2374" i="35"/>
  <c r="S2375" i="35"/>
  <c r="S2376" i="35"/>
  <c r="S2377" i="35"/>
  <c r="S2378" i="35"/>
  <c r="S2379" i="35"/>
  <c r="S2380" i="35"/>
  <c r="S2381" i="35"/>
  <c r="S2382" i="35"/>
  <c r="S2383" i="35"/>
  <c r="S2384" i="35"/>
  <c r="S2385" i="35"/>
  <c r="S2386" i="35"/>
  <c r="S2387" i="35"/>
  <c r="S2388" i="35"/>
  <c r="S2389" i="35"/>
  <c r="S2390" i="35"/>
  <c r="S2391" i="35"/>
  <c r="S2392" i="35"/>
  <c r="S2393" i="35"/>
  <c r="S2394" i="35"/>
  <c r="S2395" i="35"/>
  <c r="S2396" i="35"/>
  <c r="S2397" i="35"/>
  <c r="S2398" i="35"/>
  <c r="S2399" i="35"/>
  <c r="S2400" i="35"/>
  <c r="S2401" i="35"/>
  <c r="S2402" i="35"/>
  <c r="S2403" i="35"/>
  <c r="S2404" i="35"/>
  <c r="S2405" i="35"/>
  <c r="S2406" i="35"/>
  <c r="S2407" i="35"/>
  <c r="S2408" i="35"/>
  <c r="S2409" i="35"/>
  <c r="S2410" i="35"/>
  <c r="S2411" i="35"/>
  <c r="S2412" i="35"/>
  <c r="S2413" i="35"/>
  <c r="S2414" i="35"/>
  <c r="S2415" i="35"/>
  <c r="S2416" i="35"/>
  <c r="S2417" i="35"/>
  <c r="S2418" i="35"/>
  <c r="S2419" i="35"/>
  <c r="S2420" i="35"/>
  <c r="S2421" i="35"/>
  <c r="S2422" i="35"/>
  <c r="S2423" i="35"/>
  <c r="S2424" i="35"/>
  <c r="S2425" i="35"/>
  <c r="S2426" i="35"/>
  <c r="S2427" i="35"/>
  <c r="S2428" i="35"/>
  <c r="S2429" i="35"/>
  <c r="S2430" i="35"/>
  <c r="S2431" i="35"/>
  <c r="S2432" i="35"/>
  <c r="S2433" i="35"/>
  <c r="S2434" i="35"/>
  <c r="S2435" i="35"/>
  <c r="S2436" i="35"/>
  <c r="S2437" i="35"/>
  <c r="S2438" i="35"/>
  <c r="S2439" i="35"/>
  <c r="S2440" i="35"/>
  <c r="S2441" i="35"/>
  <c r="S2442" i="35"/>
  <c r="S2443" i="35"/>
  <c r="S2444" i="35"/>
  <c r="S2445" i="35"/>
  <c r="S2446" i="35"/>
  <c r="S2447" i="35"/>
  <c r="S2448" i="35"/>
  <c r="S2449" i="35"/>
  <c r="S2450" i="35"/>
  <c r="S2451" i="35"/>
  <c r="S2452" i="35"/>
  <c r="S2453" i="35"/>
  <c r="S2454" i="35"/>
  <c r="S2455" i="35"/>
  <c r="S2456" i="35"/>
  <c r="S2457" i="35"/>
  <c r="S2458" i="35"/>
  <c r="S2459" i="35"/>
  <c r="S2460" i="35"/>
  <c r="S2461" i="35"/>
  <c r="S2462" i="35"/>
  <c r="S2463" i="35"/>
  <c r="S2464" i="35"/>
  <c r="S2465" i="35"/>
  <c r="S2466" i="35"/>
  <c r="S2467" i="35"/>
  <c r="S2468" i="35"/>
  <c r="S2469" i="35"/>
  <c r="S2470" i="35"/>
  <c r="S2471" i="35"/>
  <c r="S2472" i="35"/>
  <c r="S2473" i="35"/>
  <c r="S2474" i="35"/>
  <c r="S2475" i="35"/>
  <c r="S2476" i="35"/>
  <c r="S2477" i="35"/>
  <c r="S2478" i="35"/>
  <c r="S2479" i="35"/>
  <c r="S2480" i="35"/>
  <c r="S2481" i="35"/>
  <c r="S2482" i="35"/>
  <c r="S2483" i="35"/>
  <c r="S2484" i="35"/>
  <c r="S2485" i="35"/>
  <c r="S2486" i="35"/>
  <c r="S2487" i="35"/>
  <c r="S2488" i="35"/>
  <c r="S2489" i="35"/>
  <c r="S2490" i="35"/>
  <c r="S2491" i="35"/>
  <c r="S2492" i="35"/>
  <c r="S2493" i="35"/>
  <c r="S2494" i="35"/>
  <c r="S2495" i="35"/>
  <c r="S2496" i="35"/>
  <c r="S2497" i="35"/>
  <c r="S2498" i="35"/>
  <c r="S2499" i="35"/>
  <c r="S2500" i="35"/>
  <c r="S2501" i="35"/>
  <c r="S2502" i="35"/>
  <c r="S2503" i="35"/>
  <c r="S2504" i="35"/>
  <c r="S2505" i="35"/>
  <c r="S2506" i="35"/>
  <c r="S2507" i="35"/>
  <c r="S2508" i="35"/>
  <c r="S2509" i="35"/>
  <c r="S2510" i="35"/>
  <c r="S2511" i="35"/>
  <c r="S2512" i="35"/>
  <c r="S2513" i="35"/>
  <c r="S2514" i="35"/>
  <c r="S2515" i="35"/>
  <c r="S2516" i="35"/>
  <c r="S2517" i="35"/>
  <c r="S2518" i="35"/>
  <c r="S2519" i="35"/>
  <c r="S2520" i="35"/>
  <c r="S2521" i="35"/>
  <c r="S2522" i="35"/>
  <c r="S2523" i="35"/>
  <c r="S2524" i="35"/>
  <c r="S2525" i="35"/>
  <c r="S2526" i="35"/>
  <c r="S2527" i="35"/>
  <c r="S2528" i="35"/>
  <c r="S2529" i="35"/>
  <c r="S2530" i="35"/>
  <c r="S2531" i="35"/>
  <c r="S2532" i="35"/>
  <c r="S2533" i="35"/>
  <c r="S2534" i="35"/>
  <c r="S2535" i="35"/>
  <c r="S2536" i="35"/>
  <c r="S2537" i="35"/>
  <c r="S2538" i="35"/>
  <c r="S2539" i="35"/>
  <c r="S2540" i="35"/>
  <c r="S2541" i="35"/>
  <c r="S2542" i="35"/>
  <c r="S2543" i="35"/>
  <c r="S2544" i="35"/>
  <c r="S2545" i="35"/>
  <c r="S2546" i="35"/>
  <c r="S2547" i="35"/>
  <c r="S2548" i="35"/>
  <c r="S2549" i="35"/>
  <c r="S2550" i="35"/>
  <c r="S2551" i="35"/>
  <c r="S2552" i="35"/>
  <c r="S2553" i="35"/>
  <c r="S2554" i="35"/>
  <c r="S2555" i="35"/>
  <c r="S2556" i="35"/>
  <c r="S2557" i="35"/>
  <c r="S2558" i="35"/>
  <c r="S2559" i="35"/>
  <c r="S2560" i="35"/>
  <c r="S2561" i="35"/>
  <c r="S2562" i="35"/>
  <c r="S2563" i="35"/>
  <c r="S2564" i="35"/>
  <c r="S2565" i="35"/>
  <c r="S2566" i="35"/>
  <c r="S2567" i="35"/>
  <c r="S2568" i="35"/>
  <c r="S2569" i="35"/>
  <c r="S2570" i="35"/>
  <c r="S2571" i="35"/>
  <c r="S2572" i="35"/>
  <c r="S2573" i="35"/>
  <c r="S2574" i="35"/>
  <c r="S2575" i="35"/>
  <c r="S2576" i="35"/>
  <c r="S2577" i="35"/>
  <c r="S2578" i="35"/>
  <c r="S2579" i="35"/>
  <c r="S2580" i="35"/>
  <c r="S2581" i="35"/>
  <c r="S2582" i="35"/>
  <c r="S2583" i="35"/>
  <c r="S2584" i="35"/>
  <c r="S2585" i="35"/>
  <c r="S2586" i="35"/>
  <c r="S2587" i="35"/>
  <c r="S2588" i="35"/>
  <c r="S2589" i="35"/>
  <c r="S2590" i="35"/>
  <c r="S2591" i="35"/>
  <c r="S2592" i="35"/>
  <c r="S2593" i="35"/>
  <c r="S2594" i="35"/>
  <c r="S2595" i="35"/>
  <c r="S2596" i="35"/>
  <c r="S2597" i="35"/>
  <c r="S2598" i="35"/>
  <c r="S2599" i="35"/>
  <c r="S2600" i="35"/>
  <c r="S2601" i="35"/>
  <c r="S2602" i="35"/>
  <c r="S2603" i="35"/>
  <c r="S2604" i="35"/>
  <c r="S2605" i="35"/>
  <c r="S2606" i="35"/>
  <c r="S2607" i="35"/>
  <c r="S2608" i="35"/>
  <c r="S2609" i="35"/>
  <c r="S2610" i="35"/>
  <c r="S2611" i="35"/>
  <c r="S2612" i="35"/>
  <c r="S2613" i="35"/>
  <c r="S2614" i="35"/>
  <c r="S2615" i="35"/>
  <c r="S2616" i="35"/>
  <c r="S2617" i="35"/>
  <c r="S2618" i="35"/>
  <c r="S2619" i="35"/>
  <c r="S2620" i="35"/>
  <c r="S2621" i="35"/>
  <c r="S2622" i="35"/>
  <c r="S2623" i="35"/>
  <c r="S2624" i="35"/>
  <c r="S2625" i="35"/>
  <c r="S2626" i="35"/>
  <c r="S2627" i="35"/>
  <c r="S2628" i="35"/>
  <c r="S2629" i="35"/>
  <c r="S2630" i="35"/>
  <c r="S2631" i="35"/>
  <c r="S2632" i="35"/>
  <c r="S2633" i="35"/>
  <c r="S2634" i="35"/>
  <c r="S2635" i="35"/>
  <c r="S2636" i="35"/>
  <c r="S2637" i="35"/>
  <c r="S2638" i="35"/>
  <c r="S2639" i="35"/>
  <c r="S2640" i="35"/>
  <c r="S2641" i="35"/>
  <c r="S2642" i="35"/>
  <c r="S2643" i="35"/>
  <c r="S2644" i="35"/>
  <c r="S2645" i="35"/>
  <c r="S2646" i="35"/>
  <c r="S2647" i="35"/>
  <c r="S2648" i="35"/>
  <c r="S2649" i="35"/>
  <c r="S2650" i="35"/>
  <c r="S2651" i="35"/>
  <c r="S2652" i="35"/>
  <c r="S2653" i="35"/>
  <c r="S2654" i="35"/>
  <c r="S2655" i="35"/>
  <c r="S2656" i="35"/>
  <c r="S2657" i="35"/>
  <c r="S2658" i="35"/>
  <c r="S2659" i="35"/>
  <c r="S2660" i="35"/>
  <c r="S2661" i="35"/>
  <c r="S2662" i="35"/>
  <c r="S2663" i="35"/>
  <c r="S2664" i="35"/>
  <c r="S2665" i="35"/>
  <c r="S2666" i="35"/>
  <c r="S2667" i="35"/>
  <c r="S2668" i="35"/>
  <c r="S2669" i="35"/>
  <c r="S2670" i="35"/>
  <c r="S2671" i="35"/>
  <c r="S2672" i="35"/>
  <c r="S2673" i="35"/>
  <c r="S2674" i="35"/>
  <c r="S2675" i="35"/>
  <c r="S2676" i="35"/>
  <c r="S2677" i="35"/>
  <c r="S2678" i="35"/>
  <c r="S2679" i="35"/>
  <c r="S2680" i="35"/>
  <c r="S2681" i="35"/>
  <c r="S2682" i="35"/>
  <c r="S2683" i="35"/>
  <c r="S2684" i="35"/>
  <c r="S2685" i="35"/>
  <c r="S2686" i="35"/>
  <c r="S2687" i="35"/>
  <c r="S2688" i="35"/>
  <c r="S2689" i="35"/>
  <c r="S2690" i="35"/>
  <c r="S2691" i="35"/>
  <c r="S2692" i="35"/>
  <c r="S2693" i="35"/>
  <c r="S2694" i="35"/>
  <c r="S2695" i="35"/>
  <c r="S2696" i="35"/>
  <c r="S2697" i="35"/>
  <c r="S2698" i="35"/>
  <c r="S2699" i="35"/>
  <c r="S2700" i="35"/>
  <c r="S2701" i="35"/>
  <c r="S2702" i="35"/>
  <c r="S2703" i="35"/>
  <c r="S2704" i="35"/>
  <c r="S2705" i="35"/>
  <c r="S2706" i="35"/>
  <c r="S2707" i="35"/>
  <c r="S2708" i="35"/>
  <c r="S2709" i="35"/>
  <c r="S2710" i="35"/>
  <c r="S2711" i="35"/>
  <c r="S2712" i="35"/>
  <c r="S2713" i="35"/>
  <c r="S2714" i="35"/>
  <c r="S2715" i="35"/>
  <c r="S2716" i="35"/>
  <c r="S2717" i="35"/>
  <c r="S2718" i="35"/>
  <c r="S2719" i="35"/>
  <c r="S2720" i="35"/>
  <c r="S2721" i="35"/>
  <c r="S2722" i="35"/>
  <c r="S2723" i="35"/>
  <c r="S2724" i="35"/>
  <c r="S2725" i="35"/>
  <c r="S2726" i="35"/>
  <c r="S2727" i="35"/>
  <c r="S2728" i="35"/>
  <c r="S2729" i="35"/>
  <c r="S2730" i="35"/>
  <c r="S2731" i="35"/>
  <c r="S2732" i="35"/>
  <c r="S2733" i="35"/>
  <c r="S2734" i="35"/>
  <c r="S2735" i="35"/>
  <c r="S2736" i="35"/>
  <c r="S2737" i="35"/>
  <c r="S2738" i="35"/>
  <c r="S2739" i="35"/>
  <c r="S2740" i="35"/>
  <c r="S2741" i="35"/>
  <c r="S2742" i="35"/>
  <c r="S2743" i="35"/>
  <c r="S2744" i="35"/>
  <c r="S2745" i="35"/>
  <c r="S2746" i="35"/>
  <c r="S2747" i="35"/>
  <c r="S2748" i="35"/>
  <c r="S2749" i="35"/>
  <c r="S2750" i="35"/>
  <c r="S2751" i="35"/>
  <c r="S2752" i="35"/>
  <c r="S2753" i="35"/>
  <c r="S2754" i="35"/>
  <c r="S2755" i="35"/>
  <c r="S2756" i="35"/>
  <c r="S2757" i="35"/>
  <c r="S2758" i="35"/>
  <c r="S2759" i="35"/>
  <c r="S2760" i="35"/>
  <c r="S2761" i="35"/>
  <c r="S2762" i="35"/>
  <c r="S2763" i="35"/>
  <c r="S2764" i="35"/>
  <c r="S2765" i="35"/>
  <c r="S2766" i="35"/>
  <c r="S2767" i="35"/>
  <c r="S2768" i="35"/>
  <c r="S2769" i="35"/>
  <c r="S2770" i="35"/>
  <c r="S2771" i="35"/>
  <c r="S2772" i="35"/>
  <c r="S2773" i="35"/>
  <c r="S2774" i="35"/>
  <c r="S2775" i="35"/>
  <c r="S2776" i="35"/>
  <c r="S2777" i="35"/>
  <c r="S2778" i="35"/>
  <c r="S2779" i="35"/>
  <c r="S2780" i="35"/>
  <c r="S2781" i="35"/>
  <c r="S2782" i="35"/>
  <c r="S2783" i="35"/>
  <c r="S2784" i="35"/>
  <c r="S2785" i="35"/>
  <c r="S2786" i="35"/>
  <c r="S2787" i="35"/>
  <c r="S2788" i="35"/>
  <c r="S2789" i="35"/>
  <c r="S2790" i="35"/>
  <c r="S2791" i="35"/>
  <c r="S2792" i="35"/>
  <c r="S2793" i="35"/>
  <c r="S2794" i="35"/>
  <c r="S2795" i="35"/>
  <c r="S2796" i="35"/>
  <c r="S2797" i="35"/>
  <c r="S2798" i="35"/>
  <c r="S2799" i="35"/>
  <c r="S2800" i="35"/>
  <c r="S2801" i="35"/>
  <c r="S2802" i="35"/>
  <c r="S2803" i="35"/>
  <c r="S2804" i="35"/>
  <c r="S2805" i="35"/>
  <c r="S2806" i="35"/>
  <c r="S2807" i="35"/>
  <c r="S2808" i="35"/>
  <c r="S2809" i="35"/>
  <c r="S2810" i="35"/>
  <c r="S2811" i="35"/>
  <c r="S2812" i="35"/>
  <c r="S2813" i="35"/>
  <c r="S2814" i="35"/>
  <c r="S2815" i="35"/>
  <c r="S2816" i="35"/>
  <c r="S2817" i="35"/>
  <c r="S2818" i="35"/>
  <c r="S2819" i="35"/>
  <c r="S2820" i="35"/>
  <c r="S2821" i="35"/>
  <c r="S2822" i="35"/>
  <c r="S2823" i="35"/>
  <c r="S2824" i="35"/>
  <c r="S2825" i="35"/>
  <c r="S2826" i="35"/>
  <c r="S2827" i="35"/>
  <c r="S2828" i="35"/>
  <c r="S2829" i="35"/>
  <c r="S2830" i="35"/>
  <c r="S2831" i="35"/>
  <c r="S2832" i="35"/>
  <c r="S2833" i="35"/>
  <c r="S2834" i="35"/>
  <c r="S2835" i="35"/>
  <c r="S2836" i="35"/>
  <c r="S2837" i="35"/>
  <c r="S2838" i="35"/>
  <c r="S2839" i="35"/>
  <c r="S2840" i="35"/>
  <c r="S2841" i="35"/>
  <c r="S2842" i="35"/>
  <c r="S2843" i="35"/>
  <c r="S2844" i="35"/>
  <c r="S2845" i="35"/>
  <c r="S2846" i="35"/>
  <c r="S2847" i="35"/>
  <c r="S2848" i="35"/>
  <c r="S2849" i="35"/>
  <c r="S2850" i="35"/>
  <c r="S2851" i="35"/>
  <c r="S2852" i="35"/>
  <c r="S2853" i="35"/>
  <c r="S2854" i="35"/>
  <c r="S2855" i="35"/>
  <c r="S2856" i="35"/>
  <c r="S2857" i="35"/>
  <c r="S2858" i="35"/>
  <c r="S2859" i="35"/>
  <c r="S2860" i="35"/>
  <c r="S2861" i="35"/>
  <c r="S2862" i="35"/>
  <c r="S2863" i="35"/>
  <c r="S2864" i="35"/>
  <c r="S2865" i="35"/>
  <c r="S2866" i="35"/>
  <c r="S2867" i="35"/>
  <c r="S2868" i="35"/>
  <c r="S2869" i="35"/>
  <c r="S2870" i="35"/>
  <c r="S2871" i="35"/>
  <c r="S2872" i="35"/>
  <c r="S2873" i="35"/>
  <c r="S2874" i="35"/>
  <c r="S2875" i="35"/>
  <c r="S2876" i="35"/>
  <c r="S2877" i="35"/>
  <c r="S2878" i="35"/>
  <c r="S2879" i="35"/>
  <c r="S2880" i="35"/>
  <c r="S2881" i="35"/>
  <c r="S2882" i="35"/>
  <c r="S2883" i="35"/>
  <c r="S2884" i="35"/>
  <c r="S2885" i="35"/>
  <c r="S2886" i="35"/>
  <c r="S2887" i="35"/>
  <c r="S2888" i="35"/>
  <c r="S2889" i="35"/>
  <c r="S2890" i="35"/>
  <c r="S2891" i="35"/>
  <c r="S2892" i="35"/>
  <c r="S2893" i="35"/>
  <c r="S2894" i="35"/>
  <c r="S2895" i="35"/>
  <c r="S2896" i="35"/>
  <c r="S2897" i="35"/>
  <c r="S2898" i="35"/>
  <c r="S2899" i="35"/>
  <c r="S2900" i="35"/>
  <c r="S2901" i="35"/>
  <c r="S2902" i="35"/>
  <c r="S2903" i="35"/>
  <c r="S2904" i="35"/>
  <c r="S2905" i="35"/>
  <c r="S2906" i="35"/>
  <c r="S2907" i="35"/>
  <c r="S2908" i="35"/>
  <c r="S2909" i="35"/>
  <c r="S2910" i="35"/>
  <c r="S2911" i="35"/>
  <c r="S2912" i="35"/>
  <c r="S2913" i="35"/>
  <c r="S2914" i="35"/>
  <c r="S2915" i="35"/>
  <c r="S2916" i="35"/>
  <c r="S2917" i="35"/>
  <c r="S2918" i="35"/>
  <c r="S2919" i="35"/>
  <c r="S2920" i="35"/>
  <c r="S2921" i="35"/>
  <c r="S2922" i="35"/>
  <c r="S2923" i="35"/>
  <c r="S2924" i="35"/>
  <c r="S2925" i="35"/>
  <c r="S2926" i="35"/>
  <c r="S2927" i="35"/>
  <c r="S2928" i="35"/>
  <c r="S2929" i="35"/>
  <c r="S2930" i="35"/>
  <c r="S2931" i="35"/>
  <c r="S2932" i="35"/>
  <c r="S2933" i="35"/>
  <c r="S2934" i="35"/>
  <c r="S2935" i="35"/>
  <c r="S2936" i="35"/>
  <c r="S2937" i="35"/>
  <c r="S2938" i="35"/>
  <c r="S2939" i="35"/>
  <c r="S2940" i="35"/>
  <c r="S2941" i="35"/>
  <c r="S2942" i="35"/>
  <c r="S2943" i="35"/>
  <c r="S2944" i="35"/>
  <c r="S2945" i="35"/>
  <c r="S2946" i="35"/>
  <c r="S2947" i="35"/>
  <c r="S2948" i="35"/>
  <c r="S2949" i="35"/>
  <c r="S2950" i="35"/>
  <c r="S2951" i="35"/>
  <c r="S2952" i="35"/>
  <c r="S2953" i="35"/>
  <c r="S2954" i="35"/>
  <c r="S2955" i="35"/>
  <c r="S2956" i="35"/>
  <c r="S2957" i="35"/>
  <c r="S2958" i="35"/>
  <c r="S2959" i="35"/>
  <c r="S2960" i="35"/>
  <c r="S2961" i="35"/>
  <c r="S2962" i="35"/>
  <c r="S2963" i="35"/>
  <c r="S2964" i="35"/>
  <c r="S2965" i="35"/>
  <c r="S2966" i="35"/>
  <c r="S2967" i="35"/>
  <c r="S2968" i="35"/>
  <c r="S2969" i="35"/>
  <c r="S2970" i="35"/>
  <c r="S2971" i="35"/>
  <c r="S2972" i="35"/>
  <c r="S2973" i="35"/>
  <c r="S2974" i="35"/>
  <c r="S2975" i="35"/>
  <c r="S2976" i="35"/>
  <c r="S2977" i="35"/>
  <c r="S2978" i="35"/>
  <c r="S2979" i="35"/>
  <c r="S2980" i="35"/>
  <c r="S2981" i="35"/>
  <c r="S2982" i="35"/>
  <c r="S2983" i="35"/>
  <c r="S2984" i="35"/>
  <c r="S2985" i="35"/>
  <c r="S2986" i="35"/>
  <c r="S2987" i="35"/>
  <c r="S2988" i="35"/>
  <c r="S2989" i="35"/>
  <c r="S2990" i="35"/>
  <c r="S2991" i="35"/>
  <c r="S2992" i="35"/>
  <c r="S2993" i="35"/>
  <c r="S2994" i="35"/>
  <c r="S2995" i="35"/>
  <c r="S2996" i="35"/>
  <c r="S2997" i="35"/>
  <c r="S2998" i="35"/>
  <c r="S2999" i="35"/>
  <c r="S3000" i="35"/>
  <c r="S3001" i="35"/>
  <c r="S3002" i="35"/>
  <c r="S3003" i="35"/>
  <c r="S3004" i="35"/>
  <c r="S3005" i="35"/>
  <c r="S3006" i="35"/>
  <c r="S3007" i="35"/>
  <c r="S3008" i="35"/>
  <c r="S3009" i="35"/>
  <c r="S3010" i="35"/>
  <c r="S3011" i="35"/>
  <c r="S3012" i="35"/>
  <c r="S3013" i="35"/>
  <c r="S3014" i="35"/>
  <c r="S3015" i="35"/>
  <c r="S3016" i="35"/>
  <c r="S3017" i="35"/>
  <c r="S3018" i="35"/>
  <c r="S3019" i="35"/>
  <c r="S3020" i="35"/>
  <c r="S3021" i="35"/>
  <c r="S3022" i="35"/>
  <c r="S3023" i="35"/>
  <c r="S3024" i="35"/>
  <c r="S3025" i="35"/>
  <c r="S3026" i="35"/>
  <c r="S3027" i="35"/>
  <c r="S3028" i="35"/>
  <c r="S3029" i="35"/>
  <c r="S3030" i="35"/>
  <c r="S3031" i="35"/>
  <c r="S3032" i="35"/>
  <c r="S3033" i="35"/>
  <c r="S3034" i="35"/>
  <c r="S3035" i="35"/>
  <c r="S3036" i="35"/>
  <c r="S3037" i="35"/>
  <c r="S3038" i="35"/>
  <c r="S3039" i="35"/>
  <c r="S3040" i="35"/>
  <c r="S3041" i="35"/>
  <c r="S3042" i="35"/>
  <c r="S3043" i="35"/>
  <c r="S3044" i="35"/>
  <c r="S3045" i="35"/>
  <c r="S3046" i="35"/>
  <c r="S3047" i="35"/>
  <c r="S3048" i="35"/>
  <c r="S3049" i="35"/>
  <c r="S3050" i="35"/>
  <c r="S3051" i="35"/>
  <c r="S3052" i="35"/>
  <c r="S3053" i="35"/>
  <c r="S3054" i="35"/>
  <c r="S3055" i="35"/>
  <c r="S3056" i="35"/>
  <c r="S3057" i="35"/>
  <c r="S3058" i="35"/>
  <c r="S3059" i="35"/>
  <c r="S3060" i="35"/>
  <c r="S3061" i="35"/>
  <c r="S3062" i="35"/>
  <c r="S3063" i="35"/>
  <c r="S3064" i="35"/>
  <c r="S3065" i="35"/>
  <c r="S3066" i="35"/>
  <c r="S3067" i="35"/>
  <c r="S3068" i="35"/>
  <c r="S3069" i="35"/>
  <c r="S3070" i="35"/>
  <c r="S3071" i="35"/>
  <c r="S3072" i="35"/>
  <c r="S3073" i="35"/>
  <c r="S3074" i="35"/>
  <c r="S3075" i="35"/>
  <c r="S3076" i="35"/>
  <c r="S3077" i="35"/>
  <c r="S3078" i="35"/>
  <c r="S3079" i="35"/>
  <c r="S3080" i="35"/>
  <c r="S3081" i="35"/>
  <c r="S3082" i="35"/>
  <c r="E11" i="7"/>
  <c r="D11" i="7"/>
  <c r="B25" i="13"/>
  <c r="B24" i="13"/>
  <c r="B23" i="13"/>
  <c r="B22" i="13"/>
  <c r="B15" i="13"/>
  <c r="B14" i="13"/>
  <c r="B8" i="13"/>
  <c r="DS3" i="21"/>
  <c r="DT3" i="21"/>
  <c r="DU3" i="21"/>
  <c r="DR3" i="21"/>
  <c r="DR3" i="5"/>
  <c r="K18" i="1"/>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5" i="32"/>
  <c r="Q526" i="32"/>
  <c r="Q527" i="32"/>
  <c r="Q528" i="32"/>
  <c r="Q529" i="32"/>
  <c r="Q530" i="32"/>
  <c r="Q531" i="32"/>
  <c r="Q532" i="32"/>
  <c r="Q533" i="32"/>
  <c r="Q534" i="32"/>
  <c r="Q535" i="32"/>
  <c r="Q536" i="32"/>
  <c r="Q537" i="32"/>
  <c r="Q538" i="32"/>
  <c r="Q539" i="32"/>
  <c r="Q540" i="32"/>
  <c r="Q541" i="32"/>
  <c r="Q542" i="32"/>
  <c r="Q543" i="32"/>
  <c r="Q544" i="32"/>
  <c r="Q545" i="32"/>
  <c r="Q546" i="32"/>
  <c r="Q547" i="32"/>
  <c r="Q548" i="32"/>
  <c r="Q549" i="32"/>
  <c r="Q550" i="32"/>
  <c r="Q551" i="32"/>
  <c r="Q552" i="32"/>
  <c r="Q553" i="32"/>
  <c r="Q554" i="32"/>
  <c r="Q555" i="32"/>
  <c r="Q556" i="32"/>
  <c r="Q557" i="32"/>
  <c r="Q558" i="32"/>
  <c r="Q559" i="32"/>
  <c r="Q560" i="32"/>
  <c r="Q561" i="32"/>
  <c r="Q562" i="32"/>
  <c r="Q563" i="32"/>
  <c r="Q564" i="32"/>
  <c r="Q565" i="32"/>
  <c r="Q566" i="32"/>
  <c r="Q567" i="32"/>
  <c r="Q568" i="32"/>
  <c r="Q569" i="32"/>
  <c r="Q570" i="32"/>
  <c r="Q571" i="32"/>
  <c r="Q572" i="32"/>
  <c r="Q573" i="32"/>
  <c r="Q574" i="32"/>
  <c r="Q575" i="32"/>
  <c r="Q576" i="32"/>
  <c r="Q577" i="32"/>
  <c r="Q578" i="32"/>
  <c r="Q579" i="32"/>
  <c r="Q580" i="32"/>
  <c r="Q581" i="32"/>
  <c r="Q582" i="32"/>
  <c r="Q583" i="32"/>
  <c r="Q584" i="32"/>
  <c r="Q585" i="32"/>
  <c r="Q586" i="32"/>
  <c r="Q587" i="32"/>
  <c r="Q588" i="32"/>
  <c r="Q589" i="32"/>
  <c r="Q590" i="32"/>
  <c r="Q591" i="32"/>
  <c r="Q592" i="32"/>
  <c r="Q593" i="32"/>
  <c r="Q594" i="32"/>
  <c r="Q595" i="32"/>
  <c r="Q596" i="32"/>
  <c r="Q597" i="32"/>
  <c r="Q598" i="32"/>
  <c r="Q599" i="32"/>
  <c r="Q600" i="32"/>
  <c r="Q601" i="32"/>
  <c r="Q602" i="32"/>
  <c r="Q603" i="32"/>
  <c r="Q604" i="32"/>
  <c r="Q605" i="32"/>
  <c r="Q606" i="32"/>
  <c r="Q607" i="32"/>
  <c r="Q608" i="32"/>
  <c r="Q609" i="32"/>
  <c r="Q610" i="32"/>
  <c r="Q611" i="32"/>
  <c r="Q612" i="32"/>
  <c r="Q613" i="32"/>
  <c r="Q614" i="32"/>
  <c r="Q615" i="32"/>
  <c r="Q616" i="32"/>
  <c r="Q617" i="32"/>
  <c r="Q618" i="32"/>
  <c r="Q619" i="32"/>
  <c r="Q620" i="32"/>
  <c r="Q621" i="32"/>
  <c r="Q622" i="32"/>
  <c r="Q623" i="32"/>
  <c r="Q624" i="32"/>
  <c r="Q625" i="32"/>
  <c r="Q626" i="32"/>
  <c r="Q627" i="32"/>
  <c r="Q628" i="32"/>
  <c r="Q629" i="32"/>
  <c r="Q630" i="32"/>
  <c r="Q631" i="32"/>
  <c r="Q632" i="32"/>
  <c r="Q633" i="32"/>
  <c r="Q634" i="32"/>
  <c r="Q635" i="32"/>
  <c r="Q636" i="32"/>
  <c r="Q637" i="32"/>
  <c r="Q638" i="32"/>
  <c r="Q639" i="32"/>
  <c r="Q640" i="32"/>
  <c r="Q641" i="32"/>
  <c r="Q642" i="32"/>
  <c r="Q643" i="32"/>
  <c r="Q644" i="32"/>
  <c r="Q645" i="32"/>
  <c r="Q646" i="32"/>
  <c r="Q647" i="32"/>
  <c r="Q648" i="32"/>
  <c r="Q649" i="32"/>
  <c r="Q650" i="32"/>
  <c r="Q651" i="32"/>
  <c r="Q652" i="32"/>
  <c r="Q653" i="32"/>
  <c r="Q654" i="32"/>
  <c r="Q655" i="32"/>
  <c r="Q656" i="32"/>
  <c r="Q657" i="32"/>
  <c r="Q658" i="32"/>
  <c r="Q659" i="32"/>
  <c r="Q660" i="32"/>
  <c r="Q661" i="32"/>
  <c r="Q662" i="32"/>
  <c r="Q663" i="32"/>
  <c r="Q664" i="32"/>
  <c r="Q665" i="32"/>
  <c r="Q666" i="32"/>
  <c r="Q667" i="32"/>
  <c r="Q668" i="32"/>
  <c r="Q669" i="32"/>
  <c r="Q670" i="32"/>
  <c r="Q671" i="32"/>
  <c r="Q672" i="32"/>
  <c r="Q673" i="32"/>
  <c r="Q674" i="32"/>
  <c r="Q675" i="32"/>
  <c r="Q676" i="32"/>
  <c r="Q677" i="32"/>
  <c r="Q678" i="32"/>
  <c r="Q679" i="32"/>
  <c r="Q680" i="32"/>
  <c r="Q681" i="32"/>
  <c r="Q682" i="32"/>
  <c r="Q683" i="32"/>
  <c r="Q684" i="32"/>
  <c r="Q685" i="32"/>
  <c r="Q686" i="32"/>
  <c r="Q687" i="32"/>
  <c r="Q688" i="32"/>
  <c r="Q689" i="32"/>
  <c r="Q690" i="32"/>
  <c r="Q691" i="32"/>
  <c r="Q692" i="32"/>
  <c r="Q693" i="32"/>
  <c r="Q694" i="32"/>
  <c r="Q695" i="32"/>
  <c r="Q696" i="32"/>
  <c r="Q697" i="32"/>
  <c r="Q698" i="32"/>
  <c r="Q699" i="32"/>
  <c r="Q700" i="32"/>
  <c r="Q701" i="32"/>
  <c r="Q702" i="32"/>
  <c r="Q703" i="32"/>
  <c r="Q704" i="32"/>
  <c r="Q705" i="32"/>
  <c r="Q706" i="32"/>
  <c r="Q707" i="32"/>
  <c r="Q708" i="32"/>
  <c r="Q709" i="32"/>
  <c r="Q710" i="32"/>
  <c r="Q711" i="32"/>
  <c r="Q712" i="32"/>
  <c r="Q713" i="32"/>
  <c r="Q714" i="32"/>
  <c r="Q715" i="32"/>
  <c r="Q716" i="32"/>
  <c r="Q717" i="32"/>
  <c r="Q718" i="32"/>
  <c r="Q719" i="32"/>
  <c r="Q720" i="32"/>
  <c r="Q721" i="32"/>
  <c r="Q722" i="32"/>
  <c r="Q723" i="32"/>
  <c r="Q724" i="32"/>
  <c r="Q725" i="32"/>
  <c r="Q726" i="32"/>
  <c r="Q727" i="32"/>
  <c r="Q728" i="32"/>
  <c r="Q729" i="32"/>
  <c r="Q730" i="32"/>
  <c r="Q731" i="32"/>
  <c r="Q732" i="32"/>
  <c r="Q733" i="32"/>
  <c r="Q734" i="32"/>
  <c r="Q735" i="32"/>
  <c r="Q736" i="32"/>
  <c r="Q737" i="32"/>
  <c r="Q738" i="32"/>
  <c r="Q739" i="32"/>
  <c r="Q740" i="32"/>
  <c r="Q741" i="32"/>
  <c r="Q742" i="32"/>
  <c r="Q743" i="32"/>
  <c r="Q744" i="32"/>
  <c r="Q745" i="32"/>
  <c r="Q746" i="32"/>
  <c r="Q747" i="32"/>
  <c r="Q748" i="32"/>
  <c r="Q749" i="32"/>
  <c r="Q750" i="32"/>
  <c r="Q751" i="32"/>
  <c r="Q752" i="32"/>
  <c r="Q753" i="32"/>
  <c r="Q754" i="32"/>
  <c r="Q755" i="32"/>
  <c r="Q756" i="32"/>
  <c r="Q757" i="32"/>
  <c r="Q758" i="32"/>
  <c r="Q759" i="32"/>
  <c r="Q760" i="32"/>
  <c r="Q761" i="32"/>
  <c r="Q762" i="32"/>
  <c r="Q763" i="32"/>
  <c r="Q764" i="32"/>
  <c r="Q765" i="32"/>
  <c r="Q766" i="32"/>
  <c r="Q767" i="32"/>
  <c r="Q768" i="32"/>
  <c r="Q769" i="32"/>
  <c r="Q770" i="32"/>
  <c r="Q771" i="32"/>
  <c r="Q772" i="32"/>
  <c r="Q773" i="32"/>
  <c r="Q774" i="32"/>
  <c r="Q775" i="32"/>
  <c r="Q776" i="32"/>
  <c r="Q777" i="32"/>
  <c r="Q778" i="32"/>
  <c r="Q779" i="32"/>
  <c r="Q780" i="32"/>
  <c r="Q781" i="32"/>
  <c r="Q782" i="32"/>
  <c r="Q783" i="32"/>
  <c r="Q784" i="32"/>
  <c r="Q785" i="32"/>
  <c r="Q786" i="32"/>
  <c r="Q787" i="32"/>
  <c r="Q788" i="32"/>
  <c r="Q789" i="32"/>
  <c r="Q790" i="32"/>
  <c r="Q791" i="32"/>
  <c r="Q792" i="32"/>
  <c r="Q793" i="32"/>
  <c r="Q794" i="32"/>
  <c r="Q795" i="32"/>
  <c r="Q796" i="32"/>
  <c r="Q797" i="32"/>
  <c r="Q798" i="32"/>
  <c r="Q799" i="32"/>
  <c r="Q800" i="32"/>
  <c r="Q801" i="32"/>
  <c r="Q802" i="32"/>
  <c r="Q803" i="32"/>
  <c r="Q804" i="32"/>
  <c r="Q805" i="32"/>
  <c r="Q806" i="32"/>
  <c r="Q807" i="32"/>
  <c r="Q808" i="32"/>
  <c r="Q809" i="32"/>
  <c r="Q810" i="32"/>
  <c r="Q811" i="32"/>
  <c r="Q812" i="32"/>
  <c r="Q813" i="32"/>
  <c r="Q814" i="32"/>
  <c r="Q815" i="32"/>
  <c r="Q816" i="32"/>
  <c r="Q817" i="32"/>
  <c r="Q818" i="32"/>
  <c r="Q819" i="32"/>
  <c r="Q820" i="32"/>
  <c r="Q821" i="32"/>
  <c r="Q822" i="32"/>
  <c r="Q823" i="32"/>
  <c r="Q824" i="32"/>
  <c r="Q825" i="32"/>
  <c r="Q826" i="32"/>
  <c r="Q827" i="32"/>
  <c r="Q828" i="32"/>
  <c r="Q829" i="32"/>
  <c r="Q830" i="32"/>
  <c r="Q831" i="32"/>
  <c r="Q832" i="32"/>
  <c r="Q833" i="32"/>
  <c r="Q834" i="32"/>
  <c r="Q835" i="32"/>
  <c r="Q836" i="32"/>
  <c r="Q837" i="32"/>
  <c r="Q838" i="32"/>
  <c r="Q839" i="32"/>
  <c r="Q840" i="32"/>
  <c r="Q841" i="32"/>
  <c r="Q842" i="32"/>
  <c r="Q843" i="32"/>
  <c r="Q844" i="32"/>
  <c r="Q845" i="32"/>
  <c r="Q846" i="32"/>
  <c r="Q847" i="32"/>
  <c r="Q848" i="32"/>
  <c r="Q849" i="32"/>
  <c r="Q850" i="32"/>
  <c r="Q851" i="32"/>
  <c r="Q852" i="32"/>
  <c r="Q853" i="32"/>
  <c r="Q854" i="32"/>
  <c r="Q855" i="32"/>
  <c r="Q856" i="32"/>
  <c r="Q857" i="32"/>
  <c r="Q858" i="32"/>
  <c r="Q859" i="32"/>
  <c r="Q860" i="32"/>
  <c r="Q861" i="32"/>
  <c r="Q862" i="32"/>
  <c r="Q863" i="32"/>
  <c r="Q864" i="32"/>
  <c r="Q865" i="32"/>
  <c r="Q866" i="32"/>
  <c r="Q867" i="32"/>
  <c r="Q868" i="32"/>
  <c r="Q869" i="32"/>
  <c r="Q870" i="32"/>
  <c r="Q871" i="32"/>
  <c r="Q872" i="32"/>
  <c r="Q873" i="32"/>
  <c r="Q874" i="32"/>
  <c r="Q875" i="32"/>
  <c r="Q876" i="32"/>
  <c r="Q877" i="32"/>
  <c r="Q878" i="32"/>
  <c r="Q879" i="32"/>
  <c r="Q880" i="32"/>
  <c r="Q881" i="32"/>
  <c r="Q882" i="32"/>
  <c r="Q883" i="32"/>
  <c r="Q884" i="32"/>
  <c r="Q885" i="32"/>
  <c r="Q886" i="32"/>
  <c r="Q887" i="32"/>
  <c r="Q888" i="32"/>
  <c r="Q889" i="32"/>
  <c r="Q890" i="32"/>
  <c r="Q891" i="32"/>
  <c r="Q892" i="32"/>
  <c r="Q893" i="32"/>
  <c r="Q894" i="32"/>
  <c r="Q895" i="32"/>
  <c r="Q896" i="32"/>
  <c r="Q897" i="32"/>
  <c r="Q898" i="32"/>
  <c r="Q899" i="32"/>
  <c r="Q900" i="32"/>
  <c r="Q901" i="32"/>
  <c r="Q902" i="32"/>
  <c r="Q903" i="32"/>
  <c r="Q904" i="32"/>
  <c r="Q905" i="32"/>
  <c r="Q906" i="32"/>
  <c r="Q907" i="32"/>
  <c r="Q908" i="32"/>
  <c r="Q909" i="32"/>
  <c r="Q910" i="32"/>
  <c r="Q911" i="32"/>
  <c r="Q912" i="32"/>
  <c r="Q913" i="32"/>
  <c r="Q914" i="32"/>
  <c r="Q915" i="32"/>
  <c r="Q916" i="32"/>
  <c r="Q917" i="32"/>
  <c r="Q918" i="32"/>
  <c r="Q919" i="32"/>
  <c r="Q920" i="32"/>
  <c r="Q921" i="32"/>
  <c r="Q922" i="32"/>
  <c r="Q923" i="32"/>
  <c r="Q924" i="32"/>
  <c r="Q925" i="32"/>
  <c r="Q926" i="32"/>
  <c r="Q927" i="32"/>
  <c r="Q928" i="32"/>
  <c r="Q929" i="32"/>
  <c r="Q930" i="32"/>
  <c r="Q931" i="32"/>
  <c r="Q932" i="32"/>
  <c r="Q933" i="32"/>
  <c r="Q934" i="32"/>
  <c r="Q935" i="32"/>
  <c r="Q936" i="32"/>
  <c r="Q937" i="32"/>
  <c r="Q938" i="32"/>
  <c r="Q939" i="32"/>
  <c r="Q940" i="32"/>
  <c r="Q941" i="32"/>
  <c r="Q942" i="32"/>
  <c r="Q943" i="32"/>
  <c r="Q944" i="32"/>
  <c r="Q945" i="32"/>
  <c r="Q946" i="32"/>
  <c r="Q947" i="32"/>
  <c r="Q948" i="32"/>
  <c r="Q949" i="32"/>
  <c r="Q950" i="32"/>
  <c r="Q951" i="32"/>
  <c r="Q952" i="32"/>
  <c r="Q953" i="32"/>
  <c r="Q954" i="32"/>
  <c r="Q955" i="32"/>
  <c r="Q956" i="32"/>
  <c r="Q957" i="32"/>
  <c r="Q958" i="32"/>
  <c r="Q959" i="32"/>
  <c r="Q960" i="32"/>
  <c r="Q961" i="32"/>
  <c r="Q962" i="32"/>
  <c r="Q963" i="32"/>
  <c r="Q964" i="32"/>
  <c r="Q965" i="32"/>
  <c r="Q966" i="32"/>
  <c r="Q967" i="32"/>
  <c r="Q968" i="32"/>
  <c r="Q969" i="32"/>
  <c r="Q970" i="32"/>
  <c r="Q971" i="32"/>
  <c r="Q972" i="32"/>
  <c r="Q973" i="32"/>
  <c r="Q974" i="32"/>
  <c r="Q975" i="32"/>
  <c r="Q976" i="32"/>
  <c r="Q977" i="32"/>
  <c r="Q978" i="32"/>
  <c r="Q979" i="32"/>
  <c r="Q980" i="32"/>
  <c r="Q981" i="32"/>
  <c r="Q982" i="32"/>
  <c r="Q983" i="32"/>
  <c r="Q984" i="32"/>
  <c r="Q985" i="32"/>
  <c r="Q986" i="32"/>
  <c r="Q987" i="32"/>
  <c r="Q988" i="32"/>
  <c r="Q989" i="32"/>
  <c r="Q990" i="32"/>
  <c r="Q991" i="32"/>
  <c r="Q992" i="32"/>
  <c r="Q993" i="32"/>
  <c r="Q994" i="32"/>
  <c r="Q995" i="32"/>
  <c r="Q996" i="32"/>
  <c r="Q997" i="32"/>
  <c r="Q998" i="32"/>
  <c r="Q999" i="32"/>
  <c r="Q1000" i="32"/>
  <c r="Q1001" i="32"/>
  <c r="Q1002" i="32"/>
  <c r="Q1003" i="32"/>
  <c r="Q1004" i="32"/>
  <c r="Q1005" i="32"/>
  <c r="Q1006" i="32"/>
  <c r="Q1007" i="32"/>
  <c r="Q1008" i="32"/>
  <c r="Q1009" i="32"/>
  <c r="Q1010" i="32"/>
  <c r="Q1011" i="32"/>
  <c r="Q1012" i="32"/>
  <c r="Q1013" i="32"/>
  <c r="Q1014" i="32"/>
  <c r="Q1015" i="32"/>
  <c r="Q1016" i="32"/>
  <c r="Q1017" i="32"/>
  <c r="Q1018" i="32"/>
  <c r="Q1019" i="32"/>
  <c r="Q1020" i="32"/>
  <c r="Q1021" i="32"/>
  <c r="Q1022" i="32"/>
  <c r="Q1023" i="32"/>
  <c r="Q1024" i="32"/>
  <c r="Q1025" i="32"/>
  <c r="Q1026" i="32"/>
  <c r="Q1027" i="32"/>
  <c r="Q1028" i="32"/>
  <c r="Q1029" i="32"/>
  <c r="Q1030" i="32"/>
  <c r="Q1031" i="32"/>
  <c r="Q1032" i="32"/>
  <c r="Q1033" i="32"/>
  <c r="Q1034" i="32"/>
  <c r="Q1035" i="32"/>
  <c r="Q1036" i="32"/>
  <c r="Q1037" i="32"/>
  <c r="Q1038" i="32"/>
  <c r="Q1039" i="32"/>
  <c r="Q1040" i="32"/>
  <c r="Q1041" i="32"/>
  <c r="Q1042" i="32"/>
  <c r="Q1043" i="32"/>
  <c r="Q1044" i="32"/>
  <c r="Q1045" i="32"/>
  <c r="Q1046" i="32"/>
  <c r="Q1047" i="32"/>
  <c r="Q1048" i="32"/>
  <c r="Q1049" i="32"/>
  <c r="Q1050" i="32"/>
  <c r="Q1051" i="32"/>
  <c r="Q1052" i="32"/>
  <c r="Q1053" i="32"/>
  <c r="Q1054" i="32"/>
  <c r="Q1055" i="32"/>
  <c r="Q1056" i="32"/>
  <c r="Q1057" i="32"/>
  <c r="Q1058" i="32"/>
  <c r="Q1059" i="32"/>
  <c r="Q1060" i="32"/>
  <c r="Q1061" i="32"/>
  <c r="Q1062" i="32"/>
  <c r="Q1063" i="32"/>
  <c r="Q1064" i="32"/>
  <c r="Q1065" i="32"/>
  <c r="Q1066" i="32"/>
  <c r="Q1067" i="32"/>
  <c r="Q1068" i="32"/>
  <c r="Q1069" i="32"/>
  <c r="Q1070" i="32"/>
  <c r="Q1071" i="32"/>
  <c r="Q1072" i="32"/>
  <c r="Q1073" i="32"/>
  <c r="Q1074" i="32"/>
  <c r="Q1075" i="32"/>
  <c r="Q1076" i="32"/>
  <c r="Q1077" i="32"/>
  <c r="Q1078" i="32"/>
  <c r="Q1079" i="32"/>
  <c r="Q1080" i="32"/>
  <c r="Q1081" i="32"/>
  <c r="Q1082" i="32"/>
  <c r="Q1083" i="32"/>
  <c r="Q1084" i="32"/>
  <c r="Q1085" i="32"/>
  <c r="Q1086" i="32"/>
  <c r="Q1087" i="32"/>
  <c r="Q1088" i="32"/>
  <c r="Q1089" i="32"/>
  <c r="Q1090" i="32"/>
  <c r="Q1091" i="32"/>
  <c r="Q1092" i="32"/>
  <c r="Q1093" i="32"/>
  <c r="Q1094" i="32"/>
  <c r="Q1095" i="32"/>
  <c r="Q1096" i="32"/>
  <c r="Q1097" i="32"/>
  <c r="Q1098" i="32"/>
  <c r="Q1099" i="32"/>
  <c r="Q1100" i="32"/>
  <c r="Q1101" i="32"/>
  <c r="Q1102" i="32"/>
  <c r="Q1103" i="32"/>
  <c r="Q1104" i="32"/>
  <c r="Q1105" i="32"/>
  <c r="Q1106" i="32"/>
  <c r="Q1107" i="32"/>
  <c r="Q1108" i="32"/>
  <c r="Q1109" i="32"/>
  <c r="Q1110" i="32"/>
  <c r="Q1111" i="32"/>
  <c r="Q1112" i="32"/>
  <c r="Q1113" i="32"/>
  <c r="Q1114" i="32"/>
  <c r="Q1115" i="32"/>
  <c r="Q1116" i="32"/>
  <c r="Q1117" i="32"/>
  <c r="Q1118" i="32"/>
  <c r="Q1119" i="32"/>
  <c r="Q1120" i="32"/>
  <c r="Q1121" i="32"/>
  <c r="Q1122" i="32"/>
  <c r="Q1123" i="32"/>
  <c r="Q1124" i="32"/>
  <c r="Q1125" i="32"/>
  <c r="Q1126" i="32"/>
  <c r="Q1127" i="32"/>
  <c r="Q1128" i="32"/>
  <c r="Q1129" i="32"/>
  <c r="Q1130" i="32"/>
  <c r="Q1131" i="32"/>
  <c r="Q1132" i="32"/>
  <c r="Q1133" i="32"/>
  <c r="Q1134" i="32"/>
  <c r="Q1135" i="32"/>
  <c r="Q1136" i="32"/>
  <c r="Q1137" i="32"/>
  <c r="Q1138" i="32"/>
  <c r="Q1139" i="32"/>
  <c r="Q1140" i="32"/>
  <c r="Q1141" i="32"/>
  <c r="Q1142" i="32"/>
  <c r="Q1143" i="32"/>
  <c r="Q1144" i="32"/>
  <c r="Q1145" i="32"/>
  <c r="Q1146" i="32"/>
  <c r="Q1147" i="32"/>
  <c r="Q1148" i="32"/>
  <c r="Q1149" i="32"/>
  <c r="Q1150" i="32"/>
  <c r="Q1151" i="32"/>
  <c r="Q1152" i="32"/>
  <c r="Q1153" i="32"/>
  <c r="Q1154" i="32"/>
  <c r="Q1155" i="32"/>
  <c r="Q1156" i="32"/>
  <c r="Q1157" i="32"/>
  <c r="Q1158" i="32"/>
  <c r="Q1159" i="32"/>
  <c r="Q1160" i="32"/>
  <c r="Q1161" i="32"/>
  <c r="Q1162" i="32"/>
  <c r="Q1163" i="32"/>
  <c r="Q1164" i="32"/>
  <c r="Q1165" i="32"/>
  <c r="Q1166" i="32"/>
  <c r="Q1167" i="32"/>
  <c r="Q1168" i="32"/>
  <c r="Q1169" i="32"/>
  <c r="Q1170" i="32"/>
  <c r="Q1171" i="32"/>
  <c r="Q1172" i="32"/>
  <c r="Q1173" i="32"/>
  <c r="Q1174" i="32"/>
  <c r="Q1175" i="32"/>
  <c r="Q1176" i="32"/>
  <c r="Q1177" i="32"/>
  <c r="Q1178" i="32"/>
  <c r="Q1179" i="32"/>
  <c r="Q1180" i="32"/>
  <c r="Q1181" i="32"/>
  <c r="Q1182" i="32"/>
  <c r="Q1183" i="32"/>
  <c r="Q1184" i="32"/>
  <c r="Q1185" i="32"/>
  <c r="Q1186" i="32"/>
  <c r="Q1187" i="32"/>
  <c r="Q1188" i="32"/>
  <c r="Q1189" i="32"/>
  <c r="Q1190" i="32"/>
  <c r="Q1191" i="32"/>
  <c r="Q1192" i="32"/>
  <c r="Q1193" i="32"/>
  <c r="Q1194" i="32"/>
  <c r="Q1195" i="32"/>
  <c r="Q1196" i="32"/>
  <c r="Q1197" i="32"/>
  <c r="Q1198" i="32"/>
  <c r="Q1199" i="32"/>
  <c r="Q1200" i="32"/>
  <c r="Q1201" i="32"/>
  <c r="Q1202" i="32"/>
  <c r="Q1203" i="32"/>
  <c r="Q1204" i="32"/>
  <c r="Q1205" i="32"/>
  <c r="Q1206" i="32"/>
  <c r="Q1207" i="32"/>
  <c r="Q1208" i="32"/>
  <c r="Q1209" i="32"/>
  <c r="Q1210" i="32"/>
  <c r="Q1211" i="32"/>
  <c r="Q1212" i="32"/>
  <c r="Q1213" i="32"/>
  <c r="Q1214" i="32"/>
  <c r="Q1215" i="32"/>
  <c r="Q1216" i="32"/>
  <c r="Q1217" i="32"/>
  <c r="Q1218" i="32"/>
  <c r="Q1219" i="32"/>
  <c r="Q1220" i="32"/>
  <c r="Q1221" i="32"/>
  <c r="Q1222" i="32"/>
  <c r="Q1223" i="32"/>
  <c r="Q1224" i="32"/>
  <c r="Q1225" i="32"/>
  <c r="Q1226" i="32"/>
  <c r="Q1227" i="32"/>
  <c r="Q1228" i="32"/>
  <c r="Q1229" i="32"/>
  <c r="Q1230" i="32"/>
  <c r="Q1231" i="32"/>
  <c r="Q1232" i="32"/>
  <c r="Q1233" i="32"/>
  <c r="Q1234" i="32"/>
  <c r="Q1235" i="32"/>
  <c r="Q1236" i="32"/>
  <c r="Q1237" i="32"/>
  <c r="Q1238" i="32"/>
  <c r="Q1239" i="32"/>
  <c r="Q1240" i="32"/>
  <c r="Q1241" i="32"/>
  <c r="Q1242" i="32"/>
  <c r="Q1243" i="32"/>
  <c r="Q1244" i="32"/>
  <c r="Q1245" i="32"/>
  <c r="Q1246" i="32"/>
  <c r="Q1247" i="32"/>
  <c r="Q1248" i="32"/>
  <c r="Q1249" i="32"/>
  <c r="Q1250" i="32"/>
  <c r="Q1251" i="32"/>
  <c r="Q1252" i="32"/>
  <c r="Q1253" i="32"/>
  <c r="Q1254" i="32"/>
  <c r="Q1255" i="32"/>
  <c r="Q1256" i="32"/>
  <c r="Q1257" i="32"/>
  <c r="Q1258" i="32"/>
  <c r="Q1259" i="32"/>
  <c r="Q1260" i="32"/>
  <c r="Q1261" i="32"/>
  <c r="Q1262" i="32"/>
  <c r="Q1263" i="32"/>
  <c r="Q1264" i="32"/>
  <c r="Q1265" i="32"/>
  <c r="Q1266" i="32"/>
  <c r="Q1267" i="32"/>
  <c r="Q1268" i="32"/>
  <c r="Q1269" i="32"/>
  <c r="Q1270" i="32"/>
  <c r="Q1271" i="32"/>
  <c r="Q1272" i="32"/>
  <c r="Q1273" i="32"/>
  <c r="Q1274" i="32"/>
  <c r="Q1275" i="32"/>
  <c r="Q1276" i="32"/>
  <c r="Q1277" i="32"/>
  <c r="Q1278" i="32"/>
  <c r="Q1279" i="32"/>
  <c r="Q1280" i="32"/>
  <c r="Q1281" i="32"/>
  <c r="Q1282" i="32"/>
  <c r="Q1283" i="32"/>
  <c r="Q1284" i="32"/>
  <c r="Q1285" i="32"/>
  <c r="Q1286" i="32"/>
  <c r="Q1287" i="32"/>
  <c r="Q1288" i="32"/>
  <c r="Q1289" i="32"/>
  <c r="Q1290" i="32"/>
  <c r="Q1291" i="32"/>
  <c r="Q1292" i="32"/>
  <c r="Q1293" i="32"/>
  <c r="Q1294" i="32"/>
  <c r="Q1295" i="32"/>
  <c r="Q1296" i="32"/>
  <c r="Q1297" i="32"/>
  <c r="Q1298" i="32"/>
  <c r="Q1299" i="32"/>
  <c r="Q1300" i="32"/>
  <c r="Q1301" i="32"/>
  <c r="Q1302" i="32"/>
  <c r="Q1303" i="32"/>
  <c r="Q1304" i="32"/>
  <c r="Q1305" i="32"/>
  <c r="Q1306" i="32"/>
  <c r="Q1307" i="32"/>
  <c r="Q1308" i="32"/>
  <c r="Q1309" i="32"/>
  <c r="Q1310" i="32"/>
  <c r="Q1311" i="32"/>
  <c r="Q1312" i="32"/>
  <c r="Q1313" i="32"/>
  <c r="Q1314" i="32"/>
  <c r="Q1315" i="32"/>
  <c r="Q1316" i="32"/>
  <c r="Q1317" i="32"/>
  <c r="Q1318" i="32"/>
  <c r="Q1319" i="32"/>
  <c r="Q1320" i="32"/>
  <c r="Q1321" i="32"/>
  <c r="Q1322" i="32"/>
  <c r="Q1323" i="32"/>
  <c r="Q1324" i="32"/>
  <c r="Q1325" i="32"/>
  <c r="Q1326" i="32"/>
  <c r="Q1327" i="32"/>
  <c r="Q1328" i="32"/>
  <c r="Q1329" i="32"/>
  <c r="Q1330" i="32"/>
  <c r="Q1331" i="32"/>
  <c r="Q1332" i="32"/>
  <c r="Q1333" i="32"/>
  <c r="Q1334" i="32"/>
  <c r="Q1335" i="32"/>
  <c r="Q1336" i="32"/>
  <c r="Q1337" i="32"/>
  <c r="Q1338" i="32"/>
  <c r="Q1339" i="32"/>
  <c r="Q1340" i="32"/>
  <c r="Q1341" i="32"/>
  <c r="Q1342" i="32"/>
  <c r="Q1343" i="32"/>
  <c r="Q1344" i="32"/>
  <c r="Q1345" i="32"/>
  <c r="Q1346" i="32"/>
  <c r="Q1347" i="32"/>
  <c r="Q1348" i="32"/>
  <c r="Q1349" i="32"/>
  <c r="Q1350" i="32"/>
  <c r="Q1351" i="32"/>
  <c r="Q1352" i="32"/>
  <c r="Q1353" i="32"/>
  <c r="Q1354" i="32"/>
  <c r="Q1355" i="32"/>
  <c r="Q1356" i="32"/>
  <c r="Q1357" i="32"/>
  <c r="Q1358" i="32"/>
  <c r="Q1359" i="32"/>
  <c r="Q1360" i="32"/>
  <c r="Q1361" i="32"/>
  <c r="Q1362" i="32"/>
  <c r="Q1363" i="32"/>
  <c r="Q1364" i="32"/>
  <c r="Q1365" i="32"/>
  <c r="Q1366" i="32"/>
  <c r="Q1367" i="32"/>
  <c r="Q1368" i="32"/>
  <c r="Q1369" i="32"/>
  <c r="Q1370" i="32"/>
  <c r="Q1371" i="32"/>
  <c r="Q1372" i="32"/>
  <c r="Q1373" i="32"/>
  <c r="Q1374" i="32"/>
  <c r="Q1375" i="32"/>
  <c r="Q1376" i="32"/>
  <c r="Q1377" i="32"/>
  <c r="Q1378" i="32"/>
  <c r="Q1379" i="32"/>
  <c r="Q1380" i="32"/>
  <c r="Q1381" i="32"/>
  <c r="Q1382" i="32"/>
  <c r="Q1383" i="32"/>
  <c r="Q1384" i="32"/>
  <c r="Q1385" i="32"/>
  <c r="Q1386" i="32"/>
  <c r="Q1387" i="32"/>
  <c r="Q1388" i="32"/>
  <c r="Q1389" i="32"/>
  <c r="Q1390" i="32"/>
  <c r="Q1391" i="32"/>
  <c r="Q1392" i="32"/>
  <c r="Q1393" i="32"/>
  <c r="Q1394" i="32"/>
  <c r="Q1395" i="32"/>
  <c r="Q1396" i="32"/>
  <c r="Q1397" i="32"/>
  <c r="Q1398" i="32"/>
  <c r="Q1399" i="32"/>
  <c r="Q1400" i="32"/>
  <c r="Q1401" i="32"/>
  <c r="Q1402" i="32"/>
  <c r="Q1403" i="32"/>
  <c r="Q1404" i="32"/>
  <c r="Q1405" i="32"/>
  <c r="Q1406" i="32"/>
  <c r="Q1407" i="32"/>
  <c r="Q1408" i="32"/>
  <c r="Q1409" i="32"/>
  <c r="Q1410" i="32"/>
  <c r="Q1411" i="32"/>
  <c r="Q1412" i="32"/>
  <c r="Q1413" i="32"/>
  <c r="Q1414" i="32"/>
  <c r="Q1415" i="32"/>
  <c r="Q1416" i="32"/>
  <c r="Q1417" i="32"/>
  <c r="Q1418" i="32"/>
  <c r="Q1419" i="32"/>
  <c r="Q1420" i="32"/>
  <c r="Q1421" i="32"/>
  <c r="Q1422" i="32"/>
  <c r="Q1423" i="32"/>
  <c r="Q1424" i="32"/>
  <c r="Q1425" i="32"/>
  <c r="Q1426" i="32"/>
  <c r="Q1427" i="32"/>
  <c r="Q1428" i="32"/>
  <c r="Q1429" i="32"/>
  <c r="Q1430" i="32"/>
  <c r="Q1431" i="32"/>
  <c r="Q1432" i="32"/>
  <c r="Q1433" i="32"/>
  <c r="Q1434" i="32"/>
  <c r="Q1435" i="32"/>
  <c r="Q1436" i="32"/>
  <c r="Q1437" i="32"/>
  <c r="Q1438" i="32"/>
  <c r="Q1439" i="32"/>
  <c r="Q1440" i="32"/>
  <c r="Q1441" i="32"/>
  <c r="Q1442" i="32"/>
  <c r="Q1443" i="32"/>
  <c r="Q1444" i="32"/>
  <c r="Q1445" i="32"/>
  <c r="Q1446" i="32"/>
  <c r="Q1447" i="32"/>
  <c r="Q1448" i="32"/>
  <c r="Q1449" i="32"/>
  <c r="Q1450" i="32"/>
  <c r="Q1451" i="32"/>
  <c r="Q1452" i="32"/>
  <c r="Q1453" i="32"/>
  <c r="Q1454" i="32"/>
  <c r="Q1455" i="32"/>
  <c r="Q1456" i="32"/>
  <c r="Q1457" i="32"/>
  <c r="Q1458" i="32"/>
  <c r="Q1459" i="32"/>
  <c r="Q1460" i="32"/>
  <c r="Q1461" i="32"/>
  <c r="Q1462" i="32"/>
  <c r="Q1463" i="32"/>
  <c r="Q1464" i="32"/>
  <c r="Q1465" i="32"/>
  <c r="Q1466" i="32"/>
  <c r="Q1467" i="32"/>
  <c r="Q1468" i="32"/>
  <c r="Q1469" i="32"/>
  <c r="Q1470" i="32"/>
  <c r="Q1471" i="32"/>
  <c r="Q1472" i="32"/>
  <c r="Q1473" i="32"/>
  <c r="Q1474" i="32"/>
  <c r="Q1475" i="32"/>
  <c r="Q1476" i="32"/>
  <c r="Q1477" i="32"/>
  <c r="Q1478" i="32"/>
  <c r="Q1479" i="32"/>
  <c r="Q1480" i="32"/>
  <c r="Q1481" i="32"/>
  <c r="Q1482" i="32"/>
  <c r="Q1483" i="32"/>
  <c r="Q1484" i="32"/>
  <c r="Q1485" i="32"/>
  <c r="Q1486" i="32"/>
  <c r="Q1487" i="32"/>
  <c r="Q1488" i="32"/>
  <c r="Q1489" i="32"/>
  <c r="Q1490" i="32"/>
  <c r="Q1491" i="32"/>
  <c r="Q1492" i="32"/>
  <c r="Q1493" i="32"/>
  <c r="Q1494" i="32"/>
  <c r="Q1495" i="32"/>
  <c r="Q1496" i="32"/>
  <c r="Q1497" i="32"/>
  <c r="Q1498" i="32"/>
  <c r="Q1499" i="32"/>
  <c r="Q1500" i="32"/>
  <c r="Q1501" i="32"/>
  <c r="Q1502" i="32"/>
  <c r="Q1503" i="32"/>
  <c r="Q1504" i="32"/>
  <c r="Q1505" i="32"/>
  <c r="Q1506" i="32"/>
  <c r="Q1507" i="32"/>
  <c r="Q1508" i="32"/>
  <c r="Q1509" i="32"/>
  <c r="Q1510" i="32"/>
  <c r="Q1511" i="32"/>
  <c r="Q1512" i="32"/>
  <c r="Q1513" i="32"/>
  <c r="Q1514" i="32"/>
  <c r="Q1515" i="32"/>
  <c r="Q1516" i="32"/>
  <c r="Q1517" i="32"/>
  <c r="Q1518" i="32"/>
  <c r="Q1519" i="32"/>
  <c r="Q1520" i="32"/>
  <c r="Q1521" i="32"/>
  <c r="Q1522" i="32"/>
  <c r="Q1523" i="32"/>
  <c r="Q1524" i="32"/>
  <c r="Q1525" i="32"/>
  <c r="Q1526" i="32"/>
  <c r="Q1527" i="32"/>
  <c r="Q1528" i="32"/>
  <c r="Q1529" i="32"/>
  <c r="Q1530" i="32"/>
  <c r="Q1531" i="32"/>
  <c r="Q1532" i="32"/>
  <c r="Q1533" i="32"/>
  <c r="Q1534" i="32"/>
  <c r="Q1535" i="32"/>
  <c r="Q1536" i="32"/>
  <c r="Q1537" i="32"/>
  <c r="Q1538" i="32"/>
  <c r="Q1539" i="32"/>
  <c r="Q1540" i="32"/>
  <c r="Q1541" i="32"/>
  <c r="Q1542" i="32"/>
  <c r="Q1543" i="32"/>
  <c r="Q1544" i="32"/>
  <c r="Q1545" i="32"/>
  <c r="Q1546" i="32"/>
  <c r="Q1547" i="32"/>
  <c r="Q1548" i="32"/>
  <c r="Q1549" i="32"/>
  <c r="Q1550" i="32"/>
  <c r="Q1551" i="32"/>
  <c r="Q1552" i="32"/>
  <c r="Q1553" i="32"/>
  <c r="Q1554" i="32"/>
  <c r="Q1555" i="32"/>
  <c r="Q1556" i="32"/>
  <c r="Q1557" i="32"/>
  <c r="Q1558" i="32"/>
  <c r="Q1559" i="32"/>
  <c r="Q1560" i="32"/>
  <c r="Q1561" i="32"/>
  <c r="Q1562" i="32"/>
  <c r="Q1563" i="32"/>
  <c r="Q1564" i="32"/>
  <c r="Q1565" i="32"/>
  <c r="Q1566" i="32"/>
  <c r="Q1567" i="32"/>
  <c r="Q1568" i="32"/>
  <c r="Q1569" i="32"/>
  <c r="Q1570" i="32"/>
  <c r="Q1571" i="32"/>
  <c r="Q1572" i="32"/>
  <c r="Q1573" i="32"/>
  <c r="Q1574" i="32"/>
  <c r="Q1575" i="32"/>
  <c r="Q1576" i="32"/>
  <c r="Q1577" i="32"/>
  <c r="Q1578" i="32"/>
  <c r="Q1579" i="32"/>
  <c r="Q1580" i="32"/>
  <c r="Q1581" i="32"/>
  <c r="Q1582" i="32"/>
  <c r="Q1583" i="32"/>
  <c r="Q1584" i="32"/>
  <c r="Q1585" i="32"/>
  <c r="Q1586" i="32"/>
  <c r="Q1587" i="32"/>
  <c r="Q1588" i="32"/>
  <c r="Q1589" i="32"/>
  <c r="Q1590" i="32"/>
  <c r="Q1591" i="32"/>
  <c r="Q1592" i="32"/>
  <c r="Q1593" i="32"/>
  <c r="Q1594" i="32"/>
  <c r="Q1595" i="32"/>
  <c r="Q1596" i="32"/>
  <c r="Q1597" i="32"/>
  <c r="Q1598" i="32"/>
  <c r="Q1599" i="32"/>
  <c r="Q1600" i="32"/>
  <c r="Q1601" i="32"/>
  <c r="Q1602" i="32"/>
  <c r="Q1603" i="32"/>
  <c r="Q1604" i="32"/>
  <c r="Q1605" i="32"/>
  <c r="Q1606" i="32"/>
  <c r="Q1607" i="32"/>
  <c r="Q1608" i="32"/>
  <c r="Q1609" i="32"/>
  <c r="Q1610" i="32"/>
  <c r="Q1611" i="32"/>
  <c r="Q1612" i="32"/>
  <c r="Q1613" i="32"/>
  <c r="Q1614" i="32"/>
  <c r="Q1615" i="32"/>
  <c r="Q1616" i="32"/>
  <c r="Q1617" i="32"/>
  <c r="Q1618" i="32"/>
  <c r="Q1619" i="32"/>
  <c r="Q1620" i="32"/>
  <c r="Q1621" i="32"/>
  <c r="Q1622" i="32"/>
  <c r="Q1623" i="32"/>
  <c r="Q1624" i="32"/>
  <c r="Q1625" i="32"/>
  <c r="Q1626" i="32"/>
  <c r="Q1627" i="32"/>
  <c r="Q1628" i="32"/>
  <c r="Q1629" i="32"/>
  <c r="Q1630" i="32"/>
  <c r="Q1631" i="32"/>
  <c r="Q1632" i="32"/>
  <c r="Q1633" i="32"/>
  <c r="Q1634" i="32"/>
  <c r="Q1635" i="32"/>
  <c r="Q1636" i="32"/>
  <c r="Q1637" i="32"/>
  <c r="Q1638" i="32"/>
  <c r="Q1639" i="32"/>
  <c r="Q1640" i="32"/>
  <c r="Q1641" i="32"/>
  <c r="Q1642" i="32"/>
  <c r="Q1643" i="32"/>
  <c r="Q1644" i="32"/>
  <c r="Q1645" i="32"/>
  <c r="Q1646" i="32"/>
  <c r="Q1647" i="32"/>
  <c r="Q1648" i="32"/>
  <c r="Q1649" i="32"/>
  <c r="Q1650" i="32"/>
  <c r="Q1651" i="32"/>
  <c r="Q1652" i="32"/>
  <c r="Q1653" i="32"/>
  <c r="Q1654" i="32"/>
  <c r="Q1655" i="32"/>
  <c r="Q1656" i="32"/>
  <c r="Q1657" i="32"/>
  <c r="Q1658" i="32"/>
  <c r="Q1659" i="32"/>
  <c r="Q1660" i="32"/>
  <c r="Q1661" i="32"/>
  <c r="Q1662" i="32"/>
  <c r="Q1663" i="32"/>
  <c r="Q1664" i="32"/>
  <c r="Q1665" i="32"/>
  <c r="Q1666" i="32"/>
  <c r="Q1667" i="32"/>
  <c r="Q1668" i="32"/>
  <c r="Q1669" i="32"/>
  <c r="Q1670" i="32"/>
  <c r="Q1671" i="32"/>
  <c r="Q1672" i="32"/>
  <c r="Q1673" i="32"/>
  <c r="Q1674" i="32"/>
  <c r="Q1675" i="32"/>
  <c r="Q1676" i="32"/>
  <c r="Q1677" i="32"/>
  <c r="Q1678" i="32"/>
  <c r="Q1679" i="32"/>
  <c r="Q1680" i="32"/>
  <c r="Q1681" i="32"/>
  <c r="Q1682" i="32"/>
  <c r="Q1683" i="32"/>
  <c r="Q1684" i="32"/>
  <c r="Q1685" i="32"/>
  <c r="Q1686" i="32"/>
  <c r="Q1687" i="32"/>
  <c r="Q1688" i="32"/>
  <c r="Q1689" i="32"/>
  <c r="Q1690" i="32"/>
  <c r="Q1691" i="32"/>
  <c r="Q1692" i="32"/>
  <c r="Q1693" i="32"/>
  <c r="Q1694" i="32"/>
  <c r="Q1695" i="32"/>
  <c r="Q1696" i="32"/>
  <c r="Q1697" i="32"/>
  <c r="Q1698" i="32"/>
  <c r="Q1699" i="32"/>
  <c r="Q1700" i="32"/>
  <c r="Q1701" i="32"/>
  <c r="Q1702" i="32"/>
  <c r="Q1703" i="32"/>
  <c r="Q1704" i="32"/>
  <c r="Q1705" i="32"/>
  <c r="Q1706" i="32"/>
  <c r="Q1707" i="32"/>
  <c r="Q1708" i="32"/>
  <c r="Q1709" i="32"/>
  <c r="Q1710" i="32"/>
  <c r="Q1711" i="32"/>
  <c r="Q1712" i="32"/>
  <c r="Q1713" i="32"/>
  <c r="Q1714" i="32"/>
  <c r="Q1715" i="32"/>
  <c r="Q1716" i="32"/>
  <c r="Q1717" i="32"/>
  <c r="Q1718" i="32"/>
  <c r="Q1719" i="32"/>
  <c r="Q1720" i="32"/>
  <c r="Q1721" i="32"/>
  <c r="Q1722" i="32"/>
  <c r="Q1723" i="32"/>
  <c r="Q1724" i="32"/>
  <c r="Q1725" i="32"/>
  <c r="Q1726" i="32"/>
  <c r="Q1727" i="32"/>
  <c r="Q1728" i="32"/>
  <c r="Q1729" i="32"/>
  <c r="Q1730" i="32"/>
  <c r="Q1731" i="32"/>
  <c r="Q1732" i="32"/>
  <c r="Q1733" i="32"/>
  <c r="Q1734" i="32"/>
  <c r="Q1735" i="32"/>
  <c r="Q1736" i="32"/>
  <c r="Q1737" i="32"/>
  <c r="Q1738" i="32"/>
  <c r="Q1739" i="32"/>
  <c r="Q1740" i="32"/>
  <c r="Q1741" i="32"/>
  <c r="Q1742" i="32"/>
  <c r="Q1743" i="32"/>
  <c r="Q1744" i="32"/>
  <c r="Q1745" i="32"/>
  <c r="Q1746" i="32"/>
  <c r="Q1747" i="32"/>
  <c r="Q1748" i="32"/>
  <c r="Q1749" i="32"/>
  <c r="Q1750" i="32"/>
  <c r="Q1751" i="32"/>
  <c r="Q1752" i="32"/>
  <c r="Q1753" i="32"/>
  <c r="Q1754" i="32"/>
  <c r="Q1755" i="32"/>
  <c r="Q1756" i="32"/>
  <c r="Q1757" i="32"/>
  <c r="Q1758" i="32"/>
  <c r="Q1759" i="32"/>
  <c r="Q1760" i="32"/>
  <c r="Q1761" i="32"/>
  <c r="Q1762" i="32"/>
  <c r="Q1763" i="32"/>
  <c r="Q1764" i="32"/>
  <c r="Q1765" i="32"/>
  <c r="Q1766" i="32"/>
  <c r="Q1767" i="32"/>
  <c r="Q1768" i="32"/>
  <c r="Q1769" i="32"/>
  <c r="Q1770" i="32"/>
  <c r="Q1771" i="32"/>
  <c r="Q1772" i="32"/>
  <c r="Q1773" i="32"/>
  <c r="Q1774" i="32"/>
  <c r="Q1775" i="32"/>
  <c r="Q1776" i="32"/>
  <c r="Q1777" i="32"/>
  <c r="Q1778" i="32"/>
  <c r="Q1779" i="32"/>
  <c r="Q1780" i="32"/>
  <c r="Q1781" i="32"/>
  <c r="Q1782" i="32"/>
  <c r="Q1783" i="32"/>
  <c r="Q1784" i="32"/>
  <c r="Q1785" i="32"/>
  <c r="Q1786" i="32"/>
  <c r="Q1787" i="32"/>
  <c r="Q1788" i="32"/>
  <c r="Q1789" i="32"/>
  <c r="Q1790" i="32"/>
  <c r="Q1791" i="32"/>
  <c r="Q1792" i="32"/>
  <c r="Q1793" i="32"/>
  <c r="Q1794" i="32"/>
  <c r="Q1795" i="32"/>
  <c r="Q1796" i="32"/>
  <c r="Q1797" i="32"/>
  <c r="Q1798" i="32"/>
  <c r="Q1799" i="32"/>
  <c r="Q1800" i="32"/>
  <c r="Q1801" i="32"/>
  <c r="Q1802" i="32"/>
  <c r="Q1803" i="32"/>
  <c r="Q1804" i="32"/>
  <c r="Q1805" i="32"/>
  <c r="Q1806" i="32"/>
  <c r="Q1807" i="32"/>
  <c r="Q1808" i="32"/>
  <c r="Q1809" i="32"/>
  <c r="Q1810" i="32"/>
  <c r="Q1811" i="32"/>
  <c r="Q1812" i="32"/>
  <c r="Q1813" i="32"/>
  <c r="Q1814" i="32"/>
  <c r="Q1815" i="32"/>
  <c r="Q1816" i="32"/>
  <c r="Q1817" i="32"/>
  <c r="Q1818" i="32"/>
  <c r="Q1819" i="32"/>
  <c r="Q1820" i="32"/>
  <c r="Q1821" i="32"/>
  <c r="Q1822" i="32"/>
  <c r="Q1823" i="32"/>
  <c r="Q1824" i="32"/>
  <c r="Q1825" i="32"/>
  <c r="Q1826" i="32"/>
  <c r="Q1827" i="32"/>
  <c r="Q1828" i="32"/>
  <c r="Q1829" i="32"/>
  <c r="Q1830" i="32"/>
  <c r="Q1831" i="32"/>
  <c r="Q1832" i="32"/>
  <c r="Q1833" i="32"/>
  <c r="Q1834" i="32"/>
  <c r="Q1835" i="32"/>
  <c r="Q1836" i="32"/>
  <c r="Q1837" i="32"/>
  <c r="Q1838" i="32"/>
  <c r="Q1839" i="32"/>
  <c r="Q1840" i="32"/>
  <c r="Q1841" i="32"/>
  <c r="Q1842" i="32"/>
  <c r="Q1843" i="32"/>
  <c r="Q1844" i="32"/>
  <c r="Q1845" i="32"/>
  <c r="Q1846" i="32"/>
  <c r="Q1847" i="32"/>
  <c r="Q1848" i="32"/>
  <c r="Q1849" i="32"/>
  <c r="Q1850" i="32"/>
  <c r="Q1851" i="32"/>
  <c r="Q1852" i="32"/>
  <c r="Q1853" i="32"/>
  <c r="Q1854" i="32"/>
  <c r="Q1855" i="32"/>
  <c r="Q1856" i="32"/>
  <c r="Q1857" i="32"/>
  <c r="Q1858" i="32"/>
  <c r="Q1859" i="32"/>
  <c r="Q1860" i="32"/>
  <c r="Q1861" i="32"/>
  <c r="Q1862" i="32"/>
  <c r="Q1863" i="32"/>
  <c r="Q1864" i="32"/>
  <c r="Q1865" i="32"/>
  <c r="Q1866" i="32"/>
  <c r="Q1867" i="32"/>
  <c r="Q1868" i="32"/>
  <c r="Q1869" i="32"/>
  <c r="Q1870" i="32"/>
  <c r="Q1871" i="32"/>
  <c r="Q1872" i="32"/>
  <c r="Q1873" i="32"/>
  <c r="Q1874" i="32"/>
  <c r="Q1875" i="32"/>
  <c r="Q1876" i="32"/>
  <c r="Q1877" i="32"/>
  <c r="Q1878" i="32"/>
  <c r="Q1879" i="32"/>
  <c r="Q1880" i="32"/>
  <c r="Q1881" i="32"/>
  <c r="Q1882" i="32"/>
  <c r="Q1883" i="32"/>
  <c r="Q1884" i="32"/>
  <c r="Q1885" i="32"/>
  <c r="Q1886" i="32"/>
  <c r="Q1887" i="32"/>
  <c r="Q1888" i="32"/>
  <c r="Q1889" i="32"/>
  <c r="Q1890" i="32"/>
  <c r="Q1891" i="32"/>
  <c r="Q1892" i="32"/>
  <c r="Q1893" i="32"/>
  <c r="Q1894" i="32"/>
  <c r="Q1895" i="32"/>
  <c r="Q1896" i="32"/>
  <c r="Q1897" i="32"/>
  <c r="Q1898" i="32"/>
  <c r="Q1899" i="32"/>
  <c r="Q1900" i="32"/>
  <c r="Q1901" i="32"/>
  <c r="Q1902" i="32"/>
  <c r="Q1903" i="32"/>
  <c r="Q1904" i="32"/>
  <c r="Q1905" i="32"/>
  <c r="Q1906" i="32"/>
  <c r="Q1907" i="32"/>
  <c r="Q1908" i="32"/>
  <c r="Q1909" i="32"/>
  <c r="Q1910" i="32"/>
  <c r="Q1911" i="32"/>
  <c r="Q1912" i="32"/>
  <c r="Q1913" i="32"/>
  <c r="Q1914" i="32"/>
  <c r="Q1915" i="32"/>
  <c r="Q1916" i="32"/>
  <c r="Q1917" i="32"/>
  <c r="Q1918" i="32"/>
  <c r="Q1919" i="32"/>
  <c r="Q1920" i="32"/>
  <c r="Q1921" i="32"/>
  <c r="Q1922" i="32"/>
  <c r="Q1923" i="32"/>
  <c r="Q1924" i="32"/>
  <c r="Q1925" i="32"/>
  <c r="Q1926" i="32"/>
  <c r="Q1927" i="32"/>
  <c r="Q1928" i="32"/>
  <c r="Q1929" i="32"/>
  <c r="Q1930" i="32"/>
  <c r="Q1931" i="32"/>
  <c r="Q1932" i="32"/>
  <c r="Q1933" i="32"/>
  <c r="Q1934" i="32"/>
  <c r="Q1935" i="32"/>
  <c r="Q1936" i="32"/>
  <c r="Q1937" i="32"/>
  <c r="Q1938" i="32"/>
  <c r="Q1939" i="32"/>
  <c r="Q1940" i="32"/>
  <c r="Q1941" i="32"/>
  <c r="Q1942" i="32"/>
  <c r="Q1943" i="32"/>
  <c r="Q1944" i="32"/>
  <c r="Q1945" i="32"/>
  <c r="Q1946" i="32"/>
  <c r="Q1947" i="32"/>
  <c r="Q1948" i="32"/>
  <c r="Q1949" i="32"/>
  <c r="Q1950" i="32"/>
  <c r="Q1951" i="32"/>
  <c r="Q1952" i="32"/>
  <c r="Q1953" i="32"/>
  <c r="Q1954" i="32"/>
  <c r="Q1955" i="32"/>
  <c r="Q1956" i="32"/>
  <c r="Q1957" i="32"/>
  <c r="Q1958" i="32"/>
  <c r="Q1959" i="32"/>
  <c r="Q1960" i="32"/>
  <c r="Q1961" i="32"/>
  <c r="Q1962" i="32"/>
  <c r="Q1963" i="32"/>
  <c r="Q1964" i="32"/>
  <c r="Q1965" i="32"/>
  <c r="Q1966" i="32"/>
  <c r="Q1967" i="32"/>
  <c r="Q1968" i="32"/>
  <c r="Q1969" i="32"/>
  <c r="Q1970" i="32"/>
  <c r="Q1971" i="32"/>
  <c r="Q1972" i="32"/>
  <c r="Q1973" i="32"/>
  <c r="Q1974" i="32"/>
  <c r="Q1975" i="32"/>
  <c r="Q1976" i="32"/>
  <c r="Q1977" i="32"/>
  <c r="Q1978" i="32"/>
  <c r="Q1979" i="32"/>
  <c r="Q1980" i="32"/>
  <c r="Q1981" i="32"/>
  <c r="Q1982" i="32"/>
  <c r="Q1983" i="32"/>
  <c r="Q1984" i="32"/>
  <c r="Q1985" i="32"/>
  <c r="Q1986" i="32"/>
  <c r="Q1987" i="32"/>
  <c r="Q1988" i="32"/>
  <c r="Q1989" i="32"/>
  <c r="Q1990" i="32"/>
  <c r="Q1991" i="32"/>
  <c r="Q1992" i="32"/>
  <c r="Q1993" i="32"/>
  <c r="Q1994" i="32"/>
  <c r="Q1995" i="32"/>
  <c r="Q1996" i="32"/>
  <c r="Q1997" i="32"/>
  <c r="Q1998" i="32"/>
  <c r="Q1999" i="32"/>
  <c r="Q2000" i="32"/>
  <c r="Q2001" i="32"/>
  <c r="Q2002" i="32"/>
  <c r="Q2003" i="32"/>
  <c r="Q2004" i="32"/>
  <c r="Q2005" i="32"/>
  <c r="Q2006" i="32"/>
  <c r="Q2007" i="32"/>
  <c r="Q2008" i="32"/>
  <c r="Q2009" i="32"/>
  <c r="Q2010" i="32"/>
  <c r="Q2011" i="32"/>
  <c r="Q2012" i="32"/>
  <c r="Q2013" i="32"/>
  <c r="Q2014" i="32"/>
  <c r="Q2015" i="32"/>
  <c r="Q2016" i="32"/>
  <c r="Q2017" i="32"/>
  <c r="Q2018" i="32"/>
  <c r="Q2019" i="32"/>
  <c r="Q2020" i="32"/>
  <c r="Q2021" i="32"/>
  <c r="Q2022" i="32"/>
  <c r="Q2023" i="32"/>
  <c r="Q2024" i="32"/>
  <c r="Q2025" i="32"/>
  <c r="Q2026" i="32"/>
  <c r="Q2027" i="32"/>
  <c r="Q2028" i="32"/>
  <c r="Q2029" i="32"/>
  <c r="Q2030" i="32"/>
  <c r="Q2031" i="32"/>
  <c r="Q2032" i="32"/>
  <c r="Q2033" i="32"/>
  <c r="Q2034" i="32"/>
  <c r="Q2035" i="32"/>
  <c r="Q2036" i="32"/>
  <c r="Q2037" i="32"/>
  <c r="Q2038" i="32"/>
  <c r="Q2039" i="32"/>
  <c r="Q2040" i="32"/>
  <c r="Q2041" i="32"/>
  <c r="Q2042" i="32"/>
  <c r="Q2043" i="32"/>
  <c r="Q2044" i="32"/>
  <c r="Q2045" i="32"/>
  <c r="Q2046" i="32"/>
  <c r="Q2047" i="32"/>
  <c r="Q2048" i="32"/>
  <c r="Q2049" i="32"/>
  <c r="Q2050" i="32"/>
  <c r="Q2051" i="32"/>
  <c r="Q2052" i="32"/>
  <c r="Q2053" i="32"/>
  <c r="Q2054" i="32"/>
  <c r="Q2055" i="32"/>
  <c r="Q2056" i="32"/>
  <c r="Q2057" i="32"/>
  <c r="Q2058" i="32"/>
  <c r="Q2059" i="32"/>
  <c r="Q2060" i="32"/>
  <c r="Q2061" i="32"/>
  <c r="Q2062" i="32"/>
  <c r="Q2063" i="32"/>
  <c r="Q2064" i="32"/>
  <c r="Q2065" i="32"/>
  <c r="Q2066" i="32"/>
  <c r="Q2067" i="32"/>
  <c r="Q2068" i="32"/>
  <c r="Q2069" i="32"/>
  <c r="Q2070" i="32"/>
  <c r="Q2071" i="32"/>
  <c r="Q2072" i="32"/>
  <c r="Q2073" i="32"/>
  <c r="Q2074" i="32"/>
  <c r="Q2075" i="32"/>
  <c r="Q2076" i="32"/>
  <c r="Q2077" i="32"/>
  <c r="Q2078" i="32"/>
  <c r="Q2079" i="32"/>
  <c r="Q2080" i="32"/>
  <c r="Q2081" i="32"/>
  <c r="Q2082" i="32"/>
  <c r="Q2083" i="32"/>
  <c r="Q2084" i="32"/>
  <c r="Q2085" i="32"/>
  <c r="Q2086" i="32"/>
  <c r="Q2087" i="32"/>
  <c r="Q2088" i="32"/>
  <c r="Q2089" i="32"/>
  <c r="Q2090" i="32"/>
  <c r="Q2091" i="32"/>
  <c r="Q2092" i="32"/>
  <c r="Q2093" i="32"/>
  <c r="Q2094" i="32"/>
  <c r="Q2095" i="32"/>
  <c r="Q2096" i="32"/>
  <c r="Q2097" i="32"/>
  <c r="Q2098" i="32"/>
  <c r="Q2099" i="32"/>
  <c r="Q2100" i="32"/>
  <c r="Q2101" i="32"/>
  <c r="Q2102" i="32"/>
  <c r="Q2103" i="32"/>
  <c r="Q2104" i="32"/>
  <c r="Q2105" i="32"/>
  <c r="Q2106" i="32"/>
  <c r="Q2107" i="32"/>
  <c r="Q2108" i="32"/>
  <c r="Q2109" i="32"/>
  <c r="Q2110" i="32"/>
  <c r="Q2111" i="32"/>
  <c r="Q2112" i="32"/>
  <c r="Q2113" i="32"/>
  <c r="Q2114" i="32"/>
  <c r="Q2115" i="32"/>
  <c r="Q2116" i="32"/>
  <c r="Q2117" i="32"/>
  <c r="Q2118" i="32"/>
  <c r="Q2119" i="32"/>
  <c r="Q2120" i="32"/>
  <c r="Q2121" i="32"/>
  <c r="Q2122" i="32"/>
  <c r="Q2123" i="32"/>
  <c r="Q2124" i="32"/>
  <c r="Q2125" i="32"/>
  <c r="Q2126" i="32"/>
  <c r="Q2127" i="32"/>
  <c r="Q2128" i="32"/>
  <c r="Q2129" i="32"/>
  <c r="Q2130" i="32"/>
  <c r="Q2131" i="32"/>
  <c r="Q2132" i="32"/>
  <c r="Q2133" i="32"/>
  <c r="Q2134" i="32"/>
  <c r="Q2135" i="32"/>
  <c r="Q2136" i="32"/>
  <c r="Q2137" i="32"/>
  <c r="Q2138" i="32"/>
  <c r="Q2139" i="32"/>
  <c r="Q2140" i="32"/>
  <c r="Q2141" i="32"/>
  <c r="Q2142" i="32"/>
  <c r="Q2143" i="32"/>
  <c r="Q2144" i="32"/>
  <c r="Q2145" i="32"/>
  <c r="Q2146" i="32"/>
  <c r="Q2147" i="32"/>
  <c r="Q2148" i="32"/>
  <c r="Q2149" i="32"/>
  <c r="Q2150" i="32"/>
  <c r="Q2151" i="32"/>
  <c r="Q2152" i="32"/>
  <c r="Q2153" i="32"/>
  <c r="Q2154" i="32"/>
  <c r="Q2155" i="32"/>
  <c r="Q2156" i="32"/>
  <c r="Q2157" i="32"/>
  <c r="Q2158" i="32"/>
  <c r="Q2159" i="32"/>
  <c r="Q2160" i="32"/>
  <c r="Q2161" i="32"/>
  <c r="Q2162" i="32"/>
  <c r="Q2163" i="32"/>
  <c r="Q2164" i="32"/>
  <c r="Q2165" i="32"/>
  <c r="Q2166" i="32"/>
  <c r="Q2167" i="32"/>
  <c r="Q2168" i="32"/>
  <c r="Q2169" i="32"/>
  <c r="Q2170" i="32"/>
  <c r="Q2171" i="32"/>
  <c r="Q2172" i="32"/>
  <c r="Q2173" i="32"/>
  <c r="Q2174" i="32"/>
  <c r="Q2175" i="32"/>
  <c r="Q2176" i="32"/>
  <c r="Q2177" i="32"/>
  <c r="Q2178" i="32"/>
  <c r="Q2179" i="32"/>
  <c r="Q2180" i="32"/>
  <c r="Q2181" i="32"/>
  <c r="Q2182" i="32"/>
  <c r="Q2183" i="32"/>
  <c r="Q2184" i="32"/>
  <c r="Q2185" i="32"/>
  <c r="Q2186" i="32"/>
  <c r="Q2187" i="32"/>
  <c r="Q2188" i="32"/>
  <c r="Q2189" i="32"/>
  <c r="Q2190" i="32"/>
  <c r="Q2191" i="32"/>
  <c r="Q2192" i="32"/>
  <c r="Q2193" i="32"/>
  <c r="Q2194" i="32"/>
  <c r="Q2195" i="32"/>
  <c r="Q2196" i="32"/>
  <c r="Q2197" i="32"/>
  <c r="Q2198" i="32"/>
  <c r="Q2199" i="32"/>
  <c r="Q2200" i="32"/>
  <c r="Q2201" i="32"/>
  <c r="Q2202" i="32"/>
  <c r="Q2203" i="32"/>
  <c r="Q2204" i="32"/>
  <c r="Q2205" i="32"/>
  <c r="Q2206" i="32"/>
  <c r="Q2207" i="32"/>
  <c r="Q2208" i="32"/>
  <c r="Q2209" i="32"/>
  <c r="Q2210" i="32"/>
  <c r="Q2211" i="32"/>
  <c r="Q2212" i="32"/>
  <c r="Q2213" i="32"/>
  <c r="Q2214" i="32"/>
  <c r="Q2215" i="32"/>
  <c r="Q2216" i="32"/>
  <c r="Q2217" i="32"/>
  <c r="Q2218" i="32"/>
  <c r="Q2219" i="32"/>
  <c r="Q2220" i="32"/>
  <c r="Q2221" i="32"/>
  <c r="Q2222" i="32"/>
  <c r="Q2223" i="32"/>
  <c r="Q2224" i="32"/>
  <c r="Q2225" i="32"/>
  <c r="Q2226" i="32"/>
  <c r="Q2227" i="32"/>
  <c r="Q2228" i="32"/>
  <c r="Q2229" i="32"/>
  <c r="Q2230" i="32"/>
  <c r="Q2231" i="32"/>
  <c r="Q2232" i="32"/>
  <c r="Q2233" i="32"/>
  <c r="Q2234" i="32"/>
  <c r="Q2235" i="32"/>
  <c r="Q2236" i="32"/>
  <c r="Q2237" i="32"/>
  <c r="Q2238" i="32"/>
  <c r="Q2239" i="32"/>
  <c r="Q2240" i="32"/>
  <c r="Q2241" i="32"/>
  <c r="Q2242" i="32"/>
  <c r="Q2243" i="32"/>
  <c r="Q2244" i="32"/>
  <c r="Q2245" i="32"/>
  <c r="Q2246" i="32"/>
  <c r="Q2247" i="32"/>
  <c r="Q2248" i="32"/>
  <c r="Q2249" i="32"/>
  <c r="Q2250" i="32"/>
  <c r="Q2251" i="32"/>
  <c r="Q2252" i="32"/>
  <c r="Q2253" i="32"/>
  <c r="Q2254" i="32"/>
  <c r="Q2255" i="32"/>
  <c r="Q2256" i="32"/>
  <c r="Q2257" i="32"/>
  <c r="Q2258" i="32"/>
  <c r="Q2259" i="32"/>
  <c r="Q2260" i="32"/>
  <c r="Q2261" i="32"/>
  <c r="Q2262" i="32"/>
  <c r="Q2263" i="32"/>
  <c r="Q2264" i="32"/>
  <c r="Q2265" i="32"/>
  <c r="Q2266" i="32"/>
  <c r="Q2267" i="32"/>
  <c r="Q2268" i="32"/>
  <c r="Q2269" i="32"/>
  <c r="Q2270" i="32"/>
  <c r="Q2271" i="32"/>
  <c r="Q2272" i="32"/>
  <c r="Q2273" i="32"/>
  <c r="Q2274" i="32"/>
  <c r="Q2275" i="32"/>
  <c r="Q2276" i="32"/>
  <c r="Q2277" i="32"/>
  <c r="Q2278" i="32"/>
  <c r="Q2279" i="32"/>
  <c r="Q2280" i="32"/>
  <c r="Q2281" i="32"/>
  <c r="Q2282" i="32"/>
  <c r="Q2283" i="32"/>
  <c r="Q2284" i="32"/>
  <c r="Q2285" i="32"/>
  <c r="Q2286" i="32"/>
  <c r="Q2287" i="32"/>
  <c r="Q2288" i="32"/>
  <c r="Q2289" i="32"/>
  <c r="Q2290" i="32"/>
  <c r="Q2291" i="32"/>
  <c r="Q2292" i="32"/>
  <c r="Q2293" i="32"/>
  <c r="Q2294" i="32"/>
  <c r="Q2295" i="32"/>
  <c r="Q2296" i="32"/>
  <c r="Q2297" i="32"/>
  <c r="Q2298" i="32"/>
  <c r="Q2299" i="32"/>
  <c r="Q2300" i="32"/>
  <c r="Q2301" i="32"/>
  <c r="Q2302" i="32"/>
  <c r="Q2303" i="32"/>
  <c r="Q2304" i="32"/>
  <c r="Q2305" i="32"/>
  <c r="Q2306" i="32"/>
  <c r="Q2307" i="32"/>
  <c r="Q2308" i="32"/>
  <c r="Q2309" i="32"/>
  <c r="Q2310" i="32"/>
  <c r="Q2311" i="32"/>
  <c r="Q2312" i="32"/>
  <c r="Q2313" i="32"/>
  <c r="Q2314" i="32"/>
  <c r="Q2315" i="32"/>
  <c r="Q2316" i="32"/>
  <c r="Q2317" i="32"/>
  <c r="Q2318" i="32"/>
  <c r="Q2319" i="32"/>
  <c r="Q2320" i="32"/>
  <c r="Q2321" i="32"/>
  <c r="Q2322" i="32"/>
  <c r="Q2323" i="32"/>
  <c r="Q2324" i="32"/>
  <c r="Q2325" i="32"/>
  <c r="Q2326" i="32"/>
  <c r="Q2327" i="32"/>
  <c r="Q2328" i="32"/>
  <c r="Q2329" i="32"/>
  <c r="Q2330" i="32"/>
  <c r="Q2331" i="32"/>
  <c r="Q2332" i="32"/>
  <c r="Q2333" i="32"/>
  <c r="Q2334" i="32"/>
  <c r="Q2335" i="32"/>
  <c r="Q2336" i="32"/>
  <c r="Q2337" i="32"/>
  <c r="Q2338" i="32"/>
  <c r="Q2339" i="32"/>
  <c r="Q2340" i="32"/>
  <c r="Q2341" i="32"/>
  <c r="Q2342" i="32"/>
  <c r="Q2343" i="32"/>
  <c r="Q2344" i="32"/>
  <c r="Q2345" i="32"/>
  <c r="Q2346" i="32"/>
  <c r="Q2347" i="32"/>
  <c r="Q2348" i="32"/>
  <c r="Q2349" i="32"/>
  <c r="Q2350" i="32"/>
  <c r="Q2351" i="32"/>
  <c r="Q2352" i="32"/>
  <c r="Q2353" i="32"/>
  <c r="Q2354" i="32"/>
  <c r="Q2355" i="32"/>
  <c r="Q2356" i="32"/>
  <c r="Q2357" i="32"/>
  <c r="Q2358" i="32"/>
  <c r="Q2359" i="32"/>
  <c r="Q2360" i="32"/>
  <c r="Q2361" i="32"/>
  <c r="Q2362" i="32"/>
  <c r="Q2363" i="32"/>
  <c r="Q2364" i="32"/>
  <c r="Q2365" i="32"/>
  <c r="Q2366" i="32"/>
  <c r="Q2367" i="32"/>
  <c r="Q2368" i="32"/>
  <c r="Q2369" i="32"/>
  <c r="Q2370" i="32"/>
  <c r="Q2371" i="32"/>
  <c r="Q2372" i="32"/>
  <c r="Q2373" i="32"/>
  <c r="Q2374" i="32"/>
  <c r="Q2375" i="32"/>
  <c r="Q2376" i="32"/>
  <c r="Q2377" i="32"/>
  <c r="Q2378" i="32"/>
  <c r="Q2379" i="32"/>
  <c r="Q2380" i="32"/>
  <c r="Q2381" i="32"/>
  <c r="Q2382" i="32"/>
  <c r="Q2383" i="32"/>
  <c r="Q2384" i="32"/>
  <c r="Q2385" i="32"/>
  <c r="Q2387" i="32"/>
  <c r="Q2388" i="32"/>
  <c r="Q2389" i="32"/>
  <c r="Q2390" i="32"/>
  <c r="Q2391" i="32"/>
  <c r="Q2392" i="32"/>
  <c r="Q2393" i="32"/>
  <c r="Q2394" i="32"/>
  <c r="Q2395" i="32"/>
  <c r="Q2396" i="32"/>
  <c r="Q2397" i="32"/>
  <c r="Q2398" i="32"/>
  <c r="Q2399" i="32"/>
  <c r="Q2400" i="32"/>
  <c r="Q2401" i="32"/>
  <c r="Q2402" i="32"/>
  <c r="Q2403" i="32"/>
  <c r="Q2404" i="32"/>
  <c r="Q2405" i="32"/>
  <c r="Q2406" i="32"/>
  <c r="Q2407" i="32"/>
  <c r="Q2408" i="32"/>
  <c r="Q2409" i="32"/>
  <c r="Q2410" i="32"/>
  <c r="Q2411" i="32"/>
  <c r="Q2412" i="32"/>
  <c r="Q2413" i="32"/>
  <c r="Q2414" i="32"/>
  <c r="Q2415" i="32"/>
  <c r="Q2416" i="32"/>
  <c r="Q2417" i="32"/>
  <c r="Q2418" i="32"/>
  <c r="Q2419" i="32"/>
  <c r="Q2420" i="32"/>
  <c r="Q2421" i="32"/>
  <c r="Q2422" i="32"/>
  <c r="Q2423" i="32"/>
  <c r="Q2424" i="32"/>
  <c r="Q2425" i="32"/>
  <c r="Q2426" i="32"/>
  <c r="Q2427" i="32"/>
  <c r="Q2428" i="32"/>
  <c r="Q2429" i="32"/>
  <c r="Q2430" i="32"/>
  <c r="Q2431" i="32"/>
  <c r="Q2432" i="32"/>
  <c r="Q2433" i="32"/>
  <c r="Q2434" i="32"/>
  <c r="Q2435" i="32"/>
  <c r="Q2436" i="32"/>
  <c r="Q2437" i="32"/>
  <c r="Q2438" i="32"/>
  <c r="Q2439" i="32"/>
  <c r="Q2440" i="32"/>
  <c r="Q2441" i="32"/>
  <c r="Q2442" i="32"/>
  <c r="Q2443" i="32"/>
  <c r="Q2444" i="32"/>
  <c r="Q2445" i="32"/>
  <c r="Q2446" i="32"/>
  <c r="Q2447" i="32"/>
  <c r="Q2448" i="32"/>
  <c r="Q2449" i="32"/>
  <c r="Q2450" i="32"/>
  <c r="Q2451" i="32"/>
  <c r="Q2452" i="32"/>
  <c r="Q2453" i="32"/>
  <c r="Q2454" i="32"/>
  <c r="Q2455" i="32"/>
  <c r="Q2456" i="32"/>
  <c r="Q2457" i="32"/>
  <c r="Q2458" i="32"/>
  <c r="Q2459" i="32"/>
  <c r="Q2460" i="32"/>
  <c r="Q2461" i="32"/>
  <c r="Q2462" i="32"/>
  <c r="Q2463" i="32"/>
  <c r="Q2464" i="32"/>
  <c r="Q2465" i="32"/>
  <c r="Q2466" i="32"/>
  <c r="Q2467" i="32"/>
  <c r="Q2468" i="32"/>
  <c r="Q2469" i="32"/>
  <c r="Q2470" i="32"/>
  <c r="Q2471" i="32"/>
  <c r="Q2472" i="32"/>
  <c r="Q2473" i="32"/>
  <c r="Q2474" i="32"/>
  <c r="Q2475" i="32"/>
  <c r="Q2476" i="32"/>
  <c r="Q2477" i="32"/>
  <c r="Q2478" i="32"/>
  <c r="Q2479" i="32"/>
  <c r="Q2480" i="32"/>
  <c r="Q2481" i="32"/>
  <c r="Q2482" i="32"/>
  <c r="Q2483" i="32"/>
  <c r="Q2484" i="32"/>
  <c r="Q2485" i="32"/>
  <c r="Q2486" i="32"/>
  <c r="Q2487" i="32"/>
  <c r="Q2488" i="32"/>
  <c r="Q2489" i="32"/>
  <c r="Q2490" i="32"/>
  <c r="Q2491" i="32"/>
  <c r="Q2492" i="32"/>
  <c r="Q2493" i="32"/>
  <c r="Q2494" i="32"/>
  <c r="Q2495" i="32"/>
  <c r="Q2496" i="32"/>
  <c r="Q2497" i="32"/>
  <c r="Q2498" i="32"/>
  <c r="Q2499" i="32"/>
  <c r="Q2500" i="32"/>
  <c r="Q2501" i="32"/>
  <c r="Q2502" i="32"/>
  <c r="Q2503" i="32"/>
  <c r="Q2504" i="32"/>
  <c r="Q2505" i="32"/>
  <c r="Q2506" i="32"/>
  <c r="Q2507" i="32"/>
  <c r="Q2508" i="32"/>
  <c r="Q2509" i="32"/>
  <c r="Q2510" i="32"/>
  <c r="Q2511" i="32"/>
  <c r="Q2512" i="32"/>
  <c r="Q2513" i="32"/>
  <c r="Q2514" i="32"/>
  <c r="Q2515" i="32"/>
  <c r="Q2516" i="32"/>
  <c r="Q2517" i="32"/>
  <c r="Q2518" i="32"/>
  <c r="Q2519" i="32"/>
  <c r="Q2520" i="32"/>
  <c r="Q2521" i="32"/>
  <c r="Q2522" i="32"/>
  <c r="Q2523" i="32"/>
  <c r="Q2524" i="32"/>
  <c r="Q2525" i="32"/>
  <c r="Q2526" i="32"/>
  <c r="Q2527" i="32"/>
  <c r="Q2528" i="32"/>
  <c r="Q2529" i="32"/>
  <c r="Q2530" i="32"/>
  <c r="Q2531" i="32"/>
  <c r="Q2532" i="32"/>
  <c r="Q2533" i="32"/>
  <c r="Q2534" i="32"/>
  <c r="Q2535" i="32"/>
  <c r="Q2536" i="32"/>
  <c r="Q2537" i="32"/>
  <c r="Q2538" i="32"/>
  <c r="Q2539" i="32"/>
  <c r="Q2540" i="32"/>
  <c r="Q2541" i="32"/>
  <c r="Q2542" i="32"/>
  <c r="Q2543" i="32"/>
  <c r="Q2544" i="32"/>
  <c r="Q2545" i="32"/>
  <c r="Q2546" i="32"/>
  <c r="Q2547" i="32"/>
  <c r="Q2548" i="32"/>
  <c r="Q2549" i="32"/>
  <c r="Q2550" i="32"/>
  <c r="Q2551" i="32"/>
  <c r="Q2552" i="32"/>
  <c r="Q2553" i="32"/>
  <c r="Q2554" i="32"/>
  <c r="Q2555" i="32"/>
  <c r="Q2556" i="32"/>
  <c r="Q2557" i="32"/>
  <c r="Q2558" i="32"/>
  <c r="Q2559" i="32"/>
  <c r="Q2560" i="32"/>
  <c r="Q2561" i="32"/>
  <c r="Q2562" i="32"/>
  <c r="Q2563" i="32"/>
  <c r="Q2564" i="32"/>
  <c r="Q2565" i="32"/>
  <c r="Q2566" i="32"/>
  <c r="Q2567" i="32"/>
  <c r="Q2568" i="32"/>
  <c r="Q2569" i="32"/>
  <c r="Q2570" i="32"/>
  <c r="Q2571" i="32"/>
  <c r="Q2572" i="32"/>
  <c r="Q2573" i="32"/>
  <c r="Q2574" i="32"/>
  <c r="Q2575" i="32"/>
  <c r="Q2576" i="32"/>
  <c r="Q2577" i="32"/>
  <c r="Q2578" i="32"/>
  <c r="Q2579" i="32"/>
  <c r="Q2580" i="32"/>
  <c r="Q2581" i="32"/>
  <c r="Q2582" i="32"/>
  <c r="Q2583" i="32"/>
  <c r="Q2584" i="32"/>
  <c r="Q2585" i="32"/>
  <c r="Q2586" i="32"/>
  <c r="Q2587" i="32"/>
  <c r="Q2588" i="32"/>
  <c r="Q2589" i="32"/>
  <c r="Q2590" i="32"/>
  <c r="Q2591" i="32"/>
  <c r="Q2592" i="32"/>
  <c r="Q2593" i="32"/>
  <c r="Q2594" i="32"/>
  <c r="Q2595" i="32"/>
  <c r="Q2596" i="32"/>
  <c r="Q2597" i="32"/>
  <c r="Q2598" i="32"/>
  <c r="Q2599" i="32"/>
  <c r="Q2600" i="32"/>
  <c r="Q2601" i="32"/>
  <c r="Q2602" i="32"/>
  <c r="Q2603" i="32"/>
  <c r="Q2604" i="32"/>
  <c r="Q2605" i="32"/>
  <c r="Q2606" i="32"/>
  <c r="Q2607" i="32"/>
  <c r="Q2608" i="32"/>
  <c r="Q2609" i="32"/>
  <c r="Q2610" i="32"/>
  <c r="Q2611" i="32"/>
  <c r="Q2612" i="32"/>
  <c r="Q2613" i="32"/>
  <c r="Q2614" i="32"/>
  <c r="Q2615" i="32"/>
  <c r="Q2616" i="32"/>
  <c r="Q2617" i="32"/>
  <c r="Q2618" i="32"/>
  <c r="Q2619" i="32"/>
  <c r="Q2620" i="32"/>
  <c r="Q2621" i="32"/>
  <c r="Q2622" i="32"/>
  <c r="Q2623" i="32"/>
  <c r="Q2624" i="32"/>
  <c r="Q2625" i="32"/>
  <c r="Q2626" i="32"/>
  <c r="Q2627" i="32"/>
  <c r="Q2628" i="32"/>
  <c r="Q2629" i="32"/>
  <c r="Q2630" i="32"/>
  <c r="Q2631" i="32"/>
  <c r="Q2632" i="32"/>
  <c r="Q2633" i="32"/>
  <c r="Q2634" i="32"/>
  <c r="Q2635" i="32"/>
  <c r="Q2636" i="32"/>
  <c r="Q2637" i="32"/>
  <c r="Q2638" i="32"/>
  <c r="Q2639" i="32"/>
  <c r="Q2640" i="32"/>
  <c r="Q2641" i="32"/>
  <c r="Q2642" i="32"/>
  <c r="Q2643" i="32"/>
  <c r="Q2644" i="32"/>
  <c r="Q2645" i="32"/>
  <c r="Q2646" i="32"/>
  <c r="Q2647" i="32"/>
  <c r="Q2648" i="32"/>
  <c r="Q2649" i="32"/>
  <c r="Q2650" i="32"/>
  <c r="Q2651" i="32"/>
  <c r="Q2652" i="32"/>
  <c r="Q2653" i="32"/>
  <c r="Q2654" i="32"/>
  <c r="Q2655" i="32"/>
  <c r="Q2656" i="32"/>
  <c r="Q2657" i="32"/>
  <c r="Q2658" i="32"/>
  <c r="Q2659" i="32"/>
  <c r="Q2660" i="32"/>
  <c r="Q2661" i="32"/>
  <c r="Q2662" i="32"/>
  <c r="Q2663" i="32"/>
  <c r="Q2664" i="32"/>
  <c r="Q2665" i="32"/>
  <c r="Q2666" i="32"/>
  <c r="Q2667" i="32"/>
  <c r="Q2668" i="32"/>
  <c r="Q2669" i="32"/>
  <c r="Q2670" i="32"/>
  <c r="Q2671" i="32"/>
  <c r="Q2672" i="32"/>
  <c r="Q2673" i="32"/>
  <c r="Q2674" i="32"/>
  <c r="Q2675" i="32"/>
  <c r="Q2676" i="32"/>
  <c r="Q2677" i="32"/>
  <c r="Q2678" i="32"/>
  <c r="Q2679" i="32"/>
  <c r="Q2680" i="32"/>
  <c r="Q2681" i="32"/>
  <c r="Q2682" i="32"/>
  <c r="Q2683" i="32"/>
  <c r="Q2684" i="32"/>
  <c r="Q2685" i="32"/>
  <c r="Q2686" i="32"/>
  <c r="Q2687" i="32"/>
  <c r="Q2688" i="32"/>
  <c r="Q2689" i="32"/>
  <c r="Q2690" i="32"/>
  <c r="Q2691" i="32"/>
  <c r="Q2692" i="32"/>
  <c r="Q2693" i="32"/>
  <c r="Q2694" i="32"/>
  <c r="Q2695" i="32"/>
  <c r="Q2696" i="32"/>
  <c r="Q2697" i="32"/>
  <c r="Q2698" i="32"/>
  <c r="Q2699" i="32"/>
  <c r="Q2700" i="32"/>
  <c r="Q2701" i="32"/>
  <c r="Q2702" i="32"/>
  <c r="Q2703" i="32"/>
  <c r="Q2704" i="32"/>
  <c r="Q2705" i="32"/>
  <c r="Q2706" i="32"/>
  <c r="Q2707" i="32"/>
  <c r="Q2708" i="32"/>
  <c r="Q2709" i="32"/>
  <c r="Q2710" i="32"/>
  <c r="Q2711" i="32"/>
  <c r="Q2712" i="32"/>
  <c r="Q2713" i="32"/>
  <c r="Q2714" i="32"/>
  <c r="Q2715" i="32"/>
  <c r="Q2716" i="32"/>
  <c r="Q2717" i="32"/>
  <c r="Q2718" i="32"/>
  <c r="Q2719" i="32"/>
  <c r="Q2720" i="32"/>
  <c r="Q2721" i="32"/>
  <c r="Q2722" i="32"/>
  <c r="Q2723" i="32"/>
  <c r="Q2724" i="32"/>
  <c r="Q2725" i="32"/>
  <c r="Q2726" i="32"/>
  <c r="Q2727" i="32"/>
  <c r="Q2728" i="32"/>
  <c r="Q2729" i="32"/>
  <c r="Q2730" i="32"/>
  <c r="Q2731" i="32"/>
  <c r="Q2732" i="32"/>
  <c r="Q2733" i="32"/>
  <c r="Q2734" i="32"/>
  <c r="Q2735" i="32"/>
  <c r="Q2736" i="32"/>
  <c r="Q2737" i="32"/>
  <c r="Q2738" i="32"/>
  <c r="Q2739" i="32"/>
  <c r="Q2740" i="32"/>
  <c r="Q2741" i="32"/>
  <c r="Q2742" i="32"/>
  <c r="Q2743" i="32"/>
  <c r="Q2744" i="32"/>
  <c r="Q2745" i="32"/>
  <c r="Q2746" i="32"/>
  <c r="Q2747" i="32"/>
  <c r="Q2748" i="32"/>
  <c r="Q2749" i="32"/>
  <c r="Q2750" i="32"/>
  <c r="Q2751" i="32"/>
  <c r="Q2752" i="32"/>
  <c r="Q2753" i="32"/>
  <c r="Q2754" i="32"/>
  <c r="Q2755" i="32"/>
  <c r="Q2756" i="32"/>
  <c r="Q2757" i="32"/>
  <c r="Q2758" i="32"/>
  <c r="Q2759" i="32"/>
  <c r="Q2760" i="32"/>
  <c r="Q2761" i="32"/>
  <c r="Q2762" i="32"/>
  <c r="Q2763" i="32"/>
  <c r="Q2764" i="32"/>
  <c r="Q2765" i="32"/>
  <c r="Q2766" i="32"/>
  <c r="Q2767" i="32"/>
  <c r="Q2768" i="32"/>
  <c r="Q2769" i="32"/>
  <c r="Q2770" i="32"/>
  <c r="Q2771" i="32"/>
  <c r="Q2772" i="32"/>
  <c r="Q2773" i="32"/>
  <c r="Q2774" i="32"/>
  <c r="Q2775" i="32"/>
  <c r="Q2776" i="32"/>
  <c r="Q2777" i="32"/>
  <c r="Q2778" i="32"/>
  <c r="Q2779" i="32"/>
  <c r="Q2780" i="32"/>
  <c r="Q2781" i="32"/>
  <c r="Q2782" i="32"/>
  <c r="Q2783" i="32"/>
  <c r="Q2784" i="32"/>
  <c r="Q2785" i="32"/>
  <c r="Q2786" i="32"/>
  <c r="Q2787" i="32"/>
  <c r="Q2788" i="32"/>
  <c r="Q2789" i="32"/>
  <c r="Q2790" i="32"/>
  <c r="Q2791" i="32"/>
  <c r="Q2792" i="32"/>
  <c r="Q2793" i="32"/>
  <c r="Q2794" i="32"/>
  <c r="Q2795" i="32"/>
  <c r="Q2796" i="32"/>
  <c r="Q2797" i="32"/>
  <c r="Q2798" i="32"/>
  <c r="Q2799" i="32"/>
  <c r="Q2800" i="32"/>
  <c r="Q2801" i="32"/>
  <c r="Q2802" i="32"/>
  <c r="Q2803" i="32"/>
  <c r="Q2804" i="32"/>
  <c r="Q2805" i="32"/>
  <c r="Q2806" i="32"/>
  <c r="Q2807" i="32"/>
  <c r="Q2808" i="32"/>
  <c r="Q2809" i="32"/>
  <c r="Q2810" i="32"/>
  <c r="Q2811" i="32"/>
  <c r="Q2812" i="32"/>
  <c r="Q2813" i="32"/>
  <c r="Q2814" i="32"/>
  <c r="Q2815" i="32"/>
  <c r="Q2816" i="32"/>
  <c r="Q2817" i="32"/>
  <c r="Q2818" i="32"/>
  <c r="Q2819" i="32"/>
  <c r="Q2820" i="32"/>
  <c r="Q2821" i="32"/>
  <c r="Q2822" i="32"/>
  <c r="Q2823" i="32"/>
  <c r="Q2824" i="32"/>
  <c r="Q2825" i="32"/>
  <c r="Q2826" i="32"/>
  <c r="Q2827" i="32"/>
  <c r="Q2828" i="32"/>
  <c r="Q2829" i="32"/>
  <c r="Q2830" i="32"/>
  <c r="Q2831" i="32"/>
  <c r="Q2832" i="32"/>
  <c r="Q2833" i="32"/>
  <c r="Q2834" i="32"/>
  <c r="Q2835" i="32"/>
  <c r="Q2836" i="32"/>
  <c r="Q2837" i="32"/>
  <c r="Q2838" i="32"/>
  <c r="Q2839" i="32"/>
  <c r="Q2840" i="32"/>
  <c r="Q2841" i="32"/>
  <c r="Q2842" i="32"/>
  <c r="Q2843" i="32"/>
  <c r="Q2844" i="32"/>
  <c r="Q2845" i="32"/>
  <c r="Q2846" i="32"/>
  <c r="Q2847" i="32"/>
  <c r="Q2848" i="32"/>
  <c r="Q2849" i="32"/>
  <c r="Q2850" i="32"/>
  <c r="Q2851" i="32"/>
  <c r="Q2852" i="32"/>
  <c r="Q2853" i="32"/>
  <c r="Q2854" i="32"/>
  <c r="Q2855" i="32"/>
  <c r="Q2856" i="32"/>
  <c r="Q2857" i="32"/>
  <c r="Q2858" i="32"/>
  <c r="Q2859" i="32"/>
  <c r="Q2860" i="32"/>
  <c r="Q2861" i="32"/>
  <c r="Q2862" i="32"/>
  <c r="Q2863" i="32"/>
  <c r="Q2864" i="32"/>
  <c r="Q2865" i="32"/>
  <c r="Q2866" i="32"/>
  <c r="Q2867" i="32"/>
  <c r="Q2868" i="32"/>
  <c r="Q2869" i="32"/>
  <c r="Q2870" i="32"/>
  <c r="Q2871" i="32"/>
  <c r="Q2872" i="32"/>
  <c r="Q2873" i="32"/>
  <c r="Q2874" i="32"/>
  <c r="Q2875" i="32"/>
  <c r="Q2876" i="32"/>
  <c r="Q2877" i="32"/>
  <c r="Q2878" i="32"/>
  <c r="Q2879" i="32"/>
  <c r="Q2880" i="32"/>
  <c r="Q2881" i="32"/>
  <c r="Q2882" i="32"/>
  <c r="Q2883" i="32"/>
  <c r="Q2884" i="32"/>
  <c r="Q2885" i="32"/>
  <c r="Q2886" i="32"/>
  <c r="Q2887" i="32"/>
  <c r="Q2888" i="32"/>
  <c r="Q2889" i="32"/>
  <c r="Q2891" i="32"/>
  <c r="Q2892" i="32"/>
  <c r="Q2893" i="32"/>
  <c r="Q2894" i="32"/>
  <c r="Q2895" i="32"/>
  <c r="Q2896" i="32"/>
  <c r="Q2897" i="32"/>
  <c r="Q2898" i="32"/>
  <c r="Q2899" i="32"/>
  <c r="Q2900" i="32"/>
  <c r="Q2901" i="32"/>
  <c r="Q2902" i="32"/>
  <c r="Q2903" i="32"/>
  <c r="Q2904" i="32"/>
  <c r="Q2905" i="32"/>
  <c r="Q2906" i="32"/>
  <c r="Q2907" i="32"/>
  <c r="Q2908" i="32"/>
  <c r="Q2909" i="32"/>
  <c r="Q2910" i="32"/>
  <c r="Q2911" i="32"/>
  <c r="Q2912" i="32"/>
  <c r="Q2913" i="32"/>
  <c r="Q2914" i="32"/>
  <c r="Q2915" i="32"/>
  <c r="Q2916" i="32"/>
  <c r="Q2917" i="32"/>
  <c r="Q2918" i="32"/>
  <c r="Q2919" i="32"/>
  <c r="Q2920" i="32"/>
  <c r="Q2921" i="32"/>
  <c r="Q2922" i="32"/>
  <c r="Q2923" i="32"/>
  <c r="Q2924" i="32"/>
  <c r="Q2925" i="32"/>
  <c r="Q2926" i="32"/>
  <c r="Q2927" i="32"/>
  <c r="Q2928" i="32"/>
  <c r="Q2929" i="32"/>
  <c r="Q2930" i="32"/>
  <c r="Q2931" i="32"/>
  <c r="Q2932" i="32"/>
  <c r="Q2933" i="32"/>
  <c r="Q2934" i="32"/>
  <c r="Q2935" i="32"/>
  <c r="Q2936" i="32"/>
  <c r="Q2937" i="32"/>
  <c r="Q2938" i="32"/>
  <c r="Q2939" i="32"/>
  <c r="Q2940" i="32"/>
  <c r="Q2941" i="32"/>
  <c r="Q2942" i="32"/>
  <c r="Q2943" i="32"/>
  <c r="Q2944" i="32"/>
  <c r="Q2945" i="32"/>
  <c r="Q2946" i="32"/>
  <c r="Q2947" i="32"/>
  <c r="Q2948" i="32"/>
  <c r="Q2949" i="32"/>
  <c r="Q2950" i="32"/>
  <c r="Q2951" i="32"/>
  <c r="Q2952" i="32"/>
  <c r="Q2953" i="32"/>
  <c r="Q2954" i="32"/>
  <c r="Q2955" i="32"/>
  <c r="Q2956" i="32"/>
  <c r="Q2957" i="32"/>
  <c r="Q2958" i="32"/>
  <c r="Q2959" i="32"/>
  <c r="Q2960" i="32"/>
  <c r="Q2961" i="32"/>
  <c r="Q2962" i="32"/>
  <c r="Q2963" i="32"/>
  <c r="Q2964" i="32"/>
  <c r="Q2965" i="32"/>
  <c r="Q2966" i="32"/>
  <c r="Q2967" i="32"/>
  <c r="Q2968" i="32"/>
  <c r="Q2969" i="32"/>
  <c r="Q2970" i="32"/>
  <c r="Q2971" i="32"/>
  <c r="Q2972" i="32"/>
  <c r="Q2973" i="32"/>
  <c r="Q2974" i="32"/>
  <c r="Q2975" i="32"/>
  <c r="Q2976" i="32"/>
  <c r="Q2977" i="32"/>
  <c r="Q2978" i="32"/>
  <c r="Q2979" i="32"/>
  <c r="Q2980" i="32"/>
  <c r="Q2981" i="32"/>
  <c r="Q2982" i="32"/>
  <c r="Q2983" i="32"/>
  <c r="Q2984" i="32"/>
  <c r="Q2985" i="32"/>
  <c r="Q2986" i="32"/>
  <c r="Q2987" i="32"/>
  <c r="Q2988" i="32"/>
  <c r="Q2989" i="32"/>
  <c r="Q2990" i="32"/>
  <c r="Q2991" i="32"/>
  <c r="Q2992" i="32"/>
  <c r="Q2993" i="32"/>
  <c r="Q2994" i="32"/>
  <c r="Q2995" i="32"/>
  <c r="Q2996" i="32"/>
  <c r="Q2997" i="32"/>
  <c r="Q2998" i="32"/>
  <c r="Q2999" i="32"/>
  <c r="Q3000" i="32"/>
  <c r="Q3001" i="32"/>
  <c r="Q3002" i="32"/>
  <c r="Q3003" i="32"/>
  <c r="Q3004" i="32"/>
  <c r="Q3005" i="32"/>
  <c r="Q3006" i="32"/>
  <c r="Q3007" i="32"/>
  <c r="Q3008" i="32"/>
  <c r="Q3009" i="32"/>
  <c r="Q3010" i="32"/>
  <c r="Q3011" i="32"/>
  <c r="Q3012" i="32"/>
  <c r="Q3013" i="32"/>
  <c r="Q3014" i="32"/>
  <c r="Q3015" i="32"/>
  <c r="Q3016" i="32"/>
  <c r="Q3017" i="32"/>
  <c r="Q3018" i="32"/>
  <c r="Q3019" i="32"/>
  <c r="Q3020" i="32"/>
  <c r="Q3021" i="32"/>
  <c r="Q3022" i="32"/>
  <c r="Q3023" i="32"/>
  <c r="Q3024" i="32"/>
  <c r="Q3025" i="32"/>
  <c r="Q3026" i="32"/>
  <c r="Q3027" i="32"/>
  <c r="Q3028" i="32"/>
  <c r="Q3029" i="32"/>
  <c r="Q3030" i="32"/>
  <c r="Q3031" i="32"/>
  <c r="Q3032" i="32"/>
  <c r="Q3033" i="32"/>
  <c r="Q3034" i="32"/>
  <c r="Q3035" i="32"/>
  <c r="Q3036" i="32"/>
  <c r="Q3037" i="32"/>
  <c r="Q3038" i="32"/>
  <c r="Q3039" i="32"/>
  <c r="Q3040" i="32"/>
  <c r="Q3041" i="32"/>
  <c r="Q3042" i="32"/>
  <c r="Q3043" i="32"/>
  <c r="Q3044" i="32"/>
  <c r="Q3045" i="32"/>
  <c r="Q3046" i="32"/>
  <c r="Q3047" i="32"/>
  <c r="Q3048" i="32"/>
  <c r="Q3049" i="32"/>
  <c r="Q3050" i="32"/>
  <c r="Q3051" i="32"/>
  <c r="Q3052" i="32"/>
  <c r="Q3053" i="32"/>
  <c r="Q3054" i="32"/>
  <c r="Q3055" i="32"/>
  <c r="Q3056" i="32"/>
  <c r="Q4" i="32"/>
  <c r="Q5" i="32"/>
  <c r="Q6" i="32"/>
  <c r="Q7" i="32"/>
  <c r="Q8" i="32"/>
  <c r="Q9" i="32"/>
  <c r="Q10" i="32"/>
  <c r="Q11" i="32"/>
  <c r="Q12" i="32"/>
  <c r="Q13" i="32"/>
  <c r="Q3" i="32"/>
  <c r="Q3057" i="32"/>
  <c r="Q3058" i="32"/>
  <c r="Q3059" i="32"/>
  <c r="Q3060" i="32"/>
  <c r="Q3061" i="32"/>
  <c r="Q3062" i="32"/>
  <c r="Q3063" i="32"/>
  <c r="Q3064" i="32"/>
  <c r="Q3065" i="32"/>
  <c r="Q3066" i="32"/>
  <c r="Q3067" i="32"/>
  <c r="Q3068" i="32"/>
  <c r="Q3069" i="32"/>
  <c r="Q3070" i="32"/>
  <c r="Q3071" i="32"/>
  <c r="Q3072" i="32"/>
  <c r="Q3073" i="32"/>
  <c r="Q3074" i="32"/>
  <c r="Q3075" i="32"/>
  <c r="Q3076" i="32"/>
  <c r="Q3077" i="32"/>
  <c r="Q3078" i="32"/>
  <c r="Q3079" i="32"/>
  <c r="Q3080" i="32"/>
  <c r="Q3081" i="32"/>
  <c r="Q3082" i="32"/>
  <c r="Q3083" i="32"/>
  <c r="Q3084" i="32"/>
  <c r="BK1" i="32"/>
  <c r="BL1" i="32"/>
  <c r="BM1" i="32"/>
  <c r="BN1" i="32"/>
  <c r="AV1" i="32"/>
  <c r="AX1" i="32"/>
  <c r="AY1" i="32"/>
  <c r="BB1" i="32"/>
  <c r="BE1" i="32"/>
  <c r="BF1" i="32"/>
  <c r="BG1" i="32"/>
  <c r="BH1" i="32"/>
  <c r="BI1" i="32"/>
  <c r="BJ1" i="32"/>
  <c r="AC1" i="32"/>
  <c r="F1" i="32"/>
  <c r="Y1" i="32"/>
  <c r="Z1" i="32"/>
  <c r="F13" i="34"/>
  <c r="E12" i="34"/>
  <c r="F12" i="34" s="1"/>
  <c r="F14" i="34" s="1"/>
  <c r="F11" i="34"/>
  <c r="E11" i="34"/>
  <c r="F10" i="34"/>
  <c r="E13" i="34"/>
  <c r="E10" i="34"/>
  <c r="F6" i="34"/>
  <c r="E6" i="34" s="1"/>
  <c r="F4" i="34"/>
  <c r="E5" i="34"/>
  <c r="E7" i="34" s="1"/>
  <c r="F3" i="34"/>
  <c r="E3" i="34" s="1"/>
  <c r="C19" i="34"/>
  <c r="D19" i="34"/>
  <c r="C20" i="34"/>
  <c r="D20" i="34"/>
  <c r="C21" i="34"/>
  <c r="D21" i="34"/>
  <c r="B26" i="1"/>
  <c r="C26" i="1" s="1"/>
  <c r="B18" i="34"/>
  <c r="C18" i="34" s="1"/>
  <c r="D18" i="34" s="1"/>
  <c r="W1" i="32"/>
  <c r="X1" i="32"/>
  <c r="G1" i="32"/>
  <c r="H1" i="32"/>
  <c r="I1" i="32"/>
  <c r="J1" i="32"/>
  <c r="N1" i="32"/>
  <c r="Q1" i="32"/>
  <c r="R1" i="32"/>
  <c r="S1" i="32"/>
  <c r="T1" i="32"/>
  <c r="U1" i="32"/>
  <c r="V1" i="32"/>
  <c r="B14" i="23"/>
  <c r="B85" i="1"/>
  <c r="G79" i="9"/>
  <c r="C191" i="7"/>
  <c r="D191" i="7"/>
  <c r="E191" i="7"/>
  <c r="J191" i="7"/>
  <c r="K191" i="7"/>
  <c r="N191" i="7"/>
  <c r="O191" i="7"/>
  <c r="P191" i="7"/>
  <c r="G58" i="9"/>
  <c r="J212" i="7"/>
  <c r="K212" i="7"/>
  <c r="P212" i="7"/>
  <c r="IU215" i="7" l="1"/>
  <c r="HA215" i="7"/>
  <c r="IL215" i="7"/>
  <c r="GR215" i="7"/>
  <c r="HO215" i="7"/>
  <c r="HM215" i="7"/>
  <c r="LA215" i="7"/>
  <c r="KW215" i="7"/>
  <c r="JZ215" i="7"/>
  <c r="HN171" i="7"/>
  <c r="IK171" i="7"/>
  <c r="EW171" i="7"/>
  <c r="Q18" i="2"/>
  <c r="KO215" i="7"/>
  <c r="HJ215" i="7"/>
  <c r="HC215" i="7"/>
  <c r="GQ215" i="7"/>
  <c r="GL215" i="7"/>
  <c r="L18" i="2"/>
  <c r="JH215" i="7"/>
  <c r="JD215" i="7"/>
  <c r="IK215" i="7"/>
  <c r="FS215" i="7"/>
  <c r="JH171" i="7"/>
  <c r="IJ215" i="7"/>
  <c r="HI215" i="7"/>
  <c r="LB171" i="7"/>
  <c r="GF215" i="7"/>
  <c r="KX215" i="7"/>
  <c r="JS215" i="7"/>
  <c r="JC215" i="7"/>
  <c r="GE215" i="7"/>
  <c r="EM215" i="7"/>
  <c r="HN215" i="7"/>
  <c r="FP215" i="7"/>
  <c r="EX215" i="7"/>
  <c r="KE215" i="7"/>
  <c r="HY215" i="7"/>
  <c r="GG215" i="7"/>
  <c r="FJ215" i="7"/>
  <c r="EL215" i="7"/>
  <c r="FT171" i="7"/>
  <c r="KR215" i="7"/>
  <c r="IX215" i="7"/>
  <c r="HX215" i="7"/>
  <c r="GP215" i="7"/>
  <c r="KE171" i="7"/>
  <c r="FG215" i="7"/>
  <c r="FU215" i="7"/>
  <c r="ES215" i="7"/>
  <c r="EW215" i="7"/>
  <c r="GQ171" i="7"/>
  <c r="LC215" i="7"/>
  <c r="KD215" i="7"/>
  <c r="JU215" i="7"/>
  <c r="JI215" i="7"/>
  <c r="IG215" i="7"/>
  <c r="IA215" i="7"/>
  <c r="GD215" i="7"/>
  <c r="FI215" i="7"/>
  <c r="ER215" i="7"/>
  <c r="EK215" i="7"/>
  <c r="EI232" i="7"/>
  <c r="KN232" i="7"/>
  <c r="JQ232" i="7"/>
  <c r="IT232" i="7"/>
  <c r="HW232" i="7"/>
  <c r="GZ232" i="7"/>
  <c r="GC232" i="7"/>
  <c r="FF232" i="7"/>
  <c r="KQ215" i="7"/>
  <c r="JR215" i="7"/>
  <c r="KF215" i="7"/>
  <c r="IV215" i="7"/>
  <c r="IW215" i="7"/>
  <c r="FT215" i="7"/>
  <c r="EV215" i="7"/>
  <c r="KA215" i="7"/>
  <c r="JT215" i="7"/>
  <c r="JG215" i="7"/>
  <c r="IF215" i="7"/>
  <c r="HB215" i="7"/>
  <c r="FO215" i="7"/>
  <c r="FH215" i="7"/>
  <c r="EJ215" i="7"/>
  <c r="AH62" i="2"/>
  <c r="DO215" i="7"/>
  <c r="DN215" i="7"/>
  <c r="DM215" i="7"/>
  <c r="EA215" i="7"/>
  <c r="DZ215" i="7"/>
  <c r="DY215" i="7"/>
  <c r="DV215" i="7"/>
  <c r="DU215" i="7"/>
  <c r="DP215" i="7"/>
  <c r="DL232" i="7"/>
  <c r="BR232" i="7"/>
  <c r="DZ171" i="7"/>
  <c r="CR215" i="7"/>
  <c r="BU215" i="7"/>
  <c r="CQ215" i="7"/>
  <c r="BT215" i="7"/>
  <c r="CP215" i="7"/>
  <c r="BS215" i="7"/>
  <c r="DD215" i="7"/>
  <c r="CG215" i="7"/>
  <c r="DC215" i="7"/>
  <c r="CF215" i="7"/>
  <c r="DB215" i="7"/>
  <c r="CE215" i="7"/>
  <c r="CY215" i="7"/>
  <c r="CB215" i="7"/>
  <c r="CX215" i="7"/>
  <c r="CA215" i="7"/>
  <c r="CS215" i="7"/>
  <c r="BV215" i="7"/>
  <c r="CO232" i="7"/>
  <c r="DC171" i="7"/>
  <c r="CF171" i="7"/>
  <c r="AH215" i="7"/>
  <c r="AG215" i="7"/>
  <c r="AF215" i="7"/>
  <c r="AE215" i="7"/>
  <c r="AD215" i="7"/>
  <c r="AI215" i="7"/>
  <c r="A30" i="2"/>
  <c r="A65" i="1"/>
  <c r="A121" i="1"/>
  <c r="AB62" i="2"/>
  <c r="AL171" i="7"/>
  <c r="BI171" i="7"/>
  <c r="AE63" i="2"/>
  <c r="AD63" i="2"/>
  <c r="AC63" i="2"/>
  <c r="N9" i="7"/>
  <c r="M9" i="7"/>
  <c r="L22" i="2"/>
  <c r="L62" i="2" s="1"/>
  <c r="L64" i="2" s="1"/>
  <c r="L17" i="2"/>
  <c r="D26" i="1"/>
  <c r="C54" i="1"/>
  <c r="I20" i="1"/>
  <c r="I22" i="1"/>
  <c r="I23" i="1"/>
  <c r="I24" i="1"/>
  <c r="M18" i="1"/>
  <c r="O18" i="1" s="1"/>
  <c r="P18" i="1" s="1"/>
  <c r="Q18" i="1" s="1"/>
  <c r="R18" i="1" s="1"/>
  <c r="S18" i="1" s="1"/>
  <c r="T18" i="1" s="1"/>
  <c r="U18" i="1" s="1"/>
  <c r="V18" i="1" s="1"/>
  <c r="L18" i="1"/>
  <c r="N18" i="1" s="1"/>
  <c r="F17" i="2"/>
  <c r="BQ3" i="32"/>
  <c r="BQ3084" i="32"/>
  <c r="BQ3083" i="32"/>
  <c r="BQ3082" i="32"/>
  <c r="BQ3081" i="32"/>
  <c r="BQ3080" i="32"/>
  <c r="BQ3079" i="32"/>
  <c r="BQ3078" i="32"/>
  <c r="BQ3077" i="32"/>
  <c r="BQ3076" i="32"/>
  <c r="BQ3075" i="32"/>
  <c r="BQ3074" i="32"/>
  <c r="BQ3073" i="32"/>
  <c r="BQ3072" i="32"/>
  <c r="BQ3071" i="32"/>
  <c r="BQ3070" i="32"/>
  <c r="BQ3069" i="32"/>
  <c r="BQ3068" i="32"/>
  <c r="BQ3067" i="32"/>
  <c r="BQ3066" i="32"/>
  <c r="BQ3065" i="32"/>
  <c r="BQ3064" i="32"/>
  <c r="BQ3063" i="32"/>
  <c r="BQ3062" i="32"/>
  <c r="BQ3061" i="32"/>
  <c r="BQ3060" i="32"/>
  <c r="BQ3059" i="32"/>
  <c r="BQ3058" i="32"/>
  <c r="BQ3057" i="32"/>
  <c r="BQ3056" i="32"/>
  <c r="BQ3055" i="32"/>
  <c r="BQ3054" i="32"/>
  <c r="BQ3053" i="32"/>
  <c r="BQ3052" i="32"/>
  <c r="BQ3051" i="32"/>
  <c r="BQ3050" i="32"/>
  <c r="BQ3049" i="32"/>
  <c r="BQ3048" i="32"/>
  <c r="BQ3047" i="32"/>
  <c r="BQ3046" i="32"/>
  <c r="BQ3045" i="32"/>
  <c r="BQ3044" i="32"/>
  <c r="BQ3043" i="32"/>
  <c r="BQ3042" i="32"/>
  <c r="BQ3041" i="32"/>
  <c r="BQ3040" i="32"/>
  <c r="BQ3039" i="32"/>
  <c r="BQ3038" i="32"/>
  <c r="BQ3037" i="32"/>
  <c r="BQ3036" i="32"/>
  <c r="BQ3035" i="32"/>
  <c r="BQ3034" i="32"/>
  <c r="BQ3033" i="32"/>
  <c r="BQ3032" i="32"/>
  <c r="BQ3031" i="32"/>
  <c r="BQ3030" i="32"/>
  <c r="BQ3029" i="32"/>
  <c r="BQ3028" i="32"/>
  <c r="BQ3027" i="32"/>
  <c r="BQ3026" i="32"/>
  <c r="BQ3025" i="32"/>
  <c r="BQ3024" i="32"/>
  <c r="BQ3023" i="32"/>
  <c r="BQ3022" i="32"/>
  <c r="BQ3021" i="32"/>
  <c r="BQ3020" i="32"/>
  <c r="BQ3019" i="32"/>
  <c r="BQ3018" i="32"/>
  <c r="BQ3017" i="32"/>
  <c r="BQ3016" i="32"/>
  <c r="BQ3015" i="32"/>
  <c r="BQ3014" i="32"/>
  <c r="BQ3013" i="32"/>
  <c r="BQ3012" i="32"/>
  <c r="BQ3011" i="32"/>
  <c r="BQ3010" i="32"/>
  <c r="BQ3009" i="32"/>
  <c r="BQ3008" i="32"/>
  <c r="BQ3007" i="32"/>
  <c r="BQ3006" i="32"/>
  <c r="BQ3005" i="32"/>
  <c r="BQ3004" i="32"/>
  <c r="BQ3003" i="32"/>
  <c r="BQ3002" i="32"/>
  <c r="BQ3001" i="32"/>
  <c r="BQ3000" i="32"/>
  <c r="BQ2999" i="32"/>
  <c r="BQ2998" i="32"/>
  <c r="BQ2997" i="32"/>
  <c r="BQ2996" i="32"/>
  <c r="BQ2995" i="32"/>
  <c r="BQ2994" i="32"/>
  <c r="BQ2993" i="32"/>
  <c r="BQ2992" i="32"/>
  <c r="BQ2991" i="32"/>
  <c r="BQ2990" i="32"/>
  <c r="BQ2989" i="32"/>
  <c r="BQ2988" i="32"/>
  <c r="BQ2987" i="32"/>
  <c r="BQ2986" i="32"/>
  <c r="BQ2985" i="32"/>
  <c r="BQ2984" i="32"/>
  <c r="BQ2983" i="32"/>
  <c r="BQ2982" i="32"/>
  <c r="BQ2981" i="32"/>
  <c r="BQ2980" i="32"/>
  <c r="BQ2979" i="32"/>
  <c r="BQ2978" i="32"/>
  <c r="BQ2977" i="32"/>
  <c r="BQ2976" i="32"/>
  <c r="BQ2975" i="32"/>
  <c r="BQ2974" i="32"/>
  <c r="BQ2973" i="32"/>
  <c r="BQ2972" i="32"/>
  <c r="BQ2971" i="32"/>
  <c r="BQ2970" i="32"/>
  <c r="BQ2969" i="32"/>
  <c r="BQ2968" i="32"/>
  <c r="BQ2967" i="32"/>
  <c r="BQ2966" i="32"/>
  <c r="BQ2965" i="32"/>
  <c r="BQ2964" i="32"/>
  <c r="BQ2963" i="32"/>
  <c r="BQ2962" i="32"/>
  <c r="BQ2961" i="32"/>
  <c r="BQ2960" i="32"/>
  <c r="BQ2959" i="32"/>
  <c r="BQ2958" i="32"/>
  <c r="BQ2957" i="32"/>
  <c r="BQ2956" i="32"/>
  <c r="BQ2955" i="32"/>
  <c r="BQ2954" i="32"/>
  <c r="BQ2953" i="32"/>
  <c r="BQ2952" i="32"/>
  <c r="BQ2951" i="32"/>
  <c r="BQ2950" i="32"/>
  <c r="BQ2949" i="32"/>
  <c r="BQ2948" i="32"/>
  <c r="BQ2947" i="32"/>
  <c r="BQ2946" i="32"/>
  <c r="BQ2945" i="32"/>
  <c r="BQ2944" i="32"/>
  <c r="BQ2943" i="32"/>
  <c r="BQ2942" i="32"/>
  <c r="BQ2941" i="32"/>
  <c r="BQ2940" i="32"/>
  <c r="BQ2939" i="32"/>
  <c r="BQ2938" i="32"/>
  <c r="BQ2937" i="32"/>
  <c r="BQ2936" i="32"/>
  <c r="BQ2935" i="32"/>
  <c r="BQ2934" i="32"/>
  <c r="BQ2933" i="32"/>
  <c r="BQ2932" i="32"/>
  <c r="BQ2931" i="32"/>
  <c r="BQ2930" i="32"/>
  <c r="BQ2929" i="32"/>
  <c r="BQ2928" i="32"/>
  <c r="BQ2927" i="32"/>
  <c r="BQ2926" i="32"/>
  <c r="BQ2925" i="32"/>
  <c r="BQ2924" i="32"/>
  <c r="BQ2923" i="32"/>
  <c r="BQ2922" i="32"/>
  <c r="BQ2921" i="32"/>
  <c r="BQ2920" i="32"/>
  <c r="BQ2919" i="32"/>
  <c r="BQ2918" i="32"/>
  <c r="BQ2917" i="32"/>
  <c r="BQ2916" i="32"/>
  <c r="BQ2915" i="32"/>
  <c r="BQ2914" i="32"/>
  <c r="BQ2913" i="32"/>
  <c r="BQ2912" i="32"/>
  <c r="BQ2911" i="32"/>
  <c r="BQ2910" i="32"/>
  <c r="BQ2909" i="32"/>
  <c r="BQ2908" i="32"/>
  <c r="BQ2907" i="32"/>
  <c r="BQ2906" i="32"/>
  <c r="BQ2905" i="32"/>
  <c r="BQ2904" i="32"/>
  <c r="BQ2903" i="32"/>
  <c r="BQ2902" i="32"/>
  <c r="BQ2901" i="32"/>
  <c r="BQ2900" i="32"/>
  <c r="BQ2899" i="32"/>
  <c r="BQ2898" i="32"/>
  <c r="BQ2897" i="32"/>
  <c r="BQ2896" i="32"/>
  <c r="BQ2895" i="32"/>
  <c r="BQ2894" i="32"/>
  <c r="BQ2893" i="32"/>
  <c r="BQ2892" i="32"/>
  <c r="BQ2891" i="32"/>
  <c r="BQ2890" i="32"/>
  <c r="BQ2889" i="32"/>
  <c r="BQ2888" i="32"/>
  <c r="BQ2887" i="32"/>
  <c r="BQ2886" i="32"/>
  <c r="BQ2885" i="32"/>
  <c r="BQ2884" i="32"/>
  <c r="BQ2883" i="32"/>
  <c r="BQ2882" i="32"/>
  <c r="BQ2881" i="32"/>
  <c r="BQ2880" i="32"/>
  <c r="BQ2879" i="32"/>
  <c r="BQ2878" i="32"/>
  <c r="BQ2877" i="32"/>
  <c r="BQ2876" i="32"/>
  <c r="BQ2875" i="32"/>
  <c r="BQ2874" i="32"/>
  <c r="BQ2873" i="32"/>
  <c r="BQ2872" i="32"/>
  <c r="BQ2871" i="32"/>
  <c r="BQ2870" i="32"/>
  <c r="BQ2869" i="32"/>
  <c r="BQ2868" i="32"/>
  <c r="BQ2867" i="32"/>
  <c r="BQ2866" i="32"/>
  <c r="BQ2865" i="32"/>
  <c r="BQ2864" i="32"/>
  <c r="BQ2863" i="32"/>
  <c r="BQ2862" i="32"/>
  <c r="BQ2861" i="32"/>
  <c r="BQ2860" i="32"/>
  <c r="BQ2859" i="32"/>
  <c r="BQ2858" i="32"/>
  <c r="BQ2857" i="32"/>
  <c r="BQ2856" i="32"/>
  <c r="BQ2855" i="32"/>
  <c r="BQ2854" i="32"/>
  <c r="BQ2853" i="32"/>
  <c r="BQ2852" i="32"/>
  <c r="BQ2851" i="32"/>
  <c r="BQ2850" i="32"/>
  <c r="BQ2849" i="32"/>
  <c r="BQ2848" i="32"/>
  <c r="BQ2847" i="32"/>
  <c r="BQ2846" i="32"/>
  <c r="BQ2845" i="32"/>
  <c r="BQ2844" i="32"/>
  <c r="BQ2843" i="32"/>
  <c r="BQ2842" i="32"/>
  <c r="BQ2841" i="32"/>
  <c r="BQ2840" i="32"/>
  <c r="BQ2839" i="32"/>
  <c r="BQ2838" i="32"/>
  <c r="BQ2837" i="32"/>
  <c r="BQ2836" i="32"/>
  <c r="BQ2835" i="32"/>
  <c r="BQ2834" i="32"/>
  <c r="BQ2833" i="32"/>
  <c r="BQ2832" i="32"/>
  <c r="BQ2831" i="32"/>
  <c r="BQ2830" i="32"/>
  <c r="BQ2829" i="32"/>
  <c r="BQ2828" i="32"/>
  <c r="BQ2827" i="32"/>
  <c r="BQ2826" i="32"/>
  <c r="BQ2825" i="32"/>
  <c r="BQ2824" i="32"/>
  <c r="BQ2823" i="32"/>
  <c r="BQ2822" i="32"/>
  <c r="BQ2821" i="32"/>
  <c r="BQ2820" i="32"/>
  <c r="BQ2819" i="32"/>
  <c r="BQ2818" i="32"/>
  <c r="BQ2817" i="32"/>
  <c r="BQ2816" i="32"/>
  <c r="BQ2815" i="32"/>
  <c r="BQ2814" i="32"/>
  <c r="BQ2813" i="32"/>
  <c r="BQ2812" i="32"/>
  <c r="BQ2811" i="32"/>
  <c r="BQ2810" i="32"/>
  <c r="BQ2809" i="32"/>
  <c r="BQ2808" i="32"/>
  <c r="BQ2807" i="32"/>
  <c r="BQ2806" i="32"/>
  <c r="BQ2805" i="32"/>
  <c r="BQ2804" i="32"/>
  <c r="BQ2803" i="32"/>
  <c r="BQ2802" i="32"/>
  <c r="BQ2801" i="32"/>
  <c r="BQ2800" i="32"/>
  <c r="BQ2799" i="32"/>
  <c r="BQ2798" i="32"/>
  <c r="BQ2797" i="32"/>
  <c r="BQ2796" i="32"/>
  <c r="BQ2795" i="32"/>
  <c r="BQ2794" i="32"/>
  <c r="BQ2793" i="32"/>
  <c r="BQ2792" i="32"/>
  <c r="BQ2791" i="32"/>
  <c r="BQ2790" i="32"/>
  <c r="BQ2789" i="32"/>
  <c r="BQ2788" i="32"/>
  <c r="BQ2787" i="32"/>
  <c r="BQ2786" i="32"/>
  <c r="BQ2785" i="32"/>
  <c r="BQ2784" i="32"/>
  <c r="BQ2783" i="32"/>
  <c r="BQ2782" i="32"/>
  <c r="BQ2781" i="32"/>
  <c r="BQ2780" i="32"/>
  <c r="BQ2779" i="32"/>
  <c r="BQ2778" i="32"/>
  <c r="BQ2777" i="32"/>
  <c r="BQ2776" i="32"/>
  <c r="BQ2775" i="32"/>
  <c r="BQ2774" i="32"/>
  <c r="BQ2773" i="32"/>
  <c r="BQ2772" i="32"/>
  <c r="BQ2771" i="32"/>
  <c r="BQ2770" i="32"/>
  <c r="BQ2769" i="32"/>
  <c r="BQ2768" i="32"/>
  <c r="BQ2767" i="32"/>
  <c r="BQ2766" i="32"/>
  <c r="BQ2765" i="32"/>
  <c r="BQ2764" i="32"/>
  <c r="BQ2763" i="32"/>
  <c r="BQ2762" i="32"/>
  <c r="BQ2761" i="32"/>
  <c r="BQ2760" i="32"/>
  <c r="BQ2759" i="32"/>
  <c r="BQ2758" i="32"/>
  <c r="BQ2757" i="32"/>
  <c r="BQ2756" i="32"/>
  <c r="BQ2755" i="32"/>
  <c r="BQ2754" i="32"/>
  <c r="BQ2753" i="32"/>
  <c r="BQ2752" i="32"/>
  <c r="BQ2751" i="32"/>
  <c r="BQ2750" i="32"/>
  <c r="BQ2749" i="32"/>
  <c r="BQ2748" i="32"/>
  <c r="BQ2747" i="32"/>
  <c r="BQ2746" i="32"/>
  <c r="BQ2745" i="32"/>
  <c r="BQ2744" i="32"/>
  <c r="BQ2743" i="32"/>
  <c r="BQ2742" i="32"/>
  <c r="BQ2741" i="32"/>
  <c r="BQ2740" i="32"/>
  <c r="BQ2739" i="32"/>
  <c r="BQ2738" i="32"/>
  <c r="BQ2737" i="32"/>
  <c r="BQ2736" i="32"/>
  <c r="BQ2735" i="32"/>
  <c r="BQ2734" i="32"/>
  <c r="BQ2733" i="32"/>
  <c r="BQ2732" i="32"/>
  <c r="BQ2731" i="32"/>
  <c r="BQ2730" i="32"/>
  <c r="BQ2729" i="32"/>
  <c r="BQ2728" i="32"/>
  <c r="BQ2727" i="32"/>
  <c r="BQ2726" i="32"/>
  <c r="BQ2725" i="32"/>
  <c r="BQ2724" i="32"/>
  <c r="BQ2723" i="32"/>
  <c r="BQ2722" i="32"/>
  <c r="BQ2721" i="32"/>
  <c r="BQ2720" i="32"/>
  <c r="BQ2719" i="32"/>
  <c r="BQ2718" i="32"/>
  <c r="BQ2717" i="32"/>
  <c r="BQ2716" i="32"/>
  <c r="BQ2715" i="32"/>
  <c r="BQ2714" i="32"/>
  <c r="BQ2713" i="32"/>
  <c r="BQ2712" i="32"/>
  <c r="BQ2711" i="32"/>
  <c r="BQ2710" i="32"/>
  <c r="BQ2709" i="32"/>
  <c r="BQ2708" i="32"/>
  <c r="BQ2707" i="32"/>
  <c r="BQ2706" i="32"/>
  <c r="BQ2705" i="32"/>
  <c r="BQ2704" i="32"/>
  <c r="BQ2703" i="32"/>
  <c r="BQ2702" i="32"/>
  <c r="BQ2701" i="32"/>
  <c r="BQ2700" i="32"/>
  <c r="BQ2699" i="32"/>
  <c r="BQ2698" i="32"/>
  <c r="BQ2697" i="32"/>
  <c r="BQ2696" i="32"/>
  <c r="BQ2695" i="32"/>
  <c r="BQ2694" i="32"/>
  <c r="BQ2693" i="32"/>
  <c r="BQ2692" i="32"/>
  <c r="BQ2691" i="32"/>
  <c r="BQ2690" i="32"/>
  <c r="BQ2689" i="32"/>
  <c r="BQ2688" i="32"/>
  <c r="BQ2687" i="32"/>
  <c r="BQ2686" i="32"/>
  <c r="BQ2685" i="32"/>
  <c r="BQ2684" i="32"/>
  <c r="BQ2683" i="32"/>
  <c r="BQ2682" i="32"/>
  <c r="BQ2681" i="32"/>
  <c r="BQ2680" i="32"/>
  <c r="BQ2679" i="32"/>
  <c r="BQ2678" i="32"/>
  <c r="BQ2677" i="32"/>
  <c r="BQ2676" i="32"/>
  <c r="BQ2675" i="32"/>
  <c r="BQ2674" i="32"/>
  <c r="BQ2673" i="32"/>
  <c r="BQ2672" i="32"/>
  <c r="BQ2671" i="32"/>
  <c r="BQ2670" i="32"/>
  <c r="BQ2669" i="32"/>
  <c r="BQ2668" i="32"/>
  <c r="BQ2667" i="32"/>
  <c r="BQ2666" i="32"/>
  <c r="BQ2665" i="32"/>
  <c r="BQ2664" i="32"/>
  <c r="BQ2663" i="32"/>
  <c r="BQ2662" i="32"/>
  <c r="BQ2661" i="32"/>
  <c r="BQ2660" i="32"/>
  <c r="BQ2659" i="32"/>
  <c r="BQ2658" i="32"/>
  <c r="BQ2657" i="32"/>
  <c r="BQ2656" i="32"/>
  <c r="BQ2655" i="32"/>
  <c r="BQ2654" i="32"/>
  <c r="BQ2653" i="32"/>
  <c r="BQ2652" i="32"/>
  <c r="BQ2651" i="32"/>
  <c r="BQ2650" i="32"/>
  <c r="BQ2649" i="32"/>
  <c r="BQ2648" i="32"/>
  <c r="BQ2647" i="32"/>
  <c r="BQ2646" i="32"/>
  <c r="BQ2645" i="32"/>
  <c r="BQ2644" i="32"/>
  <c r="BQ2643" i="32"/>
  <c r="BQ2642" i="32"/>
  <c r="BQ2641" i="32"/>
  <c r="BQ2640" i="32"/>
  <c r="BQ2639" i="32"/>
  <c r="BQ2638" i="32"/>
  <c r="BQ2637" i="32"/>
  <c r="BQ2636" i="32"/>
  <c r="BQ2635" i="32"/>
  <c r="BQ2634" i="32"/>
  <c r="BQ2633" i="32"/>
  <c r="BQ2632" i="32"/>
  <c r="BQ2631" i="32"/>
  <c r="BQ2630" i="32"/>
  <c r="BQ2629" i="32"/>
  <c r="BQ2628" i="32"/>
  <c r="BQ2627" i="32"/>
  <c r="BQ2626" i="32"/>
  <c r="BQ2625" i="32"/>
  <c r="BQ2624" i="32"/>
  <c r="BQ2623" i="32"/>
  <c r="BQ2622" i="32"/>
  <c r="BQ2621" i="32"/>
  <c r="BQ2620" i="32"/>
  <c r="BQ2619" i="32"/>
  <c r="BQ2618" i="32"/>
  <c r="BQ2617" i="32"/>
  <c r="BQ2616" i="32"/>
  <c r="BQ2615" i="32"/>
  <c r="BQ2614" i="32"/>
  <c r="BQ2613" i="32"/>
  <c r="BQ2612" i="32"/>
  <c r="BQ2611" i="32"/>
  <c r="BQ2610" i="32"/>
  <c r="BQ2609" i="32"/>
  <c r="BQ2608" i="32"/>
  <c r="BQ2607" i="32"/>
  <c r="BQ2606" i="32"/>
  <c r="BQ2605" i="32"/>
  <c r="BQ2604" i="32"/>
  <c r="BQ2603" i="32"/>
  <c r="BQ2602" i="32"/>
  <c r="BQ2601" i="32"/>
  <c r="BQ2600" i="32"/>
  <c r="BQ2599" i="32"/>
  <c r="BQ2598" i="32"/>
  <c r="BQ2597" i="32"/>
  <c r="BQ2596" i="32"/>
  <c r="BQ2595" i="32"/>
  <c r="BQ2594" i="32"/>
  <c r="BQ2593" i="32"/>
  <c r="BQ2592" i="32"/>
  <c r="BQ2591" i="32"/>
  <c r="BQ2590" i="32"/>
  <c r="BQ2589" i="32"/>
  <c r="BQ2588" i="32"/>
  <c r="BQ2587" i="32"/>
  <c r="BQ2586" i="32"/>
  <c r="BQ2585" i="32"/>
  <c r="BQ2584" i="32"/>
  <c r="BQ2583" i="32"/>
  <c r="BQ2582" i="32"/>
  <c r="BQ2581" i="32"/>
  <c r="BQ2580" i="32"/>
  <c r="BQ2579" i="32"/>
  <c r="BQ2578" i="32"/>
  <c r="BQ2577" i="32"/>
  <c r="BQ2576" i="32"/>
  <c r="BQ2575" i="32"/>
  <c r="BQ2574" i="32"/>
  <c r="BQ2573" i="32"/>
  <c r="BQ2572" i="32"/>
  <c r="BQ2571" i="32"/>
  <c r="BQ2570" i="32"/>
  <c r="BQ2569" i="32"/>
  <c r="BQ2568" i="32"/>
  <c r="BQ2567" i="32"/>
  <c r="BQ2566" i="32"/>
  <c r="BQ2565" i="32"/>
  <c r="BQ2564" i="32"/>
  <c r="BQ2563" i="32"/>
  <c r="BQ2562" i="32"/>
  <c r="BQ2561" i="32"/>
  <c r="BQ2560" i="32"/>
  <c r="BQ2559" i="32"/>
  <c r="BQ2558" i="32"/>
  <c r="BQ2557" i="32"/>
  <c r="BQ2556" i="32"/>
  <c r="BQ2555" i="32"/>
  <c r="BQ2554" i="32"/>
  <c r="BQ2553" i="32"/>
  <c r="BQ2552" i="32"/>
  <c r="BQ2551" i="32"/>
  <c r="BQ2550" i="32"/>
  <c r="BQ2549" i="32"/>
  <c r="BQ2548" i="32"/>
  <c r="BQ2547" i="32"/>
  <c r="BQ2546" i="32"/>
  <c r="BQ2545" i="32"/>
  <c r="BQ2544" i="32"/>
  <c r="BQ2543" i="32"/>
  <c r="BQ2542" i="32"/>
  <c r="BQ2541" i="32"/>
  <c r="BQ2540" i="32"/>
  <c r="BQ2539" i="32"/>
  <c r="BQ2538" i="32"/>
  <c r="BQ2537" i="32"/>
  <c r="BQ2536" i="32"/>
  <c r="BQ2535" i="32"/>
  <c r="BQ2534" i="32"/>
  <c r="BQ2533" i="32"/>
  <c r="BQ2532" i="32"/>
  <c r="BQ2531" i="32"/>
  <c r="BQ2530" i="32"/>
  <c r="BQ2529" i="32"/>
  <c r="BQ2528" i="32"/>
  <c r="BQ2527" i="32"/>
  <c r="BQ2526" i="32"/>
  <c r="BQ2525" i="32"/>
  <c r="BQ2524" i="32"/>
  <c r="BQ2523" i="32"/>
  <c r="BQ2522" i="32"/>
  <c r="BQ2521" i="32"/>
  <c r="BQ2520" i="32"/>
  <c r="BQ2519" i="32"/>
  <c r="BQ2518" i="32"/>
  <c r="BQ2517" i="32"/>
  <c r="BQ2516" i="32"/>
  <c r="BQ2515" i="32"/>
  <c r="BQ2514" i="32"/>
  <c r="BQ2513" i="32"/>
  <c r="BQ2512" i="32"/>
  <c r="BQ2511" i="32"/>
  <c r="BQ2510" i="32"/>
  <c r="BQ2509" i="32"/>
  <c r="BQ2508" i="32"/>
  <c r="BQ2507" i="32"/>
  <c r="BQ2506" i="32"/>
  <c r="BQ2505" i="32"/>
  <c r="BQ2504" i="32"/>
  <c r="BQ2503" i="32"/>
  <c r="BQ2502" i="32"/>
  <c r="BQ2501" i="32"/>
  <c r="BQ2500" i="32"/>
  <c r="BQ2499" i="32"/>
  <c r="BQ2498" i="32"/>
  <c r="BQ2497" i="32"/>
  <c r="BQ2496" i="32"/>
  <c r="BQ2495" i="32"/>
  <c r="BQ2494" i="32"/>
  <c r="BQ2493" i="32"/>
  <c r="BQ2492" i="32"/>
  <c r="BQ2491" i="32"/>
  <c r="BQ2490" i="32"/>
  <c r="BQ2489" i="32"/>
  <c r="BQ2488" i="32"/>
  <c r="BQ2487" i="32"/>
  <c r="BQ2486" i="32"/>
  <c r="BQ2485" i="32"/>
  <c r="BQ2484" i="32"/>
  <c r="BQ2483" i="32"/>
  <c r="BQ2482" i="32"/>
  <c r="BQ2481" i="32"/>
  <c r="BQ2480" i="32"/>
  <c r="BQ2479" i="32"/>
  <c r="BQ2478" i="32"/>
  <c r="BQ2477" i="32"/>
  <c r="BQ2476" i="32"/>
  <c r="BQ2475" i="32"/>
  <c r="BQ2474" i="32"/>
  <c r="BQ2473" i="32"/>
  <c r="BQ2472" i="32"/>
  <c r="BQ2471" i="32"/>
  <c r="BQ2470" i="32"/>
  <c r="BQ2469" i="32"/>
  <c r="BQ2468" i="32"/>
  <c r="BQ2467" i="32"/>
  <c r="BQ2466" i="32"/>
  <c r="BQ2465" i="32"/>
  <c r="BQ2464" i="32"/>
  <c r="BQ2463" i="32"/>
  <c r="BQ2462" i="32"/>
  <c r="BQ2461" i="32"/>
  <c r="BQ2460" i="32"/>
  <c r="BQ2459" i="32"/>
  <c r="BQ2458" i="32"/>
  <c r="BQ2457" i="32"/>
  <c r="BQ2456" i="32"/>
  <c r="BQ2455" i="32"/>
  <c r="BQ2454" i="32"/>
  <c r="BQ2453" i="32"/>
  <c r="BQ2452" i="32"/>
  <c r="BQ2451" i="32"/>
  <c r="BQ2450" i="32"/>
  <c r="BQ2449" i="32"/>
  <c r="BQ2448" i="32"/>
  <c r="BQ2447" i="32"/>
  <c r="BQ2446" i="32"/>
  <c r="BQ2445" i="32"/>
  <c r="BQ2444" i="32"/>
  <c r="BQ2443" i="32"/>
  <c r="BQ2442" i="32"/>
  <c r="BQ2441" i="32"/>
  <c r="BQ2440" i="32"/>
  <c r="BQ2439" i="32"/>
  <c r="BQ2438" i="32"/>
  <c r="BQ2437" i="32"/>
  <c r="BQ2436" i="32"/>
  <c r="BQ2435" i="32"/>
  <c r="BQ2434" i="32"/>
  <c r="BQ2433" i="32"/>
  <c r="BQ2432" i="32"/>
  <c r="BQ2431" i="32"/>
  <c r="BQ2430" i="32"/>
  <c r="BQ2429" i="32"/>
  <c r="BQ2428" i="32"/>
  <c r="BQ2427" i="32"/>
  <c r="BQ2426" i="32"/>
  <c r="BQ2425" i="32"/>
  <c r="BQ2424" i="32"/>
  <c r="BQ2423" i="32"/>
  <c r="BQ2422" i="32"/>
  <c r="BQ2421" i="32"/>
  <c r="BQ2420" i="32"/>
  <c r="BQ2419" i="32"/>
  <c r="BQ2418" i="32"/>
  <c r="BQ2417" i="32"/>
  <c r="BQ2416" i="32"/>
  <c r="BQ2415" i="32"/>
  <c r="BQ2414" i="32"/>
  <c r="BQ2413" i="32"/>
  <c r="BQ2412" i="32"/>
  <c r="BQ2411" i="32"/>
  <c r="BQ2410" i="32"/>
  <c r="BQ2409" i="32"/>
  <c r="BQ2408" i="32"/>
  <c r="BQ2407" i="32"/>
  <c r="BQ2406" i="32"/>
  <c r="BQ2405" i="32"/>
  <c r="BQ2404" i="32"/>
  <c r="BQ2403" i="32"/>
  <c r="BQ2402" i="32"/>
  <c r="BQ2401" i="32"/>
  <c r="BQ2400" i="32"/>
  <c r="BQ2399" i="32"/>
  <c r="BQ2398" i="32"/>
  <c r="BQ2397" i="32"/>
  <c r="BQ2396" i="32"/>
  <c r="BQ2395" i="32"/>
  <c r="BQ2394" i="32"/>
  <c r="BQ2393" i="32"/>
  <c r="BQ2392" i="32"/>
  <c r="BQ2391" i="32"/>
  <c r="BQ2390" i="32"/>
  <c r="BQ2389" i="32"/>
  <c r="BQ2388" i="32"/>
  <c r="BQ2387" i="32"/>
  <c r="BQ2386" i="32"/>
  <c r="BQ2385" i="32"/>
  <c r="BQ2384" i="32"/>
  <c r="BQ2383" i="32"/>
  <c r="BQ2382" i="32"/>
  <c r="BQ2381" i="32"/>
  <c r="BQ2380" i="32"/>
  <c r="BQ2379" i="32"/>
  <c r="BQ2378" i="32"/>
  <c r="BQ2377" i="32"/>
  <c r="BQ2376" i="32"/>
  <c r="BQ2375" i="32"/>
  <c r="BQ2374" i="32"/>
  <c r="BQ2373" i="32"/>
  <c r="BQ2372" i="32"/>
  <c r="BQ2371" i="32"/>
  <c r="BQ2370" i="32"/>
  <c r="BQ2369" i="32"/>
  <c r="BQ2368" i="32"/>
  <c r="BQ2367" i="32"/>
  <c r="BQ2366" i="32"/>
  <c r="BQ2365" i="32"/>
  <c r="BQ2364" i="32"/>
  <c r="BQ2363" i="32"/>
  <c r="BQ2362" i="32"/>
  <c r="BQ2361" i="32"/>
  <c r="BQ2360" i="32"/>
  <c r="BQ2359" i="32"/>
  <c r="BQ2358" i="32"/>
  <c r="BQ2357" i="32"/>
  <c r="BQ2356" i="32"/>
  <c r="BQ2355" i="32"/>
  <c r="BQ2354" i="32"/>
  <c r="BQ2353" i="32"/>
  <c r="BQ2352" i="32"/>
  <c r="BQ2351" i="32"/>
  <c r="BQ2350" i="32"/>
  <c r="BQ2349" i="32"/>
  <c r="BQ2348" i="32"/>
  <c r="BQ2347" i="32"/>
  <c r="BQ2346" i="32"/>
  <c r="BQ2345" i="32"/>
  <c r="BQ2344" i="32"/>
  <c r="BQ2343" i="32"/>
  <c r="BQ2342" i="32"/>
  <c r="BQ2341" i="32"/>
  <c r="BQ2340" i="32"/>
  <c r="BQ2339" i="32"/>
  <c r="BQ2338" i="32"/>
  <c r="BQ2337" i="32"/>
  <c r="BQ2336" i="32"/>
  <c r="BQ2335" i="32"/>
  <c r="BQ2334" i="32"/>
  <c r="BQ2333" i="32"/>
  <c r="BQ2332" i="32"/>
  <c r="BQ2331" i="32"/>
  <c r="BQ2330" i="32"/>
  <c r="BQ2329" i="32"/>
  <c r="BQ2328" i="32"/>
  <c r="BQ2327" i="32"/>
  <c r="BQ2326" i="32"/>
  <c r="BQ2325" i="32"/>
  <c r="BQ2324" i="32"/>
  <c r="BQ2323" i="32"/>
  <c r="BQ2322" i="32"/>
  <c r="BQ2321" i="32"/>
  <c r="BQ2320" i="32"/>
  <c r="BQ2319" i="32"/>
  <c r="BQ2318" i="32"/>
  <c r="BQ2317" i="32"/>
  <c r="BQ2316" i="32"/>
  <c r="BQ2315" i="32"/>
  <c r="BQ2314" i="32"/>
  <c r="BQ2313" i="32"/>
  <c r="BQ2312" i="32"/>
  <c r="BQ2311" i="32"/>
  <c r="BQ2310" i="32"/>
  <c r="BQ2309" i="32"/>
  <c r="BQ2308" i="32"/>
  <c r="BQ2307" i="32"/>
  <c r="BQ2306" i="32"/>
  <c r="BQ2305" i="32"/>
  <c r="BQ2304" i="32"/>
  <c r="BQ2303" i="32"/>
  <c r="BQ2302" i="32"/>
  <c r="BQ2301" i="32"/>
  <c r="BQ2300" i="32"/>
  <c r="BQ2299" i="32"/>
  <c r="BQ2298" i="32"/>
  <c r="BQ2297" i="32"/>
  <c r="BQ2296" i="32"/>
  <c r="BQ2295" i="32"/>
  <c r="BQ2294" i="32"/>
  <c r="BQ2293" i="32"/>
  <c r="BQ2292" i="32"/>
  <c r="BQ2291" i="32"/>
  <c r="BQ2290" i="32"/>
  <c r="BQ2289" i="32"/>
  <c r="BQ2288" i="32"/>
  <c r="BQ2287" i="32"/>
  <c r="BQ2286" i="32"/>
  <c r="BQ2285" i="32"/>
  <c r="BQ2284" i="32"/>
  <c r="BQ2283" i="32"/>
  <c r="BQ2282" i="32"/>
  <c r="BQ2281" i="32"/>
  <c r="BQ2280" i="32"/>
  <c r="BQ2279" i="32"/>
  <c r="BQ2278" i="32"/>
  <c r="BQ2277" i="32"/>
  <c r="BQ2276" i="32"/>
  <c r="BQ2275" i="32"/>
  <c r="BQ2274" i="32"/>
  <c r="BQ2273" i="32"/>
  <c r="BQ2272" i="32"/>
  <c r="BQ2271" i="32"/>
  <c r="BQ2270" i="32"/>
  <c r="BQ2269" i="32"/>
  <c r="BQ2268" i="32"/>
  <c r="BQ2267" i="32"/>
  <c r="BQ2266" i="32"/>
  <c r="BQ2265" i="32"/>
  <c r="BQ2264" i="32"/>
  <c r="BQ2263" i="32"/>
  <c r="BQ2262" i="32"/>
  <c r="BQ2261" i="32"/>
  <c r="BQ2260" i="32"/>
  <c r="BQ2259" i="32"/>
  <c r="BQ2258" i="32"/>
  <c r="BQ2257" i="32"/>
  <c r="BQ2256" i="32"/>
  <c r="BQ2255" i="32"/>
  <c r="BQ2254" i="32"/>
  <c r="BQ2253" i="32"/>
  <c r="BQ2252" i="32"/>
  <c r="BQ2251" i="32"/>
  <c r="BQ2250" i="32"/>
  <c r="BQ2249" i="32"/>
  <c r="BQ2248" i="32"/>
  <c r="BQ2247" i="32"/>
  <c r="BQ2246" i="32"/>
  <c r="BQ2245" i="32"/>
  <c r="BQ2244" i="32"/>
  <c r="BQ2243" i="32"/>
  <c r="BQ2242" i="32"/>
  <c r="BQ2241" i="32"/>
  <c r="BQ2240" i="32"/>
  <c r="BQ2239" i="32"/>
  <c r="BQ2238" i="32"/>
  <c r="BQ2237" i="32"/>
  <c r="BQ2236" i="32"/>
  <c r="BQ2235" i="32"/>
  <c r="BQ2234" i="32"/>
  <c r="BQ2233" i="32"/>
  <c r="BQ2232" i="32"/>
  <c r="BQ2231" i="32"/>
  <c r="BQ2230" i="32"/>
  <c r="BQ2229" i="32"/>
  <c r="BQ2228" i="32"/>
  <c r="BQ2227" i="32"/>
  <c r="BQ2226" i="32"/>
  <c r="BQ2225" i="32"/>
  <c r="BQ2224" i="32"/>
  <c r="BQ2223" i="32"/>
  <c r="BQ2222" i="32"/>
  <c r="BQ2221" i="32"/>
  <c r="BQ2220" i="32"/>
  <c r="BQ2219" i="32"/>
  <c r="BQ2218" i="32"/>
  <c r="BQ2217" i="32"/>
  <c r="BQ2216" i="32"/>
  <c r="BQ2215" i="32"/>
  <c r="BQ2214" i="32"/>
  <c r="BQ2213" i="32"/>
  <c r="BQ2212" i="32"/>
  <c r="BQ2211" i="32"/>
  <c r="BQ2210" i="32"/>
  <c r="BQ2209" i="32"/>
  <c r="BQ2208" i="32"/>
  <c r="BQ2207" i="32"/>
  <c r="BQ2206" i="32"/>
  <c r="BQ2205" i="32"/>
  <c r="BQ2204" i="32"/>
  <c r="BQ2203" i="32"/>
  <c r="BQ2202" i="32"/>
  <c r="BQ2201" i="32"/>
  <c r="BQ2200" i="32"/>
  <c r="BQ2199" i="32"/>
  <c r="BQ2198" i="32"/>
  <c r="BQ2197" i="32"/>
  <c r="BQ2196" i="32"/>
  <c r="BQ2195" i="32"/>
  <c r="BQ2194" i="32"/>
  <c r="BQ2193" i="32"/>
  <c r="BQ2192" i="32"/>
  <c r="BQ2191" i="32"/>
  <c r="BQ2190" i="32"/>
  <c r="BQ2189" i="32"/>
  <c r="BQ2188" i="32"/>
  <c r="BQ2187" i="32"/>
  <c r="BQ2186" i="32"/>
  <c r="BQ2185" i="32"/>
  <c r="BQ2184" i="32"/>
  <c r="BQ2183" i="32"/>
  <c r="BQ2182" i="32"/>
  <c r="BQ2181" i="32"/>
  <c r="BQ2180" i="32"/>
  <c r="BQ2179" i="32"/>
  <c r="BQ2178" i="32"/>
  <c r="BQ2177" i="32"/>
  <c r="BQ2176" i="32"/>
  <c r="BQ2175" i="32"/>
  <c r="BQ2174" i="32"/>
  <c r="BQ2173" i="32"/>
  <c r="BQ2172" i="32"/>
  <c r="BQ2171" i="32"/>
  <c r="BQ2170" i="32"/>
  <c r="BQ2169" i="32"/>
  <c r="BQ2168" i="32"/>
  <c r="BQ2167" i="32"/>
  <c r="BQ2166" i="32"/>
  <c r="BQ2165" i="32"/>
  <c r="BQ2164" i="32"/>
  <c r="BQ2163" i="32"/>
  <c r="BQ2162" i="32"/>
  <c r="BQ2161" i="32"/>
  <c r="BQ2160" i="32"/>
  <c r="BQ2159" i="32"/>
  <c r="BQ2158" i="32"/>
  <c r="BQ2157" i="32"/>
  <c r="BQ2156" i="32"/>
  <c r="BQ2155" i="32"/>
  <c r="BQ2154" i="32"/>
  <c r="BQ2153" i="32"/>
  <c r="BQ2152" i="32"/>
  <c r="BQ2151" i="32"/>
  <c r="BQ2150" i="32"/>
  <c r="BQ2149" i="32"/>
  <c r="BQ2148" i="32"/>
  <c r="BQ2147" i="32"/>
  <c r="BQ2146" i="32"/>
  <c r="BQ2145" i="32"/>
  <c r="BQ2144" i="32"/>
  <c r="BQ2143" i="32"/>
  <c r="BQ2142" i="32"/>
  <c r="BQ2141" i="32"/>
  <c r="BQ2140" i="32"/>
  <c r="BQ2139" i="32"/>
  <c r="BQ2138" i="32"/>
  <c r="BQ2137" i="32"/>
  <c r="BQ2136" i="32"/>
  <c r="BQ2135" i="32"/>
  <c r="BQ2134" i="32"/>
  <c r="BQ2133" i="32"/>
  <c r="BQ2132" i="32"/>
  <c r="BQ2131" i="32"/>
  <c r="BQ2130" i="32"/>
  <c r="BQ2129" i="32"/>
  <c r="BQ2128" i="32"/>
  <c r="BQ2127" i="32"/>
  <c r="BQ2126" i="32"/>
  <c r="BQ2125" i="32"/>
  <c r="BQ2124" i="32"/>
  <c r="BQ2123" i="32"/>
  <c r="BQ2122" i="32"/>
  <c r="BQ2121" i="32"/>
  <c r="BQ2120" i="32"/>
  <c r="BQ2119" i="32"/>
  <c r="BQ2118" i="32"/>
  <c r="BQ2117" i="32"/>
  <c r="BQ2116" i="32"/>
  <c r="BQ2115" i="32"/>
  <c r="BQ2114" i="32"/>
  <c r="BQ2113" i="32"/>
  <c r="BQ2112" i="32"/>
  <c r="BQ2111" i="32"/>
  <c r="BQ2110" i="32"/>
  <c r="BQ2109" i="32"/>
  <c r="BQ2108" i="32"/>
  <c r="BQ2107" i="32"/>
  <c r="BQ2106" i="32"/>
  <c r="BQ2105" i="32"/>
  <c r="BQ2104" i="32"/>
  <c r="BQ2103" i="32"/>
  <c r="BQ2102" i="32"/>
  <c r="BQ2101" i="32"/>
  <c r="BQ2100" i="32"/>
  <c r="BQ2099" i="32"/>
  <c r="BQ2098" i="32"/>
  <c r="BQ2097" i="32"/>
  <c r="BQ2096" i="32"/>
  <c r="BQ2095" i="32"/>
  <c r="BQ2094" i="32"/>
  <c r="BQ2093" i="32"/>
  <c r="BQ2092" i="32"/>
  <c r="BQ2091" i="32"/>
  <c r="BQ2090" i="32"/>
  <c r="BQ2089" i="32"/>
  <c r="BQ2088" i="32"/>
  <c r="BQ2087" i="32"/>
  <c r="BQ2086" i="32"/>
  <c r="BQ2085" i="32"/>
  <c r="BQ2084" i="32"/>
  <c r="BQ2083" i="32"/>
  <c r="BQ2082" i="32"/>
  <c r="BQ2081" i="32"/>
  <c r="BQ2080" i="32"/>
  <c r="BQ2079" i="32"/>
  <c r="BQ2078" i="32"/>
  <c r="BQ2077" i="32"/>
  <c r="BQ2076" i="32"/>
  <c r="BQ2075" i="32"/>
  <c r="BQ2074" i="32"/>
  <c r="BQ2073" i="32"/>
  <c r="BQ2072" i="32"/>
  <c r="BQ2071" i="32"/>
  <c r="BQ2070" i="32"/>
  <c r="BQ2069" i="32"/>
  <c r="BQ2068" i="32"/>
  <c r="BQ2067" i="32"/>
  <c r="BQ2066" i="32"/>
  <c r="BQ2065" i="32"/>
  <c r="BQ2064" i="32"/>
  <c r="BQ2063" i="32"/>
  <c r="BQ2062" i="32"/>
  <c r="BQ2061" i="32"/>
  <c r="BQ2060" i="32"/>
  <c r="BQ2059" i="32"/>
  <c r="BQ2058" i="32"/>
  <c r="BQ2057" i="32"/>
  <c r="BQ2056" i="32"/>
  <c r="BQ2055" i="32"/>
  <c r="BQ2054" i="32"/>
  <c r="BQ2053" i="32"/>
  <c r="BQ2052" i="32"/>
  <c r="BQ2051" i="32"/>
  <c r="BQ2050" i="32"/>
  <c r="BQ2049" i="32"/>
  <c r="BQ2048" i="32"/>
  <c r="BQ2047" i="32"/>
  <c r="BQ2046" i="32"/>
  <c r="BQ2045" i="32"/>
  <c r="BQ2044" i="32"/>
  <c r="BQ2043" i="32"/>
  <c r="BQ2042" i="32"/>
  <c r="BQ2041" i="32"/>
  <c r="BQ2040" i="32"/>
  <c r="BQ2039" i="32"/>
  <c r="BQ2038" i="32"/>
  <c r="BQ2037" i="32"/>
  <c r="BQ2036" i="32"/>
  <c r="BQ2035" i="32"/>
  <c r="BQ2034" i="32"/>
  <c r="BQ2033" i="32"/>
  <c r="BQ2032" i="32"/>
  <c r="BQ2031" i="32"/>
  <c r="BQ2030" i="32"/>
  <c r="BQ2029" i="32"/>
  <c r="BQ2028" i="32"/>
  <c r="BQ2027" i="32"/>
  <c r="BQ2026" i="32"/>
  <c r="BQ2025" i="32"/>
  <c r="BQ2024" i="32"/>
  <c r="BQ2023" i="32"/>
  <c r="BQ2022" i="32"/>
  <c r="BQ2021" i="32"/>
  <c r="BQ2020" i="32"/>
  <c r="BQ2019" i="32"/>
  <c r="BQ2018" i="32"/>
  <c r="BQ2017" i="32"/>
  <c r="BQ2016" i="32"/>
  <c r="BQ2015" i="32"/>
  <c r="BQ2014" i="32"/>
  <c r="BQ2013" i="32"/>
  <c r="BQ2012" i="32"/>
  <c r="BQ2011" i="32"/>
  <c r="BQ2010" i="32"/>
  <c r="BQ2009" i="32"/>
  <c r="BQ2008" i="32"/>
  <c r="BQ2007" i="32"/>
  <c r="BQ2006" i="32"/>
  <c r="BQ2005" i="32"/>
  <c r="BQ2004" i="32"/>
  <c r="BQ2003" i="32"/>
  <c r="BQ2002" i="32"/>
  <c r="BQ2001" i="32"/>
  <c r="BQ2000" i="32"/>
  <c r="BQ1999" i="32"/>
  <c r="BQ1998" i="32"/>
  <c r="BQ1997" i="32"/>
  <c r="BQ1996" i="32"/>
  <c r="BQ1995" i="32"/>
  <c r="BQ1994" i="32"/>
  <c r="BQ1993" i="32"/>
  <c r="BQ1992" i="32"/>
  <c r="BQ1991" i="32"/>
  <c r="BQ1990" i="32"/>
  <c r="BQ1989" i="32"/>
  <c r="BQ1988" i="32"/>
  <c r="BQ1987" i="32"/>
  <c r="BQ1986" i="32"/>
  <c r="BQ1985" i="32"/>
  <c r="BQ1984" i="32"/>
  <c r="BQ1983" i="32"/>
  <c r="BQ1982" i="32"/>
  <c r="BQ1981" i="32"/>
  <c r="BQ1980" i="32"/>
  <c r="BQ1979" i="32"/>
  <c r="BQ1978" i="32"/>
  <c r="BQ1977" i="32"/>
  <c r="BQ1976" i="32"/>
  <c r="BQ1975" i="32"/>
  <c r="BQ1974" i="32"/>
  <c r="BQ1973" i="32"/>
  <c r="BQ1972" i="32"/>
  <c r="BQ1971" i="32"/>
  <c r="BQ1970" i="32"/>
  <c r="BQ1969" i="32"/>
  <c r="BQ1968" i="32"/>
  <c r="BQ1967" i="32"/>
  <c r="BQ1966" i="32"/>
  <c r="BQ1965" i="32"/>
  <c r="BQ1964" i="32"/>
  <c r="BQ1963" i="32"/>
  <c r="BQ1962" i="32"/>
  <c r="BQ1961" i="32"/>
  <c r="BQ1960" i="32"/>
  <c r="BQ1959" i="32"/>
  <c r="BQ1958" i="32"/>
  <c r="BQ1957" i="32"/>
  <c r="BQ1956" i="32"/>
  <c r="BQ1955" i="32"/>
  <c r="BQ1954" i="32"/>
  <c r="BQ1953" i="32"/>
  <c r="BQ1952" i="32"/>
  <c r="BQ1951" i="32"/>
  <c r="BQ1950" i="32"/>
  <c r="BQ1949" i="32"/>
  <c r="BQ1948" i="32"/>
  <c r="BQ1947" i="32"/>
  <c r="BQ1946" i="32"/>
  <c r="BQ1945" i="32"/>
  <c r="BQ1944" i="32"/>
  <c r="BQ1943" i="32"/>
  <c r="BQ1942" i="32"/>
  <c r="BQ1941" i="32"/>
  <c r="BQ1940" i="32"/>
  <c r="BQ1939" i="32"/>
  <c r="BQ1938" i="32"/>
  <c r="BQ1937" i="32"/>
  <c r="BQ1936" i="32"/>
  <c r="BQ1935" i="32"/>
  <c r="BQ1934" i="32"/>
  <c r="BQ1933" i="32"/>
  <c r="BQ1932" i="32"/>
  <c r="BQ1931" i="32"/>
  <c r="BQ1930" i="32"/>
  <c r="BQ1929" i="32"/>
  <c r="BQ1928" i="32"/>
  <c r="BQ1927" i="32"/>
  <c r="BQ1926" i="32"/>
  <c r="BQ1925" i="32"/>
  <c r="BQ1924" i="32"/>
  <c r="BQ1923" i="32"/>
  <c r="BQ1922" i="32"/>
  <c r="BQ1921" i="32"/>
  <c r="BQ1920" i="32"/>
  <c r="BQ1919" i="32"/>
  <c r="BQ1918" i="32"/>
  <c r="BQ1917" i="32"/>
  <c r="BQ1916" i="32"/>
  <c r="BQ1915" i="32"/>
  <c r="BQ1914" i="32"/>
  <c r="BQ1913" i="32"/>
  <c r="BQ1912" i="32"/>
  <c r="BQ1911" i="32"/>
  <c r="BQ1910" i="32"/>
  <c r="BQ1909" i="32"/>
  <c r="BQ1908" i="32"/>
  <c r="BQ1907" i="32"/>
  <c r="BQ1906" i="32"/>
  <c r="BQ1905" i="32"/>
  <c r="BQ1904" i="32"/>
  <c r="BQ1903" i="32"/>
  <c r="BQ1902" i="32"/>
  <c r="BQ1901" i="32"/>
  <c r="BQ1900" i="32"/>
  <c r="BQ1899" i="32"/>
  <c r="BQ1898" i="32"/>
  <c r="BQ1897" i="32"/>
  <c r="BQ1896" i="32"/>
  <c r="BQ1895" i="32"/>
  <c r="BQ1894" i="32"/>
  <c r="BQ1893" i="32"/>
  <c r="BQ1892" i="32"/>
  <c r="BQ1891" i="32"/>
  <c r="BQ1890" i="32"/>
  <c r="BQ1889" i="32"/>
  <c r="BQ1888" i="32"/>
  <c r="BQ1887" i="32"/>
  <c r="BQ1886" i="32"/>
  <c r="BQ1885" i="32"/>
  <c r="BQ1884" i="32"/>
  <c r="BQ1883" i="32"/>
  <c r="BQ1882" i="32"/>
  <c r="BQ1881" i="32"/>
  <c r="BQ1880" i="32"/>
  <c r="BQ1879" i="32"/>
  <c r="BQ1878" i="32"/>
  <c r="BQ1877" i="32"/>
  <c r="BQ1876" i="32"/>
  <c r="BQ1875" i="32"/>
  <c r="BQ1874" i="32"/>
  <c r="BQ1873" i="32"/>
  <c r="BQ1872" i="32"/>
  <c r="BQ1871" i="32"/>
  <c r="BQ1870" i="32"/>
  <c r="BQ1869" i="32"/>
  <c r="BQ1868" i="32"/>
  <c r="BQ1867" i="32"/>
  <c r="BQ1866" i="32"/>
  <c r="BQ1865" i="32"/>
  <c r="BQ1864" i="32"/>
  <c r="BQ1863" i="32"/>
  <c r="BQ1862" i="32"/>
  <c r="BQ1861" i="32"/>
  <c r="BQ1860" i="32"/>
  <c r="BQ1859" i="32"/>
  <c r="BQ1858" i="32"/>
  <c r="BQ1857" i="32"/>
  <c r="BQ1856" i="32"/>
  <c r="BQ1855" i="32"/>
  <c r="BQ1854" i="32"/>
  <c r="BQ1853" i="32"/>
  <c r="BQ1852" i="32"/>
  <c r="BQ1851" i="32"/>
  <c r="BQ1850" i="32"/>
  <c r="BQ1849" i="32"/>
  <c r="BQ1848" i="32"/>
  <c r="BQ1847" i="32"/>
  <c r="BQ1846" i="32"/>
  <c r="BQ1845" i="32"/>
  <c r="BQ1844" i="32"/>
  <c r="BQ1843" i="32"/>
  <c r="BQ1842" i="32"/>
  <c r="BQ1841" i="32"/>
  <c r="BQ1840" i="32"/>
  <c r="BQ1839" i="32"/>
  <c r="BQ1838" i="32"/>
  <c r="BQ1837" i="32"/>
  <c r="BQ1836" i="32"/>
  <c r="BQ1835" i="32"/>
  <c r="BQ1834" i="32"/>
  <c r="BQ1833" i="32"/>
  <c r="BQ1832" i="32"/>
  <c r="BQ1831" i="32"/>
  <c r="BQ1830" i="32"/>
  <c r="BQ1829" i="32"/>
  <c r="BQ1828" i="32"/>
  <c r="BQ1827" i="32"/>
  <c r="BQ1826" i="32"/>
  <c r="BQ1825" i="32"/>
  <c r="BQ1824" i="32"/>
  <c r="BQ1823" i="32"/>
  <c r="BQ1822" i="32"/>
  <c r="BQ1821" i="32"/>
  <c r="BQ1820" i="32"/>
  <c r="BQ1819" i="32"/>
  <c r="BQ1818" i="32"/>
  <c r="BQ1817" i="32"/>
  <c r="BQ1816" i="32"/>
  <c r="BQ1815" i="32"/>
  <c r="BQ1814" i="32"/>
  <c r="BQ1813" i="32"/>
  <c r="BQ1812" i="32"/>
  <c r="BQ1811" i="32"/>
  <c r="BQ1810" i="32"/>
  <c r="BQ1809" i="32"/>
  <c r="BQ1808" i="32"/>
  <c r="BQ1807" i="32"/>
  <c r="BQ1806" i="32"/>
  <c r="BQ1805" i="32"/>
  <c r="BQ1804" i="32"/>
  <c r="BQ1803" i="32"/>
  <c r="BQ1802" i="32"/>
  <c r="BQ1801" i="32"/>
  <c r="BQ1800" i="32"/>
  <c r="BQ1799" i="32"/>
  <c r="BQ1798" i="32"/>
  <c r="BQ1797" i="32"/>
  <c r="BQ1796" i="32"/>
  <c r="BQ1795" i="32"/>
  <c r="BQ1794" i="32"/>
  <c r="BQ1793" i="32"/>
  <c r="BQ1792" i="32"/>
  <c r="BQ1791" i="32"/>
  <c r="BQ1790" i="32"/>
  <c r="BQ1789" i="32"/>
  <c r="BQ1788" i="32"/>
  <c r="BQ1787" i="32"/>
  <c r="BQ1786" i="32"/>
  <c r="BQ1785" i="32"/>
  <c r="BQ1784" i="32"/>
  <c r="BQ1783" i="32"/>
  <c r="BQ1782" i="32"/>
  <c r="BQ1781" i="32"/>
  <c r="BQ1780" i="32"/>
  <c r="BQ1779" i="32"/>
  <c r="BQ1778" i="32"/>
  <c r="BQ1777" i="32"/>
  <c r="BQ1776" i="32"/>
  <c r="BQ1775" i="32"/>
  <c r="BQ1774" i="32"/>
  <c r="BQ1773" i="32"/>
  <c r="BQ1772" i="32"/>
  <c r="BQ1771" i="32"/>
  <c r="BQ1770" i="32"/>
  <c r="BQ1769" i="32"/>
  <c r="BQ1768" i="32"/>
  <c r="BQ1767" i="32"/>
  <c r="BQ1766" i="32"/>
  <c r="BQ1765" i="32"/>
  <c r="BQ1764" i="32"/>
  <c r="BQ1763" i="32"/>
  <c r="BQ1762" i="32"/>
  <c r="BQ1761" i="32"/>
  <c r="BQ1760" i="32"/>
  <c r="BQ1759" i="32"/>
  <c r="BQ1758" i="32"/>
  <c r="BQ1757" i="32"/>
  <c r="BQ1756" i="32"/>
  <c r="BQ1755" i="32"/>
  <c r="BQ1754" i="32"/>
  <c r="BQ1753" i="32"/>
  <c r="BQ1752" i="32"/>
  <c r="BQ1751" i="32"/>
  <c r="BQ1750" i="32"/>
  <c r="BQ1749" i="32"/>
  <c r="BQ1748" i="32"/>
  <c r="BQ1747" i="32"/>
  <c r="BQ1746" i="32"/>
  <c r="BQ1745" i="32"/>
  <c r="BQ1744" i="32"/>
  <c r="BQ1743" i="32"/>
  <c r="BQ1742" i="32"/>
  <c r="BQ1741" i="32"/>
  <c r="BQ1740" i="32"/>
  <c r="BQ1739" i="32"/>
  <c r="BQ1738" i="32"/>
  <c r="BQ1737" i="32"/>
  <c r="BQ1736" i="32"/>
  <c r="BQ1735" i="32"/>
  <c r="BQ1734" i="32"/>
  <c r="BQ1733" i="32"/>
  <c r="BQ1732" i="32"/>
  <c r="BQ1731" i="32"/>
  <c r="BQ1730" i="32"/>
  <c r="BQ1729" i="32"/>
  <c r="BQ1728" i="32"/>
  <c r="BQ1727" i="32"/>
  <c r="BQ1726" i="32"/>
  <c r="BQ1725" i="32"/>
  <c r="BQ1724" i="32"/>
  <c r="BQ1723" i="32"/>
  <c r="BQ1722" i="32"/>
  <c r="BQ1721" i="32"/>
  <c r="BQ1720" i="32"/>
  <c r="BQ1719" i="32"/>
  <c r="BQ1718" i="32"/>
  <c r="BQ1717" i="32"/>
  <c r="BQ1716" i="32"/>
  <c r="BQ1715" i="32"/>
  <c r="BQ1714" i="32"/>
  <c r="BQ1713" i="32"/>
  <c r="BQ1712" i="32"/>
  <c r="BQ1711" i="32"/>
  <c r="BQ1710" i="32"/>
  <c r="BQ1709" i="32"/>
  <c r="BQ1708" i="32"/>
  <c r="BQ1707" i="32"/>
  <c r="BQ1706" i="32"/>
  <c r="BQ1705" i="32"/>
  <c r="BQ1704" i="32"/>
  <c r="BQ1703" i="32"/>
  <c r="BQ1702" i="32"/>
  <c r="BQ1701" i="32"/>
  <c r="BQ1700" i="32"/>
  <c r="BQ1699" i="32"/>
  <c r="BQ1698" i="32"/>
  <c r="BQ1697" i="32"/>
  <c r="BQ1696" i="32"/>
  <c r="BQ1695" i="32"/>
  <c r="BQ1694" i="32"/>
  <c r="BQ1693" i="32"/>
  <c r="BQ1692" i="32"/>
  <c r="BQ1691" i="32"/>
  <c r="BQ1690" i="32"/>
  <c r="BQ1689" i="32"/>
  <c r="BQ1688" i="32"/>
  <c r="BQ1687" i="32"/>
  <c r="BQ1686" i="32"/>
  <c r="BQ1685" i="32"/>
  <c r="BQ1684" i="32"/>
  <c r="BQ1683" i="32"/>
  <c r="BQ1682" i="32"/>
  <c r="BQ1681" i="32"/>
  <c r="BQ1680" i="32"/>
  <c r="BQ1679" i="32"/>
  <c r="BQ1678" i="32"/>
  <c r="BQ1677" i="32"/>
  <c r="BQ1676" i="32"/>
  <c r="BQ1675" i="32"/>
  <c r="BQ1674" i="32"/>
  <c r="BQ1673" i="32"/>
  <c r="BQ1672" i="32"/>
  <c r="BQ1671" i="32"/>
  <c r="BQ1670" i="32"/>
  <c r="BQ1669" i="32"/>
  <c r="BQ1668" i="32"/>
  <c r="BQ1667" i="32"/>
  <c r="BQ1666" i="32"/>
  <c r="BQ1665" i="32"/>
  <c r="BQ1664" i="32"/>
  <c r="BQ1663" i="32"/>
  <c r="BQ1662" i="32"/>
  <c r="BQ1661" i="32"/>
  <c r="BQ1660" i="32"/>
  <c r="BQ1659" i="32"/>
  <c r="BQ1658" i="32"/>
  <c r="BQ1657" i="32"/>
  <c r="BQ1656" i="32"/>
  <c r="BQ1655" i="32"/>
  <c r="BQ1654" i="32"/>
  <c r="BQ1653" i="32"/>
  <c r="BQ1652" i="32"/>
  <c r="BQ1651" i="32"/>
  <c r="BQ1650" i="32"/>
  <c r="BQ1649" i="32"/>
  <c r="BQ1648" i="32"/>
  <c r="BQ1647" i="32"/>
  <c r="BQ1646" i="32"/>
  <c r="BQ1645" i="32"/>
  <c r="BQ1644" i="32"/>
  <c r="BQ1643" i="32"/>
  <c r="BQ1642" i="32"/>
  <c r="BQ1641" i="32"/>
  <c r="BQ1640" i="32"/>
  <c r="BQ1639" i="32"/>
  <c r="BQ1638" i="32"/>
  <c r="BQ1637" i="32"/>
  <c r="BQ1636" i="32"/>
  <c r="BQ1635" i="32"/>
  <c r="BQ1634" i="32"/>
  <c r="BQ1633" i="32"/>
  <c r="BQ1632" i="32"/>
  <c r="BQ1631" i="32"/>
  <c r="BQ1630" i="32"/>
  <c r="BQ1629" i="32"/>
  <c r="BQ1628" i="32"/>
  <c r="BQ1627" i="32"/>
  <c r="BQ1626" i="32"/>
  <c r="BQ1625" i="32"/>
  <c r="BQ1624" i="32"/>
  <c r="BQ1623" i="32"/>
  <c r="BQ1622" i="32"/>
  <c r="BQ1621" i="32"/>
  <c r="BQ1620" i="32"/>
  <c r="BQ1619" i="32"/>
  <c r="BQ1618" i="32"/>
  <c r="BQ1617" i="32"/>
  <c r="BQ1616" i="32"/>
  <c r="BQ1615" i="32"/>
  <c r="BQ1614" i="32"/>
  <c r="BQ1613" i="32"/>
  <c r="BQ1612" i="32"/>
  <c r="BQ1611" i="32"/>
  <c r="BQ1610" i="32"/>
  <c r="BQ1609" i="32"/>
  <c r="BQ1608" i="32"/>
  <c r="BQ1607" i="32"/>
  <c r="BQ1606" i="32"/>
  <c r="BQ1605" i="32"/>
  <c r="BQ1604" i="32"/>
  <c r="BQ1603" i="32"/>
  <c r="BQ1602" i="32"/>
  <c r="BQ1601" i="32"/>
  <c r="BQ1600" i="32"/>
  <c r="BQ1599" i="32"/>
  <c r="BQ1598" i="32"/>
  <c r="BQ1597" i="32"/>
  <c r="BQ1596" i="32"/>
  <c r="BQ1595" i="32"/>
  <c r="BQ1594" i="32"/>
  <c r="BQ1593" i="32"/>
  <c r="BQ1592" i="32"/>
  <c r="BQ1591" i="32"/>
  <c r="BQ1590" i="32"/>
  <c r="BQ1589" i="32"/>
  <c r="BQ1588" i="32"/>
  <c r="BQ1587" i="32"/>
  <c r="BQ1586" i="32"/>
  <c r="BQ1585" i="32"/>
  <c r="BQ1584" i="32"/>
  <c r="BQ1583" i="32"/>
  <c r="BQ1582" i="32"/>
  <c r="BQ1581" i="32"/>
  <c r="BQ1580" i="32"/>
  <c r="BQ1579" i="32"/>
  <c r="BQ1578" i="32"/>
  <c r="BQ1577" i="32"/>
  <c r="BQ1576" i="32"/>
  <c r="BQ1575" i="32"/>
  <c r="BQ1574" i="32"/>
  <c r="BQ1573" i="32"/>
  <c r="BQ1572" i="32"/>
  <c r="BQ1571" i="32"/>
  <c r="BQ1570" i="32"/>
  <c r="BQ1569" i="32"/>
  <c r="BQ1568" i="32"/>
  <c r="BQ1567" i="32"/>
  <c r="BQ1566" i="32"/>
  <c r="BQ1565" i="32"/>
  <c r="BQ1564" i="32"/>
  <c r="BQ1563" i="32"/>
  <c r="BQ1562" i="32"/>
  <c r="BQ1561" i="32"/>
  <c r="BQ1560" i="32"/>
  <c r="BQ1559" i="32"/>
  <c r="BQ1558" i="32"/>
  <c r="BQ1557" i="32"/>
  <c r="BQ1556" i="32"/>
  <c r="BQ1555" i="32"/>
  <c r="BQ1554" i="32"/>
  <c r="BQ1553" i="32"/>
  <c r="BQ1552" i="32"/>
  <c r="BQ1551" i="32"/>
  <c r="BQ1550" i="32"/>
  <c r="BQ1549" i="32"/>
  <c r="BQ1548" i="32"/>
  <c r="BQ1547" i="32"/>
  <c r="BQ1546" i="32"/>
  <c r="BQ1545" i="32"/>
  <c r="BQ1544" i="32"/>
  <c r="BQ1543" i="32"/>
  <c r="BQ1542" i="32"/>
  <c r="BQ1541" i="32"/>
  <c r="BQ1540" i="32"/>
  <c r="BQ1539" i="32"/>
  <c r="BQ1538" i="32"/>
  <c r="BQ1537" i="32"/>
  <c r="BQ1536" i="32"/>
  <c r="BQ1535" i="32"/>
  <c r="BQ1534" i="32"/>
  <c r="BQ1533" i="32"/>
  <c r="BQ1532" i="32"/>
  <c r="BQ1531" i="32"/>
  <c r="BQ1530" i="32"/>
  <c r="BQ1529" i="32"/>
  <c r="BQ1528" i="32"/>
  <c r="BQ1527" i="32"/>
  <c r="BQ1526" i="32"/>
  <c r="BQ1525" i="32"/>
  <c r="BQ1524" i="32"/>
  <c r="BQ1523" i="32"/>
  <c r="BQ1522" i="32"/>
  <c r="BQ1521" i="32"/>
  <c r="BQ1520" i="32"/>
  <c r="BQ1519" i="32"/>
  <c r="BQ1518" i="32"/>
  <c r="BQ1517" i="32"/>
  <c r="BQ1516" i="32"/>
  <c r="BQ1515" i="32"/>
  <c r="BQ1514" i="32"/>
  <c r="BQ1513" i="32"/>
  <c r="BQ1512" i="32"/>
  <c r="BQ1511" i="32"/>
  <c r="BQ1510" i="32"/>
  <c r="BQ1509" i="32"/>
  <c r="BQ1508" i="32"/>
  <c r="BQ1507" i="32"/>
  <c r="BQ1506" i="32"/>
  <c r="BQ1505" i="32"/>
  <c r="BQ1504" i="32"/>
  <c r="BQ1503" i="32"/>
  <c r="BQ1502" i="32"/>
  <c r="BQ1501" i="32"/>
  <c r="BQ1500" i="32"/>
  <c r="BQ1499" i="32"/>
  <c r="BQ1498" i="32"/>
  <c r="BQ1497" i="32"/>
  <c r="BQ1496" i="32"/>
  <c r="BQ1495" i="32"/>
  <c r="BQ1494" i="32"/>
  <c r="BQ1493" i="32"/>
  <c r="BQ1492" i="32"/>
  <c r="BQ1491" i="32"/>
  <c r="BQ1490" i="32"/>
  <c r="BQ1489" i="32"/>
  <c r="BQ1488" i="32"/>
  <c r="BQ1487" i="32"/>
  <c r="BQ1486" i="32"/>
  <c r="BQ1485" i="32"/>
  <c r="BQ1484" i="32"/>
  <c r="BQ1483" i="32"/>
  <c r="BQ1482" i="32"/>
  <c r="BQ1481" i="32"/>
  <c r="BQ1480" i="32"/>
  <c r="BQ1479" i="32"/>
  <c r="BQ1478" i="32"/>
  <c r="BQ1477" i="32"/>
  <c r="BQ1476" i="32"/>
  <c r="BQ1475" i="32"/>
  <c r="BQ1474" i="32"/>
  <c r="BQ1473" i="32"/>
  <c r="BQ1472" i="32"/>
  <c r="BQ1471" i="32"/>
  <c r="BQ1470" i="32"/>
  <c r="BQ1469" i="32"/>
  <c r="BQ1468" i="32"/>
  <c r="BQ1467" i="32"/>
  <c r="BQ1466" i="32"/>
  <c r="BQ1465" i="32"/>
  <c r="BQ1464" i="32"/>
  <c r="BQ1463" i="32"/>
  <c r="BQ1462" i="32"/>
  <c r="BQ1461" i="32"/>
  <c r="BQ1460" i="32"/>
  <c r="BQ1459" i="32"/>
  <c r="BQ1458" i="32"/>
  <c r="BQ1457" i="32"/>
  <c r="BQ1456" i="32"/>
  <c r="BQ1455" i="32"/>
  <c r="BQ1454" i="32"/>
  <c r="BQ1453" i="32"/>
  <c r="BQ1452" i="32"/>
  <c r="BQ1451" i="32"/>
  <c r="BQ1450" i="32"/>
  <c r="BQ1449" i="32"/>
  <c r="BQ1448" i="32"/>
  <c r="BQ1447" i="32"/>
  <c r="BQ1446" i="32"/>
  <c r="BQ1445" i="32"/>
  <c r="BQ1444" i="32"/>
  <c r="BQ1443" i="32"/>
  <c r="BQ1442" i="32"/>
  <c r="BQ1441" i="32"/>
  <c r="BQ1440" i="32"/>
  <c r="BQ1439" i="32"/>
  <c r="BQ1438" i="32"/>
  <c r="BQ1437" i="32"/>
  <c r="BQ1436" i="32"/>
  <c r="BQ1435" i="32"/>
  <c r="BQ1434" i="32"/>
  <c r="BQ1433" i="32"/>
  <c r="BQ1432" i="32"/>
  <c r="BQ1431" i="32"/>
  <c r="BQ1430" i="32"/>
  <c r="BQ1429" i="32"/>
  <c r="BQ1428" i="32"/>
  <c r="BQ1427" i="32"/>
  <c r="BQ1426" i="32"/>
  <c r="BQ1425" i="32"/>
  <c r="BQ1424" i="32"/>
  <c r="BQ1423" i="32"/>
  <c r="BQ1422" i="32"/>
  <c r="BQ1421" i="32"/>
  <c r="BQ1420" i="32"/>
  <c r="BQ1419" i="32"/>
  <c r="BQ1418" i="32"/>
  <c r="BQ1417" i="32"/>
  <c r="BQ1416" i="32"/>
  <c r="BQ1415" i="32"/>
  <c r="BQ1414" i="32"/>
  <c r="BQ1413" i="32"/>
  <c r="BQ1412" i="32"/>
  <c r="BQ1411" i="32"/>
  <c r="BQ1410" i="32"/>
  <c r="BQ1409" i="32"/>
  <c r="BQ1408" i="32"/>
  <c r="BQ1407" i="32"/>
  <c r="BQ1406" i="32"/>
  <c r="BQ1405" i="32"/>
  <c r="BQ1404" i="32"/>
  <c r="BQ1403" i="32"/>
  <c r="BQ1402" i="32"/>
  <c r="BQ1401" i="32"/>
  <c r="BQ1400" i="32"/>
  <c r="BQ1399" i="32"/>
  <c r="BQ1398" i="32"/>
  <c r="BQ1397" i="32"/>
  <c r="BQ1396" i="32"/>
  <c r="BQ1395" i="32"/>
  <c r="BQ1394" i="32"/>
  <c r="BQ1393" i="32"/>
  <c r="BQ1392" i="32"/>
  <c r="BQ1391" i="32"/>
  <c r="BQ1390" i="32"/>
  <c r="BQ1389" i="32"/>
  <c r="BQ1388" i="32"/>
  <c r="BQ1387" i="32"/>
  <c r="BQ1386" i="32"/>
  <c r="BQ1385" i="32"/>
  <c r="BQ1384" i="32"/>
  <c r="BQ1383" i="32"/>
  <c r="BQ1382" i="32"/>
  <c r="BQ1381" i="32"/>
  <c r="BQ1380" i="32"/>
  <c r="BQ1379" i="32"/>
  <c r="BQ1378" i="32"/>
  <c r="BQ1377" i="32"/>
  <c r="BQ1376" i="32"/>
  <c r="BQ1375" i="32"/>
  <c r="BQ1374" i="32"/>
  <c r="BQ1373" i="32"/>
  <c r="BQ1372" i="32"/>
  <c r="BQ1371" i="32"/>
  <c r="BQ1370" i="32"/>
  <c r="BQ1369" i="32"/>
  <c r="BQ1368" i="32"/>
  <c r="BQ1367" i="32"/>
  <c r="BQ1366" i="32"/>
  <c r="BQ1365" i="32"/>
  <c r="BQ1364" i="32"/>
  <c r="BQ1363" i="32"/>
  <c r="BQ1362" i="32"/>
  <c r="BQ1361" i="32"/>
  <c r="BQ1360" i="32"/>
  <c r="BQ1359" i="32"/>
  <c r="BQ1358" i="32"/>
  <c r="BQ1357" i="32"/>
  <c r="BQ1356" i="32"/>
  <c r="BQ1355" i="32"/>
  <c r="BQ1354" i="32"/>
  <c r="BQ1353" i="32"/>
  <c r="BQ1352" i="32"/>
  <c r="BQ1351" i="32"/>
  <c r="BQ1350" i="32"/>
  <c r="BQ1349" i="32"/>
  <c r="BQ1348" i="32"/>
  <c r="BQ1347" i="32"/>
  <c r="BQ1346" i="32"/>
  <c r="BQ1345" i="32"/>
  <c r="BQ1344" i="32"/>
  <c r="BQ1343" i="32"/>
  <c r="BQ1342" i="32"/>
  <c r="BQ1341" i="32"/>
  <c r="BQ1340" i="32"/>
  <c r="BQ1339" i="32"/>
  <c r="BQ1338" i="32"/>
  <c r="BQ1337" i="32"/>
  <c r="BQ1336" i="32"/>
  <c r="BQ1335" i="32"/>
  <c r="BQ1334" i="32"/>
  <c r="BQ1333" i="32"/>
  <c r="BQ1332" i="32"/>
  <c r="BQ1331" i="32"/>
  <c r="BQ1330" i="32"/>
  <c r="BQ1329" i="32"/>
  <c r="BQ1328" i="32"/>
  <c r="BQ1327" i="32"/>
  <c r="BQ1326" i="32"/>
  <c r="BQ1325" i="32"/>
  <c r="BQ1324" i="32"/>
  <c r="BQ1323" i="32"/>
  <c r="BQ1322" i="32"/>
  <c r="BQ1321" i="32"/>
  <c r="BQ1320" i="32"/>
  <c r="BQ1319" i="32"/>
  <c r="BQ1318" i="32"/>
  <c r="BQ1317" i="32"/>
  <c r="BQ1316" i="32"/>
  <c r="BQ1315" i="32"/>
  <c r="BQ1314" i="32"/>
  <c r="BQ1313" i="32"/>
  <c r="BQ1312" i="32"/>
  <c r="BQ1311" i="32"/>
  <c r="BQ1310" i="32"/>
  <c r="BQ1309" i="32"/>
  <c r="BQ1308" i="32"/>
  <c r="BQ1307" i="32"/>
  <c r="BQ1306" i="32"/>
  <c r="BQ1305" i="32"/>
  <c r="BQ1304" i="32"/>
  <c r="BQ1303" i="32"/>
  <c r="BQ1302" i="32"/>
  <c r="BQ1301" i="32"/>
  <c r="BQ1300" i="32"/>
  <c r="BQ1299" i="32"/>
  <c r="BQ1298" i="32"/>
  <c r="BQ1297" i="32"/>
  <c r="BQ1296" i="32"/>
  <c r="BQ1295" i="32"/>
  <c r="BQ1294" i="32"/>
  <c r="BQ1293" i="32"/>
  <c r="BQ1292" i="32"/>
  <c r="BQ1291" i="32"/>
  <c r="BQ1290" i="32"/>
  <c r="BQ1289" i="32"/>
  <c r="BQ1288" i="32"/>
  <c r="BQ1287" i="32"/>
  <c r="BQ1286" i="32"/>
  <c r="BQ1285" i="32"/>
  <c r="BQ1284" i="32"/>
  <c r="BQ1283" i="32"/>
  <c r="BQ1282" i="32"/>
  <c r="BQ1281" i="32"/>
  <c r="BQ1280" i="32"/>
  <c r="BQ1279" i="32"/>
  <c r="BQ1278" i="32"/>
  <c r="BQ1277" i="32"/>
  <c r="BQ1276" i="32"/>
  <c r="BQ1275" i="32"/>
  <c r="BQ1274" i="32"/>
  <c r="BQ1273" i="32"/>
  <c r="BQ1272" i="32"/>
  <c r="BQ1271" i="32"/>
  <c r="BQ1270" i="32"/>
  <c r="BQ1269" i="32"/>
  <c r="BQ1268" i="32"/>
  <c r="BQ1267" i="32"/>
  <c r="BQ1266" i="32"/>
  <c r="BQ1265" i="32"/>
  <c r="BQ1264" i="32"/>
  <c r="BQ1263" i="32"/>
  <c r="BQ1262" i="32"/>
  <c r="BQ1261" i="32"/>
  <c r="BQ1260" i="32"/>
  <c r="BQ1259" i="32"/>
  <c r="BQ1258" i="32"/>
  <c r="BQ1257" i="32"/>
  <c r="BQ1256" i="32"/>
  <c r="BQ1255" i="32"/>
  <c r="BQ1254" i="32"/>
  <c r="BQ1253" i="32"/>
  <c r="BQ1252" i="32"/>
  <c r="BQ1251" i="32"/>
  <c r="BQ1250" i="32"/>
  <c r="BQ1249" i="32"/>
  <c r="BQ1248" i="32"/>
  <c r="BQ1247" i="32"/>
  <c r="BQ1246" i="32"/>
  <c r="BQ1245" i="32"/>
  <c r="BQ1244" i="32"/>
  <c r="BQ1243" i="32"/>
  <c r="BQ1242" i="32"/>
  <c r="BQ1241" i="32"/>
  <c r="BQ1240" i="32"/>
  <c r="BQ1239" i="32"/>
  <c r="BQ1238" i="32"/>
  <c r="BQ1237" i="32"/>
  <c r="BQ1236" i="32"/>
  <c r="BQ1235" i="32"/>
  <c r="BQ1234" i="32"/>
  <c r="BQ1233" i="32"/>
  <c r="BQ1232" i="32"/>
  <c r="BQ1231" i="32"/>
  <c r="BQ1230" i="32"/>
  <c r="BQ1229" i="32"/>
  <c r="BQ1228" i="32"/>
  <c r="BQ1227" i="32"/>
  <c r="BQ1226" i="32"/>
  <c r="BQ1225" i="32"/>
  <c r="BQ1224" i="32"/>
  <c r="BQ1223" i="32"/>
  <c r="BQ1222" i="32"/>
  <c r="BQ1221" i="32"/>
  <c r="BQ1220" i="32"/>
  <c r="BQ1219" i="32"/>
  <c r="BQ1218" i="32"/>
  <c r="BQ1217" i="32"/>
  <c r="BQ1216" i="32"/>
  <c r="BQ1215" i="32"/>
  <c r="BQ1214" i="32"/>
  <c r="BQ1213" i="32"/>
  <c r="BQ1212" i="32"/>
  <c r="BQ1211" i="32"/>
  <c r="BQ1210" i="32"/>
  <c r="BQ1209" i="32"/>
  <c r="BQ1208" i="32"/>
  <c r="BQ1207" i="32"/>
  <c r="BQ1206" i="32"/>
  <c r="BQ1205" i="32"/>
  <c r="BQ1204" i="32"/>
  <c r="BQ1203" i="32"/>
  <c r="BQ1202" i="32"/>
  <c r="BQ1201" i="32"/>
  <c r="BQ1200" i="32"/>
  <c r="BQ1199" i="32"/>
  <c r="BQ1198" i="32"/>
  <c r="BQ1197" i="32"/>
  <c r="BQ1196" i="32"/>
  <c r="BQ1195" i="32"/>
  <c r="BQ1194" i="32"/>
  <c r="BQ1193" i="32"/>
  <c r="BQ1192" i="32"/>
  <c r="BQ1191" i="32"/>
  <c r="BQ1190" i="32"/>
  <c r="BQ1189" i="32"/>
  <c r="BQ1188" i="32"/>
  <c r="BQ1187" i="32"/>
  <c r="BQ1186" i="32"/>
  <c r="BQ1185" i="32"/>
  <c r="BQ1184" i="32"/>
  <c r="BQ1183" i="32"/>
  <c r="BQ1182" i="32"/>
  <c r="BQ1181" i="32"/>
  <c r="BQ1180" i="32"/>
  <c r="BQ1179" i="32"/>
  <c r="BQ1178" i="32"/>
  <c r="BQ1177" i="32"/>
  <c r="BQ1176" i="32"/>
  <c r="BQ1175" i="32"/>
  <c r="BQ1174" i="32"/>
  <c r="BQ1173" i="32"/>
  <c r="BQ1172" i="32"/>
  <c r="BQ1171" i="32"/>
  <c r="BQ1170" i="32"/>
  <c r="BQ1169" i="32"/>
  <c r="BQ1168" i="32"/>
  <c r="BQ1167" i="32"/>
  <c r="BQ1166" i="32"/>
  <c r="BQ1165" i="32"/>
  <c r="BQ1164" i="32"/>
  <c r="BQ1163" i="32"/>
  <c r="BQ1162" i="32"/>
  <c r="BQ1161" i="32"/>
  <c r="BQ1160" i="32"/>
  <c r="BQ1159" i="32"/>
  <c r="BQ1158" i="32"/>
  <c r="BQ1157" i="32"/>
  <c r="BQ1156" i="32"/>
  <c r="BQ1155" i="32"/>
  <c r="BQ1154" i="32"/>
  <c r="BQ1153" i="32"/>
  <c r="BQ1152" i="32"/>
  <c r="BQ1151" i="32"/>
  <c r="BQ1150" i="32"/>
  <c r="BQ1149" i="32"/>
  <c r="BQ1148" i="32"/>
  <c r="BQ1147" i="32"/>
  <c r="BQ1146" i="32"/>
  <c r="BQ1145" i="32"/>
  <c r="BQ1144" i="32"/>
  <c r="BQ1143" i="32"/>
  <c r="BQ1142" i="32"/>
  <c r="BQ1141" i="32"/>
  <c r="BQ1140" i="32"/>
  <c r="BQ1139" i="32"/>
  <c r="BQ1138" i="32"/>
  <c r="BQ1137" i="32"/>
  <c r="BQ1136" i="32"/>
  <c r="BQ1135" i="32"/>
  <c r="BQ1134" i="32"/>
  <c r="BQ1133" i="32"/>
  <c r="BQ1132" i="32"/>
  <c r="BQ1131" i="32"/>
  <c r="BQ1130" i="32"/>
  <c r="BQ1129" i="32"/>
  <c r="BQ1128" i="32"/>
  <c r="BQ1127" i="32"/>
  <c r="BQ1126" i="32"/>
  <c r="BQ1125" i="32"/>
  <c r="BQ1124" i="32"/>
  <c r="BQ1123" i="32"/>
  <c r="BQ1122" i="32"/>
  <c r="BQ1121" i="32"/>
  <c r="BQ1120" i="32"/>
  <c r="BQ1119" i="32"/>
  <c r="BQ1118" i="32"/>
  <c r="BQ1117" i="32"/>
  <c r="BQ1116" i="32"/>
  <c r="BQ1115" i="32"/>
  <c r="BQ1114" i="32"/>
  <c r="BQ1113" i="32"/>
  <c r="BQ1112" i="32"/>
  <c r="BQ1111" i="32"/>
  <c r="BQ1110" i="32"/>
  <c r="BQ1109" i="32"/>
  <c r="BQ1108" i="32"/>
  <c r="BQ1107" i="32"/>
  <c r="BQ1106" i="32"/>
  <c r="BQ1105" i="32"/>
  <c r="BQ1104" i="32"/>
  <c r="BQ1103" i="32"/>
  <c r="BQ1102" i="32"/>
  <c r="BQ1101" i="32"/>
  <c r="BQ1100" i="32"/>
  <c r="BQ1099" i="32"/>
  <c r="BQ1098" i="32"/>
  <c r="BQ1097" i="32"/>
  <c r="BQ1096" i="32"/>
  <c r="BQ1095" i="32"/>
  <c r="BQ1094" i="32"/>
  <c r="BQ1093" i="32"/>
  <c r="BQ1092" i="32"/>
  <c r="BQ1091" i="32"/>
  <c r="BQ1090" i="32"/>
  <c r="BQ1089" i="32"/>
  <c r="BQ1088" i="32"/>
  <c r="BQ1087" i="32"/>
  <c r="BQ1086" i="32"/>
  <c r="BQ1085" i="32"/>
  <c r="BQ1084" i="32"/>
  <c r="BQ1083" i="32"/>
  <c r="BQ1082" i="32"/>
  <c r="BQ1081" i="32"/>
  <c r="BQ1080" i="32"/>
  <c r="BQ1079" i="32"/>
  <c r="BQ1078" i="32"/>
  <c r="BQ1077" i="32"/>
  <c r="BQ1076" i="32"/>
  <c r="BQ1075" i="32"/>
  <c r="BQ1074" i="32"/>
  <c r="BQ1073" i="32"/>
  <c r="BQ1072" i="32"/>
  <c r="BQ1071" i="32"/>
  <c r="BQ1070" i="32"/>
  <c r="BQ1069" i="32"/>
  <c r="BQ1068" i="32"/>
  <c r="BQ1067" i="32"/>
  <c r="BQ1066" i="32"/>
  <c r="BQ1065" i="32"/>
  <c r="BQ1064" i="32"/>
  <c r="BQ1063" i="32"/>
  <c r="BQ1062" i="32"/>
  <c r="BQ1061" i="32"/>
  <c r="BQ1060" i="32"/>
  <c r="BQ1059" i="32"/>
  <c r="BQ1058" i="32"/>
  <c r="BQ1057" i="32"/>
  <c r="BQ1056" i="32"/>
  <c r="BQ1055" i="32"/>
  <c r="BQ1054" i="32"/>
  <c r="BQ1053" i="32"/>
  <c r="BQ1052" i="32"/>
  <c r="BQ1051" i="32"/>
  <c r="BQ1050" i="32"/>
  <c r="BQ1049" i="32"/>
  <c r="BQ1048" i="32"/>
  <c r="BQ1047" i="32"/>
  <c r="BQ1046" i="32"/>
  <c r="BQ1045" i="32"/>
  <c r="BQ1044" i="32"/>
  <c r="BQ1043" i="32"/>
  <c r="BQ1042" i="32"/>
  <c r="BQ1041" i="32"/>
  <c r="BQ1040" i="32"/>
  <c r="BQ1039" i="32"/>
  <c r="BQ1038" i="32"/>
  <c r="BQ1037" i="32"/>
  <c r="BQ1036" i="32"/>
  <c r="BQ1035" i="32"/>
  <c r="BQ1034" i="32"/>
  <c r="BQ1033" i="32"/>
  <c r="BQ1032" i="32"/>
  <c r="BQ1031" i="32"/>
  <c r="BQ1030" i="32"/>
  <c r="BQ1029" i="32"/>
  <c r="BQ1028" i="32"/>
  <c r="BQ1027" i="32"/>
  <c r="BQ1026" i="32"/>
  <c r="BQ1025" i="32"/>
  <c r="BQ1024" i="32"/>
  <c r="BQ1023" i="32"/>
  <c r="BQ1022" i="32"/>
  <c r="BQ1021" i="32"/>
  <c r="BQ1020" i="32"/>
  <c r="BQ1019" i="32"/>
  <c r="BQ1018" i="32"/>
  <c r="BQ1017" i="32"/>
  <c r="BQ1016" i="32"/>
  <c r="BQ1015" i="32"/>
  <c r="BQ1014" i="32"/>
  <c r="BQ1013" i="32"/>
  <c r="BQ1012" i="32"/>
  <c r="BQ1011" i="32"/>
  <c r="BQ1010" i="32"/>
  <c r="BQ1009" i="32"/>
  <c r="BQ1008" i="32"/>
  <c r="BQ1007" i="32"/>
  <c r="BQ1006" i="32"/>
  <c r="BQ1005" i="32"/>
  <c r="BQ1004" i="32"/>
  <c r="BQ1003" i="32"/>
  <c r="BQ1002" i="32"/>
  <c r="BQ1001" i="32"/>
  <c r="BQ1000" i="32"/>
  <c r="BQ999" i="32"/>
  <c r="BQ998" i="32"/>
  <c r="BQ997" i="32"/>
  <c r="BQ996" i="32"/>
  <c r="BQ995" i="32"/>
  <c r="BQ994" i="32"/>
  <c r="BQ993" i="32"/>
  <c r="BQ992" i="32"/>
  <c r="BQ991" i="32"/>
  <c r="BQ990" i="32"/>
  <c r="BQ989" i="32"/>
  <c r="BQ988" i="32"/>
  <c r="BQ987" i="32"/>
  <c r="BQ986" i="32"/>
  <c r="BQ985" i="32"/>
  <c r="BQ984" i="32"/>
  <c r="BQ983" i="32"/>
  <c r="BQ982" i="32"/>
  <c r="BQ981" i="32"/>
  <c r="BQ980" i="32"/>
  <c r="BQ979" i="32"/>
  <c r="BQ978" i="32"/>
  <c r="BQ977" i="32"/>
  <c r="BQ976" i="32"/>
  <c r="BQ975" i="32"/>
  <c r="BQ974" i="32"/>
  <c r="BQ973" i="32"/>
  <c r="BQ972" i="32"/>
  <c r="BQ971" i="32"/>
  <c r="BQ970" i="32"/>
  <c r="BQ969" i="32"/>
  <c r="BQ968" i="32"/>
  <c r="BQ967" i="32"/>
  <c r="BQ966" i="32"/>
  <c r="BQ965" i="32"/>
  <c r="BQ964" i="32"/>
  <c r="BQ963" i="32"/>
  <c r="BQ962" i="32"/>
  <c r="BQ961" i="32"/>
  <c r="BQ960" i="32"/>
  <c r="BQ959" i="32"/>
  <c r="BQ958" i="32"/>
  <c r="BQ957" i="32"/>
  <c r="BQ956" i="32"/>
  <c r="BQ955" i="32"/>
  <c r="BQ954" i="32"/>
  <c r="BQ953" i="32"/>
  <c r="BQ952" i="32"/>
  <c r="BQ951" i="32"/>
  <c r="BQ950" i="32"/>
  <c r="BQ949" i="32"/>
  <c r="BQ948" i="32"/>
  <c r="BQ947" i="32"/>
  <c r="BQ946" i="32"/>
  <c r="BQ945" i="32"/>
  <c r="BQ944" i="32"/>
  <c r="BQ943" i="32"/>
  <c r="BQ942" i="32"/>
  <c r="BQ941" i="32"/>
  <c r="BQ940" i="32"/>
  <c r="BQ939" i="32"/>
  <c r="BQ938" i="32"/>
  <c r="BQ937" i="32"/>
  <c r="BQ936" i="32"/>
  <c r="BQ935" i="32"/>
  <c r="BQ934" i="32"/>
  <c r="BQ933" i="32"/>
  <c r="BQ932" i="32"/>
  <c r="BQ931" i="32"/>
  <c r="BQ930" i="32"/>
  <c r="BQ929" i="32"/>
  <c r="BQ928" i="32"/>
  <c r="BQ927" i="32"/>
  <c r="BQ926" i="32"/>
  <c r="BQ925" i="32"/>
  <c r="BQ924" i="32"/>
  <c r="BQ923" i="32"/>
  <c r="BQ922" i="32"/>
  <c r="BQ921" i="32"/>
  <c r="BQ920" i="32"/>
  <c r="BQ919" i="32"/>
  <c r="BQ918" i="32"/>
  <c r="BQ917" i="32"/>
  <c r="BQ916" i="32"/>
  <c r="BQ915" i="32"/>
  <c r="BQ914" i="32"/>
  <c r="BQ913" i="32"/>
  <c r="BQ912" i="32"/>
  <c r="BQ911" i="32"/>
  <c r="BQ910" i="32"/>
  <c r="BQ909" i="32"/>
  <c r="BQ908" i="32"/>
  <c r="BQ907" i="32"/>
  <c r="BQ906" i="32"/>
  <c r="BQ905" i="32"/>
  <c r="BQ904" i="32"/>
  <c r="BQ903" i="32"/>
  <c r="BQ902" i="32"/>
  <c r="BQ901" i="32"/>
  <c r="BQ900" i="32"/>
  <c r="BQ899" i="32"/>
  <c r="BQ898" i="32"/>
  <c r="BQ897" i="32"/>
  <c r="BQ896" i="32"/>
  <c r="BQ895" i="32"/>
  <c r="BQ894" i="32"/>
  <c r="BQ893" i="32"/>
  <c r="BQ892" i="32"/>
  <c r="BQ891" i="32"/>
  <c r="BQ890" i="32"/>
  <c r="BQ889" i="32"/>
  <c r="BQ888" i="32"/>
  <c r="BQ887" i="32"/>
  <c r="BQ886" i="32"/>
  <c r="BQ885" i="32"/>
  <c r="BQ884" i="32"/>
  <c r="BQ883" i="32"/>
  <c r="BQ882" i="32"/>
  <c r="BQ881" i="32"/>
  <c r="BQ880" i="32"/>
  <c r="BQ879" i="32"/>
  <c r="BQ878" i="32"/>
  <c r="BQ877" i="32"/>
  <c r="BQ876" i="32"/>
  <c r="BQ875" i="32"/>
  <c r="BQ874" i="32"/>
  <c r="BQ873" i="32"/>
  <c r="BQ872" i="32"/>
  <c r="BQ871" i="32"/>
  <c r="BQ870" i="32"/>
  <c r="BQ869" i="32"/>
  <c r="BQ868" i="32"/>
  <c r="BQ867" i="32"/>
  <c r="BQ866" i="32"/>
  <c r="BQ865" i="32"/>
  <c r="BQ864" i="32"/>
  <c r="BQ863" i="32"/>
  <c r="BQ862" i="32"/>
  <c r="BQ861" i="32"/>
  <c r="BQ860" i="32"/>
  <c r="BQ859" i="32"/>
  <c r="BQ858" i="32"/>
  <c r="BQ857" i="32"/>
  <c r="BQ856" i="32"/>
  <c r="BQ855" i="32"/>
  <c r="BQ854" i="32"/>
  <c r="BQ853" i="32"/>
  <c r="BQ852" i="32"/>
  <c r="BQ851" i="32"/>
  <c r="BQ850" i="32"/>
  <c r="BQ849" i="32"/>
  <c r="BQ848" i="32"/>
  <c r="BQ847" i="32"/>
  <c r="BQ846" i="32"/>
  <c r="BQ845" i="32"/>
  <c r="BQ844" i="32"/>
  <c r="BQ843" i="32"/>
  <c r="BQ842" i="32"/>
  <c r="BQ841" i="32"/>
  <c r="BQ840" i="32"/>
  <c r="BQ839" i="32"/>
  <c r="BQ838" i="32"/>
  <c r="BQ837" i="32"/>
  <c r="BQ836" i="32"/>
  <c r="BQ835" i="32"/>
  <c r="BQ834" i="32"/>
  <c r="BQ833" i="32"/>
  <c r="BQ832" i="32"/>
  <c r="BQ831" i="32"/>
  <c r="BQ830" i="32"/>
  <c r="BQ829" i="32"/>
  <c r="BQ828" i="32"/>
  <c r="BQ827" i="32"/>
  <c r="BQ826" i="32"/>
  <c r="BQ825" i="32"/>
  <c r="BQ824" i="32"/>
  <c r="BQ823" i="32"/>
  <c r="BQ822" i="32"/>
  <c r="BQ821" i="32"/>
  <c r="BQ820" i="32"/>
  <c r="BQ819" i="32"/>
  <c r="BQ818" i="32"/>
  <c r="BQ817" i="32"/>
  <c r="BQ816" i="32"/>
  <c r="BQ815" i="32"/>
  <c r="BQ814" i="32"/>
  <c r="BQ813" i="32"/>
  <c r="BQ812" i="32"/>
  <c r="BQ811" i="32"/>
  <c r="BQ810" i="32"/>
  <c r="BQ809" i="32"/>
  <c r="BQ808" i="32"/>
  <c r="BQ807" i="32"/>
  <c r="BQ806" i="32"/>
  <c r="BQ805" i="32"/>
  <c r="BQ804" i="32"/>
  <c r="BQ803" i="32"/>
  <c r="BQ802" i="32"/>
  <c r="BQ801" i="32"/>
  <c r="BQ800" i="32"/>
  <c r="BQ799" i="32"/>
  <c r="BQ798" i="32"/>
  <c r="BQ797" i="32"/>
  <c r="BQ796" i="32"/>
  <c r="BQ795" i="32"/>
  <c r="BQ794" i="32"/>
  <c r="BQ793" i="32"/>
  <c r="BQ792" i="32"/>
  <c r="BQ791" i="32"/>
  <c r="BQ790" i="32"/>
  <c r="BQ789" i="32"/>
  <c r="BQ788" i="32"/>
  <c r="BQ787" i="32"/>
  <c r="BQ786" i="32"/>
  <c r="BQ785" i="32"/>
  <c r="BQ784" i="32"/>
  <c r="BQ783" i="32"/>
  <c r="BQ782" i="32"/>
  <c r="BQ781" i="32"/>
  <c r="BQ780" i="32"/>
  <c r="BQ779" i="32"/>
  <c r="BQ778" i="32"/>
  <c r="BQ777" i="32"/>
  <c r="BQ776" i="32"/>
  <c r="BQ775" i="32"/>
  <c r="BQ774" i="32"/>
  <c r="BQ773" i="32"/>
  <c r="BQ772" i="32"/>
  <c r="BQ771" i="32"/>
  <c r="BQ770" i="32"/>
  <c r="BQ769" i="32"/>
  <c r="BQ768" i="32"/>
  <c r="BQ767" i="32"/>
  <c r="BQ766" i="32"/>
  <c r="BQ765" i="32"/>
  <c r="BQ764" i="32"/>
  <c r="BQ763" i="32"/>
  <c r="BQ762" i="32"/>
  <c r="BQ761" i="32"/>
  <c r="BQ760" i="32"/>
  <c r="BQ759" i="32"/>
  <c r="BQ758" i="32"/>
  <c r="BQ757" i="32"/>
  <c r="BQ756" i="32"/>
  <c r="BQ755" i="32"/>
  <c r="BQ754" i="32"/>
  <c r="BQ753" i="32"/>
  <c r="BQ752" i="32"/>
  <c r="BQ751" i="32"/>
  <c r="BQ750" i="32"/>
  <c r="BQ749" i="32"/>
  <c r="BQ748" i="32"/>
  <c r="BQ747" i="32"/>
  <c r="BQ746" i="32"/>
  <c r="BQ745" i="32"/>
  <c r="BQ744" i="32"/>
  <c r="BQ743" i="32"/>
  <c r="BQ742" i="32"/>
  <c r="BQ741" i="32"/>
  <c r="BQ740" i="32"/>
  <c r="BQ739" i="32"/>
  <c r="BQ738" i="32"/>
  <c r="BQ737" i="32"/>
  <c r="BQ736" i="32"/>
  <c r="BQ735" i="32"/>
  <c r="BQ734" i="32"/>
  <c r="BQ733" i="32"/>
  <c r="BQ732" i="32"/>
  <c r="BQ731" i="32"/>
  <c r="BQ730" i="32"/>
  <c r="BQ729" i="32"/>
  <c r="BQ728" i="32"/>
  <c r="BQ727" i="32"/>
  <c r="BQ726" i="32"/>
  <c r="BQ725" i="32"/>
  <c r="BQ724" i="32"/>
  <c r="BQ723" i="32"/>
  <c r="BQ722" i="32"/>
  <c r="BQ721" i="32"/>
  <c r="BQ720" i="32"/>
  <c r="BQ719" i="32"/>
  <c r="BQ718" i="32"/>
  <c r="BQ717" i="32"/>
  <c r="BQ716" i="32"/>
  <c r="BQ715" i="32"/>
  <c r="BQ714" i="32"/>
  <c r="BQ713" i="32"/>
  <c r="BQ712" i="32"/>
  <c r="BQ711" i="32"/>
  <c r="BQ710" i="32"/>
  <c r="BQ709" i="32"/>
  <c r="BQ708" i="32"/>
  <c r="BQ707" i="32"/>
  <c r="BQ706" i="32"/>
  <c r="BQ705" i="32"/>
  <c r="BQ704" i="32"/>
  <c r="BQ703" i="32"/>
  <c r="BQ702" i="32"/>
  <c r="BQ701" i="32"/>
  <c r="BQ700" i="32"/>
  <c r="BQ699" i="32"/>
  <c r="BQ698" i="32"/>
  <c r="BQ697" i="32"/>
  <c r="BQ696" i="32"/>
  <c r="BQ695" i="32"/>
  <c r="BQ694" i="32"/>
  <c r="BQ693" i="32"/>
  <c r="BQ692" i="32"/>
  <c r="BQ691" i="32"/>
  <c r="BQ690" i="32"/>
  <c r="BQ689" i="32"/>
  <c r="BQ688" i="32"/>
  <c r="BQ687" i="32"/>
  <c r="BQ686" i="32"/>
  <c r="BQ685" i="32"/>
  <c r="BQ684" i="32"/>
  <c r="BQ683" i="32"/>
  <c r="BQ682" i="32"/>
  <c r="BQ681" i="32"/>
  <c r="BQ680" i="32"/>
  <c r="BQ679" i="32"/>
  <c r="BQ678" i="32"/>
  <c r="BQ677" i="32"/>
  <c r="BQ676" i="32"/>
  <c r="BQ675" i="32"/>
  <c r="BQ674" i="32"/>
  <c r="BQ673" i="32"/>
  <c r="BQ672" i="32"/>
  <c r="BQ671" i="32"/>
  <c r="BQ670" i="32"/>
  <c r="BQ669" i="32"/>
  <c r="BQ668" i="32"/>
  <c r="BQ667" i="32"/>
  <c r="BQ666" i="32"/>
  <c r="BQ665" i="32"/>
  <c r="BQ664" i="32"/>
  <c r="BQ663" i="32"/>
  <c r="BQ662" i="32"/>
  <c r="BQ661" i="32"/>
  <c r="BQ660" i="32"/>
  <c r="BQ659" i="32"/>
  <c r="BQ658" i="32"/>
  <c r="BQ657" i="32"/>
  <c r="BQ656" i="32"/>
  <c r="BQ655" i="32"/>
  <c r="BQ654" i="32"/>
  <c r="BQ653" i="32"/>
  <c r="BQ652" i="32"/>
  <c r="BQ651" i="32"/>
  <c r="BQ650" i="32"/>
  <c r="BQ649" i="32"/>
  <c r="BQ648" i="32"/>
  <c r="BQ647" i="32"/>
  <c r="BQ646" i="32"/>
  <c r="BQ645" i="32"/>
  <c r="BQ644" i="32"/>
  <c r="BQ643" i="32"/>
  <c r="BQ642" i="32"/>
  <c r="BQ641" i="32"/>
  <c r="BQ640" i="32"/>
  <c r="BQ639" i="32"/>
  <c r="BQ638" i="32"/>
  <c r="BQ637" i="32"/>
  <c r="BQ636" i="32"/>
  <c r="BQ635" i="32"/>
  <c r="BQ634" i="32"/>
  <c r="BQ633" i="32"/>
  <c r="BQ632" i="32"/>
  <c r="BQ631" i="32"/>
  <c r="BQ630" i="32"/>
  <c r="BQ629" i="32"/>
  <c r="BQ628" i="32"/>
  <c r="BQ627" i="32"/>
  <c r="BQ626" i="32"/>
  <c r="BQ625" i="32"/>
  <c r="BQ624" i="32"/>
  <c r="BQ623" i="32"/>
  <c r="BQ622" i="32"/>
  <c r="BQ621" i="32"/>
  <c r="BQ620" i="32"/>
  <c r="BQ619" i="32"/>
  <c r="BQ618" i="32"/>
  <c r="BQ617" i="32"/>
  <c r="BQ616" i="32"/>
  <c r="BQ615" i="32"/>
  <c r="BQ614" i="32"/>
  <c r="BQ613" i="32"/>
  <c r="BQ612" i="32"/>
  <c r="BQ611" i="32"/>
  <c r="BQ610" i="32"/>
  <c r="BQ609" i="32"/>
  <c r="BQ608" i="32"/>
  <c r="BQ607" i="32"/>
  <c r="BQ606" i="32"/>
  <c r="BQ605" i="32"/>
  <c r="BQ604" i="32"/>
  <c r="BQ603" i="32"/>
  <c r="BQ602" i="32"/>
  <c r="BQ601" i="32"/>
  <c r="BQ600" i="32"/>
  <c r="BQ599" i="32"/>
  <c r="BQ598" i="32"/>
  <c r="BQ597" i="32"/>
  <c r="BQ596" i="32"/>
  <c r="BQ595" i="32"/>
  <c r="BQ594" i="32"/>
  <c r="BQ593" i="32"/>
  <c r="BQ592" i="32"/>
  <c r="BQ591" i="32"/>
  <c r="BQ590" i="32"/>
  <c r="BQ589" i="32"/>
  <c r="BQ588" i="32"/>
  <c r="BQ587" i="32"/>
  <c r="BQ586" i="32"/>
  <c r="BQ585" i="32"/>
  <c r="BQ584" i="32"/>
  <c r="BQ583" i="32"/>
  <c r="BQ582" i="32"/>
  <c r="BQ581" i="32"/>
  <c r="BQ580" i="32"/>
  <c r="BQ579" i="32"/>
  <c r="BQ578" i="32"/>
  <c r="BQ577" i="32"/>
  <c r="BQ576" i="32"/>
  <c r="BQ575" i="32"/>
  <c r="BQ574" i="32"/>
  <c r="BQ573" i="32"/>
  <c r="BQ572" i="32"/>
  <c r="BQ571" i="32"/>
  <c r="BQ570" i="32"/>
  <c r="BQ569" i="32"/>
  <c r="BQ568" i="32"/>
  <c r="BQ567" i="32"/>
  <c r="BQ566" i="32"/>
  <c r="BQ565" i="32"/>
  <c r="BQ564" i="32"/>
  <c r="BQ563" i="32"/>
  <c r="BQ562" i="32"/>
  <c r="BQ561" i="32"/>
  <c r="BQ560" i="32"/>
  <c r="BQ559" i="32"/>
  <c r="BQ558" i="32"/>
  <c r="BQ557" i="32"/>
  <c r="BQ556" i="32"/>
  <c r="BQ555" i="32"/>
  <c r="BQ554" i="32"/>
  <c r="BQ553" i="32"/>
  <c r="BQ552" i="32"/>
  <c r="BQ551" i="32"/>
  <c r="BQ550" i="32"/>
  <c r="BQ549" i="32"/>
  <c r="BQ548" i="32"/>
  <c r="BQ547" i="32"/>
  <c r="BQ546" i="32"/>
  <c r="BQ545" i="32"/>
  <c r="BQ544" i="32"/>
  <c r="BQ543" i="32"/>
  <c r="BQ542" i="32"/>
  <c r="BQ541" i="32"/>
  <c r="BQ540" i="32"/>
  <c r="BQ539" i="32"/>
  <c r="BQ538" i="32"/>
  <c r="BQ537" i="32"/>
  <c r="BQ536" i="32"/>
  <c r="BQ535" i="32"/>
  <c r="BQ534" i="32"/>
  <c r="BQ533" i="32"/>
  <c r="BQ532" i="32"/>
  <c r="BQ531" i="32"/>
  <c r="BQ530" i="32"/>
  <c r="BQ529" i="32"/>
  <c r="BQ528" i="32"/>
  <c r="BQ527" i="32"/>
  <c r="BQ526" i="32"/>
  <c r="BQ525" i="32"/>
  <c r="BQ524" i="32"/>
  <c r="BQ523" i="32"/>
  <c r="BQ522" i="32"/>
  <c r="BQ521" i="32"/>
  <c r="BQ520" i="32"/>
  <c r="BQ519" i="32"/>
  <c r="BQ518" i="32"/>
  <c r="BQ517" i="32"/>
  <c r="BQ516" i="32"/>
  <c r="BQ515" i="32"/>
  <c r="BQ514" i="32"/>
  <c r="BQ513" i="32"/>
  <c r="BQ512" i="32"/>
  <c r="BQ511" i="32"/>
  <c r="BQ510" i="32"/>
  <c r="BQ509" i="32"/>
  <c r="BQ508" i="32"/>
  <c r="BQ507" i="32"/>
  <c r="BQ506" i="32"/>
  <c r="BQ505" i="32"/>
  <c r="BQ504" i="32"/>
  <c r="BQ503" i="32"/>
  <c r="BQ502" i="32"/>
  <c r="BQ501" i="32"/>
  <c r="BQ500" i="32"/>
  <c r="BQ499" i="32"/>
  <c r="BQ498" i="32"/>
  <c r="BQ497" i="32"/>
  <c r="BQ496" i="32"/>
  <c r="BQ495" i="32"/>
  <c r="BQ494" i="32"/>
  <c r="BQ493" i="32"/>
  <c r="BQ492" i="32"/>
  <c r="BQ491" i="32"/>
  <c r="BQ490" i="32"/>
  <c r="BQ489" i="32"/>
  <c r="BQ488" i="32"/>
  <c r="BQ487" i="32"/>
  <c r="BQ486" i="32"/>
  <c r="BQ485" i="32"/>
  <c r="BQ484" i="32"/>
  <c r="BQ483" i="32"/>
  <c r="BQ482" i="32"/>
  <c r="BQ481" i="32"/>
  <c r="BQ480" i="32"/>
  <c r="BQ479" i="32"/>
  <c r="BQ478" i="32"/>
  <c r="BQ477" i="32"/>
  <c r="BQ476" i="32"/>
  <c r="BQ475" i="32"/>
  <c r="BQ474" i="32"/>
  <c r="BQ473" i="32"/>
  <c r="BQ472" i="32"/>
  <c r="BQ471" i="32"/>
  <c r="BQ470" i="32"/>
  <c r="BQ469" i="32"/>
  <c r="BQ468" i="32"/>
  <c r="BQ467" i="32"/>
  <c r="BQ466" i="32"/>
  <c r="BQ465" i="32"/>
  <c r="BQ464" i="32"/>
  <c r="BQ463" i="32"/>
  <c r="BQ462" i="32"/>
  <c r="BQ461" i="32"/>
  <c r="BQ460" i="32"/>
  <c r="BQ459" i="32"/>
  <c r="BQ458" i="32"/>
  <c r="BQ457" i="32"/>
  <c r="BQ456" i="32"/>
  <c r="BQ455" i="32"/>
  <c r="BQ454" i="32"/>
  <c r="BQ453" i="32"/>
  <c r="BQ452" i="32"/>
  <c r="BQ451" i="32"/>
  <c r="BQ450" i="32"/>
  <c r="BQ449" i="32"/>
  <c r="BQ448" i="32"/>
  <c r="BQ447" i="32"/>
  <c r="BQ446" i="32"/>
  <c r="BQ445" i="32"/>
  <c r="BQ444" i="32"/>
  <c r="BQ443" i="32"/>
  <c r="BQ442" i="32"/>
  <c r="BQ441" i="32"/>
  <c r="BQ440" i="32"/>
  <c r="BQ439" i="32"/>
  <c r="BQ438" i="32"/>
  <c r="BQ437" i="32"/>
  <c r="BQ436" i="32"/>
  <c r="BQ435" i="32"/>
  <c r="BQ434" i="32"/>
  <c r="BQ433" i="32"/>
  <c r="BQ432" i="32"/>
  <c r="BQ431" i="32"/>
  <c r="BQ430" i="32"/>
  <c r="BQ429" i="32"/>
  <c r="BQ428" i="32"/>
  <c r="BQ427" i="32"/>
  <c r="BQ426" i="32"/>
  <c r="BQ425" i="32"/>
  <c r="BQ424" i="32"/>
  <c r="BQ423" i="32"/>
  <c r="BQ422" i="32"/>
  <c r="BQ421" i="32"/>
  <c r="BQ420" i="32"/>
  <c r="BQ419" i="32"/>
  <c r="BQ418" i="32"/>
  <c r="BQ417" i="32"/>
  <c r="BQ416" i="32"/>
  <c r="BQ415" i="32"/>
  <c r="BQ414" i="32"/>
  <c r="BQ413" i="32"/>
  <c r="BQ412" i="32"/>
  <c r="BQ411" i="32"/>
  <c r="BQ410" i="32"/>
  <c r="BQ409" i="32"/>
  <c r="BQ408" i="32"/>
  <c r="BQ407" i="32"/>
  <c r="BQ406" i="32"/>
  <c r="BQ405" i="32"/>
  <c r="BQ404" i="32"/>
  <c r="BQ403" i="32"/>
  <c r="BQ402" i="32"/>
  <c r="BQ401" i="32"/>
  <c r="BQ400" i="32"/>
  <c r="BQ399" i="32"/>
  <c r="BQ398" i="32"/>
  <c r="BQ397" i="32"/>
  <c r="BQ396" i="32"/>
  <c r="BQ395" i="32"/>
  <c r="BQ394" i="32"/>
  <c r="BQ393" i="32"/>
  <c r="BQ392" i="32"/>
  <c r="BQ391" i="32"/>
  <c r="BQ390" i="32"/>
  <c r="BQ389" i="32"/>
  <c r="BQ388" i="32"/>
  <c r="BQ387" i="32"/>
  <c r="BQ386" i="32"/>
  <c r="BQ385" i="32"/>
  <c r="BQ384" i="32"/>
  <c r="BQ383" i="32"/>
  <c r="BQ382" i="32"/>
  <c r="BQ381" i="32"/>
  <c r="BQ380" i="32"/>
  <c r="BQ379" i="32"/>
  <c r="BQ378" i="32"/>
  <c r="BQ377" i="32"/>
  <c r="BQ376" i="32"/>
  <c r="BQ375" i="32"/>
  <c r="BQ374" i="32"/>
  <c r="BQ373" i="32"/>
  <c r="BQ372" i="32"/>
  <c r="BQ371" i="32"/>
  <c r="BQ370" i="32"/>
  <c r="BQ369" i="32"/>
  <c r="BQ368" i="32"/>
  <c r="BQ367" i="32"/>
  <c r="BQ366" i="32"/>
  <c r="BQ365" i="32"/>
  <c r="BQ364" i="32"/>
  <c r="BQ363" i="32"/>
  <c r="BQ362" i="32"/>
  <c r="BQ361" i="32"/>
  <c r="BQ360" i="32"/>
  <c r="BQ359" i="32"/>
  <c r="BQ358" i="32"/>
  <c r="BQ357" i="32"/>
  <c r="BQ356" i="32"/>
  <c r="BQ355" i="32"/>
  <c r="BQ354" i="32"/>
  <c r="BQ353" i="32"/>
  <c r="BQ352" i="32"/>
  <c r="BQ351" i="32"/>
  <c r="BQ350" i="32"/>
  <c r="BQ349" i="32"/>
  <c r="BQ348" i="32"/>
  <c r="BQ347" i="32"/>
  <c r="BQ346" i="32"/>
  <c r="BQ345" i="32"/>
  <c r="BQ344" i="32"/>
  <c r="BQ343" i="32"/>
  <c r="BQ342" i="32"/>
  <c r="BQ341" i="32"/>
  <c r="BQ340" i="32"/>
  <c r="BQ339" i="32"/>
  <c r="BQ338" i="32"/>
  <c r="BQ337" i="32"/>
  <c r="BQ336" i="32"/>
  <c r="BQ335" i="32"/>
  <c r="BQ334" i="32"/>
  <c r="BQ333" i="32"/>
  <c r="BQ332" i="32"/>
  <c r="BQ331" i="32"/>
  <c r="BQ330" i="32"/>
  <c r="BQ329" i="32"/>
  <c r="BQ328" i="32"/>
  <c r="BQ327" i="32"/>
  <c r="BQ326" i="32"/>
  <c r="BQ325" i="32"/>
  <c r="BQ324" i="32"/>
  <c r="BQ323" i="32"/>
  <c r="BQ322" i="32"/>
  <c r="BQ321" i="32"/>
  <c r="BQ320" i="32"/>
  <c r="BQ319" i="32"/>
  <c r="BQ318" i="32"/>
  <c r="BQ317" i="32"/>
  <c r="BQ316" i="32"/>
  <c r="BQ315" i="32"/>
  <c r="BQ314" i="32"/>
  <c r="BQ313" i="32"/>
  <c r="BQ312" i="32"/>
  <c r="BQ311" i="32"/>
  <c r="BQ310" i="32"/>
  <c r="BQ309" i="32"/>
  <c r="BQ308" i="32"/>
  <c r="BQ307" i="32"/>
  <c r="BQ306" i="32"/>
  <c r="BQ305" i="32"/>
  <c r="BQ304" i="32"/>
  <c r="BQ303" i="32"/>
  <c r="BQ302" i="32"/>
  <c r="BQ301" i="32"/>
  <c r="BQ300" i="32"/>
  <c r="BQ299" i="32"/>
  <c r="BQ298" i="32"/>
  <c r="BQ297" i="32"/>
  <c r="BQ296" i="32"/>
  <c r="BQ295" i="32"/>
  <c r="BQ294" i="32"/>
  <c r="BQ293" i="32"/>
  <c r="BQ292" i="32"/>
  <c r="BQ291" i="32"/>
  <c r="BQ290" i="32"/>
  <c r="BQ289" i="32"/>
  <c r="BQ288" i="32"/>
  <c r="BQ287" i="32"/>
  <c r="BQ286" i="32"/>
  <c r="BQ285" i="32"/>
  <c r="BQ284" i="32"/>
  <c r="BQ283" i="32"/>
  <c r="BQ282" i="32"/>
  <c r="BQ281" i="32"/>
  <c r="BQ280" i="32"/>
  <c r="BQ279" i="32"/>
  <c r="BQ278" i="32"/>
  <c r="BQ277" i="32"/>
  <c r="BQ276" i="32"/>
  <c r="BQ275" i="32"/>
  <c r="BQ274" i="32"/>
  <c r="BQ273" i="32"/>
  <c r="BQ272" i="32"/>
  <c r="BQ271" i="32"/>
  <c r="BQ270" i="32"/>
  <c r="BQ269" i="32"/>
  <c r="BQ268" i="32"/>
  <c r="BQ267" i="32"/>
  <c r="BQ266" i="32"/>
  <c r="BQ265" i="32"/>
  <c r="BQ264" i="32"/>
  <c r="BQ263" i="32"/>
  <c r="BQ262" i="32"/>
  <c r="BQ261" i="32"/>
  <c r="BQ260" i="32"/>
  <c r="BQ259" i="32"/>
  <c r="BQ258" i="32"/>
  <c r="BQ257" i="32"/>
  <c r="BQ256" i="32"/>
  <c r="BQ255" i="32"/>
  <c r="BQ254" i="32"/>
  <c r="BQ253" i="32"/>
  <c r="BQ252" i="32"/>
  <c r="BQ251" i="32"/>
  <c r="BQ250" i="32"/>
  <c r="BQ249" i="32"/>
  <c r="BQ248" i="32"/>
  <c r="BQ247" i="32"/>
  <c r="BQ246" i="32"/>
  <c r="BQ245" i="32"/>
  <c r="BQ244" i="32"/>
  <c r="BQ243" i="32"/>
  <c r="BQ242" i="32"/>
  <c r="BQ241" i="32"/>
  <c r="BQ240" i="32"/>
  <c r="BQ239" i="32"/>
  <c r="BQ238" i="32"/>
  <c r="BQ237" i="32"/>
  <c r="BQ236" i="32"/>
  <c r="BQ235" i="32"/>
  <c r="BQ234" i="32"/>
  <c r="BQ233" i="32"/>
  <c r="BQ232" i="32"/>
  <c r="BQ231" i="32"/>
  <c r="BQ230" i="32"/>
  <c r="BQ229" i="32"/>
  <c r="BQ228" i="32"/>
  <c r="BQ227" i="32"/>
  <c r="BQ226" i="32"/>
  <c r="BQ225" i="32"/>
  <c r="BQ224" i="32"/>
  <c r="BQ223" i="32"/>
  <c r="BQ222" i="32"/>
  <c r="BQ221" i="32"/>
  <c r="BQ220" i="32"/>
  <c r="BQ219" i="32"/>
  <c r="BQ218" i="32"/>
  <c r="BQ217" i="32"/>
  <c r="BQ216" i="32"/>
  <c r="BQ215" i="32"/>
  <c r="BQ214" i="32"/>
  <c r="BQ213" i="32"/>
  <c r="BQ212" i="32"/>
  <c r="BQ211" i="32"/>
  <c r="BQ210" i="32"/>
  <c r="BQ209" i="32"/>
  <c r="BQ208" i="32"/>
  <c r="BQ207" i="32"/>
  <c r="BQ206" i="32"/>
  <c r="BQ205" i="32"/>
  <c r="BQ204" i="32"/>
  <c r="BQ203" i="32"/>
  <c r="BQ202" i="32"/>
  <c r="BQ201" i="32"/>
  <c r="BQ200" i="32"/>
  <c r="BQ199" i="32"/>
  <c r="BQ198" i="32"/>
  <c r="BQ197" i="32"/>
  <c r="BQ196" i="32"/>
  <c r="BQ195" i="32"/>
  <c r="BQ194" i="32"/>
  <c r="BQ193" i="32"/>
  <c r="BQ192" i="32"/>
  <c r="BQ191" i="32"/>
  <c r="BQ190" i="32"/>
  <c r="BQ189" i="32"/>
  <c r="BQ188" i="32"/>
  <c r="BQ187" i="32"/>
  <c r="BQ186" i="32"/>
  <c r="BQ185" i="32"/>
  <c r="BQ184" i="32"/>
  <c r="BQ183" i="32"/>
  <c r="BQ182" i="32"/>
  <c r="BQ181" i="32"/>
  <c r="BQ180" i="32"/>
  <c r="BQ179" i="32"/>
  <c r="BQ178" i="32"/>
  <c r="BQ177" i="32"/>
  <c r="BQ176" i="32"/>
  <c r="BQ175" i="32"/>
  <c r="BQ174" i="32"/>
  <c r="BQ173" i="32"/>
  <c r="BQ172" i="32"/>
  <c r="BQ171" i="32"/>
  <c r="BQ170" i="32"/>
  <c r="BQ169" i="32"/>
  <c r="BQ168" i="32"/>
  <c r="BQ167" i="32"/>
  <c r="BQ166" i="32"/>
  <c r="BQ165" i="32"/>
  <c r="BQ164" i="32"/>
  <c r="BQ163" i="32"/>
  <c r="BQ162" i="32"/>
  <c r="BQ161" i="32"/>
  <c r="BQ160" i="32"/>
  <c r="BQ159" i="32"/>
  <c r="BQ158" i="32"/>
  <c r="BQ157" i="32"/>
  <c r="BQ156" i="32"/>
  <c r="BQ155" i="32"/>
  <c r="BQ154" i="32"/>
  <c r="BQ153" i="32"/>
  <c r="BQ152" i="32"/>
  <c r="BQ151" i="32"/>
  <c r="BQ150" i="32"/>
  <c r="BQ149" i="32"/>
  <c r="BQ148" i="32"/>
  <c r="BQ147" i="32"/>
  <c r="BQ146" i="32"/>
  <c r="BQ145" i="32"/>
  <c r="BQ144" i="32"/>
  <c r="BQ143" i="32"/>
  <c r="BQ142" i="32"/>
  <c r="BQ141" i="32"/>
  <c r="BQ140" i="32"/>
  <c r="BQ139" i="32"/>
  <c r="BQ138" i="32"/>
  <c r="BQ137" i="32"/>
  <c r="BQ136" i="32"/>
  <c r="BQ135" i="32"/>
  <c r="BQ134" i="32"/>
  <c r="BQ133" i="32"/>
  <c r="BQ132" i="32"/>
  <c r="BQ131" i="32"/>
  <c r="BQ130" i="32"/>
  <c r="BQ129" i="32"/>
  <c r="BQ128" i="32"/>
  <c r="BQ127" i="32"/>
  <c r="BQ126" i="32"/>
  <c r="BQ125" i="32"/>
  <c r="BQ124" i="32"/>
  <c r="BQ123" i="32"/>
  <c r="BQ122" i="32"/>
  <c r="BQ121" i="32"/>
  <c r="BQ120" i="32"/>
  <c r="BQ119" i="32"/>
  <c r="BQ118" i="32"/>
  <c r="BQ117" i="32"/>
  <c r="BQ116" i="32"/>
  <c r="BQ115" i="32"/>
  <c r="BQ114" i="32"/>
  <c r="BQ113" i="32"/>
  <c r="BQ112" i="32"/>
  <c r="BQ111" i="32"/>
  <c r="BQ110" i="32"/>
  <c r="BQ109" i="32"/>
  <c r="BQ108" i="32"/>
  <c r="BQ107" i="32"/>
  <c r="BQ106" i="32"/>
  <c r="BQ105" i="32"/>
  <c r="BQ104" i="32"/>
  <c r="BQ103" i="32"/>
  <c r="BQ102" i="32"/>
  <c r="BQ101" i="32"/>
  <c r="BQ100" i="32"/>
  <c r="BQ99" i="32"/>
  <c r="BQ98" i="32"/>
  <c r="BQ97" i="32"/>
  <c r="BQ96" i="32"/>
  <c r="BQ95" i="32"/>
  <c r="BQ94" i="32"/>
  <c r="BQ93" i="32"/>
  <c r="BQ92" i="32"/>
  <c r="BQ91" i="32"/>
  <c r="BQ90" i="32"/>
  <c r="BQ89" i="32"/>
  <c r="BQ88" i="32"/>
  <c r="BQ87" i="32"/>
  <c r="BQ86" i="32"/>
  <c r="BQ85" i="32"/>
  <c r="BQ84" i="32"/>
  <c r="BQ83" i="32"/>
  <c r="BQ82" i="32"/>
  <c r="BQ81" i="32"/>
  <c r="BQ80" i="32"/>
  <c r="BQ79" i="32"/>
  <c r="BQ78" i="32"/>
  <c r="BQ77" i="32"/>
  <c r="BQ76" i="32"/>
  <c r="BQ75" i="32"/>
  <c r="BQ74" i="32"/>
  <c r="BQ73" i="32"/>
  <c r="BQ72" i="32"/>
  <c r="BQ71" i="32"/>
  <c r="BQ70" i="32"/>
  <c r="BQ69" i="32"/>
  <c r="BQ68" i="32"/>
  <c r="BQ67" i="32"/>
  <c r="BQ66" i="32"/>
  <c r="BQ65" i="32"/>
  <c r="BQ64" i="32"/>
  <c r="BQ63" i="32"/>
  <c r="BQ62" i="32"/>
  <c r="BQ61" i="32"/>
  <c r="BQ60" i="32"/>
  <c r="BQ59" i="32"/>
  <c r="BQ58" i="32"/>
  <c r="BQ57" i="32"/>
  <c r="BQ56" i="32"/>
  <c r="BQ55" i="32"/>
  <c r="BQ54" i="32"/>
  <c r="BQ53" i="32"/>
  <c r="BQ52" i="32"/>
  <c r="BQ51" i="32"/>
  <c r="BQ50" i="32"/>
  <c r="BQ49" i="32"/>
  <c r="BQ48" i="32"/>
  <c r="BQ47" i="32"/>
  <c r="BQ46" i="32"/>
  <c r="BQ45" i="32"/>
  <c r="BQ44" i="32"/>
  <c r="BQ43" i="32"/>
  <c r="BQ42" i="32"/>
  <c r="BQ41" i="32"/>
  <c r="BQ40" i="32"/>
  <c r="BQ39" i="32"/>
  <c r="BQ38" i="32"/>
  <c r="BQ37" i="32"/>
  <c r="BQ36" i="32"/>
  <c r="BQ35" i="32"/>
  <c r="BQ34" i="32"/>
  <c r="BQ33" i="32"/>
  <c r="BQ32" i="32"/>
  <c r="BQ31" i="32"/>
  <c r="BQ30" i="32"/>
  <c r="BQ29" i="32"/>
  <c r="BQ28" i="32"/>
  <c r="BQ27" i="32"/>
  <c r="BQ26" i="32"/>
  <c r="BQ25" i="32"/>
  <c r="BQ24" i="32"/>
  <c r="BQ23" i="32"/>
  <c r="BQ22" i="32"/>
  <c r="BQ21" i="32"/>
  <c r="BQ20" i="32"/>
  <c r="BQ19" i="32"/>
  <c r="BQ18" i="32"/>
  <c r="BQ17" i="32"/>
  <c r="BQ16" i="32"/>
  <c r="BQ15" i="32"/>
  <c r="BQ14" i="32"/>
  <c r="BQ13" i="32"/>
  <c r="BQ12" i="32"/>
  <c r="BQ11" i="32"/>
  <c r="BQ10" i="32"/>
  <c r="BQ9" i="32"/>
  <c r="BQ8" i="32"/>
  <c r="BQ7" i="32"/>
  <c r="BQ6" i="32"/>
  <c r="BQ5" i="32"/>
  <c r="BQ4" i="32"/>
  <c r="H58" i="9"/>
  <c r="AU215" i="7"/>
  <c r="BI215" i="7" s="1"/>
  <c r="Q62" i="2"/>
  <c r="Q64" i="2" s="1"/>
  <c r="B25" i="18"/>
  <c r="M6" i="18"/>
  <c r="B20" i="18"/>
  <c r="B81" i="18"/>
  <c r="B82" i="18" s="1"/>
  <c r="E82" i="18"/>
  <c r="AP62" i="2"/>
  <c r="AR62" i="2"/>
  <c r="AQ62" i="2"/>
  <c r="Q17" i="2"/>
  <c r="AN62" i="2"/>
  <c r="AO62" i="2"/>
  <c r="E14" i="34"/>
  <c r="V62" i="2"/>
  <c r="R62" i="2"/>
  <c r="R64" i="2" s="1"/>
  <c r="S62" i="2"/>
  <c r="S64" i="2" s="1"/>
  <c r="T62" i="2"/>
  <c r="U62" i="2"/>
  <c r="U64" i="2" s="1"/>
  <c r="AM62" i="2"/>
  <c r="F18" i="2"/>
  <c r="BJ215" i="7"/>
  <c r="BG215" i="7"/>
  <c r="AN215" i="7"/>
  <c r="AO215" i="7"/>
  <c r="AP215" i="7"/>
  <c r="AQ215" i="7"/>
  <c r="AR215" i="7"/>
  <c r="AS215" i="7"/>
  <c r="BM215" i="7"/>
  <c r="BN215" i="7"/>
  <c r="BP215" i="7"/>
  <c r="F75" i="18"/>
  <c r="F77" i="18"/>
  <c r="F76" i="18" s="1"/>
  <c r="E67" i="18"/>
  <c r="E65" i="18"/>
  <c r="B65" i="18" s="1"/>
  <c r="B66" i="18" s="1"/>
  <c r="B67" i="18" s="1"/>
  <c r="B71" i="18"/>
  <c r="E76" i="18"/>
  <c r="E77" i="18" s="1"/>
  <c r="E78" i="18" s="1"/>
  <c r="E75" i="18" s="1"/>
  <c r="I24" i="18"/>
  <c r="I77" i="18"/>
  <c r="I76" i="18" s="1"/>
  <c r="I65" i="18"/>
  <c r="I72" i="18"/>
  <c r="F44" i="18"/>
  <c r="F45" i="18" s="1"/>
  <c r="F50" i="18"/>
  <c r="I20" i="18"/>
  <c r="B34" i="18"/>
  <c r="I66" i="18"/>
  <c r="I22" i="18"/>
  <c r="J29" i="18"/>
  <c r="I33" i="18"/>
  <c r="I31" i="18"/>
  <c r="I35" i="18" s="1"/>
  <c r="AA215" i="7"/>
  <c r="AX215" i="7"/>
  <c r="Z215" i="7"/>
  <c r="Y215" i="7"/>
  <c r="AC215" i="7"/>
  <c r="AB215" i="7"/>
  <c r="F62" i="2"/>
  <c r="F64" i="2" s="1"/>
  <c r="H62" i="9"/>
  <c r="AU232" i="7"/>
  <c r="X232" i="7"/>
  <c r="AM215" i="7"/>
  <c r="AL215" i="7"/>
  <c r="AK215" i="7"/>
  <c r="AJ215" i="7"/>
  <c r="B54" i="1"/>
  <c r="B97" i="1" s="1"/>
  <c r="B27" i="1"/>
  <c r="E20" i="34"/>
  <c r="F20" i="34" s="1"/>
  <c r="E19" i="34"/>
  <c r="F19" i="34" s="1"/>
  <c r="D3" i="34"/>
  <c r="D6" i="34"/>
  <c r="C6" i="34" s="1"/>
  <c r="B6" i="34" s="1"/>
  <c r="D5" i="34"/>
  <c r="C5" i="34" s="1"/>
  <c r="B5" i="34" s="1"/>
  <c r="F5" i="34"/>
  <c r="F7" i="34" s="1"/>
  <c r="E18" i="34"/>
  <c r="F18" i="34" s="1"/>
  <c r="O12" i="23"/>
  <c r="O5" i="23"/>
  <c r="O18" i="23"/>
  <c r="K6" i="13"/>
  <c r="O24" i="23"/>
  <c r="O10" i="23"/>
  <c r="I6" i="10"/>
  <c r="F7" i="10"/>
  <c r="F9" i="10"/>
  <c r="F10" i="10"/>
  <c r="F11" i="10"/>
  <c r="F12" i="10"/>
  <c r="I12" i="10"/>
  <c r="F13" i="10"/>
  <c r="F14" i="10"/>
  <c r="F15" i="10"/>
  <c r="I15" i="10"/>
  <c r="F17" i="10"/>
  <c r="G17" i="10"/>
  <c r="H17" i="10"/>
  <c r="I17" i="10"/>
  <c r="J17" i="10"/>
  <c r="K17" i="10"/>
  <c r="L17" i="10"/>
  <c r="M17" i="10"/>
  <c r="N17" i="10"/>
  <c r="O17" i="10"/>
  <c r="P17" i="10"/>
  <c r="Q17" i="10"/>
  <c r="B6" i="10"/>
  <c r="B7" i="10"/>
  <c r="B8" i="10"/>
  <c r="B9" i="10"/>
  <c r="B10" i="10"/>
  <c r="B11" i="10"/>
  <c r="B12" i="10"/>
  <c r="B13" i="10"/>
  <c r="B14" i="10"/>
  <c r="B15" i="10"/>
  <c r="C15" i="10"/>
  <c r="B17" i="10"/>
  <c r="C17" i="10"/>
  <c r="D17" i="10"/>
  <c r="E17" i="10"/>
  <c r="A11" i="10"/>
  <c r="A12" i="10"/>
  <c r="A13" i="10"/>
  <c r="A14" i="10"/>
  <c r="A15" i="10"/>
  <c r="A16" i="10"/>
  <c r="A17" i="10"/>
  <c r="A7" i="10"/>
  <c r="A8" i="10"/>
  <c r="A9" i="10"/>
  <c r="A10" i="10"/>
  <c r="A6" i="10"/>
  <c r="A166" i="7"/>
  <c r="A47" i="7"/>
  <c r="A54" i="7"/>
  <c r="K21" i="25"/>
  <c r="K9" i="25" s="1"/>
  <c r="K4" i="25"/>
  <c r="K6" i="25"/>
  <c r="K7" i="25"/>
  <c r="K5" i="25" s="1"/>
  <c r="K10" i="13"/>
  <c r="K14" i="17"/>
  <c r="K13" i="17"/>
  <c r="L8" i="7" s="1"/>
  <c r="L160" i="7" s="1"/>
  <c r="K12" i="17"/>
  <c r="K11" i="17"/>
  <c r="K10" i="17"/>
  <c r="K9" i="17"/>
  <c r="K18" i="17"/>
  <c r="K4" i="17" s="1"/>
  <c r="K5" i="17"/>
  <c r="F1" i="10"/>
  <c r="G1" i="10"/>
  <c r="F2" i="1"/>
  <c r="F2" i="7"/>
  <c r="BL215" i="7" l="1"/>
  <c r="KN166" i="7"/>
  <c r="JQ166" i="7"/>
  <c r="IT166" i="7"/>
  <c r="HW166" i="7"/>
  <c r="GC166" i="7"/>
  <c r="GZ166" i="7"/>
  <c r="FF166" i="7"/>
  <c r="BK215" i="7"/>
  <c r="BH215" i="7"/>
  <c r="FI232" i="7"/>
  <c r="FU232" i="7"/>
  <c r="FJ232" i="7"/>
  <c r="FV232" i="7"/>
  <c r="FK232" i="7"/>
  <c r="FW232" i="7"/>
  <c r="FL232" i="7"/>
  <c r="FX232" i="7"/>
  <c r="FM232" i="7"/>
  <c r="FY232" i="7"/>
  <c r="FO232" i="7"/>
  <c r="GA232" i="7"/>
  <c r="FP232" i="7"/>
  <c r="FR232" i="7"/>
  <c r="FG232" i="7"/>
  <c r="FH232" i="7"/>
  <c r="FZ232" i="7"/>
  <c r="FN232" i="7"/>
  <c r="FQ232" i="7"/>
  <c r="FT232" i="7"/>
  <c r="GJ232" i="7"/>
  <c r="GV232" i="7"/>
  <c r="GK232" i="7"/>
  <c r="GW232" i="7"/>
  <c r="GL232" i="7"/>
  <c r="GX232" i="7"/>
  <c r="GM232" i="7"/>
  <c r="GN232" i="7"/>
  <c r="GO232" i="7"/>
  <c r="GD232" i="7"/>
  <c r="GG232" i="7"/>
  <c r="GS232" i="7"/>
  <c r="GR232" i="7"/>
  <c r="GT232" i="7"/>
  <c r="GU232" i="7"/>
  <c r="GE232" i="7"/>
  <c r="GF232" i="7"/>
  <c r="GI232" i="7"/>
  <c r="GH232" i="7"/>
  <c r="GQ232" i="7"/>
  <c r="AY215" i="7"/>
  <c r="HZ232" i="7"/>
  <c r="IL232" i="7"/>
  <c r="IA232" i="7"/>
  <c r="IM232" i="7"/>
  <c r="ID232" i="7"/>
  <c r="IP232" i="7"/>
  <c r="IE232" i="7"/>
  <c r="IF232" i="7"/>
  <c r="IR232" i="7"/>
  <c r="IG232" i="7"/>
  <c r="HY232" i="7"/>
  <c r="IB232" i="7"/>
  <c r="IC232" i="7"/>
  <c r="IH232" i="7"/>
  <c r="II232" i="7"/>
  <c r="IK232" i="7"/>
  <c r="IN232" i="7"/>
  <c r="HX232" i="7"/>
  <c r="IO232" i="7"/>
  <c r="IQ232" i="7"/>
  <c r="JC232" i="7"/>
  <c r="JO232" i="7"/>
  <c r="JD232" i="7"/>
  <c r="JE232" i="7"/>
  <c r="JF232" i="7"/>
  <c r="IU232" i="7"/>
  <c r="IX232" i="7"/>
  <c r="JJ232" i="7"/>
  <c r="IW232" i="7"/>
  <c r="IY232" i="7"/>
  <c r="IZ232" i="7"/>
  <c r="JA232" i="7"/>
  <c r="JB232" i="7"/>
  <c r="JH232" i="7"/>
  <c r="JI232" i="7"/>
  <c r="JK232" i="7"/>
  <c r="JN232" i="7"/>
  <c r="IV232" i="7"/>
  <c r="JL232" i="7"/>
  <c r="JM232" i="7"/>
  <c r="AZ215" i="7"/>
  <c r="JT232" i="7"/>
  <c r="KF232" i="7"/>
  <c r="JU232" i="7"/>
  <c r="KG232" i="7"/>
  <c r="JV232" i="7"/>
  <c r="KH232" i="7"/>
  <c r="JW232" i="7"/>
  <c r="KI232" i="7"/>
  <c r="JX232" i="7"/>
  <c r="KJ232" i="7"/>
  <c r="JZ232" i="7"/>
  <c r="KL232" i="7"/>
  <c r="KA232" i="7"/>
  <c r="JR232" i="7"/>
  <c r="JY232" i="7"/>
  <c r="KB232" i="7"/>
  <c r="KC232" i="7"/>
  <c r="KK232" i="7"/>
  <c r="JS232" i="7"/>
  <c r="KE232" i="7"/>
  <c r="AV215" i="7"/>
  <c r="KY232" i="7"/>
  <c r="KZ232" i="7"/>
  <c r="KO232" i="7"/>
  <c r="KP232" i="7"/>
  <c r="LB232" i="7"/>
  <c r="KQ232" i="7"/>
  <c r="LC232" i="7"/>
  <c r="KR232" i="7"/>
  <c r="LD232" i="7"/>
  <c r="KS232" i="7"/>
  <c r="LE232" i="7"/>
  <c r="KT232" i="7"/>
  <c r="LF232" i="7"/>
  <c r="KU232" i="7"/>
  <c r="LG232" i="7"/>
  <c r="KV232" i="7"/>
  <c r="KW232" i="7"/>
  <c r="KX232" i="7"/>
  <c r="LH232" i="7"/>
  <c r="LI232" i="7"/>
  <c r="ET232" i="7"/>
  <c r="EU232" i="7"/>
  <c r="EJ232" i="7"/>
  <c r="EK232" i="7"/>
  <c r="EW232" i="7"/>
  <c r="EL232" i="7"/>
  <c r="EX232" i="7"/>
  <c r="EM232" i="7"/>
  <c r="EY232" i="7"/>
  <c r="EN232" i="7"/>
  <c r="EZ232" i="7"/>
  <c r="EQ232" i="7"/>
  <c r="FC232" i="7"/>
  <c r="EP232" i="7"/>
  <c r="ER232" i="7"/>
  <c r="ES232" i="7"/>
  <c r="FA232" i="7"/>
  <c r="FB232" i="7"/>
  <c r="FD232" i="7"/>
  <c r="EO232" i="7"/>
  <c r="AW215" i="7"/>
  <c r="BO215" i="7"/>
  <c r="AH63" i="2"/>
  <c r="AM63" i="2"/>
  <c r="EI166" i="7"/>
  <c r="DL166" i="7"/>
  <c r="DM232" i="7"/>
  <c r="DN232" i="7"/>
  <c r="DO232" i="7"/>
  <c r="DP232" i="7"/>
  <c r="DQ232" i="7"/>
  <c r="DR232" i="7"/>
  <c r="DS232" i="7"/>
  <c r="DT232" i="7"/>
  <c r="DU232" i="7"/>
  <c r="DV232" i="7"/>
  <c r="DW232" i="7"/>
  <c r="DX232" i="7"/>
  <c r="DZ232" i="7"/>
  <c r="EA232" i="7"/>
  <c r="EB232" i="7"/>
  <c r="EC232" i="7"/>
  <c r="ED232" i="7"/>
  <c r="EE232" i="7"/>
  <c r="EF232" i="7"/>
  <c r="EG232" i="7"/>
  <c r="BR166" i="7"/>
  <c r="CO166" i="7"/>
  <c r="DE232" i="7"/>
  <c r="DF232" i="7"/>
  <c r="DG232" i="7"/>
  <c r="DH232" i="7"/>
  <c r="DI232" i="7"/>
  <c r="DJ232" i="7"/>
  <c r="CP232" i="7"/>
  <c r="DD232" i="7"/>
  <c r="DC232" i="7"/>
  <c r="DA232" i="7"/>
  <c r="CZ232" i="7"/>
  <c r="CY232" i="7"/>
  <c r="CX232" i="7"/>
  <c r="CW232" i="7"/>
  <c r="CV232" i="7"/>
  <c r="CU232" i="7"/>
  <c r="CT232" i="7"/>
  <c r="CS232" i="7"/>
  <c r="CR232" i="7"/>
  <c r="CQ232" i="7"/>
  <c r="CM232" i="7"/>
  <c r="CL232" i="7"/>
  <c r="CK232" i="7"/>
  <c r="CJ232" i="7"/>
  <c r="CI232" i="7"/>
  <c r="CH232" i="7"/>
  <c r="BS232" i="7"/>
  <c r="CG232" i="7"/>
  <c r="CF232" i="7"/>
  <c r="CD232" i="7"/>
  <c r="CC232" i="7"/>
  <c r="CB232" i="7"/>
  <c r="CA232" i="7"/>
  <c r="BZ232" i="7"/>
  <c r="BY232" i="7"/>
  <c r="BX232" i="7"/>
  <c r="BW232" i="7"/>
  <c r="BV232" i="7"/>
  <c r="BU232" i="7"/>
  <c r="BT232" i="7"/>
  <c r="Q65" i="1"/>
  <c r="R65" i="1"/>
  <c r="S65" i="1"/>
  <c r="T65" i="1"/>
  <c r="U65" i="1"/>
  <c r="V65" i="1"/>
  <c r="C65" i="1"/>
  <c r="C121" i="1" s="1"/>
  <c r="D65" i="1"/>
  <c r="D121" i="1" s="1"/>
  <c r="E65" i="1"/>
  <c r="E121" i="1" s="1"/>
  <c r="F65" i="1"/>
  <c r="F121" i="1" s="1"/>
  <c r="G65" i="1"/>
  <c r="G121" i="1" s="1"/>
  <c r="H65" i="1"/>
  <c r="H121" i="1" s="1"/>
  <c r="I65" i="1"/>
  <c r="I121" i="1" s="1"/>
  <c r="J65" i="1"/>
  <c r="J121" i="1" s="1"/>
  <c r="K65" i="1"/>
  <c r="K121" i="1" s="1"/>
  <c r="L65" i="1"/>
  <c r="L121" i="1" s="1"/>
  <c r="M65" i="1"/>
  <c r="M121" i="1" s="1"/>
  <c r="N65" i="1"/>
  <c r="O65" i="1"/>
  <c r="O121" i="1" s="1"/>
  <c r="P65" i="1"/>
  <c r="P121" i="1" s="1"/>
  <c r="B65" i="1"/>
  <c r="B121" i="1" s="1"/>
  <c r="G66" i="1"/>
  <c r="G122" i="1" s="1"/>
  <c r="H66" i="1"/>
  <c r="H122" i="1" s="1"/>
  <c r="I66" i="1"/>
  <c r="I122" i="1" s="1"/>
  <c r="J66" i="1"/>
  <c r="K66" i="1"/>
  <c r="L66" i="1"/>
  <c r="L122" i="1" s="1"/>
  <c r="M66" i="1"/>
  <c r="N66" i="1"/>
  <c r="F66" i="1"/>
  <c r="F122" i="1" s="1"/>
  <c r="AN232" i="7"/>
  <c r="AO232" i="7"/>
  <c r="AP232" i="7"/>
  <c r="AQ232" i="7"/>
  <c r="AR232" i="7"/>
  <c r="AS232" i="7"/>
  <c r="AM232" i="7"/>
  <c r="AL232" i="7"/>
  <c r="AJ232" i="7"/>
  <c r="AI232" i="7"/>
  <c r="AH232" i="7"/>
  <c r="AG232" i="7"/>
  <c r="AF232" i="7"/>
  <c r="AE232" i="7"/>
  <c r="AD232" i="7"/>
  <c r="BG232" i="7"/>
  <c r="BF232" i="7"/>
  <c r="BE232" i="7"/>
  <c r="BD232" i="7"/>
  <c r="BC232" i="7"/>
  <c r="BB232" i="7"/>
  <c r="BA232" i="7"/>
  <c r="AP63" i="2"/>
  <c r="T64" i="2"/>
  <c r="AR63" i="2"/>
  <c r="V64" i="2"/>
  <c r="BC215" i="7"/>
  <c r="BB215" i="7"/>
  <c r="BA215" i="7"/>
  <c r="BF215" i="7"/>
  <c r="BE215" i="7"/>
  <c r="BD215" i="7"/>
  <c r="N31" i="7"/>
  <c r="M31" i="7"/>
  <c r="M207" i="7" s="1"/>
  <c r="N8" i="7"/>
  <c r="M8" i="7"/>
  <c r="N10" i="7"/>
  <c r="M10" i="7"/>
  <c r="E21" i="34"/>
  <c r="F21" i="34" s="1"/>
  <c r="C27" i="1"/>
  <c r="J24" i="1"/>
  <c r="J23" i="1"/>
  <c r="J22" i="1"/>
  <c r="J20" i="1"/>
  <c r="E26" i="1"/>
  <c r="D54" i="1"/>
  <c r="D97" i="1" s="1"/>
  <c r="AB63" i="2"/>
  <c r="O91" i="7"/>
  <c r="O86" i="7"/>
  <c r="O212" i="7" s="1"/>
  <c r="O84" i="7"/>
  <c r="O77" i="7"/>
  <c r="O78" i="7"/>
  <c r="O90" i="7"/>
  <c r="O83" i="7"/>
  <c r="B52" i="1"/>
  <c r="M10" i="18"/>
  <c r="AO63" i="2"/>
  <c r="AN63" i="2"/>
  <c r="AQ63" i="2"/>
  <c r="BJ232" i="7"/>
  <c r="BK232" i="7"/>
  <c r="BL232" i="7"/>
  <c r="BM232" i="7"/>
  <c r="BN232" i="7"/>
  <c r="BO232" i="7"/>
  <c r="BP232" i="7"/>
  <c r="B76" i="18"/>
  <c r="B77" i="18" s="1"/>
  <c r="B78" i="18" s="1"/>
  <c r="B75" i="18" s="1"/>
  <c r="B72" i="18"/>
  <c r="B73" i="18" s="1"/>
  <c r="AU166" i="7"/>
  <c r="X166" i="7"/>
  <c r="AC232" i="7"/>
  <c r="Y232" i="7"/>
  <c r="Z232" i="7"/>
  <c r="AA232" i="7"/>
  <c r="AB232" i="7"/>
  <c r="AW232" i="7"/>
  <c r="AX232" i="7"/>
  <c r="AY232" i="7"/>
  <c r="AZ232" i="7"/>
  <c r="BI232" i="7"/>
  <c r="AV232" i="7"/>
  <c r="E13" i="7"/>
  <c r="D13" i="7"/>
  <c r="E23" i="7"/>
  <c r="D23" i="7"/>
  <c r="C3" i="34"/>
  <c r="D11" i="34"/>
  <c r="C11" i="34" s="1"/>
  <c r="B11" i="34" s="1"/>
  <c r="D13" i="34"/>
  <c r="C13" i="34" s="1"/>
  <c r="B13" i="34" s="1"/>
  <c r="D12" i="34"/>
  <c r="C12" i="34" s="1"/>
  <c r="B12" i="34" s="1"/>
  <c r="D10" i="34"/>
  <c r="D4" i="34"/>
  <c r="L4" i="16"/>
  <c r="L18" i="16" s="1"/>
  <c r="O17" i="23"/>
  <c r="O4" i="23"/>
  <c r="O14" i="23"/>
  <c r="O6" i="23"/>
  <c r="O13" i="23"/>
  <c r="K17" i="25"/>
  <c r="K16" i="25"/>
  <c r="K14" i="25"/>
  <c r="K15" i="25"/>
  <c r="K13" i="25"/>
  <c r="K12" i="25"/>
  <c r="K11" i="25"/>
  <c r="K20" i="7" s="1"/>
  <c r="K10" i="25"/>
  <c r="K8" i="25"/>
  <c r="K7" i="17"/>
  <c r="K6" i="17"/>
  <c r="L15" i="16"/>
  <c r="L16" i="16"/>
  <c r="L24" i="16"/>
  <c r="L14" i="16"/>
  <c r="L23" i="16" s="1"/>
  <c r="L13" i="16"/>
  <c r="L10" i="16"/>
  <c r="L19" i="16"/>
  <c r="L6" i="16"/>
  <c r="L17" i="16"/>
  <c r="EQ166" i="7" l="1"/>
  <c r="FC166" i="7"/>
  <c r="ER166" i="7"/>
  <c r="FD166" i="7"/>
  <c r="ES166" i="7"/>
  <c r="ET166" i="7"/>
  <c r="EK166" i="7"/>
  <c r="EW166" i="7"/>
  <c r="EN166" i="7"/>
  <c r="EZ166" i="7"/>
  <c r="FA166" i="7"/>
  <c r="FB166" i="7"/>
  <c r="EJ166" i="7"/>
  <c r="EL166" i="7"/>
  <c r="EM166" i="7"/>
  <c r="EO166" i="7"/>
  <c r="EV166" i="7"/>
  <c r="EX166" i="7"/>
  <c r="EY166" i="7"/>
  <c r="EP166" i="7"/>
  <c r="EU166" i="7"/>
  <c r="FK166" i="7"/>
  <c r="FW166" i="7"/>
  <c r="FL166" i="7"/>
  <c r="FX166" i="7"/>
  <c r="FM166" i="7"/>
  <c r="FY166" i="7"/>
  <c r="FN166" i="7"/>
  <c r="FZ166" i="7"/>
  <c r="FO166" i="7"/>
  <c r="GA166" i="7"/>
  <c r="FP166" i="7"/>
  <c r="FR166" i="7"/>
  <c r="FI166" i="7"/>
  <c r="FU166" i="7"/>
  <c r="FH166" i="7"/>
  <c r="FJ166" i="7"/>
  <c r="FQ166" i="7"/>
  <c r="FS166" i="7"/>
  <c r="FT166" i="7"/>
  <c r="FG166" i="7"/>
  <c r="FV166" i="7"/>
  <c r="HF166" i="7"/>
  <c r="HR166" i="7"/>
  <c r="HG166" i="7"/>
  <c r="HS166" i="7"/>
  <c r="HH166" i="7"/>
  <c r="HT166" i="7"/>
  <c r="HI166" i="7"/>
  <c r="HU166" i="7"/>
  <c r="HJ166" i="7"/>
  <c r="HK166" i="7"/>
  <c r="HL166" i="7"/>
  <c r="HA166" i="7"/>
  <c r="HM166" i="7"/>
  <c r="HD166" i="7"/>
  <c r="HP166" i="7"/>
  <c r="HB166" i="7"/>
  <c r="HC166" i="7"/>
  <c r="HE166" i="7"/>
  <c r="HQ166" i="7"/>
  <c r="HN166" i="7"/>
  <c r="HO166" i="7"/>
  <c r="IC166" i="7"/>
  <c r="IO166" i="7"/>
  <c r="ID166" i="7"/>
  <c r="IP166" i="7"/>
  <c r="IE166" i="7"/>
  <c r="IQ166" i="7"/>
  <c r="IF166" i="7"/>
  <c r="IR166" i="7"/>
  <c r="IG166" i="7"/>
  <c r="IH166" i="7"/>
  <c r="II166" i="7"/>
  <c r="HX166" i="7"/>
  <c r="IJ166" i="7"/>
  <c r="IA166" i="7"/>
  <c r="IM166" i="7"/>
  <c r="HY166" i="7"/>
  <c r="HZ166" i="7"/>
  <c r="IL166" i="7"/>
  <c r="IB166" i="7"/>
  <c r="IK166" i="7"/>
  <c r="IN166" i="7"/>
  <c r="GL166" i="7"/>
  <c r="GX166" i="7"/>
  <c r="GM166" i="7"/>
  <c r="GN166" i="7"/>
  <c r="GO166" i="7"/>
  <c r="GD166" i="7"/>
  <c r="GP166" i="7"/>
  <c r="GE166" i="7"/>
  <c r="GQ166" i="7"/>
  <c r="GF166" i="7"/>
  <c r="GR166" i="7"/>
  <c r="GG166" i="7"/>
  <c r="GS166" i="7"/>
  <c r="GJ166" i="7"/>
  <c r="GV166" i="7"/>
  <c r="GW166" i="7"/>
  <c r="GH166" i="7"/>
  <c r="GI166" i="7"/>
  <c r="GT166" i="7"/>
  <c r="GK166" i="7"/>
  <c r="GU166" i="7"/>
  <c r="JB166" i="7"/>
  <c r="JN166" i="7"/>
  <c r="JC166" i="7"/>
  <c r="JO166" i="7"/>
  <c r="JD166" i="7"/>
  <c r="JE166" i="7"/>
  <c r="JF166" i="7"/>
  <c r="IV166" i="7"/>
  <c r="JH166" i="7"/>
  <c r="IW166" i="7"/>
  <c r="JI166" i="7"/>
  <c r="JM166" i="7"/>
  <c r="IU166" i="7"/>
  <c r="IX166" i="7"/>
  <c r="IZ166" i="7"/>
  <c r="JA166" i="7"/>
  <c r="IY166" i="7"/>
  <c r="JG166" i="7"/>
  <c r="JJ166" i="7"/>
  <c r="JK166" i="7"/>
  <c r="JL166" i="7"/>
  <c r="JS166" i="7"/>
  <c r="KE166" i="7"/>
  <c r="JT166" i="7"/>
  <c r="KF166" i="7"/>
  <c r="JU166" i="7"/>
  <c r="KG166" i="7"/>
  <c r="JV166" i="7"/>
  <c r="KH166" i="7"/>
  <c r="JW166" i="7"/>
  <c r="KI166" i="7"/>
  <c r="JX166" i="7"/>
  <c r="KJ166" i="7"/>
  <c r="JY166" i="7"/>
  <c r="KK166" i="7"/>
  <c r="JZ166" i="7"/>
  <c r="KL166" i="7"/>
  <c r="KA166" i="7"/>
  <c r="KB166" i="7"/>
  <c r="KC166" i="7"/>
  <c r="KD166" i="7"/>
  <c r="JR166" i="7"/>
  <c r="KO166" i="7"/>
  <c r="LA166" i="7"/>
  <c r="KP166" i="7"/>
  <c r="LB166" i="7"/>
  <c r="KQ166" i="7"/>
  <c r="LC166" i="7"/>
  <c r="KR166" i="7"/>
  <c r="LD166" i="7"/>
  <c r="KS166" i="7"/>
  <c r="LE166" i="7"/>
  <c r="KT166" i="7"/>
  <c r="LF166" i="7"/>
  <c r="KU166" i="7"/>
  <c r="LG166" i="7"/>
  <c r="KV166" i="7"/>
  <c r="LH166" i="7"/>
  <c r="KW166" i="7"/>
  <c r="LI166" i="7"/>
  <c r="KX166" i="7"/>
  <c r="KY166" i="7"/>
  <c r="KZ166" i="7"/>
  <c r="DM166" i="7"/>
  <c r="DN166" i="7"/>
  <c r="DO166" i="7"/>
  <c r="DP166" i="7"/>
  <c r="DQ166" i="7"/>
  <c r="DR166" i="7"/>
  <c r="DS166" i="7"/>
  <c r="DT166" i="7"/>
  <c r="DU166" i="7"/>
  <c r="DV166" i="7"/>
  <c r="DW166" i="7"/>
  <c r="DX166" i="7"/>
  <c r="DY166" i="7"/>
  <c r="DZ166" i="7"/>
  <c r="EA166" i="7"/>
  <c r="EB166" i="7"/>
  <c r="EC166" i="7"/>
  <c r="ED166" i="7"/>
  <c r="EE166" i="7"/>
  <c r="EF166" i="7"/>
  <c r="EG166" i="7"/>
  <c r="DJ166" i="7"/>
  <c r="DI166" i="7"/>
  <c r="DH166" i="7"/>
  <c r="DG166" i="7"/>
  <c r="DF166" i="7"/>
  <c r="DE166" i="7"/>
  <c r="DD166" i="7"/>
  <c r="DC166" i="7"/>
  <c r="DB166" i="7"/>
  <c r="DA166" i="7"/>
  <c r="CY166" i="7"/>
  <c r="CX166" i="7"/>
  <c r="CZ166" i="7"/>
  <c r="CW166" i="7"/>
  <c r="CV166" i="7"/>
  <c r="CU166" i="7"/>
  <c r="CT166" i="7"/>
  <c r="CR166" i="7"/>
  <c r="CP166" i="7"/>
  <c r="CS166" i="7"/>
  <c r="CQ166" i="7"/>
  <c r="CM166" i="7"/>
  <c r="CL166" i="7"/>
  <c r="CK166" i="7"/>
  <c r="CJ166" i="7"/>
  <c r="CI166" i="7"/>
  <c r="CH166" i="7"/>
  <c r="CG166" i="7"/>
  <c r="CF166" i="7"/>
  <c r="CE166" i="7"/>
  <c r="CD166" i="7"/>
  <c r="CB166" i="7"/>
  <c r="CA166" i="7"/>
  <c r="CC166" i="7"/>
  <c r="BZ166" i="7"/>
  <c r="BY166" i="7"/>
  <c r="BX166" i="7"/>
  <c r="BW166" i="7"/>
  <c r="BU166" i="7"/>
  <c r="BS166" i="7"/>
  <c r="BV166" i="7"/>
  <c r="BT166" i="7"/>
  <c r="AG166" i="7"/>
  <c r="AH166" i="7"/>
  <c r="AJ166" i="7"/>
  <c r="AK166" i="7"/>
  <c r="AL166" i="7"/>
  <c r="AM166" i="7"/>
  <c r="AI166" i="7"/>
  <c r="AF166" i="7"/>
  <c r="AE166" i="7"/>
  <c r="AD166" i="7"/>
  <c r="BD166" i="7"/>
  <c r="BE166" i="7"/>
  <c r="BG166" i="7"/>
  <c r="BF166" i="7"/>
  <c r="BC166" i="7"/>
  <c r="BB166" i="7"/>
  <c r="BA166" i="7"/>
  <c r="N213" i="7"/>
  <c r="M213" i="7"/>
  <c r="F26" i="1"/>
  <c r="E54" i="1"/>
  <c r="D27" i="1"/>
  <c r="C52" i="1"/>
  <c r="C97" i="1" s="1"/>
  <c r="C101" i="1" s="1"/>
  <c r="C102" i="1" s="1"/>
  <c r="L7" i="16"/>
  <c r="L5" i="16"/>
  <c r="L11" i="16"/>
  <c r="L8" i="16"/>
  <c r="L12" i="16"/>
  <c r="L9" i="16"/>
  <c r="AN166" i="7"/>
  <c r="AO166" i="7"/>
  <c r="AP166" i="7"/>
  <c r="AQ166" i="7"/>
  <c r="AR166" i="7"/>
  <c r="AS166" i="7"/>
  <c r="BJ166" i="7"/>
  <c r="BK166" i="7"/>
  <c r="BL166" i="7"/>
  <c r="BM166" i="7"/>
  <c r="BN166" i="7"/>
  <c r="BO166" i="7"/>
  <c r="BP166" i="7"/>
  <c r="AC166" i="7"/>
  <c r="Y166" i="7"/>
  <c r="Z166" i="7"/>
  <c r="AA166" i="7"/>
  <c r="AB166" i="7"/>
  <c r="AW166" i="7"/>
  <c r="AX166" i="7"/>
  <c r="AY166" i="7"/>
  <c r="AZ166" i="7"/>
  <c r="BH166" i="7"/>
  <c r="BI166" i="7"/>
  <c r="AV166" i="7"/>
  <c r="C4" i="34"/>
  <c r="B4" i="34" s="1"/>
  <c r="D7" i="34"/>
  <c r="D14" i="34"/>
  <c r="C10" i="34"/>
  <c r="B3" i="34"/>
  <c r="B7" i="34" s="1"/>
  <c r="C7" i="34"/>
  <c r="K25" i="13"/>
  <c r="K20" i="13"/>
  <c r="K14" i="13"/>
  <c r="F33" i="7" s="1"/>
  <c r="F211" i="7" s="1"/>
  <c r="K15" i="13"/>
  <c r="F36" i="7" s="1"/>
  <c r="F214" i="7" s="1"/>
  <c r="K16" i="13"/>
  <c r="F38" i="7" s="1"/>
  <c r="F216" i="7" s="1"/>
  <c r="K17" i="13"/>
  <c r="F39" i="7" s="1"/>
  <c r="F219" i="7" s="1"/>
  <c r="K18" i="13"/>
  <c r="K13" i="13"/>
  <c r="K12" i="13"/>
  <c r="K7" i="13"/>
  <c r="K8" i="13"/>
  <c r="K11" i="13"/>
  <c r="K5" i="13"/>
  <c r="B19" i="23"/>
  <c r="O15" i="23" s="1"/>
  <c r="E27" i="1" l="1"/>
  <c r="D52" i="1"/>
  <c r="G26" i="1"/>
  <c r="F54" i="1"/>
  <c r="K4" i="13"/>
  <c r="E16" i="7"/>
  <c r="E174" i="7" s="1"/>
  <c r="D16" i="7"/>
  <c r="E20" i="7"/>
  <c r="D20" i="7"/>
  <c r="E26" i="7"/>
  <c r="D26" i="7"/>
  <c r="E24" i="7"/>
  <c r="D24" i="7"/>
  <c r="E21" i="7"/>
  <c r="D21" i="7"/>
  <c r="E30" i="7"/>
  <c r="D30" i="7"/>
  <c r="E34" i="7"/>
  <c r="D34" i="7"/>
  <c r="E39" i="7"/>
  <c r="D39" i="7"/>
  <c r="E38" i="7"/>
  <c r="D38" i="7"/>
  <c r="E36" i="7"/>
  <c r="E214" i="7" s="1"/>
  <c r="D36" i="7"/>
  <c r="D214" i="7" s="1"/>
  <c r="E33" i="7"/>
  <c r="D33" i="7"/>
  <c r="E9" i="7"/>
  <c r="D9" i="7"/>
  <c r="E8" i="7"/>
  <c r="D8" i="7"/>
  <c r="E14" i="7"/>
  <c r="D14" i="7"/>
  <c r="C14" i="34"/>
  <c r="B10" i="34"/>
  <c r="B14" i="34" s="1"/>
  <c r="K4" i="14"/>
  <c r="E212" i="7"/>
  <c r="B5" i="13"/>
  <c r="K21" i="13" s="1"/>
  <c r="C84" i="1"/>
  <c r="R84" i="1"/>
  <c r="S84" i="1"/>
  <c r="T84" i="1"/>
  <c r="U84" i="1"/>
  <c r="V84" i="1"/>
  <c r="R85" i="1"/>
  <c r="S85" i="1"/>
  <c r="T85" i="1"/>
  <c r="U85" i="1"/>
  <c r="V85" i="1"/>
  <c r="C87" i="1"/>
  <c r="D87" i="1"/>
  <c r="E87" i="1"/>
  <c r="O87" i="1"/>
  <c r="P87" i="1"/>
  <c r="Q87" i="1"/>
  <c r="R87" i="1"/>
  <c r="S87" i="1"/>
  <c r="T87" i="1"/>
  <c r="U87" i="1"/>
  <c r="V87" i="1"/>
  <c r="C88" i="1"/>
  <c r="D88" i="1"/>
  <c r="E88" i="1"/>
  <c r="O88" i="1"/>
  <c r="P88" i="1"/>
  <c r="Q88" i="1"/>
  <c r="R88" i="1"/>
  <c r="S88" i="1"/>
  <c r="T88" i="1"/>
  <c r="U88" i="1"/>
  <c r="V88" i="1"/>
  <c r="C90" i="1"/>
  <c r="C146" i="1" s="1"/>
  <c r="D90" i="1"/>
  <c r="D146" i="1" s="1"/>
  <c r="E90" i="1"/>
  <c r="E146" i="1" s="1"/>
  <c r="P90" i="1"/>
  <c r="P146" i="1" s="1"/>
  <c r="Q90" i="1"/>
  <c r="R90" i="1"/>
  <c r="S90" i="1"/>
  <c r="T90" i="1"/>
  <c r="U90" i="1"/>
  <c r="V90" i="1"/>
  <c r="C91" i="1"/>
  <c r="D91" i="1"/>
  <c r="E91" i="1"/>
  <c r="P91" i="1"/>
  <c r="Q91" i="1"/>
  <c r="R91" i="1"/>
  <c r="S91" i="1"/>
  <c r="T91" i="1"/>
  <c r="U91" i="1"/>
  <c r="V91" i="1"/>
  <c r="C92" i="1"/>
  <c r="C148" i="1" s="1"/>
  <c r="D92" i="1"/>
  <c r="D148" i="1" s="1"/>
  <c r="E92" i="1"/>
  <c r="E148" i="1" s="1"/>
  <c r="P92" i="1"/>
  <c r="P148" i="1" s="1"/>
  <c r="Q92" i="1"/>
  <c r="R92" i="1"/>
  <c r="S92" i="1"/>
  <c r="T92" i="1"/>
  <c r="U92" i="1"/>
  <c r="V92" i="1"/>
  <c r="C93" i="1"/>
  <c r="C149" i="1" s="1"/>
  <c r="D93" i="1"/>
  <c r="D149" i="1" s="1"/>
  <c r="E93" i="1"/>
  <c r="E149" i="1" s="1"/>
  <c r="P93" i="1"/>
  <c r="P149" i="1" s="1"/>
  <c r="Q93" i="1"/>
  <c r="R93" i="1"/>
  <c r="S93" i="1"/>
  <c r="T93" i="1"/>
  <c r="U93" i="1"/>
  <c r="V93" i="1"/>
  <c r="C94" i="1"/>
  <c r="D94" i="1"/>
  <c r="E94" i="1"/>
  <c r="P94" i="1"/>
  <c r="Q94" i="1"/>
  <c r="R94" i="1"/>
  <c r="S94" i="1"/>
  <c r="T94" i="1"/>
  <c r="U94" i="1"/>
  <c r="V94" i="1"/>
  <c r="C95" i="1"/>
  <c r="D95" i="1"/>
  <c r="E95" i="1"/>
  <c r="P95" i="1"/>
  <c r="P151" i="1" s="1"/>
  <c r="Q95" i="1"/>
  <c r="R95" i="1"/>
  <c r="S95" i="1"/>
  <c r="T95" i="1"/>
  <c r="U95" i="1"/>
  <c r="V95" i="1"/>
  <c r="B95" i="1"/>
  <c r="B94" i="1"/>
  <c r="B93" i="1"/>
  <c r="B149" i="1" s="1"/>
  <c r="B92" i="1"/>
  <c r="B148" i="1" s="1"/>
  <c r="B91" i="1"/>
  <c r="B90" i="1"/>
  <c r="B146" i="1" s="1"/>
  <c r="B88" i="1"/>
  <c r="B87" i="1"/>
  <c r="J15" i="27"/>
  <c r="O15" i="27" s="1"/>
  <c r="H15" i="41" s="1"/>
  <c r="M15" i="41" s="1"/>
  <c r="J16" i="27"/>
  <c r="O16" i="27" s="1"/>
  <c r="H16" i="41" s="1"/>
  <c r="M16" i="41" s="1"/>
  <c r="J17" i="27"/>
  <c r="O17" i="27" s="1"/>
  <c r="H17" i="41" s="1"/>
  <c r="M17" i="41" s="1"/>
  <c r="J18" i="27"/>
  <c r="O18" i="27" s="1"/>
  <c r="H18" i="41" s="1"/>
  <c r="M18" i="41" s="1"/>
  <c r="J19" i="27"/>
  <c r="O19" i="27" s="1"/>
  <c r="H19" i="41" s="1"/>
  <c r="M19" i="41" s="1"/>
  <c r="J20" i="27"/>
  <c r="O20" i="27" s="1"/>
  <c r="H20" i="41" s="1"/>
  <c r="M20" i="41" s="1"/>
  <c r="J14" i="27"/>
  <c r="O14" i="27" s="1"/>
  <c r="H14" i="41" s="1"/>
  <c r="M14" i="41" s="1"/>
  <c r="J10" i="27"/>
  <c r="O10" i="27" s="1"/>
  <c r="H10" i="41" s="1"/>
  <c r="M10" i="41" s="1"/>
  <c r="J9" i="27"/>
  <c r="O9" i="27" s="1"/>
  <c r="H9" i="41" s="1"/>
  <c r="M9" i="41" s="1"/>
  <c r="J8" i="27"/>
  <c r="O8" i="27" s="1"/>
  <c r="H8" i="41" s="1"/>
  <c r="M8" i="41" s="1"/>
  <c r="J7" i="27"/>
  <c r="O7" i="27" s="1"/>
  <c r="H7" i="41" s="1"/>
  <c r="M7" i="41" s="1"/>
  <c r="J6" i="27"/>
  <c r="O6" i="27" s="1"/>
  <c r="H6" i="41" s="1"/>
  <c r="M6" i="41" s="1"/>
  <c r="J5" i="27"/>
  <c r="O5" i="27" s="1"/>
  <c r="H5" i="41" s="1"/>
  <c r="M5" i="41" s="1"/>
  <c r="J4" i="27"/>
  <c r="B8" i="27"/>
  <c r="C11" i="7"/>
  <c r="B11" i="7"/>
  <c r="N118" i="7"/>
  <c r="M102" i="7"/>
  <c r="N102" i="7"/>
  <c r="N104" i="7" s="1"/>
  <c r="O102" i="7"/>
  <c r="O115" i="7" s="1"/>
  <c r="P102" i="7"/>
  <c r="M107" i="7" l="1"/>
  <c r="M104" i="7"/>
  <c r="O179" i="7"/>
  <c r="O63" i="2"/>
  <c r="H26" i="1"/>
  <c r="G54" i="1"/>
  <c r="F27" i="1"/>
  <c r="E52" i="1"/>
  <c r="O144" i="7"/>
  <c r="O142" i="7"/>
  <c r="O141" i="7"/>
  <c r="O145" i="7"/>
  <c r="O263" i="7" s="1"/>
  <c r="O147" i="7"/>
  <c r="O138" i="7"/>
  <c r="O148" i="7"/>
  <c r="E10" i="7"/>
  <c r="E162" i="7" s="1"/>
  <c r="D10" i="7"/>
  <c r="E169" i="7"/>
  <c r="D169" i="7"/>
  <c r="K25" i="14"/>
  <c r="K17" i="14"/>
  <c r="D212" i="7" s="1"/>
  <c r="K19" i="14"/>
  <c r="K16" i="14"/>
  <c r="D161" i="7"/>
  <c r="K13" i="14"/>
  <c r="K24" i="14" s="1"/>
  <c r="K12" i="14"/>
  <c r="D210" i="7" s="1"/>
  <c r="K11" i="14"/>
  <c r="K10" i="14"/>
  <c r="K14" i="14"/>
  <c r="K9" i="14"/>
  <c r="K20" i="14"/>
  <c r="D162" i="7" s="1"/>
  <c r="K15" i="14"/>
  <c r="K8" i="14"/>
  <c r="K7" i="14"/>
  <c r="K5" i="14"/>
  <c r="D204" i="7" s="1"/>
  <c r="K6" i="14"/>
  <c r="D199" i="7" s="1"/>
  <c r="C223" i="7"/>
  <c r="D223" i="7"/>
  <c r="E223" i="7"/>
  <c r="J223" i="7"/>
  <c r="K223" i="7"/>
  <c r="M223" i="7"/>
  <c r="N223" i="7"/>
  <c r="O223" i="7"/>
  <c r="P223" i="7"/>
  <c r="E224" i="7"/>
  <c r="P224" i="7"/>
  <c r="C225" i="7"/>
  <c r="D225" i="7"/>
  <c r="E225" i="7"/>
  <c r="J225" i="7"/>
  <c r="K225" i="7"/>
  <c r="M225" i="7"/>
  <c r="N225" i="7"/>
  <c r="O225" i="7"/>
  <c r="P225" i="7"/>
  <c r="C226" i="7"/>
  <c r="D226" i="7"/>
  <c r="E226" i="7"/>
  <c r="J226" i="7"/>
  <c r="K226" i="7"/>
  <c r="M226" i="7"/>
  <c r="N226" i="7"/>
  <c r="O226" i="7"/>
  <c r="P226" i="7"/>
  <c r="K227" i="7"/>
  <c r="M227" i="7"/>
  <c r="N227" i="7"/>
  <c r="O227" i="7"/>
  <c r="P227" i="7"/>
  <c r="C228" i="7"/>
  <c r="D228" i="7"/>
  <c r="E228" i="7"/>
  <c r="J228" i="7"/>
  <c r="K228" i="7"/>
  <c r="M228" i="7"/>
  <c r="N228" i="7"/>
  <c r="O228" i="7"/>
  <c r="P228" i="7"/>
  <c r="C229" i="7"/>
  <c r="D229" i="7"/>
  <c r="E229" i="7"/>
  <c r="J229" i="7"/>
  <c r="K229" i="7"/>
  <c r="O229" i="7"/>
  <c r="P229" i="7"/>
  <c r="C230" i="7"/>
  <c r="D230" i="7"/>
  <c r="E230" i="7"/>
  <c r="J230" i="7"/>
  <c r="K230" i="7"/>
  <c r="N230" i="7"/>
  <c r="O230" i="7"/>
  <c r="P230" i="7"/>
  <c r="C231" i="7"/>
  <c r="D231" i="7"/>
  <c r="E231" i="7"/>
  <c r="J231" i="7"/>
  <c r="K231" i="7"/>
  <c r="O231" i="7"/>
  <c r="P231" i="7"/>
  <c r="C234" i="7"/>
  <c r="E234" i="7"/>
  <c r="J234" i="7"/>
  <c r="K234" i="7"/>
  <c r="M234" i="7"/>
  <c r="N234" i="7"/>
  <c r="O234" i="7"/>
  <c r="P234" i="7"/>
  <c r="C236" i="7"/>
  <c r="E236" i="7"/>
  <c r="J236" i="7"/>
  <c r="K236" i="7"/>
  <c r="M236" i="7"/>
  <c r="N236" i="7"/>
  <c r="O236" i="7"/>
  <c r="P236" i="7"/>
  <c r="C237" i="7"/>
  <c r="D237" i="7"/>
  <c r="E237" i="7"/>
  <c r="J237" i="7"/>
  <c r="K237" i="7"/>
  <c r="M237" i="7"/>
  <c r="N237" i="7"/>
  <c r="O237" i="7"/>
  <c r="P237" i="7"/>
  <c r="C238" i="7"/>
  <c r="E238" i="7"/>
  <c r="J238" i="7"/>
  <c r="K238" i="7"/>
  <c r="M238" i="7"/>
  <c r="N238" i="7"/>
  <c r="O238" i="7"/>
  <c r="P238" i="7"/>
  <c r="C239" i="7"/>
  <c r="D239" i="7"/>
  <c r="E239" i="7"/>
  <c r="J239" i="7"/>
  <c r="K239" i="7"/>
  <c r="M239" i="7"/>
  <c r="N239" i="7"/>
  <c r="O239" i="7"/>
  <c r="P239" i="7"/>
  <c r="C240" i="7"/>
  <c r="D240" i="7"/>
  <c r="E240" i="7"/>
  <c r="J240" i="7"/>
  <c r="K240" i="7"/>
  <c r="M240" i="7"/>
  <c r="N240" i="7"/>
  <c r="O240" i="7"/>
  <c r="P240" i="7"/>
  <c r="C241" i="7"/>
  <c r="D241" i="7"/>
  <c r="E241" i="7"/>
  <c r="J241" i="7"/>
  <c r="K241" i="7"/>
  <c r="M241" i="7"/>
  <c r="N241" i="7"/>
  <c r="O241" i="7"/>
  <c r="P241" i="7"/>
  <c r="C242" i="7"/>
  <c r="D242" i="7"/>
  <c r="E242" i="7"/>
  <c r="J242" i="7"/>
  <c r="K242" i="7"/>
  <c r="M242" i="7"/>
  <c r="N242" i="7"/>
  <c r="O242" i="7"/>
  <c r="P242" i="7"/>
  <c r="C243" i="7"/>
  <c r="D243" i="7"/>
  <c r="E243" i="7"/>
  <c r="M243" i="7"/>
  <c r="N243" i="7"/>
  <c r="P243" i="7"/>
  <c r="D244" i="7"/>
  <c r="E244" i="7"/>
  <c r="J244" i="7"/>
  <c r="K244" i="7"/>
  <c r="M244" i="7"/>
  <c r="N244" i="7"/>
  <c r="O244" i="7"/>
  <c r="P244" i="7"/>
  <c r="D245" i="7"/>
  <c r="E245" i="7"/>
  <c r="J245" i="7"/>
  <c r="K245" i="7"/>
  <c r="M245" i="7"/>
  <c r="N245" i="7"/>
  <c r="O245" i="7"/>
  <c r="P245" i="7"/>
  <c r="D246" i="7"/>
  <c r="E246" i="7"/>
  <c r="J246" i="7"/>
  <c r="K246" i="7"/>
  <c r="M246" i="7"/>
  <c r="N246" i="7"/>
  <c r="O246" i="7"/>
  <c r="P246" i="7"/>
  <c r="C247" i="7"/>
  <c r="D247" i="7"/>
  <c r="E247" i="7"/>
  <c r="M247" i="7"/>
  <c r="N247" i="7"/>
  <c r="P247" i="7"/>
  <c r="C248" i="7"/>
  <c r="D248" i="7"/>
  <c r="E248" i="7"/>
  <c r="M248" i="7"/>
  <c r="N248" i="7"/>
  <c r="P248" i="7"/>
  <c r="D249" i="7"/>
  <c r="E249" i="7"/>
  <c r="O249" i="7"/>
  <c r="P249" i="7"/>
  <c r="C251" i="7"/>
  <c r="D251" i="7"/>
  <c r="E251" i="7"/>
  <c r="J251" i="7"/>
  <c r="K251" i="7"/>
  <c r="M251" i="7"/>
  <c r="N251" i="7"/>
  <c r="O251" i="7"/>
  <c r="P251" i="7"/>
  <c r="C252" i="7"/>
  <c r="D252" i="7"/>
  <c r="E252" i="7"/>
  <c r="M252" i="7"/>
  <c r="N252" i="7"/>
  <c r="O252" i="7"/>
  <c r="P252" i="7"/>
  <c r="C253" i="7"/>
  <c r="D253" i="7"/>
  <c r="E253" i="7"/>
  <c r="J253" i="7"/>
  <c r="K253" i="7"/>
  <c r="M253" i="7"/>
  <c r="N253" i="7"/>
  <c r="O253" i="7"/>
  <c r="P253" i="7"/>
  <c r="D254" i="7"/>
  <c r="E254" i="7"/>
  <c r="O254" i="7"/>
  <c r="P254" i="7"/>
  <c r="C255" i="7"/>
  <c r="D255" i="7"/>
  <c r="E255" i="7"/>
  <c r="M255" i="7"/>
  <c r="N255" i="7"/>
  <c r="P255" i="7"/>
  <c r="C256" i="7"/>
  <c r="E256" i="7"/>
  <c r="J256" i="7"/>
  <c r="K256" i="7"/>
  <c r="M256" i="7"/>
  <c r="N256" i="7"/>
  <c r="O256" i="7"/>
  <c r="P256" i="7"/>
  <c r="D257" i="7"/>
  <c r="E257" i="7"/>
  <c r="O257" i="7"/>
  <c r="P257" i="7"/>
  <c r="C258" i="7"/>
  <c r="D258" i="7"/>
  <c r="E258" i="7"/>
  <c r="J258" i="7"/>
  <c r="K258" i="7"/>
  <c r="M258" i="7"/>
  <c r="N258" i="7"/>
  <c r="O258" i="7"/>
  <c r="P258" i="7"/>
  <c r="D260" i="7"/>
  <c r="E260" i="7"/>
  <c r="O260" i="7"/>
  <c r="P260" i="7"/>
  <c r="D263" i="7"/>
  <c r="E263" i="7"/>
  <c r="P263" i="7"/>
  <c r="C264" i="7"/>
  <c r="D264" i="7"/>
  <c r="E264" i="7"/>
  <c r="D265" i="7"/>
  <c r="E265" i="7"/>
  <c r="B265" i="7"/>
  <c r="B264" i="7"/>
  <c r="B263" i="7"/>
  <c r="B260" i="7"/>
  <c r="B258" i="7"/>
  <c r="B257" i="7"/>
  <c r="B256" i="7"/>
  <c r="B255" i="7"/>
  <c r="B254" i="7"/>
  <c r="B252" i="7"/>
  <c r="B251" i="7"/>
  <c r="B249" i="7"/>
  <c r="B248" i="7"/>
  <c r="B247" i="7"/>
  <c r="B243" i="7"/>
  <c r="B242" i="7"/>
  <c r="B241" i="7"/>
  <c r="B240" i="7"/>
  <c r="B238" i="7"/>
  <c r="B237" i="7"/>
  <c r="B236" i="7"/>
  <c r="B234" i="7"/>
  <c r="B231" i="7"/>
  <c r="B230" i="7"/>
  <c r="B229" i="7"/>
  <c r="B228" i="7"/>
  <c r="B226" i="7"/>
  <c r="B225" i="7"/>
  <c r="B224" i="7"/>
  <c r="B223" i="7"/>
  <c r="D160" i="7"/>
  <c r="E160" i="7"/>
  <c r="J160" i="7"/>
  <c r="K160" i="7"/>
  <c r="M160" i="7"/>
  <c r="N160" i="7"/>
  <c r="O160" i="7"/>
  <c r="P160" i="7"/>
  <c r="E161" i="7"/>
  <c r="J161" i="7"/>
  <c r="O161" i="7"/>
  <c r="P161" i="7"/>
  <c r="J162" i="7"/>
  <c r="K162" i="7"/>
  <c r="O162" i="7"/>
  <c r="P162" i="7"/>
  <c r="C163" i="7"/>
  <c r="D163" i="7"/>
  <c r="E163" i="7"/>
  <c r="K163" i="7"/>
  <c r="M163" i="7"/>
  <c r="N163" i="7"/>
  <c r="O163" i="7"/>
  <c r="P163" i="7"/>
  <c r="C164" i="7"/>
  <c r="D164" i="7"/>
  <c r="E164" i="7"/>
  <c r="J164" i="7"/>
  <c r="K164" i="7"/>
  <c r="N164" i="7"/>
  <c r="O164" i="7"/>
  <c r="P164" i="7"/>
  <c r="C165" i="7"/>
  <c r="D165" i="7"/>
  <c r="E165" i="7"/>
  <c r="J165" i="7"/>
  <c r="K165" i="7"/>
  <c r="M165" i="7"/>
  <c r="N165" i="7"/>
  <c r="O165" i="7"/>
  <c r="P165" i="7"/>
  <c r="C167" i="7"/>
  <c r="D167" i="7"/>
  <c r="E167" i="7"/>
  <c r="K167" i="7"/>
  <c r="M167" i="7"/>
  <c r="N167" i="7"/>
  <c r="O167" i="7"/>
  <c r="P167" i="7"/>
  <c r="J169" i="7"/>
  <c r="K169" i="7"/>
  <c r="P169" i="7"/>
  <c r="C170" i="7"/>
  <c r="D170" i="7"/>
  <c r="E170" i="7"/>
  <c r="J170" i="7"/>
  <c r="K170" i="7"/>
  <c r="M170" i="7"/>
  <c r="N170" i="7"/>
  <c r="O170" i="7"/>
  <c r="P170" i="7"/>
  <c r="C174" i="7"/>
  <c r="D174" i="7"/>
  <c r="J174" i="7"/>
  <c r="K174" i="7"/>
  <c r="M174" i="7"/>
  <c r="N174" i="7"/>
  <c r="O174" i="7"/>
  <c r="P174" i="7"/>
  <c r="C177" i="7"/>
  <c r="D177" i="7"/>
  <c r="E177" i="7"/>
  <c r="J177" i="7"/>
  <c r="K177" i="7"/>
  <c r="M177" i="7"/>
  <c r="N177" i="7"/>
  <c r="O177" i="7"/>
  <c r="P177" i="7"/>
  <c r="C178" i="7"/>
  <c r="D178" i="7"/>
  <c r="E178" i="7"/>
  <c r="K178" i="7"/>
  <c r="M178" i="7"/>
  <c r="N178" i="7"/>
  <c r="O178" i="7"/>
  <c r="P178" i="7"/>
  <c r="C179" i="7"/>
  <c r="D179" i="7"/>
  <c r="E179" i="7"/>
  <c r="J179" i="7"/>
  <c r="K179" i="7"/>
  <c r="M179" i="7"/>
  <c r="N179" i="7"/>
  <c r="P179" i="7"/>
  <c r="C180" i="7"/>
  <c r="D180" i="7"/>
  <c r="E180" i="7"/>
  <c r="J180" i="7"/>
  <c r="K180" i="7"/>
  <c r="M180" i="7"/>
  <c r="N180" i="7"/>
  <c r="O180" i="7"/>
  <c r="P180" i="7"/>
  <c r="C181" i="7"/>
  <c r="D181" i="7"/>
  <c r="E181" i="7"/>
  <c r="J181" i="7"/>
  <c r="K181" i="7"/>
  <c r="M181" i="7"/>
  <c r="N181" i="7"/>
  <c r="O181" i="7"/>
  <c r="P181" i="7"/>
  <c r="C183" i="7"/>
  <c r="D183" i="7"/>
  <c r="E183" i="7"/>
  <c r="J183" i="7"/>
  <c r="K183" i="7"/>
  <c r="M183" i="7"/>
  <c r="N183" i="7"/>
  <c r="O183" i="7"/>
  <c r="P183" i="7"/>
  <c r="C185" i="7"/>
  <c r="D185" i="7"/>
  <c r="E185" i="7"/>
  <c r="J185" i="7"/>
  <c r="K185" i="7"/>
  <c r="M185" i="7"/>
  <c r="N185" i="7"/>
  <c r="O185" i="7"/>
  <c r="P185" i="7"/>
  <c r="D186" i="7"/>
  <c r="E186" i="7"/>
  <c r="K186" i="7"/>
  <c r="M186" i="7"/>
  <c r="N186" i="7"/>
  <c r="O186" i="7"/>
  <c r="P186" i="7"/>
  <c r="D187" i="7"/>
  <c r="E187" i="7"/>
  <c r="J187" i="7"/>
  <c r="K187" i="7"/>
  <c r="N187" i="7"/>
  <c r="O187" i="7"/>
  <c r="P187" i="7"/>
  <c r="D188" i="7"/>
  <c r="E188" i="7"/>
  <c r="J188" i="7"/>
  <c r="K188" i="7"/>
  <c r="M188" i="7"/>
  <c r="N188" i="7"/>
  <c r="O188" i="7"/>
  <c r="P188" i="7"/>
  <c r="D189" i="7"/>
  <c r="E189" i="7"/>
  <c r="J189" i="7"/>
  <c r="K189" i="7"/>
  <c r="M189" i="7"/>
  <c r="N189" i="7"/>
  <c r="O189" i="7"/>
  <c r="P189" i="7"/>
  <c r="C192" i="7"/>
  <c r="D192" i="7"/>
  <c r="E192" i="7"/>
  <c r="J192" i="7"/>
  <c r="K192" i="7"/>
  <c r="N192" i="7"/>
  <c r="O192" i="7"/>
  <c r="P192" i="7"/>
  <c r="D193" i="7"/>
  <c r="E193" i="7"/>
  <c r="J193" i="7"/>
  <c r="K193" i="7"/>
  <c r="O193" i="7"/>
  <c r="P193" i="7"/>
  <c r="D195" i="7"/>
  <c r="E195" i="7"/>
  <c r="J195" i="7"/>
  <c r="O195" i="7"/>
  <c r="P195" i="7"/>
  <c r="C196" i="7"/>
  <c r="D196" i="7"/>
  <c r="E196" i="7"/>
  <c r="J196" i="7"/>
  <c r="K196" i="7"/>
  <c r="O196" i="7"/>
  <c r="P196" i="7"/>
  <c r="D197" i="7"/>
  <c r="E197" i="7"/>
  <c r="J197" i="7"/>
  <c r="K197" i="7"/>
  <c r="N197" i="7"/>
  <c r="O197" i="7"/>
  <c r="P197" i="7"/>
  <c r="C199" i="7"/>
  <c r="E199" i="7"/>
  <c r="J199" i="7"/>
  <c r="K199" i="7"/>
  <c r="N199" i="7"/>
  <c r="O199" i="7"/>
  <c r="P199" i="7"/>
  <c r="D200" i="7"/>
  <c r="E200" i="7"/>
  <c r="J200" i="7"/>
  <c r="K200" i="7"/>
  <c r="N200" i="7"/>
  <c r="O200" i="7"/>
  <c r="P200" i="7"/>
  <c r="C201" i="7"/>
  <c r="D201" i="7"/>
  <c r="E201" i="7"/>
  <c r="J201" i="7"/>
  <c r="K201" i="7"/>
  <c r="N201" i="7"/>
  <c r="O201" i="7"/>
  <c r="P201" i="7"/>
  <c r="C202" i="7"/>
  <c r="D202" i="7"/>
  <c r="E202" i="7"/>
  <c r="J202" i="7"/>
  <c r="K202" i="7"/>
  <c r="N202" i="7"/>
  <c r="O202" i="7"/>
  <c r="P202" i="7"/>
  <c r="E204" i="7"/>
  <c r="J204" i="7"/>
  <c r="K204" i="7"/>
  <c r="O204" i="7"/>
  <c r="P204" i="7"/>
  <c r="D206" i="7"/>
  <c r="E206" i="7"/>
  <c r="J206" i="7"/>
  <c r="K206" i="7"/>
  <c r="N206" i="7"/>
  <c r="O206" i="7"/>
  <c r="P206" i="7"/>
  <c r="C207" i="7"/>
  <c r="D207" i="7"/>
  <c r="E207" i="7"/>
  <c r="J207" i="7"/>
  <c r="K207" i="7"/>
  <c r="N207" i="7"/>
  <c r="O207" i="7"/>
  <c r="P207" i="7"/>
  <c r="C209" i="7"/>
  <c r="D209" i="7"/>
  <c r="E209" i="7"/>
  <c r="J209" i="7"/>
  <c r="K209" i="7"/>
  <c r="N209" i="7"/>
  <c r="O209" i="7"/>
  <c r="P209" i="7"/>
  <c r="C210" i="7"/>
  <c r="E210" i="7"/>
  <c r="J210" i="7"/>
  <c r="K210" i="7"/>
  <c r="N210" i="7"/>
  <c r="O210" i="7"/>
  <c r="P210" i="7"/>
  <c r="D211" i="7"/>
  <c r="E211" i="7"/>
  <c r="J211" i="7"/>
  <c r="K211" i="7"/>
  <c r="N211" i="7"/>
  <c r="O211" i="7"/>
  <c r="P211" i="7"/>
  <c r="D216" i="7"/>
  <c r="E216" i="7"/>
  <c r="J216" i="7"/>
  <c r="K216" i="7"/>
  <c r="N216" i="7"/>
  <c r="O216" i="7"/>
  <c r="P216" i="7"/>
  <c r="D218" i="7"/>
  <c r="E218" i="7"/>
  <c r="J218" i="7"/>
  <c r="K218" i="7"/>
  <c r="O218" i="7"/>
  <c r="P218" i="7"/>
  <c r="D219" i="7"/>
  <c r="E219" i="7"/>
  <c r="J219" i="7"/>
  <c r="K219" i="7"/>
  <c r="O219" i="7"/>
  <c r="P219" i="7"/>
  <c r="B218" i="7"/>
  <c r="A73" i="7"/>
  <c r="B217" i="7"/>
  <c r="B210" i="7"/>
  <c r="B209" i="7"/>
  <c r="B207" i="7"/>
  <c r="B202" i="7"/>
  <c r="B201" i="7"/>
  <c r="B199" i="7"/>
  <c r="B196" i="7"/>
  <c r="B192" i="7"/>
  <c r="B185" i="7"/>
  <c r="B183" i="7"/>
  <c r="B181" i="7"/>
  <c r="B180" i="7"/>
  <c r="B179" i="7"/>
  <c r="B178" i="7"/>
  <c r="B177" i="7"/>
  <c r="B170" i="7"/>
  <c r="B167" i="7"/>
  <c r="A263" i="7"/>
  <c r="A264" i="7"/>
  <c r="A265" i="7"/>
  <c r="A257" i="7"/>
  <c r="A258" i="7"/>
  <c r="A259" i="7"/>
  <c r="A260" i="7"/>
  <c r="A261" i="7"/>
  <c r="A262" i="7"/>
  <c r="A224" i="7"/>
  <c r="A225" i="7"/>
  <c r="A226" i="7"/>
  <c r="A227" i="7"/>
  <c r="A228" i="7"/>
  <c r="A229" i="7"/>
  <c r="A230" i="7"/>
  <c r="A231" i="7"/>
  <c r="A234" i="7"/>
  <c r="A236" i="7"/>
  <c r="A237" i="7"/>
  <c r="A238" i="7"/>
  <c r="A239" i="7"/>
  <c r="A240" i="7"/>
  <c r="A241" i="7"/>
  <c r="A242" i="7"/>
  <c r="A243" i="7"/>
  <c r="A244" i="7"/>
  <c r="A245" i="7"/>
  <c r="A246" i="7"/>
  <c r="A247" i="7"/>
  <c r="A248" i="7"/>
  <c r="A249" i="7"/>
  <c r="A250" i="7"/>
  <c r="A251" i="7"/>
  <c r="A252" i="7"/>
  <c r="A253" i="7"/>
  <c r="A254" i="7"/>
  <c r="A255" i="7"/>
  <c r="A256" i="7"/>
  <c r="A223" i="7"/>
  <c r="A219" i="7"/>
  <c r="A218" i="7"/>
  <c r="A188" i="7"/>
  <c r="A189" i="7"/>
  <c r="A190" i="7"/>
  <c r="A191" i="7"/>
  <c r="A192" i="7"/>
  <c r="A193" i="7"/>
  <c r="A194" i="7"/>
  <c r="A195" i="7"/>
  <c r="A196" i="7"/>
  <c r="A197" i="7"/>
  <c r="A199" i="7"/>
  <c r="A200" i="7"/>
  <c r="A201" i="7"/>
  <c r="A202" i="7"/>
  <c r="A203" i="7"/>
  <c r="A204" i="7"/>
  <c r="A206" i="7"/>
  <c r="A207" i="7"/>
  <c r="A209" i="7"/>
  <c r="A210" i="7"/>
  <c r="A211" i="7"/>
  <c r="A212" i="7"/>
  <c r="A213" i="7"/>
  <c r="A214" i="7"/>
  <c r="A216" i="7"/>
  <c r="A217" i="7"/>
  <c r="A187" i="7"/>
  <c r="A186" i="7"/>
  <c r="A185" i="7"/>
  <c r="A183" i="7"/>
  <c r="A182" i="7"/>
  <c r="A181" i="7"/>
  <c r="A180" i="7"/>
  <c r="A179" i="7"/>
  <c r="A178" i="7"/>
  <c r="A177" i="7"/>
  <c r="A174" i="7"/>
  <c r="A176" i="7"/>
  <c r="A169" i="7"/>
  <c r="A170" i="7"/>
  <c r="A167" i="7"/>
  <c r="A165" i="7"/>
  <c r="A161" i="7"/>
  <c r="A162" i="7"/>
  <c r="A163" i="7"/>
  <c r="A164" i="7"/>
  <c r="A160" i="7"/>
  <c r="B165" i="7"/>
  <c r="B136" i="7"/>
  <c r="C136" i="7"/>
  <c r="D136" i="7"/>
  <c r="E136" i="7"/>
  <c r="P136" i="7"/>
  <c r="A136" i="7"/>
  <c r="A143" i="7"/>
  <c r="A140" i="7"/>
  <c r="A139" i="7"/>
  <c r="A138" i="7"/>
  <c r="A137" i="7"/>
  <c r="A148" i="7"/>
  <c r="A147" i="7"/>
  <c r="A142" i="7"/>
  <c r="A141" i="7"/>
  <c r="A146" i="7"/>
  <c r="A145" i="7"/>
  <c r="A144" i="7"/>
  <c r="B118" i="7"/>
  <c r="C118" i="7"/>
  <c r="D118" i="7"/>
  <c r="E118" i="7"/>
  <c r="O118" i="7"/>
  <c r="P118" i="7"/>
  <c r="A118" i="7"/>
  <c r="B102" i="7"/>
  <c r="C102" i="7"/>
  <c r="D102" i="7"/>
  <c r="E102" i="7"/>
  <c r="J102" i="7"/>
  <c r="K102" i="7"/>
  <c r="K115" i="7" s="1"/>
  <c r="A102" i="7"/>
  <c r="A91" i="7"/>
  <c r="A81" i="7"/>
  <c r="B8" i="24"/>
  <c r="I10" i="24"/>
  <c r="I6" i="24"/>
  <c r="I7" i="24"/>
  <c r="I8" i="24"/>
  <c r="I9" i="24"/>
  <c r="I5" i="24"/>
  <c r="G3" i="24"/>
  <c r="G4" i="24" s="1"/>
  <c r="B4" i="24" s="1"/>
  <c r="A71" i="7"/>
  <c r="B9" i="15"/>
  <c r="B10" i="15"/>
  <c r="B5" i="15"/>
  <c r="B5" i="42" s="1"/>
  <c r="K6" i="42" s="1"/>
  <c r="B5" i="23"/>
  <c r="O20" i="23"/>
  <c r="B9" i="23"/>
  <c r="O7" i="23" s="1"/>
  <c r="O19" i="23"/>
  <c r="O9" i="23"/>
  <c r="I4" i="24"/>
  <c r="EI258" i="7" l="1"/>
  <c r="KN258" i="7"/>
  <c r="JQ258" i="7"/>
  <c r="IT258" i="7"/>
  <c r="HW258" i="7"/>
  <c r="GC258" i="7"/>
  <c r="GZ258" i="7"/>
  <c r="FF258" i="7"/>
  <c r="KN164" i="7"/>
  <c r="JQ164" i="7"/>
  <c r="IT164" i="7"/>
  <c r="HW164" i="7"/>
  <c r="GC164" i="7"/>
  <c r="GZ164" i="7"/>
  <c r="FF164" i="7"/>
  <c r="KN179" i="7"/>
  <c r="JQ179" i="7"/>
  <c r="IT179" i="7"/>
  <c r="HW179" i="7"/>
  <c r="GZ179" i="7"/>
  <c r="GC179" i="7"/>
  <c r="FF179" i="7"/>
  <c r="KN212" i="7"/>
  <c r="JQ212" i="7"/>
  <c r="IT212" i="7"/>
  <c r="HW212" i="7"/>
  <c r="GC212" i="7"/>
  <c r="GZ212" i="7"/>
  <c r="FF212" i="7"/>
  <c r="KN197" i="7"/>
  <c r="JQ197" i="7"/>
  <c r="HW197" i="7"/>
  <c r="GZ197" i="7"/>
  <c r="IT197" i="7"/>
  <c r="GC197" i="7"/>
  <c r="FF197" i="7"/>
  <c r="EI223" i="7"/>
  <c r="KN223" i="7"/>
  <c r="JQ223" i="7"/>
  <c r="IT223" i="7"/>
  <c r="HW223" i="7"/>
  <c r="GZ223" i="7"/>
  <c r="GC223" i="7"/>
  <c r="FF223" i="7"/>
  <c r="EI245" i="7"/>
  <c r="KN245" i="7"/>
  <c r="JQ245" i="7"/>
  <c r="IT245" i="7"/>
  <c r="HW245" i="7"/>
  <c r="GZ245" i="7"/>
  <c r="GC245" i="7"/>
  <c r="FF245" i="7"/>
  <c r="EI230" i="7"/>
  <c r="KN230" i="7"/>
  <c r="JQ230" i="7"/>
  <c r="IT230" i="7"/>
  <c r="HW230" i="7"/>
  <c r="GZ230" i="7"/>
  <c r="GC230" i="7"/>
  <c r="FF230" i="7"/>
  <c r="EI257" i="7"/>
  <c r="KN257" i="7"/>
  <c r="JQ257" i="7"/>
  <c r="IT257" i="7"/>
  <c r="HW257" i="7"/>
  <c r="GZ257" i="7"/>
  <c r="GC257" i="7"/>
  <c r="FF257" i="7"/>
  <c r="KN219" i="7"/>
  <c r="JQ219" i="7"/>
  <c r="IT219" i="7"/>
  <c r="HW219" i="7"/>
  <c r="GZ219" i="7"/>
  <c r="GC219" i="7"/>
  <c r="FF219" i="7"/>
  <c r="EI229" i="7"/>
  <c r="KN229" i="7"/>
  <c r="JQ229" i="7"/>
  <c r="IT229" i="7"/>
  <c r="HW229" i="7"/>
  <c r="GZ229" i="7"/>
  <c r="GC229" i="7"/>
  <c r="FF229" i="7"/>
  <c r="KN162" i="7"/>
  <c r="JQ162" i="7"/>
  <c r="IT162" i="7"/>
  <c r="HW162" i="7"/>
  <c r="GZ162" i="7"/>
  <c r="GC162" i="7"/>
  <c r="FF162" i="7"/>
  <c r="KN181" i="7"/>
  <c r="JQ181" i="7"/>
  <c r="HW181" i="7"/>
  <c r="IT181" i="7"/>
  <c r="GZ181" i="7"/>
  <c r="GC181" i="7"/>
  <c r="FF181" i="7"/>
  <c r="KN210" i="7"/>
  <c r="JQ210" i="7"/>
  <c r="IT210" i="7"/>
  <c r="HW210" i="7"/>
  <c r="GZ210" i="7"/>
  <c r="GC210" i="7"/>
  <c r="FF210" i="7"/>
  <c r="KN195" i="7"/>
  <c r="JQ195" i="7"/>
  <c r="IT195" i="7"/>
  <c r="GZ195" i="7"/>
  <c r="HW195" i="7"/>
  <c r="GC195" i="7"/>
  <c r="FF195" i="7"/>
  <c r="EI255" i="7"/>
  <c r="KN255" i="7"/>
  <c r="JQ255" i="7"/>
  <c r="IT255" i="7"/>
  <c r="HW255" i="7"/>
  <c r="GZ255" i="7"/>
  <c r="GC255" i="7"/>
  <c r="FF255" i="7"/>
  <c r="EI243" i="7"/>
  <c r="KN243" i="7"/>
  <c r="JQ243" i="7"/>
  <c r="HW243" i="7"/>
  <c r="GZ243" i="7"/>
  <c r="IT243" i="7"/>
  <c r="GC243" i="7"/>
  <c r="FF243" i="7"/>
  <c r="EI228" i="7"/>
  <c r="KN228" i="7"/>
  <c r="JQ228" i="7"/>
  <c r="IT228" i="7"/>
  <c r="HW228" i="7"/>
  <c r="GZ228" i="7"/>
  <c r="GC228" i="7"/>
  <c r="FF228" i="7"/>
  <c r="EI264" i="7"/>
  <c r="JQ264" i="7"/>
  <c r="KN264" i="7"/>
  <c r="IT264" i="7"/>
  <c r="HW264" i="7"/>
  <c r="GZ264" i="7"/>
  <c r="GC264" i="7"/>
  <c r="FF264" i="7"/>
  <c r="KN178" i="7"/>
  <c r="JQ178" i="7"/>
  <c r="IT178" i="7"/>
  <c r="HW178" i="7"/>
  <c r="GC178" i="7"/>
  <c r="GZ178" i="7"/>
  <c r="FF178" i="7"/>
  <c r="KN163" i="7"/>
  <c r="JQ163" i="7"/>
  <c r="IT163" i="7"/>
  <c r="HW163" i="7"/>
  <c r="GZ163" i="7"/>
  <c r="GC163" i="7"/>
  <c r="FF163" i="7"/>
  <c r="EI242" i="7"/>
  <c r="KN242" i="7"/>
  <c r="JQ242" i="7"/>
  <c r="IT242" i="7"/>
  <c r="GZ242" i="7"/>
  <c r="HW242" i="7"/>
  <c r="GC242" i="7"/>
  <c r="FF242" i="7"/>
  <c r="EI256" i="7"/>
  <c r="KN256" i="7"/>
  <c r="JQ256" i="7"/>
  <c r="IT256" i="7"/>
  <c r="GZ256" i="7"/>
  <c r="HW256" i="7"/>
  <c r="GC256" i="7"/>
  <c r="FF256" i="7"/>
  <c r="EI254" i="7"/>
  <c r="KN254" i="7"/>
  <c r="JQ254" i="7"/>
  <c r="IT254" i="7"/>
  <c r="GZ254" i="7"/>
  <c r="HW254" i="7"/>
  <c r="GC254" i="7"/>
  <c r="FF254" i="7"/>
  <c r="KN165" i="7"/>
  <c r="JQ165" i="7"/>
  <c r="IT165" i="7"/>
  <c r="HW165" i="7"/>
  <c r="GZ165" i="7"/>
  <c r="GC165" i="7"/>
  <c r="FF165" i="7"/>
  <c r="KN183" i="7"/>
  <c r="JQ183" i="7"/>
  <c r="GZ183" i="7"/>
  <c r="HW183" i="7"/>
  <c r="IT183" i="7"/>
  <c r="GC183" i="7"/>
  <c r="FF183" i="7"/>
  <c r="KN207" i="7"/>
  <c r="JQ207" i="7"/>
  <c r="IT207" i="7"/>
  <c r="GZ207" i="7"/>
  <c r="HW207" i="7"/>
  <c r="GC207" i="7"/>
  <c r="FF207" i="7"/>
  <c r="KN193" i="7"/>
  <c r="JQ193" i="7"/>
  <c r="IT193" i="7"/>
  <c r="HW193" i="7"/>
  <c r="GZ193" i="7"/>
  <c r="GC193" i="7"/>
  <c r="FF193" i="7"/>
  <c r="EI253" i="7"/>
  <c r="KN253" i="7"/>
  <c r="JQ253" i="7"/>
  <c r="IT253" i="7"/>
  <c r="GZ253" i="7"/>
  <c r="GC253" i="7"/>
  <c r="HW253" i="7"/>
  <c r="FF253" i="7"/>
  <c r="EI241" i="7"/>
  <c r="KN241" i="7"/>
  <c r="JQ241" i="7"/>
  <c r="IT241" i="7"/>
  <c r="GZ241" i="7"/>
  <c r="HW241" i="7"/>
  <c r="GC241" i="7"/>
  <c r="FF241" i="7"/>
  <c r="EI226" i="7"/>
  <c r="KN226" i="7"/>
  <c r="JQ226" i="7"/>
  <c r="IT226" i="7"/>
  <c r="HW226" i="7"/>
  <c r="GZ226" i="7"/>
  <c r="GC226" i="7"/>
  <c r="FF226" i="7"/>
  <c r="KN199" i="7"/>
  <c r="JQ199" i="7"/>
  <c r="IT199" i="7"/>
  <c r="HW199" i="7"/>
  <c r="GZ199" i="7"/>
  <c r="FF199" i="7"/>
  <c r="GC199" i="7"/>
  <c r="EI265" i="7"/>
  <c r="KN265" i="7"/>
  <c r="JQ265" i="7"/>
  <c r="IT265" i="7"/>
  <c r="GZ265" i="7"/>
  <c r="HW265" i="7"/>
  <c r="GC265" i="7"/>
  <c r="FF265" i="7"/>
  <c r="KN182" i="7"/>
  <c r="JQ182" i="7"/>
  <c r="IT182" i="7"/>
  <c r="HW182" i="7"/>
  <c r="GZ182" i="7"/>
  <c r="FF182" i="7"/>
  <c r="GC182" i="7"/>
  <c r="EI227" i="7"/>
  <c r="KN227" i="7"/>
  <c r="JQ227" i="7"/>
  <c r="IT227" i="7"/>
  <c r="HW227" i="7"/>
  <c r="GZ227" i="7"/>
  <c r="GC227" i="7"/>
  <c r="FF227" i="7"/>
  <c r="KN167" i="7"/>
  <c r="JQ167" i="7"/>
  <c r="IT167" i="7"/>
  <c r="HW167" i="7"/>
  <c r="GZ167" i="7"/>
  <c r="GC167" i="7"/>
  <c r="FF167" i="7"/>
  <c r="KN185" i="7"/>
  <c r="JQ185" i="7"/>
  <c r="IT185" i="7"/>
  <c r="HW185" i="7"/>
  <c r="GZ185" i="7"/>
  <c r="GC185" i="7"/>
  <c r="FF185" i="7"/>
  <c r="KN206" i="7"/>
  <c r="JQ206" i="7"/>
  <c r="IT206" i="7"/>
  <c r="HW206" i="7"/>
  <c r="GZ206" i="7"/>
  <c r="GC206" i="7"/>
  <c r="FF206" i="7"/>
  <c r="KN192" i="7"/>
  <c r="JQ192" i="7"/>
  <c r="IT192" i="7"/>
  <c r="HW192" i="7"/>
  <c r="GZ192" i="7"/>
  <c r="GC192" i="7"/>
  <c r="FF192" i="7"/>
  <c r="EI252" i="7"/>
  <c r="KN252" i="7"/>
  <c r="JQ252" i="7"/>
  <c r="IT252" i="7"/>
  <c r="HW252" i="7"/>
  <c r="GZ252" i="7"/>
  <c r="GC252" i="7"/>
  <c r="FF252" i="7"/>
  <c r="EI240" i="7"/>
  <c r="KN240" i="7"/>
  <c r="JQ240" i="7"/>
  <c r="HW240" i="7"/>
  <c r="GZ240" i="7"/>
  <c r="IT240" i="7"/>
  <c r="GC240" i="7"/>
  <c r="FF240" i="7"/>
  <c r="EI225" i="7"/>
  <c r="KN225" i="7"/>
  <c r="JQ225" i="7"/>
  <c r="IT225" i="7"/>
  <c r="HW225" i="7"/>
  <c r="GZ225" i="7"/>
  <c r="GC225" i="7"/>
  <c r="FF225" i="7"/>
  <c r="EI231" i="7"/>
  <c r="KN231" i="7"/>
  <c r="JQ231" i="7"/>
  <c r="IT231" i="7"/>
  <c r="HW231" i="7"/>
  <c r="GZ231" i="7"/>
  <c r="GC231" i="7"/>
  <c r="FF231" i="7"/>
  <c r="KN196" i="7"/>
  <c r="JQ196" i="7"/>
  <c r="IT196" i="7"/>
  <c r="GZ196" i="7"/>
  <c r="HW196" i="7"/>
  <c r="GC196" i="7"/>
  <c r="FF196" i="7"/>
  <c r="KN161" i="7"/>
  <c r="JQ161" i="7"/>
  <c r="IT161" i="7"/>
  <c r="HW161" i="7"/>
  <c r="GZ161" i="7"/>
  <c r="GC161" i="7"/>
  <c r="FF161" i="7"/>
  <c r="EI263" i="7"/>
  <c r="KN263" i="7"/>
  <c r="JQ263" i="7"/>
  <c r="IT263" i="7"/>
  <c r="HW263" i="7"/>
  <c r="GZ263" i="7"/>
  <c r="GC263" i="7"/>
  <c r="FF263" i="7"/>
  <c r="KN170" i="7"/>
  <c r="JQ170" i="7"/>
  <c r="IT170" i="7"/>
  <c r="HW170" i="7"/>
  <c r="GZ170" i="7"/>
  <c r="GC170" i="7"/>
  <c r="FF170" i="7"/>
  <c r="KN186" i="7"/>
  <c r="JQ186" i="7"/>
  <c r="IT186" i="7"/>
  <c r="HW186" i="7"/>
  <c r="GZ186" i="7"/>
  <c r="GC186" i="7"/>
  <c r="FF186" i="7"/>
  <c r="KN204" i="7"/>
  <c r="JQ204" i="7"/>
  <c r="IT204" i="7"/>
  <c r="HW204" i="7"/>
  <c r="GZ204" i="7"/>
  <c r="GC204" i="7"/>
  <c r="FF204" i="7"/>
  <c r="KN191" i="7"/>
  <c r="JQ191" i="7"/>
  <c r="IT191" i="7"/>
  <c r="HW191" i="7"/>
  <c r="GZ191" i="7"/>
  <c r="GC191" i="7"/>
  <c r="FF191" i="7"/>
  <c r="EI251" i="7"/>
  <c r="KN251" i="7"/>
  <c r="JQ251" i="7"/>
  <c r="IT251" i="7"/>
  <c r="HW251" i="7"/>
  <c r="GZ251" i="7"/>
  <c r="GC251" i="7"/>
  <c r="FF251" i="7"/>
  <c r="EI239" i="7"/>
  <c r="KN239" i="7"/>
  <c r="JQ239" i="7"/>
  <c r="IT239" i="7"/>
  <c r="HW239" i="7"/>
  <c r="GZ239" i="7"/>
  <c r="GC239" i="7"/>
  <c r="FF239" i="7"/>
  <c r="EI224" i="7"/>
  <c r="KN224" i="7"/>
  <c r="JQ224" i="7"/>
  <c r="IT224" i="7"/>
  <c r="HW224" i="7"/>
  <c r="GC224" i="7"/>
  <c r="GZ224" i="7"/>
  <c r="FF224" i="7"/>
  <c r="KN169" i="7"/>
  <c r="JQ169" i="7"/>
  <c r="IT169" i="7"/>
  <c r="HW169" i="7"/>
  <c r="GZ169" i="7"/>
  <c r="GC169" i="7"/>
  <c r="FF169" i="7"/>
  <c r="KN187" i="7"/>
  <c r="JQ187" i="7"/>
  <c r="IT187" i="7"/>
  <c r="HW187" i="7"/>
  <c r="GZ187" i="7"/>
  <c r="GC187" i="7"/>
  <c r="FF187" i="7"/>
  <c r="KN203" i="7"/>
  <c r="JQ203" i="7"/>
  <c r="IT203" i="7"/>
  <c r="HW203" i="7"/>
  <c r="GZ203" i="7"/>
  <c r="GC203" i="7"/>
  <c r="FF203" i="7"/>
  <c r="KN190" i="7"/>
  <c r="JQ190" i="7"/>
  <c r="IT190" i="7"/>
  <c r="HW190" i="7"/>
  <c r="GC190" i="7"/>
  <c r="FF190" i="7"/>
  <c r="GZ190" i="7"/>
  <c r="EI250" i="7"/>
  <c r="KN250" i="7"/>
  <c r="JQ250" i="7"/>
  <c r="IT250" i="7"/>
  <c r="HW250" i="7"/>
  <c r="GZ250" i="7"/>
  <c r="GC250" i="7"/>
  <c r="FF250" i="7"/>
  <c r="EI238" i="7"/>
  <c r="KN238" i="7"/>
  <c r="JQ238" i="7"/>
  <c r="IT238" i="7"/>
  <c r="HW238" i="7"/>
  <c r="GZ238" i="7"/>
  <c r="GC238" i="7"/>
  <c r="FF238" i="7"/>
  <c r="EI262" i="7"/>
  <c r="KN262" i="7"/>
  <c r="JQ262" i="7"/>
  <c r="IT262" i="7"/>
  <c r="HW262" i="7"/>
  <c r="GZ262" i="7"/>
  <c r="GC262" i="7"/>
  <c r="FF262" i="7"/>
  <c r="KN213" i="7"/>
  <c r="JQ213" i="7"/>
  <c r="IT213" i="7"/>
  <c r="HW213" i="7"/>
  <c r="GZ213" i="7"/>
  <c r="GC213" i="7"/>
  <c r="FF213" i="7"/>
  <c r="EI244" i="7"/>
  <c r="KN244" i="7"/>
  <c r="JQ244" i="7"/>
  <c r="IT244" i="7"/>
  <c r="HW244" i="7"/>
  <c r="GZ244" i="7"/>
  <c r="GC244" i="7"/>
  <c r="FF244" i="7"/>
  <c r="KN209" i="7"/>
  <c r="JQ209" i="7"/>
  <c r="IT209" i="7"/>
  <c r="HW209" i="7"/>
  <c r="GZ209" i="7"/>
  <c r="GC209" i="7"/>
  <c r="FF209" i="7"/>
  <c r="KN176" i="7"/>
  <c r="JQ176" i="7"/>
  <c r="IT176" i="7"/>
  <c r="HW176" i="7"/>
  <c r="GC176" i="7"/>
  <c r="GZ176" i="7"/>
  <c r="FF176" i="7"/>
  <c r="KN217" i="7"/>
  <c r="JQ217" i="7"/>
  <c r="IT217" i="7"/>
  <c r="HW217" i="7"/>
  <c r="GZ217" i="7"/>
  <c r="GC217" i="7"/>
  <c r="FF217" i="7"/>
  <c r="KN202" i="7"/>
  <c r="JQ202" i="7"/>
  <c r="IT202" i="7"/>
  <c r="HW202" i="7"/>
  <c r="GZ202" i="7"/>
  <c r="GC202" i="7"/>
  <c r="FF202" i="7"/>
  <c r="KN189" i="7"/>
  <c r="JQ189" i="7"/>
  <c r="IT189" i="7"/>
  <c r="HW189" i="7"/>
  <c r="GZ189" i="7"/>
  <c r="GC189" i="7"/>
  <c r="FF189" i="7"/>
  <c r="EI249" i="7"/>
  <c r="KN249" i="7"/>
  <c r="JQ249" i="7"/>
  <c r="IT249" i="7"/>
  <c r="HW249" i="7"/>
  <c r="GZ249" i="7"/>
  <c r="GC249" i="7"/>
  <c r="FF249" i="7"/>
  <c r="EI237" i="7"/>
  <c r="KN237" i="7"/>
  <c r="JQ237" i="7"/>
  <c r="IT237" i="7"/>
  <c r="HW237" i="7"/>
  <c r="GZ237" i="7"/>
  <c r="GC237" i="7"/>
  <c r="FF237" i="7"/>
  <c r="EI261" i="7"/>
  <c r="KN261" i="7"/>
  <c r="JQ261" i="7"/>
  <c r="IT261" i="7"/>
  <c r="HW261" i="7"/>
  <c r="GZ261" i="7"/>
  <c r="GC261" i="7"/>
  <c r="FF261" i="7"/>
  <c r="KN160" i="7"/>
  <c r="JQ160" i="7"/>
  <c r="IT160" i="7"/>
  <c r="HW160" i="7"/>
  <c r="GZ160" i="7"/>
  <c r="FF160" i="7"/>
  <c r="GC160" i="7"/>
  <c r="EI160" i="7"/>
  <c r="KN211" i="7"/>
  <c r="JQ211" i="7"/>
  <c r="IT211" i="7"/>
  <c r="HW211" i="7"/>
  <c r="GZ211" i="7"/>
  <c r="GC211" i="7"/>
  <c r="FF211" i="7"/>
  <c r="KN194" i="7"/>
  <c r="JQ194" i="7"/>
  <c r="HW194" i="7"/>
  <c r="GZ194" i="7"/>
  <c r="IT194" i="7"/>
  <c r="GC194" i="7"/>
  <c r="FF194" i="7"/>
  <c r="KN174" i="7"/>
  <c r="IT174" i="7"/>
  <c r="JQ174" i="7"/>
  <c r="HW174" i="7"/>
  <c r="GZ174" i="7"/>
  <c r="GC174" i="7"/>
  <c r="FF174" i="7"/>
  <c r="KN216" i="7"/>
  <c r="JQ216" i="7"/>
  <c r="IT216" i="7"/>
  <c r="HW216" i="7"/>
  <c r="GZ216" i="7"/>
  <c r="GC216" i="7"/>
  <c r="FF216" i="7"/>
  <c r="KN201" i="7"/>
  <c r="JQ201" i="7"/>
  <c r="IT201" i="7"/>
  <c r="HW201" i="7"/>
  <c r="GZ201" i="7"/>
  <c r="GC201" i="7"/>
  <c r="FF201" i="7"/>
  <c r="KN188" i="7"/>
  <c r="JQ188" i="7"/>
  <c r="IT188" i="7"/>
  <c r="HW188" i="7"/>
  <c r="GC188" i="7"/>
  <c r="GZ188" i="7"/>
  <c r="FF188" i="7"/>
  <c r="EI248" i="7"/>
  <c r="KN248" i="7"/>
  <c r="JQ248" i="7"/>
  <c r="IT248" i="7"/>
  <c r="HW248" i="7"/>
  <c r="GC248" i="7"/>
  <c r="FF248" i="7"/>
  <c r="GZ248" i="7"/>
  <c r="EI236" i="7"/>
  <c r="KN236" i="7"/>
  <c r="JQ236" i="7"/>
  <c r="IT236" i="7"/>
  <c r="HW236" i="7"/>
  <c r="GC236" i="7"/>
  <c r="GZ236" i="7"/>
  <c r="FF236" i="7"/>
  <c r="EI260" i="7"/>
  <c r="KN260" i="7"/>
  <c r="JQ260" i="7"/>
  <c r="IT260" i="7"/>
  <c r="HW260" i="7"/>
  <c r="GZ260" i="7"/>
  <c r="GC260" i="7"/>
  <c r="FF260" i="7"/>
  <c r="EI246" i="7"/>
  <c r="KN246" i="7"/>
  <c r="JQ246" i="7"/>
  <c r="IT246" i="7"/>
  <c r="HW246" i="7"/>
  <c r="GC246" i="7"/>
  <c r="GZ246" i="7"/>
  <c r="FF246" i="7"/>
  <c r="KN180" i="7"/>
  <c r="JQ180" i="7"/>
  <c r="HW180" i="7"/>
  <c r="IT180" i="7"/>
  <c r="GZ180" i="7"/>
  <c r="GC180" i="7"/>
  <c r="FF180" i="7"/>
  <c r="KN177" i="7"/>
  <c r="JQ177" i="7"/>
  <c r="IT177" i="7"/>
  <c r="HW177" i="7"/>
  <c r="GZ177" i="7"/>
  <c r="GC177" i="7"/>
  <c r="FF177" i="7"/>
  <c r="KN214" i="7"/>
  <c r="JQ214" i="7"/>
  <c r="IT214" i="7"/>
  <c r="HW214" i="7"/>
  <c r="GC214" i="7"/>
  <c r="GZ214" i="7"/>
  <c r="FF214" i="7"/>
  <c r="KN200" i="7"/>
  <c r="JQ200" i="7"/>
  <c r="IT200" i="7"/>
  <c r="HW200" i="7"/>
  <c r="GC200" i="7"/>
  <c r="GZ200" i="7"/>
  <c r="FF200" i="7"/>
  <c r="KN218" i="7"/>
  <c r="JQ218" i="7"/>
  <c r="IT218" i="7"/>
  <c r="HW218" i="7"/>
  <c r="GZ218" i="7"/>
  <c r="GC218" i="7"/>
  <c r="FF218" i="7"/>
  <c r="EI247" i="7"/>
  <c r="KN247" i="7"/>
  <c r="JQ247" i="7"/>
  <c r="IT247" i="7"/>
  <c r="HW247" i="7"/>
  <c r="GZ247" i="7"/>
  <c r="GC247" i="7"/>
  <c r="FF247" i="7"/>
  <c r="EI234" i="7"/>
  <c r="KN234" i="7"/>
  <c r="JQ234" i="7"/>
  <c r="IT234" i="7"/>
  <c r="HW234" i="7"/>
  <c r="GC234" i="7"/>
  <c r="GZ234" i="7"/>
  <c r="FF234" i="7"/>
  <c r="EI259" i="7"/>
  <c r="KN259" i="7"/>
  <c r="JQ259" i="7"/>
  <c r="IT259" i="7"/>
  <c r="HW259" i="7"/>
  <c r="GZ259" i="7"/>
  <c r="GC259" i="7"/>
  <c r="FF259" i="7"/>
  <c r="DL160" i="7"/>
  <c r="CO160" i="7"/>
  <c r="EI164" i="7"/>
  <c r="DL164" i="7"/>
  <c r="EI163" i="7"/>
  <c r="DL163" i="7"/>
  <c r="EI162" i="7"/>
  <c r="DL162" i="7"/>
  <c r="EI161" i="7"/>
  <c r="DL161" i="7"/>
  <c r="EI165" i="7"/>
  <c r="DL165" i="7"/>
  <c r="EI167" i="7"/>
  <c r="DL167" i="7"/>
  <c r="EI170" i="7"/>
  <c r="DL170" i="7"/>
  <c r="EI169" i="7"/>
  <c r="DL169" i="7"/>
  <c r="EI176" i="7"/>
  <c r="DL176" i="7"/>
  <c r="EI174" i="7"/>
  <c r="DL174" i="7"/>
  <c r="EI177" i="7"/>
  <c r="DL177" i="7"/>
  <c r="EI178" i="7"/>
  <c r="DL178" i="7"/>
  <c r="EI179" i="7"/>
  <c r="DL179" i="7"/>
  <c r="EI180" i="7"/>
  <c r="DL180" i="7"/>
  <c r="EI181" i="7"/>
  <c r="DL181" i="7"/>
  <c r="EI182" i="7"/>
  <c r="DL182" i="7"/>
  <c r="EI183" i="7"/>
  <c r="DL183" i="7"/>
  <c r="EI185" i="7"/>
  <c r="DL185" i="7"/>
  <c r="EI186" i="7"/>
  <c r="DL186" i="7"/>
  <c r="EI187" i="7"/>
  <c r="DL187" i="7"/>
  <c r="EI217" i="7"/>
  <c r="DL217" i="7"/>
  <c r="EI216" i="7"/>
  <c r="DL216" i="7"/>
  <c r="EI214" i="7"/>
  <c r="DL214" i="7"/>
  <c r="EI213" i="7"/>
  <c r="DL213" i="7"/>
  <c r="EI212" i="7"/>
  <c r="DL212" i="7"/>
  <c r="EI211" i="7"/>
  <c r="DL211" i="7"/>
  <c r="EI210" i="7"/>
  <c r="DL210" i="7"/>
  <c r="EI209" i="7"/>
  <c r="DL209" i="7"/>
  <c r="EI207" i="7"/>
  <c r="DL207" i="7"/>
  <c r="EI206" i="7"/>
  <c r="DL206" i="7"/>
  <c r="EI204" i="7"/>
  <c r="DL204" i="7"/>
  <c r="EI203" i="7"/>
  <c r="DL203" i="7"/>
  <c r="EI202" i="7"/>
  <c r="DL202" i="7"/>
  <c r="EI201" i="7"/>
  <c r="DL201" i="7"/>
  <c r="EI200" i="7"/>
  <c r="DL200" i="7"/>
  <c r="EI199" i="7"/>
  <c r="DL199" i="7"/>
  <c r="EI197" i="7"/>
  <c r="DL197" i="7"/>
  <c r="EI196" i="7"/>
  <c r="DL196" i="7"/>
  <c r="EI195" i="7"/>
  <c r="DL195" i="7"/>
  <c r="EI194" i="7"/>
  <c r="DL194" i="7"/>
  <c r="EI193" i="7"/>
  <c r="DL193" i="7"/>
  <c r="EI192" i="7"/>
  <c r="DL192" i="7"/>
  <c r="EI191" i="7"/>
  <c r="DL191" i="7"/>
  <c r="EI190" i="7"/>
  <c r="DL190" i="7"/>
  <c r="EI189" i="7"/>
  <c r="DL189" i="7"/>
  <c r="EI188" i="7"/>
  <c r="DL188" i="7"/>
  <c r="EI218" i="7"/>
  <c r="DL218" i="7"/>
  <c r="EI219" i="7"/>
  <c r="DL219" i="7"/>
  <c r="DL223" i="7"/>
  <c r="BR223" i="7"/>
  <c r="DL256" i="7"/>
  <c r="BR256" i="7"/>
  <c r="CD256" i="7" s="1"/>
  <c r="DL255" i="7"/>
  <c r="BR255" i="7"/>
  <c r="BS255" i="7" s="1"/>
  <c r="DL254" i="7"/>
  <c r="BR254" i="7"/>
  <c r="DL253" i="7"/>
  <c r="BR253" i="7"/>
  <c r="DL252" i="7"/>
  <c r="BR252" i="7"/>
  <c r="DL251" i="7"/>
  <c r="BR251" i="7"/>
  <c r="DL250" i="7"/>
  <c r="BR250" i="7"/>
  <c r="DL249" i="7"/>
  <c r="BR249" i="7"/>
  <c r="BV249" i="7" s="1"/>
  <c r="DL248" i="7"/>
  <c r="BR248" i="7"/>
  <c r="DL247" i="7"/>
  <c r="BR247" i="7"/>
  <c r="DL246" i="7"/>
  <c r="BR246" i="7"/>
  <c r="DL245" i="7"/>
  <c r="BR245" i="7"/>
  <c r="DL244" i="7"/>
  <c r="BR244" i="7"/>
  <c r="CA244" i="7" s="1"/>
  <c r="DL243" i="7"/>
  <c r="BR243" i="7"/>
  <c r="BV243" i="7" s="1"/>
  <c r="DL242" i="7"/>
  <c r="BR242" i="7"/>
  <c r="DL241" i="7"/>
  <c r="BR241" i="7"/>
  <c r="DL240" i="7"/>
  <c r="BR240" i="7"/>
  <c r="DL239" i="7"/>
  <c r="BR239" i="7"/>
  <c r="DL238" i="7"/>
  <c r="BR238" i="7"/>
  <c r="BS238" i="7" s="1"/>
  <c r="DL237" i="7"/>
  <c r="BR237" i="7"/>
  <c r="CG237" i="7" s="1"/>
  <c r="DL236" i="7"/>
  <c r="BR236" i="7"/>
  <c r="DL234" i="7"/>
  <c r="BR234" i="7"/>
  <c r="CO231" i="7"/>
  <c r="DL231" i="7"/>
  <c r="BR231" i="7"/>
  <c r="CO230" i="7"/>
  <c r="DG230" i="7" s="1"/>
  <c r="DL230" i="7"/>
  <c r="BR230" i="7"/>
  <c r="CO229" i="7"/>
  <c r="DL229" i="7"/>
  <c r="BR229" i="7"/>
  <c r="CO228" i="7"/>
  <c r="DI228" i="7" s="1"/>
  <c r="DL228" i="7"/>
  <c r="BR228" i="7"/>
  <c r="CO227" i="7"/>
  <c r="DL227" i="7"/>
  <c r="BR227" i="7"/>
  <c r="CO226" i="7"/>
  <c r="DJ226" i="7" s="1"/>
  <c r="DL226" i="7"/>
  <c r="BR226" i="7"/>
  <c r="CO225" i="7"/>
  <c r="DL225" i="7"/>
  <c r="BR225" i="7"/>
  <c r="CO224" i="7"/>
  <c r="CV224" i="7" s="1"/>
  <c r="DL224" i="7"/>
  <c r="BR224" i="7"/>
  <c r="DL262" i="7"/>
  <c r="BR262" i="7"/>
  <c r="DL261" i="7"/>
  <c r="BR261" i="7"/>
  <c r="DL260" i="7"/>
  <c r="BR260" i="7"/>
  <c r="CF260" i="7" s="1"/>
  <c r="DL259" i="7"/>
  <c r="BR259" i="7"/>
  <c r="DL258" i="7"/>
  <c r="BR258" i="7"/>
  <c r="DL257" i="7"/>
  <c r="BR257" i="7"/>
  <c r="DL265" i="7"/>
  <c r="BR265" i="7"/>
  <c r="DL264" i="7"/>
  <c r="BR264" i="7"/>
  <c r="DL263" i="7"/>
  <c r="BR263" i="7"/>
  <c r="BS263" i="7" s="1"/>
  <c r="BR160" i="7"/>
  <c r="BR164" i="7"/>
  <c r="CB164" i="7" s="1"/>
  <c r="CO164" i="7"/>
  <c r="BR163" i="7"/>
  <c r="CO163" i="7"/>
  <c r="BR162" i="7"/>
  <c r="CO162" i="7"/>
  <c r="BR161" i="7"/>
  <c r="CO161" i="7"/>
  <c r="BR165" i="7"/>
  <c r="CO165" i="7"/>
  <c r="BR167" i="7"/>
  <c r="CE167" i="7" s="1"/>
  <c r="CO167" i="7"/>
  <c r="BR170" i="7"/>
  <c r="CE170" i="7" s="1"/>
  <c r="CO170" i="7"/>
  <c r="BR169" i="7"/>
  <c r="CO169" i="7"/>
  <c r="BR176" i="7"/>
  <c r="CO176" i="7"/>
  <c r="BR174" i="7"/>
  <c r="CO174" i="7"/>
  <c r="AU174" i="7"/>
  <c r="BR177" i="7"/>
  <c r="CO177" i="7"/>
  <c r="DB177" i="7" s="1"/>
  <c r="BR178" i="7"/>
  <c r="CO178" i="7"/>
  <c r="CY178" i="7" s="1"/>
  <c r="BR179" i="7"/>
  <c r="CO179" i="7"/>
  <c r="BR180" i="7"/>
  <c r="BS180" i="7" s="1"/>
  <c r="CO180" i="7"/>
  <c r="BR181" i="7"/>
  <c r="CO181" i="7"/>
  <c r="BR182" i="7"/>
  <c r="CO182" i="7"/>
  <c r="BR183" i="7"/>
  <c r="CO183" i="7"/>
  <c r="DA183" i="7" s="1"/>
  <c r="BR185" i="7"/>
  <c r="CO185" i="7"/>
  <c r="DD185" i="7" s="1"/>
  <c r="BR186" i="7"/>
  <c r="CO186" i="7"/>
  <c r="BR187" i="7"/>
  <c r="CO187" i="7"/>
  <c r="BR217" i="7"/>
  <c r="CO217" i="7"/>
  <c r="BR216" i="7"/>
  <c r="CO216" i="7"/>
  <c r="DD216" i="7" s="1"/>
  <c r="BR214" i="7"/>
  <c r="CO214" i="7"/>
  <c r="BR213" i="7"/>
  <c r="CO213" i="7"/>
  <c r="BR212" i="7"/>
  <c r="CO212" i="7"/>
  <c r="BR211" i="7"/>
  <c r="CB211" i="7" s="1"/>
  <c r="BQ323" i="7" s="1"/>
  <c r="CO211" i="7"/>
  <c r="BR210" i="7"/>
  <c r="CO210" i="7"/>
  <c r="BR209" i="7"/>
  <c r="CO209" i="7"/>
  <c r="CY209" i="7" s="1"/>
  <c r="BR207" i="7"/>
  <c r="CO207" i="7"/>
  <c r="DD207" i="7" s="1"/>
  <c r="BR206" i="7"/>
  <c r="CO206" i="7"/>
  <c r="CX206" i="7" s="1"/>
  <c r="BR204" i="7"/>
  <c r="CO204" i="7"/>
  <c r="CS204" i="7" s="1"/>
  <c r="BR203" i="7"/>
  <c r="CO203" i="7"/>
  <c r="BR202" i="7"/>
  <c r="CO202" i="7"/>
  <c r="BR201" i="7"/>
  <c r="CO201" i="7"/>
  <c r="BR200" i="7"/>
  <c r="CO200" i="7"/>
  <c r="DD200" i="7" s="1"/>
  <c r="BR199" i="7"/>
  <c r="CO199" i="7"/>
  <c r="CS199" i="7" s="1"/>
  <c r="BR197" i="7"/>
  <c r="CO197" i="7"/>
  <c r="BR196" i="7"/>
  <c r="BS196" i="7" s="1"/>
  <c r="CO196" i="7"/>
  <c r="BR195" i="7"/>
  <c r="CO195" i="7"/>
  <c r="BR194" i="7"/>
  <c r="CO194" i="7"/>
  <c r="BR193" i="7"/>
  <c r="CO193" i="7"/>
  <c r="DB193" i="7" s="1"/>
  <c r="BR192" i="7"/>
  <c r="CO192" i="7"/>
  <c r="DB192" i="7" s="1"/>
  <c r="BR191" i="7"/>
  <c r="CO191" i="7"/>
  <c r="BR190" i="7"/>
  <c r="CO190" i="7"/>
  <c r="BR189" i="7"/>
  <c r="CO189" i="7"/>
  <c r="BR188" i="7"/>
  <c r="CO188" i="7"/>
  <c r="BR218" i="7"/>
  <c r="CO218" i="7"/>
  <c r="CP218" i="7" s="1"/>
  <c r="BR219" i="7"/>
  <c r="CO219" i="7"/>
  <c r="CR219" i="7" s="1"/>
  <c r="CO223" i="7"/>
  <c r="CO256" i="7"/>
  <c r="CO255" i="7"/>
  <c r="CO254" i="7"/>
  <c r="CO253" i="7"/>
  <c r="CO252" i="7"/>
  <c r="CO251" i="7"/>
  <c r="CO250" i="7"/>
  <c r="CO249" i="7"/>
  <c r="CO248" i="7"/>
  <c r="CP248" i="7" s="1"/>
  <c r="CO247" i="7"/>
  <c r="CO246" i="7"/>
  <c r="CY246" i="7" s="1"/>
  <c r="CO245" i="7"/>
  <c r="CO244" i="7"/>
  <c r="CO243" i="7"/>
  <c r="CO242" i="7"/>
  <c r="CO241" i="7"/>
  <c r="CO240" i="7"/>
  <c r="CO239" i="7"/>
  <c r="CO238" i="7"/>
  <c r="CO237" i="7"/>
  <c r="CO236" i="7"/>
  <c r="DA236" i="7" s="1"/>
  <c r="CO234" i="7"/>
  <c r="DE231" i="7"/>
  <c r="DF231" i="7"/>
  <c r="DG231" i="7"/>
  <c r="DH231" i="7"/>
  <c r="DI231" i="7"/>
  <c r="DJ231" i="7"/>
  <c r="CZ231" i="7"/>
  <c r="CW231" i="7"/>
  <c r="CV231" i="7"/>
  <c r="CU231" i="7"/>
  <c r="CT231" i="7"/>
  <c r="DF230" i="7"/>
  <c r="DH230" i="7"/>
  <c r="DI230" i="7"/>
  <c r="CZ230" i="7"/>
  <c r="CU230" i="7"/>
  <c r="DE229" i="7"/>
  <c r="DF229" i="7"/>
  <c r="DG229" i="7"/>
  <c r="DH229" i="7"/>
  <c r="DI229" i="7"/>
  <c r="DJ229" i="7"/>
  <c r="CZ229" i="7"/>
  <c r="CW229" i="7"/>
  <c r="CV229" i="7"/>
  <c r="CU229" i="7"/>
  <c r="CT229" i="7"/>
  <c r="DF228" i="7"/>
  <c r="DH228" i="7"/>
  <c r="DJ228" i="7"/>
  <c r="CZ228" i="7"/>
  <c r="CV228" i="7"/>
  <c r="DE227" i="7"/>
  <c r="DF227" i="7"/>
  <c r="DG227" i="7"/>
  <c r="DH227" i="7"/>
  <c r="DI227" i="7"/>
  <c r="DJ227" i="7"/>
  <c r="CZ227" i="7"/>
  <c r="CW227" i="7"/>
  <c r="CV227" i="7"/>
  <c r="CU227" i="7"/>
  <c r="CT227" i="7"/>
  <c r="CS227" i="7"/>
  <c r="DE226" i="7"/>
  <c r="DG226" i="7"/>
  <c r="DI226" i="7"/>
  <c r="CZ226" i="7"/>
  <c r="CW226" i="7"/>
  <c r="CU226" i="7"/>
  <c r="DE225" i="7"/>
  <c r="DF225" i="7"/>
  <c r="DG225" i="7"/>
  <c r="DH225" i="7"/>
  <c r="DI225" i="7"/>
  <c r="DJ225" i="7"/>
  <c r="CZ225" i="7"/>
  <c r="CW225" i="7"/>
  <c r="CV225" i="7"/>
  <c r="CU225" i="7"/>
  <c r="CT225" i="7"/>
  <c r="DG224" i="7"/>
  <c r="DI224" i="7"/>
  <c r="CW224" i="7"/>
  <c r="CU224" i="7"/>
  <c r="CT224" i="7"/>
  <c r="CO262" i="7"/>
  <c r="CO261" i="7"/>
  <c r="CO260" i="7"/>
  <c r="CO259" i="7"/>
  <c r="CO258" i="7"/>
  <c r="CO257" i="7"/>
  <c r="CR257" i="7" s="1"/>
  <c r="CO265" i="7"/>
  <c r="CO264" i="7"/>
  <c r="CS264" i="7" s="1"/>
  <c r="CO263" i="7"/>
  <c r="CP167" i="7"/>
  <c r="CP170" i="7"/>
  <c r="BS177" i="7"/>
  <c r="BS178" i="7"/>
  <c r="CP179" i="7"/>
  <c r="BS179" i="7"/>
  <c r="CP180" i="7"/>
  <c r="CP181" i="7"/>
  <c r="BS181" i="7"/>
  <c r="BS183" i="7"/>
  <c r="BS185" i="7"/>
  <c r="BS192" i="7"/>
  <c r="CP196" i="7"/>
  <c r="CP199" i="7"/>
  <c r="BS199" i="7"/>
  <c r="CP201" i="7"/>
  <c r="BS201" i="7"/>
  <c r="CP202" i="7"/>
  <c r="BS202" i="7"/>
  <c r="BS207" i="7"/>
  <c r="CP209" i="7"/>
  <c r="BS209" i="7"/>
  <c r="CP210" i="7"/>
  <c r="BS210" i="7"/>
  <c r="CP217" i="7"/>
  <c r="BS217" i="7"/>
  <c r="BS218" i="7"/>
  <c r="CG219" i="7"/>
  <c r="CF219" i="7"/>
  <c r="CB219" i="7"/>
  <c r="CX219" i="7"/>
  <c r="CA219" i="7"/>
  <c r="CS219" i="7"/>
  <c r="BV219" i="7"/>
  <c r="BU219" i="7"/>
  <c r="CG218" i="7"/>
  <c r="CF218" i="7"/>
  <c r="CB218" i="7"/>
  <c r="CX218" i="7"/>
  <c r="CA218" i="7"/>
  <c r="BV218" i="7"/>
  <c r="BU218" i="7"/>
  <c r="CG216" i="7"/>
  <c r="CF216" i="7"/>
  <c r="DB216" i="7"/>
  <c r="CE216" i="7"/>
  <c r="CY216" i="7"/>
  <c r="CB216" i="7"/>
  <c r="CX216" i="7"/>
  <c r="CA216" i="7"/>
  <c r="CS216" i="7"/>
  <c r="BV216" i="7"/>
  <c r="BU216" i="7"/>
  <c r="DD211" i="7"/>
  <c r="DC211" i="7"/>
  <c r="DB211" i="7"/>
  <c r="CY211" i="7"/>
  <c r="CX211" i="7"/>
  <c r="CA211" i="7"/>
  <c r="CS211" i="7"/>
  <c r="BV211" i="7"/>
  <c r="CR211" i="7"/>
  <c r="DD210" i="7"/>
  <c r="CG210" i="7"/>
  <c r="DC210" i="7"/>
  <c r="CF210" i="7"/>
  <c r="DB210" i="7"/>
  <c r="CE210" i="7"/>
  <c r="CY210" i="7"/>
  <c r="CB210" i="7"/>
  <c r="CX210" i="7"/>
  <c r="CA210" i="7"/>
  <c r="CS210" i="7"/>
  <c r="BV210" i="7"/>
  <c r="CQ210" i="7"/>
  <c r="BT210" i="7"/>
  <c r="DD209" i="7"/>
  <c r="CG209" i="7"/>
  <c r="DC209" i="7"/>
  <c r="CF209" i="7"/>
  <c r="DB209" i="7"/>
  <c r="CE209" i="7"/>
  <c r="CB209" i="7"/>
  <c r="CA209" i="7"/>
  <c r="CS209" i="7"/>
  <c r="BV209" i="7"/>
  <c r="CR209" i="7"/>
  <c r="BU209" i="7"/>
  <c r="CQ209" i="7"/>
  <c r="BT209" i="7"/>
  <c r="CG207" i="7"/>
  <c r="CF207" i="7"/>
  <c r="CE207" i="7"/>
  <c r="CB207" i="7"/>
  <c r="CX207" i="7"/>
  <c r="CA207" i="7"/>
  <c r="BV207" i="7"/>
  <c r="BU207" i="7"/>
  <c r="BT207" i="7"/>
  <c r="CG206" i="7"/>
  <c r="CF206" i="7"/>
  <c r="DB206" i="7"/>
  <c r="CE206" i="7"/>
  <c r="CY206" i="7"/>
  <c r="CB206" i="7"/>
  <c r="CA206" i="7"/>
  <c r="BV206" i="7"/>
  <c r="BU206" i="7"/>
  <c r="DD204" i="7"/>
  <c r="CG204" i="7"/>
  <c r="DC204" i="7"/>
  <c r="CF204" i="7"/>
  <c r="CY204" i="7"/>
  <c r="CB204" i="7"/>
  <c r="CX204" i="7"/>
  <c r="CA204" i="7"/>
  <c r="BV204" i="7"/>
  <c r="DD202" i="7"/>
  <c r="CG202" i="7"/>
  <c r="DC202" i="7"/>
  <c r="CF202" i="7"/>
  <c r="DB202" i="7"/>
  <c r="CE202" i="7"/>
  <c r="CY202" i="7"/>
  <c r="CB202" i="7"/>
  <c r="CX202" i="7"/>
  <c r="CA202" i="7"/>
  <c r="CS202" i="7"/>
  <c r="BV202" i="7"/>
  <c r="CR202" i="7"/>
  <c r="BU202" i="7"/>
  <c r="CQ202" i="7"/>
  <c r="BT202" i="7"/>
  <c r="DD201" i="7"/>
  <c r="CG201" i="7"/>
  <c r="DC201" i="7"/>
  <c r="CF201" i="7"/>
  <c r="DB201" i="7"/>
  <c r="CE201" i="7"/>
  <c r="CY201" i="7"/>
  <c r="CB201" i="7"/>
  <c r="CX201" i="7"/>
  <c r="CA201" i="7"/>
  <c r="CS201" i="7"/>
  <c r="BV201" i="7"/>
  <c r="CR201" i="7"/>
  <c r="BU201" i="7"/>
  <c r="CQ201" i="7"/>
  <c r="BT201" i="7"/>
  <c r="CG200" i="7"/>
  <c r="CF200" i="7"/>
  <c r="CE200" i="7"/>
  <c r="CB200" i="7"/>
  <c r="CX200" i="7"/>
  <c r="CA200" i="7"/>
  <c r="BV200" i="7"/>
  <c r="BU200" i="7"/>
  <c r="CG199" i="7"/>
  <c r="CF199" i="7"/>
  <c r="CE199" i="7"/>
  <c r="CY199" i="7"/>
  <c r="CB199" i="7"/>
  <c r="CX199" i="7"/>
  <c r="CA199" i="7"/>
  <c r="BV199" i="7"/>
  <c r="BT199" i="7"/>
  <c r="DD197" i="7"/>
  <c r="CG197" i="7"/>
  <c r="DC197" i="7"/>
  <c r="CF197" i="7"/>
  <c r="DB197" i="7"/>
  <c r="CE197" i="7"/>
  <c r="CY197" i="7"/>
  <c r="CB197" i="7"/>
  <c r="CX197" i="7"/>
  <c r="CA197" i="7"/>
  <c r="CS197" i="7"/>
  <c r="BV197" i="7"/>
  <c r="CR197" i="7"/>
  <c r="BU197" i="7"/>
  <c r="DD196" i="7"/>
  <c r="CG196" i="7"/>
  <c r="DC196" i="7"/>
  <c r="CF196" i="7"/>
  <c r="CY196" i="7"/>
  <c r="CB196" i="7"/>
  <c r="CX196" i="7"/>
  <c r="CA196" i="7"/>
  <c r="CS196" i="7"/>
  <c r="BV196" i="7"/>
  <c r="CR196" i="7"/>
  <c r="BU196" i="7"/>
  <c r="CQ196" i="7"/>
  <c r="BT196" i="7"/>
  <c r="DD195" i="7"/>
  <c r="CG195" i="7"/>
  <c r="DC195" i="7"/>
  <c r="CF195" i="7"/>
  <c r="CY195" i="7"/>
  <c r="CB195" i="7"/>
  <c r="CX195" i="7"/>
  <c r="CA195" i="7"/>
  <c r="CS195" i="7"/>
  <c r="BV195" i="7"/>
  <c r="CR195" i="7"/>
  <c r="BU195" i="7"/>
  <c r="DD193" i="7"/>
  <c r="CG193" i="7"/>
  <c r="CF193" i="7"/>
  <c r="CB193" i="7"/>
  <c r="BQ320" i="7" s="1"/>
  <c r="CA193" i="7"/>
  <c r="BV193" i="7"/>
  <c r="BU193" i="7"/>
  <c r="DD192" i="7"/>
  <c r="CG192" i="7"/>
  <c r="DC192" i="7"/>
  <c r="CF192" i="7"/>
  <c r="CE192" i="7"/>
  <c r="CB192" i="7"/>
  <c r="CA192" i="7"/>
  <c r="BV192" i="7"/>
  <c r="CR192" i="7"/>
  <c r="BU192" i="7"/>
  <c r="CQ192" i="7"/>
  <c r="BT192" i="7"/>
  <c r="DD189" i="7"/>
  <c r="CG189" i="7"/>
  <c r="DC189" i="7"/>
  <c r="CF189" i="7"/>
  <c r="DB189" i="7"/>
  <c r="CE189" i="7"/>
  <c r="DA189" i="7"/>
  <c r="CD189" i="7"/>
  <c r="CY189" i="7"/>
  <c r="CB189" i="7"/>
  <c r="CX189" i="7"/>
  <c r="CA189" i="7"/>
  <c r="CS189" i="7"/>
  <c r="BV189" i="7"/>
  <c r="CR189" i="7"/>
  <c r="BU189" i="7"/>
  <c r="DD188" i="7"/>
  <c r="CG188" i="7"/>
  <c r="DC188" i="7"/>
  <c r="CF188" i="7"/>
  <c r="DB188" i="7"/>
  <c r="CE188" i="7"/>
  <c r="DA188" i="7"/>
  <c r="CD188" i="7"/>
  <c r="CY188" i="7"/>
  <c r="CB188" i="7"/>
  <c r="CX188" i="7"/>
  <c r="CA188" i="7"/>
  <c r="CS188" i="7"/>
  <c r="BV188" i="7"/>
  <c r="CR188" i="7"/>
  <c r="BU188" i="7"/>
  <c r="DD187" i="7"/>
  <c r="CG187" i="7"/>
  <c r="DC187" i="7"/>
  <c r="CF187" i="7"/>
  <c r="DB187" i="7"/>
  <c r="CE187" i="7"/>
  <c r="CY187" i="7"/>
  <c r="CB187" i="7"/>
  <c r="CX187" i="7"/>
  <c r="CA187" i="7"/>
  <c r="CS187" i="7"/>
  <c r="BV187" i="7"/>
  <c r="CR187" i="7"/>
  <c r="BU187" i="7"/>
  <c r="DD186" i="7"/>
  <c r="CG186" i="7"/>
  <c r="DC186" i="7"/>
  <c r="CF186" i="7"/>
  <c r="DB186" i="7"/>
  <c r="CE186" i="7"/>
  <c r="DA186" i="7"/>
  <c r="CD186" i="7"/>
  <c r="CY186" i="7"/>
  <c r="CB186" i="7"/>
  <c r="CS186" i="7"/>
  <c r="BV186" i="7"/>
  <c r="CR186" i="7"/>
  <c r="BU186" i="7"/>
  <c r="CG185" i="7"/>
  <c r="CF185" i="7"/>
  <c r="CE185" i="7"/>
  <c r="CD185" i="7"/>
  <c r="CY185" i="7"/>
  <c r="CB185" i="7"/>
  <c r="CX185" i="7"/>
  <c r="CA185" i="7"/>
  <c r="BV185" i="7"/>
  <c r="BU185" i="7"/>
  <c r="BT185" i="7"/>
  <c r="CG183" i="7"/>
  <c r="DC183" i="7"/>
  <c r="CF183" i="7"/>
  <c r="CE183" i="7"/>
  <c r="CD183" i="7"/>
  <c r="CB183" i="7"/>
  <c r="CA183" i="7"/>
  <c r="BV183" i="7"/>
  <c r="CR183" i="7"/>
  <c r="BU183" i="7"/>
  <c r="BT183" i="7"/>
  <c r="DD181" i="7"/>
  <c r="CG181" i="7"/>
  <c r="DC181" i="7"/>
  <c r="CF181" i="7"/>
  <c r="DB181" i="7"/>
  <c r="CE181" i="7"/>
  <c r="DA181" i="7"/>
  <c r="CD181" i="7"/>
  <c r="CY181" i="7"/>
  <c r="CB181" i="7"/>
  <c r="CX181" i="7"/>
  <c r="CA181" i="7"/>
  <c r="CS181" i="7"/>
  <c r="BV181" i="7"/>
  <c r="CR181" i="7"/>
  <c r="BU181" i="7"/>
  <c r="CQ181" i="7"/>
  <c r="BT181" i="7"/>
  <c r="DD180" i="7"/>
  <c r="CG180" i="7"/>
  <c r="DC180" i="7"/>
  <c r="CF180" i="7"/>
  <c r="DB180" i="7"/>
  <c r="CE180" i="7"/>
  <c r="DA180" i="7"/>
  <c r="CD180" i="7"/>
  <c r="CY180" i="7"/>
  <c r="CB180" i="7"/>
  <c r="CX180" i="7"/>
  <c r="CA180" i="7"/>
  <c r="CS180" i="7"/>
  <c r="BV180" i="7"/>
  <c r="CR180" i="7"/>
  <c r="BU180" i="7"/>
  <c r="CQ180" i="7"/>
  <c r="BT180" i="7"/>
  <c r="DD179" i="7"/>
  <c r="CG179" i="7"/>
  <c r="DB179" i="7"/>
  <c r="CE179" i="7"/>
  <c r="DA179" i="7"/>
  <c r="CD179" i="7"/>
  <c r="CY179" i="7"/>
  <c r="CB179" i="7"/>
  <c r="CX179" i="7"/>
  <c r="CA179" i="7"/>
  <c r="CS179" i="7"/>
  <c r="BV179" i="7"/>
  <c r="CR179" i="7"/>
  <c r="BU179" i="7"/>
  <c r="CQ179" i="7"/>
  <c r="BT179" i="7"/>
  <c r="CG178" i="7"/>
  <c r="CF178" i="7"/>
  <c r="DB178" i="7"/>
  <c r="CE178" i="7"/>
  <c r="DA178" i="7"/>
  <c r="CD178" i="7"/>
  <c r="CB178" i="7"/>
  <c r="BV178" i="7"/>
  <c r="BU178" i="7"/>
  <c r="BT178" i="7"/>
  <c r="DD177" i="7"/>
  <c r="CG177" i="7"/>
  <c r="CF177" i="7"/>
  <c r="CE177" i="7"/>
  <c r="CD177" i="7"/>
  <c r="CB177" i="7"/>
  <c r="CA177" i="7"/>
  <c r="CS177" i="7"/>
  <c r="BV177" i="7"/>
  <c r="BU177" i="7"/>
  <c r="BT177" i="7"/>
  <c r="DD174" i="7"/>
  <c r="CG174" i="7"/>
  <c r="DC174" i="7"/>
  <c r="CF174" i="7"/>
  <c r="DB174" i="7"/>
  <c r="CE174" i="7"/>
  <c r="DA174" i="7"/>
  <c r="CD174" i="7"/>
  <c r="CY174" i="7"/>
  <c r="CB174" i="7"/>
  <c r="CX174" i="7"/>
  <c r="CA174" i="7"/>
  <c r="CR174" i="7"/>
  <c r="BU174" i="7"/>
  <c r="CQ174" i="7"/>
  <c r="BT174" i="7"/>
  <c r="DD170" i="7"/>
  <c r="DC170" i="7"/>
  <c r="DB170" i="7"/>
  <c r="DA170" i="7"/>
  <c r="CY170" i="7"/>
  <c r="CX170" i="7"/>
  <c r="CS170" i="7"/>
  <c r="CR170" i="7"/>
  <c r="CQ170" i="7"/>
  <c r="DD169" i="7"/>
  <c r="CG169" i="7"/>
  <c r="CY169" i="7"/>
  <c r="CB169" i="7"/>
  <c r="BQ319" i="7" s="1"/>
  <c r="CX169" i="7"/>
  <c r="CA169" i="7"/>
  <c r="DD167" i="7"/>
  <c r="DC167" i="7"/>
  <c r="DB167" i="7"/>
  <c r="DA167" i="7"/>
  <c r="CY167" i="7"/>
  <c r="CS167" i="7"/>
  <c r="CR167" i="7"/>
  <c r="CQ167" i="7"/>
  <c r="DD165" i="7"/>
  <c r="CG165" i="7"/>
  <c r="DC165" i="7"/>
  <c r="CF165" i="7"/>
  <c r="DB165" i="7"/>
  <c r="CE165" i="7"/>
  <c r="DA165" i="7"/>
  <c r="CD165" i="7"/>
  <c r="CY165" i="7"/>
  <c r="CB165" i="7"/>
  <c r="CX165" i="7"/>
  <c r="CA165" i="7"/>
  <c r="CS165" i="7"/>
  <c r="BV165" i="7"/>
  <c r="CR165" i="7"/>
  <c r="BU165" i="7"/>
  <c r="CQ165" i="7"/>
  <c r="BT165" i="7"/>
  <c r="DD164" i="7"/>
  <c r="DC164" i="7"/>
  <c r="DB164" i="7"/>
  <c r="CY164" i="7"/>
  <c r="CX164" i="7"/>
  <c r="CS164" i="7"/>
  <c r="CR164" i="7"/>
  <c r="CQ164" i="7"/>
  <c r="DD163" i="7"/>
  <c r="CG163" i="7"/>
  <c r="DC163" i="7"/>
  <c r="CF163" i="7"/>
  <c r="DB163" i="7"/>
  <c r="CE163" i="7"/>
  <c r="DA163" i="7"/>
  <c r="CD163" i="7"/>
  <c r="CY163" i="7"/>
  <c r="CB163" i="7"/>
  <c r="CS163" i="7"/>
  <c r="BV163" i="7"/>
  <c r="CR163" i="7"/>
  <c r="BU163" i="7"/>
  <c r="CQ163" i="7"/>
  <c r="BT163" i="7"/>
  <c r="DD162" i="7"/>
  <c r="CG162" i="7"/>
  <c r="DC162" i="7"/>
  <c r="CF162" i="7"/>
  <c r="CY162" i="7"/>
  <c r="CB162" i="7"/>
  <c r="CX162" i="7"/>
  <c r="CA162" i="7"/>
  <c r="DD161" i="7"/>
  <c r="CG161" i="7"/>
  <c r="DC161" i="7"/>
  <c r="CF161" i="7"/>
  <c r="CX161" i="7"/>
  <c r="CA161" i="7"/>
  <c r="CS161" i="7"/>
  <c r="BV161" i="7"/>
  <c r="DD160" i="7"/>
  <c r="CG160" i="7"/>
  <c r="DC160" i="7"/>
  <c r="CF160" i="7"/>
  <c r="DB160" i="7"/>
  <c r="CE160" i="7"/>
  <c r="DA160" i="7"/>
  <c r="CD160" i="7"/>
  <c r="CY160" i="7"/>
  <c r="CB160" i="7"/>
  <c r="CX160" i="7"/>
  <c r="CA160" i="7"/>
  <c r="CS160" i="7"/>
  <c r="BV160" i="7"/>
  <c r="CR160" i="7"/>
  <c r="BU160" i="7"/>
  <c r="CP223" i="7"/>
  <c r="BS223" i="7"/>
  <c r="CP224" i="7"/>
  <c r="CP225" i="7"/>
  <c r="CP226" i="7"/>
  <c r="CP228" i="7"/>
  <c r="CP229" i="7"/>
  <c r="CP230" i="7"/>
  <c r="CP231" i="7"/>
  <c r="CP234" i="7"/>
  <c r="BS234" i="7"/>
  <c r="BS236" i="7"/>
  <c r="CP237" i="7"/>
  <c r="BS237" i="7"/>
  <c r="CP238" i="7"/>
  <c r="CP240" i="7"/>
  <c r="BS240" i="7"/>
  <c r="CP241" i="7"/>
  <c r="BS241" i="7"/>
  <c r="CP242" i="7"/>
  <c r="BS242" i="7"/>
  <c r="CP243" i="7"/>
  <c r="BS243" i="7"/>
  <c r="CP247" i="7"/>
  <c r="BS247" i="7"/>
  <c r="BS248" i="7"/>
  <c r="CP249" i="7"/>
  <c r="CP251" i="7"/>
  <c r="BS251" i="7"/>
  <c r="CP252" i="7"/>
  <c r="BS252" i="7"/>
  <c r="B141" i="1"/>
  <c r="CP254" i="7"/>
  <c r="BS254" i="7"/>
  <c r="CP255" i="7"/>
  <c r="B143" i="1"/>
  <c r="CP256" i="7"/>
  <c r="B144" i="1"/>
  <c r="BS257" i="7"/>
  <c r="CP258" i="7"/>
  <c r="BS258" i="7"/>
  <c r="B147" i="1"/>
  <c r="CP260" i="7"/>
  <c r="B150" i="1"/>
  <c r="CP263" i="7"/>
  <c r="B151" i="1"/>
  <c r="BS264" i="7"/>
  <c r="CP265" i="7"/>
  <c r="BS265" i="7"/>
  <c r="CS265" i="7"/>
  <c r="BV265" i="7"/>
  <c r="CR265" i="7"/>
  <c r="BU265" i="7"/>
  <c r="E151" i="1"/>
  <c r="BV264" i="7"/>
  <c r="D151" i="1"/>
  <c r="BU264" i="7"/>
  <c r="C151" i="1"/>
  <c r="BT264" i="7"/>
  <c r="P150" i="1"/>
  <c r="DD263" i="7"/>
  <c r="O150" i="1"/>
  <c r="DC263" i="7"/>
  <c r="E150" i="1"/>
  <c r="CS263" i="7"/>
  <c r="D150" i="1"/>
  <c r="CR263" i="7"/>
  <c r="P147" i="1"/>
  <c r="DD260" i="7"/>
  <c r="O147" i="1"/>
  <c r="DC260" i="7"/>
  <c r="E147" i="1"/>
  <c r="CS260" i="7"/>
  <c r="D147" i="1"/>
  <c r="CR260" i="7"/>
  <c r="DD258" i="7"/>
  <c r="CG258" i="7"/>
  <c r="DC258" i="7"/>
  <c r="CF258" i="7"/>
  <c r="DB258" i="7"/>
  <c r="CE258" i="7"/>
  <c r="DA258" i="7"/>
  <c r="CD258" i="7"/>
  <c r="CY258" i="7"/>
  <c r="CB258" i="7"/>
  <c r="CX258" i="7"/>
  <c r="CA258" i="7"/>
  <c r="CS258" i="7"/>
  <c r="BV258" i="7"/>
  <c r="CR258" i="7"/>
  <c r="BU258" i="7"/>
  <c r="CQ258" i="7"/>
  <c r="BT258" i="7"/>
  <c r="P144" i="1"/>
  <c r="CG257" i="7"/>
  <c r="O144" i="1"/>
  <c r="CF257" i="7"/>
  <c r="E144" i="1"/>
  <c r="BV257" i="7"/>
  <c r="D144" i="1"/>
  <c r="BU257" i="7"/>
  <c r="P143" i="1"/>
  <c r="DD256" i="7"/>
  <c r="O143" i="1"/>
  <c r="DC256" i="7"/>
  <c r="N143" i="1"/>
  <c r="DB256" i="7"/>
  <c r="DA256" i="7"/>
  <c r="CY256" i="7"/>
  <c r="CX256" i="7"/>
  <c r="E143" i="1"/>
  <c r="CS256" i="7"/>
  <c r="C143" i="1"/>
  <c r="CQ256" i="7"/>
  <c r="DD255" i="7"/>
  <c r="DB255" i="7"/>
  <c r="DA255" i="7"/>
  <c r="CS255" i="7"/>
  <c r="CR255" i="7"/>
  <c r="BU255" i="7"/>
  <c r="CQ255" i="7"/>
  <c r="BT255" i="7"/>
  <c r="P141" i="1"/>
  <c r="DD254" i="7"/>
  <c r="CG254" i="7"/>
  <c r="O141" i="1"/>
  <c r="DC254" i="7"/>
  <c r="CF254" i="7"/>
  <c r="E141" i="1"/>
  <c r="CS254" i="7"/>
  <c r="BV254" i="7"/>
  <c r="D141" i="1"/>
  <c r="CR254" i="7"/>
  <c r="BU254" i="7"/>
  <c r="P140" i="1"/>
  <c r="DD253" i="7"/>
  <c r="CG253" i="7"/>
  <c r="O140" i="1"/>
  <c r="DC253" i="7"/>
  <c r="CF253" i="7"/>
  <c r="DB253" i="7"/>
  <c r="CE253" i="7"/>
  <c r="DA253" i="7"/>
  <c r="CD253" i="7"/>
  <c r="CY253" i="7"/>
  <c r="CB253" i="7"/>
  <c r="CX253" i="7"/>
  <c r="CA253" i="7"/>
  <c r="E140" i="1"/>
  <c r="CS253" i="7"/>
  <c r="BV253" i="7"/>
  <c r="D140" i="1"/>
  <c r="CR253" i="7"/>
  <c r="BU253" i="7"/>
  <c r="C140" i="1"/>
  <c r="CQ253" i="7"/>
  <c r="BT253" i="7"/>
  <c r="DD252" i="7"/>
  <c r="CG252" i="7"/>
  <c r="DC252" i="7"/>
  <c r="CF252" i="7"/>
  <c r="AJ48" i="2"/>
  <c r="DB252" i="7"/>
  <c r="CE252" i="7"/>
  <c r="DA252" i="7"/>
  <c r="CD252" i="7"/>
  <c r="CS252" i="7"/>
  <c r="BV252" i="7"/>
  <c r="CR252" i="7"/>
  <c r="BU252" i="7"/>
  <c r="CQ252" i="7"/>
  <c r="BT252" i="7"/>
  <c r="DD251" i="7"/>
  <c r="CG251" i="7"/>
  <c r="DC251" i="7"/>
  <c r="CF251" i="7"/>
  <c r="DB251" i="7"/>
  <c r="CE251" i="7"/>
  <c r="DA251" i="7"/>
  <c r="CD251" i="7"/>
  <c r="CY251" i="7"/>
  <c r="CB251" i="7"/>
  <c r="CX251" i="7"/>
  <c r="CA251" i="7"/>
  <c r="CS251" i="7"/>
  <c r="BV251" i="7"/>
  <c r="CR251" i="7"/>
  <c r="BU251" i="7"/>
  <c r="CQ251" i="7"/>
  <c r="BT251" i="7"/>
  <c r="DD249" i="7"/>
  <c r="CG249" i="7"/>
  <c r="DC249" i="7"/>
  <c r="CF249" i="7"/>
  <c r="CS249" i="7"/>
  <c r="CR249" i="7"/>
  <c r="CG248" i="7"/>
  <c r="CE248" i="7"/>
  <c r="CD248" i="7"/>
  <c r="BV248" i="7"/>
  <c r="BU248" i="7"/>
  <c r="BT248" i="7"/>
  <c r="DD247" i="7"/>
  <c r="CG247" i="7"/>
  <c r="N43" i="2"/>
  <c r="DB247" i="7"/>
  <c r="CE247" i="7"/>
  <c r="DA247" i="7"/>
  <c r="CD247" i="7"/>
  <c r="CS247" i="7"/>
  <c r="BV247" i="7"/>
  <c r="CR247" i="7"/>
  <c r="BU247" i="7"/>
  <c r="CQ247" i="7"/>
  <c r="BT247" i="7"/>
  <c r="CG246" i="7"/>
  <c r="CF246" i="7"/>
  <c r="DB246" i="7"/>
  <c r="CE246" i="7"/>
  <c r="DA246" i="7"/>
  <c r="CD246" i="7"/>
  <c r="CB246" i="7"/>
  <c r="CA246" i="7"/>
  <c r="BV246" i="7"/>
  <c r="BU246" i="7"/>
  <c r="DD245" i="7"/>
  <c r="CG245" i="7"/>
  <c r="DC245" i="7"/>
  <c r="CF245" i="7"/>
  <c r="DB245" i="7"/>
  <c r="CE245" i="7"/>
  <c r="DA245" i="7"/>
  <c r="CD245" i="7"/>
  <c r="CY245" i="7"/>
  <c r="CB245" i="7"/>
  <c r="CX245" i="7"/>
  <c r="CA245" i="7"/>
  <c r="CS245" i="7"/>
  <c r="BV245" i="7"/>
  <c r="CR245" i="7"/>
  <c r="BU245" i="7"/>
  <c r="DD244" i="7"/>
  <c r="DC244" i="7"/>
  <c r="DB244" i="7"/>
  <c r="DA244" i="7"/>
  <c r="CY244" i="7"/>
  <c r="CX244" i="7"/>
  <c r="CS244" i="7"/>
  <c r="CR244" i="7"/>
  <c r="DD243" i="7"/>
  <c r="DB243" i="7"/>
  <c r="DA243" i="7"/>
  <c r="CS243" i="7"/>
  <c r="CR243" i="7"/>
  <c r="CQ243" i="7"/>
  <c r="DD242" i="7"/>
  <c r="CG242" i="7"/>
  <c r="DC242" i="7"/>
  <c r="CF242" i="7"/>
  <c r="AJ38" i="2"/>
  <c r="DB242" i="7"/>
  <c r="CE242" i="7"/>
  <c r="DA242" i="7"/>
  <c r="CD242" i="7"/>
  <c r="CY242" i="7"/>
  <c r="CB242" i="7"/>
  <c r="CX242" i="7"/>
  <c r="CA242" i="7"/>
  <c r="CS242" i="7"/>
  <c r="BV242" i="7"/>
  <c r="CR242" i="7"/>
  <c r="BU242" i="7"/>
  <c r="CQ242" i="7"/>
  <c r="BT242" i="7"/>
  <c r="DD241" i="7"/>
  <c r="CG241" i="7"/>
  <c r="DC241" i="7"/>
  <c r="CF241" i="7"/>
  <c r="DB241" i="7"/>
  <c r="CE241" i="7"/>
  <c r="DA241" i="7"/>
  <c r="CD241" i="7"/>
  <c r="CY241" i="7"/>
  <c r="CB241" i="7"/>
  <c r="CX241" i="7"/>
  <c r="CA241" i="7"/>
  <c r="CS241" i="7"/>
  <c r="BV241" i="7"/>
  <c r="CR241" i="7"/>
  <c r="BU241" i="7"/>
  <c r="CQ241" i="7"/>
  <c r="BT241" i="7"/>
  <c r="DD240" i="7"/>
  <c r="CG240" i="7"/>
  <c r="DC240" i="7"/>
  <c r="CF240" i="7"/>
  <c r="DB240" i="7"/>
  <c r="CE240" i="7"/>
  <c r="DA240" i="7"/>
  <c r="CD240" i="7"/>
  <c r="CY240" i="7"/>
  <c r="CB240" i="7"/>
  <c r="CX240" i="7"/>
  <c r="CA240" i="7"/>
  <c r="CS240" i="7"/>
  <c r="BV240" i="7"/>
  <c r="CR240" i="7"/>
  <c r="BU240" i="7"/>
  <c r="CQ240" i="7"/>
  <c r="BT240" i="7"/>
  <c r="DD239" i="7"/>
  <c r="CG239" i="7"/>
  <c r="DC239" i="7"/>
  <c r="CF239" i="7"/>
  <c r="N35" i="2"/>
  <c r="DB239" i="7"/>
  <c r="CE239" i="7"/>
  <c r="DA239" i="7"/>
  <c r="CD239" i="7"/>
  <c r="CY239" i="7"/>
  <c r="CB239" i="7"/>
  <c r="CX239" i="7"/>
  <c r="CA239" i="7"/>
  <c r="CS239" i="7"/>
  <c r="BV239" i="7"/>
  <c r="CR239" i="7"/>
  <c r="BU239" i="7"/>
  <c r="CQ239" i="7"/>
  <c r="BT239" i="7"/>
  <c r="DD238" i="7"/>
  <c r="DC238" i="7"/>
  <c r="AJ34" i="2"/>
  <c r="DB238" i="7"/>
  <c r="DA238" i="7"/>
  <c r="CY238" i="7"/>
  <c r="CX238" i="7"/>
  <c r="CS238" i="7"/>
  <c r="BV238" i="7"/>
  <c r="CQ238" i="7"/>
  <c r="DD237" i="7"/>
  <c r="DC237" i="7"/>
  <c r="DB237" i="7"/>
  <c r="DA237" i="7"/>
  <c r="CY237" i="7"/>
  <c r="CB237" i="7"/>
  <c r="CX237" i="7"/>
  <c r="CA237" i="7"/>
  <c r="CS237" i="7"/>
  <c r="CR237" i="7"/>
  <c r="CQ237" i="7"/>
  <c r="CG236" i="7"/>
  <c r="CF236" i="7"/>
  <c r="CE236" i="7"/>
  <c r="CD236" i="7"/>
  <c r="CB236" i="7"/>
  <c r="CA236" i="7"/>
  <c r="BV236" i="7"/>
  <c r="BT236" i="7"/>
  <c r="DD234" i="7"/>
  <c r="CG234" i="7"/>
  <c r="AK31" i="2"/>
  <c r="DC234" i="7"/>
  <c r="CF234" i="7"/>
  <c r="DB234" i="7"/>
  <c r="CE234" i="7"/>
  <c r="DA234" i="7"/>
  <c r="CD234" i="7"/>
  <c r="CY234" i="7"/>
  <c r="CB234" i="7"/>
  <c r="CX234" i="7"/>
  <c r="CA234" i="7"/>
  <c r="CS234" i="7"/>
  <c r="BV234" i="7"/>
  <c r="CQ234" i="7"/>
  <c r="BT234" i="7"/>
  <c r="DD231" i="7"/>
  <c r="DC231" i="7"/>
  <c r="CY231" i="7"/>
  <c r="CX231" i="7"/>
  <c r="CS231" i="7"/>
  <c r="CR231" i="7"/>
  <c r="CQ231" i="7"/>
  <c r="DD230" i="7"/>
  <c r="DC230" i="7"/>
  <c r="DB230" i="7"/>
  <c r="CY230" i="7"/>
  <c r="CX230" i="7"/>
  <c r="CS230" i="7"/>
  <c r="CR230" i="7"/>
  <c r="CQ230" i="7"/>
  <c r="DD229" i="7"/>
  <c r="AK27" i="2"/>
  <c r="DC229" i="7"/>
  <c r="CY229" i="7"/>
  <c r="CX229" i="7"/>
  <c r="CS229" i="7"/>
  <c r="CR229" i="7"/>
  <c r="CQ229" i="7"/>
  <c r="DD228" i="7"/>
  <c r="DC228" i="7"/>
  <c r="DB228" i="7"/>
  <c r="DA228" i="7"/>
  <c r="CY228" i="7"/>
  <c r="CX228" i="7"/>
  <c r="CS228" i="7"/>
  <c r="CR228" i="7"/>
  <c r="CQ228" i="7"/>
  <c r="DD227" i="7"/>
  <c r="DC227" i="7"/>
  <c r="N25" i="2"/>
  <c r="DB227" i="7"/>
  <c r="DA227" i="7"/>
  <c r="CY227" i="7"/>
  <c r="DD226" i="7"/>
  <c r="DC226" i="7"/>
  <c r="N24" i="2"/>
  <c r="DB226" i="7"/>
  <c r="DA226" i="7"/>
  <c r="CY226" i="7"/>
  <c r="CX226" i="7"/>
  <c r="CS226" i="7"/>
  <c r="CR226" i="7"/>
  <c r="CQ226" i="7"/>
  <c r="DD225" i="7"/>
  <c r="DC225" i="7"/>
  <c r="DB225" i="7"/>
  <c r="DA225" i="7"/>
  <c r="CY225" i="7"/>
  <c r="CX225" i="7"/>
  <c r="CS225" i="7"/>
  <c r="CR225" i="7"/>
  <c r="CQ225" i="7"/>
  <c r="DD224" i="7"/>
  <c r="CS224" i="7"/>
  <c r="DD223" i="7"/>
  <c r="CG223" i="7"/>
  <c r="DC223" i="7"/>
  <c r="CF223" i="7"/>
  <c r="DB223" i="7"/>
  <c r="CE223" i="7"/>
  <c r="DA223" i="7"/>
  <c r="CD223" i="7"/>
  <c r="CY223" i="7"/>
  <c r="CB223" i="7"/>
  <c r="CX223" i="7"/>
  <c r="CA223" i="7"/>
  <c r="CS223" i="7"/>
  <c r="BV223" i="7"/>
  <c r="CR223" i="7"/>
  <c r="BU223" i="7"/>
  <c r="CQ223" i="7"/>
  <c r="BT223" i="7"/>
  <c r="BU199" i="7"/>
  <c r="CR204" i="7"/>
  <c r="BU204" i="7"/>
  <c r="CR162" i="7"/>
  <c r="BU162" i="7"/>
  <c r="CR210" i="7"/>
  <c r="BU210" i="7"/>
  <c r="CR161" i="7"/>
  <c r="BU161" i="7"/>
  <c r="CR212" i="7"/>
  <c r="BU212" i="7"/>
  <c r="CR169" i="7"/>
  <c r="BU169" i="7"/>
  <c r="CS169" i="7"/>
  <c r="BV169" i="7"/>
  <c r="CS162" i="7"/>
  <c r="BV162" i="7"/>
  <c r="DC265" i="7"/>
  <c r="CF265" i="7"/>
  <c r="DC179" i="7"/>
  <c r="CF179" i="7"/>
  <c r="A29" i="2"/>
  <c r="A28" i="2"/>
  <c r="A27" i="2"/>
  <c r="A26" i="2"/>
  <c r="A25" i="2"/>
  <c r="A24" i="2"/>
  <c r="A23" i="2"/>
  <c r="A22" i="2"/>
  <c r="K252" i="7"/>
  <c r="K63" i="2"/>
  <c r="AU160" i="7"/>
  <c r="AU164" i="7"/>
  <c r="AU163" i="7"/>
  <c r="AU162" i="7"/>
  <c r="AU161" i="7"/>
  <c r="AU165" i="7"/>
  <c r="BK165" i="7" s="1"/>
  <c r="AU167" i="7"/>
  <c r="AU170" i="7"/>
  <c r="BE170" i="7" s="1"/>
  <c r="AU169" i="7"/>
  <c r="AU176" i="7"/>
  <c r="AU177" i="7"/>
  <c r="BG177" i="7" s="1"/>
  <c r="AU178" i="7"/>
  <c r="AU179" i="7"/>
  <c r="AU180" i="7"/>
  <c r="AU181" i="7"/>
  <c r="AU182" i="7"/>
  <c r="AU183" i="7"/>
  <c r="AU185" i="7"/>
  <c r="BG185" i="7" s="1"/>
  <c r="AU186" i="7"/>
  <c r="AU187" i="7"/>
  <c r="BO187" i="7" s="1"/>
  <c r="AU217" i="7"/>
  <c r="AU216" i="7"/>
  <c r="AU214" i="7"/>
  <c r="AU213" i="7"/>
  <c r="AU212" i="7"/>
  <c r="AU211" i="7"/>
  <c r="AU210" i="7"/>
  <c r="AU209" i="7"/>
  <c r="AU207" i="7"/>
  <c r="AU206" i="7"/>
  <c r="BL206" i="7" s="1"/>
  <c r="AU204" i="7"/>
  <c r="AU203" i="7"/>
  <c r="BK203" i="7" s="1"/>
  <c r="AU202" i="7"/>
  <c r="AU201" i="7"/>
  <c r="AU200" i="7"/>
  <c r="BE200" i="7" s="1"/>
  <c r="AU199" i="7"/>
  <c r="AU197" i="7"/>
  <c r="AU196" i="7"/>
  <c r="AU195" i="7"/>
  <c r="AU194" i="7"/>
  <c r="AU193" i="7"/>
  <c r="AU192" i="7"/>
  <c r="BP192" i="7" s="1"/>
  <c r="AU191" i="7"/>
  <c r="AU190" i="7"/>
  <c r="BN190" i="7" s="1"/>
  <c r="AU189" i="7"/>
  <c r="AU188" i="7"/>
  <c r="AU218" i="7"/>
  <c r="BE218" i="7" s="1"/>
  <c r="AU219" i="7"/>
  <c r="BE216" i="7"/>
  <c r="BD216" i="7"/>
  <c r="BE211" i="7"/>
  <c r="BJ323" i="7" s="1"/>
  <c r="BD211" i="7"/>
  <c r="BH210" i="7"/>
  <c r="BE210" i="7"/>
  <c r="BD210" i="7"/>
  <c r="BE209" i="7"/>
  <c r="BD209" i="7"/>
  <c r="BH207" i="7"/>
  <c r="BE207" i="7"/>
  <c r="BD207" i="7"/>
  <c r="BE202" i="7"/>
  <c r="BD202" i="7"/>
  <c r="BH201" i="7"/>
  <c r="BE201" i="7"/>
  <c r="BD201" i="7"/>
  <c r="BH200" i="7"/>
  <c r="BE199" i="7"/>
  <c r="BD199" i="7"/>
  <c r="BH197" i="7"/>
  <c r="BE197" i="7"/>
  <c r="BD197" i="7"/>
  <c r="BE196" i="7"/>
  <c r="BD196" i="7"/>
  <c r="BE195" i="7"/>
  <c r="BD195" i="7"/>
  <c r="BE193" i="7"/>
  <c r="BJ320" i="7" s="1"/>
  <c r="BD193" i="7"/>
  <c r="BE189" i="7"/>
  <c r="BD189" i="7"/>
  <c r="BG188" i="7"/>
  <c r="BE188" i="7"/>
  <c r="BD188" i="7"/>
  <c r="BD187" i="7"/>
  <c r="BG186" i="7"/>
  <c r="BE186" i="7"/>
  <c r="BH183" i="7"/>
  <c r="BG183" i="7"/>
  <c r="BE183" i="7"/>
  <c r="BD183" i="7"/>
  <c r="BH181" i="7"/>
  <c r="BG181" i="7"/>
  <c r="BE181" i="7"/>
  <c r="BD181" i="7"/>
  <c r="BH180" i="7"/>
  <c r="BG180" i="7"/>
  <c r="BE180" i="7"/>
  <c r="BD180" i="7"/>
  <c r="BH179" i="7"/>
  <c r="BG179" i="7"/>
  <c r="BE179" i="7"/>
  <c r="BD179" i="7"/>
  <c r="BG178" i="7"/>
  <c r="BE178" i="7"/>
  <c r="BJ177" i="7"/>
  <c r="BH177" i="7"/>
  <c r="BD177" i="7"/>
  <c r="BJ174" i="7"/>
  <c r="BI174" i="7"/>
  <c r="BH174" i="7"/>
  <c r="BG174" i="7"/>
  <c r="BE174" i="7"/>
  <c r="BD174" i="7"/>
  <c r="AX174" i="7"/>
  <c r="AW174" i="7"/>
  <c r="BG170" i="7"/>
  <c r="BE169" i="7"/>
  <c r="BJ319" i="7" s="1"/>
  <c r="BD169" i="7"/>
  <c r="BI167" i="7"/>
  <c r="BH167" i="7"/>
  <c r="BG167" i="7"/>
  <c r="BE167" i="7"/>
  <c r="BG165" i="7"/>
  <c r="BE164" i="7"/>
  <c r="BD164" i="7"/>
  <c r="BG163" i="7"/>
  <c r="BE163" i="7"/>
  <c r="BJ161" i="7"/>
  <c r="BI161" i="7"/>
  <c r="BJ160" i="7"/>
  <c r="BI160" i="7"/>
  <c r="BE160" i="7"/>
  <c r="BD160" i="7"/>
  <c r="M54" i="2"/>
  <c r="K54" i="2"/>
  <c r="J54" i="2"/>
  <c r="M52" i="2"/>
  <c r="AI52" i="2"/>
  <c r="M143" i="1"/>
  <c r="K52" i="2"/>
  <c r="AG52" i="2"/>
  <c r="K143" i="1"/>
  <c r="J52" i="2"/>
  <c r="AF52" i="2"/>
  <c r="J143" i="1"/>
  <c r="N49" i="2"/>
  <c r="N140" i="1"/>
  <c r="M49" i="2"/>
  <c r="AI49" i="2"/>
  <c r="M140" i="1"/>
  <c r="K49" i="2"/>
  <c r="AG49" i="2"/>
  <c r="K140" i="1"/>
  <c r="J49" i="2"/>
  <c r="AF49" i="2"/>
  <c r="J140" i="1"/>
  <c r="M48" i="2"/>
  <c r="AI48" i="2"/>
  <c r="AJ47" i="2"/>
  <c r="M47" i="2"/>
  <c r="AI47" i="2"/>
  <c r="K47" i="2"/>
  <c r="AG47" i="2"/>
  <c r="J47" i="2"/>
  <c r="AF47" i="2"/>
  <c r="M43" i="2"/>
  <c r="AI43" i="2"/>
  <c r="K42" i="2"/>
  <c r="AG42" i="2"/>
  <c r="J42" i="2"/>
  <c r="AF42" i="2"/>
  <c r="M41" i="2"/>
  <c r="AI41" i="2"/>
  <c r="K41" i="2"/>
  <c r="AG41" i="2"/>
  <c r="J41" i="2"/>
  <c r="AF41" i="2"/>
  <c r="M40" i="2"/>
  <c r="AI40" i="2"/>
  <c r="K40" i="2"/>
  <c r="AG40" i="2"/>
  <c r="J40" i="2"/>
  <c r="AF40" i="2"/>
  <c r="M39" i="2"/>
  <c r="AI38" i="2"/>
  <c r="K38" i="2"/>
  <c r="AG38" i="2"/>
  <c r="J38" i="2"/>
  <c r="AF38" i="2"/>
  <c r="K37" i="2"/>
  <c r="J37" i="2"/>
  <c r="K36" i="2"/>
  <c r="J36" i="2"/>
  <c r="M35" i="2"/>
  <c r="K35" i="2"/>
  <c r="J35" i="2"/>
  <c r="M34" i="2"/>
  <c r="AI34" i="2"/>
  <c r="K34" i="2"/>
  <c r="AG34" i="2"/>
  <c r="J34" i="2"/>
  <c r="AF34" i="2"/>
  <c r="AJ33" i="2"/>
  <c r="AI33" i="2"/>
  <c r="K33" i="2"/>
  <c r="AG33" i="2"/>
  <c r="J33" i="2"/>
  <c r="AF33" i="2"/>
  <c r="AJ32" i="2"/>
  <c r="AI32" i="2"/>
  <c r="K32" i="2"/>
  <c r="AG32" i="2"/>
  <c r="J32" i="2"/>
  <c r="AF32" i="2"/>
  <c r="AJ31" i="2"/>
  <c r="N122" i="1"/>
  <c r="AI31" i="2"/>
  <c r="M122" i="1"/>
  <c r="K31" i="2"/>
  <c r="AG31" i="2"/>
  <c r="K122" i="1"/>
  <c r="J31" i="2"/>
  <c r="AF31" i="2"/>
  <c r="J122" i="1"/>
  <c r="K29" i="2"/>
  <c r="AG29" i="2"/>
  <c r="J29" i="2"/>
  <c r="AF29" i="2"/>
  <c r="O28" i="2"/>
  <c r="AK28" i="2"/>
  <c r="N28" i="2"/>
  <c r="AJ28" i="2"/>
  <c r="K28" i="2"/>
  <c r="AG28" i="2"/>
  <c r="J28" i="2"/>
  <c r="AF28" i="2"/>
  <c r="K27" i="2"/>
  <c r="AG27" i="2"/>
  <c r="J27" i="2"/>
  <c r="AF27" i="2"/>
  <c r="M26" i="2"/>
  <c r="K26" i="2"/>
  <c r="J26" i="2"/>
  <c r="M25" i="2"/>
  <c r="K25" i="2"/>
  <c r="M24" i="2"/>
  <c r="K24" i="2"/>
  <c r="J24" i="2"/>
  <c r="M23" i="2"/>
  <c r="K23" i="2"/>
  <c r="J23" i="2"/>
  <c r="M21" i="2"/>
  <c r="K21" i="2"/>
  <c r="J21" i="2"/>
  <c r="BH164" i="7"/>
  <c r="BH160" i="7"/>
  <c r="BG160" i="7"/>
  <c r="BE219" i="7"/>
  <c r="BD219" i="7"/>
  <c r="BE204" i="7"/>
  <c r="BD204" i="7"/>
  <c r="BE162" i="7"/>
  <c r="BD162" i="7"/>
  <c r="BE161" i="7"/>
  <c r="BD161" i="7"/>
  <c r="G27" i="1"/>
  <c r="H27" i="1" s="1"/>
  <c r="I27" i="1" s="1"/>
  <c r="J27" i="1" s="1"/>
  <c r="K27" i="1" s="1"/>
  <c r="F52" i="1"/>
  <c r="G52" i="1"/>
  <c r="I26" i="1"/>
  <c r="H54" i="1"/>
  <c r="H52" i="1" s="1"/>
  <c r="O129" i="7"/>
  <c r="O243" i="7" s="1"/>
  <c r="O125" i="7"/>
  <c r="O255" i="7" s="1"/>
  <c r="O133" i="7"/>
  <c r="O248" i="7" s="1"/>
  <c r="O119" i="7"/>
  <c r="O224" i="7" s="1"/>
  <c r="O132" i="7"/>
  <c r="O247" i="7" s="1"/>
  <c r="AK43" i="2" s="1"/>
  <c r="K133" i="7"/>
  <c r="K248" i="7" s="1"/>
  <c r="K132" i="7"/>
  <c r="K247" i="7" s="1"/>
  <c r="K129" i="7"/>
  <c r="K243" i="7" s="1"/>
  <c r="K125" i="7"/>
  <c r="K255" i="7" s="1"/>
  <c r="K119" i="7"/>
  <c r="K148" i="7"/>
  <c r="K249" i="7" s="1"/>
  <c r="K147" i="7"/>
  <c r="K145" i="7"/>
  <c r="K263" i="7" s="1"/>
  <c r="K144" i="7"/>
  <c r="K260" i="7" s="1"/>
  <c r="K142" i="7"/>
  <c r="K257" i="7" s="1"/>
  <c r="K268" i="7" s="1"/>
  <c r="K141" i="7"/>
  <c r="K254" i="7" s="1"/>
  <c r="K138" i="7"/>
  <c r="J125" i="7"/>
  <c r="J255" i="7" s="1"/>
  <c r="J129" i="7"/>
  <c r="J243" i="7" s="1"/>
  <c r="J133" i="7"/>
  <c r="J248" i="7" s="1"/>
  <c r="J119" i="7"/>
  <c r="J224" i="7" s="1"/>
  <c r="J132" i="7"/>
  <c r="J247" i="7" s="1"/>
  <c r="J148" i="7"/>
  <c r="J249" i="7" s="1"/>
  <c r="J147" i="7"/>
  <c r="J145" i="7"/>
  <c r="J263" i="7" s="1"/>
  <c r="J144" i="7"/>
  <c r="J260" i="7" s="1"/>
  <c r="J142" i="7"/>
  <c r="J257" i="7" s="1"/>
  <c r="J141" i="7"/>
  <c r="J254" i="7" s="1"/>
  <c r="J115" i="7"/>
  <c r="J106" i="7"/>
  <c r="J227" i="7" s="1"/>
  <c r="D109" i="7"/>
  <c r="D236" i="7" s="1"/>
  <c r="Z32" i="2" s="1"/>
  <c r="D108" i="7"/>
  <c r="D106" i="7"/>
  <c r="D227" i="7" s="1"/>
  <c r="D126" i="7"/>
  <c r="D256" i="7" s="1"/>
  <c r="D124" i="7"/>
  <c r="D238" i="7" s="1"/>
  <c r="D119" i="7"/>
  <c r="D224" i="7" s="1"/>
  <c r="BK164" i="7"/>
  <c r="BL164" i="7"/>
  <c r="BM164" i="7"/>
  <c r="BN164" i="7"/>
  <c r="BO164" i="7"/>
  <c r="BP164" i="7"/>
  <c r="BK163" i="7"/>
  <c r="BL163" i="7"/>
  <c r="BM163" i="7"/>
  <c r="BN163" i="7"/>
  <c r="BO163" i="7"/>
  <c r="BP163" i="7"/>
  <c r="BK162" i="7"/>
  <c r="BL162" i="7"/>
  <c r="BM162" i="7"/>
  <c r="BN162" i="7"/>
  <c r="BO162" i="7"/>
  <c r="BP162" i="7"/>
  <c r="BK167" i="7"/>
  <c r="BL167" i="7"/>
  <c r="BM167" i="7"/>
  <c r="BN167" i="7"/>
  <c r="BO167" i="7"/>
  <c r="BP167" i="7"/>
  <c r="BK169" i="7"/>
  <c r="BL169" i="7"/>
  <c r="BM169" i="7"/>
  <c r="BN169" i="7"/>
  <c r="BO169" i="7"/>
  <c r="BP169" i="7"/>
  <c r="BJ176" i="7"/>
  <c r="BK176" i="7"/>
  <c r="BL176" i="7"/>
  <c r="BM176" i="7"/>
  <c r="BN176" i="7"/>
  <c r="BO176" i="7"/>
  <c r="BP176" i="7"/>
  <c r="BK174" i="7"/>
  <c r="BL174" i="7"/>
  <c r="BM174" i="7"/>
  <c r="BN174" i="7"/>
  <c r="BO174" i="7"/>
  <c r="BP174" i="7"/>
  <c r="BK177" i="7"/>
  <c r="BL177" i="7"/>
  <c r="BM177" i="7"/>
  <c r="BN177" i="7"/>
  <c r="BO177" i="7"/>
  <c r="BP177" i="7"/>
  <c r="BK178" i="7"/>
  <c r="BL178" i="7"/>
  <c r="BM178" i="7"/>
  <c r="BN178" i="7"/>
  <c r="BO178" i="7"/>
  <c r="BP178" i="7"/>
  <c r="BK179" i="7"/>
  <c r="BL179" i="7"/>
  <c r="BM179" i="7"/>
  <c r="BN179" i="7"/>
  <c r="BO179" i="7"/>
  <c r="BP179" i="7"/>
  <c r="BK180" i="7"/>
  <c r="BL180" i="7"/>
  <c r="BM180" i="7"/>
  <c r="BN180" i="7"/>
  <c r="BO180" i="7"/>
  <c r="BP180" i="7"/>
  <c r="BK181" i="7"/>
  <c r="BL181" i="7"/>
  <c r="BM181" i="7"/>
  <c r="BN181" i="7"/>
  <c r="BO181" i="7"/>
  <c r="BP181" i="7"/>
  <c r="BJ182" i="7"/>
  <c r="BK182" i="7"/>
  <c r="BL182" i="7"/>
  <c r="BM182" i="7"/>
  <c r="BN182" i="7"/>
  <c r="BO182" i="7"/>
  <c r="BP182" i="7"/>
  <c r="BK183" i="7"/>
  <c r="BL183" i="7"/>
  <c r="BM183" i="7"/>
  <c r="BN183" i="7"/>
  <c r="BO183" i="7"/>
  <c r="BP183" i="7"/>
  <c r="BL185" i="7"/>
  <c r="BK186" i="7"/>
  <c r="BL186" i="7"/>
  <c r="BM186" i="7"/>
  <c r="BN186" i="7"/>
  <c r="BO186" i="7"/>
  <c r="BP186" i="7"/>
  <c r="BL187" i="7"/>
  <c r="BN187" i="7"/>
  <c r="BK217" i="7"/>
  <c r="BL217" i="7"/>
  <c r="BM217" i="7"/>
  <c r="BN217" i="7"/>
  <c r="BO217" i="7"/>
  <c r="BP217" i="7"/>
  <c r="BK216" i="7"/>
  <c r="BL216" i="7"/>
  <c r="BM216" i="7"/>
  <c r="BN216" i="7"/>
  <c r="BO216" i="7"/>
  <c r="BP216" i="7"/>
  <c r="BK214" i="7"/>
  <c r="BL214" i="7"/>
  <c r="BM214" i="7"/>
  <c r="BN214" i="7"/>
  <c r="BO214" i="7"/>
  <c r="BP214" i="7"/>
  <c r="BJ214" i="7"/>
  <c r="BJ213" i="7"/>
  <c r="BK213" i="7"/>
  <c r="BL213" i="7"/>
  <c r="BM213" i="7"/>
  <c r="BN213" i="7"/>
  <c r="BO213" i="7"/>
  <c r="BP213" i="7"/>
  <c r="BK212" i="7"/>
  <c r="BL212" i="7"/>
  <c r="BM212" i="7"/>
  <c r="BN212" i="7"/>
  <c r="BO212" i="7"/>
  <c r="BP212" i="7"/>
  <c r="BJ212" i="7"/>
  <c r="BK211" i="7"/>
  <c r="BL211" i="7"/>
  <c r="BM211" i="7"/>
  <c r="BN211" i="7"/>
  <c r="BO211" i="7"/>
  <c r="BP211" i="7"/>
  <c r="BK210" i="7"/>
  <c r="BL210" i="7"/>
  <c r="BM210" i="7"/>
  <c r="BN210" i="7"/>
  <c r="BO210" i="7"/>
  <c r="BP210" i="7"/>
  <c r="BK209" i="7"/>
  <c r="BL209" i="7"/>
  <c r="BM209" i="7"/>
  <c r="BN209" i="7"/>
  <c r="BO209" i="7"/>
  <c r="BP209" i="7"/>
  <c r="BK207" i="7"/>
  <c r="BL207" i="7"/>
  <c r="BM207" i="7"/>
  <c r="BN207" i="7"/>
  <c r="BO207" i="7"/>
  <c r="BP207" i="7"/>
  <c r="BK204" i="7"/>
  <c r="BL204" i="7"/>
  <c r="BM204" i="7"/>
  <c r="BN204" i="7"/>
  <c r="BO204" i="7"/>
  <c r="BP204" i="7"/>
  <c r="BJ203" i="7"/>
  <c r="BK202" i="7"/>
  <c r="BL202" i="7"/>
  <c r="BM202" i="7"/>
  <c r="BN202" i="7"/>
  <c r="BO202" i="7"/>
  <c r="BP202" i="7"/>
  <c r="BK201" i="7"/>
  <c r="BL201" i="7"/>
  <c r="BM201" i="7"/>
  <c r="BN201" i="7"/>
  <c r="BO201" i="7"/>
  <c r="BP201" i="7"/>
  <c r="BK200" i="7"/>
  <c r="BL200" i="7"/>
  <c r="BM200" i="7"/>
  <c r="BN200" i="7"/>
  <c r="BO200" i="7"/>
  <c r="BP200" i="7"/>
  <c r="BK199" i="7"/>
  <c r="BL199" i="7"/>
  <c r="BM199" i="7"/>
  <c r="BN199" i="7"/>
  <c r="BO199" i="7"/>
  <c r="BP199" i="7"/>
  <c r="BK197" i="7"/>
  <c r="BL197" i="7"/>
  <c r="BM197" i="7"/>
  <c r="BN197" i="7"/>
  <c r="BO197" i="7"/>
  <c r="BP197" i="7"/>
  <c r="BK195" i="7"/>
  <c r="BL195" i="7"/>
  <c r="BM195" i="7"/>
  <c r="BN195" i="7"/>
  <c r="BO195" i="7"/>
  <c r="BP195" i="7"/>
  <c r="BJ194" i="7"/>
  <c r="BK194" i="7"/>
  <c r="BL194" i="7"/>
  <c r="BM194" i="7"/>
  <c r="BN194" i="7"/>
  <c r="BO194" i="7"/>
  <c r="BP194" i="7"/>
  <c r="BK193" i="7"/>
  <c r="BL193" i="7"/>
  <c r="BM193" i="7"/>
  <c r="BN193" i="7"/>
  <c r="BO193" i="7"/>
  <c r="BP193" i="7"/>
  <c r="BM192" i="7"/>
  <c r="BK191" i="7"/>
  <c r="BL191" i="7"/>
  <c r="BM191" i="7"/>
  <c r="BN191" i="7"/>
  <c r="BO191" i="7"/>
  <c r="BP191" i="7"/>
  <c r="BJ191" i="7"/>
  <c r="BK190" i="7"/>
  <c r="BM190" i="7"/>
  <c r="BK189" i="7"/>
  <c r="BL189" i="7"/>
  <c r="BM189" i="7"/>
  <c r="BN189" i="7"/>
  <c r="BO189" i="7"/>
  <c r="BP189" i="7"/>
  <c r="BK188" i="7"/>
  <c r="BL188" i="7"/>
  <c r="BM188" i="7"/>
  <c r="BN188" i="7"/>
  <c r="BO188" i="7"/>
  <c r="BP188" i="7"/>
  <c r="BK218" i="7"/>
  <c r="BL218" i="7"/>
  <c r="BM218" i="7"/>
  <c r="BN218" i="7"/>
  <c r="BO218" i="7"/>
  <c r="BP218" i="7"/>
  <c r="BK219" i="7"/>
  <c r="BL219" i="7"/>
  <c r="BM219" i="7"/>
  <c r="BN219" i="7"/>
  <c r="BO219" i="7"/>
  <c r="BP219" i="7"/>
  <c r="BJ219" i="7"/>
  <c r="BJ218" i="7"/>
  <c r="BJ217" i="7"/>
  <c r="BJ216" i="7"/>
  <c r="BJ211" i="7"/>
  <c r="BJ210" i="7"/>
  <c r="BJ209" i="7"/>
  <c r="BJ207" i="7"/>
  <c r="BJ204" i="7"/>
  <c r="BJ202" i="7"/>
  <c r="BJ201" i="7"/>
  <c r="BJ200" i="7"/>
  <c r="BJ199" i="7"/>
  <c r="BJ197" i="7"/>
  <c r="BJ195" i="7"/>
  <c r="BJ193" i="7"/>
  <c r="BJ189" i="7"/>
  <c r="BJ188" i="7"/>
  <c r="BJ187" i="7"/>
  <c r="BJ186" i="7"/>
  <c r="BJ183" i="7"/>
  <c r="BJ181" i="7"/>
  <c r="BJ180" i="7"/>
  <c r="BJ179" i="7"/>
  <c r="BJ178" i="7"/>
  <c r="BJ169" i="7"/>
  <c r="BJ167" i="7"/>
  <c r="BJ164" i="7"/>
  <c r="BJ163" i="7"/>
  <c r="BJ162" i="7"/>
  <c r="AL61" i="2"/>
  <c r="P61" i="2"/>
  <c r="AL60" i="2"/>
  <c r="P60" i="2"/>
  <c r="AL59" i="2"/>
  <c r="P59" i="2"/>
  <c r="AL56" i="2"/>
  <c r="P56" i="2"/>
  <c r="P54" i="2"/>
  <c r="AL53" i="2"/>
  <c r="P53" i="2"/>
  <c r="AL52" i="2"/>
  <c r="P52" i="2"/>
  <c r="P51" i="2"/>
  <c r="AL50" i="2"/>
  <c r="P50" i="2"/>
  <c r="AL49" i="2"/>
  <c r="P49" i="2"/>
  <c r="AL48" i="2"/>
  <c r="P48" i="2"/>
  <c r="AL47" i="2"/>
  <c r="P47" i="2"/>
  <c r="P45" i="2"/>
  <c r="P44" i="2"/>
  <c r="AL43" i="2"/>
  <c r="P43" i="2"/>
  <c r="AL42" i="2"/>
  <c r="P42" i="2"/>
  <c r="AL41" i="2"/>
  <c r="P41" i="2"/>
  <c r="AL40" i="2"/>
  <c r="P40" i="2"/>
  <c r="P39" i="2"/>
  <c r="AL38" i="2"/>
  <c r="P38" i="2"/>
  <c r="P37" i="2"/>
  <c r="P36" i="2"/>
  <c r="P35" i="2"/>
  <c r="AL34" i="2"/>
  <c r="P34" i="2"/>
  <c r="AL33" i="2"/>
  <c r="P33" i="2"/>
  <c r="AL32" i="2"/>
  <c r="P32" i="2"/>
  <c r="AL31" i="2"/>
  <c r="P31" i="2"/>
  <c r="AL29" i="2"/>
  <c r="P29" i="2"/>
  <c r="AL28" i="2"/>
  <c r="P28" i="2"/>
  <c r="AL27" i="2"/>
  <c r="P27" i="2"/>
  <c r="P26" i="2"/>
  <c r="P25" i="2"/>
  <c r="P24" i="2"/>
  <c r="P23" i="2"/>
  <c r="P22" i="2"/>
  <c r="P21" i="2"/>
  <c r="BJ196" i="7"/>
  <c r="BK196" i="7"/>
  <c r="BL196" i="7"/>
  <c r="BM196" i="7"/>
  <c r="BN196" i="7"/>
  <c r="BO196" i="7"/>
  <c r="BP196" i="7"/>
  <c r="AZ164" i="7"/>
  <c r="AZ163" i="7"/>
  <c r="AZ162" i="7"/>
  <c r="AZ161" i="7"/>
  <c r="AZ167" i="7"/>
  <c r="AZ169" i="7"/>
  <c r="AZ177" i="7"/>
  <c r="AZ178" i="7"/>
  <c r="AZ179" i="7"/>
  <c r="AZ180" i="7"/>
  <c r="AZ181" i="7"/>
  <c r="AZ183" i="7"/>
  <c r="AZ185" i="7"/>
  <c r="AZ186" i="7"/>
  <c r="AZ187" i="7"/>
  <c r="AZ217" i="7"/>
  <c r="AZ216" i="7"/>
  <c r="AZ211" i="7"/>
  <c r="AZ210" i="7"/>
  <c r="AZ209" i="7"/>
  <c r="AZ207" i="7"/>
  <c r="AZ204" i="7"/>
  <c r="AZ202" i="7"/>
  <c r="AZ201" i="7"/>
  <c r="AZ200" i="7"/>
  <c r="AZ199" i="7"/>
  <c r="AZ197" i="7"/>
  <c r="AZ196" i="7"/>
  <c r="AZ195" i="7"/>
  <c r="AZ193" i="7"/>
  <c r="AZ189" i="7"/>
  <c r="AZ188" i="7"/>
  <c r="AZ218" i="7"/>
  <c r="AZ219" i="7"/>
  <c r="AW176" i="7"/>
  <c r="AX176" i="7"/>
  <c r="AY176" i="7"/>
  <c r="AZ176" i="7"/>
  <c r="BG176" i="7"/>
  <c r="BH176" i="7"/>
  <c r="BI176" i="7"/>
  <c r="AV176" i="7"/>
  <c r="AW182" i="7"/>
  <c r="AX182" i="7"/>
  <c r="AY182" i="7"/>
  <c r="AZ182" i="7"/>
  <c r="BI182" i="7"/>
  <c r="AV182" i="7"/>
  <c r="BI214" i="7"/>
  <c r="BH214" i="7"/>
  <c r="BG214" i="7"/>
  <c r="AZ214" i="7"/>
  <c r="AX214" i="7"/>
  <c r="AY214" i="7"/>
  <c r="AW213" i="7"/>
  <c r="AX213" i="7"/>
  <c r="AY213" i="7"/>
  <c r="AZ213" i="7"/>
  <c r="BH213" i="7"/>
  <c r="BI213" i="7"/>
  <c r="AV213" i="7"/>
  <c r="BI212" i="7"/>
  <c r="AZ212" i="7"/>
  <c r="AY212" i="7"/>
  <c r="BI203" i="7"/>
  <c r="AW194" i="7"/>
  <c r="AX194" i="7"/>
  <c r="AY194" i="7"/>
  <c r="AZ194" i="7"/>
  <c r="BH194" i="7"/>
  <c r="BI194" i="7"/>
  <c r="AV194" i="7"/>
  <c r="BI191" i="7"/>
  <c r="AZ191" i="7"/>
  <c r="AY191" i="7"/>
  <c r="AX191" i="7"/>
  <c r="AW191" i="7"/>
  <c r="AW190" i="7"/>
  <c r="AU256" i="7"/>
  <c r="A52" i="2"/>
  <c r="AU255" i="7"/>
  <c r="A51" i="2"/>
  <c r="AU254" i="7"/>
  <c r="A50" i="2"/>
  <c r="AU253" i="7"/>
  <c r="A49" i="2"/>
  <c r="AU252" i="7"/>
  <c r="A48" i="2"/>
  <c r="AU251" i="7"/>
  <c r="AY251" i="7" s="1"/>
  <c r="A47" i="2"/>
  <c r="AU250" i="7"/>
  <c r="A46" i="2"/>
  <c r="AU249" i="7"/>
  <c r="A45" i="2"/>
  <c r="AU248" i="7"/>
  <c r="A44" i="2"/>
  <c r="AU247" i="7"/>
  <c r="A43" i="2"/>
  <c r="AU246" i="7"/>
  <c r="A42" i="2"/>
  <c r="AU245" i="7"/>
  <c r="BI245" i="7" s="1"/>
  <c r="A41" i="2"/>
  <c r="AU244" i="7"/>
  <c r="A40" i="2"/>
  <c r="AU243" i="7"/>
  <c r="A39" i="2"/>
  <c r="AU242" i="7"/>
  <c r="A38" i="2"/>
  <c r="AU241" i="7"/>
  <c r="A37" i="2"/>
  <c r="AU240" i="7"/>
  <c r="A36" i="2"/>
  <c r="AU239" i="7"/>
  <c r="BH239" i="7" s="1"/>
  <c r="A35" i="2"/>
  <c r="AU238" i="7"/>
  <c r="A34" i="2"/>
  <c r="AU237" i="7"/>
  <c r="A33" i="2"/>
  <c r="AU236" i="7"/>
  <c r="A32" i="2"/>
  <c r="AU234" i="7"/>
  <c r="A31" i="2"/>
  <c r="AU262" i="7"/>
  <c r="A58" i="2"/>
  <c r="AU261" i="7"/>
  <c r="A57" i="2"/>
  <c r="AU260" i="7"/>
  <c r="A56" i="2"/>
  <c r="AU259" i="7"/>
  <c r="A55" i="2"/>
  <c r="AU258" i="7"/>
  <c r="A54" i="2"/>
  <c r="AU257" i="7"/>
  <c r="A53" i="2"/>
  <c r="AU265" i="7"/>
  <c r="A61" i="2"/>
  <c r="AU264" i="7"/>
  <c r="AX264" i="7" s="1"/>
  <c r="A60" i="2"/>
  <c r="AU263" i="7"/>
  <c r="A59" i="2"/>
  <c r="AV167" i="7"/>
  <c r="AV174" i="7"/>
  <c r="AV177" i="7"/>
  <c r="AV178" i="7"/>
  <c r="AV179" i="7"/>
  <c r="AV180" i="7"/>
  <c r="AV181" i="7"/>
  <c r="AV183" i="7"/>
  <c r="AV196" i="7"/>
  <c r="AV199" i="7"/>
  <c r="AV201" i="7"/>
  <c r="AV202" i="7"/>
  <c r="AV207" i="7"/>
  <c r="AV209" i="7"/>
  <c r="AV210" i="7"/>
  <c r="AV217" i="7"/>
  <c r="AV218" i="7"/>
  <c r="BI219" i="7"/>
  <c r="AY219" i="7"/>
  <c r="AX219" i="7"/>
  <c r="BI218" i="7"/>
  <c r="AY218" i="7"/>
  <c r="AX218" i="7"/>
  <c r="BI217" i="7"/>
  <c r="BH217" i="7"/>
  <c r="AY217" i="7"/>
  <c r="AX217" i="7"/>
  <c r="BI216" i="7"/>
  <c r="BH216" i="7"/>
  <c r="BG216" i="7"/>
  <c r="AY216" i="7"/>
  <c r="AX216" i="7"/>
  <c r="BI211" i="7"/>
  <c r="BH211" i="7"/>
  <c r="AY211" i="7"/>
  <c r="AX211" i="7"/>
  <c r="BI210" i="7"/>
  <c r="AY210" i="7"/>
  <c r="AW210" i="7"/>
  <c r="BI209" i="7"/>
  <c r="BH209" i="7"/>
  <c r="BG209" i="7"/>
  <c r="AY209" i="7"/>
  <c r="AX209" i="7"/>
  <c r="AW209" i="7"/>
  <c r="BI207" i="7"/>
  <c r="AY207" i="7"/>
  <c r="AX207" i="7"/>
  <c r="AW207" i="7"/>
  <c r="BI204" i="7"/>
  <c r="AY204" i="7"/>
  <c r="BI202" i="7"/>
  <c r="BH202" i="7"/>
  <c r="AY202" i="7"/>
  <c r="AX202" i="7"/>
  <c r="AW202" i="7"/>
  <c r="BI201" i="7"/>
  <c r="AY201" i="7"/>
  <c r="AX201" i="7"/>
  <c r="AW201" i="7"/>
  <c r="BI200" i="7"/>
  <c r="AY200" i="7"/>
  <c r="AX200" i="7"/>
  <c r="BI199" i="7"/>
  <c r="BH199" i="7"/>
  <c r="AY199" i="7"/>
  <c r="AW199" i="7"/>
  <c r="BI197" i="7"/>
  <c r="AY197" i="7"/>
  <c r="AX197" i="7"/>
  <c r="BI196" i="7"/>
  <c r="AY196" i="7"/>
  <c r="AX196" i="7"/>
  <c r="AW196" i="7"/>
  <c r="BI195" i="7"/>
  <c r="AY195" i="7"/>
  <c r="AX195" i="7"/>
  <c r="BI193" i="7"/>
  <c r="AY193" i="7"/>
  <c r="AX193" i="7"/>
  <c r="BI192" i="7"/>
  <c r="BI189" i="7"/>
  <c r="BH189" i="7"/>
  <c r="BG189" i="7"/>
  <c r="AY189" i="7"/>
  <c r="AX189" i="7"/>
  <c r="BI188" i="7"/>
  <c r="BH188" i="7"/>
  <c r="AY188" i="7"/>
  <c r="AX188" i="7"/>
  <c r="BI187" i="7"/>
  <c r="BI186" i="7"/>
  <c r="BH186" i="7"/>
  <c r="AY186" i="7"/>
  <c r="AX186" i="7"/>
  <c r="AY185" i="7"/>
  <c r="BI183" i="7"/>
  <c r="AY183" i="7"/>
  <c r="AX183" i="7"/>
  <c r="AW183" i="7"/>
  <c r="BI181" i="7"/>
  <c r="AY181" i="7"/>
  <c r="AX181" i="7"/>
  <c r="AW181" i="7"/>
  <c r="BI180" i="7"/>
  <c r="AY180" i="7"/>
  <c r="AX180" i="7"/>
  <c r="AW180" i="7"/>
  <c r="BI179" i="7"/>
  <c r="AY179" i="7"/>
  <c r="AX179" i="7"/>
  <c r="AW179" i="7"/>
  <c r="BI178" i="7"/>
  <c r="BH178" i="7"/>
  <c r="AY178" i="7"/>
  <c r="AX178" i="7"/>
  <c r="AW178" i="7"/>
  <c r="AY177" i="7"/>
  <c r="AX177" i="7"/>
  <c r="AW177" i="7"/>
  <c r="AY167" i="7"/>
  <c r="AX167" i="7"/>
  <c r="AW167" i="7"/>
  <c r="AY165" i="7"/>
  <c r="BI164" i="7"/>
  <c r="AY164" i="7"/>
  <c r="AX164" i="7"/>
  <c r="AW164" i="7"/>
  <c r="BI163" i="7"/>
  <c r="BH163" i="7"/>
  <c r="AY163" i="7"/>
  <c r="AX163" i="7"/>
  <c r="AW163" i="7"/>
  <c r="BI162" i="7"/>
  <c r="AY162" i="7"/>
  <c r="AY161" i="7"/>
  <c r="B21" i="2"/>
  <c r="B22" i="2"/>
  <c r="B23" i="2"/>
  <c r="B24" i="2"/>
  <c r="B26" i="2"/>
  <c r="X27" i="2"/>
  <c r="B27" i="2"/>
  <c r="X28" i="2"/>
  <c r="B28" i="2"/>
  <c r="X29" i="2"/>
  <c r="B29" i="2"/>
  <c r="X31" i="2"/>
  <c r="AV234" i="7"/>
  <c r="B31" i="2"/>
  <c r="X32" i="2"/>
  <c r="B32" i="2"/>
  <c r="X33" i="2"/>
  <c r="AV237" i="7"/>
  <c r="B33" i="2"/>
  <c r="X34" i="2"/>
  <c r="B34" i="2"/>
  <c r="AV240" i="7"/>
  <c r="B36" i="2"/>
  <c r="AV241" i="7"/>
  <c r="B37" i="2"/>
  <c r="X38" i="2"/>
  <c r="B38" i="2"/>
  <c r="AV243" i="7"/>
  <c r="B39" i="2"/>
  <c r="X43" i="2"/>
  <c r="AV247" i="7"/>
  <c r="B43" i="2"/>
  <c r="AV248" i="7"/>
  <c r="B44" i="2"/>
  <c r="AV249" i="7"/>
  <c r="B45" i="2"/>
  <c r="X47" i="2"/>
  <c r="B47" i="2"/>
  <c r="X48" i="2"/>
  <c r="AV252" i="7"/>
  <c r="B48" i="2"/>
  <c r="X50" i="2"/>
  <c r="AV254" i="7"/>
  <c r="B50" i="2"/>
  <c r="AV255" i="7"/>
  <c r="B51" i="2"/>
  <c r="X52" i="2"/>
  <c r="B52" i="2"/>
  <c r="X53" i="2"/>
  <c r="AV257" i="7"/>
  <c r="B53" i="2"/>
  <c r="B54" i="2"/>
  <c r="X56" i="2"/>
  <c r="AV260" i="7"/>
  <c r="B56" i="2"/>
  <c r="X59" i="2"/>
  <c r="B59" i="2"/>
  <c r="X60" i="2"/>
  <c r="AV264" i="7"/>
  <c r="B60" i="2"/>
  <c r="X61" i="2"/>
  <c r="AV265" i="7"/>
  <c r="B61" i="2"/>
  <c r="AK61" i="2"/>
  <c r="BI265" i="7"/>
  <c r="O61" i="2"/>
  <c r="AA61" i="2"/>
  <c r="AY265" i="7"/>
  <c r="E61" i="2"/>
  <c r="Z61" i="2"/>
  <c r="AX265" i="7"/>
  <c r="D61" i="2"/>
  <c r="AK60" i="2"/>
  <c r="BI264" i="7"/>
  <c r="O60" i="2"/>
  <c r="AJ60" i="2"/>
  <c r="N60" i="2"/>
  <c r="AI60" i="2"/>
  <c r="M60" i="2"/>
  <c r="AA60" i="2"/>
  <c r="E60" i="2"/>
  <c r="Z60" i="2"/>
  <c r="D60" i="2"/>
  <c r="Y60" i="2"/>
  <c r="C60" i="2"/>
  <c r="AK59" i="2"/>
  <c r="O59" i="2"/>
  <c r="AA59" i="2"/>
  <c r="AY263" i="7"/>
  <c r="E59" i="2"/>
  <c r="Z59" i="2"/>
  <c r="D59" i="2"/>
  <c r="AK56" i="2"/>
  <c r="BI260" i="7"/>
  <c r="O56" i="2"/>
  <c r="AA56" i="2"/>
  <c r="E56" i="2"/>
  <c r="Z56" i="2"/>
  <c r="D56" i="2"/>
  <c r="O54" i="2"/>
  <c r="N54" i="2"/>
  <c r="E54" i="2"/>
  <c r="D54" i="2"/>
  <c r="C54" i="2"/>
  <c r="AK53" i="2"/>
  <c r="BI257" i="7"/>
  <c r="O53" i="2"/>
  <c r="AA53" i="2"/>
  <c r="AY257" i="7"/>
  <c r="E53" i="2"/>
  <c r="Z53" i="2"/>
  <c r="AX257" i="7"/>
  <c r="D53" i="2"/>
  <c r="AK52" i="2"/>
  <c r="O52" i="2"/>
  <c r="AJ52" i="2"/>
  <c r="N52" i="2"/>
  <c r="AA52" i="2"/>
  <c r="AY256" i="7"/>
  <c r="E52" i="2"/>
  <c r="Z52" i="2"/>
  <c r="D52" i="2"/>
  <c r="Y52" i="2"/>
  <c r="C52" i="2"/>
  <c r="BI255" i="7"/>
  <c r="O51" i="2"/>
  <c r="BH255" i="7"/>
  <c r="N51" i="2"/>
  <c r="M51" i="2"/>
  <c r="AY255" i="7"/>
  <c r="E51" i="2"/>
  <c r="AX255" i="7"/>
  <c r="D51" i="2"/>
  <c r="AW255" i="7"/>
  <c r="C51" i="2"/>
  <c r="AK50" i="2"/>
  <c r="O50" i="2"/>
  <c r="AA50" i="2"/>
  <c r="E50" i="2"/>
  <c r="Z50" i="2"/>
  <c r="D50" i="2"/>
  <c r="AK49" i="2"/>
  <c r="BI253" i="7"/>
  <c r="O49" i="2"/>
  <c r="AJ49" i="2"/>
  <c r="BH253" i="7"/>
  <c r="AA49" i="2"/>
  <c r="AY253" i="7"/>
  <c r="E49" i="2"/>
  <c r="Z49" i="2"/>
  <c r="AX253" i="7"/>
  <c r="D49" i="2"/>
  <c r="Y49" i="2"/>
  <c r="AW253" i="7"/>
  <c r="C49" i="2"/>
  <c r="AK48" i="2"/>
  <c r="BI252" i="7"/>
  <c r="O48" i="2"/>
  <c r="BH252" i="7"/>
  <c r="N48" i="2"/>
  <c r="BG252" i="7"/>
  <c r="AA48" i="2"/>
  <c r="AY252" i="7"/>
  <c r="E48" i="2"/>
  <c r="Z48" i="2"/>
  <c r="AX252" i="7"/>
  <c r="D48" i="2"/>
  <c r="Y48" i="2"/>
  <c r="AW252" i="7"/>
  <c r="C48" i="2"/>
  <c r="AK47" i="2"/>
  <c r="O47" i="2"/>
  <c r="N47" i="2"/>
  <c r="AA47" i="2"/>
  <c r="E47" i="2"/>
  <c r="Z47" i="2"/>
  <c r="D47" i="2"/>
  <c r="Y47" i="2"/>
  <c r="C47" i="2"/>
  <c r="BI249" i="7"/>
  <c r="O45" i="2"/>
  <c r="AY249" i="7"/>
  <c r="E45" i="2"/>
  <c r="AX249" i="7"/>
  <c r="D45" i="2"/>
  <c r="O44" i="2"/>
  <c r="N44" i="2"/>
  <c r="M44" i="2"/>
  <c r="E44" i="2"/>
  <c r="D44" i="2"/>
  <c r="C44" i="2"/>
  <c r="BI247" i="7"/>
  <c r="AJ43" i="2"/>
  <c r="BH247" i="7"/>
  <c r="AA43" i="2"/>
  <c r="AY247" i="7"/>
  <c r="E43" i="2"/>
  <c r="Z43" i="2"/>
  <c r="AX247" i="7"/>
  <c r="D43" i="2"/>
  <c r="Y43" i="2"/>
  <c r="AW247" i="7"/>
  <c r="C43" i="2"/>
  <c r="AK42" i="2"/>
  <c r="BI246" i="7"/>
  <c r="O42" i="2"/>
  <c r="AJ42" i="2"/>
  <c r="N42" i="2"/>
  <c r="AI42" i="2"/>
  <c r="M42" i="2"/>
  <c r="AA42" i="2"/>
  <c r="AY246" i="7"/>
  <c r="E42" i="2"/>
  <c r="Z42" i="2"/>
  <c r="AX246" i="7"/>
  <c r="D42" i="2"/>
  <c r="AK41" i="2"/>
  <c r="O41" i="2"/>
  <c r="AJ41" i="2"/>
  <c r="N41" i="2"/>
  <c r="AA41" i="2"/>
  <c r="E41" i="2"/>
  <c r="Z41" i="2"/>
  <c r="D41" i="2"/>
  <c r="AK40" i="2"/>
  <c r="O40" i="2"/>
  <c r="AJ40" i="2"/>
  <c r="N40" i="2"/>
  <c r="AA40" i="2"/>
  <c r="AY244" i="7"/>
  <c r="E40" i="2"/>
  <c r="Z40" i="2"/>
  <c r="D40" i="2"/>
  <c r="BI243" i="7"/>
  <c r="O39" i="2"/>
  <c r="BH243" i="7"/>
  <c r="N39" i="2"/>
  <c r="AY243" i="7"/>
  <c r="E39" i="2"/>
  <c r="AX243" i="7"/>
  <c r="D39" i="2"/>
  <c r="AW243" i="7"/>
  <c r="C39" i="2"/>
  <c r="AK38" i="2"/>
  <c r="O38" i="2"/>
  <c r="N38" i="2"/>
  <c r="M38" i="2"/>
  <c r="AA38" i="2"/>
  <c r="E38" i="2"/>
  <c r="Z38" i="2"/>
  <c r="AX242" i="7"/>
  <c r="D38" i="2"/>
  <c r="Y38" i="2"/>
  <c r="C38" i="2"/>
  <c r="O37" i="2"/>
  <c r="N37" i="2"/>
  <c r="M37" i="2"/>
  <c r="AY241" i="7"/>
  <c r="E37" i="2"/>
  <c r="AX241" i="7"/>
  <c r="D37" i="2"/>
  <c r="AW241" i="7"/>
  <c r="C37" i="2"/>
  <c r="BI240" i="7"/>
  <c r="O36" i="2"/>
  <c r="N36" i="2"/>
  <c r="M36" i="2"/>
  <c r="AY240" i="7"/>
  <c r="E36" i="2"/>
  <c r="AX240" i="7"/>
  <c r="D36" i="2"/>
  <c r="AW240" i="7"/>
  <c r="C36" i="2"/>
  <c r="BI239" i="7"/>
  <c r="O35" i="2"/>
  <c r="AY239" i="7"/>
  <c r="E35" i="2"/>
  <c r="D35" i="2"/>
  <c r="C35" i="2"/>
  <c r="AK34" i="2"/>
  <c r="O34" i="2"/>
  <c r="N34" i="2"/>
  <c r="AA34" i="2"/>
  <c r="E34" i="2"/>
  <c r="Z34" i="2"/>
  <c r="AX238" i="7"/>
  <c r="D34" i="2"/>
  <c r="Y34" i="2"/>
  <c r="C34" i="2"/>
  <c r="AK33" i="2"/>
  <c r="BI237" i="7"/>
  <c r="O33" i="2"/>
  <c r="N33" i="2"/>
  <c r="M33" i="2"/>
  <c r="AA33" i="2"/>
  <c r="AY237" i="7"/>
  <c r="E33" i="2"/>
  <c r="Z33" i="2"/>
  <c r="AX237" i="7"/>
  <c r="D33" i="2"/>
  <c r="Y33" i="2"/>
  <c r="AW237" i="7"/>
  <c r="C33" i="2"/>
  <c r="AK32" i="2"/>
  <c r="O32" i="2"/>
  <c r="N32" i="2"/>
  <c r="M32" i="2"/>
  <c r="AA32" i="2"/>
  <c r="E32" i="2"/>
  <c r="Y32" i="2"/>
  <c r="C32" i="2"/>
  <c r="BI234" i="7"/>
  <c r="O31" i="2"/>
  <c r="N31" i="2"/>
  <c r="M31" i="2"/>
  <c r="AA31" i="2"/>
  <c r="AY234" i="7"/>
  <c r="E31" i="2"/>
  <c r="Y31" i="2"/>
  <c r="AW234" i="7"/>
  <c r="C31" i="2"/>
  <c r="AK29" i="2"/>
  <c r="O29" i="2"/>
  <c r="AA29" i="2"/>
  <c r="E29" i="2"/>
  <c r="Z29" i="2"/>
  <c r="D29" i="2"/>
  <c r="Y29" i="2"/>
  <c r="C29" i="2"/>
  <c r="AA28" i="2"/>
  <c r="E28" i="2"/>
  <c r="Z28" i="2"/>
  <c r="D28" i="2"/>
  <c r="Y28" i="2"/>
  <c r="C28" i="2"/>
  <c r="O27" i="2"/>
  <c r="AA27" i="2"/>
  <c r="E27" i="2"/>
  <c r="Z27" i="2"/>
  <c r="D27" i="2"/>
  <c r="Y27" i="2"/>
  <c r="C27" i="2"/>
  <c r="O26" i="2"/>
  <c r="N26" i="2"/>
  <c r="E26" i="2"/>
  <c r="D26" i="2"/>
  <c r="C26" i="2"/>
  <c r="O25" i="2"/>
  <c r="E25" i="2"/>
  <c r="D25" i="2"/>
  <c r="O24" i="2"/>
  <c r="E24" i="2"/>
  <c r="D24" i="2"/>
  <c r="C24" i="2"/>
  <c r="O23" i="2"/>
  <c r="N23" i="2"/>
  <c r="E23" i="2"/>
  <c r="D23" i="2"/>
  <c r="C23" i="2"/>
  <c r="O22" i="2"/>
  <c r="E22" i="2"/>
  <c r="D22" i="2"/>
  <c r="O21" i="2"/>
  <c r="N21" i="2"/>
  <c r="E21" i="2"/>
  <c r="D21" i="2"/>
  <c r="C21" i="2"/>
  <c r="AX199" i="7"/>
  <c r="AX204" i="7"/>
  <c r="AX162" i="7"/>
  <c r="AX210" i="7"/>
  <c r="AX161" i="7"/>
  <c r="AX212" i="7"/>
  <c r="AX169" i="7"/>
  <c r="AY169" i="7"/>
  <c r="X217" i="7"/>
  <c r="X216" i="7"/>
  <c r="X218" i="7"/>
  <c r="X219" i="7"/>
  <c r="AA219" i="7" s="1"/>
  <c r="X256" i="7"/>
  <c r="X255" i="7"/>
  <c r="X254" i="7"/>
  <c r="X253" i="7"/>
  <c r="X252" i="7"/>
  <c r="X251" i="7"/>
  <c r="X250" i="7"/>
  <c r="S81" i="1" s="1"/>
  <c r="X249" i="7"/>
  <c r="X248" i="7"/>
  <c r="O79" i="1" s="1"/>
  <c r="O135" i="1" s="1"/>
  <c r="X247" i="7"/>
  <c r="X246" i="7"/>
  <c r="X245" i="7"/>
  <c r="R76" i="1" s="1"/>
  <c r="X244" i="7"/>
  <c r="X243" i="7"/>
  <c r="X242" i="7"/>
  <c r="X241" i="7"/>
  <c r="X240" i="7"/>
  <c r="X239" i="7"/>
  <c r="X238" i="7"/>
  <c r="O69" i="1" s="1"/>
  <c r="O125" i="1" s="1"/>
  <c r="X237" i="7"/>
  <c r="X236" i="7"/>
  <c r="X234" i="7"/>
  <c r="X231" i="7"/>
  <c r="AU231" i="7"/>
  <c r="X230" i="7"/>
  <c r="AU230" i="7"/>
  <c r="X229" i="7"/>
  <c r="AU229" i="7"/>
  <c r="X228" i="7"/>
  <c r="AU228" i="7"/>
  <c r="X227" i="7"/>
  <c r="T60" i="1" s="1"/>
  <c r="AU227" i="7"/>
  <c r="X226" i="7"/>
  <c r="Q59" i="1" s="1"/>
  <c r="AU226" i="7"/>
  <c r="X225" i="7"/>
  <c r="AU225" i="7"/>
  <c r="X224" i="7"/>
  <c r="AU224" i="7"/>
  <c r="A149" i="1"/>
  <c r="A92" i="1"/>
  <c r="A91" i="1"/>
  <c r="A90" i="1"/>
  <c r="X258" i="7"/>
  <c r="X257" i="7"/>
  <c r="X265" i="7"/>
  <c r="X264" i="7"/>
  <c r="AM264" i="7" s="1"/>
  <c r="X263" i="7"/>
  <c r="B3" i="24"/>
  <c r="B5" i="24"/>
  <c r="G5" i="24"/>
  <c r="B6" i="24"/>
  <c r="C28" i="7"/>
  <c r="C200" i="7" s="1"/>
  <c r="B28" i="7"/>
  <c r="B200" i="7" s="1"/>
  <c r="C13" i="7"/>
  <c r="C189" i="7" s="1"/>
  <c r="B13" i="7"/>
  <c r="B189" i="7" s="1"/>
  <c r="C9" i="7"/>
  <c r="B9" i="7"/>
  <c r="C8" i="7"/>
  <c r="C160" i="7" s="1"/>
  <c r="B8" i="7"/>
  <c r="C23" i="7"/>
  <c r="C193" i="7" s="1"/>
  <c r="B23" i="7"/>
  <c r="B193" i="7" s="1"/>
  <c r="C10" i="7"/>
  <c r="B10" i="7"/>
  <c r="R86" i="1"/>
  <c r="T86" i="1"/>
  <c r="U86" i="1"/>
  <c r="V86" i="1"/>
  <c r="B86" i="1"/>
  <c r="B142" i="1" s="1"/>
  <c r="C83" i="1"/>
  <c r="C139" i="1" s="1"/>
  <c r="E83" i="1"/>
  <c r="E139" i="1" s="1"/>
  <c r="Q83" i="1"/>
  <c r="R83" i="1"/>
  <c r="S83" i="1"/>
  <c r="AL263" i="7"/>
  <c r="A133" i="1"/>
  <c r="A116" i="1"/>
  <c r="A78" i="1"/>
  <c r="A61" i="1"/>
  <c r="A127" i="1"/>
  <c r="A115" i="1"/>
  <c r="V71" i="1"/>
  <c r="A114" i="1"/>
  <c r="A113" i="1"/>
  <c r="T71" i="1"/>
  <c r="A93" i="1"/>
  <c r="C74" i="1"/>
  <c r="C130" i="1" s="1"/>
  <c r="A148" i="1"/>
  <c r="B75" i="1"/>
  <c r="A143" i="1"/>
  <c r="AA263" i="7"/>
  <c r="A132" i="1"/>
  <c r="B74" i="1"/>
  <c r="B130" i="1" s="1"/>
  <c r="C73" i="1"/>
  <c r="C129" i="1" s="1"/>
  <c r="A131" i="1"/>
  <c r="B73" i="1"/>
  <c r="B129" i="1" s="1"/>
  <c r="A130" i="1"/>
  <c r="A129" i="1"/>
  <c r="B71" i="1"/>
  <c r="B127" i="1" s="1"/>
  <c r="P74" i="1"/>
  <c r="P130" i="1" s="1"/>
  <c r="A147" i="1"/>
  <c r="A128" i="1"/>
  <c r="O74" i="1"/>
  <c r="O130" i="1" s="1"/>
  <c r="Q151" i="1"/>
  <c r="R151" i="1"/>
  <c r="S151" i="1"/>
  <c r="A84" i="1"/>
  <c r="A68" i="1"/>
  <c r="P82" i="1"/>
  <c r="P138" i="1" s="1"/>
  <c r="T76" i="1"/>
  <c r="R75" i="1"/>
  <c r="A83" i="1"/>
  <c r="A67" i="1"/>
  <c r="S76" i="1"/>
  <c r="Q75" i="1"/>
  <c r="S68" i="1"/>
  <c r="A146" i="1"/>
  <c r="A82" i="1"/>
  <c r="A66" i="1"/>
  <c r="B76" i="1"/>
  <c r="V78" i="1"/>
  <c r="T77" i="1"/>
  <c r="P75" i="1"/>
  <c r="P131" i="1" s="1"/>
  <c r="V61" i="1"/>
  <c r="A145" i="1"/>
  <c r="A81" i="1"/>
  <c r="A64" i="1"/>
  <c r="O75" i="1"/>
  <c r="O131" i="1" s="1"/>
  <c r="U61" i="1"/>
  <c r="A144" i="1"/>
  <c r="A151" i="1"/>
  <c r="A80" i="1"/>
  <c r="A63" i="1"/>
  <c r="T78" i="1"/>
  <c r="V62" i="1"/>
  <c r="T61" i="1"/>
  <c r="AL257" i="7"/>
  <c r="A152" i="1"/>
  <c r="A79" i="1"/>
  <c r="A62" i="1"/>
  <c r="R150" i="1"/>
  <c r="O68" i="1"/>
  <c r="O124" i="1" s="1"/>
  <c r="E66" i="1"/>
  <c r="E122" i="1" s="1"/>
  <c r="U62" i="1"/>
  <c r="S61" i="1"/>
  <c r="Q150" i="1"/>
  <c r="R78" i="1"/>
  <c r="P77" i="1"/>
  <c r="P133" i="1" s="1"/>
  <c r="V63" i="1"/>
  <c r="T62" i="1"/>
  <c r="R61" i="1"/>
  <c r="A142" i="1"/>
  <c r="A126" i="1"/>
  <c r="A77" i="1"/>
  <c r="A60" i="1"/>
  <c r="C66" i="1"/>
  <c r="C122" i="1" s="1"/>
  <c r="U63" i="1"/>
  <c r="S62" i="1"/>
  <c r="Q61" i="1"/>
  <c r="A141" i="1"/>
  <c r="A125" i="1"/>
  <c r="A76" i="1"/>
  <c r="A59" i="1"/>
  <c r="S144" i="1"/>
  <c r="T80" i="1"/>
  <c r="V73" i="1"/>
  <c r="T72" i="1"/>
  <c r="R71" i="1"/>
  <c r="T63" i="1"/>
  <c r="R62" i="1"/>
  <c r="A140" i="1"/>
  <c r="A124" i="1"/>
  <c r="A75" i="1"/>
  <c r="A58" i="1"/>
  <c r="R144" i="1"/>
  <c r="O78" i="1"/>
  <c r="C75" i="1"/>
  <c r="U73" i="1"/>
  <c r="S72" i="1"/>
  <c r="Q71" i="1"/>
  <c r="S63" i="1"/>
  <c r="Q62" i="1"/>
  <c r="A139" i="1"/>
  <c r="A123" i="1"/>
  <c r="A89" i="1"/>
  <c r="A74" i="1"/>
  <c r="A57" i="1"/>
  <c r="Q144" i="1"/>
  <c r="V74" i="1"/>
  <c r="T73" i="1"/>
  <c r="R72" i="1"/>
  <c r="P71" i="1"/>
  <c r="P127" i="1" s="1"/>
  <c r="D68" i="1"/>
  <c r="D124" i="1" s="1"/>
  <c r="R63" i="1"/>
  <c r="V57" i="1"/>
  <c r="A138" i="1"/>
  <c r="A122" i="1"/>
  <c r="A88" i="1"/>
  <c r="A73" i="1"/>
  <c r="A96" i="1"/>
  <c r="B83" i="1"/>
  <c r="B139" i="1" s="1"/>
  <c r="Q80" i="1"/>
  <c r="U74" i="1"/>
  <c r="S73" i="1"/>
  <c r="Q72" i="1"/>
  <c r="Q128" i="1" s="1"/>
  <c r="O71" i="1"/>
  <c r="O127" i="1" s="1"/>
  <c r="U66" i="1"/>
  <c r="S64" i="1"/>
  <c r="Q63" i="1"/>
  <c r="U57" i="1"/>
  <c r="A137" i="1"/>
  <c r="A120" i="1"/>
  <c r="A72" i="1"/>
  <c r="A95" i="1"/>
  <c r="V75" i="1"/>
  <c r="T74" i="1"/>
  <c r="R73" i="1"/>
  <c r="P72" i="1"/>
  <c r="P128" i="1" s="1"/>
  <c r="T66" i="1"/>
  <c r="R64" i="1"/>
  <c r="T57" i="1"/>
  <c r="A136" i="1"/>
  <c r="A119" i="1"/>
  <c r="A87" i="1"/>
  <c r="A71" i="1"/>
  <c r="A94" i="1"/>
  <c r="U75" i="1"/>
  <c r="S74" i="1"/>
  <c r="Q73" i="1"/>
  <c r="O72" i="1"/>
  <c r="O128" i="1" s="1"/>
  <c r="S66" i="1"/>
  <c r="S57" i="1"/>
  <c r="A150" i="1"/>
  <c r="A135" i="1"/>
  <c r="A118" i="1"/>
  <c r="A86" i="1"/>
  <c r="A70" i="1"/>
  <c r="B80" i="1"/>
  <c r="B136" i="1" s="1"/>
  <c r="T75" i="1"/>
  <c r="R74" i="1"/>
  <c r="P73" i="1"/>
  <c r="P129" i="1" s="1"/>
  <c r="R57" i="1"/>
  <c r="A134" i="1"/>
  <c r="A117" i="1"/>
  <c r="A85" i="1"/>
  <c r="A69" i="1"/>
  <c r="B10" i="24"/>
  <c r="V60" i="1" l="1"/>
  <c r="AZ165" i="7"/>
  <c r="BD165" i="7"/>
  <c r="BT238" i="7"/>
  <c r="BT256" i="7"/>
  <c r="CE256" i="7"/>
  <c r="CG260" i="7"/>
  <c r="CG263" i="7"/>
  <c r="BS260" i="7"/>
  <c r="CR177" i="7"/>
  <c r="DC177" i="7"/>
  <c r="CQ183" i="7"/>
  <c r="DB183" i="7"/>
  <c r="DC193" i="7"/>
  <c r="CS200" i="7"/>
  <c r="CS207" i="7"/>
  <c r="CS218" i="7"/>
  <c r="JC259" i="7"/>
  <c r="JO259" i="7"/>
  <c r="JD259" i="7"/>
  <c r="JE259" i="7"/>
  <c r="IU259" i="7"/>
  <c r="JG259" i="7"/>
  <c r="IW259" i="7"/>
  <c r="JI259" i="7"/>
  <c r="IX259" i="7"/>
  <c r="JJ259" i="7"/>
  <c r="JA259" i="7"/>
  <c r="JM259" i="7"/>
  <c r="JN259" i="7"/>
  <c r="IV259" i="7"/>
  <c r="IY259" i="7"/>
  <c r="IZ259" i="7"/>
  <c r="JB259" i="7"/>
  <c r="JK259" i="7"/>
  <c r="JF259" i="7"/>
  <c r="JH259" i="7"/>
  <c r="JL259" i="7"/>
  <c r="FR247" i="7"/>
  <c r="FG247" i="7"/>
  <c r="FS247" i="7"/>
  <c r="FH247" i="7"/>
  <c r="FT247" i="7"/>
  <c r="FI247" i="7"/>
  <c r="FU247" i="7"/>
  <c r="FL247" i="7"/>
  <c r="FX247" i="7"/>
  <c r="FM247" i="7"/>
  <c r="FY247" i="7"/>
  <c r="FO247" i="7"/>
  <c r="GA247" i="7"/>
  <c r="FK247" i="7"/>
  <c r="FN247" i="7"/>
  <c r="FP247" i="7"/>
  <c r="FQ247" i="7"/>
  <c r="FV247" i="7"/>
  <c r="FW247" i="7"/>
  <c r="FZ247" i="7"/>
  <c r="FJ247" i="7"/>
  <c r="IZ218" i="7"/>
  <c r="JL218" i="7"/>
  <c r="JA218" i="7"/>
  <c r="JM218" i="7"/>
  <c r="JB218" i="7"/>
  <c r="JN218" i="7"/>
  <c r="JC218" i="7"/>
  <c r="JO218" i="7"/>
  <c r="JD218" i="7"/>
  <c r="IU218" i="7"/>
  <c r="IW218" i="7"/>
  <c r="IX218" i="7"/>
  <c r="IY218" i="7"/>
  <c r="JE218" i="7"/>
  <c r="JH218" i="7"/>
  <c r="JI218" i="7"/>
  <c r="JJ218" i="7"/>
  <c r="JK218" i="7"/>
  <c r="GF214" i="7"/>
  <c r="GR214" i="7"/>
  <c r="GG214" i="7"/>
  <c r="GS214" i="7"/>
  <c r="GH214" i="7"/>
  <c r="GT214" i="7"/>
  <c r="GI214" i="7"/>
  <c r="GU214" i="7"/>
  <c r="GJ214" i="7"/>
  <c r="GV214" i="7"/>
  <c r="GK214" i="7"/>
  <c r="GW214" i="7"/>
  <c r="GL214" i="7"/>
  <c r="GX214" i="7"/>
  <c r="GM214" i="7"/>
  <c r="GP214" i="7"/>
  <c r="GQ214" i="7"/>
  <c r="GN214" i="7"/>
  <c r="GO214" i="7"/>
  <c r="FH180" i="7"/>
  <c r="FT180" i="7"/>
  <c r="FI180" i="7"/>
  <c r="FU180" i="7"/>
  <c r="FJ180" i="7"/>
  <c r="FV180" i="7"/>
  <c r="FK180" i="7"/>
  <c r="FW180" i="7"/>
  <c r="FL180" i="7"/>
  <c r="FX180" i="7"/>
  <c r="FM180" i="7"/>
  <c r="FY180" i="7"/>
  <c r="FO180" i="7"/>
  <c r="GA180" i="7"/>
  <c r="FR180" i="7"/>
  <c r="FN180" i="7"/>
  <c r="FP180" i="7"/>
  <c r="FS180" i="7"/>
  <c r="FG180" i="7"/>
  <c r="FQ180" i="7"/>
  <c r="FZ180" i="7"/>
  <c r="JY246" i="7"/>
  <c r="KK246" i="7"/>
  <c r="JZ246" i="7"/>
  <c r="KL246" i="7"/>
  <c r="KA246" i="7"/>
  <c r="KB246" i="7"/>
  <c r="KD246" i="7"/>
  <c r="KE246" i="7"/>
  <c r="JT246" i="7"/>
  <c r="KF246" i="7"/>
  <c r="JV246" i="7"/>
  <c r="KH246" i="7"/>
  <c r="JU246" i="7"/>
  <c r="JW246" i="7"/>
  <c r="JX246" i="7"/>
  <c r="KC246" i="7"/>
  <c r="KI246" i="7"/>
  <c r="KJ246" i="7"/>
  <c r="KG246" i="7"/>
  <c r="JS248" i="7"/>
  <c r="KE248" i="7"/>
  <c r="JT248" i="7"/>
  <c r="KF248" i="7"/>
  <c r="JU248" i="7"/>
  <c r="KG248" i="7"/>
  <c r="JV248" i="7"/>
  <c r="KH248" i="7"/>
  <c r="JX248" i="7"/>
  <c r="KJ248" i="7"/>
  <c r="JY248" i="7"/>
  <c r="KK248" i="7"/>
  <c r="JZ248" i="7"/>
  <c r="KL248" i="7"/>
  <c r="KB248" i="7"/>
  <c r="JR248" i="7"/>
  <c r="JW248" i="7"/>
  <c r="KC248" i="7"/>
  <c r="KD248" i="7"/>
  <c r="KA248" i="7"/>
  <c r="KI248" i="7"/>
  <c r="HK201" i="7"/>
  <c r="HL201" i="7"/>
  <c r="HA201" i="7"/>
  <c r="HM201" i="7"/>
  <c r="HB201" i="7"/>
  <c r="HN201" i="7"/>
  <c r="HC201" i="7"/>
  <c r="HO201" i="7"/>
  <c r="HD201" i="7"/>
  <c r="HP201" i="7"/>
  <c r="HE201" i="7"/>
  <c r="HQ201" i="7"/>
  <c r="HF201" i="7"/>
  <c r="HR201" i="7"/>
  <c r="HG201" i="7"/>
  <c r="HS201" i="7"/>
  <c r="HI201" i="7"/>
  <c r="HU201" i="7"/>
  <c r="HH201" i="7"/>
  <c r="HJ201" i="7"/>
  <c r="HT201" i="7"/>
  <c r="FP174" i="7"/>
  <c r="FK174" i="7"/>
  <c r="FQ174" i="7"/>
  <c r="FR174" i="7"/>
  <c r="FG174" i="7"/>
  <c r="FS174" i="7"/>
  <c r="FH174" i="7"/>
  <c r="FT174" i="7"/>
  <c r="FI174" i="7"/>
  <c r="FU174" i="7"/>
  <c r="FJ174" i="7"/>
  <c r="FV174" i="7"/>
  <c r="FW174" i="7"/>
  <c r="FL174" i="7"/>
  <c r="FX174" i="7"/>
  <c r="FM174" i="7"/>
  <c r="FY174" i="7"/>
  <c r="FN174" i="7"/>
  <c r="FZ174" i="7"/>
  <c r="FO174" i="7"/>
  <c r="GA174" i="7"/>
  <c r="JV194" i="7"/>
  <c r="KH194" i="7"/>
  <c r="JW194" i="7"/>
  <c r="KI194" i="7"/>
  <c r="JX194" i="7"/>
  <c r="KJ194" i="7"/>
  <c r="JZ194" i="7"/>
  <c r="KL194" i="7"/>
  <c r="KA194" i="7"/>
  <c r="KB194" i="7"/>
  <c r="KC194" i="7"/>
  <c r="JR194" i="7"/>
  <c r="KD194" i="7"/>
  <c r="JT194" i="7"/>
  <c r="KF194" i="7"/>
  <c r="JU194" i="7"/>
  <c r="JS194" i="7"/>
  <c r="JY194" i="7"/>
  <c r="KE194" i="7"/>
  <c r="KG194" i="7"/>
  <c r="KK194" i="7"/>
  <c r="HK160" i="7"/>
  <c r="HL160" i="7"/>
  <c r="HM160" i="7"/>
  <c r="HB160" i="7"/>
  <c r="HN160" i="7"/>
  <c r="HC160" i="7"/>
  <c r="HO160" i="7"/>
  <c r="HD160" i="7"/>
  <c r="HP160" i="7"/>
  <c r="HE160" i="7"/>
  <c r="HQ160" i="7"/>
  <c r="HF160" i="7"/>
  <c r="HR160" i="7"/>
  <c r="HI160" i="7"/>
  <c r="HU160" i="7"/>
  <c r="HJ160" i="7"/>
  <c r="HS160" i="7"/>
  <c r="HT160" i="7"/>
  <c r="HG160" i="7"/>
  <c r="HH160" i="7"/>
  <c r="EK261" i="7"/>
  <c r="EW261" i="7"/>
  <c r="EL261" i="7"/>
  <c r="EN261" i="7"/>
  <c r="EP261" i="7"/>
  <c r="FB261" i="7"/>
  <c r="EQ261" i="7"/>
  <c r="EJ261" i="7"/>
  <c r="FC261" i="7"/>
  <c r="EM261" i="7"/>
  <c r="FD261" i="7"/>
  <c r="EO261" i="7"/>
  <c r="ER261" i="7"/>
  <c r="ES261" i="7"/>
  <c r="EY261" i="7"/>
  <c r="ET261" i="7"/>
  <c r="EU261" i="7"/>
  <c r="EV261" i="7"/>
  <c r="EX261" i="7"/>
  <c r="EZ261" i="7"/>
  <c r="FA261" i="7"/>
  <c r="HZ249" i="7"/>
  <c r="IL249" i="7"/>
  <c r="IA249" i="7"/>
  <c r="IM249" i="7"/>
  <c r="IB249" i="7"/>
  <c r="IN249" i="7"/>
  <c r="IC249" i="7"/>
  <c r="IO249" i="7"/>
  <c r="ID249" i="7"/>
  <c r="IP249" i="7"/>
  <c r="IE249" i="7"/>
  <c r="IQ249" i="7"/>
  <c r="IF249" i="7"/>
  <c r="IR249" i="7"/>
  <c r="IG249" i="7"/>
  <c r="HX249" i="7"/>
  <c r="IH249" i="7"/>
  <c r="IK249" i="7"/>
  <c r="FN202" i="7"/>
  <c r="FZ202" i="7"/>
  <c r="FO202" i="7"/>
  <c r="GA202" i="7"/>
  <c r="FP202" i="7"/>
  <c r="FQ202" i="7"/>
  <c r="FR202" i="7"/>
  <c r="FG202" i="7"/>
  <c r="FS202" i="7"/>
  <c r="FH202" i="7"/>
  <c r="FT202" i="7"/>
  <c r="FI202" i="7"/>
  <c r="FU202" i="7"/>
  <c r="FJ202" i="7"/>
  <c r="FV202" i="7"/>
  <c r="FL202" i="7"/>
  <c r="FX202" i="7"/>
  <c r="FK202" i="7"/>
  <c r="FM202" i="7"/>
  <c r="FW202" i="7"/>
  <c r="FY202" i="7"/>
  <c r="JZ217" i="7"/>
  <c r="KL217" i="7"/>
  <c r="KA217" i="7"/>
  <c r="KB217" i="7"/>
  <c r="KC217" i="7"/>
  <c r="JR217" i="7"/>
  <c r="KD217" i="7"/>
  <c r="JT217" i="7"/>
  <c r="KF217" i="7"/>
  <c r="JU217" i="7"/>
  <c r="KG217" i="7"/>
  <c r="JX217" i="7"/>
  <c r="KJ217" i="7"/>
  <c r="JW217" i="7"/>
  <c r="JY217" i="7"/>
  <c r="KE217" i="7"/>
  <c r="KH217" i="7"/>
  <c r="KK217" i="7"/>
  <c r="JV217" i="7"/>
  <c r="KI217" i="7"/>
  <c r="JS217" i="7"/>
  <c r="II209" i="7"/>
  <c r="HX209" i="7"/>
  <c r="IJ209" i="7"/>
  <c r="HY209" i="7"/>
  <c r="IK209" i="7"/>
  <c r="HZ209" i="7"/>
  <c r="IL209" i="7"/>
  <c r="IA209" i="7"/>
  <c r="IM209" i="7"/>
  <c r="IB209" i="7"/>
  <c r="IN209" i="7"/>
  <c r="IC209" i="7"/>
  <c r="IO209" i="7"/>
  <c r="ID209" i="7"/>
  <c r="IP209" i="7"/>
  <c r="IE209" i="7"/>
  <c r="IF209" i="7"/>
  <c r="IG209" i="7"/>
  <c r="IR209" i="7"/>
  <c r="IH209" i="7"/>
  <c r="IQ209" i="7"/>
  <c r="FN213" i="7"/>
  <c r="FZ213" i="7"/>
  <c r="FO213" i="7"/>
  <c r="GA213" i="7"/>
  <c r="FP213" i="7"/>
  <c r="FQ213" i="7"/>
  <c r="FR213" i="7"/>
  <c r="FG213" i="7"/>
  <c r="FS213" i="7"/>
  <c r="FI213" i="7"/>
  <c r="FU213" i="7"/>
  <c r="FL213" i="7"/>
  <c r="FX213" i="7"/>
  <c r="FK213" i="7"/>
  <c r="FM213" i="7"/>
  <c r="FT213" i="7"/>
  <c r="FV213" i="7"/>
  <c r="FW213" i="7"/>
  <c r="FJ213" i="7"/>
  <c r="FH213" i="7"/>
  <c r="FY213" i="7"/>
  <c r="JY262" i="7"/>
  <c r="KK262" i="7"/>
  <c r="JZ262" i="7"/>
  <c r="KL262" i="7"/>
  <c r="KA262" i="7"/>
  <c r="KB262" i="7"/>
  <c r="JR262" i="7"/>
  <c r="KD262" i="7"/>
  <c r="JS262" i="7"/>
  <c r="KE262" i="7"/>
  <c r="JT262" i="7"/>
  <c r="KF262" i="7"/>
  <c r="JV262" i="7"/>
  <c r="KH262" i="7"/>
  <c r="JW262" i="7"/>
  <c r="JX262" i="7"/>
  <c r="KC262" i="7"/>
  <c r="KG262" i="7"/>
  <c r="JU262" i="7"/>
  <c r="KJ262" i="7"/>
  <c r="KI262" i="7"/>
  <c r="GK250" i="7"/>
  <c r="GW250" i="7"/>
  <c r="GL250" i="7"/>
  <c r="GX250" i="7"/>
  <c r="GM250" i="7"/>
  <c r="GN250" i="7"/>
  <c r="GO250" i="7"/>
  <c r="GD250" i="7"/>
  <c r="GP250" i="7"/>
  <c r="GE250" i="7"/>
  <c r="GQ250" i="7"/>
  <c r="GF250" i="7"/>
  <c r="GR250" i="7"/>
  <c r="GG250" i="7"/>
  <c r="GS250" i="7"/>
  <c r="GI250" i="7"/>
  <c r="GU250" i="7"/>
  <c r="GH250" i="7"/>
  <c r="GJ250" i="7"/>
  <c r="GV250" i="7"/>
  <c r="GT250" i="7"/>
  <c r="JS190" i="7"/>
  <c r="KE190" i="7"/>
  <c r="JT190" i="7"/>
  <c r="KF190" i="7"/>
  <c r="JU190" i="7"/>
  <c r="KG190" i="7"/>
  <c r="JW190" i="7"/>
  <c r="KI190" i="7"/>
  <c r="JY190" i="7"/>
  <c r="KK190" i="7"/>
  <c r="JZ190" i="7"/>
  <c r="KL190" i="7"/>
  <c r="KA190" i="7"/>
  <c r="KC190" i="7"/>
  <c r="JR190" i="7"/>
  <c r="JV190" i="7"/>
  <c r="JX190" i="7"/>
  <c r="KB190" i="7"/>
  <c r="KJ190" i="7"/>
  <c r="KD190" i="7"/>
  <c r="KH190" i="7"/>
  <c r="HZ187" i="7"/>
  <c r="IL187" i="7"/>
  <c r="IF187" i="7"/>
  <c r="IR187" i="7"/>
  <c r="IN187" i="7"/>
  <c r="IA187" i="7"/>
  <c r="IO187" i="7"/>
  <c r="IB187" i="7"/>
  <c r="IP187" i="7"/>
  <c r="IC187" i="7"/>
  <c r="IQ187" i="7"/>
  <c r="ID187" i="7"/>
  <c r="IH187" i="7"/>
  <c r="IE187" i="7"/>
  <c r="IG187" i="7"/>
  <c r="IJ187" i="7"/>
  <c r="IK187" i="7"/>
  <c r="IM187" i="7"/>
  <c r="KC239" i="7"/>
  <c r="KD239" i="7"/>
  <c r="JS239" i="7"/>
  <c r="KE239" i="7"/>
  <c r="JU239" i="7"/>
  <c r="KG239" i="7"/>
  <c r="JW239" i="7"/>
  <c r="KI239" i="7"/>
  <c r="JX239" i="7"/>
  <c r="KJ239" i="7"/>
  <c r="KF239" i="7"/>
  <c r="KH239" i="7"/>
  <c r="KK239" i="7"/>
  <c r="KL239" i="7"/>
  <c r="JT239" i="7"/>
  <c r="JV239" i="7"/>
  <c r="JZ239" i="7"/>
  <c r="KA239" i="7"/>
  <c r="KB239" i="7"/>
  <c r="JY239" i="7"/>
  <c r="GF191" i="7"/>
  <c r="GR191" i="7"/>
  <c r="GG191" i="7"/>
  <c r="GS191" i="7"/>
  <c r="GH191" i="7"/>
  <c r="GT191" i="7"/>
  <c r="GI191" i="7"/>
  <c r="GU191" i="7"/>
  <c r="GJ191" i="7"/>
  <c r="GV191" i="7"/>
  <c r="GK191" i="7"/>
  <c r="GW191" i="7"/>
  <c r="GL191" i="7"/>
  <c r="GX191" i="7"/>
  <c r="GM191" i="7"/>
  <c r="GP191" i="7"/>
  <c r="GE191" i="7"/>
  <c r="GN191" i="7"/>
  <c r="GO191" i="7"/>
  <c r="GQ191" i="7"/>
  <c r="LB204" i="7"/>
  <c r="KQ204" i="7"/>
  <c r="LC204" i="7"/>
  <c r="KR204" i="7"/>
  <c r="LD204" i="7"/>
  <c r="KS204" i="7"/>
  <c r="LE204" i="7"/>
  <c r="KT204" i="7"/>
  <c r="LF204" i="7"/>
  <c r="KU204" i="7"/>
  <c r="LG204" i="7"/>
  <c r="KV204" i="7"/>
  <c r="LH204" i="7"/>
  <c r="KW204" i="7"/>
  <c r="LI204" i="7"/>
  <c r="KX204" i="7"/>
  <c r="KY204" i="7"/>
  <c r="JB170" i="7"/>
  <c r="JN170" i="7"/>
  <c r="JC170" i="7"/>
  <c r="JO170" i="7"/>
  <c r="JD170" i="7"/>
  <c r="JE170" i="7"/>
  <c r="JF170" i="7"/>
  <c r="IV170" i="7"/>
  <c r="JH170" i="7"/>
  <c r="IW170" i="7"/>
  <c r="JI170" i="7"/>
  <c r="IU170" i="7"/>
  <c r="IX170" i="7"/>
  <c r="IY170" i="7"/>
  <c r="JA170" i="7"/>
  <c r="JG170" i="7"/>
  <c r="IZ170" i="7"/>
  <c r="JJ170" i="7"/>
  <c r="JK170" i="7"/>
  <c r="JL170" i="7"/>
  <c r="JM170" i="7"/>
  <c r="GI161" i="7"/>
  <c r="GU161" i="7"/>
  <c r="GJ161" i="7"/>
  <c r="GV161" i="7"/>
  <c r="GK161" i="7"/>
  <c r="GW161" i="7"/>
  <c r="GL161" i="7"/>
  <c r="GX161" i="7"/>
  <c r="GM161" i="7"/>
  <c r="GN161" i="7"/>
  <c r="GG161" i="7"/>
  <c r="GS161" i="7"/>
  <c r="GF161" i="7"/>
  <c r="GH161" i="7"/>
  <c r="GQ161" i="7"/>
  <c r="GR161" i="7"/>
  <c r="GT161" i="7"/>
  <c r="KP196" i="7"/>
  <c r="LB196" i="7"/>
  <c r="KQ196" i="7"/>
  <c r="LC196" i="7"/>
  <c r="KR196" i="7"/>
  <c r="LD196" i="7"/>
  <c r="KT196" i="7"/>
  <c r="LF196" i="7"/>
  <c r="KU196" i="7"/>
  <c r="LG196" i="7"/>
  <c r="KV196" i="7"/>
  <c r="LH196" i="7"/>
  <c r="KW196" i="7"/>
  <c r="LI196" i="7"/>
  <c r="KX196" i="7"/>
  <c r="KY196" i="7"/>
  <c r="LE196" i="7"/>
  <c r="KO196" i="7"/>
  <c r="KS196" i="7"/>
  <c r="IC225" i="7"/>
  <c r="IO225" i="7"/>
  <c r="ID225" i="7"/>
  <c r="IP225" i="7"/>
  <c r="IE225" i="7"/>
  <c r="IQ225" i="7"/>
  <c r="IF225" i="7"/>
  <c r="IR225" i="7"/>
  <c r="IG225" i="7"/>
  <c r="IH225" i="7"/>
  <c r="II225" i="7"/>
  <c r="HX225" i="7"/>
  <c r="IJ225" i="7"/>
  <c r="IL225" i="7"/>
  <c r="IM225" i="7"/>
  <c r="IN225" i="7"/>
  <c r="HY225" i="7"/>
  <c r="IB225" i="7"/>
  <c r="IK225" i="7"/>
  <c r="HZ225" i="7"/>
  <c r="IA225" i="7"/>
  <c r="ET240" i="7"/>
  <c r="EU240" i="7"/>
  <c r="EJ240" i="7"/>
  <c r="EV240" i="7"/>
  <c r="EK240" i="7"/>
  <c r="EW240" i="7"/>
  <c r="EL240" i="7"/>
  <c r="EX240" i="7"/>
  <c r="EM240" i="7"/>
  <c r="EY240" i="7"/>
  <c r="EN240" i="7"/>
  <c r="EZ240" i="7"/>
  <c r="EQ240" i="7"/>
  <c r="FC240" i="7"/>
  <c r="FB240" i="7"/>
  <c r="FD240" i="7"/>
  <c r="ER240" i="7"/>
  <c r="EO240" i="7"/>
  <c r="EP240" i="7"/>
  <c r="ES240" i="7"/>
  <c r="FA240" i="7"/>
  <c r="IE192" i="7"/>
  <c r="IQ192" i="7"/>
  <c r="IF192" i="7"/>
  <c r="IR192" i="7"/>
  <c r="IG192" i="7"/>
  <c r="II192" i="7"/>
  <c r="HX192" i="7"/>
  <c r="IJ192" i="7"/>
  <c r="HY192" i="7"/>
  <c r="IK192" i="7"/>
  <c r="HZ192" i="7"/>
  <c r="IL192" i="7"/>
  <c r="IA192" i="7"/>
  <c r="IM192" i="7"/>
  <c r="IC192" i="7"/>
  <c r="IO192" i="7"/>
  <c r="IN192" i="7"/>
  <c r="IP192" i="7"/>
  <c r="IB192" i="7"/>
  <c r="ID192" i="7"/>
  <c r="IH192" i="7"/>
  <c r="GL185" i="7"/>
  <c r="GX185" i="7"/>
  <c r="GM185" i="7"/>
  <c r="GN185" i="7"/>
  <c r="GO185" i="7"/>
  <c r="GD185" i="7"/>
  <c r="GP185" i="7"/>
  <c r="GE185" i="7"/>
  <c r="GQ185" i="7"/>
  <c r="GF185" i="7"/>
  <c r="GR185" i="7"/>
  <c r="GG185" i="7"/>
  <c r="GS185" i="7"/>
  <c r="GJ185" i="7"/>
  <c r="GV185" i="7"/>
  <c r="GW185" i="7"/>
  <c r="GH185" i="7"/>
  <c r="GI185" i="7"/>
  <c r="GT185" i="7"/>
  <c r="GK185" i="7"/>
  <c r="GU185" i="7"/>
  <c r="KR167" i="7"/>
  <c r="LD167" i="7"/>
  <c r="KS167" i="7"/>
  <c r="LE167" i="7"/>
  <c r="KT167" i="7"/>
  <c r="LF167" i="7"/>
  <c r="KU167" i="7"/>
  <c r="LG167" i="7"/>
  <c r="KV167" i="7"/>
  <c r="LH167" i="7"/>
  <c r="KW167" i="7"/>
  <c r="LI167" i="7"/>
  <c r="KX167" i="7"/>
  <c r="KY167" i="7"/>
  <c r="KZ167" i="7"/>
  <c r="LA167" i="7"/>
  <c r="LB167" i="7"/>
  <c r="LC167" i="7"/>
  <c r="KO167" i="7"/>
  <c r="KP167" i="7"/>
  <c r="KQ167" i="7"/>
  <c r="IF182" i="7"/>
  <c r="IR182" i="7"/>
  <c r="IG182" i="7"/>
  <c r="IH182" i="7"/>
  <c r="II182" i="7"/>
  <c r="HX182" i="7"/>
  <c r="IJ182" i="7"/>
  <c r="HY182" i="7"/>
  <c r="IK182" i="7"/>
  <c r="HZ182" i="7"/>
  <c r="IL182" i="7"/>
  <c r="IA182" i="7"/>
  <c r="IM182" i="7"/>
  <c r="ID182" i="7"/>
  <c r="IP182" i="7"/>
  <c r="IB182" i="7"/>
  <c r="IC182" i="7"/>
  <c r="IE182" i="7"/>
  <c r="IN182" i="7"/>
  <c r="IO182" i="7"/>
  <c r="IQ182" i="7"/>
  <c r="GN199" i="7"/>
  <c r="GO199" i="7"/>
  <c r="GD199" i="7"/>
  <c r="GP199" i="7"/>
  <c r="GE199" i="7"/>
  <c r="GQ199" i="7"/>
  <c r="GF199" i="7"/>
  <c r="GR199" i="7"/>
  <c r="GG199" i="7"/>
  <c r="GS199" i="7"/>
  <c r="GH199" i="7"/>
  <c r="GT199" i="7"/>
  <c r="GI199" i="7"/>
  <c r="GU199" i="7"/>
  <c r="GJ199" i="7"/>
  <c r="GV199" i="7"/>
  <c r="GL199" i="7"/>
  <c r="GX199" i="7"/>
  <c r="GK199" i="7"/>
  <c r="GM199" i="7"/>
  <c r="GW199" i="7"/>
  <c r="JZ226" i="7"/>
  <c r="KL226" i="7"/>
  <c r="KA226" i="7"/>
  <c r="KB226" i="7"/>
  <c r="KC226" i="7"/>
  <c r="JR226" i="7"/>
  <c r="KD226" i="7"/>
  <c r="JT226" i="7"/>
  <c r="KF226" i="7"/>
  <c r="JU226" i="7"/>
  <c r="KG226" i="7"/>
  <c r="JX226" i="7"/>
  <c r="KJ226" i="7"/>
  <c r="JY226" i="7"/>
  <c r="KE226" i="7"/>
  <c r="KH226" i="7"/>
  <c r="KI226" i="7"/>
  <c r="JS226" i="7"/>
  <c r="JV226" i="7"/>
  <c r="JW226" i="7"/>
  <c r="KK226" i="7"/>
  <c r="HZ253" i="7"/>
  <c r="IL253" i="7"/>
  <c r="IA253" i="7"/>
  <c r="IM253" i="7"/>
  <c r="IB253" i="7"/>
  <c r="IN253" i="7"/>
  <c r="IC253" i="7"/>
  <c r="IO253" i="7"/>
  <c r="ID253" i="7"/>
  <c r="IP253" i="7"/>
  <c r="IE253" i="7"/>
  <c r="IQ253" i="7"/>
  <c r="IF253" i="7"/>
  <c r="IR253" i="7"/>
  <c r="IG253" i="7"/>
  <c r="IJ253" i="7"/>
  <c r="HY253" i="7"/>
  <c r="IH253" i="7"/>
  <c r="II253" i="7"/>
  <c r="IK253" i="7"/>
  <c r="KB193" i="7"/>
  <c r="JR193" i="7"/>
  <c r="KD193" i="7"/>
  <c r="JS193" i="7"/>
  <c r="KE193" i="7"/>
  <c r="JT193" i="7"/>
  <c r="KF193" i="7"/>
  <c r="JU193" i="7"/>
  <c r="KG193" i="7"/>
  <c r="JV193" i="7"/>
  <c r="KH193" i="7"/>
  <c r="KJ193" i="7"/>
  <c r="KK193" i="7"/>
  <c r="KL193" i="7"/>
  <c r="JW193" i="7"/>
  <c r="JX193" i="7"/>
  <c r="KA193" i="7"/>
  <c r="BO320" i="7" s="1"/>
  <c r="JY193" i="7"/>
  <c r="KI193" i="7"/>
  <c r="JZ193" i="7"/>
  <c r="II183" i="7"/>
  <c r="HX183" i="7"/>
  <c r="IJ183" i="7"/>
  <c r="HY183" i="7"/>
  <c r="IK183" i="7"/>
  <c r="HZ183" i="7"/>
  <c r="IL183" i="7"/>
  <c r="IA183" i="7"/>
  <c r="IM183" i="7"/>
  <c r="IB183" i="7"/>
  <c r="IN183" i="7"/>
  <c r="IC183" i="7"/>
  <c r="IO183" i="7"/>
  <c r="ID183" i="7"/>
  <c r="IP183" i="7"/>
  <c r="IG183" i="7"/>
  <c r="IQ183" i="7"/>
  <c r="IR183" i="7"/>
  <c r="IF183" i="7"/>
  <c r="IE183" i="7"/>
  <c r="IH183" i="7"/>
  <c r="GK254" i="7"/>
  <c r="GW254" i="7"/>
  <c r="GL254" i="7"/>
  <c r="GX254" i="7"/>
  <c r="GM254" i="7"/>
  <c r="GN254" i="7"/>
  <c r="GD254" i="7"/>
  <c r="GQ254" i="7"/>
  <c r="GF254" i="7"/>
  <c r="GR254" i="7"/>
  <c r="GG254" i="7"/>
  <c r="GS254" i="7"/>
  <c r="GI254" i="7"/>
  <c r="GU254" i="7"/>
  <c r="GJ254" i="7"/>
  <c r="GT254" i="7"/>
  <c r="GH254" i="7"/>
  <c r="GV254" i="7"/>
  <c r="JS256" i="7"/>
  <c r="KE256" i="7"/>
  <c r="JT256" i="7"/>
  <c r="KF256" i="7"/>
  <c r="JU256" i="7"/>
  <c r="KG256" i="7"/>
  <c r="JV256" i="7"/>
  <c r="KH256" i="7"/>
  <c r="JX256" i="7"/>
  <c r="KJ256" i="7"/>
  <c r="JY256" i="7"/>
  <c r="KK256" i="7"/>
  <c r="JZ256" i="7"/>
  <c r="KL256" i="7"/>
  <c r="KB256" i="7"/>
  <c r="JW256" i="7"/>
  <c r="KA256" i="7"/>
  <c r="KC256" i="7"/>
  <c r="KD256" i="7"/>
  <c r="KI256" i="7"/>
  <c r="JR256" i="7"/>
  <c r="GO163" i="7"/>
  <c r="GP163" i="7"/>
  <c r="GE163" i="7"/>
  <c r="GQ163" i="7"/>
  <c r="GF163" i="7"/>
  <c r="GR163" i="7"/>
  <c r="GG163" i="7"/>
  <c r="GS163" i="7"/>
  <c r="GH163" i="7"/>
  <c r="GT163" i="7"/>
  <c r="GI163" i="7"/>
  <c r="GU163" i="7"/>
  <c r="GJ163" i="7"/>
  <c r="GV163" i="7"/>
  <c r="GM163" i="7"/>
  <c r="GK163" i="7"/>
  <c r="GL163" i="7"/>
  <c r="GN163" i="7"/>
  <c r="GW163" i="7"/>
  <c r="GX163" i="7"/>
  <c r="KR178" i="7"/>
  <c r="LD178" i="7"/>
  <c r="KS178" i="7"/>
  <c r="LE178" i="7"/>
  <c r="KT178" i="7"/>
  <c r="LF178" i="7"/>
  <c r="KU178" i="7"/>
  <c r="LG178" i="7"/>
  <c r="KV178" i="7"/>
  <c r="LH178" i="7"/>
  <c r="KW178" i="7"/>
  <c r="LI178" i="7"/>
  <c r="KX178" i="7"/>
  <c r="KY178" i="7"/>
  <c r="KZ178" i="7"/>
  <c r="KO178" i="7"/>
  <c r="KP178" i="7"/>
  <c r="KQ178" i="7"/>
  <c r="LA178" i="7"/>
  <c r="LB178" i="7"/>
  <c r="LC178" i="7"/>
  <c r="HZ228" i="7"/>
  <c r="IL228" i="7"/>
  <c r="IA228" i="7"/>
  <c r="IM228" i="7"/>
  <c r="IB228" i="7"/>
  <c r="IN228" i="7"/>
  <c r="ID228" i="7"/>
  <c r="IP228" i="7"/>
  <c r="IE228" i="7"/>
  <c r="IQ228" i="7"/>
  <c r="IF228" i="7"/>
  <c r="IR228" i="7"/>
  <c r="IG228" i="7"/>
  <c r="IJ228" i="7"/>
  <c r="IK228" i="7"/>
  <c r="IO228" i="7"/>
  <c r="HX228" i="7"/>
  <c r="IH228" i="7"/>
  <c r="HY228" i="7"/>
  <c r="IC228" i="7"/>
  <c r="II228" i="7"/>
  <c r="EQ243" i="7"/>
  <c r="FC243" i="7"/>
  <c r="ER243" i="7"/>
  <c r="FD243" i="7"/>
  <c r="ES243" i="7"/>
  <c r="ET243" i="7"/>
  <c r="EU243" i="7"/>
  <c r="EJ243" i="7"/>
  <c r="EV243" i="7"/>
  <c r="EK243" i="7"/>
  <c r="EW243" i="7"/>
  <c r="EN243" i="7"/>
  <c r="EZ243" i="7"/>
  <c r="EL243" i="7"/>
  <c r="EM243" i="7"/>
  <c r="EO243" i="7"/>
  <c r="EP243" i="7"/>
  <c r="EX243" i="7"/>
  <c r="EY243" i="7"/>
  <c r="FA243" i="7"/>
  <c r="FB243" i="7"/>
  <c r="HK195" i="7"/>
  <c r="HC195" i="7"/>
  <c r="HO195" i="7"/>
  <c r="HD195" i="7"/>
  <c r="HP195" i="7"/>
  <c r="HE195" i="7"/>
  <c r="HQ195" i="7"/>
  <c r="HF195" i="7"/>
  <c r="HR195" i="7"/>
  <c r="HG195" i="7"/>
  <c r="HS195" i="7"/>
  <c r="HI195" i="7"/>
  <c r="HU195" i="7"/>
  <c r="HH195" i="7"/>
  <c r="HJ195" i="7"/>
  <c r="HN195" i="7"/>
  <c r="HT195" i="7"/>
  <c r="GL181" i="7"/>
  <c r="GX181" i="7"/>
  <c r="GM181" i="7"/>
  <c r="GN181" i="7"/>
  <c r="GO181" i="7"/>
  <c r="GD181" i="7"/>
  <c r="GP181" i="7"/>
  <c r="GE181" i="7"/>
  <c r="GQ181" i="7"/>
  <c r="GF181" i="7"/>
  <c r="GR181" i="7"/>
  <c r="GG181" i="7"/>
  <c r="GS181" i="7"/>
  <c r="GJ181" i="7"/>
  <c r="GV181" i="7"/>
  <c r="GK181" i="7"/>
  <c r="GT181" i="7"/>
  <c r="GU181" i="7"/>
  <c r="GW181" i="7"/>
  <c r="GH181" i="7"/>
  <c r="GI181" i="7"/>
  <c r="LB162" i="7"/>
  <c r="KQ162" i="7"/>
  <c r="LC162" i="7"/>
  <c r="KR162" i="7"/>
  <c r="LD162" i="7"/>
  <c r="KS162" i="7"/>
  <c r="LE162" i="7"/>
  <c r="KT162" i="7"/>
  <c r="LF162" i="7"/>
  <c r="KU162" i="7"/>
  <c r="LG162" i="7"/>
  <c r="KV162" i="7"/>
  <c r="LH162" i="7"/>
  <c r="KW162" i="7"/>
  <c r="LI162" i="7"/>
  <c r="KX162" i="7"/>
  <c r="KY162" i="7"/>
  <c r="HZ219" i="7"/>
  <c r="IL219" i="7"/>
  <c r="IA219" i="7"/>
  <c r="IM219" i="7"/>
  <c r="IB219" i="7"/>
  <c r="IN219" i="7"/>
  <c r="IC219" i="7"/>
  <c r="IO219" i="7"/>
  <c r="ID219" i="7"/>
  <c r="IP219" i="7"/>
  <c r="IE219" i="7"/>
  <c r="IQ219" i="7"/>
  <c r="IF219" i="7"/>
  <c r="IR219" i="7"/>
  <c r="IG219" i="7"/>
  <c r="IK219" i="7"/>
  <c r="IH219" i="7"/>
  <c r="FO230" i="7"/>
  <c r="GA230" i="7"/>
  <c r="FP230" i="7"/>
  <c r="FQ230" i="7"/>
  <c r="FG230" i="7"/>
  <c r="FS230" i="7"/>
  <c r="FI230" i="7"/>
  <c r="FU230" i="7"/>
  <c r="FJ230" i="7"/>
  <c r="FV230" i="7"/>
  <c r="FL230" i="7"/>
  <c r="FX230" i="7"/>
  <c r="FH230" i="7"/>
  <c r="FK230" i="7"/>
  <c r="FM230" i="7"/>
  <c r="FN230" i="7"/>
  <c r="FY230" i="7"/>
  <c r="FT230" i="7"/>
  <c r="FW230" i="7"/>
  <c r="FZ230" i="7"/>
  <c r="IW245" i="7"/>
  <c r="JI245" i="7"/>
  <c r="IX245" i="7"/>
  <c r="JJ245" i="7"/>
  <c r="IY245" i="7"/>
  <c r="JK245" i="7"/>
  <c r="IZ245" i="7"/>
  <c r="JL245" i="7"/>
  <c r="JA245" i="7"/>
  <c r="JM245" i="7"/>
  <c r="JC245" i="7"/>
  <c r="JO245" i="7"/>
  <c r="JD245" i="7"/>
  <c r="JG245" i="7"/>
  <c r="JB245" i="7"/>
  <c r="JE245" i="7"/>
  <c r="JF245" i="7"/>
  <c r="JH245" i="7"/>
  <c r="JN245" i="7"/>
  <c r="FK197" i="7"/>
  <c r="FW197" i="7"/>
  <c r="FL197" i="7"/>
  <c r="FX197" i="7"/>
  <c r="FM197" i="7"/>
  <c r="FY197" i="7"/>
  <c r="FN197" i="7"/>
  <c r="FZ197" i="7"/>
  <c r="FO197" i="7"/>
  <c r="GA197" i="7"/>
  <c r="FP197" i="7"/>
  <c r="FR197" i="7"/>
  <c r="FI197" i="7"/>
  <c r="FU197" i="7"/>
  <c r="FT197" i="7"/>
  <c r="FV197" i="7"/>
  <c r="FJ197" i="7"/>
  <c r="FQ197" i="7"/>
  <c r="FS197" i="7"/>
  <c r="JW212" i="7"/>
  <c r="KI212" i="7"/>
  <c r="JX212" i="7"/>
  <c r="KJ212" i="7"/>
  <c r="JY212" i="7"/>
  <c r="KK212" i="7"/>
  <c r="JZ212" i="7"/>
  <c r="KL212" i="7"/>
  <c r="KA212" i="7"/>
  <c r="BO322" i="7" s="1"/>
  <c r="JU212" i="7"/>
  <c r="KG212" i="7"/>
  <c r="JT212" i="7"/>
  <c r="JV212" i="7"/>
  <c r="KB212" i="7"/>
  <c r="KE212" i="7"/>
  <c r="KH212" i="7"/>
  <c r="KF212" i="7"/>
  <c r="IJ164" i="7"/>
  <c r="HY164" i="7"/>
  <c r="IK164" i="7"/>
  <c r="HZ164" i="7"/>
  <c r="IL164" i="7"/>
  <c r="IA164" i="7"/>
  <c r="IM164" i="7"/>
  <c r="IB164" i="7"/>
  <c r="IN164" i="7"/>
  <c r="IC164" i="7"/>
  <c r="IO164" i="7"/>
  <c r="ID164" i="7"/>
  <c r="IP164" i="7"/>
  <c r="IG164" i="7"/>
  <c r="IQ164" i="7"/>
  <c r="IR164" i="7"/>
  <c r="IF164" i="7"/>
  <c r="IE164" i="7"/>
  <c r="IH164" i="7"/>
  <c r="AW165" i="7"/>
  <c r="AW185" i="7"/>
  <c r="AY192" i="7"/>
  <c r="BH206" i="7"/>
  <c r="BJ206" i="7"/>
  <c r="BO192" i="7"/>
  <c r="BK206" i="7"/>
  <c r="BN185" i="7"/>
  <c r="O43" i="2"/>
  <c r="AY264" i="7"/>
  <c r="AX165" i="7"/>
  <c r="AX185" i="7"/>
  <c r="BH192" i="7"/>
  <c r="BI206" i="7"/>
  <c r="AV203" i="7"/>
  <c r="BJ165" i="7"/>
  <c r="BL190" i="7"/>
  <c r="BN192" i="7"/>
  <c r="BM187" i="7"/>
  <c r="BM185" i="7"/>
  <c r="BE165" i="7"/>
  <c r="BI177" i="7"/>
  <c r="DB236" i="7"/>
  <c r="CF238" i="7"/>
  <c r="CD243" i="7"/>
  <c r="CB244" i="7"/>
  <c r="CS248" i="7"/>
  <c r="CS257" i="7"/>
  <c r="CE164" i="7"/>
  <c r="BT167" i="7"/>
  <c r="CF167" i="7"/>
  <c r="BU170" i="7"/>
  <c r="CF170" i="7"/>
  <c r="BQ321" i="7"/>
  <c r="CE211" i="7"/>
  <c r="DJ224" i="7"/>
  <c r="DH226" i="7"/>
  <c r="DG228" i="7"/>
  <c r="DE230" i="7"/>
  <c r="ET210" i="7"/>
  <c r="EU210" i="7"/>
  <c r="EJ210" i="7"/>
  <c r="EV210" i="7"/>
  <c r="EK210" i="7"/>
  <c r="EW210" i="7"/>
  <c r="EL210" i="7"/>
  <c r="EX210" i="7"/>
  <c r="EM210" i="7"/>
  <c r="EY210" i="7"/>
  <c r="EN210" i="7"/>
  <c r="EZ210" i="7"/>
  <c r="EQ210" i="7"/>
  <c r="FC210" i="7"/>
  <c r="ER210" i="7"/>
  <c r="ES210" i="7"/>
  <c r="FA210" i="7"/>
  <c r="FB210" i="7"/>
  <c r="FD210" i="7"/>
  <c r="EO210" i="7"/>
  <c r="EP210" i="7"/>
  <c r="EN217" i="7"/>
  <c r="EZ217" i="7"/>
  <c r="EO217" i="7"/>
  <c r="FA217" i="7"/>
  <c r="EP217" i="7"/>
  <c r="FB217" i="7"/>
  <c r="EQ217" i="7"/>
  <c r="FC217" i="7"/>
  <c r="ER217" i="7"/>
  <c r="FD217" i="7"/>
  <c r="ES217" i="7"/>
  <c r="ET217" i="7"/>
  <c r="EK217" i="7"/>
  <c r="EW217" i="7"/>
  <c r="EJ217" i="7"/>
  <c r="EL217" i="7"/>
  <c r="EM217" i="7"/>
  <c r="EY217" i="7"/>
  <c r="EU217" i="7"/>
  <c r="EV217" i="7"/>
  <c r="EX217" i="7"/>
  <c r="EQ181" i="7"/>
  <c r="FC181" i="7"/>
  <c r="ER181" i="7"/>
  <c r="FD181" i="7"/>
  <c r="ES181" i="7"/>
  <c r="ET181" i="7"/>
  <c r="EK181" i="7"/>
  <c r="EW181" i="7"/>
  <c r="EN181" i="7"/>
  <c r="EZ181" i="7"/>
  <c r="EO181" i="7"/>
  <c r="EP181" i="7"/>
  <c r="EU181" i="7"/>
  <c r="EV181" i="7"/>
  <c r="EX181" i="7"/>
  <c r="EY181" i="7"/>
  <c r="FA181" i="7"/>
  <c r="EJ181" i="7"/>
  <c r="EL181" i="7"/>
  <c r="EM181" i="7"/>
  <c r="FB181" i="7"/>
  <c r="EN176" i="7"/>
  <c r="EZ176" i="7"/>
  <c r="EO176" i="7"/>
  <c r="FA176" i="7"/>
  <c r="EP176" i="7"/>
  <c r="FB176" i="7"/>
  <c r="EQ176" i="7"/>
  <c r="FC176" i="7"/>
  <c r="ET176" i="7"/>
  <c r="EK176" i="7"/>
  <c r="EW176" i="7"/>
  <c r="EX176" i="7"/>
  <c r="EY176" i="7"/>
  <c r="FD176" i="7"/>
  <c r="EJ176" i="7"/>
  <c r="EL176" i="7"/>
  <c r="ES176" i="7"/>
  <c r="EU176" i="7"/>
  <c r="EV176" i="7"/>
  <c r="EM176" i="7"/>
  <c r="ER176" i="7"/>
  <c r="EQ162" i="7"/>
  <c r="FC162" i="7"/>
  <c r="ER162" i="7"/>
  <c r="FD162" i="7"/>
  <c r="ES162" i="7"/>
  <c r="ET162" i="7"/>
  <c r="EW162" i="7"/>
  <c r="EN162" i="7"/>
  <c r="EZ162" i="7"/>
  <c r="EO162" i="7"/>
  <c r="EP162" i="7"/>
  <c r="EX162" i="7"/>
  <c r="EY162" i="7"/>
  <c r="FA162" i="7"/>
  <c r="EM162" i="7"/>
  <c r="EL162" i="7"/>
  <c r="FB162" i="7"/>
  <c r="KB259" i="7"/>
  <c r="KC259" i="7"/>
  <c r="JR259" i="7"/>
  <c r="KD259" i="7"/>
  <c r="JS259" i="7"/>
  <c r="KE259" i="7"/>
  <c r="JU259" i="7"/>
  <c r="KG259" i="7"/>
  <c r="JV259" i="7"/>
  <c r="KH259" i="7"/>
  <c r="JW259" i="7"/>
  <c r="KI259" i="7"/>
  <c r="JY259" i="7"/>
  <c r="KK259" i="7"/>
  <c r="KF259" i="7"/>
  <c r="KJ259" i="7"/>
  <c r="KL259" i="7"/>
  <c r="JT259" i="7"/>
  <c r="JX259" i="7"/>
  <c r="JZ259" i="7"/>
  <c r="KA259" i="7"/>
  <c r="GN247" i="7"/>
  <c r="GO247" i="7"/>
  <c r="GD247" i="7"/>
  <c r="GP247" i="7"/>
  <c r="GE247" i="7"/>
  <c r="GQ247" i="7"/>
  <c r="GF247" i="7"/>
  <c r="GR247" i="7"/>
  <c r="GG247" i="7"/>
  <c r="GS247" i="7"/>
  <c r="GH247" i="7"/>
  <c r="GT247" i="7"/>
  <c r="GI247" i="7"/>
  <c r="GU247" i="7"/>
  <c r="GJ247" i="7"/>
  <c r="GV247" i="7"/>
  <c r="GL247" i="7"/>
  <c r="GX247" i="7"/>
  <c r="GM247" i="7"/>
  <c r="GW247" i="7"/>
  <c r="GK247" i="7"/>
  <c r="JR218" i="7"/>
  <c r="KE218" i="7"/>
  <c r="JT218" i="7"/>
  <c r="KF218" i="7"/>
  <c r="JU218" i="7"/>
  <c r="KG218" i="7"/>
  <c r="JW218" i="7"/>
  <c r="KI218" i="7"/>
  <c r="JX218" i="7"/>
  <c r="KJ218" i="7"/>
  <c r="KA218" i="7"/>
  <c r="KL218" i="7"/>
  <c r="JV218" i="7"/>
  <c r="JY218" i="7"/>
  <c r="KB218" i="7"/>
  <c r="JZ218" i="7"/>
  <c r="KH218" i="7"/>
  <c r="KK218" i="7"/>
  <c r="II214" i="7"/>
  <c r="IJ214" i="7"/>
  <c r="IK214" i="7"/>
  <c r="HZ214" i="7"/>
  <c r="IL214" i="7"/>
  <c r="IA214" i="7"/>
  <c r="IM214" i="7"/>
  <c r="IB214" i="7"/>
  <c r="IN214" i="7"/>
  <c r="IC214" i="7"/>
  <c r="IO214" i="7"/>
  <c r="ID214" i="7"/>
  <c r="IP214" i="7"/>
  <c r="IH214" i="7"/>
  <c r="IQ214" i="7"/>
  <c r="IR214" i="7"/>
  <c r="IF214" i="7"/>
  <c r="IE214" i="7"/>
  <c r="IG214" i="7"/>
  <c r="GI180" i="7"/>
  <c r="GU180" i="7"/>
  <c r="GJ180" i="7"/>
  <c r="GV180" i="7"/>
  <c r="GK180" i="7"/>
  <c r="GW180" i="7"/>
  <c r="GL180" i="7"/>
  <c r="GX180" i="7"/>
  <c r="GM180" i="7"/>
  <c r="GN180" i="7"/>
  <c r="GO180" i="7"/>
  <c r="GD180" i="7"/>
  <c r="GP180" i="7"/>
  <c r="GG180" i="7"/>
  <c r="GS180" i="7"/>
  <c r="GE180" i="7"/>
  <c r="GF180" i="7"/>
  <c r="GH180" i="7"/>
  <c r="GQ180" i="7"/>
  <c r="GR180" i="7"/>
  <c r="GT180" i="7"/>
  <c r="KS246" i="7"/>
  <c r="LE246" i="7"/>
  <c r="KT246" i="7"/>
  <c r="LF246" i="7"/>
  <c r="KU246" i="7"/>
  <c r="LG246" i="7"/>
  <c r="KV246" i="7"/>
  <c r="LH246" i="7"/>
  <c r="KW246" i="7"/>
  <c r="LI246" i="7"/>
  <c r="KX246" i="7"/>
  <c r="KY246" i="7"/>
  <c r="KZ246" i="7"/>
  <c r="LA246" i="7"/>
  <c r="KQ246" i="7"/>
  <c r="KR246" i="7"/>
  <c r="LB246" i="7"/>
  <c r="LC246" i="7"/>
  <c r="LD246" i="7"/>
  <c r="GJ236" i="7"/>
  <c r="GV236" i="7"/>
  <c r="GK236" i="7"/>
  <c r="GW236" i="7"/>
  <c r="GL236" i="7"/>
  <c r="GX236" i="7"/>
  <c r="GM236" i="7"/>
  <c r="GN236" i="7"/>
  <c r="GO236" i="7"/>
  <c r="GD236" i="7"/>
  <c r="GP236" i="7"/>
  <c r="GG236" i="7"/>
  <c r="GS236" i="7"/>
  <c r="GF236" i="7"/>
  <c r="GH236" i="7"/>
  <c r="GI236" i="7"/>
  <c r="GQ236" i="7"/>
  <c r="GR236" i="7"/>
  <c r="GT236" i="7"/>
  <c r="GU236" i="7"/>
  <c r="GE236" i="7"/>
  <c r="KY248" i="7"/>
  <c r="KZ248" i="7"/>
  <c r="KO248" i="7"/>
  <c r="LA248" i="7"/>
  <c r="KP248" i="7"/>
  <c r="LB248" i="7"/>
  <c r="KQ248" i="7"/>
  <c r="LC248" i="7"/>
  <c r="KR248" i="7"/>
  <c r="LD248" i="7"/>
  <c r="KS248" i="7"/>
  <c r="LE248" i="7"/>
  <c r="KT248" i="7"/>
  <c r="LF248" i="7"/>
  <c r="KU248" i="7"/>
  <c r="LG248" i="7"/>
  <c r="KV248" i="7"/>
  <c r="KW248" i="7"/>
  <c r="KX248" i="7"/>
  <c r="LH248" i="7"/>
  <c r="LI248" i="7"/>
  <c r="IB201" i="7"/>
  <c r="IN201" i="7"/>
  <c r="IC201" i="7"/>
  <c r="IO201" i="7"/>
  <c r="ID201" i="7"/>
  <c r="IP201" i="7"/>
  <c r="IE201" i="7"/>
  <c r="IQ201" i="7"/>
  <c r="IF201" i="7"/>
  <c r="IR201" i="7"/>
  <c r="IG201" i="7"/>
  <c r="IH201" i="7"/>
  <c r="II201" i="7"/>
  <c r="HX201" i="7"/>
  <c r="IJ201" i="7"/>
  <c r="HZ201" i="7"/>
  <c r="IL201" i="7"/>
  <c r="IK201" i="7"/>
  <c r="IM201" i="7"/>
  <c r="HY201" i="7"/>
  <c r="IA201" i="7"/>
  <c r="GG174" i="7"/>
  <c r="GS174" i="7"/>
  <c r="GH174" i="7"/>
  <c r="GT174" i="7"/>
  <c r="GN174" i="7"/>
  <c r="GI174" i="7"/>
  <c r="GU174" i="7"/>
  <c r="GJ174" i="7"/>
  <c r="GV174" i="7"/>
  <c r="GK174" i="7"/>
  <c r="GW174" i="7"/>
  <c r="GL174" i="7"/>
  <c r="GX174" i="7"/>
  <c r="GM174" i="7"/>
  <c r="GO174" i="7"/>
  <c r="GP174" i="7"/>
  <c r="GD174" i="7"/>
  <c r="GE174" i="7"/>
  <c r="GQ174" i="7"/>
  <c r="GR174" i="7"/>
  <c r="GF174" i="7"/>
  <c r="KV194" i="7"/>
  <c r="LH194" i="7"/>
  <c r="KW194" i="7"/>
  <c r="LI194" i="7"/>
  <c r="KX194" i="7"/>
  <c r="KZ194" i="7"/>
  <c r="KO194" i="7"/>
  <c r="LA194" i="7"/>
  <c r="KP194" i="7"/>
  <c r="LB194" i="7"/>
  <c r="KQ194" i="7"/>
  <c r="LC194" i="7"/>
  <c r="KR194" i="7"/>
  <c r="LD194" i="7"/>
  <c r="KT194" i="7"/>
  <c r="LF194" i="7"/>
  <c r="KS194" i="7"/>
  <c r="KU194" i="7"/>
  <c r="KY194" i="7"/>
  <c r="LE194" i="7"/>
  <c r="LG194" i="7"/>
  <c r="ID160" i="7"/>
  <c r="IP160" i="7"/>
  <c r="IE160" i="7"/>
  <c r="IQ160" i="7"/>
  <c r="IF160" i="7"/>
  <c r="IR160" i="7"/>
  <c r="IG160" i="7"/>
  <c r="IH160" i="7"/>
  <c r="II160" i="7"/>
  <c r="IJ160" i="7"/>
  <c r="HY160" i="7"/>
  <c r="IK160" i="7"/>
  <c r="IB160" i="7"/>
  <c r="IN160" i="7"/>
  <c r="IM160" i="7"/>
  <c r="IO160" i="7"/>
  <c r="IC160" i="7"/>
  <c r="HZ160" i="7"/>
  <c r="IA160" i="7"/>
  <c r="IL160" i="7"/>
  <c r="FL237" i="7"/>
  <c r="FX237" i="7"/>
  <c r="FM237" i="7"/>
  <c r="FY237" i="7"/>
  <c r="FN237" i="7"/>
  <c r="FZ237" i="7"/>
  <c r="FO237" i="7"/>
  <c r="GA237" i="7"/>
  <c r="FR237" i="7"/>
  <c r="FG237" i="7"/>
  <c r="FS237" i="7"/>
  <c r="FI237" i="7"/>
  <c r="FU237" i="7"/>
  <c r="FT237" i="7"/>
  <c r="FV237" i="7"/>
  <c r="FW237" i="7"/>
  <c r="FK237" i="7"/>
  <c r="FH237" i="7"/>
  <c r="FJ237" i="7"/>
  <c r="FP237" i="7"/>
  <c r="FQ237" i="7"/>
  <c r="IW249" i="7"/>
  <c r="JI249" i="7"/>
  <c r="IX249" i="7"/>
  <c r="JJ249" i="7"/>
  <c r="IY249" i="7"/>
  <c r="JK249" i="7"/>
  <c r="IZ249" i="7"/>
  <c r="JL249" i="7"/>
  <c r="JA249" i="7"/>
  <c r="JM249" i="7"/>
  <c r="JC249" i="7"/>
  <c r="JO249" i="7"/>
  <c r="JD249" i="7"/>
  <c r="IU249" i="7"/>
  <c r="JB249" i="7"/>
  <c r="JE249" i="7"/>
  <c r="JH249" i="7"/>
  <c r="JN249" i="7"/>
  <c r="GE202" i="7"/>
  <c r="GQ202" i="7"/>
  <c r="GF202" i="7"/>
  <c r="GR202" i="7"/>
  <c r="GG202" i="7"/>
  <c r="GS202" i="7"/>
  <c r="GH202" i="7"/>
  <c r="GT202" i="7"/>
  <c r="GI202" i="7"/>
  <c r="GU202" i="7"/>
  <c r="GJ202" i="7"/>
  <c r="GV202" i="7"/>
  <c r="GK202" i="7"/>
  <c r="GW202" i="7"/>
  <c r="GL202" i="7"/>
  <c r="GX202" i="7"/>
  <c r="GM202" i="7"/>
  <c r="GO202" i="7"/>
  <c r="GD202" i="7"/>
  <c r="GN202" i="7"/>
  <c r="GP202" i="7"/>
  <c r="KR217" i="7"/>
  <c r="LD217" i="7"/>
  <c r="KS217" i="7"/>
  <c r="LE217" i="7"/>
  <c r="KT217" i="7"/>
  <c r="LF217" i="7"/>
  <c r="KU217" i="7"/>
  <c r="LG217" i="7"/>
  <c r="KV217" i="7"/>
  <c r="LH217" i="7"/>
  <c r="KW217" i="7"/>
  <c r="LI217" i="7"/>
  <c r="KX217" i="7"/>
  <c r="KY217" i="7"/>
  <c r="KZ217" i="7"/>
  <c r="LA217" i="7"/>
  <c r="LB217" i="7"/>
  <c r="LC217" i="7"/>
  <c r="KO217" i="7"/>
  <c r="KP217" i="7"/>
  <c r="KQ217" i="7"/>
  <c r="IV209" i="7"/>
  <c r="JH209" i="7"/>
  <c r="IW209" i="7"/>
  <c r="IY209" i="7"/>
  <c r="JK209" i="7"/>
  <c r="JD209" i="7"/>
  <c r="JE209" i="7"/>
  <c r="JF209" i="7"/>
  <c r="JG209" i="7"/>
  <c r="JI209" i="7"/>
  <c r="IU209" i="7"/>
  <c r="JL209" i="7"/>
  <c r="IX209" i="7"/>
  <c r="JM209" i="7"/>
  <c r="JN209" i="7"/>
  <c r="JO209" i="7"/>
  <c r="IZ209" i="7"/>
  <c r="JC209" i="7"/>
  <c r="JA209" i="7"/>
  <c r="JB209" i="7"/>
  <c r="JJ209" i="7"/>
  <c r="GO213" i="7"/>
  <c r="GD213" i="7"/>
  <c r="GP213" i="7"/>
  <c r="GE213" i="7"/>
  <c r="GQ213" i="7"/>
  <c r="GF213" i="7"/>
  <c r="GR213" i="7"/>
  <c r="GG213" i="7"/>
  <c r="GS213" i="7"/>
  <c r="GH213" i="7"/>
  <c r="GT213" i="7"/>
  <c r="GI213" i="7"/>
  <c r="GU213" i="7"/>
  <c r="GJ213" i="7"/>
  <c r="GV213" i="7"/>
  <c r="GM213" i="7"/>
  <c r="GK213" i="7"/>
  <c r="GL213" i="7"/>
  <c r="GN213" i="7"/>
  <c r="GW213" i="7"/>
  <c r="GX213" i="7"/>
  <c r="KS262" i="7"/>
  <c r="LE262" i="7"/>
  <c r="KT262" i="7"/>
  <c r="LF262" i="7"/>
  <c r="KU262" i="7"/>
  <c r="LG262" i="7"/>
  <c r="KV262" i="7"/>
  <c r="LH262" i="7"/>
  <c r="KW262" i="7"/>
  <c r="LI262" i="7"/>
  <c r="KX262" i="7"/>
  <c r="KY262" i="7"/>
  <c r="KZ262" i="7"/>
  <c r="LA262" i="7"/>
  <c r="LB262" i="7"/>
  <c r="LC262" i="7"/>
  <c r="LD262" i="7"/>
  <c r="KO262" i="7"/>
  <c r="KP262" i="7"/>
  <c r="KQ262" i="7"/>
  <c r="KR262" i="7"/>
  <c r="KV190" i="7"/>
  <c r="LH190" i="7"/>
  <c r="KW190" i="7"/>
  <c r="KX190" i="7"/>
  <c r="KZ190" i="7"/>
  <c r="KP190" i="7"/>
  <c r="LB190" i="7"/>
  <c r="KQ190" i="7"/>
  <c r="LC190" i="7"/>
  <c r="KT190" i="7"/>
  <c r="LF190" i="7"/>
  <c r="LI190" i="7"/>
  <c r="KY190" i="7"/>
  <c r="KO190" i="7"/>
  <c r="KR190" i="7"/>
  <c r="KS190" i="7"/>
  <c r="KU190" i="7"/>
  <c r="LA190" i="7"/>
  <c r="LD190" i="7"/>
  <c r="LE190" i="7"/>
  <c r="LG190" i="7"/>
  <c r="IZ187" i="7"/>
  <c r="JL187" i="7"/>
  <c r="JD187" i="7"/>
  <c r="IX187" i="7"/>
  <c r="JE187" i="7"/>
  <c r="JG187" i="7"/>
  <c r="JH187" i="7"/>
  <c r="JI187" i="7"/>
  <c r="JJ187" i="7"/>
  <c r="IW187" i="7"/>
  <c r="JK187" i="7"/>
  <c r="JM187" i="7"/>
  <c r="IY187" i="7"/>
  <c r="JN187" i="7"/>
  <c r="JA187" i="7"/>
  <c r="JO187" i="7"/>
  <c r="JB187" i="7"/>
  <c r="JC187" i="7"/>
  <c r="GI224" i="7"/>
  <c r="GU224" i="7"/>
  <c r="GJ224" i="7"/>
  <c r="GV224" i="7"/>
  <c r="GK224" i="7"/>
  <c r="GW224" i="7"/>
  <c r="GL224" i="7"/>
  <c r="GN224" i="7"/>
  <c r="GD224" i="7"/>
  <c r="GG224" i="7"/>
  <c r="GS224" i="7"/>
  <c r="GF224" i="7"/>
  <c r="GH224" i="7"/>
  <c r="GQ224" i="7"/>
  <c r="GR224" i="7"/>
  <c r="GT224" i="7"/>
  <c r="KV239" i="7"/>
  <c r="LH239" i="7"/>
  <c r="KW239" i="7"/>
  <c r="LI239" i="7"/>
  <c r="KX239" i="7"/>
  <c r="KY239" i="7"/>
  <c r="KZ239" i="7"/>
  <c r="LA239" i="7"/>
  <c r="KP239" i="7"/>
  <c r="LB239" i="7"/>
  <c r="KQ239" i="7"/>
  <c r="LC239" i="7"/>
  <c r="KR239" i="7"/>
  <c r="LD239" i="7"/>
  <c r="KS239" i="7"/>
  <c r="KT239" i="7"/>
  <c r="KU239" i="7"/>
  <c r="LE239" i="7"/>
  <c r="LF239" i="7"/>
  <c r="LG239" i="7"/>
  <c r="HL191" i="7"/>
  <c r="HB191" i="7"/>
  <c r="HN191" i="7"/>
  <c r="HC191" i="7"/>
  <c r="HO191" i="7"/>
  <c r="HD191" i="7"/>
  <c r="HP191" i="7"/>
  <c r="HE191" i="7"/>
  <c r="HQ191" i="7"/>
  <c r="HF191" i="7"/>
  <c r="HR191" i="7"/>
  <c r="HG191" i="7"/>
  <c r="HS191" i="7"/>
  <c r="HJ191" i="7"/>
  <c r="HI191" i="7"/>
  <c r="HK191" i="7"/>
  <c r="HM191" i="7"/>
  <c r="HT191" i="7"/>
  <c r="HU191" i="7"/>
  <c r="HH191" i="7"/>
  <c r="FP186" i="7"/>
  <c r="FW186" i="7"/>
  <c r="FQ186" i="7"/>
  <c r="FR186" i="7"/>
  <c r="FK186" i="7"/>
  <c r="FS186" i="7"/>
  <c r="FT186" i="7"/>
  <c r="FI186" i="7"/>
  <c r="FU186" i="7"/>
  <c r="FJ186" i="7"/>
  <c r="FV186" i="7"/>
  <c r="FL186" i="7"/>
  <c r="FX186" i="7"/>
  <c r="FM186" i="7"/>
  <c r="FY186" i="7"/>
  <c r="FN186" i="7"/>
  <c r="FZ186" i="7"/>
  <c r="FO186" i="7"/>
  <c r="GA186" i="7"/>
  <c r="JS170" i="7"/>
  <c r="KE170" i="7"/>
  <c r="JT170" i="7"/>
  <c r="KF170" i="7"/>
  <c r="JU170" i="7"/>
  <c r="KG170" i="7"/>
  <c r="JV170" i="7"/>
  <c r="KH170" i="7"/>
  <c r="JW170" i="7"/>
  <c r="KI170" i="7"/>
  <c r="JX170" i="7"/>
  <c r="KJ170" i="7"/>
  <c r="JY170" i="7"/>
  <c r="KK170" i="7"/>
  <c r="JZ170" i="7"/>
  <c r="KL170" i="7"/>
  <c r="KA170" i="7"/>
  <c r="KC170" i="7"/>
  <c r="JR170" i="7"/>
  <c r="KD170" i="7"/>
  <c r="KB170" i="7"/>
  <c r="HC161" i="7"/>
  <c r="HO161" i="7"/>
  <c r="HD161" i="7"/>
  <c r="HP161" i="7"/>
  <c r="HE161" i="7"/>
  <c r="HQ161" i="7"/>
  <c r="HF161" i="7"/>
  <c r="HR161" i="7"/>
  <c r="HG161" i="7"/>
  <c r="HS161" i="7"/>
  <c r="HH161" i="7"/>
  <c r="HT161" i="7"/>
  <c r="HI161" i="7"/>
  <c r="HU161" i="7"/>
  <c r="HJ161" i="7"/>
  <c r="HK161" i="7"/>
  <c r="HN161" i="7"/>
  <c r="FG231" i="7"/>
  <c r="FH231" i="7"/>
  <c r="FT231" i="7"/>
  <c r="FI231" i="7"/>
  <c r="FU231" i="7"/>
  <c r="FJ231" i="7"/>
  <c r="FV231" i="7"/>
  <c r="FL231" i="7"/>
  <c r="FX231" i="7"/>
  <c r="FM231" i="7"/>
  <c r="FY231" i="7"/>
  <c r="FO231" i="7"/>
  <c r="GA231" i="7"/>
  <c r="FN231" i="7"/>
  <c r="FP231" i="7"/>
  <c r="FQ231" i="7"/>
  <c r="FW231" i="7"/>
  <c r="FZ231" i="7"/>
  <c r="FK231" i="7"/>
  <c r="JF225" i="7"/>
  <c r="IU225" i="7"/>
  <c r="JG225" i="7"/>
  <c r="IV225" i="7"/>
  <c r="JH225" i="7"/>
  <c r="IW225" i="7"/>
  <c r="JI225" i="7"/>
  <c r="IX225" i="7"/>
  <c r="JJ225" i="7"/>
  <c r="JA225" i="7"/>
  <c r="JM225" i="7"/>
  <c r="IZ225" i="7"/>
  <c r="JB225" i="7"/>
  <c r="JC225" i="7"/>
  <c r="JD225" i="7"/>
  <c r="JE225" i="7"/>
  <c r="JK225" i="7"/>
  <c r="JL225" i="7"/>
  <c r="JN225" i="7"/>
  <c r="IY225" i="7"/>
  <c r="JO225" i="7"/>
  <c r="FI252" i="7"/>
  <c r="FU252" i="7"/>
  <c r="FJ252" i="7"/>
  <c r="FV252" i="7"/>
  <c r="FK252" i="7"/>
  <c r="FW252" i="7"/>
  <c r="FL252" i="7"/>
  <c r="FX252" i="7"/>
  <c r="GA252" i="7"/>
  <c r="FP252" i="7"/>
  <c r="FR252" i="7"/>
  <c r="FT252" i="7"/>
  <c r="FY252" i="7"/>
  <c r="FZ252" i="7"/>
  <c r="FG252" i="7"/>
  <c r="FN252" i="7"/>
  <c r="FH252" i="7"/>
  <c r="FM252" i="7"/>
  <c r="FQ252" i="7"/>
  <c r="FS252" i="7"/>
  <c r="JE192" i="7"/>
  <c r="JF192" i="7"/>
  <c r="IU192" i="7"/>
  <c r="JG192" i="7"/>
  <c r="IW192" i="7"/>
  <c r="JI192" i="7"/>
  <c r="IX192" i="7"/>
  <c r="JJ192" i="7"/>
  <c r="IY192" i="7"/>
  <c r="JK192" i="7"/>
  <c r="IZ192" i="7"/>
  <c r="JL192" i="7"/>
  <c r="JA192" i="7"/>
  <c r="JM192" i="7"/>
  <c r="JC192" i="7"/>
  <c r="JO192" i="7"/>
  <c r="IV192" i="7"/>
  <c r="JB192" i="7"/>
  <c r="JD192" i="7"/>
  <c r="JH192" i="7"/>
  <c r="JN192" i="7"/>
  <c r="HF185" i="7"/>
  <c r="HR185" i="7"/>
  <c r="HH185" i="7"/>
  <c r="HT185" i="7"/>
  <c r="HI185" i="7"/>
  <c r="HU185" i="7"/>
  <c r="HJ185" i="7"/>
  <c r="HK185" i="7"/>
  <c r="HL185" i="7"/>
  <c r="HA185" i="7"/>
  <c r="HM185" i="7"/>
  <c r="HD185" i="7"/>
  <c r="HP185" i="7"/>
  <c r="HO185" i="7"/>
  <c r="HQ185" i="7"/>
  <c r="HS185" i="7"/>
  <c r="HB185" i="7"/>
  <c r="HG185" i="7"/>
  <c r="HN185" i="7"/>
  <c r="HC185" i="7"/>
  <c r="HE185" i="7"/>
  <c r="FR227" i="7"/>
  <c r="FS227" i="7"/>
  <c r="FT227" i="7"/>
  <c r="FI227" i="7"/>
  <c r="FU227" i="7"/>
  <c r="FJ227" i="7"/>
  <c r="FV227" i="7"/>
  <c r="FL227" i="7"/>
  <c r="FX227" i="7"/>
  <c r="FM227" i="7"/>
  <c r="FY227" i="7"/>
  <c r="FO227" i="7"/>
  <c r="GA227" i="7"/>
  <c r="FZ227" i="7"/>
  <c r="FP227" i="7"/>
  <c r="FK227" i="7"/>
  <c r="FN227" i="7"/>
  <c r="FQ227" i="7"/>
  <c r="FW227" i="7"/>
  <c r="JE182" i="7"/>
  <c r="JF182" i="7"/>
  <c r="IU182" i="7"/>
  <c r="JG182" i="7"/>
  <c r="IV182" i="7"/>
  <c r="JH182" i="7"/>
  <c r="IW182" i="7"/>
  <c r="JI182" i="7"/>
  <c r="IZ182" i="7"/>
  <c r="JA182" i="7"/>
  <c r="JB182" i="7"/>
  <c r="JC182" i="7"/>
  <c r="JD182" i="7"/>
  <c r="JK182" i="7"/>
  <c r="JL182" i="7"/>
  <c r="IX182" i="7"/>
  <c r="IY182" i="7"/>
  <c r="JJ182" i="7"/>
  <c r="JM182" i="7"/>
  <c r="JN182" i="7"/>
  <c r="JO182" i="7"/>
  <c r="FK199" i="7"/>
  <c r="FW199" i="7"/>
  <c r="FL199" i="7"/>
  <c r="FX199" i="7"/>
  <c r="FM199" i="7"/>
  <c r="FY199" i="7"/>
  <c r="FN199" i="7"/>
  <c r="FZ199" i="7"/>
  <c r="FO199" i="7"/>
  <c r="GA199" i="7"/>
  <c r="FP199" i="7"/>
  <c r="FQ199" i="7"/>
  <c r="FR199" i="7"/>
  <c r="FG199" i="7"/>
  <c r="FS199" i="7"/>
  <c r="FI199" i="7"/>
  <c r="FU199" i="7"/>
  <c r="FH199" i="7"/>
  <c r="FJ199" i="7"/>
  <c r="FT199" i="7"/>
  <c r="FV199" i="7"/>
  <c r="KR226" i="7"/>
  <c r="LD226" i="7"/>
  <c r="KS226" i="7"/>
  <c r="LE226" i="7"/>
  <c r="KT226" i="7"/>
  <c r="LF226" i="7"/>
  <c r="KU226" i="7"/>
  <c r="LG226" i="7"/>
  <c r="KV226" i="7"/>
  <c r="LH226" i="7"/>
  <c r="KW226" i="7"/>
  <c r="LI226" i="7"/>
  <c r="KX226" i="7"/>
  <c r="KY226" i="7"/>
  <c r="KZ226" i="7"/>
  <c r="KO226" i="7"/>
  <c r="KP226" i="7"/>
  <c r="KQ226" i="7"/>
  <c r="LA226" i="7"/>
  <c r="LB226" i="7"/>
  <c r="LC226" i="7"/>
  <c r="GH253" i="7"/>
  <c r="GT253" i="7"/>
  <c r="GI253" i="7"/>
  <c r="GU253" i="7"/>
  <c r="GJ253" i="7"/>
  <c r="GV253" i="7"/>
  <c r="GK253" i="7"/>
  <c r="GW253" i="7"/>
  <c r="GL253" i="7"/>
  <c r="GX253" i="7"/>
  <c r="GM253" i="7"/>
  <c r="GN253" i="7"/>
  <c r="GO253" i="7"/>
  <c r="GP253" i="7"/>
  <c r="GF253" i="7"/>
  <c r="GR253" i="7"/>
  <c r="GE253" i="7"/>
  <c r="GG253" i="7"/>
  <c r="GQ253" i="7"/>
  <c r="GS253" i="7"/>
  <c r="KX193" i="7"/>
  <c r="BP320" i="7" s="1"/>
  <c r="KY193" i="7"/>
  <c r="KO193" i="7"/>
  <c r="LA193" i="7"/>
  <c r="KP193" i="7"/>
  <c r="LB193" i="7"/>
  <c r="KQ193" i="7"/>
  <c r="LC193" i="7"/>
  <c r="KR193" i="7"/>
  <c r="LD193" i="7"/>
  <c r="KS193" i="7"/>
  <c r="LE193" i="7"/>
  <c r="KT193" i="7"/>
  <c r="LF193" i="7"/>
  <c r="LG193" i="7"/>
  <c r="LH193" i="7"/>
  <c r="LI193" i="7"/>
  <c r="KV193" i="7"/>
  <c r="KW193" i="7"/>
  <c r="KU193" i="7"/>
  <c r="HL183" i="7"/>
  <c r="HB183" i="7"/>
  <c r="HN183" i="7"/>
  <c r="HC183" i="7"/>
  <c r="HO183" i="7"/>
  <c r="HD183" i="7"/>
  <c r="HP183" i="7"/>
  <c r="HE183" i="7"/>
  <c r="HQ183" i="7"/>
  <c r="HF183" i="7"/>
  <c r="HR183" i="7"/>
  <c r="HG183" i="7"/>
  <c r="HS183" i="7"/>
  <c r="HJ183" i="7"/>
  <c r="HU183" i="7"/>
  <c r="HA183" i="7"/>
  <c r="HH183" i="7"/>
  <c r="HM183" i="7"/>
  <c r="HI183" i="7"/>
  <c r="HK183" i="7"/>
  <c r="HT183" i="7"/>
  <c r="IC254" i="7"/>
  <c r="IO254" i="7"/>
  <c r="ID254" i="7"/>
  <c r="IP254" i="7"/>
  <c r="IE254" i="7"/>
  <c r="IQ254" i="7"/>
  <c r="IF254" i="7"/>
  <c r="IR254" i="7"/>
  <c r="IG254" i="7"/>
  <c r="IH254" i="7"/>
  <c r="HX254" i="7"/>
  <c r="IA254" i="7"/>
  <c r="IM254" i="7"/>
  <c r="HZ254" i="7"/>
  <c r="IB254" i="7"/>
  <c r="IN254" i="7"/>
  <c r="IK254" i="7"/>
  <c r="IL254" i="7"/>
  <c r="KY256" i="7"/>
  <c r="KZ256" i="7"/>
  <c r="KO256" i="7"/>
  <c r="LA256" i="7"/>
  <c r="KP256" i="7"/>
  <c r="LB256" i="7"/>
  <c r="KQ256" i="7"/>
  <c r="LC256" i="7"/>
  <c r="KR256" i="7"/>
  <c r="LD256" i="7"/>
  <c r="KS256" i="7"/>
  <c r="LE256" i="7"/>
  <c r="KT256" i="7"/>
  <c r="LF256" i="7"/>
  <c r="KU256" i="7"/>
  <c r="LG256" i="7"/>
  <c r="KV256" i="7"/>
  <c r="KW256" i="7"/>
  <c r="KX256" i="7"/>
  <c r="LI256" i="7"/>
  <c r="LH256" i="7"/>
  <c r="HI163" i="7"/>
  <c r="HU163" i="7"/>
  <c r="HJ163" i="7"/>
  <c r="HK163" i="7"/>
  <c r="HL163" i="7"/>
  <c r="HM163" i="7"/>
  <c r="HB163" i="7"/>
  <c r="HN163" i="7"/>
  <c r="HC163" i="7"/>
  <c r="HO163" i="7"/>
  <c r="HD163" i="7"/>
  <c r="HP163" i="7"/>
  <c r="HG163" i="7"/>
  <c r="HS163" i="7"/>
  <c r="HE163" i="7"/>
  <c r="HF163" i="7"/>
  <c r="HH163" i="7"/>
  <c r="HQ163" i="7"/>
  <c r="HR163" i="7"/>
  <c r="HT163" i="7"/>
  <c r="FI264" i="7"/>
  <c r="FU264" i="7"/>
  <c r="FJ264" i="7"/>
  <c r="FV264" i="7"/>
  <c r="FK264" i="7"/>
  <c r="FW264" i="7"/>
  <c r="FL264" i="7"/>
  <c r="FX264" i="7"/>
  <c r="FO264" i="7"/>
  <c r="GA264" i="7"/>
  <c r="FP264" i="7"/>
  <c r="FR264" i="7"/>
  <c r="FG264" i="7"/>
  <c r="FH264" i="7"/>
  <c r="FM264" i="7"/>
  <c r="FN264" i="7"/>
  <c r="FT264" i="7"/>
  <c r="FQ264" i="7"/>
  <c r="FS264" i="7"/>
  <c r="FY264" i="7"/>
  <c r="FZ264" i="7"/>
  <c r="JC228" i="7"/>
  <c r="JO228" i="7"/>
  <c r="JD228" i="7"/>
  <c r="JE228" i="7"/>
  <c r="JF228" i="7"/>
  <c r="IU228" i="7"/>
  <c r="JG228" i="7"/>
  <c r="IX228" i="7"/>
  <c r="JJ228" i="7"/>
  <c r="JI228" i="7"/>
  <c r="JK228" i="7"/>
  <c r="JL228" i="7"/>
  <c r="JM228" i="7"/>
  <c r="JN228" i="7"/>
  <c r="IV228" i="7"/>
  <c r="IW228" i="7"/>
  <c r="IY228" i="7"/>
  <c r="JB228" i="7"/>
  <c r="IZ228" i="7"/>
  <c r="JA228" i="7"/>
  <c r="JH228" i="7"/>
  <c r="FR255" i="7"/>
  <c r="FG255" i="7"/>
  <c r="FS255" i="7"/>
  <c r="FH255" i="7"/>
  <c r="FT255" i="7"/>
  <c r="FI255" i="7"/>
  <c r="FU255" i="7"/>
  <c r="FL255" i="7"/>
  <c r="FX255" i="7"/>
  <c r="FM255" i="7"/>
  <c r="FY255" i="7"/>
  <c r="FO255" i="7"/>
  <c r="GA255" i="7"/>
  <c r="FP255" i="7"/>
  <c r="FQ255" i="7"/>
  <c r="FV255" i="7"/>
  <c r="FW255" i="7"/>
  <c r="FZ255" i="7"/>
  <c r="FJ255" i="7"/>
  <c r="FK255" i="7"/>
  <c r="FN255" i="7"/>
  <c r="IY195" i="7"/>
  <c r="JK195" i="7"/>
  <c r="IZ195" i="7"/>
  <c r="JL195" i="7"/>
  <c r="JA195" i="7"/>
  <c r="JM195" i="7"/>
  <c r="JC195" i="7"/>
  <c r="JO195" i="7"/>
  <c r="JD195" i="7"/>
  <c r="JE195" i="7"/>
  <c r="IW195" i="7"/>
  <c r="JI195" i="7"/>
  <c r="IX195" i="7"/>
  <c r="JB195" i="7"/>
  <c r="JH195" i="7"/>
  <c r="JJ195" i="7"/>
  <c r="JN195" i="7"/>
  <c r="HF181" i="7"/>
  <c r="HR181" i="7"/>
  <c r="HH181" i="7"/>
  <c r="HT181" i="7"/>
  <c r="HI181" i="7"/>
  <c r="HU181" i="7"/>
  <c r="HJ181" i="7"/>
  <c r="HK181" i="7"/>
  <c r="HL181" i="7"/>
  <c r="HA181" i="7"/>
  <c r="HM181" i="7"/>
  <c r="HD181" i="7"/>
  <c r="HP181" i="7"/>
  <c r="HB181" i="7"/>
  <c r="HC181" i="7"/>
  <c r="HE181" i="7"/>
  <c r="HG181" i="7"/>
  <c r="HN181" i="7"/>
  <c r="HS181" i="7"/>
  <c r="HO181" i="7"/>
  <c r="HQ181" i="7"/>
  <c r="FL229" i="7"/>
  <c r="FX229" i="7"/>
  <c r="FM229" i="7"/>
  <c r="FY229" i="7"/>
  <c r="FN229" i="7"/>
  <c r="FZ229" i="7"/>
  <c r="FO229" i="7"/>
  <c r="GA229" i="7"/>
  <c r="FP229" i="7"/>
  <c r="FG229" i="7"/>
  <c r="FI229" i="7"/>
  <c r="FU229" i="7"/>
  <c r="FT229" i="7"/>
  <c r="FV229" i="7"/>
  <c r="FW229" i="7"/>
  <c r="FJ229" i="7"/>
  <c r="FK229" i="7"/>
  <c r="FQ229" i="7"/>
  <c r="FH229" i="7"/>
  <c r="JC219" i="7"/>
  <c r="JO219" i="7"/>
  <c r="JD219" i="7"/>
  <c r="JE219" i="7"/>
  <c r="IW219" i="7"/>
  <c r="JI219" i="7"/>
  <c r="IX219" i="7"/>
  <c r="JJ219" i="7"/>
  <c r="JA219" i="7"/>
  <c r="JB219" i="7"/>
  <c r="JH219" i="7"/>
  <c r="JK219" i="7"/>
  <c r="JL219" i="7"/>
  <c r="JM219" i="7"/>
  <c r="JN219" i="7"/>
  <c r="IY219" i="7"/>
  <c r="IZ219" i="7"/>
  <c r="GD230" i="7"/>
  <c r="GP230" i="7"/>
  <c r="GE230" i="7"/>
  <c r="GQ230" i="7"/>
  <c r="GF230" i="7"/>
  <c r="GR230" i="7"/>
  <c r="GG230" i="7"/>
  <c r="GS230" i="7"/>
  <c r="GH230" i="7"/>
  <c r="GT230" i="7"/>
  <c r="GI230" i="7"/>
  <c r="GU230" i="7"/>
  <c r="GJ230" i="7"/>
  <c r="GV230" i="7"/>
  <c r="GM230" i="7"/>
  <c r="GX230" i="7"/>
  <c r="GK230" i="7"/>
  <c r="GL230" i="7"/>
  <c r="GW230" i="7"/>
  <c r="GN230" i="7"/>
  <c r="JW245" i="7"/>
  <c r="KI245" i="7"/>
  <c r="JY245" i="7"/>
  <c r="KG245" i="7"/>
  <c r="JT245" i="7"/>
  <c r="KH245" i="7"/>
  <c r="JU245" i="7"/>
  <c r="KJ245" i="7"/>
  <c r="JV245" i="7"/>
  <c r="KK245" i="7"/>
  <c r="JZ245" i="7"/>
  <c r="KA245" i="7"/>
  <c r="KB245" i="7"/>
  <c r="KD245" i="7"/>
  <c r="KL245" i="7"/>
  <c r="JX245" i="7"/>
  <c r="KE245" i="7"/>
  <c r="KF245" i="7"/>
  <c r="KC245" i="7"/>
  <c r="GL197" i="7"/>
  <c r="GX197" i="7"/>
  <c r="GM197" i="7"/>
  <c r="GN197" i="7"/>
  <c r="GO197" i="7"/>
  <c r="GP197" i="7"/>
  <c r="GQ197" i="7"/>
  <c r="GF197" i="7"/>
  <c r="GR197" i="7"/>
  <c r="GG197" i="7"/>
  <c r="GS197" i="7"/>
  <c r="GJ197" i="7"/>
  <c r="GV197" i="7"/>
  <c r="GH197" i="7"/>
  <c r="GI197" i="7"/>
  <c r="GK197" i="7"/>
  <c r="GT197" i="7"/>
  <c r="GU197" i="7"/>
  <c r="GW197" i="7"/>
  <c r="LB212" i="7"/>
  <c r="KQ212" i="7"/>
  <c r="LC212" i="7"/>
  <c r="KR212" i="7"/>
  <c r="LD212" i="7"/>
  <c r="KS212" i="7"/>
  <c r="LE212" i="7"/>
  <c r="KT212" i="7"/>
  <c r="LF212" i="7"/>
  <c r="KU212" i="7"/>
  <c r="LG212" i="7"/>
  <c r="KV212" i="7"/>
  <c r="LH212" i="7"/>
  <c r="KW212" i="7"/>
  <c r="LI212" i="7"/>
  <c r="KX212" i="7"/>
  <c r="BP322" i="7" s="1"/>
  <c r="KY212" i="7"/>
  <c r="IV164" i="7"/>
  <c r="JH164" i="7"/>
  <c r="IW164" i="7"/>
  <c r="JI164" i="7"/>
  <c r="IX164" i="7"/>
  <c r="JJ164" i="7"/>
  <c r="IY164" i="7"/>
  <c r="JK164" i="7"/>
  <c r="IZ164" i="7"/>
  <c r="JL164" i="7"/>
  <c r="JB164" i="7"/>
  <c r="JN164" i="7"/>
  <c r="JC164" i="7"/>
  <c r="JO164" i="7"/>
  <c r="JA164" i="7"/>
  <c r="JD164" i="7"/>
  <c r="JE164" i="7"/>
  <c r="JG164" i="7"/>
  <c r="JM164" i="7"/>
  <c r="HC180" i="7"/>
  <c r="HO180" i="7"/>
  <c r="HE180" i="7"/>
  <c r="HQ180" i="7"/>
  <c r="HF180" i="7"/>
  <c r="HR180" i="7"/>
  <c r="HG180" i="7"/>
  <c r="HS180" i="7"/>
  <c r="HH180" i="7"/>
  <c r="HT180" i="7"/>
  <c r="HI180" i="7"/>
  <c r="HU180" i="7"/>
  <c r="HJ180" i="7"/>
  <c r="HA180" i="7"/>
  <c r="HM180" i="7"/>
  <c r="HL180" i="7"/>
  <c r="HN180" i="7"/>
  <c r="HP180" i="7"/>
  <c r="HD180" i="7"/>
  <c r="HB180" i="7"/>
  <c r="HK180" i="7"/>
  <c r="JA160" i="7"/>
  <c r="JM160" i="7"/>
  <c r="JB160" i="7"/>
  <c r="JN160" i="7"/>
  <c r="JC160" i="7"/>
  <c r="JO160" i="7"/>
  <c r="JE160" i="7"/>
  <c r="JG160" i="7"/>
  <c r="IV160" i="7"/>
  <c r="JH160" i="7"/>
  <c r="IW160" i="7"/>
  <c r="IX160" i="7"/>
  <c r="IY160" i="7"/>
  <c r="IZ160" i="7"/>
  <c r="JD160" i="7"/>
  <c r="JF160" i="7"/>
  <c r="JK160" i="7"/>
  <c r="JI160" i="7"/>
  <c r="JJ160" i="7"/>
  <c r="JL160" i="7"/>
  <c r="HI213" i="7"/>
  <c r="HU213" i="7"/>
  <c r="HK213" i="7"/>
  <c r="HL213" i="7"/>
  <c r="HA213" i="7"/>
  <c r="HM213" i="7"/>
  <c r="HB213" i="7"/>
  <c r="HN213" i="7"/>
  <c r="HC213" i="7"/>
  <c r="HO213" i="7"/>
  <c r="HD213" i="7"/>
  <c r="HP213" i="7"/>
  <c r="HG213" i="7"/>
  <c r="HS213" i="7"/>
  <c r="HE213" i="7"/>
  <c r="HF213" i="7"/>
  <c r="HH213" i="7"/>
  <c r="HJ213" i="7"/>
  <c r="HQ213" i="7"/>
  <c r="HR213" i="7"/>
  <c r="HT213" i="7"/>
  <c r="EQ239" i="7"/>
  <c r="FC239" i="7"/>
  <c r="ER239" i="7"/>
  <c r="FD239" i="7"/>
  <c r="ES239" i="7"/>
  <c r="ET239" i="7"/>
  <c r="EU239" i="7"/>
  <c r="EV239" i="7"/>
  <c r="EK239" i="7"/>
  <c r="EW239" i="7"/>
  <c r="EN239" i="7"/>
  <c r="EZ239" i="7"/>
  <c r="EM239" i="7"/>
  <c r="EO239" i="7"/>
  <c r="EP239" i="7"/>
  <c r="EX239" i="7"/>
  <c r="EY239" i="7"/>
  <c r="FA239" i="7"/>
  <c r="FB239" i="7"/>
  <c r="EL239" i="7"/>
  <c r="GG231" i="7"/>
  <c r="GS231" i="7"/>
  <c r="GH231" i="7"/>
  <c r="GT231" i="7"/>
  <c r="GI231" i="7"/>
  <c r="GU231" i="7"/>
  <c r="GJ231" i="7"/>
  <c r="GV231" i="7"/>
  <c r="GK231" i="7"/>
  <c r="GW231" i="7"/>
  <c r="GL231" i="7"/>
  <c r="GX231" i="7"/>
  <c r="GM231" i="7"/>
  <c r="GD231" i="7"/>
  <c r="GE231" i="7"/>
  <c r="GF231" i="7"/>
  <c r="GN231" i="7"/>
  <c r="GQ231" i="7"/>
  <c r="GR231" i="7"/>
  <c r="JV182" i="7"/>
  <c r="KH182" i="7"/>
  <c r="JW182" i="7"/>
  <c r="KI182" i="7"/>
  <c r="JX182" i="7"/>
  <c r="KJ182" i="7"/>
  <c r="JY182" i="7"/>
  <c r="KK182" i="7"/>
  <c r="JZ182" i="7"/>
  <c r="KL182" i="7"/>
  <c r="KA182" i="7"/>
  <c r="KB182" i="7"/>
  <c r="JR182" i="7"/>
  <c r="KD182" i="7"/>
  <c r="KE182" i="7"/>
  <c r="KF182" i="7"/>
  <c r="KG182" i="7"/>
  <c r="JU182" i="7"/>
  <c r="JS182" i="7"/>
  <c r="KC182" i="7"/>
  <c r="JT182" i="7"/>
  <c r="ET256" i="7"/>
  <c r="EU256" i="7"/>
  <c r="EK256" i="7"/>
  <c r="EW256" i="7"/>
  <c r="EL256" i="7"/>
  <c r="EX256" i="7"/>
  <c r="EM256" i="7"/>
  <c r="EY256" i="7"/>
  <c r="EN256" i="7"/>
  <c r="EZ256" i="7"/>
  <c r="EQ256" i="7"/>
  <c r="FC256" i="7"/>
  <c r="FD256" i="7"/>
  <c r="EJ256" i="7"/>
  <c r="EO256" i="7"/>
  <c r="EP256" i="7"/>
  <c r="ER256" i="7"/>
  <c r="ES256" i="7"/>
  <c r="EV256" i="7"/>
  <c r="FA256" i="7"/>
  <c r="FB256" i="7"/>
  <c r="FQ179" i="7"/>
  <c r="FR179" i="7"/>
  <c r="FG179" i="7"/>
  <c r="FS179" i="7"/>
  <c r="FH179" i="7"/>
  <c r="FT179" i="7"/>
  <c r="FI179" i="7"/>
  <c r="FU179" i="7"/>
  <c r="FJ179" i="7"/>
  <c r="FV179" i="7"/>
  <c r="FL179" i="7"/>
  <c r="FX179" i="7"/>
  <c r="FO179" i="7"/>
  <c r="GA179" i="7"/>
  <c r="FN179" i="7"/>
  <c r="FP179" i="7"/>
  <c r="FW179" i="7"/>
  <c r="FY179" i="7"/>
  <c r="FZ179" i="7"/>
  <c r="FK179" i="7"/>
  <c r="FM179" i="7"/>
  <c r="AX245" i="7"/>
  <c r="BI251" i="7"/>
  <c r="BI165" i="7"/>
  <c r="BH185" i="7"/>
  <c r="BH203" i="7"/>
  <c r="BJ192" i="7"/>
  <c r="BJ190" i="7"/>
  <c r="BL192" i="7"/>
  <c r="BK187" i="7"/>
  <c r="BK185" i="7"/>
  <c r="BH165" i="7"/>
  <c r="BE187" i="7"/>
  <c r="CR199" i="7"/>
  <c r="CQ236" i="7"/>
  <c r="DC236" i="7"/>
  <c r="CG238" i="7"/>
  <c r="CE243" i="7"/>
  <c r="CD244" i="7"/>
  <c r="DA248" i="7"/>
  <c r="BV256" i="7"/>
  <c r="CF256" i="7"/>
  <c r="BU260" i="7"/>
  <c r="BU263" i="7"/>
  <c r="CP236" i="7"/>
  <c r="BT164" i="7"/>
  <c r="CF164" i="7"/>
  <c r="BU167" i="7"/>
  <c r="CG167" i="7"/>
  <c r="BV170" i="7"/>
  <c r="CG170" i="7"/>
  <c r="CF211" i="7"/>
  <c r="DH224" i="7"/>
  <c r="DF226" i="7"/>
  <c r="DE228" i="7"/>
  <c r="CT230" i="7"/>
  <c r="EN180" i="7"/>
  <c r="EZ180" i="7"/>
  <c r="EO180" i="7"/>
  <c r="FA180" i="7"/>
  <c r="EP180" i="7"/>
  <c r="FB180" i="7"/>
  <c r="EQ180" i="7"/>
  <c r="FC180" i="7"/>
  <c r="ET180" i="7"/>
  <c r="EK180" i="7"/>
  <c r="EW180" i="7"/>
  <c r="EL180" i="7"/>
  <c r="EM180" i="7"/>
  <c r="ER180" i="7"/>
  <c r="ES180" i="7"/>
  <c r="EU180" i="7"/>
  <c r="EV180" i="7"/>
  <c r="EX180" i="7"/>
  <c r="EJ180" i="7"/>
  <c r="EY180" i="7"/>
  <c r="FD180" i="7"/>
  <c r="EN169" i="7"/>
  <c r="EZ169" i="7"/>
  <c r="EO169" i="7"/>
  <c r="FA169" i="7"/>
  <c r="EP169" i="7"/>
  <c r="FB169" i="7"/>
  <c r="EQ169" i="7"/>
  <c r="FC169" i="7"/>
  <c r="ET169" i="7"/>
  <c r="EL169" i="7"/>
  <c r="EM169" i="7"/>
  <c r="ER169" i="7"/>
  <c r="ES169" i="7"/>
  <c r="BH319" i="7" s="1"/>
  <c r="EX169" i="7"/>
  <c r="EY169" i="7"/>
  <c r="FD169" i="7"/>
  <c r="ET163" i="7"/>
  <c r="EU163" i="7"/>
  <c r="EV163" i="7"/>
  <c r="EK163" i="7"/>
  <c r="EW163" i="7"/>
  <c r="EN163" i="7"/>
  <c r="EZ163" i="7"/>
  <c r="EQ163" i="7"/>
  <c r="FC163" i="7"/>
  <c r="ER163" i="7"/>
  <c r="ES163" i="7"/>
  <c r="EX163" i="7"/>
  <c r="EY163" i="7"/>
  <c r="FA163" i="7"/>
  <c r="FB163" i="7"/>
  <c r="FD163" i="7"/>
  <c r="EM163" i="7"/>
  <c r="EO163" i="7"/>
  <c r="EP163" i="7"/>
  <c r="EL163" i="7"/>
  <c r="EQ259" i="7"/>
  <c r="FC259" i="7"/>
  <c r="ER259" i="7"/>
  <c r="FD259" i="7"/>
  <c r="ET259" i="7"/>
  <c r="EU259" i="7"/>
  <c r="EJ259" i="7"/>
  <c r="EV259" i="7"/>
  <c r="EK259" i="7"/>
  <c r="EW259" i="7"/>
  <c r="EN259" i="7"/>
  <c r="EZ259" i="7"/>
  <c r="EY259" i="7"/>
  <c r="FA259" i="7"/>
  <c r="FB259" i="7"/>
  <c r="EL259" i="7"/>
  <c r="EM259" i="7"/>
  <c r="EO259" i="7"/>
  <c r="ES259" i="7"/>
  <c r="EX259" i="7"/>
  <c r="EP259" i="7"/>
  <c r="IF247" i="7"/>
  <c r="IR247" i="7"/>
  <c r="IG247" i="7"/>
  <c r="IH247" i="7"/>
  <c r="II247" i="7"/>
  <c r="HX247" i="7"/>
  <c r="IJ247" i="7"/>
  <c r="HY247" i="7"/>
  <c r="IK247" i="7"/>
  <c r="HZ247" i="7"/>
  <c r="IL247" i="7"/>
  <c r="IA247" i="7"/>
  <c r="IM247" i="7"/>
  <c r="ID247" i="7"/>
  <c r="IP247" i="7"/>
  <c r="IB247" i="7"/>
  <c r="IC247" i="7"/>
  <c r="IE247" i="7"/>
  <c r="IQ247" i="7"/>
  <c r="IN247" i="7"/>
  <c r="IO247" i="7"/>
  <c r="FH200" i="7"/>
  <c r="FT200" i="7"/>
  <c r="FI200" i="7"/>
  <c r="FU200" i="7"/>
  <c r="FJ200" i="7"/>
  <c r="FV200" i="7"/>
  <c r="FK200" i="7"/>
  <c r="FW200" i="7"/>
  <c r="FL200" i="7"/>
  <c r="FX200" i="7"/>
  <c r="FM200" i="7"/>
  <c r="FY200" i="7"/>
  <c r="FN200" i="7"/>
  <c r="FZ200" i="7"/>
  <c r="FO200" i="7"/>
  <c r="GA200" i="7"/>
  <c r="FP200" i="7"/>
  <c r="FR200" i="7"/>
  <c r="FQ200" i="7"/>
  <c r="FS200" i="7"/>
  <c r="FG200" i="7"/>
  <c r="KC214" i="7"/>
  <c r="KD214" i="7"/>
  <c r="KE214" i="7"/>
  <c r="JT214" i="7"/>
  <c r="KF214" i="7"/>
  <c r="JU214" i="7"/>
  <c r="KG214" i="7"/>
  <c r="JW214" i="7"/>
  <c r="KI214" i="7"/>
  <c r="JX214" i="7"/>
  <c r="KJ214" i="7"/>
  <c r="KA214" i="7"/>
  <c r="JV214" i="7"/>
  <c r="JY214" i="7"/>
  <c r="KB214" i="7"/>
  <c r="KH214" i="7"/>
  <c r="KK214" i="7"/>
  <c r="KL214" i="7"/>
  <c r="JZ214" i="7"/>
  <c r="IY180" i="7"/>
  <c r="JK180" i="7"/>
  <c r="IZ180" i="7"/>
  <c r="JL180" i="7"/>
  <c r="JA180" i="7"/>
  <c r="JM180" i="7"/>
  <c r="JB180" i="7"/>
  <c r="JN180" i="7"/>
  <c r="JC180" i="7"/>
  <c r="JO180" i="7"/>
  <c r="JE180" i="7"/>
  <c r="JF180" i="7"/>
  <c r="IU180" i="7"/>
  <c r="IV180" i="7"/>
  <c r="IX180" i="7"/>
  <c r="JD180" i="7"/>
  <c r="IW180" i="7"/>
  <c r="JG180" i="7"/>
  <c r="JH180" i="7"/>
  <c r="JI180" i="7"/>
  <c r="JJ180" i="7"/>
  <c r="FI260" i="7"/>
  <c r="FU260" i="7"/>
  <c r="FJ260" i="7"/>
  <c r="FV260" i="7"/>
  <c r="FK260" i="7"/>
  <c r="FW260" i="7"/>
  <c r="FL260" i="7"/>
  <c r="FX260" i="7"/>
  <c r="FO260" i="7"/>
  <c r="GA260" i="7"/>
  <c r="FP260" i="7"/>
  <c r="FZ260" i="7"/>
  <c r="FG260" i="7"/>
  <c r="FM260" i="7"/>
  <c r="FN260" i="7"/>
  <c r="FQ260" i="7"/>
  <c r="FT260" i="7"/>
  <c r="FY260" i="7"/>
  <c r="JC236" i="7"/>
  <c r="JO236" i="7"/>
  <c r="JD236" i="7"/>
  <c r="JF236" i="7"/>
  <c r="IU236" i="7"/>
  <c r="JG236" i="7"/>
  <c r="IX236" i="7"/>
  <c r="JJ236" i="7"/>
  <c r="JE236" i="7"/>
  <c r="JH236" i="7"/>
  <c r="JI236" i="7"/>
  <c r="JK236" i="7"/>
  <c r="JL236" i="7"/>
  <c r="IV236" i="7"/>
  <c r="JN236" i="7"/>
  <c r="IW236" i="7"/>
  <c r="JA236" i="7"/>
  <c r="IY236" i="7"/>
  <c r="IZ236" i="7"/>
  <c r="JB236" i="7"/>
  <c r="JM236" i="7"/>
  <c r="FN188" i="7"/>
  <c r="FZ188" i="7"/>
  <c r="FO188" i="7"/>
  <c r="GA188" i="7"/>
  <c r="FP188" i="7"/>
  <c r="FQ188" i="7"/>
  <c r="FR188" i="7"/>
  <c r="FS188" i="7"/>
  <c r="FI188" i="7"/>
  <c r="FU188" i="7"/>
  <c r="FL188" i="7"/>
  <c r="FX188" i="7"/>
  <c r="FK188" i="7"/>
  <c r="FM188" i="7"/>
  <c r="FT188" i="7"/>
  <c r="FV188" i="7"/>
  <c r="FW188" i="7"/>
  <c r="FJ188" i="7"/>
  <c r="FY188" i="7"/>
  <c r="JV201" i="7"/>
  <c r="KH201" i="7"/>
  <c r="JW201" i="7"/>
  <c r="KI201" i="7"/>
  <c r="JX201" i="7"/>
  <c r="KJ201" i="7"/>
  <c r="JY201" i="7"/>
  <c r="KK201" i="7"/>
  <c r="JZ201" i="7"/>
  <c r="KL201" i="7"/>
  <c r="KA201" i="7"/>
  <c r="KB201" i="7"/>
  <c r="KC201" i="7"/>
  <c r="JR201" i="7"/>
  <c r="KD201" i="7"/>
  <c r="JT201" i="7"/>
  <c r="KF201" i="7"/>
  <c r="KG201" i="7"/>
  <c r="JS201" i="7"/>
  <c r="JU201" i="7"/>
  <c r="KE201" i="7"/>
  <c r="IA174" i="7"/>
  <c r="IM174" i="7"/>
  <c r="IH174" i="7"/>
  <c r="IB174" i="7"/>
  <c r="IN174" i="7"/>
  <c r="IC174" i="7"/>
  <c r="IO174" i="7"/>
  <c r="ID174" i="7"/>
  <c r="IP174" i="7"/>
  <c r="IE174" i="7"/>
  <c r="IQ174" i="7"/>
  <c r="IF174" i="7"/>
  <c r="IR174" i="7"/>
  <c r="IG174" i="7"/>
  <c r="II174" i="7"/>
  <c r="IJ174" i="7"/>
  <c r="HX174" i="7"/>
  <c r="HY174" i="7"/>
  <c r="IK174" i="7"/>
  <c r="HZ174" i="7"/>
  <c r="IL174" i="7"/>
  <c r="GK211" i="7"/>
  <c r="GW211" i="7"/>
  <c r="GL211" i="7"/>
  <c r="GX211" i="7"/>
  <c r="GM211" i="7"/>
  <c r="BK323" i="7" s="1"/>
  <c r="GN211" i="7"/>
  <c r="GO211" i="7"/>
  <c r="GP211" i="7"/>
  <c r="GQ211" i="7"/>
  <c r="GF211" i="7"/>
  <c r="GR211" i="7"/>
  <c r="GG211" i="7"/>
  <c r="GS211" i="7"/>
  <c r="GI211" i="7"/>
  <c r="GU211" i="7"/>
  <c r="GH211" i="7"/>
  <c r="GJ211" i="7"/>
  <c r="GT211" i="7"/>
  <c r="GV211" i="7"/>
  <c r="JZ160" i="7"/>
  <c r="KL160" i="7"/>
  <c r="KA160" i="7"/>
  <c r="KB160" i="7"/>
  <c r="KC160" i="7"/>
  <c r="JS160" i="7"/>
  <c r="KE160" i="7"/>
  <c r="JU160" i="7"/>
  <c r="KG160" i="7"/>
  <c r="JW160" i="7"/>
  <c r="KI160" i="7"/>
  <c r="JT160" i="7"/>
  <c r="JV160" i="7"/>
  <c r="JX160" i="7"/>
  <c r="JY160" i="7"/>
  <c r="KD160" i="7"/>
  <c r="KH160" i="7"/>
  <c r="KJ160" i="7"/>
  <c r="KF160" i="7"/>
  <c r="KK160" i="7"/>
  <c r="LB249" i="7"/>
  <c r="KQ249" i="7"/>
  <c r="LC249" i="7"/>
  <c r="KR249" i="7"/>
  <c r="LD249" i="7"/>
  <c r="KS249" i="7"/>
  <c r="LE249" i="7"/>
  <c r="KT249" i="7"/>
  <c r="LF249" i="7"/>
  <c r="KU249" i="7"/>
  <c r="LG249" i="7"/>
  <c r="KV249" i="7"/>
  <c r="LH249" i="7"/>
  <c r="KW249" i="7"/>
  <c r="LI249" i="7"/>
  <c r="KX249" i="7"/>
  <c r="KO249" i="7"/>
  <c r="KY249" i="7"/>
  <c r="HY202" i="7"/>
  <c r="IK202" i="7"/>
  <c r="HZ202" i="7"/>
  <c r="IL202" i="7"/>
  <c r="IA202" i="7"/>
  <c r="IM202" i="7"/>
  <c r="IB202" i="7"/>
  <c r="IN202" i="7"/>
  <c r="IC202" i="7"/>
  <c r="IO202" i="7"/>
  <c r="ID202" i="7"/>
  <c r="IP202" i="7"/>
  <c r="IE202" i="7"/>
  <c r="IQ202" i="7"/>
  <c r="IF202" i="7"/>
  <c r="IR202" i="7"/>
  <c r="IG202" i="7"/>
  <c r="II202" i="7"/>
  <c r="HX202" i="7"/>
  <c r="IH202" i="7"/>
  <c r="IJ202" i="7"/>
  <c r="HC176" i="7"/>
  <c r="HO176" i="7"/>
  <c r="HD176" i="7"/>
  <c r="HP176" i="7"/>
  <c r="HE176" i="7"/>
  <c r="HQ176" i="7"/>
  <c r="HF176" i="7"/>
  <c r="HR176" i="7"/>
  <c r="HG176" i="7"/>
  <c r="HS176" i="7"/>
  <c r="HH176" i="7"/>
  <c r="HT176" i="7"/>
  <c r="HI176" i="7"/>
  <c r="HU176" i="7"/>
  <c r="HJ176" i="7"/>
  <c r="HA176" i="7"/>
  <c r="HM176" i="7"/>
  <c r="HB176" i="7"/>
  <c r="HN176" i="7"/>
  <c r="HK176" i="7"/>
  <c r="HL176" i="7"/>
  <c r="KU209" i="7"/>
  <c r="LG209" i="7"/>
  <c r="KV209" i="7"/>
  <c r="LH209" i="7"/>
  <c r="KW209" i="7"/>
  <c r="LI209" i="7"/>
  <c r="KX209" i="7"/>
  <c r="KY209" i="7"/>
  <c r="KZ209" i="7"/>
  <c r="KO209" i="7"/>
  <c r="LA209" i="7"/>
  <c r="KP209" i="7"/>
  <c r="LB209" i="7"/>
  <c r="KQ209" i="7"/>
  <c r="LC209" i="7"/>
  <c r="LD209" i="7"/>
  <c r="LE209" i="7"/>
  <c r="LF209" i="7"/>
  <c r="KR209" i="7"/>
  <c r="KS209" i="7"/>
  <c r="KT209" i="7"/>
  <c r="IF213" i="7"/>
  <c r="IR213" i="7"/>
  <c r="IG213" i="7"/>
  <c r="IH213" i="7"/>
  <c r="II213" i="7"/>
  <c r="HX213" i="7"/>
  <c r="IJ213" i="7"/>
  <c r="HY213" i="7"/>
  <c r="IK213" i="7"/>
  <c r="HZ213" i="7"/>
  <c r="IL213" i="7"/>
  <c r="IA213" i="7"/>
  <c r="IM213" i="7"/>
  <c r="IB213" i="7"/>
  <c r="IC213" i="7"/>
  <c r="ID213" i="7"/>
  <c r="IE213" i="7"/>
  <c r="IN213" i="7"/>
  <c r="IO213" i="7"/>
  <c r="IP213" i="7"/>
  <c r="IQ213" i="7"/>
  <c r="FO238" i="7"/>
  <c r="GA238" i="7"/>
  <c r="FP238" i="7"/>
  <c r="FQ238" i="7"/>
  <c r="FR238" i="7"/>
  <c r="FI238" i="7"/>
  <c r="FU238" i="7"/>
  <c r="FJ238" i="7"/>
  <c r="FV238" i="7"/>
  <c r="FL238" i="7"/>
  <c r="FX238" i="7"/>
  <c r="FZ238" i="7"/>
  <c r="FG238" i="7"/>
  <c r="FH238" i="7"/>
  <c r="FK238" i="7"/>
  <c r="FM238" i="7"/>
  <c r="FT238" i="7"/>
  <c r="FW238" i="7"/>
  <c r="FY238" i="7"/>
  <c r="FN238" i="7"/>
  <c r="FS238" i="7"/>
  <c r="IZ250" i="7"/>
  <c r="JL250" i="7"/>
  <c r="JA250" i="7"/>
  <c r="JM250" i="7"/>
  <c r="JB250" i="7"/>
  <c r="JN250" i="7"/>
  <c r="JC250" i="7"/>
  <c r="JO250" i="7"/>
  <c r="JD250" i="7"/>
  <c r="JF250" i="7"/>
  <c r="IU250" i="7"/>
  <c r="JG250" i="7"/>
  <c r="IX250" i="7"/>
  <c r="JJ250" i="7"/>
  <c r="IY250" i="7"/>
  <c r="JE250" i="7"/>
  <c r="JH250" i="7"/>
  <c r="JI250" i="7"/>
  <c r="JK250" i="7"/>
  <c r="IV250" i="7"/>
  <c r="IW250" i="7"/>
  <c r="GN203" i="7"/>
  <c r="GO203" i="7"/>
  <c r="GD203" i="7"/>
  <c r="GP203" i="7"/>
  <c r="GE203" i="7"/>
  <c r="GQ203" i="7"/>
  <c r="GF203" i="7"/>
  <c r="GR203" i="7"/>
  <c r="GG203" i="7"/>
  <c r="GS203" i="7"/>
  <c r="GH203" i="7"/>
  <c r="GT203" i="7"/>
  <c r="GI203" i="7"/>
  <c r="GU203" i="7"/>
  <c r="GJ203" i="7"/>
  <c r="GV203" i="7"/>
  <c r="GL203" i="7"/>
  <c r="GX203" i="7"/>
  <c r="GW203" i="7"/>
  <c r="GK203" i="7"/>
  <c r="GM203" i="7"/>
  <c r="KU187" i="7"/>
  <c r="LG187" i="7"/>
  <c r="KV187" i="7"/>
  <c r="LH187" i="7"/>
  <c r="KW187" i="7"/>
  <c r="LI187" i="7"/>
  <c r="KX187" i="7"/>
  <c r="KY187" i="7"/>
  <c r="LB187" i="7"/>
  <c r="LA187" i="7"/>
  <c r="KQ187" i="7"/>
  <c r="LC187" i="7"/>
  <c r="KR187" i="7"/>
  <c r="LD187" i="7"/>
  <c r="KS187" i="7"/>
  <c r="LE187" i="7"/>
  <c r="KT187" i="7"/>
  <c r="LF187" i="7"/>
  <c r="JC224" i="7"/>
  <c r="JO224" i="7"/>
  <c r="JE224" i="7"/>
  <c r="IU224" i="7"/>
  <c r="IX224" i="7"/>
  <c r="JJ224" i="7"/>
  <c r="IW224" i="7"/>
  <c r="IY224" i="7"/>
  <c r="IZ224" i="7"/>
  <c r="JA224" i="7"/>
  <c r="JB224" i="7"/>
  <c r="JH224" i="7"/>
  <c r="JI224" i="7"/>
  <c r="JK224" i="7"/>
  <c r="JN224" i="7"/>
  <c r="JL224" i="7"/>
  <c r="JM224" i="7"/>
  <c r="FR251" i="7"/>
  <c r="FG251" i="7"/>
  <c r="FS251" i="7"/>
  <c r="FH251" i="7"/>
  <c r="FT251" i="7"/>
  <c r="FI251" i="7"/>
  <c r="FU251" i="7"/>
  <c r="FL251" i="7"/>
  <c r="FX251" i="7"/>
  <c r="FM251" i="7"/>
  <c r="FY251" i="7"/>
  <c r="FO251" i="7"/>
  <c r="GA251" i="7"/>
  <c r="FN251" i="7"/>
  <c r="FP251" i="7"/>
  <c r="FQ251" i="7"/>
  <c r="FV251" i="7"/>
  <c r="FW251" i="7"/>
  <c r="FZ251" i="7"/>
  <c r="FJ251" i="7"/>
  <c r="FK251" i="7"/>
  <c r="IV191" i="7"/>
  <c r="JH191" i="7"/>
  <c r="IW191" i="7"/>
  <c r="JI191" i="7"/>
  <c r="IX191" i="7"/>
  <c r="JJ191" i="7"/>
  <c r="IY191" i="7"/>
  <c r="JK191" i="7"/>
  <c r="JM191" i="7"/>
  <c r="JN191" i="7"/>
  <c r="JO191" i="7"/>
  <c r="IZ191" i="7"/>
  <c r="JA191" i="7"/>
  <c r="JC191" i="7"/>
  <c r="JD191" i="7"/>
  <c r="JB191" i="7"/>
  <c r="JE191" i="7"/>
  <c r="JF191" i="7"/>
  <c r="JG191" i="7"/>
  <c r="JL191" i="7"/>
  <c r="HD186" i="7"/>
  <c r="HP186" i="7"/>
  <c r="HE186" i="7"/>
  <c r="HQ186" i="7"/>
  <c r="HF186" i="7"/>
  <c r="HR186" i="7"/>
  <c r="HK186" i="7"/>
  <c r="HG186" i="7"/>
  <c r="HS186" i="7"/>
  <c r="HH186" i="7"/>
  <c r="HT186" i="7"/>
  <c r="HI186" i="7"/>
  <c r="HU186" i="7"/>
  <c r="HJ186" i="7"/>
  <c r="HL186" i="7"/>
  <c r="HM186" i="7"/>
  <c r="HN186" i="7"/>
  <c r="HO186" i="7"/>
  <c r="HC186" i="7"/>
  <c r="FG263" i="7"/>
  <c r="FT263" i="7"/>
  <c r="FI263" i="7"/>
  <c r="FU263" i="7"/>
  <c r="FL263" i="7"/>
  <c r="FX263" i="7"/>
  <c r="FM263" i="7"/>
  <c r="FY263" i="7"/>
  <c r="FO263" i="7"/>
  <c r="GA263" i="7"/>
  <c r="FV263" i="7"/>
  <c r="FW263" i="7"/>
  <c r="FZ263" i="7"/>
  <c r="FN263" i="7"/>
  <c r="FP263" i="7"/>
  <c r="FQ263" i="7"/>
  <c r="FJ263" i="7"/>
  <c r="FK263" i="7"/>
  <c r="IX161" i="7"/>
  <c r="JJ161" i="7"/>
  <c r="IY161" i="7"/>
  <c r="JK161" i="7"/>
  <c r="IZ161" i="7"/>
  <c r="JL161" i="7"/>
  <c r="JA161" i="7"/>
  <c r="JM161" i="7"/>
  <c r="JC161" i="7"/>
  <c r="JO161" i="7"/>
  <c r="JB161" i="7"/>
  <c r="JD161" i="7"/>
  <c r="JE161" i="7"/>
  <c r="JI161" i="7"/>
  <c r="JN161" i="7"/>
  <c r="JH161" i="7"/>
  <c r="IW161" i="7"/>
  <c r="KO225" i="7"/>
  <c r="LA225" i="7"/>
  <c r="KP225" i="7"/>
  <c r="LB225" i="7"/>
  <c r="KQ225" i="7"/>
  <c r="LC225" i="7"/>
  <c r="KR225" i="7"/>
  <c r="LD225" i="7"/>
  <c r="KS225" i="7"/>
  <c r="LE225" i="7"/>
  <c r="KT225" i="7"/>
  <c r="LF225" i="7"/>
  <c r="KU225" i="7"/>
  <c r="LG225" i="7"/>
  <c r="KV225" i="7"/>
  <c r="LH225" i="7"/>
  <c r="KW225" i="7"/>
  <c r="LI225" i="7"/>
  <c r="KX225" i="7"/>
  <c r="KY225" i="7"/>
  <c r="KZ225" i="7"/>
  <c r="KS192" i="7"/>
  <c r="LE192" i="7"/>
  <c r="KT192" i="7"/>
  <c r="LF192" i="7"/>
  <c r="KU192" i="7"/>
  <c r="LG192" i="7"/>
  <c r="KW192" i="7"/>
  <c r="LI192" i="7"/>
  <c r="KX192" i="7"/>
  <c r="KY192" i="7"/>
  <c r="KZ192" i="7"/>
  <c r="KO192" i="7"/>
  <c r="LA192" i="7"/>
  <c r="KQ192" i="7"/>
  <c r="LC192" i="7"/>
  <c r="KP192" i="7"/>
  <c r="KR192" i="7"/>
  <c r="KV192" i="7"/>
  <c r="LB192" i="7"/>
  <c r="LD192" i="7"/>
  <c r="LH192" i="7"/>
  <c r="JB185" i="7"/>
  <c r="JN185" i="7"/>
  <c r="JC185" i="7"/>
  <c r="JO185" i="7"/>
  <c r="JD185" i="7"/>
  <c r="JE185" i="7"/>
  <c r="JF185" i="7"/>
  <c r="IX185" i="7"/>
  <c r="IY185" i="7"/>
  <c r="IZ185" i="7"/>
  <c r="JA185" i="7"/>
  <c r="JG185" i="7"/>
  <c r="JI185" i="7"/>
  <c r="JJ185" i="7"/>
  <c r="IU185" i="7"/>
  <c r="IV185" i="7"/>
  <c r="IW185" i="7"/>
  <c r="JH185" i="7"/>
  <c r="JK185" i="7"/>
  <c r="JM185" i="7"/>
  <c r="JL185" i="7"/>
  <c r="KR182" i="7"/>
  <c r="LD182" i="7"/>
  <c r="KS182" i="7"/>
  <c r="LE182" i="7"/>
  <c r="KT182" i="7"/>
  <c r="LF182" i="7"/>
  <c r="KU182" i="7"/>
  <c r="LG182" i="7"/>
  <c r="KV182" i="7"/>
  <c r="LH182" i="7"/>
  <c r="KW182" i="7"/>
  <c r="LI182" i="7"/>
  <c r="KX182" i="7"/>
  <c r="KY182" i="7"/>
  <c r="KZ182" i="7"/>
  <c r="KO182" i="7"/>
  <c r="KP182" i="7"/>
  <c r="KQ182" i="7"/>
  <c r="LA182" i="7"/>
  <c r="LB182" i="7"/>
  <c r="LC182" i="7"/>
  <c r="IH199" i="7"/>
  <c r="II199" i="7"/>
  <c r="HX199" i="7"/>
  <c r="IJ199" i="7"/>
  <c r="HY199" i="7"/>
  <c r="IK199" i="7"/>
  <c r="HZ199" i="7"/>
  <c r="IL199" i="7"/>
  <c r="IA199" i="7"/>
  <c r="IM199" i="7"/>
  <c r="IB199" i="7"/>
  <c r="IN199" i="7"/>
  <c r="IC199" i="7"/>
  <c r="IO199" i="7"/>
  <c r="ID199" i="7"/>
  <c r="IP199" i="7"/>
  <c r="IF199" i="7"/>
  <c r="IR199" i="7"/>
  <c r="IE199" i="7"/>
  <c r="IG199" i="7"/>
  <c r="IQ199" i="7"/>
  <c r="FL241" i="7"/>
  <c r="FX241" i="7"/>
  <c r="FM241" i="7"/>
  <c r="FY241" i="7"/>
  <c r="FN241" i="7"/>
  <c r="FZ241" i="7"/>
  <c r="FO241" i="7"/>
  <c r="GA241" i="7"/>
  <c r="FR241" i="7"/>
  <c r="FG241" i="7"/>
  <c r="FS241" i="7"/>
  <c r="FI241" i="7"/>
  <c r="FU241" i="7"/>
  <c r="FV241" i="7"/>
  <c r="FW241" i="7"/>
  <c r="FH241" i="7"/>
  <c r="FP241" i="7"/>
  <c r="FT241" i="7"/>
  <c r="FJ241" i="7"/>
  <c r="FK241" i="7"/>
  <c r="FQ241" i="7"/>
  <c r="IW253" i="7"/>
  <c r="JI253" i="7"/>
  <c r="IX253" i="7"/>
  <c r="JJ253" i="7"/>
  <c r="IY253" i="7"/>
  <c r="JK253" i="7"/>
  <c r="IZ253" i="7"/>
  <c r="JL253" i="7"/>
  <c r="JA253" i="7"/>
  <c r="JM253" i="7"/>
  <c r="JC253" i="7"/>
  <c r="JO253" i="7"/>
  <c r="JD253" i="7"/>
  <c r="JG253" i="7"/>
  <c r="JH253" i="7"/>
  <c r="JN253" i="7"/>
  <c r="JE253" i="7"/>
  <c r="IV253" i="7"/>
  <c r="JB253" i="7"/>
  <c r="JF253" i="7"/>
  <c r="GL207" i="7"/>
  <c r="GX207" i="7"/>
  <c r="GM207" i="7"/>
  <c r="GN207" i="7"/>
  <c r="GO207" i="7"/>
  <c r="GD207" i="7"/>
  <c r="GP207" i="7"/>
  <c r="GE207" i="7"/>
  <c r="GQ207" i="7"/>
  <c r="GF207" i="7"/>
  <c r="GR207" i="7"/>
  <c r="GG207" i="7"/>
  <c r="GS207" i="7"/>
  <c r="GJ207" i="7"/>
  <c r="GV207" i="7"/>
  <c r="GH207" i="7"/>
  <c r="GI207" i="7"/>
  <c r="GK207" i="7"/>
  <c r="GT207" i="7"/>
  <c r="GU207" i="7"/>
  <c r="GW207" i="7"/>
  <c r="KU183" i="7"/>
  <c r="LG183" i="7"/>
  <c r="KV183" i="7"/>
  <c r="LH183" i="7"/>
  <c r="KW183" i="7"/>
  <c r="LI183" i="7"/>
  <c r="KX183" i="7"/>
  <c r="KY183" i="7"/>
  <c r="KZ183" i="7"/>
  <c r="KO183" i="7"/>
  <c r="LA183" i="7"/>
  <c r="KP183" i="7"/>
  <c r="LB183" i="7"/>
  <c r="KQ183" i="7"/>
  <c r="LC183" i="7"/>
  <c r="KR183" i="7"/>
  <c r="KS183" i="7"/>
  <c r="KT183" i="7"/>
  <c r="LD183" i="7"/>
  <c r="LE183" i="7"/>
  <c r="LF183" i="7"/>
  <c r="IZ254" i="7"/>
  <c r="JL254" i="7"/>
  <c r="JA254" i="7"/>
  <c r="JM254" i="7"/>
  <c r="JB254" i="7"/>
  <c r="JN254" i="7"/>
  <c r="JC254" i="7"/>
  <c r="JO254" i="7"/>
  <c r="JD254" i="7"/>
  <c r="IU254" i="7"/>
  <c r="IX254" i="7"/>
  <c r="JJ254" i="7"/>
  <c r="IW254" i="7"/>
  <c r="IY254" i="7"/>
  <c r="JE254" i="7"/>
  <c r="JH254" i="7"/>
  <c r="JI254" i="7"/>
  <c r="JK254" i="7"/>
  <c r="FO242" i="7"/>
  <c r="GA242" i="7"/>
  <c r="FP242" i="7"/>
  <c r="FQ242" i="7"/>
  <c r="FR242" i="7"/>
  <c r="FI242" i="7"/>
  <c r="FU242" i="7"/>
  <c r="FJ242" i="7"/>
  <c r="FV242" i="7"/>
  <c r="FL242" i="7"/>
  <c r="FX242" i="7"/>
  <c r="FG242" i="7"/>
  <c r="FH242" i="7"/>
  <c r="FK242" i="7"/>
  <c r="FM242" i="7"/>
  <c r="FN242" i="7"/>
  <c r="FW242" i="7"/>
  <c r="FY242" i="7"/>
  <c r="FZ242" i="7"/>
  <c r="FS242" i="7"/>
  <c r="FT242" i="7"/>
  <c r="JD163" i="7"/>
  <c r="JE163" i="7"/>
  <c r="JF163" i="7"/>
  <c r="JG163" i="7"/>
  <c r="IW163" i="7"/>
  <c r="JI163" i="7"/>
  <c r="IZ163" i="7"/>
  <c r="JA163" i="7"/>
  <c r="JB163" i="7"/>
  <c r="JC163" i="7"/>
  <c r="JH163" i="7"/>
  <c r="JK163" i="7"/>
  <c r="JL163" i="7"/>
  <c r="IV163" i="7"/>
  <c r="IY163" i="7"/>
  <c r="JJ163" i="7"/>
  <c r="IX163" i="7"/>
  <c r="JM163" i="7"/>
  <c r="JN163" i="7"/>
  <c r="JO163" i="7"/>
  <c r="KX228" i="7"/>
  <c r="KY228" i="7"/>
  <c r="KZ228" i="7"/>
  <c r="KO228" i="7"/>
  <c r="LA228" i="7"/>
  <c r="KP228" i="7"/>
  <c r="LB228" i="7"/>
  <c r="KQ228" i="7"/>
  <c r="LC228" i="7"/>
  <c r="KR228" i="7"/>
  <c r="LD228" i="7"/>
  <c r="KS228" i="7"/>
  <c r="LE228" i="7"/>
  <c r="KT228" i="7"/>
  <c r="LF228" i="7"/>
  <c r="KU228" i="7"/>
  <c r="KV228" i="7"/>
  <c r="KW228" i="7"/>
  <c r="LG228" i="7"/>
  <c r="LH228" i="7"/>
  <c r="LI228" i="7"/>
  <c r="KY195" i="7"/>
  <c r="KQ195" i="7"/>
  <c r="LC195" i="7"/>
  <c r="KR195" i="7"/>
  <c r="LD195" i="7"/>
  <c r="KS195" i="7"/>
  <c r="LE195" i="7"/>
  <c r="KT195" i="7"/>
  <c r="LF195" i="7"/>
  <c r="KU195" i="7"/>
  <c r="LG195" i="7"/>
  <c r="KW195" i="7"/>
  <c r="LI195" i="7"/>
  <c r="KV195" i="7"/>
  <c r="KX195" i="7"/>
  <c r="LB195" i="7"/>
  <c r="LH195" i="7"/>
  <c r="IC181" i="7"/>
  <c r="IO181" i="7"/>
  <c r="ID181" i="7"/>
  <c r="IP181" i="7"/>
  <c r="IE181" i="7"/>
  <c r="IQ181" i="7"/>
  <c r="IF181" i="7"/>
  <c r="IR181" i="7"/>
  <c r="IG181" i="7"/>
  <c r="IH181" i="7"/>
  <c r="II181" i="7"/>
  <c r="HX181" i="7"/>
  <c r="IJ181" i="7"/>
  <c r="IA181" i="7"/>
  <c r="IM181" i="7"/>
  <c r="IK181" i="7"/>
  <c r="IL181" i="7"/>
  <c r="IN181" i="7"/>
  <c r="HZ181" i="7"/>
  <c r="IB181" i="7"/>
  <c r="HY181" i="7"/>
  <c r="KX219" i="7"/>
  <c r="KY219" i="7"/>
  <c r="LB219" i="7"/>
  <c r="KQ219" i="7"/>
  <c r="LC219" i="7"/>
  <c r="KR219" i="7"/>
  <c r="LD219" i="7"/>
  <c r="KS219" i="7"/>
  <c r="LE219" i="7"/>
  <c r="KT219" i="7"/>
  <c r="LF219" i="7"/>
  <c r="LG219" i="7"/>
  <c r="LH219" i="7"/>
  <c r="LI219" i="7"/>
  <c r="KU219" i="7"/>
  <c r="KV219" i="7"/>
  <c r="KW219" i="7"/>
  <c r="IF230" i="7"/>
  <c r="IR230" i="7"/>
  <c r="IG230" i="7"/>
  <c r="HX230" i="7"/>
  <c r="IJ230" i="7"/>
  <c r="HY230" i="7"/>
  <c r="IK230" i="7"/>
  <c r="HZ230" i="7"/>
  <c r="IL230" i="7"/>
  <c r="IA230" i="7"/>
  <c r="IM230" i="7"/>
  <c r="IQ230" i="7"/>
  <c r="IB230" i="7"/>
  <c r="IC230" i="7"/>
  <c r="ID230" i="7"/>
  <c r="IE230" i="7"/>
  <c r="IH230" i="7"/>
  <c r="IO230" i="7"/>
  <c r="IP230" i="7"/>
  <c r="IN230" i="7"/>
  <c r="EW245" i="7"/>
  <c r="EL245" i="7"/>
  <c r="EX245" i="7"/>
  <c r="EM245" i="7"/>
  <c r="EY245" i="7"/>
  <c r="EN245" i="7"/>
  <c r="EZ245" i="7"/>
  <c r="EO245" i="7"/>
  <c r="FA245" i="7"/>
  <c r="EP245" i="7"/>
  <c r="FB245" i="7"/>
  <c r="EQ245" i="7"/>
  <c r="FC245" i="7"/>
  <c r="ET245" i="7"/>
  <c r="EU245" i="7"/>
  <c r="ER245" i="7"/>
  <c r="ES245" i="7"/>
  <c r="EV245" i="7"/>
  <c r="FD245" i="7"/>
  <c r="HF197" i="7"/>
  <c r="HR197" i="7"/>
  <c r="HH197" i="7"/>
  <c r="HT197" i="7"/>
  <c r="HI197" i="7"/>
  <c r="HU197" i="7"/>
  <c r="HJ197" i="7"/>
  <c r="HK197" i="7"/>
  <c r="HL197" i="7"/>
  <c r="HM197" i="7"/>
  <c r="HD197" i="7"/>
  <c r="HP197" i="7"/>
  <c r="HC197" i="7"/>
  <c r="HE197" i="7"/>
  <c r="HG197" i="7"/>
  <c r="HN197" i="7"/>
  <c r="HO197" i="7"/>
  <c r="HQ197" i="7"/>
  <c r="HS197" i="7"/>
  <c r="GF179" i="7"/>
  <c r="GR179" i="7"/>
  <c r="GG179" i="7"/>
  <c r="GS179" i="7"/>
  <c r="GH179" i="7"/>
  <c r="GT179" i="7"/>
  <c r="GI179" i="7"/>
  <c r="GU179" i="7"/>
  <c r="GJ179" i="7"/>
  <c r="GV179" i="7"/>
  <c r="GK179" i="7"/>
  <c r="GW179" i="7"/>
  <c r="GL179" i="7"/>
  <c r="GX179" i="7"/>
  <c r="GM179" i="7"/>
  <c r="GD179" i="7"/>
  <c r="GP179" i="7"/>
  <c r="GE179" i="7"/>
  <c r="GN179" i="7"/>
  <c r="GO179" i="7"/>
  <c r="GQ179" i="7"/>
  <c r="KU164" i="7"/>
  <c r="LG164" i="7"/>
  <c r="KV164" i="7"/>
  <c r="LH164" i="7"/>
  <c r="KW164" i="7"/>
  <c r="LI164" i="7"/>
  <c r="KX164" i="7"/>
  <c r="KY164" i="7"/>
  <c r="LA164" i="7"/>
  <c r="KP164" i="7"/>
  <c r="LB164" i="7"/>
  <c r="KQ164" i="7"/>
  <c r="LC164" i="7"/>
  <c r="KR164" i="7"/>
  <c r="KS164" i="7"/>
  <c r="KT164" i="7"/>
  <c r="LD164" i="7"/>
  <c r="LE164" i="7"/>
  <c r="LF164" i="7"/>
  <c r="KU218" i="7"/>
  <c r="LG218" i="7"/>
  <c r="KV218" i="7"/>
  <c r="LH218" i="7"/>
  <c r="KW218" i="7"/>
  <c r="LI218" i="7"/>
  <c r="KX218" i="7"/>
  <c r="KY218" i="7"/>
  <c r="KO218" i="7"/>
  <c r="LB218" i="7"/>
  <c r="KQ218" i="7"/>
  <c r="LC218" i="7"/>
  <c r="KR218" i="7"/>
  <c r="KS218" i="7"/>
  <c r="KT218" i="7"/>
  <c r="LD218" i="7"/>
  <c r="LE218" i="7"/>
  <c r="LF218" i="7"/>
  <c r="HJ174" i="7"/>
  <c r="HE174" i="7"/>
  <c r="HK174" i="7"/>
  <c r="HL174" i="7"/>
  <c r="HA174" i="7"/>
  <c r="HM174" i="7"/>
  <c r="HB174" i="7"/>
  <c r="HN174" i="7"/>
  <c r="HQ174" i="7"/>
  <c r="HC174" i="7"/>
  <c r="HO174" i="7"/>
  <c r="HD174" i="7"/>
  <c r="HP174" i="7"/>
  <c r="HF174" i="7"/>
  <c r="HR174" i="7"/>
  <c r="HS174" i="7"/>
  <c r="HG174" i="7"/>
  <c r="HH174" i="7"/>
  <c r="HT174" i="7"/>
  <c r="HU174" i="7"/>
  <c r="HI174" i="7"/>
  <c r="FH176" i="7"/>
  <c r="FT176" i="7"/>
  <c r="FI176" i="7"/>
  <c r="FU176" i="7"/>
  <c r="FJ176" i="7"/>
  <c r="FV176" i="7"/>
  <c r="FK176" i="7"/>
  <c r="FW176" i="7"/>
  <c r="FL176" i="7"/>
  <c r="FX176" i="7"/>
  <c r="FM176" i="7"/>
  <c r="FY176" i="7"/>
  <c r="FO176" i="7"/>
  <c r="GA176" i="7"/>
  <c r="FR176" i="7"/>
  <c r="FG176" i="7"/>
  <c r="FN176" i="7"/>
  <c r="FP176" i="7"/>
  <c r="FQ176" i="7"/>
  <c r="FZ176" i="7"/>
  <c r="FS176" i="7"/>
  <c r="JT187" i="7"/>
  <c r="JU187" i="7"/>
  <c r="KG187" i="7"/>
  <c r="JV187" i="7"/>
  <c r="KH187" i="7"/>
  <c r="JW187" i="7"/>
  <c r="KI187" i="7"/>
  <c r="KB187" i="7"/>
  <c r="JX187" i="7"/>
  <c r="KJ187" i="7"/>
  <c r="JY187" i="7"/>
  <c r="KK187" i="7"/>
  <c r="JZ187" i="7"/>
  <c r="KL187" i="7"/>
  <c r="KA187" i="7"/>
  <c r="KD187" i="7"/>
  <c r="KE187" i="7"/>
  <c r="KF187" i="7"/>
  <c r="JW225" i="7"/>
  <c r="KI225" i="7"/>
  <c r="JX225" i="7"/>
  <c r="KJ225" i="7"/>
  <c r="JY225" i="7"/>
  <c r="KK225" i="7"/>
  <c r="JZ225" i="7"/>
  <c r="KL225" i="7"/>
  <c r="KA225" i="7"/>
  <c r="KC225" i="7"/>
  <c r="JR225" i="7"/>
  <c r="KD225" i="7"/>
  <c r="JU225" i="7"/>
  <c r="KG225" i="7"/>
  <c r="JS225" i="7"/>
  <c r="JT225" i="7"/>
  <c r="KB225" i="7"/>
  <c r="KE225" i="7"/>
  <c r="KF225" i="7"/>
  <c r="JV225" i="7"/>
  <c r="KH225" i="7"/>
  <c r="JY164" i="7"/>
  <c r="KK164" i="7"/>
  <c r="JZ164" i="7"/>
  <c r="KL164" i="7"/>
  <c r="KA164" i="7"/>
  <c r="KB164" i="7"/>
  <c r="KD164" i="7"/>
  <c r="JS164" i="7"/>
  <c r="KE164" i="7"/>
  <c r="JT164" i="7"/>
  <c r="KF164" i="7"/>
  <c r="JU164" i="7"/>
  <c r="KG164" i="7"/>
  <c r="JV164" i="7"/>
  <c r="JW164" i="7"/>
  <c r="JX164" i="7"/>
  <c r="KH164" i="7"/>
  <c r="KI164" i="7"/>
  <c r="KJ164" i="7"/>
  <c r="Q76" i="1"/>
  <c r="AB219" i="7"/>
  <c r="BI185" i="7"/>
  <c r="AV170" i="7"/>
  <c r="BG203" i="7"/>
  <c r="BJ170" i="7"/>
  <c r="BK192" i="7"/>
  <c r="CD237" i="7"/>
  <c r="CA238" i="7"/>
  <c r="CR246" i="7"/>
  <c r="DC246" i="7"/>
  <c r="BV255" i="7"/>
  <c r="DC257" i="7"/>
  <c r="CQ264" i="7"/>
  <c r="CX177" i="7"/>
  <c r="CQ178" i="7"/>
  <c r="DC178" i="7"/>
  <c r="CS183" i="7"/>
  <c r="DD183" i="7"/>
  <c r="DA185" i="7"/>
  <c r="CS192" i="7"/>
  <c r="CR193" i="7"/>
  <c r="DB199" i="7"/>
  <c r="CY200" i="7"/>
  <c r="DC206" i="7"/>
  <c r="CY207" i="7"/>
  <c r="CY218" i="7"/>
  <c r="CY219" i="7"/>
  <c r="CP192" i="7"/>
  <c r="CP178" i="7"/>
  <c r="FO234" i="7"/>
  <c r="GA234" i="7"/>
  <c r="FP234" i="7"/>
  <c r="FQ234" i="7"/>
  <c r="FR234" i="7"/>
  <c r="FG234" i="7"/>
  <c r="FS234" i="7"/>
  <c r="FU234" i="7"/>
  <c r="FJ234" i="7"/>
  <c r="FV234" i="7"/>
  <c r="FL234" i="7"/>
  <c r="FX234" i="7"/>
  <c r="FW234" i="7"/>
  <c r="FY234" i="7"/>
  <c r="FZ234" i="7"/>
  <c r="FM234" i="7"/>
  <c r="FN234" i="7"/>
  <c r="FT234" i="7"/>
  <c r="FH234" i="7"/>
  <c r="FK234" i="7"/>
  <c r="JC247" i="7"/>
  <c r="JO247" i="7"/>
  <c r="JD247" i="7"/>
  <c r="JE247" i="7"/>
  <c r="JF247" i="7"/>
  <c r="IU247" i="7"/>
  <c r="JG247" i="7"/>
  <c r="IW247" i="7"/>
  <c r="JI247" i="7"/>
  <c r="IX247" i="7"/>
  <c r="JJ247" i="7"/>
  <c r="JA247" i="7"/>
  <c r="JM247" i="7"/>
  <c r="IV247" i="7"/>
  <c r="IY247" i="7"/>
  <c r="IZ247" i="7"/>
  <c r="JB247" i="7"/>
  <c r="JH247" i="7"/>
  <c r="JK247" i="7"/>
  <c r="JL247" i="7"/>
  <c r="JN247" i="7"/>
  <c r="HB200" i="7"/>
  <c r="HN200" i="7"/>
  <c r="HC200" i="7"/>
  <c r="HO200" i="7"/>
  <c r="HD200" i="7"/>
  <c r="HP200" i="7"/>
  <c r="HE200" i="7"/>
  <c r="HQ200" i="7"/>
  <c r="HF200" i="7"/>
  <c r="HR200" i="7"/>
  <c r="HG200" i="7"/>
  <c r="HS200" i="7"/>
  <c r="HH200" i="7"/>
  <c r="HT200" i="7"/>
  <c r="HI200" i="7"/>
  <c r="HU200" i="7"/>
  <c r="HJ200" i="7"/>
  <c r="HL200" i="7"/>
  <c r="HM200" i="7"/>
  <c r="HA200" i="7"/>
  <c r="HK200" i="7"/>
  <c r="KU214" i="7"/>
  <c r="LG214" i="7"/>
  <c r="KV214" i="7"/>
  <c r="LH214" i="7"/>
  <c r="KW214" i="7"/>
  <c r="LI214" i="7"/>
  <c r="KX214" i="7"/>
  <c r="KY214" i="7"/>
  <c r="KZ214" i="7"/>
  <c r="LA214" i="7"/>
  <c r="LB214" i="7"/>
  <c r="KQ214" i="7"/>
  <c r="LC214" i="7"/>
  <c r="KR214" i="7"/>
  <c r="KS214" i="7"/>
  <c r="KT214" i="7"/>
  <c r="LD214" i="7"/>
  <c r="LE214" i="7"/>
  <c r="LF214" i="7"/>
  <c r="HZ180" i="7"/>
  <c r="IL180" i="7"/>
  <c r="IA180" i="7"/>
  <c r="IM180" i="7"/>
  <c r="IB180" i="7"/>
  <c r="IN180" i="7"/>
  <c r="IC180" i="7"/>
  <c r="IO180" i="7"/>
  <c r="ID180" i="7"/>
  <c r="IP180" i="7"/>
  <c r="IE180" i="7"/>
  <c r="IQ180" i="7"/>
  <c r="IF180" i="7"/>
  <c r="IR180" i="7"/>
  <c r="IG180" i="7"/>
  <c r="HX180" i="7"/>
  <c r="IJ180" i="7"/>
  <c r="HY180" i="7"/>
  <c r="IH180" i="7"/>
  <c r="II180" i="7"/>
  <c r="IK180" i="7"/>
  <c r="GQ260" i="7"/>
  <c r="GF260" i="7"/>
  <c r="GR260" i="7"/>
  <c r="GG260" i="7"/>
  <c r="GS260" i="7"/>
  <c r="GH260" i="7"/>
  <c r="GT260" i="7"/>
  <c r="GI260" i="7"/>
  <c r="GU260" i="7"/>
  <c r="GJ260" i="7"/>
  <c r="GV260" i="7"/>
  <c r="GK260" i="7"/>
  <c r="GW260" i="7"/>
  <c r="GL260" i="7"/>
  <c r="GX260" i="7"/>
  <c r="GM260" i="7"/>
  <c r="GN260" i="7"/>
  <c r="GD260" i="7"/>
  <c r="JT236" i="7"/>
  <c r="KF236" i="7"/>
  <c r="JU236" i="7"/>
  <c r="KG236" i="7"/>
  <c r="JV236" i="7"/>
  <c r="KH236" i="7"/>
  <c r="JW236" i="7"/>
  <c r="KI236" i="7"/>
  <c r="JX236" i="7"/>
  <c r="KJ236" i="7"/>
  <c r="JZ236" i="7"/>
  <c r="KL236" i="7"/>
  <c r="KA236" i="7"/>
  <c r="JR236" i="7"/>
  <c r="JS236" i="7"/>
  <c r="JY236" i="7"/>
  <c r="KC236" i="7"/>
  <c r="KD236" i="7"/>
  <c r="KE236" i="7"/>
  <c r="KB236" i="7"/>
  <c r="KK236" i="7"/>
  <c r="HI188" i="7"/>
  <c r="HU188" i="7"/>
  <c r="HK188" i="7"/>
  <c r="HL188" i="7"/>
  <c r="HM188" i="7"/>
  <c r="HN188" i="7"/>
  <c r="HC188" i="7"/>
  <c r="HO188" i="7"/>
  <c r="HD188" i="7"/>
  <c r="HP188" i="7"/>
  <c r="HG188" i="7"/>
  <c r="HS188" i="7"/>
  <c r="HE188" i="7"/>
  <c r="HF188" i="7"/>
  <c r="HH188" i="7"/>
  <c r="HJ188" i="7"/>
  <c r="HQ188" i="7"/>
  <c r="HR188" i="7"/>
  <c r="HT188" i="7"/>
  <c r="KY201" i="7"/>
  <c r="KZ201" i="7"/>
  <c r="KO201" i="7"/>
  <c r="LA201" i="7"/>
  <c r="KP201" i="7"/>
  <c r="LB201" i="7"/>
  <c r="KQ201" i="7"/>
  <c r="LC201" i="7"/>
  <c r="KR201" i="7"/>
  <c r="LD201" i="7"/>
  <c r="KS201" i="7"/>
  <c r="LE201" i="7"/>
  <c r="KT201" i="7"/>
  <c r="LF201" i="7"/>
  <c r="KU201" i="7"/>
  <c r="LG201" i="7"/>
  <c r="KW201" i="7"/>
  <c r="LI201" i="7"/>
  <c r="KV201" i="7"/>
  <c r="KX201" i="7"/>
  <c r="LH201" i="7"/>
  <c r="JU174" i="7"/>
  <c r="KG174" i="7"/>
  <c r="JV174" i="7"/>
  <c r="KH174" i="7"/>
  <c r="KB174" i="7"/>
  <c r="JW174" i="7"/>
  <c r="KI174" i="7"/>
  <c r="JX174" i="7"/>
  <c r="KJ174" i="7"/>
  <c r="JY174" i="7"/>
  <c r="KK174" i="7"/>
  <c r="JZ174" i="7"/>
  <c r="KL174" i="7"/>
  <c r="KA174" i="7"/>
  <c r="KC174" i="7"/>
  <c r="KD174" i="7"/>
  <c r="JR174" i="7"/>
  <c r="JS174" i="7"/>
  <c r="KE174" i="7"/>
  <c r="KF174" i="7"/>
  <c r="JT174" i="7"/>
  <c r="HK211" i="7"/>
  <c r="HL211" i="7"/>
  <c r="HM211" i="7"/>
  <c r="HN211" i="7"/>
  <c r="HC211" i="7"/>
  <c r="HO211" i="7"/>
  <c r="HD211" i="7"/>
  <c r="HP211" i="7"/>
  <c r="HE211" i="7"/>
  <c r="HQ211" i="7"/>
  <c r="HF211" i="7"/>
  <c r="HR211" i="7"/>
  <c r="HG211" i="7"/>
  <c r="HS211" i="7"/>
  <c r="HI211" i="7"/>
  <c r="HU211" i="7"/>
  <c r="HH211" i="7"/>
  <c r="HJ211" i="7"/>
  <c r="BL323" i="7" s="1"/>
  <c r="HT211" i="7"/>
  <c r="KT160" i="7"/>
  <c r="KU160" i="7"/>
  <c r="KW160" i="7"/>
  <c r="KX160" i="7"/>
  <c r="KY160" i="7"/>
  <c r="KZ160" i="7"/>
  <c r="LA160" i="7"/>
  <c r="LD160" i="7"/>
  <c r="LE160" i="7"/>
  <c r="LF160" i="7"/>
  <c r="LG160" i="7"/>
  <c r="LH160" i="7"/>
  <c r="KP160" i="7"/>
  <c r="LI160" i="7"/>
  <c r="KQ160" i="7"/>
  <c r="KR160" i="7"/>
  <c r="KS160" i="7"/>
  <c r="KV160" i="7"/>
  <c r="LB160" i="7"/>
  <c r="LC160" i="7"/>
  <c r="HZ237" i="7"/>
  <c r="IL237" i="7"/>
  <c r="IA237" i="7"/>
  <c r="IM237" i="7"/>
  <c r="IB237" i="7"/>
  <c r="IN237" i="7"/>
  <c r="IC237" i="7"/>
  <c r="IO237" i="7"/>
  <c r="ID237" i="7"/>
  <c r="IP237" i="7"/>
  <c r="IE237" i="7"/>
  <c r="IQ237" i="7"/>
  <c r="IF237" i="7"/>
  <c r="IR237" i="7"/>
  <c r="IG237" i="7"/>
  <c r="HX237" i="7"/>
  <c r="IJ237" i="7"/>
  <c r="HY237" i="7"/>
  <c r="IH237" i="7"/>
  <c r="II237" i="7"/>
  <c r="IK237" i="7"/>
  <c r="EW249" i="7"/>
  <c r="EL249" i="7"/>
  <c r="EX249" i="7"/>
  <c r="EN249" i="7"/>
  <c r="EZ249" i="7"/>
  <c r="EO249" i="7"/>
  <c r="FA249" i="7"/>
  <c r="EP249" i="7"/>
  <c r="FB249" i="7"/>
  <c r="EQ249" i="7"/>
  <c r="FC249" i="7"/>
  <c r="ET249" i="7"/>
  <c r="EY249" i="7"/>
  <c r="EJ249" i="7"/>
  <c r="EM249" i="7"/>
  <c r="ER249" i="7"/>
  <c r="ES249" i="7"/>
  <c r="FD249" i="7"/>
  <c r="JB202" i="7"/>
  <c r="JN202" i="7"/>
  <c r="JC202" i="7"/>
  <c r="JO202" i="7"/>
  <c r="JD202" i="7"/>
  <c r="JE202" i="7"/>
  <c r="JF202" i="7"/>
  <c r="IU202" i="7"/>
  <c r="JG202" i="7"/>
  <c r="IV202" i="7"/>
  <c r="JH202" i="7"/>
  <c r="IW202" i="7"/>
  <c r="JI202" i="7"/>
  <c r="IX202" i="7"/>
  <c r="JJ202" i="7"/>
  <c r="IZ202" i="7"/>
  <c r="JL202" i="7"/>
  <c r="JM202" i="7"/>
  <c r="IY202" i="7"/>
  <c r="JA202" i="7"/>
  <c r="JK202" i="7"/>
  <c r="GI176" i="7"/>
  <c r="GU176" i="7"/>
  <c r="GJ176" i="7"/>
  <c r="GV176" i="7"/>
  <c r="GK176" i="7"/>
  <c r="GW176" i="7"/>
  <c r="GL176" i="7"/>
  <c r="GX176" i="7"/>
  <c r="GM176" i="7"/>
  <c r="GN176" i="7"/>
  <c r="GO176" i="7"/>
  <c r="GD176" i="7"/>
  <c r="GP176" i="7"/>
  <c r="GG176" i="7"/>
  <c r="GS176" i="7"/>
  <c r="GT176" i="7"/>
  <c r="GE176" i="7"/>
  <c r="GF176" i="7"/>
  <c r="GQ176" i="7"/>
  <c r="GR176" i="7"/>
  <c r="GH176" i="7"/>
  <c r="FI244" i="7"/>
  <c r="FU244" i="7"/>
  <c r="FJ244" i="7"/>
  <c r="FV244" i="7"/>
  <c r="FK244" i="7"/>
  <c r="FW244" i="7"/>
  <c r="FL244" i="7"/>
  <c r="FX244" i="7"/>
  <c r="FO244" i="7"/>
  <c r="GA244" i="7"/>
  <c r="FP244" i="7"/>
  <c r="FR244" i="7"/>
  <c r="FQ244" i="7"/>
  <c r="FS244" i="7"/>
  <c r="FT244" i="7"/>
  <c r="FY244" i="7"/>
  <c r="FZ244" i="7"/>
  <c r="FM244" i="7"/>
  <c r="FN244" i="7"/>
  <c r="IW213" i="7"/>
  <c r="JI213" i="7"/>
  <c r="IX213" i="7"/>
  <c r="JJ213" i="7"/>
  <c r="IY213" i="7"/>
  <c r="JK213" i="7"/>
  <c r="IZ213" i="7"/>
  <c r="JL213" i="7"/>
  <c r="JA213" i="7"/>
  <c r="JM213" i="7"/>
  <c r="JC213" i="7"/>
  <c r="JO213" i="7"/>
  <c r="JD213" i="7"/>
  <c r="JN213" i="7"/>
  <c r="IU213" i="7"/>
  <c r="IV213" i="7"/>
  <c r="JB213" i="7"/>
  <c r="JG213" i="7"/>
  <c r="JH213" i="7"/>
  <c r="JE213" i="7"/>
  <c r="JF213" i="7"/>
  <c r="GD238" i="7"/>
  <c r="GP238" i="7"/>
  <c r="GE238" i="7"/>
  <c r="GQ238" i="7"/>
  <c r="GF238" i="7"/>
  <c r="GR238" i="7"/>
  <c r="GG238" i="7"/>
  <c r="GS238" i="7"/>
  <c r="GH238" i="7"/>
  <c r="GT238" i="7"/>
  <c r="GI238" i="7"/>
  <c r="GU238" i="7"/>
  <c r="GJ238" i="7"/>
  <c r="GV238" i="7"/>
  <c r="GM238" i="7"/>
  <c r="GK238" i="7"/>
  <c r="GL238" i="7"/>
  <c r="GN238" i="7"/>
  <c r="GO238" i="7"/>
  <c r="GW238" i="7"/>
  <c r="GX238" i="7"/>
  <c r="JY250" i="7"/>
  <c r="KK250" i="7"/>
  <c r="JZ250" i="7"/>
  <c r="KL250" i="7"/>
  <c r="KA250" i="7"/>
  <c r="KB250" i="7"/>
  <c r="JR250" i="7"/>
  <c r="KD250" i="7"/>
  <c r="JS250" i="7"/>
  <c r="KE250" i="7"/>
  <c r="JT250" i="7"/>
  <c r="KF250" i="7"/>
  <c r="JV250" i="7"/>
  <c r="KH250" i="7"/>
  <c r="JW250" i="7"/>
  <c r="JX250" i="7"/>
  <c r="JU250" i="7"/>
  <c r="KC250" i="7"/>
  <c r="KG250" i="7"/>
  <c r="KI250" i="7"/>
  <c r="KJ250" i="7"/>
  <c r="HE203" i="7"/>
  <c r="HQ203" i="7"/>
  <c r="HF203" i="7"/>
  <c r="HR203" i="7"/>
  <c r="HG203" i="7"/>
  <c r="HS203" i="7"/>
  <c r="HH203" i="7"/>
  <c r="HT203" i="7"/>
  <c r="HI203" i="7"/>
  <c r="HU203" i="7"/>
  <c r="HJ203" i="7"/>
  <c r="HK203" i="7"/>
  <c r="HL203" i="7"/>
  <c r="HA203" i="7"/>
  <c r="HM203" i="7"/>
  <c r="HC203" i="7"/>
  <c r="HO203" i="7"/>
  <c r="HD203" i="7"/>
  <c r="HB203" i="7"/>
  <c r="HN203" i="7"/>
  <c r="HP203" i="7"/>
  <c r="FI169" i="7"/>
  <c r="FU169" i="7"/>
  <c r="FJ169" i="7"/>
  <c r="FV169" i="7"/>
  <c r="FK169" i="7"/>
  <c r="FW169" i="7"/>
  <c r="FL169" i="7"/>
  <c r="FX169" i="7"/>
  <c r="FM169" i="7"/>
  <c r="FY169" i="7"/>
  <c r="FO169" i="7"/>
  <c r="GA169" i="7"/>
  <c r="FQ169" i="7"/>
  <c r="FZ169" i="7"/>
  <c r="FP169" i="7"/>
  <c r="BI319" i="7" s="1"/>
  <c r="FN169" i="7"/>
  <c r="JT224" i="7"/>
  <c r="KF224" i="7"/>
  <c r="JU224" i="7"/>
  <c r="KG224" i="7"/>
  <c r="JV224" i="7"/>
  <c r="KH224" i="7"/>
  <c r="JW224" i="7"/>
  <c r="KI224" i="7"/>
  <c r="JX224" i="7"/>
  <c r="KJ224" i="7"/>
  <c r="JZ224" i="7"/>
  <c r="KL224" i="7"/>
  <c r="JR224" i="7"/>
  <c r="KE224" i="7"/>
  <c r="KK224" i="7"/>
  <c r="JY224" i="7"/>
  <c r="KB224" i="7"/>
  <c r="GN251" i="7"/>
  <c r="GO251" i="7"/>
  <c r="GD251" i="7"/>
  <c r="GP251" i="7"/>
  <c r="GE251" i="7"/>
  <c r="GQ251" i="7"/>
  <c r="GF251" i="7"/>
  <c r="GR251" i="7"/>
  <c r="GG251" i="7"/>
  <c r="GS251" i="7"/>
  <c r="GH251" i="7"/>
  <c r="GT251" i="7"/>
  <c r="GI251" i="7"/>
  <c r="GU251" i="7"/>
  <c r="GJ251" i="7"/>
  <c r="GV251" i="7"/>
  <c r="GL251" i="7"/>
  <c r="GX251" i="7"/>
  <c r="GK251" i="7"/>
  <c r="GW251" i="7"/>
  <c r="GM251" i="7"/>
  <c r="JY191" i="7"/>
  <c r="KK191" i="7"/>
  <c r="JZ191" i="7"/>
  <c r="KL191" i="7"/>
  <c r="KA191" i="7"/>
  <c r="KB191" i="7"/>
  <c r="KC191" i="7"/>
  <c r="KD191" i="7"/>
  <c r="JS191" i="7"/>
  <c r="KE191" i="7"/>
  <c r="JX191" i="7"/>
  <c r="KF191" i="7"/>
  <c r="KG191" i="7"/>
  <c r="KH191" i="7"/>
  <c r="KI191" i="7"/>
  <c r="JV191" i="7"/>
  <c r="JT191" i="7"/>
  <c r="JW191" i="7"/>
  <c r="KJ191" i="7"/>
  <c r="JU191" i="7"/>
  <c r="ID186" i="7"/>
  <c r="IP186" i="7"/>
  <c r="IK186" i="7"/>
  <c r="IE186" i="7"/>
  <c r="IQ186" i="7"/>
  <c r="IF186" i="7"/>
  <c r="IR186" i="7"/>
  <c r="IG186" i="7"/>
  <c r="IH186" i="7"/>
  <c r="II186" i="7"/>
  <c r="IJ186" i="7"/>
  <c r="HZ186" i="7"/>
  <c r="IL186" i="7"/>
  <c r="IA186" i="7"/>
  <c r="IM186" i="7"/>
  <c r="IB186" i="7"/>
  <c r="IN186" i="7"/>
  <c r="IO186" i="7"/>
  <c r="IC186" i="7"/>
  <c r="GN263" i="7"/>
  <c r="GD263" i="7"/>
  <c r="GQ263" i="7"/>
  <c r="GF263" i="7"/>
  <c r="GR263" i="7"/>
  <c r="GG263" i="7"/>
  <c r="GS263" i="7"/>
  <c r="GI263" i="7"/>
  <c r="GU263" i="7"/>
  <c r="GL263" i="7"/>
  <c r="GX263" i="7"/>
  <c r="GK263" i="7"/>
  <c r="GM263" i="7"/>
  <c r="GT263" i="7"/>
  <c r="GV263" i="7"/>
  <c r="GW263" i="7"/>
  <c r="GH263" i="7"/>
  <c r="GJ263" i="7"/>
  <c r="KB161" i="7"/>
  <c r="KE161" i="7"/>
  <c r="JT161" i="7"/>
  <c r="KF161" i="7"/>
  <c r="JU161" i="7"/>
  <c r="KG161" i="7"/>
  <c r="JV161" i="7"/>
  <c r="KH161" i="7"/>
  <c r="JW161" i="7"/>
  <c r="KI161" i="7"/>
  <c r="JX161" i="7"/>
  <c r="KJ161" i="7"/>
  <c r="KK161" i="7"/>
  <c r="KL161" i="7"/>
  <c r="JZ161" i="7"/>
  <c r="KA161" i="7"/>
  <c r="JY161" i="7"/>
  <c r="HX231" i="7"/>
  <c r="IA231" i="7"/>
  <c r="IM231" i="7"/>
  <c r="IB231" i="7"/>
  <c r="IN231" i="7"/>
  <c r="IC231" i="7"/>
  <c r="IO231" i="7"/>
  <c r="ID231" i="7"/>
  <c r="IP231" i="7"/>
  <c r="HY231" i="7"/>
  <c r="HZ231" i="7"/>
  <c r="IE231" i="7"/>
  <c r="IF231" i="7"/>
  <c r="IG231" i="7"/>
  <c r="IH231" i="7"/>
  <c r="IK231" i="7"/>
  <c r="IR231" i="7"/>
  <c r="IQ231" i="7"/>
  <c r="IL231" i="7"/>
  <c r="EK225" i="7"/>
  <c r="EW225" i="7"/>
  <c r="EL225" i="7"/>
  <c r="EX225" i="7"/>
  <c r="EM225" i="7"/>
  <c r="EY225" i="7"/>
  <c r="EN225" i="7"/>
  <c r="EZ225" i="7"/>
  <c r="EO225" i="7"/>
  <c r="FA225" i="7"/>
  <c r="EP225" i="7"/>
  <c r="FB225" i="7"/>
  <c r="EQ225" i="7"/>
  <c r="FC225" i="7"/>
  <c r="ET225" i="7"/>
  <c r="ES225" i="7"/>
  <c r="EU225" i="7"/>
  <c r="EV225" i="7"/>
  <c r="FD225" i="7"/>
  <c r="EJ225" i="7"/>
  <c r="ER225" i="7"/>
  <c r="II252" i="7"/>
  <c r="HX252" i="7"/>
  <c r="IJ252" i="7"/>
  <c r="HY252" i="7"/>
  <c r="IK252" i="7"/>
  <c r="HZ252" i="7"/>
  <c r="IL252" i="7"/>
  <c r="IA252" i="7"/>
  <c r="IM252" i="7"/>
  <c r="IB252" i="7"/>
  <c r="IN252" i="7"/>
  <c r="IC252" i="7"/>
  <c r="IO252" i="7"/>
  <c r="ID252" i="7"/>
  <c r="IP252" i="7"/>
  <c r="IG252" i="7"/>
  <c r="IR252" i="7"/>
  <c r="IH252" i="7"/>
  <c r="IE252" i="7"/>
  <c r="IQ252" i="7"/>
  <c r="FT206" i="7"/>
  <c r="FI206" i="7"/>
  <c r="FU206" i="7"/>
  <c r="FJ206" i="7"/>
  <c r="FV206" i="7"/>
  <c r="FK206" i="7"/>
  <c r="FW206" i="7"/>
  <c r="FL206" i="7"/>
  <c r="FX206" i="7"/>
  <c r="FM206" i="7"/>
  <c r="FY206" i="7"/>
  <c r="FO206" i="7"/>
  <c r="GA206" i="7"/>
  <c r="FR206" i="7"/>
  <c r="FN206" i="7"/>
  <c r="FP206" i="7"/>
  <c r="FS206" i="7"/>
  <c r="FQ206" i="7"/>
  <c r="FZ206" i="7"/>
  <c r="JS185" i="7"/>
  <c r="KE185" i="7"/>
  <c r="JT185" i="7"/>
  <c r="KF185" i="7"/>
  <c r="JU185" i="7"/>
  <c r="KG185" i="7"/>
  <c r="JV185" i="7"/>
  <c r="KH185" i="7"/>
  <c r="JW185" i="7"/>
  <c r="KI185" i="7"/>
  <c r="JX185" i="7"/>
  <c r="KJ185" i="7"/>
  <c r="JY185" i="7"/>
  <c r="KK185" i="7"/>
  <c r="KA185" i="7"/>
  <c r="JR185" i="7"/>
  <c r="JZ185" i="7"/>
  <c r="KD185" i="7"/>
  <c r="KC185" i="7"/>
  <c r="KL185" i="7"/>
  <c r="KB185" i="7"/>
  <c r="II227" i="7"/>
  <c r="IJ227" i="7"/>
  <c r="IK227" i="7"/>
  <c r="IA227" i="7"/>
  <c r="IM227" i="7"/>
  <c r="IB227" i="7"/>
  <c r="IN227" i="7"/>
  <c r="IC227" i="7"/>
  <c r="IO227" i="7"/>
  <c r="ID227" i="7"/>
  <c r="IP227" i="7"/>
  <c r="IE227" i="7"/>
  <c r="IF227" i="7"/>
  <c r="IG227" i="7"/>
  <c r="IH227" i="7"/>
  <c r="IL227" i="7"/>
  <c r="IQ227" i="7"/>
  <c r="IR227" i="7"/>
  <c r="HZ227" i="7"/>
  <c r="FL265" i="7"/>
  <c r="FX265" i="7"/>
  <c r="FM265" i="7"/>
  <c r="FY265" i="7"/>
  <c r="FN265" i="7"/>
  <c r="FZ265" i="7"/>
  <c r="FO265" i="7"/>
  <c r="GA265" i="7"/>
  <c r="FG265" i="7"/>
  <c r="FI265" i="7"/>
  <c r="FU265" i="7"/>
  <c r="FJ265" i="7"/>
  <c r="FK265" i="7"/>
  <c r="FP265" i="7"/>
  <c r="FQ265" i="7"/>
  <c r="FT265" i="7"/>
  <c r="FV265" i="7"/>
  <c r="FW265" i="7"/>
  <c r="IY199" i="7"/>
  <c r="JK199" i="7"/>
  <c r="IZ199" i="7"/>
  <c r="JL199" i="7"/>
  <c r="JA199" i="7"/>
  <c r="JM199" i="7"/>
  <c r="JB199" i="7"/>
  <c r="JN199" i="7"/>
  <c r="JC199" i="7"/>
  <c r="JO199" i="7"/>
  <c r="JD199" i="7"/>
  <c r="JE199" i="7"/>
  <c r="JF199" i="7"/>
  <c r="IU199" i="7"/>
  <c r="JG199" i="7"/>
  <c r="IW199" i="7"/>
  <c r="JI199" i="7"/>
  <c r="IV199" i="7"/>
  <c r="IX199" i="7"/>
  <c r="JH199" i="7"/>
  <c r="JJ199" i="7"/>
  <c r="GM241" i="7"/>
  <c r="GN241" i="7"/>
  <c r="GO241" i="7"/>
  <c r="GD241" i="7"/>
  <c r="GP241" i="7"/>
  <c r="GE241" i="7"/>
  <c r="GQ241" i="7"/>
  <c r="GF241" i="7"/>
  <c r="GR241" i="7"/>
  <c r="GJ241" i="7"/>
  <c r="GV241" i="7"/>
  <c r="GH241" i="7"/>
  <c r="GI241" i="7"/>
  <c r="GK241" i="7"/>
  <c r="GL241" i="7"/>
  <c r="GS241" i="7"/>
  <c r="GT241" i="7"/>
  <c r="GU241" i="7"/>
  <c r="GW241" i="7"/>
  <c r="GX241" i="7"/>
  <c r="GG241" i="7"/>
  <c r="JV253" i="7"/>
  <c r="KH253" i="7"/>
  <c r="JW253" i="7"/>
  <c r="KI253" i="7"/>
  <c r="JX253" i="7"/>
  <c r="KJ253" i="7"/>
  <c r="JY253" i="7"/>
  <c r="KK253" i="7"/>
  <c r="KA253" i="7"/>
  <c r="KB253" i="7"/>
  <c r="KC253" i="7"/>
  <c r="JS253" i="7"/>
  <c r="KE253" i="7"/>
  <c r="JT253" i="7"/>
  <c r="JU253" i="7"/>
  <c r="JZ253" i="7"/>
  <c r="KF253" i="7"/>
  <c r="KG253" i="7"/>
  <c r="KD253" i="7"/>
  <c r="KL253" i="7"/>
  <c r="IC207" i="7"/>
  <c r="IO207" i="7"/>
  <c r="ID207" i="7"/>
  <c r="IP207" i="7"/>
  <c r="IE207" i="7"/>
  <c r="IQ207" i="7"/>
  <c r="IF207" i="7"/>
  <c r="IR207" i="7"/>
  <c r="IG207" i="7"/>
  <c r="IH207" i="7"/>
  <c r="II207" i="7"/>
  <c r="HX207" i="7"/>
  <c r="IJ207" i="7"/>
  <c r="HY207" i="7"/>
  <c r="HZ207" i="7"/>
  <c r="IA207" i="7"/>
  <c r="IB207" i="7"/>
  <c r="IK207" i="7"/>
  <c r="IL207" i="7"/>
  <c r="IM207" i="7"/>
  <c r="IN207" i="7"/>
  <c r="FH165" i="7"/>
  <c r="FT165" i="7"/>
  <c r="FI165" i="7"/>
  <c r="FU165" i="7"/>
  <c r="FJ165" i="7"/>
  <c r="FV165" i="7"/>
  <c r="FK165" i="7"/>
  <c r="FW165" i="7"/>
  <c r="FL165" i="7"/>
  <c r="FX165" i="7"/>
  <c r="FM165" i="7"/>
  <c r="FY165" i="7"/>
  <c r="FO165" i="7"/>
  <c r="GA165" i="7"/>
  <c r="FR165" i="7"/>
  <c r="FN165" i="7"/>
  <c r="FP165" i="7"/>
  <c r="FS165" i="7"/>
  <c r="FQ165" i="7"/>
  <c r="FZ165" i="7"/>
  <c r="FG165" i="7"/>
  <c r="JY254" i="7"/>
  <c r="KK254" i="7"/>
  <c r="JZ254" i="7"/>
  <c r="KL254" i="7"/>
  <c r="KA254" i="7"/>
  <c r="KB254" i="7"/>
  <c r="JR254" i="7"/>
  <c r="KE254" i="7"/>
  <c r="JT254" i="7"/>
  <c r="KF254" i="7"/>
  <c r="JV254" i="7"/>
  <c r="KH254" i="7"/>
  <c r="KG254" i="7"/>
  <c r="KI254" i="7"/>
  <c r="KJ254" i="7"/>
  <c r="JU254" i="7"/>
  <c r="JW254" i="7"/>
  <c r="JX254" i="7"/>
  <c r="GD242" i="7"/>
  <c r="GP242" i="7"/>
  <c r="GE242" i="7"/>
  <c r="GQ242" i="7"/>
  <c r="GF242" i="7"/>
  <c r="GR242" i="7"/>
  <c r="GG242" i="7"/>
  <c r="GS242" i="7"/>
  <c r="GH242" i="7"/>
  <c r="GT242" i="7"/>
  <c r="GI242" i="7"/>
  <c r="GU242" i="7"/>
  <c r="GM242" i="7"/>
  <c r="GN242" i="7"/>
  <c r="GO242" i="7"/>
  <c r="GV242" i="7"/>
  <c r="GW242" i="7"/>
  <c r="GX242" i="7"/>
  <c r="GK242" i="7"/>
  <c r="GJ242" i="7"/>
  <c r="GL242" i="7"/>
  <c r="JV163" i="7"/>
  <c r="KH163" i="7"/>
  <c r="JW163" i="7"/>
  <c r="KI163" i="7"/>
  <c r="JX163" i="7"/>
  <c r="KJ163" i="7"/>
  <c r="JY163" i="7"/>
  <c r="KK163" i="7"/>
  <c r="JZ163" i="7"/>
  <c r="KL163" i="7"/>
  <c r="KA163" i="7"/>
  <c r="KB163" i="7"/>
  <c r="KC163" i="7"/>
  <c r="KD163" i="7"/>
  <c r="JS163" i="7"/>
  <c r="JT163" i="7"/>
  <c r="KF163" i="7"/>
  <c r="JU163" i="7"/>
  <c r="KG163" i="7"/>
  <c r="KE163" i="7"/>
  <c r="II264" i="7"/>
  <c r="HX264" i="7"/>
  <c r="IJ264" i="7"/>
  <c r="HY264" i="7"/>
  <c r="IK264" i="7"/>
  <c r="HZ264" i="7"/>
  <c r="IL264" i="7"/>
  <c r="IA264" i="7"/>
  <c r="IM264" i="7"/>
  <c r="IB264" i="7"/>
  <c r="IN264" i="7"/>
  <c r="IC264" i="7"/>
  <c r="IO264" i="7"/>
  <c r="ID264" i="7"/>
  <c r="IP264" i="7"/>
  <c r="IG264" i="7"/>
  <c r="IF264" i="7"/>
  <c r="IH264" i="7"/>
  <c r="IQ264" i="7"/>
  <c r="IR264" i="7"/>
  <c r="IE264" i="7"/>
  <c r="ET228" i="7"/>
  <c r="EU228" i="7"/>
  <c r="EJ228" i="7"/>
  <c r="EV228" i="7"/>
  <c r="EK228" i="7"/>
  <c r="EW228" i="7"/>
  <c r="EL228" i="7"/>
  <c r="EX228" i="7"/>
  <c r="EM228" i="7"/>
  <c r="EY228" i="7"/>
  <c r="EN228" i="7"/>
  <c r="EZ228" i="7"/>
  <c r="EQ228" i="7"/>
  <c r="FC228" i="7"/>
  <c r="FB228" i="7"/>
  <c r="FD228" i="7"/>
  <c r="ER228" i="7"/>
  <c r="EO228" i="7"/>
  <c r="EP228" i="7"/>
  <c r="ES228" i="7"/>
  <c r="FA228" i="7"/>
  <c r="IF255" i="7"/>
  <c r="IR255" i="7"/>
  <c r="IG255" i="7"/>
  <c r="IH255" i="7"/>
  <c r="II255" i="7"/>
  <c r="HX255" i="7"/>
  <c r="IJ255" i="7"/>
  <c r="HY255" i="7"/>
  <c r="IK255" i="7"/>
  <c r="HZ255" i="7"/>
  <c r="IL255" i="7"/>
  <c r="IA255" i="7"/>
  <c r="IM255" i="7"/>
  <c r="ID255" i="7"/>
  <c r="IP255" i="7"/>
  <c r="IC255" i="7"/>
  <c r="IE255" i="7"/>
  <c r="IN255" i="7"/>
  <c r="IO255" i="7"/>
  <c r="IQ255" i="7"/>
  <c r="IB255" i="7"/>
  <c r="FH210" i="7"/>
  <c r="FT210" i="7"/>
  <c r="FI210" i="7"/>
  <c r="FU210" i="7"/>
  <c r="FJ210" i="7"/>
  <c r="FV210" i="7"/>
  <c r="FK210" i="7"/>
  <c r="FW210" i="7"/>
  <c r="FL210" i="7"/>
  <c r="FX210" i="7"/>
  <c r="FM210" i="7"/>
  <c r="FY210" i="7"/>
  <c r="FO210" i="7"/>
  <c r="GA210" i="7"/>
  <c r="FR210" i="7"/>
  <c r="FQ210" i="7"/>
  <c r="FS210" i="7"/>
  <c r="FZ210" i="7"/>
  <c r="FG210" i="7"/>
  <c r="FN210" i="7"/>
  <c r="FP210" i="7"/>
  <c r="JS181" i="7"/>
  <c r="KE181" i="7"/>
  <c r="JT181" i="7"/>
  <c r="KF181" i="7"/>
  <c r="JU181" i="7"/>
  <c r="KG181" i="7"/>
  <c r="JV181" i="7"/>
  <c r="KH181" i="7"/>
  <c r="JW181" i="7"/>
  <c r="KI181" i="7"/>
  <c r="JX181" i="7"/>
  <c r="KJ181" i="7"/>
  <c r="JY181" i="7"/>
  <c r="KK181" i="7"/>
  <c r="KA181" i="7"/>
  <c r="JR181" i="7"/>
  <c r="JZ181" i="7"/>
  <c r="KB181" i="7"/>
  <c r="KD181" i="7"/>
  <c r="KL181" i="7"/>
  <c r="KC181" i="7"/>
  <c r="IC229" i="7"/>
  <c r="IO229" i="7"/>
  <c r="ID229" i="7"/>
  <c r="IP229" i="7"/>
  <c r="IG229" i="7"/>
  <c r="IH229" i="7"/>
  <c r="HX229" i="7"/>
  <c r="IN229" i="7"/>
  <c r="IQ229" i="7"/>
  <c r="IR229" i="7"/>
  <c r="HY229" i="7"/>
  <c r="HZ229" i="7"/>
  <c r="IA229" i="7"/>
  <c r="IB229" i="7"/>
  <c r="IE229" i="7"/>
  <c r="IL229" i="7"/>
  <c r="IF229" i="7"/>
  <c r="IK229" i="7"/>
  <c r="IM229" i="7"/>
  <c r="FL257" i="7"/>
  <c r="FX257" i="7"/>
  <c r="FM257" i="7"/>
  <c r="FY257" i="7"/>
  <c r="FN257" i="7"/>
  <c r="FZ257" i="7"/>
  <c r="FO257" i="7"/>
  <c r="GA257" i="7"/>
  <c r="FG257" i="7"/>
  <c r="FI257" i="7"/>
  <c r="FU257" i="7"/>
  <c r="FJ257" i="7"/>
  <c r="FK257" i="7"/>
  <c r="FP257" i="7"/>
  <c r="FQ257" i="7"/>
  <c r="FW257" i="7"/>
  <c r="FT257" i="7"/>
  <c r="FV257" i="7"/>
  <c r="IW230" i="7"/>
  <c r="JI230" i="7"/>
  <c r="IX230" i="7"/>
  <c r="JJ230" i="7"/>
  <c r="IY230" i="7"/>
  <c r="JK230" i="7"/>
  <c r="IZ230" i="7"/>
  <c r="JL230" i="7"/>
  <c r="JA230" i="7"/>
  <c r="JM230" i="7"/>
  <c r="JD230" i="7"/>
  <c r="JO230" i="7"/>
  <c r="IU230" i="7"/>
  <c r="IV230" i="7"/>
  <c r="JB230" i="7"/>
  <c r="JC230" i="7"/>
  <c r="JE230" i="7"/>
  <c r="JH230" i="7"/>
  <c r="JG230" i="7"/>
  <c r="JN230" i="7"/>
  <c r="FQ223" i="7"/>
  <c r="FR223" i="7"/>
  <c r="FG223" i="7"/>
  <c r="FS223" i="7"/>
  <c r="FI223" i="7"/>
  <c r="FU223" i="7"/>
  <c r="FJ223" i="7"/>
  <c r="FV223" i="7"/>
  <c r="FL223" i="7"/>
  <c r="FX223" i="7"/>
  <c r="FO223" i="7"/>
  <c r="GA223" i="7"/>
  <c r="FT223" i="7"/>
  <c r="FW223" i="7"/>
  <c r="FY223" i="7"/>
  <c r="FZ223" i="7"/>
  <c r="FH223" i="7"/>
  <c r="FM223" i="7"/>
  <c r="FN223" i="7"/>
  <c r="FK223" i="7"/>
  <c r="FP223" i="7"/>
  <c r="IC197" i="7"/>
  <c r="IO197" i="7"/>
  <c r="ID197" i="7"/>
  <c r="IP197" i="7"/>
  <c r="IE197" i="7"/>
  <c r="IQ197" i="7"/>
  <c r="IF197" i="7"/>
  <c r="IR197" i="7"/>
  <c r="IG197" i="7"/>
  <c r="IH197" i="7"/>
  <c r="II197" i="7"/>
  <c r="IJ197" i="7"/>
  <c r="IA197" i="7"/>
  <c r="IM197" i="7"/>
  <c r="HZ197" i="7"/>
  <c r="IB197" i="7"/>
  <c r="IK197" i="7"/>
  <c r="IL197" i="7"/>
  <c r="IN197" i="7"/>
  <c r="HL179" i="7"/>
  <c r="HB179" i="7"/>
  <c r="HN179" i="7"/>
  <c r="HC179" i="7"/>
  <c r="HO179" i="7"/>
  <c r="HD179" i="7"/>
  <c r="HP179" i="7"/>
  <c r="HE179" i="7"/>
  <c r="HQ179" i="7"/>
  <c r="HF179" i="7"/>
  <c r="HR179" i="7"/>
  <c r="HG179" i="7"/>
  <c r="HS179" i="7"/>
  <c r="HJ179" i="7"/>
  <c r="HA179" i="7"/>
  <c r="HH179" i="7"/>
  <c r="HI179" i="7"/>
  <c r="HK179" i="7"/>
  <c r="HM179" i="7"/>
  <c r="HT179" i="7"/>
  <c r="HU179" i="7"/>
  <c r="FO258" i="7"/>
  <c r="GA258" i="7"/>
  <c r="FP258" i="7"/>
  <c r="FQ258" i="7"/>
  <c r="FR258" i="7"/>
  <c r="FI258" i="7"/>
  <c r="FU258" i="7"/>
  <c r="FJ258" i="7"/>
  <c r="FV258" i="7"/>
  <c r="FL258" i="7"/>
  <c r="FX258" i="7"/>
  <c r="FK258" i="7"/>
  <c r="FM258" i="7"/>
  <c r="FN258" i="7"/>
  <c r="FS258" i="7"/>
  <c r="FT258" i="7"/>
  <c r="FW258" i="7"/>
  <c r="FY258" i="7"/>
  <c r="FH258" i="7"/>
  <c r="FG258" i="7"/>
  <c r="FZ258" i="7"/>
  <c r="EN246" i="7"/>
  <c r="EZ246" i="7"/>
  <c r="EO246" i="7"/>
  <c r="FA246" i="7"/>
  <c r="EQ246" i="7"/>
  <c r="FC246" i="7"/>
  <c r="ER246" i="7"/>
  <c r="FD246" i="7"/>
  <c r="ES246" i="7"/>
  <c r="ET246" i="7"/>
  <c r="EW246" i="7"/>
  <c r="EL246" i="7"/>
  <c r="EM246" i="7"/>
  <c r="EP246" i="7"/>
  <c r="EU246" i="7"/>
  <c r="EV246" i="7"/>
  <c r="EX246" i="7"/>
  <c r="EY246" i="7"/>
  <c r="FB246" i="7"/>
  <c r="JV249" i="7"/>
  <c r="KH249" i="7"/>
  <c r="JW249" i="7"/>
  <c r="KI249" i="7"/>
  <c r="JX249" i="7"/>
  <c r="KJ249" i="7"/>
  <c r="JY249" i="7"/>
  <c r="KK249" i="7"/>
  <c r="KA249" i="7"/>
  <c r="KB249" i="7"/>
  <c r="KE249" i="7"/>
  <c r="JZ249" i="7"/>
  <c r="KF249" i="7"/>
  <c r="KG249" i="7"/>
  <c r="KL249" i="7"/>
  <c r="JR249" i="7"/>
  <c r="JT249" i="7"/>
  <c r="JU249" i="7"/>
  <c r="HZ224" i="7"/>
  <c r="IL224" i="7"/>
  <c r="IA224" i="7"/>
  <c r="IM224" i="7"/>
  <c r="IB224" i="7"/>
  <c r="IN224" i="7"/>
  <c r="IC224" i="7"/>
  <c r="IO224" i="7"/>
  <c r="ID224" i="7"/>
  <c r="IP224" i="7"/>
  <c r="IE224" i="7"/>
  <c r="IQ224" i="7"/>
  <c r="IF224" i="7"/>
  <c r="IR224" i="7"/>
  <c r="HX224" i="7"/>
  <c r="IH224" i="7"/>
  <c r="IK224" i="7"/>
  <c r="GE252" i="7"/>
  <c r="GQ252" i="7"/>
  <c r="GF252" i="7"/>
  <c r="GR252" i="7"/>
  <c r="GG252" i="7"/>
  <c r="GS252" i="7"/>
  <c r="GH252" i="7"/>
  <c r="GT252" i="7"/>
  <c r="GI252" i="7"/>
  <c r="GU252" i="7"/>
  <c r="GJ252" i="7"/>
  <c r="GV252" i="7"/>
  <c r="GK252" i="7"/>
  <c r="GW252" i="7"/>
  <c r="GX252" i="7"/>
  <c r="GM252" i="7"/>
  <c r="GO252" i="7"/>
  <c r="GP252" i="7"/>
  <c r="GD252" i="7"/>
  <c r="GN252" i="7"/>
  <c r="FK207" i="7"/>
  <c r="FW207" i="7"/>
  <c r="FL207" i="7"/>
  <c r="FX207" i="7"/>
  <c r="FM207" i="7"/>
  <c r="FY207" i="7"/>
  <c r="FN207" i="7"/>
  <c r="FZ207" i="7"/>
  <c r="FO207" i="7"/>
  <c r="GA207" i="7"/>
  <c r="FP207" i="7"/>
  <c r="FR207" i="7"/>
  <c r="FI207" i="7"/>
  <c r="FU207" i="7"/>
  <c r="FH207" i="7"/>
  <c r="FJ207" i="7"/>
  <c r="FQ207" i="7"/>
  <c r="FS207" i="7"/>
  <c r="FT207" i="7"/>
  <c r="FG207" i="7"/>
  <c r="FV207" i="7"/>
  <c r="LB245" i="7"/>
  <c r="KQ245" i="7"/>
  <c r="LC245" i="7"/>
  <c r="KR245" i="7"/>
  <c r="LD245" i="7"/>
  <c r="KS245" i="7"/>
  <c r="LE245" i="7"/>
  <c r="KT245" i="7"/>
  <c r="LF245" i="7"/>
  <c r="KU245" i="7"/>
  <c r="LG245" i="7"/>
  <c r="KV245" i="7"/>
  <c r="LH245" i="7"/>
  <c r="KW245" i="7"/>
  <c r="LI245" i="7"/>
  <c r="KX245" i="7"/>
  <c r="KY245" i="7"/>
  <c r="KZ245" i="7"/>
  <c r="LA245" i="7"/>
  <c r="V76" i="1"/>
  <c r="AL219" i="7"/>
  <c r="AW239" i="7"/>
  <c r="AW251" i="7"/>
  <c r="AZ203" i="7"/>
  <c r="AZ206" i="7"/>
  <c r="CS236" i="7"/>
  <c r="DD236" i="7"/>
  <c r="CG243" i="7"/>
  <c r="CE244" i="7"/>
  <c r="DB248" i="7"/>
  <c r="BU164" i="7"/>
  <c r="CG164" i="7"/>
  <c r="BV167" i="7"/>
  <c r="CA170" i="7"/>
  <c r="BU211" i="7"/>
  <c r="CG211" i="7"/>
  <c r="DF224" i="7"/>
  <c r="CT228" i="7"/>
  <c r="CV230" i="7"/>
  <c r="EK191" i="7"/>
  <c r="EW191" i="7"/>
  <c r="EL191" i="7"/>
  <c r="EX191" i="7"/>
  <c r="EM191" i="7"/>
  <c r="EY191" i="7"/>
  <c r="EN191" i="7"/>
  <c r="EZ191" i="7"/>
  <c r="EQ191" i="7"/>
  <c r="FC191" i="7"/>
  <c r="ET191" i="7"/>
  <c r="EO191" i="7"/>
  <c r="EP191" i="7"/>
  <c r="ER191" i="7"/>
  <c r="ES191" i="7"/>
  <c r="EU191" i="7"/>
  <c r="FB191" i="7"/>
  <c r="EV191" i="7"/>
  <c r="FA191" i="7"/>
  <c r="FD191" i="7"/>
  <c r="EW197" i="7"/>
  <c r="EL197" i="7"/>
  <c r="EX197" i="7"/>
  <c r="EM197" i="7"/>
  <c r="EY197" i="7"/>
  <c r="EN197" i="7"/>
  <c r="EZ197" i="7"/>
  <c r="EO197" i="7"/>
  <c r="FA197" i="7"/>
  <c r="EP197" i="7"/>
  <c r="FB197" i="7"/>
  <c r="EQ197" i="7"/>
  <c r="FC197" i="7"/>
  <c r="ET197" i="7"/>
  <c r="EU197" i="7"/>
  <c r="EV197" i="7"/>
  <c r="FD197" i="7"/>
  <c r="ER197" i="7"/>
  <c r="ES197" i="7"/>
  <c r="EW212" i="7"/>
  <c r="EL212" i="7"/>
  <c r="EX212" i="7"/>
  <c r="EM212" i="7"/>
  <c r="EY212" i="7"/>
  <c r="EN212" i="7"/>
  <c r="EZ212" i="7"/>
  <c r="EO212" i="7"/>
  <c r="FA212" i="7"/>
  <c r="EP212" i="7"/>
  <c r="FB212" i="7"/>
  <c r="EQ212" i="7"/>
  <c r="FC212" i="7"/>
  <c r="ET212" i="7"/>
  <c r="ER212" i="7"/>
  <c r="ES212" i="7"/>
  <c r="BH322" i="7" s="1"/>
  <c r="FD212" i="7"/>
  <c r="EK179" i="7"/>
  <c r="EW179" i="7"/>
  <c r="EL179" i="7"/>
  <c r="EX179" i="7"/>
  <c r="EM179" i="7"/>
  <c r="EY179" i="7"/>
  <c r="EN179" i="7"/>
  <c r="EZ179" i="7"/>
  <c r="EQ179" i="7"/>
  <c r="FC179" i="7"/>
  <c r="ET179" i="7"/>
  <c r="EJ179" i="7"/>
  <c r="EO179" i="7"/>
  <c r="EP179" i="7"/>
  <c r="ER179" i="7"/>
  <c r="ES179" i="7"/>
  <c r="EU179" i="7"/>
  <c r="FB179" i="7"/>
  <c r="FD179" i="7"/>
  <c r="EV179" i="7"/>
  <c r="FA179" i="7"/>
  <c r="EQ170" i="7"/>
  <c r="FC170" i="7"/>
  <c r="ER170" i="7"/>
  <c r="FD170" i="7"/>
  <c r="ES170" i="7"/>
  <c r="ET170" i="7"/>
  <c r="EK170" i="7"/>
  <c r="EW170" i="7"/>
  <c r="EN170" i="7"/>
  <c r="EZ170" i="7"/>
  <c r="EO170" i="7"/>
  <c r="EP170" i="7"/>
  <c r="EU170" i="7"/>
  <c r="EV170" i="7"/>
  <c r="EX170" i="7"/>
  <c r="EY170" i="7"/>
  <c r="FA170" i="7"/>
  <c r="EJ170" i="7"/>
  <c r="EL170" i="7"/>
  <c r="EM170" i="7"/>
  <c r="FB170" i="7"/>
  <c r="EK164" i="7"/>
  <c r="EW164" i="7"/>
  <c r="EL164" i="7"/>
  <c r="EX164" i="7"/>
  <c r="EM164" i="7"/>
  <c r="EY164" i="7"/>
  <c r="EN164" i="7"/>
  <c r="EZ164" i="7"/>
  <c r="EQ164" i="7"/>
  <c r="FC164" i="7"/>
  <c r="ET164" i="7"/>
  <c r="EV164" i="7"/>
  <c r="FA164" i="7"/>
  <c r="FB164" i="7"/>
  <c r="FD164" i="7"/>
  <c r="EP164" i="7"/>
  <c r="EO164" i="7"/>
  <c r="ER164" i="7"/>
  <c r="ES164" i="7"/>
  <c r="KB247" i="7"/>
  <c r="KC247" i="7"/>
  <c r="JR247" i="7"/>
  <c r="KD247" i="7"/>
  <c r="JS247" i="7"/>
  <c r="KE247" i="7"/>
  <c r="JU247" i="7"/>
  <c r="KG247" i="7"/>
  <c r="JV247" i="7"/>
  <c r="KH247" i="7"/>
  <c r="JW247" i="7"/>
  <c r="KI247" i="7"/>
  <c r="JY247" i="7"/>
  <c r="KK247" i="7"/>
  <c r="KF247" i="7"/>
  <c r="KJ247" i="7"/>
  <c r="KL247" i="7"/>
  <c r="KA247" i="7"/>
  <c r="JT247" i="7"/>
  <c r="JX247" i="7"/>
  <c r="JZ247" i="7"/>
  <c r="GK200" i="7"/>
  <c r="GW200" i="7"/>
  <c r="GL200" i="7"/>
  <c r="GX200" i="7"/>
  <c r="GM200" i="7"/>
  <c r="GN200" i="7"/>
  <c r="GO200" i="7"/>
  <c r="GD200" i="7"/>
  <c r="GP200" i="7"/>
  <c r="GE200" i="7"/>
  <c r="GQ200" i="7"/>
  <c r="GF200" i="7"/>
  <c r="GR200" i="7"/>
  <c r="GG200" i="7"/>
  <c r="GS200" i="7"/>
  <c r="GI200" i="7"/>
  <c r="GU200" i="7"/>
  <c r="GH200" i="7"/>
  <c r="GJ200" i="7"/>
  <c r="GT200" i="7"/>
  <c r="GV200" i="7"/>
  <c r="FK177" i="7"/>
  <c r="FW177" i="7"/>
  <c r="FL177" i="7"/>
  <c r="FX177" i="7"/>
  <c r="FM177" i="7"/>
  <c r="FY177" i="7"/>
  <c r="FN177" i="7"/>
  <c r="FZ177" i="7"/>
  <c r="FO177" i="7"/>
  <c r="GA177" i="7"/>
  <c r="FP177" i="7"/>
  <c r="FR177" i="7"/>
  <c r="FI177" i="7"/>
  <c r="FU177" i="7"/>
  <c r="FT177" i="7"/>
  <c r="FV177" i="7"/>
  <c r="FG177" i="7"/>
  <c r="FJ177" i="7"/>
  <c r="FS177" i="7"/>
  <c r="FH177" i="7"/>
  <c r="FQ177" i="7"/>
  <c r="KB180" i="7"/>
  <c r="KC180" i="7"/>
  <c r="JR180" i="7"/>
  <c r="KD180" i="7"/>
  <c r="JS180" i="7"/>
  <c r="KE180" i="7"/>
  <c r="JT180" i="7"/>
  <c r="KF180" i="7"/>
  <c r="JU180" i="7"/>
  <c r="KG180" i="7"/>
  <c r="JV180" i="7"/>
  <c r="KH180" i="7"/>
  <c r="JX180" i="7"/>
  <c r="KJ180" i="7"/>
  <c r="KK180" i="7"/>
  <c r="KL180" i="7"/>
  <c r="JW180" i="7"/>
  <c r="KA180" i="7"/>
  <c r="JZ180" i="7"/>
  <c r="KI180" i="7"/>
  <c r="JY180" i="7"/>
  <c r="KY236" i="7"/>
  <c r="KZ236" i="7"/>
  <c r="KO236" i="7"/>
  <c r="LA236" i="7"/>
  <c r="KP236" i="7"/>
  <c r="LB236" i="7"/>
  <c r="KQ236" i="7"/>
  <c r="LC236" i="7"/>
  <c r="KR236" i="7"/>
  <c r="LD236" i="7"/>
  <c r="KS236" i="7"/>
  <c r="LE236" i="7"/>
  <c r="KT236" i="7"/>
  <c r="LF236" i="7"/>
  <c r="KU236" i="7"/>
  <c r="LG236" i="7"/>
  <c r="LH236" i="7"/>
  <c r="LI236" i="7"/>
  <c r="KV236" i="7"/>
  <c r="KW236" i="7"/>
  <c r="KX236" i="7"/>
  <c r="GO188" i="7"/>
  <c r="GP188" i="7"/>
  <c r="GQ188" i="7"/>
  <c r="GF188" i="7"/>
  <c r="GR188" i="7"/>
  <c r="GG188" i="7"/>
  <c r="GS188" i="7"/>
  <c r="GH188" i="7"/>
  <c r="GT188" i="7"/>
  <c r="GI188" i="7"/>
  <c r="GU188" i="7"/>
  <c r="GJ188" i="7"/>
  <c r="GV188" i="7"/>
  <c r="GM188" i="7"/>
  <c r="GK188" i="7"/>
  <c r="GL188" i="7"/>
  <c r="GN188" i="7"/>
  <c r="GW188" i="7"/>
  <c r="GX188" i="7"/>
  <c r="FK216" i="7"/>
  <c r="FW216" i="7"/>
  <c r="FL216" i="7"/>
  <c r="FX216" i="7"/>
  <c r="FM216" i="7"/>
  <c r="FY216" i="7"/>
  <c r="FN216" i="7"/>
  <c r="FZ216" i="7"/>
  <c r="FO216" i="7"/>
  <c r="GA216" i="7"/>
  <c r="FP216" i="7"/>
  <c r="FR216" i="7"/>
  <c r="FI216" i="7"/>
  <c r="FU216" i="7"/>
  <c r="FT216" i="7"/>
  <c r="FV216" i="7"/>
  <c r="FJ216" i="7"/>
  <c r="FQ216" i="7"/>
  <c r="FS216" i="7"/>
  <c r="JD174" i="7"/>
  <c r="JE174" i="7"/>
  <c r="IY174" i="7"/>
  <c r="JF174" i="7"/>
  <c r="IU174" i="7"/>
  <c r="JG174" i="7"/>
  <c r="IV174" i="7"/>
  <c r="JH174" i="7"/>
  <c r="JK174" i="7"/>
  <c r="IW174" i="7"/>
  <c r="JI174" i="7"/>
  <c r="IX174" i="7"/>
  <c r="JJ174" i="7"/>
  <c r="IZ174" i="7"/>
  <c r="JL174" i="7"/>
  <c r="JM174" i="7"/>
  <c r="JA174" i="7"/>
  <c r="JB174" i="7"/>
  <c r="JN174" i="7"/>
  <c r="JC174" i="7"/>
  <c r="JO174" i="7"/>
  <c r="IK211" i="7"/>
  <c r="HZ211" i="7"/>
  <c r="IL211" i="7"/>
  <c r="IA211" i="7"/>
  <c r="IM211" i="7"/>
  <c r="IB211" i="7"/>
  <c r="IN211" i="7"/>
  <c r="IC211" i="7"/>
  <c r="IO211" i="7"/>
  <c r="ID211" i="7"/>
  <c r="IP211" i="7"/>
  <c r="IE211" i="7"/>
  <c r="IQ211" i="7"/>
  <c r="IF211" i="7"/>
  <c r="IR211" i="7"/>
  <c r="IG211" i="7"/>
  <c r="BM323" i="7" s="1"/>
  <c r="II211" i="7"/>
  <c r="IH211" i="7"/>
  <c r="IJ211" i="7"/>
  <c r="FL261" i="7"/>
  <c r="FX261" i="7"/>
  <c r="FM261" i="7"/>
  <c r="FY261" i="7"/>
  <c r="FN261" i="7"/>
  <c r="FZ261" i="7"/>
  <c r="FO261" i="7"/>
  <c r="GA261" i="7"/>
  <c r="FR261" i="7"/>
  <c r="FG261" i="7"/>
  <c r="FS261" i="7"/>
  <c r="FI261" i="7"/>
  <c r="FU261" i="7"/>
  <c r="FH261" i="7"/>
  <c r="FJ261" i="7"/>
  <c r="FK261" i="7"/>
  <c r="FP261" i="7"/>
  <c r="FQ261" i="7"/>
  <c r="FT261" i="7"/>
  <c r="FV261" i="7"/>
  <c r="FW261" i="7"/>
  <c r="JF237" i="7"/>
  <c r="IU237" i="7"/>
  <c r="JG237" i="7"/>
  <c r="IW237" i="7"/>
  <c r="JI237" i="7"/>
  <c r="IX237" i="7"/>
  <c r="JJ237" i="7"/>
  <c r="JA237" i="7"/>
  <c r="JM237" i="7"/>
  <c r="JD237" i="7"/>
  <c r="JE237" i="7"/>
  <c r="JH237" i="7"/>
  <c r="JK237" i="7"/>
  <c r="JL237" i="7"/>
  <c r="JO237" i="7"/>
  <c r="IV237" i="7"/>
  <c r="JB237" i="7"/>
  <c r="IY237" i="7"/>
  <c r="IZ237" i="7"/>
  <c r="JC237" i="7"/>
  <c r="JN237" i="7"/>
  <c r="FQ189" i="7"/>
  <c r="FR189" i="7"/>
  <c r="FG189" i="7"/>
  <c r="FS189" i="7"/>
  <c r="FI189" i="7"/>
  <c r="FU189" i="7"/>
  <c r="FJ189" i="7"/>
  <c r="FV189" i="7"/>
  <c r="FK189" i="7"/>
  <c r="FW189" i="7"/>
  <c r="FL189" i="7"/>
  <c r="FX189" i="7"/>
  <c r="FM189" i="7"/>
  <c r="FY189" i="7"/>
  <c r="FO189" i="7"/>
  <c r="GA189" i="7"/>
  <c r="FN189" i="7"/>
  <c r="FP189" i="7"/>
  <c r="FT189" i="7"/>
  <c r="FZ189" i="7"/>
  <c r="FH189" i="7"/>
  <c r="JS202" i="7"/>
  <c r="KE202" i="7"/>
  <c r="JT202" i="7"/>
  <c r="KF202" i="7"/>
  <c r="JU202" i="7"/>
  <c r="KG202" i="7"/>
  <c r="JV202" i="7"/>
  <c r="KH202" i="7"/>
  <c r="JW202" i="7"/>
  <c r="KI202" i="7"/>
  <c r="JX202" i="7"/>
  <c r="KJ202" i="7"/>
  <c r="JY202" i="7"/>
  <c r="KK202" i="7"/>
  <c r="JZ202" i="7"/>
  <c r="KL202" i="7"/>
  <c r="KA202" i="7"/>
  <c r="KC202" i="7"/>
  <c r="JR202" i="7"/>
  <c r="KB202" i="7"/>
  <c r="KD202" i="7"/>
  <c r="HZ176" i="7"/>
  <c r="IL176" i="7"/>
  <c r="IA176" i="7"/>
  <c r="IM176" i="7"/>
  <c r="IB176" i="7"/>
  <c r="IN176" i="7"/>
  <c r="IC176" i="7"/>
  <c r="IO176" i="7"/>
  <c r="ID176" i="7"/>
  <c r="IP176" i="7"/>
  <c r="IE176" i="7"/>
  <c r="IQ176" i="7"/>
  <c r="IF176" i="7"/>
  <c r="IR176" i="7"/>
  <c r="IG176" i="7"/>
  <c r="HX176" i="7"/>
  <c r="IJ176" i="7"/>
  <c r="II176" i="7"/>
  <c r="HY176" i="7"/>
  <c r="IH176" i="7"/>
  <c r="IK176" i="7"/>
  <c r="GQ244" i="7"/>
  <c r="GF244" i="7"/>
  <c r="GR244" i="7"/>
  <c r="GG244" i="7"/>
  <c r="GS244" i="7"/>
  <c r="GH244" i="7"/>
  <c r="GT244" i="7"/>
  <c r="GI244" i="7"/>
  <c r="GU244" i="7"/>
  <c r="GJ244" i="7"/>
  <c r="GV244" i="7"/>
  <c r="GK244" i="7"/>
  <c r="GW244" i="7"/>
  <c r="GL244" i="7"/>
  <c r="GX244" i="7"/>
  <c r="GM244" i="7"/>
  <c r="GO244" i="7"/>
  <c r="GN244" i="7"/>
  <c r="GP244" i="7"/>
  <c r="JZ213" i="7"/>
  <c r="KL213" i="7"/>
  <c r="KA213" i="7"/>
  <c r="KB213" i="7"/>
  <c r="KC213" i="7"/>
  <c r="JR213" i="7"/>
  <c r="KD213" i="7"/>
  <c r="JT213" i="7"/>
  <c r="KF213" i="7"/>
  <c r="JU213" i="7"/>
  <c r="KG213" i="7"/>
  <c r="JX213" i="7"/>
  <c r="KJ213" i="7"/>
  <c r="KI213" i="7"/>
  <c r="KK213" i="7"/>
  <c r="JS213" i="7"/>
  <c r="JV213" i="7"/>
  <c r="JY213" i="7"/>
  <c r="JW213" i="7"/>
  <c r="KE213" i="7"/>
  <c r="KH213" i="7"/>
  <c r="KS250" i="7"/>
  <c r="LE250" i="7"/>
  <c r="KT250" i="7"/>
  <c r="LF250" i="7"/>
  <c r="KU250" i="7"/>
  <c r="LG250" i="7"/>
  <c r="KV250" i="7"/>
  <c r="LH250" i="7"/>
  <c r="KW250" i="7"/>
  <c r="LI250" i="7"/>
  <c r="KX250" i="7"/>
  <c r="KY250" i="7"/>
  <c r="KZ250" i="7"/>
  <c r="KO250" i="7"/>
  <c r="LA250" i="7"/>
  <c r="LB250" i="7"/>
  <c r="LC250" i="7"/>
  <c r="LD250" i="7"/>
  <c r="KP250" i="7"/>
  <c r="KQ250" i="7"/>
  <c r="KR250" i="7"/>
  <c r="IH203" i="7"/>
  <c r="II203" i="7"/>
  <c r="HX203" i="7"/>
  <c r="IJ203" i="7"/>
  <c r="HY203" i="7"/>
  <c r="IK203" i="7"/>
  <c r="HZ203" i="7"/>
  <c r="IL203" i="7"/>
  <c r="IA203" i="7"/>
  <c r="IM203" i="7"/>
  <c r="IB203" i="7"/>
  <c r="IN203" i="7"/>
  <c r="IC203" i="7"/>
  <c r="IO203" i="7"/>
  <c r="ID203" i="7"/>
  <c r="IP203" i="7"/>
  <c r="IF203" i="7"/>
  <c r="IR203" i="7"/>
  <c r="IE203" i="7"/>
  <c r="IG203" i="7"/>
  <c r="IQ203" i="7"/>
  <c r="GI169" i="7"/>
  <c r="GU169" i="7"/>
  <c r="GJ169" i="7"/>
  <c r="GV169" i="7"/>
  <c r="GK169" i="7"/>
  <c r="GW169" i="7"/>
  <c r="GL169" i="7"/>
  <c r="GX169" i="7"/>
  <c r="GM169" i="7"/>
  <c r="BK319" i="7" s="1"/>
  <c r="GN169" i="7"/>
  <c r="GG169" i="7"/>
  <c r="GS169" i="7"/>
  <c r="GH169" i="7"/>
  <c r="GR169" i="7"/>
  <c r="GT169" i="7"/>
  <c r="GF169" i="7"/>
  <c r="KY224" i="7"/>
  <c r="KO224" i="7"/>
  <c r="LB224" i="7"/>
  <c r="KQ224" i="7"/>
  <c r="LC224" i="7"/>
  <c r="KR224" i="7"/>
  <c r="LD224" i="7"/>
  <c r="KS224" i="7"/>
  <c r="LE224" i="7"/>
  <c r="KT224" i="7"/>
  <c r="LF224" i="7"/>
  <c r="KU224" i="7"/>
  <c r="KV224" i="7"/>
  <c r="KW224" i="7"/>
  <c r="LG224" i="7"/>
  <c r="LH224" i="7"/>
  <c r="LI224" i="7"/>
  <c r="KU191" i="7"/>
  <c r="LG191" i="7"/>
  <c r="KV191" i="7"/>
  <c r="LH191" i="7"/>
  <c r="KW191" i="7"/>
  <c r="LI191" i="7"/>
  <c r="KX191" i="7"/>
  <c r="KY191" i="7"/>
  <c r="KZ191" i="7"/>
  <c r="LA191" i="7"/>
  <c r="KP191" i="7"/>
  <c r="LB191" i="7"/>
  <c r="KQ191" i="7"/>
  <c r="LC191" i="7"/>
  <c r="KR191" i="7"/>
  <c r="KS191" i="7"/>
  <c r="KT191" i="7"/>
  <c r="LD191" i="7"/>
  <c r="LE191" i="7"/>
  <c r="LF191" i="7"/>
  <c r="JD186" i="7"/>
  <c r="JE186" i="7"/>
  <c r="JF186" i="7"/>
  <c r="JK186" i="7"/>
  <c r="JG186" i="7"/>
  <c r="JH186" i="7"/>
  <c r="IW186" i="7"/>
  <c r="JI186" i="7"/>
  <c r="IX186" i="7"/>
  <c r="JJ186" i="7"/>
  <c r="IY186" i="7"/>
  <c r="IZ186" i="7"/>
  <c r="JL186" i="7"/>
  <c r="JA186" i="7"/>
  <c r="JM186" i="7"/>
  <c r="JB186" i="7"/>
  <c r="JN186" i="7"/>
  <c r="JC186" i="7"/>
  <c r="JO186" i="7"/>
  <c r="KX161" i="7"/>
  <c r="KY161" i="7"/>
  <c r="LB161" i="7"/>
  <c r="KQ161" i="7"/>
  <c r="LC161" i="7"/>
  <c r="KR161" i="7"/>
  <c r="LD161" i="7"/>
  <c r="KS161" i="7"/>
  <c r="LE161" i="7"/>
  <c r="KT161" i="7"/>
  <c r="LF161" i="7"/>
  <c r="KU161" i="7"/>
  <c r="KV161" i="7"/>
  <c r="KW161" i="7"/>
  <c r="LG161" i="7"/>
  <c r="LH161" i="7"/>
  <c r="LI161" i="7"/>
  <c r="IZ231" i="7"/>
  <c r="JL231" i="7"/>
  <c r="JA231" i="7"/>
  <c r="JM231" i="7"/>
  <c r="JB231" i="7"/>
  <c r="JN231" i="7"/>
  <c r="JC231" i="7"/>
  <c r="JO231" i="7"/>
  <c r="JD231" i="7"/>
  <c r="IU231" i="7"/>
  <c r="IV231" i="7"/>
  <c r="IW231" i="7"/>
  <c r="IX231" i="7"/>
  <c r="IY231" i="7"/>
  <c r="JE231" i="7"/>
  <c r="JH231" i="7"/>
  <c r="JK231" i="7"/>
  <c r="JI231" i="7"/>
  <c r="JJ231" i="7"/>
  <c r="FI240" i="7"/>
  <c r="FU240" i="7"/>
  <c r="FJ240" i="7"/>
  <c r="FV240" i="7"/>
  <c r="FK240" i="7"/>
  <c r="FW240" i="7"/>
  <c r="FL240" i="7"/>
  <c r="FX240" i="7"/>
  <c r="FO240" i="7"/>
  <c r="GA240" i="7"/>
  <c r="FP240" i="7"/>
  <c r="FR240" i="7"/>
  <c r="FN240" i="7"/>
  <c r="FQ240" i="7"/>
  <c r="FS240" i="7"/>
  <c r="FT240" i="7"/>
  <c r="FY240" i="7"/>
  <c r="FZ240" i="7"/>
  <c r="FG240" i="7"/>
  <c r="FH240" i="7"/>
  <c r="FM240" i="7"/>
  <c r="JF252" i="7"/>
  <c r="IU252" i="7"/>
  <c r="JG252" i="7"/>
  <c r="IV252" i="7"/>
  <c r="JH252" i="7"/>
  <c r="IW252" i="7"/>
  <c r="JI252" i="7"/>
  <c r="IX252" i="7"/>
  <c r="JJ252" i="7"/>
  <c r="IZ252" i="7"/>
  <c r="JL252" i="7"/>
  <c r="JA252" i="7"/>
  <c r="JM252" i="7"/>
  <c r="JD252" i="7"/>
  <c r="IY252" i="7"/>
  <c r="JB252" i="7"/>
  <c r="JE252" i="7"/>
  <c r="JK252" i="7"/>
  <c r="JN252" i="7"/>
  <c r="JO252" i="7"/>
  <c r="GI206" i="7"/>
  <c r="GU206" i="7"/>
  <c r="GJ206" i="7"/>
  <c r="GV206" i="7"/>
  <c r="GK206" i="7"/>
  <c r="GW206" i="7"/>
  <c r="GL206" i="7"/>
  <c r="GX206" i="7"/>
  <c r="GM206" i="7"/>
  <c r="GN206" i="7"/>
  <c r="GO206" i="7"/>
  <c r="GP206" i="7"/>
  <c r="GG206" i="7"/>
  <c r="GS206" i="7"/>
  <c r="GT206" i="7"/>
  <c r="GF206" i="7"/>
  <c r="GQ206" i="7"/>
  <c r="GR206" i="7"/>
  <c r="GH206" i="7"/>
  <c r="KO185" i="7"/>
  <c r="LA185" i="7"/>
  <c r="KP185" i="7"/>
  <c r="LB185" i="7"/>
  <c r="KQ185" i="7"/>
  <c r="LC185" i="7"/>
  <c r="KR185" i="7"/>
  <c r="LD185" i="7"/>
  <c r="KS185" i="7"/>
  <c r="LE185" i="7"/>
  <c r="KT185" i="7"/>
  <c r="LF185" i="7"/>
  <c r="KU185" i="7"/>
  <c r="LG185" i="7"/>
  <c r="KV185" i="7"/>
  <c r="LH185" i="7"/>
  <c r="KW185" i="7"/>
  <c r="LI185" i="7"/>
  <c r="KX185" i="7"/>
  <c r="KY185" i="7"/>
  <c r="KZ185" i="7"/>
  <c r="IZ227" i="7"/>
  <c r="JL227" i="7"/>
  <c r="JA227" i="7"/>
  <c r="JM227" i="7"/>
  <c r="JB227" i="7"/>
  <c r="JN227" i="7"/>
  <c r="JC227" i="7"/>
  <c r="JO227" i="7"/>
  <c r="JD227" i="7"/>
  <c r="JG227" i="7"/>
  <c r="JF227" i="7"/>
  <c r="JH227" i="7"/>
  <c r="JI227" i="7"/>
  <c r="JJ227" i="7"/>
  <c r="JK227" i="7"/>
  <c r="IY227" i="7"/>
  <c r="IW227" i="7"/>
  <c r="IX227" i="7"/>
  <c r="JE227" i="7"/>
  <c r="GH265" i="7"/>
  <c r="GT265" i="7"/>
  <c r="GI265" i="7"/>
  <c r="GU265" i="7"/>
  <c r="GJ265" i="7"/>
  <c r="GV265" i="7"/>
  <c r="GK265" i="7"/>
  <c r="GW265" i="7"/>
  <c r="GL265" i="7"/>
  <c r="GX265" i="7"/>
  <c r="GM265" i="7"/>
  <c r="GF265" i="7"/>
  <c r="GR265" i="7"/>
  <c r="GG265" i="7"/>
  <c r="GN265" i="7"/>
  <c r="GQ265" i="7"/>
  <c r="GD265" i="7"/>
  <c r="GS265" i="7"/>
  <c r="KB199" i="7"/>
  <c r="KC199" i="7"/>
  <c r="JR199" i="7"/>
  <c r="KD199" i="7"/>
  <c r="JS199" i="7"/>
  <c r="KE199" i="7"/>
  <c r="JT199" i="7"/>
  <c r="KF199" i="7"/>
  <c r="JU199" i="7"/>
  <c r="KG199" i="7"/>
  <c r="JV199" i="7"/>
  <c r="KH199" i="7"/>
  <c r="JW199" i="7"/>
  <c r="KI199" i="7"/>
  <c r="JX199" i="7"/>
  <c r="KJ199" i="7"/>
  <c r="JZ199" i="7"/>
  <c r="KL199" i="7"/>
  <c r="JY199" i="7"/>
  <c r="KA199" i="7"/>
  <c r="KK199" i="7"/>
  <c r="HZ241" i="7"/>
  <c r="IL241" i="7"/>
  <c r="IA241" i="7"/>
  <c r="IM241" i="7"/>
  <c r="IB241" i="7"/>
  <c r="IN241" i="7"/>
  <c r="IC241" i="7"/>
  <c r="IO241" i="7"/>
  <c r="ID241" i="7"/>
  <c r="IP241" i="7"/>
  <c r="IE241" i="7"/>
  <c r="IQ241" i="7"/>
  <c r="IF241" i="7"/>
  <c r="IR241" i="7"/>
  <c r="IG241" i="7"/>
  <c r="HX241" i="7"/>
  <c r="IJ241" i="7"/>
  <c r="II241" i="7"/>
  <c r="IK241" i="7"/>
  <c r="HY241" i="7"/>
  <c r="IH241" i="7"/>
  <c r="KP253" i="7"/>
  <c r="LB253" i="7"/>
  <c r="KQ253" i="7"/>
  <c r="LC253" i="7"/>
  <c r="KR253" i="7"/>
  <c r="LD253" i="7"/>
  <c r="KS253" i="7"/>
  <c r="LE253" i="7"/>
  <c r="KT253" i="7"/>
  <c r="LF253" i="7"/>
  <c r="KU253" i="7"/>
  <c r="LG253" i="7"/>
  <c r="KV253" i="7"/>
  <c r="LH253" i="7"/>
  <c r="KW253" i="7"/>
  <c r="LI253" i="7"/>
  <c r="KX253" i="7"/>
  <c r="KY253" i="7"/>
  <c r="KZ253" i="7"/>
  <c r="LA253" i="7"/>
  <c r="HF207" i="7"/>
  <c r="HR207" i="7"/>
  <c r="HH207" i="7"/>
  <c r="HT207" i="7"/>
  <c r="HI207" i="7"/>
  <c r="HU207" i="7"/>
  <c r="HJ207" i="7"/>
  <c r="HK207" i="7"/>
  <c r="HL207" i="7"/>
  <c r="HA207" i="7"/>
  <c r="HM207" i="7"/>
  <c r="HD207" i="7"/>
  <c r="HP207" i="7"/>
  <c r="HB207" i="7"/>
  <c r="HC207" i="7"/>
  <c r="HE207" i="7"/>
  <c r="HG207" i="7"/>
  <c r="HN207" i="7"/>
  <c r="HS207" i="7"/>
  <c r="HO207" i="7"/>
  <c r="HQ207" i="7"/>
  <c r="GI165" i="7"/>
  <c r="GU165" i="7"/>
  <c r="GJ165" i="7"/>
  <c r="GV165" i="7"/>
  <c r="GK165" i="7"/>
  <c r="GW165" i="7"/>
  <c r="GL165" i="7"/>
  <c r="GX165" i="7"/>
  <c r="GM165" i="7"/>
  <c r="GN165" i="7"/>
  <c r="GO165" i="7"/>
  <c r="GD165" i="7"/>
  <c r="GP165" i="7"/>
  <c r="GG165" i="7"/>
  <c r="GS165" i="7"/>
  <c r="GE165" i="7"/>
  <c r="GF165" i="7"/>
  <c r="GH165" i="7"/>
  <c r="GQ165" i="7"/>
  <c r="GR165" i="7"/>
  <c r="GT165" i="7"/>
  <c r="KS254" i="7"/>
  <c r="LE254" i="7"/>
  <c r="KT254" i="7"/>
  <c r="LF254" i="7"/>
  <c r="KU254" i="7"/>
  <c r="LG254" i="7"/>
  <c r="KV254" i="7"/>
  <c r="LH254" i="7"/>
  <c r="KW254" i="7"/>
  <c r="LI254" i="7"/>
  <c r="KX254" i="7"/>
  <c r="KY254" i="7"/>
  <c r="KO254" i="7"/>
  <c r="KQ254" i="7"/>
  <c r="KR254" i="7"/>
  <c r="LB254" i="7"/>
  <c r="LC254" i="7"/>
  <c r="LD254" i="7"/>
  <c r="IC242" i="7"/>
  <c r="IO242" i="7"/>
  <c r="ID242" i="7"/>
  <c r="IP242" i="7"/>
  <c r="IE242" i="7"/>
  <c r="IQ242" i="7"/>
  <c r="IF242" i="7"/>
  <c r="IR242" i="7"/>
  <c r="IG242" i="7"/>
  <c r="IH242" i="7"/>
  <c r="II242" i="7"/>
  <c r="HX242" i="7"/>
  <c r="IJ242" i="7"/>
  <c r="IA242" i="7"/>
  <c r="IM242" i="7"/>
  <c r="HY242" i="7"/>
  <c r="HZ242" i="7"/>
  <c r="IB242" i="7"/>
  <c r="IK242" i="7"/>
  <c r="IL242" i="7"/>
  <c r="IN242" i="7"/>
  <c r="KR163" i="7"/>
  <c r="LD163" i="7"/>
  <c r="KS163" i="7"/>
  <c r="LE163" i="7"/>
  <c r="KT163" i="7"/>
  <c r="LF163" i="7"/>
  <c r="KU163" i="7"/>
  <c r="LG163" i="7"/>
  <c r="KV163" i="7"/>
  <c r="LH163" i="7"/>
  <c r="KW163" i="7"/>
  <c r="LI163" i="7"/>
  <c r="KX163" i="7"/>
  <c r="KY163" i="7"/>
  <c r="KZ163" i="7"/>
  <c r="KP163" i="7"/>
  <c r="KQ163" i="7"/>
  <c r="LA163" i="7"/>
  <c r="LB163" i="7"/>
  <c r="LC163" i="7"/>
  <c r="JF264" i="7"/>
  <c r="IU264" i="7"/>
  <c r="JG264" i="7"/>
  <c r="IV264" i="7"/>
  <c r="JH264" i="7"/>
  <c r="IX264" i="7"/>
  <c r="JJ264" i="7"/>
  <c r="IZ264" i="7"/>
  <c r="JL264" i="7"/>
  <c r="JA264" i="7"/>
  <c r="JM264" i="7"/>
  <c r="JI264" i="7"/>
  <c r="JK264" i="7"/>
  <c r="JN264" i="7"/>
  <c r="JO264" i="7"/>
  <c r="IW264" i="7"/>
  <c r="IY264" i="7"/>
  <c r="JD264" i="7"/>
  <c r="JB264" i="7"/>
  <c r="JC264" i="7"/>
  <c r="JE264" i="7"/>
  <c r="FR243" i="7"/>
  <c r="FG243" i="7"/>
  <c r="FS243" i="7"/>
  <c r="FH243" i="7"/>
  <c r="FT243" i="7"/>
  <c r="FI243" i="7"/>
  <c r="FU243" i="7"/>
  <c r="FL243" i="7"/>
  <c r="FX243" i="7"/>
  <c r="FM243" i="7"/>
  <c r="FY243" i="7"/>
  <c r="FO243" i="7"/>
  <c r="GA243" i="7"/>
  <c r="FJ243" i="7"/>
  <c r="FK243" i="7"/>
  <c r="FN243" i="7"/>
  <c r="FP243" i="7"/>
  <c r="FQ243" i="7"/>
  <c r="FV243" i="7"/>
  <c r="FW243" i="7"/>
  <c r="FZ243" i="7"/>
  <c r="JC255" i="7"/>
  <c r="JO255" i="7"/>
  <c r="JD255" i="7"/>
  <c r="JE255" i="7"/>
  <c r="JF255" i="7"/>
  <c r="IU255" i="7"/>
  <c r="JG255" i="7"/>
  <c r="IW255" i="7"/>
  <c r="JI255" i="7"/>
  <c r="IX255" i="7"/>
  <c r="JJ255" i="7"/>
  <c r="JA255" i="7"/>
  <c r="JM255" i="7"/>
  <c r="JB255" i="7"/>
  <c r="JH255" i="7"/>
  <c r="JK255" i="7"/>
  <c r="JL255" i="7"/>
  <c r="JN255" i="7"/>
  <c r="IY255" i="7"/>
  <c r="IV255" i="7"/>
  <c r="IZ255" i="7"/>
  <c r="GI210" i="7"/>
  <c r="GU210" i="7"/>
  <c r="GJ210" i="7"/>
  <c r="GV210" i="7"/>
  <c r="GK210" i="7"/>
  <c r="GW210" i="7"/>
  <c r="GL210" i="7"/>
  <c r="GX210" i="7"/>
  <c r="GM210" i="7"/>
  <c r="GN210" i="7"/>
  <c r="GO210" i="7"/>
  <c r="GD210" i="7"/>
  <c r="GP210" i="7"/>
  <c r="GG210" i="7"/>
  <c r="GS210" i="7"/>
  <c r="GE210" i="7"/>
  <c r="GF210" i="7"/>
  <c r="GH210" i="7"/>
  <c r="GQ210" i="7"/>
  <c r="GR210" i="7"/>
  <c r="GT210" i="7"/>
  <c r="KO181" i="7"/>
  <c r="LA181" i="7"/>
  <c r="KP181" i="7"/>
  <c r="LB181" i="7"/>
  <c r="KQ181" i="7"/>
  <c r="LC181" i="7"/>
  <c r="KR181" i="7"/>
  <c r="LD181" i="7"/>
  <c r="KS181" i="7"/>
  <c r="LE181" i="7"/>
  <c r="KT181" i="7"/>
  <c r="LF181" i="7"/>
  <c r="KU181" i="7"/>
  <c r="LG181" i="7"/>
  <c r="KV181" i="7"/>
  <c r="LH181" i="7"/>
  <c r="KW181" i="7"/>
  <c r="LI181" i="7"/>
  <c r="KX181" i="7"/>
  <c r="KY181" i="7"/>
  <c r="KZ181" i="7"/>
  <c r="IU229" i="7"/>
  <c r="IV229" i="7"/>
  <c r="JH229" i="7"/>
  <c r="IW229" i="7"/>
  <c r="JI229" i="7"/>
  <c r="IX229" i="7"/>
  <c r="JJ229" i="7"/>
  <c r="JA229" i="7"/>
  <c r="JM229" i="7"/>
  <c r="JL229" i="7"/>
  <c r="JN229" i="7"/>
  <c r="JO229" i="7"/>
  <c r="IY229" i="7"/>
  <c r="IZ229" i="7"/>
  <c r="JB229" i="7"/>
  <c r="JE229" i="7"/>
  <c r="JK229" i="7"/>
  <c r="JC229" i="7"/>
  <c r="JD229" i="7"/>
  <c r="GH257" i="7"/>
  <c r="GT257" i="7"/>
  <c r="GI257" i="7"/>
  <c r="GU257" i="7"/>
  <c r="GJ257" i="7"/>
  <c r="GV257" i="7"/>
  <c r="GK257" i="7"/>
  <c r="GW257" i="7"/>
  <c r="GL257" i="7"/>
  <c r="GX257" i="7"/>
  <c r="GM257" i="7"/>
  <c r="GN257" i="7"/>
  <c r="GD257" i="7"/>
  <c r="GF257" i="7"/>
  <c r="GR257" i="7"/>
  <c r="GG257" i="7"/>
  <c r="GS257" i="7"/>
  <c r="GQ257" i="7"/>
  <c r="JZ230" i="7"/>
  <c r="KL230" i="7"/>
  <c r="KA230" i="7"/>
  <c r="KB230" i="7"/>
  <c r="JR230" i="7"/>
  <c r="KD230" i="7"/>
  <c r="JT230" i="7"/>
  <c r="KF230" i="7"/>
  <c r="JU230" i="7"/>
  <c r="KG230" i="7"/>
  <c r="JX230" i="7"/>
  <c r="KJ230" i="7"/>
  <c r="JS230" i="7"/>
  <c r="JV230" i="7"/>
  <c r="JW230" i="7"/>
  <c r="KE230" i="7"/>
  <c r="KH230" i="7"/>
  <c r="KI230" i="7"/>
  <c r="JY230" i="7"/>
  <c r="KK230" i="7"/>
  <c r="GF223" i="7"/>
  <c r="GR223" i="7"/>
  <c r="GG223" i="7"/>
  <c r="GS223" i="7"/>
  <c r="GH223" i="7"/>
  <c r="GT223" i="7"/>
  <c r="GI223" i="7"/>
  <c r="GU223" i="7"/>
  <c r="GJ223" i="7"/>
  <c r="GV223" i="7"/>
  <c r="GK223" i="7"/>
  <c r="GW223" i="7"/>
  <c r="GL223" i="7"/>
  <c r="GX223" i="7"/>
  <c r="GM223" i="7"/>
  <c r="GD223" i="7"/>
  <c r="GP223" i="7"/>
  <c r="GO223" i="7"/>
  <c r="GQ223" i="7"/>
  <c r="GE223" i="7"/>
  <c r="GN223" i="7"/>
  <c r="KE197" i="7"/>
  <c r="JT197" i="7"/>
  <c r="KF197" i="7"/>
  <c r="JU197" i="7"/>
  <c r="KG197" i="7"/>
  <c r="JV197" i="7"/>
  <c r="KH197" i="7"/>
  <c r="JW197" i="7"/>
  <c r="KI197" i="7"/>
  <c r="JX197" i="7"/>
  <c r="KJ197" i="7"/>
  <c r="JY197" i="7"/>
  <c r="KK197" i="7"/>
  <c r="JZ197" i="7"/>
  <c r="KB197" i="7"/>
  <c r="KC197" i="7"/>
  <c r="KL197" i="7"/>
  <c r="KD197" i="7"/>
  <c r="KA197" i="7"/>
  <c r="II179" i="7"/>
  <c r="HX179" i="7"/>
  <c r="IJ179" i="7"/>
  <c r="HY179" i="7"/>
  <c r="IK179" i="7"/>
  <c r="HZ179" i="7"/>
  <c r="IL179" i="7"/>
  <c r="IA179" i="7"/>
  <c r="IM179" i="7"/>
  <c r="IB179" i="7"/>
  <c r="IN179" i="7"/>
  <c r="IC179" i="7"/>
  <c r="IO179" i="7"/>
  <c r="ID179" i="7"/>
  <c r="IP179" i="7"/>
  <c r="IG179" i="7"/>
  <c r="IE179" i="7"/>
  <c r="IF179" i="7"/>
  <c r="IH179" i="7"/>
  <c r="IQ179" i="7"/>
  <c r="IR179" i="7"/>
  <c r="ET248" i="7"/>
  <c r="EU248" i="7"/>
  <c r="EK248" i="7"/>
  <c r="EW248" i="7"/>
  <c r="EL248" i="7"/>
  <c r="EX248" i="7"/>
  <c r="EM248" i="7"/>
  <c r="EY248" i="7"/>
  <c r="EN248" i="7"/>
  <c r="EZ248" i="7"/>
  <c r="EQ248" i="7"/>
  <c r="FC248" i="7"/>
  <c r="FA248" i="7"/>
  <c r="FB248" i="7"/>
  <c r="FD248" i="7"/>
  <c r="EJ248" i="7"/>
  <c r="EO248" i="7"/>
  <c r="EP248" i="7"/>
  <c r="ES248" i="7"/>
  <c r="EV248" i="7"/>
  <c r="ER248" i="7"/>
  <c r="KC209" i="7"/>
  <c r="JR209" i="7"/>
  <c r="KD209" i="7"/>
  <c r="JS209" i="7"/>
  <c r="KE209" i="7"/>
  <c r="JT209" i="7"/>
  <c r="KF209" i="7"/>
  <c r="JU209" i="7"/>
  <c r="KG209" i="7"/>
  <c r="JW209" i="7"/>
  <c r="KI209" i="7"/>
  <c r="JX209" i="7"/>
  <c r="KJ209" i="7"/>
  <c r="KA209" i="7"/>
  <c r="JZ209" i="7"/>
  <c r="KB209" i="7"/>
  <c r="KH209" i="7"/>
  <c r="KK209" i="7"/>
  <c r="JV209" i="7"/>
  <c r="JY209" i="7"/>
  <c r="KL209" i="7"/>
  <c r="II191" i="7"/>
  <c r="IJ191" i="7"/>
  <c r="HY191" i="7"/>
  <c r="IK191" i="7"/>
  <c r="HZ191" i="7"/>
  <c r="IL191" i="7"/>
  <c r="IA191" i="7"/>
  <c r="IM191" i="7"/>
  <c r="IB191" i="7"/>
  <c r="IN191" i="7"/>
  <c r="IC191" i="7"/>
  <c r="IO191" i="7"/>
  <c r="ID191" i="7"/>
  <c r="IP191" i="7"/>
  <c r="IG191" i="7"/>
  <c r="IE191" i="7"/>
  <c r="IF191" i="7"/>
  <c r="IR191" i="7"/>
  <c r="IH191" i="7"/>
  <c r="IQ191" i="7"/>
  <c r="GG227" i="7"/>
  <c r="GS227" i="7"/>
  <c r="GH227" i="7"/>
  <c r="GT227" i="7"/>
  <c r="GI227" i="7"/>
  <c r="GU227" i="7"/>
  <c r="GJ227" i="7"/>
  <c r="GV227" i="7"/>
  <c r="GK227" i="7"/>
  <c r="GW227" i="7"/>
  <c r="GL227" i="7"/>
  <c r="GX227" i="7"/>
  <c r="GM227" i="7"/>
  <c r="GP227" i="7"/>
  <c r="GO227" i="7"/>
  <c r="GQ227" i="7"/>
  <c r="GR227" i="7"/>
  <c r="GF227" i="7"/>
  <c r="GN227" i="7"/>
  <c r="JY183" i="7"/>
  <c r="KK183" i="7"/>
  <c r="JZ183" i="7"/>
  <c r="KL183" i="7"/>
  <c r="KA183" i="7"/>
  <c r="KB183" i="7"/>
  <c r="KC183" i="7"/>
  <c r="JR183" i="7"/>
  <c r="KD183" i="7"/>
  <c r="JS183" i="7"/>
  <c r="KE183" i="7"/>
  <c r="JU183" i="7"/>
  <c r="KG183" i="7"/>
  <c r="JT183" i="7"/>
  <c r="JV183" i="7"/>
  <c r="JX183" i="7"/>
  <c r="KF183" i="7"/>
  <c r="KJ183" i="7"/>
  <c r="JW183" i="7"/>
  <c r="KH183" i="7"/>
  <c r="KI183" i="7"/>
  <c r="JB197" i="7"/>
  <c r="JN197" i="7"/>
  <c r="JC197" i="7"/>
  <c r="JO197" i="7"/>
  <c r="JE197" i="7"/>
  <c r="JA197" i="7"/>
  <c r="JD197" i="7"/>
  <c r="JF197" i="7"/>
  <c r="JG197" i="7"/>
  <c r="JH197" i="7"/>
  <c r="JJ197" i="7"/>
  <c r="JK197" i="7"/>
  <c r="IW197" i="7"/>
  <c r="IX197" i="7"/>
  <c r="IY197" i="7"/>
  <c r="IZ197" i="7"/>
  <c r="JI197" i="7"/>
  <c r="JL197" i="7"/>
  <c r="JM197" i="7"/>
  <c r="C76" i="1"/>
  <c r="U60" i="1"/>
  <c r="AB264" i="7"/>
  <c r="AM219" i="7"/>
  <c r="AY245" i="7"/>
  <c r="BH264" i="7"/>
  <c r="AY203" i="7"/>
  <c r="BP203" i="7"/>
  <c r="BP170" i="7"/>
  <c r="BP165" i="7"/>
  <c r="AV165" i="7"/>
  <c r="BD218" i="7"/>
  <c r="BD206" i="7"/>
  <c r="BT237" i="7"/>
  <c r="CE237" i="7"/>
  <c r="CB238" i="7"/>
  <c r="CS246" i="7"/>
  <c r="DD246" i="7"/>
  <c r="CD255" i="7"/>
  <c r="CA256" i="7"/>
  <c r="CG256" i="7"/>
  <c r="BV260" i="7"/>
  <c r="BV263" i="7"/>
  <c r="CP257" i="7"/>
  <c r="CY177" i="7"/>
  <c r="CR178" i="7"/>
  <c r="DD178" i="7"/>
  <c r="CX183" i="7"/>
  <c r="CQ185" i="7"/>
  <c r="DB185" i="7"/>
  <c r="CX192" i="7"/>
  <c r="CS193" i="7"/>
  <c r="DC199" i="7"/>
  <c r="DB200" i="7"/>
  <c r="CR206" i="7"/>
  <c r="DD206" i="7"/>
  <c r="DB207" i="7"/>
  <c r="CX209" i="7"/>
  <c r="DC216" i="7"/>
  <c r="DC218" i="7"/>
  <c r="DC219" i="7"/>
  <c r="CP207" i="7"/>
  <c r="CP185" i="7"/>
  <c r="CP177" i="7"/>
  <c r="DE224" i="7"/>
  <c r="CT226" i="7"/>
  <c r="CU228" i="7"/>
  <c r="CW230" i="7"/>
  <c r="GD234" i="7"/>
  <c r="GP234" i="7"/>
  <c r="GE234" i="7"/>
  <c r="GQ234" i="7"/>
  <c r="GR234" i="7"/>
  <c r="GG234" i="7"/>
  <c r="GS234" i="7"/>
  <c r="GH234" i="7"/>
  <c r="GT234" i="7"/>
  <c r="GI234" i="7"/>
  <c r="GU234" i="7"/>
  <c r="GJ234" i="7"/>
  <c r="GV234" i="7"/>
  <c r="GM234" i="7"/>
  <c r="GL234" i="7"/>
  <c r="GN234" i="7"/>
  <c r="GO234" i="7"/>
  <c r="GW234" i="7"/>
  <c r="GX234" i="7"/>
  <c r="GK234" i="7"/>
  <c r="KV247" i="7"/>
  <c r="LH247" i="7"/>
  <c r="KW247" i="7"/>
  <c r="LI247" i="7"/>
  <c r="KX247" i="7"/>
  <c r="KY247" i="7"/>
  <c r="KZ247" i="7"/>
  <c r="KO247" i="7"/>
  <c r="LA247" i="7"/>
  <c r="KP247" i="7"/>
  <c r="LB247" i="7"/>
  <c r="KQ247" i="7"/>
  <c r="LC247" i="7"/>
  <c r="KR247" i="7"/>
  <c r="LD247" i="7"/>
  <c r="KS247" i="7"/>
  <c r="KT247" i="7"/>
  <c r="KU247" i="7"/>
  <c r="LF247" i="7"/>
  <c r="LG247" i="7"/>
  <c r="LE247" i="7"/>
  <c r="IE200" i="7"/>
  <c r="IQ200" i="7"/>
  <c r="IF200" i="7"/>
  <c r="IR200" i="7"/>
  <c r="IG200" i="7"/>
  <c r="IH200" i="7"/>
  <c r="II200" i="7"/>
  <c r="HX200" i="7"/>
  <c r="IJ200" i="7"/>
  <c r="HY200" i="7"/>
  <c r="IK200" i="7"/>
  <c r="HZ200" i="7"/>
  <c r="IL200" i="7"/>
  <c r="IA200" i="7"/>
  <c r="IM200" i="7"/>
  <c r="IC200" i="7"/>
  <c r="IO200" i="7"/>
  <c r="IB200" i="7"/>
  <c r="ID200" i="7"/>
  <c r="IN200" i="7"/>
  <c r="IP200" i="7"/>
  <c r="GL177" i="7"/>
  <c r="GX177" i="7"/>
  <c r="GM177" i="7"/>
  <c r="GN177" i="7"/>
  <c r="GO177" i="7"/>
  <c r="GD177" i="7"/>
  <c r="GP177" i="7"/>
  <c r="GE177" i="7"/>
  <c r="GQ177" i="7"/>
  <c r="GF177" i="7"/>
  <c r="GR177" i="7"/>
  <c r="GG177" i="7"/>
  <c r="GS177" i="7"/>
  <c r="GJ177" i="7"/>
  <c r="GV177" i="7"/>
  <c r="GH177" i="7"/>
  <c r="GI177" i="7"/>
  <c r="GK177" i="7"/>
  <c r="GT177" i="7"/>
  <c r="GU177" i="7"/>
  <c r="GW177" i="7"/>
  <c r="KX180" i="7"/>
  <c r="KY180" i="7"/>
  <c r="KZ180" i="7"/>
  <c r="KO180" i="7"/>
  <c r="LA180" i="7"/>
  <c r="KP180" i="7"/>
  <c r="LB180" i="7"/>
  <c r="KQ180" i="7"/>
  <c r="LC180" i="7"/>
  <c r="KR180" i="7"/>
  <c r="LD180" i="7"/>
  <c r="KS180" i="7"/>
  <c r="LE180" i="7"/>
  <c r="KT180" i="7"/>
  <c r="LF180" i="7"/>
  <c r="KU180" i="7"/>
  <c r="KV180" i="7"/>
  <c r="KW180" i="7"/>
  <c r="LG180" i="7"/>
  <c r="LH180" i="7"/>
  <c r="LI180" i="7"/>
  <c r="HX260" i="7"/>
  <c r="IK260" i="7"/>
  <c r="HZ260" i="7"/>
  <c r="IL260" i="7"/>
  <c r="IA260" i="7"/>
  <c r="IM260" i="7"/>
  <c r="IB260" i="7"/>
  <c r="IN260" i="7"/>
  <c r="IC260" i="7"/>
  <c r="IO260" i="7"/>
  <c r="ID260" i="7"/>
  <c r="IP260" i="7"/>
  <c r="IG260" i="7"/>
  <c r="IE260" i="7"/>
  <c r="IF260" i="7"/>
  <c r="IH260" i="7"/>
  <c r="IQ260" i="7"/>
  <c r="IR260" i="7"/>
  <c r="ET236" i="7"/>
  <c r="EU236" i="7"/>
  <c r="EJ236" i="7"/>
  <c r="EV236" i="7"/>
  <c r="EK236" i="7"/>
  <c r="EW236" i="7"/>
  <c r="EL236" i="7"/>
  <c r="EX236" i="7"/>
  <c r="EM236" i="7"/>
  <c r="EY236" i="7"/>
  <c r="EN236" i="7"/>
  <c r="EZ236" i="7"/>
  <c r="EQ236" i="7"/>
  <c r="FC236" i="7"/>
  <c r="FD236" i="7"/>
  <c r="EO236" i="7"/>
  <c r="EP236" i="7"/>
  <c r="ER236" i="7"/>
  <c r="ES236" i="7"/>
  <c r="FA236" i="7"/>
  <c r="FB236" i="7"/>
  <c r="IF188" i="7"/>
  <c r="IR188" i="7"/>
  <c r="IG188" i="7"/>
  <c r="IH188" i="7"/>
  <c r="II188" i="7"/>
  <c r="IJ188" i="7"/>
  <c r="IK188" i="7"/>
  <c r="HZ188" i="7"/>
  <c r="IL188" i="7"/>
  <c r="IA188" i="7"/>
  <c r="IM188" i="7"/>
  <c r="ID188" i="7"/>
  <c r="IP188" i="7"/>
  <c r="IB188" i="7"/>
  <c r="IC188" i="7"/>
  <c r="IE188" i="7"/>
  <c r="IN188" i="7"/>
  <c r="IO188" i="7"/>
  <c r="IQ188" i="7"/>
  <c r="GL216" i="7"/>
  <c r="GX216" i="7"/>
  <c r="GM216" i="7"/>
  <c r="GN216" i="7"/>
  <c r="GO216" i="7"/>
  <c r="GP216" i="7"/>
  <c r="GQ216" i="7"/>
  <c r="GF216" i="7"/>
  <c r="GR216" i="7"/>
  <c r="GG216" i="7"/>
  <c r="GS216" i="7"/>
  <c r="GJ216" i="7"/>
  <c r="GV216" i="7"/>
  <c r="GW216" i="7"/>
  <c r="GH216" i="7"/>
  <c r="GI216" i="7"/>
  <c r="GT216" i="7"/>
  <c r="GK216" i="7"/>
  <c r="GU216" i="7"/>
  <c r="KX174" i="7"/>
  <c r="KS174" i="7"/>
  <c r="KY174" i="7"/>
  <c r="KZ174" i="7"/>
  <c r="KO174" i="7"/>
  <c r="LA174" i="7"/>
  <c r="KP174" i="7"/>
  <c r="LB174" i="7"/>
  <c r="LE174" i="7"/>
  <c r="KQ174" i="7"/>
  <c r="LC174" i="7"/>
  <c r="KR174" i="7"/>
  <c r="LD174" i="7"/>
  <c r="KT174" i="7"/>
  <c r="LF174" i="7"/>
  <c r="KU174" i="7"/>
  <c r="LG174" i="7"/>
  <c r="KV174" i="7"/>
  <c r="LH174" i="7"/>
  <c r="LI174" i="7"/>
  <c r="KW174" i="7"/>
  <c r="IY211" i="7"/>
  <c r="JK211" i="7"/>
  <c r="IZ211" i="7"/>
  <c r="JL211" i="7"/>
  <c r="JA211" i="7"/>
  <c r="JM211" i="7"/>
  <c r="JB211" i="7"/>
  <c r="JN211" i="7"/>
  <c r="JC211" i="7"/>
  <c r="JO211" i="7"/>
  <c r="JD211" i="7"/>
  <c r="BN323" i="7" s="1"/>
  <c r="JE211" i="7"/>
  <c r="JF211" i="7"/>
  <c r="JG211" i="7"/>
  <c r="IW211" i="7"/>
  <c r="JI211" i="7"/>
  <c r="JH211" i="7"/>
  <c r="JJ211" i="7"/>
  <c r="IX211" i="7"/>
  <c r="GH261" i="7"/>
  <c r="GT261" i="7"/>
  <c r="GI261" i="7"/>
  <c r="GU261" i="7"/>
  <c r="GJ261" i="7"/>
  <c r="GV261" i="7"/>
  <c r="GK261" i="7"/>
  <c r="GW261" i="7"/>
  <c r="GL261" i="7"/>
  <c r="GX261" i="7"/>
  <c r="GM261" i="7"/>
  <c r="GN261" i="7"/>
  <c r="GO261" i="7"/>
  <c r="GF261" i="7"/>
  <c r="GR261" i="7"/>
  <c r="GP261" i="7"/>
  <c r="GQ261" i="7"/>
  <c r="GS261" i="7"/>
  <c r="GD261" i="7"/>
  <c r="GE261" i="7"/>
  <c r="GG261" i="7"/>
  <c r="JW237" i="7"/>
  <c r="KI237" i="7"/>
  <c r="JX237" i="7"/>
  <c r="KJ237" i="7"/>
  <c r="JY237" i="7"/>
  <c r="KK237" i="7"/>
  <c r="JZ237" i="7"/>
  <c r="KA237" i="7"/>
  <c r="KC237" i="7"/>
  <c r="JR237" i="7"/>
  <c r="KD237" i="7"/>
  <c r="JV237" i="7"/>
  <c r="KB237" i="7"/>
  <c r="KE237" i="7"/>
  <c r="KF237" i="7"/>
  <c r="KH237" i="7"/>
  <c r="KL237" i="7"/>
  <c r="JS237" i="7"/>
  <c r="KG237" i="7"/>
  <c r="JT237" i="7"/>
  <c r="JU237" i="7"/>
  <c r="GH189" i="7"/>
  <c r="GT189" i="7"/>
  <c r="GI189" i="7"/>
  <c r="GU189" i="7"/>
  <c r="GJ189" i="7"/>
  <c r="GV189" i="7"/>
  <c r="GL189" i="7"/>
  <c r="GX189" i="7"/>
  <c r="GM189" i="7"/>
  <c r="GN189" i="7"/>
  <c r="GO189" i="7"/>
  <c r="GD189" i="7"/>
  <c r="GP189" i="7"/>
  <c r="GF189" i="7"/>
  <c r="GR189" i="7"/>
  <c r="GQ189" i="7"/>
  <c r="GS189" i="7"/>
  <c r="GW189" i="7"/>
  <c r="GE189" i="7"/>
  <c r="GG189" i="7"/>
  <c r="GK189" i="7"/>
  <c r="KV202" i="7"/>
  <c r="LH202" i="7"/>
  <c r="KW202" i="7"/>
  <c r="LI202" i="7"/>
  <c r="KX202" i="7"/>
  <c r="KY202" i="7"/>
  <c r="KZ202" i="7"/>
  <c r="KO202" i="7"/>
  <c r="LA202" i="7"/>
  <c r="KP202" i="7"/>
  <c r="LB202" i="7"/>
  <c r="KQ202" i="7"/>
  <c r="LC202" i="7"/>
  <c r="KR202" i="7"/>
  <c r="LD202" i="7"/>
  <c r="KT202" i="7"/>
  <c r="LF202" i="7"/>
  <c r="LE202" i="7"/>
  <c r="LG202" i="7"/>
  <c r="KS202" i="7"/>
  <c r="KU202" i="7"/>
  <c r="IY176" i="7"/>
  <c r="JK176" i="7"/>
  <c r="IZ176" i="7"/>
  <c r="JL176" i="7"/>
  <c r="JA176" i="7"/>
  <c r="JM176" i="7"/>
  <c r="JB176" i="7"/>
  <c r="JN176" i="7"/>
  <c r="JC176" i="7"/>
  <c r="JO176" i="7"/>
  <c r="JE176" i="7"/>
  <c r="JF176" i="7"/>
  <c r="JJ176" i="7"/>
  <c r="IU176" i="7"/>
  <c r="IW176" i="7"/>
  <c r="IX176" i="7"/>
  <c r="IV176" i="7"/>
  <c r="JD176" i="7"/>
  <c r="JG176" i="7"/>
  <c r="JH176" i="7"/>
  <c r="JI176" i="7"/>
  <c r="KR213" i="7"/>
  <c r="LD213" i="7"/>
  <c r="KS213" i="7"/>
  <c r="LE213" i="7"/>
  <c r="KT213" i="7"/>
  <c r="LF213" i="7"/>
  <c r="KU213" i="7"/>
  <c r="LG213" i="7"/>
  <c r="KV213" i="7"/>
  <c r="LH213" i="7"/>
  <c r="KW213" i="7"/>
  <c r="LI213" i="7"/>
  <c r="KX213" i="7"/>
  <c r="KY213" i="7"/>
  <c r="KZ213" i="7"/>
  <c r="KO213" i="7"/>
  <c r="KP213" i="7"/>
  <c r="KQ213" i="7"/>
  <c r="LA213" i="7"/>
  <c r="LB213" i="7"/>
  <c r="LC213" i="7"/>
  <c r="IC238" i="7"/>
  <c r="IO238" i="7"/>
  <c r="ID238" i="7"/>
  <c r="IP238" i="7"/>
  <c r="IE238" i="7"/>
  <c r="IQ238" i="7"/>
  <c r="IF238" i="7"/>
  <c r="IR238" i="7"/>
  <c r="IG238" i="7"/>
  <c r="IH238" i="7"/>
  <c r="II238" i="7"/>
  <c r="HX238" i="7"/>
  <c r="IJ238" i="7"/>
  <c r="IA238" i="7"/>
  <c r="IM238" i="7"/>
  <c r="HY238" i="7"/>
  <c r="HZ238" i="7"/>
  <c r="IB238" i="7"/>
  <c r="IN238" i="7"/>
  <c r="IK238" i="7"/>
  <c r="IL238" i="7"/>
  <c r="EN250" i="7"/>
  <c r="EZ250" i="7"/>
  <c r="EO250" i="7"/>
  <c r="FA250" i="7"/>
  <c r="EQ250" i="7"/>
  <c r="FC250" i="7"/>
  <c r="ER250" i="7"/>
  <c r="FD250" i="7"/>
  <c r="ES250" i="7"/>
  <c r="ET250" i="7"/>
  <c r="EK250" i="7"/>
  <c r="EW250" i="7"/>
  <c r="EL250" i="7"/>
  <c r="EM250" i="7"/>
  <c r="EP250" i="7"/>
  <c r="EU250" i="7"/>
  <c r="EV250" i="7"/>
  <c r="EX250" i="7"/>
  <c r="EY250" i="7"/>
  <c r="FB250" i="7"/>
  <c r="EJ250" i="7"/>
  <c r="IY203" i="7"/>
  <c r="JK203" i="7"/>
  <c r="IZ203" i="7"/>
  <c r="JL203" i="7"/>
  <c r="JA203" i="7"/>
  <c r="JM203" i="7"/>
  <c r="JB203" i="7"/>
  <c r="JN203" i="7"/>
  <c r="JC203" i="7"/>
  <c r="JO203" i="7"/>
  <c r="JD203" i="7"/>
  <c r="JE203" i="7"/>
  <c r="JF203" i="7"/>
  <c r="IU203" i="7"/>
  <c r="JG203" i="7"/>
  <c r="IW203" i="7"/>
  <c r="JI203" i="7"/>
  <c r="IV203" i="7"/>
  <c r="IX203" i="7"/>
  <c r="JH203" i="7"/>
  <c r="JJ203" i="7"/>
  <c r="HC169" i="7"/>
  <c r="HO169" i="7"/>
  <c r="HD169" i="7"/>
  <c r="HP169" i="7"/>
  <c r="HE169" i="7"/>
  <c r="HQ169" i="7"/>
  <c r="HF169" i="7"/>
  <c r="HR169" i="7"/>
  <c r="HG169" i="7"/>
  <c r="HS169" i="7"/>
  <c r="HH169" i="7"/>
  <c r="HT169" i="7"/>
  <c r="HI169" i="7"/>
  <c r="HU169" i="7"/>
  <c r="HJ169" i="7"/>
  <c r="BL319" i="7" s="1"/>
  <c r="HK169" i="7"/>
  <c r="ET224" i="7"/>
  <c r="EJ224" i="7"/>
  <c r="EW224" i="7"/>
  <c r="EL224" i="7"/>
  <c r="EX224" i="7"/>
  <c r="EM224" i="7"/>
  <c r="EY224" i="7"/>
  <c r="EN224" i="7"/>
  <c r="EZ224" i="7"/>
  <c r="EQ224" i="7"/>
  <c r="FC224" i="7"/>
  <c r="FD224" i="7"/>
  <c r="EO224" i="7"/>
  <c r="EP224" i="7"/>
  <c r="ER224" i="7"/>
  <c r="FA224" i="7"/>
  <c r="FB224" i="7"/>
  <c r="IF251" i="7"/>
  <c r="IR251" i="7"/>
  <c r="IG251" i="7"/>
  <c r="IH251" i="7"/>
  <c r="II251" i="7"/>
  <c r="HX251" i="7"/>
  <c r="IJ251" i="7"/>
  <c r="HY251" i="7"/>
  <c r="IK251" i="7"/>
  <c r="HZ251" i="7"/>
  <c r="IL251" i="7"/>
  <c r="IA251" i="7"/>
  <c r="IM251" i="7"/>
  <c r="ID251" i="7"/>
  <c r="IP251" i="7"/>
  <c r="IB251" i="7"/>
  <c r="IC251" i="7"/>
  <c r="IE251" i="7"/>
  <c r="IN251" i="7"/>
  <c r="IO251" i="7"/>
  <c r="IQ251" i="7"/>
  <c r="FT204" i="7"/>
  <c r="FI204" i="7"/>
  <c r="FU204" i="7"/>
  <c r="FJ204" i="7"/>
  <c r="FV204" i="7"/>
  <c r="FK204" i="7"/>
  <c r="FW204" i="7"/>
  <c r="FL204" i="7"/>
  <c r="FX204" i="7"/>
  <c r="FM204" i="7"/>
  <c r="FY204" i="7"/>
  <c r="FN204" i="7"/>
  <c r="FZ204" i="7"/>
  <c r="FO204" i="7"/>
  <c r="GA204" i="7"/>
  <c r="FP204" i="7"/>
  <c r="FQ204" i="7"/>
  <c r="KD186" i="7"/>
  <c r="JY186" i="7"/>
  <c r="KE186" i="7"/>
  <c r="KK186" i="7"/>
  <c r="JT186" i="7"/>
  <c r="KF186" i="7"/>
  <c r="JU186" i="7"/>
  <c r="KG186" i="7"/>
  <c r="JV186" i="7"/>
  <c r="KH186" i="7"/>
  <c r="JW186" i="7"/>
  <c r="KI186" i="7"/>
  <c r="JX186" i="7"/>
  <c r="KJ186" i="7"/>
  <c r="JZ186" i="7"/>
  <c r="KL186" i="7"/>
  <c r="KA186" i="7"/>
  <c r="KB186" i="7"/>
  <c r="KC186" i="7"/>
  <c r="IF263" i="7"/>
  <c r="IR263" i="7"/>
  <c r="IG263" i="7"/>
  <c r="IH263" i="7"/>
  <c r="HX263" i="7"/>
  <c r="IK263" i="7"/>
  <c r="HZ263" i="7"/>
  <c r="IL263" i="7"/>
  <c r="IA263" i="7"/>
  <c r="IM263" i="7"/>
  <c r="ID263" i="7"/>
  <c r="IP263" i="7"/>
  <c r="IB263" i="7"/>
  <c r="IC263" i="7"/>
  <c r="IE263" i="7"/>
  <c r="IQ263" i="7"/>
  <c r="IN263" i="7"/>
  <c r="IO263" i="7"/>
  <c r="FN196" i="7"/>
  <c r="FZ196" i="7"/>
  <c r="FO196" i="7"/>
  <c r="GA196" i="7"/>
  <c r="FP196" i="7"/>
  <c r="FQ196" i="7"/>
  <c r="FG196" i="7"/>
  <c r="FH196" i="7"/>
  <c r="FT196" i="7"/>
  <c r="FI196" i="7"/>
  <c r="FU196" i="7"/>
  <c r="FJ196" i="7"/>
  <c r="FV196" i="7"/>
  <c r="FL196" i="7"/>
  <c r="FX196" i="7"/>
  <c r="FK196" i="7"/>
  <c r="FM196" i="7"/>
  <c r="FW196" i="7"/>
  <c r="FY196" i="7"/>
  <c r="JR231" i="7"/>
  <c r="JS231" i="7"/>
  <c r="KE231" i="7"/>
  <c r="JT231" i="7"/>
  <c r="KF231" i="7"/>
  <c r="JU231" i="7"/>
  <c r="KG231" i="7"/>
  <c r="JW231" i="7"/>
  <c r="KI231" i="7"/>
  <c r="JX231" i="7"/>
  <c r="KJ231" i="7"/>
  <c r="KA231" i="7"/>
  <c r="KB231" i="7"/>
  <c r="KH231" i="7"/>
  <c r="KK231" i="7"/>
  <c r="KL231" i="7"/>
  <c r="JV231" i="7"/>
  <c r="JY231" i="7"/>
  <c r="JZ231" i="7"/>
  <c r="GJ240" i="7"/>
  <c r="GV240" i="7"/>
  <c r="GK240" i="7"/>
  <c r="GW240" i="7"/>
  <c r="GL240" i="7"/>
  <c r="GX240" i="7"/>
  <c r="GM240" i="7"/>
  <c r="GN240" i="7"/>
  <c r="GO240" i="7"/>
  <c r="GD240" i="7"/>
  <c r="GP240" i="7"/>
  <c r="GG240" i="7"/>
  <c r="GS240" i="7"/>
  <c r="GE240" i="7"/>
  <c r="GF240" i="7"/>
  <c r="GH240" i="7"/>
  <c r="GI240" i="7"/>
  <c r="GQ240" i="7"/>
  <c r="GR240" i="7"/>
  <c r="GU240" i="7"/>
  <c r="GT240" i="7"/>
  <c r="JS252" i="7"/>
  <c r="KE252" i="7"/>
  <c r="JT252" i="7"/>
  <c r="KF252" i="7"/>
  <c r="JU252" i="7"/>
  <c r="KG252" i="7"/>
  <c r="JV252" i="7"/>
  <c r="KH252" i="7"/>
  <c r="JX252" i="7"/>
  <c r="KJ252" i="7"/>
  <c r="JY252" i="7"/>
  <c r="KK252" i="7"/>
  <c r="KL252" i="7"/>
  <c r="KB252" i="7"/>
  <c r="KI252" i="7"/>
  <c r="JR252" i="7"/>
  <c r="JW252" i="7"/>
  <c r="KA252" i="7"/>
  <c r="KC252" i="7"/>
  <c r="KD252" i="7"/>
  <c r="HC206" i="7"/>
  <c r="HO206" i="7"/>
  <c r="HE206" i="7"/>
  <c r="HQ206" i="7"/>
  <c r="HF206" i="7"/>
  <c r="HR206" i="7"/>
  <c r="HG206" i="7"/>
  <c r="HS206" i="7"/>
  <c r="HH206" i="7"/>
  <c r="HT206" i="7"/>
  <c r="HI206" i="7"/>
  <c r="HU206" i="7"/>
  <c r="HJ206" i="7"/>
  <c r="HM206" i="7"/>
  <c r="HL206" i="7"/>
  <c r="HN206" i="7"/>
  <c r="HP206" i="7"/>
  <c r="HD206" i="7"/>
  <c r="HK206" i="7"/>
  <c r="FN167" i="7"/>
  <c r="FZ167" i="7"/>
  <c r="FO167" i="7"/>
  <c r="GA167" i="7"/>
  <c r="FP167" i="7"/>
  <c r="FQ167" i="7"/>
  <c r="FR167" i="7"/>
  <c r="FG167" i="7"/>
  <c r="FS167" i="7"/>
  <c r="FI167" i="7"/>
  <c r="FU167" i="7"/>
  <c r="FL167" i="7"/>
  <c r="FX167" i="7"/>
  <c r="FW167" i="7"/>
  <c r="FY167" i="7"/>
  <c r="FH167" i="7"/>
  <c r="FJ167" i="7"/>
  <c r="FM167" i="7"/>
  <c r="FK167" i="7"/>
  <c r="FT167" i="7"/>
  <c r="FV167" i="7"/>
  <c r="KC227" i="7"/>
  <c r="KD227" i="7"/>
  <c r="KE227" i="7"/>
  <c r="JT227" i="7"/>
  <c r="KF227" i="7"/>
  <c r="JU227" i="7"/>
  <c r="KG227" i="7"/>
  <c r="JW227" i="7"/>
  <c r="KI227" i="7"/>
  <c r="JX227" i="7"/>
  <c r="KJ227" i="7"/>
  <c r="KA227" i="7"/>
  <c r="JV227" i="7"/>
  <c r="JY227" i="7"/>
  <c r="JZ227" i="7"/>
  <c r="KH227" i="7"/>
  <c r="KB227" i="7"/>
  <c r="KL227" i="7"/>
  <c r="KK227" i="7"/>
  <c r="HZ265" i="7"/>
  <c r="IL265" i="7"/>
  <c r="IA265" i="7"/>
  <c r="IM265" i="7"/>
  <c r="IB265" i="7"/>
  <c r="IN265" i="7"/>
  <c r="IC265" i="7"/>
  <c r="IO265" i="7"/>
  <c r="ID265" i="7"/>
  <c r="IP265" i="7"/>
  <c r="IE265" i="7"/>
  <c r="IQ265" i="7"/>
  <c r="IF265" i="7"/>
  <c r="IR265" i="7"/>
  <c r="IG265" i="7"/>
  <c r="HX265" i="7"/>
  <c r="IH265" i="7"/>
  <c r="IK265" i="7"/>
  <c r="KS199" i="7"/>
  <c r="LE199" i="7"/>
  <c r="KT199" i="7"/>
  <c r="LF199" i="7"/>
  <c r="KU199" i="7"/>
  <c r="LG199" i="7"/>
  <c r="KV199" i="7"/>
  <c r="LH199" i="7"/>
  <c r="KW199" i="7"/>
  <c r="LI199" i="7"/>
  <c r="KX199" i="7"/>
  <c r="KY199" i="7"/>
  <c r="KZ199" i="7"/>
  <c r="KO199" i="7"/>
  <c r="LA199" i="7"/>
  <c r="KQ199" i="7"/>
  <c r="LC199" i="7"/>
  <c r="KP199" i="7"/>
  <c r="KR199" i="7"/>
  <c r="LB199" i="7"/>
  <c r="LD199" i="7"/>
  <c r="EK253" i="7"/>
  <c r="EW253" i="7"/>
  <c r="EL253" i="7"/>
  <c r="EX253" i="7"/>
  <c r="EN253" i="7"/>
  <c r="EZ253" i="7"/>
  <c r="EO253" i="7"/>
  <c r="FA253" i="7"/>
  <c r="EP253" i="7"/>
  <c r="FB253" i="7"/>
  <c r="EQ253" i="7"/>
  <c r="FC253" i="7"/>
  <c r="ET253" i="7"/>
  <c r="EM253" i="7"/>
  <c r="ER253" i="7"/>
  <c r="ES253" i="7"/>
  <c r="EU253" i="7"/>
  <c r="EV253" i="7"/>
  <c r="FD253" i="7"/>
  <c r="EY253" i="7"/>
  <c r="JB207" i="7"/>
  <c r="JN207" i="7"/>
  <c r="JC207" i="7"/>
  <c r="JO207" i="7"/>
  <c r="JE207" i="7"/>
  <c r="IX207" i="7"/>
  <c r="JM207" i="7"/>
  <c r="IY207" i="7"/>
  <c r="IZ207" i="7"/>
  <c r="JA207" i="7"/>
  <c r="JD207" i="7"/>
  <c r="JG207" i="7"/>
  <c r="JH207" i="7"/>
  <c r="JL207" i="7"/>
  <c r="IU207" i="7"/>
  <c r="IV207" i="7"/>
  <c r="IW207" i="7"/>
  <c r="JJ207" i="7"/>
  <c r="JI207" i="7"/>
  <c r="JK207" i="7"/>
  <c r="JF207" i="7"/>
  <c r="HC165" i="7"/>
  <c r="HO165" i="7"/>
  <c r="HD165" i="7"/>
  <c r="HP165" i="7"/>
  <c r="HE165" i="7"/>
  <c r="HQ165" i="7"/>
  <c r="HF165" i="7"/>
  <c r="HR165" i="7"/>
  <c r="HG165" i="7"/>
  <c r="HS165" i="7"/>
  <c r="HH165" i="7"/>
  <c r="HT165" i="7"/>
  <c r="HI165" i="7"/>
  <c r="HU165" i="7"/>
  <c r="HJ165" i="7"/>
  <c r="HA165" i="7"/>
  <c r="HM165" i="7"/>
  <c r="HB165" i="7"/>
  <c r="HK165" i="7"/>
  <c r="HL165" i="7"/>
  <c r="HN165" i="7"/>
  <c r="EN254" i="7"/>
  <c r="EZ254" i="7"/>
  <c r="EO254" i="7"/>
  <c r="FA254" i="7"/>
  <c r="EQ254" i="7"/>
  <c r="FC254" i="7"/>
  <c r="ER254" i="7"/>
  <c r="FD254" i="7"/>
  <c r="ES254" i="7"/>
  <c r="ET254" i="7"/>
  <c r="EW254" i="7"/>
  <c r="EM254" i="7"/>
  <c r="EP254" i="7"/>
  <c r="EX254" i="7"/>
  <c r="EY254" i="7"/>
  <c r="FB254" i="7"/>
  <c r="EJ254" i="7"/>
  <c r="EL254" i="7"/>
  <c r="FN178" i="7"/>
  <c r="FZ178" i="7"/>
  <c r="FO178" i="7"/>
  <c r="GA178" i="7"/>
  <c r="FP178" i="7"/>
  <c r="FQ178" i="7"/>
  <c r="FR178" i="7"/>
  <c r="FG178" i="7"/>
  <c r="FS178" i="7"/>
  <c r="FI178" i="7"/>
  <c r="FU178" i="7"/>
  <c r="FL178" i="7"/>
  <c r="FX178" i="7"/>
  <c r="FH178" i="7"/>
  <c r="FJ178" i="7"/>
  <c r="FK178" i="7"/>
  <c r="FT178" i="7"/>
  <c r="FV178" i="7"/>
  <c r="FY178" i="7"/>
  <c r="FW178" i="7"/>
  <c r="FM178" i="7"/>
  <c r="KY264" i="7"/>
  <c r="KZ264" i="7"/>
  <c r="KP264" i="7"/>
  <c r="LB264" i="7"/>
  <c r="KQ264" i="7"/>
  <c r="LC264" i="7"/>
  <c r="KR264" i="7"/>
  <c r="LD264" i="7"/>
  <c r="KS264" i="7"/>
  <c r="LE264" i="7"/>
  <c r="KT264" i="7"/>
  <c r="LF264" i="7"/>
  <c r="KO264" i="7"/>
  <c r="KU264" i="7"/>
  <c r="KV264" i="7"/>
  <c r="KW264" i="7"/>
  <c r="KX264" i="7"/>
  <c r="LA264" i="7"/>
  <c r="LG264" i="7"/>
  <c r="LH264" i="7"/>
  <c r="LI264" i="7"/>
  <c r="GG243" i="7"/>
  <c r="GH243" i="7"/>
  <c r="GD243" i="7"/>
  <c r="GN243" i="7"/>
  <c r="GO243" i="7"/>
  <c r="GP243" i="7"/>
  <c r="GQ243" i="7"/>
  <c r="GR243" i="7"/>
  <c r="GE243" i="7"/>
  <c r="GS243" i="7"/>
  <c r="GF243" i="7"/>
  <c r="GT243" i="7"/>
  <c r="GI243" i="7"/>
  <c r="GU243" i="7"/>
  <c r="GJ243" i="7"/>
  <c r="GV243" i="7"/>
  <c r="GL243" i="7"/>
  <c r="GX243" i="7"/>
  <c r="GK243" i="7"/>
  <c r="GM243" i="7"/>
  <c r="GW243" i="7"/>
  <c r="KB255" i="7"/>
  <c r="KC255" i="7"/>
  <c r="JR255" i="7"/>
  <c r="KD255" i="7"/>
  <c r="JS255" i="7"/>
  <c r="KE255" i="7"/>
  <c r="JU255" i="7"/>
  <c r="KG255" i="7"/>
  <c r="JV255" i="7"/>
  <c r="KH255" i="7"/>
  <c r="JW255" i="7"/>
  <c r="KI255" i="7"/>
  <c r="JY255" i="7"/>
  <c r="KK255" i="7"/>
  <c r="JT255" i="7"/>
  <c r="JZ255" i="7"/>
  <c r="KA255" i="7"/>
  <c r="KL255" i="7"/>
  <c r="KF255" i="7"/>
  <c r="KJ255" i="7"/>
  <c r="JX255" i="7"/>
  <c r="HC210" i="7"/>
  <c r="HO210" i="7"/>
  <c r="HE210" i="7"/>
  <c r="HQ210" i="7"/>
  <c r="HF210" i="7"/>
  <c r="HR210" i="7"/>
  <c r="HG210" i="7"/>
  <c r="HS210" i="7"/>
  <c r="HH210" i="7"/>
  <c r="HT210" i="7"/>
  <c r="HI210" i="7"/>
  <c r="HU210" i="7"/>
  <c r="HJ210" i="7"/>
  <c r="HA210" i="7"/>
  <c r="HM210" i="7"/>
  <c r="HB210" i="7"/>
  <c r="HD210" i="7"/>
  <c r="HK210" i="7"/>
  <c r="HL210" i="7"/>
  <c r="HN210" i="7"/>
  <c r="HP210" i="7"/>
  <c r="FK162" i="7"/>
  <c r="FW162" i="7"/>
  <c r="FL162" i="7"/>
  <c r="FX162" i="7"/>
  <c r="FM162" i="7"/>
  <c r="FY162" i="7"/>
  <c r="FN162" i="7"/>
  <c r="FZ162" i="7"/>
  <c r="FO162" i="7"/>
  <c r="GA162" i="7"/>
  <c r="FP162" i="7"/>
  <c r="FI162" i="7"/>
  <c r="FU162" i="7"/>
  <c r="FT162" i="7"/>
  <c r="FV162" i="7"/>
  <c r="FJ162" i="7"/>
  <c r="FQ162" i="7"/>
  <c r="JW229" i="7"/>
  <c r="KI229" i="7"/>
  <c r="JX229" i="7"/>
  <c r="KJ229" i="7"/>
  <c r="JY229" i="7"/>
  <c r="KK229" i="7"/>
  <c r="JZ229" i="7"/>
  <c r="KL229" i="7"/>
  <c r="KA229" i="7"/>
  <c r="JR229" i="7"/>
  <c r="JU229" i="7"/>
  <c r="KG229" i="7"/>
  <c r="KH229" i="7"/>
  <c r="JS229" i="7"/>
  <c r="JT229" i="7"/>
  <c r="KB229" i="7"/>
  <c r="JV229" i="7"/>
  <c r="KE229" i="7"/>
  <c r="KF229" i="7"/>
  <c r="KR230" i="7"/>
  <c r="KS230" i="7"/>
  <c r="KQ230" i="7"/>
  <c r="LE230" i="7"/>
  <c r="KT230" i="7"/>
  <c r="LF230" i="7"/>
  <c r="KU230" i="7"/>
  <c r="LG230" i="7"/>
  <c r="KV230" i="7"/>
  <c r="LH230" i="7"/>
  <c r="KW230" i="7"/>
  <c r="LI230" i="7"/>
  <c r="KX230" i="7"/>
  <c r="KY230" i="7"/>
  <c r="LA230" i="7"/>
  <c r="KO230" i="7"/>
  <c r="KP230" i="7"/>
  <c r="LB230" i="7"/>
  <c r="LC230" i="7"/>
  <c r="LD230" i="7"/>
  <c r="LA197" i="7"/>
  <c r="LB197" i="7"/>
  <c r="KQ197" i="7"/>
  <c r="LC197" i="7"/>
  <c r="KR197" i="7"/>
  <c r="LD197" i="7"/>
  <c r="KS197" i="7"/>
  <c r="LE197" i="7"/>
  <c r="KT197" i="7"/>
  <c r="LF197" i="7"/>
  <c r="KU197" i="7"/>
  <c r="LG197" i="7"/>
  <c r="KV197" i="7"/>
  <c r="LH197" i="7"/>
  <c r="KW197" i="7"/>
  <c r="LI197" i="7"/>
  <c r="KX197" i="7"/>
  <c r="KY197" i="7"/>
  <c r="KZ197" i="7"/>
  <c r="IV179" i="7"/>
  <c r="JH179" i="7"/>
  <c r="IW179" i="7"/>
  <c r="JI179" i="7"/>
  <c r="IX179" i="7"/>
  <c r="JJ179" i="7"/>
  <c r="IY179" i="7"/>
  <c r="JK179" i="7"/>
  <c r="IZ179" i="7"/>
  <c r="JL179" i="7"/>
  <c r="JB179" i="7"/>
  <c r="JN179" i="7"/>
  <c r="JC179" i="7"/>
  <c r="JO179" i="7"/>
  <c r="JF179" i="7"/>
  <c r="JG179" i="7"/>
  <c r="JM179" i="7"/>
  <c r="IU179" i="7"/>
  <c r="JA179" i="7"/>
  <c r="JD179" i="7"/>
  <c r="JE179" i="7"/>
  <c r="GK258" i="7"/>
  <c r="GW258" i="7"/>
  <c r="GL258" i="7"/>
  <c r="GX258" i="7"/>
  <c r="GM258" i="7"/>
  <c r="GN258" i="7"/>
  <c r="GO258" i="7"/>
  <c r="GD258" i="7"/>
  <c r="GP258" i="7"/>
  <c r="GE258" i="7"/>
  <c r="GQ258" i="7"/>
  <c r="GF258" i="7"/>
  <c r="GR258" i="7"/>
  <c r="GG258" i="7"/>
  <c r="GI258" i="7"/>
  <c r="GU258" i="7"/>
  <c r="GH258" i="7"/>
  <c r="GS258" i="7"/>
  <c r="GV258" i="7"/>
  <c r="GJ258" i="7"/>
  <c r="GT258" i="7"/>
  <c r="KV259" i="7"/>
  <c r="LH259" i="7"/>
  <c r="KW259" i="7"/>
  <c r="LI259" i="7"/>
  <c r="KX259" i="7"/>
  <c r="KY259" i="7"/>
  <c r="KZ259" i="7"/>
  <c r="KO259" i="7"/>
  <c r="LA259" i="7"/>
  <c r="KP259" i="7"/>
  <c r="LB259" i="7"/>
  <c r="KQ259" i="7"/>
  <c r="LC259" i="7"/>
  <c r="KR259" i="7"/>
  <c r="KS259" i="7"/>
  <c r="KT259" i="7"/>
  <c r="KU259" i="7"/>
  <c r="LD259" i="7"/>
  <c r="LE259" i="7"/>
  <c r="LF259" i="7"/>
  <c r="LG259" i="7"/>
  <c r="FK211" i="7"/>
  <c r="FW211" i="7"/>
  <c r="FL211" i="7"/>
  <c r="FX211" i="7"/>
  <c r="FM211" i="7"/>
  <c r="FY211" i="7"/>
  <c r="FN211" i="7"/>
  <c r="FZ211" i="7"/>
  <c r="FO211" i="7"/>
  <c r="GA211" i="7"/>
  <c r="FP211" i="7"/>
  <c r="BI323" i="7" s="1"/>
  <c r="FQ211" i="7"/>
  <c r="FR211" i="7"/>
  <c r="FS211" i="7"/>
  <c r="FI211" i="7"/>
  <c r="FU211" i="7"/>
  <c r="FJ211" i="7"/>
  <c r="FT211" i="7"/>
  <c r="FV211" i="7"/>
  <c r="EN262" i="7"/>
  <c r="EZ262" i="7"/>
  <c r="ES262" i="7"/>
  <c r="EV262" i="7"/>
  <c r="EW262" i="7"/>
  <c r="ER262" i="7"/>
  <c r="EJ262" i="7"/>
  <c r="EX262" i="7"/>
  <c r="EK262" i="7"/>
  <c r="EY262" i="7"/>
  <c r="EL262" i="7"/>
  <c r="FA262" i="7"/>
  <c r="EM262" i="7"/>
  <c r="FB262" i="7"/>
  <c r="EO262" i="7"/>
  <c r="FC262" i="7"/>
  <c r="EP262" i="7"/>
  <c r="FD262" i="7"/>
  <c r="EQ262" i="7"/>
  <c r="ET262" i="7"/>
  <c r="EU262" i="7"/>
  <c r="KO170" i="7"/>
  <c r="LA170" i="7"/>
  <c r="KP170" i="7"/>
  <c r="LB170" i="7"/>
  <c r="KQ170" i="7"/>
  <c r="LC170" i="7"/>
  <c r="KR170" i="7"/>
  <c r="LD170" i="7"/>
  <c r="KS170" i="7"/>
  <c r="LE170" i="7"/>
  <c r="KT170" i="7"/>
  <c r="LF170" i="7"/>
  <c r="KU170" i="7"/>
  <c r="LG170" i="7"/>
  <c r="KV170" i="7"/>
  <c r="LH170" i="7"/>
  <c r="KW170" i="7"/>
  <c r="LI170" i="7"/>
  <c r="KX170" i="7"/>
  <c r="KY170" i="7"/>
  <c r="KZ170" i="7"/>
  <c r="JS192" i="7"/>
  <c r="KE192" i="7"/>
  <c r="JT192" i="7"/>
  <c r="KF192" i="7"/>
  <c r="JU192" i="7"/>
  <c r="KG192" i="7"/>
  <c r="JW192" i="7"/>
  <c r="KI192" i="7"/>
  <c r="JX192" i="7"/>
  <c r="KJ192" i="7"/>
  <c r="JY192" i="7"/>
  <c r="KK192" i="7"/>
  <c r="JZ192" i="7"/>
  <c r="KL192" i="7"/>
  <c r="KA192" i="7"/>
  <c r="KC192" i="7"/>
  <c r="JR192" i="7"/>
  <c r="JV192" i="7"/>
  <c r="KB192" i="7"/>
  <c r="KD192" i="7"/>
  <c r="KH192" i="7"/>
  <c r="HE199" i="7"/>
  <c r="HQ199" i="7"/>
  <c r="HF199" i="7"/>
  <c r="HR199" i="7"/>
  <c r="HG199" i="7"/>
  <c r="HS199" i="7"/>
  <c r="HH199" i="7"/>
  <c r="HT199" i="7"/>
  <c r="HI199" i="7"/>
  <c r="HU199" i="7"/>
  <c r="HJ199" i="7"/>
  <c r="HK199" i="7"/>
  <c r="HL199" i="7"/>
  <c r="HA199" i="7"/>
  <c r="HM199" i="7"/>
  <c r="HC199" i="7"/>
  <c r="HO199" i="7"/>
  <c r="HB199" i="7"/>
  <c r="HD199" i="7"/>
  <c r="HN199" i="7"/>
  <c r="HP199" i="7"/>
  <c r="GE264" i="7"/>
  <c r="GQ264" i="7"/>
  <c r="GF264" i="7"/>
  <c r="GR264" i="7"/>
  <c r="GG264" i="7"/>
  <c r="GS264" i="7"/>
  <c r="GH264" i="7"/>
  <c r="GT264" i="7"/>
  <c r="GI264" i="7"/>
  <c r="GU264" i="7"/>
  <c r="GJ264" i="7"/>
  <c r="GV264" i="7"/>
  <c r="GL264" i="7"/>
  <c r="GX264" i="7"/>
  <c r="GO264" i="7"/>
  <c r="GK264" i="7"/>
  <c r="GM264" i="7"/>
  <c r="GP264" i="7"/>
  <c r="GD264" i="7"/>
  <c r="GN264" i="7"/>
  <c r="GW264" i="7"/>
  <c r="JT228" i="7"/>
  <c r="KF228" i="7"/>
  <c r="JU228" i="7"/>
  <c r="KG228" i="7"/>
  <c r="JV228" i="7"/>
  <c r="KH228" i="7"/>
  <c r="JW228" i="7"/>
  <c r="KI228" i="7"/>
  <c r="JX228" i="7"/>
  <c r="KJ228" i="7"/>
  <c r="JZ228" i="7"/>
  <c r="KL228" i="7"/>
  <c r="KA228" i="7"/>
  <c r="JR228" i="7"/>
  <c r="KD228" i="7"/>
  <c r="JS228" i="7"/>
  <c r="JY228" i="7"/>
  <c r="KB228" i="7"/>
  <c r="KC228" i="7"/>
  <c r="KK228" i="7"/>
  <c r="KE228" i="7"/>
  <c r="GN255" i="7"/>
  <c r="GO255" i="7"/>
  <c r="GD255" i="7"/>
  <c r="GP255" i="7"/>
  <c r="GE255" i="7"/>
  <c r="GQ255" i="7"/>
  <c r="GF255" i="7"/>
  <c r="GR255" i="7"/>
  <c r="GG255" i="7"/>
  <c r="GS255" i="7"/>
  <c r="GH255" i="7"/>
  <c r="GT255" i="7"/>
  <c r="GI255" i="7"/>
  <c r="GU255" i="7"/>
  <c r="GJ255" i="7"/>
  <c r="GV255" i="7"/>
  <c r="GL255" i="7"/>
  <c r="GX255" i="7"/>
  <c r="GK255" i="7"/>
  <c r="GM255" i="7"/>
  <c r="GW255" i="7"/>
  <c r="P76" i="1"/>
  <c r="P132" i="1" s="1"/>
  <c r="D32" i="2"/>
  <c r="AX239" i="7"/>
  <c r="AW264" i="7"/>
  <c r="AW170" i="7"/>
  <c r="AV192" i="7"/>
  <c r="AX203" i="7"/>
  <c r="AZ192" i="7"/>
  <c r="BO203" i="7"/>
  <c r="BP206" i="7"/>
  <c r="BO170" i="7"/>
  <c r="BO165" i="7"/>
  <c r="BE206" i="7"/>
  <c r="CX236" i="7"/>
  <c r="BT243" i="7"/>
  <c r="BU244" i="7"/>
  <c r="CF244" i="7"/>
  <c r="DD248" i="7"/>
  <c r="DD257" i="7"/>
  <c r="CR264" i="7"/>
  <c r="CP264" i="7"/>
  <c r="BV164" i="7"/>
  <c r="CB167" i="7"/>
  <c r="CB170" i="7"/>
  <c r="BS170" i="7"/>
  <c r="ET219" i="7"/>
  <c r="EW219" i="7"/>
  <c r="EL219" i="7"/>
  <c r="EX219" i="7"/>
  <c r="EM219" i="7"/>
  <c r="EY219" i="7"/>
  <c r="EN219" i="7"/>
  <c r="EZ219" i="7"/>
  <c r="EQ219" i="7"/>
  <c r="FC219" i="7"/>
  <c r="FD219" i="7"/>
  <c r="EO219" i="7"/>
  <c r="ES219" i="7"/>
  <c r="EP219" i="7"/>
  <c r="ER219" i="7"/>
  <c r="FA219" i="7"/>
  <c r="FB219" i="7"/>
  <c r="ET206" i="7"/>
  <c r="EU206" i="7"/>
  <c r="EV206" i="7"/>
  <c r="EW206" i="7"/>
  <c r="EL206" i="7"/>
  <c r="EX206" i="7"/>
  <c r="EM206" i="7"/>
  <c r="EY206" i="7"/>
  <c r="EN206" i="7"/>
  <c r="EZ206" i="7"/>
  <c r="EQ206" i="7"/>
  <c r="FC206" i="7"/>
  <c r="FD206" i="7"/>
  <c r="ES206" i="7"/>
  <c r="EO206" i="7"/>
  <c r="EP206" i="7"/>
  <c r="ER206" i="7"/>
  <c r="FA206" i="7"/>
  <c r="FB206" i="7"/>
  <c r="EN213" i="7"/>
  <c r="EZ213" i="7"/>
  <c r="EO213" i="7"/>
  <c r="FA213" i="7"/>
  <c r="EP213" i="7"/>
  <c r="FB213" i="7"/>
  <c r="EQ213" i="7"/>
  <c r="FC213" i="7"/>
  <c r="ER213" i="7"/>
  <c r="FD213" i="7"/>
  <c r="ES213" i="7"/>
  <c r="ET213" i="7"/>
  <c r="EK213" i="7"/>
  <c r="EW213" i="7"/>
  <c r="EL213" i="7"/>
  <c r="EM213" i="7"/>
  <c r="EU213" i="7"/>
  <c r="EV213" i="7"/>
  <c r="EX213" i="7"/>
  <c r="EY213" i="7"/>
  <c r="EJ213" i="7"/>
  <c r="EQ185" i="7"/>
  <c r="FC185" i="7"/>
  <c r="ER185" i="7"/>
  <c r="FD185" i="7"/>
  <c r="ES185" i="7"/>
  <c r="ET185" i="7"/>
  <c r="EK185" i="7"/>
  <c r="EW185" i="7"/>
  <c r="EN185" i="7"/>
  <c r="EZ185" i="7"/>
  <c r="FA185" i="7"/>
  <c r="FB185" i="7"/>
  <c r="EJ185" i="7"/>
  <c r="EL185" i="7"/>
  <c r="EM185" i="7"/>
  <c r="EO185" i="7"/>
  <c r="EV185" i="7"/>
  <c r="EP185" i="7"/>
  <c r="EY185" i="7"/>
  <c r="EU185" i="7"/>
  <c r="EX185" i="7"/>
  <c r="ET178" i="7"/>
  <c r="EU178" i="7"/>
  <c r="EJ178" i="7"/>
  <c r="EV178" i="7"/>
  <c r="EK178" i="7"/>
  <c r="EW178" i="7"/>
  <c r="EN178" i="7"/>
  <c r="EZ178" i="7"/>
  <c r="EQ178" i="7"/>
  <c r="FC178" i="7"/>
  <c r="FD178" i="7"/>
  <c r="EL178" i="7"/>
  <c r="EM178" i="7"/>
  <c r="EO178" i="7"/>
  <c r="EP178" i="7"/>
  <c r="ER178" i="7"/>
  <c r="EY178" i="7"/>
  <c r="FB178" i="7"/>
  <c r="ES178" i="7"/>
  <c r="EX178" i="7"/>
  <c r="FA178" i="7"/>
  <c r="ET167" i="7"/>
  <c r="EU167" i="7"/>
  <c r="EJ167" i="7"/>
  <c r="EV167" i="7"/>
  <c r="EK167" i="7"/>
  <c r="EW167" i="7"/>
  <c r="EN167" i="7"/>
  <c r="EZ167" i="7"/>
  <c r="EQ167" i="7"/>
  <c r="FC167" i="7"/>
  <c r="FD167" i="7"/>
  <c r="EL167" i="7"/>
  <c r="EM167" i="7"/>
  <c r="EO167" i="7"/>
  <c r="EP167" i="7"/>
  <c r="ER167" i="7"/>
  <c r="EY167" i="7"/>
  <c r="ES167" i="7"/>
  <c r="EX167" i="7"/>
  <c r="FA167" i="7"/>
  <c r="FB167" i="7"/>
  <c r="IC234" i="7"/>
  <c r="IO234" i="7"/>
  <c r="ID234" i="7"/>
  <c r="IP234" i="7"/>
  <c r="IE234" i="7"/>
  <c r="IQ234" i="7"/>
  <c r="IF234" i="7"/>
  <c r="IR234" i="7"/>
  <c r="IG234" i="7"/>
  <c r="IH234" i="7"/>
  <c r="II234" i="7"/>
  <c r="HX234" i="7"/>
  <c r="IJ234" i="7"/>
  <c r="IA234" i="7"/>
  <c r="IM234" i="7"/>
  <c r="IL234" i="7"/>
  <c r="IN234" i="7"/>
  <c r="IB234" i="7"/>
  <c r="HY234" i="7"/>
  <c r="IK234" i="7"/>
  <c r="EQ247" i="7"/>
  <c r="FC247" i="7"/>
  <c r="ER247" i="7"/>
  <c r="FD247" i="7"/>
  <c r="ET247" i="7"/>
  <c r="EU247" i="7"/>
  <c r="EJ247" i="7"/>
  <c r="EV247" i="7"/>
  <c r="EK247" i="7"/>
  <c r="EW247" i="7"/>
  <c r="EN247" i="7"/>
  <c r="EZ247" i="7"/>
  <c r="EP247" i="7"/>
  <c r="EL247" i="7"/>
  <c r="ES247" i="7"/>
  <c r="EX247" i="7"/>
  <c r="EY247" i="7"/>
  <c r="FA247" i="7"/>
  <c r="FB247" i="7"/>
  <c r="EM247" i="7"/>
  <c r="EO247" i="7"/>
  <c r="IV200" i="7"/>
  <c r="JH200" i="7"/>
  <c r="IW200" i="7"/>
  <c r="JI200" i="7"/>
  <c r="IX200" i="7"/>
  <c r="JJ200" i="7"/>
  <c r="IY200" i="7"/>
  <c r="JK200" i="7"/>
  <c r="IZ200" i="7"/>
  <c r="JL200" i="7"/>
  <c r="JA200" i="7"/>
  <c r="JM200" i="7"/>
  <c r="JB200" i="7"/>
  <c r="JN200" i="7"/>
  <c r="JC200" i="7"/>
  <c r="JO200" i="7"/>
  <c r="JD200" i="7"/>
  <c r="JF200" i="7"/>
  <c r="JE200" i="7"/>
  <c r="JG200" i="7"/>
  <c r="IU200" i="7"/>
  <c r="HF177" i="7"/>
  <c r="HR177" i="7"/>
  <c r="HH177" i="7"/>
  <c r="HT177" i="7"/>
  <c r="HI177" i="7"/>
  <c r="HU177" i="7"/>
  <c r="HJ177" i="7"/>
  <c r="HK177" i="7"/>
  <c r="HL177" i="7"/>
  <c r="HA177" i="7"/>
  <c r="HM177" i="7"/>
  <c r="HD177" i="7"/>
  <c r="HP177" i="7"/>
  <c r="HC177" i="7"/>
  <c r="HE177" i="7"/>
  <c r="HG177" i="7"/>
  <c r="HN177" i="7"/>
  <c r="HO177" i="7"/>
  <c r="HQ177" i="7"/>
  <c r="HS177" i="7"/>
  <c r="HB177" i="7"/>
  <c r="FO246" i="7"/>
  <c r="GA246" i="7"/>
  <c r="FP246" i="7"/>
  <c r="FQ246" i="7"/>
  <c r="FR246" i="7"/>
  <c r="FI246" i="7"/>
  <c r="FU246" i="7"/>
  <c r="FJ246" i="7"/>
  <c r="FV246" i="7"/>
  <c r="FL246" i="7"/>
  <c r="FX246" i="7"/>
  <c r="FK246" i="7"/>
  <c r="FM246" i="7"/>
  <c r="FN246" i="7"/>
  <c r="FS246" i="7"/>
  <c r="FY246" i="7"/>
  <c r="FZ246" i="7"/>
  <c r="FT246" i="7"/>
  <c r="FW246" i="7"/>
  <c r="IU260" i="7"/>
  <c r="JH260" i="7"/>
  <c r="IX260" i="7"/>
  <c r="JJ260" i="7"/>
  <c r="IZ260" i="7"/>
  <c r="JL260" i="7"/>
  <c r="JA260" i="7"/>
  <c r="JM260" i="7"/>
  <c r="JD260" i="7"/>
  <c r="IW260" i="7"/>
  <c r="IY260" i="7"/>
  <c r="JB260" i="7"/>
  <c r="JC260" i="7"/>
  <c r="JE260" i="7"/>
  <c r="JI260" i="7"/>
  <c r="JK260" i="7"/>
  <c r="JN260" i="7"/>
  <c r="JO260" i="7"/>
  <c r="JE188" i="7"/>
  <c r="JF188" i="7"/>
  <c r="JG188" i="7"/>
  <c r="JH188" i="7"/>
  <c r="IX188" i="7"/>
  <c r="JN188" i="7"/>
  <c r="IY188" i="7"/>
  <c r="JO188" i="7"/>
  <c r="IZ188" i="7"/>
  <c r="JA188" i="7"/>
  <c r="JB188" i="7"/>
  <c r="JD188" i="7"/>
  <c r="JI188" i="7"/>
  <c r="JJ188" i="7"/>
  <c r="JK188" i="7"/>
  <c r="JL188" i="7"/>
  <c r="JM188" i="7"/>
  <c r="IW188" i="7"/>
  <c r="JC188" i="7"/>
  <c r="HF216" i="7"/>
  <c r="HH216" i="7"/>
  <c r="HI216" i="7"/>
  <c r="HJ216" i="7"/>
  <c r="HK216" i="7"/>
  <c r="HL216" i="7"/>
  <c r="HD216" i="7"/>
  <c r="HC216" i="7"/>
  <c r="HE216" i="7"/>
  <c r="HG216" i="7"/>
  <c r="HM216" i="7"/>
  <c r="HN216" i="7"/>
  <c r="HO216" i="7"/>
  <c r="HP216" i="7"/>
  <c r="HQ216" i="7"/>
  <c r="HT216" i="7"/>
  <c r="HR216" i="7"/>
  <c r="HS216" i="7"/>
  <c r="HU216" i="7"/>
  <c r="FH194" i="7"/>
  <c r="FT194" i="7"/>
  <c r="FI194" i="7"/>
  <c r="FU194" i="7"/>
  <c r="FJ194" i="7"/>
  <c r="FV194" i="7"/>
  <c r="FL194" i="7"/>
  <c r="FX194" i="7"/>
  <c r="FM194" i="7"/>
  <c r="FY194" i="7"/>
  <c r="FN194" i="7"/>
  <c r="FZ194" i="7"/>
  <c r="FO194" i="7"/>
  <c r="GA194" i="7"/>
  <c r="FP194" i="7"/>
  <c r="FR194" i="7"/>
  <c r="FG194" i="7"/>
  <c r="FS194" i="7"/>
  <c r="FK194" i="7"/>
  <c r="FQ194" i="7"/>
  <c r="FW194" i="7"/>
  <c r="JY211" i="7"/>
  <c r="KK211" i="7"/>
  <c r="JZ211" i="7"/>
  <c r="KL211" i="7"/>
  <c r="KA211" i="7"/>
  <c r="BO323" i="7" s="1"/>
  <c r="KB211" i="7"/>
  <c r="KC211" i="7"/>
  <c r="KD211" i="7"/>
  <c r="KE211" i="7"/>
  <c r="JT211" i="7"/>
  <c r="KF211" i="7"/>
  <c r="JU211" i="7"/>
  <c r="KG211" i="7"/>
  <c r="JW211" i="7"/>
  <c r="KI211" i="7"/>
  <c r="JV211" i="7"/>
  <c r="JX211" i="7"/>
  <c r="KH211" i="7"/>
  <c r="KJ211" i="7"/>
  <c r="KP237" i="7"/>
  <c r="LB237" i="7"/>
  <c r="KQ237" i="7"/>
  <c r="LC237" i="7"/>
  <c r="KR237" i="7"/>
  <c r="LD237" i="7"/>
  <c r="KS237" i="7"/>
  <c r="LE237" i="7"/>
  <c r="KT237" i="7"/>
  <c r="LF237" i="7"/>
  <c r="KU237" i="7"/>
  <c r="LG237" i="7"/>
  <c r="KV237" i="7"/>
  <c r="LH237" i="7"/>
  <c r="KW237" i="7"/>
  <c r="LI237" i="7"/>
  <c r="KX237" i="7"/>
  <c r="KO237" i="7"/>
  <c r="KY237" i="7"/>
  <c r="KZ237" i="7"/>
  <c r="LA237" i="7"/>
  <c r="HK189" i="7"/>
  <c r="HL189" i="7"/>
  <c r="HA189" i="7"/>
  <c r="HM189" i="7"/>
  <c r="HC189" i="7"/>
  <c r="HO189" i="7"/>
  <c r="HD189" i="7"/>
  <c r="HP189" i="7"/>
  <c r="HE189" i="7"/>
  <c r="HQ189" i="7"/>
  <c r="HF189" i="7"/>
  <c r="HR189" i="7"/>
  <c r="HG189" i="7"/>
  <c r="HS189" i="7"/>
  <c r="HI189" i="7"/>
  <c r="HU189" i="7"/>
  <c r="HT189" i="7"/>
  <c r="HB189" i="7"/>
  <c r="HH189" i="7"/>
  <c r="HJ189" i="7"/>
  <c r="HN189" i="7"/>
  <c r="FN217" i="7"/>
  <c r="FZ217" i="7"/>
  <c r="FO217" i="7"/>
  <c r="GA217" i="7"/>
  <c r="FP217" i="7"/>
  <c r="FQ217" i="7"/>
  <c r="FR217" i="7"/>
  <c r="FG217" i="7"/>
  <c r="FS217" i="7"/>
  <c r="FI217" i="7"/>
  <c r="FU217" i="7"/>
  <c r="FL217" i="7"/>
  <c r="FX217" i="7"/>
  <c r="FH217" i="7"/>
  <c r="FJ217" i="7"/>
  <c r="FK217" i="7"/>
  <c r="FT217" i="7"/>
  <c r="FV217" i="7"/>
  <c r="FY217" i="7"/>
  <c r="FM217" i="7"/>
  <c r="FW217" i="7"/>
  <c r="KB176" i="7"/>
  <c r="KC176" i="7"/>
  <c r="JR176" i="7"/>
  <c r="KD176" i="7"/>
  <c r="JS176" i="7"/>
  <c r="KE176" i="7"/>
  <c r="JT176" i="7"/>
  <c r="KF176" i="7"/>
  <c r="JU176" i="7"/>
  <c r="KG176" i="7"/>
  <c r="JV176" i="7"/>
  <c r="KH176" i="7"/>
  <c r="JX176" i="7"/>
  <c r="KJ176" i="7"/>
  <c r="JW176" i="7"/>
  <c r="JY176" i="7"/>
  <c r="KA176" i="7"/>
  <c r="KI176" i="7"/>
  <c r="JZ176" i="7"/>
  <c r="KK176" i="7"/>
  <c r="KL176" i="7"/>
  <c r="II244" i="7"/>
  <c r="IJ244" i="7"/>
  <c r="IK244" i="7"/>
  <c r="HZ244" i="7"/>
  <c r="IL244" i="7"/>
  <c r="IA244" i="7"/>
  <c r="IM244" i="7"/>
  <c r="IB244" i="7"/>
  <c r="IN244" i="7"/>
  <c r="IC244" i="7"/>
  <c r="IO244" i="7"/>
  <c r="ID244" i="7"/>
  <c r="IP244" i="7"/>
  <c r="IG244" i="7"/>
  <c r="IE244" i="7"/>
  <c r="IF244" i="7"/>
  <c r="IH244" i="7"/>
  <c r="IQ244" i="7"/>
  <c r="IR244" i="7"/>
  <c r="FO262" i="7"/>
  <c r="GA262" i="7"/>
  <c r="FP262" i="7"/>
  <c r="FQ262" i="7"/>
  <c r="FR262" i="7"/>
  <c r="FI262" i="7"/>
  <c r="FU262" i="7"/>
  <c r="FJ262" i="7"/>
  <c r="FV262" i="7"/>
  <c r="FL262" i="7"/>
  <c r="FX262" i="7"/>
  <c r="FM262" i="7"/>
  <c r="FN262" i="7"/>
  <c r="FS262" i="7"/>
  <c r="FT262" i="7"/>
  <c r="FW262" i="7"/>
  <c r="FY262" i="7"/>
  <c r="FZ262" i="7"/>
  <c r="FG262" i="7"/>
  <c r="FK262" i="7"/>
  <c r="FH262" i="7"/>
  <c r="IW238" i="7"/>
  <c r="JI238" i="7"/>
  <c r="IX238" i="7"/>
  <c r="JJ238" i="7"/>
  <c r="IZ238" i="7"/>
  <c r="JL238" i="7"/>
  <c r="JA238" i="7"/>
  <c r="JM238" i="7"/>
  <c r="JD238" i="7"/>
  <c r="JE238" i="7"/>
  <c r="JF238" i="7"/>
  <c r="JG238" i="7"/>
  <c r="JH238" i="7"/>
  <c r="JK238" i="7"/>
  <c r="JO238" i="7"/>
  <c r="IU238" i="7"/>
  <c r="JB238" i="7"/>
  <c r="JC238" i="7"/>
  <c r="JN238" i="7"/>
  <c r="IV238" i="7"/>
  <c r="IY238" i="7"/>
  <c r="HH190" i="7"/>
  <c r="HT190" i="7"/>
  <c r="HI190" i="7"/>
  <c r="HU190" i="7"/>
  <c r="HJ190" i="7"/>
  <c r="HL190" i="7"/>
  <c r="HA190" i="7"/>
  <c r="HM190" i="7"/>
  <c r="HB190" i="7"/>
  <c r="HN190" i="7"/>
  <c r="HC190" i="7"/>
  <c r="HO190" i="7"/>
  <c r="HD190" i="7"/>
  <c r="HP190" i="7"/>
  <c r="HF190" i="7"/>
  <c r="HR190" i="7"/>
  <c r="HE190" i="7"/>
  <c r="HS190" i="7"/>
  <c r="HG190" i="7"/>
  <c r="HK190" i="7"/>
  <c r="HQ190" i="7"/>
  <c r="KB203" i="7"/>
  <c r="KC203" i="7"/>
  <c r="JR203" i="7"/>
  <c r="KD203" i="7"/>
  <c r="JS203" i="7"/>
  <c r="KE203" i="7"/>
  <c r="JT203" i="7"/>
  <c r="KF203" i="7"/>
  <c r="JU203" i="7"/>
  <c r="KG203" i="7"/>
  <c r="JV203" i="7"/>
  <c r="KH203" i="7"/>
  <c r="JW203" i="7"/>
  <c r="KI203" i="7"/>
  <c r="JX203" i="7"/>
  <c r="KJ203" i="7"/>
  <c r="JZ203" i="7"/>
  <c r="KL203" i="7"/>
  <c r="KK203" i="7"/>
  <c r="JY203" i="7"/>
  <c r="KA203" i="7"/>
  <c r="HZ169" i="7"/>
  <c r="IL169" i="7"/>
  <c r="IA169" i="7"/>
  <c r="IM169" i="7"/>
  <c r="IB169" i="7"/>
  <c r="IN169" i="7"/>
  <c r="IC169" i="7"/>
  <c r="IO169" i="7"/>
  <c r="ID169" i="7"/>
  <c r="IP169" i="7"/>
  <c r="IE169" i="7"/>
  <c r="IQ169" i="7"/>
  <c r="IF169" i="7"/>
  <c r="IR169" i="7"/>
  <c r="IG169" i="7"/>
  <c r="BM319" i="7" s="1"/>
  <c r="IH169" i="7"/>
  <c r="FR239" i="7"/>
  <c r="FS239" i="7"/>
  <c r="FH239" i="7"/>
  <c r="FT239" i="7"/>
  <c r="FI239" i="7"/>
  <c r="FU239" i="7"/>
  <c r="FL239" i="7"/>
  <c r="FX239" i="7"/>
  <c r="FM239" i="7"/>
  <c r="FY239" i="7"/>
  <c r="FO239" i="7"/>
  <c r="GA239" i="7"/>
  <c r="FJ239" i="7"/>
  <c r="FK239" i="7"/>
  <c r="FN239" i="7"/>
  <c r="FP239" i="7"/>
  <c r="FQ239" i="7"/>
  <c r="FV239" i="7"/>
  <c r="FW239" i="7"/>
  <c r="FZ239" i="7"/>
  <c r="JC251" i="7"/>
  <c r="JO251" i="7"/>
  <c r="JD251" i="7"/>
  <c r="JE251" i="7"/>
  <c r="JF251" i="7"/>
  <c r="IU251" i="7"/>
  <c r="JG251" i="7"/>
  <c r="IW251" i="7"/>
  <c r="JI251" i="7"/>
  <c r="IX251" i="7"/>
  <c r="JJ251" i="7"/>
  <c r="JA251" i="7"/>
  <c r="JM251" i="7"/>
  <c r="JN251" i="7"/>
  <c r="IV251" i="7"/>
  <c r="IY251" i="7"/>
  <c r="IZ251" i="7"/>
  <c r="JK251" i="7"/>
  <c r="JH251" i="7"/>
  <c r="JL251" i="7"/>
  <c r="JB251" i="7"/>
  <c r="GK204" i="7"/>
  <c r="GW204" i="7"/>
  <c r="GL204" i="7"/>
  <c r="GX204" i="7"/>
  <c r="GM204" i="7"/>
  <c r="GN204" i="7"/>
  <c r="GQ204" i="7"/>
  <c r="GF204" i="7"/>
  <c r="GR204" i="7"/>
  <c r="GG204" i="7"/>
  <c r="GS204" i="7"/>
  <c r="GI204" i="7"/>
  <c r="GU204" i="7"/>
  <c r="GJ204" i="7"/>
  <c r="GH204" i="7"/>
  <c r="GT204" i="7"/>
  <c r="GV204" i="7"/>
  <c r="KR186" i="7"/>
  <c r="LD186" i="7"/>
  <c r="KS186" i="7"/>
  <c r="LE186" i="7"/>
  <c r="KT186" i="7"/>
  <c r="LF186" i="7"/>
  <c r="KU186" i="7"/>
  <c r="LG186" i="7"/>
  <c r="KY186" i="7"/>
  <c r="KV186" i="7"/>
  <c r="LH186" i="7"/>
  <c r="KW186" i="7"/>
  <c r="LI186" i="7"/>
  <c r="KX186" i="7"/>
  <c r="KZ186" i="7"/>
  <c r="LA186" i="7"/>
  <c r="LB186" i="7"/>
  <c r="LC186" i="7"/>
  <c r="KQ186" i="7"/>
  <c r="JC263" i="7"/>
  <c r="JO263" i="7"/>
  <c r="JD263" i="7"/>
  <c r="JE263" i="7"/>
  <c r="IU263" i="7"/>
  <c r="IW263" i="7"/>
  <c r="JI263" i="7"/>
  <c r="IX263" i="7"/>
  <c r="JJ263" i="7"/>
  <c r="JH263" i="7"/>
  <c r="JK263" i="7"/>
  <c r="JL263" i="7"/>
  <c r="JM263" i="7"/>
  <c r="JN263" i="7"/>
  <c r="JA263" i="7"/>
  <c r="IZ263" i="7"/>
  <c r="IY263" i="7"/>
  <c r="JB263" i="7"/>
  <c r="GN196" i="7"/>
  <c r="GD196" i="7"/>
  <c r="GE196" i="7"/>
  <c r="GQ196" i="7"/>
  <c r="GF196" i="7"/>
  <c r="GR196" i="7"/>
  <c r="GG196" i="7"/>
  <c r="GS196" i="7"/>
  <c r="GH196" i="7"/>
  <c r="GT196" i="7"/>
  <c r="GI196" i="7"/>
  <c r="GU196" i="7"/>
  <c r="GJ196" i="7"/>
  <c r="GV196" i="7"/>
  <c r="GL196" i="7"/>
  <c r="GX196" i="7"/>
  <c r="GK196" i="7"/>
  <c r="GM196" i="7"/>
  <c r="GW196" i="7"/>
  <c r="KV231" i="7"/>
  <c r="LH231" i="7"/>
  <c r="KW231" i="7"/>
  <c r="LI231" i="7"/>
  <c r="KX231" i="7"/>
  <c r="KY231" i="7"/>
  <c r="KO231" i="7"/>
  <c r="KP231" i="7"/>
  <c r="LB231" i="7"/>
  <c r="KQ231" i="7"/>
  <c r="LC231" i="7"/>
  <c r="KR231" i="7"/>
  <c r="LD231" i="7"/>
  <c r="KS231" i="7"/>
  <c r="KT231" i="7"/>
  <c r="KU231" i="7"/>
  <c r="LE231" i="7"/>
  <c r="LF231" i="7"/>
  <c r="LG231" i="7"/>
  <c r="JC240" i="7"/>
  <c r="JO240" i="7"/>
  <c r="JD240" i="7"/>
  <c r="JF240" i="7"/>
  <c r="IU240" i="7"/>
  <c r="JG240" i="7"/>
  <c r="IZ240" i="7"/>
  <c r="JA240" i="7"/>
  <c r="JB240" i="7"/>
  <c r="JE240" i="7"/>
  <c r="JH240" i="7"/>
  <c r="JJ240" i="7"/>
  <c r="JK240" i="7"/>
  <c r="IX240" i="7"/>
  <c r="JN240" i="7"/>
  <c r="IV240" i="7"/>
  <c r="IW240" i="7"/>
  <c r="JL240" i="7"/>
  <c r="IY240" i="7"/>
  <c r="JI240" i="7"/>
  <c r="JM240" i="7"/>
  <c r="KY252" i="7"/>
  <c r="KZ252" i="7"/>
  <c r="KO252" i="7"/>
  <c r="LA252" i="7"/>
  <c r="KP252" i="7"/>
  <c r="LB252" i="7"/>
  <c r="KQ252" i="7"/>
  <c r="LC252" i="7"/>
  <c r="KR252" i="7"/>
  <c r="LD252" i="7"/>
  <c r="KS252" i="7"/>
  <c r="LE252" i="7"/>
  <c r="KT252" i="7"/>
  <c r="LF252" i="7"/>
  <c r="KU252" i="7"/>
  <c r="LG252" i="7"/>
  <c r="LH252" i="7"/>
  <c r="LI252" i="7"/>
  <c r="KV252" i="7"/>
  <c r="KX252" i="7"/>
  <c r="HZ206" i="7"/>
  <c r="IL206" i="7"/>
  <c r="IA206" i="7"/>
  <c r="IM206" i="7"/>
  <c r="IB206" i="7"/>
  <c r="IN206" i="7"/>
  <c r="IC206" i="7"/>
  <c r="IO206" i="7"/>
  <c r="ID206" i="7"/>
  <c r="IP206" i="7"/>
  <c r="IE206" i="7"/>
  <c r="IQ206" i="7"/>
  <c r="IF206" i="7"/>
  <c r="IR206" i="7"/>
  <c r="IG206" i="7"/>
  <c r="IK206" i="7"/>
  <c r="II206" i="7"/>
  <c r="IH206" i="7"/>
  <c r="IJ206" i="7"/>
  <c r="GO167" i="7"/>
  <c r="GD167" i="7"/>
  <c r="GP167" i="7"/>
  <c r="GE167" i="7"/>
  <c r="GQ167" i="7"/>
  <c r="GF167" i="7"/>
  <c r="GR167" i="7"/>
  <c r="GG167" i="7"/>
  <c r="GS167" i="7"/>
  <c r="GH167" i="7"/>
  <c r="GT167" i="7"/>
  <c r="GI167" i="7"/>
  <c r="GU167" i="7"/>
  <c r="GJ167" i="7"/>
  <c r="GV167" i="7"/>
  <c r="GM167" i="7"/>
  <c r="GK167" i="7"/>
  <c r="GL167" i="7"/>
  <c r="GN167" i="7"/>
  <c r="GW167" i="7"/>
  <c r="GX167" i="7"/>
  <c r="KU227" i="7"/>
  <c r="LG227" i="7"/>
  <c r="KV227" i="7"/>
  <c r="LH227" i="7"/>
  <c r="KW227" i="7"/>
  <c r="LI227" i="7"/>
  <c r="KX227" i="7"/>
  <c r="KY227" i="7"/>
  <c r="KZ227" i="7"/>
  <c r="LA227" i="7"/>
  <c r="LB227" i="7"/>
  <c r="KQ227" i="7"/>
  <c r="LC227" i="7"/>
  <c r="KR227" i="7"/>
  <c r="KS227" i="7"/>
  <c r="KT227" i="7"/>
  <c r="LE227" i="7"/>
  <c r="LD227" i="7"/>
  <c r="LF227" i="7"/>
  <c r="FO226" i="7"/>
  <c r="GA226" i="7"/>
  <c r="FP226" i="7"/>
  <c r="FQ226" i="7"/>
  <c r="FR226" i="7"/>
  <c r="FG226" i="7"/>
  <c r="FS226" i="7"/>
  <c r="FI226" i="7"/>
  <c r="FU226" i="7"/>
  <c r="FJ226" i="7"/>
  <c r="FV226" i="7"/>
  <c r="FL226" i="7"/>
  <c r="FX226" i="7"/>
  <c r="FH226" i="7"/>
  <c r="FK226" i="7"/>
  <c r="FM226" i="7"/>
  <c r="FN226" i="7"/>
  <c r="FT226" i="7"/>
  <c r="FW226" i="7"/>
  <c r="FY226" i="7"/>
  <c r="FZ226" i="7"/>
  <c r="JF241" i="7"/>
  <c r="IU241" i="7"/>
  <c r="JG241" i="7"/>
  <c r="IW241" i="7"/>
  <c r="JI241" i="7"/>
  <c r="IX241" i="7"/>
  <c r="JJ241" i="7"/>
  <c r="IY241" i="7"/>
  <c r="JO241" i="7"/>
  <c r="IZ241" i="7"/>
  <c r="JA241" i="7"/>
  <c r="JB241" i="7"/>
  <c r="JC241" i="7"/>
  <c r="JE241" i="7"/>
  <c r="JH241" i="7"/>
  <c r="JM241" i="7"/>
  <c r="IV241" i="7"/>
  <c r="JD241" i="7"/>
  <c r="JK241" i="7"/>
  <c r="JL241" i="7"/>
  <c r="JN241" i="7"/>
  <c r="FH193" i="7"/>
  <c r="FT193" i="7"/>
  <c r="FI193" i="7"/>
  <c r="FU193" i="7"/>
  <c r="FJ193" i="7"/>
  <c r="FV193" i="7"/>
  <c r="FK193" i="7"/>
  <c r="FW193" i="7"/>
  <c r="FL193" i="7"/>
  <c r="FX193" i="7"/>
  <c r="FM193" i="7"/>
  <c r="FY193" i="7"/>
  <c r="FO193" i="7"/>
  <c r="GA193" i="7"/>
  <c r="FG193" i="7"/>
  <c r="FN193" i="7"/>
  <c r="FP193" i="7"/>
  <c r="BI320" i="7" s="1"/>
  <c r="FQ193" i="7"/>
  <c r="FZ193" i="7"/>
  <c r="FS193" i="7"/>
  <c r="JS207" i="7"/>
  <c r="KE207" i="7"/>
  <c r="JT207" i="7"/>
  <c r="KF207" i="7"/>
  <c r="JU207" i="7"/>
  <c r="JW207" i="7"/>
  <c r="KI207" i="7"/>
  <c r="JX207" i="7"/>
  <c r="JY207" i="7"/>
  <c r="KK207" i="7"/>
  <c r="KG207" i="7"/>
  <c r="KH207" i="7"/>
  <c r="KJ207" i="7"/>
  <c r="KL207" i="7"/>
  <c r="JV207" i="7"/>
  <c r="JZ207" i="7"/>
  <c r="KC207" i="7"/>
  <c r="KB207" i="7"/>
  <c r="KD207" i="7"/>
  <c r="JR207" i="7"/>
  <c r="KA207" i="7"/>
  <c r="HZ165" i="7"/>
  <c r="IL165" i="7"/>
  <c r="IA165" i="7"/>
  <c r="IM165" i="7"/>
  <c r="IB165" i="7"/>
  <c r="IN165" i="7"/>
  <c r="IC165" i="7"/>
  <c r="IO165" i="7"/>
  <c r="ID165" i="7"/>
  <c r="IP165" i="7"/>
  <c r="IE165" i="7"/>
  <c r="IQ165" i="7"/>
  <c r="IF165" i="7"/>
  <c r="IR165" i="7"/>
  <c r="IG165" i="7"/>
  <c r="HX165" i="7"/>
  <c r="IJ165" i="7"/>
  <c r="HY165" i="7"/>
  <c r="IH165" i="7"/>
  <c r="II165" i="7"/>
  <c r="IK165" i="7"/>
  <c r="FI256" i="7"/>
  <c r="FU256" i="7"/>
  <c r="FJ256" i="7"/>
  <c r="FV256" i="7"/>
  <c r="FK256" i="7"/>
  <c r="FW256" i="7"/>
  <c r="FL256" i="7"/>
  <c r="FX256" i="7"/>
  <c r="FO256" i="7"/>
  <c r="GA256" i="7"/>
  <c r="FP256" i="7"/>
  <c r="FR256" i="7"/>
  <c r="FY256" i="7"/>
  <c r="FZ256" i="7"/>
  <c r="FG256" i="7"/>
  <c r="FH256" i="7"/>
  <c r="FQ256" i="7"/>
  <c r="FM256" i="7"/>
  <c r="FN256" i="7"/>
  <c r="FS256" i="7"/>
  <c r="FT256" i="7"/>
  <c r="IW242" i="7"/>
  <c r="JI242" i="7"/>
  <c r="IX242" i="7"/>
  <c r="IZ242" i="7"/>
  <c r="JL242" i="7"/>
  <c r="JA242" i="7"/>
  <c r="JK242" i="7"/>
  <c r="IU242" i="7"/>
  <c r="JM242" i="7"/>
  <c r="IV242" i="7"/>
  <c r="JN242" i="7"/>
  <c r="IY242" i="7"/>
  <c r="JO242" i="7"/>
  <c r="JB242" i="7"/>
  <c r="JD242" i="7"/>
  <c r="JE242" i="7"/>
  <c r="JH242" i="7"/>
  <c r="JC242" i="7"/>
  <c r="JF242" i="7"/>
  <c r="JG242" i="7"/>
  <c r="JJ242" i="7"/>
  <c r="HI178" i="7"/>
  <c r="HU178" i="7"/>
  <c r="HK178" i="7"/>
  <c r="HL178" i="7"/>
  <c r="HA178" i="7"/>
  <c r="HM178" i="7"/>
  <c r="HB178" i="7"/>
  <c r="HN178" i="7"/>
  <c r="HC178" i="7"/>
  <c r="HO178" i="7"/>
  <c r="HD178" i="7"/>
  <c r="HP178" i="7"/>
  <c r="HG178" i="7"/>
  <c r="HS178" i="7"/>
  <c r="HR178" i="7"/>
  <c r="HT178" i="7"/>
  <c r="HE178" i="7"/>
  <c r="HJ178" i="7"/>
  <c r="HQ178" i="7"/>
  <c r="HF178" i="7"/>
  <c r="HH178" i="7"/>
  <c r="JS264" i="7"/>
  <c r="KE264" i="7"/>
  <c r="JT264" i="7"/>
  <c r="KF264" i="7"/>
  <c r="JU264" i="7"/>
  <c r="KG264" i="7"/>
  <c r="JV264" i="7"/>
  <c r="KH264" i="7"/>
  <c r="JX264" i="7"/>
  <c r="KJ264" i="7"/>
  <c r="JZ264" i="7"/>
  <c r="KL264" i="7"/>
  <c r="KB264" i="7"/>
  <c r="KD264" i="7"/>
  <c r="KI264" i="7"/>
  <c r="KK264" i="7"/>
  <c r="JR264" i="7"/>
  <c r="JY264" i="7"/>
  <c r="KA264" i="7"/>
  <c r="KC264" i="7"/>
  <c r="JW264" i="7"/>
  <c r="JC243" i="7"/>
  <c r="JO243" i="7"/>
  <c r="JD243" i="7"/>
  <c r="JE243" i="7"/>
  <c r="JF243" i="7"/>
  <c r="IU243" i="7"/>
  <c r="JG243" i="7"/>
  <c r="IW243" i="7"/>
  <c r="JI243" i="7"/>
  <c r="IX243" i="7"/>
  <c r="JJ243" i="7"/>
  <c r="JA243" i="7"/>
  <c r="JM243" i="7"/>
  <c r="JB243" i="7"/>
  <c r="JH243" i="7"/>
  <c r="JK243" i="7"/>
  <c r="JL243" i="7"/>
  <c r="JN243" i="7"/>
  <c r="IY243" i="7"/>
  <c r="IV243" i="7"/>
  <c r="IZ243" i="7"/>
  <c r="KV255" i="7"/>
  <c r="LH255" i="7"/>
  <c r="KW255" i="7"/>
  <c r="LI255" i="7"/>
  <c r="KX255" i="7"/>
  <c r="KY255" i="7"/>
  <c r="KZ255" i="7"/>
  <c r="KO255" i="7"/>
  <c r="LA255" i="7"/>
  <c r="KP255" i="7"/>
  <c r="LB255" i="7"/>
  <c r="KQ255" i="7"/>
  <c r="LC255" i="7"/>
  <c r="KR255" i="7"/>
  <c r="LD255" i="7"/>
  <c r="KS255" i="7"/>
  <c r="KT255" i="7"/>
  <c r="KU255" i="7"/>
  <c r="LE255" i="7"/>
  <c r="LF255" i="7"/>
  <c r="LG255" i="7"/>
  <c r="HZ210" i="7"/>
  <c r="IL210" i="7"/>
  <c r="IA210" i="7"/>
  <c r="IM210" i="7"/>
  <c r="IB210" i="7"/>
  <c r="IN210" i="7"/>
  <c r="IC210" i="7"/>
  <c r="IO210" i="7"/>
  <c r="ID210" i="7"/>
  <c r="IP210" i="7"/>
  <c r="IE210" i="7"/>
  <c r="IQ210" i="7"/>
  <c r="IF210" i="7"/>
  <c r="IR210" i="7"/>
  <c r="IG210" i="7"/>
  <c r="HY210" i="7"/>
  <c r="IH210" i="7"/>
  <c r="II210" i="7"/>
  <c r="IJ210" i="7"/>
  <c r="IK210" i="7"/>
  <c r="HX210" i="7"/>
  <c r="GL162" i="7"/>
  <c r="GX162" i="7"/>
  <c r="GM162" i="7"/>
  <c r="GN162" i="7"/>
  <c r="GQ162" i="7"/>
  <c r="GF162" i="7"/>
  <c r="GR162" i="7"/>
  <c r="GG162" i="7"/>
  <c r="GS162" i="7"/>
  <c r="GJ162" i="7"/>
  <c r="GV162" i="7"/>
  <c r="GK162" i="7"/>
  <c r="GT162" i="7"/>
  <c r="GU162" i="7"/>
  <c r="GW162" i="7"/>
  <c r="GH162" i="7"/>
  <c r="GI162" i="7"/>
  <c r="KO229" i="7"/>
  <c r="KP229" i="7"/>
  <c r="LB229" i="7"/>
  <c r="KQ229" i="7"/>
  <c r="LC229" i="7"/>
  <c r="KR229" i="7"/>
  <c r="LD229" i="7"/>
  <c r="KS229" i="7"/>
  <c r="LE229" i="7"/>
  <c r="KT229" i="7"/>
  <c r="LF229" i="7"/>
  <c r="KU229" i="7"/>
  <c r="LG229" i="7"/>
  <c r="KV229" i="7"/>
  <c r="KW229" i="7"/>
  <c r="LI229" i="7"/>
  <c r="KX229" i="7"/>
  <c r="KY229" i="7"/>
  <c r="LH229" i="7"/>
  <c r="HZ257" i="7"/>
  <c r="IL257" i="7"/>
  <c r="IA257" i="7"/>
  <c r="IM257" i="7"/>
  <c r="IB257" i="7"/>
  <c r="IN257" i="7"/>
  <c r="IC257" i="7"/>
  <c r="IO257" i="7"/>
  <c r="ID257" i="7"/>
  <c r="IP257" i="7"/>
  <c r="IE257" i="7"/>
  <c r="IQ257" i="7"/>
  <c r="IF257" i="7"/>
  <c r="IR257" i="7"/>
  <c r="IG257" i="7"/>
  <c r="HX257" i="7"/>
  <c r="IK257" i="7"/>
  <c r="IH257" i="7"/>
  <c r="EN230" i="7"/>
  <c r="EZ230" i="7"/>
  <c r="EO230" i="7"/>
  <c r="FA230" i="7"/>
  <c r="EP230" i="7"/>
  <c r="FB230" i="7"/>
  <c r="EQ230" i="7"/>
  <c r="FC230" i="7"/>
  <c r="ER230" i="7"/>
  <c r="FD230" i="7"/>
  <c r="ES230" i="7"/>
  <c r="ET230" i="7"/>
  <c r="EK230" i="7"/>
  <c r="EW230" i="7"/>
  <c r="EV230" i="7"/>
  <c r="EX230" i="7"/>
  <c r="EY230" i="7"/>
  <c r="EL230" i="7"/>
  <c r="EJ230" i="7"/>
  <c r="EM230" i="7"/>
  <c r="II223" i="7"/>
  <c r="HX223" i="7"/>
  <c r="IJ223" i="7"/>
  <c r="HY223" i="7"/>
  <c r="IK223" i="7"/>
  <c r="HZ223" i="7"/>
  <c r="IL223" i="7"/>
  <c r="IA223" i="7"/>
  <c r="IM223" i="7"/>
  <c r="IB223" i="7"/>
  <c r="IN223" i="7"/>
  <c r="IC223" i="7"/>
  <c r="IO223" i="7"/>
  <c r="ID223" i="7"/>
  <c r="IP223" i="7"/>
  <c r="IR223" i="7"/>
  <c r="IE223" i="7"/>
  <c r="IH223" i="7"/>
  <c r="IF223" i="7"/>
  <c r="IG223" i="7"/>
  <c r="IQ223" i="7"/>
  <c r="FK212" i="7"/>
  <c r="FW212" i="7"/>
  <c r="FL212" i="7"/>
  <c r="FX212" i="7"/>
  <c r="FM212" i="7"/>
  <c r="FY212" i="7"/>
  <c r="FN212" i="7"/>
  <c r="FZ212" i="7"/>
  <c r="FO212" i="7"/>
  <c r="GA212" i="7"/>
  <c r="FP212" i="7"/>
  <c r="BI322" i="7" s="1"/>
  <c r="FI212" i="7"/>
  <c r="FU212" i="7"/>
  <c r="FQ212" i="7"/>
  <c r="FV212" i="7"/>
  <c r="FJ212" i="7"/>
  <c r="FT212" i="7"/>
  <c r="JY179" i="7"/>
  <c r="KK179" i="7"/>
  <c r="JZ179" i="7"/>
  <c r="KL179" i="7"/>
  <c r="KA179" i="7"/>
  <c r="KB179" i="7"/>
  <c r="KC179" i="7"/>
  <c r="JR179" i="7"/>
  <c r="KD179" i="7"/>
  <c r="JS179" i="7"/>
  <c r="KE179" i="7"/>
  <c r="JU179" i="7"/>
  <c r="KG179" i="7"/>
  <c r="JV179" i="7"/>
  <c r="JW179" i="7"/>
  <c r="JX179" i="7"/>
  <c r="KF179" i="7"/>
  <c r="KH179" i="7"/>
  <c r="KJ179" i="7"/>
  <c r="JT179" i="7"/>
  <c r="KI179" i="7"/>
  <c r="IC258" i="7"/>
  <c r="IO258" i="7"/>
  <c r="ID258" i="7"/>
  <c r="IP258" i="7"/>
  <c r="IE258" i="7"/>
  <c r="IQ258" i="7"/>
  <c r="IF258" i="7"/>
  <c r="IR258" i="7"/>
  <c r="IG258" i="7"/>
  <c r="IH258" i="7"/>
  <c r="II258" i="7"/>
  <c r="HX258" i="7"/>
  <c r="IJ258" i="7"/>
  <c r="IA258" i="7"/>
  <c r="IM258" i="7"/>
  <c r="HY258" i="7"/>
  <c r="HZ258" i="7"/>
  <c r="IB258" i="7"/>
  <c r="IK258" i="7"/>
  <c r="IL258" i="7"/>
  <c r="IN258" i="7"/>
  <c r="II236" i="7"/>
  <c r="HX236" i="7"/>
  <c r="IJ236" i="7"/>
  <c r="HY236" i="7"/>
  <c r="IK236" i="7"/>
  <c r="HZ236" i="7"/>
  <c r="IL236" i="7"/>
  <c r="IA236" i="7"/>
  <c r="IM236" i="7"/>
  <c r="IB236" i="7"/>
  <c r="IN236" i="7"/>
  <c r="IC236" i="7"/>
  <c r="IO236" i="7"/>
  <c r="ID236" i="7"/>
  <c r="IP236" i="7"/>
  <c r="IG236" i="7"/>
  <c r="IR236" i="7"/>
  <c r="IH236" i="7"/>
  <c r="IE236" i="7"/>
  <c r="IF236" i="7"/>
  <c r="IQ236" i="7"/>
  <c r="GM237" i="7"/>
  <c r="GN237" i="7"/>
  <c r="GO237" i="7"/>
  <c r="GD237" i="7"/>
  <c r="GP237" i="7"/>
  <c r="GE237" i="7"/>
  <c r="GQ237" i="7"/>
  <c r="GF237" i="7"/>
  <c r="GR237" i="7"/>
  <c r="GG237" i="7"/>
  <c r="GS237" i="7"/>
  <c r="GJ237" i="7"/>
  <c r="GV237" i="7"/>
  <c r="GU237" i="7"/>
  <c r="GW237" i="7"/>
  <c r="GX237" i="7"/>
  <c r="GH237" i="7"/>
  <c r="GI237" i="7"/>
  <c r="GL237" i="7"/>
  <c r="GK237" i="7"/>
  <c r="GT237" i="7"/>
  <c r="FK203" i="7"/>
  <c r="FW203" i="7"/>
  <c r="FL203" i="7"/>
  <c r="FX203" i="7"/>
  <c r="FM203" i="7"/>
  <c r="FY203" i="7"/>
  <c r="FN203" i="7"/>
  <c r="FZ203" i="7"/>
  <c r="FO203" i="7"/>
  <c r="GA203" i="7"/>
  <c r="FP203" i="7"/>
  <c r="FQ203" i="7"/>
  <c r="FR203" i="7"/>
  <c r="FG203" i="7"/>
  <c r="FS203" i="7"/>
  <c r="FI203" i="7"/>
  <c r="FU203" i="7"/>
  <c r="FH203" i="7"/>
  <c r="FJ203" i="7"/>
  <c r="FT203" i="7"/>
  <c r="FV203" i="7"/>
  <c r="HZ161" i="7"/>
  <c r="IL161" i="7"/>
  <c r="IA161" i="7"/>
  <c r="IM161" i="7"/>
  <c r="IB161" i="7"/>
  <c r="IN161" i="7"/>
  <c r="IC161" i="7"/>
  <c r="IO161" i="7"/>
  <c r="ID161" i="7"/>
  <c r="IP161" i="7"/>
  <c r="IE161" i="7"/>
  <c r="IQ161" i="7"/>
  <c r="IF161" i="7"/>
  <c r="IR161" i="7"/>
  <c r="IG161" i="7"/>
  <c r="IH161" i="7"/>
  <c r="IK161" i="7"/>
  <c r="IC185" i="7"/>
  <c r="IO185" i="7"/>
  <c r="ID185" i="7"/>
  <c r="IP185" i="7"/>
  <c r="IE185" i="7"/>
  <c r="IQ185" i="7"/>
  <c r="IF185" i="7"/>
  <c r="IR185" i="7"/>
  <c r="IG185" i="7"/>
  <c r="IH185" i="7"/>
  <c r="II185" i="7"/>
  <c r="HX185" i="7"/>
  <c r="IJ185" i="7"/>
  <c r="IA185" i="7"/>
  <c r="IM185" i="7"/>
  <c r="HY185" i="7"/>
  <c r="HZ185" i="7"/>
  <c r="IL185" i="7"/>
  <c r="IB185" i="7"/>
  <c r="IK185" i="7"/>
  <c r="IN185" i="7"/>
  <c r="EN226" i="7"/>
  <c r="EZ226" i="7"/>
  <c r="EO226" i="7"/>
  <c r="FA226" i="7"/>
  <c r="EP226" i="7"/>
  <c r="FB226" i="7"/>
  <c r="EQ226" i="7"/>
  <c r="FC226" i="7"/>
  <c r="ER226" i="7"/>
  <c r="FD226" i="7"/>
  <c r="ES226" i="7"/>
  <c r="ET226" i="7"/>
  <c r="EK226" i="7"/>
  <c r="EW226" i="7"/>
  <c r="EJ226" i="7"/>
  <c r="EL226" i="7"/>
  <c r="EM226" i="7"/>
  <c r="EU226" i="7"/>
  <c r="EV226" i="7"/>
  <c r="EX226" i="7"/>
  <c r="EY226" i="7"/>
  <c r="IF163" i="7"/>
  <c r="IR163" i="7"/>
  <c r="IG163" i="7"/>
  <c r="IH163" i="7"/>
  <c r="II163" i="7"/>
  <c r="IJ163" i="7"/>
  <c r="HY163" i="7"/>
  <c r="IK163" i="7"/>
  <c r="HZ163" i="7"/>
  <c r="IL163" i="7"/>
  <c r="IA163" i="7"/>
  <c r="IM163" i="7"/>
  <c r="ID163" i="7"/>
  <c r="IP163" i="7"/>
  <c r="IB163" i="7"/>
  <c r="IC163" i="7"/>
  <c r="IE163" i="7"/>
  <c r="IN163" i="7"/>
  <c r="IO163" i="7"/>
  <c r="IQ163" i="7"/>
  <c r="JT219" i="7"/>
  <c r="KF219" i="7"/>
  <c r="JU219" i="7"/>
  <c r="KG219" i="7"/>
  <c r="JV219" i="7"/>
  <c r="KH219" i="7"/>
  <c r="JW219" i="7"/>
  <c r="KI219" i="7"/>
  <c r="JX219" i="7"/>
  <c r="KJ219" i="7"/>
  <c r="JZ219" i="7"/>
  <c r="KL219" i="7"/>
  <c r="KA219" i="7"/>
  <c r="JY219" i="7"/>
  <c r="KB219" i="7"/>
  <c r="KE219" i="7"/>
  <c r="KK219" i="7"/>
  <c r="AX236" i="7"/>
  <c r="AX251" i="7"/>
  <c r="AX170" i="7"/>
  <c r="AV185" i="7"/>
  <c r="AV190" i="7"/>
  <c r="AW203" i="7"/>
  <c r="BN203" i="7"/>
  <c r="BO206" i="7"/>
  <c r="BN170" i="7"/>
  <c r="BN165" i="7"/>
  <c r="BU237" i="7"/>
  <c r="CF237" i="7"/>
  <c r="CD238" i="7"/>
  <c r="CX246" i="7"/>
  <c r="BU249" i="7"/>
  <c r="CE255" i="7"/>
  <c r="CB256" i="7"/>
  <c r="BS256" i="7"/>
  <c r="BS249" i="7"/>
  <c r="DA177" i="7"/>
  <c r="CS178" i="7"/>
  <c r="CY183" i="7"/>
  <c r="CR185" i="7"/>
  <c r="DC185" i="7"/>
  <c r="CY192" i="7"/>
  <c r="CX193" i="7"/>
  <c r="CQ199" i="7"/>
  <c r="DD199" i="7"/>
  <c r="DC200" i="7"/>
  <c r="CS206" i="7"/>
  <c r="CQ207" i="7"/>
  <c r="DC207" i="7"/>
  <c r="CR216" i="7"/>
  <c r="DD218" i="7"/>
  <c r="DD219" i="7"/>
  <c r="CP183" i="7"/>
  <c r="CZ224" i="7"/>
  <c r="CV226" i="7"/>
  <c r="CW228" i="7"/>
  <c r="DJ230" i="7"/>
  <c r="FR259" i="7"/>
  <c r="FG259" i="7"/>
  <c r="FS259" i="7"/>
  <c r="FH259" i="7"/>
  <c r="FT259" i="7"/>
  <c r="FI259" i="7"/>
  <c r="FU259" i="7"/>
  <c r="FL259" i="7"/>
  <c r="FX259" i="7"/>
  <c r="FM259" i="7"/>
  <c r="FY259" i="7"/>
  <c r="FO259" i="7"/>
  <c r="GA259" i="7"/>
  <c r="FQ259" i="7"/>
  <c r="FV259" i="7"/>
  <c r="FW259" i="7"/>
  <c r="FZ259" i="7"/>
  <c r="FK259" i="7"/>
  <c r="FN259" i="7"/>
  <c r="FP259" i="7"/>
  <c r="FJ259" i="7"/>
  <c r="JI234" i="7"/>
  <c r="IX234" i="7"/>
  <c r="JJ234" i="7"/>
  <c r="IY234" i="7"/>
  <c r="JK234" i="7"/>
  <c r="IZ234" i="7"/>
  <c r="JL234" i="7"/>
  <c r="JA234" i="7"/>
  <c r="JM234" i="7"/>
  <c r="JD234" i="7"/>
  <c r="JC234" i="7"/>
  <c r="JE234" i="7"/>
  <c r="JF234" i="7"/>
  <c r="JG234" i="7"/>
  <c r="JH234" i="7"/>
  <c r="JN234" i="7"/>
  <c r="JO234" i="7"/>
  <c r="IV234" i="7"/>
  <c r="JB234" i="7"/>
  <c r="IU234" i="7"/>
  <c r="FQ218" i="7"/>
  <c r="FG218" i="7"/>
  <c r="FT218" i="7"/>
  <c r="FI218" i="7"/>
  <c r="FU218" i="7"/>
  <c r="FJ218" i="7"/>
  <c r="FV218" i="7"/>
  <c r="FL218" i="7"/>
  <c r="FX218" i="7"/>
  <c r="FO218" i="7"/>
  <c r="GA218" i="7"/>
  <c r="FN218" i="7"/>
  <c r="FP218" i="7"/>
  <c r="FW218" i="7"/>
  <c r="FY218" i="7"/>
  <c r="FZ218" i="7"/>
  <c r="FM218" i="7"/>
  <c r="FK218" i="7"/>
  <c r="JY200" i="7"/>
  <c r="KK200" i="7"/>
  <c r="JZ200" i="7"/>
  <c r="KL200" i="7"/>
  <c r="KA200" i="7"/>
  <c r="KB200" i="7"/>
  <c r="KC200" i="7"/>
  <c r="JR200" i="7"/>
  <c r="KD200" i="7"/>
  <c r="JS200" i="7"/>
  <c r="KE200" i="7"/>
  <c r="JT200" i="7"/>
  <c r="KF200" i="7"/>
  <c r="JU200" i="7"/>
  <c r="KG200" i="7"/>
  <c r="JW200" i="7"/>
  <c r="KI200" i="7"/>
  <c r="JV200" i="7"/>
  <c r="JX200" i="7"/>
  <c r="KH200" i="7"/>
  <c r="KJ200" i="7"/>
  <c r="IC177" i="7"/>
  <c r="IO177" i="7"/>
  <c r="ID177" i="7"/>
  <c r="IP177" i="7"/>
  <c r="IE177" i="7"/>
  <c r="IQ177" i="7"/>
  <c r="IF177" i="7"/>
  <c r="IR177" i="7"/>
  <c r="IG177" i="7"/>
  <c r="IH177" i="7"/>
  <c r="II177" i="7"/>
  <c r="HX177" i="7"/>
  <c r="IJ177" i="7"/>
  <c r="IA177" i="7"/>
  <c r="IM177" i="7"/>
  <c r="HY177" i="7"/>
  <c r="HZ177" i="7"/>
  <c r="IB177" i="7"/>
  <c r="IK177" i="7"/>
  <c r="IL177" i="7"/>
  <c r="IN177" i="7"/>
  <c r="KE260" i="7"/>
  <c r="JT260" i="7"/>
  <c r="KF260" i="7"/>
  <c r="JU260" i="7"/>
  <c r="KG260" i="7"/>
  <c r="JV260" i="7"/>
  <c r="KH260" i="7"/>
  <c r="JX260" i="7"/>
  <c r="KJ260" i="7"/>
  <c r="JY260" i="7"/>
  <c r="KK260" i="7"/>
  <c r="JZ260" i="7"/>
  <c r="KL260" i="7"/>
  <c r="KB260" i="7"/>
  <c r="JR260" i="7"/>
  <c r="JW260" i="7"/>
  <c r="KA260" i="7"/>
  <c r="KI260" i="7"/>
  <c r="FI248" i="7"/>
  <c r="FU248" i="7"/>
  <c r="FJ248" i="7"/>
  <c r="FV248" i="7"/>
  <c r="FK248" i="7"/>
  <c r="FW248" i="7"/>
  <c r="FL248" i="7"/>
  <c r="FX248" i="7"/>
  <c r="FO248" i="7"/>
  <c r="GA248" i="7"/>
  <c r="FP248" i="7"/>
  <c r="FR248" i="7"/>
  <c r="FS248" i="7"/>
  <c r="FT248" i="7"/>
  <c r="FY248" i="7"/>
  <c r="FZ248" i="7"/>
  <c r="FM248" i="7"/>
  <c r="FG248" i="7"/>
  <c r="FH248" i="7"/>
  <c r="FN248" i="7"/>
  <c r="FQ248" i="7"/>
  <c r="JV188" i="7"/>
  <c r="KH188" i="7"/>
  <c r="JW188" i="7"/>
  <c r="KI188" i="7"/>
  <c r="JX188" i="7"/>
  <c r="KJ188" i="7"/>
  <c r="JY188" i="7"/>
  <c r="KK188" i="7"/>
  <c r="JZ188" i="7"/>
  <c r="KL188" i="7"/>
  <c r="KA188" i="7"/>
  <c r="KB188" i="7"/>
  <c r="JT188" i="7"/>
  <c r="JU188" i="7"/>
  <c r="KC188" i="7"/>
  <c r="KD188" i="7"/>
  <c r="KF188" i="7"/>
  <c r="KG188" i="7"/>
  <c r="KE188" i="7"/>
  <c r="IC216" i="7"/>
  <c r="IO216" i="7"/>
  <c r="ID216" i="7"/>
  <c r="IP216" i="7"/>
  <c r="IE216" i="7"/>
  <c r="IQ216" i="7"/>
  <c r="IF216" i="7"/>
  <c r="IR216" i="7"/>
  <c r="IG216" i="7"/>
  <c r="IH216" i="7"/>
  <c r="II216" i="7"/>
  <c r="IJ216" i="7"/>
  <c r="IB216" i="7"/>
  <c r="IK216" i="7"/>
  <c r="IL216" i="7"/>
  <c r="IM216" i="7"/>
  <c r="IN216" i="7"/>
  <c r="HZ216" i="7"/>
  <c r="IA216" i="7"/>
  <c r="GH194" i="7"/>
  <c r="GT194" i="7"/>
  <c r="GI194" i="7"/>
  <c r="GU194" i="7"/>
  <c r="GJ194" i="7"/>
  <c r="GV194" i="7"/>
  <c r="GL194" i="7"/>
  <c r="GX194" i="7"/>
  <c r="GM194" i="7"/>
  <c r="GN194" i="7"/>
  <c r="GO194" i="7"/>
  <c r="GD194" i="7"/>
  <c r="GP194" i="7"/>
  <c r="GF194" i="7"/>
  <c r="GR194" i="7"/>
  <c r="GQ194" i="7"/>
  <c r="GS194" i="7"/>
  <c r="GW194" i="7"/>
  <c r="GE194" i="7"/>
  <c r="GG194" i="7"/>
  <c r="GK194" i="7"/>
  <c r="KY211" i="7"/>
  <c r="KZ211" i="7"/>
  <c r="LA211" i="7"/>
  <c r="LB211" i="7"/>
  <c r="KQ211" i="7"/>
  <c r="LC211" i="7"/>
  <c r="KR211" i="7"/>
  <c r="LD211" i="7"/>
  <c r="KS211" i="7"/>
  <c r="LE211" i="7"/>
  <c r="KT211" i="7"/>
  <c r="LF211" i="7"/>
  <c r="KU211" i="7"/>
  <c r="LG211" i="7"/>
  <c r="KW211" i="7"/>
  <c r="LI211" i="7"/>
  <c r="KX211" i="7"/>
  <c r="BP323" i="7" s="1"/>
  <c r="KV211" i="7"/>
  <c r="LH211" i="7"/>
  <c r="HZ261" i="7"/>
  <c r="IL261" i="7"/>
  <c r="IA261" i="7"/>
  <c r="IM261" i="7"/>
  <c r="IB261" i="7"/>
  <c r="IN261" i="7"/>
  <c r="IC261" i="7"/>
  <c r="IO261" i="7"/>
  <c r="ID261" i="7"/>
  <c r="IP261" i="7"/>
  <c r="IE261" i="7"/>
  <c r="IQ261" i="7"/>
  <c r="IF261" i="7"/>
  <c r="IR261" i="7"/>
  <c r="IG261" i="7"/>
  <c r="HX261" i="7"/>
  <c r="IJ261" i="7"/>
  <c r="HY261" i="7"/>
  <c r="IK261" i="7"/>
  <c r="IH261" i="7"/>
  <c r="II261" i="7"/>
  <c r="EK237" i="7"/>
  <c r="EW237" i="7"/>
  <c r="EL237" i="7"/>
  <c r="EX237" i="7"/>
  <c r="EM237" i="7"/>
  <c r="EY237" i="7"/>
  <c r="EN237" i="7"/>
  <c r="EZ237" i="7"/>
  <c r="EO237" i="7"/>
  <c r="FA237" i="7"/>
  <c r="EP237" i="7"/>
  <c r="FB237" i="7"/>
  <c r="EQ237" i="7"/>
  <c r="FC237" i="7"/>
  <c r="ET237" i="7"/>
  <c r="ES237" i="7"/>
  <c r="EU237" i="7"/>
  <c r="EV237" i="7"/>
  <c r="FD237" i="7"/>
  <c r="EJ237" i="7"/>
  <c r="ER237" i="7"/>
  <c r="IB189" i="7"/>
  <c r="IN189" i="7"/>
  <c r="IC189" i="7"/>
  <c r="IO189" i="7"/>
  <c r="ID189" i="7"/>
  <c r="IP189" i="7"/>
  <c r="IF189" i="7"/>
  <c r="IR189" i="7"/>
  <c r="IG189" i="7"/>
  <c r="IH189" i="7"/>
  <c r="II189" i="7"/>
  <c r="HX189" i="7"/>
  <c r="IJ189" i="7"/>
  <c r="HZ189" i="7"/>
  <c r="IL189" i="7"/>
  <c r="HY189" i="7"/>
  <c r="IA189" i="7"/>
  <c r="IE189" i="7"/>
  <c r="IK189" i="7"/>
  <c r="IM189" i="7"/>
  <c r="IQ189" i="7"/>
  <c r="GO217" i="7"/>
  <c r="GD217" i="7"/>
  <c r="GP217" i="7"/>
  <c r="GE217" i="7"/>
  <c r="GQ217" i="7"/>
  <c r="GF217" i="7"/>
  <c r="GR217" i="7"/>
  <c r="GG217" i="7"/>
  <c r="GS217" i="7"/>
  <c r="GH217" i="7"/>
  <c r="GT217" i="7"/>
  <c r="GI217" i="7"/>
  <c r="GU217" i="7"/>
  <c r="GJ217" i="7"/>
  <c r="GV217" i="7"/>
  <c r="GM217" i="7"/>
  <c r="GK217" i="7"/>
  <c r="GL217" i="7"/>
  <c r="GN217" i="7"/>
  <c r="GW217" i="7"/>
  <c r="GX217" i="7"/>
  <c r="KX176" i="7"/>
  <c r="KY176" i="7"/>
  <c r="KZ176" i="7"/>
  <c r="KO176" i="7"/>
  <c r="LA176" i="7"/>
  <c r="KP176" i="7"/>
  <c r="LB176" i="7"/>
  <c r="KQ176" i="7"/>
  <c r="LC176" i="7"/>
  <c r="KR176" i="7"/>
  <c r="LD176" i="7"/>
  <c r="KS176" i="7"/>
  <c r="LE176" i="7"/>
  <c r="KT176" i="7"/>
  <c r="LF176" i="7"/>
  <c r="KU176" i="7"/>
  <c r="KV176" i="7"/>
  <c r="KW176" i="7"/>
  <c r="LG176" i="7"/>
  <c r="LH176" i="7"/>
  <c r="LI176" i="7"/>
  <c r="JF244" i="7"/>
  <c r="JG244" i="7"/>
  <c r="JH244" i="7"/>
  <c r="IW244" i="7"/>
  <c r="JI244" i="7"/>
  <c r="IX244" i="7"/>
  <c r="JJ244" i="7"/>
  <c r="IZ244" i="7"/>
  <c r="JL244" i="7"/>
  <c r="JA244" i="7"/>
  <c r="JM244" i="7"/>
  <c r="JD244" i="7"/>
  <c r="IY244" i="7"/>
  <c r="JB244" i="7"/>
  <c r="JC244" i="7"/>
  <c r="JN244" i="7"/>
  <c r="JK244" i="7"/>
  <c r="JE244" i="7"/>
  <c r="JO244" i="7"/>
  <c r="GK262" i="7"/>
  <c r="GW262" i="7"/>
  <c r="GL262" i="7"/>
  <c r="GX262" i="7"/>
  <c r="GM262" i="7"/>
  <c r="GN262" i="7"/>
  <c r="GO262" i="7"/>
  <c r="GD262" i="7"/>
  <c r="GP262" i="7"/>
  <c r="GE262" i="7"/>
  <c r="GF262" i="7"/>
  <c r="GR262" i="7"/>
  <c r="GI262" i="7"/>
  <c r="GU262" i="7"/>
  <c r="GG262" i="7"/>
  <c r="GH262" i="7"/>
  <c r="GQ262" i="7"/>
  <c r="GS262" i="7"/>
  <c r="GV262" i="7"/>
  <c r="GJ262" i="7"/>
  <c r="GT262" i="7"/>
  <c r="JZ238" i="7"/>
  <c r="KL238" i="7"/>
  <c r="KA238" i="7"/>
  <c r="KB238" i="7"/>
  <c r="JR238" i="7"/>
  <c r="KD238" i="7"/>
  <c r="JT238" i="7"/>
  <c r="KF238" i="7"/>
  <c r="JU238" i="7"/>
  <c r="KG238" i="7"/>
  <c r="KC238" i="7"/>
  <c r="KE238" i="7"/>
  <c r="KH238" i="7"/>
  <c r="KI238" i="7"/>
  <c r="KK238" i="7"/>
  <c r="JS238" i="7"/>
  <c r="JW238" i="7"/>
  <c r="JV238" i="7"/>
  <c r="JX238" i="7"/>
  <c r="JY238" i="7"/>
  <c r="KJ238" i="7"/>
  <c r="FN190" i="7"/>
  <c r="FZ190" i="7"/>
  <c r="FO190" i="7"/>
  <c r="GA190" i="7"/>
  <c r="FP190" i="7"/>
  <c r="FR190" i="7"/>
  <c r="FG190" i="7"/>
  <c r="FS190" i="7"/>
  <c r="FH190" i="7"/>
  <c r="FT190" i="7"/>
  <c r="FI190" i="7"/>
  <c r="FU190" i="7"/>
  <c r="FJ190" i="7"/>
  <c r="FV190" i="7"/>
  <c r="FL190" i="7"/>
  <c r="FX190" i="7"/>
  <c r="FM190" i="7"/>
  <c r="FK190" i="7"/>
  <c r="FQ190" i="7"/>
  <c r="FW190" i="7"/>
  <c r="FY190" i="7"/>
  <c r="KS203" i="7"/>
  <c r="LE203" i="7"/>
  <c r="KT203" i="7"/>
  <c r="LF203" i="7"/>
  <c r="KU203" i="7"/>
  <c r="LG203" i="7"/>
  <c r="KV203" i="7"/>
  <c r="LH203" i="7"/>
  <c r="KW203" i="7"/>
  <c r="LI203" i="7"/>
  <c r="KX203" i="7"/>
  <c r="KY203" i="7"/>
  <c r="KZ203" i="7"/>
  <c r="KO203" i="7"/>
  <c r="LA203" i="7"/>
  <c r="KQ203" i="7"/>
  <c r="LC203" i="7"/>
  <c r="KR203" i="7"/>
  <c r="KP203" i="7"/>
  <c r="LB203" i="7"/>
  <c r="LD203" i="7"/>
  <c r="IY169" i="7"/>
  <c r="JK169" i="7"/>
  <c r="IZ169" i="7"/>
  <c r="JL169" i="7"/>
  <c r="JA169" i="7"/>
  <c r="JM169" i="7"/>
  <c r="JB169" i="7"/>
  <c r="JN169" i="7"/>
  <c r="JC169" i="7"/>
  <c r="JO169" i="7"/>
  <c r="JE169" i="7"/>
  <c r="JI169" i="7"/>
  <c r="JJ169" i="7"/>
  <c r="IW169" i="7"/>
  <c r="IX169" i="7"/>
  <c r="JD169" i="7"/>
  <c r="BN319" i="7" s="1"/>
  <c r="GG239" i="7"/>
  <c r="GS239" i="7"/>
  <c r="GH239" i="7"/>
  <c r="GT239" i="7"/>
  <c r="GI239" i="7"/>
  <c r="GU239" i="7"/>
  <c r="GJ239" i="7"/>
  <c r="GV239" i="7"/>
  <c r="GK239" i="7"/>
  <c r="GW239" i="7"/>
  <c r="GL239" i="7"/>
  <c r="GX239" i="7"/>
  <c r="GM239" i="7"/>
  <c r="GP239" i="7"/>
  <c r="GO239" i="7"/>
  <c r="GQ239" i="7"/>
  <c r="GR239" i="7"/>
  <c r="GF239" i="7"/>
  <c r="GE239" i="7"/>
  <c r="GN239" i="7"/>
  <c r="KB251" i="7"/>
  <c r="KC251" i="7"/>
  <c r="JR251" i="7"/>
  <c r="KD251" i="7"/>
  <c r="JS251" i="7"/>
  <c r="KE251" i="7"/>
  <c r="JU251" i="7"/>
  <c r="KG251" i="7"/>
  <c r="JV251" i="7"/>
  <c r="KH251" i="7"/>
  <c r="JW251" i="7"/>
  <c r="KI251" i="7"/>
  <c r="JY251" i="7"/>
  <c r="KK251" i="7"/>
  <c r="JT251" i="7"/>
  <c r="JX251" i="7"/>
  <c r="JZ251" i="7"/>
  <c r="KA251" i="7"/>
  <c r="KF251" i="7"/>
  <c r="KL251" i="7"/>
  <c r="KJ251" i="7"/>
  <c r="HN204" i="7"/>
  <c r="HC204" i="7"/>
  <c r="HO204" i="7"/>
  <c r="HD204" i="7"/>
  <c r="HP204" i="7"/>
  <c r="HE204" i="7"/>
  <c r="HQ204" i="7"/>
  <c r="HF204" i="7"/>
  <c r="HR204" i="7"/>
  <c r="HG204" i="7"/>
  <c r="HS204" i="7"/>
  <c r="HH204" i="7"/>
  <c r="HT204" i="7"/>
  <c r="HI204" i="7"/>
  <c r="HU204" i="7"/>
  <c r="HJ204" i="7"/>
  <c r="BL324" i="7" s="1"/>
  <c r="HK204" i="7"/>
  <c r="FK170" i="7"/>
  <c r="FW170" i="7"/>
  <c r="FL170" i="7"/>
  <c r="FX170" i="7"/>
  <c r="FM170" i="7"/>
  <c r="FY170" i="7"/>
  <c r="FN170" i="7"/>
  <c r="FZ170" i="7"/>
  <c r="FO170" i="7"/>
  <c r="GA170" i="7"/>
  <c r="FP170" i="7"/>
  <c r="FR170" i="7"/>
  <c r="FI170" i="7"/>
  <c r="FU170" i="7"/>
  <c r="FG170" i="7"/>
  <c r="FH170" i="7"/>
  <c r="FQ170" i="7"/>
  <c r="FS170" i="7"/>
  <c r="FV170" i="7"/>
  <c r="FT170" i="7"/>
  <c r="FJ170" i="7"/>
  <c r="KB263" i="7"/>
  <c r="JR263" i="7"/>
  <c r="KE263" i="7"/>
  <c r="JU263" i="7"/>
  <c r="KG263" i="7"/>
  <c r="JV263" i="7"/>
  <c r="KH263" i="7"/>
  <c r="JW263" i="7"/>
  <c r="KI263" i="7"/>
  <c r="JY263" i="7"/>
  <c r="KK263" i="7"/>
  <c r="JT263" i="7"/>
  <c r="JX263" i="7"/>
  <c r="JZ263" i="7"/>
  <c r="KA263" i="7"/>
  <c r="KF263" i="7"/>
  <c r="KL263" i="7"/>
  <c r="KJ263" i="7"/>
  <c r="IB196" i="7"/>
  <c r="IN196" i="7"/>
  <c r="IC196" i="7"/>
  <c r="IO196" i="7"/>
  <c r="ID196" i="7"/>
  <c r="IP196" i="7"/>
  <c r="IE196" i="7"/>
  <c r="IQ196" i="7"/>
  <c r="IF196" i="7"/>
  <c r="IR196" i="7"/>
  <c r="IG196" i="7"/>
  <c r="IH196" i="7"/>
  <c r="HX196" i="7"/>
  <c r="HZ196" i="7"/>
  <c r="IL196" i="7"/>
  <c r="IK196" i="7"/>
  <c r="IM196" i="7"/>
  <c r="HY196" i="7"/>
  <c r="IA196" i="7"/>
  <c r="EQ231" i="7"/>
  <c r="FC231" i="7"/>
  <c r="ER231" i="7"/>
  <c r="FD231" i="7"/>
  <c r="ES231" i="7"/>
  <c r="ET231" i="7"/>
  <c r="EJ231" i="7"/>
  <c r="EK231" i="7"/>
  <c r="EW231" i="7"/>
  <c r="EN231" i="7"/>
  <c r="EZ231" i="7"/>
  <c r="EL231" i="7"/>
  <c r="EM231" i="7"/>
  <c r="EO231" i="7"/>
  <c r="EP231" i="7"/>
  <c r="FA231" i="7"/>
  <c r="EX231" i="7"/>
  <c r="EY231" i="7"/>
  <c r="FB231" i="7"/>
  <c r="ET252" i="7"/>
  <c r="EU252" i="7"/>
  <c r="EK252" i="7"/>
  <c r="EW252" i="7"/>
  <c r="EL252" i="7"/>
  <c r="EX252" i="7"/>
  <c r="EM252" i="7"/>
  <c r="EY252" i="7"/>
  <c r="EN252" i="7"/>
  <c r="EZ252" i="7"/>
  <c r="EQ252" i="7"/>
  <c r="FC252" i="7"/>
  <c r="FB252" i="7"/>
  <c r="FD252" i="7"/>
  <c r="ES252" i="7"/>
  <c r="EJ252" i="7"/>
  <c r="EO252" i="7"/>
  <c r="EP252" i="7"/>
  <c r="EV252" i="7"/>
  <c r="FA252" i="7"/>
  <c r="IY206" i="7"/>
  <c r="JK206" i="7"/>
  <c r="IZ206" i="7"/>
  <c r="JL206" i="7"/>
  <c r="JB206" i="7"/>
  <c r="JN206" i="7"/>
  <c r="JD206" i="7"/>
  <c r="JE206" i="7"/>
  <c r="JF206" i="7"/>
  <c r="JG206" i="7"/>
  <c r="JH206" i="7"/>
  <c r="JJ206" i="7"/>
  <c r="JM206" i="7"/>
  <c r="IX206" i="7"/>
  <c r="JA206" i="7"/>
  <c r="JC206" i="7"/>
  <c r="JI206" i="7"/>
  <c r="JO206" i="7"/>
  <c r="IW206" i="7"/>
  <c r="HI167" i="7"/>
  <c r="HU167" i="7"/>
  <c r="HJ167" i="7"/>
  <c r="HK167" i="7"/>
  <c r="HL167" i="7"/>
  <c r="HA167" i="7"/>
  <c r="HM167" i="7"/>
  <c r="HB167" i="7"/>
  <c r="HN167" i="7"/>
  <c r="HC167" i="7"/>
  <c r="HO167" i="7"/>
  <c r="HD167" i="7"/>
  <c r="HP167" i="7"/>
  <c r="HG167" i="7"/>
  <c r="HS167" i="7"/>
  <c r="HF167" i="7"/>
  <c r="HH167" i="7"/>
  <c r="HQ167" i="7"/>
  <c r="HR167" i="7"/>
  <c r="HT167" i="7"/>
  <c r="HE167" i="7"/>
  <c r="EQ227" i="7"/>
  <c r="FC227" i="7"/>
  <c r="ER227" i="7"/>
  <c r="FD227" i="7"/>
  <c r="ES227" i="7"/>
  <c r="ET227" i="7"/>
  <c r="EU227" i="7"/>
  <c r="EV227" i="7"/>
  <c r="EW227" i="7"/>
  <c r="EN227" i="7"/>
  <c r="EZ227" i="7"/>
  <c r="EM227" i="7"/>
  <c r="EO227" i="7"/>
  <c r="EP227" i="7"/>
  <c r="EX227" i="7"/>
  <c r="EY227" i="7"/>
  <c r="FA227" i="7"/>
  <c r="FB227" i="7"/>
  <c r="EL227" i="7"/>
  <c r="IW265" i="7"/>
  <c r="JI265" i="7"/>
  <c r="IX265" i="7"/>
  <c r="JJ265" i="7"/>
  <c r="IY265" i="7"/>
  <c r="JK265" i="7"/>
  <c r="JA265" i="7"/>
  <c r="JM265" i="7"/>
  <c r="JC265" i="7"/>
  <c r="JO265" i="7"/>
  <c r="JD265" i="7"/>
  <c r="JL265" i="7"/>
  <c r="JN265" i="7"/>
  <c r="IU265" i="7"/>
  <c r="IZ265" i="7"/>
  <c r="JB265" i="7"/>
  <c r="JE265" i="7"/>
  <c r="JH265" i="7"/>
  <c r="GD226" i="7"/>
  <c r="GP226" i="7"/>
  <c r="GE226" i="7"/>
  <c r="GQ226" i="7"/>
  <c r="GF226" i="7"/>
  <c r="GR226" i="7"/>
  <c r="GG226" i="7"/>
  <c r="GS226" i="7"/>
  <c r="GH226" i="7"/>
  <c r="GT226" i="7"/>
  <c r="GI226" i="7"/>
  <c r="GU226" i="7"/>
  <c r="GJ226" i="7"/>
  <c r="GV226" i="7"/>
  <c r="GM226" i="7"/>
  <c r="GK226" i="7"/>
  <c r="GL226" i="7"/>
  <c r="GN226" i="7"/>
  <c r="GO226" i="7"/>
  <c r="GW226" i="7"/>
  <c r="GX226" i="7"/>
  <c r="JW241" i="7"/>
  <c r="KI241" i="7"/>
  <c r="JX241" i="7"/>
  <c r="KJ241" i="7"/>
  <c r="JY241" i="7"/>
  <c r="KK241" i="7"/>
  <c r="KA241" i="7"/>
  <c r="JR241" i="7"/>
  <c r="KG241" i="7"/>
  <c r="KH241" i="7"/>
  <c r="JS241" i="7"/>
  <c r="KL241" i="7"/>
  <c r="JT241" i="7"/>
  <c r="JV241" i="7"/>
  <c r="JZ241" i="7"/>
  <c r="KB241" i="7"/>
  <c r="KD241" i="7"/>
  <c r="JU241" i="7"/>
  <c r="KC241" i="7"/>
  <c r="KE241" i="7"/>
  <c r="KF241" i="7"/>
  <c r="GI193" i="7"/>
  <c r="GU193" i="7"/>
  <c r="GJ193" i="7"/>
  <c r="GV193" i="7"/>
  <c r="GK193" i="7"/>
  <c r="GW193" i="7"/>
  <c r="GL193" i="7"/>
  <c r="GX193" i="7"/>
  <c r="GM193" i="7"/>
  <c r="BK320" i="7" s="1"/>
  <c r="GN193" i="7"/>
  <c r="GD193" i="7"/>
  <c r="GP193" i="7"/>
  <c r="GG193" i="7"/>
  <c r="GS193" i="7"/>
  <c r="GH193" i="7"/>
  <c r="GQ193" i="7"/>
  <c r="GR193" i="7"/>
  <c r="GT193" i="7"/>
  <c r="GE193" i="7"/>
  <c r="GF193" i="7"/>
  <c r="KO207" i="7"/>
  <c r="LA207" i="7"/>
  <c r="KP207" i="7"/>
  <c r="LB207" i="7"/>
  <c r="KQ207" i="7"/>
  <c r="LC207" i="7"/>
  <c r="KR207" i="7"/>
  <c r="LD207" i="7"/>
  <c r="KS207" i="7"/>
  <c r="LE207" i="7"/>
  <c r="KT207" i="7"/>
  <c r="LF207" i="7"/>
  <c r="KU207" i="7"/>
  <c r="LG207" i="7"/>
  <c r="KV207" i="7"/>
  <c r="LH207" i="7"/>
  <c r="KW207" i="7"/>
  <c r="LI207" i="7"/>
  <c r="KX207" i="7"/>
  <c r="KY207" i="7"/>
  <c r="KZ207" i="7"/>
  <c r="IY165" i="7"/>
  <c r="JK165" i="7"/>
  <c r="IZ165" i="7"/>
  <c r="JL165" i="7"/>
  <c r="JA165" i="7"/>
  <c r="JM165" i="7"/>
  <c r="JB165" i="7"/>
  <c r="JN165" i="7"/>
  <c r="JC165" i="7"/>
  <c r="JO165" i="7"/>
  <c r="JE165" i="7"/>
  <c r="JF165" i="7"/>
  <c r="JH165" i="7"/>
  <c r="JI165" i="7"/>
  <c r="JJ165" i="7"/>
  <c r="IU165" i="7"/>
  <c r="IV165" i="7"/>
  <c r="JG165" i="7"/>
  <c r="IX165" i="7"/>
  <c r="IW165" i="7"/>
  <c r="JD165" i="7"/>
  <c r="GE256" i="7"/>
  <c r="GQ256" i="7"/>
  <c r="GF256" i="7"/>
  <c r="GR256" i="7"/>
  <c r="GG256" i="7"/>
  <c r="GS256" i="7"/>
  <c r="GH256" i="7"/>
  <c r="GT256" i="7"/>
  <c r="GI256" i="7"/>
  <c r="GU256" i="7"/>
  <c r="GJ256" i="7"/>
  <c r="GV256" i="7"/>
  <c r="GK256" i="7"/>
  <c r="GW256" i="7"/>
  <c r="GL256" i="7"/>
  <c r="GX256" i="7"/>
  <c r="GM256" i="7"/>
  <c r="GO256" i="7"/>
  <c r="GD256" i="7"/>
  <c r="GN256" i="7"/>
  <c r="GP256" i="7"/>
  <c r="JZ242" i="7"/>
  <c r="KL242" i="7"/>
  <c r="KA242" i="7"/>
  <c r="KB242" i="7"/>
  <c r="JR242" i="7"/>
  <c r="KD242" i="7"/>
  <c r="KF242" i="7"/>
  <c r="KG242" i="7"/>
  <c r="KH242" i="7"/>
  <c r="JS242" i="7"/>
  <c r="KI242" i="7"/>
  <c r="JU242" i="7"/>
  <c r="KK242" i="7"/>
  <c r="JV242" i="7"/>
  <c r="JW242" i="7"/>
  <c r="JY242" i="7"/>
  <c r="JT242" i="7"/>
  <c r="KC242" i="7"/>
  <c r="KE242" i="7"/>
  <c r="KJ242" i="7"/>
  <c r="JX242" i="7"/>
  <c r="GO178" i="7"/>
  <c r="GD178" i="7"/>
  <c r="GP178" i="7"/>
  <c r="GE178" i="7"/>
  <c r="GQ178" i="7"/>
  <c r="GF178" i="7"/>
  <c r="GR178" i="7"/>
  <c r="GG178" i="7"/>
  <c r="GS178" i="7"/>
  <c r="GH178" i="7"/>
  <c r="GT178" i="7"/>
  <c r="GI178" i="7"/>
  <c r="GU178" i="7"/>
  <c r="GJ178" i="7"/>
  <c r="GV178" i="7"/>
  <c r="GM178" i="7"/>
  <c r="GK178" i="7"/>
  <c r="GL178" i="7"/>
  <c r="GW178" i="7"/>
  <c r="GN178" i="7"/>
  <c r="GX178" i="7"/>
  <c r="EU264" i="7"/>
  <c r="ER264" i="7"/>
  <c r="EJ264" i="7"/>
  <c r="EV264" i="7"/>
  <c r="EK264" i="7"/>
  <c r="EW264" i="7"/>
  <c r="EL264" i="7"/>
  <c r="EX264" i="7"/>
  <c r="EM264" i="7"/>
  <c r="EY264" i="7"/>
  <c r="EN264" i="7"/>
  <c r="EZ264" i="7"/>
  <c r="EO264" i="7"/>
  <c r="FA264" i="7"/>
  <c r="EP264" i="7"/>
  <c r="FB264" i="7"/>
  <c r="EQ264" i="7"/>
  <c r="FC264" i="7"/>
  <c r="FD264" i="7"/>
  <c r="ES264" i="7"/>
  <c r="ET264" i="7"/>
  <c r="EQ255" i="7"/>
  <c r="FC255" i="7"/>
  <c r="ER255" i="7"/>
  <c r="FD255" i="7"/>
  <c r="ET255" i="7"/>
  <c r="EU255" i="7"/>
  <c r="EJ255" i="7"/>
  <c r="EV255" i="7"/>
  <c r="EK255" i="7"/>
  <c r="EW255" i="7"/>
  <c r="EN255" i="7"/>
  <c r="EZ255" i="7"/>
  <c r="EX255" i="7"/>
  <c r="EY255" i="7"/>
  <c r="FA255" i="7"/>
  <c r="FB255" i="7"/>
  <c r="EO255" i="7"/>
  <c r="EL255" i="7"/>
  <c r="EM255" i="7"/>
  <c r="EP255" i="7"/>
  <c r="ES255" i="7"/>
  <c r="IY210" i="7"/>
  <c r="JK210" i="7"/>
  <c r="JB210" i="7"/>
  <c r="JN210" i="7"/>
  <c r="IW210" i="7"/>
  <c r="JL210" i="7"/>
  <c r="IX210" i="7"/>
  <c r="JM210" i="7"/>
  <c r="IZ210" i="7"/>
  <c r="JO210" i="7"/>
  <c r="JA210" i="7"/>
  <c r="JC210" i="7"/>
  <c r="JE210" i="7"/>
  <c r="JF210" i="7"/>
  <c r="IU210" i="7"/>
  <c r="IV210" i="7"/>
  <c r="JD210" i="7"/>
  <c r="JG210" i="7"/>
  <c r="JH210" i="7"/>
  <c r="JI210" i="7"/>
  <c r="JJ210" i="7"/>
  <c r="HF162" i="7"/>
  <c r="HR162" i="7"/>
  <c r="HG162" i="7"/>
  <c r="HS162" i="7"/>
  <c r="HH162" i="7"/>
  <c r="HT162" i="7"/>
  <c r="HI162" i="7"/>
  <c r="HU162" i="7"/>
  <c r="HJ162" i="7"/>
  <c r="HK162" i="7"/>
  <c r="HD162" i="7"/>
  <c r="HP162" i="7"/>
  <c r="HO162" i="7"/>
  <c r="HQ162" i="7"/>
  <c r="HE162" i="7"/>
  <c r="HC162" i="7"/>
  <c r="HN162" i="7"/>
  <c r="EK229" i="7"/>
  <c r="EW229" i="7"/>
  <c r="EL229" i="7"/>
  <c r="EX229" i="7"/>
  <c r="EM229" i="7"/>
  <c r="EY229" i="7"/>
  <c r="EN229" i="7"/>
  <c r="EZ229" i="7"/>
  <c r="EO229" i="7"/>
  <c r="FA229" i="7"/>
  <c r="EP229" i="7"/>
  <c r="FB229" i="7"/>
  <c r="EQ229" i="7"/>
  <c r="FC229" i="7"/>
  <c r="ET229" i="7"/>
  <c r="EJ229" i="7"/>
  <c r="ER229" i="7"/>
  <c r="ES229" i="7"/>
  <c r="FD229" i="7"/>
  <c r="IW257" i="7"/>
  <c r="JI257" i="7"/>
  <c r="IX257" i="7"/>
  <c r="JJ257" i="7"/>
  <c r="IY257" i="7"/>
  <c r="JK257" i="7"/>
  <c r="IZ257" i="7"/>
  <c r="JA257" i="7"/>
  <c r="JM257" i="7"/>
  <c r="JC257" i="7"/>
  <c r="JO257" i="7"/>
  <c r="JD257" i="7"/>
  <c r="IU257" i="7"/>
  <c r="JB257" i="7"/>
  <c r="JE257" i="7"/>
  <c r="JH257" i="7"/>
  <c r="JL257" i="7"/>
  <c r="JN257" i="7"/>
  <c r="FL245" i="7"/>
  <c r="FX245" i="7"/>
  <c r="FM245" i="7"/>
  <c r="FY245" i="7"/>
  <c r="FN245" i="7"/>
  <c r="FZ245" i="7"/>
  <c r="FO245" i="7"/>
  <c r="GA245" i="7"/>
  <c r="FR245" i="7"/>
  <c r="FS245" i="7"/>
  <c r="FI245" i="7"/>
  <c r="FU245" i="7"/>
  <c r="FW245" i="7"/>
  <c r="FJ245" i="7"/>
  <c r="FQ245" i="7"/>
  <c r="FK245" i="7"/>
  <c r="FP245" i="7"/>
  <c r="FT245" i="7"/>
  <c r="FV245" i="7"/>
  <c r="IZ223" i="7"/>
  <c r="JL223" i="7"/>
  <c r="JA223" i="7"/>
  <c r="JM223" i="7"/>
  <c r="JB223" i="7"/>
  <c r="JN223" i="7"/>
  <c r="JC223" i="7"/>
  <c r="JO223" i="7"/>
  <c r="JD223" i="7"/>
  <c r="IU223" i="7"/>
  <c r="JG223" i="7"/>
  <c r="IV223" i="7"/>
  <c r="IW223" i="7"/>
  <c r="IX223" i="7"/>
  <c r="IY223" i="7"/>
  <c r="JE223" i="7"/>
  <c r="JF223" i="7"/>
  <c r="JH223" i="7"/>
  <c r="JK223" i="7"/>
  <c r="JI223" i="7"/>
  <c r="JJ223" i="7"/>
  <c r="HF212" i="7"/>
  <c r="HR212" i="7"/>
  <c r="HH212" i="7"/>
  <c r="HT212" i="7"/>
  <c r="HI212" i="7"/>
  <c r="HU212" i="7"/>
  <c r="HJ212" i="7"/>
  <c r="BL322" i="7" s="1"/>
  <c r="HK212" i="7"/>
  <c r="HD212" i="7"/>
  <c r="HP212" i="7"/>
  <c r="HO212" i="7"/>
  <c r="HQ212" i="7"/>
  <c r="HS212" i="7"/>
  <c r="HG212" i="7"/>
  <c r="HC212" i="7"/>
  <c r="HE212" i="7"/>
  <c r="HN212" i="7"/>
  <c r="KU179" i="7"/>
  <c r="LG179" i="7"/>
  <c r="KV179" i="7"/>
  <c r="LH179" i="7"/>
  <c r="KW179" i="7"/>
  <c r="LI179" i="7"/>
  <c r="KX179" i="7"/>
  <c r="KY179" i="7"/>
  <c r="KZ179" i="7"/>
  <c r="KO179" i="7"/>
  <c r="LA179" i="7"/>
  <c r="KP179" i="7"/>
  <c r="LB179" i="7"/>
  <c r="KQ179" i="7"/>
  <c r="LC179" i="7"/>
  <c r="LD179" i="7"/>
  <c r="LE179" i="7"/>
  <c r="LF179" i="7"/>
  <c r="KR179" i="7"/>
  <c r="KS179" i="7"/>
  <c r="KT179" i="7"/>
  <c r="IZ258" i="7"/>
  <c r="JL258" i="7"/>
  <c r="JA258" i="7"/>
  <c r="JM258" i="7"/>
  <c r="JB258" i="7"/>
  <c r="JN258" i="7"/>
  <c r="JD258" i="7"/>
  <c r="JF258" i="7"/>
  <c r="IU258" i="7"/>
  <c r="JG258" i="7"/>
  <c r="IX258" i="7"/>
  <c r="JJ258" i="7"/>
  <c r="JH258" i="7"/>
  <c r="JI258" i="7"/>
  <c r="JK258" i="7"/>
  <c r="JO258" i="7"/>
  <c r="IV258" i="7"/>
  <c r="JC258" i="7"/>
  <c r="IY258" i="7"/>
  <c r="IW258" i="7"/>
  <c r="JE258" i="7"/>
  <c r="JY195" i="7"/>
  <c r="KK195" i="7"/>
  <c r="JZ195" i="7"/>
  <c r="KL195" i="7"/>
  <c r="KA195" i="7"/>
  <c r="KE195" i="7"/>
  <c r="JT195" i="7"/>
  <c r="KF195" i="7"/>
  <c r="JU195" i="7"/>
  <c r="KG195" i="7"/>
  <c r="JW195" i="7"/>
  <c r="KI195" i="7"/>
  <c r="JX195" i="7"/>
  <c r="JV195" i="7"/>
  <c r="KB195" i="7"/>
  <c r="KH195" i="7"/>
  <c r="KJ195" i="7"/>
  <c r="AY170" i="7"/>
  <c r="AX187" i="7"/>
  <c r="BI190" i="7"/>
  <c r="BP190" i="7"/>
  <c r="BM203" i="7"/>
  <c r="BN206" i="7"/>
  <c r="BM170" i="7"/>
  <c r="BM165" i="7"/>
  <c r="BD185" i="7"/>
  <c r="BD192" i="7"/>
  <c r="CY236" i="7"/>
  <c r="BU243" i="7"/>
  <c r="BV244" i="7"/>
  <c r="CG244" i="7"/>
  <c r="CQ248" i="7"/>
  <c r="CF263" i="7"/>
  <c r="CA164" i="7"/>
  <c r="CD167" i="7"/>
  <c r="CD170" i="7"/>
  <c r="BS167" i="7"/>
  <c r="EQ218" i="7"/>
  <c r="FC218" i="7"/>
  <c r="ER218" i="7"/>
  <c r="FD218" i="7"/>
  <c r="ES218" i="7"/>
  <c r="ET218" i="7"/>
  <c r="EJ218" i="7"/>
  <c r="EW218" i="7"/>
  <c r="EN218" i="7"/>
  <c r="EZ218" i="7"/>
  <c r="EO218" i="7"/>
  <c r="EP218" i="7"/>
  <c r="EX218" i="7"/>
  <c r="EY218" i="7"/>
  <c r="FA218" i="7"/>
  <c r="FB218" i="7"/>
  <c r="EL218" i="7"/>
  <c r="EM218" i="7"/>
  <c r="EN193" i="7"/>
  <c r="EO193" i="7"/>
  <c r="FA193" i="7"/>
  <c r="EP193" i="7"/>
  <c r="EQ193" i="7"/>
  <c r="FC193" i="7"/>
  <c r="ET193" i="7"/>
  <c r="EK193" i="7"/>
  <c r="EW193" i="7"/>
  <c r="EL193" i="7"/>
  <c r="EM193" i="7"/>
  <c r="ER193" i="7"/>
  <c r="ES193" i="7"/>
  <c r="BH320" i="7" s="1"/>
  <c r="EV193" i="7"/>
  <c r="EX193" i="7"/>
  <c r="FB193" i="7"/>
  <c r="EJ193" i="7"/>
  <c r="EY193" i="7"/>
  <c r="EZ193" i="7"/>
  <c r="FD193" i="7"/>
  <c r="EK207" i="7"/>
  <c r="EW207" i="7"/>
  <c r="EL207" i="7"/>
  <c r="EX207" i="7"/>
  <c r="EM207" i="7"/>
  <c r="EY207" i="7"/>
  <c r="EN207" i="7"/>
  <c r="EZ207" i="7"/>
  <c r="EO207" i="7"/>
  <c r="FA207" i="7"/>
  <c r="EP207" i="7"/>
  <c r="FB207" i="7"/>
  <c r="EQ207" i="7"/>
  <c r="FC207" i="7"/>
  <c r="ET207" i="7"/>
  <c r="EJ207" i="7"/>
  <c r="ER207" i="7"/>
  <c r="ES207" i="7"/>
  <c r="EU207" i="7"/>
  <c r="EV207" i="7"/>
  <c r="FD207" i="7"/>
  <c r="EQ214" i="7"/>
  <c r="FC214" i="7"/>
  <c r="ER214" i="7"/>
  <c r="FD214" i="7"/>
  <c r="ES214" i="7"/>
  <c r="ET214" i="7"/>
  <c r="EU214" i="7"/>
  <c r="EV214" i="7"/>
  <c r="EW214" i="7"/>
  <c r="EN214" i="7"/>
  <c r="EZ214" i="7"/>
  <c r="FA214" i="7"/>
  <c r="FB214" i="7"/>
  <c r="EL214" i="7"/>
  <c r="EM214" i="7"/>
  <c r="EO214" i="7"/>
  <c r="EP214" i="7"/>
  <c r="EX214" i="7"/>
  <c r="EY214" i="7"/>
  <c r="EK183" i="7"/>
  <c r="EW183" i="7"/>
  <c r="EL183" i="7"/>
  <c r="EX183" i="7"/>
  <c r="EM183" i="7"/>
  <c r="EY183" i="7"/>
  <c r="EN183" i="7"/>
  <c r="EZ183" i="7"/>
  <c r="EQ183" i="7"/>
  <c r="FC183" i="7"/>
  <c r="ET183" i="7"/>
  <c r="EU183" i="7"/>
  <c r="EV183" i="7"/>
  <c r="FA183" i="7"/>
  <c r="FB183" i="7"/>
  <c r="FD183" i="7"/>
  <c r="EP183" i="7"/>
  <c r="ER183" i="7"/>
  <c r="ES183" i="7"/>
  <c r="EJ183" i="7"/>
  <c r="EO183" i="7"/>
  <c r="EQ177" i="7"/>
  <c r="FC177" i="7"/>
  <c r="ER177" i="7"/>
  <c r="FD177" i="7"/>
  <c r="ES177" i="7"/>
  <c r="ET177" i="7"/>
  <c r="EK177" i="7"/>
  <c r="EW177" i="7"/>
  <c r="EN177" i="7"/>
  <c r="EZ177" i="7"/>
  <c r="FA177" i="7"/>
  <c r="FB177" i="7"/>
  <c r="EJ177" i="7"/>
  <c r="EL177" i="7"/>
  <c r="EM177" i="7"/>
  <c r="EO177" i="7"/>
  <c r="EV177" i="7"/>
  <c r="EP177" i="7"/>
  <c r="EU177" i="7"/>
  <c r="EX177" i="7"/>
  <c r="EY177" i="7"/>
  <c r="EN165" i="7"/>
  <c r="EZ165" i="7"/>
  <c r="EO165" i="7"/>
  <c r="FA165" i="7"/>
  <c r="EP165" i="7"/>
  <c r="FB165" i="7"/>
  <c r="EQ165" i="7"/>
  <c r="FC165" i="7"/>
  <c r="ET165" i="7"/>
  <c r="EK165" i="7"/>
  <c r="EW165" i="7"/>
  <c r="EX165" i="7"/>
  <c r="EY165" i="7"/>
  <c r="FD165" i="7"/>
  <c r="EJ165" i="7"/>
  <c r="EL165" i="7"/>
  <c r="ES165" i="7"/>
  <c r="EM165" i="7"/>
  <c r="ER165" i="7"/>
  <c r="EU165" i="7"/>
  <c r="EV165" i="7"/>
  <c r="GN259" i="7"/>
  <c r="GO259" i="7"/>
  <c r="GD259" i="7"/>
  <c r="GP259" i="7"/>
  <c r="GE259" i="7"/>
  <c r="GQ259" i="7"/>
  <c r="GF259" i="7"/>
  <c r="GR259" i="7"/>
  <c r="GG259" i="7"/>
  <c r="GS259" i="7"/>
  <c r="GH259" i="7"/>
  <c r="GT259" i="7"/>
  <c r="GI259" i="7"/>
  <c r="GU259" i="7"/>
  <c r="GL259" i="7"/>
  <c r="GX259" i="7"/>
  <c r="GJ259" i="7"/>
  <c r="GK259" i="7"/>
  <c r="GM259" i="7"/>
  <c r="GV259" i="7"/>
  <c r="GW259" i="7"/>
  <c r="JZ234" i="7"/>
  <c r="KL234" i="7"/>
  <c r="KA234" i="7"/>
  <c r="KB234" i="7"/>
  <c r="KC234" i="7"/>
  <c r="JR234" i="7"/>
  <c r="KD234" i="7"/>
  <c r="KF234" i="7"/>
  <c r="JU234" i="7"/>
  <c r="KG234" i="7"/>
  <c r="KE234" i="7"/>
  <c r="KH234" i="7"/>
  <c r="KI234" i="7"/>
  <c r="KJ234" i="7"/>
  <c r="JS234" i="7"/>
  <c r="JW234" i="7"/>
  <c r="JV234" i="7"/>
  <c r="JX234" i="7"/>
  <c r="JY234" i="7"/>
  <c r="KK234" i="7"/>
  <c r="GF218" i="7"/>
  <c r="GR218" i="7"/>
  <c r="GG218" i="7"/>
  <c r="GS218" i="7"/>
  <c r="GH218" i="7"/>
  <c r="GT218" i="7"/>
  <c r="GI218" i="7"/>
  <c r="GU218" i="7"/>
  <c r="GJ218" i="7"/>
  <c r="GV218" i="7"/>
  <c r="GK218" i="7"/>
  <c r="GW218" i="7"/>
  <c r="GL218" i="7"/>
  <c r="GX218" i="7"/>
  <c r="GM218" i="7"/>
  <c r="GD218" i="7"/>
  <c r="GN218" i="7"/>
  <c r="GQ218" i="7"/>
  <c r="KP200" i="7"/>
  <c r="LB200" i="7"/>
  <c r="KQ200" i="7"/>
  <c r="LC200" i="7"/>
  <c r="KR200" i="7"/>
  <c r="LD200" i="7"/>
  <c r="KS200" i="7"/>
  <c r="LE200" i="7"/>
  <c r="KT200" i="7"/>
  <c r="LF200" i="7"/>
  <c r="KU200" i="7"/>
  <c r="LG200" i="7"/>
  <c r="KV200" i="7"/>
  <c r="LH200" i="7"/>
  <c r="KW200" i="7"/>
  <c r="LI200" i="7"/>
  <c r="KX200" i="7"/>
  <c r="KZ200" i="7"/>
  <c r="LA200" i="7"/>
  <c r="KO200" i="7"/>
  <c r="KY200" i="7"/>
  <c r="JB177" i="7"/>
  <c r="JN177" i="7"/>
  <c r="JC177" i="7"/>
  <c r="JO177" i="7"/>
  <c r="JD177" i="7"/>
  <c r="JE177" i="7"/>
  <c r="JF177" i="7"/>
  <c r="IV177" i="7"/>
  <c r="JH177" i="7"/>
  <c r="IW177" i="7"/>
  <c r="JI177" i="7"/>
  <c r="IU177" i="7"/>
  <c r="IX177" i="7"/>
  <c r="IY177" i="7"/>
  <c r="IZ177" i="7"/>
  <c r="JG177" i="7"/>
  <c r="JJ177" i="7"/>
  <c r="JA177" i="7"/>
  <c r="JM177" i="7"/>
  <c r="JK177" i="7"/>
  <c r="JL177" i="7"/>
  <c r="GK246" i="7"/>
  <c r="GW246" i="7"/>
  <c r="GL246" i="7"/>
  <c r="GX246" i="7"/>
  <c r="GM246" i="7"/>
  <c r="GN246" i="7"/>
  <c r="GO246" i="7"/>
  <c r="GP246" i="7"/>
  <c r="GQ246" i="7"/>
  <c r="GF246" i="7"/>
  <c r="GR246" i="7"/>
  <c r="GG246" i="7"/>
  <c r="GS246" i="7"/>
  <c r="GI246" i="7"/>
  <c r="GU246" i="7"/>
  <c r="GH246" i="7"/>
  <c r="GJ246" i="7"/>
  <c r="GT246" i="7"/>
  <c r="GV246" i="7"/>
  <c r="KY260" i="7"/>
  <c r="KO260" i="7"/>
  <c r="LB260" i="7"/>
  <c r="KQ260" i="7"/>
  <c r="LC260" i="7"/>
  <c r="KR260" i="7"/>
  <c r="LD260" i="7"/>
  <c r="KS260" i="7"/>
  <c r="LE260" i="7"/>
  <c r="KT260" i="7"/>
  <c r="LF260" i="7"/>
  <c r="LG260" i="7"/>
  <c r="LH260" i="7"/>
  <c r="LI260" i="7"/>
  <c r="KU260" i="7"/>
  <c r="KV260" i="7"/>
  <c r="KW260" i="7"/>
  <c r="KX260" i="7"/>
  <c r="GE248" i="7"/>
  <c r="GQ248" i="7"/>
  <c r="GF248" i="7"/>
  <c r="GR248" i="7"/>
  <c r="GG248" i="7"/>
  <c r="GS248" i="7"/>
  <c r="GH248" i="7"/>
  <c r="GT248" i="7"/>
  <c r="GI248" i="7"/>
  <c r="GU248" i="7"/>
  <c r="GJ248" i="7"/>
  <c r="GV248" i="7"/>
  <c r="GK248" i="7"/>
  <c r="GW248" i="7"/>
  <c r="GL248" i="7"/>
  <c r="GX248" i="7"/>
  <c r="GM248" i="7"/>
  <c r="GO248" i="7"/>
  <c r="GN248" i="7"/>
  <c r="GD248" i="7"/>
  <c r="GP248" i="7"/>
  <c r="KR188" i="7"/>
  <c r="LD188" i="7"/>
  <c r="KS188" i="7"/>
  <c r="LE188" i="7"/>
  <c r="KT188" i="7"/>
  <c r="LF188" i="7"/>
  <c r="KU188" i="7"/>
  <c r="LG188" i="7"/>
  <c r="KV188" i="7"/>
  <c r="LH188" i="7"/>
  <c r="KW188" i="7"/>
  <c r="LI188" i="7"/>
  <c r="KX188" i="7"/>
  <c r="KY188" i="7"/>
  <c r="KZ188" i="7"/>
  <c r="LA188" i="7"/>
  <c r="LB188" i="7"/>
  <c r="LC188" i="7"/>
  <c r="KQ188" i="7"/>
  <c r="JF216" i="7"/>
  <c r="JG216" i="7"/>
  <c r="JH216" i="7"/>
  <c r="IW216" i="7"/>
  <c r="JI216" i="7"/>
  <c r="IX216" i="7"/>
  <c r="JJ216" i="7"/>
  <c r="IZ216" i="7"/>
  <c r="JL216" i="7"/>
  <c r="JA216" i="7"/>
  <c r="JM216" i="7"/>
  <c r="JE216" i="7"/>
  <c r="JK216" i="7"/>
  <c r="JN216" i="7"/>
  <c r="JO216" i="7"/>
  <c r="JC216" i="7"/>
  <c r="IY216" i="7"/>
  <c r="JB216" i="7"/>
  <c r="JD216" i="7"/>
  <c r="IV194" i="7"/>
  <c r="JH194" i="7"/>
  <c r="IW194" i="7"/>
  <c r="JI194" i="7"/>
  <c r="IX194" i="7"/>
  <c r="JJ194" i="7"/>
  <c r="IZ194" i="7"/>
  <c r="JL194" i="7"/>
  <c r="JA194" i="7"/>
  <c r="JM194" i="7"/>
  <c r="JB194" i="7"/>
  <c r="JN194" i="7"/>
  <c r="JC194" i="7"/>
  <c r="JO194" i="7"/>
  <c r="JD194" i="7"/>
  <c r="JF194" i="7"/>
  <c r="IU194" i="7"/>
  <c r="IY194" i="7"/>
  <c r="JE194" i="7"/>
  <c r="JG194" i="7"/>
  <c r="JK194" i="7"/>
  <c r="EP160" i="7"/>
  <c r="FB160" i="7"/>
  <c r="EQ160" i="7"/>
  <c r="FC160" i="7"/>
  <c r="ER160" i="7"/>
  <c r="FD160" i="7"/>
  <c r="EM160" i="7"/>
  <c r="ES160" i="7"/>
  <c r="ET160" i="7"/>
  <c r="EU160" i="7"/>
  <c r="EV160" i="7"/>
  <c r="EK160" i="7"/>
  <c r="EW160" i="7"/>
  <c r="EL160" i="7"/>
  <c r="EX160" i="7"/>
  <c r="EN160" i="7"/>
  <c r="EZ160" i="7"/>
  <c r="EO160" i="7"/>
  <c r="FA160" i="7"/>
  <c r="EY160" i="7"/>
  <c r="IW261" i="7"/>
  <c r="JI261" i="7"/>
  <c r="IX261" i="7"/>
  <c r="JJ261" i="7"/>
  <c r="IY261" i="7"/>
  <c r="JK261" i="7"/>
  <c r="JA261" i="7"/>
  <c r="JM261" i="7"/>
  <c r="JC261" i="7"/>
  <c r="JO261" i="7"/>
  <c r="JD261" i="7"/>
  <c r="IZ261" i="7"/>
  <c r="JB261" i="7"/>
  <c r="JE261" i="7"/>
  <c r="JF261" i="7"/>
  <c r="JG261" i="7"/>
  <c r="JH261" i="7"/>
  <c r="JL261" i="7"/>
  <c r="JN261" i="7"/>
  <c r="IU261" i="7"/>
  <c r="IV261" i="7"/>
  <c r="FL249" i="7"/>
  <c r="FX249" i="7"/>
  <c r="FM249" i="7"/>
  <c r="FY249" i="7"/>
  <c r="FN249" i="7"/>
  <c r="FZ249" i="7"/>
  <c r="FO249" i="7"/>
  <c r="GA249" i="7"/>
  <c r="FG249" i="7"/>
  <c r="FI249" i="7"/>
  <c r="FU249" i="7"/>
  <c r="FJ249" i="7"/>
  <c r="FK249" i="7"/>
  <c r="FT249" i="7"/>
  <c r="FW249" i="7"/>
  <c r="FP249" i="7"/>
  <c r="FQ249" i="7"/>
  <c r="FV249" i="7"/>
  <c r="JE189" i="7"/>
  <c r="JF189" i="7"/>
  <c r="IU189" i="7"/>
  <c r="JG189" i="7"/>
  <c r="IW189" i="7"/>
  <c r="JI189" i="7"/>
  <c r="IY189" i="7"/>
  <c r="JK189" i="7"/>
  <c r="IZ189" i="7"/>
  <c r="JL189" i="7"/>
  <c r="JA189" i="7"/>
  <c r="JM189" i="7"/>
  <c r="JC189" i="7"/>
  <c r="JO189" i="7"/>
  <c r="JN189" i="7"/>
  <c r="IX189" i="7"/>
  <c r="IV189" i="7"/>
  <c r="JB189" i="7"/>
  <c r="JD189" i="7"/>
  <c r="JH189" i="7"/>
  <c r="JJ189" i="7"/>
  <c r="HA217" i="7"/>
  <c r="HM217" i="7"/>
  <c r="HB217" i="7"/>
  <c r="HN217" i="7"/>
  <c r="HC217" i="7"/>
  <c r="HO217" i="7"/>
  <c r="HD217" i="7"/>
  <c r="HP217" i="7"/>
  <c r="HE217" i="7"/>
  <c r="HQ217" i="7"/>
  <c r="HF217" i="7"/>
  <c r="HR217" i="7"/>
  <c r="HG217" i="7"/>
  <c r="HS217" i="7"/>
  <c r="HH217" i="7"/>
  <c r="HT217" i="7"/>
  <c r="HK217" i="7"/>
  <c r="HI217" i="7"/>
  <c r="HJ217" i="7"/>
  <c r="HU217" i="7"/>
  <c r="HL217" i="7"/>
  <c r="FQ209" i="7"/>
  <c r="FR209" i="7"/>
  <c r="FG209" i="7"/>
  <c r="FS209" i="7"/>
  <c r="FH209" i="7"/>
  <c r="FT209" i="7"/>
  <c r="FI209" i="7"/>
  <c r="FU209" i="7"/>
  <c r="FJ209" i="7"/>
  <c r="FV209" i="7"/>
  <c r="FL209" i="7"/>
  <c r="FX209" i="7"/>
  <c r="FO209" i="7"/>
  <c r="GA209" i="7"/>
  <c r="FK209" i="7"/>
  <c r="FM209" i="7"/>
  <c r="FN209" i="7"/>
  <c r="FW209" i="7"/>
  <c r="FY209" i="7"/>
  <c r="FP209" i="7"/>
  <c r="FZ209" i="7"/>
  <c r="JT244" i="7"/>
  <c r="KF244" i="7"/>
  <c r="JU244" i="7"/>
  <c r="JV244" i="7"/>
  <c r="KH244" i="7"/>
  <c r="JX244" i="7"/>
  <c r="JZ244" i="7"/>
  <c r="KA244" i="7"/>
  <c r="KB244" i="7"/>
  <c r="KC244" i="7"/>
  <c r="KE244" i="7"/>
  <c r="KG244" i="7"/>
  <c r="KI244" i="7"/>
  <c r="KK244" i="7"/>
  <c r="JW244" i="7"/>
  <c r="JY244" i="7"/>
  <c r="KD244" i="7"/>
  <c r="KL244" i="7"/>
  <c r="KJ244" i="7"/>
  <c r="KS238" i="7"/>
  <c r="LE238" i="7"/>
  <c r="KT238" i="7"/>
  <c r="LF238" i="7"/>
  <c r="KU238" i="7"/>
  <c r="LG238" i="7"/>
  <c r="KV238" i="7"/>
  <c r="LH238" i="7"/>
  <c r="KW238" i="7"/>
  <c r="LI238" i="7"/>
  <c r="KX238" i="7"/>
  <c r="KY238" i="7"/>
  <c r="KZ238" i="7"/>
  <c r="KO238" i="7"/>
  <c r="LA238" i="7"/>
  <c r="KP238" i="7"/>
  <c r="KQ238" i="7"/>
  <c r="KR238" i="7"/>
  <c r="LC238" i="7"/>
  <c r="LD238" i="7"/>
  <c r="LB238" i="7"/>
  <c r="GE190" i="7"/>
  <c r="GQ190" i="7"/>
  <c r="GF190" i="7"/>
  <c r="GR190" i="7"/>
  <c r="GG190" i="7"/>
  <c r="GS190" i="7"/>
  <c r="GI190" i="7"/>
  <c r="GU190" i="7"/>
  <c r="GJ190" i="7"/>
  <c r="GV190" i="7"/>
  <c r="GK190" i="7"/>
  <c r="GW190" i="7"/>
  <c r="GL190" i="7"/>
  <c r="GX190" i="7"/>
  <c r="GM190" i="7"/>
  <c r="GO190" i="7"/>
  <c r="GP190" i="7"/>
  <c r="GD190" i="7"/>
  <c r="GH190" i="7"/>
  <c r="GN190" i="7"/>
  <c r="GT190" i="7"/>
  <c r="FL187" i="7"/>
  <c r="FX187" i="7"/>
  <c r="FN187" i="7"/>
  <c r="FV187" i="7"/>
  <c r="FO187" i="7"/>
  <c r="FP187" i="7"/>
  <c r="FQ187" i="7"/>
  <c r="FS187" i="7"/>
  <c r="FT187" i="7"/>
  <c r="FU187" i="7"/>
  <c r="FI187" i="7"/>
  <c r="FW187" i="7"/>
  <c r="FJ187" i="7"/>
  <c r="FY187" i="7"/>
  <c r="FK187" i="7"/>
  <c r="FZ187" i="7"/>
  <c r="FM187" i="7"/>
  <c r="GA187" i="7"/>
  <c r="KB169" i="7"/>
  <c r="JT169" i="7"/>
  <c r="KF169" i="7"/>
  <c r="JU169" i="7"/>
  <c r="KG169" i="7"/>
  <c r="JV169" i="7"/>
  <c r="KH169" i="7"/>
  <c r="JW169" i="7"/>
  <c r="KI169" i="7"/>
  <c r="JX169" i="7"/>
  <c r="KJ169" i="7"/>
  <c r="JY169" i="7"/>
  <c r="JZ169" i="7"/>
  <c r="KK169" i="7"/>
  <c r="KL169" i="7"/>
  <c r="KA169" i="7"/>
  <c r="BO319" i="7" s="1"/>
  <c r="KV251" i="7"/>
  <c r="LH251" i="7"/>
  <c r="KW251" i="7"/>
  <c r="LI251" i="7"/>
  <c r="KX251" i="7"/>
  <c r="KY251" i="7"/>
  <c r="KZ251" i="7"/>
  <c r="KO251" i="7"/>
  <c r="LA251" i="7"/>
  <c r="KP251" i="7"/>
  <c r="LB251" i="7"/>
  <c r="KQ251" i="7"/>
  <c r="LC251" i="7"/>
  <c r="KR251" i="7"/>
  <c r="LD251" i="7"/>
  <c r="KS251" i="7"/>
  <c r="KT251" i="7"/>
  <c r="KU251" i="7"/>
  <c r="LE251" i="7"/>
  <c r="LF251" i="7"/>
  <c r="LG251" i="7"/>
  <c r="IE204" i="7"/>
  <c r="IQ204" i="7"/>
  <c r="IF204" i="7"/>
  <c r="IR204" i="7"/>
  <c r="IG204" i="7"/>
  <c r="IH204" i="7"/>
  <c r="IK204" i="7"/>
  <c r="HZ204" i="7"/>
  <c r="IL204" i="7"/>
  <c r="IA204" i="7"/>
  <c r="IM204" i="7"/>
  <c r="IC204" i="7"/>
  <c r="IO204" i="7"/>
  <c r="IB204" i="7"/>
  <c r="ID204" i="7"/>
  <c r="IN204" i="7"/>
  <c r="IP204" i="7"/>
  <c r="GL170" i="7"/>
  <c r="GX170" i="7"/>
  <c r="GM170" i="7"/>
  <c r="GN170" i="7"/>
  <c r="GO170" i="7"/>
  <c r="GD170" i="7"/>
  <c r="GP170" i="7"/>
  <c r="GE170" i="7"/>
  <c r="GQ170" i="7"/>
  <c r="GF170" i="7"/>
  <c r="GR170" i="7"/>
  <c r="GG170" i="7"/>
  <c r="GS170" i="7"/>
  <c r="GJ170" i="7"/>
  <c r="GV170" i="7"/>
  <c r="GH170" i="7"/>
  <c r="GI170" i="7"/>
  <c r="GK170" i="7"/>
  <c r="GT170" i="7"/>
  <c r="GU170" i="7"/>
  <c r="GW170" i="7"/>
  <c r="KV263" i="7"/>
  <c r="LH263" i="7"/>
  <c r="KW263" i="7"/>
  <c r="LI263" i="7"/>
  <c r="KY263" i="7"/>
  <c r="KO263" i="7"/>
  <c r="LB263" i="7"/>
  <c r="KQ263" i="7"/>
  <c r="LC263" i="7"/>
  <c r="LG263" i="7"/>
  <c r="KR263" i="7"/>
  <c r="KS263" i="7"/>
  <c r="KT263" i="7"/>
  <c r="KU263" i="7"/>
  <c r="KX263" i="7"/>
  <c r="LE263" i="7"/>
  <c r="LF263" i="7"/>
  <c r="LD263" i="7"/>
  <c r="HB196" i="7"/>
  <c r="HN196" i="7"/>
  <c r="HC196" i="7"/>
  <c r="HO196" i="7"/>
  <c r="HD196" i="7"/>
  <c r="HP196" i="7"/>
  <c r="HE196" i="7"/>
  <c r="HQ196" i="7"/>
  <c r="HF196" i="7"/>
  <c r="HR196" i="7"/>
  <c r="HG196" i="7"/>
  <c r="HS196" i="7"/>
  <c r="HH196" i="7"/>
  <c r="HT196" i="7"/>
  <c r="HI196" i="7"/>
  <c r="HU196" i="7"/>
  <c r="HJ196" i="7"/>
  <c r="HA196" i="7"/>
  <c r="HK196" i="7"/>
  <c r="FL225" i="7"/>
  <c r="FX225" i="7"/>
  <c r="FM225" i="7"/>
  <c r="FY225" i="7"/>
  <c r="FN225" i="7"/>
  <c r="FZ225" i="7"/>
  <c r="FO225" i="7"/>
  <c r="GA225" i="7"/>
  <c r="FP225" i="7"/>
  <c r="FR225" i="7"/>
  <c r="FG225" i="7"/>
  <c r="FS225" i="7"/>
  <c r="FI225" i="7"/>
  <c r="FU225" i="7"/>
  <c r="FH225" i="7"/>
  <c r="FJ225" i="7"/>
  <c r="FK225" i="7"/>
  <c r="FV225" i="7"/>
  <c r="FQ225" i="7"/>
  <c r="FT225" i="7"/>
  <c r="FW225" i="7"/>
  <c r="II240" i="7"/>
  <c r="HX240" i="7"/>
  <c r="IJ240" i="7"/>
  <c r="HY240" i="7"/>
  <c r="IK240" i="7"/>
  <c r="HZ240" i="7"/>
  <c r="IL240" i="7"/>
  <c r="IA240" i="7"/>
  <c r="IM240" i="7"/>
  <c r="IB240" i="7"/>
  <c r="IN240" i="7"/>
  <c r="IC240" i="7"/>
  <c r="IO240" i="7"/>
  <c r="ID240" i="7"/>
  <c r="IP240" i="7"/>
  <c r="IG240" i="7"/>
  <c r="IE240" i="7"/>
  <c r="IF240" i="7"/>
  <c r="IH240" i="7"/>
  <c r="IQ240" i="7"/>
  <c r="IR240" i="7"/>
  <c r="FQ192" i="7"/>
  <c r="FR192" i="7"/>
  <c r="FG192" i="7"/>
  <c r="FS192" i="7"/>
  <c r="FI192" i="7"/>
  <c r="FU192" i="7"/>
  <c r="FJ192" i="7"/>
  <c r="FV192" i="7"/>
  <c r="FK192" i="7"/>
  <c r="FW192" i="7"/>
  <c r="FL192" i="7"/>
  <c r="FX192" i="7"/>
  <c r="FM192" i="7"/>
  <c r="FY192" i="7"/>
  <c r="FO192" i="7"/>
  <c r="GA192" i="7"/>
  <c r="FP192" i="7"/>
  <c r="FH192" i="7"/>
  <c r="FN192" i="7"/>
  <c r="FT192" i="7"/>
  <c r="FZ192" i="7"/>
  <c r="KB206" i="7"/>
  <c r="KC206" i="7"/>
  <c r="KD206" i="7"/>
  <c r="JT206" i="7"/>
  <c r="KF206" i="7"/>
  <c r="JU206" i="7"/>
  <c r="KG206" i="7"/>
  <c r="JV206" i="7"/>
  <c r="KH206" i="7"/>
  <c r="KE206" i="7"/>
  <c r="KI206" i="7"/>
  <c r="KJ206" i="7"/>
  <c r="KK206" i="7"/>
  <c r="KL206" i="7"/>
  <c r="JW206" i="7"/>
  <c r="JZ206" i="7"/>
  <c r="JX206" i="7"/>
  <c r="KA206" i="7"/>
  <c r="JY206" i="7"/>
  <c r="IF167" i="7"/>
  <c r="IR167" i="7"/>
  <c r="IG167" i="7"/>
  <c r="IH167" i="7"/>
  <c r="II167" i="7"/>
  <c r="HX167" i="7"/>
  <c r="IJ167" i="7"/>
  <c r="HY167" i="7"/>
  <c r="IK167" i="7"/>
  <c r="HZ167" i="7"/>
  <c r="IL167" i="7"/>
  <c r="IA167" i="7"/>
  <c r="IM167" i="7"/>
  <c r="ID167" i="7"/>
  <c r="IP167" i="7"/>
  <c r="IB167" i="7"/>
  <c r="IC167" i="7"/>
  <c r="IE167" i="7"/>
  <c r="IN167" i="7"/>
  <c r="IO167" i="7"/>
  <c r="IQ167" i="7"/>
  <c r="GO182" i="7"/>
  <c r="GD182" i="7"/>
  <c r="GP182" i="7"/>
  <c r="GE182" i="7"/>
  <c r="GQ182" i="7"/>
  <c r="GF182" i="7"/>
  <c r="GR182" i="7"/>
  <c r="GG182" i="7"/>
  <c r="GS182" i="7"/>
  <c r="GH182" i="7"/>
  <c r="GT182" i="7"/>
  <c r="GI182" i="7"/>
  <c r="GU182" i="7"/>
  <c r="GJ182" i="7"/>
  <c r="GV182" i="7"/>
  <c r="GM182" i="7"/>
  <c r="GK182" i="7"/>
  <c r="GL182" i="7"/>
  <c r="GN182" i="7"/>
  <c r="GW182" i="7"/>
  <c r="GX182" i="7"/>
  <c r="JV265" i="7"/>
  <c r="KH265" i="7"/>
  <c r="JW265" i="7"/>
  <c r="KI265" i="7"/>
  <c r="JX265" i="7"/>
  <c r="KJ265" i="7"/>
  <c r="JY265" i="7"/>
  <c r="KK265" i="7"/>
  <c r="KA265" i="7"/>
  <c r="KE265" i="7"/>
  <c r="JR265" i="7"/>
  <c r="JT265" i="7"/>
  <c r="JZ265" i="7"/>
  <c r="KB265" i="7"/>
  <c r="JU265" i="7"/>
  <c r="KG265" i="7"/>
  <c r="KL265" i="7"/>
  <c r="KF265" i="7"/>
  <c r="KP241" i="7"/>
  <c r="LB241" i="7"/>
  <c r="KQ241" i="7"/>
  <c r="LC241" i="7"/>
  <c r="KR241" i="7"/>
  <c r="LD241" i="7"/>
  <c r="KS241" i="7"/>
  <c r="LE241" i="7"/>
  <c r="KT241" i="7"/>
  <c r="LF241" i="7"/>
  <c r="KU241" i="7"/>
  <c r="LG241" i="7"/>
  <c r="KV241" i="7"/>
  <c r="LH241" i="7"/>
  <c r="KW241" i="7"/>
  <c r="LI241" i="7"/>
  <c r="KX241" i="7"/>
  <c r="KY241" i="7"/>
  <c r="KZ241" i="7"/>
  <c r="LA241" i="7"/>
  <c r="KO241" i="7"/>
  <c r="HC193" i="7"/>
  <c r="HO193" i="7"/>
  <c r="HE193" i="7"/>
  <c r="HQ193" i="7"/>
  <c r="HF193" i="7"/>
  <c r="HR193" i="7"/>
  <c r="HG193" i="7"/>
  <c r="HS193" i="7"/>
  <c r="HH193" i="7"/>
  <c r="HT193" i="7"/>
  <c r="HI193" i="7"/>
  <c r="HU193" i="7"/>
  <c r="HJ193" i="7"/>
  <c r="BL320" i="7" s="1"/>
  <c r="HA193" i="7"/>
  <c r="HM193" i="7"/>
  <c r="HB193" i="7"/>
  <c r="HD193" i="7"/>
  <c r="HK193" i="7"/>
  <c r="HP193" i="7"/>
  <c r="HN193" i="7"/>
  <c r="FQ183" i="7"/>
  <c r="FR183" i="7"/>
  <c r="FG183" i="7"/>
  <c r="FS183" i="7"/>
  <c r="FH183" i="7"/>
  <c r="FT183" i="7"/>
  <c r="FI183" i="7"/>
  <c r="FU183" i="7"/>
  <c r="FJ183" i="7"/>
  <c r="FV183" i="7"/>
  <c r="FL183" i="7"/>
  <c r="FX183" i="7"/>
  <c r="FO183" i="7"/>
  <c r="GA183" i="7"/>
  <c r="FK183" i="7"/>
  <c r="FM183" i="7"/>
  <c r="FN183" i="7"/>
  <c r="FW183" i="7"/>
  <c r="FY183" i="7"/>
  <c r="FZ183" i="7"/>
  <c r="FP183" i="7"/>
  <c r="KB165" i="7"/>
  <c r="KC165" i="7"/>
  <c r="JR165" i="7"/>
  <c r="KD165" i="7"/>
  <c r="JS165" i="7"/>
  <c r="KE165" i="7"/>
  <c r="JT165" i="7"/>
  <c r="KF165" i="7"/>
  <c r="JU165" i="7"/>
  <c r="KG165" i="7"/>
  <c r="JV165" i="7"/>
  <c r="KH165" i="7"/>
  <c r="JW165" i="7"/>
  <c r="KI165" i="7"/>
  <c r="JX165" i="7"/>
  <c r="KJ165" i="7"/>
  <c r="JY165" i="7"/>
  <c r="JZ165" i="7"/>
  <c r="KL165" i="7"/>
  <c r="KK165" i="7"/>
  <c r="KA165" i="7"/>
  <c r="II256" i="7"/>
  <c r="HX256" i="7"/>
  <c r="IJ256" i="7"/>
  <c r="HY256" i="7"/>
  <c r="IK256" i="7"/>
  <c r="HZ256" i="7"/>
  <c r="IL256" i="7"/>
  <c r="IA256" i="7"/>
  <c r="IM256" i="7"/>
  <c r="IB256" i="7"/>
  <c r="IN256" i="7"/>
  <c r="IC256" i="7"/>
  <c r="IO256" i="7"/>
  <c r="ID256" i="7"/>
  <c r="IP256" i="7"/>
  <c r="IG256" i="7"/>
  <c r="IE256" i="7"/>
  <c r="IF256" i="7"/>
  <c r="IH256" i="7"/>
  <c r="IQ256" i="7"/>
  <c r="IR256" i="7"/>
  <c r="KS242" i="7"/>
  <c r="LE242" i="7"/>
  <c r="KT242" i="7"/>
  <c r="LF242" i="7"/>
  <c r="KU242" i="7"/>
  <c r="LG242" i="7"/>
  <c r="KV242" i="7"/>
  <c r="LH242" i="7"/>
  <c r="KW242" i="7"/>
  <c r="LI242" i="7"/>
  <c r="KX242" i="7"/>
  <c r="KY242" i="7"/>
  <c r="KZ242" i="7"/>
  <c r="KO242" i="7"/>
  <c r="LA242" i="7"/>
  <c r="KP242" i="7"/>
  <c r="KQ242" i="7"/>
  <c r="KR242" i="7"/>
  <c r="LB242" i="7"/>
  <c r="LC242" i="7"/>
  <c r="LD242" i="7"/>
  <c r="IF178" i="7"/>
  <c r="IR178" i="7"/>
  <c r="IG178" i="7"/>
  <c r="IH178" i="7"/>
  <c r="II178" i="7"/>
  <c r="HX178" i="7"/>
  <c r="IJ178" i="7"/>
  <c r="HY178" i="7"/>
  <c r="IK178" i="7"/>
  <c r="HZ178" i="7"/>
  <c r="IL178" i="7"/>
  <c r="IA178" i="7"/>
  <c r="IM178" i="7"/>
  <c r="ID178" i="7"/>
  <c r="IP178" i="7"/>
  <c r="IB178" i="7"/>
  <c r="IC178" i="7"/>
  <c r="IO178" i="7"/>
  <c r="IE178" i="7"/>
  <c r="IN178" i="7"/>
  <c r="IQ178" i="7"/>
  <c r="FI228" i="7"/>
  <c r="FU228" i="7"/>
  <c r="FJ228" i="7"/>
  <c r="FV228" i="7"/>
  <c r="FK228" i="7"/>
  <c r="FW228" i="7"/>
  <c r="FL228" i="7"/>
  <c r="FX228" i="7"/>
  <c r="FM228" i="7"/>
  <c r="FY228" i="7"/>
  <c r="FO228" i="7"/>
  <c r="GA228" i="7"/>
  <c r="FP228" i="7"/>
  <c r="FR228" i="7"/>
  <c r="FG228" i="7"/>
  <c r="FH228" i="7"/>
  <c r="FN228" i="7"/>
  <c r="FQ228" i="7"/>
  <c r="FS228" i="7"/>
  <c r="FT228" i="7"/>
  <c r="FZ228" i="7"/>
  <c r="IF243" i="7"/>
  <c r="IR243" i="7"/>
  <c r="IG243" i="7"/>
  <c r="IH243" i="7"/>
  <c r="II243" i="7"/>
  <c r="HX243" i="7"/>
  <c r="IJ243" i="7"/>
  <c r="HY243" i="7"/>
  <c r="IK243" i="7"/>
  <c r="HZ243" i="7"/>
  <c r="IL243" i="7"/>
  <c r="IA243" i="7"/>
  <c r="IM243" i="7"/>
  <c r="ID243" i="7"/>
  <c r="IP243" i="7"/>
  <c r="IO243" i="7"/>
  <c r="IQ243" i="7"/>
  <c r="IE243" i="7"/>
  <c r="IB243" i="7"/>
  <c r="IC243" i="7"/>
  <c r="IN243" i="7"/>
  <c r="FK195" i="7"/>
  <c r="FW195" i="7"/>
  <c r="FL195" i="7"/>
  <c r="FX195" i="7"/>
  <c r="FM195" i="7"/>
  <c r="FY195" i="7"/>
  <c r="FO195" i="7"/>
  <c r="GA195" i="7"/>
  <c r="FP195" i="7"/>
  <c r="FQ195" i="7"/>
  <c r="FI195" i="7"/>
  <c r="FU195" i="7"/>
  <c r="FJ195" i="7"/>
  <c r="FV195" i="7"/>
  <c r="FN195" i="7"/>
  <c r="FT195" i="7"/>
  <c r="FZ195" i="7"/>
  <c r="JT210" i="7"/>
  <c r="KF210" i="7"/>
  <c r="JU210" i="7"/>
  <c r="KG210" i="7"/>
  <c r="JV210" i="7"/>
  <c r="KH210" i="7"/>
  <c r="JW210" i="7"/>
  <c r="KI210" i="7"/>
  <c r="JX210" i="7"/>
  <c r="KJ210" i="7"/>
  <c r="JZ210" i="7"/>
  <c r="KL210" i="7"/>
  <c r="KA210" i="7"/>
  <c r="JR210" i="7"/>
  <c r="KD210" i="7"/>
  <c r="JS210" i="7"/>
  <c r="JY210" i="7"/>
  <c r="KB210" i="7"/>
  <c r="KE210" i="7"/>
  <c r="KC210" i="7"/>
  <c r="KK210" i="7"/>
  <c r="IC162" i="7"/>
  <c r="IO162" i="7"/>
  <c r="ID162" i="7"/>
  <c r="IP162" i="7"/>
  <c r="IE162" i="7"/>
  <c r="IQ162" i="7"/>
  <c r="IF162" i="7"/>
  <c r="IR162" i="7"/>
  <c r="IG162" i="7"/>
  <c r="IH162" i="7"/>
  <c r="IA162" i="7"/>
  <c r="IM162" i="7"/>
  <c r="IK162" i="7"/>
  <c r="IL162" i="7"/>
  <c r="IN162" i="7"/>
  <c r="HZ162" i="7"/>
  <c r="IB162" i="7"/>
  <c r="FT219" i="7"/>
  <c r="FI219" i="7"/>
  <c r="FU219" i="7"/>
  <c r="FJ219" i="7"/>
  <c r="FV219" i="7"/>
  <c r="FL219" i="7"/>
  <c r="FX219" i="7"/>
  <c r="FM219" i="7"/>
  <c r="FY219" i="7"/>
  <c r="FO219" i="7"/>
  <c r="GA219" i="7"/>
  <c r="FZ219" i="7"/>
  <c r="FK219" i="7"/>
  <c r="FN219" i="7"/>
  <c r="FQ219" i="7"/>
  <c r="FP219" i="7"/>
  <c r="FW219" i="7"/>
  <c r="JV257" i="7"/>
  <c r="KH257" i="7"/>
  <c r="JW257" i="7"/>
  <c r="KI257" i="7"/>
  <c r="JX257" i="7"/>
  <c r="KJ257" i="7"/>
  <c r="JY257" i="7"/>
  <c r="KK257" i="7"/>
  <c r="KA257" i="7"/>
  <c r="KB257" i="7"/>
  <c r="KE257" i="7"/>
  <c r="KL257" i="7"/>
  <c r="JT257" i="7"/>
  <c r="JU257" i="7"/>
  <c r="JR257" i="7"/>
  <c r="JZ257" i="7"/>
  <c r="KG257" i="7"/>
  <c r="KF257" i="7"/>
  <c r="GH245" i="7"/>
  <c r="GT245" i="7"/>
  <c r="GI245" i="7"/>
  <c r="GU245" i="7"/>
  <c r="GJ245" i="7"/>
  <c r="GV245" i="7"/>
  <c r="GK245" i="7"/>
  <c r="GW245" i="7"/>
  <c r="GL245" i="7"/>
  <c r="GX245" i="7"/>
  <c r="GM245" i="7"/>
  <c r="GN245" i="7"/>
  <c r="GO245" i="7"/>
  <c r="GP245" i="7"/>
  <c r="GF245" i="7"/>
  <c r="GR245" i="7"/>
  <c r="GS245" i="7"/>
  <c r="GG245" i="7"/>
  <c r="GQ245" i="7"/>
  <c r="KC223" i="7"/>
  <c r="JR223" i="7"/>
  <c r="KD223" i="7"/>
  <c r="JS223" i="7"/>
  <c r="KE223" i="7"/>
  <c r="JT223" i="7"/>
  <c r="KF223" i="7"/>
  <c r="JU223" i="7"/>
  <c r="KG223" i="7"/>
  <c r="JW223" i="7"/>
  <c r="KI223" i="7"/>
  <c r="JX223" i="7"/>
  <c r="KJ223" i="7"/>
  <c r="KA223" i="7"/>
  <c r="JV223" i="7"/>
  <c r="JY223" i="7"/>
  <c r="JZ223" i="7"/>
  <c r="KH223" i="7"/>
  <c r="KK223" i="7"/>
  <c r="KL223" i="7"/>
  <c r="KB223" i="7"/>
  <c r="GL212" i="7"/>
  <c r="GX212" i="7"/>
  <c r="GM212" i="7"/>
  <c r="BK322" i="7" s="1"/>
  <c r="GN212" i="7"/>
  <c r="GQ212" i="7"/>
  <c r="GF212" i="7"/>
  <c r="GR212" i="7"/>
  <c r="GG212" i="7"/>
  <c r="GS212" i="7"/>
  <c r="GJ212" i="7"/>
  <c r="GV212" i="7"/>
  <c r="GK212" i="7"/>
  <c r="GT212" i="7"/>
  <c r="GU212" i="7"/>
  <c r="GW212" i="7"/>
  <c r="GH212" i="7"/>
  <c r="GI212" i="7"/>
  <c r="FQ164" i="7"/>
  <c r="FS164" i="7"/>
  <c r="FH164" i="7"/>
  <c r="FT164" i="7"/>
  <c r="FI164" i="7"/>
  <c r="FU164" i="7"/>
  <c r="FJ164" i="7"/>
  <c r="FV164" i="7"/>
  <c r="FL164" i="7"/>
  <c r="FX164" i="7"/>
  <c r="FO164" i="7"/>
  <c r="GA164" i="7"/>
  <c r="FN164" i="7"/>
  <c r="FP164" i="7"/>
  <c r="FW164" i="7"/>
  <c r="FY164" i="7"/>
  <c r="FZ164" i="7"/>
  <c r="FM164" i="7"/>
  <c r="FK164" i="7"/>
  <c r="JY258" i="7"/>
  <c r="KK258" i="7"/>
  <c r="JZ258" i="7"/>
  <c r="KL258" i="7"/>
  <c r="KA258" i="7"/>
  <c r="KB258" i="7"/>
  <c r="JR258" i="7"/>
  <c r="KD258" i="7"/>
  <c r="JS258" i="7"/>
  <c r="KE258" i="7"/>
  <c r="JT258" i="7"/>
  <c r="KF258" i="7"/>
  <c r="JV258" i="7"/>
  <c r="KH258" i="7"/>
  <c r="JU258" i="7"/>
  <c r="JW258" i="7"/>
  <c r="JX258" i="7"/>
  <c r="KC258" i="7"/>
  <c r="KI258" i="7"/>
  <c r="KJ258" i="7"/>
  <c r="KG258" i="7"/>
  <c r="JE201" i="7"/>
  <c r="JF201" i="7"/>
  <c r="IU201" i="7"/>
  <c r="JG201" i="7"/>
  <c r="IV201" i="7"/>
  <c r="JH201" i="7"/>
  <c r="IW201" i="7"/>
  <c r="JI201" i="7"/>
  <c r="IX201" i="7"/>
  <c r="JJ201" i="7"/>
  <c r="IY201" i="7"/>
  <c r="JK201" i="7"/>
  <c r="IZ201" i="7"/>
  <c r="JL201" i="7"/>
  <c r="JA201" i="7"/>
  <c r="JM201" i="7"/>
  <c r="JC201" i="7"/>
  <c r="JO201" i="7"/>
  <c r="JB201" i="7"/>
  <c r="JD201" i="7"/>
  <c r="JN201" i="7"/>
  <c r="HH202" i="7"/>
  <c r="HT202" i="7"/>
  <c r="HI202" i="7"/>
  <c r="HU202" i="7"/>
  <c r="HJ202" i="7"/>
  <c r="HK202" i="7"/>
  <c r="HL202" i="7"/>
  <c r="HA202" i="7"/>
  <c r="HM202" i="7"/>
  <c r="HB202" i="7"/>
  <c r="HN202" i="7"/>
  <c r="HC202" i="7"/>
  <c r="HO202" i="7"/>
  <c r="HD202" i="7"/>
  <c r="HP202" i="7"/>
  <c r="HF202" i="7"/>
  <c r="HR202" i="7"/>
  <c r="HQ202" i="7"/>
  <c r="HS202" i="7"/>
  <c r="HE202" i="7"/>
  <c r="HG202" i="7"/>
  <c r="GP186" i="7"/>
  <c r="GQ186" i="7"/>
  <c r="GK186" i="7"/>
  <c r="GF186" i="7"/>
  <c r="GR186" i="7"/>
  <c r="GG186" i="7"/>
  <c r="GS186" i="7"/>
  <c r="GW186" i="7"/>
  <c r="GH186" i="7"/>
  <c r="GT186" i="7"/>
  <c r="GI186" i="7"/>
  <c r="GU186" i="7"/>
  <c r="GJ186" i="7"/>
  <c r="GV186" i="7"/>
  <c r="GL186" i="7"/>
  <c r="GX186" i="7"/>
  <c r="GM186" i="7"/>
  <c r="GN186" i="7"/>
  <c r="GO186" i="7"/>
  <c r="JB181" i="7"/>
  <c r="JN181" i="7"/>
  <c r="JC181" i="7"/>
  <c r="JO181" i="7"/>
  <c r="JD181" i="7"/>
  <c r="JE181" i="7"/>
  <c r="JF181" i="7"/>
  <c r="IV181" i="7"/>
  <c r="JH181" i="7"/>
  <c r="IW181" i="7"/>
  <c r="JI181" i="7"/>
  <c r="IU181" i="7"/>
  <c r="IX181" i="7"/>
  <c r="IY181" i="7"/>
  <c r="IZ181" i="7"/>
  <c r="JA181" i="7"/>
  <c r="JJ181" i="7"/>
  <c r="JK181" i="7"/>
  <c r="JM181" i="7"/>
  <c r="JG181" i="7"/>
  <c r="JL181" i="7"/>
  <c r="AV251" i="7"/>
  <c r="BH170" i="7"/>
  <c r="AY187" i="7"/>
  <c r="AW192" i="7"/>
  <c r="AX206" i="7"/>
  <c r="AZ190" i="7"/>
  <c r="AZ170" i="7"/>
  <c r="BJ185" i="7"/>
  <c r="BO190" i="7"/>
  <c r="BL203" i="7"/>
  <c r="BM206" i="7"/>
  <c r="BP187" i="7"/>
  <c r="BP185" i="7"/>
  <c r="BL170" i="7"/>
  <c r="BL165" i="7"/>
  <c r="BD170" i="7"/>
  <c r="BE177" i="7"/>
  <c r="BE185" i="7"/>
  <c r="BJ321" i="7" s="1"/>
  <c r="BE192" i="7"/>
  <c r="BD200" i="7"/>
  <c r="BV237" i="7"/>
  <c r="CE238" i="7"/>
  <c r="CG255" i="7"/>
  <c r="CQ177" i="7"/>
  <c r="CS185" i="7"/>
  <c r="CY193" i="7"/>
  <c r="CR200" i="7"/>
  <c r="CR207" i="7"/>
  <c r="CR218" i="7"/>
  <c r="KS234" i="7"/>
  <c r="LE234" i="7"/>
  <c r="KT234" i="7"/>
  <c r="LF234" i="7"/>
  <c r="KU234" i="7"/>
  <c r="LG234" i="7"/>
  <c r="KV234" i="7"/>
  <c r="LH234" i="7"/>
  <c r="KW234" i="7"/>
  <c r="LI234" i="7"/>
  <c r="KX234" i="7"/>
  <c r="KY234" i="7"/>
  <c r="KZ234" i="7"/>
  <c r="KO234" i="7"/>
  <c r="LA234" i="7"/>
  <c r="LB234" i="7"/>
  <c r="LC234" i="7"/>
  <c r="LD234" i="7"/>
  <c r="KP234" i="7"/>
  <c r="KR234" i="7"/>
  <c r="HD218" i="7"/>
  <c r="HP218" i="7"/>
  <c r="HE218" i="7"/>
  <c r="HQ218" i="7"/>
  <c r="HF218" i="7"/>
  <c r="HR218" i="7"/>
  <c r="HG218" i="7"/>
  <c r="HS218" i="7"/>
  <c r="HH218" i="7"/>
  <c r="HT218" i="7"/>
  <c r="HI218" i="7"/>
  <c r="HU218" i="7"/>
  <c r="HJ218" i="7"/>
  <c r="HK218" i="7"/>
  <c r="HN218" i="7"/>
  <c r="HC218" i="7"/>
  <c r="HO218" i="7"/>
  <c r="HA218" i="7"/>
  <c r="FQ214" i="7"/>
  <c r="FR214" i="7"/>
  <c r="FS214" i="7"/>
  <c r="FT214" i="7"/>
  <c r="FI214" i="7"/>
  <c r="FU214" i="7"/>
  <c r="FJ214" i="7"/>
  <c r="FV214" i="7"/>
  <c r="FL214" i="7"/>
  <c r="FX214" i="7"/>
  <c r="FO214" i="7"/>
  <c r="GA214" i="7"/>
  <c r="FZ214" i="7"/>
  <c r="FK214" i="7"/>
  <c r="FM214" i="7"/>
  <c r="FP214" i="7"/>
  <c r="FN214" i="7"/>
  <c r="FW214" i="7"/>
  <c r="FY214" i="7"/>
  <c r="JS177" i="7"/>
  <c r="KE177" i="7"/>
  <c r="JT177" i="7"/>
  <c r="KF177" i="7"/>
  <c r="JU177" i="7"/>
  <c r="KG177" i="7"/>
  <c r="JV177" i="7"/>
  <c r="KH177" i="7"/>
  <c r="JW177" i="7"/>
  <c r="KI177" i="7"/>
  <c r="JX177" i="7"/>
  <c r="KJ177" i="7"/>
  <c r="JY177" i="7"/>
  <c r="KK177" i="7"/>
  <c r="KA177" i="7"/>
  <c r="KB177" i="7"/>
  <c r="KC177" i="7"/>
  <c r="KD177" i="7"/>
  <c r="KL177" i="7"/>
  <c r="JR177" i="7"/>
  <c r="JZ177" i="7"/>
  <c r="IC246" i="7"/>
  <c r="IO246" i="7"/>
  <c r="ID246" i="7"/>
  <c r="IP246" i="7"/>
  <c r="IE246" i="7"/>
  <c r="IQ246" i="7"/>
  <c r="IF246" i="7"/>
  <c r="IR246" i="7"/>
  <c r="IG246" i="7"/>
  <c r="IH246" i="7"/>
  <c r="II246" i="7"/>
  <c r="IJ246" i="7"/>
  <c r="IA246" i="7"/>
  <c r="IM246" i="7"/>
  <c r="HZ246" i="7"/>
  <c r="IB246" i="7"/>
  <c r="IK246" i="7"/>
  <c r="IL246" i="7"/>
  <c r="IN246" i="7"/>
  <c r="ET260" i="7"/>
  <c r="EW260" i="7"/>
  <c r="EL260" i="7"/>
  <c r="EX260" i="7"/>
  <c r="EM260" i="7"/>
  <c r="EY260" i="7"/>
  <c r="EN260" i="7"/>
  <c r="EZ260" i="7"/>
  <c r="EQ260" i="7"/>
  <c r="FC260" i="7"/>
  <c r="FA260" i="7"/>
  <c r="EJ260" i="7"/>
  <c r="EO260" i="7"/>
  <c r="EP260" i="7"/>
  <c r="ER260" i="7"/>
  <c r="ES260" i="7"/>
  <c r="FB260" i="7"/>
  <c r="FD260" i="7"/>
  <c r="II248" i="7"/>
  <c r="HX248" i="7"/>
  <c r="IJ248" i="7"/>
  <c r="HY248" i="7"/>
  <c r="IK248" i="7"/>
  <c r="HZ248" i="7"/>
  <c r="IL248" i="7"/>
  <c r="IA248" i="7"/>
  <c r="IM248" i="7"/>
  <c r="IB248" i="7"/>
  <c r="IN248" i="7"/>
  <c r="IC248" i="7"/>
  <c r="IO248" i="7"/>
  <c r="ID248" i="7"/>
  <c r="IP248" i="7"/>
  <c r="IG248" i="7"/>
  <c r="IF248" i="7"/>
  <c r="IH248" i="7"/>
  <c r="IQ248" i="7"/>
  <c r="IR248" i="7"/>
  <c r="IE248" i="7"/>
  <c r="FQ201" i="7"/>
  <c r="FR201" i="7"/>
  <c r="FG201" i="7"/>
  <c r="FS201" i="7"/>
  <c r="FH201" i="7"/>
  <c r="FT201" i="7"/>
  <c r="FI201" i="7"/>
  <c r="FU201" i="7"/>
  <c r="FJ201" i="7"/>
  <c r="FV201" i="7"/>
  <c r="FK201" i="7"/>
  <c r="FW201" i="7"/>
  <c r="FL201" i="7"/>
  <c r="FX201" i="7"/>
  <c r="FM201" i="7"/>
  <c r="FY201" i="7"/>
  <c r="FO201" i="7"/>
  <c r="GA201" i="7"/>
  <c r="FN201" i="7"/>
  <c r="FP201" i="7"/>
  <c r="FZ201" i="7"/>
  <c r="JW216" i="7"/>
  <c r="KI216" i="7"/>
  <c r="JX216" i="7"/>
  <c r="KJ216" i="7"/>
  <c r="JY216" i="7"/>
  <c r="KK216" i="7"/>
  <c r="JZ216" i="7"/>
  <c r="KL216" i="7"/>
  <c r="KA216" i="7"/>
  <c r="KC216" i="7"/>
  <c r="KD216" i="7"/>
  <c r="JU216" i="7"/>
  <c r="KG216" i="7"/>
  <c r="JV216" i="7"/>
  <c r="KB216" i="7"/>
  <c r="KE216" i="7"/>
  <c r="KH216" i="7"/>
  <c r="JT216" i="7"/>
  <c r="KF216" i="7"/>
  <c r="HH194" i="7"/>
  <c r="HT194" i="7"/>
  <c r="HI194" i="7"/>
  <c r="HU194" i="7"/>
  <c r="HJ194" i="7"/>
  <c r="HL194" i="7"/>
  <c r="HA194" i="7"/>
  <c r="HM194" i="7"/>
  <c r="HB194" i="7"/>
  <c r="HN194" i="7"/>
  <c r="HC194" i="7"/>
  <c r="HO194" i="7"/>
  <c r="HD194" i="7"/>
  <c r="HP194" i="7"/>
  <c r="HF194" i="7"/>
  <c r="HR194" i="7"/>
  <c r="HS194" i="7"/>
  <c r="HE194" i="7"/>
  <c r="HG194" i="7"/>
  <c r="HK194" i="7"/>
  <c r="HQ194" i="7"/>
  <c r="GL160" i="7"/>
  <c r="GX160" i="7"/>
  <c r="GM160" i="7"/>
  <c r="GN160" i="7"/>
  <c r="GO160" i="7"/>
  <c r="GP160" i="7"/>
  <c r="GE160" i="7"/>
  <c r="GQ160" i="7"/>
  <c r="GG160" i="7"/>
  <c r="GS160" i="7"/>
  <c r="GJ160" i="7"/>
  <c r="GV160" i="7"/>
  <c r="GU160" i="7"/>
  <c r="GW160" i="7"/>
  <c r="GF160" i="7"/>
  <c r="GH160" i="7"/>
  <c r="GK160" i="7"/>
  <c r="GI160" i="7"/>
  <c r="GR160" i="7"/>
  <c r="GT160" i="7"/>
  <c r="JV261" i="7"/>
  <c r="KH261" i="7"/>
  <c r="JW261" i="7"/>
  <c r="KI261" i="7"/>
  <c r="JX261" i="7"/>
  <c r="KJ261" i="7"/>
  <c r="JY261" i="7"/>
  <c r="KK261" i="7"/>
  <c r="KA261" i="7"/>
  <c r="KB261" i="7"/>
  <c r="KC261" i="7"/>
  <c r="JS261" i="7"/>
  <c r="KE261" i="7"/>
  <c r="JZ261" i="7"/>
  <c r="KD261" i="7"/>
  <c r="KF261" i="7"/>
  <c r="KG261" i="7"/>
  <c r="KL261" i="7"/>
  <c r="JR261" i="7"/>
  <c r="JT261" i="7"/>
  <c r="JU261" i="7"/>
  <c r="GH249" i="7"/>
  <c r="GT249" i="7"/>
  <c r="GI249" i="7"/>
  <c r="GU249" i="7"/>
  <c r="GJ249" i="7"/>
  <c r="GV249" i="7"/>
  <c r="GK249" i="7"/>
  <c r="GW249" i="7"/>
  <c r="GL249" i="7"/>
  <c r="GX249" i="7"/>
  <c r="GM249" i="7"/>
  <c r="GN249" i="7"/>
  <c r="GD249" i="7"/>
  <c r="GF249" i="7"/>
  <c r="GR249" i="7"/>
  <c r="GG249" i="7"/>
  <c r="GQ249" i="7"/>
  <c r="GS249" i="7"/>
  <c r="JV189" i="7"/>
  <c r="KH189" i="7"/>
  <c r="JW189" i="7"/>
  <c r="KI189" i="7"/>
  <c r="JX189" i="7"/>
  <c r="KJ189" i="7"/>
  <c r="JZ189" i="7"/>
  <c r="KL189" i="7"/>
  <c r="KB189" i="7"/>
  <c r="KC189" i="7"/>
  <c r="JR189" i="7"/>
  <c r="KD189" i="7"/>
  <c r="JT189" i="7"/>
  <c r="KF189" i="7"/>
  <c r="KE189" i="7"/>
  <c r="KG189" i="7"/>
  <c r="KK189" i="7"/>
  <c r="JS189" i="7"/>
  <c r="JU189" i="7"/>
  <c r="JY189" i="7"/>
  <c r="KA189" i="7"/>
  <c r="IF217" i="7"/>
  <c r="IR217" i="7"/>
  <c r="IG217" i="7"/>
  <c r="IH217" i="7"/>
  <c r="II217" i="7"/>
  <c r="HX217" i="7"/>
  <c r="IJ217" i="7"/>
  <c r="HY217" i="7"/>
  <c r="IK217" i="7"/>
  <c r="HZ217" i="7"/>
  <c r="IL217" i="7"/>
  <c r="IA217" i="7"/>
  <c r="IM217" i="7"/>
  <c r="IQ217" i="7"/>
  <c r="IB217" i="7"/>
  <c r="IC217" i="7"/>
  <c r="ID217" i="7"/>
  <c r="IO217" i="7"/>
  <c r="IE217" i="7"/>
  <c r="IN217" i="7"/>
  <c r="IP217" i="7"/>
  <c r="GF209" i="7"/>
  <c r="GR209" i="7"/>
  <c r="GG209" i="7"/>
  <c r="GS209" i="7"/>
  <c r="GH209" i="7"/>
  <c r="GT209" i="7"/>
  <c r="GI209" i="7"/>
  <c r="GU209" i="7"/>
  <c r="GJ209" i="7"/>
  <c r="GV209" i="7"/>
  <c r="GK209" i="7"/>
  <c r="GW209" i="7"/>
  <c r="GL209" i="7"/>
  <c r="GX209" i="7"/>
  <c r="GM209" i="7"/>
  <c r="GD209" i="7"/>
  <c r="GP209" i="7"/>
  <c r="GE209" i="7"/>
  <c r="GN209" i="7"/>
  <c r="GO209" i="7"/>
  <c r="GQ209" i="7"/>
  <c r="KY244" i="7"/>
  <c r="KZ244" i="7"/>
  <c r="LA244" i="7"/>
  <c r="LB244" i="7"/>
  <c r="KQ244" i="7"/>
  <c r="LC244" i="7"/>
  <c r="KR244" i="7"/>
  <c r="LD244" i="7"/>
  <c r="KS244" i="7"/>
  <c r="LE244" i="7"/>
  <c r="KT244" i="7"/>
  <c r="LF244" i="7"/>
  <c r="KU244" i="7"/>
  <c r="LG244" i="7"/>
  <c r="KV244" i="7"/>
  <c r="KW244" i="7"/>
  <c r="KX244" i="7"/>
  <c r="LH244" i="7"/>
  <c r="LI244" i="7"/>
  <c r="IC262" i="7"/>
  <c r="IO262" i="7"/>
  <c r="ID262" i="7"/>
  <c r="IP262" i="7"/>
  <c r="IE262" i="7"/>
  <c r="IQ262" i="7"/>
  <c r="IF262" i="7"/>
  <c r="IR262" i="7"/>
  <c r="IG262" i="7"/>
  <c r="IH262" i="7"/>
  <c r="II262" i="7"/>
  <c r="HX262" i="7"/>
  <c r="IJ262" i="7"/>
  <c r="IA262" i="7"/>
  <c r="IM262" i="7"/>
  <c r="HZ262" i="7"/>
  <c r="IB262" i="7"/>
  <c r="IK262" i="7"/>
  <c r="IL262" i="7"/>
  <c r="IN262" i="7"/>
  <c r="HY262" i="7"/>
  <c r="EN238" i="7"/>
  <c r="EZ238" i="7"/>
  <c r="EO238" i="7"/>
  <c r="FA238" i="7"/>
  <c r="EP238" i="7"/>
  <c r="FB238" i="7"/>
  <c r="EQ238" i="7"/>
  <c r="FC238" i="7"/>
  <c r="ER238" i="7"/>
  <c r="FD238" i="7"/>
  <c r="ES238" i="7"/>
  <c r="ET238" i="7"/>
  <c r="EK238" i="7"/>
  <c r="EW238" i="7"/>
  <c r="EJ238" i="7"/>
  <c r="EL238" i="7"/>
  <c r="EM238" i="7"/>
  <c r="EU238" i="7"/>
  <c r="EX238" i="7"/>
  <c r="EV238" i="7"/>
  <c r="EY238" i="7"/>
  <c r="HY190" i="7"/>
  <c r="IK190" i="7"/>
  <c r="HZ190" i="7"/>
  <c r="IL190" i="7"/>
  <c r="IA190" i="7"/>
  <c r="IM190" i="7"/>
  <c r="IC190" i="7"/>
  <c r="IO190" i="7"/>
  <c r="ID190" i="7"/>
  <c r="IP190" i="7"/>
  <c r="IE190" i="7"/>
  <c r="IQ190" i="7"/>
  <c r="IF190" i="7"/>
  <c r="IR190" i="7"/>
  <c r="IG190" i="7"/>
  <c r="II190" i="7"/>
  <c r="HX190" i="7"/>
  <c r="IB190" i="7"/>
  <c r="IH190" i="7"/>
  <c r="IJ190" i="7"/>
  <c r="IN190" i="7"/>
  <c r="GL187" i="7"/>
  <c r="GX187" i="7"/>
  <c r="GF187" i="7"/>
  <c r="GR187" i="7"/>
  <c r="GS187" i="7"/>
  <c r="GT187" i="7"/>
  <c r="GG187" i="7"/>
  <c r="GU187" i="7"/>
  <c r="GM187" i="7"/>
  <c r="GH187" i="7"/>
  <c r="GV187" i="7"/>
  <c r="GI187" i="7"/>
  <c r="GW187" i="7"/>
  <c r="GJ187" i="7"/>
  <c r="GK187" i="7"/>
  <c r="GN187" i="7"/>
  <c r="GP187" i="7"/>
  <c r="GQ187" i="7"/>
  <c r="KX169" i="7"/>
  <c r="BP319" i="7" s="1"/>
  <c r="KY169" i="7"/>
  <c r="KQ169" i="7"/>
  <c r="LC169" i="7"/>
  <c r="KR169" i="7"/>
  <c r="LD169" i="7"/>
  <c r="KS169" i="7"/>
  <c r="LE169" i="7"/>
  <c r="KT169" i="7"/>
  <c r="LF169" i="7"/>
  <c r="LG169" i="7"/>
  <c r="LH169" i="7"/>
  <c r="LI169" i="7"/>
  <c r="KU169" i="7"/>
  <c r="KV169" i="7"/>
  <c r="KW169" i="7"/>
  <c r="IF239" i="7"/>
  <c r="IR239" i="7"/>
  <c r="IG239" i="7"/>
  <c r="IH239" i="7"/>
  <c r="II239" i="7"/>
  <c r="IJ239" i="7"/>
  <c r="HY239" i="7"/>
  <c r="IK239" i="7"/>
  <c r="HZ239" i="7"/>
  <c r="IL239" i="7"/>
  <c r="IA239" i="7"/>
  <c r="IM239" i="7"/>
  <c r="ID239" i="7"/>
  <c r="IP239" i="7"/>
  <c r="IC239" i="7"/>
  <c r="IE239" i="7"/>
  <c r="IN239" i="7"/>
  <c r="IO239" i="7"/>
  <c r="IQ239" i="7"/>
  <c r="IB239" i="7"/>
  <c r="EQ251" i="7"/>
  <c r="FC251" i="7"/>
  <c r="ER251" i="7"/>
  <c r="FD251" i="7"/>
  <c r="ET251" i="7"/>
  <c r="EU251" i="7"/>
  <c r="EJ251" i="7"/>
  <c r="EV251" i="7"/>
  <c r="EK251" i="7"/>
  <c r="EW251" i="7"/>
  <c r="EN251" i="7"/>
  <c r="EZ251" i="7"/>
  <c r="ES251" i="7"/>
  <c r="EX251" i="7"/>
  <c r="EY251" i="7"/>
  <c r="FA251" i="7"/>
  <c r="FB251" i="7"/>
  <c r="EM251" i="7"/>
  <c r="EL251" i="7"/>
  <c r="EO251" i="7"/>
  <c r="EP251" i="7"/>
  <c r="JH204" i="7"/>
  <c r="IW204" i="7"/>
  <c r="JI204" i="7"/>
  <c r="IX204" i="7"/>
  <c r="JJ204" i="7"/>
  <c r="IY204" i="7"/>
  <c r="JK204" i="7"/>
  <c r="IZ204" i="7"/>
  <c r="JL204" i="7"/>
  <c r="JA204" i="7"/>
  <c r="JM204" i="7"/>
  <c r="JB204" i="7"/>
  <c r="JN204" i="7"/>
  <c r="JC204" i="7"/>
  <c r="JO204" i="7"/>
  <c r="JD204" i="7"/>
  <c r="JE204" i="7"/>
  <c r="HF170" i="7"/>
  <c r="HR170" i="7"/>
  <c r="HG170" i="7"/>
  <c r="HS170" i="7"/>
  <c r="HH170" i="7"/>
  <c r="HT170" i="7"/>
  <c r="HI170" i="7"/>
  <c r="HU170" i="7"/>
  <c r="HJ170" i="7"/>
  <c r="HK170" i="7"/>
  <c r="HL170" i="7"/>
  <c r="HA170" i="7"/>
  <c r="HM170" i="7"/>
  <c r="HD170" i="7"/>
  <c r="HP170" i="7"/>
  <c r="HB170" i="7"/>
  <c r="HC170" i="7"/>
  <c r="HE170" i="7"/>
  <c r="HN170" i="7"/>
  <c r="HO170" i="7"/>
  <c r="HQ170" i="7"/>
  <c r="EQ263" i="7"/>
  <c r="FC263" i="7"/>
  <c r="EJ263" i="7"/>
  <c r="EO263" i="7"/>
  <c r="FD263" i="7"/>
  <c r="EP263" i="7"/>
  <c r="ER263" i="7"/>
  <c r="ES263" i="7"/>
  <c r="ET263" i="7"/>
  <c r="EL263" i="7"/>
  <c r="EW263" i="7"/>
  <c r="EZ263" i="7"/>
  <c r="EX263" i="7"/>
  <c r="EY263" i="7"/>
  <c r="EM263" i="7"/>
  <c r="FA263" i="7"/>
  <c r="EN263" i="7"/>
  <c r="FB263" i="7"/>
  <c r="JB196" i="7"/>
  <c r="JN196" i="7"/>
  <c r="JC196" i="7"/>
  <c r="JO196" i="7"/>
  <c r="JD196" i="7"/>
  <c r="JE196" i="7"/>
  <c r="IU196" i="7"/>
  <c r="IV196" i="7"/>
  <c r="JH196" i="7"/>
  <c r="IW196" i="7"/>
  <c r="JI196" i="7"/>
  <c r="IX196" i="7"/>
  <c r="JJ196" i="7"/>
  <c r="IZ196" i="7"/>
  <c r="JL196" i="7"/>
  <c r="IY196" i="7"/>
  <c r="JA196" i="7"/>
  <c r="JK196" i="7"/>
  <c r="JM196" i="7"/>
  <c r="GL225" i="7"/>
  <c r="GM225" i="7"/>
  <c r="GN225" i="7"/>
  <c r="GO225" i="7"/>
  <c r="GD225" i="7"/>
  <c r="GP225" i="7"/>
  <c r="GE225" i="7"/>
  <c r="GQ225" i="7"/>
  <c r="GF225" i="7"/>
  <c r="GR225" i="7"/>
  <c r="GG225" i="7"/>
  <c r="GS225" i="7"/>
  <c r="GJ225" i="7"/>
  <c r="GV225" i="7"/>
  <c r="GU225" i="7"/>
  <c r="GW225" i="7"/>
  <c r="GX225" i="7"/>
  <c r="GH225" i="7"/>
  <c r="GK225" i="7"/>
  <c r="GT225" i="7"/>
  <c r="GI225" i="7"/>
  <c r="JT240" i="7"/>
  <c r="KF240" i="7"/>
  <c r="JU240" i="7"/>
  <c r="KG240" i="7"/>
  <c r="JV240" i="7"/>
  <c r="KH240" i="7"/>
  <c r="JX240" i="7"/>
  <c r="KJ240" i="7"/>
  <c r="JZ240" i="7"/>
  <c r="KL240" i="7"/>
  <c r="KA240" i="7"/>
  <c r="KI240" i="7"/>
  <c r="KK240" i="7"/>
  <c r="JS240" i="7"/>
  <c r="JW240" i="7"/>
  <c r="JY240" i="7"/>
  <c r="KC240" i="7"/>
  <c r="JR240" i="7"/>
  <c r="KB240" i="7"/>
  <c r="KD240" i="7"/>
  <c r="KE240" i="7"/>
  <c r="GE192" i="7"/>
  <c r="GQ192" i="7"/>
  <c r="GF192" i="7"/>
  <c r="GR192" i="7"/>
  <c r="GG192" i="7"/>
  <c r="GS192" i="7"/>
  <c r="GI192" i="7"/>
  <c r="GU192" i="7"/>
  <c r="GJ192" i="7"/>
  <c r="GV192" i="7"/>
  <c r="GK192" i="7"/>
  <c r="GW192" i="7"/>
  <c r="GL192" i="7"/>
  <c r="GX192" i="7"/>
  <c r="GM192" i="7"/>
  <c r="GO192" i="7"/>
  <c r="GN192" i="7"/>
  <c r="GP192" i="7"/>
  <c r="GT192" i="7"/>
  <c r="GD192" i="7"/>
  <c r="GH192" i="7"/>
  <c r="KX206" i="7"/>
  <c r="KY206" i="7"/>
  <c r="KZ206" i="7"/>
  <c r="LA206" i="7"/>
  <c r="LB206" i="7"/>
  <c r="KQ206" i="7"/>
  <c r="LC206" i="7"/>
  <c r="KR206" i="7"/>
  <c r="LD206" i="7"/>
  <c r="KS206" i="7"/>
  <c r="LE206" i="7"/>
  <c r="KT206" i="7"/>
  <c r="LF206" i="7"/>
  <c r="KU206" i="7"/>
  <c r="KV206" i="7"/>
  <c r="KW206" i="7"/>
  <c r="LG206" i="7"/>
  <c r="LH206" i="7"/>
  <c r="LI206" i="7"/>
  <c r="JE167" i="7"/>
  <c r="JF167" i="7"/>
  <c r="IU167" i="7"/>
  <c r="JG167" i="7"/>
  <c r="IV167" i="7"/>
  <c r="JH167" i="7"/>
  <c r="IW167" i="7"/>
  <c r="JI167" i="7"/>
  <c r="IY167" i="7"/>
  <c r="JK167" i="7"/>
  <c r="IZ167" i="7"/>
  <c r="JL167" i="7"/>
  <c r="IX167" i="7"/>
  <c r="JA167" i="7"/>
  <c r="JB167" i="7"/>
  <c r="JC167" i="7"/>
  <c r="JJ167" i="7"/>
  <c r="JM167" i="7"/>
  <c r="JD167" i="7"/>
  <c r="JN167" i="7"/>
  <c r="JO167" i="7"/>
  <c r="FN182" i="7"/>
  <c r="FZ182" i="7"/>
  <c r="FO182" i="7"/>
  <c r="GA182" i="7"/>
  <c r="FP182" i="7"/>
  <c r="FQ182" i="7"/>
  <c r="FR182" i="7"/>
  <c r="FG182" i="7"/>
  <c r="FS182" i="7"/>
  <c r="FI182" i="7"/>
  <c r="FU182" i="7"/>
  <c r="FL182" i="7"/>
  <c r="FX182" i="7"/>
  <c r="FW182" i="7"/>
  <c r="FY182" i="7"/>
  <c r="FH182" i="7"/>
  <c r="FJ182" i="7"/>
  <c r="FM182" i="7"/>
  <c r="FV182" i="7"/>
  <c r="FK182" i="7"/>
  <c r="FT182" i="7"/>
  <c r="LB265" i="7"/>
  <c r="KQ265" i="7"/>
  <c r="LC265" i="7"/>
  <c r="KS265" i="7"/>
  <c r="LE265" i="7"/>
  <c r="KT265" i="7"/>
  <c r="LF265" i="7"/>
  <c r="KU265" i="7"/>
  <c r="LG265" i="7"/>
  <c r="KV265" i="7"/>
  <c r="LH265" i="7"/>
  <c r="KW265" i="7"/>
  <c r="LI265" i="7"/>
  <c r="KX265" i="7"/>
  <c r="KY265" i="7"/>
  <c r="LD265" i="7"/>
  <c r="KO265" i="7"/>
  <c r="KR265" i="7"/>
  <c r="IF226" i="7"/>
  <c r="IR226" i="7"/>
  <c r="IG226" i="7"/>
  <c r="IH226" i="7"/>
  <c r="II226" i="7"/>
  <c r="HX226" i="7"/>
  <c r="IJ226" i="7"/>
  <c r="HY226" i="7"/>
  <c r="IK226" i="7"/>
  <c r="HZ226" i="7"/>
  <c r="IL226" i="7"/>
  <c r="IA226" i="7"/>
  <c r="IM226" i="7"/>
  <c r="IB226" i="7"/>
  <c r="IC226" i="7"/>
  <c r="ID226" i="7"/>
  <c r="IE226" i="7"/>
  <c r="IN226" i="7"/>
  <c r="IQ226" i="7"/>
  <c r="IP226" i="7"/>
  <c r="IO226" i="7"/>
  <c r="EK241" i="7"/>
  <c r="EW241" i="7"/>
  <c r="EL241" i="7"/>
  <c r="EX241" i="7"/>
  <c r="EM241" i="7"/>
  <c r="EY241" i="7"/>
  <c r="EN241" i="7"/>
  <c r="EZ241" i="7"/>
  <c r="EO241" i="7"/>
  <c r="FA241" i="7"/>
  <c r="EP241" i="7"/>
  <c r="FB241" i="7"/>
  <c r="EQ241" i="7"/>
  <c r="FC241" i="7"/>
  <c r="ET241" i="7"/>
  <c r="EJ241" i="7"/>
  <c r="ER241" i="7"/>
  <c r="ES241" i="7"/>
  <c r="EU241" i="7"/>
  <c r="EV241" i="7"/>
  <c r="FD241" i="7"/>
  <c r="HZ193" i="7"/>
  <c r="IL193" i="7"/>
  <c r="IA193" i="7"/>
  <c r="IM193" i="7"/>
  <c r="IB193" i="7"/>
  <c r="IN193" i="7"/>
  <c r="IC193" i="7"/>
  <c r="IO193" i="7"/>
  <c r="ID193" i="7"/>
  <c r="IP193" i="7"/>
  <c r="IE193" i="7"/>
  <c r="IQ193" i="7"/>
  <c r="IF193" i="7"/>
  <c r="IR193" i="7"/>
  <c r="IG193" i="7"/>
  <c r="BM320" i="7" s="1"/>
  <c r="HX193" i="7"/>
  <c r="IJ193" i="7"/>
  <c r="IH193" i="7"/>
  <c r="IK193" i="7"/>
  <c r="HY193" i="7"/>
  <c r="GF183" i="7"/>
  <c r="GR183" i="7"/>
  <c r="GG183" i="7"/>
  <c r="GS183" i="7"/>
  <c r="GH183" i="7"/>
  <c r="GT183" i="7"/>
  <c r="GI183" i="7"/>
  <c r="GU183" i="7"/>
  <c r="GJ183" i="7"/>
  <c r="GV183" i="7"/>
  <c r="GK183" i="7"/>
  <c r="GW183" i="7"/>
  <c r="GL183" i="7"/>
  <c r="GX183" i="7"/>
  <c r="GM183" i="7"/>
  <c r="GD183" i="7"/>
  <c r="GP183" i="7"/>
  <c r="GQ183" i="7"/>
  <c r="GN183" i="7"/>
  <c r="GE183" i="7"/>
  <c r="GO183" i="7"/>
  <c r="KX165" i="7"/>
  <c r="KY165" i="7"/>
  <c r="KZ165" i="7"/>
  <c r="KO165" i="7"/>
  <c r="LA165" i="7"/>
  <c r="KP165" i="7"/>
  <c r="LB165" i="7"/>
  <c r="KQ165" i="7"/>
  <c r="LC165" i="7"/>
  <c r="KR165" i="7"/>
  <c r="LD165" i="7"/>
  <c r="KS165" i="7"/>
  <c r="LE165" i="7"/>
  <c r="KT165" i="7"/>
  <c r="LF165" i="7"/>
  <c r="KU165" i="7"/>
  <c r="KV165" i="7"/>
  <c r="KW165" i="7"/>
  <c r="LG165" i="7"/>
  <c r="LH165" i="7"/>
  <c r="LI165" i="7"/>
  <c r="EN242" i="7"/>
  <c r="EZ242" i="7"/>
  <c r="EO242" i="7"/>
  <c r="FA242" i="7"/>
  <c r="EP242" i="7"/>
  <c r="FB242" i="7"/>
  <c r="EQ242" i="7"/>
  <c r="FC242" i="7"/>
  <c r="ER242" i="7"/>
  <c r="FD242" i="7"/>
  <c r="ES242" i="7"/>
  <c r="ET242" i="7"/>
  <c r="EK242" i="7"/>
  <c r="EW242" i="7"/>
  <c r="EV242" i="7"/>
  <c r="EX242" i="7"/>
  <c r="EY242" i="7"/>
  <c r="EL242" i="7"/>
  <c r="EJ242" i="7"/>
  <c r="EM242" i="7"/>
  <c r="EU242" i="7"/>
  <c r="JE178" i="7"/>
  <c r="JF178" i="7"/>
  <c r="IU178" i="7"/>
  <c r="JG178" i="7"/>
  <c r="IV178" i="7"/>
  <c r="JH178" i="7"/>
  <c r="IW178" i="7"/>
  <c r="JI178" i="7"/>
  <c r="IY178" i="7"/>
  <c r="JK178" i="7"/>
  <c r="IZ178" i="7"/>
  <c r="JL178" i="7"/>
  <c r="JA178" i="7"/>
  <c r="JB178" i="7"/>
  <c r="JC178" i="7"/>
  <c r="JD178" i="7"/>
  <c r="JJ178" i="7"/>
  <c r="JN178" i="7"/>
  <c r="JO178" i="7"/>
  <c r="JM178" i="7"/>
  <c r="IX178" i="7"/>
  <c r="GJ228" i="7"/>
  <c r="GV228" i="7"/>
  <c r="GK228" i="7"/>
  <c r="GW228" i="7"/>
  <c r="GL228" i="7"/>
  <c r="GX228" i="7"/>
  <c r="GM228" i="7"/>
  <c r="GN228" i="7"/>
  <c r="GO228" i="7"/>
  <c r="GD228" i="7"/>
  <c r="GP228" i="7"/>
  <c r="GG228" i="7"/>
  <c r="GS228" i="7"/>
  <c r="GE228" i="7"/>
  <c r="GF228" i="7"/>
  <c r="GH228" i="7"/>
  <c r="GI228" i="7"/>
  <c r="GQ228" i="7"/>
  <c r="GR228" i="7"/>
  <c r="GU228" i="7"/>
  <c r="GT228" i="7"/>
  <c r="KC243" i="7"/>
  <c r="JR243" i="7"/>
  <c r="KD243" i="7"/>
  <c r="JS243" i="7"/>
  <c r="KE243" i="7"/>
  <c r="JU243" i="7"/>
  <c r="KG243" i="7"/>
  <c r="KA243" i="7"/>
  <c r="KB243" i="7"/>
  <c r="KF243" i="7"/>
  <c r="KH243" i="7"/>
  <c r="KJ243" i="7"/>
  <c r="JT243" i="7"/>
  <c r="KK243" i="7"/>
  <c r="JV243" i="7"/>
  <c r="KL243" i="7"/>
  <c r="JX243" i="7"/>
  <c r="KI243" i="7"/>
  <c r="JW243" i="7"/>
  <c r="JY243" i="7"/>
  <c r="JZ243" i="7"/>
  <c r="GK195" i="7"/>
  <c r="GW195" i="7"/>
  <c r="GL195" i="7"/>
  <c r="GX195" i="7"/>
  <c r="GM195" i="7"/>
  <c r="GQ195" i="7"/>
  <c r="GF195" i="7"/>
  <c r="GR195" i="7"/>
  <c r="GG195" i="7"/>
  <c r="GS195" i="7"/>
  <c r="GI195" i="7"/>
  <c r="GU195" i="7"/>
  <c r="GT195" i="7"/>
  <c r="GV195" i="7"/>
  <c r="GH195" i="7"/>
  <c r="GJ195" i="7"/>
  <c r="GN195" i="7"/>
  <c r="KX210" i="7"/>
  <c r="KY210" i="7"/>
  <c r="KZ210" i="7"/>
  <c r="KO210" i="7"/>
  <c r="LA210" i="7"/>
  <c r="KP210" i="7"/>
  <c r="LB210" i="7"/>
  <c r="KQ210" i="7"/>
  <c r="LC210" i="7"/>
  <c r="KR210" i="7"/>
  <c r="LD210" i="7"/>
  <c r="KS210" i="7"/>
  <c r="LE210" i="7"/>
  <c r="KT210" i="7"/>
  <c r="LF210" i="7"/>
  <c r="KU210" i="7"/>
  <c r="KV210" i="7"/>
  <c r="KW210" i="7"/>
  <c r="LG210" i="7"/>
  <c r="LH210" i="7"/>
  <c r="LI210" i="7"/>
  <c r="JA162" i="7"/>
  <c r="JM162" i="7"/>
  <c r="JB162" i="7"/>
  <c r="JN162" i="7"/>
  <c r="JC162" i="7"/>
  <c r="JO162" i="7"/>
  <c r="JD162" i="7"/>
  <c r="IY162" i="7"/>
  <c r="IZ162" i="7"/>
  <c r="JE162" i="7"/>
  <c r="JH162" i="7"/>
  <c r="JJ162" i="7"/>
  <c r="JK162" i="7"/>
  <c r="IW162" i="7"/>
  <c r="IX162" i="7"/>
  <c r="JI162" i="7"/>
  <c r="JL162" i="7"/>
  <c r="GI219" i="7"/>
  <c r="GU219" i="7"/>
  <c r="GJ219" i="7"/>
  <c r="GV219" i="7"/>
  <c r="GK219" i="7"/>
  <c r="GW219" i="7"/>
  <c r="GL219" i="7"/>
  <c r="GX219" i="7"/>
  <c r="GM219" i="7"/>
  <c r="GN219" i="7"/>
  <c r="GG219" i="7"/>
  <c r="GS219" i="7"/>
  <c r="GH219" i="7"/>
  <c r="GQ219" i="7"/>
  <c r="GR219" i="7"/>
  <c r="GT219" i="7"/>
  <c r="GF219" i="7"/>
  <c r="LB257" i="7"/>
  <c r="KQ257" i="7"/>
  <c r="LC257" i="7"/>
  <c r="KR257" i="7"/>
  <c r="LD257" i="7"/>
  <c r="KS257" i="7"/>
  <c r="LE257" i="7"/>
  <c r="KT257" i="7"/>
  <c r="LF257" i="7"/>
  <c r="KU257" i="7"/>
  <c r="LG257" i="7"/>
  <c r="KV257" i="7"/>
  <c r="LH257" i="7"/>
  <c r="KW257" i="7"/>
  <c r="LI257" i="7"/>
  <c r="KX257" i="7"/>
  <c r="KY257" i="7"/>
  <c r="KO257" i="7"/>
  <c r="KU223" i="7"/>
  <c r="LG223" i="7"/>
  <c r="KV223" i="7"/>
  <c r="LH223" i="7"/>
  <c r="KW223" i="7"/>
  <c r="LI223" i="7"/>
  <c r="KX223" i="7"/>
  <c r="KY223" i="7"/>
  <c r="KZ223" i="7"/>
  <c r="KO223" i="7"/>
  <c r="LA223" i="7"/>
  <c r="KP223" i="7"/>
  <c r="LB223" i="7"/>
  <c r="KQ223" i="7"/>
  <c r="LC223" i="7"/>
  <c r="LD223" i="7"/>
  <c r="LE223" i="7"/>
  <c r="LF223" i="7"/>
  <c r="KR223" i="7"/>
  <c r="KS223" i="7"/>
  <c r="KT223" i="7"/>
  <c r="IC212" i="7"/>
  <c r="IO212" i="7"/>
  <c r="ID212" i="7"/>
  <c r="IP212" i="7"/>
  <c r="IE212" i="7"/>
  <c r="IQ212" i="7"/>
  <c r="IF212" i="7"/>
  <c r="IR212" i="7"/>
  <c r="IG212" i="7"/>
  <c r="BM322" i="7" s="1"/>
  <c r="IH212" i="7"/>
  <c r="IN212" i="7"/>
  <c r="HZ212" i="7"/>
  <c r="IA212" i="7"/>
  <c r="IL212" i="7"/>
  <c r="IM212" i="7"/>
  <c r="IB212" i="7"/>
  <c r="IK212" i="7"/>
  <c r="HM164" i="7"/>
  <c r="HB164" i="7"/>
  <c r="HN164" i="7"/>
  <c r="HC164" i="7"/>
  <c r="HO164" i="7"/>
  <c r="HD164" i="7"/>
  <c r="HP164" i="7"/>
  <c r="HE164" i="7"/>
  <c r="HQ164" i="7"/>
  <c r="HF164" i="7"/>
  <c r="HR164" i="7"/>
  <c r="HG164" i="7"/>
  <c r="HS164" i="7"/>
  <c r="HJ164" i="7"/>
  <c r="HU164" i="7"/>
  <c r="HK164" i="7"/>
  <c r="HH164" i="7"/>
  <c r="HI164" i="7"/>
  <c r="HT164" i="7"/>
  <c r="KS258" i="7"/>
  <c r="LE258" i="7"/>
  <c r="KT258" i="7"/>
  <c r="LF258" i="7"/>
  <c r="KU258" i="7"/>
  <c r="LG258" i="7"/>
  <c r="KV258" i="7"/>
  <c r="LH258" i="7"/>
  <c r="KW258" i="7"/>
  <c r="LI258" i="7"/>
  <c r="KX258" i="7"/>
  <c r="KY258" i="7"/>
  <c r="KZ258" i="7"/>
  <c r="KO258" i="7"/>
  <c r="KP258" i="7"/>
  <c r="KQ258" i="7"/>
  <c r="KR258" i="7"/>
  <c r="LA258" i="7"/>
  <c r="LB258" i="7"/>
  <c r="LC258" i="7"/>
  <c r="LD258" i="7"/>
  <c r="IZ214" i="7"/>
  <c r="JL214" i="7"/>
  <c r="JA214" i="7"/>
  <c r="JM214" i="7"/>
  <c r="JB214" i="7"/>
  <c r="JN214" i="7"/>
  <c r="JC214" i="7"/>
  <c r="JO214" i="7"/>
  <c r="JD214" i="7"/>
  <c r="JF214" i="7"/>
  <c r="JG214" i="7"/>
  <c r="IW214" i="7"/>
  <c r="IX214" i="7"/>
  <c r="IY214" i="7"/>
  <c r="JE214" i="7"/>
  <c r="JH214" i="7"/>
  <c r="JI214" i="7"/>
  <c r="JK214" i="7"/>
  <c r="JJ214" i="7"/>
  <c r="IC250" i="7"/>
  <c r="IO250" i="7"/>
  <c r="ID250" i="7"/>
  <c r="IP250" i="7"/>
  <c r="IE250" i="7"/>
  <c r="IQ250" i="7"/>
  <c r="IF250" i="7"/>
  <c r="IR250" i="7"/>
  <c r="IG250" i="7"/>
  <c r="IH250" i="7"/>
  <c r="II250" i="7"/>
  <c r="HX250" i="7"/>
  <c r="IJ250" i="7"/>
  <c r="IA250" i="7"/>
  <c r="IM250" i="7"/>
  <c r="IL250" i="7"/>
  <c r="IN250" i="7"/>
  <c r="IB250" i="7"/>
  <c r="IK250" i="7"/>
  <c r="HY250" i="7"/>
  <c r="HZ250" i="7"/>
  <c r="GM229" i="7"/>
  <c r="GN229" i="7"/>
  <c r="GD229" i="7"/>
  <c r="GE229" i="7"/>
  <c r="GQ229" i="7"/>
  <c r="GF229" i="7"/>
  <c r="GR229" i="7"/>
  <c r="GG229" i="7"/>
  <c r="GS229" i="7"/>
  <c r="GJ229" i="7"/>
  <c r="GV229" i="7"/>
  <c r="GI229" i="7"/>
  <c r="GK229" i="7"/>
  <c r="GL229" i="7"/>
  <c r="GT229" i="7"/>
  <c r="GU229" i="7"/>
  <c r="GW229" i="7"/>
  <c r="GX229" i="7"/>
  <c r="GH229" i="7"/>
  <c r="O76" i="1"/>
  <c r="O132" i="1" s="1"/>
  <c r="BI170" i="7"/>
  <c r="BH187" i="7"/>
  <c r="AX192" i="7"/>
  <c r="AY206" i="7"/>
  <c r="AY190" i="7"/>
  <c r="BO185" i="7"/>
  <c r="BK170" i="7"/>
  <c r="D63" i="2"/>
  <c r="CR248" i="7"/>
  <c r="BT170" i="7"/>
  <c r="ET188" i="7"/>
  <c r="EU188" i="7"/>
  <c r="EV188" i="7"/>
  <c r="EW188" i="7"/>
  <c r="EN188" i="7"/>
  <c r="EZ188" i="7"/>
  <c r="EQ188" i="7"/>
  <c r="FC188" i="7"/>
  <c r="FD188" i="7"/>
  <c r="EL188" i="7"/>
  <c r="EM188" i="7"/>
  <c r="EO188" i="7"/>
  <c r="EP188" i="7"/>
  <c r="ER188" i="7"/>
  <c r="EY188" i="7"/>
  <c r="FA188" i="7"/>
  <c r="FB188" i="7"/>
  <c r="ES188" i="7"/>
  <c r="EX188" i="7"/>
  <c r="EQ209" i="7"/>
  <c r="FC209" i="7"/>
  <c r="ER209" i="7"/>
  <c r="FD209" i="7"/>
  <c r="ES209" i="7"/>
  <c r="ET209" i="7"/>
  <c r="EU209" i="7"/>
  <c r="EJ209" i="7"/>
  <c r="EV209" i="7"/>
  <c r="EK209" i="7"/>
  <c r="EW209" i="7"/>
  <c r="EN209" i="7"/>
  <c r="EZ209" i="7"/>
  <c r="EL209" i="7"/>
  <c r="FB209" i="7"/>
  <c r="EM209" i="7"/>
  <c r="EO209" i="7"/>
  <c r="EP209" i="7"/>
  <c r="EX209" i="7"/>
  <c r="EY209" i="7"/>
  <c r="FA209" i="7"/>
  <c r="EW216" i="7"/>
  <c r="EL216" i="7"/>
  <c r="EX216" i="7"/>
  <c r="EM216" i="7"/>
  <c r="EY216" i="7"/>
  <c r="EN216" i="7"/>
  <c r="EZ216" i="7"/>
  <c r="EO216" i="7"/>
  <c r="FA216" i="7"/>
  <c r="EP216" i="7"/>
  <c r="FB216" i="7"/>
  <c r="EQ216" i="7"/>
  <c r="FC216" i="7"/>
  <c r="ET216" i="7"/>
  <c r="EU216" i="7"/>
  <c r="EV216" i="7"/>
  <c r="FD216" i="7"/>
  <c r="ER216" i="7"/>
  <c r="ES216" i="7"/>
  <c r="ET182" i="7"/>
  <c r="EU182" i="7"/>
  <c r="EJ182" i="7"/>
  <c r="EV182" i="7"/>
  <c r="EK182" i="7"/>
  <c r="EW182" i="7"/>
  <c r="EN182" i="7"/>
  <c r="EZ182" i="7"/>
  <c r="EQ182" i="7"/>
  <c r="FC182" i="7"/>
  <c r="ER182" i="7"/>
  <c r="ES182" i="7"/>
  <c r="EX182" i="7"/>
  <c r="EY182" i="7"/>
  <c r="FA182" i="7"/>
  <c r="FB182" i="7"/>
  <c r="FD182" i="7"/>
  <c r="EM182" i="7"/>
  <c r="EP182" i="7"/>
  <c r="EL182" i="7"/>
  <c r="EO182" i="7"/>
  <c r="EN161" i="7"/>
  <c r="EZ161" i="7"/>
  <c r="EO161" i="7"/>
  <c r="FA161" i="7"/>
  <c r="EP161" i="7"/>
  <c r="FB161" i="7"/>
  <c r="EQ161" i="7"/>
  <c r="FC161" i="7"/>
  <c r="ET161" i="7"/>
  <c r="EW161" i="7"/>
  <c r="EL161" i="7"/>
  <c r="EM161" i="7"/>
  <c r="ER161" i="7"/>
  <c r="ES161" i="7"/>
  <c r="EX161" i="7"/>
  <c r="EY161" i="7"/>
  <c r="FD161" i="7"/>
  <c r="IF259" i="7"/>
  <c r="IR259" i="7"/>
  <c r="IG259" i="7"/>
  <c r="IH259" i="7"/>
  <c r="II259" i="7"/>
  <c r="HX259" i="7"/>
  <c r="IJ259" i="7"/>
  <c r="HY259" i="7"/>
  <c r="IK259" i="7"/>
  <c r="HZ259" i="7"/>
  <c r="IL259" i="7"/>
  <c r="IA259" i="7"/>
  <c r="IM259" i="7"/>
  <c r="ID259" i="7"/>
  <c r="IP259" i="7"/>
  <c r="IO259" i="7"/>
  <c r="IQ259" i="7"/>
  <c r="IE259" i="7"/>
  <c r="IN259" i="7"/>
  <c r="IB259" i="7"/>
  <c r="IC259" i="7"/>
  <c r="EN234" i="7"/>
  <c r="EZ234" i="7"/>
  <c r="EO234" i="7"/>
  <c r="FA234" i="7"/>
  <c r="EP234" i="7"/>
  <c r="FB234" i="7"/>
  <c r="EQ234" i="7"/>
  <c r="FC234" i="7"/>
  <c r="ER234" i="7"/>
  <c r="FD234" i="7"/>
  <c r="ES234" i="7"/>
  <c r="ET234" i="7"/>
  <c r="EK234" i="7"/>
  <c r="EW234" i="7"/>
  <c r="EJ234" i="7"/>
  <c r="EM234" i="7"/>
  <c r="EU234" i="7"/>
  <c r="EV234" i="7"/>
  <c r="EX234" i="7"/>
  <c r="EY234" i="7"/>
  <c r="HX218" i="7"/>
  <c r="IK218" i="7"/>
  <c r="HZ218" i="7"/>
  <c r="IL218" i="7"/>
  <c r="IA218" i="7"/>
  <c r="IM218" i="7"/>
  <c r="IB218" i="7"/>
  <c r="IN218" i="7"/>
  <c r="IC218" i="7"/>
  <c r="IO218" i="7"/>
  <c r="ID218" i="7"/>
  <c r="IP218" i="7"/>
  <c r="IE218" i="7"/>
  <c r="IF218" i="7"/>
  <c r="IG218" i="7"/>
  <c r="IH218" i="7"/>
  <c r="IQ218" i="7"/>
  <c r="IR218" i="7"/>
  <c r="HL214" i="7"/>
  <c r="HN214" i="7"/>
  <c r="HC214" i="7"/>
  <c r="HO214" i="7"/>
  <c r="HD214" i="7"/>
  <c r="HP214" i="7"/>
  <c r="HE214" i="7"/>
  <c r="HQ214" i="7"/>
  <c r="HF214" i="7"/>
  <c r="HR214" i="7"/>
  <c r="HG214" i="7"/>
  <c r="HS214" i="7"/>
  <c r="HJ214" i="7"/>
  <c r="HI214" i="7"/>
  <c r="HK214" i="7"/>
  <c r="HM214" i="7"/>
  <c r="HT214" i="7"/>
  <c r="HU214" i="7"/>
  <c r="HH214" i="7"/>
  <c r="KO177" i="7"/>
  <c r="LA177" i="7"/>
  <c r="KP177" i="7"/>
  <c r="LB177" i="7"/>
  <c r="KQ177" i="7"/>
  <c r="LC177" i="7"/>
  <c r="KR177" i="7"/>
  <c r="LD177" i="7"/>
  <c r="KS177" i="7"/>
  <c r="LE177" i="7"/>
  <c r="KT177" i="7"/>
  <c r="LF177" i="7"/>
  <c r="KU177" i="7"/>
  <c r="LG177" i="7"/>
  <c r="KV177" i="7"/>
  <c r="LH177" i="7"/>
  <c r="KW177" i="7"/>
  <c r="LI177" i="7"/>
  <c r="KX177" i="7"/>
  <c r="KY177" i="7"/>
  <c r="KZ177" i="7"/>
  <c r="IZ246" i="7"/>
  <c r="JL246" i="7"/>
  <c r="JA246" i="7"/>
  <c r="JM246" i="7"/>
  <c r="JB246" i="7"/>
  <c r="JN246" i="7"/>
  <c r="JC246" i="7"/>
  <c r="JO246" i="7"/>
  <c r="JD246" i="7"/>
  <c r="JF246" i="7"/>
  <c r="JG246" i="7"/>
  <c r="IX246" i="7"/>
  <c r="JJ246" i="7"/>
  <c r="JK246" i="7"/>
  <c r="IW246" i="7"/>
  <c r="JH246" i="7"/>
  <c r="IY246" i="7"/>
  <c r="JE246" i="7"/>
  <c r="JI246" i="7"/>
  <c r="FI236" i="7"/>
  <c r="FU236" i="7"/>
  <c r="FJ236" i="7"/>
  <c r="FV236" i="7"/>
  <c r="FK236" i="7"/>
  <c r="FW236" i="7"/>
  <c r="FL236" i="7"/>
  <c r="FX236" i="7"/>
  <c r="FO236" i="7"/>
  <c r="GA236" i="7"/>
  <c r="FP236" i="7"/>
  <c r="FR236" i="7"/>
  <c r="FM236" i="7"/>
  <c r="FN236" i="7"/>
  <c r="FQ236" i="7"/>
  <c r="FS236" i="7"/>
  <c r="FT236" i="7"/>
  <c r="FY236" i="7"/>
  <c r="FZ236" i="7"/>
  <c r="FG236" i="7"/>
  <c r="FH236" i="7"/>
  <c r="JF248" i="7"/>
  <c r="IU248" i="7"/>
  <c r="JG248" i="7"/>
  <c r="IV248" i="7"/>
  <c r="JH248" i="7"/>
  <c r="IW248" i="7"/>
  <c r="JI248" i="7"/>
  <c r="IX248" i="7"/>
  <c r="JJ248" i="7"/>
  <c r="IZ248" i="7"/>
  <c r="JL248" i="7"/>
  <c r="JA248" i="7"/>
  <c r="JM248" i="7"/>
  <c r="JD248" i="7"/>
  <c r="JE248" i="7"/>
  <c r="JK248" i="7"/>
  <c r="JN248" i="7"/>
  <c r="JO248" i="7"/>
  <c r="JB248" i="7"/>
  <c r="IY248" i="7"/>
  <c r="JC248" i="7"/>
  <c r="GH201" i="7"/>
  <c r="GT201" i="7"/>
  <c r="GI201" i="7"/>
  <c r="GU201" i="7"/>
  <c r="GJ201" i="7"/>
  <c r="GV201" i="7"/>
  <c r="GK201" i="7"/>
  <c r="GW201" i="7"/>
  <c r="GL201" i="7"/>
  <c r="GX201" i="7"/>
  <c r="GM201" i="7"/>
  <c r="GN201" i="7"/>
  <c r="GO201" i="7"/>
  <c r="GD201" i="7"/>
  <c r="GP201" i="7"/>
  <c r="GF201" i="7"/>
  <c r="GR201" i="7"/>
  <c r="GS201" i="7"/>
  <c r="GE201" i="7"/>
  <c r="GG201" i="7"/>
  <c r="GQ201" i="7"/>
  <c r="LA216" i="7"/>
  <c r="LB216" i="7"/>
  <c r="KQ216" i="7"/>
  <c r="LC216" i="7"/>
  <c r="KR216" i="7"/>
  <c r="LD216" i="7"/>
  <c r="KS216" i="7"/>
  <c r="LE216" i="7"/>
  <c r="KT216" i="7"/>
  <c r="LF216" i="7"/>
  <c r="KU216" i="7"/>
  <c r="LG216" i="7"/>
  <c r="KV216" i="7"/>
  <c r="LH216" i="7"/>
  <c r="KW216" i="7"/>
  <c r="LI216" i="7"/>
  <c r="KX216" i="7"/>
  <c r="KY216" i="7"/>
  <c r="KZ216" i="7"/>
  <c r="IH194" i="7"/>
  <c r="II194" i="7"/>
  <c r="HX194" i="7"/>
  <c r="IJ194" i="7"/>
  <c r="HZ194" i="7"/>
  <c r="IL194" i="7"/>
  <c r="IA194" i="7"/>
  <c r="IM194" i="7"/>
  <c r="IB194" i="7"/>
  <c r="IN194" i="7"/>
  <c r="IC194" i="7"/>
  <c r="IO194" i="7"/>
  <c r="ID194" i="7"/>
  <c r="IP194" i="7"/>
  <c r="IF194" i="7"/>
  <c r="IR194" i="7"/>
  <c r="IQ194" i="7"/>
  <c r="HY194" i="7"/>
  <c r="IE194" i="7"/>
  <c r="IG194" i="7"/>
  <c r="IK194" i="7"/>
  <c r="FP160" i="7"/>
  <c r="FQ160" i="7"/>
  <c r="FR160" i="7"/>
  <c r="FS160" i="7"/>
  <c r="FJ160" i="7"/>
  <c r="FV160" i="7"/>
  <c r="FM160" i="7"/>
  <c r="FY160" i="7"/>
  <c r="FN160" i="7"/>
  <c r="FO160" i="7"/>
  <c r="FT160" i="7"/>
  <c r="FU160" i="7"/>
  <c r="FW160" i="7"/>
  <c r="FX160" i="7"/>
  <c r="FZ160" i="7"/>
  <c r="FI160" i="7"/>
  <c r="FL160" i="7"/>
  <c r="FH160" i="7"/>
  <c r="FK160" i="7"/>
  <c r="GA160" i="7"/>
  <c r="KP261" i="7"/>
  <c r="LB261" i="7"/>
  <c r="KQ261" i="7"/>
  <c r="LC261" i="7"/>
  <c r="KR261" i="7"/>
  <c r="LD261" i="7"/>
  <c r="KS261" i="7"/>
  <c r="LE261" i="7"/>
  <c r="KT261" i="7"/>
  <c r="LF261" i="7"/>
  <c r="KU261" i="7"/>
  <c r="LG261" i="7"/>
  <c r="KV261" i="7"/>
  <c r="LH261" i="7"/>
  <c r="KW261" i="7"/>
  <c r="LI261" i="7"/>
  <c r="KO261" i="7"/>
  <c r="KX261" i="7"/>
  <c r="KY261" i="7"/>
  <c r="KZ261" i="7"/>
  <c r="LA261" i="7"/>
  <c r="KQ189" i="7"/>
  <c r="LC189" i="7"/>
  <c r="KW189" i="7"/>
  <c r="LI189" i="7"/>
  <c r="LB189" i="7"/>
  <c r="KO189" i="7"/>
  <c r="LD189" i="7"/>
  <c r="KP189" i="7"/>
  <c r="LE189" i="7"/>
  <c r="KV189" i="7"/>
  <c r="KR189" i="7"/>
  <c r="LF189" i="7"/>
  <c r="KS189" i="7"/>
  <c r="LG189" i="7"/>
  <c r="KT189" i="7"/>
  <c r="LH189" i="7"/>
  <c r="KU189" i="7"/>
  <c r="KX189" i="7"/>
  <c r="KY189" i="7"/>
  <c r="KZ189" i="7"/>
  <c r="LA189" i="7"/>
  <c r="IW217" i="7"/>
  <c r="JI217" i="7"/>
  <c r="IX217" i="7"/>
  <c r="JJ217" i="7"/>
  <c r="IY217" i="7"/>
  <c r="JK217" i="7"/>
  <c r="IZ217" i="7"/>
  <c r="JL217" i="7"/>
  <c r="JA217" i="7"/>
  <c r="JM217" i="7"/>
  <c r="JC217" i="7"/>
  <c r="JO217" i="7"/>
  <c r="JD217" i="7"/>
  <c r="IU217" i="7"/>
  <c r="IV217" i="7"/>
  <c r="JB217" i="7"/>
  <c r="JE217" i="7"/>
  <c r="JH217" i="7"/>
  <c r="JF217" i="7"/>
  <c r="JG217" i="7"/>
  <c r="JN217" i="7"/>
  <c r="HL209" i="7"/>
  <c r="HB209" i="7"/>
  <c r="HN209" i="7"/>
  <c r="HC209" i="7"/>
  <c r="HO209" i="7"/>
  <c r="HD209" i="7"/>
  <c r="HP209" i="7"/>
  <c r="HE209" i="7"/>
  <c r="HQ209" i="7"/>
  <c r="HF209" i="7"/>
  <c r="HR209" i="7"/>
  <c r="HG209" i="7"/>
  <c r="HS209" i="7"/>
  <c r="HJ209" i="7"/>
  <c r="HU209" i="7"/>
  <c r="HA209" i="7"/>
  <c r="HH209" i="7"/>
  <c r="HM209" i="7"/>
  <c r="HI209" i="7"/>
  <c r="HK209" i="7"/>
  <c r="HT209" i="7"/>
  <c r="ET244" i="7"/>
  <c r="EU244" i="7"/>
  <c r="EV244" i="7"/>
  <c r="EW244" i="7"/>
  <c r="EL244" i="7"/>
  <c r="EX244" i="7"/>
  <c r="EM244" i="7"/>
  <c r="EY244" i="7"/>
  <c r="EN244" i="7"/>
  <c r="EZ244" i="7"/>
  <c r="EQ244" i="7"/>
  <c r="FC244" i="7"/>
  <c r="EP244" i="7"/>
  <c r="ER244" i="7"/>
  <c r="ES244" i="7"/>
  <c r="FA244" i="7"/>
  <c r="FB244" i="7"/>
  <c r="FD244" i="7"/>
  <c r="EO244" i="7"/>
  <c r="IZ262" i="7"/>
  <c r="JL262" i="7"/>
  <c r="JA262" i="7"/>
  <c r="JM262" i="7"/>
  <c r="JB262" i="7"/>
  <c r="JN262" i="7"/>
  <c r="JD262" i="7"/>
  <c r="JF262" i="7"/>
  <c r="IU262" i="7"/>
  <c r="JG262" i="7"/>
  <c r="JC262" i="7"/>
  <c r="JE262" i="7"/>
  <c r="JH262" i="7"/>
  <c r="JI262" i="7"/>
  <c r="JJ262" i="7"/>
  <c r="JK262" i="7"/>
  <c r="JO262" i="7"/>
  <c r="IX262" i="7"/>
  <c r="IV262" i="7"/>
  <c r="IW262" i="7"/>
  <c r="IY262" i="7"/>
  <c r="FO250" i="7"/>
  <c r="GA250" i="7"/>
  <c r="FP250" i="7"/>
  <c r="FQ250" i="7"/>
  <c r="FR250" i="7"/>
  <c r="FI250" i="7"/>
  <c r="FU250" i="7"/>
  <c r="FJ250" i="7"/>
  <c r="FV250" i="7"/>
  <c r="FL250" i="7"/>
  <c r="FX250" i="7"/>
  <c r="FG250" i="7"/>
  <c r="FH250" i="7"/>
  <c r="FK250" i="7"/>
  <c r="FM250" i="7"/>
  <c r="FN250" i="7"/>
  <c r="FS250" i="7"/>
  <c r="FT250" i="7"/>
  <c r="FZ250" i="7"/>
  <c r="FW250" i="7"/>
  <c r="FY250" i="7"/>
  <c r="JB190" i="7"/>
  <c r="JN190" i="7"/>
  <c r="JC190" i="7"/>
  <c r="JO190" i="7"/>
  <c r="JD190" i="7"/>
  <c r="JF190" i="7"/>
  <c r="IU190" i="7"/>
  <c r="IV190" i="7"/>
  <c r="JH190" i="7"/>
  <c r="IW190" i="7"/>
  <c r="JI190" i="7"/>
  <c r="IX190" i="7"/>
  <c r="JJ190" i="7"/>
  <c r="IZ190" i="7"/>
  <c r="JL190" i="7"/>
  <c r="IY190" i="7"/>
  <c r="JA190" i="7"/>
  <c r="JE190" i="7"/>
  <c r="JG190" i="7"/>
  <c r="JK190" i="7"/>
  <c r="JM190" i="7"/>
  <c r="HF187" i="7"/>
  <c r="HR187" i="7"/>
  <c r="HI187" i="7"/>
  <c r="HJ187" i="7"/>
  <c r="HQ187" i="7"/>
  <c r="HK187" i="7"/>
  <c r="HM187" i="7"/>
  <c r="HC187" i="7"/>
  <c r="HN187" i="7"/>
  <c r="HO187" i="7"/>
  <c r="HP187" i="7"/>
  <c r="HD187" i="7"/>
  <c r="HS187" i="7"/>
  <c r="HE187" i="7"/>
  <c r="HT187" i="7"/>
  <c r="HG187" i="7"/>
  <c r="HU187" i="7"/>
  <c r="HH187" i="7"/>
  <c r="FI224" i="7"/>
  <c r="FJ224" i="7"/>
  <c r="FL224" i="7"/>
  <c r="FM224" i="7"/>
  <c r="FO224" i="7"/>
  <c r="FU224" i="7"/>
  <c r="FV224" i="7"/>
  <c r="FW224" i="7"/>
  <c r="FX224" i="7"/>
  <c r="FG224" i="7"/>
  <c r="FY224" i="7"/>
  <c r="FN224" i="7"/>
  <c r="GA224" i="7"/>
  <c r="FK224" i="7"/>
  <c r="FQ224" i="7"/>
  <c r="FT224" i="7"/>
  <c r="FZ224" i="7"/>
  <c r="IZ239" i="7"/>
  <c r="JL239" i="7"/>
  <c r="JA239" i="7"/>
  <c r="JM239" i="7"/>
  <c r="JC239" i="7"/>
  <c r="JO239" i="7"/>
  <c r="JD239" i="7"/>
  <c r="JE239" i="7"/>
  <c r="JF239" i="7"/>
  <c r="JG239" i="7"/>
  <c r="JH239" i="7"/>
  <c r="JI239" i="7"/>
  <c r="JK239" i="7"/>
  <c r="IV239" i="7"/>
  <c r="JN239" i="7"/>
  <c r="IY239" i="7"/>
  <c r="IW239" i="7"/>
  <c r="IX239" i="7"/>
  <c r="JB239" i="7"/>
  <c r="JJ239" i="7"/>
  <c r="FQ191" i="7"/>
  <c r="FR191" i="7"/>
  <c r="FS191" i="7"/>
  <c r="FH191" i="7"/>
  <c r="FT191" i="7"/>
  <c r="FI191" i="7"/>
  <c r="FU191" i="7"/>
  <c r="FJ191" i="7"/>
  <c r="FV191" i="7"/>
  <c r="FL191" i="7"/>
  <c r="FX191" i="7"/>
  <c r="FO191" i="7"/>
  <c r="GA191" i="7"/>
  <c r="FZ191" i="7"/>
  <c r="FK191" i="7"/>
  <c r="FM191" i="7"/>
  <c r="FP191" i="7"/>
  <c r="FY191" i="7"/>
  <c r="FN191" i="7"/>
  <c r="FW191" i="7"/>
  <c r="JY204" i="7"/>
  <c r="KK204" i="7"/>
  <c r="JZ204" i="7"/>
  <c r="KL204" i="7"/>
  <c r="KA204" i="7"/>
  <c r="KB204" i="7"/>
  <c r="KE204" i="7"/>
  <c r="JT204" i="7"/>
  <c r="KF204" i="7"/>
  <c r="JU204" i="7"/>
  <c r="KG204" i="7"/>
  <c r="JW204" i="7"/>
  <c r="KI204" i="7"/>
  <c r="JX204" i="7"/>
  <c r="JV204" i="7"/>
  <c r="KH204" i="7"/>
  <c r="KJ204" i="7"/>
  <c r="IC170" i="7"/>
  <c r="IO170" i="7"/>
  <c r="ID170" i="7"/>
  <c r="IP170" i="7"/>
  <c r="IE170" i="7"/>
  <c r="IQ170" i="7"/>
  <c r="IF170" i="7"/>
  <c r="IR170" i="7"/>
  <c r="IG170" i="7"/>
  <c r="IH170" i="7"/>
  <c r="II170" i="7"/>
  <c r="HX170" i="7"/>
  <c r="IJ170" i="7"/>
  <c r="IA170" i="7"/>
  <c r="IM170" i="7"/>
  <c r="HY170" i="7"/>
  <c r="HZ170" i="7"/>
  <c r="IB170" i="7"/>
  <c r="IK170" i="7"/>
  <c r="IL170" i="7"/>
  <c r="IN170" i="7"/>
  <c r="FT161" i="7"/>
  <c r="FI161" i="7"/>
  <c r="FU161" i="7"/>
  <c r="FJ161" i="7"/>
  <c r="FV161" i="7"/>
  <c r="FK161" i="7"/>
  <c r="FW161" i="7"/>
  <c r="FL161" i="7"/>
  <c r="FX161" i="7"/>
  <c r="FM161" i="7"/>
  <c r="FY161" i="7"/>
  <c r="FO161" i="7"/>
  <c r="GA161" i="7"/>
  <c r="FN161" i="7"/>
  <c r="FP161" i="7"/>
  <c r="FQ161" i="7"/>
  <c r="FZ161" i="7"/>
  <c r="KB196" i="7"/>
  <c r="JR196" i="7"/>
  <c r="JS196" i="7"/>
  <c r="JT196" i="7"/>
  <c r="KF196" i="7"/>
  <c r="JU196" i="7"/>
  <c r="KG196" i="7"/>
  <c r="JV196" i="7"/>
  <c r="KH196" i="7"/>
  <c r="JW196" i="7"/>
  <c r="KI196" i="7"/>
  <c r="JX196" i="7"/>
  <c r="KJ196" i="7"/>
  <c r="JZ196" i="7"/>
  <c r="KL196" i="7"/>
  <c r="KA196" i="7"/>
  <c r="JY196" i="7"/>
  <c r="KE196" i="7"/>
  <c r="KK196" i="7"/>
  <c r="KY240" i="7"/>
  <c r="KZ240" i="7"/>
  <c r="KO240" i="7"/>
  <c r="LA240" i="7"/>
  <c r="KP240" i="7"/>
  <c r="LB240" i="7"/>
  <c r="KQ240" i="7"/>
  <c r="LC240" i="7"/>
  <c r="KR240" i="7"/>
  <c r="LD240" i="7"/>
  <c r="KS240" i="7"/>
  <c r="LE240" i="7"/>
  <c r="KT240" i="7"/>
  <c r="LF240" i="7"/>
  <c r="KU240" i="7"/>
  <c r="LG240" i="7"/>
  <c r="KV240" i="7"/>
  <c r="KW240" i="7"/>
  <c r="KX240" i="7"/>
  <c r="LH240" i="7"/>
  <c r="LI240" i="7"/>
  <c r="HE192" i="7"/>
  <c r="HQ192" i="7"/>
  <c r="HF192" i="7"/>
  <c r="HR192" i="7"/>
  <c r="HG192" i="7"/>
  <c r="HS192" i="7"/>
  <c r="HI192" i="7"/>
  <c r="HU192" i="7"/>
  <c r="HJ192" i="7"/>
  <c r="HK192" i="7"/>
  <c r="HL192" i="7"/>
  <c r="HA192" i="7"/>
  <c r="HM192" i="7"/>
  <c r="HC192" i="7"/>
  <c r="HO192" i="7"/>
  <c r="HB192" i="7"/>
  <c r="HD192" i="7"/>
  <c r="HP192" i="7"/>
  <c r="HH192" i="7"/>
  <c r="HN192" i="7"/>
  <c r="HT192" i="7"/>
  <c r="FK185" i="7"/>
  <c r="FW185" i="7"/>
  <c r="FL185" i="7"/>
  <c r="FX185" i="7"/>
  <c r="FM185" i="7"/>
  <c r="FY185" i="7"/>
  <c r="FN185" i="7"/>
  <c r="FZ185" i="7"/>
  <c r="FO185" i="7"/>
  <c r="GA185" i="7"/>
  <c r="FP185" i="7"/>
  <c r="BI321" i="7" s="1"/>
  <c r="FR185" i="7"/>
  <c r="FI185" i="7"/>
  <c r="FU185" i="7"/>
  <c r="FG185" i="7"/>
  <c r="FH185" i="7"/>
  <c r="FQ185" i="7"/>
  <c r="FS185" i="7"/>
  <c r="FV185" i="7"/>
  <c r="FJ185" i="7"/>
  <c r="FT185" i="7"/>
  <c r="JV167" i="7"/>
  <c r="KH167" i="7"/>
  <c r="JW167" i="7"/>
  <c r="KI167" i="7"/>
  <c r="JX167" i="7"/>
  <c r="KJ167" i="7"/>
  <c r="JY167" i="7"/>
  <c r="KK167" i="7"/>
  <c r="JZ167" i="7"/>
  <c r="KL167" i="7"/>
  <c r="KA167" i="7"/>
  <c r="KB167" i="7"/>
  <c r="KC167" i="7"/>
  <c r="JR167" i="7"/>
  <c r="KD167" i="7"/>
  <c r="JS167" i="7"/>
  <c r="JT167" i="7"/>
  <c r="KE167" i="7"/>
  <c r="KF167" i="7"/>
  <c r="JU167" i="7"/>
  <c r="KG167" i="7"/>
  <c r="HI182" i="7"/>
  <c r="HU182" i="7"/>
  <c r="HK182" i="7"/>
  <c r="HL182" i="7"/>
  <c r="HA182" i="7"/>
  <c r="HM182" i="7"/>
  <c r="HB182" i="7"/>
  <c r="HN182" i="7"/>
  <c r="HC182" i="7"/>
  <c r="HO182" i="7"/>
  <c r="HD182" i="7"/>
  <c r="HP182" i="7"/>
  <c r="HG182" i="7"/>
  <c r="HS182" i="7"/>
  <c r="HF182" i="7"/>
  <c r="HH182" i="7"/>
  <c r="HJ182" i="7"/>
  <c r="HQ182" i="7"/>
  <c r="HR182" i="7"/>
  <c r="HT182" i="7"/>
  <c r="HE182" i="7"/>
  <c r="EL265" i="7"/>
  <c r="EX265" i="7"/>
  <c r="EM265" i="7"/>
  <c r="EY265" i="7"/>
  <c r="EN265" i="7"/>
  <c r="EZ265" i="7"/>
  <c r="EO265" i="7"/>
  <c r="FA265" i="7"/>
  <c r="EP265" i="7"/>
  <c r="FB265" i="7"/>
  <c r="EQ265" i="7"/>
  <c r="FC265" i="7"/>
  <c r="ER265" i="7"/>
  <c r="FD265" i="7"/>
  <c r="ES265" i="7"/>
  <c r="ET265" i="7"/>
  <c r="EJ265" i="7"/>
  <c r="EW265" i="7"/>
  <c r="IW226" i="7"/>
  <c r="JI226" i="7"/>
  <c r="IX226" i="7"/>
  <c r="JJ226" i="7"/>
  <c r="IY226" i="7"/>
  <c r="JK226" i="7"/>
  <c r="IZ226" i="7"/>
  <c r="JL226" i="7"/>
  <c r="JA226" i="7"/>
  <c r="JM226" i="7"/>
  <c r="JD226" i="7"/>
  <c r="JC226" i="7"/>
  <c r="JE226" i="7"/>
  <c r="JF226" i="7"/>
  <c r="JG226" i="7"/>
  <c r="JH226" i="7"/>
  <c r="JN226" i="7"/>
  <c r="JO226" i="7"/>
  <c r="IV226" i="7"/>
  <c r="IU226" i="7"/>
  <c r="JB226" i="7"/>
  <c r="FL253" i="7"/>
  <c r="FX253" i="7"/>
  <c r="FM253" i="7"/>
  <c r="FY253" i="7"/>
  <c r="FN253" i="7"/>
  <c r="FZ253" i="7"/>
  <c r="FO253" i="7"/>
  <c r="GA253" i="7"/>
  <c r="FR253" i="7"/>
  <c r="FS253" i="7"/>
  <c r="FI253" i="7"/>
  <c r="FU253" i="7"/>
  <c r="FH253" i="7"/>
  <c r="FJ253" i="7"/>
  <c r="FK253" i="7"/>
  <c r="FP253" i="7"/>
  <c r="FV253" i="7"/>
  <c r="FQ253" i="7"/>
  <c r="FT253" i="7"/>
  <c r="FW253" i="7"/>
  <c r="IY193" i="7"/>
  <c r="JK193" i="7"/>
  <c r="IZ193" i="7"/>
  <c r="JL193" i="7"/>
  <c r="JB193" i="7"/>
  <c r="JN193" i="7"/>
  <c r="JG193" i="7"/>
  <c r="JH193" i="7"/>
  <c r="JI193" i="7"/>
  <c r="IU193" i="7"/>
  <c r="JJ193" i="7"/>
  <c r="IV193" i="7"/>
  <c r="JM193" i="7"/>
  <c r="IX193" i="7"/>
  <c r="JA193" i="7"/>
  <c r="JE193" i="7"/>
  <c r="JO193" i="7"/>
  <c r="JC193" i="7"/>
  <c r="IW193" i="7"/>
  <c r="JD193" i="7"/>
  <c r="BN320" i="7" s="1"/>
  <c r="IV183" i="7"/>
  <c r="JH183" i="7"/>
  <c r="IW183" i="7"/>
  <c r="JI183" i="7"/>
  <c r="IX183" i="7"/>
  <c r="JJ183" i="7"/>
  <c r="IY183" i="7"/>
  <c r="JK183" i="7"/>
  <c r="IZ183" i="7"/>
  <c r="JL183" i="7"/>
  <c r="JA183" i="7"/>
  <c r="JB183" i="7"/>
  <c r="JC183" i="7"/>
  <c r="JD183" i="7"/>
  <c r="JE183" i="7"/>
  <c r="JG183" i="7"/>
  <c r="JM183" i="7"/>
  <c r="IU183" i="7"/>
  <c r="JO183" i="7"/>
  <c r="JF183" i="7"/>
  <c r="JN183" i="7"/>
  <c r="FO254" i="7"/>
  <c r="GA254" i="7"/>
  <c r="FP254" i="7"/>
  <c r="FQ254" i="7"/>
  <c r="FI254" i="7"/>
  <c r="FU254" i="7"/>
  <c r="FJ254" i="7"/>
  <c r="FV254" i="7"/>
  <c r="FL254" i="7"/>
  <c r="FX254" i="7"/>
  <c r="FK254" i="7"/>
  <c r="FM254" i="7"/>
  <c r="FN254" i="7"/>
  <c r="FT254" i="7"/>
  <c r="FW254" i="7"/>
  <c r="FG254" i="7"/>
  <c r="FY254" i="7"/>
  <c r="FZ254" i="7"/>
  <c r="JF256" i="7"/>
  <c r="IU256" i="7"/>
  <c r="JG256" i="7"/>
  <c r="IV256" i="7"/>
  <c r="JH256" i="7"/>
  <c r="IW256" i="7"/>
  <c r="JI256" i="7"/>
  <c r="IX256" i="7"/>
  <c r="JJ256" i="7"/>
  <c r="IZ256" i="7"/>
  <c r="JL256" i="7"/>
  <c r="JA256" i="7"/>
  <c r="JM256" i="7"/>
  <c r="JD256" i="7"/>
  <c r="IY256" i="7"/>
  <c r="JB256" i="7"/>
  <c r="JC256" i="7"/>
  <c r="JN256" i="7"/>
  <c r="JE256" i="7"/>
  <c r="JK256" i="7"/>
  <c r="JO256" i="7"/>
  <c r="FN163" i="7"/>
  <c r="FZ163" i="7"/>
  <c r="FO163" i="7"/>
  <c r="GA163" i="7"/>
  <c r="FP163" i="7"/>
  <c r="FQ163" i="7"/>
  <c r="FR163" i="7"/>
  <c r="FS163" i="7"/>
  <c r="FI163" i="7"/>
  <c r="FU163" i="7"/>
  <c r="FL163" i="7"/>
  <c r="FX163" i="7"/>
  <c r="FH163" i="7"/>
  <c r="FJ163" i="7"/>
  <c r="FK163" i="7"/>
  <c r="FT163" i="7"/>
  <c r="FV163" i="7"/>
  <c r="FY163" i="7"/>
  <c r="FM163" i="7"/>
  <c r="FW163" i="7"/>
  <c r="JV178" i="7"/>
  <c r="KH178" i="7"/>
  <c r="JW178" i="7"/>
  <c r="KI178" i="7"/>
  <c r="JX178" i="7"/>
  <c r="KJ178" i="7"/>
  <c r="JY178" i="7"/>
  <c r="KK178" i="7"/>
  <c r="JZ178" i="7"/>
  <c r="KL178" i="7"/>
  <c r="KA178" i="7"/>
  <c r="KB178" i="7"/>
  <c r="JR178" i="7"/>
  <c r="KD178" i="7"/>
  <c r="JS178" i="7"/>
  <c r="JU178" i="7"/>
  <c r="KC178" i="7"/>
  <c r="KG178" i="7"/>
  <c r="JT178" i="7"/>
  <c r="KE178" i="7"/>
  <c r="KF178" i="7"/>
  <c r="KV243" i="7"/>
  <c r="LH243" i="7"/>
  <c r="KW243" i="7"/>
  <c r="LI243" i="7"/>
  <c r="KX243" i="7"/>
  <c r="BP324" i="7" s="1"/>
  <c r="KY243" i="7"/>
  <c r="KZ243" i="7"/>
  <c r="KO243" i="7"/>
  <c r="LA243" i="7"/>
  <c r="KP243" i="7"/>
  <c r="LB243" i="7"/>
  <c r="KQ243" i="7"/>
  <c r="LC243" i="7"/>
  <c r="KR243" i="7"/>
  <c r="LD243" i="7"/>
  <c r="LE243" i="7"/>
  <c r="LF243" i="7"/>
  <c r="LG243" i="7"/>
  <c r="KS243" i="7"/>
  <c r="KT243" i="7"/>
  <c r="KU243" i="7"/>
  <c r="IK195" i="7"/>
  <c r="HZ195" i="7"/>
  <c r="IL195" i="7"/>
  <c r="IA195" i="7"/>
  <c r="IM195" i="7"/>
  <c r="IC195" i="7"/>
  <c r="IO195" i="7"/>
  <c r="ID195" i="7"/>
  <c r="IP195" i="7"/>
  <c r="IE195" i="7"/>
  <c r="IQ195" i="7"/>
  <c r="IF195" i="7"/>
  <c r="IR195" i="7"/>
  <c r="IG195" i="7"/>
  <c r="IB195" i="7"/>
  <c r="IH195" i="7"/>
  <c r="IN195" i="7"/>
  <c r="FK181" i="7"/>
  <c r="FW181" i="7"/>
  <c r="FL181" i="7"/>
  <c r="FX181" i="7"/>
  <c r="FM181" i="7"/>
  <c r="FY181" i="7"/>
  <c r="FN181" i="7"/>
  <c r="FZ181" i="7"/>
  <c r="FO181" i="7"/>
  <c r="GA181" i="7"/>
  <c r="FP181" i="7"/>
  <c r="FR181" i="7"/>
  <c r="FI181" i="7"/>
  <c r="FU181" i="7"/>
  <c r="FH181" i="7"/>
  <c r="FJ181" i="7"/>
  <c r="FQ181" i="7"/>
  <c r="FS181" i="7"/>
  <c r="FT181" i="7"/>
  <c r="FG181" i="7"/>
  <c r="FV181" i="7"/>
  <c r="KE162" i="7"/>
  <c r="JT162" i="7"/>
  <c r="KF162" i="7"/>
  <c r="JU162" i="7"/>
  <c r="KG162" i="7"/>
  <c r="JV162" i="7"/>
  <c r="KH162" i="7"/>
  <c r="JW162" i="7"/>
  <c r="KI162" i="7"/>
  <c r="JX162" i="7"/>
  <c r="KJ162" i="7"/>
  <c r="JY162" i="7"/>
  <c r="KK162" i="7"/>
  <c r="JZ162" i="7"/>
  <c r="KL162" i="7"/>
  <c r="KA162" i="7"/>
  <c r="KB162" i="7"/>
  <c r="HG219" i="7"/>
  <c r="HS219" i="7"/>
  <c r="HH219" i="7"/>
  <c r="HT219" i="7"/>
  <c r="HI219" i="7"/>
  <c r="HU219" i="7"/>
  <c r="HJ219" i="7"/>
  <c r="HK219" i="7"/>
  <c r="HN219" i="7"/>
  <c r="HE219" i="7"/>
  <c r="HQ219" i="7"/>
  <c r="HC219" i="7"/>
  <c r="HD219" i="7"/>
  <c r="HF219" i="7"/>
  <c r="HO219" i="7"/>
  <c r="HP219" i="7"/>
  <c r="HR219" i="7"/>
  <c r="EW257" i="7"/>
  <c r="EL257" i="7"/>
  <c r="EX257" i="7"/>
  <c r="EN257" i="7"/>
  <c r="EZ257" i="7"/>
  <c r="EO257" i="7"/>
  <c r="FA257" i="7"/>
  <c r="EP257" i="7"/>
  <c r="FB257" i="7"/>
  <c r="EQ257" i="7"/>
  <c r="FC257" i="7"/>
  <c r="ET257" i="7"/>
  <c r="EJ257" i="7"/>
  <c r="EM257" i="7"/>
  <c r="ER257" i="7"/>
  <c r="ES257" i="7"/>
  <c r="EY257" i="7"/>
  <c r="FD257" i="7"/>
  <c r="HZ245" i="7"/>
  <c r="IL245" i="7"/>
  <c r="IA245" i="7"/>
  <c r="IM245" i="7"/>
  <c r="IB245" i="7"/>
  <c r="IN245" i="7"/>
  <c r="IC245" i="7"/>
  <c r="IO245" i="7"/>
  <c r="ID245" i="7"/>
  <c r="IP245" i="7"/>
  <c r="IE245" i="7"/>
  <c r="IQ245" i="7"/>
  <c r="IF245" i="7"/>
  <c r="IR245" i="7"/>
  <c r="IG245" i="7"/>
  <c r="IJ245" i="7"/>
  <c r="IK245" i="7"/>
  <c r="IH245" i="7"/>
  <c r="II245" i="7"/>
  <c r="EQ223" i="7"/>
  <c r="FC223" i="7"/>
  <c r="ER223" i="7"/>
  <c r="FD223" i="7"/>
  <c r="ES223" i="7"/>
  <c r="ET223" i="7"/>
  <c r="EU223" i="7"/>
  <c r="EJ223" i="7"/>
  <c r="EV223" i="7"/>
  <c r="EK223" i="7"/>
  <c r="EW223" i="7"/>
  <c r="EN223" i="7"/>
  <c r="EZ223" i="7"/>
  <c r="EY223" i="7"/>
  <c r="FA223" i="7"/>
  <c r="FB223" i="7"/>
  <c r="EO223" i="7"/>
  <c r="EL223" i="7"/>
  <c r="EM223" i="7"/>
  <c r="EP223" i="7"/>
  <c r="EX223" i="7"/>
  <c r="JB212" i="7"/>
  <c r="JE212" i="7"/>
  <c r="JH212" i="7"/>
  <c r="JI212" i="7"/>
  <c r="JJ212" i="7"/>
  <c r="IX212" i="7"/>
  <c r="JL212" i="7"/>
  <c r="IY212" i="7"/>
  <c r="JM212" i="7"/>
  <c r="JC212" i="7"/>
  <c r="JD212" i="7"/>
  <c r="BN322" i="7" s="1"/>
  <c r="JK212" i="7"/>
  <c r="JN212" i="7"/>
  <c r="JO212" i="7"/>
  <c r="IZ212" i="7"/>
  <c r="IW212" i="7"/>
  <c r="JA212" i="7"/>
  <c r="GF164" i="7"/>
  <c r="GR164" i="7"/>
  <c r="GG164" i="7"/>
  <c r="GS164" i="7"/>
  <c r="GH164" i="7"/>
  <c r="GT164" i="7"/>
  <c r="GI164" i="7"/>
  <c r="GU164" i="7"/>
  <c r="GJ164" i="7"/>
  <c r="GV164" i="7"/>
  <c r="GK164" i="7"/>
  <c r="GW164" i="7"/>
  <c r="GL164" i="7"/>
  <c r="GX164" i="7"/>
  <c r="GM164" i="7"/>
  <c r="GP164" i="7"/>
  <c r="GQ164" i="7"/>
  <c r="GN164" i="7"/>
  <c r="GE164" i="7"/>
  <c r="EN258" i="7"/>
  <c r="EZ258" i="7"/>
  <c r="EO258" i="7"/>
  <c r="FA258" i="7"/>
  <c r="EQ258" i="7"/>
  <c r="FC258" i="7"/>
  <c r="ER258" i="7"/>
  <c r="FD258" i="7"/>
  <c r="ES258" i="7"/>
  <c r="ET258" i="7"/>
  <c r="EK258" i="7"/>
  <c r="EW258" i="7"/>
  <c r="EP258" i="7"/>
  <c r="EJ258" i="7"/>
  <c r="EU258" i="7"/>
  <c r="EV258" i="7"/>
  <c r="EX258" i="7"/>
  <c r="EY258" i="7"/>
  <c r="FB258" i="7"/>
  <c r="EL258" i="7"/>
  <c r="EM258" i="7"/>
  <c r="E17" i="2"/>
  <c r="D17" i="2"/>
  <c r="AA62" i="2"/>
  <c r="EL211" i="7"/>
  <c r="EM211" i="7"/>
  <c r="EN211" i="7"/>
  <c r="EO211" i="7"/>
  <c r="EP211" i="7"/>
  <c r="EQ211" i="7"/>
  <c r="ER211" i="7"/>
  <c r="ES211" i="7"/>
  <c r="BH323" i="7" s="1"/>
  <c r="ET211" i="7"/>
  <c r="EU211" i="7"/>
  <c r="EV211" i="7"/>
  <c r="EW211" i="7"/>
  <c r="EX211" i="7"/>
  <c r="EY211" i="7"/>
  <c r="EZ211" i="7"/>
  <c r="FA211" i="7"/>
  <c r="FB211" i="7"/>
  <c r="FC211" i="7"/>
  <c r="FD211" i="7"/>
  <c r="EJ199" i="7"/>
  <c r="EK199" i="7"/>
  <c r="EL199" i="7"/>
  <c r="EM199" i="7"/>
  <c r="EN199" i="7"/>
  <c r="EO199" i="7"/>
  <c r="EP199" i="7"/>
  <c r="EQ199" i="7"/>
  <c r="ER199" i="7"/>
  <c r="ES199" i="7"/>
  <c r="ET199" i="7"/>
  <c r="EU199" i="7"/>
  <c r="EV199" i="7"/>
  <c r="EW199" i="7"/>
  <c r="EX199" i="7"/>
  <c r="EY199" i="7"/>
  <c r="EZ199" i="7"/>
  <c r="FA199" i="7"/>
  <c r="FB199" i="7"/>
  <c r="FC199" i="7"/>
  <c r="FD199" i="7"/>
  <c r="EJ200" i="7"/>
  <c r="EK200" i="7"/>
  <c r="EL200" i="7"/>
  <c r="EM200" i="7"/>
  <c r="EN200" i="7"/>
  <c r="EO200" i="7"/>
  <c r="EP200" i="7"/>
  <c r="EQ200" i="7"/>
  <c r="ER200" i="7"/>
  <c r="ES200" i="7"/>
  <c r="ET200" i="7"/>
  <c r="EU200" i="7"/>
  <c r="EV200" i="7"/>
  <c r="EW200" i="7"/>
  <c r="EX200" i="7"/>
  <c r="EY200" i="7"/>
  <c r="EZ200" i="7"/>
  <c r="FA200" i="7"/>
  <c r="FB200" i="7"/>
  <c r="FC200" i="7"/>
  <c r="FD200" i="7"/>
  <c r="EJ201" i="7"/>
  <c r="EK201" i="7"/>
  <c r="EL201" i="7"/>
  <c r="EM201" i="7"/>
  <c r="EN201" i="7"/>
  <c r="EO201" i="7"/>
  <c r="EP201" i="7"/>
  <c r="EQ201" i="7"/>
  <c r="ER201" i="7"/>
  <c r="ES201" i="7"/>
  <c r="ET201" i="7"/>
  <c r="EU201" i="7"/>
  <c r="EV201" i="7"/>
  <c r="EW201" i="7"/>
  <c r="EX201" i="7"/>
  <c r="EY201" i="7"/>
  <c r="EZ201" i="7"/>
  <c r="FA201" i="7"/>
  <c r="FB201" i="7"/>
  <c r="FC201" i="7"/>
  <c r="FD201" i="7"/>
  <c r="EJ202" i="7"/>
  <c r="EK202" i="7"/>
  <c r="EL202" i="7"/>
  <c r="EM202" i="7"/>
  <c r="EN202" i="7"/>
  <c r="EO202" i="7"/>
  <c r="EP202" i="7"/>
  <c r="EQ202" i="7"/>
  <c r="ER202" i="7"/>
  <c r="ES202" i="7"/>
  <c r="ET202" i="7"/>
  <c r="EU202" i="7"/>
  <c r="EV202" i="7"/>
  <c r="EW202" i="7"/>
  <c r="EX202" i="7"/>
  <c r="EY202" i="7"/>
  <c r="EZ202" i="7"/>
  <c r="FA202" i="7"/>
  <c r="FB202" i="7"/>
  <c r="FC202" i="7"/>
  <c r="FD202" i="7"/>
  <c r="EJ203" i="7"/>
  <c r="EK203" i="7"/>
  <c r="EL203" i="7"/>
  <c r="EM203" i="7"/>
  <c r="EN203" i="7"/>
  <c r="EO203" i="7"/>
  <c r="EP203" i="7"/>
  <c r="EQ203" i="7"/>
  <c r="ER203" i="7"/>
  <c r="ES203" i="7"/>
  <c r="ET203" i="7"/>
  <c r="EU203" i="7"/>
  <c r="EV203" i="7"/>
  <c r="EW203" i="7"/>
  <c r="EX203" i="7"/>
  <c r="EY203" i="7"/>
  <c r="EZ203" i="7"/>
  <c r="FA203" i="7"/>
  <c r="FB203" i="7"/>
  <c r="FC203" i="7"/>
  <c r="FD203" i="7"/>
  <c r="EL204" i="7"/>
  <c r="EM204" i="7"/>
  <c r="EN204" i="7"/>
  <c r="EO204" i="7"/>
  <c r="EP204" i="7"/>
  <c r="EQ204" i="7"/>
  <c r="ER204" i="7"/>
  <c r="ES204" i="7"/>
  <c r="ET204" i="7"/>
  <c r="EW204" i="7"/>
  <c r="EX204" i="7"/>
  <c r="EY204" i="7"/>
  <c r="EZ204" i="7"/>
  <c r="FA204" i="7"/>
  <c r="FB204" i="7"/>
  <c r="FC204" i="7"/>
  <c r="FD204" i="7"/>
  <c r="EJ196" i="7"/>
  <c r="EK196" i="7"/>
  <c r="EL196" i="7"/>
  <c r="EM196" i="7"/>
  <c r="EN196" i="7"/>
  <c r="EO196" i="7"/>
  <c r="EP196" i="7"/>
  <c r="EQ196" i="7"/>
  <c r="ER196" i="7"/>
  <c r="ES196" i="7"/>
  <c r="ET196" i="7"/>
  <c r="EW196" i="7"/>
  <c r="EX196" i="7"/>
  <c r="EY196" i="7"/>
  <c r="EZ196" i="7"/>
  <c r="FA196" i="7"/>
  <c r="FB196" i="7"/>
  <c r="FC196" i="7"/>
  <c r="FD196" i="7"/>
  <c r="EL195" i="7"/>
  <c r="EM195" i="7"/>
  <c r="EN195" i="7"/>
  <c r="EO195" i="7"/>
  <c r="EP195" i="7"/>
  <c r="EQ195" i="7"/>
  <c r="ER195" i="7"/>
  <c r="ES195" i="7"/>
  <c r="ET195" i="7"/>
  <c r="EW195" i="7"/>
  <c r="EX195" i="7"/>
  <c r="EY195" i="7"/>
  <c r="EZ195" i="7"/>
  <c r="FA195" i="7"/>
  <c r="FB195" i="7"/>
  <c r="FC195" i="7"/>
  <c r="FD195" i="7"/>
  <c r="EJ194" i="7"/>
  <c r="EK194" i="7"/>
  <c r="EL194" i="7"/>
  <c r="EM194" i="7"/>
  <c r="EN194" i="7"/>
  <c r="EO194" i="7"/>
  <c r="EP194" i="7"/>
  <c r="EQ194" i="7"/>
  <c r="ER194" i="7"/>
  <c r="ES194" i="7"/>
  <c r="ET194" i="7"/>
  <c r="EU194" i="7"/>
  <c r="EV194" i="7"/>
  <c r="EW194" i="7"/>
  <c r="EX194" i="7"/>
  <c r="EY194" i="7"/>
  <c r="EZ194" i="7"/>
  <c r="FA194" i="7"/>
  <c r="FB194" i="7"/>
  <c r="FC194" i="7"/>
  <c r="FD194" i="7"/>
  <c r="EJ192" i="7"/>
  <c r="EK192" i="7"/>
  <c r="EL192" i="7"/>
  <c r="EM192" i="7"/>
  <c r="EN192" i="7"/>
  <c r="EO192" i="7"/>
  <c r="EP192" i="7"/>
  <c r="EQ192" i="7"/>
  <c r="ER192" i="7"/>
  <c r="ES192" i="7"/>
  <c r="ET192" i="7"/>
  <c r="EU192" i="7"/>
  <c r="EV192" i="7"/>
  <c r="EW192" i="7"/>
  <c r="EX192" i="7"/>
  <c r="EY192" i="7"/>
  <c r="EZ192" i="7"/>
  <c r="FA192" i="7"/>
  <c r="FB192" i="7"/>
  <c r="FC192" i="7"/>
  <c r="FD192" i="7"/>
  <c r="EJ189" i="7"/>
  <c r="EK189" i="7"/>
  <c r="EL189" i="7"/>
  <c r="EM189" i="7"/>
  <c r="EN189" i="7"/>
  <c r="EO189" i="7"/>
  <c r="EP189" i="7"/>
  <c r="EQ189" i="7"/>
  <c r="ER189" i="7"/>
  <c r="ES189" i="7"/>
  <c r="ET189" i="7"/>
  <c r="EU189" i="7"/>
  <c r="EV189" i="7"/>
  <c r="EW189" i="7"/>
  <c r="EX189" i="7"/>
  <c r="EY189" i="7"/>
  <c r="EZ189" i="7"/>
  <c r="FA189" i="7"/>
  <c r="FB189" i="7"/>
  <c r="FC189" i="7"/>
  <c r="FD189" i="7"/>
  <c r="EJ190" i="7"/>
  <c r="EK190" i="7"/>
  <c r="EL190" i="7"/>
  <c r="EM190" i="7"/>
  <c r="EN190" i="7"/>
  <c r="EO190" i="7"/>
  <c r="EP190" i="7"/>
  <c r="EQ190" i="7"/>
  <c r="ER190" i="7"/>
  <c r="ES190" i="7"/>
  <c r="ET190" i="7"/>
  <c r="EU190" i="7"/>
  <c r="EV190" i="7"/>
  <c r="EW190" i="7"/>
  <c r="EX190" i="7"/>
  <c r="EY190" i="7"/>
  <c r="EZ190" i="7"/>
  <c r="FA190" i="7"/>
  <c r="FB190" i="7"/>
  <c r="FC190" i="7"/>
  <c r="FD190" i="7"/>
  <c r="EL187" i="7"/>
  <c r="EM187" i="7"/>
  <c r="EN187" i="7"/>
  <c r="EO187" i="7"/>
  <c r="EP187" i="7"/>
  <c r="EQ187" i="7"/>
  <c r="ER187" i="7"/>
  <c r="ES187" i="7"/>
  <c r="ET187" i="7"/>
  <c r="EV187" i="7"/>
  <c r="EW187" i="7"/>
  <c r="EX187" i="7"/>
  <c r="EY187" i="7"/>
  <c r="EZ187" i="7"/>
  <c r="FA187" i="7"/>
  <c r="FB187" i="7"/>
  <c r="FC187" i="7"/>
  <c r="FD187" i="7"/>
  <c r="EL186" i="7"/>
  <c r="EM186" i="7"/>
  <c r="EN186" i="7"/>
  <c r="EO186" i="7"/>
  <c r="EP186" i="7"/>
  <c r="EQ186" i="7"/>
  <c r="ER186" i="7"/>
  <c r="ES186" i="7"/>
  <c r="ET186" i="7"/>
  <c r="EU186" i="7"/>
  <c r="EV186" i="7"/>
  <c r="EW186" i="7"/>
  <c r="EX186" i="7"/>
  <c r="EY186" i="7"/>
  <c r="EZ186" i="7"/>
  <c r="FA186" i="7"/>
  <c r="FB186" i="7"/>
  <c r="FC186" i="7"/>
  <c r="FD186" i="7"/>
  <c r="EJ174" i="7"/>
  <c r="EK174" i="7"/>
  <c r="EL174" i="7"/>
  <c r="EM174" i="7"/>
  <c r="EN174" i="7"/>
  <c r="EO174" i="7"/>
  <c r="EP174" i="7"/>
  <c r="EQ174" i="7"/>
  <c r="ER174" i="7"/>
  <c r="ES174" i="7"/>
  <c r="ET174" i="7"/>
  <c r="EU174" i="7"/>
  <c r="EV174" i="7"/>
  <c r="EW174" i="7"/>
  <c r="EX174" i="7"/>
  <c r="EY174" i="7"/>
  <c r="EZ174" i="7"/>
  <c r="FA174" i="7"/>
  <c r="FB174" i="7"/>
  <c r="FC174" i="7"/>
  <c r="FD174" i="7"/>
  <c r="BD224" i="7"/>
  <c r="K224" i="7"/>
  <c r="KX224" i="7" s="1"/>
  <c r="BP325" i="7" s="1"/>
  <c r="DM263" i="7"/>
  <c r="DO263" i="7"/>
  <c r="DP263" i="7"/>
  <c r="DQ263" i="7"/>
  <c r="DR263" i="7"/>
  <c r="DS263" i="7"/>
  <c r="DT263" i="7"/>
  <c r="DU263" i="7"/>
  <c r="DV263" i="7"/>
  <c r="DW263" i="7"/>
  <c r="DZ263" i="7"/>
  <c r="EA263" i="7"/>
  <c r="EB263" i="7"/>
  <c r="EC263" i="7"/>
  <c r="ED263" i="7"/>
  <c r="EE263" i="7"/>
  <c r="EF263" i="7"/>
  <c r="EG263" i="7"/>
  <c r="DM264" i="7"/>
  <c r="DN264" i="7"/>
  <c r="DO264" i="7"/>
  <c r="DP264" i="7"/>
  <c r="DQ264" i="7"/>
  <c r="DR264" i="7"/>
  <c r="DS264" i="7"/>
  <c r="DT264" i="7"/>
  <c r="DU264" i="7"/>
  <c r="DV264" i="7"/>
  <c r="DW264" i="7"/>
  <c r="DX264" i="7"/>
  <c r="DY264" i="7"/>
  <c r="DZ264" i="7"/>
  <c r="EA264" i="7"/>
  <c r="EB264" i="7"/>
  <c r="EC264" i="7"/>
  <c r="ED264" i="7"/>
  <c r="EE264" i="7"/>
  <c r="EF264" i="7"/>
  <c r="EG264" i="7"/>
  <c r="DM265" i="7"/>
  <c r="DO265" i="7"/>
  <c r="DP265" i="7"/>
  <c r="DQ265" i="7"/>
  <c r="DR265" i="7"/>
  <c r="DS265" i="7"/>
  <c r="DT265" i="7"/>
  <c r="DU265" i="7"/>
  <c r="DV265" i="7"/>
  <c r="DW265" i="7"/>
  <c r="DZ265" i="7"/>
  <c r="EA265" i="7"/>
  <c r="EB265" i="7"/>
  <c r="EC265" i="7"/>
  <c r="ED265" i="7"/>
  <c r="EE265" i="7"/>
  <c r="EF265" i="7"/>
  <c r="EG265" i="7"/>
  <c r="DM257" i="7"/>
  <c r="DO257" i="7"/>
  <c r="DP257" i="7"/>
  <c r="DQ257" i="7"/>
  <c r="DR257" i="7"/>
  <c r="DS257" i="7"/>
  <c r="DT257" i="7"/>
  <c r="DU257" i="7"/>
  <c r="DV257" i="7"/>
  <c r="DW257" i="7"/>
  <c r="DZ257" i="7"/>
  <c r="EA257" i="7"/>
  <c r="EB257" i="7"/>
  <c r="EC257" i="7"/>
  <c r="ED257" i="7"/>
  <c r="EE257" i="7"/>
  <c r="EF257" i="7"/>
  <c r="EG257" i="7"/>
  <c r="DM258" i="7"/>
  <c r="DN258" i="7"/>
  <c r="DO258" i="7"/>
  <c r="DP258" i="7"/>
  <c r="DQ258" i="7"/>
  <c r="DR258" i="7"/>
  <c r="DS258" i="7"/>
  <c r="DT258" i="7"/>
  <c r="DU258" i="7"/>
  <c r="DV258" i="7"/>
  <c r="DW258" i="7"/>
  <c r="DX258" i="7"/>
  <c r="DY258" i="7"/>
  <c r="DZ258" i="7"/>
  <c r="EA258" i="7"/>
  <c r="EB258" i="7"/>
  <c r="EC258" i="7"/>
  <c r="ED258" i="7"/>
  <c r="EE258" i="7"/>
  <c r="EF258" i="7"/>
  <c r="EG258" i="7"/>
  <c r="DM259" i="7"/>
  <c r="DN259" i="7"/>
  <c r="DO259" i="7"/>
  <c r="DP259" i="7"/>
  <c r="DQ259" i="7"/>
  <c r="DR259" i="7"/>
  <c r="DS259" i="7"/>
  <c r="DT259" i="7"/>
  <c r="DU259" i="7"/>
  <c r="DV259" i="7"/>
  <c r="DW259" i="7"/>
  <c r="DX259" i="7"/>
  <c r="DY259" i="7"/>
  <c r="DZ259" i="7"/>
  <c r="EA259" i="7"/>
  <c r="EB259" i="7"/>
  <c r="EC259" i="7"/>
  <c r="ED259" i="7"/>
  <c r="EE259" i="7"/>
  <c r="EF259" i="7"/>
  <c r="EG259" i="7"/>
  <c r="DM260" i="7"/>
  <c r="DO260" i="7"/>
  <c r="DP260" i="7"/>
  <c r="DQ260" i="7"/>
  <c r="DR260" i="7"/>
  <c r="DS260" i="7"/>
  <c r="DT260" i="7"/>
  <c r="DU260" i="7"/>
  <c r="DV260" i="7"/>
  <c r="DW260" i="7"/>
  <c r="DZ260" i="7"/>
  <c r="EA260" i="7"/>
  <c r="EB260" i="7"/>
  <c r="EC260" i="7"/>
  <c r="ED260" i="7"/>
  <c r="EE260" i="7"/>
  <c r="EF260" i="7"/>
  <c r="EG260" i="7"/>
  <c r="DM261" i="7"/>
  <c r="DN261" i="7"/>
  <c r="DO261" i="7"/>
  <c r="DP261" i="7"/>
  <c r="DQ261" i="7"/>
  <c r="DR261" i="7"/>
  <c r="DS261" i="7"/>
  <c r="DT261" i="7"/>
  <c r="DU261" i="7"/>
  <c r="DV261" i="7"/>
  <c r="DW261" i="7"/>
  <c r="DX261" i="7"/>
  <c r="DY261" i="7"/>
  <c r="DZ261" i="7"/>
  <c r="EA261" i="7"/>
  <c r="EB261" i="7"/>
  <c r="EC261" i="7"/>
  <c r="ED261" i="7"/>
  <c r="EE261" i="7"/>
  <c r="EF261" i="7"/>
  <c r="EG261" i="7"/>
  <c r="DM262" i="7"/>
  <c r="DN262" i="7"/>
  <c r="DO262" i="7"/>
  <c r="DP262" i="7"/>
  <c r="DQ262" i="7"/>
  <c r="DR262" i="7"/>
  <c r="DS262" i="7"/>
  <c r="DT262" i="7"/>
  <c r="DU262" i="7"/>
  <c r="DV262" i="7"/>
  <c r="DW262" i="7"/>
  <c r="DX262" i="7"/>
  <c r="DY262" i="7"/>
  <c r="DZ262" i="7"/>
  <c r="EA262" i="7"/>
  <c r="EB262" i="7"/>
  <c r="EC262" i="7"/>
  <c r="ED262" i="7"/>
  <c r="EE262" i="7"/>
  <c r="EF262" i="7"/>
  <c r="EG262" i="7"/>
  <c r="DM224" i="7"/>
  <c r="DO224" i="7"/>
  <c r="DP224" i="7"/>
  <c r="DQ224" i="7"/>
  <c r="DR224" i="7"/>
  <c r="DS224" i="7"/>
  <c r="DT224" i="7"/>
  <c r="DU224" i="7"/>
  <c r="DW224" i="7"/>
  <c r="DZ224" i="7"/>
  <c r="EA224" i="7"/>
  <c r="EB224" i="7"/>
  <c r="EC224" i="7"/>
  <c r="ED224" i="7"/>
  <c r="EE224" i="7"/>
  <c r="EF224" i="7"/>
  <c r="EG224" i="7"/>
  <c r="DM225" i="7"/>
  <c r="DN225" i="7"/>
  <c r="DO225" i="7"/>
  <c r="DP225" i="7"/>
  <c r="DQ225" i="7"/>
  <c r="DR225" i="7"/>
  <c r="DS225" i="7"/>
  <c r="DT225" i="7"/>
  <c r="DU225" i="7"/>
  <c r="DV225" i="7"/>
  <c r="DW225" i="7"/>
  <c r="DX225" i="7"/>
  <c r="DY225" i="7"/>
  <c r="DZ225" i="7"/>
  <c r="EA225" i="7"/>
  <c r="EB225" i="7"/>
  <c r="EC225" i="7"/>
  <c r="ED225" i="7"/>
  <c r="EE225" i="7"/>
  <c r="EF225" i="7"/>
  <c r="EG225" i="7"/>
  <c r="DM226" i="7"/>
  <c r="DN226" i="7"/>
  <c r="DO226" i="7"/>
  <c r="DP226" i="7"/>
  <c r="DQ226" i="7"/>
  <c r="DR226" i="7"/>
  <c r="DS226" i="7"/>
  <c r="DT226" i="7"/>
  <c r="DU226" i="7"/>
  <c r="DV226" i="7"/>
  <c r="DW226" i="7"/>
  <c r="DX226" i="7"/>
  <c r="DY226" i="7"/>
  <c r="DZ226" i="7"/>
  <c r="EA226" i="7"/>
  <c r="EB226" i="7"/>
  <c r="EC226" i="7"/>
  <c r="ED226" i="7"/>
  <c r="EE226" i="7"/>
  <c r="EF226" i="7"/>
  <c r="EG226" i="7"/>
  <c r="DO227" i="7"/>
  <c r="DP227" i="7"/>
  <c r="DQ227" i="7"/>
  <c r="DR227" i="7"/>
  <c r="DS227" i="7"/>
  <c r="DT227" i="7"/>
  <c r="DU227" i="7"/>
  <c r="DV227" i="7"/>
  <c r="DW227" i="7"/>
  <c r="DX227" i="7"/>
  <c r="DY227" i="7"/>
  <c r="DZ227" i="7"/>
  <c r="EA227" i="7"/>
  <c r="EB227" i="7"/>
  <c r="EC227" i="7"/>
  <c r="ED227" i="7"/>
  <c r="EE227" i="7"/>
  <c r="EF227" i="7"/>
  <c r="EG227" i="7"/>
  <c r="DM228" i="7"/>
  <c r="DN228" i="7"/>
  <c r="DO228" i="7"/>
  <c r="DP228" i="7"/>
  <c r="DQ228" i="7"/>
  <c r="DR228" i="7"/>
  <c r="DS228" i="7"/>
  <c r="DT228" i="7"/>
  <c r="DU228" i="7"/>
  <c r="DV228" i="7"/>
  <c r="DW228" i="7"/>
  <c r="DX228" i="7"/>
  <c r="DY228" i="7"/>
  <c r="DZ228" i="7"/>
  <c r="EA228" i="7"/>
  <c r="EB228" i="7"/>
  <c r="EC228" i="7"/>
  <c r="ED228" i="7"/>
  <c r="EE228" i="7"/>
  <c r="EF228" i="7"/>
  <c r="EG228" i="7"/>
  <c r="DM229" i="7"/>
  <c r="DN229" i="7"/>
  <c r="DO229" i="7"/>
  <c r="DP229" i="7"/>
  <c r="DQ229" i="7"/>
  <c r="DR229" i="7"/>
  <c r="DS229" i="7"/>
  <c r="DT229" i="7"/>
  <c r="DU229" i="7"/>
  <c r="DV229" i="7"/>
  <c r="DW229" i="7"/>
  <c r="DZ229" i="7"/>
  <c r="EA229" i="7"/>
  <c r="EB229" i="7"/>
  <c r="EC229" i="7"/>
  <c r="ED229" i="7"/>
  <c r="EE229" i="7"/>
  <c r="EF229" i="7"/>
  <c r="EG229" i="7"/>
  <c r="DM230" i="7"/>
  <c r="DN230" i="7"/>
  <c r="DO230" i="7"/>
  <c r="DP230" i="7"/>
  <c r="DQ230" i="7"/>
  <c r="DR230" i="7"/>
  <c r="DS230" i="7"/>
  <c r="DT230" i="7"/>
  <c r="DU230" i="7"/>
  <c r="DV230" i="7"/>
  <c r="DW230" i="7"/>
  <c r="DY230" i="7"/>
  <c r="DZ230" i="7"/>
  <c r="EA230" i="7"/>
  <c r="EB230" i="7"/>
  <c r="EC230" i="7"/>
  <c r="ED230" i="7"/>
  <c r="EE230" i="7"/>
  <c r="EF230" i="7"/>
  <c r="EG230" i="7"/>
  <c r="DM231" i="7"/>
  <c r="DN231" i="7"/>
  <c r="DO231" i="7"/>
  <c r="DP231" i="7"/>
  <c r="DQ231" i="7"/>
  <c r="DR231" i="7"/>
  <c r="DS231" i="7"/>
  <c r="DT231" i="7"/>
  <c r="DU231" i="7"/>
  <c r="DV231" i="7"/>
  <c r="DW231" i="7"/>
  <c r="DZ231" i="7"/>
  <c r="EA231" i="7"/>
  <c r="EB231" i="7"/>
  <c r="EC231" i="7"/>
  <c r="ED231" i="7"/>
  <c r="EE231" i="7"/>
  <c r="EF231" i="7"/>
  <c r="EG231" i="7"/>
  <c r="DM234" i="7"/>
  <c r="DN234" i="7"/>
  <c r="DP234" i="7"/>
  <c r="DQ234" i="7"/>
  <c r="DR234" i="7"/>
  <c r="DS234" i="7"/>
  <c r="DT234" i="7"/>
  <c r="DU234" i="7"/>
  <c r="DV234" i="7"/>
  <c r="DW234" i="7"/>
  <c r="DX234" i="7"/>
  <c r="DY234" i="7"/>
  <c r="DZ234" i="7"/>
  <c r="EA234" i="7"/>
  <c r="EB234" i="7"/>
  <c r="EC234" i="7"/>
  <c r="ED234" i="7"/>
  <c r="EE234" i="7"/>
  <c r="EF234" i="7"/>
  <c r="EG234" i="7"/>
  <c r="DM236" i="7"/>
  <c r="DN236" i="7"/>
  <c r="DO236" i="7"/>
  <c r="DP236" i="7"/>
  <c r="DQ236" i="7"/>
  <c r="DR236" i="7"/>
  <c r="DS236" i="7"/>
  <c r="DT236" i="7"/>
  <c r="DU236" i="7"/>
  <c r="DV236" i="7"/>
  <c r="DW236" i="7"/>
  <c r="DX236" i="7"/>
  <c r="DY236" i="7"/>
  <c r="DZ236" i="7"/>
  <c r="EA236" i="7"/>
  <c r="EB236" i="7"/>
  <c r="EC236" i="7"/>
  <c r="ED236" i="7"/>
  <c r="EE236" i="7"/>
  <c r="EF236" i="7"/>
  <c r="EG236" i="7"/>
  <c r="DM237" i="7"/>
  <c r="DN237" i="7"/>
  <c r="DO237" i="7"/>
  <c r="DP237" i="7"/>
  <c r="DQ237" i="7"/>
  <c r="DR237" i="7"/>
  <c r="DS237" i="7"/>
  <c r="DT237" i="7"/>
  <c r="DU237" i="7"/>
  <c r="DV237" i="7"/>
  <c r="DW237" i="7"/>
  <c r="DX237" i="7"/>
  <c r="DY237" i="7"/>
  <c r="DZ237" i="7"/>
  <c r="EA237" i="7"/>
  <c r="EB237" i="7"/>
  <c r="EC237" i="7"/>
  <c r="ED237" i="7"/>
  <c r="EE237" i="7"/>
  <c r="EF237" i="7"/>
  <c r="EG237" i="7"/>
  <c r="DM238" i="7"/>
  <c r="DN238" i="7"/>
  <c r="DO238" i="7"/>
  <c r="DP238" i="7"/>
  <c r="DQ238" i="7"/>
  <c r="DR238" i="7"/>
  <c r="DS238" i="7"/>
  <c r="DT238" i="7"/>
  <c r="DU238" i="7"/>
  <c r="DV238" i="7"/>
  <c r="DW238" i="7"/>
  <c r="DX238" i="7"/>
  <c r="DY238" i="7"/>
  <c r="DZ238" i="7"/>
  <c r="EA238" i="7"/>
  <c r="EB238" i="7"/>
  <c r="EC238" i="7"/>
  <c r="ED238" i="7"/>
  <c r="EE238" i="7"/>
  <c r="EF238" i="7"/>
  <c r="EG238" i="7"/>
  <c r="DN239" i="7"/>
  <c r="DO239" i="7"/>
  <c r="DP239" i="7"/>
  <c r="DQ239" i="7"/>
  <c r="DR239" i="7"/>
  <c r="DS239" i="7"/>
  <c r="DT239" i="7"/>
  <c r="DU239" i="7"/>
  <c r="DV239" i="7"/>
  <c r="DW239" i="7"/>
  <c r="DX239" i="7"/>
  <c r="DY239" i="7"/>
  <c r="DZ239" i="7"/>
  <c r="EA239" i="7"/>
  <c r="EB239" i="7"/>
  <c r="EC239" i="7"/>
  <c r="ED239" i="7"/>
  <c r="EE239" i="7"/>
  <c r="EF239" i="7"/>
  <c r="EG239" i="7"/>
  <c r="DM240" i="7"/>
  <c r="DN240" i="7"/>
  <c r="DO240" i="7"/>
  <c r="DP240" i="7"/>
  <c r="DQ240" i="7"/>
  <c r="DR240" i="7"/>
  <c r="DS240" i="7"/>
  <c r="DT240" i="7"/>
  <c r="DU240" i="7"/>
  <c r="DV240" i="7"/>
  <c r="DW240" i="7"/>
  <c r="DX240" i="7"/>
  <c r="DY240" i="7"/>
  <c r="DZ240" i="7"/>
  <c r="EA240" i="7"/>
  <c r="EB240" i="7"/>
  <c r="EC240" i="7"/>
  <c r="ED240" i="7"/>
  <c r="EE240" i="7"/>
  <c r="EF240" i="7"/>
  <c r="EG240" i="7"/>
  <c r="DM241" i="7"/>
  <c r="DN241" i="7"/>
  <c r="DO241" i="7"/>
  <c r="DP241" i="7"/>
  <c r="DQ241" i="7"/>
  <c r="DR241" i="7"/>
  <c r="DS241" i="7"/>
  <c r="DT241" i="7"/>
  <c r="DU241" i="7"/>
  <c r="DV241" i="7"/>
  <c r="DW241" i="7"/>
  <c r="DX241" i="7"/>
  <c r="DY241" i="7"/>
  <c r="DZ241" i="7"/>
  <c r="EA241" i="7"/>
  <c r="EB241" i="7"/>
  <c r="EC241" i="7"/>
  <c r="ED241" i="7"/>
  <c r="EE241" i="7"/>
  <c r="EF241" i="7"/>
  <c r="EG241" i="7"/>
  <c r="DM242" i="7"/>
  <c r="DN242" i="7"/>
  <c r="DO242" i="7"/>
  <c r="DP242" i="7"/>
  <c r="DQ242" i="7"/>
  <c r="DR242" i="7"/>
  <c r="DS242" i="7"/>
  <c r="DT242" i="7"/>
  <c r="DU242" i="7"/>
  <c r="DV242" i="7"/>
  <c r="DW242" i="7"/>
  <c r="DX242" i="7"/>
  <c r="DY242" i="7"/>
  <c r="DZ242" i="7"/>
  <c r="EA242" i="7"/>
  <c r="EB242" i="7"/>
  <c r="EC242" i="7"/>
  <c r="ED242" i="7"/>
  <c r="EE242" i="7"/>
  <c r="EF242" i="7"/>
  <c r="EG242" i="7"/>
  <c r="DM243" i="7"/>
  <c r="DN243" i="7"/>
  <c r="DO243" i="7"/>
  <c r="DP243" i="7"/>
  <c r="DQ243" i="7"/>
  <c r="DR243" i="7"/>
  <c r="DS243" i="7"/>
  <c r="DT243" i="7"/>
  <c r="DU243" i="7"/>
  <c r="DV243" i="7"/>
  <c r="DW243" i="7"/>
  <c r="DX243" i="7"/>
  <c r="DY243" i="7"/>
  <c r="DZ243" i="7"/>
  <c r="EA243" i="7"/>
  <c r="EB243" i="7"/>
  <c r="EC243" i="7"/>
  <c r="ED243" i="7"/>
  <c r="EE243" i="7"/>
  <c r="EF243" i="7"/>
  <c r="EG243" i="7"/>
  <c r="DO244" i="7"/>
  <c r="DP244" i="7"/>
  <c r="DQ244" i="7"/>
  <c r="DR244" i="7"/>
  <c r="DS244" i="7"/>
  <c r="DT244" i="7"/>
  <c r="DU244" i="7"/>
  <c r="DV244" i="7"/>
  <c r="DW244" i="7"/>
  <c r="DX244" i="7"/>
  <c r="DY244" i="7"/>
  <c r="DZ244" i="7"/>
  <c r="EA244" i="7"/>
  <c r="EB244" i="7"/>
  <c r="EC244" i="7"/>
  <c r="ED244" i="7"/>
  <c r="EE244" i="7"/>
  <c r="EF244" i="7"/>
  <c r="EG244" i="7"/>
  <c r="DO245" i="7"/>
  <c r="DP245" i="7"/>
  <c r="DQ245" i="7"/>
  <c r="DR245" i="7"/>
  <c r="DS245" i="7"/>
  <c r="DT245" i="7"/>
  <c r="DU245" i="7"/>
  <c r="DV245" i="7"/>
  <c r="DW245" i="7"/>
  <c r="DX245" i="7"/>
  <c r="DY245" i="7"/>
  <c r="DZ245" i="7"/>
  <c r="EA245" i="7"/>
  <c r="EB245" i="7"/>
  <c r="EC245" i="7"/>
  <c r="ED245" i="7"/>
  <c r="EE245" i="7"/>
  <c r="EF245" i="7"/>
  <c r="EG245" i="7"/>
  <c r="DO246" i="7"/>
  <c r="DP246" i="7"/>
  <c r="DQ246" i="7"/>
  <c r="DR246" i="7"/>
  <c r="DS246" i="7"/>
  <c r="DT246" i="7"/>
  <c r="DU246" i="7"/>
  <c r="DV246" i="7"/>
  <c r="DW246" i="7"/>
  <c r="DX246" i="7"/>
  <c r="DY246" i="7"/>
  <c r="DZ246" i="7"/>
  <c r="EA246" i="7"/>
  <c r="EB246" i="7"/>
  <c r="EC246" i="7"/>
  <c r="ED246" i="7"/>
  <c r="EE246" i="7"/>
  <c r="EF246" i="7"/>
  <c r="EG246" i="7"/>
  <c r="DM247" i="7"/>
  <c r="DN247" i="7"/>
  <c r="DO247" i="7"/>
  <c r="DP247" i="7"/>
  <c r="DQ247" i="7"/>
  <c r="DR247" i="7"/>
  <c r="DS247" i="7"/>
  <c r="DT247" i="7"/>
  <c r="DU247" i="7"/>
  <c r="DV247" i="7"/>
  <c r="DW247" i="7"/>
  <c r="DX247" i="7"/>
  <c r="DY247" i="7"/>
  <c r="DZ247" i="7"/>
  <c r="EA247" i="7"/>
  <c r="EB247" i="7"/>
  <c r="EC247" i="7"/>
  <c r="ED247" i="7"/>
  <c r="EE247" i="7"/>
  <c r="EF247" i="7"/>
  <c r="EG247" i="7"/>
  <c r="DM248" i="7"/>
  <c r="DN248" i="7"/>
  <c r="DO248" i="7"/>
  <c r="DP248" i="7"/>
  <c r="DQ248" i="7"/>
  <c r="DR248" i="7"/>
  <c r="DS248" i="7"/>
  <c r="DT248" i="7"/>
  <c r="DU248" i="7"/>
  <c r="DV248" i="7"/>
  <c r="DW248" i="7"/>
  <c r="DX248" i="7"/>
  <c r="DY248" i="7"/>
  <c r="DZ248" i="7"/>
  <c r="EA248" i="7"/>
  <c r="EB248" i="7"/>
  <c r="EC248" i="7"/>
  <c r="ED248" i="7"/>
  <c r="EE248" i="7"/>
  <c r="EF248" i="7"/>
  <c r="EG248" i="7"/>
  <c r="DM249" i="7"/>
  <c r="DO249" i="7"/>
  <c r="DP249" i="7"/>
  <c r="DQ249" i="7"/>
  <c r="DR249" i="7"/>
  <c r="DS249" i="7"/>
  <c r="DT249" i="7"/>
  <c r="DU249" i="7"/>
  <c r="DV249" i="7"/>
  <c r="DW249" i="7"/>
  <c r="DZ249" i="7"/>
  <c r="EA249" i="7"/>
  <c r="EB249" i="7"/>
  <c r="EC249" i="7"/>
  <c r="ED249" i="7"/>
  <c r="EE249" i="7"/>
  <c r="EF249" i="7"/>
  <c r="EG249" i="7"/>
  <c r="DM250" i="7"/>
  <c r="DN250" i="7"/>
  <c r="DO250" i="7"/>
  <c r="DP250" i="7"/>
  <c r="DQ250" i="7"/>
  <c r="DR250" i="7"/>
  <c r="DS250" i="7"/>
  <c r="DT250" i="7"/>
  <c r="DU250" i="7"/>
  <c r="DV250" i="7"/>
  <c r="DW250" i="7"/>
  <c r="DX250" i="7"/>
  <c r="DY250" i="7"/>
  <c r="DZ250" i="7"/>
  <c r="EA250" i="7"/>
  <c r="EB250" i="7"/>
  <c r="EC250" i="7"/>
  <c r="ED250" i="7"/>
  <c r="EE250" i="7"/>
  <c r="EF250" i="7"/>
  <c r="EG250" i="7"/>
  <c r="DM251" i="7"/>
  <c r="DN251" i="7"/>
  <c r="DO251" i="7"/>
  <c r="DP251" i="7"/>
  <c r="DQ251" i="7"/>
  <c r="DR251" i="7"/>
  <c r="DS251" i="7"/>
  <c r="DT251" i="7"/>
  <c r="DU251" i="7"/>
  <c r="DV251" i="7"/>
  <c r="DW251" i="7"/>
  <c r="DX251" i="7"/>
  <c r="DY251" i="7"/>
  <c r="DZ251" i="7"/>
  <c r="EA251" i="7"/>
  <c r="EB251" i="7"/>
  <c r="EC251" i="7"/>
  <c r="ED251" i="7"/>
  <c r="EE251" i="7"/>
  <c r="EF251" i="7"/>
  <c r="EG251" i="7"/>
  <c r="DM252" i="7"/>
  <c r="DN252" i="7"/>
  <c r="DO252" i="7"/>
  <c r="DP252" i="7"/>
  <c r="DQ252" i="7"/>
  <c r="DR252" i="7"/>
  <c r="DS252" i="7"/>
  <c r="DT252" i="7"/>
  <c r="DV252" i="7"/>
  <c r="DW252" i="7"/>
  <c r="DX252" i="7"/>
  <c r="DY252" i="7"/>
  <c r="DZ252" i="7"/>
  <c r="EA252" i="7"/>
  <c r="EB252" i="7"/>
  <c r="EC252" i="7"/>
  <c r="ED252" i="7"/>
  <c r="EE252" i="7"/>
  <c r="EF252" i="7"/>
  <c r="EG252" i="7"/>
  <c r="DN253" i="7"/>
  <c r="DO253" i="7"/>
  <c r="DP253" i="7"/>
  <c r="DQ253" i="7"/>
  <c r="DR253" i="7"/>
  <c r="DS253" i="7"/>
  <c r="DT253" i="7"/>
  <c r="DU253" i="7"/>
  <c r="DV253" i="7"/>
  <c r="DW253" i="7"/>
  <c r="DX253" i="7"/>
  <c r="DY253" i="7"/>
  <c r="DZ253" i="7"/>
  <c r="EA253" i="7"/>
  <c r="EB253" i="7"/>
  <c r="EC253" i="7"/>
  <c r="ED253" i="7"/>
  <c r="EE253" i="7"/>
  <c r="EF253" i="7"/>
  <c r="EG253" i="7"/>
  <c r="DM254" i="7"/>
  <c r="DO254" i="7"/>
  <c r="DP254" i="7"/>
  <c r="DQ254" i="7"/>
  <c r="DR254" i="7"/>
  <c r="DS254" i="7"/>
  <c r="DT254" i="7"/>
  <c r="DU254" i="7"/>
  <c r="DV254" i="7"/>
  <c r="DW254" i="7"/>
  <c r="DZ254" i="7"/>
  <c r="EA254" i="7"/>
  <c r="EB254" i="7"/>
  <c r="EC254" i="7"/>
  <c r="ED254" i="7"/>
  <c r="EE254" i="7"/>
  <c r="EF254" i="7"/>
  <c r="EG254" i="7"/>
  <c r="DM255" i="7"/>
  <c r="DN255" i="7"/>
  <c r="DO255" i="7"/>
  <c r="DP255" i="7"/>
  <c r="DQ255" i="7"/>
  <c r="DR255" i="7"/>
  <c r="DS255" i="7"/>
  <c r="DT255" i="7"/>
  <c r="DU255" i="7"/>
  <c r="DV255" i="7"/>
  <c r="DW255" i="7"/>
  <c r="DX255" i="7"/>
  <c r="DY255" i="7"/>
  <c r="DZ255" i="7"/>
  <c r="EA255" i="7"/>
  <c r="EB255" i="7"/>
  <c r="EC255" i="7"/>
  <c r="ED255" i="7"/>
  <c r="EE255" i="7"/>
  <c r="EF255" i="7"/>
  <c r="EG255" i="7"/>
  <c r="DM256" i="7"/>
  <c r="DN256" i="7"/>
  <c r="DO256" i="7"/>
  <c r="DP256" i="7"/>
  <c r="DQ256" i="7"/>
  <c r="DR256" i="7"/>
  <c r="DS256" i="7"/>
  <c r="DT256" i="7"/>
  <c r="DU256" i="7"/>
  <c r="DV256" i="7"/>
  <c r="DW256" i="7"/>
  <c r="DX256" i="7"/>
  <c r="DY256" i="7"/>
  <c r="DZ256" i="7"/>
  <c r="EA256" i="7"/>
  <c r="EB256" i="7"/>
  <c r="EC256" i="7"/>
  <c r="ED256" i="7"/>
  <c r="EE256" i="7"/>
  <c r="EF256" i="7"/>
  <c r="EG256" i="7"/>
  <c r="DM223" i="7"/>
  <c r="DN223" i="7"/>
  <c r="DO223" i="7"/>
  <c r="DP223" i="7"/>
  <c r="DQ223" i="7"/>
  <c r="DR223" i="7"/>
  <c r="DS223" i="7"/>
  <c r="DT223" i="7"/>
  <c r="DU223" i="7"/>
  <c r="DV223" i="7"/>
  <c r="DW223" i="7"/>
  <c r="DX223" i="7"/>
  <c r="DY223" i="7"/>
  <c r="DZ223" i="7"/>
  <c r="EA223" i="7"/>
  <c r="EB223" i="7"/>
  <c r="EC223" i="7"/>
  <c r="ED223" i="7"/>
  <c r="EE223" i="7"/>
  <c r="EF223" i="7"/>
  <c r="EG223" i="7"/>
  <c r="DO219" i="7"/>
  <c r="DP219" i="7"/>
  <c r="DQ219" i="7"/>
  <c r="DR219" i="7"/>
  <c r="DS219" i="7"/>
  <c r="DT219" i="7"/>
  <c r="DU219" i="7"/>
  <c r="DV219" i="7"/>
  <c r="DW219" i="7"/>
  <c r="DZ219" i="7"/>
  <c r="EA219" i="7"/>
  <c r="EB219" i="7"/>
  <c r="EC219" i="7"/>
  <c r="ED219" i="7"/>
  <c r="EE219" i="7"/>
  <c r="EF219" i="7"/>
  <c r="EG219" i="7"/>
  <c r="DM218" i="7"/>
  <c r="DO218" i="7"/>
  <c r="DP218" i="7"/>
  <c r="DQ218" i="7"/>
  <c r="DR218" i="7"/>
  <c r="DS218" i="7"/>
  <c r="DT218" i="7"/>
  <c r="DU218" i="7"/>
  <c r="DV218" i="7"/>
  <c r="DW218" i="7"/>
  <c r="DZ218" i="7"/>
  <c r="EA218" i="7"/>
  <c r="EB218" i="7"/>
  <c r="EC218" i="7"/>
  <c r="ED218" i="7"/>
  <c r="EE218" i="7"/>
  <c r="EF218" i="7"/>
  <c r="EG218" i="7"/>
  <c r="DO188" i="7"/>
  <c r="DP188" i="7"/>
  <c r="DQ188" i="7"/>
  <c r="DR188" i="7"/>
  <c r="DS188" i="7"/>
  <c r="DT188" i="7"/>
  <c r="DU188" i="7"/>
  <c r="DV188" i="7"/>
  <c r="DW188" i="7"/>
  <c r="DX188" i="7"/>
  <c r="DY188" i="7"/>
  <c r="DZ188" i="7"/>
  <c r="EA188" i="7"/>
  <c r="EB188" i="7"/>
  <c r="EC188" i="7"/>
  <c r="ED188" i="7"/>
  <c r="EE188" i="7"/>
  <c r="EF188" i="7"/>
  <c r="EG188" i="7"/>
  <c r="DM189" i="7"/>
  <c r="DN189" i="7"/>
  <c r="DO189" i="7"/>
  <c r="DP189" i="7"/>
  <c r="DQ189" i="7"/>
  <c r="DR189" i="7"/>
  <c r="DS189" i="7"/>
  <c r="DT189" i="7"/>
  <c r="DU189" i="7"/>
  <c r="DV189" i="7"/>
  <c r="DW189" i="7"/>
  <c r="DX189" i="7"/>
  <c r="DY189" i="7"/>
  <c r="DZ189" i="7"/>
  <c r="EA189" i="7"/>
  <c r="EB189" i="7"/>
  <c r="EC189" i="7"/>
  <c r="ED189" i="7"/>
  <c r="EE189" i="7"/>
  <c r="EF189" i="7"/>
  <c r="EG189" i="7"/>
  <c r="DM190" i="7"/>
  <c r="DN190" i="7"/>
  <c r="DO190" i="7"/>
  <c r="DP190" i="7"/>
  <c r="DQ190" i="7"/>
  <c r="DR190" i="7"/>
  <c r="DS190" i="7"/>
  <c r="DT190" i="7"/>
  <c r="DU190" i="7"/>
  <c r="DV190" i="7"/>
  <c r="DW190" i="7"/>
  <c r="DX190" i="7"/>
  <c r="DY190" i="7"/>
  <c r="DZ190" i="7"/>
  <c r="EA190" i="7"/>
  <c r="EB190" i="7"/>
  <c r="EC190" i="7"/>
  <c r="ED190" i="7"/>
  <c r="EE190" i="7"/>
  <c r="EF190" i="7"/>
  <c r="EG190" i="7"/>
  <c r="DN191" i="7"/>
  <c r="DO191" i="7"/>
  <c r="DP191" i="7"/>
  <c r="DQ191" i="7"/>
  <c r="DR191" i="7"/>
  <c r="DS191" i="7"/>
  <c r="DT191" i="7"/>
  <c r="DU191" i="7"/>
  <c r="DV191" i="7"/>
  <c r="DW191" i="7"/>
  <c r="DX191" i="7"/>
  <c r="DY191" i="7"/>
  <c r="DZ191" i="7"/>
  <c r="EA191" i="7"/>
  <c r="EB191" i="7"/>
  <c r="EC191" i="7"/>
  <c r="ED191" i="7"/>
  <c r="EE191" i="7"/>
  <c r="EF191" i="7"/>
  <c r="EG191" i="7"/>
  <c r="DM192" i="7"/>
  <c r="DN192" i="7"/>
  <c r="DO192" i="7"/>
  <c r="DP192" i="7"/>
  <c r="DQ192" i="7"/>
  <c r="DR192" i="7"/>
  <c r="DS192" i="7"/>
  <c r="DT192" i="7"/>
  <c r="DU192" i="7"/>
  <c r="DV192" i="7"/>
  <c r="DW192" i="7"/>
  <c r="DX192" i="7"/>
  <c r="DY192" i="7"/>
  <c r="DZ192" i="7"/>
  <c r="EA192" i="7"/>
  <c r="EB192" i="7"/>
  <c r="EC192" i="7"/>
  <c r="ED192" i="7"/>
  <c r="EE192" i="7"/>
  <c r="EF192" i="7"/>
  <c r="EG192" i="7"/>
  <c r="DM193" i="7"/>
  <c r="DN193" i="7"/>
  <c r="DO193" i="7"/>
  <c r="DP193" i="7"/>
  <c r="DQ193" i="7"/>
  <c r="DR193" i="7"/>
  <c r="DS193" i="7"/>
  <c r="DT193" i="7"/>
  <c r="DU193" i="7"/>
  <c r="DV193" i="7"/>
  <c r="BG320" i="7" s="1"/>
  <c r="DW193" i="7"/>
  <c r="DY193" i="7"/>
  <c r="DZ193" i="7"/>
  <c r="EA193" i="7"/>
  <c r="EB193" i="7"/>
  <c r="EC193" i="7"/>
  <c r="ED193" i="7"/>
  <c r="EE193" i="7"/>
  <c r="EF193" i="7"/>
  <c r="EG193" i="7"/>
  <c r="DM194" i="7"/>
  <c r="DN194" i="7"/>
  <c r="DO194" i="7"/>
  <c r="DP194" i="7"/>
  <c r="DQ194" i="7"/>
  <c r="DR194" i="7"/>
  <c r="DS194" i="7"/>
  <c r="DT194" i="7"/>
  <c r="DU194" i="7"/>
  <c r="DV194" i="7"/>
  <c r="DW194" i="7"/>
  <c r="DX194" i="7"/>
  <c r="DY194" i="7"/>
  <c r="DZ194" i="7"/>
  <c r="EA194" i="7"/>
  <c r="EB194" i="7"/>
  <c r="EC194" i="7"/>
  <c r="ED194" i="7"/>
  <c r="EE194" i="7"/>
  <c r="EF194" i="7"/>
  <c r="EG194" i="7"/>
  <c r="DO195" i="7"/>
  <c r="DP195" i="7"/>
  <c r="DQ195" i="7"/>
  <c r="DR195" i="7"/>
  <c r="DS195" i="7"/>
  <c r="DT195" i="7"/>
  <c r="DU195" i="7"/>
  <c r="DV195" i="7"/>
  <c r="DW195" i="7"/>
  <c r="DZ195" i="7"/>
  <c r="EA195" i="7"/>
  <c r="EB195" i="7"/>
  <c r="EC195" i="7"/>
  <c r="ED195" i="7"/>
  <c r="EE195" i="7"/>
  <c r="EF195" i="7"/>
  <c r="EG195" i="7"/>
  <c r="DM196" i="7"/>
  <c r="DN196" i="7"/>
  <c r="DO196" i="7"/>
  <c r="DP196" i="7"/>
  <c r="DQ196" i="7"/>
  <c r="DR196" i="7"/>
  <c r="DS196" i="7"/>
  <c r="DT196" i="7"/>
  <c r="DU196" i="7"/>
  <c r="DV196" i="7"/>
  <c r="DW196" i="7"/>
  <c r="DZ196" i="7"/>
  <c r="EA196" i="7"/>
  <c r="EB196" i="7"/>
  <c r="EC196" i="7"/>
  <c r="ED196" i="7"/>
  <c r="EE196" i="7"/>
  <c r="EF196" i="7"/>
  <c r="EG196" i="7"/>
  <c r="DO197" i="7"/>
  <c r="DP197" i="7"/>
  <c r="DQ197" i="7"/>
  <c r="DR197" i="7"/>
  <c r="DS197" i="7"/>
  <c r="DT197" i="7"/>
  <c r="DU197" i="7"/>
  <c r="DV197" i="7"/>
  <c r="DW197" i="7"/>
  <c r="DX197" i="7"/>
  <c r="DY197" i="7"/>
  <c r="DZ197" i="7"/>
  <c r="EA197" i="7"/>
  <c r="EB197" i="7"/>
  <c r="EC197" i="7"/>
  <c r="ED197" i="7"/>
  <c r="EE197" i="7"/>
  <c r="EF197" i="7"/>
  <c r="EG197" i="7"/>
  <c r="DM199" i="7"/>
  <c r="DN199" i="7"/>
  <c r="DO199" i="7"/>
  <c r="DP199" i="7"/>
  <c r="DQ199" i="7"/>
  <c r="DR199" i="7"/>
  <c r="DS199" i="7"/>
  <c r="DT199" i="7"/>
  <c r="DU199" i="7"/>
  <c r="DV199" i="7"/>
  <c r="DW199" i="7"/>
  <c r="DX199" i="7"/>
  <c r="DY199" i="7"/>
  <c r="DZ199" i="7"/>
  <c r="EA199" i="7"/>
  <c r="EB199" i="7"/>
  <c r="EC199" i="7"/>
  <c r="ED199" i="7"/>
  <c r="EE199" i="7"/>
  <c r="EF199" i="7"/>
  <c r="EG199" i="7"/>
  <c r="DM200" i="7"/>
  <c r="DN200" i="7"/>
  <c r="DO200" i="7"/>
  <c r="DP200" i="7"/>
  <c r="DQ200" i="7"/>
  <c r="DR200" i="7"/>
  <c r="DS200" i="7"/>
  <c r="DT200" i="7"/>
  <c r="DU200" i="7"/>
  <c r="DV200" i="7"/>
  <c r="DW200" i="7"/>
  <c r="DX200" i="7"/>
  <c r="DY200" i="7"/>
  <c r="DZ200" i="7"/>
  <c r="EA200" i="7"/>
  <c r="EB200" i="7"/>
  <c r="EC200" i="7"/>
  <c r="ED200" i="7"/>
  <c r="EE200" i="7"/>
  <c r="EF200" i="7"/>
  <c r="EG200" i="7"/>
  <c r="DM201" i="7"/>
  <c r="DN201" i="7"/>
  <c r="DO201" i="7"/>
  <c r="DP201" i="7"/>
  <c r="DQ201" i="7"/>
  <c r="DR201" i="7"/>
  <c r="DS201" i="7"/>
  <c r="DT201" i="7"/>
  <c r="DU201" i="7"/>
  <c r="DV201" i="7"/>
  <c r="DW201" i="7"/>
  <c r="DX201" i="7"/>
  <c r="DY201" i="7"/>
  <c r="DZ201" i="7"/>
  <c r="EA201" i="7"/>
  <c r="EB201" i="7"/>
  <c r="EC201" i="7"/>
  <c r="ED201" i="7"/>
  <c r="EE201" i="7"/>
  <c r="EF201" i="7"/>
  <c r="EG201" i="7"/>
  <c r="DM202" i="7"/>
  <c r="DN202" i="7"/>
  <c r="DO202" i="7"/>
  <c r="DP202" i="7"/>
  <c r="DQ202" i="7"/>
  <c r="DR202" i="7"/>
  <c r="DS202" i="7"/>
  <c r="DT202" i="7"/>
  <c r="DU202" i="7"/>
  <c r="DV202" i="7"/>
  <c r="DW202" i="7"/>
  <c r="DX202" i="7"/>
  <c r="DY202" i="7"/>
  <c r="DZ202" i="7"/>
  <c r="EA202" i="7"/>
  <c r="EB202" i="7"/>
  <c r="EC202" i="7"/>
  <c r="ED202" i="7"/>
  <c r="EE202" i="7"/>
  <c r="EF202" i="7"/>
  <c r="EG202" i="7"/>
  <c r="DM203" i="7"/>
  <c r="DN203" i="7"/>
  <c r="DO203" i="7"/>
  <c r="DP203" i="7"/>
  <c r="DQ203" i="7"/>
  <c r="DR203" i="7"/>
  <c r="DS203" i="7"/>
  <c r="DT203" i="7"/>
  <c r="DU203" i="7"/>
  <c r="DV203" i="7"/>
  <c r="DW203" i="7"/>
  <c r="DX203" i="7"/>
  <c r="DY203" i="7"/>
  <c r="DZ203" i="7"/>
  <c r="EA203" i="7"/>
  <c r="EB203" i="7"/>
  <c r="EC203" i="7"/>
  <c r="ED203" i="7"/>
  <c r="EE203" i="7"/>
  <c r="EF203" i="7"/>
  <c r="EG203" i="7"/>
  <c r="DO204" i="7"/>
  <c r="DP204" i="7"/>
  <c r="DQ204" i="7"/>
  <c r="DR204" i="7"/>
  <c r="DS204" i="7"/>
  <c r="DT204" i="7"/>
  <c r="DU204" i="7"/>
  <c r="DV204" i="7"/>
  <c r="DW204" i="7"/>
  <c r="DZ204" i="7"/>
  <c r="EA204" i="7"/>
  <c r="EB204" i="7"/>
  <c r="EC204" i="7"/>
  <c r="ED204" i="7"/>
  <c r="EE204" i="7"/>
  <c r="EF204" i="7"/>
  <c r="EG204" i="7"/>
  <c r="DO206" i="7"/>
  <c r="DP206" i="7"/>
  <c r="DQ206" i="7"/>
  <c r="DR206" i="7"/>
  <c r="DS206" i="7"/>
  <c r="DT206" i="7"/>
  <c r="DU206" i="7"/>
  <c r="DV206" i="7"/>
  <c r="DW206" i="7"/>
  <c r="DX206" i="7"/>
  <c r="DY206" i="7"/>
  <c r="DZ206" i="7"/>
  <c r="EA206" i="7"/>
  <c r="EB206" i="7"/>
  <c r="EC206" i="7"/>
  <c r="ED206" i="7"/>
  <c r="EE206" i="7"/>
  <c r="EF206" i="7"/>
  <c r="EG206" i="7"/>
  <c r="DM207" i="7"/>
  <c r="DN207" i="7"/>
  <c r="DO207" i="7"/>
  <c r="DP207" i="7"/>
  <c r="DQ207" i="7"/>
  <c r="DR207" i="7"/>
  <c r="DS207" i="7"/>
  <c r="DT207" i="7"/>
  <c r="DU207" i="7"/>
  <c r="DV207" i="7"/>
  <c r="DW207" i="7"/>
  <c r="DX207" i="7"/>
  <c r="DY207" i="7"/>
  <c r="DZ207" i="7"/>
  <c r="EA207" i="7"/>
  <c r="EB207" i="7"/>
  <c r="EC207" i="7"/>
  <c r="ED207" i="7"/>
  <c r="EE207" i="7"/>
  <c r="EF207" i="7"/>
  <c r="EG207" i="7"/>
  <c r="DM209" i="7"/>
  <c r="DN209" i="7"/>
  <c r="DO209" i="7"/>
  <c r="DP209" i="7"/>
  <c r="DQ209" i="7"/>
  <c r="DR209" i="7"/>
  <c r="DS209" i="7"/>
  <c r="DT209" i="7"/>
  <c r="DU209" i="7"/>
  <c r="DV209" i="7"/>
  <c r="DW209" i="7"/>
  <c r="DX209" i="7"/>
  <c r="DY209" i="7"/>
  <c r="DZ209" i="7"/>
  <c r="EA209" i="7"/>
  <c r="EB209" i="7"/>
  <c r="EC209" i="7"/>
  <c r="ED209" i="7"/>
  <c r="EE209" i="7"/>
  <c r="EF209" i="7"/>
  <c r="EG209" i="7"/>
  <c r="DM210" i="7"/>
  <c r="DN210" i="7"/>
  <c r="DO210" i="7"/>
  <c r="DP210" i="7"/>
  <c r="DQ210" i="7"/>
  <c r="DR210" i="7"/>
  <c r="DS210" i="7"/>
  <c r="DT210" i="7"/>
  <c r="DU210" i="7"/>
  <c r="DV210" i="7"/>
  <c r="DW210" i="7"/>
  <c r="DX210" i="7"/>
  <c r="DY210" i="7"/>
  <c r="DZ210" i="7"/>
  <c r="EA210" i="7"/>
  <c r="EB210" i="7"/>
  <c r="EC210" i="7"/>
  <c r="ED210" i="7"/>
  <c r="EE210" i="7"/>
  <c r="EF210" i="7"/>
  <c r="EG210" i="7"/>
  <c r="DO211" i="7"/>
  <c r="DP211" i="7"/>
  <c r="DQ211" i="7"/>
  <c r="DR211" i="7"/>
  <c r="DS211" i="7"/>
  <c r="DT211" i="7"/>
  <c r="DU211" i="7"/>
  <c r="DV211" i="7"/>
  <c r="BG323" i="7" s="1"/>
  <c r="DW211" i="7"/>
  <c r="DX211" i="7"/>
  <c r="DY211" i="7"/>
  <c r="DZ211" i="7"/>
  <c r="EA211" i="7"/>
  <c r="EB211" i="7"/>
  <c r="EC211" i="7"/>
  <c r="ED211" i="7"/>
  <c r="EE211" i="7"/>
  <c r="EF211" i="7"/>
  <c r="EG211" i="7"/>
  <c r="DO212" i="7"/>
  <c r="DP212" i="7"/>
  <c r="DQ212" i="7"/>
  <c r="DR212" i="7"/>
  <c r="DS212" i="7"/>
  <c r="DT212" i="7"/>
  <c r="DU212" i="7"/>
  <c r="DV212" i="7"/>
  <c r="BG322" i="7" s="1"/>
  <c r="DW212" i="7"/>
  <c r="DZ212" i="7"/>
  <c r="EA212" i="7"/>
  <c r="EB212" i="7"/>
  <c r="EC212" i="7"/>
  <c r="ED212" i="7"/>
  <c r="EE212" i="7"/>
  <c r="EF212" i="7"/>
  <c r="EG212" i="7"/>
  <c r="DM213" i="7"/>
  <c r="DN213" i="7"/>
  <c r="DO213" i="7"/>
  <c r="DP213" i="7"/>
  <c r="DQ213" i="7"/>
  <c r="DR213" i="7"/>
  <c r="DS213" i="7"/>
  <c r="DT213" i="7"/>
  <c r="DU213" i="7"/>
  <c r="DV213" i="7"/>
  <c r="DW213" i="7"/>
  <c r="DX213" i="7"/>
  <c r="DY213" i="7"/>
  <c r="DZ213" i="7"/>
  <c r="EA213" i="7"/>
  <c r="EB213" i="7"/>
  <c r="EC213" i="7"/>
  <c r="ED213" i="7"/>
  <c r="EE213" i="7"/>
  <c r="EF213" i="7"/>
  <c r="EG213" i="7"/>
  <c r="DO214" i="7"/>
  <c r="DP214" i="7"/>
  <c r="DQ214" i="7"/>
  <c r="DR214" i="7"/>
  <c r="DS214" i="7"/>
  <c r="DT214" i="7"/>
  <c r="DU214" i="7"/>
  <c r="DV214" i="7"/>
  <c r="DW214" i="7"/>
  <c r="DX214" i="7"/>
  <c r="DY214" i="7"/>
  <c r="DZ214" i="7"/>
  <c r="EA214" i="7"/>
  <c r="EB214" i="7"/>
  <c r="EC214" i="7"/>
  <c r="ED214" i="7"/>
  <c r="EE214" i="7"/>
  <c r="EF214" i="7"/>
  <c r="EG214" i="7"/>
  <c r="DO216" i="7"/>
  <c r="DP216" i="7"/>
  <c r="DQ216" i="7"/>
  <c r="DR216" i="7"/>
  <c r="DS216" i="7"/>
  <c r="DT216" i="7"/>
  <c r="DU216" i="7"/>
  <c r="DV216" i="7"/>
  <c r="DW216" i="7"/>
  <c r="DX216" i="7"/>
  <c r="DY216" i="7"/>
  <c r="DZ216" i="7"/>
  <c r="EA216" i="7"/>
  <c r="EB216" i="7"/>
  <c r="EC216" i="7"/>
  <c r="ED216" i="7"/>
  <c r="EE216" i="7"/>
  <c r="EF216" i="7"/>
  <c r="EG216" i="7"/>
  <c r="DM217" i="7"/>
  <c r="DN217" i="7"/>
  <c r="DO217" i="7"/>
  <c r="DP217" i="7"/>
  <c r="DQ217" i="7"/>
  <c r="DR217" i="7"/>
  <c r="DS217" i="7"/>
  <c r="DT217" i="7"/>
  <c r="DU217" i="7"/>
  <c r="DV217" i="7"/>
  <c r="DW217" i="7"/>
  <c r="DX217" i="7"/>
  <c r="DY217" i="7"/>
  <c r="DZ217" i="7"/>
  <c r="EA217" i="7"/>
  <c r="EB217" i="7"/>
  <c r="EC217" i="7"/>
  <c r="ED217" i="7"/>
  <c r="EE217" i="7"/>
  <c r="EF217" i="7"/>
  <c r="EG217" i="7"/>
  <c r="DO187" i="7"/>
  <c r="DP187" i="7"/>
  <c r="DQ187" i="7"/>
  <c r="DR187" i="7"/>
  <c r="DS187" i="7"/>
  <c r="DT187" i="7"/>
  <c r="DU187" i="7"/>
  <c r="DV187" i="7"/>
  <c r="DW187" i="7"/>
  <c r="DY187" i="7"/>
  <c r="DZ187" i="7"/>
  <c r="EA187" i="7"/>
  <c r="EB187" i="7"/>
  <c r="EC187" i="7"/>
  <c r="ED187" i="7"/>
  <c r="EE187" i="7"/>
  <c r="EF187" i="7"/>
  <c r="EG187" i="7"/>
  <c r="DO186" i="7"/>
  <c r="DP186" i="7"/>
  <c r="DQ186" i="7"/>
  <c r="DR186" i="7"/>
  <c r="DS186" i="7"/>
  <c r="DT186" i="7"/>
  <c r="DU186" i="7"/>
  <c r="DV186" i="7"/>
  <c r="DW186" i="7"/>
  <c r="DX186" i="7"/>
  <c r="DY186" i="7"/>
  <c r="DZ186" i="7"/>
  <c r="EA186" i="7"/>
  <c r="EB186" i="7"/>
  <c r="EC186" i="7"/>
  <c r="ED186" i="7"/>
  <c r="EE186" i="7"/>
  <c r="EF186" i="7"/>
  <c r="EG186" i="7"/>
  <c r="DM185" i="7"/>
  <c r="DN185" i="7"/>
  <c r="DO185" i="7"/>
  <c r="DP185" i="7"/>
  <c r="DQ185" i="7"/>
  <c r="DR185" i="7"/>
  <c r="DS185" i="7"/>
  <c r="DT185" i="7"/>
  <c r="DU185" i="7"/>
  <c r="DV185" i="7"/>
  <c r="DW185" i="7"/>
  <c r="DX185" i="7"/>
  <c r="DY185" i="7"/>
  <c r="DZ185" i="7"/>
  <c r="EA185" i="7"/>
  <c r="EB185" i="7"/>
  <c r="EC185" i="7"/>
  <c r="ED185" i="7"/>
  <c r="EE185" i="7"/>
  <c r="EF185" i="7"/>
  <c r="EG185" i="7"/>
  <c r="DM183" i="7"/>
  <c r="DN183" i="7"/>
  <c r="DO183" i="7"/>
  <c r="DP183" i="7"/>
  <c r="DQ183" i="7"/>
  <c r="DR183" i="7"/>
  <c r="DS183" i="7"/>
  <c r="DT183" i="7"/>
  <c r="DU183" i="7"/>
  <c r="DV183" i="7"/>
  <c r="DW183" i="7"/>
  <c r="DX183" i="7"/>
  <c r="DY183" i="7"/>
  <c r="DZ183" i="7"/>
  <c r="EA183" i="7"/>
  <c r="EB183" i="7"/>
  <c r="EC183" i="7"/>
  <c r="ED183" i="7"/>
  <c r="EE183" i="7"/>
  <c r="EF183" i="7"/>
  <c r="EG183" i="7"/>
  <c r="DM182" i="7"/>
  <c r="DN182" i="7"/>
  <c r="DO182" i="7"/>
  <c r="DP182" i="7"/>
  <c r="DQ182" i="7"/>
  <c r="DR182" i="7"/>
  <c r="DS182" i="7"/>
  <c r="DT182" i="7"/>
  <c r="DU182" i="7"/>
  <c r="DV182" i="7"/>
  <c r="DW182" i="7"/>
  <c r="DX182" i="7"/>
  <c r="DY182" i="7"/>
  <c r="DZ182" i="7"/>
  <c r="EA182" i="7"/>
  <c r="EB182" i="7"/>
  <c r="EC182" i="7"/>
  <c r="ED182" i="7"/>
  <c r="EE182" i="7"/>
  <c r="EF182" i="7"/>
  <c r="EG182" i="7"/>
  <c r="DM181" i="7"/>
  <c r="DN181" i="7"/>
  <c r="DO181" i="7"/>
  <c r="DP181" i="7"/>
  <c r="DQ181" i="7"/>
  <c r="DR181" i="7"/>
  <c r="DS181" i="7"/>
  <c r="DT181" i="7"/>
  <c r="DU181" i="7"/>
  <c r="DV181" i="7"/>
  <c r="DW181" i="7"/>
  <c r="DX181" i="7"/>
  <c r="DY181" i="7"/>
  <c r="DZ181" i="7"/>
  <c r="EA181" i="7"/>
  <c r="EB181" i="7"/>
  <c r="EC181" i="7"/>
  <c r="ED181" i="7"/>
  <c r="EE181" i="7"/>
  <c r="EF181" i="7"/>
  <c r="EG181" i="7"/>
  <c r="DM180" i="7"/>
  <c r="DN180" i="7"/>
  <c r="DO180" i="7"/>
  <c r="DP180" i="7"/>
  <c r="DQ180" i="7"/>
  <c r="DR180" i="7"/>
  <c r="DS180" i="7"/>
  <c r="DT180" i="7"/>
  <c r="DU180" i="7"/>
  <c r="DV180" i="7"/>
  <c r="DW180" i="7"/>
  <c r="DX180" i="7"/>
  <c r="DY180" i="7"/>
  <c r="DZ180" i="7"/>
  <c r="EA180" i="7"/>
  <c r="EB180" i="7"/>
  <c r="EC180" i="7"/>
  <c r="ED180" i="7"/>
  <c r="EE180" i="7"/>
  <c r="EF180" i="7"/>
  <c r="EG180" i="7"/>
  <c r="DM179" i="7"/>
  <c r="DN179" i="7"/>
  <c r="DO179" i="7"/>
  <c r="DP179" i="7"/>
  <c r="DQ179" i="7"/>
  <c r="DR179" i="7"/>
  <c r="DS179" i="7"/>
  <c r="DT179" i="7"/>
  <c r="DU179" i="7"/>
  <c r="DV179" i="7"/>
  <c r="DW179" i="7"/>
  <c r="DX179" i="7"/>
  <c r="DY179" i="7"/>
  <c r="DZ179" i="7"/>
  <c r="EA179" i="7"/>
  <c r="EB179" i="7"/>
  <c r="EC179" i="7"/>
  <c r="ED179" i="7"/>
  <c r="EE179" i="7"/>
  <c r="EF179" i="7"/>
  <c r="EG179" i="7"/>
  <c r="DM178" i="7"/>
  <c r="DN178" i="7"/>
  <c r="DO178" i="7"/>
  <c r="DP178" i="7"/>
  <c r="DQ178" i="7"/>
  <c r="DR178" i="7"/>
  <c r="DS178" i="7"/>
  <c r="DT178" i="7"/>
  <c r="DU178" i="7"/>
  <c r="DV178" i="7"/>
  <c r="DW178" i="7"/>
  <c r="DX178" i="7"/>
  <c r="DY178" i="7"/>
  <c r="DZ178" i="7"/>
  <c r="EA178" i="7"/>
  <c r="EB178" i="7"/>
  <c r="EC178" i="7"/>
  <c r="ED178" i="7"/>
  <c r="EE178" i="7"/>
  <c r="EF178" i="7"/>
  <c r="EG178" i="7"/>
  <c r="DM177" i="7"/>
  <c r="DN177" i="7"/>
  <c r="DO177" i="7"/>
  <c r="DP177" i="7"/>
  <c r="DQ177" i="7"/>
  <c r="DR177" i="7"/>
  <c r="DS177" i="7"/>
  <c r="DT177" i="7"/>
  <c r="DU177" i="7"/>
  <c r="DV177" i="7"/>
  <c r="DW177" i="7"/>
  <c r="DX177" i="7"/>
  <c r="DY177" i="7"/>
  <c r="DZ177" i="7"/>
  <c r="EA177" i="7"/>
  <c r="EB177" i="7"/>
  <c r="EC177" i="7"/>
  <c r="ED177" i="7"/>
  <c r="EE177" i="7"/>
  <c r="EF177" i="7"/>
  <c r="EG177" i="7"/>
  <c r="DM174" i="7"/>
  <c r="DN174" i="7"/>
  <c r="DO174" i="7"/>
  <c r="DP174" i="7"/>
  <c r="DQ174" i="7"/>
  <c r="DR174" i="7"/>
  <c r="DS174" i="7"/>
  <c r="DT174" i="7"/>
  <c r="DU174" i="7"/>
  <c r="DV174" i="7"/>
  <c r="DW174" i="7"/>
  <c r="DX174" i="7"/>
  <c r="DY174" i="7"/>
  <c r="DZ174" i="7"/>
  <c r="EA174" i="7"/>
  <c r="EB174" i="7"/>
  <c r="EC174" i="7"/>
  <c r="ED174" i="7"/>
  <c r="EE174" i="7"/>
  <c r="EF174" i="7"/>
  <c r="EG174" i="7"/>
  <c r="DM176" i="7"/>
  <c r="DN176" i="7"/>
  <c r="DO176" i="7"/>
  <c r="DP176" i="7"/>
  <c r="DQ176" i="7"/>
  <c r="DR176" i="7"/>
  <c r="DS176" i="7"/>
  <c r="DT176" i="7"/>
  <c r="DU176" i="7"/>
  <c r="DV176" i="7"/>
  <c r="DW176" i="7"/>
  <c r="DX176" i="7"/>
  <c r="DY176" i="7"/>
  <c r="DZ176" i="7"/>
  <c r="EA176" i="7"/>
  <c r="EB176" i="7"/>
  <c r="EC176" i="7"/>
  <c r="ED176" i="7"/>
  <c r="EE176" i="7"/>
  <c r="EF176" i="7"/>
  <c r="EG176" i="7"/>
  <c r="DO169" i="7"/>
  <c r="DP169" i="7"/>
  <c r="DQ169" i="7"/>
  <c r="DR169" i="7"/>
  <c r="DS169" i="7"/>
  <c r="DT169" i="7"/>
  <c r="DU169" i="7"/>
  <c r="DV169" i="7"/>
  <c r="BG319" i="7" s="1"/>
  <c r="DW169" i="7"/>
  <c r="EA169" i="7"/>
  <c r="EB169" i="7"/>
  <c r="EC169" i="7"/>
  <c r="ED169" i="7"/>
  <c r="EE169" i="7"/>
  <c r="EF169" i="7"/>
  <c r="EG169" i="7"/>
  <c r="DM170" i="7"/>
  <c r="DN170" i="7"/>
  <c r="DO170" i="7"/>
  <c r="DP170" i="7"/>
  <c r="DQ170" i="7"/>
  <c r="DR170" i="7"/>
  <c r="DS170" i="7"/>
  <c r="DT170" i="7"/>
  <c r="DU170" i="7"/>
  <c r="DV170" i="7"/>
  <c r="DW170" i="7"/>
  <c r="DX170" i="7"/>
  <c r="DY170" i="7"/>
  <c r="DZ170" i="7"/>
  <c r="EA170" i="7"/>
  <c r="EB170" i="7"/>
  <c r="EC170" i="7"/>
  <c r="ED170" i="7"/>
  <c r="EE170" i="7"/>
  <c r="EF170" i="7"/>
  <c r="EG170" i="7"/>
  <c r="DM167" i="7"/>
  <c r="DN167" i="7"/>
  <c r="DO167" i="7"/>
  <c r="DP167" i="7"/>
  <c r="DQ167" i="7"/>
  <c r="DR167" i="7"/>
  <c r="DS167" i="7"/>
  <c r="DT167" i="7"/>
  <c r="DU167" i="7"/>
  <c r="DV167" i="7"/>
  <c r="DW167" i="7"/>
  <c r="DX167" i="7"/>
  <c r="DY167" i="7"/>
  <c r="DZ167" i="7"/>
  <c r="EA167" i="7"/>
  <c r="EB167" i="7"/>
  <c r="EC167" i="7"/>
  <c r="ED167" i="7"/>
  <c r="EE167" i="7"/>
  <c r="EF167" i="7"/>
  <c r="EG167" i="7"/>
  <c r="DM165" i="7"/>
  <c r="DN165" i="7"/>
  <c r="DO165" i="7"/>
  <c r="DP165" i="7"/>
  <c r="DQ165" i="7"/>
  <c r="DR165" i="7"/>
  <c r="DS165" i="7"/>
  <c r="DT165" i="7"/>
  <c r="DU165" i="7"/>
  <c r="DV165" i="7"/>
  <c r="DW165" i="7"/>
  <c r="DX165" i="7"/>
  <c r="DY165" i="7"/>
  <c r="DZ165" i="7"/>
  <c r="EA165" i="7"/>
  <c r="EB165" i="7"/>
  <c r="EC165" i="7"/>
  <c r="ED165" i="7"/>
  <c r="EE165" i="7"/>
  <c r="EF165" i="7"/>
  <c r="EG165" i="7"/>
  <c r="DO161" i="7"/>
  <c r="DP161" i="7"/>
  <c r="DQ161" i="7"/>
  <c r="DR161" i="7"/>
  <c r="DS161" i="7"/>
  <c r="DT161" i="7"/>
  <c r="DU161" i="7"/>
  <c r="DV161" i="7"/>
  <c r="DW161" i="7"/>
  <c r="DZ161" i="7"/>
  <c r="EA161" i="7"/>
  <c r="EB161" i="7"/>
  <c r="EC161" i="7"/>
  <c r="ED161" i="7"/>
  <c r="EE161" i="7"/>
  <c r="EF161" i="7"/>
  <c r="EG161" i="7"/>
  <c r="DO162" i="7"/>
  <c r="DP162" i="7"/>
  <c r="DQ162" i="7"/>
  <c r="DR162" i="7"/>
  <c r="DS162" i="7"/>
  <c r="DT162" i="7"/>
  <c r="DU162" i="7"/>
  <c r="DV162" i="7"/>
  <c r="DW162" i="7"/>
  <c r="DZ162" i="7"/>
  <c r="EA162" i="7"/>
  <c r="EB162" i="7"/>
  <c r="EC162" i="7"/>
  <c r="ED162" i="7"/>
  <c r="EE162" i="7"/>
  <c r="EF162" i="7"/>
  <c r="EG162" i="7"/>
  <c r="DN163" i="7"/>
  <c r="DO163" i="7"/>
  <c r="DP163" i="7"/>
  <c r="DQ163" i="7"/>
  <c r="DR163" i="7"/>
  <c r="DS163" i="7"/>
  <c r="DT163" i="7"/>
  <c r="DU163" i="7"/>
  <c r="DV163" i="7"/>
  <c r="DW163" i="7"/>
  <c r="DX163" i="7"/>
  <c r="DY163" i="7"/>
  <c r="DZ163" i="7"/>
  <c r="EA163" i="7"/>
  <c r="EB163" i="7"/>
  <c r="EC163" i="7"/>
  <c r="ED163" i="7"/>
  <c r="EE163" i="7"/>
  <c r="EF163" i="7"/>
  <c r="EG163" i="7"/>
  <c r="DN164" i="7"/>
  <c r="DO164" i="7"/>
  <c r="DP164" i="7"/>
  <c r="DQ164" i="7"/>
  <c r="DR164" i="7"/>
  <c r="DS164" i="7"/>
  <c r="DT164" i="7"/>
  <c r="DU164" i="7"/>
  <c r="DV164" i="7"/>
  <c r="DW164" i="7"/>
  <c r="DY164" i="7"/>
  <c r="DZ164" i="7"/>
  <c r="EA164" i="7"/>
  <c r="EB164" i="7"/>
  <c r="EC164" i="7"/>
  <c r="ED164" i="7"/>
  <c r="EE164" i="7"/>
  <c r="EF164" i="7"/>
  <c r="EG164" i="7"/>
  <c r="DN160" i="7"/>
  <c r="DO160" i="7"/>
  <c r="DP160" i="7"/>
  <c r="DQ160" i="7"/>
  <c r="DR160" i="7"/>
  <c r="DS160" i="7"/>
  <c r="DT160" i="7"/>
  <c r="DU160" i="7"/>
  <c r="DV160" i="7"/>
  <c r="DW160" i="7"/>
  <c r="DX160" i="7"/>
  <c r="DY160" i="7"/>
  <c r="DZ160" i="7"/>
  <c r="EA160" i="7"/>
  <c r="EB160" i="7"/>
  <c r="EC160" i="7"/>
  <c r="ED160" i="7"/>
  <c r="EE160" i="7"/>
  <c r="EF160" i="7"/>
  <c r="EG160" i="7"/>
  <c r="AV193" i="7"/>
  <c r="CP193" i="7"/>
  <c r="BS193" i="7"/>
  <c r="AW193" i="7"/>
  <c r="CQ193" i="7"/>
  <c r="BT193" i="7"/>
  <c r="CQ160" i="7"/>
  <c r="BT160" i="7"/>
  <c r="AV189" i="7"/>
  <c r="CP189" i="7"/>
  <c r="BS189" i="7"/>
  <c r="AW189" i="7"/>
  <c r="CQ189" i="7"/>
  <c r="BT189" i="7"/>
  <c r="AV200" i="7"/>
  <c r="CP200" i="7"/>
  <c r="BS200" i="7"/>
  <c r="AW200" i="7"/>
  <c r="CQ200" i="7"/>
  <c r="BT200" i="7"/>
  <c r="CR224" i="7"/>
  <c r="BU224" i="7"/>
  <c r="CR238" i="7"/>
  <c r="BU238" i="7"/>
  <c r="D143" i="1"/>
  <c r="CR256" i="7"/>
  <c r="BU256" i="7"/>
  <c r="CR227" i="7"/>
  <c r="BU227" i="7"/>
  <c r="CR236" i="7"/>
  <c r="BU236" i="7"/>
  <c r="CX227" i="7"/>
  <c r="CA227" i="7"/>
  <c r="CX254" i="7"/>
  <c r="CA254" i="7"/>
  <c r="CX257" i="7"/>
  <c r="CA257" i="7"/>
  <c r="CX260" i="7"/>
  <c r="CA260" i="7"/>
  <c r="CX263" i="7"/>
  <c r="CA263" i="7"/>
  <c r="CX265" i="7"/>
  <c r="CA265" i="7"/>
  <c r="CX249" i="7"/>
  <c r="CA249" i="7"/>
  <c r="CX247" i="7"/>
  <c r="CA247" i="7"/>
  <c r="CX248" i="7"/>
  <c r="CA248" i="7"/>
  <c r="CX243" i="7"/>
  <c r="CA243" i="7"/>
  <c r="CX255" i="7"/>
  <c r="CA255" i="7"/>
  <c r="CY254" i="7"/>
  <c r="CB254" i="7"/>
  <c r="CY257" i="7"/>
  <c r="CB257" i="7"/>
  <c r="CY260" i="7"/>
  <c r="CB260" i="7"/>
  <c r="CY263" i="7"/>
  <c r="CB263" i="7"/>
  <c r="CY265" i="7"/>
  <c r="CB265" i="7"/>
  <c r="CY249" i="7"/>
  <c r="CB249" i="7"/>
  <c r="CY255" i="7"/>
  <c r="CB255" i="7"/>
  <c r="CY243" i="7"/>
  <c r="CB243" i="7"/>
  <c r="BQ324" i="7" s="1"/>
  <c r="CY247" i="7"/>
  <c r="CB247" i="7"/>
  <c r="CY248" i="7"/>
  <c r="CB248" i="7"/>
  <c r="DC247" i="7"/>
  <c r="CF247" i="7"/>
  <c r="DC224" i="7"/>
  <c r="CF224" i="7"/>
  <c r="DC248" i="7"/>
  <c r="CF248" i="7"/>
  <c r="DC255" i="7"/>
  <c r="CF255" i="7"/>
  <c r="DC243" i="7"/>
  <c r="CF243" i="7"/>
  <c r="CY252" i="7"/>
  <c r="CB252" i="7"/>
  <c r="CM224" i="7"/>
  <c r="CL224" i="7"/>
  <c r="CK224" i="7"/>
  <c r="CJ224" i="7"/>
  <c r="CI224" i="7"/>
  <c r="CH224" i="7"/>
  <c r="BZ224" i="7"/>
  <c r="BY224" i="7"/>
  <c r="BX224" i="7"/>
  <c r="BW224" i="7"/>
  <c r="CC224" i="7"/>
  <c r="BS224" i="7"/>
  <c r="CG224" i="7"/>
  <c r="BV224" i="7"/>
  <c r="CM225" i="7"/>
  <c r="CL225" i="7"/>
  <c r="CK225" i="7"/>
  <c r="CJ225" i="7"/>
  <c r="CI225" i="7"/>
  <c r="CH225" i="7"/>
  <c r="CC225" i="7"/>
  <c r="BZ225" i="7"/>
  <c r="BY225" i="7"/>
  <c r="BX225" i="7"/>
  <c r="BW225" i="7"/>
  <c r="BS225" i="7"/>
  <c r="CG225" i="7"/>
  <c r="CF225" i="7"/>
  <c r="CE225" i="7"/>
  <c r="CD225" i="7"/>
  <c r="CB225" i="7"/>
  <c r="CA225" i="7"/>
  <c r="BV225" i="7"/>
  <c r="BU225" i="7"/>
  <c r="BT225" i="7"/>
  <c r="CM226" i="7"/>
  <c r="CL226" i="7"/>
  <c r="CK226" i="7"/>
  <c r="CJ226" i="7"/>
  <c r="CI226" i="7"/>
  <c r="CH226" i="7"/>
  <c r="CC226" i="7"/>
  <c r="BZ226" i="7"/>
  <c r="BY226" i="7"/>
  <c r="BX226" i="7"/>
  <c r="BW226" i="7"/>
  <c r="BS226" i="7"/>
  <c r="CG226" i="7"/>
  <c r="CF226" i="7"/>
  <c r="CE226" i="7"/>
  <c r="CD226" i="7"/>
  <c r="CB226" i="7"/>
  <c r="CA226" i="7"/>
  <c r="BV226" i="7"/>
  <c r="BU226" i="7"/>
  <c r="BT226" i="7"/>
  <c r="CM227" i="7"/>
  <c r="CL227" i="7"/>
  <c r="CK227" i="7"/>
  <c r="CJ227" i="7"/>
  <c r="CI227" i="7"/>
  <c r="CH227" i="7"/>
  <c r="CC227" i="7"/>
  <c r="BZ227" i="7"/>
  <c r="BY227" i="7"/>
  <c r="BX227" i="7"/>
  <c r="BW227" i="7"/>
  <c r="BV227" i="7"/>
  <c r="CG227" i="7"/>
  <c r="CF227" i="7"/>
  <c r="CE227" i="7"/>
  <c r="CD227" i="7"/>
  <c r="CB227" i="7"/>
  <c r="CM228" i="7"/>
  <c r="CL228" i="7"/>
  <c r="CK228" i="7"/>
  <c r="CJ228" i="7"/>
  <c r="CI228" i="7"/>
  <c r="CH228" i="7"/>
  <c r="CC228" i="7"/>
  <c r="BZ228" i="7"/>
  <c r="BY228" i="7"/>
  <c r="BX228" i="7"/>
  <c r="BW228" i="7"/>
  <c r="BS228" i="7"/>
  <c r="CG228" i="7"/>
  <c r="CF228" i="7"/>
  <c r="CE228" i="7"/>
  <c r="CD228" i="7"/>
  <c r="CB228" i="7"/>
  <c r="CA228" i="7"/>
  <c r="BV228" i="7"/>
  <c r="BU228" i="7"/>
  <c r="BT228" i="7"/>
  <c r="CM229" i="7"/>
  <c r="CL229" i="7"/>
  <c r="CK229" i="7"/>
  <c r="CJ229" i="7"/>
  <c r="CI229" i="7"/>
  <c r="CH229" i="7"/>
  <c r="CC229" i="7"/>
  <c r="BZ229" i="7"/>
  <c r="BY229" i="7"/>
  <c r="BX229" i="7"/>
  <c r="BW229" i="7"/>
  <c r="BS229" i="7"/>
  <c r="CG229" i="7"/>
  <c r="CF229" i="7"/>
  <c r="CB229" i="7"/>
  <c r="CA229" i="7"/>
  <c r="BV229" i="7"/>
  <c r="BU229" i="7"/>
  <c r="BT229" i="7"/>
  <c r="CM230" i="7"/>
  <c r="CL230" i="7"/>
  <c r="CK230" i="7"/>
  <c r="CJ230" i="7"/>
  <c r="CI230" i="7"/>
  <c r="CH230" i="7"/>
  <c r="CC230" i="7"/>
  <c r="BZ230" i="7"/>
  <c r="BY230" i="7"/>
  <c r="BX230" i="7"/>
  <c r="BW230" i="7"/>
  <c r="BS230" i="7"/>
  <c r="CG230" i="7"/>
  <c r="CF230" i="7"/>
  <c r="CE230" i="7"/>
  <c r="CB230" i="7"/>
  <c r="CA230" i="7"/>
  <c r="BV230" i="7"/>
  <c r="BU230" i="7"/>
  <c r="BT230" i="7"/>
  <c r="CM231" i="7"/>
  <c r="CL231" i="7"/>
  <c r="CK231" i="7"/>
  <c r="CJ231" i="7"/>
  <c r="CI231" i="7"/>
  <c r="CH231" i="7"/>
  <c r="CC231" i="7"/>
  <c r="BZ231" i="7"/>
  <c r="BY231" i="7"/>
  <c r="BX231" i="7"/>
  <c r="BW231" i="7"/>
  <c r="BS231" i="7"/>
  <c r="CG231" i="7"/>
  <c r="CF231" i="7"/>
  <c r="CB231" i="7"/>
  <c r="CA231" i="7"/>
  <c r="BV231" i="7"/>
  <c r="BU231" i="7"/>
  <c r="BT231" i="7"/>
  <c r="CM263" i="7"/>
  <c r="CL263" i="7"/>
  <c r="CK263" i="7"/>
  <c r="CJ263" i="7"/>
  <c r="CI263" i="7"/>
  <c r="CH263" i="7"/>
  <c r="BZ263" i="7"/>
  <c r="BY263" i="7"/>
  <c r="BX263" i="7"/>
  <c r="BW263" i="7"/>
  <c r="CC263" i="7"/>
  <c r="DE263" i="7"/>
  <c r="DF263" i="7"/>
  <c r="DG263" i="7"/>
  <c r="DH263" i="7"/>
  <c r="DI263" i="7"/>
  <c r="DJ263" i="7"/>
  <c r="CW263" i="7"/>
  <c r="CV263" i="7"/>
  <c r="CU263" i="7"/>
  <c r="CT263" i="7"/>
  <c r="CZ263" i="7"/>
  <c r="CM264" i="7"/>
  <c r="CL264" i="7"/>
  <c r="CK264" i="7"/>
  <c r="CJ264" i="7"/>
  <c r="CI264" i="7"/>
  <c r="CH264" i="7"/>
  <c r="CG264" i="7"/>
  <c r="CF264" i="7"/>
  <c r="CE264" i="7"/>
  <c r="CD264" i="7"/>
  <c r="CC264" i="7"/>
  <c r="CB264" i="7"/>
  <c r="CA264" i="7"/>
  <c r="BZ264" i="7"/>
  <c r="BY264" i="7"/>
  <c r="BX264" i="7"/>
  <c r="BW264" i="7"/>
  <c r="DE264" i="7"/>
  <c r="DF264" i="7"/>
  <c r="DG264" i="7"/>
  <c r="DH264" i="7"/>
  <c r="DI264" i="7"/>
  <c r="DJ264" i="7"/>
  <c r="DD264" i="7"/>
  <c r="DC264" i="7"/>
  <c r="DB264" i="7"/>
  <c r="DA264" i="7"/>
  <c r="CZ264" i="7"/>
  <c r="CY264" i="7"/>
  <c r="CX264" i="7"/>
  <c r="CW264" i="7"/>
  <c r="CV264" i="7"/>
  <c r="CU264" i="7"/>
  <c r="CT264" i="7"/>
  <c r="CM265" i="7"/>
  <c r="CL265" i="7"/>
  <c r="CK265" i="7"/>
  <c r="CJ265" i="7"/>
  <c r="CI265" i="7"/>
  <c r="CH265" i="7"/>
  <c r="CG265" i="7"/>
  <c r="BZ265" i="7"/>
  <c r="BY265" i="7"/>
  <c r="BX265" i="7"/>
  <c r="BW265" i="7"/>
  <c r="CC265" i="7"/>
  <c r="DE265" i="7"/>
  <c r="DF265" i="7"/>
  <c r="DG265" i="7"/>
  <c r="DH265" i="7"/>
  <c r="DI265" i="7"/>
  <c r="DJ265" i="7"/>
  <c r="DD265" i="7"/>
  <c r="CW265" i="7"/>
  <c r="CV265" i="7"/>
  <c r="CU265" i="7"/>
  <c r="CT265" i="7"/>
  <c r="CZ265" i="7"/>
  <c r="CM257" i="7"/>
  <c r="CL257" i="7"/>
  <c r="CK257" i="7"/>
  <c r="CJ257" i="7"/>
  <c r="CI257" i="7"/>
  <c r="CH257" i="7"/>
  <c r="BZ257" i="7"/>
  <c r="BY257" i="7"/>
  <c r="BX257" i="7"/>
  <c r="BW257" i="7"/>
  <c r="CC257" i="7"/>
  <c r="DE257" i="7"/>
  <c r="DF257" i="7"/>
  <c r="DG257" i="7"/>
  <c r="DH257" i="7"/>
  <c r="DI257" i="7"/>
  <c r="DJ257" i="7"/>
  <c r="CW257" i="7"/>
  <c r="CV257" i="7"/>
  <c r="CU257" i="7"/>
  <c r="CT257" i="7"/>
  <c r="CZ257" i="7"/>
  <c r="CM258" i="7"/>
  <c r="CL258" i="7"/>
  <c r="CK258" i="7"/>
  <c r="CJ258" i="7"/>
  <c r="CI258" i="7"/>
  <c r="CH258" i="7"/>
  <c r="CC258" i="7"/>
  <c r="BZ258" i="7"/>
  <c r="BY258" i="7"/>
  <c r="BX258" i="7"/>
  <c r="BW258" i="7"/>
  <c r="DE258" i="7"/>
  <c r="DF258" i="7"/>
  <c r="DG258" i="7"/>
  <c r="DH258" i="7"/>
  <c r="DI258" i="7"/>
  <c r="DJ258" i="7"/>
  <c r="CZ258" i="7"/>
  <c r="CW258" i="7"/>
  <c r="CV258" i="7"/>
  <c r="CU258" i="7"/>
  <c r="CT258" i="7"/>
  <c r="CM259" i="7"/>
  <c r="CL259" i="7"/>
  <c r="CK259" i="7"/>
  <c r="CJ259" i="7"/>
  <c r="CI259" i="7"/>
  <c r="CH259" i="7"/>
  <c r="CG259" i="7"/>
  <c r="CF259" i="7"/>
  <c r="CE259" i="7"/>
  <c r="CD259" i="7"/>
  <c r="CC259" i="7"/>
  <c r="CB259" i="7"/>
  <c r="CA259" i="7"/>
  <c r="BZ259" i="7"/>
  <c r="BY259" i="7"/>
  <c r="BX259" i="7"/>
  <c r="BW259" i="7"/>
  <c r="BV259" i="7"/>
  <c r="BU259" i="7"/>
  <c r="BT259" i="7"/>
  <c r="BS259" i="7"/>
  <c r="CP259" i="7"/>
  <c r="CQ259" i="7"/>
  <c r="CR259" i="7"/>
  <c r="CS259" i="7"/>
  <c r="CT259" i="7"/>
  <c r="CU259" i="7"/>
  <c r="CV259" i="7"/>
  <c r="CW259" i="7"/>
  <c r="CX259" i="7"/>
  <c r="CY259" i="7"/>
  <c r="CZ259" i="7"/>
  <c r="DA259" i="7"/>
  <c r="DB259" i="7"/>
  <c r="DC259" i="7"/>
  <c r="DD259" i="7"/>
  <c r="DE259" i="7"/>
  <c r="DF259" i="7"/>
  <c r="DG259" i="7"/>
  <c r="DH259" i="7"/>
  <c r="DI259" i="7"/>
  <c r="DJ259" i="7"/>
  <c r="CM260" i="7"/>
  <c r="CL260" i="7"/>
  <c r="CK260" i="7"/>
  <c r="CJ260" i="7"/>
  <c r="CI260" i="7"/>
  <c r="CH260" i="7"/>
  <c r="BZ260" i="7"/>
  <c r="BY260" i="7"/>
  <c r="BX260" i="7"/>
  <c r="BW260" i="7"/>
  <c r="CC260" i="7"/>
  <c r="DE260" i="7"/>
  <c r="DF260" i="7"/>
  <c r="DG260" i="7"/>
  <c r="DH260" i="7"/>
  <c r="DI260" i="7"/>
  <c r="DJ260" i="7"/>
  <c r="CW260" i="7"/>
  <c r="CV260" i="7"/>
  <c r="CU260" i="7"/>
  <c r="CT260" i="7"/>
  <c r="CZ260" i="7"/>
  <c r="CM261" i="7"/>
  <c r="CL261" i="7"/>
  <c r="CK261" i="7"/>
  <c r="CJ261" i="7"/>
  <c r="CI261" i="7"/>
  <c r="CH261" i="7"/>
  <c r="CG261" i="7"/>
  <c r="CF261" i="7"/>
  <c r="CE261" i="7"/>
  <c r="CD261" i="7"/>
  <c r="CC261" i="7"/>
  <c r="CB261" i="7"/>
  <c r="CA261" i="7"/>
  <c r="BZ261" i="7"/>
  <c r="BY261" i="7"/>
  <c r="BX261" i="7"/>
  <c r="BW261" i="7"/>
  <c r="BV261" i="7"/>
  <c r="BU261" i="7"/>
  <c r="BT261" i="7"/>
  <c r="BS261" i="7"/>
  <c r="CP261" i="7"/>
  <c r="CQ261" i="7"/>
  <c r="CR261" i="7"/>
  <c r="CS261" i="7"/>
  <c r="CT261" i="7"/>
  <c r="CU261" i="7"/>
  <c r="CV261" i="7"/>
  <c r="CW261" i="7"/>
  <c r="CX261" i="7"/>
  <c r="CY261" i="7"/>
  <c r="CZ261" i="7"/>
  <c r="DA261" i="7"/>
  <c r="DB261" i="7"/>
  <c r="DC261" i="7"/>
  <c r="DD261" i="7"/>
  <c r="DE261" i="7"/>
  <c r="DF261" i="7"/>
  <c r="DG261" i="7"/>
  <c r="DH261" i="7"/>
  <c r="DI261" i="7"/>
  <c r="DJ261" i="7"/>
  <c r="CM262" i="7"/>
  <c r="CL262" i="7"/>
  <c r="CK262" i="7"/>
  <c r="CJ262" i="7"/>
  <c r="CI262" i="7"/>
  <c r="CH262" i="7"/>
  <c r="CG262" i="7"/>
  <c r="CF262" i="7"/>
  <c r="CE262" i="7"/>
  <c r="CD262" i="7"/>
  <c r="CC262" i="7"/>
  <c r="CB262" i="7"/>
  <c r="CA262" i="7"/>
  <c r="BZ262" i="7"/>
  <c r="BY262" i="7"/>
  <c r="BX262" i="7"/>
  <c r="BW262" i="7"/>
  <c r="BV262" i="7"/>
  <c r="BU262" i="7"/>
  <c r="BT262" i="7"/>
  <c r="BS262" i="7"/>
  <c r="CP262" i="7"/>
  <c r="CQ262" i="7"/>
  <c r="CR262" i="7"/>
  <c r="CS262" i="7"/>
  <c r="CT262" i="7"/>
  <c r="CU262" i="7"/>
  <c r="CV262" i="7"/>
  <c r="CW262" i="7"/>
  <c r="CX262" i="7"/>
  <c r="CY262" i="7"/>
  <c r="CZ262" i="7"/>
  <c r="DA262" i="7"/>
  <c r="DB262" i="7"/>
  <c r="DC262" i="7"/>
  <c r="DD262" i="7"/>
  <c r="DE262" i="7"/>
  <c r="DF262" i="7"/>
  <c r="DG262" i="7"/>
  <c r="DH262" i="7"/>
  <c r="DI262" i="7"/>
  <c r="DJ262" i="7"/>
  <c r="DE234" i="7"/>
  <c r="DF234" i="7"/>
  <c r="DG234" i="7"/>
  <c r="DH234" i="7"/>
  <c r="DI234" i="7"/>
  <c r="DJ234" i="7"/>
  <c r="CZ234" i="7"/>
  <c r="CW234" i="7"/>
  <c r="CV234" i="7"/>
  <c r="CU234" i="7"/>
  <c r="CT234" i="7"/>
  <c r="CM234" i="7"/>
  <c r="CL234" i="7"/>
  <c r="CK234" i="7"/>
  <c r="CJ234" i="7"/>
  <c r="CI234" i="7"/>
  <c r="CH234" i="7"/>
  <c r="CC234" i="7"/>
  <c r="BZ234" i="7"/>
  <c r="BY234" i="7"/>
  <c r="BX234" i="7"/>
  <c r="BW234" i="7"/>
  <c r="CM236" i="7"/>
  <c r="CL236" i="7"/>
  <c r="CK236" i="7"/>
  <c r="CJ236" i="7"/>
  <c r="CI236" i="7"/>
  <c r="CH236" i="7"/>
  <c r="CC236" i="7"/>
  <c r="BZ236" i="7"/>
  <c r="BY236" i="7"/>
  <c r="BX236" i="7"/>
  <c r="BW236" i="7"/>
  <c r="DE236" i="7"/>
  <c r="DF236" i="7"/>
  <c r="DG236" i="7"/>
  <c r="DH236" i="7"/>
  <c r="DI236" i="7"/>
  <c r="DJ236" i="7"/>
  <c r="CZ236" i="7"/>
  <c r="CW236" i="7"/>
  <c r="CV236" i="7"/>
  <c r="CU236" i="7"/>
  <c r="CT236" i="7"/>
  <c r="CM237" i="7"/>
  <c r="CL237" i="7"/>
  <c r="CK237" i="7"/>
  <c r="CJ237" i="7"/>
  <c r="CI237" i="7"/>
  <c r="CH237" i="7"/>
  <c r="CC237" i="7"/>
  <c r="BZ237" i="7"/>
  <c r="BY237" i="7"/>
  <c r="BX237" i="7"/>
  <c r="BW237" i="7"/>
  <c r="DE237" i="7"/>
  <c r="DF237" i="7"/>
  <c r="DG237" i="7"/>
  <c r="DH237" i="7"/>
  <c r="DI237" i="7"/>
  <c r="DJ237" i="7"/>
  <c r="CZ237" i="7"/>
  <c r="CW237" i="7"/>
  <c r="CV237" i="7"/>
  <c r="CU237" i="7"/>
  <c r="CT237" i="7"/>
  <c r="CM238" i="7"/>
  <c r="CL238" i="7"/>
  <c r="CK238" i="7"/>
  <c r="CJ238" i="7"/>
  <c r="CI238" i="7"/>
  <c r="CH238" i="7"/>
  <c r="CC238" i="7"/>
  <c r="BZ238" i="7"/>
  <c r="BY238" i="7"/>
  <c r="BX238" i="7"/>
  <c r="BW238" i="7"/>
  <c r="DE238" i="7"/>
  <c r="DF238" i="7"/>
  <c r="DG238" i="7"/>
  <c r="DH238" i="7"/>
  <c r="DI238" i="7"/>
  <c r="DJ238" i="7"/>
  <c r="CZ238" i="7"/>
  <c r="CW238" i="7"/>
  <c r="CV238" i="7"/>
  <c r="CU238" i="7"/>
  <c r="CT238" i="7"/>
  <c r="CM239" i="7"/>
  <c r="CL239" i="7"/>
  <c r="CK239" i="7"/>
  <c r="CJ239" i="7"/>
  <c r="CI239" i="7"/>
  <c r="CH239" i="7"/>
  <c r="CC239" i="7"/>
  <c r="BZ239" i="7"/>
  <c r="BY239" i="7"/>
  <c r="BX239" i="7"/>
  <c r="BW239" i="7"/>
  <c r="DE239" i="7"/>
  <c r="DF239" i="7"/>
  <c r="DG239" i="7"/>
  <c r="DH239" i="7"/>
  <c r="DI239" i="7"/>
  <c r="DJ239" i="7"/>
  <c r="CZ239" i="7"/>
  <c r="CW239" i="7"/>
  <c r="CV239" i="7"/>
  <c r="CU239" i="7"/>
  <c r="CT239" i="7"/>
  <c r="CM240" i="7"/>
  <c r="CL240" i="7"/>
  <c r="CK240" i="7"/>
  <c r="CJ240" i="7"/>
  <c r="CI240" i="7"/>
  <c r="CH240" i="7"/>
  <c r="CC240" i="7"/>
  <c r="BZ240" i="7"/>
  <c r="BY240" i="7"/>
  <c r="BX240" i="7"/>
  <c r="BW240" i="7"/>
  <c r="DE240" i="7"/>
  <c r="DF240" i="7"/>
  <c r="DG240" i="7"/>
  <c r="DH240" i="7"/>
  <c r="DI240" i="7"/>
  <c r="DJ240" i="7"/>
  <c r="CZ240" i="7"/>
  <c r="CW240" i="7"/>
  <c r="CV240" i="7"/>
  <c r="CU240" i="7"/>
  <c r="CT240" i="7"/>
  <c r="CM241" i="7"/>
  <c r="CL241" i="7"/>
  <c r="CK241" i="7"/>
  <c r="CJ241" i="7"/>
  <c r="CI241" i="7"/>
  <c r="CH241" i="7"/>
  <c r="CC241" i="7"/>
  <c r="BZ241" i="7"/>
  <c r="BY241" i="7"/>
  <c r="BX241" i="7"/>
  <c r="BW241" i="7"/>
  <c r="DE241" i="7"/>
  <c r="DF241" i="7"/>
  <c r="DG241" i="7"/>
  <c r="DH241" i="7"/>
  <c r="DI241" i="7"/>
  <c r="DJ241" i="7"/>
  <c r="CZ241" i="7"/>
  <c r="CW241" i="7"/>
  <c r="CV241" i="7"/>
  <c r="CU241" i="7"/>
  <c r="CT241" i="7"/>
  <c r="CM242" i="7"/>
  <c r="CL242" i="7"/>
  <c r="CK242" i="7"/>
  <c r="CJ242" i="7"/>
  <c r="CI242" i="7"/>
  <c r="CH242" i="7"/>
  <c r="CC242" i="7"/>
  <c r="BZ242" i="7"/>
  <c r="BY242" i="7"/>
  <c r="BX242" i="7"/>
  <c r="BW242" i="7"/>
  <c r="DE242" i="7"/>
  <c r="DF242" i="7"/>
  <c r="DG242" i="7"/>
  <c r="DH242" i="7"/>
  <c r="DI242" i="7"/>
  <c r="DJ242" i="7"/>
  <c r="CZ242" i="7"/>
  <c r="CW242" i="7"/>
  <c r="CV242" i="7"/>
  <c r="CU242" i="7"/>
  <c r="CT242" i="7"/>
  <c r="CM243" i="7"/>
  <c r="CL243" i="7"/>
  <c r="CK243" i="7"/>
  <c r="CJ243" i="7"/>
  <c r="CI243" i="7"/>
  <c r="CH243" i="7"/>
  <c r="BZ243" i="7"/>
  <c r="BY243" i="7"/>
  <c r="BX243" i="7"/>
  <c r="BW243" i="7"/>
  <c r="CC243" i="7"/>
  <c r="DE243" i="7"/>
  <c r="DF243" i="7"/>
  <c r="DG243" i="7"/>
  <c r="DH243" i="7"/>
  <c r="DI243" i="7"/>
  <c r="DJ243" i="7"/>
  <c r="CW243" i="7"/>
  <c r="CV243" i="7"/>
  <c r="CU243" i="7"/>
  <c r="CT243" i="7"/>
  <c r="CZ243" i="7"/>
  <c r="CM244" i="7"/>
  <c r="CL244" i="7"/>
  <c r="CK244" i="7"/>
  <c r="CJ244" i="7"/>
  <c r="CI244" i="7"/>
  <c r="CH244" i="7"/>
  <c r="CC244" i="7"/>
  <c r="BZ244" i="7"/>
  <c r="BY244" i="7"/>
  <c r="BX244" i="7"/>
  <c r="BW244" i="7"/>
  <c r="DE244" i="7"/>
  <c r="DF244" i="7"/>
  <c r="DG244" i="7"/>
  <c r="DH244" i="7"/>
  <c r="DI244" i="7"/>
  <c r="DJ244" i="7"/>
  <c r="CZ244" i="7"/>
  <c r="CW244" i="7"/>
  <c r="CV244" i="7"/>
  <c r="CU244" i="7"/>
  <c r="CT244" i="7"/>
  <c r="CM245" i="7"/>
  <c r="CL245" i="7"/>
  <c r="CK245" i="7"/>
  <c r="CJ245" i="7"/>
  <c r="CI245" i="7"/>
  <c r="CH245" i="7"/>
  <c r="CC245" i="7"/>
  <c r="BZ245" i="7"/>
  <c r="BY245" i="7"/>
  <c r="BX245" i="7"/>
  <c r="BW245" i="7"/>
  <c r="DE245" i="7"/>
  <c r="DF245" i="7"/>
  <c r="DG245" i="7"/>
  <c r="DH245" i="7"/>
  <c r="DI245" i="7"/>
  <c r="DJ245" i="7"/>
  <c r="CZ245" i="7"/>
  <c r="CW245" i="7"/>
  <c r="CV245" i="7"/>
  <c r="CU245" i="7"/>
  <c r="CT245" i="7"/>
  <c r="CM246" i="7"/>
  <c r="CL246" i="7"/>
  <c r="CK246" i="7"/>
  <c r="CJ246" i="7"/>
  <c r="CI246" i="7"/>
  <c r="CH246" i="7"/>
  <c r="CC246" i="7"/>
  <c r="BZ246" i="7"/>
  <c r="BY246" i="7"/>
  <c r="BX246" i="7"/>
  <c r="BW246" i="7"/>
  <c r="DE246" i="7"/>
  <c r="DF246" i="7"/>
  <c r="DG246" i="7"/>
  <c r="DH246" i="7"/>
  <c r="DI246" i="7"/>
  <c r="DJ246" i="7"/>
  <c r="CZ246" i="7"/>
  <c r="CW246" i="7"/>
  <c r="CV246" i="7"/>
  <c r="CU246" i="7"/>
  <c r="CT246" i="7"/>
  <c r="CM247" i="7"/>
  <c r="CL247" i="7"/>
  <c r="CK247" i="7"/>
  <c r="CJ247" i="7"/>
  <c r="CI247" i="7"/>
  <c r="CH247" i="7"/>
  <c r="BZ247" i="7"/>
  <c r="BY247" i="7"/>
  <c r="BX247" i="7"/>
  <c r="BW247" i="7"/>
  <c r="CC247" i="7"/>
  <c r="DE247" i="7"/>
  <c r="DF247" i="7"/>
  <c r="DG247" i="7"/>
  <c r="DH247" i="7"/>
  <c r="DI247" i="7"/>
  <c r="DJ247" i="7"/>
  <c r="CW247" i="7"/>
  <c r="CV247" i="7"/>
  <c r="CU247" i="7"/>
  <c r="CT247" i="7"/>
  <c r="CZ247" i="7"/>
  <c r="CM248" i="7"/>
  <c r="CL248" i="7"/>
  <c r="CK248" i="7"/>
  <c r="CJ248" i="7"/>
  <c r="CI248" i="7"/>
  <c r="CH248" i="7"/>
  <c r="BZ248" i="7"/>
  <c r="BY248" i="7"/>
  <c r="BX248" i="7"/>
  <c r="BW248" i="7"/>
  <c r="CC248" i="7"/>
  <c r="DE248" i="7"/>
  <c r="DF248" i="7"/>
  <c r="DG248" i="7"/>
  <c r="DH248" i="7"/>
  <c r="DI248" i="7"/>
  <c r="DJ248" i="7"/>
  <c r="CW248" i="7"/>
  <c r="CV248" i="7"/>
  <c r="CU248" i="7"/>
  <c r="CT248" i="7"/>
  <c r="CZ248" i="7"/>
  <c r="CM249" i="7"/>
  <c r="CL249" i="7"/>
  <c r="CK249" i="7"/>
  <c r="CJ249" i="7"/>
  <c r="CI249" i="7"/>
  <c r="CH249" i="7"/>
  <c r="BZ249" i="7"/>
  <c r="BY249" i="7"/>
  <c r="BX249" i="7"/>
  <c r="BW249" i="7"/>
  <c r="CC249" i="7"/>
  <c r="DE249" i="7"/>
  <c r="DF249" i="7"/>
  <c r="DG249" i="7"/>
  <c r="DH249" i="7"/>
  <c r="DI249" i="7"/>
  <c r="DJ249" i="7"/>
  <c r="CW249" i="7"/>
  <c r="CV249" i="7"/>
  <c r="CU249" i="7"/>
  <c r="CT249" i="7"/>
  <c r="CZ249" i="7"/>
  <c r="CM250" i="7"/>
  <c r="CL250" i="7"/>
  <c r="CK250" i="7"/>
  <c r="CJ250" i="7"/>
  <c r="CI250" i="7"/>
  <c r="CH250" i="7"/>
  <c r="CG250" i="7"/>
  <c r="CF250" i="7"/>
  <c r="CE250" i="7"/>
  <c r="CD250" i="7"/>
  <c r="CC250" i="7"/>
  <c r="CB250" i="7"/>
  <c r="CA250" i="7"/>
  <c r="BZ250" i="7"/>
  <c r="BY250" i="7"/>
  <c r="BX250" i="7"/>
  <c r="BW250" i="7"/>
  <c r="BV250" i="7"/>
  <c r="BU250" i="7"/>
  <c r="BT250" i="7"/>
  <c r="BS250" i="7"/>
  <c r="CP250" i="7"/>
  <c r="CQ250" i="7"/>
  <c r="CR250" i="7"/>
  <c r="CS250" i="7"/>
  <c r="CT250" i="7"/>
  <c r="CU250" i="7"/>
  <c r="CV250" i="7"/>
  <c r="CW250" i="7"/>
  <c r="CX250" i="7"/>
  <c r="CY250" i="7"/>
  <c r="CZ250" i="7"/>
  <c r="DA250" i="7"/>
  <c r="DB250" i="7"/>
  <c r="DC250" i="7"/>
  <c r="DD250" i="7"/>
  <c r="DE250" i="7"/>
  <c r="DF250" i="7"/>
  <c r="DG250" i="7"/>
  <c r="DH250" i="7"/>
  <c r="DI250" i="7"/>
  <c r="DJ250" i="7"/>
  <c r="CM251" i="7"/>
  <c r="CL251" i="7"/>
  <c r="CK251" i="7"/>
  <c r="CJ251" i="7"/>
  <c r="CI251" i="7"/>
  <c r="CH251" i="7"/>
  <c r="CC251" i="7"/>
  <c r="BZ251" i="7"/>
  <c r="BY251" i="7"/>
  <c r="BX251" i="7"/>
  <c r="BW251" i="7"/>
  <c r="DE251" i="7"/>
  <c r="DF251" i="7"/>
  <c r="DG251" i="7"/>
  <c r="DH251" i="7"/>
  <c r="DI251" i="7"/>
  <c r="DJ251" i="7"/>
  <c r="CZ251" i="7"/>
  <c r="CW251" i="7"/>
  <c r="CV251" i="7"/>
  <c r="CU251" i="7"/>
  <c r="CT251" i="7"/>
  <c r="CM252" i="7"/>
  <c r="CL252" i="7"/>
  <c r="CK252" i="7"/>
  <c r="CJ252" i="7"/>
  <c r="CI252" i="7"/>
  <c r="CH252" i="7"/>
  <c r="BZ252" i="7"/>
  <c r="BY252" i="7"/>
  <c r="BX252" i="7"/>
  <c r="BW252" i="7"/>
  <c r="CC252" i="7"/>
  <c r="DE252" i="7"/>
  <c r="DF252" i="7"/>
  <c r="DG252" i="7"/>
  <c r="DH252" i="7"/>
  <c r="DI252" i="7"/>
  <c r="DJ252" i="7"/>
  <c r="CW252" i="7"/>
  <c r="CV252" i="7"/>
  <c r="CU252" i="7"/>
  <c r="CT252" i="7"/>
  <c r="CZ252" i="7"/>
  <c r="CM253" i="7"/>
  <c r="CL253" i="7"/>
  <c r="CK253" i="7"/>
  <c r="CJ253" i="7"/>
  <c r="CI253" i="7"/>
  <c r="CH253" i="7"/>
  <c r="CC253" i="7"/>
  <c r="BZ253" i="7"/>
  <c r="BY253" i="7"/>
  <c r="BX253" i="7"/>
  <c r="BW253" i="7"/>
  <c r="DE253" i="7"/>
  <c r="DF253" i="7"/>
  <c r="DG253" i="7"/>
  <c r="DH253" i="7"/>
  <c r="DI253" i="7"/>
  <c r="DJ253" i="7"/>
  <c r="CZ253" i="7"/>
  <c r="CW253" i="7"/>
  <c r="CV253" i="7"/>
  <c r="CU253" i="7"/>
  <c r="CT253" i="7"/>
  <c r="CM254" i="7"/>
  <c r="CL254" i="7"/>
  <c r="CK254" i="7"/>
  <c r="CJ254" i="7"/>
  <c r="CI254" i="7"/>
  <c r="CH254" i="7"/>
  <c r="BZ254" i="7"/>
  <c r="BY254" i="7"/>
  <c r="BX254" i="7"/>
  <c r="BW254" i="7"/>
  <c r="CC254" i="7"/>
  <c r="DE254" i="7"/>
  <c r="DF254" i="7"/>
  <c r="DG254" i="7"/>
  <c r="DH254" i="7"/>
  <c r="DI254" i="7"/>
  <c r="DJ254" i="7"/>
  <c r="CW254" i="7"/>
  <c r="CV254" i="7"/>
  <c r="CU254" i="7"/>
  <c r="CT254" i="7"/>
  <c r="CZ254" i="7"/>
  <c r="CM255" i="7"/>
  <c r="CL255" i="7"/>
  <c r="CK255" i="7"/>
  <c r="CJ255" i="7"/>
  <c r="CI255" i="7"/>
  <c r="CH255" i="7"/>
  <c r="BZ255" i="7"/>
  <c r="BY255" i="7"/>
  <c r="BX255" i="7"/>
  <c r="BW255" i="7"/>
  <c r="CC255" i="7"/>
  <c r="DE255" i="7"/>
  <c r="DF255" i="7"/>
  <c r="DG255" i="7"/>
  <c r="DH255" i="7"/>
  <c r="DI255" i="7"/>
  <c r="DJ255" i="7"/>
  <c r="CW255" i="7"/>
  <c r="CV255" i="7"/>
  <c r="CU255" i="7"/>
  <c r="CT255" i="7"/>
  <c r="CZ255" i="7"/>
  <c r="CM256" i="7"/>
  <c r="CL256" i="7"/>
  <c r="CK256" i="7"/>
  <c r="CJ256" i="7"/>
  <c r="CI256" i="7"/>
  <c r="CH256" i="7"/>
  <c r="CC256" i="7"/>
  <c r="BZ256" i="7"/>
  <c r="BY256" i="7"/>
  <c r="BX256" i="7"/>
  <c r="BW256" i="7"/>
  <c r="DE256" i="7"/>
  <c r="DF256" i="7"/>
  <c r="DG256" i="7"/>
  <c r="DH256" i="7"/>
  <c r="DI256" i="7"/>
  <c r="DJ256" i="7"/>
  <c r="CZ256" i="7"/>
  <c r="CW256" i="7"/>
  <c r="CV256" i="7"/>
  <c r="CU256" i="7"/>
  <c r="CT256" i="7"/>
  <c r="DE223" i="7"/>
  <c r="DF223" i="7"/>
  <c r="DF269" i="7" s="1"/>
  <c r="DG223" i="7"/>
  <c r="DH223" i="7"/>
  <c r="DI223" i="7"/>
  <c r="DJ223" i="7"/>
  <c r="CZ223" i="7"/>
  <c r="CW223" i="7"/>
  <c r="CV223" i="7"/>
  <c r="CU223" i="7"/>
  <c r="CT223" i="7"/>
  <c r="CL223" i="7"/>
  <c r="CH223" i="7"/>
  <c r="CI223" i="7"/>
  <c r="CJ223" i="7"/>
  <c r="CK223" i="7"/>
  <c r="CM223" i="7"/>
  <c r="CC223" i="7"/>
  <c r="BZ223" i="7"/>
  <c r="BY223" i="7"/>
  <c r="BX223" i="7"/>
  <c r="BW223" i="7"/>
  <c r="DJ219" i="7"/>
  <c r="DI219" i="7"/>
  <c r="DH219" i="7"/>
  <c r="DG219" i="7"/>
  <c r="DF219" i="7"/>
  <c r="DE219" i="7"/>
  <c r="CW219" i="7"/>
  <c r="CV219" i="7"/>
  <c r="CU219" i="7"/>
  <c r="CZ219" i="7"/>
  <c r="CT219" i="7"/>
  <c r="CM219" i="7"/>
  <c r="CL219" i="7"/>
  <c r="CK219" i="7"/>
  <c r="CJ219" i="7"/>
  <c r="CI219" i="7"/>
  <c r="CH219" i="7"/>
  <c r="BZ219" i="7"/>
  <c r="BY219" i="7"/>
  <c r="BX219" i="7"/>
  <c r="CC219" i="7"/>
  <c r="BW219" i="7"/>
  <c r="DJ218" i="7"/>
  <c r="DI218" i="7"/>
  <c r="DH218" i="7"/>
  <c r="DG218" i="7"/>
  <c r="DF218" i="7"/>
  <c r="DE218" i="7"/>
  <c r="CW218" i="7"/>
  <c r="CV218" i="7"/>
  <c r="CU218" i="7"/>
  <c r="CT218" i="7"/>
  <c r="CZ218" i="7"/>
  <c r="CM218" i="7"/>
  <c r="CL218" i="7"/>
  <c r="CK218" i="7"/>
  <c r="CJ218" i="7"/>
  <c r="CI218" i="7"/>
  <c r="CH218" i="7"/>
  <c r="BZ218" i="7"/>
  <c r="BY218" i="7"/>
  <c r="BX218" i="7"/>
  <c r="BW218" i="7"/>
  <c r="CC218" i="7"/>
  <c r="DJ188" i="7"/>
  <c r="DI188" i="7"/>
  <c r="DH188" i="7"/>
  <c r="DG188" i="7"/>
  <c r="DF188" i="7"/>
  <c r="DE188" i="7"/>
  <c r="CT188" i="7"/>
  <c r="CZ188" i="7"/>
  <c r="CW188" i="7"/>
  <c r="CV188" i="7"/>
  <c r="CU188" i="7"/>
  <c r="CM188" i="7"/>
  <c r="CL188" i="7"/>
  <c r="CK188" i="7"/>
  <c r="CJ188" i="7"/>
  <c r="CI188" i="7"/>
  <c r="CH188" i="7"/>
  <c r="BW188" i="7"/>
  <c r="CC188" i="7"/>
  <c r="BZ188" i="7"/>
  <c r="BY188" i="7"/>
  <c r="BX188" i="7"/>
  <c r="DJ189" i="7"/>
  <c r="DI189" i="7"/>
  <c r="DH189" i="7"/>
  <c r="DG189" i="7"/>
  <c r="DF189" i="7"/>
  <c r="DE189" i="7"/>
  <c r="CT189" i="7"/>
  <c r="CZ189" i="7"/>
  <c r="CW189" i="7"/>
  <c r="CV189" i="7"/>
  <c r="CU189" i="7"/>
  <c r="CM189" i="7"/>
  <c r="CL189" i="7"/>
  <c r="CK189" i="7"/>
  <c r="CJ189" i="7"/>
  <c r="CI189" i="7"/>
  <c r="CH189" i="7"/>
  <c r="BW189" i="7"/>
  <c r="CC189" i="7"/>
  <c r="BZ189" i="7"/>
  <c r="BY189" i="7"/>
  <c r="BX189" i="7"/>
  <c r="DJ190" i="7"/>
  <c r="DI190" i="7"/>
  <c r="DH190" i="7"/>
  <c r="DG190" i="7"/>
  <c r="DF190" i="7"/>
  <c r="DE190" i="7"/>
  <c r="DD190" i="7"/>
  <c r="DC190" i="7"/>
  <c r="DB190" i="7"/>
  <c r="DA190" i="7"/>
  <c r="CZ190" i="7"/>
  <c r="CY190" i="7"/>
  <c r="CX190" i="7"/>
  <c r="CW190" i="7"/>
  <c r="CV190" i="7"/>
  <c r="CU190" i="7"/>
  <c r="CT190" i="7"/>
  <c r="CR190" i="7"/>
  <c r="CP190" i="7"/>
  <c r="CS190" i="7"/>
  <c r="CQ190" i="7"/>
  <c r="CM190" i="7"/>
  <c r="CL190" i="7"/>
  <c r="CK190" i="7"/>
  <c r="CJ190" i="7"/>
  <c r="CI190" i="7"/>
  <c r="CH190" i="7"/>
  <c r="CG190" i="7"/>
  <c r="CF190" i="7"/>
  <c r="CE190" i="7"/>
  <c r="CD190" i="7"/>
  <c r="CC190" i="7"/>
  <c r="CB190" i="7"/>
  <c r="CA190" i="7"/>
  <c r="BZ190" i="7"/>
  <c r="BY190" i="7"/>
  <c r="BX190" i="7"/>
  <c r="BW190" i="7"/>
  <c r="BU190" i="7"/>
  <c r="BS190" i="7"/>
  <c r="BV190" i="7"/>
  <c r="BT190" i="7"/>
  <c r="DJ191" i="7"/>
  <c r="DI191" i="7"/>
  <c r="DH191" i="7"/>
  <c r="DG191" i="7"/>
  <c r="DF191" i="7"/>
  <c r="DE191" i="7"/>
  <c r="CW191" i="7"/>
  <c r="CV191" i="7"/>
  <c r="CU191" i="7"/>
  <c r="CT191" i="7"/>
  <c r="DA191" i="7"/>
  <c r="CZ191" i="7"/>
  <c r="DD191" i="7"/>
  <c r="DC191" i="7"/>
  <c r="DB191" i="7"/>
  <c r="CY191" i="7"/>
  <c r="CX191" i="7"/>
  <c r="CS191" i="7"/>
  <c r="CR191" i="7"/>
  <c r="CQ191" i="7"/>
  <c r="CM191" i="7"/>
  <c r="CL191" i="7"/>
  <c r="CK191" i="7"/>
  <c r="CJ191" i="7"/>
  <c r="CI191" i="7"/>
  <c r="CH191" i="7"/>
  <c r="BZ191" i="7"/>
  <c r="BY191" i="7"/>
  <c r="BX191" i="7"/>
  <c r="BW191" i="7"/>
  <c r="CD191" i="7"/>
  <c r="CC191" i="7"/>
  <c r="CG191" i="7"/>
  <c r="CF191" i="7"/>
  <c r="CE191" i="7"/>
  <c r="CB191" i="7"/>
  <c r="CA191" i="7"/>
  <c r="BV191" i="7"/>
  <c r="BU191" i="7"/>
  <c r="BT191" i="7"/>
  <c r="DJ192" i="7"/>
  <c r="DI192" i="7"/>
  <c r="DH192" i="7"/>
  <c r="DG192" i="7"/>
  <c r="DF192" i="7"/>
  <c r="DE192" i="7"/>
  <c r="CW192" i="7"/>
  <c r="CV192" i="7"/>
  <c r="CU192" i="7"/>
  <c r="CT192" i="7"/>
  <c r="DA192" i="7"/>
  <c r="CZ192" i="7"/>
  <c r="CM192" i="7"/>
  <c r="CL192" i="7"/>
  <c r="CK192" i="7"/>
  <c r="CJ192" i="7"/>
  <c r="CI192" i="7"/>
  <c r="CH192" i="7"/>
  <c r="BZ192" i="7"/>
  <c r="BY192" i="7"/>
  <c r="BX192" i="7"/>
  <c r="BW192" i="7"/>
  <c r="CD192" i="7"/>
  <c r="CC192" i="7"/>
  <c r="DJ193" i="7"/>
  <c r="DI193" i="7"/>
  <c r="DH193" i="7"/>
  <c r="DG193" i="7"/>
  <c r="DF193" i="7"/>
  <c r="DE193" i="7"/>
  <c r="CT193" i="7"/>
  <c r="CZ193" i="7"/>
  <c r="CW193" i="7"/>
  <c r="CV193" i="7"/>
  <c r="CU193" i="7"/>
  <c r="CM193" i="7"/>
  <c r="CL193" i="7"/>
  <c r="CK193" i="7"/>
  <c r="CJ193" i="7"/>
  <c r="CI193" i="7"/>
  <c r="CH193" i="7"/>
  <c r="BW193" i="7"/>
  <c r="CC193" i="7"/>
  <c r="BZ193" i="7"/>
  <c r="BY193" i="7"/>
  <c r="BX193" i="7"/>
  <c r="DJ194" i="7"/>
  <c r="DI194" i="7"/>
  <c r="DH194" i="7"/>
  <c r="DG194" i="7"/>
  <c r="DF194" i="7"/>
  <c r="DE194" i="7"/>
  <c r="DD194" i="7"/>
  <c r="DC194" i="7"/>
  <c r="DB194" i="7"/>
  <c r="DA194" i="7"/>
  <c r="CZ194" i="7"/>
  <c r="CY194" i="7"/>
  <c r="CX194" i="7"/>
  <c r="CW194" i="7"/>
  <c r="CV194" i="7"/>
  <c r="CU194" i="7"/>
  <c r="CT194" i="7"/>
  <c r="CS194" i="7"/>
  <c r="CR194" i="7"/>
  <c r="CQ194" i="7"/>
  <c r="CP194" i="7"/>
  <c r="CM194" i="7"/>
  <c r="CL194" i="7"/>
  <c r="CK194" i="7"/>
  <c r="CJ194" i="7"/>
  <c r="CI194" i="7"/>
  <c r="CH194" i="7"/>
  <c r="CG194" i="7"/>
  <c r="CF194" i="7"/>
  <c r="CE194" i="7"/>
  <c r="CD194" i="7"/>
  <c r="CC194" i="7"/>
  <c r="CB194" i="7"/>
  <c r="CA194" i="7"/>
  <c r="BZ194" i="7"/>
  <c r="BY194" i="7"/>
  <c r="BX194" i="7"/>
  <c r="BW194" i="7"/>
  <c r="BV194" i="7"/>
  <c r="BU194" i="7"/>
  <c r="BT194" i="7"/>
  <c r="BS194" i="7"/>
  <c r="DJ195" i="7"/>
  <c r="DI195" i="7"/>
  <c r="DH195" i="7"/>
  <c r="DG195" i="7"/>
  <c r="DF195" i="7"/>
  <c r="DE195" i="7"/>
  <c r="CT195" i="7"/>
  <c r="CZ195" i="7"/>
  <c r="CW195" i="7"/>
  <c r="CV195" i="7"/>
  <c r="CU195" i="7"/>
  <c r="CM195" i="7"/>
  <c r="CL195" i="7"/>
  <c r="CK195" i="7"/>
  <c r="CJ195" i="7"/>
  <c r="CI195" i="7"/>
  <c r="CH195" i="7"/>
  <c r="BW195" i="7"/>
  <c r="CC195" i="7"/>
  <c r="BZ195" i="7"/>
  <c r="BY195" i="7"/>
  <c r="BX195" i="7"/>
  <c r="DJ196" i="7"/>
  <c r="DI196" i="7"/>
  <c r="DH196" i="7"/>
  <c r="DG196" i="7"/>
  <c r="DF196" i="7"/>
  <c r="DE196" i="7"/>
  <c r="CW196" i="7"/>
  <c r="CV196" i="7"/>
  <c r="CU196" i="7"/>
  <c r="CT196" i="7"/>
  <c r="CZ196" i="7"/>
  <c r="CM196" i="7"/>
  <c r="CL196" i="7"/>
  <c r="CK196" i="7"/>
  <c r="CJ196" i="7"/>
  <c r="CI196" i="7"/>
  <c r="CH196" i="7"/>
  <c r="BZ196" i="7"/>
  <c r="BY196" i="7"/>
  <c r="BX196" i="7"/>
  <c r="BW196" i="7"/>
  <c r="CC196" i="7"/>
  <c r="DJ197" i="7"/>
  <c r="DI197" i="7"/>
  <c r="DH197" i="7"/>
  <c r="DG197" i="7"/>
  <c r="DF197" i="7"/>
  <c r="DE197" i="7"/>
  <c r="CT197" i="7"/>
  <c r="CZ197" i="7"/>
  <c r="CW197" i="7"/>
  <c r="CV197" i="7"/>
  <c r="CU197" i="7"/>
  <c r="DA197" i="7"/>
  <c r="CM197" i="7"/>
  <c r="CL197" i="7"/>
  <c r="CK197" i="7"/>
  <c r="CJ197" i="7"/>
  <c r="CI197" i="7"/>
  <c r="CH197" i="7"/>
  <c r="BW197" i="7"/>
  <c r="CC197" i="7"/>
  <c r="BZ197" i="7"/>
  <c r="BY197" i="7"/>
  <c r="BX197" i="7"/>
  <c r="CD197" i="7"/>
  <c r="DJ199" i="7"/>
  <c r="DI199" i="7"/>
  <c r="DH199" i="7"/>
  <c r="DG199" i="7"/>
  <c r="DF199" i="7"/>
  <c r="DE199" i="7"/>
  <c r="CW199" i="7"/>
  <c r="CV199" i="7"/>
  <c r="CU199" i="7"/>
  <c r="CT199" i="7"/>
  <c r="DA199" i="7"/>
  <c r="CZ199" i="7"/>
  <c r="CM199" i="7"/>
  <c r="CL199" i="7"/>
  <c r="CK199" i="7"/>
  <c r="CJ199" i="7"/>
  <c r="CI199" i="7"/>
  <c r="CH199" i="7"/>
  <c r="BZ199" i="7"/>
  <c r="BY199" i="7"/>
  <c r="BX199" i="7"/>
  <c r="BW199" i="7"/>
  <c r="CD199" i="7"/>
  <c r="CC199" i="7"/>
  <c r="DJ200" i="7"/>
  <c r="DI200" i="7"/>
  <c r="DH200" i="7"/>
  <c r="DG200" i="7"/>
  <c r="DF200" i="7"/>
  <c r="DE200" i="7"/>
  <c r="CW200" i="7"/>
  <c r="CV200" i="7"/>
  <c r="CU200" i="7"/>
  <c r="CT200" i="7"/>
  <c r="DA200" i="7"/>
  <c r="CZ200" i="7"/>
  <c r="CM200" i="7"/>
  <c r="CL200" i="7"/>
  <c r="CK200" i="7"/>
  <c r="CJ200" i="7"/>
  <c r="CI200" i="7"/>
  <c r="CH200" i="7"/>
  <c r="BZ200" i="7"/>
  <c r="BY200" i="7"/>
  <c r="BX200" i="7"/>
  <c r="BW200" i="7"/>
  <c r="CD200" i="7"/>
  <c r="CC200" i="7"/>
  <c r="DJ201" i="7"/>
  <c r="DI201" i="7"/>
  <c r="DH201" i="7"/>
  <c r="DG201" i="7"/>
  <c r="DF201" i="7"/>
  <c r="DE201" i="7"/>
  <c r="CZ201" i="7"/>
  <c r="CW201" i="7"/>
  <c r="CV201" i="7"/>
  <c r="CU201" i="7"/>
  <c r="CT201" i="7"/>
  <c r="DA201" i="7"/>
  <c r="CM201" i="7"/>
  <c r="CL201" i="7"/>
  <c r="CK201" i="7"/>
  <c r="CJ201" i="7"/>
  <c r="CI201" i="7"/>
  <c r="CH201" i="7"/>
  <c r="CC201" i="7"/>
  <c r="BZ201" i="7"/>
  <c r="BY201" i="7"/>
  <c r="BX201" i="7"/>
  <c r="BW201" i="7"/>
  <c r="CD201" i="7"/>
  <c r="DJ202" i="7"/>
  <c r="DI202" i="7"/>
  <c r="DH202" i="7"/>
  <c r="DG202" i="7"/>
  <c r="DF202" i="7"/>
  <c r="DE202" i="7"/>
  <c r="CW202" i="7"/>
  <c r="CV202" i="7"/>
  <c r="CU202" i="7"/>
  <c r="CT202" i="7"/>
  <c r="DA202" i="7"/>
  <c r="CZ202" i="7"/>
  <c r="CM202" i="7"/>
  <c r="CL202" i="7"/>
  <c r="CK202" i="7"/>
  <c r="CJ202" i="7"/>
  <c r="CI202" i="7"/>
  <c r="CH202" i="7"/>
  <c r="BZ202" i="7"/>
  <c r="BY202" i="7"/>
  <c r="BX202" i="7"/>
  <c r="BW202" i="7"/>
  <c r="CD202" i="7"/>
  <c r="CC202" i="7"/>
  <c r="DJ203" i="7"/>
  <c r="DI203" i="7"/>
  <c r="DH203" i="7"/>
  <c r="DG203" i="7"/>
  <c r="DF203" i="7"/>
  <c r="DE203" i="7"/>
  <c r="DD203" i="7"/>
  <c r="DC203" i="7"/>
  <c r="DB203" i="7"/>
  <c r="DA203" i="7"/>
  <c r="CZ203" i="7"/>
  <c r="CY203" i="7"/>
  <c r="CX203" i="7"/>
  <c r="CW203" i="7"/>
  <c r="CV203" i="7"/>
  <c r="CU203" i="7"/>
  <c r="CT203" i="7"/>
  <c r="CR203" i="7"/>
  <c r="CP203" i="7"/>
  <c r="CS203" i="7"/>
  <c r="CQ203" i="7"/>
  <c r="CM203" i="7"/>
  <c r="CL203" i="7"/>
  <c r="CK203" i="7"/>
  <c r="CJ203" i="7"/>
  <c r="CI203" i="7"/>
  <c r="CH203" i="7"/>
  <c r="CG203" i="7"/>
  <c r="CF203" i="7"/>
  <c r="CE203" i="7"/>
  <c r="CD203" i="7"/>
  <c r="CC203" i="7"/>
  <c r="CB203" i="7"/>
  <c r="CA203" i="7"/>
  <c r="BZ203" i="7"/>
  <c r="BY203" i="7"/>
  <c r="BX203" i="7"/>
  <c r="BW203" i="7"/>
  <c r="BU203" i="7"/>
  <c r="BS203" i="7"/>
  <c r="BV203" i="7"/>
  <c r="BT203" i="7"/>
  <c r="DJ204" i="7"/>
  <c r="DI204" i="7"/>
  <c r="DH204" i="7"/>
  <c r="DG204" i="7"/>
  <c r="DF204" i="7"/>
  <c r="DE204" i="7"/>
  <c r="CW204" i="7"/>
  <c r="CV204" i="7"/>
  <c r="CU204" i="7"/>
  <c r="CT204" i="7"/>
  <c r="CZ204" i="7"/>
  <c r="CM204" i="7"/>
  <c r="CL204" i="7"/>
  <c r="CK204" i="7"/>
  <c r="CJ204" i="7"/>
  <c r="CI204" i="7"/>
  <c r="CH204" i="7"/>
  <c r="BZ204" i="7"/>
  <c r="BY204" i="7"/>
  <c r="BX204" i="7"/>
  <c r="BW204" i="7"/>
  <c r="CC204" i="7"/>
  <c r="DJ206" i="7"/>
  <c r="DI206" i="7"/>
  <c r="DH206" i="7"/>
  <c r="DG206" i="7"/>
  <c r="DF206" i="7"/>
  <c r="DE206" i="7"/>
  <c r="CT206" i="7"/>
  <c r="CW206" i="7"/>
  <c r="CV206" i="7"/>
  <c r="CU206" i="7"/>
  <c r="DA206" i="7"/>
  <c r="CZ206" i="7"/>
  <c r="CM206" i="7"/>
  <c r="CL206" i="7"/>
  <c r="CK206" i="7"/>
  <c r="CJ206" i="7"/>
  <c r="CI206" i="7"/>
  <c r="CH206" i="7"/>
  <c r="BW206" i="7"/>
  <c r="BZ206" i="7"/>
  <c r="BY206" i="7"/>
  <c r="BX206" i="7"/>
  <c r="CD206" i="7"/>
  <c r="CC206" i="7"/>
  <c r="DJ207" i="7"/>
  <c r="DI207" i="7"/>
  <c r="DH207" i="7"/>
  <c r="DG207" i="7"/>
  <c r="DF207" i="7"/>
  <c r="DE207" i="7"/>
  <c r="CW207" i="7"/>
  <c r="CV207" i="7"/>
  <c r="CU207" i="7"/>
  <c r="CT207" i="7"/>
  <c r="CZ207" i="7"/>
  <c r="DA207" i="7"/>
  <c r="CM207" i="7"/>
  <c r="CL207" i="7"/>
  <c r="CK207" i="7"/>
  <c r="CJ207" i="7"/>
  <c r="CI207" i="7"/>
  <c r="CH207" i="7"/>
  <c r="BZ207" i="7"/>
  <c r="BY207" i="7"/>
  <c r="BX207" i="7"/>
  <c r="BW207" i="7"/>
  <c r="CC207" i="7"/>
  <c r="CD207" i="7"/>
  <c r="DJ209" i="7"/>
  <c r="DI209" i="7"/>
  <c r="DH209" i="7"/>
  <c r="DG209" i="7"/>
  <c r="DF209" i="7"/>
  <c r="DE209" i="7"/>
  <c r="CW209" i="7"/>
  <c r="CV209" i="7"/>
  <c r="CU209" i="7"/>
  <c r="CT209" i="7"/>
  <c r="DA209" i="7"/>
  <c r="CZ209" i="7"/>
  <c r="CM209" i="7"/>
  <c r="CL209" i="7"/>
  <c r="CK209" i="7"/>
  <c r="CJ209" i="7"/>
  <c r="CI209" i="7"/>
  <c r="CH209" i="7"/>
  <c r="BZ209" i="7"/>
  <c r="BY209" i="7"/>
  <c r="BX209" i="7"/>
  <c r="BW209" i="7"/>
  <c r="CD209" i="7"/>
  <c r="CC209" i="7"/>
  <c r="DJ210" i="7"/>
  <c r="DI210" i="7"/>
  <c r="DH210" i="7"/>
  <c r="DG210" i="7"/>
  <c r="DF210" i="7"/>
  <c r="DE210" i="7"/>
  <c r="CW210" i="7"/>
  <c r="CV210" i="7"/>
  <c r="CU210" i="7"/>
  <c r="CT210" i="7"/>
  <c r="DA210" i="7"/>
  <c r="CZ210" i="7"/>
  <c r="CM210" i="7"/>
  <c r="CL210" i="7"/>
  <c r="CK210" i="7"/>
  <c r="CJ210" i="7"/>
  <c r="CI210" i="7"/>
  <c r="CH210" i="7"/>
  <c r="BZ210" i="7"/>
  <c r="BY210" i="7"/>
  <c r="BX210" i="7"/>
  <c r="BW210" i="7"/>
  <c r="CD210" i="7"/>
  <c r="CC210" i="7"/>
  <c r="DJ211" i="7"/>
  <c r="DI211" i="7"/>
  <c r="DH211" i="7"/>
  <c r="DG211" i="7"/>
  <c r="DF211" i="7"/>
  <c r="DE211" i="7"/>
  <c r="CZ211" i="7"/>
  <c r="CW211" i="7"/>
  <c r="CV211" i="7"/>
  <c r="CU211" i="7"/>
  <c r="DA211" i="7"/>
  <c r="CT211" i="7"/>
  <c r="CM211" i="7"/>
  <c r="CL211" i="7"/>
  <c r="CK211" i="7"/>
  <c r="CJ211" i="7"/>
  <c r="CI211" i="7"/>
  <c r="CH211" i="7"/>
  <c r="CC211" i="7"/>
  <c r="BZ211" i="7"/>
  <c r="BY211" i="7"/>
  <c r="BX211" i="7"/>
  <c r="CD211" i="7"/>
  <c r="BW211" i="7"/>
  <c r="DJ212" i="7"/>
  <c r="DI212" i="7"/>
  <c r="DH212" i="7"/>
  <c r="DG212" i="7"/>
  <c r="DF212" i="7"/>
  <c r="DE212" i="7"/>
  <c r="CT212" i="7"/>
  <c r="CW212" i="7"/>
  <c r="CV212" i="7"/>
  <c r="CU212" i="7"/>
  <c r="CZ212" i="7"/>
  <c r="DD212" i="7"/>
  <c r="CY212" i="7"/>
  <c r="CX212" i="7"/>
  <c r="DC212" i="7"/>
  <c r="CS212" i="7"/>
  <c r="CM212" i="7"/>
  <c r="CL212" i="7"/>
  <c r="CK212" i="7"/>
  <c r="CJ212" i="7"/>
  <c r="CI212" i="7"/>
  <c r="CH212" i="7"/>
  <c r="BW212" i="7"/>
  <c r="BZ212" i="7"/>
  <c r="BY212" i="7"/>
  <c r="BX212" i="7"/>
  <c r="CC212" i="7"/>
  <c r="CG212" i="7"/>
  <c r="CB212" i="7"/>
  <c r="BQ322" i="7" s="1"/>
  <c r="CA212" i="7"/>
  <c r="CF212" i="7"/>
  <c r="BV212" i="7"/>
  <c r="CW213" i="7"/>
  <c r="CV213" i="7"/>
  <c r="CU213" i="7"/>
  <c r="CT213" i="7"/>
  <c r="CZ213" i="7"/>
  <c r="CY213" i="7"/>
  <c r="CX213" i="7"/>
  <c r="CS213" i="7"/>
  <c r="CR213" i="7"/>
  <c r="CQ213" i="7"/>
  <c r="CP213" i="7"/>
  <c r="DJ213" i="7"/>
  <c r="DI213" i="7"/>
  <c r="DH213" i="7"/>
  <c r="DG213" i="7"/>
  <c r="DF213" i="7"/>
  <c r="DE213" i="7"/>
  <c r="DD213" i="7"/>
  <c r="DC213" i="7"/>
  <c r="DA213" i="7"/>
  <c r="DB213" i="7"/>
  <c r="BZ213" i="7"/>
  <c r="BY213" i="7"/>
  <c r="BX213" i="7"/>
  <c r="BW213" i="7"/>
  <c r="CC213" i="7"/>
  <c r="CB213" i="7"/>
  <c r="CA213" i="7"/>
  <c r="BV213" i="7"/>
  <c r="BU213" i="7"/>
  <c r="BT213" i="7"/>
  <c r="BS213" i="7"/>
  <c r="CM213" i="7"/>
  <c r="CL213" i="7"/>
  <c r="CK213" i="7"/>
  <c r="CJ213" i="7"/>
  <c r="CI213" i="7"/>
  <c r="CH213" i="7"/>
  <c r="CG213" i="7"/>
  <c r="CF213" i="7"/>
  <c r="CD213" i="7"/>
  <c r="CE213" i="7"/>
  <c r="DJ214" i="7"/>
  <c r="DI214" i="7"/>
  <c r="DH214" i="7"/>
  <c r="DG214" i="7"/>
  <c r="DF214" i="7"/>
  <c r="DE214" i="7"/>
  <c r="CW214" i="7"/>
  <c r="CV214" i="7"/>
  <c r="CU214" i="7"/>
  <c r="DA214" i="7"/>
  <c r="CZ214" i="7"/>
  <c r="DD214" i="7"/>
  <c r="DC214" i="7"/>
  <c r="DB214" i="7"/>
  <c r="CY214" i="7"/>
  <c r="CX214" i="7"/>
  <c r="CT214" i="7"/>
  <c r="CR214" i="7"/>
  <c r="CS214" i="7"/>
  <c r="CM214" i="7"/>
  <c r="CL214" i="7"/>
  <c r="CK214" i="7"/>
  <c r="CJ214" i="7"/>
  <c r="CI214" i="7"/>
  <c r="CH214" i="7"/>
  <c r="BZ214" i="7"/>
  <c r="BY214" i="7"/>
  <c r="BX214" i="7"/>
  <c r="CD214" i="7"/>
  <c r="CC214" i="7"/>
  <c r="CG214" i="7"/>
  <c r="CF214" i="7"/>
  <c r="CE214" i="7"/>
  <c r="CB214" i="7"/>
  <c r="CA214" i="7"/>
  <c r="BW214" i="7"/>
  <c r="BU214" i="7"/>
  <c r="BV214" i="7"/>
  <c r="DJ216" i="7"/>
  <c r="DI216" i="7"/>
  <c r="DH216" i="7"/>
  <c r="DG216" i="7"/>
  <c r="DF216" i="7"/>
  <c r="DE216" i="7"/>
  <c r="CW216" i="7"/>
  <c r="CV216" i="7"/>
  <c r="CU216" i="7"/>
  <c r="DA216" i="7"/>
  <c r="CZ216" i="7"/>
  <c r="CT216" i="7"/>
  <c r="CM216" i="7"/>
  <c r="CL216" i="7"/>
  <c r="CK216" i="7"/>
  <c r="CJ216" i="7"/>
  <c r="CI216" i="7"/>
  <c r="CH216" i="7"/>
  <c r="BZ216" i="7"/>
  <c r="BY216" i="7"/>
  <c r="BX216" i="7"/>
  <c r="CD216" i="7"/>
  <c r="CC216" i="7"/>
  <c r="BW216" i="7"/>
  <c r="DJ217" i="7"/>
  <c r="DI217" i="7"/>
  <c r="DH217" i="7"/>
  <c r="DG217" i="7"/>
  <c r="DF217" i="7"/>
  <c r="DE217" i="7"/>
  <c r="CW217" i="7"/>
  <c r="CV217" i="7"/>
  <c r="CU217" i="7"/>
  <c r="CT217" i="7"/>
  <c r="DA217" i="7"/>
  <c r="CZ217" i="7"/>
  <c r="CY217" i="7"/>
  <c r="CX217" i="7"/>
  <c r="CS217" i="7"/>
  <c r="CR217" i="7"/>
  <c r="CQ217" i="7"/>
  <c r="DD217" i="7"/>
  <c r="DC217" i="7"/>
  <c r="DB217" i="7"/>
  <c r="CM217" i="7"/>
  <c r="CL217" i="7"/>
  <c r="CK217" i="7"/>
  <c r="CJ217" i="7"/>
  <c r="CI217" i="7"/>
  <c r="CH217" i="7"/>
  <c r="BZ217" i="7"/>
  <c r="BY217" i="7"/>
  <c r="BX217" i="7"/>
  <c r="BW217" i="7"/>
  <c r="CD217" i="7"/>
  <c r="CC217" i="7"/>
  <c r="CB217" i="7"/>
  <c r="CA217" i="7"/>
  <c r="BV217" i="7"/>
  <c r="BU217" i="7"/>
  <c r="BT217" i="7"/>
  <c r="CG217" i="7"/>
  <c r="CF217" i="7"/>
  <c r="CE217" i="7"/>
  <c r="DJ187" i="7"/>
  <c r="DI187" i="7"/>
  <c r="DH187" i="7"/>
  <c r="DG187" i="7"/>
  <c r="DF187" i="7"/>
  <c r="DE187" i="7"/>
  <c r="CW187" i="7"/>
  <c r="CV187" i="7"/>
  <c r="CU187" i="7"/>
  <c r="CT187" i="7"/>
  <c r="CZ187" i="7"/>
  <c r="CM187" i="7"/>
  <c r="CL187" i="7"/>
  <c r="CK187" i="7"/>
  <c r="CJ187" i="7"/>
  <c r="CI187" i="7"/>
  <c r="CH187" i="7"/>
  <c r="BZ187" i="7"/>
  <c r="BY187" i="7"/>
  <c r="BX187" i="7"/>
  <c r="BW187" i="7"/>
  <c r="CC187" i="7"/>
  <c r="DJ186" i="7"/>
  <c r="DI186" i="7"/>
  <c r="DH186" i="7"/>
  <c r="DG186" i="7"/>
  <c r="DF186" i="7"/>
  <c r="DE186" i="7"/>
  <c r="CT186" i="7"/>
  <c r="CZ186" i="7"/>
  <c r="CW186" i="7"/>
  <c r="CV186" i="7"/>
  <c r="CU186" i="7"/>
  <c r="CX186" i="7"/>
  <c r="CM186" i="7"/>
  <c r="CL186" i="7"/>
  <c r="CK186" i="7"/>
  <c r="CJ186" i="7"/>
  <c r="CI186" i="7"/>
  <c r="CH186" i="7"/>
  <c r="BW186" i="7"/>
  <c r="CC186" i="7"/>
  <c r="BZ186" i="7"/>
  <c r="BY186" i="7"/>
  <c r="BX186" i="7"/>
  <c r="CA186" i="7"/>
  <c r="DJ185" i="7"/>
  <c r="DI185" i="7"/>
  <c r="DH185" i="7"/>
  <c r="DG185" i="7"/>
  <c r="DF185" i="7"/>
  <c r="DE185" i="7"/>
  <c r="CZ185" i="7"/>
  <c r="CW185" i="7"/>
  <c r="CV185" i="7"/>
  <c r="CU185" i="7"/>
  <c r="CT185" i="7"/>
  <c r="CM185" i="7"/>
  <c r="CL185" i="7"/>
  <c r="CK185" i="7"/>
  <c r="CJ185" i="7"/>
  <c r="CI185" i="7"/>
  <c r="CH185" i="7"/>
  <c r="CC185" i="7"/>
  <c r="BZ185" i="7"/>
  <c r="BY185" i="7"/>
  <c r="BX185" i="7"/>
  <c r="BW185" i="7"/>
  <c r="DJ183" i="7"/>
  <c r="DI183" i="7"/>
  <c r="DH183" i="7"/>
  <c r="DG183" i="7"/>
  <c r="DF183" i="7"/>
  <c r="DE183" i="7"/>
  <c r="CZ183" i="7"/>
  <c r="CW183" i="7"/>
  <c r="CV183" i="7"/>
  <c r="CU183" i="7"/>
  <c r="CT183" i="7"/>
  <c r="CM183" i="7"/>
  <c r="CL183" i="7"/>
  <c r="CK183" i="7"/>
  <c r="CJ183" i="7"/>
  <c r="CI183" i="7"/>
  <c r="CH183" i="7"/>
  <c r="CC183" i="7"/>
  <c r="BZ183" i="7"/>
  <c r="BY183" i="7"/>
  <c r="BX183" i="7"/>
  <c r="BW183" i="7"/>
  <c r="DJ182" i="7"/>
  <c r="DI182" i="7"/>
  <c r="DH182" i="7"/>
  <c r="DG182" i="7"/>
  <c r="DF182" i="7"/>
  <c r="DE182" i="7"/>
  <c r="DD182" i="7"/>
  <c r="DC182" i="7"/>
  <c r="DB182" i="7"/>
  <c r="DA182" i="7"/>
  <c r="CY182" i="7"/>
  <c r="CX182" i="7"/>
  <c r="CZ182" i="7"/>
  <c r="CW182" i="7"/>
  <c r="CV182" i="7"/>
  <c r="CU182" i="7"/>
  <c r="CT182" i="7"/>
  <c r="CR182" i="7"/>
  <c r="CP182" i="7"/>
  <c r="CS182" i="7"/>
  <c r="CQ182" i="7"/>
  <c r="CM182" i="7"/>
  <c r="CL182" i="7"/>
  <c r="CK182" i="7"/>
  <c r="CJ182" i="7"/>
  <c r="CI182" i="7"/>
  <c r="CH182" i="7"/>
  <c r="CG182" i="7"/>
  <c r="CF182" i="7"/>
  <c r="CE182" i="7"/>
  <c r="CD182" i="7"/>
  <c r="CB182" i="7"/>
  <c r="CA182" i="7"/>
  <c r="CC182" i="7"/>
  <c r="BZ182" i="7"/>
  <c r="BY182" i="7"/>
  <c r="BX182" i="7"/>
  <c r="BW182" i="7"/>
  <c r="BU182" i="7"/>
  <c r="BS182" i="7"/>
  <c r="BV182" i="7"/>
  <c r="BT182" i="7"/>
  <c r="DJ181" i="7"/>
  <c r="DI181" i="7"/>
  <c r="DH181" i="7"/>
  <c r="DG181" i="7"/>
  <c r="DF181" i="7"/>
  <c r="DE181" i="7"/>
  <c r="CZ181" i="7"/>
  <c r="CW181" i="7"/>
  <c r="CV181" i="7"/>
  <c r="CU181" i="7"/>
  <c r="CT181" i="7"/>
  <c r="CM181" i="7"/>
  <c r="CL181" i="7"/>
  <c r="CK181" i="7"/>
  <c r="CJ181" i="7"/>
  <c r="CI181" i="7"/>
  <c r="CH181" i="7"/>
  <c r="CC181" i="7"/>
  <c r="BZ181" i="7"/>
  <c r="BY181" i="7"/>
  <c r="BX181" i="7"/>
  <c r="BW181" i="7"/>
  <c r="DJ180" i="7"/>
  <c r="DI180" i="7"/>
  <c r="DH180" i="7"/>
  <c r="DG180" i="7"/>
  <c r="DF180" i="7"/>
  <c r="DE180" i="7"/>
  <c r="CZ180" i="7"/>
  <c r="CW180" i="7"/>
  <c r="CV180" i="7"/>
  <c r="CU180" i="7"/>
  <c r="CT180" i="7"/>
  <c r="CM180" i="7"/>
  <c r="CL180" i="7"/>
  <c r="CK180" i="7"/>
  <c r="CJ180" i="7"/>
  <c r="CI180" i="7"/>
  <c r="CH180" i="7"/>
  <c r="CC180" i="7"/>
  <c r="BZ180" i="7"/>
  <c r="BY180" i="7"/>
  <c r="BX180" i="7"/>
  <c r="BW180" i="7"/>
  <c r="DJ179" i="7"/>
  <c r="DI179" i="7"/>
  <c r="DH179" i="7"/>
  <c r="DG179" i="7"/>
  <c r="DF179" i="7"/>
  <c r="DE179" i="7"/>
  <c r="CZ179" i="7"/>
  <c r="CW179" i="7"/>
  <c r="CV179" i="7"/>
  <c r="CU179" i="7"/>
  <c r="CT179" i="7"/>
  <c r="CM179" i="7"/>
  <c r="CL179" i="7"/>
  <c r="CK179" i="7"/>
  <c r="CJ179" i="7"/>
  <c r="CI179" i="7"/>
  <c r="CH179" i="7"/>
  <c r="CC179" i="7"/>
  <c r="BZ179" i="7"/>
  <c r="BY179" i="7"/>
  <c r="BX179" i="7"/>
  <c r="BW179" i="7"/>
  <c r="DJ178" i="7"/>
  <c r="DI178" i="7"/>
  <c r="DH178" i="7"/>
  <c r="DG178" i="7"/>
  <c r="DF178" i="7"/>
  <c r="DE178" i="7"/>
  <c r="CZ178" i="7"/>
  <c r="CX178" i="7"/>
  <c r="CW178" i="7"/>
  <c r="CV178" i="7"/>
  <c r="CU178" i="7"/>
  <c r="CT178" i="7"/>
  <c r="CM178" i="7"/>
  <c r="CL178" i="7"/>
  <c r="CK178" i="7"/>
  <c r="CJ178" i="7"/>
  <c r="CI178" i="7"/>
  <c r="CH178" i="7"/>
  <c r="CC178" i="7"/>
  <c r="CA178" i="7"/>
  <c r="BZ178" i="7"/>
  <c r="BY178" i="7"/>
  <c r="BX178" i="7"/>
  <c r="BW178" i="7"/>
  <c r="DJ177" i="7"/>
  <c r="DI177" i="7"/>
  <c r="DH177" i="7"/>
  <c r="DG177" i="7"/>
  <c r="DF177" i="7"/>
  <c r="DE177" i="7"/>
  <c r="CZ177" i="7"/>
  <c r="CW177" i="7"/>
  <c r="CV177" i="7"/>
  <c r="CU177" i="7"/>
  <c r="CT177" i="7"/>
  <c r="CM177" i="7"/>
  <c r="CL177" i="7"/>
  <c r="CK177" i="7"/>
  <c r="CJ177" i="7"/>
  <c r="CI177" i="7"/>
  <c r="CH177" i="7"/>
  <c r="CC177" i="7"/>
  <c r="BZ177" i="7"/>
  <c r="BY177" i="7"/>
  <c r="BX177" i="7"/>
  <c r="BW177" i="7"/>
  <c r="DJ174" i="7"/>
  <c r="DI174" i="7"/>
  <c r="DH174" i="7"/>
  <c r="DG174" i="7"/>
  <c r="DF174" i="7"/>
  <c r="DE174" i="7"/>
  <c r="CT174" i="7"/>
  <c r="CP174" i="7"/>
  <c r="CZ174" i="7"/>
  <c r="CW174" i="7"/>
  <c r="CV174" i="7"/>
  <c r="CU174" i="7"/>
  <c r="CS174" i="7"/>
  <c r="CM174" i="7"/>
  <c r="CL174" i="7"/>
  <c r="CK174" i="7"/>
  <c r="CJ174" i="7"/>
  <c r="CI174" i="7"/>
  <c r="CH174" i="7"/>
  <c r="BW174" i="7"/>
  <c r="BS174" i="7"/>
  <c r="CC174" i="7"/>
  <c r="BZ174" i="7"/>
  <c r="BY174" i="7"/>
  <c r="BX174" i="7"/>
  <c r="BV174" i="7"/>
  <c r="DJ176" i="7"/>
  <c r="DI176" i="7"/>
  <c r="DH176" i="7"/>
  <c r="DG176" i="7"/>
  <c r="DF176" i="7"/>
  <c r="DE176" i="7"/>
  <c r="DD176" i="7"/>
  <c r="DC176" i="7"/>
  <c r="DB176" i="7"/>
  <c r="DA176" i="7"/>
  <c r="CY176" i="7"/>
  <c r="CX176" i="7"/>
  <c r="CW176" i="7"/>
  <c r="CV176" i="7"/>
  <c r="CU176" i="7"/>
  <c r="CT176" i="7"/>
  <c r="CS176" i="7"/>
  <c r="CR176" i="7"/>
  <c r="CQ176" i="7"/>
  <c r="CP176" i="7"/>
  <c r="CZ176" i="7"/>
  <c r="CM176" i="7"/>
  <c r="CL176" i="7"/>
  <c r="CK176" i="7"/>
  <c r="CJ176" i="7"/>
  <c r="CI176" i="7"/>
  <c r="CH176" i="7"/>
  <c r="CG176" i="7"/>
  <c r="CF176" i="7"/>
  <c r="CE176" i="7"/>
  <c r="CD176" i="7"/>
  <c r="CB176" i="7"/>
  <c r="CA176" i="7"/>
  <c r="BZ176" i="7"/>
  <c r="BY176" i="7"/>
  <c r="BX176" i="7"/>
  <c r="BW176" i="7"/>
  <c r="BV176" i="7"/>
  <c r="BU176" i="7"/>
  <c r="BT176" i="7"/>
  <c r="BS176" i="7"/>
  <c r="CC176" i="7"/>
  <c r="DJ169" i="7"/>
  <c r="DI169" i="7"/>
  <c r="DH169" i="7"/>
  <c r="DG169" i="7"/>
  <c r="DF169" i="7"/>
  <c r="DE169" i="7"/>
  <c r="CT169" i="7"/>
  <c r="CZ169" i="7"/>
  <c r="CW169" i="7"/>
  <c r="CV169" i="7"/>
  <c r="CU169" i="7"/>
  <c r="CM169" i="7"/>
  <c r="CL169" i="7"/>
  <c r="CK169" i="7"/>
  <c r="CJ169" i="7"/>
  <c r="CI169" i="7"/>
  <c r="CH169" i="7"/>
  <c r="BW169" i="7"/>
  <c r="CC169" i="7"/>
  <c r="BZ169" i="7"/>
  <c r="BY169" i="7"/>
  <c r="BX169" i="7"/>
  <c r="DJ170" i="7"/>
  <c r="DI170" i="7"/>
  <c r="DH170" i="7"/>
  <c r="DG170" i="7"/>
  <c r="DF170" i="7"/>
  <c r="DE170" i="7"/>
  <c r="CZ170" i="7"/>
  <c r="CW170" i="7"/>
  <c r="CV170" i="7"/>
  <c r="CU170" i="7"/>
  <c r="CT170" i="7"/>
  <c r="CM170" i="7"/>
  <c r="CL170" i="7"/>
  <c r="CK170" i="7"/>
  <c r="CJ170" i="7"/>
  <c r="CI170" i="7"/>
  <c r="CH170" i="7"/>
  <c r="CC170" i="7"/>
  <c r="BZ170" i="7"/>
  <c r="BY170" i="7"/>
  <c r="BX170" i="7"/>
  <c r="BW170" i="7"/>
  <c r="DJ167" i="7"/>
  <c r="DI167" i="7"/>
  <c r="DH167" i="7"/>
  <c r="DG167" i="7"/>
  <c r="DF167" i="7"/>
  <c r="DE167" i="7"/>
  <c r="CZ167" i="7"/>
  <c r="CX167" i="7"/>
  <c r="CW167" i="7"/>
  <c r="CV167" i="7"/>
  <c r="CU167" i="7"/>
  <c r="CT167" i="7"/>
  <c r="CM167" i="7"/>
  <c r="CL167" i="7"/>
  <c r="CK167" i="7"/>
  <c r="CJ167" i="7"/>
  <c r="CI167" i="7"/>
  <c r="CH167" i="7"/>
  <c r="CC167" i="7"/>
  <c r="CA167" i="7"/>
  <c r="BZ167" i="7"/>
  <c r="BY167" i="7"/>
  <c r="BX167" i="7"/>
  <c r="BW167" i="7"/>
  <c r="DJ165" i="7"/>
  <c r="DI165" i="7"/>
  <c r="DH165" i="7"/>
  <c r="DG165" i="7"/>
  <c r="DF165" i="7"/>
  <c r="DE165" i="7"/>
  <c r="CZ165" i="7"/>
  <c r="CW165" i="7"/>
  <c r="CV165" i="7"/>
  <c r="CU165" i="7"/>
  <c r="CT165" i="7"/>
  <c r="CP165" i="7"/>
  <c r="CM165" i="7"/>
  <c r="CL165" i="7"/>
  <c r="CK165" i="7"/>
  <c r="CJ165" i="7"/>
  <c r="CI165" i="7"/>
  <c r="CH165" i="7"/>
  <c r="CC165" i="7"/>
  <c r="BZ165" i="7"/>
  <c r="BY165" i="7"/>
  <c r="BX165" i="7"/>
  <c r="BW165" i="7"/>
  <c r="BS165" i="7"/>
  <c r="DJ161" i="7"/>
  <c r="DI161" i="7"/>
  <c r="DH161" i="7"/>
  <c r="DG161" i="7"/>
  <c r="DF161" i="7"/>
  <c r="DE161" i="7"/>
  <c r="CT161" i="7"/>
  <c r="CW161" i="7"/>
  <c r="CV161" i="7"/>
  <c r="CU161" i="7"/>
  <c r="CY161" i="7"/>
  <c r="CZ161" i="7"/>
  <c r="CM161" i="7"/>
  <c r="CL161" i="7"/>
  <c r="CK161" i="7"/>
  <c r="CJ161" i="7"/>
  <c r="CI161" i="7"/>
  <c r="CH161" i="7"/>
  <c r="BW161" i="7"/>
  <c r="BZ161" i="7"/>
  <c r="BY161" i="7"/>
  <c r="BX161" i="7"/>
  <c r="CB161" i="7"/>
  <c r="CC161" i="7"/>
  <c r="DJ162" i="7"/>
  <c r="DI162" i="7"/>
  <c r="DH162" i="7"/>
  <c r="DG162" i="7"/>
  <c r="DF162" i="7"/>
  <c r="DE162" i="7"/>
  <c r="CT162" i="7"/>
  <c r="CW162" i="7"/>
  <c r="CV162" i="7"/>
  <c r="CU162" i="7"/>
  <c r="CZ162" i="7"/>
  <c r="CM162" i="7"/>
  <c r="CL162" i="7"/>
  <c r="CK162" i="7"/>
  <c r="CJ162" i="7"/>
  <c r="CI162" i="7"/>
  <c r="CH162" i="7"/>
  <c r="BW162" i="7"/>
  <c r="BZ162" i="7"/>
  <c r="BY162" i="7"/>
  <c r="BX162" i="7"/>
  <c r="CC162" i="7"/>
  <c r="DJ163" i="7"/>
  <c r="DI163" i="7"/>
  <c r="DH163" i="7"/>
  <c r="DG163" i="7"/>
  <c r="DF163" i="7"/>
  <c r="DE163" i="7"/>
  <c r="CT163" i="7"/>
  <c r="CZ163" i="7"/>
  <c r="CW163" i="7"/>
  <c r="CV163" i="7"/>
  <c r="CU163" i="7"/>
  <c r="CX163" i="7"/>
  <c r="CM163" i="7"/>
  <c r="CL163" i="7"/>
  <c r="CK163" i="7"/>
  <c r="CJ163" i="7"/>
  <c r="CI163" i="7"/>
  <c r="CH163" i="7"/>
  <c r="BW163" i="7"/>
  <c r="CC163" i="7"/>
  <c r="BZ163" i="7"/>
  <c r="BY163" i="7"/>
  <c r="BX163" i="7"/>
  <c r="CA163" i="7"/>
  <c r="DJ164" i="7"/>
  <c r="DI164" i="7"/>
  <c r="DH164" i="7"/>
  <c r="DG164" i="7"/>
  <c r="DF164" i="7"/>
  <c r="DE164" i="7"/>
  <c r="CZ164" i="7"/>
  <c r="CW164" i="7"/>
  <c r="CV164" i="7"/>
  <c r="CU164" i="7"/>
  <c r="CT164" i="7"/>
  <c r="CM164" i="7"/>
  <c r="CL164" i="7"/>
  <c r="CK164" i="7"/>
  <c r="CJ164" i="7"/>
  <c r="CI164" i="7"/>
  <c r="CH164" i="7"/>
  <c r="CC164" i="7"/>
  <c r="BZ164" i="7"/>
  <c r="BY164" i="7"/>
  <c r="BX164" i="7"/>
  <c r="BW164" i="7"/>
  <c r="CH160" i="7"/>
  <c r="CI160" i="7"/>
  <c r="CJ160" i="7"/>
  <c r="CK160" i="7"/>
  <c r="CL160" i="7"/>
  <c r="CM160" i="7"/>
  <c r="BW160" i="7"/>
  <c r="CC160" i="7"/>
  <c r="CC268" i="7" s="1"/>
  <c r="BZ160" i="7"/>
  <c r="BY160" i="7"/>
  <c r="BX160" i="7"/>
  <c r="DE160" i="7"/>
  <c r="DF160" i="7"/>
  <c r="DG160" i="7"/>
  <c r="DH160" i="7"/>
  <c r="DI160" i="7"/>
  <c r="DJ160" i="7"/>
  <c r="CT160" i="7"/>
  <c r="CZ160" i="7"/>
  <c r="CZ268" i="7" s="1"/>
  <c r="CW160" i="7"/>
  <c r="CV160" i="7"/>
  <c r="CU160" i="7"/>
  <c r="AF263" i="7"/>
  <c r="AE263" i="7"/>
  <c r="AD263" i="7"/>
  <c r="AI263" i="7"/>
  <c r="AA264" i="7"/>
  <c r="AI264" i="7"/>
  <c r="AH264" i="7"/>
  <c r="AG264" i="7"/>
  <c r="AF264" i="7"/>
  <c r="AE264" i="7"/>
  <c r="AD264" i="7"/>
  <c r="Q96" i="1"/>
  <c r="Q152" i="1" s="1"/>
  <c r="F96" i="1"/>
  <c r="F152" i="1" s="1"/>
  <c r="G96" i="1"/>
  <c r="G152" i="1" s="1"/>
  <c r="H96" i="1"/>
  <c r="H152" i="1" s="1"/>
  <c r="I96" i="1"/>
  <c r="I152" i="1" s="1"/>
  <c r="J96" i="1"/>
  <c r="K96" i="1"/>
  <c r="K152" i="1" s="1"/>
  <c r="L96" i="1"/>
  <c r="L152" i="1" s="1"/>
  <c r="M96" i="1"/>
  <c r="N96" i="1"/>
  <c r="O96" i="1"/>
  <c r="O152" i="1" s="1"/>
  <c r="AF265" i="7"/>
  <c r="AE265" i="7"/>
  <c r="AD265" i="7"/>
  <c r="AI265" i="7"/>
  <c r="AF257" i="7"/>
  <c r="AE257" i="7"/>
  <c r="AD257" i="7"/>
  <c r="AI257" i="7"/>
  <c r="T89" i="1"/>
  <c r="L89" i="1"/>
  <c r="L145" i="1" s="1"/>
  <c r="M89" i="1"/>
  <c r="M145" i="1" s="1"/>
  <c r="N89" i="1"/>
  <c r="N145" i="1" s="1"/>
  <c r="O89" i="1"/>
  <c r="O145" i="1" s="1"/>
  <c r="F89" i="1"/>
  <c r="F145" i="1" s="1"/>
  <c r="G89" i="1"/>
  <c r="G145" i="1" s="1"/>
  <c r="H89" i="1"/>
  <c r="H145" i="1" s="1"/>
  <c r="I89" i="1"/>
  <c r="I145" i="1" s="1"/>
  <c r="J89" i="1"/>
  <c r="J145" i="1" s="1"/>
  <c r="K89" i="1"/>
  <c r="K145" i="1" s="1"/>
  <c r="AI258" i="7"/>
  <c r="AF258" i="7"/>
  <c r="AE258" i="7"/>
  <c r="AD258" i="7"/>
  <c r="AJ258" i="7"/>
  <c r="AH258" i="7"/>
  <c r="AG258" i="7"/>
  <c r="BC224" i="7"/>
  <c r="BB224" i="7"/>
  <c r="BA224" i="7"/>
  <c r="BF224" i="7"/>
  <c r="B57" i="1"/>
  <c r="B113" i="1" s="1"/>
  <c r="C57" i="1"/>
  <c r="D57" i="1"/>
  <c r="D113" i="1" s="1"/>
  <c r="E57" i="1"/>
  <c r="E113" i="1" s="1"/>
  <c r="F57" i="1"/>
  <c r="F113" i="1" s="1"/>
  <c r="G57" i="1"/>
  <c r="G113" i="1" s="1"/>
  <c r="H57" i="1"/>
  <c r="H113" i="1" s="1"/>
  <c r="I57" i="1"/>
  <c r="I113" i="1" s="1"/>
  <c r="J57" i="1"/>
  <c r="K57" i="1"/>
  <c r="L57" i="1"/>
  <c r="L113" i="1" s="1"/>
  <c r="M57" i="1"/>
  <c r="N57" i="1"/>
  <c r="O57" i="1"/>
  <c r="P57" i="1"/>
  <c r="P113" i="1" s="1"/>
  <c r="AF224" i="7"/>
  <c r="AE224" i="7"/>
  <c r="AD224" i="7"/>
  <c r="AI224" i="7"/>
  <c r="BF225" i="7"/>
  <c r="BC225" i="7"/>
  <c r="BB225" i="7"/>
  <c r="BA225" i="7"/>
  <c r="BG225" i="7"/>
  <c r="BE225" i="7"/>
  <c r="BD225" i="7"/>
  <c r="B58" i="1"/>
  <c r="B114" i="1" s="1"/>
  <c r="C58" i="1"/>
  <c r="C114" i="1" s="1"/>
  <c r="D58" i="1"/>
  <c r="D114" i="1" s="1"/>
  <c r="E58" i="1"/>
  <c r="E114" i="1" s="1"/>
  <c r="F58" i="1"/>
  <c r="F114" i="1" s="1"/>
  <c r="G58" i="1"/>
  <c r="G114" i="1" s="1"/>
  <c r="H58" i="1"/>
  <c r="H114" i="1" s="1"/>
  <c r="I58" i="1"/>
  <c r="I114" i="1" s="1"/>
  <c r="J58" i="1"/>
  <c r="J114" i="1" s="1"/>
  <c r="K58" i="1"/>
  <c r="K114" i="1" s="1"/>
  <c r="L58" i="1"/>
  <c r="L114" i="1" s="1"/>
  <c r="M58" i="1"/>
  <c r="M114" i="1" s="1"/>
  <c r="N58" i="1"/>
  <c r="N114" i="1" s="1"/>
  <c r="O58" i="1"/>
  <c r="O114" i="1" s="1"/>
  <c r="P58" i="1"/>
  <c r="P114" i="1" s="1"/>
  <c r="AI225" i="7"/>
  <c r="AF225" i="7"/>
  <c r="AE225" i="7"/>
  <c r="AD225" i="7"/>
  <c r="AH225" i="7"/>
  <c r="AG225" i="7"/>
  <c r="BF226" i="7"/>
  <c r="BC226" i="7"/>
  <c r="BB226" i="7"/>
  <c r="BA226" i="7"/>
  <c r="BE226" i="7"/>
  <c r="BD226" i="7"/>
  <c r="T59" i="1"/>
  <c r="B59" i="1"/>
  <c r="B115" i="1" s="1"/>
  <c r="C59" i="1"/>
  <c r="C115" i="1" s="1"/>
  <c r="D59" i="1"/>
  <c r="D115" i="1" s="1"/>
  <c r="E59" i="1"/>
  <c r="E115" i="1" s="1"/>
  <c r="F59" i="1"/>
  <c r="F115" i="1" s="1"/>
  <c r="G59" i="1"/>
  <c r="G115" i="1" s="1"/>
  <c r="H59" i="1"/>
  <c r="H115" i="1" s="1"/>
  <c r="I59" i="1"/>
  <c r="I115" i="1" s="1"/>
  <c r="J59" i="1"/>
  <c r="J115" i="1" s="1"/>
  <c r="K59" i="1"/>
  <c r="K115" i="1" s="1"/>
  <c r="L59" i="1"/>
  <c r="L115" i="1" s="1"/>
  <c r="M59" i="1"/>
  <c r="M115" i="1" s="1"/>
  <c r="N59" i="1"/>
  <c r="N115" i="1" s="1"/>
  <c r="O59" i="1"/>
  <c r="O115" i="1" s="1"/>
  <c r="P59" i="1"/>
  <c r="P115" i="1" s="1"/>
  <c r="AI226" i="7"/>
  <c r="AF226" i="7"/>
  <c r="AE226" i="7"/>
  <c r="AD226" i="7"/>
  <c r="AJ226" i="7"/>
  <c r="AH226" i="7"/>
  <c r="AG226" i="7"/>
  <c r="AX227" i="7"/>
  <c r="AX268" i="7" s="1"/>
  <c r="BF227" i="7"/>
  <c r="BC227" i="7"/>
  <c r="BC268" i="7" s="1"/>
  <c r="BB227" i="7"/>
  <c r="BB268" i="7" s="1"/>
  <c r="BA227" i="7"/>
  <c r="BA268" i="7" s="1"/>
  <c r="BG227" i="7"/>
  <c r="BG268" i="7" s="1"/>
  <c r="BE227" i="7"/>
  <c r="BE268" i="7" s="1"/>
  <c r="B60" i="1"/>
  <c r="C60" i="1"/>
  <c r="D60" i="1"/>
  <c r="D116" i="1" s="1"/>
  <c r="E60" i="1"/>
  <c r="E116" i="1" s="1"/>
  <c r="F60" i="1"/>
  <c r="F116" i="1" s="1"/>
  <c r="G60" i="1"/>
  <c r="G116" i="1" s="1"/>
  <c r="H60" i="1"/>
  <c r="H116" i="1" s="1"/>
  <c r="I60" i="1"/>
  <c r="I116" i="1" s="1"/>
  <c r="J60" i="1"/>
  <c r="J116" i="1" s="1"/>
  <c r="K60" i="1"/>
  <c r="K116" i="1" s="1"/>
  <c r="L60" i="1"/>
  <c r="L116" i="1" s="1"/>
  <c r="M60" i="1"/>
  <c r="M116" i="1" s="1"/>
  <c r="N60" i="1"/>
  <c r="N116" i="1" s="1"/>
  <c r="O60" i="1"/>
  <c r="O116" i="1" s="1"/>
  <c r="P60" i="1"/>
  <c r="P116" i="1" s="1"/>
  <c r="AI227" i="7"/>
  <c r="AF227" i="7"/>
  <c r="AE227" i="7"/>
  <c r="AD227" i="7"/>
  <c r="AJ227" i="7"/>
  <c r="AH227" i="7"/>
  <c r="BF228" i="7"/>
  <c r="BC228" i="7"/>
  <c r="BB228" i="7"/>
  <c r="BA228" i="7"/>
  <c r="BE228" i="7"/>
  <c r="BD228" i="7"/>
  <c r="B61" i="1"/>
  <c r="B117" i="1" s="1"/>
  <c r="C61" i="1"/>
  <c r="C117" i="1" s="1"/>
  <c r="D61" i="1"/>
  <c r="D117" i="1" s="1"/>
  <c r="E61" i="1"/>
  <c r="E117" i="1" s="1"/>
  <c r="F61" i="1"/>
  <c r="F117" i="1" s="1"/>
  <c r="G61" i="1"/>
  <c r="G117" i="1" s="1"/>
  <c r="H61" i="1"/>
  <c r="H117" i="1" s="1"/>
  <c r="I61" i="1"/>
  <c r="I117" i="1" s="1"/>
  <c r="J61" i="1"/>
  <c r="J117" i="1" s="1"/>
  <c r="K61" i="1"/>
  <c r="K117" i="1" s="1"/>
  <c r="L61" i="1"/>
  <c r="L117" i="1" s="1"/>
  <c r="M61" i="1"/>
  <c r="M117" i="1" s="1"/>
  <c r="N61" i="1"/>
  <c r="N117" i="1" s="1"/>
  <c r="O61" i="1"/>
  <c r="O117" i="1" s="1"/>
  <c r="P61" i="1"/>
  <c r="P117" i="1" s="1"/>
  <c r="AI228" i="7"/>
  <c r="AF228" i="7"/>
  <c r="AE228" i="7"/>
  <c r="AD228" i="7"/>
  <c r="AJ228" i="7"/>
  <c r="AH228" i="7"/>
  <c r="AG228" i="7"/>
  <c r="BF229" i="7"/>
  <c r="BC229" i="7"/>
  <c r="BB229" i="7"/>
  <c r="BA229" i="7"/>
  <c r="BE229" i="7"/>
  <c r="BD229" i="7"/>
  <c r="B62" i="1"/>
  <c r="B118" i="1" s="1"/>
  <c r="C62" i="1"/>
  <c r="C118" i="1" s="1"/>
  <c r="D62" i="1"/>
  <c r="D118" i="1" s="1"/>
  <c r="E62" i="1"/>
  <c r="E118" i="1" s="1"/>
  <c r="F62" i="1"/>
  <c r="F118" i="1" s="1"/>
  <c r="G62" i="1"/>
  <c r="G118" i="1" s="1"/>
  <c r="H62" i="1"/>
  <c r="H118" i="1" s="1"/>
  <c r="I62" i="1"/>
  <c r="I118" i="1" s="1"/>
  <c r="J62" i="1"/>
  <c r="J118" i="1" s="1"/>
  <c r="K62" i="1"/>
  <c r="K118" i="1" s="1"/>
  <c r="L62" i="1"/>
  <c r="L118" i="1" s="1"/>
  <c r="M62" i="1"/>
  <c r="N62" i="1"/>
  <c r="O62" i="1"/>
  <c r="O118" i="1" s="1"/>
  <c r="P62" i="1"/>
  <c r="P118" i="1" s="1"/>
  <c r="AI229" i="7"/>
  <c r="AF229" i="7"/>
  <c r="AE229" i="7"/>
  <c r="AD229" i="7"/>
  <c r="AH229" i="7"/>
  <c r="AG229" i="7"/>
  <c r="BF230" i="7"/>
  <c r="BC230" i="7"/>
  <c r="BB230" i="7"/>
  <c r="BA230" i="7"/>
  <c r="BE230" i="7"/>
  <c r="BD230" i="7"/>
  <c r="B63" i="1"/>
  <c r="B119" i="1" s="1"/>
  <c r="C63" i="1"/>
  <c r="C119" i="1" s="1"/>
  <c r="D63" i="1"/>
  <c r="D119" i="1" s="1"/>
  <c r="E63" i="1"/>
  <c r="E119" i="1" s="1"/>
  <c r="F63" i="1"/>
  <c r="F119" i="1" s="1"/>
  <c r="G63" i="1"/>
  <c r="G119" i="1" s="1"/>
  <c r="H63" i="1"/>
  <c r="H119" i="1" s="1"/>
  <c r="I63" i="1"/>
  <c r="I119" i="1" s="1"/>
  <c r="J63" i="1"/>
  <c r="J119" i="1" s="1"/>
  <c r="K63" i="1"/>
  <c r="K119" i="1" s="1"/>
  <c r="L63" i="1"/>
  <c r="L119" i="1" s="1"/>
  <c r="M63" i="1"/>
  <c r="N63" i="1"/>
  <c r="N119" i="1" s="1"/>
  <c r="O63" i="1"/>
  <c r="O119" i="1" s="1"/>
  <c r="P63" i="1"/>
  <c r="P119" i="1" s="1"/>
  <c r="AI230" i="7"/>
  <c r="AF230" i="7"/>
  <c r="AE230" i="7"/>
  <c r="AD230" i="7"/>
  <c r="AK230" i="7"/>
  <c r="AH230" i="7"/>
  <c r="AG230" i="7"/>
  <c r="BF231" i="7"/>
  <c r="BC231" i="7"/>
  <c r="BB231" i="7"/>
  <c r="BA231" i="7"/>
  <c r="BE231" i="7"/>
  <c r="BD231" i="7"/>
  <c r="B64" i="1"/>
  <c r="B120" i="1" s="1"/>
  <c r="C64" i="1"/>
  <c r="C120" i="1" s="1"/>
  <c r="D64" i="1"/>
  <c r="D120" i="1" s="1"/>
  <c r="E64" i="1"/>
  <c r="E120" i="1" s="1"/>
  <c r="F64" i="1"/>
  <c r="F120" i="1" s="1"/>
  <c r="G64" i="1"/>
  <c r="G120" i="1" s="1"/>
  <c r="H64" i="1"/>
  <c r="H120" i="1" s="1"/>
  <c r="I64" i="1"/>
  <c r="I120" i="1" s="1"/>
  <c r="J64" i="1"/>
  <c r="J120" i="1" s="1"/>
  <c r="K64" i="1"/>
  <c r="K120" i="1" s="1"/>
  <c r="L64" i="1"/>
  <c r="L120" i="1" s="1"/>
  <c r="M64" i="1"/>
  <c r="N64" i="1"/>
  <c r="O64" i="1"/>
  <c r="O120" i="1" s="1"/>
  <c r="P64" i="1"/>
  <c r="P120" i="1" s="1"/>
  <c r="AI231" i="7"/>
  <c r="AF231" i="7"/>
  <c r="AE231" i="7"/>
  <c r="AD231" i="7"/>
  <c r="AH231" i="7"/>
  <c r="AG231" i="7"/>
  <c r="R66" i="1"/>
  <c r="R122" i="1" s="1"/>
  <c r="B66" i="1"/>
  <c r="B122" i="1" s="1"/>
  <c r="G67" i="1"/>
  <c r="G123" i="1" s="1"/>
  <c r="H67" i="1"/>
  <c r="H123" i="1" s="1"/>
  <c r="I67" i="1"/>
  <c r="I123" i="1" s="1"/>
  <c r="J67" i="1"/>
  <c r="J123" i="1" s="1"/>
  <c r="K67" i="1"/>
  <c r="K123" i="1" s="1"/>
  <c r="L67" i="1"/>
  <c r="L123" i="1" s="1"/>
  <c r="M67" i="1"/>
  <c r="M123" i="1" s="1"/>
  <c r="N67" i="1"/>
  <c r="N123" i="1" s="1"/>
  <c r="F67" i="1"/>
  <c r="F123" i="1" s="1"/>
  <c r="AI234" i="7"/>
  <c r="AF234" i="7"/>
  <c r="AE234" i="7"/>
  <c r="AD234" i="7"/>
  <c r="AH234" i="7"/>
  <c r="AG234" i="7"/>
  <c r="E67" i="1"/>
  <c r="E123" i="1" s="1"/>
  <c r="AI236" i="7"/>
  <c r="AF236" i="7"/>
  <c r="AE236" i="7"/>
  <c r="AD236" i="7"/>
  <c r="AJ236" i="7"/>
  <c r="AH236" i="7"/>
  <c r="AG236" i="7"/>
  <c r="V68" i="1"/>
  <c r="E68" i="1"/>
  <c r="E124" i="1" s="1"/>
  <c r="F68" i="1"/>
  <c r="F124" i="1" s="1"/>
  <c r="G68" i="1"/>
  <c r="G124" i="1" s="1"/>
  <c r="H68" i="1"/>
  <c r="H124" i="1" s="1"/>
  <c r="I68" i="1"/>
  <c r="I124" i="1" s="1"/>
  <c r="J68" i="1"/>
  <c r="J124" i="1" s="1"/>
  <c r="K68" i="1"/>
  <c r="K124" i="1" s="1"/>
  <c r="L68" i="1"/>
  <c r="L124" i="1" s="1"/>
  <c r="M68" i="1"/>
  <c r="M124" i="1" s="1"/>
  <c r="N68" i="1"/>
  <c r="N124" i="1" s="1"/>
  <c r="AI237" i="7"/>
  <c r="AF237" i="7"/>
  <c r="AE237" i="7"/>
  <c r="AD237" i="7"/>
  <c r="AJ237" i="7"/>
  <c r="AH237" i="7"/>
  <c r="AG237" i="7"/>
  <c r="P69" i="1"/>
  <c r="P125" i="1" s="1"/>
  <c r="D69" i="1"/>
  <c r="D125" i="1" s="1"/>
  <c r="E69" i="1"/>
  <c r="E125" i="1" s="1"/>
  <c r="F69" i="1"/>
  <c r="F125" i="1" s="1"/>
  <c r="G69" i="1"/>
  <c r="G125" i="1" s="1"/>
  <c r="H69" i="1"/>
  <c r="H125" i="1" s="1"/>
  <c r="I69" i="1"/>
  <c r="I125" i="1" s="1"/>
  <c r="J69" i="1"/>
  <c r="J125" i="1" s="1"/>
  <c r="K69" i="1"/>
  <c r="K125" i="1" s="1"/>
  <c r="L69" i="1"/>
  <c r="L125" i="1" s="1"/>
  <c r="M69" i="1"/>
  <c r="M125" i="1" s="1"/>
  <c r="N69" i="1"/>
  <c r="N125" i="1" s="1"/>
  <c r="AI238" i="7"/>
  <c r="AF238" i="7"/>
  <c r="AE238" i="7"/>
  <c r="AD238" i="7"/>
  <c r="AH238" i="7"/>
  <c r="AG238" i="7"/>
  <c r="V70" i="1"/>
  <c r="D70" i="1"/>
  <c r="D126" i="1" s="1"/>
  <c r="E70" i="1"/>
  <c r="E126" i="1" s="1"/>
  <c r="F70" i="1"/>
  <c r="F126" i="1" s="1"/>
  <c r="G70" i="1"/>
  <c r="G126" i="1" s="1"/>
  <c r="H70" i="1"/>
  <c r="H126" i="1" s="1"/>
  <c r="I70" i="1"/>
  <c r="I126" i="1" s="1"/>
  <c r="J70" i="1"/>
  <c r="J126" i="1" s="1"/>
  <c r="K70" i="1"/>
  <c r="K126" i="1" s="1"/>
  <c r="L70" i="1"/>
  <c r="L126" i="1" s="1"/>
  <c r="M70" i="1"/>
  <c r="M126" i="1" s="1"/>
  <c r="N70" i="1"/>
  <c r="N126" i="1" s="1"/>
  <c r="AI239" i="7"/>
  <c r="AF239" i="7"/>
  <c r="AE239" i="7"/>
  <c r="AD239" i="7"/>
  <c r="AJ239" i="7"/>
  <c r="AH239" i="7"/>
  <c r="AG239" i="7"/>
  <c r="D71" i="1"/>
  <c r="D127" i="1" s="1"/>
  <c r="E71" i="1"/>
  <c r="E127" i="1" s="1"/>
  <c r="F71" i="1"/>
  <c r="F127" i="1" s="1"/>
  <c r="G71" i="1"/>
  <c r="G127" i="1" s="1"/>
  <c r="H71" i="1"/>
  <c r="H127" i="1" s="1"/>
  <c r="I71" i="1"/>
  <c r="I127" i="1" s="1"/>
  <c r="J71" i="1"/>
  <c r="J127" i="1" s="1"/>
  <c r="K71" i="1"/>
  <c r="K127" i="1" s="1"/>
  <c r="L71" i="1"/>
  <c r="L127" i="1" s="1"/>
  <c r="M71" i="1"/>
  <c r="M127" i="1" s="1"/>
  <c r="N71" i="1"/>
  <c r="N127" i="1" s="1"/>
  <c r="AI240" i="7"/>
  <c r="AF240" i="7"/>
  <c r="AE240" i="7"/>
  <c r="AD240" i="7"/>
  <c r="AJ240" i="7"/>
  <c r="AH240" i="7"/>
  <c r="AG240" i="7"/>
  <c r="B72" i="1"/>
  <c r="B128" i="1" s="1"/>
  <c r="D72" i="1"/>
  <c r="D128" i="1" s="1"/>
  <c r="E72" i="1"/>
  <c r="E128" i="1" s="1"/>
  <c r="F72" i="1"/>
  <c r="F128" i="1" s="1"/>
  <c r="G72" i="1"/>
  <c r="G128" i="1" s="1"/>
  <c r="H72" i="1"/>
  <c r="H128" i="1" s="1"/>
  <c r="I72" i="1"/>
  <c r="I128" i="1" s="1"/>
  <c r="J72" i="1"/>
  <c r="J128" i="1" s="1"/>
  <c r="K72" i="1"/>
  <c r="K128" i="1" s="1"/>
  <c r="L72" i="1"/>
  <c r="L128" i="1" s="1"/>
  <c r="M72" i="1"/>
  <c r="M128" i="1" s="1"/>
  <c r="N72" i="1"/>
  <c r="N128" i="1" s="1"/>
  <c r="AI241" i="7"/>
  <c r="AF241" i="7"/>
  <c r="AE241" i="7"/>
  <c r="AD241" i="7"/>
  <c r="AJ241" i="7"/>
  <c r="AH241" i="7"/>
  <c r="AG241" i="7"/>
  <c r="D73" i="1"/>
  <c r="D129" i="1" s="1"/>
  <c r="E73" i="1"/>
  <c r="E129" i="1" s="1"/>
  <c r="F73" i="1"/>
  <c r="F129" i="1" s="1"/>
  <c r="G73" i="1"/>
  <c r="G129" i="1" s="1"/>
  <c r="H73" i="1"/>
  <c r="H129" i="1" s="1"/>
  <c r="I73" i="1"/>
  <c r="I129" i="1" s="1"/>
  <c r="J73" i="1"/>
  <c r="J129" i="1" s="1"/>
  <c r="K73" i="1"/>
  <c r="K129" i="1" s="1"/>
  <c r="L73" i="1"/>
  <c r="L129" i="1" s="1"/>
  <c r="M73" i="1"/>
  <c r="M129" i="1" s="1"/>
  <c r="N73" i="1"/>
  <c r="N129" i="1" s="1"/>
  <c r="AI242" i="7"/>
  <c r="AF242" i="7"/>
  <c r="AE242" i="7"/>
  <c r="AD242" i="7"/>
  <c r="AH242" i="7"/>
  <c r="AG242" i="7"/>
  <c r="D74" i="1"/>
  <c r="D130" i="1" s="1"/>
  <c r="E74" i="1"/>
  <c r="E130" i="1" s="1"/>
  <c r="F74" i="1"/>
  <c r="F130" i="1" s="1"/>
  <c r="G74" i="1"/>
  <c r="G130" i="1" s="1"/>
  <c r="H74" i="1"/>
  <c r="H130" i="1" s="1"/>
  <c r="I74" i="1"/>
  <c r="I130" i="1" s="1"/>
  <c r="J74" i="1"/>
  <c r="J130" i="1" s="1"/>
  <c r="K74" i="1"/>
  <c r="K130" i="1" s="1"/>
  <c r="L74" i="1"/>
  <c r="L130" i="1" s="1"/>
  <c r="M74" i="1"/>
  <c r="M130" i="1" s="1"/>
  <c r="N74" i="1"/>
  <c r="N130" i="1" s="1"/>
  <c r="AF243" i="7"/>
  <c r="AE243" i="7"/>
  <c r="AD243" i="7"/>
  <c r="AI243" i="7"/>
  <c r="AJ243" i="7"/>
  <c r="D75" i="1"/>
  <c r="D131" i="1" s="1"/>
  <c r="E75" i="1"/>
  <c r="E131" i="1" s="1"/>
  <c r="F75" i="1"/>
  <c r="F131" i="1" s="1"/>
  <c r="G75" i="1"/>
  <c r="G131" i="1" s="1"/>
  <c r="H75" i="1"/>
  <c r="H131" i="1" s="1"/>
  <c r="I75" i="1"/>
  <c r="I131" i="1" s="1"/>
  <c r="J75" i="1"/>
  <c r="J131" i="1" s="1"/>
  <c r="K75" i="1"/>
  <c r="K131" i="1" s="1"/>
  <c r="L75" i="1"/>
  <c r="L131" i="1" s="1"/>
  <c r="M75" i="1"/>
  <c r="M131" i="1" s="1"/>
  <c r="N75" i="1"/>
  <c r="N131" i="1" s="1"/>
  <c r="AI244" i="7"/>
  <c r="AF244" i="7"/>
  <c r="AE244" i="7"/>
  <c r="AD244" i="7"/>
  <c r="AJ244" i="7"/>
  <c r="AH244" i="7"/>
  <c r="AG244" i="7"/>
  <c r="D76" i="1"/>
  <c r="D132" i="1" s="1"/>
  <c r="E76" i="1"/>
  <c r="E132" i="1" s="1"/>
  <c r="F76" i="1"/>
  <c r="F132" i="1" s="1"/>
  <c r="G76" i="1"/>
  <c r="G132" i="1" s="1"/>
  <c r="H76" i="1"/>
  <c r="H132" i="1" s="1"/>
  <c r="I76" i="1"/>
  <c r="I132" i="1" s="1"/>
  <c r="J76" i="1"/>
  <c r="J132" i="1" s="1"/>
  <c r="K76" i="1"/>
  <c r="K132" i="1" s="1"/>
  <c r="L76" i="1"/>
  <c r="L132" i="1" s="1"/>
  <c r="M76" i="1"/>
  <c r="M132" i="1" s="1"/>
  <c r="N76" i="1"/>
  <c r="N132" i="1" s="1"/>
  <c r="AI245" i="7"/>
  <c r="AF245" i="7"/>
  <c r="AE245" i="7"/>
  <c r="AD245" i="7"/>
  <c r="AH245" i="7"/>
  <c r="AG245" i="7"/>
  <c r="V77" i="1"/>
  <c r="D77" i="1"/>
  <c r="D133" i="1" s="1"/>
  <c r="E77" i="1"/>
  <c r="E133" i="1" s="1"/>
  <c r="F77" i="1"/>
  <c r="F133" i="1" s="1"/>
  <c r="G77" i="1"/>
  <c r="G133" i="1" s="1"/>
  <c r="H77" i="1"/>
  <c r="H133" i="1" s="1"/>
  <c r="I77" i="1"/>
  <c r="I133" i="1" s="1"/>
  <c r="J77" i="1"/>
  <c r="J133" i="1" s="1"/>
  <c r="K77" i="1"/>
  <c r="K133" i="1" s="1"/>
  <c r="L77" i="1"/>
  <c r="L133" i="1" s="1"/>
  <c r="M77" i="1"/>
  <c r="M133" i="1" s="1"/>
  <c r="N77" i="1"/>
  <c r="N133" i="1" s="1"/>
  <c r="AI246" i="7"/>
  <c r="AF246" i="7"/>
  <c r="AE246" i="7"/>
  <c r="AD246" i="7"/>
  <c r="AJ246" i="7"/>
  <c r="AH246" i="7"/>
  <c r="AG246" i="7"/>
  <c r="P78" i="1"/>
  <c r="P134" i="1" s="1"/>
  <c r="D78" i="1"/>
  <c r="D134" i="1" s="1"/>
  <c r="E78" i="1"/>
  <c r="E134" i="1" s="1"/>
  <c r="F78" i="1"/>
  <c r="F134" i="1" s="1"/>
  <c r="G78" i="1"/>
  <c r="G134" i="1" s="1"/>
  <c r="H78" i="1"/>
  <c r="H134" i="1" s="1"/>
  <c r="I78" i="1"/>
  <c r="I134" i="1" s="1"/>
  <c r="J78" i="1"/>
  <c r="J134" i="1" s="1"/>
  <c r="K78" i="1"/>
  <c r="K134" i="1" s="1"/>
  <c r="L78" i="1"/>
  <c r="L134" i="1" s="1"/>
  <c r="M78" i="1"/>
  <c r="M134" i="1" s="1"/>
  <c r="N78" i="1"/>
  <c r="N134" i="1" s="1"/>
  <c r="AF247" i="7"/>
  <c r="AE247" i="7"/>
  <c r="AD247" i="7"/>
  <c r="AI247" i="7"/>
  <c r="AJ247" i="7"/>
  <c r="D79" i="1"/>
  <c r="D135" i="1" s="1"/>
  <c r="E79" i="1"/>
  <c r="E135" i="1" s="1"/>
  <c r="F79" i="1"/>
  <c r="F135" i="1" s="1"/>
  <c r="G79" i="1"/>
  <c r="G135" i="1" s="1"/>
  <c r="H79" i="1"/>
  <c r="H135" i="1" s="1"/>
  <c r="I79" i="1"/>
  <c r="I135" i="1" s="1"/>
  <c r="J79" i="1"/>
  <c r="J135" i="1" s="1"/>
  <c r="K79" i="1"/>
  <c r="K135" i="1" s="1"/>
  <c r="L79" i="1"/>
  <c r="L135" i="1" s="1"/>
  <c r="M79" i="1"/>
  <c r="M135" i="1" s="1"/>
  <c r="N79" i="1"/>
  <c r="N135" i="1" s="1"/>
  <c r="AF248" i="7"/>
  <c r="AE248" i="7"/>
  <c r="AD248" i="7"/>
  <c r="AI248" i="7"/>
  <c r="AJ248" i="7"/>
  <c r="P80" i="1"/>
  <c r="P136" i="1" s="1"/>
  <c r="D80" i="1"/>
  <c r="D136" i="1" s="1"/>
  <c r="E80" i="1"/>
  <c r="E136" i="1" s="1"/>
  <c r="F80" i="1"/>
  <c r="F136" i="1" s="1"/>
  <c r="G80" i="1"/>
  <c r="G136" i="1" s="1"/>
  <c r="H80" i="1"/>
  <c r="H136" i="1" s="1"/>
  <c r="I80" i="1"/>
  <c r="I136" i="1" s="1"/>
  <c r="J80" i="1"/>
  <c r="J136" i="1" s="1"/>
  <c r="K80" i="1"/>
  <c r="L80" i="1"/>
  <c r="L136" i="1" s="1"/>
  <c r="M80" i="1"/>
  <c r="N80" i="1"/>
  <c r="AF249" i="7"/>
  <c r="AE249" i="7"/>
  <c r="AD249" i="7"/>
  <c r="AI249" i="7"/>
  <c r="Q81" i="1"/>
  <c r="D81" i="1"/>
  <c r="D137" i="1" s="1"/>
  <c r="E81" i="1"/>
  <c r="E137" i="1" s="1"/>
  <c r="F81" i="1"/>
  <c r="F137" i="1" s="1"/>
  <c r="G81" i="1"/>
  <c r="G137" i="1" s="1"/>
  <c r="H81" i="1"/>
  <c r="H137" i="1" s="1"/>
  <c r="I81" i="1"/>
  <c r="I137" i="1" s="1"/>
  <c r="J81" i="1"/>
  <c r="J137" i="1" s="1"/>
  <c r="K81" i="1"/>
  <c r="K137" i="1" s="1"/>
  <c r="L81" i="1"/>
  <c r="L137" i="1" s="1"/>
  <c r="M81" i="1"/>
  <c r="M137" i="1" s="1"/>
  <c r="N81" i="1"/>
  <c r="N137" i="1" s="1"/>
  <c r="AD250" i="7"/>
  <c r="AE250" i="7"/>
  <c r="AF250" i="7"/>
  <c r="AG250" i="7"/>
  <c r="AH250" i="7"/>
  <c r="AI250" i="7"/>
  <c r="AJ250" i="7"/>
  <c r="T82" i="1"/>
  <c r="D82" i="1"/>
  <c r="D138" i="1" s="1"/>
  <c r="E82" i="1"/>
  <c r="E138" i="1" s="1"/>
  <c r="F82" i="1"/>
  <c r="F138" i="1" s="1"/>
  <c r="G82" i="1"/>
  <c r="G138" i="1" s="1"/>
  <c r="H82" i="1"/>
  <c r="H138" i="1" s="1"/>
  <c r="I82" i="1"/>
  <c r="I138" i="1" s="1"/>
  <c r="J82" i="1"/>
  <c r="J138" i="1" s="1"/>
  <c r="K82" i="1"/>
  <c r="K138" i="1" s="1"/>
  <c r="L82" i="1"/>
  <c r="L138" i="1" s="1"/>
  <c r="M82" i="1"/>
  <c r="M138" i="1" s="1"/>
  <c r="N82" i="1"/>
  <c r="N138" i="1" s="1"/>
  <c r="AI251" i="7"/>
  <c r="AF251" i="7"/>
  <c r="AE251" i="7"/>
  <c r="AD251" i="7"/>
  <c r="AH251" i="7"/>
  <c r="AG251" i="7"/>
  <c r="J83" i="1"/>
  <c r="F83" i="1"/>
  <c r="F139" i="1" s="1"/>
  <c r="G83" i="1"/>
  <c r="G139" i="1" s="1"/>
  <c r="H83" i="1"/>
  <c r="H139" i="1" s="1"/>
  <c r="I83" i="1"/>
  <c r="I139" i="1" s="1"/>
  <c r="N83" i="1"/>
  <c r="N139" i="1" s="1"/>
  <c r="L83" i="1"/>
  <c r="L139" i="1" s="1"/>
  <c r="AF252" i="7"/>
  <c r="AE252" i="7"/>
  <c r="AD252" i="7"/>
  <c r="AI252" i="7"/>
  <c r="AI253" i="7"/>
  <c r="AF253" i="7"/>
  <c r="AE253" i="7"/>
  <c r="AD253" i="7"/>
  <c r="AJ253" i="7"/>
  <c r="AH253" i="7"/>
  <c r="AG253" i="7"/>
  <c r="AF254" i="7"/>
  <c r="AE254" i="7"/>
  <c r="AD254" i="7"/>
  <c r="AI254" i="7"/>
  <c r="K86" i="1"/>
  <c r="K142" i="1" s="1"/>
  <c r="L86" i="1"/>
  <c r="L142" i="1" s="1"/>
  <c r="M86" i="1"/>
  <c r="M142" i="1" s="1"/>
  <c r="N86" i="1"/>
  <c r="N142" i="1" s="1"/>
  <c r="F86" i="1"/>
  <c r="F142" i="1" s="1"/>
  <c r="G86" i="1"/>
  <c r="G142" i="1" s="1"/>
  <c r="H86" i="1"/>
  <c r="H142" i="1" s="1"/>
  <c r="I86" i="1"/>
  <c r="I142" i="1" s="1"/>
  <c r="J86" i="1"/>
  <c r="J142" i="1" s="1"/>
  <c r="C86" i="1"/>
  <c r="C142" i="1" s="1"/>
  <c r="D86" i="1"/>
  <c r="D142" i="1" s="1"/>
  <c r="E86" i="1"/>
  <c r="E142" i="1" s="1"/>
  <c r="O86" i="1"/>
  <c r="O142" i="1" s="1"/>
  <c r="P86" i="1"/>
  <c r="P142" i="1" s="1"/>
  <c r="Q86" i="1"/>
  <c r="AF255" i="7"/>
  <c r="AE255" i="7"/>
  <c r="AD255" i="7"/>
  <c r="AI255" i="7"/>
  <c r="AI256" i="7"/>
  <c r="AF256" i="7"/>
  <c r="AE256" i="7"/>
  <c r="AD256" i="7"/>
  <c r="AH256" i="7"/>
  <c r="AG256" i="7"/>
  <c r="AF219" i="7"/>
  <c r="AE219" i="7"/>
  <c r="AD219" i="7"/>
  <c r="AI219" i="7"/>
  <c r="AH219" i="7"/>
  <c r="AG219" i="7"/>
  <c r="AF218" i="7"/>
  <c r="AE218" i="7"/>
  <c r="AD218" i="7"/>
  <c r="AI218" i="7"/>
  <c r="AL218" i="7"/>
  <c r="AH218" i="7"/>
  <c r="AG218" i="7"/>
  <c r="AF216" i="7"/>
  <c r="AE216" i="7"/>
  <c r="AD216" i="7"/>
  <c r="AJ216" i="7"/>
  <c r="AI216" i="7"/>
  <c r="AH216" i="7"/>
  <c r="AG216" i="7"/>
  <c r="AF217" i="7"/>
  <c r="AE217" i="7"/>
  <c r="AD217" i="7"/>
  <c r="AJ217" i="7"/>
  <c r="AI217" i="7"/>
  <c r="AH217" i="7"/>
  <c r="AG217" i="7"/>
  <c r="AV263" i="7"/>
  <c r="BC263" i="7"/>
  <c r="BB263" i="7"/>
  <c r="BA263" i="7"/>
  <c r="BF263" i="7"/>
  <c r="BG264" i="7"/>
  <c r="BF264" i="7"/>
  <c r="BE264" i="7"/>
  <c r="BD264" i="7"/>
  <c r="BC264" i="7"/>
  <c r="BB264" i="7"/>
  <c r="BA264" i="7"/>
  <c r="BC265" i="7"/>
  <c r="BB265" i="7"/>
  <c r="BA265" i="7"/>
  <c r="BF265" i="7"/>
  <c r="BC257" i="7"/>
  <c r="BB257" i="7"/>
  <c r="BA257" i="7"/>
  <c r="BF257" i="7"/>
  <c r="BF258" i="7"/>
  <c r="BC258" i="7"/>
  <c r="BB258" i="7"/>
  <c r="BA258" i="7"/>
  <c r="BG258" i="7"/>
  <c r="BE258" i="7"/>
  <c r="BD258" i="7"/>
  <c r="BA259" i="7"/>
  <c r="BB259" i="7"/>
  <c r="BC259" i="7"/>
  <c r="BD259" i="7"/>
  <c r="BE259" i="7"/>
  <c r="BF259" i="7"/>
  <c r="BG259" i="7"/>
  <c r="BC260" i="7"/>
  <c r="BB260" i="7"/>
  <c r="BA260" i="7"/>
  <c r="BF260" i="7"/>
  <c r="BA261" i="7"/>
  <c r="BB261" i="7"/>
  <c r="BC261" i="7"/>
  <c r="BD261" i="7"/>
  <c r="BE261" i="7"/>
  <c r="BF261" i="7"/>
  <c r="BG261" i="7"/>
  <c r="BH261" i="7"/>
  <c r="BA262" i="7"/>
  <c r="BB262" i="7"/>
  <c r="BC262" i="7"/>
  <c r="BD262" i="7"/>
  <c r="BE262" i="7"/>
  <c r="BF262" i="7"/>
  <c r="BG262" i="7"/>
  <c r="BF234" i="7"/>
  <c r="BC234" i="7"/>
  <c r="BB234" i="7"/>
  <c r="BA234" i="7"/>
  <c r="BH234" i="7"/>
  <c r="BG234" i="7"/>
  <c r="BE234" i="7"/>
  <c r="BD234" i="7"/>
  <c r="BF236" i="7"/>
  <c r="BC236" i="7"/>
  <c r="BB236" i="7"/>
  <c r="BA236" i="7"/>
  <c r="BH236" i="7"/>
  <c r="BG236" i="7"/>
  <c r="BE236" i="7"/>
  <c r="BD236" i="7"/>
  <c r="BF237" i="7"/>
  <c r="BC237" i="7"/>
  <c r="BB237" i="7"/>
  <c r="BA237" i="7"/>
  <c r="BH237" i="7"/>
  <c r="BG237" i="7"/>
  <c r="BE237" i="7"/>
  <c r="BD237" i="7"/>
  <c r="BF238" i="7"/>
  <c r="BC238" i="7"/>
  <c r="BB238" i="7"/>
  <c r="BA238" i="7"/>
  <c r="BG238" i="7"/>
  <c r="BE238" i="7"/>
  <c r="BD238" i="7"/>
  <c r="BF239" i="7"/>
  <c r="BC239" i="7"/>
  <c r="BB239" i="7"/>
  <c r="BA239" i="7"/>
  <c r="BG239" i="7"/>
  <c r="BE239" i="7"/>
  <c r="BD239" i="7"/>
  <c r="BF240" i="7"/>
  <c r="BC240" i="7"/>
  <c r="BB240" i="7"/>
  <c r="BA240" i="7"/>
  <c r="BH240" i="7"/>
  <c r="BG240" i="7"/>
  <c r="BE240" i="7"/>
  <c r="BD240" i="7"/>
  <c r="BF241" i="7"/>
  <c r="BC241" i="7"/>
  <c r="BB241" i="7"/>
  <c r="BA241" i="7"/>
  <c r="BI241" i="7"/>
  <c r="BH241" i="7"/>
  <c r="BG241" i="7"/>
  <c r="BE241" i="7"/>
  <c r="BD241" i="7"/>
  <c r="BF242" i="7"/>
  <c r="BC242" i="7"/>
  <c r="BB242" i="7"/>
  <c r="BA242" i="7"/>
  <c r="BG242" i="7"/>
  <c r="BE242" i="7"/>
  <c r="BD242" i="7"/>
  <c r="BC243" i="7"/>
  <c r="BB243" i="7"/>
  <c r="BA243" i="7"/>
  <c r="BF243" i="7"/>
  <c r="BG243" i="7"/>
  <c r="BF244" i="7"/>
  <c r="BC244" i="7"/>
  <c r="BB244" i="7"/>
  <c r="BA244" i="7"/>
  <c r="BH244" i="7"/>
  <c r="BG244" i="7"/>
  <c r="BE244" i="7"/>
  <c r="BD244" i="7"/>
  <c r="BF245" i="7"/>
  <c r="BC245" i="7"/>
  <c r="BB245" i="7"/>
  <c r="BA245" i="7"/>
  <c r="BH245" i="7"/>
  <c r="BG245" i="7"/>
  <c r="BE245" i="7"/>
  <c r="BD245" i="7"/>
  <c r="BF246" i="7"/>
  <c r="BC246" i="7"/>
  <c r="BB246" i="7"/>
  <c r="BA246" i="7"/>
  <c r="BH246" i="7"/>
  <c r="BG246" i="7"/>
  <c r="BE246" i="7"/>
  <c r="BD246" i="7"/>
  <c r="BC247" i="7"/>
  <c r="BB247" i="7"/>
  <c r="BA247" i="7"/>
  <c r="BF247" i="7"/>
  <c r="BG247" i="7"/>
  <c r="BC249" i="7"/>
  <c r="BB249" i="7"/>
  <c r="BA249" i="7"/>
  <c r="BF249" i="7"/>
  <c r="BA250" i="7"/>
  <c r="BB250" i="7"/>
  <c r="BC250" i="7"/>
  <c r="BD250" i="7"/>
  <c r="BE250" i="7"/>
  <c r="BF250" i="7"/>
  <c r="BG250" i="7"/>
  <c r="BH250" i="7"/>
  <c r="BF251" i="7"/>
  <c r="BC251" i="7"/>
  <c r="BB251" i="7"/>
  <c r="BA251" i="7"/>
  <c r="BH251" i="7"/>
  <c r="BG251" i="7"/>
  <c r="BE251" i="7"/>
  <c r="BD251" i="7"/>
  <c r="BC252" i="7"/>
  <c r="BB252" i="7"/>
  <c r="BA252" i="7"/>
  <c r="BF252" i="7"/>
  <c r="BF253" i="7"/>
  <c r="BC253" i="7"/>
  <c r="BB253" i="7"/>
  <c r="BA253" i="7"/>
  <c r="BG253" i="7"/>
  <c r="BE253" i="7"/>
  <c r="BD253" i="7"/>
  <c r="BC254" i="7"/>
  <c r="BB254" i="7"/>
  <c r="BA254" i="7"/>
  <c r="BF254" i="7"/>
  <c r="BC255" i="7"/>
  <c r="BB255" i="7"/>
  <c r="BA255" i="7"/>
  <c r="BF255" i="7"/>
  <c r="BG255" i="7"/>
  <c r="BF256" i="7"/>
  <c r="BC256" i="7"/>
  <c r="BB256" i="7"/>
  <c r="BA256" i="7"/>
  <c r="BG256" i="7"/>
  <c r="BE256" i="7"/>
  <c r="BD256" i="7"/>
  <c r="J25" i="2"/>
  <c r="BD227" i="7"/>
  <c r="BD268" i="7" s="1"/>
  <c r="AG227" i="7"/>
  <c r="J252" i="7"/>
  <c r="J63" i="2"/>
  <c r="J44" i="2"/>
  <c r="AG248" i="7"/>
  <c r="J39" i="2"/>
  <c r="BD243" i="7"/>
  <c r="AG243" i="7"/>
  <c r="J51" i="2"/>
  <c r="BD255" i="7"/>
  <c r="AG255" i="7"/>
  <c r="K51" i="2"/>
  <c r="BE255" i="7"/>
  <c r="AH255" i="7"/>
  <c r="K39" i="2"/>
  <c r="BE243" i="7"/>
  <c r="BJ324" i="7" s="1"/>
  <c r="AH243" i="7"/>
  <c r="K44" i="2"/>
  <c r="AH248" i="7"/>
  <c r="O113" i="1"/>
  <c r="BC219" i="7"/>
  <c r="BB219" i="7"/>
  <c r="BA219" i="7"/>
  <c r="BF219" i="7"/>
  <c r="BC218" i="7"/>
  <c r="BB218" i="7"/>
  <c r="BA218" i="7"/>
  <c r="BF218" i="7"/>
  <c r="BF188" i="7"/>
  <c r="BC188" i="7"/>
  <c r="BB188" i="7"/>
  <c r="BA188" i="7"/>
  <c r="BF189" i="7"/>
  <c r="BC189" i="7"/>
  <c r="BB189" i="7"/>
  <c r="BA189" i="7"/>
  <c r="BD190" i="7"/>
  <c r="BE190" i="7"/>
  <c r="BF190" i="7"/>
  <c r="BG190" i="7"/>
  <c r="BH190" i="7"/>
  <c r="BC190" i="7"/>
  <c r="BB190" i="7"/>
  <c r="BA190" i="7"/>
  <c r="AX190" i="7"/>
  <c r="BC191" i="7"/>
  <c r="BB191" i="7"/>
  <c r="BA191" i="7"/>
  <c r="BG191" i="7"/>
  <c r="BF191" i="7"/>
  <c r="BH191" i="7"/>
  <c r="BE191" i="7"/>
  <c r="BD191" i="7"/>
  <c r="BC192" i="7"/>
  <c r="BB192" i="7"/>
  <c r="BA192" i="7"/>
  <c r="BG192" i="7"/>
  <c r="BF192" i="7"/>
  <c r="BF193" i="7"/>
  <c r="BC193" i="7"/>
  <c r="BB193" i="7"/>
  <c r="BA193" i="7"/>
  <c r="BA194" i="7"/>
  <c r="BB194" i="7"/>
  <c r="BC194" i="7"/>
  <c r="BD194" i="7"/>
  <c r="BE194" i="7"/>
  <c r="BF194" i="7"/>
  <c r="BG194" i="7"/>
  <c r="BF195" i="7"/>
  <c r="BC195" i="7"/>
  <c r="BB195" i="7"/>
  <c r="BA195" i="7"/>
  <c r="BC196" i="7"/>
  <c r="BB196" i="7"/>
  <c r="BA196" i="7"/>
  <c r="BF196" i="7"/>
  <c r="BF197" i="7"/>
  <c r="BC197" i="7"/>
  <c r="BB197" i="7"/>
  <c r="BA197" i="7"/>
  <c r="BG197" i="7"/>
  <c r="BC199" i="7"/>
  <c r="BB199" i="7"/>
  <c r="BA199" i="7"/>
  <c r="BG199" i="7"/>
  <c r="BF199" i="7"/>
  <c r="BC200" i="7"/>
  <c r="BB200" i="7"/>
  <c r="BA200" i="7"/>
  <c r="BG200" i="7"/>
  <c r="BF200" i="7"/>
  <c r="BF201" i="7"/>
  <c r="BC201" i="7"/>
  <c r="BB201" i="7"/>
  <c r="BA201" i="7"/>
  <c r="BG201" i="7"/>
  <c r="BC202" i="7"/>
  <c r="BB202" i="7"/>
  <c r="BA202" i="7"/>
  <c r="BG202" i="7"/>
  <c r="BF202" i="7"/>
  <c r="BD203" i="7"/>
  <c r="BE203" i="7"/>
  <c r="BF203" i="7"/>
  <c r="BC203" i="7"/>
  <c r="BB203" i="7"/>
  <c r="BA203" i="7"/>
  <c r="BC204" i="7"/>
  <c r="BB204" i="7"/>
  <c r="BA204" i="7"/>
  <c r="BF204" i="7"/>
  <c r="BC206" i="7"/>
  <c r="BB206" i="7"/>
  <c r="BA206" i="7"/>
  <c r="BG206" i="7"/>
  <c r="BF206" i="7"/>
  <c r="BC207" i="7"/>
  <c r="BB207" i="7"/>
  <c r="BA207" i="7"/>
  <c r="BF207" i="7"/>
  <c r="BG207" i="7"/>
  <c r="BC209" i="7"/>
  <c r="BB209" i="7"/>
  <c r="BA209" i="7"/>
  <c r="BF209" i="7"/>
  <c r="BC210" i="7"/>
  <c r="BB210" i="7"/>
  <c r="BA210" i="7"/>
  <c r="BG210" i="7"/>
  <c r="BF210" i="7"/>
  <c r="BF211" i="7"/>
  <c r="BC211" i="7"/>
  <c r="BB211" i="7"/>
  <c r="BA211" i="7"/>
  <c r="BG211" i="7"/>
  <c r="BC212" i="7"/>
  <c r="BB212" i="7"/>
  <c r="BA212" i="7"/>
  <c r="BF212" i="7"/>
  <c r="BE212" i="7"/>
  <c r="BJ322" i="7" s="1"/>
  <c r="BD212" i="7"/>
  <c r="BC213" i="7"/>
  <c r="BB213" i="7"/>
  <c r="BA213" i="7"/>
  <c r="BF213" i="7"/>
  <c r="BE213" i="7"/>
  <c r="BD213" i="7"/>
  <c r="BG213" i="7"/>
  <c r="BC214" i="7"/>
  <c r="BB214" i="7"/>
  <c r="BA214" i="7"/>
  <c r="BF214" i="7"/>
  <c r="BE214" i="7"/>
  <c r="BD214" i="7"/>
  <c r="BC216" i="7"/>
  <c r="BB216" i="7"/>
  <c r="BA216" i="7"/>
  <c r="BF216" i="7"/>
  <c r="BC217" i="7"/>
  <c r="BB217" i="7"/>
  <c r="BA217" i="7"/>
  <c r="BG217" i="7"/>
  <c r="BF217" i="7"/>
  <c r="BE217" i="7"/>
  <c r="BD217" i="7"/>
  <c r="BC187" i="7"/>
  <c r="BB187" i="7"/>
  <c r="BA187" i="7"/>
  <c r="BF187" i="7"/>
  <c r="BF186" i="7"/>
  <c r="BC186" i="7"/>
  <c r="BB186" i="7"/>
  <c r="BA186" i="7"/>
  <c r="BD186" i="7"/>
  <c r="BF185" i="7"/>
  <c r="BC185" i="7"/>
  <c r="BB185" i="7"/>
  <c r="BA185" i="7"/>
  <c r="BF183" i="7"/>
  <c r="BC183" i="7"/>
  <c r="BB183" i="7"/>
  <c r="BA183" i="7"/>
  <c r="BD182" i="7"/>
  <c r="BE182" i="7"/>
  <c r="BG182" i="7"/>
  <c r="BH182" i="7"/>
  <c r="BF182" i="7"/>
  <c r="BC182" i="7"/>
  <c r="BB182" i="7"/>
  <c r="BA182" i="7"/>
  <c r="BF181" i="7"/>
  <c r="BC181" i="7"/>
  <c r="BB181" i="7"/>
  <c r="BA181" i="7"/>
  <c r="BF180" i="7"/>
  <c r="BC180" i="7"/>
  <c r="BB180" i="7"/>
  <c r="BA180" i="7"/>
  <c r="BF179" i="7"/>
  <c r="BC179" i="7"/>
  <c r="BB179" i="7"/>
  <c r="BA179" i="7"/>
  <c r="BF178" i="7"/>
  <c r="BD178" i="7"/>
  <c r="BC178" i="7"/>
  <c r="BB178" i="7"/>
  <c r="BA178" i="7"/>
  <c r="BF177" i="7"/>
  <c r="BC177" i="7"/>
  <c r="BB177" i="7"/>
  <c r="BA177" i="7"/>
  <c r="AZ174" i="7"/>
  <c r="BF174" i="7"/>
  <c r="BC174" i="7"/>
  <c r="BB174" i="7"/>
  <c r="BA174" i="7"/>
  <c r="AY174" i="7"/>
  <c r="BA176" i="7"/>
  <c r="BB176" i="7"/>
  <c r="BC176" i="7"/>
  <c r="BD176" i="7"/>
  <c r="BE176" i="7"/>
  <c r="BF176" i="7"/>
  <c r="BF169" i="7"/>
  <c r="BC169" i="7"/>
  <c r="BB169" i="7"/>
  <c r="BA169" i="7"/>
  <c r="BF170" i="7"/>
  <c r="BC170" i="7"/>
  <c r="BB170" i="7"/>
  <c r="BA170" i="7"/>
  <c r="BF167" i="7"/>
  <c r="BD167" i="7"/>
  <c r="BC167" i="7"/>
  <c r="BB167" i="7"/>
  <c r="BA167" i="7"/>
  <c r="BF165" i="7"/>
  <c r="BC165" i="7"/>
  <c r="BB165" i="7"/>
  <c r="BA165" i="7"/>
  <c r="BK161" i="7"/>
  <c r="BL161" i="7"/>
  <c r="BM161" i="7"/>
  <c r="BN161" i="7"/>
  <c r="BO161" i="7"/>
  <c r="BP161" i="7"/>
  <c r="BC161" i="7"/>
  <c r="BB161" i="7"/>
  <c r="BA161" i="7"/>
  <c r="BF161" i="7"/>
  <c r="BC162" i="7"/>
  <c r="BB162" i="7"/>
  <c r="BA162" i="7"/>
  <c r="BF162" i="7"/>
  <c r="BF163" i="7"/>
  <c r="BC163" i="7"/>
  <c r="BB163" i="7"/>
  <c r="BA163" i="7"/>
  <c r="BD163" i="7"/>
  <c r="BF164" i="7"/>
  <c r="BC164" i="7"/>
  <c r="BB164" i="7"/>
  <c r="BA164" i="7"/>
  <c r="BK160" i="7"/>
  <c r="BL160" i="7"/>
  <c r="BM160" i="7"/>
  <c r="BN160" i="7"/>
  <c r="BO160" i="7"/>
  <c r="BP160" i="7"/>
  <c r="BF160" i="7"/>
  <c r="BC160" i="7"/>
  <c r="BB160" i="7"/>
  <c r="BA160" i="7"/>
  <c r="K48" i="2"/>
  <c r="AG48" i="2"/>
  <c r="BE252" i="7"/>
  <c r="AH252" i="7"/>
  <c r="BA248" i="7"/>
  <c r="BB248" i="7"/>
  <c r="BC248" i="7"/>
  <c r="BD248" i="7"/>
  <c r="BE248" i="7"/>
  <c r="BF248" i="7"/>
  <c r="BG248" i="7"/>
  <c r="O134" i="1"/>
  <c r="J141" i="1"/>
  <c r="J50" i="2"/>
  <c r="AF50" i="2"/>
  <c r="BD254" i="7"/>
  <c r="AG254" i="7"/>
  <c r="J144" i="1"/>
  <c r="J53" i="2"/>
  <c r="AF53" i="2"/>
  <c r="BD257" i="7"/>
  <c r="AG257" i="7"/>
  <c r="J147" i="1"/>
  <c r="J56" i="2"/>
  <c r="AF56" i="2"/>
  <c r="BD260" i="7"/>
  <c r="J150" i="1"/>
  <c r="J59" i="2"/>
  <c r="AF59" i="2"/>
  <c r="BD263" i="7"/>
  <c r="AG263" i="7"/>
  <c r="J152" i="1"/>
  <c r="J61" i="2"/>
  <c r="AF61" i="2"/>
  <c r="BD265" i="7"/>
  <c r="AG265" i="7"/>
  <c r="J45" i="2"/>
  <c r="BD249" i="7"/>
  <c r="AG249" i="7"/>
  <c r="J43" i="2"/>
  <c r="AF43" i="2"/>
  <c r="BD247" i="7"/>
  <c r="AG247" i="7"/>
  <c r="K141" i="1"/>
  <c r="K50" i="2"/>
  <c r="AG50" i="2"/>
  <c r="BE254" i="7"/>
  <c r="AH254" i="7"/>
  <c r="K144" i="1"/>
  <c r="K53" i="2"/>
  <c r="AG53" i="2"/>
  <c r="BE257" i="7"/>
  <c r="AH257" i="7"/>
  <c r="K147" i="1"/>
  <c r="K56" i="2"/>
  <c r="AG56" i="2"/>
  <c r="BE260" i="7"/>
  <c r="K150" i="1"/>
  <c r="K59" i="2"/>
  <c r="AG59" i="2"/>
  <c r="BE263" i="7"/>
  <c r="AH263" i="7"/>
  <c r="K61" i="2"/>
  <c r="AG61" i="2"/>
  <c r="BE265" i="7"/>
  <c r="AH265" i="7"/>
  <c r="K136" i="1"/>
  <c r="K45" i="2"/>
  <c r="BE249" i="7"/>
  <c r="AH249" i="7"/>
  <c r="K43" i="2"/>
  <c r="AG43" i="2"/>
  <c r="BE247" i="7"/>
  <c r="AH247" i="7"/>
  <c r="S122" i="1"/>
  <c r="S121" i="1"/>
  <c r="T122" i="1"/>
  <c r="T121" i="1"/>
  <c r="U122" i="1"/>
  <c r="U121" i="1"/>
  <c r="J26" i="1"/>
  <c r="I54" i="1"/>
  <c r="I52" i="1" s="1"/>
  <c r="M27" i="1"/>
  <c r="O27" i="1" s="1"/>
  <c r="P27" i="1" s="1"/>
  <c r="Q27" i="1" s="1"/>
  <c r="R27" i="1" s="1"/>
  <c r="S27" i="1" s="1"/>
  <c r="T27" i="1" s="1"/>
  <c r="U27" i="1" s="1"/>
  <c r="V27" i="1" s="1"/>
  <c r="L27" i="1"/>
  <c r="N27" i="1" s="1"/>
  <c r="D234" i="7"/>
  <c r="P17" i="2"/>
  <c r="AM263" i="7"/>
  <c r="C68" i="1"/>
  <c r="C124" i="1" s="1"/>
  <c r="U82" i="1"/>
  <c r="R80" i="1"/>
  <c r="S80" i="1"/>
  <c r="V64" i="1"/>
  <c r="V80" i="1"/>
  <c r="S70" i="1"/>
  <c r="S150" i="1"/>
  <c r="Q68" i="1"/>
  <c r="Q124" i="1" s="1"/>
  <c r="O66" i="1"/>
  <c r="O122" i="1" s="1"/>
  <c r="R58" i="1"/>
  <c r="Y264" i="7"/>
  <c r="AL264" i="7"/>
  <c r="AM218" i="7"/>
  <c r="AX244" i="7"/>
  <c r="AY254" i="7"/>
  <c r="AX256" i="7"/>
  <c r="AV238" i="7"/>
  <c r="AB218" i="7"/>
  <c r="T64" i="1"/>
  <c r="B70" i="1"/>
  <c r="Z264" i="7"/>
  <c r="AA218" i="7"/>
  <c r="BH256" i="7"/>
  <c r="Y263" i="7"/>
  <c r="B82" i="1"/>
  <c r="B138" i="1" s="1"/>
  <c r="V82" i="1"/>
  <c r="Q70" i="1"/>
  <c r="U70" i="1"/>
  <c r="B78" i="1"/>
  <c r="B134" i="1" s="1"/>
  <c r="V66" i="1"/>
  <c r="U64" i="1"/>
  <c r="P70" i="1"/>
  <c r="P126" i="1" s="1"/>
  <c r="AY236" i="7"/>
  <c r="AY238" i="7"/>
  <c r="BH238" i="7"/>
  <c r="AY242" i="7"/>
  <c r="BH242" i="7"/>
  <c r="AV258" i="7"/>
  <c r="AW258" i="7"/>
  <c r="BH258" i="7"/>
  <c r="BH248" i="7"/>
  <c r="B68" i="1"/>
  <c r="B124" i="1" s="1"/>
  <c r="O70" i="1"/>
  <c r="O126" i="1" s="1"/>
  <c r="O77" i="1"/>
  <c r="O133" i="1" s="1"/>
  <c r="S78" i="1"/>
  <c r="S77" i="1"/>
  <c r="U77" i="1"/>
  <c r="AB263" i="7"/>
  <c r="U58" i="1"/>
  <c r="V58" i="1"/>
  <c r="Q78" i="1"/>
  <c r="D66" i="1"/>
  <c r="P68" i="1"/>
  <c r="P124" i="1" s="1"/>
  <c r="AM257" i="7"/>
  <c r="U78" i="1"/>
  <c r="P66" i="1"/>
  <c r="P122" i="1" s="1"/>
  <c r="AK264" i="7"/>
  <c r="Y257" i="7"/>
  <c r="T144" i="1" s="1"/>
  <c r="Y218" i="7"/>
  <c r="BI236" i="7"/>
  <c r="BI238" i="7"/>
  <c r="BI242" i="7"/>
  <c r="AX248" i="7"/>
  <c r="BI248" i="7"/>
  <c r="AX258" i="7"/>
  <c r="BI258" i="7"/>
  <c r="AV242" i="7"/>
  <c r="O80" i="1"/>
  <c r="O136" i="1" s="1"/>
  <c r="U80" i="1"/>
  <c r="T70" i="1"/>
  <c r="C80" i="1"/>
  <c r="R68" i="1"/>
  <c r="O82" i="1"/>
  <c r="O138" i="1" s="1"/>
  <c r="T68" i="1"/>
  <c r="BI244" i="7"/>
  <c r="AV236" i="7"/>
  <c r="T58" i="1"/>
  <c r="Q77" i="1"/>
  <c r="R82" i="1"/>
  <c r="S82" i="1"/>
  <c r="C82" i="1"/>
  <c r="C138" i="1" s="1"/>
  <c r="R70" i="1"/>
  <c r="Q58" i="1"/>
  <c r="AJ264" i="7"/>
  <c r="AY248" i="7"/>
  <c r="AY258" i="7"/>
  <c r="AX260" i="7"/>
  <c r="BI254" i="7"/>
  <c r="AA257" i="7"/>
  <c r="D89" i="1"/>
  <c r="D145" i="1" s="1"/>
  <c r="AW236" i="7"/>
  <c r="AW238" i="7"/>
  <c r="AW242" i="7"/>
  <c r="AW248" i="7"/>
  <c r="Q64" i="1"/>
  <c r="R77" i="1"/>
  <c r="AM258" i="7"/>
  <c r="AB257" i="7"/>
  <c r="U83" i="1"/>
  <c r="AX254" i="7"/>
  <c r="U67" i="1"/>
  <c r="Q79" i="1"/>
  <c r="Q60" i="1"/>
  <c r="R60" i="1"/>
  <c r="S60" i="1"/>
  <c r="V72" i="1"/>
  <c r="AB265" i="7"/>
  <c r="V83" i="1"/>
  <c r="D83" i="1"/>
  <c r="D139" i="1" s="1"/>
  <c r="U81" i="1"/>
  <c r="C81" i="1"/>
  <c r="C137" i="1" s="1"/>
  <c r="S71" i="1"/>
  <c r="C72" i="1"/>
  <c r="C128" i="1" s="1"/>
  <c r="D96" i="1"/>
  <c r="D152" i="1" s="1"/>
  <c r="T83" i="1"/>
  <c r="AY260" i="7"/>
  <c r="BI263" i="7"/>
  <c r="C96" i="1"/>
  <c r="B81" i="1"/>
  <c r="B137" i="1" s="1"/>
  <c r="T79" i="1"/>
  <c r="P67" i="1"/>
  <c r="P123" i="1" s="1"/>
  <c r="Q67" i="1"/>
  <c r="Q123" i="1" s="1"/>
  <c r="R67" i="1"/>
  <c r="R123" i="1" s="1"/>
  <c r="AL258" i="7"/>
  <c r="V89" i="1"/>
  <c r="B69" i="1"/>
  <c r="B125" i="1" s="1"/>
  <c r="D67" i="1"/>
  <c r="D123" i="1" s="1"/>
  <c r="O67" i="1"/>
  <c r="O123" i="1" s="1"/>
  <c r="S89" i="1"/>
  <c r="S145" i="1" s="1"/>
  <c r="U79" i="1"/>
  <c r="B79" i="1"/>
  <c r="B135" i="1" s="1"/>
  <c r="P79" i="1"/>
  <c r="P135" i="1" s="1"/>
  <c r="V81" i="1"/>
  <c r="T69" i="1"/>
  <c r="U69" i="1"/>
  <c r="V69" i="1"/>
  <c r="U72" i="1"/>
  <c r="AK258" i="7"/>
  <c r="R89" i="1"/>
  <c r="R145" i="1" s="1"/>
  <c r="P83" i="1"/>
  <c r="P139" i="1" s="1"/>
  <c r="O17" i="2"/>
  <c r="V59" i="1"/>
  <c r="S79" i="1"/>
  <c r="T67" i="1"/>
  <c r="P81" i="1"/>
  <c r="P137" i="1" s="1"/>
  <c r="V67" i="1"/>
  <c r="R81" i="1"/>
  <c r="Q69" i="1"/>
  <c r="R69" i="1"/>
  <c r="S69" i="1"/>
  <c r="AA258" i="7"/>
  <c r="AB258" i="7"/>
  <c r="C71" i="1"/>
  <c r="C127" i="1" s="1"/>
  <c r="Q89" i="1"/>
  <c r="Q145" i="1" s="1"/>
  <c r="O83" i="1"/>
  <c r="O139" i="1" s="1"/>
  <c r="BI256" i="7"/>
  <c r="AV256" i="7"/>
  <c r="P96" i="1"/>
  <c r="P152" i="1" s="1"/>
  <c r="C67" i="1"/>
  <c r="C123" i="1" s="1"/>
  <c r="R79" i="1"/>
  <c r="T81" i="1"/>
  <c r="Y258" i="7"/>
  <c r="Z258" i="7"/>
  <c r="U71" i="1"/>
  <c r="V96" i="1"/>
  <c r="P89" i="1"/>
  <c r="P145" i="1" s="1"/>
  <c r="M83" i="1"/>
  <c r="M139" i="1" s="1"/>
  <c r="AX263" i="7"/>
  <c r="V79" i="1"/>
  <c r="B67" i="1"/>
  <c r="B123" i="1" s="1"/>
  <c r="AL265" i="7"/>
  <c r="U96" i="1"/>
  <c r="K83" i="1"/>
  <c r="K139" i="1" s="1"/>
  <c r="Y265" i="7"/>
  <c r="R59" i="1"/>
  <c r="S59" i="1"/>
  <c r="C79" i="1"/>
  <c r="C135" i="1" s="1"/>
  <c r="S96" i="1"/>
  <c r="S152" i="1" s="1"/>
  <c r="AW256" i="7"/>
  <c r="P62" i="2"/>
  <c r="P64" i="2" s="1"/>
  <c r="B96" i="1"/>
  <c r="B152" i="1" s="1"/>
  <c r="E96" i="1"/>
  <c r="E152" i="1" s="1"/>
  <c r="S86" i="1"/>
  <c r="O62" i="2"/>
  <c r="O64" i="2" s="1"/>
  <c r="T96" i="1"/>
  <c r="B89" i="1"/>
  <c r="B145" i="1" s="1"/>
  <c r="E89" i="1"/>
  <c r="E145" i="1" s="1"/>
  <c r="R96" i="1"/>
  <c r="R152" i="1" s="1"/>
  <c r="U89" i="1"/>
  <c r="C89" i="1"/>
  <c r="C145" i="1" s="1"/>
  <c r="AA265" i="7"/>
  <c r="AM265" i="7"/>
  <c r="AL62" i="2"/>
  <c r="AL63" i="2" s="1"/>
  <c r="E62" i="2"/>
  <c r="E64" i="2" s="1"/>
  <c r="AN263" i="7"/>
  <c r="AO263" i="7"/>
  <c r="AP263" i="7"/>
  <c r="AQ263" i="7"/>
  <c r="AR263" i="7"/>
  <c r="AS263" i="7"/>
  <c r="AN264" i="7"/>
  <c r="AO264" i="7"/>
  <c r="AP264" i="7"/>
  <c r="AQ264" i="7"/>
  <c r="AR264" i="7"/>
  <c r="AS264" i="7"/>
  <c r="AN265" i="7"/>
  <c r="AO265" i="7"/>
  <c r="AP265" i="7"/>
  <c r="AQ265" i="7"/>
  <c r="AR265" i="7"/>
  <c r="AS265" i="7"/>
  <c r="AN257" i="7"/>
  <c r="AO257" i="7"/>
  <c r="AP257" i="7"/>
  <c r="AQ257" i="7"/>
  <c r="AR257" i="7"/>
  <c r="AS257" i="7"/>
  <c r="AN258" i="7"/>
  <c r="AO258" i="7"/>
  <c r="AP258" i="7"/>
  <c r="AQ258" i="7"/>
  <c r="AR258" i="7"/>
  <c r="AS258" i="7"/>
  <c r="BK224" i="7"/>
  <c r="BL224" i="7"/>
  <c r="BM224" i="7"/>
  <c r="BN224" i="7"/>
  <c r="BO224" i="7"/>
  <c r="BP224" i="7"/>
  <c r="BJ224" i="7"/>
  <c r="AN224" i="7"/>
  <c r="AO224" i="7"/>
  <c r="AP224" i="7"/>
  <c r="AQ224" i="7"/>
  <c r="AR224" i="7"/>
  <c r="AS224" i="7"/>
  <c r="BK225" i="7"/>
  <c r="BL225" i="7"/>
  <c r="BM225" i="7"/>
  <c r="BN225" i="7"/>
  <c r="BO225" i="7"/>
  <c r="BP225" i="7"/>
  <c r="BJ225" i="7"/>
  <c r="AN225" i="7"/>
  <c r="AO225" i="7"/>
  <c r="AP225" i="7"/>
  <c r="AQ225" i="7"/>
  <c r="AR225" i="7"/>
  <c r="AS225" i="7"/>
  <c r="BK226" i="7"/>
  <c r="BL226" i="7"/>
  <c r="BM226" i="7"/>
  <c r="BN226" i="7"/>
  <c r="BO226" i="7"/>
  <c r="BP226" i="7"/>
  <c r="BJ226" i="7"/>
  <c r="AN226" i="7"/>
  <c r="AO226" i="7"/>
  <c r="AP226" i="7"/>
  <c r="AQ226" i="7"/>
  <c r="AR226" i="7"/>
  <c r="AS226" i="7"/>
  <c r="BK227" i="7"/>
  <c r="BK268" i="7" s="1"/>
  <c r="BL227" i="7"/>
  <c r="BL268" i="7" s="1"/>
  <c r="BM227" i="7"/>
  <c r="BM268" i="7" s="1"/>
  <c r="BN227" i="7"/>
  <c r="BN268" i="7" s="1"/>
  <c r="BO227" i="7"/>
  <c r="BO268" i="7" s="1"/>
  <c r="BP227" i="7"/>
  <c r="BP268" i="7" s="1"/>
  <c r="BJ227" i="7"/>
  <c r="BJ268" i="7" s="1"/>
  <c r="AN227" i="7"/>
  <c r="AO227" i="7"/>
  <c r="AP227" i="7"/>
  <c r="AQ227" i="7"/>
  <c r="AR227" i="7"/>
  <c r="AS227" i="7"/>
  <c r="BK228" i="7"/>
  <c r="BL228" i="7"/>
  <c r="BM228" i="7"/>
  <c r="BN228" i="7"/>
  <c r="BO228" i="7"/>
  <c r="BP228" i="7"/>
  <c r="BJ228" i="7"/>
  <c r="AN228" i="7"/>
  <c r="AO228" i="7"/>
  <c r="AP228" i="7"/>
  <c r="AQ228" i="7"/>
  <c r="AR228" i="7"/>
  <c r="AS228" i="7"/>
  <c r="BK229" i="7"/>
  <c r="BL229" i="7"/>
  <c r="BM229" i="7"/>
  <c r="BN229" i="7"/>
  <c r="BO229" i="7"/>
  <c r="BP229" i="7"/>
  <c r="BJ229" i="7"/>
  <c r="AN229" i="7"/>
  <c r="AO229" i="7"/>
  <c r="AP229" i="7"/>
  <c r="AQ229" i="7"/>
  <c r="AR229" i="7"/>
  <c r="AS229" i="7"/>
  <c r="BK230" i="7"/>
  <c r="BL230" i="7"/>
  <c r="BM230" i="7"/>
  <c r="BN230" i="7"/>
  <c r="BO230" i="7"/>
  <c r="BP230" i="7"/>
  <c r="BJ230" i="7"/>
  <c r="AN230" i="7"/>
  <c r="AO230" i="7"/>
  <c r="AP230" i="7"/>
  <c r="AQ230" i="7"/>
  <c r="AR230" i="7"/>
  <c r="AS230" i="7"/>
  <c r="BK231" i="7"/>
  <c r="BL231" i="7"/>
  <c r="BM231" i="7"/>
  <c r="BN231" i="7"/>
  <c r="BO231" i="7"/>
  <c r="BP231" i="7"/>
  <c r="BJ231" i="7"/>
  <c r="AN231" i="7"/>
  <c r="AO231" i="7"/>
  <c r="AP231" i="7"/>
  <c r="AQ231" i="7"/>
  <c r="AR231" i="7"/>
  <c r="AS231" i="7"/>
  <c r="AN234" i="7"/>
  <c r="AO234" i="7"/>
  <c r="AP234" i="7"/>
  <c r="AQ234" i="7"/>
  <c r="AR234" i="7"/>
  <c r="AS234" i="7"/>
  <c r="AN236" i="7"/>
  <c r="AO236" i="7"/>
  <c r="AP236" i="7"/>
  <c r="AQ236" i="7"/>
  <c r="AR236" i="7"/>
  <c r="AS236" i="7"/>
  <c r="AN237" i="7"/>
  <c r="AO237" i="7"/>
  <c r="AP237" i="7"/>
  <c r="AQ237" i="7"/>
  <c r="AR237" i="7"/>
  <c r="AS237" i="7"/>
  <c r="AN238" i="7"/>
  <c r="AO238" i="7"/>
  <c r="AP238" i="7"/>
  <c r="AQ238" i="7"/>
  <c r="AR238" i="7"/>
  <c r="AS238" i="7"/>
  <c r="AN239" i="7"/>
  <c r="AO239" i="7"/>
  <c r="AP239" i="7"/>
  <c r="AQ239" i="7"/>
  <c r="AR239" i="7"/>
  <c r="AS239" i="7"/>
  <c r="AN240" i="7"/>
  <c r="AO240" i="7"/>
  <c r="AP240" i="7"/>
  <c r="AQ240" i="7"/>
  <c r="AR240" i="7"/>
  <c r="AS240" i="7"/>
  <c r="AN241" i="7"/>
  <c r="AO241" i="7"/>
  <c r="AP241" i="7"/>
  <c r="AQ241" i="7"/>
  <c r="AR241" i="7"/>
  <c r="AS241" i="7"/>
  <c r="AN242" i="7"/>
  <c r="AO242" i="7"/>
  <c r="AP242" i="7"/>
  <c r="AQ242" i="7"/>
  <c r="AR242" i="7"/>
  <c r="AS242" i="7"/>
  <c r="AN243" i="7"/>
  <c r="AO243" i="7"/>
  <c r="AP243" i="7"/>
  <c r="AQ243" i="7"/>
  <c r="AR243" i="7"/>
  <c r="AS243" i="7"/>
  <c r="AN244" i="7"/>
  <c r="AO244" i="7"/>
  <c r="AP244" i="7"/>
  <c r="AQ244" i="7"/>
  <c r="AR244" i="7"/>
  <c r="AS244" i="7"/>
  <c r="AN245" i="7"/>
  <c r="AO245" i="7"/>
  <c r="AP245" i="7"/>
  <c r="AQ245" i="7"/>
  <c r="AR245" i="7"/>
  <c r="AS245" i="7"/>
  <c r="AN246" i="7"/>
  <c r="AO246" i="7"/>
  <c r="AP246" i="7"/>
  <c r="AQ246" i="7"/>
  <c r="AR246" i="7"/>
  <c r="AS246" i="7"/>
  <c r="AN247" i="7"/>
  <c r="AO247" i="7"/>
  <c r="AP247" i="7"/>
  <c r="AQ247" i="7"/>
  <c r="AR247" i="7"/>
  <c r="AS247" i="7"/>
  <c r="AN248" i="7"/>
  <c r="AO248" i="7"/>
  <c r="AP248" i="7"/>
  <c r="AQ248" i="7"/>
  <c r="AR248" i="7"/>
  <c r="AS248" i="7"/>
  <c r="AN249" i="7"/>
  <c r="AO249" i="7"/>
  <c r="AP249" i="7"/>
  <c r="AQ249" i="7"/>
  <c r="AR249" i="7"/>
  <c r="AS249" i="7"/>
  <c r="AN250" i="7"/>
  <c r="AO250" i="7"/>
  <c r="AP250" i="7"/>
  <c r="AQ250" i="7"/>
  <c r="AR250" i="7"/>
  <c r="AS250" i="7"/>
  <c r="AN251" i="7"/>
  <c r="AO251" i="7"/>
  <c r="AP251" i="7"/>
  <c r="AQ251" i="7"/>
  <c r="AR251" i="7"/>
  <c r="AS251" i="7"/>
  <c r="AN252" i="7"/>
  <c r="AO252" i="7"/>
  <c r="AP252" i="7"/>
  <c r="AQ252" i="7"/>
  <c r="AR252" i="7"/>
  <c r="AS252" i="7"/>
  <c r="AN253" i="7"/>
  <c r="AO253" i="7"/>
  <c r="AP253" i="7"/>
  <c r="AQ253" i="7"/>
  <c r="AR253" i="7"/>
  <c r="AS253" i="7"/>
  <c r="AN254" i="7"/>
  <c r="AO254" i="7"/>
  <c r="AP254" i="7"/>
  <c r="AQ254" i="7"/>
  <c r="AR254" i="7"/>
  <c r="AS254" i="7"/>
  <c r="AN255" i="7"/>
  <c r="AO255" i="7"/>
  <c r="AP255" i="7"/>
  <c r="AQ255" i="7"/>
  <c r="AR255" i="7"/>
  <c r="AS255" i="7"/>
  <c r="AN256" i="7"/>
  <c r="AO256" i="7"/>
  <c r="AP256" i="7"/>
  <c r="AQ256" i="7"/>
  <c r="AR256" i="7"/>
  <c r="AS256" i="7"/>
  <c r="AC219" i="7"/>
  <c r="AN219" i="7"/>
  <c r="AO219" i="7"/>
  <c r="AP219" i="7"/>
  <c r="AQ219" i="7"/>
  <c r="AR219" i="7"/>
  <c r="AS219" i="7"/>
  <c r="AC218" i="7"/>
  <c r="AN218" i="7"/>
  <c r="AO218" i="7"/>
  <c r="AP218" i="7"/>
  <c r="AQ218" i="7"/>
  <c r="AR218" i="7"/>
  <c r="AS218" i="7"/>
  <c r="AC216" i="7"/>
  <c r="AN216" i="7"/>
  <c r="AO216" i="7"/>
  <c r="AP216" i="7"/>
  <c r="AQ216" i="7"/>
  <c r="AR216" i="7"/>
  <c r="AS216" i="7"/>
  <c r="AC217" i="7"/>
  <c r="AN217" i="7"/>
  <c r="AO217" i="7"/>
  <c r="AP217" i="7"/>
  <c r="AQ217" i="7"/>
  <c r="AR217" i="7"/>
  <c r="AS217" i="7"/>
  <c r="BK263" i="7"/>
  <c r="BL263" i="7"/>
  <c r="BM263" i="7"/>
  <c r="BN263" i="7"/>
  <c r="BO263" i="7"/>
  <c r="BP263" i="7"/>
  <c r="BJ263" i="7"/>
  <c r="BK264" i="7"/>
  <c r="BL264" i="7"/>
  <c r="BM264" i="7"/>
  <c r="BN264" i="7"/>
  <c r="BO264" i="7"/>
  <c r="BP264" i="7"/>
  <c r="BJ264" i="7"/>
  <c r="BK265" i="7"/>
  <c r="BL265" i="7"/>
  <c r="BM265" i="7"/>
  <c r="BN265" i="7"/>
  <c r="BO265" i="7"/>
  <c r="BP265" i="7"/>
  <c r="BJ265" i="7"/>
  <c r="BK257" i="7"/>
  <c r="BL257" i="7"/>
  <c r="BM257" i="7"/>
  <c r="BN257" i="7"/>
  <c r="BO257" i="7"/>
  <c r="BP257" i="7"/>
  <c r="BJ257" i="7"/>
  <c r="BK258" i="7"/>
  <c r="BL258" i="7"/>
  <c r="BM258" i="7"/>
  <c r="BN258" i="7"/>
  <c r="BO258" i="7"/>
  <c r="BP258" i="7"/>
  <c r="BJ258" i="7"/>
  <c r="BJ259" i="7"/>
  <c r="BK259" i="7"/>
  <c r="BL259" i="7"/>
  <c r="BM259" i="7"/>
  <c r="BN259" i="7"/>
  <c r="BO259" i="7"/>
  <c r="BP259" i="7"/>
  <c r="BK260" i="7"/>
  <c r="BL260" i="7"/>
  <c r="BM260" i="7"/>
  <c r="BN260" i="7"/>
  <c r="BO260" i="7"/>
  <c r="BP260" i="7"/>
  <c r="BJ260" i="7"/>
  <c r="BJ261" i="7"/>
  <c r="BK261" i="7"/>
  <c r="BL261" i="7"/>
  <c r="BM261" i="7"/>
  <c r="BN261" i="7"/>
  <c r="BO261" i="7"/>
  <c r="BP261" i="7"/>
  <c r="BJ262" i="7"/>
  <c r="BK262" i="7"/>
  <c r="BL262" i="7"/>
  <c r="BM262" i="7"/>
  <c r="BN262" i="7"/>
  <c r="BO262" i="7"/>
  <c r="BP262" i="7"/>
  <c r="BK234" i="7"/>
  <c r="BL234" i="7"/>
  <c r="BM234" i="7"/>
  <c r="BN234" i="7"/>
  <c r="BO234" i="7"/>
  <c r="BP234" i="7"/>
  <c r="BJ234" i="7"/>
  <c r="BK236" i="7"/>
  <c r="BL236" i="7"/>
  <c r="BM236" i="7"/>
  <c r="BN236" i="7"/>
  <c r="BO236" i="7"/>
  <c r="BP236" i="7"/>
  <c r="BJ236" i="7"/>
  <c r="BK237" i="7"/>
  <c r="BL237" i="7"/>
  <c r="BM237" i="7"/>
  <c r="BN237" i="7"/>
  <c r="BO237" i="7"/>
  <c r="BP237" i="7"/>
  <c r="BJ237" i="7"/>
  <c r="BK238" i="7"/>
  <c r="BL238" i="7"/>
  <c r="BM238" i="7"/>
  <c r="BN238" i="7"/>
  <c r="BO238" i="7"/>
  <c r="BP238" i="7"/>
  <c r="BJ238" i="7"/>
  <c r="BK239" i="7"/>
  <c r="BL239" i="7"/>
  <c r="BM239" i="7"/>
  <c r="BN239" i="7"/>
  <c r="BO239" i="7"/>
  <c r="BP239" i="7"/>
  <c r="BJ239" i="7"/>
  <c r="BK240" i="7"/>
  <c r="BL240" i="7"/>
  <c r="BM240" i="7"/>
  <c r="BN240" i="7"/>
  <c r="BO240" i="7"/>
  <c r="BP240" i="7"/>
  <c r="BJ240" i="7"/>
  <c r="BK241" i="7"/>
  <c r="BL241" i="7"/>
  <c r="BM241" i="7"/>
  <c r="BN241" i="7"/>
  <c r="BO241" i="7"/>
  <c r="BP241" i="7"/>
  <c r="BJ241" i="7"/>
  <c r="BK242" i="7"/>
  <c r="BL242" i="7"/>
  <c r="BM242" i="7"/>
  <c r="BN242" i="7"/>
  <c r="BO242" i="7"/>
  <c r="BP242" i="7"/>
  <c r="BJ242" i="7"/>
  <c r="BK243" i="7"/>
  <c r="BL243" i="7"/>
  <c r="BM243" i="7"/>
  <c r="BN243" i="7"/>
  <c r="BO243" i="7"/>
  <c r="BP243" i="7"/>
  <c r="BJ243" i="7"/>
  <c r="BK244" i="7"/>
  <c r="BL244" i="7"/>
  <c r="BM244" i="7"/>
  <c r="BN244" i="7"/>
  <c r="BO244" i="7"/>
  <c r="BP244" i="7"/>
  <c r="BJ244" i="7"/>
  <c r="BK245" i="7"/>
  <c r="BL245" i="7"/>
  <c r="BM245" i="7"/>
  <c r="BN245" i="7"/>
  <c r="BO245" i="7"/>
  <c r="BP245" i="7"/>
  <c r="BJ245" i="7"/>
  <c r="BK246" i="7"/>
  <c r="BL246" i="7"/>
  <c r="BM246" i="7"/>
  <c r="BN246" i="7"/>
  <c r="BO246" i="7"/>
  <c r="BP246" i="7"/>
  <c r="BJ246" i="7"/>
  <c r="BK247" i="7"/>
  <c r="BL247" i="7"/>
  <c r="BM247" i="7"/>
  <c r="BN247" i="7"/>
  <c r="BO247" i="7"/>
  <c r="BP247" i="7"/>
  <c r="BJ247" i="7"/>
  <c r="BK248" i="7"/>
  <c r="BL248" i="7"/>
  <c r="BM248" i="7"/>
  <c r="BN248" i="7"/>
  <c r="BO248" i="7"/>
  <c r="BP248" i="7"/>
  <c r="BJ248" i="7"/>
  <c r="BK249" i="7"/>
  <c r="BL249" i="7"/>
  <c r="BM249" i="7"/>
  <c r="BN249" i="7"/>
  <c r="BO249" i="7"/>
  <c r="BP249" i="7"/>
  <c r="BJ249" i="7"/>
  <c r="BJ250" i="7"/>
  <c r="BK250" i="7"/>
  <c r="BL250" i="7"/>
  <c r="BM250" i="7"/>
  <c r="BN250" i="7"/>
  <c r="BO250" i="7"/>
  <c r="BP250" i="7"/>
  <c r="BK251" i="7"/>
  <c r="BL251" i="7"/>
  <c r="BM251" i="7"/>
  <c r="BN251" i="7"/>
  <c r="BO251" i="7"/>
  <c r="BP251" i="7"/>
  <c r="BJ251" i="7"/>
  <c r="BK252" i="7"/>
  <c r="BL252" i="7"/>
  <c r="BM252" i="7"/>
  <c r="BN252" i="7"/>
  <c r="BO252" i="7"/>
  <c r="BP252" i="7"/>
  <c r="BJ252" i="7"/>
  <c r="BK253" i="7"/>
  <c r="BL253" i="7"/>
  <c r="BM253" i="7"/>
  <c r="BN253" i="7"/>
  <c r="BO253" i="7"/>
  <c r="BP253" i="7"/>
  <c r="BJ253" i="7"/>
  <c r="BK254" i="7"/>
  <c r="BL254" i="7"/>
  <c r="BM254" i="7"/>
  <c r="BN254" i="7"/>
  <c r="BO254" i="7"/>
  <c r="BP254" i="7"/>
  <c r="BJ254" i="7"/>
  <c r="BK255" i="7"/>
  <c r="BL255" i="7"/>
  <c r="BM255" i="7"/>
  <c r="BN255" i="7"/>
  <c r="BO255" i="7"/>
  <c r="BP255" i="7"/>
  <c r="BJ255" i="7"/>
  <c r="BK256" i="7"/>
  <c r="BL256" i="7"/>
  <c r="BM256" i="7"/>
  <c r="BN256" i="7"/>
  <c r="BO256" i="7"/>
  <c r="BP256" i="7"/>
  <c r="BJ256" i="7"/>
  <c r="AZ263" i="7"/>
  <c r="AZ264" i="7"/>
  <c r="AZ265" i="7"/>
  <c r="AZ257" i="7"/>
  <c r="AZ258" i="7"/>
  <c r="AZ260" i="7"/>
  <c r="AZ234" i="7"/>
  <c r="AZ236" i="7"/>
  <c r="AZ237" i="7"/>
  <c r="AZ238" i="7"/>
  <c r="AZ239" i="7"/>
  <c r="AZ240" i="7"/>
  <c r="AZ241" i="7"/>
  <c r="AZ242" i="7"/>
  <c r="AZ243" i="7"/>
  <c r="AZ244" i="7"/>
  <c r="AZ245" i="7"/>
  <c r="AZ246" i="7"/>
  <c r="AZ247" i="7"/>
  <c r="AZ248" i="7"/>
  <c r="AZ249" i="7"/>
  <c r="AZ251" i="7"/>
  <c r="AZ252" i="7"/>
  <c r="AZ253" i="7"/>
  <c r="AZ254" i="7"/>
  <c r="AZ255" i="7"/>
  <c r="AZ256" i="7"/>
  <c r="V150" i="1"/>
  <c r="V151" i="1"/>
  <c r="AC263" i="7"/>
  <c r="AC264" i="7"/>
  <c r="AC265" i="7"/>
  <c r="AC257" i="7"/>
  <c r="AC258" i="7"/>
  <c r="AZ224" i="7"/>
  <c r="AV224" i="7"/>
  <c r="BI224" i="7"/>
  <c r="AY224" i="7"/>
  <c r="AX224" i="7"/>
  <c r="Q57" i="1"/>
  <c r="AC224" i="7"/>
  <c r="AZ225" i="7"/>
  <c r="AV225" i="7"/>
  <c r="BI225" i="7"/>
  <c r="BH225" i="7"/>
  <c r="AY225" i="7"/>
  <c r="AX225" i="7"/>
  <c r="AW225" i="7"/>
  <c r="S58" i="1"/>
  <c r="AC225" i="7"/>
  <c r="AZ226" i="7"/>
  <c r="AV226" i="7"/>
  <c r="BI226" i="7"/>
  <c r="BH226" i="7"/>
  <c r="BG226" i="7"/>
  <c r="AY226" i="7"/>
  <c r="AX226" i="7"/>
  <c r="AW226" i="7"/>
  <c r="U59" i="1"/>
  <c r="AC226" i="7"/>
  <c r="AZ227" i="7"/>
  <c r="AZ268" i="7" s="1"/>
  <c r="BI227" i="7"/>
  <c r="BI268" i="7" s="1"/>
  <c r="BH227" i="7"/>
  <c r="BH268" i="7" s="1"/>
  <c r="AY227" i="7"/>
  <c r="AY268" i="7" s="1"/>
  <c r="AC227" i="7"/>
  <c r="AZ228" i="7"/>
  <c r="AV228" i="7"/>
  <c r="BI228" i="7"/>
  <c r="BH228" i="7"/>
  <c r="BG228" i="7"/>
  <c r="AY228" i="7"/>
  <c r="AX228" i="7"/>
  <c r="AW228" i="7"/>
  <c r="AC228" i="7"/>
  <c r="AZ229" i="7"/>
  <c r="AV229" i="7"/>
  <c r="BI229" i="7"/>
  <c r="AY229" i="7"/>
  <c r="AX229" i="7"/>
  <c r="AW229" i="7"/>
  <c r="AC229" i="7"/>
  <c r="AZ230" i="7"/>
  <c r="AV230" i="7"/>
  <c r="BI230" i="7"/>
  <c r="BH230" i="7"/>
  <c r="AY230" i="7"/>
  <c r="AX230" i="7"/>
  <c r="AW230" i="7"/>
  <c r="AC230" i="7"/>
  <c r="AZ231" i="7"/>
  <c r="AV231" i="7"/>
  <c r="BI231" i="7"/>
  <c r="AY231" i="7"/>
  <c r="AX231" i="7"/>
  <c r="AW231" i="7"/>
  <c r="AC231" i="7"/>
  <c r="Q66" i="1"/>
  <c r="AC234" i="7"/>
  <c r="S67" i="1"/>
  <c r="S123" i="1" s="1"/>
  <c r="AC236" i="7"/>
  <c r="U68" i="1"/>
  <c r="AC237" i="7"/>
  <c r="C69" i="1"/>
  <c r="C125" i="1" s="1"/>
  <c r="AC238" i="7"/>
  <c r="C70" i="1"/>
  <c r="C126" i="1" s="1"/>
  <c r="AC239" i="7"/>
  <c r="AC240" i="7"/>
  <c r="AC241" i="7"/>
  <c r="O73" i="1"/>
  <c r="O129" i="1" s="1"/>
  <c r="AC242" i="7"/>
  <c r="Q74" i="1"/>
  <c r="AC243" i="7"/>
  <c r="S75" i="1"/>
  <c r="AC244" i="7"/>
  <c r="U76" i="1"/>
  <c r="AC245" i="7"/>
  <c r="AC246" i="7"/>
  <c r="C78" i="1"/>
  <c r="C134" i="1" s="1"/>
  <c r="AC247" i="7"/>
  <c r="AC248" i="7"/>
  <c r="AC249" i="7"/>
  <c r="O81" i="1"/>
  <c r="O137" i="1" s="1"/>
  <c r="AC250" i="7"/>
  <c r="Q82" i="1"/>
  <c r="AC251" i="7"/>
  <c r="AC252" i="7"/>
  <c r="AC253" i="7"/>
  <c r="AC254" i="7"/>
  <c r="AC255" i="7"/>
  <c r="AC256" i="7"/>
  <c r="E18" i="2"/>
  <c r="AK62" i="2"/>
  <c r="O18" i="2"/>
  <c r="P18" i="2"/>
  <c r="AW259" i="7"/>
  <c r="AX259" i="7"/>
  <c r="AY259" i="7"/>
  <c r="AZ259" i="7"/>
  <c r="BH259" i="7"/>
  <c r="BI259" i="7"/>
  <c r="AV259" i="7"/>
  <c r="AW261" i="7"/>
  <c r="AX261" i="7"/>
  <c r="AY261" i="7"/>
  <c r="AZ261" i="7"/>
  <c r="BI261" i="7"/>
  <c r="AV261" i="7"/>
  <c r="AW262" i="7"/>
  <c r="AX262" i="7"/>
  <c r="AY262" i="7"/>
  <c r="AZ262" i="7"/>
  <c r="BH262" i="7"/>
  <c r="BI262" i="7"/>
  <c r="AV262" i="7"/>
  <c r="AW250" i="7"/>
  <c r="AX250" i="7"/>
  <c r="AY250" i="7"/>
  <c r="AZ250" i="7"/>
  <c r="BI250" i="7"/>
  <c r="AV250" i="7"/>
  <c r="O11" i="23"/>
  <c r="C113" i="7"/>
  <c r="C63" i="2" s="1"/>
  <c r="B113" i="7"/>
  <c r="B63" i="2" s="1"/>
  <c r="U151" i="1"/>
  <c r="V144" i="1"/>
  <c r="T151" i="1"/>
  <c r="T150" i="1"/>
  <c r="B11" i="24"/>
  <c r="BF268" i="7" l="1"/>
  <c r="V152" i="1"/>
  <c r="GF234" i="7"/>
  <c r="IW234" i="7"/>
  <c r="JT234" i="7"/>
  <c r="T145" i="1"/>
  <c r="BH321" i="7"/>
  <c r="BN321" i="7"/>
  <c r="KW252" i="7"/>
  <c r="IF252" i="7"/>
  <c r="AK63" i="2"/>
  <c r="T152" i="1"/>
  <c r="BL321" i="7"/>
  <c r="BZ271" i="7"/>
  <c r="DE269" i="7"/>
  <c r="JC252" i="7"/>
  <c r="BN324" i="7"/>
  <c r="JZ252" i="7"/>
  <c r="IG224" i="7"/>
  <c r="BM325" i="7" s="1"/>
  <c r="JD224" i="7"/>
  <c r="BN325" i="7" s="1"/>
  <c r="D122" i="1"/>
  <c r="BW271" i="7"/>
  <c r="CT269" i="7"/>
  <c r="CM271" i="7"/>
  <c r="CU269" i="7"/>
  <c r="BO324" i="7"/>
  <c r="FO252" i="7"/>
  <c r="GM224" i="7"/>
  <c r="BK325" i="7" s="1"/>
  <c r="CV269" i="7"/>
  <c r="BM321" i="7"/>
  <c r="BP321" i="7"/>
  <c r="GL252" i="7"/>
  <c r="CW269" i="7"/>
  <c r="EL234" i="7"/>
  <c r="ER252" i="7"/>
  <c r="HZ234" i="7"/>
  <c r="FI234" i="7"/>
  <c r="CS269" i="7"/>
  <c r="BG321" i="7"/>
  <c r="FP224" i="7"/>
  <c r="BI325" i="7" s="1"/>
  <c r="KQ234" i="7"/>
  <c r="BK324" i="7"/>
  <c r="BI324" i="7"/>
  <c r="KA224" i="7"/>
  <c r="BO325" i="7" s="1"/>
  <c r="CC271" i="7"/>
  <c r="DJ269" i="7"/>
  <c r="DD269" i="7"/>
  <c r="BM324" i="7"/>
  <c r="ES224" i="7"/>
  <c r="BH325" i="7" s="1"/>
  <c r="CH271" i="7"/>
  <c r="DI269" i="7"/>
  <c r="BE269" i="7"/>
  <c r="K16" i="2" s="1"/>
  <c r="DH269" i="7"/>
  <c r="BG324" i="7"/>
  <c r="BK321" i="7"/>
  <c r="DG269" i="7"/>
  <c r="DV224" i="7"/>
  <c r="BG325" i="7" s="1"/>
  <c r="BO321" i="7"/>
  <c r="BH324" i="7"/>
  <c r="R121" i="1"/>
  <c r="AA63" i="2"/>
  <c r="DO234" i="7"/>
  <c r="K18" i="2"/>
  <c r="AG62" i="2"/>
  <c r="K17" i="2"/>
  <c r="DU252" i="7"/>
  <c r="BX271" i="7"/>
  <c r="BY271" i="7"/>
  <c r="CL271" i="7"/>
  <c r="CK271" i="7"/>
  <c r="CJ271" i="7"/>
  <c r="CI271" i="7"/>
  <c r="CG271" i="7"/>
  <c r="CS270" i="7"/>
  <c r="CZ269" i="7"/>
  <c r="BV269" i="7"/>
  <c r="CG269" i="7"/>
  <c r="CG270" i="7" s="1"/>
  <c r="CF269" i="7"/>
  <c r="DC269" i="7"/>
  <c r="CT270" i="7"/>
  <c r="CU270" i="7"/>
  <c r="CV270" i="7"/>
  <c r="CW270" i="7"/>
  <c r="DE270" i="7"/>
  <c r="DF270" i="7"/>
  <c r="DG270" i="7"/>
  <c r="DH270" i="7"/>
  <c r="DI270" i="7"/>
  <c r="DJ270" i="7"/>
  <c r="CC269" i="7"/>
  <c r="CC270" i="7" s="1"/>
  <c r="BW269" i="7"/>
  <c r="BX269" i="7"/>
  <c r="BY269" i="7"/>
  <c r="BY270" i="7" s="1"/>
  <c r="BZ269" i="7"/>
  <c r="CH269" i="7"/>
  <c r="CI269" i="7"/>
  <c r="CJ269" i="7"/>
  <c r="CJ270" i="7" s="1"/>
  <c r="CK269" i="7"/>
  <c r="CK270" i="7" s="1"/>
  <c r="CL269" i="7"/>
  <c r="CL270" i="7" s="1"/>
  <c r="CM269" i="7"/>
  <c r="CR234" i="7"/>
  <c r="CR269" i="7" s="1"/>
  <c r="BU234" i="7"/>
  <c r="BU269" i="7" s="1"/>
  <c r="CX224" i="7"/>
  <c r="CA224" i="7"/>
  <c r="CY224" i="7"/>
  <c r="CY269" i="7" s="1"/>
  <c r="CY270" i="7" s="1"/>
  <c r="CB224" i="7"/>
  <c r="CX252" i="7"/>
  <c r="CA252" i="7"/>
  <c r="AS272" i="7"/>
  <c r="AR272" i="7"/>
  <c r="AQ272" i="7"/>
  <c r="AP272" i="7"/>
  <c r="AO272" i="7"/>
  <c r="AN272" i="7"/>
  <c r="J48" i="2"/>
  <c r="AF48" i="2"/>
  <c r="J18" i="2" s="1"/>
  <c r="BD252" i="7"/>
  <c r="BD269" i="7" s="1"/>
  <c r="J16" i="2" s="1"/>
  <c r="AG252" i="7"/>
  <c r="J139" i="1"/>
  <c r="BA269" i="7"/>
  <c r="G16" i="2" s="1"/>
  <c r="BB269" i="7"/>
  <c r="H16" i="2" s="1"/>
  <c r="BC269" i="7"/>
  <c r="I16" i="2" s="1"/>
  <c r="BF269" i="7"/>
  <c r="L16" i="2" s="1"/>
  <c r="AI272" i="7"/>
  <c r="L8" i="1" s="1"/>
  <c r="AD272" i="7"/>
  <c r="G8" i="1" s="1"/>
  <c r="AE272" i="7"/>
  <c r="H8" i="1" s="1"/>
  <c r="AF272" i="7"/>
  <c r="I8" i="1" s="1"/>
  <c r="J113" i="1"/>
  <c r="J22" i="2"/>
  <c r="AG224" i="7"/>
  <c r="K113" i="1"/>
  <c r="K22" i="2"/>
  <c r="BE224" i="7"/>
  <c r="AH224" i="7"/>
  <c r="AF62" i="2"/>
  <c r="J17" i="2"/>
  <c r="Q122" i="1"/>
  <c r="Q121" i="1"/>
  <c r="V122" i="1"/>
  <c r="V121" i="1"/>
  <c r="J54" i="1"/>
  <c r="K26" i="1"/>
  <c r="Z31" i="2"/>
  <c r="Z62" i="2" s="1"/>
  <c r="AX234" i="7"/>
  <c r="AX269" i="7" s="1"/>
  <c r="D31" i="2"/>
  <c r="D62" i="2" s="1"/>
  <c r="BU271" i="7" s="1"/>
  <c r="U145" i="1"/>
  <c r="V145" i="1"/>
  <c r="K16" i="15"/>
  <c r="K15" i="15"/>
  <c r="K9" i="15"/>
  <c r="K8" i="15"/>
  <c r="K6" i="15"/>
  <c r="K7" i="15"/>
  <c r="K11" i="15"/>
  <c r="K10" i="15"/>
  <c r="BP269" i="7"/>
  <c r="V16" i="2" s="1"/>
  <c r="BO269" i="7"/>
  <c r="U16" i="2" s="1"/>
  <c r="BN269" i="7"/>
  <c r="T16" i="2" s="1"/>
  <c r="BM269" i="7"/>
  <c r="S16" i="2" s="1"/>
  <c r="BL269" i="7"/>
  <c r="R16" i="2" s="1"/>
  <c r="BK269" i="7"/>
  <c r="Q16" i="2" s="1"/>
  <c r="R18" i="2"/>
  <c r="D16" i="2"/>
  <c r="AY269" i="7"/>
  <c r="E16" i="2" s="1"/>
  <c r="BI269" i="7"/>
  <c r="O16" i="2" s="1"/>
  <c r="BJ269" i="7"/>
  <c r="P16" i="2" s="1"/>
  <c r="AZ269" i="7"/>
  <c r="F16" i="2" s="1"/>
  <c r="AC272" i="7"/>
  <c r="F8" i="1" s="1"/>
  <c r="C20" i="7"/>
  <c r="C186" i="7" s="1"/>
  <c r="B20" i="7"/>
  <c r="B186" i="7" s="1"/>
  <c r="J4" i="24"/>
  <c r="C60" i="7"/>
  <c r="C246" i="7" s="1"/>
  <c r="B60" i="7"/>
  <c r="B246" i="7" s="1"/>
  <c r="C21" i="7"/>
  <c r="C188" i="7" s="1"/>
  <c r="B21" i="7"/>
  <c r="B188" i="7" s="1"/>
  <c r="C14" i="7"/>
  <c r="C169" i="7" s="1"/>
  <c r="B14" i="7"/>
  <c r="BJ325" i="7" l="1"/>
  <c r="BH326" i="7"/>
  <c r="BO326" i="7"/>
  <c r="BK326" i="7"/>
  <c r="BH338" i="7"/>
  <c r="BO338" i="7"/>
  <c r="BI326" i="7"/>
  <c r="BK337" i="7"/>
  <c r="BI338" i="7"/>
  <c r="BG326" i="7"/>
  <c r="BP326" i="7"/>
  <c r="BM326" i="7"/>
  <c r="BK338" i="7"/>
  <c r="BO337" i="7"/>
  <c r="BM338" i="7"/>
  <c r="BL326" i="7"/>
  <c r="BN326" i="7"/>
  <c r="BH334" i="7"/>
  <c r="BJ326" i="7"/>
  <c r="KO246" i="7"/>
  <c r="IU246" i="7"/>
  <c r="EJ246" i="7"/>
  <c r="GD246" i="7"/>
  <c r="JR246" i="7"/>
  <c r="HX246" i="7"/>
  <c r="FG246" i="7"/>
  <c r="EK246" i="7"/>
  <c r="GE246" i="7"/>
  <c r="KP246" i="7"/>
  <c r="HY246" i="7"/>
  <c r="IV246" i="7"/>
  <c r="JS246" i="7"/>
  <c r="FH246" i="7"/>
  <c r="CM270" i="7"/>
  <c r="IV186" i="7"/>
  <c r="GE186" i="7"/>
  <c r="EK186" i="7"/>
  <c r="HB186" i="7"/>
  <c r="JS186" i="7"/>
  <c r="HY186" i="7"/>
  <c r="KP186" i="7"/>
  <c r="FH186" i="7"/>
  <c r="DD270" i="7"/>
  <c r="CH270" i="7"/>
  <c r="JR186" i="7"/>
  <c r="HA186" i="7"/>
  <c r="EJ186" i="7"/>
  <c r="KO186" i="7"/>
  <c r="HX186" i="7"/>
  <c r="FG186" i="7"/>
  <c r="IU186" i="7"/>
  <c r="GD186" i="7"/>
  <c r="CI270" i="7"/>
  <c r="CB269" i="7"/>
  <c r="CB270" i="7" s="1"/>
  <c r="BQ325" i="7"/>
  <c r="BZ270" i="7"/>
  <c r="EK169" i="7"/>
  <c r="IV169" i="7"/>
  <c r="FH169" i="7"/>
  <c r="HB169" i="7"/>
  <c r="JS169" i="7"/>
  <c r="HY169" i="7"/>
  <c r="KP169" i="7"/>
  <c r="GE169" i="7"/>
  <c r="BX270" i="7"/>
  <c r="BW270" i="7"/>
  <c r="KO188" i="7"/>
  <c r="HA188" i="7"/>
  <c r="JR188" i="7"/>
  <c r="IU188" i="7"/>
  <c r="GD188" i="7"/>
  <c r="FG188" i="7"/>
  <c r="HX188" i="7"/>
  <c r="EJ188" i="7"/>
  <c r="CZ270" i="7"/>
  <c r="EK188" i="7"/>
  <c r="KP188" i="7"/>
  <c r="JS188" i="7"/>
  <c r="FH188" i="7"/>
  <c r="HB188" i="7"/>
  <c r="IV188" i="7"/>
  <c r="GE188" i="7"/>
  <c r="HY188" i="7"/>
  <c r="BU270" i="7"/>
  <c r="DN169" i="7"/>
  <c r="DM188" i="7"/>
  <c r="DN188" i="7"/>
  <c r="DM246" i="7"/>
  <c r="DN246" i="7"/>
  <c r="DM186" i="7"/>
  <c r="DN186" i="7"/>
  <c r="K62" i="2"/>
  <c r="J62" i="2"/>
  <c r="CA269" i="7"/>
  <c r="CA270" i="7" s="1"/>
  <c r="CX269" i="7"/>
  <c r="CX270" i="7" s="1"/>
  <c r="CR270" i="7"/>
  <c r="BV271" i="7"/>
  <c r="BV270" i="7"/>
  <c r="AW169" i="7"/>
  <c r="CQ169" i="7"/>
  <c r="BT169" i="7"/>
  <c r="AV188" i="7"/>
  <c r="CP188" i="7"/>
  <c r="BS188" i="7"/>
  <c r="AW188" i="7"/>
  <c r="CQ188" i="7"/>
  <c r="BT188" i="7"/>
  <c r="B133" i="1"/>
  <c r="CP246" i="7"/>
  <c r="BS246" i="7"/>
  <c r="C133" i="1"/>
  <c r="CQ246" i="7"/>
  <c r="BT246" i="7"/>
  <c r="AV186" i="7"/>
  <c r="CP186" i="7"/>
  <c r="BS186" i="7"/>
  <c r="AW186" i="7"/>
  <c r="CQ186" i="7"/>
  <c r="BT186" i="7"/>
  <c r="J52" i="1"/>
  <c r="AH272" i="7"/>
  <c r="K8" i="1" s="1"/>
  <c r="AG272" i="7"/>
  <c r="J8" i="1" s="1"/>
  <c r="L26" i="1"/>
  <c r="K54" i="1"/>
  <c r="M26" i="1"/>
  <c r="D64" i="2"/>
  <c r="Z63" i="2"/>
  <c r="D18" i="2"/>
  <c r="X42" i="2"/>
  <c r="AV246" i="7"/>
  <c r="B42" i="2"/>
  <c r="Y42" i="2"/>
  <c r="AW246" i="7"/>
  <c r="C42" i="2"/>
  <c r="J6" i="24"/>
  <c r="B91" i="7" s="1"/>
  <c r="J14" i="24"/>
  <c r="J5" i="24"/>
  <c r="J15" i="24"/>
  <c r="B82" i="7"/>
  <c r="B143" i="7"/>
  <c r="B239" i="7" s="1"/>
  <c r="B140" i="7"/>
  <c r="B253" i="7" s="1"/>
  <c r="J10" i="24"/>
  <c r="B78" i="7" s="1"/>
  <c r="J8" i="24"/>
  <c r="B84" i="7" s="1"/>
  <c r="J7" i="24"/>
  <c r="B86" i="7" s="1"/>
  <c r="J9" i="24"/>
  <c r="B77" i="7" s="1"/>
  <c r="B81" i="7"/>
  <c r="B191" i="7" s="1"/>
  <c r="C64" i="7"/>
  <c r="B64" i="7"/>
  <c r="C67" i="7"/>
  <c r="B67" i="7"/>
  <c r="C44" i="7"/>
  <c r="B44" i="7"/>
  <c r="C130" i="7"/>
  <c r="C244" i="7" s="1"/>
  <c r="B130" i="7"/>
  <c r="B244" i="7" s="1"/>
  <c r="C43" i="7"/>
  <c r="B43" i="7"/>
  <c r="C56" i="7"/>
  <c r="C187" i="7" s="1"/>
  <c r="B56" i="7"/>
  <c r="B187" i="7" s="1"/>
  <c r="K4" i="27"/>
  <c r="K9" i="27" s="1"/>
  <c r="C131" i="7"/>
  <c r="B131" i="7"/>
  <c r="B71" i="7"/>
  <c r="C71" i="7"/>
  <c r="BH328" i="7" l="1"/>
  <c r="BI328" i="7"/>
  <c r="BJ328" i="7"/>
  <c r="BK328" i="7"/>
  <c r="BL328" i="7"/>
  <c r="BM328" i="7"/>
  <c r="BN328" i="7"/>
  <c r="BO328" i="7"/>
  <c r="BP328" i="7"/>
  <c r="BQ328" i="7"/>
  <c r="BG328" i="7"/>
  <c r="BQ326" i="7"/>
  <c r="BJ329" i="7"/>
  <c r="BJ332" i="7"/>
  <c r="BJ333" i="7"/>
  <c r="BJ336" i="7"/>
  <c r="BJ335" i="7"/>
  <c r="BJ337" i="7"/>
  <c r="BJ334" i="7"/>
  <c r="BN329" i="7"/>
  <c r="BN335" i="7"/>
  <c r="BN333" i="7"/>
  <c r="BN332" i="7"/>
  <c r="BN336" i="7"/>
  <c r="BN338" i="7"/>
  <c r="BN337" i="7"/>
  <c r="BN334" i="7"/>
  <c r="BL329" i="7"/>
  <c r="BL338" i="7"/>
  <c r="BL333" i="7"/>
  <c r="BL335" i="7"/>
  <c r="BL337" i="7"/>
  <c r="BL332" i="7"/>
  <c r="BL336" i="7"/>
  <c r="BL334" i="7"/>
  <c r="BM329" i="7"/>
  <c r="BM335" i="7"/>
  <c r="BM333" i="7"/>
  <c r="BM332" i="7"/>
  <c r="BM336" i="7"/>
  <c r="BM337" i="7"/>
  <c r="BM334" i="7"/>
  <c r="BP329" i="7"/>
  <c r="BP338" i="7"/>
  <c r="BP337" i="7"/>
  <c r="BP332" i="7"/>
  <c r="BP336" i="7"/>
  <c r="BP335" i="7"/>
  <c r="BP333" i="7"/>
  <c r="BP334" i="7"/>
  <c r="BG329" i="7"/>
  <c r="BG332" i="7"/>
  <c r="BG335" i="7"/>
  <c r="BG336" i="7"/>
  <c r="BG333" i="7"/>
  <c r="BG338" i="7"/>
  <c r="BG337" i="7"/>
  <c r="BG334" i="7"/>
  <c r="BI329" i="7"/>
  <c r="BI334" i="7"/>
  <c r="BI335" i="7"/>
  <c r="BI333" i="7"/>
  <c r="BI336" i="7"/>
  <c r="BI332" i="7"/>
  <c r="BI337" i="7"/>
  <c r="BK329" i="7"/>
  <c r="BK335" i="7"/>
  <c r="BK333" i="7"/>
  <c r="BK332" i="7"/>
  <c r="BK336" i="7"/>
  <c r="BK334" i="7"/>
  <c r="BO329" i="7"/>
  <c r="BO332" i="7"/>
  <c r="BO336" i="7"/>
  <c r="BO335" i="7"/>
  <c r="BO333" i="7"/>
  <c r="BO334" i="7"/>
  <c r="BH329" i="7"/>
  <c r="BH336" i="7"/>
  <c r="BH333" i="7"/>
  <c r="BH335" i="7"/>
  <c r="BH332" i="7"/>
  <c r="BH337" i="7"/>
  <c r="BJ338" i="7"/>
  <c r="HX187" i="7"/>
  <c r="GD187" i="7"/>
  <c r="EJ187" i="7"/>
  <c r="HA187" i="7"/>
  <c r="JR187" i="7"/>
  <c r="FG187" i="7"/>
  <c r="KO187" i="7"/>
  <c r="IU187" i="7"/>
  <c r="IV187" i="7"/>
  <c r="KP187" i="7"/>
  <c r="GE187" i="7"/>
  <c r="EK187" i="7"/>
  <c r="FH187" i="7"/>
  <c r="HB187" i="7"/>
  <c r="JS187" i="7"/>
  <c r="HY187" i="7"/>
  <c r="HA191" i="7"/>
  <c r="HX191" i="7"/>
  <c r="GD191" i="7"/>
  <c r="EJ191" i="7"/>
  <c r="JR191" i="7"/>
  <c r="KO191" i="7"/>
  <c r="FG191" i="7"/>
  <c r="IU191" i="7"/>
  <c r="KO244" i="7"/>
  <c r="IU244" i="7"/>
  <c r="FG244" i="7"/>
  <c r="HX244" i="7"/>
  <c r="JR244" i="7"/>
  <c r="EJ244" i="7"/>
  <c r="GD244" i="7"/>
  <c r="KP244" i="7"/>
  <c r="FH244" i="7"/>
  <c r="GE244" i="7"/>
  <c r="IV244" i="7"/>
  <c r="JS244" i="7"/>
  <c r="HY244" i="7"/>
  <c r="EK244" i="7"/>
  <c r="KO253" i="7"/>
  <c r="GD253" i="7"/>
  <c r="EJ253" i="7"/>
  <c r="FG253" i="7"/>
  <c r="IU253" i="7"/>
  <c r="JR253" i="7"/>
  <c r="HX253" i="7"/>
  <c r="JR239" i="7"/>
  <c r="KO239" i="7"/>
  <c r="FG239" i="7"/>
  <c r="EJ239" i="7"/>
  <c r="IU239" i="7"/>
  <c r="HX239" i="7"/>
  <c r="GD239" i="7"/>
  <c r="DM187" i="7"/>
  <c r="DN187" i="7"/>
  <c r="DM244" i="7"/>
  <c r="DN244" i="7"/>
  <c r="DM191" i="7"/>
  <c r="DM253" i="7"/>
  <c r="DM239" i="7"/>
  <c r="CA271" i="7"/>
  <c r="AF63" i="2"/>
  <c r="J64" i="2"/>
  <c r="CB271" i="7"/>
  <c r="AG63" i="2"/>
  <c r="K64" i="2"/>
  <c r="J102" i="1"/>
  <c r="J99" i="1"/>
  <c r="J106" i="1" s="1"/>
  <c r="J107" i="1" s="1"/>
  <c r="AV187" i="7"/>
  <c r="CP187" i="7"/>
  <c r="BS187" i="7"/>
  <c r="AW187" i="7"/>
  <c r="CQ187" i="7"/>
  <c r="BT187" i="7"/>
  <c r="B131" i="1"/>
  <c r="CP244" i="7"/>
  <c r="BS244" i="7"/>
  <c r="C131" i="1"/>
  <c r="CQ244" i="7"/>
  <c r="BT244" i="7"/>
  <c r="AV191" i="7"/>
  <c r="CP191" i="7"/>
  <c r="BS191" i="7"/>
  <c r="B140" i="1"/>
  <c r="CP253" i="7"/>
  <c r="BS253" i="7"/>
  <c r="B126" i="1"/>
  <c r="CP239" i="7"/>
  <c r="BS239" i="7"/>
  <c r="CH4" i="32"/>
  <c r="CZ4" i="32" s="1"/>
  <c r="CH5" i="32"/>
  <c r="CZ5" i="32" s="1"/>
  <c r="CH6" i="32"/>
  <c r="CZ6" i="32" s="1"/>
  <c r="CH7" i="32"/>
  <c r="CZ7" i="32" s="1"/>
  <c r="CH8" i="32"/>
  <c r="CZ8" i="32" s="1"/>
  <c r="CH9" i="32"/>
  <c r="CZ9" i="32" s="1"/>
  <c r="CH10" i="32"/>
  <c r="CZ10" i="32" s="1"/>
  <c r="CH11" i="32"/>
  <c r="CZ11" i="32" s="1"/>
  <c r="CH12" i="32"/>
  <c r="CZ12" i="32" s="1"/>
  <c r="CH13" i="32"/>
  <c r="CZ13" i="32" s="1"/>
  <c r="CH14" i="32"/>
  <c r="CZ14" i="32" s="1"/>
  <c r="CH15" i="32"/>
  <c r="CZ15" i="32" s="1"/>
  <c r="CH16" i="32"/>
  <c r="CZ16" i="32" s="1"/>
  <c r="CH17" i="32"/>
  <c r="CZ17" i="32" s="1"/>
  <c r="CH18" i="32"/>
  <c r="CZ18" i="32" s="1"/>
  <c r="CH19" i="32"/>
  <c r="CZ19" i="32" s="1"/>
  <c r="CH20" i="32"/>
  <c r="CZ20" i="32" s="1"/>
  <c r="CH21" i="32"/>
  <c r="CZ21" i="32" s="1"/>
  <c r="CH22" i="32"/>
  <c r="CZ22" i="32" s="1"/>
  <c r="CH23" i="32"/>
  <c r="CZ23" i="32" s="1"/>
  <c r="CH24" i="32"/>
  <c r="CZ24" i="32" s="1"/>
  <c r="CH25" i="32"/>
  <c r="CZ25" i="32" s="1"/>
  <c r="CH26" i="32"/>
  <c r="CZ26" i="32" s="1"/>
  <c r="CH27" i="32"/>
  <c r="CZ27" i="32" s="1"/>
  <c r="CH28" i="32"/>
  <c r="CZ28" i="32" s="1"/>
  <c r="CH29" i="32"/>
  <c r="CZ29" i="32" s="1"/>
  <c r="CH30" i="32"/>
  <c r="CZ30" i="32" s="1"/>
  <c r="CH31" i="32"/>
  <c r="CZ31" i="32" s="1"/>
  <c r="CH32" i="32"/>
  <c r="CZ32" i="32" s="1"/>
  <c r="CH33" i="32"/>
  <c r="CZ33" i="32" s="1"/>
  <c r="CH34" i="32"/>
  <c r="CZ34" i="32" s="1"/>
  <c r="CH35" i="32"/>
  <c r="CZ35" i="32" s="1"/>
  <c r="CH36" i="32"/>
  <c r="CZ36" i="32" s="1"/>
  <c r="CH37" i="32"/>
  <c r="CZ37" i="32" s="1"/>
  <c r="CH38" i="32"/>
  <c r="CZ38" i="32" s="1"/>
  <c r="CH39" i="32"/>
  <c r="CZ39" i="32" s="1"/>
  <c r="CH40" i="32"/>
  <c r="CZ40" i="32" s="1"/>
  <c r="CH41" i="32"/>
  <c r="CZ41" i="32" s="1"/>
  <c r="CH42" i="32"/>
  <c r="CZ42" i="32" s="1"/>
  <c r="CH43" i="32"/>
  <c r="CZ43" i="32" s="1"/>
  <c r="CH44" i="32"/>
  <c r="CZ44" i="32" s="1"/>
  <c r="CH45" i="32"/>
  <c r="CZ45" i="32" s="1"/>
  <c r="CH46" i="32"/>
  <c r="CZ46" i="32" s="1"/>
  <c r="CH47" i="32"/>
  <c r="CZ47" i="32" s="1"/>
  <c r="CH48" i="32"/>
  <c r="CZ48" i="32" s="1"/>
  <c r="CH49" i="32"/>
  <c r="CZ49" i="32" s="1"/>
  <c r="CH50" i="32"/>
  <c r="CZ50" i="32" s="1"/>
  <c r="CH51" i="32"/>
  <c r="CZ51" i="32" s="1"/>
  <c r="CH52" i="32"/>
  <c r="CZ52" i="32" s="1"/>
  <c r="CH53" i="32"/>
  <c r="CZ53" i="32" s="1"/>
  <c r="CH54" i="32"/>
  <c r="CZ54" i="32" s="1"/>
  <c r="CH55" i="32"/>
  <c r="CZ55" i="32" s="1"/>
  <c r="CH56" i="32"/>
  <c r="CZ56" i="32" s="1"/>
  <c r="CH57" i="32"/>
  <c r="CZ57" i="32" s="1"/>
  <c r="CH58" i="32"/>
  <c r="CZ58" i="32" s="1"/>
  <c r="CH59" i="32"/>
  <c r="CZ59" i="32" s="1"/>
  <c r="CH60" i="32"/>
  <c r="CZ60" i="32" s="1"/>
  <c r="CH61" i="32"/>
  <c r="CZ61" i="32" s="1"/>
  <c r="CH62" i="32"/>
  <c r="CZ62" i="32" s="1"/>
  <c r="CH63" i="32"/>
  <c r="CZ63" i="32" s="1"/>
  <c r="CH64" i="32"/>
  <c r="CZ64" i="32" s="1"/>
  <c r="CH65" i="32"/>
  <c r="CZ65" i="32" s="1"/>
  <c r="CH66" i="32"/>
  <c r="CZ66" i="32" s="1"/>
  <c r="CH67" i="32"/>
  <c r="CZ67" i="32" s="1"/>
  <c r="CH68" i="32"/>
  <c r="CZ68" i="32" s="1"/>
  <c r="CH69" i="32"/>
  <c r="CZ69" i="32" s="1"/>
  <c r="CH70" i="32"/>
  <c r="CZ70" i="32" s="1"/>
  <c r="CH71" i="32"/>
  <c r="CZ71" i="32" s="1"/>
  <c r="CH72" i="32"/>
  <c r="CZ72" i="32" s="1"/>
  <c r="CH73" i="32"/>
  <c r="CZ73" i="32" s="1"/>
  <c r="CH74" i="32"/>
  <c r="CZ74" i="32" s="1"/>
  <c r="CH75" i="32"/>
  <c r="CZ75" i="32" s="1"/>
  <c r="CH76" i="32"/>
  <c r="CZ76" i="32" s="1"/>
  <c r="CH77" i="32"/>
  <c r="CZ77" i="32" s="1"/>
  <c r="CH78" i="32"/>
  <c r="CZ78" i="32" s="1"/>
  <c r="CH79" i="32"/>
  <c r="CZ79" i="32" s="1"/>
  <c r="CH80" i="32"/>
  <c r="CZ80" i="32" s="1"/>
  <c r="CH81" i="32"/>
  <c r="CZ81" i="32" s="1"/>
  <c r="CH82" i="32"/>
  <c r="CZ82" i="32" s="1"/>
  <c r="CH83" i="32"/>
  <c r="CZ83" i="32" s="1"/>
  <c r="CH84" i="32"/>
  <c r="CZ84" i="32" s="1"/>
  <c r="CH85" i="32"/>
  <c r="CZ85" i="32" s="1"/>
  <c r="CH86" i="32"/>
  <c r="CZ86" i="32" s="1"/>
  <c r="CH87" i="32"/>
  <c r="CZ87" i="32" s="1"/>
  <c r="CH88" i="32"/>
  <c r="CZ88" i="32" s="1"/>
  <c r="CH89" i="32"/>
  <c r="CZ89" i="32" s="1"/>
  <c r="CH90" i="32"/>
  <c r="CZ90" i="32" s="1"/>
  <c r="CH91" i="32"/>
  <c r="CZ91" i="32" s="1"/>
  <c r="CH92" i="32"/>
  <c r="CZ92" i="32" s="1"/>
  <c r="CH93" i="32"/>
  <c r="CZ93" i="32" s="1"/>
  <c r="CH94" i="32"/>
  <c r="CZ94" i="32" s="1"/>
  <c r="CH95" i="32"/>
  <c r="CZ95" i="32" s="1"/>
  <c r="CH96" i="32"/>
  <c r="CZ96" i="32" s="1"/>
  <c r="CH97" i="32"/>
  <c r="CZ97" i="32" s="1"/>
  <c r="CH98" i="32"/>
  <c r="CZ98" i="32" s="1"/>
  <c r="CH99" i="32"/>
  <c r="CZ99" i="32" s="1"/>
  <c r="CH100" i="32"/>
  <c r="CZ100" i="32" s="1"/>
  <c r="CH101" i="32"/>
  <c r="CZ101" i="32" s="1"/>
  <c r="CH102" i="32"/>
  <c r="CZ102" i="32" s="1"/>
  <c r="CH103" i="32"/>
  <c r="CZ103" i="32" s="1"/>
  <c r="CH104" i="32"/>
  <c r="CZ104" i="32" s="1"/>
  <c r="CH105" i="32"/>
  <c r="CZ105" i="32" s="1"/>
  <c r="CH106" i="32"/>
  <c r="CZ106" i="32" s="1"/>
  <c r="CH107" i="32"/>
  <c r="CZ107" i="32" s="1"/>
  <c r="CH108" i="32"/>
  <c r="CZ108" i="32" s="1"/>
  <c r="CH109" i="32"/>
  <c r="CZ109" i="32" s="1"/>
  <c r="CH110" i="32"/>
  <c r="CZ110" i="32" s="1"/>
  <c r="CH111" i="32"/>
  <c r="CZ111" i="32" s="1"/>
  <c r="CH112" i="32"/>
  <c r="CZ112" i="32" s="1"/>
  <c r="CH113" i="32"/>
  <c r="CZ113" i="32" s="1"/>
  <c r="CH114" i="32"/>
  <c r="CZ114" i="32" s="1"/>
  <c r="CH115" i="32"/>
  <c r="CZ115" i="32" s="1"/>
  <c r="CH116" i="32"/>
  <c r="CZ116" i="32" s="1"/>
  <c r="CH117" i="32"/>
  <c r="CZ117" i="32" s="1"/>
  <c r="CH118" i="32"/>
  <c r="CZ118" i="32" s="1"/>
  <c r="CH119" i="32"/>
  <c r="CZ119" i="32" s="1"/>
  <c r="CH120" i="32"/>
  <c r="CZ120" i="32" s="1"/>
  <c r="CH121" i="32"/>
  <c r="CZ121" i="32" s="1"/>
  <c r="CH122" i="32"/>
  <c r="CZ122" i="32" s="1"/>
  <c r="CH123" i="32"/>
  <c r="CZ123" i="32" s="1"/>
  <c r="CH124" i="32"/>
  <c r="CZ124" i="32" s="1"/>
  <c r="CH125" i="32"/>
  <c r="CZ125" i="32" s="1"/>
  <c r="CH126" i="32"/>
  <c r="CZ126" i="32" s="1"/>
  <c r="CH127" i="32"/>
  <c r="CZ127" i="32" s="1"/>
  <c r="CH128" i="32"/>
  <c r="CZ128" i="32" s="1"/>
  <c r="CH129" i="32"/>
  <c r="CZ129" i="32" s="1"/>
  <c r="CH130" i="32"/>
  <c r="CZ130" i="32" s="1"/>
  <c r="CH131" i="32"/>
  <c r="CZ131" i="32" s="1"/>
  <c r="CH132" i="32"/>
  <c r="CZ132" i="32" s="1"/>
  <c r="CH133" i="32"/>
  <c r="CZ133" i="32" s="1"/>
  <c r="CH134" i="32"/>
  <c r="CZ134" i="32" s="1"/>
  <c r="CH135" i="32"/>
  <c r="CZ135" i="32" s="1"/>
  <c r="CH136" i="32"/>
  <c r="CZ136" i="32" s="1"/>
  <c r="CH137" i="32"/>
  <c r="CZ137" i="32" s="1"/>
  <c r="CH138" i="32"/>
  <c r="CZ138" i="32" s="1"/>
  <c r="CH139" i="32"/>
  <c r="CZ139" i="32" s="1"/>
  <c r="CH140" i="32"/>
  <c r="CZ140" i="32" s="1"/>
  <c r="CH141" i="32"/>
  <c r="CZ141" i="32" s="1"/>
  <c r="CH142" i="32"/>
  <c r="CZ142" i="32" s="1"/>
  <c r="CH143" i="32"/>
  <c r="CZ143" i="32" s="1"/>
  <c r="CH144" i="32"/>
  <c r="CZ144" i="32" s="1"/>
  <c r="CH145" i="32"/>
  <c r="CZ145" i="32" s="1"/>
  <c r="CH146" i="32"/>
  <c r="CZ146" i="32" s="1"/>
  <c r="CH147" i="32"/>
  <c r="CZ147" i="32" s="1"/>
  <c r="CH148" i="32"/>
  <c r="CZ148" i="32" s="1"/>
  <c r="CH149" i="32"/>
  <c r="CZ149" i="32" s="1"/>
  <c r="CH150" i="32"/>
  <c r="CZ150" i="32" s="1"/>
  <c r="CH151" i="32"/>
  <c r="CZ151" i="32" s="1"/>
  <c r="CH152" i="32"/>
  <c r="CZ152" i="32" s="1"/>
  <c r="CH153" i="32"/>
  <c r="CZ153" i="32" s="1"/>
  <c r="CH154" i="32"/>
  <c r="CZ154" i="32" s="1"/>
  <c r="CH155" i="32"/>
  <c r="CZ155" i="32" s="1"/>
  <c r="CH156" i="32"/>
  <c r="CZ156" i="32" s="1"/>
  <c r="CH157" i="32"/>
  <c r="CZ157" i="32" s="1"/>
  <c r="CH158" i="32"/>
  <c r="CZ158" i="32" s="1"/>
  <c r="CH159" i="32"/>
  <c r="CZ159" i="32" s="1"/>
  <c r="CH160" i="32"/>
  <c r="CZ160" i="32" s="1"/>
  <c r="CH161" i="32"/>
  <c r="CZ161" i="32" s="1"/>
  <c r="CH162" i="32"/>
  <c r="CZ162" i="32" s="1"/>
  <c r="CH163" i="32"/>
  <c r="CZ163" i="32" s="1"/>
  <c r="CH164" i="32"/>
  <c r="CZ164" i="32" s="1"/>
  <c r="CH165" i="32"/>
  <c r="CZ165" i="32" s="1"/>
  <c r="CH166" i="32"/>
  <c r="CZ166" i="32" s="1"/>
  <c r="CH167" i="32"/>
  <c r="CZ167" i="32" s="1"/>
  <c r="CH168" i="32"/>
  <c r="CZ168" i="32" s="1"/>
  <c r="CH169" i="32"/>
  <c r="CZ169" i="32" s="1"/>
  <c r="CH170" i="32"/>
  <c r="CZ170" i="32" s="1"/>
  <c r="CH171" i="32"/>
  <c r="CZ171" i="32" s="1"/>
  <c r="CH172" i="32"/>
  <c r="CZ172" i="32" s="1"/>
  <c r="CH173" i="32"/>
  <c r="CZ173" i="32" s="1"/>
  <c r="CH174" i="32"/>
  <c r="CZ174" i="32" s="1"/>
  <c r="CH175" i="32"/>
  <c r="CZ175" i="32" s="1"/>
  <c r="CH176" i="32"/>
  <c r="CZ176" i="32" s="1"/>
  <c r="CH177" i="32"/>
  <c r="CZ177" i="32" s="1"/>
  <c r="CH178" i="32"/>
  <c r="CZ178" i="32" s="1"/>
  <c r="CH179" i="32"/>
  <c r="CZ179" i="32" s="1"/>
  <c r="CH180" i="32"/>
  <c r="CZ180" i="32" s="1"/>
  <c r="CH181" i="32"/>
  <c r="CZ181" i="32" s="1"/>
  <c r="CH182" i="32"/>
  <c r="CZ182" i="32" s="1"/>
  <c r="CH183" i="32"/>
  <c r="CZ183" i="32" s="1"/>
  <c r="CH184" i="32"/>
  <c r="CZ184" i="32" s="1"/>
  <c r="CH185" i="32"/>
  <c r="CZ185" i="32" s="1"/>
  <c r="CH186" i="32"/>
  <c r="CZ186" i="32" s="1"/>
  <c r="CH187" i="32"/>
  <c r="CZ187" i="32" s="1"/>
  <c r="CH188" i="32"/>
  <c r="CZ188" i="32" s="1"/>
  <c r="CH189" i="32"/>
  <c r="CZ189" i="32" s="1"/>
  <c r="CH190" i="32"/>
  <c r="CZ190" i="32" s="1"/>
  <c r="CH191" i="32"/>
  <c r="CZ191" i="32" s="1"/>
  <c r="CH192" i="32"/>
  <c r="CZ192" i="32" s="1"/>
  <c r="CH193" i="32"/>
  <c r="CZ193" i="32" s="1"/>
  <c r="CH194" i="32"/>
  <c r="CZ194" i="32" s="1"/>
  <c r="CH195" i="32"/>
  <c r="CZ195" i="32" s="1"/>
  <c r="CH196" i="32"/>
  <c r="CZ196" i="32" s="1"/>
  <c r="CH197" i="32"/>
  <c r="CZ197" i="32" s="1"/>
  <c r="CH198" i="32"/>
  <c r="CZ198" i="32" s="1"/>
  <c r="CH199" i="32"/>
  <c r="CZ199" i="32" s="1"/>
  <c r="CH200" i="32"/>
  <c r="CZ200" i="32" s="1"/>
  <c r="CH201" i="32"/>
  <c r="CZ201" i="32" s="1"/>
  <c r="CH202" i="32"/>
  <c r="CZ202" i="32" s="1"/>
  <c r="CH203" i="32"/>
  <c r="CZ203" i="32" s="1"/>
  <c r="CH204" i="32"/>
  <c r="CZ204" i="32" s="1"/>
  <c r="CH205" i="32"/>
  <c r="CZ205" i="32" s="1"/>
  <c r="CH206" i="32"/>
  <c r="CZ206" i="32" s="1"/>
  <c r="CH207" i="32"/>
  <c r="CZ207" i="32" s="1"/>
  <c r="CH208" i="32"/>
  <c r="CZ208" i="32" s="1"/>
  <c r="CH209" i="32"/>
  <c r="CZ209" i="32" s="1"/>
  <c r="CH210" i="32"/>
  <c r="CZ210" i="32" s="1"/>
  <c r="CH211" i="32"/>
  <c r="CZ211" i="32" s="1"/>
  <c r="CH212" i="32"/>
  <c r="CZ212" i="32" s="1"/>
  <c r="CH213" i="32"/>
  <c r="CZ213" i="32" s="1"/>
  <c r="CH214" i="32"/>
  <c r="CZ214" i="32" s="1"/>
  <c r="CH215" i="32"/>
  <c r="CZ215" i="32" s="1"/>
  <c r="CH216" i="32"/>
  <c r="CZ216" i="32" s="1"/>
  <c r="CH217" i="32"/>
  <c r="CZ217" i="32" s="1"/>
  <c r="CH218" i="32"/>
  <c r="CZ218" i="32" s="1"/>
  <c r="CH219" i="32"/>
  <c r="CZ219" i="32" s="1"/>
  <c r="CH220" i="32"/>
  <c r="CZ220" i="32" s="1"/>
  <c r="CH221" i="32"/>
  <c r="CZ221" i="32" s="1"/>
  <c r="CH222" i="32"/>
  <c r="CZ222" i="32" s="1"/>
  <c r="CH223" i="32"/>
  <c r="CZ223" i="32" s="1"/>
  <c r="CH224" i="32"/>
  <c r="CZ224" i="32" s="1"/>
  <c r="CH225" i="32"/>
  <c r="CZ225" i="32" s="1"/>
  <c r="CH226" i="32"/>
  <c r="CZ226" i="32" s="1"/>
  <c r="CH227" i="32"/>
  <c r="CZ227" i="32" s="1"/>
  <c r="CH228" i="32"/>
  <c r="CZ228" i="32" s="1"/>
  <c r="CH229" i="32"/>
  <c r="CZ229" i="32" s="1"/>
  <c r="CH230" i="32"/>
  <c r="CZ230" i="32" s="1"/>
  <c r="CH231" i="32"/>
  <c r="CZ231" i="32" s="1"/>
  <c r="CH232" i="32"/>
  <c r="CZ232" i="32" s="1"/>
  <c r="CH233" i="32"/>
  <c r="CZ233" i="32" s="1"/>
  <c r="CH234" i="32"/>
  <c r="CZ234" i="32" s="1"/>
  <c r="CH235" i="32"/>
  <c r="CZ235" i="32" s="1"/>
  <c r="CH236" i="32"/>
  <c r="CZ236" i="32" s="1"/>
  <c r="CH237" i="32"/>
  <c r="CZ237" i="32" s="1"/>
  <c r="CH238" i="32"/>
  <c r="CZ238" i="32" s="1"/>
  <c r="CH239" i="32"/>
  <c r="CZ239" i="32" s="1"/>
  <c r="CH240" i="32"/>
  <c r="CZ240" i="32" s="1"/>
  <c r="CH241" i="32"/>
  <c r="CZ241" i="32" s="1"/>
  <c r="CH242" i="32"/>
  <c r="CZ242" i="32" s="1"/>
  <c r="CH243" i="32"/>
  <c r="CZ243" i="32" s="1"/>
  <c r="CH244" i="32"/>
  <c r="CZ244" i="32" s="1"/>
  <c r="CH245" i="32"/>
  <c r="CZ245" i="32" s="1"/>
  <c r="CH246" i="32"/>
  <c r="CZ246" i="32" s="1"/>
  <c r="CH247" i="32"/>
  <c r="CZ247" i="32" s="1"/>
  <c r="CH248" i="32"/>
  <c r="CZ248" i="32" s="1"/>
  <c r="CH249" i="32"/>
  <c r="CZ249" i="32" s="1"/>
  <c r="CH250" i="32"/>
  <c r="CZ250" i="32" s="1"/>
  <c r="CH251" i="32"/>
  <c r="CZ251" i="32" s="1"/>
  <c r="CH252" i="32"/>
  <c r="CZ252" i="32" s="1"/>
  <c r="CH253" i="32"/>
  <c r="CZ253" i="32" s="1"/>
  <c r="CH254" i="32"/>
  <c r="CZ254" i="32" s="1"/>
  <c r="CH255" i="32"/>
  <c r="CZ255" i="32" s="1"/>
  <c r="CH256" i="32"/>
  <c r="CZ256" i="32" s="1"/>
  <c r="CH257" i="32"/>
  <c r="CZ257" i="32" s="1"/>
  <c r="CH258" i="32"/>
  <c r="CZ258" i="32" s="1"/>
  <c r="CH259" i="32"/>
  <c r="CZ259" i="32" s="1"/>
  <c r="CH260" i="32"/>
  <c r="CZ260" i="32" s="1"/>
  <c r="CH261" i="32"/>
  <c r="CZ261" i="32" s="1"/>
  <c r="CH262" i="32"/>
  <c r="CZ262" i="32" s="1"/>
  <c r="CH263" i="32"/>
  <c r="CZ263" i="32" s="1"/>
  <c r="CH264" i="32"/>
  <c r="CZ264" i="32" s="1"/>
  <c r="CH265" i="32"/>
  <c r="CZ265" i="32" s="1"/>
  <c r="CH266" i="32"/>
  <c r="CZ266" i="32" s="1"/>
  <c r="CH267" i="32"/>
  <c r="CZ267" i="32" s="1"/>
  <c r="CH268" i="32"/>
  <c r="CZ268" i="32" s="1"/>
  <c r="CH269" i="32"/>
  <c r="CZ269" i="32" s="1"/>
  <c r="CH270" i="32"/>
  <c r="CZ270" i="32" s="1"/>
  <c r="CH271" i="32"/>
  <c r="CZ271" i="32" s="1"/>
  <c r="CH272" i="32"/>
  <c r="CZ272" i="32" s="1"/>
  <c r="CH273" i="32"/>
  <c r="CZ273" i="32" s="1"/>
  <c r="CH274" i="32"/>
  <c r="CZ274" i="32" s="1"/>
  <c r="CH275" i="32"/>
  <c r="CZ275" i="32" s="1"/>
  <c r="CH276" i="32"/>
  <c r="CZ276" i="32" s="1"/>
  <c r="CH277" i="32"/>
  <c r="CZ277" i="32" s="1"/>
  <c r="CH278" i="32"/>
  <c r="CZ278" i="32" s="1"/>
  <c r="CH279" i="32"/>
  <c r="CZ279" i="32" s="1"/>
  <c r="CH280" i="32"/>
  <c r="CZ280" i="32" s="1"/>
  <c r="CH281" i="32"/>
  <c r="CZ281" i="32" s="1"/>
  <c r="CH282" i="32"/>
  <c r="CZ282" i="32" s="1"/>
  <c r="CH283" i="32"/>
  <c r="CZ283" i="32" s="1"/>
  <c r="CH284" i="32"/>
  <c r="CZ284" i="32" s="1"/>
  <c r="CH285" i="32"/>
  <c r="CZ285" i="32" s="1"/>
  <c r="CH286" i="32"/>
  <c r="CZ286" i="32" s="1"/>
  <c r="CH287" i="32"/>
  <c r="CZ287" i="32" s="1"/>
  <c r="CH288" i="32"/>
  <c r="CZ288" i="32" s="1"/>
  <c r="CH289" i="32"/>
  <c r="CZ289" i="32" s="1"/>
  <c r="CH290" i="32"/>
  <c r="CZ290" i="32" s="1"/>
  <c r="CH291" i="32"/>
  <c r="CZ291" i="32" s="1"/>
  <c r="CH292" i="32"/>
  <c r="CZ292" i="32" s="1"/>
  <c r="CH293" i="32"/>
  <c r="CZ293" i="32" s="1"/>
  <c r="CH294" i="32"/>
  <c r="CZ294" i="32" s="1"/>
  <c r="CH295" i="32"/>
  <c r="CZ295" i="32" s="1"/>
  <c r="CH296" i="32"/>
  <c r="CZ296" i="32" s="1"/>
  <c r="CH297" i="32"/>
  <c r="CZ297" i="32" s="1"/>
  <c r="CH298" i="32"/>
  <c r="CZ298" i="32" s="1"/>
  <c r="CH299" i="32"/>
  <c r="CZ299" i="32" s="1"/>
  <c r="CH300" i="32"/>
  <c r="CZ300" i="32" s="1"/>
  <c r="CH301" i="32"/>
  <c r="CZ301" i="32" s="1"/>
  <c r="CH302" i="32"/>
  <c r="CZ302" i="32" s="1"/>
  <c r="CH303" i="32"/>
  <c r="CZ303" i="32" s="1"/>
  <c r="CH304" i="32"/>
  <c r="CZ304" i="32" s="1"/>
  <c r="CH305" i="32"/>
  <c r="CZ305" i="32" s="1"/>
  <c r="CH306" i="32"/>
  <c r="CZ306" i="32" s="1"/>
  <c r="CH307" i="32"/>
  <c r="CZ307" i="32" s="1"/>
  <c r="CH308" i="32"/>
  <c r="CZ308" i="32" s="1"/>
  <c r="CH309" i="32"/>
  <c r="CZ309" i="32" s="1"/>
  <c r="CH310" i="32"/>
  <c r="CZ310" i="32" s="1"/>
  <c r="CH311" i="32"/>
  <c r="CZ311" i="32" s="1"/>
  <c r="CH312" i="32"/>
  <c r="CZ312" i="32" s="1"/>
  <c r="CH313" i="32"/>
  <c r="CZ313" i="32" s="1"/>
  <c r="CH314" i="32"/>
  <c r="CZ314" i="32" s="1"/>
  <c r="CH315" i="32"/>
  <c r="CZ315" i="32" s="1"/>
  <c r="CH316" i="32"/>
  <c r="CZ316" i="32" s="1"/>
  <c r="CH317" i="32"/>
  <c r="CZ317" i="32" s="1"/>
  <c r="CH318" i="32"/>
  <c r="CZ318" i="32" s="1"/>
  <c r="CH319" i="32"/>
  <c r="CZ319" i="32" s="1"/>
  <c r="CH320" i="32"/>
  <c r="CZ320" i="32" s="1"/>
  <c r="CH321" i="32"/>
  <c r="CZ321" i="32" s="1"/>
  <c r="CH322" i="32"/>
  <c r="CZ322" i="32" s="1"/>
  <c r="CH323" i="32"/>
  <c r="CZ323" i="32" s="1"/>
  <c r="CH324" i="32"/>
  <c r="CZ324" i="32" s="1"/>
  <c r="CH325" i="32"/>
  <c r="CZ325" i="32" s="1"/>
  <c r="CH326" i="32"/>
  <c r="CZ326" i="32" s="1"/>
  <c r="CH327" i="32"/>
  <c r="CZ327" i="32" s="1"/>
  <c r="CH328" i="32"/>
  <c r="CZ328" i="32" s="1"/>
  <c r="CH329" i="32"/>
  <c r="CZ329" i="32" s="1"/>
  <c r="CH330" i="32"/>
  <c r="CZ330" i="32" s="1"/>
  <c r="CH331" i="32"/>
  <c r="CZ331" i="32" s="1"/>
  <c r="CH332" i="32"/>
  <c r="CZ332" i="32" s="1"/>
  <c r="CH333" i="32"/>
  <c r="CZ333" i="32" s="1"/>
  <c r="CH334" i="32"/>
  <c r="CZ334" i="32" s="1"/>
  <c r="CH335" i="32"/>
  <c r="CZ335" i="32" s="1"/>
  <c r="CH336" i="32"/>
  <c r="CZ336" i="32" s="1"/>
  <c r="CH337" i="32"/>
  <c r="CZ337" i="32" s="1"/>
  <c r="CH338" i="32"/>
  <c r="CZ338" i="32" s="1"/>
  <c r="CH339" i="32"/>
  <c r="CZ339" i="32" s="1"/>
  <c r="CH340" i="32"/>
  <c r="CZ340" i="32" s="1"/>
  <c r="CH341" i="32"/>
  <c r="CZ341" i="32" s="1"/>
  <c r="CH342" i="32"/>
  <c r="CZ342" i="32" s="1"/>
  <c r="CH343" i="32"/>
  <c r="CZ343" i="32" s="1"/>
  <c r="CH344" i="32"/>
  <c r="CZ344" i="32" s="1"/>
  <c r="CH345" i="32"/>
  <c r="CZ345" i="32" s="1"/>
  <c r="CH346" i="32"/>
  <c r="CZ346" i="32" s="1"/>
  <c r="CH347" i="32"/>
  <c r="CZ347" i="32" s="1"/>
  <c r="CH348" i="32"/>
  <c r="CZ348" i="32" s="1"/>
  <c r="CH349" i="32"/>
  <c r="CZ349" i="32" s="1"/>
  <c r="CH350" i="32"/>
  <c r="CZ350" i="32" s="1"/>
  <c r="CH351" i="32"/>
  <c r="CZ351" i="32" s="1"/>
  <c r="CH352" i="32"/>
  <c r="CZ352" i="32" s="1"/>
  <c r="CH353" i="32"/>
  <c r="CZ353" i="32" s="1"/>
  <c r="CH354" i="32"/>
  <c r="CZ354" i="32" s="1"/>
  <c r="CH355" i="32"/>
  <c r="CZ355" i="32" s="1"/>
  <c r="CH356" i="32"/>
  <c r="CZ356" i="32" s="1"/>
  <c r="CH357" i="32"/>
  <c r="CZ357" i="32" s="1"/>
  <c r="CH358" i="32"/>
  <c r="CZ358" i="32" s="1"/>
  <c r="CH359" i="32"/>
  <c r="CZ359" i="32" s="1"/>
  <c r="CH360" i="32"/>
  <c r="CZ360" i="32" s="1"/>
  <c r="CH361" i="32"/>
  <c r="CZ361" i="32" s="1"/>
  <c r="CH362" i="32"/>
  <c r="CZ362" i="32" s="1"/>
  <c r="CH363" i="32"/>
  <c r="CZ363" i="32" s="1"/>
  <c r="CH364" i="32"/>
  <c r="CZ364" i="32" s="1"/>
  <c r="CH365" i="32"/>
  <c r="CZ365" i="32" s="1"/>
  <c r="CH366" i="32"/>
  <c r="CZ366" i="32" s="1"/>
  <c r="CH367" i="32"/>
  <c r="CZ367" i="32" s="1"/>
  <c r="CH368" i="32"/>
  <c r="CZ368" i="32" s="1"/>
  <c r="CH369" i="32"/>
  <c r="CZ369" i="32" s="1"/>
  <c r="CH370" i="32"/>
  <c r="CZ370" i="32" s="1"/>
  <c r="CH371" i="32"/>
  <c r="CZ371" i="32" s="1"/>
  <c r="CH372" i="32"/>
  <c r="CZ372" i="32" s="1"/>
  <c r="CH373" i="32"/>
  <c r="CZ373" i="32" s="1"/>
  <c r="CH374" i="32"/>
  <c r="CZ374" i="32" s="1"/>
  <c r="CH375" i="32"/>
  <c r="CZ375" i="32" s="1"/>
  <c r="CH376" i="32"/>
  <c r="CZ376" i="32" s="1"/>
  <c r="CH377" i="32"/>
  <c r="CZ377" i="32" s="1"/>
  <c r="CH378" i="32"/>
  <c r="CZ378" i="32" s="1"/>
  <c r="CH379" i="32"/>
  <c r="CZ379" i="32" s="1"/>
  <c r="CH380" i="32"/>
  <c r="CZ380" i="32" s="1"/>
  <c r="CH381" i="32"/>
  <c r="CZ381" i="32" s="1"/>
  <c r="CH382" i="32"/>
  <c r="CZ382" i="32" s="1"/>
  <c r="CH383" i="32"/>
  <c r="CZ383" i="32" s="1"/>
  <c r="CH384" i="32"/>
  <c r="CZ384" i="32" s="1"/>
  <c r="CH385" i="32"/>
  <c r="CZ385" i="32" s="1"/>
  <c r="CH386" i="32"/>
  <c r="CZ386" i="32" s="1"/>
  <c r="CH387" i="32"/>
  <c r="CZ387" i="32" s="1"/>
  <c r="CH388" i="32"/>
  <c r="CZ388" i="32" s="1"/>
  <c r="CH389" i="32"/>
  <c r="CZ389" i="32" s="1"/>
  <c r="CH390" i="32"/>
  <c r="CZ390" i="32" s="1"/>
  <c r="CH391" i="32"/>
  <c r="CZ391" i="32" s="1"/>
  <c r="CH392" i="32"/>
  <c r="CZ392" i="32" s="1"/>
  <c r="CH393" i="32"/>
  <c r="CZ393" i="32" s="1"/>
  <c r="CH394" i="32"/>
  <c r="CZ394" i="32" s="1"/>
  <c r="CH395" i="32"/>
  <c r="CZ395" i="32" s="1"/>
  <c r="CH396" i="32"/>
  <c r="CZ396" i="32" s="1"/>
  <c r="CH397" i="32"/>
  <c r="CZ397" i="32" s="1"/>
  <c r="CH398" i="32"/>
  <c r="CZ398" i="32" s="1"/>
  <c r="CH399" i="32"/>
  <c r="CZ399" i="32" s="1"/>
  <c r="CH400" i="32"/>
  <c r="CZ400" i="32" s="1"/>
  <c r="CH401" i="32"/>
  <c r="CZ401" i="32" s="1"/>
  <c r="CH402" i="32"/>
  <c r="CZ402" i="32" s="1"/>
  <c r="CH403" i="32"/>
  <c r="CZ403" i="32" s="1"/>
  <c r="CH404" i="32"/>
  <c r="CZ404" i="32" s="1"/>
  <c r="CH405" i="32"/>
  <c r="CZ405" i="32" s="1"/>
  <c r="CH406" i="32"/>
  <c r="CZ406" i="32" s="1"/>
  <c r="CH407" i="32"/>
  <c r="CZ407" i="32" s="1"/>
  <c r="CH408" i="32"/>
  <c r="CZ408" i="32" s="1"/>
  <c r="CH409" i="32"/>
  <c r="CZ409" i="32" s="1"/>
  <c r="CH410" i="32"/>
  <c r="CZ410" i="32" s="1"/>
  <c r="CH411" i="32"/>
  <c r="CZ411" i="32" s="1"/>
  <c r="CH412" i="32"/>
  <c r="CZ412" i="32" s="1"/>
  <c r="CH413" i="32"/>
  <c r="CZ413" i="32" s="1"/>
  <c r="CH414" i="32"/>
  <c r="CZ414" i="32" s="1"/>
  <c r="CH415" i="32"/>
  <c r="CZ415" i="32" s="1"/>
  <c r="CH416" i="32"/>
  <c r="CZ416" i="32" s="1"/>
  <c r="CH417" i="32"/>
  <c r="CZ417" i="32" s="1"/>
  <c r="CH418" i="32"/>
  <c r="CZ418" i="32" s="1"/>
  <c r="CH419" i="32"/>
  <c r="CZ419" i="32" s="1"/>
  <c r="CH420" i="32"/>
  <c r="CZ420" i="32" s="1"/>
  <c r="CH421" i="32"/>
  <c r="CZ421" i="32" s="1"/>
  <c r="CH422" i="32"/>
  <c r="CZ422" i="32" s="1"/>
  <c r="CH423" i="32"/>
  <c r="CZ423" i="32" s="1"/>
  <c r="CH424" i="32"/>
  <c r="CZ424" i="32" s="1"/>
  <c r="CH425" i="32"/>
  <c r="CZ425" i="32" s="1"/>
  <c r="CH426" i="32"/>
  <c r="CZ426" i="32" s="1"/>
  <c r="CH427" i="32"/>
  <c r="CZ427" i="32" s="1"/>
  <c r="CH428" i="32"/>
  <c r="CZ428" i="32" s="1"/>
  <c r="CH429" i="32"/>
  <c r="CZ429" i="32" s="1"/>
  <c r="CH430" i="32"/>
  <c r="CZ430" i="32" s="1"/>
  <c r="CH431" i="32"/>
  <c r="CZ431" i="32" s="1"/>
  <c r="CH432" i="32"/>
  <c r="CZ432" i="32" s="1"/>
  <c r="CH433" i="32"/>
  <c r="CZ433" i="32" s="1"/>
  <c r="CH434" i="32"/>
  <c r="CZ434" i="32" s="1"/>
  <c r="CH435" i="32"/>
  <c r="CZ435" i="32" s="1"/>
  <c r="CH436" i="32"/>
  <c r="CZ436" i="32" s="1"/>
  <c r="CH437" i="32"/>
  <c r="CZ437" i="32" s="1"/>
  <c r="CH438" i="32"/>
  <c r="CZ438" i="32" s="1"/>
  <c r="CH439" i="32"/>
  <c r="CZ439" i="32" s="1"/>
  <c r="CH440" i="32"/>
  <c r="CZ440" i="32" s="1"/>
  <c r="CH441" i="32"/>
  <c r="CZ441" i="32" s="1"/>
  <c r="CH442" i="32"/>
  <c r="CZ442" i="32" s="1"/>
  <c r="CH443" i="32"/>
  <c r="CZ443" i="32" s="1"/>
  <c r="CH444" i="32"/>
  <c r="CZ444" i="32" s="1"/>
  <c r="CH445" i="32"/>
  <c r="CZ445" i="32" s="1"/>
  <c r="CH446" i="32"/>
  <c r="CZ446" i="32" s="1"/>
  <c r="CH447" i="32"/>
  <c r="CZ447" i="32" s="1"/>
  <c r="CH448" i="32"/>
  <c r="CZ448" i="32" s="1"/>
  <c r="CH449" i="32"/>
  <c r="CZ449" i="32" s="1"/>
  <c r="CH450" i="32"/>
  <c r="CZ450" i="32" s="1"/>
  <c r="CH451" i="32"/>
  <c r="CZ451" i="32" s="1"/>
  <c r="CH452" i="32"/>
  <c r="CZ452" i="32" s="1"/>
  <c r="CH453" i="32"/>
  <c r="CZ453" i="32" s="1"/>
  <c r="CH454" i="32"/>
  <c r="CZ454" i="32" s="1"/>
  <c r="CH455" i="32"/>
  <c r="CZ455" i="32" s="1"/>
  <c r="CH456" i="32"/>
  <c r="CZ456" i="32" s="1"/>
  <c r="CH457" i="32"/>
  <c r="CZ457" i="32" s="1"/>
  <c r="CH458" i="32"/>
  <c r="CZ458" i="32" s="1"/>
  <c r="CH459" i="32"/>
  <c r="CZ459" i="32" s="1"/>
  <c r="CH460" i="32"/>
  <c r="CZ460" i="32" s="1"/>
  <c r="CH461" i="32"/>
  <c r="CZ461" i="32" s="1"/>
  <c r="CH462" i="32"/>
  <c r="CZ462" i="32" s="1"/>
  <c r="CH463" i="32"/>
  <c r="CZ463" i="32" s="1"/>
  <c r="CH464" i="32"/>
  <c r="CZ464" i="32" s="1"/>
  <c r="CH465" i="32"/>
  <c r="CZ465" i="32" s="1"/>
  <c r="CH466" i="32"/>
  <c r="CZ466" i="32" s="1"/>
  <c r="CH467" i="32"/>
  <c r="CZ467" i="32" s="1"/>
  <c r="CH468" i="32"/>
  <c r="CZ468" i="32" s="1"/>
  <c r="CH469" i="32"/>
  <c r="CZ469" i="32" s="1"/>
  <c r="CH470" i="32"/>
  <c r="CZ470" i="32" s="1"/>
  <c r="CH471" i="32"/>
  <c r="CZ471" i="32" s="1"/>
  <c r="CH472" i="32"/>
  <c r="CZ472" i="32" s="1"/>
  <c r="CH473" i="32"/>
  <c r="CZ473" i="32" s="1"/>
  <c r="CH474" i="32"/>
  <c r="CZ474" i="32" s="1"/>
  <c r="CH475" i="32"/>
  <c r="CZ475" i="32" s="1"/>
  <c r="CH476" i="32"/>
  <c r="CZ476" i="32" s="1"/>
  <c r="CH477" i="32"/>
  <c r="CZ477" i="32" s="1"/>
  <c r="CH478" i="32"/>
  <c r="CZ478" i="32" s="1"/>
  <c r="CH479" i="32"/>
  <c r="CZ479" i="32" s="1"/>
  <c r="CH480" i="32"/>
  <c r="CZ480" i="32" s="1"/>
  <c r="CH481" i="32"/>
  <c r="CZ481" i="32" s="1"/>
  <c r="CH482" i="32"/>
  <c r="CZ482" i="32" s="1"/>
  <c r="CH483" i="32"/>
  <c r="CZ483" i="32" s="1"/>
  <c r="CH484" i="32"/>
  <c r="CZ484" i="32" s="1"/>
  <c r="CH485" i="32"/>
  <c r="CZ485" i="32" s="1"/>
  <c r="CH486" i="32"/>
  <c r="CZ486" i="32" s="1"/>
  <c r="CH487" i="32"/>
  <c r="CZ487" i="32" s="1"/>
  <c r="CH488" i="32"/>
  <c r="CZ488" i="32" s="1"/>
  <c r="CH489" i="32"/>
  <c r="CZ489" i="32" s="1"/>
  <c r="CH490" i="32"/>
  <c r="CZ490" i="32" s="1"/>
  <c r="CH491" i="32"/>
  <c r="CZ491" i="32" s="1"/>
  <c r="CH492" i="32"/>
  <c r="CZ492" i="32" s="1"/>
  <c r="CH493" i="32"/>
  <c r="CZ493" i="32" s="1"/>
  <c r="CH494" i="32"/>
  <c r="CZ494" i="32" s="1"/>
  <c r="CH495" i="32"/>
  <c r="CZ495" i="32" s="1"/>
  <c r="CH496" i="32"/>
  <c r="CZ496" i="32" s="1"/>
  <c r="CH497" i="32"/>
  <c r="CZ497" i="32" s="1"/>
  <c r="CH498" i="32"/>
  <c r="CZ498" i="32" s="1"/>
  <c r="CH499" i="32"/>
  <c r="CZ499" i="32" s="1"/>
  <c r="CH500" i="32"/>
  <c r="CZ500" i="32" s="1"/>
  <c r="CH501" i="32"/>
  <c r="CZ501" i="32" s="1"/>
  <c r="CH502" i="32"/>
  <c r="CZ502" i="32" s="1"/>
  <c r="CH503" i="32"/>
  <c r="CZ503" i="32" s="1"/>
  <c r="CH504" i="32"/>
  <c r="CZ504" i="32" s="1"/>
  <c r="CH505" i="32"/>
  <c r="CZ505" i="32" s="1"/>
  <c r="CH506" i="32"/>
  <c r="CZ506" i="32" s="1"/>
  <c r="CH507" i="32"/>
  <c r="CZ507" i="32" s="1"/>
  <c r="CH508" i="32"/>
  <c r="CZ508" i="32" s="1"/>
  <c r="CH509" i="32"/>
  <c r="CZ509" i="32" s="1"/>
  <c r="CH510" i="32"/>
  <c r="CZ510" i="32" s="1"/>
  <c r="CH511" i="32"/>
  <c r="CZ511" i="32" s="1"/>
  <c r="CH512" i="32"/>
  <c r="CZ512" i="32" s="1"/>
  <c r="CH513" i="32"/>
  <c r="CZ513" i="32" s="1"/>
  <c r="CH514" i="32"/>
  <c r="CZ514" i="32" s="1"/>
  <c r="CH515" i="32"/>
  <c r="CZ515" i="32" s="1"/>
  <c r="CH516" i="32"/>
  <c r="CZ516" i="32" s="1"/>
  <c r="CH517" i="32"/>
  <c r="CZ517" i="32" s="1"/>
  <c r="CH518" i="32"/>
  <c r="CZ518" i="32" s="1"/>
  <c r="CH519" i="32"/>
  <c r="CZ519" i="32" s="1"/>
  <c r="CH520" i="32"/>
  <c r="CZ520" i="32" s="1"/>
  <c r="CH521" i="32"/>
  <c r="CZ521" i="32" s="1"/>
  <c r="CH522" i="32"/>
  <c r="CZ522" i="32" s="1"/>
  <c r="CH523" i="32"/>
  <c r="CZ523" i="32" s="1"/>
  <c r="CH524" i="32"/>
  <c r="CZ524" i="32" s="1"/>
  <c r="CH525" i="32"/>
  <c r="CZ525" i="32" s="1"/>
  <c r="CH526" i="32"/>
  <c r="CZ526" i="32" s="1"/>
  <c r="CH527" i="32"/>
  <c r="CZ527" i="32" s="1"/>
  <c r="CH528" i="32"/>
  <c r="CZ528" i="32" s="1"/>
  <c r="CH529" i="32"/>
  <c r="CZ529" i="32" s="1"/>
  <c r="CH530" i="32"/>
  <c r="CZ530" i="32" s="1"/>
  <c r="CH531" i="32"/>
  <c r="CZ531" i="32" s="1"/>
  <c r="CH532" i="32"/>
  <c r="CZ532" i="32" s="1"/>
  <c r="CH533" i="32"/>
  <c r="CZ533" i="32" s="1"/>
  <c r="CH534" i="32"/>
  <c r="CZ534" i="32" s="1"/>
  <c r="CH535" i="32"/>
  <c r="CZ535" i="32" s="1"/>
  <c r="CH536" i="32"/>
  <c r="CZ536" i="32" s="1"/>
  <c r="CH537" i="32"/>
  <c r="CZ537" i="32" s="1"/>
  <c r="CH538" i="32"/>
  <c r="CZ538" i="32" s="1"/>
  <c r="CH539" i="32"/>
  <c r="CZ539" i="32" s="1"/>
  <c r="CH540" i="32"/>
  <c r="CZ540" i="32" s="1"/>
  <c r="CH541" i="32"/>
  <c r="CZ541" i="32" s="1"/>
  <c r="CH542" i="32"/>
  <c r="CZ542" i="32" s="1"/>
  <c r="CH543" i="32"/>
  <c r="CZ543" i="32" s="1"/>
  <c r="CH544" i="32"/>
  <c r="CZ544" i="32" s="1"/>
  <c r="CH545" i="32"/>
  <c r="CZ545" i="32" s="1"/>
  <c r="CH546" i="32"/>
  <c r="CZ546" i="32" s="1"/>
  <c r="CH547" i="32"/>
  <c r="CZ547" i="32" s="1"/>
  <c r="CH548" i="32"/>
  <c r="CZ548" i="32" s="1"/>
  <c r="CH549" i="32"/>
  <c r="CZ549" i="32" s="1"/>
  <c r="CH550" i="32"/>
  <c r="CZ550" i="32" s="1"/>
  <c r="CH551" i="32"/>
  <c r="CZ551" i="32" s="1"/>
  <c r="CH552" i="32"/>
  <c r="CZ552" i="32" s="1"/>
  <c r="CH553" i="32"/>
  <c r="CZ553" i="32" s="1"/>
  <c r="CH554" i="32"/>
  <c r="CZ554" i="32" s="1"/>
  <c r="CH555" i="32"/>
  <c r="CZ555" i="32" s="1"/>
  <c r="CH556" i="32"/>
  <c r="CZ556" i="32" s="1"/>
  <c r="CH557" i="32"/>
  <c r="CZ557" i="32" s="1"/>
  <c r="CH558" i="32"/>
  <c r="CZ558" i="32" s="1"/>
  <c r="CH559" i="32"/>
  <c r="CZ559" i="32" s="1"/>
  <c r="CH560" i="32"/>
  <c r="CZ560" i="32" s="1"/>
  <c r="CH561" i="32"/>
  <c r="CZ561" i="32" s="1"/>
  <c r="CH562" i="32"/>
  <c r="CZ562" i="32" s="1"/>
  <c r="CH563" i="32"/>
  <c r="CZ563" i="32" s="1"/>
  <c r="CH564" i="32"/>
  <c r="CZ564" i="32" s="1"/>
  <c r="CH565" i="32"/>
  <c r="CZ565" i="32" s="1"/>
  <c r="CH566" i="32"/>
  <c r="CZ566" i="32" s="1"/>
  <c r="CH567" i="32"/>
  <c r="CZ567" i="32" s="1"/>
  <c r="CH568" i="32"/>
  <c r="CZ568" i="32" s="1"/>
  <c r="CH569" i="32"/>
  <c r="CZ569" i="32" s="1"/>
  <c r="CH570" i="32"/>
  <c r="CZ570" i="32" s="1"/>
  <c r="CH571" i="32"/>
  <c r="CZ571" i="32" s="1"/>
  <c r="CH572" i="32"/>
  <c r="CZ572" i="32" s="1"/>
  <c r="CH573" i="32"/>
  <c r="CZ573" i="32" s="1"/>
  <c r="CH574" i="32"/>
  <c r="CZ574" i="32" s="1"/>
  <c r="CH575" i="32"/>
  <c r="CZ575" i="32" s="1"/>
  <c r="CH576" i="32"/>
  <c r="CZ576" i="32" s="1"/>
  <c r="CH577" i="32"/>
  <c r="CZ577" i="32" s="1"/>
  <c r="CH578" i="32"/>
  <c r="CZ578" i="32" s="1"/>
  <c r="CH579" i="32"/>
  <c r="CZ579" i="32" s="1"/>
  <c r="CH580" i="32"/>
  <c r="CZ580" i="32" s="1"/>
  <c r="CH581" i="32"/>
  <c r="CZ581" i="32" s="1"/>
  <c r="CH582" i="32"/>
  <c r="CZ582" i="32" s="1"/>
  <c r="CH583" i="32"/>
  <c r="CZ583" i="32" s="1"/>
  <c r="CH584" i="32"/>
  <c r="CZ584" i="32" s="1"/>
  <c r="CH585" i="32"/>
  <c r="CZ585" i="32" s="1"/>
  <c r="CH586" i="32"/>
  <c r="CZ586" i="32" s="1"/>
  <c r="CH587" i="32"/>
  <c r="CZ587" i="32" s="1"/>
  <c r="CH588" i="32"/>
  <c r="CZ588" i="32" s="1"/>
  <c r="CH589" i="32"/>
  <c r="CZ589" i="32" s="1"/>
  <c r="CH590" i="32"/>
  <c r="CZ590" i="32" s="1"/>
  <c r="CH591" i="32"/>
  <c r="CZ591" i="32" s="1"/>
  <c r="CH592" i="32"/>
  <c r="CZ592" i="32" s="1"/>
  <c r="CH593" i="32"/>
  <c r="CZ593" i="32" s="1"/>
  <c r="CH594" i="32"/>
  <c r="CZ594" i="32" s="1"/>
  <c r="CH595" i="32"/>
  <c r="CZ595" i="32" s="1"/>
  <c r="CH596" i="32"/>
  <c r="CZ596" i="32" s="1"/>
  <c r="CH597" i="32"/>
  <c r="CZ597" i="32" s="1"/>
  <c r="CH598" i="32"/>
  <c r="CZ598" i="32" s="1"/>
  <c r="CH599" i="32"/>
  <c r="CZ599" i="32" s="1"/>
  <c r="CH600" i="32"/>
  <c r="CZ600" i="32" s="1"/>
  <c r="CH601" i="32"/>
  <c r="CZ601" i="32" s="1"/>
  <c r="CH602" i="32"/>
  <c r="CZ602" i="32" s="1"/>
  <c r="CH603" i="32"/>
  <c r="CZ603" i="32" s="1"/>
  <c r="CH604" i="32"/>
  <c r="CZ604" i="32" s="1"/>
  <c r="CH605" i="32"/>
  <c r="CZ605" i="32" s="1"/>
  <c r="CH606" i="32"/>
  <c r="CZ606" i="32" s="1"/>
  <c r="CH607" i="32"/>
  <c r="CZ607" i="32" s="1"/>
  <c r="CH608" i="32"/>
  <c r="CZ608" i="32" s="1"/>
  <c r="CH609" i="32"/>
  <c r="CZ609" i="32" s="1"/>
  <c r="CH610" i="32"/>
  <c r="CZ610" i="32" s="1"/>
  <c r="CH611" i="32"/>
  <c r="CZ611" i="32" s="1"/>
  <c r="CH612" i="32"/>
  <c r="CZ612" i="32" s="1"/>
  <c r="CH613" i="32"/>
  <c r="CZ613" i="32" s="1"/>
  <c r="CH614" i="32"/>
  <c r="CZ614" i="32" s="1"/>
  <c r="CH615" i="32"/>
  <c r="CZ615" i="32" s="1"/>
  <c r="CH616" i="32"/>
  <c r="CZ616" i="32" s="1"/>
  <c r="CH617" i="32"/>
  <c r="CZ617" i="32" s="1"/>
  <c r="CH618" i="32"/>
  <c r="CZ618" i="32" s="1"/>
  <c r="CH619" i="32"/>
  <c r="CZ619" i="32" s="1"/>
  <c r="CH620" i="32"/>
  <c r="CZ620" i="32" s="1"/>
  <c r="CH621" i="32"/>
  <c r="CZ621" i="32" s="1"/>
  <c r="CH622" i="32"/>
  <c r="CZ622" i="32" s="1"/>
  <c r="CH623" i="32"/>
  <c r="CZ623" i="32" s="1"/>
  <c r="CH624" i="32"/>
  <c r="CZ624" i="32" s="1"/>
  <c r="CH625" i="32"/>
  <c r="CZ625" i="32" s="1"/>
  <c r="CH626" i="32"/>
  <c r="CZ626" i="32" s="1"/>
  <c r="CH627" i="32"/>
  <c r="CZ627" i="32" s="1"/>
  <c r="CH628" i="32"/>
  <c r="CZ628" i="32" s="1"/>
  <c r="CH629" i="32"/>
  <c r="CZ629" i="32" s="1"/>
  <c r="CH630" i="32"/>
  <c r="CZ630" i="32" s="1"/>
  <c r="CH631" i="32"/>
  <c r="CZ631" i="32" s="1"/>
  <c r="CH632" i="32"/>
  <c r="CZ632" i="32" s="1"/>
  <c r="CH633" i="32"/>
  <c r="CZ633" i="32" s="1"/>
  <c r="CH634" i="32"/>
  <c r="CZ634" i="32" s="1"/>
  <c r="CH635" i="32"/>
  <c r="CZ635" i="32" s="1"/>
  <c r="CH636" i="32"/>
  <c r="CZ636" i="32" s="1"/>
  <c r="CH637" i="32"/>
  <c r="CZ637" i="32" s="1"/>
  <c r="CH638" i="32"/>
  <c r="CZ638" i="32" s="1"/>
  <c r="CH639" i="32"/>
  <c r="CZ639" i="32" s="1"/>
  <c r="CH640" i="32"/>
  <c r="CZ640" i="32" s="1"/>
  <c r="CH641" i="32"/>
  <c r="CZ641" i="32" s="1"/>
  <c r="CH642" i="32"/>
  <c r="CZ642" i="32" s="1"/>
  <c r="CH643" i="32"/>
  <c r="CZ643" i="32" s="1"/>
  <c r="CH644" i="32"/>
  <c r="CZ644" i="32" s="1"/>
  <c r="CH645" i="32"/>
  <c r="CZ645" i="32" s="1"/>
  <c r="CH646" i="32"/>
  <c r="CZ646" i="32" s="1"/>
  <c r="CH647" i="32"/>
  <c r="CZ647" i="32" s="1"/>
  <c r="CH648" i="32"/>
  <c r="CZ648" i="32" s="1"/>
  <c r="CH649" i="32"/>
  <c r="CZ649" i="32" s="1"/>
  <c r="CH650" i="32"/>
  <c r="CZ650" i="32" s="1"/>
  <c r="CH651" i="32"/>
  <c r="CZ651" i="32" s="1"/>
  <c r="CH652" i="32"/>
  <c r="CZ652" i="32" s="1"/>
  <c r="CH653" i="32"/>
  <c r="CZ653" i="32" s="1"/>
  <c r="CH654" i="32"/>
  <c r="CZ654" i="32" s="1"/>
  <c r="CH655" i="32"/>
  <c r="CZ655" i="32" s="1"/>
  <c r="CH656" i="32"/>
  <c r="CZ656" i="32" s="1"/>
  <c r="CH657" i="32"/>
  <c r="CZ657" i="32" s="1"/>
  <c r="CH658" i="32"/>
  <c r="CZ658" i="32" s="1"/>
  <c r="CH659" i="32"/>
  <c r="CZ659" i="32" s="1"/>
  <c r="CH660" i="32"/>
  <c r="CZ660" i="32" s="1"/>
  <c r="CH661" i="32"/>
  <c r="CZ661" i="32" s="1"/>
  <c r="CH662" i="32"/>
  <c r="CZ662" i="32" s="1"/>
  <c r="CH663" i="32"/>
  <c r="CZ663" i="32" s="1"/>
  <c r="CH664" i="32"/>
  <c r="CZ664" i="32" s="1"/>
  <c r="CH665" i="32"/>
  <c r="CZ665" i="32" s="1"/>
  <c r="CH666" i="32"/>
  <c r="CZ666" i="32" s="1"/>
  <c r="CH667" i="32"/>
  <c r="CZ667" i="32" s="1"/>
  <c r="CH668" i="32"/>
  <c r="CZ668" i="32" s="1"/>
  <c r="CH669" i="32"/>
  <c r="CZ669" i="32" s="1"/>
  <c r="CH670" i="32"/>
  <c r="CZ670" i="32" s="1"/>
  <c r="CH671" i="32"/>
  <c r="CZ671" i="32" s="1"/>
  <c r="CH672" i="32"/>
  <c r="CZ672" i="32" s="1"/>
  <c r="CH673" i="32"/>
  <c r="CZ673" i="32" s="1"/>
  <c r="CH674" i="32"/>
  <c r="CZ674" i="32" s="1"/>
  <c r="CH675" i="32"/>
  <c r="CZ675" i="32" s="1"/>
  <c r="CH676" i="32"/>
  <c r="CZ676" i="32" s="1"/>
  <c r="CH677" i="32"/>
  <c r="CZ677" i="32" s="1"/>
  <c r="CH678" i="32"/>
  <c r="CZ678" i="32" s="1"/>
  <c r="CH679" i="32"/>
  <c r="CZ679" i="32" s="1"/>
  <c r="CH680" i="32"/>
  <c r="CZ680" i="32" s="1"/>
  <c r="CH681" i="32"/>
  <c r="CZ681" i="32" s="1"/>
  <c r="CH682" i="32"/>
  <c r="CZ682" i="32" s="1"/>
  <c r="CH683" i="32"/>
  <c r="CZ683" i="32" s="1"/>
  <c r="CH684" i="32"/>
  <c r="CZ684" i="32" s="1"/>
  <c r="CH685" i="32"/>
  <c r="CZ685" i="32" s="1"/>
  <c r="CH686" i="32"/>
  <c r="CZ686" i="32" s="1"/>
  <c r="CH687" i="32"/>
  <c r="CZ687" i="32" s="1"/>
  <c r="CH688" i="32"/>
  <c r="CZ688" i="32" s="1"/>
  <c r="CH689" i="32"/>
  <c r="CZ689" i="32" s="1"/>
  <c r="CH690" i="32"/>
  <c r="CZ690" i="32" s="1"/>
  <c r="CH691" i="32"/>
  <c r="CZ691" i="32" s="1"/>
  <c r="CH692" i="32"/>
  <c r="CZ692" i="32" s="1"/>
  <c r="CH693" i="32"/>
  <c r="CZ693" i="32" s="1"/>
  <c r="CH694" i="32"/>
  <c r="CZ694" i="32" s="1"/>
  <c r="CH695" i="32"/>
  <c r="CZ695" i="32" s="1"/>
  <c r="CH696" i="32"/>
  <c r="CZ696" i="32" s="1"/>
  <c r="CH697" i="32"/>
  <c r="CZ697" i="32" s="1"/>
  <c r="CH698" i="32"/>
  <c r="CZ698" i="32" s="1"/>
  <c r="CH699" i="32"/>
  <c r="CZ699" i="32" s="1"/>
  <c r="CH700" i="32"/>
  <c r="CZ700" i="32" s="1"/>
  <c r="CH701" i="32"/>
  <c r="CZ701" i="32" s="1"/>
  <c r="CH702" i="32"/>
  <c r="CZ702" i="32" s="1"/>
  <c r="CH703" i="32"/>
  <c r="CZ703" i="32" s="1"/>
  <c r="CH704" i="32"/>
  <c r="CZ704" i="32" s="1"/>
  <c r="CH705" i="32"/>
  <c r="CZ705" i="32" s="1"/>
  <c r="CH706" i="32"/>
  <c r="CZ706" i="32" s="1"/>
  <c r="CH707" i="32"/>
  <c r="CZ707" i="32" s="1"/>
  <c r="CH708" i="32"/>
  <c r="CZ708" i="32" s="1"/>
  <c r="CH709" i="32"/>
  <c r="CZ709" i="32" s="1"/>
  <c r="CH710" i="32"/>
  <c r="CZ710" i="32" s="1"/>
  <c r="CH711" i="32"/>
  <c r="CZ711" i="32" s="1"/>
  <c r="CH712" i="32"/>
  <c r="CZ712" i="32" s="1"/>
  <c r="CH713" i="32"/>
  <c r="CZ713" i="32" s="1"/>
  <c r="CH714" i="32"/>
  <c r="CZ714" i="32" s="1"/>
  <c r="CH715" i="32"/>
  <c r="CZ715" i="32" s="1"/>
  <c r="CH716" i="32"/>
  <c r="CZ716" i="32" s="1"/>
  <c r="CH717" i="32"/>
  <c r="CZ717" i="32" s="1"/>
  <c r="CH718" i="32"/>
  <c r="CZ718" i="32" s="1"/>
  <c r="CH719" i="32"/>
  <c r="CZ719" i="32" s="1"/>
  <c r="CH720" i="32"/>
  <c r="CZ720" i="32" s="1"/>
  <c r="CH721" i="32"/>
  <c r="CZ721" i="32" s="1"/>
  <c r="CH722" i="32"/>
  <c r="CZ722" i="32" s="1"/>
  <c r="CH723" i="32"/>
  <c r="CZ723" i="32" s="1"/>
  <c r="CH724" i="32"/>
  <c r="CZ724" i="32" s="1"/>
  <c r="CH725" i="32"/>
  <c r="CZ725" i="32" s="1"/>
  <c r="CH726" i="32"/>
  <c r="CZ726" i="32" s="1"/>
  <c r="CH727" i="32"/>
  <c r="CZ727" i="32" s="1"/>
  <c r="CH728" i="32"/>
  <c r="CZ728" i="32" s="1"/>
  <c r="CH729" i="32"/>
  <c r="CZ729" i="32" s="1"/>
  <c r="CH730" i="32"/>
  <c r="CZ730" i="32" s="1"/>
  <c r="CH731" i="32"/>
  <c r="CZ731" i="32" s="1"/>
  <c r="CH732" i="32"/>
  <c r="CZ732" i="32" s="1"/>
  <c r="CH733" i="32"/>
  <c r="CZ733" i="32" s="1"/>
  <c r="CH734" i="32"/>
  <c r="CZ734" i="32" s="1"/>
  <c r="CH735" i="32"/>
  <c r="CZ735" i="32" s="1"/>
  <c r="CH736" i="32"/>
  <c r="CZ736" i="32" s="1"/>
  <c r="CH737" i="32"/>
  <c r="CZ737" i="32" s="1"/>
  <c r="CH738" i="32"/>
  <c r="CZ738" i="32" s="1"/>
  <c r="CH739" i="32"/>
  <c r="CZ739" i="32" s="1"/>
  <c r="CH740" i="32"/>
  <c r="CZ740" i="32" s="1"/>
  <c r="CH741" i="32"/>
  <c r="CZ741" i="32" s="1"/>
  <c r="CH742" i="32"/>
  <c r="CZ742" i="32" s="1"/>
  <c r="CH743" i="32"/>
  <c r="CZ743" i="32" s="1"/>
  <c r="CH744" i="32"/>
  <c r="CZ744" i="32" s="1"/>
  <c r="CH745" i="32"/>
  <c r="CZ745" i="32" s="1"/>
  <c r="CH746" i="32"/>
  <c r="CZ746" i="32" s="1"/>
  <c r="CH747" i="32"/>
  <c r="CZ747" i="32" s="1"/>
  <c r="CH748" i="32"/>
  <c r="CZ748" i="32" s="1"/>
  <c r="CH749" i="32"/>
  <c r="CZ749" i="32" s="1"/>
  <c r="CH750" i="32"/>
  <c r="CZ750" i="32" s="1"/>
  <c r="CH751" i="32"/>
  <c r="CZ751" i="32" s="1"/>
  <c r="CH752" i="32"/>
  <c r="CZ752" i="32" s="1"/>
  <c r="CH753" i="32"/>
  <c r="CZ753" i="32" s="1"/>
  <c r="CH754" i="32"/>
  <c r="CZ754" i="32" s="1"/>
  <c r="CH755" i="32"/>
  <c r="CZ755" i="32" s="1"/>
  <c r="CH756" i="32"/>
  <c r="CZ756" i="32" s="1"/>
  <c r="CH757" i="32"/>
  <c r="CZ757" i="32" s="1"/>
  <c r="CH758" i="32"/>
  <c r="CZ758" i="32" s="1"/>
  <c r="CH759" i="32"/>
  <c r="CZ759" i="32" s="1"/>
  <c r="CH760" i="32"/>
  <c r="CZ760" i="32" s="1"/>
  <c r="CH761" i="32"/>
  <c r="CZ761" i="32" s="1"/>
  <c r="CH762" i="32"/>
  <c r="CZ762" i="32" s="1"/>
  <c r="CH763" i="32"/>
  <c r="CZ763" i="32" s="1"/>
  <c r="CH764" i="32"/>
  <c r="CZ764" i="32" s="1"/>
  <c r="CH765" i="32"/>
  <c r="CZ765" i="32" s="1"/>
  <c r="CH766" i="32"/>
  <c r="CZ766" i="32" s="1"/>
  <c r="CH767" i="32"/>
  <c r="CZ767" i="32" s="1"/>
  <c r="CH768" i="32"/>
  <c r="CZ768" i="32" s="1"/>
  <c r="CH769" i="32"/>
  <c r="CZ769" i="32" s="1"/>
  <c r="CH770" i="32"/>
  <c r="CZ770" i="32" s="1"/>
  <c r="CH771" i="32"/>
  <c r="CZ771" i="32" s="1"/>
  <c r="CH772" i="32"/>
  <c r="CZ772" i="32" s="1"/>
  <c r="CH773" i="32"/>
  <c r="CZ773" i="32" s="1"/>
  <c r="CH774" i="32"/>
  <c r="CZ774" i="32" s="1"/>
  <c r="CH775" i="32"/>
  <c r="CZ775" i="32" s="1"/>
  <c r="CH776" i="32"/>
  <c r="CZ776" i="32" s="1"/>
  <c r="CH777" i="32"/>
  <c r="CZ777" i="32" s="1"/>
  <c r="CH778" i="32"/>
  <c r="CZ778" i="32" s="1"/>
  <c r="CH779" i="32"/>
  <c r="CZ779" i="32" s="1"/>
  <c r="CH780" i="32"/>
  <c r="CZ780" i="32" s="1"/>
  <c r="CH781" i="32"/>
  <c r="CZ781" i="32" s="1"/>
  <c r="CH782" i="32"/>
  <c r="CZ782" i="32" s="1"/>
  <c r="CH783" i="32"/>
  <c r="CZ783" i="32" s="1"/>
  <c r="CH784" i="32"/>
  <c r="CZ784" i="32" s="1"/>
  <c r="CH785" i="32"/>
  <c r="CZ785" i="32" s="1"/>
  <c r="CH786" i="32"/>
  <c r="CZ786" i="32" s="1"/>
  <c r="CH787" i="32"/>
  <c r="CZ787" i="32" s="1"/>
  <c r="CH788" i="32"/>
  <c r="CZ788" i="32" s="1"/>
  <c r="CH789" i="32"/>
  <c r="CZ789" i="32" s="1"/>
  <c r="CH790" i="32"/>
  <c r="CZ790" i="32" s="1"/>
  <c r="CH791" i="32"/>
  <c r="CZ791" i="32" s="1"/>
  <c r="CH792" i="32"/>
  <c r="CZ792" i="32" s="1"/>
  <c r="CH793" i="32"/>
  <c r="CZ793" i="32" s="1"/>
  <c r="CH794" i="32"/>
  <c r="CZ794" i="32" s="1"/>
  <c r="CH795" i="32"/>
  <c r="CZ795" i="32" s="1"/>
  <c r="CH796" i="32"/>
  <c r="CZ796" i="32" s="1"/>
  <c r="CH797" i="32"/>
  <c r="CZ797" i="32" s="1"/>
  <c r="CH798" i="32"/>
  <c r="CZ798" i="32" s="1"/>
  <c r="CH799" i="32"/>
  <c r="CZ799" i="32" s="1"/>
  <c r="CH800" i="32"/>
  <c r="CZ800" i="32" s="1"/>
  <c r="CH801" i="32"/>
  <c r="CZ801" i="32" s="1"/>
  <c r="CH802" i="32"/>
  <c r="CZ802" i="32" s="1"/>
  <c r="CH803" i="32"/>
  <c r="CZ803" i="32" s="1"/>
  <c r="CH804" i="32"/>
  <c r="CZ804" i="32" s="1"/>
  <c r="CH805" i="32"/>
  <c r="CZ805" i="32" s="1"/>
  <c r="CH806" i="32"/>
  <c r="CZ806" i="32" s="1"/>
  <c r="CH807" i="32"/>
  <c r="CZ807" i="32" s="1"/>
  <c r="CH808" i="32"/>
  <c r="CZ808" i="32" s="1"/>
  <c r="CH809" i="32"/>
  <c r="CZ809" i="32" s="1"/>
  <c r="CH810" i="32"/>
  <c r="CZ810" i="32" s="1"/>
  <c r="CH811" i="32"/>
  <c r="CZ811" i="32" s="1"/>
  <c r="CH812" i="32"/>
  <c r="CZ812" i="32" s="1"/>
  <c r="CH813" i="32"/>
  <c r="CZ813" i="32" s="1"/>
  <c r="CH814" i="32"/>
  <c r="CZ814" i="32" s="1"/>
  <c r="CH815" i="32"/>
  <c r="CZ815" i="32" s="1"/>
  <c r="CH816" i="32"/>
  <c r="CZ816" i="32" s="1"/>
  <c r="CH817" i="32"/>
  <c r="CZ817" i="32" s="1"/>
  <c r="CH818" i="32"/>
  <c r="CZ818" i="32" s="1"/>
  <c r="CH819" i="32"/>
  <c r="CZ819" i="32" s="1"/>
  <c r="CH820" i="32"/>
  <c r="CZ820" i="32" s="1"/>
  <c r="CH821" i="32"/>
  <c r="CZ821" i="32" s="1"/>
  <c r="CH822" i="32"/>
  <c r="CZ822" i="32" s="1"/>
  <c r="CH823" i="32"/>
  <c r="CZ823" i="32" s="1"/>
  <c r="CH824" i="32"/>
  <c r="CZ824" i="32" s="1"/>
  <c r="CH825" i="32"/>
  <c r="CZ825" i="32" s="1"/>
  <c r="CH826" i="32"/>
  <c r="CZ826" i="32" s="1"/>
  <c r="CH827" i="32"/>
  <c r="CZ827" i="32" s="1"/>
  <c r="CH828" i="32"/>
  <c r="CZ828" i="32" s="1"/>
  <c r="CH829" i="32"/>
  <c r="CZ829" i="32" s="1"/>
  <c r="CH830" i="32"/>
  <c r="CZ830" i="32" s="1"/>
  <c r="CH831" i="32"/>
  <c r="CZ831" i="32" s="1"/>
  <c r="CH832" i="32"/>
  <c r="CZ832" i="32" s="1"/>
  <c r="CH833" i="32"/>
  <c r="CZ833" i="32" s="1"/>
  <c r="CH834" i="32"/>
  <c r="CZ834" i="32" s="1"/>
  <c r="CH835" i="32"/>
  <c r="CZ835" i="32" s="1"/>
  <c r="CH836" i="32"/>
  <c r="CZ836" i="32" s="1"/>
  <c r="CH837" i="32"/>
  <c r="CZ837" i="32" s="1"/>
  <c r="CH838" i="32"/>
  <c r="CZ838" i="32" s="1"/>
  <c r="CH839" i="32"/>
  <c r="CZ839" i="32" s="1"/>
  <c r="CH840" i="32"/>
  <c r="CZ840" i="32" s="1"/>
  <c r="CH841" i="32"/>
  <c r="CZ841" i="32" s="1"/>
  <c r="CH842" i="32"/>
  <c r="CZ842" i="32" s="1"/>
  <c r="CH843" i="32"/>
  <c r="CZ843" i="32" s="1"/>
  <c r="CH844" i="32"/>
  <c r="CZ844" i="32" s="1"/>
  <c r="CH845" i="32"/>
  <c r="CZ845" i="32" s="1"/>
  <c r="CH846" i="32"/>
  <c r="CZ846" i="32" s="1"/>
  <c r="CH847" i="32"/>
  <c r="CZ847" i="32" s="1"/>
  <c r="CH848" i="32"/>
  <c r="CZ848" i="32" s="1"/>
  <c r="CH849" i="32"/>
  <c r="CZ849" i="32" s="1"/>
  <c r="CH850" i="32"/>
  <c r="CZ850" i="32" s="1"/>
  <c r="CH851" i="32"/>
  <c r="CZ851" i="32" s="1"/>
  <c r="CH852" i="32"/>
  <c r="CZ852" i="32" s="1"/>
  <c r="CH853" i="32"/>
  <c r="CZ853" i="32" s="1"/>
  <c r="CH854" i="32"/>
  <c r="CZ854" i="32" s="1"/>
  <c r="CH855" i="32"/>
  <c r="CZ855" i="32" s="1"/>
  <c r="CH856" i="32"/>
  <c r="CZ856" i="32" s="1"/>
  <c r="CH857" i="32"/>
  <c r="CZ857" i="32" s="1"/>
  <c r="CH858" i="32"/>
  <c r="CZ858" i="32" s="1"/>
  <c r="CH859" i="32"/>
  <c r="CZ859" i="32" s="1"/>
  <c r="CH860" i="32"/>
  <c r="CZ860" i="32" s="1"/>
  <c r="CH861" i="32"/>
  <c r="CZ861" i="32" s="1"/>
  <c r="CH862" i="32"/>
  <c r="CZ862" i="32" s="1"/>
  <c r="CH863" i="32"/>
  <c r="CZ863" i="32" s="1"/>
  <c r="CH864" i="32"/>
  <c r="CZ864" i="32" s="1"/>
  <c r="CH865" i="32"/>
  <c r="CZ865" i="32" s="1"/>
  <c r="CH866" i="32"/>
  <c r="CZ866" i="32" s="1"/>
  <c r="CH867" i="32"/>
  <c r="CZ867" i="32" s="1"/>
  <c r="CH868" i="32"/>
  <c r="CZ868" i="32" s="1"/>
  <c r="CH869" i="32"/>
  <c r="CZ869" i="32" s="1"/>
  <c r="CH870" i="32"/>
  <c r="CZ870" i="32" s="1"/>
  <c r="CH871" i="32"/>
  <c r="CZ871" i="32" s="1"/>
  <c r="CH872" i="32"/>
  <c r="CZ872" i="32" s="1"/>
  <c r="CH873" i="32"/>
  <c r="CZ873" i="32" s="1"/>
  <c r="CH874" i="32"/>
  <c r="CZ874" i="32" s="1"/>
  <c r="CH875" i="32"/>
  <c r="CZ875" i="32" s="1"/>
  <c r="CH876" i="32"/>
  <c r="CZ876" i="32" s="1"/>
  <c r="CH877" i="32"/>
  <c r="CZ877" i="32" s="1"/>
  <c r="CH878" i="32"/>
  <c r="CZ878" i="32" s="1"/>
  <c r="CH879" i="32"/>
  <c r="CZ879" i="32" s="1"/>
  <c r="CH880" i="32"/>
  <c r="CZ880" i="32" s="1"/>
  <c r="CH881" i="32"/>
  <c r="CZ881" i="32" s="1"/>
  <c r="CH882" i="32"/>
  <c r="CZ882" i="32" s="1"/>
  <c r="CH883" i="32"/>
  <c r="CZ883" i="32" s="1"/>
  <c r="CH884" i="32"/>
  <c r="CZ884" i="32" s="1"/>
  <c r="CH885" i="32"/>
  <c r="CZ885" i="32" s="1"/>
  <c r="CH886" i="32"/>
  <c r="CZ886" i="32" s="1"/>
  <c r="CH887" i="32"/>
  <c r="CZ887" i="32" s="1"/>
  <c r="CH888" i="32"/>
  <c r="CZ888" i="32" s="1"/>
  <c r="CH889" i="32"/>
  <c r="CZ889" i="32" s="1"/>
  <c r="CH890" i="32"/>
  <c r="CZ890" i="32" s="1"/>
  <c r="CH891" i="32"/>
  <c r="CZ891" i="32" s="1"/>
  <c r="CH892" i="32"/>
  <c r="CZ892" i="32" s="1"/>
  <c r="CH893" i="32"/>
  <c r="CZ893" i="32" s="1"/>
  <c r="CH894" i="32"/>
  <c r="CZ894" i="32" s="1"/>
  <c r="CH895" i="32"/>
  <c r="CZ895" i="32" s="1"/>
  <c r="CH896" i="32"/>
  <c r="CZ896" i="32" s="1"/>
  <c r="CH897" i="32"/>
  <c r="CZ897" i="32" s="1"/>
  <c r="CH898" i="32"/>
  <c r="CZ898" i="32" s="1"/>
  <c r="CH899" i="32"/>
  <c r="CZ899" i="32" s="1"/>
  <c r="CH900" i="32"/>
  <c r="CZ900" i="32" s="1"/>
  <c r="CH901" i="32"/>
  <c r="CZ901" i="32" s="1"/>
  <c r="CH902" i="32"/>
  <c r="CZ902" i="32" s="1"/>
  <c r="CH903" i="32"/>
  <c r="CZ903" i="32" s="1"/>
  <c r="CH904" i="32"/>
  <c r="CZ904" i="32" s="1"/>
  <c r="CH905" i="32"/>
  <c r="CZ905" i="32" s="1"/>
  <c r="CH906" i="32"/>
  <c r="CZ906" i="32" s="1"/>
  <c r="CH907" i="32"/>
  <c r="CZ907" i="32" s="1"/>
  <c r="CH908" i="32"/>
  <c r="CZ908" i="32" s="1"/>
  <c r="CH909" i="32"/>
  <c r="CZ909" i="32" s="1"/>
  <c r="CH910" i="32"/>
  <c r="CZ910" i="32" s="1"/>
  <c r="CH911" i="32"/>
  <c r="CZ911" i="32" s="1"/>
  <c r="CH912" i="32"/>
  <c r="CZ912" i="32" s="1"/>
  <c r="CH913" i="32"/>
  <c r="CZ913" i="32" s="1"/>
  <c r="CH914" i="32"/>
  <c r="CZ914" i="32" s="1"/>
  <c r="CH915" i="32"/>
  <c r="CZ915" i="32" s="1"/>
  <c r="CH916" i="32"/>
  <c r="CZ916" i="32" s="1"/>
  <c r="CH917" i="32"/>
  <c r="CZ917" i="32" s="1"/>
  <c r="CH918" i="32"/>
  <c r="CZ918" i="32" s="1"/>
  <c r="CH919" i="32"/>
  <c r="CZ919" i="32" s="1"/>
  <c r="CH920" i="32"/>
  <c r="CZ920" i="32" s="1"/>
  <c r="CH921" i="32"/>
  <c r="CZ921" i="32" s="1"/>
  <c r="CH922" i="32"/>
  <c r="CZ922" i="32" s="1"/>
  <c r="CH923" i="32"/>
  <c r="CZ923" i="32" s="1"/>
  <c r="CH924" i="32"/>
  <c r="CZ924" i="32" s="1"/>
  <c r="CH925" i="32"/>
  <c r="CZ925" i="32" s="1"/>
  <c r="CH926" i="32"/>
  <c r="CZ926" i="32" s="1"/>
  <c r="CH927" i="32"/>
  <c r="CZ927" i="32" s="1"/>
  <c r="CH928" i="32"/>
  <c r="CZ928" i="32" s="1"/>
  <c r="CH929" i="32"/>
  <c r="CZ929" i="32" s="1"/>
  <c r="CH930" i="32"/>
  <c r="CZ930" i="32" s="1"/>
  <c r="CH931" i="32"/>
  <c r="CZ931" i="32" s="1"/>
  <c r="CH932" i="32"/>
  <c r="CZ932" i="32" s="1"/>
  <c r="CH933" i="32"/>
  <c r="CZ933" i="32" s="1"/>
  <c r="CH934" i="32"/>
  <c r="CZ934" i="32" s="1"/>
  <c r="CH935" i="32"/>
  <c r="CZ935" i="32" s="1"/>
  <c r="CH936" i="32"/>
  <c r="CZ936" i="32" s="1"/>
  <c r="CH937" i="32"/>
  <c r="CZ937" i="32" s="1"/>
  <c r="CH938" i="32"/>
  <c r="CZ938" i="32" s="1"/>
  <c r="CH939" i="32"/>
  <c r="CZ939" i="32" s="1"/>
  <c r="CH940" i="32"/>
  <c r="CZ940" i="32" s="1"/>
  <c r="CH941" i="32"/>
  <c r="CZ941" i="32" s="1"/>
  <c r="CH942" i="32"/>
  <c r="CZ942" i="32" s="1"/>
  <c r="CH943" i="32"/>
  <c r="CZ943" i="32" s="1"/>
  <c r="CH944" i="32"/>
  <c r="CZ944" i="32" s="1"/>
  <c r="CH945" i="32"/>
  <c r="CZ945" i="32" s="1"/>
  <c r="CH946" i="32"/>
  <c r="CZ946" i="32" s="1"/>
  <c r="CH947" i="32"/>
  <c r="CZ947" i="32" s="1"/>
  <c r="CH948" i="32"/>
  <c r="CZ948" i="32" s="1"/>
  <c r="CH949" i="32"/>
  <c r="CZ949" i="32" s="1"/>
  <c r="CH950" i="32"/>
  <c r="CZ950" i="32" s="1"/>
  <c r="CH951" i="32"/>
  <c r="CZ951" i="32" s="1"/>
  <c r="CH952" i="32"/>
  <c r="CZ952" i="32" s="1"/>
  <c r="CH953" i="32"/>
  <c r="CZ953" i="32" s="1"/>
  <c r="CH954" i="32"/>
  <c r="CZ954" i="32" s="1"/>
  <c r="CH955" i="32"/>
  <c r="CZ955" i="32" s="1"/>
  <c r="CH956" i="32"/>
  <c r="CZ956" i="32" s="1"/>
  <c r="CH957" i="32"/>
  <c r="CZ957" i="32" s="1"/>
  <c r="CH958" i="32"/>
  <c r="CZ958" i="32" s="1"/>
  <c r="CH959" i="32"/>
  <c r="CZ959" i="32" s="1"/>
  <c r="CH960" i="32"/>
  <c r="CZ960" i="32" s="1"/>
  <c r="CH961" i="32"/>
  <c r="CZ961" i="32" s="1"/>
  <c r="CH962" i="32"/>
  <c r="CZ962" i="32" s="1"/>
  <c r="CH963" i="32"/>
  <c r="CZ963" i="32" s="1"/>
  <c r="CH964" i="32"/>
  <c r="CZ964" i="32" s="1"/>
  <c r="CH965" i="32"/>
  <c r="CZ965" i="32" s="1"/>
  <c r="CH966" i="32"/>
  <c r="CZ966" i="32" s="1"/>
  <c r="CH967" i="32"/>
  <c r="CZ967" i="32" s="1"/>
  <c r="CH968" i="32"/>
  <c r="CZ968" i="32" s="1"/>
  <c r="CH969" i="32"/>
  <c r="CZ969" i="32" s="1"/>
  <c r="CH970" i="32"/>
  <c r="CZ970" i="32" s="1"/>
  <c r="CH971" i="32"/>
  <c r="CZ971" i="32" s="1"/>
  <c r="CH972" i="32"/>
  <c r="CZ972" i="32" s="1"/>
  <c r="CH973" i="32"/>
  <c r="CZ973" i="32" s="1"/>
  <c r="CH974" i="32"/>
  <c r="CZ974" i="32" s="1"/>
  <c r="CH975" i="32"/>
  <c r="CZ975" i="32" s="1"/>
  <c r="CH976" i="32"/>
  <c r="CZ976" i="32" s="1"/>
  <c r="CH977" i="32"/>
  <c r="CZ977" i="32" s="1"/>
  <c r="CH978" i="32"/>
  <c r="CZ978" i="32" s="1"/>
  <c r="CH979" i="32"/>
  <c r="CZ979" i="32" s="1"/>
  <c r="CH980" i="32"/>
  <c r="CZ980" i="32" s="1"/>
  <c r="CH981" i="32"/>
  <c r="CZ981" i="32" s="1"/>
  <c r="CH982" i="32"/>
  <c r="CZ982" i="32" s="1"/>
  <c r="CH983" i="32"/>
  <c r="CZ983" i="32" s="1"/>
  <c r="CH984" i="32"/>
  <c r="CZ984" i="32" s="1"/>
  <c r="CH985" i="32"/>
  <c r="CZ985" i="32" s="1"/>
  <c r="CH986" i="32"/>
  <c r="CZ986" i="32" s="1"/>
  <c r="CH987" i="32"/>
  <c r="CZ987" i="32" s="1"/>
  <c r="CH988" i="32"/>
  <c r="CZ988" i="32" s="1"/>
  <c r="CH989" i="32"/>
  <c r="CZ989" i="32" s="1"/>
  <c r="CH990" i="32"/>
  <c r="CZ990" i="32" s="1"/>
  <c r="CH991" i="32"/>
  <c r="CZ991" i="32" s="1"/>
  <c r="CH992" i="32"/>
  <c r="CZ992" i="32" s="1"/>
  <c r="CH993" i="32"/>
  <c r="CZ993" i="32" s="1"/>
  <c r="CH994" i="32"/>
  <c r="CZ994" i="32" s="1"/>
  <c r="CH995" i="32"/>
  <c r="CZ995" i="32" s="1"/>
  <c r="CH996" i="32"/>
  <c r="CZ996" i="32" s="1"/>
  <c r="CH997" i="32"/>
  <c r="CZ997" i="32" s="1"/>
  <c r="CH998" i="32"/>
  <c r="CZ998" i="32" s="1"/>
  <c r="CH999" i="32"/>
  <c r="CZ999" i="32" s="1"/>
  <c r="CH1000" i="32"/>
  <c r="CZ1000" i="32" s="1"/>
  <c r="CH1001" i="32"/>
  <c r="CZ1001" i="32" s="1"/>
  <c r="CH1002" i="32"/>
  <c r="CZ1002" i="32" s="1"/>
  <c r="CH1003" i="32"/>
  <c r="CZ1003" i="32" s="1"/>
  <c r="CH1004" i="32"/>
  <c r="CZ1004" i="32" s="1"/>
  <c r="CH1005" i="32"/>
  <c r="CZ1005" i="32" s="1"/>
  <c r="CH1006" i="32"/>
  <c r="CZ1006" i="32" s="1"/>
  <c r="CH1007" i="32"/>
  <c r="CZ1007" i="32" s="1"/>
  <c r="CH1008" i="32"/>
  <c r="CZ1008" i="32" s="1"/>
  <c r="CH1009" i="32"/>
  <c r="CZ1009" i="32" s="1"/>
  <c r="CH1010" i="32"/>
  <c r="CZ1010" i="32" s="1"/>
  <c r="CH1011" i="32"/>
  <c r="CZ1011" i="32" s="1"/>
  <c r="CH1012" i="32"/>
  <c r="CZ1012" i="32" s="1"/>
  <c r="CH1013" i="32"/>
  <c r="CZ1013" i="32" s="1"/>
  <c r="CH1014" i="32"/>
  <c r="CZ1014" i="32" s="1"/>
  <c r="CH1015" i="32"/>
  <c r="CZ1015" i="32" s="1"/>
  <c r="CH1016" i="32"/>
  <c r="CZ1016" i="32" s="1"/>
  <c r="CH1017" i="32"/>
  <c r="CZ1017" i="32" s="1"/>
  <c r="CH1018" i="32"/>
  <c r="CZ1018" i="32" s="1"/>
  <c r="CH1019" i="32"/>
  <c r="CZ1019" i="32" s="1"/>
  <c r="CH1020" i="32"/>
  <c r="CZ1020" i="32" s="1"/>
  <c r="CH1021" i="32"/>
  <c r="CZ1021" i="32" s="1"/>
  <c r="CH1022" i="32"/>
  <c r="CZ1022" i="32" s="1"/>
  <c r="CH1023" i="32"/>
  <c r="CZ1023" i="32" s="1"/>
  <c r="CH1024" i="32"/>
  <c r="CZ1024" i="32" s="1"/>
  <c r="CH1025" i="32"/>
  <c r="CZ1025" i="32" s="1"/>
  <c r="CH1026" i="32"/>
  <c r="CZ1026" i="32" s="1"/>
  <c r="CH1027" i="32"/>
  <c r="CZ1027" i="32" s="1"/>
  <c r="CH1028" i="32"/>
  <c r="CZ1028" i="32" s="1"/>
  <c r="CH1029" i="32"/>
  <c r="CZ1029" i="32" s="1"/>
  <c r="CH1030" i="32"/>
  <c r="CZ1030" i="32" s="1"/>
  <c r="CH1031" i="32"/>
  <c r="CZ1031" i="32" s="1"/>
  <c r="CH1032" i="32"/>
  <c r="CZ1032" i="32" s="1"/>
  <c r="CH1033" i="32"/>
  <c r="CZ1033" i="32" s="1"/>
  <c r="CH1034" i="32"/>
  <c r="CZ1034" i="32" s="1"/>
  <c r="CH1035" i="32"/>
  <c r="CZ1035" i="32" s="1"/>
  <c r="CH1036" i="32"/>
  <c r="CZ1036" i="32" s="1"/>
  <c r="CH1037" i="32"/>
  <c r="CZ1037" i="32" s="1"/>
  <c r="CH1038" i="32"/>
  <c r="CZ1038" i="32" s="1"/>
  <c r="CH1039" i="32"/>
  <c r="CZ1039" i="32" s="1"/>
  <c r="CH1040" i="32"/>
  <c r="CZ1040" i="32" s="1"/>
  <c r="CH1041" i="32"/>
  <c r="CZ1041" i="32" s="1"/>
  <c r="CH1042" i="32"/>
  <c r="CZ1042" i="32" s="1"/>
  <c r="CH1043" i="32"/>
  <c r="CZ1043" i="32" s="1"/>
  <c r="CH1044" i="32"/>
  <c r="CZ1044" i="32" s="1"/>
  <c r="CH1045" i="32"/>
  <c r="CZ1045" i="32" s="1"/>
  <c r="CH1046" i="32"/>
  <c r="CZ1046" i="32" s="1"/>
  <c r="CH1047" i="32"/>
  <c r="CZ1047" i="32" s="1"/>
  <c r="CH1048" i="32"/>
  <c r="CZ1048" i="32" s="1"/>
  <c r="CH1049" i="32"/>
  <c r="CZ1049" i="32" s="1"/>
  <c r="CH1050" i="32"/>
  <c r="CZ1050" i="32" s="1"/>
  <c r="CH1051" i="32"/>
  <c r="CZ1051" i="32" s="1"/>
  <c r="CH1052" i="32"/>
  <c r="CZ1052" i="32" s="1"/>
  <c r="CH1053" i="32"/>
  <c r="CZ1053" i="32" s="1"/>
  <c r="CH1054" i="32"/>
  <c r="CZ1054" i="32" s="1"/>
  <c r="CH1055" i="32"/>
  <c r="CZ1055" i="32" s="1"/>
  <c r="CH1056" i="32"/>
  <c r="CZ1056" i="32" s="1"/>
  <c r="CH1057" i="32"/>
  <c r="CZ1057" i="32" s="1"/>
  <c r="CH1058" i="32"/>
  <c r="CZ1058" i="32" s="1"/>
  <c r="CH1059" i="32"/>
  <c r="CZ1059" i="32" s="1"/>
  <c r="CH1060" i="32"/>
  <c r="CZ1060" i="32" s="1"/>
  <c r="CH1061" i="32"/>
  <c r="CZ1061" i="32" s="1"/>
  <c r="CH1062" i="32"/>
  <c r="CZ1062" i="32" s="1"/>
  <c r="CH1063" i="32"/>
  <c r="CZ1063" i="32" s="1"/>
  <c r="CH1064" i="32"/>
  <c r="CZ1064" i="32" s="1"/>
  <c r="CH1065" i="32"/>
  <c r="CZ1065" i="32" s="1"/>
  <c r="CH1066" i="32"/>
  <c r="CZ1066" i="32" s="1"/>
  <c r="CH1067" i="32"/>
  <c r="CZ1067" i="32" s="1"/>
  <c r="CH1068" i="32"/>
  <c r="CZ1068" i="32" s="1"/>
  <c r="CH1069" i="32"/>
  <c r="CZ1069" i="32" s="1"/>
  <c r="CH1070" i="32"/>
  <c r="CZ1070" i="32" s="1"/>
  <c r="CH1071" i="32"/>
  <c r="CZ1071" i="32" s="1"/>
  <c r="CH1072" i="32"/>
  <c r="CZ1072" i="32" s="1"/>
  <c r="CH1073" i="32"/>
  <c r="CZ1073" i="32" s="1"/>
  <c r="CH1074" i="32"/>
  <c r="CZ1074" i="32" s="1"/>
  <c r="CH1075" i="32"/>
  <c r="CZ1075" i="32" s="1"/>
  <c r="CH1076" i="32"/>
  <c r="CZ1076" i="32" s="1"/>
  <c r="CH1077" i="32"/>
  <c r="CZ1077" i="32" s="1"/>
  <c r="CH1078" i="32"/>
  <c r="CZ1078" i="32" s="1"/>
  <c r="CH1079" i="32"/>
  <c r="CZ1079" i="32" s="1"/>
  <c r="CH1080" i="32"/>
  <c r="CZ1080" i="32" s="1"/>
  <c r="CH1081" i="32"/>
  <c r="CZ1081" i="32" s="1"/>
  <c r="CH1082" i="32"/>
  <c r="CZ1082" i="32" s="1"/>
  <c r="CH1083" i="32"/>
  <c r="CZ1083" i="32" s="1"/>
  <c r="CH1084" i="32"/>
  <c r="CZ1084" i="32" s="1"/>
  <c r="CH1085" i="32"/>
  <c r="CZ1085" i="32" s="1"/>
  <c r="CH1086" i="32"/>
  <c r="CZ1086" i="32" s="1"/>
  <c r="CH1087" i="32"/>
  <c r="CZ1087" i="32" s="1"/>
  <c r="CH1088" i="32"/>
  <c r="CZ1088" i="32" s="1"/>
  <c r="CH1089" i="32"/>
  <c r="CZ1089" i="32" s="1"/>
  <c r="CH1090" i="32"/>
  <c r="CZ1090" i="32" s="1"/>
  <c r="CH1091" i="32"/>
  <c r="CZ1091" i="32" s="1"/>
  <c r="CH1092" i="32"/>
  <c r="CZ1092" i="32" s="1"/>
  <c r="CH1093" i="32"/>
  <c r="CZ1093" i="32" s="1"/>
  <c r="CH1094" i="32"/>
  <c r="CZ1094" i="32" s="1"/>
  <c r="CH1095" i="32"/>
  <c r="CZ1095" i="32" s="1"/>
  <c r="CH1096" i="32"/>
  <c r="CZ1096" i="32" s="1"/>
  <c r="CH1097" i="32"/>
  <c r="CZ1097" i="32" s="1"/>
  <c r="CH1098" i="32"/>
  <c r="CZ1098" i="32" s="1"/>
  <c r="CH1099" i="32"/>
  <c r="CZ1099" i="32" s="1"/>
  <c r="CH1100" i="32"/>
  <c r="CZ1100" i="32" s="1"/>
  <c r="CH1101" i="32"/>
  <c r="CZ1101" i="32" s="1"/>
  <c r="CH1102" i="32"/>
  <c r="CZ1102" i="32" s="1"/>
  <c r="CH1103" i="32"/>
  <c r="CZ1103" i="32" s="1"/>
  <c r="CH1104" i="32"/>
  <c r="CZ1104" i="32" s="1"/>
  <c r="CH1105" i="32"/>
  <c r="CZ1105" i="32" s="1"/>
  <c r="CH1106" i="32"/>
  <c r="CZ1106" i="32" s="1"/>
  <c r="CH1107" i="32"/>
  <c r="CZ1107" i="32" s="1"/>
  <c r="CH1108" i="32"/>
  <c r="CZ1108" i="32" s="1"/>
  <c r="CH1109" i="32"/>
  <c r="CZ1109" i="32" s="1"/>
  <c r="CH1110" i="32"/>
  <c r="CZ1110" i="32" s="1"/>
  <c r="CH1111" i="32"/>
  <c r="CZ1111" i="32" s="1"/>
  <c r="CH1112" i="32"/>
  <c r="CZ1112" i="32" s="1"/>
  <c r="CH1113" i="32"/>
  <c r="CZ1113" i="32" s="1"/>
  <c r="CH1114" i="32"/>
  <c r="CZ1114" i="32" s="1"/>
  <c r="CH1115" i="32"/>
  <c r="CZ1115" i="32" s="1"/>
  <c r="CH1116" i="32"/>
  <c r="CZ1116" i="32" s="1"/>
  <c r="CH1117" i="32"/>
  <c r="CZ1117" i="32" s="1"/>
  <c r="CH1118" i="32"/>
  <c r="CZ1118" i="32" s="1"/>
  <c r="CH1119" i="32"/>
  <c r="CZ1119" i="32" s="1"/>
  <c r="CH1120" i="32"/>
  <c r="CZ1120" i="32" s="1"/>
  <c r="CH1121" i="32"/>
  <c r="CZ1121" i="32" s="1"/>
  <c r="CH1122" i="32"/>
  <c r="CZ1122" i="32" s="1"/>
  <c r="CH1123" i="32"/>
  <c r="CZ1123" i="32" s="1"/>
  <c r="CH1124" i="32"/>
  <c r="CZ1124" i="32" s="1"/>
  <c r="CH1125" i="32"/>
  <c r="CZ1125" i="32" s="1"/>
  <c r="CH1126" i="32"/>
  <c r="CZ1126" i="32" s="1"/>
  <c r="CH1127" i="32"/>
  <c r="CZ1127" i="32" s="1"/>
  <c r="CH1128" i="32"/>
  <c r="CZ1128" i="32" s="1"/>
  <c r="CH1129" i="32"/>
  <c r="CZ1129" i="32" s="1"/>
  <c r="CH1130" i="32"/>
  <c r="CZ1130" i="32" s="1"/>
  <c r="CH1131" i="32"/>
  <c r="CZ1131" i="32" s="1"/>
  <c r="CH1132" i="32"/>
  <c r="CZ1132" i="32" s="1"/>
  <c r="CH1133" i="32"/>
  <c r="CZ1133" i="32" s="1"/>
  <c r="CH1134" i="32"/>
  <c r="CZ1134" i="32" s="1"/>
  <c r="CH1135" i="32"/>
  <c r="CZ1135" i="32" s="1"/>
  <c r="CH1136" i="32"/>
  <c r="CZ1136" i="32" s="1"/>
  <c r="CH1137" i="32"/>
  <c r="CZ1137" i="32" s="1"/>
  <c r="CH1138" i="32"/>
  <c r="CZ1138" i="32" s="1"/>
  <c r="CH1139" i="32"/>
  <c r="CZ1139" i="32" s="1"/>
  <c r="CH1140" i="32"/>
  <c r="CZ1140" i="32" s="1"/>
  <c r="CH1141" i="32"/>
  <c r="CZ1141" i="32" s="1"/>
  <c r="CH1142" i="32"/>
  <c r="CZ1142" i="32" s="1"/>
  <c r="CH1143" i="32"/>
  <c r="CZ1143" i="32" s="1"/>
  <c r="CH1144" i="32"/>
  <c r="CZ1144" i="32" s="1"/>
  <c r="CH1145" i="32"/>
  <c r="CZ1145" i="32" s="1"/>
  <c r="CH1146" i="32"/>
  <c r="CZ1146" i="32" s="1"/>
  <c r="CH1147" i="32"/>
  <c r="CZ1147" i="32" s="1"/>
  <c r="CH1148" i="32"/>
  <c r="CZ1148" i="32" s="1"/>
  <c r="CH1149" i="32"/>
  <c r="CZ1149" i="32" s="1"/>
  <c r="CH1150" i="32"/>
  <c r="CZ1150" i="32" s="1"/>
  <c r="CH1151" i="32"/>
  <c r="CZ1151" i="32" s="1"/>
  <c r="CH1152" i="32"/>
  <c r="CZ1152" i="32" s="1"/>
  <c r="CH1153" i="32"/>
  <c r="CZ1153" i="32" s="1"/>
  <c r="CH1154" i="32"/>
  <c r="CZ1154" i="32" s="1"/>
  <c r="CH1155" i="32"/>
  <c r="CZ1155" i="32" s="1"/>
  <c r="CH1156" i="32"/>
  <c r="CZ1156" i="32" s="1"/>
  <c r="CH1157" i="32"/>
  <c r="CZ1157" i="32" s="1"/>
  <c r="CH1158" i="32"/>
  <c r="CZ1158" i="32" s="1"/>
  <c r="CH1159" i="32"/>
  <c r="CZ1159" i="32" s="1"/>
  <c r="CH1160" i="32"/>
  <c r="CZ1160" i="32" s="1"/>
  <c r="CH1161" i="32"/>
  <c r="CZ1161" i="32" s="1"/>
  <c r="CH1162" i="32"/>
  <c r="CZ1162" i="32" s="1"/>
  <c r="CH1163" i="32"/>
  <c r="CZ1163" i="32" s="1"/>
  <c r="CH1164" i="32"/>
  <c r="CZ1164" i="32" s="1"/>
  <c r="CH1165" i="32"/>
  <c r="CZ1165" i="32" s="1"/>
  <c r="CH1166" i="32"/>
  <c r="CZ1166" i="32" s="1"/>
  <c r="CH1167" i="32"/>
  <c r="CZ1167" i="32" s="1"/>
  <c r="CH1168" i="32"/>
  <c r="CZ1168" i="32" s="1"/>
  <c r="CH1169" i="32"/>
  <c r="CZ1169" i="32" s="1"/>
  <c r="CH1170" i="32"/>
  <c r="CZ1170" i="32" s="1"/>
  <c r="CH1171" i="32"/>
  <c r="CZ1171" i="32" s="1"/>
  <c r="CH1172" i="32"/>
  <c r="CZ1172" i="32" s="1"/>
  <c r="CH1173" i="32"/>
  <c r="CZ1173" i="32" s="1"/>
  <c r="CH1174" i="32"/>
  <c r="CZ1174" i="32" s="1"/>
  <c r="CH1175" i="32"/>
  <c r="CZ1175" i="32" s="1"/>
  <c r="CH1176" i="32"/>
  <c r="CZ1176" i="32" s="1"/>
  <c r="CH1177" i="32"/>
  <c r="CZ1177" i="32" s="1"/>
  <c r="CH1178" i="32"/>
  <c r="CZ1178" i="32" s="1"/>
  <c r="CH1179" i="32"/>
  <c r="CZ1179" i="32" s="1"/>
  <c r="CH1180" i="32"/>
  <c r="CZ1180" i="32" s="1"/>
  <c r="CH1181" i="32"/>
  <c r="CZ1181" i="32" s="1"/>
  <c r="CH1182" i="32"/>
  <c r="CZ1182" i="32" s="1"/>
  <c r="CH1183" i="32"/>
  <c r="CZ1183" i="32" s="1"/>
  <c r="CH1184" i="32"/>
  <c r="CZ1184" i="32" s="1"/>
  <c r="CH1185" i="32"/>
  <c r="CZ1185" i="32" s="1"/>
  <c r="CH1186" i="32"/>
  <c r="CZ1186" i="32" s="1"/>
  <c r="CH1187" i="32"/>
  <c r="CZ1187" i="32" s="1"/>
  <c r="CH1188" i="32"/>
  <c r="CZ1188" i="32" s="1"/>
  <c r="CH1189" i="32"/>
  <c r="CZ1189" i="32" s="1"/>
  <c r="CH1190" i="32"/>
  <c r="CZ1190" i="32" s="1"/>
  <c r="CH1191" i="32"/>
  <c r="CZ1191" i="32" s="1"/>
  <c r="CH1192" i="32"/>
  <c r="CZ1192" i="32" s="1"/>
  <c r="CH1193" i="32"/>
  <c r="CZ1193" i="32" s="1"/>
  <c r="CH1194" i="32"/>
  <c r="CZ1194" i="32" s="1"/>
  <c r="CH1195" i="32"/>
  <c r="CZ1195" i="32" s="1"/>
  <c r="CH1196" i="32"/>
  <c r="CZ1196" i="32" s="1"/>
  <c r="CH1197" i="32"/>
  <c r="CZ1197" i="32" s="1"/>
  <c r="CH1198" i="32"/>
  <c r="CZ1198" i="32" s="1"/>
  <c r="CH1199" i="32"/>
  <c r="CZ1199" i="32" s="1"/>
  <c r="CH1200" i="32"/>
  <c r="CZ1200" i="32" s="1"/>
  <c r="CH1201" i="32"/>
  <c r="CZ1201" i="32" s="1"/>
  <c r="CH1202" i="32"/>
  <c r="CZ1202" i="32" s="1"/>
  <c r="CH1203" i="32"/>
  <c r="CZ1203" i="32" s="1"/>
  <c r="CH1204" i="32"/>
  <c r="CZ1204" i="32" s="1"/>
  <c r="CH1205" i="32"/>
  <c r="CZ1205" i="32" s="1"/>
  <c r="CH1206" i="32"/>
  <c r="CZ1206" i="32" s="1"/>
  <c r="CH1207" i="32"/>
  <c r="CZ1207" i="32" s="1"/>
  <c r="CH1208" i="32"/>
  <c r="CZ1208" i="32" s="1"/>
  <c r="CH1209" i="32"/>
  <c r="CZ1209" i="32" s="1"/>
  <c r="CH1210" i="32"/>
  <c r="CZ1210" i="32" s="1"/>
  <c r="CH1211" i="32"/>
  <c r="CZ1211" i="32" s="1"/>
  <c r="CH1212" i="32"/>
  <c r="CZ1212" i="32" s="1"/>
  <c r="CH1213" i="32"/>
  <c r="CZ1213" i="32" s="1"/>
  <c r="CH1214" i="32"/>
  <c r="CZ1214" i="32" s="1"/>
  <c r="CH1215" i="32"/>
  <c r="CZ1215" i="32" s="1"/>
  <c r="CH1216" i="32"/>
  <c r="CZ1216" i="32" s="1"/>
  <c r="CH1217" i="32"/>
  <c r="CZ1217" i="32" s="1"/>
  <c r="CH1218" i="32"/>
  <c r="CZ1218" i="32" s="1"/>
  <c r="CH1219" i="32"/>
  <c r="CZ1219" i="32" s="1"/>
  <c r="CH1220" i="32"/>
  <c r="CZ1220" i="32" s="1"/>
  <c r="CH1221" i="32"/>
  <c r="CZ1221" i="32" s="1"/>
  <c r="CH1222" i="32"/>
  <c r="CZ1222" i="32" s="1"/>
  <c r="CH1223" i="32"/>
  <c r="CZ1223" i="32" s="1"/>
  <c r="CH1224" i="32"/>
  <c r="CZ1224" i="32" s="1"/>
  <c r="CH1225" i="32"/>
  <c r="CZ1225" i="32" s="1"/>
  <c r="CH1226" i="32"/>
  <c r="CZ1226" i="32" s="1"/>
  <c r="CH1227" i="32"/>
  <c r="CZ1227" i="32" s="1"/>
  <c r="CH1228" i="32"/>
  <c r="CZ1228" i="32" s="1"/>
  <c r="CH1229" i="32"/>
  <c r="CZ1229" i="32" s="1"/>
  <c r="CH1230" i="32"/>
  <c r="CZ1230" i="32" s="1"/>
  <c r="CH1231" i="32"/>
  <c r="CZ1231" i="32" s="1"/>
  <c r="CH1232" i="32"/>
  <c r="CZ1232" i="32" s="1"/>
  <c r="CH1233" i="32"/>
  <c r="CZ1233" i="32" s="1"/>
  <c r="CH1234" i="32"/>
  <c r="CZ1234" i="32" s="1"/>
  <c r="CH1235" i="32"/>
  <c r="CZ1235" i="32" s="1"/>
  <c r="CH1236" i="32"/>
  <c r="CZ1236" i="32" s="1"/>
  <c r="CH1237" i="32"/>
  <c r="CZ1237" i="32" s="1"/>
  <c r="CH1238" i="32"/>
  <c r="CZ1238" i="32" s="1"/>
  <c r="CH1239" i="32"/>
  <c r="CZ1239" i="32" s="1"/>
  <c r="CH1240" i="32"/>
  <c r="CZ1240" i="32" s="1"/>
  <c r="CH1241" i="32"/>
  <c r="CZ1241" i="32" s="1"/>
  <c r="CH1242" i="32"/>
  <c r="CZ1242" i="32" s="1"/>
  <c r="CH1243" i="32"/>
  <c r="CZ1243" i="32" s="1"/>
  <c r="CH1244" i="32"/>
  <c r="CZ1244" i="32" s="1"/>
  <c r="CH1245" i="32"/>
  <c r="CZ1245" i="32" s="1"/>
  <c r="CH1246" i="32"/>
  <c r="CZ1246" i="32" s="1"/>
  <c r="CH1247" i="32"/>
  <c r="CZ1247" i="32" s="1"/>
  <c r="CH1248" i="32"/>
  <c r="CZ1248" i="32" s="1"/>
  <c r="CH1249" i="32"/>
  <c r="CZ1249" i="32" s="1"/>
  <c r="CH1250" i="32"/>
  <c r="CZ1250" i="32" s="1"/>
  <c r="CH1251" i="32"/>
  <c r="CZ1251" i="32" s="1"/>
  <c r="CH1252" i="32"/>
  <c r="CZ1252" i="32" s="1"/>
  <c r="CH1253" i="32"/>
  <c r="CZ1253" i="32" s="1"/>
  <c r="CH1254" i="32"/>
  <c r="CZ1254" i="32" s="1"/>
  <c r="CH1255" i="32"/>
  <c r="CZ1255" i="32" s="1"/>
  <c r="CH1256" i="32"/>
  <c r="CZ1256" i="32" s="1"/>
  <c r="CH1257" i="32"/>
  <c r="CZ1257" i="32" s="1"/>
  <c r="CH1258" i="32"/>
  <c r="CZ1258" i="32" s="1"/>
  <c r="CH1259" i="32"/>
  <c r="CZ1259" i="32" s="1"/>
  <c r="CH1260" i="32"/>
  <c r="CZ1260" i="32" s="1"/>
  <c r="CH1261" i="32"/>
  <c r="CZ1261" i="32" s="1"/>
  <c r="CH1262" i="32"/>
  <c r="CZ1262" i="32" s="1"/>
  <c r="CH1263" i="32"/>
  <c r="CZ1263" i="32" s="1"/>
  <c r="CH1264" i="32"/>
  <c r="CZ1264" i="32" s="1"/>
  <c r="CH1265" i="32"/>
  <c r="CZ1265" i="32" s="1"/>
  <c r="CH1266" i="32"/>
  <c r="CZ1266" i="32" s="1"/>
  <c r="CH1267" i="32"/>
  <c r="CZ1267" i="32" s="1"/>
  <c r="CH1268" i="32"/>
  <c r="CZ1268" i="32" s="1"/>
  <c r="CH1269" i="32"/>
  <c r="CZ1269" i="32" s="1"/>
  <c r="CH1270" i="32"/>
  <c r="CZ1270" i="32" s="1"/>
  <c r="CH1271" i="32"/>
  <c r="CZ1271" i="32" s="1"/>
  <c r="CH1272" i="32"/>
  <c r="CZ1272" i="32" s="1"/>
  <c r="CH1273" i="32"/>
  <c r="CZ1273" i="32" s="1"/>
  <c r="CH1274" i="32"/>
  <c r="CZ1274" i="32" s="1"/>
  <c r="CH1275" i="32"/>
  <c r="CZ1275" i="32" s="1"/>
  <c r="CH1276" i="32"/>
  <c r="CZ1276" i="32" s="1"/>
  <c r="CH1277" i="32"/>
  <c r="CZ1277" i="32" s="1"/>
  <c r="CH1278" i="32"/>
  <c r="CZ1278" i="32" s="1"/>
  <c r="CH1279" i="32"/>
  <c r="CZ1279" i="32" s="1"/>
  <c r="CH1280" i="32"/>
  <c r="CZ1280" i="32" s="1"/>
  <c r="CH1281" i="32"/>
  <c r="CZ1281" i="32" s="1"/>
  <c r="CH1282" i="32"/>
  <c r="CZ1282" i="32" s="1"/>
  <c r="CH1283" i="32"/>
  <c r="CZ1283" i="32" s="1"/>
  <c r="CH1284" i="32"/>
  <c r="CZ1284" i="32" s="1"/>
  <c r="CH1285" i="32"/>
  <c r="CZ1285" i="32" s="1"/>
  <c r="CH1286" i="32"/>
  <c r="CZ1286" i="32" s="1"/>
  <c r="CH1287" i="32"/>
  <c r="CZ1287" i="32" s="1"/>
  <c r="CH1288" i="32"/>
  <c r="CZ1288" i="32" s="1"/>
  <c r="CH1289" i="32"/>
  <c r="CZ1289" i="32" s="1"/>
  <c r="CH1290" i="32"/>
  <c r="CZ1290" i="32" s="1"/>
  <c r="CH1291" i="32"/>
  <c r="CZ1291" i="32" s="1"/>
  <c r="CH1292" i="32"/>
  <c r="CZ1292" i="32" s="1"/>
  <c r="CH1293" i="32"/>
  <c r="CZ1293" i="32" s="1"/>
  <c r="CH1294" i="32"/>
  <c r="CZ1294" i="32" s="1"/>
  <c r="CH1295" i="32"/>
  <c r="CZ1295" i="32" s="1"/>
  <c r="CH1296" i="32"/>
  <c r="CZ1296" i="32" s="1"/>
  <c r="CH1297" i="32"/>
  <c r="CZ1297" i="32" s="1"/>
  <c r="CH1298" i="32"/>
  <c r="CZ1298" i="32" s="1"/>
  <c r="CH1299" i="32"/>
  <c r="CZ1299" i="32" s="1"/>
  <c r="CH1300" i="32"/>
  <c r="CZ1300" i="32" s="1"/>
  <c r="CH1301" i="32"/>
  <c r="CZ1301" i="32" s="1"/>
  <c r="CH1302" i="32"/>
  <c r="CZ1302" i="32" s="1"/>
  <c r="CH1303" i="32"/>
  <c r="CZ1303" i="32" s="1"/>
  <c r="CH1304" i="32"/>
  <c r="CZ1304" i="32" s="1"/>
  <c r="CH1305" i="32"/>
  <c r="CZ1305" i="32" s="1"/>
  <c r="CH1306" i="32"/>
  <c r="CZ1306" i="32" s="1"/>
  <c r="CH1307" i="32"/>
  <c r="CZ1307" i="32" s="1"/>
  <c r="CH1308" i="32"/>
  <c r="CZ1308" i="32" s="1"/>
  <c r="CH1309" i="32"/>
  <c r="CZ1309" i="32" s="1"/>
  <c r="CH1310" i="32"/>
  <c r="CZ1310" i="32" s="1"/>
  <c r="CH1311" i="32"/>
  <c r="CZ1311" i="32" s="1"/>
  <c r="CH1312" i="32"/>
  <c r="CZ1312" i="32" s="1"/>
  <c r="CH1313" i="32"/>
  <c r="CZ1313" i="32" s="1"/>
  <c r="CH1314" i="32"/>
  <c r="CZ1314" i="32" s="1"/>
  <c r="CH1315" i="32"/>
  <c r="CZ1315" i="32" s="1"/>
  <c r="CH1316" i="32"/>
  <c r="CZ1316" i="32" s="1"/>
  <c r="CH1317" i="32"/>
  <c r="CZ1317" i="32" s="1"/>
  <c r="CH1318" i="32"/>
  <c r="CZ1318" i="32" s="1"/>
  <c r="CH1319" i="32"/>
  <c r="CZ1319" i="32" s="1"/>
  <c r="CH1320" i="32"/>
  <c r="CZ1320" i="32" s="1"/>
  <c r="CH1321" i="32"/>
  <c r="CZ1321" i="32" s="1"/>
  <c r="CH1322" i="32"/>
  <c r="CZ1322" i="32" s="1"/>
  <c r="CH1323" i="32"/>
  <c r="CZ1323" i="32" s="1"/>
  <c r="CH1324" i="32"/>
  <c r="CZ1324" i="32" s="1"/>
  <c r="CH1325" i="32"/>
  <c r="CZ1325" i="32" s="1"/>
  <c r="CH1326" i="32"/>
  <c r="CZ1326" i="32" s="1"/>
  <c r="CH1327" i="32"/>
  <c r="CZ1327" i="32" s="1"/>
  <c r="CH1328" i="32"/>
  <c r="CZ1328" i="32" s="1"/>
  <c r="CH1329" i="32"/>
  <c r="CZ1329" i="32" s="1"/>
  <c r="CH1330" i="32"/>
  <c r="CZ1330" i="32" s="1"/>
  <c r="CH1331" i="32"/>
  <c r="CZ1331" i="32" s="1"/>
  <c r="CH1332" i="32"/>
  <c r="CZ1332" i="32" s="1"/>
  <c r="CH1333" i="32"/>
  <c r="CZ1333" i="32" s="1"/>
  <c r="CH1334" i="32"/>
  <c r="CZ1334" i="32" s="1"/>
  <c r="CH1335" i="32"/>
  <c r="CZ1335" i="32" s="1"/>
  <c r="CH1336" i="32"/>
  <c r="CZ1336" i="32" s="1"/>
  <c r="CH1337" i="32"/>
  <c r="CZ1337" i="32" s="1"/>
  <c r="CH1338" i="32"/>
  <c r="CZ1338" i="32" s="1"/>
  <c r="CH1339" i="32"/>
  <c r="CZ1339" i="32" s="1"/>
  <c r="CH1340" i="32"/>
  <c r="CZ1340" i="32" s="1"/>
  <c r="CH1341" i="32"/>
  <c r="CZ1341" i="32" s="1"/>
  <c r="CH1342" i="32"/>
  <c r="CZ1342" i="32" s="1"/>
  <c r="CH1343" i="32"/>
  <c r="CZ1343" i="32" s="1"/>
  <c r="CH1344" i="32"/>
  <c r="CZ1344" i="32" s="1"/>
  <c r="CH1345" i="32"/>
  <c r="CZ1345" i="32" s="1"/>
  <c r="CH1346" i="32"/>
  <c r="CZ1346" i="32" s="1"/>
  <c r="CH1347" i="32"/>
  <c r="CZ1347" i="32" s="1"/>
  <c r="CH1348" i="32"/>
  <c r="CZ1348" i="32" s="1"/>
  <c r="CH1349" i="32"/>
  <c r="CZ1349" i="32" s="1"/>
  <c r="CH1350" i="32"/>
  <c r="CZ1350" i="32" s="1"/>
  <c r="CH1351" i="32"/>
  <c r="CZ1351" i="32" s="1"/>
  <c r="CH1352" i="32"/>
  <c r="CZ1352" i="32" s="1"/>
  <c r="CH1353" i="32"/>
  <c r="CZ1353" i="32" s="1"/>
  <c r="CH1354" i="32"/>
  <c r="CZ1354" i="32" s="1"/>
  <c r="CH1355" i="32"/>
  <c r="CZ1355" i="32" s="1"/>
  <c r="CH1356" i="32"/>
  <c r="CZ1356" i="32" s="1"/>
  <c r="CH1357" i="32"/>
  <c r="CZ1357" i="32" s="1"/>
  <c r="CH1358" i="32"/>
  <c r="CZ1358" i="32" s="1"/>
  <c r="CH1359" i="32"/>
  <c r="CZ1359" i="32" s="1"/>
  <c r="CH1360" i="32"/>
  <c r="CZ1360" i="32" s="1"/>
  <c r="CH1361" i="32"/>
  <c r="CZ1361" i="32" s="1"/>
  <c r="CH1362" i="32"/>
  <c r="CZ1362" i="32" s="1"/>
  <c r="CH1363" i="32"/>
  <c r="CZ1363" i="32" s="1"/>
  <c r="CH1364" i="32"/>
  <c r="CZ1364" i="32" s="1"/>
  <c r="CH1365" i="32"/>
  <c r="CZ1365" i="32" s="1"/>
  <c r="CH1366" i="32"/>
  <c r="CZ1366" i="32" s="1"/>
  <c r="CH1367" i="32"/>
  <c r="CZ1367" i="32" s="1"/>
  <c r="CH1368" i="32"/>
  <c r="CZ1368" i="32" s="1"/>
  <c r="CH1369" i="32"/>
  <c r="CZ1369" i="32" s="1"/>
  <c r="CH1370" i="32"/>
  <c r="CZ1370" i="32" s="1"/>
  <c r="CH1371" i="32"/>
  <c r="CZ1371" i="32" s="1"/>
  <c r="CH1372" i="32"/>
  <c r="CZ1372" i="32" s="1"/>
  <c r="CH1373" i="32"/>
  <c r="CZ1373" i="32" s="1"/>
  <c r="CH1374" i="32"/>
  <c r="CZ1374" i="32" s="1"/>
  <c r="CH1375" i="32"/>
  <c r="CZ1375" i="32" s="1"/>
  <c r="CH1376" i="32"/>
  <c r="CZ1376" i="32" s="1"/>
  <c r="CH1377" i="32"/>
  <c r="CZ1377" i="32" s="1"/>
  <c r="CH1378" i="32"/>
  <c r="CZ1378" i="32" s="1"/>
  <c r="CH1379" i="32"/>
  <c r="CZ1379" i="32" s="1"/>
  <c r="CH1380" i="32"/>
  <c r="CZ1380" i="32" s="1"/>
  <c r="CH1381" i="32"/>
  <c r="CZ1381" i="32" s="1"/>
  <c r="CH1382" i="32"/>
  <c r="CZ1382" i="32" s="1"/>
  <c r="CH1383" i="32"/>
  <c r="CZ1383" i="32" s="1"/>
  <c r="CH1384" i="32"/>
  <c r="CZ1384" i="32" s="1"/>
  <c r="CH1385" i="32"/>
  <c r="CZ1385" i="32" s="1"/>
  <c r="CH1386" i="32"/>
  <c r="CZ1386" i="32" s="1"/>
  <c r="CH1387" i="32"/>
  <c r="CZ1387" i="32" s="1"/>
  <c r="CH1388" i="32"/>
  <c r="CZ1388" i="32" s="1"/>
  <c r="CH1389" i="32"/>
  <c r="CZ1389" i="32" s="1"/>
  <c r="CH1390" i="32"/>
  <c r="CZ1390" i="32" s="1"/>
  <c r="CH1391" i="32"/>
  <c r="CZ1391" i="32" s="1"/>
  <c r="CH1392" i="32"/>
  <c r="CZ1392" i="32" s="1"/>
  <c r="CH1393" i="32"/>
  <c r="CZ1393" i="32" s="1"/>
  <c r="CH1394" i="32"/>
  <c r="CZ1394" i="32" s="1"/>
  <c r="CH1395" i="32"/>
  <c r="CZ1395" i="32" s="1"/>
  <c r="CH1396" i="32"/>
  <c r="CZ1396" i="32" s="1"/>
  <c r="CH1397" i="32"/>
  <c r="CZ1397" i="32" s="1"/>
  <c r="CH1398" i="32"/>
  <c r="CZ1398" i="32" s="1"/>
  <c r="CH1399" i="32"/>
  <c r="CZ1399" i="32" s="1"/>
  <c r="CH1400" i="32"/>
  <c r="CZ1400" i="32" s="1"/>
  <c r="CH1401" i="32"/>
  <c r="CZ1401" i="32" s="1"/>
  <c r="CH1402" i="32"/>
  <c r="CZ1402" i="32" s="1"/>
  <c r="CH1403" i="32"/>
  <c r="CZ1403" i="32" s="1"/>
  <c r="CH1404" i="32"/>
  <c r="CZ1404" i="32" s="1"/>
  <c r="CH1405" i="32"/>
  <c r="CZ1405" i="32" s="1"/>
  <c r="CH1406" i="32"/>
  <c r="CZ1406" i="32" s="1"/>
  <c r="CH1407" i="32"/>
  <c r="CZ1407" i="32" s="1"/>
  <c r="CH1408" i="32"/>
  <c r="CZ1408" i="32" s="1"/>
  <c r="CH1409" i="32"/>
  <c r="CZ1409" i="32" s="1"/>
  <c r="CH1410" i="32"/>
  <c r="CZ1410" i="32" s="1"/>
  <c r="CH1411" i="32"/>
  <c r="CZ1411" i="32" s="1"/>
  <c r="CH1412" i="32"/>
  <c r="CZ1412" i="32" s="1"/>
  <c r="CH1413" i="32"/>
  <c r="CZ1413" i="32" s="1"/>
  <c r="CH1414" i="32"/>
  <c r="CZ1414" i="32" s="1"/>
  <c r="CH1415" i="32"/>
  <c r="CZ1415" i="32" s="1"/>
  <c r="CH1416" i="32"/>
  <c r="CZ1416" i="32" s="1"/>
  <c r="CH1417" i="32"/>
  <c r="CZ1417" i="32" s="1"/>
  <c r="CH1418" i="32"/>
  <c r="CZ1418" i="32" s="1"/>
  <c r="CH1419" i="32"/>
  <c r="CZ1419" i="32" s="1"/>
  <c r="CH1420" i="32"/>
  <c r="CZ1420" i="32" s="1"/>
  <c r="CH1421" i="32"/>
  <c r="CZ1421" i="32" s="1"/>
  <c r="CH1422" i="32"/>
  <c r="CZ1422" i="32" s="1"/>
  <c r="CH1423" i="32"/>
  <c r="CZ1423" i="32" s="1"/>
  <c r="CH1424" i="32"/>
  <c r="CZ1424" i="32" s="1"/>
  <c r="CH1425" i="32"/>
  <c r="CZ1425" i="32" s="1"/>
  <c r="CH1426" i="32"/>
  <c r="CZ1426" i="32" s="1"/>
  <c r="CH1427" i="32"/>
  <c r="CZ1427" i="32" s="1"/>
  <c r="CH1428" i="32"/>
  <c r="CZ1428" i="32" s="1"/>
  <c r="CH1429" i="32"/>
  <c r="CZ1429" i="32" s="1"/>
  <c r="CH1430" i="32"/>
  <c r="CZ1430" i="32" s="1"/>
  <c r="CH1431" i="32"/>
  <c r="CZ1431" i="32" s="1"/>
  <c r="CH1432" i="32"/>
  <c r="CZ1432" i="32" s="1"/>
  <c r="CH1433" i="32"/>
  <c r="CZ1433" i="32" s="1"/>
  <c r="CH1434" i="32"/>
  <c r="CZ1434" i="32" s="1"/>
  <c r="CH1435" i="32"/>
  <c r="CZ1435" i="32" s="1"/>
  <c r="CH1436" i="32"/>
  <c r="CZ1436" i="32" s="1"/>
  <c r="CH1437" i="32"/>
  <c r="CZ1437" i="32" s="1"/>
  <c r="CH1438" i="32"/>
  <c r="CZ1438" i="32" s="1"/>
  <c r="CH1439" i="32"/>
  <c r="CZ1439" i="32" s="1"/>
  <c r="CH1440" i="32"/>
  <c r="CZ1440" i="32" s="1"/>
  <c r="CH1441" i="32"/>
  <c r="CZ1441" i="32" s="1"/>
  <c r="CH1442" i="32"/>
  <c r="CZ1442" i="32" s="1"/>
  <c r="CH1443" i="32"/>
  <c r="CZ1443" i="32" s="1"/>
  <c r="CH1444" i="32"/>
  <c r="CZ1444" i="32" s="1"/>
  <c r="CH1445" i="32"/>
  <c r="CZ1445" i="32" s="1"/>
  <c r="CH1446" i="32"/>
  <c r="CZ1446" i="32" s="1"/>
  <c r="CH1447" i="32"/>
  <c r="CZ1447" i="32" s="1"/>
  <c r="CH1448" i="32"/>
  <c r="CZ1448" i="32" s="1"/>
  <c r="CH1449" i="32"/>
  <c r="CZ1449" i="32" s="1"/>
  <c r="CH1450" i="32"/>
  <c r="CZ1450" i="32" s="1"/>
  <c r="CH1451" i="32"/>
  <c r="CZ1451" i="32" s="1"/>
  <c r="CH1452" i="32"/>
  <c r="CZ1452" i="32" s="1"/>
  <c r="CH1453" i="32"/>
  <c r="CZ1453" i="32" s="1"/>
  <c r="CH1454" i="32"/>
  <c r="CZ1454" i="32" s="1"/>
  <c r="CH1455" i="32"/>
  <c r="CZ1455" i="32" s="1"/>
  <c r="CH1456" i="32"/>
  <c r="CZ1456" i="32" s="1"/>
  <c r="CH1457" i="32"/>
  <c r="CZ1457" i="32" s="1"/>
  <c r="CH1458" i="32"/>
  <c r="CZ1458" i="32" s="1"/>
  <c r="CH1459" i="32"/>
  <c r="CZ1459" i="32" s="1"/>
  <c r="CH1460" i="32"/>
  <c r="CZ1460" i="32" s="1"/>
  <c r="CH1461" i="32"/>
  <c r="CZ1461" i="32" s="1"/>
  <c r="CH1462" i="32"/>
  <c r="CZ1462" i="32" s="1"/>
  <c r="CH1463" i="32"/>
  <c r="CZ1463" i="32" s="1"/>
  <c r="CH1464" i="32"/>
  <c r="CZ1464" i="32" s="1"/>
  <c r="CH1465" i="32"/>
  <c r="CZ1465" i="32" s="1"/>
  <c r="CH1466" i="32"/>
  <c r="CZ1466" i="32" s="1"/>
  <c r="CH1467" i="32"/>
  <c r="CZ1467" i="32" s="1"/>
  <c r="CH1468" i="32"/>
  <c r="CZ1468" i="32" s="1"/>
  <c r="CH1469" i="32"/>
  <c r="CZ1469" i="32" s="1"/>
  <c r="CH1470" i="32"/>
  <c r="CZ1470" i="32" s="1"/>
  <c r="CH1471" i="32"/>
  <c r="CZ1471" i="32" s="1"/>
  <c r="CH1472" i="32"/>
  <c r="CZ1472" i="32" s="1"/>
  <c r="CH1473" i="32"/>
  <c r="CZ1473" i="32" s="1"/>
  <c r="CH1474" i="32"/>
  <c r="CZ1474" i="32" s="1"/>
  <c r="CH1475" i="32"/>
  <c r="CZ1475" i="32" s="1"/>
  <c r="CH1476" i="32"/>
  <c r="CZ1476" i="32" s="1"/>
  <c r="CH1477" i="32"/>
  <c r="CZ1477" i="32" s="1"/>
  <c r="CH1478" i="32"/>
  <c r="CZ1478" i="32" s="1"/>
  <c r="CH1479" i="32"/>
  <c r="CZ1479" i="32" s="1"/>
  <c r="CH1480" i="32"/>
  <c r="CZ1480" i="32" s="1"/>
  <c r="CH1481" i="32"/>
  <c r="CZ1481" i="32" s="1"/>
  <c r="CH1482" i="32"/>
  <c r="CZ1482" i="32" s="1"/>
  <c r="CH1483" i="32"/>
  <c r="CZ1483" i="32" s="1"/>
  <c r="CH1484" i="32"/>
  <c r="CZ1484" i="32" s="1"/>
  <c r="CH1485" i="32"/>
  <c r="CZ1485" i="32" s="1"/>
  <c r="CH1486" i="32"/>
  <c r="CZ1486" i="32" s="1"/>
  <c r="CH1487" i="32"/>
  <c r="CZ1487" i="32" s="1"/>
  <c r="CH1488" i="32"/>
  <c r="CZ1488" i="32" s="1"/>
  <c r="CH1489" i="32"/>
  <c r="CZ1489" i="32" s="1"/>
  <c r="CH1490" i="32"/>
  <c r="CZ1490" i="32" s="1"/>
  <c r="CH1491" i="32"/>
  <c r="CZ1491" i="32" s="1"/>
  <c r="CH1492" i="32"/>
  <c r="CZ1492" i="32" s="1"/>
  <c r="CH1493" i="32"/>
  <c r="CZ1493" i="32" s="1"/>
  <c r="CH1494" i="32"/>
  <c r="CZ1494" i="32" s="1"/>
  <c r="CH1495" i="32"/>
  <c r="CZ1495" i="32" s="1"/>
  <c r="CH1496" i="32"/>
  <c r="CZ1496" i="32" s="1"/>
  <c r="CH1497" i="32"/>
  <c r="CZ1497" i="32" s="1"/>
  <c r="CH1498" i="32"/>
  <c r="CZ1498" i="32" s="1"/>
  <c r="CH1499" i="32"/>
  <c r="CZ1499" i="32" s="1"/>
  <c r="CH1500" i="32"/>
  <c r="CZ1500" i="32" s="1"/>
  <c r="CH1501" i="32"/>
  <c r="CZ1501" i="32" s="1"/>
  <c r="CH1502" i="32"/>
  <c r="CZ1502" i="32" s="1"/>
  <c r="CH1503" i="32"/>
  <c r="CZ1503" i="32" s="1"/>
  <c r="CH1504" i="32"/>
  <c r="CZ1504" i="32" s="1"/>
  <c r="CH1505" i="32"/>
  <c r="CZ1505" i="32" s="1"/>
  <c r="CH1506" i="32"/>
  <c r="CZ1506" i="32" s="1"/>
  <c r="CH1507" i="32"/>
  <c r="CZ1507" i="32" s="1"/>
  <c r="CH1508" i="32"/>
  <c r="CZ1508" i="32" s="1"/>
  <c r="CH1509" i="32"/>
  <c r="CZ1509" i="32" s="1"/>
  <c r="CH1510" i="32"/>
  <c r="CZ1510" i="32" s="1"/>
  <c r="CH1511" i="32"/>
  <c r="CZ1511" i="32" s="1"/>
  <c r="CH1512" i="32"/>
  <c r="CZ1512" i="32" s="1"/>
  <c r="CH1513" i="32"/>
  <c r="CZ1513" i="32" s="1"/>
  <c r="CH1514" i="32"/>
  <c r="CZ1514" i="32" s="1"/>
  <c r="CH1515" i="32"/>
  <c r="CZ1515" i="32" s="1"/>
  <c r="CH1516" i="32"/>
  <c r="CZ1516" i="32" s="1"/>
  <c r="CH1517" i="32"/>
  <c r="CZ1517" i="32" s="1"/>
  <c r="CH1518" i="32"/>
  <c r="CZ1518" i="32" s="1"/>
  <c r="CH1519" i="32"/>
  <c r="CZ1519" i="32" s="1"/>
  <c r="CH1520" i="32"/>
  <c r="CZ1520" i="32" s="1"/>
  <c r="CH1521" i="32"/>
  <c r="CZ1521" i="32" s="1"/>
  <c r="CH1522" i="32"/>
  <c r="CZ1522" i="32" s="1"/>
  <c r="CH1523" i="32"/>
  <c r="CZ1523" i="32" s="1"/>
  <c r="CH1524" i="32"/>
  <c r="CZ1524" i="32" s="1"/>
  <c r="CH1525" i="32"/>
  <c r="CZ1525" i="32" s="1"/>
  <c r="CH1526" i="32"/>
  <c r="CZ1526" i="32" s="1"/>
  <c r="CH1527" i="32"/>
  <c r="CZ1527" i="32" s="1"/>
  <c r="CH1528" i="32"/>
  <c r="CZ1528" i="32" s="1"/>
  <c r="CH1529" i="32"/>
  <c r="CZ1529" i="32" s="1"/>
  <c r="CH1530" i="32"/>
  <c r="CZ1530" i="32" s="1"/>
  <c r="CH1531" i="32"/>
  <c r="CZ1531" i="32" s="1"/>
  <c r="CH1532" i="32"/>
  <c r="CZ1532" i="32" s="1"/>
  <c r="CH1533" i="32"/>
  <c r="CZ1533" i="32" s="1"/>
  <c r="CH1534" i="32"/>
  <c r="CZ1534" i="32" s="1"/>
  <c r="CH1535" i="32"/>
  <c r="CZ1535" i="32" s="1"/>
  <c r="CH1536" i="32"/>
  <c r="CZ1536" i="32" s="1"/>
  <c r="CH1537" i="32"/>
  <c r="CZ1537" i="32" s="1"/>
  <c r="CH1538" i="32"/>
  <c r="CZ1538" i="32" s="1"/>
  <c r="CH1539" i="32"/>
  <c r="CZ1539" i="32" s="1"/>
  <c r="CH1540" i="32"/>
  <c r="CZ1540" i="32" s="1"/>
  <c r="CH1541" i="32"/>
  <c r="CZ1541" i="32" s="1"/>
  <c r="CH1542" i="32"/>
  <c r="CZ1542" i="32" s="1"/>
  <c r="CH1543" i="32"/>
  <c r="CZ1543" i="32" s="1"/>
  <c r="CH1544" i="32"/>
  <c r="CZ1544" i="32" s="1"/>
  <c r="CH1545" i="32"/>
  <c r="CZ1545" i="32" s="1"/>
  <c r="CH1546" i="32"/>
  <c r="CZ1546" i="32" s="1"/>
  <c r="CH1547" i="32"/>
  <c r="CZ1547" i="32" s="1"/>
  <c r="CH1548" i="32"/>
  <c r="CZ1548" i="32" s="1"/>
  <c r="CH1549" i="32"/>
  <c r="CZ1549" i="32" s="1"/>
  <c r="CH1550" i="32"/>
  <c r="CZ1550" i="32" s="1"/>
  <c r="CH1551" i="32"/>
  <c r="CZ1551" i="32" s="1"/>
  <c r="CH1552" i="32"/>
  <c r="CZ1552" i="32" s="1"/>
  <c r="CH1553" i="32"/>
  <c r="CZ1553" i="32" s="1"/>
  <c r="CH1554" i="32"/>
  <c r="CZ1554" i="32" s="1"/>
  <c r="CH1555" i="32"/>
  <c r="CZ1555" i="32" s="1"/>
  <c r="CH1556" i="32"/>
  <c r="CZ1556" i="32" s="1"/>
  <c r="CH1557" i="32"/>
  <c r="CZ1557" i="32" s="1"/>
  <c r="CH1558" i="32"/>
  <c r="CZ1558" i="32" s="1"/>
  <c r="CH1559" i="32"/>
  <c r="CZ1559" i="32" s="1"/>
  <c r="CH1560" i="32"/>
  <c r="CZ1560" i="32" s="1"/>
  <c r="CH1561" i="32"/>
  <c r="CZ1561" i="32" s="1"/>
  <c r="CH1562" i="32"/>
  <c r="CZ1562" i="32" s="1"/>
  <c r="CH1563" i="32"/>
  <c r="CZ1563" i="32" s="1"/>
  <c r="CH1564" i="32"/>
  <c r="CZ1564" i="32" s="1"/>
  <c r="CH1565" i="32"/>
  <c r="CZ1565" i="32" s="1"/>
  <c r="CH1566" i="32"/>
  <c r="CZ1566" i="32" s="1"/>
  <c r="CH1567" i="32"/>
  <c r="CZ1567" i="32" s="1"/>
  <c r="CH1568" i="32"/>
  <c r="CZ1568" i="32" s="1"/>
  <c r="CH1569" i="32"/>
  <c r="CZ1569" i="32" s="1"/>
  <c r="CH1570" i="32"/>
  <c r="CZ1570" i="32" s="1"/>
  <c r="CH1571" i="32"/>
  <c r="CZ1571" i="32" s="1"/>
  <c r="CH1572" i="32"/>
  <c r="CZ1572" i="32" s="1"/>
  <c r="CH1573" i="32"/>
  <c r="CZ1573" i="32" s="1"/>
  <c r="CH1574" i="32"/>
  <c r="CZ1574" i="32" s="1"/>
  <c r="CH1575" i="32"/>
  <c r="CZ1575" i="32" s="1"/>
  <c r="CH1576" i="32"/>
  <c r="CZ1576" i="32" s="1"/>
  <c r="CH1577" i="32"/>
  <c r="CZ1577" i="32" s="1"/>
  <c r="CH1578" i="32"/>
  <c r="CZ1578" i="32" s="1"/>
  <c r="CH1579" i="32"/>
  <c r="CZ1579" i="32" s="1"/>
  <c r="CH1580" i="32"/>
  <c r="CZ1580" i="32" s="1"/>
  <c r="CH1581" i="32"/>
  <c r="CZ1581" i="32" s="1"/>
  <c r="CH1582" i="32"/>
  <c r="CZ1582" i="32" s="1"/>
  <c r="CH1583" i="32"/>
  <c r="CZ1583" i="32" s="1"/>
  <c r="CH1584" i="32"/>
  <c r="CZ1584" i="32" s="1"/>
  <c r="CH1585" i="32"/>
  <c r="CZ1585" i="32" s="1"/>
  <c r="CH1586" i="32"/>
  <c r="CZ1586" i="32" s="1"/>
  <c r="CH1587" i="32"/>
  <c r="CZ1587" i="32" s="1"/>
  <c r="CH1588" i="32"/>
  <c r="CZ1588" i="32" s="1"/>
  <c r="CH1589" i="32"/>
  <c r="CZ1589" i="32" s="1"/>
  <c r="CH1590" i="32"/>
  <c r="CZ1590" i="32" s="1"/>
  <c r="CH1591" i="32"/>
  <c r="CZ1591" i="32" s="1"/>
  <c r="CH1592" i="32"/>
  <c r="CZ1592" i="32" s="1"/>
  <c r="CH1593" i="32"/>
  <c r="CZ1593" i="32" s="1"/>
  <c r="CH1594" i="32"/>
  <c r="CZ1594" i="32" s="1"/>
  <c r="CH1595" i="32"/>
  <c r="CZ1595" i="32" s="1"/>
  <c r="CH1596" i="32"/>
  <c r="CZ1596" i="32" s="1"/>
  <c r="CH1597" i="32"/>
  <c r="CZ1597" i="32" s="1"/>
  <c r="CH1598" i="32"/>
  <c r="CZ1598" i="32" s="1"/>
  <c r="CH1599" i="32"/>
  <c r="CZ1599" i="32" s="1"/>
  <c r="CH1600" i="32"/>
  <c r="CZ1600" i="32" s="1"/>
  <c r="CH1601" i="32"/>
  <c r="CZ1601" i="32" s="1"/>
  <c r="CH1602" i="32"/>
  <c r="CZ1602" i="32" s="1"/>
  <c r="CH1603" i="32"/>
  <c r="CZ1603" i="32" s="1"/>
  <c r="CH1604" i="32"/>
  <c r="CZ1604" i="32" s="1"/>
  <c r="CH1605" i="32"/>
  <c r="CZ1605" i="32" s="1"/>
  <c r="CH1606" i="32"/>
  <c r="CZ1606" i="32" s="1"/>
  <c r="CH1607" i="32"/>
  <c r="CZ1607" i="32" s="1"/>
  <c r="CH1608" i="32"/>
  <c r="CZ1608" i="32" s="1"/>
  <c r="CH1609" i="32"/>
  <c r="CZ1609" i="32" s="1"/>
  <c r="CH1610" i="32"/>
  <c r="CZ1610" i="32" s="1"/>
  <c r="CH1611" i="32"/>
  <c r="CZ1611" i="32" s="1"/>
  <c r="CH1612" i="32"/>
  <c r="CZ1612" i="32" s="1"/>
  <c r="CH1613" i="32"/>
  <c r="CZ1613" i="32" s="1"/>
  <c r="CH1614" i="32"/>
  <c r="CZ1614" i="32" s="1"/>
  <c r="CH1615" i="32"/>
  <c r="CZ1615" i="32" s="1"/>
  <c r="CH1616" i="32"/>
  <c r="CZ1616" i="32" s="1"/>
  <c r="CH1617" i="32"/>
  <c r="CZ1617" i="32" s="1"/>
  <c r="CH1618" i="32"/>
  <c r="CZ1618" i="32" s="1"/>
  <c r="CH1619" i="32"/>
  <c r="CZ1619" i="32" s="1"/>
  <c r="CH1620" i="32"/>
  <c r="CZ1620" i="32" s="1"/>
  <c r="CH1621" i="32"/>
  <c r="CZ1621" i="32" s="1"/>
  <c r="CH1622" i="32"/>
  <c r="CZ1622" i="32" s="1"/>
  <c r="CH1623" i="32"/>
  <c r="CZ1623" i="32" s="1"/>
  <c r="CH1624" i="32"/>
  <c r="CZ1624" i="32" s="1"/>
  <c r="CH1625" i="32"/>
  <c r="CZ1625" i="32" s="1"/>
  <c r="CH1626" i="32"/>
  <c r="CZ1626" i="32" s="1"/>
  <c r="CH1627" i="32"/>
  <c r="CZ1627" i="32" s="1"/>
  <c r="CH1628" i="32"/>
  <c r="CZ1628" i="32" s="1"/>
  <c r="CH1629" i="32"/>
  <c r="CZ1629" i="32" s="1"/>
  <c r="CH1630" i="32"/>
  <c r="CZ1630" i="32" s="1"/>
  <c r="CH1631" i="32"/>
  <c r="CZ1631" i="32" s="1"/>
  <c r="CH1632" i="32"/>
  <c r="CZ1632" i="32" s="1"/>
  <c r="CH1633" i="32"/>
  <c r="CZ1633" i="32" s="1"/>
  <c r="CH1634" i="32"/>
  <c r="CZ1634" i="32" s="1"/>
  <c r="CH1635" i="32"/>
  <c r="CZ1635" i="32" s="1"/>
  <c r="CH1636" i="32"/>
  <c r="CZ1636" i="32" s="1"/>
  <c r="CH1637" i="32"/>
  <c r="CZ1637" i="32" s="1"/>
  <c r="CH1638" i="32"/>
  <c r="CZ1638" i="32" s="1"/>
  <c r="CH1639" i="32"/>
  <c r="CZ1639" i="32" s="1"/>
  <c r="CH1640" i="32"/>
  <c r="CZ1640" i="32" s="1"/>
  <c r="CH1641" i="32"/>
  <c r="CZ1641" i="32" s="1"/>
  <c r="CH1642" i="32"/>
  <c r="CZ1642" i="32" s="1"/>
  <c r="CH1643" i="32"/>
  <c r="CZ1643" i="32" s="1"/>
  <c r="CH1644" i="32"/>
  <c r="CZ1644" i="32" s="1"/>
  <c r="CH1645" i="32"/>
  <c r="CZ1645" i="32" s="1"/>
  <c r="CH1646" i="32"/>
  <c r="CZ1646" i="32" s="1"/>
  <c r="CH1647" i="32"/>
  <c r="CZ1647" i="32" s="1"/>
  <c r="CH1648" i="32"/>
  <c r="CZ1648" i="32" s="1"/>
  <c r="CH1649" i="32"/>
  <c r="CZ1649" i="32" s="1"/>
  <c r="CH1650" i="32"/>
  <c r="CZ1650" i="32" s="1"/>
  <c r="CH1651" i="32"/>
  <c r="CZ1651" i="32" s="1"/>
  <c r="CH1652" i="32"/>
  <c r="CZ1652" i="32" s="1"/>
  <c r="CH1653" i="32"/>
  <c r="CZ1653" i="32" s="1"/>
  <c r="CH1654" i="32"/>
  <c r="CZ1654" i="32" s="1"/>
  <c r="CH1655" i="32"/>
  <c r="CZ1655" i="32" s="1"/>
  <c r="CH1656" i="32"/>
  <c r="CZ1656" i="32" s="1"/>
  <c r="CH1657" i="32"/>
  <c r="CZ1657" i="32" s="1"/>
  <c r="CH1658" i="32"/>
  <c r="CZ1658" i="32" s="1"/>
  <c r="CH1659" i="32"/>
  <c r="CZ1659" i="32" s="1"/>
  <c r="CH1660" i="32"/>
  <c r="CZ1660" i="32" s="1"/>
  <c r="CH1661" i="32"/>
  <c r="CZ1661" i="32" s="1"/>
  <c r="CH1662" i="32"/>
  <c r="CZ1662" i="32" s="1"/>
  <c r="CH1663" i="32"/>
  <c r="CZ1663" i="32" s="1"/>
  <c r="CH1664" i="32"/>
  <c r="CZ1664" i="32" s="1"/>
  <c r="CH1665" i="32"/>
  <c r="CZ1665" i="32" s="1"/>
  <c r="CH1666" i="32"/>
  <c r="CZ1666" i="32" s="1"/>
  <c r="CH1667" i="32"/>
  <c r="CZ1667" i="32" s="1"/>
  <c r="CH1668" i="32"/>
  <c r="CZ1668" i="32" s="1"/>
  <c r="CH1669" i="32"/>
  <c r="CZ1669" i="32" s="1"/>
  <c r="CH1670" i="32"/>
  <c r="CZ1670" i="32" s="1"/>
  <c r="CH1671" i="32"/>
  <c r="CZ1671" i="32" s="1"/>
  <c r="CH1672" i="32"/>
  <c r="CZ1672" i="32" s="1"/>
  <c r="CH1673" i="32"/>
  <c r="CZ1673" i="32" s="1"/>
  <c r="CH1674" i="32"/>
  <c r="CZ1674" i="32" s="1"/>
  <c r="CH1675" i="32"/>
  <c r="CZ1675" i="32" s="1"/>
  <c r="CH1676" i="32"/>
  <c r="CZ1676" i="32" s="1"/>
  <c r="CH1677" i="32"/>
  <c r="CZ1677" i="32" s="1"/>
  <c r="CH1678" i="32"/>
  <c r="CZ1678" i="32" s="1"/>
  <c r="CH1679" i="32"/>
  <c r="CZ1679" i="32" s="1"/>
  <c r="CH1680" i="32"/>
  <c r="CZ1680" i="32" s="1"/>
  <c r="CH1681" i="32"/>
  <c r="CZ1681" i="32" s="1"/>
  <c r="CH1682" i="32"/>
  <c r="CZ1682" i="32" s="1"/>
  <c r="CH1683" i="32"/>
  <c r="CZ1683" i="32" s="1"/>
  <c r="CH1684" i="32"/>
  <c r="CZ1684" i="32" s="1"/>
  <c r="CH1685" i="32"/>
  <c r="CZ1685" i="32" s="1"/>
  <c r="CH1686" i="32"/>
  <c r="CZ1686" i="32" s="1"/>
  <c r="CH1687" i="32"/>
  <c r="CZ1687" i="32" s="1"/>
  <c r="CH1688" i="32"/>
  <c r="CZ1688" i="32" s="1"/>
  <c r="CH1689" i="32"/>
  <c r="CZ1689" i="32" s="1"/>
  <c r="CH1690" i="32"/>
  <c r="CZ1690" i="32" s="1"/>
  <c r="CH1691" i="32"/>
  <c r="CZ1691" i="32" s="1"/>
  <c r="CH1692" i="32"/>
  <c r="CZ1692" i="32" s="1"/>
  <c r="CH1693" i="32"/>
  <c r="CZ1693" i="32" s="1"/>
  <c r="CH1694" i="32"/>
  <c r="CZ1694" i="32" s="1"/>
  <c r="CH1695" i="32"/>
  <c r="CZ1695" i="32" s="1"/>
  <c r="CH1696" i="32"/>
  <c r="CZ1696" i="32" s="1"/>
  <c r="CH1697" i="32"/>
  <c r="CZ1697" i="32" s="1"/>
  <c r="CH1698" i="32"/>
  <c r="CZ1698" i="32" s="1"/>
  <c r="CH1699" i="32"/>
  <c r="CZ1699" i="32" s="1"/>
  <c r="CH1700" i="32"/>
  <c r="CZ1700" i="32" s="1"/>
  <c r="CH1701" i="32"/>
  <c r="CZ1701" i="32" s="1"/>
  <c r="CH1702" i="32"/>
  <c r="CZ1702" i="32" s="1"/>
  <c r="CH1703" i="32"/>
  <c r="CZ1703" i="32" s="1"/>
  <c r="CH1704" i="32"/>
  <c r="CZ1704" i="32" s="1"/>
  <c r="CH1705" i="32"/>
  <c r="CZ1705" i="32" s="1"/>
  <c r="CH1706" i="32"/>
  <c r="CZ1706" i="32" s="1"/>
  <c r="CH1707" i="32"/>
  <c r="CZ1707" i="32" s="1"/>
  <c r="CH1708" i="32"/>
  <c r="CZ1708" i="32" s="1"/>
  <c r="CH1709" i="32"/>
  <c r="CZ1709" i="32" s="1"/>
  <c r="CH1710" i="32"/>
  <c r="CZ1710" i="32" s="1"/>
  <c r="CH1711" i="32"/>
  <c r="CZ1711" i="32" s="1"/>
  <c r="CH1712" i="32"/>
  <c r="CZ1712" i="32" s="1"/>
  <c r="CH1713" i="32"/>
  <c r="CZ1713" i="32" s="1"/>
  <c r="CH1714" i="32"/>
  <c r="CZ1714" i="32" s="1"/>
  <c r="CH1715" i="32"/>
  <c r="CZ1715" i="32" s="1"/>
  <c r="CH1716" i="32"/>
  <c r="CZ1716" i="32" s="1"/>
  <c r="CH1717" i="32"/>
  <c r="CZ1717" i="32" s="1"/>
  <c r="CH1718" i="32"/>
  <c r="CZ1718" i="32" s="1"/>
  <c r="CH1719" i="32"/>
  <c r="CZ1719" i="32" s="1"/>
  <c r="CH1720" i="32"/>
  <c r="CZ1720" i="32" s="1"/>
  <c r="CH1721" i="32"/>
  <c r="CZ1721" i="32" s="1"/>
  <c r="CH1722" i="32"/>
  <c r="CZ1722" i="32" s="1"/>
  <c r="CH1723" i="32"/>
  <c r="CZ1723" i="32" s="1"/>
  <c r="CH1724" i="32"/>
  <c r="CZ1724" i="32" s="1"/>
  <c r="CH1725" i="32"/>
  <c r="CZ1725" i="32" s="1"/>
  <c r="CH1726" i="32"/>
  <c r="CZ1726" i="32" s="1"/>
  <c r="CH1727" i="32"/>
  <c r="CZ1727" i="32" s="1"/>
  <c r="CH1728" i="32"/>
  <c r="CZ1728" i="32" s="1"/>
  <c r="CH1729" i="32"/>
  <c r="CZ1729" i="32" s="1"/>
  <c r="CH1730" i="32"/>
  <c r="CZ1730" i="32" s="1"/>
  <c r="CH1731" i="32"/>
  <c r="CZ1731" i="32" s="1"/>
  <c r="CH1732" i="32"/>
  <c r="CZ1732" i="32" s="1"/>
  <c r="CH1733" i="32"/>
  <c r="CZ1733" i="32" s="1"/>
  <c r="CH1734" i="32"/>
  <c r="CZ1734" i="32" s="1"/>
  <c r="CH1735" i="32"/>
  <c r="CZ1735" i="32" s="1"/>
  <c r="CH1736" i="32"/>
  <c r="CZ1736" i="32" s="1"/>
  <c r="CH1737" i="32"/>
  <c r="CZ1737" i="32" s="1"/>
  <c r="CH1738" i="32"/>
  <c r="CZ1738" i="32" s="1"/>
  <c r="CH1739" i="32"/>
  <c r="CZ1739" i="32" s="1"/>
  <c r="CH1740" i="32"/>
  <c r="CZ1740" i="32" s="1"/>
  <c r="CH1741" i="32"/>
  <c r="CZ1741" i="32" s="1"/>
  <c r="CH1742" i="32"/>
  <c r="CZ1742" i="32" s="1"/>
  <c r="CH1743" i="32"/>
  <c r="CZ1743" i="32" s="1"/>
  <c r="CH1744" i="32"/>
  <c r="CZ1744" i="32" s="1"/>
  <c r="CH1745" i="32"/>
  <c r="CZ1745" i="32" s="1"/>
  <c r="CH1746" i="32"/>
  <c r="CZ1746" i="32" s="1"/>
  <c r="CH1747" i="32"/>
  <c r="CZ1747" i="32" s="1"/>
  <c r="CH1748" i="32"/>
  <c r="CZ1748" i="32" s="1"/>
  <c r="CH1749" i="32"/>
  <c r="CZ1749" i="32" s="1"/>
  <c r="CH1750" i="32"/>
  <c r="CZ1750" i="32" s="1"/>
  <c r="CH1751" i="32"/>
  <c r="CZ1751" i="32" s="1"/>
  <c r="CH1752" i="32"/>
  <c r="CZ1752" i="32" s="1"/>
  <c r="CH1753" i="32"/>
  <c r="CZ1753" i="32" s="1"/>
  <c r="CH1754" i="32"/>
  <c r="CZ1754" i="32" s="1"/>
  <c r="CH1755" i="32"/>
  <c r="CZ1755" i="32" s="1"/>
  <c r="CH1756" i="32"/>
  <c r="CZ1756" i="32" s="1"/>
  <c r="CH1757" i="32"/>
  <c r="CZ1757" i="32" s="1"/>
  <c r="CH1758" i="32"/>
  <c r="CZ1758" i="32" s="1"/>
  <c r="CH1759" i="32"/>
  <c r="CZ1759" i="32" s="1"/>
  <c r="CH1760" i="32"/>
  <c r="CZ1760" i="32" s="1"/>
  <c r="CH1761" i="32"/>
  <c r="CZ1761" i="32" s="1"/>
  <c r="CH1762" i="32"/>
  <c r="CZ1762" i="32" s="1"/>
  <c r="CH1763" i="32"/>
  <c r="CZ1763" i="32" s="1"/>
  <c r="CH1764" i="32"/>
  <c r="CZ1764" i="32" s="1"/>
  <c r="CH1765" i="32"/>
  <c r="CZ1765" i="32" s="1"/>
  <c r="CH1766" i="32"/>
  <c r="CZ1766" i="32" s="1"/>
  <c r="CH1767" i="32"/>
  <c r="CZ1767" i="32" s="1"/>
  <c r="CH1768" i="32"/>
  <c r="CZ1768" i="32" s="1"/>
  <c r="CH1769" i="32"/>
  <c r="CZ1769" i="32" s="1"/>
  <c r="CH1770" i="32"/>
  <c r="CZ1770" i="32" s="1"/>
  <c r="CH1771" i="32"/>
  <c r="CZ1771" i="32" s="1"/>
  <c r="CH1772" i="32"/>
  <c r="CZ1772" i="32" s="1"/>
  <c r="CH1773" i="32"/>
  <c r="CZ1773" i="32" s="1"/>
  <c r="CH1774" i="32"/>
  <c r="CZ1774" i="32" s="1"/>
  <c r="CH1775" i="32"/>
  <c r="CZ1775" i="32" s="1"/>
  <c r="CH1776" i="32"/>
  <c r="CZ1776" i="32" s="1"/>
  <c r="CH1777" i="32"/>
  <c r="CZ1777" i="32" s="1"/>
  <c r="CH1778" i="32"/>
  <c r="CZ1778" i="32" s="1"/>
  <c r="CH1779" i="32"/>
  <c r="CZ1779" i="32" s="1"/>
  <c r="CH1780" i="32"/>
  <c r="CZ1780" i="32" s="1"/>
  <c r="CH1781" i="32"/>
  <c r="CZ1781" i="32" s="1"/>
  <c r="CH1782" i="32"/>
  <c r="CZ1782" i="32" s="1"/>
  <c r="CH1783" i="32"/>
  <c r="CZ1783" i="32" s="1"/>
  <c r="CH1784" i="32"/>
  <c r="CZ1784" i="32" s="1"/>
  <c r="CH1785" i="32"/>
  <c r="CZ1785" i="32" s="1"/>
  <c r="CH1786" i="32"/>
  <c r="CZ1786" i="32" s="1"/>
  <c r="CH1787" i="32"/>
  <c r="CZ1787" i="32" s="1"/>
  <c r="CH1788" i="32"/>
  <c r="CZ1788" i="32" s="1"/>
  <c r="CH1789" i="32"/>
  <c r="CZ1789" i="32" s="1"/>
  <c r="CH1790" i="32"/>
  <c r="CZ1790" i="32" s="1"/>
  <c r="CH1791" i="32"/>
  <c r="CZ1791" i="32" s="1"/>
  <c r="CH1792" i="32"/>
  <c r="CZ1792" i="32" s="1"/>
  <c r="CH1793" i="32"/>
  <c r="CZ1793" i="32" s="1"/>
  <c r="CH1794" i="32"/>
  <c r="CZ1794" i="32" s="1"/>
  <c r="CH1795" i="32"/>
  <c r="CZ1795" i="32" s="1"/>
  <c r="CH1796" i="32"/>
  <c r="CZ1796" i="32" s="1"/>
  <c r="CH1797" i="32"/>
  <c r="CZ1797" i="32" s="1"/>
  <c r="CH1798" i="32"/>
  <c r="CZ1798" i="32" s="1"/>
  <c r="CH1799" i="32"/>
  <c r="CZ1799" i="32" s="1"/>
  <c r="CH1800" i="32"/>
  <c r="CZ1800" i="32" s="1"/>
  <c r="CH1801" i="32"/>
  <c r="CZ1801" i="32" s="1"/>
  <c r="CH1802" i="32"/>
  <c r="CZ1802" i="32" s="1"/>
  <c r="CH1803" i="32"/>
  <c r="CZ1803" i="32" s="1"/>
  <c r="CH1804" i="32"/>
  <c r="CZ1804" i="32" s="1"/>
  <c r="CH1805" i="32"/>
  <c r="CZ1805" i="32" s="1"/>
  <c r="CH1806" i="32"/>
  <c r="CZ1806" i="32" s="1"/>
  <c r="CH1807" i="32"/>
  <c r="CZ1807" i="32" s="1"/>
  <c r="CH1808" i="32"/>
  <c r="CZ1808" i="32" s="1"/>
  <c r="CH1809" i="32"/>
  <c r="CZ1809" i="32" s="1"/>
  <c r="CH1810" i="32"/>
  <c r="CZ1810" i="32" s="1"/>
  <c r="CH1811" i="32"/>
  <c r="CZ1811" i="32" s="1"/>
  <c r="CH1812" i="32"/>
  <c r="CZ1812" i="32" s="1"/>
  <c r="CH1813" i="32"/>
  <c r="CZ1813" i="32" s="1"/>
  <c r="CH1814" i="32"/>
  <c r="CZ1814" i="32" s="1"/>
  <c r="CH1815" i="32"/>
  <c r="CZ1815" i="32" s="1"/>
  <c r="CH1816" i="32"/>
  <c r="CZ1816" i="32" s="1"/>
  <c r="CH1817" i="32"/>
  <c r="CZ1817" i="32" s="1"/>
  <c r="CH1818" i="32"/>
  <c r="CZ1818" i="32" s="1"/>
  <c r="CH1819" i="32"/>
  <c r="CZ1819" i="32" s="1"/>
  <c r="CH1820" i="32"/>
  <c r="CZ1820" i="32" s="1"/>
  <c r="CH1821" i="32"/>
  <c r="CZ1821" i="32" s="1"/>
  <c r="CH1822" i="32"/>
  <c r="CZ1822" i="32" s="1"/>
  <c r="CH1823" i="32"/>
  <c r="CZ1823" i="32" s="1"/>
  <c r="CH1824" i="32"/>
  <c r="CZ1824" i="32" s="1"/>
  <c r="CH1825" i="32"/>
  <c r="CZ1825" i="32" s="1"/>
  <c r="CH1826" i="32"/>
  <c r="CZ1826" i="32" s="1"/>
  <c r="CH1827" i="32"/>
  <c r="CZ1827" i="32" s="1"/>
  <c r="CH1828" i="32"/>
  <c r="CZ1828" i="32" s="1"/>
  <c r="CH1829" i="32"/>
  <c r="CZ1829" i="32" s="1"/>
  <c r="CH1830" i="32"/>
  <c r="CZ1830" i="32" s="1"/>
  <c r="CH1831" i="32"/>
  <c r="CZ1831" i="32" s="1"/>
  <c r="CH1832" i="32"/>
  <c r="CZ1832" i="32" s="1"/>
  <c r="CH1833" i="32"/>
  <c r="CZ1833" i="32" s="1"/>
  <c r="CH1834" i="32"/>
  <c r="CZ1834" i="32" s="1"/>
  <c r="CH1835" i="32"/>
  <c r="CZ1835" i="32" s="1"/>
  <c r="CH1836" i="32"/>
  <c r="CZ1836" i="32" s="1"/>
  <c r="CH1837" i="32"/>
  <c r="CZ1837" i="32" s="1"/>
  <c r="CH1838" i="32"/>
  <c r="CZ1838" i="32" s="1"/>
  <c r="CH1839" i="32"/>
  <c r="CZ1839" i="32" s="1"/>
  <c r="CH1840" i="32"/>
  <c r="CZ1840" i="32" s="1"/>
  <c r="CH1841" i="32"/>
  <c r="CZ1841" i="32" s="1"/>
  <c r="CH1842" i="32"/>
  <c r="CZ1842" i="32" s="1"/>
  <c r="CH1843" i="32"/>
  <c r="CZ1843" i="32" s="1"/>
  <c r="CH1844" i="32"/>
  <c r="CZ1844" i="32" s="1"/>
  <c r="CH1845" i="32"/>
  <c r="CZ1845" i="32" s="1"/>
  <c r="CH1846" i="32"/>
  <c r="CZ1846" i="32" s="1"/>
  <c r="CH1847" i="32"/>
  <c r="CZ1847" i="32" s="1"/>
  <c r="CH1848" i="32"/>
  <c r="CZ1848" i="32" s="1"/>
  <c r="CH1849" i="32"/>
  <c r="CZ1849" i="32" s="1"/>
  <c r="CH1850" i="32"/>
  <c r="CZ1850" i="32" s="1"/>
  <c r="CH1851" i="32"/>
  <c r="CZ1851" i="32" s="1"/>
  <c r="CH1852" i="32"/>
  <c r="CZ1852" i="32" s="1"/>
  <c r="CH1853" i="32"/>
  <c r="CZ1853" i="32" s="1"/>
  <c r="CH1854" i="32"/>
  <c r="CZ1854" i="32" s="1"/>
  <c r="CH1855" i="32"/>
  <c r="CZ1855" i="32" s="1"/>
  <c r="CH1856" i="32"/>
  <c r="CZ1856" i="32" s="1"/>
  <c r="CH1857" i="32"/>
  <c r="CZ1857" i="32" s="1"/>
  <c r="CH1858" i="32"/>
  <c r="CZ1858" i="32" s="1"/>
  <c r="CH1859" i="32"/>
  <c r="CZ1859" i="32" s="1"/>
  <c r="CH1860" i="32"/>
  <c r="CZ1860" i="32" s="1"/>
  <c r="CH1861" i="32"/>
  <c r="CZ1861" i="32" s="1"/>
  <c r="CH1862" i="32"/>
  <c r="CZ1862" i="32" s="1"/>
  <c r="CH1863" i="32"/>
  <c r="CZ1863" i="32" s="1"/>
  <c r="CH1864" i="32"/>
  <c r="CZ1864" i="32" s="1"/>
  <c r="CH1865" i="32"/>
  <c r="CZ1865" i="32" s="1"/>
  <c r="CH1866" i="32"/>
  <c r="CZ1866" i="32" s="1"/>
  <c r="CH1867" i="32"/>
  <c r="CZ1867" i="32" s="1"/>
  <c r="CH1868" i="32"/>
  <c r="CZ1868" i="32" s="1"/>
  <c r="CH1869" i="32"/>
  <c r="CZ1869" i="32" s="1"/>
  <c r="CH1870" i="32"/>
  <c r="CZ1870" i="32" s="1"/>
  <c r="CH1871" i="32"/>
  <c r="CZ1871" i="32" s="1"/>
  <c r="CH1872" i="32"/>
  <c r="CZ1872" i="32" s="1"/>
  <c r="CH1873" i="32"/>
  <c r="CZ1873" i="32" s="1"/>
  <c r="CH1874" i="32"/>
  <c r="CZ1874" i="32" s="1"/>
  <c r="CH1875" i="32"/>
  <c r="CZ1875" i="32" s="1"/>
  <c r="CH1876" i="32"/>
  <c r="CZ1876" i="32" s="1"/>
  <c r="CH1877" i="32"/>
  <c r="CZ1877" i="32" s="1"/>
  <c r="CH1878" i="32"/>
  <c r="CZ1878" i="32" s="1"/>
  <c r="CH1879" i="32"/>
  <c r="CZ1879" i="32" s="1"/>
  <c r="CH1880" i="32"/>
  <c r="CZ1880" i="32" s="1"/>
  <c r="CH1881" i="32"/>
  <c r="CZ1881" i="32" s="1"/>
  <c r="CH1882" i="32"/>
  <c r="CZ1882" i="32" s="1"/>
  <c r="CH1883" i="32"/>
  <c r="CZ1883" i="32" s="1"/>
  <c r="CH1884" i="32"/>
  <c r="CZ1884" i="32" s="1"/>
  <c r="CH1885" i="32"/>
  <c r="CZ1885" i="32" s="1"/>
  <c r="CH1886" i="32"/>
  <c r="CZ1886" i="32" s="1"/>
  <c r="CH1887" i="32"/>
  <c r="CZ1887" i="32" s="1"/>
  <c r="CH1888" i="32"/>
  <c r="CZ1888" i="32" s="1"/>
  <c r="CH1889" i="32"/>
  <c r="CZ1889" i="32" s="1"/>
  <c r="CH1890" i="32"/>
  <c r="CZ1890" i="32" s="1"/>
  <c r="CH1891" i="32"/>
  <c r="CZ1891" i="32" s="1"/>
  <c r="CH1892" i="32"/>
  <c r="CZ1892" i="32" s="1"/>
  <c r="CH1893" i="32"/>
  <c r="CZ1893" i="32" s="1"/>
  <c r="CH1894" i="32"/>
  <c r="CZ1894" i="32" s="1"/>
  <c r="CH1895" i="32"/>
  <c r="CZ1895" i="32" s="1"/>
  <c r="CH1896" i="32"/>
  <c r="CZ1896" i="32" s="1"/>
  <c r="CH1897" i="32"/>
  <c r="CZ1897" i="32" s="1"/>
  <c r="CH1898" i="32"/>
  <c r="CZ1898" i="32" s="1"/>
  <c r="CH1899" i="32"/>
  <c r="CZ1899" i="32" s="1"/>
  <c r="CH1900" i="32"/>
  <c r="CZ1900" i="32" s="1"/>
  <c r="CH1901" i="32"/>
  <c r="CZ1901" i="32" s="1"/>
  <c r="CH1902" i="32"/>
  <c r="CZ1902" i="32" s="1"/>
  <c r="CH1903" i="32"/>
  <c r="CZ1903" i="32" s="1"/>
  <c r="CH1904" i="32"/>
  <c r="CZ1904" i="32" s="1"/>
  <c r="CH1905" i="32"/>
  <c r="CZ1905" i="32" s="1"/>
  <c r="CH1906" i="32"/>
  <c r="CZ1906" i="32" s="1"/>
  <c r="CH1907" i="32"/>
  <c r="CZ1907" i="32" s="1"/>
  <c r="CH1908" i="32"/>
  <c r="CZ1908" i="32" s="1"/>
  <c r="CH1909" i="32"/>
  <c r="CZ1909" i="32" s="1"/>
  <c r="CH1910" i="32"/>
  <c r="CZ1910" i="32" s="1"/>
  <c r="CH1911" i="32"/>
  <c r="CZ1911" i="32" s="1"/>
  <c r="CH1912" i="32"/>
  <c r="CZ1912" i="32" s="1"/>
  <c r="CH1913" i="32"/>
  <c r="CZ1913" i="32" s="1"/>
  <c r="CH1914" i="32"/>
  <c r="CZ1914" i="32" s="1"/>
  <c r="CH1915" i="32"/>
  <c r="CZ1915" i="32" s="1"/>
  <c r="CH1916" i="32"/>
  <c r="CZ1916" i="32" s="1"/>
  <c r="CH1917" i="32"/>
  <c r="CZ1917" i="32" s="1"/>
  <c r="CH1918" i="32"/>
  <c r="CZ1918" i="32" s="1"/>
  <c r="CH1919" i="32"/>
  <c r="CZ1919" i="32" s="1"/>
  <c r="CH1920" i="32"/>
  <c r="CZ1920" i="32" s="1"/>
  <c r="CH1921" i="32"/>
  <c r="CZ1921" i="32" s="1"/>
  <c r="CH1922" i="32"/>
  <c r="CZ1922" i="32" s="1"/>
  <c r="CH1923" i="32"/>
  <c r="CZ1923" i="32" s="1"/>
  <c r="CH1924" i="32"/>
  <c r="CZ1924" i="32" s="1"/>
  <c r="CH1925" i="32"/>
  <c r="CZ1925" i="32" s="1"/>
  <c r="CH1926" i="32"/>
  <c r="CZ1926" i="32" s="1"/>
  <c r="CH1927" i="32"/>
  <c r="CZ1927" i="32" s="1"/>
  <c r="CH1928" i="32"/>
  <c r="CZ1928" i="32" s="1"/>
  <c r="CH1929" i="32"/>
  <c r="CZ1929" i="32" s="1"/>
  <c r="CH1930" i="32"/>
  <c r="CZ1930" i="32" s="1"/>
  <c r="CH1931" i="32"/>
  <c r="CZ1931" i="32" s="1"/>
  <c r="CH1932" i="32"/>
  <c r="CZ1932" i="32" s="1"/>
  <c r="CH1933" i="32"/>
  <c r="CZ1933" i="32" s="1"/>
  <c r="CH1934" i="32"/>
  <c r="CZ1934" i="32" s="1"/>
  <c r="CH1935" i="32"/>
  <c r="CZ1935" i="32" s="1"/>
  <c r="CH1936" i="32"/>
  <c r="CZ1936" i="32" s="1"/>
  <c r="CH1937" i="32"/>
  <c r="CZ1937" i="32" s="1"/>
  <c r="CH1938" i="32"/>
  <c r="CZ1938" i="32" s="1"/>
  <c r="CH1939" i="32"/>
  <c r="CZ1939" i="32" s="1"/>
  <c r="CH1940" i="32"/>
  <c r="CZ1940" i="32" s="1"/>
  <c r="CH1941" i="32"/>
  <c r="CZ1941" i="32" s="1"/>
  <c r="CH1942" i="32"/>
  <c r="CZ1942" i="32" s="1"/>
  <c r="CH1943" i="32"/>
  <c r="CZ1943" i="32" s="1"/>
  <c r="CH1944" i="32"/>
  <c r="CZ1944" i="32" s="1"/>
  <c r="CH1945" i="32"/>
  <c r="CZ1945" i="32" s="1"/>
  <c r="CH1946" i="32"/>
  <c r="CZ1946" i="32" s="1"/>
  <c r="CH1947" i="32"/>
  <c r="CZ1947" i="32" s="1"/>
  <c r="CH1948" i="32"/>
  <c r="CZ1948" i="32" s="1"/>
  <c r="CH1949" i="32"/>
  <c r="CZ1949" i="32" s="1"/>
  <c r="CH1950" i="32"/>
  <c r="CZ1950" i="32" s="1"/>
  <c r="CH1951" i="32"/>
  <c r="CZ1951" i="32" s="1"/>
  <c r="CH1952" i="32"/>
  <c r="CZ1952" i="32" s="1"/>
  <c r="CH1953" i="32"/>
  <c r="CZ1953" i="32" s="1"/>
  <c r="CH1954" i="32"/>
  <c r="CZ1954" i="32" s="1"/>
  <c r="CH1955" i="32"/>
  <c r="CZ1955" i="32" s="1"/>
  <c r="CH1956" i="32"/>
  <c r="CZ1956" i="32" s="1"/>
  <c r="CH1957" i="32"/>
  <c r="CZ1957" i="32" s="1"/>
  <c r="CH1958" i="32"/>
  <c r="CZ1958" i="32" s="1"/>
  <c r="CH1959" i="32"/>
  <c r="CZ1959" i="32" s="1"/>
  <c r="CH1960" i="32"/>
  <c r="CZ1960" i="32" s="1"/>
  <c r="CH1961" i="32"/>
  <c r="CZ1961" i="32" s="1"/>
  <c r="CH1962" i="32"/>
  <c r="CZ1962" i="32" s="1"/>
  <c r="CH1963" i="32"/>
  <c r="CZ1963" i="32" s="1"/>
  <c r="CH1964" i="32"/>
  <c r="CZ1964" i="32" s="1"/>
  <c r="CH1965" i="32"/>
  <c r="CZ1965" i="32" s="1"/>
  <c r="CH1966" i="32"/>
  <c r="CZ1966" i="32" s="1"/>
  <c r="CH1967" i="32"/>
  <c r="CZ1967" i="32" s="1"/>
  <c r="CH1968" i="32"/>
  <c r="CZ1968" i="32" s="1"/>
  <c r="CH1969" i="32"/>
  <c r="CZ1969" i="32" s="1"/>
  <c r="CH1970" i="32"/>
  <c r="CZ1970" i="32" s="1"/>
  <c r="CH1971" i="32"/>
  <c r="CZ1971" i="32" s="1"/>
  <c r="CH1972" i="32"/>
  <c r="CZ1972" i="32" s="1"/>
  <c r="CH1973" i="32"/>
  <c r="CZ1973" i="32" s="1"/>
  <c r="CH1974" i="32"/>
  <c r="CZ1974" i="32" s="1"/>
  <c r="CH1975" i="32"/>
  <c r="CZ1975" i="32" s="1"/>
  <c r="CH1976" i="32"/>
  <c r="CZ1976" i="32" s="1"/>
  <c r="CH1977" i="32"/>
  <c r="CZ1977" i="32" s="1"/>
  <c r="CH1978" i="32"/>
  <c r="CZ1978" i="32" s="1"/>
  <c r="CH1979" i="32"/>
  <c r="CZ1979" i="32" s="1"/>
  <c r="CH1980" i="32"/>
  <c r="CZ1980" i="32" s="1"/>
  <c r="CH1981" i="32"/>
  <c r="CZ1981" i="32" s="1"/>
  <c r="CH1982" i="32"/>
  <c r="CZ1982" i="32" s="1"/>
  <c r="CH1983" i="32"/>
  <c r="CZ1983" i="32" s="1"/>
  <c r="CH1984" i="32"/>
  <c r="CZ1984" i="32" s="1"/>
  <c r="CH1985" i="32"/>
  <c r="CZ1985" i="32" s="1"/>
  <c r="CH1986" i="32"/>
  <c r="CZ1986" i="32" s="1"/>
  <c r="CH1987" i="32"/>
  <c r="CZ1987" i="32" s="1"/>
  <c r="CH1988" i="32"/>
  <c r="CZ1988" i="32" s="1"/>
  <c r="CH1989" i="32"/>
  <c r="CZ1989" i="32" s="1"/>
  <c r="CH1990" i="32"/>
  <c r="CZ1990" i="32" s="1"/>
  <c r="CH1991" i="32"/>
  <c r="CZ1991" i="32" s="1"/>
  <c r="CH1992" i="32"/>
  <c r="CZ1992" i="32" s="1"/>
  <c r="CH1993" i="32"/>
  <c r="CZ1993" i="32" s="1"/>
  <c r="CH1994" i="32"/>
  <c r="CZ1994" i="32" s="1"/>
  <c r="CH1995" i="32"/>
  <c r="CZ1995" i="32" s="1"/>
  <c r="CH1996" i="32"/>
  <c r="CZ1996" i="32" s="1"/>
  <c r="CH1997" i="32"/>
  <c r="CZ1997" i="32" s="1"/>
  <c r="CH1998" i="32"/>
  <c r="CZ1998" i="32" s="1"/>
  <c r="CH1999" i="32"/>
  <c r="CZ1999" i="32" s="1"/>
  <c r="CH2000" i="32"/>
  <c r="CZ2000" i="32" s="1"/>
  <c r="CH2001" i="32"/>
  <c r="CZ2001" i="32" s="1"/>
  <c r="CH2002" i="32"/>
  <c r="CZ2002" i="32" s="1"/>
  <c r="CH2003" i="32"/>
  <c r="CZ2003" i="32" s="1"/>
  <c r="CH2004" i="32"/>
  <c r="CZ2004" i="32" s="1"/>
  <c r="CH2005" i="32"/>
  <c r="CZ2005" i="32" s="1"/>
  <c r="CH2006" i="32"/>
  <c r="CZ2006" i="32" s="1"/>
  <c r="CH2007" i="32"/>
  <c r="CZ2007" i="32" s="1"/>
  <c r="CH2008" i="32"/>
  <c r="CZ2008" i="32" s="1"/>
  <c r="CH2009" i="32"/>
  <c r="CZ2009" i="32" s="1"/>
  <c r="CH2010" i="32"/>
  <c r="CZ2010" i="32" s="1"/>
  <c r="CH2011" i="32"/>
  <c r="CZ2011" i="32" s="1"/>
  <c r="CH2012" i="32"/>
  <c r="CZ2012" i="32" s="1"/>
  <c r="CH2013" i="32"/>
  <c r="CZ2013" i="32" s="1"/>
  <c r="CH2014" i="32"/>
  <c r="CZ2014" i="32" s="1"/>
  <c r="CH2015" i="32"/>
  <c r="CZ2015" i="32" s="1"/>
  <c r="CH2016" i="32"/>
  <c r="CZ2016" i="32" s="1"/>
  <c r="CH2017" i="32"/>
  <c r="CZ2017" i="32" s="1"/>
  <c r="CH2018" i="32"/>
  <c r="CZ2018" i="32" s="1"/>
  <c r="CH2019" i="32"/>
  <c r="CZ2019" i="32" s="1"/>
  <c r="CH2020" i="32"/>
  <c r="CZ2020" i="32" s="1"/>
  <c r="CH2021" i="32"/>
  <c r="CZ2021" i="32" s="1"/>
  <c r="CH2022" i="32"/>
  <c r="CZ2022" i="32" s="1"/>
  <c r="CH2023" i="32"/>
  <c r="CZ2023" i="32" s="1"/>
  <c r="CH2024" i="32"/>
  <c r="CZ2024" i="32" s="1"/>
  <c r="CH2025" i="32"/>
  <c r="CZ2025" i="32" s="1"/>
  <c r="CH2026" i="32"/>
  <c r="CZ2026" i="32" s="1"/>
  <c r="CH2027" i="32"/>
  <c r="CZ2027" i="32" s="1"/>
  <c r="CH2028" i="32"/>
  <c r="CZ2028" i="32" s="1"/>
  <c r="CH2029" i="32"/>
  <c r="CZ2029" i="32" s="1"/>
  <c r="CH2030" i="32"/>
  <c r="CZ2030" i="32" s="1"/>
  <c r="CH2031" i="32"/>
  <c r="CZ2031" i="32" s="1"/>
  <c r="CH2032" i="32"/>
  <c r="CZ2032" i="32" s="1"/>
  <c r="CH2033" i="32"/>
  <c r="CZ2033" i="32" s="1"/>
  <c r="CH2034" i="32"/>
  <c r="CZ2034" i="32" s="1"/>
  <c r="CH2035" i="32"/>
  <c r="CZ2035" i="32" s="1"/>
  <c r="CH2036" i="32"/>
  <c r="CZ2036" i="32" s="1"/>
  <c r="CH2037" i="32"/>
  <c r="CZ2037" i="32" s="1"/>
  <c r="CH2038" i="32"/>
  <c r="CZ2038" i="32" s="1"/>
  <c r="CH2039" i="32"/>
  <c r="CZ2039" i="32" s="1"/>
  <c r="CH2040" i="32"/>
  <c r="CZ2040" i="32" s="1"/>
  <c r="CH2041" i="32"/>
  <c r="CZ2041" i="32" s="1"/>
  <c r="CH2042" i="32"/>
  <c r="CZ2042" i="32" s="1"/>
  <c r="CH2043" i="32"/>
  <c r="CZ2043" i="32" s="1"/>
  <c r="CH2044" i="32"/>
  <c r="CZ2044" i="32" s="1"/>
  <c r="CH2045" i="32"/>
  <c r="CZ2045" i="32" s="1"/>
  <c r="CH2046" i="32"/>
  <c r="CZ2046" i="32" s="1"/>
  <c r="CH2047" i="32"/>
  <c r="CZ2047" i="32" s="1"/>
  <c r="CH2048" i="32"/>
  <c r="CZ2048" i="32" s="1"/>
  <c r="CH2049" i="32"/>
  <c r="CZ2049" i="32" s="1"/>
  <c r="CH2050" i="32"/>
  <c r="CZ2050" i="32" s="1"/>
  <c r="CH2051" i="32"/>
  <c r="CZ2051" i="32" s="1"/>
  <c r="CH2052" i="32"/>
  <c r="CZ2052" i="32" s="1"/>
  <c r="CH2053" i="32"/>
  <c r="CZ2053" i="32" s="1"/>
  <c r="CH2054" i="32"/>
  <c r="CZ2054" i="32" s="1"/>
  <c r="CH2055" i="32"/>
  <c r="CZ2055" i="32" s="1"/>
  <c r="CH2056" i="32"/>
  <c r="CZ2056" i="32" s="1"/>
  <c r="CH2057" i="32"/>
  <c r="CZ2057" i="32" s="1"/>
  <c r="CH2058" i="32"/>
  <c r="CZ2058" i="32" s="1"/>
  <c r="CH2059" i="32"/>
  <c r="CZ2059" i="32" s="1"/>
  <c r="CH2060" i="32"/>
  <c r="CZ2060" i="32" s="1"/>
  <c r="CH2061" i="32"/>
  <c r="CZ2061" i="32" s="1"/>
  <c r="CH2062" i="32"/>
  <c r="CZ2062" i="32" s="1"/>
  <c r="CH2063" i="32"/>
  <c r="CZ2063" i="32" s="1"/>
  <c r="CH2064" i="32"/>
  <c r="CZ2064" i="32" s="1"/>
  <c r="CH2065" i="32"/>
  <c r="CZ2065" i="32" s="1"/>
  <c r="CH2066" i="32"/>
  <c r="CZ2066" i="32" s="1"/>
  <c r="CH2067" i="32"/>
  <c r="CZ2067" i="32" s="1"/>
  <c r="CH2068" i="32"/>
  <c r="CZ2068" i="32" s="1"/>
  <c r="CH2069" i="32"/>
  <c r="CZ2069" i="32" s="1"/>
  <c r="CH2070" i="32"/>
  <c r="CZ2070" i="32" s="1"/>
  <c r="CH2071" i="32"/>
  <c r="CZ2071" i="32" s="1"/>
  <c r="CH2072" i="32"/>
  <c r="CZ2072" i="32" s="1"/>
  <c r="CH2073" i="32"/>
  <c r="CZ2073" i="32" s="1"/>
  <c r="CH2074" i="32"/>
  <c r="CZ2074" i="32" s="1"/>
  <c r="CH2075" i="32"/>
  <c r="CZ2075" i="32" s="1"/>
  <c r="CH2076" i="32"/>
  <c r="CZ2076" i="32" s="1"/>
  <c r="CH2077" i="32"/>
  <c r="CZ2077" i="32" s="1"/>
  <c r="CH2078" i="32"/>
  <c r="CZ2078" i="32" s="1"/>
  <c r="CH2079" i="32"/>
  <c r="CZ2079" i="32" s="1"/>
  <c r="CH2080" i="32"/>
  <c r="CZ2080" i="32" s="1"/>
  <c r="CH2081" i="32"/>
  <c r="CZ2081" i="32" s="1"/>
  <c r="CH2082" i="32"/>
  <c r="CZ2082" i="32" s="1"/>
  <c r="CH2083" i="32"/>
  <c r="CZ2083" i="32" s="1"/>
  <c r="CH2084" i="32"/>
  <c r="CZ2084" i="32" s="1"/>
  <c r="CH2085" i="32"/>
  <c r="CZ2085" i="32" s="1"/>
  <c r="CH2086" i="32"/>
  <c r="CZ2086" i="32" s="1"/>
  <c r="CH2087" i="32"/>
  <c r="CZ2087" i="32" s="1"/>
  <c r="CH2088" i="32"/>
  <c r="CZ2088" i="32" s="1"/>
  <c r="CH2089" i="32"/>
  <c r="CZ2089" i="32" s="1"/>
  <c r="CH2090" i="32"/>
  <c r="CZ2090" i="32" s="1"/>
  <c r="CH2091" i="32"/>
  <c r="CZ2091" i="32" s="1"/>
  <c r="CH2092" i="32"/>
  <c r="CZ2092" i="32" s="1"/>
  <c r="CH2093" i="32"/>
  <c r="CZ2093" i="32" s="1"/>
  <c r="CH2094" i="32"/>
  <c r="CZ2094" i="32" s="1"/>
  <c r="CH2095" i="32"/>
  <c r="CZ2095" i="32" s="1"/>
  <c r="CH2096" i="32"/>
  <c r="CZ2096" i="32" s="1"/>
  <c r="CH2097" i="32"/>
  <c r="CZ2097" i="32" s="1"/>
  <c r="CH2098" i="32"/>
  <c r="CZ2098" i="32" s="1"/>
  <c r="CH2099" i="32"/>
  <c r="CZ2099" i="32" s="1"/>
  <c r="CH2100" i="32"/>
  <c r="CZ2100" i="32" s="1"/>
  <c r="CH2101" i="32"/>
  <c r="CZ2101" i="32" s="1"/>
  <c r="CH2102" i="32"/>
  <c r="CZ2102" i="32" s="1"/>
  <c r="CH2103" i="32"/>
  <c r="CZ2103" i="32" s="1"/>
  <c r="CH2104" i="32"/>
  <c r="CZ2104" i="32" s="1"/>
  <c r="CH2105" i="32"/>
  <c r="CZ2105" i="32" s="1"/>
  <c r="CH2106" i="32"/>
  <c r="CZ2106" i="32" s="1"/>
  <c r="CH2107" i="32"/>
  <c r="CZ2107" i="32" s="1"/>
  <c r="CH2108" i="32"/>
  <c r="CZ2108" i="32" s="1"/>
  <c r="CH2109" i="32"/>
  <c r="CZ2109" i="32" s="1"/>
  <c r="CH2110" i="32"/>
  <c r="CZ2110" i="32" s="1"/>
  <c r="CH2111" i="32"/>
  <c r="CZ2111" i="32" s="1"/>
  <c r="CH2112" i="32"/>
  <c r="CZ2112" i="32" s="1"/>
  <c r="CH2113" i="32"/>
  <c r="CZ2113" i="32" s="1"/>
  <c r="CH2114" i="32"/>
  <c r="CZ2114" i="32" s="1"/>
  <c r="CH2115" i="32"/>
  <c r="CZ2115" i="32" s="1"/>
  <c r="CH2116" i="32"/>
  <c r="CZ2116" i="32" s="1"/>
  <c r="CH2117" i="32"/>
  <c r="CZ2117" i="32" s="1"/>
  <c r="CH2118" i="32"/>
  <c r="CZ2118" i="32" s="1"/>
  <c r="CH2119" i="32"/>
  <c r="CZ2119" i="32" s="1"/>
  <c r="CH2120" i="32"/>
  <c r="CZ2120" i="32" s="1"/>
  <c r="CH2121" i="32"/>
  <c r="CZ2121" i="32" s="1"/>
  <c r="CH2122" i="32"/>
  <c r="CZ2122" i="32" s="1"/>
  <c r="CH2123" i="32"/>
  <c r="CZ2123" i="32" s="1"/>
  <c r="CH2124" i="32"/>
  <c r="CZ2124" i="32" s="1"/>
  <c r="CH2125" i="32"/>
  <c r="CZ2125" i="32" s="1"/>
  <c r="CH2126" i="32"/>
  <c r="CZ2126" i="32" s="1"/>
  <c r="CH2127" i="32"/>
  <c r="CZ2127" i="32" s="1"/>
  <c r="CH2128" i="32"/>
  <c r="CZ2128" i="32" s="1"/>
  <c r="CH2129" i="32"/>
  <c r="CZ2129" i="32" s="1"/>
  <c r="CH2130" i="32"/>
  <c r="CZ2130" i="32" s="1"/>
  <c r="CH2131" i="32"/>
  <c r="CZ2131" i="32" s="1"/>
  <c r="CH2132" i="32"/>
  <c r="CZ2132" i="32" s="1"/>
  <c r="CH2133" i="32"/>
  <c r="CZ2133" i="32" s="1"/>
  <c r="CH2134" i="32"/>
  <c r="CZ2134" i="32" s="1"/>
  <c r="CH2135" i="32"/>
  <c r="CZ2135" i="32" s="1"/>
  <c r="CH2136" i="32"/>
  <c r="CZ2136" i="32" s="1"/>
  <c r="CH2137" i="32"/>
  <c r="CZ2137" i="32" s="1"/>
  <c r="CH2138" i="32"/>
  <c r="CZ2138" i="32" s="1"/>
  <c r="CH2139" i="32"/>
  <c r="CZ2139" i="32" s="1"/>
  <c r="CH2140" i="32"/>
  <c r="CZ2140" i="32" s="1"/>
  <c r="CH2141" i="32"/>
  <c r="CZ2141" i="32" s="1"/>
  <c r="CH2142" i="32"/>
  <c r="CZ2142" i="32" s="1"/>
  <c r="CH2143" i="32"/>
  <c r="CZ2143" i="32" s="1"/>
  <c r="CH2144" i="32"/>
  <c r="CZ2144" i="32" s="1"/>
  <c r="CH2145" i="32"/>
  <c r="CZ2145" i="32" s="1"/>
  <c r="CH2146" i="32"/>
  <c r="CZ2146" i="32" s="1"/>
  <c r="CH2147" i="32"/>
  <c r="CZ2147" i="32" s="1"/>
  <c r="CH2148" i="32"/>
  <c r="CZ2148" i="32" s="1"/>
  <c r="CH2149" i="32"/>
  <c r="CZ2149" i="32" s="1"/>
  <c r="CH2150" i="32"/>
  <c r="CZ2150" i="32" s="1"/>
  <c r="CH2151" i="32"/>
  <c r="CZ2151" i="32" s="1"/>
  <c r="CH2152" i="32"/>
  <c r="CZ2152" i="32" s="1"/>
  <c r="CH2153" i="32"/>
  <c r="CZ2153" i="32" s="1"/>
  <c r="CH2154" i="32"/>
  <c r="CZ2154" i="32" s="1"/>
  <c r="CH2155" i="32"/>
  <c r="CZ2155" i="32" s="1"/>
  <c r="CH2156" i="32"/>
  <c r="CZ2156" i="32" s="1"/>
  <c r="CH2157" i="32"/>
  <c r="CZ2157" i="32" s="1"/>
  <c r="CH2158" i="32"/>
  <c r="CZ2158" i="32" s="1"/>
  <c r="CH2159" i="32"/>
  <c r="CZ2159" i="32" s="1"/>
  <c r="CH2160" i="32"/>
  <c r="CZ2160" i="32" s="1"/>
  <c r="CH2161" i="32"/>
  <c r="CZ2161" i="32" s="1"/>
  <c r="CH2162" i="32"/>
  <c r="CZ2162" i="32" s="1"/>
  <c r="CH2163" i="32"/>
  <c r="CZ2163" i="32" s="1"/>
  <c r="CH2164" i="32"/>
  <c r="CZ2164" i="32" s="1"/>
  <c r="CH2165" i="32"/>
  <c r="CZ2165" i="32" s="1"/>
  <c r="CH2166" i="32"/>
  <c r="CZ2166" i="32" s="1"/>
  <c r="CH2167" i="32"/>
  <c r="CZ2167" i="32" s="1"/>
  <c r="CH2168" i="32"/>
  <c r="CZ2168" i="32" s="1"/>
  <c r="CH2169" i="32"/>
  <c r="CZ2169" i="32" s="1"/>
  <c r="CH2170" i="32"/>
  <c r="CZ2170" i="32" s="1"/>
  <c r="CH2171" i="32"/>
  <c r="CZ2171" i="32" s="1"/>
  <c r="CH2172" i="32"/>
  <c r="CZ2172" i="32" s="1"/>
  <c r="CH2173" i="32"/>
  <c r="CZ2173" i="32" s="1"/>
  <c r="CH2174" i="32"/>
  <c r="CZ2174" i="32" s="1"/>
  <c r="CH2175" i="32"/>
  <c r="CZ2175" i="32" s="1"/>
  <c r="CH2176" i="32"/>
  <c r="CZ2176" i="32" s="1"/>
  <c r="CH2177" i="32"/>
  <c r="CZ2177" i="32" s="1"/>
  <c r="CH2178" i="32"/>
  <c r="CZ2178" i="32" s="1"/>
  <c r="CH2179" i="32"/>
  <c r="CZ2179" i="32" s="1"/>
  <c r="CH2180" i="32"/>
  <c r="CZ2180" i="32" s="1"/>
  <c r="CH2181" i="32"/>
  <c r="CZ2181" i="32" s="1"/>
  <c r="CH2182" i="32"/>
  <c r="CZ2182" i="32" s="1"/>
  <c r="CH2183" i="32"/>
  <c r="CZ2183" i="32" s="1"/>
  <c r="CH2184" i="32"/>
  <c r="CZ2184" i="32" s="1"/>
  <c r="CH2185" i="32"/>
  <c r="CZ2185" i="32" s="1"/>
  <c r="CH2186" i="32"/>
  <c r="CZ2186" i="32" s="1"/>
  <c r="CH2187" i="32"/>
  <c r="CZ2187" i="32" s="1"/>
  <c r="CH2188" i="32"/>
  <c r="CZ2188" i="32" s="1"/>
  <c r="CH2189" i="32"/>
  <c r="CZ2189" i="32" s="1"/>
  <c r="CH2190" i="32"/>
  <c r="CZ2190" i="32" s="1"/>
  <c r="CH2191" i="32"/>
  <c r="CZ2191" i="32" s="1"/>
  <c r="CH2192" i="32"/>
  <c r="CZ2192" i="32" s="1"/>
  <c r="CH2193" i="32"/>
  <c r="CZ2193" i="32" s="1"/>
  <c r="CH2194" i="32"/>
  <c r="CZ2194" i="32" s="1"/>
  <c r="CH2195" i="32"/>
  <c r="CZ2195" i="32" s="1"/>
  <c r="CH2196" i="32"/>
  <c r="CZ2196" i="32" s="1"/>
  <c r="CH2197" i="32"/>
  <c r="CZ2197" i="32" s="1"/>
  <c r="CH2198" i="32"/>
  <c r="CZ2198" i="32" s="1"/>
  <c r="CH2199" i="32"/>
  <c r="CZ2199" i="32" s="1"/>
  <c r="CH2200" i="32"/>
  <c r="CZ2200" i="32" s="1"/>
  <c r="CH2201" i="32"/>
  <c r="CZ2201" i="32" s="1"/>
  <c r="CH2202" i="32"/>
  <c r="CZ2202" i="32" s="1"/>
  <c r="CH2203" i="32"/>
  <c r="CZ2203" i="32" s="1"/>
  <c r="CH2204" i="32"/>
  <c r="CZ2204" i="32" s="1"/>
  <c r="CH2205" i="32"/>
  <c r="CZ2205" i="32" s="1"/>
  <c r="CH2206" i="32"/>
  <c r="CZ2206" i="32" s="1"/>
  <c r="CH2207" i="32"/>
  <c r="CZ2207" i="32" s="1"/>
  <c r="CH2208" i="32"/>
  <c r="CZ2208" i="32" s="1"/>
  <c r="CH2209" i="32"/>
  <c r="CZ2209" i="32" s="1"/>
  <c r="CH2210" i="32"/>
  <c r="CZ2210" i="32" s="1"/>
  <c r="CH2211" i="32"/>
  <c r="CZ2211" i="32" s="1"/>
  <c r="CH2212" i="32"/>
  <c r="CZ2212" i="32" s="1"/>
  <c r="CH2213" i="32"/>
  <c r="CZ2213" i="32" s="1"/>
  <c r="CH2214" i="32"/>
  <c r="CZ2214" i="32" s="1"/>
  <c r="CH2215" i="32"/>
  <c r="CZ2215" i="32" s="1"/>
  <c r="CH2216" i="32"/>
  <c r="CZ2216" i="32" s="1"/>
  <c r="CH2217" i="32"/>
  <c r="CZ2217" i="32" s="1"/>
  <c r="CH2218" i="32"/>
  <c r="CZ2218" i="32" s="1"/>
  <c r="CH2219" i="32"/>
  <c r="CZ2219" i="32" s="1"/>
  <c r="CH2220" i="32"/>
  <c r="CZ2220" i="32" s="1"/>
  <c r="CH2221" i="32"/>
  <c r="CZ2221" i="32" s="1"/>
  <c r="CH2222" i="32"/>
  <c r="CZ2222" i="32" s="1"/>
  <c r="CH2223" i="32"/>
  <c r="CZ2223" i="32" s="1"/>
  <c r="CH2224" i="32"/>
  <c r="CZ2224" i="32" s="1"/>
  <c r="CH2225" i="32"/>
  <c r="CZ2225" i="32" s="1"/>
  <c r="CH2226" i="32"/>
  <c r="CZ2226" i="32" s="1"/>
  <c r="CH2227" i="32"/>
  <c r="CZ2227" i="32" s="1"/>
  <c r="CH2228" i="32"/>
  <c r="CZ2228" i="32" s="1"/>
  <c r="CH2229" i="32"/>
  <c r="CZ2229" i="32" s="1"/>
  <c r="CH2230" i="32"/>
  <c r="CZ2230" i="32" s="1"/>
  <c r="CH2231" i="32"/>
  <c r="CZ2231" i="32" s="1"/>
  <c r="CH2232" i="32"/>
  <c r="CZ2232" i="32" s="1"/>
  <c r="CH2233" i="32"/>
  <c r="CZ2233" i="32" s="1"/>
  <c r="CH2234" i="32"/>
  <c r="CZ2234" i="32" s="1"/>
  <c r="CH2235" i="32"/>
  <c r="CZ2235" i="32" s="1"/>
  <c r="CH2236" i="32"/>
  <c r="CZ2236" i="32" s="1"/>
  <c r="CH2237" i="32"/>
  <c r="CZ2237" i="32" s="1"/>
  <c r="CH2238" i="32"/>
  <c r="CZ2238" i="32" s="1"/>
  <c r="CH2239" i="32"/>
  <c r="CZ2239" i="32" s="1"/>
  <c r="CH2240" i="32"/>
  <c r="CZ2240" i="32" s="1"/>
  <c r="CH2241" i="32"/>
  <c r="CZ2241" i="32" s="1"/>
  <c r="CH2242" i="32"/>
  <c r="CZ2242" i="32" s="1"/>
  <c r="CH2243" i="32"/>
  <c r="CZ2243" i="32" s="1"/>
  <c r="CH2244" i="32"/>
  <c r="CZ2244" i="32" s="1"/>
  <c r="CH2245" i="32"/>
  <c r="CZ2245" i="32" s="1"/>
  <c r="CH2246" i="32"/>
  <c r="CZ2246" i="32" s="1"/>
  <c r="CH2247" i="32"/>
  <c r="CZ2247" i="32" s="1"/>
  <c r="CH2248" i="32"/>
  <c r="CZ2248" i="32" s="1"/>
  <c r="CH2249" i="32"/>
  <c r="CZ2249" i="32" s="1"/>
  <c r="CH2250" i="32"/>
  <c r="CZ2250" i="32" s="1"/>
  <c r="CH2251" i="32"/>
  <c r="CZ2251" i="32" s="1"/>
  <c r="CH2252" i="32"/>
  <c r="CZ2252" i="32" s="1"/>
  <c r="CH2253" i="32"/>
  <c r="CZ2253" i="32" s="1"/>
  <c r="CH2254" i="32"/>
  <c r="CZ2254" i="32" s="1"/>
  <c r="CH2255" i="32"/>
  <c r="CZ2255" i="32" s="1"/>
  <c r="CH2256" i="32"/>
  <c r="CZ2256" i="32" s="1"/>
  <c r="CH2257" i="32"/>
  <c r="CZ2257" i="32" s="1"/>
  <c r="CH2258" i="32"/>
  <c r="CZ2258" i="32" s="1"/>
  <c r="CH2259" i="32"/>
  <c r="CZ2259" i="32" s="1"/>
  <c r="CH2260" i="32"/>
  <c r="CZ2260" i="32" s="1"/>
  <c r="CH2261" i="32"/>
  <c r="CZ2261" i="32" s="1"/>
  <c r="CH2262" i="32"/>
  <c r="CZ2262" i="32" s="1"/>
  <c r="CH2263" i="32"/>
  <c r="CZ2263" i="32" s="1"/>
  <c r="CH2264" i="32"/>
  <c r="CZ2264" i="32" s="1"/>
  <c r="CH2265" i="32"/>
  <c r="CZ2265" i="32" s="1"/>
  <c r="CH2266" i="32"/>
  <c r="CZ2266" i="32" s="1"/>
  <c r="CH2267" i="32"/>
  <c r="CZ2267" i="32" s="1"/>
  <c r="CH2268" i="32"/>
  <c r="CZ2268" i="32" s="1"/>
  <c r="CH2269" i="32"/>
  <c r="CZ2269" i="32" s="1"/>
  <c r="CH2270" i="32"/>
  <c r="CZ2270" i="32" s="1"/>
  <c r="CH2271" i="32"/>
  <c r="CZ2271" i="32" s="1"/>
  <c r="CH2272" i="32"/>
  <c r="CZ2272" i="32" s="1"/>
  <c r="CH2273" i="32"/>
  <c r="CZ2273" i="32" s="1"/>
  <c r="CH2274" i="32"/>
  <c r="CZ2274" i="32" s="1"/>
  <c r="CH2275" i="32"/>
  <c r="CZ2275" i="32" s="1"/>
  <c r="CH2276" i="32"/>
  <c r="CZ2276" i="32" s="1"/>
  <c r="CH2277" i="32"/>
  <c r="CZ2277" i="32" s="1"/>
  <c r="CH2278" i="32"/>
  <c r="CZ2278" i="32" s="1"/>
  <c r="CH2279" i="32"/>
  <c r="CZ2279" i="32" s="1"/>
  <c r="CH2280" i="32"/>
  <c r="CZ2280" i="32" s="1"/>
  <c r="CH2281" i="32"/>
  <c r="CZ2281" i="32" s="1"/>
  <c r="CH2282" i="32"/>
  <c r="CZ2282" i="32" s="1"/>
  <c r="CH2283" i="32"/>
  <c r="CZ2283" i="32" s="1"/>
  <c r="CH2284" i="32"/>
  <c r="CZ2284" i="32" s="1"/>
  <c r="CH2285" i="32"/>
  <c r="CZ2285" i="32" s="1"/>
  <c r="CH2286" i="32"/>
  <c r="CZ2286" i="32" s="1"/>
  <c r="CH2287" i="32"/>
  <c r="CZ2287" i="32" s="1"/>
  <c r="CH2288" i="32"/>
  <c r="CZ2288" i="32" s="1"/>
  <c r="CH2289" i="32"/>
  <c r="CZ2289" i="32" s="1"/>
  <c r="CH2290" i="32"/>
  <c r="CZ2290" i="32" s="1"/>
  <c r="CH2291" i="32"/>
  <c r="CZ2291" i="32" s="1"/>
  <c r="CH2292" i="32"/>
  <c r="CZ2292" i="32" s="1"/>
  <c r="CH2293" i="32"/>
  <c r="CZ2293" i="32" s="1"/>
  <c r="CH2294" i="32"/>
  <c r="CZ2294" i="32" s="1"/>
  <c r="CH2295" i="32"/>
  <c r="CZ2295" i="32" s="1"/>
  <c r="CH2296" i="32"/>
  <c r="CZ2296" i="32" s="1"/>
  <c r="CH2297" i="32"/>
  <c r="CZ2297" i="32" s="1"/>
  <c r="CH2298" i="32"/>
  <c r="CZ2298" i="32" s="1"/>
  <c r="CH2299" i="32"/>
  <c r="CZ2299" i="32" s="1"/>
  <c r="CH2300" i="32"/>
  <c r="CZ2300" i="32" s="1"/>
  <c r="CH2301" i="32"/>
  <c r="CZ2301" i="32" s="1"/>
  <c r="CH2302" i="32"/>
  <c r="CZ2302" i="32" s="1"/>
  <c r="CH2303" i="32"/>
  <c r="CZ2303" i="32" s="1"/>
  <c r="CH2304" i="32"/>
  <c r="CZ2304" i="32" s="1"/>
  <c r="CH2305" i="32"/>
  <c r="CZ2305" i="32" s="1"/>
  <c r="CH2306" i="32"/>
  <c r="CZ2306" i="32" s="1"/>
  <c r="CH2307" i="32"/>
  <c r="CZ2307" i="32" s="1"/>
  <c r="CH2308" i="32"/>
  <c r="CZ2308" i="32" s="1"/>
  <c r="CH2309" i="32"/>
  <c r="CZ2309" i="32" s="1"/>
  <c r="CH2310" i="32"/>
  <c r="CZ2310" i="32" s="1"/>
  <c r="CH2311" i="32"/>
  <c r="CZ2311" i="32" s="1"/>
  <c r="CH2312" i="32"/>
  <c r="CZ2312" i="32" s="1"/>
  <c r="CH2313" i="32"/>
  <c r="CZ2313" i="32" s="1"/>
  <c r="CH2314" i="32"/>
  <c r="CZ2314" i="32" s="1"/>
  <c r="CH2315" i="32"/>
  <c r="CZ2315" i="32" s="1"/>
  <c r="CH2316" i="32"/>
  <c r="CZ2316" i="32" s="1"/>
  <c r="CH2317" i="32"/>
  <c r="CZ2317" i="32" s="1"/>
  <c r="CH2318" i="32"/>
  <c r="CZ2318" i="32" s="1"/>
  <c r="CH2319" i="32"/>
  <c r="CZ2319" i="32" s="1"/>
  <c r="CH2320" i="32"/>
  <c r="CZ2320" i="32" s="1"/>
  <c r="CH2321" i="32"/>
  <c r="CZ2321" i="32" s="1"/>
  <c r="CH2322" i="32"/>
  <c r="CZ2322" i="32" s="1"/>
  <c r="CH2323" i="32"/>
  <c r="CZ2323" i="32" s="1"/>
  <c r="CH2324" i="32"/>
  <c r="CZ2324" i="32" s="1"/>
  <c r="CH2325" i="32"/>
  <c r="CZ2325" i="32" s="1"/>
  <c r="CH2326" i="32"/>
  <c r="CZ2326" i="32" s="1"/>
  <c r="CH2327" i="32"/>
  <c r="CZ2327" i="32" s="1"/>
  <c r="CH2328" i="32"/>
  <c r="CZ2328" i="32" s="1"/>
  <c r="CH2329" i="32"/>
  <c r="CZ2329" i="32" s="1"/>
  <c r="CH2330" i="32"/>
  <c r="CZ2330" i="32" s="1"/>
  <c r="CH2331" i="32"/>
  <c r="CZ2331" i="32" s="1"/>
  <c r="CH2332" i="32"/>
  <c r="CZ2332" i="32" s="1"/>
  <c r="CH2333" i="32"/>
  <c r="CZ2333" i="32" s="1"/>
  <c r="CH2334" i="32"/>
  <c r="CZ2334" i="32" s="1"/>
  <c r="CH2335" i="32"/>
  <c r="CZ2335" i="32" s="1"/>
  <c r="CH2336" i="32"/>
  <c r="CZ2336" i="32" s="1"/>
  <c r="CH2337" i="32"/>
  <c r="CZ2337" i="32" s="1"/>
  <c r="CH2338" i="32"/>
  <c r="CZ2338" i="32" s="1"/>
  <c r="CH2339" i="32"/>
  <c r="CZ2339" i="32" s="1"/>
  <c r="CH2340" i="32"/>
  <c r="CZ2340" i="32" s="1"/>
  <c r="CH2341" i="32"/>
  <c r="CZ2341" i="32" s="1"/>
  <c r="CH2342" i="32"/>
  <c r="CZ2342" i="32" s="1"/>
  <c r="CH2343" i="32"/>
  <c r="CZ2343" i="32" s="1"/>
  <c r="CH2344" i="32"/>
  <c r="CZ2344" i="32" s="1"/>
  <c r="CH2345" i="32"/>
  <c r="CZ2345" i="32" s="1"/>
  <c r="CH2346" i="32"/>
  <c r="CZ2346" i="32" s="1"/>
  <c r="CH2347" i="32"/>
  <c r="CZ2347" i="32" s="1"/>
  <c r="CH2348" i="32"/>
  <c r="CZ2348" i="32" s="1"/>
  <c r="CH2349" i="32"/>
  <c r="CZ2349" i="32" s="1"/>
  <c r="CH2350" i="32"/>
  <c r="CZ2350" i="32" s="1"/>
  <c r="CH2351" i="32"/>
  <c r="CZ2351" i="32" s="1"/>
  <c r="CH2352" i="32"/>
  <c r="CZ2352" i="32" s="1"/>
  <c r="CH2353" i="32"/>
  <c r="CZ2353" i="32" s="1"/>
  <c r="CH2354" i="32"/>
  <c r="CZ2354" i="32" s="1"/>
  <c r="CH2355" i="32"/>
  <c r="CZ2355" i="32" s="1"/>
  <c r="CH2356" i="32"/>
  <c r="CZ2356" i="32" s="1"/>
  <c r="CH2357" i="32"/>
  <c r="CZ2357" i="32" s="1"/>
  <c r="CH2358" i="32"/>
  <c r="CZ2358" i="32" s="1"/>
  <c r="CH2359" i="32"/>
  <c r="CZ2359" i="32" s="1"/>
  <c r="CH2360" i="32"/>
  <c r="CZ2360" i="32" s="1"/>
  <c r="CH2361" i="32"/>
  <c r="CZ2361" i="32" s="1"/>
  <c r="CH2362" i="32"/>
  <c r="CZ2362" i="32" s="1"/>
  <c r="CH2363" i="32"/>
  <c r="CZ2363" i="32" s="1"/>
  <c r="CH2364" i="32"/>
  <c r="CZ2364" i="32" s="1"/>
  <c r="CH2365" i="32"/>
  <c r="CZ2365" i="32" s="1"/>
  <c r="CH2366" i="32"/>
  <c r="CZ2366" i="32" s="1"/>
  <c r="CH2367" i="32"/>
  <c r="CZ2367" i="32" s="1"/>
  <c r="CH2368" i="32"/>
  <c r="CZ2368" i="32" s="1"/>
  <c r="CH2369" i="32"/>
  <c r="CZ2369" i="32" s="1"/>
  <c r="CH2370" i="32"/>
  <c r="CZ2370" i="32" s="1"/>
  <c r="CH2371" i="32"/>
  <c r="CZ2371" i="32" s="1"/>
  <c r="CH2372" i="32"/>
  <c r="CZ2372" i="32" s="1"/>
  <c r="CH2373" i="32"/>
  <c r="CZ2373" i="32" s="1"/>
  <c r="CH2374" i="32"/>
  <c r="CZ2374" i="32" s="1"/>
  <c r="CH2375" i="32"/>
  <c r="CZ2375" i="32" s="1"/>
  <c r="CH2376" i="32"/>
  <c r="CZ2376" i="32" s="1"/>
  <c r="CH2377" i="32"/>
  <c r="CZ2377" i="32" s="1"/>
  <c r="CH2378" i="32"/>
  <c r="CZ2378" i="32" s="1"/>
  <c r="CH2379" i="32"/>
  <c r="CZ2379" i="32" s="1"/>
  <c r="CH2380" i="32"/>
  <c r="CZ2380" i="32" s="1"/>
  <c r="CH2381" i="32"/>
  <c r="CZ2381" i="32" s="1"/>
  <c r="CH2382" i="32"/>
  <c r="CZ2382" i="32" s="1"/>
  <c r="CH2383" i="32"/>
  <c r="CZ2383" i="32" s="1"/>
  <c r="CH2384" i="32"/>
  <c r="CZ2384" i="32" s="1"/>
  <c r="CH2385" i="32"/>
  <c r="CZ2385" i="32" s="1"/>
  <c r="CH2386" i="32"/>
  <c r="CZ2386" i="32" s="1"/>
  <c r="CH2387" i="32"/>
  <c r="CZ2387" i="32" s="1"/>
  <c r="CH2388" i="32"/>
  <c r="CZ2388" i="32" s="1"/>
  <c r="CH2389" i="32"/>
  <c r="CZ2389" i="32" s="1"/>
  <c r="CH2390" i="32"/>
  <c r="CZ2390" i="32" s="1"/>
  <c r="CH2391" i="32"/>
  <c r="CZ2391" i="32" s="1"/>
  <c r="CH2392" i="32"/>
  <c r="CZ2392" i="32" s="1"/>
  <c r="CH2393" i="32"/>
  <c r="CZ2393" i="32" s="1"/>
  <c r="CH2394" i="32"/>
  <c r="CZ2394" i="32" s="1"/>
  <c r="CH2395" i="32"/>
  <c r="CZ2395" i="32" s="1"/>
  <c r="CH2396" i="32"/>
  <c r="CZ2396" i="32" s="1"/>
  <c r="CH2397" i="32"/>
  <c r="CZ2397" i="32" s="1"/>
  <c r="CH2398" i="32"/>
  <c r="CZ2398" i="32" s="1"/>
  <c r="CH2399" i="32"/>
  <c r="CZ2399" i="32" s="1"/>
  <c r="CH2400" i="32"/>
  <c r="CZ2400" i="32" s="1"/>
  <c r="CH2401" i="32"/>
  <c r="CZ2401" i="32" s="1"/>
  <c r="CH2402" i="32"/>
  <c r="CZ2402" i="32" s="1"/>
  <c r="CH2403" i="32"/>
  <c r="CZ2403" i="32" s="1"/>
  <c r="CH2404" i="32"/>
  <c r="CZ2404" i="32" s="1"/>
  <c r="CH2405" i="32"/>
  <c r="CZ2405" i="32" s="1"/>
  <c r="CH2406" i="32"/>
  <c r="CZ2406" i="32" s="1"/>
  <c r="CH2407" i="32"/>
  <c r="CZ2407" i="32" s="1"/>
  <c r="CH2408" i="32"/>
  <c r="CZ2408" i="32" s="1"/>
  <c r="CH2409" i="32"/>
  <c r="CZ2409" i="32" s="1"/>
  <c r="CH2410" i="32"/>
  <c r="CZ2410" i="32" s="1"/>
  <c r="CH2411" i="32"/>
  <c r="CZ2411" i="32" s="1"/>
  <c r="CH2412" i="32"/>
  <c r="CZ2412" i="32" s="1"/>
  <c r="CH2413" i="32"/>
  <c r="CZ2413" i="32" s="1"/>
  <c r="CH2414" i="32"/>
  <c r="CZ2414" i="32" s="1"/>
  <c r="CH2415" i="32"/>
  <c r="CZ2415" i="32" s="1"/>
  <c r="CH2416" i="32"/>
  <c r="CZ2416" i="32" s="1"/>
  <c r="CH2417" i="32"/>
  <c r="CZ2417" i="32" s="1"/>
  <c r="CH2418" i="32"/>
  <c r="CZ2418" i="32" s="1"/>
  <c r="CH2419" i="32"/>
  <c r="CZ2419" i="32" s="1"/>
  <c r="CH2420" i="32"/>
  <c r="CZ2420" i="32" s="1"/>
  <c r="CH2421" i="32"/>
  <c r="CZ2421" i="32" s="1"/>
  <c r="CH2422" i="32"/>
  <c r="CZ2422" i="32" s="1"/>
  <c r="CH2423" i="32"/>
  <c r="CZ2423" i="32" s="1"/>
  <c r="CH2424" i="32"/>
  <c r="CZ2424" i="32" s="1"/>
  <c r="CH2425" i="32"/>
  <c r="CZ2425" i="32" s="1"/>
  <c r="CH2426" i="32"/>
  <c r="CZ2426" i="32" s="1"/>
  <c r="CH2427" i="32"/>
  <c r="CZ2427" i="32" s="1"/>
  <c r="CH2428" i="32"/>
  <c r="CZ2428" i="32" s="1"/>
  <c r="CH2429" i="32"/>
  <c r="CZ2429" i="32" s="1"/>
  <c r="CH2430" i="32"/>
  <c r="CZ2430" i="32" s="1"/>
  <c r="CH2431" i="32"/>
  <c r="CZ2431" i="32" s="1"/>
  <c r="CH2432" i="32"/>
  <c r="CZ2432" i="32" s="1"/>
  <c r="CH2433" i="32"/>
  <c r="CZ2433" i="32" s="1"/>
  <c r="CH2434" i="32"/>
  <c r="CZ2434" i="32" s="1"/>
  <c r="CH2435" i="32"/>
  <c r="CZ2435" i="32" s="1"/>
  <c r="CH2436" i="32"/>
  <c r="CZ2436" i="32" s="1"/>
  <c r="CH2437" i="32"/>
  <c r="CZ2437" i="32" s="1"/>
  <c r="CH2438" i="32"/>
  <c r="CZ2438" i="32" s="1"/>
  <c r="CH2439" i="32"/>
  <c r="CZ2439" i="32" s="1"/>
  <c r="CH2440" i="32"/>
  <c r="CZ2440" i="32" s="1"/>
  <c r="CH2441" i="32"/>
  <c r="CZ2441" i="32" s="1"/>
  <c r="CH2442" i="32"/>
  <c r="CZ2442" i="32" s="1"/>
  <c r="CH2443" i="32"/>
  <c r="CZ2443" i="32" s="1"/>
  <c r="CH2444" i="32"/>
  <c r="CZ2444" i="32" s="1"/>
  <c r="CH2445" i="32"/>
  <c r="CZ2445" i="32" s="1"/>
  <c r="CH2446" i="32"/>
  <c r="CZ2446" i="32" s="1"/>
  <c r="CH2447" i="32"/>
  <c r="CZ2447" i="32" s="1"/>
  <c r="CH2448" i="32"/>
  <c r="CZ2448" i="32" s="1"/>
  <c r="CH2449" i="32"/>
  <c r="CZ2449" i="32" s="1"/>
  <c r="CH2450" i="32"/>
  <c r="CZ2450" i="32" s="1"/>
  <c r="CH2451" i="32"/>
  <c r="CZ2451" i="32" s="1"/>
  <c r="CH2452" i="32"/>
  <c r="CZ2452" i="32" s="1"/>
  <c r="CH2453" i="32"/>
  <c r="CZ2453" i="32" s="1"/>
  <c r="CH2454" i="32"/>
  <c r="CZ2454" i="32" s="1"/>
  <c r="CH2455" i="32"/>
  <c r="CZ2455" i="32" s="1"/>
  <c r="CH2456" i="32"/>
  <c r="CZ2456" i="32" s="1"/>
  <c r="CH2457" i="32"/>
  <c r="CZ2457" i="32" s="1"/>
  <c r="CH2458" i="32"/>
  <c r="CZ2458" i="32" s="1"/>
  <c r="CH2459" i="32"/>
  <c r="CZ2459" i="32" s="1"/>
  <c r="CH2460" i="32"/>
  <c r="CZ2460" i="32" s="1"/>
  <c r="CH2461" i="32"/>
  <c r="CZ2461" i="32" s="1"/>
  <c r="CH2462" i="32"/>
  <c r="CZ2462" i="32" s="1"/>
  <c r="CH2463" i="32"/>
  <c r="CZ2463" i="32" s="1"/>
  <c r="CH2464" i="32"/>
  <c r="CZ2464" i="32" s="1"/>
  <c r="CH2465" i="32"/>
  <c r="CZ2465" i="32" s="1"/>
  <c r="CH2466" i="32"/>
  <c r="CZ2466" i="32" s="1"/>
  <c r="CH2467" i="32"/>
  <c r="CZ2467" i="32" s="1"/>
  <c r="CH2468" i="32"/>
  <c r="CZ2468" i="32" s="1"/>
  <c r="CH2469" i="32"/>
  <c r="CZ2469" i="32" s="1"/>
  <c r="CH2470" i="32"/>
  <c r="CZ2470" i="32" s="1"/>
  <c r="CH2471" i="32"/>
  <c r="CZ2471" i="32" s="1"/>
  <c r="CH2472" i="32"/>
  <c r="CZ2472" i="32" s="1"/>
  <c r="CH2473" i="32"/>
  <c r="CZ2473" i="32" s="1"/>
  <c r="CH2474" i="32"/>
  <c r="CZ2474" i="32" s="1"/>
  <c r="CH2475" i="32"/>
  <c r="CZ2475" i="32" s="1"/>
  <c r="CH2476" i="32"/>
  <c r="CZ2476" i="32" s="1"/>
  <c r="CH2477" i="32"/>
  <c r="CZ2477" i="32" s="1"/>
  <c r="CH2478" i="32"/>
  <c r="CZ2478" i="32" s="1"/>
  <c r="CH2479" i="32"/>
  <c r="CZ2479" i="32" s="1"/>
  <c r="CH2480" i="32"/>
  <c r="CZ2480" i="32" s="1"/>
  <c r="CH2481" i="32"/>
  <c r="CZ2481" i="32" s="1"/>
  <c r="CH2482" i="32"/>
  <c r="CZ2482" i="32" s="1"/>
  <c r="CH2483" i="32"/>
  <c r="CZ2483" i="32" s="1"/>
  <c r="CH2484" i="32"/>
  <c r="CZ2484" i="32" s="1"/>
  <c r="CH2485" i="32"/>
  <c r="CZ2485" i="32" s="1"/>
  <c r="CH2486" i="32"/>
  <c r="CZ2486" i="32" s="1"/>
  <c r="CH2487" i="32"/>
  <c r="CZ2487" i="32" s="1"/>
  <c r="CH2488" i="32"/>
  <c r="CZ2488" i="32" s="1"/>
  <c r="CH2489" i="32"/>
  <c r="CZ2489" i="32" s="1"/>
  <c r="CH2490" i="32"/>
  <c r="CZ2490" i="32" s="1"/>
  <c r="CH2491" i="32"/>
  <c r="CZ2491" i="32" s="1"/>
  <c r="CH2492" i="32"/>
  <c r="CZ2492" i="32" s="1"/>
  <c r="CH2493" i="32"/>
  <c r="CZ2493" i="32" s="1"/>
  <c r="CH2494" i="32"/>
  <c r="CZ2494" i="32" s="1"/>
  <c r="CH2495" i="32"/>
  <c r="CZ2495" i="32" s="1"/>
  <c r="CH2496" i="32"/>
  <c r="CZ2496" i="32" s="1"/>
  <c r="CH2497" i="32"/>
  <c r="CZ2497" i="32" s="1"/>
  <c r="CH2498" i="32"/>
  <c r="CZ2498" i="32" s="1"/>
  <c r="CH2499" i="32"/>
  <c r="CZ2499" i="32" s="1"/>
  <c r="CH2500" i="32"/>
  <c r="CZ2500" i="32" s="1"/>
  <c r="CH2501" i="32"/>
  <c r="CZ2501" i="32" s="1"/>
  <c r="CH2502" i="32"/>
  <c r="CZ2502" i="32" s="1"/>
  <c r="CH2503" i="32"/>
  <c r="CZ2503" i="32" s="1"/>
  <c r="CH2504" i="32"/>
  <c r="CZ2504" i="32" s="1"/>
  <c r="CH2505" i="32"/>
  <c r="CZ2505" i="32" s="1"/>
  <c r="CH2506" i="32"/>
  <c r="CZ2506" i="32" s="1"/>
  <c r="CH2507" i="32"/>
  <c r="CZ2507" i="32" s="1"/>
  <c r="CH2508" i="32"/>
  <c r="CZ2508" i="32" s="1"/>
  <c r="CH2509" i="32"/>
  <c r="CZ2509" i="32" s="1"/>
  <c r="CH2510" i="32"/>
  <c r="CZ2510" i="32" s="1"/>
  <c r="CH2511" i="32"/>
  <c r="CZ2511" i="32" s="1"/>
  <c r="CH2512" i="32"/>
  <c r="CZ2512" i="32" s="1"/>
  <c r="CH2513" i="32"/>
  <c r="CZ2513" i="32" s="1"/>
  <c r="CH2514" i="32"/>
  <c r="CZ2514" i="32" s="1"/>
  <c r="CH2515" i="32"/>
  <c r="CZ2515" i="32" s="1"/>
  <c r="CH2516" i="32"/>
  <c r="CZ2516" i="32" s="1"/>
  <c r="CH2517" i="32"/>
  <c r="CZ2517" i="32" s="1"/>
  <c r="CH2518" i="32"/>
  <c r="CZ2518" i="32" s="1"/>
  <c r="CH2519" i="32"/>
  <c r="CZ2519" i="32" s="1"/>
  <c r="CH2520" i="32"/>
  <c r="CZ2520" i="32" s="1"/>
  <c r="CH2521" i="32"/>
  <c r="CZ2521" i="32" s="1"/>
  <c r="CH2522" i="32"/>
  <c r="CZ2522" i="32" s="1"/>
  <c r="CH2523" i="32"/>
  <c r="CZ2523" i="32" s="1"/>
  <c r="CH2524" i="32"/>
  <c r="CZ2524" i="32" s="1"/>
  <c r="CH2525" i="32"/>
  <c r="CZ2525" i="32" s="1"/>
  <c r="CH2526" i="32"/>
  <c r="CZ2526" i="32" s="1"/>
  <c r="CH2527" i="32"/>
  <c r="CZ2527" i="32" s="1"/>
  <c r="CH2528" i="32"/>
  <c r="CZ2528" i="32" s="1"/>
  <c r="CH2529" i="32"/>
  <c r="CZ2529" i="32" s="1"/>
  <c r="CH2530" i="32"/>
  <c r="CZ2530" i="32" s="1"/>
  <c r="CH2531" i="32"/>
  <c r="CZ2531" i="32" s="1"/>
  <c r="CH2532" i="32"/>
  <c r="CZ2532" i="32" s="1"/>
  <c r="CH2533" i="32"/>
  <c r="CZ2533" i="32" s="1"/>
  <c r="CH2534" i="32"/>
  <c r="CZ2534" i="32" s="1"/>
  <c r="CH2535" i="32"/>
  <c r="CZ2535" i="32" s="1"/>
  <c r="CH2536" i="32"/>
  <c r="CZ2536" i="32" s="1"/>
  <c r="CH2537" i="32"/>
  <c r="CZ2537" i="32" s="1"/>
  <c r="CH2538" i="32"/>
  <c r="CZ2538" i="32" s="1"/>
  <c r="CH2539" i="32"/>
  <c r="CZ2539" i="32" s="1"/>
  <c r="CH2540" i="32"/>
  <c r="CZ2540" i="32" s="1"/>
  <c r="CH2541" i="32"/>
  <c r="CZ2541" i="32" s="1"/>
  <c r="CH2542" i="32"/>
  <c r="CZ2542" i="32" s="1"/>
  <c r="CH2543" i="32"/>
  <c r="CZ2543" i="32" s="1"/>
  <c r="CH2544" i="32"/>
  <c r="CZ2544" i="32" s="1"/>
  <c r="CH2545" i="32"/>
  <c r="CZ2545" i="32" s="1"/>
  <c r="CH2546" i="32"/>
  <c r="CZ2546" i="32" s="1"/>
  <c r="CH2547" i="32"/>
  <c r="CZ2547" i="32" s="1"/>
  <c r="CH2548" i="32"/>
  <c r="CZ2548" i="32" s="1"/>
  <c r="CH2549" i="32"/>
  <c r="CZ2549" i="32" s="1"/>
  <c r="CH2550" i="32"/>
  <c r="CZ2550" i="32" s="1"/>
  <c r="CH2551" i="32"/>
  <c r="CZ2551" i="32" s="1"/>
  <c r="CH2552" i="32"/>
  <c r="CZ2552" i="32" s="1"/>
  <c r="CH2553" i="32"/>
  <c r="CZ2553" i="32" s="1"/>
  <c r="CH2554" i="32"/>
  <c r="CZ2554" i="32" s="1"/>
  <c r="CH2555" i="32"/>
  <c r="CZ2555" i="32" s="1"/>
  <c r="CH2556" i="32"/>
  <c r="CZ2556" i="32" s="1"/>
  <c r="CH2557" i="32"/>
  <c r="CZ2557" i="32" s="1"/>
  <c r="CH2558" i="32"/>
  <c r="CZ2558" i="32" s="1"/>
  <c r="CH2559" i="32"/>
  <c r="CZ2559" i="32" s="1"/>
  <c r="CH2560" i="32"/>
  <c r="CZ2560" i="32" s="1"/>
  <c r="CH2561" i="32"/>
  <c r="CZ2561" i="32" s="1"/>
  <c r="CH2562" i="32"/>
  <c r="CZ2562" i="32" s="1"/>
  <c r="CH2563" i="32"/>
  <c r="CZ2563" i="32" s="1"/>
  <c r="CH2564" i="32"/>
  <c r="CZ2564" i="32" s="1"/>
  <c r="CH2565" i="32"/>
  <c r="CZ2565" i="32" s="1"/>
  <c r="CH2566" i="32"/>
  <c r="CZ2566" i="32" s="1"/>
  <c r="CH2567" i="32"/>
  <c r="CZ2567" i="32" s="1"/>
  <c r="CH2568" i="32"/>
  <c r="CZ2568" i="32" s="1"/>
  <c r="CH2569" i="32"/>
  <c r="CZ2569" i="32" s="1"/>
  <c r="CH2570" i="32"/>
  <c r="CZ2570" i="32" s="1"/>
  <c r="CH2571" i="32"/>
  <c r="CZ2571" i="32" s="1"/>
  <c r="CH2572" i="32"/>
  <c r="CZ2572" i="32" s="1"/>
  <c r="CH2573" i="32"/>
  <c r="CZ2573" i="32" s="1"/>
  <c r="CH2574" i="32"/>
  <c r="CZ2574" i="32" s="1"/>
  <c r="CH2575" i="32"/>
  <c r="CZ2575" i="32" s="1"/>
  <c r="CH2576" i="32"/>
  <c r="CZ2576" i="32" s="1"/>
  <c r="CH2577" i="32"/>
  <c r="CZ2577" i="32" s="1"/>
  <c r="CH2578" i="32"/>
  <c r="CZ2578" i="32" s="1"/>
  <c r="CH2579" i="32"/>
  <c r="CZ2579" i="32" s="1"/>
  <c r="CH2580" i="32"/>
  <c r="CZ2580" i="32" s="1"/>
  <c r="CH2581" i="32"/>
  <c r="CZ2581" i="32" s="1"/>
  <c r="CH2582" i="32"/>
  <c r="CZ2582" i="32" s="1"/>
  <c r="CH2583" i="32"/>
  <c r="CZ2583" i="32" s="1"/>
  <c r="CH2584" i="32"/>
  <c r="CZ2584" i="32" s="1"/>
  <c r="CH2585" i="32"/>
  <c r="CZ2585" i="32" s="1"/>
  <c r="CH2586" i="32"/>
  <c r="CZ2586" i="32" s="1"/>
  <c r="CH2587" i="32"/>
  <c r="CZ2587" i="32" s="1"/>
  <c r="CH2588" i="32"/>
  <c r="CZ2588" i="32" s="1"/>
  <c r="CH2589" i="32"/>
  <c r="CZ2589" i="32" s="1"/>
  <c r="CH2590" i="32"/>
  <c r="CZ2590" i="32" s="1"/>
  <c r="CH2591" i="32"/>
  <c r="CZ2591" i="32" s="1"/>
  <c r="CH2592" i="32"/>
  <c r="CZ2592" i="32" s="1"/>
  <c r="CH2593" i="32"/>
  <c r="CZ2593" i="32" s="1"/>
  <c r="CH2594" i="32"/>
  <c r="CZ2594" i="32" s="1"/>
  <c r="CH2595" i="32"/>
  <c r="CZ2595" i="32" s="1"/>
  <c r="CH2596" i="32"/>
  <c r="CZ2596" i="32" s="1"/>
  <c r="CH2597" i="32"/>
  <c r="CZ2597" i="32" s="1"/>
  <c r="CH2598" i="32"/>
  <c r="CZ2598" i="32" s="1"/>
  <c r="CH2599" i="32"/>
  <c r="CZ2599" i="32" s="1"/>
  <c r="CH2600" i="32"/>
  <c r="CZ2600" i="32" s="1"/>
  <c r="CH2601" i="32"/>
  <c r="CZ2601" i="32" s="1"/>
  <c r="CH2602" i="32"/>
  <c r="CZ2602" i="32" s="1"/>
  <c r="CH2603" i="32"/>
  <c r="CZ2603" i="32" s="1"/>
  <c r="CH2604" i="32"/>
  <c r="CZ2604" i="32" s="1"/>
  <c r="CH2605" i="32"/>
  <c r="CZ2605" i="32" s="1"/>
  <c r="CH2606" i="32"/>
  <c r="CZ2606" i="32" s="1"/>
  <c r="CH2607" i="32"/>
  <c r="CZ2607" i="32" s="1"/>
  <c r="CH2608" i="32"/>
  <c r="CZ2608" i="32" s="1"/>
  <c r="CH2609" i="32"/>
  <c r="CZ2609" i="32" s="1"/>
  <c r="CH2610" i="32"/>
  <c r="CZ2610" i="32" s="1"/>
  <c r="CH2611" i="32"/>
  <c r="CZ2611" i="32" s="1"/>
  <c r="CH2612" i="32"/>
  <c r="CZ2612" i="32" s="1"/>
  <c r="CH2613" i="32"/>
  <c r="CZ2613" i="32" s="1"/>
  <c r="CH2614" i="32"/>
  <c r="CZ2614" i="32" s="1"/>
  <c r="CH2615" i="32"/>
  <c r="CZ2615" i="32" s="1"/>
  <c r="CH2616" i="32"/>
  <c r="CZ2616" i="32" s="1"/>
  <c r="CH2617" i="32"/>
  <c r="CZ2617" i="32" s="1"/>
  <c r="CH2618" i="32"/>
  <c r="CZ2618" i="32" s="1"/>
  <c r="CH2619" i="32"/>
  <c r="CZ2619" i="32" s="1"/>
  <c r="CH2620" i="32"/>
  <c r="CZ2620" i="32" s="1"/>
  <c r="CH2621" i="32"/>
  <c r="CZ2621" i="32" s="1"/>
  <c r="CH2622" i="32"/>
  <c r="CZ2622" i="32" s="1"/>
  <c r="CH2623" i="32"/>
  <c r="CZ2623" i="32" s="1"/>
  <c r="CH2624" i="32"/>
  <c r="CZ2624" i="32" s="1"/>
  <c r="CH2625" i="32"/>
  <c r="CZ2625" i="32" s="1"/>
  <c r="CH2626" i="32"/>
  <c r="CZ2626" i="32" s="1"/>
  <c r="CH2627" i="32"/>
  <c r="CZ2627" i="32" s="1"/>
  <c r="CH2628" i="32"/>
  <c r="CZ2628" i="32" s="1"/>
  <c r="CH2629" i="32"/>
  <c r="CZ2629" i="32" s="1"/>
  <c r="CH2630" i="32"/>
  <c r="CZ2630" i="32" s="1"/>
  <c r="CH2631" i="32"/>
  <c r="CZ2631" i="32" s="1"/>
  <c r="CH2632" i="32"/>
  <c r="CZ2632" i="32" s="1"/>
  <c r="CH2633" i="32"/>
  <c r="CZ2633" i="32" s="1"/>
  <c r="CH2634" i="32"/>
  <c r="CZ2634" i="32" s="1"/>
  <c r="CH2635" i="32"/>
  <c r="CZ2635" i="32" s="1"/>
  <c r="CH2636" i="32"/>
  <c r="CZ2636" i="32" s="1"/>
  <c r="CH2637" i="32"/>
  <c r="CZ2637" i="32" s="1"/>
  <c r="CH2638" i="32"/>
  <c r="CZ2638" i="32" s="1"/>
  <c r="CH2639" i="32"/>
  <c r="CZ2639" i="32" s="1"/>
  <c r="CH2640" i="32"/>
  <c r="CZ2640" i="32" s="1"/>
  <c r="CH2641" i="32"/>
  <c r="CZ2641" i="32" s="1"/>
  <c r="CH2642" i="32"/>
  <c r="CZ2642" i="32" s="1"/>
  <c r="CH2643" i="32"/>
  <c r="CZ2643" i="32" s="1"/>
  <c r="CH2644" i="32"/>
  <c r="CZ2644" i="32" s="1"/>
  <c r="CH2645" i="32"/>
  <c r="CZ2645" i="32" s="1"/>
  <c r="CH2646" i="32"/>
  <c r="CZ2646" i="32" s="1"/>
  <c r="CH2647" i="32"/>
  <c r="CZ2647" i="32" s="1"/>
  <c r="CH2648" i="32"/>
  <c r="CZ2648" i="32" s="1"/>
  <c r="CH2649" i="32"/>
  <c r="CZ2649" i="32" s="1"/>
  <c r="CH2650" i="32"/>
  <c r="CZ2650" i="32" s="1"/>
  <c r="CH2651" i="32"/>
  <c r="CZ2651" i="32" s="1"/>
  <c r="CH2652" i="32"/>
  <c r="CZ2652" i="32" s="1"/>
  <c r="CH2653" i="32"/>
  <c r="CZ2653" i="32" s="1"/>
  <c r="CH2654" i="32"/>
  <c r="CZ2654" i="32" s="1"/>
  <c r="CH2655" i="32"/>
  <c r="CZ2655" i="32" s="1"/>
  <c r="CH2656" i="32"/>
  <c r="CZ2656" i="32" s="1"/>
  <c r="CH2657" i="32"/>
  <c r="CZ2657" i="32" s="1"/>
  <c r="CH2658" i="32"/>
  <c r="CZ2658" i="32" s="1"/>
  <c r="CH2659" i="32"/>
  <c r="CZ2659" i="32" s="1"/>
  <c r="CH2660" i="32"/>
  <c r="CZ2660" i="32" s="1"/>
  <c r="CH2661" i="32"/>
  <c r="CZ2661" i="32" s="1"/>
  <c r="CH2662" i="32"/>
  <c r="CZ2662" i="32" s="1"/>
  <c r="CH2663" i="32"/>
  <c r="CZ2663" i="32" s="1"/>
  <c r="CH2664" i="32"/>
  <c r="CZ2664" i="32" s="1"/>
  <c r="CH2665" i="32"/>
  <c r="CZ2665" i="32" s="1"/>
  <c r="CH2666" i="32"/>
  <c r="CZ2666" i="32" s="1"/>
  <c r="CH2667" i="32"/>
  <c r="CZ2667" i="32" s="1"/>
  <c r="CH2668" i="32"/>
  <c r="CZ2668" i="32" s="1"/>
  <c r="CH2669" i="32"/>
  <c r="CZ2669" i="32" s="1"/>
  <c r="CH2670" i="32"/>
  <c r="CZ2670" i="32" s="1"/>
  <c r="CH2671" i="32"/>
  <c r="CZ2671" i="32" s="1"/>
  <c r="CH2672" i="32"/>
  <c r="CZ2672" i="32" s="1"/>
  <c r="CH2673" i="32"/>
  <c r="CZ2673" i="32" s="1"/>
  <c r="CH2674" i="32"/>
  <c r="CZ2674" i="32" s="1"/>
  <c r="CH2675" i="32"/>
  <c r="CZ2675" i="32" s="1"/>
  <c r="CH2676" i="32"/>
  <c r="CZ2676" i="32" s="1"/>
  <c r="CH2677" i="32"/>
  <c r="CZ2677" i="32" s="1"/>
  <c r="CH2678" i="32"/>
  <c r="CZ2678" i="32" s="1"/>
  <c r="CH2679" i="32"/>
  <c r="CZ2679" i="32" s="1"/>
  <c r="CH2680" i="32"/>
  <c r="CZ2680" i="32" s="1"/>
  <c r="CH2681" i="32"/>
  <c r="CZ2681" i="32" s="1"/>
  <c r="CH2682" i="32"/>
  <c r="CZ2682" i="32" s="1"/>
  <c r="CH2683" i="32"/>
  <c r="CZ2683" i="32" s="1"/>
  <c r="CH2684" i="32"/>
  <c r="CZ2684" i="32" s="1"/>
  <c r="CH2685" i="32"/>
  <c r="CZ2685" i="32" s="1"/>
  <c r="CH2686" i="32"/>
  <c r="CZ2686" i="32" s="1"/>
  <c r="CH2687" i="32"/>
  <c r="CZ2687" i="32" s="1"/>
  <c r="CH2688" i="32"/>
  <c r="CZ2688" i="32" s="1"/>
  <c r="CH2689" i="32"/>
  <c r="CZ2689" i="32" s="1"/>
  <c r="CH2690" i="32"/>
  <c r="CZ2690" i="32" s="1"/>
  <c r="CH2691" i="32"/>
  <c r="CZ2691" i="32" s="1"/>
  <c r="CH2692" i="32"/>
  <c r="CZ2692" i="32" s="1"/>
  <c r="CH2693" i="32"/>
  <c r="CZ2693" i="32" s="1"/>
  <c r="CH2694" i="32"/>
  <c r="CZ2694" i="32" s="1"/>
  <c r="CH2695" i="32"/>
  <c r="CZ2695" i="32" s="1"/>
  <c r="CH2696" i="32"/>
  <c r="CZ2696" i="32" s="1"/>
  <c r="CH2697" i="32"/>
  <c r="CZ2697" i="32" s="1"/>
  <c r="CH2698" i="32"/>
  <c r="CZ2698" i="32" s="1"/>
  <c r="CH2699" i="32"/>
  <c r="CZ2699" i="32" s="1"/>
  <c r="CH2700" i="32"/>
  <c r="CZ2700" i="32" s="1"/>
  <c r="CH2701" i="32"/>
  <c r="CZ2701" i="32" s="1"/>
  <c r="CH2702" i="32"/>
  <c r="CZ2702" i="32" s="1"/>
  <c r="CH2703" i="32"/>
  <c r="CZ2703" i="32" s="1"/>
  <c r="CH2704" i="32"/>
  <c r="CZ2704" i="32" s="1"/>
  <c r="CH2705" i="32"/>
  <c r="CZ2705" i="32" s="1"/>
  <c r="CH2706" i="32"/>
  <c r="CZ2706" i="32" s="1"/>
  <c r="CH2707" i="32"/>
  <c r="CZ2707" i="32" s="1"/>
  <c r="CH2708" i="32"/>
  <c r="CZ2708" i="32" s="1"/>
  <c r="CH2709" i="32"/>
  <c r="CZ2709" i="32" s="1"/>
  <c r="CH2710" i="32"/>
  <c r="CZ2710" i="32" s="1"/>
  <c r="CH2711" i="32"/>
  <c r="CZ2711" i="32" s="1"/>
  <c r="CH2712" i="32"/>
  <c r="CZ2712" i="32" s="1"/>
  <c r="CH2713" i="32"/>
  <c r="CZ2713" i="32" s="1"/>
  <c r="CH2714" i="32"/>
  <c r="CZ2714" i="32" s="1"/>
  <c r="CH2715" i="32"/>
  <c r="CZ2715" i="32" s="1"/>
  <c r="CH2716" i="32"/>
  <c r="CZ2716" i="32" s="1"/>
  <c r="CH2717" i="32"/>
  <c r="CZ2717" i="32" s="1"/>
  <c r="CH2718" i="32"/>
  <c r="CZ2718" i="32" s="1"/>
  <c r="CH2719" i="32"/>
  <c r="CZ2719" i="32" s="1"/>
  <c r="CH2720" i="32"/>
  <c r="CZ2720" i="32" s="1"/>
  <c r="CH2721" i="32"/>
  <c r="CZ2721" i="32" s="1"/>
  <c r="CH2722" i="32"/>
  <c r="CZ2722" i="32" s="1"/>
  <c r="CH2723" i="32"/>
  <c r="CZ2723" i="32" s="1"/>
  <c r="CH2724" i="32"/>
  <c r="CZ2724" i="32" s="1"/>
  <c r="CH2725" i="32"/>
  <c r="CZ2725" i="32" s="1"/>
  <c r="CH2726" i="32"/>
  <c r="CZ2726" i="32" s="1"/>
  <c r="CH2727" i="32"/>
  <c r="CZ2727" i="32" s="1"/>
  <c r="CH2728" i="32"/>
  <c r="CZ2728" i="32" s="1"/>
  <c r="CH2729" i="32"/>
  <c r="CZ2729" i="32" s="1"/>
  <c r="CH2730" i="32"/>
  <c r="CZ2730" i="32" s="1"/>
  <c r="CH2731" i="32"/>
  <c r="CZ2731" i="32" s="1"/>
  <c r="CH2732" i="32"/>
  <c r="CZ2732" i="32" s="1"/>
  <c r="CH2733" i="32"/>
  <c r="CZ2733" i="32" s="1"/>
  <c r="CH2734" i="32"/>
  <c r="CZ2734" i="32" s="1"/>
  <c r="CH2735" i="32"/>
  <c r="CZ2735" i="32" s="1"/>
  <c r="CH2736" i="32"/>
  <c r="CZ2736" i="32" s="1"/>
  <c r="CH2737" i="32"/>
  <c r="CZ2737" i="32" s="1"/>
  <c r="CH2738" i="32"/>
  <c r="CZ2738" i="32" s="1"/>
  <c r="CH2739" i="32"/>
  <c r="CZ2739" i="32" s="1"/>
  <c r="CH2740" i="32"/>
  <c r="CZ2740" i="32" s="1"/>
  <c r="CH2741" i="32"/>
  <c r="CZ2741" i="32" s="1"/>
  <c r="CH2742" i="32"/>
  <c r="CZ2742" i="32" s="1"/>
  <c r="CH2743" i="32"/>
  <c r="CZ2743" i="32" s="1"/>
  <c r="CH2744" i="32"/>
  <c r="CZ2744" i="32" s="1"/>
  <c r="CH2745" i="32"/>
  <c r="CZ2745" i="32" s="1"/>
  <c r="CH2746" i="32"/>
  <c r="CZ2746" i="32" s="1"/>
  <c r="CH2747" i="32"/>
  <c r="CZ2747" i="32" s="1"/>
  <c r="CH2748" i="32"/>
  <c r="CZ2748" i="32" s="1"/>
  <c r="CH2749" i="32"/>
  <c r="CZ2749" i="32" s="1"/>
  <c r="CH2750" i="32"/>
  <c r="CZ2750" i="32" s="1"/>
  <c r="CH2751" i="32"/>
  <c r="CZ2751" i="32" s="1"/>
  <c r="CH2752" i="32"/>
  <c r="CZ2752" i="32" s="1"/>
  <c r="CH2753" i="32"/>
  <c r="CZ2753" i="32" s="1"/>
  <c r="CH2754" i="32"/>
  <c r="CZ2754" i="32" s="1"/>
  <c r="CH2755" i="32"/>
  <c r="CZ2755" i="32" s="1"/>
  <c r="CH2756" i="32"/>
  <c r="CZ2756" i="32" s="1"/>
  <c r="CH2757" i="32"/>
  <c r="CZ2757" i="32" s="1"/>
  <c r="CH2758" i="32"/>
  <c r="CZ2758" i="32" s="1"/>
  <c r="CH2759" i="32"/>
  <c r="CZ2759" i="32" s="1"/>
  <c r="CH2760" i="32"/>
  <c r="CZ2760" i="32" s="1"/>
  <c r="CH2761" i="32"/>
  <c r="CZ2761" i="32" s="1"/>
  <c r="CH2762" i="32"/>
  <c r="CZ2762" i="32" s="1"/>
  <c r="CH2763" i="32"/>
  <c r="CZ2763" i="32" s="1"/>
  <c r="CH2764" i="32"/>
  <c r="CZ2764" i="32" s="1"/>
  <c r="CH2765" i="32"/>
  <c r="CZ2765" i="32" s="1"/>
  <c r="CH2766" i="32"/>
  <c r="CZ2766" i="32" s="1"/>
  <c r="CH2767" i="32"/>
  <c r="CZ2767" i="32" s="1"/>
  <c r="CH2768" i="32"/>
  <c r="CZ2768" i="32" s="1"/>
  <c r="CH2769" i="32"/>
  <c r="CZ2769" i="32" s="1"/>
  <c r="CH2770" i="32"/>
  <c r="CZ2770" i="32" s="1"/>
  <c r="CH2771" i="32"/>
  <c r="CZ2771" i="32" s="1"/>
  <c r="CH2772" i="32"/>
  <c r="CZ2772" i="32" s="1"/>
  <c r="CH2773" i="32"/>
  <c r="CZ2773" i="32" s="1"/>
  <c r="CH2774" i="32"/>
  <c r="CZ2774" i="32" s="1"/>
  <c r="CH2775" i="32"/>
  <c r="CZ2775" i="32" s="1"/>
  <c r="CH2776" i="32"/>
  <c r="CZ2776" i="32" s="1"/>
  <c r="CH2777" i="32"/>
  <c r="CZ2777" i="32" s="1"/>
  <c r="CH2778" i="32"/>
  <c r="CZ2778" i="32" s="1"/>
  <c r="CH2779" i="32"/>
  <c r="CZ2779" i="32" s="1"/>
  <c r="CH2780" i="32"/>
  <c r="CZ2780" i="32" s="1"/>
  <c r="CH2781" i="32"/>
  <c r="CZ2781" i="32" s="1"/>
  <c r="CH2782" i="32"/>
  <c r="CZ2782" i="32" s="1"/>
  <c r="CH2783" i="32"/>
  <c r="CZ2783" i="32" s="1"/>
  <c r="CH2784" i="32"/>
  <c r="CZ2784" i="32" s="1"/>
  <c r="CH2785" i="32"/>
  <c r="CZ2785" i="32" s="1"/>
  <c r="CH2786" i="32"/>
  <c r="CZ2786" i="32" s="1"/>
  <c r="CH2787" i="32"/>
  <c r="CZ2787" i="32" s="1"/>
  <c r="CH2788" i="32"/>
  <c r="CZ2788" i="32" s="1"/>
  <c r="CH2789" i="32"/>
  <c r="CZ2789" i="32" s="1"/>
  <c r="CH2790" i="32"/>
  <c r="CZ2790" i="32" s="1"/>
  <c r="CH2791" i="32"/>
  <c r="CZ2791" i="32" s="1"/>
  <c r="CH2792" i="32"/>
  <c r="CZ2792" i="32" s="1"/>
  <c r="CH2793" i="32"/>
  <c r="CZ2793" i="32" s="1"/>
  <c r="CH2794" i="32"/>
  <c r="CZ2794" i="32" s="1"/>
  <c r="CH2795" i="32"/>
  <c r="CZ2795" i="32" s="1"/>
  <c r="CH2796" i="32"/>
  <c r="CZ2796" i="32" s="1"/>
  <c r="CH2797" i="32"/>
  <c r="CZ2797" i="32" s="1"/>
  <c r="CH2798" i="32"/>
  <c r="CZ2798" i="32" s="1"/>
  <c r="CH2799" i="32"/>
  <c r="CZ2799" i="32" s="1"/>
  <c r="CH2800" i="32"/>
  <c r="CZ2800" i="32" s="1"/>
  <c r="CH2801" i="32"/>
  <c r="CZ2801" i="32" s="1"/>
  <c r="CH2802" i="32"/>
  <c r="CZ2802" i="32" s="1"/>
  <c r="CH2803" i="32"/>
  <c r="CZ2803" i="32" s="1"/>
  <c r="CH2804" i="32"/>
  <c r="CZ2804" i="32" s="1"/>
  <c r="CH2805" i="32"/>
  <c r="CZ2805" i="32" s="1"/>
  <c r="CH2806" i="32"/>
  <c r="CZ2806" i="32" s="1"/>
  <c r="CH2807" i="32"/>
  <c r="CZ2807" i="32" s="1"/>
  <c r="CH2808" i="32"/>
  <c r="CZ2808" i="32" s="1"/>
  <c r="CH2809" i="32"/>
  <c r="CZ2809" i="32" s="1"/>
  <c r="CH2810" i="32"/>
  <c r="CZ2810" i="32" s="1"/>
  <c r="CH2811" i="32"/>
  <c r="CZ2811" i="32" s="1"/>
  <c r="CH2812" i="32"/>
  <c r="CZ2812" i="32" s="1"/>
  <c r="CH2813" i="32"/>
  <c r="CZ2813" i="32" s="1"/>
  <c r="CH2814" i="32"/>
  <c r="CZ2814" i="32" s="1"/>
  <c r="CH2815" i="32"/>
  <c r="CZ2815" i="32" s="1"/>
  <c r="CH2816" i="32"/>
  <c r="CZ2816" i="32" s="1"/>
  <c r="CH2817" i="32"/>
  <c r="CZ2817" i="32" s="1"/>
  <c r="CH2818" i="32"/>
  <c r="CZ2818" i="32" s="1"/>
  <c r="CH2819" i="32"/>
  <c r="CZ2819" i="32" s="1"/>
  <c r="CH2820" i="32"/>
  <c r="CZ2820" i="32" s="1"/>
  <c r="CH2821" i="32"/>
  <c r="CZ2821" i="32" s="1"/>
  <c r="CH2822" i="32"/>
  <c r="CZ2822" i="32" s="1"/>
  <c r="CH2823" i="32"/>
  <c r="CZ2823" i="32" s="1"/>
  <c r="CH2824" i="32"/>
  <c r="CZ2824" i="32" s="1"/>
  <c r="CH2825" i="32"/>
  <c r="CZ2825" i="32" s="1"/>
  <c r="CH2826" i="32"/>
  <c r="CZ2826" i="32" s="1"/>
  <c r="CH2827" i="32"/>
  <c r="CZ2827" i="32" s="1"/>
  <c r="CH2828" i="32"/>
  <c r="CZ2828" i="32" s="1"/>
  <c r="CH2829" i="32"/>
  <c r="CZ2829" i="32" s="1"/>
  <c r="CH2830" i="32"/>
  <c r="CZ2830" i="32" s="1"/>
  <c r="CH2831" i="32"/>
  <c r="CZ2831" i="32" s="1"/>
  <c r="CH2832" i="32"/>
  <c r="CZ2832" i="32" s="1"/>
  <c r="CH2833" i="32"/>
  <c r="CZ2833" i="32" s="1"/>
  <c r="CH2834" i="32"/>
  <c r="CZ2834" i="32" s="1"/>
  <c r="CH2835" i="32"/>
  <c r="CZ2835" i="32" s="1"/>
  <c r="CH2836" i="32"/>
  <c r="CZ2836" i="32" s="1"/>
  <c r="CH2837" i="32"/>
  <c r="CZ2837" i="32" s="1"/>
  <c r="CH2838" i="32"/>
  <c r="CZ2838" i="32" s="1"/>
  <c r="CH2839" i="32"/>
  <c r="CZ2839" i="32" s="1"/>
  <c r="CH2840" i="32"/>
  <c r="CZ2840" i="32" s="1"/>
  <c r="CH2841" i="32"/>
  <c r="CZ2841" i="32" s="1"/>
  <c r="CH2842" i="32"/>
  <c r="CZ2842" i="32" s="1"/>
  <c r="CH2843" i="32"/>
  <c r="CZ2843" i="32" s="1"/>
  <c r="CH2844" i="32"/>
  <c r="CZ2844" i="32" s="1"/>
  <c r="CH2845" i="32"/>
  <c r="CZ2845" i="32" s="1"/>
  <c r="CH2846" i="32"/>
  <c r="CZ2846" i="32" s="1"/>
  <c r="CH2847" i="32"/>
  <c r="CZ2847" i="32" s="1"/>
  <c r="CH2848" i="32"/>
  <c r="CZ2848" i="32" s="1"/>
  <c r="CH2849" i="32"/>
  <c r="CZ2849" i="32" s="1"/>
  <c r="CH2850" i="32"/>
  <c r="CZ2850" i="32" s="1"/>
  <c r="CH2851" i="32"/>
  <c r="CZ2851" i="32" s="1"/>
  <c r="CH2852" i="32"/>
  <c r="CZ2852" i="32" s="1"/>
  <c r="CH2853" i="32"/>
  <c r="CZ2853" i="32" s="1"/>
  <c r="CH2854" i="32"/>
  <c r="CZ2854" i="32" s="1"/>
  <c r="CH2855" i="32"/>
  <c r="CZ2855" i="32" s="1"/>
  <c r="CH2856" i="32"/>
  <c r="CZ2856" i="32" s="1"/>
  <c r="CH2857" i="32"/>
  <c r="CZ2857" i="32" s="1"/>
  <c r="CH2858" i="32"/>
  <c r="CZ2858" i="32" s="1"/>
  <c r="CH2859" i="32"/>
  <c r="CZ2859" i="32" s="1"/>
  <c r="CH2860" i="32"/>
  <c r="CZ2860" i="32" s="1"/>
  <c r="CH2861" i="32"/>
  <c r="CZ2861" i="32" s="1"/>
  <c r="CH2862" i="32"/>
  <c r="CZ2862" i="32" s="1"/>
  <c r="CH2863" i="32"/>
  <c r="CZ2863" i="32" s="1"/>
  <c r="CH2864" i="32"/>
  <c r="CZ2864" i="32" s="1"/>
  <c r="CH2865" i="32"/>
  <c r="CZ2865" i="32" s="1"/>
  <c r="CH2866" i="32"/>
  <c r="CZ2866" i="32" s="1"/>
  <c r="CH2867" i="32"/>
  <c r="CZ2867" i="32" s="1"/>
  <c r="CH2868" i="32"/>
  <c r="CZ2868" i="32" s="1"/>
  <c r="CH2869" i="32"/>
  <c r="CZ2869" i="32" s="1"/>
  <c r="CH2870" i="32"/>
  <c r="CZ2870" i="32" s="1"/>
  <c r="CH2871" i="32"/>
  <c r="CZ2871" i="32" s="1"/>
  <c r="CH2872" i="32"/>
  <c r="CZ2872" i="32" s="1"/>
  <c r="CH2873" i="32"/>
  <c r="CZ2873" i="32" s="1"/>
  <c r="CH2874" i="32"/>
  <c r="CZ2874" i="32" s="1"/>
  <c r="CH2875" i="32"/>
  <c r="CZ2875" i="32" s="1"/>
  <c r="CH2876" i="32"/>
  <c r="CZ2876" i="32" s="1"/>
  <c r="CH2877" i="32"/>
  <c r="CZ2877" i="32" s="1"/>
  <c r="CH2878" i="32"/>
  <c r="CZ2878" i="32" s="1"/>
  <c r="CH2879" i="32"/>
  <c r="CZ2879" i="32" s="1"/>
  <c r="CH2880" i="32"/>
  <c r="CZ2880" i="32" s="1"/>
  <c r="CH2881" i="32"/>
  <c r="CZ2881" i="32" s="1"/>
  <c r="CH2882" i="32"/>
  <c r="CZ2882" i="32" s="1"/>
  <c r="CH2883" i="32"/>
  <c r="CZ2883" i="32" s="1"/>
  <c r="CH2884" i="32"/>
  <c r="CZ2884" i="32" s="1"/>
  <c r="CH2885" i="32"/>
  <c r="CZ2885" i="32" s="1"/>
  <c r="CH2886" i="32"/>
  <c r="CZ2886" i="32" s="1"/>
  <c r="CH2887" i="32"/>
  <c r="CZ2887" i="32" s="1"/>
  <c r="CH2888" i="32"/>
  <c r="CZ2888" i="32" s="1"/>
  <c r="CH2889" i="32"/>
  <c r="CZ2889" i="32" s="1"/>
  <c r="CH2890" i="32"/>
  <c r="CZ2890" i="32" s="1"/>
  <c r="CH2891" i="32"/>
  <c r="CZ2891" i="32" s="1"/>
  <c r="CH2892" i="32"/>
  <c r="CZ2892" i="32" s="1"/>
  <c r="CH2893" i="32"/>
  <c r="CZ2893" i="32" s="1"/>
  <c r="CH2894" i="32"/>
  <c r="CZ2894" i="32" s="1"/>
  <c r="CH2895" i="32"/>
  <c r="CZ2895" i="32" s="1"/>
  <c r="CH2896" i="32"/>
  <c r="CZ2896" i="32" s="1"/>
  <c r="CH2897" i="32"/>
  <c r="CZ2897" i="32" s="1"/>
  <c r="CH2898" i="32"/>
  <c r="CZ2898" i="32" s="1"/>
  <c r="CH2899" i="32"/>
  <c r="CZ2899" i="32" s="1"/>
  <c r="CH2900" i="32"/>
  <c r="CZ2900" i="32" s="1"/>
  <c r="CH2901" i="32"/>
  <c r="CZ2901" i="32" s="1"/>
  <c r="CH2902" i="32"/>
  <c r="CZ2902" i="32" s="1"/>
  <c r="CH2903" i="32"/>
  <c r="CZ2903" i="32" s="1"/>
  <c r="CH2904" i="32"/>
  <c r="CZ2904" i="32" s="1"/>
  <c r="CH2905" i="32"/>
  <c r="CZ2905" i="32" s="1"/>
  <c r="CH2906" i="32"/>
  <c r="CZ2906" i="32" s="1"/>
  <c r="CH2907" i="32"/>
  <c r="CZ2907" i="32" s="1"/>
  <c r="CH2908" i="32"/>
  <c r="CZ2908" i="32" s="1"/>
  <c r="CH2909" i="32"/>
  <c r="CZ2909" i="32" s="1"/>
  <c r="CH2910" i="32"/>
  <c r="CZ2910" i="32" s="1"/>
  <c r="CH2911" i="32"/>
  <c r="CZ2911" i="32" s="1"/>
  <c r="CH2912" i="32"/>
  <c r="CZ2912" i="32" s="1"/>
  <c r="CH2913" i="32"/>
  <c r="CZ2913" i="32" s="1"/>
  <c r="CH2914" i="32"/>
  <c r="CZ2914" i="32" s="1"/>
  <c r="CH2915" i="32"/>
  <c r="CZ2915" i="32" s="1"/>
  <c r="CH2916" i="32"/>
  <c r="CZ2916" i="32" s="1"/>
  <c r="CH2917" i="32"/>
  <c r="CZ2917" i="32" s="1"/>
  <c r="CH2918" i="32"/>
  <c r="CZ2918" i="32" s="1"/>
  <c r="CH2919" i="32"/>
  <c r="CZ2919" i="32" s="1"/>
  <c r="CH2920" i="32"/>
  <c r="CZ2920" i="32" s="1"/>
  <c r="CH2921" i="32"/>
  <c r="CZ2921" i="32" s="1"/>
  <c r="CH2922" i="32"/>
  <c r="CZ2922" i="32" s="1"/>
  <c r="CH2923" i="32"/>
  <c r="CZ2923" i="32" s="1"/>
  <c r="CH2924" i="32"/>
  <c r="CZ2924" i="32" s="1"/>
  <c r="CH2925" i="32"/>
  <c r="CZ2925" i="32" s="1"/>
  <c r="CH2926" i="32"/>
  <c r="CZ2926" i="32" s="1"/>
  <c r="CH2927" i="32"/>
  <c r="CZ2927" i="32" s="1"/>
  <c r="CH2928" i="32"/>
  <c r="CZ2928" i="32" s="1"/>
  <c r="CH2929" i="32"/>
  <c r="CZ2929" i="32" s="1"/>
  <c r="CH2930" i="32"/>
  <c r="CZ2930" i="32" s="1"/>
  <c r="CH2931" i="32"/>
  <c r="CZ2931" i="32" s="1"/>
  <c r="CH2932" i="32"/>
  <c r="CZ2932" i="32" s="1"/>
  <c r="CH2933" i="32"/>
  <c r="CZ2933" i="32" s="1"/>
  <c r="CH2934" i="32"/>
  <c r="CZ2934" i="32" s="1"/>
  <c r="CH2935" i="32"/>
  <c r="CZ2935" i="32" s="1"/>
  <c r="CH2936" i="32"/>
  <c r="CZ2936" i="32" s="1"/>
  <c r="CH2937" i="32"/>
  <c r="CZ2937" i="32" s="1"/>
  <c r="CH2938" i="32"/>
  <c r="CZ2938" i="32" s="1"/>
  <c r="CH2939" i="32"/>
  <c r="CZ2939" i="32" s="1"/>
  <c r="CH2940" i="32"/>
  <c r="CZ2940" i="32" s="1"/>
  <c r="CH2941" i="32"/>
  <c r="CZ2941" i="32" s="1"/>
  <c r="CH2942" i="32"/>
  <c r="CZ2942" i="32" s="1"/>
  <c r="CH2943" i="32"/>
  <c r="CZ2943" i="32" s="1"/>
  <c r="CH2944" i="32"/>
  <c r="CZ2944" i="32" s="1"/>
  <c r="CH2945" i="32"/>
  <c r="CZ2945" i="32" s="1"/>
  <c r="CH2946" i="32"/>
  <c r="CZ2946" i="32" s="1"/>
  <c r="CH2947" i="32"/>
  <c r="CZ2947" i="32" s="1"/>
  <c r="CH2948" i="32"/>
  <c r="CZ2948" i="32" s="1"/>
  <c r="CH2949" i="32"/>
  <c r="CZ2949" i="32" s="1"/>
  <c r="CH2950" i="32"/>
  <c r="CZ2950" i="32" s="1"/>
  <c r="CH2951" i="32"/>
  <c r="CZ2951" i="32" s="1"/>
  <c r="CH2952" i="32"/>
  <c r="CZ2952" i="32" s="1"/>
  <c r="CH2953" i="32"/>
  <c r="CZ2953" i="32" s="1"/>
  <c r="CH2954" i="32"/>
  <c r="CZ2954" i="32" s="1"/>
  <c r="CH2955" i="32"/>
  <c r="CZ2955" i="32" s="1"/>
  <c r="CH2956" i="32"/>
  <c r="CZ2956" i="32" s="1"/>
  <c r="CH2957" i="32"/>
  <c r="CZ2957" i="32" s="1"/>
  <c r="CH2958" i="32"/>
  <c r="CZ2958" i="32" s="1"/>
  <c r="CH2959" i="32"/>
  <c r="CZ2959" i="32" s="1"/>
  <c r="CH2960" i="32"/>
  <c r="CZ2960" i="32" s="1"/>
  <c r="CH2961" i="32"/>
  <c r="CZ2961" i="32" s="1"/>
  <c r="CH2962" i="32"/>
  <c r="CZ2962" i="32" s="1"/>
  <c r="CH2963" i="32"/>
  <c r="CZ2963" i="32" s="1"/>
  <c r="CH2964" i="32"/>
  <c r="CZ2964" i="32" s="1"/>
  <c r="CH2965" i="32"/>
  <c r="CZ2965" i="32" s="1"/>
  <c r="CH2966" i="32"/>
  <c r="CZ2966" i="32" s="1"/>
  <c r="CH2967" i="32"/>
  <c r="CZ2967" i="32" s="1"/>
  <c r="CH2968" i="32"/>
  <c r="CZ2968" i="32" s="1"/>
  <c r="CH2969" i="32"/>
  <c r="CZ2969" i="32" s="1"/>
  <c r="CH2970" i="32"/>
  <c r="CZ2970" i="32" s="1"/>
  <c r="CH2971" i="32"/>
  <c r="CZ2971" i="32" s="1"/>
  <c r="CH2972" i="32"/>
  <c r="CZ2972" i="32" s="1"/>
  <c r="CH2973" i="32"/>
  <c r="CZ2973" i="32" s="1"/>
  <c r="CH2974" i="32"/>
  <c r="CZ2974" i="32" s="1"/>
  <c r="CH2975" i="32"/>
  <c r="CZ2975" i="32" s="1"/>
  <c r="CH2976" i="32"/>
  <c r="CZ2976" i="32" s="1"/>
  <c r="CH2977" i="32"/>
  <c r="CZ2977" i="32" s="1"/>
  <c r="CH2978" i="32"/>
  <c r="CZ2978" i="32" s="1"/>
  <c r="CH2979" i="32"/>
  <c r="CZ2979" i="32" s="1"/>
  <c r="CH2980" i="32"/>
  <c r="CZ2980" i="32" s="1"/>
  <c r="CH2981" i="32"/>
  <c r="CZ2981" i="32" s="1"/>
  <c r="CH2982" i="32"/>
  <c r="CZ2982" i="32" s="1"/>
  <c r="CH2983" i="32"/>
  <c r="CZ2983" i="32" s="1"/>
  <c r="CH2984" i="32"/>
  <c r="CZ2984" i="32" s="1"/>
  <c r="CH2985" i="32"/>
  <c r="CZ2985" i="32" s="1"/>
  <c r="CH2986" i="32"/>
  <c r="CZ2986" i="32" s="1"/>
  <c r="CH2987" i="32"/>
  <c r="CZ2987" i="32" s="1"/>
  <c r="CH2988" i="32"/>
  <c r="CZ2988" i="32" s="1"/>
  <c r="CH2989" i="32"/>
  <c r="CZ2989" i="32" s="1"/>
  <c r="CH2990" i="32"/>
  <c r="CZ2990" i="32" s="1"/>
  <c r="CH2991" i="32"/>
  <c r="CZ2991" i="32" s="1"/>
  <c r="CH2992" i="32"/>
  <c r="CZ2992" i="32" s="1"/>
  <c r="CH2993" i="32"/>
  <c r="CZ2993" i="32" s="1"/>
  <c r="CH2994" i="32"/>
  <c r="CZ2994" i="32" s="1"/>
  <c r="CH2995" i="32"/>
  <c r="CZ2995" i="32" s="1"/>
  <c r="CH2996" i="32"/>
  <c r="CZ2996" i="32" s="1"/>
  <c r="CH2997" i="32"/>
  <c r="CZ2997" i="32" s="1"/>
  <c r="CH2998" i="32"/>
  <c r="CZ2998" i="32" s="1"/>
  <c r="CH2999" i="32"/>
  <c r="CZ2999" i="32" s="1"/>
  <c r="CH3000" i="32"/>
  <c r="CZ3000" i="32" s="1"/>
  <c r="CH3001" i="32"/>
  <c r="CZ3001" i="32" s="1"/>
  <c r="CH3002" i="32"/>
  <c r="CZ3002" i="32" s="1"/>
  <c r="CH3003" i="32"/>
  <c r="CZ3003" i="32" s="1"/>
  <c r="CH3004" i="32"/>
  <c r="CZ3004" i="32" s="1"/>
  <c r="CH3005" i="32"/>
  <c r="CZ3005" i="32" s="1"/>
  <c r="CH3006" i="32"/>
  <c r="CZ3006" i="32" s="1"/>
  <c r="CH3007" i="32"/>
  <c r="CZ3007" i="32" s="1"/>
  <c r="CH3008" i="32"/>
  <c r="CZ3008" i="32" s="1"/>
  <c r="CH3009" i="32"/>
  <c r="CZ3009" i="32" s="1"/>
  <c r="CH3010" i="32"/>
  <c r="CZ3010" i="32" s="1"/>
  <c r="CH3011" i="32"/>
  <c r="CZ3011" i="32" s="1"/>
  <c r="CH3012" i="32"/>
  <c r="CZ3012" i="32" s="1"/>
  <c r="CH3013" i="32"/>
  <c r="CZ3013" i="32" s="1"/>
  <c r="CH3014" i="32"/>
  <c r="CZ3014" i="32" s="1"/>
  <c r="CH3015" i="32"/>
  <c r="CZ3015" i="32" s="1"/>
  <c r="CH3016" i="32"/>
  <c r="CZ3016" i="32" s="1"/>
  <c r="CH3017" i="32"/>
  <c r="CZ3017" i="32" s="1"/>
  <c r="CH3018" i="32"/>
  <c r="CZ3018" i="32" s="1"/>
  <c r="CH3019" i="32"/>
  <c r="CZ3019" i="32" s="1"/>
  <c r="CH3020" i="32"/>
  <c r="CZ3020" i="32" s="1"/>
  <c r="CH3021" i="32"/>
  <c r="CZ3021" i="32" s="1"/>
  <c r="CH3022" i="32"/>
  <c r="CZ3022" i="32" s="1"/>
  <c r="CH3023" i="32"/>
  <c r="CZ3023" i="32" s="1"/>
  <c r="CH3024" i="32"/>
  <c r="CZ3024" i="32" s="1"/>
  <c r="CH3025" i="32"/>
  <c r="CZ3025" i="32" s="1"/>
  <c r="CH3026" i="32"/>
  <c r="CZ3026" i="32" s="1"/>
  <c r="CH3027" i="32"/>
  <c r="CZ3027" i="32" s="1"/>
  <c r="CH3028" i="32"/>
  <c r="CZ3028" i="32" s="1"/>
  <c r="CH3029" i="32"/>
  <c r="CZ3029" i="32" s="1"/>
  <c r="CH3030" i="32"/>
  <c r="CZ3030" i="32" s="1"/>
  <c r="CH3031" i="32"/>
  <c r="CZ3031" i="32" s="1"/>
  <c r="CH3032" i="32"/>
  <c r="CZ3032" i="32" s="1"/>
  <c r="CH3033" i="32"/>
  <c r="CZ3033" i="32" s="1"/>
  <c r="CH3034" i="32"/>
  <c r="CZ3034" i="32" s="1"/>
  <c r="CH3035" i="32"/>
  <c r="CZ3035" i="32" s="1"/>
  <c r="CH3036" i="32"/>
  <c r="CZ3036" i="32" s="1"/>
  <c r="CH3037" i="32"/>
  <c r="CZ3037" i="32" s="1"/>
  <c r="CH3038" i="32"/>
  <c r="CZ3038" i="32" s="1"/>
  <c r="CH3039" i="32"/>
  <c r="CZ3039" i="32" s="1"/>
  <c r="CH3040" i="32"/>
  <c r="CZ3040" i="32" s="1"/>
  <c r="CH3041" i="32"/>
  <c r="CZ3041" i="32" s="1"/>
  <c r="CH3042" i="32"/>
  <c r="CZ3042" i="32" s="1"/>
  <c r="CH3043" i="32"/>
  <c r="CZ3043" i="32" s="1"/>
  <c r="CH3044" i="32"/>
  <c r="CZ3044" i="32" s="1"/>
  <c r="CH3045" i="32"/>
  <c r="CZ3045" i="32" s="1"/>
  <c r="CH3046" i="32"/>
  <c r="CZ3046" i="32" s="1"/>
  <c r="CH3047" i="32"/>
  <c r="CZ3047" i="32" s="1"/>
  <c r="CH3048" i="32"/>
  <c r="CZ3048" i="32" s="1"/>
  <c r="CH3049" i="32"/>
  <c r="CZ3049" i="32" s="1"/>
  <c r="CH3050" i="32"/>
  <c r="CZ3050" i="32" s="1"/>
  <c r="CH3051" i="32"/>
  <c r="CZ3051" i="32" s="1"/>
  <c r="CH3052" i="32"/>
  <c r="CZ3052" i="32" s="1"/>
  <c r="CH3053" i="32"/>
  <c r="CZ3053" i="32" s="1"/>
  <c r="CH3054" i="32"/>
  <c r="CZ3054" i="32" s="1"/>
  <c r="CH3055" i="32"/>
  <c r="CZ3055" i="32" s="1"/>
  <c r="CH3056" i="32"/>
  <c r="CZ3056" i="32" s="1"/>
  <c r="CH3057" i="32"/>
  <c r="CZ3057" i="32" s="1"/>
  <c r="CH3058" i="32"/>
  <c r="CZ3058" i="32" s="1"/>
  <c r="CH3059" i="32"/>
  <c r="CZ3059" i="32" s="1"/>
  <c r="CH3060" i="32"/>
  <c r="CZ3060" i="32" s="1"/>
  <c r="CH3061" i="32"/>
  <c r="CZ3061" i="32" s="1"/>
  <c r="CH3062" i="32"/>
  <c r="CZ3062" i="32" s="1"/>
  <c r="CH3063" i="32"/>
  <c r="CZ3063" i="32" s="1"/>
  <c r="CH3064" i="32"/>
  <c r="CZ3064" i="32" s="1"/>
  <c r="CH3065" i="32"/>
  <c r="CZ3065" i="32" s="1"/>
  <c r="CH3066" i="32"/>
  <c r="CZ3066" i="32" s="1"/>
  <c r="CH3067" i="32"/>
  <c r="CZ3067" i="32" s="1"/>
  <c r="CH3068" i="32"/>
  <c r="CZ3068" i="32" s="1"/>
  <c r="CH3069" i="32"/>
  <c r="CZ3069" i="32" s="1"/>
  <c r="CH3070" i="32"/>
  <c r="CZ3070" i="32" s="1"/>
  <c r="CH3071" i="32"/>
  <c r="CZ3071" i="32" s="1"/>
  <c r="CH3072" i="32"/>
  <c r="CZ3072" i="32" s="1"/>
  <c r="CH3073" i="32"/>
  <c r="CZ3073" i="32" s="1"/>
  <c r="CH3074" i="32"/>
  <c r="CZ3074" i="32" s="1"/>
  <c r="CH3075" i="32"/>
  <c r="CZ3075" i="32" s="1"/>
  <c r="CH3076" i="32"/>
  <c r="CZ3076" i="32" s="1"/>
  <c r="CH3077" i="32"/>
  <c r="CZ3077" i="32" s="1"/>
  <c r="CH3078" i="32"/>
  <c r="CZ3078" i="32" s="1"/>
  <c r="CH3079" i="32"/>
  <c r="CZ3079" i="32" s="1"/>
  <c r="CH3080" i="32"/>
  <c r="CZ3080" i="32" s="1"/>
  <c r="CH3081" i="32"/>
  <c r="CZ3081" i="32" s="1"/>
  <c r="CH3082" i="32"/>
  <c r="CZ3082" i="32" s="1"/>
  <c r="CH3083" i="32"/>
  <c r="CZ3083" i="32" s="1"/>
  <c r="CH3084" i="32"/>
  <c r="CZ3084" i="32" s="1"/>
  <c r="CH3" i="32"/>
  <c r="CZ3" i="32" s="1"/>
  <c r="DT9" i="32" s="1"/>
  <c r="DT10" i="32" s="1"/>
  <c r="K52" i="1"/>
  <c r="M54" i="1"/>
  <c r="O26" i="1"/>
  <c r="O54" i="1" s="1"/>
  <c r="L54" i="1"/>
  <c r="N26" i="1"/>
  <c r="N54" i="1" s="1"/>
  <c r="K6" i="27"/>
  <c r="C82" i="7"/>
  <c r="K20" i="27"/>
  <c r="C142" i="7" s="1"/>
  <c r="C257" i="7" s="1"/>
  <c r="K19" i="27"/>
  <c r="C141" i="7" s="1"/>
  <c r="C254" i="7" s="1"/>
  <c r="K18" i="27"/>
  <c r="C145" i="7" s="1"/>
  <c r="C263" i="7" s="1"/>
  <c r="K17" i="27"/>
  <c r="C147" i="7" s="1"/>
  <c r="K16" i="27"/>
  <c r="C138" i="7" s="1"/>
  <c r="K15" i="27"/>
  <c r="C148" i="7" s="1"/>
  <c r="K14" i="27"/>
  <c r="K10" i="27"/>
  <c r="C78" i="7" s="1"/>
  <c r="C77" i="7"/>
  <c r="K8" i="27"/>
  <c r="C84" i="7" s="1"/>
  <c r="C204" i="7" s="1"/>
  <c r="K7" i="27"/>
  <c r="C86" i="7" s="1"/>
  <c r="C91" i="7"/>
  <c r="K5" i="27"/>
  <c r="C90" i="7" s="1"/>
  <c r="X40" i="2"/>
  <c r="AV244" i="7"/>
  <c r="B40" i="2"/>
  <c r="Y40" i="2"/>
  <c r="AW244" i="7"/>
  <c r="C40" i="2"/>
  <c r="X49" i="2"/>
  <c r="B17" i="2" s="1"/>
  <c r="AV253" i="7"/>
  <c r="B49" i="2"/>
  <c r="AV239" i="7"/>
  <c r="B35" i="2"/>
  <c r="B204" i="7"/>
  <c r="B245" i="7"/>
  <c r="C249" i="7"/>
  <c r="C224" i="7"/>
  <c r="C265" i="7"/>
  <c r="C162" i="7"/>
  <c r="C161" i="7"/>
  <c r="A39" i="7"/>
  <c r="A38" i="7"/>
  <c r="B20" i="23"/>
  <c r="O16" i="23" s="1"/>
  <c r="BH339" i="7" l="1"/>
  <c r="BO339" i="7"/>
  <c r="BK339" i="7"/>
  <c r="BI339" i="7"/>
  <c r="BG339" i="7"/>
  <c r="BP339" i="7"/>
  <c r="BM339" i="7"/>
  <c r="BL339" i="7"/>
  <c r="BN339" i="7"/>
  <c r="BQ329" i="7"/>
  <c r="BQ332" i="7"/>
  <c r="BQ333" i="7"/>
  <c r="BQ336" i="7"/>
  <c r="BQ335" i="7"/>
  <c r="BQ337" i="7"/>
  <c r="BQ334" i="7"/>
  <c r="BQ338" i="7"/>
  <c r="BJ339" i="7"/>
  <c r="IV254" i="7"/>
  <c r="KP254" i="7"/>
  <c r="EK254" i="7"/>
  <c r="JS254" i="7"/>
  <c r="GE254" i="7"/>
  <c r="HY254" i="7"/>
  <c r="FH254" i="7"/>
  <c r="EK204" i="7"/>
  <c r="GE204" i="7"/>
  <c r="HB204" i="7"/>
  <c r="JS204" i="7"/>
  <c r="FH204" i="7"/>
  <c r="HY204" i="7"/>
  <c r="KP204" i="7"/>
  <c r="IV204" i="7"/>
  <c r="HY257" i="7"/>
  <c r="GE257" i="7"/>
  <c r="IV257" i="7"/>
  <c r="FH257" i="7"/>
  <c r="EK257" i="7"/>
  <c r="JS257" i="7"/>
  <c r="KP257" i="7"/>
  <c r="JS263" i="7"/>
  <c r="KP263" i="7"/>
  <c r="IV263" i="7"/>
  <c r="HY263" i="7"/>
  <c r="EK263" i="7"/>
  <c r="GE263" i="7"/>
  <c r="FH263" i="7"/>
  <c r="JR245" i="7"/>
  <c r="FG245" i="7"/>
  <c r="EJ245" i="7"/>
  <c r="IU245" i="7"/>
  <c r="KO245" i="7"/>
  <c r="GD245" i="7"/>
  <c r="HX245" i="7"/>
  <c r="HB161" i="7"/>
  <c r="GE161" i="7"/>
  <c r="JS161" i="7"/>
  <c r="EK161" i="7"/>
  <c r="HY161" i="7"/>
  <c r="KP161" i="7"/>
  <c r="FH161" i="7"/>
  <c r="IV161" i="7"/>
  <c r="KP162" i="7"/>
  <c r="JS162" i="7"/>
  <c r="HY162" i="7"/>
  <c r="GE162" i="7"/>
  <c r="HB162" i="7"/>
  <c r="FH162" i="7"/>
  <c r="IV162" i="7"/>
  <c r="EK162" i="7"/>
  <c r="IV249" i="7"/>
  <c r="FH249" i="7"/>
  <c r="GE249" i="7"/>
  <c r="EK249" i="7"/>
  <c r="JS249" i="7"/>
  <c r="HY249" i="7"/>
  <c r="KP249" i="7"/>
  <c r="JR204" i="7"/>
  <c r="GD204" i="7"/>
  <c r="KO204" i="7"/>
  <c r="IU204" i="7"/>
  <c r="HX204" i="7"/>
  <c r="HA204" i="7"/>
  <c r="FG204" i="7"/>
  <c r="EJ204" i="7"/>
  <c r="IV265" i="7"/>
  <c r="HY265" i="7"/>
  <c r="JS265" i="7"/>
  <c r="KP265" i="7"/>
  <c r="FH265" i="7"/>
  <c r="GE265" i="7"/>
  <c r="EK265" i="7"/>
  <c r="IV224" i="7"/>
  <c r="EK224" i="7"/>
  <c r="GE224" i="7"/>
  <c r="FH224" i="7"/>
  <c r="KP224" i="7"/>
  <c r="HY224" i="7"/>
  <c r="JS224" i="7"/>
  <c r="DN161" i="7"/>
  <c r="DN204" i="7"/>
  <c r="DN162" i="7"/>
  <c r="DN265" i="7"/>
  <c r="DN263" i="7"/>
  <c r="DN254" i="7"/>
  <c r="DN257" i="7"/>
  <c r="DN224" i="7"/>
  <c r="DN249" i="7"/>
  <c r="DM245" i="7"/>
  <c r="DM204" i="7"/>
  <c r="K102" i="1"/>
  <c r="K99" i="1"/>
  <c r="K106" i="1" s="1"/>
  <c r="K107" i="1" s="1"/>
  <c r="AW161" i="7"/>
  <c r="CQ161" i="7"/>
  <c r="BT161" i="7"/>
  <c r="AW204" i="7"/>
  <c r="CQ204" i="7"/>
  <c r="BT204" i="7"/>
  <c r="AW162" i="7"/>
  <c r="CQ162" i="7"/>
  <c r="BT162" i="7"/>
  <c r="C152" i="1"/>
  <c r="CQ265" i="7"/>
  <c r="BT265" i="7"/>
  <c r="C150" i="1"/>
  <c r="CQ263" i="7"/>
  <c r="BT263" i="7"/>
  <c r="C141" i="1"/>
  <c r="AW254" i="7"/>
  <c r="CQ254" i="7"/>
  <c r="BT254" i="7"/>
  <c r="C144" i="1"/>
  <c r="CQ257" i="7"/>
  <c r="BT257" i="7"/>
  <c r="C113" i="1"/>
  <c r="CQ224" i="7"/>
  <c r="BT224" i="7"/>
  <c r="C136" i="1"/>
  <c r="CQ249" i="7"/>
  <c r="BT249" i="7"/>
  <c r="B132" i="1"/>
  <c r="CP245" i="7"/>
  <c r="BS245" i="7"/>
  <c r="AV204" i="7"/>
  <c r="CP204" i="7"/>
  <c r="BS204" i="7"/>
  <c r="L52" i="1"/>
  <c r="M52" i="1"/>
  <c r="N52" i="1"/>
  <c r="P26" i="1"/>
  <c r="CI4" i="32"/>
  <c r="DA4" i="32" s="1"/>
  <c r="CI5" i="32"/>
  <c r="DA5" i="32" s="1"/>
  <c r="CI6" i="32"/>
  <c r="DA6" i="32" s="1"/>
  <c r="CI7" i="32"/>
  <c r="DA7" i="32" s="1"/>
  <c r="CI8" i="32"/>
  <c r="DA8" i="32" s="1"/>
  <c r="CI9" i="32"/>
  <c r="DA9" i="32" s="1"/>
  <c r="CI10" i="32"/>
  <c r="DA10" i="32" s="1"/>
  <c r="CI11" i="32"/>
  <c r="DA11" i="32" s="1"/>
  <c r="CI12" i="32"/>
  <c r="DA12" i="32" s="1"/>
  <c r="CI13" i="32"/>
  <c r="DA13" i="32" s="1"/>
  <c r="CI14" i="32"/>
  <c r="DA14" i="32" s="1"/>
  <c r="CI15" i="32"/>
  <c r="DA15" i="32" s="1"/>
  <c r="CI16" i="32"/>
  <c r="DA16" i="32" s="1"/>
  <c r="CI17" i="32"/>
  <c r="DA17" i="32" s="1"/>
  <c r="CI18" i="32"/>
  <c r="DA18" i="32" s="1"/>
  <c r="CI19" i="32"/>
  <c r="DA19" i="32" s="1"/>
  <c r="CI20" i="32"/>
  <c r="DA20" i="32" s="1"/>
  <c r="CI21" i="32"/>
  <c r="DA21" i="32" s="1"/>
  <c r="CI22" i="32"/>
  <c r="DA22" i="32" s="1"/>
  <c r="CI23" i="32"/>
  <c r="DA23" i="32" s="1"/>
  <c r="CI24" i="32"/>
  <c r="DA24" i="32" s="1"/>
  <c r="CI25" i="32"/>
  <c r="DA25" i="32" s="1"/>
  <c r="CI26" i="32"/>
  <c r="DA26" i="32" s="1"/>
  <c r="CI27" i="32"/>
  <c r="DA27" i="32" s="1"/>
  <c r="CI28" i="32"/>
  <c r="DA28" i="32" s="1"/>
  <c r="CI29" i="32"/>
  <c r="DA29" i="32" s="1"/>
  <c r="CI30" i="32"/>
  <c r="DA30" i="32" s="1"/>
  <c r="CI31" i="32"/>
  <c r="DA31" i="32" s="1"/>
  <c r="CI32" i="32"/>
  <c r="DA32" i="32" s="1"/>
  <c r="CI33" i="32"/>
  <c r="DA33" i="32" s="1"/>
  <c r="CI34" i="32"/>
  <c r="DA34" i="32" s="1"/>
  <c r="CI35" i="32"/>
  <c r="DA35" i="32" s="1"/>
  <c r="CI36" i="32"/>
  <c r="DA36" i="32" s="1"/>
  <c r="CI37" i="32"/>
  <c r="DA37" i="32" s="1"/>
  <c r="CI38" i="32"/>
  <c r="DA38" i="32" s="1"/>
  <c r="CI39" i="32"/>
  <c r="DA39" i="32" s="1"/>
  <c r="CI40" i="32"/>
  <c r="DA40" i="32" s="1"/>
  <c r="CI41" i="32"/>
  <c r="DA41" i="32" s="1"/>
  <c r="CI42" i="32"/>
  <c r="DA42" i="32" s="1"/>
  <c r="CI43" i="32"/>
  <c r="DA43" i="32" s="1"/>
  <c r="CI44" i="32"/>
  <c r="DA44" i="32" s="1"/>
  <c r="CI45" i="32"/>
  <c r="DA45" i="32" s="1"/>
  <c r="CI46" i="32"/>
  <c r="DA46" i="32" s="1"/>
  <c r="CI47" i="32"/>
  <c r="DA47" i="32" s="1"/>
  <c r="CI48" i="32"/>
  <c r="DA48" i="32" s="1"/>
  <c r="CI49" i="32"/>
  <c r="DA49" i="32" s="1"/>
  <c r="CI50" i="32"/>
  <c r="DA50" i="32" s="1"/>
  <c r="CI51" i="32"/>
  <c r="DA51" i="32" s="1"/>
  <c r="CI52" i="32"/>
  <c r="DA52" i="32" s="1"/>
  <c r="CI53" i="32"/>
  <c r="DA53" i="32" s="1"/>
  <c r="CI54" i="32"/>
  <c r="DA54" i="32" s="1"/>
  <c r="CI55" i="32"/>
  <c r="DA55" i="32" s="1"/>
  <c r="CI56" i="32"/>
  <c r="DA56" i="32" s="1"/>
  <c r="CI57" i="32"/>
  <c r="DA57" i="32" s="1"/>
  <c r="CI58" i="32"/>
  <c r="DA58" i="32" s="1"/>
  <c r="CI59" i="32"/>
  <c r="DA59" i="32" s="1"/>
  <c r="CI60" i="32"/>
  <c r="DA60" i="32" s="1"/>
  <c r="CI61" i="32"/>
  <c r="DA61" i="32" s="1"/>
  <c r="CI62" i="32"/>
  <c r="DA62" i="32" s="1"/>
  <c r="CI63" i="32"/>
  <c r="DA63" i="32" s="1"/>
  <c r="CI64" i="32"/>
  <c r="DA64" i="32" s="1"/>
  <c r="CI65" i="32"/>
  <c r="DA65" i="32" s="1"/>
  <c r="CI66" i="32"/>
  <c r="DA66" i="32" s="1"/>
  <c r="CI67" i="32"/>
  <c r="DA67" i="32" s="1"/>
  <c r="CI68" i="32"/>
  <c r="DA68" i="32" s="1"/>
  <c r="CI69" i="32"/>
  <c r="DA69" i="32" s="1"/>
  <c r="CI70" i="32"/>
  <c r="DA70" i="32" s="1"/>
  <c r="CI71" i="32"/>
  <c r="DA71" i="32" s="1"/>
  <c r="CI72" i="32"/>
  <c r="DA72" i="32" s="1"/>
  <c r="CI73" i="32"/>
  <c r="DA73" i="32" s="1"/>
  <c r="CI74" i="32"/>
  <c r="DA74" i="32" s="1"/>
  <c r="CI75" i="32"/>
  <c r="DA75" i="32" s="1"/>
  <c r="CI76" i="32"/>
  <c r="DA76" i="32" s="1"/>
  <c r="CI77" i="32"/>
  <c r="DA77" i="32" s="1"/>
  <c r="CI78" i="32"/>
  <c r="DA78" i="32" s="1"/>
  <c r="CI79" i="32"/>
  <c r="DA79" i="32" s="1"/>
  <c r="CI80" i="32"/>
  <c r="DA80" i="32" s="1"/>
  <c r="CI81" i="32"/>
  <c r="DA81" i="32" s="1"/>
  <c r="CI82" i="32"/>
  <c r="DA82" i="32" s="1"/>
  <c r="CI83" i="32"/>
  <c r="DA83" i="32" s="1"/>
  <c r="CI84" i="32"/>
  <c r="DA84" i="32" s="1"/>
  <c r="CI85" i="32"/>
  <c r="DA85" i="32" s="1"/>
  <c r="CI86" i="32"/>
  <c r="DA86" i="32" s="1"/>
  <c r="CI87" i="32"/>
  <c r="DA87" i="32" s="1"/>
  <c r="CI88" i="32"/>
  <c r="DA88" i="32" s="1"/>
  <c r="CI89" i="32"/>
  <c r="DA89" i="32" s="1"/>
  <c r="CI90" i="32"/>
  <c r="DA90" i="32" s="1"/>
  <c r="CI91" i="32"/>
  <c r="DA91" i="32" s="1"/>
  <c r="CI92" i="32"/>
  <c r="DA92" i="32" s="1"/>
  <c r="CI93" i="32"/>
  <c r="DA93" i="32" s="1"/>
  <c r="CI94" i="32"/>
  <c r="DA94" i="32" s="1"/>
  <c r="CI95" i="32"/>
  <c r="DA95" i="32" s="1"/>
  <c r="CI96" i="32"/>
  <c r="DA96" i="32" s="1"/>
  <c r="CI97" i="32"/>
  <c r="DA97" i="32" s="1"/>
  <c r="CI98" i="32"/>
  <c r="DA98" i="32" s="1"/>
  <c r="CI99" i="32"/>
  <c r="DA99" i="32" s="1"/>
  <c r="CI100" i="32"/>
  <c r="DA100" i="32" s="1"/>
  <c r="CI101" i="32"/>
  <c r="DA101" i="32" s="1"/>
  <c r="CI102" i="32"/>
  <c r="DA102" i="32" s="1"/>
  <c r="CI103" i="32"/>
  <c r="DA103" i="32" s="1"/>
  <c r="CI104" i="32"/>
  <c r="DA104" i="32" s="1"/>
  <c r="CI105" i="32"/>
  <c r="DA105" i="32" s="1"/>
  <c r="CI106" i="32"/>
  <c r="DA106" i="32" s="1"/>
  <c r="CI107" i="32"/>
  <c r="DA107" i="32" s="1"/>
  <c r="CI108" i="32"/>
  <c r="DA108" i="32" s="1"/>
  <c r="CI109" i="32"/>
  <c r="DA109" i="32" s="1"/>
  <c r="CI110" i="32"/>
  <c r="DA110" i="32" s="1"/>
  <c r="CI111" i="32"/>
  <c r="DA111" i="32" s="1"/>
  <c r="CI112" i="32"/>
  <c r="DA112" i="32" s="1"/>
  <c r="CI113" i="32"/>
  <c r="DA113" i="32" s="1"/>
  <c r="CI114" i="32"/>
  <c r="DA114" i="32" s="1"/>
  <c r="CI115" i="32"/>
  <c r="DA115" i="32" s="1"/>
  <c r="CI116" i="32"/>
  <c r="DA116" i="32" s="1"/>
  <c r="CI117" i="32"/>
  <c r="DA117" i="32" s="1"/>
  <c r="CI118" i="32"/>
  <c r="DA118" i="32" s="1"/>
  <c r="CI119" i="32"/>
  <c r="DA119" i="32" s="1"/>
  <c r="CI120" i="32"/>
  <c r="DA120" i="32" s="1"/>
  <c r="CI121" i="32"/>
  <c r="DA121" i="32" s="1"/>
  <c r="CI122" i="32"/>
  <c r="DA122" i="32" s="1"/>
  <c r="CI123" i="32"/>
  <c r="DA123" i="32" s="1"/>
  <c r="CI124" i="32"/>
  <c r="DA124" i="32" s="1"/>
  <c r="CI125" i="32"/>
  <c r="DA125" i="32" s="1"/>
  <c r="CI126" i="32"/>
  <c r="DA126" i="32" s="1"/>
  <c r="CI127" i="32"/>
  <c r="DA127" i="32" s="1"/>
  <c r="CI128" i="32"/>
  <c r="DA128" i="32" s="1"/>
  <c r="CI129" i="32"/>
  <c r="DA129" i="32" s="1"/>
  <c r="CI130" i="32"/>
  <c r="DA130" i="32" s="1"/>
  <c r="CI131" i="32"/>
  <c r="DA131" i="32" s="1"/>
  <c r="CI132" i="32"/>
  <c r="DA132" i="32" s="1"/>
  <c r="CI133" i="32"/>
  <c r="DA133" i="32" s="1"/>
  <c r="CI134" i="32"/>
  <c r="DA134" i="32" s="1"/>
  <c r="CI135" i="32"/>
  <c r="DA135" i="32" s="1"/>
  <c r="CI136" i="32"/>
  <c r="DA136" i="32" s="1"/>
  <c r="CI137" i="32"/>
  <c r="DA137" i="32" s="1"/>
  <c r="CI138" i="32"/>
  <c r="DA138" i="32" s="1"/>
  <c r="CI139" i="32"/>
  <c r="DA139" i="32" s="1"/>
  <c r="CI140" i="32"/>
  <c r="DA140" i="32" s="1"/>
  <c r="CI141" i="32"/>
  <c r="DA141" i="32" s="1"/>
  <c r="CI142" i="32"/>
  <c r="DA142" i="32" s="1"/>
  <c r="CI143" i="32"/>
  <c r="DA143" i="32" s="1"/>
  <c r="CI144" i="32"/>
  <c r="DA144" i="32" s="1"/>
  <c r="CI145" i="32"/>
  <c r="DA145" i="32" s="1"/>
  <c r="CI146" i="32"/>
  <c r="DA146" i="32" s="1"/>
  <c r="CI147" i="32"/>
  <c r="DA147" i="32" s="1"/>
  <c r="CI148" i="32"/>
  <c r="DA148" i="32" s="1"/>
  <c r="CI149" i="32"/>
  <c r="DA149" i="32" s="1"/>
  <c r="CI150" i="32"/>
  <c r="DA150" i="32" s="1"/>
  <c r="CI151" i="32"/>
  <c r="DA151" i="32" s="1"/>
  <c r="CI152" i="32"/>
  <c r="DA152" i="32" s="1"/>
  <c r="CI153" i="32"/>
  <c r="DA153" i="32" s="1"/>
  <c r="CI154" i="32"/>
  <c r="DA154" i="32" s="1"/>
  <c r="CI155" i="32"/>
  <c r="DA155" i="32" s="1"/>
  <c r="CI156" i="32"/>
  <c r="DA156" i="32" s="1"/>
  <c r="CI157" i="32"/>
  <c r="DA157" i="32" s="1"/>
  <c r="CI158" i="32"/>
  <c r="DA158" i="32" s="1"/>
  <c r="CI159" i="32"/>
  <c r="DA159" i="32" s="1"/>
  <c r="CI160" i="32"/>
  <c r="DA160" i="32" s="1"/>
  <c r="CI161" i="32"/>
  <c r="DA161" i="32" s="1"/>
  <c r="CI162" i="32"/>
  <c r="DA162" i="32" s="1"/>
  <c r="CI163" i="32"/>
  <c r="DA163" i="32" s="1"/>
  <c r="CI164" i="32"/>
  <c r="DA164" i="32" s="1"/>
  <c r="CI165" i="32"/>
  <c r="DA165" i="32" s="1"/>
  <c r="CI166" i="32"/>
  <c r="DA166" i="32" s="1"/>
  <c r="CI167" i="32"/>
  <c r="DA167" i="32" s="1"/>
  <c r="CI168" i="32"/>
  <c r="DA168" i="32" s="1"/>
  <c r="CI169" i="32"/>
  <c r="DA169" i="32" s="1"/>
  <c r="CI170" i="32"/>
  <c r="DA170" i="32" s="1"/>
  <c r="CI171" i="32"/>
  <c r="DA171" i="32" s="1"/>
  <c r="CI172" i="32"/>
  <c r="DA172" i="32" s="1"/>
  <c r="CI173" i="32"/>
  <c r="DA173" i="32" s="1"/>
  <c r="CI174" i="32"/>
  <c r="DA174" i="32" s="1"/>
  <c r="CI175" i="32"/>
  <c r="DA175" i="32" s="1"/>
  <c r="CI176" i="32"/>
  <c r="DA176" i="32" s="1"/>
  <c r="CI177" i="32"/>
  <c r="DA177" i="32" s="1"/>
  <c r="CI178" i="32"/>
  <c r="DA178" i="32" s="1"/>
  <c r="CI179" i="32"/>
  <c r="DA179" i="32" s="1"/>
  <c r="CI180" i="32"/>
  <c r="DA180" i="32" s="1"/>
  <c r="CI181" i="32"/>
  <c r="DA181" i="32" s="1"/>
  <c r="CI182" i="32"/>
  <c r="DA182" i="32" s="1"/>
  <c r="CI183" i="32"/>
  <c r="DA183" i="32" s="1"/>
  <c r="CI184" i="32"/>
  <c r="DA184" i="32" s="1"/>
  <c r="CI185" i="32"/>
  <c r="DA185" i="32" s="1"/>
  <c r="CI186" i="32"/>
  <c r="DA186" i="32" s="1"/>
  <c r="CI187" i="32"/>
  <c r="DA187" i="32" s="1"/>
  <c r="CI188" i="32"/>
  <c r="DA188" i="32" s="1"/>
  <c r="CI189" i="32"/>
  <c r="DA189" i="32" s="1"/>
  <c r="CI190" i="32"/>
  <c r="DA190" i="32" s="1"/>
  <c r="CI191" i="32"/>
  <c r="DA191" i="32" s="1"/>
  <c r="CI192" i="32"/>
  <c r="DA192" i="32" s="1"/>
  <c r="CI193" i="32"/>
  <c r="DA193" i="32" s="1"/>
  <c r="CI194" i="32"/>
  <c r="DA194" i="32" s="1"/>
  <c r="CI195" i="32"/>
  <c r="DA195" i="32" s="1"/>
  <c r="CI196" i="32"/>
  <c r="DA196" i="32" s="1"/>
  <c r="CI197" i="32"/>
  <c r="DA197" i="32" s="1"/>
  <c r="CI198" i="32"/>
  <c r="DA198" i="32" s="1"/>
  <c r="CI199" i="32"/>
  <c r="DA199" i="32" s="1"/>
  <c r="CI200" i="32"/>
  <c r="DA200" i="32" s="1"/>
  <c r="CI201" i="32"/>
  <c r="DA201" i="32" s="1"/>
  <c r="CI202" i="32"/>
  <c r="DA202" i="32" s="1"/>
  <c r="CI203" i="32"/>
  <c r="DA203" i="32" s="1"/>
  <c r="CI204" i="32"/>
  <c r="DA204" i="32" s="1"/>
  <c r="CI205" i="32"/>
  <c r="DA205" i="32" s="1"/>
  <c r="CI206" i="32"/>
  <c r="DA206" i="32" s="1"/>
  <c r="CI207" i="32"/>
  <c r="DA207" i="32" s="1"/>
  <c r="CI208" i="32"/>
  <c r="DA208" i="32" s="1"/>
  <c r="CI209" i="32"/>
  <c r="DA209" i="32" s="1"/>
  <c r="CI210" i="32"/>
  <c r="DA210" i="32" s="1"/>
  <c r="CI211" i="32"/>
  <c r="DA211" i="32" s="1"/>
  <c r="CI212" i="32"/>
  <c r="DA212" i="32" s="1"/>
  <c r="CI213" i="32"/>
  <c r="DA213" i="32" s="1"/>
  <c r="CI214" i="32"/>
  <c r="DA214" i="32" s="1"/>
  <c r="CI215" i="32"/>
  <c r="DA215" i="32" s="1"/>
  <c r="CI216" i="32"/>
  <c r="DA216" i="32" s="1"/>
  <c r="CI217" i="32"/>
  <c r="DA217" i="32" s="1"/>
  <c r="CI218" i="32"/>
  <c r="DA218" i="32" s="1"/>
  <c r="CI219" i="32"/>
  <c r="DA219" i="32" s="1"/>
  <c r="CI220" i="32"/>
  <c r="DA220" i="32" s="1"/>
  <c r="CI221" i="32"/>
  <c r="DA221" i="32" s="1"/>
  <c r="CI222" i="32"/>
  <c r="DA222" i="32" s="1"/>
  <c r="CI223" i="32"/>
  <c r="DA223" i="32" s="1"/>
  <c r="CI224" i="32"/>
  <c r="DA224" i="32" s="1"/>
  <c r="CI225" i="32"/>
  <c r="DA225" i="32" s="1"/>
  <c r="CI226" i="32"/>
  <c r="DA226" i="32" s="1"/>
  <c r="CI227" i="32"/>
  <c r="DA227" i="32" s="1"/>
  <c r="CI228" i="32"/>
  <c r="DA228" i="32" s="1"/>
  <c r="CI229" i="32"/>
  <c r="DA229" i="32" s="1"/>
  <c r="CI230" i="32"/>
  <c r="DA230" i="32" s="1"/>
  <c r="CI231" i="32"/>
  <c r="DA231" i="32" s="1"/>
  <c r="CI232" i="32"/>
  <c r="DA232" i="32" s="1"/>
  <c r="CI233" i="32"/>
  <c r="DA233" i="32" s="1"/>
  <c r="CI234" i="32"/>
  <c r="DA234" i="32" s="1"/>
  <c r="CI235" i="32"/>
  <c r="DA235" i="32" s="1"/>
  <c r="CI236" i="32"/>
  <c r="DA236" i="32" s="1"/>
  <c r="CI237" i="32"/>
  <c r="DA237" i="32" s="1"/>
  <c r="CI238" i="32"/>
  <c r="DA238" i="32" s="1"/>
  <c r="CI239" i="32"/>
  <c r="DA239" i="32" s="1"/>
  <c r="CI240" i="32"/>
  <c r="DA240" i="32" s="1"/>
  <c r="CI241" i="32"/>
  <c r="DA241" i="32" s="1"/>
  <c r="CI242" i="32"/>
  <c r="DA242" i="32" s="1"/>
  <c r="CI243" i="32"/>
  <c r="DA243" i="32" s="1"/>
  <c r="CI244" i="32"/>
  <c r="DA244" i="32" s="1"/>
  <c r="CI245" i="32"/>
  <c r="DA245" i="32" s="1"/>
  <c r="CI246" i="32"/>
  <c r="DA246" i="32" s="1"/>
  <c r="CI247" i="32"/>
  <c r="DA247" i="32" s="1"/>
  <c r="CI248" i="32"/>
  <c r="DA248" i="32" s="1"/>
  <c r="CI249" i="32"/>
  <c r="DA249" i="32" s="1"/>
  <c r="CI250" i="32"/>
  <c r="DA250" i="32" s="1"/>
  <c r="CI251" i="32"/>
  <c r="DA251" i="32" s="1"/>
  <c r="CI252" i="32"/>
  <c r="DA252" i="32" s="1"/>
  <c r="CI253" i="32"/>
  <c r="DA253" i="32" s="1"/>
  <c r="CI254" i="32"/>
  <c r="DA254" i="32" s="1"/>
  <c r="CI255" i="32"/>
  <c r="DA255" i="32" s="1"/>
  <c r="CI256" i="32"/>
  <c r="DA256" i="32" s="1"/>
  <c r="CI257" i="32"/>
  <c r="DA257" i="32" s="1"/>
  <c r="CI258" i="32"/>
  <c r="DA258" i="32" s="1"/>
  <c r="CI259" i="32"/>
  <c r="DA259" i="32" s="1"/>
  <c r="CI260" i="32"/>
  <c r="DA260" i="32" s="1"/>
  <c r="CI261" i="32"/>
  <c r="DA261" i="32" s="1"/>
  <c r="CI262" i="32"/>
  <c r="DA262" i="32" s="1"/>
  <c r="CI263" i="32"/>
  <c r="DA263" i="32" s="1"/>
  <c r="CI264" i="32"/>
  <c r="DA264" i="32" s="1"/>
  <c r="CI265" i="32"/>
  <c r="DA265" i="32" s="1"/>
  <c r="CI266" i="32"/>
  <c r="DA266" i="32" s="1"/>
  <c r="CI267" i="32"/>
  <c r="DA267" i="32" s="1"/>
  <c r="CI268" i="32"/>
  <c r="DA268" i="32" s="1"/>
  <c r="CI269" i="32"/>
  <c r="DA269" i="32" s="1"/>
  <c r="CI270" i="32"/>
  <c r="DA270" i="32" s="1"/>
  <c r="CI271" i="32"/>
  <c r="DA271" i="32" s="1"/>
  <c r="CI272" i="32"/>
  <c r="DA272" i="32" s="1"/>
  <c r="CI273" i="32"/>
  <c r="DA273" i="32" s="1"/>
  <c r="CI274" i="32"/>
  <c r="DA274" i="32" s="1"/>
  <c r="CI275" i="32"/>
  <c r="DA275" i="32" s="1"/>
  <c r="CI276" i="32"/>
  <c r="DA276" i="32" s="1"/>
  <c r="CI277" i="32"/>
  <c r="DA277" i="32" s="1"/>
  <c r="CI278" i="32"/>
  <c r="DA278" i="32" s="1"/>
  <c r="CI279" i="32"/>
  <c r="DA279" i="32" s="1"/>
  <c r="CI280" i="32"/>
  <c r="DA280" i="32" s="1"/>
  <c r="CI281" i="32"/>
  <c r="DA281" i="32" s="1"/>
  <c r="CI282" i="32"/>
  <c r="DA282" i="32" s="1"/>
  <c r="CI283" i="32"/>
  <c r="DA283" i="32" s="1"/>
  <c r="CI284" i="32"/>
  <c r="DA284" i="32" s="1"/>
  <c r="CI285" i="32"/>
  <c r="DA285" i="32" s="1"/>
  <c r="CI286" i="32"/>
  <c r="DA286" i="32" s="1"/>
  <c r="CI287" i="32"/>
  <c r="DA287" i="32" s="1"/>
  <c r="CI288" i="32"/>
  <c r="DA288" i="32" s="1"/>
  <c r="CI289" i="32"/>
  <c r="DA289" i="32" s="1"/>
  <c r="CI290" i="32"/>
  <c r="DA290" i="32" s="1"/>
  <c r="CI291" i="32"/>
  <c r="DA291" i="32" s="1"/>
  <c r="CI292" i="32"/>
  <c r="DA292" i="32" s="1"/>
  <c r="CI293" i="32"/>
  <c r="DA293" i="32" s="1"/>
  <c r="CI294" i="32"/>
  <c r="DA294" i="32" s="1"/>
  <c r="CI295" i="32"/>
  <c r="DA295" i="32" s="1"/>
  <c r="CI296" i="32"/>
  <c r="DA296" i="32" s="1"/>
  <c r="CI297" i="32"/>
  <c r="DA297" i="32" s="1"/>
  <c r="CI298" i="32"/>
  <c r="DA298" i="32" s="1"/>
  <c r="CI299" i="32"/>
  <c r="DA299" i="32" s="1"/>
  <c r="CI300" i="32"/>
  <c r="DA300" i="32" s="1"/>
  <c r="CI301" i="32"/>
  <c r="DA301" i="32" s="1"/>
  <c r="CI302" i="32"/>
  <c r="DA302" i="32" s="1"/>
  <c r="CI303" i="32"/>
  <c r="DA303" i="32" s="1"/>
  <c r="CI304" i="32"/>
  <c r="DA304" i="32" s="1"/>
  <c r="CI305" i="32"/>
  <c r="DA305" i="32" s="1"/>
  <c r="CI306" i="32"/>
  <c r="DA306" i="32" s="1"/>
  <c r="CI307" i="32"/>
  <c r="DA307" i="32" s="1"/>
  <c r="CI308" i="32"/>
  <c r="DA308" i="32" s="1"/>
  <c r="CI309" i="32"/>
  <c r="DA309" i="32" s="1"/>
  <c r="CI310" i="32"/>
  <c r="DA310" i="32" s="1"/>
  <c r="CI311" i="32"/>
  <c r="DA311" i="32" s="1"/>
  <c r="CI312" i="32"/>
  <c r="DA312" i="32" s="1"/>
  <c r="CI313" i="32"/>
  <c r="DA313" i="32" s="1"/>
  <c r="CI314" i="32"/>
  <c r="DA314" i="32" s="1"/>
  <c r="CI315" i="32"/>
  <c r="DA315" i="32" s="1"/>
  <c r="CI316" i="32"/>
  <c r="DA316" i="32" s="1"/>
  <c r="CI317" i="32"/>
  <c r="DA317" i="32" s="1"/>
  <c r="CI318" i="32"/>
  <c r="DA318" i="32" s="1"/>
  <c r="CI319" i="32"/>
  <c r="DA319" i="32" s="1"/>
  <c r="CI320" i="32"/>
  <c r="DA320" i="32" s="1"/>
  <c r="CI321" i="32"/>
  <c r="DA321" i="32" s="1"/>
  <c r="CI322" i="32"/>
  <c r="DA322" i="32" s="1"/>
  <c r="CI323" i="32"/>
  <c r="DA323" i="32" s="1"/>
  <c r="CI324" i="32"/>
  <c r="DA324" i="32" s="1"/>
  <c r="CI325" i="32"/>
  <c r="DA325" i="32" s="1"/>
  <c r="CI326" i="32"/>
  <c r="DA326" i="32" s="1"/>
  <c r="CI327" i="32"/>
  <c r="DA327" i="32" s="1"/>
  <c r="CI328" i="32"/>
  <c r="DA328" i="32" s="1"/>
  <c r="CI329" i="32"/>
  <c r="DA329" i="32" s="1"/>
  <c r="CI330" i="32"/>
  <c r="DA330" i="32" s="1"/>
  <c r="CI331" i="32"/>
  <c r="DA331" i="32" s="1"/>
  <c r="CI332" i="32"/>
  <c r="DA332" i="32" s="1"/>
  <c r="CI333" i="32"/>
  <c r="DA333" i="32" s="1"/>
  <c r="CI334" i="32"/>
  <c r="DA334" i="32" s="1"/>
  <c r="CI335" i="32"/>
  <c r="DA335" i="32" s="1"/>
  <c r="CI336" i="32"/>
  <c r="DA336" i="32" s="1"/>
  <c r="CI337" i="32"/>
  <c r="DA337" i="32" s="1"/>
  <c r="CI338" i="32"/>
  <c r="DA338" i="32" s="1"/>
  <c r="CI339" i="32"/>
  <c r="DA339" i="32" s="1"/>
  <c r="CI340" i="32"/>
  <c r="DA340" i="32" s="1"/>
  <c r="CI341" i="32"/>
  <c r="DA341" i="32" s="1"/>
  <c r="CI342" i="32"/>
  <c r="DA342" i="32" s="1"/>
  <c r="CI343" i="32"/>
  <c r="DA343" i="32" s="1"/>
  <c r="CI344" i="32"/>
  <c r="DA344" i="32" s="1"/>
  <c r="CI345" i="32"/>
  <c r="DA345" i="32" s="1"/>
  <c r="CI346" i="32"/>
  <c r="DA346" i="32" s="1"/>
  <c r="CI347" i="32"/>
  <c r="DA347" i="32" s="1"/>
  <c r="CI348" i="32"/>
  <c r="DA348" i="32" s="1"/>
  <c r="CI349" i="32"/>
  <c r="DA349" i="32" s="1"/>
  <c r="CI350" i="32"/>
  <c r="DA350" i="32" s="1"/>
  <c r="CI351" i="32"/>
  <c r="DA351" i="32" s="1"/>
  <c r="CI352" i="32"/>
  <c r="DA352" i="32" s="1"/>
  <c r="CI353" i="32"/>
  <c r="DA353" i="32" s="1"/>
  <c r="CI354" i="32"/>
  <c r="DA354" i="32" s="1"/>
  <c r="CI355" i="32"/>
  <c r="DA355" i="32" s="1"/>
  <c r="CI356" i="32"/>
  <c r="DA356" i="32" s="1"/>
  <c r="CI357" i="32"/>
  <c r="DA357" i="32" s="1"/>
  <c r="CI358" i="32"/>
  <c r="DA358" i="32" s="1"/>
  <c r="CI359" i="32"/>
  <c r="DA359" i="32" s="1"/>
  <c r="CI360" i="32"/>
  <c r="DA360" i="32" s="1"/>
  <c r="CI361" i="32"/>
  <c r="DA361" i="32" s="1"/>
  <c r="CI362" i="32"/>
  <c r="DA362" i="32" s="1"/>
  <c r="CI363" i="32"/>
  <c r="DA363" i="32" s="1"/>
  <c r="CI364" i="32"/>
  <c r="DA364" i="32" s="1"/>
  <c r="CI365" i="32"/>
  <c r="DA365" i="32" s="1"/>
  <c r="CI366" i="32"/>
  <c r="DA366" i="32" s="1"/>
  <c r="CI367" i="32"/>
  <c r="DA367" i="32" s="1"/>
  <c r="CI368" i="32"/>
  <c r="DA368" i="32" s="1"/>
  <c r="CI369" i="32"/>
  <c r="DA369" i="32" s="1"/>
  <c r="CI370" i="32"/>
  <c r="DA370" i="32" s="1"/>
  <c r="CI371" i="32"/>
  <c r="DA371" i="32" s="1"/>
  <c r="CI372" i="32"/>
  <c r="DA372" i="32" s="1"/>
  <c r="CI373" i="32"/>
  <c r="DA373" i="32" s="1"/>
  <c r="CI374" i="32"/>
  <c r="DA374" i="32" s="1"/>
  <c r="CI375" i="32"/>
  <c r="DA375" i="32" s="1"/>
  <c r="CI376" i="32"/>
  <c r="DA376" i="32" s="1"/>
  <c r="CI377" i="32"/>
  <c r="DA377" i="32" s="1"/>
  <c r="CI378" i="32"/>
  <c r="DA378" i="32" s="1"/>
  <c r="CI379" i="32"/>
  <c r="DA379" i="32" s="1"/>
  <c r="CI380" i="32"/>
  <c r="DA380" i="32" s="1"/>
  <c r="CI381" i="32"/>
  <c r="DA381" i="32" s="1"/>
  <c r="CI382" i="32"/>
  <c r="DA382" i="32" s="1"/>
  <c r="CI383" i="32"/>
  <c r="DA383" i="32" s="1"/>
  <c r="CI384" i="32"/>
  <c r="DA384" i="32" s="1"/>
  <c r="CI385" i="32"/>
  <c r="DA385" i="32" s="1"/>
  <c r="CI386" i="32"/>
  <c r="DA386" i="32" s="1"/>
  <c r="CI387" i="32"/>
  <c r="DA387" i="32" s="1"/>
  <c r="CI388" i="32"/>
  <c r="DA388" i="32" s="1"/>
  <c r="CI389" i="32"/>
  <c r="DA389" i="32" s="1"/>
  <c r="CI390" i="32"/>
  <c r="DA390" i="32" s="1"/>
  <c r="CI391" i="32"/>
  <c r="DA391" i="32" s="1"/>
  <c r="CI392" i="32"/>
  <c r="DA392" i="32" s="1"/>
  <c r="CI393" i="32"/>
  <c r="DA393" i="32" s="1"/>
  <c r="CI394" i="32"/>
  <c r="DA394" i="32" s="1"/>
  <c r="CI395" i="32"/>
  <c r="DA395" i="32" s="1"/>
  <c r="CI396" i="32"/>
  <c r="DA396" i="32" s="1"/>
  <c r="CI397" i="32"/>
  <c r="DA397" i="32" s="1"/>
  <c r="CI398" i="32"/>
  <c r="DA398" i="32" s="1"/>
  <c r="CI399" i="32"/>
  <c r="DA399" i="32" s="1"/>
  <c r="CI400" i="32"/>
  <c r="DA400" i="32" s="1"/>
  <c r="CI401" i="32"/>
  <c r="DA401" i="32" s="1"/>
  <c r="CI402" i="32"/>
  <c r="DA402" i="32" s="1"/>
  <c r="CI403" i="32"/>
  <c r="DA403" i="32" s="1"/>
  <c r="CI404" i="32"/>
  <c r="DA404" i="32" s="1"/>
  <c r="CI405" i="32"/>
  <c r="DA405" i="32" s="1"/>
  <c r="CI406" i="32"/>
  <c r="DA406" i="32" s="1"/>
  <c r="CI407" i="32"/>
  <c r="DA407" i="32" s="1"/>
  <c r="CI408" i="32"/>
  <c r="DA408" i="32" s="1"/>
  <c r="CI409" i="32"/>
  <c r="DA409" i="32" s="1"/>
  <c r="CI410" i="32"/>
  <c r="DA410" i="32" s="1"/>
  <c r="CI411" i="32"/>
  <c r="DA411" i="32" s="1"/>
  <c r="CI412" i="32"/>
  <c r="DA412" i="32" s="1"/>
  <c r="CI413" i="32"/>
  <c r="DA413" i="32" s="1"/>
  <c r="CI414" i="32"/>
  <c r="DA414" i="32" s="1"/>
  <c r="CI415" i="32"/>
  <c r="DA415" i="32" s="1"/>
  <c r="CI416" i="32"/>
  <c r="DA416" i="32" s="1"/>
  <c r="CI417" i="32"/>
  <c r="DA417" i="32" s="1"/>
  <c r="CI418" i="32"/>
  <c r="DA418" i="32" s="1"/>
  <c r="CI419" i="32"/>
  <c r="DA419" i="32" s="1"/>
  <c r="CI420" i="32"/>
  <c r="DA420" i="32" s="1"/>
  <c r="CI421" i="32"/>
  <c r="DA421" i="32" s="1"/>
  <c r="CI422" i="32"/>
  <c r="DA422" i="32" s="1"/>
  <c r="CI423" i="32"/>
  <c r="DA423" i="32" s="1"/>
  <c r="CI424" i="32"/>
  <c r="DA424" i="32" s="1"/>
  <c r="CI425" i="32"/>
  <c r="DA425" i="32" s="1"/>
  <c r="CI426" i="32"/>
  <c r="DA426" i="32" s="1"/>
  <c r="CI427" i="32"/>
  <c r="DA427" i="32" s="1"/>
  <c r="CI428" i="32"/>
  <c r="DA428" i="32" s="1"/>
  <c r="CI429" i="32"/>
  <c r="DA429" i="32" s="1"/>
  <c r="CI430" i="32"/>
  <c r="DA430" i="32" s="1"/>
  <c r="CI431" i="32"/>
  <c r="DA431" i="32" s="1"/>
  <c r="CI432" i="32"/>
  <c r="DA432" i="32" s="1"/>
  <c r="CI433" i="32"/>
  <c r="DA433" i="32" s="1"/>
  <c r="CI434" i="32"/>
  <c r="DA434" i="32" s="1"/>
  <c r="CI435" i="32"/>
  <c r="DA435" i="32" s="1"/>
  <c r="CI436" i="32"/>
  <c r="DA436" i="32" s="1"/>
  <c r="CI437" i="32"/>
  <c r="DA437" i="32" s="1"/>
  <c r="CI438" i="32"/>
  <c r="DA438" i="32" s="1"/>
  <c r="CI439" i="32"/>
  <c r="DA439" i="32" s="1"/>
  <c r="CI440" i="32"/>
  <c r="DA440" i="32" s="1"/>
  <c r="CI441" i="32"/>
  <c r="DA441" i="32" s="1"/>
  <c r="CI442" i="32"/>
  <c r="DA442" i="32" s="1"/>
  <c r="CI443" i="32"/>
  <c r="DA443" i="32" s="1"/>
  <c r="CI444" i="32"/>
  <c r="DA444" i="32" s="1"/>
  <c r="CI445" i="32"/>
  <c r="DA445" i="32" s="1"/>
  <c r="CI446" i="32"/>
  <c r="DA446" i="32" s="1"/>
  <c r="CI447" i="32"/>
  <c r="DA447" i="32" s="1"/>
  <c r="CI448" i="32"/>
  <c r="DA448" i="32" s="1"/>
  <c r="CI449" i="32"/>
  <c r="DA449" i="32" s="1"/>
  <c r="CI450" i="32"/>
  <c r="DA450" i="32" s="1"/>
  <c r="CI451" i="32"/>
  <c r="DA451" i="32" s="1"/>
  <c r="CI452" i="32"/>
  <c r="DA452" i="32" s="1"/>
  <c r="CI453" i="32"/>
  <c r="DA453" i="32" s="1"/>
  <c r="CI454" i="32"/>
  <c r="DA454" i="32" s="1"/>
  <c r="CI455" i="32"/>
  <c r="DA455" i="32" s="1"/>
  <c r="CI456" i="32"/>
  <c r="DA456" i="32" s="1"/>
  <c r="CI457" i="32"/>
  <c r="DA457" i="32" s="1"/>
  <c r="CI458" i="32"/>
  <c r="DA458" i="32" s="1"/>
  <c r="CI459" i="32"/>
  <c r="DA459" i="32" s="1"/>
  <c r="CI460" i="32"/>
  <c r="DA460" i="32" s="1"/>
  <c r="CI461" i="32"/>
  <c r="DA461" i="32" s="1"/>
  <c r="CI462" i="32"/>
  <c r="DA462" i="32" s="1"/>
  <c r="CI463" i="32"/>
  <c r="DA463" i="32" s="1"/>
  <c r="CI464" i="32"/>
  <c r="DA464" i="32" s="1"/>
  <c r="CI465" i="32"/>
  <c r="DA465" i="32" s="1"/>
  <c r="CI466" i="32"/>
  <c r="DA466" i="32" s="1"/>
  <c r="CI467" i="32"/>
  <c r="DA467" i="32" s="1"/>
  <c r="CI468" i="32"/>
  <c r="DA468" i="32" s="1"/>
  <c r="CI469" i="32"/>
  <c r="DA469" i="32" s="1"/>
  <c r="CI470" i="32"/>
  <c r="DA470" i="32" s="1"/>
  <c r="CI471" i="32"/>
  <c r="DA471" i="32" s="1"/>
  <c r="CI472" i="32"/>
  <c r="DA472" i="32" s="1"/>
  <c r="CI473" i="32"/>
  <c r="DA473" i="32" s="1"/>
  <c r="CI474" i="32"/>
  <c r="DA474" i="32" s="1"/>
  <c r="CI475" i="32"/>
  <c r="DA475" i="32" s="1"/>
  <c r="CI476" i="32"/>
  <c r="DA476" i="32" s="1"/>
  <c r="CI477" i="32"/>
  <c r="DA477" i="32" s="1"/>
  <c r="CI478" i="32"/>
  <c r="DA478" i="32" s="1"/>
  <c r="CI479" i="32"/>
  <c r="DA479" i="32" s="1"/>
  <c r="CI480" i="32"/>
  <c r="DA480" i="32" s="1"/>
  <c r="CI481" i="32"/>
  <c r="DA481" i="32" s="1"/>
  <c r="CI482" i="32"/>
  <c r="DA482" i="32" s="1"/>
  <c r="CI483" i="32"/>
  <c r="DA483" i="32" s="1"/>
  <c r="CI484" i="32"/>
  <c r="DA484" i="32" s="1"/>
  <c r="CI485" i="32"/>
  <c r="DA485" i="32" s="1"/>
  <c r="CI486" i="32"/>
  <c r="DA486" i="32" s="1"/>
  <c r="CI487" i="32"/>
  <c r="DA487" i="32" s="1"/>
  <c r="CI488" i="32"/>
  <c r="DA488" i="32" s="1"/>
  <c r="CI489" i="32"/>
  <c r="DA489" i="32" s="1"/>
  <c r="CI490" i="32"/>
  <c r="DA490" i="32" s="1"/>
  <c r="CI491" i="32"/>
  <c r="DA491" i="32" s="1"/>
  <c r="CI492" i="32"/>
  <c r="DA492" i="32" s="1"/>
  <c r="CI493" i="32"/>
  <c r="DA493" i="32" s="1"/>
  <c r="CI494" i="32"/>
  <c r="DA494" i="32" s="1"/>
  <c r="CI495" i="32"/>
  <c r="DA495" i="32" s="1"/>
  <c r="CI496" i="32"/>
  <c r="DA496" i="32" s="1"/>
  <c r="CI497" i="32"/>
  <c r="DA497" i="32" s="1"/>
  <c r="CI498" i="32"/>
  <c r="DA498" i="32" s="1"/>
  <c r="CI499" i="32"/>
  <c r="DA499" i="32" s="1"/>
  <c r="CI500" i="32"/>
  <c r="DA500" i="32" s="1"/>
  <c r="CI501" i="32"/>
  <c r="DA501" i="32" s="1"/>
  <c r="CI502" i="32"/>
  <c r="DA502" i="32" s="1"/>
  <c r="CI503" i="32"/>
  <c r="DA503" i="32" s="1"/>
  <c r="CI504" i="32"/>
  <c r="DA504" i="32" s="1"/>
  <c r="CI505" i="32"/>
  <c r="DA505" i="32" s="1"/>
  <c r="CI506" i="32"/>
  <c r="DA506" i="32" s="1"/>
  <c r="CI507" i="32"/>
  <c r="DA507" i="32" s="1"/>
  <c r="CI508" i="32"/>
  <c r="DA508" i="32" s="1"/>
  <c r="CI509" i="32"/>
  <c r="DA509" i="32" s="1"/>
  <c r="CI510" i="32"/>
  <c r="DA510" i="32" s="1"/>
  <c r="CI511" i="32"/>
  <c r="DA511" i="32" s="1"/>
  <c r="CI512" i="32"/>
  <c r="DA512" i="32" s="1"/>
  <c r="CI513" i="32"/>
  <c r="DA513" i="32" s="1"/>
  <c r="CI514" i="32"/>
  <c r="DA514" i="32" s="1"/>
  <c r="CI515" i="32"/>
  <c r="DA515" i="32" s="1"/>
  <c r="CI516" i="32"/>
  <c r="DA516" i="32" s="1"/>
  <c r="CI517" i="32"/>
  <c r="DA517" i="32" s="1"/>
  <c r="CI518" i="32"/>
  <c r="DA518" i="32" s="1"/>
  <c r="CI519" i="32"/>
  <c r="DA519" i="32" s="1"/>
  <c r="CI520" i="32"/>
  <c r="DA520" i="32" s="1"/>
  <c r="CI521" i="32"/>
  <c r="DA521" i="32" s="1"/>
  <c r="CI522" i="32"/>
  <c r="DA522" i="32" s="1"/>
  <c r="CI523" i="32"/>
  <c r="DA523" i="32" s="1"/>
  <c r="CI524" i="32"/>
  <c r="DA524" i="32" s="1"/>
  <c r="CI525" i="32"/>
  <c r="DA525" i="32" s="1"/>
  <c r="CI526" i="32"/>
  <c r="DA526" i="32" s="1"/>
  <c r="CI527" i="32"/>
  <c r="DA527" i="32" s="1"/>
  <c r="CI528" i="32"/>
  <c r="DA528" i="32" s="1"/>
  <c r="CI529" i="32"/>
  <c r="DA529" i="32" s="1"/>
  <c r="CI530" i="32"/>
  <c r="DA530" i="32" s="1"/>
  <c r="CI531" i="32"/>
  <c r="DA531" i="32" s="1"/>
  <c r="CI532" i="32"/>
  <c r="DA532" i="32" s="1"/>
  <c r="CI533" i="32"/>
  <c r="DA533" i="32" s="1"/>
  <c r="CI534" i="32"/>
  <c r="DA534" i="32" s="1"/>
  <c r="CI535" i="32"/>
  <c r="DA535" i="32" s="1"/>
  <c r="CI536" i="32"/>
  <c r="DA536" i="32" s="1"/>
  <c r="CI537" i="32"/>
  <c r="DA537" i="32" s="1"/>
  <c r="CI538" i="32"/>
  <c r="DA538" i="32" s="1"/>
  <c r="CI539" i="32"/>
  <c r="DA539" i="32" s="1"/>
  <c r="CI540" i="32"/>
  <c r="DA540" i="32" s="1"/>
  <c r="CI541" i="32"/>
  <c r="DA541" i="32" s="1"/>
  <c r="CI542" i="32"/>
  <c r="DA542" i="32" s="1"/>
  <c r="CI543" i="32"/>
  <c r="DA543" i="32" s="1"/>
  <c r="CI544" i="32"/>
  <c r="DA544" i="32" s="1"/>
  <c r="CI545" i="32"/>
  <c r="DA545" i="32" s="1"/>
  <c r="CI546" i="32"/>
  <c r="DA546" i="32" s="1"/>
  <c r="CI547" i="32"/>
  <c r="DA547" i="32" s="1"/>
  <c r="CI548" i="32"/>
  <c r="DA548" i="32" s="1"/>
  <c r="CI549" i="32"/>
  <c r="DA549" i="32" s="1"/>
  <c r="CI550" i="32"/>
  <c r="DA550" i="32" s="1"/>
  <c r="CI551" i="32"/>
  <c r="DA551" i="32" s="1"/>
  <c r="CI552" i="32"/>
  <c r="DA552" i="32" s="1"/>
  <c r="CI553" i="32"/>
  <c r="DA553" i="32" s="1"/>
  <c r="CI554" i="32"/>
  <c r="DA554" i="32" s="1"/>
  <c r="CI555" i="32"/>
  <c r="DA555" i="32" s="1"/>
  <c r="CI556" i="32"/>
  <c r="DA556" i="32" s="1"/>
  <c r="CI557" i="32"/>
  <c r="DA557" i="32" s="1"/>
  <c r="CI558" i="32"/>
  <c r="DA558" i="32" s="1"/>
  <c r="CI559" i="32"/>
  <c r="DA559" i="32" s="1"/>
  <c r="CI560" i="32"/>
  <c r="DA560" i="32" s="1"/>
  <c r="CI561" i="32"/>
  <c r="DA561" i="32" s="1"/>
  <c r="CI562" i="32"/>
  <c r="DA562" i="32" s="1"/>
  <c r="CI563" i="32"/>
  <c r="DA563" i="32" s="1"/>
  <c r="CI564" i="32"/>
  <c r="DA564" i="32" s="1"/>
  <c r="CI565" i="32"/>
  <c r="DA565" i="32" s="1"/>
  <c r="CI566" i="32"/>
  <c r="DA566" i="32" s="1"/>
  <c r="CI567" i="32"/>
  <c r="DA567" i="32" s="1"/>
  <c r="CI568" i="32"/>
  <c r="DA568" i="32" s="1"/>
  <c r="CI569" i="32"/>
  <c r="DA569" i="32" s="1"/>
  <c r="CI570" i="32"/>
  <c r="DA570" i="32" s="1"/>
  <c r="CI571" i="32"/>
  <c r="DA571" i="32" s="1"/>
  <c r="CI572" i="32"/>
  <c r="DA572" i="32" s="1"/>
  <c r="CI573" i="32"/>
  <c r="DA573" i="32" s="1"/>
  <c r="CI574" i="32"/>
  <c r="DA574" i="32" s="1"/>
  <c r="CI575" i="32"/>
  <c r="DA575" i="32" s="1"/>
  <c r="CI576" i="32"/>
  <c r="DA576" i="32" s="1"/>
  <c r="CI577" i="32"/>
  <c r="DA577" i="32" s="1"/>
  <c r="CI578" i="32"/>
  <c r="DA578" i="32" s="1"/>
  <c r="CI579" i="32"/>
  <c r="DA579" i="32" s="1"/>
  <c r="CI580" i="32"/>
  <c r="DA580" i="32" s="1"/>
  <c r="CI581" i="32"/>
  <c r="DA581" i="32" s="1"/>
  <c r="CI582" i="32"/>
  <c r="DA582" i="32" s="1"/>
  <c r="CI583" i="32"/>
  <c r="DA583" i="32" s="1"/>
  <c r="CI584" i="32"/>
  <c r="DA584" i="32" s="1"/>
  <c r="CI585" i="32"/>
  <c r="DA585" i="32" s="1"/>
  <c r="CI586" i="32"/>
  <c r="DA586" i="32" s="1"/>
  <c r="CI587" i="32"/>
  <c r="DA587" i="32" s="1"/>
  <c r="CI588" i="32"/>
  <c r="DA588" i="32" s="1"/>
  <c r="CI589" i="32"/>
  <c r="DA589" i="32" s="1"/>
  <c r="CI590" i="32"/>
  <c r="DA590" i="32" s="1"/>
  <c r="CI591" i="32"/>
  <c r="DA591" i="32" s="1"/>
  <c r="CI592" i="32"/>
  <c r="DA592" i="32" s="1"/>
  <c r="CI593" i="32"/>
  <c r="DA593" i="32" s="1"/>
  <c r="CI594" i="32"/>
  <c r="DA594" i="32" s="1"/>
  <c r="CI595" i="32"/>
  <c r="DA595" i="32" s="1"/>
  <c r="CI596" i="32"/>
  <c r="DA596" i="32" s="1"/>
  <c r="CI597" i="32"/>
  <c r="DA597" i="32" s="1"/>
  <c r="CI598" i="32"/>
  <c r="DA598" i="32" s="1"/>
  <c r="CI599" i="32"/>
  <c r="DA599" i="32" s="1"/>
  <c r="CI600" i="32"/>
  <c r="DA600" i="32" s="1"/>
  <c r="CI601" i="32"/>
  <c r="DA601" i="32" s="1"/>
  <c r="CI602" i="32"/>
  <c r="DA602" i="32" s="1"/>
  <c r="CI603" i="32"/>
  <c r="DA603" i="32" s="1"/>
  <c r="CI604" i="32"/>
  <c r="DA604" i="32" s="1"/>
  <c r="CI605" i="32"/>
  <c r="DA605" i="32" s="1"/>
  <c r="CI606" i="32"/>
  <c r="DA606" i="32" s="1"/>
  <c r="CI607" i="32"/>
  <c r="DA607" i="32" s="1"/>
  <c r="CI608" i="32"/>
  <c r="DA608" i="32" s="1"/>
  <c r="CI609" i="32"/>
  <c r="DA609" i="32" s="1"/>
  <c r="CI610" i="32"/>
  <c r="DA610" i="32" s="1"/>
  <c r="CI611" i="32"/>
  <c r="DA611" i="32" s="1"/>
  <c r="CI612" i="32"/>
  <c r="DA612" i="32" s="1"/>
  <c r="CI613" i="32"/>
  <c r="DA613" i="32" s="1"/>
  <c r="CI614" i="32"/>
  <c r="DA614" i="32" s="1"/>
  <c r="CI615" i="32"/>
  <c r="DA615" i="32" s="1"/>
  <c r="CI616" i="32"/>
  <c r="DA616" i="32" s="1"/>
  <c r="CI617" i="32"/>
  <c r="DA617" i="32" s="1"/>
  <c r="CI618" i="32"/>
  <c r="DA618" i="32" s="1"/>
  <c r="CI619" i="32"/>
  <c r="DA619" i="32" s="1"/>
  <c r="CI620" i="32"/>
  <c r="DA620" i="32" s="1"/>
  <c r="CI621" i="32"/>
  <c r="DA621" i="32" s="1"/>
  <c r="CI622" i="32"/>
  <c r="DA622" i="32" s="1"/>
  <c r="CI623" i="32"/>
  <c r="DA623" i="32" s="1"/>
  <c r="CI624" i="32"/>
  <c r="DA624" i="32" s="1"/>
  <c r="CI625" i="32"/>
  <c r="DA625" i="32" s="1"/>
  <c r="CI626" i="32"/>
  <c r="DA626" i="32" s="1"/>
  <c r="CI627" i="32"/>
  <c r="DA627" i="32" s="1"/>
  <c r="CI628" i="32"/>
  <c r="DA628" i="32" s="1"/>
  <c r="CI629" i="32"/>
  <c r="DA629" i="32" s="1"/>
  <c r="CI630" i="32"/>
  <c r="DA630" i="32" s="1"/>
  <c r="CI631" i="32"/>
  <c r="DA631" i="32" s="1"/>
  <c r="CI632" i="32"/>
  <c r="DA632" i="32" s="1"/>
  <c r="CI633" i="32"/>
  <c r="DA633" i="32" s="1"/>
  <c r="CI634" i="32"/>
  <c r="DA634" i="32" s="1"/>
  <c r="CI635" i="32"/>
  <c r="DA635" i="32" s="1"/>
  <c r="CI636" i="32"/>
  <c r="DA636" i="32" s="1"/>
  <c r="CI637" i="32"/>
  <c r="DA637" i="32" s="1"/>
  <c r="CI638" i="32"/>
  <c r="DA638" i="32" s="1"/>
  <c r="CI639" i="32"/>
  <c r="DA639" i="32" s="1"/>
  <c r="CI640" i="32"/>
  <c r="DA640" i="32" s="1"/>
  <c r="CI641" i="32"/>
  <c r="DA641" i="32" s="1"/>
  <c r="CI642" i="32"/>
  <c r="DA642" i="32" s="1"/>
  <c r="CI643" i="32"/>
  <c r="DA643" i="32" s="1"/>
  <c r="CI644" i="32"/>
  <c r="DA644" i="32" s="1"/>
  <c r="CI645" i="32"/>
  <c r="DA645" i="32" s="1"/>
  <c r="CI646" i="32"/>
  <c r="DA646" i="32" s="1"/>
  <c r="CI647" i="32"/>
  <c r="DA647" i="32" s="1"/>
  <c r="CI648" i="32"/>
  <c r="DA648" i="32" s="1"/>
  <c r="CI649" i="32"/>
  <c r="DA649" i="32" s="1"/>
  <c r="CI650" i="32"/>
  <c r="DA650" i="32" s="1"/>
  <c r="CI651" i="32"/>
  <c r="DA651" i="32" s="1"/>
  <c r="CI652" i="32"/>
  <c r="DA652" i="32" s="1"/>
  <c r="CI653" i="32"/>
  <c r="DA653" i="32" s="1"/>
  <c r="CI654" i="32"/>
  <c r="DA654" i="32" s="1"/>
  <c r="CI655" i="32"/>
  <c r="DA655" i="32" s="1"/>
  <c r="CI656" i="32"/>
  <c r="DA656" i="32" s="1"/>
  <c r="CI657" i="32"/>
  <c r="DA657" i="32" s="1"/>
  <c r="CI658" i="32"/>
  <c r="DA658" i="32" s="1"/>
  <c r="CI659" i="32"/>
  <c r="DA659" i="32" s="1"/>
  <c r="CI660" i="32"/>
  <c r="DA660" i="32" s="1"/>
  <c r="CI661" i="32"/>
  <c r="DA661" i="32" s="1"/>
  <c r="CI662" i="32"/>
  <c r="DA662" i="32" s="1"/>
  <c r="CI663" i="32"/>
  <c r="DA663" i="32" s="1"/>
  <c r="CI664" i="32"/>
  <c r="DA664" i="32" s="1"/>
  <c r="CI665" i="32"/>
  <c r="DA665" i="32" s="1"/>
  <c r="CI666" i="32"/>
  <c r="DA666" i="32" s="1"/>
  <c r="CI667" i="32"/>
  <c r="DA667" i="32" s="1"/>
  <c r="CI668" i="32"/>
  <c r="DA668" i="32" s="1"/>
  <c r="CI669" i="32"/>
  <c r="DA669" i="32" s="1"/>
  <c r="CI670" i="32"/>
  <c r="DA670" i="32" s="1"/>
  <c r="CI671" i="32"/>
  <c r="DA671" i="32" s="1"/>
  <c r="CI672" i="32"/>
  <c r="DA672" i="32" s="1"/>
  <c r="CI673" i="32"/>
  <c r="DA673" i="32" s="1"/>
  <c r="CI674" i="32"/>
  <c r="DA674" i="32" s="1"/>
  <c r="CI675" i="32"/>
  <c r="DA675" i="32" s="1"/>
  <c r="CI676" i="32"/>
  <c r="DA676" i="32" s="1"/>
  <c r="CI677" i="32"/>
  <c r="DA677" i="32" s="1"/>
  <c r="CI678" i="32"/>
  <c r="DA678" i="32" s="1"/>
  <c r="CI679" i="32"/>
  <c r="DA679" i="32" s="1"/>
  <c r="CI680" i="32"/>
  <c r="DA680" i="32" s="1"/>
  <c r="CI681" i="32"/>
  <c r="DA681" i="32" s="1"/>
  <c r="CI682" i="32"/>
  <c r="DA682" i="32" s="1"/>
  <c r="CI683" i="32"/>
  <c r="DA683" i="32" s="1"/>
  <c r="CI684" i="32"/>
  <c r="DA684" i="32" s="1"/>
  <c r="CI685" i="32"/>
  <c r="DA685" i="32" s="1"/>
  <c r="CI686" i="32"/>
  <c r="DA686" i="32" s="1"/>
  <c r="CI687" i="32"/>
  <c r="DA687" i="32" s="1"/>
  <c r="CI688" i="32"/>
  <c r="DA688" i="32" s="1"/>
  <c r="CI689" i="32"/>
  <c r="DA689" i="32" s="1"/>
  <c r="CI690" i="32"/>
  <c r="DA690" i="32" s="1"/>
  <c r="CI691" i="32"/>
  <c r="DA691" i="32" s="1"/>
  <c r="CI692" i="32"/>
  <c r="DA692" i="32" s="1"/>
  <c r="CI693" i="32"/>
  <c r="DA693" i="32" s="1"/>
  <c r="CI694" i="32"/>
  <c r="DA694" i="32" s="1"/>
  <c r="CI695" i="32"/>
  <c r="DA695" i="32" s="1"/>
  <c r="CI696" i="32"/>
  <c r="DA696" i="32" s="1"/>
  <c r="CI697" i="32"/>
  <c r="DA697" i="32" s="1"/>
  <c r="CI698" i="32"/>
  <c r="DA698" i="32" s="1"/>
  <c r="CI699" i="32"/>
  <c r="DA699" i="32" s="1"/>
  <c r="CI700" i="32"/>
  <c r="DA700" i="32" s="1"/>
  <c r="CI701" i="32"/>
  <c r="DA701" i="32" s="1"/>
  <c r="CI702" i="32"/>
  <c r="DA702" i="32" s="1"/>
  <c r="CI703" i="32"/>
  <c r="DA703" i="32" s="1"/>
  <c r="CI704" i="32"/>
  <c r="DA704" i="32" s="1"/>
  <c r="CI705" i="32"/>
  <c r="DA705" i="32" s="1"/>
  <c r="CI706" i="32"/>
  <c r="DA706" i="32" s="1"/>
  <c r="CI707" i="32"/>
  <c r="DA707" i="32" s="1"/>
  <c r="CI708" i="32"/>
  <c r="DA708" i="32" s="1"/>
  <c r="CI709" i="32"/>
  <c r="DA709" i="32" s="1"/>
  <c r="CI710" i="32"/>
  <c r="DA710" i="32" s="1"/>
  <c r="CI711" i="32"/>
  <c r="DA711" i="32" s="1"/>
  <c r="CI712" i="32"/>
  <c r="DA712" i="32" s="1"/>
  <c r="CI713" i="32"/>
  <c r="DA713" i="32" s="1"/>
  <c r="CI714" i="32"/>
  <c r="DA714" i="32" s="1"/>
  <c r="CI715" i="32"/>
  <c r="DA715" i="32" s="1"/>
  <c r="CI716" i="32"/>
  <c r="DA716" i="32" s="1"/>
  <c r="CI717" i="32"/>
  <c r="DA717" i="32" s="1"/>
  <c r="CI718" i="32"/>
  <c r="DA718" i="32" s="1"/>
  <c r="CI719" i="32"/>
  <c r="DA719" i="32" s="1"/>
  <c r="CI720" i="32"/>
  <c r="DA720" i="32" s="1"/>
  <c r="CI721" i="32"/>
  <c r="DA721" i="32" s="1"/>
  <c r="CI722" i="32"/>
  <c r="DA722" i="32" s="1"/>
  <c r="CI723" i="32"/>
  <c r="DA723" i="32" s="1"/>
  <c r="CI724" i="32"/>
  <c r="DA724" i="32" s="1"/>
  <c r="CI725" i="32"/>
  <c r="DA725" i="32" s="1"/>
  <c r="CI726" i="32"/>
  <c r="DA726" i="32" s="1"/>
  <c r="CI727" i="32"/>
  <c r="DA727" i="32" s="1"/>
  <c r="CI728" i="32"/>
  <c r="DA728" i="32" s="1"/>
  <c r="CI729" i="32"/>
  <c r="DA729" i="32" s="1"/>
  <c r="CI730" i="32"/>
  <c r="DA730" i="32" s="1"/>
  <c r="CI731" i="32"/>
  <c r="DA731" i="32" s="1"/>
  <c r="CI732" i="32"/>
  <c r="DA732" i="32" s="1"/>
  <c r="CI733" i="32"/>
  <c r="DA733" i="32" s="1"/>
  <c r="CI734" i="32"/>
  <c r="DA734" i="32" s="1"/>
  <c r="CI735" i="32"/>
  <c r="DA735" i="32" s="1"/>
  <c r="CI736" i="32"/>
  <c r="DA736" i="32" s="1"/>
  <c r="CI737" i="32"/>
  <c r="DA737" i="32" s="1"/>
  <c r="CI738" i="32"/>
  <c r="DA738" i="32" s="1"/>
  <c r="CI739" i="32"/>
  <c r="DA739" i="32" s="1"/>
  <c r="CI740" i="32"/>
  <c r="DA740" i="32" s="1"/>
  <c r="CI741" i="32"/>
  <c r="DA741" i="32" s="1"/>
  <c r="CI742" i="32"/>
  <c r="DA742" i="32" s="1"/>
  <c r="CI743" i="32"/>
  <c r="DA743" i="32" s="1"/>
  <c r="CI744" i="32"/>
  <c r="DA744" i="32" s="1"/>
  <c r="CI745" i="32"/>
  <c r="DA745" i="32" s="1"/>
  <c r="CI746" i="32"/>
  <c r="DA746" i="32" s="1"/>
  <c r="CI747" i="32"/>
  <c r="DA747" i="32" s="1"/>
  <c r="CI748" i="32"/>
  <c r="DA748" i="32" s="1"/>
  <c r="CI749" i="32"/>
  <c r="DA749" i="32" s="1"/>
  <c r="CI750" i="32"/>
  <c r="DA750" i="32" s="1"/>
  <c r="CI751" i="32"/>
  <c r="DA751" i="32" s="1"/>
  <c r="CI752" i="32"/>
  <c r="DA752" i="32" s="1"/>
  <c r="CI753" i="32"/>
  <c r="DA753" i="32" s="1"/>
  <c r="CI754" i="32"/>
  <c r="DA754" i="32" s="1"/>
  <c r="CI755" i="32"/>
  <c r="DA755" i="32" s="1"/>
  <c r="CI756" i="32"/>
  <c r="DA756" i="32" s="1"/>
  <c r="CI757" i="32"/>
  <c r="DA757" i="32" s="1"/>
  <c r="CI758" i="32"/>
  <c r="DA758" i="32" s="1"/>
  <c r="CI759" i="32"/>
  <c r="DA759" i="32" s="1"/>
  <c r="CI760" i="32"/>
  <c r="DA760" i="32" s="1"/>
  <c r="CI761" i="32"/>
  <c r="DA761" i="32" s="1"/>
  <c r="CI762" i="32"/>
  <c r="DA762" i="32" s="1"/>
  <c r="CI763" i="32"/>
  <c r="DA763" i="32" s="1"/>
  <c r="CI764" i="32"/>
  <c r="DA764" i="32" s="1"/>
  <c r="CI765" i="32"/>
  <c r="DA765" i="32" s="1"/>
  <c r="CI766" i="32"/>
  <c r="DA766" i="32" s="1"/>
  <c r="CI767" i="32"/>
  <c r="DA767" i="32" s="1"/>
  <c r="CI768" i="32"/>
  <c r="DA768" i="32" s="1"/>
  <c r="CI769" i="32"/>
  <c r="DA769" i="32" s="1"/>
  <c r="CI770" i="32"/>
  <c r="DA770" i="32" s="1"/>
  <c r="CI771" i="32"/>
  <c r="DA771" i="32" s="1"/>
  <c r="CI772" i="32"/>
  <c r="DA772" i="32" s="1"/>
  <c r="CI773" i="32"/>
  <c r="DA773" i="32" s="1"/>
  <c r="CI774" i="32"/>
  <c r="DA774" i="32" s="1"/>
  <c r="CI775" i="32"/>
  <c r="DA775" i="32" s="1"/>
  <c r="CI776" i="32"/>
  <c r="DA776" i="32" s="1"/>
  <c r="CI777" i="32"/>
  <c r="DA777" i="32" s="1"/>
  <c r="CI778" i="32"/>
  <c r="DA778" i="32" s="1"/>
  <c r="CI779" i="32"/>
  <c r="DA779" i="32" s="1"/>
  <c r="CI780" i="32"/>
  <c r="DA780" i="32" s="1"/>
  <c r="CI781" i="32"/>
  <c r="DA781" i="32" s="1"/>
  <c r="CI782" i="32"/>
  <c r="DA782" i="32" s="1"/>
  <c r="CI783" i="32"/>
  <c r="DA783" i="32" s="1"/>
  <c r="CI784" i="32"/>
  <c r="DA784" i="32" s="1"/>
  <c r="CI785" i="32"/>
  <c r="DA785" i="32" s="1"/>
  <c r="CI786" i="32"/>
  <c r="DA786" i="32" s="1"/>
  <c r="CI787" i="32"/>
  <c r="DA787" i="32" s="1"/>
  <c r="CI788" i="32"/>
  <c r="DA788" i="32" s="1"/>
  <c r="CI789" i="32"/>
  <c r="DA789" i="32" s="1"/>
  <c r="CI790" i="32"/>
  <c r="DA790" i="32" s="1"/>
  <c r="CI791" i="32"/>
  <c r="DA791" i="32" s="1"/>
  <c r="CI792" i="32"/>
  <c r="DA792" i="32" s="1"/>
  <c r="CI793" i="32"/>
  <c r="DA793" i="32" s="1"/>
  <c r="CI794" i="32"/>
  <c r="DA794" i="32" s="1"/>
  <c r="CI795" i="32"/>
  <c r="DA795" i="32" s="1"/>
  <c r="CI796" i="32"/>
  <c r="DA796" i="32" s="1"/>
  <c r="CI797" i="32"/>
  <c r="DA797" i="32" s="1"/>
  <c r="CI798" i="32"/>
  <c r="DA798" i="32" s="1"/>
  <c r="CI799" i="32"/>
  <c r="DA799" i="32" s="1"/>
  <c r="CI800" i="32"/>
  <c r="DA800" i="32" s="1"/>
  <c r="CI801" i="32"/>
  <c r="DA801" i="32" s="1"/>
  <c r="CI802" i="32"/>
  <c r="DA802" i="32" s="1"/>
  <c r="CI803" i="32"/>
  <c r="DA803" i="32" s="1"/>
  <c r="CI804" i="32"/>
  <c r="DA804" i="32" s="1"/>
  <c r="CI805" i="32"/>
  <c r="DA805" i="32" s="1"/>
  <c r="CI806" i="32"/>
  <c r="DA806" i="32" s="1"/>
  <c r="CI807" i="32"/>
  <c r="DA807" i="32" s="1"/>
  <c r="CI808" i="32"/>
  <c r="DA808" i="32" s="1"/>
  <c r="CI809" i="32"/>
  <c r="DA809" i="32" s="1"/>
  <c r="CI810" i="32"/>
  <c r="DA810" i="32" s="1"/>
  <c r="CI811" i="32"/>
  <c r="DA811" i="32" s="1"/>
  <c r="CI812" i="32"/>
  <c r="DA812" i="32" s="1"/>
  <c r="CI813" i="32"/>
  <c r="DA813" i="32" s="1"/>
  <c r="CI814" i="32"/>
  <c r="DA814" i="32" s="1"/>
  <c r="CI815" i="32"/>
  <c r="DA815" i="32" s="1"/>
  <c r="CI816" i="32"/>
  <c r="DA816" i="32" s="1"/>
  <c r="CI817" i="32"/>
  <c r="DA817" i="32" s="1"/>
  <c r="CI818" i="32"/>
  <c r="DA818" i="32" s="1"/>
  <c r="CI819" i="32"/>
  <c r="DA819" i="32" s="1"/>
  <c r="CI820" i="32"/>
  <c r="DA820" i="32" s="1"/>
  <c r="CI821" i="32"/>
  <c r="DA821" i="32" s="1"/>
  <c r="CI822" i="32"/>
  <c r="DA822" i="32" s="1"/>
  <c r="CI823" i="32"/>
  <c r="DA823" i="32" s="1"/>
  <c r="CI824" i="32"/>
  <c r="DA824" i="32" s="1"/>
  <c r="CI825" i="32"/>
  <c r="DA825" i="32" s="1"/>
  <c r="CI826" i="32"/>
  <c r="DA826" i="32" s="1"/>
  <c r="CI827" i="32"/>
  <c r="DA827" i="32" s="1"/>
  <c r="CI828" i="32"/>
  <c r="DA828" i="32" s="1"/>
  <c r="CI829" i="32"/>
  <c r="DA829" i="32" s="1"/>
  <c r="CI830" i="32"/>
  <c r="DA830" i="32" s="1"/>
  <c r="CI831" i="32"/>
  <c r="DA831" i="32" s="1"/>
  <c r="CI832" i="32"/>
  <c r="DA832" i="32" s="1"/>
  <c r="CI833" i="32"/>
  <c r="DA833" i="32" s="1"/>
  <c r="CI834" i="32"/>
  <c r="DA834" i="32" s="1"/>
  <c r="CI835" i="32"/>
  <c r="DA835" i="32" s="1"/>
  <c r="CI836" i="32"/>
  <c r="DA836" i="32" s="1"/>
  <c r="CI837" i="32"/>
  <c r="DA837" i="32" s="1"/>
  <c r="CI838" i="32"/>
  <c r="DA838" i="32" s="1"/>
  <c r="CI839" i="32"/>
  <c r="DA839" i="32" s="1"/>
  <c r="CI840" i="32"/>
  <c r="DA840" i="32" s="1"/>
  <c r="CI841" i="32"/>
  <c r="DA841" i="32" s="1"/>
  <c r="CI842" i="32"/>
  <c r="DA842" i="32" s="1"/>
  <c r="CI843" i="32"/>
  <c r="DA843" i="32" s="1"/>
  <c r="CI844" i="32"/>
  <c r="DA844" i="32" s="1"/>
  <c r="CI845" i="32"/>
  <c r="DA845" i="32" s="1"/>
  <c r="CI846" i="32"/>
  <c r="DA846" i="32" s="1"/>
  <c r="CI847" i="32"/>
  <c r="DA847" i="32" s="1"/>
  <c r="CI848" i="32"/>
  <c r="DA848" i="32" s="1"/>
  <c r="CI849" i="32"/>
  <c r="DA849" i="32" s="1"/>
  <c r="CI850" i="32"/>
  <c r="DA850" i="32" s="1"/>
  <c r="CI851" i="32"/>
  <c r="DA851" i="32" s="1"/>
  <c r="CI852" i="32"/>
  <c r="DA852" i="32" s="1"/>
  <c r="CI853" i="32"/>
  <c r="DA853" i="32" s="1"/>
  <c r="CI854" i="32"/>
  <c r="DA854" i="32" s="1"/>
  <c r="CI855" i="32"/>
  <c r="DA855" i="32" s="1"/>
  <c r="CI856" i="32"/>
  <c r="DA856" i="32" s="1"/>
  <c r="CI857" i="32"/>
  <c r="DA857" i="32" s="1"/>
  <c r="CI858" i="32"/>
  <c r="DA858" i="32" s="1"/>
  <c r="CI859" i="32"/>
  <c r="DA859" i="32" s="1"/>
  <c r="CI860" i="32"/>
  <c r="DA860" i="32" s="1"/>
  <c r="CI861" i="32"/>
  <c r="DA861" i="32" s="1"/>
  <c r="CI862" i="32"/>
  <c r="DA862" i="32" s="1"/>
  <c r="CI863" i="32"/>
  <c r="DA863" i="32" s="1"/>
  <c r="CI864" i="32"/>
  <c r="DA864" i="32" s="1"/>
  <c r="CI865" i="32"/>
  <c r="DA865" i="32" s="1"/>
  <c r="CI866" i="32"/>
  <c r="DA866" i="32" s="1"/>
  <c r="CI867" i="32"/>
  <c r="DA867" i="32" s="1"/>
  <c r="CI868" i="32"/>
  <c r="DA868" i="32" s="1"/>
  <c r="CI869" i="32"/>
  <c r="DA869" i="32" s="1"/>
  <c r="CI870" i="32"/>
  <c r="DA870" i="32" s="1"/>
  <c r="CI871" i="32"/>
  <c r="DA871" i="32" s="1"/>
  <c r="CI872" i="32"/>
  <c r="DA872" i="32" s="1"/>
  <c r="CI873" i="32"/>
  <c r="DA873" i="32" s="1"/>
  <c r="CI874" i="32"/>
  <c r="DA874" i="32" s="1"/>
  <c r="CI875" i="32"/>
  <c r="DA875" i="32" s="1"/>
  <c r="CI876" i="32"/>
  <c r="DA876" i="32" s="1"/>
  <c r="CI877" i="32"/>
  <c r="DA877" i="32" s="1"/>
  <c r="CI878" i="32"/>
  <c r="DA878" i="32" s="1"/>
  <c r="CI879" i="32"/>
  <c r="DA879" i="32" s="1"/>
  <c r="CI880" i="32"/>
  <c r="DA880" i="32" s="1"/>
  <c r="CI881" i="32"/>
  <c r="DA881" i="32" s="1"/>
  <c r="CI882" i="32"/>
  <c r="DA882" i="32" s="1"/>
  <c r="CI883" i="32"/>
  <c r="DA883" i="32" s="1"/>
  <c r="CI884" i="32"/>
  <c r="DA884" i="32" s="1"/>
  <c r="CI885" i="32"/>
  <c r="DA885" i="32" s="1"/>
  <c r="CI886" i="32"/>
  <c r="DA886" i="32" s="1"/>
  <c r="CI887" i="32"/>
  <c r="DA887" i="32" s="1"/>
  <c r="CI888" i="32"/>
  <c r="DA888" i="32" s="1"/>
  <c r="CI889" i="32"/>
  <c r="DA889" i="32" s="1"/>
  <c r="CI890" i="32"/>
  <c r="DA890" i="32" s="1"/>
  <c r="CI891" i="32"/>
  <c r="DA891" i="32" s="1"/>
  <c r="CI892" i="32"/>
  <c r="DA892" i="32" s="1"/>
  <c r="CI893" i="32"/>
  <c r="DA893" i="32" s="1"/>
  <c r="CI894" i="32"/>
  <c r="DA894" i="32" s="1"/>
  <c r="CI895" i="32"/>
  <c r="DA895" i="32" s="1"/>
  <c r="CI896" i="32"/>
  <c r="DA896" i="32" s="1"/>
  <c r="CI897" i="32"/>
  <c r="DA897" i="32" s="1"/>
  <c r="CI898" i="32"/>
  <c r="DA898" i="32" s="1"/>
  <c r="CI899" i="32"/>
  <c r="DA899" i="32" s="1"/>
  <c r="CI900" i="32"/>
  <c r="DA900" i="32" s="1"/>
  <c r="CI901" i="32"/>
  <c r="DA901" i="32" s="1"/>
  <c r="CI902" i="32"/>
  <c r="DA902" i="32" s="1"/>
  <c r="CI903" i="32"/>
  <c r="DA903" i="32" s="1"/>
  <c r="CI904" i="32"/>
  <c r="DA904" i="32" s="1"/>
  <c r="CI905" i="32"/>
  <c r="DA905" i="32" s="1"/>
  <c r="CI906" i="32"/>
  <c r="DA906" i="32" s="1"/>
  <c r="CI907" i="32"/>
  <c r="DA907" i="32" s="1"/>
  <c r="CI908" i="32"/>
  <c r="DA908" i="32" s="1"/>
  <c r="CI909" i="32"/>
  <c r="DA909" i="32" s="1"/>
  <c r="CI910" i="32"/>
  <c r="DA910" i="32" s="1"/>
  <c r="CI911" i="32"/>
  <c r="DA911" i="32" s="1"/>
  <c r="CI912" i="32"/>
  <c r="DA912" i="32" s="1"/>
  <c r="CI913" i="32"/>
  <c r="DA913" i="32" s="1"/>
  <c r="CI914" i="32"/>
  <c r="DA914" i="32" s="1"/>
  <c r="CI915" i="32"/>
  <c r="DA915" i="32" s="1"/>
  <c r="CI916" i="32"/>
  <c r="DA916" i="32" s="1"/>
  <c r="CI917" i="32"/>
  <c r="DA917" i="32" s="1"/>
  <c r="CI918" i="32"/>
  <c r="DA918" i="32" s="1"/>
  <c r="CI919" i="32"/>
  <c r="DA919" i="32" s="1"/>
  <c r="CI920" i="32"/>
  <c r="DA920" i="32" s="1"/>
  <c r="CI921" i="32"/>
  <c r="DA921" i="32" s="1"/>
  <c r="CI922" i="32"/>
  <c r="DA922" i="32" s="1"/>
  <c r="CI923" i="32"/>
  <c r="DA923" i="32" s="1"/>
  <c r="CI924" i="32"/>
  <c r="DA924" i="32" s="1"/>
  <c r="CI925" i="32"/>
  <c r="DA925" i="32" s="1"/>
  <c r="CI926" i="32"/>
  <c r="DA926" i="32" s="1"/>
  <c r="CI927" i="32"/>
  <c r="DA927" i="32" s="1"/>
  <c r="CI928" i="32"/>
  <c r="DA928" i="32" s="1"/>
  <c r="CI929" i="32"/>
  <c r="DA929" i="32" s="1"/>
  <c r="CI930" i="32"/>
  <c r="DA930" i="32" s="1"/>
  <c r="CI931" i="32"/>
  <c r="DA931" i="32" s="1"/>
  <c r="CI932" i="32"/>
  <c r="DA932" i="32" s="1"/>
  <c r="CI933" i="32"/>
  <c r="DA933" i="32" s="1"/>
  <c r="CI934" i="32"/>
  <c r="DA934" i="32" s="1"/>
  <c r="CI935" i="32"/>
  <c r="DA935" i="32" s="1"/>
  <c r="CI936" i="32"/>
  <c r="DA936" i="32" s="1"/>
  <c r="CI937" i="32"/>
  <c r="DA937" i="32" s="1"/>
  <c r="CI938" i="32"/>
  <c r="DA938" i="32" s="1"/>
  <c r="CI939" i="32"/>
  <c r="DA939" i="32" s="1"/>
  <c r="CI940" i="32"/>
  <c r="DA940" i="32" s="1"/>
  <c r="CI941" i="32"/>
  <c r="DA941" i="32" s="1"/>
  <c r="CI942" i="32"/>
  <c r="DA942" i="32" s="1"/>
  <c r="CI943" i="32"/>
  <c r="DA943" i="32" s="1"/>
  <c r="CI944" i="32"/>
  <c r="DA944" i="32" s="1"/>
  <c r="CI945" i="32"/>
  <c r="DA945" i="32" s="1"/>
  <c r="CI946" i="32"/>
  <c r="DA946" i="32" s="1"/>
  <c r="CI947" i="32"/>
  <c r="DA947" i="32" s="1"/>
  <c r="CI948" i="32"/>
  <c r="DA948" i="32" s="1"/>
  <c r="CI949" i="32"/>
  <c r="DA949" i="32" s="1"/>
  <c r="CI950" i="32"/>
  <c r="DA950" i="32" s="1"/>
  <c r="CI951" i="32"/>
  <c r="DA951" i="32" s="1"/>
  <c r="CI952" i="32"/>
  <c r="DA952" i="32" s="1"/>
  <c r="CI953" i="32"/>
  <c r="DA953" i="32" s="1"/>
  <c r="CI954" i="32"/>
  <c r="DA954" i="32" s="1"/>
  <c r="CI955" i="32"/>
  <c r="DA955" i="32" s="1"/>
  <c r="CI956" i="32"/>
  <c r="DA956" i="32" s="1"/>
  <c r="CI957" i="32"/>
  <c r="DA957" i="32" s="1"/>
  <c r="CI958" i="32"/>
  <c r="DA958" i="32" s="1"/>
  <c r="CI959" i="32"/>
  <c r="DA959" i="32" s="1"/>
  <c r="CI960" i="32"/>
  <c r="DA960" i="32" s="1"/>
  <c r="CI961" i="32"/>
  <c r="DA961" i="32" s="1"/>
  <c r="CI962" i="32"/>
  <c r="DA962" i="32" s="1"/>
  <c r="CI963" i="32"/>
  <c r="DA963" i="32" s="1"/>
  <c r="CI964" i="32"/>
  <c r="DA964" i="32" s="1"/>
  <c r="CI965" i="32"/>
  <c r="DA965" i="32" s="1"/>
  <c r="CI966" i="32"/>
  <c r="DA966" i="32" s="1"/>
  <c r="CI967" i="32"/>
  <c r="DA967" i="32" s="1"/>
  <c r="CI968" i="32"/>
  <c r="DA968" i="32" s="1"/>
  <c r="CI969" i="32"/>
  <c r="DA969" i="32" s="1"/>
  <c r="CI970" i="32"/>
  <c r="DA970" i="32" s="1"/>
  <c r="CI971" i="32"/>
  <c r="DA971" i="32" s="1"/>
  <c r="CI972" i="32"/>
  <c r="DA972" i="32" s="1"/>
  <c r="CI973" i="32"/>
  <c r="DA973" i="32" s="1"/>
  <c r="CI974" i="32"/>
  <c r="DA974" i="32" s="1"/>
  <c r="CI975" i="32"/>
  <c r="DA975" i="32" s="1"/>
  <c r="CI976" i="32"/>
  <c r="DA976" i="32" s="1"/>
  <c r="CI977" i="32"/>
  <c r="DA977" i="32" s="1"/>
  <c r="CI978" i="32"/>
  <c r="DA978" i="32" s="1"/>
  <c r="CI979" i="32"/>
  <c r="DA979" i="32" s="1"/>
  <c r="CI980" i="32"/>
  <c r="DA980" i="32" s="1"/>
  <c r="CI981" i="32"/>
  <c r="DA981" i="32" s="1"/>
  <c r="CI982" i="32"/>
  <c r="DA982" i="32" s="1"/>
  <c r="CI983" i="32"/>
  <c r="DA983" i="32" s="1"/>
  <c r="CI984" i="32"/>
  <c r="DA984" i="32" s="1"/>
  <c r="CI985" i="32"/>
  <c r="DA985" i="32" s="1"/>
  <c r="CI986" i="32"/>
  <c r="DA986" i="32" s="1"/>
  <c r="CI987" i="32"/>
  <c r="DA987" i="32" s="1"/>
  <c r="CI988" i="32"/>
  <c r="DA988" i="32" s="1"/>
  <c r="CI989" i="32"/>
  <c r="DA989" i="32" s="1"/>
  <c r="CI990" i="32"/>
  <c r="DA990" i="32" s="1"/>
  <c r="CI991" i="32"/>
  <c r="DA991" i="32" s="1"/>
  <c r="CI992" i="32"/>
  <c r="DA992" i="32" s="1"/>
  <c r="CI993" i="32"/>
  <c r="DA993" i="32" s="1"/>
  <c r="CI994" i="32"/>
  <c r="DA994" i="32" s="1"/>
  <c r="CI995" i="32"/>
  <c r="DA995" i="32" s="1"/>
  <c r="CI996" i="32"/>
  <c r="DA996" i="32" s="1"/>
  <c r="CI997" i="32"/>
  <c r="DA997" i="32" s="1"/>
  <c r="CI998" i="32"/>
  <c r="DA998" i="32" s="1"/>
  <c r="CI999" i="32"/>
  <c r="DA999" i="32" s="1"/>
  <c r="CI1000" i="32"/>
  <c r="DA1000" i="32" s="1"/>
  <c r="CI1001" i="32"/>
  <c r="DA1001" i="32" s="1"/>
  <c r="CI1002" i="32"/>
  <c r="DA1002" i="32" s="1"/>
  <c r="CI1003" i="32"/>
  <c r="DA1003" i="32" s="1"/>
  <c r="CI1004" i="32"/>
  <c r="DA1004" i="32" s="1"/>
  <c r="CI1005" i="32"/>
  <c r="DA1005" i="32" s="1"/>
  <c r="CI1006" i="32"/>
  <c r="DA1006" i="32" s="1"/>
  <c r="CI1007" i="32"/>
  <c r="DA1007" i="32" s="1"/>
  <c r="CI1008" i="32"/>
  <c r="DA1008" i="32" s="1"/>
  <c r="CI1009" i="32"/>
  <c r="DA1009" i="32" s="1"/>
  <c r="CI1010" i="32"/>
  <c r="DA1010" i="32" s="1"/>
  <c r="CI1011" i="32"/>
  <c r="DA1011" i="32" s="1"/>
  <c r="CI1012" i="32"/>
  <c r="DA1012" i="32" s="1"/>
  <c r="CI1013" i="32"/>
  <c r="DA1013" i="32" s="1"/>
  <c r="CI1014" i="32"/>
  <c r="DA1014" i="32" s="1"/>
  <c r="CI1015" i="32"/>
  <c r="DA1015" i="32" s="1"/>
  <c r="CI1016" i="32"/>
  <c r="DA1016" i="32" s="1"/>
  <c r="CI1017" i="32"/>
  <c r="DA1017" i="32" s="1"/>
  <c r="CI1018" i="32"/>
  <c r="DA1018" i="32" s="1"/>
  <c r="CI1019" i="32"/>
  <c r="DA1019" i="32" s="1"/>
  <c r="CI1020" i="32"/>
  <c r="DA1020" i="32" s="1"/>
  <c r="CI1021" i="32"/>
  <c r="DA1021" i="32" s="1"/>
  <c r="CI1022" i="32"/>
  <c r="DA1022" i="32" s="1"/>
  <c r="CI1023" i="32"/>
  <c r="DA1023" i="32" s="1"/>
  <c r="CI1024" i="32"/>
  <c r="DA1024" i="32" s="1"/>
  <c r="CI1025" i="32"/>
  <c r="DA1025" i="32" s="1"/>
  <c r="CI1026" i="32"/>
  <c r="DA1026" i="32" s="1"/>
  <c r="CI1027" i="32"/>
  <c r="DA1027" i="32" s="1"/>
  <c r="CI1028" i="32"/>
  <c r="DA1028" i="32" s="1"/>
  <c r="CI1029" i="32"/>
  <c r="DA1029" i="32" s="1"/>
  <c r="CI1030" i="32"/>
  <c r="DA1030" i="32" s="1"/>
  <c r="CI1031" i="32"/>
  <c r="DA1031" i="32" s="1"/>
  <c r="CI1032" i="32"/>
  <c r="DA1032" i="32" s="1"/>
  <c r="CI1033" i="32"/>
  <c r="DA1033" i="32" s="1"/>
  <c r="CI1034" i="32"/>
  <c r="DA1034" i="32" s="1"/>
  <c r="CI1035" i="32"/>
  <c r="DA1035" i="32" s="1"/>
  <c r="CI1036" i="32"/>
  <c r="DA1036" i="32" s="1"/>
  <c r="CI1037" i="32"/>
  <c r="DA1037" i="32" s="1"/>
  <c r="CI1038" i="32"/>
  <c r="DA1038" i="32" s="1"/>
  <c r="CI1039" i="32"/>
  <c r="DA1039" i="32" s="1"/>
  <c r="CI1040" i="32"/>
  <c r="DA1040" i="32" s="1"/>
  <c r="CI1041" i="32"/>
  <c r="DA1041" i="32" s="1"/>
  <c r="CI1042" i="32"/>
  <c r="DA1042" i="32" s="1"/>
  <c r="CI1043" i="32"/>
  <c r="DA1043" i="32" s="1"/>
  <c r="CI1044" i="32"/>
  <c r="DA1044" i="32" s="1"/>
  <c r="CI1045" i="32"/>
  <c r="DA1045" i="32" s="1"/>
  <c r="CI1046" i="32"/>
  <c r="DA1046" i="32" s="1"/>
  <c r="CI1047" i="32"/>
  <c r="DA1047" i="32" s="1"/>
  <c r="CI1048" i="32"/>
  <c r="DA1048" i="32" s="1"/>
  <c r="CI1049" i="32"/>
  <c r="DA1049" i="32" s="1"/>
  <c r="CI1050" i="32"/>
  <c r="DA1050" i="32" s="1"/>
  <c r="CI1051" i="32"/>
  <c r="DA1051" i="32" s="1"/>
  <c r="CI1052" i="32"/>
  <c r="DA1052" i="32" s="1"/>
  <c r="CI1053" i="32"/>
  <c r="DA1053" i="32" s="1"/>
  <c r="CI1054" i="32"/>
  <c r="DA1054" i="32" s="1"/>
  <c r="CI1055" i="32"/>
  <c r="DA1055" i="32" s="1"/>
  <c r="CI1056" i="32"/>
  <c r="DA1056" i="32" s="1"/>
  <c r="CI1057" i="32"/>
  <c r="DA1057" i="32" s="1"/>
  <c r="CI1058" i="32"/>
  <c r="DA1058" i="32" s="1"/>
  <c r="CI1059" i="32"/>
  <c r="DA1059" i="32" s="1"/>
  <c r="CI1060" i="32"/>
  <c r="DA1060" i="32" s="1"/>
  <c r="CI1061" i="32"/>
  <c r="DA1061" i="32" s="1"/>
  <c r="CI1062" i="32"/>
  <c r="DA1062" i="32" s="1"/>
  <c r="CI1063" i="32"/>
  <c r="DA1063" i="32" s="1"/>
  <c r="CI1064" i="32"/>
  <c r="DA1064" i="32" s="1"/>
  <c r="CI1065" i="32"/>
  <c r="DA1065" i="32" s="1"/>
  <c r="CI1066" i="32"/>
  <c r="DA1066" i="32" s="1"/>
  <c r="CI1067" i="32"/>
  <c r="DA1067" i="32" s="1"/>
  <c r="CI1068" i="32"/>
  <c r="DA1068" i="32" s="1"/>
  <c r="CI1069" i="32"/>
  <c r="DA1069" i="32" s="1"/>
  <c r="CI1070" i="32"/>
  <c r="DA1070" i="32" s="1"/>
  <c r="CI1071" i="32"/>
  <c r="DA1071" i="32" s="1"/>
  <c r="CI1072" i="32"/>
  <c r="DA1072" i="32" s="1"/>
  <c r="CI1073" i="32"/>
  <c r="DA1073" i="32" s="1"/>
  <c r="CI1074" i="32"/>
  <c r="DA1074" i="32" s="1"/>
  <c r="CI1075" i="32"/>
  <c r="DA1075" i="32" s="1"/>
  <c r="CI1076" i="32"/>
  <c r="DA1076" i="32" s="1"/>
  <c r="CI1077" i="32"/>
  <c r="DA1077" i="32" s="1"/>
  <c r="CI1078" i="32"/>
  <c r="DA1078" i="32" s="1"/>
  <c r="CI1079" i="32"/>
  <c r="DA1079" i="32" s="1"/>
  <c r="CI1080" i="32"/>
  <c r="DA1080" i="32" s="1"/>
  <c r="CI1081" i="32"/>
  <c r="DA1081" i="32" s="1"/>
  <c r="CI1082" i="32"/>
  <c r="DA1082" i="32" s="1"/>
  <c r="CI1083" i="32"/>
  <c r="DA1083" i="32" s="1"/>
  <c r="CI1084" i="32"/>
  <c r="DA1084" i="32" s="1"/>
  <c r="CI1085" i="32"/>
  <c r="DA1085" i="32" s="1"/>
  <c r="CI1086" i="32"/>
  <c r="DA1086" i="32" s="1"/>
  <c r="CI1087" i="32"/>
  <c r="DA1087" i="32" s="1"/>
  <c r="CI1088" i="32"/>
  <c r="DA1088" i="32" s="1"/>
  <c r="CI1089" i="32"/>
  <c r="DA1089" i="32" s="1"/>
  <c r="CI1090" i="32"/>
  <c r="DA1090" i="32" s="1"/>
  <c r="CI1091" i="32"/>
  <c r="DA1091" i="32" s="1"/>
  <c r="CI1092" i="32"/>
  <c r="DA1092" i="32" s="1"/>
  <c r="CI1093" i="32"/>
  <c r="DA1093" i="32" s="1"/>
  <c r="CI1094" i="32"/>
  <c r="DA1094" i="32" s="1"/>
  <c r="CI1095" i="32"/>
  <c r="DA1095" i="32" s="1"/>
  <c r="CI1096" i="32"/>
  <c r="DA1096" i="32" s="1"/>
  <c r="CI1097" i="32"/>
  <c r="DA1097" i="32" s="1"/>
  <c r="CI1098" i="32"/>
  <c r="DA1098" i="32" s="1"/>
  <c r="CI1099" i="32"/>
  <c r="DA1099" i="32" s="1"/>
  <c r="CI1100" i="32"/>
  <c r="DA1100" i="32" s="1"/>
  <c r="CI1101" i="32"/>
  <c r="DA1101" i="32" s="1"/>
  <c r="CI1102" i="32"/>
  <c r="DA1102" i="32" s="1"/>
  <c r="CI1103" i="32"/>
  <c r="DA1103" i="32" s="1"/>
  <c r="CI1104" i="32"/>
  <c r="DA1104" i="32" s="1"/>
  <c r="CI1105" i="32"/>
  <c r="DA1105" i="32" s="1"/>
  <c r="CI1106" i="32"/>
  <c r="DA1106" i="32" s="1"/>
  <c r="CI1107" i="32"/>
  <c r="DA1107" i="32" s="1"/>
  <c r="CI1108" i="32"/>
  <c r="DA1108" i="32" s="1"/>
  <c r="CI1109" i="32"/>
  <c r="DA1109" i="32" s="1"/>
  <c r="CI1110" i="32"/>
  <c r="DA1110" i="32" s="1"/>
  <c r="CI1111" i="32"/>
  <c r="DA1111" i="32" s="1"/>
  <c r="CI1112" i="32"/>
  <c r="DA1112" i="32" s="1"/>
  <c r="CI1113" i="32"/>
  <c r="DA1113" i="32" s="1"/>
  <c r="CI1114" i="32"/>
  <c r="DA1114" i="32" s="1"/>
  <c r="CI1115" i="32"/>
  <c r="DA1115" i="32" s="1"/>
  <c r="CI1116" i="32"/>
  <c r="DA1116" i="32" s="1"/>
  <c r="CI1117" i="32"/>
  <c r="DA1117" i="32" s="1"/>
  <c r="CI1118" i="32"/>
  <c r="DA1118" i="32" s="1"/>
  <c r="CI1119" i="32"/>
  <c r="DA1119" i="32" s="1"/>
  <c r="CI1120" i="32"/>
  <c r="DA1120" i="32" s="1"/>
  <c r="CI1121" i="32"/>
  <c r="DA1121" i="32" s="1"/>
  <c r="CI1122" i="32"/>
  <c r="DA1122" i="32" s="1"/>
  <c r="CI1123" i="32"/>
  <c r="DA1123" i="32" s="1"/>
  <c r="CI1124" i="32"/>
  <c r="DA1124" i="32" s="1"/>
  <c r="CI1125" i="32"/>
  <c r="DA1125" i="32" s="1"/>
  <c r="CI1126" i="32"/>
  <c r="DA1126" i="32" s="1"/>
  <c r="CI1127" i="32"/>
  <c r="DA1127" i="32" s="1"/>
  <c r="CI1128" i="32"/>
  <c r="DA1128" i="32" s="1"/>
  <c r="CI1129" i="32"/>
  <c r="DA1129" i="32" s="1"/>
  <c r="CI1130" i="32"/>
  <c r="DA1130" i="32" s="1"/>
  <c r="CI1131" i="32"/>
  <c r="DA1131" i="32" s="1"/>
  <c r="CI1132" i="32"/>
  <c r="DA1132" i="32" s="1"/>
  <c r="CI1133" i="32"/>
  <c r="DA1133" i="32" s="1"/>
  <c r="CI1134" i="32"/>
  <c r="DA1134" i="32" s="1"/>
  <c r="CI1135" i="32"/>
  <c r="DA1135" i="32" s="1"/>
  <c r="CI1136" i="32"/>
  <c r="DA1136" i="32" s="1"/>
  <c r="CI1137" i="32"/>
  <c r="DA1137" i="32" s="1"/>
  <c r="CI1138" i="32"/>
  <c r="DA1138" i="32" s="1"/>
  <c r="CI1139" i="32"/>
  <c r="DA1139" i="32" s="1"/>
  <c r="CI1140" i="32"/>
  <c r="DA1140" i="32" s="1"/>
  <c r="CI1141" i="32"/>
  <c r="DA1141" i="32" s="1"/>
  <c r="CI1142" i="32"/>
  <c r="DA1142" i="32" s="1"/>
  <c r="CI1143" i="32"/>
  <c r="DA1143" i="32" s="1"/>
  <c r="CI1144" i="32"/>
  <c r="DA1144" i="32" s="1"/>
  <c r="CI1145" i="32"/>
  <c r="DA1145" i="32" s="1"/>
  <c r="CI1146" i="32"/>
  <c r="DA1146" i="32" s="1"/>
  <c r="CI1147" i="32"/>
  <c r="DA1147" i="32" s="1"/>
  <c r="CI1148" i="32"/>
  <c r="DA1148" i="32" s="1"/>
  <c r="CI1149" i="32"/>
  <c r="DA1149" i="32" s="1"/>
  <c r="CI1150" i="32"/>
  <c r="DA1150" i="32" s="1"/>
  <c r="CI1151" i="32"/>
  <c r="DA1151" i="32" s="1"/>
  <c r="CI1152" i="32"/>
  <c r="DA1152" i="32" s="1"/>
  <c r="CI1153" i="32"/>
  <c r="DA1153" i="32" s="1"/>
  <c r="CI1154" i="32"/>
  <c r="DA1154" i="32" s="1"/>
  <c r="CI1155" i="32"/>
  <c r="DA1155" i="32" s="1"/>
  <c r="CI1156" i="32"/>
  <c r="DA1156" i="32" s="1"/>
  <c r="CI1157" i="32"/>
  <c r="DA1157" i="32" s="1"/>
  <c r="CI1158" i="32"/>
  <c r="DA1158" i="32" s="1"/>
  <c r="CI1159" i="32"/>
  <c r="DA1159" i="32" s="1"/>
  <c r="CI1160" i="32"/>
  <c r="DA1160" i="32" s="1"/>
  <c r="CI1161" i="32"/>
  <c r="DA1161" i="32" s="1"/>
  <c r="CI1162" i="32"/>
  <c r="DA1162" i="32" s="1"/>
  <c r="CI1163" i="32"/>
  <c r="DA1163" i="32" s="1"/>
  <c r="CI1164" i="32"/>
  <c r="DA1164" i="32" s="1"/>
  <c r="CI1165" i="32"/>
  <c r="DA1165" i="32" s="1"/>
  <c r="CI1166" i="32"/>
  <c r="DA1166" i="32" s="1"/>
  <c r="CI1167" i="32"/>
  <c r="DA1167" i="32" s="1"/>
  <c r="CI1168" i="32"/>
  <c r="DA1168" i="32" s="1"/>
  <c r="CI1169" i="32"/>
  <c r="DA1169" i="32" s="1"/>
  <c r="CI1170" i="32"/>
  <c r="DA1170" i="32" s="1"/>
  <c r="CI1171" i="32"/>
  <c r="DA1171" i="32" s="1"/>
  <c r="CI1172" i="32"/>
  <c r="DA1172" i="32" s="1"/>
  <c r="CI1173" i="32"/>
  <c r="DA1173" i="32" s="1"/>
  <c r="CI1174" i="32"/>
  <c r="DA1174" i="32" s="1"/>
  <c r="CI1175" i="32"/>
  <c r="DA1175" i="32" s="1"/>
  <c r="CI1176" i="32"/>
  <c r="DA1176" i="32" s="1"/>
  <c r="CI1177" i="32"/>
  <c r="DA1177" i="32" s="1"/>
  <c r="CI1178" i="32"/>
  <c r="DA1178" i="32" s="1"/>
  <c r="CI1179" i="32"/>
  <c r="DA1179" i="32" s="1"/>
  <c r="CI1180" i="32"/>
  <c r="DA1180" i="32" s="1"/>
  <c r="CI1181" i="32"/>
  <c r="DA1181" i="32" s="1"/>
  <c r="CI1182" i="32"/>
  <c r="DA1182" i="32" s="1"/>
  <c r="CI1183" i="32"/>
  <c r="DA1183" i="32" s="1"/>
  <c r="CI1184" i="32"/>
  <c r="DA1184" i="32" s="1"/>
  <c r="CI1185" i="32"/>
  <c r="DA1185" i="32" s="1"/>
  <c r="CI1186" i="32"/>
  <c r="DA1186" i="32" s="1"/>
  <c r="CI1187" i="32"/>
  <c r="DA1187" i="32" s="1"/>
  <c r="CI1188" i="32"/>
  <c r="DA1188" i="32" s="1"/>
  <c r="CI1189" i="32"/>
  <c r="DA1189" i="32" s="1"/>
  <c r="CI1190" i="32"/>
  <c r="DA1190" i="32" s="1"/>
  <c r="CI1191" i="32"/>
  <c r="DA1191" i="32" s="1"/>
  <c r="CI1192" i="32"/>
  <c r="DA1192" i="32" s="1"/>
  <c r="CI1193" i="32"/>
  <c r="DA1193" i="32" s="1"/>
  <c r="CI1194" i="32"/>
  <c r="DA1194" i="32" s="1"/>
  <c r="CI1195" i="32"/>
  <c r="DA1195" i="32" s="1"/>
  <c r="CI1196" i="32"/>
  <c r="DA1196" i="32" s="1"/>
  <c r="CI1197" i="32"/>
  <c r="DA1197" i="32" s="1"/>
  <c r="CI1198" i="32"/>
  <c r="DA1198" i="32" s="1"/>
  <c r="CI1199" i="32"/>
  <c r="DA1199" i="32" s="1"/>
  <c r="CI1200" i="32"/>
  <c r="DA1200" i="32" s="1"/>
  <c r="CI1201" i="32"/>
  <c r="DA1201" i="32" s="1"/>
  <c r="CI1202" i="32"/>
  <c r="DA1202" i="32" s="1"/>
  <c r="CI1203" i="32"/>
  <c r="DA1203" i="32" s="1"/>
  <c r="CI1204" i="32"/>
  <c r="DA1204" i="32" s="1"/>
  <c r="CI1205" i="32"/>
  <c r="DA1205" i="32" s="1"/>
  <c r="CI1206" i="32"/>
  <c r="DA1206" i="32" s="1"/>
  <c r="CI1207" i="32"/>
  <c r="DA1207" i="32" s="1"/>
  <c r="CI1208" i="32"/>
  <c r="DA1208" i="32" s="1"/>
  <c r="CI1209" i="32"/>
  <c r="DA1209" i="32" s="1"/>
  <c r="CI1210" i="32"/>
  <c r="DA1210" i="32" s="1"/>
  <c r="CI1211" i="32"/>
  <c r="DA1211" i="32" s="1"/>
  <c r="CI1212" i="32"/>
  <c r="DA1212" i="32" s="1"/>
  <c r="CI1213" i="32"/>
  <c r="DA1213" i="32" s="1"/>
  <c r="CI1214" i="32"/>
  <c r="DA1214" i="32" s="1"/>
  <c r="CI1215" i="32"/>
  <c r="DA1215" i="32" s="1"/>
  <c r="CI1216" i="32"/>
  <c r="DA1216" i="32" s="1"/>
  <c r="CI1217" i="32"/>
  <c r="DA1217" i="32" s="1"/>
  <c r="CI1218" i="32"/>
  <c r="DA1218" i="32" s="1"/>
  <c r="CI1219" i="32"/>
  <c r="DA1219" i="32" s="1"/>
  <c r="CI1220" i="32"/>
  <c r="DA1220" i="32" s="1"/>
  <c r="CI1221" i="32"/>
  <c r="DA1221" i="32" s="1"/>
  <c r="CI1222" i="32"/>
  <c r="DA1222" i="32" s="1"/>
  <c r="CI1223" i="32"/>
  <c r="DA1223" i="32" s="1"/>
  <c r="CI1224" i="32"/>
  <c r="DA1224" i="32" s="1"/>
  <c r="CI1225" i="32"/>
  <c r="DA1225" i="32" s="1"/>
  <c r="CI1226" i="32"/>
  <c r="DA1226" i="32" s="1"/>
  <c r="CI1227" i="32"/>
  <c r="DA1227" i="32" s="1"/>
  <c r="CI1228" i="32"/>
  <c r="DA1228" i="32" s="1"/>
  <c r="CI1229" i="32"/>
  <c r="DA1229" i="32" s="1"/>
  <c r="CI1230" i="32"/>
  <c r="DA1230" i="32" s="1"/>
  <c r="CI1231" i="32"/>
  <c r="DA1231" i="32" s="1"/>
  <c r="CI1232" i="32"/>
  <c r="DA1232" i="32" s="1"/>
  <c r="CI1233" i="32"/>
  <c r="DA1233" i="32" s="1"/>
  <c r="CI1234" i="32"/>
  <c r="DA1234" i="32" s="1"/>
  <c r="CI1235" i="32"/>
  <c r="DA1235" i="32" s="1"/>
  <c r="CI1236" i="32"/>
  <c r="DA1236" i="32" s="1"/>
  <c r="CI1237" i="32"/>
  <c r="DA1237" i="32" s="1"/>
  <c r="CI1238" i="32"/>
  <c r="DA1238" i="32" s="1"/>
  <c r="CI1239" i="32"/>
  <c r="DA1239" i="32" s="1"/>
  <c r="CI1240" i="32"/>
  <c r="DA1240" i="32" s="1"/>
  <c r="CI1241" i="32"/>
  <c r="DA1241" i="32" s="1"/>
  <c r="CI1242" i="32"/>
  <c r="DA1242" i="32" s="1"/>
  <c r="CI1243" i="32"/>
  <c r="DA1243" i="32" s="1"/>
  <c r="CI1244" i="32"/>
  <c r="DA1244" i="32" s="1"/>
  <c r="CI1245" i="32"/>
  <c r="DA1245" i="32" s="1"/>
  <c r="CI1246" i="32"/>
  <c r="DA1246" i="32" s="1"/>
  <c r="CI1247" i="32"/>
  <c r="DA1247" i="32" s="1"/>
  <c r="CI1248" i="32"/>
  <c r="DA1248" i="32" s="1"/>
  <c r="CI1249" i="32"/>
  <c r="DA1249" i="32" s="1"/>
  <c r="CI1250" i="32"/>
  <c r="DA1250" i="32" s="1"/>
  <c r="CI1251" i="32"/>
  <c r="DA1251" i="32" s="1"/>
  <c r="CI1252" i="32"/>
  <c r="DA1252" i="32" s="1"/>
  <c r="CI1253" i="32"/>
  <c r="DA1253" i="32" s="1"/>
  <c r="CI1254" i="32"/>
  <c r="DA1254" i="32" s="1"/>
  <c r="CI1255" i="32"/>
  <c r="DA1255" i="32" s="1"/>
  <c r="CI1256" i="32"/>
  <c r="DA1256" i="32" s="1"/>
  <c r="CI1257" i="32"/>
  <c r="DA1257" i="32" s="1"/>
  <c r="CI1258" i="32"/>
  <c r="DA1258" i="32" s="1"/>
  <c r="CI1259" i="32"/>
  <c r="DA1259" i="32" s="1"/>
  <c r="CI1260" i="32"/>
  <c r="DA1260" i="32" s="1"/>
  <c r="CI1261" i="32"/>
  <c r="DA1261" i="32" s="1"/>
  <c r="CI1262" i="32"/>
  <c r="DA1262" i="32" s="1"/>
  <c r="CI1263" i="32"/>
  <c r="DA1263" i="32" s="1"/>
  <c r="CI1264" i="32"/>
  <c r="DA1264" i="32" s="1"/>
  <c r="CI1265" i="32"/>
  <c r="DA1265" i="32" s="1"/>
  <c r="CI1266" i="32"/>
  <c r="DA1266" i="32" s="1"/>
  <c r="CI1267" i="32"/>
  <c r="DA1267" i="32" s="1"/>
  <c r="CI1268" i="32"/>
  <c r="DA1268" i="32" s="1"/>
  <c r="CI1269" i="32"/>
  <c r="DA1269" i="32" s="1"/>
  <c r="CI1270" i="32"/>
  <c r="DA1270" i="32" s="1"/>
  <c r="CI1271" i="32"/>
  <c r="DA1271" i="32" s="1"/>
  <c r="CI1272" i="32"/>
  <c r="DA1272" i="32" s="1"/>
  <c r="CI1273" i="32"/>
  <c r="DA1273" i="32" s="1"/>
  <c r="CI1274" i="32"/>
  <c r="DA1274" i="32" s="1"/>
  <c r="CI1275" i="32"/>
  <c r="DA1275" i="32" s="1"/>
  <c r="CI1276" i="32"/>
  <c r="DA1276" i="32" s="1"/>
  <c r="CI1277" i="32"/>
  <c r="DA1277" i="32" s="1"/>
  <c r="CI1278" i="32"/>
  <c r="DA1278" i="32" s="1"/>
  <c r="CI1279" i="32"/>
  <c r="DA1279" i="32" s="1"/>
  <c r="CI1280" i="32"/>
  <c r="DA1280" i="32" s="1"/>
  <c r="CI1281" i="32"/>
  <c r="DA1281" i="32" s="1"/>
  <c r="CI1282" i="32"/>
  <c r="DA1282" i="32" s="1"/>
  <c r="CI1283" i="32"/>
  <c r="DA1283" i="32" s="1"/>
  <c r="CI1284" i="32"/>
  <c r="DA1284" i="32" s="1"/>
  <c r="CI1285" i="32"/>
  <c r="DA1285" i="32" s="1"/>
  <c r="CI1286" i="32"/>
  <c r="DA1286" i="32" s="1"/>
  <c r="CI1287" i="32"/>
  <c r="DA1287" i="32" s="1"/>
  <c r="CI1288" i="32"/>
  <c r="DA1288" i="32" s="1"/>
  <c r="CI1289" i="32"/>
  <c r="DA1289" i="32" s="1"/>
  <c r="CI1290" i="32"/>
  <c r="DA1290" i="32" s="1"/>
  <c r="CI1291" i="32"/>
  <c r="DA1291" i="32" s="1"/>
  <c r="CI1292" i="32"/>
  <c r="DA1292" i="32" s="1"/>
  <c r="CI1293" i="32"/>
  <c r="DA1293" i="32" s="1"/>
  <c r="CI1294" i="32"/>
  <c r="DA1294" i="32" s="1"/>
  <c r="CI1295" i="32"/>
  <c r="DA1295" i="32" s="1"/>
  <c r="CI1296" i="32"/>
  <c r="DA1296" i="32" s="1"/>
  <c r="CI1297" i="32"/>
  <c r="DA1297" i="32" s="1"/>
  <c r="CI1298" i="32"/>
  <c r="DA1298" i="32" s="1"/>
  <c r="CI1299" i="32"/>
  <c r="DA1299" i="32" s="1"/>
  <c r="CI1300" i="32"/>
  <c r="DA1300" i="32" s="1"/>
  <c r="CI1301" i="32"/>
  <c r="DA1301" i="32" s="1"/>
  <c r="CI1302" i="32"/>
  <c r="DA1302" i="32" s="1"/>
  <c r="CI1303" i="32"/>
  <c r="DA1303" i="32" s="1"/>
  <c r="CI1304" i="32"/>
  <c r="DA1304" i="32" s="1"/>
  <c r="CI1305" i="32"/>
  <c r="DA1305" i="32" s="1"/>
  <c r="CI1306" i="32"/>
  <c r="DA1306" i="32" s="1"/>
  <c r="CI1307" i="32"/>
  <c r="DA1307" i="32" s="1"/>
  <c r="CI1308" i="32"/>
  <c r="DA1308" i="32" s="1"/>
  <c r="CI1309" i="32"/>
  <c r="DA1309" i="32" s="1"/>
  <c r="CI1310" i="32"/>
  <c r="DA1310" i="32" s="1"/>
  <c r="CI1311" i="32"/>
  <c r="DA1311" i="32" s="1"/>
  <c r="CI1312" i="32"/>
  <c r="DA1312" i="32" s="1"/>
  <c r="CI1313" i="32"/>
  <c r="DA1313" i="32" s="1"/>
  <c r="CI1314" i="32"/>
  <c r="DA1314" i="32" s="1"/>
  <c r="CI1315" i="32"/>
  <c r="DA1315" i="32" s="1"/>
  <c r="CI1316" i="32"/>
  <c r="DA1316" i="32" s="1"/>
  <c r="CI1317" i="32"/>
  <c r="DA1317" i="32" s="1"/>
  <c r="CI1318" i="32"/>
  <c r="DA1318" i="32" s="1"/>
  <c r="CI1319" i="32"/>
  <c r="DA1319" i="32" s="1"/>
  <c r="CI1320" i="32"/>
  <c r="DA1320" i="32" s="1"/>
  <c r="CI1321" i="32"/>
  <c r="DA1321" i="32" s="1"/>
  <c r="CI1322" i="32"/>
  <c r="DA1322" i="32" s="1"/>
  <c r="CI1323" i="32"/>
  <c r="DA1323" i="32" s="1"/>
  <c r="CI1324" i="32"/>
  <c r="DA1324" i="32" s="1"/>
  <c r="CI1325" i="32"/>
  <c r="DA1325" i="32" s="1"/>
  <c r="CI1326" i="32"/>
  <c r="DA1326" i="32" s="1"/>
  <c r="CI1327" i="32"/>
  <c r="DA1327" i="32" s="1"/>
  <c r="CI1328" i="32"/>
  <c r="DA1328" i="32" s="1"/>
  <c r="CI1329" i="32"/>
  <c r="DA1329" i="32" s="1"/>
  <c r="CI1330" i="32"/>
  <c r="DA1330" i="32" s="1"/>
  <c r="CI1331" i="32"/>
  <c r="DA1331" i="32" s="1"/>
  <c r="CI1332" i="32"/>
  <c r="DA1332" i="32" s="1"/>
  <c r="CI1333" i="32"/>
  <c r="DA1333" i="32" s="1"/>
  <c r="CI1334" i="32"/>
  <c r="DA1334" i="32" s="1"/>
  <c r="CI1335" i="32"/>
  <c r="DA1335" i="32" s="1"/>
  <c r="CI1336" i="32"/>
  <c r="DA1336" i="32" s="1"/>
  <c r="CI1337" i="32"/>
  <c r="DA1337" i="32" s="1"/>
  <c r="CI1338" i="32"/>
  <c r="DA1338" i="32" s="1"/>
  <c r="CI1339" i="32"/>
  <c r="DA1339" i="32" s="1"/>
  <c r="CI1340" i="32"/>
  <c r="DA1340" i="32" s="1"/>
  <c r="CI1341" i="32"/>
  <c r="DA1341" i="32" s="1"/>
  <c r="CI1342" i="32"/>
  <c r="DA1342" i="32" s="1"/>
  <c r="CI1343" i="32"/>
  <c r="DA1343" i="32" s="1"/>
  <c r="CI1344" i="32"/>
  <c r="DA1344" i="32" s="1"/>
  <c r="CI1345" i="32"/>
  <c r="DA1345" i="32" s="1"/>
  <c r="CI1346" i="32"/>
  <c r="DA1346" i="32" s="1"/>
  <c r="CI1347" i="32"/>
  <c r="DA1347" i="32" s="1"/>
  <c r="CI1348" i="32"/>
  <c r="DA1348" i="32" s="1"/>
  <c r="CI1349" i="32"/>
  <c r="DA1349" i="32" s="1"/>
  <c r="CI1350" i="32"/>
  <c r="DA1350" i="32" s="1"/>
  <c r="CI1351" i="32"/>
  <c r="DA1351" i="32" s="1"/>
  <c r="CI1352" i="32"/>
  <c r="DA1352" i="32" s="1"/>
  <c r="CI1353" i="32"/>
  <c r="DA1353" i="32" s="1"/>
  <c r="CI1354" i="32"/>
  <c r="DA1354" i="32" s="1"/>
  <c r="CI1355" i="32"/>
  <c r="DA1355" i="32" s="1"/>
  <c r="CI1356" i="32"/>
  <c r="DA1356" i="32" s="1"/>
  <c r="CI1357" i="32"/>
  <c r="DA1357" i="32" s="1"/>
  <c r="CI1358" i="32"/>
  <c r="DA1358" i="32" s="1"/>
  <c r="CI1359" i="32"/>
  <c r="DA1359" i="32" s="1"/>
  <c r="CI1360" i="32"/>
  <c r="DA1360" i="32" s="1"/>
  <c r="CI1361" i="32"/>
  <c r="DA1361" i="32" s="1"/>
  <c r="CI1362" i="32"/>
  <c r="DA1362" i="32" s="1"/>
  <c r="CI1363" i="32"/>
  <c r="DA1363" i="32" s="1"/>
  <c r="CI1364" i="32"/>
  <c r="DA1364" i="32" s="1"/>
  <c r="CI1365" i="32"/>
  <c r="DA1365" i="32" s="1"/>
  <c r="CI1366" i="32"/>
  <c r="DA1366" i="32" s="1"/>
  <c r="CI1367" i="32"/>
  <c r="DA1367" i="32" s="1"/>
  <c r="CI1368" i="32"/>
  <c r="DA1368" i="32" s="1"/>
  <c r="CI1369" i="32"/>
  <c r="DA1369" i="32" s="1"/>
  <c r="CI1370" i="32"/>
  <c r="DA1370" i="32" s="1"/>
  <c r="CI1371" i="32"/>
  <c r="DA1371" i="32" s="1"/>
  <c r="CI1372" i="32"/>
  <c r="DA1372" i="32" s="1"/>
  <c r="CI1373" i="32"/>
  <c r="DA1373" i="32" s="1"/>
  <c r="CI1374" i="32"/>
  <c r="DA1374" i="32" s="1"/>
  <c r="CI1375" i="32"/>
  <c r="DA1375" i="32" s="1"/>
  <c r="CI1376" i="32"/>
  <c r="DA1376" i="32" s="1"/>
  <c r="CI1377" i="32"/>
  <c r="DA1377" i="32" s="1"/>
  <c r="CI1378" i="32"/>
  <c r="DA1378" i="32" s="1"/>
  <c r="CI1379" i="32"/>
  <c r="DA1379" i="32" s="1"/>
  <c r="CI1380" i="32"/>
  <c r="DA1380" i="32" s="1"/>
  <c r="CI1381" i="32"/>
  <c r="DA1381" i="32" s="1"/>
  <c r="CI1382" i="32"/>
  <c r="DA1382" i="32" s="1"/>
  <c r="CI1383" i="32"/>
  <c r="DA1383" i="32" s="1"/>
  <c r="CI1384" i="32"/>
  <c r="DA1384" i="32" s="1"/>
  <c r="CI1385" i="32"/>
  <c r="DA1385" i="32" s="1"/>
  <c r="CI1386" i="32"/>
  <c r="DA1386" i="32" s="1"/>
  <c r="CI1387" i="32"/>
  <c r="DA1387" i="32" s="1"/>
  <c r="CI1388" i="32"/>
  <c r="DA1388" i="32" s="1"/>
  <c r="CI1389" i="32"/>
  <c r="DA1389" i="32" s="1"/>
  <c r="CI1390" i="32"/>
  <c r="DA1390" i="32" s="1"/>
  <c r="CI1391" i="32"/>
  <c r="DA1391" i="32" s="1"/>
  <c r="CI1392" i="32"/>
  <c r="DA1392" i="32" s="1"/>
  <c r="CI1393" i="32"/>
  <c r="DA1393" i="32" s="1"/>
  <c r="CI1394" i="32"/>
  <c r="DA1394" i="32" s="1"/>
  <c r="CI1395" i="32"/>
  <c r="DA1395" i="32" s="1"/>
  <c r="CI1396" i="32"/>
  <c r="DA1396" i="32" s="1"/>
  <c r="CI1397" i="32"/>
  <c r="DA1397" i="32" s="1"/>
  <c r="CI1398" i="32"/>
  <c r="DA1398" i="32" s="1"/>
  <c r="CI1399" i="32"/>
  <c r="DA1399" i="32" s="1"/>
  <c r="CI1400" i="32"/>
  <c r="DA1400" i="32" s="1"/>
  <c r="CI1401" i="32"/>
  <c r="DA1401" i="32" s="1"/>
  <c r="CI1402" i="32"/>
  <c r="DA1402" i="32" s="1"/>
  <c r="CI1403" i="32"/>
  <c r="DA1403" i="32" s="1"/>
  <c r="CI1404" i="32"/>
  <c r="DA1404" i="32" s="1"/>
  <c r="CI1405" i="32"/>
  <c r="DA1405" i="32" s="1"/>
  <c r="CI1406" i="32"/>
  <c r="DA1406" i="32" s="1"/>
  <c r="CI1407" i="32"/>
  <c r="DA1407" i="32" s="1"/>
  <c r="CI1408" i="32"/>
  <c r="DA1408" i="32" s="1"/>
  <c r="CI1409" i="32"/>
  <c r="DA1409" i="32" s="1"/>
  <c r="CI1410" i="32"/>
  <c r="DA1410" i="32" s="1"/>
  <c r="CI1411" i="32"/>
  <c r="DA1411" i="32" s="1"/>
  <c r="CI1412" i="32"/>
  <c r="DA1412" i="32" s="1"/>
  <c r="CI1413" i="32"/>
  <c r="DA1413" i="32" s="1"/>
  <c r="CI1414" i="32"/>
  <c r="DA1414" i="32" s="1"/>
  <c r="CI1415" i="32"/>
  <c r="DA1415" i="32" s="1"/>
  <c r="CI1416" i="32"/>
  <c r="DA1416" i="32" s="1"/>
  <c r="CI1417" i="32"/>
  <c r="DA1417" i="32" s="1"/>
  <c r="CI1418" i="32"/>
  <c r="DA1418" i="32" s="1"/>
  <c r="CI1419" i="32"/>
  <c r="DA1419" i="32" s="1"/>
  <c r="CI1420" i="32"/>
  <c r="DA1420" i="32" s="1"/>
  <c r="CI1421" i="32"/>
  <c r="DA1421" i="32" s="1"/>
  <c r="CI1422" i="32"/>
  <c r="DA1422" i="32" s="1"/>
  <c r="CI1423" i="32"/>
  <c r="DA1423" i="32" s="1"/>
  <c r="CI1424" i="32"/>
  <c r="DA1424" i="32" s="1"/>
  <c r="CI1425" i="32"/>
  <c r="DA1425" i="32" s="1"/>
  <c r="CI1426" i="32"/>
  <c r="DA1426" i="32" s="1"/>
  <c r="CI1427" i="32"/>
  <c r="DA1427" i="32" s="1"/>
  <c r="CI1428" i="32"/>
  <c r="DA1428" i="32" s="1"/>
  <c r="CI1429" i="32"/>
  <c r="DA1429" i="32" s="1"/>
  <c r="CI1430" i="32"/>
  <c r="DA1430" i="32" s="1"/>
  <c r="CI1431" i="32"/>
  <c r="DA1431" i="32" s="1"/>
  <c r="CI1432" i="32"/>
  <c r="DA1432" i="32" s="1"/>
  <c r="CI1433" i="32"/>
  <c r="DA1433" i="32" s="1"/>
  <c r="CI1434" i="32"/>
  <c r="DA1434" i="32" s="1"/>
  <c r="CI1435" i="32"/>
  <c r="DA1435" i="32" s="1"/>
  <c r="CI1436" i="32"/>
  <c r="DA1436" i="32" s="1"/>
  <c r="CI1437" i="32"/>
  <c r="DA1437" i="32" s="1"/>
  <c r="CI1438" i="32"/>
  <c r="DA1438" i="32" s="1"/>
  <c r="CI1439" i="32"/>
  <c r="DA1439" i="32" s="1"/>
  <c r="CI1440" i="32"/>
  <c r="DA1440" i="32" s="1"/>
  <c r="CI1441" i="32"/>
  <c r="DA1441" i="32" s="1"/>
  <c r="CI1442" i="32"/>
  <c r="DA1442" i="32" s="1"/>
  <c r="CI1443" i="32"/>
  <c r="DA1443" i="32" s="1"/>
  <c r="CI1444" i="32"/>
  <c r="DA1444" i="32" s="1"/>
  <c r="CI1445" i="32"/>
  <c r="DA1445" i="32" s="1"/>
  <c r="CI1446" i="32"/>
  <c r="DA1446" i="32" s="1"/>
  <c r="CI1447" i="32"/>
  <c r="DA1447" i="32" s="1"/>
  <c r="CI1448" i="32"/>
  <c r="DA1448" i="32" s="1"/>
  <c r="CI1449" i="32"/>
  <c r="DA1449" i="32" s="1"/>
  <c r="CI1450" i="32"/>
  <c r="DA1450" i="32" s="1"/>
  <c r="CI1451" i="32"/>
  <c r="DA1451" i="32" s="1"/>
  <c r="CI1452" i="32"/>
  <c r="DA1452" i="32" s="1"/>
  <c r="CI1453" i="32"/>
  <c r="DA1453" i="32" s="1"/>
  <c r="CI1454" i="32"/>
  <c r="DA1454" i="32" s="1"/>
  <c r="CI1455" i="32"/>
  <c r="DA1455" i="32" s="1"/>
  <c r="CI1456" i="32"/>
  <c r="DA1456" i="32" s="1"/>
  <c r="CI1457" i="32"/>
  <c r="DA1457" i="32" s="1"/>
  <c r="CI1458" i="32"/>
  <c r="DA1458" i="32" s="1"/>
  <c r="CI1459" i="32"/>
  <c r="DA1459" i="32" s="1"/>
  <c r="CI1460" i="32"/>
  <c r="DA1460" i="32" s="1"/>
  <c r="CI1461" i="32"/>
  <c r="DA1461" i="32" s="1"/>
  <c r="CI1462" i="32"/>
  <c r="DA1462" i="32" s="1"/>
  <c r="CI1463" i="32"/>
  <c r="DA1463" i="32" s="1"/>
  <c r="CI1464" i="32"/>
  <c r="DA1464" i="32" s="1"/>
  <c r="CI1465" i="32"/>
  <c r="DA1465" i="32" s="1"/>
  <c r="CI1466" i="32"/>
  <c r="DA1466" i="32" s="1"/>
  <c r="CI1467" i="32"/>
  <c r="DA1467" i="32" s="1"/>
  <c r="CI1468" i="32"/>
  <c r="DA1468" i="32" s="1"/>
  <c r="CI1469" i="32"/>
  <c r="DA1469" i="32" s="1"/>
  <c r="CI1470" i="32"/>
  <c r="DA1470" i="32" s="1"/>
  <c r="CI1471" i="32"/>
  <c r="DA1471" i="32" s="1"/>
  <c r="CI1472" i="32"/>
  <c r="DA1472" i="32" s="1"/>
  <c r="CI1473" i="32"/>
  <c r="DA1473" i="32" s="1"/>
  <c r="CI1474" i="32"/>
  <c r="DA1474" i="32" s="1"/>
  <c r="CI1475" i="32"/>
  <c r="DA1475" i="32" s="1"/>
  <c r="CI1476" i="32"/>
  <c r="DA1476" i="32" s="1"/>
  <c r="CI1477" i="32"/>
  <c r="DA1477" i="32" s="1"/>
  <c r="CI1478" i="32"/>
  <c r="DA1478" i="32" s="1"/>
  <c r="CI1479" i="32"/>
  <c r="DA1479" i="32" s="1"/>
  <c r="CI1480" i="32"/>
  <c r="DA1480" i="32" s="1"/>
  <c r="CI1481" i="32"/>
  <c r="DA1481" i="32" s="1"/>
  <c r="CI1482" i="32"/>
  <c r="DA1482" i="32" s="1"/>
  <c r="CI1483" i="32"/>
  <c r="DA1483" i="32" s="1"/>
  <c r="CI1484" i="32"/>
  <c r="DA1484" i="32" s="1"/>
  <c r="CI1485" i="32"/>
  <c r="DA1485" i="32" s="1"/>
  <c r="CI1486" i="32"/>
  <c r="DA1486" i="32" s="1"/>
  <c r="CI1487" i="32"/>
  <c r="DA1487" i="32" s="1"/>
  <c r="CI1488" i="32"/>
  <c r="DA1488" i="32" s="1"/>
  <c r="CI1489" i="32"/>
  <c r="DA1489" i="32" s="1"/>
  <c r="CI1490" i="32"/>
  <c r="DA1490" i="32" s="1"/>
  <c r="CI1491" i="32"/>
  <c r="DA1491" i="32" s="1"/>
  <c r="CI1492" i="32"/>
  <c r="DA1492" i="32" s="1"/>
  <c r="CI1493" i="32"/>
  <c r="DA1493" i="32" s="1"/>
  <c r="CI1494" i="32"/>
  <c r="DA1494" i="32" s="1"/>
  <c r="CI1495" i="32"/>
  <c r="DA1495" i="32" s="1"/>
  <c r="CI1496" i="32"/>
  <c r="DA1496" i="32" s="1"/>
  <c r="CI1497" i="32"/>
  <c r="DA1497" i="32" s="1"/>
  <c r="CI1498" i="32"/>
  <c r="DA1498" i="32" s="1"/>
  <c r="CI1499" i="32"/>
  <c r="DA1499" i="32" s="1"/>
  <c r="CI1500" i="32"/>
  <c r="DA1500" i="32" s="1"/>
  <c r="CI1501" i="32"/>
  <c r="DA1501" i="32" s="1"/>
  <c r="CI1502" i="32"/>
  <c r="DA1502" i="32" s="1"/>
  <c r="CI1503" i="32"/>
  <c r="DA1503" i="32" s="1"/>
  <c r="CI1504" i="32"/>
  <c r="DA1504" i="32" s="1"/>
  <c r="CI1505" i="32"/>
  <c r="DA1505" i="32" s="1"/>
  <c r="CI1506" i="32"/>
  <c r="DA1506" i="32" s="1"/>
  <c r="CI1507" i="32"/>
  <c r="DA1507" i="32" s="1"/>
  <c r="CI1508" i="32"/>
  <c r="DA1508" i="32" s="1"/>
  <c r="CI1509" i="32"/>
  <c r="DA1509" i="32" s="1"/>
  <c r="CI1510" i="32"/>
  <c r="DA1510" i="32" s="1"/>
  <c r="CI1511" i="32"/>
  <c r="DA1511" i="32" s="1"/>
  <c r="CI1512" i="32"/>
  <c r="DA1512" i="32" s="1"/>
  <c r="CI1513" i="32"/>
  <c r="DA1513" i="32" s="1"/>
  <c r="CI1514" i="32"/>
  <c r="DA1514" i="32" s="1"/>
  <c r="CI1515" i="32"/>
  <c r="DA1515" i="32" s="1"/>
  <c r="CI1516" i="32"/>
  <c r="DA1516" i="32" s="1"/>
  <c r="CI1517" i="32"/>
  <c r="DA1517" i="32" s="1"/>
  <c r="CI1518" i="32"/>
  <c r="DA1518" i="32" s="1"/>
  <c r="CI1519" i="32"/>
  <c r="DA1519" i="32" s="1"/>
  <c r="CI1520" i="32"/>
  <c r="DA1520" i="32" s="1"/>
  <c r="CI1521" i="32"/>
  <c r="DA1521" i="32" s="1"/>
  <c r="CI1522" i="32"/>
  <c r="DA1522" i="32" s="1"/>
  <c r="CI1523" i="32"/>
  <c r="DA1523" i="32" s="1"/>
  <c r="CI1524" i="32"/>
  <c r="DA1524" i="32" s="1"/>
  <c r="CI1525" i="32"/>
  <c r="DA1525" i="32" s="1"/>
  <c r="CI1526" i="32"/>
  <c r="DA1526" i="32" s="1"/>
  <c r="CI1527" i="32"/>
  <c r="DA1527" i="32" s="1"/>
  <c r="CI1528" i="32"/>
  <c r="DA1528" i="32" s="1"/>
  <c r="CI1529" i="32"/>
  <c r="DA1529" i="32" s="1"/>
  <c r="CI1530" i="32"/>
  <c r="DA1530" i="32" s="1"/>
  <c r="CI1531" i="32"/>
  <c r="DA1531" i="32" s="1"/>
  <c r="CI1532" i="32"/>
  <c r="DA1532" i="32" s="1"/>
  <c r="CI1533" i="32"/>
  <c r="DA1533" i="32" s="1"/>
  <c r="CI1534" i="32"/>
  <c r="DA1534" i="32" s="1"/>
  <c r="CI1535" i="32"/>
  <c r="DA1535" i="32" s="1"/>
  <c r="CI1536" i="32"/>
  <c r="DA1536" i="32" s="1"/>
  <c r="CI1537" i="32"/>
  <c r="DA1537" i="32" s="1"/>
  <c r="CI1538" i="32"/>
  <c r="DA1538" i="32" s="1"/>
  <c r="CI1539" i="32"/>
  <c r="DA1539" i="32" s="1"/>
  <c r="CI1540" i="32"/>
  <c r="DA1540" i="32" s="1"/>
  <c r="CI1541" i="32"/>
  <c r="DA1541" i="32" s="1"/>
  <c r="CI1542" i="32"/>
  <c r="DA1542" i="32" s="1"/>
  <c r="CI1543" i="32"/>
  <c r="DA1543" i="32" s="1"/>
  <c r="CI1544" i="32"/>
  <c r="DA1544" i="32" s="1"/>
  <c r="CI1545" i="32"/>
  <c r="DA1545" i="32" s="1"/>
  <c r="CI1546" i="32"/>
  <c r="DA1546" i="32" s="1"/>
  <c r="CI1547" i="32"/>
  <c r="DA1547" i="32" s="1"/>
  <c r="CI1548" i="32"/>
  <c r="DA1548" i="32" s="1"/>
  <c r="CI1549" i="32"/>
  <c r="DA1549" i="32" s="1"/>
  <c r="CI1550" i="32"/>
  <c r="DA1550" i="32" s="1"/>
  <c r="CI1551" i="32"/>
  <c r="DA1551" i="32" s="1"/>
  <c r="CI1552" i="32"/>
  <c r="DA1552" i="32" s="1"/>
  <c r="CI1553" i="32"/>
  <c r="DA1553" i="32" s="1"/>
  <c r="CI1554" i="32"/>
  <c r="DA1554" i="32" s="1"/>
  <c r="CI1555" i="32"/>
  <c r="DA1555" i="32" s="1"/>
  <c r="CI1556" i="32"/>
  <c r="DA1556" i="32" s="1"/>
  <c r="CI1557" i="32"/>
  <c r="DA1557" i="32" s="1"/>
  <c r="CI1558" i="32"/>
  <c r="DA1558" i="32" s="1"/>
  <c r="CI1559" i="32"/>
  <c r="DA1559" i="32" s="1"/>
  <c r="CI1560" i="32"/>
  <c r="DA1560" i="32" s="1"/>
  <c r="CI1561" i="32"/>
  <c r="DA1561" i="32" s="1"/>
  <c r="CI1562" i="32"/>
  <c r="DA1562" i="32" s="1"/>
  <c r="CI1563" i="32"/>
  <c r="DA1563" i="32" s="1"/>
  <c r="CI1564" i="32"/>
  <c r="DA1564" i="32" s="1"/>
  <c r="CI1565" i="32"/>
  <c r="DA1565" i="32" s="1"/>
  <c r="CI1566" i="32"/>
  <c r="DA1566" i="32" s="1"/>
  <c r="CI1567" i="32"/>
  <c r="DA1567" i="32" s="1"/>
  <c r="CI1568" i="32"/>
  <c r="DA1568" i="32" s="1"/>
  <c r="CI1569" i="32"/>
  <c r="DA1569" i="32" s="1"/>
  <c r="CI1570" i="32"/>
  <c r="DA1570" i="32" s="1"/>
  <c r="CI1571" i="32"/>
  <c r="DA1571" i="32" s="1"/>
  <c r="CI1572" i="32"/>
  <c r="DA1572" i="32" s="1"/>
  <c r="CI1573" i="32"/>
  <c r="DA1573" i="32" s="1"/>
  <c r="CI1574" i="32"/>
  <c r="DA1574" i="32" s="1"/>
  <c r="CI1575" i="32"/>
  <c r="DA1575" i="32" s="1"/>
  <c r="CI1576" i="32"/>
  <c r="DA1576" i="32" s="1"/>
  <c r="CI1577" i="32"/>
  <c r="DA1577" i="32" s="1"/>
  <c r="CI1578" i="32"/>
  <c r="DA1578" i="32" s="1"/>
  <c r="CI1579" i="32"/>
  <c r="DA1579" i="32" s="1"/>
  <c r="CI1580" i="32"/>
  <c r="DA1580" i="32" s="1"/>
  <c r="CI1581" i="32"/>
  <c r="DA1581" i="32" s="1"/>
  <c r="CI1582" i="32"/>
  <c r="DA1582" i="32" s="1"/>
  <c r="CI1583" i="32"/>
  <c r="DA1583" i="32" s="1"/>
  <c r="CI1584" i="32"/>
  <c r="DA1584" i="32" s="1"/>
  <c r="CI1585" i="32"/>
  <c r="DA1585" i="32" s="1"/>
  <c r="CI1586" i="32"/>
  <c r="DA1586" i="32" s="1"/>
  <c r="CI1587" i="32"/>
  <c r="DA1587" i="32" s="1"/>
  <c r="CI1588" i="32"/>
  <c r="DA1588" i="32" s="1"/>
  <c r="CI1589" i="32"/>
  <c r="DA1589" i="32" s="1"/>
  <c r="CI1590" i="32"/>
  <c r="DA1590" i="32" s="1"/>
  <c r="CI1591" i="32"/>
  <c r="DA1591" i="32" s="1"/>
  <c r="CI1592" i="32"/>
  <c r="DA1592" i="32" s="1"/>
  <c r="CI1593" i="32"/>
  <c r="DA1593" i="32" s="1"/>
  <c r="CI1594" i="32"/>
  <c r="DA1594" i="32" s="1"/>
  <c r="CI1595" i="32"/>
  <c r="DA1595" i="32" s="1"/>
  <c r="CI1596" i="32"/>
  <c r="DA1596" i="32" s="1"/>
  <c r="CI1597" i="32"/>
  <c r="DA1597" i="32" s="1"/>
  <c r="CI1598" i="32"/>
  <c r="DA1598" i="32" s="1"/>
  <c r="CI1599" i="32"/>
  <c r="DA1599" i="32" s="1"/>
  <c r="CI1600" i="32"/>
  <c r="DA1600" i="32" s="1"/>
  <c r="CI1601" i="32"/>
  <c r="DA1601" i="32" s="1"/>
  <c r="CI1602" i="32"/>
  <c r="DA1602" i="32" s="1"/>
  <c r="CI1603" i="32"/>
  <c r="DA1603" i="32" s="1"/>
  <c r="CI1604" i="32"/>
  <c r="DA1604" i="32" s="1"/>
  <c r="CI1605" i="32"/>
  <c r="DA1605" i="32" s="1"/>
  <c r="CI1606" i="32"/>
  <c r="DA1606" i="32" s="1"/>
  <c r="CI1607" i="32"/>
  <c r="DA1607" i="32" s="1"/>
  <c r="CI1608" i="32"/>
  <c r="DA1608" i="32" s="1"/>
  <c r="CI1609" i="32"/>
  <c r="DA1609" i="32" s="1"/>
  <c r="CI1610" i="32"/>
  <c r="DA1610" i="32" s="1"/>
  <c r="CI1611" i="32"/>
  <c r="DA1611" i="32" s="1"/>
  <c r="CI1612" i="32"/>
  <c r="DA1612" i="32" s="1"/>
  <c r="CI1613" i="32"/>
  <c r="DA1613" i="32" s="1"/>
  <c r="CI1614" i="32"/>
  <c r="DA1614" i="32" s="1"/>
  <c r="CI1615" i="32"/>
  <c r="DA1615" i="32" s="1"/>
  <c r="CI1616" i="32"/>
  <c r="DA1616" i="32" s="1"/>
  <c r="CI1617" i="32"/>
  <c r="DA1617" i="32" s="1"/>
  <c r="CI1618" i="32"/>
  <c r="DA1618" i="32" s="1"/>
  <c r="CI1619" i="32"/>
  <c r="DA1619" i="32" s="1"/>
  <c r="CI1620" i="32"/>
  <c r="DA1620" i="32" s="1"/>
  <c r="CI1621" i="32"/>
  <c r="DA1621" i="32" s="1"/>
  <c r="CI1622" i="32"/>
  <c r="DA1622" i="32" s="1"/>
  <c r="CI1623" i="32"/>
  <c r="DA1623" i="32" s="1"/>
  <c r="CI1624" i="32"/>
  <c r="DA1624" i="32" s="1"/>
  <c r="CI1625" i="32"/>
  <c r="DA1625" i="32" s="1"/>
  <c r="CI1626" i="32"/>
  <c r="DA1626" i="32" s="1"/>
  <c r="CI1627" i="32"/>
  <c r="DA1627" i="32" s="1"/>
  <c r="CI1628" i="32"/>
  <c r="DA1628" i="32" s="1"/>
  <c r="CI1629" i="32"/>
  <c r="DA1629" i="32" s="1"/>
  <c r="CI1630" i="32"/>
  <c r="DA1630" i="32" s="1"/>
  <c r="CI1631" i="32"/>
  <c r="DA1631" i="32" s="1"/>
  <c r="CI1632" i="32"/>
  <c r="DA1632" i="32" s="1"/>
  <c r="CI1633" i="32"/>
  <c r="DA1633" i="32" s="1"/>
  <c r="CI1634" i="32"/>
  <c r="DA1634" i="32" s="1"/>
  <c r="CI1635" i="32"/>
  <c r="DA1635" i="32" s="1"/>
  <c r="CI1636" i="32"/>
  <c r="DA1636" i="32" s="1"/>
  <c r="CI1637" i="32"/>
  <c r="DA1637" i="32" s="1"/>
  <c r="CI1638" i="32"/>
  <c r="DA1638" i="32" s="1"/>
  <c r="CI1639" i="32"/>
  <c r="DA1639" i="32" s="1"/>
  <c r="CI1640" i="32"/>
  <c r="DA1640" i="32" s="1"/>
  <c r="CI1641" i="32"/>
  <c r="DA1641" i="32" s="1"/>
  <c r="CI1642" i="32"/>
  <c r="DA1642" i="32" s="1"/>
  <c r="CI1643" i="32"/>
  <c r="DA1643" i="32" s="1"/>
  <c r="CI1644" i="32"/>
  <c r="DA1644" i="32" s="1"/>
  <c r="CI1645" i="32"/>
  <c r="DA1645" i="32" s="1"/>
  <c r="CI1646" i="32"/>
  <c r="DA1646" i="32" s="1"/>
  <c r="CI1647" i="32"/>
  <c r="DA1647" i="32" s="1"/>
  <c r="CI1648" i="32"/>
  <c r="DA1648" i="32" s="1"/>
  <c r="CI1649" i="32"/>
  <c r="DA1649" i="32" s="1"/>
  <c r="CI1650" i="32"/>
  <c r="DA1650" i="32" s="1"/>
  <c r="CI1651" i="32"/>
  <c r="DA1651" i="32" s="1"/>
  <c r="CI1652" i="32"/>
  <c r="DA1652" i="32" s="1"/>
  <c r="CI1653" i="32"/>
  <c r="DA1653" i="32" s="1"/>
  <c r="CI1654" i="32"/>
  <c r="DA1654" i="32" s="1"/>
  <c r="CI1655" i="32"/>
  <c r="DA1655" i="32" s="1"/>
  <c r="CI1656" i="32"/>
  <c r="DA1656" i="32" s="1"/>
  <c r="CI1657" i="32"/>
  <c r="DA1657" i="32" s="1"/>
  <c r="CI1658" i="32"/>
  <c r="DA1658" i="32" s="1"/>
  <c r="CI1659" i="32"/>
  <c r="DA1659" i="32" s="1"/>
  <c r="CI1660" i="32"/>
  <c r="DA1660" i="32" s="1"/>
  <c r="CI1661" i="32"/>
  <c r="DA1661" i="32" s="1"/>
  <c r="CI1662" i="32"/>
  <c r="DA1662" i="32" s="1"/>
  <c r="CI1663" i="32"/>
  <c r="DA1663" i="32" s="1"/>
  <c r="CI1664" i="32"/>
  <c r="DA1664" i="32" s="1"/>
  <c r="CI1665" i="32"/>
  <c r="DA1665" i="32" s="1"/>
  <c r="CI1666" i="32"/>
  <c r="DA1666" i="32" s="1"/>
  <c r="CI1667" i="32"/>
  <c r="DA1667" i="32" s="1"/>
  <c r="CI1668" i="32"/>
  <c r="DA1668" i="32" s="1"/>
  <c r="CI1669" i="32"/>
  <c r="DA1669" i="32" s="1"/>
  <c r="CI1670" i="32"/>
  <c r="DA1670" i="32" s="1"/>
  <c r="CI1671" i="32"/>
  <c r="DA1671" i="32" s="1"/>
  <c r="CI1672" i="32"/>
  <c r="DA1672" i="32" s="1"/>
  <c r="CI1673" i="32"/>
  <c r="DA1673" i="32" s="1"/>
  <c r="CI1674" i="32"/>
  <c r="DA1674" i="32" s="1"/>
  <c r="CI1675" i="32"/>
  <c r="DA1675" i="32" s="1"/>
  <c r="CI1676" i="32"/>
  <c r="DA1676" i="32" s="1"/>
  <c r="CI1677" i="32"/>
  <c r="DA1677" i="32" s="1"/>
  <c r="CI1678" i="32"/>
  <c r="DA1678" i="32" s="1"/>
  <c r="CI1679" i="32"/>
  <c r="DA1679" i="32" s="1"/>
  <c r="CI1680" i="32"/>
  <c r="DA1680" i="32" s="1"/>
  <c r="CI1681" i="32"/>
  <c r="DA1681" i="32" s="1"/>
  <c r="CI1682" i="32"/>
  <c r="DA1682" i="32" s="1"/>
  <c r="CI1683" i="32"/>
  <c r="DA1683" i="32" s="1"/>
  <c r="CI1684" i="32"/>
  <c r="DA1684" i="32" s="1"/>
  <c r="CI1685" i="32"/>
  <c r="DA1685" i="32" s="1"/>
  <c r="CI1686" i="32"/>
  <c r="DA1686" i="32" s="1"/>
  <c r="CI1687" i="32"/>
  <c r="DA1687" i="32" s="1"/>
  <c r="CI1688" i="32"/>
  <c r="DA1688" i="32" s="1"/>
  <c r="CI1689" i="32"/>
  <c r="DA1689" i="32" s="1"/>
  <c r="CI1690" i="32"/>
  <c r="DA1690" i="32" s="1"/>
  <c r="CI1691" i="32"/>
  <c r="DA1691" i="32" s="1"/>
  <c r="CI1692" i="32"/>
  <c r="DA1692" i="32" s="1"/>
  <c r="CI1693" i="32"/>
  <c r="DA1693" i="32" s="1"/>
  <c r="CI1694" i="32"/>
  <c r="DA1694" i="32" s="1"/>
  <c r="CI1695" i="32"/>
  <c r="DA1695" i="32" s="1"/>
  <c r="CI1696" i="32"/>
  <c r="DA1696" i="32" s="1"/>
  <c r="CI1697" i="32"/>
  <c r="DA1697" i="32" s="1"/>
  <c r="CI1698" i="32"/>
  <c r="DA1698" i="32" s="1"/>
  <c r="CI1699" i="32"/>
  <c r="DA1699" i="32" s="1"/>
  <c r="CI1700" i="32"/>
  <c r="DA1700" i="32" s="1"/>
  <c r="CI1701" i="32"/>
  <c r="DA1701" i="32" s="1"/>
  <c r="CI1702" i="32"/>
  <c r="DA1702" i="32" s="1"/>
  <c r="CI1703" i="32"/>
  <c r="DA1703" i="32" s="1"/>
  <c r="CI1704" i="32"/>
  <c r="DA1704" i="32" s="1"/>
  <c r="CI1705" i="32"/>
  <c r="DA1705" i="32" s="1"/>
  <c r="CI1706" i="32"/>
  <c r="DA1706" i="32" s="1"/>
  <c r="CI1707" i="32"/>
  <c r="DA1707" i="32" s="1"/>
  <c r="CI1708" i="32"/>
  <c r="DA1708" i="32" s="1"/>
  <c r="CI1709" i="32"/>
  <c r="DA1709" i="32" s="1"/>
  <c r="CI1710" i="32"/>
  <c r="DA1710" i="32" s="1"/>
  <c r="CI1711" i="32"/>
  <c r="DA1711" i="32" s="1"/>
  <c r="CI1712" i="32"/>
  <c r="DA1712" i="32" s="1"/>
  <c r="CI1713" i="32"/>
  <c r="DA1713" i="32" s="1"/>
  <c r="CI1714" i="32"/>
  <c r="DA1714" i="32" s="1"/>
  <c r="CI1715" i="32"/>
  <c r="DA1715" i="32" s="1"/>
  <c r="CI1716" i="32"/>
  <c r="DA1716" i="32" s="1"/>
  <c r="CI1717" i="32"/>
  <c r="DA1717" i="32" s="1"/>
  <c r="CI1718" i="32"/>
  <c r="DA1718" i="32" s="1"/>
  <c r="CI1719" i="32"/>
  <c r="DA1719" i="32" s="1"/>
  <c r="CI1720" i="32"/>
  <c r="DA1720" i="32" s="1"/>
  <c r="CI1721" i="32"/>
  <c r="DA1721" i="32" s="1"/>
  <c r="CI1722" i="32"/>
  <c r="DA1722" i="32" s="1"/>
  <c r="CI1723" i="32"/>
  <c r="DA1723" i="32" s="1"/>
  <c r="CI1724" i="32"/>
  <c r="DA1724" i="32" s="1"/>
  <c r="CI1725" i="32"/>
  <c r="DA1725" i="32" s="1"/>
  <c r="CI1726" i="32"/>
  <c r="DA1726" i="32" s="1"/>
  <c r="CI1727" i="32"/>
  <c r="DA1727" i="32" s="1"/>
  <c r="CI1728" i="32"/>
  <c r="DA1728" i="32" s="1"/>
  <c r="CI1729" i="32"/>
  <c r="DA1729" i="32" s="1"/>
  <c r="CI1730" i="32"/>
  <c r="DA1730" i="32" s="1"/>
  <c r="CI1731" i="32"/>
  <c r="DA1731" i="32" s="1"/>
  <c r="CI1732" i="32"/>
  <c r="DA1732" i="32" s="1"/>
  <c r="CI1733" i="32"/>
  <c r="DA1733" i="32" s="1"/>
  <c r="CI1734" i="32"/>
  <c r="DA1734" i="32" s="1"/>
  <c r="CI1735" i="32"/>
  <c r="DA1735" i="32" s="1"/>
  <c r="CI1736" i="32"/>
  <c r="DA1736" i="32" s="1"/>
  <c r="CI1737" i="32"/>
  <c r="DA1737" i="32" s="1"/>
  <c r="CI1738" i="32"/>
  <c r="DA1738" i="32" s="1"/>
  <c r="CI1739" i="32"/>
  <c r="DA1739" i="32" s="1"/>
  <c r="CI1740" i="32"/>
  <c r="DA1740" i="32" s="1"/>
  <c r="CI1741" i="32"/>
  <c r="DA1741" i="32" s="1"/>
  <c r="CI1742" i="32"/>
  <c r="DA1742" i="32" s="1"/>
  <c r="CI1743" i="32"/>
  <c r="DA1743" i="32" s="1"/>
  <c r="CI1744" i="32"/>
  <c r="DA1744" i="32" s="1"/>
  <c r="CI1745" i="32"/>
  <c r="DA1745" i="32" s="1"/>
  <c r="CI1746" i="32"/>
  <c r="DA1746" i="32" s="1"/>
  <c r="CI1747" i="32"/>
  <c r="DA1747" i="32" s="1"/>
  <c r="CI1748" i="32"/>
  <c r="DA1748" i="32" s="1"/>
  <c r="CI1749" i="32"/>
  <c r="DA1749" i="32" s="1"/>
  <c r="CI1750" i="32"/>
  <c r="DA1750" i="32" s="1"/>
  <c r="CI1751" i="32"/>
  <c r="DA1751" i="32" s="1"/>
  <c r="CI1752" i="32"/>
  <c r="DA1752" i="32" s="1"/>
  <c r="CI1753" i="32"/>
  <c r="DA1753" i="32" s="1"/>
  <c r="CI1754" i="32"/>
  <c r="DA1754" i="32" s="1"/>
  <c r="CI1755" i="32"/>
  <c r="DA1755" i="32" s="1"/>
  <c r="CI1756" i="32"/>
  <c r="DA1756" i="32" s="1"/>
  <c r="CI1757" i="32"/>
  <c r="DA1757" i="32" s="1"/>
  <c r="CI1758" i="32"/>
  <c r="DA1758" i="32" s="1"/>
  <c r="CI1759" i="32"/>
  <c r="DA1759" i="32" s="1"/>
  <c r="CI1760" i="32"/>
  <c r="DA1760" i="32" s="1"/>
  <c r="CI1761" i="32"/>
  <c r="DA1761" i="32" s="1"/>
  <c r="CI1762" i="32"/>
  <c r="DA1762" i="32" s="1"/>
  <c r="CI1763" i="32"/>
  <c r="DA1763" i="32" s="1"/>
  <c r="CI1764" i="32"/>
  <c r="DA1764" i="32" s="1"/>
  <c r="CI1765" i="32"/>
  <c r="DA1765" i="32" s="1"/>
  <c r="CI1766" i="32"/>
  <c r="DA1766" i="32" s="1"/>
  <c r="CI1767" i="32"/>
  <c r="DA1767" i="32" s="1"/>
  <c r="CI1768" i="32"/>
  <c r="DA1768" i="32" s="1"/>
  <c r="CI1769" i="32"/>
  <c r="DA1769" i="32" s="1"/>
  <c r="CI1770" i="32"/>
  <c r="DA1770" i="32" s="1"/>
  <c r="CI1771" i="32"/>
  <c r="DA1771" i="32" s="1"/>
  <c r="CI1772" i="32"/>
  <c r="DA1772" i="32" s="1"/>
  <c r="CI1773" i="32"/>
  <c r="DA1773" i="32" s="1"/>
  <c r="CI1774" i="32"/>
  <c r="DA1774" i="32" s="1"/>
  <c r="CI1775" i="32"/>
  <c r="DA1775" i="32" s="1"/>
  <c r="CI1776" i="32"/>
  <c r="DA1776" i="32" s="1"/>
  <c r="CI1777" i="32"/>
  <c r="DA1777" i="32" s="1"/>
  <c r="CI1778" i="32"/>
  <c r="DA1778" i="32" s="1"/>
  <c r="CI1779" i="32"/>
  <c r="DA1779" i="32" s="1"/>
  <c r="CI1780" i="32"/>
  <c r="DA1780" i="32" s="1"/>
  <c r="CI1781" i="32"/>
  <c r="DA1781" i="32" s="1"/>
  <c r="CI1782" i="32"/>
  <c r="DA1782" i="32" s="1"/>
  <c r="CI1783" i="32"/>
  <c r="DA1783" i="32" s="1"/>
  <c r="CI1784" i="32"/>
  <c r="DA1784" i="32" s="1"/>
  <c r="CI1785" i="32"/>
  <c r="DA1785" i="32" s="1"/>
  <c r="CI1786" i="32"/>
  <c r="DA1786" i="32" s="1"/>
  <c r="CI1787" i="32"/>
  <c r="DA1787" i="32" s="1"/>
  <c r="CI1788" i="32"/>
  <c r="DA1788" i="32" s="1"/>
  <c r="CI1789" i="32"/>
  <c r="DA1789" i="32" s="1"/>
  <c r="CI1790" i="32"/>
  <c r="DA1790" i="32" s="1"/>
  <c r="CI1791" i="32"/>
  <c r="DA1791" i="32" s="1"/>
  <c r="CI1792" i="32"/>
  <c r="DA1792" i="32" s="1"/>
  <c r="CI1793" i="32"/>
  <c r="DA1793" i="32" s="1"/>
  <c r="CI1794" i="32"/>
  <c r="DA1794" i="32" s="1"/>
  <c r="CI1795" i="32"/>
  <c r="DA1795" i="32" s="1"/>
  <c r="CI1796" i="32"/>
  <c r="DA1796" i="32" s="1"/>
  <c r="CI1797" i="32"/>
  <c r="DA1797" i="32" s="1"/>
  <c r="CI1798" i="32"/>
  <c r="DA1798" i="32" s="1"/>
  <c r="CI1799" i="32"/>
  <c r="DA1799" i="32" s="1"/>
  <c r="CI1800" i="32"/>
  <c r="DA1800" i="32" s="1"/>
  <c r="CI1801" i="32"/>
  <c r="DA1801" i="32" s="1"/>
  <c r="CI1802" i="32"/>
  <c r="DA1802" i="32" s="1"/>
  <c r="CI1803" i="32"/>
  <c r="DA1803" i="32" s="1"/>
  <c r="CI1804" i="32"/>
  <c r="DA1804" i="32" s="1"/>
  <c r="CI1805" i="32"/>
  <c r="DA1805" i="32" s="1"/>
  <c r="CI1806" i="32"/>
  <c r="DA1806" i="32" s="1"/>
  <c r="CI1807" i="32"/>
  <c r="DA1807" i="32" s="1"/>
  <c r="CI1808" i="32"/>
  <c r="DA1808" i="32" s="1"/>
  <c r="CI1809" i="32"/>
  <c r="DA1809" i="32" s="1"/>
  <c r="CI1810" i="32"/>
  <c r="DA1810" i="32" s="1"/>
  <c r="CI1811" i="32"/>
  <c r="DA1811" i="32" s="1"/>
  <c r="CI1812" i="32"/>
  <c r="DA1812" i="32" s="1"/>
  <c r="CI1813" i="32"/>
  <c r="DA1813" i="32" s="1"/>
  <c r="CI1814" i="32"/>
  <c r="DA1814" i="32" s="1"/>
  <c r="CI1815" i="32"/>
  <c r="DA1815" i="32" s="1"/>
  <c r="CI1816" i="32"/>
  <c r="DA1816" i="32" s="1"/>
  <c r="CI1817" i="32"/>
  <c r="DA1817" i="32" s="1"/>
  <c r="CI1818" i="32"/>
  <c r="DA1818" i="32" s="1"/>
  <c r="CI1819" i="32"/>
  <c r="DA1819" i="32" s="1"/>
  <c r="CI1820" i="32"/>
  <c r="DA1820" i="32" s="1"/>
  <c r="CI1821" i="32"/>
  <c r="DA1821" i="32" s="1"/>
  <c r="CI1822" i="32"/>
  <c r="DA1822" i="32" s="1"/>
  <c r="CI1823" i="32"/>
  <c r="DA1823" i="32" s="1"/>
  <c r="CI1824" i="32"/>
  <c r="DA1824" i="32" s="1"/>
  <c r="CI1825" i="32"/>
  <c r="DA1825" i="32" s="1"/>
  <c r="CI1826" i="32"/>
  <c r="DA1826" i="32" s="1"/>
  <c r="CI1827" i="32"/>
  <c r="DA1827" i="32" s="1"/>
  <c r="CI1828" i="32"/>
  <c r="DA1828" i="32" s="1"/>
  <c r="CI1829" i="32"/>
  <c r="DA1829" i="32" s="1"/>
  <c r="CI1830" i="32"/>
  <c r="DA1830" i="32" s="1"/>
  <c r="CI1831" i="32"/>
  <c r="DA1831" i="32" s="1"/>
  <c r="CI1832" i="32"/>
  <c r="DA1832" i="32" s="1"/>
  <c r="CI1833" i="32"/>
  <c r="DA1833" i="32" s="1"/>
  <c r="CI1834" i="32"/>
  <c r="DA1834" i="32" s="1"/>
  <c r="CI1835" i="32"/>
  <c r="DA1835" i="32" s="1"/>
  <c r="CI1836" i="32"/>
  <c r="DA1836" i="32" s="1"/>
  <c r="CI1837" i="32"/>
  <c r="DA1837" i="32" s="1"/>
  <c r="CI1838" i="32"/>
  <c r="DA1838" i="32" s="1"/>
  <c r="CI1839" i="32"/>
  <c r="DA1839" i="32" s="1"/>
  <c r="CI1840" i="32"/>
  <c r="DA1840" i="32" s="1"/>
  <c r="CI1841" i="32"/>
  <c r="DA1841" i="32" s="1"/>
  <c r="CI1842" i="32"/>
  <c r="DA1842" i="32" s="1"/>
  <c r="CI1843" i="32"/>
  <c r="DA1843" i="32" s="1"/>
  <c r="CI1844" i="32"/>
  <c r="DA1844" i="32" s="1"/>
  <c r="CI1845" i="32"/>
  <c r="DA1845" i="32" s="1"/>
  <c r="CI1846" i="32"/>
  <c r="DA1846" i="32" s="1"/>
  <c r="CI1847" i="32"/>
  <c r="DA1847" i="32" s="1"/>
  <c r="CI1848" i="32"/>
  <c r="DA1848" i="32" s="1"/>
  <c r="CI1849" i="32"/>
  <c r="DA1849" i="32" s="1"/>
  <c r="CI1850" i="32"/>
  <c r="DA1850" i="32" s="1"/>
  <c r="CI1851" i="32"/>
  <c r="DA1851" i="32" s="1"/>
  <c r="CI1852" i="32"/>
  <c r="DA1852" i="32" s="1"/>
  <c r="CI1853" i="32"/>
  <c r="DA1853" i="32" s="1"/>
  <c r="CI1854" i="32"/>
  <c r="DA1854" i="32" s="1"/>
  <c r="CI1855" i="32"/>
  <c r="DA1855" i="32" s="1"/>
  <c r="CI1856" i="32"/>
  <c r="DA1856" i="32" s="1"/>
  <c r="CI1857" i="32"/>
  <c r="DA1857" i="32" s="1"/>
  <c r="CI1858" i="32"/>
  <c r="DA1858" i="32" s="1"/>
  <c r="CI1859" i="32"/>
  <c r="DA1859" i="32" s="1"/>
  <c r="CI1860" i="32"/>
  <c r="DA1860" i="32" s="1"/>
  <c r="CI1861" i="32"/>
  <c r="DA1861" i="32" s="1"/>
  <c r="CI1862" i="32"/>
  <c r="DA1862" i="32" s="1"/>
  <c r="CI1863" i="32"/>
  <c r="DA1863" i="32" s="1"/>
  <c r="CI1864" i="32"/>
  <c r="DA1864" i="32" s="1"/>
  <c r="CI1865" i="32"/>
  <c r="DA1865" i="32" s="1"/>
  <c r="CI1866" i="32"/>
  <c r="DA1866" i="32" s="1"/>
  <c r="CI1867" i="32"/>
  <c r="DA1867" i="32" s="1"/>
  <c r="CI1868" i="32"/>
  <c r="DA1868" i="32" s="1"/>
  <c r="CI1869" i="32"/>
  <c r="DA1869" i="32" s="1"/>
  <c r="CI1870" i="32"/>
  <c r="DA1870" i="32" s="1"/>
  <c r="CI1871" i="32"/>
  <c r="DA1871" i="32" s="1"/>
  <c r="CI1872" i="32"/>
  <c r="DA1872" i="32" s="1"/>
  <c r="CI1873" i="32"/>
  <c r="DA1873" i="32" s="1"/>
  <c r="CI1874" i="32"/>
  <c r="DA1874" i="32" s="1"/>
  <c r="CI1875" i="32"/>
  <c r="DA1875" i="32" s="1"/>
  <c r="CI1876" i="32"/>
  <c r="DA1876" i="32" s="1"/>
  <c r="CI1877" i="32"/>
  <c r="DA1877" i="32" s="1"/>
  <c r="CI1878" i="32"/>
  <c r="DA1878" i="32" s="1"/>
  <c r="CI1879" i="32"/>
  <c r="DA1879" i="32" s="1"/>
  <c r="CI1880" i="32"/>
  <c r="DA1880" i="32" s="1"/>
  <c r="CI1881" i="32"/>
  <c r="DA1881" i="32" s="1"/>
  <c r="CI1882" i="32"/>
  <c r="DA1882" i="32" s="1"/>
  <c r="CI1883" i="32"/>
  <c r="DA1883" i="32" s="1"/>
  <c r="CI1884" i="32"/>
  <c r="DA1884" i="32" s="1"/>
  <c r="CI1885" i="32"/>
  <c r="DA1885" i="32" s="1"/>
  <c r="CI1886" i="32"/>
  <c r="DA1886" i="32" s="1"/>
  <c r="CI1887" i="32"/>
  <c r="DA1887" i="32" s="1"/>
  <c r="CI1888" i="32"/>
  <c r="DA1888" i="32" s="1"/>
  <c r="CI1889" i="32"/>
  <c r="DA1889" i="32" s="1"/>
  <c r="CI1890" i="32"/>
  <c r="DA1890" i="32" s="1"/>
  <c r="CI1891" i="32"/>
  <c r="DA1891" i="32" s="1"/>
  <c r="CI1892" i="32"/>
  <c r="DA1892" i="32" s="1"/>
  <c r="CI1893" i="32"/>
  <c r="DA1893" i="32" s="1"/>
  <c r="CI1894" i="32"/>
  <c r="DA1894" i="32" s="1"/>
  <c r="CI1895" i="32"/>
  <c r="DA1895" i="32" s="1"/>
  <c r="CI1896" i="32"/>
  <c r="DA1896" i="32" s="1"/>
  <c r="CI1897" i="32"/>
  <c r="DA1897" i="32" s="1"/>
  <c r="CI1898" i="32"/>
  <c r="DA1898" i="32" s="1"/>
  <c r="CI1899" i="32"/>
  <c r="DA1899" i="32" s="1"/>
  <c r="CI1900" i="32"/>
  <c r="DA1900" i="32" s="1"/>
  <c r="CI1901" i="32"/>
  <c r="DA1901" i="32" s="1"/>
  <c r="CI1902" i="32"/>
  <c r="DA1902" i="32" s="1"/>
  <c r="CI1903" i="32"/>
  <c r="DA1903" i="32" s="1"/>
  <c r="CI1904" i="32"/>
  <c r="DA1904" i="32" s="1"/>
  <c r="CI1905" i="32"/>
  <c r="DA1905" i="32" s="1"/>
  <c r="CI1906" i="32"/>
  <c r="DA1906" i="32" s="1"/>
  <c r="CI1907" i="32"/>
  <c r="DA1907" i="32" s="1"/>
  <c r="CI1908" i="32"/>
  <c r="DA1908" i="32" s="1"/>
  <c r="CI1909" i="32"/>
  <c r="DA1909" i="32" s="1"/>
  <c r="CI1910" i="32"/>
  <c r="DA1910" i="32" s="1"/>
  <c r="CI1911" i="32"/>
  <c r="DA1911" i="32" s="1"/>
  <c r="CI1912" i="32"/>
  <c r="DA1912" i="32" s="1"/>
  <c r="CI1913" i="32"/>
  <c r="DA1913" i="32" s="1"/>
  <c r="CI1914" i="32"/>
  <c r="DA1914" i="32" s="1"/>
  <c r="CI1915" i="32"/>
  <c r="DA1915" i="32" s="1"/>
  <c r="CI1916" i="32"/>
  <c r="DA1916" i="32" s="1"/>
  <c r="CI1917" i="32"/>
  <c r="DA1917" i="32" s="1"/>
  <c r="CI1918" i="32"/>
  <c r="DA1918" i="32" s="1"/>
  <c r="CI1919" i="32"/>
  <c r="DA1919" i="32" s="1"/>
  <c r="CI1920" i="32"/>
  <c r="DA1920" i="32" s="1"/>
  <c r="CI1921" i="32"/>
  <c r="DA1921" i="32" s="1"/>
  <c r="CI1922" i="32"/>
  <c r="DA1922" i="32" s="1"/>
  <c r="CI1923" i="32"/>
  <c r="DA1923" i="32" s="1"/>
  <c r="CI1924" i="32"/>
  <c r="DA1924" i="32" s="1"/>
  <c r="CI1925" i="32"/>
  <c r="DA1925" i="32" s="1"/>
  <c r="CI1926" i="32"/>
  <c r="DA1926" i="32" s="1"/>
  <c r="CI1927" i="32"/>
  <c r="DA1927" i="32" s="1"/>
  <c r="CI1928" i="32"/>
  <c r="DA1928" i="32" s="1"/>
  <c r="CI1929" i="32"/>
  <c r="DA1929" i="32" s="1"/>
  <c r="CI1930" i="32"/>
  <c r="DA1930" i="32" s="1"/>
  <c r="CI1931" i="32"/>
  <c r="DA1931" i="32" s="1"/>
  <c r="CI1932" i="32"/>
  <c r="DA1932" i="32" s="1"/>
  <c r="CI1933" i="32"/>
  <c r="DA1933" i="32" s="1"/>
  <c r="CI1934" i="32"/>
  <c r="DA1934" i="32" s="1"/>
  <c r="CI1935" i="32"/>
  <c r="DA1935" i="32" s="1"/>
  <c r="CI1936" i="32"/>
  <c r="DA1936" i="32" s="1"/>
  <c r="CI1937" i="32"/>
  <c r="DA1937" i="32" s="1"/>
  <c r="CI1938" i="32"/>
  <c r="DA1938" i="32" s="1"/>
  <c r="CI1939" i="32"/>
  <c r="DA1939" i="32" s="1"/>
  <c r="CI1940" i="32"/>
  <c r="DA1940" i="32" s="1"/>
  <c r="CI1941" i="32"/>
  <c r="DA1941" i="32" s="1"/>
  <c r="CI1942" i="32"/>
  <c r="DA1942" i="32" s="1"/>
  <c r="CI1943" i="32"/>
  <c r="DA1943" i="32" s="1"/>
  <c r="CI1944" i="32"/>
  <c r="DA1944" i="32" s="1"/>
  <c r="CI1945" i="32"/>
  <c r="DA1945" i="32" s="1"/>
  <c r="CI1946" i="32"/>
  <c r="DA1946" i="32" s="1"/>
  <c r="CI1947" i="32"/>
  <c r="DA1947" i="32" s="1"/>
  <c r="CI1948" i="32"/>
  <c r="DA1948" i="32" s="1"/>
  <c r="CI1949" i="32"/>
  <c r="DA1949" i="32" s="1"/>
  <c r="CI1950" i="32"/>
  <c r="DA1950" i="32" s="1"/>
  <c r="CI1951" i="32"/>
  <c r="DA1951" i="32" s="1"/>
  <c r="CI1952" i="32"/>
  <c r="DA1952" i="32" s="1"/>
  <c r="CI1953" i="32"/>
  <c r="DA1953" i="32" s="1"/>
  <c r="CI1954" i="32"/>
  <c r="DA1954" i="32" s="1"/>
  <c r="CI1955" i="32"/>
  <c r="DA1955" i="32" s="1"/>
  <c r="CI1956" i="32"/>
  <c r="DA1956" i="32" s="1"/>
  <c r="CI1957" i="32"/>
  <c r="DA1957" i="32" s="1"/>
  <c r="CI1958" i="32"/>
  <c r="DA1958" i="32" s="1"/>
  <c r="CI1959" i="32"/>
  <c r="DA1959" i="32" s="1"/>
  <c r="CI1960" i="32"/>
  <c r="DA1960" i="32" s="1"/>
  <c r="CI1961" i="32"/>
  <c r="DA1961" i="32" s="1"/>
  <c r="CI1962" i="32"/>
  <c r="DA1962" i="32" s="1"/>
  <c r="CI1963" i="32"/>
  <c r="DA1963" i="32" s="1"/>
  <c r="CI1964" i="32"/>
  <c r="DA1964" i="32" s="1"/>
  <c r="CI1965" i="32"/>
  <c r="DA1965" i="32" s="1"/>
  <c r="CI1966" i="32"/>
  <c r="DA1966" i="32" s="1"/>
  <c r="CI1967" i="32"/>
  <c r="DA1967" i="32" s="1"/>
  <c r="CI1968" i="32"/>
  <c r="DA1968" i="32" s="1"/>
  <c r="CI1969" i="32"/>
  <c r="DA1969" i="32" s="1"/>
  <c r="CI1970" i="32"/>
  <c r="DA1970" i="32" s="1"/>
  <c r="CI1971" i="32"/>
  <c r="DA1971" i="32" s="1"/>
  <c r="CI1972" i="32"/>
  <c r="DA1972" i="32" s="1"/>
  <c r="CI1973" i="32"/>
  <c r="DA1973" i="32" s="1"/>
  <c r="CI1974" i="32"/>
  <c r="DA1974" i="32" s="1"/>
  <c r="CI1975" i="32"/>
  <c r="DA1975" i="32" s="1"/>
  <c r="CI1976" i="32"/>
  <c r="DA1976" i="32" s="1"/>
  <c r="CI1977" i="32"/>
  <c r="DA1977" i="32" s="1"/>
  <c r="CI1978" i="32"/>
  <c r="DA1978" i="32" s="1"/>
  <c r="CI1979" i="32"/>
  <c r="DA1979" i="32" s="1"/>
  <c r="CI1980" i="32"/>
  <c r="DA1980" i="32" s="1"/>
  <c r="CI1981" i="32"/>
  <c r="DA1981" i="32" s="1"/>
  <c r="CI1982" i="32"/>
  <c r="DA1982" i="32" s="1"/>
  <c r="CI1983" i="32"/>
  <c r="DA1983" i="32" s="1"/>
  <c r="CI1984" i="32"/>
  <c r="DA1984" i="32" s="1"/>
  <c r="CI1985" i="32"/>
  <c r="DA1985" i="32" s="1"/>
  <c r="CI1986" i="32"/>
  <c r="DA1986" i="32" s="1"/>
  <c r="CI1987" i="32"/>
  <c r="DA1987" i="32" s="1"/>
  <c r="CI1988" i="32"/>
  <c r="DA1988" i="32" s="1"/>
  <c r="CI1989" i="32"/>
  <c r="DA1989" i="32" s="1"/>
  <c r="CI1990" i="32"/>
  <c r="DA1990" i="32" s="1"/>
  <c r="CI1991" i="32"/>
  <c r="DA1991" i="32" s="1"/>
  <c r="CI1992" i="32"/>
  <c r="DA1992" i="32" s="1"/>
  <c r="CI1993" i="32"/>
  <c r="DA1993" i="32" s="1"/>
  <c r="CI1994" i="32"/>
  <c r="DA1994" i="32" s="1"/>
  <c r="CI1995" i="32"/>
  <c r="DA1995" i="32" s="1"/>
  <c r="CI1996" i="32"/>
  <c r="DA1996" i="32" s="1"/>
  <c r="CI1997" i="32"/>
  <c r="DA1997" i="32" s="1"/>
  <c r="CI1998" i="32"/>
  <c r="DA1998" i="32" s="1"/>
  <c r="CI1999" i="32"/>
  <c r="DA1999" i="32" s="1"/>
  <c r="CI2000" i="32"/>
  <c r="DA2000" i="32" s="1"/>
  <c r="CI2001" i="32"/>
  <c r="DA2001" i="32" s="1"/>
  <c r="CI2002" i="32"/>
  <c r="DA2002" i="32" s="1"/>
  <c r="CI2003" i="32"/>
  <c r="DA2003" i="32" s="1"/>
  <c r="CI2004" i="32"/>
  <c r="DA2004" i="32" s="1"/>
  <c r="CI2005" i="32"/>
  <c r="DA2005" i="32" s="1"/>
  <c r="CI2006" i="32"/>
  <c r="DA2006" i="32" s="1"/>
  <c r="CI2007" i="32"/>
  <c r="DA2007" i="32" s="1"/>
  <c r="CI2008" i="32"/>
  <c r="DA2008" i="32" s="1"/>
  <c r="CI2009" i="32"/>
  <c r="DA2009" i="32" s="1"/>
  <c r="CI2010" i="32"/>
  <c r="DA2010" i="32" s="1"/>
  <c r="CI2011" i="32"/>
  <c r="DA2011" i="32" s="1"/>
  <c r="CI2012" i="32"/>
  <c r="DA2012" i="32" s="1"/>
  <c r="CI2013" i="32"/>
  <c r="DA2013" i="32" s="1"/>
  <c r="CI2014" i="32"/>
  <c r="DA2014" i="32" s="1"/>
  <c r="CI2015" i="32"/>
  <c r="DA2015" i="32" s="1"/>
  <c r="CI2016" i="32"/>
  <c r="DA2016" i="32" s="1"/>
  <c r="CI2017" i="32"/>
  <c r="DA2017" i="32" s="1"/>
  <c r="CI2018" i="32"/>
  <c r="DA2018" i="32" s="1"/>
  <c r="CI2019" i="32"/>
  <c r="DA2019" i="32" s="1"/>
  <c r="CI2020" i="32"/>
  <c r="DA2020" i="32" s="1"/>
  <c r="CI2021" i="32"/>
  <c r="DA2021" i="32" s="1"/>
  <c r="CI2022" i="32"/>
  <c r="DA2022" i="32" s="1"/>
  <c r="CI2023" i="32"/>
  <c r="DA2023" i="32" s="1"/>
  <c r="CI2024" i="32"/>
  <c r="DA2024" i="32" s="1"/>
  <c r="CI2025" i="32"/>
  <c r="DA2025" i="32" s="1"/>
  <c r="CI2026" i="32"/>
  <c r="DA2026" i="32" s="1"/>
  <c r="CI2027" i="32"/>
  <c r="DA2027" i="32" s="1"/>
  <c r="CI2028" i="32"/>
  <c r="DA2028" i="32" s="1"/>
  <c r="CI2029" i="32"/>
  <c r="DA2029" i="32" s="1"/>
  <c r="CI2030" i="32"/>
  <c r="DA2030" i="32" s="1"/>
  <c r="CI2031" i="32"/>
  <c r="DA2031" i="32" s="1"/>
  <c r="CI2032" i="32"/>
  <c r="DA2032" i="32" s="1"/>
  <c r="CI2033" i="32"/>
  <c r="DA2033" i="32" s="1"/>
  <c r="CI2034" i="32"/>
  <c r="DA2034" i="32" s="1"/>
  <c r="CI2035" i="32"/>
  <c r="DA2035" i="32" s="1"/>
  <c r="CI2036" i="32"/>
  <c r="DA2036" i="32" s="1"/>
  <c r="CI2037" i="32"/>
  <c r="DA2037" i="32" s="1"/>
  <c r="CI2038" i="32"/>
  <c r="DA2038" i="32" s="1"/>
  <c r="CI2039" i="32"/>
  <c r="DA2039" i="32" s="1"/>
  <c r="CI2040" i="32"/>
  <c r="DA2040" i="32" s="1"/>
  <c r="CI2041" i="32"/>
  <c r="DA2041" i="32" s="1"/>
  <c r="CI2042" i="32"/>
  <c r="DA2042" i="32" s="1"/>
  <c r="CI2043" i="32"/>
  <c r="DA2043" i="32" s="1"/>
  <c r="CI2044" i="32"/>
  <c r="DA2044" i="32" s="1"/>
  <c r="CI2045" i="32"/>
  <c r="DA2045" i="32" s="1"/>
  <c r="CI2046" i="32"/>
  <c r="DA2046" i="32" s="1"/>
  <c r="CI2047" i="32"/>
  <c r="DA2047" i="32" s="1"/>
  <c r="CI2048" i="32"/>
  <c r="DA2048" i="32" s="1"/>
  <c r="CI2049" i="32"/>
  <c r="DA2049" i="32" s="1"/>
  <c r="CI2050" i="32"/>
  <c r="DA2050" i="32" s="1"/>
  <c r="CI2051" i="32"/>
  <c r="DA2051" i="32" s="1"/>
  <c r="CI2052" i="32"/>
  <c r="DA2052" i="32" s="1"/>
  <c r="CI2053" i="32"/>
  <c r="DA2053" i="32" s="1"/>
  <c r="CI2054" i="32"/>
  <c r="DA2054" i="32" s="1"/>
  <c r="CI2055" i="32"/>
  <c r="DA2055" i="32" s="1"/>
  <c r="CI2056" i="32"/>
  <c r="DA2056" i="32" s="1"/>
  <c r="CI2057" i="32"/>
  <c r="DA2057" i="32" s="1"/>
  <c r="CI2058" i="32"/>
  <c r="DA2058" i="32" s="1"/>
  <c r="CI2059" i="32"/>
  <c r="DA2059" i="32" s="1"/>
  <c r="CI2060" i="32"/>
  <c r="DA2060" i="32" s="1"/>
  <c r="CI2061" i="32"/>
  <c r="DA2061" i="32" s="1"/>
  <c r="CI2062" i="32"/>
  <c r="DA2062" i="32" s="1"/>
  <c r="CI2063" i="32"/>
  <c r="DA2063" i="32" s="1"/>
  <c r="CI2064" i="32"/>
  <c r="DA2064" i="32" s="1"/>
  <c r="CI2065" i="32"/>
  <c r="DA2065" i="32" s="1"/>
  <c r="CI2066" i="32"/>
  <c r="DA2066" i="32" s="1"/>
  <c r="CI2067" i="32"/>
  <c r="DA2067" i="32" s="1"/>
  <c r="CI2068" i="32"/>
  <c r="DA2068" i="32" s="1"/>
  <c r="CI2069" i="32"/>
  <c r="DA2069" i="32" s="1"/>
  <c r="CI2070" i="32"/>
  <c r="DA2070" i="32" s="1"/>
  <c r="CI2071" i="32"/>
  <c r="DA2071" i="32" s="1"/>
  <c r="CI2072" i="32"/>
  <c r="DA2072" i="32" s="1"/>
  <c r="CI2073" i="32"/>
  <c r="DA2073" i="32" s="1"/>
  <c r="CI2074" i="32"/>
  <c r="DA2074" i="32" s="1"/>
  <c r="CI2075" i="32"/>
  <c r="DA2075" i="32" s="1"/>
  <c r="CI2076" i="32"/>
  <c r="DA2076" i="32" s="1"/>
  <c r="CI2077" i="32"/>
  <c r="DA2077" i="32" s="1"/>
  <c r="CI2078" i="32"/>
  <c r="DA2078" i="32" s="1"/>
  <c r="CI2079" i="32"/>
  <c r="DA2079" i="32" s="1"/>
  <c r="CI2080" i="32"/>
  <c r="DA2080" i="32" s="1"/>
  <c r="CI2081" i="32"/>
  <c r="DA2081" i="32" s="1"/>
  <c r="CI2082" i="32"/>
  <c r="DA2082" i="32" s="1"/>
  <c r="CI2083" i="32"/>
  <c r="DA2083" i="32" s="1"/>
  <c r="CI2084" i="32"/>
  <c r="DA2084" i="32" s="1"/>
  <c r="CI2085" i="32"/>
  <c r="DA2085" i="32" s="1"/>
  <c r="CI2086" i="32"/>
  <c r="DA2086" i="32" s="1"/>
  <c r="CI2087" i="32"/>
  <c r="DA2087" i="32" s="1"/>
  <c r="CI2088" i="32"/>
  <c r="DA2088" i="32" s="1"/>
  <c r="CI2089" i="32"/>
  <c r="DA2089" i="32" s="1"/>
  <c r="CI2090" i="32"/>
  <c r="DA2090" i="32" s="1"/>
  <c r="CI2091" i="32"/>
  <c r="DA2091" i="32" s="1"/>
  <c r="CI2092" i="32"/>
  <c r="DA2092" i="32" s="1"/>
  <c r="CI2093" i="32"/>
  <c r="DA2093" i="32" s="1"/>
  <c r="CI2094" i="32"/>
  <c r="DA2094" i="32" s="1"/>
  <c r="CI2095" i="32"/>
  <c r="DA2095" i="32" s="1"/>
  <c r="CI2096" i="32"/>
  <c r="DA2096" i="32" s="1"/>
  <c r="CI2097" i="32"/>
  <c r="DA2097" i="32" s="1"/>
  <c r="CI2098" i="32"/>
  <c r="DA2098" i="32" s="1"/>
  <c r="CI2099" i="32"/>
  <c r="DA2099" i="32" s="1"/>
  <c r="CI2100" i="32"/>
  <c r="DA2100" i="32" s="1"/>
  <c r="CI2101" i="32"/>
  <c r="DA2101" i="32" s="1"/>
  <c r="CI2102" i="32"/>
  <c r="DA2102" i="32" s="1"/>
  <c r="CI2103" i="32"/>
  <c r="DA2103" i="32" s="1"/>
  <c r="CI2104" i="32"/>
  <c r="DA2104" i="32" s="1"/>
  <c r="CI2105" i="32"/>
  <c r="DA2105" i="32" s="1"/>
  <c r="CI2106" i="32"/>
  <c r="DA2106" i="32" s="1"/>
  <c r="CI2107" i="32"/>
  <c r="DA2107" i="32" s="1"/>
  <c r="CI2108" i="32"/>
  <c r="DA2108" i="32" s="1"/>
  <c r="CI2109" i="32"/>
  <c r="DA2109" i="32" s="1"/>
  <c r="CI2110" i="32"/>
  <c r="DA2110" i="32" s="1"/>
  <c r="CI2111" i="32"/>
  <c r="DA2111" i="32" s="1"/>
  <c r="CI2112" i="32"/>
  <c r="DA2112" i="32" s="1"/>
  <c r="CI2113" i="32"/>
  <c r="DA2113" i="32" s="1"/>
  <c r="CI2114" i="32"/>
  <c r="DA2114" i="32" s="1"/>
  <c r="CI2115" i="32"/>
  <c r="DA2115" i="32" s="1"/>
  <c r="CI2116" i="32"/>
  <c r="DA2116" i="32" s="1"/>
  <c r="CI2117" i="32"/>
  <c r="DA2117" i="32" s="1"/>
  <c r="CI2118" i="32"/>
  <c r="DA2118" i="32" s="1"/>
  <c r="CI2119" i="32"/>
  <c r="DA2119" i="32" s="1"/>
  <c r="CI2120" i="32"/>
  <c r="DA2120" i="32" s="1"/>
  <c r="CI2121" i="32"/>
  <c r="DA2121" i="32" s="1"/>
  <c r="CI2122" i="32"/>
  <c r="DA2122" i="32" s="1"/>
  <c r="CI2123" i="32"/>
  <c r="DA2123" i="32" s="1"/>
  <c r="CI2124" i="32"/>
  <c r="DA2124" i="32" s="1"/>
  <c r="CI2125" i="32"/>
  <c r="DA2125" i="32" s="1"/>
  <c r="CI2126" i="32"/>
  <c r="DA2126" i="32" s="1"/>
  <c r="CI2127" i="32"/>
  <c r="DA2127" i="32" s="1"/>
  <c r="CI2128" i="32"/>
  <c r="DA2128" i="32" s="1"/>
  <c r="CI2129" i="32"/>
  <c r="DA2129" i="32" s="1"/>
  <c r="CI2130" i="32"/>
  <c r="DA2130" i="32" s="1"/>
  <c r="CI2131" i="32"/>
  <c r="DA2131" i="32" s="1"/>
  <c r="CI2132" i="32"/>
  <c r="DA2132" i="32" s="1"/>
  <c r="CI2133" i="32"/>
  <c r="DA2133" i="32" s="1"/>
  <c r="CI2134" i="32"/>
  <c r="DA2134" i="32" s="1"/>
  <c r="CI2135" i="32"/>
  <c r="DA2135" i="32" s="1"/>
  <c r="CI2136" i="32"/>
  <c r="DA2136" i="32" s="1"/>
  <c r="CI2137" i="32"/>
  <c r="DA2137" i="32" s="1"/>
  <c r="CI2138" i="32"/>
  <c r="DA2138" i="32" s="1"/>
  <c r="CI2139" i="32"/>
  <c r="DA2139" i="32" s="1"/>
  <c r="CI2140" i="32"/>
  <c r="DA2140" i="32" s="1"/>
  <c r="CI2141" i="32"/>
  <c r="DA2141" i="32" s="1"/>
  <c r="CI2142" i="32"/>
  <c r="DA2142" i="32" s="1"/>
  <c r="CI2143" i="32"/>
  <c r="DA2143" i="32" s="1"/>
  <c r="CI2144" i="32"/>
  <c r="DA2144" i="32" s="1"/>
  <c r="CI2145" i="32"/>
  <c r="DA2145" i="32" s="1"/>
  <c r="CI2146" i="32"/>
  <c r="DA2146" i="32" s="1"/>
  <c r="CI2147" i="32"/>
  <c r="DA2147" i="32" s="1"/>
  <c r="CI2148" i="32"/>
  <c r="DA2148" i="32" s="1"/>
  <c r="CI2149" i="32"/>
  <c r="DA2149" i="32" s="1"/>
  <c r="CI2150" i="32"/>
  <c r="DA2150" i="32" s="1"/>
  <c r="CI2151" i="32"/>
  <c r="DA2151" i="32" s="1"/>
  <c r="CI2152" i="32"/>
  <c r="DA2152" i="32" s="1"/>
  <c r="CI2153" i="32"/>
  <c r="DA2153" i="32" s="1"/>
  <c r="CI2154" i="32"/>
  <c r="DA2154" i="32" s="1"/>
  <c r="CI2155" i="32"/>
  <c r="DA2155" i="32" s="1"/>
  <c r="CI2156" i="32"/>
  <c r="DA2156" i="32" s="1"/>
  <c r="CI2157" i="32"/>
  <c r="DA2157" i="32" s="1"/>
  <c r="CI2158" i="32"/>
  <c r="DA2158" i="32" s="1"/>
  <c r="CI2159" i="32"/>
  <c r="DA2159" i="32" s="1"/>
  <c r="CI2160" i="32"/>
  <c r="DA2160" i="32" s="1"/>
  <c r="CI2161" i="32"/>
  <c r="DA2161" i="32" s="1"/>
  <c r="CI2162" i="32"/>
  <c r="DA2162" i="32" s="1"/>
  <c r="CI2163" i="32"/>
  <c r="DA2163" i="32" s="1"/>
  <c r="CI2164" i="32"/>
  <c r="DA2164" i="32" s="1"/>
  <c r="CI2165" i="32"/>
  <c r="DA2165" i="32" s="1"/>
  <c r="CI2166" i="32"/>
  <c r="DA2166" i="32" s="1"/>
  <c r="CI2167" i="32"/>
  <c r="DA2167" i="32" s="1"/>
  <c r="CI2168" i="32"/>
  <c r="DA2168" i="32" s="1"/>
  <c r="CI2169" i="32"/>
  <c r="DA2169" i="32" s="1"/>
  <c r="CI2170" i="32"/>
  <c r="DA2170" i="32" s="1"/>
  <c r="CI2171" i="32"/>
  <c r="DA2171" i="32" s="1"/>
  <c r="CI2172" i="32"/>
  <c r="DA2172" i="32" s="1"/>
  <c r="CI2173" i="32"/>
  <c r="DA2173" i="32" s="1"/>
  <c r="CI2174" i="32"/>
  <c r="DA2174" i="32" s="1"/>
  <c r="CI2175" i="32"/>
  <c r="DA2175" i="32" s="1"/>
  <c r="CI2176" i="32"/>
  <c r="DA2176" i="32" s="1"/>
  <c r="CI2177" i="32"/>
  <c r="DA2177" i="32" s="1"/>
  <c r="CI2178" i="32"/>
  <c r="DA2178" i="32" s="1"/>
  <c r="CI2179" i="32"/>
  <c r="DA2179" i="32" s="1"/>
  <c r="CI2180" i="32"/>
  <c r="DA2180" i="32" s="1"/>
  <c r="CI2181" i="32"/>
  <c r="DA2181" i="32" s="1"/>
  <c r="CI2182" i="32"/>
  <c r="DA2182" i="32" s="1"/>
  <c r="CI2183" i="32"/>
  <c r="DA2183" i="32" s="1"/>
  <c r="CI2184" i="32"/>
  <c r="DA2184" i="32" s="1"/>
  <c r="CI2185" i="32"/>
  <c r="DA2185" i="32" s="1"/>
  <c r="CI2186" i="32"/>
  <c r="DA2186" i="32" s="1"/>
  <c r="CI2187" i="32"/>
  <c r="DA2187" i="32" s="1"/>
  <c r="CI2188" i="32"/>
  <c r="DA2188" i="32" s="1"/>
  <c r="CI2189" i="32"/>
  <c r="DA2189" i="32" s="1"/>
  <c r="CI2190" i="32"/>
  <c r="DA2190" i="32" s="1"/>
  <c r="CI2191" i="32"/>
  <c r="DA2191" i="32" s="1"/>
  <c r="CI2192" i="32"/>
  <c r="DA2192" i="32" s="1"/>
  <c r="CI2193" i="32"/>
  <c r="DA2193" i="32" s="1"/>
  <c r="CI2194" i="32"/>
  <c r="DA2194" i="32" s="1"/>
  <c r="CI2195" i="32"/>
  <c r="DA2195" i="32" s="1"/>
  <c r="CI2196" i="32"/>
  <c r="DA2196" i="32" s="1"/>
  <c r="CI2197" i="32"/>
  <c r="DA2197" i="32" s="1"/>
  <c r="CI2198" i="32"/>
  <c r="DA2198" i="32" s="1"/>
  <c r="CI2199" i="32"/>
  <c r="DA2199" i="32" s="1"/>
  <c r="CI2200" i="32"/>
  <c r="DA2200" i="32" s="1"/>
  <c r="CI2201" i="32"/>
  <c r="DA2201" i="32" s="1"/>
  <c r="CI2202" i="32"/>
  <c r="DA2202" i="32" s="1"/>
  <c r="CI2203" i="32"/>
  <c r="DA2203" i="32" s="1"/>
  <c r="CI2204" i="32"/>
  <c r="DA2204" i="32" s="1"/>
  <c r="CI2205" i="32"/>
  <c r="DA2205" i="32" s="1"/>
  <c r="CI2206" i="32"/>
  <c r="DA2206" i="32" s="1"/>
  <c r="CI2207" i="32"/>
  <c r="DA2207" i="32" s="1"/>
  <c r="CI2208" i="32"/>
  <c r="DA2208" i="32" s="1"/>
  <c r="CI2209" i="32"/>
  <c r="DA2209" i="32" s="1"/>
  <c r="CI2210" i="32"/>
  <c r="DA2210" i="32" s="1"/>
  <c r="CI2211" i="32"/>
  <c r="DA2211" i="32" s="1"/>
  <c r="CI2212" i="32"/>
  <c r="DA2212" i="32" s="1"/>
  <c r="CI2213" i="32"/>
  <c r="DA2213" i="32" s="1"/>
  <c r="CI2214" i="32"/>
  <c r="DA2214" i="32" s="1"/>
  <c r="CI2215" i="32"/>
  <c r="DA2215" i="32" s="1"/>
  <c r="CI2216" i="32"/>
  <c r="DA2216" i="32" s="1"/>
  <c r="CI2217" i="32"/>
  <c r="DA2217" i="32" s="1"/>
  <c r="CI2218" i="32"/>
  <c r="DA2218" i="32" s="1"/>
  <c r="CI2219" i="32"/>
  <c r="DA2219" i="32" s="1"/>
  <c r="CI2220" i="32"/>
  <c r="DA2220" i="32" s="1"/>
  <c r="CI2221" i="32"/>
  <c r="DA2221" i="32" s="1"/>
  <c r="CI2222" i="32"/>
  <c r="DA2222" i="32" s="1"/>
  <c r="CI2223" i="32"/>
  <c r="DA2223" i="32" s="1"/>
  <c r="CI2224" i="32"/>
  <c r="DA2224" i="32" s="1"/>
  <c r="CI2225" i="32"/>
  <c r="DA2225" i="32" s="1"/>
  <c r="CI2226" i="32"/>
  <c r="DA2226" i="32" s="1"/>
  <c r="CI2227" i="32"/>
  <c r="DA2227" i="32" s="1"/>
  <c r="CI2228" i="32"/>
  <c r="DA2228" i="32" s="1"/>
  <c r="CI2229" i="32"/>
  <c r="DA2229" i="32" s="1"/>
  <c r="CI2230" i="32"/>
  <c r="DA2230" i="32" s="1"/>
  <c r="CI2231" i="32"/>
  <c r="DA2231" i="32" s="1"/>
  <c r="CI2232" i="32"/>
  <c r="DA2232" i="32" s="1"/>
  <c r="CI2233" i="32"/>
  <c r="DA2233" i="32" s="1"/>
  <c r="CI2234" i="32"/>
  <c r="DA2234" i="32" s="1"/>
  <c r="CI2235" i="32"/>
  <c r="DA2235" i="32" s="1"/>
  <c r="CI2236" i="32"/>
  <c r="DA2236" i="32" s="1"/>
  <c r="CI2237" i="32"/>
  <c r="DA2237" i="32" s="1"/>
  <c r="CI2238" i="32"/>
  <c r="DA2238" i="32" s="1"/>
  <c r="CI2239" i="32"/>
  <c r="DA2239" i="32" s="1"/>
  <c r="CI2240" i="32"/>
  <c r="DA2240" i="32" s="1"/>
  <c r="CI2241" i="32"/>
  <c r="DA2241" i="32" s="1"/>
  <c r="CI2242" i="32"/>
  <c r="DA2242" i="32" s="1"/>
  <c r="CI2243" i="32"/>
  <c r="DA2243" i="32" s="1"/>
  <c r="CI2244" i="32"/>
  <c r="DA2244" i="32" s="1"/>
  <c r="CI2245" i="32"/>
  <c r="DA2245" i="32" s="1"/>
  <c r="CI2246" i="32"/>
  <c r="DA2246" i="32" s="1"/>
  <c r="CI2247" i="32"/>
  <c r="DA2247" i="32" s="1"/>
  <c r="CI2248" i="32"/>
  <c r="DA2248" i="32" s="1"/>
  <c r="CI2249" i="32"/>
  <c r="DA2249" i="32" s="1"/>
  <c r="CI2250" i="32"/>
  <c r="DA2250" i="32" s="1"/>
  <c r="CI2251" i="32"/>
  <c r="DA2251" i="32" s="1"/>
  <c r="CI2252" i="32"/>
  <c r="DA2252" i="32" s="1"/>
  <c r="CI2253" i="32"/>
  <c r="DA2253" i="32" s="1"/>
  <c r="CI2254" i="32"/>
  <c r="DA2254" i="32" s="1"/>
  <c r="CI2255" i="32"/>
  <c r="DA2255" i="32" s="1"/>
  <c r="CI2256" i="32"/>
  <c r="DA2256" i="32" s="1"/>
  <c r="CI2257" i="32"/>
  <c r="DA2257" i="32" s="1"/>
  <c r="CI2258" i="32"/>
  <c r="DA2258" i="32" s="1"/>
  <c r="CI2259" i="32"/>
  <c r="DA2259" i="32" s="1"/>
  <c r="CI2260" i="32"/>
  <c r="DA2260" i="32" s="1"/>
  <c r="CI2261" i="32"/>
  <c r="DA2261" i="32" s="1"/>
  <c r="CI2262" i="32"/>
  <c r="DA2262" i="32" s="1"/>
  <c r="CI2263" i="32"/>
  <c r="DA2263" i="32" s="1"/>
  <c r="CI2264" i="32"/>
  <c r="DA2264" i="32" s="1"/>
  <c r="CI2265" i="32"/>
  <c r="DA2265" i="32" s="1"/>
  <c r="CI2266" i="32"/>
  <c r="DA2266" i="32" s="1"/>
  <c r="CI2267" i="32"/>
  <c r="DA2267" i="32" s="1"/>
  <c r="CI2268" i="32"/>
  <c r="DA2268" i="32" s="1"/>
  <c r="CI2269" i="32"/>
  <c r="DA2269" i="32" s="1"/>
  <c r="CI2270" i="32"/>
  <c r="DA2270" i="32" s="1"/>
  <c r="CI2271" i="32"/>
  <c r="DA2271" i="32" s="1"/>
  <c r="CI2272" i="32"/>
  <c r="DA2272" i="32" s="1"/>
  <c r="CI2273" i="32"/>
  <c r="DA2273" i="32" s="1"/>
  <c r="CI2274" i="32"/>
  <c r="DA2274" i="32" s="1"/>
  <c r="CI2275" i="32"/>
  <c r="DA2275" i="32" s="1"/>
  <c r="CI2276" i="32"/>
  <c r="DA2276" i="32" s="1"/>
  <c r="CI2277" i="32"/>
  <c r="DA2277" i="32" s="1"/>
  <c r="CI2278" i="32"/>
  <c r="DA2278" i="32" s="1"/>
  <c r="CI2279" i="32"/>
  <c r="DA2279" i="32" s="1"/>
  <c r="CI2280" i="32"/>
  <c r="DA2280" i="32" s="1"/>
  <c r="CI2281" i="32"/>
  <c r="DA2281" i="32" s="1"/>
  <c r="CI2282" i="32"/>
  <c r="DA2282" i="32" s="1"/>
  <c r="CI2283" i="32"/>
  <c r="DA2283" i="32" s="1"/>
  <c r="CI2284" i="32"/>
  <c r="DA2284" i="32" s="1"/>
  <c r="CI2285" i="32"/>
  <c r="DA2285" i="32" s="1"/>
  <c r="CI2286" i="32"/>
  <c r="DA2286" i="32" s="1"/>
  <c r="CI2287" i="32"/>
  <c r="DA2287" i="32" s="1"/>
  <c r="CI2288" i="32"/>
  <c r="DA2288" i="32" s="1"/>
  <c r="CI2289" i="32"/>
  <c r="DA2289" i="32" s="1"/>
  <c r="CI2290" i="32"/>
  <c r="DA2290" i="32" s="1"/>
  <c r="CI2291" i="32"/>
  <c r="DA2291" i="32" s="1"/>
  <c r="CI2292" i="32"/>
  <c r="DA2292" i="32" s="1"/>
  <c r="CI2293" i="32"/>
  <c r="DA2293" i="32" s="1"/>
  <c r="CI2294" i="32"/>
  <c r="DA2294" i="32" s="1"/>
  <c r="CI2295" i="32"/>
  <c r="DA2295" i="32" s="1"/>
  <c r="CI2296" i="32"/>
  <c r="DA2296" i="32" s="1"/>
  <c r="CI2297" i="32"/>
  <c r="DA2297" i="32" s="1"/>
  <c r="CI2298" i="32"/>
  <c r="DA2298" i="32" s="1"/>
  <c r="CI2299" i="32"/>
  <c r="DA2299" i="32" s="1"/>
  <c r="CI2300" i="32"/>
  <c r="DA2300" i="32" s="1"/>
  <c r="CI2301" i="32"/>
  <c r="DA2301" i="32" s="1"/>
  <c r="CI2302" i="32"/>
  <c r="DA2302" i="32" s="1"/>
  <c r="CI2303" i="32"/>
  <c r="DA2303" i="32" s="1"/>
  <c r="CI2304" i="32"/>
  <c r="DA2304" i="32" s="1"/>
  <c r="CI2305" i="32"/>
  <c r="DA2305" i="32" s="1"/>
  <c r="CI2306" i="32"/>
  <c r="DA2306" i="32" s="1"/>
  <c r="CI2307" i="32"/>
  <c r="DA2307" i="32" s="1"/>
  <c r="CI2308" i="32"/>
  <c r="DA2308" i="32" s="1"/>
  <c r="CI2309" i="32"/>
  <c r="DA2309" i="32" s="1"/>
  <c r="CI2310" i="32"/>
  <c r="DA2310" i="32" s="1"/>
  <c r="CI2311" i="32"/>
  <c r="DA2311" i="32" s="1"/>
  <c r="CI2312" i="32"/>
  <c r="DA2312" i="32" s="1"/>
  <c r="CI2313" i="32"/>
  <c r="DA2313" i="32" s="1"/>
  <c r="CI2314" i="32"/>
  <c r="DA2314" i="32" s="1"/>
  <c r="CI2315" i="32"/>
  <c r="DA2315" i="32" s="1"/>
  <c r="CI2316" i="32"/>
  <c r="DA2316" i="32" s="1"/>
  <c r="CI2317" i="32"/>
  <c r="DA2317" i="32" s="1"/>
  <c r="CI2318" i="32"/>
  <c r="DA2318" i="32" s="1"/>
  <c r="CI2319" i="32"/>
  <c r="DA2319" i="32" s="1"/>
  <c r="CI2320" i="32"/>
  <c r="DA2320" i="32" s="1"/>
  <c r="CI2321" i="32"/>
  <c r="DA2321" i="32" s="1"/>
  <c r="CI2322" i="32"/>
  <c r="DA2322" i="32" s="1"/>
  <c r="CI2323" i="32"/>
  <c r="DA2323" i="32" s="1"/>
  <c r="CI2324" i="32"/>
  <c r="DA2324" i="32" s="1"/>
  <c r="CI2325" i="32"/>
  <c r="DA2325" i="32" s="1"/>
  <c r="CI2326" i="32"/>
  <c r="DA2326" i="32" s="1"/>
  <c r="CI2327" i="32"/>
  <c r="DA2327" i="32" s="1"/>
  <c r="CI2328" i="32"/>
  <c r="DA2328" i="32" s="1"/>
  <c r="CI2329" i="32"/>
  <c r="DA2329" i="32" s="1"/>
  <c r="CI2330" i="32"/>
  <c r="DA2330" i="32" s="1"/>
  <c r="CI2331" i="32"/>
  <c r="DA2331" i="32" s="1"/>
  <c r="CI2332" i="32"/>
  <c r="DA2332" i="32" s="1"/>
  <c r="CI2333" i="32"/>
  <c r="DA2333" i="32" s="1"/>
  <c r="CI2334" i="32"/>
  <c r="DA2334" i="32" s="1"/>
  <c r="CI2335" i="32"/>
  <c r="DA2335" i="32" s="1"/>
  <c r="CI2336" i="32"/>
  <c r="DA2336" i="32" s="1"/>
  <c r="CI2337" i="32"/>
  <c r="DA2337" i="32" s="1"/>
  <c r="CI2338" i="32"/>
  <c r="DA2338" i="32" s="1"/>
  <c r="CI2339" i="32"/>
  <c r="DA2339" i="32" s="1"/>
  <c r="CI2340" i="32"/>
  <c r="DA2340" i="32" s="1"/>
  <c r="CI2341" i="32"/>
  <c r="DA2341" i="32" s="1"/>
  <c r="CI2342" i="32"/>
  <c r="DA2342" i="32" s="1"/>
  <c r="CI2343" i="32"/>
  <c r="DA2343" i="32" s="1"/>
  <c r="CI2344" i="32"/>
  <c r="DA2344" i="32" s="1"/>
  <c r="CI2345" i="32"/>
  <c r="DA2345" i="32" s="1"/>
  <c r="CI2346" i="32"/>
  <c r="DA2346" i="32" s="1"/>
  <c r="CI2347" i="32"/>
  <c r="DA2347" i="32" s="1"/>
  <c r="CI2348" i="32"/>
  <c r="DA2348" i="32" s="1"/>
  <c r="CI2349" i="32"/>
  <c r="DA2349" i="32" s="1"/>
  <c r="CI2350" i="32"/>
  <c r="DA2350" i="32" s="1"/>
  <c r="CI2351" i="32"/>
  <c r="DA2351" i="32" s="1"/>
  <c r="CI2352" i="32"/>
  <c r="DA2352" i="32" s="1"/>
  <c r="CI2353" i="32"/>
  <c r="DA2353" i="32" s="1"/>
  <c r="CI2354" i="32"/>
  <c r="DA2354" i="32" s="1"/>
  <c r="CI2355" i="32"/>
  <c r="DA2355" i="32" s="1"/>
  <c r="CI2356" i="32"/>
  <c r="DA2356" i="32" s="1"/>
  <c r="CI2357" i="32"/>
  <c r="DA2357" i="32" s="1"/>
  <c r="CI2358" i="32"/>
  <c r="DA2358" i="32" s="1"/>
  <c r="CI2359" i="32"/>
  <c r="DA2359" i="32" s="1"/>
  <c r="CI2360" i="32"/>
  <c r="DA2360" i="32" s="1"/>
  <c r="CI2361" i="32"/>
  <c r="DA2361" i="32" s="1"/>
  <c r="CI2362" i="32"/>
  <c r="DA2362" i="32" s="1"/>
  <c r="CI2363" i="32"/>
  <c r="DA2363" i="32" s="1"/>
  <c r="CI2364" i="32"/>
  <c r="DA2364" i="32" s="1"/>
  <c r="CI2365" i="32"/>
  <c r="DA2365" i="32" s="1"/>
  <c r="CI2366" i="32"/>
  <c r="DA2366" i="32" s="1"/>
  <c r="CI2367" i="32"/>
  <c r="DA2367" i="32" s="1"/>
  <c r="CI2368" i="32"/>
  <c r="DA2368" i="32" s="1"/>
  <c r="CI2369" i="32"/>
  <c r="DA2369" i="32" s="1"/>
  <c r="CI2370" i="32"/>
  <c r="DA2370" i="32" s="1"/>
  <c r="CI2371" i="32"/>
  <c r="DA2371" i="32" s="1"/>
  <c r="CI2372" i="32"/>
  <c r="DA2372" i="32" s="1"/>
  <c r="CI2373" i="32"/>
  <c r="DA2373" i="32" s="1"/>
  <c r="CI2374" i="32"/>
  <c r="DA2374" i="32" s="1"/>
  <c r="CI2375" i="32"/>
  <c r="DA2375" i="32" s="1"/>
  <c r="CI2376" i="32"/>
  <c r="DA2376" i="32" s="1"/>
  <c r="CI2377" i="32"/>
  <c r="DA2377" i="32" s="1"/>
  <c r="CI2378" i="32"/>
  <c r="DA2378" i="32" s="1"/>
  <c r="CI2379" i="32"/>
  <c r="DA2379" i="32" s="1"/>
  <c r="CI2380" i="32"/>
  <c r="DA2380" i="32" s="1"/>
  <c r="CI2381" i="32"/>
  <c r="DA2381" i="32" s="1"/>
  <c r="CI2382" i="32"/>
  <c r="DA2382" i="32" s="1"/>
  <c r="CI2383" i="32"/>
  <c r="DA2383" i="32" s="1"/>
  <c r="CI2384" i="32"/>
  <c r="DA2384" i="32" s="1"/>
  <c r="CI2385" i="32"/>
  <c r="DA2385" i="32" s="1"/>
  <c r="CI2386" i="32"/>
  <c r="DA2386" i="32" s="1"/>
  <c r="CI2387" i="32"/>
  <c r="DA2387" i="32" s="1"/>
  <c r="CI2388" i="32"/>
  <c r="DA2388" i="32" s="1"/>
  <c r="CI2389" i="32"/>
  <c r="DA2389" i="32" s="1"/>
  <c r="CI2390" i="32"/>
  <c r="DA2390" i="32" s="1"/>
  <c r="CI2391" i="32"/>
  <c r="DA2391" i="32" s="1"/>
  <c r="CI2392" i="32"/>
  <c r="DA2392" i="32" s="1"/>
  <c r="CI2393" i="32"/>
  <c r="DA2393" i="32" s="1"/>
  <c r="CI2394" i="32"/>
  <c r="DA2394" i="32" s="1"/>
  <c r="CI2395" i="32"/>
  <c r="DA2395" i="32" s="1"/>
  <c r="CI2396" i="32"/>
  <c r="DA2396" i="32" s="1"/>
  <c r="CI2397" i="32"/>
  <c r="DA2397" i="32" s="1"/>
  <c r="CI2398" i="32"/>
  <c r="DA2398" i="32" s="1"/>
  <c r="CI2399" i="32"/>
  <c r="DA2399" i="32" s="1"/>
  <c r="CI2400" i="32"/>
  <c r="DA2400" i="32" s="1"/>
  <c r="CI2401" i="32"/>
  <c r="DA2401" i="32" s="1"/>
  <c r="CI2402" i="32"/>
  <c r="DA2402" i="32" s="1"/>
  <c r="CI2403" i="32"/>
  <c r="DA2403" i="32" s="1"/>
  <c r="CI2404" i="32"/>
  <c r="DA2404" i="32" s="1"/>
  <c r="CI2405" i="32"/>
  <c r="DA2405" i="32" s="1"/>
  <c r="CI2406" i="32"/>
  <c r="DA2406" i="32" s="1"/>
  <c r="CI2407" i="32"/>
  <c r="DA2407" i="32" s="1"/>
  <c r="CI2408" i="32"/>
  <c r="DA2408" i="32" s="1"/>
  <c r="CI2409" i="32"/>
  <c r="DA2409" i="32" s="1"/>
  <c r="CI2410" i="32"/>
  <c r="DA2410" i="32" s="1"/>
  <c r="CI2411" i="32"/>
  <c r="DA2411" i="32" s="1"/>
  <c r="CI2412" i="32"/>
  <c r="DA2412" i="32" s="1"/>
  <c r="CI2413" i="32"/>
  <c r="DA2413" i="32" s="1"/>
  <c r="CI2414" i="32"/>
  <c r="DA2414" i="32" s="1"/>
  <c r="CI2415" i="32"/>
  <c r="DA2415" i="32" s="1"/>
  <c r="CI2416" i="32"/>
  <c r="DA2416" i="32" s="1"/>
  <c r="CI2417" i="32"/>
  <c r="DA2417" i="32" s="1"/>
  <c r="CI2418" i="32"/>
  <c r="DA2418" i="32" s="1"/>
  <c r="CI2419" i="32"/>
  <c r="DA2419" i="32" s="1"/>
  <c r="CI2420" i="32"/>
  <c r="DA2420" i="32" s="1"/>
  <c r="CI2421" i="32"/>
  <c r="DA2421" i="32" s="1"/>
  <c r="CI2422" i="32"/>
  <c r="DA2422" i="32" s="1"/>
  <c r="CI2423" i="32"/>
  <c r="DA2423" i="32" s="1"/>
  <c r="CI2424" i="32"/>
  <c r="DA2424" i="32" s="1"/>
  <c r="CI2425" i="32"/>
  <c r="DA2425" i="32" s="1"/>
  <c r="CI2426" i="32"/>
  <c r="DA2426" i="32" s="1"/>
  <c r="CI2427" i="32"/>
  <c r="DA2427" i="32" s="1"/>
  <c r="CI2428" i="32"/>
  <c r="DA2428" i="32" s="1"/>
  <c r="CI2429" i="32"/>
  <c r="DA2429" i="32" s="1"/>
  <c r="CI2430" i="32"/>
  <c r="DA2430" i="32" s="1"/>
  <c r="CI2431" i="32"/>
  <c r="DA2431" i="32" s="1"/>
  <c r="CI2432" i="32"/>
  <c r="DA2432" i="32" s="1"/>
  <c r="CI2433" i="32"/>
  <c r="DA2433" i="32" s="1"/>
  <c r="CI2434" i="32"/>
  <c r="DA2434" i="32" s="1"/>
  <c r="CI2435" i="32"/>
  <c r="DA2435" i="32" s="1"/>
  <c r="CI2436" i="32"/>
  <c r="DA2436" i="32" s="1"/>
  <c r="CI2437" i="32"/>
  <c r="DA2437" i="32" s="1"/>
  <c r="CI2438" i="32"/>
  <c r="DA2438" i="32" s="1"/>
  <c r="CI2439" i="32"/>
  <c r="DA2439" i="32" s="1"/>
  <c r="CI2440" i="32"/>
  <c r="DA2440" i="32" s="1"/>
  <c r="CI2441" i="32"/>
  <c r="DA2441" i="32" s="1"/>
  <c r="CI2442" i="32"/>
  <c r="DA2442" i="32" s="1"/>
  <c r="CI2443" i="32"/>
  <c r="DA2443" i="32" s="1"/>
  <c r="CI2444" i="32"/>
  <c r="DA2444" i="32" s="1"/>
  <c r="CI2445" i="32"/>
  <c r="DA2445" i="32" s="1"/>
  <c r="CI2446" i="32"/>
  <c r="DA2446" i="32" s="1"/>
  <c r="CI2447" i="32"/>
  <c r="DA2447" i="32" s="1"/>
  <c r="CI2448" i="32"/>
  <c r="DA2448" i="32" s="1"/>
  <c r="CI2449" i="32"/>
  <c r="DA2449" i="32" s="1"/>
  <c r="CI2450" i="32"/>
  <c r="DA2450" i="32" s="1"/>
  <c r="CI2451" i="32"/>
  <c r="DA2451" i="32" s="1"/>
  <c r="CI2452" i="32"/>
  <c r="DA2452" i="32" s="1"/>
  <c r="CI2453" i="32"/>
  <c r="DA2453" i="32" s="1"/>
  <c r="CI2454" i="32"/>
  <c r="DA2454" i="32" s="1"/>
  <c r="CI2455" i="32"/>
  <c r="DA2455" i="32" s="1"/>
  <c r="CI2456" i="32"/>
  <c r="DA2456" i="32" s="1"/>
  <c r="CI2457" i="32"/>
  <c r="DA2457" i="32" s="1"/>
  <c r="CI2458" i="32"/>
  <c r="DA2458" i="32" s="1"/>
  <c r="CI2459" i="32"/>
  <c r="DA2459" i="32" s="1"/>
  <c r="CI2460" i="32"/>
  <c r="DA2460" i="32" s="1"/>
  <c r="CI2461" i="32"/>
  <c r="DA2461" i="32" s="1"/>
  <c r="CI2462" i="32"/>
  <c r="DA2462" i="32" s="1"/>
  <c r="CI2463" i="32"/>
  <c r="DA2463" i="32" s="1"/>
  <c r="CI2464" i="32"/>
  <c r="DA2464" i="32" s="1"/>
  <c r="CI2465" i="32"/>
  <c r="DA2465" i="32" s="1"/>
  <c r="CI2466" i="32"/>
  <c r="DA2466" i="32" s="1"/>
  <c r="CI2467" i="32"/>
  <c r="DA2467" i="32" s="1"/>
  <c r="CI2468" i="32"/>
  <c r="DA2468" i="32" s="1"/>
  <c r="CI2469" i="32"/>
  <c r="DA2469" i="32" s="1"/>
  <c r="CI2470" i="32"/>
  <c r="DA2470" i="32" s="1"/>
  <c r="CI2471" i="32"/>
  <c r="DA2471" i="32" s="1"/>
  <c r="CI2472" i="32"/>
  <c r="DA2472" i="32" s="1"/>
  <c r="CI2473" i="32"/>
  <c r="DA2473" i="32" s="1"/>
  <c r="CI2474" i="32"/>
  <c r="DA2474" i="32" s="1"/>
  <c r="CI2475" i="32"/>
  <c r="DA2475" i="32" s="1"/>
  <c r="CI2476" i="32"/>
  <c r="DA2476" i="32" s="1"/>
  <c r="CI2477" i="32"/>
  <c r="DA2477" i="32" s="1"/>
  <c r="CI2478" i="32"/>
  <c r="DA2478" i="32" s="1"/>
  <c r="CI2479" i="32"/>
  <c r="DA2479" i="32" s="1"/>
  <c r="CI2480" i="32"/>
  <c r="DA2480" i="32" s="1"/>
  <c r="CI2481" i="32"/>
  <c r="DA2481" i="32" s="1"/>
  <c r="CI2482" i="32"/>
  <c r="DA2482" i="32" s="1"/>
  <c r="CI2483" i="32"/>
  <c r="DA2483" i="32" s="1"/>
  <c r="CI2484" i="32"/>
  <c r="DA2484" i="32" s="1"/>
  <c r="CI2485" i="32"/>
  <c r="DA2485" i="32" s="1"/>
  <c r="CI2486" i="32"/>
  <c r="DA2486" i="32" s="1"/>
  <c r="CI2487" i="32"/>
  <c r="DA2487" i="32" s="1"/>
  <c r="CI2488" i="32"/>
  <c r="DA2488" i="32" s="1"/>
  <c r="CI2489" i="32"/>
  <c r="DA2489" i="32" s="1"/>
  <c r="CI2490" i="32"/>
  <c r="DA2490" i="32" s="1"/>
  <c r="CI2491" i="32"/>
  <c r="DA2491" i="32" s="1"/>
  <c r="CI2492" i="32"/>
  <c r="DA2492" i="32" s="1"/>
  <c r="CI2493" i="32"/>
  <c r="DA2493" i="32" s="1"/>
  <c r="CI2494" i="32"/>
  <c r="DA2494" i="32" s="1"/>
  <c r="CI2495" i="32"/>
  <c r="DA2495" i="32" s="1"/>
  <c r="CI2496" i="32"/>
  <c r="DA2496" i="32" s="1"/>
  <c r="CI2497" i="32"/>
  <c r="DA2497" i="32" s="1"/>
  <c r="CI2498" i="32"/>
  <c r="DA2498" i="32" s="1"/>
  <c r="CI2499" i="32"/>
  <c r="DA2499" i="32" s="1"/>
  <c r="CI2500" i="32"/>
  <c r="DA2500" i="32" s="1"/>
  <c r="CI2501" i="32"/>
  <c r="DA2501" i="32" s="1"/>
  <c r="CI2502" i="32"/>
  <c r="DA2502" i="32" s="1"/>
  <c r="CI2503" i="32"/>
  <c r="DA2503" i="32" s="1"/>
  <c r="CI2504" i="32"/>
  <c r="DA2504" i="32" s="1"/>
  <c r="CI2505" i="32"/>
  <c r="DA2505" i="32" s="1"/>
  <c r="CI2506" i="32"/>
  <c r="DA2506" i="32" s="1"/>
  <c r="CI2507" i="32"/>
  <c r="DA2507" i="32" s="1"/>
  <c r="CI2508" i="32"/>
  <c r="DA2508" i="32" s="1"/>
  <c r="CI2509" i="32"/>
  <c r="DA2509" i="32" s="1"/>
  <c r="CI2510" i="32"/>
  <c r="DA2510" i="32" s="1"/>
  <c r="CI2511" i="32"/>
  <c r="DA2511" i="32" s="1"/>
  <c r="CI2512" i="32"/>
  <c r="DA2512" i="32" s="1"/>
  <c r="CI2513" i="32"/>
  <c r="DA2513" i="32" s="1"/>
  <c r="CI2514" i="32"/>
  <c r="DA2514" i="32" s="1"/>
  <c r="CI2515" i="32"/>
  <c r="DA2515" i="32" s="1"/>
  <c r="CI2516" i="32"/>
  <c r="DA2516" i="32" s="1"/>
  <c r="CI2517" i="32"/>
  <c r="DA2517" i="32" s="1"/>
  <c r="CI2518" i="32"/>
  <c r="DA2518" i="32" s="1"/>
  <c r="CI2519" i="32"/>
  <c r="DA2519" i="32" s="1"/>
  <c r="CI2520" i="32"/>
  <c r="DA2520" i="32" s="1"/>
  <c r="CI2521" i="32"/>
  <c r="DA2521" i="32" s="1"/>
  <c r="CI2522" i="32"/>
  <c r="DA2522" i="32" s="1"/>
  <c r="CI2523" i="32"/>
  <c r="DA2523" i="32" s="1"/>
  <c r="CI2524" i="32"/>
  <c r="DA2524" i="32" s="1"/>
  <c r="CI2525" i="32"/>
  <c r="DA2525" i="32" s="1"/>
  <c r="CI2526" i="32"/>
  <c r="DA2526" i="32" s="1"/>
  <c r="CI2527" i="32"/>
  <c r="DA2527" i="32" s="1"/>
  <c r="CI2528" i="32"/>
  <c r="DA2528" i="32" s="1"/>
  <c r="CI2529" i="32"/>
  <c r="DA2529" i="32" s="1"/>
  <c r="CI2530" i="32"/>
  <c r="DA2530" i="32" s="1"/>
  <c r="CI2531" i="32"/>
  <c r="DA2531" i="32" s="1"/>
  <c r="CI2532" i="32"/>
  <c r="DA2532" i="32" s="1"/>
  <c r="CI2533" i="32"/>
  <c r="DA2533" i="32" s="1"/>
  <c r="CI2534" i="32"/>
  <c r="DA2534" i="32" s="1"/>
  <c r="CI2535" i="32"/>
  <c r="DA2535" i="32" s="1"/>
  <c r="CI2536" i="32"/>
  <c r="DA2536" i="32" s="1"/>
  <c r="CI2537" i="32"/>
  <c r="DA2537" i="32" s="1"/>
  <c r="CI2538" i="32"/>
  <c r="DA2538" i="32" s="1"/>
  <c r="CI2539" i="32"/>
  <c r="DA2539" i="32" s="1"/>
  <c r="CI2540" i="32"/>
  <c r="DA2540" i="32" s="1"/>
  <c r="CI2541" i="32"/>
  <c r="DA2541" i="32" s="1"/>
  <c r="CI2542" i="32"/>
  <c r="DA2542" i="32" s="1"/>
  <c r="CI2543" i="32"/>
  <c r="DA2543" i="32" s="1"/>
  <c r="CI2544" i="32"/>
  <c r="DA2544" i="32" s="1"/>
  <c r="CI2545" i="32"/>
  <c r="DA2545" i="32" s="1"/>
  <c r="CI2546" i="32"/>
  <c r="DA2546" i="32" s="1"/>
  <c r="CI2547" i="32"/>
  <c r="DA2547" i="32" s="1"/>
  <c r="CI2548" i="32"/>
  <c r="DA2548" i="32" s="1"/>
  <c r="CI2549" i="32"/>
  <c r="DA2549" i="32" s="1"/>
  <c r="CI2550" i="32"/>
  <c r="DA2550" i="32" s="1"/>
  <c r="CI2551" i="32"/>
  <c r="DA2551" i="32" s="1"/>
  <c r="CI2552" i="32"/>
  <c r="DA2552" i="32" s="1"/>
  <c r="CI2553" i="32"/>
  <c r="DA2553" i="32" s="1"/>
  <c r="CI2554" i="32"/>
  <c r="DA2554" i="32" s="1"/>
  <c r="CI2555" i="32"/>
  <c r="DA2555" i="32" s="1"/>
  <c r="CI2556" i="32"/>
  <c r="DA2556" i="32" s="1"/>
  <c r="CI2557" i="32"/>
  <c r="DA2557" i="32" s="1"/>
  <c r="CI2558" i="32"/>
  <c r="DA2558" i="32" s="1"/>
  <c r="CI2559" i="32"/>
  <c r="DA2559" i="32" s="1"/>
  <c r="CI2560" i="32"/>
  <c r="DA2560" i="32" s="1"/>
  <c r="CI2561" i="32"/>
  <c r="DA2561" i="32" s="1"/>
  <c r="CI2562" i="32"/>
  <c r="DA2562" i="32" s="1"/>
  <c r="CI2563" i="32"/>
  <c r="DA2563" i="32" s="1"/>
  <c r="CI2564" i="32"/>
  <c r="DA2564" i="32" s="1"/>
  <c r="CI2565" i="32"/>
  <c r="DA2565" i="32" s="1"/>
  <c r="CI2566" i="32"/>
  <c r="DA2566" i="32" s="1"/>
  <c r="CI2567" i="32"/>
  <c r="DA2567" i="32" s="1"/>
  <c r="CI2568" i="32"/>
  <c r="DA2568" i="32" s="1"/>
  <c r="CI2569" i="32"/>
  <c r="DA2569" i="32" s="1"/>
  <c r="CI2570" i="32"/>
  <c r="DA2570" i="32" s="1"/>
  <c r="CI2571" i="32"/>
  <c r="DA2571" i="32" s="1"/>
  <c r="CI2572" i="32"/>
  <c r="DA2572" i="32" s="1"/>
  <c r="CI2573" i="32"/>
  <c r="DA2573" i="32" s="1"/>
  <c r="CI2574" i="32"/>
  <c r="DA2574" i="32" s="1"/>
  <c r="CI2575" i="32"/>
  <c r="DA2575" i="32" s="1"/>
  <c r="CI2576" i="32"/>
  <c r="DA2576" i="32" s="1"/>
  <c r="CI2577" i="32"/>
  <c r="DA2577" i="32" s="1"/>
  <c r="CI2578" i="32"/>
  <c r="DA2578" i="32" s="1"/>
  <c r="CI2579" i="32"/>
  <c r="DA2579" i="32" s="1"/>
  <c r="CI2580" i="32"/>
  <c r="DA2580" i="32" s="1"/>
  <c r="CI2581" i="32"/>
  <c r="DA2581" i="32" s="1"/>
  <c r="CI2582" i="32"/>
  <c r="DA2582" i="32" s="1"/>
  <c r="CI2583" i="32"/>
  <c r="DA2583" i="32" s="1"/>
  <c r="CI2584" i="32"/>
  <c r="DA2584" i="32" s="1"/>
  <c r="CI2585" i="32"/>
  <c r="DA2585" i="32" s="1"/>
  <c r="CI2586" i="32"/>
  <c r="DA2586" i="32" s="1"/>
  <c r="CI2587" i="32"/>
  <c r="DA2587" i="32" s="1"/>
  <c r="CI2588" i="32"/>
  <c r="DA2588" i="32" s="1"/>
  <c r="CI2589" i="32"/>
  <c r="DA2589" i="32" s="1"/>
  <c r="CI2590" i="32"/>
  <c r="DA2590" i="32" s="1"/>
  <c r="CI2591" i="32"/>
  <c r="DA2591" i="32" s="1"/>
  <c r="CI2592" i="32"/>
  <c r="DA2592" i="32" s="1"/>
  <c r="CI2593" i="32"/>
  <c r="DA2593" i="32" s="1"/>
  <c r="CI2594" i="32"/>
  <c r="DA2594" i="32" s="1"/>
  <c r="CI2595" i="32"/>
  <c r="DA2595" i="32" s="1"/>
  <c r="CI2596" i="32"/>
  <c r="DA2596" i="32" s="1"/>
  <c r="CI2597" i="32"/>
  <c r="DA2597" i="32" s="1"/>
  <c r="CI2598" i="32"/>
  <c r="DA2598" i="32" s="1"/>
  <c r="CI2599" i="32"/>
  <c r="DA2599" i="32" s="1"/>
  <c r="CI2600" i="32"/>
  <c r="DA2600" i="32" s="1"/>
  <c r="CI2601" i="32"/>
  <c r="DA2601" i="32" s="1"/>
  <c r="CI2602" i="32"/>
  <c r="DA2602" i="32" s="1"/>
  <c r="CI2603" i="32"/>
  <c r="DA2603" i="32" s="1"/>
  <c r="CI2604" i="32"/>
  <c r="DA2604" i="32" s="1"/>
  <c r="CI2605" i="32"/>
  <c r="DA2605" i="32" s="1"/>
  <c r="CI2606" i="32"/>
  <c r="DA2606" i="32" s="1"/>
  <c r="CI2607" i="32"/>
  <c r="DA2607" i="32" s="1"/>
  <c r="CI2608" i="32"/>
  <c r="DA2608" i="32" s="1"/>
  <c r="CI2609" i="32"/>
  <c r="DA2609" i="32" s="1"/>
  <c r="CI2610" i="32"/>
  <c r="DA2610" i="32" s="1"/>
  <c r="CI2611" i="32"/>
  <c r="DA2611" i="32" s="1"/>
  <c r="CI2612" i="32"/>
  <c r="DA2612" i="32" s="1"/>
  <c r="CI2613" i="32"/>
  <c r="DA2613" i="32" s="1"/>
  <c r="CI2614" i="32"/>
  <c r="DA2614" i="32" s="1"/>
  <c r="CI2615" i="32"/>
  <c r="DA2615" i="32" s="1"/>
  <c r="CI2616" i="32"/>
  <c r="DA2616" i="32" s="1"/>
  <c r="CI2617" i="32"/>
  <c r="DA2617" i="32" s="1"/>
  <c r="CI2618" i="32"/>
  <c r="DA2618" i="32" s="1"/>
  <c r="CI2619" i="32"/>
  <c r="DA2619" i="32" s="1"/>
  <c r="CI2620" i="32"/>
  <c r="DA2620" i="32" s="1"/>
  <c r="CI2621" i="32"/>
  <c r="DA2621" i="32" s="1"/>
  <c r="CI2622" i="32"/>
  <c r="DA2622" i="32" s="1"/>
  <c r="CI2623" i="32"/>
  <c r="DA2623" i="32" s="1"/>
  <c r="CI2624" i="32"/>
  <c r="DA2624" i="32" s="1"/>
  <c r="CI2625" i="32"/>
  <c r="DA2625" i="32" s="1"/>
  <c r="CI2626" i="32"/>
  <c r="DA2626" i="32" s="1"/>
  <c r="CI2627" i="32"/>
  <c r="DA2627" i="32" s="1"/>
  <c r="CI2628" i="32"/>
  <c r="DA2628" i="32" s="1"/>
  <c r="CI2629" i="32"/>
  <c r="DA2629" i="32" s="1"/>
  <c r="CI2630" i="32"/>
  <c r="DA2630" i="32" s="1"/>
  <c r="CI2631" i="32"/>
  <c r="DA2631" i="32" s="1"/>
  <c r="CI2632" i="32"/>
  <c r="DA2632" i="32" s="1"/>
  <c r="CI2633" i="32"/>
  <c r="DA2633" i="32" s="1"/>
  <c r="CI2634" i="32"/>
  <c r="DA2634" i="32" s="1"/>
  <c r="CI2635" i="32"/>
  <c r="DA2635" i="32" s="1"/>
  <c r="CI2636" i="32"/>
  <c r="DA2636" i="32" s="1"/>
  <c r="CI2637" i="32"/>
  <c r="DA2637" i="32" s="1"/>
  <c r="CI2638" i="32"/>
  <c r="DA2638" i="32" s="1"/>
  <c r="CI2639" i="32"/>
  <c r="DA2639" i="32" s="1"/>
  <c r="CI2640" i="32"/>
  <c r="DA2640" i="32" s="1"/>
  <c r="CI2641" i="32"/>
  <c r="DA2641" i="32" s="1"/>
  <c r="CI2642" i="32"/>
  <c r="DA2642" i="32" s="1"/>
  <c r="CI2643" i="32"/>
  <c r="DA2643" i="32" s="1"/>
  <c r="CI2644" i="32"/>
  <c r="DA2644" i="32" s="1"/>
  <c r="CI2645" i="32"/>
  <c r="DA2645" i="32" s="1"/>
  <c r="CI2646" i="32"/>
  <c r="DA2646" i="32" s="1"/>
  <c r="CI2647" i="32"/>
  <c r="DA2647" i="32" s="1"/>
  <c r="CI2648" i="32"/>
  <c r="DA2648" i="32" s="1"/>
  <c r="CI2649" i="32"/>
  <c r="DA2649" i="32" s="1"/>
  <c r="CI2650" i="32"/>
  <c r="DA2650" i="32" s="1"/>
  <c r="CI2651" i="32"/>
  <c r="DA2651" i="32" s="1"/>
  <c r="CI2652" i="32"/>
  <c r="DA2652" i="32" s="1"/>
  <c r="CI2653" i="32"/>
  <c r="DA2653" i="32" s="1"/>
  <c r="CI2654" i="32"/>
  <c r="DA2654" i="32" s="1"/>
  <c r="CI2655" i="32"/>
  <c r="DA2655" i="32" s="1"/>
  <c r="CI2656" i="32"/>
  <c r="DA2656" i="32" s="1"/>
  <c r="CI2657" i="32"/>
  <c r="DA2657" i="32" s="1"/>
  <c r="CI2658" i="32"/>
  <c r="DA2658" i="32" s="1"/>
  <c r="CI2659" i="32"/>
  <c r="DA2659" i="32" s="1"/>
  <c r="CI2660" i="32"/>
  <c r="DA2660" i="32" s="1"/>
  <c r="CI2661" i="32"/>
  <c r="DA2661" i="32" s="1"/>
  <c r="CI2662" i="32"/>
  <c r="DA2662" i="32" s="1"/>
  <c r="CI2663" i="32"/>
  <c r="DA2663" i="32" s="1"/>
  <c r="CI2664" i="32"/>
  <c r="DA2664" i="32" s="1"/>
  <c r="CI2665" i="32"/>
  <c r="DA2665" i="32" s="1"/>
  <c r="CI2666" i="32"/>
  <c r="DA2666" i="32" s="1"/>
  <c r="CI2667" i="32"/>
  <c r="DA2667" i="32" s="1"/>
  <c r="CI2668" i="32"/>
  <c r="DA2668" i="32" s="1"/>
  <c r="CI2669" i="32"/>
  <c r="DA2669" i="32" s="1"/>
  <c r="CI2670" i="32"/>
  <c r="DA2670" i="32" s="1"/>
  <c r="CI2671" i="32"/>
  <c r="DA2671" i="32" s="1"/>
  <c r="CI2672" i="32"/>
  <c r="DA2672" i="32" s="1"/>
  <c r="CI2673" i="32"/>
  <c r="DA2673" i="32" s="1"/>
  <c r="CI2674" i="32"/>
  <c r="DA2674" i="32" s="1"/>
  <c r="CI2675" i="32"/>
  <c r="DA2675" i="32" s="1"/>
  <c r="CI2676" i="32"/>
  <c r="DA2676" i="32" s="1"/>
  <c r="CI2677" i="32"/>
  <c r="DA2677" i="32" s="1"/>
  <c r="CI2678" i="32"/>
  <c r="DA2678" i="32" s="1"/>
  <c r="CI2679" i="32"/>
  <c r="DA2679" i="32" s="1"/>
  <c r="CI2680" i="32"/>
  <c r="DA2680" i="32" s="1"/>
  <c r="CI2681" i="32"/>
  <c r="DA2681" i="32" s="1"/>
  <c r="CI2682" i="32"/>
  <c r="DA2682" i="32" s="1"/>
  <c r="CI2683" i="32"/>
  <c r="DA2683" i="32" s="1"/>
  <c r="CI2684" i="32"/>
  <c r="DA2684" i="32" s="1"/>
  <c r="CI2685" i="32"/>
  <c r="DA2685" i="32" s="1"/>
  <c r="CI2686" i="32"/>
  <c r="DA2686" i="32" s="1"/>
  <c r="CI2687" i="32"/>
  <c r="DA2687" i="32" s="1"/>
  <c r="CI2688" i="32"/>
  <c r="DA2688" i="32" s="1"/>
  <c r="CI2689" i="32"/>
  <c r="DA2689" i="32" s="1"/>
  <c r="CI2690" i="32"/>
  <c r="DA2690" i="32" s="1"/>
  <c r="CI2691" i="32"/>
  <c r="DA2691" i="32" s="1"/>
  <c r="CI2692" i="32"/>
  <c r="DA2692" i="32" s="1"/>
  <c r="CI2693" i="32"/>
  <c r="DA2693" i="32" s="1"/>
  <c r="CI2694" i="32"/>
  <c r="DA2694" i="32" s="1"/>
  <c r="CI2695" i="32"/>
  <c r="DA2695" i="32" s="1"/>
  <c r="CI2696" i="32"/>
  <c r="DA2696" i="32" s="1"/>
  <c r="CI2697" i="32"/>
  <c r="DA2697" i="32" s="1"/>
  <c r="CI2698" i="32"/>
  <c r="DA2698" i="32" s="1"/>
  <c r="CI2699" i="32"/>
  <c r="DA2699" i="32" s="1"/>
  <c r="CI2700" i="32"/>
  <c r="DA2700" i="32" s="1"/>
  <c r="CI2701" i="32"/>
  <c r="DA2701" i="32" s="1"/>
  <c r="CI2702" i="32"/>
  <c r="DA2702" i="32" s="1"/>
  <c r="CI2703" i="32"/>
  <c r="DA2703" i="32" s="1"/>
  <c r="CI2704" i="32"/>
  <c r="DA2704" i="32" s="1"/>
  <c r="CI2705" i="32"/>
  <c r="DA2705" i="32" s="1"/>
  <c r="CI2706" i="32"/>
  <c r="DA2706" i="32" s="1"/>
  <c r="CI2707" i="32"/>
  <c r="DA2707" i="32" s="1"/>
  <c r="CI2708" i="32"/>
  <c r="DA2708" i="32" s="1"/>
  <c r="CI2709" i="32"/>
  <c r="DA2709" i="32" s="1"/>
  <c r="CI2710" i="32"/>
  <c r="DA2710" i="32" s="1"/>
  <c r="CI2711" i="32"/>
  <c r="DA2711" i="32" s="1"/>
  <c r="CI2712" i="32"/>
  <c r="DA2712" i="32" s="1"/>
  <c r="CI2713" i="32"/>
  <c r="DA2713" i="32" s="1"/>
  <c r="CI2714" i="32"/>
  <c r="DA2714" i="32" s="1"/>
  <c r="CI2715" i="32"/>
  <c r="DA2715" i="32" s="1"/>
  <c r="CI2716" i="32"/>
  <c r="DA2716" i="32" s="1"/>
  <c r="CI2717" i="32"/>
  <c r="DA2717" i="32" s="1"/>
  <c r="CI2718" i="32"/>
  <c r="DA2718" i="32" s="1"/>
  <c r="CI2719" i="32"/>
  <c r="DA2719" i="32" s="1"/>
  <c r="CI2720" i="32"/>
  <c r="DA2720" i="32" s="1"/>
  <c r="CI2721" i="32"/>
  <c r="DA2721" i="32" s="1"/>
  <c r="CI2722" i="32"/>
  <c r="DA2722" i="32" s="1"/>
  <c r="CI2723" i="32"/>
  <c r="DA2723" i="32" s="1"/>
  <c r="CI2724" i="32"/>
  <c r="DA2724" i="32" s="1"/>
  <c r="CI2725" i="32"/>
  <c r="DA2725" i="32" s="1"/>
  <c r="CI2726" i="32"/>
  <c r="DA2726" i="32" s="1"/>
  <c r="CI2727" i="32"/>
  <c r="DA2727" i="32" s="1"/>
  <c r="CI2728" i="32"/>
  <c r="DA2728" i="32" s="1"/>
  <c r="CI2729" i="32"/>
  <c r="DA2729" i="32" s="1"/>
  <c r="CI2730" i="32"/>
  <c r="DA2730" i="32" s="1"/>
  <c r="CI2731" i="32"/>
  <c r="DA2731" i="32" s="1"/>
  <c r="CI2732" i="32"/>
  <c r="DA2732" i="32" s="1"/>
  <c r="CI2733" i="32"/>
  <c r="DA2733" i="32" s="1"/>
  <c r="CI2734" i="32"/>
  <c r="DA2734" i="32" s="1"/>
  <c r="CI2735" i="32"/>
  <c r="DA2735" i="32" s="1"/>
  <c r="CI2736" i="32"/>
  <c r="DA2736" i="32" s="1"/>
  <c r="CI2737" i="32"/>
  <c r="DA2737" i="32" s="1"/>
  <c r="CI2738" i="32"/>
  <c r="DA2738" i="32" s="1"/>
  <c r="CI2739" i="32"/>
  <c r="DA2739" i="32" s="1"/>
  <c r="CI2740" i="32"/>
  <c r="DA2740" i="32" s="1"/>
  <c r="CI2741" i="32"/>
  <c r="DA2741" i="32" s="1"/>
  <c r="CI2742" i="32"/>
  <c r="DA2742" i="32" s="1"/>
  <c r="CI2743" i="32"/>
  <c r="DA2743" i="32" s="1"/>
  <c r="CI2744" i="32"/>
  <c r="DA2744" i="32" s="1"/>
  <c r="CI2745" i="32"/>
  <c r="DA2745" i="32" s="1"/>
  <c r="CI2746" i="32"/>
  <c r="DA2746" i="32" s="1"/>
  <c r="CI2747" i="32"/>
  <c r="DA2747" i="32" s="1"/>
  <c r="CI2748" i="32"/>
  <c r="DA2748" i="32" s="1"/>
  <c r="CI2749" i="32"/>
  <c r="DA2749" i="32" s="1"/>
  <c r="CI2750" i="32"/>
  <c r="DA2750" i="32" s="1"/>
  <c r="CI2751" i="32"/>
  <c r="DA2751" i="32" s="1"/>
  <c r="CI2752" i="32"/>
  <c r="DA2752" i="32" s="1"/>
  <c r="CI2753" i="32"/>
  <c r="DA2753" i="32" s="1"/>
  <c r="CI2754" i="32"/>
  <c r="DA2754" i="32" s="1"/>
  <c r="CI2755" i="32"/>
  <c r="DA2755" i="32" s="1"/>
  <c r="CI2756" i="32"/>
  <c r="DA2756" i="32" s="1"/>
  <c r="CI2757" i="32"/>
  <c r="DA2757" i="32" s="1"/>
  <c r="CI2758" i="32"/>
  <c r="DA2758" i="32" s="1"/>
  <c r="CI2759" i="32"/>
  <c r="DA2759" i="32" s="1"/>
  <c r="CI2760" i="32"/>
  <c r="DA2760" i="32" s="1"/>
  <c r="CI2761" i="32"/>
  <c r="DA2761" i="32" s="1"/>
  <c r="CI2762" i="32"/>
  <c r="DA2762" i="32" s="1"/>
  <c r="CI2763" i="32"/>
  <c r="DA2763" i="32" s="1"/>
  <c r="CI2764" i="32"/>
  <c r="DA2764" i="32" s="1"/>
  <c r="CI2765" i="32"/>
  <c r="DA2765" i="32" s="1"/>
  <c r="CI2766" i="32"/>
  <c r="DA2766" i="32" s="1"/>
  <c r="CI2767" i="32"/>
  <c r="DA2767" i="32" s="1"/>
  <c r="CI2768" i="32"/>
  <c r="DA2768" i="32" s="1"/>
  <c r="CI2769" i="32"/>
  <c r="DA2769" i="32" s="1"/>
  <c r="CI2770" i="32"/>
  <c r="DA2770" i="32" s="1"/>
  <c r="CI2771" i="32"/>
  <c r="DA2771" i="32" s="1"/>
  <c r="CI2772" i="32"/>
  <c r="DA2772" i="32" s="1"/>
  <c r="CI2773" i="32"/>
  <c r="DA2773" i="32" s="1"/>
  <c r="CI2774" i="32"/>
  <c r="DA2774" i="32" s="1"/>
  <c r="CI2775" i="32"/>
  <c r="DA2775" i="32" s="1"/>
  <c r="CI2776" i="32"/>
  <c r="DA2776" i="32" s="1"/>
  <c r="CI2777" i="32"/>
  <c r="DA2777" i="32" s="1"/>
  <c r="CI2778" i="32"/>
  <c r="DA2778" i="32" s="1"/>
  <c r="CI2779" i="32"/>
  <c r="DA2779" i="32" s="1"/>
  <c r="CI2780" i="32"/>
  <c r="DA2780" i="32" s="1"/>
  <c r="CI2781" i="32"/>
  <c r="DA2781" i="32" s="1"/>
  <c r="CI2782" i="32"/>
  <c r="DA2782" i="32" s="1"/>
  <c r="CI2783" i="32"/>
  <c r="DA2783" i="32" s="1"/>
  <c r="CI2784" i="32"/>
  <c r="DA2784" i="32" s="1"/>
  <c r="CI2785" i="32"/>
  <c r="DA2785" i="32" s="1"/>
  <c r="CI2786" i="32"/>
  <c r="DA2786" i="32" s="1"/>
  <c r="CI2787" i="32"/>
  <c r="DA2787" i="32" s="1"/>
  <c r="CI2788" i="32"/>
  <c r="DA2788" i="32" s="1"/>
  <c r="CI2789" i="32"/>
  <c r="DA2789" i="32" s="1"/>
  <c r="CI2790" i="32"/>
  <c r="DA2790" i="32" s="1"/>
  <c r="CI2791" i="32"/>
  <c r="DA2791" i="32" s="1"/>
  <c r="CI2792" i="32"/>
  <c r="DA2792" i="32" s="1"/>
  <c r="CI2793" i="32"/>
  <c r="DA2793" i="32" s="1"/>
  <c r="CI2794" i="32"/>
  <c r="DA2794" i="32" s="1"/>
  <c r="CI2795" i="32"/>
  <c r="DA2795" i="32" s="1"/>
  <c r="CI2796" i="32"/>
  <c r="DA2796" i="32" s="1"/>
  <c r="CI2797" i="32"/>
  <c r="DA2797" i="32" s="1"/>
  <c r="CI2798" i="32"/>
  <c r="DA2798" i="32" s="1"/>
  <c r="CI2799" i="32"/>
  <c r="DA2799" i="32" s="1"/>
  <c r="CI2800" i="32"/>
  <c r="DA2800" i="32" s="1"/>
  <c r="CI2801" i="32"/>
  <c r="DA2801" i="32" s="1"/>
  <c r="CI2802" i="32"/>
  <c r="DA2802" i="32" s="1"/>
  <c r="CI2803" i="32"/>
  <c r="DA2803" i="32" s="1"/>
  <c r="CI2804" i="32"/>
  <c r="DA2804" i="32" s="1"/>
  <c r="CI2805" i="32"/>
  <c r="DA2805" i="32" s="1"/>
  <c r="CI2806" i="32"/>
  <c r="DA2806" i="32" s="1"/>
  <c r="CI2807" i="32"/>
  <c r="DA2807" i="32" s="1"/>
  <c r="CI2808" i="32"/>
  <c r="DA2808" i="32" s="1"/>
  <c r="CI2809" i="32"/>
  <c r="DA2809" i="32" s="1"/>
  <c r="CI2810" i="32"/>
  <c r="DA2810" i="32" s="1"/>
  <c r="CI2811" i="32"/>
  <c r="DA2811" i="32" s="1"/>
  <c r="CI2812" i="32"/>
  <c r="DA2812" i="32" s="1"/>
  <c r="CI2813" i="32"/>
  <c r="DA2813" i="32" s="1"/>
  <c r="CI2814" i="32"/>
  <c r="DA2814" i="32" s="1"/>
  <c r="CI2815" i="32"/>
  <c r="DA2815" i="32" s="1"/>
  <c r="CI2816" i="32"/>
  <c r="DA2816" i="32" s="1"/>
  <c r="CI2817" i="32"/>
  <c r="DA2817" i="32" s="1"/>
  <c r="CI2818" i="32"/>
  <c r="DA2818" i="32" s="1"/>
  <c r="CI2819" i="32"/>
  <c r="DA2819" i="32" s="1"/>
  <c r="CI2820" i="32"/>
  <c r="DA2820" i="32" s="1"/>
  <c r="CI2821" i="32"/>
  <c r="DA2821" i="32" s="1"/>
  <c r="CI2822" i="32"/>
  <c r="DA2822" i="32" s="1"/>
  <c r="CI2823" i="32"/>
  <c r="DA2823" i="32" s="1"/>
  <c r="CI2824" i="32"/>
  <c r="DA2824" i="32" s="1"/>
  <c r="CI2825" i="32"/>
  <c r="DA2825" i="32" s="1"/>
  <c r="CI2826" i="32"/>
  <c r="DA2826" i="32" s="1"/>
  <c r="CI2827" i="32"/>
  <c r="DA2827" i="32" s="1"/>
  <c r="CI2828" i="32"/>
  <c r="DA2828" i="32" s="1"/>
  <c r="CI2829" i="32"/>
  <c r="DA2829" i="32" s="1"/>
  <c r="CI2830" i="32"/>
  <c r="DA2830" i="32" s="1"/>
  <c r="CI2831" i="32"/>
  <c r="DA2831" i="32" s="1"/>
  <c r="CI2832" i="32"/>
  <c r="DA2832" i="32" s="1"/>
  <c r="CI2833" i="32"/>
  <c r="DA2833" i="32" s="1"/>
  <c r="CI2834" i="32"/>
  <c r="DA2834" i="32" s="1"/>
  <c r="CI2835" i="32"/>
  <c r="DA2835" i="32" s="1"/>
  <c r="CI2836" i="32"/>
  <c r="DA2836" i="32" s="1"/>
  <c r="CI2837" i="32"/>
  <c r="DA2837" i="32" s="1"/>
  <c r="CI2838" i="32"/>
  <c r="DA2838" i="32" s="1"/>
  <c r="CI2839" i="32"/>
  <c r="DA2839" i="32" s="1"/>
  <c r="CI2840" i="32"/>
  <c r="DA2840" i="32" s="1"/>
  <c r="CI2841" i="32"/>
  <c r="DA2841" i="32" s="1"/>
  <c r="CI2842" i="32"/>
  <c r="DA2842" i="32" s="1"/>
  <c r="CI2843" i="32"/>
  <c r="DA2843" i="32" s="1"/>
  <c r="CI2844" i="32"/>
  <c r="DA2844" i="32" s="1"/>
  <c r="CI2845" i="32"/>
  <c r="DA2845" i="32" s="1"/>
  <c r="CI2846" i="32"/>
  <c r="DA2846" i="32" s="1"/>
  <c r="CI2847" i="32"/>
  <c r="DA2847" i="32" s="1"/>
  <c r="CI2848" i="32"/>
  <c r="DA2848" i="32" s="1"/>
  <c r="CI2849" i="32"/>
  <c r="DA2849" i="32" s="1"/>
  <c r="CI2850" i="32"/>
  <c r="DA2850" i="32" s="1"/>
  <c r="CI2851" i="32"/>
  <c r="DA2851" i="32" s="1"/>
  <c r="CI2852" i="32"/>
  <c r="DA2852" i="32" s="1"/>
  <c r="CI2853" i="32"/>
  <c r="DA2853" i="32" s="1"/>
  <c r="CI2854" i="32"/>
  <c r="DA2854" i="32" s="1"/>
  <c r="CI2855" i="32"/>
  <c r="DA2855" i="32" s="1"/>
  <c r="CI2856" i="32"/>
  <c r="DA2856" i="32" s="1"/>
  <c r="CI2857" i="32"/>
  <c r="DA2857" i="32" s="1"/>
  <c r="CI2858" i="32"/>
  <c r="DA2858" i="32" s="1"/>
  <c r="CI2859" i="32"/>
  <c r="DA2859" i="32" s="1"/>
  <c r="CI2860" i="32"/>
  <c r="DA2860" i="32" s="1"/>
  <c r="CI2861" i="32"/>
  <c r="DA2861" i="32" s="1"/>
  <c r="CI2862" i="32"/>
  <c r="DA2862" i="32" s="1"/>
  <c r="CI2863" i="32"/>
  <c r="DA2863" i="32" s="1"/>
  <c r="CI2864" i="32"/>
  <c r="DA2864" i="32" s="1"/>
  <c r="CI2865" i="32"/>
  <c r="DA2865" i="32" s="1"/>
  <c r="CI2866" i="32"/>
  <c r="DA2866" i="32" s="1"/>
  <c r="CI2867" i="32"/>
  <c r="DA2867" i="32" s="1"/>
  <c r="CI2868" i="32"/>
  <c r="DA2868" i="32" s="1"/>
  <c r="CI2869" i="32"/>
  <c r="DA2869" i="32" s="1"/>
  <c r="CI2870" i="32"/>
  <c r="DA2870" i="32" s="1"/>
  <c r="CI2871" i="32"/>
  <c r="DA2871" i="32" s="1"/>
  <c r="CI2872" i="32"/>
  <c r="DA2872" i="32" s="1"/>
  <c r="CI2873" i="32"/>
  <c r="DA2873" i="32" s="1"/>
  <c r="CI2874" i="32"/>
  <c r="DA2874" i="32" s="1"/>
  <c r="CI2875" i="32"/>
  <c r="DA2875" i="32" s="1"/>
  <c r="CI2876" i="32"/>
  <c r="DA2876" i="32" s="1"/>
  <c r="CI2877" i="32"/>
  <c r="DA2877" i="32" s="1"/>
  <c r="CI2878" i="32"/>
  <c r="DA2878" i="32" s="1"/>
  <c r="CI2879" i="32"/>
  <c r="DA2879" i="32" s="1"/>
  <c r="CI2880" i="32"/>
  <c r="DA2880" i="32" s="1"/>
  <c r="CI2881" i="32"/>
  <c r="DA2881" i="32" s="1"/>
  <c r="CI2882" i="32"/>
  <c r="DA2882" i="32" s="1"/>
  <c r="CI2883" i="32"/>
  <c r="DA2883" i="32" s="1"/>
  <c r="CI2884" i="32"/>
  <c r="DA2884" i="32" s="1"/>
  <c r="CI2885" i="32"/>
  <c r="DA2885" i="32" s="1"/>
  <c r="CI2886" i="32"/>
  <c r="DA2886" i="32" s="1"/>
  <c r="CI2887" i="32"/>
  <c r="DA2887" i="32" s="1"/>
  <c r="CI2888" i="32"/>
  <c r="DA2888" i="32" s="1"/>
  <c r="CI2889" i="32"/>
  <c r="DA2889" i="32" s="1"/>
  <c r="CI2890" i="32"/>
  <c r="DA2890" i="32" s="1"/>
  <c r="CI2891" i="32"/>
  <c r="DA2891" i="32" s="1"/>
  <c r="CI2892" i="32"/>
  <c r="DA2892" i="32" s="1"/>
  <c r="CI2893" i="32"/>
  <c r="DA2893" i="32" s="1"/>
  <c r="CI2894" i="32"/>
  <c r="DA2894" i="32" s="1"/>
  <c r="CI2895" i="32"/>
  <c r="DA2895" i="32" s="1"/>
  <c r="CI2896" i="32"/>
  <c r="DA2896" i="32" s="1"/>
  <c r="CI2897" i="32"/>
  <c r="DA2897" i="32" s="1"/>
  <c r="CI2898" i="32"/>
  <c r="DA2898" i="32" s="1"/>
  <c r="CI2899" i="32"/>
  <c r="DA2899" i="32" s="1"/>
  <c r="CI2900" i="32"/>
  <c r="DA2900" i="32" s="1"/>
  <c r="CI2901" i="32"/>
  <c r="DA2901" i="32" s="1"/>
  <c r="CI2902" i="32"/>
  <c r="DA2902" i="32" s="1"/>
  <c r="CI2903" i="32"/>
  <c r="DA2903" i="32" s="1"/>
  <c r="CI2904" i="32"/>
  <c r="DA2904" i="32" s="1"/>
  <c r="CI2905" i="32"/>
  <c r="DA2905" i="32" s="1"/>
  <c r="CI2906" i="32"/>
  <c r="DA2906" i="32" s="1"/>
  <c r="CI2907" i="32"/>
  <c r="DA2907" i="32" s="1"/>
  <c r="CI2908" i="32"/>
  <c r="DA2908" i="32" s="1"/>
  <c r="CI2909" i="32"/>
  <c r="DA2909" i="32" s="1"/>
  <c r="CI2910" i="32"/>
  <c r="DA2910" i="32" s="1"/>
  <c r="CI2911" i="32"/>
  <c r="DA2911" i="32" s="1"/>
  <c r="CI2912" i="32"/>
  <c r="DA2912" i="32" s="1"/>
  <c r="CI2913" i="32"/>
  <c r="DA2913" i="32" s="1"/>
  <c r="CI2914" i="32"/>
  <c r="DA2914" i="32" s="1"/>
  <c r="CI2915" i="32"/>
  <c r="DA2915" i="32" s="1"/>
  <c r="CI2916" i="32"/>
  <c r="DA2916" i="32" s="1"/>
  <c r="CI2917" i="32"/>
  <c r="DA2917" i="32" s="1"/>
  <c r="CI2918" i="32"/>
  <c r="DA2918" i="32" s="1"/>
  <c r="CI2919" i="32"/>
  <c r="DA2919" i="32" s="1"/>
  <c r="CI2920" i="32"/>
  <c r="DA2920" i="32" s="1"/>
  <c r="CI2921" i="32"/>
  <c r="DA2921" i="32" s="1"/>
  <c r="CI2922" i="32"/>
  <c r="DA2922" i="32" s="1"/>
  <c r="CI2923" i="32"/>
  <c r="DA2923" i="32" s="1"/>
  <c r="CI2924" i="32"/>
  <c r="DA2924" i="32" s="1"/>
  <c r="CI2925" i="32"/>
  <c r="DA2925" i="32" s="1"/>
  <c r="CI2926" i="32"/>
  <c r="DA2926" i="32" s="1"/>
  <c r="CI2927" i="32"/>
  <c r="DA2927" i="32" s="1"/>
  <c r="CI2928" i="32"/>
  <c r="DA2928" i="32" s="1"/>
  <c r="CI2929" i="32"/>
  <c r="DA2929" i="32" s="1"/>
  <c r="CI2930" i="32"/>
  <c r="DA2930" i="32" s="1"/>
  <c r="CI2931" i="32"/>
  <c r="DA2931" i="32" s="1"/>
  <c r="CI2932" i="32"/>
  <c r="DA2932" i="32" s="1"/>
  <c r="CI2933" i="32"/>
  <c r="DA2933" i="32" s="1"/>
  <c r="CI2934" i="32"/>
  <c r="DA2934" i="32" s="1"/>
  <c r="CI2935" i="32"/>
  <c r="DA2935" i="32" s="1"/>
  <c r="CI2936" i="32"/>
  <c r="DA2936" i="32" s="1"/>
  <c r="CI2937" i="32"/>
  <c r="DA2937" i="32" s="1"/>
  <c r="CI2938" i="32"/>
  <c r="DA2938" i="32" s="1"/>
  <c r="CI2939" i="32"/>
  <c r="DA2939" i="32" s="1"/>
  <c r="CI2940" i="32"/>
  <c r="DA2940" i="32" s="1"/>
  <c r="CI2941" i="32"/>
  <c r="DA2941" i="32" s="1"/>
  <c r="CI2942" i="32"/>
  <c r="DA2942" i="32" s="1"/>
  <c r="CI2943" i="32"/>
  <c r="DA2943" i="32" s="1"/>
  <c r="CI2944" i="32"/>
  <c r="DA2944" i="32" s="1"/>
  <c r="CI2945" i="32"/>
  <c r="DA2945" i="32" s="1"/>
  <c r="CI2946" i="32"/>
  <c r="DA2946" i="32" s="1"/>
  <c r="CI2947" i="32"/>
  <c r="DA2947" i="32" s="1"/>
  <c r="CI2948" i="32"/>
  <c r="DA2948" i="32" s="1"/>
  <c r="CI2949" i="32"/>
  <c r="DA2949" i="32" s="1"/>
  <c r="CI2950" i="32"/>
  <c r="DA2950" i="32" s="1"/>
  <c r="CI2951" i="32"/>
  <c r="DA2951" i="32" s="1"/>
  <c r="CI2952" i="32"/>
  <c r="DA2952" i="32" s="1"/>
  <c r="CI2953" i="32"/>
  <c r="DA2953" i="32" s="1"/>
  <c r="CI2954" i="32"/>
  <c r="DA2954" i="32" s="1"/>
  <c r="CI2955" i="32"/>
  <c r="DA2955" i="32" s="1"/>
  <c r="CI2956" i="32"/>
  <c r="DA2956" i="32" s="1"/>
  <c r="CI2957" i="32"/>
  <c r="DA2957" i="32" s="1"/>
  <c r="CI2958" i="32"/>
  <c r="DA2958" i="32" s="1"/>
  <c r="CI2959" i="32"/>
  <c r="DA2959" i="32" s="1"/>
  <c r="CI2960" i="32"/>
  <c r="DA2960" i="32" s="1"/>
  <c r="CI2961" i="32"/>
  <c r="DA2961" i="32" s="1"/>
  <c r="CI2962" i="32"/>
  <c r="DA2962" i="32" s="1"/>
  <c r="CI2963" i="32"/>
  <c r="DA2963" i="32" s="1"/>
  <c r="CI2964" i="32"/>
  <c r="DA2964" i="32" s="1"/>
  <c r="CI2965" i="32"/>
  <c r="DA2965" i="32" s="1"/>
  <c r="CI2966" i="32"/>
  <c r="DA2966" i="32" s="1"/>
  <c r="CI2967" i="32"/>
  <c r="DA2967" i="32" s="1"/>
  <c r="CI2968" i="32"/>
  <c r="DA2968" i="32" s="1"/>
  <c r="CI2969" i="32"/>
  <c r="DA2969" i="32" s="1"/>
  <c r="CI2970" i="32"/>
  <c r="DA2970" i="32" s="1"/>
  <c r="CI2971" i="32"/>
  <c r="DA2971" i="32" s="1"/>
  <c r="CI2972" i="32"/>
  <c r="DA2972" i="32" s="1"/>
  <c r="CI2973" i="32"/>
  <c r="DA2973" i="32" s="1"/>
  <c r="CI2974" i="32"/>
  <c r="DA2974" i="32" s="1"/>
  <c r="CI2975" i="32"/>
  <c r="DA2975" i="32" s="1"/>
  <c r="CI2976" i="32"/>
  <c r="DA2976" i="32" s="1"/>
  <c r="CI2977" i="32"/>
  <c r="DA2977" i="32" s="1"/>
  <c r="CI2978" i="32"/>
  <c r="DA2978" i="32" s="1"/>
  <c r="CI2979" i="32"/>
  <c r="DA2979" i="32" s="1"/>
  <c r="CI2980" i="32"/>
  <c r="DA2980" i="32" s="1"/>
  <c r="CI2981" i="32"/>
  <c r="DA2981" i="32" s="1"/>
  <c r="CI2982" i="32"/>
  <c r="DA2982" i="32" s="1"/>
  <c r="CI2983" i="32"/>
  <c r="DA2983" i="32" s="1"/>
  <c r="CI2984" i="32"/>
  <c r="DA2984" i="32" s="1"/>
  <c r="CI2985" i="32"/>
  <c r="DA2985" i="32" s="1"/>
  <c r="CI2986" i="32"/>
  <c r="DA2986" i="32" s="1"/>
  <c r="CI2987" i="32"/>
  <c r="DA2987" i="32" s="1"/>
  <c r="CI2988" i="32"/>
  <c r="DA2988" i="32" s="1"/>
  <c r="CI2989" i="32"/>
  <c r="DA2989" i="32" s="1"/>
  <c r="CI2990" i="32"/>
  <c r="DA2990" i="32" s="1"/>
  <c r="CI2991" i="32"/>
  <c r="DA2991" i="32" s="1"/>
  <c r="CI2992" i="32"/>
  <c r="DA2992" i="32" s="1"/>
  <c r="CI2993" i="32"/>
  <c r="DA2993" i="32" s="1"/>
  <c r="CI2994" i="32"/>
  <c r="DA2994" i="32" s="1"/>
  <c r="CI2995" i="32"/>
  <c r="DA2995" i="32" s="1"/>
  <c r="CI2996" i="32"/>
  <c r="DA2996" i="32" s="1"/>
  <c r="CI2997" i="32"/>
  <c r="DA2997" i="32" s="1"/>
  <c r="CI2998" i="32"/>
  <c r="DA2998" i="32" s="1"/>
  <c r="CI2999" i="32"/>
  <c r="DA2999" i="32" s="1"/>
  <c r="CI3000" i="32"/>
  <c r="DA3000" i="32" s="1"/>
  <c r="CI3001" i="32"/>
  <c r="DA3001" i="32" s="1"/>
  <c r="CI3002" i="32"/>
  <c r="DA3002" i="32" s="1"/>
  <c r="CI3003" i="32"/>
  <c r="DA3003" i="32" s="1"/>
  <c r="CI3004" i="32"/>
  <c r="DA3004" i="32" s="1"/>
  <c r="CI3005" i="32"/>
  <c r="DA3005" i="32" s="1"/>
  <c r="CI3006" i="32"/>
  <c r="DA3006" i="32" s="1"/>
  <c r="CI3007" i="32"/>
  <c r="DA3007" i="32" s="1"/>
  <c r="CI3008" i="32"/>
  <c r="DA3008" i="32" s="1"/>
  <c r="CI3009" i="32"/>
  <c r="DA3009" i="32" s="1"/>
  <c r="CI3010" i="32"/>
  <c r="DA3010" i="32" s="1"/>
  <c r="CI3011" i="32"/>
  <c r="DA3011" i="32" s="1"/>
  <c r="CI3012" i="32"/>
  <c r="DA3012" i="32" s="1"/>
  <c r="CI3013" i="32"/>
  <c r="DA3013" i="32" s="1"/>
  <c r="CI3014" i="32"/>
  <c r="DA3014" i="32" s="1"/>
  <c r="CI3015" i="32"/>
  <c r="DA3015" i="32" s="1"/>
  <c r="CI3016" i="32"/>
  <c r="DA3016" i="32" s="1"/>
  <c r="CI3017" i="32"/>
  <c r="DA3017" i="32" s="1"/>
  <c r="CI3018" i="32"/>
  <c r="DA3018" i="32" s="1"/>
  <c r="CI3019" i="32"/>
  <c r="DA3019" i="32" s="1"/>
  <c r="CI3020" i="32"/>
  <c r="DA3020" i="32" s="1"/>
  <c r="CI3021" i="32"/>
  <c r="DA3021" i="32" s="1"/>
  <c r="CI3022" i="32"/>
  <c r="DA3022" i="32" s="1"/>
  <c r="CI3023" i="32"/>
  <c r="DA3023" i="32" s="1"/>
  <c r="CI3024" i="32"/>
  <c r="DA3024" i="32" s="1"/>
  <c r="CI3025" i="32"/>
  <c r="DA3025" i="32" s="1"/>
  <c r="CI3026" i="32"/>
  <c r="DA3026" i="32" s="1"/>
  <c r="CI3027" i="32"/>
  <c r="DA3027" i="32" s="1"/>
  <c r="CI3028" i="32"/>
  <c r="DA3028" i="32" s="1"/>
  <c r="CI3029" i="32"/>
  <c r="DA3029" i="32" s="1"/>
  <c r="CI3030" i="32"/>
  <c r="DA3030" i="32" s="1"/>
  <c r="CI3031" i="32"/>
  <c r="DA3031" i="32" s="1"/>
  <c r="CI3032" i="32"/>
  <c r="DA3032" i="32" s="1"/>
  <c r="CI3033" i="32"/>
  <c r="DA3033" i="32" s="1"/>
  <c r="CI3034" i="32"/>
  <c r="DA3034" i="32" s="1"/>
  <c r="CI3035" i="32"/>
  <c r="DA3035" i="32" s="1"/>
  <c r="CI3036" i="32"/>
  <c r="DA3036" i="32" s="1"/>
  <c r="CI3037" i="32"/>
  <c r="DA3037" i="32" s="1"/>
  <c r="CI3038" i="32"/>
  <c r="DA3038" i="32" s="1"/>
  <c r="CI3039" i="32"/>
  <c r="DA3039" i="32" s="1"/>
  <c r="CI3040" i="32"/>
  <c r="DA3040" i="32" s="1"/>
  <c r="CI3041" i="32"/>
  <c r="DA3041" i="32" s="1"/>
  <c r="CI3042" i="32"/>
  <c r="DA3042" i="32" s="1"/>
  <c r="CI3043" i="32"/>
  <c r="DA3043" i="32" s="1"/>
  <c r="CI3044" i="32"/>
  <c r="DA3044" i="32" s="1"/>
  <c r="CI3045" i="32"/>
  <c r="DA3045" i="32" s="1"/>
  <c r="CI3046" i="32"/>
  <c r="DA3046" i="32" s="1"/>
  <c r="CI3047" i="32"/>
  <c r="DA3047" i="32" s="1"/>
  <c r="CI3048" i="32"/>
  <c r="DA3048" i="32" s="1"/>
  <c r="CI3049" i="32"/>
  <c r="DA3049" i="32" s="1"/>
  <c r="CI3050" i="32"/>
  <c r="DA3050" i="32" s="1"/>
  <c r="CI3051" i="32"/>
  <c r="DA3051" i="32" s="1"/>
  <c r="CI3052" i="32"/>
  <c r="DA3052" i="32" s="1"/>
  <c r="CI3053" i="32"/>
  <c r="DA3053" i="32" s="1"/>
  <c r="CI3054" i="32"/>
  <c r="DA3054" i="32" s="1"/>
  <c r="CI3055" i="32"/>
  <c r="DA3055" i="32" s="1"/>
  <c r="CI3056" i="32"/>
  <c r="DA3056" i="32" s="1"/>
  <c r="CI3057" i="32"/>
  <c r="DA3057" i="32" s="1"/>
  <c r="CI3058" i="32"/>
  <c r="DA3058" i="32" s="1"/>
  <c r="CI3059" i="32"/>
  <c r="DA3059" i="32" s="1"/>
  <c r="CI3060" i="32"/>
  <c r="DA3060" i="32" s="1"/>
  <c r="CI3061" i="32"/>
  <c r="DA3061" i="32" s="1"/>
  <c r="CI3062" i="32"/>
  <c r="DA3062" i="32" s="1"/>
  <c r="CI3063" i="32"/>
  <c r="DA3063" i="32" s="1"/>
  <c r="CI3064" i="32"/>
  <c r="DA3064" i="32" s="1"/>
  <c r="CI3065" i="32"/>
  <c r="DA3065" i="32" s="1"/>
  <c r="CI3066" i="32"/>
  <c r="DA3066" i="32" s="1"/>
  <c r="CI3067" i="32"/>
  <c r="DA3067" i="32" s="1"/>
  <c r="CI3068" i="32"/>
  <c r="DA3068" i="32" s="1"/>
  <c r="CI3069" i="32"/>
  <c r="DA3069" i="32" s="1"/>
  <c r="CI3070" i="32"/>
  <c r="DA3070" i="32" s="1"/>
  <c r="CI3071" i="32"/>
  <c r="DA3071" i="32" s="1"/>
  <c r="CI3072" i="32"/>
  <c r="DA3072" i="32" s="1"/>
  <c r="CI3073" i="32"/>
  <c r="DA3073" i="32" s="1"/>
  <c r="CI3074" i="32"/>
  <c r="DA3074" i="32" s="1"/>
  <c r="CI3075" i="32"/>
  <c r="DA3075" i="32" s="1"/>
  <c r="CI3076" i="32"/>
  <c r="DA3076" i="32" s="1"/>
  <c r="CI3077" i="32"/>
  <c r="DA3077" i="32" s="1"/>
  <c r="CI3078" i="32"/>
  <c r="DA3078" i="32" s="1"/>
  <c r="CI3079" i="32"/>
  <c r="DA3079" i="32" s="1"/>
  <c r="CI3080" i="32"/>
  <c r="DA3080" i="32" s="1"/>
  <c r="CI3081" i="32"/>
  <c r="DA3081" i="32" s="1"/>
  <c r="CI3082" i="32"/>
  <c r="DA3082" i="32" s="1"/>
  <c r="CI3083" i="32"/>
  <c r="DA3083" i="32" s="1"/>
  <c r="CI3084" i="32"/>
  <c r="DA3084" i="32" s="1"/>
  <c r="CI3" i="32"/>
  <c r="DA3" i="32" s="1"/>
  <c r="C144" i="7"/>
  <c r="C260" i="7" s="1"/>
  <c r="Y56" i="2" s="1"/>
  <c r="Y61" i="2"/>
  <c r="AW265" i="7"/>
  <c r="C61" i="2"/>
  <c r="Y59" i="2"/>
  <c r="AW263" i="7"/>
  <c r="C59" i="2"/>
  <c r="Y50" i="2"/>
  <c r="C50" i="2"/>
  <c r="Y53" i="2"/>
  <c r="AW257" i="7"/>
  <c r="C53" i="2"/>
  <c r="AW224" i="7"/>
  <c r="C22" i="2"/>
  <c r="AW249" i="7"/>
  <c r="C45" i="2"/>
  <c r="X41" i="2"/>
  <c r="X62" i="2" s="1"/>
  <c r="AV245" i="7"/>
  <c r="AV269" i="7" s="1"/>
  <c r="B41" i="2"/>
  <c r="C30" i="7"/>
  <c r="C206" i="7" s="1"/>
  <c r="B30" i="7"/>
  <c r="B206" i="7" s="1"/>
  <c r="AW217" i="7"/>
  <c r="C218" i="7"/>
  <c r="Z265" i="7"/>
  <c r="Z263" i="7"/>
  <c r="Z257" i="7"/>
  <c r="C245" i="7"/>
  <c r="B10" i="23"/>
  <c r="O8" i="23" s="1"/>
  <c r="BQ339" i="7" l="1"/>
  <c r="GD206" i="7"/>
  <c r="EJ206" i="7"/>
  <c r="JR206" i="7"/>
  <c r="KO206" i="7"/>
  <c r="FG206" i="7"/>
  <c r="HA206" i="7"/>
  <c r="IU206" i="7"/>
  <c r="HX206" i="7"/>
  <c r="C56" i="2"/>
  <c r="FH206" i="7"/>
  <c r="HB206" i="7"/>
  <c r="HY206" i="7"/>
  <c r="JS206" i="7"/>
  <c r="EK206" i="7"/>
  <c r="KP206" i="7"/>
  <c r="GE206" i="7"/>
  <c r="IV206" i="7"/>
  <c r="HY260" i="7"/>
  <c r="KP260" i="7"/>
  <c r="GE260" i="7"/>
  <c r="EK260" i="7"/>
  <c r="JS260" i="7"/>
  <c r="FH260" i="7"/>
  <c r="IV260" i="7"/>
  <c r="AW260" i="7"/>
  <c r="GE245" i="7"/>
  <c r="FH245" i="7"/>
  <c r="IV245" i="7"/>
  <c r="EK245" i="7"/>
  <c r="KP245" i="7"/>
  <c r="HY245" i="7"/>
  <c r="JS245" i="7"/>
  <c r="FH218" i="7"/>
  <c r="EK218" i="7"/>
  <c r="HY218" i="7"/>
  <c r="GE218" i="7"/>
  <c r="HB218" i="7"/>
  <c r="KP218" i="7"/>
  <c r="IV218" i="7"/>
  <c r="JS218" i="7"/>
  <c r="B18" i="2"/>
  <c r="DN245" i="7"/>
  <c r="DN218" i="7"/>
  <c r="DM206" i="7"/>
  <c r="DN206" i="7"/>
  <c r="DN260" i="7"/>
  <c r="N102" i="1"/>
  <c r="N99" i="1"/>
  <c r="M102" i="1"/>
  <c r="M99" i="1"/>
  <c r="M106" i="1" s="1"/>
  <c r="M107" i="1" s="1"/>
  <c r="L102" i="1"/>
  <c r="L106" i="1" s="1"/>
  <c r="L99" i="1"/>
  <c r="C132" i="1"/>
  <c r="CQ245" i="7"/>
  <c r="BT245" i="7"/>
  <c r="CQ218" i="7"/>
  <c r="BT218" i="7"/>
  <c r="AV206" i="7"/>
  <c r="CP206" i="7"/>
  <c r="BS206" i="7"/>
  <c r="AW206" i="7"/>
  <c r="CQ206" i="7"/>
  <c r="BT206" i="7"/>
  <c r="C147" i="1"/>
  <c r="CQ260" i="7"/>
  <c r="BT260" i="7"/>
  <c r="L107" i="1"/>
  <c r="O52" i="1"/>
  <c r="P54" i="1"/>
  <c r="P52" i="1" s="1"/>
  <c r="Q26" i="1"/>
  <c r="C17" i="2"/>
  <c r="Y41" i="2"/>
  <c r="Y62" i="2" s="1"/>
  <c r="AW245" i="7"/>
  <c r="AW269" i="7" s="1"/>
  <c r="C16" i="2" s="1"/>
  <c r="C41" i="2"/>
  <c r="U144" i="1"/>
  <c r="U150" i="1"/>
  <c r="U152" i="1"/>
  <c r="Z218" i="7"/>
  <c r="AW218" i="7"/>
  <c r="C24" i="7"/>
  <c r="C195" i="7" s="1"/>
  <c r="B24" i="7"/>
  <c r="B195" i="7" s="1"/>
  <c r="C26" i="7"/>
  <c r="C197" i="7" s="1"/>
  <c r="B26" i="7"/>
  <c r="B197" i="7" s="1"/>
  <c r="B4" i="7"/>
  <c r="GE197" i="7" l="1"/>
  <c r="EK197" i="7"/>
  <c r="JS197" i="7"/>
  <c r="HY197" i="7"/>
  <c r="HB197" i="7"/>
  <c r="IV197" i="7"/>
  <c r="FH197" i="7"/>
  <c r="KP197" i="7"/>
  <c r="FH195" i="7"/>
  <c r="IV195" i="7"/>
  <c r="GE195" i="7"/>
  <c r="KP195" i="7"/>
  <c r="EK195" i="7"/>
  <c r="JS195" i="7"/>
  <c r="HY195" i="7"/>
  <c r="HB195" i="7"/>
  <c r="IU197" i="7"/>
  <c r="JR197" i="7"/>
  <c r="FG197" i="7"/>
  <c r="KO197" i="7"/>
  <c r="HA197" i="7"/>
  <c r="EJ197" i="7"/>
  <c r="HX197" i="7"/>
  <c r="GD197" i="7"/>
  <c r="KO195" i="7"/>
  <c r="HX195" i="7"/>
  <c r="GD195" i="7"/>
  <c r="JR195" i="7"/>
  <c r="EJ195" i="7"/>
  <c r="HA195" i="7"/>
  <c r="FG195" i="7"/>
  <c r="IU195" i="7"/>
  <c r="DM197" i="7"/>
  <c r="DN197" i="7"/>
  <c r="DM195" i="7"/>
  <c r="DN195" i="7"/>
  <c r="O102" i="1"/>
  <c r="O99" i="1"/>
  <c r="O106" i="1" s="1"/>
  <c r="O107" i="1" s="1"/>
  <c r="AV197" i="7"/>
  <c r="CP197" i="7"/>
  <c r="BS197" i="7"/>
  <c r="AW197" i="7"/>
  <c r="CQ197" i="7"/>
  <c r="BT197" i="7"/>
  <c r="AV195" i="7"/>
  <c r="CP195" i="7"/>
  <c r="BS195" i="7"/>
  <c r="AW195" i="7"/>
  <c r="CQ195" i="7"/>
  <c r="BT195" i="7"/>
  <c r="N106" i="1"/>
  <c r="N107" i="1" s="1"/>
  <c r="R26" i="1"/>
  <c r="Q54" i="1"/>
  <c r="Q52" i="1" s="1"/>
  <c r="C18" i="2"/>
  <c r="S26" i="1" l="1"/>
  <c r="R54" i="1"/>
  <c r="R52" i="1" s="1"/>
  <c r="C106" i="7"/>
  <c r="C227" i="7" s="1"/>
  <c r="B106" i="7"/>
  <c r="B227" i="7" s="1"/>
  <c r="KP227" i="7" l="1"/>
  <c r="IV227" i="7"/>
  <c r="JS227" i="7"/>
  <c r="GE227" i="7"/>
  <c r="EK227" i="7"/>
  <c r="FH227" i="7"/>
  <c r="HY227" i="7"/>
  <c r="JR227" i="7"/>
  <c r="FG227" i="7"/>
  <c r="IU227" i="7"/>
  <c r="HX227" i="7"/>
  <c r="EJ227" i="7"/>
  <c r="GD227" i="7"/>
  <c r="KO227" i="7"/>
  <c r="DM227" i="7"/>
  <c r="DN227" i="7"/>
  <c r="B116" i="1"/>
  <c r="CP227" i="7"/>
  <c r="CP269" i="7" s="1"/>
  <c r="BS227" i="7"/>
  <c r="BS269" i="7" s="1"/>
  <c r="C116" i="1"/>
  <c r="CQ227" i="7"/>
  <c r="CQ269" i="7" s="1"/>
  <c r="BT227" i="7"/>
  <c r="BT269" i="7" s="1"/>
  <c r="T26" i="1"/>
  <c r="S54" i="1"/>
  <c r="S52" i="1" s="1"/>
  <c r="AV227" i="7"/>
  <c r="AV268" i="7" s="1"/>
  <c r="B25" i="2"/>
  <c r="B62" i="2" s="1"/>
  <c r="AW227" i="7"/>
  <c r="AW268" i="7" s="1"/>
  <c r="C25" i="2"/>
  <c r="C62" i="2" s="1"/>
  <c r="C34" i="7"/>
  <c r="C212" i="7" s="1"/>
  <c r="B34" i="7"/>
  <c r="B212" i="7" s="1"/>
  <c r="C36" i="7"/>
  <c r="C214" i="7" s="1"/>
  <c r="B36" i="7"/>
  <c r="B214" i="7" s="1"/>
  <c r="C33" i="7"/>
  <c r="C211" i="7" s="1"/>
  <c r="B33" i="7"/>
  <c r="B211" i="7" s="1"/>
  <c r="B39" i="7"/>
  <c r="C39" i="7"/>
  <c r="C219" i="7" s="1"/>
  <c r="C38" i="7"/>
  <c r="C216" i="7" s="1"/>
  <c r="B38" i="7"/>
  <c r="B216" i="7" s="1"/>
  <c r="B169" i="7"/>
  <c r="A78" i="7"/>
  <c r="A77" i="7"/>
  <c r="A44" i="7"/>
  <c r="A43" i="7"/>
  <c r="A89" i="7"/>
  <c r="A86" i="7"/>
  <c r="A90" i="7"/>
  <c r="A80" i="7"/>
  <c r="A84" i="7"/>
  <c r="A83" i="7"/>
  <c r="A88" i="7"/>
  <c r="A85" i="7"/>
  <c r="A79" i="7"/>
  <c r="A82" i="7"/>
  <c r="A125" i="7"/>
  <c r="A133" i="7"/>
  <c r="A127" i="7"/>
  <c r="A128" i="7"/>
  <c r="A119" i="7"/>
  <c r="A124" i="7"/>
  <c r="A129" i="7"/>
  <c r="A120" i="7"/>
  <c r="A130" i="7"/>
  <c r="A132" i="7"/>
  <c r="A126" i="7"/>
  <c r="A121" i="7"/>
  <c r="A131" i="7"/>
  <c r="A69" i="7"/>
  <c r="A67" i="7"/>
  <c r="A45" i="7"/>
  <c r="A53" i="7"/>
  <c r="A59" i="7"/>
  <c r="A55" i="7"/>
  <c r="A48" i="7"/>
  <c r="A61" i="7"/>
  <c r="A66" i="7"/>
  <c r="A52" i="7"/>
  <c r="A62" i="7"/>
  <c r="A64" i="7"/>
  <c r="A56" i="7"/>
  <c r="A65" i="7"/>
  <c r="A51" i="7"/>
  <c r="A50" i="7"/>
  <c r="A58" i="7"/>
  <c r="A115" i="7"/>
  <c r="A114" i="7"/>
  <c r="A112" i="7"/>
  <c r="FG169" i="7" l="1"/>
  <c r="GD169" i="7"/>
  <c r="HA169" i="7"/>
  <c r="HX169" i="7"/>
  <c r="JR169" i="7"/>
  <c r="IU169" i="7"/>
  <c r="KO169" i="7"/>
  <c r="EJ169" i="7"/>
  <c r="HX216" i="7"/>
  <c r="KO216" i="7"/>
  <c r="GD216" i="7"/>
  <c r="IU216" i="7"/>
  <c r="FG216" i="7"/>
  <c r="HA216" i="7"/>
  <c r="JR216" i="7"/>
  <c r="EJ216" i="7"/>
  <c r="JR211" i="7"/>
  <c r="HX211" i="7"/>
  <c r="FG211" i="7"/>
  <c r="EJ211" i="7"/>
  <c r="HA211" i="7"/>
  <c r="IU211" i="7"/>
  <c r="KO211" i="7"/>
  <c r="GD211" i="7"/>
  <c r="FH219" i="7"/>
  <c r="HY219" i="7"/>
  <c r="JS219" i="7"/>
  <c r="GE219" i="7"/>
  <c r="EK219" i="7"/>
  <c r="KP219" i="7"/>
  <c r="IV219" i="7"/>
  <c r="HB219" i="7"/>
  <c r="KP211" i="7"/>
  <c r="GE211" i="7"/>
  <c r="IV211" i="7"/>
  <c r="JS211" i="7"/>
  <c r="EK211" i="7"/>
  <c r="HB211" i="7"/>
  <c r="FH211" i="7"/>
  <c r="HY211" i="7"/>
  <c r="EJ212" i="7"/>
  <c r="KO212" i="7"/>
  <c r="HX212" i="7"/>
  <c r="IU212" i="7"/>
  <c r="HA212" i="7"/>
  <c r="JR212" i="7"/>
  <c r="GD212" i="7"/>
  <c r="FG212" i="7"/>
  <c r="EK216" i="7"/>
  <c r="JS216" i="7"/>
  <c r="KP216" i="7"/>
  <c r="HB216" i="7"/>
  <c r="GE216" i="7"/>
  <c r="IV216" i="7"/>
  <c r="FH216" i="7"/>
  <c r="HY216" i="7"/>
  <c r="JR214" i="7"/>
  <c r="EJ214" i="7"/>
  <c r="HA214" i="7"/>
  <c r="IU214" i="7"/>
  <c r="FG214" i="7"/>
  <c r="HX214" i="7"/>
  <c r="KO214" i="7"/>
  <c r="GD214" i="7"/>
  <c r="HB212" i="7"/>
  <c r="JS212" i="7"/>
  <c r="KP212" i="7"/>
  <c r="HY212" i="7"/>
  <c r="IV212" i="7"/>
  <c r="GE212" i="7"/>
  <c r="EK212" i="7"/>
  <c r="FH212" i="7"/>
  <c r="KP214" i="7"/>
  <c r="GE214" i="7"/>
  <c r="JS214" i="7"/>
  <c r="EK214" i="7"/>
  <c r="IV214" i="7"/>
  <c r="FH214" i="7"/>
  <c r="HY214" i="7"/>
  <c r="HB214" i="7"/>
  <c r="B64" i="2"/>
  <c r="DM169" i="7"/>
  <c r="DM216" i="7"/>
  <c r="DN216" i="7"/>
  <c r="DN219" i="7"/>
  <c r="DM211" i="7"/>
  <c r="DN211" i="7"/>
  <c r="DM214" i="7"/>
  <c r="DN214" i="7"/>
  <c r="DM212" i="7"/>
  <c r="DN212" i="7"/>
  <c r="AV169" i="7"/>
  <c r="CP169" i="7"/>
  <c r="BS169" i="7"/>
  <c r="AV216" i="7"/>
  <c r="CP216" i="7"/>
  <c r="BS216" i="7"/>
  <c r="AW216" i="7"/>
  <c r="CQ216" i="7"/>
  <c r="BT216" i="7"/>
  <c r="CQ219" i="7"/>
  <c r="BT219" i="7"/>
  <c r="AV211" i="7"/>
  <c r="CP211" i="7"/>
  <c r="BS211" i="7"/>
  <c r="AW211" i="7"/>
  <c r="CQ211" i="7"/>
  <c r="BT211" i="7"/>
  <c r="AV214" i="7"/>
  <c r="CP214" i="7"/>
  <c r="BS214" i="7"/>
  <c r="AW214" i="7"/>
  <c r="CQ214" i="7"/>
  <c r="BT214" i="7"/>
  <c r="AV212" i="7"/>
  <c r="CP212" i="7"/>
  <c r="BS212" i="7"/>
  <c r="AW212" i="7"/>
  <c r="CQ212" i="7"/>
  <c r="BT212" i="7"/>
  <c r="U26" i="1"/>
  <c r="T54" i="1"/>
  <c r="T52" i="1" s="1"/>
  <c r="C64" i="2"/>
  <c r="X63" i="2"/>
  <c r="Z219" i="7"/>
  <c r="AW219" i="7"/>
  <c r="Y63" i="2"/>
  <c r="B219" i="7"/>
  <c r="A111" i="7"/>
  <c r="A110" i="7"/>
  <c r="A109" i="7"/>
  <c r="A108" i="7"/>
  <c r="A103" i="7"/>
  <c r="A104" i="7"/>
  <c r="A107" i="7"/>
  <c r="A113" i="7"/>
  <c r="A106" i="7"/>
  <c r="A105" i="7"/>
  <c r="A46" i="7"/>
  <c r="A60" i="7"/>
  <c r="A36" i="7"/>
  <c r="A34" i="7"/>
  <c r="A32" i="7"/>
  <c r="A28" i="7"/>
  <c r="A31" i="7"/>
  <c r="A30" i="7"/>
  <c r="A26" i="7"/>
  <c r="A25" i="7"/>
  <c r="A24" i="7"/>
  <c r="A23" i="7"/>
  <c r="A22" i="7"/>
  <c r="A21" i="7"/>
  <c r="A20" i="7"/>
  <c r="A37" i="7"/>
  <c r="A19" i="7"/>
  <c r="A18" i="7"/>
  <c r="A17" i="7"/>
  <c r="A33" i="7"/>
  <c r="A16" i="7"/>
  <c r="A15" i="7"/>
  <c r="A14" i="7"/>
  <c r="A13" i="7"/>
  <c r="A9" i="7"/>
  <c r="A10" i="7"/>
  <c r="A8" i="7"/>
  <c r="A12" i="7"/>
  <c r="A11" i="7"/>
  <c r="G102" i="9"/>
  <c r="X262" i="7" s="1"/>
  <c r="G101" i="9"/>
  <c r="X261" i="7" s="1"/>
  <c r="G100" i="9"/>
  <c r="X260" i="7" s="1"/>
  <c r="G99" i="9"/>
  <c r="X259" i="7" s="1"/>
  <c r="CN4" i="21"/>
  <c r="A4" i="2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Q2" i="21"/>
  <c r="R28" i="1"/>
  <c r="M16" i="10" s="1"/>
  <c r="S28" i="1"/>
  <c r="N16" i="10" s="1"/>
  <c r="T28" i="1"/>
  <c r="O16" i="10" s="1"/>
  <c r="U28" i="1"/>
  <c r="P16" i="10" s="1"/>
  <c r="V28" i="1"/>
  <c r="Q16" i="10" s="1"/>
  <c r="CO4" i="5"/>
  <c r="CP4" i="5"/>
  <c r="CQ4" i="5"/>
  <c r="S49" i="1"/>
  <c r="T49" i="1"/>
  <c r="U49" i="1"/>
  <c r="V49" i="1"/>
  <c r="R49" i="1"/>
  <c r="C31" i="1"/>
  <c r="D31" i="1" s="1"/>
  <c r="E31" i="1" s="1"/>
  <c r="F31" i="1" s="1"/>
  <c r="C32" i="1"/>
  <c r="D32" i="1" s="1"/>
  <c r="E32" i="1" s="1"/>
  <c r="F32" i="1" s="1"/>
  <c r="C33" i="1"/>
  <c r="D33" i="1" s="1"/>
  <c r="E33" i="1" s="1"/>
  <c r="F33" i="1" s="1"/>
  <c r="C34" i="1"/>
  <c r="D34" i="1" s="1"/>
  <c r="E34" i="1" s="1"/>
  <c r="C35" i="1"/>
  <c r="D35" i="1" s="1"/>
  <c r="E35" i="1" s="1"/>
  <c r="C36" i="1"/>
  <c r="D36" i="1" s="1"/>
  <c r="E36" i="1" s="1"/>
  <c r="F36" i="1" s="1"/>
  <c r="C37" i="1"/>
  <c r="D37" i="1" s="1"/>
  <c r="E37" i="1" s="1"/>
  <c r="F37" i="1" s="1"/>
  <c r="C38" i="1"/>
  <c r="D38" i="1" s="1"/>
  <c r="E38" i="1" s="1"/>
  <c r="C30" i="1"/>
  <c r="D15" i="10"/>
  <c r="C15" i="1"/>
  <c r="D15" i="1" s="1"/>
  <c r="E15" i="1" s="1"/>
  <c r="F15" i="1" s="1"/>
  <c r="B160" i="7"/>
  <c r="HX160" i="7" l="1"/>
  <c r="IU160" i="7"/>
  <c r="JR160" i="7"/>
  <c r="KO160" i="7"/>
  <c r="EJ160" i="7"/>
  <c r="GD160" i="7"/>
  <c r="HA160" i="7"/>
  <c r="FG160" i="7"/>
  <c r="HX219" i="7"/>
  <c r="GD219" i="7"/>
  <c r="JR219" i="7"/>
  <c r="EJ219" i="7"/>
  <c r="IU219" i="7"/>
  <c r="KO219" i="7"/>
  <c r="HA219" i="7"/>
  <c r="FG219" i="7"/>
  <c r="DM160" i="7"/>
  <c r="DM219" i="7"/>
  <c r="CQ270" i="7"/>
  <c r="CP160" i="7"/>
  <c r="BS160" i="7"/>
  <c r="CP219" i="7"/>
  <c r="BS219" i="7"/>
  <c r="AD259" i="7"/>
  <c r="AE259" i="7"/>
  <c r="AF259" i="7"/>
  <c r="AG259" i="7"/>
  <c r="AH259" i="7"/>
  <c r="AI259" i="7"/>
  <c r="AJ259" i="7"/>
  <c r="AF260" i="7"/>
  <c r="AE260" i="7"/>
  <c r="AD260" i="7"/>
  <c r="AI260" i="7"/>
  <c r="AG260" i="7"/>
  <c r="AH260" i="7"/>
  <c r="AD261" i="7"/>
  <c r="AE261" i="7"/>
  <c r="AF261" i="7"/>
  <c r="AG261" i="7"/>
  <c r="AH261" i="7"/>
  <c r="AI261" i="7"/>
  <c r="AJ261" i="7"/>
  <c r="AK261" i="7"/>
  <c r="AL261" i="7"/>
  <c r="AD262" i="7"/>
  <c r="AE262" i="7"/>
  <c r="AF262" i="7"/>
  <c r="AG262" i="7"/>
  <c r="AH262" i="7"/>
  <c r="AI262" i="7"/>
  <c r="AJ262" i="7"/>
  <c r="G15" i="1"/>
  <c r="H15" i="1" s="1"/>
  <c r="I15" i="1" s="1"/>
  <c r="J15" i="1" s="1"/>
  <c r="K15" i="1" s="1"/>
  <c r="L15" i="1" s="1"/>
  <c r="F6" i="10"/>
  <c r="D30" i="1"/>
  <c r="E30" i="1" s="1"/>
  <c r="J38" i="1"/>
  <c r="K38" i="1" s="1"/>
  <c r="L38" i="1" s="1"/>
  <c r="N38" i="1" s="1"/>
  <c r="F38" i="1"/>
  <c r="G37" i="1"/>
  <c r="G36" i="1"/>
  <c r="J35" i="1"/>
  <c r="F35" i="1"/>
  <c r="J34" i="1"/>
  <c r="K34" i="1" s="1"/>
  <c r="F34" i="1"/>
  <c r="G33" i="1"/>
  <c r="G32" i="1"/>
  <c r="G31" i="1"/>
  <c r="V26" i="1"/>
  <c r="V54" i="1" s="1"/>
  <c r="V52" i="1" s="1"/>
  <c r="U54" i="1"/>
  <c r="U52" i="1" s="1"/>
  <c r="AN259" i="7"/>
  <c r="AO259" i="7"/>
  <c r="AP259" i="7"/>
  <c r="AQ259" i="7"/>
  <c r="AR259" i="7"/>
  <c r="AS259" i="7"/>
  <c r="AN260" i="7"/>
  <c r="AO260" i="7"/>
  <c r="AP260" i="7"/>
  <c r="AQ260" i="7"/>
  <c r="AR260" i="7"/>
  <c r="AS260" i="7"/>
  <c r="AN261" i="7"/>
  <c r="AO261" i="7"/>
  <c r="AP261" i="7"/>
  <c r="AQ261" i="7"/>
  <c r="AR261" i="7"/>
  <c r="AS261" i="7"/>
  <c r="AN262" i="7"/>
  <c r="AO262" i="7"/>
  <c r="AP262" i="7"/>
  <c r="AQ262" i="7"/>
  <c r="AR262" i="7"/>
  <c r="AS262" i="7"/>
  <c r="AC259" i="7"/>
  <c r="AC260" i="7"/>
  <c r="AC261" i="7"/>
  <c r="AC262" i="7"/>
  <c r="Y219" i="7"/>
  <c r="C7" i="10"/>
  <c r="E15" i="10"/>
  <c r="C14" i="10"/>
  <c r="C13" i="10"/>
  <c r="C10" i="10"/>
  <c r="C12" i="10"/>
  <c r="C11" i="10"/>
  <c r="C9" i="10"/>
  <c r="C6" i="10"/>
  <c r="C8" i="10"/>
  <c r="Q146" i="1"/>
  <c r="R146" i="1"/>
  <c r="S146" i="1"/>
  <c r="Y259" i="7"/>
  <c r="Z259" i="7"/>
  <c r="AA259" i="7"/>
  <c r="AB259" i="7"/>
  <c r="AK259" i="7"/>
  <c r="AL259" i="7"/>
  <c r="AM259" i="7"/>
  <c r="AM261" i="7"/>
  <c r="Y261" i="7"/>
  <c r="Z261" i="7"/>
  <c r="AA261" i="7"/>
  <c r="Q148" i="1"/>
  <c r="AB261" i="7"/>
  <c r="R148" i="1"/>
  <c r="S148" i="1"/>
  <c r="Y262" i="7"/>
  <c r="Z262" i="7"/>
  <c r="AA262" i="7"/>
  <c r="AB262" i="7"/>
  <c r="Q149" i="1"/>
  <c r="AK262" i="7"/>
  <c r="R149" i="1"/>
  <c r="AL262" i="7"/>
  <c r="S149" i="1"/>
  <c r="AM262" i="7"/>
  <c r="R147" i="1"/>
  <c r="S147" i="1"/>
  <c r="AL260" i="7"/>
  <c r="AM260" i="7"/>
  <c r="Q147" i="1"/>
  <c r="AA260" i="7"/>
  <c r="AB260" i="7"/>
  <c r="Z260" i="7"/>
  <c r="Y260" i="7"/>
  <c r="M38" i="1"/>
  <c r="J36" i="1"/>
  <c r="K35" i="1"/>
  <c r="L35" i="1" s="1"/>
  <c r="N35" i="1" s="1"/>
  <c r="J33" i="1"/>
  <c r="J32" i="1"/>
  <c r="J31" i="1"/>
  <c r="J37" i="1"/>
  <c r="BT271" i="7" l="1"/>
  <c r="BT270" i="7"/>
  <c r="H31" i="1"/>
  <c r="H32" i="1"/>
  <c r="H33" i="1"/>
  <c r="G34" i="1"/>
  <c r="M34" i="1"/>
  <c r="O34" i="1" s="1"/>
  <c r="L34" i="1"/>
  <c r="N34" i="1" s="1"/>
  <c r="G35" i="1"/>
  <c r="H36" i="1"/>
  <c r="H37" i="1"/>
  <c r="G38" i="1"/>
  <c r="F30" i="1"/>
  <c r="G30" i="1" s="1"/>
  <c r="H30" i="1" s="1"/>
  <c r="I30" i="1" s="1"/>
  <c r="J30" i="1"/>
  <c r="K30" i="1" s="1"/>
  <c r="T147" i="1"/>
  <c r="U147" i="1"/>
  <c r="U149" i="1"/>
  <c r="T149" i="1"/>
  <c r="V148" i="1"/>
  <c r="U148" i="1"/>
  <c r="T148" i="1"/>
  <c r="V146" i="1"/>
  <c r="U146" i="1"/>
  <c r="T146" i="1"/>
  <c r="R17" i="2"/>
  <c r="F8" i="10"/>
  <c r="D8" i="10"/>
  <c r="D13" i="10"/>
  <c r="D12" i="10"/>
  <c r="D10" i="10"/>
  <c r="D6" i="10"/>
  <c r="D14" i="10"/>
  <c r="D9" i="10"/>
  <c r="K25" i="1"/>
  <c r="L25" i="1" s="1"/>
  <c r="G15" i="10"/>
  <c r="D11" i="10"/>
  <c r="D7" i="10"/>
  <c r="V149" i="1"/>
  <c r="V147" i="1"/>
  <c r="K31" i="1"/>
  <c r="L31" i="1" s="1"/>
  <c r="N31" i="1" s="1"/>
  <c r="P34" i="1"/>
  <c r="M35" i="1"/>
  <c r="K36" i="1"/>
  <c r="L36" i="1" s="1"/>
  <c r="N36" i="1" s="1"/>
  <c r="K37" i="1"/>
  <c r="L37" i="1" s="1"/>
  <c r="N37" i="1" s="1"/>
  <c r="K32" i="1"/>
  <c r="L32" i="1" s="1"/>
  <c r="N32" i="1" s="1"/>
  <c r="K33" i="1"/>
  <c r="L33" i="1" s="1"/>
  <c r="N33" i="1" s="1"/>
  <c r="O38" i="1"/>
  <c r="N25" i="1" l="1"/>
  <c r="O25" i="1"/>
  <c r="M30" i="1"/>
  <c r="L30" i="1"/>
  <c r="N30" i="1" s="1"/>
  <c r="H38" i="1"/>
  <c r="I37" i="1"/>
  <c r="I36" i="1"/>
  <c r="H35" i="1"/>
  <c r="H34" i="1"/>
  <c r="I33" i="1"/>
  <c r="I32" i="1"/>
  <c r="I31" i="1"/>
  <c r="E14" i="10"/>
  <c r="E6" i="10"/>
  <c r="E13" i="10"/>
  <c r="E10" i="10"/>
  <c r="E12" i="10"/>
  <c r="E7" i="10"/>
  <c r="E11" i="10"/>
  <c r="J15" i="10"/>
  <c r="H15" i="10"/>
  <c r="P25" i="1"/>
  <c r="E9" i="10"/>
  <c r="E8" i="10"/>
  <c r="P38" i="1"/>
  <c r="M32" i="1"/>
  <c r="M36" i="1"/>
  <c r="M37" i="1"/>
  <c r="O35" i="1"/>
  <c r="M33" i="1"/>
  <c r="Q34" i="1"/>
  <c r="M31" i="1"/>
  <c r="I34" i="1" l="1"/>
  <c r="I35" i="1"/>
  <c r="I38" i="1"/>
  <c r="O30" i="1"/>
  <c r="P30" i="1" s="1"/>
  <c r="Q30" i="1" s="1"/>
  <c r="R30" i="1" s="1"/>
  <c r="S30" i="1" s="1"/>
  <c r="T30" i="1" s="1"/>
  <c r="U30" i="1" s="1"/>
  <c r="V30" i="1" s="1"/>
  <c r="K20" i="1"/>
  <c r="G10" i="10"/>
  <c r="K19" i="1"/>
  <c r="G9" i="10"/>
  <c r="K22" i="1"/>
  <c r="G12" i="10"/>
  <c r="K17" i="1"/>
  <c r="L17" i="1" s="1"/>
  <c r="N17" i="1" s="1"/>
  <c r="G8" i="10"/>
  <c r="K23" i="1"/>
  <c r="G13" i="10"/>
  <c r="G7" i="10"/>
  <c r="Q25" i="1"/>
  <c r="K15" i="10"/>
  <c r="G6" i="10"/>
  <c r="K21" i="1"/>
  <c r="L21" i="1" s="1"/>
  <c r="N21" i="1" s="1"/>
  <c r="G11" i="10"/>
  <c r="K24" i="1"/>
  <c r="G14" i="10"/>
  <c r="R34" i="1"/>
  <c r="S34" i="1" s="1"/>
  <c r="T34" i="1" s="1"/>
  <c r="U34" i="1" s="1"/>
  <c r="V34" i="1" s="1"/>
  <c r="O32" i="1"/>
  <c r="O31" i="1"/>
  <c r="O33" i="1"/>
  <c r="P35" i="1"/>
  <c r="O37" i="1"/>
  <c r="O36" i="1"/>
  <c r="Q38" i="1"/>
  <c r="L24" i="1" l="1"/>
  <c r="L23" i="1"/>
  <c r="L22" i="1"/>
  <c r="N22" i="1" s="1"/>
  <c r="O22" i="1" s="1"/>
  <c r="J12" i="10" s="1"/>
  <c r="L19" i="1"/>
  <c r="N19" i="1" s="1"/>
  <c r="L20" i="1"/>
  <c r="N20" i="1" s="1"/>
  <c r="M17" i="1"/>
  <c r="H8" i="10"/>
  <c r="H7" i="10"/>
  <c r="M24" i="1"/>
  <c r="H14" i="10"/>
  <c r="M21" i="1"/>
  <c r="H11" i="10"/>
  <c r="M23" i="1"/>
  <c r="H13" i="10"/>
  <c r="H12" i="10"/>
  <c r="P22" i="1"/>
  <c r="O15" i="1"/>
  <c r="H6" i="10"/>
  <c r="P15" i="1"/>
  <c r="M19" i="1"/>
  <c r="H9" i="10"/>
  <c r="R25" i="1"/>
  <c r="L15" i="10"/>
  <c r="H10" i="10"/>
  <c r="M20" i="1"/>
  <c r="R38" i="1"/>
  <c r="S38" i="1" s="1"/>
  <c r="T38" i="1" s="1"/>
  <c r="U38" i="1" s="1"/>
  <c r="V38" i="1" s="1"/>
  <c r="P36" i="1"/>
  <c r="P37" i="1"/>
  <c r="Q35" i="1"/>
  <c r="P33" i="1"/>
  <c r="P31" i="1"/>
  <c r="P32" i="1"/>
  <c r="N23" i="1" l="1"/>
  <c r="N24" i="1"/>
  <c r="R520" i="32"/>
  <c r="R521" i="32"/>
  <c r="R522" i="32"/>
  <c r="R523" i="32"/>
  <c r="R524" i="32"/>
  <c r="R2890" i="32"/>
  <c r="R2386" i="32"/>
  <c r="J6" i="10"/>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90" i="32"/>
  <c r="R91" i="32"/>
  <c r="R92" i="32"/>
  <c r="R93" i="32"/>
  <c r="R94" i="32"/>
  <c r="R95" i="32"/>
  <c r="R96" i="32"/>
  <c r="R97" i="32"/>
  <c r="R98" i="32"/>
  <c r="R99" i="32"/>
  <c r="R100" i="32"/>
  <c r="R101" i="32"/>
  <c r="R102" i="32"/>
  <c r="R103" i="32"/>
  <c r="R104" i="32"/>
  <c r="R105" i="32"/>
  <c r="R106" i="32"/>
  <c r="R107" i="32"/>
  <c r="R108" i="32"/>
  <c r="R109" i="32"/>
  <c r="R110" i="32"/>
  <c r="R111" i="32"/>
  <c r="R112" i="32"/>
  <c r="R113" i="32"/>
  <c r="R114" i="32"/>
  <c r="R115" i="32"/>
  <c r="R116" i="32"/>
  <c r="R117" i="32"/>
  <c r="R118" i="32"/>
  <c r="R119" i="32"/>
  <c r="R120" i="32"/>
  <c r="R121" i="32"/>
  <c r="R122" i="32"/>
  <c r="R123" i="32"/>
  <c r="R124" i="32"/>
  <c r="R125" i="32"/>
  <c r="R126" i="32"/>
  <c r="R127" i="32"/>
  <c r="R128" i="32"/>
  <c r="R129" i="32"/>
  <c r="R130" i="32"/>
  <c r="R131" i="32"/>
  <c r="R132" i="32"/>
  <c r="R133" i="32"/>
  <c r="R134" i="32"/>
  <c r="R135" i="32"/>
  <c r="R136" i="32"/>
  <c r="R137" i="32"/>
  <c r="R138" i="32"/>
  <c r="R139" i="32"/>
  <c r="R140" i="32"/>
  <c r="R141" i="32"/>
  <c r="R142" i="32"/>
  <c r="R143" i="32"/>
  <c r="R144" i="32"/>
  <c r="R145" i="32"/>
  <c r="R146" i="32"/>
  <c r="R147" i="32"/>
  <c r="R148" i="32"/>
  <c r="R149" i="32"/>
  <c r="R150" i="32"/>
  <c r="R151" i="32"/>
  <c r="R152" i="32"/>
  <c r="R153" i="32"/>
  <c r="R154" i="32"/>
  <c r="R155" i="32"/>
  <c r="R156" i="32"/>
  <c r="R157" i="32"/>
  <c r="R158" i="32"/>
  <c r="R159" i="32"/>
  <c r="R160" i="32"/>
  <c r="R161" i="32"/>
  <c r="R162" i="32"/>
  <c r="R163" i="32"/>
  <c r="R164" i="32"/>
  <c r="R165" i="32"/>
  <c r="R166" i="32"/>
  <c r="R167" i="32"/>
  <c r="R168" i="32"/>
  <c r="R169" i="32"/>
  <c r="R170" i="32"/>
  <c r="R171" i="32"/>
  <c r="R172" i="32"/>
  <c r="R173" i="32"/>
  <c r="R174" i="32"/>
  <c r="R175" i="32"/>
  <c r="R176" i="32"/>
  <c r="R177" i="32"/>
  <c r="R178" i="32"/>
  <c r="R179" i="32"/>
  <c r="R180" i="32"/>
  <c r="R181" i="32"/>
  <c r="R182" i="32"/>
  <c r="R183" i="32"/>
  <c r="R184" i="32"/>
  <c r="R185" i="32"/>
  <c r="R186" i="32"/>
  <c r="R187" i="32"/>
  <c r="R188" i="32"/>
  <c r="R189" i="32"/>
  <c r="R190" i="32"/>
  <c r="R191" i="32"/>
  <c r="R192" i="32"/>
  <c r="R193" i="32"/>
  <c r="R194" i="32"/>
  <c r="R195" i="32"/>
  <c r="R196" i="32"/>
  <c r="R197" i="32"/>
  <c r="R198" i="32"/>
  <c r="R199" i="32"/>
  <c r="R200" i="32"/>
  <c r="R201" i="32"/>
  <c r="R202" i="32"/>
  <c r="R203" i="32"/>
  <c r="R204" i="32"/>
  <c r="R205" i="32"/>
  <c r="R206" i="32"/>
  <c r="R207" i="32"/>
  <c r="R208" i="32"/>
  <c r="R209" i="32"/>
  <c r="R210" i="32"/>
  <c r="R211" i="32"/>
  <c r="R212" i="32"/>
  <c r="R213" i="32"/>
  <c r="R214" i="32"/>
  <c r="R215" i="32"/>
  <c r="R216" i="32"/>
  <c r="R217" i="32"/>
  <c r="R218" i="32"/>
  <c r="R219" i="32"/>
  <c r="R220" i="32"/>
  <c r="R221" i="32"/>
  <c r="R222" i="32"/>
  <c r="R223" i="32"/>
  <c r="R224" i="32"/>
  <c r="R225" i="32"/>
  <c r="R226" i="32"/>
  <c r="R227" i="32"/>
  <c r="R228" i="32"/>
  <c r="R229" i="32"/>
  <c r="R230" i="32"/>
  <c r="R231" i="32"/>
  <c r="R232" i="32"/>
  <c r="R233" i="32"/>
  <c r="R234" i="32"/>
  <c r="R235" i="32"/>
  <c r="R236" i="32"/>
  <c r="R237" i="32"/>
  <c r="R238" i="32"/>
  <c r="R239" i="32"/>
  <c r="R240" i="32"/>
  <c r="R241" i="32"/>
  <c r="R242" i="32"/>
  <c r="R243" i="32"/>
  <c r="R244" i="32"/>
  <c r="R245" i="32"/>
  <c r="R246" i="32"/>
  <c r="R247" i="32"/>
  <c r="R248" i="32"/>
  <c r="R249" i="32"/>
  <c r="R250" i="32"/>
  <c r="R251" i="32"/>
  <c r="R252" i="32"/>
  <c r="R253" i="32"/>
  <c r="R254" i="32"/>
  <c r="R255" i="32"/>
  <c r="R256" i="32"/>
  <c r="R257" i="32"/>
  <c r="R258" i="32"/>
  <c r="R259" i="32"/>
  <c r="R260" i="32"/>
  <c r="R261" i="32"/>
  <c r="R262" i="32"/>
  <c r="R263" i="32"/>
  <c r="R264" i="32"/>
  <c r="R265" i="32"/>
  <c r="R266" i="32"/>
  <c r="R267" i="32"/>
  <c r="R268" i="32"/>
  <c r="R269" i="32"/>
  <c r="R270" i="32"/>
  <c r="R271" i="32"/>
  <c r="R272" i="32"/>
  <c r="R273" i="32"/>
  <c r="R274" i="32"/>
  <c r="R275" i="32"/>
  <c r="R276" i="32"/>
  <c r="R277" i="32"/>
  <c r="R278" i="32"/>
  <c r="R279" i="32"/>
  <c r="R280" i="32"/>
  <c r="R281" i="32"/>
  <c r="R282" i="32"/>
  <c r="R283" i="32"/>
  <c r="R284" i="32"/>
  <c r="R285" i="32"/>
  <c r="R286" i="32"/>
  <c r="R287" i="32"/>
  <c r="R288" i="32"/>
  <c r="R289" i="32"/>
  <c r="R290" i="32"/>
  <c r="R291" i="32"/>
  <c r="R292" i="32"/>
  <c r="R293" i="32"/>
  <c r="R294" i="32"/>
  <c r="R295" i="32"/>
  <c r="R296" i="32"/>
  <c r="R297" i="32"/>
  <c r="R298" i="32"/>
  <c r="R299" i="32"/>
  <c r="R300" i="32"/>
  <c r="R301" i="32"/>
  <c r="R302" i="32"/>
  <c r="R303" i="32"/>
  <c r="R304" i="32"/>
  <c r="R305" i="32"/>
  <c r="R306" i="32"/>
  <c r="R307" i="32"/>
  <c r="R308" i="32"/>
  <c r="R309" i="32"/>
  <c r="R310" i="32"/>
  <c r="R311" i="32"/>
  <c r="R312" i="32"/>
  <c r="R313" i="32"/>
  <c r="R314" i="32"/>
  <c r="R315" i="32"/>
  <c r="R316" i="32"/>
  <c r="R317" i="32"/>
  <c r="R318" i="32"/>
  <c r="R319" i="32"/>
  <c r="R320" i="32"/>
  <c r="R321" i="32"/>
  <c r="R322" i="32"/>
  <c r="R323" i="32"/>
  <c r="R324" i="32"/>
  <c r="R325" i="32"/>
  <c r="R326" i="32"/>
  <c r="R327" i="32"/>
  <c r="R328" i="32"/>
  <c r="R329" i="32"/>
  <c r="R330" i="32"/>
  <c r="R331" i="32"/>
  <c r="R332" i="32"/>
  <c r="R333" i="32"/>
  <c r="R334" i="32"/>
  <c r="R335" i="32"/>
  <c r="R336" i="32"/>
  <c r="R337" i="32"/>
  <c r="R338" i="32"/>
  <c r="R339" i="32"/>
  <c r="R340" i="32"/>
  <c r="R341" i="32"/>
  <c r="R342" i="32"/>
  <c r="R343" i="32"/>
  <c r="R344" i="32"/>
  <c r="R345" i="32"/>
  <c r="R346" i="32"/>
  <c r="R347" i="32"/>
  <c r="R348" i="32"/>
  <c r="R349" i="32"/>
  <c r="R350" i="32"/>
  <c r="R351" i="32"/>
  <c r="R352" i="32"/>
  <c r="R353" i="32"/>
  <c r="R354" i="32"/>
  <c r="R355" i="32"/>
  <c r="R356" i="32"/>
  <c r="R357" i="32"/>
  <c r="R358" i="32"/>
  <c r="R359" i="32"/>
  <c r="R360" i="32"/>
  <c r="R361" i="32"/>
  <c r="R362" i="32"/>
  <c r="R363" i="32"/>
  <c r="R364" i="32"/>
  <c r="R365" i="32"/>
  <c r="R366" i="32"/>
  <c r="R367" i="32"/>
  <c r="R368" i="32"/>
  <c r="R369" i="32"/>
  <c r="R370" i="32"/>
  <c r="R371" i="32"/>
  <c r="R372" i="32"/>
  <c r="R373" i="32"/>
  <c r="R374" i="32"/>
  <c r="R375" i="32"/>
  <c r="R376" i="32"/>
  <c r="R377" i="32"/>
  <c r="R378" i="32"/>
  <c r="R379" i="32"/>
  <c r="R380" i="32"/>
  <c r="R381" i="32"/>
  <c r="R382" i="32"/>
  <c r="R383" i="32"/>
  <c r="R384" i="32"/>
  <c r="R385" i="32"/>
  <c r="R386" i="32"/>
  <c r="R387" i="32"/>
  <c r="R388" i="32"/>
  <c r="R389" i="32"/>
  <c r="R390" i="32"/>
  <c r="R391" i="32"/>
  <c r="R392" i="32"/>
  <c r="R393" i="32"/>
  <c r="R394" i="32"/>
  <c r="R395" i="32"/>
  <c r="R396" i="32"/>
  <c r="R397" i="32"/>
  <c r="R398" i="32"/>
  <c r="R399" i="32"/>
  <c r="R400" i="32"/>
  <c r="R401" i="32"/>
  <c r="R402" i="32"/>
  <c r="R403" i="32"/>
  <c r="R404" i="32"/>
  <c r="R405" i="32"/>
  <c r="R406" i="32"/>
  <c r="R407" i="32"/>
  <c r="R408" i="32"/>
  <c r="R409" i="32"/>
  <c r="R410" i="32"/>
  <c r="R411" i="32"/>
  <c r="R412" i="32"/>
  <c r="R413" i="32"/>
  <c r="R414" i="32"/>
  <c r="R415" i="32"/>
  <c r="R416" i="32"/>
  <c r="R417" i="32"/>
  <c r="R418" i="32"/>
  <c r="R419" i="32"/>
  <c r="R420" i="32"/>
  <c r="R421" i="32"/>
  <c r="R422" i="32"/>
  <c r="R423" i="32"/>
  <c r="R424" i="32"/>
  <c r="R425" i="32"/>
  <c r="R426" i="32"/>
  <c r="R427" i="32"/>
  <c r="R428" i="32"/>
  <c r="R429" i="32"/>
  <c r="R430" i="32"/>
  <c r="R431" i="32"/>
  <c r="R432" i="32"/>
  <c r="R433" i="32"/>
  <c r="R434" i="32"/>
  <c r="R435" i="32"/>
  <c r="R436" i="32"/>
  <c r="R437" i="32"/>
  <c r="R438" i="32"/>
  <c r="R439" i="32"/>
  <c r="R440" i="32"/>
  <c r="R441" i="32"/>
  <c r="R442" i="32"/>
  <c r="R443" i="32"/>
  <c r="R444" i="32"/>
  <c r="R445" i="32"/>
  <c r="R446" i="32"/>
  <c r="R447" i="32"/>
  <c r="R448" i="32"/>
  <c r="R449" i="32"/>
  <c r="R450" i="32"/>
  <c r="R451" i="32"/>
  <c r="R452" i="32"/>
  <c r="R453" i="32"/>
  <c r="R454" i="32"/>
  <c r="R455" i="32"/>
  <c r="R456" i="32"/>
  <c r="R457" i="32"/>
  <c r="R458" i="32"/>
  <c r="R459" i="32"/>
  <c r="R460" i="32"/>
  <c r="R461" i="32"/>
  <c r="R462" i="32"/>
  <c r="R463" i="32"/>
  <c r="R464" i="32"/>
  <c r="R465" i="32"/>
  <c r="R466" i="32"/>
  <c r="R467" i="32"/>
  <c r="R468" i="32"/>
  <c r="R469" i="32"/>
  <c r="R470" i="32"/>
  <c r="R471" i="32"/>
  <c r="R472" i="32"/>
  <c r="R473" i="32"/>
  <c r="R474" i="32"/>
  <c r="R475" i="32"/>
  <c r="R476" i="32"/>
  <c r="R477" i="32"/>
  <c r="R478" i="32"/>
  <c r="R479" i="32"/>
  <c r="R480" i="32"/>
  <c r="R481" i="32"/>
  <c r="R482" i="32"/>
  <c r="R483" i="32"/>
  <c r="R484" i="32"/>
  <c r="R485" i="32"/>
  <c r="R486" i="32"/>
  <c r="R487" i="32"/>
  <c r="R488" i="32"/>
  <c r="R489" i="32"/>
  <c r="R490" i="32"/>
  <c r="R491" i="32"/>
  <c r="R492" i="32"/>
  <c r="R493" i="32"/>
  <c r="R494" i="32"/>
  <c r="R495" i="32"/>
  <c r="R496" i="32"/>
  <c r="R497" i="32"/>
  <c r="R498" i="32"/>
  <c r="R499" i="32"/>
  <c r="R500" i="32"/>
  <c r="R501" i="32"/>
  <c r="R502" i="32"/>
  <c r="R503" i="32"/>
  <c r="R504" i="32"/>
  <c r="R505" i="32"/>
  <c r="R506" i="32"/>
  <c r="R507" i="32"/>
  <c r="R508" i="32"/>
  <c r="R509" i="32"/>
  <c r="R510" i="32"/>
  <c r="R511" i="32"/>
  <c r="R512" i="32"/>
  <c r="R513" i="32"/>
  <c r="R514" i="32"/>
  <c r="R515" i="32"/>
  <c r="R516" i="32"/>
  <c r="R517" i="32"/>
  <c r="R518" i="32"/>
  <c r="R519" i="32"/>
  <c r="R525" i="32"/>
  <c r="R526" i="32"/>
  <c r="R527" i="32"/>
  <c r="R528" i="32"/>
  <c r="R529" i="32"/>
  <c r="R530" i="32"/>
  <c r="R531" i="32"/>
  <c r="R532" i="32"/>
  <c r="R533" i="32"/>
  <c r="R534" i="32"/>
  <c r="R535" i="32"/>
  <c r="R536" i="32"/>
  <c r="R537" i="32"/>
  <c r="R538" i="32"/>
  <c r="R539" i="32"/>
  <c r="R540" i="32"/>
  <c r="R541" i="32"/>
  <c r="R542" i="32"/>
  <c r="R543" i="32"/>
  <c r="R544" i="32"/>
  <c r="R545" i="32"/>
  <c r="R546" i="32"/>
  <c r="R547" i="32"/>
  <c r="R548" i="32"/>
  <c r="R549" i="32"/>
  <c r="R550" i="32"/>
  <c r="R551" i="32"/>
  <c r="R552" i="32"/>
  <c r="R553" i="32"/>
  <c r="R554" i="32"/>
  <c r="R555" i="32"/>
  <c r="R556" i="32"/>
  <c r="R557" i="32"/>
  <c r="R558" i="32"/>
  <c r="R559" i="32"/>
  <c r="R560" i="32"/>
  <c r="R561" i="32"/>
  <c r="R562" i="32"/>
  <c r="R563" i="32"/>
  <c r="R564" i="32"/>
  <c r="R565" i="32"/>
  <c r="R566" i="32"/>
  <c r="R567" i="32"/>
  <c r="R568" i="32"/>
  <c r="R569" i="32"/>
  <c r="R570" i="32"/>
  <c r="R571" i="32"/>
  <c r="R572" i="32"/>
  <c r="R573" i="32"/>
  <c r="R574" i="32"/>
  <c r="R575" i="32"/>
  <c r="R576" i="32"/>
  <c r="R577" i="32"/>
  <c r="R578" i="32"/>
  <c r="R579" i="32"/>
  <c r="R580" i="32"/>
  <c r="R581" i="32"/>
  <c r="R582" i="32"/>
  <c r="R583" i="32"/>
  <c r="R584" i="32"/>
  <c r="R585" i="32"/>
  <c r="R586" i="32"/>
  <c r="R587" i="32"/>
  <c r="R588" i="32"/>
  <c r="R589" i="32"/>
  <c r="R590" i="32"/>
  <c r="R591" i="32"/>
  <c r="R592" i="32"/>
  <c r="R593" i="32"/>
  <c r="R594" i="32"/>
  <c r="R595" i="32"/>
  <c r="R596" i="32"/>
  <c r="R597" i="32"/>
  <c r="R598" i="32"/>
  <c r="R599" i="32"/>
  <c r="R600" i="32"/>
  <c r="R601" i="32"/>
  <c r="R602" i="32"/>
  <c r="R603" i="32"/>
  <c r="R604" i="32"/>
  <c r="R605" i="32"/>
  <c r="R606" i="32"/>
  <c r="R607" i="32"/>
  <c r="R608" i="32"/>
  <c r="R609" i="32"/>
  <c r="R610" i="32"/>
  <c r="R611" i="32"/>
  <c r="R612" i="32"/>
  <c r="R613" i="32"/>
  <c r="R614" i="32"/>
  <c r="R615" i="32"/>
  <c r="R616" i="32"/>
  <c r="R617" i="32"/>
  <c r="R618" i="32"/>
  <c r="R619" i="32"/>
  <c r="R620" i="32"/>
  <c r="R621" i="32"/>
  <c r="R622" i="32"/>
  <c r="R623" i="32"/>
  <c r="R624" i="32"/>
  <c r="R625" i="32"/>
  <c r="R626" i="32"/>
  <c r="R627" i="32"/>
  <c r="R628" i="32"/>
  <c r="R629" i="32"/>
  <c r="R630" i="32"/>
  <c r="R631" i="32"/>
  <c r="R632" i="32"/>
  <c r="R633" i="32"/>
  <c r="R634" i="32"/>
  <c r="R635" i="32"/>
  <c r="R636" i="32"/>
  <c r="R637" i="32"/>
  <c r="R638" i="32"/>
  <c r="R639" i="32"/>
  <c r="R640" i="32"/>
  <c r="R641" i="32"/>
  <c r="R642" i="32"/>
  <c r="R643" i="32"/>
  <c r="R644" i="32"/>
  <c r="R645" i="32"/>
  <c r="R646" i="32"/>
  <c r="R647" i="32"/>
  <c r="R648" i="32"/>
  <c r="R649" i="32"/>
  <c r="R650" i="32"/>
  <c r="R651" i="32"/>
  <c r="R652" i="32"/>
  <c r="R653" i="32"/>
  <c r="R654" i="32"/>
  <c r="R655" i="32"/>
  <c r="R656" i="32"/>
  <c r="R657" i="32"/>
  <c r="R658" i="32"/>
  <c r="R659" i="32"/>
  <c r="R660" i="32"/>
  <c r="R661" i="32"/>
  <c r="R662" i="32"/>
  <c r="R663" i="32"/>
  <c r="R664" i="32"/>
  <c r="R665" i="32"/>
  <c r="R666" i="32"/>
  <c r="R667" i="32"/>
  <c r="R668" i="32"/>
  <c r="R669" i="32"/>
  <c r="R670" i="32"/>
  <c r="R671" i="32"/>
  <c r="R672" i="32"/>
  <c r="R673" i="32"/>
  <c r="R674" i="32"/>
  <c r="R675" i="32"/>
  <c r="R676" i="32"/>
  <c r="R677" i="32"/>
  <c r="R678" i="32"/>
  <c r="R679" i="32"/>
  <c r="R680" i="32"/>
  <c r="R681" i="32"/>
  <c r="R682" i="32"/>
  <c r="R683" i="32"/>
  <c r="R684" i="32"/>
  <c r="R685" i="32"/>
  <c r="R686" i="32"/>
  <c r="R687" i="32"/>
  <c r="R688" i="32"/>
  <c r="R689" i="32"/>
  <c r="R690" i="32"/>
  <c r="R691" i="32"/>
  <c r="R692" i="32"/>
  <c r="R693" i="32"/>
  <c r="R694" i="32"/>
  <c r="R695" i="32"/>
  <c r="R696" i="32"/>
  <c r="R697" i="32"/>
  <c r="R698" i="32"/>
  <c r="R699" i="32"/>
  <c r="R700" i="32"/>
  <c r="R701" i="32"/>
  <c r="R702" i="32"/>
  <c r="R703" i="32"/>
  <c r="R704" i="32"/>
  <c r="R705" i="32"/>
  <c r="R706" i="32"/>
  <c r="R707" i="32"/>
  <c r="R708" i="32"/>
  <c r="R709" i="32"/>
  <c r="R710" i="32"/>
  <c r="R711" i="32"/>
  <c r="R712" i="32"/>
  <c r="R713" i="32"/>
  <c r="R714" i="32"/>
  <c r="R715" i="32"/>
  <c r="R716" i="32"/>
  <c r="R717" i="32"/>
  <c r="R718" i="32"/>
  <c r="R719" i="32"/>
  <c r="R720" i="32"/>
  <c r="R721" i="32"/>
  <c r="R722" i="32"/>
  <c r="R723" i="32"/>
  <c r="R724" i="32"/>
  <c r="R725" i="32"/>
  <c r="R726" i="32"/>
  <c r="R727" i="32"/>
  <c r="R728" i="32"/>
  <c r="R729" i="32"/>
  <c r="R730" i="32"/>
  <c r="R731" i="32"/>
  <c r="R732" i="32"/>
  <c r="R733" i="32"/>
  <c r="R734" i="32"/>
  <c r="R735" i="32"/>
  <c r="R736" i="32"/>
  <c r="R737" i="32"/>
  <c r="R738" i="32"/>
  <c r="R739" i="32"/>
  <c r="R740" i="32"/>
  <c r="R741" i="32"/>
  <c r="R742" i="32"/>
  <c r="R743" i="32"/>
  <c r="R744" i="32"/>
  <c r="R745" i="32"/>
  <c r="R746" i="32"/>
  <c r="R747" i="32"/>
  <c r="R748" i="32"/>
  <c r="R749" i="32"/>
  <c r="R750" i="32"/>
  <c r="R751" i="32"/>
  <c r="R752" i="32"/>
  <c r="R753" i="32"/>
  <c r="R754" i="32"/>
  <c r="R755" i="32"/>
  <c r="R756" i="32"/>
  <c r="R757" i="32"/>
  <c r="R758" i="32"/>
  <c r="R759" i="32"/>
  <c r="R760" i="32"/>
  <c r="R761" i="32"/>
  <c r="R762" i="32"/>
  <c r="R763" i="32"/>
  <c r="R764" i="32"/>
  <c r="R765" i="32"/>
  <c r="R766" i="32"/>
  <c r="R767" i="32"/>
  <c r="R768" i="32"/>
  <c r="R769" i="32"/>
  <c r="R770" i="32"/>
  <c r="R771" i="32"/>
  <c r="R772" i="32"/>
  <c r="R773" i="32"/>
  <c r="R774" i="32"/>
  <c r="R775" i="32"/>
  <c r="R776" i="32"/>
  <c r="R777" i="32"/>
  <c r="R778" i="32"/>
  <c r="R779" i="32"/>
  <c r="R780" i="32"/>
  <c r="R781" i="32"/>
  <c r="R782" i="32"/>
  <c r="R783" i="32"/>
  <c r="R784" i="32"/>
  <c r="R785" i="32"/>
  <c r="R786" i="32"/>
  <c r="R787" i="32"/>
  <c r="R788" i="32"/>
  <c r="R789" i="32"/>
  <c r="R790" i="32"/>
  <c r="R791" i="32"/>
  <c r="R792" i="32"/>
  <c r="R793" i="32"/>
  <c r="R794" i="32"/>
  <c r="R795" i="32"/>
  <c r="R796" i="32"/>
  <c r="R797" i="32"/>
  <c r="R798" i="32"/>
  <c r="R799" i="32"/>
  <c r="R800" i="32"/>
  <c r="R801" i="32"/>
  <c r="R802" i="32"/>
  <c r="R803" i="32"/>
  <c r="R804" i="32"/>
  <c r="R805" i="32"/>
  <c r="R806" i="32"/>
  <c r="R807" i="32"/>
  <c r="R808" i="32"/>
  <c r="R809" i="32"/>
  <c r="R810" i="32"/>
  <c r="R811" i="32"/>
  <c r="R812" i="32"/>
  <c r="R813" i="32"/>
  <c r="R814" i="32"/>
  <c r="R815" i="32"/>
  <c r="R816" i="32"/>
  <c r="R817" i="32"/>
  <c r="R818" i="32"/>
  <c r="R819" i="32"/>
  <c r="R820" i="32"/>
  <c r="R821" i="32"/>
  <c r="R822" i="32"/>
  <c r="R823" i="32"/>
  <c r="R824" i="32"/>
  <c r="R825" i="32"/>
  <c r="R826" i="32"/>
  <c r="R827" i="32"/>
  <c r="R828" i="32"/>
  <c r="R829" i="32"/>
  <c r="R830" i="32"/>
  <c r="R831" i="32"/>
  <c r="R832" i="32"/>
  <c r="R833" i="32"/>
  <c r="R834" i="32"/>
  <c r="R835" i="32"/>
  <c r="R836" i="32"/>
  <c r="R837" i="32"/>
  <c r="R838" i="32"/>
  <c r="R839" i="32"/>
  <c r="R840" i="32"/>
  <c r="R841" i="32"/>
  <c r="R842" i="32"/>
  <c r="R843" i="32"/>
  <c r="R844" i="32"/>
  <c r="R845" i="32"/>
  <c r="R846" i="32"/>
  <c r="R847" i="32"/>
  <c r="R848" i="32"/>
  <c r="R849" i="32"/>
  <c r="R850" i="32"/>
  <c r="R851" i="32"/>
  <c r="R852" i="32"/>
  <c r="R853" i="32"/>
  <c r="R854" i="32"/>
  <c r="R855" i="32"/>
  <c r="R856" i="32"/>
  <c r="R857" i="32"/>
  <c r="R858" i="32"/>
  <c r="R859" i="32"/>
  <c r="R860" i="32"/>
  <c r="R861" i="32"/>
  <c r="R862" i="32"/>
  <c r="R863" i="32"/>
  <c r="R864" i="32"/>
  <c r="R865" i="32"/>
  <c r="R866" i="32"/>
  <c r="R867" i="32"/>
  <c r="R868" i="32"/>
  <c r="R869" i="32"/>
  <c r="R870" i="32"/>
  <c r="R871" i="32"/>
  <c r="R872" i="32"/>
  <c r="R873" i="32"/>
  <c r="R874" i="32"/>
  <c r="R875" i="32"/>
  <c r="R876" i="32"/>
  <c r="R877" i="32"/>
  <c r="R878" i="32"/>
  <c r="R879" i="32"/>
  <c r="R880" i="32"/>
  <c r="R881" i="32"/>
  <c r="R882" i="32"/>
  <c r="R883" i="32"/>
  <c r="R884" i="32"/>
  <c r="R885" i="32"/>
  <c r="R886" i="32"/>
  <c r="R887" i="32"/>
  <c r="R888" i="32"/>
  <c r="R889" i="32"/>
  <c r="R890" i="32"/>
  <c r="R891" i="32"/>
  <c r="R892" i="32"/>
  <c r="R893" i="32"/>
  <c r="R894" i="32"/>
  <c r="R895" i="32"/>
  <c r="R896" i="32"/>
  <c r="R897" i="32"/>
  <c r="R898" i="32"/>
  <c r="R899" i="32"/>
  <c r="R900" i="32"/>
  <c r="R901" i="32"/>
  <c r="R902" i="32"/>
  <c r="R903" i="32"/>
  <c r="R904" i="32"/>
  <c r="R905" i="32"/>
  <c r="R906" i="32"/>
  <c r="R907" i="32"/>
  <c r="R908" i="32"/>
  <c r="R909" i="32"/>
  <c r="R910" i="32"/>
  <c r="R911" i="32"/>
  <c r="R912" i="32"/>
  <c r="R913" i="32"/>
  <c r="R914" i="32"/>
  <c r="R915" i="32"/>
  <c r="R916" i="32"/>
  <c r="R917" i="32"/>
  <c r="R918" i="32"/>
  <c r="R919" i="32"/>
  <c r="R920" i="32"/>
  <c r="R921" i="32"/>
  <c r="R922" i="32"/>
  <c r="R923" i="32"/>
  <c r="R924" i="32"/>
  <c r="R925" i="32"/>
  <c r="R926" i="32"/>
  <c r="R927" i="32"/>
  <c r="R928" i="32"/>
  <c r="R929" i="32"/>
  <c r="R930" i="32"/>
  <c r="R931" i="32"/>
  <c r="R932" i="32"/>
  <c r="R933" i="32"/>
  <c r="R934" i="32"/>
  <c r="R935" i="32"/>
  <c r="R936" i="32"/>
  <c r="R937" i="32"/>
  <c r="R938" i="32"/>
  <c r="R939" i="32"/>
  <c r="R940" i="32"/>
  <c r="R941" i="32"/>
  <c r="R942" i="32"/>
  <c r="R943" i="32"/>
  <c r="R944" i="32"/>
  <c r="R945" i="32"/>
  <c r="R946" i="32"/>
  <c r="R947" i="32"/>
  <c r="R948" i="32"/>
  <c r="R949" i="32"/>
  <c r="R950" i="32"/>
  <c r="R951" i="32"/>
  <c r="R952" i="32"/>
  <c r="R953" i="32"/>
  <c r="R954" i="32"/>
  <c r="R955" i="32"/>
  <c r="R956" i="32"/>
  <c r="R957" i="32"/>
  <c r="R958" i="32"/>
  <c r="R959" i="32"/>
  <c r="R960" i="32"/>
  <c r="R961" i="32"/>
  <c r="R962" i="32"/>
  <c r="R963" i="32"/>
  <c r="R964" i="32"/>
  <c r="R965" i="32"/>
  <c r="R966" i="32"/>
  <c r="R967" i="32"/>
  <c r="R968" i="32"/>
  <c r="R969" i="32"/>
  <c r="R970" i="32"/>
  <c r="R971" i="32"/>
  <c r="R972" i="32"/>
  <c r="R973" i="32"/>
  <c r="R974" i="32"/>
  <c r="R975" i="32"/>
  <c r="R976" i="32"/>
  <c r="R977" i="32"/>
  <c r="R978" i="32"/>
  <c r="R979" i="32"/>
  <c r="R980" i="32"/>
  <c r="R981" i="32"/>
  <c r="R982" i="32"/>
  <c r="R983" i="32"/>
  <c r="R984" i="32"/>
  <c r="R985" i="32"/>
  <c r="R986" i="32"/>
  <c r="R987" i="32"/>
  <c r="R988" i="32"/>
  <c r="R989" i="32"/>
  <c r="R990" i="32"/>
  <c r="R991" i="32"/>
  <c r="R992" i="32"/>
  <c r="R993" i="32"/>
  <c r="R994" i="32"/>
  <c r="R995" i="32"/>
  <c r="R996" i="32"/>
  <c r="R997" i="32"/>
  <c r="R998" i="32"/>
  <c r="R999" i="32"/>
  <c r="R1000" i="32"/>
  <c r="R1001" i="32"/>
  <c r="R1002" i="32"/>
  <c r="R1003" i="32"/>
  <c r="R1004" i="32"/>
  <c r="R1005" i="32"/>
  <c r="R1006" i="32"/>
  <c r="R1007" i="32"/>
  <c r="R1008" i="32"/>
  <c r="R1009" i="32"/>
  <c r="R1010" i="32"/>
  <c r="R1011" i="32"/>
  <c r="R1012" i="32"/>
  <c r="R1013" i="32"/>
  <c r="R1014" i="32"/>
  <c r="R1015" i="32"/>
  <c r="R1016" i="32"/>
  <c r="R1017" i="32"/>
  <c r="R1018" i="32"/>
  <c r="R1019" i="32"/>
  <c r="R1020" i="32"/>
  <c r="R1021" i="32"/>
  <c r="R1022" i="32"/>
  <c r="R1023" i="32"/>
  <c r="R1024" i="32"/>
  <c r="R1025" i="32"/>
  <c r="R1026" i="32"/>
  <c r="R1027" i="32"/>
  <c r="R1028" i="32"/>
  <c r="R1029" i="32"/>
  <c r="R1030" i="32"/>
  <c r="R1031" i="32"/>
  <c r="R1032" i="32"/>
  <c r="R1033" i="32"/>
  <c r="R1034" i="32"/>
  <c r="R1035" i="32"/>
  <c r="R1036" i="32"/>
  <c r="R1037" i="32"/>
  <c r="R1038" i="32"/>
  <c r="R1039" i="32"/>
  <c r="R1040" i="32"/>
  <c r="R1041" i="32"/>
  <c r="R1042" i="32"/>
  <c r="R1043" i="32"/>
  <c r="R1044" i="32"/>
  <c r="R1045" i="32"/>
  <c r="R1046" i="32"/>
  <c r="R1047" i="32"/>
  <c r="R1048" i="32"/>
  <c r="R1049" i="32"/>
  <c r="R1050" i="32"/>
  <c r="R1051" i="32"/>
  <c r="R1052" i="32"/>
  <c r="R1053" i="32"/>
  <c r="R1054" i="32"/>
  <c r="R1055" i="32"/>
  <c r="R1056" i="32"/>
  <c r="R1057" i="32"/>
  <c r="R1058" i="32"/>
  <c r="R1059" i="32"/>
  <c r="R1060" i="32"/>
  <c r="R1061" i="32"/>
  <c r="R1062" i="32"/>
  <c r="R1063" i="32"/>
  <c r="R1064" i="32"/>
  <c r="R1065" i="32"/>
  <c r="R1066" i="32"/>
  <c r="R1067" i="32"/>
  <c r="R1068" i="32"/>
  <c r="R1069" i="32"/>
  <c r="R1070" i="32"/>
  <c r="R1071" i="32"/>
  <c r="R1072" i="32"/>
  <c r="R1073" i="32"/>
  <c r="R1074" i="32"/>
  <c r="R1075" i="32"/>
  <c r="R1076" i="32"/>
  <c r="R1077" i="32"/>
  <c r="R1078" i="32"/>
  <c r="R1079" i="32"/>
  <c r="R1080" i="32"/>
  <c r="R1081" i="32"/>
  <c r="R1082" i="32"/>
  <c r="R1083" i="32"/>
  <c r="R1084" i="32"/>
  <c r="R1085" i="32"/>
  <c r="R1086" i="32"/>
  <c r="R1087" i="32"/>
  <c r="R1088" i="32"/>
  <c r="R1089" i="32"/>
  <c r="R1090" i="32"/>
  <c r="R1091" i="32"/>
  <c r="R1092" i="32"/>
  <c r="R1093" i="32"/>
  <c r="R1094" i="32"/>
  <c r="R1095" i="32"/>
  <c r="R1096" i="32"/>
  <c r="R1097" i="32"/>
  <c r="R1098" i="32"/>
  <c r="R1099" i="32"/>
  <c r="R1100" i="32"/>
  <c r="R1101" i="32"/>
  <c r="R1102" i="32"/>
  <c r="R1103" i="32"/>
  <c r="R1104" i="32"/>
  <c r="R1105" i="32"/>
  <c r="R1106" i="32"/>
  <c r="R1107" i="32"/>
  <c r="R1108" i="32"/>
  <c r="R1109" i="32"/>
  <c r="R1110" i="32"/>
  <c r="R1111" i="32"/>
  <c r="R1112" i="32"/>
  <c r="R1113" i="32"/>
  <c r="R1114" i="32"/>
  <c r="R1115" i="32"/>
  <c r="R1116" i="32"/>
  <c r="R1117" i="32"/>
  <c r="R1118" i="32"/>
  <c r="R1119" i="32"/>
  <c r="R1120" i="32"/>
  <c r="R1121" i="32"/>
  <c r="R1122" i="32"/>
  <c r="R1123" i="32"/>
  <c r="R1124" i="32"/>
  <c r="R1125" i="32"/>
  <c r="R1126" i="32"/>
  <c r="R1127" i="32"/>
  <c r="R1128" i="32"/>
  <c r="R1129" i="32"/>
  <c r="R1130" i="32"/>
  <c r="R1131" i="32"/>
  <c r="R1132" i="32"/>
  <c r="R1133" i="32"/>
  <c r="R1134" i="32"/>
  <c r="R1135" i="32"/>
  <c r="R1136" i="32"/>
  <c r="R1137" i="32"/>
  <c r="R1138" i="32"/>
  <c r="R1139" i="32"/>
  <c r="R1140" i="32"/>
  <c r="R1141" i="32"/>
  <c r="R1142" i="32"/>
  <c r="R1143" i="32"/>
  <c r="R1144" i="32"/>
  <c r="R1145" i="32"/>
  <c r="R1146" i="32"/>
  <c r="R1147" i="32"/>
  <c r="R1148" i="32"/>
  <c r="R1149" i="32"/>
  <c r="R1150" i="32"/>
  <c r="R1151" i="32"/>
  <c r="R1152" i="32"/>
  <c r="R1153" i="32"/>
  <c r="R1154" i="32"/>
  <c r="R1155" i="32"/>
  <c r="R1156" i="32"/>
  <c r="R1157" i="32"/>
  <c r="R1158" i="32"/>
  <c r="R1159" i="32"/>
  <c r="R1160" i="32"/>
  <c r="R1161" i="32"/>
  <c r="R1162" i="32"/>
  <c r="R1163" i="32"/>
  <c r="R1164" i="32"/>
  <c r="R1165" i="32"/>
  <c r="R1166" i="32"/>
  <c r="R1167" i="32"/>
  <c r="R1168" i="32"/>
  <c r="R1169" i="32"/>
  <c r="R1170" i="32"/>
  <c r="R1171" i="32"/>
  <c r="R1172" i="32"/>
  <c r="R1173" i="32"/>
  <c r="R1174" i="32"/>
  <c r="R1175" i="32"/>
  <c r="R1176" i="32"/>
  <c r="R1177" i="32"/>
  <c r="R1178" i="32"/>
  <c r="R1179" i="32"/>
  <c r="R1180" i="32"/>
  <c r="R1181" i="32"/>
  <c r="R1182" i="32"/>
  <c r="R1183" i="32"/>
  <c r="R1184" i="32"/>
  <c r="R1185" i="32"/>
  <c r="R1186" i="32"/>
  <c r="R1187" i="32"/>
  <c r="R1188" i="32"/>
  <c r="R1189" i="32"/>
  <c r="R1190" i="32"/>
  <c r="R1191" i="32"/>
  <c r="R1192" i="32"/>
  <c r="R1193" i="32"/>
  <c r="R1194" i="32"/>
  <c r="R1195" i="32"/>
  <c r="R1196" i="32"/>
  <c r="R1197" i="32"/>
  <c r="R1198" i="32"/>
  <c r="R1199" i="32"/>
  <c r="R1200" i="32"/>
  <c r="R1201" i="32"/>
  <c r="R1202" i="32"/>
  <c r="R1203" i="32"/>
  <c r="R1204" i="32"/>
  <c r="R1205" i="32"/>
  <c r="R1206" i="32"/>
  <c r="R1207" i="32"/>
  <c r="R1208" i="32"/>
  <c r="R1209" i="32"/>
  <c r="R1210" i="32"/>
  <c r="R1211" i="32"/>
  <c r="R1212" i="32"/>
  <c r="R1213" i="32"/>
  <c r="R1214" i="32"/>
  <c r="R1215" i="32"/>
  <c r="R1216" i="32"/>
  <c r="R1217" i="32"/>
  <c r="R1218" i="32"/>
  <c r="R1219" i="32"/>
  <c r="R1220" i="32"/>
  <c r="R1221" i="32"/>
  <c r="R1222" i="32"/>
  <c r="R1223" i="32"/>
  <c r="R1224" i="32"/>
  <c r="R1225" i="32"/>
  <c r="R1226" i="32"/>
  <c r="R1227" i="32"/>
  <c r="R1228" i="32"/>
  <c r="R1229" i="32"/>
  <c r="R1230" i="32"/>
  <c r="R1231" i="32"/>
  <c r="R1232" i="32"/>
  <c r="R1233" i="32"/>
  <c r="R1234" i="32"/>
  <c r="R1235" i="32"/>
  <c r="R1236" i="32"/>
  <c r="R1237" i="32"/>
  <c r="R1238" i="32"/>
  <c r="R1239" i="32"/>
  <c r="R1240" i="32"/>
  <c r="R1241" i="32"/>
  <c r="R1242" i="32"/>
  <c r="R1243" i="32"/>
  <c r="R1244" i="32"/>
  <c r="R1245" i="32"/>
  <c r="R1246" i="32"/>
  <c r="R1247" i="32"/>
  <c r="R1248" i="32"/>
  <c r="R1249" i="32"/>
  <c r="R1250" i="32"/>
  <c r="R1251" i="32"/>
  <c r="R1252" i="32"/>
  <c r="R1253" i="32"/>
  <c r="R1254" i="32"/>
  <c r="R1255" i="32"/>
  <c r="R1256" i="32"/>
  <c r="R1257" i="32"/>
  <c r="R1258" i="32"/>
  <c r="R1259" i="32"/>
  <c r="R1260" i="32"/>
  <c r="R1261" i="32"/>
  <c r="R1262" i="32"/>
  <c r="R1263" i="32"/>
  <c r="R1264" i="32"/>
  <c r="R1265" i="32"/>
  <c r="R1266" i="32"/>
  <c r="R1267" i="32"/>
  <c r="R1268" i="32"/>
  <c r="R1269" i="32"/>
  <c r="R1270" i="32"/>
  <c r="R1271" i="32"/>
  <c r="R1272" i="32"/>
  <c r="R1273" i="32"/>
  <c r="R1274" i="32"/>
  <c r="R1275" i="32"/>
  <c r="R1276" i="32"/>
  <c r="R1277" i="32"/>
  <c r="R1278" i="32"/>
  <c r="R1279" i="32"/>
  <c r="R1280" i="32"/>
  <c r="R1281" i="32"/>
  <c r="R1282" i="32"/>
  <c r="R1283" i="32"/>
  <c r="R1284" i="32"/>
  <c r="R1285" i="32"/>
  <c r="R1286" i="32"/>
  <c r="R1287" i="32"/>
  <c r="R1288" i="32"/>
  <c r="R1289" i="32"/>
  <c r="R1290" i="32"/>
  <c r="R1291" i="32"/>
  <c r="R1292" i="32"/>
  <c r="R1293" i="32"/>
  <c r="R1294" i="32"/>
  <c r="R1295" i="32"/>
  <c r="R1296" i="32"/>
  <c r="R1297" i="32"/>
  <c r="R1298" i="32"/>
  <c r="R1299" i="32"/>
  <c r="R1300" i="32"/>
  <c r="R1301" i="32"/>
  <c r="R1302" i="32"/>
  <c r="R1303" i="32"/>
  <c r="R1304" i="32"/>
  <c r="R1305" i="32"/>
  <c r="R1306" i="32"/>
  <c r="R1307" i="32"/>
  <c r="R1308" i="32"/>
  <c r="R1309" i="32"/>
  <c r="R1310" i="32"/>
  <c r="R1311" i="32"/>
  <c r="R1312" i="32"/>
  <c r="R1313" i="32"/>
  <c r="R1314" i="32"/>
  <c r="R1315" i="32"/>
  <c r="R1316" i="32"/>
  <c r="R1317" i="32"/>
  <c r="R1318" i="32"/>
  <c r="R1319" i="32"/>
  <c r="R1320" i="32"/>
  <c r="R1321" i="32"/>
  <c r="R1322" i="32"/>
  <c r="R1323" i="32"/>
  <c r="R1324" i="32"/>
  <c r="R1325" i="32"/>
  <c r="R1326" i="32"/>
  <c r="R1327" i="32"/>
  <c r="R1328" i="32"/>
  <c r="R1329" i="32"/>
  <c r="R1330" i="32"/>
  <c r="R1331" i="32"/>
  <c r="R1332" i="32"/>
  <c r="R1333" i="32"/>
  <c r="R1334" i="32"/>
  <c r="R1335" i="32"/>
  <c r="R1336" i="32"/>
  <c r="R1337" i="32"/>
  <c r="R1338" i="32"/>
  <c r="R1339" i="32"/>
  <c r="R1340" i="32"/>
  <c r="R1341" i="32"/>
  <c r="R1342" i="32"/>
  <c r="R1343" i="32"/>
  <c r="R1344" i="32"/>
  <c r="R1345" i="32"/>
  <c r="R1346" i="32"/>
  <c r="R1347" i="32"/>
  <c r="R1348" i="32"/>
  <c r="R1349" i="32"/>
  <c r="R1350" i="32"/>
  <c r="R1351" i="32"/>
  <c r="R1352" i="32"/>
  <c r="R1353" i="32"/>
  <c r="R1354" i="32"/>
  <c r="R1355" i="32"/>
  <c r="R1356" i="32"/>
  <c r="R1357" i="32"/>
  <c r="R1358" i="32"/>
  <c r="R1359" i="32"/>
  <c r="R1360" i="32"/>
  <c r="R1361" i="32"/>
  <c r="R1362" i="32"/>
  <c r="R1363" i="32"/>
  <c r="R1364" i="32"/>
  <c r="R1365" i="32"/>
  <c r="R1366" i="32"/>
  <c r="R1367" i="32"/>
  <c r="R1368" i="32"/>
  <c r="R1369" i="32"/>
  <c r="R1370" i="32"/>
  <c r="R1371" i="32"/>
  <c r="R1372" i="32"/>
  <c r="R1373" i="32"/>
  <c r="R1374" i="32"/>
  <c r="R1375" i="32"/>
  <c r="R1376" i="32"/>
  <c r="R1377" i="32"/>
  <c r="R1378" i="32"/>
  <c r="R1379" i="32"/>
  <c r="R1380" i="32"/>
  <c r="R1381" i="32"/>
  <c r="R1382" i="32"/>
  <c r="R1383" i="32"/>
  <c r="R1384" i="32"/>
  <c r="R1385" i="32"/>
  <c r="R1386" i="32"/>
  <c r="R1387" i="32"/>
  <c r="R1388" i="32"/>
  <c r="R1389" i="32"/>
  <c r="R1390" i="32"/>
  <c r="R1391" i="32"/>
  <c r="R1392" i="32"/>
  <c r="R1393" i="32"/>
  <c r="R1394" i="32"/>
  <c r="R1395" i="32"/>
  <c r="R1396" i="32"/>
  <c r="R1397" i="32"/>
  <c r="R1398" i="32"/>
  <c r="R1399" i="32"/>
  <c r="R1400" i="32"/>
  <c r="R1401" i="32"/>
  <c r="R1402" i="32"/>
  <c r="R1403" i="32"/>
  <c r="R1404" i="32"/>
  <c r="R1405" i="32"/>
  <c r="R1406" i="32"/>
  <c r="R1407" i="32"/>
  <c r="R1408" i="32"/>
  <c r="R1409" i="32"/>
  <c r="R1410" i="32"/>
  <c r="R1411" i="32"/>
  <c r="R1412" i="32"/>
  <c r="R1413" i="32"/>
  <c r="R1414" i="32"/>
  <c r="R1415" i="32"/>
  <c r="R1416" i="32"/>
  <c r="R1417" i="32"/>
  <c r="R1418" i="32"/>
  <c r="R1419" i="32"/>
  <c r="R1420" i="32"/>
  <c r="R1421" i="32"/>
  <c r="R1422" i="32"/>
  <c r="R1423" i="32"/>
  <c r="R1424" i="32"/>
  <c r="R1425" i="32"/>
  <c r="R1426" i="32"/>
  <c r="R1427" i="32"/>
  <c r="R1428" i="32"/>
  <c r="R1429" i="32"/>
  <c r="R1430" i="32"/>
  <c r="R1431" i="32"/>
  <c r="R1432" i="32"/>
  <c r="R1433" i="32"/>
  <c r="R1434" i="32"/>
  <c r="R1435" i="32"/>
  <c r="R1436" i="32"/>
  <c r="R1437" i="32"/>
  <c r="R1438" i="32"/>
  <c r="R1439" i="32"/>
  <c r="R1440" i="32"/>
  <c r="R1441" i="32"/>
  <c r="R1442" i="32"/>
  <c r="R1443" i="32"/>
  <c r="R1444" i="32"/>
  <c r="R1445" i="32"/>
  <c r="R1446" i="32"/>
  <c r="R1447" i="32"/>
  <c r="R1448" i="32"/>
  <c r="R1449" i="32"/>
  <c r="R1450" i="32"/>
  <c r="R1451" i="32"/>
  <c r="R1452" i="32"/>
  <c r="R1453" i="32"/>
  <c r="R1454" i="32"/>
  <c r="R1455" i="32"/>
  <c r="R1456" i="32"/>
  <c r="R1457" i="32"/>
  <c r="R1458" i="32"/>
  <c r="R1459" i="32"/>
  <c r="R1460" i="32"/>
  <c r="R1461" i="32"/>
  <c r="R1462" i="32"/>
  <c r="R1463" i="32"/>
  <c r="R1464" i="32"/>
  <c r="R1465" i="32"/>
  <c r="R1466" i="32"/>
  <c r="R1467" i="32"/>
  <c r="R1468" i="32"/>
  <c r="R1469" i="32"/>
  <c r="R1470" i="32"/>
  <c r="R1471" i="32"/>
  <c r="R1472" i="32"/>
  <c r="R1473" i="32"/>
  <c r="R1474" i="32"/>
  <c r="R1475" i="32"/>
  <c r="R1476" i="32"/>
  <c r="R1477" i="32"/>
  <c r="R1478" i="32"/>
  <c r="R1479" i="32"/>
  <c r="R1480" i="32"/>
  <c r="R1481" i="32"/>
  <c r="R1482" i="32"/>
  <c r="R1483" i="32"/>
  <c r="R1484" i="32"/>
  <c r="R1485" i="32"/>
  <c r="R1486" i="32"/>
  <c r="R1487" i="32"/>
  <c r="R1488" i="32"/>
  <c r="R1489" i="32"/>
  <c r="R1490" i="32"/>
  <c r="R1491" i="32"/>
  <c r="R1492" i="32"/>
  <c r="R1493" i="32"/>
  <c r="R1494" i="32"/>
  <c r="R1495" i="32"/>
  <c r="R1496" i="32"/>
  <c r="R1497" i="32"/>
  <c r="R1498" i="32"/>
  <c r="R1499" i="32"/>
  <c r="R1500" i="32"/>
  <c r="R1501" i="32"/>
  <c r="R1502" i="32"/>
  <c r="R1503" i="32"/>
  <c r="R1504" i="32"/>
  <c r="R1505" i="32"/>
  <c r="R1506" i="32"/>
  <c r="R1507" i="32"/>
  <c r="R1508" i="32"/>
  <c r="R1509" i="32"/>
  <c r="R1510" i="32"/>
  <c r="R1511" i="32"/>
  <c r="R1512" i="32"/>
  <c r="R1513" i="32"/>
  <c r="R1514" i="32"/>
  <c r="R1515" i="32"/>
  <c r="R1516" i="32"/>
  <c r="R1517" i="32"/>
  <c r="R1518" i="32"/>
  <c r="R1519" i="32"/>
  <c r="R1520" i="32"/>
  <c r="R1521" i="32"/>
  <c r="R1522" i="32"/>
  <c r="R1523" i="32"/>
  <c r="R1524" i="32"/>
  <c r="R1525" i="32"/>
  <c r="R1526" i="32"/>
  <c r="R1527" i="32"/>
  <c r="R1528" i="32"/>
  <c r="R1529" i="32"/>
  <c r="R1530" i="32"/>
  <c r="R1531" i="32"/>
  <c r="R1532" i="32"/>
  <c r="R1533" i="32"/>
  <c r="R1534" i="32"/>
  <c r="R1535" i="32"/>
  <c r="R1536" i="32"/>
  <c r="R1537" i="32"/>
  <c r="R1538" i="32"/>
  <c r="R1539" i="32"/>
  <c r="R1540" i="32"/>
  <c r="R1541" i="32"/>
  <c r="R1542" i="32"/>
  <c r="R1543" i="32"/>
  <c r="R1544" i="32"/>
  <c r="R1545" i="32"/>
  <c r="R1546" i="32"/>
  <c r="R1547" i="32"/>
  <c r="R1548" i="32"/>
  <c r="R1549" i="32"/>
  <c r="R1550" i="32"/>
  <c r="R1551" i="32"/>
  <c r="R1552" i="32"/>
  <c r="R1553" i="32"/>
  <c r="R1554" i="32"/>
  <c r="R1555" i="32"/>
  <c r="R1556" i="32"/>
  <c r="R1557" i="32"/>
  <c r="R1558" i="32"/>
  <c r="R1559" i="32"/>
  <c r="R1560" i="32"/>
  <c r="R1561" i="32"/>
  <c r="R1562" i="32"/>
  <c r="R1563" i="32"/>
  <c r="R1564" i="32"/>
  <c r="R1565" i="32"/>
  <c r="R1566" i="32"/>
  <c r="R1567" i="32"/>
  <c r="R1568" i="32"/>
  <c r="R1569" i="32"/>
  <c r="R1570" i="32"/>
  <c r="R1571" i="32"/>
  <c r="R1572" i="32"/>
  <c r="R1573" i="32"/>
  <c r="R1574" i="32"/>
  <c r="R1575" i="32"/>
  <c r="R1576" i="32"/>
  <c r="R1577" i="32"/>
  <c r="R1578" i="32"/>
  <c r="R1579" i="32"/>
  <c r="R1580" i="32"/>
  <c r="R1581" i="32"/>
  <c r="R1582" i="32"/>
  <c r="R1583" i="32"/>
  <c r="R1584" i="32"/>
  <c r="R1585" i="32"/>
  <c r="R1586" i="32"/>
  <c r="R1587" i="32"/>
  <c r="R1588" i="32"/>
  <c r="R1589" i="32"/>
  <c r="R1590" i="32"/>
  <c r="R1591" i="32"/>
  <c r="R1592" i="32"/>
  <c r="R1593" i="32"/>
  <c r="R1594" i="32"/>
  <c r="R1595" i="32"/>
  <c r="R1596" i="32"/>
  <c r="R1597" i="32"/>
  <c r="R1598" i="32"/>
  <c r="R1599" i="32"/>
  <c r="R1600" i="32"/>
  <c r="R1601" i="32"/>
  <c r="R1602" i="32"/>
  <c r="R1603" i="32"/>
  <c r="R1604" i="32"/>
  <c r="R1605" i="32"/>
  <c r="R1606" i="32"/>
  <c r="R1607" i="32"/>
  <c r="R1608" i="32"/>
  <c r="R1609" i="32"/>
  <c r="R1610" i="32"/>
  <c r="R1611" i="32"/>
  <c r="R1612" i="32"/>
  <c r="R1613" i="32"/>
  <c r="R1614" i="32"/>
  <c r="R1615" i="32"/>
  <c r="R1616" i="32"/>
  <c r="R1617" i="32"/>
  <c r="R1618" i="32"/>
  <c r="R1619" i="32"/>
  <c r="R1620" i="32"/>
  <c r="R1621" i="32"/>
  <c r="R1622" i="32"/>
  <c r="R1623" i="32"/>
  <c r="R1624" i="32"/>
  <c r="R1625" i="32"/>
  <c r="R1626" i="32"/>
  <c r="R1627" i="32"/>
  <c r="R1628" i="32"/>
  <c r="R1629" i="32"/>
  <c r="R1630" i="32"/>
  <c r="R1631" i="32"/>
  <c r="R1632" i="32"/>
  <c r="R1633" i="32"/>
  <c r="R1634" i="32"/>
  <c r="R1635" i="32"/>
  <c r="R1636" i="32"/>
  <c r="R1637" i="32"/>
  <c r="R1638" i="32"/>
  <c r="R1639" i="32"/>
  <c r="R1640" i="32"/>
  <c r="R1641" i="32"/>
  <c r="R1642" i="32"/>
  <c r="R1643" i="32"/>
  <c r="R1644" i="32"/>
  <c r="R1645" i="32"/>
  <c r="R1646" i="32"/>
  <c r="R1647" i="32"/>
  <c r="R1648" i="32"/>
  <c r="R1649" i="32"/>
  <c r="R1650" i="32"/>
  <c r="R1651" i="32"/>
  <c r="R1652" i="32"/>
  <c r="R1653" i="32"/>
  <c r="R1654" i="32"/>
  <c r="R1655" i="32"/>
  <c r="R1656" i="32"/>
  <c r="R1657" i="32"/>
  <c r="R1658" i="32"/>
  <c r="R1659" i="32"/>
  <c r="R1660" i="32"/>
  <c r="R1661" i="32"/>
  <c r="R1662" i="32"/>
  <c r="R1663" i="32"/>
  <c r="R1664" i="32"/>
  <c r="R1665" i="32"/>
  <c r="R1666" i="32"/>
  <c r="R1667" i="32"/>
  <c r="R1668" i="32"/>
  <c r="R1669" i="32"/>
  <c r="R1670" i="32"/>
  <c r="R1671" i="32"/>
  <c r="R1672" i="32"/>
  <c r="R1673" i="32"/>
  <c r="R1674" i="32"/>
  <c r="R1675" i="32"/>
  <c r="R1676" i="32"/>
  <c r="R1677" i="32"/>
  <c r="R1678" i="32"/>
  <c r="R1679" i="32"/>
  <c r="R1680" i="32"/>
  <c r="R1681" i="32"/>
  <c r="R1682" i="32"/>
  <c r="R1683" i="32"/>
  <c r="R1684" i="32"/>
  <c r="R1685" i="32"/>
  <c r="R1686" i="32"/>
  <c r="R1687" i="32"/>
  <c r="R1688" i="32"/>
  <c r="R1689" i="32"/>
  <c r="R1690" i="32"/>
  <c r="R1691" i="32"/>
  <c r="R1692" i="32"/>
  <c r="R1693" i="32"/>
  <c r="R1694" i="32"/>
  <c r="R1695" i="32"/>
  <c r="R1696" i="32"/>
  <c r="R1697" i="32"/>
  <c r="R1698" i="32"/>
  <c r="R1699" i="32"/>
  <c r="R1700" i="32"/>
  <c r="R1701" i="32"/>
  <c r="R1702" i="32"/>
  <c r="R1703" i="32"/>
  <c r="R1704" i="32"/>
  <c r="R1705" i="32"/>
  <c r="R1706" i="32"/>
  <c r="R1707" i="32"/>
  <c r="R1708" i="32"/>
  <c r="R1709" i="32"/>
  <c r="R1710" i="32"/>
  <c r="R1711" i="32"/>
  <c r="R1712" i="32"/>
  <c r="R1713" i="32"/>
  <c r="R1714" i="32"/>
  <c r="R1715" i="32"/>
  <c r="R1716" i="32"/>
  <c r="R1717" i="32"/>
  <c r="R1718" i="32"/>
  <c r="R1719" i="32"/>
  <c r="R1720" i="32"/>
  <c r="R1721" i="32"/>
  <c r="R1722" i="32"/>
  <c r="R1723" i="32"/>
  <c r="R1724" i="32"/>
  <c r="R1725" i="32"/>
  <c r="R1726" i="32"/>
  <c r="R1727" i="32"/>
  <c r="R1728" i="32"/>
  <c r="R1729" i="32"/>
  <c r="R1730" i="32"/>
  <c r="R1731" i="32"/>
  <c r="R1732" i="32"/>
  <c r="R1733" i="32"/>
  <c r="R1734" i="32"/>
  <c r="R1735" i="32"/>
  <c r="R1736" i="32"/>
  <c r="R1737" i="32"/>
  <c r="R1738" i="32"/>
  <c r="R1739" i="32"/>
  <c r="R1740" i="32"/>
  <c r="R1741" i="32"/>
  <c r="R1742" i="32"/>
  <c r="R1743" i="32"/>
  <c r="R1744" i="32"/>
  <c r="R1745" i="32"/>
  <c r="R1746" i="32"/>
  <c r="R1747" i="32"/>
  <c r="R1748" i="32"/>
  <c r="R1749" i="32"/>
  <c r="R1750" i="32"/>
  <c r="R1751" i="32"/>
  <c r="R1752" i="32"/>
  <c r="R1753" i="32"/>
  <c r="R1754" i="32"/>
  <c r="R1755" i="32"/>
  <c r="R1756" i="32"/>
  <c r="R1757" i="32"/>
  <c r="R1758" i="32"/>
  <c r="R1759" i="32"/>
  <c r="R1760" i="32"/>
  <c r="R1761" i="32"/>
  <c r="R1762" i="32"/>
  <c r="R1763" i="32"/>
  <c r="R1764" i="32"/>
  <c r="R1765" i="32"/>
  <c r="R1766" i="32"/>
  <c r="R1767" i="32"/>
  <c r="R1768" i="32"/>
  <c r="R1769" i="32"/>
  <c r="R1770" i="32"/>
  <c r="R1771" i="32"/>
  <c r="R1772" i="32"/>
  <c r="R1773" i="32"/>
  <c r="R1774" i="32"/>
  <c r="R1775" i="32"/>
  <c r="R1776" i="32"/>
  <c r="R1777" i="32"/>
  <c r="R1778" i="32"/>
  <c r="R1779" i="32"/>
  <c r="R1780" i="32"/>
  <c r="R1781" i="32"/>
  <c r="R1782" i="32"/>
  <c r="R1783" i="32"/>
  <c r="R1784" i="32"/>
  <c r="R1785" i="32"/>
  <c r="R1786" i="32"/>
  <c r="R1787" i="32"/>
  <c r="R1788" i="32"/>
  <c r="R1789" i="32"/>
  <c r="R1790" i="32"/>
  <c r="R1791" i="32"/>
  <c r="R1792" i="32"/>
  <c r="R1793" i="32"/>
  <c r="R1794" i="32"/>
  <c r="R1795" i="32"/>
  <c r="R1796" i="32"/>
  <c r="R1797" i="32"/>
  <c r="R1798" i="32"/>
  <c r="R1799" i="32"/>
  <c r="R1800" i="32"/>
  <c r="R1801" i="32"/>
  <c r="R1802" i="32"/>
  <c r="R1803" i="32"/>
  <c r="R1804" i="32"/>
  <c r="R1805" i="32"/>
  <c r="R1806" i="32"/>
  <c r="R1807" i="32"/>
  <c r="R1808" i="32"/>
  <c r="R1809" i="32"/>
  <c r="R1810" i="32"/>
  <c r="R1811" i="32"/>
  <c r="R1812" i="32"/>
  <c r="R1813" i="32"/>
  <c r="R1814" i="32"/>
  <c r="R1815" i="32"/>
  <c r="R1816" i="32"/>
  <c r="R1817" i="32"/>
  <c r="R1818" i="32"/>
  <c r="R1819" i="32"/>
  <c r="R1820" i="32"/>
  <c r="R1821" i="32"/>
  <c r="R1822" i="32"/>
  <c r="R1823" i="32"/>
  <c r="R1824" i="32"/>
  <c r="R1825" i="32"/>
  <c r="R1826" i="32"/>
  <c r="R1827" i="32"/>
  <c r="R1828" i="32"/>
  <c r="R1829" i="32"/>
  <c r="R1830" i="32"/>
  <c r="R1831" i="32"/>
  <c r="R1832" i="32"/>
  <c r="R1833" i="32"/>
  <c r="R1834" i="32"/>
  <c r="R1835" i="32"/>
  <c r="R1836" i="32"/>
  <c r="R1837" i="32"/>
  <c r="R1838" i="32"/>
  <c r="R1839" i="32"/>
  <c r="R1840" i="32"/>
  <c r="R1841" i="32"/>
  <c r="R1842" i="32"/>
  <c r="R1843" i="32"/>
  <c r="R1844" i="32"/>
  <c r="R1845" i="32"/>
  <c r="R1846" i="32"/>
  <c r="R1847" i="32"/>
  <c r="R1848" i="32"/>
  <c r="R1849" i="32"/>
  <c r="R1850" i="32"/>
  <c r="R1851" i="32"/>
  <c r="R1852" i="32"/>
  <c r="R1853" i="32"/>
  <c r="R1854" i="32"/>
  <c r="R1855" i="32"/>
  <c r="R1856" i="32"/>
  <c r="R1857" i="32"/>
  <c r="R1858" i="32"/>
  <c r="R1859" i="32"/>
  <c r="R1860" i="32"/>
  <c r="R1861" i="32"/>
  <c r="R1862" i="32"/>
  <c r="R1863" i="32"/>
  <c r="R1864" i="32"/>
  <c r="R1865" i="32"/>
  <c r="R1866" i="32"/>
  <c r="R1867" i="32"/>
  <c r="R1868" i="32"/>
  <c r="R1869" i="32"/>
  <c r="R1870" i="32"/>
  <c r="R1871" i="32"/>
  <c r="R1872" i="32"/>
  <c r="R1873" i="32"/>
  <c r="R1874" i="32"/>
  <c r="R1875" i="32"/>
  <c r="R1876" i="32"/>
  <c r="R1877" i="32"/>
  <c r="R1878" i="32"/>
  <c r="R1879" i="32"/>
  <c r="R1880" i="32"/>
  <c r="R1881" i="32"/>
  <c r="R1882" i="32"/>
  <c r="R1883" i="32"/>
  <c r="R1884" i="32"/>
  <c r="R1885" i="32"/>
  <c r="R1886" i="32"/>
  <c r="R1887" i="32"/>
  <c r="R1888" i="32"/>
  <c r="R1889" i="32"/>
  <c r="R1890" i="32"/>
  <c r="R1891" i="32"/>
  <c r="R1892" i="32"/>
  <c r="R1893" i="32"/>
  <c r="R1894" i="32"/>
  <c r="R1895" i="32"/>
  <c r="R1896" i="32"/>
  <c r="R1897" i="32"/>
  <c r="R1898" i="32"/>
  <c r="R1899" i="32"/>
  <c r="R1900" i="32"/>
  <c r="R1901" i="32"/>
  <c r="R1902" i="32"/>
  <c r="R1903" i="32"/>
  <c r="R1904" i="32"/>
  <c r="R1905" i="32"/>
  <c r="R1906" i="32"/>
  <c r="R1907" i="32"/>
  <c r="R1908" i="32"/>
  <c r="R1909" i="32"/>
  <c r="R1910" i="32"/>
  <c r="R1911" i="32"/>
  <c r="R1912" i="32"/>
  <c r="R1913" i="32"/>
  <c r="R1914" i="32"/>
  <c r="R1915" i="32"/>
  <c r="R1916" i="32"/>
  <c r="R1917" i="32"/>
  <c r="R1918" i="32"/>
  <c r="R1919" i="32"/>
  <c r="R1920" i="32"/>
  <c r="R1921" i="32"/>
  <c r="R1922" i="32"/>
  <c r="R1923" i="32"/>
  <c r="R1924" i="32"/>
  <c r="R1925" i="32"/>
  <c r="R1926" i="32"/>
  <c r="R1927" i="32"/>
  <c r="R1928" i="32"/>
  <c r="R1929" i="32"/>
  <c r="R1930" i="32"/>
  <c r="R1931" i="32"/>
  <c r="R1932" i="32"/>
  <c r="R1933" i="32"/>
  <c r="R1934" i="32"/>
  <c r="R1935" i="32"/>
  <c r="R1936" i="32"/>
  <c r="R1937" i="32"/>
  <c r="R1938" i="32"/>
  <c r="R1939" i="32"/>
  <c r="R1940" i="32"/>
  <c r="R1941" i="32"/>
  <c r="R1942" i="32"/>
  <c r="R1943" i="32"/>
  <c r="R1944" i="32"/>
  <c r="R1945" i="32"/>
  <c r="R1946" i="32"/>
  <c r="R1947" i="32"/>
  <c r="R1948" i="32"/>
  <c r="R1949" i="32"/>
  <c r="R1950" i="32"/>
  <c r="R1951" i="32"/>
  <c r="R1952" i="32"/>
  <c r="R1953" i="32"/>
  <c r="R1954" i="32"/>
  <c r="R1955" i="32"/>
  <c r="R1956" i="32"/>
  <c r="R1957" i="32"/>
  <c r="R1958" i="32"/>
  <c r="R1959" i="32"/>
  <c r="R1960" i="32"/>
  <c r="R1961" i="32"/>
  <c r="R1962" i="32"/>
  <c r="R1963" i="32"/>
  <c r="R1964" i="32"/>
  <c r="R1965" i="32"/>
  <c r="R1966" i="32"/>
  <c r="R1967" i="32"/>
  <c r="R1968" i="32"/>
  <c r="R1969" i="32"/>
  <c r="R1970" i="32"/>
  <c r="R1971" i="32"/>
  <c r="R1972" i="32"/>
  <c r="R1973" i="32"/>
  <c r="R1974" i="32"/>
  <c r="R1975" i="32"/>
  <c r="R1976" i="32"/>
  <c r="R1977" i="32"/>
  <c r="R1978" i="32"/>
  <c r="R1979" i="32"/>
  <c r="R1980" i="32"/>
  <c r="R1981" i="32"/>
  <c r="R1982" i="32"/>
  <c r="R1983" i="32"/>
  <c r="R1984" i="32"/>
  <c r="R1985" i="32"/>
  <c r="R1986" i="32"/>
  <c r="R1987" i="32"/>
  <c r="R1988" i="32"/>
  <c r="R1989" i="32"/>
  <c r="R1990" i="32"/>
  <c r="R1991" i="32"/>
  <c r="R1992" i="32"/>
  <c r="R1993" i="32"/>
  <c r="R1994" i="32"/>
  <c r="R1995" i="32"/>
  <c r="R1996" i="32"/>
  <c r="R1997" i="32"/>
  <c r="R1998" i="32"/>
  <c r="R1999" i="32"/>
  <c r="R2000" i="32"/>
  <c r="R2001" i="32"/>
  <c r="R2002" i="32"/>
  <c r="R2003" i="32"/>
  <c r="R2004" i="32"/>
  <c r="R2005" i="32"/>
  <c r="R2006" i="32"/>
  <c r="R2007" i="32"/>
  <c r="R2008" i="32"/>
  <c r="R2009" i="32"/>
  <c r="R2010" i="32"/>
  <c r="R2011" i="32"/>
  <c r="R2012" i="32"/>
  <c r="R2013" i="32"/>
  <c r="R2014" i="32"/>
  <c r="R2015" i="32"/>
  <c r="R2016" i="32"/>
  <c r="R2017" i="32"/>
  <c r="R2018" i="32"/>
  <c r="R2019" i="32"/>
  <c r="R2020" i="32"/>
  <c r="R2021" i="32"/>
  <c r="R2022" i="32"/>
  <c r="R2023" i="32"/>
  <c r="R2024" i="32"/>
  <c r="R2025" i="32"/>
  <c r="R2026" i="32"/>
  <c r="R2027" i="32"/>
  <c r="R2028" i="32"/>
  <c r="R2029" i="32"/>
  <c r="R2030" i="32"/>
  <c r="R2031" i="32"/>
  <c r="R2032" i="32"/>
  <c r="R2033" i="32"/>
  <c r="R2034" i="32"/>
  <c r="R2035" i="32"/>
  <c r="R2036" i="32"/>
  <c r="R2037" i="32"/>
  <c r="R2038" i="32"/>
  <c r="R2039" i="32"/>
  <c r="R2040" i="32"/>
  <c r="R2041" i="32"/>
  <c r="R2042" i="32"/>
  <c r="R2043" i="32"/>
  <c r="R2044" i="32"/>
  <c r="R2045" i="32"/>
  <c r="R2046" i="32"/>
  <c r="R2047" i="32"/>
  <c r="R2048" i="32"/>
  <c r="R2049" i="32"/>
  <c r="R2050" i="32"/>
  <c r="R2051" i="32"/>
  <c r="R2052" i="32"/>
  <c r="R2053" i="32"/>
  <c r="R2054" i="32"/>
  <c r="R2055" i="32"/>
  <c r="R2056" i="32"/>
  <c r="R2057" i="32"/>
  <c r="R2058" i="32"/>
  <c r="R2059" i="32"/>
  <c r="R2060" i="32"/>
  <c r="R2061" i="32"/>
  <c r="R2062" i="32"/>
  <c r="R2063" i="32"/>
  <c r="R2064" i="32"/>
  <c r="R2065" i="32"/>
  <c r="R2066" i="32"/>
  <c r="R2067" i="32"/>
  <c r="R2068" i="32"/>
  <c r="R2069" i="32"/>
  <c r="R2070" i="32"/>
  <c r="R2071" i="32"/>
  <c r="R2072" i="32"/>
  <c r="R2073" i="32"/>
  <c r="R2074" i="32"/>
  <c r="R2075" i="32"/>
  <c r="R2076" i="32"/>
  <c r="R2077" i="32"/>
  <c r="R2078" i="32"/>
  <c r="R2079" i="32"/>
  <c r="R2080" i="32"/>
  <c r="R2081" i="32"/>
  <c r="R2082" i="32"/>
  <c r="R2083" i="32"/>
  <c r="R2084" i="32"/>
  <c r="R2085" i="32"/>
  <c r="R2086" i="32"/>
  <c r="R2087" i="32"/>
  <c r="R2088" i="32"/>
  <c r="R2089" i="32"/>
  <c r="R2090" i="32"/>
  <c r="R2091" i="32"/>
  <c r="R2092" i="32"/>
  <c r="R2093" i="32"/>
  <c r="R2094" i="32"/>
  <c r="R2095" i="32"/>
  <c r="R2096" i="32"/>
  <c r="R2097" i="32"/>
  <c r="R2098" i="32"/>
  <c r="R2099" i="32"/>
  <c r="R2100" i="32"/>
  <c r="R2101" i="32"/>
  <c r="R2102" i="32"/>
  <c r="R2103" i="32"/>
  <c r="R2104" i="32"/>
  <c r="R2105" i="32"/>
  <c r="R2106" i="32"/>
  <c r="R2107" i="32"/>
  <c r="R2108" i="32"/>
  <c r="R2109" i="32"/>
  <c r="R2110" i="32"/>
  <c r="R2111" i="32"/>
  <c r="R2112" i="32"/>
  <c r="R2113" i="32"/>
  <c r="R2114" i="32"/>
  <c r="R2115" i="32"/>
  <c r="R2116" i="32"/>
  <c r="R2117" i="32"/>
  <c r="R2118" i="32"/>
  <c r="R2119" i="32"/>
  <c r="R2120" i="32"/>
  <c r="R2121" i="32"/>
  <c r="R2122" i="32"/>
  <c r="R2123" i="32"/>
  <c r="R2124" i="32"/>
  <c r="R2125" i="32"/>
  <c r="R2126" i="32"/>
  <c r="R2127" i="32"/>
  <c r="R2128" i="32"/>
  <c r="R2129" i="32"/>
  <c r="R2130" i="32"/>
  <c r="R2131" i="32"/>
  <c r="R2132" i="32"/>
  <c r="R2133" i="32"/>
  <c r="R2134" i="32"/>
  <c r="R2135" i="32"/>
  <c r="R2136" i="32"/>
  <c r="R2137" i="32"/>
  <c r="R2138" i="32"/>
  <c r="R2139" i="32"/>
  <c r="R2140" i="32"/>
  <c r="R2141" i="32"/>
  <c r="R2142" i="32"/>
  <c r="R2143" i="32"/>
  <c r="R2144" i="32"/>
  <c r="R2145" i="32"/>
  <c r="R2146" i="32"/>
  <c r="R2147" i="32"/>
  <c r="R2148" i="32"/>
  <c r="R2149" i="32"/>
  <c r="R2150" i="32"/>
  <c r="R2151" i="32"/>
  <c r="R2152" i="32"/>
  <c r="R2153" i="32"/>
  <c r="R2154" i="32"/>
  <c r="R2155" i="32"/>
  <c r="R2156" i="32"/>
  <c r="R2157" i="32"/>
  <c r="R2158" i="32"/>
  <c r="R2159" i="32"/>
  <c r="R2160" i="32"/>
  <c r="R2161" i="32"/>
  <c r="R2162" i="32"/>
  <c r="R2163" i="32"/>
  <c r="R2164" i="32"/>
  <c r="R2165" i="32"/>
  <c r="R2166" i="32"/>
  <c r="R2167" i="32"/>
  <c r="R2168" i="32"/>
  <c r="R2169" i="32"/>
  <c r="R2170" i="32"/>
  <c r="R2171" i="32"/>
  <c r="R2172" i="32"/>
  <c r="R2173" i="32"/>
  <c r="R2174" i="32"/>
  <c r="R2175" i="32"/>
  <c r="R2176" i="32"/>
  <c r="R2177" i="32"/>
  <c r="R2178" i="32"/>
  <c r="R2179" i="32"/>
  <c r="R2180" i="32"/>
  <c r="R2181" i="32"/>
  <c r="R2182" i="32"/>
  <c r="R2183" i="32"/>
  <c r="R2184" i="32"/>
  <c r="R2185" i="32"/>
  <c r="R2186" i="32"/>
  <c r="R2187" i="32"/>
  <c r="R2188" i="32"/>
  <c r="R2189" i="32"/>
  <c r="R2190" i="32"/>
  <c r="R2191" i="32"/>
  <c r="R2192" i="32"/>
  <c r="R2193" i="32"/>
  <c r="R2194" i="32"/>
  <c r="R2195" i="32"/>
  <c r="R2196" i="32"/>
  <c r="R2197" i="32"/>
  <c r="R2198" i="32"/>
  <c r="R2199" i="32"/>
  <c r="R2200" i="32"/>
  <c r="R2201" i="32"/>
  <c r="R2202" i="32"/>
  <c r="R2203" i="32"/>
  <c r="R2204" i="32"/>
  <c r="R2205" i="32"/>
  <c r="R2206" i="32"/>
  <c r="R2207" i="32"/>
  <c r="R2208" i="32"/>
  <c r="R2209" i="32"/>
  <c r="R2210" i="32"/>
  <c r="R2211" i="32"/>
  <c r="R2212" i="32"/>
  <c r="R2213" i="32"/>
  <c r="R2214" i="32"/>
  <c r="R2215" i="32"/>
  <c r="R2216" i="32"/>
  <c r="R2217" i="32"/>
  <c r="R2218" i="32"/>
  <c r="R2219" i="32"/>
  <c r="R2220" i="32"/>
  <c r="R2221" i="32"/>
  <c r="R2222" i="32"/>
  <c r="R2223" i="32"/>
  <c r="R2224" i="32"/>
  <c r="R2225" i="32"/>
  <c r="R2226" i="32"/>
  <c r="R2227" i="32"/>
  <c r="R2228" i="32"/>
  <c r="R2229" i="32"/>
  <c r="R2230" i="32"/>
  <c r="R2231" i="32"/>
  <c r="R2232" i="32"/>
  <c r="R2233" i="32"/>
  <c r="R2234" i="32"/>
  <c r="R2235" i="32"/>
  <c r="R2236" i="32"/>
  <c r="R2237" i="32"/>
  <c r="R2238" i="32"/>
  <c r="R2239" i="32"/>
  <c r="R2240" i="32"/>
  <c r="R2241" i="32"/>
  <c r="R2242" i="32"/>
  <c r="R2243" i="32"/>
  <c r="R2244" i="32"/>
  <c r="R2245" i="32"/>
  <c r="R2246" i="32"/>
  <c r="R2247" i="32"/>
  <c r="R2248" i="32"/>
  <c r="R2249" i="32"/>
  <c r="R2250" i="32"/>
  <c r="R2251" i="32"/>
  <c r="R2252" i="32"/>
  <c r="R2253" i="32"/>
  <c r="R2254" i="32"/>
  <c r="R2255" i="32"/>
  <c r="R2256" i="32"/>
  <c r="R2257" i="32"/>
  <c r="R2258" i="32"/>
  <c r="R2259" i="32"/>
  <c r="R2260" i="32"/>
  <c r="R2261" i="32"/>
  <c r="R2262" i="32"/>
  <c r="R2263" i="32"/>
  <c r="R2264" i="32"/>
  <c r="R2265" i="32"/>
  <c r="R2266" i="32"/>
  <c r="R2267" i="32"/>
  <c r="R2268" i="32"/>
  <c r="R2269" i="32"/>
  <c r="R2270" i="32"/>
  <c r="R2271" i="32"/>
  <c r="R2272" i="32"/>
  <c r="R2273" i="32"/>
  <c r="R2274" i="32"/>
  <c r="R2275" i="32"/>
  <c r="R2276" i="32"/>
  <c r="R2277" i="32"/>
  <c r="R2278" i="32"/>
  <c r="R2279" i="32"/>
  <c r="R2280" i="32"/>
  <c r="R2281" i="32"/>
  <c r="R2282" i="32"/>
  <c r="R2283" i="32"/>
  <c r="R2284" i="32"/>
  <c r="R2285" i="32"/>
  <c r="R2286" i="32"/>
  <c r="R2287" i="32"/>
  <c r="R2288" i="32"/>
  <c r="R2289" i="32"/>
  <c r="R2290" i="32"/>
  <c r="R2291" i="32"/>
  <c r="R2292" i="32"/>
  <c r="R2293" i="32"/>
  <c r="R2294" i="32"/>
  <c r="R2295" i="32"/>
  <c r="R2296" i="32"/>
  <c r="R2297" i="32"/>
  <c r="R2298" i="32"/>
  <c r="R2299" i="32"/>
  <c r="R2300" i="32"/>
  <c r="R2301" i="32"/>
  <c r="R2302" i="32"/>
  <c r="R2303" i="32"/>
  <c r="R2304" i="32"/>
  <c r="R2305" i="32"/>
  <c r="R2306" i="32"/>
  <c r="R2307" i="32"/>
  <c r="R2308" i="32"/>
  <c r="R2309" i="32"/>
  <c r="R2310" i="32"/>
  <c r="R2311" i="32"/>
  <c r="R2312" i="32"/>
  <c r="R2313" i="32"/>
  <c r="R2314" i="32"/>
  <c r="R2315" i="32"/>
  <c r="R2316" i="32"/>
  <c r="R2317" i="32"/>
  <c r="R2318" i="32"/>
  <c r="R2319" i="32"/>
  <c r="R2320" i="32"/>
  <c r="R2321" i="32"/>
  <c r="R2322" i="32"/>
  <c r="R2323" i="32"/>
  <c r="R2324" i="32"/>
  <c r="R2325" i="32"/>
  <c r="R2326" i="32"/>
  <c r="R2327" i="32"/>
  <c r="R2328" i="32"/>
  <c r="R2329" i="32"/>
  <c r="R2330" i="32"/>
  <c r="R2331" i="32"/>
  <c r="R2332" i="32"/>
  <c r="R2333" i="32"/>
  <c r="R2334" i="32"/>
  <c r="R2335" i="32"/>
  <c r="R2336" i="32"/>
  <c r="R2337" i="32"/>
  <c r="R2338" i="32"/>
  <c r="R2339" i="32"/>
  <c r="R2340" i="32"/>
  <c r="R2341" i="32"/>
  <c r="R2342" i="32"/>
  <c r="R2343" i="32"/>
  <c r="R2344" i="32"/>
  <c r="R2345" i="32"/>
  <c r="R2346" i="32"/>
  <c r="R2347" i="32"/>
  <c r="R2348" i="32"/>
  <c r="R2349" i="32"/>
  <c r="R2350" i="32"/>
  <c r="R2351" i="32"/>
  <c r="R2352" i="32"/>
  <c r="R2353" i="32"/>
  <c r="R2354" i="32"/>
  <c r="R2355" i="32"/>
  <c r="R2356" i="32"/>
  <c r="R2357" i="32"/>
  <c r="R2358" i="32"/>
  <c r="R2359" i="32"/>
  <c r="R2360" i="32"/>
  <c r="R2361" i="32"/>
  <c r="R2362" i="32"/>
  <c r="R2363" i="32"/>
  <c r="R2364" i="32"/>
  <c r="R2365" i="32"/>
  <c r="R2366" i="32"/>
  <c r="R2367" i="32"/>
  <c r="R2368" i="32"/>
  <c r="R2369" i="32"/>
  <c r="R2370" i="32"/>
  <c r="R2371" i="32"/>
  <c r="R2372" i="32"/>
  <c r="R2373" i="32"/>
  <c r="R2374" i="32"/>
  <c r="R2375" i="32"/>
  <c r="R2376" i="32"/>
  <c r="R2377" i="32"/>
  <c r="R2378" i="32"/>
  <c r="R2379" i="32"/>
  <c r="R2380" i="32"/>
  <c r="R2381" i="32"/>
  <c r="R2382" i="32"/>
  <c r="R2383" i="32"/>
  <c r="R2384" i="32"/>
  <c r="R2385" i="32"/>
  <c r="R2387" i="32"/>
  <c r="R2388" i="32"/>
  <c r="R2389" i="32"/>
  <c r="R2390" i="32"/>
  <c r="R2391" i="32"/>
  <c r="R2392" i="32"/>
  <c r="R2393" i="32"/>
  <c r="R2394" i="32"/>
  <c r="R2395" i="32"/>
  <c r="R2396" i="32"/>
  <c r="R2397" i="32"/>
  <c r="R2398" i="32"/>
  <c r="R2399" i="32"/>
  <c r="R2400" i="32"/>
  <c r="R2401" i="32"/>
  <c r="R2402" i="32"/>
  <c r="R2403" i="32"/>
  <c r="R2404" i="32"/>
  <c r="R2405" i="32"/>
  <c r="R2406" i="32"/>
  <c r="R2407" i="32"/>
  <c r="R2408" i="32"/>
  <c r="R2409" i="32"/>
  <c r="R2410" i="32"/>
  <c r="R2411" i="32"/>
  <c r="R2412" i="32"/>
  <c r="R2413" i="32"/>
  <c r="R2414" i="32"/>
  <c r="R2415" i="32"/>
  <c r="R2416" i="32"/>
  <c r="R2417" i="32"/>
  <c r="R2418" i="32"/>
  <c r="R2419" i="32"/>
  <c r="R2420" i="32"/>
  <c r="R2421" i="32"/>
  <c r="R2422" i="32"/>
  <c r="R2423" i="32"/>
  <c r="R2424" i="32"/>
  <c r="R2425" i="32"/>
  <c r="R2426" i="32"/>
  <c r="R2427" i="32"/>
  <c r="R2428" i="32"/>
  <c r="R2429" i="32"/>
  <c r="R2430" i="32"/>
  <c r="R2431" i="32"/>
  <c r="R2432" i="32"/>
  <c r="R2433" i="32"/>
  <c r="R2434" i="32"/>
  <c r="R2435" i="32"/>
  <c r="R2436" i="32"/>
  <c r="R2437" i="32"/>
  <c r="R2438" i="32"/>
  <c r="R2439" i="32"/>
  <c r="R2440" i="32"/>
  <c r="R2441" i="32"/>
  <c r="R2442" i="32"/>
  <c r="R2443" i="32"/>
  <c r="R2444" i="32"/>
  <c r="R2445" i="32"/>
  <c r="R2446" i="32"/>
  <c r="R2447" i="32"/>
  <c r="R2448" i="32"/>
  <c r="R2449" i="32"/>
  <c r="R2450" i="32"/>
  <c r="R2451" i="32"/>
  <c r="R2452" i="32"/>
  <c r="R2453" i="32"/>
  <c r="R2454" i="32"/>
  <c r="R2455" i="32"/>
  <c r="R2456" i="32"/>
  <c r="R2457" i="32"/>
  <c r="R2458" i="32"/>
  <c r="R2459" i="32"/>
  <c r="R2460" i="32"/>
  <c r="R2461" i="32"/>
  <c r="R2462" i="32"/>
  <c r="R2463" i="32"/>
  <c r="R2464" i="32"/>
  <c r="R2465" i="32"/>
  <c r="R2466" i="32"/>
  <c r="R2467" i="32"/>
  <c r="R2468" i="32"/>
  <c r="R2469" i="32"/>
  <c r="R2470" i="32"/>
  <c r="R2471" i="32"/>
  <c r="R2472" i="32"/>
  <c r="R2473" i="32"/>
  <c r="R2474" i="32"/>
  <c r="R2475" i="32"/>
  <c r="R2476" i="32"/>
  <c r="R2477" i="32"/>
  <c r="R2478" i="32"/>
  <c r="R2479" i="32"/>
  <c r="R2480" i="32"/>
  <c r="R2481" i="32"/>
  <c r="R2482" i="32"/>
  <c r="R2483" i="32"/>
  <c r="R2484" i="32"/>
  <c r="R2485" i="32"/>
  <c r="R2486" i="32"/>
  <c r="R2487" i="32"/>
  <c r="R2488" i="32"/>
  <c r="R2489" i="32"/>
  <c r="R2490" i="32"/>
  <c r="R2491" i="32"/>
  <c r="R2492" i="32"/>
  <c r="R2493" i="32"/>
  <c r="R2494" i="32"/>
  <c r="R2495" i="32"/>
  <c r="R2496" i="32"/>
  <c r="R2497" i="32"/>
  <c r="R2498" i="32"/>
  <c r="R2499" i="32"/>
  <c r="R2500" i="32"/>
  <c r="R2501" i="32"/>
  <c r="R2502" i="32"/>
  <c r="R2503" i="32"/>
  <c r="R2504" i="32"/>
  <c r="R2505" i="32"/>
  <c r="R2506" i="32"/>
  <c r="R2507" i="32"/>
  <c r="R2508" i="32"/>
  <c r="R2509" i="32"/>
  <c r="R2510" i="32"/>
  <c r="R2511" i="32"/>
  <c r="R2512" i="32"/>
  <c r="R2513" i="32"/>
  <c r="R2514" i="32"/>
  <c r="R2515" i="32"/>
  <c r="R2516" i="32"/>
  <c r="R2517" i="32"/>
  <c r="R2518" i="32"/>
  <c r="R2519" i="32"/>
  <c r="R2520" i="32"/>
  <c r="R2521" i="32"/>
  <c r="R2522" i="32"/>
  <c r="R2523" i="32"/>
  <c r="R2524" i="32"/>
  <c r="R2525" i="32"/>
  <c r="R2526" i="32"/>
  <c r="R2527" i="32"/>
  <c r="R2528" i="32"/>
  <c r="R2529" i="32"/>
  <c r="R2530" i="32"/>
  <c r="R2531" i="32"/>
  <c r="R2532" i="32"/>
  <c r="R2533" i="32"/>
  <c r="R2534" i="32"/>
  <c r="R2535" i="32"/>
  <c r="R2536" i="32"/>
  <c r="R2537" i="32"/>
  <c r="R2538" i="32"/>
  <c r="R2539" i="32"/>
  <c r="R2540" i="32"/>
  <c r="R2541" i="32"/>
  <c r="R2542" i="32"/>
  <c r="R2543" i="32"/>
  <c r="R2544" i="32"/>
  <c r="R2545" i="32"/>
  <c r="R2546" i="32"/>
  <c r="R2547" i="32"/>
  <c r="R2548" i="32"/>
  <c r="R2549" i="32"/>
  <c r="R2550" i="32"/>
  <c r="R2551" i="32"/>
  <c r="R2552" i="32"/>
  <c r="R2553" i="32"/>
  <c r="R2554" i="32"/>
  <c r="R2555" i="32"/>
  <c r="R2556" i="32"/>
  <c r="R2557" i="32"/>
  <c r="R2558" i="32"/>
  <c r="R2559" i="32"/>
  <c r="R2560" i="32"/>
  <c r="R2561" i="32"/>
  <c r="R2562" i="32"/>
  <c r="R2563" i="32"/>
  <c r="R2564" i="32"/>
  <c r="R2565" i="32"/>
  <c r="R2566" i="32"/>
  <c r="R2567" i="32"/>
  <c r="R2568" i="32"/>
  <c r="R2569" i="32"/>
  <c r="R2570" i="32"/>
  <c r="R2571" i="32"/>
  <c r="R2572" i="32"/>
  <c r="R2573" i="32"/>
  <c r="R2574" i="32"/>
  <c r="R2575" i="32"/>
  <c r="R2576" i="32"/>
  <c r="R2577" i="32"/>
  <c r="R2578" i="32"/>
  <c r="R2579" i="32"/>
  <c r="R2580" i="32"/>
  <c r="R2581" i="32"/>
  <c r="R2582" i="32"/>
  <c r="R2583" i="32"/>
  <c r="R2584" i="32"/>
  <c r="R2585" i="32"/>
  <c r="R2586" i="32"/>
  <c r="R2587" i="32"/>
  <c r="R2588" i="32"/>
  <c r="R2589" i="32"/>
  <c r="R2590" i="32"/>
  <c r="R2591" i="32"/>
  <c r="R2592" i="32"/>
  <c r="R2593" i="32"/>
  <c r="R2594" i="32"/>
  <c r="R2595" i="32"/>
  <c r="R2596" i="32"/>
  <c r="R2597" i="32"/>
  <c r="R2598" i="32"/>
  <c r="R2599" i="32"/>
  <c r="R2600" i="32"/>
  <c r="R2601" i="32"/>
  <c r="R2602" i="32"/>
  <c r="R2603" i="32"/>
  <c r="R2604" i="32"/>
  <c r="R2605" i="32"/>
  <c r="R2606" i="32"/>
  <c r="R2607" i="32"/>
  <c r="R2608" i="32"/>
  <c r="R2609" i="32"/>
  <c r="R2610" i="32"/>
  <c r="R2611" i="32"/>
  <c r="R2612" i="32"/>
  <c r="R2613" i="32"/>
  <c r="R2614" i="32"/>
  <c r="R2615" i="32"/>
  <c r="R2616" i="32"/>
  <c r="R2617" i="32"/>
  <c r="R2618" i="32"/>
  <c r="R2619" i="32"/>
  <c r="R2620" i="32"/>
  <c r="R2621" i="32"/>
  <c r="R2622" i="32"/>
  <c r="R2623" i="32"/>
  <c r="R2624" i="32"/>
  <c r="R2625" i="32"/>
  <c r="R2626" i="32"/>
  <c r="R2627" i="32"/>
  <c r="R2628" i="32"/>
  <c r="R2629" i="32"/>
  <c r="R2630" i="32"/>
  <c r="R2631" i="32"/>
  <c r="R2632" i="32"/>
  <c r="R2633" i="32"/>
  <c r="R2634" i="32"/>
  <c r="R2635" i="32"/>
  <c r="R2636" i="32"/>
  <c r="R2637" i="32"/>
  <c r="R2638" i="32"/>
  <c r="R2639" i="32"/>
  <c r="R2640" i="32"/>
  <c r="R2641" i="32"/>
  <c r="R2642" i="32"/>
  <c r="R2643" i="32"/>
  <c r="R2644" i="32"/>
  <c r="R2645" i="32"/>
  <c r="R2646" i="32"/>
  <c r="R2647" i="32"/>
  <c r="R2648" i="32"/>
  <c r="R2649" i="32"/>
  <c r="R2650" i="32"/>
  <c r="R2651" i="32"/>
  <c r="R2652" i="32"/>
  <c r="R2653" i="32"/>
  <c r="R2654" i="32"/>
  <c r="R2655" i="32"/>
  <c r="R2656" i="32"/>
  <c r="R2657" i="32"/>
  <c r="R2658" i="32"/>
  <c r="R2659" i="32"/>
  <c r="R2660" i="32"/>
  <c r="R2661" i="32"/>
  <c r="R2662" i="32"/>
  <c r="R2663" i="32"/>
  <c r="R2664" i="32"/>
  <c r="R2665" i="32"/>
  <c r="R2666" i="32"/>
  <c r="R2667" i="32"/>
  <c r="R2668" i="32"/>
  <c r="R2669" i="32"/>
  <c r="R2670" i="32"/>
  <c r="R2671" i="32"/>
  <c r="R2672" i="32"/>
  <c r="R2673" i="32"/>
  <c r="R2674" i="32"/>
  <c r="R2675" i="32"/>
  <c r="R2676" i="32"/>
  <c r="R2677" i="32"/>
  <c r="R2678" i="32"/>
  <c r="R2679" i="32"/>
  <c r="R2680" i="32"/>
  <c r="R2681" i="32"/>
  <c r="R2682" i="32"/>
  <c r="R2683" i="32"/>
  <c r="R2684" i="32"/>
  <c r="R2685" i="32"/>
  <c r="R2686" i="32"/>
  <c r="R2687" i="32"/>
  <c r="R2688" i="32"/>
  <c r="R2689" i="32"/>
  <c r="R2690" i="32"/>
  <c r="R2691" i="32"/>
  <c r="R2692" i="32"/>
  <c r="R2693" i="32"/>
  <c r="R2694" i="32"/>
  <c r="R2695" i="32"/>
  <c r="R2696" i="32"/>
  <c r="R2697" i="32"/>
  <c r="R2698" i="32"/>
  <c r="R2699" i="32"/>
  <c r="R2700" i="32"/>
  <c r="R2701" i="32"/>
  <c r="R2702" i="32"/>
  <c r="R2703" i="32"/>
  <c r="R2704" i="32"/>
  <c r="R2705" i="32"/>
  <c r="R2706" i="32"/>
  <c r="R2707" i="32"/>
  <c r="R2708" i="32"/>
  <c r="R2709" i="32"/>
  <c r="R2710" i="32"/>
  <c r="R2711" i="32"/>
  <c r="R2712" i="32"/>
  <c r="R2713" i="32"/>
  <c r="R2714" i="32"/>
  <c r="R2715" i="32"/>
  <c r="R2716" i="32"/>
  <c r="R2717" i="32"/>
  <c r="R2718" i="32"/>
  <c r="R2719" i="32"/>
  <c r="R2720" i="32"/>
  <c r="R2721" i="32"/>
  <c r="R2722" i="32"/>
  <c r="R2723" i="32"/>
  <c r="R2724" i="32"/>
  <c r="R2725" i="32"/>
  <c r="R2726" i="32"/>
  <c r="R2727" i="32"/>
  <c r="R2728" i="32"/>
  <c r="R2729" i="32"/>
  <c r="R2730" i="32"/>
  <c r="R2731" i="32"/>
  <c r="R2732" i="32"/>
  <c r="R2733" i="32"/>
  <c r="R2734" i="32"/>
  <c r="R2735" i="32"/>
  <c r="R2736" i="32"/>
  <c r="R2737" i="32"/>
  <c r="R2738" i="32"/>
  <c r="R2739" i="32"/>
  <c r="R2740" i="32"/>
  <c r="R2741" i="32"/>
  <c r="R2742" i="32"/>
  <c r="R2743" i="32"/>
  <c r="R2744" i="32"/>
  <c r="R2745" i="32"/>
  <c r="R2746" i="32"/>
  <c r="R2747" i="32"/>
  <c r="R2748" i="32"/>
  <c r="R2749" i="32"/>
  <c r="R2750" i="32"/>
  <c r="R2751" i="32"/>
  <c r="R2752" i="32"/>
  <c r="R2753" i="32"/>
  <c r="R2754" i="32"/>
  <c r="R2755" i="32"/>
  <c r="R2756" i="32"/>
  <c r="R2757" i="32"/>
  <c r="R2758" i="32"/>
  <c r="R2759" i="32"/>
  <c r="R2760" i="32"/>
  <c r="R2761" i="32"/>
  <c r="R2762" i="32"/>
  <c r="R2763" i="32"/>
  <c r="R2764" i="32"/>
  <c r="R2765" i="32"/>
  <c r="R2766" i="32"/>
  <c r="R2767" i="32"/>
  <c r="R2768" i="32"/>
  <c r="R2769" i="32"/>
  <c r="R2770" i="32"/>
  <c r="R2771" i="32"/>
  <c r="R2772" i="32"/>
  <c r="R2773" i="32"/>
  <c r="R2774" i="32"/>
  <c r="R2775" i="32"/>
  <c r="R2776" i="32"/>
  <c r="R2777" i="32"/>
  <c r="R2778" i="32"/>
  <c r="R2779" i="32"/>
  <c r="R2780" i="32"/>
  <c r="R2781" i="32"/>
  <c r="R2782" i="32"/>
  <c r="R2783" i="32"/>
  <c r="R2784" i="32"/>
  <c r="R2785" i="32"/>
  <c r="R2786" i="32"/>
  <c r="R2787" i="32"/>
  <c r="R2788" i="32"/>
  <c r="R2789" i="32"/>
  <c r="R2790" i="32"/>
  <c r="R2791" i="32"/>
  <c r="R2792" i="32"/>
  <c r="R2793" i="32"/>
  <c r="R2794" i="32"/>
  <c r="R2795" i="32"/>
  <c r="R2796" i="32"/>
  <c r="R2797" i="32"/>
  <c r="R2798" i="32"/>
  <c r="R2799" i="32"/>
  <c r="R2800" i="32"/>
  <c r="R2801" i="32"/>
  <c r="R2802" i="32"/>
  <c r="R2803" i="32"/>
  <c r="R2804" i="32"/>
  <c r="R2805" i="32"/>
  <c r="R2806" i="32"/>
  <c r="R2807" i="32"/>
  <c r="R2808" i="32"/>
  <c r="R2809" i="32"/>
  <c r="R2810" i="32"/>
  <c r="R2811" i="32"/>
  <c r="R2812" i="32"/>
  <c r="R2813" i="32"/>
  <c r="R2814" i="32"/>
  <c r="R2815" i="32"/>
  <c r="R2816" i="32"/>
  <c r="R2817" i="32"/>
  <c r="R2818" i="32"/>
  <c r="R2819" i="32"/>
  <c r="R2820" i="32"/>
  <c r="R2821" i="32"/>
  <c r="R2822" i="32"/>
  <c r="R2823" i="32"/>
  <c r="R2824" i="32"/>
  <c r="R2825" i="32"/>
  <c r="R2826" i="32"/>
  <c r="R2827" i="32"/>
  <c r="R2828" i="32"/>
  <c r="R2829" i="32"/>
  <c r="R2830" i="32"/>
  <c r="R2831" i="32"/>
  <c r="R2832" i="32"/>
  <c r="R2833" i="32"/>
  <c r="R2834" i="32"/>
  <c r="R2835" i="32"/>
  <c r="R2836" i="32"/>
  <c r="R2837" i="32"/>
  <c r="R2838" i="32"/>
  <c r="R2839" i="32"/>
  <c r="R2840" i="32"/>
  <c r="R2841" i="32"/>
  <c r="R2842" i="32"/>
  <c r="R2843" i="32"/>
  <c r="R2844" i="32"/>
  <c r="R2845" i="32"/>
  <c r="R2846" i="32"/>
  <c r="R2847" i="32"/>
  <c r="R2848" i="32"/>
  <c r="R2849" i="32"/>
  <c r="R2850" i="32"/>
  <c r="R2851" i="32"/>
  <c r="R2852" i="32"/>
  <c r="R2853" i="32"/>
  <c r="R2854" i="32"/>
  <c r="R2855" i="32"/>
  <c r="R2856" i="32"/>
  <c r="R2857" i="32"/>
  <c r="R2858" i="32"/>
  <c r="R2859" i="32"/>
  <c r="R2860" i="32"/>
  <c r="R2861" i="32"/>
  <c r="R2862" i="32"/>
  <c r="R2863" i="32"/>
  <c r="R2864" i="32"/>
  <c r="R2865" i="32"/>
  <c r="R2866" i="32"/>
  <c r="R2867" i="32"/>
  <c r="R2868" i="32"/>
  <c r="R2869" i="32"/>
  <c r="R2870" i="32"/>
  <c r="R2871" i="32"/>
  <c r="R2872" i="32"/>
  <c r="R2873" i="32"/>
  <c r="R2874" i="32"/>
  <c r="R2875" i="32"/>
  <c r="R2876" i="32"/>
  <c r="R2877" i="32"/>
  <c r="R2878" i="32"/>
  <c r="R2879" i="32"/>
  <c r="R2880" i="32"/>
  <c r="R2881" i="32"/>
  <c r="R2882" i="32"/>
  <c r="R2883" i="32"/>
  <c r="R2884" i="32"/>
  <c r="R2885" i="32"/>
  <c r="R2886" i="32"/>
  <c r="R2887" i="32"/>
  <c r="R2888" i="32"/>
  <c r="R2889" i="32"/>
  <c r="R2891" i="32"/>
  <c r="R2892" i="32"/>
  <c r="R2893" i="32"/>
  <c r="R2894" i="32"/>
  <c r="R2895" i="32"/>
  <c r="R2896" i="32"/>
  <c r="R2897" i="32"/>
  <c r="R2898" i="32"/>
  <c r="R2899" i="32"/>
  <c r="R2900" i="32"/>
  <c r="R2901" i="32"/>
  <c r="R2902" i="32"/>
  <c r="R2903" i="32"/>
  <c r="R2904" i="32"/>
  <c r="R2905" i="32"/>
  <c r="R2906" i="32"/>
  <c r="R2907" i="32"/>
  <c r="R2908" i="32"/>
  <c r="R2909" i="32"/>
  <c r="R2910" i="32"/>
  <c r="R2911" i="32"/>
  <c r="R2912" i="32"/>
  <c r="R2913" i="32"/>
  <c r="R2914" i="32"/>
  <c r="R2915" i="32"/>
  <c r="R2916" i="32"/>
  <c r="R2917" i="32"/>
  <c r="R2918" i="32"/>
  <c r="R2919" i="32"/>
  <c r="R2920" i="32"/>
  <c r="R2921" i="32"/>
  <c r="R2922" i="32"/>
  <c r="R2923" i="32"/>
  <c r="R2924" i="32"/>
  <c r="R2925" i="32"/>
  <c r="R2926" i="32"/>
  <c r="R2927" i="32"/>
  <c r="R2928" i="32"/>
  <c r="R2929" i="32"/>
  <c r="R2930" i="32"/>
  <c r="R2931" i="32"/>
  <c r="R2932" i="32"/>
  <c r="R2933" i="32"/>
  <c r="R2934" i="32"/>
  <c r="R2935" i="32"/>
  <c r="R2936" i="32"/>
  <c r="R2937" i="32"/>
  <c r="R2938" i="32"/>
  <c r="R2939" i="32"/>
  <c r="R2940" i="32"/>
  <c r="R2941" i="32"/>
  <c r="R2942" i="32"/>
  <c r="R2943" i="32"/>
  <c r="R2944" i="32"/>
  <c r="R2945" i="32"/>
  <c r="R2946" i="32"/>
  <c r="R2947" i="32"/>
  <c r="R2948" i="32"/>
  <c r="R2949" i="32"/>
  <c r="R2950" i="32"/>
  <c r="R2951" i="32"/>
  <c r="R2952" i="32"/>
  <c r="R2953" i="32"/>
  <c r="R2954" i="32"/>
  <c r="R2955" i="32"/>
  <c r="R2956" i="32"/>
  <c r="R2957" i="32"/>
  <c r="R2958" i="32"/>
  <c r="R2959" i="32"/>
  <c r="R2960" i="32"/>
  <c r="R2961" i="32"/>
  <c r="R2962" i="32"/>
  <c r="R2963" i="32"/>
  <c r="R2964" i="32"/>
  <c r="R2965" i="32"/>
  <c r="R2966" i="32"/>
  <c r="R2967" i="32"/>
  <c r="R2968" i="32"/>
  <c r="R2969" i="32"/>
  <c r="R2970" i="32"/>
  <c r="R2971" i="32"/>
  <c r="R2972" i="32"/>
  <c r="R2973" i="32"/>
  <c r="R2974" i="32"/>
  <c r="R2975" i="32"/>
  <c r="R2976" i="32"/>
  <c r="R2977" i="32"/>
  <c r="R2978" i="32"/>
  <c r="R2979" i="32"/>
  <c r="R2980" i="32"/>
  <c r="R2981" i="32"/>
  <c r="R2982" i="32"/>
  <c r="R2983" i="32"/>
  <c r="R2984" i="32"/>
  <c r="R2985" i="32"/>
  <c r="R2986" i="32"/>
  <c r="R2987" i="32"/>
  <c r="R2988" i="32"/>
  <c r="R2989" i="32"/>
  <c r="R2990" i="32"/>
  <c r="R2991" i="32"/>
  <c r="R2992" i="32"/>
  <c r="R2993" i="32"/>
  <c r="R2994" i="32"/>
  <c r="R2995" i="32"/>
  <c r="R2996" i="32"/>
  <c r="R2997" i="32"/>
  <c r="R2998" i="32"/>
  <c r="R2999" i="32"/>
  <c r="R3000" i="32"/>
  <c r="R3001" i="32"/>
  <c r="R3002" i="32"/>
  <c r="R3003" i="32"/>
  <c r="R3004" i="32"/>
  <c r="R3005" i="32"/>
  <c r="R3006" i="32"/>
  <c r="R3007" i="32"/>
  <c r="R3008" i="32"/>
  <c r="R3009" i="32"/>
  <c r="R3010" i="32"/>
  <c r="R3011" i="32"/>
  <c r="R3012" i="32"/>
  <c r="R3013" i="32"/>
  <c r="R3014" i="32"/>
  <c r="R3015" i="32"/>
  <c r="R3016" i="32"/>
  <c r="R3017" i="32"/>
  <c r="R3018" i="32"/>
  <c r="R3019" i="32"/>
  <c r="R3020" i="32"/>
  <c r="R3021" i="32"/>
  <c r="R3022" i="32"/>
  <c r="R3023" i="32"/>
  <c r="R3024" i="32"/>
  <c r="R3025" i="32"/>
  <c r="R3026" i="32"/>
  <c r="R3027" i="32"/>
  <c r="R3028" i="32"/>
  <c r="R3029" i="32"/>
  <c r="R3030" i="32"/>
  <c r="R3031" i="32"/>
  <c r="R3032" i="32"/>
  <c r="R3033" i="32"/>
  <c r="R3034" i="32"/>
  <c r="R3035" i="32"/>
  <c r="R3036" i="32"/>
  <c r="R3037" i="32"/>
  <c r="R3038" i="32"/>
  <c r="R3039" i="32"/>
  <c r="R3040" i="32"/>
  <c r="R3041" i="32"/>
  <c r="R3042" i="32"/>
  <c r="R3043" i="32"/>
  <c r="R3044" i="32"/>
  <c r="R3045" i="32"/>
  <c r="R3046" i="32"/>
  <c r="R3047" i="32"/>
  <c r="R3048" i="32"/>
  <c r="R3049" i="32"/>
  <c r="R3050" i="32"/>
  <c r="R3051" i="32"/>
  <c r="R3052" i="32"/>
  <c r="R3053" i="32"/>
  <c r="R3054" i="32"/>
  <c r="R3055" i="32"/>
  <c r="R3056" i="32"/>
  <c r="R4" i="32"/>
  <c r="R5" i="32"/>
  <c r="R6" i="32"/>
  <c r="R7" i="32"/>
  <c r="R8" i="32"/>
  <c r="R9" i="32"/>
  <c r="R10" i="32"/>
  <c r="R11" i="32"/>
  <c r="R12" i="32"/>
  <c r="R13" i="32"/>
  <c r="R3" i="32"/>
  <c r="R3057" i="32"/>
  <c r="R3058" i="32"/>
  <c r="R3059" i="32"/>
  <c r="R3060" i="32"/>
  <c r="R3061" i="32"/>
  <c r="R3062" i="32"/>
  <c r="R3063" i="32"/>
  <c r="R3064" i="32"/>
  <c r="R3065" i="32"/>
  <c r="R3066" i="32"/>
  <c r="R3067" i="32"/>
  <c r="R3068" i="32"/>
  <c r="R3069" i="32"/>
  <c r="R3070" i="32"/>
  <c r="R3071" i="32"/>
  <c r="R3072" i="32"/>
  <c r="R3073" i="32"/>
  <c r="R3074" i="32"/>
  <c r="R3075" i="32"/>
  <c r="R3076" i="32"/>
  <c r="R3077" i="32"/>
  <c r="R3078" i="32"/>
  <c r="R3079" i="32"/>
  <c r="R3080" i="32"/>
  <c r="R3081" i="32"/>
  <c r="R3082" i="32"/>
  <c r="R3083" i="32"/>
  <c r="R3084" i="32"/>
  <c r="K12" i="10"/>
  <c r="Q22" i="1"/>
  <c r="O21" i="1"/>
  <c r="I11" i="10"/>
  <c r="K6" i="10"/>
  <c r="Q15" i="1"/>
  <c r="O23" i="1"/>
  <c r="I13" i="10"/>
  <c r="S25" i="1"/>
  <c r="M15" i="10"/>
  <c r="O19" i="1"/>
  <c r="I9" i="10"/>
  <c r="I10" i="10"/>
  <c r="O20" i="1"/>
  <c r="O24" i="1"/>
  <c r="I14" i="10"/>
  <c r="I7" i="10"/>
  <c r="O17" i="1"/>
  <c r="I8" i="10"/>
  <c r="Q32" i="1"/>
  <c r="Q31" i="1"/>
  <c r="Q33" i="1"/>
  <c r="R35" i="1"/>
  <c r="S35" i="1" s="1"/>
  <c r="T35" i="1" s="1"/>
  <c r="U35" i="1" s="1"/>
  <c r="V35" i="1" s="1"/>
  <c r="Q37" i="1"/>
  <c r="Q36" i="1"/>
  <c r="P16" i="1" l="1"/>
  <c r="J7" i="10"/>
  <c r="P19" i="1"/>
  <c r="J9" i="10"/>
  <c r="P23" i="1"/>
  <c r="J13" i="10"/>
  <c r="P24" i="1"/>
  <c r="J14" i="10"/>
  <c r="L12" i="10"/>
  <c r="R22" i="1"/>
  <c r="T25" i="1"/>
  <c r="N15" i="10"/>
  <c r="P17" i="1"/>
  <c r="J8" i="10"/>
  <c r="R15" i="1"/>
  <c r="L6" i="10"/>
  <c r="P21" i="1"/>
  <c r="J11" i="10"/>
  <c r="J10" i="10"/>
  <c r="P20" i="1"/>
  <c r="R37" i="1"/>
  <c r="S37" i="1" s="1"/>
  <c r="T37" i="1" s="1"/>
  <c r="U37" i="1" s="1"/>
  <c r="V37" i="1" s="1"/>
  <c r="R33" i="1"/>
  <c r="S33" i="1" s="1"/>
  <c r="T33" i="1" s="1"/>
  <c r="U33" i="1" s="1"/>
  <c r="V33" i="1" s="1"/>
  <c r="R31" i="1"/>
  <c r="S31" i="1" s="1"/>
  <c r="T31" i="1" s="1"/>
  <c r="U31" i="1" s="1"/>
  <c r="V31" i="1" s="1"/>
  <c r="R36" i="1"/>
  <c r="S36" i="1" s="1"/>
  <c r="T36" i="1" s="1"/>
  <c r="U36" i="1" s="1"/>
  <c r="V36" i="1" s="1"/>
  <c r="R32" i="1"/>
  <c r="S32" i="1" s="1"/>
  <c r="T32" i="1" s="1"/>
  <c r="U32" i="1" s="1"/>
  <c r="V32" i="1" s="1"/>
  <c r="Q21" i="1" l="1"/>
  <c r="K11" i="10"/>
  <c r="S15" i="1"/>
  <c r="M6" i="10"/>
  <c r="U25" i="1"/>
  <c r="O15" i="10"/>
  <c r="Q24" i="1"/>
  <c r="K14" i="10"/>
  <c r="M12" i="10"/>
  <c r="S22" i="1"/>
  <c r="K10" i="10"/>
  <c r="Q20" i="1"/>
  <c r="Q23" i="1"/>
  <c r="K13" i="10"/>
  <c r="Q19" i="1"/>
  <c r="K9" i="10"/>
  <c r="Q17" i="1"/>
  <c r="K8" i="10"/>
  <c r="Q16" i="1"/>
  <c r="K7" i="10"/>
  <c r="Q1" i="10"/>
  <c r="M1" i="10"/>
  <c r="N1" i="10"/>
  <c r="O1" i="10"/>
  <c r="P1" i="10"/>
  <c r="N12" i="10" l="1"/>
  <c r="T22" i="1"/>
  <c r="R16" i="1"/>
  <c r="L7" i="10"/>
  <c r="R24" i="1"/>
  <c r="L14" i="10"/>
  <c r="R17" i="1"/>
  <c r="L8" i="10"/>
  <c r="R19" i="1"/>
  <c r="L9" i="10"/>
  <c r="V25" i="1"/>
  <c r="Q15" i="10" s="1"/>
  <c r="P15" i="10"/>
  <c r="T15" i="1"/>
  <c r="N6" i="10"/>
  <c r="R23" i="1"/>
  <c r="L13" i="10"/>
  <c r="L10" i="10"/>
  <c r="R20" i="1"/>
  <c r="R21" i="1"/>
  <c r="L11" i="10"/>
  <c r="I34" i="10"/>
  <c r="C1" i="10"/>
  <c r="D1" i="10"/>
  <c r="E1" i="10"/>
  <c r="H1" i="10"/>
  <c r="I1" i="10"/>
  <c r="J1" i="10"/>
  <c r="K1" i="10"/>
  <c r="L1" i="10"/>
  <c r="B1" i="10"/>
  <c r="G33" i="18"/>
  <c r="G31" i="18"/>
  <c r="G35" i="18" s="1"/>
  <c r="F31" i="18"/>
  <c r="F35" i="18" s="1"/>
  <c r="D31" i="18"/>
  <c r="D35" i="18" s="1"/>
  <c r="E30" i="18"/>
  <c r="H29" i="18"/>
  <c r="G29" i="18"/>
  <c r="D29" i="18"/>
  <c r="F28" i="18"/>
  <c r="E28" i="18"/>
  <c r="B28" i="18" s="1"/>
  <c r="B29" i="18" s="1"/>
  <c r="B36" i="18" s="1"/>
  <c r="G17" i="18"/>
  <c r="B161" i="7"/>
  <c r="B162" i="7"/>
  <c r="B163" i="7"/>
  <c r="B164" i="7"/>
  <c r="FG164" i="7" l="1"/>
  <c r="HA164" i="7"/>
  <c r="JR164" i="7"/>
  <c r="EJ164" i="7"/>
  <c r="HX164" i="7"/>
  <c r="IU164" i="7"/>
  <c r="GD164" i="7"/>
  <c r="KO164" i="7"/>
  <c r="FG163" i="7"/>
  <c r="EJ163" i="7"/>
  <c r="HA163" i="7"/>
  <c r="JR163" i="7"/>
  <c r="GD163" i="7"/>
  <c r="IU163" i="7"/>
  <c r="KO163" i="7"/>
  <c r="HX163" i="7"/>
  <c r="GD162" i="7"/>
  <c r="HX162" i="7"/>
  <c r="FG162" i="7"/>
  <c r="JR162" i="7"/>
  <c r="EJ162" i="7"/>
  <c r="HA162" i="7"/>
  <c r="IU162" i="7"/>
  <c r="KO162" i="7"/>
  <c r="GD161" i="7"/>
  <c r="EJ161" i="7"/>
  <c r="FG161" i="7"/>
  <c r="JR161" i="7"/>
  <c r="HX161" i="7"/>
  <c r="KO161" i="7"/>
  <c r="IU161" i="7"/>
  <c r="HA161" i="7"/>
  <c r="DM164" i="7"/>
  <c r="DM163" i="7"/>
  <c r="DM162" i="7"/>
  <c r="DM161" i="7"/>
  <c r="AV164" i="7"/>
  <c r="CP164" i="7"/>
  <c r="BS164" i="7"/>
  <c r="AV163" i="7"/>
  <c r="CP163" i="7"/>
  <c r="BS163" i="7"/>
  <c r="AV162" i="7"/>
  <c r="CP162" i="7"/>
  <c r="BS162" i="7"/>
  <c r="AV161" i="7"/>
  <c r="CP161" i="7"/>
  <c r="CP270" i="7" s="1"/>
  <c r="BS161" i="7"/>
  <c r="BS271" i="7" s="1"/>
  <c r="B44" i="18"/>
  <c r="M12" i="18"/>
  <c r="B53" i="18"/>
  <c r="B50" i="18"/>
  <c r="M63" i="2"/>
  <c r="G66" i="18"/>
  <c r="G36" i="18"/>
  <c r="G44" i="18" s="1"/>
  <c r="G45" i="18" s="1"/>
  <c r="H33" i="18"/>
  <c r="H36" i="18"/>
  <c r="B33" i="18"/>
  <c r="D33" i="18"/>
  <c r="D36" i="18"/>
  <c r="D66" i="18"/>
  <c r="E31" i="18"/>
  <c r="E36" i="18"/>
  <c r="M10" i="10"/>
  <c r="S20" i="1"/>
  <c r="S17" i="1"/>
  <c r="M8" i="10"/>
  <c r="M9" i="10"/>
  <c r="S19" i="1"/>
  <c r="R41" i="1"/>
  <c r="R42" i="1" s="1"/>
  <c r="R43" i="1"/>
  <c r="S16" i="1"/>
  <c r="M7" i="10"/>
  <c r="O12" i="10"/>
  <c r="U22" i="1"/>
  <c r="S21" i="1"/>
  <c r="M11" i="10"/>
  <c r="M14" i="10"/>
  <c r="S24" i="1"/>
  <c r="R40" i="1"/>
  <c r="S23" i="1"/>
  <c r="M13" i="10"/>
  <c r="U15" i="1"/>
  <c r="O6" i="10"/>
  <c r="M4" i="7"/>
  <c r="M164" i="7"/>
  <c r="B31" i="18"/>
  <c r="B35" i="18" s="1"/>
  <c r="G28" i="18"/>
  <c r="H31" i="18"/>
  <c r="H66" i="18" s="1"/>
  <c r="H65" i="18" s="1"/>
  <c r="E35" i="18"/>
  <c r="E38" i="18"/>
  <c r="B38" i="18"/>
  <c r="D38" i="18"/>
  <c r="F38" i="18"/>
  <c r="G38" i="18"/>
  <c r="HL164" i="7" l="1"/>
  <c r="FR164" i="7"/>
  <c r="KC164" i="7"/>
  <c r="JF164" i="7"/>
  <c r="GO164" i="7"/>
  <c r="II164" i="7"/>
  <c r="EU164" i="7"/>
  <c r="KZ164" i="7"/>
  <c r="DX164" i="7"/>
  <c r="BS270" i="7"/>
  <c r="DA164" i="7"/>
  <c r="CD164" i="7"/>
  <c r="M25" i="7"/>
  <c r="M196" i="7" s="1"/>
  <c r="N25" i="7"/>
  <c r="N196" i="7" s="1"/>
  <c r="BG164" i="7"/>
  <c r="I4" i="28"/>
  <c r="J4" i="19"/>
  <c r="M7" i="18"/>
  <c r="N107" i="7"/>
  <c r="M193" i="7"/>
  <c r="M9" i="18"/>
  <c r="N24" i="7"/>
  <c r="N195" i="7" s="1"/>
  <c r="M24" i="7"/>
  <c r="M195" i="7" s="1"/>
  <c r="M46" i="7"/>
  <c r="M229" i="7" s="1"/>
  <c r="M71" i="7"/>
  <c r="M56" i="7"/>
  <c r="M187" i="7" s="1"/>
  <c r="M120" i="7"/>
  <c r="M230" i="7" s="1"/>
  <c r="M64" i="7"/>
  <c r="M67" i="7"/>
  <c r="M44" i="7"/>
  <c r="M43" i="7"/>
  <c r="E44" i="18"/>
  <c r="E45" i="18" s="1"/>
  <c r="E46" i="18" s="1"/>
  <c r="E50" i="18"/>
  <c r="D44" i="18"/>
  <c r="D45" i="18" s="1"/>
  <c r="D46" i="18" s="1"/>
  <c r="D50" i="18"/>
  <c r="B45" i="18"/>
  <c r="B46" i="18" s="1"/>
  <c r="T16" i="1"/>
  <c r="N7" i="10"/>
  <c r="R44" i="1"/>
  <c r="R45" i="1"/>
  <c r="R46" i="1" s="1"/>
  <c r="T17" i="1"/>
  <c r="N8" i="10"/>
  <c r="V15" i="1"/>
  <c r="Q6" i="10" s="1"/>
  <c r="P6" i="10"/>
  <c r="T23" i="1"/>
  <c r="N13" i="10"/>
  <c r="N9" i="10"/>
  <c r="T19" i="1"/>
  <c r="S41" i="1"/>
  <c r="S43" i="1"/>
  <c r="N14" i="10"/>
  <c r="S40" i="1"/>
  <c r="T24" i="1"/>
  <c r="T21" i="1"/>
  <c r="N11" i="10"/>
  <c r="N10" i="10"/>
  <c r="T20" i="1"/>
  <c r="S42" i="1"/>
  <c r="P12" i="10"/>
  <c r="V22" i="1"/>
  <c r="H35" i="18"/>
  <c r="A16" i="2"/>
  <c r="A15" i="2"/>
  <c r="LA195" i="7" l="1"/>
  <c r="IJ195" i="7"/>
  <c r="GP195" i="7"/>
  <c r="EV195" i="7"/>
  <c r="KD195" i="7"/>
  <c r="HM195" i="7"/>
  <c r="FS195" i="7"/>
  <c r="JG195" i="7"/>
  <c r="GO193" i="7"/>
  <c r="II193" i="7"/>
  <c r="KZ193" i="7"/>
  <c r="EU193" i="7"/>
  <c r="HL193" i="7"/>
  <c r="KC193" i="7"/>
  <c r="FR193" i="7"/>
  <c r="JF193" i="7"/>
  <c r="JF230" i="7"/>
  <c r="GO230" i="7"/>
  <c r="II230" i="7"/>
  <c r="KZ230" i="7"/>
  <c r="FR230" i="7"/>
  <c r="EU230" i="7"/>
  <c r="KC230" i="7"/>
  <c r="JF229" i="7"/>
  <c r="FR229" i="7"/>
  <c r="KZ229" i="7"/>
  <c r="EU229" i="7"/>
  <c r="GO229" i="7"/>
  <c r="II229" i="7"/>
  <c r="KC229" i="7"/>
  <c r="EU187" i="7"/>
  <c r="GO187" i="7"/>
  <c r="JF187" i="7"/>
  <c r="KC187" i="7"/>
  <c r="HL187" i="7"/>
  <c r="KZ187" i="7"/>
  <c r="II187" i="7"/>
  <c r="FR187" i="7"/>
  <c r="II195" i="7"/>
  <c r="GO195" i="7"/>
  <c r="KC195" i="7"/>
  <c r="EU195" i="7"/>
  <c r="HL195" i="7"/>
  <c r="FR195" i="7"/>
  <c r="JF195" i="7"/>
  <c r="KZ195" i="7"/>
  <c r="FS196" i="7"/>
  <c r="LA196" i="7"/>
  <c r="KD196" i="7"/>
  <c r="IJ196" i="7"/>
  <c r="JG196" i="7"/>
  <c r="EV196" i="7"/>
  <c r="HM196" i="7"/>
  <c r="GP196" i="7"/>
  <c r="FR196" i="7"/>
  <c r="KZ196" i="7"/>
  <c r="II196" i="7"/>
  <c r="HL196" i="7"/>
  <c r="JF196" i="7"/>
  <c r="EU196" i="7"/>
  <c r="GO196" i="7"/>
  <c r="KC196" i="7"/>
  <c r="DX230" i="7"/>
  <c r="DX187" i="7"/>
  <c r="DX229" i="7"/>
  <c r="DX195" i="7"/>
  <c r="DY195" i="7"/>
  <c r="DX193" i="7"/>
  <c r="DY196" i="7"/>
  <c r="DX196" i="7"/>
  <c r="DA230" i="7"/>
  <c r="CD230" i="7"/>
  <c r="DA187" i="7"/>
  <c r="CD187" i="7"/>
  <c r="DA229" i="7"/>
  <c r="CD229" i="7"/>
  <c r="BG195" i="7"/>
  <c r="DA195" i="7"/>
  <c r="CD195" i="7"/>
  <c r="BH195" i="7"/>
  <c r="DB195" i="7"/>
  <c r="CE195" i="7"/>
  <c r="DA193" i="7"/>
  <c r="CD193" i="7"/>
  <c r="CE193" i="7"/>
  <c r="BH196" i="7"/>
  <c r="DB196" i="7"/>
  <c r="CE196" i="7"/>
  <c r="BG196" i="7"/>
  <c r="DA196" i="7"/>
  <c r="CD196" i="7"/>
  <c r="M28" i="2"/>
  <c r="AI28" i="2"/>
  <c r="AJ230" i="7"/>
  <c r="BG187" i="7"/>
  <c r="M27" i="2"/>
  <c r="AI27" i="2"/>
  <c r="BG229" i="7"/>
  <c r="AJ229" i="7"/>
  <c r="M118" i="1"/>
  <c r="BG193" i="7"/>
  <c r="BE278" i="7" s="1"/>
  <c r="BH193" i="7"/>
  <c r="N63" i="2"/>
  <c r="J19" i="19"/>
  <c r="J18" i="19"/>
  <c r="J17" i="19"/>
  <c r="J6" i="19"/>
  <c r="J7" i="19"/>
  <c r="J8" i="19"/>
  <c r="J9" i="19"/>
  <c r="J10" i="19"/>
  <c r="J11" i="19"/>
  <c r="J12" i="19"/>
  <c r="J13" i="19"/>
  <c r="J5" i="19"/>
  <c r="I12" i="28"/>
  <c r="I6" i="28"/>
  <c r="N71" i="7" s="1"/>
  <c r="I8" i="28"/>
  <c r="N44" i="7" s="1"/>
  <c r="I7" i="28"/>
  <c r="N43" i="7" s="1"/>
  <c r="I5" i="28"/>
  <c r="N67" i="7" s="1"/>
  <c r="N46" i="7"/>
  <c r="N229" i="7" s="1"/>
  <c r="I13" i="28"/>
  <c r="N122" i="7" s="1"/>
  <c r="N232" i="7" s="1"/>
  <c r="N169" i="7"/>
  <c r="BG230" i="7"/>
  <c r="P4" i="27"/>
  <c r="M121" i="7"/>
  <c r="M169" i="7"/>
  <c r="B47" i="18"/>
  <c r="O10" i="10"/>
  <c r="U20" i="1"/>
  <c r="O9" i="10"/>
  <c r="T43" i="1"/>
  <c r="T41" i="1"/>
  <c r="T42" i="1" s="1"/>
  <c r="U19" i="1"/>
  <c r="U17" i="1"/>
  <c r="O8" i="10"/>
  <c r="U23" i="1"/>
  <c r="O13" i="10"/>
  <c r="S44" i="1"/>
  <c r="S45" i="1"/>
  <c r="U21" i="1"/>
  <c r="O11" i="10"/>
  <c r="O14" i="10"/>
  <c r="T40" i="1"/>
  <c r="U24" i="1"/>
  <c r="Q12" i="10"/>
  <c r="U16" i="1"/>
  <c r="O7" i="10"/>
  <c r="A56" i="1"/>
  <c r="GO169" i="7" l="1"/>
  <c r="HL169" i="7"/>
  <c r="KC169" i="7"/>
  <c r="EU169" i="7"/>
  <c r="II169" i="7"/>
  <c r="KZ169" i="7"/>
  <c r="FR169" i="7"/>
  <c r="JF169" i="7"/>
  <c r="FS169" i="7"/>
  <c r="GP169" i="7"/>
  <c r="HM169" i="7"/>
  <c r="IJ169" i="7"/>
  <c r="JG169" i="7"/>
  <c r="KD169" i="7"/>
  <c r="EV169" i="7"/>
  <c r="LA169" i="7"/>
  <c r="LA232" i="7"/>
  <c r="FS232" i="7"/>
  <c r="KD232" i="7"/>
  <c r="GP232" i="7"/>
  <c r="IJ232" i="7"/>
  <c r="JG232" i="7"/>
  <c r="EV232" i="7"/>
  <c r="JG229" i="7"/>
  <c r="EV229" i="7"/>
  <c r="FS229" i="7"/>
  <c r="GP229" i="7"/>
  <c r="IJ229" i="7"/>
  <c r="KD229" i="7"/>
  <c r="LA229" i="7"/>
  <c r="DX169" i="7"/>
  <c r="DY169" i="7"/>
  <c r="DY232" i="7"/>
  <c r="DY229" i="7"/>
  <c r="DA169" i="7"/>
  <c r="CD169" i="7"/>
  <c r="DB169" i="7"/>
  <c r="CE169" i="7"/>
  <c r="DB232" i="7"/>
  <c r="CE232" i="7"/>
  <c r="DB229" i="7"/>
  <c r="CE229" i="7"/>
  <c r="BG169" i="7"/>
  <c r="BE274" i="7" s="1"/>
  <c r="BH169" i="7"/>
  <c r="N121" i="1"/>
  <c r="N30" i="2"/>
  <c r="BH232" i="7"/>
  <c r="AK232" i="7"/>
  <c r="N118" i="1"/>
  <c r="N27" i="2"/>
  <c r="AJ27" i="2"/>
  <c r="BH229" i="7"/>
  <c r="N121" i="7"/>
  <c r="U4" i="27"/>
  <c r="M79" i="7"/>
  <c r="M231" i="7" s="1"/>
  <c r="P20" i="27"/>
  <c r="M142" i="7" s="1"/>
  <c r="M257" i="7" s="1"/>
  <c r="P19" i="27"/>
  <c r="M141" i="7" s="1"/>
  <c r="M254" i="7" s="1"/>
  <c r="P18" i="27"/>
  <c r="M145" i="7" s="1"/>
  <c r="M263" i="7" s="1"/>
  <c r="P17" i="27"/>
  <c r="M147" i="7" s="1"/>
  <c r="P16" i="27"/>
  <c r="M138" i="7" s="1"/>
  <c r="M224" i="7" s="1"/>
  <c r="P15" i="27"/>
  <c r="M148" i="7" s="1"/>
  <c r="M249" i="7" s="1"/>
  <c r="P14" i="27"/>
  <c r="M144" i="7" s="1"/>
  <c r="M260" i="7" s="1"/>
  <c r="P10" i="27"/>
  <c r="M78" i="7" s="1"/>
  <c r="M162" i="7" s="1"/>
  <c r="P9" i="27"/>
  <c r="M77" i="7" s="1"/>
  <c r="M161" i="7" s="1"/>
  <c r="P8" i="27"/>
  <c r="M84" i="7" s="1"/>
  <c r="M204" i="7" s="1"/>
  <c r="P7" i="27"/>
  <c r="M86" i="7" s="1"/>
  <c r="M212" i="7" s="1"/>
  <c r="P6" i="27"/>
  <c r="M91" i="7" s="1"/>
  <c r="M219" i="7" s="1"/>
  <c r="P5" i="27"/>
  <c r="M90" i="7" s="1"/>
  <c r="M218" i="7" s="1"/>
  <c r="V23" i="1"/>
  <c r="Q13" i="10" s="1"/>
  <c r="P13" i="10"/>
  <c r="P9" i="10"/>
  <c r="U43" i="1"/>
  <c r="V19" i="1"/>
  <c r="U41" i="1"/>
  <c r="U42" i="1" s="1"/>
  <c r="T44" i="1"/>
  <c r="T45" i="1"/>
  <c r="T46" i="1" s="1"/>
  <c r="V16" i="1"/>
  <c r="Q7" i="10" s="1"/>
  <c r="P7" i="10"/>
  <c r="V17" i="1"/>
  <c r="Q8" i="10" s="1"/>
  <c r="P8" i="10"/>
  <c r="V21" i="1"/>
  <c r="Q11" i="10" s="1"/>
  <c r="P11" i="10"/>
  <c r="P10" i="10"/>
  <c r="V20" i="1"/>
  <c r="P14" i="10"/>
  <c r="U40" i="1"/>
  <c r="V24" i="1"/>
  <c r="S46" i="1"/>
  <c r="Q140" i="1"/>
  <c r="R140" i="1"/>
  <c r="Q134" i="1"/>
  <c r="R134" i="1"/>
  <c r="S134" i="1"/>
  <c r="R139" i="1"/>
  <c r="Q139" i="1"/>
  <c r="Q117" i="1"/>
  <c r="R117" i="1"/>
  <c r="S117" i="1"/>
  <c r="S127" i="1"/>
  <c r="Q127" i="1"/>
  <c r="R127" i="1"/>
  <c r="S124" i="1"/>
  <c r="R124" i="1"/>
  <c r="Q138" i="1"/>
  <c r="R138" i="1"/>
  <c r="S143" i="1"/>
  <c r="Q143" i="1"/>
  <c r="R143" i="1"/>
  <c r="Q132" i="1"/>
  <c r="R132" i="1"/>
  <c r="Q142" i="1"/>
  <c r="R142" i="1"/>
  <c r="R131" i="1"/>
  <c r="Q131" i="1"/>
  <c r="Q126" i="1"/>
  <c r="R126" i="1"/>
  <c r="S126" i="1"/>
  <c r="Q136" i="1"/>
  <c r="R136" i="1"/>
  <c r="Q141" i="1"/>
  <c r="R141" i="1"/>
  <c r="S135" i="1"/>
  <c r="Q135" i="1"/>
  <c r="R135" i="1"/>
  <c r="AJ251" i="7"/>
  <c r="AU223" i="7"/>
  <c r="S132" i="1"/>
  <c r="AA229" i="7"/>
  <c r="AM238" i="7"/>
  <c r="S140" i="1"/>
  <c r="X204" i="7"/>
  <c r="AB256" i="7"/>
  <c r="AM256" i="7"/>
  <c r="Y256" i="7"/>
  <c r="AL256" i="7"/>
  <c r="Z256" i="7"/>
  <c r="AK256" i="7"/>
  <c r="AA256" i="7"/>
  <c r="AM228" i="7"/>
  <c r="AB228" i="7"/>
  <c r="Y228" i="7"/>
  <c r="Z228" i="7"/>
  <c r="AA228" i="7"/>
  <c r="AL228" i="7"/>
  <c r="AK228" i="7"/>
  <c r="AL247" i="7"/>
  <c r="AM247" i="7"/>
  <c r="Y247" i="7"/>
  <c r="Z247" i="7"/>
  <c r="AA247" i="7"/>
  <c r="AB247" i="7"/>
  <c r="AK247" i="7"/>
  <c r="AL239" i="7"/>
  <c r="AM239" i="7"/>
  <c r="Y239" i="7"/>
  <c r="Z239" i="7"/>
  <c r="AA239" i="7"/>
  <c r="AB239" i="7"/>
  <c r="AK239" i="7"/>
  <c r="Y234" i="7"/>
  <c r="Z234" i="7"/>
  <c r="AA234" i="7"/>
  <c r="AB234" i="7"/>
  <c r="AJ234" i="7"/>
  <c r="AK234" i="7"/>
  <c r="AL234" i="7"/>
  <c r="AM234" i="7"/>
  <c r="Y248" i="7"/>
  <c r="Z248" i="7"/>
  <c r="AA248" i="7"/>
  <c r="AB248" i="7"/>
  <c r="AK248" i="7"/>
  <c r="AL248" i="7"/>
  <c r="AM248" i="7"/>
  <c r="AB229" i="7"/>
  <c r="Y240" i="7"/>
  <c r="Z240" i="7"/>
  <c r="AA240" i="7"/>
  <c r="AB240" i="7"/>
  <c r="AK240" i="7"/>
  <c r="AL240" i="7"/>
  <c r="AM240" i="7"/>
  <c r="X207" i="7"/>
  <c r="X186" i="7"/>
  <c r="X163" i="7"/>
  <c r="X206" i="7"/>
  <c r="X185" i="7"/>
  <c r="X162" i="7"/>
  <c r="X183" i="7"/>
  <c r="X161" i="7"/>
  <c r="X203" i="7"/>
  <c r="X182" i="7"/>
  <c r="X223" i="7"/>
  <c r="X202" i="7"/>
  <c r="X181" i="7"/>
  <c r="X201" i="7"/>
  <c r="X180" i="7"/>
  <c r="X200" i="7"/>
  <c r="X179" i="7"/>
  <c r="X199" i="7"/>
  <c r="X178" i="7"/>
  <c r="X196" i="7"/>
  <c r="X177" i="7"/>
  <c r="X194" i="7"/>
  <c r="X176" i="7"/>
  <c r="X160" i="7"/>
  <c r="X214" i="7"/>
  <c r="X192" i="7"/>
  <c r="X174" i="7"/>
  <c r="X213" i="7"/>
  <c r="X191" i="7"/>
  <c r="X170" i="7"/>
  <c r="S137" i="1"/>
  <c r="X212" i="7"/>
  <c r="X190" i="7"/>
  <c r="X169" i="7"/>
  <c r="X211" i="7"/>
  <c r="X189" i="7"/>
  <c r="X167" i="7"/>
  <c r="X210" i="7"/>
  <c r="X188" i="7"/>
  <c r="X165" i="7"/>
  <c r="X209" i="7"/>
  <c r="X187" i="7"/>
  <c r="X164" i="7"/>
  <c r="S133" i="1"/>
  <c r="S139" i="1"/>
  <c r="A112" i="1"/>
  <c r="A111" i="1"/>
  <c r="A55" i="1"/>
  <c r="A11" i="1"/>
  <c r="C2" i="1"/>
  <c r="D2" i="1"/>
  <c r="E2" i="1"/>
  <c r="J2" i="1"/>
  <c r="B2" i="1"/>
  <c r="A7" i="1"/>
  <c r="A8" i="1"/>
  <c r="X268" i="7"/>
  <c r="A4" i="1" s="1"/>
  <c r="A20" i="2"/>
  <c r="AJ256" i="7"/>
  <c r="BI2" i="7"/>
  <c r="AW2" i="7"/>
  <c r="AX2" i="7"/>
  <c r="AY2" i="7"/>
  <c r="BD2" i="7"/>
  <c r="BG2" i="7"/>
  <c r="BH2" i="7"/>
  <c r="AV2" i="7"/>
  <c r="AJ2" i="7"/>
  <c r="AK2" i="7"/>
  <c r="Y2" i="7"/>
  <c r="A21" i="2"/>
  <c r="O2" i="7"/>
  <c r="C2" i="7"/>
  <c r="D2" i="7"/>
  <c r="E2" i="7"/>
  <c r="J2" i="7"/>
  <c r="M2" i="7"/>
  <c r="N2" i="7"/>
  <c r="B2" i="7"/>
  <c r="II263" i="7" l="1"/>
  <c r="EU263" i="7"/>
  <c r="GO263" i="7"/>
  <c r="FR263" i="7"/>
  <c r="JF263" i="7"/>
  <c r="KC263" i="7"/>
  <c r="KZ263" i="7"/>
  <c r="KC254" i="7"/>
  <c r="KZ254" i="7"/>
  <c r="II254" i="7"/>
  <c r="FR254" i="7"/>
  <c r="GO254" i="7"/>
  <c r="JF254" i="7"/>
  <c r="EU254" i="7"/>
  <c r="II218" i="7"/>
  <c r="KZ218" i="7"/>
  <c r="JF218" i="7"/>
  <c r="KC218" i="7"/>
  <c r="GO218" i="7"/>
  <c r="FR218" i="7"/>
  <c r="HL218" i="7"/>
  <c r="EU218" i="7"/>
  <c r="EU257" i="7"/>
  <c r="FR257" i="7"/>
  <c r="KZ257" i="7"/>
  <c r="KC257" i="7"/>
  <c r="GO257" i="7"/>
  <c r="II257" i="7"/>
  <c r="JF257" i="7"/>
  <c r="FR265" i="7"/>
  <c r="KC265" i="7"/>
  <c r="II265" i="7"/>
  <c r="GO265" i="7"/>
  <c r="EU265" i="7"/>
  <c r="JF265" i="7"/>
  <c r="KZ265" i="7"/>
  <c r="II219" i="7"/>
  <c r="FR219" i="7"/>
  <c r="EU219" i="7"/>
  <c r="JF219" i="7"/>
  <c r="KZ219" i="7"/>
  <c r="HL219" i="7"/>
  <c r="KC219" i="7"/>
  <c r="GO219" i="7"/>
  <c r="GO231" i="7"/>
  <c r="KC231" i="7"/>
  <c r="JF231" i="7"/>
  <c r="FR231" i="7"/>
  <c r="EU231" i="7"/>
  <c r="II231" i="7"/>
  <c r="KZ231" i="7"/>
  <c r="II212" i="7"/>
  <c r="JF212" i="7"/>
  <c r="EU212" i="7"/>
  <c r="HL212" i="7"/>
  <c r="KC212" i="7"/>
  <c r="GO212" i="7"/>
  <c r="FR212" i="7"/>
  <c r="KZ212" i="7"/>
  <c r="KZ204" i="7"/>
  <c r="JF204" i="7"/>
  <c r="KC204" i="7"/>
  <c r="II204" i="7"/>
  <c r="HL204" i="7"/>
  <c r="FR204" i="7"/>
  <c r="GO204" i="7"/>
  <c r="EU204" i="7"/>
  <c r="GO161" i="7"/>
  <c r="FR161" i="7"/>
  <c r="KC161" i="7"/>
  <c r="HL161" i="7"/>
  <c r="EU161" i="7"/>
  <c r="JF161" i="7"/>
  <c r="KZ161" i="7"/>
  <c r="II161" i="7"/>
  <c r="FR162" i="7"/>
  <c r="GO162" i="7"/>
  <c r="II162" i="7"/>
  <c r="EU162" i="7"/>
  <c r="KZ162" i="7"/>
  <c r="HL162" i="7"/>
  <c r="KC162" i="7"/>
  <c r="JF162" i="7"/>
  <c r="II249" i="7"/>
  <c r="FR249" i="7"/>
  <c r="EU249" i="7"/>
  <c r="JF249" i="7"/>
  <c r="KZ249" i="7"/>
  <c r="KC249" i="7"/>
  <c r="GO249" i="7"/>
  <c r="KZ260" i="7"/>
  <c r="KC260" i="7"/>
  <c r="FR260" i="7"/>
  <c r="JF260" i="7"/>
  <c r="EU260" i="7"/>
  <c r="II260" i="7"/>
  <c r="GO260" i="7"/>
  <c r="KC224" i="7"/>
  <c r="II224" i="7"/>
  <c r="KZ224" i="7"/>
  <c r="FR224" i="7"/>
  <c r="GO224" i="7"/>
  <c r="EU224" i="7"/>
  <c r="JF224" i="7"/>
  <c r="DX218" i="7"/>
  <c r="BG219" i="7"/>
  <c r="DX219" i="7"/>
  <c r="DX212" i="7"/>
  <c r="DX204" i="7"/>
  <c r="DX161" i="7"/>
  <c r="DX162" i="7"/>
  <c r="DX260" i="7"/>
  <c r="DX249" i="7"/>
  <c r="DX224" i="7"/>
  <c r="DX265" i="7"/>
  <c r="DX263" i="7"/>
  <c r="DX254" i="7"/>
  <c r="DX257" i="7"/>
  <c r="DX231" i="7"/>
  <c r="DA218" i="7"/>
  <c r="CD218" i="7"/>
  <c r="DA219" i="7"/>
  <c r="CD219" i="7"/>
  <c r="DA212" i="7"/>
  <c r="CD212" i="7"/>
  <c r="DA204" i="7"/>
  <c r="CD204" i="7"/>
  <c r="DA161" i="7"/>
  <c r="CD161" i="7"/>
  <c r="DA162" i="7"/>
  <c r="CD162" i="7"/>
  <c r="DA260" i="7"/>
  <c r="CD260" i="7"/>
  <c r="DA249" i="7"/>
  <c r="CD249" i="7"/>
  <c r="DA224" i="7"/>
  <c r="CD224" i="7"/>
  <c r="DA265" i="7"/>
  <c r="CD265" i="7"/>
  <c r="DA263" i="7"/>
  <c r="CD263" i="7"/>
  <c r="DA254" i="7"/>
  <c r="CD254" i="7"/>
  <c r="DA257" i="7"/>
  <c r="CD257" i="7"/>
  <c r="DA231" i="7"/>
  <c r="CD231" i="7"/>
  <c r="AI164" i="7"/>
  <c r="AF164" i="7"/>
  <c r="AE164" i="7"/>
  <c r="AD164" i="7"/>
  <c r="AH164" i="7"/>
  <c r="AG164" i="7"/>
  <c r="AK164" i="7"/>
  <c r="AJ164" i="7"/>
  <c r="AF187" i="7"/>
  <c r="AE187" i="7"/>
  <c r="AD187" i="7"/>
  <c r="AI187" i="7"/>
  <c r="AH187" i="7"/>
  <c r="AG187" i="7"/>
  <c r="AJ187" i="7"/>
  <c r="AF209" i="7"/>
  <c r="AE209" i="7"/>
  <c r="AD209" i="7"/>
  <c r="AI209" i="7"/>
  <c r="AH209" i="7"/>
  <c r="AG209" i="7"/>
  <c r="AI165" i="7"/>
  <c r="AF165" i="7"/>
  <c r="AE165" i="7"/>
  <c r="AD165" i="7"/>
  <c r="AL165" i="7"/>
  <c r="AK165" i="7"/>
  <c r="AJ165" i="7"/>
  <c r="AH165" i="7"/>
  <c r="AG165" i="7"/>
  <c r="AI188" i="7"/>
  <c r="AF188" i="7"/>
  <c r="AE188" i="7"/>
  <c r="AD188" i="7"/>
  <c r="AH188" i="7"/>
  <c r="AG188" i="7"/>
  <c r="AF210" i="7"/>
  <c r="AE210" i="7"/>
  <c r="AD210" i="7"/>
  <c r="AJ210" i="7"/>
  <c r="AI210" i="7"/>
  <c r="AH210" i="7"/>
  <c r="AG210" i="7"/>
  <c r="AI167" i="7"/>
  <c r="AG167" i="7"/>
  <c r="AF167" i="7"/>
  <c r="AE167" i="7"/>
  <c r="AD167" i="7"/>
  <c r="AJ167" i="7"/>
  <c r="AH167" i="7"/>
  <c r="AI189" i="7"/>
  <c r="AF189" i="7"/>
  <c r="AE189" i="7"/>
  <c r="AD189" i="7"/>
  <c r="AH189" i="7"/>
  <c r="AG189" i="7"/>
  <c r="AI211" i="7"/>
  <c r="AF211" i="7"/>
  <c r="AE211" i="7"/>
  <c r="AD211" i="7"/>
  <c r="AJ211" i="7"/>
  <c r="AG211" i="7"/>
  <c r="AH211" i="7"/>
  <c r="AI169" i="7"/>
  <c r="AF169" i="7"/>
  <c r="AE169" i="7"/>
  <c r="AD169" i="7"/>
  <c r="AH169" i="7"/>
  <c r="AG169" i="7"/>
  <c r="AJ169" i="7"/>
  <c r="AK169" i="7"/>
  <c r="AG190" i="7"/>
  <c r="AH190" i="7"/>
  <c r="AI190" i="7"/>
  <c r="AJ190" i="7"/>
  <c r="AF190" i="7"/>
  <c r="AE190" i="7"/>
  <c r="AD190" i="7"/>
  <c r="AF212" i="7"/>
  <c r="AE212" i="7"/>
  <c r="AD212" i="7"/>
  <c r="AI212" i="7"/>
  <c r="AH212" i="7"/>
  <c r="AG212" i="7"/>
  <c r="Y170" i="7"/>
  <c r="AI170" i="7"/>
  <c r="AF170" i="7"/>
  <c r="AE170" i="7"/>
  <c r="AD170" i="7"/>
  <c r="AL170" i="7"/>
  <c r="AK170" i="7"/>
  <c r="AJ170" i="7"/>
  <c r="AH170" i="7"/>
  <c r="AG170" i="7"/>
  <c r="AF191" i="7"/>
  <c r="AE191" i="7"/>
  <c r="AD191" i="7"/>
  <c r="AI191" i="7"/>
  <c r="AH191" i="7"/>
  <c r="AG191" i="7"/>
  <c r="AF213" i="7"/>
  <c r="AE213" i="7"/>
  <c r="AD213" i="7"/>
  <c r="AI213" i="7"/>
  <c r="AH213" i="7"/>
  <c r="AG213" i="7"/>
  <c r="AI174" i="7"/>
  <c r="AF174" i="7"/>
  <c r="AE174" i="7"/>
  <c r="AD174" i="7"/>
  <c r="AJ174" i="7"/>
  <c r="AH174" i="7"/>
  <c r="AG174" i="7"/>
  <c r="AF192" i="7"/>
  <c r="AE192" i="7"/>
  <c r="AD192" i="7"/>
  <c r="AI192" i="7"/>
  <c r="AH192" i="7"/>
  <c r="AG192" i="7"/>
  <c r="AF214" i="7"/>
  <c r="AE214" i="7"/>
  <c r="AD214" i="7"/>
  <c r="AI214" i="7"/>
  <c r="AH214" i="7"/>
  <c r="AG214" i="7"/>
  <c r="AN160" i="7"/>
  <c r="AN268" i="7" s="1"/>
  <c r="AO160" i="7"/>
  <c r="AO268" i="7" s="1"/>
  <c r="AP160" i="7"/>
  <c r="AP268" i="7" s="1"/>
  <c r="AQ160" i="7"/>
  <c r="AQ268" i="7" s="1"/>
  <c r="AR160" i="7"/>
  <c r="AR268" i="7" s="1"/>
  <c r="AS160" i="7"/>
  <c r="AS268" i="7" s="1"/>
  <c r="AI160" i="7"/>
  <c r="AI268" i="7" s="1"/>
  <c r="L4" i="1" s="1"/>
  <c r="AF160" i="7"/>
  <c r="AF268" i="7" s="1"/>
  <c r="I4" i="1" s="1"/>
  <c r="AE160" i="7"/>
  <c r="AE268" i="7" s="1"/>
  <c r="H4" i="1" s="1"/>
  <c r="AD160" i="7"/>
  <c r="AD268" i="7" s="1"/>
  <c r="G4" i="1" s="1"/>
  <c r="AM160" i="7"/>
  <c r="AM268" i="7" s="1"/>
  <c r="P4" i="1" s="1"/>
  <c r="P28" i="1" s="1"/>
  <c r="AL160" i="7"/>
  <c r="AL268" i="7" s="1"/>
  <c r="O4" i="1" s="1"/>
  <c r="O28" i="1" s="1"/>
  <c r="AH160" i="7"/>
  <c r="AH268" i="7" s="1"/>
  <c r="K4" i="1" s="1"/>
  <c r="AG160" i="7"/>
  <c r="AG268" i="7" s="1"/>
  <c r="J4" i="1" s="1"/>
  <c r="AK160" i="7"/>
  <c r="AK268" i="7" s="1"/>
  <c r="N4" i="1" s="1"/>
  <c r="N28" i="1" s="1"/>
  <c r="AJ160" i="7"/>
  <c r="AJ268" i="7" s="1"/>
  <c r="M4" i="1" s="1"/>
  <c r="M28" i="1" s="1"/>
  <c r="AD176" i="7"/>
  <c r="AE176" i="7"/>
  <c r="AF176" i="7"/>
  <c r="AG176" i="7"/>
  <c r="AH176" i="7"/>
  <c r="AJ176" i="7"/>
  <c r="AI176" i="7"/>
  <c r="AD194" i="7"/>
  <c r="AE194" i="7"/>
  <c r="AF194" i="7"/>
  <c r="AG194" i="7"/>
  <c r="AH194" i="7"/>
  <c r="AI194" i="7"/>
  <c r="AI177" i="7"/>
  <c r="AF177" i="7"/>
  <c r="AE177" i="7"/>
  <c r="AD177" i="7"/>
  <c r="AJ177" i="7"/>
  <c r="AH177" i="7"/>
  <c r="AG177" i="7"/>
  <c r="AF196" i="7"/>
  <c r="AE196" i="7"/>
  <c r="AD196" i="7"/>
  <c r="AI196" i="7"/>
  <c r="AH196" i="7"/>
  <c r="AG196" i="7"/>
  <c r="AI178" i="7"/>
  <c r="AG178" i="7"/>
  <c r="AF178" i="7"/>
  <c r="AE178" i="7"/>
  <c r="AD178" i="7"/>
  <c r="AK178" i="7"/>
  <c r="AJ178" i="7"/>
  <c r="AH178" i="7"/>
  <c r="AF199" i="7"/>
  <c r="AE199" i="7"/>
  <c r="AD199" i="7"/>
  <c r="AI199" i="7"/>
  <c r="AH199" i="7"/>
  <c r="AG199" i="7"/>
  <c r="AI179" i="7"/>
  <c r="AF179" i="7"/>
  <c r="AE179" i="7"/>
  <c r="AD179" i="7"/>
  <c r="AH179" i="7"/>
  <c r="AG179" i="7"/>
  <c r="AF200" i="7"/>
  <c r="AE200" i="7"/>
  <c r="AD200" i="7"/>
  <c r="AJ200" i="7"/>
  <c r="AI200" i="7"/>
  <c r="AL200" i="7"/>
  <c r="AK200" i="7"/>
  <c r="AH200" i="7"/>
  <c r="AG200" i="7"/>
  <c r="AI180" i="7"/>
  <c r="AF180" i="7"/>
  <c r="AE180" i="7"/>
  <c r="AD180" i="7"/>
  <c r="AK180" i="7"/>
  <c r="AJ180" i="7"/>
  <c r="AH180" i="7"/>
  <c r="AG180" i="7"/>
  <c r="AI201" i="7"/>
  <c r="AF201" i="7"/>
  <c r="AE201" i="7"/>
  <c r="AD201" i="7"/>
  <c r="AJ201" i="7"/>
  <c r="AK201" i="7"/>
  <c r="AH201" i="7"/>
  <c r="AG201" i="7"/>
  <c r="AI181" i="7"/>
  <c r="AF181" i="7"/>
  <c r="AE181" i="7"/>
  <c r="AD181" i="7"/>
  <c r="AK181" i="7"/>
  <c r="AJ181" i="7"/>
  <c r="AH181" i="7"/>
  <c r="AG181" i="7"/>
  <c r="AF202" i="7"/>
  <c r="AE202" i="7"/>
  <c r="AD202" i="7"/>
  <c r="AJ202" i="7"/>
  <c r="AI202" i="7"/>
  <c r="AK202" i="7"/>
  <c r="AH202" i="7"/>
  <c r="AG202" i="7"/>
  <c r="C56" i="1"/>
  <c r="C112" i="1" s="1"/>
  <c r="D56" i="1"/>
  <c r="D112" i="1" s="1"/>
  <c r="E56" i="1"/>
  <c r="E112" i="1" s="1"/>
  <c r="F56" i="1"/>
  <c r="F112" i="1" s="1"/>
  <c r="F50" i="1" s="1"/>
  <c r="G56" i="1"/>
  <c r="G112" i="1" s="1"/>
  <c r="G50" i="1" s="1"/>
  <c r="H56" i="1"/>
  <c r="H112" i="1" s="1"/>
  <c r="H50" i="1" s="1"/>
  <c r="I56" i="1"/>
  <c r="I112" i="1" s="1"/>
  <c r="I50" i="1" s="1"/>
  <c r="J56" i="1"/>
  <c r="J112" i="1" s="1"/>
  <c r="K56" i="1"/>
  <c r="K112" i="1" s="1"/>
  <c r="L56" i="1"/>
  <c r="L112" i="1" s="1"/>
  <c r="L50" i="1" s="1"/>
  <c r="M56" i="1"/>
  <c r="M112" i="1" s="1"/>
  <c r="N56" i="1"/>
  <c r="N112" i="1" s="1"/>
  <c r="O56" i="1"/>
  <c r="O112" i="1" s="1"/>
  <c r="P56" i="1"/>
  <c r="P112" i="1" s="1"/>
  <c r="AI223" i="7"/>
  <c r="AI273" i="7" s="1"/>
  <c r="L11" i="1" s="1"/>
  <c r="AF223" i="7"/>
  <c r="AF273" i="7" s="1"/>
  <c r="I11" i="1" s="1"/>
  <c r="AE223" i="7"/>
  <c r="AE273" i="7" s="1"/>
  <c r="H11" i="1" s="1"/>
  <c r="AD223" i="7"/>
  <c r="AD273" i="7" s="1"/>
  <c r="G11" i="1" s="1"/>
  <c r="AK223" i="7"/>
  <c r="AJ223" i="7"/>
  <c r="AH223" i="7"/>
  <c r="AH273" i="7" s="1"/>
  <c r="K11" i="1" s="1"/>
  <c r="AG223" i="7"/>
  <c r="AG273" i="7" s="1"/>
  <c r="J11" i="1" s="1"/>
  <c r="AG182" i="7"/>
  <c r="AH182" i="7"/>
  <c r="AJ182" i="7"/>
  <c r="AI182" i="7"/>
  <c r="AF182" i="7"/>
  <c r="AE182" i="7"/>
  <c r="AD182" i="7"/>
  <c r="AG203" i="7"/>
  <c r="AH203" i="7"/>
  <c r="AI203" i="7"/>
  <c r="AJ203" i="7"/>
  <c r="AK203" i="7"/>
  <c r="AF203" i="7"/>
  <c r="AE203" i="7"/>
  <c r="AD203" i="7"/>
  <c r="AF161" i="7"/>
  <c r="AF269" i="7" s="1"/>
  <c r="I5" i="1" s="1"/>
  <c r="I40" i="1" s="1"/>
  <c r="AE161" i="7"/>
  <c r="AE269" i="7" s="1"/>
  <c r="H5" i="1" s="1"/>
  <c r="H40" i="1" s="1"/>
  <c r="AD161" i="7"/>
  <c r="AD269" i="7" s="1"/>
  <c r="G5" i="1" s="1"/>
  <c r="G40" i="1" s="1"/>
  <c r="AI161" i="7"/>
  <c r="AI269" i="7" s="1"/>
  <c r="L5" i="1" s="1"/>
  <c r="L40" i="1" s="1"/>
  <c r="AH161" i="7"/>
  <c r="AH269" i="7" s="1"/>
  <c r="K5" i="1" s="1"/>
  <c r="K40" i="1" s="1"/>
  <c r="AG161" i="7"/>
  <c r="AG269" i="7" s="1"/>
  <c r="J5" i="1" s="1"/>
  <c r="J40" i="1" s="1"/>
  <c r="AI183" i="7"/>
  <c r="AF183" i="7"/>
  <c r="AE183" i="7"/>
  <c r="AD183" i="7"/>
  <c r="AJ183" i="7"/>
  <c r="AH183" i="7"/>
  <c r="AG183" i="7"/>
  <c r="AF162" i="7"/>
  <c r="AF270" i="7" s="1"/>
  <c r="I6" i="1" s="1"/>
  <c r="AE162" i="7"/>
  <c r="AE270" i="7" s="1"/>
  <c r="H6" i="1" s="1"/>
  <c r="AD162" i="7"/>
  <c r="AD270" i="7" s="1"/>
  <c r="G6" i="1" s="1"/>
  <c r="AI162" i="7"/>
  <c r="AI270" i="7" s="1"/>
  <c r="L6" i="1" s="1"/>
  <c r="AH162" i="7"/>
  <c r="AH270" i="7" s="1"/>
  <c r="K6" i="1" s="1"/>
  <c r="AG162" i="7"/>
  <c r="AG270" i="7" s="1"/>
  <c r="J6" i="1" s="1"/>
  <c r="AI185" i="7"/>
  <c r="AF185" i="7"/>
  <c r="AE185" i="7"/>
  <c r="AD185" i="7"/>
  <c r="AK185" i="7"/>
  <c r="AJ185" i="7"/>
  <c r="AH185" i="7"/>
  <c r="AG185" i="7"/>
  <c r="AF206" i="7"/>
  <c r="AE206" i="7"/>
  <c r="AD206" i="7"/>
  <c r="AJ206" i="7"/>
  <c r="AI206" i="7"/>
  <c r="AH206" i="7"/>
  <c r="AG206" i="7"/>
  <c r="AI163" i="7"/>
  <c r="AF163" i="7"/>
  <c r="AE163" i="7"/>
  <c r="AD163" i="7"/>
  <c r="AG163" i="7"/>
  <c r="AK163" i="7"/>
  <c r="AJ163" i="7"/>
  <c r="AH163" i="7"/>
  <c r="AI186" i="7"/>
  <c r="AF186" i="7"/>
  <c r="AE186" i="7"/>
  <c r="AD186" i="7"/>
  <c r="AG186" i="7"/>
  <c r="AJ186" i="7"/>
  <c r="AH186" i="7"/>
  <c r="AF207" i="7"/>
  <c r="AE207" i="7"/>
  <c r="AD207" i="7"/>
  <c r="AI207" i="7"/>
  <c r="AJ207" i="7"/>
  <c r="AH207" i="7"/>
  <c r="AG207" i="7"/>
  <c r="AF204" i="7"/>
  <c r="AE204" i="7"/>
  <c r="AD204" i="7"/>
  <c r="AI204" i="7"/>
  <c r="AH204" i="7"/>
  <c r="AG204" i="7"/>
  <c r="BF223" i="7"/>
  <c r="L15" i="2" s="1"/>
  <c r="BC223" i="7"/>
  <c r="I15" i="2" s="1"/>
  <c r="BB223" i="7"/>
  <c r="H15" i="2" s="1"/>
  <c r="BA223" i="7"/>
  <c r="G15" i="2" s="1"/>
  <c r="BE223" i="7"/>
  <c r="BD223" i="7"/>
  <c r="AJ161" i="7"/>
  <c r="N79" i="7"/>
  <c r="U9" i="27"/>
  <c r="N77" i="7" s="1"/>
  <c r="N161" i="7" s="1"/>
  <c r="U7" i="27"/>
  <c r="N86" i="7" s="1"/>
  <c r="N212" i="7" s="1"/>
  <c r="U6" i="27"/>
  <c r="N91" i="7" s="1"/>
  <c r="N219" i="7" s="1"/>
  <c r="U5" i="27"/>
  <c r="N90" i="7" s="1"/>
  <c r="N218" i="7" s="1"/>
  <c r="U20" i="27"/>
  <c r="N142" i="7" s="1"/>
  <c r="N257" i="7" s="1"/>
  <c r="U19" i="27"/>
  <c r="N141" i="7" s="1"/>
  <c r="N254" i="7" s="1"/>
  <c r="U18" i="27"/>
  <c r="N145" i="7" s="1"/>
  <c r="N263" i="7" s="1"/>
  <c r="U17" i="27"/>
  <c r="N147" i="7" s="1"/>
  <c r="U16" i="27"/>
  <c r="N138" i="7" s="1"/>
  <c r="N224" i="7" s="1"/>
  <c r="U15" i="27"/>
  <c r="N148" i="7" s="1"/>
  <c r="N249" i="7" s="1"/>
  <c r="U14" i="27"/>
  <c r="N144" i="7" s="1"/>
  <c r="N260" i="7" s="1"/>
  <c r="U8" i="27"/>
  <c r="N84" i="7" s="1"/>
  <c r="N204" i="7" s="1"/>
  <c r="U10" i="27"/>
  <c r="N78" i="7" s="1"/>
  <c r="N162" i="7" s="1"/>
  <c r="N231" i="7"/>
  <c r="BG218" i="7"/>
  <c r="AJ218" i="7"/>
  <c r="AJ219" i="7"/>
  <c r="AJ212" i="7"/>
  <c r="BG212" i="7"/>
  <c r="BG204" i="7"/>
  <c r="AJ204" i="7"/>
  <c r="BG161" i="7"/>
  <c r="AJ269" i="7"/>
  <c r="M5" i="1" s="1"/>
  <c r="M40" i="1" s="1"/>
  <c r="BG162" i="7"/>
  <c r="AJ162" i="7"/>
  <c r="AJ270" i="7" s="1"/>
  <c r="M6" i="1" s="1"/>
  <c r="M147" i="1"/>
  <c r="AI56" i="2"/>
  <c r="BG260" i="7"/>
  <c r="AJ260" i="7"/>
  <c r="M136" i="1"/>
  <c r="M45" i="2"/>
  <c r="BG249" i="7"/>
  <c r="AJ249" i="7"/>
  <c r="M113" i="1"/>
  <c r="M22" i="2"/>
  <c r="BG224" i="7"/>
  <c r="BE276" i="7" s="1"/>
  <c r="AJ224" i="7"/>
  <c r="M152" i="1"/>
  <c r="AJ265" i="7"/>
  <c r="M150" i="1"/>
  <c r="M59" i="2"/>
  <c r="AI59" i="2"/>
  <c r="BG263" i="7"/>
  <c r="AJ263" i="7"/>
  <c r="M141" i="1"/>
  <c r="M50" i="2"/>
  <c r="AI50" i="2"/>
  <c r="M144" i="1"/>
  <c r="M53" i="2"/>
  <c r="AI53" i="2"/>
  <c r="BG257" i="7"/>
  <c r="M120" i="1"/>
  <c r="M29" i="2"/>
  <c r="AI29" i="2"/>
  <c r="M18" i="2" s="1"/>
  <c r="AJ231" i="7"/>
  <c r="M56" i="2"/>
  <c r="AI61" i="2"/>
  <c r="BG265" i="7"/>
  <c r="M61" i="2"/>
  <c r="BG254" i="7"/>
  <c r="AJ257" i="7"/>
  <c r="BG231" i="7"/>
  <c r="AC164" i="7"/>
  <c r="AN164" i="7"/>
  <c r="AO164" i="7"/>
  <c r="AP164" i="7"/>
  <c r="AQ164" i="7"/>
  <c r="AR164" i="7"/>
  <c r="AS164" i="7"/>
  <c r="AC187" i="7"/>
  <c r="AN187" i="7"/>
  <c r="AO187" i="7"/>
  <c r="AP187" i="7"/>
  <c r="AQ187" i="7"/>
  <c r="AR187" i="7"/>
  <c r="AS187" i="7"/>
  <c r="AC209" i="7"/>
  <c r="AN209" i="7"/>
  <c r="AO209" i="7"/>
  <c r="AP209" i="7"/>
  <c r="AQ209" i="7"/>
  <c r="AR209" i="7"/>
  <c r="AS209" i="7"/>
  <c r="AC165" i="7"/>
  <c r="AN165" i="7"/>
  <c r="AO165" i="7"/>
  <c r="AP165" i="7"/>
  <c r="AQ165" i="7"/>
  <c r="AR165" i="7"/>
  <c r="AS165" i="7"/>
  <c r="AN188" i="7"/>
  <c r="AO188" i="7"/>
  <c r="AP188" i="7"/>
  <c r="AQ188" i="7"/>
  <c r="AR188" i="7"/>
  <c r="AS188" i="7"/>
  <c r="AC210" i="7"/>
  <c r="AN210" i="7"/>
  <c r="AO210" i="7"/>
  <c r="AP210" i="7"/>
  <c r="AQ210" i="7"/>
  <c r="AR210" i="7"/>
  <c r="AS210" i="7"/>
  <c r="AC167" i="7"/>
  <c r="AN167" i="7"/>
  <c r="AO167" i="7"/>
  <c r="AP167" i="7"/>
  <c r="AQ167" i="7"/>
  <c r="AR167" i="7"/>
  <c r="AS167" i="7"/>
  <c r="AC189" i="7"/>
  <c r="AN189" i="7"/>
  <c r="AO189" i="7"/>
  <c r="AP189" i="7"/>
  <c r="AQ189" i="7"/>
  <c r="AR189" i="7"/>
  <c r="AS189" i="7"/>
  <c r="AC211" i="7"/>
  <c r="AN211" i="7"/>
  <c r="AO211" i="7"/>
  <c r="AP211" i="7"/>
  <c r="AQ211" i="7"/>
  <c r="AR211" i="7"/>
  <c r="AS211" i="7"/>
  <c r="AC169" i="7"/>
  <c r="AN169" i="7"/>
  <c r="AO169" i="7"/>
  <c r="AP169" i="7"/>
  <c r="AQ169" i="7"/>
  <c r="AR169" i="7"/>
  <c r="AS169" i="7"/>
  <c r="AC190" i="7"/>
  <c r="AN190" i="7"/>
  <c r="AO190" i="7"/>
  <c r="AP190" i="7"/>
  <c r="AQ190" i="7"/>
  <c r="AR190" i="7"/>
  <c r="AS190" i="7"/>
  <c r="AC212" i="7"/>
  <c r="AN212" i="7"/>
  <c r="AO212" i="7"/>
  <c r="AP212" i="7"/>
  <c r="AQ212" i="7"/>
  <c r="AR212" i="7"/>
  <c r="AS212" i="7"/>
  <c r="AC170" i="7"/>
  <c r="AN170" i="7"/>
  <c r="AO170" i="7"/>
  <c r="AP170" i="7"/>
  <c r="AQ170" i="7"/>
  <c r="AR170" i="7"/>
  <c r="AS170" i="7"/>
  <c r="AC191" i="7"/>
  <c r="AN191" i="7"/>
  <c r="AO191" i="7"/>
  <c r="AP191" i="7"/>
  <c r="AQ191" i="7"/>
  <c r="AR191" i="7"/>
  <c r="AS191" i="7"/>
  <c r="AC174" i="7"/>
  <c r="AN174" i="7"/>
  <c r="AO174" i="7"/>
  <c r="AP174" i="7"/>
  <c r="AQ174" i="7"/>
  <c r="AR174" i="7"/>
  <c r="AS174" i="7"/>
  <c r="AC192" i="7"/>
  <c r="AN192" i="7"/>
  <c r="AO192" i="7"/>
  <c r="AP192" i="7"/>
  <c r="AQ192" i="7"/>
  <c r="AR192" i="7"/>
  <c r="AS192" i="7"/>
  <c r="AC214" i="7"/>
  <c r="AN214" i="7"/>
  <c r="AO214" i="7"/>
  <c r="AP214" i="7"/>
  <c r="AQ214" i="7"/>
  <c r="AR214" i="7"/>
  <c r="AS214" i="7"/>
  <c r="AC160" i="7"/>
  <c r="AC268" i="7" s="1"/>
  <c r="F4" i="1" s="1"/>
  <c r="AC176" i="7"/>
  <c r="AN176" i="7"/>
  <c r="AO176" i="7"/>
  <c r="AP176" i="7"/>
  <c r="AQ176" i="7"/>
  <c r="AR176" i="7"/>
  <c r="AS176" i="7"/>
  <c r="AC194" i="7"/>
  <c r="AN194" i="7"/>
  <c r="AO194" i="7"/>
  <c r="AP194" i="7"/>
  <c r="AQ194" i="7"/>
  <c r="AR194" i="7"/>
  <c r="AS194" i="7"/>
  <c r="AC177" i="7"/>
  <c r="AN177" i="7"/>
  <c r="AO177" i="7"/>
  <c r="AP177" i="7"/>
  <c r="AQ177" i="7"/>
  <c r="AR177" i="7"/>
  <c r="AS177" i="7"/>
  <c r="AC178" i="7"/>
  <c r="AN178" i="7"/>
  <c r="AO178" i="7"/>
  <c r="AP178" i="7"/>
  <c r="AQ178" i="7"/>
  <c r="AR178" i="7"/>
  <c r="AS178" i="7"/>
  <c r="AC199" i="7"/>
  <c r="AN199" i="7"/>
  <c r="AO199" i="7"/>
  <c r="AP199" i="7"/>
  <c r="AQ199" i="7"/>
  <c r="AR199" i="7"/>
  <c r="AS199" i="7"/>
  <c r="AC179" i="7"/>
  <c r="AN179" i="7"/>
  <c r="AO179" i="7"/>
  <c r="AP179" i="7"/>
  <c r="AQ179" i="7"/>
  <c r="AR179" i="7"/>
  <c r="AS179" i="7"/>
  <c r="AC200" i="7"/>
  <c r="AN200" i="7"/>
  <c r="AO200" i="7"/>
  <c r="AP200" i="7"/>
  <c r="AQ200" i="7"/>
  <c r="AR200" i="7"/>
  <c r="AS200" i="7"/>
  <c r="AC180" i="7"/>
  <c r="AN180" i="7"/>
  <c r="AO180" i="7"/>
  <c r="AP180" i="7"/>
  <c r="AQ180" i="7"/>
  <c r="AR180" i="7"/>
  <c r="AS180" i="7"/>
  <c r="AC201" i="7"/>
  <c r="AN201" i="7"/>
  <c r="AO201" i="7"/>
  <c r="AP201" i="7"/>
  <c r="AQ201" i="7"/>
  <c r="AR201" i="7"/>
  <c r="AS201" i="7"/>
  <c r="AC181" i="7"/>
  <c r="AN181" i="7"/>
  <c r="AO181" i="7"/>
  <c r="AP181" i="7"/>
  <c r="AQ181" i="7"/>
  <c r="AR181" i="7"/>
  <c r="AS181" i="7"/>
  <c r="AC202" i="7"/>
  <c r="AN202" i="7"/>
  <c r="AO202" i="7"/>
  <c r="AP202" i="7"/>
  <c r="AQ202" i="7"/>
  <c r="AR202" i="7"/>
  <c r="AS202" i="7"/>
  <c r="AN223" i="7"/>
  <c r="AN273" i="7" s="1"/>
  <c r="AO223" i="7"/>
  <c r="AO273" i="7" s="1"/>
  <c r="AP223" i="7"/>
  <c r="AP273" i="7" s="1"/>
  <c r="AQ223" i="7"/>
  <c r="AQ273" i="7" s="1"/>
  <c r="AR223" i="7"/>
  <c r="AR273" i="7" s="1"/>
  <c r="AS223" i="7"/>
  <c r="AS273" i="7" s="1"/>
  <c r="AC182" i="7"/>
  <c r="AN182" i="7"/>
  <c r="AO182" i="7"/>
  <c r="AP182" i="7"/>
  <c r="AQ182" i="7"/>
  <c r="AR182" i="7"/>
  <c r="AS182" i="7"/>
  <c r="AC203" i="7"/>
  <c r="AN203" i="7"/>
  <c r="AO203" i="7"/>
  <c r="AP203" i="7"/>
  <c r="AQ203" i="7"/>
  <c r="AR203" i="7"/>
  <c r="AS203" i="7"/>
  <c r="AC161" i="7"/>
  <c r="AC269" i="7" s="1"/>
  <c r="F5" i="1" s="1"/>
  <c r="F40" i="1" s="1"/>
  <c r="AN161" i="7"/>
  <c r="AN269" i="7" s="1"/>
  <c r="AO161" i="7"/>
  <c r="AO269" i="7" s="1"/>
  <c r="AP161" i="7"/>
  <c r="AP269" i="7" s="1"/>
  <c r="AQ161" i="7"/>
  <c r="AQ269" i="7" s="1"/>
  <c r="AR161" i="7"/>
  <c r="AR269" i="7" s="1"/>
  <c r="AS161" i="7"/>
  <c r="AS269" i="7" s="1"/>
  <c r="AC183" i="7"/>
  <c r="AN183" i="7"/>
  <c r="AO183" i="7"/>
  <c r="AP183" i="7"/>
  <c r="AQ183" i="7"/>
  <c r="AR183" i="7"/>
  <c r="AS183" i="7"/>
  <c r="AC162" i="7"/>
  <c r="AC270" i="7" s="1"/>
  <c r="F6" i="1" s="1"/>
  <c r="AN162" i="7"/>
  <c r="AN270" i="7" s="1"/>
  <c r="AO162" i="7"/>
  <c r="AO270" i="7" s="1"/>
  <c r="AP162" i="7"/>
  <c r="AP270" i="7" s="1"/>
  <c r="AQ162" i="7"/>
  <c r="AQ270" i="7" s="1"/>
  <c r="AR162" i="7"/>
  <c r="AR270" i="7" s="1"/>
  <c r="AS162" i="7"/>
  <c r="AS270" i="7" s="1"/>
  <c r="AC185" i="7"/>
  <c r="AN185" i="7"/>
  <c r="AO185" i="7"/>
  <c r="AP185" i="7"/>
  <c r="AQ185" i="7"/>
  <c r="AR185" i="7"/>
  <c r="AS185" i="7"/>
  <c r="AC206" i="7"/>
  <c r="AN206" i="7"/>
  <c r="AO206" i="7"/>
  <c r="AP206" i="7"/>
  <c r="AQ206" i="7"/>
  <c r="AR206" i="7"/>
  <c r="AS206" i="7"/>
  <c r="AC163" i="7"/>
  <c r="AN163" i="7"/>
  <c r="AO163" i="7"/>
  <c r="AP163" i="7"/>
  <c r="AQ163" i="7"/>
  <c r="AR163" i="7"/>
  <c r="AS163" i="7"/>
  <c r="AC186" i="7"/>
  <c r="AN186" i="7"/>
  <c r="AO186" i="7"/>
  <c r="AP186" i="7"/>
  <c r="AQ186" i="7"/>
  <c r="AR186" i="7"/>
  <c r="AS186" i="7"/>
  <c r="AC207" i="7"/>
  <c r="AN207" i="7"/>
  <c r="AO207" i="7"/>
  <c r="AP207" i="7"/>
  <c r="AQ207" i="7"/>
  <c r="AR207" i="7"/>
  <c r="AS207" i="7"/>
  <c r="AC204" i="7"/>
  <c r="AN204" i="7"/>
  <c r="AO204" i="7"/>
  <c r="AP204" i="7"/>
  <c r="AQ204" i="7"/>
  <c r="AR204" i="7"/>
  <c r="AS204" i="7"/>
  <c r="BK223" i="7"/>
  <c r="BL223" i="7"/>
  <c r="BM223" i="7"/>
  <c r="BN223" i="7"/>
  <c r="BO223" i="7"/>
  <c r="BP223" i="7"/>
  <c r="BJ223" i="7"/>
  <c r="AC213" i="7"/>
  <c r="AN213" i="7"/>
  <c r="AO213" i="7"/>
  <c r="AP213" i="7"/>
  <c r="AQ213" i="7"/>
  <c r="AR213" i="7"/>
  <c r="AS213" i="7"/>
  <c r="AC196" i="7"/>
  <c r="AN196" i="7"/>
  <c r="AO196" i="7"/>
  <c r="AP196" i="7"/>
  <c r="AQ196" i="7"/>
  <c r="AR196" i="7"/>
  <c r="AS196" i="7"/>
  <c r="AZ160" i="7"/>
  <c r="AY160" i="7"/>
  <c r="AX160" i="7"/>
  <c r="AW160" i="7"/>
  <c r="AV160" i="7"/>
  <c r="AC223" i="7"/>
  <c r="AC273" i="7" s="1"/>
  <c r="F11" i="1" s="1"/>
  <c r="V127" i="1"/>
  <c r="U127" i="1"/>
  <c r="T127" i="1"/>
  <c r="V134" i="1"/>
  <c r="U134" i="1"/>
  <c r="V117" i="1"/>
  <c r="U117" i="1"/>
  <c r="V143" i="1"/>
  <c r="U143" i="1"/>
  <c r="T143" i="1"/>
  <c r="AZ223" i="7"/>
  <c r="AV223" i="7"/>
  <c r="BI223" i="7"/>
  <c r="BH223" i="7"/>
  <c r="BG223" i="7"/>
  <c r="AY223" i="7"/>
  <c r="AX223" i="7"/>
  <c r="AW223" i="7"/>
  <c r="AC188" i="7"/>
  <c r="AA204" i="7"/>
  <c r="V40" i="1"/>
  <c r="Q14" i="10"/>
  <c r="U44" i="1"/>
  <c r="U45" i="1"/>
  <c r="U46" i="1" s="1"/>
  <c r="Q10" i="10"/>
  <c r="Q9" i="10"/>
  <c r="V43" i="1"/>
  <c r="V41" i="1"/>
  <c r="V42" i="1" s="1"/>
  <c r="Q56" i="1"/>
  <c r="Q112" i="1" s="1"/>
  <c r="R56" i="1"/>
  <c r="R112" i="1" s="1"/>
  <c r="S56" i="1"/>
  <c r="S112" i="1" s="1"/>
  <c r="T56" i="1"/>
  <c r="U56" i="1"/>
  <c r="V56" i="1"/>
  <c r="AJ245" i="7"/>
  <c r="T126" i="1"/>
  <c r="AL253" i="7"/>
  <c r="AM251" i="7"/>
  <c r="AK251" i="7"/>
  <c r="AB244" i="7"/>
  <c r="AA244" i="7"/>
  <c r="Z244" i="7"/>
  <c r="Y245" i="7"/>
  <c r="T117" i="1"/>
  <c r="AL251" i="7"/>
  <c r="AL238" i="7"/>
  <c r="S138" i="1"/>
  <c r="V135" i="1"/>
  <c r="T135" i="1"/>
  <c r="AA251" i="7"/>
  <c r="AM254" i="7"/>
  <c r="AM245" i="7"/>
  <c r="AA245" i="7"/>
  <c r="Z245" i="7"/>
  <c r="AK253" i="7"/>
  <c r="AL245" i="7"/>
  <c r="AB245" i="7"/>
  <c r="AK245" i="7"/>
  <c r="AB253" i="7"/>
  <c r="AA253" i="7"/>
  <c r="Z254" i="7"/>
  <c r="Z253" i="7"/>
  <c r="T134" i="1"/>
  <c r="R128" i="1"/>
  <c r="S128" i="1"/>
  <c r="Q130" i="1"/>
  <c r="R130" i="1"/>
  <c r="S130" i="1"/>
  <c r="Q113" i="1"/>
  <c r="R113" i="1"/>
  <c r="S113" i="1"/>
  <c r="S142" i="1"/>
  <c r="B56" i="1"/>
  <c r="B112" i="1" s="1"/>
  <c r="Z238" i="7"/>
  <c r="Y238" i="7"/>
  <c r="S115" i="1"/>
  <c r="Q115" i="1"/>
  <c r="R115" i="1"/>
  <c r="R114" i="1"/>
  <c r="S114" i="1"/>
  <c r="Q114" i="1"/>
  <c r="Y254" i="7"/>
  <c r="S141" i="1"/>
  <c r="Q125" i="1"/>
  <c r="R125" i="1"/>
  <c r="S125" i="1"/>
  <c r="AK238" i="7"/>
  <c r="AL254" i="7"/>
  <c r="U135" i="1"/>
  <c r="Y253" i="7"/>
  <c r="AJ238" i="7"/>
  <c r="Q119" i="1"/>
  <c r="R119" i="1"/>
  <c r="S119" i="1"/>
  <c r="S118" i="1"/>
  <c r="V118" i="1"/>
  <c r="Q118" i="1"/>
  <c r="R118" i="1"/>
  <c r="AB249" i="7"/>
  <c r="S136" i="1"/>
  <c r="Q116" i="1"/>
  <c r="R116" i="1"/>
  <c r="S116" i="1"/>
  <c r="AL249" i="7"/>
  <c r="AB204" i="7"/>
  <c r="AB254" i="7"/>
  <c r="S129" i="1"/>
  <c r="Q129" i="1"/>
  <c r="R129" i="1"/>
  <c r="AB251" i="7"/>
  <c r="AB238" i="7"/>
  <c r="Y204" i="7"/>
  <c r="AA254" i="7"/>
  <c r="AB231" i="7"/>
  <c r="S120" i="1"/>
  <c r="Q120" i="1"/>
  <c r="R120" i="1"/>
  <c r="AA238" i="7"/>
  <c r="Z251" i="7"/>
  <c r="V126" i="1"/>
  <c r="AM255" i="7"/>
  <c r="S131" i="1"/>
  <c r="Y251" i="7"/>
  <c r="U126" i="1"/>
  <c r="AL255" i="7"/>
  <c r="AM253" i="7"/>
  <c r="AB255" i="7"/>
  <c r="Z229" i="7"/>
  <c r="Y229" i="7"/>
  <c r="Z249" i="7"/>
  <c r="Y249" i="7"/>
  <c r="AA231" i="7"/>
  <c r="Z231" i="7"/>
  <c r="Y244" i="7"/>
  <c r="Y231" i="7"/>
  <c r="AM229" i="7"/>
  <c r="AM244" i="7"/>
  <c r="AJ189" i="7"/>
  <c r="AL229" i="7"/>
  <c r="AL244" i="7"/>
  <c r="AL204" i="7"/>
  <c r="AK229" i="7"/>
  <c r="AK244" i="7"/>
  <c r="AK255" i="7"/>
  <c r="AM204" i="7"/>
  <c r="AK254" i="7"/>
  <c r="AA255" i="7"/>
  <c r="Z204" i="7"/>
  <c r="AJ254" i="7"/>
  <c r="AB230" i="7"/>
  <c r="AA249" i="7"/>
  <c r="AA230" i="7"/>
  <c r="AM249" i="7"/>
  <c r="Z230" i="7"/>
  <c r="Y230" i="7"/>
  <c r="AM231" i="7"/>
  <c r="AM230" i="7"/>
  <c r="AL231" i="7"/>
  <c r="Y255" i="7"/>
  <c r="AL230" i="7"/>
  <c r="AK231" i="7"/>
  <c r="Z255" i="7"/>
  <c r="AK204" i="7"/>
  <c r="AJ255" i="7"/>
  <c r="AK214" i="7"/>
  <c r="AB214" i="7"/>
  <c r="AM214" i="7"/>
  <c r="Z214" i="7"/>
  <c r="AA214" i="7"/>
  <c r="Y214" i="7"/>
  <c r="AL214" i="7"/>
  <c r="Z160" i="7"/>
  <c r="AB160" i="7"/>
  <c r="Y160" i="7"/>
  <c r="AA160" i="7"/>
  <c r="AK176" i="7"/>
  <c r="AL176" i="7"/>
  <c r="AM176" i="7"/>
  <c r="Y176" i="7"/>
  <c r="Z176" i="7"/>
  <c r="AA176" i="7"/>
  <c r="AB176" i="7"/>
  <c r="AA241" i="7"/>
  <c r="AK241" i="7"/>
  <c r="AL241" i="7"/>
  <c r="AM241" i="7"/>
  <c r="Y241" i="7"/>
  <c r="Z241" i="7"/>
  <c r="AB241" i="7"/>
  <c r="AL250" i="7"/>
  <c r="Q137" i="1" s="1"/>
  <c r="Y250" i="7"/>
  <c r="Z250" i="7"/>
  <c r="AA250" i="7"/>
  <c r="AB250" i="7"/>
  <c r="AK250" i="7"/>
  <c r="AM250" i="7"/>
  <c r="R137" i="1" s="1"/>
  <c r="Y194" i="7"/>
  <c r="Z194" i="7"/>
  <c r="AJ194" i="7"/>
  <c r="AA194" i="7"/>
  <c r="AB194" i="7"/>
  <c r="AK194" i="7"/>
  <c r="AL194" i="7"/>
  <c r="AM194" i="7"/>
  <c r="AM223" i="7"/>
  <c r="AL223" i="7"/>
  <c r="Y223" i="7"/>
  <c r="Z223" i="7"/>
  <c r="AA223" i="7"/>
  <c r="AB223" i="7"/>
  <c r="Z170" i="7"/>
  <c r="AM170" i="7"/>
  <c r="AB170" i="7"/>
  <c r="AA170" i="7"/>
  <c r="AB216" i="7"/>
  <c r="AK216" i="7"/>
  <c r="AM216" i="7"/>
  <c r="AA216" i="7"/>
  <c r="AL216" i="7"/>
  <c r="Z216" i="7"/>
  <c r="Y216" i="7"/>
  <c r="AB180" i="7"/>
  <c r="AA180" i="7"/>
  <c r="Z180" i="7"/>
  <c r="AM180" i="7"/>
  <c r="Y180" i="7"/>
  <c r="AL180" i="7"/>
  <c r="Y182" i="7"/>
  <c r="AB182" i="7"/>
  <c r="Z182" i="7"/>
  <c r="AA182" i="7"/>
  <c r="AM182" i="7"/>
  <c r="AK182" i="7"/>
  <c r="AL182" i="7"/>
  <c r="Y243" i="7"/>
  <c r="Z243" i="7"/>
  <c r="AA243" i="7"/>
  <c r="AB243" i="7"/>
  <c r="AK243" i="7"/>
  <c r="AL243" i="7"/>
  <c r="AM243" i="7"/>
  <c r="AB224" i="7"/>
  <c r="Z224" i="7"/>
  <c r="AM224" i="7"/>
  <c r="Y224" i="7"/>
  <c r="AL224" i="7"/>
  <c r="AA224" i="7"/>
  <c r="AJ199" i="7"/>
  <c r="AM165" i="7"/>
  <c r="Z165" i="7"/>
  <c r="AA165" i="7"/>
  <c r="AB165" i="7"/>
  <c r="Y165" i="7"/>
  <c r="AL191" i="7"/>
  <c r="AM191" i="7"/>
  <c r="Y191" i="7"/>
  <c r="Z191" i="7"/>
  <c r="AB191" i="7"/>
  <c r="AA191" i="7"/>
  <c r="AJ191" i="7"/>
  <c r="AK191" i="7"/>
  <c r="AL201" i="7"/>
  <c r="AM201" i="7"/>
  <c r="AB201" i="7"/>
  <c r="Y201" i="7"/>
  <c r="AA201" i="7"/>
  <c r="Z201" i="7"/>
  <c r="Y203" i="7"/>
  <c r="AB203" i="7"/>
  <c r="Z203" i="7"/>
  <c r="AA203" i="7"/>
  <c r="AL203" i="7"/>
  <c r="AM203" i="7"/>
  <c r="AK161" i="7"/>
  <c r="AB161" i="7"/>
  <c r="AM161" i="7"/>
  <c r="AM269" i="7" s="1"/>
  <c r="P5" i="1" s="1"/>
  <c r="AL161" i="7"/>
  <c r="AA161" i="7"/>
  <c r="Z161" i="7"/>
  <c r="Y161" i="7"/>
  <c r="Y162" i="7"/>
  <c r="AM162" i="7"/>
  <c r="AM270" i="7" s="1"/>
  <c r="P6" i="1" s="1"/>
  <c r="AB162" i="7"/>
  <c r="AL162" i="7"/>
  <c r="AL270" i="7" s="1"/>
  <c r="O6" i="1" s="1"/>
  <c r="AA162" i="7"/>
  <c r="Z162" i="7"/>
  <c r="AL196" i="7"/>
  <c r="AA196" i="7"/>
  <c r="AK196" i="7"/>
  <c r="AB196" i="7"/>
  <c r="Y196" i="7"/>
  <c r="Z196" i="7"/>
  <c r="AM196" i="7"/>
  <c r="AB188" i="7"/>
  <c r="AK188" i="7"/>
  <c r="AL188" i="7"/>
  <c r="Z188" i="7"/>
  <c r="AA188" i="7"/>
  <c r="Y188" i="7"/>
  <c r="AM188" i="7"/>
  <c r="AB169" i="7"/>
  <c r="AM169" i="7"/>
  <c r="AA169" i="7"/>
  <c r="Y169" i="7"/>
  <c r="Z169" i="7"/>
  <c r="AB213" i="7"/>
  <c r="Y213" i="7"/>
  <c r="Z213" i="7"/>
  <c r="AA213" i="7"/>
  <c r="AJ213" i="7"/>
  <c r="AK213" i="7"/>
  <c r="AL213" i="7"/>
  <c r="AM213" i="7"/>
  <c r="Y242" i="7"/>
  <c r="AL242" i="7"/>
  <c r="AA242" i="7"/>
  <c r="AK242" i="7"/>
  <c r="Z242" i="7"/>
  <c r="AM242" i="7"/>
  <c r="AB242" i="7"/>
  <c r="AL181" i="7"/>
  <c r="Z181" i="7"/>
  <c r="AA181" i="7"/>
  <c r="Y181" i="7"/>
  <c r="AB181" i="7"/>
  <c r="AM181" i="7"/>
  <c r="AK183" i="7"/>
  <c r="AM183" i="7"/>
  <c r="AA183" i="7"/>
  <c r="Z183" i="7"/>
  <c r="Y183" i="7"/>
  <c r="AL183" i="7"/>
  <c r="AB183" i="7"/>
  <c r="AB185" i="7"/>
  <c r="Y185" i="7"/>
  <c r="AA185" i="7"/>
  <c r="AL185" i="7"/>
  <c r="AM185" i="7"/>
  <c r="Z185" i="7"/>
  <c r="AJ188" i="7"/>
  <c r="Y210" i="7"/>
  <c r="AM210" i="7"/>
  <c r="AL210" i="7"/>
  <c r="AK210" i="7"/>
  <c r="Z210" i="7"/>
  <c r="AB210" i="7"/>
  <c r="AA210" i="7"/>
  <c r="AK190" i="7"/>
  <c r="AL190" i="7"/>
  <c r="AM190" i="7"/>
  <c r="AA190" i="7"/>
  <c r="Y190" i="7"/>
  <c r="AB190" i="7"/>
  <c r="Z190" i="7"/>
  <c r="Y237" i="7"/>
  <c r="Z237" i="7"/>
  <c r="AA237" i="7"/>
  <c r="AB237" i="7"/>
  <c r="AK237" i="7"/>
  <c r="AL237" i="7"/>
  <c r="AM237" i="7"/>
  <c r="AM202" i="7"/>
  <c r="AL202" i="7"/>
  <c r="AA202" i="7"/>
  <c r="AB202" i="7"/>
  <c r="Z202" i="7"/>
  <c r="Y202" i="7"/>
  <c r="AA206" i="7"/>
  <c r="AB206" i="7"/>
  <c r="AK206" i="7"/>
  <c r="Z206" i="7"/>
  <c r="AM206" i="7"/>
  <c r="Y206" i="7"/>
  <c r="AL206" i="7"/>
  <c r="AJ196" i="7"/>
  <c r="AL212" i="7"/>
  <c r="AB212" i="7"/>
  <c r="Y212" i="7"/>
  <c r="AA212" i="7"/>
  <c r="Z212" i="7"/>
  <c r="AM212" i="7"/>
  <c r="AB178" i="7"/>
  <c r="AM178" i="7"/>
  <c r="AL178" i="7"/>
  <c r="AA178" i="7"/>
  <c r="Z178" i="7"/>
  <c r="Y178" i="7"/>
  <c r="AA199" i="7"/>
  <c r="AM199" i="7"/>
  <c r="Y199" i="7"/>
  <c r="AL199" i="7"/>
  <c r="AK199" i="7"/>
  <c r="AB199" i="7"/>
  <c r="Z199" i="7"/>
  <c r="AJ252" i="7"/>
  <c r="AA246" i="7"/>
  <c r="AB246" i="7"/>
  <c r="AK246" i="7"/>
  <c r="AL246" i="7"/>
  <c r="Q133" i="1" s="1"/>
  <c r="AM246" i="7"/>
  <c r="R133" i="1" s="1"/>
  <c r="Y246" i="7"/>
  <c r="Z246" i="7"/>
  <c r="AJ225" i="7"/>
  <c r="AK225" i="7"/>
  <c r="AL225" i="7"/>
  <c r="AM225" i="7"/>
  <c r="Y225" i="7"/>
  <c r="Z225" i="7"/>
  <c r="AA225" i="7"/>
  <c r="AB225" i="7"/>
  <c r="AK252" i="7"/>
  <c r="AB252" i="7"/>
  <c r="AL252" i="7"/>
  <c r="Z252" i="7"/>
  <c r="Y252" i="7"/>
  <c r="AA252" i="7"/>
  <c r="AM252" i="7"/>
  <c r="Y226" i="7"/>
  <c r="Z226" i="7"/>
  <c r="AA226" i="7"/>
  <c r="AB226" i="7"/>
  <c r="AK226" i="7"/>
  <c r="AL226" i="7"/>
  <c r="AM226" i="7"/>
  <c r="AJ192" i="7"/>
  <c r="AJ209" i="7"/>
  <c r="AB164" i="7"/>
  <c r="AL164" i="7"/>
  <c r="Z164" i="7"/>
  <c r="Y164" i="7"/>
  <c r="AM164" i="7"/>
  <c r="AA164" i="7"/>
  <c r="AA163" i="7"/>
  <c r="AL163" i="7"/>
  <c r="Z163" i="7"/>
  <c r="AM163" i="7"/>
  <c r="AB163" i="7"/>
  <c r="Y163" i="7"/>
  <c r="Z217" i="7"/>
  <c r="AK217" i="7"/>
  <c r="Y217" i="7"/>
  <c r="AM217" i="7"/>
  <c r="AL217" i="7"/>
  <c r="AA217" i="7"/>
  <c r="AB217" i="7"/>
  <c r="AB187" i="7"/>
  <c r="Z187" i="7"/>
  <c r="AA187" i="7"/>
  <c r="AM187" i="7"/>
  <c r="AL187" i="7"/>
  <c r="AK187" i="7"/>
  <c r="Y187" i="7"/>
  <c r="Z167" i="7"/>
  <c r="AA167" i="7"/>
  <c r="AL167" i="7"/>
  <c r="AB167" i="7"/>
  <c r="AM167" i="7"/>
  <c r="AK167" i="7"/>
  <c r="Y167" i="7"/>
  <c r="AM179" i="7"/>
  <c r="AK179" i="7"/>
  <c r="AL179" i="7"/>
  <c r="Y179" i="7"/>
  <c r="AB179" i="7"/>
  <c r="AA179" i="7"/>
  <c r="Z179" i="7"/>
  <c r="AK186" i="7"/>
  <c r="AA186" i="7"/>
  <c r="Y186" i="7"/>
  <c r="AM186" i="7"/>
  <c r="AL186" i="7"/>
  <c r="AB186" i="7"/>
  <c r="Z186" i="7"/>
  <c r="AJ179" i="7"/>
  <c r="AJ214" i="7"/>
  <c r="AM209" i="7"/>
  <c r="AA209" i="7"/>
  <c r="Z209" i="7"/>
  <c r="AB209" i="7"/>
  <c r="AL209" i="7"/>
  <c r="Y209" i="7"/>
  <c r="AK209" i="7"/>
  <c r="Z189" i="7"/>
  <c r="Y189" i="7"/>
  <c r="AL189" i="7"/>
  <c r="AB189" i="7"/>
  <c r="AA189" i="7"/>
  <c r="AM189" i="7"/>
  <c r="AK189" i="7"/>
  <c r="Z200" i="7"/>
  <c r="AB200" i="7"/>
  <c r="Y200" i="7"/>
  <c r="AM200" i="7"/>
  <c r="AA200" i="7"/>
  <c r="AK207" i="7"/>
  <c r="AL207" i="7"/>
  <c r="AM207" i="7"/>
  <c r="AA207" i="7"/>
  <c r="Z207" i="7"/>
  <c r="AB207" i="7"/>
  <c r="Y207" i="7"/>
  <c r="AA227" i="7"/>
  <c r="AB227" i="7"/>
  <c r="AK227" i="7"/>
  <c r="AL227" i="7"/>
  <c r="AM227" i="7"/>
  <c r="Y227" i="7"/>
  <c r="Z227" i="7"/>
  <c r="AB211" i="7"/>
  <c r="Z211" i="7"/>
  <c r="AL211" i="7"/>
  <c r="AA211" i="7"/>
  <c r="Y211" i="7"/>
  <c r="AM211" i="7"/>
  <c r="AK211" i="7"/>
  <c r="AK236" i="7"/>
  <c r="AL236" i="7"/>
  <c r="AM236" i="7"/>
  <c r="Y236" i="7"/>
  <c r="T123" i="1" s="1"/>
  <c r="Z236" i="7"/>
  <c r="U123" i="1" s="1"/>
  <c r="AA236" i="7"/>
  <c r="V123" i="1" s="1"/>
  <c r="AB236" i="7"/>
  <c r="Z192" i="7"/>
  <c r="AL192" i="7"/>
  <c r="Y192" i="7"/>
  <c r="AK192" i="7"/>
  <c r="AM192" i="7"/>
  <c r="AA192" i="7"/>
  <c r="AB192" i="7"/>
  <c r="AK174" i="7"/>
  <c r="Z174" i="7"/>
  <c r="Y174" i="7"/>
  <c r="AM174" i="7"/>
  <c r="AB174" i="7"/>
  <c r="AA174" i="7"/>
  <c r="AL174" i="7"/>
  <c r="Z177" i="7"/>
  <c r="AM177" i="7"/>
  <c r="AB177" i="7"/>
  <c r="AA177" i="7"/>
  <c r="AL177" i="7"/>
  <c r="Y177" i="7"/>
  <c r="AK177" i="7"/>
  <c r="AJ242" i="7"/>
  <c r="BE279" i="7" l="1"/>
  <c r="IJ265" i="7"/>
  <c r="FS265" i="7"/>
  <c r="JG265" i="7"/>
  <c r="GP265" i="7"/>
  <c r="LA265" i="7"/>
  <c r="EV265" i="7"/>
  <c r="KD265" i="7"/>
  <c r="LA263" i="7"/>
  <c r="IJ263" i="7"/>
  <c r="JG263" i="7"/>
  <c r="KD263" i="7"/>
  <c r="EV263" i="7"/>
  <c r="GP263" i="7"/>
  <c r="FS263" i="7"/>
  <c r="LA254" i="7"/>
  <c r="FS254" i="7"/>
  <c r="IJ254" i="7"/>
  <c r="KD254" i="7"/>
  <c r="GP254" i="7"/>
  <c r="JG254" i="7"/>
  <c r="EV254" i="7"/>
  <c r="GP257" i="7"/>
  <c r="EV257" i="7"/>
  <c r="KD257" i="7"/>
  <c r="LA257" i="7"/>
  <c r="FS257" i="7"/>
  <c r="JG257" i="7"/>
  <c r="IJ257" i="7"/>
  <c r="EV218" i="7"/>
  <c r="HM218" i="7"/>
  <c r="IJ218" i="7"/>
  <c r="GP218" i="7"/>
  <c r="FS218" i="7"/>
  <c r="LA218" i="7"/>
  <c r="JG218" i="7"/>
  <c r="KD218" i="7"/>
  <c r="EV224" i="7"/>
  <c r="JG224" i="7"/>
  <c r="IJ224" i="7"/>
  <c r="LA224" i="7"/>
  <c r="KD224" i="7"/>
  <c r="FS224" i="7"/>
  <c r="GP224" i="7"/>
  <c r="GP219" i="7"/>
  <c r="IJ219" i="7"/>
  <c r="KD219" i="7"/>
  <c r="EV219" i="7"/>
  <c r="FS219" i="7"/>
  <c r="JG219" i="7"/>
  <c r="LA219" i="7"/>
  <c r="HM219" i="7"/>
  <c r="BG269" i="7"/>
  <c r="M16" i="2" s="1"/>
  <c r="IJ231" i="7"/>
  <c r="LA231" i="7"/>
  <c r="KD231" i="7"/>
  <c r="FS231" i="7"/>
  <c r="GP231" i="7"/>
  <c r="JG231" i="7"/>
  <c r="EV231" i="7"/>
  <c r="EV212" i="7"/>
  <c r="FS212" i="7"/>
  <c r="JG212" i="7"/>
  <c r="LA212" i="7"/>
  <c r="IJ212" i="7"/>
  <c r="HM212" i="7"/>
  <c r="KD212" i="7"/>
  <c r="GP212" i="7"/>
  <c r="LA162" i="7"/>
  <c r="JG162" i="7"/>
  <c r="GP162" i="7"/>
  <c r="IJ162" i="7"/>
  <c r="EV162" i="7"/>
  <c r="FS162" i="7"/>
  <c r="HM162" i="7"/>
  <c r="KD162" i="7"/>
  <c r="HM161" i="7"/>
  <c r="EV161" i="7"/>
  <c r="GP161" i="7"/>
  <c r="KD161" i="7"/>
  <c r="IJ161" i="7"/>
  <c r="JG161" i="7"/>
  <c r="LA161" i="7"/>
  <c r="FS161" i="7"/>
  <c r="KD249" i="7"/>
  <c r="GP249" i="7"/>
  <c r="JG249" i="7"/>
  <c r="EV249" i="7"/>
  <c r="FS249" i="7"/>
  <c r="LA249" i="7"/>
  <c r="IJ249" i="7"/>
  <c r="GP204" i="7"/>
  <c r="KD204" i="7"/>
  <c r="EV204" i="7"/>
  <c r="LA204" i="7"/>
  <c r="JG204" i="7"/>
  <c r="IJ204" i="7"/>
  <c r="FS204" i="7"/>
  <c r="HM204" i="7"/>
  <c r="AK224" i="7"/>
  <c r="EV260" i="7"/>
  <c r="IJ260" i="7"/>
  <c r="GP260" i="7"/>
  <c r="LA260" i="7"/>
  <c r="KD260" i="7"/>
  <c r="JG260" i="7"/>
  <c r="FS260" i="7"/>
  <c r="M15" i="2"/>
  <c r="DY231" i="7"/>
  <c r="DY162" i="7"/>
  <c r="DY204" i="7"/>
  <c r="DY260" i="7"/>
  <c r="DY249" i="7"/>
  <c r="DY224" i="7"/>
  <c r="DY265" i="7"/>
  <c r="DY263" i="7"/>
  <c r="DY254" i="7"/>
  <c r="DY257" i="7"/>
  <c r="DY218" i="7"/>
  <c r="DY219" i="7"/>
  <c r="DY212" i="7"/>
  <c r="DY161" i="7"/>
  <c r="J15" i="2"/>
  <c r="J4" i="2" s="1"/>
  <c r="X72" i="2" s="1"/>
  <c r="K15" i="2"/>
  <c r="DA269" i="7"/>
  <c r="DA270" i="7" s="1"/>
  <c r="CD269" i="7"/>
  <c r="CD270" i="7" s="1"/>
  <c r="B15" i="2"/>
  <c r="DB231" i="7"/>
  <c r="CE231" i="7"/>
  <c r="DB162" i="7"/>
  <c r="CE162" i="7"/>
  <c r="BH204" i="7"/>
  <c r="DB204" i="7"/>
  <c r="CE204" i="7"/>
  <c r="DB260" i="7"/>
  <c r="CE260" i="7"/>
  <c r="DB249" i="7"/>
  <c r="CE249" i="7"/>
  <c r="DB224" i="7"/>
  <c r="CE224" i="7"/>
  <c r="DB265" i="7"/>
  <c r="CE265" i="7"/>
  <c r="DB263" i="7"/>
  <c r="CE263" i="7"/>
  <c r="DB254" i="7"/>
  <c r="CE254" i="7"/>
  <c r="DB257" i="7"/>
  <c r="CE257" i="7"/>
  <c r="DB218" i="7"/>
  <c r="CE218" i="7"/>
  <c r="DB219" i="7"/>
  <c r="CE219" i="7"/>
  <c r="DB212" i="7"/>
  <c r="CE212" i="7"/>
  <c r="BH161" i="7"/>
  <c r="DB161" i="7"/>
  <c r="CE161" i="7"/>
  <c r="AL269" i="7"/>
  <c r="O5" i="1" s="1"/>
  <c r="AM272" i="7"/>
  <c r="P8" i="1" s="1"/>
  <c r="AL273" i="7"/>
  <c r="AM273" i="7"/>
  <c r="P11" i="1" s="1"/>
  <c r="F45" i="1"/>
  <c r="F44" i="1"/>
  <c r="U10" i="5"/>
  <c r="U10" i="21"/>
  <c r="U9" i="5"/>
  <c r="U9" i="21"/>
  <c r="U6" i="5"/>
  <c r="U6" i="21"/>
  <c r="U5" i="5"/>
  <c r="U5" i="21"/>
  <c r="U4" i="5"/>
  <c r="U4" i="21"/>
  <c r="U7" i="5"/>
  <c r="U7" i="21"/>
  <c r="U8" i="5"/>
  <c r="U8" i="21"/>
  <c r="U11" i="5"/>
  <c r="U11" i="21"/>
  <c r="F43" i="1"/>
  <c r="F41" i="1"/>
  <c r="F28" i="1"/>
  <c r="F16" i="10" s="1"/>
  <c r="J3" i="2"/>
  <c r="J10" i="2"/>
  <c r="J6" i="2"/>
  <c r="J5" i="2"/>
  <c r="J9" i="2"/>
  <c r="G10" i="2"/>
  <c r="G9" i="2"/>
  <c r="G8" i="2"/>
  <c r="G7" i="2"/>
  <c r="G6" i="2"/>
  <c r="G5" i="2"/>
  <c r="G4" i="2"/>
  <c r="G3" i="2"/>
  <c r="H10" i="2"/>
  <c r="H9" i="2"/>
  <c r="H8" i="2"/>
  <c r="H7" i="2"/>
  <c r="H6" i="2"/>
  <c r="H5" i="2"/>
  <c r="H4" i="2"/>
  <c r="H3" i="2"/>
  <c r="I10" i="2"/>
  <c r="I9" i="2"/>
  <c r="I8" i="2"/>
  <c r="I7" i="2"/>
  <c r="I6" i="2"/>
  <c r="I5" i="2"/>
  <c r="I4" i="2"/>
  <c r="I3" i="2"/>
  <c r="L5" i="2"/>
  <c r="L10" i="2"/>
  <c r="L9" i="2"/>
  <c r="L6" i="2"/>
  <c r="L4" i="2"/>
  <c r="Z72" i="2" s="1"/>
  <c r="L3" i="2"/>
  <c r="L8" i="2"/>
  <c r="L7" i="2"/>
  <c r="J45" i="1"/>
  <c r="J44" i="1"/>
  <c r="K44" i="1"/>
  <c r="K45" i="1"/>
  <c r="AA5" i="5"/>
  <c r="AA6" i="5"/>
  <c r="AA7" i="5"/>
  <c r="AA8" i="5"/>
  <c r="AA9" i="5"/>
  <c r="AA10" i="5"/>
  <c r="AA11" i="5"/>
  <c r="AA4" i="5"/>
  <c r="AA11" i="21"/>
  <c r="AA5" i="21"/>
  <c r="AA6" i="21"/>
  <c r="AA7" i="21"/>
  <c r="AA8" i="21"/>
  <c r="AA9" i="21"/>
  <c r="AA10" i="21"/>
  <c r="AA4" i="21"/>
  <c r="L45" i="1"/>
  <c r="L44" i="1"/>
  <c r="G44" i="1"/>
  <c r="G45" i="1"/>
  <c r="V4" i="5"/>
  <c r="V4" i="21"/>
  <c r="V5" i="5"/>
  <c r="V5" i="21"/>
  <c r="V6" i="5"/>
  <c r="V6" i="21"/>
  <c r="V9" i="5"/>
  <c r="V9" i="21"/>
  <c r="V10" i="5"/>
  <c r="V10" i="21"/>
  <c r="V11" i="5"/>
  <c r="V11" i="21"/>
  <c r="V8" i="5"/>
  <c r="V8" i="21"/>
  <c r="V7" i="5"/>
  <c r="V7" i="21"/>
  <c r="H45" i="1"/>
  <c r="H44" i="1"/>
  <c r="W10" i="5"/>
  <c r="W10" i="21"/>
  <c r="W9" i="5"/>
  <c r="W9" i="21"/>
  <c r="W6" i="5"/>
  <c r="W6" i="21"/>
  <c r="W5" i="5"/>
  <c r="W5" i="21"/>
  <c r="W4" i="5"/>
  <c r="W4" i="21"/>
  <c r="W7" i="5"/>
  <c r="W7" i="21"/>
  <c r="W8" i="5"/>
  <c r="W8" i="21"/>
  <c r="W11" i="5"/>
  <c r="W11" i="21"/>
  <c r="I44" i="1"/>
  <c r="I45" i="1"/>
  <c r="X4" i="5"/>
  <c r="X4" i="21"/>
  <c r="X5" i="5"/>
  <c r="X5" i="21"/>
  <c r="X6" i="5"/>
  <c r="X6" i="21"/>
  <c r="X9" i="5"/>
  <c r="X9" i="21"/>
  <c r="X10" i="5"/>
  <c r="X10" i="21"/>
  <c r="X11" i="5"/>
  <c r="X11" i="21"/>
  <c r="X8" i="5"/>
  <c r="X8" i="21"/>
  <c r="X7" i="5"/>
  <c r="X7" i="21"/>
  <c r="J8" i="2"/>
  <c r="J28" i="1"/>
  <c r="J43" i="1"/>
  <c r="J41" i="1"/>
  <c r="J42" i="1" s="1"/>
  <c r="K28" i="1"/>
  <c r="K43" i="1"/>
  <c r="K41" i="1"/>
  <c r="K42" i="1" s="1"/>
  <c r="G43" i="1"/>
  <c r="G41" i="1"/>
  <c r="G28" i="1"/>
  <c r="H43" i="1"/>
  <c r="H41" i="1"/>
  <c r="H28" i="1"/>
  <c r="I43" i="1"/>
  <c r="I41" i="1"/>
  <c r="I28" i="1"/>
  <c r="L28" i="1"/>
  <c r="L43" i="1"/>
  <c r="L41" i="1"/>
  <c r="N120" i="1"/>
  <c r="AJ29" i="2"/>
  <c r="N29" i="2"/>
  <c r="BH231" i="7"/>
  <c r="BH162" i="7"/>
  <c r="AK162" i="7"/>
  <c r="AK270" i="7" s="1"/>
  <c r="N6" i="1" s="1"/>
  <c r="N147" i="1"/>
  <c r="AJ56" i="2"/>
  <c r="N56" i="2"/>
  <c r="BH260" i="7"/>
  <c r="AK260" i="7"/>
  <c r="N136" i="1"/>
  <c r="AK249" i="7"/>
  <c r="BH249" i="7"/>
  <c r="N45" i="2"/>
  <c r="N113" i="1"/>
  <c r="N22" i="2"/>
  <c r="BH224" i="7"/>
  <c r="N152" i="1"/>
  <c r="AJ61" i="2"/>
  <c r="BH265" i="7"/>
  <c r="N61" i="2"/>
  <c r="AK265" i="7"/>
  <c r="N59" i="2"/>
  <c r="BH263" i="7"/>
  <c r="N150" i="1"/>
  <c r="AJ59" i="2"/>
  <c r="AK263" i="7"/>
  <c r="N141" i="1"/>
  <c r="AJ50" i="2"/>
  <c r="N50" i="2"/>
  <c r="BH254" i="7"/>
  <c r="N144" i="1"/>
  <c r="AJ53" i="2"/>
  <c r="BH257" i="7"/>
  <c r="N53" i="2"/>
  <c r="AK257" i="7"/>
  <c r="BH218" i="7"/>
  <c r="AK218" i="7"/>
  <c r="BH219" i="7"/>
  <c r="AK219" i="7"/>
  <c r="AK212" i="7"/>
  <c r="BH212" i="7"/>
  <c r="AK272" i="7"/>
  <c r="N8" i="1" s="1"/>
  <c r="AK269" i="7"/>
  <c r="N5" i="1" s="1"/>
  <c r="N40" i="1" s="1"/>
  <c r="O40" i="1"/>
  <c r="O43" i="1"/>
  <c r="O11" i="1"/>
  <c r="AL272" i="7"/>
  <c r="O8" i="1" s="1"/>
  <c r="AJ273" i="7"/>
  <c r="M11" i="1" s="1"/>
  <c r="AJ272" i="7"/>
  <c r="M8" i="1" s="1"/>
  <c r="M62" i="2"/>
  <c r="M50" i="1"/>
  <c r="K50" i="1"/>
  <c r="P50" i="1"/>
  <c r="O50" i="1"/>
  <c r="AA273" i="7"/>
  <c r="D11" i="1" s="1"/>
  <c r="AI62" i="2"/>
  <c r="M17" i="2"/>
  <c r="BE277" i="7" s="1"/>
  <c r="BE280" i="7" s="1"/>
  <c r="V15" i="2"/>
  <c r="V7" i="2" s="1"/>
  <c r="U15" i="2"/>
  <c r="U9" i="2" s="1"/>
  <c r="T15" i="2"/>
  <c r="T5" i="2" s="1"/>
  <c r="S15" i="2"/>
  <c r="S5" i="2" s="1"/>
  <c r="R15" i="2"/>
  <c r="R10" i="2" s="1"/>
  <c r="Q15" i="2"/>
  <c r="Q10" i="2" s="1"/>
  <c r="T116" i="1"/>
  <c r="T115" i="1"/>
  <c r="V139" i="1"/>
  <c r="T139" i="1"/>
  <c r="U139" i="1"/>
  <c r="V124" i="1"/>
  <c r="U124" i="1"/>
  <c r="T124" i="1"/>
  <c r="V113" i="1"/>
  <c r="V130" i="1"/>
  <c r="Y273" i="7"/>
  <c r="U142" i="1"/>
  <c r="T142" i="1"/>
  <c r="V136" i="1"/>
  <c r="V142" i="1"/>
  <c r="T131" i="1"/>
  <c r="T136" i="1"/>
  <c r="U136" i="1"/>
  <c r="T118" i="1"/>
  <c r="T138" i="1"/>
  <c r="U138" i="1"/>
  <c r="V141" i="1"/>
  <c r="T140" i="1"/>
  <c r="T141" i="1"/>
  <c r="U140" i="1"/>
  <c r="U141" i="1"/>
  <c r="V140" i="1"/>
  <c r="U17" i="2"/>
  <c r="V17" i="2"/>
  <c r="U132" i="1"/>
  <c r="V132" i="1"/>
  <c r="V138" i="1"/>
  <c r="T132" i="1"/>
  <c r="U131" i="1"/>
  <c r="V131" i="1"/>
  <c r="U18" i="2"/>
  <c r="V18" i="2"/>
  <c r="P15" i="2"/>
  <c r="P10" i="2" s="1"/>
  <c r="Z270" i="7"/>
  <c r="C6" i="1" s="1"/>
  <c r="AA270" i="7"/>
  <c r="D6" i="1" s="1"/>
  <c r="AB270" i="7"/>
  <c r="E6" i="1" s="1"/>
  <c r="Z269" i="7"/>
  <c r="C5" i="1" s="1"/>
  <c r="AA269" i="7"/>
  <c r="D5" i="1" s="1"/>
  <c r="AB269" i="7"/>
  <c r="E5" i="1" s="1"/>
  <c r="V44" i="1"/>
  <c r="V45" i="1"/>
  <c r="V46" i="1" s="1"/>
  <c r="B50" i="1"/>
  <c r="R50" i="1"/>
  <c r="Q50" i="1"/>
  <c r="S50" i="1"/>
  <c r="Z273" i="7"/>
  <c r="C11" i="1" s="1"/>
  <c r="AB273" i="7"/>
  <c r="E11" i="1" s="1"/>
  <c r="U112" i="1"/>
  <c r="T112" i="1"/>
  <c r="T128" i="1"/>
  <c r="U114" i="1"/>
  <c r="T129" i="1"/>
  <c r="U115" i="1"/>
  <c r="T114" i="1"/>
  <c r="V115" i="1"/>
  <c r="U120" i="1"/>
  <c r="U113" i="1"/>
  <c r="V119" i="1"/>
  <c r="U116" i="1"/>
  <c r="U128" i="1"/>
  <c r="U130" i="1"/>
  <c r="T130" i="1"/>
  <c r="V114" i="1"/>
  <c r="V128" i="1"/>
  <c r="T113" i="1"/>
  <c r="U129" i="1"/>
  <c r="T119" i="1"/>
  <c r="V120" i="1"/>
  <c r="V129" i="1"/>
  <c r="U119" i="1"/>
  <c r="V112" i="1"/>
  <c r="T133" i="1"/>
  <c r="U137" i="1"/>
  <c r="T137" i="1"/>
  <c r="V133" i="1"/>
  <c r="T125" i="1"/>
  <c r="U125" i="1"/>
  <c r="U118" i="1"/>
  <c r="V116" i="1"/>
  <c r="U133" i="1"/>
  <c r="D50" i="1"/>
  <c r="V137" i="1"/>
  <c r="T120" i="1"/>
  <c r="V125" i="1"/>
  <c r="AB272" i="7"/>
  <c r="E8" i="1" s="1"/>
  <c r="AA272" i="7"/>
  <c r="D8" i="1" s="1"/>
  <c r="Z272" i="7"/>
  <c r="C8" i="1" s="1"/>
  <c r="Y272" i="7"/>
  <c r="B8" i="1" s="1"/>
  <c r="AK273" i="7" l="1"/>
  <c r="N11" i="1" s="1"/>
  <c r="N15" i="2"/>
  <c r="N5" i="2" s="1"/>
  <c r="K4" i="2"/>
  <c r="Y72" i="2" s="1"/>
  <c r="AI63" i="2"/>
  <c r="M64" i="2"/>
  <c r="BE281" i="7"/>
  <c r="K9" i="2"/>
  <c r="N41" i="1"/>
  <c r="BG4" i="21" s="1"/>
  <c r="N43" i="1"/>
  <c r="ES3" i="5" s="1"/>
  <c r="FH3" i="5" s="1"/>
  <c r="K5" i="2"/>
  <c r="K6" i="2"/>
  <c r="K10" i="2"/>
  <c r="K3" i="2"/>
  <c r="L67" i="2"/>
  <c r="L13" i="2"/>
  <c r="I13" i="2"/>
  <c r="I67" i="2"/>
  <c r="H13" i="2"/>
  <c r="H67" i="2"/>
  <c r="G13" i="2"/>
  <c r="G67" i="2"/>
  <c r="K67" i="2"/>
  <c r="K13" i="2"/>
  <c r="J13" i="2"/>
  <c r="J67" i="2"/>
  <c r="M5" i="2"/>
  <c r="M4" i="2"/>
  <c r="CD271" i="7"/>
  <c r="DB269" i="7"/>
  <c r="DB270" i="7" s="1"/>
  <c r="CE269" i="7"/>
  <c r="CE270" i="7" s="1"/>
  <c r="AC4" i="5"/>
  <c r="N45" i="1"/>
  <c r="L42" i="1"/>
  <c r="BE4" i="5"/>
  <c r="BE4" i="21"/>
  <c r="EQ3" i="5"/>
  <c r="FF3" i="5" s="1"/>
  <c r="L3" i="5" s="1"/>
  <c r="EQ3" i="21"/>
  <c r="FF3" i="21" s="1"/>
  <c r="L3" i="21" s="1"/>
  <c r="I42" i="1"/>
  <c r="BB4" i="5"/>
  <c r="BB4" i="21"/>
  <c r="EN3" i="5"/>
  <c r="FC3" i="5" s="1"/>
  <c r="I3" i="5" s="1"/>
  <c r="EN3" i="21"/>
  <c r="FC3" i="21" s="1"/>
  <c r="I3" i="21" s="1"/>
  <c r="BA4" i="5"/>
  <c r="BA4" i="21"/>
  <c r="H42" i="1"/>
  <c r="EM3" i="5"/>
  <c r="FB3" i="5" s="1"/>
  <c r="H3" i="5" s="1"/>
  <c r="EM3" i="21"/>
  <c r="FB3" i="21" s="1"/>
  <c r="H3" i="21" s="1"/>
  <c r="G42" i="1"/>
  <c r="AZ4" i="5"/>
  <c r="AZ4" i="21"/>
  <c r="EL3" i="5"/>
  <c r="FA3" i="5" s="1"/>
  <c r="G3" i="5" s="1"/>
  <c r="EL3" i="21"/>
  <c r="FA3" i="21" s="1"/>
  <c r="G3" i="21" s="1"/>
  <c r="F42" i="1"/>
  <c r="AY4" i="5"/>
  <c r="AY4" i="21"/>
  <c r="EK3" i="5"/>
  <c r="EZ3" i="5" s="1"/>
  <c r="F3" i="5" s="1"/>
  <c r="EK3" i="21"/>
  <c r="EZ3" i="21" s="1"/>
  <c r="F3" i="21" s="1"/>
  <c r="F15" i="2"/>
  <c r="F8" i="2" s="1"/>
  <c r="E15" i="2"/>
  <c r="E5" i="2" s="1"/>
  <c r="D15" i="2"/>
  <c r="D5" i="2" s="1"/>
  <c r="N17" i="2"/>
  <c r="N62" i="2"/>
  <c r="N3" i="2" s="1"/>
  <c r="N50" i="1"/>
  <c r="BH269" i="7"/>
  <c r="N16" i="2" s="1"/>
  <c r="N9" i="2" s="1"/>
  <c r="AJ62" i="2"/>
  <c r="AJ63" i="2" s="1"/>
  <c r="N18" i="2"/>
  <c r="O45" i="1"/>
  <c r="O44" i="1"/>
  <c r="C15" i="2"/>
  <c r="C3" i="2" s="1"/>
  <c r="AC5" i="5"/>
  <c r="AC6" i="5"/>
  <c r="AC7" i="5"/>
  <c r="AC8" i="5"/>
  <c r="AC9" i="5"/>
  <c r="AC10" i="5"/>
  <c r="AC11" i="5"/>
  <c r="AC5" i="21"/>
  <c r="AC6" i="21"/>
  <c r="AC7" i="21"/>
  <c r="AC8" i="21"/>
  <c r="AC9" i="21"/>
  <c r="AC10" i="21"/>
  <c r="AC11" i="21"/>
  <c r="AC4" i="21"/>
  <c r="N44" i="1"/>
  <c r="BG4" i="5"/>
  <c r="C50" i="1"/>
  <c r="E50" i="1"/>
  <c r="J50" i="1"/>
  <c r="M10" i="2"/>
  <c r="M3" i="2"/>
  <c r="U5" i="2"/>
  <c r="R4" i="2"/>
  <c r="R3" i="2"/>
  <c r="V5" i="2"/>
  <c r="V9" i="2"/>
  <c r="V10" i="2"/>
  <c r="U10" i="2"/>
  <c r="P6" i="2"/>
  <c r="M6" i="2"/>
  <c r="V8" i="2"/>
  <c r="V6" i="2"/>
  <c r="Q8" i="2"/>
  <c r="Q6" i="2"/>
  <c r="R8" i="2"/>
  <c r="R6" i="2"/>
  <c r="S7" i="2"/>
  <c r="T7" i="2"/>
  <c r="U7" i="2"/>
  <c r="U8" i="2"/>
  <c r="U6" i="2"/>
  <c r="Q5" i="2"/>
  <c r="Q7" i="2"/>
  <c r="Q9" i="2"/>
  <c r="Q3" i="2"/>
  <c r="Q4" i="2"/>
  <c r="R7" i="2"/>
  <c r="R9" i="2"/>
  <c r="R5" i="2"/>
  <c r="P4" i="2"/>
  <c r="P5" i="2"/>
  <c r="P9" i="2"/>
  <c r="P3" i="2"/>
  <c r="M9" i="2"/>
  <c r="T9" i="2"/>
  <c r="T17" i="2"/>
  <c r="S9" i="2"/>
  <c r="S17" i="2"/>
  <c r="T18" i="2"/>
  <c r="S18" i="2"/>
  <c r="S3" i="2"/>
  <c r="T3" i="2"/>
  <c r="V50" i="1"/>
  <c r="T50" i="1"/>
  <c r="U50" i="1"/>
  <c r="Z268" i="7"/>
  <c r="C4" i="1" s="1"/>
  <c r="AB268" i="7"/>
  <c r="E4" i="1" s="1"/>
  <c r="AA268" i="7"/>
  <c r="D4" i="1" s="1"/>
  <c r="Y268" i="7"/>
  <c r="B4" i="1" s="1"/>
  <c r="B28" i="1" s="1"/>
  <c r="B16" i="10" s="1"/>
  <c r="B11" i="1"/>
  <c r="C5" i="2" l="1"/>
  <c r="ES3" i="21"/>
  <c r="FH3" i="21" s="1"/>
  <c r="N42" i="1"/>
  <c r="AR9" i="5" s="1"/>
  <c r="C6" i="2"/>
  <c r="C9" i="2"/>
  <c r="E6" i="2"/>
  <c r="F9" i="2"/>
  <c r="D6" i="2"/>
  <c r="E9" i="2"/>
  <c r="N4" i="2"/>
  <c r="N6" i="2"/>
  <c r="D9" i="2"/>
  <c r="BG274" i="7"/>
  <c r="BG279" i="7"/>
  <c r="BG275" i="7"/>
  <c r="BG276" i="7"/>
  <c r="BG278" i="7"/>
  <c r="N10" i="2"/>
  <c r="BG277" i="7"/>
  <c r="BE283" i="7"/>
  <c r="BG280" i="7"/>
  <c r="N13" i="2"/>
  <c r="N67" i="2"/>
  <c r="M13" i="2"/>
  <c r="M67" i="2"/>
  <c r="N64" i="2"/>
  <c r="CE271" i="7"/>
  <c r="AJ5" i="5"/>
  <c r="AJ6" i="5"/>
  <c r="AJ7" i="5"/>
  <c r="AJ8" i="5"/>
  <c r="AJ9" i="5"/>
  <c r="AJ10" i="5"/>
  <c r="AJ11" i="5"/>
  <c r="AJ12" i="5"/>
  <c r="AJ13" i="5"/>
  <c r="AJ4" i="5"/>
  <c r="BN4" i="5" s="1"/>
  <c r="AJ5" i="21"/>
  <c r="AJ6" i="21"/>
  <c r="AJ7" i="21"/>
  <c r="AJ8" i="21"/>
  <c r="AJ9" i="21"/>
  <c r="AJ10" i="21"/>
  <c r="AJ11" i="21"/>
  <c r="AJ12" i="21"/>
  <c r="AJ13" i="21"/>
  <c r="AJ4" i="21"/>
  <c r="BN4" i="21" s="1"/>
  <c r="AK5" i="5"/>
  <c r="AK6" i="5"/>
  <c r="AK7" i="5"/>
  <c r="AK8" i="5"/>
  <c r="AK9" i="5"/>
  <c r="AK10" i="5"/>
  <c r="AK11" i="5"/>
  <c r="AK12" i="5"/>
  <c r="AK13" i="5"/>
  <c r="AK4" i="5"/>
  <c r="BO4" i="5" s="1"/>
  <c r="AK5" i="21"/>
  <c r="AK6" i="21"/>
  <c r="AK7" i="21"/>
  <c r="AK8" i="21"/>
  <c r="AK9" i="21"/>
  <c r="AK10" i="21"/>
  <c r="AK11" i="21"/>
  <c r="AK12" i="21"/>
  <c r="AK13" i="21"/>
  <c r="AK4" i="21"/>
  <c r="BO4" i="21" s="1"/>
  <c r="AL5" i="5"/>
  <c r="AL6" i="5"/>
  <c r="AL7" i="5"/>
  <c r="AL8" i="5"/>
  <c r="AL9" i="5"/>
  <c r="AL10" i="5"/>
  <c r="AL11" i="5"/>
  <c r="AL12" i="5"/>
  <c r="AL13" i="5"/>
  <c r="AL4" i="5"/>
  <c r="BP4" i="5" s="1"/>
  <c r="AL5" i="21"/>
  <c r="AL6" i="21"/>
  <c r="AL7" i="21"/>
  <c r="AL8" i="21"/>
  <c r="AL9" i="21"/>
  <c r="AL10" i="21"/>
  <c r="AL11" i="21"/>
  <c r="AL12" i="21"/>
  <c r="AL13" i="21"/>
  <c r="AL4" i="21"/>
  <c r="BP4" i="21" s="1"/>
  <c r="AM5" i="5"/>
  <c r="AM6" i="5"/>
  <c r="AM7" i="5"/>
  <c r="AM8" i="5"/>
  <c r="AM9" i="5"/>
  <c r="AM10" i="5"/>
  <c r="AM11" i="5"/>
  <c r="AM12" i="5"/>
  <c r="AM13" i="5"/>
  <c r="AM4" i="5"/>
  <c r="BQ4" i="5" s="1"/>
  <c r="AM5" i="21"/>
  <c r="AM6" i="21"/>
  <c r="AM7" i="21"/>
  <c r="AM8" i="21"/>
  <c r="AM9" i="21"/>
  <c r="AM10" i="21"/>
  <c r="AM11" i="21"/>
  <c r="AM12" i="21"/>
  <c r="AM13" i="21"/>
  <c r="AM4" i="21"/>
  <c r="BQ4" i="21" s="1"/>
  <c r="AP5" i="5"/>
  <c r="AP6" i="5"/>
  <c r="AP7" i="5"/>
  <c r="AP8" i="5"/>
  <c r="AP9" i="5"/>
  <c r="AP10" i="5"/>
  <c r="AP11" i="5"/>
  <c r="AP12" i="5"/>
  <c r="AP13" i="5"/>
  <c r="AP4" i="5"/>
  <c r="BT4" i="5" s="1"/>
  <c r="AP5" i="21"/>
  <c r="AP6" i="21"/>
  <c r="AP7" i="21"/>
  <c r="AP8" i="21"/>
  <c r="AP9" i="21"/>
  <c r="AP10" i="21"/>
  <c r="AP11" i="21"/>
  <c r="AP12" i="21"/>
  <c r="AP13" i="21"/>
  <c r="AP4" i="21"/>
  <c r="BT4" i="21" s="1"/>
  <c r="E3" i="2"/>
  <c r="E4" i="2"/>
  <c r="E10" i="2"/>
  <c r="F7" i="2"/>
  <c r="F5" i="2"/>
  <c r="F3" i="2"/>
  <c r="F6" i="2"/>
  <c r="F4" i="2"/>
  <c r="F10" i="2"/>
  <c r="D3" i="2"/>
  <c r="D4" i="2"/>
  <c r="D10" i="2"/>
  <c r="C4" i="2"/>
  <c r="W72" i="2" s="1"/>
  <c r="C10" i="2"/>
  <c r="AR5" i="5"/>
  <c r="AR6" i="5"/>
  <c r="AR7" i="5"/>
  <c r="AR8" i="5"/>
  <c r="AR10" i="5"/>
  <c r="AR11" i="5"/>
  <c r="AR12" i="5"/>
  <c r="AR13" i="5"/>
  <c r="AR4" i="5"/>
  <c r="BV4" i="5" s="1"/>
  <c r="AR5" i="21"/>
  <c r="AR6" i="21"/>
  <c r="AR7" i="21"/>
  <c r="AR8" i="21"/>
  <c r="AR9" i="21"/>
  <c r="AR10" i="21"/>
  <c r="AR11" i="21"/>
  <c r="AR12" i="21"/>
  <c r="AR13" i="21"/>
  <c r="AR4" i="21"/>
  <c r="BV4" i="21" s="1"/>
  <c r="K16" i="10"/>
  <c r="C7" i="2"/>
  <c r="C8" i="2"/>
  <c r="P7" i="2"/>
  <c r="P8" i="2"/>
  <c r="N7" i="2"/>
  <c r="N8" i="2"/>
  <c r="M7" i="2"/>
  <c r="M8" i="2"/>
  <c r="K7" i="2"/>
  <c r="K8" i="2"/>
  <c r="D7" i="2"/>
  <c r="D8" i="2"/>
  <c r="J7" i="2"/>
  <c r="E7" i="2"/>
  <c r="E8" i="2"/>
  <c r="S10" i="2"/>
  <c r="T10" i="2"/>
  <c r="S8" i="2"/>
  <c r="S6" i="2"/>
  <c r="T8" i="2"/>
  <c r="T6" i="2"/>
  <c r="V3" i="2"/>
  <c r="V4" i="2"/>
  <c r="U3" i="2"/>
  <c r="U4" i="2"/>
  <c r="S4" i="2"/>
  <c r="T4" i="2"/>
  <c r="Q28" i="1"/>
  <c r="L16" i="10" s="1"/>
  <c r="D28" i="1"/>
  <c r="E28" i="1"/>
  <c r="C28" i="1"/>
  <c r="CN4"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C13" i="2" l="1"/>
  <c r="C67" i="2"/>
  <c r="D13" i="2"/>
  <c r="D67" i="2"/>
  <c r="F13" i="2"/>
  <c r="F67" i="2"/>
  <c r="E13" i="2"/>
  <c r="E67" i="2"/>
  <c r="BE5" i="21"/>
  <c r="BT5" i="21" s="1"/>
  <c r="BE5" i="5"/>
  <c r="BT5" i="5" s="1"/>
  <c r="BB5" i="21"/>
  <c r="BQ5" i="21"/>
  <c r="BB5" i="5"/>
  <c r="BQ5" i="5" s="1"/>
  <c r="BA5" i="21"/>
  <c r="BP5" i="21"/>
  <c r="BA5" i="5"/>
  <c r="BP5" i="5"/>
  <c r="AZ5" i="21"/>
  <c r="BO5" i="21" s="1"/>
  <c r="AZ5" i="5"/>
  <c r="BO5" i="5" s="1"/>
  <c r="AY5" i="21"/>
  <c r="BN5" i="21" s="1"/>
  <c r="AY5" i="5"/>
  <c r="BN5" i="5" s="1"/>
  <c r="BG5" i="5"/>
  <c r="I16" i="10"/>
  <c r="G16" i="10"/>
  <c r="C16" i="10"/>
  <c r="E16" i="10"/>
  <c r="D16" i="10"/>
  <c r="J16" i="10"/>
  <c r="H16" i="10"/>
  <c r="X195" i="7"/>
  <c r="X197" i="7"/>
  <c r="X193" i="7"/>
  <c r="X269" i="7"/>
  <c r="A5" i="1" s="1"/>
  <c r="X270" i="7"/>
  <c r="A6" i="1" s="1"/>
  <c r="AI193" i="7" l="1"/>
  <c r="AF193" i="7"/>
  <c r="AE193" i="7"/>
  <c r="AD193" i="7"/>
  <c r="AH193" i="7"/>
  <c r="AG193" i="7"/>
  <c r="AJ193" i="7"/>
  <c r="AK193" i="7"/>
  <c r="AI197" i="7"/>
  <c r="AF197" i="7"/>
  <c r="AE197" i="7"/>
  <c r="AD197" i="7"/>
  <c r="AJ197" i="7"/>
  <c r="AH197" i="7"/>
  <c r="AG197" i="7"/>
  <c r="AI195" i="7"/>
  <c r="AF195" i="7"/>
  <c r="AE195" i="7"/>
  <c r="AD195" i="7"/>
  <c r="AH195" i="7"/>
  <c r="AG195" i="7"/>
  <c r="AY6" i="5"/>
  <c r="BN6" i="5"/>
  <c r="AY6" i="21"/>
  <c r="BN6" i="21" s="1"/>
  <c r="AZ6" i="5"/>
  <c r="BO6" i="5" s="1"/>
  <c r="AZ6" i="21"/>
  <c r="BO6" i="21" s="1"/>
  <c r="BA6" i="5"/>
  <c r="BP6" i="5"/>
  <c r="BA6" i="21"/>
  <c r="BP6" i="21"/>
  <c r="BB6" i="5"/>
  <c r="BQ6" i="5"/>
  <c r="BB6" i="21"/>
  <c r="BQ6" i="21" s="1"/>
  <c r="BE6" i="5"/>
  <c r="BT6" i="5" s="1"/>
  <c r="BE6" i="21"/>
  <c r="BT6" i="21" s="1"/>
  <c r="BV5" i="5"/>
  <c r="AC193" i="7"/>
  <c r="AN193" i="7"/>
  <c r="AO193" i="7"/>
  <c r="AP193" i="7"/>
  <c r="AQ193" i="7"/>
  <c r="AR193" i="7"/>
  <c r="AS193" i="7"/>
  <c r="AC197" i="7"/>
  <c r="AN197" i="7"/>
  <c r="AO197" i="7"/>
  <c r="AP197" i="7"/>
  <c r="AQ197" i="7"/>
  <c r="AR197" i="7"/>
  <c r="AS197" i="7"/>
  <c r="AC195" i="7"/>
  <c r="AN195" i="7"/>
  <c r="AO195" i="7"/>
  <c r="AP195" i="7"/>
  <c r="AQ195" i="7"/>
  <c r="AR195" i="7"/>
  <c r="AS195" i="7"/>
  <c r="P40" i="1"/>
  <c r="P41" i="1"/>
  <c r="P43" i="1"/>
  <c r="AA193" i="7"/>
  <c r="Z193" i="7"/>
  <c r="AM193" i="7"/>
  <c r="AB193" i="7"/>
  <c r="Y193" i="7"/>
  <c r="AL193" i="7"/>
  <c r="Y197" i="7"/>
  <c r="AM197" i="7"/>
  <c r="AA197" i="7"/>
  <c r="AB197" i="7"/>
  <c r="Z197" i="7"/>
  <c r="AK197" i="7"/>
  <c r="AL197" i="7"/>
  <c r="AK195" i="7"/>
  <c r="AA195" i="7"/>
  <c r="AM195" i="7"/>
  <c r="AL195" i="7"/>
  <c r="Z195" i="7"/>
  <c r="Y195" i="7"/>
  <c r="AB195" i="7"/>
  <c r="AJ195" i="7"/>
  <c r="M7" i="1" s="1"/>
  <c r="N7" i="1" l="1"/>
  <c r="N46" i="1" s="1"/>
  <c r="P7" i="1"/>
  <c r="BE7" i="21"/>
  <c r="BT7" i="21" s="1"/>
  <c r="BE7" i="5"/>
  <c r="BT7" i="5"/>
  <c r="BB7" i="21"/>
  <c r="BQ7" i="21" s="1"/>
  <c r="BB7" i="5"/>
  <c r="BQ7" i="5" s="1"/>
  <c r="BA7" i="21"/>
  <c r="BP7" i="21" s="1"/>
  <c r="BA7" i="5"/>
  <c r="BP7" i="5" s="1"/>
  <c r="AZ7" i="21"/>
  <c r="BO7" i="21" s="1"/>
  <c r="AZ7" i="5"/>
  <c r="BO7" i="5" s="1"/>
  <c r="AY7" i="21"/>
  <c r="BN7" i="21" s="1"/>
  <c r="AY7" i="5"/>
  <c r="BN7" i="5" s="1"/>
  <c r="J7" i="1"/>
  <c r="J46" i="1" s="1"/>
  <c r="K7" i="1"/>
  <c r="K46" i="1" s="1"/>
  <c r="G7" i="1"/>
  <c r="G46" i="1" s="1"/>
  <c r="H7" i="1"/>
  <c r="H46" i="1" s="1"/>
  <c r="I7" i="1"/>
  <c r="I46" i="1" s="1"/>
  <c r="L7" i="1"/>
  <c r="L46" i="1" s="1"/>
  <c r="CK4" i="5"/>
  <c r="DO4" i="5" s="1"/>
  <c r="CK4" i="21"/>
  <c r="DO4" i="21" s="1"/>
  <c r="CK33" i="5"/>
  <c r="CK17" i="5"/>
  <c r="CK18" i="5"/>
  <c r="CK19" i="5"/>
  <c r="CK20" i="5"/>
  <c r="CK21" i="5"/>
  <c r="CK22" i="5"/>
  <c r="CK23" i="5"/>
  <c r="CK24" i="5"/>
  <c r="CK25" i="5"/>
  <c r="CK26" i="5"/>
  <c r="CK27" i="5"/>
  <c r="CK28" i="5"/>
  <c r="CK29" i="5"/>
  <c r="CK30" i="5"/>
  <c r="CK31" i="5"/>
  <c r="CK32" i="5"/>
  <c r="CK33" i="21"/>
  <c r="CK17" i="21"/>
  <c r="CK18" i="21"/>
  <c r="CK19" i="21"/>
  <c r="CK20" i="21"/>
  <c r="CK21" i="21"/>
  <c r="CK22" i="21"/>
  <c r="CK23" i="21"/>
  <c r="CK24" i="21"/>
  <c r="CK25" i="21"/>
  <c r="CK26" i="21"/>
  <c r="CK27" i="21"/>
  <c r="CK28" i="21"/>
  <c r="CK29" i="21"/>
  <c r="CK30" i="21"/>
  <c r="CK31" i="21"/>
  <c r="CK32" i="21"/>
  <c r="CK5" i="5"/>
  <c r="Z5" i="5"/>
  <c r="Z6" i="5"/>
  <c r="Z7" i="5"/>
  <c r="Z8" i="5"/>
  <c r="Z9" i="5"/>
  <c r="Z10" i="5"/>
  <c r="Z11" i="5"/>
  <c r="Z4" i="5"/>
  <c r="Z4" i="21"/>
  <c r="AE5" i="5"/>
  <c r="AE6" i="5"/>
  <c r="AE7" i="5"/>
  <c r="AE8" i="5"/>
  <c r="AE9" i="5"/>
  <c r="AE10" i="5"/>
  <c r="AE11" i="5"/>
  <c r="AE4" i="5"/>
  <c r="AE4" i="21"/>
  <c r="EU3" i="5"/>
  <c r="FJ3" i="5" s="1"/>
  <c r="EU3" i="21"/>
  <c r="FJ3" i="21" s="1"/>
  <c r="BI4" i="5"/>
  <c r="BI4" i="21"/>
  <c r="F7" i="1"/>
  <c r="F46" i="1" s="1"/>
  <c r="B7" i="1"/>
  <c r="E7" i="1"/>
  <c r="C7" i="1"/>
  <c r="D7" i="1"/>
  <c r="C40" i="1"/>
  <c r="C41" i="1"/>
  <c r="C43" i="1"/>
  <c r="Q40" i="1"/>
  <c r="Q41" i="1"/>
  <c r="Q43" i="1"/>
  <c r="M41" i="1"/>
  <c r="M43" i="1"/>
  <c r="P42" i="1"/>
  <c r="D40" i="1"/>
  <c r="D43" i="1"/>
  <c r="D41" i="1"/>
  <c r="E40" i="1"/>
  <c r="E43" i="1"/>
  <c r="E41" i="1"/>
  <c r="O41" i="1"/>
  <c r="P45" i="1"/>
  <c r="P44" i="1"/>
  <c r="Y270" i="7"/>
  <c r="B6" i="1" s="1"/>
  <c r="Y269" i="7"/>
  <c r="B5" i="1" s="1"/>
  <c r="CI17" i="21" l="1"/>
  <c r="CI18" i="21"/>
  <c r="CI19" i="21"/>
  <c r="CI20" i="21"/>
  <c r="CI21" i="21"/>
  <c r="CI22" i="21"/>
  <c r="CI23" i="21"/>
  <c r="CI24" i="21"/>
  <c r="CI25" i="21"/>
  <c r="CI26" i="21"/>
  <c r="CI27" i="21"/>
  <c r="CI28" i="21"/>
  <c r="CI29" i="21"/>
  <c r="CI30" i="21"/>
  <c r="CI31" i="21"/>
  <c r="CI32" i="21"/>
  <c r="CI4" i="21"/>
  <c r="DM4" i="21" s="1"/>
  <c r="CI17" i="5"/>
  <c r="CI18" i="5"/>
  <c r="CI19" i="5"/>
  <c r="CI20" i="5"/>
  <c r="CI21" i="5"/>
  <c r="CI22" i="5"/>
  <c r="CI23" i="5"/>
  <c r="CI24" i="5"/>
  <c r="CI25" i="5"/>
  <c r="CI26" i="5"/>
  <c r="CI27" i="5"/>
  <c r="CI28" i="5"/>
  <c r="CI29" i="5"/>
  <c r="CI30" i="5"/>
  <c r="CI31" i="5"/>
  <c r="CI32" i="5"/>
  <c r="CI4" i="5"/>
  <c r="DM4" i="5" s="1"/>
  <c r="CI5" i="5"/>
  <c r="CI5" i="21"/>
  <c r="CI33" i="5"/>
  <c r="CI33" i="21"/>
  <c r="CI6" i="21"/>
  <c r="CI6" i="5"/>
  <c r="CF33" i="21"/>
  <c r="CF32" i="21"/>
  <c r="CF17" i="21"/>
  <c r="CF18" i="21"/>
  <c r="CF19" i="21"/>
  <c r="CF20" i="21"/>
  <c r="CF21" i="21"/>
  <c r="CF22" i="21"/>
  <c r="CF23" i="21"/>
  <c r="CF24" i="21"/>
  <c r="CF25" i="21"/>
  <c r="CF26" i="21"/>
  <c r="CF27" i="21"/>
  <c r="CF28" i="21"/>
  <c r="CF29" i="21"/>
  <c r="CF30" i="21"/>
  <c r="CF31" i="21"/>
  <c r="CF33" i="5"/>
  <c r="CF17" i="5"/>
  <c r="CF18" i="5"/>
  <c r="CF19" i="5"/>
  <c r="CF20" i="5"/>
  <c r="CF21" i="5"/>
  <c r="CF22" i="5"/>
  <c r="CF23" i="5"/>
  <c r="CF24" i="5"/>
  <c r="CF25" i="5"/>
  <c r="CF26" i="5"/>
  <c r="CF27" i="5"/>
  <c r="CF28" i="5"/>
  <c r="CF29" i="5"/>
  <c r="CF30" i="5"/>
  <c r="CF31" i="5"/>
  <c r="CF32" i="5"/>
  <c r="CF7" i="21"/>
  <c r="CF7" i="5"/>
  <c r="CF6" i="21"/>
  <c r="CF6" i="5"/>
  <c r="CF5" i="21"/>
  <c r="CF5" i="5"/>
  <c r="CF4" i="21"/>
  <c r="DJ4" i="21" s="1"/>
  <c r="CF4" i="5"/>
  <c r="DJ4" i="5" s="1"/>
  <c r="CE33" i="21"/>
  <c r="CE17" i="21"/>
  <c r="CE18" i="21"/>
  <c r="CE19" i="21"/>
  <c r="CE20" i="21"/>
  <c r="CE21" i="21"/>
  <c r="CE22" i="21"/>
  <c r="CE23" i="21"/>
  <c r="CE24" i="21"/>
  <c r="CE25" i="21"/>
  <c r="CE26" i="21"/>
  <c r="CE27" i="21"/>
  <c r="CE28" i="21"/>
  <c r="CE29" i="21"/>
  <c r="CE30" i="21"/>
  <c r="CE31" i="21"/>
  <c r="CE32" i="21"/>
  <c r="CE33" i="5"/>
  <c r="CE17" i="5"/>
  <c r="CE18" i="5"/>
  <c r="CE19" i="5"/>
  <c r="CE20" i="5"/>
  <c r="CE21" i="5"/>
  <c r="CE22" i="5"/>
  <c r="CE23" i="5"/>
  <c r="CE24" i="5"/>
  <c r="CE25" i="5"/>
  <c r="CE26" i="5"/>
  <c r="CE27" i="5"/>
  <c r="CE28" i="5"/>
  <c r="CE29" i="5"/>
  <c r="CE30" i="5"/>
  <c r="CE31" i="5"/>
  <c r="CE32" i="5"/>
  <c r="CE7" i="21"/>
  <c r="CE7" i="5"/>
  <c r="CE4" i="21"/>
  <c r="DI4" i="21" s="1"/>
  <c r="CE4" i="5"/>
  <c r="DI4" i="5" s="1"/>
  <c r="CE5" i="21"/>
  <c r="CE5" i="5"/>
  <c r="CE6" i="21"/>
  <c r="CE6" i="5"/>
  <c r="CD33" i="21"/>
  <c r="CD17" i="21"/>
  <c r="CD18" i="21"/>
  <c r="CD19" i="21"/>
  <c r="CD20" i="21"/>
  <c r="CD21" i="21"/>
  <c r="CD22" i="21"/>
  <c r="CD23" i="21"/>
  <c r="CD24" i="21"/>
  <c r="CD25" i="21"/>
  <c r="CD26" i="21"/>
  <c r="CD27" i="21"/>
  <c r="CD28" i="21"/>
  <c r="CD29" i="21"/>
  <c r="CD30" i="21"/>
  <c r="CD31" i="21"/>
  <c r="CD32" i="21"/>
  <c r="CD33" i="5"/>
  <c r="CD17" i="5"/>
  <c r="CD18" i="5"/>
  <c r="CD19" i="5"/>
  <c r="CD20" i="5"/>
  <c r="CD21" i="5"/>
  <c r="CD22" i="5"/>
  <c r="CD23" i="5"/>
  <c r="CD24" i="5"/>
  <c r="CD25" i="5"/>
  <c r="CD26" i="5"/>
  <c r="CD27" i="5"/>
  <c r="CD28" i="5"/>
  <c r="CD29" i="5"/>
  <c r="CD30" i="5"/>
  <c r="CD31" i="5"/>
  <c r="CD32" i="5"/>
  <c r="CD7" i="21"/>
  <c r="CD7" i="5"/>
  <c r="CD6" i="21"/>
  <c r="CD6" i="5"/>
  <c r="CD5" i="21"/>
  <c r="CD5" i="5"/>
  <c r="CD4" i="21"/>
  <c r="DH4" i="21" s="1"/>
  <c r="CD4" i="5"/>
  <c r="DH4" i="5" s="1"/>
  <c r="AY8" i="5"/>
  <c r="CC8" i="5" s="1"/>
  <c r="AY8" i="21"/>
  <c r="BN8" i="21" s="1"/>
  <c r="AZ8" i="5"/>
  <c r="CD8" i="5" s="1"/>
  <c r="AZ8" i="21"/>
  <c r="CD8" i="21" s="1"/>
  <c r="BA8" i="5"/>
  <c r="CE8" i="5" s="1"/>
  <c r="BA8" i="21"/>
  <c r="CE8" i="21" s="1"/>
  <c r="BP8" i="21"/>
  <c r="BB8" i="5"/>
  <c r="CF8" i="5" s="1"/>
  <c r="BB8" i="21"/>
  <c r="CF8" i="21" s="1"/>
  <c r="BE8" i="5"/>
  <c r="CI8" i="5" s="1"/>
  <c r="CI7" i="5"/>
  <c r="BE8" i="21"/>
  <c r="CI8" i="21" s="1"/>
  <c r="CI7" i="21"/>
  <c r="CC33" i="5"/>
  <c r="CC17" i="5"/>
  <c r="CC18" i="5"/>
  <c r="CC19" i="5"/>
  <c r="CC20" i="5"/>
  <c r="CC21" i="5"/>
  <c r="CC22" i="5"/>
  <c r="CC23" i="5"/>
  <c r="CC24" i="5"/>
  <c r="CC25" i="5"/>
  <c r="CC26" i="5"/>
  <c r="CC27" i="5"/>
  <c r="CC28" i="5"/>
  <c r="CC29" i="5"/>
  <c r="CC30" i="5"/>
  <c r="CC31" i="5"/>
  <c r="CC32" i="5"/>
  <c r="CC33" i="21"/>
  <c r="CC17" i="21"/>
  <c r="CC18" i="21"/>
  <c r="CC19" i="21"/>
  <c r="CC20" i="21"/>
  <c r="CC21" i="21"/>
  <c r="CC22" i="21"/>
  <c r="CC23" i="21"/>
  <c r="CC24" i="21"/>
  <c r="CC25" i="21"/>
  <c r="CC26" i="21"/>
  <c r="CC27" i="21"/>
  <c r="CC28" i="21"/>
  <c r="CC29" i="21"/>
  <c r="CC30" i="21"/>
  <c r="CC31" i="21"/>
  <c r="CC32" i="21"/>
  <c r="CC4" i="21"/>
  <c r="DG4" i="21" s="1"/>
  <c r="CC4" i="5"/>
  <c r="DG4" i="5" s="1"/>
  <c r="CC5" i="21"/>
  <c r="CC5" i="5"/>
  <c r="CC6" i="21"/>
  <c r="CC6" i="5"/>
  <c r="CC7" i="21"/>
  <c r="CC7" i="5"/>
  <c r="ED4" i="21"/>
  <c r="ES4" i="21" s="1"/>
  <c r="FH4" i="21" s="1"/>
  <c r="CZ5" i="21"/>
  <c r="ED4" i="5"/>
  <c r="ES4" i="5" s="1"/>
  <c r="FH4" i="5" s="1"/>
  <c r="CZ5" i="5"/>
  <c r="DO5" i="5" s="1"/>
  <c r="ED5" i="5" s="1"/>
  <c r="ES5" i="5" s="1"/>
  <c r="FH5" i="5" s="1"/>
  <c r="Y5" i="5"/>
  <c r="Y6" i="5"/>
  <c r="Y7" i="5"/>
  <c r="Y8" i="5"/>
  <c r="Y9" i="5"/>
  <c r="Y10" i="5"/>
  <c r="Y11" i="5"/>
  <c r="Y4" i="5"/>
  <c r="Y4" i="21"/>
  <c r="AD5" i="5"/>
  <c r="AD6" i="5"/>
  <c r="AD7" i="5"/>
  <c r="AD8" i="5"/>
  <c r="AD9" i="5"/>
  <c r="AD10" i="5"/>
  <c r="AD11" i="5"/>
  <c r="AD4" i="5"/>
  <c r="AD5" i="21"/>
  <c r="AD6" i="21"/>
  <c r="AD7" i="21"/>
  <c r="AD8" i="21"/>
  <c r="AD9" i="21"/>
  <c r="AD10" i="21"/>
  <c r="AD11" i="21"/>
  <c r="AD4" i="21"/>
  <c r="T11" i="5"/>
  <c r="T5" i="5"/>
  <c r="T6" i="5"/>
  <c r="T7" i="5"/>
  <c r="T8" i="5"/>
  <c r="T9" i="5"/>
  <c r="T10" i="5"/>
  <c r="T4" i="5"/>
  <c r="T4" i="21"/>
  <c r="S5" i="5"/>
  <c r="S4" i="5"/>
  <c r="S4" i="21"/>
  <c r="AB5" i="5"/>
  <c r="AB6" i="5"/>
  <c r="AB7" i="5"/>
  <c r="AB8" i="5"/>
  <c r="AB9" i="5"/>
  <c r="AB10" i="5"/>
  <c r="AB11" i="5"/>
  <c r="AB4" i="5"/>
  <c r="AB4" i="21"/>
  <c r="R5" i="5"/>
  <c r="R4" i="5"/>
  <c r="R4" i="21"/>
  <c r="EO3" i="5"/>
  <c r="FD3" i="5" s="1"/>
  <c r="EO3" i="21"/>
  <c r="FD3" i="21" s="1"/>
  <c r="BC4" i="5"/>
  <c r="BC4" i="21"/>
  <c r="ET3" i="5"/>
  <c r="FI3" i="5" s="1"/>
  <c r="O3" i="5" s="1"/>
  <c r="ET3" i="21"/>
  <c r="FI3" i="21" s="1"/>
  <c r="O3" i="21" s="1"/>
  <c r="BH4" i="5"/>
  <c r="BH4" i="21"/>
  <c r="AX4" i="5"/>
  <c r="AX4" i="21"/>
  <c r="EJ3" i="5"/>
  <c r="EY3" i="5" s="1"/>
  <c r="E3" i="5" s="1"/>
  <c r="EJ3" i="21"/>
  <c r="EY3" i="21" s="1"/>
  <c r="E3" i="21" s="1"/>
  <c r="AW4" i="5"/>
  <c r="AW4" i="21"/>
  <c r="EI3" i="5"/>
  <c r="EX3" i="5" s="1"/>
  <c r="EI3" i="21"/>
  <c r="EX3" i="21" s="1"/>
  <c r="AT5" i="5"/>
  <c r="AT6" i="5"/>
  <c r="AT7" i="5"/>
  <c r="AT8" i="5"/>
  <c r="AT9" i="5"/>
  <c r="AT10" i="5"/>
  <c r="AT11" i="5"/>
  <c r="AT12" i="5"/>
  <c r="AT13" i="5"/>
  <c r="AT4" i="5"/>
  <c r="AT4" i="21"/>
  <c r="BX4" i="21" s="1"/>
  <c r="ER3" i="5"/>
  <c r="FG3" i="5" s="1"/>
  <c r="M3" i="5" s="1"/>
  <c r="ER3" i="21"/>
  <c r="FG3" i="21" s="1"/>
  <c r="BF4" i="5"/>
  <c r="BF4" i="21"/>
  <c r="EH3" i="5"/>
  <c r="EW3" i="5" s="1"/>
  <c r="C3" i="5" s="1"/>
  <c r="EH3" i="21"/>
  <c r="EW3" i="21" s="1"/>
  <c r="C3" i="21" s="1"/>
  <c r="AV4" i="5"/>
  <c r="AV4" i="21"/>
  <c r="EP3" i="5"/>
  <c r="FE3" i="5" s="1"/>
  <c r="K3" i="5" s="1"/>
  <c r="EP3" i="21"/>
  <c r="FE3" i="21" s="1"/>
  <c r="K3" i="21" s="1"/>
  <c r="BD4" i="5"/>
  <c r="BD4" i="21"/>
  <c r="B5" i="2"/>
  <c r="B4" i="2"/>
  <c r="B3" i="2"/>
  <c r="B8" i="2"/>
  <c r="B6" i="2"/>
  <c r="B7" i="2"/>
  <c r="M3" i="21"/>
  <c r="M42" i="1"/>
  <c r="J3" i="21"/>
  <c r="J3" i="5"/>
  <c r="Q42" i="1"/>
  <c r="D42" i="1"/>
  <c r="D3" i="21"/>
  <c r="D3" i="5"/>
  <c r="C42" i="1"/>
  <c r="AB9" i="21"/>
  <c r="AB5" i="21"/>
  <c r="M44" i="1"/>
  <c r="AB8" i="21"/>
  <c r="AB11" i="21"/>
  <c r="AB7" i="21"/>
  <c r="AB10" i="21"/>
  <c r="AB6" i="21"/>
  <c r="M45" i="1"/>
  <c r="S10" i="21"/>
  <c r="S6" i="21"/>
  <c r="S9" i="21"/>
  <c r="S5" i="21"/>
  <c r="S8" i="21"/>
  <c r="S11" i="21"/>
  <c r="S7" i="21"/>
  <c r="S9" i="5"/>
  <c r="S11" i="5"/>
  <c r="S6" i="5"/>
  <c r="S8" i="5"/>
  <c r="S7" i="5"/>
  <c r="D44" i="1"/>
  <c r="S10" i="5"/>
  <c r="D45" i="1"/>
  <c r="R11" i="21"/>
  <c r="R7" i="21"/>
  <c r="R10" i="21"/>
  <c r="R6" i="21"/>
  <c r="R9" i="21"/>
  <c r="R5" i="21"/>
  <c r="R8" i="21"/>
  <c r="R9" i="5"/>
  <c r="R11" i="5"/>
  <c r="R10" i="5"/>
  <c r="R6" i="5"/>
  <c r="R8" i="5"/>
  <c r="C44" i="1"/>
  <c r="C45" i="1"/>
  <c r="R7" i="5"/>
  <c r="O42" i="1"/>
  <c r="Q44" i="1"/>
  <c r="AE9" i="21"/>
  <c r="AE5" i="21"/>
  <c r="AE8" i="21"/>
  <c r="AE11" i="21"/>
  <c r="AE7" i="21"/>
  <c r="AE10" i="21"/>
  <c r="AE6" i="21"/>
  <c r="Q45" i="1"/>
  <c r="Y10" i="21"/>
  <c r="Y6" i="21"/>
  <c r="Y9" i="21"/>
  <c r="Y5" i="21"/>
  <c r="Y8" i="21"/>
  <c r="Y11" i="21"/>
  <c r="Y7" i="21"/>
  <c r="P3" i="5"/>
  <c r="P3" i="21"/>
  <c r="E44" i="1"/>
  <c r="T10" i="21"/>
  <c r="T6" i="21"/>
  <c r="T9" i="21"/>
  <c r="T5" i="21"/>
  <c r="T8" i="21"/>
  <c r="T11" i="21"/>
  <c r="T7" i="21"/>
  <c r="E45" i="1"/>
  <c r="N3" i="5"/>
  <c r="N3" i="21"/>
  <c r="E42" i="1"/>
  <c r="Z10" i="21"/>
  <c r="Z6" i="21"/>
  <c r="Z9" i="21"/>
  <c r="Z5" i="21"/>
  <c r="Z8" i="21"/>
  <c r="Z11" i="21"/>
  <c r="Z7" i="21"/>
  <c r="B40" i="1"/>
  <c r="B43" i="1"/>
  <c r="B41" i="1"/>
  <c r="BP8" i="5" l="1"/>
  <c r="BQ8" i="21"/>
  <c r="CC8" i="21"/>
  <c r="BO8" i="21"/>
  <c r="BQ8" i="5"/>
  <c r="BB9" i="5" s="1"/>
  <c r="CF9" i="5" s="1"/>
  <c r="BN8" i="5"/>
  <c r="BT8" i="21"/>
  <c r="BT8" i="5"/>
  <c r="BO8" i="5"/>
  <c r="AZ9" i="5" s="1"/>
  <c r="BE9" i="21"/>
  <c r="CI9" i="21" s="1"/>
  <c r="BE9" i="5"/>
  <c r="CI9" i="5" s="1"/>
  <c r="BB9" i="21"/>
  <c r="CF9" i="21" s="1"/>
  <c r="BA9" i="21"/>
  <c r="CE9" i="21" s="1"/>
  <c r="BP9" i="21"/>
  <c r="BA9" i="5"/>
  <c r="CE9" i="5" s="1"/>
  <c r="BP9" i="5"/>
  <c r="AZ9" i="21"/>
  <c r="CD9" i="21" s="1"/>
  <c r="AY9" i="21"/>
  <c r="CC9" i="21" s="1"/>
  <c r="BN9" i="21"/>
  <c r="AY9" i="5"/>
  <c r="CC9" i="5" s="1"/>
  <c r="DW4" i="5"/>
  <c r="EL4" i="5" s="1"/>
  <c r="FA4" i="5" s="1"/>
  <c r="G4" i="5" s="1"/>
  <c r="CS5" i="5"/>
  <c r="DH5" i="5" s="1"/>
  <c r="DW4" i="21"/>
  <c r="EL4" i="21" s="1"/>
  <c r="FA4" i="21" s="1"/>
  <c r="G4" i="21" s="1"/>
  <c r="CS5" i="21"/>
  <c r="DH5" i="21" s="1"/>
  <c r="DX4" i="5"/>
  <c r="EM4" i="5" s="1"/>
  <c r="FB4" i="5" s="1"/>
  <c r="H4" i="5" s="1"/>
  <c r="CT5" i="5"/>
  <c r="DI5" i="5" s="1"/>
  <c r="DX4" i="21"/>
  <c r="EM4" i="21" s="1"/>
  <c r="FB4" i="21" s="1"/>
  <c r="H4" i="21" s="1"/>
  <c r="CT5" i="21"/>
  <c r="DI5" i="21" s="1"/>
  <c r="DY4" i="5"/>
  <c r="EN4" i="5" s="1"/>
  <c r="FC4" i="5" s="1"/>
  <c r="I4" i="5" s="1"/>
  <c r="CU5" i="5"/>
  <c r="DJ5" i="5" s="1"/>
  <c r="DY4" i="21"/>
  <c r="EN4" i="21" s="1"/>
  <c r="FC4" i="21" s="1"/>
  <c r="I4" i="21" s="1"/>
  <c r="CU5" i="21"/>
  <c r="DJ5" i="21" s="1"/>
  <c r="EB4" i="5"/>
  <c r="EQ4" i="5" s="1"/>
  <c r="FF4" i="5" s="1"/>
  <c r="L4" i="5" s="1"/>
  <c r="CX5" i="5"/>
  <c r="DM5" i="5" s="1"/>
  <c r="EB4" i="21"/>
  <c r="EQ4" i="21" s="1"/>
  <c r="FF4" i="21" s="1"/>
  <c r="L4" i="21" s="1"/>
  <c r="CX5" i="21"/>
  <c r="DM5" i="21" s="1"/>
  <c r="DV4" i="5"/>
  <c r="EK4" i="5" s="1"/>
  <c r="EZ4" i="5" s="1"/>
  <c r="F4" i="5" s="1"/>
  <c r="CR5" i="5"/>
  <c r="DG5" i="5" s="1"/>
  <c r="DV4" i="21"/>
  <c r="EK4" i="21" s="1"/>
  <c r="EZ4" i="21" s="1"/>
  <c r="F4" i="21" s="1"/>
  <c r="CR5" i="21"/>
  <c r="DG5" i="21" s="1"/>
  <c r="Q5" i="5"/>
  <c r="Q6" i="5"/>
  <c r="Q7" i="5"/>
  <c r="Q8" i="5"/>
  <c r="Q9" i="5"/>
  <c r="Q10" i="5"/>
  <c r="Q11" i="5"/>
  <c r="AN5" i="5"/>
  <c r="AN6" i="5"/>
  <c r="AN7" i="5"/>
  <c r="AN8" i="5"/>
  <c r="AN9" i="5"/>
  <c r="AN10" i="5"/>
  <c r="AN11" i="5"/>
  <c r="AN12" i="5"/>
  <c r="AN13" i="5"/>
  <c r="AN4" i="5"/>
  <c r="AN4" i="21"/>
  <c r="BR4" i="21" s="1"/>
  <c r="BC5" i="21" s="1"/>
  <c r="AI4" i="5"/>
  <c r="AI4" i="21"/>
  <c r="BM4" i="21" s="1"/>
  <c r="AX5" i="21" s="1"/>
  <c r="AO5" i="5"/>
  <c r="AO6" i="5"/>
  <c r="AO7" i="5"/>
  <c r="AO8" i="5"/>
  <c r="AO9" i="5"/>
  <c r="AO10" i="5"/>
  <c r="AO11" i="5"/>
  <c r="AO12" i="5"/>
  <c r="AO13" i="5"/>
  <c r="AO4" i="5"/>
  <c r="AO4" i="21"/>
  <c r="BS4" i="21" s="1"/>
  <c r="BD5" i="21" s="1"/>
  <c r="AS5" i="5"/>
  <c r="AS6" i="5"/>
  <c r="AS7" i="5"/>
  <c r="AS8" i="5"/>
  <c r="AS9" i="5"/>
  <c r="AS10" i="5"/>
  <c r="AS11" i="5"/>
  <c r="AS12" i="5"/>
  <c r="AS13" i="5"/>
  <c r="AS4" i="5"/>
  <c r="AS5" i="21"/>
  <c r="AS6" i="21"/>
  <c r="AS7" i="21"/>
  <c r="AS8" i="21"/>
  <c r="AS9" i="21"/>
  <c r="AS10" i="21"/>
  <c r="AS11" i="21"/>
  <c r="AS12" i="21"/>
  <c r="AS13" i="21"/>
  <c r="AS4" i="21"/>
  <c r="BW4" i="21" s="1"/>
  <c r="AG4" i="5"/>
  <c r="AG4" i="21"/>
  <c r="BK4" i="21" s="1"/>
  <c r="AV5" i="21" s="1"/>
  <c r="AH4" i="5"/>
  <c r="AH4" i="21"/>
  <c r="BL4" i="21" s="1"/>
  <c r="AW5" i="21" s="1"/>
  <c r="AQ5" i="5"/>
  <c r="AQ6" i="5"/>
  <c r="AQ7" i="5"/>
  <c r="AQ8" i="5"/>
  <c r="AQ9" i="5"/>
  <c r="AQ10" i="5"/>
  <c r="AQ11" i="5"/>
  <c r="AQ12" i="5"/>
  <c r="AQ13" i="5"/>
  <c r="AQ4" i="5"/>
  <c r="AQ4" i="21"/>
  <c r="BU4" i="21" s="1"/>
  <c r="BF5" i="21" s="1"/>
  <c r="BI5" i="21"/>
  <c r="BX4" i="5"/>
  <c r="M46" i="1"/>
  <c r="D46" i="1"/>
  <c r="CA18" i="5" s="1"/>
  <c r="CA24" i="5"/>
  <c r="CA26" i="5"/>
  <c r="CA32" i="21"/>
  <c r="AI13" i="21"/>
  <c r="AI8" i="21"/>
  <c r="AI11" i="5"/>
  <c r="AI13" i="5"/>
  <c r="AI11" i="21"/>
  <c r="AI7" i="21"/>
  <c r="AI6" i="5"/>
  <c r="AI8" i="5"/>
  <c r="AI10" i="21"/>
  <c r="AI6" i="21"/>
  <c r="AI10" i="5"/>
  <c r="AI12" i="21"/>
  <c r="AI12" i="5"/>
  <c r="AI5" i="5"/>
  <c r="AI9" i="21"/>
  <c r="AI5" i="21"/>
  <c r="AI7" i="5"/>
  <c r="AI9" i="5"/>
  <c r="AG13" i="5"/>
  <c r="AG13" i="21"/>
  <c r="AG8" i="21"/>
  <c r="AG6" i="5"/>
  <c r="AG8" i="5"/>
  <c r="AG11" i="21"/>
  <c r="AG7" i="21"/>
  <c r="AG10" i="5"/>
  <c r="AG12" i="5"/>
  <c r="AG5" i="5"/>
  <c r="AG10" i="21"/>
  <c r="AG6" i="21"/>
  <c r="AG7" i="5"/>
  <c r="AG12" i="21"/>
  <c r="AG9" i="5"/>
  <c r="AG9" i="21"/>
  <c r="AG5" i="21"/>
  <c r="AG11" i="5"/>
  <c r="AT10" i="21"/>
  <c r="AT6" i="21"/>
  <c r="AT12" i="21"/>
  <c r="AT9" i="21"/>
  <c r="AT5" i="21"/>
  <c r="AT13" i="21"/>
  <c r="AT8" i="21"/>
  <c r="AT11" i="21"/>
  <c r="AT7" i="21"/>
  <c r="CH18" i="21"/>
  <c r="AN11" i="21"/>
  <c r="AN7" i="21"/>
  <c r="AN10" i="21"/>
  <c r="AN6" i="21"/>
  <c r="AN12" i="21"/>
  <c r="AN9" i="21"/>
  <c r="AN5" i="21"/>
  <c r="AN13" i="21"/>
  <c r="AN8" i="21"/>
  <c r="AU4" i="5"/>
  <c r="AU4" i="21"/>
  <c r="EG3" i="5"/>
  <c r="EG3" i="21"/>
  <c r="EV3" i="21" s="1"/>
  <c r="B3" i="21" s="1"/>
  <c r="BG5" i="21"/>
  <c r="Q11" i="21"/>
  <c r="Q7" i="21"/>
  <c r="Q4" i="21"/>
  <c r="Q10" i="21"/>
  <c r="Q6" i="21"/>
  <c r="Q9" i="21"/>
  <c r="Q5" i="21"/>
  <c r="Q8" i="21"/>
  <c r="Q4" i="5"/>
  <c r="Q46" i="1"/>
  <c r="AH11" i="5"/>
  <c r="AH13" i="21"/>
  <c r="AH8" i="21"/>
  <c r="AH13" i="5"/>
  <c r="AH6" i="5"/>
  <c r="AH11" i="21"/>
  <c r="AH7" i="21"/>
  <c r="AH8" i="5"/>
  <c r="AH10" i="5"/>
  <c r="AH10" i="21"/>
  <c r="AH6" i="21"/>
  <c r="AH12" i="5"/>
  <c r="AH5" i="5"/>
  <c r="AH12" i="21"/>
  <c r="AH7" i="5"/>
  <c r="AH9" i="21"/>
  <c r="AH5" i="21"/>
  <c r="AH9" i="5"/>
  <c r="AQ11" i="21"/>
  <c r="AQ7" i="21"/>
  <c r="AQ10" i="21"/>
  <c r="AQ6" i="21"/>
  <c r="AQ12" i="21"/>
  <c r="AQ9" i="21"/>
  <c r="AQ5" i="21"/>
  <c r="AQ13" i="21"/>
  <c r="AQ8" i="21"/>
  <c r="AO11" i="21"/>
  <c r="AO7" i="21"/>
  <c r="AO10" i="21"/>
  <c r="AO6" i="21"/>
  <c r="AO12" i="21"/>
  <c r="AO9" i="21"/>
  <c r="AO5" i="21"/>
  <c r="AO13" i="21"/>
  <c r="AO8" i="21"/>
  <c r="E46" i="1"/>
  <c r="C46" i="1"/>
  <c r="B42" i="1"/>
  <c r="B44" i="1"/>
  <c r="B45" i="1"/>
  <c r="CJ5" i="21" l="1"/>
  <c r="CA25" i="5"/>
  <c r="CD9" i="5"/>
  <c r="BO9" i="5"/>
  <c r="BT9" i="5"/>
  <c r="BQ9" i="21"/>
  <c r="BO9" i="21"/>
  <c r="AZ10" i="21" s="1"/>
  <c r="CD10" i="21" s="1"/>
  <c r="BT9" i="21"/>
  <c r="BE10" i="21" s="1"/>
  <c r="CI10" i="21" s="1"/>
  <c r="BN9" i="5"/>
  <c r="AY10" i="5" s="1"/>
  <c r="CC10" i="5" s="1"/>
  <c r="BQ9" i="5"/>
  <c r="BB10" i="5" s="1"/>
  <c r="CF10" i="5" s="1"/>
  <c r="EB5" i="21"/>
  <c r="EQ5" i="21" s="1"/>
  <c r="FF5" i="21" s="1"/>
  <c r="L5" i="21" s="1"/>
  <c r="CX6" i="21"/>
  <c r="DM6" i="21" s="1"/>
  <c r="EB5" i="5"/>
  <c r="EQ5" i="5" s="1"/>
  <c r="FF5" i="5" s="1"/>
  <c r="L5" i="5" s="1"/>
  <c r="CX6" i="5"/>
  <c r="DM6" i="5" s="1"/>
  <c r="DY5" i="21"/>
  <c r="EN5" i="21" s="1"/>
  <c r="FC5" i="21" s="1"/>
  <c r="I5" i="21" s="1"/>
  <c r="CU6" i="21"/>
  <c r="DJ6" i="21" s="1"/>
  <c r="DY5" i="5"/>
  <c r="EN5" i="5" s="1"/>
  <c r="FC5" i="5" s="1"/>
  <c r="I5" i="5" s="1"/>
  <c r="CU6" i="5"/>
  <c r="DJ6" i="5" s="1"/>
  <c r="DX5" i="21"/>
  <c r="EM5" i="21" s="1"/>
  <c r="FB5" i="21" s="1"/>
  <c r="H5" i="21" s="1"/>
  <c r="CT6" i="21"/>
  <c r="DI6" i="21" s="1"/>
  <c r="DX5" i="5"/>
  <c r="EM5" i="5" s="1"/>
  <c r="FB5" i="5" s="1"/>
  <c r="H5" i="5" s="1"/>
  <c r="CT6" i="5"/>
  <c r="DI6" i="5" s="1"/>
  <c r="DW5" i="21"/>
  <c r="EL5" i="21" s="1"/>
  <c r="FA5" i="21" s="1"/>
  <c r="G5" i="21" s="1"/>
  <c r="CS6" i="21"/>
  <c r="DH6" i="21" s="1"/>
  <c r="DW5" i="5"/>
  <c r="EL5" i="5" s="1"/>
  <c r="FA5" i="5" s="1"/>
  <c r="G5" i="5" s="1"/>
  <c r="CS6" i="5"/>
  <c r="DH6" i="5" s="1"/>
  <c r="AY10" i="21"/>
  <c r="CC10" i="21" s="1"/>
  <c r="AZ10" i="5"/>
  <c r="CD10" i="5" s="1"/>
  <c r="BA10" i="5"/>
  <c r="CE10" i="5" s="1"/>
  <c r="BA10" i="21"/>
  <c r="CE10" i="21" s="1"/>
  <c r="BB10" i="21"/>
  <c r="CF10" i="21" s="1"/>
  <c r="BE10" i="5"/>
  <c r="CI10" i="5" s="1"/>
  <c r="DV5" i="21"/>
  <c r="EK5" i="21" s="1"/>
  <c r="EZ5" i="21" s="1"/>
  <c r="F5" i="21" s="1"/>
  <c r="CR6" i="21"/>
  <c r="DG6" i="21" s="1"/>
  <c r="DV5" i="5"/>
  <c r="EK5" i="5" s="1"/>
  <c r="EZ5" i="5" s="1"/>
  <c r="F5" i="5" s="1"/>
  <c r="CR6" i="5"/>
  <c r="DG6" i="5" s="1"/>
  <c r="AF5" i="5"/>
  <c r="AF6" i="5"/>
  <c r="AF7" i="5"/>
  <c r="AF8" i="5"/>
  <c r="AF9" i="5"/>
  <c r="AF10" i="5"/>
  <c r="AF11" i="5"/>
  <c r="AF12" i="5"/>
  <c r="AF13" i="5"/>
  <c r="CK5" i="21"/>
  <c r="DO5" i="21" s="1"/>
  <c r="ED5" i="21" s="1"/>
  <c r="ES5" i="21" s="1"/>
  <c r="FH5" i="21" s="1"/>
  <c r="BV5" i="21"/>
  <c r="CG17" i="5"/>
  <c r="CG18" i="5"/>
  <c r="CG19" i="5"/>
  <c r="CG20" i="5"/>
  <c r="CG21" i="5"/>
  <c r="CG22" i="5"/>
  <c r="CG23" i="5"/>
  <c r="CG24" i="5"/>
  <c r="CG25" i="5"/>
  <c r="CG26" i="5"/>
  <c r="CG27" i="5"/>
  <c r="CG28" i="5"/>
  <c r="CG29" i="5"/>
  <c r="CG30" i="5"/>
  <c r="CG31" i="5"/>
  <c r="CG32" i="5"/>
  <c r="CG17" i="21"/>
  <c r="CG18" i="21"/>
  <c r="CG19" i="21"/>
  <c r="CG20" i="21"/>
  <c r="CG21" i="21"/>
  <c r="CG22" i="21"/>
  <c r="CG23" i="21"/>
  <c r="CG24" i="21"/>
  <c r="CG25" i="21"/>
  <c r="CG26" i="21"/>
  <c r="CG27" i="21"/>
  <c r="CG28" i="21"/>
  <c r="CG29" i="21"/>
  <c r="CG30" i="21"/>
  <c r="CG31" i="21"/>
  <c r="CG32" i="21"/>
  <c r="CG33" i="5"/>
  <c r="CG33" i="21"/>
  <c r="CG4" i="21"/>
  <c r="DK4" i="21" s="1"/>
  <c r="CG4" i="5"/>
  <c r="DK4" i="5" s="1"/>
  <c r="BZ17" i="21"/>
  <c r="BZ18" i="21"/>
  <c r="BZ19" i="21"/>
  <c r="BZ20" i="21"/>
  <c r="BZ21" i="21"/>
  <c r="BZ22" i="21"/>
  <c r="BZ23" i="21"/>
  <c r="BZ24" i="21"/>
  <c r="BZ25" i="21"/>
  <c r="BZ26" i="21"/>
  <c r="BZ27" i="21"/>
  <c r="BZ33" i="5"/>
  <c r="BZ33" i="21"/>
  <c r="BZ4" i="21"/>
  <c r="DD4" i="21" s="1"/>
  <c r="BZ4" i="5"/>
  <c r="DD4" i="5" s="1"/>
  <c r="DS4" i="5" s="1"/>
  <c r="EH4" i="5" s="1"/>
  <c r="EW4" i="5" s="1"/>
  <c r="CB17" i="5"/>
  <c r="CB18" i="5"/>
  <c r="CB19" i="5"/>
  <c r="CB20" i="5"/>
  <c r="CB21" i="5"/>
  <c r="CB22" i="5"/>
  <c r="CB23" i="5"/>
  <c r="CB24" i="5"/>
  <c r="CB25" i="5"/>
  <c r="CB26" i="5"/>
  <c r="CB27" i="5"/>
  <c r="CB28" i="5"/>
  <c r="CB29" i="5"/>
  <c r="CB30" i="5"/>
  <c r="CB31" i="5"/>
  <c r="CB32" i="5"/>
  <c r="CB17" i="21"/>
  <c r="CB18" i="21"/>
  <c r="CB33" i="5"/>
  <c r="CB33" i="21"/>
  <c r="CB4" i="21"/>
  <c r="DF4" i="21" s="1"/>
  <c r="DU4" i="21" s="1"/>
  <c r="EJ4" i="21" s="1"/>
  <c r="CB4" i="5"/>
  <c r="DF4" i="5" s="1"/>
  <c r="CG5" i="21"/>
  <c r="BZ5" i="21"/>
  <c r="CB5" i="21"/>
  <c r="CH17" i="5"/>
  <c r="CH18" i="5"/>
  <c r="CH19" i="5"/>
  <c r="CH20" i="5"/>
  <c r="CH21" i="5"/>
  <c r="CH22" i="5"/>
  <c r="CH23" i="5"/>
  <c r="CH24" i="5"/>
  <c r="CH25" i="5"/>
  <c r="CH26" i="5"/>
  <c r="CH27" i="5"/>
  <c r="CH28" i="5"/>
  <c r="CH29" i="5"/>
  <c r="CH30" i="5"/>
  <c r="CH31" i="5"/>
  <c r="CH32" i="5"/>
  <c r="CH33" i="5"/>
  <c r="CH33" i="21"/>
  <c r="CH4" i="21"/>
  <c r="DL4" i="21" s="1"/>
  <c r="CH4" i="5"/>
  <c r="DL4" i="5" s="1"/>
  <c r="CA30" i="5"/>
  <c r="CA33" i="5"/>
  <c r="CA33" i="21"/>
  <c r="CA4" i="21"/>
  <c r="DE4" i="21" s="1"/>
  <c r="DT4" i="21" s="1"/>
  <c r="CA4" i="5"/>
  <c r="DE4" i="5" s="1"/>
  <c r="DT4" i="5" s="1"/>
  <c r="EI4" i="5" s="1"/>
  <c r="EX4" i="5" s="1"/>
  <c r="D4" i="5" s="1"/>
  <c r="EI4" i="21"/>
  <c r="CJ17" i="5"/>
  <c r="CJ18" i="5"/>
  <c r="CJ19" i="5"/>
  <c r="CJ20" i="5"/>
  <c r="CJ21" i="5"/>
  <c r="CJ22" i="5"/>
  <c r="CJ23" i="5"/>
  <c r="CJ24" i="5"/>
  <c r="CJ25" i="5"/>
  <c r="CJ26" i="5"/>
  <c r="CJ27" i="5"/>
  <c r="CJ28" i="5"/>
  <c r="CJ29" i="5"/>
  <c r="CJ30" i="5"/>
  <c r="CJ31" i="5"/>
  <c r="CJ32" i="5"/>
  <c r="CJ17" i="21"/>
  <c r="CJ18" i="21"/>
  <c r="CJ19" i="21"/>
  <c r="CJ20" i="21"/>
  <c r="CJ21" i="21"/>
  <c r="CJ22" i="21"/>
  <c r="CJ23" i="21"/>
  <c r="CJ24" i="21"/>
  <c r="CJ25" i="21"/>
  <c r="CJ26" i="21"/>
  <c r="CJ27" i="21"/>
  <c r="CJ28" i="21"/>
  <c r="CJ29" i="21"/>
  <c r="CJ30" i="21"/>
  <c r="CJ31" i="21"/>
  <c r="CJ32" i="21"/>
  <c r="CJ33" i="5"/>
  <c r="CJ33" i="21"/>
  <c r="CJ4" i="21"/>
  <c r="DN4" i="21" s="1"/>
  <c r="CJ4" i="5"/>
  <c r="DN4" i="5" s="1"/>
  <c r="CY5" i="5" s="1"/>
  <c r="BI5" i="5"/>
  <c r="BX5" i="21"/>
  <c r="BU5" i="21"/>
  <c r="BU4" i="5"/>
  <c r="BL5" i="21"/>
  <c r="BL4" i="5"/>
  <c r="AW5" i="5" s="1"/>
  <c r="CA5" i="5" s="1"/>
  <c r="BK5" i="21"/>
  <c r="BK4" i="5"/>
  <c r="AV5" i="5" s="1"/>
  <c r="BZ5" i="5" s="1"/>
  <c r="BH5" i="21"/>
  <c r="BW4" i="5"/>
  <c r="BS5" i="21"/>
  <c r="BS4" i="5"/>
  <c r="BM5" i="21"/>
  <c r="AX6" i="21" s="1"/>
  <c r="CB6" i="21" s="1"/>
  <c r="BM4" i="5"/>
  <c r="AX5" i="5" s="1"/>
  <c r="CB5" i="5" s="1"/>
  <c r="BR5" i="21"/>
  <c r="BR4" i="5"/>
  <c r="CH27" i="21"/>
  <c r="CH22" i="21"/>
  <c r="CA26" i="21"/>
  <c r="CH19" i="21"/>
  <c r="CH30" i="21"/>
  <c r="CA24" i="21"/>
  <c r="CA22" i="21"/>
  <c r="CA25" i="21"/>
  <c r="CA21" i="21"/>
  <c r="CH24" i="21"/>
  <c r="CH29" i="21"/>
  <c r="CH17" i="21"/>
  <c r="CA23" i="21"/>
  <c r="CA31" i="5"/>
  <c r="CH25" i="21"/>
  <c r="CH28" i="21"/>
  <c r="CH26" i="21"/>
  <c r="CA20" i="21"/>
  <c r="CA19" i="5"/>
  <c r="CH32" i="21"/>
  <c r="CH21" i="21"/>
  <c r="CA19" i="21"/>
  <c r="CA29" i="5"/>
  <c r="CH23" i="21"/>
  <c r="CA27" i="21"/>
  <c r="CA17" i="5"/>
  <c r="CH31" i="21"/>
  <c r="CH20" i="21"/>
  <c r="CA31" i="21"/>
  <c r="CA30" i="21"/>
  <c r="CA29" i="21"/>
  <c r="CA28" i="21"/>
  <c r="CA20" i="5"/>
  <c r="CA17" i="21"/>
  <c r="CA22" i="5"/>
  <c r="CA28" i="5"/>
  <c r="CA23" i="5"/>
  <c r="CA21" i="5"/>
  <c r="CA27" i="5"/>
  <c r="CA32" i="5"/>
  <c r="CA18" i="21"/>
  <c r="BG6" i="5"/>
  <c r="BZ29" i="5"/>
  <c r="BZ31" i="5"/>
  <c r="BZ32" i="5"/>
  <c r="BZ28" i="5"/>
  <c r="BZ23" i="5"/>
  <c r="BZ19" i="5"/>
  <c r="BZ27" i="5"/>
  <c r="BZ25" i="5"/>
  <c r="BZ26" i="5"/>
  <c r="BZ17" i="5"/>
  <c r="BZ24" i="5"/>
  <c r="BZ30" i="5"/>
  <c r="BZ21" i="5"/>
  <c r="BZ18" i="5"/>
  <c r="BZ22" i="5"/>
  <c r="BZ20" i="5"/>
  <c r="BZ28" i="21"/>
  <c r="BZ29" i="21"/>
  <c r="BZ30" i="21"/>
  <c r="BZ31" i="21"/>
  <c r="BZ32" i="21"/>
  <c r="CB25" i="21"/>
  <c r="CB27" i="21"/>
  <c r="CB26" i="21"/>
  <c r="CB29" i="21"/>
  <c r="CB19" i="21"/>
  <c r="CB20" i="21"/>
  <c r="CB21" i="21"/>
  <c r="CB31" i="21"/>
  <c r="CB22" i="21"/>
  <c r="CB23" i="21"/>
  <c r="CB28" i="21"/>
  <c r="CB30" i="21"/>
  <c r="CB24" i="21"/>
  <c r="CB32" i="21"/>
  <c r="EV3" i="5"/>
  <c r="B3" i="5" s="1"/>
  <c r="AF13" i="21"/>
  <c r="AF8" i="21"/>
  <c r="AF11" i="21"/>
  <c r="AF7" i="21"/>
  <c r="AF4" i="21"/>
  <c r="BJ4" i="21" s="1"/>
  <c r="AF10" i="21"/>
  <c r="AF6" i="21"/>
  <c r="AF12" i="21"/>
  <c r="AF9" i="21"/>
  <c r="AF5" i="21"/>
  <c r="AF4" i="5"/>
  <c r="BJ4" i="5" s="1"/>
  <c r="AU5" i="5" s="1"/>
  <c r="BK5" i="5"/>
  <c r="CA5" i="21"/>
  <c r="CH5" i="21"/>
  <c r="B46" i="1"/>
  <c r="BM5" i="5" l="1"/>
  <c r="BP10" i="21"/>
  <c r="BA11" i="21" s="1"/>
  <c r="BO10" i="5"/>
  <c r="AZ11" i="5" s="1"/>
  <c r="CD11" i="5" s="1"/>
  <c r="BQ10" i="5"/>
  <c r="BB11" i="5" s="1"/>
  <c r="BN10" i="5"/>
  <c r="AY11" i="5" s="1"/>
  <c r="CC11" i="5" s="1"/>
  <c r="BP10" i="5"/>
  <c r="BA11" i="5" s="1"/>
  <c r="CE11" i="5" s="1"/>
  <c r="BT10" i="21"/>
  <c r="BE11" i="21" s="1"/>
  <c r="CI11" i="21" s="1"/>
  <c r="BO10" i="21"/>
  <c r="AZ11" i="21" s="1"/>
  <c r="CD11" i="21" s="1"/>
  <c r="BL5" i="5"/>
  <c r="AW6" i="5" s="1"/>
  <c r="CA6" i="5" s="1"/>
  <c r="BT10" i="5"/>
  <c r="BQ10" i="21"/>
  <c r="BB11" i="21" s="1"/>
  <c r="CF11" i="21" s="1"/>
  <c r="BN10" i="21"/>
  <c r="AY11" i="21" s="1"/>
  <c r="CC11" i="21" s="1"/>
  <c r="DW6" i="5"/>
  <c r="EL6" i="5" s="1"/>
  <c r="FA6" i="5" s="1"/>
  <c r="G6" i="5" s="1"/>
  <c r="CS7" i="5"/>
  <c r="DH7" i="5" s="1"/>
  <c r="DW6" i="21"/>
  <c r="EL6" i="21" s="1"/>
  <c r="FA6" i="21" s="1"/>
  <c r="G6" i="21" s="1"/>
  <c r="CS7" i="21"/>
  <c r="DH7" i="21" s="1"/>
  <c r="DX6" i="5"/>
  <c r="EM6" i="5" s="1"/>
  <c r="FB6" i="5" s="1"/>
  <c r="H6" i="5" s="1"/>
  <c r="CT7" i="5"/>
  <c r="DI7" i="5" s="1"/>
  <c r="DX6" i="21"/>
  <c r="EM6" i="21" s="1"/>
  <c r="FB6" i="21" s="1"/>
  <c r="H6" i="21" s="1"/>
  <c r="CT7" i="21"/>
  <c r="DI7" i="21" s="1"/>
  <c r="DY6" i="5"/>
  <c r="EN6" i="5" s="1"/>
  <c r="FC6" i="5" s="1"/>
  <c r="I6" i="5" s="1"/>
  <c r="CU7" i="5"/>
  <c r="DJ7" i="5" s="1"/>
  <c r="DY6" i="21"/>
  <c r="EN6" i="21" s="1"/>
  <c r="FC6" i="21" s="1"/>
  <c r="I6" i="21" s="1"/>
  <c r="CU7" i="21"/>
  <c r="DJ7" i="21" s="1"/>
  <c r="EB6" i="5"/>
  <c r="EQ6" i="5" s="1"/>
  <c r="FF6" i="5" s="1"/>
  <c r="L6" i="5" s="1"/>
  <c r="CX7" i="5"/>
  <c r="DM7" i="5" s="1"/>
  <c r="EB6" i="21"/>
  <c r="EQ6" i="21" s="1"/>
  <c r="FF6" i="21" s="1"/>
  <c r="L6" i="21" s="1"/>
  <c r="CX7" i="21"/>
  <c r="DM7" i="21" s="1"/>
  <c r="DV6" i="5"/>
  <c r="EK6" i="5" s="1"/>
  <c r="EZ6" i="5" s="1"/>
  <c r="F6" i="5" s="1"/>
  <c r="CR7" i="5"/>
  <c r="DG7" i="5" s="1"/>
  <c r="DV6" i="21"/>
  <c r="EK6" i="21" s="1"/>
  <c r="EZ6" i="21" s="1"/>
  <c r="F6" i="21" s="1"/>
  <c r="CR7" i="21"/>
  <c r="DG7" i="21" s="1"/>
  <c r="BY20" i="5"/>
  <c r="BY21" i="5"/>
  <c r="BY22" i="5"/>
  <c r="BY23" i="5"/>
  <c r="BY24" i="5"/>
  <c r="BY25" i="5"/>
  <c r="BY26" i="5"/>
  <c r="BY27" i="5"/>
  <c r="BY28" i="5"/>
  <c r="BY29" i="5"/>
  <c r="BY30" i="5"/>
  <c r="BY31" i="5"/>
  <c r="BY32" i="5"/>
  <c r="BY33" i="5"/>
  <c r="BY5" i="5"/>
  <c r="BY17" i="5"/>
  <c r="BY18" i="5"/>
  <c r="BY19" i="5"/>
  <c r="BY17" i="21"/>
  <c r="BY18" i="21"/>
  <c r="BY19" i="21"/>
  <c r="BY20" i="21"/>
  <c r="BY21" i="21"/>
  <c r="BY22" i="21"/>
  <c r="BY23" i="21"/>
  <c r="BY24" i="21"/>
  <c r="BY25" i="21"/>
  <c r="BY26" i="21"/>
  <c r="BY27" i="21"/>
  <c r="BY28" i="21"/>
  <c r="BY29" i="21"/>
  <c r="BY30" i="21"/>
  <c r="BY31" i="21"/>
  <c r="BY32" i="21"/>
  <c r="BY33" i="21"/>
  <c r="CK6" i="5"/>
  <c r="BV6" i="5"/>
  <c r="EC4" i="5"/>
  <c r="ER4" i="5" s="1"/>
  <c r="FG4" i="5" s="1"/>
  <c r="M4" i="5" s="1"/>
  <c r="EC4" i="21"/>
  <c r="ER4" i="21" s="1"/>
  <c r="FG4" i="21" s="1"/>
  <c r="CY5" i="21"/>
  <c r="DN5" i="21" s="1"/>
  <c r="EC5" i="21" s="1"/>
  <c r="EA4" i="5"/>
  <c r="EP4" i="5" s="1"/>
  <c r="FE4" i="5" s="1"/>
  <c r="K4" i="5" s="1"/>
  <c r="CW5" i="5"/>
  <c r="EA4" i="21"/>
  <c r="EP4" i="21" s="1"/>
  <c r="FE4" i="21" s="1"/>
  <c r="K4" i="21" s="1"/>
  <c r="CW5" i="21"/>
  <c r="DL5" i="21" s="1"/>
  <c r="EA5" i="21" s="1"/>
  <c r="DU4" i="5"/>
  <c r="EJ4" i="5" s="1"/>
  <c r="EY4" i="5" s="1"/>
  <c r="E4" i="5" s="1"/>
  <c r="CQ5" i="5"/>
  <c r="DF5" i="5" s="1"/>
  <c r="DU5" i="5" s="1"/>
  <c r="EJ5" i="5" s="1"/>
  <c r="EY5" i="5" s="1"/>
  <c r="DS4" i="21"/>
  <c r="EH4" i="21" s="1"/>
  <c r="EW4" i="21" s="1"/>
  <c r="C4" i="21" s="1"/>
  <c r="CO5" i="21"/>
  <c r="DD5" i="21" s="1"/>
  <c r="DS5" i="21" s="1"/>
  <c r="EH5" i="21" s="1"/>
  <c r="EW5" i="21" s="1"/>
  <c r="DZ4" i="5"/>
  <c r="EO4" i="5" s="1"/>
  <c r="FD4" i="5" s="1"/>
  <c r="J4" i="5" s="1"/>
  <c r="CV5" i="5"/>
  <c r="DZ4" i="21"/>
  <c r="EO4" i="21" s="1"/>
  <c r="FD4" i="21" s="1"/>
  <c r="J4" i="21" s="1"/>
  <c r="CV5" i="21"/>
  <c r="DK5" i="21" s="1"/>
  <c r="DZ5" i="21" s="1"/>
  <c r="BC5" i="5"/>
  <c r="BD5" i="5"/>
  <c r="BH5" i="5"/>
  <c r="BW5" i="21"/>
  <c r="BH6" i="21" s="1"/>
  <c r="BF5" i="5"/>
  <c r="BX5" i="5"/>
  <c r="AX6" i="5"/>
  <c r="AV6" i="5"/>
  <c r="BK6" i="5" s="1"/>
  <c r="AV7" i="5"/>
  <c r="BK7" i="5" s="1"/>
  <c r="CP5" i="5"/>
  <c r="DE5" i="5" s="1"/>
  <c r="DT5" i="5" s="1"/>
  <c r="N4" i="5"/>
  <c r="M4" i="21"/>
  <c r="EX4" i="21"/>
  <c r="D4" i="21" s="1"/>
  <c r="CP5" i="21"/>
  <c r="DE5" i="21" s="1"/>
  <c r="DT5" i="21" s="1"/>
  <c r="EI5" i="21" s="1"/>
  <c r="N4" i="21"/>
  <c r="CW6" i="21"/>
  <c r="BW6" i="21"/>
  <c r="BH7" i="21" s="1"/>
  <c r="CZ6" i="5"/>
  <c r="EY4" i="21"/>
  <c r="E4" i="21" s="1"/>
  <c r="CQ5" i="21"/>
  <c r="DF5" i="21" s="1"/>
  <c r="DU5" i="21" s="1"/>
  <c r="BG6" i="21"/>
  <c r="CK6" i="21" s="1"/>
  <c r="AU5" i="21"/>
  <c r="BY5" i="21" s="1"/>
  <c r="CO5" i="5"/>
  <c r="DD5" i="5" s="1"/>
  <c r="DS5" i="5" s="1"/>
  <c r="EH5" i="5" s="1"/>
  <c r="EW5" i="5" s="1"/>
  <c r="C4" i="5"/>
  <c r="BY4" i="21"/>
  <c r="DC4" i="21" s="1"/>
  <c r="BJ5" i="5"/>
  <c r="BY4" i="5"/>
  <c r="DC4" i="5" s="1"/>
  <c r="DR4" i="5" s="1"/>
  <c r="CE11" i="21" l="1"/>
  <c r="BP11" i="21"/>
  <c r="BO11" i="21"/>
  <c r="BN11" i="5"/>
  <c r="DO6" i="5"/>
  <c r="ED6" i="5" s="1"/>
  <c r="ES6" i="5" s="1"/>
  <c r="FH6" i="5" s="1"/>
  <c r="BP11" i="5"/>
  <c r="BA12" i="5" s="1"/>
  <c r="CE12" i="5" s="1"/>
  <c r="CF11" i="5"/>
  <c r="BQ11" i="5"/>
  <c r="BB12" i="5" s="1"/>
  <c r="CF12" i="5" s="1"/>
  <c r="BZ6" i="5"/>
  <c r="BZ7" i="5"/>
  <c r="CY6" i="21"/>
  <c r="CQ6" i="5"/>
  <c r="BT11" i="21"/>
  <c r="BE12" i="21" s="1"/>
  <c r="BE11" i="5"/>
  <c r="CI11" i="5" s="1"/>
  <c r="BL6" i="5"/>
  <c r="AW7" i="5" s="1"/>
  <c r="CA7" i="5" s="1"/>
  <c r="BN11" i="21"/>
  <c r="AY12" i="21" s="1"/>
  <c r="CC12" i="21" s="1"/>
  <c r="BQ11" i="21"/>
  <c r="BB12" i="21" s="1"/>
  <c r="CF12" i="21" s="1"/>
  <c r="BO11" i="5"/>
  <c r="EB7" i="21"/>
  <c r="EQ7" i="21" s="1"/>
  <c r="FF7" i="21" s="1"/>
  <c r="L7" i="21" s="1"/>
  <c r="CX8" i="21"/>
  <c r="DM8" i="21" s="1"/>
  <c r="EB7" i="5"/>
  <c r="EQ7" i="5" s="1"/>
  <c r="FF7" i="5" s="1"/>
  <c r="L7" i="5" s="1"/>
  <c r="CX8" i="5"/>
  <c r="DM8" i="5" s="1"/>
  <c r="DY7" i="21"/>
  <c r="EN7" i="21" s="1"/>
  <c r="FC7" i="21" s="1"/>
  <c r="I7" i="21" s="1"/>
  <c r="CU8" i="21"/>
  <c r="DJ8" i="21" s="1"/>
  <c r="DY7" i="5"/>
  <c r="EN7" i="5" s="1"/>
  <c r="FC7" i="5" s="1"/>
  <c r="I7" i="5" s="1"/>
  <c r="CU8" i="5"/>
  <c r="DJ8" i="5" s="1"/>
  <c r="DX7" i="21"/>
  <c r="EM7" i="21" s="1"/>
  <c r="FB7" i="21" s="1"/>
  <c r="H7" i="21" s="1"/>
  <c r="CT8" i="21"/>
  <c r="DI8" i="21" s="1"/>
  <c r="DX7" i="5"/>
  <c r="EM7" i="5" s="1"/>
  <c r="FB7" i="5" s="1"/>
  <c r="H7" i="5" s="1"/>
  <c r="CT8" i="5"/>
  <c r="DI8" i="5" s="1"/>
  <c r="DW7" i="21"/>
  <c r="EL7" i="21" s="1"/>
  <c r="FA7" i="21" s="1"/>
  <c r="G7" i="21" s="1"/>
  <c r="CS8" i="21"/>
  <c r="DH8" i="21" s="1"/>
  <c r="DW7" i="5"/>
  <c r="EL7" i="5" s="1"/>
  <c r="FA7" i="5" s="1"/>
  <c r="G7" i="5" s="1"/>
  <c r="CS8" i="5"/>
  <c r="DH8" i="5" s="1"/>
  <c r="AY12" i="5"/>
  <c r="CC12" i="5" s="1"/>
  <c r="AZ12" i="21"/>
  <c r="CD12" i="21" s="1"/>
  <c r="BA12" i="21"/>
  <c r="CE12" i="21" s="1"/>
  <c r="DV7" i="21"/>
  <c r="EK7" i="21" s="1"/>
  <c r="EZ7" i="21" s="1"/>
  <c r="F7" i="21" s="1"/>
  <c r="CR8" i="21"/>
  <c r="DG8" i="21" s="1"/>
  <c r="DV7" i="5"/>
  <c r="EK7" i="5" s="1"/>
  <c r="EZ7" i="5" s="1"/>
  <c r="F7" i="5" s="1"/>
  <c r="CR8" i="5"/>
  <c r="DG8" i="5" s="1"/>
  <c r="AU6" i="5"/>
  <c r="DR4" i="21"/>
  <c r="EG4" i="21" s="1"/>
  <c r="CN5" i="21"/>
  <c r="DC5" i="21" s="1"/>
  <c r="DR5" i="21" s="1"/>
  <c r="EG5" i="21" s="1"/>
  <c r="EV5" i="21" s="1"/>
  <c r="BM6" i="5"/>
  <c r="AX7" i="5" s="1"/>
  <c r="CB7" i="5" s="1"/>
  <c r="CB6" i="5"/>
  <c r="BI6" i="5"/>
  <c r="CJ5" i="5"/>
  <c r="DN5" i="5" s="1"/>
  <c r="BU5" i="5"/>
  <c r="BW5" i="5"/>
  <c r="CH5" i="5"/>
  <c r="DL5" i="5" s="1"/>
  <c r="BS5" i="5"/>
  <c r="CG5" i="5"/>
  <c r="DK5" i="5" s="1"/>
  <c r="DZ5" i="5" s="1"/>
  <c r="EO5" i="5" s="1"/>
  <c r="FD5" i="5" s="1"/>
  <c r="J5" i="5" s="1"/>
  <c r="BR5" i="5"/>
  <c r="BG7" i="5"/>
  <c r="AV8" i="5"/>
  <c r="BK8" i="5" s="1"/>
  <c r="CZ6" i="21"/>
  <c r="DO6" i="21" s="1"/>
  <c r="ED6" i="21" s="1"/>
  <c r="ES6" i="21" s="1"/>
  <c r="FH6" i="21" s="1"/>
  <c r="CV6" i="21"/>
  <c r="CO6" i="21"/>
  <c r="BJ5" i="21"/>
  <c r="BI6" i="21"/>
  <c r="BF6" i="21"/>
  <c r="BC6" i="21"/>
  <c r="BD6" i="21"/>
  <c r="AW6" i="21"/>
  <c r="CA6" i="21" s="1"/>
  <c r="AV6" i="21"/>
  <c r="BZ6" i="21" s="1"/>
  <c r="EG4" i="5"/>
  <c r="EV4" i="5" s="1"/>
  <c r="B4" i="5" s="1"/>
  <c r="ER5" i="21"/>
  <c r="N5" i="5"/>
  <c r="EP5" i="21"/>
  <c r="CP6" i="21"/>
  <c r="EX5" i="21"/>
  <c r="D5" i="21" s="1"/>
  <c r="BL7" i="5"/>
  <c r="AW8" i="5" s="1"/>
  <c r="CA8" i="5" s="1"/>
  <c r="BX6" i="21"/>
  <c r="BI7" i="21" s="1"/>
  <c r="AU6" i="21"/>
  <c r="BY6" i="21" s="1"/>
  <c r="CO6" i="5"/>
  <c r="C5" i="5"/>
  <c r="EO5" i="21"/>
  <c r="EI5" i="5"/>
  <c r="CP6" i="5"/>
  <c r="BM6" i="21"/>
  <c r="AX7" i="21" s="1"/>
  <c r="CB7" i="21" s="1"/>
  <c r="C5" i="21"/>
  <c r="E5" i="5"/>
  <c r="N5" i="21"/>
  <c r="BW7" i="21"/>
  <c r="BH8" i="21" s="1"/>
  <c r="CN5" i="5"/>
  <c r="DC5" i="5" s="1"/>
  <c r="DR5" i="5" s="1"/>
  <c r="EG5" i="5" s="1"/>
  <c r="EV5" i="5" s="1"/>
  <c r="CZ7" i="5" l="1"/>
  <c r="BK6" i="21"/>
  <c r="AV7" i="21" s="1"/>
  <c r="BZ7" i="21" s="1"/>
  <c r="CI12" i="21"/>
  <c r="BT12" i="21"/>
  <c r="BO12" i="21"/>
  <c r="AZ12" i="5"/>
  <c r="CD12" i="5" s="1"/>
  <c r="DF6" i="5"/>
  <c r="DU6" i="5" s="1"/>
  <c r="EJ6" i="5" s="1"/>
  <c r="EY6" i="5" s="1"/>
  <c r="E6" i="5" s="1"/>
  <c r="CV6" i="5"/>
  <c r="BQ12" i="21"/>
  <c r="BB13" i="21" s="1"/>
  <c r="BN12" i="21"/>
  <c r="AY13" i="21" s="1"/>
  <c r="CC13" i="21" s="1"/>
  <c r="BL6" i="21"/>
  <c r="AW7" i="21" s="1"/>
  <c r="CA7" i="21" s="1"/>
  <c r="BQ12" i="5"/>
  <c r="BB13" i="5" s="1"/>
  <c r="CF13" i="5" s="1"/>
  <c r="BN12" i="5"/>
  <c r="BP12" i="21"/>
  <c r="BM7" i="5"/>
  <c r="AX8" i="5" s="1"/>
  <c r="CB8" i="5" s="1"/>
  <c r="DE6" i="21"/>
  <c r="DT6" i="21" s="1"/>
  <c r="EI6" i="21" s="1"/>
  <c r="BP12" i="5"/>
  <c r="BA13" i="5" s="1"/>
  <c r="CE13" i="5" s="1"/>
  <c r="BT11" i="5"/>
  <c r="BE13" i="21"/>
  <c r="CI13" i="21" s="1"/>
  <c r="BA13" i="21"/>
  <c r="CE13" i="21" s="1"/>
  <c r="AZ13" i="21"/>
  <c r="CD13" i="21" s="1"/>
  <c r="AY13" i="5"/>
  <c r="CC13" i="5" s="1"/>
  <c r="DW8" i="5"/>
  <c r="EL8" i="5" s="1"/>
  <c r="FA8" i="5" s="1"/>
  <c r="CS9" i="5"/>
  <c r="DH9" i="5" s="1"/>
  <c r="G8" i="5"/>
  <c r="DW8" i="21"/>
  <c r="EL8" i="21" s="1"/>
  <c r="FA8" i="21" s="1"/>
  <c r="G8" i="21" s="1"/>
  <c r="CS9" i="21"/>
  <c r="DH9" i="21" s="1"/>
  <c r="DX8" i="5"/>
  <c r="EM8" i="5" s="1"/>
  <c r="FB8" i="5" s="1"/>
  <c r="H8" i="5" s="1"/>
  <c r="CT9" i="5"/>
  <c r="DI9" i="5" s="1"/>
  <c r="DX8" i="21"/>
  <c r="EM8" i="21" s="1"/>
  <c r="FB8" i="21" s="1"/>
  <c r="H8" i="21" s="1"/>
  <c r="CT9" i="21"/>
  <c r="DI9" i="21" s="1"/>
  <c r="DY8" i="5"/>
  <c r="EN8" i="5" s="1"/>
  <c r="FC8" i="5" s="1"/>
  <c r="I8" i="5" s="1"/>
  <c r="CU9" i="5"/>
  <c r="DJ9" i="5" s="1"/>
  <c r="DY8" i="21"/>
  <c r="EN8" i="21" s="1"/>
  <c r="FC8" i="21" s="1"/>
  <c r="I8" i="21" s="1"/>
  <c r="CU9" i="21"/>
  <c r="DJ9" i="21" s="1"/>
  <c r="EB8" i="5"/>
  <c r="EQ8" i="5" s="1"/>
  <c r="FF8" i="5" s="1"/>
  <c r="L8" i="5" s="1"/>
  <c r="CX9" i="5"/>
  <c r="DM9" i="5" s="1"/>
  <c r="EB8" i="21"/>
  <c r="EQ8" i="21" s="1"/>
  <c r="FF8" i="21" s="1"/>
  <c r="L8" i="21" s="1"/>
  <c r="CX9" i="21"/>
  <c r="DM9" i="21" s="1"/>
  <c r="DV8" i="5"/>
  <c r="EK8" i="5" s="1"/>
  <c r="EZ8" i="5" s="1"/>
  <c r="F8" i="5" s="1"/>
  <c r="CR9" i="5"/>
  <c r="DG9" i="5" s="1"/>
  <c r="DV8" i="21"/>
  <c r="EK8" i="21" s="1"/>
  <c r="EZ8" i="21" s="1"/>
  <c r="F8" i="21" s="1"/>
  <c r="CR9" i="21"/>
  <c r="DG9" i="21" s="1"/>
  <c r="EV4" i="21"/>
  <c r="B4" i="21" s="1"/>
  <c r="B5" i="21" s="1"/>
  <c r="BY6" i="5"/>
  <c r="BJ6" i="5"/>
  <c r="AU7" i="5" s="1"/>
  <c r="BV7" i="5"/>
  <c r="BG8" i="5" s="1"/>
  <c r="CK7" i="5"/>
  <c r="DO7" i="5" s="1"/>
  <c r="ED7" i="5" s="1"/>
  <c r="ES7" i="5" s="1"/>
  <c r="FH7" i="5" s="1"/>
  <c r="EX5" i="5"/>
  <c r="D5" i="5" s="1"/>
  <c r="CH6" i="21"/>
  <c r="DL6" i="21" s="1"/>
  <c r="BS6" i="21"/>
  <c r="BD7" i="21" s="1"/>
  <c r="BS7" i="21" s="1"/>
  <c r="CG6" i="21"/>
  <c r="DK6" i="21" s="1"/>
  <c r="DZ6" i="21" s="1"/>
  <c r="EO6" i="21" s="1"/>
  <c r="BR6" i="21"/>
  <c r="BC7" i="21" s="1"/>
  <c r="CG7" i="21" s="1"/>
  <c r="CJ6" i="21"/>
  <c r="DN6" i="21" s="1"/>
  <c r="BU6" i="21"/>
  <c r="BF7" i="21" s="1"/>
  <c r="DD6" i="21"/>
  <c r="DS6" i="21" s="1"/>
  <c r="EH6" i="21" s="1"/>
  <c r="EW6" i="21" s="1"/>
  <c r="C6" i="21" s="1"/>
  <c r="BC6" i="5"/>
  <c r="BD6" i="5"/>
  <c r="EA5" i="5"/>
  <c r="EP5" i="5" s="1"/>
  <c r="FE5" i="5" s="1"/>
  <c r="K5" i="5" s="1"/>
  <c r="CW6" i="5"/>
  <c r="BH6" i="5"/>
  <c r="BF6" i="5"/>
  <c r="EC5" i="5"/>
  <c r="ER5" i="5" s="1"/>
  <c r="FG5" i="5" s="1"/>
  <c r="M5" i="5" s="1"/>
  <c r="CY6" i="5"/>
  <c r="BX6" i="5"/>
  <c r="BI7" i="5" s="1"/>
  <c r="FD5" i="21"/>
  <c r="J5" i="21" s="1"/>
  <c r="FE5" i="21"/>
  <c r="K5" i="21" s="1"/>
  <c r="FG5" i="21"/>
  <c r="M5" i="21" s="1"/>
  <c r="DE6" i="5"/>
  <c r="DT6" i="5" s="1"/>
  <c r="EI6" i="5" s="1"/>
  <c r="DD6" i="5"/>
  <c r="DS6" i="5" s="1"/>
  <c r="EH6" i="5" s="1"/>
  <c r="EW6" i="5" s="1"/>
  <c r="C6" i="5" s="1"/>
  <c r="BM8" i="5"/>
  <c r="AX9" i="5" s="1"/>
  <c r="CB9" i="5" s="1"/>
  <c r="BZ8" i="5"/>
  <c r="CN6" i="21"/>
  <c r="DC6" i="21" s="1"/>
  <c r="DR6" i="21" s="1"/>
  <c r="EG6" i="21" s="1"/>
  <c r="EV6" i="21" s="1"/>
  <c r="B5" i="5"/>
  <c r="N6" i="5"/>
  <c r="CP7" i="21"/>
  <c r="EX6" i="21"/>
  <c r="D6" i="21" s="1"/>
  <c r="CQ6" i="21"/>
  <c r="EJ5" i="21"/>
  <c r="EY5" i="21" s="1"/>
  <c r="E5" i="21" s="1"/>
  <c r="CZ7" i="21"/>
  <c r="BV6" i="21"/>
  <c r="BL8" i="5"/>
  <c r="AW9" i="5" s="1"/>
  <c r="CA9" i="5" s="1"/>
  <c r="BJ6" i="21"/>
  <c r="BX7" i="21"/>
  <c r="BI8" i="21" s="1"/>
  <c r="CH7" i="21"/>
  <c r="CN6" i="5"/>
  <c r="CQ7" i="5" l="1"/>
  <c r="DF7" i="5" s="1"/>
  <c r="DU7" i="5" s="1"/>
  <c r="EJ7" i="5" s="1"/>
  <c r="EY7" i="5" s="1"/>
  <c r="E7" i="5" s="1"/>
  <c r="CF13" i="21"/>
  <c r="BQ13" i="21"/>
  <c r="BP13" i="21"/>
  <c r="BL7" i="21"/>
  <c r="AW8" i="21" s="1"/>
  <c r="DE7" i="21"/>
  <c r="DT7" i="21" s="1"/>
  <c r="EI7" i="21" s="1"/>
  <c r="BP13" i="5"/>
  <c r="BA14" i="5" s="1"/>
  <c r="CE14" i="5" s="1"/>
  <c r="BO12" i="5"/>
  <c r="BE12" i="5"/>
  <c r="CI12" i="5" s="1"/>
  <c r="BN13" i="5"/>
  <c r="AY14" i="5" s="1"/>
  <c r="CC14" i="5" s="1"/>
  <c r="BQ13" i="5"/>
  <c r="BB14" i="5" s="1"/>
  <c r="CF14" i="5" s="1"/>
  <c r="DC6" i="5"/>
  <c r="DR6" i="5" s="1"/>
  <c r="EG6" i="5" s="1"/>
  <c r="EV6" i="5" s="1"/>
  <c r="B6" i="5" s="1"/>
  <c r="BN13" i="21"/>
  <c r="CV7" i="21"/>
  <c r="DK7" i="21" s="1"/>
  <c r="DZ7" i="21" s="1"/>
  <c r="CO7" i="21"/>
  <c r="DD7" i="21" s="1"/>
  <c r="DS7" i="21" s="1"/>
  <c r="EH7" i="21" s="1"/>
  <c r="EW7" i="21" s="1"/>
  <c r="CP7" i="5"/>
  <c r="BO13" i="21"/>
  <c r="AZ14" i="21" s="1"/>
  <c r="CD14" i="21" s="1"/>
  <c r="BT13" i="21"/>
  <c r="BE14" i="21" s="1"/>
  <c r="CI14" i="21" s="1"/>
  <c r="CO7" i="5"/>
  <c r="DD7" i="5" s="1"/>
  <c r="DS7" i="5" s="1"/>
  <c r="EH7" i="5" s="1"/>
  <c r="EW7" i="5" s="1"/>
  <c r="C7" i="5" s="1"/>
  <c r="EB9" i="21"/>
  <c r="EQ9" i="21" s="1"/>
  <c r="FF9" i="21" s="1"/>
  <c r="L9" i="21" s="1"/>
  <c r="CX10" i="21"/>
  <c r="DM10" i="21" s="1"/>
  <c r="EB9" i="5"/>
  <c r="EQ9" i="5" s="1"/>
  <c r="FF9" i="5" s="1"/>
  <c r="L9" i="5" s="1"/>
  <c r="CX10" i="5"/>
  <c r="DM10" i="5" s="1"/>
  <c r="DY9" i="21"/>
  <c r="EN9" i="21" s="1"/>
  <c r="FC9" i="21" s="1"/>
  <c r="I9" i="21" s="1"/>
  <c r="CU10" i="21"/>
  <c r="DJ10" i="21" s="1"/>
  <c r="DY9" i="5"/>
  <c r="EN9" i="5" s="1"/>
  <c r="FC9" i="5" s="1"/>
  <c r="I9" i="5" s="1"/>
  <c r="CU10" i="5"/>
  <c r="DJ10" i="5" s="1"/>
  <c r="DX9" i="21"/>
  <c r="EM9" i="21" s="1"/>
  <c r="FB9" i="21" s="1"/>
  <c r="H9" i="21" s="1"/>
  <c r="CT10" i="21"/>
  <c r="DI10" i="21" s="1"/>
  <c r="DX9" i="5"/>
  <c r="EM9" i="5" s="1"/>
  <c r="FB9" i="5" s="1"/>
  <c r="H9" i="5" s="1"/>
  <c r="CT10" i="5"/>
  <c r="DI10" i="5" s="1"/>
  <c r="DW9" i="21"/>
  <c r="EL9" i="21" s="1"/>
  <c r="FA9" i="21" s="1"/>
  <c r="CS10" i="21"/>
  <c r="DH10" i="21" s="1"/>
  <c r="G9" i="21"/>
  <c r="DW9" i="5"/>
  <c r="EL9" i="5" s="1"/>
  <c r="FA9" i="5" s="1"/>
  <c r="G9" i="5" s="1"/>
  <c r="CS10" i="5"/>
  <c r="DH10" i="5" s="1"/>
  <c r="BA14" i="21"/>
  <c r="CE14" i="21" s="1"/>
  <c r="BB14" i="21"/>
  <c r="CF14" i="21" s="1"/>
  <c r="DV9" i="21"/>
  <c r="EK9" i="21" s="1"/>
  <c r="EZ9" i="21" s="1"/>
  <c r="F9" i="21" s="1"/>
  <c r="CR10" i="21"/>
  <c r="DG10" i="21" s="1"/>
  <c r="DV9" i="5"/>
  <c r="EK9" i="5" s="1"/>
  <c r="EZ9" i="5" s="1"/>
  <c r="F9" i="5" s="1"/>
  <c r="CR10" i="5"/>
  <c r="DG10" i="5" s="1"/>
  <c r="BJ7" i="5"/>
  <c r="AU8" i="5" s="1"/>
  <c r="BY7" i="5"/>
  <c r="BV8" i="5"/>
  <c r="CK8" i="5"/>
  <c r="EX6" i="5"/>
  <c r="D6" i="5" s="1"/>
  <c r="BX7" i="5"/>
  <c r="BI8" i="5" s="1"/>
  <c r="CJ6" i="5"/>
  <c r="DN6" i="5" s="1"/>
  <c r="BU6" i="5"/>
  <c r="BF7" i="5" s="1"/>
  <c r="BW6" i="5"/>
  <c r="BH7" i="5" s="1"/>
  <c r="CH6" i="5"/>
  <c r="DL6" i="5" s="1"/>
  <c r="BS6" i="5"/>
  <c r="BD7" i="5" s="1"/>
  <c r="CG6" i="5"/>
  <c r="DK6" i="5" s="1"/>
  <c r="BR6" i="5"/>
  <c r="BC7" i="5" s="1"/>
  <c r="BU7" i="21"/>
  <c r="BF8" i="21" s="1"/>
  <c r="CJ7" i="21"/>
  <c r="EC6" i="21"/>
  <c r="ER6" i="21" s="1"/>
  <c r="FG6" i="21" s="1"/>
  <c r="CY7" i="21"/>
  <c r="EA6" i="21"/>
  <c r="EP6" i="21" s="1"/>
  <c r="FE6" i="21" s="1"/>
  <c r="K6" i="21" s="1"/>
  <c r="CW7" i="21"/>
  <c r="DL7" i="21" s="1"/>
  <c r="EA7" i="21" s="1"/>
  <c r="FD6" i="21"/>
  <c r="J6" i="21" s="1"/>
  <c r="DE7" i="5"/>
  <c r="DT7" i="5" s="1"/>
  <c r="EI7" i="5" s="1"/>
  <c r="CZ8" i="5"/>
  <c r="BM9" i="5"/>
  <c r="AX10" i="5" s="1"/>
  <c r="CB10" i="5" s="1"/>
  <c r="AV9" i="5"/>
  <c r="N7" i="5"/>
  <c r="DF6" i="21"/>
  <c r="CQ7" i="21" s="1"/>
  <c r="DF7" i="21" s="1"/>
  <c r="DU7" i="21" s="1"/>
  <c r="CN7" i="21"/>
  <c r="BR7" i="21"/>
  <c r="BC8" i="21" s="1"/>
  <c r="CG8" i="21" s="1"/>
  <c r="BG7" i="21"/>
  <c r="CK7" i="21" s="1"/>
  <c r="DO7" i="21" s="1"/>
  <c r="ED7" i="21" s="1"/>
  <c r="ES7" i="21" s="1"/>
  <c r="FH7" i="21" s="1"/>
  <c r="CZ8" i="21"/>
  <c r="EX7" i="21"/>
  <c r="D7" i="21" s="1"/>
  <c r="N6" i="21"/>
  <c r="CP8" i="21"/>
  <c r="BM7" i="21"/>
  <c r="BL9" i="5"/>
  <c r="AW10" i="5" s="1"/>
  <c r="CA10" i="5" s="1"/>
  <c r="BK7" i="21"/>
  <c r="CO8" i="21"/>
  <c r="CA8" i="21"/>
  <c r="BW8" i="21"/>
  <c r="BH9" i="21" s="1"/>
  <c r="AU7" i="21"/>
  <c r="BY7" i="21" s="1"/>
  <c r="BD8" i="21"/>
  <c r="BS8" i="21" s="1"/>
  <c r="B6" i="21"/>
  <c r="CQ8" i="5" l="1"/>
  <c r="DF8" i="5" s="1"/>
  <c r="DU8" i="5" s="1"/>
  <c r="EJ8" i="5" s="1"/>
  <c r="EY8" i="5" s="1"/>
  <c r="CQ9" i="5"/>
  <c r="DF9" i="5" s="1"/>
  <c r="DU9" i="5" s="1"/>
  <c r="EJ9" i="5" s="1"/>
  <c r="EY9" i="5" s="1"/>
  <c r="CP8" i="5"/>
  <c r="DE8" i="5" s="1"/>
  <c r="AZ13" i="5"/>
  <c r="CD13" i="5" s="1"/>
  <c r="CN7" i="5"/>
  <c r="DC7" i="5" s="1"/>
  <c r="AY14" i="21"/>
  <c r="CC14" i="21" s="1"/>
  <c r="DO8" i="5"/>
  <c r="ED8" i="5" s="1"/>
  <c r="ES8" i="5" s="1"/>
  <c r="FH8" i="5" s="1"/>
  <c r="N8" i="5" s="1"/>
  <c r="BQ14" i="5"/>
  <c r="BB15" i="5" s="1"/>
  <c r="CF15" i="5" s="1"/>
  <c r="BN14" i="5"/>
  <c r="AY15" i="5" s="1"/>
  <c r="CC15" i="5" s="1"/>
  <c r="BP14" i="21"/>
  <c r="BA15" i="21" s="1"/>
  <c r="BP14" i="5"/>
  <c r="BA15" i="5" s="1"/>
  <c r="CE15" i="5" s="1"/>
  <c r="BT14" i="21"/>
  <c r="BE15" i="21" s="1"/>
  <c r="CI15" i="21" s="1"/>
  <c r="BO14" i="21"/>
  <c r="AZ15" i="21" s="1"/>
  <c r="CD15" i="21" s="1"/>
  <c r="BV7" i="21"/>
  <c r="BG8" i="21" s="1"/>
  <c r="CK8" i="21" s="1"/>
  <c r="DO8" i="21" s="1"/>
  <c r="ED8" i="21" s="1"/>
  <c r="ES8" i="21" s="1"/>
  <c r="FH8" i="21" s="1"/>
  <c r="DN7" i="21"/>
  <c r="BQ14" i="21"/>
  <c r="BB15" i="21" s="1"/>
  <c r="CF15" i="21" s="1"/>
  <c r="BT12" i="5"/>
  <c r="CO8" i="5"/>
  <c r="DD8" i="5" s="1"/>
  <c r="DS8" i="5" s="1"/>
  <c r="EH8" i="5" s="1"/>
  <c r="EW8" i="5" s="1"/>
  <c r="C8" i="5" s="1"/>
  <c r="DW10" i="5"/>
  <c r="EL10" i="5" s="1"/>
  <c r="FA10" i="5" s="1"/>
  <c r="CS11" i="5"/>
  <c r="DH11" i="5" s="1"/>
  <c r="G10" i="5"/>
  <c r="DW10" i="21"/>
  <c r="EL10" i="21" s="1"/>
  <c r="FA10" i="21" s="1"/>
  <c r="G10" i="21" s="1"/>
  <c r="CS11" i="21"/>
  <c r="DH11" i="21" s="1"/>
  <c r="DX10" i="5"/>
  <c r="EM10" i="5" s="1"/>
  <c r="FB10" i="5" s="1"/>
  <c r="H10" i="5" s="1"/>
  <c r="CT11" i="5"/>
  <c r="DI11" i="5" s="1"/>
  <c r="DX10" i="21"/>
  <c r="EM10" i="21" s="1"/>
  <c r="FB10" i="21" s="1"/>
  <c r="H10" i="21" s="1"/>
  <c r="CT11" i="21"/>
  <c r="DI11" i="21" s="1"/>
  <c r="DY10" i="5"/>
  <c r="EN10" i="5" s="1"/>
  <c r="FC10" i="5" s="1"/>
  <c r="I10" i="5" s="1"/>
  <c r="CU11" i="5"/>
  <c r="DJ11" i="5" s="1"/>
  <c r="DY10" i="21"/>
  <c r="EN10" i="21" s="1"/>
  <c r="FC10" i="21" s="1"/>
  <c r="I10" i="21" s="1"/>
  <c r="CU11" i="21"/>
  <c r="DJ11" i="21" s="1"/>
  <c r="EB10" i="5"/>
  <c r="EQ10" i="5" s="1"/>
  <c r="FF10" i="5" s="1"/>
  <c r="L10" i="5" s="1"/>
  <c r="CX11" i="5"/>
  <c r="DM11" i="5" s="1"/>
  <c r="EB10" i="21"/>
  <c r="EQ10" i="21" s="1"/>
  <c r="FF10" i="21" s="1"/>
  <c r="L10" i="21" s="1"/>
  <c r="CX11" i="21"/>
  <c r="DM11" i="21" s="1"/>
  <c r="DV10" i="5"/>
  <c r="EK10" i="5" s="1"/>
  <c r="EZ10" i="5" s="1"/>
  <c r="F10" i="5" s="1"/>
  <c r="CR11" i="5"/>
  <c r="DG11" i="5" s="1"/>
  <c r="DV10" i="21"/>
  <c r="EK10" i="21" s="1"/>
  <c r="EZ10" i="21" s="1"/>
  <c r="F10" i="21" s="1"/>
  <c r="CR11" i="21"/>
  <c r="DG11" i="21" s="1"/>
  <c r="DC7" i="21"/>
  <c r="DR7" i="21" s="1"/>
  <c r="EG7" i="21" s="1"/>
  <c r="EV7" i="21" s="1"/>
  <c r="BJ8" i="5"/>
  <c r="AU9" i="5" s="1"/>
  <c r="BY8" i="5"/>
  <c r="BU8" i="21"/>
  <c r="CJ8" i="21"/>
  <c r="EX7" i="5"/>
  <c r="D7" i="5" s="1"/>
  <c r="BR7" i="5"/>
  <c r="BC8" i="5" s="1"/>
  <c r="CG7" i="5"/>
  <c r="DZ6" i="5"/>
  <c r="EO6" i="5" s="1"/>
  <c r="FD6" i="5" s="1"/>
  <c r="J6" i="5" s="1"/>
  <c r="CV7" i="5"/>
  <c r="BS7" i="5"/>
  <c r="BD8" i="5" s="1"/>
  <c r="CH7" i="5"/>
  <c r="EA6" i="5"/>
  <c r="EP6" i="5" s="1"/>
  <c r="FE6" i="5" s="1"/>
  <c r="K6" i="5" s="1"/>
  <c r="CW7" i="5"/>
  <c r="BW7" i="5"/>
  <c r="BH8" i="5" s="1"/>
  <c r="BU7" i="5"/>
  <c r="BF8" i="5" s="1"/>
  <c r="CJ7" i="5"/>
  <c r="EC6" i="5"/>
  <c r="ER6" i="5" s="1"/>
  <c r="FG6" i="5" s="1"/>
  <c r="M6" i="5" s="1"/>
  <c r="CY7" i="5"/>
  <c r="BX8" i="5"/>
  <c r="BI9" i="5" s="1"/>
  <c r="DE8" i="21"/>
  <c r="DT8" i="21" s="1"/>
  <c r="EI8" i="21" s="1"/>
  <c r="EX8" i="21" s="1"/>
  <c r="D8" i="21" s="1"/>
  <c r="DU6" i="21"/>
  <c r="EJ6" i="21" s="1"/>
  <c r="EY6" i="21" s="1"/>
  <c r="E6" i="21" s="1"/>
  <c r="BM10" i="5"/>
  <c r="BZ9" i="5"/>
  <c r="BK9" i="5"/>
  <c r="BG9" i="5"/>
  <c r="AV10" i="5"/>
  <c r="BZ10" i="5" s="1"/>
  <c r="EP7" i="21"/>
  <c r="CW8" i="21"/>
  <c r="EO7" i="21"/>
  <c r="CV8" i="21"/>
  <c r="DK8" i="21" s="1"/>
  <c r="DZ8" i="21" s="1"/>
  <c r="BR8" i="21"/>
  <c r="BC9" i="21" s="1"/>
  <c r="CG9" i="21" s="1"/>
  <c r="AV8" i="21"/>
  <c r="BZ8" i="21" s="1"/>
  <c r="DD8" i="21" s="1"/>
  <c r="DS8" i="21" s="1"/>
  <c r="EH8" i="21" s="1"/>
  <c r="EW8" i="21" s="1"/>
  <c r="AX8" i="21"/>
  <c r="CB8" i="21" s="1"/>
  <c r="BL10" i="5"/>
  <c r="AW11" i="5" s="1"/>
  <c r="CA11" i="5" s="1"/>
  <c r="EJ7" i="21"/>
  <c r="EY7" i="21" s="1"/>
  <c r="N7" i="21"/>
  <c r="CQ8" i="21"/>
  <c r="BX8" i="21"/>
  <c r="AX11" i="5"/>
  <c r="CB11" i="5" s="1"/>
  <c r="C7" i="21"/>
  <c r="BL8" i="21"/>
  <c r="BJ7" i="21"/>
  <c r="AU8" i="21" s="1"/>
  <c r="BY8" i="21" s="1"/>
  <c r="CH8" i="21"/>
  <c r="E8" i="5"/>
  <c r="CQ10" i="5" l="1"/>
  <c r="DF10" i="5" s="1"/>
  <c r="DU10" i="5" s="1"/>
  <c r="EJ10" i="5" s="1"/>
  <c r="EY10" i="5" s="1"/>
  <c r="DF8" i="21"/>
  <c r="DU8" i="21" s="1"/>
  <c r="DL7" i="5"/>
  <c r="BO13" i="5"/>
  <c r="DT8" i="5"/>
  <c r="EI8" i="5" s="1"/>
  <c r="CP9" i="5"/>
  <c r="BV8" i="21"/>
  <c r="BG9" i="21" s="1"/>
  <c r="CK9" i="21" s="1"/>
  <c r="CE15" i="21"/>
  <c r="BP15" i="21"/>
  <c r="DR7" i="5"/>
  <c r="EG7" i="5" s="1"/>
  <c r="EV7" i="5" s="1"/>
  <c r="B7" i="5" s="1"/>
  <c r="CN8" i="5"/>
  <c r="DC8" i="5" s="1"/>
  <c r="AZ14" i="5"/>
  <c r="CD14" i="5" s="1"/>
  <c r="BO14" i="5"/>
  <c r="CZ9" i="5"/>
  <c r="BM8" i="21"/>
  <c r="AX9" i="21" s="1"/>
  <c r="CB9" i="21" s="1"/>
  <c r="BL11" i="5"/>
  <c r="AW12" i="5" s="1"/>
  <c r="CA12" i="5" s="1"/>
  <c r="DK7" i="5"/>
  <c r="CV8" i="5" s="1"/>
  <c r="BN14" i="21"/>
  <c r="BP15" i="5"/>
  <c r="BA16" i="5" s="1"/>
  <c r="CE16" i="5" s="1"/>
  <c r="BE13" i="5"/>
  <c r="CI13" i="5" s="1"/>
  <c r="CZ9" i="21"/>
  <c r="EC7" i="21"/>
  <c r="ER7" i="21" s="1"/>
  <c r="FG7" i="21" s="1"/>
  <c r="CY8" i="21"/>
  <c r="DN8" i="21" s="1"/>
  <c r="BN15" i="5"/>
  <c r="AY16" i="5" s="1"/>
  <c r="CC16" i="5" s="1"/>
  <c r="BQ15" i="5"/>
  <c r="BB16" i="5" s="1"/>
  <c r="CF16" i="5" s="1"/>
  <c r="BQ15" i="21"/>
  <c r="BB16" i="21" s="1"/>
  <c r="CF16" i="21" s="1"/>
  <c r="DN7" i="5"/>
  <c r="EC7" i="5" s="1"/>
  <c r="ER7" i="5" s="1"/>
  <c r="FG7" i="5" s="1"/>
  <c r="M7" i="5" s="1"/>
  <c r="E7" i="21"/>
  <c r="BK8" i="21"/>
  <c r="CP9" i="21"/>
  <c r="BO15" i="21"/>
  <c r="AZ16" i="21" s="1"/>
  <c r="CD16" i="21" s="1"/>
  <c r="BT15" i="21"/>
  <c r="BE16" i="21" s="1"/>
  <c r="CI16" i="21" s="1"/>
  <c r="CO9" i="5"/>
  <c r="DD9" i="5" s="1"/>
  <c r="DS9" i="5" s="1"/>
  <c r="EH9" i="5" s="1"/>
  <c r="EW9" i="5" s="1"/>
  <c r="C9" i="5" s="1"/>
  <c r="EB11" i="21"/>
  <c r="EQ11" i="21" s="1"/>
  <c r="FF11" i="21" s="1"/>
  <c r="L11" i="21" s="1"/>
  <c r="CX12" i="21"/>
  <c r="DM12" i="21" s="1"/>
  <c r="EB11" i="5"/>
  <c r="EQ11" i="5" s="1"/>
  <c r="FF11" i="5" s="1"/>
  <c r="L11" i="5" s="1"/>
  <c r="CX12" i="5"/>
  <c r="DM12" i="5" s="1"/>
  <c r="DY11" i="21"/>
  <c r="EN11" i="21" s="1"/>
  <c r="FC11" i="21" s="1"/>
  <c r="I11" i="21" s="1"/>
  <c r="CU12" i="21"/>
  <c r="DJ12" i="21" s="1"/>
  <c r="DY11" i="5"/>
  <c r="EN11" i="5" s="1"/>
  <c r="FC11" i="5" s="1"/>
  <c r="I11" i="5" s="1"/>
  <c r="CU12" i="5"/>
  <c r="DJ12" i="5" s="1"/>
  <c r="DX11" i="21"/>
  <c r="EM11" i="21" s="1"/>
  <c r="FB11" i="21" s="1"/>
  <c r="H11" i="21" s="1"/>
  <c r="CT12" i="21"/>
  <c r="DI12" i="21" s="1"/>
  <c r="DX11" i="5"/>
  <c r="EM11" i="5" s="1"/>
  <c r="FB11" i="5" s="1"/>
  <c r="H11" i="5" s="1"/>
  <c r="CT12" i="5"/>
  <c r="DI12" i="5" s="1"/>
  <c r="DW11" i="21"/>
  <c r="EL11" i="21" s="1"/>
  <c r="FA11" i="21" s="1"/>
  <c r="G11" i="21" s="1"/>
  <c r="CS12" i="21"/>
  <c r="DH12" i="21" s="1"/>
  <c r="DW11" i="5"/>
  <c r="EL11" i="5" s="1"/>
  <c r="FA11" i="5" s="1"/>
  <c r="G11" i="5" s="1"/>
  <c r="CS12" i="5"/>
  <c r="DH12" i="5" s="1"/>
  <c r="BA16" i="21"/>
  <c r="CE16" i="21" s="1"/>
  <c r="DV11" i="21"/>
  <c r="EK11" i="21" s="1"/>
  <c r="EZ11" i="21" s="1"/>
  <c r="F11" i="21" s="1"/>
  <c r="CR12" i="21"/>
  <c r="DG12" i="21" s="1"/>
  <c r="DV11" i="5"/>
  <c r="EK11" i="5" s="1"/>
  <c r="EZ11" i="5" s="1"/>
  <c r="F11" i="5" s="1"/>
  <c r="CR12" i="5"/>
  <c r="DG12" i="5" s="1"/>
  <c r="BJ9" i="5"/>
  <c r="AU10" i="5" s="1"/>
  <c r="BY9" i="5"/>
  <c r="DO9" i="21"/>
  <c r="ED9" i="21" s="1"/>
  <c r="ES9" i="21" s="1"/>
  <c r="FH9" i="21" s="1"/>
  <c r="BV9" i="5"/>
  <c r="CK9" i="5"/>
  <c r="BX9" i="5"/>
  <c r="BI10" i="5" s="1"/>
  <c r="EX8" i="5"/>
  <c r="D8" i="5" s="1"/>
  <c r="BU8" i="5"/>
  <c r="BF9" i="5" s="1"/>
  <c r="CJ8" i="5"/>
  <c r="BW8" i="5"/>
  <c r="BH9" i="5" s="1"/>
  <c r="EA7" i="5"/>
  <c r="EP7" i="5" s="1"/>
  <c r="FE7" i="5" s="1"/>
  <c r="K7" i="5" s="1"/>
  <c r="CW8" i="5"/>
  <c r="BS8" i="5"/>
  <c r="CH8" i="5"/>
  <c r="BR8" i="5"/>
  <c r="BC9" i="5" s="1"/>
  <c r="CG8" i="5"/>
  <c r="FD7" i="21"/>
  <c r="J7" i="21" s="1"/>
  <c r="DL8" i="21"/>
  <c r="EA8" i="21" s="1"/>
  <c r="EP8" i="21" s="1"/>
  <c r="FE7" i="21"/>
  <c r="K7" i="21" s="1"/>
  <c r="DE9" i="5"/>
  <c r="DT9" i="5" s="1"/>
  <c r="EI9" i="5" s="1"/>
  <c r="BM11" i="5"/>
  <c r="AX12" i="5" s="1"/>
  <c r="CB12" i="5" s="1"/>
  <c r="BK10" i="5"/>
  <c r="EO8" i="21"/>
  <c r="CV9" i="21"/>
  <c r="DK9" i="21" s="1"/>
  <c r="DZ9" i="21" s="1"/>
  <c r="CO9" i="21"/>
  <c r="CN8" i="21"/>
  <c r="DC8" i="21" s="1"/>
  <c r="DR8" i="21" s="1"/>
  <c r="EG8" i="21" s="1"/>
  <c r="EV8" i="21" s="1"/>
  <c r="BR9" i="21"/>
  <c r="BC10" i="21" s="1"/>
  <c r="CG10" i="21" s="1"/>
  <c r="BI9" i="21"/>
  <c r="BX9" i="21" s="1"/>
  <c r="BI10" i="21" s="1"/>
  <c r="AV9" i="21"/>
  <c r="BZ9" i="21" s="1"/>
  <c r="AW9" i="21"/>
  <c r="CA9" i="21" s="1"/>
  <c r="N8" i="21"/>
  <c r="EJ8" i="21"/>
  <c r="EY8" i="21" s="1"/>
  <c r="CQ9" i="21"/>
  <c r="BJ8" i="21"/>
  <c r="AU9" i="21" s="1"/>
  <c r="BY9" i="21" s="1"/>
  <c r="BW9" i="21"/>
  <c r="BH10" i="21" s="1"/>
  <c r="B7" i="21"/>
  <c r="E9" i="5"/>
  <c r="BF9" i="21"/>
  <c r="C8" i="21"/>
  <c r="CQ11" i="5" l="1"/>
  <c r="DF11" i="5" s="1"/>
  <c r="DU11" i="5" s="1"/>
  <c r="EJ11" i="5" s="1"/>
  <c r="EY11" i="5" s="1"/>
  <c r="DO9" i="5"/>
  <c r="ED9" i="5" s="1"/>
  <c r="ES9" i="5" s="1"/>
  <c r="FH9" i="5" s="1"/>
  <c r="BT16" i="21"/>
  <c r="BT13" i="5"/>
  <c r="BL12" i="5"/>
  <c r="AW13" i="5" s="1"/>
  <c r="CA13" i="5" s="1"/>
  <c r="BO16" i="21"/>
  <c r="DR8" i="5"/>
  <c r="EG8" i="5" s="1"/>
  <c r="EV8" i="5" s="1"/>
  <c r="B8" i="5" s="1"/>
  <c r="CN9" i="5"/>
  <c r="DC9" i="5" s="1"/>
  <c r="DR9" i="5" s="1"/>
  <c r="EG9" i="5" s="1"/>
  <c r="EV9" i="5" s="1"/>
  <c r="AY15" i="21"/>
  <c r="CC15" i="21" s="1"/>
  <c r="BN15" i="21"/>
  <c r="AY16" i="21" s="1"/>
  <c r="CC16" i="21" s="1"/>
  <c r="BQ16" i="21"/>
  <c r="AZ15" i="5"/>
  <c r="CD15" i="5" s="1"/>
  <c r="CP10" i="5"/>
  <c r="DE10" i="5" s="1"/>
  <c r="DZ7" i="5"/>
  <c r="EO7" i="5" s="1"/>
  <c r="FD7" i="5" s="1"/>
  <c r="J7" i="5" s="1"/>
  <c r="CZ10" i="5"/>
  <c r="DE9" i="21"/>
  <c r="DT9" i="21" s="1"/>
  <c r="EI9" i="21" s="1"/>
  <c r="EX9" i="21" s="1"/>
  <c r="D9" i="21" s="1"/>
  <c r="EC8" i="21"/>
  <c r="ER8" i="21" s="1"/>
  <c r="FG8" i="21" s="1"/>
  <c r="CY9" i="21"/>
  <c r="BL9" i="21"/>
  <c r="DF9" i="21"/>
  <c r="DU9" i="21" s="1"/>
  <c r="BQ16" i="5"/>
  <c r="BN16" i="5"/>
  <c r="BE14" i="5"/>
  <c r="CI14" i="5" s="1"/>
  <c r="BP16" i="21"/>
  <c r="BM9" i="21"/>
  <c r="AX10" i="21" s="1"/>
  <c r="CB10" i="21" s="1"/>
  <c r="BK9" i="21"/>
  <c r="E8" i="21"/>
  <c r="CY8" i="5"/>
  <c r="DN8" i="5" s="1"/>
  <c r="CW9" i="21"/>
  <c r="BP16" i="5"/>
  <c r="CO10" i="5"/>
  <c r="DD10" i="5" s="1"/>
  <c r="DS10" i="5" s="1"/>
  <c r="EH10" i="5" s="1"/>
  <c r="EW10" i="5" s="1"/>
  <c r="C10" i="5" s="1"/>
  <c r="DW12" i="5"/>
  <c r="EL12" i="5" s="1"/>
  <c r="FA12" i="5" s="1"/>
  <c r="G12" i="5" s="1"/>
  <c r="CS13" i="5"/>
  <c r="DH13" i="5" s="1"/>
  <c r="DW12" i="21"/>
  <c r="EL12" i="21" s="1"/>
  <c r="FA12" i="21" s="1"/>
  <c r="G12" i="21" s="1"/>
  <c r="CS13" i="21"/>
  <c r="DH13" i="21" s="1"/>
  <c r="DX12" i="5"/>
  <c r="EM12" i="5" s="1"/>
  <c r="FB12" i="5" s="1"/>
  <c r="H12" i="5" s="1"/>
  <c r="CT13" i="5"/>
  <c r="DI13" i="5" s="1"/>
  <c r="DX12" i="21"/>
  <c r="EM12" i="21" s="1"/>
  <c r="FB12" i="21" s="1"/>
  <c r="H12" i="21" s="1"/>
  <c r="CT13" i="21"/>
  <c r="DI13" i="21" s="1"/>
  <c r="DY12" i="5"/>
  <c r="EN12" i="5" s="1"/>
  <c r="FC12" i="5" s="1"/>
  <c r="I12" i="5" s="1"/>
  <c r="CU13" i="5"/>
  <c r="DJ13" i="5" s="1"/>
  <c r="DY12" i="21"/>
  <c r="EN12" i="21" s="1"/>
  <c r="FC12" i="21" s="1"/>
  <c r="I12" i="21" s="1"/>
  <c r="CU13" i="21"/>
  <c r="DJ13" i="21" s="1"/>
  <c r="EB12" i="5"/>
  <c r="EQ12" i="5" s="1"/>
  <c r="FF12" i="5" s="1"/>
  <c r="L12" i="5" s="1"/>
  <c r="CX13" i="5"/>
  <c r="DM13" i="5" s="1"/>
  <c r="EB12" i="21"/>
  <c r="EQ12" i="21" s="1"/>
  <c r="FF12" i="21" s="1"/>
  <c r="L12" i="21" s="1"/>
  <c r="CX13" i="21"/>
  <c r="DM13" i="21" s="1"/>
  <c r="DV12" i="5"/>
  <c r="EK12" i="5" s="1"/>
  <c r="EZ12" i="5" s="1"/>
  <c r="F12" i="5" s="1"/>
  <c r="CR13" i="5"/>
  <c r="DG13" i="5" s="1"/>
  <c r="DV12" i="21"/>
  <c r="EK12" i="21" s="1"/>
  <c r="EZ12" i="21" s="1"/>
  <c r="F12" i="21" s="1"/>
  <c r="CR13" i="21"/>
  <c r="DG13" i="21" s="1"/>
  <c r="BJ10" i="5"/>
  <c r="AU11" i="5" s="1"/>
  <c r="BY10" i="5"/>
  <c r="BU9" i="21"/>
  <c r="CJ9" i="21"/>
  <c r="DN9" i="21" s="1"/>
  <c r="EC9" i="21" s="1"/>
  <c r="EX9" i="5"/>
  <c r="D9" i="5" s="1"/>
  <c r="BX10" i="5"/>
  <c r="DD9" i="21"/>
  <c r="DS9" i="21" s="1"/>
  <c r="EH9" i="21" s="1"/>
  <c r="EW9" i="21" s="1"/>
  <c r="C9" i="21" s="1"/>
  <c r="BR9" i="5"/>
  <c r="BC10" i="5" s="1"/>
  <c r="CG9" i="5"/>
  <c r="DK8" i="5"/>
  <c r="BD9" i="5"/>
  <c r="CH9" i="5" s="1"/>
  <c r="DL8" i="5"/>
  <c r="BW9" i="5"/>
  <c r="BH10" i="5" s="1"/>
  <c r="BU9" i="5"/>
  <c r="BF10" i="5" s="1"/>
  <c r="CJ9" i="5"/>
  <c r="FE8" i="21"/>
  <c r="K8" i="21" s="1"/>
  <c r="FD8" i="21"/>
  <c r="J8" i="21" s="1"/>
  <c r="BM12" i="5"/>
  <c r="AX13" i="5" s="1"/>
  <c r="CB13" i="5" s="1"/>
  <c r="AV11" i="5"/>
  <c r="BG10" i="5"/>
  <c r="N9" i="5"/>
  <c r="EO9" i="21"/>
  <c r="CV10" i="21"/>
  <c r="DK10" i="21" s="1"/>
  <c r="DZ10" i="21" s="1"/>
  <c r="BR10" i="21"/>
  <c r="BC11" i="21" s="1"/>
  <c r="CG11" i="21" s="1"/>
  <c r="BD9" i="21"/>
  <c r="AW10" i="21"/>
  <c r="CA10" i="21" s="1"/>
  <c r="BL13" i="5"/>
  <c r="AW14" i="5" s="1"/>
  <c r="CA14" i="5" s="1"/>
  <c r="CQ10" i="21"/>
  <c r="EJ9" i="21"/>
  <c r="EY9" i="21" s="1"/>
  <c r="CN9" i="21"/>
  <c r="DC9" i="21" s="1"/>
  <c r="DR9" i="21" s="1"/>
  <c r="EG9" i="21" s="1"/>
  <c r="EV9" i="21" s="1"/>
  <c r="BJ9" i="21"/>
  <c r="AU10" i="21" s="1"/>
  <c r="BY10" i="21" s="1"/>
  <c r="BW10" i="21"/>
  <c r="BH11" i="21" s="1"/>
  <c r="BV9" i="21"/>
  <c r="E10" i="5"/>
  <c r="CQ12" i="5" l="1"/>
  <c r="DF12" i="5" s="1"/>
  <c r="DU12" i="5" s="1"/>
  <c r="EJ12" i="5" s="1"/>
  <c r="EY12" i="5" s="1"/>
  <c r="B9" i="5"/>
  <c r="CN10" i="5"/>
  <c r="DC10" i="5" s="1"/>
  <c r="DR10" i="5" s="1"/>
  <c r="EG10" i="5" s="1"/>
  <c r="EV10" i="5" s="1"/>
  <c r="B10" i="5" s="1"/>
  <c r="DT10" i="5"/>
  <c r="EI10" i="5" s="1"/>
  <c r="CP11" i="5"/>
  <c r="BT14" i="5"/>
  <c r="BE15" i="5" s="1"/>
  <c r="CI15" i="5" s="1"/>
  <c r="BL10" i="21"/>
  <c r="AW11" i="21" s="1"/>
  <c r="BO15" i="5"/>
  <c r="CP10" i="21"/>
  <c r="DE10" i="21" s="1"/>
  <c r="BN16" i="21"/>
  <c r="E9" i="21"/>
  <c r="BS9" i="5"/>
  <c r="BD10" i="5" s="1"/>
  <c r="CH10" i="5" s="1"/>
  <c r="DF10" i="21"/>
  <c r="DU10" i="21" s="1"/>
  <c r="EJ10" i="21" s="1"/>
  <c r="EY10" i="21" s="1"/>
  <c r="E10" i="21" s="1"/>
  <c r="CO10" i="21"/>
  <c r="AV10" i="21"/>
  <c r="BZ10" i="21" s="1"/>
  <c r="BM10" i="21"/>
  <c r="AX11" i="21" s="1"/>
  <c r="CB11" i="21" s="1"/>
  <c r="BL14" i="5"/>
  <c r="AW15" i="5" s="1"/>
  <c r="CA15" i="5" s="1"/>
  <c r="CO11" i="5"/>
  <c r="EB13" i="21"/>
  <c r="EQ13" i="21" s="1"/>
  <c r="FF13" i="21" s="1"/>
  <c r="L13" i="21" s="1"/>
  <c r="CX14" i="21"/>
  <c r="DM14" i="21" s="1"/>
  <c r="EB13" i="5"/>
  <c r="EQ13" i="5" s="1"/>
  <c r="FF13" i="5" s="1"/>
  <c r="L13" i="5" s="1"/>
  <c r="CX14" i="5"/>
  <c r="DM14" i="5" s="1"/>
  <c r="DY13" i="21"/>
  <c r="EN13" i="21" s="1"/>
  <c r="FC13" i="21" s="1"/>
  <c r="I13" i="21" s="1"/>
  <c r="CU14" i="21"/>
  <c r="DJ14" i="21" s="1"/>
  <c r="DY13" i="5"/>
  <c r="EN13" i="5" s="1"/>
  <c r="FC13" i="5" s="1"/>
  <c r="I13" i="5" s="1"/>
  <c r="CU14" i="5"/>
  <c r="DJ14" i="5" s="1"/>
  <c r="DX13" i="21"/>
  <c r="EM13" i="21" s="1"/>
  <c r="FB13" i="21" s="1"/>
  <c r="H13" i="21" s="1"/>
  <c r="CT14" i="21"/>
  <c r="DI14" i="21" s="1"/>
  <c r="DX13" i="5"/>
  <c r="EM13" i="5" s="1"/>
  <c r="FB13" i="5" s="1"/>
  <c r="H13" i="5" s="1"/>
  <c r="CT14" i="5"/>
  <c r="DI14" i="5" s="1"/>
  <c r="DW13" i="21"/>
  <c r="EL13" i="21" s="1"/>
  <c r="FA13" i="21" s="1"/>
  <c r="CS14" i="21"/>
  <c r="DH14" i="21" s="1"/>
  <c r="G13" i="21"/>
  <c r="DW13" i="5"/>
  <c r="EL13" i="5" s="1"/>
  <c r="FA13" i="5" s="1"/>
  <c r="G13" i="5" s="1"/>
  <c r="CS14" i="5"/>
  <c r="DH14" i="5" s="1"/>
  <c r="DV13" i="21"/>
  <c r="EK13" i="21" s="1"/>
  <c r="EZ13" i="21" s="1"/>
  <c r="F13" i="21" s="1"/>
  <c r="CR14" i="21"/>
  <c r="DG14" i="21" s="1"/>
  <c r="DV13" i="5"/>
  <c r="EK13" i="5" s="1"/>
  <c r="EZ13" i="5" s="1"/>
  <c r="F13" i="5" s="1"/>
  <c r="CR14" i="5"/>
  <c r="DG14" i="5" s="1"/>
  <c r="BJ11" i="5"/>
  <c r="AU12" i="5" s="1"/>
  <c r="BY11" i="5"/>
  <c r="BV10" i="5"/>
  <c r="CK10" i="5"/>
  <c r="DO10" i="5" s="1"/>
  <c r="ED10" i="5" s="1"/>
  <c r="ES10" i="5" s="1"/>
  <c r="FH10" i="5" s="1"/>
  <c r="EX10" i="5"/>
  <c r="D10" i="5" s="1"/>
  <c r="EC8" i="5"/>
  <c r="ER8" i="5" s="1"/>
  <c r="FG8" i="5" s="1"/>
  <c r="M8" i="5" s="1"/>
  <c r="CY9" i="5"/>
  <c r="DN9" i="5" s="1"/>
  <c r="BU10" i="5"/>
  <c r="CJ10" i="5"/>
  <c r="BW10" i="5"/>
  <c r="BH11" i="5" s="1"/>
  <c r="EA8" i="5"/>
  <c r="EP8" i="5" s="1"/>
  <c r="FE8" i="5" s="1"/>
  <c r="K8" i="5" s="1"/>
  <c r="CW9" i="5"/>
  <c r="DL9" i="5" s="1"/>
  <c r="DZ8" i="5"/>
  <c r="EO8" i="5" s="1"/>
  <c r="FD8" i="5" s="1"/>
  <c r="J8" i="5" s="1"/>
  <c r="CV9" i="5"/>
  <c r="DK9" i="5" s="1"/>
  <c r="BR10" i="5"/>
  <c r="BC11" i="5" s="1"/>
  <c r="CG10" i="5"/>
  <c r="FD9" i="21"/>
  <c r="J9" i="21" s="1"/>
  <c r="DE11" i="5"/>
  <c r="DT11" i="5" s="1"/>
  <c r="EI11" i="5" s="1"/>
  <c r="BM13" i="5"/>
  <c r="AX14" i="5" s="1"/>
  <c r="CB14" i="5" s="1"/>
  <c r="BZ11" i="5"/>
  <c r="DD11" i="5" s="1"/>
  <c r="DS11" i="5" s="1"/>
  <c r="EH11" i="5" s="1"/>
  <c r="EW11" i="5" s="1"/>
  <c r="C11" i="5" s="1"/>
  <c r="BK11" i="5"/>
  <c r="N9" i="21"/>
  <c r="CZ10" i="21"/>
  <c r="CY10" i="21"/>
  <c r="EO10" i="21"/>
  <c r="CV11" i="21"/>
  <c r="DK11" i="21" s="1"/>
  <c r="DZ11" i="21" s="1"/>
  <c r="CH9" i="21"/>
  <c r="DL9" i="21" s="1"/>
  <c r="EA9" i="21" s="1"/>
  <c r="BS9" i="21"/>
  <c r="BR11" i="21"/>
  <c r="BC12" i="21" s="1"/>
  <c r="CG12" i="21" s="1"/>
  <c r="BG10" i="21"/>
  <c r="CK10" i="21" s="1"/>
  <c r="B8" i="21"/>
  <c r="BJ10" i="21"/>
  <c r="AU11" i="21" s="1"/>
  <c r="BY11" i="21" s="1"/>
  <c r="BX10" i="21"/>
  <c r="ER9" i="21"/>
  <c r="FG9" i="21" s="1"/>
  <c r="BI11" i="5"/>
  <c r="E11" i="5"/>
  <c r="BW11" i="21"/>
  <c r="BH12" i="21" s="1"/>
  <c r="BF10" i="21"/>
  <c r="CA11" i="21"/>
  <c r="CQ13" i="5" l="1"/>
  <c r="DF13" i="5" s="1"/>
  <c r="DU13" i="5" s="1"/>
  <c r="EJ13" i="5" s="1"/>
  <c r="EY13" i="5" s="1"/>
  <c r="DT10" i="21"/>
  <c r="EI10" i="21" s="1"/>
  <c r="EX10" i="21" s="1"/>
  <c r="D10" i="21" s="1"/>
  <c r="CP11" i="21"/>
  <c r="BV10" i="21"/>
  <c r="BG11" i="21" s="1"/>
  <c r="CK11" i="21" s="1"/>
  <c r="DD10" i="21"/>
  <c r="DS10" i="21" s="1"/>
  <c r="EH10" i="21" s="1"/>
  <c r="EW10" i="21" s="1"/>
  <c r="C10" i="21" s="1"/>
  <c r="CN11" i="5"/>
  <c r="DC11" i="5" s="1"/>
  <c r="DR11" i="5" s="1"/>
  <c r="EG11" i="5" s="1"/>
  <c r="EV11" i="5" s="1"/>
  <c r="B11" i="5" s="1"/>
  <c r="BT15" i="5"/>
  <c r="CQ11" i="21"/>
  <c r="BM11" i="21"/>
  <c r="AX12" i="21" s="1"/>
  <c r="CB12" i="21" s="1"/>
  <c r="CZ11" i="5"/>
  <c r="AZ16" i="5"/>
  <c r="CD16" i="5" s="1"/>
  <c r="CO12" i="5"/>
  <c r="BS10" i="5"/>
  <c r="BD11" i="5" s="1"/>
  <c r="CH11" i="5" s="1"/>
  <c r="BL15" i="5"/>
  <c r="CP12" i="5"/>
  <c r="BK10" i="21"/>
  <c r="DW14" i="5"/>
  <c r="EL14" i="5" s="1"/>
  <c r="FA14" i="5" s="1"/>
  <c r="G14" i="5" s="1"/>
  <c r="CS15" i="5"/>
  <c r="DH15" i="5" s="1"/>
  <c r="DW14" i="21"/>
  <c r="EL14" i="21" s="1"/>
  <c r="FA14" i="21" s="1"/>
  <c r="G14" i="21" s="1"/>
  <c r="CS15" i="21"/>
  <c r="DH15" i="21" s="1"/>
  <c r="DX14" i="5"/>
  <c r="EM14" i="5" s="1"/>
  <c r="FB14" i="5" s="1"/>
  <c r="H14" i="5" s="1"/>
  <c r="CT15" i="5"/>
  <c r="DI15" i="5" s="1"/>
  <c r="DX14" i="21"/>
  <c r="EM14" i="21" s="1"/>
  <c r="FB14" i="21" s="1"/>
  <c r="H14" i="21" s="1"/>
  <c r="CT15" i="21"/>
  <c r="DI15" i="21" s="1"/>
  <c r="DY14" i="5"/>
  <c r="EN14" i="5" s="1"/>
  <c r="FC14" i="5" s="1"/>
  <c r="I14" i="5" s="1"/>
  <c r="CU15" i="5"/>
  <c r="DJ15" i="5" s="1"/>
  <c r="DY14" i="21"/>
  <c r="EN14" i="21" s="1"/>
  <c r="FC14" i="21" s="1"/>
  <c r="I14" i="21" s="1"/>
  <c r="CU15" i="21"/>
  <c r="DJ15" i="21" s="1"/>
  <c r="EB14" i="5"/>
  <c r="EQ14" i="5" s="1"/>
  <c r="FF14" i="5" s="1"/>
  <c r="L14" i="5" s="1"/>
  <c r="CX15" i="5"/>
  <c r="DM15" i="5" s="1"/>
  <c r="EB14" i="21"/>
  <c r="EQ14" i="21" s="1"/>
  <c r="FF14" i="21" s="1"/>
  <c r="L14" i="21" s="1"/>
  <c r="CX15" i="21"/>
  <c r="DM15" i="21" s="1"/>
  <c r="DV14" i="5"/>
  <c r="EK14" i="5" s="1"/>
  <c r="EZ14" i="5" s="1"/>
  <c r="F14" i="5" s="1"/>
  <c r="CR15" i="5"/>
  <c r="DG15" i="5" s="1"/>
  <c r="DV14" i="21"/>
  <c r="EK14" i="21" s="1"/>
  <c r="EZ14" i="21" s="1"/>
  <c r="F14" i="21" s="1"/>
  <c r="CR15" i="21"/>
  <c r="DG15" i="21" s="1"/>
  <c r="BJ12" i="5"/>
  <c r="BY12" i="5"/>
  <c r="DO10" i="21"/>
  <c r="ED10" i="21" s="1"/>
  <c r="ES10" i="21" s="1"/>
  <c r="FH10" i="21" s="1"/>
  <c r="N10" i="21" s="1"/>
  <c r="BU10" i="21"/>
  <c r="CJ10" i="21"/>
  <c r="DN10" i="21" s="1"/>
  <c r="EC10" i="21" s="1"/>
  <c r="EX11" i="5"/>
  <c r="D11" i="5" s="1"/>
  <c r="BX11" i="5"/>
  <c r="BI12" i="5" s="1"/>
  <c r="BR11" i="5"/>
  <c r="BC12" i="5" s="1"/>
  <c r="CG11" i="5"/>
  <c r="DZ9" i="5"/>
  <c r="EO9" i="5" s="1"/>
  <c r="FD9" i="5" s="1"/>
  <c r="J9" i="5" s="1"/>
  <c r="CV10" i="5"/>
  <c r="DK10" i="5" s="1"/>
  <c r="EA9" i="5"/>
  <c r="EP9" i="5" s="1"/>
  <c r="FE9" i="5" s="1"/>
  <c r="K9" i="5" s="1"/>
  <c r="CW10" i="5"/>
  <c r="DL10" i="5" s="1"/>
  <c r="BW11" i="5"/>
  <c r="BH12" i="5" s="1"/>
  <c r="BF11" i="5"/>
  <c r="CJ11" i="5" s="1"/>
  <c r="EC9" i="5"/>
  <c r="ER9" i="5" s="1"/>
  <c r="FG9" i="5" s="1"/>
  <c r="M9" i="5" s="1"/>
  <c r="CY10" i="5"/>
  <c r="DN10" i="5" s="1"/>
  <c r="DE11" i="21"/>
  <c r="DT11" i="21" s="1"/>
  <c r="EI11" i="21" s="1"/>
  <c r="FD10" i="21"/>
  <c r="J10" i="21" s="1"/>
  <c r="DE12" i="5"/>
  <c r="DT12" i="5" s="1"/>
  <c r="EI12" i="5" s="1"/>
  <c r="BM14" i="5"/>
  <c r="AX15" i="5" s="1"/>
  <c r="CB15" i="5" s="1"/>
  <c r="AV12" i="5"/>
  <c r="BG11" i="5"/>
  <c r="N10" i="5"/>
  <c r="DF11" i="21"/>
  <c r="DU11" i="21" s="1"/>
  <c r="EJ11" i="21" s="1"/>
  <c r="EY11" i="21" s="1"/>
  <c r="E11" i="21" s="1"/>
  <c r="EP9" i="21"/>
  <c r="CW10" i="21"/>
  <c r="EO11" i="21"/>
  <c r="CV12" i="21"/>
  <c r="DK12" i="21" s="1"/>
  <c r="DZ12" i="21" s="1"/>
  <c r="CN10" i="21"/>
  <c r="DC10" i="21" s="1"/>
  <c r="DR10" i="21" s="1"/>
  <c r="EG10" i="21" s="1"/>
  <c r="EV10" i="21" s="1"/>
  <c r="BD10" i="21"/>
  <c r="BR12" i="21"/>
  <c r="BC13" i="21" s="1"/>
  <c r="CG13" i="21" s="1"/>
  <c r="BI11" i="21"/>
  <c r="BX11" i="21" s="1"/>
  <c r="B9" i="21"/>
  <c r="BJ11" i="21"/>
  <c r="AU12" i="21" s="1"/>
  <c r="BY12" i="21" s="1"/>
  <c r="BL11" i="21"/>
  <c r="E12" i="5"/>
  <c r="BV11" i="21"/>
  <c r="BG12" i="21" s="1"/>
  <c r="CK12" i="21" s="1"/>
  <c r="AW16" i="5"/>
  <c r="CA16" i="5" s="1"/>
  <c r="BL16" i="5"/>
  <c r="CQ14" i="5" l="1"/>
  <c r="DF14" i="5" s="1"/>
  <c r="DU14" i="5" s="1"/>
  <c r="EJ14" i="5" s="1"/>
  <c r="EY14" i="5" s="1"/>
  <c r="CN12" i="5"/>
  <c r="DC12" i="5" s="1"/>
  <c r="DR12" i="5" s="1"/>
  <c r="EG12" i="5" s="1"/>
  <c r="EV12" i="5" s="1"/>
  <c r="B12" i="5" s="1"/>
  <c r="CO11" i="21"/>
  <c r="BE16" i="5"/>
  <c r="CI16" i="5" s="1"/>
  <c r="BO16" i="5"/>
  <c r="BS11" i="5"/>
  <c r="BD12" i="5" s="1"/>
  <c r="CQ12" i="21"/>
  <c r="DF12" i="21" s="1"/>
  <c r="DU12" i="21" s="1"/>
  <c r="AV11" i="21"/>
  <c r="BZ11" i="21" s="1"/>
  <c r="DD11" i="21" s="1"/>
  <c r="BK11" i="21"/>
  <c r="CZ11" i="21"/>
  <c r="DO11" i="21" s="1"/>
  <c r="ED11" i="21" s="1"/>
  <c r="ES11" i="21" s="1"/>
  <c r="FH11" i="21" s="1"/>
  <c r="N11" i="21" s="1"/>
  <c r="BU11" i="5"/>
  <c r="BF12" i="5" s="1"/>
  <c r="CJ12" i="5" s="1"/>
  <c r="CP13" i="5"/>
  <c r="DE13" i="5" s="1"/>
  <c r="EB15" i="21"/>
  <c r="EQ15" i="21" s="1"/>
  <c r="FF15" i="21" s="1"/>
  <c r="L15" i="21" s="1"/>
  <c r="CX16" i="21"/>
  <c r="DM16" i="21" s="1"/>
  <c r="EB15" i="5"/>
  <c r="EQ15" i="5" s="1"/>
  <c r="FF15" i="5" s="1"/>
  <c r="L15" i="5" s="1"/>
  <c r="CX16" i="5"/>
  <c r="DY15" i="21"/>
  <c r="EN15" i="21" s="1"/>
  <c r="FC15" i="21" s="1"/>
  <c r="I15" i="21" s="1"/>
  <c r="CU16" i="21"/>
  <c r="DJ16" i="21" s="1"/>
  <c r="DY15" i="5"/>
  <c r="EN15" i="5" s="1"/>
  <c r="FC15" i="5" s="1"/>
  <c r="I15" i="5" s="1"/>
  <c r="CU16" i="5"/>
  <c r="DJ16" i="5" s="1"/>
  <c r="DX15" i="21"/>
  <c r="EM15" i="21" s="1"/>
  <c r="FB15" i="21" s="1"/>
  <c r="H15" i="21" s="1"/>
  <c r="CT16" i="21"/>
  <c r="DI16" i="21" s="1"/>
  <c r="DX15" i="5"/>
  <c r="EM15" i="5" s="1"/>
  <c r="FB15" i="5" s="1"/>
  <c r="H15" i="5" s="1"/>
  <c r="CT16" i="5"/>
  <c r="DI16" i="5" s="1"/>
  <c r="DW15" i="21"/>
  <c r="EL15" i="21" s="1"/>
  <c r="FA15" i="21" s="1"/>
  <c r="G15" i="21" s="1"/>
  <c r="CS16" i="21"/>
  <c r="DH16" i="21" s="1"/>
  <c r="DW15" i="5"/>
  <c r="EL15" i="5" s="1"/>
  <c r="FA15" i="5" s="1"/>
  <c r="G15" i="5" s="1"/>
  <c r="CS16" i="5"/>
  <c r="DH16" i="5" s="1"/>
  <c r="DV15" i="21"/>
  <c r="EK15" i="21" s="1"/>
  <c r="EZ15" i="21" s="1"/>
  <c r="F15" i="21" s="1"/>
  <c r="CR16" i="21"/>
  <c r="DG16" i="21" s="1"/>
  <c r="DV15" i="5"/>
  <c r="EK15" i="5" s="1"/>
  <c r="EZ15" i="5" s="1"/>
  <c r="F15" i="5" s="1"/>
  <c r="CR16" i="5"/>
  <c r="DG16" i="5" s="1"/>
  <c r="BV11" i="5"/>
  <c r="CK11" i="5"/>
  <c r="DO11" i="5" s="1"/>
  <c r="ED11" i="5" s="1"/>
  <c r="ES11" i="5" s="1"/>
  <c r="FH11" i="5" s="1"/>
  <c r="EX12" i="5"/>
  <c r="D12" i="5" s="1"/>
  <c r="BX12" i="5"/>
  <c r="BI13" i="5" s="1"/>
  <c r="EC10" i="5"/>
  <c r="ER10" i="5" s="1"/>
  <c r="FG10" i="5" s="1"/>
  <c r="M10" i="5" s="1"/>
  <c r="CY11" i="5"/>
  <c r="DN11" i="5" s="1"/>
  <c r="BW12" i="5"/>
  <c r="BH13" i="5" s="1"/>
  <c r="EA10" i="5"/>
  <c r="EP10" i="5" s="1"/>
  <c r="FE10" i="5" s="1"/>
  <c r="K10" i="5" s="1"/>
  <c r="CW11" i="5"/>
  <c r="DL11" i="5" s="1"/>
  <c r="BS12" i="5"/>
  <c r="BD13" i="5" s="1"/>
  <c r="CH12" i="5"/>
  <c r="DZ10" i="5"/>
  <c r="EO10" i="5" s="1"/>
  <c r="FD10" i="5" s="1"/>
  <c r="J10" i="5" s="1"/>
  <c r="CV11" i="5"/>
  <c r="DK11" i="5" s="1"/>
  <c r="BR12" i="5"/>
  <c r="BC13" i="5" s="1"/>
  <c r="CG12" i="5"/>
  <c r="FD11" i="21"/>
  <c r="J11" i="21" s="1"/>
  <c r="FE9" i="21"/>
  <c r="K9" i="21" s="1"/>
  <c r="BM15" i="5"/>
  <c r="AX16" i="5" s="1"/>
  <c r="CB16" i="5" s="1"/>
  <c r="BZ12" i="5"/>
  <c r="DD12" i="5" s="1"/>
  <c r="DS12" i="5" s="1"/>
  <c r="EH12" i="5" s="1"/>
  <c r="EW12" i="5" s="1"/>
  <c r="BK12" i="5"/>
  <c r="AU13" i="5"/>
  <c r="CY11" i="21"/>
  <c r="EO12" i="21"/>
  <c r="CV13" i="21"/>
  <c r="DK13" i="21" s="1"/>
  <c r="DZ13" i="21" s="1"/>
  <c r="B10" i="21"/>
  <c r="CN11" i="21"/>
  <c r="DC11" i="21" s="1"/>
  <c r="DR11" i="21" s="1"/>
  <c r="EG11" i="21" s="1"/>
  <c r="EV11" i="21" s="1"/>
  <c r="CH10" i="21"/>
  <c r="DL10" i="21" s="1"/>
  <c r="EA10" i="21" s="1"/>
  <c r="BS10" i="21"/>
  <c r="BR13" i="21"/>
  <c r="BI12" i="21"/>
  <c r="BX12" i="21" s="1"/>
  <c r="BI13" i="21" s="1"/>
  <c r="AW12" i="21"/>
  <c r="CA12" i="21" s="1"/>
  <c r="BM12" i="21"/>
  <c r="ER10" i="21"/>
  <c r="FG10" i="21" s="1"/>
  <c r="E13" i="5"/>
  <c r="BW12" i="21"/>
  <c r="BH13" i="21" s="1"/>
  <c r="CP12" i="21"/>
  <c r="EX11" i="21"/>
  <c r="D11" i="21" s="1"/>
  <c r="BF11" i="21"/>
  <c r="BJ12" i="21"/>
  <c r="CN13" i="5"/>
  <c r="DM16" i="5" l="1"/>
  <c r="EB16" i="5" s="1"/>
  <c r="EQ16" i="5" s="1"/>
  <c r="FF16" i="5" s="1"/>
  <c r="L16" i="5" s="1"/>
  <c r="CQ15" i="5"/>
  <c r="DF15" i="5" s="1"/>
  <c r="DU15" i="5" s="1"/>
  <c r="EJ15" i="5" s="1"/>
  <c r="EY15" i="5" s="1"/>
  <c r="CZ12" i="21"/>
  <c r="DO12" i="21" s="1"/>
  <c r="ED12" i="21" s="1"/>
  <c r="ES12" i="21" s="1"/>
  <c r="FH12" i="21" s="1"/>
  <c r="BT16" i="5"/>
  <c r="DT13" i="5"/>
  <c r="EI13" i="5" s="1"/>
  <c r="CP14" i="5"/>
  <c r="CZ12" i="5"/>
  <c r="BU12" i="5"/>
  <c r="BF13" i="5" s="1"/>
  <c r="CJ13" i="5" s="1"/>
  <c r="AV12" i="21"/>
  <c r="BZ12" i="21" s="1"/>
  <c r="BK12" i="21"/>
  <c r="BL12" i="21"/>
  <c r="AW13" i="21" s="1"/>
  <c r="CA13" i="21" s="1"/>
  <c r="DS11" i="21"/>
  <c r="EH11" i="21" s="1"/>
  <c r="EW11" i="21" s="1"/>
  <c r="C11" i="21" s="1"/>
  <c r="CO12" i="21"/>
  <c r="DW16" i="5"/>
  <c r="EL16" i="5" s="1"/>
  <c r="FA16" i="5" s="1"/>
  <c r="G16" i="5" s="1"/>
  <c r="CS17" i="5"/>
  <c r="DH17" i="5" s="1"/>
  <c r="DW16" i="21"/>
  <c r="EL16" i="21" s="1"/>
  <c r="FA16" i="21" s="1"/>
  <c r="G16" i="21" s="1"/>
  <c r="CS17" i="21"/>
  <c r="DH17" i="21" s="1"/>
  <c r="DX16" i="5"/>
  <c r="EM16" i="5" s="1"/>
  <c r="FB16" i="5" s="1"/>
  <c r="CT17" i="5"/>
  <c r="DI17" i="5" s="1"/>
  <c r="H16" i="5"/>
  <c r="DX16" i="21"/>
  <c r="EM16" i="21" s="1"/>
  <c r="FB16" i="21" s="1"/>
  <c r="H16" i="21" s="1"/>
  <c r="CT17" i="21"/>
  <c r="DI17" i="21" s="1"/>
  <c r="DY16" i="5"/>
  <c r="EN16" i="5" s="1"/>
  <c r="FC16" i="5" s="1"/>
  <c r="I16" i="5" s="1"/>
  <c r="CU17" i="5"/>
  <c r="DJ17" i="5" s="1"/>
  <c r="DY16" i="21"/>
  <c r="EN16" i="21" s="1"/>
  <c r="FC16" i="21" s="1"/>
  <c r="I16" i="21" s="1"/>
  <c r="CU17" i="21"/>
  <c r="DJ17" i="21" s="1"/>
  <c r="CX17" i="5"/>
  <c r="DM17" i="5" s="1"/>
  <c r="EB16" i="21"/>
  <c r="EQ16" i="21" s="1"/>
  <c r="FF16" i="21" s="1"/>
  <c r="L16" i="21" s="1"/>
  <c r="CX17" i="21"/>
  <c r="DM17" i="21" s="1"/>
  <c r="DV16" i="5"/>
  <c r="EK16" i="5" s="1"/>
  <c r="EZ16" i="5" s="1"/>
  <c r="CR17" i="5"/>
  <c r="DG17" i="5" s="1"/>
  <c r="F16" i="5"/>
  <c r="DV16" i="21"/>
  <c r="EK16" i="21" s="1"/>
  <c r="EZ16" i="21" s="1"/>
  <c r="F16" i="21" s="1"/>
  <c r="CR17" i="21"/>
  <c r="DG17" i="21" s="1"/>
  <c r="BJ13" i="5"/>
  <c r="BY13" i="5"/>
  <c r="DC13" i="5" s="1"/>
  <c r="DR13" i="5" s="1"/>
  <c r="EG13" i="5" s="1"/>
  <c r="EV13" i="5" s="1"/>
  <c r="EX13" i="5"/>
  <c r="D13" i="5" s="1"/>
  <c r="BU11" i="21"/>
  <c r="CJ11" i="21"/>
  <c r="DN11" i="21" s="1"/>
  <c r="EC11" i="21" s="1"/>
  <c r="BX13" i="5"/>
  <c r="BR13" i="5"/>
  <c r="BC14" i="5" s="1"/>
  <c r="CG13" i="5"/>
  <c r="DZ11" i="5"/>
  <c r="EO11" i="5" s="1"/>
  <c r="FD11" i="5" s="1"/>
  <c r="J11" i="5" s="1"/>
  <c r="CV12" i="5"/>
  <c r="DK12" i="5" s="1"/>
  <c r="BS13" i="5"/>
  <c r="BD14" i="5" s="1"/>
  <c r="CH13" i="5"/>
  <c r="EA11" i="5"/>
  <c r="EP11" i="5" s="1"/>
  <c r="FE11" i="5" s="1"/>
  <c r="K11" i="5" s="1"/>
  <c r="CW12" i="5"/>
  <c r="DL12" i="5" s="1"/>
  <c r="BW13" i="5"/>
  <c r="BH14" i="5" s="1"/>
  <c r="EC11" i="5"/>
  <c r="ER11" i="5" s="1"/>
  <c r="FG11" i="5" s="1"/>
  <c r="M11" i="5" s="1"/>
  <c r="CY12" i="5"/>
  <c r="DN12" i="5" s="1"/>
  <c r="FD12" i="21"/>
  <c r="J12" i="21" s="1"/>
  <c r="DE14" i="5"/>
  <c r="DT14" i="5" s="1"/>
  <c r="EI14" i="5" s="1"/>
  <c r="BM16" i="5"/>
  <c r="AV13" i="5"/>
  <c r="C12" i="5"/>
  <c r="CO13" i="5"/>
  <c r="BG12" i="5"/>
  <c r="CK12" i="5" s="1"/>
  <c r="N11" i="5"/>
  <c r="DE12" i="21"/>
  <c r="DT12" i="21" s="1"/>
  <c r="EI12" i="21" s="1"/>
  <c r="EX12" i="21" s="1"/>
  <c r="D12" i="21" s="1"/>
  <c r="EP10" i="21"/>
  <c r="CW11" i="21"/>
  <c r="EO13" i="21"/>
  <c r="CV14" i="21"/>
  <c r="B11" i="21"/>
  <c r="CN12" i="21"/>
  <c r="DC12" i="21" s="1"/>
  <c r="DR12" i="21" s="1"/>
  <c r="EG12" i="21" s="1"/>
  <c r="EV12" i="21" s="1"/>
  <c r="BD11" i="21"/>
  <c r="BC14" i="21"/>
  <c r="CG14" i="21" s="1"/>
  <c r="AX13" i="21"/>
  <c r="CB13" i="21" s="1"/>
  <c r="CQ13" i="21"/>
  <c r="EJ12" i="21"/>
  <c r="EY12" i="21" s="1"/>
  <c r="E12" i="21" s="1"/>
  <c r="CZ13" i="21"/>
  <c r="BV12" i="21"/>
  <c r="BI14" i="5"/>
  <c r="E14" i="5"/>
  <c r="AU13" i="21"/>
  <c r="BY13" i="21" s="1"/>
  <c r="CQ16" i="5" l="1"/>
  <c r="DF16" i="5" s="1"/>
  <c r="DU16" i="5" s="1"/>
  <c r="EJ16" i="5" s="1"/>
  <c r="EY16" i="5" s="1"/>
  <c r="CP13" i="21"/>
  <c r="DF13" i="21"/>
  <c r="DU13" i="21" s="1"/>
  <c r="BU13" i="5"/>
  <c r="BF14" i="5" s="1"/>
  <c r="DO12" i="5"/>
  <c r="ED12" i="5" s="1"/>
  <c r="ES12" i="5" s="1"/>
  <c r="FH12" i="5" s="1"/>
  <c r="N12" i="5" s="1"/>
  <c r="BM13" i="21"/>
  <c r="BL13" i="21"/>
  <c r="CN14" i="5"/>
  <c r="AV13" i="21"/>
  <c r="BZ13" i="21" s="1"/>
  <c r="CP15" i="5"/>
  <c r="DE15" i="5" s="1"/>
  <c r="DT15" i="5" s="1"/>
  <c r="EI15" i="5" s="1"/>
  <c r="DD12" i="21"/>
  <c r="EB17" i="21"/>
  <c r="EQ17" i="21" s="1"/>
  <c r="FF17" i="21" s="1"/>
  <c r="L17" i="21" s="1"/>
  <c r="CX18" i="21"/>
  <c r="DM18" i="21" s="1"/>
  <c r="EB17" i="5"/>
  <c r="EQ17" i="5" s="1"/>
  <c r="FF17" i="5" s="1"/>
  <c r="L17" i="5" s="1"/>
  <c r="CX18" i="5"/>
  <c r="DM18" i="5" s="1"/>
  <c r="DY17" i="21"/>
  <c r="EN17" i="21" s="1"/>
  <c r="FC17" i="21" s="1"/>
  <c r="I17" i="21" s="1"/>
  <c r="CU18" i="21"/>
  <c r="DJ18" i="21" s="1"/>
  <c r="DY17" i="5"/>
  <c r="EN17" i="5" s="1"/>
  <c r="FC17" i="5" s="1"/>
  <c r="I17" i="5" s="1"/>
  <c r="CU18" i="5"/>
  <c r="DJ18" i="5" s="1"/>
  <c r="DX17" i="21"/>
  <c r="EM17" i="21" s="1"/>
  <c r="FB17" i="21" s="1"/>
  <c r="H17" i="21" s="1"/>
  <c r="CT18" i="21"/>
  <c r="DI18" i="21" s="1"/>
  <c r="DX17" i="5"/>
  <c r="EM17" i="5" s="1"/>
  <c r="FB17" i="5" s="1"/>
  <c r="H17" i="5" s="1"/>
  <c r="CT18" i="5"/>
  <c r="DI18" i="5" s="1"/>
  <c r="DW17" i="21"/>
  <c r="EL17" i="21" s="1"/>
  <c r="FA17" i="21" s="1"/>
  <c r="G17" i="21" s="1"/>
  <c r="CS18" i="21"/>
  <c r="DH18" i="21" s="1"/>
  <c r="DW17" i="5"/>
  <c r="EL17" i="5" s="1"/>
  <c r="FA17" i="5" s="1"/>
  <c r="G17" i="5" s="1"/>
  <c r="CS18" i="5"/>
  <c r="DH18" i="5" s="1"/>
  <c r="DV17" i="21"/>
  <c r="EK17" i="21" s="1"/>
  <c r="EZ17" i="21" s="1"/>
  <c r="F17" i="21" s="1"/>
  <c r="CR18" i="21"/>
  <c r="DG18" i="21" s="1"/>
  <c r="DV17" i="5"/>
  <c r="EK17" i="5" s="1"/>
  <c r="EZ17" i="5" s="1"/>
  <c r="F17" i="5" s="1"/>
  <c r="CR18" i="5"/>
  <c r="DG18" i="5" s="1"/>
  <c r="EX14" i="5"/>
  <c r="D14" i="5" s="1"/>
  <c r="BX14" i="5"/>
  <c r="BI15" i="5" s="1"/>
  <c r="DK14" i="21"/>
  <c r="DZ14" i="21" s="1"/>
  <c r="EO14" i="21" s="1"/>
  <c r="EC12" i="5"/>
  <c r="ER12" i="5" s="1"/>
  <c r="FG12" i="5" s="1"/>
  <c r="M12" i="5" s="1"/>
  <c r="CY13" i="5"/>
  <c r="DN13" i="5" s="1"/>
  <c r="BU14" i="5"/>
  <c r="BF15" i="5" s="1"/>
  <c r="CJ14" i="5"/>
  <c r="BW14" i="5"/>
  <c r="BH15" i="5" s="1"/>
  <c r="EA12" i="5"/>
  <c r="EP12" i="5" s="1"/>
  <c r="FE12" i="5" s="1"/>
  <c r="K12" i="5" s="1"/>
  <c r="CW13" i="5"/>
  <c r="DL13" i="5" s="1"/>
  <c r="BS14" i="5"/>
  <c r="BD15" i="5" s="1"/>
  <c r="CH14" i="5"/>
  <c r="DZ12" i="5"/>
  <c r="EO12" i="5" s="1"/>
  <c r="FD12" i="5" s="1"/>
  <c r="J12" i="5" s="1"/>
  <c r="CV13" i="5"/>
  <c r="DK13" i="5" s="1"/>
  <c r="BR14" i="5"/>
  <c r="BC15" i="5" s="1"/>
  <c r="CG14" i="5"/>
  <c r="FD13" i="21"/>
  <c r="J13" i="21" s="1"/>
  <c r="FE10" i="21"/>
  <c r="K10" i="21" s="1"/>
  <c r="BV12" i="5"/>
  <c r="BZ13" i="5"/>
  <c r="DD13" i="5" s="1"/>
  <c r="DS13" i="5" s="1"/>
  <c r="EH13" i="5" s="1"/>
  <c r="EW13" i="5" s="1"/>
  <c r="BK13" i="5"/>
  <c r="BG13" i="5"/>
  <c r="CK13" i="5" s="1"/>
  <c r="AU14" i="5"/>
  <c r="BY14" i="5" s="1"/>
  <c r="DC14" i="5" s="1"/>
  <c r="DR14" i="5" s="1"/>
  <c r="EG14" i="5" s="1"/>
  <c r="EV14" i="5" s="1"/>
  <c r="DE13" i="21"/>
  <c r="DT13" i="21" s="1"/>
  <c r="EI13" i="21" s="1"/>
  <c r="EX13" i="21" s="1"/>
  <c r="D13" i="21" s="1"/>
  <c r="CY12" i="21"/>
  <c r="B12" i="21"/>
  <c r="CN13" i="21"/>
  <c r="DC13" i="21" s="1"/>
  <c r="DR13" i="21" s="1"/>
  <c r="EG13" i="21" s="1"/>
  <c r="EV13" i="21" s="1"/>
  <c r="CH11" i="21"/>
  <c r="DL11" i="21" s="1"/>
  <c r="EA11" i="21" s="1"/>
  <c r="BS11" i="21"/>
  <c r="BD12" i="21" s="1"/>
  <c r="CH12" i="21" s="1"/>
  <c r="BR14" i="21"/>
  <c r="BG13" i="21"/>
  <c r="CK13" i="21" s="1"/>
  <c r="DO13" i="21" s="1"/>
  <c r="ED13" i="21" s="1"/>
  <c r="ES13" i="21" s="1"/>
  <c r="FH13" i="21" s="1"/>
  <c r="AX14" i="21"/>
  <c r="CB14" i="21" s="1"/>
  <c r="AW14" i="21"/>
  <c r="CA14" i="21" s="1"/>
  <c r="CQ14" i="21"/>
  <c r="EJ13" i="21"/>
  <c r="EY13" i="21" s="1"/>
  <c r="E13" i="21" s="1"/>
  <c r="N12" i="21"/>
  <c r="BX13" i="21"/>
  <c r="BV13" i="21"/>
  <c r="BJ13" i="21"/>
  <c r="AU14" i="21" s="1"/>
  <c r="BY14" i="21" s="1"/>
  <c r="ER11" i="21"/>
  <c r="FG11" i="21" s="1"/>
  <c r="BF12" i="21"/>
  <c r="E15" i="5"/>
  <c r="BW13" i="21"/>
  <c r="BH14" i="21" s="1"/>
  <c r="B13" i="5"/>
  <c r="CZ13" i="5" l="1"/>
  <c r="CQ17" i="5"/>
  <c r="DF17" i="5" s="1"/>
  <c r="DU17" i="5" s="1"/>
  <c r="EJ17" i="5" s="1"/>
  <c r="EY17" i="5" s="1"/>
  <c r="CP16" i="5"/>
  <c r="BM14" i="21"/>
  <c r="DS12" i="21"/>
  <c r="EH12" i="21" s="1"/>
  <c r="EW12" i="21" s="1"/>
  <c r="C12" i="21" s="1"/>
  <c r="CO13" i="21"/>
  <c r="DD13" i="21"/>
  <c r="BL14" i="21"/>
  <c r="CP14" i="21"/>
  <c r="BK13" i="21"/>
  <c r="CV15" i="21"/>
  <c r="DF14" i="21"/>
  <c r="DU14" i="21" s="1"/>
  <c r="EJ14" i="21" s="1"/>
  <c r="EY14" i="21" s="1"/>
  <c r="E14" i="21" s="1"/>
  <c r="DW18" i="5"/>
  <c r="EL18" i="5" s="1"/>
  <c r="FA18" i="5" s="1"/>
  <c r="G18" i="5" s="1"/>
  <c r="CS19" i="5"/>
  <c r="DH19" i="5" s="1"/>
  <c r="DW18" i="21"/>
  <c r="EL18" i="21" s="1"/>
  <c r="FA18" i="21" s="1"/>
  <c r="G18" i="21" s="1"/>
  <c r="CS19" i="21"/>
  <c r="DH19" i="21" s="1"/>
  <c r="DX18" i="5"/>
  <c r="EM18" i="5" s="1"/>
  <c r="FB18" i="5" s="1"/>
  <c r="H18" i="5" s="1"/>
  <c r="CT19" i="5"/>
  <c r="DI19" i="5" s="1"/>
  <c r="DX18" i="21"/>
  <c r="EM18" i="21" s="1"/>
  <c r="FB18" i="21" s="1"/>
  <c r="H18" i="21" s="1"/>
  <c r="CT19" i="21"/>
  <c r="DI19" i="21" s="1"/>
  <c r="DY18" i="5"/>
  <c r="EN18" i="5" s="1"/>
  <c r="FC18" i="5" s="1"/>
  <c r="CU19" i="5"/>
  <c r="DJ19" i="5" s="1"/>
  <c r="I18" i="5"/>
  <c r="DY18" i="21"/>
  <c r="EN18" i="21" s="1"/>
  <c r="FC18" i="21" s="1"/>
  <c r="I18" i="21" s="1"/>
  <c r="CU19" i="21"/>
  <c r="DJ19" i="21" s="1"/>
  <c r="EB18" i="5"/>
  <c r="EQ18" i="5" s="1"/>
  <c r="FF18" i="5" s="1"/>
  <c r="L18" i="5" s="1"/>
  <c r="CX19" i="5"/>
  <c r="DM19" i="5" s="1"/>
  <c r="EB18" i="21"/>
  <c r="EQ18" i="21" s="1"/>
  <c r="FF18" i="21" s="1"/>
  <c r="L18" i="21" s="1"/>
  <c r="CX19" i="21"/>
  <c r="DM19" i="21" s="1"/>
  <c r="DV18" i="5"/>
  <c r="EK18" i="5" s="1"/>
  <c r="EZ18" i="5" s="1"/>
  <c r="CR19" i="5"/>
  <c r="DG19" i="5" s="1"/>
  <c r="F18" i="5"/>
  <c r="DV18" i="21"/>
  <c r="EK18" i="21" s="1"/>
  <c r="EZ18" i="21" s="1"/>
  <c r="F18" i="21" s="1"/>
  <c r="CR19" i="21"/>
  <c r="DG19" i="21" s="1"/>
  <c r="DO13" i="5"/>
  <c r="ED13" i="5" s="1"/>
  <c r="ES13" i="5" s="1"/>
  <c r="FH13" i="5" s="1"/>
  <c r="BX15" i="5"/>
  <c r="BI16" i="5" s="1"/>
  <c r="EX15" i="5"/>
  <c r="D15" i="5" s="1"/>
  <c r="BU12" i="21"/>
  <c r="CJ12" i="21"/>
  <c r="DN12" i="21" s="1"/>
  <c r="EC12" i="21" s="1"/>
  <c r="BR15" i="5"/>
  <c r="BC16" i="5" s="1"/>
  <c r="CG15" i="5"/>
  <c r="DZ13" i="5"/>
  <c r="EO13" i="5" s="1"/>
  <c r="FD13" i="5" s="1"/>
  <c r="J13" i="5" s="1"/>
  <c r="CV14" i="5"/>
  <c r="DK14" i="5" s="1"/>
  <c r="BS15" i="5"/>
  <c r="BD16" i="5" s="1"/>
  <c r="CH15" i="5"/>
  <c r="EA13" i="5"/>
  <c r="EP13" i="5" s="1"/>
  <c r="FE13" i="5" s="1"/>
  <c r="K13" i="5" s="1"/>
  <c r="CW14" i="5"/>
  <c r="DL14" i="5" s="1"/>
  <c r="BW15" i="5"/>
  <c r="BU15" i="5"/>
  <c r="BF16" i="5" s="1"/>
  <c r="CJ15" i="5"/>
  <c r="EC13" i="5"/>
  <c r="ER13" i="5" s="1"/>
  <c r="FG13" i="5" s="1"/>
  <c r="M13" i="5" s="1"/>
  <c r="CY14" i="5"/>
  <c r="DN14" i="5" s="1"/>
  <c r="FD14" i="21"/>
  <c r="J14" i="21" s="1"/>
  <c r="DE16" i="5"/>
  <c r="DT16" i="5" s="1"/>
  <c r="EI16" i="5" s="1"/>
  <c r="BV13" i="5"/>
  <c r="BG14" i="5" s="1"/>
  <c r="CK14" i="5" s="1"/>
  <c r="AV14" i="5"/>
  <c r="C13" i="5"/>
  <c r="CO14" i="5"/>
  <c r="BJ14" i="5"/>
  <c r="AU15" i="5" s="1"/>
  <c r="BY15" i="5" s="1"/>
  <c r="DE14" i="21"/>
  <c r="DT14" i="21" s="1"/>
  <c r="EI14" i="21" s="1"/>
  <c r="EX14" i="21" s="1"/>
  <c r="D14" i="21" s="1"/>
  <c r="CZ14" i="21"/>
  <c r="EP11" i="21"/>
  <c r="CW12" i="21"/>
  <c r="CN14" i="21"/>
  <c r="DC14" i="21" s="1"/>
  <c r="DR14" i="21" s="1"/>
  <c r="EG14" i="21" s="1"/>
  <c r="EV14" i="21" s="1"/>
  <c r="BS12" i="21"/>
  <c r="BC15" i="21"/>
  <c r="CG15" i="21" s="1"/>
  <c r="BI14" i="21"/>
  <c r="BX14" i="21" s="1"/>
  <c r="BG14" i="21"/>
  <c r="CK14" i="21" s="1"/>
  <c r="AX15" i="21"/>
  <c r="CB15" i="21" s="1"/>
  <c r="AW15" i="21"/>
  <c r="CA15" i="21" s="1"/>
  <c r="BM15" i="21"/>
  <c r="BJ14" i="21"/>
  <c r="AU15" i="21" s="1"/>
  <c r="BY15" i="21" s="1"/>
  <c r="N13" i="21"/>
  <c r="B13" i="21"/>
  <c r="E16" i="5"/>
  <c r="CQ18" i="5" l="1"/>
  <c r="DF18" i="5" s="1"/>
  <c r="DU18" i="5" s="1"/>
  <c r="EJ18" i="5" s="1"/>
  <c r="EY18" i="5" s="1"/>
  <c r="DK15" i="21"/>
  <c r="DZ15" i="21" s="1"/>
  <c r="BV14" i="21"/>
  <c r="BL15" i="21"/>
  <c r="CP17" i="5"/>
  <c r="CQ15" i="21"/>
  <c r="AV14" i="21"/>
  <c r="BZ14" i="21" s="1"/>
  <c r="CZ14" i="5"/>
  <c r="DO14" i="5" s="1"/>
  <c r="ED14" i="5" s="1"/>
  <c r="ES14" i="5" s="1"/>
  <c r="FH14" i="5" s="1"/>
  <c r="DS13" i="21"/>
  <c r="EH13" i="21" s="1"/>
  <c r="EW13" i="21" s="1"/>
  <c r="C13" i="21" s="1"/>
  <c r="CO14" i="21"/>
  <c r="DD14" i="21" s="1"/>
  <c r="CP15" i="21"/>
  <c r="DE15" i="21" s="1"/>
  <c r="EB19" i="21"/>
  <c r="EQ19" i="21" s="1"/>
  <c r="FF19" i="21" s="1"/>
  <c r="L19" i="21" s="1"/>
  <c r="CX20" i="21"/>
  <c r="DM20" i="21" s="1"/>
  <c r="EB19" i="5"/>
  <c r="EQ19" i="5" s="1"/>
  <c r="FF19" i="5" s="1"/>
  <c r="L19" i="5" s="1"/>
  <c r="CX20" i="5"/>
  <c r="DM20" i="5" s="1"/>
  <c r="DY19" i="21"/>
  <c r="EN19" i="21" s="1"/>
  <c r="FC19" i="21" s="1"/>
  <c r="CU20" i="21"/>
  <c r="DJ20" i="21" s="1"/>
  <c r="I19" i="21"/>
  <c r="DY19" i="5"/>
  <c r="EN19" i="5" s="1"/>
  <c r="FC19" i="5" s="1"/>
  <c r="I19" i="5" s="1"/>
  <c r="CU20" i="5"/>
  <c r="DJ20" i="5" s="1"/>
  <c r="DX19" i="21"/>
  <c r="EM19" i="21" s="1"/>
  <c r="FB19" i="21" s="1"/>
  <c r="CT20" i="21"/>
  <c r="DI20" i="21" s="1"/>
  <c r="H19" i="21"/>
  <c r="DX19" i="5"/>
  <c r="EM19" i="5" s="1"/>
  <c r="FB19" i="5" s="1"/>
  <c r="H19" i="5" s="1"/>
  <c r="CT20" i="5"/>
  <c r="DI20" i="5" s="1"/>
  <c r="DW19" i="21"/>
  <c r="EL19" i="21" s="1"/>
  <c r="FA19" i="21" s="1"/>
  <c r="G19" i="21" s="1"/>
  <c r="CS20" i="21"/>
  <c r="DH20" i="21" s="1"/>
  <c r="DW19" i="5"/>
  <c r="EL19" i="5" s="1"/>
  <c r="FA19" i="5" s="1"/>
  <c r="G19" i="5" s="1"/>
  <c r="CS20" i="5"/>
  <c r="DH20" i="5" s="1"/>
  <c r="DV19" i="21"/>
  <c r="EK19" i="21" s="1"/>
  <c r="EZ19" i="21" s="1"/>
  <c r="F19" i="21" s="1"/>
  <c r="CR20" i="21"/>
  <c r="DG20" i="21" s="1"/>
  <c r="DV19" i="5"/>
  <c r="EK19" i="5" s="1"/>
  <c r="EZ19" i="5" s="1"/>
  <c r="F19" i="5" s="1"/>
  <c r="CR20" i="5"/>
  <c r="DG20" i="5" s="1"/>
  <c r="DO14" i="21"/>
  <c r="ED14" i="21" s="1"/>
  <c r="ES14" i="21" s="1"/>
  <c r="FH14" i="21" s="1"/>
  <c r="N14" i="21" s="1"/>
  <c r="EX16" i="5"/>
  <c r="D16" i="5" s="1"/>
  <c r="BX16" i="5"/>
  <c r="EC14" i="5"/>
  <c r="ER14" i="5" s="1"/>
  <c r="FG14" i="5" s="1"/>
  <c r="M14" i="5" s="1"/>
  <c r="CY15" i="5"/>
  <c r="DN15" i="5" s="1"/>
  <c r="BU16" i="5"/>
  <c r="CJ16" i="5"/>
  <c r="BH16" i="5"/>
  <c r="BW16" i="5" s="1"/>
  <c r="EA14" i="5"/>
  <c r="EP14" i="5" s="1"/>
  <c r="FE14" i="5" s="1"/>
  <c r="K14" i="5" s="1"/>
  <c r="CW15" i="5"/>
  <c r="DL15" i="5" s="1"/>
  <c r="BS16" i="5"/>
  <c r="CH16" i="5"/>
  <c r="DZ14" i="5"/>
  <c r="EO14" i="5" s="1"/>
  <c r="FD14" i="5" s="1"/>
  <c r="J14" i="5" s="1"/>
  <c r="CV15" i="5"/>
  <c r="DK15" i="5" s="1"/>
  <c r="BR16" i="5"/>
  <c r="CG16" i="5"/>
  <c r="FE11" i="21"/>
  <c r="K11" i="21" s="1"/>
  <c r="DE17" i="5"/>
  <c r="DT17" i="5" s="1"/>
  <c r="BV14" i="5"/>
  <c r="BG15" i="5" s="1"/>
  <c r="CK15" i="5" s="1"/>
  <c r="BZ14" i="5"/>
  <c r="DD14" i="5" s="1"/>
  <c r="DS14" i="5" s="1"/>
  <c r="EH14" i="5" s="1"/>
  <c r="EW14" i="5" s="1"/>
  <c r="BK14" i="5"/>
  <c r="BJ15" i="5"/>
  <c r="AU16" i="5" s="1"/>
  <c r="BY16" i="5" s="1"/>
  <c r="CN15" i="5"/>
  <c r="DC15" i="5" s="1"/>
  <c r="DR15" i="5" s="1"/>
  <c r="EG15" i="5" s="1"/>
  <c r="EV15" i="5" s="1"/>
  <c r="B14" i="5"/>
  <c r="N13" i="5"/>
  <c r="DL12" i="21"/>
  <c r="EA12" i="21" s="1"/>
  <c r="DF15" i="21"/>
  <c r="DU15" i="21" s="1"/>
  <c r="EJ15" i="21" s="1"/>
  <c r="EY15" i="21" s="1"/>
  <c r="E15" i="21" s="1"/>
  <c r="CY13" i="21"/>
  <c r="CN15" i="21"/>
  <c r="DC15" i="21" s="1"/>
  <c r="DR15" i="21" s="1"/>
  <c r="EG15" i="21" s="1"/>
  <c r="EV15" i="21" s="1"/>
  <c r="BD13" i="21"/>
  <c r="CV16" i="21"/>
  <c r="BR15" i="21"/>
  <c r="BI15" i="21"/>
  <c r="BX15" i="21" s="1"/>
  <c r="BI16" i="21" s="1"/>
  <c r="BG15" i="21"/>
  <c r="CK15" i="21" s="1"/>
  <c r="AW16" i="21"/>
  <c r="CA16" i="21" s="1"/>
  <c r="AX16" i="21"/>
  <c r="CB16" i="21" s="1"/>
  <c r="BW14" i="21"/>
  <c r="BH15" i="21" s="1"/>
  <c r="ER12" i="21"/>
  <c r="FG12" i="21" s="1"/>
  <c r="E17" i="5"/>
  <c r="EI17" i="5"/>
  <c r="B14" i="21"/>
  <c r="BJ15" i="21"/>
  <c r="CQ19" i="5" l="1"/>
  <c r="DF19" i="5" s="1"/>
  <c r="DU19" i="5" s="1"/>
  <c r="EJ19" i="5" s="1"/>
  <c r="EY19" i="5" s="1"/>
  <c r="CP18" i="5"/>
  <c r="DT15" i="21"/>
  <c r="EI15" i="21" s="1"/>
  <c r="EX15" i="21" s="1"/>
  <c r="D15" i="21" s="1"/>
  <c r="CP16" i="21"/>
  <c r="BK14" i="21"/>
  <c r="AV15" i="21" s="1"/>
  <c r="BZ15" i="21" s="1"/>
  <c r="B15" i="5"/>
  <c r="BL16" i="21"/>
  <c r="CQ16" i="21"/>
  <c r="DF16" i="21" s="1"/>
  <c r="DU16" i="21" s="1"/>
  <c r="EJ16" i="21" s="1"/>
  <c r="EY16" i="21" s="1"/>
  <c r="E16" i="21" s="1"/>
  <c r="BV15" i="21"/>
  <c r="BG16" i="21" s="1"/>
  <c r="CK16" i="21" s="1"/>
  <c r="CZ15" i="5"/>
  <c r="DO15" i="5" s="1"/>
  <c r="ED15" i="5" s="1"/>
  <c r="ES15" i="5" s="1"/>
  <c r="FH15" i="5" s="1"/>
  <c r="DS14" i="21"/>
  <c r="EH14" i="21" s="1"/>
  <c r="EW14" i="21" s="1"/>
  <c r="C14" i="21" s="1"/>
  <c r="CO15" i="21"/>
  <c r="CZ15" i="21"/>
  <c r="DO15" i="21" s="1"/>
  <c r="CN16" i="5"/>
  <c r="DC16" i="5" s="1"/>
  <c r="DR16" i="5" s="1"/>
  <c r="EG16" i="5" s="1"/>
  <c r="EV16" i="5" s="1"/>
  <c r="BM16" i="21"/>
  <c r="DW20" i="5"/>
  <c r="EL20" i="5" s="1"/>
  <c r="FA20" i="5" s="1"/>
  <c r="G20" i="5" s="1"/>
  <c r="CS21" i="5"/>
  <c r="DH21" i="5" s="1"/>
  <c r="DW20" i="21"/>
  <c r="EL20" i="21" s="1"/>
  <c r="FA20" i="21" s="1"/>
  <c r="G20" i="21" s="1"/>
  <c r="CS21" i="21"/>
  <c r="DH21" i="21" s="1"/>
  <c r="DX20" i="5"/>
  <c r="EM20" i="5" s="1"/>
  <c r="FB20" i="5" s="1"/>
  <c r="H20" i="5" s="1"/>
  <c r="CT21" i="5"/>
  <c r="DI21" i="5" s="1"/>
  <c r="DX20" i="21"/>
  <c r="EM20" i="21" s="1"/>
  <c r="FB20" i="21" s="1"/>
  <c r="H20" i="21" s="1"/>
  <c r="CT21" i="21"/>
  <c r="DI21" i="21" s="1"/>
  <c r="DY20" i="5"/>
  <c r="EN20" i="5" s="1"/>
  <c r="FC20" i="5" s="1"/>
  <c r="I20" i="5" s="1"/>
  <c r="CU21" i="5"/>
  <c r="DJ21" i="5" s="1"/>
  <c r="DY20" i="21"/>
  <c r="EN20" i="21" s="1"/>
  <c r="FC20" i="21" s="1"/>
  <c r="I20" i="21" s="1"/>
  <c r="CU21" i="21"/>
  <c r="DJ21" i="21" s="1"/>
  <c r="EB20" i="5"/>
  <c r="EQ20" i="5" s="1"/>
  <c r="FF20" i="5" s="1"/>
  <c r="L20" i="5" s="1"/>
  <c r="CX21" i="5"/>
  <c r="DM21" i="5" s="1"/>
  <c r="EB20" i="21"/>
  <c r="EQ20" i="21" s="1"/>
  <c r="FF20" i="21" s="1"/>
  <c r="L20" i="21" s="1"/>
  <c r="CX21" i="21"/>
  <c r="DM21" i="21" s="1"/>
  <c r="DV20" i="5"/>
  <c r="EK20" i="5" s="1"/>
  <c r="EZ20" i="5" s="1"/>
  <c r="CR21" i="5"/>
  <c r="DG21" i="5" s="1"/>
  <c r="F20" i="5"/>
  <c r="DV20" i="21"/>
  <c r="EK20" i="21" s="1"/>
  <c r="EZ20" i="21" s="1"/>
  <c r="F20" i="21" s="1"/>
  <c r="CR21" i="21"/>
  <c r="DG21" i="21" s="1"/>
  <c r="EX17" i="5"/>
  <c r="D17" i="5" s="1"/>
  <c r="DZ15" i="5"/>
  <c r="EO15" i="5" s="1"/>
  <c r="FD15" i="5" s="1"/>
  <c r="J15" i="5" s="1"/>
  <c r="CV16" i="5"/>
  <c r="DK16" i="5" s="1"/>
  <c r="EA15" i="5"/>
  <c r="EP15" i="5" s="1"/>
  <c r="FE15" i="5" s="1"/>
  <c r="K15" i="5" s="1"/>
  <c r="CW16" i="5"/>
  <c r="DL16" i="5" s="1"/>
  <c r="EC15" i="5"/>
  <c r="ER15" i="5" s="1"/>
  <c r="FG15" i="5" s="1"/>
  <c r="M15" i="5" s="1"/>
  <c r="CY16" i="5"/>
  <c r="DN16" i="5" s="1"/>
  <c r="DE18" i="5"/>
  <c r="DT18" i="5" s="1"/>
  <c r="EI18" i="5" s="1"/>
  <c r="BV15" i="5"/>
  <c r="BG16" i="5" s="1"/>
  <c r="CK16" i="5" s="1"/>
  <c r="AV15" i="5"/>
  <c r="C14" i="5"/>
  <c r="CO15" i="5"/>
  <c r="BJ16" i="5"/>
  <c r="N14" i="5"/>
  <c r="EP12" i="21"/>
  <c r="CW13" i="21"/>
  <c r="DE16" i="21"/>
  <c r="DT16" i="21" s="1"/>
  <c r="EI16" i="21" s="1"/>
  <c r="EX16" i="21" s="1"/>
  <c r="D16" i="21" s="1"/>
  <c r="CN16" i="21"/>
  <c r="CH13" i="21"/>
  <c r="BS13" i="21"/>
  <c r="BD14" i="21" s="1"/>
  <c r="CH14" i="21" s="1"/>
  <c r="BC16" i="21"/>
  <c r="CG16" i="21" s="1"/>
  <c r="DK16" i="21" s="1"/>
  <c r="DZ16" i="21" s="1"/>
  <c r="EO15" i="21"/>
  <c r="BF13" i="21"/>
  <c r="CJ13" i="21" s="1"/>
  <c r="DN13" i="21" s="1"/>
  <c r="EC13" i="21" s="1"/>
  <c r="BX16" i="21"/>
  <c r="E18" i="5"/>
  <c r="B15" i="21"/>
  <c r="AU16" i="21"/>
  <c r="BY16" i="21" s="1"/>
  <c r="BW15" i="21"/>
  <c r="BH16" i="21" s="1"/>
  <c r="CQ20" i="5" l="1"/>
  <c r="DF20" i="5" s="1"/>
  <c r="DU20" i="5" s="1"/>
  <c r="EJ20" i="5" s="1"/>
  <c r="EY20" i="5" s="1"/>
  <c r="BV16" i="21"/>
  <c r="B16" i="5"/>
  <c r="ED15" i="21"/>
  <c r="ES15" i="21" s="1"/>
  <c r="FH15" i="21" s="1"/>
  <c r="N15" i="21" s="1"/>
  <c r="CZ16" i="21"/>
  <c r="DO16" i="21" s="1"/>
  <c r="ED16" i="21" s="1"/>
  <c r="ES16" i="21" s="1"/>
  <c r="FH16" i="21" s="1"/>
  <c r="CN17" i="5"/>
  <c r="DC17" i="5" s="1"/>
  <c r="DR17" i="5" s="1"/>
  <c r="EG17" i="5" s="1"/>
  <c r="EV17" i="5" s="1"/>
  <c r="B17" i="5" s="1"/>
  <c r="CP17" i="21"/>
  <c r="DE17" i="21" s="1"/>
  <c r="DT17" i="21" s="1"/>
  <c r="EI17" i="21" s="1"/>
  <c r="EX17" i="21" s="1"/>
  <c r="D17" i="21" s="1"/>
  <c r="BK15" i="21"/>
  <c r="CZ16" i="5"/>
  <c r="DO16" i="5" s="1"/>
  <c r="ED16" i="5" s="1"/>
  <c r="ES16" i="5" s="1"/>
  <c r="FH16" i="5" s="1"/>
  <c r="DD15" i="21"/>
  <c r="CP19" i="5"/>
  <c r="DE19" i="5" s="1"/>
  <c r="DT19" i="5" s="1"/>
  <c r="EI19" i="5" s="1"/>
  <c r="CQ17" i="21"/>
  <c r="DF17" i="21" s="1"/>
  <c r="DU17" i="21" s="1"/>
  <c r="EJ17" i="21" s="1"/>
  <c r="EY17" i="21" s="1"/>
  <c r="E17" i="21" s="1"/>
  <c r="EB21" i="21"/>
  <c r="EQ21" i="21" s="1"/>
  <c r="FF21" i="21" s="1"/>
  <c r="L21" i="21" s="1"/>
  <c r="CX22" i="21"/>
  <c r="DM22" i="21" s="1"/>
  <c r="EB21" i="5"/>
  <c r="EQ21" i="5" s="1"/>
  <c r="FF21" i="5" s="1"/>
  <c r="L21" i="5" s="1"/>
  <c r="CX22" i="5"/>
  <c r="DM22" i="5" s="1"/>
  <c r="DY21" i="21"/>
  <c r="EN21" i="21" s="1"/>
  <c r="FC21" i="21" s="1"/>
  <c r="I21" i="21" s="1"/>
  <c r="CU22" i="21"/>
  <c r="DJ22" i="21" s="1"/>
  <c r="DY21" i="5"/>
  <c r="EN21" i="5" s="1"/>
  <c r="FC21" i="5" s="1"/>
  <c r="I21" i="5" s="1"/>
  <c r="CU22" i="5"/>
  <c r="DJ22" i="5" s="1"/>
  <c r="DX21" i="21"/>
  <c r="EM21" i="21" s="1"/>
  <c r="FB21" i="21" s="1"/>
  <c r="CT22" i="21"/>
  <c r="DI22" i="21" s="1"/>
  <c r="H21" i="21"/>
  <c r="DX21" i="5"/>
  <c r="EM21" i="5" s="1"/>
  <c r="FB21" i="5" s="1"/>
  <c r="H21" i="5" s="1"/>
  <c r="CT22" i="5"/>
  <c r="DI22" i="5" s="1"/>
  <c r="DW21" i="21"/>
  <c r="EL21" i="21" s="1"/>
  <c r="FA21" i="21" s="1"/>
  <c r="G21" i="21" s="1"/>
  <c r="CS22" i="21"/>
  <c r="DH22" i="21" s="1"/>
  <c r="DW21" i="5"/>
  <c r="EL21" i="5" s="1"/>
  <c r="FA21" i="5" s="1"/>
  <c r="G21" i="5" s="1"/>
  <c r="CS22" i="5"/>
  <c r="DH22" i="5" s="1"/>
  <c r="DV21" i="21"/>
  <c r="EK21" i="21" s="1"/>
  <c r="EZ21" i="21" s="1"/>
  <c r="CR22" i="21"/>
  <c r="DG22" i="21" s="1"/>
  <c r="F21" i="21"/>
  <c r="DV21" i="5"/>
  <c r="EK21" i="5" s="1"/>
  <c r="EZ21" i="5" s="1"/>
  <c r="F21" i="5" s="1"/>
  <c r="CR22" i="5"/>
  <c r="DG22" i="5" s="1"/>
  <c r="DC16" i="21"/>
  <c r="DR16" i="21" s="1"/>
  <c r="EG16" i="21" s="1"/>
  <c r="EV16" i="21" s="1"/>
  <c r="EX18" i="5"/>
  <c r="D18" i="5" s="1"/>
  <c r="EC16" i="5"/>
  <c r="ER16" i="5" s="1"/>
  <c r="FG16" i="5" s="1"/>
  <c r="M16" i="5" s="1"/>
  <c r="CY17" i="5"/>
  <c r="DN17" i="5" s="1"/>
  <c r="EA16" i="5"/>
  <c r="EP16" i="5" s="1"/>
  <c r="FE16" i="5" s="1"/>
  <c r="K16" i="5" s="1"/>
  <c r="CW17" i="5"/>
  <c r="DL17" i="5" s="1"/>
  <c r="DZ16" i="5"/>
  <c r="EO16" i="5" s="1"/>
  <c r="FD16" i="5" s="1"/>
  <c r="J16" i="5" s="1"/>
  <c r="CV17" i="5"/>
  <c r="DK17" i="5" s="1"/>
  <c r="FD15" i="21"/>
  <c r="J15" i="21" s="1"/>
  <c r="DL13" i="21"/>
  <c r="FE12" i="21"/>
  <c r="K12" i="21" s="1"/>
  <c r="BV16" i="5"/>
  <c r="BZ15" i="5"/>
  <c r="DD15" i="5" s="1"/>
  <c r="DS15" i="5" s="1"/>
  <c r="EH15" i="5" s="1"/>
  <c r="EW15" i="5" s="1"/>
  <c r="BK15" i="5"/>
  <c r="N15" i="5"/>
  <c r="CZ17" i="21"/>
  <c r="DO17" i="21" s="1"/>
  <c r="ED17" i="21" s="1"/>
  <c r="ES17" i="21" s="1"/>
  <c r="FH17" i="21" s="1"/>
  <c r="BU13" i="21"/>
  <c r="BS14" i="21"/>
  <c r="CV17" i="21"/>
  <c r="DK17" i="21" s="1"/>
  <c r="DZ17" i="21" s="1"/>
  <c r="BR16" i="21"/>
  <c r="BJ16" i="21"/>
  <c r="N16" i="21"/>
  <c r="E19" i="5"/>
  <c r="CQ21" i="5" l="1"/>
  <c r="DF21" i="5" s="1"/>
  <c r="DU21" i="5" s="1"/>
  <c r="EJ21" i="5" s="1"/>
  <c r="EY21" i="5" s="1"/>
  <c r="CN18" i="5"/>
  <c r="DC18" i="5" s="1"/>
  <c r="DR18" i="5" s="1"/>
  <c r="EG18" i="5" s="1"/>
  <c r="EV18" i="5" s="1"/>
  <c r="B18" i="5" s="1"/>
  <c r="CZ17" i="5"/>
  <c r="DO17" i="5" s="1"/>
  <c r="ED17" i="5" s="1"/>
  <c r="ES17" i="5" s="1"/>
  <c r="FH17" i="5" s="1"/>
  <c r="CP18" i="21"/>
  <c r="DS15" i="21"/>
  <c r="EH15" i="21" s="1"/>
  <c r="EW15" i="21" s="1"/>
  <c r="C15" i="21" s="1"/>
  <c r="CO16" i="21"/>
  <c r="CQ18" i="21"/>
  <c r="CP20" i="5"/>
  <c r="DE20" i="5" s="1"/>
  <c r="DT20" i="5" s="1"/>
  <c r="EI20" i="5" s="1"/>
  <c r="AV16" i="21"/>
  <c r="BZ16" i="21" s="1"/>
  <c r="BK16" i="21"/>
  <c r="DW22" i="5"/>
  <c r="EL22" i="5" s="1"/>
  <c r="FA22" i="5" s="1"/>
  <c r="G22" i="5" s="1"/>
  <c r="CS23" i="5"/>
  <c r="DH23" i="5" s="1"/>
  <c r="DW22" i="21"/>
  <c r="EL22" i="21" s="1"/>
  <c r="FA22" i="21" s="1"/>
  <c r="G22" i="21" s="1"/>
  <c r="CS23" i="21"/>
  <c r="DH23" i="21" s="1"/>
  <c r="DX22" i="5"/>
  <c r="EM22" i="5" s="1"/>
  <c r="FB22" i="5" s="1"/>
  <c r="H22" i="5" s="1"/>
  <c r="CT23" i="5"/>
  <c r="DI23" i="5" s="1"/>
  <c r="DX22" i="21"/>
  <c r="EM22" i="21" s="1"/>
  <c r="FB22" i="21" s="1"/>
  <c r="H22" i="21" s="1"/>
  <c r="CT23" i="21"/>
  <c r="DI23" i="21" s="1"/>
  <c r="DY22" i="5"/>
  <c r="EN22" i="5" s="1"/>
  <c r="FC22" i="5" s="1"/>
  <c r="CU23" i="5"/>
  <c r="DJ23" i="5" s="1"/>
  <c r="I22" i="5"/>
  <c r="DY22" i="21"/>
  <c r="EN22" i="21" s="1"/>
  <c r="FC22" i="21" s="1"/>
  <c r="I22" i="21" s="1"/>
  <c r="CU23" i="21"/>
  <c r="DJ23" i="21" s="1"/>
  <c r="EB22" i="5"/>
  <c r="EQ22" i="5" s="1"/>
  <c r="FF22" i="5" s="1"/>
  <c r="L22" i="5" s="1"/>
  <c r="CX23" i="5"/>
  <c r="DM23" i="5" s="1"/>
  <c r="EB22" i="21"/>
  <c r="EQ22" i="21" s="1"/>
  <c r="FF22" i="21" s="1"/>
  <c r="L22" i="21" s="1"/>
  <c r="CX23" i="21"/>
  <c r="DM23" i="21" s="1"/>
  <c r="DV22" i="5"/>
  <c r="EK22" i="5" s="1"/>
  <c r="EZ22" i="5" s="1"/>
  <c r="F22" i="5" s="1"/>
  <c r="CR23" i="5"/>
  <c r="DG23" i="5" s="1"/>
  <c r="DV22" i="21"/>
  <c r="EK22" i="21" s="1"/>
  <c r="EZ22" i="21" s="1"/>
  <c r="F22" i="21" s="1"/>
  <c r="CR23" i="21"/>
  <c r="DG23" i="21" s="1"/>
  <c r="EX19" i="5"/>
  <c r="D19" i="5" s="1"/>
  <c r="DZ17" i="5"/>
  <c r="EO17" i="5" s="1"/>
  <c r="FD17" i="5" s="1"/>
  <c r="J17" i="5" s="1"/>
  <c r="CV18" i="5"/>
  <c r="DK18" i="5" s="1"/>
  <c r="EA17" i="5"/>
  <c r="EP17" i="5" s="1"/>
  <c r="FE17" i="5" s="1"/>
  <c r="K17" i="5" s="1"/>
  <c r="CW18" i="5"/>
  <c r="DL18" i="5" s="1"/>
  <c r="EC17" i="5"/>
  <c r="ER17" i="5" s="1"/>
  <c r="FG17" i="5" s="1"/>
  <c r="M17" i="5" s="1"/>
  <c r="CY18" i="5"/>
  <c r="DN18" i="5" s="1"/>
  <c r="EA13" i="21"/>
  <c r="EP13" i="21" s="1"/>
  <c r="CW14" i="21"/>
  <c r="DL14" i="21" s="1"/>
  <c r="EA14" i="21" s="1"/>
  <c r="EP14" i="21" s="1"/>
  <c r="AV16" i="5"/>
  <c r="C15" i="5"/>
  <c r="CO16" i="5"/>
  <c r="CZ18" i="5"/>
  <c r="DO18" i="5" s="1"/>
  <c r="ED18" i="5" s="1"/>
  <c r="ES18" i="5" s="1"/>
  <c r="FH18" i="5" s="1"/>
  <c r="N16" i="5"/>
  <c r="CN19" i="5"/>
  <c r="DC19" i="5" s="1"/>
  <c r="DR19" i="5" s="1"/>
  <c r="EG19" i="5" s="1"/>
  <c r="EV19" i="5" s="1"/>
  <c r="DF18" i="21"/>
  <c r="DU18" i="21" s="1"/>
  <c r="EJ18" i="21" s="1"/>
  <c r="EY18" i="21" s="1"/>
  <c r="E18" i="21" s="1"/>
  <c r="DE18" i="21"/>
  <c r="DT18" i="21" s="1"/>
  <c r="EI18" i="21" s="1"/>
  <c r="EX18" i="21" s="1"/>
  <c r="D18" i="21" s="1"/>
  <c r="CZ18" i="21"/>
  <c r="DO18" i="21" s="1"/>
  <c r="ED18" i="21" s="1"/>
  <c r="ES18" i="21" s="1"/>
  <c r="FH18" i="21" s="1"/>
  <c r="ER13" i="21"/>
  <c r="FG13" i="21" s="1"/>
  <c r="CY14" i="21"/>
  <c r="CN17" i="21"/>
  <c r="DC17" i="21" s="1"/>
  <c r="DR17" i="21" s="1"/>
  <c r="EG17" i="21" s="1"/>
  <c r="EV17" i="21" s="1"/>
  <c r="BF14" i="21"/>
  <c r="CJ14" i="21" s="1"/>
  <c r="BD15" i="21"/>
  <c r="EO16" i="21"/>
  <c r="CV18" i="21"/>
  <c r="DK18" i="21" s="1"/>
  <c r="DZ18" i="21" s="1"/>
  <c r="BW16" i="21"/>
  <c r="B16" i="21"/>
  <c r="E20" i="5"/>
  <c r="N17" i="21"/>
  <c r="CQ22" i="5" l="1"/>
  <c r="DF22" i="5" s="1"/>
  <c r="DU22" i="5" s="1"/>
  <c r="EJ22" i="5" s="1"/>
  <c r="EY22" i="5" s="1"/>
  <c r="CW15" i="21"/>
  <c r="CP19" i="21"/>
  <c r="CQ19" i="21"/>
  <c r="DD16" i="21"/>
  <c r="CP21" i="5"/>
  <c r="DE21" i="5" s="1"/>
  <c r="EB23" i="21"/>
  <c r="EQ23" i="21" s="1"/>
  <c r="FF23" i="21" s="1"/>
  <c r="L23" i="21" s="1"/>
  <c r="CX24" i="21"/>
  <c r="DM24" i="21" s="1"/>
  <c r="EB23" i="5"/>
  <c r="EQ23" i="5" s="1"/>
  <c r="FF23" i="5" s="1"/>
  <c r="L23" i="5" s="1"/>
  <c r="CX24" i="5"/>
  <c r="DM24" i="5" s="1"/>
  <c r="DY23" i="21"/>
  <c r="EN23" i="21" s="1"/>
  <c r="FC23" i="21" s="1"/>
  <c r="I23" i="21" s="1"/>
  <c r="CU24" i="21"/>
  <c r="DJ24" i="21" s="1"/>
  <c r="DY23" i="5"/>
  <c r="EN23" i="5" s="1"/>
  <c r="FC23" i="5" s="1"/>
  <c r="I23" i="5" s="1"/>
  <c r="CU24" i="5"/>
  <c r="DJ24" i="5" s="1"/>
  <c r="DX23" i="21"/>
  <c r="EM23" i="21" s="1"/>
  <c r="FB23" i="21" s="1"/>
  <c r="CT24" i="21"/>
  <c r="DI24" i="21" s="1"/>
  <c r="H23" i="21"/>
  <c r="DX23" i="5"/>
  <c r="EM23" i="5" s="1"/>
  <c r="FB23" i="5" s="1"/>
  <c r="H23" i="5" s="1"/>
  <c r="CT24" i="5"/>
  <c r="DI24" i="5" s="1"/>
  <c r="DW23" i="21"/>
  <c r="EL23" i="21" s="1"/>
  <c r="FA23" i="21" s="1"/>
  <c r="G23" i="21" s="1"/>
  <c r="CS24" i="21"/>
  <c r="DH24" i="21" s="1"/>
  <c r="DW23" i="5"/>
  <c r="EL23" i="5" s="1"/>
  <c r="FA23" i="5" s="1"/>
  <c r="G23" i="5" s="1"/>
  <c r="CS24" i="5"/>
  <c r="DH24" i="5" s="1"/>
  <c r="DV23" i="21"/>
  <c r="EK23" i="21" s="1"/>
  <c r="EZ23" i="21" s="1"/>
  <c r="F23" i="21" s="1"/>
  <c r="CR24" i="21"/>
  <c r="DG24" i="21" s="1"/>
  <c r="DV23" i="5"/>
  <c r="EK23" i="5" s="1"/>
  <c r="EZ23" i="5" s="1"/>
  <c r="F23" i="5" s="1"/>
  <c r="CR24" i="5"/>
  <c r="DG24" i="5" s="1"/>
  <c r="EX20" i="5"/>
  <c r="D20" i="5" s="1"/>
  <c r="DN14" i="21"/>
  <c r="EC14" i="21" s="1"/>
  <c r="EC18" i="5"/>
  <c r="ER18" i="5" s="1"/>
  <c r="FG18" i="5" s="1"/>
  <c r="M18" i="5" s="1"/>
  <c r="CY19" i="5"/>
  <c r="DN19" i="5" s="1"/>
  <c r="EA18" i="5"/>
  <c r="EP18" i="5" s="1"/>
  <c r="FE18" i="5" s="1"/>
  <c r="K18" i="5" s="1"/>
  <c r="CW19" i="5"/>
  <c r="DL19" i="5" s="1"/>
  <c r="DZ18" i="5"/>
  <c r="EO18" i="5" s="1"/>
  <c r="FD18" i="5" s="1"/>
  <c r="J18" i="5" s="1"/>
  <c r="CV19" i="5"/>
  <c r="DK19" i="5" s="1"/>
  <c r="FD16" i="21"/>
  <c r="J16" i="21" s="1"/>
  <c r="FE14" i="21"/>
  <c r="FE13" i="21"/>
  <c r="K13" i="21" s="1"/>
  <c r="BZ16" i="5"/>
  <c r="DD16" i="5" s="1"/>
  <c r="DS16" i="5" s="1"/>
  <c r="EH16" i="5" s="1"/>
  <c r="EW16" i="5" s="1"/>
  <c r="BK16" i="5"/>
  <c r="N17" i="5"/>
  <c r="CZ19" i="5"/>
  <c r="DO19" i="5" s="1"/>
  <c r="ED19" i="5" s="1"/>
  <c r="ES19" i="5" s="1"/>
  <c r="FH19" i="5" s="1"/>
  <c r="B19" i="5"/>
  <c r="CN20" i="5"/>
  <c r="DC20" i="5" s="1"/>
  <c r="DR20" i="5" s="1"/>
  <c r="EG20" i="5" s="1"/>
  <c r="EV20" i="5" s="1"/>
  <c r="DF19" i="21"/>
  <c r="DU19" i="21" s="1"/>
  <c r="EJ19" i="21" s="1"/>
  <c r="EY19" i="21" s="1"/>
  <c r="E19" i="21" s="1"/>
  <c r="DE19" i="21"/>
  <c r="DT19" i="21" s="1"/>
  <c r="EI19" i="21" s="1"/>
  <c r="EX19" i="21" s="1"/>
  <c r="D19" i="21" s="1"/>
  <c r="CZ19" i="21"/>
  <c r="DO19" i="21" s="1"/>
  <c r="ED19" i="21" s="1"/>
  <c r="ES19" i="21" s="1"/>
  <c r="FH19" i="21" s="1"/>
  <c r="CN18" i="21"/>
  <c r="DC18" i="21" s="1"/>
  <c r="DR18" i="21" s="1"/>
  <c r="EG18" i="21" s="1"/>
  <c r="EV18" i="21" s="1"/>
  <c r="BU14" i="21"/>
  <c r="CH15" i="21"/>
  <c r="DL15" i="21" s="1"/>
  <c r="EA15" i="21" s="1"/>
  <c r="BS15" i="21"/>
  <c r="EO17" i="21"/>
  <c r="CV19" i="21"/>
  <c r="DK19" i="21" s="1"/>
  <c r="DZ19" i="21" s="1"/>
  <c r="N18" i="21"/>
  <c r="E21" i="5"/>
  <c r="B17" i="21"/>
  <c r="CQ23" i="5" l="1"/>
  <c r="DF23" i="5" s="1"/>
  <c r="DU23" i="5" s="1"/>
  <c r="EJ23" i="5" s="1"/>
  <c r="EY23" i="5" s="1"/>
  <c r="DT21" i="5"/>
  <c r="EI21" i="5" s="1"/>
  <c r="CP22" i="5"/>
  <c r="K14" i="21"/>
  <c r="CP20" i="21"/>
  <c r="CQ20" i="21"/>
  <c r="CY15" i="21"/>
  <c r="DS16" i="21"/>
  <c r="EH16" i="21" s="1"/>
  <c r="EW16" i="21" s="1"/>
  <c r="C16" i="21" s="1"/>
  <c r="CO17" i="21"/>
  <c r="DD17" i="21" s="1"/>
  <c r="DW24" i="5"/>
  <c r="EL24" i="5" s="1"/>
  <c r="FA24" i="5" s="1"/>
  <c r="G24" i="5" s="1"/>
  <c r="CS25" i="5"/>
  <c r="DH25" i="5" s="1"/>
  <c r="DW24" i="21"/>
  <c r="EL24" i="21" s="1"/>
  <c r="FA24" i="21" s="1"/>
  <c r="G24" i="21" s="1"/>
  <c r="CS25" i="21"/>
  <c r="DH25" i="21" s="1"/>
  <c r="DX24" i="5"/>
  <c r="EM24" i="5" s="1"/>
  <c r="FB24" i="5" s="1"/>
  <c r="H24" i="5" s="1"/>
  <c r="CT25" i="5"/>
  <c r="DI25" i="5" s="1"/>
  <c r="DX24" i="21"/>
  <c r="EM24" i="21" s="1"/>
  <c r="FB24" i="21" s="1"/>
  <c r="H24" i="21" s="1"/>
  <c r="CT25" i="21"/>
  <c r="DI25" i="21" s="1"/>
  <c r="DY24" i="5"/>
  <c r="EN24" i="5" s="1"/>
  <c r="FC24" i="5" s="1"/>
  <c r="I24" i="5" s="1"/>
  <c r="CU25" i="5"/>
  <c r="DJ25" i="5" s="1"/>
  <c r="DY24" i="21"/>
  <c r="EN24" i="21" s="1"/>
  <c r="FC24" i="21" s="1"/>
  <c r="I24" i="21" s="1"/>
  <c r="CU25" i="21"/>
  <c r="DJ25" i="21" s="1"/>
  <c r="EB24" i="5"/>
  <c r="EQ24" i="5" s="1"/>
  <c r="FF24" i="5" s="1"/>
  <c r="L24" i="5" s="1"/>
  <c r="CX25" i="5"/>
  <c r="DM25" i="5" s="1"/>
  <c r="EB24" i="21"/>
  <c r="EQ24" i="21" s="1"/>
  <c r="FF24" i="21" s="1"/>
  <c r="L24" i="21" s="1"/>
  <c r="CX25" i="21"/>
  <c r="DM25" i="21" s="1"/>
  <c r="DV24" i="5"/>
  <c r="EK24" i="5" s="1"/>
  <c r="EZ24" i="5" s="1"/>
  <c r="F24" i="5" s="1"/>
  <c r="CR25" i="5"/>
  <c r="DG25" i="5" s="1"/>
  <c r="DV24" i="21"/>
  <c r="EK24" i="21" s="1"/>
  <c r="EZ24" i="21" s="1"/>
  <c r="F24" i="21" s="1"/>
  <c r="CR25" i="21"/>
  <c r="DG25" i="21" s="1"/>
  <c r="EX21" i="5"/>
  <c r="D21" i="5" s="1"/>
  <c r="DZ19" i="5"/>
  <c r="EO19" i="5" s="1"/>
  <c r="FD19" i="5" s="1"/>
  <c r="J19" i="5" s="1"/>
  <c r="CV20" i="5"/>
  <c r="DK20" i="5" s="1"/>
  <c r="EA19" i="5"/>
  <c r="EP19" i="5" s="1"/>
  <c r="FE19" i="5" s="1"/>
  <c r="K19" i="5" s="1"/>
  <c r="CW20" i="5"/>
  <c r="DL20" i="5" s="1"/>
  <c r="EC19" i="5"/>
  <c r="ER19" i="5" s="1"/>
  <c r="FG19" i="5" s="1"/>
  <c r="M19" i="5" s="1"/>
  <c r="CY20" i="5"/>
  <c r="DN20" i="5" s="1"/>
  <c r="FD17" i="21"/>
  <c r="J17" i="21" s="1"/>
  <c r="DE22" i="5"/>
  <c r="DT22" i="5" s="1"/>
  <c r="EI22" i="5" s="1"/>
  <c r="C16" i="5"/>
  <c r="CO17" i="5"/>
  <c r="DD17" i="5" s="1"/>
  <c r="DS17" i="5" s="1"/>
  <c r="EH17" i="5" s="1"/>
  <c r="EW17" i="5" s="1"/>
  <c r="CZ20" i="5"/>
  <c r="DO20" i="5" s="1"/>
  <c r="ED20" i="5" s="1"/>
  <c r="ES20" i="5" s="1"/>
  <c r="FH20" i="5" s="1"/>
  <c r="N18" i="5"/>
  <c r="B20" i="5"/>
  <c r="CN21" i="5"/>
  <c r="DC21" i="5" s="1"/>
  <c r="DR21" i="5" s="1"/>
  <c r="EG21" i="5" s="1"/>
  <c r="EV21" i="5" s="1"/>
  <c r="DF20" i="21"/>
  <c r="DU20" i="21" s="1"/>
  <c r="EJ20" i="21" s="1"/>
  <c r="EY20" i="21" s="1"/>
  <c r="E20" i="21" s="1"/>
  <c r="DE20" i="21"/>
  <c r="DT20" i="21" s="1"/>
  <c r="EI20" i="21" s="1"/>
  <c r="EX20" i="21" s="1"/>
  <c r="D20" i="21" s="1"/>
  <c r="CZ20" i="21"/>
  <c r="DO20" i="21" s="1"/>
  <c r="ED20" i="21" s="1"/>
  <c r="ES20" i="21" s="1"/>
  <c r="FH20" i="21" s="1"/>
  <c r="EP15" i="21"/>
  <c r="CW16" i="21"/>
  <c r="CN19" i="21"/>
  <c r="DC19" i="21" s="1"/>
  <c r="DR19" i="21" s="1"/>
  <c r="EG19" i="21" s="1"/>
  <c r="EV19" i="21" s="1"/>
  <c r="BF15" i="21"/>
  <c r="CJ15" i="21" s="1"/>
  <c r="ER14" i="21"/>
  <c r="FG14" i="21" s="1"/>
  <c r="BD16" i="21"/>
  <c r="EO18" i="21"/>
  <c r="CV20" i="21"/>
  <c r="DK20" i="21" s="1"/>
  <c r="DZ20" i="21" s="1"/>
  <c r="N19" i="21"/>
  <c r="E22" i="5"/>
  <c r="B18" i="21"/>
  <c r="CQ24" i="5" l="1"/>
  <c r="DF24" i="5" s="1"/>
  <c r="DU24" i="5" s="1"/>
  <c r="EJ24" i="5" s="1"/>
  <c r="EY24" i="5" s="1"/>
  <c r="DN15" i="21"/>
  <c r="EC15" i="21" s="1"/>
  <c r="DS17" i="21"/>
  <c r="EH17" i="21" s="1"/>
  <c r="EW17" i="21" s="1"/>
  <c r="CO18" i="21"/>
  <c r="DD18" i="21" s="1"/>
  <c r="C17" i="21"/>
  <c r="CP21" i="21"/>
  <c r="CP23" i="5"/>
  <c r="DE23" i="5" s="1"/>
  <c r="DT23" i="5" s="1"/>
  <c r="EI23" i="5" s="1"/>
  <c r="CQ21" i="21"/>
  <c r="DF21" i="21" s="1"/>
  <c r="EB25" i="21"/>
  <c r="EQ25" i="21" s="1"/>
  <c r="FF25" i="21" s="1"/>
  <c r="L25" i="21" s="1"/>
  <c r="CX26" i="21"/>
  <c r="DM26" i="21" s="1"/>
  <c r="EB25" i="5"/>
  <c r="EQ25" i="5" s="1"/>
  <c r="FF25" i="5" s="1"/>
  <c r="L25" i="5" s="1"/>
  <c r="CX26" i="5"/>
  <c r="DM26" i="5" s="1"/>
  <c r="DY25" i="21"/>
  <c r="EN25" i="21" s="1"/>
  <c r="FC25" i="21" s="1"/>
  <c r="I25" i="21" s="1"/>
  <c r="CU26" i="21"/>
  <c r="DJ26" i="21" s="1"/>
  <c r="DY25" i="5"/>
  <c r="EN25" i="5" s="1"/>
  <c r="FC25" i="5" s="1"/>
  <c r="I25" i="5" s="1"/>
  <c r="CU26" i="5"/>
  <c r="DJ26" i="5" s="1"/>
  <c r="DX25" i="21"/>
  <c r="EM25" i="21" s="1"/>
  <c r="FB25" i="21" s="1"/>
  <c r="H25" i="21" s="1"/>
  <c r="CT26" i="21"/>
  <c r="DI26" i="21" s="1"/>
  <c r="DX25" i="5"/>
  <c r="EM25" i="5" s="1"/>
  <c r="FB25" i="5" s="1"/>
  <c r="H25" i="5" s="1"/>
  <c r="CT26" i="5"/>
  <c r="DI26" i="5" s="1"/>
  <c r="DW25" i="21"/>
  <c r="EL25" i="21" s="1"/>
  <c r="FA25" i="21" s="1"/>
  <c r="G25" i="21" s="1"/>
  <c r="CS26" i="21"/>
  <c r="DH26" i="21" s="1"/>
  <c r="DW25" i="5"/>
  <c r="EL25" i="5" s="1"/>
  <c r="FA25" i="5" s="1"/>
  <c r="G25" i="5" s="1"/>
  <c r="CS26" i="5"/>
  <c r="DH26" i="5" s="1"/>
  <c r="DV25" i="21"/>
  <c r="EK25" i="21" s="1"/>
  <c r="EZ25" i="21" s="1"/>
  <c r="F25" i="21" s="1"/>
  <c r="CR26" i="21"/>
  <c r="DG26" i="21" s="1"/>
  <c r="DV25" i="5"/>
  <c r="EK25" i="5" s="1"/>
  <c r="EZ25" i="5" s="1"/>
  <c r="F25" i="5" s="1"/>
  <c r="CR26" i="5"/>
  <c r="DG26" i="5" s="1"/>
  <c r="EX22" i="5"/>
  <c r="D22" i="5" s="1"/>
  <c r="EC20" i="5"/>
  <c r="ER20" i="5" s="1"/>
  <c r="FG20" i="5" s="1"/>
  <c r="M20" i="5" s="1"/>
  <c r="CY21" i="5"/>
  <c r="DN21" i="5" s="1"/>
  <c r="EA20" i="5"/>
  <c r="EP20" i="5" s="1"/>
  <c r="FE20" i="5" s="1"/>
  <c r="K20" i="5" s="1"/>
  <c r="CW21" i="5"/>
  <c r="DL21" i="5" s="1"/>
  <c r="DZ20" i="5"/>
  <c r="EO20" i="5" s="1"/>
  <c r="FD20" i="5" s="1"/>
  <c r="J20" i="5" s="1"/>
  <c r="CV21" i="5"/>
  <c r="DK21" i="5" s="1"/>
  <c r="FD18" i="21"/>
  <c r="J18" i="21" s="1"/>
  <c r="FE15" i="21"/>
  <c r="K15" i="21" s="1"/>
  <c r="C17" i="5"/>
  <c r="CO18" i="5"/>
  <c r="DD18" i="5" s="1"/>
  <c r="DS18" i="5" s="1"/>
  <c r="EH18" i="5" s="1"/>
  <c r="EW18" i="5" s="1"/>
  <c r="N19" i="5"/>
  <c r="CZ21" i="5"/>
  <c r="DO21" i="5" s="1"/>
  <c r="ED21" i="5" s="1"/>
  <c r="ES21" i="5" s="1"/>
  <c r="FH21" i="5" s="1"/>
  <c r="B21" i="5"/>
  <c r="CN22" i="5"/>
  <c r="DC22" i="5" s="1"/>
  <c r="DR22" i="5" s="1"/>
  <c r="EG22" i="5" s="1"/>
  <c r="EV22" i="5" s="1"/>
  <c r="DE21" i="21"/>
  <c r="DT21" i="21" s="1"/>
  <c r="EI21" i="21" s="1"/>
  <c r="EX21" i="21" s="1"/>
  <c r="D21" i="21" s="1"/>
  <c r="CZ21" i="21"/>
  <c r="DO21" i="21" s="1"/>
  <c r="ED21" i="21" s="1"/>
  <c r="ES21" i="21" s="1"/>
  <c r="FH21" i="21" s="1"/>
  <c r="CN20" i="21"/>
  <c r="DC20" i="21" s="1"/>
  <c r="DR20" i="21" s="1"/>
  <c r="EG20" i="21" s="1"/>
  <c r="EV20" i="21" s="1"/>
  <c r="CY16" i="21"/>
  <c r="BU15" i="21"/>
  <c r="CH16" i="21"/>
  <c r="BS16" i="21"/>
  <c r="EO19" i="21"/>
  <c r="CV21" i="21"/>
  <c r="DK21" i="21" s="1"/>
  <c r="DZ21" i="21" s="1"/>
  <c r="B19" i="21"/>
  <c r="N20" i="21"/>
  <c r="E23" i="5"/>
  <c r="CP22" i="21"/>
  <c r="CQ25" i="5" l="1"/>
  <c r="DF25" i="5" s="1"/>
  <c r="DU25" i="5" s="1"/>
  <c r="EJ25" i="5" s="1"/>
  <c r="EY25" i="5" s="1"/>
  <c r="DU21" i="21"/>
  <c r="EJ21" i="21" s="1"/>
  <c r="EY21" i="21" s="1"/>
  <c r="E21" i="21" s="1"/>
  <c r="CQ22" i="21"/>
  <c r="CP24" i="5"/>
  <c r="DS18" i="21"/>
  <c r="EH18" i="21" s="1"/>
  <c r="EW18" i="21" s="1"/>
  <c r="C18" i="21" s="1"/>
  <c r="CO19" i="21"/>
  <c r="DD19" i="21" s="1"/>
  <c r="DW26" i="5"/>
  <c r="EL26" i="5" s="1"/>
  <c r="FA26" i="5" s="1"/>
  <c r="G26" i="5" s="1"/>
  <c r="CS27" i="5"/>
  <c r="DH27" i="5" s="1"/>
  <c r="DW26" i="21"/>
  <c r="EL26" i="21" s="1"/>
  <c r="FA26" i="21" s="1"/>
  <c r="G26" i="21" s="1"/>
  <c r="CS27" i="21"/>
  <c r="DH27" i="21" s="1"/>
  <c r="DX26" i="5"/>
  <c r="EM26" i="5" s="1"/>
  <c r="FB26" i="5" s="1"/>
  <c r="H26" i="5" s="1"/>
  <c r="CT27" i="5"/>
  <c r="DI27" i="5" s="1"/>
  <c r="DX26" i="21"/>
  <c r="EM26" i="21" s="1"/>
  <c r="FB26" i="21" s="1"/>
  <c r="H26" i="21" s="1"/>
  <c r="CT27" i="21"/>
  <c r="DI27" i="21" s="1"/>
  <c r="DY26" i="5"/>
  <c r="EN26" i="5" s="1"/>
  <c r="FC26" i="5" s="1"/>
  <c r="CU27" i="5"/>
  <c r="DJ27" i="5" s="1"/>
  <c r="I26" i="5"/>
  <c r="DY26" i="21"/>
  <c r="EN26" i="21" s="1"/>
  <c r="FC26" i="21" s="1"/>
  <c r="I26" i="21" s="1"/>
  <c r="CU27" i="21"/>
  <c r="DJ27" i="21" s="1"/>
  <c r="EB26" i="5"/>
  <c r="EQ26" i="5" s="1"/>
  <c r="FF26" i="5" s="1"/>
  <c r="L26" i="5" s="1"/>
  <c r="CX27" i="5"/>
  <c r="DM27" i="5" s="1"/>
  <c r="EB26" i="21"/>
  <c r="EQ26" i="21" s="1"/>
  <c r="FF26" i="21" s="1"/>
  <c r="L26" i="21" s="1"/>
  <c r="CX27" i="21"/>
  <c r="DM27" i="21" s="1"/>
  <c r="DV26" i="5"/>
  <c r="EK26" i="5" s="1"/>
  <c r="EZ26" i="5" s="1"/>
  <c r="F26" i="5" s="1"/>
  <c r="CR27" i="5"/>
  <c r="DG27" i="5" s="1"/>
  <c r="DV26" i="21"/>
  <c r="EK26" i="21" s="1"/>
  <c r="EZ26" i="21" s="1"/>
  <c r="F26" i="21" s="1"/>
  <c r="CR27" i="21"/>
  <c r="DG27" i="21" s="1"/>
  <c r="EX23" i="5"/>
  <c r="D23" i="5" s="1"/>
  <c r="DZ21" i="5"/>
  <c r="EO21" i="5" s="1"/>
  <c r="FD21" i="5" s="1"/>
  <c r="J21" i="5" s="1"/>
  <c r="CV22" i="5"/>
  <c r="DK22" i="5" s="1"/>
  <c r="EA21" i="5"/>
  <c r="EP21" i="5" s="1"/>
  <c r="FE21" i="5" s="1"/>
  <c r="K21" i="5" s="1"/>
  <c r="CW22" i="5"/>
  <c r="DL22" i="5" s="1"/>
  <c r="EC21" i="5"/>
  <c r="ER21" i="5" s="1"/>
  <c r="FG21" i="5" s="1"/>
  <c r="M21" i="5" s="1"/>
  <c r="CY22" i="5"/>
  <c r="DN22" i="5" s="1"/>
  <c r="FD19" i="21"/>
  <c r="J19" i="21" s="1"/>
  <c r="DL16" i="21"/>
  <c r="DE24" i="5"/>
  <c r="DT24" i="5" s="1"/>
  <c r="EI24" i="5" s="1"/>
  <c r="C18" i="5"/>
  <c r="CO19" i="5"/>
  <c r="DD19" i="5" s="1"/>
  <c r="DS19" i="5" s="1"/>
  <c r="EH19" i="5" s="1"/>
  <c r="EW19" i="5" s="1"/>
  <c r="CZ22" i="5"/>
  <c r="DO22" i="5" s="1"/>
  <c r="ED22" i="5" s="1"/>
  <c r="ES22" i="5" s="1"/>
  <c r="FH22" i="5" s="1"/>
  <c r="N20" i="5"/>
  <c r="B22" i="5"/>
  <c r="CN23" i="5"/>
  <c r="DC23" i="5" s="1"/>
  <c r="DR23" i="5" s="1"/>
  <c r="EG23" i="5" s="1"/>
  <c r="EV23" i="5" s="1"/>
  <c r="DF22" i="21"/>
  <c r="DU22" i="21" s="1"/>
  <c r="EJ22" i="21" s="1"/>
  <c r="EY22" i="21" s="1"/>
  <c r="E22" i="21" s="1"/>
  <c r="DE22" i="21"/>
  <c r="DT22" i="21" s="1"/>
  <c r="EI22" i="21" s="1"/>
  <c r="EX22" i="21" s="1"/>
  <c r="D22" i="21" s="1"/>
  <c r="CZ22" i="21"/>
  <c r="DO22" i="21" s="1"/>
  <c r="ED22" i="21" s="1"/>
  <c r="ES22" i="21" s="1"/>
  <c r="FH22" i="21" s="1"/>
  <c r="CN21" i="21"/>
  <c r="DC21" i="21" s="1"/>
  <c r="DR21" i="21" s="1"/>
  <c r="EG21" i="21" s="1"/>
  <c r="EV21" i="21" s="1"/>
  <c r="BF16" i="21"/>
  <c r="CJ16" i="21" s="1"/>
  <c r="DN16" i="21" s="1"/>
  <c r="EC16" i="21" s="1"/>
  <c r="ER15" i="21"/>
  <c r="FG15" i="21" s="1"/>
  <c r="EO20" i="21"/>
  <c r="CV22" i="21"/>
  <c r="DK22" i="21" s="1"/>
  <c r="DZ22" i="21" s="1"/>
  <c r="E24" i="5"/>
  <c r="N21" i="21"/>
  <c r="B20" i="21"/>
  <c r="CQ26" i="5" l="1"/>
  <c r="DF26" i="5" s="1"/>
  <c r="DU26" i="5" s="1"/>
  <c r="EJ26" i="5" s="1"/>
  <c r="EY26" i="5" s="1"/>
  <c r="CP23" i="21"/>
  <c r="CQ23" i="21"/>
  <c r="DS19" i="21"/>
  <c r="EH19" i="21" s="1"/>
  <c r="EW19" i="21" s="1"/>
  <c r="C19" i="21" s="1"/>
  <c r="CO20" i="21"/>
  <c r="DD20" i="21" s="1"/>
  <c r="CP25" i="5"/>
  <c r="DE25" i="5" s="1"/>
  <c r="EB27" i="21"/>
  <c r="EQ27" i="21" s="1"/>
  <c r="FF27" i="21" s="1"/>
  <c r="L27" i="21" s="1"/>
  <c r="CX28" i="21"/>
  <c r="DM28" i="21" s="1"/>
  <c r="EB27" i="5"/>
  <c r="EQ27" i="5" s="1"/>
  <c r="FF27" i="5" s="1"/>
  <c r="L27" i="5" s="1"/>
  <c r="CX28" i="5"/>
  <c r="DM28" i="5" s="1"/>
  <c r="DY27" i="21"/>
  <c r="EN27" i="21" s="1"/>
  <c r="FC27" i="21" s="1"/>
  <c r="I27" i="21" s="1"/>
  <c r="CU28" i="21"/>
  <c r="DJ28" i="21" s="1"/>
  <c r="DY27" i="5"/>
  <c r="EN27" i="5" s="1"/>
  <c r="FC27" i="5" s="1"/>
  <c r="I27" i="5" s="1"/>
  <c r="CU28" i="5"/>
  <c r="DJ28" i="5" s="1"/>
  <c r="DX27" i="21"/>
  <c r="EM27" i="21" s="1"/>
  <c r="FB27" i="21" s="1"/>
  <c r="H27" i="21" s="1"/>
  <c r="CT28" i="21"/>
  <c r="DI28" i="21" s="1"/>
  <c r="DX27" i="5"/>
  <c r="EM27" i="5" s="1"/>
  <c r="FB27" i="5" s="1"/>
  <c r="H27" i="5" s="1"/>
  <c r="CT28" i="5"/>
  <c r="DI28" i="5" s="1"/>
  <c r="DW27" i="21"/>
  <c r="EL27" i="21" s="1"/>
  <c r="FA27" i="21" s="1"/>
  <c r="G27" i="21" s="1"/>
  <c r="CS28" i="21"/>
  <c r="DH28" i="21" s="1"/>
  <c r="DW27" i="5"/>
  <c r="EL27" i="5" s="1"/>
  <c r="FA27" i="5" s="1"/>
  <c r="G27" i="5" s="1"/>
  <c r="CS28" i="5"/>
  <c r="DH28" i="5" s="1"/>
  <c r="DV27" i="21"/>
  <c r="EK27" i="21" s="1"/>
  <c r="EZ27" i="21" s="1"/>
  <c r="F27" i="21" s="1"/>
  <c r="CR28" i="21"/>
  <c r="DG28" i="21" s="1"/>
  <c r="DV27" i="5"/>
  <c r="EK27" i="5" s="1"/>
  <c r="EZ27" i="5" s="1"/>
  <c r="F27" i="5" s="1"/>
  <c r="CR28" i="5"/>
  <c r="DG28" i="5" s="1"/>
  <c r="EX24" i="5"/>
  <c r="D24" i="5" s="1"/>
  <c r="EC22" i="5"/>
  <c r="ER22" i="5" s="1"/>
  <c r="FG22" i="5" s="1"/>
  <c r="M22" i="5" s="1"/>
  <c r="CY23" i="5"/>
  <c r="DN23" i="5" s="1"/>
  <c r="EA22" i="5"/>
  <c r="EP22" i="5" s="1"/>
  <c r="FE22" i="5" s="1"/>
  <c r="K22" i="5" s="1"/>
  <c r="CW23" i="5"/>
  <c r="DL23" i="5" s="1"/>
  <c r="DZ22" i="5"/>
  <c r="EO22" i="5" s="1"/>
  <c r="FD22" i="5" s="1"/>
  <c r="J22" i="5" s="1"/>
  <c r="CV23" i="5"/>
  <c r="DK23" i="5" s="1"/>
  <c r="FD20" i="21"/>
  <c r="J20" i="21" s="1"/>
  <c r="EA16" i="21"/>
  <c r="EP16" i="21" s="1"/>
  <c r="CW17" i="21"/>
  <c r="DL17" i="21" s="1"/>
  <c r="C19" i="5"/>
  <c r="CO20" i="5"/>
  <c r="DD20" i="5" s="1"/>
  <c r="DS20" i="5" s="1"/>
  <c r="EH20" i="5" s="1"/>
  <c r="EW20" i="5" s="1"/>
  <c r="N21" i="5"/>
  <c r="CZ23" i="5"/>
  <c r="DO23" i="5" s="1"/>
  <c r="ED23" i="5" s="1"/>
  <c r="ES23" i="5" s="1"/>
  <c r="FH23" i="5" s="1"/>
  <c r="B23" i="5"/>
  <c r="CN24" i="5"/>
  <c r="DC24" i="5" s="1"/>
  <c r="DR24" i="5" s="1"/>
  <c r="EG24" i="5" s="1"/>
  <c r="EV24" i="5" s="1"/>
  <c r="DF23" i="21"/>
  <c r="DU23" i="21" s="1"/>
  <c r="EJ23" i="21" s="1"/>
  <c r="EY23" i="21" s="1"/>
  <c r="E23" i="21" s="1"/>
  <c r="DE23" i="21"/>
  <c r="DT23" i="21" s="1"/>
  <c r="EI23" i="21" s="1"/>
  <c r="EX23" i="21" s="1"/>
  <c r="D23" i="21" s="1"/>
  <c r="CZ23" i="21"/>
  <c r="DO23" i="21" s="1"/>
  <c r="ED23" i="21" s="1"/>
  <c r="ES23" i="21" s="1"/>
  <c r="FH23" i="21" s="1"/>
  <c r="CN22" i="21"/>
  <c r="DC22" i="21" s="1"/>
  <c r="DR22" i="21" s="1"/>
  <c r="EG22" i="21" s="1"/>
  <c r="EV22" i="21" s="1"/>
  <c r="CY17" i="21"/>
  <c r="DN17" i="21" s="1"/>
  <c r="EC17" i="21" s="1"/>
  <c r="BU16" i="21"/>
  <c r="EO21" i="21"/>
  <c r="CV23" i="21"/>
  <c r="DK23" i="21" s="1"/>
  <c r="DZ23" i="21" s="1"/>
  <c r="E25" i="5"/>
  <c r="N22" i="21"/>
  <c r="B21" i="21"/>
  <c r="CP24" i="21"/>
  <c r="CQ27" i="5" l="1"/>
  <c r="DF27" i="5" s="1"/>
  <c r="DU27" i="5" s="1"/>
  <c r="EJ27" i="5" s="1"/>
  <c r="EY27" i="5" s="1"/>
  <c r="DT25" i="5"/>
  <c r="EI25" i="5" s="1"/>
  <c r="CP26" i="5"/>
  <c r="CQ24" i="21"/>
  <c r="DS20" i="21"/>
  <c r="EH20" i="21" s="1"/>
  <c r="EW20" i="21" s="1"/>
  <c r="C20" i="21" s="1"/>
  <c r="CO21" i="21"/>
  <c r="DD21" i="21" s="1"/>
  <c r="DW28" i="5"/>
  <c r="EL28" i="5" s="1"/>
  <c r="FA28" i="5" s="1"/>
  <c r="CS29" i="5"/>
  <c r="DH29" i="5" s="1"/>
  <c r="G28" i="5"/>
  <c r="DW28" i="21"/>
  <c r="EL28" i="21" s="1"/>
  <c r="FA28" i="21" s="1"/>
  <c r="G28" i="21" s="1"/>
  <c r="CS29" i="21"/>
  <c r="DH29" i="21" s="1"/>
  <c r="DX28" i="5"/>
  <c r="EM28" i="5" s="1"/>
  <c r="FB28" i="5" s="1"/>
  <c r="H28" i="5" s="1"/>
  <c r="CT29" i="5"/>
  <c r="DI29" i="5" s="1"/>
  <c r="DX28" i="21"/>
  <c r="EM28" i="21" s="1"/>
  <c r="FB28" i="21" s="1"/>
  <c r="H28" i="21" s="1"/>
  <c r="CT29" i="21"/>
  <c r="DI29" i="21" s="1"/>
  <c r="DY28" i="5"/>
  <c r="EN28" i="5" s="1"/>
  <c r="FC28" i="5" s="1"/>
  <c r="I28" i="5" s="1"/>
  <c r="CU29" i="5"/>
  <c r="DJ29" i="5" s="1"/>
  <c r="DY28" i="21"/>
  <c r="EN28" i="21" s="1"/>
  <c r="FC28" i="21" s="1"/>
  <c r="I28" i="21" s="1"/>
  <c r="CU29" i="21"/>
  <c r="DJ29" i="21" s="1"/>
  <c r="EB28" i="5"/>
  <c r="EQ28" i="5" s="1"/>
  <c r="FF28" i="5" s="1"/>
  <c r="L28" i="5" s="1"/>
  <c r="CX29" i="5"/>
  <c r="DM29" i="5" s="1"/>
  <c r="EB28" i="21"/>
  <c r="EQ28" i="21" s="1"/>
  <c r="FF28" i="21" s="1"/>
  <c r="L28" i="21" s="1"/>
  <c r="CX29" i="21"/>
  <c r="DM29" i="21" s="1"/>
  <c r="DV28" i="5"/>
  <c r="EK28" i="5" s="1"/>
  <c r="EZ28" i="5" s="1"/>
  <c r="F28" i="5" s="1"/>
  <c r="CR29" i="5"/>
  <c r="DG29" i="5" s="1"/>
  <c r="DV28" i="21"/>
  <c r="EK28" i="21" s="1"/>
  <c r="EZ28" i="21" s="1"/>
  <c r="F28" i="21" s="1"/>
  <c r="CR29" i="21"/>
  <c r="DG29" i="21" s="1"/>
  <c r="EX25" i="5"/>
  <c r="D25" i="5" s="1"/>
  <c r="DZ23" i="5"/>
  <c r="EO23" i="5" s="1"/>
  <c r="FD23" i="5" s="1"/>
  <c r="J23" i="5" s="1"/>
  <c r="CV24" i="5"/>
  <c r="DK24" i="5" s="1"/>
  <c r="EA23" i="5"/>
  <c r="EP23" i="5" s="1"/>
  <c r="FE23" i="5" s="1"/>
  <c r="K23" i="5" s="1"/>
  <c r="CW24" i="5"/>
  <c r="DL24" i="5" s="1"/>
  <c r="EC23" i="5"/>
  <c r="ER23" i="5" s="1"/>
  <c r="FG23" i="5" s="1"/>
  <c r="M23" i="5" s="1"/>
  <c r="CY24" i="5"/>
  <c r="DN24" i="5" s="1"/>
  <c r="FD21" i="21"/>
  <c r="J21" i="21" s="1"/>
  <c r="EA17" i="21"/>
  <c r="EP17" i="21" s="1"/>
  <c r="CW18" i="21"/>
  <c r="DL18" i="21" s="1"/>
  <c r="FE16" i="21"/>
  <c r="K16" i="21" s="1"/>
  <c r="DE26" i="5"/>
  <c r="DT26" i="5" s="1"/>
  <c r="C20" i="5"/>
  <c r="CO21" i="5"/>
  <c r="DD21" i="5" s="1"/>
  <c r="DS21" i="5" s="1"/>
  <c r="EH21" i="5" s="1"/>
  <c r="EW21" i="5" s="1"/>
  <c r="CZ24" i="5"/>
  <c r="DO24" i="5" s="1"/>
  <c r="ED24" i="5" s="1"/>
  <c r="ES24" i="5" s="1"/>
  <c r="FH24" i="5" s="1"/>
  <c r="N22" i="5"/>
  <c r="B24" i="5"/>
  <c r="CN25" i="5"/>
  <c r="DC25" i="5" s="1"/>
  <c r="DR25" i="5" s="1"/>
  <c r="EG25" i="5" s="1"/>
  <c r="EV25" i="5" s="1"/>
  <c r="DF24" i="21"/>
  <c r="DU24" i="21" s="1"/>
  <c r="EJ24" i="21" s="1"/>
  <c r="EY24" i="21" s="1"/>
  <c r="E24" i="21" s="1"/>
  <c r="DE24" i="21"/>
  <c r="DT24" i="21" s="1"/>
  <c r="EI24" i="21" s="1"/>
  <c r="EX24" i="21" s="1"/>
  <c r="D24" i="21" s="1"/>
  <c r="CZ24" i="21"/>
  <c r="DO24" i="21" s="1"/>
  <c r="ED24" i="21" s="1"/>
  <c r="ES24" i="21" s="1"/>
  <c r="FH24" i="21" s="1"/>
  <c r="CN23" i="21"/>
  <c r="DC23" i="21" s="1"/>
  <c r="DR23" i="21" s="1"/>
  <c r="EG23" i="21" s="1"/>
  <c r="EV23" i="21" s="1"/>
  <c r="ER16" i="21"/>
  <c r="FG16" i="21" s="1"/>
  <c r="CY18" i="21"/>
  <c r="DN18" i="21" s="1"/>
  <c r="EC18" i="21" s="1"/>
  <c r="EO22" i="21"/>
  <c r="CV24" i="21"/>
  <c r="DK24" i="21" s="1"/>
  <c r="DZ24" i="21" s="1"/>
  <c r="CP27" i="5"/>
  <c r="EI26" i="5"/>
  <c r="N23" i="21"/>
  <c r="CQ28" i="5"/>
  <c r="DF28" i="5" s="1"/>
  <c r="DU28" i="5" s="1"/>
  <c r="EJ28" i="5" s="1"/>
  <c r="EY28" i="5" s="1"/>
  <c r="E26" i="5"/>
  <c r="B22" i="21"/>
  <c r="CP25" i="21" l="1"/>
  <c r="CQ25" i="21"/>
  <c r="DS21" i="21"/>
  <c r="EH21" i="21" s="1"/>
  <c r="EW21" i="21" s="1"/>
  <c r="C21" i="21" s="1"/>
  <c r="CO22" i="21"/>
  <c r="DD22" i="21" s="1"/>
  <c r="EB29" i="21"/>
  <c r="EQ29" i="21" s="1"/>
  <c r="FF29" i="21" s="1"/>
  <c r="L29" i="21" s="1"/>
  <c r="CX30" i="21"/>
  <c r="DM30" i="21" s="1"/>
  <c r="EB29" i="5"/>
  <c r="EQ29" i="5" s="1"/>
  <c r="FF29" i="5" s="1"/>
  <c r="L29" i="5" s="1"/>
  <c r="CX30" i="5"/>
  <c r="DM30" i="5" s="1"/>
  <c r="DY29" i="21"/>
  <c r="EN29" i="21" s="1"/>
  <c r="FC29" i="21" s="1"/>
  <c r="I29" i="21" s="1"/>
  <c r="CU30" i="21"/>
  <c r="DJ30" i="21" s="1"/>
  <c r="DY29" i="5"/>
  <c r="EN29" i="5" s="1"/>
  <c r="FC29" i="5" s="1"/>
  <c r="I29" i="5" s="1"/>
  <c r="CU30" i="5"/>
  <c r="DJ30" i="5" s="1"/>
  <c r="DX29" i="21"/>
  <c r="EM29" i="21" s="1"/>
  <c r="FB29" i="21" s="1"/>
  <c r="H29" i="21" s="1"/>
  <c r="CT30" i="21"/>
  <c r="DI30" i="21" s="1"/>
  <c r="DX29" i="5"/>
  <c r="EM29" i="5" s="1"/>
  <c r="FB29" i="5" s="1"/>
  <c r="H29" i="5" s="1"/>
  <c r="CT30" i="5"/>
  <c r="DI30" i="5" s="1"/>
  <c r="DW29" i="21"/>
  <c r="EL29" i="21" s="1"/>
  <c r="FA29" i="21" s="1"/>
  <c r="CS30" i="21"/>
  <c r="DH30" i="21" s="1"/>
  <c r="G29" i="21"/>
  <c r="DW29" i="5"/>
  <c r="EL29" i="5" s="1"/>
  <c r="FA29" i="5" s="1"/>
  <c r="G29" i="5" s="1"/>
  <c r="CS30" i="5"/>
  <c r="DH30" i="5" s="1"/>
  <c r="DV29" i="21"/>
  <c r="EK29" i="21" s="1"/>
  <c r="EZ29" i="21" s="1"/>
  <c r="F29" i="21" s="1"/>
  <c r="CR30" i="21"/>
  <c r="DG30" i="21" s="1"/>
  <c r="DV29" i="5"/>
  <c r="EK29" i="5" s="1"/>
  <c r="EZ29" i="5" s="1"/>
  <c r="F29" i="5" s="1"/>
  <c r="CR30" i="5"/>
  <c r="DG30" i="5" s="1"/>
  <c r="EX26" i="5"/>
  <c r="D26" i="5" s="1"/>
  <c r="EC24" i="5"/>
  <c r="ER24" i="5" s="1"/>
  <c r="FG24" i="5" s="1"/>
  <c r="M24" i="5" s="1"/>
  <c r="CY25" i="5"/>
  <c r="DN25" i="5" s="1"/>
  <c r="EA24" i="5"/>
  <c r="EP24" i="5" s="1"/>
  <c r="FE24" i="5" s="1"/>
  <c r="K24" i="5" s="1"/>
  <c r="CW25" i="5"/>
  <c r="DL25" i="5" s="1"/>
  <c r="DZ24" i="5"/>
  <c r="EO24" i="5" s="1"/>
  <c r="FD24" i="5" s="1"/>
  <c r="J24" i="5" s="1"/>
  <c r="CV25" i="5"/>
  <c r="DK25" i="5" s="1"/>
  <c r="FD22" i="21"/>
  <c r="J22" i="21" s="1"/>
  <c r="EA18" i="21"/>
  <c r="EP18" i="21" s="1"/>
  <c r="CW19" i="21"/>
  <c r="DL19" i="21" s="1"/>
  <c r="FE17" i="21"/>
  <c r="K17" i="21" s="1"/>
  <c r="DE27" i="5"/>
  <c r="DT27" i="5" s="1"/>
  <c r="C21" i="5"/>
  <c r="CO22" i="5"/>
  <c r="DD22" i="5" s="1"/>
  <c r="DS22" i="5" s="1"/>
  <c r="EH22" i="5" s="1"/>
  <c r="EW22" i="5" s="1"/>
  <c r="N23" i="5"/>
  <c r="CZ25" i="5"/>
  <c r="DO25" i="5" s="1"/>
  <c r="ED25" i="5" s="1"/>
  <c r="ES25" i="5" s="1"/>
  <c r="FH25" i="5" s="1"/>
  <c r="B25" i="5"/>
  <c r="CN26" i="5"/>
  <c r="DC26" i="5" s="1"/>
  <c r="DR26" i="5" s="1"/>
  <c r="EG26" i="5" s="1"/>
  <c r="EV26" i="5" s="1"/>
  <c r="DF25" i="21"/>
  <c r="DU25" i="21" s="1"/>
  <c r="EJ25" i="21" s="1"/>
  <c r="EY25" i="21" s="1"/>
  <c r="E25" i="21" s="1"/>
  <c r="DE25" i="21"/>
  <c r="DT25" i="21" s="1"/>
  <c r="EI25" i="21" s="1"/>
  <c r="EX25" i="21" s="1"/>
  <c r="D25" i="21" s="1"/>
  <c r="CZ25" i="21"/>
  <c r="DO25" i="21" s="1"/>
  <c r="ED25" i="21" s="1"/>
  <c r="ES25" i="21" s="1"/>
  <c r="FH25" i="21" s="1"/>
  <c r="CN24" i="21"/>
  <c r="DC24" i="21" s="1"/>
  <c r="DR24" i="21" s="1"/>
  <c r="EG24" i="21" s="1"/>
  <c r="EV24" i="21" s="1"/>
  <c r="ER17" i="21"/>
  <c r="FG17" i="21" s="1"/>
  <c r="CY19" i="21"/>
  <c r="DN19" i="21" s="1"/>
  <c r="EC19" i="21" s="1"/>
  <c r="EO23" i="21"/>
  <c r="CV25" i="21"/>
  <c r="DK25" i="21" s="1"/>
  <c r="DZ25" i="21" s="1"/>
  <c r="B23" i="21"/>
  <c r="CQ29" i="5"/>
  <c r="DF29" i="5" s="1"/>
  <c r="DU29" i="5" s="1"/>
  <c r="EJ29" i="5" s="1"/>
  <c r="EY29" i="5" s="1"/>
  <c r="E27" i="5"/>
  <c r="N24" i="21"/>
  <c r="CP28" i="5"/>
  <c r="EI27" i="5"/>
  <c r="CP26" i="21" l="1"/>
  <c r="CQ26" i="21"/>
  <c r="DS22" i="21"/>
  <c r="EH22" i="21" s="1"/>
  <c r="EW22" i="21" s="1"/>
  <c r="C22" i="21" s="1"/>
  <c r="CO23" i="21"/>
  <c r="DD23" i="21" s="1"/>
  <c r="DW30" i="5"/>
  <c r="EL30" i="5" s="1"/>
  <c r="FA30" i="5" s="1"/>
  <c r="G30" i="5" s="1"/>
  <c r="CS31" i="5"/>
  <c r="DH31" i="5" s="1"/>
  <c r="DW30" i="21"/>
  <c r="EL30" i="21" s="1"/>
  <c r="FA30" i="21" s="1"/>
  <c r="G30" i="21" s="1"/>
  <c r="CS31" i="21"/>
  <c r="DH31" i="21" s="1"/>
  <c r="DX30" i="5"/>
  <c r="EM30" i="5" s="1"/>
  <c r="FB30" i="5" s="1"/>
  <c r="H30" i="5" s="1"/>
  <c r="CT31" i="5"/>
  <c r="DI31" i="5" s="1"/>
  <c r="DX30" i="21"/>
  <c r="EM30" i="21" s="1"/>
  <c r="FB30" i="21" s="1"/>
  <c r="H30" i="21" s="1"/>
  <c r="CT31" i="21"/>
  <c r="DI31" i="21" s="1"/>
  <c r="DY30" i="5"/>
  <c r="EN30" i="5" s="1"/>
  <c r="FC30" i="5" s="1"/>
  <c r="CU31" i="5"/>
  <c r="DJ31" i="5" s="1"/>
  <c r="I30" i="5"/>
  <c r="DY30" i="21"/>
  <c r="EN30" i="21" s="1"/>
  <c r="FC30" i="21" s="1"/>
  <c r="I30" i="21" s="1"/>
  <c r="CU31" i="21"/>
  <c r="DJ31" i="21" s="1"/>
  <c r="EB30" i="5"/>
  <c r="EQ30" i="5" s="1"/>
  <c r="FF30" i="5" s="1"/>
  <c r="L30" i="5" s="1"/>
  <c r="CX31" i="5"/>
  <c r="DM31" i="5" s="1"/>
  <c r="EB30" i="21"/>
  <c r="EQ30" i="21" s="1"/>
  <c r="FF30" i="21" s="1"/>
  <c r="L30" i="21" s="1"/>
  <c r="CX31" i="21"/>
  <c r="DM31" i="21" s="1"/>
  <c r="DV30" i="5"/>
  <c r="EK30" i="5" s="1"/>
  <c r="EZ30" i="5" s="1"/>
  <c r="F30" i="5" s="1"/>
  <c r="CR31" i="5"/>
  <c r="DG31" i="5" s="1"/>
  <c r="DV30" i="21"/>
  <c r="EK30" i="21" s="1"/>
  <c r="EZ30" i="21" s="1"/>
  <c r="F30" i="21" s="1"/>
  <c r="CR31" i="21"/>
  <c r="DG31" i="21" s="1"/>
  <c r="EX27" i="5"/>
  <c r="D27" i="5" s="1"/>
  <c r="DZ25" i="5"/>
  <c r="EO25" i="5" s="1"/>
  <c r="FD25" i="5" s="1"/>
  <c r="J25" i="5" s="1"/>
  <c r="CV26" i="5"/>
  <c r="DK26" i="5" s="1"/>
  <c r="EA25" i="5"/>
  <c r="EP25" i="5" s="1"/>
  <c r="FE25" i="5" s="1"/>
  <c r="K25" i="5" s="1"/>
  <c r="CW26" i="5"/>
  <c r="DL26" i="5" s="1"/>
  <c r="EC25" i="5"/>
  <c r="ER25" i="5" s="1"/>
  <c r="FG25" i="5" s="1"/>
  <c r="M25" i="5" s="1"/>
  <c r="CY26" i="5"/>
  <c r="DN26" i="5" s="1"/>
  <c r="FD23" i="21"/>
  <c r="J23" i="21" s="1"/>
  <c r="EA19" i="21"/>
  <c r="EP19" i="21" s="1"/>
  <c r="CW20" i="21"/>
  <c r="DL20" i="21" s="1"/>
  <c r="FE18" i="21"/>
  <c r="K18" i="21" s="1"/>
  <c r="DE28" i="5"/>
  <c r="DT28" i="5" s="1"/>
  <c r="C22" i="5"/>
  <c r="CO23" i="5"/>
  <c r="DD23" i="5" s="1"/>
  <c r="DS23" i="5" s="1"/>
  <c r="EH23" i="5" s="1"/>
  <c r="EW23" i="5" s="1"/>
  <c r="CZ26" i="5"/>
  <c r="DO26" i="5" s="1"/>
  <c r="ED26" i="5" s="1"/>
  <c r="ES26" i="5" s="1"/>
  <c r="FH26" i="5" s="1"/>
  <c r="N24" i="5"/>
  <c r="B26" i="5"/>
  <c r="CN27" i="5"/>
  <c r="DC27" i="5" s="1"/>
  <c r="DR27" i="5" s="1"/>
  <c r="EG27" i="5" s="1"/>
  <c r="EV27" i="5" s="1"/>
  <c r="DF26" i="21"/>
  <c r="DU26" i="21" s="1"/>
  <c r="DE26" i="21"/>
  <c r="DT26" i="21" s="1"/>
  <c r="EI26" i="21" s="1"/>
  <c r="EX26" i="21" s="1"/>
  <c r="D26" i="21" s="1"/>
  <c r="CZ26" i="21"/>
  <c r="DO26" i="21" s="1"/>
  <c r="ED26" i="21" s="1"/>
  <c r="ES26" i="21" s="1"/>
  <c r="FH26" i="21" s="1"/>
  <c r="CN25" i="21"/>
  <c r="DC25" i="21" s="1"/>
  <c r="DR25" i="21" s="1"/>
  <c r="EG25" i="21" s="1"/>
  <c r="EV25" i="21" s="1"/>
  <c r="ER18" i="21"/>
  <c r="FG18" i="21" s="1"/>
  <c r="CY20" i="21"/>
  <c r="DN20" i="21" s="1"/>
  <c r="EC20" i="21" s="1"/>
  <c r="EO24" i="21"/>
  <c r="CV26" i="21"/>
  <c r="DK26" i="21" s="1"/>
  <c r="DZ26" i="21" s="1"/>
  <c r="CQ30" i="5"/>
  <c r="DF30" i="5" s="1"/>
  <c r="DU30" i="5" s="1"/>
  <c r="EJ30" i="5" s="1"/>
  <c r="EY30" i="5" s="1"/>
  <c r="E28" i="5"/>
  <c r="B24" i="21"/>
  <c r="EI28" i="5"/>
  <c r="EJ26" i="21"/>
  <c r="EY26" i="21" s="1"/>
  <c r="E26" i="21" s="1"/>
  <c r="N25" i="21"/>
  <c r="CQ27" i="21" l="1"/>
  <c r="CP27" i="21"/>
  <c r="CP29" i="5"/>
  <c r="DS23" i="21"/>
  <c r="EH23" i="21" s="1"/>
  <c r="EW23" i="21" s="1"/>
  <c r="C23" i="21" s="1"/>
  <c r="CO24" i="21"/>
  <c r="DD24" i="21" s="1"/>
  <c r="EB31" i="21"/>
  <c r="EQ31" i="21" s="1"/>
  <c r="FF31" i="21" s="1"/>
  <c r="L31" i="21" s="1"/>
  <c r="CX32" i="21"/>
  <c r="DM32" i="21" s="1"/>
  <c r="EB31" i="5"/>
  <c r="EQ31" i="5" s="1"/>
  <c r="FF31" i="5" s="1"/>
  <c r="L31" i="5" s="1"/>
  <c r="CX32" i="5"/>
  <c r="DM32" i="5" s="1"/>
  <c r="DY31" i="21"/>
  <c r="EN31" i="21" s="1"/>
  <c r="FC31" i="21" s="1"/>
  <c r="I31" i="21" s="1"/>
  <c r="CU32" i="21"/>
  <c r="DJ32" i="21" s="1"/>
  <c r="DY31" i="5"/>
  <c r="EN31" i="5" s="1"/>
  <c r="FC31" i="5" s="1"/>
  <c r="I31" i="5" s="1"/>
  <c r="CU32" i="5"/>
  <c r="DJ32" i="5" s="1"/>
  <c r="DX31" i="21"/>
  <c r="EM31" i="21" s="1"/>
  <c r="FB31" i="21" s="1"/>
  <c r="CT32" i="21"/>
  <c r="DI32" i="21" s="1"/>
  <c r="H31" i="21"/>
  <c r="DX31" i="5"/>
  <c r="EM31" i="5" s="1"/>
  <c r="FB31" i="5" s="1"/>
  <c r="H31" i="5" s="1"/>
  <c r="CT32" i="5"/>
  <c r="DI32" i="5" s="1"/>
  <c r="DW31" i="21"/>
  <c r="EL31" i="21" s="1"/>
  <c r="FA31" i="21" s="1"/>
  <c r="G31" i="21" s="1"/>
  <c r="CS32" i="21"/>
  <c r="DH32" i="21" s="1"/>
  <c r="DW31" i="5"/>
  <c r="EL31" i="5" s="1"/>
  <c r="FA31" i="5" s="1"/>
  <c r="G31" i="5" s="1"/>
  <c r="CS32" i="5"/>
  <c r="DH32" i="5" s="1"/>
  <c r="DV31" i="21"/>
  <c r="EK31" i="21" s="1"/>
  <c r="EZ31" i="21" s="1"/>
  <c r="F31" i="21" s="1"/>
  <c r="CR32" i="21"/>
  <c r="DG32" i="21" s="1"/>
  <c r="DV31" i="5"/>
  <c r="EK31" i="5" s="1"/>
  <c r="EZ31" i="5" s="1"/>
  <c r="F31" i="5" s="1"/>
  <c r="CR32" i="5"/>
  <c r="DG32" i="5" s="1"/>
  <c r="EX28" i="5"/>
  <c r="D28" i="5" s="1"/>
  <c r="EC26" i="5"/>
  <c r="ER26" i="5" s="1"/>
  <c r="FG26" i="5" s="1"/>
  <c r="M26" i="5" s="1"/>
  <c r="CY27" i="5"/>
  <c r="DN27" i="5" s="1"/>
  <c r="EA26" i="5"/>
  <c r="EP26" i="5" s="1"/>
  <c r="FE26" i="5" s="1"/>
  <c r="K26" i="5" s="1"/>
  <c r="CW27" i="5"/>
  <c r="DL27" i="5" s="1"/>
  <c r="DZ26" i="5"/>
  <c r="EO26" i="5" s="1"/>
  <c r="FD26" i="5" s="1"/>
  <c r="J26" i="5" s="1"/>
  <c r="CV27" i="5"/>
  <c r="DK27" i="5" s="1"/>
  <c r="FD24" i="21"/>
  <c r="J24" i="21" s="1"/>
  <c r="EA20" i="21"/>
  <c r="EP20" i="21" s="1"/>
  <c r="CW21" i="21"/>
  <c r="DL21" i="21" s="1"/>
  <c r="FE19" i="21"/>
  <c r="K19" i="21" s="1"/>
  <c r="DE29" i="5"/>
  <c r="DT29" i="5" s="1"/>
  <c r="EI29" i="5" s="1"/>
  <c r="C23" i="5"/>
  <c r="CO24" i="5"/>
  <c r="DD24" i="5" s="1"/>
  <c r="DS24" i="5" s="1"/>
  <c r="EH24" i="5" s="1"/>
  <c r="EW24" i="5" s="1"/>
  <c r="N25" i="5"/>
  <c r="CZ27" i="5"/>
  <c r="DO27" i="5" s="1"/>
  <c r="ED27" i="5" s="1"/>
  <c r="ES27" i="5" s="1"/>
  <c r="FH27" i="5" s="1"/>
  <c r="B27" i="5"/>
  <c r="CN28" i="5"/>
  <c r="DC28" i="5" s="1"/>
  <c r="DR28" i="5" s="1"/>
  <c r="EG28" i="5" s="1"/>
  <c r="EV28" i="5" s="1"/>
  <c r="DF27" i="21"/>
  <c r="DU27" i="21" s="1"/>
  <c r="EJ27" i="21" s="1"/>
  <c r="EY27" i="21" s="1"/>
  <c r="E27" i="21" s="1"/>
  <c r="DE27" i="21"/>
  <c r="DT27" i="21" s="1"/>
  <c r="EI27" i="21" s="1"/>
  <c r="CZ27" i="21"/>
  <c r="DO27" i="21" s="1"/>
  <c r="ED27" i="21" s="1"/>
  <c r="ES27" i="21" s="1"/>
  <c r="FH27" i="21" s="1"/>
  <c r="CN26" i="21"/>
  <c r="DC26" i="21" s="1"/>
  <c r="DR26" i="21" s="1"/>
  <c r="EG26" i="21" s="1"/>
  <c r="EV26" i="21" s="1"/>
  <c r="ER19" i="21"/>
  <c r="FG19" i="21" s="1"/>
  <c r="CY21" i="21"/>
  <c r="DN21" i="21" s="1"/>
  <c r="EC21" i="21" s="1"/>
  <c r="EO25" i="21"/>
  <c r="CV27" i="21"/>
  <c r="DK27" i="21" s="1"/>
  <c r="DZ27" i="21" s="1"/>
  <c r="CP28" i="21"/>
  <c r="EX27" i="21"/>
  <c r="D27" i="21" s="1"/>
  <c r="N26" i="21"/>
  <c r="CQ31" i="5"/>
  <c r="DF31" i="5" s="1"/>
  <c r="DU31" i="5" s="1"/>
  <c r="EJ31" i="5" s="1"/>
  <c r="EY31" i="5" s="1"/>
  <c r="E29" i="5"/>
  <c r="B25" i="21"/>
  <c r="CP30" i="5" l="1"/>
  <c r="CQ28" i="21"/>
  <c r="DS24" i="21"/>
  <c r="EH24" i="21" s="1"/>
  <c r="EW24" i="21" s="1"/>
  <c r="C24" i="21" s="1"/>
  <c r="CO25" i="21"/>
  <c r="DD25" i="21" s="1"/>
  <c r="DW32" i="5"/>
  <c r="EL32" i="5" s="1"/>
  <c r="FA32" i="5" s="1"/>
  <c r="CS33" i="5"/>
  <c r="DH33" i="5" s="1"/>
  <c r="DW33" i="5" s="1"/>
  <c r="EL33" i="5" s="1"/>
  <c r="FA33" i="5" s="1"/>
  <c r="G32" i="5"/>
  <c r="DW32" i="21"/>
  <c r="EL32" i="21" s="1"/>
  <c r="FA32" i="21" s="1"/>
  <c r="G32" i="21" s="1"/>
  <c r="CS33" i="21"/>
  <c r="DH33" i="21" s="1"/>
  <c r="DW33" i="21" s="1"/>
  <c r="EL33" i="21" s="1"/>
  <c r="FA33" i="21" s="1"/>
  <c r="DX32" i="5"/>
  <c r="EM32" i="5" s="1"/>
  <c r="FB32" i="5" s="1"/>
  <c r="CT33" i="5"/>
  <c r="DI33" i="5" s="1"/>
  <c r="DX33" i="5" s="1"/>
  <c r="EM33" i="5" s="1"/>
  <c r="FB33" i="5" s="1"/>
  <c r="H32" i="5"/>
  <c r="DX32" i="21"/>
  <c r="EM32" i="21" s="1"/>
  <c r="FB32" i="21" s="1"/>
  <c r="H32" i="21" s="1"/>
  <c r="CT33" i="21"/>
  <c r="DI33" i="21" s="1"/>
  <c r="DX33" i="21" s="1"/>
  <c r="EM33" i="21" s="1"/>
  <c r="FB33" i="21" s="1"/>
  <c r="DY32" i="5"/>
  <c r="EN32" i="5" s="1"/>
  <c r="FC32" i="5" s="1"/>
  <c r="CU33" i="5"/>
  <c r="DJ33" i="5" s="1"/>
  <c r="DY33" i="5" s="1"/>
  <c r="EN33" i="5" s="1"/>
  <c r="FC33" i="5" s="1"/>
  <c r="I32" i="5"/>
  <c r="DY32" i="21"/>
  <c r="EN32" i="21" s="1"/>
  <c r="FC32" i="21" s="1"/>
  <c r="I32" i="21" s="1"/>
  <c r="CU33" i="21"/>
  <c r="DJ33" i="21" s="1"/>
  <c r="DY33" i="21" s="1"/>
  <c r="EN33" i="21" s="1"/>
  <c r="FC33" i="21" s="1"/>
  <c r="EB32" i="5"/>
  <c r="EQ32" i="5" s="1"/>
  <c r="FF32" i="5" s="1"/>
  <c r="L32" i="5" s="1"/>
  <c r="CX33" i="5"/>
  <c r="DM33" i="5" s="1"/>
  <c r="EB33" i="5" s="1"/>
  <c r="EQ33" i="5" s="1"/>
  <c r="FF33" i="5" s="1"/>
  <c r="EB32" i="21"/>
  <c r="EQ32" i="21" s="1"/>
  <c r="FF32" i="21" s="1"/>
  <c r="L32" i="21" s="1"/>
  <c r="CX33" i="21"/>
  <c r="DM33" i="21" s="1"/>
  <c r="EB33" i="21" s="1"/>
  <c r="EQ33" i="21" s="1"/>
  <c r="FF33" i="21" s="1"/>
  <c r="L33" i="21" s="1"/>
  <c r="L12" i="1" s="1"/>
  <c r="DV32" i="5"/>
  <c r="EK32" i="5" s="1"/>
  <c r="EZ32" i="5" s="1"/>
  <c r="F32" i="5" s="1"/>
  <c r="CR33" i="5"/>
  <c r="DG33" i="5" s="1"/>
  <c r="DV33" i="5" s="1"/>
  <c r="EK33" i="5" s="1"/>
  <c r="EZ33" i="5" s="1"/>
  <c r="DV32" i="21"/>
  <c r="EK32" i="21" s="1"/>
  <c r="EZ32" i="21" s="1"/>
  <c r="F32" i="21" s="1"/>
  <c r="CR33" i="21"/>
  <c r="DG33" i="21" s="1"/>
  <c r="DV33" i="21" s="1"/>
  <c r="EK33" i="21" s="1"/>
  <c r="EZ33" i="21" s="1"/>
  <c r="EX29" i="5"/>
  <c r="D29" i="5" s="1"/>
  <c r="DZ27" i="5"/>
  <c r="EO27" i="5" s="1"/>
  <c r="FD27" i="5" s="1"/>
  <c r="J27" i="5" s="1"/>
  <c r="CV28" i="5"/>
  <c r="DK28" i="5" s="1"/>
  <c r="EA27" i="5"/>
  <c r="EP27" i="5" s="1"/>
  <c r="FE27" i="5" s="1"/>
  <c r="K27" i="5" s="1"/>
  <c r="CW28" i="5"/>
  <c r="DL28" i="5" s="1"/>
  <c r="EC27" i="5"/>
  <c r="ER27" i="5" s="1"/>
  <c r="FG27" i="5" s="1"/>
  <c r="M27" i="5" s="1"/>
  <c r="CY28" i="5"/>
  <c r="DN28" i="5" s="1"/>
  <c r="FD25" i="21"/>
  <c r="J25" i="21" s="1"/>
  <c r="EA21" i="21"/>
  <c r="EP21" i="21" s="1"/>
  <c r="CW22" i="21"/>
  <c r="DL22" i="21" s="1"/>
  <c r="FE20" i="21"/>
  <c r="K20" i="21" s="1"/>
  <c r="DE30" i="5"/>
  <c r="DT30" i="5" s="1"/>
  <c r="EI30" i="5" s="1"/>
  <c r="C24" i="5"/>
  <c r="CO25" i="5"/>
  <c r="DD25" i="5" s="1"/>
  <c r="DS25" i="5" s="1"/>
  <c r="EH25" i="5" s="1"/>
  <c r="EW25" i="5" s="1"/>
  <c r="CZ28" i="5"/>
  <c r="DO28" i="5" s="1"/>
  <c r="ED28" i="5" s="1"/>
  <c r="ES28" i="5" s="1"/>
  <c r="FH28" i="5" s="1"/>
  <c r="N26" i="5"/>
  <c r="B28" i="5"/>
  <c r="CN29" i="5"/>
  <c r="DC29" i="5" s="1"/>
  <c r="DR29" i="5" s="1"/>
  <c r="EG29" i="5" s="1"/>
  <c r="EV29" i="5" s="1"/>
  <c r="DF28" i="21"/>
  <c r="DU28" i="21" s="1"/>
  <c r="EJ28" i="21" s="1"/>
  <c r="EY28" i="21" s="1"/>
  <c r="E28" i="21" s="1"/>
  <c r="DE28" i="21"/>
  <c r="DT28" i="21" s="1"/>
  <c r="EI28" i="21" s="1"/>
  <c r="EX28" i="21" s="1"/>
  <c r="D28" i="21" s="1"/>
  <c r="CZ28" i="21"/>
  <c r="DO28" i="21" s="1"/>
  <c r="ED28" i="21" s="1"/>
  <c r="ES28" i="21" s="1"/>
  <c r="FH28" i="21" s="1"/>
  <c r="CN27" i="21"/>
  <c r="DC27" i="21" s="1"/>
  <c r="DR27" i="21" s="1"/>
  <c r="EG27" i="21" s="1"/>
  <c r="EV27" i="21" s="1"/>
  <c r="ER20" i="21"/>
  <c r="FG20" i="21" s="1"/>
  <c r="CY22" i="21"/>
  <c r="DN22" i="21" s="1"/>
  <c r="EC22" i="21" s="1"/>
  <c r="EO26" i="21"/>
  <c r="CV28" i="21"/>
  <c r="DK28" i="21" s="1"/>
  <c r="DZ28" i="21" s="1"/>
  <c r="N27" i="21"/>
  <c r="E30" i="5"/>
  <c r="CQ32" i="5"/>
  <c r="DF32" i="5" s="1"/>
  <c r="DU32" i="5" s="1"/>
  <c r="EJ32" i="5" s="1"/>
  <c r="EY32" i="5" s="1"/>
  <c r="B26" i="21"/>
  <c r="CP31" i="5"/>
  <c r="F33" i="5" l="1"/>
  <c r="F49" i="1" s="1"/>
  <c r="CQ29" i="21"/>
  <c r="CP29" i="21"/>
  <c r="G33" i="5"/>
  <c r="G49" i="1" s="1"/>
  <c r="H33" i="5"/>
  <c r="H49" i="1" s="1"/>
  <c r="I33" i="5"/>
  <c r="I49" i="1" s="1"/>
  <c r="DS25" i="21"/>
  <c r="EH25" i="21" s="1"/>
  <c r="EW25" i="21" s="1"/>
  <c r="C25" i="21" s="1"/>
  <c r="CO26" i="21"/>
  <c r="DD26" i="21" s="1"/>
  <c r="L33" i="5"/>
  <c r="L49" i="1" s="1"/>
  <c r="I33" i="21"/>
  <c r="I12" i="1" s="1"/>
  <c r="H33" i="21"/>
  <c r="H12" i="1" s="1"/>
  <c r="G33" i="21"/>
  <c r="G12" i="1" s="1"/>
  <c r="F33" i="21"/>
  <c r="F12" i="1" s="1"/>
  <c r="EX30" i="5"/>
  <c r="D30" i="5" s="1"/>
  <c r="EC28" i="5"/>
  <c r="ER28" i="5" s="1"/>
  <c r="FG28" i="5" s="1"/>
  <c r="M28" i="5" s="1"/>
  <c r="CY29" i="5"/>
  <c r="DN29" i="5" s="1"/>
  <c r="EA28" i="5"/>
  <c r="EP28" i="5" s="1"/>
  <c r="FE28" i="5" s="1"/>
  <c r="K28" i="5" s="1"/>
  <c r="CW29" i="5"/>
  <c r="DL29" i="5" s="1"/>
  <c r="DZ28" i="5"/>
  <c r="EO28" i="5" s="1"/>
  <c r="FD28" i="5" s="1"/>
  <c r="J28" i="5" s="1"/>
  <c r="CV29" i="5"/>
  <c r="DK29" i="5" s="1"/>
  <c r="FD26" i="21"/>
  <c r="J26" i="21" s="1"/>
  <c r="EA22" i="21"/>
  <c r="EP22" i="21" s="1"/>
  <c r="CW23" i="21"/>
  <c r="DL23" i="21" s="1"/>
  <c r="FE21" i="21"/>
  <c r="K21" i="21" s="1"/>
  <c r="DE31" i="5"/>
  <c r="DT31" i="5" s="1"/>
  <c r="EI31" i="5" s="1"/>
  <c r="C25" i="5"/>
  <c r="CO26" i="5"/>
  <c r="DD26" i="5" s="1"/>
  <c r="DS26" i="5" s="1"/>
  <c r="EH26" i="5" s="1"/>
  <c r="EW26" i="5" s="1"/>
  <c r="N27" i="5"/>
  <c r="CZ29" i="5"/>
  <c r="DO29" i="5" s="1"/>
  <c r="ED29" i="5" s="1"/>
  <c r="ES29" i="5" s="1"/>
  <c r="FH29" i="5" s="1"/>
  <c r="B29" i="5"/>
  <c r="CN30" i="5"/>
  <c r="DC30" i="5" s="1"/>
  <c r="DR30" i="5" s="1"/>
  <c r="EG30" i="5" s="1"/>
  <c r="EV30" i="5" s="1"/>
  <c r="DF29" i="21"/>
  <c r="DU29" i="21" s="1"/>
  <c r="EJ29" i="21" s="1"/>
  <c r="EY29" i="21" s="1"/>
  <c r="E29" i="21" s="1"/>
  <c r="DE29" i="21"/>
  <c r="DT29" i="21" s="1"/>
  <c r="EI29" i="21" s="1"/>
  <c r="EX29" i="21" s="1"/>
  <c r="D29" i="21" s="1"/>
  <c r="CZ29" i="21"/>
  <c r="DO29" i="21" s="1"/>
  <c r="ED29" i="21" s="1"/>
  <c r="ES29" i="21" s="1"/>
  <c r="FH29" i="21" s="1"/>
  <c r="CN28" i="21"/>
  <c r="DC28" i="21" s="1"/>
  <c r="DR28" i="21" s="1"/>
  <c r="EG28" i="21" s="1"/>
  <c r="EV28" i="21" s="1"/>
  <c r="ER21" i="21"/>
  <c r="FG21" i="21" s="1"/>
  <c r="CY23" i="21"/>
  <c r="DN23" i="21" s="1"/>
  <c r="EC23" i="21" s="1"/>
  <c r="EO27" i="21"/>
  <c r="CV29" i="21"/>
  <c r="DK29" i="21" s="1"/>
  <c r="DZ29" i="21" s="1"/>
  <c r="B27" i="21"/>
  <c r="CQ33" i="5"/>
  <c r="DF33" i="5" s="1"/>
  <c r="DU33" i="5" s="1"/>
  <c r="EJ33" i="5" s="1"/>
  <c r="EY33" i="5" s="1"/>
  <c r="E31" i="5"/>
  <c r="N28" i="21"/>
  <c r="CP30" i="21" l="1"/>
  <c r="CQ30" i="21"/>
  <c r="DS26" i="21"/>
  <c r="EH26" i="21" s="1"/>
  <c r="EW26" i="21" s="1"/>
  <c r="C26" i="21" s="1"/>
  <c r="CO27" i="21"/>
  <c r="DD27" i="21" s="1"/>
  <c r="CP32" i="5"/>
  <c r="DE32" i="5" s="1"/>
  <c r="DT32" i="5" s="1"/>
  <c r="EI32" i="5" s="1"/>
  <c r="EX31" i="5"/>
  <c r="D31" i="5" s="1"/>
  <c r="DZ29" i="5"/>
  <c r="EO29" i="5" s="1"/>
  <c r="FD29" i="5" s="1"/>
  <c r="J29" i="5" s="1"/>
  <c r="CV30" i="5"/>
  <c r="DK30" i="5" s="1"/>
  <c r="EA29" i="5"/>
  <c r="EP29" i="5" s="1"/>
  <c r="FE29" i="5" s="1"/>
  <c r="K29" i="5" s="1"/>
  <c r="CW30" i="5"/>
  <c r="DL30" i="5" s="1"/>
  <c r="EC29" i="5"/>
  <c r="ER29" i="5" s="1"/>
  <c r="FG29" i="5" s="1"/>
  <c r="M29" i="5" s="1"/>
  <c r="CY30" i="5"/>
  <c r="DN30" i="5" s="1"/>
  <c r="FD27" i="21"/>
  <c r="J27" i="21" s="1"/>
  <c r="EA23" i="21"/>
  <c r="EP23" i="21" s="1"/>
  <c r="CW24" i="21"/>
  <c r="DL24" i="21" s="1"/>
  <c r="FE22" i="21"/>
  <c r="K22" i="21" s="1"/>
  <c r="C26" i="5"/>
  <c r="CO27" i="5"/>
  <c r="DD27" i="5" s="1"/>
  <c r="DS27" i="5" s="1"/>
  <c r="EH27" i="5" s="1"/>
  <c r="EW27" i="5" s="1"/>
  <c r="CZ30" i="5"/>
  <c r="DO30" i="5" s="1"/>
  <c r="ED30" i="5" s="1"/>
  <c r="ES30" i="5" s="1"/>
  <c r="FH30" i="5" s="1"/>
  <c r="N28" i="5"/>
  <c r="B30" i="5"/>
  <c r="CN31" i="5"/>
  <c r="DC31" i="5" s="1"/>
  <c r="DR31" i="5" s="1"/>
  <c r="EG31" i="5" s="1"/>
  <c r="EV31" i="5" s="1"/>
  <c r="DF30" i="21"/>
  <c r="DU30" i="21" s="1"/>
  <c r="EJ30" i="21" s="1"/>
  <c r="EY30" i="21" s="1"/>
  <c r="E30" i="21" s="1"/>
  <c r="DE30" i="21"/>
  <c r="DT30" i="21" s="1"/>
  <c r="EI30" i="21" s="1"/>
  <c r="EX30" i="21" s="1"/>
  <c r="D30" i="21" s="1"/>
  <c r="CZ30" i="21"/>
  <c r="DO30" i="21" s="1"/>
  <c r="ED30" i="21" s="1"/>
  <c r="ES30" i="21" s="1"/>
  <c r="FH30" i="21" s="1"/>
  <c r="CN29" i="21"/>
  <c r="DC29" i="21" s="1"/>
  <c r="DR29" i="21" s="1"/>
  <c r="EG29" i="21" s="1"/>
  <c r="EV29" i="21" s="1"/>
  <c r="ER22" i="21"/>
  <c r="FG22" i="21" s="1"/>
  <c r="CY24" i="21"/>
  <c r="DN24" i="21" s="1"/>
  <c r="EC24" i="21" s="1"/>
  <c r="EO28" i="21"/>
  <c r="CV30" i="21"/>
  <c r="DK30" i="21" s="1"/>
  <c r="DZ30" i="21" s="1"/>
  <c r="N29" i="21"/>
  <c r="E32" i="5"/>
  <c r="B28" i="21"/>
  <c r="CP31" i="21" l="1"/>
  <c r="DE31" i="21" s="1"/>
  <c r="DT31" i="21" s="1"/>
  <c r="EI31" i="21" s="1"/>
  <c r="EX31" i="21" s="1"/>
  <c r="D31" i="21" s="1"/>
  <c r="CQ31" i="21"/>
  <c r="CP33" i="5"/>
  <c r="DE33" i="5" s="1"/>
  <c r="DT33" i="5" s="1"/>
  <c r="DS27" i="21"/>
  <c r="EH27" i="21" s="1"/>
  <c r="EW27" i="21" s="1"/>
  <c r="C27" i="21" s="1"/>
  <c r="CO28" i="21"/>
  <c r="DD28" i="21" s="1"/>
  <c r="EX32" i="5"/>
  <c r="D32" i="5" s="1"/>
  <c r="EC30" i="5"/>
  <c r="ER30" i="5" s="1"/>
  <c r="FG30" i="5" s="1"/>
  <c r="M30" i="5" s="1"/>
  <c r="CY31" i="5"/>
  <c r="DN31" i="5" s="1"/>
  <c r="EA30" i="5"/>
  <c r="EP30" i="5" s="1"/>
  <c r="FE30" i="5" s="1"/>
  <c r="K30" i="5" s="1"/>
  <c r="CW31" i="5"/>
  <c r="DL31" i="5" s="1"/>
  <c r="DZ30" i="5"/>
  <c r="EO30" i="5" s="1"/>
  <c r="FD30" i="5" s="1"/>
  <c r="J30" i="5" s="1"/>
  <c r="CV31" i="5"/>
  <c r="DK31" i="5" s="1"/>
  <c r="FD28" i="21"/>
  <c r="J28" i="21" s="1"/>
  <c r="EA24" i="21"/>
  <c r="EP24" i="21" s="1"/>
  <c r="CW25" i="21"/>
  <c r="DL25" i="21" s="1"/>
  <c r="FE23" i="21"/>
  <c r="K23" i="21" s="1"/>
  <c r="C27" i="5"/>
  <c r="CO28" i="5"/>
  <c r="DD28" i="5" s="1"/>
  <c r="DS28" i="5" s="1"/>
  <c r="EH28" i="5" s="1"/>
  <c r="EW28" i="5" s="1"/>
  <c r="N29" i="5"/>
  <c r="CZ31" i="5"/>
  <c r="DO31" i="5" s="1"/>
  <c r="ED31" i="5" s="1"/>
  <c r="ES31" i="5" s="1"/>
  <c r="FH31" i="5" s="1"/>
  <c r="B31" i="5"/>
  <c r="CN32" i="5"/>
  <c r="DC32" i="5" s="1"/>
  <c r="DR32" i="5" s="1"/>
  <c r="EG32" i="5" s="1"/>
  <c r="EV32" i="5" s="1"/>
  <c r="DF31" i="21"/>
  <c r="DU31" i="21" s="1"/>
  <c r="EJ31" i="21" s="1"/>
  <c r="EY31" i="21" s="1"/>
  <c r="E31" i="21" s="1"/>
  <c r="CZ31" i="21"/>
  <c r="DO31" i="21" s="1"/>
  <c r="ED31" i="21" s="1"/>
  <c r="ES31" i="21" s="1"/>
  <c r="FH31" i="21" s="1"/>
  <c r="CN30" i="21"/>
  <c r="DC30" i="21" s="1"/>
  <c r="DR30" i="21" s="1"/>
  <c r="EG30" i="21" s="1"/>
  <c r="EV30" i="21" s="1"/>
  <c r="ER23" i="21"/>
  <c r="FG23" i="21" s="1"/>
  <c r="CY25" i="21"/>
  <c r="DN25" i="21" s="1"/>
  <c r="EC25" i="21" s="1"/>
  <c r="EO29" i="21"/>
  <c r="CV31" i="21"/>
  <c r="DK31" i="21" s="1"/>
  <c r="DZ31" i="21" s="1"/>
  <c r="EI33" i="5"/>
  <c r="EX33" i="5" s="1"/>
  <c r="N30" i="21"/>
  <c r="B29" i="21"/>
  <c r="CP32" i="21" l="1"/>
  <c r="CQ32" i="21"/>
  <c r="DS28" i="21"/>
  <c r="EH28" i="21" s="1"/>
  <c r="EW28" i="21" s="1"/>
  <c r="C28" i="21" s="1"/>
  <c r="CO29" i="21"/>
  <c r="DD29" i="21" s="1"/>
  <c r="DZ31" i="5"/>
  <c r="EO31" i="5" s="1"/>
  <c r="FD31" i="5" s="1"/>
  <c r="J31" i="5" s="1"/>
  <c r="CV32" i="5"/>
  <c r="DK32" i="5" s="1"/>
  <c r="EA31" i="5"/>
  <c r="EP31" i="5" s="1"/>
  <c r="FE31" i="5" s="1"/>
  <c r="K31" i="5" s="1"/>
  <c r="CW32" i="5"/>
  <c r="DL32" i="5" s="1"/>
  <c r="EC31" i="5"/>
  <c r="ER31" i="5" s="1"/>
  <c r="FG31" i="5" s="1"/>
  <c r="M31" i="5" s="1"/>
  <c r="CY32" i="5"/>
  <c r="DN32" i="5" s="1"/>
  <c r="FD29" i="21"/>
  <c r="J29" i="21" s="1"/>
  <c r="EA25" i="21"/>
  <c r="EP25" i="21" s="1"/>
  <c r="CW26" i="21"/>
  <c r="DL26" i="21" s="1"/>
  <c r="FE24" i="21"/>
  <c r="K24" i="21" s="1"/>
  <c r="C28" i="5"/>
  <c r="CO29" i="5"/>
  <c r="DD29" i="5" s="1"/>
  <c r="DS29" i="5" s="1"/>
  <c r="EH29" i="5" s="1"/>
  <c r="EW29" i="5" s="1"/>
  <c r="CZ32" i="5"/>
  <c r="DO32" i="5" s="1"/>
  <c r="ED32" i="5" s="1"/>
  <c r="ES32" i="5" s="1"/>
  <c r="FH32" i="5" s="1"/>
  <c r="N30" i="5"/>
  <c r="B32" i="5"/>
  <c r="CN33" i="5"/>
  <c r="DC33" i="5" s="1"/>
  <c r="DR33" i="5" s="1"/>
  <c r="EG33" i="5" s="1"/>
  <c r="EV33" i="5" s="1"/>
  <c r="D33" i="5"/>
  <c r="D49" i="1" s="1"/>
  <c r="E33" i="5"/>
  <c r="E49" i="1" s="1"/>
  <c r="DF32" i="21"/>
  <c r="DU32" i="21" s="1"/>
  <c r="EJ32" i="21" s="1"/>
  <c r="EY32" i="21" s="1"/>
  <c r="E32" i="21" s="1"/>
  <c r="DE32" i="21"/>
  <c r="DT32" i="21" s="1"/>
  <c r="EI32" i="21" s="1"/>
  <c r="EX32" i="21" s="1"/>
  <c r="D32" i="21" s="1"/>
  <c r="CZ32" i="21"/>
  <c r="DO32" i="21" s="1"/>
  <c r="ED32" i="21" s="1"/>
  <c r="ES32" i="21" s="1"/>
  <c r="FH32" i="21" s="1"/>
  <c r="CN31" i="21"/>
  <c r="DC31" i="21" s="1"/>
  <c r="DR31" i="21" s="1"/>
  <c r="EG31" i="21" s="1"/>
  <c r="EV31" i="21" s="1"/>
  <c r="ER24" i="21"/>
  <c r="FG24" i="21" s="1"/>
  <c r="CY26" i="21"/>
  <c r="DN26" i="21" s="1"/>
  <c r="EC26" i="21" s="1"/>
  <c r="EO30" i="21"/>
  <c r="CV32" i="21"/>
  <c r="DK32" i="21" s="1"/>
  <c r="DZ32" i="21" s="1"/>
  <c r="B30" i="21"/>
  <c r="N31" i="21"/>
  <c r="M6" i="21"/>
  <c r="CP33" i="21" l="1"/>
  <c r="DE33" i="21" s="1"/>
  <c r="DT33" i="21" s="1"/>
  <c r="EI33" i="21" s="1"/>
  <c r="CQ33" i="21"/>
  <c r="DF33" i="21" s="1"/>
  <c r="DU33" i="21" s="1"/>
  <c r="EJ33" i="21" s="1"/>
  <c r="DS29" i="21"/>
  <c r="EH29" i="21" s="1"/>
  <c r="EW29" i="21" s="1"/>
  <c r="C29" i="21" s="1"/>
  <c r="CO30" i="21"/>
  <c r="DD30" i="21" s="1"/>
  <c r="EC32" i="5"/>
  <c r="ER32" i="5" s="1"/>
  <c r="FG32" i="5" s="1"/>
  <c r="M32" i="5" s="1"/>
  <c r="CY33" i="5"/>
  <c r="DN33" i="5" s="1"/>
  <c r="EC33" i="5" s="1"/>
  <c r="ER33" i="5" s="1"/>
  <c r="FG33" i="5" s="1"/>
  <c r="EA32" i="5"/>
  <c r="EP32" i="5" s="1"/>
  <c r="FE32" i="5" s="1"/>
  <c r="K32" i="5" s="1"/>
  <c r="CW33" i="5"/>
  <c r="DL33" i="5" s="1"/>
  <c r="EA33" i="5" s="1"/>
  <c r="EP33" i="5" s="1"/>
  <c r="FE33" i="5" s="1"/>
  <c r="DZ32" i="5"/>
  <c r="EO32" i="5" s="1"/>
  <c r="FD32" i="5" s="1"/>
  <c r="J32" i="5" s="1"/>
  <c r="CV33" i="5"/>
  <c r="DK33" i="5" s="1"/>
  <c r="DZ33" i="5" s="1"/>
  <c r="EO33" i="5" s="1"/>
  <c r="FD33" i="5" s="1"/>
  <c r="FD30" i="21"/>
  <c r="J30" i="21" s="1"/>
  <c r="EA26" i="21"/>
  <c r="EP26" i="21" s="1"/>
  <c r="CW27" i="21"/>
  <c r="DL27" i="21" s="1"/>
  <c r="FE25" i="21"/>
  <c r="K25" i="21" s="1"/>
  <c r="C29" i="5"/>
  <c r="CO30" i="5"/>
  <c r="DD30" i="5" s="1"/>
  <c r="DS30" i="5" s="1"/>
  <c r="EH30" i="5" s="1"/>
  <c r="EW30" i="5" s="1"/>
  <c r="N31" i="5"/>
  <c r="CZ33" i="5"/>
  <c r="DO33" i="5" s="1"/>
  <c r="ED33" i="5" s="1"/>
  <c r="ES33" i="5" s="1"/>
  <c r="FH33" i="5" s="1"/>
  <c r="B33" i="5"/>
  <c r="B49" i="1" s="1"/>
  <c r="CZ33" i="21"/>
  <c r="DO33" i="21" s="1"/>
  <c r="ED33" i="21" s="1"/>
  <c r="ES33" i="21" s="1"/>
  <c r="FH33" i="21" s="1"/>
  <c r="CN32" i="21"/>
  <c r="DC32" i="21" s="1"/>
  <c r="DR32" i="21" s="1"/>
  <c r="EG32" i="21" s="1"/>
  <c r="EV32" i="21" s="1"/>
  <c r="ER25" i="21"/>
  <c r="FG25" i="21" s="1"/>
  <c r="CY27" i="21"/>
  <c r="DN27" i="21" s="1"/>
  <c r="EC27" i="21" s="1"/>
  <c r="EO31" i="21"/>
  <c r="CV33" i="21"/>
  <c r="DK33" i="21" s="1"/>
  <c r="DZ33" i="21" s="1"/>
  <c r="EO33" i="21" s="1"/>
  <c r="FD33" i="21" s="1"/>
  <c r="M7" i="21"/>
  <c r="M8" i="21" s="1"/>
  <c r="M9" i="21" s="1"/>
  <c r="M10" i="21" s="1"/>
  <c r="M11" i="21" s="1"/>
  <c r="M12" i="21" s="1"/>
  <c r="M13" i="21" s="1"/>
  <c r="M14" i="21" s="1"/>
  <c r="M15" i="21" s="1"/>
  <c r="M16" i="21" s="1"/>
  <c r="EY33" i="21"/>
  <c r="EX33" i="21"/>
  <c r="D33" i="21" s="1"/>
  <c r="D12" i="1" s="1"/>
  <c r="E33" i="21"/>
  <c r="E12" i="1" s="1"/>
  <c r="B31" i="21"/>
  <c r="N32" i="21"/>
  <c r="DS30" i="21" l="1"/>
  <c r="EH30" i="21" s="1"/>
  <c r="EW30" i="21" s="1"/>
  <c r="C30" i="21" s="1"/>
  <c r="CO31" i="21"/>
  <c r="DD31" i="21" s="1"/>
  <c r="J33" i="5"/>
  <c r="J49" i="1" s="1"/>
  <c r="K33" i="5"/>
  <c r="K49" i="1" s="1"/>
  <c r="M33" i="5"/>
  <c r="M49" i="1" s="1"/>
  <c r="FD31" i="21"/>
  <c r="J31" i="21" s="1"/>
  <c r="EA27" i="21"/>
  <c r="EP27" i="21" s="1"/>
  <c r="CW28" i="21"/>
  <c r="DL28" i="21" s="1"/>
  <c r="FE26" i="21"/>
  <c r="K26" i="21" s="1"/>
  <c r="C30" i="5"/>
  <c r="CO31" i="5"/>
  <c r="DD31" i="5" s="1"/>
  <c r="DS31" i="5" s="1"/>
  <c r="EH31" i="5" s="1"/>
  <c r="EW31" i="5" s="1"/>
  <c r="N32" i="5"/>
  <c r="N33" i="5" s="1"/>
  <c r="N49" i="1" s="1"/>
  <c r="CN33" i="21"/>
  <c r="DC33" i="21" s="1"/>
  <c r="DR33" i="21" s="1"/>
  <c r="EG33" i="21" s="1"/>
  <c r="EV33" i="21" s="1"/>
  <c r="ER26" i="21"/>
  <c r="FG26" i="21" s="1"/>
  <c r="CY28" i="21"/>
  <c r="DN28" i="21" s="1"/>
  <c r="EC28" i="21" s="1"/>
  <c r="EO32" i="21"/>
  <c r="M17" i="21"/>
  <c r="M18" i="21" s="1"/>
  <c r="M19" i="21" s="1"/>
  <c r="M20" i="21" s="1"/>
  <c r="M21" i="21" s="1"/>
  <c r="M22" i="21" s="1"/>
  <c r="M23" i="21" s="1"/>
  <c r="M24" i="21" s="1"/>
  <c r="M25" i="21" s="1"/>
  <c r="M26" i="21" s="1"/>
  <c r="N33" i="21"/>
  <c r="N12" i="1" s="1"/>
  <c r="B32" i="21"/>
  <c r="DS31" i="21" l="1"/>
  <c r="EH31" i="21" s="1"/>
  <c r="EW31" i="21" s="1"/>
  <c r="C31" i="21" s="1"/>
  <c r="CO32" i="21"/>
  <c r="DD32" i="21" s="1"/>
  <c r="FD32" i="21"/>
  <c r="J32" i="21" s="1"/>
  <c r="EA28" i="21"/>
  <c r="EP28" i="21" s="1"/>
  <c r="CW29" i="21"/>
  <c r="DL29" i="21" s="1"/>
  <c r="FE27" i="21"/>
  <c r="K27" i="21" s="1"/>
  <c r="C31" i="5"/>
  <c r="CO32" i="5"/>
  <c r="DD32" i="5" s="1"/>
  <c r="DS32" i="5" s="1"/>
  <c r="EH32" i="5" s="1"/>
  <c r="EW32" i="5" s="1"/>
  <c r="ER27" i="21"/>
  <c r="CY29" i="21"/>
  <c r="DN29" i="21" s="1"/>
  <c r="EC29" i="21" s="1"/>
  <c r="J33" i="21"/>
  <c r="J12" i="1" s="1"/>
  <c r="B33" i="21"/>
  <c r="B12" i="1" s="1"/>
  <c r="DS32" i="21" l="1"/>
  <c r="EH32" i="21" s="1"/>
  <c r="EW32" i="21" s="1"/>
  <c r="C32" i="21" s="1"/>
  <c r="CO33" i="21"/>
  <c r="DD33" i="21" s="1"/>
  <c r="DS33" i="21" s="1"/>
  <c r="EH33" i="21" s="1"/>
  <c r="EW33" i="21" s="1"/>
  <c r="FG27" i="21"/>
  <c r="M27" i="21" s="1"/>
  <c r="EA29" i="21"/>
  <c r="EP29" i="21" s="1"/>
  <c r="CW30" i="21"/>
  <c r="DL30" i="21" s="1"/>
  <c r="FE28" i="21"/>
  <c r="K28" i="21" s="1"/>
  <c r="C32" i="5"/>
  <c r="CO33" i="5"/>
  <c r="ER28" i="21"/>
  <c r="FG28" i="21" s="1"/>
  <c r="M28" i="21" s="1"/>
  <c r="CY30" i="21"/>
  <c r="DN30" i="21" s="1"/>
  <c r="EC30" i="21" s="1"/>
  <c r="C33" i="21" l="1"/>
  <c r="C12" i="1" s="1"/>
  <c r="EA30" i="21"/>
  <c r="EP30" i="21" s="1"/>
  <c r="CW31" i="21"/>
  <c r="DL31" i="21" s="1"/>
  <c r="FE29" i="21"/>
  <c r="K29" i="21" s="1"/>
  <c r="DD33" i="5"/>
  <c r="ER29" i="21"/>
  <c r="CY31" i="21"/>
  <c r="DN31" i="21" s="1"/>
  <c r="EC31" i="21" s="1"/>
  <c r="DS33" i="5" l="1"/>
  <c r="EH33" i="5" s="1"/>
  <c r="EW33" i="5" s="1"/>
  <c r="C33" i="5" s="1"/>
  <c r="C49" i="1" s="1"/>
  <c r="FG29" i="21"/>
  <c r="M29" i="21" s="1"/>
  <c r="EA31" i="21"/>
  <c r="EP31" i="21" s="1"/>
  <c r="CW32" i="21"/>
  <c r="DL32" i="21" s="1"/>
  <c r="FE30" i="21"/>
  <c r="K30" i="21" s="1"/>
  <c r="ER30" i="21"/>
  <c r="CY32" i="21"/>
  <c r="DN32" i="21" s="1"/>
  <c r="EC32" i="21" s="1"/>
  <c r="B16" i="2"/>
  <c r="B9" i="2" l="1"/>
  <c r="B10" i="2"/>
  <c r="FG30" i="21"/>
  <c r="M30" i="21" s="1"/>
  <c r="EA32" i="21"/>
  <c r="EP32" i="21" s="1"/>
  <c r="CW33" i="21"/>
  <c r="DL33" i="21" s="1"/>
  <c r="EA33" i="21" s="1"/>
  <c r="EP33" i="21" s="1"/>
  <c r="FE33" i="21" s="1"/>
  <c r="FE31" i="21"/>
  <c r="K31" i="21" s="1"/>
  <c r="ER31" i="21"/>
  <c r="CY33" i="21"/>
  <c r="DN33" i="21" s="1"/>
  <c r="EC33" i="21" s="1"/>
  <c r="ER33" i="21" s="1"/>
  <c r="FG33" i="21" s="1"/>
  <c r="O14" i="7"/>
  <c r="O169" i="7" s="1"/>
  <c r="LB169" i="7" l="1"/>
  <c r="EW169" i="7"/>
  <c r="HN169" i="7"/>
  <c r="JH169" i="7"/>
  <c r="GQ169" i="7"/>
  <c r="FT169" i="7"/>
  <c r="IK169" i="7"/>
  <c r="KE169" i="7"/>
  <c r="DZ169" i="7"/>
  <c r="DC169" i="7"/>
  <c r="DC270" i="7" s="1"/>
  <c r="CF169" i="7"/>
  <c r="FG31" i="21"/>
  <c r="M31" i="21" s="1"/>
  <c r="FE32" i="21"/>
  <c r="K32" i="21" s="1"/>
  <c r="K33" i="21" s="1"/>
  <c r="K12" i="1" s="1"/>
  <c r="ER32" i="21"/>
  <c r="BI169" i="7"/>
  <c r="O15" i="2" s="1"/>
  <c r="AL169" i="7"/>
  <c r="CF271" i="7" l="1"/>
  <c r="CF270" i="7"/>
  <c r="P46" i="1"/>
  <c r="CM25" i="5" s="1"/>
  <c r="O7" i="1"/>
  <c r="O46" i="1" s="1"/>
  <c r="CM17" i="5"/>
  <c r="CM18" i="5"/>
  <c r="CM19" i="5"/>
  <c r="CM20" i="5"/>
  <c r="CM21" i="5"/>
  <c r="CM22" i="5"/>
  <c r="CM23" i="5"/>
  <c r="CM24" i="5"/>
  <c r="CM17" i="21"/>
  <c r="CM18" i="21"/>
  <c r="CM19" i="21"/>
  <c r="CM20" i="21"/>
  <c r="CM23" i="21"/>
  <c r="CM24" i="21"/>
  <c r="CM27" i="21"/>
  <c r="CM28" i="21"/>
  <c r="CM29" i="21"/>
  <c r="CM31" i="21"/>
  <c r="CM4" i="5"/>
  <c r="DQ4" i="5" s="1"/>
  <c r="CM5" i="21"/>
  <c r="CM5" i="5"/>
  <c r="CM6" i="21"/>
  <c r="CM6" i="5"/>
  <c r="CM8" i="21"/>
  <c r="CM7" i="5"/>
  <c r="CM8" i="5"/>
  <c r="CM9" i="5"/>
  <c r="CM10" i="21"/>
  <c r="CM9" i="21"/>
  <c r="CM10" i="5"/>
  <c r="CM11" i="5"/>
  <c r="CM11" i="21"/>
  <c r="CM12" i="5"/>
  <c r="CM13" i="21"/>
  <c r="CM12" i="21"/>
  <c r="CM13" i="5"/>
  <c r="CM14" i="5"/>
  <c r="CM15" i="5"/>
  <c r="CM14" i="21"/>
  <c r="CM16" i="5"/>
  <c r="CM16" i="21"/>
  <c r="CM15" i="21"/>
  <c r="FG32" i="21"/>
  <c r="M32" i="21" s="1"/>
  <c r="M33" i="21" s="1"/>
  <c r="M12" i="1" s="1"/>
  <c r="O10" i="2"/>
  <c r="O6" i="2"/>
  <c r="O4" i="2"/>
  <c r="AA72" i="2" s="1"/>
  <c r="O5" i="2"/>
  <c r="O9" i="2"/>
  <c r="O3" i="2"/>
  <c r="O7" i="2"/>
  <c r="O8" i="2"/>
  <c r="CM4" i="21" l="1"/>
  <c r="DQ4" i="21" s="1"/>
  <c r="CM32" i="5"/>
  <c r="CM32" i="21"/>
  <c r="CM31" i="5"/>
  <c r="CM30" i="21"/>
  <c r="CM30" i="5"/>
  <c r="CM29" i="5"/>
  <c r="CM26" i="21"/>
  <c r="CM28" i="5"/>
  <c r="CM7" i="21"/>
  <c r="CM25" i="21"/>
  <c r="CM27" i="5"/>
  <c r="CM33" i="21"/>
  <c r="CM22" i="21"/>
  <c r="CM26" i="5"/>
  <c r="CM33" i="5"/>
  <c r="CM21" i="21"/>
  <c r="O67" i="2"/>
  <c r="O13" i="2"/>
  <c r="CL17" i="5"/>
  <c r="CL18" i="5"/>
  <c r="CL19" i="5"/>
  <c r="CL20" i="5"/>
  <c r="CL21" i="5"/>
  <c r="CL22" i="5"/>
  <c r="CL23" i="5"/>
  <c r="CL24" i="5"/>
  <c r="CL25" i="5"/>
  <c r="CL26" i="5"/>
  <c r="CL27" i="5"/>
  <c r="CL28" i="5"/>
  <c r="CL29" i="5"/>
  <c r="CL30" i="5"/>
  <c r="CL31" i="5"/>
  <c r="CL32" i="5"/>
  <c r="CL17" i="21"/>
  <c r="CL18" i="21"/>
  <c r="CL19" i="21"/>
  <c r="CL20" i="21"/>
  <c r="CL21" i="21"/>
  <c r="CL22" i="21"/>
  <c r="CL23" i="21"/>
  <c r="CL24" i="21"/>
  <c r="CL25" i="21"/>
  <c r="CL26" i="21"/>
  <c r="CL27" i="21"/>
  <c r="CL28" i="21"/>
  <c r="CL29" i="21"/>
  <c r="CL30" i="21"/>
  <c r="CL31" i="21"/>
  <c r="CL32" i="21"/>
  <c r="CL33" i="5"/>
  <c r="CL33" i="21"/>
  <c r="CL4" i="21"/>
  <c r="DP4" i="21" s="1"/>
  <c r="CL4" i="5"/>
  <c r="DP4" i="5" s="1"/>
  <c r="CL5" i="21"/>
  <c r="CL7" i="21"/>
  <c r="CL6" i="21"/>
  <c r="CL5" i="5"/>
  <c r="CL8" i="21"/>
  <c r="CL6" i="5"/>
  <c r="CL9" i="21"/>
  <c r="CL7" i="5"/>
  <c r="CL8" i="5"/>
  <c r="CL10" i="21"/>
  <c r="CL9" i="5"/>
  <c r="CL11" i="21"/>
  <c r="CL10" i="5"/>
  <c r="CL12" i="21"/>
  <c r="CL11" i="5"/>
  <c r="CL12" i="5"/>
  <c r="CL13" i="21"/>
  <c r="CL13" i="5"/>
  <c r="CL14" i="5"/>
  <c r="CL14" i="21"/>
  <c r="CL15" i="5"/>
  <c r="CL15" i="21"/>
  <c r="CL16" i="5"/>
  <c r="CL16" i="21"/>
  <c r="EF4" i="5"/>
  <c r="EU4" i="5" s="1"/>
  <c r="FJ4" i="5" s="1"/>
  <c r="P4" i="5" s="1"/>
  <c r="DB5" i="5"/>
  <c r="DQ5" i="5" s="1"/>
  <c r="EF4" i="21"/>
  <c r="EU4" i="21" s="1"/>
  <c r="FJ4" i="21" s="1"/>
  <c r="P4" i="21" s="1"/>
  <c r="DB5" i="21"/>
  <c r="DQ5" i="21" s="1"/>
  <c r="EE4" i="5" l="1"/>
  <c r="ET4" i="5" s="1"/>
  <c r="FI4" i="5" s="1"/>
  <c r="O4" i="5" s="1"/>
  <c r="DA5" i="5"/>
  <c r="DP5" i="5" s="1"/>
  <c r="EE4" i="21"/>
  <c r="ET4" i="21" s="1"/>
  <c r="FI4" i="21" s="1"/>
  <c r="O4" i="21" s="1"/>
  <c r="DA5" i="21"/>
  <c r="DP5" i="21" s="1"/>
  <c r="EF5" i="21"/>
  <c r="EU5" i="21" s="1"/>
  <c r="FJ5" i="21" s="1"/>
  <c r="P5" i="21" s="1"/>
  <c r="DB6" i="21"/>
  <c r="DQ6" i="21" s="1"/>
  <c r="EF5" i="5"/>
  <c r="EU5" i="5" s="1"/>
  <c r="FJ5" i="5" s="1"/>
  <c r="P5" i="5" s="1"/>
  <c r="DB6" i="5"/>
  <c r="DQ6" i="5" s="1"/>
  <c r="EE5" i="21" l="1"/>
  <c r="ET5" i="21" s="1"/>
  <c r="DA6" i="21"/>
  <c r="DP6" i="21" s="1"/>
  <c r="EE5" i="5"/>
  <c r="ET5" i="5" s="1"/>
  <c r="FI5" i="5" s="1"/>
  <c r="O5" i="5" s="1"/>
  <c r="DA6" i="5"/>
  <c r="DP6" i="5" s="1"/>
  <c r="EF6" i="5"/>
  <c r="EU6" i="5" s="1"/>
  <c r="FJ6" i="5" s="1"/>
  <c r="P6" i="5" s="1"/>
  <c r="DB7" i="5"/>
  <c r="DQ7" i="5" s="1"/>
  <c r="EF6" i="21"/>
  <c r="EU6" i="21" s="1"/>
  <c r="FJ6" i="21" s="1"/>
  <c r="P6" i="21" s="1"/>
  <c r="DB7" i="21"/>
  <c r="DQ7" i="21" s="1"/>
  <c r="FI5" i="21"/>
  <c r="O5" i="21" s="1"/>
  <c r="EE6" i="5" l="1"/>
  <c r="ET6" i="5" s="1"/>
  <c r="FI6" i="5" s="1"/>
  <c r="O6" i="5" s="1"/>
  <c r="DA7" i="5"/>
  <c r="DP7" i="5" s="1"/>
  <c r="EE6" i="21"/>
  <c r="ET6" i="21" s="1"/>
  <c r="DA7" i="21"/>
  <c r="DP7" i="21" s="1"/>
  <c r="EF7" i="21"/>
  <c r="EU7" i="21" s="1"/>
  <c r="FJ7" i="21" s="1"/>
  <c r="P7" i="21" s="1"/>
  <c r="DB8" i="21"/>
  <c r="DQ8" i="21" s="1"/>
  <c r="EF7" i="5"/>
  <c r="EU7" i="5" s="1"/>
  <c r="FJ7" i="5" s="1"/>
  <c r="P7" i="5" s="1"/>
  <c r="DB8" i="5"/>
  <c r="DQ8" i="5" s="1"/>
  <c r="FI6" i="21"/>
  <c r="O6" i="21" s="1"/>
  <c r="EE7" i="21" l="1"/>
  <c r="ET7" i="21" s="1"/>
  <c r="DA8" i="21"/>
  <c r="DP8" i="21" s="1"/>
  <c r="EE7" i="5"/>
  <c r="ET7" i="5" s="1"/>
  <c r="FI7" i="5" s="1"/>
  <c r="O7" i="5" s="1"/>
  <c r="DA8" i="5"/>
  <c r="DP8" i="5" s="1"/>
  <c r="EF8" i="5"/>
  <c r="EU8" i="5" s="1"/>
  <c r="FJ8" i="5" s="1"/>
  <c r="P8" i="5" s="1"/>
  <c r="DB9" i="5"/>
  <c r="DQ9" i="5" s="1"/>
  <c r="EF8" i="21"/>
  <c r="EU8" i="21" s="1"/>
  <c r="FJ8" i="21" s="1"/>
  <c r="P8" i="21" s="1"/>
  <c r="DB9" i="21"/>
  <c r="DQ9" i="21" s="1"/>
  <c r="FI7" i="21"/>
  <c r="O7" i="21" s="1"/>
  <c r="EE8" i="5" l="1"/>
  <c r="ET8" i="5" s="1"/>
  <c r="FI8" i="5" s="1"/>
  <c r="O8" i="5" s="1"/>
  <c r="DA9" i="5"/>
  <c r="DP9" i="5" s="1"/>
  <c r="EE8" i="21"/>
  <c r="ET8" i="21" s="1"/>
  <c r="DA9" i="21"/>
  <c r="DP9" i="21" s="1"/>
  <c r="EF9" i="21"/>
  <c r="EU9" i="21" s="1"/>
  <c r="FJ9" i="21" s="1"/>
  <c r="P9" i="21" s="1"/>
  <c r="DB10" i="21"/>
  <c r="DQ10" i="21" s="1"/>
  <c r="EF9" i="5"/>
  <c r="EU9" i="5" s="1"/>
  <c r="FJ9" i="5" s="1"/>
  <c r="P9" i="5" s="1"/>
  <c r="DB10" i="5"/>
  <c r="DQ10" i="5" s="1"/>
  <c r="FI8" i="21"/>
  <c r="O8" i="21" s="1"/>
  <c r="EE9" i="21" l="1"/>
  <c r="ET9" i="21" s="1"/>
  <c r="DA10" i="21"/>
  <c r="DP10" i="21" s="1"/>
  <c r="EE9" i="5"/>
  <c r="ET9" i="5" s="1"/>
  <c r="FI9" i="5" s="1"/>
  <c r="O9" i="5" s="1"/>
  <c r="DA10" i="5"/>
  <c r="DP10" i="5" s="1"/>
  <c r="EF10" i="5"/>
  <c r="EU10" i="5" s="1"/>
  <c r="FJ10" i="5" s="1"/>
  <c r="P10" i="5" s="1"/>
  <c r="DB11" i="5"/>
  <c r="DQ11" i="5" s="1"/>
  <c r="EF10" i="21"/>
  <c r="EU10" i="21" s="1"/>
  <c r="FJ10" i="21" s="1"/>
  <c r="P10" i="21" s="1"/>
  <c r="DB11" i="21"/>
  <c r="DQ11" i="21" s="1"/>
  <c r="FI9" i="21"/>
  <c r="O9" i="21" s="1"/>
  <c r="EE10" i="5" l="1"/>
  <c r="ET10" i="5" s="1"/>
  <c r="FI10" i="5" s="1"/>
  <c r="O10" i="5" s="1"/>
  <c r="DA11" i="5"/>
  <c r="DP11" i="5" s="1"/>
  <c r="EE10" i="21"/>
  <c r="ET10" i="21" s="1"/>
  <c r="DA11" i="21"/>
  <c r="DP11" i="21" s="1"/>
  <c r="EF11" i="21"/>
  <c r="EU11" i="21" s="1"/>
  <c r="FJ11" i="21" s="1"/>
  <c r="P11" i="21" s="1"/>
  <c r="DB12" i="21"/>
  <c r="DQ12" i="21" s="1"/>
  <c r="EF11" i="5"/>
  <c r="EU11" i="5" s="1"/>
  <c r="FJ11" i="5" s="1"/>
  <c r="P11" i="5" s="1"/>
  <c r="DB12" i="5"/>
  <c r="DQ12" i="5" s="1"/>
  <c r="FI10" i="21"/>
  <c r="O10" i="21" s="1"/>
  <c r="EE11" i="21" l="1"/>
  <c r="ET11" i="21" s="1"/>
  <c r="DA12" i="21"/>
  <c r="DP12" i="21" s="1"/>
  <c r="EE11" i="5"/>
  <c r="ET11" i="5" s="1"/>
  <c r="FI11" i="5" s="1"/>
  <c r="O11" i="5" s="1"/>
  <c r="DA12" i="5"/>
  <c r="DP12" i="5" s="1"/>
  <c r="EF12" i="5"/>
  <c r="EU12" i="5" s="1"/>
  <c r="FJ12" i="5" s="1"/>
  <c r="P12" i="5" s="1"/>
  <c r="DB13" i="5"/>
  <c r="DQ13" i="5" s="1"/>
  <c r="EF12" i="21"/>
  <c r="EU12" i="21" s="1"/>
  <c r="FJ12" i="21" s="1"/>
  <c r="P12" i="21" s="1"/>
  <c r="DB13" i="21"/>
  <c r="DQ13" i="21" s="1"/>
  <c r="FI11" i="21"/>
  <c r="O11" i="21" s="1"/>
  <c r="EE12" i="5" l="1"/>
  <c r="ET12" i="5" s="1"/>
  <c r="FI12" i="5" s="1"/>
  <c r="O12" i="5" s="1"/>
  <c r="DA13" i="5"/>
  <c r="DP13" i="5" s="1"/>
  <c r="EE12" i="21"/>
  <c r="ET12" i="21" s="1"/>
  <c r="DA13" i="21"/>
  <c r="DP13" i="21" s="1"/>
  <c r="EF13" i="21"/>
  <c r="EU13" i="21" s="1"/>
  <c r="FJ13" i="21" s="1"/>
  <c r="P13" i="21" s="1"/>
  <c r="DB14" i="21"/>
  <c r="DQ14" i="21" s="1"/>
  <c r="EF13" i="5"/>
  <c r="EU13" i="5" s="1"/>
  <c r="FJ13" i="5" s="1"/>
  <c r="P13" i="5" s="1"/>
  <c r="DB14" i="5"/>
  <c r="DQ14" i="5" s="1"/>
  <c r="FI12" i="21"/>
  <c r="O12" i="21" s="1"/>
  <c r="EE13" i="21" l="1"/>
  <c r="ET13" i="21" s="1"/>
  <c r="DA14" i="21"/>
  <c r="DP14" i="21" s="1"/>
  <c r="EE13" i="5"/>
  <c r="ET13" i="5" s="1"/>
  <c r="FI13" i="5" s="1"/>
  <c r="O13" i="5" s="1"/>
  <c r="DA14" i="5"/>
  <c r="DP14" i="5" s="1"/>
  <c r="EF14" i="5"/>
  <c r="EU14" i="5" s="1"/>
  <c r="FJ14" i="5" s="1"/>
  <c r="P14" i="5" s="1"/>
  <c r="DB15" i="5"/>
  <c r="DQ15" i="5" s="1"/>
  <c r="EF14" i="21"/>
  <c r="EU14" i="21" s="1"/>
  <c r="FJ14" i="21" s="1"/>
  <c r="P14" i="21" s="1"/>
  <c r="DB15" i="21"/>
  <c r="DQ15" i="21" s="1"/>
  <c r="FI13" i="21"/>
  <c r="O13" i="21" s="1"/>
  <c r="EE14" i="5" l="1"/>
  <c r="ET14" i="5" s="1"/>
  <c r="FI14" i="5" s="1"/>
  <c r="O14" i="5" s="1"/>
  <c r="DA15" i="5"/>
  <c r="DP15" i="5" s="1"/>
  <c r="EE14" i="21"/>
  <c r="ET14" i="21" s="1"/>
  <c r="FI14" i="21" s="1"/>
  <c r="O14" i="21" s="1"/>
  <c r="DA15" i="21"/>
  <c r="DP15" i="21" s="1"/>
  <c r="EF15" i="21"/>
  <c r="EU15" i="21" s="1"/>
  <c r="FJ15" i="21" s="1"/>
  <c r="P15" i="21" s="1"/>
  <c r="DB16" i="21"/>
  <c r="DQ16" i="21" s="1"/>
  <c r="EF15" i="5"/>
  <c r="EU15" i="5" s="1"/>
  <c r="FJ15" i="5" s="1"/>
  <c r="P15" i="5" s="1"/>
  <c r="DB16" i="5"/>
  <c r="DQ16" i="5" s="1"/>
  <c r="EE15" i="21" l="1"/>
  <c r="ET15" i="21" s="1"/>
  <c r="DA16" i="21"/>
  <c r="DP16" i="21" s="1"/>
  <c r="EE15" i="5"/>
  <c r="ET15" i="5" s="1"/>
  <c r="FI15" i="5" s="1"/>
  <c r="O15" i="5" s="1"/>
  <c r="DA16" i="5"/>
  <c r="DP16" i="5" s="1"/>
  <c r="EF16" i="5"/>
  <c r="EU16" i="5" s="1"/>
  <c r="FJ16" i="5" s="1"/>
  <c r="P16" i="5" s="1"/>
  <c r="DB17" i="5"/>
  <c r="DQ17" i="5" s="1"/>
  <c r="EF16" i="21"/>
  <c r="EU16" i="21" s="1"/>
  <c r="FJ16" i="21" s="1"/>
  <c r="P16" i="21" s="1"/>
  <c r="DB17" i="21"/>
  <c r="DQ17" i="21" s="1"/>
  <c r="FI15" i="21"/>
  <c r="O15" i="21" s="1"/>
  <c r="EE16" i="5" l="1"/>
  <c r="ET16" i="5" s="1"/>
  <c r="FI16" i="5" s="1"/>
  <c r="O16" i="5" s="1"/>
  <c r="DA17" i="5"/>
  <c r="DP17" i="5" s="1"/>
  <c r="EE16" i="21"/>
  <c r="ET16" i="21" s="1"/>
  <c r="FI16" i="21" s="1"/>
  <c r="O16" i="21" s="1"/>
  <c r="DA17" i="21"/>
  <c r="DP17" i="21" s="1"/>
  <c r="EF17" i="21"/>
  <c r="EU17" i="21" s="1"/>
  <c r="FJ17" i="21" s="1"/>
  <c r="P17" i="21" s="1"/>
  <c r="DB18" i="21"/>
  <c r="DQ18" i="21" s="1"/>
  <c r="EF17" i="5"/>
  <c r="EU17" i="5" s="1"/>
  <c r="FJ17" i="5" s="1"/>
  <c r="P17" i="5" s="1"/>
  <c r="DB18" i="5"/>
  <c r="DQ18" i="5" s="1"/>
  <c r="EE17" i="21" l="1"/>
  <c r="ET17" i="21" s="1"/>
  <c r="DA18" i="21"/>
  <c r="DP18" i="21" s="1"/>
  <c r="EE17" i="5"/>
  <c r="ET17" i="5" s="1"/>
  <c r="FI17" i="5" s="1"/>
  <c r="O17" i="5" s="1"/>
  <c r="DA18" i="5"/>
  <c r="DP18" i="5" s="1"/>
  <c r="EF18" i="5"/>
  <c r="EU18" i="5" s="1"/>
  <c r="FJ18" i="5" s="1"/>
  <c r="P18" i="5" s="1"/>
  <c r="DB19" i="5"/>
  <c r="DQ19" i="5" s="1"/>
  <c r="EF18" i="21"/>
  <c r="EU18" i="21" s="1"/>
  <c r="FJ18" i="21" s="1"/>
  <c r="P18" i="21" s="1"/>
  <c r="DB19" i="21"/>
  <c r="DQ19" i="21" s="1"/>
  <c r="FI17" i="21"/>
  <c r="O17" i="21" s="1"/>
  <c r="EE18" i="5" l="1"/>
  <c r="ET18" i="5" s="1"/>
  <c r="FI18" i="5" s="1"/>
  <c r="O18" i="5" s="1"/>
  <c r="DA19" i="5"/>
  <c r="DP19" i="5" s="1"/>
  <c r="EE18" i="21"/>
  <c r="ET18" i="21" s="1"/>
  <c r="DA19" i="21"/>
  <c r="DP19" i="21" s="1"/>
  <c r="EF19" i="21"/>
  <c r="EU19" i="21" s="1"/>
  <c r="FJ19" i="21" s="1"/>
  <c r="P19" i="21" s="1"/>
  <c r="DB20" i="21"/>
  <c r="DQ20" i="21" s="1"/>
  <c r="EF19" i="5"/>
  <c r="EU19" i="5" s="1"/>
  <c r="FJ19" i="5" s="1"/>
  <c r="P19" i="5" s="1"/>
  <c r="DB20" i="5"/>
  <c r="DQ20" i="5" s="1"/>
  <c r="FI18" i="21"/>
  <c r="O18" i="21" s="1"/>
  <c r="EE19" i="21" l="1"/>
  <c r="ET19" i="21" s="1"/>
  <c r="DA20" i="21"/>
  <c r="DP20" i="21" s="1"/>
  <c r="EE19" i="5"/>
  <c r="ET19" i="5" s="1"/>
  <c r="FI19" i="5" s="1"/>
  <c r="O19" i="5" s="1"/>
  <c r="DA20" i="5"/>
  <c r="DP20" i="5" s="1"/>
  <c r="EF20" i="5"/>
  <c r="EU20" i="5" s="1"/>
  <c r="FJ20" i="5" s="1"/>
  <c r="P20" i="5" s="1"/>
  <c r="DB21" i="5"/>
  <c r="DQ21" i="5" s="1"/>
  <c r="EF20" i="21"/>
  <c r="EU20" i="21" s="1"/>
  <c r="FJ20" i="21" s="1"/>
  <c r="P20" i="21" s="1"/>
  <c r="DB21" i="21"/>
  <c r="DQ21" i="21" s="1"/>
  <c r="FI19" i="21"/>
  <c r="O19" i="21" s="1"/>
  <c r="EE20" i="5" l="1"/>
  <c r="ET20" i="5" s="1"/>
  <c r="FI20" i="5" s="1"/>
  <c r="O20" i="5" s="1"/>
  <c r="DA21" i="5"/>
  <c r="DP21" i="5" s="1"/>
  <c r="EE20" i="21"/>
  <c r="ET20" i="21" s="1"/>
  <c r="DA21" i="21"/>
  <c r="DP21" i="21" s="1"/>
  <c r="EF21" i="21"/>
  <c r="EU21" i="21" s="1"/>
  <c r="FJ21" i="21" s="1"/>
  <c r="P21" i="21" s="1"/>
  <c r="DB22" i="21"/>
  <c r="DQ22" i="21" s="1"/>
  <c r="EF21" i="5"/>
  <c r="EU21" i="5" s="1"/>
  <c r="FJ21" i="5" s="1"/>
  <c r="P21" i="5" s="1"/>
  <c r="DB22" i="5"/>
  <c r="DQ22" i="5" s="1"/>
  <c r="FI20" i="21"/>
  <c r="O20" i="21" s="1"/>
  <c r="EE21" i="21" l="1"/>
  <c r="ET21" i="21" s="1"/>
  <c r="FI21" i="21" s="1"/>
  <c r="O21" i="21" s="1"/>
  <c r="DA22" i="21"/>
  <c r="DP22" i="21" s="1"/>
  <c r="EE21" i="5"/>
  <c r="ET21" i="5" s="1"/>
  <c r="FI21" i="5" s="1"/>
  <c r="O21" i="5" s="1"/>
  <c r="DA22" i="5"/>
  <c r="DP22" i="5" s="1"/>
  <c r="EF22" i="5"/>
  <c r="EU22" i="5" s="1"/>
  <c r="FJ22" i="5" s="1"/>
  <c r="P22" i="5" s="1"/>
  <c r="DB23" i="5"/>
  <c r="DQ23" i="5" s="1"/>
  <c r="EF22" i="21"/>
  <c r="EU22" i="21" s="1"/>
  <c r="FJ22" i="21" s="1"/>
  <c r="P22" i="21" s="1"/>
  <c r="DB23" i="21"/>
  <c r="DQ23" i="21" s="1"/>
  <c r="EE22" i="5" l="1"/>
  <c r="ET22" i="5" s="1"/>
  <c r="FI22" i="5" s="1"/>
  <c r="O22" i="5" s="1"/>
  <c r="DA23" i="5"/>
  <c r="DP23" i="5" s="1"/>
  <c r="EE22" i="21"/>
  <c r="ET22" i="21" s="1"/>
  <c r="DA23" i="21"/>
  <c r="DP23" i="21" s="1"/>
  <c r="EF23" i="21"/>
  <c r="EU23" i="21" s="1"/>
  <c r="FJ23" i="21" s="1"/>
  <c r="P23" i="21" s="1"/>
  <c r="DB24" i="21"/>
  <c r="DQ24" i="21" s="1"/>
  <c r="EF23" i="5"/>
  <c r="EU23" i="5" s="1"/>
  <c r="FJ23" i="5" s="1"/>
  <c r="P23" i="5" s="1"/>
  <c r="DB24" i="5"/>
  <c r="DQ24" i="5" s="1"/>
  <c r="FI22" i="21"/>
  <c r="O22" i="21" s="1"/>
  <c r="EE23" i="21" l="1"/>
  <c r="ET23" i="21" s="1"/>
  <c r="DA24" i="21"/>
  <c r="DP24" i="21" s="1"/>
  <c r="EE23" i="5"/>
  <c r="ET23" i="5" s="1"/>
  <c r="FI23" i="5" s="1"/>
  <c r="O23" i="5" s="1"/>
  <c r="DA24" i="5"/>
  <c r="DP24" i="5" s="1"/>
  <c r="EF24" i="5"/>
  <c r="EU24" i="5" s="1"/>
  <c r="FJ24" i="5" s="1"/>
  <c r="P24" i="5" s="1"/>
  <c r="DB25" i="5"/>
  <c r="DQ25" i="5" s="1"/>
  <c r="EF24" i="21"/>
  <c r="EU24" i="21" s="1"/>
  <c r="FJ24" i="21" s="1"/>
  <c r="P24" i="21" s="1"/>
  <c r="DB25" i="21"/>
  <c r="DQ25" i="21" s="1"/>
  <c r="FI23" i="21"/>
  <c r="O23" i="21" s="1"/>
  <c r="EE24" i="5" l="1"/>
  <c r="ET24" i="5" s="1"/>
  <c r="FI24" i="5" s="1"/>
  <c r="O24" i="5" s="1"/>
  <c r="DA25" i="5"/>
  <c r="DP25" i="5" s="1"/>
  <c r="EE24" i="21"/>
  <c r="ET24" i="21" s="1"/>
  <c r="DA25" i="21"/>
  <c r="DP25" i="21" s="1"/>
  <c r="EF25" i="21"/>
  <c r="EU25" i="21" s="1"/>
  <c r="FJ25" i="21" s="1"/>
  <c r="P25" i="21" s="1"/>
  <c r="DB26" i="21"/>
  <c r="DQ26" i="21" s="1"/>
  <c r="EF25" i="5"/>
  <c r="EU25" i="5" s="1"/>
  <c r="FJ25" i="5" s="1"/>
  <c r="P25" i="5" s="1"/>
  <c r="DB26" i="5"/>
  <c r="DQ26" i="5" s="1"/>
  <c r="FI24" i="21"/>
  <c r="O24" i="21" s="1"/>
  <c r="EE25" i="21" l="1"/>
  <c r="ET25" i="21" s="1"/>
  <c r="FI25" i="21" s="1"/>
  <c r="O25" i="21" s="1"/>
  <c r="DA26" i="21"/>
  <c r="DP26" i="21" s="1"/>
  <c r="EE25" i="5"/>
  <c r="ET25" i="5" s="1"/>
  <c r="FI25" i="5" s="1"/>
  <c r="O25" i="5" s="1"/>
  <c r="DA26" i="5"/>
  <c r="DP26" i="5" s="1"/>
  <c r="EF26" i="5"/>
  <c r="EU26" i="5" s="1"/>
  <c r="FJ26" i="5" s="1"/>
  <c r="P26" i="5" s="1"/>
  <c r="DB27" i="5"/>
  <c r="DQ27" i="5" s="1"/>
  <c r="EF26" i="21"/>
  <c r="EU26" i="21" s="1"/>
  <c r="FJ26" i="21" s="1"/>
  <c r="P26" i="21" s="1"/>
  <c r="DB27" i="21"/>
  <c r="DQ27" i="21" s="1"/>
  <c r="EE26" i="5" l="1"/>
  <c r="ET26" i="5" s="1"/>
  <c r="FI26" i="5" s="1"/>
  <c r="O26" i="5" s="1"/>
  <c r="DA27" i="5"/>
  <c r="DP27" i="5" s="1"/>
  <c r="EE26" i="21"/>
  <c r="ET26" i="21" s="1"/>
  <c r="DA27" i="21"/>
  <c r="DP27" i="21" s="1"/>
  <c r="EF27" i="21"/>
  <c r="EU27" i="21" s="1"/>
  <c r="FJ27" i="21" s="1"/>
  <c r="P27" i="21" s="1"/>
  <c r="DB28" i="21"/>
  <c r="DQ28" i="21" s="1"/>
  <c r="EF27" i="5"/>
  <c r="EU27" i="5" s="1"/>
  <c r="FJ27" i="5" s="1"/>
  <c r="P27" i="5" s="1"/>
  <c r="DB28" i="5"/>
  <c r="DQ28" i="5" s="1"/>
  <c r="FI26" i="21"/>
  <c r="O26" i="21" s="1"/>
  <c r="EE27" i="21" l="1"/>
  <c r="ET27" i="21" s="1"/>
  <c r="FI27" i="21" s="1"/>
  <c r="O27" i="21" s="1"/>
  <c r="DA28" i="21"/>
  <c r="DP28" i="21" s="1"/>
  <c r="EE27" i="5"/>
  <c r="ET27" i="5" s="1"/>
  <c r="FI27" i="5" s="1"/>
  <c r="O27" i="5" s="1"/>
  <c r="DA28" i="5"/>
  <c r="DP28" i="5" s="1"/>
  <c r="EF28" i="5"/>
  <c r="EU28" i="5" s="1"/>
  <c r="FJ28" i="5" s="1"/>
  <c r="P28" i="5" s="1"/>
  <c r="DB29" i="5"/>
  <c r="DQ29" i="5" s="1"/>
  <c r="EF28" i="21"/>
  <c r="EU28" i="21" s="1"/>
  <c r="FJ28" i="21" s="1"/>
  <c r="P28" i="21" s="1"/>
  <c r="DB29" i="21"/>
  <c r="DQ29" i="21" s="1"/>
  <c r="EE28" i="5" l="1"/>
  <c r="ET28" i="5" s="1"/>
  <c r="FI28" i="5" s="1"/>
  <c r="O28" i="5" s="1"/>
  <c r="DA29" i="5"/>
  <c r="DP29" i="5" s="1"/>
  <c r="EE28" i="21"/>
  <c r="ET28" i="21" s="1"/>
  <c r="DA29" i="21"/>
  <c r="DP29" i="21" s="1"/>
  <c r="EF29" i="21"/>
  <c r="EU29" i="21" s="1"/>
  <c r="FJ29" i="21" s="1"/>
  <c r="P29" i="21" s="1"/>
  <c r="DB30" i="21"/>
  <c r="DQ30" i="21" s="1"/>
  <c r="EF29" i="5"/>
  <c r="EU29" i="5" s="1"/>
  <c r="FJ29" i="5" s="1"/>
  <c r="P29" i="5" s="1"/>
  <c r="DB30" i="5"/>
  <c r="DQ30" i="5" s="1"/>
  <c r="FI28" i="21"/>
  <c r="O28" i="21" s="1"/>
  <c r="EE29" i="21" l="1"/>
  <c r="ET29" i="21" s="1"/>
  <c r="DA30" i="21"/>
  <c r="DP30" i="21" s="1"/>
  <c r="EE29" i="5"/>
  <c r="ET29" i="5" s="1"/>
  <c r="FI29" i="5" s="1"/>
  <c r="O29" i="5" s="1"/>
  <c r="DA30" i="5"/>
  <c r="DP30" i="5" s="1"/>
  <c r="EF30" i="5"/>
  <c r="EU30" i="5" s="1"/>
  <c r="FJ30" i="5" s="1"/>
  <c r="P30" i="5" s="1"/>
  <c r="DB31" i="5"/>
  <c r="DQ31" i="5" s="1"/>
  <c r="EF30" i="21"/>
  <c r="EU30" i="21" s="1"/>
  <c r="FJ30" i="21" s="1"/>
  <c r="P30" i="21" s="1"/>
  <c r="DB31" i="21"/>
  <c r="DQ31" i="21" s="1"/>
  <c r="FI29" i="21"/>
  <c r="O29" i="21" s="1"/>
  <c r="EE30" i="5" l="1"/>
  <c r="ET30" i="5" s="1"/>
  <c r="FI30" i="5" s="1"/>
  <c r="O30" i="5" s="1"/>
  <c r="DA31" i="5"/>
  <c r="DP31" i="5" s="1"/>
  <c r="EE30" i="21"/>
  <c r="ET30" i="21" s="1"/>
  <c r="DA31" i="21"/>
  <c r="DP31" i="21" s="1"/>
  <c r="EF31" i="21"/>
  <c r="EU31" i="21" s="1"/>
  <c r="FJ31" i="21" s="1"/>
  <c r="P31" i="21" s="1"/>
  <c r="DB32" i="21"/>
  <c r="DQ32" i="21" s="1"/>
  <c r="EF31" i="5"/>
  <c r="EU31" i="5" s="1"/>
  <c r="FJ31" i="5" s="1"/>
  <c r="P31" i="5" s="1"/>
  <c r="DB32" i="5"/>
  <c r="DQ32" i="5" s="1"/>
  <c r="FI30" i="21"/>
  <c r="O30" i="21" s="1"/>
  <c r="EE31" i="21" l="1"/>
  <c r="ET31" i="21" s="1"/>
  <c r="DA32" i="21"/>
  <c r="DP32" i="21" s="1"/>
  <c r="EE31" i="5"/>
  <c r="ET31" i="5" s="1"/>
  <c r="FI31" i="5" s="1"/>
  <c r="O31" i="5" s="1"/>
  <c r="DA32" i="5"/>
  <c r="DP32" i="5" s="1"/>
  <c r="EF32" i="5"/>
  <c r="EU32" i="5" s="1"/>
  <c r="FJ32" i="5" s="1"/>
  <c r="P32" i="5" s="1"/>
  <c r="DB33" i="5"/>
  <c r="DQ33" i="5" s="1"/>
  <c r="EF33" i="5" s="1"/>
  <c r="EU33" i="5" s="1"/>
  <c r="FJ33" i="5" s="1"/>
  <c r="EF32" i="21"/>
  <c r="EU32" i="21" s="1"/>
  <c r="FJ32" i="21" s="1"/>
  <c r="P32" i="21" s="1"/>
  <c r="DB33" i="21"/>
  <c r="DQ33" i="21" s="1"/>
  <c r="EF33" i="21" s="1"/>
  <c r="EU33" i="21" s="1"/>
  <c r="FJ33" i="21" s="1"/>
  <c r="FI31" i="21"/>
  <c r="O31" i="21" s="1"/>
  <c r="P33" i="21" l="1"/>
  <c r="P12" i="1" s="1"/>
  <c r="EE32" i="5"/>
  <c r="ET32" i="5" s="1"/>
  <c r="FI32" i="5" s="1"/>
  <c r="O32" i="5" s="1"/>
  <c r="DA33" i="5"/>
  <c r="DP33" i="5" s="1"/>
  <c r="EE33" i="5" s="1"/>
  <c r="ET33" i="5" s="1"/>
  <c r="FI33" i="5" s="1"/>
  <c r="EE32" i="21"/>
  <c r="ET32" i="21" s="1"/>
  <c r="FI32" i="21" s="1"/>
  <c r="O32" i="21" s="1"/>
  <c r="DA33" i="21"/>
  <c r="DP33" i="21" s="1"/>
  <c r="EE33" i="21" s="1"/>
  <c r="ET33" i="21" s="1"/>
  <c r="FI33" i="21" s="1"/>
  <c r="P33" i="5"/>
  <c r="O33" i="5" l="1"/>
  <c r="O49" i="1" s="1"/>
  <c r="O33" i="21"/>
  <c r="O12" i="1" s="1"/>
  <c r="Q49" i="1"/>
  <c r="P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tc={268CBAB4-D8EE-4C48-8A22-A66A6083CCBE}</author>
    <author>tc={62E8DCCE-3ACA-45C5-BCE1-CFF8D31AF8C1}</author>
    <author>tc={9D364D0A-785B-4BD9-B36F-7542687C4762}</author>
    <author>tc={03D1C592-6B23-49E7-830E-6A46770D3689}</author>
  </authors>
  <commentList>
    <comment ref="H99" authorId="0" shapeId="0" xr:uid="{268CBAB4-D8EE-4C48-8A22-A66A6083CCBE}">
      <text>
        <t>[Threaded comment]
Your version of Excel allows you to read this threaded comment; however, any edits to it will get removed if the file is opened in a newer version of Excel. Learn more: https://go.microsoft.com/fwlink/?linkid=870924
Comment:
    Wikipedia's Energy Density for Jet-A is 35.3 MJ/L (* 1L/0.264172Gal) = 133.625 MJ/Gal
https://en.wikipedia.org/wiki/Jet_fuel</t>
      </text>
    </comment>
    <comment ref="J99" authorId="1" shapeId="0" xr:uid="{62E8DCCE-3ACA-45C5-BCE1-CFF8D31AF8C1}">
      <text>
        <t>[Threaded comment]
Your version of Excel allows you to read this threaded comment; however, any edits to it will get removed if the file is opened in a newer version of Excel. Learn more: https://go.microsoft.com/fwlink/?linkid=870924
Comment:
    Based on 46 MJ/kg, and a density of 787 kg/m3</t>
      </text>
    </comment>
    <comment ref="H100" authorId="2" shapeId="0" xr:uid="{9D364D0A-785B-4BD9-B36F-7542687C4762}">
      <text>
        <t>[Threaded comment]
Your version of Excel allows you to read this threaded comment; however, any edits to it will get removed if the file is opened in a newer version of Excel. Learn more: https://go.microsoft.com/fwlink/?linkid=870924
Comment:
    From 46 MJ/kg and an assumed density of 787 kg/m3</t>
      </text>
    </comment>
    <comment ref="L105" authorId="3" shapeId="0" xr:uid="{03D1C592-6B23-49E7-830E-6A46770D3689}">
      <text>
        <t>[Threaded comment]
Your version of Excel allows you to read this threaded comment; however, any edits to it will get removed if the file is opened in a newer version of Excel. Learn more: https://go.microsoft.com/fwlink/?linkid=870924
Comment:
    From NREL Poster - summed $/GGE contributors in Bottom Right Corner (Table 2)
High-Octane Gasoline from Biomass: Experimental, Economic, and Environmental Assessment (nrel.gov)
Reply:
    Table 9 In actual Paper has $3.36 / GGE (based off of a different Feedstock Cost).  Difference then is about 12%</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tc={18950281-8D43-4837-90DD-90C5FA1D1B4A}</author>
    <author>tc={3B4059E1-24B4-4DE0-9ED0-162DBA0A4340}</author>
    <author>tc={9CFD8945-8BD7-4F11-B46C-8186B54C9ED1}</author>
    <author>tc={A1C46FF4-A4E7-4D53-B83B-535479032AA9}</author>
    <author>tc={E1BAC607-C02D-47AC-AFAE-B513DC8499C6}</author>
    <author>tc={297CA1BB-5A9C-4F0F-9927-DB62D8DD3DC4}</author>
    <author>tc={C7756807-2765-493B-A733-F9504F214BFF}</author>
  </authors>
  <commentList>
    <comment ref="P73" authorId="0" shapeId="0" xr:uid="{18950281-8D43-4837-90DD-90C5FA1D1B4A}">
      <text>
        <t>[Threaded comment]
Your version of Excel allows you to read this threaded comment; however, any edits to it will get removed if the file is opened in a newer version of Excel. Learn more: https://go.microsoft.com/fwlink/?linkid=870924
Comment:
    AltJet</t>
      </text>
    </comment>
    <comment ref="P74" authorId="1" shapeId="0" xr:uid="{3B4059E1-24B4-4DE0-9ED0-162DBA0A4340}">
      <text>
        <t>[Threaded comment]
Your version of Excel allows you to read this threaded comment; however, any edits to it will get removed if the file is opened in a newer version of Excel. Learn more: https://go.microsoft.com/fwlink/?linkid=870924
Comment:
    Figure 6, USA Miscanthus FT to Jet
Estimating induced land use change emissions for sustainable aviation biofuel pathways | Elsevier Enhanced Reader</t>
      </text>
    </comment>
    <comment ref="P75" authorId="2" shapeId="0" xr:uid="{9CFD8945-8BD7-4F11-B46C-8186B54C9ED1}">
      <text>
        <t>[Threaded comment]
Your version of Excel allows you to read this threaded comment; however, any edits to it will get removed if the file is opened in a newer version of Excel. Learn more: https://go.microsoft.com/fwlink/?linkid=870924
Comment:
    Page 61, Table 34
Reply:
    Soy is from table 51 Baseline case (matches our Soy yield assumption)</t>
      </text>
    </comment>
    <comment ref="P76" authorId="3" shapeId="0" xr:uid="{A1C46FF4-A4E7-4D53-B83B-535479032AA9}">
      <text>
        <t>[Threaded comment]
Your version of Excel allows you to read this threaded comment; however, any edits to it will get removed if the file is opened in a newer version of Excel. Learn more: https://go.microsoft.com/fwlink/?linkid=870924
Comment:
    Page ten, Energy Allocation.  Don't know the institute but know same functional unit, allocation methodology and system boundary</t>
      </text>
    </comment>
    <comment ref="P77" authorId="4" shapeId="0" xr:uid="{E1BAC607-C02D-47AC-AFAE-B513DC8499C6}">
      <text>
        <t>[Threaded comment]
Your version of Excel allows you to read this threaded comment; however, any edits to it will get removed if the file is opened in a newer version of Excel. Learn more: https://go.microsoft.com/fwlink/?linkid=870924
Comment:
    Figure 3, Argonne National Lab</t>
      </text>
    </comment>
    <comment ref="P78" authorId="5" shapeId="0" xr:uid="{297CA1BB-5A9C-4F0F-9927-DB62D8DD3DC4}">
      <text>
        <t>[Threaded comment]
Your version of Excel allows you to read this threaded comment; however, any edits to it will get removed if the file is opened in a newer version of Excel. Learn more: https://go.microsoft.com/fwlink/?linkid=870924
Comment:
    Figure 2, kg depicted but Functional Unit of 1 GJ Jet? (=19/41gCO2eq/MJ Jet)
Reply:
    Also has built in assumption of 50% slash pile burn emissions reduction</t>
      </text>
    </comment>
    <comment ref="P79" authorId="6" shapeId="0" xr:uid="{C7756807-2765-493B-A733-F9504F214BFF}">
      <text>
        <t xml:space="preserve">[Threaded comment]
Your version of Excel allows you to read this threaded comment; however, any edits to it will get removed if the file is opened in a newer version of Excel. Learn more: https://go.microsoft.com/fwlink/?linkid=870924
Comment:
    Tables 3, 4, 5, and 11
Reply:
    CORSIA Supporting Document_CORSIA Eligible Fuels_LCA Methodology.pdf (icao.int)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tc={B3F49DD2-3261-45A7-8703-8880B4A423E0}</author>
    <author>tc={6FEB8247-8DA5-424D-8C0B-592E9E2F8E41}</author>
    <author>Jack Smith</author>
    <author>tc={AD6999D2-6198-4EC3-988C-2CA40D8B0948}</author>
    <author>tc={449F9908-0CD9-4362-8B44-2E5E3A0E30A8}</author>
    <author>tc={EF86BBBE-60B2-4E80-9CED-73A824EEA328}</author>
    <author>tc={ADC468FE-95A7-4F0F-9CAB-DDE384CFFD5D}</author>
    <author>tc={89D22672-3561-4B77-9C5F-67325C28ACBB}</author>
    <author>tc={9E27B536-A802-4042-8C53-25F7F654AC9F}</author>
    <author>tc={35128F58-FDD0-4D77-8C6E-BD86E994DD5F}</author>
    <author>tc={F97CFE42-18FB-47E9-AD09-F263E5D735F8}</author>
    <author>tc={DD614B5A-2C93-4D6A-8722-CEF9C127A0F8}</author>
    <author>tc={A7DFAFD4-8A7F-4637-A51C-B8F90A769DD8}</author>
    <author>tc={C730E208-9646-4111-B5DA-6F69D80C89FB}</author>
    <author>tc={3EBDD384-DFF4-4DA5-A438-784B7A7361FC}</author>
    <author>tc={8C17DC03-E86F-4FDA-A39B-62A8EC1B6327}</author>
    <author>tc={E3F85FA8-2049-4057-96D4-2DB414807C27}</author>
  </authors>
  <commentList>
    <comment ref="E1" authorId="0" shapeId="0" xr:uid="{B3F49DD2-3261-45A7-8703-8880B4A423E0}">
      <text>
        <t>[Threaded comment]
Your version of Excel allows you to read this threaded comment; however, any edits to it will get removed if the file is opened in a newer version of Excel. Learn more: https://go.microsoft.com/fwlink/?linkid=870924
Comment:
    NEED TO UPDATE ALL!!!</t>
      </text>
    </comment>
    <comment ref="G1" authorId="1" shapeId="0" xr:uid="{6FEB8247-8DA5-424D-8C0B-592E9E2F8E41}">
      <text>
        <t>[Threaded comment]
Your version of Excel allows you to read this threaded comment; however, any edits to it will get removed if the file is opened in a newer version of Excel. Learn more: https://go.microsoft.com/fwlink/?linkid=870924
Comment:
    I have updated the UnivFunc tab to read this string exactly - just note that any change in these headers stops python from recognizing the column exists</t>
      </text>
    </comment>
    <comment ref="E2" authorId="2" shapeId="0" xr:uid="{DCA08B70-6944-4DF8-8833-792ECCDB0A79}">
      <text>
        <r>
          <rPr>
            <b/>
            <sz val="9"/>
            <color indexed="81"/>
            <rFont val="Tahoma"/>
            <charset val="1"/>
          </rPr>
          <t>Jack Smith:</t>
        </r>
        <r>
          <rPr>
            <sz val="9"/>
            <color indexed="81"/>
            <rFont val="Tahoma"/>
            <charset val="1"/>
          </rPr>
          <t xml:space="preserve">
Any string here halts python execution</t>
        </r>
      </text>
    </comment>
    <comment ref="A10" authorId="3" shapeId="0" xr:uid="{AD6999D2-6198-4EC3-988C-2CA40D8B0948}">
      <text>
        <t>[Threaded comment]
Your version of Excel allows you to read this threaded comment; however, any edits to it will get removed if the file is opened in a newer version of Excel. Learn more: https://go.microsoft.com/fwlink/?linkid=870924
Comment:
    See Cooling Tower Chemicals
Reply:
    Ignore</t>
      </text>
    </comment>
    <comment ref="H12" authorId="4" shapeId="0" xr:uid="{449F9908-0CD9-4362-8B44-2E5E3A0E30A8}">
      <text>
        <t>[Threaded comment]
Your version of Excel allows you to read this threaded comment; however, any edits to it will get removed if the file is opened in a newer version of Excel. Learn more: https://go.microsoft.com/fwlink/?linkid=870924
Comment:
    Verify this number.  If it is waste flue gas, it is part of atmosphere and thus should be adjusted by -1000 because ecoinvent doesn't include biogenic CO2?</t>
      </text>
    </comment>
    <comment ref="A14" authorId="5" shapeId="0" xr:uid="{EF86BBBE-60B2-4E80-9CED-73A824EEA328}">
      <text>
        <t>[Threaded comment]
Your version of Excel allows you to read this threaded comment; however, any edits to it will get removed if the file is opened in a newer version of Excel. Learn more: https://go.microsoft.com/fwlink/?linkid=870924
Comment:
    Need to find the specific chemical this refers to - needs to be used as placeholder in the meantime
Reply:
    ignore</t>
      </text>
    </comment>
    <comment ref="A29" authorId="6" shapeId="0" xr:uid="{ADC468FE-95A7-4F0F-9CAB-DDE384CFFD5D}">
      <text>
        <t>[Threaded comment]
Your version of Excel allows you to read this threaded comment; however, any edits to it will get removed if the file is opened in a newer version of Excel. Learn more: https://go.microsoft.com/fwlink/?linkid=870924
Comment:
    Also have IsoHexane (Slightly higher GHG)</t>
      </text>
    </comment>
    <comment ref="H31" authorId="7" shapeId="0" xr:uid="{89D22672-3561-4B77-9C5F-67325C28ACBB}">
      <text>
        <t>[Threaded comment]
Your version of Excel allows you to read this threaded comment; however, any edits to it will get removed if the file is opened in a newer version of Excel. Learn more: https://go.microsoft.com/fwlink/?linkid=870924
Comment:
    AltJet cites 1536 g CO2 eq /kg</t>
      </text>
    </comment>
    <comment ref="H35" authorId="8" shapeId="0" xr:uid="{9E27B536-A802-4042-8C53-25F7F654AC9F}">
      <text>
        <t>[Threaded comment]
Your version of Excel allows you to read this threaded comment; however, any edits to it will get removed if the file is opened in a newer version of Excel. Learn more: https://go.microsoft.com/fwlink/?linkid=870924
Comment:
    3344 for us, 5205 from AltJet</t>
      </text>
    </comment>
    <comment ref="H36" authorId="9" shapeId="0" xr:uid="{35128F58-FDD0-4D77-8C6E-BD86E994DD5F}">
      <text>
        <t>[Threaded comment]
Your version of Excel allows you to read this threaded comment; however, any edits to it will get removed if the file is opened in a newer version of Excel. Learn more: https://go.microsoft.com/fwlink/?linkid=870924
Comment:
    Had 2811, don't know if this substance is currently being used?</t>
      </text>
    </comment>
    <comment ref="H37" authorId="10" shapeId="0" xr:uid="{F97CFE42-18FB-47E9-AD09-F263E5D735F8}">
      <text>
        <t>[Threaded comment]
Your version of Excel allows you to read this threaded comment; however, any edits to it will get removed if the file is opened in a newer version of Excel. Learn more: https://go.microsoft.com/fwlink/?linkid=870924
Comment:
    1935 for us, 5018 for AltJet</t>
      </text>
    </comment>
    <comment ref="H43" authorId="11" shapeId="0" xr:uid="{DD614B5A-2C93-4D6A-8722-CEF9C127A0F8}">
      <text>
        <t>[Threaded comment]
Your version of Excel allows you to read this threaded comment; however, any edits to it will get removed if the file is opened in a newer version of Excel. Learn more: https://go.microsoft.com/fwlink/?linkid=870924
Comment:
    341.9 vs AltJets 298</t>
      </text>
    </comment>
    <comment ref="H53" authorId="12" shapeId="0" xr:uid="{A7DFAFD4-8A7F-4637-A51C-B8F90A769DD8}">
      <text>
        <t>[Threaded comment]
Your version of Excel allows you to read this threaded comment; however, any edits to it will get removed if the file is opened in a newer version of Excel. Learn more: https://go.microsoft.com/fwlink/?linkid=870924
Comment:
    Diesel on Farm is much dirtier than industrial machinery - we have 5457 and AltJet specifies that agricultural use is 8235. Probably need to break this apart into two substances</t>
      </text>
    </comment>
    <comment ref="H54" authorId="13" shapeId="0" xr:uid="{C730E208-9646-4111-B5DA-6F69D80C89FB}">
      <text>
        <t>[Threaded comment]
Your version of Excel allows you to read this threaded comment; however, any edits to it will get removed if the file is opened in a newer version of Excel. Learn more: https://go.microsoft.com/fwlink/?linkid=870924
Comment:
    214.47 for us, 176.11 for AltJet</t>
      </text>
    </comment>
    <comment ref="H61" authorId="14" shapeId="0" xr:uid="{3EBDD384-DFF4-4DA5-A438-784B7A7361FC}">
      <text>
        <t>[Threaded comment]
Your version of Excel allows you to read this threaded comment; however, any edits to it will get removed if the file is opened in a newer version of Excel. Learn more: https://go.microsoft.com/fwlink/?linkid=870924
Comment:
    8235 for us, AltJet is 3500</t>
      </text>
    </comment>
    <comment ref="H67" authorId="15" shapeId="0" xr:uid="{8C17DC03-E86F-4FDA-A39B-62A8EC1B6327}">
      <text>
        <t>[Threaded comment]
Your version of Excel allows you to read this threaded comment; however, any edits to it will get removed if the file is opened in a newer version of Excel. Learn more: https://go.microsoft.com/fwlink/?linkid=870924
Comment:
    We have 298000 to AltJets 298 - think I misinterpreted the units</t>
      </text>
    </comment>
    <comment ref="A73" authorId="16" shapeId="0" xr:uid="{E3F85FA8-2049-4057-96D4-2DB414807C27}">
      <text>
        <t>[Threaded comment]
Your version of Excel allows you to read this threaded comment; however, any edits to it will get removed if the file is opened in a newer version of Excel. Learn more: https://go.microsoft.com/fwlink/?linkid=870924
Comment:
    Don't know if this needs to be in the LCI tab; still figuring out the workflow for adding substances.  Feel free to skip this LCI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tc={1B72B0EC-5D5F-4560-B836-F31F66363C44}</author>
    <author>tc={1FCA0A08-27BD-4053-814C-DAF32C19F9B5}</author>
    <author>tc={4A7C1959-6B69-43CA-8536-F3D30AFB0C74}</author>
  </authors>
  <commentList>
    <comment ref="D106" authorId="0" shapeId="0" xr:uid="{1B72B0EC-5D5F-4560-B836-F31F66363C44}">
      <text>
        <t>[Threaded comment]
Your version of Excel allows you to read this threaded comment; however, any edits to it will get removed if the file is opened in a newer version of Excel. Learn more: https://go.microsoft.com/fwlink/?linkid=870924
Comment:
    Reference to total N2O emissions - I need to come back and add the allocation logic when the python is flexible enough to handle it</t>
      </text>
    </comment>
    <comment ref="N120" authorId="1" shapeId="0" xr:uid="{1FCA0A08-27BD-4053-814C-DAF32C19F9B5}">
      <text>
        <t xml:space="preserve">[Threaded comment]
Your version of Excel allows you to read this threaded comment; however, any edits to it will get removed if the file is opened in a newer version of Excel. Learn more: https://go.microsoft.com/fwlink/?linkid=870924
Comment:
    AltJet specifically cites no co-products.  </t>
      </text>
    </comment>
    <comment ref="AG218" authorId="2" shapeId="0" xr:uid="{4A7C1959-6B69-43CA-8536-F3D30AFB0C74}">
      <text>
        <t>[Threaded comment]
Your version of Excel allows you to read this threaded comment; however, any edits to it will get removed if the file is opened in a newer version of Excel. Learn more: https://go.microsoft.com/fwlink/?linkid=870924
Comment:
    The Hydrogen Required by the Hydroprocessing block is provided by the GasFT block (exception loop in python or set input to 0 in HydroProcSyn)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tc={7D6506A7-190D-4CA2-ADA5-40D7FD624C82}</author>
    <author>Jack Smith</author>
    <author>tc={75B11DDD-5065-406F-987F-039A26D9F1FA}</author>
  </authors>
  <commentList>
    <comment ref="A1" authorId="0" shapeId="0" xr:uid="{7D6506A7-190D-4CA2-ADA5-40D7FD624C82}">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76168EE2-0285-494B-B4C0-7C2DF79617B0}">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5BB57C9C-633B-4DDE-97E1-069E40FAF630}">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B4D23393-988F-4A5A-B5AB-99BCEE898686}">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75B11DDD-5065-406F-987F-039A26D9F1FA}">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tc={6FFD99A0-3B7C-4FC2-9C63-DD20C654478D}</author>
    <author>tc={D5D03F8D-1877-43F5-9BA3-1E45197C89E3}</author>
    <author>tc={96A985E3-97D3-4595-8BDE-FB5FADD8460E}</author>
    <author>tc={664922F6-6E63-41BB-A45C-092A7087495E}</author>
    <author>Jack Smith</author>
    <author>tc={F6302DDB-F970-4303-BAB9-2013C45B293D}</author>
    <author>tc={CAAB3AB6-CB76-47FF-A5F9-2C2442AC8490}</author>
  </authors>
  <commentList>
    <comment ref="B8" authorId="0" shapeId="0" xr:uid="{6FFD99A0-3B7C-4FC2-9C63-DD20C654478D}">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C9" authorId="1" shapeId="0" xr:uid="{D5D03F8D-1877-43F5-9BA3-1E45197C89E3}">
      <text>
        <t>[Threaded comment]
Your version of Excel allows you to read this threaded comment; however, any edits to it will get removed if the file is opened in a newer version of Excel. Learn more: https://go.microsoft.com/fwlink/?linkid=870924
Comment:
    See the comment in the N2O emissions category for SoyCult pathway. Again, I am aware that this is not right, but I really really need to be very intentional with structural changes to avoid painting myself into a corner.</t>
      </text>
    </comment>
    <comment ref="B14" authorId="2" shapeId="0" xr:uid="{96A985E3-97D3-4595-8BDE-FB5FADD8460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B15" authorId="3" shapeId="0" xr:uid="{664922F6-6E63-41BB-A45C-092A7087495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A17" authorId="4" shapeId="0" xr:uid="{8983474B-5040-4A3A-BC7A-5609E69C69D6}">
      <text>
        <r>
          <rPr>
            <b/>
            <sz val="9"/>
            <color indexed="81"/>
            <rFont val="Tahoma"/>
            <family val="2"/>
          </rPr>
          <t>Jack Smith:</t>
        </r>
        <r>
          <rPr>
            <sz val="9"/>
            <color indexed="81"/>
            <rFont val="Tahoma"/>
            <family val="2"/>
          </rPr>
          <t xml:space="preserve">
This needs to be renamed to Atrazine so we can blend use rates</t>
        </r>
      </text>
    </comment>
    <comment ref="D17" authorId="4" shapeId="0" xr:uid="{62CAC792-27F2-4235-9B80-B1D1F2EA7745}">
      <text>
        <r>
          <rPr>
            <b/>
            <sz val="9"/>
            <color indexed="81"/>
            <rFont val="Tahoma"/>
            <family val="2"/>
          </rPr>
          <t>Jack Smith:</t>
        </r>
        <r>
          <rPr>
            <sz val="9"/>
            <color indexed="81"/>
            <rFont val="Tahoma"/>
            <family val="2"/>
          </rPr>
          <t xml:space="preserve">
AltJet has 0.97159 kg/acre but I can't find the source (corn data sheet, cell G10)
https://www.nass.usda.gov/Surveys/Guide_to_NASS_Surveys/Chemical_Use/2016_Corn_Potatoes/ChemUseHighlights_Corn_2016.pdf</t>
        </r>
      </text>
    </comment>
    <comment ref="D18" authorId="4" shapeId="0" xr:uid="{CAA2DBEC-7DFE-4C7B-A23D-23D50C0E351D}">
      <text>
        <r>
          <rPr>
            <b/>
            <sz val="9"/>
            <color indexed="81"/>
            <rFont val="Tahoma"/>
            <family val="2"/>
          </rPr>
          <t>Jack Smith:</t>
        </r>
        <r>
          <rPr>
            <sz val="9"/>
            <color indexed="81"/>
            <rFont val="Tahoma"/>
            <family val="2"/>
          </rPr>
          <t xml:space="preserve">
Best for Insecticide and Herbicide would be to blend the table amounts and use rates; i.e. insecticide would be 0.12*1.323lb/acre, and the herbicide would be both atrazine and glyphosate at the different rates. Want to get more blocks done but need to do this at some point</t>
        </r>
      </text>
    </comment>
    <comment ref="D19" authorId="4" shapeId="0" xr:uid="{7C8FCCF0-6606-4165-B8C6-A3279F25BC9D}">
      <text>
        <r>
          <rPr>
            <b/>
            <sz val="9"/>
            <color indexed="81"/>
            <rFont val="Tahoma"/>
            <family val="2"/>
          </rPr>
          <t>Jack Smith:</t>
        </r>
        <r>
          <rPr>
            <sz val="9"/>
            <color indexed="81"/>
            <rFont val="Tahoma"/>
            <family val="2"/>
          </rPr>
          <t xml:space="preserve">
175.8 Bushels/acre as average anticipated yield
https://www.nass.usda.gov/Publications/Todays_Reports/reports/crop1120.pdf</t>
        </r>
      </text>
    </comment>
    <comment ref="D20" authorId="4" shapeId="0" xr:uid="{B8F843D2-0D43-457B-AEF4-377E64F22700}">
      <text>
        <r>
          <rPr>
            <b/>
            <sz val="9"/>
            <color indexed="81"/>
            <rFont val="Tahoma"/>
            <family val="2"/>
          </rPr>
          <t>Jack Smith:</t>
        </r>
        <r>
          <rPr>
            <sz val="9"/>
            <color indexed="81"/>
            <rFont val="Tahoma"/>
            <family val="2"/>
          </rPr>
          <t xml:space="preserve">
https://www.canr.msu.edu/uploads/236/58572/CornStoverHarvesting.pdf</t>
        </r>
      </text>
    </comment>
    <comment ref="B22" authorId="5" shapeId="0" xr:uid="{F6302DDB-F970-4303-BAB9-2013C45B293D}">
      <text>
        <t>[Threaded comment]
Your version of Excel allows you to read this threaded comment; however, any edits to it will get removed if the file is opened in a newer version of Excel. Learn more: https://go.microsoft.com/fwlink/?linkid=870924
Comment:
    Corrected</t>
      </text>
    </comment>
    <comment ref="B26" authorId="6" shapeId="0" xr:uid="{CAAB3AB6-CB76-47FF-A5F9-2C2442AC8490}">
      <text>
        <t>[Threaded comment]
Your version of Excel allows you to read this threaded comment; however, any edits to it will get removed if the file is opened in a newer version of Excel. Learn more: https://go.microsoft.com/fwlink/?linkid=870924
Comment:
    corrected</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tc={D6BFE46A-ABC3-4193-9CEA-FD93EC1E0247}</author>
  </authors>
  <commentList>
    <comment ref="B7" authorId="0" shapeId="0" xr:uid="{D6BFE46A-ABC3-4193-9CEA-FD93EC1E0247}">
      <text>
        <t>[Threaded comment]
Your version of Excel allows you to read this threaded comment; however, any edits to it will get removed if the file is opened in a newer version of Excel. Learn more: https://go.microsoft.com/fwlink/?linkid=870924
Comment:
    Check</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7BAEAC1B-2B6C-466A-BC7F-257025B6509A}">
      <text>
        <r>
          <rPr>
            <b/>
            <sz val="9"/>
            <color indexed="81"/>
            <rFont val="Tahoma"/>
            <charset val="1"/>
          </rPr>
          <t>Jack Smith:</t>
        </r>
        <r>
          <rPr>
            <sz val="9"/>
            <color indexed="81"/>
            <rFont val="Tahoma"/>
            <charset val="1"/>
          </rPr>
          <t xml:space="preserve">
On farm</t>
        </r>
      </text>
    </comment>
    <comment ref="A16" authorId="0" shapeId="0" xr:uid="{DB36768E-BB01-43A1-8D5D-6495FA27FC6A}">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tc={BCF92ED0-E289-443A-A194-316473EF231A}</author>
    <author>Jack Smith</author>
  </authors>
  <commentList>
    <comment ref="J10" authorId="0" shapeId="0" xr:uid="{BCF92ED0-E289-443A-A194-316473EF231A}">
      <text>
        <t>[Threaded comment]
Your version of Excel allows you to read this threaded comment; however, any edits to it will get removed if the file is opened in a newer version of Excel. Learn more: https://go.microsoft.com/fwlink/?linkid=870924
Comment:
    Poplar Cuttings</t>
      </text>
    </comment>
    <comment ref="A12" authorId="1" shapeId="0" xr:uid="{1C61E7C5-160B-4B9C-A39C-93D9DC17AC7F}">
      <text>
        <r>
          <rPr>
            <b/>
            <sz val="9"/>
            <color indexed="81"/>
            <rFont val="Tahoma"/>
            <charset val="1"/>
          </rPr>
          <t>Jack Smith:</t>
        </r>
        <r>
          <rPr>
            <sz val="9"/>
            <color indexed="81"/>
            <rFont val="Tahoma"/>
            <charset val="1"/>
          </rPr>
          <t xml:space="preserve">
On farm</t>
        </r>
      </text>
    </comment>
    <comment ref="A17" authorId="1" shapeId="0" xr:uid="{D3078B77-7EF5-4560-A246-8904B1F0D242}">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tc={4E2EC77A-4F26-48F2-A517-E78FA3C11866}</author>
    <author>tc={93D45B48-32BA-43B3-A44C-794010353645}</author>
    <author>Jack Smith</author>
    <author>tc={64B72467-444D-4148-8868-E6DB56FEB620}</author>
    <author>tc={EB2AAE69-D454-4330-98B6-94329D971B47}</author>
    <author>tc={25D69DEA-BAD7-4F40-8411-D5D24CE59AB1}</author>
    <author>tc={B54685AB-0CAE-4B80-A136-011B1E95FC62}</author>
    <author>tc={4E12AB2D-F3D8-4A14-8259-673D391B9F59}</author>
    <author>tc={B6091E26-9D1F-4C64-B82B-1EEEEDAEF8AB}</author>
  </authors>
  <commentList>
    <comment ref="A1" authorId="0" shapeId="0" xr:uid="{4E2EC77A-4F26-48F2-A517-E78FA3C11866}">
      <text>
        <t>[Threaded comment]
Your version of Excel allows you to read this threaded comment; however, any edits to it will get removed if the file is opened in a newer version of Excel. Learn more: https://go.microsoft.com/fwlink/?linkid=870924
Comment:
    Colin Beal</t>
      </text>
    </comment>
    <comment ref="B9" authorId="1" shapeId="0" xr:uid="{93D45B48-32BA-43B3-A44C-794010353645}">
      <text>
        <t>[Threaded comment]
Your version of Excel allows you to read this threaded comment; however, any edits to it will get removed if the file is opened in a newer version of Excel. Learn more: https://go.microsoft.com/fwlink/?linkid=870924
Comment:
    Plastic for Liner or PBR? pulled from AltJet InputOutput G22 (Algae HTL) - 139543kg Plastic/4928157kg Algae Produced</t>
      </text>
    </comment>
    <comment ref="D9" authorId="2" shapeId="0" xr:uid="{E3C279D2-497D-4B79-8069-200C868F134D}">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0" authorId="2" shapeId="0" xr:uid="{8D7B7A36-6C44-4F69-BA23-5EB42469E0A8}">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M10" authorId="3" shapeId="0" xr:uid="{64B72467-444D-4148-8868-E6DB56FEB620}">
      <text>
        <t xml:space="preserve">[Threaded comment]
Your version of Excel allows you to read this threaded comment; however, any edits to it will get removed if the file is opened in a newer version of Excel. Learn more: https://go.microsoft.com/fwlink/?linkid=870924
Comment:
    Density of seawater is not 997 kg/m3
</t>
      </text>
    </comment>
    <comment ref="B19" authorId="4" shapeId="0" xr:uid="{EB2AAE69-D454-4330-98B6-94329D971B47}">
      <text>
        <t>[Threaded comment]
Your version of Excel allows you to read this threaded comment; however, any edits to it will get removed if the file is opened in a newer version of Excel. Learn more: https://go.microsoft.com/fwlink/?linkid=870924
Comment:
    USDA Pasture Ave, 2020 Aug</t>
      </text>
    </comment>
    <comment ref="E23" authorId="5" shapeId="0" xr:uid="{25D69DEA-BAD7-4F40-8411-D5D24CE59AB1}">
      <text>
        <t>[Threaded comment]
Your version of Excel allows you to read this threaded comment; however, any edits to it will get removed if the file is opened in a newer version of Excel. Learn more: https://go.microsoft.com/fwlink/?linkid=870924
Comment:
    Adds Drying Beds, See ABECCS</t>
      </text>
    </comment>
    <comment ref="E56" authorId="6" shapeId="0" xr:uid="{B54685AB-0CAE-4B80-A136-011B1E95FC62}">
      <text>
        <t>[Threaded comment]
Your version of Excel allows you to read this threaded comment; however, any edits to it will get removed if the file is opened in a newer version of Excel. Learn more: https://go.microsoft.com/fwlink/?linkid=870924
Comment:
    Beal 2018 Value</t>
      </text>
    </comment>
    <comment ref="G65" authorId="7" shapeId="0" xr:uid="{4E12AB2D-F3D8-4A14-8259-673D391B9F59}">
      <text>
        <t xml:space="preserve">[Threaded comment]
Your version of Excel allows you to read this threaded comment; however, any edits to it will get removed if the file is opened in a newer version of Excel. Learn more: https://go.microsoft.com/fwlink/?linkid=870924
Comment:
    Average of 2-50 ac designs, p24-30, T
</t>
      </text>
    </comment>
    <comment ref="E69" authorId="8" shapeId="0" xr:uid="{B6091E26-9D1F-4C64-B82B-1EEEEDAEF8AB}">
      <text>
        <t>[Threaded comment]
Your version of Excel allows you to read this threaded comment; however, any edits to it will get removed if the file is opened in a newer version of Excel. Learn more: https://go.microsoft.com/fwlink/?linkid=870924
Comment:
    Flue Gas, 10%</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Jack Smith</author>
    <author>tc={50A13183-F367-44B5-BDF0-28C46CC05157}</author>
    <author>tc={4DE2FB49-B977-4D7A-A716-710DB929734D}</author>
    <author>tc={B350B979-34BA-4980-880D-0DCAF6ABA2E7}</author>
  </authors>
  <commentList>
    <comment ref="A2" authorId="0" shapeId="0" xr:uid="{BD1214AC-BF0C-4F36-B2F6-CB3F5DA29A29}">
      <text>
        <r>
          <rPr>
            <b/>
            <sz val="9"/>
            <color indexed="81"/>
            <rFont val="Tahoma"/>
            <family val="2"/>
          </rPr>
          <t>Jack Smith:</t>
        </r>
        <r>
          <rPr>
            <sz val="9"/>
            <color indexed="81"/>
            <rFont val="Tahoma"/>
            <family val="2"/>
          </rPr>
          <t xml:space="preserve">
Makeup - enters the flow</t>
        </r>
      </text>
    </comment>
    <comment ref="B2" authorId="1" shapeId="0" xr:uid="{50A13183-F367-44B5-BDF0-28C46CC05157}">
      <text>
        <t>[Threaded comment]
Your version of Excel allows you to read this threaded comment; however, any edits to it will get removed if the file is opened in a newer version of Excel. Learn more: https://go.microsoft.com/fwlink/?linkid=870924
Comment:
    Seems high, check later</t>
      </text>
    </comment>
    <comment ref="D2" authorId="0" shapeId="0" xr:uid="{06EDDB41-2446-4A68-8E6C-148763343D2D}">
      <text>
        <r>
          <rPr>
            <b/>
            <sz val="9"/>
            <color indexed="81"/>
            <rFont val="Tahoma"/>
            <family val="2"/>
          </rPr>
          <t>Jack Smith:</t>
        </r>
        <r>
          <rPr>
            <sz val="9"/>
            <color indexed="81"/>
            <rFont val="Tahoma"/>
            <family val="2"/>
          </rPr>
          <t xml:space="preserve">
Does this constitute a source which is too old to be viable?
https://www.nrel.gov/extranet/biorefinery/aspen-models/</t>
        </r>
      </text>
    </comment>
    <comment ref="B15" authorId="2" shapeId="0" xr:uid="{4DE2FB49-B977-4D7A-A716-710DB929734D}">
      <text>
        <t xml:space="preserve">[Threaded comment]
Your version of Excel allows you to read this threaded comment; however, any edits to it will get removed if the file is opened in a newer version of Excel. Learn more: https://go.microsoft.com/fwlink/?linkid=870924
Comment:
    Was 2.665 $/kg - Too high - need to revise - set based on AltJet
</t>
      </text>
    </comment>
    <comment ref="K18" authorId="3" shapeId="0" xr:uid="{B350B979-34BA-4980-880D-0DCAF6ABA2E7}">
      <text>
        <t>[Threaded comment]
Your version of Excel allows you to read this threaded comment; however, any edits to it will get removed if the file is opened in a newer version of Excel. Learn more: https://go.microsoft.com/fwlink/?linkid=870924
Comment:
    Agree that the initial value was too high, but we need to either back out the $/corn grain cost (as I have done here) or change the units column to match the operation which we are performing in this cell.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tc={1DC60683-4FE2-43BD-ADF1-718D9F7CE2B0}</author>
  </authors>
  <commentList>
    <comment ref="B11" authorId="0" shapeId="0" xr:uid="{1DC60683-4FE2-43BD-ADF1-718D9F7CE2B0}">
      <text>
        <t>[Threaded comment]
Your version of Excel allows you to read this threaded comment; however, any edits to it will get removed if the file is opened in a newer version of Excel. Learn more: https://go.microsoft.com/fwlink/?linkid=870924
Comment:
    Had 0.95444 for some reason, AltJet looks closer to 0.9847566</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tc={1698112B-6933-4B12-BE74-7120A1E97E7A}</author>
    <author>tc={1D597931-5469-43E7-991C-450E474BCF0C}</author>
    <author>tc={C349551E-A17A-4FDE-BA20-EEA6469E515C}</author>
  </authors>
  <commentList>
    <comment ref="A6" authorId="0" shapeId="0" xr:uid="{1698112B-6933-4B12-BE74-7120A1E97E7A}">
      <text>
        <t>[Threaded comment]
Your version of Excel allows you to read this threaded comment; however, any edits to it will get removed if the file is opened in a newer version of Excel. Learn more: https://go.microsoft.com/fwlink/?linkid=870924
Comment:
    Might be worth just listing this as a general Biocrude - Don't know how we are going to address if assumptions are changing.  Do we want to modify the python scripts to read an additional column which includes the input feedstock which is associated with it?</t>
      </text>
    </comment>
    <comment ref="B7" authorId="1" shapeId="0" xr:uid="{1D597931-5469-43E7-991C-450E474BCF0C}">
      <text>
        <t>[Threaded comment]
Your version of Excel allows you to read this threaded comment; however, any edits to it will get removed if the file is opened in a newer version of Excel. Learn more: https://go.microsoft.com/fwlink/?linkid=870924
Comment:
    No Biochar present in AltJet, is Biochar present in other pathways?</t>
      </text>
    </comment>
    <comment ref="I8" authorId="2" shapeId="0" xr:uid="{C349551E-A17A-4FDE-BA20-EEA6469E515C}">
      <text>
        <t>[Threaded comment]
Your version of Excel allows you to read this threaded comment; however, any edits to it will get removed if the file is opened in a newer version of Excel. Learn more: https://go.microsoft.com/fwlink/?linkid=870924
Comment:
    Took the average percentage of labor to capital cost for the other conversion processes (need to track down actual labor costs)
Reply:
    Used AltJet Labor values instead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tc={64394B8B-6174-4CC2-8AC8-7400ACC3EC5C}</author>
    <author>tc={5050AF79-4158-4DFA-9C7B-9AB18896F7D3}</author>
  </authors>
  <commentList>
    <comment ref="A9" authorId="0" shapeId="0" xr:uid="{64394B8B-6174-4CC2-8AC8-7400ACC3EC5C}">
      <text>
        <t>[Threaded comment]
Your version of Excel allows you to read this threaded comment; however, any edits to it will get removed if the file is opened in a newer version of Excel. Learn more: https://go.microsoft.com/fwlink/?linkid=870924
Comment:
    Exception Loop needed to handle different yield characteristics</t>
      </text>
    </comment>
    <comment ref="B9" authorId="1" shapeId="0" xr:uid="{5050AF79-4158-4DFA-9C7B-9AB18896F7D3}">
      <text>
        <t>[Threaded comment]
Your version of Excel allows you to read this threaded comment; however, any edits to it will get removed if the file is opened in a newer version of Excel. Learn more: https://go.microsoft.com/fwlink/?linkid=870924
Comment:
    Probably should consider just switching to the AltJet values</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tc={BBF7B2A4-F9BA-427D-AF04-1396DBAE8A0D}</author>
  </authors>
  <commentList>
    <comment ref="B15" authorId="0" shapeId="0" xr:uid="{BBF7B2A4-F9BA-427D-AF04-1396DBAE8A0D}">
      <text>
        <t>[Threaded comment]
Your version of Excel allows you to read this threaded comment; however, any edits to it will get removed if the file is opened in a newer version of Excel. Learn more: https://go.microsoft.com/fwlink/?linkid=870924
Comment:
    I see Algae HTL pathway from AltJet producing 0.0574 kg/kg Algae Oil, and the same for Algae Oil HEFA?   
Reply:
    I am going to change this to 0.0574 kg/kg feedstock.  Was 0.07 kg/kg Feedstock</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tc={A778EA32-71F9-4917-B14D-9B65594EBE3F}</author>
    <author>tc={FDDB9C0D-F602-42C4-AC76-ADE89785B73B}</author>
  </authors>
  <commentList>
    <comment ref="B3" authorId="0" shapeId="0" xr:uid="{A778EA32-71F9-4917-B14D-9B65594EBE3F}">
      <text>
        <t>[Threaded comment]
Your version of Excel allows you to read this threaded comment; however, any edits to it will get removed if the file is opened in a newer version of Excel. Learn more: https://go.microsoft.com/fwlink/?linkid=870924
Comment:
    0.0037  normally, but we are assuming that the Gasification FT step which produced the syncrude also convers the necessary Hydrogen req</t>
      </text>
    </comment>
    <comment ref="H16" authorId="1" shapeId="0" xr:uid="{FDDB9C0D-F602-42C4-AC76-ADE89785B73B}">
      <text>
        <t>[Threaded comment]
Your version of Excel allows you to read this threaded comment; however, any edits to it will get removed if the file is opened in a newer version of Excel. Learn more: https://go.microsoft.com/fwlink/?linkid=870924
Comment:
    CO2 Emissions for syncrude hydroprocessing pathway are assigned to GasFT step.</t>
      </text>
    </comment>
  </commentList>
</comments>
</file>

<file path=xl/sharedStrings.xml><?xml version="1.0" encoding="utf-8"?>
<sst xmlns="http://schemas.openxmlformats.org/spreadsheetml/2006/main" count="9547" uniqueCount="2828">
  <si>
    <t>Primary Author:</t>
  </si>
  <si>
    <t>Colin Beal</t>
  </si>
  <si>
    <t>Definition:</t>
  </si>
  <si>
    <t>This file consolidates excel models for all production pathways for the CSU DOE biofuel project.</t>
  </si>
  <si>
    <t>The file is stored on the CSU Box drive as a living document.</t>
  </si>
  <si>
    <t>Pathway components (cultivation, conversion, and/or upgrading) can be turned on or off in the I_O tab.</t>
  </si>
  <si>
    <t>Protocol for Edits:</t>
  </si>
  <si>
    <t xml:space="preserve">Each tab contains a designation of the primary author.  </t>
  </si>
  <si>
    <t>The primary author of that tab can make edits as they see fit.</t>
  </si>
  <si>
    <t>If secondary authors make any edits, the cells with edits will be highlighted with purple background for review by primary author.</t>
  </si>
  <si>
    <t>Legend:</t>
  </si>
  <si>
    <t>Red Font</t>
  </si>
  <si>
    <t>Independent Variable</t>
  </si>
  <si>
    <t>Black Font</t>
  </si>
  <si>
    <t>Dependent Variable</t>
  </si>
  <si>
    <t>Tabs:</t>
  </si>
  <si>
    <t>ExpData</t>
  </si>
  <si>
    <t>Stores the independent variables that are exported to the Python models.</t>
  </si>
  <si>
    <t>General</t>
  </si>
  <si>
    <t>Provides a qualitative description of each pathway.</t>
  </si>
  <si>
    <t>TEA</t>
  </si>
  <si>
    <t>Calcualtes the techno-economic metrics for each pathway.</t>
  </si>
  <si>
    <t>NPV Solver</t>
  </si>
  <si>
    <t>NPV calculations that are used to solve for minimum product selling prices (e.g., MFSP).</t>
  </si>
  <si>
    <t>NPV Baseline</t>
  </si>
  <si>
    <t>NPV calculations assuming baseline product prices.</t>
  </si>
  <si>
    <t>LCA</t>
  </si>
  <si>
    <t>Calculates the life-cycle assessment metrics for each pathway.</t>
  </si>
  <si>
    <t>LCI</t>
  </si>
  <si>
    <t>Contains the life-cycle inventory data.</t>
  </si>
  <si>
    <t>I_O</t>
  </si>
  <si>
    <t>Compiles all input and output flows for each process in each pathway and aggregates flows at the control volume level.</t>
  </si>
  <si>
    <t>Pathway Models</t>
  </si>
  <si>
    <t>The remaining tabs contain "level-three" modeling for each pathway.</t>
  </si>
  <si>
    <t>Parameter</t>
  </si>
  <si>
    <t>mode</t>
  </si>
  <si>
    <t>min</t>
  </si>
  <si>
    <t>max</t>
  </si>
  <si>
    <t>mu</t>
  </si>
  <si>
    <t>sigma</t>
  </si>
  <si>
    <t>Electricity Source</t>
  </si>
  <si>
    <t>Economic Parameters</t>
  </si>
  <si>
    <t>Corn</t>
  </si>
  <si>
    <t>Poplar</t>
  </si>
  <si>
    <t>Switchgrass</t>
  </si>
  <si>
    <t>Algae</t>
  </si>
  <si>
    <t>Baseline Algal Productivity (g/m2-d)</t>
  </si>
  <si>
    <t>Forestry Residue</t>
  </si>
  <si>
    <t>Carinata</t>
  </si>
  <si>
    <t>Guayule</t>
  </si>
  <si>
    <t>Macroalgae</t>
  </si>
  <si>
    <t>Hexane Extraction</t>
  </si>
  <si>
    <t>Hexane Used (kg hexane/kg feedstock)</t>
  </si>
  <si>
    <t>Hexane Loss (kg loss/kg used)</t>
  </si>
  <si>
    <t>AD</t>
  </si>
  <si>
    <t>HTL</t>
  </si>
  <si>
    <t>Pyrolysis</t>
  </si>
  <si>
    <t>Quads/yr</t>
  </si>
  <si>
    <t>EJ/yr</t>
  </si>
  <si>
    <t>MJ/yr</t>
  </si>
  <si>
    <t>gge/yr</t>
  </si>
  <si>
    <t>gal EtOH eq/yr</t>
  </si>
  <si>
    <t>Renewable Fuel Standards (2010)</t>
  </si>
  <si>
    <t>Corn Ethanol</t>
  </si>
  <si>
    <t>Cellulosic</t>
  </si>
  <si>
    <t>Biomass Diesel</t>
  </si>
  <si>
    <t>Other Avanced Fuels</t>
  </si>
  <si>
    <t>Total</t>
  </si>
  <si>
    <t>Renewable Fuel Standards (2020)</t>
  </si>
  <si>
    <t>EIA Annual Energy Outlook</t>
  </si>
  <si>
    <t>Transport Delivered Energy (2020)</t>
  </si>
  <si>
    <t>Transport Delivered Energy (2030)</t>
  </si>
  <si>
    <t>Transport Delivered Energy (2040)</t>
  </si>
  <si>
    <t>Transport Delivered Energy (2050)</t>
  </si>
  <si>
    <t>Case:</t>
  </si>
  <si>
    <t>Soy Biodiesel</t>
  </si>
  <si>
    <t>Soy Jet</t>
  </si>
  <si>
    <t>Corn Grain EtOH</t>
  </si>
  <si>
    <t>Corn Stover EtOH</t>
  </si>
  <si>
    <t>Corn Stover Pyrol Jet</t>
  </si>
  <si>
    <t>Wheat Grain EtOH</t>
  </si>
  <si>
    <t>Wheat Stover ?</t>
  </si>
  <si>
    <t>Alfalfa ?</t>
  </si>
  <si>
    <t>Forest Plantation FT</t>
  </si>
  <si>
    <t>Grass Hay FT</t>
  </si>
  <si>
    <t>Miscanthus FT</t>
  </si>
  <si>
    <t>Algae HEFA</t>
  </si>
  <si>
    <t>Algae HTL</t>
  </si>
  <si>
    <t>BETO++++</t>
  </si>
  <si>
    <t>Macroalage</t>
  </si>
  <si>
    <t>BETO+</t>
  </si>
  <si>
    <t>BETO++</t>
  </si>
  <si>
    <t>BETO+++</t>
  </si>
  <si>
    <t>Scale (ha)</t>
  </si>
  <si>
    <t>Primary Author</t>
  </si>
  <si>
    <t>Control Volume Flows</t>
  </si>
  <si>
    <t>Costs</t>
  </si>
  <si>
    <t>Baseline Revenue</t>
  </si>
  <si>
    <t>Baseline NPV Year 30 ($)</t>
  </si>
  <si>
    <t>Operating Capacity (d/yr)</t>
  </si>
  <si>
    <t>Discount Rate (-)</t>
  </si>
  <si>
    <t>Federal Corporate Tax Rate (-)</t>
  </si>
  <si>
    <t>State Corporate Tax Rate (-)</t>
  </si>
  <si>
    <t>Equity Share of Capital (-)</t>
  </si>
  <si>
    <t>Interest Rate (-)</t>
  </si>
  <si>
    <t>Loan Term (yr)</t>
  </si>
  <si>
    <t>Maintenance Rate (-)</t>
  </si>
  <si>
    <t>Insurance Rate (-)</t>
  </si>
  <si>
    <t>Depreciable Amount Rate (-)</t>
  </si>
  <si>
    <t>Tax Credit ($/yr)</t>
  </si>
  <si>
    <t>kg gasoline per GGE</t>
  </si>
  <si>
    <t>MJ per GGE</t>
  </si>
  <si>
    <t>Salvage Value ($)</t>
  </si>
  <si>
    <t>Depreciation Schedule</t>
  </si>
  <si>
    <t>MACRS %</t>
  </si>
  <si>
    <t>Depreciable Investment ($)</t>
  </si>
  <si>
    <t>Loan ($)</t>
  </si>
  <si>
    <t>Annual Loan Payment ($/yr)</t>
  </si>
  <si>
    <t>Down Payment ($)</t>
  </si>
  <si>
    <t>Insurance ($/yr)</t>
  </si>
  <si>
    <t>Maintenance ($/yr)</t>
  </si>
  <si>
    <t>OpEx ($/yr)</t>
  </si>
  <si>
    <t>SOLVER</t>
  </si>
  <si>
    <t>NPV</t>
  </si>
  <si>
    <t>Solver Revenue ($/yr)</t>
  </si>
  <si>
    <t>Liquid Transport Fuel Price ($/MJ)</t>
  </si>
  <si>
    <t>Liquid Transport Fuel Price ($/kg ge)</t>
  </si>
  <si>
    <t>Liquid Transport Fuel Price ($/gge)</t>
  </si>
  <si>
    <t>Solver Price</t>
  </si>
  <si>
    <t>$/Gal Biodiesel</t>
  </si>
  <si>
    <t>$/Gal Jet A</t>
  </si>
  <si>
    <t>$/Gal EtOH</t>
  </si>
  <si>
    <t>AltJet</t>
  </si>
  <si>
    <t>MJ/Gal Jet-A</t>
  </si>
  <si>
    <t>This Model</t>
  </si>
  <si>
    <t>Use for Scaling</t>
  </si>
  <si>
    <t>$/gge</t>
  </si>
  <si>
    <t>AltJet ($/Gal Jet-A)</t>
  </si>
  <si>
    <t>Difference</t>
  </si>
  <si>
    <t>Solver Revenue</t>
  </si>
  <si>
    <t>Year</t>
  </si>
  <si>
    <t>Cumulative Disc Cash Flow</t>
  </si>
  <si>
    <t>Depreciation</t>
  </si>
  <si>
    <t>Loan Payment</t>
  </si>
  <si>
    <t>Loan Interest</t>
  </si>
  <si>
    <t>Loan Principal</t>
  </si>
  <si>
    <t>Net Income</t>
  </si>
  <si>
    <t>Losses Forward</t>
  </si>
  <si>
    <t>Taxable Income</t>
  </si>
  <si>
    <t>Income Tax</t>
  </si>
  <si>
    <t>Cash Flow</t>
  </si>
  <si>
    <t>Discounted Cash Flow</t>
  </si>
  <si>
    <t>LCA Metrics</t>
  </si>
  <si>
    <t>Energy Allocation Pre-Use GHG (g CO2e/MJ)</t>
  </si>
  <si>
    <t>Energy Allocation Post-Use GHG (g CO2e/MJ)</t>
  </si>
  <si>
    <t>Mass Allocation Pre-Use GHG (g CO2e/kg)</t>
  </si>
  <si>
    <t>Mass Allocation Post-Use GHG (g CO2e/kg)</t>
  </si>
  <si>
    <t>Economic Allocation Pre-Use GHG (g CO2e/$ baseline rev)</t>
  </si>
  <si>
    <t>Economic Allocation Post-Use GHG (g CO2e/$ baseline rev)</t>
  </si>
  <si>
    <t>System Expansion Energy Allocation Pre-Use (g CO2e/MJ liq trans fuel)</t>
  </si>
  <si>
    <t>System Expansion Energy Allocation Post-Use (g CO2e/MJ liq trans fuel)</t>
  </si>
  <si>
    <t>Rolling Average Post-Use GHG (g CO2e/MJ)</t>
  </si>
  <si>
    <t>Combustion Emissions (g CO2e/yr)</t>
  </si>
  <si>
    <t>Co-Product End-Use Emissions (Digestion) (g CO2e/yr)</t>
  </si>
  <si>
    <t>ASSUMES ALL FEED PRODUCTS ARE 50% CARBON</t>
  </si>
  <si>
    <t>HHV Yield (MJ/yr):</t>
  </si>
  <si>
    <t>End Use Emissions (g/yr)</t>
  </si>
  <si>
    <t>Total (MJ/yr)</t>
  </si>
  <si>
    <t>Total (g/yr)</t>
  </si>
  <si>
    <t>Total Biomass Feedstock (t/yr)</t>
  </si>
  <si>
    <t>Total (g/MJ All)</t>
  </si>
  <si>
    <t>Fuel Yield (MJ/t)</t>
  </si>
  <si>
    <t>Min</t>
  </si>
  <si>
    <t>Us</t>
  </si>
  <si>
    <t>Max</t>
  </si>
  <si>
    <t>Source Count</t>
  </si>
  <si>
    <t>Running Average, (gCO2eq/MJ)</t>
  </si>
  <si>
    <t>Source</t>
  </si>
  <si>
    <t>Beal - Sustainability Assessment of Alternaitce Jet Fuel for the US Department of Defense</t>
  </si>
  <si>
    <t>Soy</t>
  </si>
  <si>
    <t>poplar</t>
  </si>
  <si>
    <t>switch</t>
  </si>
  <si>
    <t>Misc</t>
  </si>
  <si>
    <t>For res</t>
  </si>
  <si>
    <t>Zhao - Estimating induced land use change emissions for sustainable aviationbiofuel pathways, Zhao</t>
  </si>
  <si>
    <t>Stratton - Life Cycle Greenhouse Gas Emissions from Alternative Jet Fuels</t>
  </si>
  <si>
    <t>De Jong - Life Cycle Analysis of Greenhouse Gas Emissions From Renewable Jet Fuel Production</t>
  </si>
  <si>
    <t>Han - Life Cycle Analysis of Bio-Based Aviation Fuels</t>
  </si>
  <si>
    <t>Ganguly - 'Woods-to-Wake' Life Cycle Assessment of residual woody biomass based jet-fuel</t>
  </si>
  <si>
    <t>CORSIA Eligible Fuels - Life Cycle Assessment Methodology (Supporting Document) Annex 16 - "Carbon Offsetting and Reduction Scheme for Internationa; Aviation"</t>
  </si>
  <si>
    <t>Name_Units</t>
  </si>
  <si>
    <t>Key_String</t>
  </si>
  <si>
    <t>In_or_out</t>
  </si>
  <si>
    <t>Default_Unit</t>
  </si>
  <si>
    <t>HHV</t>
  </si>
  <si>
    <t>Energy_Impact (MJ/X)</t>
  </si>
  <si>
    <t>Cost ($/X)</t>
  </si>
  <si>
    <t>GHG_Impact (g CO2e/X)</t>
  </si>
  <si>
    <t>WDP</t>
  </si>
  <si>
    <t>Acidification</t>
  </si>
  <si>
    <t>Ecotoxicity</t>
  </si>
  <si>
    <t>Eutrophication</t>
  </si>
  <si>
    <t>HHC</t>
  </si>
  <si>
    <t>HHNC</t>
  </si>
  <si>
    <t>Ozone_Depletion</t>
  </si>
  <si>
    <t>Ozone_Formation</t>
  </si>
  <si>
    <t>Resource_Depletion</t>
  </si>
  <si>
    <t>Respiratory_Effects</t>
  </si>
  <si>
    <t>EcoInvent Title</t>
  </si>
  <si>
    <t>Land Cost ($)</t>
  </si>
  <si>
    <t>Land Cost</t>
  </si>
  <si>
    <t>Input</t>
  </si>
  <si>
    <t>dollars</t>
  </si>
  <si>
    <t>Capital Cost ($)</t>
  </si>
  <si>
    <t>Capital Cost</t>
  </si>
  <si>
    <t>Labor ($/yr)</t>
  </si>
  <si>
    <t>Labor</t>
  </si>
  <si>
    <t>dollars / year</t>
  </si>
  <si>
    <t>Arable Land (ha/yr)</t>
  </si>
  <si>
    <t>Arable Land</t>
  </si>
  <si>
    <t>hectare / year</t>
  </si>
  <si>
    <t>Marginal Land (ha/yr)</t>
  </si>
  <si>
    <t>Marginal Land</t>
  </si>
  <si>
    <t>Air (kg/yr)</t>
  </si>
  <si>
    <t>Air</t>
  </si>
  <si>
    <t>kilogram / year</t>
  </si>
  <si>
    <t>Alpha-Amylase (kg/yr)</t>
  </si>
  <si>
    <t>Alpha-Amylase</t>
  </si>
  <si>
    <t>Ammonia (kg/yr)</t>
  </si>
  <si>
    <t>Ammonia</t>
  </si>
  <si>
    <t>market for ammonia, anhydrous, liquid | ammonia, anhydrous, liquid | Cutoff, U - RoW</t>
  </si>
  <si>
    <t>Boiler Chemicals (kg/yr)</t>
  </si>
  <si>
    <t>Boiler Chemicals</t>
  </si>
  <si>
    <t>CO2, Atmospheric (kg/yr)</t>
  </si>
  <si>
    <t>CO2, Atmospheric</t>
  </si>
  <si>
    <t>CO2, Commercial (kg/yr)</t>
  </si>
  <si>
    <t>CO2, Commercial</t>
  </si>
  <si>
    <t>Cobalt (kg/yr)</t>
  </si>
  <si>
    <t>Cobalt</t>
  </si>
  <si>
    <t>Cooling Tower Chemicals (kg/yr)</t>
  </si>
  <si>
    <t>Cooling Tower Chemicals</t>
  </si>
  <si>
    <t>Corn Grain (kg/yr)</t>
  </si>
  <si>
    <t>Corn Grain</t>
  </si>
  <si>
    <t>market for maize grain | maize grain | Cutoff, U - RoW</t>
  </si>
  <si>
    <t>Corn Seed (kg/yr)</t>
  </si>
  <si>
    <t>Corn Seed</t>
  </si>
  <si>
    <t>market for maize seed, at farm | maize seed, at farm | Cutoff, U - GLO</t>
  </si>
  <si>
    <t>Corn Stover (kg/yr)</t>
  </si>
  <si>
    <t>Corn Stover</t>
  </si>
  <si>
    <t>market for maize silage | maize silage | Cutoff, U - RoW</t>
  </si>
  <si>
    <t>Corn Steep Liquor (kg/yr)</t>
  </si>
  <si>
    <t>Corn Steep Liquor</t>
  </si>
  <si>
    <t>Enzymes (kg/yr)</t>
  </si>
  <si>
    <t>Enzymes</t>
  </si>
  <si>
    <t>market for enzymes | enzymes | Cutoff, U - GLO</t>
  </si>
  <si>
    <t>EtOH Catalysts (kg/yr)</t>
  </si>
  <si>
    <t>EtOH Catalysts</t>
  </si>
  <si>
    <t>Forestry Residue (kg/yr)</t>
  </si>
  <si>
    <t>Forestry Seed (cuttings/yr)</t>
  </si>
  <si>
    <t>Forestry Seed</t>
  </si>
  <si>
    <t>cuttings/yr</t>
  </si>
  <si>
    <t>market for willow stem cutting, for planting | willow stem cutting, for planting | Cutoff, U - GLO</t>
  </si>
  <si>
    <t>FT Catalysts (kg/yr)</t>
  </si>
  <si>
    <t>FT Catalysts</t>
  </si>
  <si>
    <t>Glucoamylase (kg/yr)</t>
  </si>
  <si>
    <t>Glucoamylase</t>
  </si>
  <si>
    <t>Glucose (kg/yr)</t>
  </si>
  <si>
    <t>Glucose</t>
  </si>
  <si>
    <t>market for glucose | glucose | Cutoff, U - GLO</t>
  </si>
  <si>
    <t>Glyphosate (kg/yr)</t>
  </si>
  <si>
    <t>Glyphosate</t>
  </si>
  <si>
    <t>market for glyphosate | glyphosate | Cutoff, U - GLO</t>
  </si>
  <si>
    <t>Grass Seed (kg/yr)</t>
  </si>
  <si>
    <t>Grass Seed</t>
  </si>
  <si>
    <t>market for grass seed, organic, for sowing | grass seed, organic, for sowing | Cutoff, U - GLO</t>
  </si>
  <si>
    <t>Herbicide (kg/yr)</t>
  </si>
  <si>
    <t>Herbicide</t>
  </si>
  <si>
    <t>market for atrazine | atrazine | Cutoff, U - GLO</t>
  </si>
  <si>
    <t>Hexane (kg/yr)</t>
  </si>
  <si>
    <t>Hexane Loss</t>
  </si>
  <si>
    <t>market for hexane | hexane | Cutoff, U - GLO</t>
  </si>
  <si>
    <t>Insecticide (kg/yr)</t>
  </si>
  <si>
    <t>Insecticide</t>
  </si>
  <si>
    <t>Lime, Ag (kg/yr)</t>
  </si>
  <si>
    <t>Ag Lime</t>
  </si>
  <si>
    <t>lime to generic market for soil pH raising agent | soil pH raising agent, as CaCO3 | Cutoff, U - GLO</t>
  </si>
  <si>
    <t>Lime, Hydrated (kg/yr)</t>
  </si>
  <si>
    <t>Lime, Hydrated</t>
  </si>
  <si>
    <t>market for lime, hydrated, packed | lime, hydrated, packed | Cutoff, U - RoW</t>
  </si>
  <si>
    <t>Methanol (kg/yr)</t>
  </si>
  <si>
    <t>Methanol</t>
  </si>
  <si>
    <t>MSW (kg/yr)</t>
  </si>
  <si>
    <t>MSW</t>
  </si>
  <si>
    <t>market for municipal solid waste | municipal solid waste | Cutoff, U - RoW</t>
  </si>
  <si>
    <t>Nitrogen in Fertilizer (kg/yr)</t>
  </si>
  <si>
    <t>Nitrogen in Fertilizer</t>
  </si>
  <si>
    <t>urea ammonium nitrate production | nitrogen fertiliser, as N | Cutoff, U - RoW</t>
  </si>
  <si>
    <t>Phosphoric Acid (kg/yr)</t>
  </si>
  <si>
    <t>Phosphoric Acid</t>
  </si>
  <si>
    <t>market for phosphoric acid, fertiliser grade, without water, in 70% solution state | phosphoric acid, fertiliser grade, without water, in 70% solution state | Cutoff, U - RoW</t>
  </si>
  <si>
    <t>Phosphorus in Fertilizer (kg/yr)</t>
  </si>
  <si>
    <t>Phosphorus in Fertilizer</t>
  </si>
  <si>
    <t>market for inorganic phosphorus fertiliser, as P2O5 | inorganic phosphorus fertiliser, as P2O5 | Cutoff, U - US</t>
  </si>
  <si>
    <t>LDPE (kg/yr)</t>
  </si>
  <si>
    <t>LDPE</t>
  </si>
  <si>
    <t>market for packaging film, low density polyethylene | packaging film, low density polyethylene | Cutoff, U - GLO</t>
  </si>
  <si>
    <t>Potassium in Fertilizer (kg/yr)</t>
  </si>
  <si>
    <t>Potassium in Fertilizer</t>
  </si>
  <si>
    <t>nutrient supply from potassium nitrate | potassium fertiliser, as K2O | Cutoff, U - GLO</t>
  </si>
  <si>
    <t>Rhizome Plugs (kg/yr)</t>
  </si>
  <si>
    <t>Rhizome Plugs</t>
  </si>
  <si>
    <t>Sodium Hydroxide (kg/yr)</t>
  </si>
  <si>
    <t>Sodium Hydroxide</t>
  </si>
  <si>
    <t>market for sodium hydroxide, without water, in 50% solution state | sodium hydroxide, without water, in 50% solution state | Cutoff, U - GLO</t>
  </si>
  <si>
    <t>Soybean Seed (kg/yr)</t>
  </si>
  <si>
    <t>Soybean Seed</t>
  </si>
  <si>
    <t>market for soybean seed, for sowing | soybean seed, for sowing | Cutoff, U - GLO</t>
  </si>
  <si>
    <t>Steam (kg/yr)</t>
  </si>
  <si>
    <t>Steam</t>
  </si>
  <si>
    <t>market for steam, in chemical industry | steam, in chemical industry | Cutoff, U - RoW</t>
  </si>
  <si>
    <t>Sulfuric Acid (kg/yr)</t>
  </si>
  <si>
    <t>Sulfuric Acid</t>
  </si>
  <si>
    <t>market for sulfuric acid | sulfuric acid | Cutoff, U - RoW</t>
  </si>
  <si>
    <t>Urea (kg/yr)</t>
  </si>
  <si>
    <t>Urea</t>
  </si>
  <si>
    <t>market for urea | urea | Cutoff, U - RoW</t>
  </si>
  <si>
    <t>Water, Process (kg/yr)</t>
  </si>
  <si>
    <t>Water</t>
  </si>
  <si>
    <t>market for water, decarbonised | water, decarbonised | Cutoff, U - US</t>
  </si>
  <si>
    <t>Water, Irrigation, Blue? (m3/yr)</t>
  </si>
  <si>
    <t>Water, Irrigation, Blue</t>
  </si>
  <si>
    <t>Water, Rain, Blue? (m3/yr)</t>
  </si>
  <si>
    <t>Water, Rain, Blue</t>
  </si>
  <si>
    <t>meter ** 3 / year</t>
  </si>
  <si>
    <t>Water, Saline (m3/yr)</t>
  </si>
  <si>
    <t>Water, Saline</t>
  </si>
  <si>
    <t>Woody Biomass (kg/yr)</t>
  </si>
  <si>
    <t>Woody Biomass</t>
  </si>
  <si>
    <t>WOG, raw (kg/yr)</t>
  </si>
  <si>
    <t>WOG, raw</t>
  </si>
  <si>
    <t>Yeast (kg/yr)</t>
  </si>
  <si>
    <t>Yeast</t>
  </si>
  <si>
    <t>ethanol production from whey | fodder yeast | Cutoff, U - RoW</t>
  </si>
  <si>
    <t>Diesel (kg/yr)</t>
  </si>
  <si>
    <t>Diesel</t>
  </si>
  <si>
    <t>market for diesel, low-sulfur | diesel, low-sulfur | Cutoff, U-RoW</t>
  </si>
  <si>
    <t>Electricity, Grid (MJ/yr)</t>
  </si>
  <si>
    <t>Electricity, Grid</t>
  </si>
  <si>
    <t>megajoule / year</t>
  </si>
  <si>
    <t>electricity, high voltage, production mix | electricity, high voltage | Cutoff, U - MRO, US only</t>
  </si>
  <si>
    <t>Electricity, PV Solar (MJ/yr)</t>
  </si>
  <si>
    <t>Electricity, PV Solar</t>
  </si>
  <si>
    <t>Gasoline (kg/yr)</t>
  </si>
  <si>
    <t>Gasoline</t>
  </si>
  <si>
    <t>LNG (kg/yr)</t>
  </si>
  <si>
    <t>LNG</t>
  </si>
  <si>
    <t>heat production, natural gas, at boiler modulating &gt;100kW | heat, district or industrial, natural gas | Cutoff, U - RoW</t>
  </si>
  <si>
    <t>LPG (kg/yr)</t>
  </si>
  <si>
    <t>LPG</t>
  </si>
  <si>
    <t>Heat (MJ/yr)</t>
  </si>
  <si>
    <t>Heat</t>
  </si>
  <si>
    <t>Hydrogen (kg/yr)</t>
  </si>
  <si>
    <t>Hydrogen</t>
  </si>
  <si>
    <t>hydrogen cracking, APME | hydrogen, liquid | Cutoff, U - RoW</t>
  </si>
  <si>
    <t>Natural Gas (kg/yr)</t>
  </si>
  <si>
    <t>Natural Gas</t>
  </si>
  <si>
    <t>Propane, Input (kg/yr)</t>
  </si>
  <si>
    <t>Propane, Input</t>
  </si>
  <si>
    <t>CH4 Emissions (kg/yr)</t>
  </si>
  <si>
    <t>CH4 Emissions</t>
  </si>
  <si>
    <t>Output</t>
  </si>
  <si>
    <t>CO2 Emissions (kg/yr)</t>
  </si>
  <si>
    <t>CO2 Emissions</t>
  </si>
  <si>
    <t>CO Emissions (kg/yr)</t>
  </si>
  <si>
    <t>CO Emissions</t>
  </si>
  <si>
    <t>LUC Emissions (kg CO2e/yr)</t>
  </si>
  <si>
    <t>LUC Emissions</t>
  </si>
  <si>
    <t>N2O Emissions (kg/yr)</t>
  </si>
  <si>
    <t>N2O Emissions</t>
  </si>
  <si>
    <t>NOx Emissions (kg/yr)</t>
  </si>
  <si>
    <t>NOx Emissions</t>
  </si>
  <si>
    <t>Algal Biomass, Whole (kg/yr)</t>
  </si>
  <si>
    <t>Algal Biomass, Whole</t>
  </si>
  <si>
    <t>Algal Biomass, LEA Meal (kg/yr)</t>
  </si>
  <si>
    <t>Algal Biomass, LEA Meal</t>
  </si>
  <si>
    <t>Algal Oil (kg/yr)</t>
  </si>
  <si>
    <t>Algal Oil</t>
  </si>
  <si>
    <t>Biochar (kg/yr)</t>
  </si>
  <si>
    <t>Biochar</t>
  </si>
  <si>
    <t>Biocrude (kg/yr)</t>
  </si>
  <si>
    <t>Biocrude</t>
  </si>
  <si>
    <t>Corn Stover, Collected (kg/yr)</t>
  </si>
  <si>
    <t>Corn Stover, Collected</t>
  </si>
  <si>
    <t>Corn Stover, Left (kg/yr)</t>
  </si>
  <si>
    <t>Corn Stover, Left</t>
  </si>
  <si>
    <t>DDGS (kg/yr)</t>
  </si>
  <si>
    <t>DDGS</t>
  </si>
  <si>
    <t>Glycerin (kg/yr)</t>
  </si>
  <si>
    <t>Glycerin</t>
  </si>
  <si>
    <t>MSW Co-Products (kg/yr)</t>
  </si>
  <si>
    <t>MSW Co-Products</t>
  </si>
  <si>
    <t>Nitrogen Gas (kg/yr)</t>
  </si>
  <si>
    <t>Nitrogen Gas</t>
  </si>
  <si>
    <t>Refused Derived Fuel (kg/yr)</t>
  </si>
  <si>
    <t>Refused Derived Fuel</t>
  </si>
  <si>
    <t>Slag (kg/yr)</t>
  </si>
  <si>
    <t>Slag</t>
  </si>
  <si>
    <t>Soybean Meal (kg/yr)</t>
  </si>
  <si>
    <t>Soybean Meal</t>
  </si>
  <si>
    <t>Soybean Oil (kg/yr)</t>
  </si>
  <si>
    <t>Soybean Oil</t>
  </si>
  <si>
    <t>Soybeans (kg/yr)</t>
  </si>
  <si>
    <t>Soybeans</t>
  </si>
  <si>
    <t>Syncrude (kg/yr)</t>
  </si>
  <si>
    <t>Syncrude</t>
  </si>
  <si>
    <t>Wastewater, Gasification (kg/yr)</t>
  </si>
  <si>
    <t>Wastewater, Gasification</t>
  </si>
  <si>
    <t>Water, Output (kg/yr)</t>
  </si>
  <si>
    <t>WDGS (kg/yr)</t>
  </si>
  <si>
    <t>WDGS</t>
  </si>
  <si>
    <t>WOG, Delivered (kg/yr)</t>
  </si>
  <si>
    <t>WOG, Delivered</t>
  </si>
  <si>
    <t>Biodiesel, Produced (kg/yr)</t>
  </si>
  <si>
    <t>Biodiesel, Produced</t>
  </si>
  <si>
    <t>Diesel, Produced (kg/yr)</t>
  </si>
  <si>
    <t>Diesel, Produced</t>
  </si>
  <si>
    <t>Electricity, Generated (MJ/yr)</t>
  </si>
  <si>
    <t>Electricity, Generation</t>
  </si>
  <si>
    <t>Ethanol (kg/yr)</t>
  </si>
  <si>
    <t>Ethanol</t>
  </si>
  <si>
    <t>Gasoline, Produced (kg/yr)</t>
  </si>
  <si>
    <t>Gasoline, Produced</t>
  </si>
  <si>
    <t>Hydrogen, Produced (kg/yr)</t>
  </si>
  <si>
    <t>Hydrogen, Produced</t>
  </si>
  <si>
    <t>Jet A-1 (kg/yr)</t>
  </si>
  <si>
    <t>Jet A-1</t>
  </si>
  <si>
    <t>Jet-A (kg/yr)</t>
  </si>
  <si>
    <t>Jet-A</t>
  </si>
  <si>
    <t>JP-5 (kg/yr)</t>
  </si>
  <si>
    <t>JP-5</t>
  </si>
  <si>
    <t>JP-8 (kg/yr)</t>
  </si>
  <si>
    <t>JP-8</t>
  </si>
  <si>
    <t>LPG, Produced (kg/yr)</t>
  </si>
  <si>
    <t>LPG, Produced</t>
  </si>
  <si>
    <t>Naptha (kg/yr)</t>
  </si>
  <si>
    <t>Naptha</t>
  </si>
  <si>
    <t>Propane, Produced (kg/yr)</t>
  </si>
  <si>
    <t>Propane, Produced</t>
  </si>
  <si>
    <t>substance_id</t>
  </si>
  <si>
    <t>ag_lime</t>
  </si>
  <si>
    <t>air</t>
  </si>
  <si>
    <t>algal_biomass_lea_meal</t>
  </si>
  <si>
    <t>algal_biomass_whole</t>
  </si>
  <si>
    <t>algal_oil</t>
  </si>
  <si>
    <t>alpha-amylase</t>
  </si>
  <si>
    <t>ammonia</t>
  </si>
  <si>
    <t>Ammonium Sulfate</t>
  </si>
  <si>
    <t>ammonium_sulfate</t>
  </si>
  <si>
    <t>arable_land</t>
  </si>
  <si>
    <t>biochar</t>
  </si>
  <si>
    <t>biocrude</t>
  </si>
  <si>
    <t>biodiesel_produced</t>
  </si>
  <si>
    <t>boiler_chemicals</t>
  </si>
  <si>
    <t>Calcium Chloride</t>
  </si>
  <si>
    <t>calcium_chloride</t>
  </si>
  <si>
    <t>capital_cost</t>
  </si>
  <si>
    <t>ch4_emissions</t>
  </si>
  <si>
    <t>co_emissions</t>
  </si>
  <si>
    <t>co2_emissions</t>
  </si>
  <si>
    <t>CO2 Released from Algae Ponds</t>
  </si>
  <si>
    <t>co2_from_algae_ponds</t>
  </si>
  <si>
    <t>co2_atmospheric</t>
  </si>
  <si>
    <t>co2_commercial</t>
  </si>
  <si>
    <t>cobalt</t>
  </si>
  <si>
    <t>Corn Beer</t>
  </si>
  <si>
    <t>corn_beer</t>
  </si>
  <si>
    <t>corn_grain</t>
  </si>
  <si>
    <t>Corn Oil</t>
  </si>
  <si>
    <t>corn_oil</t>
  </si>
  <si>
    <t>corn_seed</t>
  </si>
  <si>
    <t>corn_steep_liquor</t>
  </si>
  <si>
    <t>corn_stover</t>
  </si>
  <si>
    <t>corn_stover_collected</t>
  </si>
  <si>
    <t>corn_stover_left</t>
  </si>
  <si>
    <t>cooling_tower_chemicals</t>
  </si>
  <si>
    <t>ddgs</t>
  </si>
  <si>
    <t>Diammonium Phosphate</t>
  </si>
  <si>
    <t>diammonium_phosphate</t>
  </si>
  <si>
    <t>diesel</t>
  </si>
  <si>
    <t>diesel_produced</t>
  </si>
  <si>
    <t>electricity_generated</t>
  </si>
  <si>
    <t>electricity_grid</t>
  </si>
  <si>
    <t>electricity_pv</t>
  </si>
  <si>
    <t>enzymes</t>
  </si>
  <si>
    <t>ethanol</t>
  </si>
  <si>
    <t>etoh_catalysts</t>
  </si>
  <si>
    <t>Fertilizer N2O</t>
  </si>
  <si>
    <t>fertilizer_n2o</t>
  </si>
  <si>
    <t>forestry_residue</t>
  </si>
  <si>
    <t>forestry_seed</t>
  </si>
  <si>
    <t>ft_catalysts</t>
  </si>
  <si>
    <t>gasoline</t>
  </si>
  <si>
    <t>gasoline_produced</t>
  </si>
  <si>
    <t>glucoamylase</t>
  </si>
  <si>
    <t>glucose</t>
  </si>
  <si>
    <t>glycerin</t>
  </si>
  <si>
    <t>glyphosate</t>
  </si>
  <si>
    <t>grass_seed</t>
  </si>
  <si>
    <t>heat</t>
  </si>
  <si>
    <t>herbicide</t>
  </si>
  <si>
    <t>hexane_loss</t>
  </si>
  <si>
    <t>hydrogen</t>
  </si>
  <si>
    <t>hydrogen_produced</t>
  </si>
  <si>
    <t>insecticide</t>
  </si>
  <si>
    <t>jet_a-1</t>
  </si>
  <si>
    <t>jet_a</t>
  </si>
  <si>
    <t>jp5</t>
  </si>
  <si>
    <t>jp8</t>
  </si>
  <si>
    <t>labor</t>
  </si>
  <si>
    <t>Land Area</t>
  </si>
  <si>
    <t>land_area</t>
  </si>
  <si>
    <t>land_cost</t>
  </si>
  <si>
    <t>lime_hydrated</t>
  </si>
  <si>
    <t>lng</t>
  </si>
  <si>
    <t>lpg</t>
  </si>
  <si>
    <t>lpg_produced</t>
  </si>
  <si>
    <t>luc_emissions</t>
  </si>
  <si>
    <t>marginal_land</t>
  </si>
  <si>
    <t>methanol</t>
  </si>
  <si>
    <t>Miscanthus</t>
  </si>
  <si>
    <t>miscanthus</t>
  </si>
  <si>
    <t>msw</t>
  </si>
  <si>
    <t>msw_co-products</t>
  </si>
  <si>
    <t>n2o_emissions</t>
  </si>
  <si>
    <t>naptha</t>
  </si>
  <si>
    <t>natural_gas</t>
  </si>
  <si>
    <t>nitrogen_gas</t>
  </si>
  <si>
    <t>nitrogen_in_fertilizer</t>
  </si>
  <si>
    <t>nox_emissions</t>
  </si>
  <si>
    <t>phosphoric_acid</t>
  </si>
  <si>
    <t>phosphorus_in_fertilizer</t>
  </si>
  <si>
    <t>Plastic</t>
  </si>
  <si>
    <t>plastic</t>
  </si>
  <si>
    <t>potassium_in_fertilizer</t>
  </si>
  <si>
    <t>propane_input</t>
  </si>
  <si>
    <t>propane_produced</t>
  </si>
  <si>
    <t>Rain Water (Blue Water)</t>
  </si>
  <si>
    <t>rain_water_blue_water</t>
  </si>
  <si>
    <t>refused_derived_fuel</t>
  </si>
  <si>
    <t>rhizome_plugs</t>
  </si>
  <si>
    <t>slag</t>
  </si>
  <si>
    <t>sodium_hydroxide</t>
  </si>
  <si>
    <t>soybean_meal</t>
  </si>
  <si>
    <t>soybean_oil</t>
  </si>
  <si>
    <t>soybean_seed</t>
  </si>
  <si>
    <t>soybeans</t>
  </si>
  <si>
    <t>steam</t>
  </si>
  <si>
    <t>Sulfur Dioxide</t>
  </si>
  <si>
    <t>sulfur_dioxide</t>
  </si>
  <si>
    <t>sulfuric_acid</t>
  </si>
  <si>
    <t>syncrude</t>
  </si>
  <si>
    <t>urea</t>
  </si>
  <si>
    <t>Wastewater</t>
  </si>
  <si>
    <t>wastewater</t>
  </si>
  <si>
    <t>wastewater_gasification</t>
  </si>
  <si>
    <t>water_output</t>
  </si>
  <si>
    <t>water_process</t>
  </si>
  <si>
    <t>water_rain_blue</t>
  </si>
  <si>
    <t>water_saline</t>
  </si>
  <si>
    <t>wdgs</t>
  </si>
  <si>
    <t>wog_delivered</t>
  </si>
  <si>
    <t>wog_raw</t>
  </si>
  <si>
    <t>woody_biomass</t>
  </si>
  <si>
    <t>yeast</t>
  </si>
  <si>
    <t>FIPS</t>
  </si>
  <si>
    <t>State</t>
  </si>
  <si>
    <t>County</t>
  </si>
  <si>
    <t>Longitude Centroid</t>
  </si>
  <si>
    <t>Latitude Centroid</t>
  </si>
  <si>
    <t>Actual Areal Yield, Unified Units (t/ha/yr in each county)</t>
  </si>
  <si>
    <t>CHECK FIPS</t>
  </si>
  <si>
    <t>Harvested Area, Unified Units (ha/county/yr in each county)</t>
  </si>
  <si>
    <t>Biofuel Fraction - Portion of Biomass Used for Biofuel (tonnes used/tonnes total)</t>
  </si>
  <si>
    <t>Biomass Yield for Biofuels, Unified Units (t/county/year)</t>
  </si>
  <si>
    <t>Fuel Yield Fraction - (tonnes fuel/tonnes biomass used)</t>
  </si>
  <si>
    <t>Total Fuel Yield (MJ liq trans fuel/county/yr)</t>
  </si>
  <si>
    <t>AL</t>
  </si>
  <si>
    <t>Autauga County</t>
  </si>
  <si>
    <t>USDA 2017 Census</t>
  </si>
  <si>
    <t>Baldwin County</t>
  </si>
  <si>
    <t>Add Switchgrass?</t>
  </si>
  <si>
    <t>Corn Ethanol Production</t>
  </si>
  <si>
    <t>Barbour County</t>
  </si>
  <si>
    <t>Bibb County</t>
  </si>
  <si>
    <t>Gallons/yr</t>
  </si>
  <si>
    <t>Blount County</t>
  </si>
  <si>
    <t>Bullock County</t>
  </si>
  <si>
    <t xml:space="preserve">Soy Biodiesel Production </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</si>
  <si>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</si>
  <si>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</si>
  <si>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</si>
  <si>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</si>
  <si>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</si>
  <si>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</si>
  <si>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</si>
  <si>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</si>
  <si>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</si>
  <si>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</si>
  <si>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</si>
  <si>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</si>
  <si>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</si>
  <si>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</si>
  <si>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</si>
  <si>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</si>
  <si>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</si>
  <si>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</si>
  <si>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</si>
  <si>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</si>
  <si>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</si>
  <si>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</si>
  <si>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</si>
  <si>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</si>
  <si>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</si>
  <si>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</si>
  <si>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</si>
  <si>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</si>
  <si>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</si>
  <si>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</si>
  <si>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</si>
  <si>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</si>
  <si>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</si>
  <si>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</si>
  <si>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</si>
  <si>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</si>
  <si>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</si>
  <si>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</si>
  <si>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</si>
  <si>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</si>
  <si>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</si>
  <si>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</si>
  <si>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</si>
  <si>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</si>
  <si>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</si>
  <si>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</si>
  <si>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</si>
  <si>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</si>
  <si>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</si>
  <si>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</si>
  <si>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</si>
  <si>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</si>
  <si>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</si>
  <si>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</si>
  <si>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</si>
  <si>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</si>
  <si>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</si>
  <si>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</si>
  <si>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</si>
  <si>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</si>
  <si>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</si>
  <si>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AZ</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</si>
  <si>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</si>
  <si>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</si>
  <si>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</si>
  <si>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</si>
  <si>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</si>
  <si>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</si>
  <si>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</si>
  <si>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</si>
  <si>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</si>
  <si>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</si>
  <si>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</si>
  <si>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</si>
  <si>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</si>
  <si>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</si>
  <si>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</si>
  <si>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</si>
  <si>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</si>
  <si>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</si>
  <si>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</si>
  <si>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</si>
  <si>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</si>
  <si>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</si>
  <si>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</si>
  <si>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</si>
  <si>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</si>
  <si>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</si>
  <si>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</si>
  <si>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</si>
  <si>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</si>
  <si>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</si>
  <si>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</si>
  <si>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</si>
  <si>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</si>
  <si>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</si>
  <si>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</si>
  <si>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</si>
  <si>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</si>
  <si>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</si>
  <si>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</si>
  <si>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</si>
  <si>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</si>
  <si>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</si>
  <si>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</si>
  <si>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</si>
  <si>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</si>
  <si>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</si>
  <si>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</si>
  <si>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</si>
  <si>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</si>
  <si>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</si>
  <si>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</si>
  <si>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</si>
  <si>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</si>
  <si>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</si>
  <si>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</si>
  <si>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</si>
  <si>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</si>
  <si>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</si>
  <si>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</si>
  <si>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</si>
  <si>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</si>
  <si>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</si>
  <si>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</si>
  <si>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</si>
  <si>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</si>
  <si>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</si>
  <si>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</si>
  <si>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</si>
  <si>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</si>
  <si>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</si>
  <si>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</si>
  <si>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</si>
  <si>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</si>
  <si>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</si>
  <si>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</si>
  <si>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</si>
  <si>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</si>
  <si>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</si>
  <si>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</si>
  <si>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</si>
  <si>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</si>
  <si>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</si>
  <si>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</si>
  <si>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</si>
  <si>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</si>
  <si>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</si>
  <si>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</si>
  <si>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</si>
  <si>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</si>
  <si>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</si>
  <si>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</si>
  <si>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</si>
  <si>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</si>
  <si>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</si>
  <si>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</si>
  <si>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</si>
  <si>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</si>
  <si>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</si>
  <si>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</si>
  <si>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</si>
  <si>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</si>
  <si>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</si>
  <si>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</si>
  <si>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</si>
  <si>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</si>
  <si>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</si>
  <si>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</si>
  <si>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</si>
  <si>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</si>
  <si>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</si>
  <si>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</si>
  <si>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</si>
  <si>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</si>
  <si>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</si>
  <si>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</si>
  <si>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</si>
  <si>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</si>
  <si>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</si>
  <si>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</si>
  <si>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</si>
  <si>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</si>
  <si>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</si>
  <si>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</si>
  <si>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</si>
  <si>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</si>
  <si>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</si>
  <si>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</si>
  <si>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</si>
  <si>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</si>
  <si>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</si>
  <si>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</si>
  <si>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</si>
  <si>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</si>
  <si>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</si>
  <si>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</si>
  <si>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</si>
  <si>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</si>
  <si>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</si>
  <si>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</si>
  <si>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</si>
  <si>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</si>
  <si>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</si>
  <si>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</si>
  <si>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</si>
  <si>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</si>
  <si>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</si>
  <si>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</si>
  <si>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</si>
  <si>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</si>
  <si>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</si>
  <si>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</si>
  <si>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</si>
  <si>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</si>
  <si>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</si>
  <si>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</si>
  <si>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</si>
  <si>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</si>
  <si>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</si>
  <si>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</si>
  <si>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</si>
  <si>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</si>
  <si>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</si>
  <si>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</si>
  <si>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</si>
  <si>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</si>
  <si>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</si>
  <si>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</si>
  <si>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</si>
  <si>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</si>
  <si>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</si>
  <si>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</si>
  <si>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</si>
  <si>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</si>
  <si>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</si>
  <si>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</si>
  <si>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</si>
  <si>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</si>
  <si>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</si>
  <si>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</si>
  <si>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</si>
  <si>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</si>
  <si>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</si>
  <si>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</si>
  <si>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</si>
  <si>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</si>
  <si>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</si>
  <si>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</si>
  <si>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Fairfield County</t>
  </si>
  <si>
    <t>Hartford County</t>
  </si>
  <si>
    <t>Litchfield County</t>
  </si>
  <si>
    <t>Middlesex County</t>
  </si>
  <si>
    <t>New Haven County</t>
  </si>
  <si>
    <t>New London County</t>
  </si>
  <si>
    <t>Tolland County</t>
  </si>
  <si>
    <t>Windham County</t>
  </si>
  <si>
    <t>DE</t>
  </si>
  <si>
    <t>Kent County</t>
  </si>
  <si>
    <t>New Castle County</t>
  </si>
  <si>
    <t>Sussex County</t>
  </si>
  <si>
    <t>DC</t>
  </si>
  <si>
    <t>District of Columbia</t>
  </si>
  <si>
    <t>FL</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</si>
  <si>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</si>
  <si>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</si>
  <si>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</si>
  <si>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</si>
  <si>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</si>
  <si>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</si>
  <si>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</si>
  <si>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</si>
  <si>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</si>
  <si>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</si>
  <si>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</si>
  <si>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</si>
  <si>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</si>
  <si>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</si>
  <si>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</si>
  <si>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</si>
  <si>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</si>
  <si>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</si>
  <si>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</si>
  <si>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</si>
  <si>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</si>
  <si>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</si>
  <si>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</si>
  <si>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</si>
  <si>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</si>
  <si>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</si>
  <si>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</si>
  <si>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</si>
  <si>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</si>
  <si>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</si>
  <si>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</si>
  <si>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</si>
  <si>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</si>
  <si>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</si>
  <si>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</si>
  <si>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</si>
  <si>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</si>
  <si>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</si>
  <si>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</si>
  <si>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</si>
  <si>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</si>
  <si>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</si>
  <si>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</si>
  <si>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</si>
  <si>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</si>
  <si>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</si>
  <si>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</si>
  <si>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</si>
  <si>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</si>
  <si>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</si>
  <si>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</si>
  <si>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</si>
  <si>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</si>
  <si>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</si>
  <si>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</si>
  <si>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</si>
  <si>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</si>
  <si>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</si>
  <si>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</si>
  <si>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</si>
  <si>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</si>
  <si>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</si>
  <si>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</si>
  <si>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</si>
  <si>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</si>
  <si>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</si>
  <si>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</si>
  <si>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</si>
  <si>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</si>
  <si>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</si>
  <si>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</si>
  <si>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</si>
  <si>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</si>
  <si>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</si>
  <si>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</si>
  <si>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</si>
  <si>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</si>
  <si>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</si>
  <si>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</si>
  <si>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</si>
  <si>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</si>
  <si>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</si>
  <si>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</si>
  <si>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</si>
  <si>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</si>
  <si>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</si>
  <si>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</si>
  <si>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</si>
  <si>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</si>
  <si>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</si>
  <si>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</si>
  <si>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</si>
  <si>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</si>
  <si>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</si>
  <si>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</si>
  <si>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</si>
  <si>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</si>
  <si>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</si>
  <si>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</si>
  <si>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</si>
  <si>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</si>
  <si>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</si>
  <si>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</si>
  <si>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</si>
  <si>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</si>
  <si>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</si>
  <si>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</si>
  <si>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</si>
  <si>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</si>
  <si>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</si>
  <si>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</si>
  <si>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</si>
  <si>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</si>
  <si>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</si>
  <si>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</si>
  <si>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</si>
  <si>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</si>
  <si>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</si>
  <si>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</si>
  <si>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</si>
  <si>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</si>
  <si>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</si>
  <si>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</si>
  <si>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</si>
  <si>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</si>
  <si>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</si>
  <si>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</si>
  <si>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</si>
  <si>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</si>
  <si>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</si>
  <si>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</si>
  <si>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</si>
  <si>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</si>
  <si>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</si>
  <si>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</si>
  <si>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</si>
  <si>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</si>
  <si>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</si>
  <si>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</si>
  <si>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</si>
  <si>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</si>
  <si>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</si>
  <si>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</si>
  <si>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</si>
  <si>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</si>
  <si>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</si>
  <si>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</si>
  <si>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</si>
  <si>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</si>
  <si>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</si>
  <si>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</si>
  <si>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</si>
  <si>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</si>
  <si>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</si>
  <si>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</si>
  <si>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</si>
  <si>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</si>
  <si>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</si>
  <si>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</si>
  <si>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 County</t>
  </si>
  <si>
    <t>Honolulu County</t>
  </si>
  <si>
    <t>Kalawao County</t>
  </si>
  <si>
    <t>Kauai County</t>
  </si>
  <si>
    <t>Wailuku County</t>
  </si>
  <si>
    <t>ID</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</si>
  <si>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</si>
  <si>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</si>
  <si>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</si>
  <si>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</si>
  <si>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</si>
  <si>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</si>
  <si>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</si>
  <si>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</si>
  <si>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</si>
  <si>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</si>
  <si>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</si>
  <si>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</si>
  <si>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</si>
  <si>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</si>
  <si>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</si>
  <si>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</si>
  <si>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</si>
  <si>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</si>
  <si>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</si>
  <si>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</si>
  <si>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</si>
  <si>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</si>
  <si>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</si>
  <si>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</si>
  <si>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</si>
  <si>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</si>
  <si>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</si>
  <si>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</si>
  <si>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</si>
  <si>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</si>
  <si>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</si>
  <si>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</si>
  <si>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</si>
  <si>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</si>
  <si>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</si>
  <si>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</si>
  <si>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</si>
  <si>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</si>
  <si>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</si>
  <si>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</si>
  <si>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</si>
  <si>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</si>
  <si>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</si>
  <si>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</si>
  <si>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</si>
  <si>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</si>
  <si>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</si>
  <si>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</si>
  <si>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</si>
  <si>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</si>
  <si>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</si>
  <si>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</si>
  <si>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</si>
  <si>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</si>
  <si>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</si>
  <si>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</si>
  <si>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</si>
  <si>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</si>
  <si>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</si>
  <si>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</si>
  <si>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</si>
  <si>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</si>
  <si>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</si>
  <si>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</si>
  <si>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</si>
  <si>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</si>
  <si>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</si>
  <si>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</si>
  <si>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</si>
  <si>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</si>
  <si>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</si>
  <si>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</si>
  <si>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</si>
  <si>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</si>
  <si>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</si>
  <si>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</si>
  <si>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</si>
  <si>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</si>
  <si>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</si>
  <si>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</si>
  <si>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</si>
  <si>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</si>
  <si>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</si>
  <si>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</si>
  <si>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</si>
  <si>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</si>
  <si>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</si>
  <si>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</si>
  <si>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</si>
  <si>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</si>
  <si>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</si>
  <si>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</si>
  <si>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</si>
  <si>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</si>
  <si>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</si>
  <si>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</si>
  <si>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</si>
  <si>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</si>
  <si>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</si>
  <si>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</si>
  <si>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</si>
  <si>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</si>
  <si>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</si>
  <si>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</si>
  <si>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</si>
  <si>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</si>
  <si>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</si>
  <si>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</si>
  <si>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</si>
  <si>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</si>
  <si>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</si>
  <si>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</si>
  <si>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</si>
  <si>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</si>
  <si>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</si>
  <si>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</si>
  <si>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</si>
  <si>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</si>
  <si>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</si>
  <si>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</si>
  <si>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</si>
  <si>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</si>
  <si>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</si>
  <si>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</si>
  <si>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</si>
  <si>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</si>
  <si>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</si>
  <si>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</si>
  <si>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</si>
  <si>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</si>
  <si>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</si>
  <si>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</si>
  <si>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</si>
  <si>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</si>
  <si>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</si>
  <si>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</si>
  <si>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</si>
  <si>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</si>
  <si>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</si>
  <si>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</si>
  <si>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</si>
  <si>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</si>
  <si>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</si>
  <si>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</si>
  <si>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</si>
  <si>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</si>
  <si>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</si>
  <si>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</si>
  <si>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</si>
  <si>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</si>
  <si>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</si>
  <si>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</si>
  <si>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</si>
  <si>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</si>
  <si>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</si>
  <si>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</si>
  <si>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</si>
  <si>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</si>
  <si>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</si>
  <si>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</si>
  <si>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</si>
  <si>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</si>
  <si>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</si>
  <si>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</si>
  <si>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</si>
  <si>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</si>
  <si>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</si>
  <si>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</si>
  <si>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</si>
  <si>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</si>
  <si>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</si>
  <si>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</si>
  <si>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</si>
  <si>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</si>
  <si>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</si>
  <si>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</si>
  <si>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</si>
  <si>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</si>
  <si>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</si>
  <si>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</si>
  <si>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</si>
  <si>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</si>
  <si>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</si>
  <si>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</si>
  <si>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</si>
  <si>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</si>
  <si>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</si>
  <si>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</si>
  <si>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</si>
  <si>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</si>
  <si>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</si>
  <si>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</si>
  <si>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</si>
  <si>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</si>
  <si>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</si>
  <si>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</si>
  <si>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</si>
  <si>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</si>
  <si>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</si>
  <si>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</si>
  <si>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</si>
  <si>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</si>
  <si>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</si>
  <si>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</si>
  <si>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</si>
  <si>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</si>
  <si>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</si>
  <si>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</si>
  <si>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</si>
  <si>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</si>
  <si>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</si>
  <si>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</si>
  <si>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</si>
  <si>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</si>
  <si>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</si>
  <si>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</si>
  <si>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</si>
  <si>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</si>
  <si>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</si>
  <si>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</si>
  <si>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</si>
  <si>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</si>
  <si>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</si>
  <si>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</si>
  <si>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</si>
  <si>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</si>
  <si>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</si>
  <si>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</si>
  <si>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</si>
  <si>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</si>
  <si>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</si>
  <si>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</si>
  <si>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</si>
  <si>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</si>
  <si>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</si>
  <si>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</si>
  <si>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</si>
  <si>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</si>
  <si>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</si>
  <si>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</si>
  <si>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</si>
  <si>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</si>
  <si>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</si>
  <si>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</si>
  <si>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</si>
  <si>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</si>
  <si>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</si>
  <si>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</si>
  <si>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</si>
  <si>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</si>
  <si>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</si>
  <si>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</si>
  <si>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</si>
  <si>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</si>
  <si>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</si>
  <si>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</si>
  <si>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</si>
  <si>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</si>
  <si>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</si>
  <si>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</si>
  <si>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</si>
  <si>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</si>
  <si>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</si>
  <si>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</si>
  <si>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</si>
  <si>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</si>
  <si>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</si>
  <si>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</si>
  <si>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</si>
  <si>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</si>
  <si>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</si>
  <si>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</si>
  <si>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</si>
  <si>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</si>
  <si>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</si>
  <si>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</si>
  <si>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</si>
  <si>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</si>
  <si>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</si>
  <si>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</si>
  <si>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</si>
  <si>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</si>
  <si>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</si>
  <si>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</si>
  <si>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</si>
  <si>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</si>
  <si>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</si>
  <si>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</si>
  <si>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</si>
  <si>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</si>
  <si>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</si>
  <si>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</si>
  <si>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</si>
  <si>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</si>
  <si>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</si>
  <si>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</si>
  <si>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</si>
  <si>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</si>
  <si>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</si>
  <si>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</si>
  <si>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</si>
  <si>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</si>
  <si>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</si>
  <si>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</si>
  <si>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</si>
  <si>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</si>
  <si>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</si>
  <si>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</si>
  <si>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</si>
  <si>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</si>
  <si>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</si>
  <si>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</si>
  <si>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</si>
  <si>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</si>
  <si>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</si>
  <si>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</si>
  <si>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</si>
  <si>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</si>
  <si>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</si>
  <si>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</si>
  <si>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</si>
  <si>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</si>
  <si>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</si>
  <si>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</si>
  <si>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</si>
  <si>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</si>
  <si>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</si>
  <si>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</si>
  <si>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</si>
  <si>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</si>
  <si>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</si>
  <si>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</si>
  <si>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</si>
  <si>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</si>
  <si>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</si>
  <si>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</si>
  <si>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</si>
  <si>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</si>
  <si>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</si>
  <si>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</si>
  <si>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</si>
  <si>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</si>
  <si>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</si>
  <si>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</si>
  <si>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</si>
  <si>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</si>
  <si>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</si>
  <si>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</si>
  <si>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</si>
  <si>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</si>
  <si>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</si>
  <si>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</si>
  <si>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</si>
  <si>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</si>
  <si>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</si>
  <si>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</si>
  <si>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</si>
  <si>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</si>
  <si>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</si>
  <si>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</si>
  <si>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</si>
  <si>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</si>
  <si>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</si>
  <si>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</si>
  <si>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</si>
  <si>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</si>
  <si>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Androscoggin County</t>
  </si>
  <si>
    <t>Aroostook County</t>
  </si>
  <si>
    <t>Kennebec County</t>
  </si>
  <si>
    <t>Oxford County</t>
  </si>
  <si>
    <t>Penobscot County</t>
  </si>
  <si>
    <t>Piscataquis County</t>
  </si>
  <si>
    <t>Sagadahoc County</t>
  </si>
  <si>
    <t>Somerset County</t>
  </si>
  <si>
    <t>Waldo County</t>
  </si>
  <si>
    <t>York County</t>
  </si>
  <si>
    <t>MD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</si>
  <si>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</si>
  <si>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</si>
  <si>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</si>
  <si>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</si>
  <si>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</si>
  <si>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</si>
  <si>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</si>
  <si>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</si>
  <si>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</si>
  <si>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</si>
  <si>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</si>
  <si>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</si>
  <si>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</si>
  <si>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</si>
  <si>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</si>
  <si>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</si>
  <si>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</si>
  <si>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</si>
  <si>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Barnstable County</t>
  </si>
  <si>
    <t>Berkshire County</t>
  </si>
  <si>
    <t>Bristol County</t>
  </si>
  <si>
    <t>Dukes County</t>
  </si>
  <si>
    <t>Essex County</t>
  </si>
  <si>
    <t>Hampden County</t>
  </si>
  <si>
    <t>Hampshire County</t>
  </si>
  <si>
    <t>Nantucket County</t>
  </si>
  <si>
    <t>Norfolk County</t>
  </si>
  <si>
    <t>Suffolk County</t>
  </si>
  <si>
    <t>MI</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</si>
  <si>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</si>
  <si>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</si>
  <si>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</si>
  <si>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</si>
  <si>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</si>
  <si>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</si>
  <si>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</si>
  <si>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</si>
  <si>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</si>
  <si>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</si>
  <si>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</si>
  <si>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</si>
  <si>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</si>
  <si>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</si>
  <si>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</si>
  <si>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</si>
  <si>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</si>
  <si>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</si>
  <si>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</si>
  <si>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</si>
  <si>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</si>
  <si>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</si>
  <si>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</si>
  <si>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</si>
  <si>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</si>
  <si>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</si>
  <si>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</si>
  <si>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</si>
  <si>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</si>
  <si>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</si>
  <si>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</si>
  <si>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</si>
  <si>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</si>
  <si>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</si>
  <si>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</si>
  <si>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</si>
  <si>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</si>
  <si>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</si>
  <si>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</si>
  <si>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</si>
  <si>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</si>
  <si>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</si>
  <si>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</si>
  <si>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</si>
  <si>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</si>
  <si>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</si>
  <si>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</si>
  <si>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</si>
  <si>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</si>
  <si>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</si>
  <si>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</si>
  <si>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</si>
  <si>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</si>
  <si>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</si>
  <si>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</si>
  <si>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</si>
  <si>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</si>
  <si>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</si>
  <si>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</si>
  <si>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</si>
  <si>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</si>
  <si>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</si>
  <si>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</si>
  <si>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</si>
  <si>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</si>
  <si>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</si>
  <si>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</si>
  <si>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</si>
  <si>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</si>
  <si>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</si>
  <si>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</si>
  <si>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</si>
  <si>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</si>
  <si>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</si>
  <si>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</si>
  <si>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</si>
  <si>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</si>
  <si>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</si>
  <si>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</si>
  <si>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</si>
  <si>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</si>
  <si>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</si>
  <si>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</si>
  <si>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</si>
  <si>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</si>
  <si>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</si>
  <si>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</si>
  <si>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</si>
  <si>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</si>
  <si>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</si>
  <si>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</si>
  <si>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</si>
  <si>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</si>
  <si>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</si>
  <si>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</si>
  <si>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</si>
  <si>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</si>
  <si>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</si>
  <si>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</si>
  <si>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</si>
  <si>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</si>
  <si>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</si>
  <si>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</si>
  <si>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</si>
  <si>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</si>
  <si>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</si>
  <si>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</si>
  <si>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</si>
  <si>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</si>
  <si>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</si>
  <si>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</si>
  <si>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</si>
  <si>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</si>
  <si>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</si>
  <si>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</si>
  <si>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</si>
  <si>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</si>
  <si>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</si>
  <si>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</si>
  <si>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</si>
  <si>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</si>
  <si>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</si>
  <si>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</si>
  <si>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</si>
  <si>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</si>
  <si>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</si>
  <si>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</si>
  <si>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</si>
  <si>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</si>
  <si>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</si>
  <si>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</si>
  <si>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</si>
  <si>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</si>
  <si>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</si>
  <si>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</si>
  <si>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</si>
  <si>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</si>
  <si>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</si>
  <si>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</si>
  <si>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</si>
  <si>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</si>
  <si>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</si>
  <si>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</si>
  <si>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</si>
  <si>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</si>
  <si>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</si>
  <si>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</si>
  <si>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</si>
  <si>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</si>
  <si>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</si>
  <si>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</si>
  <si>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</si>
  <si>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</si>
  <si>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</si>
  <si>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</si>
  <si>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</si>
  <si>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</si>
  <si>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</si>
  <si>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</si>
  <si>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</si>
  <si>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</si>
  <si>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</si>
  <si>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</si>
  <si>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</si>
  <si>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</si>
  <si>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</si>
  <si>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</si>
  <si>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</si>
  <si>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</si>
  <si>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</si>
  <si>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</si>
  <si>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</si>
  <si>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</si>
  <si>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</si>
  <si>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</si>
  <si>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</si>
  <si>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</si>
  <si>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</si>
  <si>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</si>
  <si>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</si>
  <si>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</si>
  <si>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</si>
  <si>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</si>
  <si>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</si>
  <si>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</si>
  <si>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</si>
  <si>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</si>
  <si>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</si>
  <si>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</si>
  <si>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</si>
  <si>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</si>
  <si>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</si>
  <si>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</si>
  <si>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</si>
  <si>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</si>
  <si>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</si>
  <si>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</si>
  <si>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</si>
  <si>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</si>
  <si>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</si>
  <si>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</si>
  <si>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</si>
  <si>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</si>
  <si>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</si>
  <si>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</si>
  <si>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</si>
  <si>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</si>
  <si>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</si>
  <si>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</si>
  <si>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</si>
  <si>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</si>
  <si>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</si>
  <si>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</si>
  <si>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</si>
  <si>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</si>
  <si>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</si>
  <si>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</si>
  <si>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</si>
  <si>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</si>
  <si>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</si>
  <si>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</si>
  <si>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</si>
  <si>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</si>
  <si>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</si>
  <si>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</si>
  <si>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</si>
  <si>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</si>
  <si>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</si>
  <si>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</si>
  <si>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</si>
  <si>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</si>
  <si>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</si>
  <si>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</si>
  <si>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</si>
  <si>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</si>
  <si>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</si>
  <si>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</si>
  <si>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</si>
  <si>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</si>
  <si>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</si>
  <si>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</si>
  <si>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</si>
  <si>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</si>
  <si>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</si>
  <si>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</si>
  <si>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</si>
  <si>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</si>
  <si>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</si>
  <si>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</si>
  <si>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</si>
  <si>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</si>
  <si>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</si>
  <si>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</si>
  <si>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</si>
  <si>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</si>
  <si>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</si>
  <si>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</si>
  <si>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</si>
  <si>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</si>
  <si>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</si>
  <si>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</si>
  <si>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</si>
  <si>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</si>
  <si>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</si>
  <si>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</si>
  <si>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</si>
  <si>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</si>
  <si>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</si>
  <si>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</si>
  <si>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</si>
  <si>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</si>
  <si>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</si>
  <si>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</si>
  <si>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</si>
  <si>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</si>
  <si>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</si>
  <si>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</si>
  <si>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</si>
  <si>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</si>
  <si>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</si>
  <si>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</si>
  <si>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</si>
  <si>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Churchill County</t>
  </si>
  <si>
    <t>Elko County</t>
  </si>
  <si>
    <t>Esmeralda County</t>
  </si>
  <si>
    <t>Eureka County</t>
  </si>
  <si>
    <t>Lander County</t>
  </si>
  <si>
    <t>Nye County</t>
  </si>
  <si>
    <t>Pershing County</t>
  </si>
  <si>
    <t>Storey County</t>
  </si>
  <si>
    <t>Washoe County</t>
  </si>
  <si>
    <t>White Pine County</t>
  </si>
  <si>
    <t>Carson City</t>
  </si>
  <si>
    <t>NH</t>
  </si>
  <si>
    <t>Belknap County</t>
  </si>
  <si>
    <t>Cheshire County</t>
  </si>
  <si>
    <t>Coos County</t>
  </si>
  <si>
    <t>Grafton County</t>
  </si>
  <si>
    <t>Merrimack County</t>
  </si>
  <si>
    <t>Rockingham County</t>
  </si>
  <si>
    <t>Strafford County</t>
  </si>
  <si>
    <t>NJ</t>
  </si>
  <si>
    <t>Atlantic County</t>
  </si>
  <si>
    <t>Bergen County</t>
  </si>
  <si>
    <t>Burlington County</t>
  </si>
  <si>
    <t>Cape May County</t>
  </si>
  <si>
    <t>Gloucester County</t>
  </si>
  <si>
    <t>Hudson County</t>
  </si>
  <si>
    <t>Hunterdon County</t>
  </si>
  <si>
    <t>Monmouth County</t>
  </si>
  <si>
    <t>Ocean County</t>
  </si>
  <si>
    <t>Passaic County</t>
  </si>
  <si>
    <t>Salem County</t>
  </si>
  <si>
    <t>NM</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</si>
  <si>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</si>
  <si>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</si>
  <si>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</si>
  <si>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</si>
  <si>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</si>
  <si>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</si>
  <si>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</si>
  <si>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</si>
  <si>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</si>
  <si>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</si>
  <si>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</si>
  <si>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</si>
  <si>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</si>
  <si>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</si>
  <si>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</si>
  <si>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</si>
  <si>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</si>
  <si>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</si>
  <si>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</si>
  <si>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</si>
  <si>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</si>
  <si>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</si>
  <si>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</si>
  <si>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</si>
  <si>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</si>
  <si>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</si>
  <si>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</si>
  <si>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</si>
  <si>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</si>
  <si>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</si>
  <si>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</si>
  <si>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</si>
  <si>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</si>
  <si>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</si>
  <si>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</si>
  <si>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</si>
  <si>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</si>
  <si>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</si>
  <si>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</si>
  <si>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</si>
  <si>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</si>
  <si>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</si>
  <si>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</si>
  <si>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</si>
  <si>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</si>
  <si>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</si>
  <si>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</si>
  <si>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</si>
  <si>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</si>
  <si>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</si>
  <si>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</si>
  <si>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</si>
  <si>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</si>
  <si>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</si>
  <si>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</si>
  <si>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</si>
  <si>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</si>
  <si>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</si>
  <si>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</si>
  <si>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</si>
  <si>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</si>
  <si>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</si>
  <si>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</si>
  <si>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</si>
  <si>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</si>
  <si>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</si>
  <si>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</si>
  <si>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</si>
  <si>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</si>
  <si>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</si>
  <si>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</si>
  <si>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</si>
  <si>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</si>
  <si>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</si>
  <si>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</si>
  <si>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</si>
  <si>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</si>
  <si>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</si>
  <si>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</si>
  <si>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</si>
  <si>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</si>
  <si>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</si>
  <si>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</si>
  <si>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</si>
  <si>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</si>
  <si>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</si>
  <si>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</si>
  <si>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</si>
  <si>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</si>
  <si>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</si>
  <si>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</si>
  <si>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</si>
  <si>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</si>
  <si>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</si>
  <si>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</si>
  <si>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</si>
  <si>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</si>
  <si>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</si>
  <si>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</si>
  <si>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</si>
  <si>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</si>
  <si>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</si>
  <si>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</si>
  <si>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</si>
  <si>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</si>
  <si>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</si>
  <si>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</si>
  <si>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</si>
  <si>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</si>
  <si>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</si>
  <si>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</si>
  <si>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</si>
  <si>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</si>
  <si>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</si>
  <si>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</si>
  <si>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</si>
  <si>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</si>
  <si>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</si>
  <si>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</si>
  <si>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</si>
  <si>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</si>
  <si>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</si>
  <si>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</si>
  <si>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</si>
  <si>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</si>
  <si>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</si>
  <si>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</si>
  <si>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</si>
  <si>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</si>
  <si>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</si>
  <si>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</si>
  <si>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</si>
  <si>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</si>
  <si>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</si>
  <si>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</si>
  <si>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</si>
  <si>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</si>
  <si>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</si>
  <si>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</si>
  <si>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</si>
  <si>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</si>
  <si>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</si>
  <si>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</si>
  <si>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</si>
  <si>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</si>
  <si>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</si>
  <si>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</si>
  <si>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</si>
  <si>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</si>
  <si>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</si>
  <si>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</si>
  <si>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</si>
  <si>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</si>
  <si>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</si>
  <si>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</si>
  <si>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</si>
  <si>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</si>
  <si>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</si>
  <si>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</si>
  <si>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</si>
  <si>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</si>
  <si>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</si>
  <si>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</si>
  <si>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</si>
  <si>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</si>
  <si>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</si>
  <si>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</si>
  <si>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</si>
  <si>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</si>
  <si>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</si>
  <si>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</si>
  <si>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</si>
  <si>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</si>
  <si>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</si>
  <si>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</si>
  <si>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</si>
  <si>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</si>
  <si>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</si>
  <si>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</si>
  <si>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</si>
  <si>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</si>
  <si>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</si>
  <si>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</si>
  <si>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</si>
  <si>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</si>
  <si>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</si>
  <si>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</si>
  <si>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</si>
  <si>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</si>
  <si>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</si>
  <si>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</si>
  <si>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</si>
  <si>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</si>
  <si>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</si>
  <si>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</si>
  <si>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</si>
  <si>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</si>
  <si>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</si>
  <si>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</si>
  <si>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</si>
  <si>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</si>
  <si>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</si>
  <si>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</si>
  <si>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</si>
  <si>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</si>
  <si>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</si>
  <si>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</si>
  <si>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</si>
  <si>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</si>
  <si>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</si>
  <si>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</si>
  <si>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</si>
  <si>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</si>
  <si>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</si>
  <si>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</si>
  <si>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</si>
  <si>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</si>
  <si>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</si>
  <si>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</si>
  <si>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</si>
  <si>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</si>
  <si>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</si>
  <si>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</si>
  <si>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</si>
  <si>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</si>
  <si>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</si>
  <si>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</si>
  <si>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</si>
  <si>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</si>
  <si>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</si>
  <si>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</si>
  <si>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</si>
  <si>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</si>
  <si>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</si>
  <si>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</si>
  <si>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</si>
  <si>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</si>
  <si>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</si>
  <si>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</si>
  <si>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</si>
  <si>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</si>
  <si>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</si>
  <si>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</si>
  <si>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</si>
  <si>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</si>
  <si>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</si>
  <si>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</si>
  <si>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</si>
  <si>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</si>
  <si>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</si>
  <si>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</si>
  <si>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</si>
  <si>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</si>
  <si>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</si>
  <si>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</si>
  <si>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</si>
  <si>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</si>
  <si>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</si>
  <si>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</si>
  <si>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</si>
  <si>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</si>
  <si>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</si>
  <si>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</si>
  <si>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</si>
  <si>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</si>
  <si>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</si>
  <si>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</si>
  <si>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</si>
  <si>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</si>
  <si>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</si>
  <si>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</si>
  <si>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</si>
  <si>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</si>
  <si>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</si>
  <si>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</si>
  <si>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</si>
  <si>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</si>
  <si>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</si>
  <si>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</si>
  <si>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</si>
  <si>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</si>
  <si>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</si>
  <si>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</si>
  <si>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</si>
  <si>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Newport County</t>
  </si>
  <si>
    <t>Providence County</t>
  </si>
  <si>
    <t>SC</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</si>
  <si>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</si>
  <si>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</si>
  <si>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</si>
  <si>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</si>
  <si>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</si>
  <si>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</si>
  <si>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</si>
  <si>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</si>
  <si>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</si>
  <si>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</si>
  <si>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</si>
  <si>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</si>
  <si>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</si>
  <si>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</si>
  <si>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</si>
  <si>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</si>
  <si>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</si>
  <si>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</si>
  <si>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</si>
  <si>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</si>
  <si>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</si>
  <si>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</si>
  <si>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</si>
  <si>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</si>
  <si>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</si>
  <si>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</si>
  <si>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</si>
  <si>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</si>
  <si>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</si>
  <si>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</si>
  <si>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</si>
  <si>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</si>
  <si>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</si>
  <si>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</si>
  <si>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</si>
  <si>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</si>
  <si>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</si>
  <si>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</si>
  <si>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</si>
  <si>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</si>
  <si>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</si>
  <si>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</si>
  <si>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</si>
  <si>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</si>
  <si>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</si>
  <si>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</si>
  <si>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</si>
  <si>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</si>
  <si>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</si>
  <si>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</si>
  <si>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</si>
  <si>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</si>
  <si>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</si>
  <si>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</si>
  <si>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</si>
  <si>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</si>
  <si>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Lakota County</t>
  </si>
  <si>
    <t>Roberts County</t>
  </si>
  <si>
    <t>Sanborn County</t>
  </si>
  <si>
    <t>Spink County</t>
  </si>
  <si>
    <t>Stanley County</t>
  </si>
  <si>
    <t>Sully County</t>
  </si>
  <si>
    <t>Tripp County</t>
  </si>
  <si>
    <t>Walworth County</t>
  </si>
  <si>
    <t>Yankton County</t>
  </si>
  <si>
    <t>Ziebach County</t>
  </si>
  <si>
    <t>TN</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</si>
  <si>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</si>
  <si>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</si>
  <si>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</si>
  <si>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</si>
  <si>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</si>
  <si>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</si>
  <si>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</si>
  <si>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</si>
  <si>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</si>
  <si>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</si>
  <si>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</si>
  <si>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</si>
  <si>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</si>
  <si>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</si>
  <si>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</si>
  <si>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</si>
  <si>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</si>
  <si>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</si>
  <si>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</si>
  <si>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</si>
  <si>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</si>
  <si>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</si>
  <si>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</si>
  <si>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</si>
  <si>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</si>
  <si>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</si>
  <si>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</si>
  <si>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</si>
  <si>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</si>
  <si>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</si>
  <si>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</si>
  <si>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</si>
  <si>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</si>
  <si>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</si>
  <si>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</si>
  <si>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</si>
  <si>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</si>
  <si>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</si>
  <si>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</si>
  <si>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</si>
  <si>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</si>
  <si>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</si>
  <si>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</si>
  <si>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</si>
  <si>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</si>
  <si>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</si>
  <si>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</si>
  <si>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</si>
  <si>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</si>
  <si>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</si>
  <si>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</si>
  <si>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</si>
  <si>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</si>
  <si>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</si>
  <si>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</si>
  <si>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</si>
  <si>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</si>
  <si>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</si>
  <si>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</si>
  <si>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</si>
  <si>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</si>
  <si>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</si>
  <si>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</si>
  <si>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</si>
  <si>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</si>
  <si>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</si>
  <si>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</si>
  <si>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</si>
  <si>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</si>
  <si>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</si>
  <si>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</si>
  <si>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</si>
  <si>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</si>
  <si>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</si>
  <si>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</si>
  <si>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</si>
  <si>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</si>
  <si>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</si>
  <si>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</si>
  <si>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</si>
  <si>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</si>
  <si>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</si>
  <si>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</si>
  <si>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</si>
  <si>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</si>
  <si>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</si>
  <si>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</si>
  <si>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</si>
  <si>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</si>
  <si>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</si>
  <si>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</si>
  <si>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</si>
  <si>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</si>
  <si>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</si>
  <si>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</si>
  <si>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</si>
  <si>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</si>
  <si>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</si>
  <si>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</si>
  <si>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</si>
  <si>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</si>
  <si>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</si>
  <si>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</si>
  <si>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</si>
  <si>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</si>
  <si>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</si>
  <si>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</si>
  <si>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</si>
  <si>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</si>
  <si>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</si>
  <si>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</si>
  <si>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</si>
  <si>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</si>
  <si>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</si>
  <si>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</si>
  <si>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</si>
  <si>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</si>
  <si>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</si>
  <si>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</si>
  <si>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</si>
  <si>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</si>
  <si>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</si>
  <si>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</si>
  <si>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</si>
  <si>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</si>
  <si>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</si>
  <si>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</si>
  <si>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</si>
  <si>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</si>
  <si>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</si>
  <si>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</si>
  <si>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</si>
  <si>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</si>
  <si>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</si>
  <si>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</si>
  <si>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</si>
  <si>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</si>
  <si>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</si>
  <si>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</si>
  <si>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</si>
  <si>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</si>
  <si>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</si>
  <si>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</si>
  <si>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</si>
  <si>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</si>
  <si>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</si>
  <si>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</si>
  <si>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</si>
  <si>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</si>
  <si>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</si>
  <si>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</si>
  <si>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</si>
  <si>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</si>
  <si>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</si>
  <si>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</si>
  <si>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</si>
  <si>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</si>
  <si>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</si>
  <si>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</si>
  <si>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</si>
  <si>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</si>
  <si>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</si>
  <si>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</si>
  <si>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</si>
  <si>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</si>
  <si>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</si>
  <si>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</si>
  <si>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</si>
  <si>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</si>
  <si>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</si>
  <si>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</si>
  <si>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</si>
  <si>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</si>
  <si>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</si>
  <si>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</si>
  <si>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</si>
  <si>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</si>
  <si>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</si>
  <si>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</si>
  <si>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</si>
  <si>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</si>
  <si>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</si>
  <si>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</si>
  <si>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</si>
  <si>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</si>
  <si>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</si>
  <si>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</si>
  <si>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</si>
  <si>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</si>
  <si>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</si>
  <si>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</si>
  <si>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</si>
  <si>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</si>
  <si>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</si>
  <si>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</si>
  <si>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</si>
  <si>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</si>
  <si>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</si>
  <si>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</si>
  <si>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</si>
  <si>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</si>
  <si>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</si>
  <si>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</si>
  <si>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</si>
  <si>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</si>
  <si>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</si>
  <si>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</si>
  <si>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Addison County</t>
  </si>
  <si>
    <t>Bennington County</t>
  </si>
  <si>
    <t>Caledonia County</t>
  </si>
  <si>
    <t>Chittenden County</t>
  </si>
  <si>
    <t>Grand Isle County</t>
  </si>
  <si>
    <t>Lamoille County</t>
  </si>
  <si>
    <t>Rutland County</t>
  </si>
  <si>
    <t>Windsor County</t>
  </si>
  <si>
    <t>VA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</si>
  <si>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</si>
  <si>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</si>
  <si>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</si>
  <si>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</si>
  <si>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</si>
  <si>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</si>
  <si>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</si>
  <si>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</si>
  <si>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</si>
  <si>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</si>
  <si>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</si>
  <si>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</si>
  <si>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</si>
  <si>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</si>
  <si>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</si>
  <si>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</si>
  <si>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</si>
  <si>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</si>
  <si>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</si>
  <si>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</si>
  <si>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</si>
  <si>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</si>
  <si>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</si>
  <si>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</si>
  <si>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</si>
  <si>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</si>
  <si>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</si>
  <si>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</si>
  <si>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</si>
  <si>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</si>
  <si>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</si>
  <si>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</si>
  <si>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</si>
  <si>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</si>
  <si>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</si>
  <si>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</si>
  <si>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</si>
  <si>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</si>
  <si>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</si>
  <si>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</si>
  <si>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</si>
  <si>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</si>
  <si>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</si>
  <si>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</si>
  <si>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</si>
  <si>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Chesapeake City</t>
  </si>
  <si>
    <t>Hampton city</t>
  </si>
  <si>
    <t>Newport News city</t>
  </si>
  <si>
    <t>Norfolk city</t>
  </si>
  <si>
    <t>Suffolk city</t>
  </si>
  <si>
    <t>Virginia Beach city</t>
  </si>
  <si>
    <t>WA</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</si>
  <si>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</si>
  <si>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</si>
  <si>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</si>
  <si>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</si>
  <si>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</si>
  <si>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</si>
  <si>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</si>
  <si>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</si>
  <si>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</si>
  <si>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</si>
  <si>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</si>
  <si>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</si>
  <si>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</si>
  <si>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</si>
  <si>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</si>
  <si>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</si>
  <si>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</si>
  <si>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</si>
  <si>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</si>
  <si>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</si>
  <si>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</si>
  <si>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</si>
  <si>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</si>
  <si>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</si>
  <si>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</si>
  <si>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</si>
  <si>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</si>
  <si>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</si>
  <si>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</si>
  <si>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</si>
  <si>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</si>
  <si>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</si>
  <si>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</si>
  <si>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</si>
  <si>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</si>
  <si>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</si>
  <si>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</si>
  <si>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</si>
  <si>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</si>
  <si>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</si>
  <si>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</si>
  <si>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</si>
  <si>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</si>
  <si>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</si>
  <si>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</si>
  <si>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</si>
  <si>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</si>
  <si>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</si>
  <si>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</si>
  <si>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</si>
  <si>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</si>
  <si>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</si>
  <si>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</si>
  <si>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</si>
  <si>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</si>
  <si>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</si>
  <si>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</si>
  <si>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</si>
  <si>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</si>
  <si>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</si>
  <si>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</si>
  <si>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</si>
  <si>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</si>
  <si>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</si>
  <si>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</si>
  <si>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</si>
  <si>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</si>
  <si>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</si>
  <si>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</si>
  <si>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</si>
  <si>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</si>
  <si>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</si>
  <si>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</si>
  <si>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</si>
  <si>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</si>
  <si>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</si>
  <si>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</si>
  <si>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Converse County</t>
  </si>
  <si>
    <t>Goshen County</t>
  </si>
  <si>
    <t>Hot Springs County</t>
  </si>
  <si>
    <t>Laramie County</t>
  </si>
  <si>
    <t>Natrona County</t>
  </si>
  <si>
    <t>Niobrara County</t>
  </si>
  <si>
    <t>Sublette County</t>
  </si>
  <si>
    <t>Sweetwater County</t>
  </si>
  <si>
    <t>Uinta County</t>
  </si>
  <si>
    <t>Washakie County</t>
  </si>
  <si>
    <t>Weston County</t>
  </si>
  <si>
    <t>Average</t>
  </si>
  <si>
    <t>total yield (bu/county/yr) 2017 NASS Census</t>
  </si>
  <si>
    <t>Annual AFDW [g m^-2 day^-1]</t>
  </si>
  <si>
    <t>acres/county/yr 2017 NASS Census</t>
  </si>
  <si>
    <t>Arable Land Value ($/ha)</t>
  </si>
  <si>
    <t>Marginal Land Value ($/ha)</t>
  </si>
  <si>
    <t>Non-Arable Land Value ($/ha)</t>
  </si>
  <si>
    <t>CapEx Cost Mod (-)</t>
  </si>
  <si>
    <t>Labor Cost Mod (-)</t>
  </si>
  <si>
    <t>State Corporate Tax (%)</t>
  </si>
  <si>
    <t>Grid Electricity Price ($/MJ)</t>
  </si>
  <si>
    <t>Grid Electricity GHG (g/MJ)</t>
  </si>
  <si>
    <t>SolarPV Utility Electricity Cost ($/MJ)</t>
  </si>
  <si>
    <t>SolarPV Utility Electricity GHG (g/MJ)</t>
  </si>
  <si>
    <t>Fossil Fuel Price Mod (-)</t>
  </si>
  <si>
    <t>Irrigation Water, Fraction (-)</t>
  </si>
  <si>
    <t>Practice Set (Python)</t>
  </si>
  <si>
    <t>Arable Land (ha)</t>
  </si>
  <si>
    <t>Marginal land (ha)</t>
  </si>
  <si>
    <t>Non-Arable Land (ha)</t>
  </si>
  <si>
    <t>Crop Land (ha)</t>
  </si>
  <si>
    <t>Forested Land (ha)</t>
  </si>
  <si>
    <t>Precipitation (m/yr)</t>
  </si>
  <si>
    <t>Irrigation (m3/yr)</t>
  </si>
  <si>
    <t>Saline Water (m3/yr)</t>
  </si>
  <si>
    <t>Carbon Sources for Algae (?)</t>
  </si>
  <si>
    <t>Inputs and Outputs</t>
  </si>
  <si>
    <t>Cost/Revenue</t>
  </si>
  <si>
    <t>GHG Impact (g CO2e/X)</t>
  </si>
  <si>
    <t>WDP (m3/X)</t>
  </si>
  <si>
    <t>Energy Impact (MJ/X)</t>
  </si>
  <si>
    <t>Acidification (kg SO2 eq/X)</t>
  </si>
  <si>
    <t>Ecotoxicity (CTUe/X)</t>
  </si>
  <si>
    <t>Eutrophication (kg N e/X)</t>
  </si>
  <si>
    <t>HHC (CTUh/X)</t>
  </si>
  <si>
    <t>HHNC (CTUh/X)</t>
  </si>
  <si>
    <t>Ozone Depletion (kg CFC-11eq/X)</t>
  </si>
  <si>
    <t>Photochemical Ozone Formation (kg O3 eq/X)</t>
  </si>
  <si>
    <t>Resource Depletion (MJ surplus/X)</t>
  </si>
  <si>
    <t>Respiratory Effects (kg PM2.5 eq/X)</t>
  </si>
  <si>
    <t>Amount (X)</t>
  </si>
  <si>
    <t>Scale for Calculations (ha or Other)</t>
  </si>
  <si>
    <t>Operating Days (d/yr)</t>
  </si>
  <si>
    <t>Inputs</t>
  </si>
  <si>
    <t>Feedstock Production (ON=1/OFF=0?)</t>
  </si>
  <si>
    <t>Extraction/Conversion (ON=1/OFF=0?)</t>
  </si>
  <si>
    <t>Upgrading (ON=1/OFF=0?)</t>
  </si>
  <si>
    <t>Combustion (ON=1/OFF=0?)</t>
  </si>
  <si>
    <t>Outputs</t>
  </si>
  <si>
    <t>End-Use</t>
  </si>
  <si>
    <t>Combustion</t>
  </si>
  <si>
    <t>Combustion Emissions (kg CO2e/yr)</t>
  </si>
  <si>
    <t>Digestion</t>
  </si>
  <si>
    <t>Digestion Emissions (kg CO2e/yr)</t>
  </si>
  <si>
    <t>Ratio of Biomass Produced to Final Fuel Product</t>
  </si>
  <si>
    <t>Total Pre-Comb Emissions (g CO2e/yr)</t>
  </si>
  <si>
    <t>Input WDP (m3 / yr)</t>
  </si>
  <si>
    <t>Input Energy Impact (MJ / yr)</t>
  </si>
  <si>
    <t>Total Credits for Non-Liq Trans Fuel (g CO2e/yr)</t>
  </si>
  <si>
    <t>Output WDP (m3 / yr)</t>
  </si>
  <si>
    <t>Output Energy Impact (MJ / yr)</t>
  </si>
  <si>
    <t>Net WDP - Assume Credit (m3 / yr)</t>
  </si>
  <si>
    <t>EROI (Ratio)</t>
  </si>
  <si>
    <t>E&amp;M Cost ($/yr)</t>
  </si>
  <si>
    <t>Input WDP/MJ (m3/MJ)</t>
  </si>
  <si>
    <t>GHG Emissions Tax ($/yr)</t>
  </si>
  <si>
    <t>Baseline Revenue ($/yr)</t>
  </si>
  <si>
    <t>GWP</t>
  </si>
  <si>
    <t>Biogenic CO2</t>
  </si>
  <si>
    <t>Waste Treatment</t>
  </si>
  <si>
    <t>Direct CO2 Emissions</t>
  </si>
  <si>
    <t>Combustion Emissions</t>
  </si>
  <si>
    <t>Farm Input Emissions</t>
  </si>
  <si>
    <t>Conversion Emissions</t>
  </si>
  <si>
    <t>MJs produced</t>
  </si>
  <si>
    <t> </t>
  </si>
  <si>
    <t>net gco2eq/mj</t>
  </si>
  <si>
    <t>SUBS</t>
  </si>
  <si>
    <t>COST</t>
  </si>
  <si>
    <t>GHG</t>
  </si>
  <si>
    <t>ENERGY IMPACT</t>
  </si>
  <si>
    <t>ACIDIFICATION</t>
  </si>
  <si>
    <t>ECOTOXICITY</t>
  </si>
  <si>
    <t>EUTROPHICATION</t>
  </si>
  <si>
    <t>O3 DEPLETION</t>
  </si>
  <si>
    <t>O3 FORMATION</t>
  </si>
  <si>
    <t>RESOURCE DEPLETION</t>
  </si>
  <si>
    <t>RESPIRATORY EFFECTS</t>
  </si>
  <si>
    <t>Carcinogenics</t>
  </si>
  <si>
    <t>Non-Carcinogenics</t>
  </si>
  <si>
    <t>O3 Depletion</t>
  </si>
  <si>
    <t>O3 Formation</t>
  </si>
  <si>
    <t>Resource Depletion - Fossil Fuels</t>
  </si>
  <si>
    <t>Respiratory Effects</t>
  </si>
  <si>
    <t>CO2 for Plant Growth</t>
  </si>
  <si>
    <t>Nitrogen Fertilizer</t>
  </si>
  <si>
    <t>Other Cult. Inputs</t>
  </si>
  <si>
    <t>Electricity</t>
  </si>
  <si>
    <t>Other Conversion Inputs</t>
  </si>
  <si>
    <t>Fuel Combustion</t>
  </si>
  <si>
    <t>Totals</t>
  </si>
  <si>
    <t>Total MJs</t>
  </si>
  <si>
    <t>Impact/MJ</t>
  </si>
  <si>
    <t>Final</t>
  </si>
  <si>
    <t>Name</t>
  </si>
  <si>
    <t>Base Value</t>
  </si>
  <si>
    <t>Units</t>
  </si>
  <si>
    <t>Notes</t>
  </si>
  <si>
    <t>I/O</t>
  </si>
  <si>
    <t>Chen 2018</t>
  </si>
  <si>
    <t>Biomass Production</t>
  </si>
  <si>
    <t>ha</t>
  </si>
  <si>
    <t>Substance Inputs</t>
  </si>
  <si>
    <t>dollars/ha</t>
  </si>
  <si>
    <t>$6700/ac, USDA land value?</t>
  </si>
  <si>
    <t>In</t>
  </si>
  <si>
    <t>Substance</t>
  </si>
  <si>
    <t>Value</t>
  </si>
  <si>
    <t>Beal 2020, USDA SoybeansCostReturn</t>
  </si>
  <si>
    <t>kg/yr</t>
  </si>
  <si>
    <t>dollars/ha/yr</t>
  </si>
  <si>
    <t>#/ha/yr</t>
  </si>
  <si>
    <t>Beal 2020 = 94.5 kg/ha</t>
  </si>
  <si>
    <t>Carbon Content</t>
  </si>
  <si>
    <t>%</t>
  </si>
  <si>
    <t>kg/kg Feedstock</t>
  </si>
  <si>
    <t>Beal 2020, Chen 2018</t>
  </si>
  <si>
    <t>Ag Lime (CaCO3)</t>
  </si>
  <si>
    <t>Beal 2020, Chen 2018 Huo 2009, Han 2013</t>
  </si>
  <si>
    <t>kg/ha/yr</t>
  </si>
  <si>
    <t>Chen 2018, Jack had 224 kg/ha-yr - Source??</t>
  </si>
  <si>
    <t>Chen 2018, Jack had 12.26 kg/ha-yr - Source??</t>
  </si>
  <si>
    <t>Water, Rain</t>
  </si>
  <si>
    <t>m3/yr</t>
  </si>
  <si>
    <t>USDA SoybeansCostReturn, Jack had 3698 kg/ha-yr - Source??</t>
  </si>
  <si>
    <t>Out</t>
  </si>
  <si>
    <t>Huo 2009, Han 2013</t>
  </si>
  <si>
    <t>m3/ha/yr</t>
  </si>
  <si>
    <t>Beal 2020, Chen 2018, Huo 2009</t>
  </si>
  <si>
    <t>$</t>
  </si>
  <si>
    <t>Land Capital Cost</t>
  </si>
  <si>
    <t>$/yr</t>
  </si>
  <si>
    <t>MJ/kg Feedstock</t>
  </si>
  <si>
    <t>Substance Outputs</t>
  </si>
  <si>
    <t>Primary Output</t>
  </si>
  <si>
    <t>Emissions</t>
  </si>
  <si>
    <t>Jack Smith</t>
  </si>
  <si>
    <t>$6700/acre, 2.47 acres/ha - Beal 2020 (AltJet)</t>
  </si>
  <si>
    <t>USDA CornCostReturn Excel File</t>
  </si>
  <si>
    <t>Iowa State U. Extension, 2018</t>
  </si>
  <si>
    <t>Iowa State U. Extension, 2018, Beal 2020 (AltJet) = 22.18 kg/ha-yr</t>
  </si>
  <si>
    <t>Beal 2020 (AltJet) - Ontario ministry of agirculture, food, and rural affairs, Biomass burn characteristics for Ontario biomass; dry matter basis</t>
  </si>
  <si>
    <t>Swanson - Beal 2020 (AltJet)</t>
  </si>
  <si>
    <t>Huo 2009, Han 2013, Zhang 2013</t>
  </si>
  <si>
    <t>Economic Value Stover</t>
  </si>
  <si>
    <t>$/t</t>
  </si>
  <si>
    <t>ISU Stover</t>
  </si>
  <si>
    <t>Economic Value Grain</t>
  </si>
  <si>
    <t>Estimate</t>
  </si>
  <si>
    <t>Herbicide (Atrazine)</t>
  </si>
  <si>
    <t>N2O Allocation to Grain</t>
  </si>
  <si>
    <t>N2O Allocation to Stover</t>
  </si>
  <si>
    <t>Nass 2016 Agricultural Chemical Use Service - Table 2</t>
  </si>
  <si>
    <t>Nass 2016 Agricultural Chemical Use Service - Fig 2, 12% apply Insect.</t>
  </si>
  <si>
    <t>USDA Crop Production 11/10/20.   184 Bu/acre from CornCostReturn - USDA excel file</t>
  </si>
  <si>
    <t xml:space="preserve">Corn Stover Harvesting - MSU Extension </t>
  </si>
  <si>
    <t>Beal 2020 (AltJet)</t>
  </si>
  <si>
    <t>GREET for corn and corn stover one pass plus transport</t>
  </si>
  <si>
    <t>GREET for corn and corn stover one pass</t>
  </si>
  <si>
    <t>MJ/ha/yr</t>
  </si>
  <si>
    <t>Stover Collected</t>
  </si>
  <si>
    <t>Fertilizer N2O Grain</t>
  </si>
  <si>
    <t>Fertilizer N2O Stover</t>
  </si>
  <si>
    <t>Total N2O Emissions</t>
  </si>
  <si>
    <t>Iowa State Ag Decision Maker - Estimated Cost of Establishment - Hoque 2014</t>
  </si>
  <si>
    <t>Beal 2020 (AltJet) - Switchgrass Assumption</t>
  </si>
  <si>
    <t>Hoque 2014 - Table 2 - Worth Converting to Mass Somehow?</t>
  </si>
  <si>
    <t>Hoque 2014 - vii</t>
  </si>
  <si>
    <t>#/yr</t>
  </si>
  <si>
    <t>Same as Corn (see note) ! AltJet uses no AgLime for Switch</t>
  </si>
  <si>
    <t>Hoque 2014 - Table 2</t>
  </si>
  <si>
    <t>Heaton 2004</t>
  </si>
  <si>
    <t>Beal 2020 (AltJet) - GREET, Monti, Sanderson, Nelson, Vadas</t>
  </si>
  <si>
    <t>Beal 2020 (AltJet) - Sanderson, Nelson</t>
  </si>
  <si>
    <t>Beal 2020 (AltJet) - GREET, Monti, Sanderson, Nelson</t>
  </si>
  <si>
    <t>Beal 2020 (AltJet) - GREET, Sanderson</t>
  </si>
  <si>
    <t>hectares</t>
  </si>
  <si>
    <t>Beal 2020 (AltJet) - Sanderson</t>
  </si>
  <si>
    <t>Lime, Ag</t>
  </si>
  <si>
    <t>Beal 2020 (AltJet) - Monti, Sanderson, Nelson</t>
  </si>
  <si>
    <t>Beal 2020 (AltJet) - GREET</t>
  </si>
  <si>
    <t>Beal 2020 (AltJet) - Vadas 2008</t>
  </si>
  <si>
    <t xml:space="preserve">Water, Rain </t>
  </si>
  <si>
    <t>Diesel on Farm</t>
  </si>
  <si>
    <t>kg/ha-yr</t>
  </si>
  <si>
    <t>Land Capital</t>
  </si>
  <si>
    <t>$/t/yr</t>
  </si>
  <si>
    <t>kg/t/yr</t>
  </si>
  <si>
    <t>t/yr</t>
  </si>
  <si>
    <t>Atmospheric CO2</t>
  </si>
  <si>
    <t>Algal Biomass Generated</t>
  </si>
  <si>
    <t>Saline water</t>
  </si>
  <si>
    <t>Saline Water</t>
  </si>
  <si>
    <t>Electricity, Solar PV</t>
  </si>
  <si>
    <t>Quinn et al. 2014</t>
  </si>
  <si>
    <t>Beal/Huntley 2015/2018</t>
  </si>
  <si>
    <t>Lundquist, Case 3/5</t>
  </si>
  <si>
    <t>Davis et al. 2015 DRAFT</t>
  </si>
  <si>
    <t>Bennion et al. 2015</t>
  </si>
  <si>
    <t>FARM NREL</t>
  </si>
  <si>
    <t>Facility Area</t>
  </si>
  <si>
    <t>Capacity Factor (days/yr)</t>
  </si>
  <si>
    <t>Land</t>
  </si>
  <si>
    <t>$/ha facility</t>
  </si>
  <si>
    <t>No TEA</t>
  </si>
  <si>
    <t>Rented</t>
  </si>
  <si>
    <t>Pond Liner</t>
  </si>
  <si>
    <t>Not Mentioned</t>
  </si>
  <si>
    <t>RPP for most cases</t>
  </si>
  <si>
    <t>Clay Ponds</t>
  </si>
  <si>
    <t>~99% Unlined Ponds</t>
  </si>
  <si>
    <t>CapEx</t>
  </si>
  <si>
    <t>$398,285 to $627,266</t>
  </si>
  <si>
    <t>$/ha-yr facility</t>
  </si>
  <si>
    <t>Yield</t>
  </si>
  <si>
    <t>Cultivation Area Percentage</t>
  </si>
  <si>
    <t>Cultivation Area</t>
  </si>
  <si>
    <t>Ash Free Biomass Growth Rate</t>
  </si>
  <si>
    <t xml:space="preserve"> (g/m2-d)</t>
  </si>
  <si>
    <t>25 (T1)</t>
  </si>
  <si>
    <t>22 (p.iii)</t>
  </si>
  <si>
    <t>30 (iii)</t>
  </si>
  <si>
    <t>6.5, 13 (T1)</t>
  </si>
  <si>
    <t>Ash Free Biomass Yield</t>
  </si>
  <si>
    <t>MT/d</t>
  </si>
  <si>
    <t>Pond Depth</t>
  </si>
  <si>
    <t>m</t>
  </si>
  <si>
    <t>30 (67)</t>
  </si>
  <si>
    <t>9" (23), 10" (25)</t>
  </si>
  <si>
    <t>Growth Volume</t>
  </si>
  <si>
    <t>L</t>
  </si>
  <si>
    <t>300,000,000 (83)</t>
  </si>
  <si>
    <t>Harvest Concentration AFDW</t>
  </si>
  <si>
    <t>g/L</t>
  </si>
  <si>
    <t>0.433 (3)</t>
  </si>
  <si>
    <t>0.38 DW? (87)</t>
  </si>
  <si>
    <t>0.5 (12)</t>
  </si>
  <si>
    <t>0.5 (1064)</t>
  </si>
  <si>
    <t>Harvest Volume</t>
  </si>
  <si>
    <t>L/d</t>
  </si>
  <si>
    <t>Algal Biomass Generated (kg/yr)</t>
  </si>
  <si>
    <t>Lipid Content</t>
  </si>
  <si>
    <t>0.5 (T1)</t>
  </si>
  <si>
    <t>0.25 (p.iii)</t>
  </si>
  <si>
    <t>0.274 (T.2)</t>
  </si>
  <si>
    <t>NA</t>
  </si>
  <si>
    <t>Lipid Yield</t>
  </si>
  <si>
    <t>C, N, P</t>
  </si>
  <si>
    <t>Carbon Source</t>
  </si>
  <si>
    <t>Point Source Flue Gas</t>
  </si>
  <si>
    <t>Flue Gas 15%, Inj @ 2%?</t>
  </si>
  <si>
    <t>Free, 94% Pure Flue</t>
  </si>
  <si>
    <t>Wastewater C, N, P</t>
  </si>
  <si>
    <t>$45/t Pure CO2</t>
  </si>
  <si>
    <t>Carbon Uptake Rate</t>
  </si>
  <si>
    <t>0.85 (118)</t>
  </si>
  <si>
    <t>0.75 (p.79, 86)</t>
  </si>
  <si>
    <t>0.95 (70)</t>
  </si>
  <si>
    <t>g C/g algae DW</t>
  </si>
  <si>
    <t>Carbon Demand</t>
  </si>
  <si>
    <t>kg C/yr</t>
  </si>
  <si>
    <t>kg CO2eq/yr</t>
  </si>
  <si>
    <t>Atmoshpheric CO2 Uptake</t>
  </si>
  <si>
    <t>Cultivation CO2 Emissions</t>
  </si>
  <si>
    <t>Nitrogen Uptake Rate</t>
  </si>
  <si>
    <t>0.95 (p.84)</t>
  </si>
  <si>
    <t>Nitrogen Demand</t>
  </si>
  <si>
    <t>g N/g DW</t>
  </si>
  <si>
    <t>kg N/yr</t>
  </si>
  <si>
    <t>Phosphorus Uptake Rate</t>
  </si>
  <si>
    <t>Phosphorus Demand</t>
  </si>
  <si>
    <t>g P/g DW</t>
  </si>
  <si>
    <t>kg P/yr</t>
  </si>
  <si>
    <t>PBR Plastic</t>
  </si>
  <si>
    <t>m2/d</t>
  </si>
  <si>
    <t>Solar PV Utility</t>
  </si>
  <si>
    <t>Grid</t>
  </si>
  <si>
    <t>On-site Gas Turbine</t>
  </si>
  <si>
    <t>Water Source</t>
  </si>
  <si>
    <t>Saline</t>
  </si>
  <si>
    <t>WW, Fresh</t>
  </si>
  <si>
    <t>Water Supply Electricity</t>
  </si>
  <si>
    <t>kWh/ha-d</t>
  </si>
  <si>
    <t>MJ/d</t>
  </si>
  <si>
    <t>MJ/ha-d</t>
  </si>
  <si>
    <t>Circulation Electricity</t>
  </si>
  <si>
    <t>47.7 (74)</t>
  </si>
  <si>
    <t>Carbon Transport Electricity</t>
  </si>
  <si>
    <t>Harvesting Electricity</t>
  </si>
  <si>
    <t>Total Electricity</t>
  </si>
  <si>
    <t>kWh/ha-yr</t>
  </si>
  <si>
    <t>kWh/yr</t>
  </si>
  <si>
    <t>m3/ha-d</t>
  </si>
  <si>
    <t>Wallace 2005 - NREL Co-Located Corn Stover to EtOH Dry Mill Excel Sheet</t>
  </si>
  <si>
    <t>Wallace 2005</t>
  </si>
  <si>
    <t>From Corn Cultivation Sheet</t>
  </si>
  <si>
    <t>Lime</t>
  </si>
  <si>
    <t>Should be about 5% of final EtOH value</t>
  </si>
  <si>
    <t>dollars/kg Feedstock</t>
  </si>
  <si>
    <t>Cooling Water</t>
  </si>
  <si>
    <t>Neglected - Need to work out where this is held</t>
  </si>
  <si>
    <t>AltJet for 100 ha</t>
  </si>
  <si>
    <t>CO2</t>
  </si>
  <si>
    <t>Humbird 2011 - Excel Sheet (Opex sheet)</t>
  </si>
  <si>
    <t>Humbird 2011 - On-site Boiler Burns Lignin - Displaces LNG</t>
  </si>
  <si>
    <t>Wood Plantation</t>
  </si>
  <si>
    <t>Grass</t>
  </si>
  <si>
    <t>Wood Residue</t>
  </si>
  <si>
    <t>From Forestry Plantation Sheet</t>
  </si>
  <si>
    <t>From GrassCult Sheet</t>
  </si>
  <si>
    <t>From MiscCult Sheet</t>
  </si>
  <si>
    <t>From Forestry Residue Sheet</t>
  </si>
  <si>
    <t>Propane</t>
  </si>
  <si>
    <t>N2 Emissions</t>
  </si>
  <si>
    <t>H2 Product</t>
  </si>
  <si>
    <t>Waste</t>
  </si>
  <si>
    <t>Coproduct</t>
  </si>
  <si>
    <t>Algae Biocrude Production</t>
  </si>
  <si>
    <t>Algae (AFDW)</t>
  </si>
  <si>
    <t>Biocrude Production</t>
  </si>
  <si>
    <t>NREL Dutta Source</t>
  </si>
  <si>
    <t>Sand</t>
  </si>
  <si>
    <t>Zeolite Catalyst</t>
  </si>
  <si>
    <t>Feedstock</t>
  </si>
  <si>
    <t>Water, Process</t>
  </si>
  <si>
    <t>Caustic</t>
  </si>
  <si>
    <t>Pulled from TEA OpEX breakdowns in Excel model, need to clarify what this is</t>
  </si>
  <si>
    <t>Pulled from TEA OpEX breakdowns in Excel model, need to resolve into individual chemicals</t>
  </si>
  <si>
    <t>Makeup Water</t>
  </si>
  <si>
    <t>Source: Dutta et al. https://www.nrel.gov/docs/fy15osti/62455.pdf</t>
  </si>
  <si>
    <t>Soybeans Conversion/Extraction</t>
  </si>
  <si>
    <t>Neglected</t>
  </si>
  <si>
    <t>Beal 2020</t>
  </si>
  <si>
    <t>Beal 2020, Chen 2018, Phan 2008</t>
  </si>
  <si>
    <t>Process Water</t>
  </si>
  <si>
    <t>Chen 2018 (w/ Coal)</t>
  </si>
  <si>
    <t>Soy Oil</t>
  </si>
  <si>
    <t>Soybean  Meal</t>
  </si>
  <si>
    <t>Algae Conversion/Extraction</t>
  </si>
  <si>
    <t>Algae Oil</t>
  </si>
  <si>
    <t>Algae Meal</t>
  </si>
  <si>
    <t>Beal 2021</t>
  </si>
  <si>
    <t>Algae Meal, LEA</t>
  </si>
  <si>
    <t>Veg Oil Transesterification</t>
  </si>
  <si>
    <t>Chemicals &lt;100 g/kg biodiesel</t>
  </si>
  <si>
    <t>NEGLECT</t>
  </si>
  <si>
    <t>Chen Total Yield</t>
  </si>
  <si>
    <t>kg biodiesel/kg veg oil</t>
  </si>
  <si>
    <t>kg biodiesel/kg soy</t>
  </si>
  <si>
    <t>Jack Source?</t>
  </si>
  <si>
    <t>Neglect</t>
  </si>
  <si>
    <t>Biodiesel</t>
  </si>
  <si>
    <t>Veg Oil Hydroprocessing</t>
  </si>
  <si>
    <t>Algae HEFA Hydroprocessing</t>
  </si>
  <si>
    <t>Algae HTL Hydroprocessing</t>
  </si>
  <si>
    <t>Beal 2020, Pearlson 2011,2013, Seber 2014, Bann</t>
  </si>
  <si>
    <t>Forest Plant Hydroprocessing</t>
  </si>
  <si>
    <t>Grass Hydroprocessing</t>
  </si>
  <si>
    <t>Miscanthus Hydroprocessing</t>
  </si>
  <si>
    <t>Forest Res Hydroprocessing</t>
  </si>
  <si>
    <t>Beal 2020, Swanson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</si>
</sst>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quot;$&quot;#,##0"/>
    <numFmt numFmtId="165" formatCode="&quot;$&quot;#,##0.00"/>
    <numFmt numFmtId="166" formatCode="#,##0.000"/>
    <numFmt numFmtId="167" formatCode="0.0E+00"/>
    <numFmt numFmtId="168" formatCode="0.0"/>
    <numFmt numFmtId="169" formatCode="&quot;$&quot;#,##0.000000"/>
    <numFmt numFmtId="170" formatCode="0.000"/>
    <numFmt numFmtId="171" formatCode="_(* #,##0_);_(* \(#,##0\);_(* &quot;-&quot;??_);_(@_)"/>
    <numFmt numFmtId="172" formatCode="_(* #,##0_);_(* \(#,##0\);_(* &quot;-&quot;???_);_(@_)"/>
    <numFmt numFmtId="173" formatCode="0.0000"/>
  </numFmts>
  <fonts count="42"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rgb="FF006100"/>
      <name val="Calibri"/>
      <family val="2"/>
      <scheme val="minor"/>
    </font>
    <font>
      <sz val="12"/>
      <color rgb="FFFF0000"/>
      <name val="Calibri"/>
      <family val="2"/>
      <scheme val="minor"/>
    </font>
    <font>
      <b/>
      <sz val="12"/>
      <color theme="1"/>
      <name val="Calibri"/>
      <family val="2"/>
      <scheme val="minor"/>
    </font>
    <font>
      <u/>
      <sz val="12"/>
      <color theme="1"/>
      <name val="Calibri"/>
      <family val="2"/>
      <scheme val="minor"/>
    </font>
    <font>
      <b/>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scheme val="minor"/>
    </font>
    <font>
      <b/>
      <u/>
      <sz val="12"/>
      <color theme="1"/>
      <name val="Calibri"/>
      <family val="2"/>
      <scheme val="minor"/>
    </font>
    <font>
      <sz val="11"/>
      <color rgb="FF3F3F76"/>
      <name val="Calibri"/>
      <family val="2"/>
      <scheme val="minor"/>
    </font>
    <font>
      <sz val="11"/>
      <color rgb="FF006100"/>
      <name val="Calibri"/>
      <family val="2"/>
      <scheme val="minor"/>
    </font>
    <font>
      <b/>
      <sz val="11"/>
      <color rgb="FF3F3F3F"/>
      <name val="Calibri"/>
      <family val="2"/>
      <scheme val="minor"/>
    </font>
    <font>
      <sz val="11"/>
      <color rgb="FF9C0006"/>
      <name val="Calibri"/>
      <family val="2"/>
      <scheme val="minor"/>
    </font>
    <font>
      <sz val="11"/>
      <color rgb="FF9C5700"/>
      <name val="Calibri"/>
      <family val="2"/>
      <scheme val="minor"/>
    </font>
    <font>
      <b/>
      <sz val="14"/>
      <color theme="1"/>
      <name val="Calibri"/>
      <family val="2"/>
      <scheme val="minor"/>
    </font>
    <font>
      <sz val="8"/>
      <name val="Calibri"/>
      <family val="2"/>
      <scheme val="minor"/>
    </font>
    <font>
      <b/>
      <sz val="12"/>
      <color rgb="FFFF0000"/>
      <name val="Calibri"/>
      <family val="2"/>
      <scheme val="minor"/>
    </font>
    <font>
      <sz val="9"/>
      <color indexed="81"/>
      <name val="Tahoma"/>
      <family val="2"/>
    </font>
    <font>
      <b/>
      <sz val="9"/>
      <color indexed="81"/>
      <name val="Tahoma"/>
      <family val="2"/>
    </font>
    <font>
      <sz val="12"/>
      <color rgb="FF000000"/>
      <name val="Calibri"/>
      <family val="2"/>
      <scheme val="minor"/>
    </font>
    <font>
      <sz val="11"/>
      <color rgb="FF000000"/>
      <name val="Calibri"/>
      <family val="2"/>
    </font>
    <font>
      <sz val="11"/>
      <color rgb="FFFF0000"/>
      <name val="Calibri"/>
      <family val="2"/>
    </font>
    <font>
      <b/>
      <sz val="11"/>
      <color rgb="FF000000"/>
      <name val="Calibri"/>
      <family val="2"/>
    </font>
    <font>
      <b/>
      <u/>
      <sz val="12"/>
      <color rgb="FF000000"/>
      <name val="Calibri"/>
      <family val="2"/>
    </font>
    <font>
      <b/>
      <u/>
      <sz val="11"/>
      <color rgb="FF000000"/>
      <name val="Calibri"/>
      <family val="2"/>
    </font>
    <font>
      <sz val="11"/>
      <color rgb="FF000000"/>
      <name val="Calibri"/>
      <family val="2"/>
      <scheme val="minor"/>
    </font>
    <font>
      <sz val="9"/>
      <color indexed="81"/>
      <name val="Tahoma"/>
      <charset val="1"/>
    </font>
    <font>
      <b/>
      <sz val="9"/>
      <color indexed="81"/>
      <name val="Tahoma"/>
      <charset val="1"/>
    </font>
    <font>
      <sz val="12"/>
      <color rgb="FF000000"/>
      <name val="Calibri"/>
      <family val="2"/>
    </font>
    <font>
      <sz val="11"/>
      <color rgb="FF444444"/>
      <name val="Calibri"/>
      <family val="2"/>
      <charset val="1"/>
    </font>
    <font>
      <sz val="9"/>
      <color rgb="FF333333"/>
      <name val="Segoe UI"/>
      <charset val="1"/>
    </font>
    <font>
      <i/>
      <sz val="12"/>
      <color theme="1"/>
      <name val="Calibri"/>
      <family val="2"/>
      <scheme val="minor"/>
    </font>
    <font>
      <sz val="11"/>
      <color rgb="FF202122"/>
      <name val="Arial"/>
      <family val="2"/>
    </font>
    <font>
      <u/>
      <sz val="12"/>
      <color theme="10"/>
      <name val="Calibri"/>
      <family val="2"/>
      <scheme val="minor"/>
    </font>
    <font>
      <sz val="12"/>
      <color rgb="FFFF0000"/>
      <name val="Calibri"/>
      <family val="2"/>
    </font>
    <font>
      <b/>
      <sz val="12"/>
      <color rgb="FF000000"/>
      <name val="Calibri"/>
      <family val="2"/>
      <scheme val="minor"/>
    </font>
    <font>
      <sz val="13.5"/>
      <color rgb="FF000000"/>
      <name val="Times New Roman"/>
      <charset val="1"/>
    </font>
    <font>
      <sz val="72"/>
      <color theme="1"/>
      <name val="Calibri"/>
      <family val="2"/>
      <scheme val="minor"/>
    </font>
  </fonts>
  <fills count="52">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33D60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B24CFF"/>
        <bgColor indexed="64"/>
      </patternFill>
    </fill>
    <fill>
      <patternFill patternType="solid">
        <fgColor rgb="FF33D600"/>
        <bgColor rgb="FF000000"/>
      </patternFill>
    </fill>
    <fill>
      <patternFill patternType="solid">
        <fgColor rgb="FFF2F2F2"/>
        <bgColor rgb="FF000000"/>
      </patternFill>
    </fill>
    <fill>
      <patternFill patternType="solid">
        <fgColor rgb="FFE2EFDA"/>
        <bgColor indexed="64"/>
      </patternFill>
    </fill>
    <fill>
      <patternFill patternType="solid">
        <fgColor rgb="FFFFFFFF"/>
        <bgColor indexed="64"/>
      </patternFill>
    </fill>
    <fill>
      <patternFill patternType="solid">
        <fgColor rgb="FFFFF2CC"/>
        <bgColor rgb="FF000000"/>
      </patternFill>
    </fill>
    <fill>
      <patternFill patternType="solid">
        <fgColor rgb="FFBDD7EE"/>
        <bgColor rgb="FF000000"/>
      </patternFill>
    </fill>
    <fill>
      <patternFill patternType="solid">
        <fgColor rgb="FFC6E0B4"/>
        <bgColor indexed="64"/>
      </patternFill>
    </fill>
    <fill>
      <patternFill patternType="solid">
        <fgColor rgb="FFDDEBF7"/>
        <bgColor indexed="64"/>
      </patternFill>
    </fill>
    <fill>
      <patternFill patternType="solid">
        <fgColor rgb="FFFFFF00"/>
        <bgColor rgb="FF000000"/>
      </patternFill>
    </fill>
    <fill>
      <patternFill patternType="solid">
        <fgColor rgb="FF8EA9DB"/>
        <bgColor indexed="64"/>
      </patternFill>
    </fill>
    <fill>
      <patternFill patternType="solid">
        <fgColor theme="9" tint="0.39997558519241921"/>
        <bgColor rgb="FF000000"/>
      </patternFill>
    </fill>
    <fill>
      <patternFill patternType="solid">
        <fgColor theme="8" tint="0.79998168889431442"/>
        <bgColor rgb="FF000000"/>
      </patternFill>
    </fill>
    <fill>
      <patternFill patternType="solid">
        <fgColor rgb="FFE7E6E6"/>
        <bgColor indexed="64"/>
      </patternFill>
    </fill>
    <fill>
      <patternFill patternType="solid">
        <fgColor rgb="FFF2F2F2"/>
        <bgColor indexed="64"/>
      </patternFill>
    </fill>
    <fill>
      <patternFill patternType="solid">
        <fgColor rgb="FFA9D08E"/>
        <bgColor indexed="64"/>
      </patternFill>
    </fill>
    <fill>
      <patternFill patternType="solid">
        <fgColor rgb="FFFFE699"/>
        <bgColor indexed="64"/>
      </patternFill>
    </fill>
    <fill>
      <patternFill patternType="solid">
        <fgColor rgb="FFFFD966"/>
        <bgColor indexed="64"/>
      </patternFill>
    </fill>
    <fill>
      <patternFill patternType="solid">
        <fgColor rgb="FFFFF2CC"/>
        <bgColor indexed="64"/>
      </patternFill>
    </fill>
    <fill>
      <patternFill patternType="solid">
        <fgColor rgb="FFBDD7EE"/>
        <bgColor indexed="64"/>
      </patternFill>
    </fill>
    <fill>
      <patternFill patternType="solid">
        <fgColor rgb="FFF4B084"/>
        <bgColor indexed="64"/>
      </patternFill>
    </fill>
    <fill>
      <patternFill patternType="solid">
        <fgColor rgb="FFC65911"/>
        <bgColor indexed="64"/>
      </patternFill>
    </fill>
    <fill>
      <patternFill patternType="solid">
        <fgColor rgb="FFFCE4D6"/>
        <bgColor indexed="64"/>
      </patternFill>
    </fill>
    <fill>
      <patternFill patternType="solid">
        <fgColor rgb="FFD9E1F2"/>
        <bgColor indexed="64"/>
      </patternFill>
    </fill>
    <fill>
      <patternFill patternType="solid">
        <fgColor rgb="FFA9D08E"/>
        <bgColor rgb="FF000000"/>
      </patternFill>
    </fill>
    <fill>
      <patternFill patternType="solid">
        <fgColor rgb="FFFFE699"/>
        <bgColor rgb="FF000000"/>
      </patternFill>
    </fill>
  </fills>
  <borders count="5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right/>
      <top/>
      <bottom style="medium">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757171"/>
      </right>
      <top style="thin">
        <color rgb="FF757171"/>
      </top>
      <bottom style="thin">
        <color rgb="FF757171"/>
      </bottom>
      <diagonal/>
    </border>
    <border>
      <left style="medium">
        <color indexed="64"/>
      </left>
      <right style="thin">
        <color rgb="FF757171"/>
      </right>
      <top style="thin">
        <color rgb="FF757171"/>
      </top>
      <bottom style="thin">
        <color rgb="FF757171"/>
      </bottom>
      <diagonal/>
    </border>
    <border>
      <left style="thin">
        <color rgb="FF757171"/>
      </left>
      <right style="thin">
        <color rgb="FF757171"/>
      </right>
      <top style="thin">
        <color rgb="FF757171"/>
      </top>
      <bottom style="thin">
        <color rgb="FF757171"/>
      </bottom>
      <diagonal/>
    </border>
    <border>
      <left/>
      <right style="thin">
        <color rgb="FF757171"/>
      </right>
      <top/>
      <bottom style="thin">
        <color rgb="FF757171"/>
      </bottom>
      <diagonal/>
    </border>
    <border>
      <left style="medium">
        <color indexed="64"/>
      </left>
      <right style="thin">
        <color rgb="FF757171"/>
      </right>
      <top/>
      <bottom style="thin">
        <color rgb="FF757171"/>
      </bottom>
      <diagonal/>
    </border>
    <border>
      <left style="thin">
        <color rgb="FFAEAAAA"/>
      </left>
      <right style="thin">
        <color rgb="FFAEAAAA"/>
      </right>
      <top style="thin">
        <color rgb="FFAEAAAA"/>
      </top>
      <bottom style="thin">
        <color rgb="FFAEAAAA"/>
      </bottom>
      <diagonal/>
    </border>
    <border>
      <left/>
      <right style="thin">
        <color rgb="FFAEAAAA"/>
      </right>
      <top style="thin">
        <color rgb="FFAEAAAA"/>
      </top>
      <bottom style="thin">
        <color rgb="FFAEAAAA"/>
      </bottom>
      <diagonal/>
    </border>
    <border>
      <left/>
      <right/>
      <top style="thin">
        <color rgb="FFAEAAAA"/>
      </top>
      <bottom style="thin">
        <color rgb="FFAEAAAA"/>
      </bottom>
      <diagonal/>
    </border>
    <border>
      <left/>
      <right style="thin">
        <color rgb="FF757171"/>
      </right>
      <top style="thin">
        <color rgb="FF757171"/>
      </top>
      <bottom/>
      <diagonal/>
    </border>
    <border>
      <left style="thin">
        <color rgb="FF757171"/>
      </left>
      <right style="thin">
        <color rgb="FF757171"/>
      </right>
      <top style="thin">
        <color rgb="FF757171"/>
      </top>
      <bottom/>
      <diagonal/>
    </border>
    <border>
      <left style="thin">
        <color rgb="FFAEAAAA"/>
      </left>
      <right style="thin">
        <color rgb="FFAEAAAA"/>
      </right>
      <top/>
      <bottom style="thin">
        <color rgb="FFAEAAAA"/>
      </bottom>
      <diagonal/>
    </border>
    <border>
      <left/>
      <right style="thin">
        <color rgb="FFAEAAAA"/>
      </right>
      <top/>
      <bottom style="thin">
        <color rgb="FFAEAAAA"/>
      </bottom>
      <diagonal/>
    </border>
    <border>
      <left/>
      <right/>
      <top/>
      <bottom style="thin">
        <color rgb="FFAEAAAA"/>
      </bottom>
      <diagonal/>
    </border>
    <border>
      <left style="thin">
        <color rgb="FF757171"/>
      </left>
      <right style="thin">
        <color rgb="FF757171"/>
      </right>
      <top/>
      <bottom style="thin">
        <color rgb="FF757171"/>
      </bottom>
      <diagonal/>
    </border>
    <border>
      <left style="medium">
        <color indexed="64"/>
      </left>
      <right style="thin">
        <color rgb="FF757171"/>
      </right>
      <top/>
      <bottom/>
      <diagonal/>
    </border>
    <border>
      <left style="thin">
        <color rgb="FF757171"/>
      </left>
      <right style="thin">
        <color rgb="FF757171"/>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15">
    <xf numFmtId="0" fontId="0" fillId="0" borderId="0"/>
    <xf numFmtId="44" fontId="3" fillId="0" borderId="0" applyFont="0" applyFill="0" applyBorder="0" applyAlignment="0" applyProtection="0"/>
    <xf numFmtId="0" fontId="4" fillId="2" borderId="0" applyNumberFormat="0" applyBorder="0" applyAlignment="0" applyProtection="0"/>
    <xf numFmtId="0" fontId="3" fillId="0" borderId="0"/>
    <xf numFmtId="0" fontId="11" fillId="0" borderId="0"/>
    <xf numFmtId="0" fontId="13" fillId="21" borderId="3" applyNumberFormat="0" applyAlignment="0" applyProtection="0"/>
    <xf numFmtId="0" fontId="14" fillId="2" borderId="0" applyNumberFormat="0" applyBorder="0" applyAlignment="0" applyProtection="0"/>
    <xf numFmtId="0" fontId="15" fillId="22" borderId="4" applyNumberFormat="0" applyAlignment="0" applyProtection="0"/>
    <xf numFmtId="0" fontId="16" fillId="19" borderId="0" applyNumberFormat="0" applyBorder="0" applyAlignment="0" applyProtection="0"/>
    <xf numFmtId="44" fontId="11" fillId="0" borderId="0" applyFont="0" applyFill="0" applyBorder="0" applyAlignment="0" applyProtection="0"/>
    <xf numFmtId="0" fontId="17" fillId="20" borderId="0" applyNumberFormat="0" applyBorder="0" applyAlignment="0" applyProtection="0"/>
    <xf numFmtId="9" fontId="11" fillId="0" borderId="0" applyFont="0" applyFill="0" applyBorder="0" applyAlignment="0" applyProtection="0"/>
    <xf numFmtId="0" fontId="17" fillId="20" borderId="0" applyNumberFormat="0" applyBorder="0" applyAlignment="0" applyProtection="0"/>
    <xf numFmtId="0" fontId="37" fillId="0" borderId="0" applyNumberFormat="0" applyFill="0" applyBorder="0" applyAlignment="0" applyProtection="0"/>
    <xf numFmtId="9" fontId="3" fillId="0" borderId="0" applyFont="0" applyFill="0" applyBorder="0" applyAlignment="0" applyProtection="0"/>
  </cellStyleXfs>
  <cellXfs count="594">
    <xf numFmtId="0" fontId="0" fillId="0" borderId="0" xfId="0"/>
    <xf numFmtId="0" fontId="5" fillId="0" borderId="0" xfId="0" applyFont="1"/>
    <xf numFmtId="0" fontId="6" fillId="3" borderId="1" xfId="0" applyFont="1" applyFill="1" applyBorder="1"/>
    <xf numFmtId="1" fontId="0" fillId="0" borderId="0" xfId="0" applyNumberFormat="1" applyAlignment="1">
      <alignment wrapText="1"/>
    </xf>
    <xf numFmtId="1" fontId="0" fillId="0" borderId="0" xfId="0" applyNumberFormat="1"/>
    <xf numFmtId="0" fontId="0" fillId="0" borderId="0" xfId="0" applyAlignment="1">
      <alignment horizontal="right"/>
    </xf>
    <xf numFmtId="0" fontId="0" fillId="0" borderId="0" xfId="0" applyFill="1"/>
    <xf numFmtId="0" fontId="0" fillId="0" borderId="0" xfId="0" applyAlignment="1">
      <alignment horizontal="center"/>
    </xf>
    <xf numFmtId="0" fontId="7" fillId="0" borderId="0" xfId="0" applyFont="1" applyAlignment="1">
      <alignment horizontal="center"/>
    </xf>
    <xf numFmtId="0" fontId="6" fillId="0" borderId="0" xfId="0" applyFont="1" applyAlignment="1">
      <alignment horizontal="center"/>
    </xf>
    <xf numFmtId="0" fontId="0" fillId="0" borderId="0" xfId="0" applyFill="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4" borderId="1" xfId="0" applyFill="1" applyBorder="1" applyAlignment="1">
      <alignment horizontal="center"/>
    </xf>
    <xf numFmtId="0" fontId="0" fillId="5" borderId="1" xfId="0" applyFill="1" applyBorder="1"/>
    <xf numFmtId="0" fontId="0" fillId="5" borderId="1" xfId="0" applyFill="1" applyBorder="1" applyAlignment="1">
      <alignment horizontal="center"/>
    </xf>
    <xf numFmtId="0" fontId="8" fillId="5" borderId="1" xfId="0" applyFont="1" applyFill="1" applyBorder="1" applyAlignment="1">
      <alignment horizontal="center"/>
    </xf>
    <xf numFmtId="0" fontId="7" fillId="0" borderId="0" xfId="0" applyFont="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0" fontId="0" fillId="4"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0" borderId="0" xfId="0" applyAlignment="1">
      <alignment horizontal="center" vertical="center"/>
    </xf>
    <xf numFmtId="164" fontId="3" fillId="0" borderId="0" xfId="2" applyNumberFormat="1" applyFont="1" applyFill="1" applyAlignment="1">
      <alignment horizontal="center" vertical="center"/>
    </xf>
    <xf numFmtId="164" fontId="3" fillId="0" borderId="0" xfId="0" applyNumberFormat="1" applyFont="1" applyAlignment="1">
      <alignment horizontal="center" vertical="center"/>
    </xf>
    <xf numFmtId="0" fontId="0" fillId="15" borderId="0" xfId="0" applyFill="1" applyAlignment="1">
      <alignment horizontal="center" vertical="center"/>
    </xf>
    <xf numFmtId="164" fontId="0" fillId="3" borderId="0" xfId="0" applyNumberFormat="1" applyFill="1" applyAlignment="1">
      <alignment horizontal="center" vertical="center"/>
    </xf>
    <xf numFmtId="0" fontId="8" fillId="4" borderId="2" xfId="0" applyFont="1" applyFill="1" applyBorder="1" applyAlignment="1">
      <alignment horizontal="center"/>
    </xf>
    <xf numFmtId="0" fontId="0" fillId="4" borderId="2" xfId="0" applyFill="1" applyBorder="1" applyAlignment="1">
      <alignment horizontal="left"/>
    </xf>
    <xf numFmtId="0" fontId="0" fillId="4" borderId="2" xfId="0" applyFill="1" applyBorder="1"/>
    <xf numFmtId="0" fontId="0" fillId="4" borderId="1" xfId="0" applyFont="1" applyFill="1" applyBorder="1" applyAlignment="1">
      <alignment horizontal="center"/>
    </xf>
    <xf numFmtId="0" fontId="9" fillId="5" borderId="1" xfId="0" applyFont="1" applyFill="1" applyBorder="1" applyAlignment="1">
      <alignment horizontal="center"/>
    </xf>
    <xf numFmtId="0" fontId="0" fillId="6" borderId="1" xfId="0" applyFill="1" applyBorder="1"/>
    <xf numFmtId="0" fontId="0" fillId="7" borderId="1" xfId="0" applyFill="1" applyBorder="1"/>
    <xf numFmtId="4" fontId="0" fillId="5" borderId="1" xfId="0" applyNumberFormat="1" applyFill="1" applyBorder="1" applyAlignment="1">
      <alignment horizontal="center"/>
    </xf>
    <xf numFmtId="3" fontId="0" fillId="5" borderId="1" xfId="0" applyNumberFormat="1" applyFont="1" applyFill="1" applyBorder="1" applyAlignment="1">
      <alignment horizontal="center"/>
    </xf>
    <xf numFmtId="166" fontId="0" fillId="6" borderId="1" xfId="0" applyNumberFormat="1" applyFill="1" applyBorder="1"/>
    <xf numFmtId="166" fontId="0" fillId="6" borderId="1" xfId="0" applyNumberFormat="1" applyFill="1" applyBorder="1" applyAlignment="1">
      <alignment horizontal="center"/>
    </xf>
    <xf numFmtId="166" fontId="0" fillId="0" borderId="0" xfId="0" applyNumberFormat="1"/>
    <xf numFmtId="164" fontId="0" fillId="6" borderId="1" xfId="0" applyNumberFormat="1" applyFill="1" applyBorder="1" applyAlignment="1">
      <alignment horizontal="center"/>
    </xf>
    <xf numFmtId="166" fontId="6" fillId="14" borderId="1" xfId="0" applyNumberFormat="1" applyFont="1" applyFill="1" applyBorder="1" applyAlignment="1">
      <alignment horizontal="left"/>
    </xf>
    <xf numFmtId="164" fontId="0" fillId="14" borderId="1" xfId="0" applyNumberFormat="1" applyFill="1" applyBorder="1" applyAlignment="1">
      <alignment horizontal="center"/>
    </xf>
    <xf numFmtId="0" fontId="0" fillId="0" borderId="0" xfId="0" applyFont="1" applyAlignment="1">
      <alignment horizontal="center" vertical="center"/>
    </xf>
    <xf numFmtId="164" fontId="0" fillId="0" borderId="0" xfId="0" applyNumberFormat="1" applyFont="1" applyAlignment="1">
      <alignment horizontal="center" vertical="center"/>
    </xf>
    <xf numFmtId="164" fontId="5" fillId="0" borderId="0" xfId="0" applyNumberFormat="1" applyFont="1" applyAlignment="1">
      <alignment horizontal="center"/>
    </xf>
    <xf numFmtId="0" fontId="0" fillId="16" borderId="1" xfId="0" applyFill="1" applyBorder="1"/>
    <xf numFmtId="0" fontId="7" fillId="16" borderId="1" xfId="0" applyFont="1" applyFill="1" applyBorder="1" applyAlignment="1">
      <alignment horizontal="center"/>
    </xf>
    <xf numFmtId="165" fontId="6" fillId="17" borderId="1" xfId="0" applyNumberFormat="1" applyFont="1" applyFill="1" applyBorder="1" applyAlignment="1">
      <alignment horizontal="center"/>
    </xf>
    <xf numFmtId="0" fontId="7" fillId="17" borderId="1" xfId="0" applyFont="1" applyFill="1" applyBorder="1" applyAlignment="1">
      <alignment horizontal="center"/>
    </xf>
    <xf numFmtId="0" fontId="0" fillId="17" borderId="1" xfId="0" applyFill="1" applyBorder="1"/>
    <xf numFmtId="165" fontId="0" fillId="17" borderId="1" xfId="0" applyNumberFormat="1" applyFill="1" applyBorder="1" applyAlignment="1">
      <alignment horizontal="center"/>
    </xf>
    <xf numFmtId="0" fontId="0" fillId="18" borderId="0" xfId="0" applyFont="1" applyFill="1" applyAlignment="1">
      <alignment horizontal="center" vertical="center"/>
    </xf>
    <xf numFmtId="164" fontId="0" fillId="18" borderId="0" xfId="0" applyNumberFormat="1" applyFont="1" applyFill="1" applyAlignment="1">
      <alignment horizontal="center" vertical="center"/>
    </xf>
    <xf numFmtId="165" fontId="6" fillId="3" borderId="1" xfId="0" applyNumberFormat="1" applyFont="1" applyFill="1" applyBorder="1" applyAlignment="1">
      <alignment horizontal="center"/>
    </xf>
    <xf numFmtId="0" fontId="0" fillId="7" borderId="0" xfId="0" applyFill="1"/>
    <xf numFmtId="0" fontId="0" fillId="4" borderId="0" xfId="0" applyFill="1"/>
    <xf numFmtId="0" fontId="0" fillId="5" borderId="0" xfId="0" applyFill="1"/>
    <xf numFmtId="0" fontId="0" fillId="6" borderId="0" xfId="0" applyFill="1"/>
    <xf numFmtId="0" fontId="0" fillId="16" borderId="0" xfId="0" applyFill="1"/>
    <xf numFmtId="0" fontId="0" fillId="11" borderId="0" xfId="0" applyFill="1"/>
    <xf numFmtId="0" fontId="0" fillId="12" borderId="0" xfId="0" applyFill="1"/>
    <xf numFmtId="0" fontId="5" fillId="4" borderId="1" xfId="0" applyFont="1" applyFill="1" applyBorder="1" applyAlignment="1">
      <alignment horizontal="center"/>
    </xf>
    <xf numFmtId="165" fontId="0" fillId="3" borderId="1" xfId="0" applyNumberFormat="1" applyFill="1" applyBorder="1" applyAlignment="1">
      <alignment horizontal="center"/>
    </xf>
    <xf numFmtId="167" fontId="0" fillId="7" borderId="1" xfId="0" applyNumberFormat="1" applyFill="1" applyBorder="1"/>
    <xf numFmtId="167" fontId="0" fillId="9" borderId="1" xfId="0" applyNumberFormat="1" applyFill="1" applyBorder="1"/>
    <xf numFmtId="0" fontId="6" fillId="9" borderId="1" xfId="0" applyFont="1" applyFill="1" applyBorder="1"/>
    <xf numFmtId="0" fontId="0" fillId="6" borderId="0" xfId="0" applyFill="1" applyAlignment="1">
      <alignment horizontal="right"/>
    </xf>
    <xf numFmtId="2" fontId="0" fillId="0" borderId="0" xfId="0" applyNumberFormat="1" applyAlignment="1">
      <alignment horizontal="right"/>
    </xf>
    <xf numFmtId="0" fontId="0" fillId="3" borderId="0" xfId="0" applyFill="1" applyAlignment="1">
      <alignment horizontal="right"/>
    </xf>
    <xf numFmtId="4" fontId="0" fillId="0" borderId="0" xfId="0" applyNumberFormat="1"/>
    <xf numFmtId="3" fontId="0" fillId="0" borderId="0" xfId="0" applyNumberFormat="1" applyAlignment="1">
      <alignment horizontal="right"/>
    </xf>
    <xf numFmtId="3" fontId="0" fillId="0" borderId="0" xfId="0" applyNumberFormat="1"/>
    <xf numFmtId="0" fontId="3" fillId="0" borderId="0" xfId="3"/>
    <xf numFmtId="4" fontId="3" fillId="0" borderId="0" xfId="3" applyNumberFormat="1"/>
    <xf numFmtId="0" fontId="5" fillId="0" borderId="0" xfId="3" applyFont="1"/>
    <xf numFmtId="0" fontId="11" fillId="0" borderId="0" xfId="4"/>
    <xf numFmtId="0" fontId="11" fillId="0" borderId="0" xfId="4" applyAlignment="1">
      <alignment horizontal="right"/>
    </xf>
    <xf numFmtId="0" fontId="18" fillId="3" borderId="0" xfId="4" applyFont="1" applyFill="1"/>
    <xf numFmtId="0" fontId="0" fillId="24" borderId="0" xfId="0" applyFill="1"/>
    <xf numFmtId="0" fontId="5" fillId="0" borderId="0" xfId="0" applyFont="1" applyAlignment="1">
      <alignment horizontal="center"/>
    </xf>
    <xf numFmtId="0" fontId="0" fillId="0" borderId="0" xfId="0" applyFill="1" applyAlignment="1">
      <alignment horizontal="left"/>
    </xf>
    <xf numFmtId="0" fontId="0" fillId="3" borderId="0" xfId="0" applyFill="1"/>
    <xf numFmtId="11" fontId="0" fillId="0" borderId="0" xfId="0" applyNumberFormat="1"/>
    <xf numFmtId="0" fontId="6" fillId="4" borderId="0" xfId="0" applyFont="1" applyFill="1"/>
    <xf numFmtId="0" fontId="8" fillId="8" borderId="2" xfId="0" applyFont="1" applyFill="1"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2" xfId="0" applyFill="1" applyBorder="1" applyAlignment="1">
      <alignment horizontal="left"/>
    </xf>
    <xf numFmtId="0" fontId="5" fillId="8" borderId="1" xfId="0" applyFont="1" applyFill="1" applyBorder="1" applyAlignment="1">
      <alignment horizontal="center"/>
    </xf>
    <xf numFmtId="0" fontId="0" fillId="8" borderId="2" xfId="0" applyFill="1" applyBorder="1"/>
    <xf numFmtId="0" fontId="0" fillId="8" borderId="2" xfId="0" applyFont="1" applyFill="1" applyBorder="1" applyAlignment="1">
      <alignment horizontal="center"/>
    </xf>
    <xf numFmtId="0" fontId="8" fillId="0" borderId="1" xfId="4" applyFont="1" applyBorder="1" applyAlignment="1">
      <alignment horizontal="right"/>
    </xf>
    <xf numFmtId="0" fontId="8" fillId="0" borderId="1" xfId="4" applyFont="1" applyBorder="1" applyAlignment="1">
      <alignment horizontal="center"/>
    </xf>
    <xf numFmtId="0" fontId="8" fillId="0" borderId="1" xfId="4" applyFont="1" applyBorder="1" applyAlignment="1">
      <alignment horizontal="left"/>
    </xf>
    <xf numFmtId="0" fontId="8" fillId="0" borderId="1" xfId="4" applyFont="1" applyBorder="1"/>
    <xf numFmtId="0" fontId="11" fillId="4" borderId="1" xfId="4" applyFill="1" applyBorder="1" applyAlignment="1">
      <alignment horizontal="right"/>
    </xf>
    <xf numFmtId="0" fontId="10" fillId="0" borderId="1" xfId="4" applyFont="1" applyBorder="1"/>
    <xf numFmtId="0" fontId="11" fillId="0" borderId="1" xfId="4" applyBorder="1"/>
    <xf numFmtId="0" fontId="11" fillId="5" borderId="1" xfId="4" applyFill="1" applyBorder="1" applyAlignment="1">
      <alignment horizontal="right"/>
    </xf>
    <xf numFmtId="0" fontId="11" fillId="6" borderId="1" xfId="4" applyFill="1" applyBorder="1" applyAlignment="1">
      <alignment horizontal="right"/>
    </xf>
    <xf numFmtId="0" fontId="8" fillId="0" borderId="6" xfId="4" applyFont="1" applyBorder="1" applyAlignment="1">
      <alignment horizontal="right"/>
    </xf>
    <xf numFmtId="0" fontId="11" fillId="0" borderId="1" xfId="4" applyBorder="1" applyAlignment="1">
      <alignment horizontal="right"/>
    </xf>
    <xf numFmtId="1" fontId="11" fillId="0" borderId="1" xfId="4" applyNumberFormat="1" applyBorder="1"/>
    <xf numFmtId="2" fontId="11" fillId="0" borderId="1" xfId="4" applyNumberFormat="1" applyBorder="1"/>
    <xf numFmtId="168" fontId="11" fillId="0" borderId="1" xfId="4" applyNumberFormat="1" applyBorder="1"/>
    <xf numFmtId="0" fontId="10" fillId="0" borderId="1" xfId="4" applyFont="1" applyBorder="1" applyAlignment="1">
      <alignment horizontal="right"/>
    </xf>
    <xf numFmtId="4" fontId="11" fillId="0" borderId="1" xfId="4" applyNumberFormat="1" applyBorder="1"/>
    <xf numFmtId="0" fontId="10" fillId="0" borderId="0" xfId="4" applyFont="1"/>
    <xf numFmtId="0" fontId="12" fillId="23" borderId="0" xfId="4" applyFont="1" applyFill="1" applyAlignment="1">
      <alignment horizontal="center" vertical="center"/>
    </xf>
    <xf numFmtId="0" fontId="11" fillId="0" borderId="0" xfId="4" applyBorder="1"/>
    <xf numFmtId="0" fontId="6" fillId="10" borderId="2" xfId="0" applyFont="1" applyFill="1" applyBorder="1" applyAlignment="1">
      <alignment horizontal="center"/>
    </xf>
    <xf numFmtId="4" fontId="0" fillId="4" borderId="1" xfId="0" applyNumberFormat="1" applyFill="1" applyBorder="1" applyAlignment="1">
      <alignment horizontal="center"/>
    </xf>
    <xf numFmtId="4" fontId="0" fillId="8" borderId="1" xfId="0" applyNumberFormat="1" applyFill="1" applyBorder="1" applyAlignment="1">
      <alignment horizontal="center"/>
    </xf>
    <xf numFmtId="0" fontId="10" fillId="26" borderId="1" xfId="4" applyFont="1" applyFill="1" applyBorder="1"/>
    <xf numFmtId="0" fontId="11" fillId="26" borderId="1" xfId="4" applyFill="1" applyBorder="1" applyAlignment="1">
      <alignment horizontal="left"/>
    </xf>
    <xf numFmtId="0" fontId="10" fillId="0" borderId="1" xfId="4" applyFont="1" applyFill="1" applyBorder="1"/>
    <xf numFmtId="0" fontId="11" fillId="0" borderId="1" xfId="4" applyFill="1" applyBorder="1" applyAlignment="1">
      <alignment horizontal="left"/>
    </xf>
    <xf numFmtId="0" fontId="11" fillId="0" borderId="1" xfId="4" applyBorder="1" applyAlignment="1">
      <alignment horizontal="left"/>
    </xf>
    <xf numFmtId="1" fontId="0" fillId="8" borderId="1" xfId="0" applyNumberFormat="1" applyFill="1" applyBorder="1" applyAlignment="1">
      <alignment horizontal="center"/>
    </xf>
    <xf numFmtId="0" fontId="11" fillId="26" borderId="1" xfId="4" applyFill="1" applyBorder="1"/>
    <xf numFmtId="1" fontId="0" fillId="4" borderId="1" xfId="0" applyNumberFormat="1" applyFill="1" applyBorder="1" applyAlignment="1">
      <alignment horizontal="center"/>
    </xf>
    <xf numFmtId="0" fontId="6" fillId="8" borderId="2" xfId="0" applyFont="1" applyFill="1" applyBorder="1" applyAlignment="1">
      <alignment horizontal="center"/>
    </xf>
    <xf numFmtId="0" fontId="20" fillId="10" borderId="1" xfId="0" applyFont="1" applyFill="1" applyBorder="1" applyAlignment="1">
      <alignment horizontal="center"/>
    </xf>
    <xf numFmtId="2" fontId="0" fillId="8" borderId="1" xfId="0" applyNumberFormat="1" applyFill="1" applyBorder="1" applyAlignment="1">
      <alignment horizontal="center"/>
    </xf>
    <xf numFmtId="164" fontId="0" fillId="0" borderId="0" xfId="0" applyNumberFormat="1" applyFont="1" applyAlignment="1">
      <alignment horizontal="center"/>
    </xf>
    <xf numFmtId="0" fontId="18" fillId="3" borderId="0" xfId="4" applyFont="1" applyFill="1" applyAlignment="1">
      <alignment horizontal="center"/>
    </xf>
    <xf numFmtId="0" fontId="0" fillId="3" borderId="1" xfId="0" applyFill="1" applyBorder="1" applyAlignment="1">
      <alignment horizontal="center"/>
    </xf>
    <xf numFmtId="164" fontId="0" fillId="3" borderId="1" xfId="0" applyNumberFormat="1" applyFill="1" applyBorder="1" applyAlignment="1">
      <alignment horizontal="center"/>
    </xf>
    <xf numFmtId="0" fontId="6" fillId="16" borderId="1" xfId="0" applyFont="1" applyFill="1" applyBorder="1" applyAlignment="1">
      <alignment horizontal="center"/>
    </xf>
    <xf numFmtId="0" fontId="0" fillId="16" borderId="1" xfId="0" applyFill="1" applyBorder="1" applyAlignment="1">
      <alignment horizontal="center"/>
    </xf>
    <xf numFmtId="164" fontId="0" fillId="16" borderId="1" xfId="0" applyNumberFormat="1" applyFill="1" applyBorder="1" applyAlignment="1">
      <alignment horizontal="center"/>
    </xf>
    <xf numFmtId="0" fontId="18" fillId="3" borderId="0" xfId="4" applyFont="1" applyFill="1" applyAlignment="1">
      <alignment horizontal="left"/>
    </xf>
    <xf numFmtId="0" fontId="10" fillId="0" borderId="1" xfId="0" applyFont="1" applyBorder="1"/>
    <xf numFmtId="168" fontId="10" fillId="0" borderId="1" xfId="0" applyNumberFormat="1" applyFont="1" applyBorder="1"/>
    <xf numFmtId="0" fontId="8" fillId="0" borderId="1" xfId="0" applyFont="1" applyBorder="1" applyAlignment="1">
      <alignment horizontal="center"/>
    </xf>
    <xf numFmtId="0" fontId="8" fillId="0" borderId="1" xfId="0" applyFont="1" applyBorder="1"/>
    <xf numFmtId="0" fontId="10" fillId="0" borderId="1" xfId="0" applyFont="1" applyBorder="1" applyAlignment="1">
      <alignment horizontal="right"/>
    </xf>
    <xf numFmtId="0" fontId="24" fillId="0" borderId="6" xfId="0" applyFont="1" applyFill="1" applyBorder="1" applyAlignment="1">
      <alignment wrapText="1"/>
    </xf>
    <xf numFmtId="0" fontId="24" fillId="0" borderId="8" xfId="0" applyFont="1" applyFill="1" applyBorder="1" applyAlignment="1">
      <alignment wrapText="1"/>
    </xf>
    <xf numFmtId="0" fontId="24" fillId="0" borderId="9" xfId="0" applyFont="1" applyFill="1" applyBorder="1" applyAlignment="1">
      <alignment wrapText="1"/>
    </xf>
    <xf numFmtId="0" fontId="25" fillId="0" borderId="6" xfId="0" applyFont="1" applyFill="1" applyBorder="1" applyAlignment="1">
      <alignment wrapText="1"/>
    </xf>
    <xf numFmtId="0" fontId="25" fillId="0" borderId="9" xfId="0" applyFont="1" applyFill="1" applyBorder="1" applyAlignment="1">
      <alignment wrapText="1"/>
    </xf>
    <xf numFmtId="0" fontId="0" fillId="0" borderId="1" xfId="0" applyBorder="1"/>
    <xf numFmtId="0" fontId="24" fillId="0" borderId="0" xfId="0" applyFont="1" applyFill="1" applyBorder="1" applyAlignment="1">
      <alignment wrapText="1"/>
    </xf>
    <xf numFmtId="0" fontId="24" fillId="0" borderId="10" xfId="0" applyFont="1" applyFill="1" applyBorder="1" applyAlignment="1">
      <alignment wrapText="1"/>
    </xf>
    <xf numFmtId="0" fontId="26" fillId="0" borderId="6" xfId="0" applyFont="1" applyFill="1" applyBorder="1" applyAlignment="1">
      <alignment wrapText="1"/>
    </xf>
    <xf numFmtId="0" fontId="25" fillId="0" borderId="0" xfId="0" applyFont="1" applyFill="1" applyBorder="1" applyAlignment="1">
      <alignment wrapText="1"/>
    </xf>
    <xf numFmtId="0" fontId="24" fillId="0" borderId="7" xfId="0" applyFont="1" applyFill="1" applyBorder="1" applyAlignment="1">
      <alignment wrapText="1"/>
    </xf>
    <xf numFmtId="0" fontId="24" fillId="0" borderId="1" xfId="0" applyFont="1" applyFill="1" applyBorder="1" applyAlignment="1">
      <alignment horizontal="right" wrapText="1"/>
    </xf>
    <xf numFmtId="0" fontId="28" fillId="28" borderId="1" xfId="0" applyFont="1" applyFill="1" applyBorder="1" applyAlignment="1">
      <alignment wrapText="1"/>
    </xf>
    <xf numFmtId="0" fontId="28" fillId="28" borderId="6" xfId="0" applyFont="1" applyFill="1" applyBorder="1" applyAlignment="1">
      <alignment wrapText="1"/>
    </xf>
    <xf numFmtId="0" fontId="26" fillId="0" borderId="9" xfId="0" applyFont="1" applyFill="1" applyBorder="1" applyAlignment="1">
      <alignment wrapText="1"/>
    </xf>
    <xf numFmtId="0" fontId="26" fillId="0" borderId="7" xfId="0" applyFont="1" applyFill="1" applyBorder="1" applyAlignment="1">
      <alignment wrapText="1"/>
    </xf>
    <xf numFmtId="0" fontId="24" fillId="29" borderId="8" xfId="0" applyFont="1" applyFill="1" applyBorder="1" applyAlignment="1">
      <alignment horizontal="right" wrapText="1"/>
    </xf>
    <xf numFmtId="0" fontId="26" fillId="0" borderId="9" xfId="0" applyFont="1" applyFill="1" applyBorder="1" applyAlignment="1">
      <alignment horizontal="right" wrapText="1"/>
    </xf>
    <xf numFmtId="0" fontId="24" fillId="30" borderId="8" xfId="0" applyFont="1" applyFill="1" applyBorder="1" applyAlignment="1">
      <alignment horizontal="right" wrapText="1"/>
    </xf>
    <xf numFmtId="0" fontId="24" fillId="0" borderId="14" xfId="0" applyFont="1" applyFill="1" applyBorder="1" applyAlignment="1">
      <alignment wrapText="1"/>
    </xf>
    <xf numFmtId="0" fontId="24" fillId="0" borderId="10" xfId="0" applyFont="1" applyFill="1" applyBorder="1" applyAlignment="1">
      <alignment horizontal="right" wrapText="1"/>
    </xf>
    <xf numFmtId="0" fontId="25" fillId="0" borderId="10" xfId="0" applyFont="1" applyFill="1" applyBorder="1" applyAlignment="1">
      <alignment wrapText="1"/>
    </xf>
    <xf numFmtId="0" fontId="10" fillId="0" borderId="10" xfId="0" applyFont="1" applyBorder="1"/>
    <xf numFmtId="0" fontId="8" fillId="0" borderId="12" xfId="4" applyFont="1" applyBorder="1" applyAlignment="1">
      <alignment horizontal="right"/>
    </xf>
    <xf numFmtId="0" fontId="8" fillId="0" borderId="12" xfId="0" applyFont="1" applyBorder="1" applyAlignment="1">
      <alignment horizontal="center"/>
    </xf>
    <xf numFmtId="0" fontId="8" fillId="0" borderId="12" xfId="0" applyFont="1" applyBorder="1"/>
    <xf numFmtId="0" fontId="10" fillId="0" borderId="14" xfId="0" applyFont="1" applyBorder="1"/>
    <xf numFmtId="0" fontId="29" fillId="0" borderId="10" xfId="0" applyFont="1" applyBorder="1"/>
    <xf numFmtId="0" fontId="11" fillId="0" borderId="1" xfId="4" applyFill="1" applyBorder="1" applyAlignment="1">
      <alignment horizontal="right"/>
    </xf>
    <xf numFmtId="0" fontId="11" fillId="0" borderId="1" xfId="4" applyFill="1" applyBorder="1"/>
    <xf numFmtId="0" fontId="9" fillId="23" borderId="7" xfId="4" applyFont="1" applyFill="1" applyBorder="1" applyAlignment="1">
      <alignment vertical="center"/>
    </xf>
    <xf numFmtId="2" fontId="11" fillId="0" borderId="6" xfId="4" applyNumberFormat="1" applyBorder="1"/>
    <xf numFmtId="1" fontId="11" fillId="0" borderId="6" xfId="4" applyNumberFormat="1" applyBorder="1"/>
    <xf numFmtId="0" fontId="24" fillId="0" borderId="17" xfId="0" applyFont="1" applyFill="1" applyBorder="1" applyAlignment="1">
      <alignment wrapText="1"/>
    </xf>
    <xf numFmtId="0" fontId="27" fillId="27" borderId="0" xfId="0" applyFont="1" applyFill="1" applyBorder="1" applyAlignment="1"/>
    <xf numFmtId="0" fontId="28" fillId="28" borderId="1" xfId="0" applyFont="1" applyFill="1" applyBorder="1" applyAlignment="1"/>
    <xf numFmtId="0" fontId="28" fillId="28" borderId="6" xfId="0" applyFont="1" applyFill="1" applyBorder="1" applyAlignment="1"/>
    <xf numFmtId="0" fontId="26" fillId="0" borderId="6" xfId="0" applyFont="1" applyFill="1" applyBorder="1" applyAlignment="1"/>
    <xf numFmtId="1" fontId="24" fillId="0" borderId="9" xfId="0" applyNumberFormat="1" applyFont="1" applyFill="1" applyBorder="1" applyAlignment="1"/>
    <xf numFmtId="0" fontId="24" fillId="0" borderId="9" xfId="0" applyFont="1" applyFill="1" applyBorder="1" applyAlignment="1"/>
    <xf numFmtId="0" fontId="26" fillId="0" borderId="7" xfId="0" applyFont="1" applyFill="1" applyBorder="1" applyAlignment="1"/>
    <xf numFmtId="0" fontId="24" fillId="0" borderId="8" xfId="0" applyFont="1" applyFill="1" applyBorder="1" applyAlignment="1">
      <alignment horizontal="right"/>
    </xf>
    <xf numFmtId="168" fontId="24" fillId="0" borderId="9" xfId="0" applyNumberFormat="1" applyFont="1" applyFill="1" applyBorder="1" applyAlignment="1"/>
    <xf numFmtId="0" fontId="0" fillId="0" borderId="0" xfId="0" applyAlignment="1"/>
    <xf numFmtId="0" fontId="26" fillId="0" borderId="9" xfId="0" applyFont="1" applyFill="1" applyBorder="1" applyAlignment="1">
      <alignment horizontal="right"/>
    </xf>
    <xf numFmtId="0" fontId="26" fillId="0" borderId="9" xfId="0" applyFont="1" applyFill="1" applyBorder="1" applyAlignment="1"/>
    <xf numFmtId="0" fontId="26" fillId="0" borderId="15" xfId="0" applyFont="1" applyFill="1" applyBorder="1" applyAlignment="1">
      <alignment horizontal="right"/>
    </xf>
    <xf numFmtId="0" fontId="26" fillId="0" borderId="15" xfId="0" applyFont="1" applyFill="1" applyBorder="1" applyAlignment="1"/>
    <xf numFmtId="0" fontId="26" fillId="0" borderId="16" xfId="0" applyFont="1" applyFill="1" applyBorder="1" applyAlignment="1"/>
    <xf numFmtId="1" fontId="11" fillId="0" borderId="1" xfId="4" applyNumberFormat="1" applyFill="1" applyBorder="1"/>
    <xf numFmtId="0" fontId="2" fillId="0" borderId="0" xfId="0" applyFont="1"/>
    <xf numFmtId="0" fontId="0" fillId="0" borderId="10" xfId="0" applyBorder="1"/>
    <xf numFmtId="0" fontId="24" fillId="0" borderId="0" xfId="0" applyFont="1" applyFill="1" applyBorder="1" applyAlignment="1"/>
    <xf numFmtId="0" fontId="32" fillId="0" borderId="0" xfId="0" applyFont="1" applyFill="1" applyBorder="1" applyAlignment="1"/>
    <xf numFmtId="11" fontId="32" fillId="0" borderId="0" xfId="0" applyNumberFormat="1" applyFont="1" applyFill="1" applyBorder="1" applyAlignment="1"/>
    <xf numFmtId="0" fontId="32" fillId="31" borderId="0" xfId="0" applyFont="1" applyFill="1" applyBorder="1" applyAlignment="1"/>
    <xf numFmtId="0" fontId="32" fillId="32" borderId="0" xfId="0" applyFont="1" applyFill="1" applyBorder="1" applyAlignment="1"/>
    <xf numFmtId="0" fontId="24" fillId="3" borderId="0" xfId="0" applyFont="1" applyFill="1" applyBorder="1" applyAlignment="1">
      <alignment wrapText="1"/>
    </xf>
    <xf numFmtId="0" fontId="11" fillId="6" borderId="10" xfId="4" applyFill="1" applyBorder="1" applyAlignment="1">
      <alignment horizontal="right"/>
    </xf>
    <xf numFmtId="0" fontId="5" fillId="0" borderId="10" xfId="0" applyFont="1" applyBorder="1"/>
    <xf numFmtId="0" fontId="11" fillId="0" borderId="10" xfId="4" applyBorder="1"/>
    <xf numFmtId="0" fontId="11" fillId="6" borderId="12" xfId="4" applyFill="1" applyBorder="1" applyAlignment="1">
      <alignment horizontal="right"/>
    </xf>
    <xf numFmtId="0" fontId="10" fillId="0" borderId="12" xfId="4" applyFont="1" applyBorder="1"/>
    <xf numFmtId="0" fontId="11" fillId="0" borderId="12" xfId="4" applyBorder="1"/>
    <xf numFmtId="0" fontId="11" fillId="0" borderId="0" xfId="4" applyBorder="1" applyAlignment="1">
      <alignment horizontal="right"/>
    </xf>
    <xf numFmtId="0" fontId="9" fillId="25" borderId="10" xfId="4" applyFont="1" applyFill="1" applyBorder="1" applyAlignment="1">
      <alignment horizontal="center"/>
    </xf>
    <xf numFmtId="0" fontId="8" fillId="0" borderId="10" xfId="4" applyFont="1" applyBorder="1" applyAlignment="1">
      <alignment horizontal="right"/>
    </xf>
    <xf numFmtId="0" fontId="8" fillId="0" borderId="10" xfId="4" applyFont="1" applyBorder="1" applyAlignment="1">
      <alignment horizontal="left"/>
    </xf>
    <xf numFmtId="0" fontId="8" fillId="0" borderId="10" xfId="4" applyFont="1" applyBorder="1"/>
    <xf numFmtId="0" fontId="11" fillId="0" borderId="10" xfId="4" applyBorder="1" applyAlignment="1">
      <alignment horizontal="right"/>
    </xf>
    <xf numFmtId="168" fontId="11" fillId="0" borderId="10" xfId="4" applyNumberFormat="1" applyBorder="1"/>
    <xf numFmtId="0" fontId="20" fillId="33" borderId="1" xfId="0" applyFont="1" applyFill="1" applyBorder="1" applyAlignment="1">
      <alignment horizontal="center"/>
    </xf>
    <xf numFmtId="4" fontId="0" fillId="29" borderId="1" xfId="0" applyNumberFormat="1" applyFill="1" applyBorder="1" applyAlignment="1">
      <alignment horizontal="center"/>
    </xf>
    <xf numFmtId="0" fontId="10" fillId="30" borderId="1" xfId="0" applyFont="1" applyFill="1" applyBorder="1"/>
    <xf numFmtId="2" fontId="5"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24" fillId="30" borderId="0" xfId="0" applyFont="1" applyFill="1" applyBorder="1" applyAlignment="1">
      <alignment wrapText="1"/>
    </xf>
    <xf numFmtId="0" fontId="33" fillId="0" borderId="0" xfId="0" quotePrefix="1" applyFont="1"/>
    <xf numFmtId="0" fontId="0" fillId="0" borderId="0" xfId="0" applyAlignment="1">
      <alignment wrapText="1"/>
    </xf>
    <xf numFmtId="0" fontId="10" fillId="30" borderId="1" xfId="12" applyFont="1" applyFill="1" applyBorder="1"/>
    <xf numFmtId="4" fontId="5" fillId="29" borderId="1" xfId="0" applyNumberFormat="1" applyFont="1" applyFill="1" applyBorder="1" applyAlignment="1">
      <alignment horizontal="center"/>
    </xf>
    <xf numFmtId="4" fontId="23" fillId="29" borderId="1" xfId="0" applyNumberFormat="1" applyFont="1" applyFill="1" applyBorder="1" applyAlignment="1">
      <alignment horizontal="center"/>
    </xf>
    <xf numFmtId="4" fontId="5" fillId="4" borderId="1" xfId="0" applyNumberFormat="1" applyFont="1" applyFill="1" applyBorder="1" applyAlignment="1">
      <alignment horizontal="center"/>
    </xf>
    <xf numFmtId="4" fontId="0" fillId="4" borderId="1" xfId="0" applyNumberFormat="1" applyFont="1" applyFill="1" applyBorder="1" applyAlignment="1">
      <alignment horizontal="center"/>
    </xf>
    <xf numFmtId="4" fontId="23" fillId="4" borderId="1" xfId="0" applyNumberFormat="1" applyFont="1" applyFill="1" applyBorder="1" applyAlignment="1">
      <alignment horizontal="center"/>
    </xf>
    <xf numFmtId="0" fontId="10" fillId="3" borderId="1" xfId="0" applyFont="1" applyFill="1" applyBorder="1"/>
    <xf numFmtId="4" fontId="0" fillId="3" borderId="1" xfId="0" applyNumberFormat="1" applyFill="1" applyBorder="1" applyAlignment="1">
      <alignment horizontal="center"/>
    </xf>
    <xf numFmtId="11" fontId="0" fillId="0" borderId="0" xfId="0" applyNumberFormat="1" applyFill="1"/>
    <xf numFmtId="0" fontId="24" fillId="3" borderId="0" xfId="0" applyFont="1" applyFill="1" applyBorder="1" applyAlignment="1"/>
    <xf numFmtId="0" fontId="6" fillId="0" borderId="0" xfId="0" applyFont="1" applyFill="1" applyBorder="1"/>
    <xf numFmtId="4" fontId="6" fillId="0" borderId="0" xfId="0" applyNumberFormat="1" applyFont="1" applyFill="1" applyBorder="1" applyAlignment="1">
      <alignment horizontal="center"/>
    </xf>
    <xf numFmtId="0" fontId="6" fillId="0" borderId="1" xfId="0" applyFont="1" applyFill="1" applyBorder="1"/>
    <xf numFmtId="0" fontId="6" fillId="0" borderId="1" xfId="0" applyFont="1" applyFill="1" applyBorder="1" applyAlignment="1">
      <alignment horizontal="center"/>
    </xf>
    <xf numFmtId="11" fontId="0" fillId="0" borderId="0" xfId="0" applyNumberFormat="1" applyAlignment="1">
      <alignment horizontal="center"/>
    </xf>
    <xf numFmtId="4" fontId="6" fillId="29" borderId="1" xfId="0" applyNumberFormat="1" applyFont="1" applyFill="1" applyBorder="1" applyAlignment="1">
      <alignment horizontal="center"/>
    </xf>
    <xf numFmtId="0" fontId="0" fillId="0" borderId="0" xfId="0" applyFont="1" applyAlignment="1">
      <alignment horizontal="center"/>
    </xf>
    <xf numFmtId="11" fontId="5" fillId="0" borderId="0" xfId="0" applyNumberFormat="1" applyFont="1" applyAlignment="1">
      <alignment horizontal="center"/>
    </xf>
    <xf numFmtId="11" fontId="5" fillId="3" borderId="0" xfId="0" applyNumberFormat="1" applyFont="1" applyFill="1" applyAlignment="1">
      <alignment horizontal="center"/>
    </xf>
    <xf numFmtId="4" fontId="6" fillId="34" borderId="1" xfId="0" applyNumberFormat="1" applyFont="1" applyFill="1" applyBorder="1" applyAlignment="1">
      <alignment horizontal="center"/>
    </xf>
    <xf numFmtId="0" fontId="0" fillId="4" borderId="10" xfId="0" applyFill="1" applyBorder="1" applyAlignment="1">
      <alignment horizontal="center"/>
    </xf>
    <xf numFmtId="0" fontId="0" fillId="4" borderId="10" xfId="0" applyFont="1" applyFill="1" applyBorder="1" applyAlignment="1">
      <alignment horizontal="center"/>
    </xf>
    <xf numFmtId="4" fontId="0" fillId="4" borderId="10" xfId="0" applyNumberFormat="1" applyFill="1" applyBorder="1" applyAlignment="1">
      <alignment horizontal="center"/>
    </xf>
    <xf numFmtId="0" fontId="0" fillId="8" borderId="10" xfId="0" applyFill="1" applyBorder="1" applyAlignment="1">
      <alignment horizontal="center"/>
    </xf>
    <xf numFmtId="0" fontId="6" fillId="8" borderId="10" xfId="0" applyFont="1" applyFill="1" applyBorder="1" applyAlignment="1">
      <alignment horizontal="center"/>
    </xf>
    <xf numFmtId="0" fontId="0" fillId="5" borderId="10" xfId="0" applyFill="1" applyBorder="1" applyAlignment="1">
      <alignment horizontal="center"/>
    </xf>
    <xf numFmtId="4" fontId="0" fillId="5" borderId="10" xfId="0" applyNumberFormat="1" applyFill="1" applyBorder="1" applyAlignment="1">
      <alignment horizontal="center"/>
    </xf>
    <xf numFmtId="3" fontId="0" fillId="5" borderId="10" xfId="0" applyNumberFormat="1" applyFont="1" applyFill="1" applyBorder="1" applyAlignment="1">
      <alignment horizontal="center"/>
    </xf>
    <xf numFmtId="0" fontId="0" fillId="4" borderId="2" xfId="0" applyFill="1" applyBorder="1" applyAlignment="1">
      <alignment horizontal="center"/>
    </xf>
    <xf numFmtId="0" fontId="0" fillId="4" borderId="2" xfId="0" applyFont="1" applyFill="1" applyBorder="1" applyAlignment="1">
      <alignment horizontal="center"/>
    </xf>
    <xf numFmtId="4" fontId="0" fillId="4" borderId="2" xfId="0" applyNumberFormat="1" applyFill="1" applyBorder="1" applyAlignment="1">
      <alignment horizontal="center"/>
    </xf>
    <xf numFmtId="0" fontId="0" fillId="5" borderId="2" xfId="0" applyFill="1" applyBorder="1" applyAlignment="1">
      <alignment horizontal="center"/>
    </xf>
    <xf numFmtId="4" fontId="0" fillId="5" borderId="2" xfId="0" applyNumberFormat="1" applyFill="1" applyBorder="1" applyAlignment="1">
      <alignment horizontal="center"/>
    </xf>
    <xf numFmtId="3" fontId="0" fillId="5" borderId="2" xfId="0" applyNumberFormat="1" applyFont="1" applyFill="1" applyBorder="1" applyAlignment="1">
      <alignment horizontal="center"/>
    </xf>
    <xf numFmtId="0" fontId="0" fillId="6" borderId="10" xfId="0" applyFill="1" applyBorder="1"/>
    <xf numFmtId="164" fontId="0" fillId="6" borderId="10" xfId="0" applyNumberFormat="1" applyFill="1" applyBorder="1" applyAlignment="1">
      <alignment horizontal="center"/>
    </xf>
    <xf numFmtId="0" fontId="0" fillId="6" borderId="2" xfId="0" applyFill="1" applyBorder="1"/>
    <xf numFmtId="164" fontId="0" fillId="6" borderId="2" xfId="0" applyNumberFormat="1" applyFill="1" applyBorder="1" applyAlignment="1">
      <alignment horizontal="center"/>
    </xf>
    <xf numFmtId="0" fontId="0" fillId="4" borderId="18" xfId="0" applyFont="1" applyFill="1" applyBorder="1" applyAlignment="1">
      <alignment horizontal="center"/>
    </xf>
    <xf numFmtId="0" fontId="0" fillId="4" borderId="18" xfId="0" applyFill="1" applyBorder="1" applyAlignment="1">
      <alignment horizontal="center"/>
    </xf>
    <xf numFmtId="4" fontId="0" fillId="4" borderId="18" xfId="0" applyNumberFormat="1" applyFill="1" applyBorder="1" applyAlignment="1">
      <alignment horizontal="center"/>
    </xf>
    <xf numFmtId="0" fontId="0" fillId="8" borderId="18" xfId="0" applyFill="1" applyBorder="1" applyAlignment="1">
      <alignment horizontal="center"/>
    </xf>
    <xf numFmtId="0" fontId="0" fillId="5" borderId="18" xfId="0" applyFill="1" applyBorder="1" applyAlignment="1">
      <alignment horizontal="center"/>
    </xf>
    <xf numFmtId="4" fontId="0" fillId="5" borderId="18" xfId="0" applyNumberFormat="1" applyFill="1" applyBorder="1" applyAlignment="1">
      <alignment horizontal="center"/>
    </xf>
    <xf numFmtId="3" fontId="0" fillId="5" borderId="18" xfId="0" applyNumberFormat="1" applyFont="1" applyFill="1" applyBorder="1" applyAlignment="1">
      <alignment horizontal="center"/>
    </xf>
    <xf numFmtId="0" fontId="35" fillId="0" borderId="0" xfId="0" applyFont="1" applyAlignment="1">
      <alignment horizontal="center" vertical="center"/>
    </xf>
    <xf numFmtId="4" fontId="10" fillId="0" borderId="0" xfId="0" applyNumberFormat="1" applyFont="1"/>
    <xf numFmtId="4" fontId="10" fillId="3" borderId="0" xfId="0" applyNumberFormat="1" applyFont="1" applyFill="1"/>
    <xf numFmtId="0" fontId="0" fillId="0" borderId="0" xfId="0" applyFont="1" applyAlignment="1">
      <alignment horizontal="left" vertical="center"/>
    </xf>
    <xf numFmtId="164" fontId="10" fillId="0" borderId="0" xfId="0" applyNumberFormat="1" applyFont="1"/>
    <xf numFmtId="4" fontId="29" fillId="0" borderId="0" xfId="0" applyNumberFormat="1" applyFont="1"/>
    <xf numFmtId="164" fontId="29" fillId="0" borderId="0" xfId="0" applyNumberFormat="1" applyFont="1"/>
    <xf numFmtId="164" fontId="0" fillId="0" borderId="0" xfId="0" applyNumberFormat="1"/>
    <xf numFmtId="0" fontId="10" fillId="0" borderId="8" xfId="0" applyFont="1" applyBorder="1"/>
    <xf numFmtId="164" fontId="0" fillId="0" borderId="0" xfId="0" applyNumberFormat="1" applyAlignment="1">
      <alignment horizontal="right"/>
    </xf>
    <xf numFmtId="0" fontId="26" fillId="0" borderId="0" xfId="0" applyFont="1" applyFill="1" applyBorder="1" applyAlignment="1"/>
    <xf numFmtId="0" fontId="0" fillId="0" borderId="0" xfId="0" applyFont="1" applyAlignment="1">
      <alignment horizontal="left" vertical="top"/>
    </xf>
    <xf numFmtId="0" fontId="0" fillId="0" borderId="0" xfId="0" applyFill="1" applyAlignment="1">
      <alignment horizontal="right"/>
    </xf>
    <xf numFmtId="4" fontId="0" fillId="0" borderId="0" xfId="0" applyNumberFormat="1" applyAlignment="1">
      <alignment horizontal="right"/>
    </xf>
    <xf numFmtId="0" fontId="35" fillId="0" borderId="0" xfId="0" applyFont="1" applyAlignment="1">
      <alignment horizontal="center"/>
    </xf>
    <xf numFmtId="0" fontId="35" fillId="0" borderId="0" xfId="0" applyFont="1" applyAlignment="1">
      <alignment horizontal="center" wrapText="1"/>
    </xf>
    <xf numFmtId="0" fontId="36" fillId="0" borderId="0" xfId="0" applyFont="1" applyFill="1" applyBorder="1" applyAlignment="1"/>
    <xf numFmtId="164" fontId="29" fillId="0" borderId="0" xfId="0" applyNumberFormat="1" applyFont="1" applyAlignment="1">
      <alignment horizontal="right"/>
    </xf>
    <xf numFmtId="0" fontId="0" fillId="0" borderId="0" xfId="0" applyFont="1" applyAlignment="1">
      <alignment horizontal="left"/>
    </xf>
    <xf numFmtId="0" fontId="32" fillId="35" borderId="0" xfId="0" applyFont="1" applyFill="1" applyBorder="1" applyAlignment="1"/>
    <xf numFmtId="3" fontId="5" fillId="0" borderId="0" xfId="0" applyNumberFormat="1" applyFont="1" applyAlignment="1">
      <alignment horizontal="right"/>
    </xf>
    <xf numFmtId="4" fontId="5" fillId="0" borderId="0" xfId="0" applyNumberFormat="1" applyFont="1"/>
    <xf numFmtId="4" fontId="23" fillId="0" borderId="0" xfId="0" applyNumberFormat="1" applyFont="1"/>
    <xf numFmtId="4" fontId="0" fillId="3" borderId="0" xfId="0" applyNumberFormat="1" applyFill="1"/>
    <xf numFmtId="4" fontId="24" fillId="0" borderId="0" xfId="0" applyNumberFormat="1" applyFont="1" applyFill="1" applyBorder="1" applyAlignment="1"/>
    <xf numFmtId="0" fontId="25" fillId="0" borderId="0" xfId="0" applyFont="1" applyFill="1" applyBorder="1" applyAlignment="1"/>
    <xf numFmtId="1" fontId="23" fillId="4" borderId="1" xfId="0" applyNumberFormat="1" applyFont="1" applyFill="1" applyBorder="1" applyAlignment="1">
      <alignment horizontal="center"/>
    </xf>
    <xf numFmtId="1" fontId="23" fillId="8" borderId="1" xfId="0" applyNumberFormat="1" applyFont="1" applyFill="1" applyBorder="1" applyAlignment="1">
      <alignment horizontal="center"/>
    </xf>
    <xf numFmtId="4" fontId="23" fillId="0" borderId="0" xfId="0" applyNumberFormat="1" applyFont="1" applyAlignment="1">
      <alignment horizontal="center"/>
    </xf>
    <xf numFmtId="0" fontId="1" fillId="4" borderId="12" xfId="4" applyFont="1" applyFill="1" applyBorder="1" applyAlignment="1">
      <alignment horizontal="right"/>
    </xf>
    <xf numFmtId="0" fontId="1" fillId="6" borderId="1" xfId="4" applyFont="1" applyFill="1" applyBorder="1" applyAlignment="1">
      <alignment horizontal="right"/>
    </xf>
    <xf numFmtId="0" fontId="1" fillId="0" borderId="1" xfId="0" applyFont="1" applyBorder="1" applyAlignment="1">
      <alignment horizontal="right"/>
    </xf>
    <xf numFmtId="0" fontId="1" fillId="0" borderId="1" xfId="0" applyFont="1" applyBorder="1"/>
    <xf numFmtId="0" fontId="1" fillId="0" borderId="1" xfId="3" applyFont="1" applyBorder="1" applyAlignment="1">
      <alignment horizontal="right"/>
    </xf>
    <xf numFmtId="0" fontId="1" fillId="0" borderId="1" xfId="3" applyFont="1" applyBorder="1"/>
    <xf numFmtId="0" fontId="1" fillId="6" borderId="10" xfId="4" applyFont="1" applyFill="1" applyBorder="1" applyAlignment="1">
      <alignment horizontal="right"/>
    </xf>
    <xf numFmtId="0" fontId="1" fillId="29" borderId="1" xfId="0" applyFont="1" applyFill="1" applyBorder="1" applyAlignment="1">
      <alignment horizontal="right"/>
    </xf>
    <xf numFmtId="0" fontId="1" fillId="4" borderId="1" xfId="4" applyFont="1" applyFill="1" applyBorder="1" applyAlignment="1">
      <alignment horizontal="right"/>
    </xf>
    <xf numFmtId="0" fontId="1" fillId="0" borderId="1" xfId="4" applyFont="1" applyBorder="1"/>
    <xf numFmtId="0" fontId="33" fillId="0" borderId="1" xfId="0" quotePrefix="1" applyFont="1" applyBorder="1"/>
    <xf numFmtId="0" fontId="1" fillId="0" borderId="1" xfId="4" applyFont="1" applyFill="1" applyBorder="1" applyAlignment="1">
      <alignment horizontal="right"/>
    </xf>
    <xf numFmtId="0" fontId="1" fillId="0" borderId="1" xfId="4" applyFont="1" applyFill="1" applyBorder="1"/>
    <xf numFmtId="0" fontId="1" fillId="0" borderId="12" xfId="4" applyFont="1" applyBorder="1"/>
    <xf numFmtId="170" fontId="1" fillId="0" borderId="1" xfId="3" applyNumberFormat="1" applyFont="1" applyBorder="1"/>
    <xf numFmtId="4" fontId="29" fillId="0" borderId="1" xfId="4" applyNumberFormat="1" applyFont="1" applyBorder="1" applyAlignment="1">
      <alignment horizontal="right"/>
    </xf>
    <xf numFmtId="0" fontId="11" fillId="4" borderId="10" xfId="4" applyFill="1" applyBorder="1" applyAlignment="1">
      <alignment horizontal="right"/>
    </xf>
    <xf numFmtId="0" fontId="11" fillId="4" borderId="12" xfId="4" applyFill="1" applyBorder="1" applyAlignment="1">
      <alignment horizontal="right"/>
    </xf>
    <xf numFmtId="165" fontId="0" fillId="36" borderId="1" xfId="0" applyNumberFormat="1" applyFill="1" applyBorder="1" applyAlignment="1">
      <alignment horizontal="center"/>
    </xf>
    <xf numFmtId="0" fontId="1" fillId="3" borderId="0" xfId="0" applyFont="1" applyFill="1"/>
    <xf numFmtId="0" fontId="1" fillId="0" borderId="0" xfId="0" applyFont="1"/>
    <xf numFmtId="0" fontId="1" fillId="0" borderId="1" xfId="4" applyFont="1" applyBorder="1" applyAlignment="1">
      <alignment horizontal="right"/>
    </xf>
    <xf numFmtId="0" fontId="1" fillId="0" borderId="1" xfId="4" applyFont="1" applyBorder="1" applyAlignment="1">
      <alignment horizontal="left"/>
    </xf>
    <xf numFmtId="0" fontId="1" fillId="0" borderId="0" xfId="4" applyFont="1"/>
    <xf numFmtId="0" fontId="1" fillId="0" borderId="2" xfId="4" applyFont="1" applyBorder="1"/>
    <xf numFmtId="0" fontId="1" fillId="0" borderId="0" xfId="4" applyFont="1" applyBorder="1"/>
    <xf numFmtId="1" fontId="1" fillId="0" borderId="1" xfId="0" applyNumberFormat="1" applyFont="1" applyBorder="1"/>
    <xf numFmtId="2" fontId="1" fillId="0" borderId="1" xfId="0" applyNumberFormat="1" applyFont="1" applyBorder="1"/>
    <xf numFmtId="0" fontId="1" fillId="4" borderId="8" xfId="4" applyFont="1" applyFill="1" applyBorder="1" applyAlignment="1">
      <alignment horizontal="right"/>
    </xf>
    <xf numFmtId="0" fontId="1" fillId="0" borderId="8" xfId="0" applyFont="1" applyBorder="1"/>
    <xf numFmtId="0" fontId="1" fillId="0" borderId="0" xfId="0" applyFont="1" applyAlignment="1">
      <alignment horizontal="right"/>
    </xf>
    <xf numFmtId="0" fontId="1" fillId="0" borderId="10" xfId="0" applyFont="1" applyBorder="1"/>
    <xf numFmtId="0" fontId="1" fillId="0" borderId="10" xfId="0" applyFont="1" applyBorder="1" applyAlignment="1">
      <alignment horizontal="right"/>
    </xf>
    <xf numFmtId="4" fontId="1" fillId="0" borderId="10" xfId="0" applyNumberFormat="1" applyFont="1" applyBorder="1" applyAlignment="1"/>
    <xf numFmtId="0" fontId="1" fillId="0" borderId="10" xfId="0" applyFont="1" applyBorder="1" applyAlignment="1"/>
    <xf numFmtId="4" fontId="1" fillId="0" borderId="10" xfId="0" applyNumberFormat="1" applyFont="1" applyBorder="1"/>
    <xf numFmtId="0" fontId="1" fillId="0" borderId="14" xfId="0" applyFont="1" applyBorder="1" applyAlignment="1">
      <alignment horizontal="right"/>
    </xf>
    <xf numFmtId="0" fontId="1" fillId="0" borderId="14" xfId="0" applyFont="1" applyBorder="1"/>
    <xf numFmtId="0" fontId="1" fillId="0" borderId="19" xfId="4" applyFont="1" applyBorder="1"/>
    <xf numFmtId="0" fontId="1" fillId="0" borderId="10" xfId="4" applyFont="1" applyBorder="1"/>
    <xf numFmtId="0" fontId="1" fillId="0" borderId="1" xfId="4" applyFont="1" applyFill="1" applyBorder="1" applyAlignment="1">
      <alignment horizontal="left"/>
    </xf>
    <xf numFmtId="1" fontId="1" fillId="3" borderId="1" xfId="0" applyNumberFormat="1" applyFont="1" applyFill="1" applyBorder="1"/>
    <xf numFmtId="0" fontId="1" fillId="0" borderId="1" xfId="0" applyFont="1" applyFill="1" applyBorder="1" applyAlignment="1">
      <alignment horizontal="right"/>
    </xf>
    <xf numFmtId="1" fontId="1" fillId="0" borderId="0" xfId="0" applyNumberFormat="1" applyFont="1"/>
    <xf numFmtId="0" fontId="1" fillId="0" borderId="1" xfId="0" applyFont="1" applyFill="1" applyBorder="1"/>
    <xf numFmtId="0" fontId="1" fillId="0" borderId="12" xfId="0" applyFont="1" applyBorder="1"/>
    <xf numFmtId="0" fontId="1" fillId="0" borderId="17" xfId="0" applyFont="1" applyBorder="1"/>
    <xf numFmtId="0" fontId="1" fillId="0" borderId="0" xfId="0" applyFont="1" applyBorder="1"/>
    <xf numFmtId="0" fontId="1" fillId="5" borderId="1" xfId="4" applyFont="1" applyFill="1" applyBorder="1" applyAlignment="1">
      <alignment horizontal="right"/>
    </xf>
    <xf numFmtId="2" fontId="1" fillId="0" borderId="6" xfId="4" applyNumberFormat="1" applyFont="1" applyBorder="1"/>
    <xf numFmtId="2" fontId="1" fillId="0" borderId="1" xfId="4" applyNumberFormat="1" applyFont="1" applyBorder="1"/>
    <xf numFmtId="0" fontId="1" fillId="0" borderId="1" xfId="4" applyFont="1" applyBorder="1" applyAlignment="1">
      <alignment horizontal="center"/>
    </xf>
    <xf numFmtId="0" fontId="0" fillId="3" borderId="1" xfId="0" applyFill="1" applyBorder="1"/>
    <xf numFmtId="0" fontId="0" fillId="3" borderId="0" xfId="0" applyFill="1" applyAlignment="1">
      <alignment wrapText="1"/>
    </xf>
    <xf numFmtId="0" fontId="37" fillId="0" borderId="0" xfId="13"/>
    <xf numFmtId="1" fontId="0" fillId="0" borderId="0" xfId="0" applyNumberFormat="1" applyFill="1"/>
    <xf numFmtId="0" fontId="6" fillId="0" borderId="0" xfId="0" applyFont="1"/>
    <xf numFmtId="171" fontId="0" fillId="0" borderId="10" xfId="0" applyNumberFormat="1" applyBorder="1"/>
    <xf numFmtId="172" fontId="0" fillId="0" borderId="10" xfId="0" applyNumberFormat="1" applyBorder="1"/>
    <xf numFmtId="4" fontId="5" fillId="3" borderId="0" xfId="0" applyNumberFormat="1" applyFont="1" applyFill="1"/>
    <xf numFmtId="0" fontId="25" fillId="3" borderId="9" xfId="0" applyFont="1" applyFill="1" applyBorder="1" applyAlignment="1">
      <alignment wrapText="1"/>
    </xf>
    <xf numFmtId="0" fontId="34" fillId="30" borderId="0" xfId="0" applyFont="1" applyFill="1"/>
    <xf numFmtId="0" fontId="0" fillId="14" borderId="0" xfId="0" applyFill="1"/>
    <xf numFmtId="0" fontId="32" fillId="14" borderId="0" xfId="0" applyFont="1" applyFill="1" applyBorder="1" applyAlignment="1"/>
    <xf numFmtId="11" fontId="0" fillId="14" borderId="0" xfId="0" applyNumberFormat="1" applyFill="1"/>
    <xf numFmtId="11" fontId="32" fillId="14" borderId="0" xfId="0" applyNumberFormat="1" applyFont="1" applyFill="1" applyBorder="1" applyAlignment="1"/>
    <xf numFmtId="0" fontId="0" fillId="14" borderId="0" xfId="0" applyFill="1" applyBorder="1"/>
    <xf numFmtId="0" fontId="32" fillId="37" borderId="0" xfId="0" applyFont="1" applyFill="1" applyBorder="1"/>
    <xf numFmtId="0" fontId="32" fillId="38" borderId="0" xfId="0" applyFont="1" applyFill="1" applyBorder="1" applyAlignment="1"/>
    <xf numFmtId="0" fontId="10" fillId="0" borderId="10" xfId="0" applyFont="1" applyFill="1" applyBorder="1"/>
    <xf numFmtId="0" fontId="10" fillId="0" borderId="14" xfId="0" applyFont="1" applyFill="1" applyBorder="1"/>
    <xf numFmtId="0" fontId="26" fillId="0" borderId="10" xfId="0" applyFont="1" applyFill="1" applyBorder="1" applyAlignment="1">
      <alignment horizontal="right" wrapText="1"/>
    </xf>
    <xf numFmtId="0" fontId="26" fillId="0" borderId="10" xfId="0" applyFont="1" applyFill="1" applyBorder="1" applyAlignment="1">
      <alignment wrapText="1"/>
    </xf>
    <xf numFmtId="0" fontId="28" fillId="28" borderId="15" xfId="0" applyFont="1" applyFill="1" applyBorder="1" applyAlignment="1">
      <alignment wrapText="1"/>
    </xf>
    <xf numFmtId="0" fontId="1" fillId="0" borderId="17" xfId="0" applyFont="1" applyBorder="1" applyAlignment="1">
      <alignment horizontal="right"/>
    </xf>
    <xf numFmtId="0" fontId="27" fillId="27" borderId="10" xfId="0" applyFont="1" applyFill="1" applyBorder="1" applyAlignment="1"/>
    <xf numFmtId="0" fontId="26" fillId="0" borderId="10" xfId="0" applyFont="1" applyFill="1" applyBorder="1" applyAlignment="1">
      <alignment horizontal="right"/>
    </xf>
    <xf numFmtId="0" fontId="26" fillId="0" borderId="10" xfId="0" applyFont="1" applyFill="1" applyBorder="1" applyAlignment="1"/>
    <xf numFmtId="0" fontId="28" fillId="28" borderId="14" xfId="0" applyFont="1" applyFill="1" applyBorder="1" applyAlignment="1"/>
    <xf numFmtId="0" fontId="1" fillId="0" borderId="17" xfId="0" applyFont="1" applyBorder="1" applyAlignment="1"/>
    <xf numFmtId="0" fontId="28" fillId="28" borderId="14" xfId="0" applyFont="1" applyFill="1" applyBorder="1" applyAlignment="1">
      <alignment horizontal="right"/>
    </xf>
    <xf numFmtId="0" fontId="28" fillId="28" borderId="12" xfId="0" applyFont="1" applyFill="1" applyBorder="1" applyAlignment="1">
      <alignment horizontal="right" wrapText="1"/>
    </xf>
    <xf numFmtId="0" fontId="29" fillId="0" borderId="17" xfId="0" applyFont="1" applyFill="1" applyBorder="1"/>
    <xf numFmtId="4" fontId="1" fillId="0" borderId="17" xfId="0" applyNumberFormat="1" applyFont="1" applyFill="1" applyBorder="1" applyAlignment="1"/>
    <xf numFmtId="4" fontId="1" fillId="0" borderId="10" xfId="0" applyNumberFormat="1" applyFont="1" applyFill="1" applyBorder="1" applyAlignment="1"/>
    <xf numFmtId="4" fontId="1" fillId="0" borderId="10" xfId="0" applyNumberFormat="1" applyFont="1" applyFill="1" applyBorder="1"/>
    <xf numFmtId="0" fontId="1" fillId="0" borderId="0" xfId="0" applyFont="1" applyBorder="1" applyAlignment="1">
      <alignment horizontal="right"/>
    </xf>
    <xf numFmtId="0" fontId="10" fillId="0" borderId="0" xfId="0" applyFont="1" applyBorder="1"/>
    <xf numFmtId="0" fontId="1" fillId="0" borderId="12" xfId="0" applyFont="1" applyBorder="1" applyAlignment="1">
      <alignment horizontal="right"/>
    </xf>
    <xf numFmtId="0" fontId="10" fillId="0" borderId="12" xfId="0" applyFont="1" applyBorder="1" applyAlignment="1">
      <alignment horizontal="right"/>
    </xf>
    <xf numFmtId="0" fontId="10" fillId="0" borderId="10" xfId="0" applyFont="1" applyBorder="1" applyAlignment="1">
      <alignment horizontal="right"/>
    </xf>
    <xf numFmtId="0" fontId="10" fillId="0" borderId="14" xfId="0" applyFont="1" applyBorder="1" applyAlignment="1">
      <alignment horizontal="right"/>
    </xf>
    <xf numFmtId="0" fontId="1" fillId="0" borderId="12" xfId="3" applyFont="1" applyBorder="1" applyAlignment="1">
      <alignment horizontal="right"/>
    </xf>
    <xf numFmtId="0" fontId="1" fillId="0" borderId="12" xfId="3" applyFont="1" applyBorder="1"/>
    <xf numFmtId="0" fontId="1" fillId="0" borderId="20" xfId="0" applyFont="1" applyBorder="1"/>
    <xf numFmtId="1" fontId="1" fillId="0" borderId="12" xfId="3" applyNumberFormat="1" applyFont="1" applyBorder="1"/>
    <xf numFmtId="1" fontId="1" fillId="0" borderId="10" xfId="3" applyNumberFormat="1" applyFont="1" applyBorder="1"/>
    <xf numFmtId="0" fontId="1" fillId="0" borderId="18" xfId="0" applyFont="1" applyBorder="1" applyAlignment="1">
      <alignment horizontal="right"/>
    </xf>
    <xf numFmtId="0" fontId="9" fillId="11" borderId="1" xfId="4" applyFont="1" applyFill="1" applyBorder="1" applyAlignment="1">
      <alignment vertical="center"/>
    </xf>
    <xf numFmtId="1" fontId="5" fillId="8" borderId="1" xfId="0" applyNumberFormat="1" applyFont="1" applyFill="1" applyBorder="1" applyAlignment="1">
      <alignment horizontal="center"/>
    </xf>
    <xf numFmtId="0" fontId="25" fillId="0" borderId="20" xfId="0" applyFont="1" applyFill="1" applyBorder="1" applyAlignment="1">
      <alignment wrapText="1"/>
    </xf>
    <xf numFmtId="0" fontId="24" fillId="0" borderId="20" xfId="0" applyFont="1" applyFill="1" applyBorder="1" applyAlignment="1">
      <alignment wrapText="1"/>
    </xf>
    <xf numFmtId="0" fontId="24" fillId="0" borderId="20" xfId="0" applyFont="1" applyFill="1" applyBorder="1" applyAlignment="1"/>
    <xf numFmtId="0" fontId="28" fillId="32" borderId="8" xfId="0" applyFont="1" applyFill="1" applyBorder="1" applyAlignment="1"/>
    <xf numFmtId="0" fontId="28" fillId="32" borderId="9" xfId="0" applyFont="1" applyFill="1" applyBorder="1" applyAlignment="1"/>
    <xf numFmtId="0" fontId="25" fillId="0" borderId="21" xfId="0" applyFont="1" applyFill="1" applyBorder="1" applyAlignment="1">
      <alignment wrapText="1"/>
    </xf>
    <xf numFmtId="0" fontId="24" fillId="0" borderId="21" xfId="0" applyFont="1" applyFill="1" applyBorder="1" applyAlignment="1">
      <alignment wrapText="1"/>
    </xf>
    <xf numFmtId="0" fontId="28" fillId="28" borderId="8" xfId="0" applyFont="1" applyFill="1" applyBorder="1" applyAlignment="1"/>
    <xf numFmtId="0" fontId="28" fillId="28" borderId="9" xfId="0" applyFont="1" applyFill="1" applyBorder="1" applyAlignment="1"/>
    <xf numFmtId="0" fontId="26" fillId="0" borderId="8" xfId="0" applyFont="1" applyFill="1" applyBorder="1" applyAlignment="1"/>
    <xf numFmtId="0" fontId="24" fillId="0" borderId="8" xfId="0" applyFont="1" applyFill="1" applyBorder="1" applyAlignment="1"/>
    <xf numFmtId="0" fontId="32" fillId="0" borderId="8" xfId="0" applyFont="1" applyFill="1" applyBorder="1" applyAlignment="1"/>
    <xf numFmtId="0" fontId="24" fillId="0" borderId="11" xfId="0" applyFont="1" applyFill="1" applyBorder="1" applyAlignment="1"/>
    <xf numFmtId="0" fontId="32" fillId="0" borderId="5" xfId="0" applyFont="1" applyFill="1" applyBorder="1" applyAlignment="1"/>
    <xf numFmtId="0" fontId="24" fillId="0" borderId="15" xfId="0" applyFont="1" applyFill="1" applyBorder="1" applyAlignment="1"/>
    <xf numFmtId="0" fontId="32" fillId="0" borderId="10" xfId="0" applyFont="1" applyFill="1" applyBorder="1" applyAlignment="1"/>
    <xf numFmtId="0" fontId="32" fillId="0" borderId="17" xfId="0" applyFont="1" applyFill="1" applyBorder="1" applyAlignment="1"/>
    <xf numFmtId="0" fontId="24" fillId="0" borderId="21" xfId="0" applyFont="1" applyFill="1" applyBorder="1" applyAlignment="1"/>
    <xf numFmtId="0" fontId="32" fillId="0" borderId="20" xfId="0" applyFont="1" applyFill="1" applyBorder="1" applyAlignment="1"/>
    <xf numFmtId="0" fontId="0" fillId="0" borderId="0" xfId="0" applyFill="1" applyBorder="1"/>
    <xf numFmtId="1" fontId="1" fillId="0" borderId="0" xfId="0" applyNumberFormat="1" applyFont="1" applyFill="1" applyBorder="1"/>
    <xf numFmtId="0" fontId="1" fillId="0" borderId="0" xfId="0" applyFont="1" applyFill="1" applyBorder="1"/>
    <xf numFmtId="0" fontId="1" fillId="0" borderId="0" xfId="0" applyFont="1" applyFill="1" applyBorder="1" applyAlignment="1">
      <alignment horizontal="right"/>
    </xf>
    <xf numFmtId="0" fontId="9" fillId="0" borderId="0" xfId="4" applyFont="1" applyFill="1" applyBorder="1" applyAlignment="1">
      <alignment horizontal="center"/>
    </xf>
    <xf numFmtId="0" fontId="8" fillId="0" borderId="0" xfId="4" applyFont="1" applyFill="1" applyBorder="1" applyAlignment="1">
      <alignment horizontal="right"/>
    </xf>
    <xf numFmtId="0" fontId="8" fillId="0" borderId="0" xfId="4" applyFont="1" applyFill="1" applyBorder="1" applyAlignment="1">
      <alignment horizontal="left"/>
    </xf>
    <xf numFmtId="0" fontId="8" fillId="0" borderId="0" xfId="4" applyFont="1" applyFill="1" applyBorder="1"/>
    <xf numFmtId="0" fontId="26" fillId="0" borderId="11" xfId="0" applyFont="1" applyFill="1" applyBorder="1" applyAlignment="1"/>
    <xf numFmtId="0" fontId="24" fillId="0" borderId="10" xfId="0" applyFont="1" applyFill="1" applyBorder="1" applyAlignment="1"/>
    <xf numFmtId="4" fontId="24" fillId="0" borderId="20" xfId="0" applyNumberFormat="1" applyFont="1" applyFill="1" applyBorder="1" applyAlignment="1"/>
    <xf numFmtId="0" fontId="24" fillId="0" borderId="17" xfId="0" applyFont="1" applyFill="1" applyBorder="1" applyAlignment="1"/>
    <xf numFmtId="4" fontId="24" fillId="0" borderId="21" xfId="0" applyNumberFormat="1" applyFont="1" applyFill="1" applyBorder="1" applyAlignment="1"/>
    <xf numFmtId="3" fontId="24" fillId="0" borderId="21" xfId="0" applyNumberFormat="1" applyFont="1" applyFill="1" applyBorder="1" applyAlignment="1"/>
    <xf numFmtId="3" fontId="24" fillId="3" borderId="21" xfId="0" applyNumberFormat="1" applyFont="1" applyFill="1" applyBorder="1" applyAlignment="1"/>
    <xf numFmtId="0" fontId="26" fillId="0" borderId="1" xfId="0" applyFont="1" applyFill="1" applyBorder="1" applyAlignment="1"/>
    <xf numFmtId="0" fontId="38" fillId="0" borderId="9" xfId="0" applyFont="1" applyFill="1" applyBorder="1" applyAlignment="1"/>
    <xf numFmtId="0" fontId="32" fillId="0" borderId="9" xfId="0" applyFont="1" applyFill="1" applyBorder="1" applyAlignment="1"/>
    <xf numFmtId="0" fontId="9" fillId="0" borderId="0" xfId="4" applyFont="1" applyFill="1" applyBorder="1" applyAlignment="1">
      <alignment vertical="center"/>
    </xf>
    <xf numFmtId="1" fontId="24" fillId="0" borderId="0" xfId="0" applyNumberFormat="1" applyFont="1" applyFill="1" applyBorder="1" applyAlignment="1"/>
    <xf numFmtId="1" fontId="28" fillId="28" borderId="6" xfId="0" applyNumberFormat="1" applyFont="1" applyFill="1" applyBorder="1" applyAlignment="1"/>
    <xf numFmtId="1" fontId="26" fillId="0" borderId="9" xfId="0" applyNumberFormat="1" applyFont="1" applyFill="1" applyBorder="1" applyAlignment="1"/>
    <xf numFmtId="168" fontId="0" fillId="8" borderId="1" xfId="0" applyNumberFormat="1" applyFill="1" applyBorder="1" applyAlignment="1">
      <alignment horizontal="center"/>
    </xf>
    <xf numFmtId="3" fontId="23" fillId="8" borderId="1" xfId="0" applyNumberFormat="1" applyFont="1" applyFill="1" applyBorder="1" applyAlignment="1">
      <alignment horizontal="center"/>
    </xf>
    <xf numFmtId="3" fontId="0" fillId="8" borderId="1" xfId="0" applyNumberFormat="1" applyFill="1" applyBorder="1" applyAlignment="1">
      <alignment horizontal="center"/>
    </xf>
    <xf numFmtId="3" fontId="5" fillId="8" borderId="1" xfId="0" applyNumberFormat="1" applyFont="1" applyFill="1" applyBorder="1" applyAlignment="1">
      <alignment horizontal="center"/>
    </xf>
    <xf numFmtId="0" fontId="10" fillId="0" borderId="0" xfId="0" applyFont="1" applyFill="1" applyBorder="1"/>
    <xf numFmtId="0" fontId="1" fillId="0" borderId="10" xfId="0" applyFont="1" applyFill="1" applyBorder="1" applyAlignment="1">
      <alignment horizontal="right"/>
    </xf>
    <xf numFmtId="0" fontId="1" fillId="0" borderId="10" xfId="0" applyFont="1" applyFill="1" applyBorder="1"/>
    <xf numFmtId="0" fontId="0" fillId="0" borderId="10" xfId="0" applyBorder="1" applyAlignment="1">
      <alignment horizontal="right"/>
    </xf>
    <xf numFmtId="0" fontId="24" fillId="0" borderId="14" xfId="0" applyFont="1" applyFill="1" applyBorder="1" applyAlignment="1">
      <alignment horizontal="right" wrapText="1"/>
    </xf>
    <xf numFmtId="0" fontId="25" fillId="0" borderId="14" xfId="0" applyFont="1" applyFill="1" applyBorder="1" applyAlignment="1">
      <alignment wrapText="1"/>
    </xf>
    <xf numFmtId="0" fontId="10" fillId="0" borderId="17" xfId="0" applyFont="1" applyFill="1" applyBorder="1"/>
    <xf numFmtId="0" fontId="29" fillId="0" borderId="10" xfId="0" applyFont="1" applyFill="1" applyBorder="1"/>
    <xf numFmtId="1" fontId="0" fillId="8" borderId="2" xfId="0" applyNumberFormat="1" applyFill="1" applyBorder="1" applyAlignment="1">
      <alignment horizontal="center"/>
    </xf>
    <xf numFmtId="0" fontId="10" fillId="0" borderId="1" xfId="0" applyFont="1" applyFill="1" applyBorder="1" applyAlignment="1">
      <alignment horizontal="right"/>
    </xf>
    <xf numFmtId="1" fontId="1" fillId="0" borderId="1" xfId="0" applyNumberFormat="1" applyFont="1" applyFill="1" applyBorder="1"/>
    <xf numFmtId="0" fontId="1" fillId="0" borderId="0" xfId="0" applyFont="1" applyFill="1"/>
    <xf numFmtId="0" fontId="8" fillId="0" borderId="1" xfId="4" applyFont="1" applyFill="1" applyBorder="1" applyAlignment="1">
      <alignment horizontal="right"/>
    </xf>
    <xf numFmtId="0" fontId="9" fillId="39" borderId="1" xfId="4" applyFont="1" applyFill="1" applyBorder="1" applyAlignment="1">
      <alignment horizontal="center"/>
    </xf>
    <xf numFmtId="0" fontId="11" fillId="0" borderId="0" xfId="4" applyFill="1"/>
    <xf numFmtId="0" fontId="8" fillId="0" borderId="10" xfId="4" applyFont="1" applyFill="1" applyBorder="1" applyAlignment="1">
      <alignment horizontal="right"/>
    </xf>
    <xf numFmtId="168" fontId="11" fillId="0" borderId="10" xfId="4" applyNumberFormat="1" applyFill="1" applyBorder="1"/>
    <xf numFmtId="0" fontId="9" fillId="40" borderId="10" xfId="4" applyFont="1" applyFill="1" applyBorder="1" applyAlignment="1">
      <alignment horizontal="center"/>
    </xf>
    <xf numFmtId="0" fontId="24" fillId="0" borderId="10" xfId="0" applyFont="1" applyFill="1" applyBorder="1" applyAlignment="1">
      <alignment horizontal="right"/>
    </xf>
    <xf numFmtId="1" fontId="24" fillId="0" borderId="10" xfId="0" applyNumberFormat="1" applyFont="1" applyFill="1" applyBorder="1" applyAlignment="1"/>
    <xf numFmtId="0" fontId="28" fillId="28" borderId="12" xfId="0" applyFont="1" applyFill="1" applyBorder="1" applyAlignment="1"/>
    <xf numFmtId="0" fontId="28" fillId="28" borderId="15" xfId="0" applyFont="1" applyFill="1" applyBorder="1" applyAlignment="1"/>
    <xf numFmtId="166" fontId="0" fillId="3" borderId="1" xfId="0" applyNumberFormat="1" applyFill="1" applyBorder="1" applyAlignment="1">
      <alignment horizontal="center"/>
    </xf>
    <xf numFmtId="169" fontId="0" fillId="3" borderId="22" xfId="0" applyNumberFormat="1" applyFill="1" applyBorder="1" applyAlignment="1">
      <alignment horizontal="center"/>
    </xf>
    <xf numFmtId="0" fontId="0" fillId="17" borderId="2" xfId="0" applyFill="1" applyBorder="1"/>
    <xf numFmtId="165" fontId="0" fillId="3" borderId="2" xfId="0" applyNumberFormat="1" applyFill="1" applyBorder="1" applyAlignment="1">
      <alignment horizontal="center"/>
    </xf>
    <xf numFmtId="169" fontId="0" fillId="3" borderId="23" xfId="0" applyNumberFormat="1" applyFill="1" applyBorder="1" applyAlignment="1">
      <alignment horizontal="center"/>
    </xf>
    <xf numFmtId="165" fontId="0" fillId="3" borderId="6" xfId="0" applyNumberFormat="1" applyFill="1" applyBorder="1" applyAlignment="1">
      <alignment horizontal="center"/>
    </xf>
    <xf numFmtId="165" fontId="0" fillId="3" borderId="13" xfId="0" applyNumberFormat="1" applyFill="1" applyBorder="1" applyAlignment="1">
      <alignment horizontal="center"/>
    </xf>
    <xf numFmtId="165" fontId="0" fillId="17" borderId="12" xfId="0" applyNumberFormat="1" applyFill="1" applyBorder="1" applyAlignment="1">
      <alignment horizontal="center"/>
    </xf>
    <xf numFmtId="165" fontId="0" fillId="3" borderId="8" xfId="0" applyNumberFormat="1" applyFill="1" applyBorder="1" applyAlignment="1">
      <alignment horizontal="center"/>
    </xf>
    <xf numFmtId="169" fontId="0" fillId="3" borderId="24" xfId="0" applyNumberFormat="1" applyFill="1" applyBorder="1" applyAlignment="1">
      <alignment horizontal="center"/>
    </xf>
    <xf numFmtId="169" fontId="0" fillId="3" borderId="25" xfId="0" applyNumberFormat="1" applyFill="1" applyBorder="1" applyAlignment="1">
      <alignment horizontal="center"/>
    </xf>
    <xf numFmtId="0" fontId="0" fillId="41" borderId="0" xfId="0" applyFill="1" applyAlignment="1">
      <alignment horizontal="center"/>
    </xf>
    <xf numFmtId="0" fontId="0" fillId="42" borderId="0" xfId="0" applyFill="1" applyAlignment="1">
      <alignment horizontal="center"/>
    </xf>
    <xf numFmtId="0" fontId="0" fillId="43" borderId="0" xfId="0" applyFill="1" applyAlignment="1">
      <alignment horizontal="center"/>
    </xf>
    <xf numFmtId="164" fontId="0" fillId="0" borderId="1" xfId="0" applyNumberFormat="1" applyFill="1" applyBorder="1" applyAlignment="1">
      <alignment horizontal="center"/>
    </xf>
    <xf numFmtId="169" fontId="0" fillId="0" borderId="0" xfId="0" applyNumberFormat="1" applyAlignment="1">
      <alignment horizontal="center"/>
    </xf>
    <xf numFmtId="0" fontId="0" fillId="44" borderId="18" xfId="0" applyFill="1" applyBorder="1" applyAlignment="1">
      <alignment horizontal="center"/>
    </xf>
    <xf numFmtId="0" fontId="0" fillId="44" borderId="26" xfId="0" applyFill="1" applyBorder="1" applyAlignment="1">
      <alignment horizontal="center"/>
    </xf>
    <xf numFmtId="0" fontId="0" fillId="44" borderId="20" xfId="0" applyFill="1" applyBorder="1" applyAlignment="1">
      <alignment horizontal="center"/>
    </xf>
    <xf numFmtId="1" fontId="11" fillId="0" borderId="1" xfId="4" applyNumberFormat="1" applyBorder="1" applyAlignment="1">
      <alignment horizontal="right"/>
    </xf>
    <xf numFmtId="0" fontId="0" fillId="40" borderId="0" xfId="0" applyFill="1" applyAlignment="1">
      <alignment horizontal="center"/>
    </xf>
    <xf numFmtId="165" fontId="0" fillId="0" borderId="10" xfId="0" applyNumberFormat="1" applyBorder="1" applyAlignment="1">
      <alignment horizontal="center"/>
    </xf>
    <xf numFmtId="0" fontId="0" fillId="0" borderId="10" xfId="0" applyBorder="1" applyAlignment="1">
      <alignment horizontal="center"/>
    </xf>
    <xf numFmtId="10" fontId="4" fillId="2" borderId="10" xfId="2" applyNumberFormat="1" applyBorder="1" applyAlignment="1">
      <alignment horizontal="center"/>
    </xf>
    <xf numFmtId="0" fontId="0" fillId="0" borderId="27" xfId="0" applyBorder="1" applyAlignment="1">
      <alignment horizontal="center"/>
    </xf>
    <xf numFmtId="0" fontId="0" fillId="40" borderId="28" xfId="0" applyFill="1" applyBorder="1" applyAlignment="1">
      <alignment horizontal="center"/>
    </xf>
    <xf numFmtId="3" fontId="24" fillId="0" borderId="10" xfId="0" applyNumberFormat="1" applyFont="1" applyFill="1" applyBorder="1" applyAlignment="1"/>
    <xf numFmtId="0" fontId="24" fillId="0" borderId="29" xfId="0" applyFont="1" applyFill="1" applyBorder="1" applyAlignment="1"/>
    <xf numFmtId="3" fontId="24" fillId="0" borderId="30" xfId="0" applyNumberFormat="1" applyFont="1" applyFill="1" applyBorder="1" applyAlignment="1"/>
    <xf numFmtId="0" fontId="24" fillId="0" borderId="30" xfId="0" applyFont="1" applyFill="1" applyBorder="1" applyAlignment="1"/>
    <xf numFmtId="4" fontId="10" fillId="0" borderId="1" xfId="4" applyNumberFormat="1" applyFont="1" applyBorder="1"/>
    <xf numFmtId="164" fontId="10" fillId="0" borderId="1" xfId="4" applyNumberFormat="1" applyFont="1" applyBorder="1"/>
    <xf numFmtId="0" fontId="32" fillId="0" borderId="8" xfId="0" applyFont="1" applyFill="1" applyBorder="1" applyAlignment="1">
      <alignment horizontal="right"/>
    </xf>
    <xf numFmtId="0" fontId="1" fillId="34" borderId="10" xfId="0" applyFont="1" applyFill="1" applyBorder="1" applyAlignment="1">
      <alignment horizontal="right"/>
    </xf>
    <xf numFmtId="0" fontId="11" fillId="5" borderId="12" xfId="4" applyFill="1" applyBorder="1" applyAlignment="1">
      <alignment horizontal="right"/>
    </xf>
    <xf numFmtId="0" fontId="10" fillId="0" borderId="18" xfId="0" applyFont="1" applyBorder="1"/>
    <xf numFmtId="10" fontId="4" fillId="2" borderId="0" xfId="2" applyNumberFormat="1" applyAlignment="1">
      <alignment horizontal="center"/>
    </xf>
    <xf numFmtId="0" fontId="0" fillId="0" borderId="31" xfId="0" applyBorder="1" applyAlignment="1">
      <alignment horizontal="right"/>
    </xf>
    <xf numFmtId="165" fontId="0" fillId="0" borderId="32" xfId="0" applyNumberFormat="1" applyBorder="1" applyAlignment="1">
      <alignment horizontal="center"/>
    </xf>
    <xf numFmtId="0" fontId="0" fillId="0" borderId="33" xfId="0" applyBorder="1" applyAlignment="1">
      <alignment horizontal="center"/>
    </xf>
    <xf numFmtId="0" fontId="0" fillId="0" borderId="21" xfId="0" applyBorder="1" applyAlignment="1">
      <alignment horizontal="center"/>
    </xf>
    <xf numFmtId="0" fontId="0" fillId="45" borderId="10" xfId="0" applyFill="1" applyBorder="1"/>
    <xf numFmtId="4" fontId="0" fillId="5" borderId="0" xfId="0" applyNumberFormat="1" applyFill="1" applyBorder="1" applyAlignment="1">
      <alignment horizontal="center"/>
    </xf>
    <xf numFmtId="164" fontId="0" fillId="6" borderId="0" xfId="0" applyNumberFormat="1" applyFill="1" applyBorder="1" applyAlignment="1">
      <alignment horizontal="center"/>
    </xf>
    <xf numFmtId="3" fontId="0" fillId="5" borderId="0" xfId="0" applyNumberFormat="1" applyFont="1" applyFill="1" applyBorder="1" applyAlignment="1">
      <alignment horizontal="center"/>
    </xf>
    <xf numFmtId="0" fontId="0" fillId="44" borderId="10" xfId="0" applyFill="1" applyBorder="1"/>
    <xf numFmtId="0" fontId="6" fillId="46" borderId="10" xfId="0" applyFont="1" applyFill="1" applyBorder="1"/>
    <xf numFmtId="11" fontId="0" fillId="46" borderId="10" xfId="0" applyNumberFormat="1" applyFill="1" applyBorder="1"/>
    <xf numFmtId="0" fontId="39" fillId="41" borderId="10" xfId="0" applyFont="1" applyFill="1" applyBorder="1"/>
    <xf numFmtId="11" fontId="23" fillId="41" borderId="10" xfId="0" applyNumberFormat="1" applyFont="1" applyFill="1" applyBorder="1"/>
    <xf numFmtId="2" fontId="23" fillId="41" borderId="10" xfId="0" applyNumberFormat="1" applyFont="1" applyFill="1" applyBorder="1"/>
    <xf numFmtId="43" fontId="0" fillId="44" borderId="10" xfId="0" applyNumberFormat="1" applyFill="1" applyBorder="1"/>
    <xf numFmtId="0" fontId="0" fillId="47" borderId="0" xfId="0" applyFill="1"/>
    <xf numFmtId="171" fontId="1" fillId="0" borderId="12" xfId="3" applyNumberFormat="1" applyFont="1" applyBorder="1"/>
    <xf numFmtId="2" fontId="0" fillId="7" borderId="1" xfId="0" applyNumberFormat="1" applyFill="1" applyBorder="1"/>
    <xf numFmtId="1" fontId="0" fillId="7" borderId="1" xfId="0" applyNumberFormat="1" applyFill="1" applyBorder="1"/>
    <xf numFmtId="2" fontId="0" fillId="46" borderId="10" xfId="0" applyNumberFormat="1" applyFill="1" applyBorder="1"/>
    <xf numFmtId="0" fontId="6" fillId="46" borderId="14" xfId="0" applyFont="1" applyFill="1" applyBorder="1"/>
    <xf numFmtId="11" fontId="0" fillId="46" borderId="14" xfId="0" applyNumberFormat="1" applyFill="1" applyBorder="1"/>
    <xf numFmtId="173" fontId="0" fillId="46" borderId="10" xfId="0" applyNumberFormat="1" applyFill="1" applyBorder="1"/>
    <xf numFmtId="10" fontId="14" fillId="2" borderId="10" xfId="6" applyNumberFormat="1" applyBorder="1" applyAlignment="1">
      <alignment horizontal="center"/>
    </xf>
    <xf numFmtId="0" fontId="0" fillId="44" borderId="0" xfId="0" applyFill="1" applyAlignment="1">
      <alignment horizontal="center"/>
    </xf>
    <xf numFmtId="43" fontId="11" fillId="0" borderId="6" xfId="4" applyNumberFormat="1" applyBorder="1"/>
    <xf numFmtId="43" fontId="0" fillId="7" borderId="1" xfId="0" applyNumberFormat="1" applyFill="1" applyBorder="1"/>
    <xf numFmtId="0" fontId="0" fillId="29" borderId="10" xfId="0" applyFill="1" applyBorder="1"/>
    <xf numFmtId="0" fontId="0" fillId="40" borderId="10" xfId="0" applyFill="1" applyBorder="1"/>
    <xf numFmtId="0" fontId="0" fillId="49" borderId="10" xfId="0" applyFill="1" applyBorder="1"/>
    <xf numFmtId="0" fontId="0" fillId="48" borderId="10" xfId="0" applyFill="1" applyBorder="1"/>
    <xf numFmtId="0" fontId="23" fillId="29" borderId="10" xfId="0" applyFont="1" applyFill="1" applyBorder="1"/>
    <xf numFmtId="0" fontId="33" fillId="40" borderId="10" xfId="0" quotePrefix="1" applyFont="1" applyFill="1" applyBorder="1"/>
    <xf numFmtId="0" fontId="0" fillId="40" borderId="20" xfId="0" applyFill="1" applyBorder="1"/>
    <xf numFmtId="0" fontId="0" fillId="40" borderId="14" xfId="0" applyFill="1" applyBorder="1"/>
    <xf numFmtId="0" fontId="0" fillId="40" borderId="32" xfId="0" applyFill="1" applyBorder="1"/>
    <xf numFmtId="10" fontId="4" fillId="2" borderId="10" xfId="6" applyNumberFormat="1" applyFont="1" applyBorder="1" applyAlignment="1">
      <alignment horizontal="center"/>
    </xf>
    <xf numFmtId="0" fontId="32" fillId="50" borderId="34" xfId="0" applyFont="1" applyFill="1" applyBorder="1" applyAlignment="1"/>
    <xf numFmtId="0" fontId="32" fillId="50" borderId="35" xfId="0" applyFont="1" applyFill="1" applyBorder="1" applyAlignment="1"/>
    <xf numFmtId="0" fontId="32" fillId="50" borderId="0" xfId="0" applyFont="1" applyFill="1" applyBorder="1" applyAlignment="1"/>
    <xf numFmtId="11" fontId="32" fillId="50" borderId="0" xfId="0" applyNumberFormat="1" applyFont="1" applyFill="1" applyBorder="1" applyAlignment="1"/>
    <xf numFmtId="0" fontId="32" fillId="50" borderId="36" xfId="0" applyFont="1" applyFill="1" applyBorder="1" applyAlignment="1"/>
    <xf numFmtId="0" fontId="32" fillId="50" borderId="37" xfId="0" applyFont="1" applyFill="1" applyBorder="1" applyAlignment="1"/>
    <xf numFmtId="0" fontId="32" fillId="50" borderId="38" xfId="0" applyFont="1" applyFill="1" applyBorder="1" applyAlignment="1"/>
    <xf numFmtId="0" fontId="32" fillId="50" borderId="39" xfId="0" applyFont="1" applyFill="1" applyBorder="1" applyAlignment="1"/>
    <xf numFmtId="0" fontId="32" fillId="50" borderId="40" xfId="0" applyFont="1" applyFill="1" applyBorder="1" applyAlignment="1"/>
    <xf numFmtId="11" fontId="32" fillId="50" borderId="40" xfId="0" applyNumberFormat="1" applyFont="1" applyFill="1" applyBorder="1" applyAlignment="1"/>
    <xf numFmtId="0" fontId="32" fillId="50" borderId="41" xfId="0" applyFont="1" applyFill="1" applyBorder="1" applyAlignment="1"/>
    <xf numFmtId="0" fontId="32" fillId="50" borderId="42" xfId="0" applyFont="1" applyFill="1" applyBorder="1" applyAlignment="1"/>
    <xf numFmtId="0" fontId="32" fillId="50" borderId="43" xfId="0" applyFont="1" applyFill="1" applyBorder="1" applyAlignment="1"/>
    <xf numFmtId="11" fontId="32" fillId="50" borderId="41" xfId="0" applyNumberFormat="1" applyFont="1" applyFill="1" applyBorder="1" applyAlignment="1"/>
    <xf numFmtId="0" fontId="32" fillId="50" borderId="44" xfId="0" applyFont="1" applyFill="1" applyBorder="1" applyAlignment="1"/>
    <xf numFmtId="0" fontId="32" fillId="50" borderId="45" xfId="0" applyFont="1" applyFill="1" applyBorder="1" applyAlignment="1"/>
    <xf numFmtId="11" fontId="32" fillId="50" borderId="45" xfId="0" applyNumberFormat="1" applyFont="1" applyFill="1" applyBorder="1" applyAlignment="1"/>
    <xf numFmtId="0" fontId="32" fillId="50" borderId="46" xfId="0" applyFont="1" applyFill="1" applyBorder="1" applyAlignment="1"/>
    <xf numFmtId="0" fontId="32" fillId="50" borderId="47" xfId="0" applyFont="1" applyFill="1" applyBorder="1" applyAlignment="1"/>
    <xf numFmtId="11" fontId="32" fillId="50" borderId="35" xfId="0" applyNumberFormat="1" applyFont="1" applyFill="1" applyBorder="1" applyAlignment="1"/>
    <xf numFmtId="0" fontId="32" fillId="50" borderId="48" xfId="0" applyFont="1" applyFill="1" applyBorder="1" applyAlignment="1"/>
    <xf numFmtId="11" fontId="32" fillId="50" borderId="44" xfId="0" applyNumberFormat="1" applyFont="1" applyFill="1" applyBorder="1" applyAlignment="1"/>
    <xf numFmtId="11" fontId="32" fillId="50" borderId="46" xfId="0" applyNumberFormat="1" applyFont="1" applyFill="1" applyBorder="1" applyAlignment="1"/>
    <xf numFmtId="0" fontId="32" fillId="50" borderId="49" xfId="0" applyFont="1" applyFill="1" applyBorder="1" applyAlignment="1"/>
    <xf numFmtId="0" fontId="32" fillId="51" borderId="43" xfId="0" applyFont="1" applyFill="1" applyBorder="1" applyAlignment="1"/>
    <xf numFmtId="4" fontId="6" fillId="34" borderId="0" xfId="0" applyNumberFormat="1" applyFont="1" applyFill="1" applyBorder="1" applyAlignment="1">
      <alignment horizontal="center"/>
    </xf>
    <xf numFmtId="10" fontId="6" fillId="0" borderId="0" xfId="0" applyNumberFormat="1" applyFont="1" applyFill="1"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168" fontId="6" fillId="0" borderId="50" xfId="0" applyNumberFormat="1" applyFont="1" applyBorder="1" applyAlignment="1">
      <alignment horizontal="center"/>
    </xf>
    <xf numFmtId="168" fontId="6" fillId="0" borderId="51" xfId="0" applyNumberFormat="1" applyFont="1" applyBorder="1" applyAlignment="1">
      <alignment horizontal="center"/>
    </xf>
    <xf numFmtId="168" fontId="6" fillId="0" borderId="52" xfId="0" applyNumberFormat="1" applyFont="1" applyBorder="1" applyAlignment="1">
      <alignment horizontal="center"/>
    </xf>
    <xf numFmtId="0" fontId="0" fillId="0" borderId="0" xfId="0" applyFill="1" applyAlignment="1"/>
    <xf numFmtId="3" fontId="6" fillId="0" borderId="0" xfId="0" applyNumberFormat="1" applyFont="1"/>
    <xf numFmtId="9" fontId="0" fillId="0" borderId="0" xfId="14" applyFont="1"/>
    <xf numFmtId="9" fontId="4" fillId="2" borderId="0" xfId="2" applyNumberFormat="1"/>
    <xf numFmtId="11" fontId="0" fillId="7" borderId="1" xfId="0" applyNumberFormat="1" applyFill="1" applyBorder="1"/>
    <xf numFmtId="0" fontId="40" fillId="0" borderId="0" xfId="0" applyFont="1"/>
    <xf numFmtId="0" fontId="41" fillId="0" borderId="0" xfId="0" applyFont="1" applyAlignment="1">
      <alignment horizontal="center"/>
    </xf>
    <xf numFmtId="0" fontId="41" fillId="0" borderId="0" xfId="0" applyFont="1"/>
    <xf numFmtId="166" fontId="41" fillId="0" borderId="0" xfId="0" applyNumberFormat="1" applyFont="1"/>
    <xf numFmtId="0" fontId="9" fillId="25" borderId="1" xfId="4" applyFont="1" applyFill="1" applyBorder="1" applyAlignment="1">
      <alignment horizontal="center"/>
    </xf>
    <xf numFmtId="0" fontId="5" fillId="3" borderId="10" xfId="0" applyFont="1" applyFill="1" applyBorder="1" applyAlignment="1">
      <alignment horizontal="center"/>
    </xf>
    <xf numFmtId="0" fontId="29" fillId="0" borderId="1" xfId="4" applyFont="1" applyBorder="1"/>
    <xf numFmtId="0" fontId="10" fillId="0" borderId="0" xfId="4" applyFont="1" applyBorder="1"/>
    <xf numFmtId="0" fontId="1" fillId="5" borderId="10" xfId="4" applyFont="1" applyFill="1" applyBorder="1" applyAlignment="1">
      <alignment horizontal="right"/>
    </xf>
    <xf numFmtId="0" fontId="10" fillId="0" borderId="10" xfId="4" applyFont="1" applyBorder="1"/>
    <xf numFmtId="0" fontId="11" fillId="5" borderId="10" xfId="4" applyFill="1" applyBorder="1" applyAlignment="1">
      <alignment horizontal="right"/>
    </xf>
    <xf numFmtId="0" fontId="9" fillId="11" borderId="1" xfId="4" applyFont="1" applyFill="1" applyBorder="1" applyAlignment="1">
      <alignment horizontal="center" vertical="center"/>
    </xf>
    <xf numFmtId="0" fontId="12" fillId="11" borderId="0" xfId="4" applyFont="1" applyFill="1" applyAlignment="1">
      <alignment horizontal="center" vertical="center"/>
    </xf>
    <xf numFmtId="0" fontId="9" fillId="25" borderId="1" xfId="4" applyFont="1" applyFill="1" applyBorder="1" applyAlignment="1">
      <alignment horizontal="center"/>
    </xf>
    <xf numFmtId="0" fontId="12" fillId="12" borderId="0" xfId="4" applyFont="1" applyFill="1" applyAlignment="1">
      <alignment horizontal="center" vertical="center"/>
    </xf>
    <xf numFmtId="0" fontId="12" fillId="12" borderId="10" xfId="4" applyFont="1" applyFill="1" applyBorder="1" applyAlignment="1">
      <alignment horizontal="center" vertical="center"/>
    </xf>
    <xf numFmtId="0" fontId="9" fillId="25" borderId="8" xfId="4" applyFont="1" applyFill="1" applyBorder="1" applyAlignment="1">
      <alignment horizontal="center"/>
    </xf>
  </cellXfs>
  <cellStyles count="15">
    <cellStyle name="Bad 2" xfId="8" xr:uid="{C8F8442B-28BC-494F-A25C-DA8BF8500E90}"/>
    <cellStyle name="Currency" xfId="1" builtinId="4"/>
    <cellStyle name="Currency 2" xfId="9" xr:uid="{5814E5C6-0315-904A-9292-D428C4AC8E56}"/>
    <cellStyle name="Good" xfId="2" builtinId="26"/>
    <cellStyle name="Good 2" xfId="6" xr:uid="{8C27C315-BEA7-5F46-8303-51815ECB3A48}"/>
    <cellStyle name="Hyperlink" xfId="13" builtinId="8"/>
    <cellStyle name="Input 2" xfId="5" xr:uid="{16AD8D85-23C8-F249-896E-A4B5FBEEEDDA}"/>
    <cellStyle name="Neutral" xfId="12" builtinId="28"/>
    <cellStyle name="Neutral 2" xfId="10" xr:uid="{B7FD55EE-C3B1-D74F-BEF1-B68C9232F18C}"/>
    <cellStyle name="Normal" xfId="0" builtinId="0"/>
    <cellStyle name="Normal 2" xfId="4" xr:uid="{956B814D-038A-3F49-8E44-E525DF0AED49}"/>
    <cellStyle name="Normal 3" xfId="3" xr:uid="{F46D151A-D996-EB49-8D95-25A4361FCFC6}"/>
    <cellStyle name="Output 2" xfId="7" xr:uid="{E3F27B21-66E9-AD45-A584-BECF09237F65}"/>
    <cellStyle name="Percent" xfId="14" builtinId="5"/>
    <cellStyle name="Percent 2" xfId="11" xr:uid="{0BDD1AEB-79AC-9E4E-B1A4-665F6A0DCA9E}"/>
  </cellStyles>
  <dxfs count="8">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3CB67"/>
      <color rgb="FFF9E12F"/>
      <color rgb="FFFFCD2D"/>
      <color rgb="FFB24CFF"/>
      <color rgb="FFAC4A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solidFill>
              </a:rPr>
              <a:t>Switch</a:t>
            </a:r>
            <a:r>
              <a:rPr lang="en-US" sz="2000" baseline="0">
                <a:solidFill>
                  <a:schemeClr val="tx1"/>
                </a:solidFill>
              </a:rPr>
              <a:t>grass Gas-FT All Impact Categories Breakdown</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I_O!$BF$332</c:f>
              <c:strCache>
                <c:ptCount val="1"/>
                <c:pt idx="0">
                  <c:v>CO2 for Plant Growth</c:v>
                </c:pt>
              </c:strCache>
            </c:strRef>
          </c:tx>
          <c:spPr>
            <a:solidFill>
              <a:schemeClr val="accent1"/>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I_O!$BG$332:$BQ$332</c:f>
              <c:numCache>
                <c:formatCode>0%</c:formatCode>
                <c:ptCount val="11"/>
                <c:pt idx="0">
                  <c:v>0</c:v>
                </c:pt>
                <c:pt idx="1">
                  <c:v>0</c:v>
                </c:pt>
                <c:pt idx="2">
                  <c:v>0</c:v>
                </c:pt>
                <c:pt idx="3">
                  <c:v>-6.7849201067751101</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C-5A3C-439D-8B7F-709215E3172B}"/>
            </c:ext>
          </c:extLst>
        </c:ser>
        <c:ser>
          <c:idx val="1"/>
          <c:order val="1"/>
          <c:tx>
            <c:strRef>
              <c:f>I_O!$BF$333</c:f>
              <c:strCache>
                <c:ptCount val="1"/>
                <c:pt idx="0">
                  <c:v>Nitrogen Fertilizer</c:v>
                </c:pt>
              </c:strCache>
            </c:strRef>
          </c:tx>
          <c:spPr>
            <a:solidFill>
              <a:schemeClr val="accent2"/>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I_O!$BG$333:$BQ$333</c:f>
              <c:numCache>
                <c:formatCode>0%</c:formatCode>
                <c:ptCount val="11"/>
                <c:pt idx="0">
                  <c:v>0.22144031768354047</c:v>
                </c:pt>
                <c:pt idx="1">
                  <c:v>0.13582519449740629</c:v>
                </c:pt>
                <c:pt idx="2">
                  <c:v>6.3378989735212665E-2</c:v>
                </c:pt>
                <c:pt idx="3">
                  <c:v>0.25368689612704171</c:v>
                </c:pt>
                <c:pt idx="4">
                  <c:v>7.0709118311449465E-2</c:v>
                </c:pt>
                <c:pt idx="5">
                  <c:v>0.1551481286078556</c:v>
                </c:pt>
                <c:pt idx="6">
                  <c:v>0.2626752113958824</c:v>
                </c:pt>
                <c:pt idx="7">
                  <c:v>0.2396866883010787</c:v>
                </c:pt>
                <c:pt idx="8">
                  <c:v>0.31222540161807538</c:v>
                </c:pt>
                <c:pt idx="9">
                  <c:v>5.0004714765872829E-2</c:v>
                </c:pt>
                <c:pt idx="10">
                  <c:v>0.12542491032923325</c:v>
                </c:pt>
              </c:numCache>
            </c:numRef>
          </c:val>
          <c:extLst>
            <c:ext xmlns:c16="http://schemas.microsoft.com/office/drawing/2014/chart" uri="{C3380CC4-5D6E-409C-BE32-E72D297353CC}">
              <c16:uniqueId val="{0000000D-5A3C-439D-8B7F-709215E3172B}"/>
            </c:ext>
          </c:extLst>
        </c:ser>
        <c:ser>
          <c:idx val="2"/>
          <c:order val="2"/>
          <c:tx>
            <c:strRef>
              <c:f>I_O!$BF$334</c:f>
              <c:strCache>
                <c:ptCount val="1"/>
                <c:pt idx="0">
                  <c:v>Other Cult. Inputs</c:v>
                </c:pt>
              </c:strCache>
            </c:strRef>
          </c:tx>
          <c:spPr>
            <a:solidFill>
              <a:schemeClr val="accent3"/>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I_O!$BG$334:$BQ$334</c:f>
              <c:numCache>
                <c:formatCode>0%</c:formatCode>
                <c:ptCount val="11"/>
                <c:pt idx="0">
                  <c:v>4.7466491375806351E-2</c:v>
                </c:pt>
                <c:pt idx="1">
                  <c:v>3.1364611695309248E-2</c:v>
                </c:pt>
                <c:pt idx="2">
                  <c:v>1.8055340739380626E-2</c:v>
                </c:pt>
                <c:pt idx="3">
                  <c:v>5.1143700236358246E-2</c:v>
                </c:pt>
                <c:pt idx="4">
                  <c:v>4.7576832479327681E-2</c:v>
                </c:pt>
                <c:pt idx="5">
                  <c:v>3.0794124147204779E-2</c:v>
                </c:pt>
                <c:pt idx="6">
                  <c:v>5.0552308119731805E-2</c:v>
                </c:pt>
                <c:pt idx="7">
                  <c:v>5.9080871934867239E-2</c:v>
                </c:pt>
                <c:pt idx="8">
                  <c:v>5.6919318397280899E-2</c:v>
                </c:pt>
                <c:pt idx="9">
                  <c:v>1.1354944978231089E-2</c:v>
                </c:pt>
                <c:pt idx="10">
                  <c:v>5.6342359327041383E-3</c:v>
                </c:pt>
              </c:numCache>
            </c:numRef>
          </c:val>
          <c:extLst>
            <c:ext xmlns:c16="http://schemas.microsoft.com/office/drawing/2014/chart" uri="{C3380CC4-5D6E-409C-BE32-E72D297353CC}">
              <c16:uniqueId val="{0000000E-5A3C-439D-8B7F-709215E3172B}"/>
            </c:ext>
          </c:extLst>
        </c:ser>
        <c:ser>
          <c:idx val="3"/>
          <c:order val="3"/>
          <c:tx>
            <c:strRef>
              <c:f>I_O!$BF$335</c:f>
              <c:strCache>
                <c:ptCount val="1"/>
                <c:pt idx="0">
                  <c:v>Electricity</c:v>
                </c:pt>
              </c:strCache>
            </c:strRef>
          </c:tx>
          <c:spPr>
            <a:solidFill>
              <a:schemeClr val="accent4"/>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I_O!$BG$335:$BQ$335</c:f>
              <c:numCache>
                <c:formatCode>0%</c:formatCode>
                <c:ptCount val="11"/>
                <c:pt idx="0">
                  <c:v>0.52109382591050157</c:v>
                </c:pt>
                <c:pt idx="1">
                  <c:v>0.77902035587477503</c:v>
                </c:pt>
                <c:pt idx="2">
                  <c:v>0.87450616059325315</c:v>
                </c:pt>
                <c:pt idx="3">
                  <c:v>0.62232039253484384</c:v>
                </c:pt>
                <c:pt idx="4">
                  <c:v>0.79264886370989529</c:v>
                </c:pt>
                <c:pt idx="5">
                  <c:v>0.74722977450901273</c:v>
                </c:pt>
                <c:pt idx="6">
                  <c:v>0.29179635897250789</c:v>
                </c:pt>
                <c:pt idx="7">
                  <c:v>0.48024758138092688</c:v>
                </c:pt>
                <c:pt idx="8">
                  <c:v>0.14774359152050651</c:v>
                </c:pt>
                <c:pt idx="9">
                  <c:v>0.89773409088304823</c:v>
                </c:pt>
                <c:pt idx="10">
                  <c:v>0.86774893572002187</c:v>
                </c:pt>
              </c:numCache>
            </c:numRef>
          </c:val>
          <c:extLst>
            <c:ext xmlns:c16="http://schemas.microsoft.com/office/drawing/2014/chart" uri="{C3380CC4-5D6E-409C-BE32-E72D297353CC}">
              <c16:uniqueId val="{0000000F-5A3C-439D-8B7F-709215E3172B}"/>
            </c:ext>
          </c:extLst>
        </c:ser>
        <c:ser>
          <c:idx val="4"/>
          <c:order val="4"/>
          <c:tx>
            <c:strRef>
              <c:f>I_O!$BF$336</c:f>
              <c:strCache>
                <c:ptCount val="1"/>
                <c:pt idx="0">
                  <c:v>Diesel</c:v>
                </c:pt>
              </c:strCache>
            </c:strRef>
          </c:tx>
          <c:spPr>
            <a:solidFill>
              <a:schemeClr val="accent5"/>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I_O!$BG$336:$BQ$336</c:f>
              <c:numCache>
                <c:formatCode>0%</c:formatCode>
                <c:ptCount val="11"/>
                <c:pt idx="0">
                  <c:v>6.5787790270870694E-3</c:v>
                </c:pt>
                <c:pt idx="1">
                  <c:v>7.8309937430164783E-4</c:v>
                </c:pt>
                <c:pt idx="2">
                  <c:v>1.1420886237458877E-3</c:v>
                </c:pt>
                <c:pt idx="3">
                  <c:v>2.4024737028945309E-2</c:v>
                </c:pt>
                <c:pt idx="4">
                  <c:v>2.8650700939032189E-3</c:v>
                </c:pt>
                <c:pt idx="5">
                  <c:v>6.3226572063318585E-4</c:v>
                </c:pt>
                <c:pt idx="6">
                  <c:v>5.5157593912599334E-2</c:v>
                </c:pt>
                <c:pt idx="7">
                  <c:v>6.6048874626021391E-3</c:v>
                </c:pt>
                <c:pt idx="8">
                  <c:v>4.40340288282524E-2</c:v>
                </c:pt>
                <c:pt idx="9">
                  <c:v>1.0110073500976761E-3</c:v>
                </c:pt>
                <c:pt idx="10">
                  <c:v>1.0510434251633036E-6</c:v>
                </c:pt>
              </c:numCache>
            </c:numRef>
          </c:val>
          <c:extLst>
            <c:ext xmlns:c16="http://schemas.microsoft.com/office/drawing/2014/chart" uri="{C3380CC4-5D6E-409C-BE32-E72D297353CC}">
              <c16:uniqueId val="{00000010-5A3C-439D-8B7F-709215E3172B}"/>
            </c:ext>
          </c:extLst>
        </c:ser>
        <c:ser>
          <c:idx val="5"/>
          <c:order val="5"/>
          <c:tx>
            <c:strRef>
              <c:f>I_O!$BF$337</c:f>
              <c:strCache>
                <c:ptCount val="1"/>
                <c:pt idx="0">
                  <c:v>Other Conversion Inputs</c:v>
                </c:pt>
              </c:strCache>
            </c:strRef>
          </c:tx>
          <c:spPr>
            <a:solidFill>
              <a:schemeClr val="accent6"/>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I_O!$BG$337:$BQ$337</c:f>
              <c:numCache>
                <c:formatCode>0%</c:formatCode>
                <c:ptCount val="11"/>
                <c:pt idx="0">
                  <c:v>0.20342058600306462</c:v>
                </c:pt>
                <c:pt idx="1">
                  <c:v>5.3006738558207811E-2</c:v>
                </c:pt>
                <c:pt idx="2">
                  <c:v>4.2917420308407762E-2</c:v>
                </c:pt>
                <c:pt idx="3">
                  <c:v>1.1130313768401876</c:v>
                </c:pt>
                <c:pt idx="4">
                  <c:v>8.6200115405424313E-2</c:v>
                </c:pt>
                <c:pt idx="5">
                  <c:v>6.6195707015293731E-2</c:v>
                </c:pt>
                <c:pt idx="6">
                  <c:v>0.33981852759927861</c:v>
                </c:pt>
                <c:pt idx="7">
                  <c:v>0.21437997092052505</c:v>
                </c:pt>
                <c:pt idx="8">
                  <c:v>0.4390776596358848</c:v>
                </c:pt>
                <c:pt idx="9">
                  <c:v>3.9895242022750035E-2</c:v>
                </c:pt>
                <c:pt idx="10">
                  <c:v>1.1908669746156582E-3</c:v>
                </c:pt>
              </c:numCache>
            </c:numRef>
          </c:val>
          <c:extLst>
            <c:ext xmlns:c16="http://schemas.microsoft.com/office/drawing/2014/chart" uri="{C3380CC4-5D6E-409C-BE32-E72D297353CC}">
              <c16:uniqueId val="{00000011-5A3C-439D-8B7F-709215E3172B}"/>
            </c:ext>
          </c:extLst>
        </c:ser>
        <c:ser>
          <c:idx val="6"/>
          <c:order val="6"/>
          <c:tx>
            <c:strRef>
              <c:f>I_O!$BF$338</c:f>
              <c:strCache>
                <c:ptCount val="1"/>
                <c:pt idx="0">
                  <c:v>Fuel Combustion</c:v>
                </c:pt>
              </c:strCache>
            </c:strRef>
          </c:tx>
          <c:spPr>
            <a:solidFill>
              <a:schemeClr val="accent1">
                <a:lumMod val="60000"/>
              </a:schemeClr>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I_O!$BG$338:$BQ$338</c:f>
              <c:numCache>
                <c:formatCode>0%</c:formatCode>
                <c:ptCount val="11"/>
                <c:pt idx="0">
                  <c:v>0</c:v>
                </c:pt>
                <c:pt idx="1">
                  <c:v>0</c:v>
                </c:pt>
                <c:pt idx="2">
                  <c:v>0</c:v>
                </c:pt>
                <c:pt idx="3">
                  <c:v>5.7207130040077327</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2-5A3C-439D-8B7F-709215E3172B}"/>
            </c:ext>
          </c:extLst>
        </c:ser>
        <c:dLbls>
          <c:showLegendKey val="0"/>
          <c:showVal val="0"/>
          <c:showCatName val="0"/>
          <c:showSerName val="0"/>
          <c:showPercent val="0"/>
          <c:showBubbleSize val="0"/>
        </c:dLbls>
        <c:gapWidth val="150"/>
        <c:overlap val="100"/>
        <c:axId val="1241362015"/>
        <c:axId val="1440233151"/>
      </c:barChart>
      <c:scatterChart>
        <c:scatterStyle val="lineMarker"/>
        <c:varyColors val="0"/>
        <c:ser>
          <c:idx val="7"/>
          <c:order val="7"/>
          <c:tx>
            <c:v>Totals</c:v>
          </c:tx>
          <c:spPr>
            <a:ln w="25400" cap="rnd">
              <a:noFill/>
              <a:round/>
            </a:ln>
            <a:effectLst/>
          </c:spPr>
          <c:marker>
            <c:symbol val="diamond"/>
            <c:size val="5"/>
            <c:spPr>
              <a:solidFill>
                <a:srgbClr val="FF0000"/>
              </a:solidFill>
              <a:ln w="9525">
                <a:solidFill>
                  <a:schemeClr val="accent2">
                    <a:lumMod val="60000"/>
                  </a:schemeClr>
                </a:solidFill>
              </a:ln>
              <a:effectLst/>
            </c:spPr>
          </c:marker>
          <c:dLbls>
            <c:dLbl>
              <c:idx val="0"/>
              <c:layout>
                <c:manualLayout>
                  <c:x val="1.0434782608695653E-2"/>
                  <c:y val="-2.8581636298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A3C-439D-8B7F-709215E3172B}"/>
                </c:ext>
              </c:extLst>
            </c:dLbl>
            <c:dLbl>
              <c:idx val="1"/>
              <c:layout>
                <c:manualLayout>
                  <c:x val="1.159420289855068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A3C-439D-8B7F-709215E3172B}"/>
                </c:ext>
              </c:extLst>
            </c:dLbl>
            <c:dLbl>
              <c:idx val="2"/>
              <c:layout>
                <c:manualLayout>
                  <c:x val="1.04347826086956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A3C-439D-8B7F-709215E3172B}"/>
                </c:ext>
              </c:extLst>
            </c:dLbl>
            <c:dLbl>
              <c:idx val="3"/>
              <c:layout>
                <c:manualLayout>
                  <c:x val="5.7971014492753199E-3"/>
                  <c:y val="-2.715255448374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A3C-439D-8B7F-709215E3172B}"/>
                </c:ext>
              </c:extLst>
            </c:dLbl>
            <c:dLbl>
              <c:idx val="4"/>
              <c:layout>
                <c:manualLayout>
                  <c:x val="6.956521739130435E-3"/>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A3C-439D-8B7F-709215E3172B}"/>
                </c:ext>
              </c:extLst>
            </c:dLbl>
            <c:dLbl>
              <c:idx val="5"/>
              <c:layout>
                <c:manualLayout>
                  <c:x val="2.0869610863859321E-2"/>
                  <c:y val="-5.287602715255453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182608695652164E-2"/>
                      <c:h val="3.9992910853988914E-2"/>
                    </c:manualLayout>
                  </c15:layout>
                </c:ext>
                <c:ext xmlns:c16="http://schemas.microsoft.com/office/drawing/2014/chart" uri="{C3380CC4-5D6E-409C-BE32-E72D297353CC}">
                  <c16:uniqueId val="{0000001C-5A3C-439D-8B7F-709215E3172B}"/>
                </c:ext>
              </c:extLst>
            </c:dLbl>
            <c:dLbl>
              <c:idx val="6"/>
              <c:layout>
                <c:manualLayout>
                  <c:x val="1.0434782608695653E-2"/>
                  <c:y val="-2.143622722400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5A3C-439D-8B7F-709215E3172B}"/>
                </c:ext>
              </c:extLst>
            </c:dLbl>
            <c:dLbl>
              <c:idx val="7"/>
              <c:layout>
                <c:manualLayout>
                  <c:x val="6.95652173913035E-3"/>
                  <c:y val="-2.000714540907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5A3C-439D-8B7F-709215E3172B}"/>
                </c:ext>
              </c:extLst>
            </c:dLbl>
            <c:dLbl>
              <c:idx val="8"/>
              <c:layout>
                <c:manualLayout>
                  <c:x val="1.1477271223450009E-2"/>
                  <c:y val="-1.571989996427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5A3C-439D-8B7F-709215E3172B}"/>
                </c:ext>
              </c:extLst>
            </c:dLbl>
            <c:dLbl>
              <c:idx val="9"/>
              <c:layout>
                <c:manualLayout>
                  <c:x val="1.0434782608695653E-2"/>
                  <c:y val="-1.2861736334405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5A3C-439D-8B7F-709215E3172B}"/>
                </c:ext>
              </c:extLst>
            </c:dLbl>
            <c:dLbl>
              <c:idx val="10"/>
              <c:layout>
                <c:manualLayout>
                  <c:x val="-1.6433050126654378E-16"/>
                  <c:y val="-1.42908181493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5A3C-439D-8B7F-709215E3172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I_O!$BG$329:$BQ$329</c:f>
              <c:numCache>
                <c:formatCode>0.00E+00</c:formatCode>
                <c:ptCount val="11"/>
                <c:pt idx="0">
                  <c:v>1.4945797271567822E-4</c:v>
                </c:pt>
                <c:pt idx="1">
                  <c:v>0.20545122508269309</c:v>
                </c:pt>
                <c:pt idx="2">
                  <c:v>2.4800916540444995E-4</c:v>
                </c:pt>
                <c:pt idx="3">
                  <c:v>2.7898310786211321E-2</c:v>
                </c:pt>
                <c:pt idx="4">
                  <c:v>2.4999028943483353E-9</c:v>
                </c:pt>
                <c:pt idx="5">
                  <c:v>8.5888445641018008E-9</c:v>
                </c:pt>
                <c:pt idx="6">
                  <c:v>2.9764868161989932E-9</c:v>
                </c:pt>
                <c:pt idx="7">
                  <c:v>1.4184720552474054E-3</c:v>
                </c:pt>
                <c:pt idx="8">
                  <c:v>3.1094615282072094E-2</c:v>
                </c:pt>
                <c:pt idx="9">
                  <c:v>8.5655412018712746E-5</c:v>
                </c:pt>
                <c:pt idx="10">
                  <c:v>6.3510999620547917E-2</c:v>
                </c:pt>
              </c:numCache>
            </c:numRef>
          </c:yVal>
          <c:smooth val="0"/>
          <c:extLst>
            <c:ext xmlns:c16="http://schemas.microsoft.com/office/drawing/2014/chart" uri="{C3380CC4-5D6E-409C-BE32-E72D297353CC}">
              <c16:uniqueId val="{00000017-5A3C-439D-8B7F-709215E3172B}"/>
            </c:ext>
          </c:extLst>
        </c:ser>
        <c:dLbls>
          <c:showLegendKey val="0"/>
          <c:showVal val="0"/>
          <c:showCatName val="0"/>
          <c:showSerName val="0"/>
          <c:showPercent val="0"/>
          <c:showBubbleSize val="0"/>
        </c:dLbls>
        <c:axId val="1241362015"/>
        <c:axId val="1440233151"/>
      </c:scatterChart>
      <c:catAx>
        <c:axId val="124136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40233151"/>
        <c:crosses val="autoZero"/>
        <c:auto val="1"/>
        <c:lblAlgn val="ctr"/>
        <c:lblOffset val="100"/>
        <c:noMultiLvlLbl val="0"/>
      </c:catAx>
      <c:valAx>
        <c:axId val="1440233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4136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tx1"/>
                </a:solidFill>
              </a:rPr>
              <a:t>Switch</a:t>
            </a:r>
            <a:r>
              <a:rPr lang="en-US" sz="2000" baseline="0">
                <a:solidFill>
                  <a:schemeClr val="tx1"/>
                </a:solidFill>
              </a:rPr>
              <a:t>grass Gas-FT All Impact Categories Breakdown</a:t>
            </a:r>
            <a:endParaRPr lang="en-US" sz="20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I_O!$BF$332</c:f>
              <c:strCache>
                <c:ptCount val="1"/>
                <c:pt idx="0">
                  <c:v>CO2 for Plant Growth</c:v>
                </c:pt>
              </c:strCache>
            </c:strRef>
          </c:tx>
          <c:spPr>
            <a:solidFill>
              <a:schemeClr val="accent1"/>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I_O!$BG$332:$BQ$332</c:f>
              <c:numCache>
                <c:formatCode>0%</c:formatCode>
                <c:ptCount val="11"/>
                <c:pt idx="0">
                  <c:v>0</c:v>
                </c:pt>
                <c:pt idx="1">
                  <c:v>0</c:v>
                </c:pt>
                <c:pt idx="2">
                  <c:v>0</c:v>
                </c:pt>
                <c:pt idx="3">
                  <c:v>-6.7849201067751101</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E435-4DBE-8D82-39719C7368AD}"/>
            </c:ext>
          </c:extLst>
        </c:ser>
        <c:ser>
          <c:idx val="1"/>
          <c:order val="1"/>
          <c:tx>
            <c:strRef>
              <c:f>I_O!$BF$333</c:f>
              <c:strCache>
                <c:ptCount val="1"/>
                <c:pt idx="0">
                  <c:v>Nitrogen Fertilizer</c:v>
                </c:pt>
              </c:strCache>
            </c:strRef>
          </c:tx>
          <c:spPr>
            <a:solidFill>
              <a:schemeClr val="accent2"/>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I_O!$BG$333:$BQ$333</c:f>
              <c:numCache>
                <c:formatCode>0%</c:formatCode>
                <c:ptCount val="11"/>
                <c:pt idx="0">
                  <c:v>0.22144031768354047</c:v>
                </c:pt>
                <c:pt idx="1">
                  <c:v>0.13582519449740629</c:v>
                </c:pt>
                <c:pt idx="2">
                  <c:v>6.3378989735212665E-2</c:v>
                </c:pt>
                <c:pt idx="3">
                  <c:v>0.25368689612704171</c:v>
                </c:pt>
                <c:pt idx="4">
                  <c:v>7.0709118311449465E-2</c:v>
                </c:pt>
                <c:pt idx="5">
                  <c:v>0.1551481286078556</c:v>
                </c:pt>
                <c:pt idx="6">
                  <c:v>0.2626752113958824</c:v>
                </c:pt>
                <c:pt idx="7">
                  <c:v>0.2396866883010787</c:v>
                </c:pt>
                <c:pt idx="8">
                  <c:v>0.31222540161807538</c:v>
                </c:pt>
                <c:pt idx="9">
                  <c:v>5.0004714765872829E-2</c:v>
                </c:pt>
                <c:pt idx="10">
                  <c:v>0.12542491032923325</c:v>
                </c:pt>
              </c:numCache>
            </c:numRef>
          </c:val>
          <c:extLst>
            <c:ext xmlns:c16="http://schemas.microsoft.com/office/drawing/2014/chart" uri="{C3380CC4-5D6E-409C-BE32-E72D297353CC}">
              <c16:uniqueId val="{00000001-E435-4DBE-8D82-39719C7368AD}"/>
            </c:ext>
          </c:extLst>
        </c:ser>
        <c:ser>
          <c:idx val="2"/>
          <c:order val="2"/>
          <c:tx>
            <c:strRef>
              <c:f>I_O!$BF$334</c:f>
              <c:strCache>
                <c:ptCount val="1"/>
                <c:pt idx="0">
                  <c:v>Other Cult. Inputs</c:v>
                </c:pt>
              </c:strCache>
            </c:strRef>
          </c:tx>
          <c:spPr>
            <a:solidFill>
              <a:schemeClr val="accent3"/>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I_O!$BG$334:$BQ$334</c:f>
              <c:numCache>
                <c:formatCode>0%</c:formatCode>
                <c:ptCount val="11"/>
                <c:pt idx="0">
                  <c:v>4.7466491375806351E-2</c:v>
                </c:pt>
                <c:pt idx="1">
                  <c:v>3.1364611695309248E-2</c:v>
                </c:pt>
                <c:pt idx="2">
                  <c:v>1.8055340739380626E-2</c:v>
                </c:pt>
                <c:pt idx="3">
                  <c:v>5.1143700236358246E-2</c:v>
                </c:pt>
                <c:pt idx="4">
                  <c:v>4.7576832479327681E-2</c:v>
                </c:pt>
                <c:pt idx="5">
                  <c:v>3.0794124147204779E-2</c:v>
                </c:pt>
                <c:pt idx="6">
                  <c:v>5.0552308119731805E-2</c:v>
                </c:pt>
                <c:pt idx="7">
                  <c:v>5.9080871934867239E-2</c:v>
                </c:pt>
                <c:pt idx="8">
                  <c:v>5.6919318397280899E-2</c:v>
                </c:pt>
                <c:pt idx="9">
                  <c:v>1.1354944978231089E-2</c:v>
                </c:pt>
                <c:pt idx="10">
                  <c:v>5.6342359327041383E-3</c:v>
                </c:pt>
              </c:numCache>
            </c:numRef>
          </c:val>
          <c:extLst>
            <c:ext xmlns:c16="http://schemas.microsoft.com/office/drawing/2014/chart" uri="{C3380CC4-5D6E-409C-BE32-E72D297353CC}">
              <c16:uniqueId val="{00000002-E435-4DBE-8D82-39719C7368AD}"/>
            </c:ext>
          </c:extLst>
        </c:ser>
        <c:ser>
          <c:idx val="3"/>
          <c:order val="3"/>
          <c:tx>
            <c:strRef>
              <c:f>I_O!$BF$335</c:f>
              <c:strCache>
                <c:ptCount val="1"/>
                <c:pt idx="0">
                  <c:v>Electricity</c:v>
                </c:pt>
              </c:strCache>
            </c:strRef>
          </c:tx>
          <c:spPr>
            <a:solidFill>
              <a:schemeClr val="accent4"/>
            </a:solidFill>
            <a:ln w="25400">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I_O!$BG$335:$BQ$335</c:f>
              <c:numCache>
                <c:formatCode>0%</c:formatCode>
                <c:ptCount val="11"/>
                <c:pt idx="0">
                  <c:v>0.52109382591050157</c:v>
                </c:pt>
                <c:pt idx="1">
                  <c:v>0.77902035587477503</c:v>
                </c:pt>
                <c:pt idx="2">
                  <c:v>0.87450616059325315</c:v>
                </c:pt>
                <c:pt idx="3">
                  <c:v>0.62232039253484384</c:v>
                </c:pt>
                <c:pt idx="4">
                  <c:v>0.79264886370989529</c:v>
                </c:pt>
                <c:pt idx="5">
                  <c:v>0.74722977450901273</c:v>
                </c:pt>
                <c:pt idx="6">
                  <c:v>0.29179635897250789</c:v>
                </c:pt>
                <c:pt idx="7">
                  <c:v>0.48024758138092688</c:v>
                </c:pt>
                <c:pt idx="8">
                  <c:v>0.14774359152050651</c:v>
                </c:pt>
                <c:pt idx="9">
                  <c:v>0.89773409088304823</c:v>
                </c:pt>
                <c:pt idx="10">
                  <c:v>0.86774893572002187</c:v>
                </c:pt>
              </c:numCache>
            </c:numRef>
          </c:val>
          <c:extLst>
            <c:ext xmlns:c16="http://schemas.microsoft.com/office/drawing/2014/chart" uri="{C3380CC4-5D6E-409C-BE32-E72D297353CC}">
              <c16:uniqueId val="{00000003-E435-4DBE-8D82-39719C7368AD}"/>
            </c:ext>
          </c:extLst>
        </c:ser>
        <c:ser>
          <c:idx val="4"/>
          <c:order val="4"/>
          <c:tx>
            <c:strRef>
              <c:f>I_O!$BF$336</c:f>
              <c:strCache>
                <c:ptCount val="1"/>
                <c:pt idx="0">
                  <c:v>Diesel</c:v>
                </c:pt>
              </c:strCache>
            </c:strRef>
          </c:tx>
          <c:spPr>
            <a:solidFill>
              <a:schemeClr val="accent5"/>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I_O!$BG$336:$BQ$336</c:f>
              <c:numCache>
                <c:formatCode>0%</c:formatCode>
                <c:ptCount val="11"/>
                <c:pt idx="0">
                  <c:v>6.5787790270870694E-3</c:v>
                </c:pt>
                <c:pt idx="1">
                  <c:v>7.8309937430164783E-4</c:v>
                </c:pt>
                <c:pt idx="2">
                  <c:v>1.1420886237458877E-3</c:v>
                </c:pt>
                <c:pt idx="3">
                  <c:v>2.4024737028945309E-2</c:v>
                </c:pt>
                <c:pt idx="4">
                  <c:v>2.8650700939032189E-3</c:v>
                </c:pt>
                <c:pt idx="5">
                  <c:v>6.3226572063318585E-4</c:v>
                </c:pt>
                <c:pt idx="6">
                  <c:v>5.5157593912599334E-2</c:v>
                </c:pt>
                <c:pt idx="7">
                  <c:v>6.6048874626021391E-3</c:v>
                </c:pt>
                <c:pt idx="8">
                  <c:v>4.40340288282524E-2</c:v>
                </c:pt>
                <c:pt idx="9">
                  <c:v>1.0110073500976761E-3</c:v>
                </c:pt>
                <c:pt idx="10">
                  <c:v>1.0510434251633036E-6</c:v>
                </c:pt>
              </c:numCache>
            </c:numRef>
          </c:val>
          <c:extLst>
            <c:ext xmlns:c16="http://schemas.microsoft.com/office/drawing/2014/chart" uri="{C3380CC4-5D6E-409C-BE32-E72D297353CC}">
              <c16:uniqueId val="{00000004-E435-4DBE-8D82-39719C7368AD}"/>
            </c:ext>
          </c:extLst>
        </c:ser>
        <c:ser>
          <c:idx val="5"/>
          <c:order val="5"/>
          <c:tx>
            <c:strRef>
              <c:f>I_O!$BF$337</c:f>
              <c:strCache>
                <c:ptCount val="1"/>
                <c:pt idx="0">
                  <c:v>Other Conversion Inputs</c:v>
                </c:pt>
              </c:strCache>
            </c:strRef>
          </c:tx>
          <c:spPr>
            <a:solidFill>
              <a:schemeClr val="accent6"/>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I_O!$BG$337:$BQ$337</c:f>
              <c:numCache>
                <c:formatCode>0%</c:formatCode>
                <c:ptCount val="11"/>
                <c:pt idx="0">
                  <c:v>0.20342058600306462</c:v>
                </c:pt>
                <c:pt idx="1">
                  <c:v>5.3006738558207811E-2</c:v>
                </c:pt>
                <c:pt idx="2">
                  <c:v>4.2917420308407762E-2</c:v>
                </c:pt>
                <c:pt idx="3">
                  <c:v>1.1130313768401876</c:v>
                </c:pt>
                <c:pt idx="4">
                  <c:v>8.6200115405424313E-2</c:v>
                </c:pt>
                <c:pt idx="5">
                  <c:v>6.6195707015293731E-2</c:v>
                </c:pt>
                <c:pt idx="6">
                  <c:v>0.33981852759927861</c:v>
                </c:pt>
                <c:pt idx="7">
                  <c:v>0.21437997092052505</c:v>
                </c:pt>
                <c:pt idx="8">
                  <c:v>0.4390776596358848</c:v>
                </c:pt>
                <c:pt idx="9">
                  <c:v>3.9895242022750035E-2</c:v>
                </c:pt>
                <c:pt idx="10">
                  <c:v>1.1908669746156582E-3</c:v>
                </c:pt>
              </c:numCache>
            </c:numRef>
          </c:val>
          <c:extLst>
            <c:ext xmlns:c16="http://schemas.microsoft.com/office/drawing/2014/chart" uri="{C3380CC4-5D6E-409C-BE32-E72D297353CC}">
              <c16:uniqueId val="{00000005-E435-4DBE-8D82-39719C7368AD}"/>
            </c:ext>
          </c:extLst>
        </c:ser>
        <c:ser>
          <c:idx val="6"/>
          <c:order val="6"/>
          <c:tx>
            <c:strRef>
              <c:f>I_O!$BF$338</c:f>
              <c:strCache>
                <c:ptCount val="1"/>
                <c:pt idx="0">
                  <c:v>Fuel Combustion</c:v>
                </c:pt>
              </c:strCache>
            </c:strRef>
          </c:tx>
          <c:spPr>
            <a:solidFill>
              <a:schemeClr val="accent1">
                <a:lumMod val="60000"/>
              </a:schemeClr>
            </a:solidFill>
            <a:ln>
              <a:noFill/>
            </a:ln>
            <a:effectLst/>
          </c:spPr>
          <c:invertIfNegative val="0"/>
          <c:cat>
            <c:strRef>
              <c:f>I_O!$BG$331:$BQ$331</c:f>
              <c:strCache>
                <c:ptCount val="11"/>
                <c:pt idx="0">
                  <c:v>Acidification</c:v>
                </c:pt>
                <c:pt idx="1">
                  <c:v>Ecotoxicity</c:v>
                </c:pt>
                <c:pt idx="2">
                  <c:v>Eutrophication</c:v>
                </c:pt>
                <c:pt idx="3">
                  <c:v>GWP</c:v>
                </c:pt>
                <c:pt idx="4">
                  <c:v>Carcinogenics</c:v>
                </c:pt>
                <c:pt idx="5">
                  <c:v>Non-Carcinogenics</c:v>
                </c:pt>
                <c:pt idx="6">
                  <c:v>O3 Depletion</c:v>
                </c:pt>
                <c:pt idx="7">
                  <c:v>O3 Formation</c:v>
                </c:pt>
                <c:pt idx="8">
                  <c:v>Resource Depletion - Fossil Fuels</c:v>
                </c:pt>
                <c:pt idx="9">
                  <c:v>Respiratory Effects</c:v>
                </c:pt>
                <c:pt idx="10">
                  <c:v>WDP</c:v>
                </c:pt>
              </c:strCache>
            </c:strRef>
          </c:cat>
          <c:val>
            <c:numRef>
              <c:f>I_O!$BG$338:$BQ$338</c:f>
              <c:numCache>
                <c:formatCode>0%</c:formatCode>
                <c:ptCount val="11"/>
                <c:pt idx="0">
                  <c:v>0</c:v>
                </c:pt>
                <c:pt idx="1">
                  <c:v>0</c:v>
                </c:pt>
                <c:pt idx="2">
                  <c:v>0</c:v>
                </c:pt>
                <c:pt idx="3">
                  <c:v>5.7207130040077327</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E435-4DBE-8D82-39719C7368AD}"/>
            </c:ext>
          </c:extLst>
        </c:ser>
        <c:dLbls>
          <c:showLegendKey val="0"/>
          <c:showVal val="0"/>
          <c:showCatName val="0"/>
          <c:showSerName val="0"/>
          <c:showPercent val="0"/>
          <c:showBubbleSize val="0"/>
        </c:dLbls>
        <c:gapWidth val="150"/>
        <c:overlap val="100"/>
        <c:axId val="1241362015"/>
        <c:axId val="1440233151"/>
      </c:barChart>
      <c:scatterChart>
        <c:scatterStyle val="lineMarker"/>
        <c:varyColors val="0"/>
        <c:ser>
          <c:idx val="7"/>
          <c:order val="7"/>
          <c:tx>
            <c:v>Totals</c:v>
          </c:tx>
          <c:spPr>
            <a:ln w="25400" cap="rnd">
              <a:noFill/>
              <a:round/>
            </a:ln>
            <a:effectLst/>
          </c:spPr>
          <c:marker>
            <c:symbol val="diamond"/>
            <c:size val="5"/>
            <c:spPr>
              <a:solidFill>
                <a:srgbClr val="FF0000"/>
              </a:solidFill>
              <a:ln w="9525">
                <a:solidFill>
                  <a:schemeClr val="accent2">
                    <a:lumMod val="60000"/>
                  </a:schemeClr>
                </a:solidFill>
              </a:ln>
              <a:effectLst/>
            </c:spPr>
          </c:marker>
          <c:dLbls>
            <c:dLbl>
              <c:idx val="0"/>
              <c:layout>
                <c:manualLayout>
                  <c:x val="1.0434782608695653E-2"/>
                  <c:y val="-2.85816362986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35-4DBE-8D82-39719C7368AD}"/>
                </c:ext>
              </c:extLst>
            </c:dLbl>
            <c:dLbl>
              <c:idx val="1"/>
              <c:layout>
                <c:manualLayout>
                  <c:x val="1.159420289855068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435-4DBE-8D82-39719C7368AD}"/>
                </c:ext>
              </c:extLst>
            </c:dLbl>
            <c:dLbl>
              <c:idx val="2"/>
              <c:layout>
                <c:manualLayout>
                  <c:x val="1.043478260869561E-2"/>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435-4DBE-8D82-39719C7368AD}"/>
                </c:ext>
              </c:extLst>
            </c:dLbl>
            <c:dLbl>
              <c:idx val="3"/>
              <c:layout>
                <c:manualLayout>
                  <c:x val="5.7971014492753199E-3"/>
                  <c:y val="-2.715255448374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435-4DBE-8D82-39719C7368AD}"/>
                </c:ext>
              </c:extLst>
            </c:dLbl>
            <c:dLbl>
              <c:idx val="4"/>
              <c:layout>
                <c:manualLayout>
                  <c:x val="6.956521739130435E-3"/>
                  <c:y val="-2.4294390853876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435-4DBE-8D82-39719C7368AD}"/>
                </c:ext>
              </c:extLst>
            </c:dLbl>
            <c:dLbl>
              <c:idx val="5"/>
              <c:layout>
                <c:manualLayout>
                  <c:x val="2.0869610863859321E-2"/>
                  <c:y val="-5.2876027152554538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182608695652164E-2"/>
                      <c:h val="3.9992910853988914E-2"/>
                    </c:manualLayout>
                  </c15:layout>
                </c:ext>
                <c:ext xmlns:c16="http://schemas.microsoft.com/office/drawing/2014/chart" uri="{C3380CC4-5D6E-409C-BE32-E72D297353CC}">
                  <c16:uniqueId val="{0000000C-E435-4DBE-8D82-39719C7368AD}"/>
                </c:ext>
              </c:extLst>
            </c:dLbl>
            <c:dLbl>
              <c:idx val="6"/>
              <c:layout>
                <c:manualLayout>
                  <c:x val="1.0434782608695653E-2"/>
                  <c:y val="-2.1436227224008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435-4DBE-8D82-39719C7368AD}"/>
                </c:ext>
              </c:extLst>
            </c:dLbl>
            <c:dLbl>
              <c:idx val="7"/>
              <c:layout>
                <c:manualLayout>
                  <c:x val="6.95652173913035E-3"/>
                  <c:y val="-2.000714540907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435-4DBE-8D82-39719C7368AD}"/>
                </c:ext>
              </c:extLst>
            </c:dLbl>
            <c:dLbl>
              <c:idx val="8"/>
              <c:layout>
                <c:manualLayout>
                  <c:x val="1.1477271223450009E-2"/>
                  <c:y val="-1.571989996427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435-4DBE-8D82-39719C7368AD}"/>
                </c:ext>
              </c:extLst>
            </c:dLbl>
            <c:dLbl>
              <c:idx val="9"/>
              <c:layout>
                <c:manualLayout>
                  <c:x val="1.0434782608695653E-2"/>
                  <c:y val="-1.2861736334405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435-4DBE-8D82-39719C7368AD}"/>
                </c:ext>
              </c:extLst>
            </c:dLbl>
            <c:dLbl>
              <c:idx val="10"/>
              <c:layout>
                <c:manualLayout>
                  <c:x val="-1.6433050126654378E-16"/>
                  <c:y val="-1.42908181493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435-4DBE-8D82-39719C7368A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I_O!$BG$329:$BQ$329</c:f>
              <c:numCache>
                <c:formatCode>0.00E+00</c:formatCode>
                <c:ptCount val="11"/>
                <c:pt idx="0">
                  <c:v>1.4945797271567822E-4</c:v>
                </c:pt>
                <c:pt idx="1">
                  <c:v>0.20545122508269309</c:v>
                </c:pt>
                <c:pt idx="2">
                  <c:v>2.4800916540444995E-4</c:v>
                </c:pt>
                <c:pt idx="3">
                  <c:v>2.7898310786211321E-2</c:v>
                </c:pt>
                <c:pt idx="4">
                  <c:v>2.4999028943483353E-9</c:v>
                </c:pt>
                <c:pt idx="5">
                  <c:v>8.5888445641018008E-9</c:v>
                </c:pt>
                <c:pt idx="6">
                  <c:v>2.9764868161989932E-9</c:v>
                </c:pt>
                <c:pt idx="7">
                  <c:v>1.4184720552474054E-3</c:v>
                </c:pt>
                <c:pt idx="8">
                  <c:v>3.1094615282072094E-2</c:v>
                </c:pt>
                <c:pt idx="9">
                  <c:v>8.5655412018712746E-5</c:v>
                </c:pt>
                <c:pt idx="10">
                  <c:v>6.3510999620547917E-2</c:v>
                </c:pt>
              </c:numCache>
            </c:numRef>
          </c:yVal>
          <c:smooth val="0"/>
          <c:extLst>
            <c:ext xmlns:c16="http://schemas.microsoft.com/office/drawing/2014/chart" uri="{C3380CC4-5D6E-409C-BE32-E72D297353CC}">
              <c16:uniqueId val="{00000012-E435-4DBE-8D82-39719C7368AD}"/>
            </c:ext>
          </c:extLst>
        </c:ser>
        <c:dLbls>
          <c:showLegendKey val="0"/>
          <c:showVal val="0"/>
          <c:showCatName val="0"/>
          <c:showSerName val="0"/>
          <c:showPercent val="0"/>
          <c:showBubbleSize val="0"/>
        </c:dLbls>
        <c:axId val="1241362015"/>
        <c:axId val="1440233151"/>
      </c:scatterChart>
      <c:catAx>
        <c:axId val="124136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40233151"/>
        <c:crosses val="autoZero"/>
        <c:auto val="1"/>
        <c:lblAlgn val="ctr"/>
        <c:lblOffset val="100"/>
        <c:noMultiLvlLbl val="0"/>
      </c:catAx>
      <c:valAx>
        <c:axId val="1440233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4136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_xlchart.v1.8</cx:f>
      </cx:numDim>
    </cx:data>
  </cx:chartData>
  <cx:chart>
    <cx:title pos="t" align="ctr" overlay="0">
      <cx:tx>
        <cx:txData>
          <cx:v>Soy HEFA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Soy HEFA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_xlchart.v1.4</cx:f>
      </cx:numDim>
    </cx:data>
  </cx:chartData>
  <cx:chart>
    <cx:title pos="t" align="ctr" overlay="0">
      <cx:tx>
        <cx:txData>
          <cx:v>Poplar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Poplar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_xlchart.v1.6</cx:f>
      </cx:numDim>
    </cx:data>
  </cx:chartData>
  <cx:chart>
    <cx:title pos="t" align="ctr" overlay="0">
      <cx:tx>
        <cx:txData>
          <cx:v>Switchgrass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Switchgrass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data id="1">
      <cx:numDim type="val">
        <cx:f>_xlchart.v1.2</cx:f>
      </cx:numDim>
    </cx:data>
  </cx:chartData>
  <cx:chart>
    <cx:title pos="t" align="ctr" overlay="0">
      <cx:tx>
        <cx:txData>
          <cx:v>Miscanthus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Miscanthus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max="20" min="8"/>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_xlchart.v1.0</cx:f>
      </cx:numDim>
    </cx:data>
  </cx:chartData>
  <cx:chart>
    <cx:title pos="t" align="ctr" overlay="0">
      <cx:tx>
        <cx:txData>
          <cx:v>Forestry Residue Gas FT 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600" b="0" i="0" u="none" strike="noStrike" baseline="0">
              <a:solidFill>
                <a:schemeClr val="tx1"/>
              </a:solidFill>
              <a:latin typeface="Calibri" panose="020F0502020204030204"/>
            </a:rPr>
            <a:t>Forestry Residue Gas FT Literature Results</a:t>
          </a:r>
        </a:p>
      </cx:txPr>
    </cx:title>
    <cx:plotArea>
      <cx:plotAreaRegion>
        <cx:plotSurface>
          <cx:spPr>
            <a:ln>
              <a:solidFill>
                <a:schemeClr val="bg1"/>
              </a:solidFill>
            </a:ln>
          </cx:spPr>
        </cx:plotSurface>
        <cx:series layoutId="boxWhisker" uniqueId="{C945DC46-3BE9-42C8-8DC6-B133BC81E5C7}">
          <cx:tx>
            <cx:txData>
              <cx:f/>
              <cx:v>Literature Results</cx:v>
            </cx:txData>
          </cx:tx>
          <cx:spPr>
            <a:solidFill>
              <a:schemeClr val="bg1"/>
            </a:solidFill>
            <a:ln w="28575">
              <a:solidFill>
                <a:sysClr val="windowText" lastClr="000000"/>
              </a:solidFill>
            </a:ln>
          </cx:spPr>
          <cx:dataId val="0"/>
          <cx:layoutPr>
            <cx:visibility meanLine="0" meanMarker="1" nonoutliers="0" outliers="1"/>
            <cx:statistics quartileMethod="exclusive"/>
          </cx:layoutPr>
        </cx:series>
        <cx:series layoutId="boxWhisker" uniqueId="{00000001-1161-476E-AB7B-C65EE7172375}">
          <cx:tx>
            <cx:txData>
              <cx:f/>
              <cx:v>Our Model</cx:v>
            </cx:txData>
          </cx:tx>
          <cx:spPr>
            <a:solidFill>
              <a:srgbClr val="FF0000"/>
            </a:solidFill>
            <a:ln w="25400">
              <a:solidFill>
                <a:srgbClr val="FF0000"/>
              </a:solidFill>
            </a:ln>
          </cx:spPr>
          <cx:dataId val="1"/>
          <cx:layoutPr>
            <cx:visibility meanMarker="0"/>
            <cx:statistics quartileMethod="exclusive"/>
          </cx:layoutPr>
        </cx:series>
      </cx:plotAreaRegion>
      <cx:axis id="0" hidden="1">
        <cx:catScaling gapWidth="1"/>
        <cx:title>
          <cx:tx>
            <cx:txData>
              <cx:v>Literature Results</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Literature Results</a:t>
              </a:r>
            </a:p>
          </cx:txPr>
        </cx:titl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axis id="1">
        <cx:valScaling/>
        <cx:title>
          <cx:tx>
            <cx:txData>
              <cx:v>Energy Allocation GHGi (g CO2 eq/MJ)</cx:v>
            </cx:txData>
          </cx:tx>
          <cx:txPr>
            <a:bodyPr spcFirstLastPara="1" vertOverflow="ellipsis" horzOverflow="overflow" wrap="square" lIns="0" tIns="0" rIns="0" bIns="0" anchor="ctr" anchorCtr="1"/>
            <a:lstStyle/>
            <a:p>
              <a:pPr algn="ctr" rtl="0">
                <a:defRPr baseline="0">
                  <a:solidFill>
                    <a:schemeClr val="tx1"/>
                  </a:solidFill>
                </a:defRPr>
              </a:pPr>
              <a:r>
                <a:rPr lang="en-US" sz="1100" b="0" i="0" u="none" strike="noStrike" baseline="0">
                  <a:solidFill>
                    <a:schemeClr val="tx1"/>
                  </a:solidFill>
                  <a:latin typeface="Calibri" panose="020F0502020204030204"/>
                </a:rPr>
                <a:t>Energy Allocation GHGi (g CO2 eq/MJ)</a:t>
              </a:r>
            </a:p>
          </cx:txPr>
        </cx:title>
        <cx:majorGridlines>
          <cx:spPr>
            <a:ln>
              <a:solidFill>
                <a:schemeClr val="tx1"/>
              </a:solidFill>
            </a:ln>
          </cx:spPr>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legend pos="b" align="ctr" overlay="0"/>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10</xdr:col>
      <xdr:colOff>1301445</xdr:colOff>
      <xdr:row>87</xdr:row>
      <xdr:rowOff>4397</xdr:rowOff>
    </xdr:from>
    <xdr:to>
      <xdr:col>15</xdr:col>
      <xdr:colOff>700179</xdr:colOff>
      <xdr:row>104</xdr:row>
      <xdr:rowOff>152034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7DC09A-CA6C-4276-B6FD-7D992303E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103545" y="17358947"/>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762000</xdr:colOff>
      <xdr:row>87</xdr:row>
      <xdr:rowOff>0</xdr:rowOff>
    </xdr:from>
    <xdr:to>
      <xdr:col>20</xdr:col>
      <xdr:colOff>275034</xdr:colOff>
      <xdr:row>104</xdr:row>
      <xdr:rowOff>147637</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C173EE1-34EC-42E8-B634-6FC4C128AB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3774400" y="17354550"/>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752475</xdr:colOff>
      <xdr:row>86</xdr:row>
      <xdr:rowOff>190500</xdr:rowOff>
    </xdr:from>
    <xdr:to>
      <xdr:col>25</xdr:col>
      <xdr:colOff>341709</xdr:colOff>
      <xdr:row>104</xdr:row>
      <xdr:rowOff>138112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8B00266-2919-4FCD-AFE3-90E6DFF761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860875" y="17345025"/>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590550</xdr:colOff>
      <xdr:row>86</xdr:row>
      <xdr:rowOff>152400</xdr:rowOff>
    </xdr:from>
    <xdr:to>
      <xdr:col>31</xdr:col>
      <xdr:colOff>360759</xdr:colOff>
      <xdr:row>104</xdr:row>
      <xdr:rowOff>100012</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B5B1441D-3D7F-417B-A56D-CB8F533A0E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718750" y="17306925"/>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466725</xdr:colOff>
      <xdr:row>86</xdr:row>
      <xdr:rowOff>123825</xdr:rowOff>
    </xdr:from>
    <xdr:to>
      <xdr:col>36</xdr:col>
      <xdr:colOff>827484</xdr:colOff>
      <xdr:row>104</xdr:row>
      <xdr:rowOff>71437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11ABFF7-33E7-42AA-8CA6-6F5DC75B47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433750" y="17278350"/>
              <a:ext cx="5609034" cy="354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43</xdr:col>
      <xdr:colOff>352425</xdr:colOff>
      <xdr:row>318</xdr:row>
      <xdr:rowOff>180975</xdr:rowOff>
    </xdr:from>
    <xdr:to>
      <xdr:col>54</xdr:col>
      <xdr:colOff>238125</xdr:colOff>
      <xdr:row>363</xdr:row>
      <xdr:rowOff>66675</xdr:rowOff>
    </xdr:to>
    <xdr:graphicFrame macro="">
      <xdr:nvGraphicFramePr>
        <xdr:cNvPr id="4" name="Chart 3">
          <a:extLst>
            <a:ext uri="{FF2B5EF4-FFF2-40B4-BE49-F238E27FC236}">
              <a16:creationId xmlns:a16="http://schemas.microsoft.com/office/drawing/2014/main" id="{487CD59A-7653-4B60-A0A8-09038A3ED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1276350</xdr:colOff>
      <xdr:row>326</xdr:row>
      <xdr:rowOff>9525</xdr:rowOff>
    </xdr:from>
    <xdr:to>
      <xdr:col>18</xdr:col>
      <xdr:colOff>104775</xdr:colOff>
      <xdr:row>370</xdr:row>
      <xdr:rowOff>95250</xdr:rowOff>
    </xdr:to>
    <xdr:graphicFrame macro="">
      <xdr:nvGraphicFramePr>
        <xdr:cNvPr id="6" name="Chart 5">
          <a:extLst>
            <a:ext uri="{FF2B5EF4-FFF2-40B4-BE49-F238E27FC236}">
              <a16:creationId xmlns:a16="http://schemas.microsoft.com/office/drawing/2014/main" id="{FBB95D97-8DC9-4C50-829F-DDF8248D4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2398103</xdr:colOff>
      <xdr:row>23</xdr:row>
      <xdr:rowOff>145561</xdr:rowOff>
    </xdr:from>
    <xdr:to>
      <xdr:col>8</xdr:col>
      <xdr:colOff>486508</xdr:colOff>
      <xdr:row>47</xdr:row>
      <xdr:rowOff>112742</xdr:rowOff>
    </xdr:to>
    <xdr:pic>
      <xdr:nvPicPr>
        <xdr:cNvPr id="3" name="Picture 2">
          <a:extLst>
            <a:ext uri="{FF2B5EF4-FFF2-40B4-BE49-F238E27FC236}">
              <a16:creationId xmlns:a16="http://schemas.microsoft.com/office/drawing/2014/main" id="{88BE328B-8725-514A-887E-F74DA6785010}"/>
            </a:ext>
          </a:extLst>
        </xdr:cNvPr>
        <xdr:cNvPicPr>
          <a:picLocks noChangeAspect="1"/>
        </xdr:cNvPicPr>
      </xdr:nvPicPr>
      <xdr:blipFill>
        <a:blip xmlns:r="http://schemas.openxmlformats.org/officeDocument/2006/relationships" r:embed="rId1"/>
        <a:stretch>
          <a:fillRect/>
        </a:stretch>
      </xdr:blipFill>
      <xdr:spPr>
        <a:xfrm>
          <a:off x="7433653" y="6089161"/>
          <a:ext cx="5568705" cy="45391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456102</xdr:colOff>
      <xdr:row>32</xdr:row>
      <xdr:rowOff>114482</xdr:rowOff>
    </xdr:from>
    <xdr:to>
      <xdr:col>19</xdr:col>
      <xdr:colOff>588962</xdr:colOff>
      <xdr:row>61</xdr:row>
      <xdr:rowOff>2889</xdr:rowOff>
    </xdr:to>
    <xdr:pic>
      <xdr:nvPicPr>
        <xdr:cNvPr id="2" name="Picture 1">
          <a:extLst>
            <a:ext uri="{FF2B5EF4-FFF2-40B4-BE49-F238E27FC236}">
              <a16:creationId xmlns:a16="http://schemas.microsoft.com/office/drawing/2014/main" id="{E6C53F39-DCD3-420D-95BF-38E8766CEEBF}"/>
            </a:ext>
          </a:extLst>
        </xdr:cNvPr>
        <xdr:cNvPicPr>
          <a:picLocks noChangeAspect="1"/>
        </xdr:cNvPicPr>
      </xdr:nvPicPr>
      <xdr:blipFill>
        <a:blip xmlns:r="http://schemas.openxmlformats.org/officeDocument/2006/relationships" r:embed="rId1"/>
        <a:stretch>
          <a:fillRect/>
        </a:stretch>
      </xdr:blipFill>
      <xdr:spPr>
        <a:xfrm>
          <a:off x="13600602" y="6448607"/>
          <a:ext cx="9300673" cy="5412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74734</xdr:colOff>
      <xdr:row>1</xdr:row>
      <xdr:rowOff>24913</xdr:rowOff>
    </xdr:from>
    <xdr:to>
      <xdr:col>8</xdr:col>
      <xdr:colOff>463794</xdr:colOff>
      <xdr:row>12</xdr:row>
      <xdr:rowOff>58616</xdr:rowOff>
    </xdr:to>
    <xdr:pic>
      <xdr:nvPicPr>
        <xdr:cNvPr id="2" name="Picture 1">
          <a:extLst>
            <a:ext uri="{FF2B5EF4-FFF2-40B4-BE49-F238E27FC236}">
              <a16:creationId xmlns:a16="http://schemas.microsoft.com/office/drawing/2014/main" id="{551B81F4-7E96-5541-B4A0-72ABE9F04BBE}"/>
            </a:ext>
          </a:extLst>
        </xdr:cNvPr>
        <xdr:cNvPicPr>
          <a:picLocks noChangeAspect="1"/>
        </xdr:cNvPicPr>
      </xdr:nvPicPr>
      <xdr:blipFill>
        <a:blip xmlns:r="http://schemas.openxmlformats.org/officeDocument/2006/relationships" r:embed="rId1"/>
        <a:stretch>
          <a:fillRect/>
        </a:stretch>
      </xdr:blipFill>
      <xdr:spPr>
        <a:xfrm>
          <a:off x="7932859" y="263038"/>
          <a:ext cx="3151310" cy="22339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1003592</xdr:colOff>
      <xdr:row>42</xdr:row>
      <xdr:rowOff>68872</xdr:rowOff>
    </xdr:from>
    <xdr:to>
      <xdr:col>6</xdr:col>
      <xdr:colOff>384665</xdr:colOff>
      <xdr:row>63</xdr:row>
      <xdr:rowOff>36145</xdr:rowOff>
    </xdr:to>
    <xdr:pic>
      <xdr:nvPicPr>
        <xdr:cNvPr id="2" name="Picture 1">
          <a:extLst>
            <a:ext uri="{FF2B5EF4-FFF2-40B4-BE49-F238E27FC236}">
              <a16:creationId xmlns:a16="http://schemas.microsoft.com/office/drawing/2014/main" id="{4AA0C405-82E9-934F-971D-FE2E7F4267E0}"/>
            </a:ext>
          </a:extLst>
        </xdr:cNvPr>
        <xdr:cNvPicPr>
          <a:picLocks noChangeAspect="1"/>
        </xdr:cNvPicPr>
      </xdr:nvPicPr>
      <xdr:blipFill>
        <a:blip xmlns:r="http://schemas.openxmlformats.org/officeDocument/2006/relationships" r:embed="rId1"/>
        <a:stretch>
          <a:fillRect/>
        </a:stretch>
      </xdr:blipFill>
      <xdr:spPr>
        <a:xfrm>
          <a:off x="5042192" y="8422297"/>
          <a:ext cx="3581598" cy="416779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s074/Documents/Process%20Models/2%20-%20Corn%20Grain%20Ethanol/zModel%20Files/Corn%20Ethanol%20(Grain)%20-%20Draft%203.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ndependent%20Variable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cess%20Mode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onversion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Simplified%2006112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20Draft%204%20(version%201)%20-%20Editable%20CM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s074/Documents/Excel%20Process%20Models/Soy%20Biodiesel/Soy%20Biodiesel%20-%206_1_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puts"/>
      <sheetName val="Outputs"/>
      <sheetName val="Process Model"/>
      <sheetName val="LCA"/>
      <sheetName val="TEA"/>
      <sheetName val="Sensitivity Analysis"/>
      <sheetName val="Avg CE Plants"/>
      <sheetName val="Conversions Page"/>
    </sheetNames>
    <sheetDataSet>
      <sheetData sheetId="0" refreshError="1"/>
      <sheetData sheetId="1"/>
      <sheetData sheetId="2" refreshError="1"/>
      <sheetData sheetId="3"/>
      <sheetData sheetId="4" refreshError="1"/>
      <sheetData sheetId="5"/>
      <sheetData sheetId="6" refreshError="1"/>
      <sheetData sheetId="7" refreshError="1"/>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 Variable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Model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s"/>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_Variables"/>
      <sheetName val="Summary"/>
      <sheetName val="Material Inputs"/>
      <sheetName val="Outputs"/>
      <sheetName val="Process Model"/>
      <sheetName val="LCA"/>
      <sheetName val="TEA"/>
      <sheetName val="Conversions Page"/>
    </sheetNames>
    <sheetDataSet>
      <sheetData sheetId="0"/>
      <sheetData sheetId="1"/>
      <sheetData sheetId="2"/>
      <sheetData sheetId="3"/>
      <sheetData sheetId="4"/>
      <sheetData sheetId="5" refreshError="1"/>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Colin Beal" id="{960C1D14-9340-4B85-B789-DF79CFFE21F8}" userId="" providerId=""/>
  <person displayName="Jack Smith" id="{60AA44F5-F4F6-47B7-9DC8-6C4A13FD9C7B}" userId="" providerId=""/>
  <person displayName="Smith,Jack (EID)" id="{E63D2A7C-85A7-4214-8E83-A22B4DF07500}" userId="S::jacks074@colostate.edu::45faec5d-f2d3-4281-ba62-2e8b95d3961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99" dT="2021-09-17T16:08:00.78" personId="{60AA44F5-F4F6-47B7-9DC8-6C4A13FD9C7B}" id="{268CBAB4-D8EE-4C48-8A22-A66A6083CCBE}">
    <text>Wikipedia's Energy Density for Jet-A is 35.3 MJ/L (* 1L/0.264172Gal) = 133.625 MJ/Gal
https://en.wikipedia.org/wiki/Jet_fuel</text>
  </threadedComment>
  <threadedComment ref="J99" dT="2021-09-16T18:19:45.60" personId="{60AA44F5-F4F6-47B7-9DC8-6C4A13FD9C7B}" id="{62E8DCCE-3ACA-45C5-BCE1-CFF8D31AF8C1}">
    <text>Based on 46 MJ/kg, and a density of 787 kg/m3</text>
  </threadedComment>
  <threadedComment ref="H100" dT="2021-09-17T16:08:50.27" personId="{60AA44F5-F4F6-47B7-9DC8-6C4A13FD9C7B}" id="{9D364D0A-785B-4BD9-B36F-7542687C4762}">
    <text>From 46 MJ/kg and an assumed density of 787 kg/m3</text>
  </threadedComment>
  <threadedComment ref="L105" dT="2021-09-16T19:03:05.06" personId="{60AA44F5-F4F6-47B7-9DC8-6C4A13FD9C7B}" id="{03D1C592-6B23-49E7-830E-6A46770D3689}">
    <text>From NREL Poster - summed $/GGE contributors in Bottom Right Corner (Table 2)
High-Octane Gasoline from Biomass: Experimental, Economic, and Environmental Assessment (nrel.gov)</text>
  </threadedComment>
  <threadedComment ref="L105" dT="2021-09-16T19:06:36.53" personId="{60AA44F5-F4F6-47B7-9DC8-6C4A13FD9C7B}" id="{B1F62BCF-7ED7-4FF1-8F7C-4B9E4A246E87}" parentId="{03D1C592-6B23-49E7-830E-6A46770D3689}">
    <text>Table 9 In actual Paper has $3.36 / GGE (based off of a different Feedstock Cost).  Difference then is about 12%</text>
  </threadedComment>
</ThreadedComments>
</file>

<file path=xl/threadedComments/threadedComment2.xml><?xml version="1.0" encoding="utf-8"?>
<ThreadedComments xmlns="http://schemas.microsoft.com/office/spreadsheetml/2018/threadedcomments" xmlns:x="http://schemas.openxmlformats.org/spreadsheetml/2006/main">
  <threadedComment ref="P73" dT="2021-09-21T21:07:17.73" personId="{60AA44F5-F4F6-47B7-9DC8-6C4A13FD9C7B}" id="{18950281-8D43-4837-90DD-90C5FA1D1B4A}">
    <text>AltJet</text>
  </threadedComment>
  <threadedComment ref="P74" dT="2021-09-21T19:26:02.69" personId="{60AA44F5-F4F6-47B7-9DC8-6C4A13FD9C7B}" id="{3B4059E1-24B4-4DE0-9ED0-162DBA0A4340}">
    <text>Figure 6, USA Miscanthus FT to Jet
Estimating induced land use change emissions for sustainable aviation biofuel pathways | Elsevier Enhanced Reader</text>
  </threadedComment>
  <threadedComment ref="P75" dT="2021-09-21T19:43:35.32" personId="{60AA44F5-F4F6-47B7-9DC8-6C4A13FD9C7B}" id="{9CFD8945-8BD7-4F11-B46C-8186B54C9ED1}">
    <text>Page 61, Table 34</text>
  </threadedComment>
  <threadedComment ref="P75" dT="2021-09-21T19:51:33.07" personId="{60AA44F5-F4F6-47B7-9DC8-6C4A13FD9C7B}" id="{E54EE009-2607-4295-A38F-CAA013269B93}" parentId="{9CFD8945-8BD7-4F11-B46C-8186B54C9ED1}">
    <text>Soy is from table 51 Baseline case (matches our Soy yield assumption)</text>
  </threadedComment>
  <threadedComment ref="P76" dT="2021-09-21T20:36:48.14" personId="{60AA44F5-F4F6-47B7-9DC8-6C4A13FD9C7B}" id="{A1C46FF4-A4E7-4D53-B83B-535479032AA9}">
    <text>Page ten, Energy Allocation.  Don't know the institute but know same functional unit, allocation methodology and system boundary</text>
  </threadedComment>
  <threadedComment ref="P77" dT="2021-09-21T20:56:29.90" personId="{60AA44F5-F4F6-47B7-9DC8-6C4A13FD9C7B}" id="{E1BAC607-C02D-47AC-AFAE-B513DC8499C6}">
    <text>Figure 3, Argonne National Lab</text>
  </threadedComment>
  <threadedComment ref="P78" dT="2021-09-21T21:03:37.84" personId="{60AA44F5-F4F6-47B7-9DC8-6C4A13FD9C7B}" id="{297CA1BB-5A9C-4F0F-9927-DB62D8DD3DC4}">
    <text>Figure 2, kg depicted but Functional Unit of 1 GJ Jet? (=19/41gCO2eq/MJ Jet)</text>
  </threadedComment>
  <threadedComment ref="P78" dT="2021-09-21T21:05:26.19" personId="{60AA44F5-F4F6-47B7-9DC8-6C4A13FD9C7B}" id="{D9D0B462-DDA2-44BA-B880-60AD4BFB9D12}" parentId="{297CA1BB-5A9C-4F0F-9927-DB62D8DD3DC4}">
    <text>Also has built in assumption of 50% slash pile burn emissions reduction</text>
  </threadedComment>
  <threadedComment ref="P79" dT="2021-09-21T23:24:56.58" personId="{60AA44F5-F4F6-47B7-9DC8-6C4A13FD9C7B}" id="{C7756807-2765-493B-A733-F9504F214BFF}">
    <text>Tables 3, 4, 5, and 11</text>
  </threadedComment>
  <threadedComment ref="P79" dT="2021-09-21T23:41:14.23" personId="{60AA44F5-F4F6-47B7-9DC8-6C4A13FD9C7B}" id="{828C7D5F-2382-457F-8A09-F2F7EDAABD07}" parentId="{C7756807-2765-493B-A733-F9504F214BFF}">
    <text xml:space="preserve">CORSIA Supporting Document_CORSIA Eligible Fuels_LCA Methodology.pdf (icao.int)
</text>
  </threadedComment>
</ThreadedComments>
</file>

<file path=xl/threadedComments/threadedComment3.xml><?xml version="1.0" encoding="utf-8"?>
<ThreadedComments xmlns="http://schemas.microsoft.com/office/spreadsheetml/2018/threadedcomments" xmlns:x="http://schemas.openxmlformats.org/spreadsheetml/2006/main">
  <threadedComment ref="E1" dT="2021-07-28T19:32:21.69" personId="{960C1D14-9340-4B85-B789-DF79CFFE21F8}" id="{B3F49DD2-3261-45A7-8703-8880B4A423E0}">
    <text>NEED TO UPDATE ALL!!!</text>
  </threadedComment>
  <threadedComment ref="G1" dT="2021-08-04T16:30:35.40" personId="{E63D2A7C-85A7-4214-8E83-A22B4DF07500}" id="{6FEB8247-8DA5-424D-8C0B-592E9E2F8E41}">
    <text>I have updated the UnivFunc tab to read this string exactly - just note that any change in these headers stops python from recognizing the column exists</text>
  </threadedComment>
  <threadedComment ref="A10" dT="2021-09-15T16:23:40.54" personId="{60AA44F5-F4F6-47B7-9DC8-6C4A13FD9C7B}" id="{AD6999D2-6198-4EC3-988C-2CA40D8B0948}">
    <text>See Cooling Tower Chemicals</text>
  </threadedComment>
  <threadedComment ref="A10" dT="2021-09-21T18:50:28.60" personId="{60AA44F5-F4F6-47B7-9DC8-6C4A13FD9C7B}" id="{4F1D256A-C849-4F18-B9B5-70E962095850}" parentId="{AD6999D2-6198-4EC3-988C-2CA40D8B0948}">
    <text>Ignore</text>
  </threadedComment>
  <threadedComment ref="H12" dT="2021-09-26T23:41:51.48" personId="{960C1D14-9340-4B85-B789-DF79CFFE21F8}" id="{449F9908-0CD9-4362-8B44-2E5E3A0E30A8}">
    <text>Verify this number.  If it is waste flue gas, it is part of atmosphere and thus should be adjusted by -1000 because ecoinvent doesn't include biogenic CO2?</text>
  </threadedComment>
  <threadedComment ref="A14" dT="2021-09-15T16:23:09.33" personId="{60AA44F5-F4F6-47B7-9DC8-6C4A13FD9C7B}" id="{EF86BBBE-60B2-4E80-9CED-73A824EEA328}">
    <text>Need to find the specific chemical this refers to - needs to be used as placeholder in the meantime</text>
  </threadedComment>
  <threadedComment ref="A14" dT="2021-09-21T18:50:33.21" personId="{60AA44F5-F4F6-47B7-9DC8-6C4A13FD9C7B}" id="{EB9F0793-C3E0-4DCC-87D5-2F66D123125D}" parentId="{EF86BBBE-60B2-4E80-9CED-73A824EEA328}">
    <text>ignore</text>
  </threadedComment>
  <threadedComment ref="A29" dT="2021-09-21T18:50:00.97" personId="{60AA44F5-F4F6-47B7-9DC8-6C4A13FD9C7B}" id="{ADC468FE-95A7-4F0F-9CAB-DDE384CFFD5D}">
    <text>Also have IsoHexane (Slightly higher GHG)</text>
  </threadedComment>
  <threadedComment ref="H31" dT="2021-09-20T14:48:47.23" personId="{60AA44F5-F4F6-47B7-9DC8-6C4A13FD9C7B}" id="{89D22672-3561-4B77-9C5F-67325C28ACBB}">
    <text>AltJet cites 1536 g CO2 eq /kg</text>
  </threadedComment>
  <threadedComment ref="H35" dT="2021-09-20T16:02:06.50" personId="{60AA44F5-F4F6-47B7-9DC8-6C4A13FD9C7B}" id="{9E27B536-A802-4042-8C53-25F7F654AC9F}">
    <text>3344 for us, 5205 from AltJet</text>
  </threadedComment>
  <threadedComment ref="H36" dT="2021-09-21T18:52:19.06" personId="{60AA44F5-F4F6-47B7-9DC8-6C4A13FD9C7B}" id="{35128F58-FDD0-4D77-8C6E-BD86E994DD5F}">
    <text>Had 2811, don't know if this substance is currently being used?</text>
  </threadedComment>
  <threadedComment ref="H37" dT="2021-09-20T16:03:05.17" personId="{60AA44F5-F4F6-47B7-9DC8-6C4A13FD9C7B}" id="{F97CFE42-18FB-47E9-AD09-F263E5D735F8}">
    <text>1935 for us, 5018 for AltJet</text>
  </threadedComment>
  <threadedComment ref="H43" dT="2021-09-20T15:56:42.06" personId="{60AA44F5-F4F6-47B7-9DC8-6C4A13FD9C7B}" id="{DD614B5A-2C93-4D6A-8722-CEF9C127A0F8}">
    <text>341.9 vs AltJets 298</text>
  </threadedComment>
  <threadedComment ref="H53" dT="2021-09-20T15:27:36.58" personId="{60AA44F5-F4F6-47B7-9DC8-6C4A13FD9C7B}" id="{A7DFAFD4-8A7F-4637-A51C-B8F90A769DD8}">
    <text>Diesel on Farm is much dirtier than industrial machinery - we have 5457 and AltJet specifies that agricultural use is 8235. Probably need to break this apart into two substances</text>
  </threadedComment>
  <threadedComment ref="H54" dT="2021-09-20T15:58:55.29" personId="{60AA44F5-F4F6-47B7-9DC8-6C4A13FD9C7B}" id="{C730E208-9646-4111-B5DA-6F69D80C89FB}">
    <text>214.47 for us, 176.11 for AltJet</text>
  </threadedComment>
  <threadedComment ref="H61" dT="2021-09-20T16:48:52.19" personId="{60AA44F5-F4F6-47B7-9DC8-6C4A13FD9C7B}" id="{3EBDD384-DFF4-4DA5-A438-784B7A7361FC}">
    <text>8235 for us, AltJet is 3500</text>
  </threadedComment>
  <threadedComment ref="H67" dT="2021-09-20T14:55:44.05" personId="{60AA44F5-F4F6-47B7-9DC8-6C4A13FD9C7B}" id="{8C17DC03-E86F-4FDA-A39B-62A8EC1B6327}">
    <text>We have 298000 to AltJets 298 - think I misinterpreted the units</text>
  </threadedComment>
  <threadedComment ref="A73" dT="2021-09-15T15:57:54.26" personId="{60AA44F5-F4F6-47B7-9DC8-6C4A13FD9C7B}" id="{E3F85FA8-2049-4057-96D4-2DB414807C27}">
    <text>Don't know if this needs to be in the LCI tab; still figuring out the workflow for adding substances.  Feel free to skip this LCI</text>
  </threadedComment>
</ThreadedComments>
</file>

<file path=xl/threadedComments/threadedComment4.xml><?xml version="1.0" encoding="utf-8"?>
<ThreadedComments xmlns="http://schemas.microsoft.com/office/spreadsheetml/2018/threadedcomments" xmlns:x="http://schemas.openxmlformats.org/spreadsheetml/2006/main">
  <threadedComment ref="D106" dT="2021-08-04T17:51:28.41" personId="{E63D2A7C-85A7-4214-8E83-A22B4DF07500}" id="{1B72B0EC-5D5F-4560-B836-F31F66363C44}">
    <text>Reference to total N2O emissions - I need to come back and add the allocation logic when the python is flexible enough to handle it</text>
  </threadedComment>
  <threadedComment ref="N120" dT="2021-09-16T17:52:37.00" personId="{60AA44F5-F4F6-47B7-9DC8-6C4A13FD9C7B}" id="{1FCA0A08-27BD-4053-814C-DAF32C19F9B5}">
    <text xml:space="preserve">AltJet specifically cites no co-products.  </text>
  </threadedComment>
  <threadedComment ref="AG218" dT="2021-09-16T20:24:11.70" personId="{60AA44F5-F4F6-47B7-9DC8-6C4A13FD9C7B}" id="{4A7C1959-6B69-43CA-8536-F3D30AFB0C74}">
    <text>The Hydrogen Required by the Hydroprocessing block is provided by the GasFT block (exception loop in python or set input to 0 in HydroProcSyn)</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6-22T15:08:24.25" personId="{960C1D14-9340-4B85-B789-DF79CFFE21F8}" id="{7D6506A7-190D-4CA2-ADA5-40D7FD624C82}">
    <text>Colin Beal</text>
  </threadedComment>
  <threadedComment ref="B15" dT="2021-08-04T17:23:06.55" personId="{E63D2A7C-85A7-4214-8E83-A22B4DF07500}" id="{75B11DDD-5065-406F-987F-039A26D9F1FA}">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1-07-27T17:51:03.50" personId="{960C1D14-9340-4B85-B789-DF79CFFE21F8}" id="{6FFD99A0-3B7C-4FC2-9C63-DD20C654478D}">
    <text>Scaled for 50% stover removal</text>
  </threadedComment>
  <threadedComment ref="C9" dT="2021-08-04T17:27:35.55" personId="{E63D2A7C-85A7-4214-8E83-A22B4DF07500}" id="{D5D03F8D-1877-43F5-9BA3-1E45197C89E3}">
    <text>See the comment in the N2O emissions category for SoyCult pathway. Again, I am aware that this is not right, but I really really need to be very intentional with structural changes to avoid painting myself into a corner.</text>
  </threadedComment>
  <threadedComment ref="B14" dT="2021-07-27T17:51:20.36" personId="{960C1D14-9340-4B85-B789-DF79CFFE21F8}" id="{96A985E3-97D3-4595-8BDE-FB5FADD8460E}">
    <text>Scaled for 50% stover removal</text>
  </threadedComment>
  <threadedComment ref="B15" dT="2021-07-27T17:51:41.59" personId="{960C1D14-9340-4B85-B789-DF79CFFE21F8}" id="{664922F6-6E63-41BB-A45C-092A7087495E}">
    <text>Scaled for 50% stover removal</text>
  </threadedComment>
  <threadedComment ref="B22" dT="2021-07-27T17:53:00.44" personId="{960C1D14-9340-4B85-B789-DF79CFFE21F8}" id="{F6302DDB-F970-4303-BAB9-2013C45B293D}">
    <text>Corrected</text>
  </threadedComment>
  <threadedComment ref="B26" dT="2021-07-27T17:53:34.03" personId="{960C1D14-9340-4B85-B789-DF79CFFE21F8}" id="{CAAB3AB6-CB76-47FF-A5F9-2C2442AC8490}">
    <text>corrected</text>
  </threadedComment>
</ThreadedComments>
</file>

<file path=xl/threadedComments/threadedComment7.xml><?xml version="1.0" encoding="utf-8"?>
<ThreadedComments xmlns="http://schemas.microsoft.com/office/spreadsheetml/2018/threadedcomments" xmlns:x="http://schemas.openxmlformats.org/spreadsheetml/2006/main">
  <threadedComment ref="B7" dT="2021-09-01T17:26:30.86" personId="{960C1D14-9340-4B85-B789-DF79CFFE21F8}" id="{D6BFE46A-ABC3-4193-9CEA-FD93EC1E0247}">
    <text>Check</text>
  </threadedComment>
</ThreadedComments>
</file>

<file path=xl/threadedComments/threadedComment8.xml><?xml version="1.0" encoding="utf-8"?>
<ThreadedComments xmlns="http://schemas.microsoft.com/office/spreadsheetml/2018/threadedcomments" xmlns:x="http://schemas.openxmlformats.org/spreadsheetml/2006/main">
  <threadedComment ref="J10" dT="2021-09-10T16:53:58.03" personId="{60AA44F5-F4F6-47B7-9DC8-6C4A13FD9C7B}" id="{BCF92ED0-E289-443A-A194-316473EF231A}">
    <text>Poplar Cuttings</text>
  </threadedComment>
</ThreadedComments>
</file>

<file path=xl/threadedComments/threadedComment9.xml><?xml version="1.0" encoding="utf-8"?>
<ThreadedComments xmlns="http://schemas.microsoft.com/office/spreadsheetml/2018/threadedcomments" xmlns:x="http://schemas.openxmlformats.org/spreadsheetml/2006/main">
  <threadedComment ref="A1" dT="2021-06-22T15:08:24.25" personId="{960C1D14-9340-4B85-B789-DF79CFFE21F8}" id="{4E2EC77A-4F26-48F2-A517-E78FA3C11866}">
    <text>Colin Beal</text>
  </threadedComment>
  <threadedComment ref="B9" dT="2021-09-16T18:53:38.21" personId="{60AA44F5-F4F6-47B7-9DC8-6C4A13FD9C7B}" id="{93D45B48-32BA-43B3-A44C-794010353645}">
    <text>Plastic for Liner or PBR? pulled from AltJet InputOutput G22 (Algae HTL) - 139543kg Plastic/4928157kg Algae Produced</text>
  </threadedComment>
  <threadedComment ref="M10" dT="2021-09-15T15:41:24.31" personId="{60AA44F5-F4F6-47B7-9DC8-6C4A13FD9C7B}" id="{64B72467-444D-4148-8868-E6DB56FEB620}">
    <text xml:space="preserve">Density of seawater is not 997 kg/m3
</text>
  </threadedComment>
  <threadedComment ref="B19" dT="2021-08-03T18:04:58.33" personId="{960C1D14-9340-4B85-B789-DF79CFFE21F8}" id="{EB2AAE69-D454-4330-98B6-94329D971B47}">
    <text>USDA Pasture Ave, 2020 Aug</text>
  </threadedComment>
  <threadedComment ref="E23" dT="2021-08-03T22:33:44.50" personId="{960C1D14-9340-4B85-B789-DF79CFFE21F8}" id="{25D69DEA-BAD7-4F40-8411-D5D24CE59AB1}">
    <text>Adds Drying Beds, See ABECCS</text>
  </threadedComment>
  <threadedComment ref="E56" dT="2021-08-03T20:29:53.54" personId="{960C1D14-9340-4B85-B789-DF79CFFE21F8}" id="{B54685AB-0CAE-4B80-A136-011B1E95FC62}">
    <text>Beal 2018 Value</text>
  </threadedComment>
  <threadedComment ref="G65" dT="2021-08-03T18:56:40.20" personId="{960C1D14-9340-4B85-B789-DF79CFFE21F8}" id="{4E12AB2D-F3D8-4A14-8259-673D391B9F59}">
    <text xml:space="preserve">Average of 2-50 ac designs, p24-30, T
</text>
  </threadedComment>
  <threadedComment ref="E69" dT="2021-08-03T21:56:06.24" personId="{960C1D14-9340-4B85-B789-DF79CFFE21F8}" id="{B6091E26-9D1F-4C64-B82B-1EEEEDAEF8AB}">
    <text>Flue Gas, 10%</text>
  </threadedComment>
</ThreadedComments>
</file>

<file path=xl/threadedComments/threadedComment10.xml><?xml version="1.0" encoding="utf-8"?>
<ThreadedComments xmlns="http://schemas.microsoft.com/office/spreadsheetml/2018/threadedcomments" xmlns:x="http://schemas.openxmlformats.org/spreadsheetml/2006/main">
  <threadedComment ref="B2" dT="2021-07-27T21:43:56.10" personId="{960C1D14-9340-4B85-B789-DF79CFFE21F8}" id="{50A13183-F367-44B5-BDF0-28C46CC05157}">
    <text>Seems high, check later</text>
  </threadedComment>
  <threadedComment ref="B15" dT="2021-07-27T21:52:26.38" personId="{960C1D14-9340-4B85-B789-DF79CFFE21F8}" id="{4DE2FB49-B977-4D7A-A716-710DB929734D}">
    <text xml:space="preserve">Was 2.665 $/kg - Too high - need to revise - set based on AltJet
</text>
  </threadedComment>
  <threadedComment ref="K18" dT="2021-08-04T16:41:13.53" personId="{E63D2A7C-85A7-4214-8E83-A22B4DF07500}" id="{B350B979-34BA-4980-880D-0DCAF6ABA2E7}">
    <text>Agree that the initial value was too high, but we need to either back out the $/corn grain cost (as I have done here) or change the units column to match the operation which we are performing in this cell.</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1-09-20T15:32:24.91" personId="{60AA44F5-F4F6-47B7-9DC8-6C4A13FD9C7B}" id="{1DC60683-4FE2-43BD-ADF1-718D9F7CE2B0}">
    <text>Had 0.95444 for some reason, AltJet looks closer to 0.9847566</text>
  </threadedComment>
</ThreadedComments>
</file>

<file path=xl/threadedComments/threadedComment12.xml><?xml version="1.0" encoding="utf-8"?>
<ThreadedComments xmlns="http://schemas.microsoft.com/office/spreadsheetml/2018/threadedcomments" xmlns:x="http://schemas.openxmlformats.org/spreadsheetml/2006/main">
  <threadedComment ref="A6" dT="2021-09-16T17:35:20.16" personId="{60AA44F5-F4F6-47B7-9DC8-6C4A13FD9C7B}" id="{1698112B-6933-4B12-BE74-7120A1E97E7A}">
    <text>Might be worth just listing this as a general Biocrude - Don't know how we are going to address if assumptions are changing.  Do we want to modify the python scripts to read an additional column which includes the input feedstock which is associated with it?</text>
  </threadedComment>
  <threadedComment ref="B7" dT="2021-09-16T17:30:39.37" personId="{60AA44F5-F4F6-47B7-9DC8-6C4A13FD9C7B}" id="{1D597931-5469-43E7-991C-450E474BCF0C}">
    <text>No Biochar present in AltJet, is Biochar present in other pathways?</text>
  </threadedComment>
  <threadedComment ref="I8" dT="2021-09-15T15:47:01.39" personId="{60AA44F5-F4F6-47B7-9DC8-6C4A13FD9C7B}" id="{C349551E-A17A-4FDE-BA20-EEA6469E515C}" done="1">
    <text>Took the average percentage of labor to capital cost for the other conversion processes (need to track down actual labor costs)</text>
  </threadedComment>
  <threadedComment ref="I8" dT="2021-09-16T17:31:31.07" personId="{60AA44F5-F4F6-47B7-9DC8-6C4A13FD9C7B}" id="{E5B2315D-3E29-4B17-BB20-0DCB7FBAF9CE}" parentId="{C349551E-A17A-4FDE-BA20-EEA6469E515C}">
    <text>Used AltJet Labor values instead</text>
  </threadedComment>
</ThreadedComments>
</file>

<file path=xl/threadedComments/threadedComment13.xml><?xml version="1.0" encoding="utf-8"?>
<ThreadedComments xmlns="http://schemas.microsoft.com/office/spreadsheetml/2018/threadedcomments" xmlns:x="http://schemas.openxmlformats.org/spreadsheetml/2006/main">
  <threadedComment ref="A9" dT="2021-09-16T19:32:32.59" personId="{60AA44F5-F4F6-47B7-9DC8-6C4A13FD9C7B}" id="{64394B8B-6174-4CC2-8AC8-7400ACC3EC5C}">
    <text>Exception Loop needed to handle different yield characteristics</text>
  </threadedComment>
  <threadedComment ref="B9" dT="2021-09-16T19:32:48.21" personId="{60AA44F5-F4F6-47B7-9DC8-6C4A13FD9C7B}" id="{5050AF79-4158-4DFA-9C7B-9AB18896F7D3}">
    <text>Probably should consider just switching to the AltJet values</text>
  </threadedComment>
</ThreadedComments>
</file>

<file path=xl/threadedComments/threadedComment14.xml><?xml version="1.0" encoding="utf-8"?>
<ThreadedComments xmlns="http://schemas.microsoft.com/office/spreadsheetml/2018/threadedcomments" xmlns:x="http://schemas.openxmlformats.org/spreadsheetml/2006/main">
  <threadedComment ref="B15" dT="2021-09-16T17:37:45.74" personId="{60AA44F5-F4F6-47B7-9DC8-6C4A13FD9C7B}" id="{BBF7B2A4-F9BA-427D-AF04-1396DBAE8A0D}">
    <text xml:space="preserve">I see Algae HTL pathway from AltJet producing 0.0574 kg/kg Algae Oil, and the same for Algae Oil HEFA?   </text>
  </threadedComment>
  <threadedComment ref="B15" dT="2021-09-16T17:38:58.91" personId="{60AA44F5-F4F6-47B7-9DC8-6C4A13FD9C7B}" id="{3664BBEF-7A7F-40FF-A8B6-B93327BF492E}" parentId="{BBF7B2A4-F9BA-427D-AF04-1396DBAE8A0D}">
    <text>I am going to change this to 0.0574 kg/kg feedstock.  Was 0.07 kg/kg Feedstock</text>
  </threadedComment>
</ThreadedComments>
</file>

<file path=xl/threadedComments/threadedComment15.xml><?xml version="1.0" encoding="utf-8"?>
<ThreadedComments xmlns="http://schemas.microsoft.com/office/spreadsheetml/2018/threadedcomments" xmlns:x="http://schemas.openxmlformats.org/spreadsheetml/2006/main">
  <threadedComment ref="B3" dT="2021-09-16T20:25:09.14" personId="{60AA44F5-F4F6-47B7-9DC8-6C4A13FD9C7B}" id="{A778EA32-71F9-4917-B14D-9B65594EBE3F}">
    <text>0.0037  normally, but we are assuming that the Gasification FT step which produced the syncrude also convers the necessary Hydrogen req</text>
  </threadedComment>
  <threadedComment ref="H16" dT="2021-09-15T19:17:13.34" personId="{60AA44F5-F4F6-47B7-9DC8-6C4A13FD9C7B}" id="{FDDB9C0D-F602-42C4-AC76-ADE89785B73B}">
    <text>CO2 Emissions for syncrude hydroprocessing pathway are assigned to GasFT step.</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hyperlink" Target="https://afdc.energy.gov/data/widgets/10339" TargetMode="External"/><Relationship Id="rId1" Type="http://schemas.openxmlformats.org/officeDocument/2006/relationships/hyperlink" Target="http://www.eia.gov/todayinenergy/detail.php?id=39372"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 Id="rId4" Type="http://schemas.microsoft.com/office/2017/10/relationships/threadedComment" Target="../threadedComments/threadedComment6.x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microsoft.com/office/2017/10/relationships/threadedComment" Target="../threadedComments/threadedComment10.xml"/><Relationship Id="rId4" Type="http://schemas.openxmlformats.org/officeDocument/2006/relationships/comments" Target="../comments11.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5.xml"/><Relationship Id="rId4" Type="http://schemas.microsoft.com/office/2017/10/relationships/threadedComment" Target="../threadedComments/threadedComment13.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B001-5F9E-4841-B30A-3603BCCDE0C1}">
  <sheetPr codeName="Sheet2"/>
  <dimension ref="A1:B24"/>
  <sheetViews>
    <sheetView workbookViewId="0">
      <selection activeCell="B27" sqref="B27"/>
    </sheetView>
  </sheetViews>
  <sheetFormatPr defaultColWidth="11" defaultRowHeight="15.75" x14ac:dyDescent="0.25"/>
  <cols>
    <col min="1" max="1" width="15.625" bestFit="1" customWidth="1"/>
    <col min="2" max="2" width="18.875" bestFit="1" customWidth="1"/>
  </cols>
  <sheetData>
    <row r="1" spans="1:2" x14ac:dyDescent="0.25">
      <c r="A1" t="s">
        <v>0</v>
      </c>
      <c r="B1" t="s">
        <v>1</v>
      </c>
    </row>
    <row r="3" spans="1:2" x14ac:dyDescent="0.25">
      <c r="A3" t="s">
        <v>2</v>
      </c>
      <c r="B3" t="s">
        <v>3</v>
      </c>
    </row>
    <row r="4" spans="1:2" x14ac:dyDescent="0.25">
      <c r="B4" t="s">
        <v>4</v>
      </c>
    </row>
    <row r="5" spans="1:2" x14ac:dyDescent="0.25">
      <c r="B5" t="s">
        <v>5</v>
      </c>
    </row>
    <row r="7" spans="1:2" x14ac:dyDescent="0.25">
      <c r="A7" t="s">
        <v>6</v>
      </c>
      <c r="B7" t="s">
        <v>7</v>
      </c>
    </row>
    <row r="8" spans="1:2" x14ac:dyDescent="0.25">
      <c r="B8" t="s">
        <v>8</v>
      </c>
    </row>
    <row r="9" spans="1:2" x14ac:dyDescent="0.25">
      <c r="A9" s="86"/>
      <c r="B9" t="s">
        <v>9</v>
      </c>
    </row>
    <row r="11" spans="1:2" x14ac:dyDescent="0.25">
      <c r="A11" t="s">
        <v>10</v>
      </c>
    </row>
    <row r="12" spans="1:2" x14ac:dyDescent="0.25">
      <c r="A12" s="1" t="s">
        <v>11</v>
      </c>
      <c r="B12" t="s">
        <v>12</v>
      </c>
    </row>
    <row r="13" spans="1:2" x14ac:dyDescent="0.25">
      <c r="A13" t="s">
        <v>13</v>
      </c>
      <c r="B13" t="s">
        <v>14</v>
      </c>
    </row>
    <row r="15" spans="1:2" x14ac:dyDescent="0.25">
      <c r="A15" t="s">
        <v>15</v>
      </c>
    </row>
    <row r="16" spans="1:2" x14ac:dyDescent="0.25">
      <c r="A16" t="s">
        <v>16</v>
      </c>
      <c r="B16" t="s">
        <v>17</v>
      </c>
    </row>
    <row r="17" spans="1:2" x14ac:dyDescent="0.25">
      <c r="A17" t="s">
        <v>18</v>
      </c>
      <c r="B17" t="s">
        <v>19</v>
      </c>
    </row>
    <row r="18" spans="1:2" x14ac:dyDescent="0.25">
      <c r="A18" t="s">
        <v>20</v>
      </c>
      <c r="B18" t="s">
        <v>21</v>
      </c>
    </row>
    <row r="19" spans="1:2" x14ac:dyDescent="0.25">
      <c r="A19" t="s">
        <v>22</v>
      </c>
      <c r="B19" t="s">
        <v>23</v>
      </c>
    </row>
    <row r="20" spans="1:2" x14ac:dyDescent="0.25">
      <c r="A20" t="s">
        <v>24</v>
      </c>
      <c r="B20" t="s">
        <v>25</v>
      </c>
    </row>
    <row r="21" spans="1:2" x14ac:dyDescent="0.25">
      <c r="A21" t="s">
        <v>26</v>
      </c>
      <c r="B21" t="s">
        <v>27</v>
      </c>
    </row>
    <row r="22" spans="1:2" x14ac:dyDescent="0.25">
      <c r="A22" t="s">
        <v>28</v>
      </c>
      <c r="B22" t="s">
        <v>29</v>
      </c>
    </row>
    <row r="23" spans="1:2" x14ac:dyDescent="0.25">
      <c r="A23" t="s">
        <v>30</v>
      </c>
      <c r="B23" t="s">
        <v>31</v>
      </c>
    </row>
    <row r="24" spans="1:2" x14ac:dyDescent="0.25">
      <c r="A24" t="s">
        <v>32</v>
      </c>
      <c r="B2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E8DA-2BE6-F542-8ADE-8136CA257202}">
  <sheetPr codeName="Sheet3"/>
  <dimension ref="A1:W56"/>
  <sheetViews>
    <sheetView workbookViewId="0">
      <pane xSplit="1" ySplit="1" topLeftCell="C2" activePane="bottomRight" state="frozen"/>
      <selection pane="topRight" activeCell="B1" sqref="B1"/>
      <selection pane="bottomLeft" activeCell="A2" sqref="A2"/>
      <selection pane="bottomRight" activeCell="E19" sqref="E19"/>
    </sheetView>
  </sheetViews>
  <sheetFormatPr defaultColWidth="11" defaultRowHeight="15.75" x14ac:dyDescent="0.25"/>
  <cols>
    <col min="1" max="1" width="34.5" customWidth="1"/>
    <col min="2" max="2" width="12" bestFit="1" customWidth="1"/>
    <col min="4" max="4" width="14.5" bestFit="1" customWidth="1"/>
    <col min="5" max="5" width="15.125" bestFit="1" customWidth="1"/>
    <col min="6" max="6" width="17.75" bestFit="1" customWidth="1"/>
    <col min="7" max="7" width="8.875" bestFit="1" customWidth="1"/>
  </cols>
  <sheetData>
    <row r="1" spans="1:23" x14ac:dyDescent="0.25">
      <c r="A1" s="6" t="s">
        <v>34</v>
      </c>
      <c r="B1" s="6" t="str">
        <f>General!B1</f>
        <v>Soy Biodiesel</v>
      </c>
      <c r="C1" s="6" t="str">
        <f>General!C1</f>
        <v>Soy Jet</v>
      </c>
      <c r="D1" s="6" t="str">
        <f>General!D1</f>
        <v>Corn Grain EtOH</v>
      </c>
      <c r="E1" s="6" t="str">
        <f>General!E1</f>
        <v>Corn Stover EtOH</v>
      </c>
      <c r="F1" s="6" t="str">
        <f>General!F1</f>
        <v>Corn Stover Pyrol Jet</v>
      </c>
      <c r="G1" s="6" t="str">
        <f>General!J1</f>
        <v>Forest Plantation FT</v>
      </c>
      <c r="H1" s="6" t="e">
        <f>General!#REF!</f>
        <v>#REF!</v>
      </c>
      <c r="I1" s="6" t="str">
        <f>General!M1</f>
        <v>Algae HEFA</v>
      </c>
      <c r="J1" s="6" t="str">
        <f>General!N1</f>
        <v>Algae HTL</v>
      </c>
      <c r="K1" s="6" t="str">
        <f>General!O1</f>
        <v>Forestry Residue</v>
      </c>
      <c r="L1" s="6" t="str">
        <f>General!Q1</f>
        <v>Carinata</v>
      </c>
      <c r="M1" s="6" t="str">
        <f>General!R1</f>
        <v>Guayule</v>
      </c>
      <c r="N1" s="6" t="str">
        <f>General!S1</f>
        <v>Macroalage</v>
      </c>
      <c r="O1" s="6" t="str">
        <f>General!T1</f>
        <v>BETO+</v>
      </c>
      <c r="P1" s="6" t="str">
        <f>General!U1</f>
        <v>BETO++</v>
      </c>
      <c r="Q1" s="6" t="str">
        <f>General!V1</f>
        <v>BETO+++</v>
      </c>
      <c r="R1" s="6"/>
      <c r="S1" s="80" t="s">
        <v>35</v>
      </c>
      <c r="T1" s="80" t="s">
        <v>36</v>
      </c>
      <c r="U1" s="80" t="s">
        <v>37</v>
      </c>
      <c r="V1" s="80" t="s">
        <v>38</v>
      </c>
      <c r="W1" s="80" t="s">
        <v>39</v>
      </c>
    </row>
    <row r="2" spans="1:23" x14ac:dyDescent="0.25">
      <c r="A2" s="10" t="s">
        <v>18</v>
      </c>
      <c r="B2" s="6"/>
      <c r="C2" s="6"/>
      <c r="D2" s="6"/>
      <c r="E2" s="6"/>
      <c r="F2" s="6"/>
      <c r="G2" s="6"/>
      <c r="H2" s="6"/>
      <c r="I2" s="6"/>
      <c r="J2" s="6"/>
      <c r="K2" s="6"/>
      <c r="L2" s="6"/>
      <c r="M2" s="6"/>
      <c r="N2" s="6"/>
      <c r="O2" s="6"/>
      <c r="P2" s="6"/>
      <c r="Q2" s="6"/>
      <c r="R2" s="6"/>
      <c r="S2" s="80"/>
      <c r="T2" s="80"/>
      <c r="U2" s="80"/>
      <c r="V2" s="80"/>
      <c r="W2" s="80"/>
    </row>
    <row r="3" spans="1:23" x14ac:dyDescent="0.25">
      <c r="A3" s="88" t="s">
        <v>40</v>
      </c>
      <c r="B3" s="6"/>
      <c r="C3" s="6"/>
      <c r="D3" s="6"/>
      <c r="E3" s="6"/>
      <c r="F3" s="6"/>
      <c r="G3" s="6"/>
      <c r="H3" s="6"/>
      <c r="I3" s="6"/>
      <c r="J3" s="6"/>
      <c r="K3" s="6"/>
      <c r="L3" s="6"/>
      <c r="M3" s="6"/>
      <c r="N3" s="6"/>
      <c r="O3" s="6"/>
      <c r="P3" s="6"/>
      <c r="Q3" s="6"/>
      <c r="R3" s="6"/>
      <c r="S3" s="80"/>
      <c r="T3" s="80"/>
      <c r="U3" s="80"/>
      <c r="V3" s="80"/>
      <c r="W3" s="80"/>
    </row>
    <row r="4" spans="1:23" x14ac:dyDescent="0.25">
      <c r="A4" s="6"/>
      <c r="B4" s="6"/>
      <c r="C4" s="6"/>
      <c r="D4" s="6"/>
      <c r="E4" s="6"/>
      <c r="F4" s="6"/>
      <c r="G4" s="6"/>
      <c r="H4" s="6"/>
      <c r="I4" s="6"/>
      <c r="J4" s="6"/>
      <c r="K4" s="6"/>
      <c r="L4" s="6"/>
      <c r="M4" s="6"/>
      <c r="N4" s="6"/>
      <c r="O4" s="6"/>
      <c r="P4" s="6"/>
      <c r="Q4" s="6"/>
      <c r="R4" s="6"/>
      <c r="S4" s="80"/>
      <c r="T4" s="80"/>
      <c r="U4" s="80"/>
      <c r="V4" s="80"/>
      <c r="W4" s="80"/>
    </row>
    <row r="5" spans="1:23" x14ac:dyDescent="0.25">
      <c r="A5" s="7" t="s">
        <v>41</v>
      </c>
    </row>
    <row r="6" spans="1:23" x14ac:dyDescent="0.25">
      <c r="A6" t="str">
        <f>TEA!A15</f>
        <v>Operating Capacity (d/yr)</v>
      </c>
      <c r="B6">
        <f>TEA!B15</f>
        <v>365</v>
      </c>
      <c r="C6">
        <f>TEA!C15</f>
        <v>365</v>
      </c>
      <c r="D6">
        <f>TEA!D15</f>
        <v>365</v>
      </c>
      <c r="E6">
        <f>TEA!E15</f>
        <v>365</v>
      </c>
      <c r="F6">
        <f>TEA!F15</f>
        <v>365</v>
      </c>
      <c r="G6">
        <f>TEA!J15</f>
        <v>365</v>
      </c>
      <c r="H6">
        <f>TEA!K15</f>
        <v>365</v>
      </c>
      <c r="I6">
        <f>TEA!M15</f>
        <v>328.5</v>
      </c>
      <c r="J6">
        <f>TEA!O15</f>
        <v>328.5</v>
      </c>
      <c r="K6">
        <f>TEA!P15</f>
        <v>365</v>
      </c>
      <c r="L6">
        <f>TEA!Q15</f>
        <v>365</v>
      </c>
      <c r="M6">
        <f>TEA!R15</f>
        <v>365</v>
      </c>
      <c r="N6">
        <f>TEA!S15</f>
        <v>365</v>
      </c>
      <c r="O6">
        <f>TEA!T15</f>
        <v>365</v>
      </c>
      <c r="P6">
        <f>TEA!U15</f>
        <v>365</v>
      </c>
      <c r="Q6">
        <f>TEA!V15</f>
        <v>365</v>
      </c>
    </row>
    <row r="7" spans="1:23" x14ac:dyDescent="0.25">
      <c r="A7" t="str">
        <f>TEA!A16</f>
        <v>Discount Rate (-)</v>
      </c>
      <c r="B7">
        <f>TEA!B16</f>
        <v>0.1</v>
      </c>
      <c r="C7">
        <f>TEA!C16</f>
        <v>0.1</v>
      </c>
      <c r="D7">
        <f>TEA!D16</f>
        <v>0.1</v>
      </c>
      <c r="E7">
        <f>TEA!E16</f>
        <v>0.1</v>
      </c>
      <c r="F7">
        <f>TEA!F16</f>
        <v>0.1</v>
      </c>
      <c r="G7">
        <f>TEA!J16</f>
        <v>0.1</v>
      </c>
      <c r="H7">
        <f>TEA!K16</f>
        <v>0.1</v>
      </c>
      <c r="I7">
        <f>TEA!M16</f>
        <v>0.1</v>
      </c>
      <c r="J7">
        <f>TEA!O16</f>
        <v>0.1</v>
      </c>
      <c r="K7">
        <f>TEA!P16</f>
        <v>0.1</v>
      </c>
      <c r="L7">
        <f>TEA!Q16</f>
        <v>0.1</v>
      </c>
      <c r="M7">
        <f>TEA!R16</f>
        <v>0.1</v>
      </c>
      <c r="N7">
        <f>TEA!S16</f>
        <v>0.1</v>
      </c>
      <c r="O7">
        <f>TEA!T16</f>
        <v>0.1</v>
      </c>
      <c r="P7">
        <f>TEA!U16</f>
        <v>0.1</v>
      </c>
      <c r="Q7">
        <f>TEA!V16</f>
        <v>0.1</v>
      </c>
    </row>
    <row r="8" spans="1:23" x14ac:dyDescent="0.25">
      <c r="A8" t="str">
        <f>TEA!A17</f>
        <v>Federal Corporate Tax Rate (-)</v>
      </c>
      <c r="B8">
        <f>TEA!B17</f>
        <v>0.21</v>
      </c>
      <c r="C8">
        <f>TEA!C17</f>
        <v>0.21</v>
      </c>
      <c r="D8">
        <f>TEA!D17</f>
        <v>0.21</v>
      </c>
      <c r="E8">
        <f>TEA!E17</f>
        <v>0.21</v>
      </c>
      <c r="F8">
        <f>TEA!F17</f>
        <v>0.21</v>
      </c>
      <c r="G8">
        <f>TEA!J17</f>
        <v>0.21</v>
      </c>
      <c r="H8">
        <f>TEA!K17</f>
        <v>0.21</v>
      </c>
      <c r="I8">
        <f>TEA!M17</f>
        <v>0.21</v>
      </c>
      <c r="J8">
        <f>TEA!O17</f>
        <v>0.21</v>
      </c>
      <c r="K8">
        <f>TEA!P17</f>
        <v>0.21</v>
      </c>
      <c r="L8">
        <f>TEA!Q17</f>
        <v>0.21</v>
      </c>
      <c r="M8">
        <f>TEA!R17</f>
        <v>0.21</v>
      </c>
      <c r="N8">
        <f>TEA!S17</f>
        <v>0.21</v>
      </c>
      <c r="O8">
        <f>TEA!T17</f>
        <v>0.21</v>
      </c>
      <c r="P8">
        <f>TEA!U17</f>
        <v>0.21</v>
      </c>
      <c r="Q8">
        <f>TEA!V17</f>
        <v>0.21</v>
      </c>
    </row>
    <row r="9" spans="1:23" x14ac:dyDescent="0.25">
      <c r="A9" t="str">
        <f>TEA!A19</f>
        <v>Equity Share of Capital (-)</v>
      </c>
      <c r="B9">
        <f>TEA!B19</f>
        <v>0.4</v>
      </c>
      <c r="C9">
        <f>TEA!C19</f>
        <v>0.4</v>
      </c>
      <c r="D9">
        <f>TEA!D19</f>
        <v>0.4</v>
      </c>
      <c r="E9">
        <f>TEA!E19</f>
        <v>0.4</v>
      </c>
      <c r="F9">
        <f>TEA!F19</f>
        <v>0.4</v>
      </c>
      <c r="G9">
        <f>TEA!J19</f>
        <v>0.4</v>
      </c>
      <c r="H9">
        <f>TEA!K19</f>
        <v>0.4</v>
      </c>
      <c r="I9">
        <f>TEA!M19</f>
        <v>0.4</v>
      </c>
      <c r="J9">
        <f>TEA!O19</f>
        <v>0.4</v>
      </c>
      <c r="K9">
        <f>TEA!P19</f>
        <v>0.4</v>
      </c>
      <c r="L9">
        <f>TEA!Q19</f>
        <v>0.4</v>
      </c>
      <c r="M9">
        <f>TEA!R19</f>
        <v>0.4</v>
      </c>
      <c r="N9">
        <f>TEA!S19</f>
        <v>0.4</v>
      </c>
      <c r="O9">
        <f>TEA!T19</f>
        <v>0.4</v>
      </c>
      <c r="P9">
        <f>TEA!U19</f>
        <v>0.4</v>
      </c>
      <c r="Q9">
        <f>TEA!V19</f>
        <v>0.4</v>
      </c>
    </row>
    <row r="10" spans="1:23" x14ac:dyDescent="0.25">
      <c r="A10" t="str">
        <f>TEA!A20</f>
        <v>Interest Rate (-)</v>
      </c>
      <c r="B10">
        <f>TEA!B20</f>
        <v>0.08</v>
      </c>
      <c r="C10">
        <f>TEA!C20</f>
        <v>0.08</v>
      </c>
      <c r="D10">
        <f>TEA!D20</f>
        <v>0.08</v>
      </c>
      <c r="E10">
        <f>TEA!E20</f>
        <v>0.08</v>
      </c>
      <c r="F10">
        <f>TEA!F20</f>
        <v>0.08</v>
      </c>
      <c r="G10">
        <f>TEA!J20</f>
        <v>0.08</v>
      </c>
      <c r="H10">
        <f>TEA!K20</f>
        <v>0.08</v>
      </c>
      <c r="I10">
        <f>TEA!M20</f>
        <v>0.08</v>
      </c>
      <c r="J10">
        <f>TEA!O20</f>
        <v>0.08</v>
      </c>
      <c r="K10">
        <f>TEA!P20</f>
        <v>0.08</v>
      </c>
      <c r="L10">
        <f>TEA!Q20</f>
        <v>0.08</v>
      </c>
      <c r="M10">
        <f>TEA!R20</f>
        <v>0.08</v>
      </c>
      <c r="N10">
        <f>TEA!S20</f>
        <v>0.08</v>
      </c>
      <c r="O10">
        <f>TEA!T20</f>
        <v>0.08</v>
      </c>
      <c r="P10">
        <f>TEA!U20</f>
        <v>0.08</v>
      </c>
      <c r="Q10">
        <f>TEA!V20</f>
        <v>0.08</v>
      </c>
    </row>
    <row r="11" spans="1:23" x14ac:dyDescent="0.25">
      <c r="A11" t="str">
        <f>TEA!A21</f>
        <v>Loan Term (yr)</v>
      </c>
      <c r="B11">
        <f>TEA!B21</f>
        <v>10</v>
      </c>
      <c r="C11">
        <f>TEA!C21</f>
        <v>10</v>
      </c>
      <c r="D11">
        <f>TEA!D21</f>
        <v>10</v>
      </c>
      <c r="E11">
        <f>TEA!E21</f>
        <v>10</v>
      </c>
      <c r="F11">
        <f>TEA!F21</f>
        <v>10</v>
      </c>
      <c r="G11">
        <f>TEA!J21</f>
        <v>10</v>
      </c>
      <c r="H11">
        <f>TEA!K21</f>
        <v>10</v>
      </c>
      <c r="I11">
        <f>TEA!M21</f>
        <v>10</v>
      </c>
      <c r="J11">
        <f>TEA!O21</f>
        <v>10</v>
      </c>
      <c r="K11">
        <f>TEA!P21</f>
        <v>10</v>
      </c>
      <c r="L11">
        <f>TEA!Q21</f>
        <v>10</v>
      </c>
      <c r="M11">
        <f>TEA!R21</f>
        <v>10</v>
      </c>
      <c r="N11">
        <f>TEA!S21</f>
        <v>10</v>
      </c>
      <c r="O11">
        <f>TEA!T21</f>
        <v>10</v>
      </c>
      <c r="P11">
        <f>TEA!U21</f>
        <v>10</v>
      </c>
      <c r="Q11">
        <f>TEA!V21</f>
        <v>10</v>
      </c>
    </row>
    <row r="12" spans="1:23" x14ac:dyDescent="0.25">
      <c r="A12" t="str">
        <f>TEA!A22</f>
        <v>Maintenance Rate (-)</v>
      </c>
      <c r="B12">
        <f>TEA!B22</f>
        <v>0.03</v>
      </c>
      <c r="C12">
        <f>TEA!C22</f>
        <v>0.03</v>
      </c>
      <c r="D12">
        <f>TEA!D22</f>
        <v>0.03</v>
      </c>
      <c r="E12">
        <f>TEA!E22</f>
        <v>0.03</v>
      </c>
      <c r="F12">
        <f>TEA!F22</f>
        <v>0.03</v>
      </c>
      <c r="G12">
        <f>TEA!J22</f>
        <v>0.03</v>
      </c>
      <c r="H12">
        <f>TEA!K22</f>
        <v>0.03</v>
      </c>
      <c r="I12">
        <f>TEA!M22</f>
        <v>0.01</v>
      </c>
      <c r="J12">
        <f>TEA!O22</f>
        <v>0.03</v>
      </c>
      <c r="K12">
        <f>TEA!P22</f>
        <v>0.03</v>
      </c>
      <c r="L12">
        <f>TEA!Q22</f>
        <v>0.03</v>
      </c>
      <c r="M12">
        <f>TEA!R22</f>
        <v>0.03</v>
      </c>
      <c r="N12">
        <f>TEA!S22</f>
        <v>0.03</v>
      </c>
      <c r="O12">
        <f>TEA!T22</f>
        <v>0.03</v>
      </c>
      <c r="P12">
        <f>TEA!U22</f>
        <v>0.03</v>
      </c>
      <c r="Q12">
        <f>TEA!V22</f>
        <v>0.03</v>
      </c>
    </row>
    <row r="13" spans="1:23" x14ac:dyDescent="0.25">
      <c r="A13" t="str">
        <f>TEA!A23</f>
        <v>Insurance Rate (-)</v>
      </c>
      <c r="B13">
        <f>TEA!B23</f>
        <v>0.01</v>
      </c>
      <c r="C13">
        <f>TEA!C23</f>
        <v>0.01</v>
      </c>
      <c r="D13">
        <f>TEA!D23</f>
        <v>0.01</v>
      </c>
      <c r="E13">
        <f>TEA!E23</f>
        <v>0.01</v>
      </c>
      <c r="F13">
        <f>TEA!F23</f>
        <v>0.01</v>
      </c>
      <c r="G13">
        <f>TEA!J23</f>
        <v>0.01</v>
      </c>
      <c r="H13">
        <f>TEA!K23</f>
        <v>0.01</v>
      </c>
      <c r="I13">
        <f>TEA!M23</f>
        <v>0.01</v>
      </c>
      <c r="J13">
        <f>TEA!O23</f>
        <v>0.01</v>
      </c>
      <c r="K13">
        <f>TEA!P23</f>
        <v>0.01</v>
      </c>
      <c r="L13">
        <f>TEA!Q23</f>
        <v>0.01</v>
      </c>
      <c r="M13">
        <f>TEA!R23</f>
        <v>0.01</v>
      </c>
      <c r="N13">
        <f>TEA!S23</f>
        <v>0.01</v>
      </c>
      <c r="O13">
        <f>TEA!T23</f>
        <v>0.01</v>
      </c>
      <c r="P13">
        <f>TEA!U23</f>
        <v>0.01</v>
      </c>
      <c r="Q13">
        <f>TEA!V23</f>
        <v>0.01</v>
      </c>
    </row>
    <row r="14" spans="1:23" x14ac:dyDescent="0.25">
      <c r="A14" t="str">
        <f>TEA!A24</f>
        <v>Depreciable Amount Rate (-)</v>
      </c>
      <c r="B14">
        <f>TEA!B24</f>
        <v>0.9</v>
      </c>
      <c r="C14">
        <f>TEA!C24</f>
        <v>0.9</v>
      </c>
      <c r="D14">
        <f>TEA!D24</f>
        <v>0.9</v>
      </c>
      <c r="E14">
        <f>TEA!E24</f>
        <v>0.9</v>
      </c>
      <c r="F14">
        <f>TEA!F24</f>
        <v>0.9</v>
      </c>
      <c r="G14">
        <f>TEA!J24</f>
        <v>0.9</v>
      </c>
      <c r="H14">
        <f>TEA!K24</f>
        <v>0.9</v>
      </c>
      <c r="I14">
        <f>TEA!M24</f>
        <v>0.9</v>
      </c>
      <c r="J14">
        <f>TEA!O24</f>
        <v>0.9</v>
      </c>
      <c r="K14">
        <f>TEA!P24</f>
        <v>0.9</v>
      </c>
      <c r="L14">
        <f>TEA!Q24</f>
        <v>0.9</v>
      </c>
      <c r="M14">
        <f>TEA!R24</f>
        <v>0.9</v>
      </c>
      <c r="N14">
        <f>TEA!S24</f>
        <v>0.9</v>
      </c>
      <c r="O14">
        <f>TEA!T24</f>
        <v>0.9</v>
      </c>
      <c r="P14">
        <f>TEA!U24</f>
        <v>0.9</v>
      </c>
      <c r="Q14">
        <f>TEA!V24</f>
        <v>0.9</v>
      </c>
    </row>
    <row r="15" spans="1:23" x14ac:dyDescent="0.25">
      <c r="A15" t="str">
        <f>TEA!A25</f>
        <v>Tax Credit ($/yr)</v>
      </c>
      <c r="B15">
        <f>TEA!B25</f>
        <v>0</v>
      </c>
      <c r="C15">
        <f>TEA!C25</f>
        <v>0</v>
      </c>
      <c r="D15">
        <f>TEA!D25</f>
        <v>0</v>
      </c>
      <c r="E15">
        <f>TEA!E25</f>
        <v>0</v>
      </c>
      <c r="F15">
        <f>TEA!F25</f>
        <v>0</v>
      </c>
      <c r="G15">
        <f>TEA!J25</f>
        <v>0</v>
      </c>
      <c r="H15">
        <f>TEA!K25</f>
        <v>0</v>
      </c>
      <c r="I15">
        <f>TEA!M25</f>
        <v>567379</v>
      </c>
      <c r="J15">
        <f>TEA!O25</f>
        <v>0</v>
      </c>
      <c r="K15">
        <f>TEA!P25</f>
        <v>0</v>
      </c>
      <c r="L15">
        <f>TEA!Q25</f>
        <v>0</v>
      </c>
      <c r="M15">
        <f>TEA!R25</f>
        <v>0</v>
      </c>
      <c r="N15">
        <f>TEA!S25</f>
        <v>0</v>
      </c>
      <c r="O15">
        <f>TEA!T25</f>
        <v>0</v>
      </c>
      <c r="P15">
        <f>TEA!U25</f>
        <v>0</v>
      </c>
      <c r="Q15">
        <f>TEA!V25</f>
        <v>0</v>
      </c>
    </row>
    <row r="16" spans="1:23" x14ac:dyDescent="0.25">
      <c r="A16" t="str">
        <f>TEA!A28</f>
        <v>Salvage Value ($)</v>
      </c>
      <c r="B16">
        <f>TEA!B28</f>
        <v>1654900</v>
      </c>
      <c r="C16">
        <f>TEA!C28</f>
        <v>1654900</v>
      </c>
      <c r="D16">
        <f>TEA!D28</f>
        <v>1654900</v>
      </c>
      <c r="E16">
        <f>TEA!E28</f>
        <v>1654900</v>
      </c>
      <c r="F16">
        <f>TEA!F28</f>
        <v>1654900</v>
      </c>
      <c r="G16">
        <f>TEA!J28</f>
        <v>1654900</v>
      </c>
      <c r="H16">
        <f>TEA!K28</f>
        <v>1654900</v>
      </c>
      <c r="I16">
        <f>TEA!M28</f>
        <v>345800.00000000006</v>
      </c>
      <c r="J16">
        <f>TEA!O28</f>
        <v>0</v>
      </c>
      <c r="K16">
        <f>TEA!P28</f>
        <v>0</v>
      </c>
      <c r="L16">
        <f>TEA!Q28</f>
        <v>0</v>
      </c>
      <c r="M16">
        <f>TEA!R28</f>
        <v>0</v>
      </c>
      <c r="N16">
        <f>TEA!S28</f>
        <v>0</v>
      </c>
      <c r="O16">
        <f>TEA!T28</f>
        <v>0</v>
      </c>
      <c r="P16">
        <f>TEA!U28</f>
        <v>0</v>
      </c>
      <c r="Q16">
        <f>TEA!V28</f>
        <v>0</v>
      </c>
    </row>
    <row r="17" spans="1:17" x14ac:dyDescent="0.25">
      <c r="A17" t="str">
        <f>TEA!A29</f>
        <v>Depreciation Schedule</v>
      </c>
      <c r="B17" t="str">
        <f>TEA!B29</f>
        <v>MACRS %</v>
      </c>
      <c r="C17">
        <f>TEA!C29</f>
        <v>0</v>
      </c>
      <c r="D17">
        <f>TEA!D29</f>
        <v>0</v>
      </c>
      <c r="E17">
        <f>TEA!E29</f>
        <v>0</v>
      </c>
      <c r="F17">
        <f>TEA!F29</f>
        <v>0</v>
      </c>
      <c r="G17">
        <f>TEA!J29</f>
        <v>0</v>
      </c>
      <c r="H17">
        <f>TEA!K29</f>
        <v>0</v>
      </c>
      <c r="I17">
        <f>TEA!M29</f>
        <v>0</v>
      </c>
      <c r="J17">
        <f>TEA!O29</f>
        <v>0</v>
      </c>
      <c r="K17">
        <f>TEA!P29</f>
        <v>0</v>
      </c>
      <c r="L17">
        <f>TEA!Q29</f>
        <v>0</v>
      </c>
      <c r="M17">
        <f>TEA!R29</f>
        <v>0</v>
      </c>
      <c r="N17">
        <f>TEA!S29</f>
        <v>0</v>
      </c>
      <c r="O17">
        <f>TEA!T29</f>
        <v>0</v>
      </c>
      <c r="P17">
        <f>TEA!U29</f>
        <v>0</v>
      </c>
      <c r="Q17">
        <f>TEA!V29</f>
        <v>0</v>
      </c>
    </row>
    <row r="26" spans="1:17" x14ac:dyDescent="0.25">
      <c r="A26" s="7" t="s">
        <v>42</v>
      </c>
    </row>
    <row r="29" spans="1:17" x14ac:dyDescent="0.25">
      <c r="A29" s="7" t="s">
        <v>43</v>
      </c>
    </row>
    <row r="30" spans="1:17" x14ac:dyDescent="0.25">
      <c r="A30" s="7"/>
    </row>
    <row r="31" spans="1:17" x14ac:dyDescent="0.25">
      <c r="A31" s="7" t="s">
        <v>44</v>
      </c>
    </row>
    <row r="33" spans="1:19" x14ac:dyDescent="0.25">
      <c r="A33" s="7" t="s">
        <v>45</v>
      </c>
    </row>
    <row r="34" spans="1:19" x14ac:dyDescent="0.25">
      <c r="A34" t="s">
        <v>46</v>
      </c>
      <c r="I34">
        <f>AlgaeCult!B30</f>
        <v>13.522440831678997</v>
      </c>
      <c r="Q34" s="81"/>
      <c r="R34" s="81"/>
      <c r="S34" s="82"/>
    </row>
    <row r="35" spans="1:19" x14ac:dyDescent="0.25">
      <c r="Q35" s="81"/>
      <c r="R35" s="81"/>
      <c r="S35" s="82"/>
    </row>
    <row r="37" spans="1:19" x14ac:dyDescent="0.25">
      <c r="A37" s="7" t="s">
        <v>47</v>
      </c>
    </row>
    <row r="38" spans="1:19" x14ac:dyDescent="0.25">
      <c r="A38" s="7"/>
    </row>
    <row r="39" spans="1:19" x14ac:dyDescent="0.25">
      <c r="A39" s="7" t="s">
        <v>48</v>
      </c>
    </row>
    <row r="40" spans="1:19" x14ac:dyDescent="0.25">
      <c r="A40" s="7"/>
    </row>
    <row r="41" spans="1:19" x14ac:dyDescent="0.25">
      <c r="A41" s="7" t="s">
        <v>49</v>
      </c>
    </row>
    <row r="42" spans="1:19" x14ac:dyDescent="0.25">
      <c r="A42" s="7"/>
    </row>
    <row r="43" spans="1:19" x14ac:dyDescent="0.25">
      <c r="A43" s="7" t="s">
        <v>50</v>
      </c>
    </row>
    <row r="45" spans="1:19" x14ac:dyDescent="0.25">
      <c r="A45" s="7" t="s">
        <v>51</v>
      </c>
    </row>
    <row r="46" spans="1:19" x14ac:dyDescent="0.25">
      <c r="A46" t="s">
        <v>52</v>
      </c>
    </row>
    <row r="47" spans="1:19" x14ac:dyDescent="0.25">
      <c r="A47" t="s">
        <v>53</v>
      </c>
    </row>
    <row r="50" spans="1:1" x14ac:dyDescent="0.25">
      <c r="A50" s="7" t="s">
        <v>54</v>
      </c>
    </row>
    <row r="53" spans="1:1" x14ac:dyDescent="0.25">
      <c r="A53" s="7" t="s">
        <v>55</v>
      </c>
    </row>
    <row r="56" spans="1:1" x14ac:dyDescent="0.25">
      <c r="A56" s="7"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849B-7A90-421E-A1BC-46A7A6E12541}">
  <dimension ref="A1:L21"/>
  <sheetViews>
    <sheetView workbookViewId="0">
      <selection activeCell="G12" sqref="G12"/>
    </sheetView>
  </sheetViews>
  <sheetFormatPr defaultRowHeight="15.75" x14ac:dyDescent="0.25"/>
  <cols>
    <col min="1" max="1" width="29.25" bestFit="1" customWidth="1"/>
    <col min="5" max="5" width="11" customWidth="1"/>
    <col min="6" max="6" width="14.625" bestFit="1" customWidth="1"/>
  </cols>
  <sheetData>
    <row r="1" spans="1:12" x14ac:dyDescent="0.25">
      <c r="B1" t="s">
        <v>57</v>
      </c>
      <c r="C1" t="s">
        <v>58</v>
      </c>
      <c r="D1" t="s">
        <v>59</v>
      </c>
      <c r="E1" t="s">
        <v>60</v>
      </c>
      <c r="F1" t="s">
        <v>61</v>
      </c>
      <c r="H1">
        <v>2010</v>
      </c>
      <c r="I1">
        <v>2020</v>
      </c>
      <c r="J1">
        <v>2030</v>
      </c>
      <c r="K1">
        <v>2040</v>
      </c>
      <c r="L1">
        <v>2050</v>
      </c>
    </row>
    <row r="2" spans="1:12" x14ac:dyDescent="0.25">
      <c r="A2" t="s">
        <v>62</v>
      </c>
    </row>
    <row r="3" spans="1:12" x14ac:dyDescent="0.25">
      <c r="A3" s="5" t="s">
        <v>63</v>
      </c>
      <c r="B3" s="221">
        <f>C3/1.055</f>
        <v>1.0105820843601898</v>
      </c>
      <c r="C3" s="221">
        <f>D3/10^12</f>
        <v>1.0661640990000001</v>
      </c>
      <c r="D3" s="90">
        <f>E3*TEA!$B$27</f>
        <v>1066164099000.0001</v>
      </c>
      <c r="E3" s="90">
        <f>F3*0.67</f>
        <v>8040000000.000001</v>
      </c>
      <c r="F3" s="90">
        <f>12*10^9</f>
        <v>12000000000</v>
      </c>
    </row>
    <row r="4" spans="1:12" x14ac:dyDescent="0.25">
      <c r="A4" s="5" t="s">
        <v>64</v>
      </c>
      <c r="B4" s="221">
        <f>C4/1.055</f>
        <v>0</v>
      </c>
      <c r="C4" s="221">
        <f>D4/10^12</f>
        <v>0</v>
      </c>
      <c r="D4" s="90">
        <f>E4*TEA!$B$27</f>
        <v>0</v>
      </c>
      <c r="E4" s="90">
        <v>0</v>
      </c>
      <c r="F4" s="90">
        <f>E4/0.67</f>
        <v>0</v>
      </c>
    </row>
    <row r="5" spans="1:12" x14ac:dyDescent="0.25">
      <c r="A5" s="5" t="s">
        <v>65</v>
      </c>
      <c r="B5" s="221">
        <f>C5/1.055</f>
        <v>0.11992754561611375</v>
      </c>
      <c r="C5" s="221">
        <f>D5/10^12</f>
        <v>0.126523560625</v>
      </c>
      <c r="D5" s="90">
        <f>E5*TEA!$B$27</f>
        <v>126523560625</v>
      </c>
      <c r="E5" s="90">
        <f>1.15*10^9*(LCI!E93/LCI!E97)</f>
        <v>954120879.12087917</v>
      </c>
      <c r="F5" s="90">
        <f>E5/0.67</f>
        <v>1424061013.6132524</v>
      </c>
    </row>
    <row r="6" spans="1:12" x14ac:dyDescent="0.25">
      <c r="A6" s="5" t="s">
        <v>66</v>
      </c>
      <c r="B6" s="221">
        <f>C6/1.055</f>
        <v>8.0004415011848337E-2</v>
      </c>
      <c r="C6" s="221">
        <f>D6/10^12</f>
        <v>8.4404657837499994E-2</v>
      </c>
      <c r="D6" s="90">
        <f>E6*TEA!$B$27</f>
        <v>84404657837.5</v>
      </c>
      <c r="E6" s="90">
        <f>F6*0.67</f>
        <v>636500000</v>
      </c>
      <c r="F6" s="90">
        <f>0.95*10^9</f>
        <v>950000000</v>
      </c>
    </row>
    <row r="7" spans="1:12" x14ac:dyDescent="0.25">
      <c r="A7" s="5" t="s">
        <v>67</v>
      </c>
      <c r="B7" s="221">
        <f>SUM(B3:B6)</f>
        <v>1.210514044988152</v>
      </c>
      <c r="C7" s="221">
        <f t="shared" ref="C7:F7" si="0">SUM(C3:C6)</f>
        <v>1.2770923174625</v>
      </c>
      <c r="D7" s="90">
        <f t="shared" si="0"/>
        <v>1277092317462.5</v>
      </c>
      <c r="E7" s="90">
        <f t="shared" si="0"/>
        <v>9630620879.1208801</v>
      </c>
      <c r="F7" s="90">
        <f t="shared" si="0"/>
        <v>14374061013.613253</v>
      </c>
    </row>
    <row r="9" spans="1:12" x14ac:dyDescent="0.25">
      <c r="A9" t="s">
        <v>68</v>
      </c>
    </row>
    <row r="10" spans="1:12" x14ac:dyDescent="0.25">
      <c r="A10" s="5" t="s">
        <v>63</v>
      </c>
      <c r="B10" s="221">
        <f>C10/1.055</f>
        <v>1.2632276054502372</v>
      </c>
      <c r="C10" s="221">
        <f>D10/10^12</f>
        <v>1.3327051237500001</v>
      </c>
      <c r="D10" s="90">
        <f>E10*TEA!$B$27</f>
        <v>1332705123750</v>
      </c>
      <c r="E10" s="90">
        <f>F10*0.67</f>
        <v>10050000000</v>
      </c>
      <c r="F10" s="90">
        <f>15*10^9</f>
        <v>15000000000</v>
      </c>
    </row>
    <row r="11" spans="1:12" x14ac:dyDescent="0.25">
      <c r="A11" s="5" t="s">
        <v>64</v>
      </c>
      <c r="B11" s="221">
        <f>C11/1.055</f>
        <v>4.9686952481042657E-2</v>
      </c>
      <c r="C11" s="221">
        <f>D11/10^12</f>
        <v>5.2419734867499998E-2</v>
      </c>
      <c r="D11" s="90">
        <f>E11*TEA!$B$27</f>
        <v>52419734867.5</v>
      </c>
      <c r="E11" s="90">
        <f>F11*0.67</f>
        <v>395300000</v>
      </c>
      <c r="F11" s="90">
        <f>0.59*10^9</f>
        <v>590000000</v>
      </c>
    </row>
    <row r="12" spans="1:12" x14ac:dyDescent="0.25">
      <c r="A12" s="5" t="s">
        <v>65</v>
      </c>
      <c r="B12" s="221">
        <f>C12/1.055</f>
        <v>0.286736890521327</v>
      </c>
      <c r="C12" s="221">
        <f>D12/10^12</f>
        <v>0.30250741949999999</v>
      </c>
      <c r="D12" s="90">
        <f>E12*TEA!$B$27</f>
        <v>302507419500</v>
      </c>
      <c r="E12" s="90">
        <f>2.43*10^9*(LCI!E99/LCI!E103)</f>
        <v>2281224489.7959185</v>
      </c>
      <c r="F12" s="90">
        <f>E12/0.67</f>
        <v>3404812671.3371916</v>
      </c>
    </row>
    <row r="13" spans="1:12" x14ac:dyDescent="0.25">
      <c r="A13" s="5" t="s">
        <v>66</v>
      </c>
      <c r="B13" s="221">
        <f>C13/1.055</f>
        <v>0.42865523411611378</v>
      </c>
      <c r="C13" s="221">
        <f>D13/10^12</f>
        <v>0.45223127199250002</v>
      </c>
      <c r="D13" s="90">
        <f>E13*TEA!$B$27</f>
        <v>452231271992.5</v>
      </c>
      <c r="E13" s="90">
        <f>F13*0.67</f>
        <v>3410300000</v>
      </c>
      <c r="F13" s="90">
        <f>5.09*10^9</f>
        <v>5090000000</v>
      </c>
    </row>
    <row r="14" spans="1:12" x14ac:dyDescent="0.25">
      <c r="A14" s="5" t="s">
        <v>67</v>
      </c>
      <c r="B14" s="221">
        <f>SUM(B10:B13)</f>
        <v>2.0283066825687204</v>
      </c>
      <c r="C14" s="221">
        <f t="shared" ref="C14" si="1">SUM(C10:C13)</f>
        <v>2.1398635501099998</v>
      </c>
      <c r="D14" s="90">
        <f t="shared" ref="D14" si="2">SUM(D10:D13)</f>
        <v>2139863550110</v>
      </c>
      <c r="E14" s="90">
        <f t="shared" ref="E14" si="3">SUM(E10:E13)</f>
        <v>16136824489.795918</v>
      </c>
      <c r="F14" s="90">
        <f t="shared" ref="F14" si="4">SUM(F10:F13)</f>
        <v>24084812671.337193</v>
      </c>
    </row>
    <row r="17" spans="1:6" x14ac:dyDescent="0.25">
      <c r="A17" t="s">
        <v>69</v>
      </c>
    </row>
    <row r="18" spans="1:6" x14ac:dyDescent="0.25">
      <c r="A18" t="s">
        <v>70</v>
      </c>
      <c r="B18">
        <f>24.62</f>
        <v>24.62</v>
      </c>
      <c r="C18">
        <f>B18*1.055</f>
        <v>25.9741</v>
      </c>
      <c r="D18">
        <f>C18*10^12</f>
        <v>25974100000000</v>
      </c>
      <c r="E18">
        <f>D18/TEA!$B$27</f>
        <v>195872065281.38782</v>
      </c>
      <c r="F18" s="90">
        <f>E18/0.67</f>
        <v>292346366091.6236</v>
      </c>
    </row>
    <row r="19" spans="1:6" x14ac:dyDescent="0.25">
      <c r="A19" t="s">
        <v>71</v>
      </c>
      <c r="B19">
        <v>26.31</v>
      </c>
      <c r="C19">
        <f t="shared" ref="C19:C21" si="5">B19*1.055</f>
        <v>27.757049999999996</v>
      </c>
      <c r="D19">
        <f t="shared" ref="D19:D21" si="6">C19*10^12</f>
        <v>27757049999999.996</v>
      </c>
      <c r="E19">
        <f>D19/TEA!$B$27</f>
        <v>209317385765.77225</v>
      </c>
      <c r="F19" s="90">
        <f t="shared" ref="F19:F21" si="7">E19/0.67</f>
        <v>312414008605.63019</v>
      </c>
    </row>
    <row r="20" spans="1:6" x14ac:dyDescent="0.25">
      <c r="A20" t="s">
        <v>72</v>
      </c>
      <c r="B20">
        <v>26.26</v>
      </c>
      <c r="C20">
        <f t="shared" si="5"/>
        <v>27.7043</v>
      </c>
      <c r="D20">
        <f t="shared" si="6"/>
        <v>27704300000000</v>
      </c>
      <c r="E20">
        <f>D20/TEA!$B$27</f>
        <v>208919595218.89697</v>
      </c>
      <c r="F20" s="90">
        <f t="shared" si="7"/>
        <v>311820291371.48798</v>
      </c>
    </row>
    <row r="21" spans="1:6" x14ac:dyDescent="0.25">
      <c r="A21" t="s">
        <v>73</v>
      </c>
      <c r="B21">
        <v>27.54</v>
      </c>
      <c r="C21">
        <f t="shared" si="5"/>
        <v>29.054699999999997</v>
      </c>
      <c r="D21">
        <f t="shared" si="6"/>
        <v>29054699999999.996</v>
      </c>
      <c r="E21">
        <f>D21/TEA!$B$27</f>
        <v>219103033218.90411</v>
      </c>
      <c r="F21" s="90">
        <f t="shared" si="7"/>
        <v>327019452565.5285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F4B4-DCEF-8D46-9E7B-137DD8D4B06A}">
  <sheetPr codeName="Sheet4"/>
  <dimension ref="A1:V2"/>
  <sheetViews>
    <sheetView topLeftCell="H1" workbookViewId="0">
      <selection activeCell="L5" sqref="L5"/>
    </sheetView>
  </sheetViews>
  <sheetFormatPr defaultColWidth="11" defaultRowHeight="15.75" x14ac:dyDescent="0.25"/>
  <cols>
    <col min="1" max="1" width="21.875" customWidth="1"/>
    <col min="2" max="2" width="19.375" customWidth="1"/>
    <col min="3" max="3" width="16.125" customWidth="1"/>
    <col min="4" max="4" width="16" customWidth="1"/>
    <col min="5" max="5" width="17.125" customWidth="1"/>
    <col min="6" max="9" width="18.75" customWidth="1"/>
    <col min="12" max="13" width="12.375" customWidth="1"/>
    <col min="14" max="14" width="12.5" customWidth="1"/>
    <col min="15" max="15" width="14.875" bestFit="1" customWidth="1"/>
    <col min="16" max="16" width="11.875" customWidth="1"/>
    <col min="19" max="19" width="11.625" customWidth="1"/>
  </cols>
  <sheetData>
    <row r="1" spans="1:22" x14ac:dyDescent="0.25">
      <c r="A1" t="s">
        <v>74</v>
      </c>
      <c r="B1" t="s">
        <v>75</v>
      </c>
      <c r="C1" t="s">
        <v>76</v>
      </c>
      <c r="D1" t="s">
        <v>77</v>
      </c>
      <c r="E1" t="s">
        <v>78</v>
      </c>
      <c r="F1" t="s">
        <v>79</v>
      </c>
      <c r="G1" t="s">
        <v>80</v>
      </c>
      <c r="H1" t="s">
        <v>81</v>
      </c>
      <c r="I1" t="s">
        <v>82</v>
      </c>
      <c r="J1" t="s">
        <v>83</v>
      </c>
      <c r="K1" t="s">
        <v>84</v>
      </c>
      <c r="L1" t="s">
        <v>85</v>
      </c>
      <c r="M1" t="s">
        <v>86</v>
      </c>
      <c r="N1" t="s">
        <v>87</v>
      </c>
      <c r="O1" t="s">
        <v>47</v>
      </c>
      <c r="P1" t="s">
        <v>88</v>
      </c>
      <c r="Q1" t="s">
        <v>48</v>
      </c>
      <c r="R1" t="s">
        <v>49</v>
      </c>
      <c r="S1" t="s">
        <v>89</v>
      </c>
      <c r="T1" t="s">
        <v>90</v>
      </c>
      <c r="U1" t="s">
        <v>91</v>
      </c>
      <c r="V1" t="s">
        <v>92</v>
      </c>
    </row>
    <row r="2" spans="1:22" x14ac:dyDescent="0.25">
      <c r="A2" t="s">
        <v>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C0BF-77A0-6846-A712-716A8968C0F2}">
  <sheetPr codeName="Sheet5">
    <tabColor rgb="FFFFC000"/>
  </sheetPr>
  <dimension ref="A1:V153"/>
  <sheetViews>
    <sheetView workbookViewId="0">
      <pane xSplit="1" ySplit="2" topLeftCell="B3" activePane="bottomRight" state="frozen"/>
      <selection pane="topRight"/>
      <selection pane="bottomLeft"/>
      <selection pane="bottomRight" activeCell="G30" sqref="G30"/>
    </sheetView>
  </sheetViews>
  <sheetFormatPr defaultColWidth="11" defaultRowHeight="15.75" x14ac:dyDescent="0.25"/>
  <cols>
    <col min="1" max="1" width="30.125" customWidth="1"/>
    <col min="2" max="2" width="16.5" style="7" customWidth="1"/>
    <col min="3" max="3" width="24.625" style="7" bestFit="1" customWidth="1"/>
    <col min="4" max="4" width="21.5" style="7" customWidth="1"/>
    <col min="5" max="9" width="18.875" style="7" customWidth="1"/>
    <col min="10" max="10" width="20" style="7" customWidth="1"/>
    <col min="11" max="12" width="19.5" style="7" customWidth="1"/>
    <col min="13" max="13" width="14" style="7" bestFit="1" customWidth="1"/>
    <col min="14" max="14" width="18.25" style="7" customWidth="1"/>
    <col min="15" max="15" width="15" style="7" customWidth="1"/>
    <col min="16" max="16" width="15.5" style="7" customWidth="1"/>
    <col min="17" max="17" width="18.5" style="7" customWidth="1"/>
    <col min="18" max="18" width="25.625" style="7" customWidth="1"/>
    <col min="19" max="22" width="10.875" style="7"/>
  </cols>
  <sheetData>
    <row r="1" spans="1:22" ht="18.75" x14ac:dyDescent="0.3">
      <c r="A1" s="85" t="s">
        <v>94</v>
      </c>
      <c r="B1" s="133" t="s">
        <v>1</v>
      </c>
    </row>
    <row r="2" spans="1:22" x14ac:dyDescent="0.25">
      <c r="A2" s="9" t="s">
        <v>95</v>
      </c>
      <c r="B2" s="477" t="str">
        <f>General!B1</f>
        <v>Soy Biodiesel</v>
      </c>
      <c r="C2" s="477" t="str">
        <f>General!C1</f>
        <v>Soy Jet</v>
      </c>
      <c r="D2" s="477" t="str">
        <f>General!D1</f>
        <v>Corn Grain EtOH</v>
      </c>
      <c r="E2" s="478" t="str">
        <f>General!E1</f>
        <v>Corn Stover EtOH</v>
      </c>
      <c r="F2" s="478" t="str">
        <f>General!F1</f>
        <v>Corn Stover Pyrol Jet</v>
      </c>
      <c r="G2" s="478" t="str">
        <f>General!G1</f>
        <v>Wheat Grain EtOH</v>
      </c>
      <c r="H2" s="478" t="str">
        <f>General!H1</f>
        <v>Wheat Stover ?</v>
      </c>
      <c r="I2" s="478" t="str">
        <f>General!I1</f>
        <v>Alfalfa ?</v>
      </c>
      <c r="J2" s="477" t="str">
        <f>General!J1</f>
        <v>Forest Plantation FT</v>
      </c>
      <c r="K2" s="477" t="str">
        <f>General!K1</f>
        <v>Grass Hay FT</v>
      </c>
      <c r="L2" s="477" t="str">
        <f>General!L1</f>
        <v>Miscanthus FT</v>
      </c>
      <c r="M2" s="477" t="str">
        <f>General!M1</f>
        <v>Algae HEFA</v>
      </c>
      <c r="N2" s="477" t="str">
        <f>General!N1</f>
        <v>Algae HTL</v>
      </c>
      <c r="O2" s="477" t="str">
        <f>General!O1</f>
        <v>Forestry Residue</v>
      </c>
      <c r="P2" s="479" t="str">
        <f>General!P1</f>
        <v>BETO++++</v>
      </c>
      <c r="Q2" s="7" t="str">
        <f>General!Q1</f>
        <v>Carinata</v>
      </c>
      <c r="R2" s="7" t="str">
        <f>General!R1</f>
        <v>Guayule</v>
      </c>
      <c r="S2" s="7" t="str">
        <f>General!S1</f>
        <v>Macroalage</v>
      </c>
      <c r="T2" s="7" t="str">
        <f>General!T1</f>
        <v>BETO+</v>
      </c>
      <c r="U2" s="7" t="str">
        <f>General!U1</f>
        <v>BETO++</v>
      </c>
      <c r="V2" s="7" t="str">
        <f>General!V1</f>
        <v>BETO+++</v>
      </c>
    </row>
    <row r="3" spans="1:22" x14ac:dyDescent="0.25">
      <c r="A3" s="8" t="s">
        <v>96</v>
      </c>
      <c r="D3" s="10"/>
      <c r="E3" s="10"/>
      <c r="F3" s="10"/>
      <c r="G3" s="10"/>
      <c r="H3" s="10"/>
      <c r="I3" s="10"/>
    </row>
    <row r="4" spans="1:22" x14ac:dyDescent="0.25">
      <c r="A4" t="str">
        <f>I_O!X268</f>
        <v>Land Cost ($)</v>
      </c>
      <c r="B4" s="12">
        <f>I_O!Y268</f>
        <v>1654900</v>
      </c>
      <c r="C4" s="12">
        <f>I_O!Z268</f>
        <v>1654900</v>
      </c>
      <c r="D4" s="12">
        <f>I_O!AA268</f>
        <v>1654900</v>
      </c>
      <c r="E4" s="12">
        <f>I_O!AB268</f>
        <v>1654900</v>
      </c>
      <c r="F4" s="12">
        <f>I_O!AC268</f>
        <v>1654900</v>
      </c>
      <c r="G4" s="12">
        <f>I_O!AD268</f>
        <v>0</v>
      </c>
      <c r="H4" s="12">
        <f>I_O!AE268</f>
        <v>0</v>
      </c>
      <c r="I4" s="12">
        <f>I_O!AF268</f>
        <v>0</v>
      </c>
      <c r="J4" s="12">
        <f>I_O!AG268</f>
        <v>1654900</v>
      </c>
      <c r="K4" s="12">
        <f>I_O!AH268</f>
        <v>1654900</v>
      </c>
      <c r="L4" s="12">
        <f>I_O!AI268</f>
        <v>1654900</v>
      </c>
      <c r="M4" s="12">
        <f>I_O!AJ268</f>
        <v>345800.00000000006</v>
      </c>
      <c r="N4" s="12">
        <f>I_O!AK268</f>
        <v>345800.00000000006</v>
      </c>
      <c r="O4" s="12">
        <f>I_O!AL268</f>
        <v>0</v>
      </c>
      <c r="P4" s="12">
        <f>I_O!AM268</f>
        <v>0</v>
      </c>
      <c r="Q4" s="12"/>
    </row>
    <row r="5" spans="1:22" x14ac:dyDescent="0.25">
      <c r="A5" t="str">
        <f>I_O!X269</f>
        <v>Capital Cost ($)</v>
      </c>
      <c r="B5" s="12">
        <f>I_O!Y269</f>
        <v>833861.46677404479</v>
      </c>
      <c r="C5" s="12">
        <f>I_O!Z269</f>
        <v>809431.44058649009</v>
      </c>
      <c r="D5" s="12">
        <f>I_O!AA269</f>
        <v>910252.00050020008</v>
      </c>
      <c r="E5" s="12">
        <f>I_O!AB269</f>
        <v>597740</v>
      </c>
      <c r="F5" s="12">
        <f>I_O!AC269</f>
        <v>597740</v>
      </c>
      <c r="G5" s="12">
        <f>I_O!AD269</f>
        <v>0</v>
      </c>
      <c r="H5" s="12">
        <f>I_O!AE269</f>
        <v>0</v>
      </c>
      <c r="I5" s="12">
        <f>I_O!AF269</f>
        <v>0</v>
      </c>
      <c r="J5" s="12">
        <f>I_O!AG269</f>
        <v>934557.26814768743</v>
      </c>
      <c r="K5" s="12">
        <f>I_O!AH269</f>
        <v>864615.43449919985</v>
      </c>
      <c r="L5" s="12">
        <f>I_O!AI269</f>
        <v>906685.54006499995</v>
      </c>
      <c r="M5" s="12">
        <f>I_O!AJ269</f>
        <v>52727870.146808304</v>
      </c>
      <c r="N5" s="12">
        <f>I_O!AK269</f>
        <v>59405647.614904635</v>
      </c>
      <c r="O5" s="12">
        <f>I_O!AL269</f>
        <v>721776.15457500005</v>
      </c>
      <c r="P5" s="12">
        <f>I_O!AM269</f>
        <v>0</v>
      </c>
      <c r="Q5" s="12"/>
    </row>
    <row r="6" spans="1:22" x14ac:dyDescent="0.25">
      <c r="A6" t="str">
        <f>I_O!X270</f>
        <v>Labor ($/yr)</v>
      </c>
      <c r="B6" s="12">
        <f>I_O!Y270</f>
        <v>9016.3041093600241</v>
      </c>
      <c r="C6" s="12">
        <f>I_O!Z270</f>
        <v>9016.3041093600241</v>
      </c>
      <c r="D6" s="12">
        <f>I_O!AA270</f>
        <v>36296.839999999997</v>
      </c>
      <c r="E6" s="12">
        <f>I_O!AB270</f>
        <v>8148.5300000000007</v>
      </c>
      <c r="F6" s="12">
        <f>I_O!AC270</f>
        <v>8148.5300000000007</v>
      </c>
      <c r="G6" s="12">
        <f>I_O!AD270</f>
        <v>0</v>
      </c>
      <c r="H6" s="12">
        <f>I_O!AE270</f>
        <v>0</v>
      </c>
      <c r="I6" s="12">
        <f>I_O!AF270</f>
        <v>0</v>
      </c>
      <c r="J6" s="12">
        <f>I_O!AG270</f>
        <v>26377.954344624999</v>
      </c>
      <c r="K6" s="12">
        <f>I_O!AH270</f>
        <v>9855.6890175999997</v>
      </c>
      <c r="L6" s="12">
        <f>I_O!AI270</f>
        <v>19348.531070000001</v>
      </c>
      <c r="M6" s="12">
        <f>I_O!AJ270</f>
        <v>1280158.42270022</v>
      </c>
      <c r="N6" s="12">
        <f>I_O!AK270</f>
        <v>1287280.6698897791</v>
      </c>
      <c r="O6" s="12">
        <f>I_O!AL270</f>
        <v>7599.7868500000004</v>
      </c>
      <c r="P6" s="12">
        <f>I_O!AM270</f>
        <v>0</v>
      </c>
      <c r="Q6" s="12"/>
    </row>
    <row r="7" spans="1:22" x14ac:dyDescent="0.25">
      <c r="A7" t="str">
        <f>I_O!X271</f>
        <v>E&amp;M Cost ($/yr)</v>
      </c>
      <c r="B7" s="12">
        <f>I_O!Y271</f>
        <v>20673.116299628437</v>
      </c>
      <c r="C7" s="12">
        <f>I_O!Z271</f>
        <v>29325.172071987679</v>
      </c>
      <c r="D7" s="12">
        <f>I_O!AA271</f>
        <v>123855.07383284959</v>
      </c>
      <c r="E7" s="12">
        <f>I_O!AB271</f>
        <v>34533.837478292175</v>
      </c>
      <c r="F7" s="12">
        <f>I_O!AC271</f>
        <v>34533.837478292175</v>
      </c>
      <c r="G7" s="12">
        <f>I_O!AD271</f>
        <v>0</v>
      </c>
      <c r="H7" s="12">
        <f>I_O!AE271</f>
        <v>0</v>
      </c>
      <c r="I7" s="12">
        <f>I_O!AF271</f>
        <v>0</v>
      </c>
      <c r="J7" s="12">
        <f>I_O!AG271</f>
        <v>73986.76393868</v>
      </c>
      <c r="K7" s="12">
        <f>I_O!AH271</f>
        <v>64139.935173175334</v>
      </c>
      <c r="L7" s="12">
        <f>I_O!AI271</f>
        <v>132080.3805714731</v>
      </c>
      <c r="M7" s="12">
        <f>I_O!AJ271</f>
        <v>2574639.3005680367</v>
      </c>
      <c r="N7" s="12">
        <f>I_O!AK271</f>
        <v>2812530.5178657672</v>
      </c>
      <c r="O7" s="12">
        <f>I_O!AL271</f>
        <v>105633.58525029657</v>
      </c>
      <c r="P7" s="12">
        <f>I_O!AM271</f>
        <v>0</v>
      </c>
      <c r="Q7" s="12"/>
    </row>
    <row r="8" spans="1:22" x14ac:dyDescent="0.25">
      <c r="A8" t="str">
        <f>I_O!X272</f>
        <v>GHG Emissions Tax ($/yr)</v>
      </c>
      <c r="B8" s="12">
        <f>I_O!Y272</f>
        <v>0</v>
      </c>
      <c r="C8" s="12">
        <f>I_O!Z272</f>
        <v>0</v>
      </c>
      <c r="D8" s="12">
        <f>I_O!AA272</f>
        <v>0</v>
      </c>
      <c r="E8" s="12">
        <f>I_O!AB272</f>
        <v>0</v>
      </c>
      <c r="F8" s="12">
        <f>I_O!AC272</f>
        <v>0</v>
      </c>
      <c r="G8" s="12">
        <f>I_O!AD272</f>
        <v>0</v>
      </c>
      <c r="H8" s="12">
        <f>I_O!AE272</f>
        <v>0</v>
      </c>
      <c r="I8" s="12">
        <f>I_O!AF272</f>
        <v>0</v>
      </c>
      <c r="J8" s="12">
        <f>I_O!AG272</f>
        <v>0</v>
      </c>
      <c r="K8" s="12">
        <f>I_O!AH272</f>
        <v>0</v>
      </c>
      <c r="L8" s="12">
        <f>I_O!AI272</f>
        <v>0</v>
      </c>
      <c r="M8" s="12">
        <f>I_O!AJ272</f>
        <v>0</v>
      </c>
      <c r="N8" s="12">
        <f>I_O!AK272</f>
        <v>0</v>
      </c>
      <c r="O8" s="12">
        <f>I_O!AL272</f>
        <v>0</v>
      </c>
      <c r="P8" s="12">
        <f>I_O!AM272</f>
        <v>0</v>
      </c>
      <c r="Q8" s="12"/>
    </row>
    <row r="9" spans="1:22" x14ac:dyDescent="0.25">
      <c r="B9" s="12"/>
      <c r="C9" s="12"/>
      <c r="D9" s="12"/>
      <c r="E9" s="12"/>
      <c r="F9" s="12"/>
      <c r="G9" s="12"/>
      <c r="H9" s="12"/>
      <c r="I9" s="12"/>
      <c r="J9" s="12"/>
      <c r="K9" s="12"/>
      <c r="L9" s="12"/>
      <c r="M9" s="12"/>
      <c r="N9" s="12"/>
      <c r="O9" s="12"/>
      <c r="P9" s="12"/>
      <c r="Q9" s="12"/>
    </row>
    <row r="10" spans="1:22" x14ac:dyDescent="0.25">
      <c r="A10" s="17" t="s">
        <v>97</v>
      </c>
      <c r="B10" s="52"/>
      <c r="C10" s="52"/>
      <c r="D10" s="52"/>
      <c r="E10" s="52"/>
      <c r="F10" s="52"/>
      <c r="G10" s="52"/>
      <c r="H10" s="52"/>
      <c r="I10" s="52"/>
      <c r="J10" s="52"/>
      <c r="K10" s="52"/>
      <c r="L10" s="52"/>
      <c r="M10" s="52"/>
      <c r="N10" s="52"/>
      <c r="O10" s="52"/>
      <c r="P10" s="52"/>
      <c r="Q10" s="52"/>
    </row>
    <row r="11" spans="1:22" x14ac:dyDescent="0.25">
      <c r="A11" s="50" t="str">
        <f>I_O!X273</f>
        <v>Baseline Revenue ($/yr)</v>
      </c>
      <c r="B11" s="51">
        <f>I_O!Y273</f>
        <v>113475.06433980539</v>
      </c>
      <c r="C11" s="51">
        <f>I_O!Z273</f>
        <v>117324.43249341982</v>
      </c>
      <c r="D11" s="51">
        <f>I_O!AA273</f>
        <v>249710.98497536351</v>
      </c>
      <c r="E11" s="51">
        <f>I_O!AB273</f>
        <v>40987.89</v>
      </c>
      <c r="F11" s="51">
        <f>I_O!AC273</f>
        <v>0</v>
      </c>
      <c r="G11" s="51">
        <f>I_O!AD273</f>
        <v>0</v>
      </c>
      <c r="H11" s="51">
        <f>I_O!AE273</f>
        <v>0</v>
      </c>
      <c r="I11" s="51">
        <f>I_O!AF273</f>
        <v>0</v>
      </c>
      <c r="J11" s="51">
        <f>I_O!AG273</f>
        <v>142636.28705862642</v>
      </c>
      <c r="K11" s="51">
        <f>I_O!AH273</f>
        <v>110891.20451586053</v>
      </c>
      <c r="L11" s="51">
        <f>I_O!AI273</f>
        <v>272277.51108805038</v>
      </c>
      <c r="M11" s="51">
        <f>I_O!AJ273</f>
        <v>1898858.2047661101</v>
      </c>
      <c r="N11" s="51">
        <f>I_O!AK273</f>
        <v>1293328.2397966059</v>
      </c>
      <c r="O11" s="51">
        <f>I_O!AL273</f>
        <v>123762.50504002289</v>
      </c>
      <c r="P11" s="51">
        <f>I_O!AM273</f>
        <v>0</v>
      </c>
      <c r="Q11" s="51"/>
    </row>
    <row r="12" spans="1:22" x14ac:dyDescent="0.25">
      <c r="A12" s="59" t="s">
        <v>98</v>
      </c>
      <c r="B12" s="60">
        <f>BaseNPV!B33</f>
        <v>-1883943.5303349539</v>
      </c>
      <c r="C12" s="60">
        <f>BaseNPV!C33</f>
        <v>-1896199.7425977539</v>
      </c>
      <c r="D12" s="60">
        <f>BaseNPV!D33</f>
        <v>-1927945.3441730982</v>
      </c>
      <c r="E12" s="60">
        <f>BaseNPV!E33</f>
        <v>-2357558.8630812024</v>
      </c>
      <c r="F12" s="60">
        <f>BaseNPV!F33</f>
        <v>-2743948.1962935282</v>
      </c>
      <c r="G12" s="60">
        <f>BaseNPV!G33</f>
        <v>0</v>
      </c>
      <c r="H12" s="60">
        <f>BaseNPV!H33</f>
        <v>0</v>
      </c>
      <c r="I12" s="60">
        <f>BaseNPV!I33</f>
        <v>0</v>
      </c>
      <c r="J12" s="60">
        <f>BaseNPV!J33</f>
        <v>-2382013.3800232406</v>
      </c>
      <c r="K12" s="60">
        <f>BaseNPV!K33</f>
        <v>-2342516.7216547825</v>
      </c>
      <c r="L12" s="60">
        <f>BaseNPV!L33</f>
        <v>-1656407.2735065429</v>
      </c>
      <c r="M12" s="60">
        <f>BaseNPV!M33</f>
        <v>-77775469.477525413</v>
      </c>
      <c r="N12" s="60">
        <f>BaseNPV!N33</f>
        <v>-103346902.36894399</v>
      </c>
      <c r="O12" s="60">
        <f>BaseNPV!O33</f>
        <v>-699327.93763858022</v>
      </c>
      <c r="P12" s="60">
        <f>BaseNPV!P33</f>
        <v>0</v>
      </c>
      <c r="Q12" s="60"/>
    </row>
    <row r="13" spans="1:22" x14ac:dyDescent="0.25">
      <c r="A13" s="17"/>
      <c r="B13" s="52"/>
    </row>
    <row r="14" spans="1:22" x14ac:dyDescent="0.25">
      <c r="A14" s="9" t="s">
        <v>41</v>
      </c>
    </row>
    <row r="15" spans="1:22" x14ac:dyDescent="0.25">
      <c r="A15" t="s">
        <v>99</v>
      </c>
      <c r="B15" s="87">
        <v>365</v>
      </c>
      <c r="C15" s="7">
        <f>B15</f>
        <v>365</v>
      </c>
      <c r="D15" s="7">
        <f t="shared" ref="D15:J16" si="0">C15</f>
        <v>365</v>
      </c>
      <c r="E15" s="7">
        <f t="shared" si="0"/>
        <v>365</v>
      </c>
      <c r="F15" s="7">
        <f t="shared" si="0"/>
        <v>365</v>
      </c>
      <c r="G15" s="7">
        <f t="shared" si="0"/>
        <v>365</v>
      </c>
      <c r="H15" s="7">
        <f t="shared" si="0"/>
        <v>365</v>
      </c>
      <c r="I15" s="7">
        <f t="shared" si="0"/>
        <v>365</v>
      </c>
      <c r="J15" s="7">
        <f t="shared" si="0"/>
        <v>365</v>
      </c>
      <c r="K15" s="7">
        <f>J15</f>
        <v>365</v>
      </c>
      <c r="L15" s="7">
        <f>K15</f>
        <v>365</v>
      </c>
      <c r="M15" s="298">
        <f>AlgaeCult!B18</f>
        <v>328.5</v>
      </c>
      <c r="N15" s="298"/>
      <c r="O15" s="7">
        <f>M15</f>
        <v>328.5</v>
      </c>
      <c r="P15" s="7">
        <f>K15</f>
        <v>365</v>
      </c>
      <c r="Q15" s="7">
        <f t="shared" ref="Q15:V15" si="1">P15</f>
        <v>365</v>
      </c>
      <c r="R15" s="7">
        <f t="shared" si="1"/>
        <v>365</v>
      </c>
      <c r="S15" s="7">
        <f t="shared" si="1"/>
        <v>365</v>
      </c>
      <c r="T15" s="7">
        <f t="shared" si="1"/>
        <v>365</v>
      </c>
      <c r="U15" s="7">
        <f t="shared" si="1"/>
        <v>365</v>
      </c>
      <c r="V15" s="7">
        <f t="shared" si="1"/>
        <v>365</v>
      </c>
    </row>
    <row r="16" spans="1:22" x14ac:dyDescent="0.25">
      <c r="A16" t="s">
        <v>100</v>
      </c>
      <c r="B16" s="87">
        <v>0.1</v>
      </c>
      <c r="C16" s="7">
        <f t="shared" ref="C16" si="2">B16</f>
        <v>0.1</v>
      </c>
      <c r="D16" s="7">
        <f t="shared" si="0"/>
        <v>0.1</v>
      </c>
      <c r="E16" s="7">
        <f t="shared" si="0"/>
        <v>0.1</v>
      </c>
      <c r="F16" s="7">
        <f t="shared" si="0"/>
        <v>0.1</v>
      </c>
      <c r="G16" s="7">
        <f t="shared" si="0"/>
        <v>0.1</v>
      </c>
      <c r="H16" s="7">
        <f t="shared" si="0"/>
        <v>0.1</v>
      </c>
      <c r="I16" s="7">
        <f t="shared" si="0"/>
        <v>0.1</v>
      </c>
      <c r="J16" s="7">
        <f t="shared" si="0"/>
        <v>0.1</v>
      </c>
      <c r="K16" s="7">
        <f t="shared" ref="K16" si="3">J16</f>
        <v>0.1</v>
      </c>
      <c r="L16" s="7">
        <f t="shared" ref="L16" si="4">K16</f>
        <v>0.1</v>
      </c>
      <c r="M16" s="7">
        <f t="shared" ref="M16" si="5">L16</f>
        <v>0.1</v>
      </c>
      <c r="N16" s="7">
        <f t="shared" ref="N16" si="6">M16</f>
        <v>0.1</v>
      </c>
      <c r="O16" s="7">
        <f t="shared" ref="O16" si="7">N16</f>
        <v>0.1</v>
      </c>
      <c r="P16" s="7">
        <f t="shared" ref="K16:V27" si="8">O16</f>
        <v>0.1</v>
      </c>
      <c r="Q16" s="7">
        <f t="shared" si="8"/>
        <v>0.1</v>
      </c>
      <c r="R16" s="7">
        <f t="shared" si="8"/>
        <v>0.1</v>
      </c>
      <c r="S16" s="7">
        <f t="shared" si="8"/>
        <v>0.1</v>
      </c>
      <c r="T16" s="7">
        <f t="shared" si="8"/>
        <v>0.1</v>
      </c>
      <c r="U16" s="7">
        <f t="shared" si="8"/>
        <v>0.1</v>
      </c>
      <c r="V16" s="7">
        <f t="shared" si="8"/>
        <v>0.1</v>
      </c>
    </row>
    <row r="17" spans="1:22" x14ac:dyDescent="0.25">
      <c r="A17" t="s">
        <v>101</v>
      </c>
      <c r="B17" s="87">
        <v>0.21</v>
      </c>
      <c r="C17" s="7">
        <f t="shared" ref="C17:J17" si="9">B17</f>
        <v>0.21</v>
      </c>
      <c r="D17" s="7">
        <f t="shared" si="9"/>
        <v>0.21</v>
      </c>
      <c r="E17" s="7">
        <f t="shared" si="9"/>
        <v>0.21</v>
      </c>
      <c r="F17" s="7">
        <f t="shared" si="9"/>
        <v>0.21</v>
      </c>
      <c r="G17" s="7">
        <f t="shared" si="9"/>
        <v>0.21</v>
      </c>
      <c r="H17" s="7">
        <f t="shared" si="9"/>
        <v>0.21</v>
      </c>
      <c r="I17" s="7">
        <f t="shared" si="9"/>
        <v>0.21</v>
      </c>
      <c r="J17" s="7">
        <f t="shared" si="9"/>
        <v>0.21</v>
      </c>
      <c r="K17" s="7">
        <f t="shared" si="8"/>
        <v>0.21</v>
      </c>
      <c r="L17" s="7">
        <f t="shared" ref="L17:L27" si="10">K17</f>
        <v>0.21</v>
      </c>
      <c r="M17" s="7">
        <f>K17</f>
        <v>0.21</v>
      </c>
      <c r="N17" s="7">
        <f t="shared" ref="N17:N27" si="11">L17</f>
        <v>0.21</v>
      </c>
      <c r="O17" s="7">
        <f>M17</f>
        <v>0.21</v>
      </c>
      <c r="P17" s="7">
        <f t="shared" si="8"/>
        <v>0.21</v>
      </c>
      <c r="Q17" s="7">
        <f t="shared" si="8"/>
        <v>0.21</v>
      </c>
      <c r="R17" s="7">
        <f t="shared" si="8"/>
        <v>0.21</v>
      </c>
      <c r="S17" s="7">
        <f t="shared" si="8"/>
        <v>0.21</v>
      </c>
      <c r="T17" s="7">
        <f t="shared" si="8"/>
        <v>0.21</v>
      </c>
      <c r="U17" s="7">
        <f t="shared" si="8"/>
        <v>0.21</v>
      </c>
      <c r="V17" s="7">
        <f t="shared" si="8"/>
        <v>0.21</v>
      </c>
    </row>
    <row r="18" spans="1:22" x14ac:dyDescent="0.25">
      <c r="A18" t="s">
        <v>102</v>
      </c>
      <c r="B18" s="87">
        <v>6.0999999999999999E-2</v>
      </c>
      <c r="C18" s="7">
        <f t="shared" ref="C18:J18" si="12">B18</f>
        <v>6.0999999999999999E-2</v>
      </c>
      <c r="D18" s="7">
        <f t="shared" si="12"/>
        <v>6.0999999999999999E-2</v>
      </c>
      <c r="E18" s="7">
        <f t="shared" si="12"/>
        <v>6.0999999999999999E-2</v>
      </c>
      <c r="F18" s="7">
        <f t="shared" si="12"/>
        <v>6.0999999999999999E-2</v>
      </c>
      <c r="G18" s="7">
        <f t="shared" si="12"/>
        <v>6.0999999999999999E-2</v>
      </c>
      <c r="H18" s="7">
        <f t="shared" si="12"/>
        <v>6.0999999999999999E-2</v>
      </c>
      <c r="I18" s="7">
        <f t="shared" si="12"/>
        <v>6.0999999999999999E-2</v>
      </c>
      <c r="J18" s="7">
        <f t="shared" si="12"/>
        <v>6.0999999999999999E-2</v>
      </c>
      <c r="K18" s="7">
        <f t="shared" ref="K18" si="13">J18</f>
        <v>6.0999999999999999E-2</v>
      </c>
      <c r="L18" s="7">
        <f t="shared" si="10"/>
        <v>6.0999999999999999E-2</v>
      </c>
      <c r="M18" s="7">
        <f t="shared" ref="M18" si="14">K18</f>
        <v>6.0999999999999999E-2</v>
      </c>
      <c r="N18" s="7">
        <f t="shared" si="11"/>
        <v>6.0999999999999999E-2</v>
      </c>
      <c r="O18" s="7">
        <f t="shared" ref="O18" si="15">M18</f>
        <v>6.0999999999999999E-2</v>
      </c>
      <c r="P18" s="7">
        <f t="shared" ref="P18" si="16">O18</f>
        <v>6.0999999999999999E-2</v>
      </c>
      <c r="Q18" s="7">
        <f t="shared" ref="Q18" si="17">P18</f>
        <v>6.0999999999999999E-2</v>
      </c>
      <c r="R18" s="7">
        <f t="shared" ref="R18" si="18">Q18</f>
        <v>6.0999999999999999E-2</v>
      </c>
      <c r="S18" s="7">
        <f t="shared" ref="S18" si="19">R18</f>
        <v>6.0999999999999999E-2</v>
      </c>
      <c r="T18" s="7">
        <f t="shared" ref="T18" si="20">S18</f>
        <v>6.0999999999999999E-2</v>
      </c>
      <c r="U18" s="7">
        <f t="shared" ref="U18" si="21">T18</f>
        <v>6.0999999999999999E-2</v>
      </c>
      <c r="V18" s="7">
        <f t="shared" ref="V18" si="22">U18</f>
        <v>6.0999999999999999E-2</v>
      </c>
    </row>
    <row r="19" spans="1:22" x14ac:dyDescent="0.25">
      <c r="A19" t="s">
        <v>103</v>
      </c>
      <c r="B19" s="87">
        <v>0.4</v>
      </c>
      <c r="C19" s="7">
        <f t="shared" ref="C19:J19" si="23">B19</f>
        <v>0.4</v>
      </c>
      <c r="D19" s="7">
        <f t="shared" si="23"/>
        <v>0.4</v>
      </c>
      <c r="E19" s="7">
        <f t="shared" si="23"/>
        <v>0.4</v>
      </c>
      <c r="F19" s="7">
        <f t="shared" si="23"/>
        <v>0.4</v>
      </c>
      <c r="G19" s="7">
        <f t="shared" si="23"/>
        <v>0.4</v>
      </c>
      <c r="H19" s="7">
        <f t="shared" si="23"/>
        <v>0.4</v>
      </c>
      <c r="I19" s="7">
        <f t="shared" si="23"/>
        <v>0.4</v>
      </c>
      <c r="J19" s="7">
        <f t="shared" si="23"/>
        <v>0.4</v>
      </c>
      <c r="K19" s="7">
        <f t="shared" si="8"/>
        <v>0.4</v>
      </c>
      <c r="L19" s="7">
        <f t="shared" si="10"/>
        <v>0.4</v>
      </c>
      <c r="M19" s="7">
        <f>K19</f>
        <v>0.4</v>
      </c>
      <c r="N19" s="7">
        <f t="shared" si="11"/>
        <v>0.4</v>
      </c>
      <c r="O19" s="7">
        <f>M19</f>
        <v>0.4</v>
      </c>
      <c r="P19" s="7">
        <f t="shared" si="8"/>
        <v>0.4</v>
      </c>
      <c r="Q19" s="7">
        <f t="shared" si="8"/>
        <v>0.4</v>
      </c>
      <c r="R19" s="7">
        <f t="shared" si="8"/>
        <v>0.4</v>
      </c>
      <c r="S19" s="7">
        <f t="shared" si="8"/>
        <v>0.4</v>
      </c>
      <c r="T19" s="7">
        <f t="shared" si="8"/>
        <v>0.4</v>
      </c>
      <c r="U19" s="7">
        <f t="shared" si="8"/>
        <v>0.4</v>
      </c>
      <c r="V19" s="7">
        <f t="shared" si="8"/>
        <v>0.4</v>
      </c>
    </row>
    <row r="20" spans="1:22" x14ac:dyDescent="0.25">
      <c r="A20" t="s">
        <v>104</v>
      </c>
      <c r="B20" s="87">
        <v>0.08</v>
      </c>
      <c r="C20" s="7">
        <f t="shared" ref="C20:J20" si="24">B20</f>
        <v>0.08</v>
      </c>
      <c r="D20" s="7">
        <f t="shared" si="24"/>
        <v>0.08</v>
      </c>
      <c r="E20" s="7">
        <f t="shared" si="24"/>
        <v>0.08</v>
      </c>
      <c r="F20" s="7">
        <f t="shared" si="24"/>
        <v>0.08</v>
      </c>
      <c r="G20" s="7">
        <f t="shared" si="24"/>
        <v>0.08</v>
      </c>
      <c r="H20" s="7">
        <f t="shared" si="24"/>
        <v>0.08</v>
      </c>
      <c r="I20" s="7">
        <f t="shared" si="24"/>
        <v>0.08</v>
      </c>
      <c r="J20" s="7">
        <f t="shared" si="24"/>
        <v>0.08</v>
      </c>
      <c r="K20" s="7">
        <f t="shared" si="8"/>
        <v>0.08</v>
      </c>
      <c r="L20" s="7">
        <f t="shared" si="10"/>
        <v>0.08</v>
      </c>
      <c r="M20" s="7">
        <f>K20</f>
        <v>0.08</v>
      </c>
      <c r="N20" s="7">
        <f t="shared" si="11"/>
        <v>0.08</v>
      </c>
      <c r="O20" s="7">
        <f>M20</f>
        <v>0.08</v>
      </c>
      <c r="P20" s="7">
        <f t="shared" si="8"/>
        <v>0.08</v>
      </c>
      <c r="Q20" s="7">
        <f t="shared" si="8"/>
        <v>0.08</v>
      </c>
      <c r="R20" s="7">
        <f t="shared" si="8"/>
        <v>0.08</v>
      </c>
      <c r="S20" s="7">
        <f t="shared" si="8"/>
        <v>0.08</v>
      </c>
      <c r="T20" s="7">
        <f t="shared" si="8"/>
        <v>0.08</v>
      </c>
      <c r="U20" s="7">
        <f t="shared" si="8"/>
        <v>0.08</v>
      </c>
      <c r="V20" s="7">
        <f t="shared" si="8"/>
        <v>0.08</v>
      </c>
    </row>
    <row r="21" spans="1:22" x14ac:dyDescent="0.25">
      <c r="A21" t="s">
        <v>105</v>
      </c>
      <c r="B21" s="87">
        <v>10</v>
      </c>
      <c r="C21" s="7">
        <f t="shared" ref="C21:J21" si="25">B21</f>
        <v>10</v>
      </c>
      <c r="D21" s="7">
        <f t="shared" si="25"/>
        <v>10</v>
      </c>
      <c r="E21" s="7">
        <f t="shared" si="25"/>
        <v>10</v>
      </c>
      <c r="F21" s="7">
        <f t="shared" si="25"/>
        <v>10</v>
      </c>
      <c r="G21" s="7">
        <f t="shared" si="25"/>
        <v>10</v>
      </c>
      <c r="H21" s="7">
        <f t="shared" si="25"/>
        <v>10</v>
      </c>
      <c r="I21" s="7">
        <f t="shared" si="25"/>
        <v>10</v>
      </c>
      <c r="J21" s="7">
        <f t="shared" si="25"/>
        <v>10</v>
      </c>
      <c r="K21" s="7">
        <f t="shared" si="8"/>
        <v>10</v>
      </c>
      <c r="L21" s="7">
        <f t="shared" si="10"/>
        <v>10</v>
      </c>
      <c r="M21" s="7">
        <f>K21</f>
        <v>10</v>
      </c>
      <c r="N21" s="7">
        <f t="shared" si="11"/>
        <v>10</v>
      </c>
      <c r="O21" s="7">
        <f>M21</f>
        <v>10</v>
      </c>
      <c r="P21" s="7">
        <f t="shared" si="8"/>
        <v>10</v>
      </c>
      <c r="Q21" s="7">
        <f t="shared" si="8"/>
        <v>10</v>
      </c>
      <c r="R21" s="7">
        <f t="shared" si="8"/>
        <v>10</v>
      </c>
      <c r="S21" s="7">
        <f t="shared" si="8"/>
        <v>10</v>
      </c>
      <c r="T21" s="7">
        <f t="shared" si="8"/>
        <v>10</v>
      </c>
      <c r="U21" s="7">
        <f t="shared" si="8"/>
        <v>10</v>
      </c>
      <c r="V21" s="7">
        <f t="shared" si="8"/>
        <v>10</v>
      </c>
    </row>
    <row r="22" spans="1:22" x14ac:dyDescent="0.25">
      <c r="A22" t="s">
        <v>106</v>
      </c>
      <c r="B22" s="87">
        <v>0.03</v>
      </c>
      <c r="C22" s="7">
        <f t="shared" ref="C22:J22" si="26">B22</f>
        <v>0.03</v>
      </c>
      <c r="D22" s="7">
        <f t="shared" si="26"/>
        <v>0.03</v>
      </c>
      <c r="E22" s="7">
        <f t="shared" si="26"/>
        <v>0.03</v>
      </c>
      <c r="F22" s="7">
        <f t="shared" si="26"/>
        <v>0.03</v>
      </c>
      <c r="G22" s="7">
        <f t="shared" si="26"/>
        <v>0.03</v>
      </c>
      <c r="H22" s="7">
        <f t="shared" si="26"/>
        <v>0.03</v>
      </c>
      <c r="I22" s="7">
        <f t="shared" si="26"/>
        <v>0.03</v>
      </c>
      <c r="J22" s="7">
        <f t="shared" si="26"/>
        <v>0.03</v>
      </c>
      <c r="K22" s="7">
        <f t="shared" si="8"/>
        <v>0.03</v>
      </c>
      <c r="L22" s="7">
        <f t="shared" si="10"/>
        <v>0.03</v>
      </c>
      <c r="M22" s="87">
        <v>0.01</v>
      </c>
      <c r="N22" s="7">
        <f>$L22</f>
        <v>0.03</v>
      </c>
      <c r="O22" s="7">
        <f>N22</f>
        <v>0.03</v>
      </c>
      <c r="P22" s="7">
        <f>K22</f>
        <v>0.03</v>
      </c>
      <c r="Q22" s="7">
        <f t="shared" si="8"/>
        <v>0.03</v>
      </c>
      <c r="R22" s="7">
        <f t="shared" si="8"/>
        <v>0.03</v>
      </c>
      <c r="S22" s="7">
        <f t="shared" si="8"/>
        <v>0.03</v>
      </c>
      <c r="T22" s="7">
        <f t="shared" si="8"/>
        <v>0.03</v>
      </c>
      <c r="U22" s="7">
        <f t="shared" si="8"/>
        <v>0.03</v>
      </c>
      <c r="V22" s="7">
        <f t="shared" si="8"/>
        <v>0.03</v>
      </c>
    </row>
    <row r="23" spans="1:22" x14ac:dyDescent="0.25">
      <c r="A23" t="s">
        <v>107</v>
      </c>
      <c r="B23" s="87">
        <v>0.01</v>
      </c>
      <c r="C23" s="7">
        <f t="shared" ref="C23:J23" si="27">B23</f>
        <v>0.01</v>
      </c>
      <c r="D23" s="7">
        <f t="shared" si="27"/>
        <v>0.01</v>
      </c>
      <c r="E23" s="7">
        <f t="shared" si="27"/>
        <v>0.01</v>
      </c>
      <c r="F23" s="7">
        <f t="shared" si="27"/>
        <v>0.01</v>
      </c>
      <c r="G23" s="7">
        <f t="shared" si="27"/>
        <v>0.01</v>
      </c>
      <c r="H23" s="7">
        <f t="shared" si="27"/>
        <v>0.01</v>
      </c>
      <c r="I23" s="7">
        <f t="shared" si="27"/>
        <v>0.01</v>
      </c>
      <c r="J23" s="7">
        <f t="shared" si="27"/>
        <v>0.01</v>
      </c>
      <c r="K23" s="7">
        <f t="shared" si="8"/>
        <v>0.01</v>
      </c>
      <c r="L23" s="7">
        <f t="shared" si="10"/>
        <v>0.01</v>
      </c>
      <c r="M23" s="7">
        <f>K23</f>
        <v>0.01</v>
      </c>
      <c r="N23" s="7">
        <f t="shared" si="11"/>
        <v>0.01</v>
      </c>
      <c r="O23" s="7">
        <f>M23</f>
        <v>0.01</v>
      </c>
      <c r="P23" s="7">
        <f t="shared" si="8"/>
        <v>0.01</v>
      </c>
      <c r="Q23" s="7">
        <f t="shared" si="8"/>
        <v>0.01</v>
      </c>
      <c r="R23" s="7">
        <f t="shared" si="8"/>
        <v>0.01</v>
      </c>
      <c r="S23" s="7">
        <f t="shared" si="8"/>
        <v>0.01</v>
      </c>
      <c r="T23" s="7">
        <f t="shared" si="8"/>
        <v>0.01</v>
      </c>
      <c r="U23" s="7">
        <f t="shared" si="8"/>
        <v>0.01</v>
      </c>
      <c r="V23" s="7">
        <f t="shared" si="8"/>
        <v>0.01</v>
      </c>
    </row>
    <row r="24" spans="1:22" x14ac:dyDescent="0.25">
      <c r="A24" t="s">
        <v>108</v>
      </c>
      <c r="B24" s="87">
        <v>0.9</v>
      </c>
      <c r="C24" s="7">
        <f t="shared" ref="C24:J24" si="28">B24</f>
        <v>0.9</v>
      </c>
      <c r="D24" s="7">
        <f t="shared" si="28"/>
        <v>0.9</v>
      </c>
      <c r="E24" s="7">
        <f t="shared" si="28"/>
        <v>0.9</v>
      </c>
      <c r="F24" s="7">
        <f t="shared" si="28"/>
        <v>0.9</v>
      </c>
      <c r="G24" s="7">
        <f t="shared" si="28"/>
        <v>0.9</v>
      </c>
      <c r="H24" s="7">
        <f t="shared" si="28"/>
        <v>0.9</v>
      </c>
      <c r="I24" s="7">
        <f t="shared" si="28"/>
        <v>0.9</v>
      </c>
      <c r="J24" s="7">
        <f t="shared" si="28"/>
        <v>0.9</v>
      </c>
      <c r="K24" s="7">
        <f t="shared" si="8"/>
        <v>0.9</v>
      </c>
      <c r="L24" s="7">
        <f t="shared" si="10"/>
        <v>0.9</v>
      </c>
      <c r="M24" s="7">
        <f>K24</f>
        <v>0.9</v>
      </c>
      <c r="N24" s="7">
        <f t="shared" si="11"/>
        <v>0.9</v>
      </c>
      <c r="O24" s="7">
        <f>M24</f>
        <v>0.9</v>
      </c>
      <c r="P24" s="7">
        <f t="shared" si="8"/>
        <v>0.9</v>
      </c>
      <c r="Q24" s="7">
        <f t="shared" si="8"/>
        <v>0.9</v>
      </c>
      <c r="R24" s="7">
        <f t="shared" si="8"/>
        <v>0.9</v>
      </c>
      <c r="S24" s="7">
        <f t="shared" si="8"/>
        <v>0.9</v>
      </c>
      <c r="T24" s="7">
        <f t="shared" si="8"/>
        <v>0.9</v>
      </c>
      <c r="U24" s="7">
        <f t="shared" si="8"/>
        <v>0.9</v>
      </c>
      <c r="V24" s="7">
        <f t="shared" si="8"/>
        <v>0.9</v>
      </c>
    </row>
    <row r="25" spans="1:22" x14ac:dyDescent="0.25">
      <c r="A25" t="s">
        <v>109</v>
      </c>
      <c r="B25" s="52">
        <v>0</v>
      </c>
      <c r="C25" s="7">
        <f t="shared" ref="C25:J25" si="29">B25</f>
        <v>0</v>
      </c>
      <c r="D25" s="7">
        <f t="shared" si="29"/>
        <v>0</v>
      </c>
      <c r="E25" s="7">
        <f t="shared" si="29"/>
        <v>0</v>
      </c>
      <c r="F25" s="7">
        <f t="shared" si="29"/>
        <v>0</v>
      </c>
      <c r="G25" s="7">
        <f t="shared" si="29"/>
        <v>0</v>
      </c>
      <c r="H25" s="7">
        <f t="shared" si="29"/>
        <v>0</v>
      </c>
      <c r="I25" s="7">
        <f t="shared" si="29"/>
        <v>0</v>
      </c>
      <c r="J25" s="7">
        <f t="shared" si="29"/>
        <v>0</v>
      </c>
      <c r="K25" s="7">
        <f t="shared" si="8"/>
        <v>0</v>
      </c>
      <c r="L25" s="7">
        <f t="shared" si="10"/>
        <v>0</v>
      </c>
      <c r="M25" s="52">
        <v>567379</v>
      </c>
      <c r="N25" s="7">
        <f t="shared" si="11"/>
        <v>0</v>
      </c>
      <c r="O25" s="7">
        <f>L25</f>
        <v>0</v>
      </c>
      <c r="P25" s="7">
        <f>K25</f>
        <v>0</v>
      </c>
      <c r="Q25" s="7">
        <f t="shared" si="8"/>
        <v>0</v>
      </c>
      <c r="R25" s="7">
        <f t="shared" si="8"/>
        <v>0</v>
      </c>
      <c r="S25" s="7">
        <f t="shared" si="8"/>
        <v>0</v>
      </c>
      <c r="T25" s="7">
        <f t="shared" si="8"/>
        <v>0</v>
      </c>
      <c r="U25" s="7">
        <f t="shared" si="8"/>
        <v>0</v>
      </c>
      <c r="V25" s="7">
        <f t="shared" si="8"/>
        <v>0</v>
      </c>
    </row>
    <row r="26" spans="1:22" x14ac:dyDescent="0.25">
      <c r="A26" t="s">
        <v>110</v>
      </c>
      <c r="B26" s="219">
        <f>3.785*0.77</f>
        <v>2.91445</v>
      </c>
      <c r="C26" s="220">
        <f t="shared" ref="C26:J26" si="30">B26</f>
        <v>2.91445</v>
      </c>
      <c r="D26" s="220">
        <f t="shared" si="30"/>
        <v>2.91445</v>
      </c>
      <c r="E26" s="220">
        <f t="shared" si="30"/>
        <v>2.91445</v>
      </c>
      <c r="F26" s="220">
        <f t="shared" si="30"/>
        <v>2.91445</v>
      </c>
      <c r="G26" s="220">
        <f t="shared" si="30"/>
        <v>2.91445</v>
      </c>
      <c r="H26" s="220">
        <f t="shared" si="30"/>
        <v>2.91445</v>
      </c>
      <c r="I26" s="220">
        <f t="shared" si="30"/>
        <v>2.91445</v>
      </c>
      <c r="J26" s="7">
        <f t="shared" si="30"/>
        <v>2.91445</v>
      </c>
      <c r="K26" s="220">
        <f t="shared" si="8"/>
        <v>2.91445</v>
      </c>
      <c r="L26" s="220">
        <f t="shared" si="10"/>
        <v>2.91445</v>
      </c>
      <c r="M26" s="220">
        <f t="shared" ref="M26" si="31">K26</f>
        <v>2.91445</v>
      </c>
      <c r="N26" s="7">
        <f t="shared" si="11"/>
        <v>2.91445</v>
      </c>
      <c r="O26" s="220">
        <f>M26</f>
        <v>2.91445</v>
      </c>
      <c r="P26" s="220">
        <f t="shared" ref="P26" si="32">O26</f>
        <v>2.91445</v>
      </c>
      <c r="Q26" s="220">
        <f t="shared" si="8"/>
        <v>2.91445</v>
      </c>
      <c r="R26" s="220">
        <f t="shared" si="8"/>
        <v>2.91445</v>
      </c>
      <c r="S26" s="220">
        <f t="shared" si="8"/>
        <v>2.91445</v>
      </c>
      <c r="T26" s="220">
        <f t="shared" si="8"/>
        <v>2.91445</v>
      </c>
      <c r="U26" s="220">
        <f t="shared" si="8"/>
        <v>2.91445</v>
      </c>
      <c r="V26" s="220">
        <f t="shared" si="8"/>
        <v>2.91445</v>
      </c>
    </row>
    <row r="27" spans="1:22" x14ac:dyDescent="0.25">
      <c r="A27" t="s">
        <v>111</v>
      </c>
      <c r="B27" s="219">
        <f>B26*LCI!E97</f>
        <v>132.60747499999999</v>
      </c>
      <c r="C27" s="220">
        <f t="shared" ref="C27:J27" si="33">B27</f>
        <v>132.60747499999999</v>
      </c>
      <c r="D27" s="220">
        <f t="shared" si="33"/>
        <v>132.60747499999999</v>
      </c>
      <c r="E27" s="220">
        <f t="shared" si="33"/>
        <v>132.60747499999999</v>
      </c>
      <c r="F27" s="220">
        <f t="shared" si="33"/>
        <v>132.60747499999999</v>
      </c>
      <c r="G27" s="220">
        <f t="shared" si="33"/>
        <v>132.60747499999999</v>
      </c>
      <c r="H27" s="220">
        <f t="shared" si="33"/>
        <v>132.60747499999999</v>
      </c>
      <c r="I27" s="220">
        <f t="shared" si="33"/>
        <v>132.60747499999999</v>
      </c>
      <c r="J27" s="7">
        <f t="shared" si="33"/>
        <v>132.60747499999999</v>
      </c>
      <c r="K27" s="220">
        <f t="shared" si="8"/>
        <v>132.60747499999999</v>
      </c>
      <c r="L27" s="220">
        <f t="shared" si="10"/>
        <v>132.60747499999999</v>
      </c>
      <c r="M27" s="220">
        <f t="shared" ref="M27" si="34">K27</f>
        <v>132.60747499999999</v>
      </c>
      <c r="N27" s="7">
        <f t="shared" si="11"/>
        <v>132.60747499999999</v>
      </c>
      <c r="O27" s="220">
        <f>M27</f>
        <v>132.60747499999999</v>
      </c>
      <c r="P27" s="220">
        <f t="shared" ref="P27" si="35">O27</f>
        <v>132.60747499999999</v>
      </c>
      <c r="Q27" s="220">
        <f t="shared" si="8"/>
        <v>132.60747499999999</v>
      </c>
      <c r="R27" s="220">
        <f t="shared" si="8"/>
        <v>132.60747499999999</v>
      </c>
      <c r="S27" s="220">
        <f t="shared" si="8"/>
        <v>132.60747499999999</v>
      </c>
      <c r="T27" s="220">
        <f t="shared" si="8"/>
        <v>132.60747499999999</v>
      </c>
      <c r="U27" s="220">
        <f t="shared" si="8"/>
        <v>132.60747499999999</v>
      </c>
      <c r="V27" s="220">
        <f t="shared" si="8"/>
        <v>132.60747499999999</v>
      </c>
    </row>
    <row r="28" spans="1:22" x14ac:dyDescent="0.25">
      <c r="A28" t="s">
        <v>112</v>
      </c>
      <c r="B28" s="132">
        <f>B4</f>
        <v>1654900</v>
      </c>
      <c r="C28" s="132">
        <f t="shared" ref="C28:V28" si="36">C4</f>
        <v>1654900</v>
      </c>
      <c r="D28" s="132">
        <f t="shared" si="36"/>
        <v>1654900</v>
      </c>
      <c r="E28" s="132">
        <f t="shared" si="36"/>
        <v>1654900</v>
      </c>
      <c r="F28" s="132">
        <f t="shared" si="36"/>
        <v>1654900</v>
      </c>
      <c r="G28" s="132">
        <f t="shared" si="36"/>
        <v>0</v>
      </c>
      <c r="H28" s="132">
        <f t="shared" si="36"/>
        <v>0</v>
      </c>
      <c r="I28" s="132">
        <f t="shared" si="36"/>
        <v>0</v>
      </c>
      <c r="J28" s="132">
        <f t="shared" si="36"/>
        <v>1654900</v>
      </c>
      <c r="K28" s="132">
        <f t="shared" si="36"/>
        <v>1654900</v>
      </c>
      <c r="L28" s="132">
        <f t="shared" si="36"/>
        <v>1654900</v>
      </c>
      <c r="M28" s="132">
        <f t="shared" si="36"/>
        <v>345800.00000000006</v>
      </c>
      <c r="N28" s="132">
        <f t="shared" si="36"/>
        <v>345800.00000000006</v>
      </c>
      <c r="O28" s="132">
        <f t="shared" si="36"/>
        <v>0</v>
      </c>
      <c r="P28" s="132">
        <f t="shared" si="36"/>
        <v>0</v>
      </c>
      <c r="Q28" s="132">
        <f t="shared" si="36"/>
        <v>0</v>
      </c>
      <c r="R28" s="132">
        <f t="shared" si="36"/>
        <v>0</v>
      </c>
      <c r="S28" s="132">
        <f t="shared" si="36"/>
        <v>0</v>
      </c>
      <c r="T28" s="132">
        <f t="shared" si="36"/>
        <v>0</v>
      </c>
      <c r="U28" s="132">
        <f t="shared" si="36"/>
        <v>0</v>
      </c>
      <c r="V28" s="132">
        <f t="shared" si="36"/>
        <v>0</v>
      </c>
    </row>
    <row r="29" spans="1:22" x14ac:dyDescent="0.25">
      <c r="A29" t="s">
        <v>113</v>
      </c>
      <c r="B29" s="7" t="s">
        <v>114</v>
      </c>
    </row>
    <row r="30" spans="1:22" x14ac:dyDescent="0.25">
      <c r="A30">
        <v>0</v>
      </c>
      <c r="B30" s="87">
        <v>0</v>
      </c>
      <c r="C30" s="7">
        <f>B30</f>
        <v>0</v>
      </c>
      <c r="D30" s="7">
        <f t="shared" ref="D30:I30" si="37">C30</f>
        <v>0</v>
      </c>
      <c r="E30" s="7">
        <f t="shared" si="37"/>
        <v>0</v>
      </c>
      <c r="F30" s="7">
        <f t="shared" si="37"/>
        <v>0</v>
      </c>
      <c r="G30" s="7">
        <f t="shared" si="37"/>
        <v>0</v>
      </c>
      <c r="H30" s="7">
        <f t="shared" si="37"/>
        <v>0</v>
      </c>
      <c r="I30" s="7">
        <f t="shared" si="37"/>
        <v>0</v>
      </c>
      <c r="J30" s="7">
        <f t="shared" ref="J30:J38" si="38">E30</f>
        <v>0</v>
      </c>
      <c r="K30" s="7">
        <f t="shared" ref="K30:V38" si="39">J30</f>
        <v>0</v>
      </c>
      <c r="L30" s="7">
        <f t="shared" si="39"/>
        <v>0</v>
      </c>
      <c r="M30" s="7">
        <f t="shared" ref="M30:M38" si="40">K30</f>
        <v>0</v>
      </c>
      <c r="N30" s="7">
        <f t="shared" ref="N30:O38" si="41">L30</f>
        <v>0</v>
      </c>
      <c r="O30" s="7">
        <f t="shared" si="41"/>
        <v>0</v>
      </c>
      <c r="P30" s="7">
        <f t="shared" si="39"/>
        <v>0</v>
      </c>
      <c r="Q30" s="7">
        <f t="shared" si="39"/>
        <v>0</v>
      </c>
      <c r="R30" s="7">
        <f t="shared" si="39"/>
        <v>0</v>
      </c>
      <c r="S30" s="7">
        <f t="shared" si="39"/>
        <v>0</v>
      </c>
      <c r="T30" s="7">
        <f t="shared" si="39"/>
        <v>0</v>
      </c>
      <c r="U30" s="7">
        <f t="shared" si="39"/>
        <v>0</v>
      </c>
      <c r="V30" s="7">
        <f t="shared" si="39"/>
        <v>0</v>
      </c>
    </row>
    <row r="31" spans="1:22" x14ac:dyDescent="0.25">
      <c r="A31">
        <v>1</v>
      </c>
      <c r="B31" s="87">
        <v>0.14299999999999999</v>
      </c>
      <c r="C31" s="7">
        <f>B31</f>
        <v>0.14299999999999999</v>
      </c>
      <c r="D31" s="7">
        <f t="shared" ref="C31:V38" si="42">C31</f>
        <v>0.14299999999999999</v>
      </c>
      <c r="E31" s="7">
        <f t="shared" si="42"/>
        <v>0.14299999999999999</v>
      </c>
      <c r="F31" s="7">
        <f t="shared" si="42"/>
        <v>0.14299999999999999</v>
      </c>
      <c r="G31" s="7">
        <f t="shared" si="42"/>
        <v>0.14299999999999999</v>
      </c>
      <c r="H31" s="7">
        <f t="shared" si="42"/>
        <v>0.14299999999999999</v>
      </c>
      <c r="I31" s="7">
        <f t="shared" si="42"/>
        <v>0.14299999999999999</v>
      </c>
      <c r="J31" s="7">
        <f t="shared" si="38"/>
        <v>0.14299999999999999</v>
      </c>
      <c r="K31" s="7">
        <f t="shared" si="42"/>
        <v>0.14299999999999999</v>
      </c>
      <c r="L31" s="7">
        <f t="shared" si="39"/>
        <v>0.14299999999999999</v>
      </c>
      <c r="M31" s="7">
        <f t="shared" si="40"/>
        <v>0.14299999999999999</v>
      </c>
      <c r="N31" s="7">
        <f t="shared" si="41"/>
        <v>0.14299999999999999</v>
      </c>
      <c r="O31" s="7">
        <f t="shared" ref="O31:O38" si="43">M31</f>
        <v>0.14299999999999999</v>
      </c>
      <c r="P31" s="7">
        <f t="shared" si="42"/>
        <v>0.14299999999999999</v>
      </c>
      <c r="Q31" s="7">
        <f t="shared" si="42"/>
        <v>0.14299999999999999</v>
      </c>
      <c r="R31" s="7">
        <f t="shared" si="42"/>
        <v>0.14299999999999999</v>
      </c>
      <c r="S31" s="7">
        <f t="shared" si="42"/>
        <v>0.14299999999999999</v>
      </c>
      <c r="T31" s="7">
        <f t="shared" si="42"/>
        <v>0.14299999999999999</v>
      </c>
      <c r="U31" s="7">
        <f t="shared" si="42"/>
        <v>0.14299999999999999</v>
      </c>
      <c r="V31" s="7">
        <f t="shared" si="42"/>
        <v>0.14299999999999999</v>
      </c>
    </row>
    <row r="32" spans="1:22" x14ac:dyDescent="0.25">
      <c r="A32">
        <v>2</v>
      </c>
      <c r="B32" s="87">
        <v>0.245</v>
      </c>
      <c r="C32" s="7">
        <f t="shared" si="42"/>
        <v>0.245</v>
      </c>
      <c r="D32" s="7">
        <f t="shared" si="42"/>
        <v>0.245</v>
      </c>
      <c r="E32" s="7">
        <f t="shared" si="42"/>
        <v>0.245</v>
      </c>
      <c r="F32" s="7">
        <f t="shared" si="42"/>
        <v>0.245</v>
      </c>
      <c r="G32" s="7">
        <f t="shared" si="42"/>
        <v>0.245</v>
      </c>
      <c r="H32" s="7">
        <f t="shared" si="42"/>
        <v>0.245</v>
      </c>
      <c r="I32" s="7">
        <f t="shared" si="42"/>
        <v>0.245</v>
      </c>
      <c r="J32" s="7">
        <f t="shared" si="38"/>
        <v>0.245</v>
      </c>
      <c r="K32" s="7">
        <f t="shared" si="42"/>
        <v>0.245</v>
      </c>
      <c r="L32" s="7">
        <f t="shared" si="39"/>
        <v>0.245</v>
      </c>
      <c r="M32" s="7">
        <f t="shared" si="40"/>
        <v>0.245</v>
      </c>
      <c r="N32" s="7">
        <f t="shared" si="41"/>
        <v>0.245</v>
      </c>
      <c r="O32" s="7">
        <f t="shared" si="43"/>
        <v>0.245</v>
      </c>
      <c r="P32" s="7">
        <f t="shared" si="42"/>
        <v>0.245</v>
      </c>
      <c r="Q32" s="7">
        <f t="shared" si="42"/>
        <v>0.245</v>
      </c>
      <c r="R32" s="7">
        <f t="shared" si="42"/>
        <v>0.245</v>
      </c>
      <c r="S32" s="7">
        <f t="shared" si="42"/>
        <v>0.245</v>
      </c>
      <c r="T32" s="7">
        <f t="shared" si="42"/>
        <v>0.245</v>
      </c>
      <c r="U32" s="7">
        <f t="shared" si="42"/>
        <v>0.245</v>
      </c>
      <c r="V32" s="7">
        <f t="shared" si="42"/>
        <v>0.245</v>
      </c>
    </row>
    <row r="33" spans="1:22" x14ac:dyDescent="0.25">
      <c r="A33">
        <v>3</v>
      </c>
      <c r="B33" s="87">
        <v>0.17499999999999999</v>
      </c>
      <c r="C33" s="7">
        <f t="shared" si="42"/>
        <v>0.17499999999999999</v>
      </c>
      <c r="D33" s="7">
        <f t="shared" si="42"/>
        <v>0.17499999999999999</v>
      </c>
      <c r="E33" s="7">
        <f t="shared" si="42"/>
        <v>0.17499999999999999</v>
      </c>
      <c r="F33" s="7">
        <f t="shared" si="42"/>
        <v>0.17499999999999999</v>
      </c>
      <c r="G33" s="7">
        <f t="shared" si="42"/>
        <v>0.17499999999999999</v>
      </c>
      <c r="H33" s="7">
        <f t="shared" si="42"/>
        <v>0.17499999999999999</v>
      </c>
      <c r="I33" s="7">
        <f t="shared" si="42"/>
        <v>0.17499999999999999</v>
      </c>
      <c r="J33" s="7">
        <f t="shared" si="38"/>
        <v>0.17499999999999999</v>
      </c>
      <c r="K33" s="7">
        <f t="shared" si="42"/>
        <v>0.17499999999999999</v>
      </c>
      <c r="L33" s="7">
        <f t="shared" si="39"/>
        <v>0.17499999999999999</v>
      </c>
      <c r="M33" s="7">
        <f t="shared" si="40"/>
        <v>0.17499999999999999</v>
      </c>
      <c r="N33" s="7">
        <f t="shared" si="41"/>
        <v>0.17499999999999999</v>
      </c>
      <c r="O33" s="7">
        <f t="shared" si="43"/>
        <v>0.17499999999999999</v>
      </c>
      <c r="P33" s="7">
        <f t="shared" si="42"/>
        <v>0.17499999999999999</v>
      </c>
      <c r="Q33" s="7">
        <f t="shared" si="42"/>
        <v>0.17499999999999999</v>
      </c>
      <c r="R33" s="7">
        <f t="shared" si="42"/>
        <v>0.17499999999999999</v>
      </c>
      <c r="S33" s="7">
        <f t="shared" si="42"/>
        <v>0.17499999999999999</v>
      </c>
      <c r="T33" s="7">
        <f t="shared" si="42"/>
        <v>0.17499999999999999</v>
      </c>
      <c r="U33" s="7">
        <f t="shared" si="42"/>
        <v>0.17499999999999999</v>
      </c>
      <c r="V33" s="7">
        <f t="shared" si="42"/>
        <v>0.17499999999999999</v>
      </c>
    </row>
    <row r="34" spans="1:22" x14ac:dyDescent="0.25">
      <c r="A34">
        <v>4</v>
      </c>
      <c r="B34" s="87">
        <v>0.125</v>
      </c>
      <c r="C34" s="7">
        <f t="shared" si="42"/>
        <v>0.125</v>
      </c>
      <c r="D34" s="7">
        <f t="shared" si="42"/>
        <v>0.125</v>
      </c>
      <c r="E34" s="7">
        <f t="shared" si="42"/>
        <v>0.125</v>
      </c>
      <c r="F34" s="7">
        <f t="shared" si="42"/>
        <v>0.125</v>
      </c>
      <c r="G34" s="7">
        <f t="shared" si="42"/>
        <v>0.125</v>
      </c>
      <c r="H34" s="7">
        <f t="shared" si="42"/>
        <v>0.125</v>
      </c>
      <c r="I34" s="7">
        <f t="shared" si="42"/>
        <v>0.125</v>
      </c>
      <c r="J34" s="7">
        <f t="shared" si="38"/>
        <v>0.125</v>
      </c>
      <c r="K34" s="7">
        <f t="shared" si="42"/>
        <v>0.125</v>
      </c>
      <c r="L34" s="7">
        <f t="shared" si="39"/>
        <v>0.125</v>
      </c>
      <c r="M34" s="7">
        <f t="shared" si="40"/>
        <v>0.125</v>
      </c>
      <c r="N34" s="7">
        <f t="shared" si="41"/>
        <v>0.125</v>
      </c>
      <c r="O34" s="7">
        <f t="shared" si="43"/>
        <v>0.125</v>
      </c>
      <c r="P34" s="7">
        <f t="shared" si="42"/>
        <v>0.125</v>
      </c>
      <c r="Q34" s="7">
        <f t="shared" si="42"/>
        <v>0.125</v>
      </c>
      <c r="R34" s="7">
        <f t="shared" si="42"/>
        <v>0.125</v>
      </c>
      <c r="S34" s="7">
        <f t="shared" si="42"/>
        <v>0.125</v>
      </c>
      <c r="T34" s="7">
        <f t="shared" si="42"/>
        <v>0.125</v>
      </c>
      <c r="U34" s="7">
        <f t="shared" si="42"/>
        <v>0.125</v>
      </c>
      <c r="V34" s="7">
        <f t="shared" si="42"/>
        <v>0.125</v>
      </c>
    </row>
    <row r="35" spans="1:22" x14ac:dyDescent="0.25">
      <c r="A35">
        <v>5</v>
      </c>
      <c r="B35" s="87">
        <v>8.8999999999999996E-2</v>
      </c>
      <c r="C35" s="7">
        <f t="shared" si="42"/>
        <v>8.8999999999999996E-2</v>
      </c>
      <c r="D35" s="7">
        <f t="shared" si="42"/>
        <v>8.8999999999999996E-2</v>
      </c>
      <c r="E35" s="7">
        <f t="shared" si="42"/>
        <v>8.8999999999999996E-2</v>
      </c>
      <c r="F35" s="7">
        <f t="shared" si="42"/>
        <v>8.8999999999999996E-2</v>
      </c>
      <c r="G35" s="7">
        <f t="shared" si="42"/>
        <v>8.8999999999999996E-2</v>
      </c>
      <c r="H35" s="7">
        <f t="shared" si="42"/>
        <v>8.8999999999999996E-2</v>
      </c>
      <c r="I35" s="7">
        <f t="shared" si="42"/>
        <v>8.8999999999999996E-2</v>
      </c>
      <c r="J35" s="7">
        <f t="shared" si="38"/>
        <v>8.8999999999999996E-2</v>
      </c>
      <c r="K35" s="7">
        <f t="shared" si="42"/>
        <v>8.8999999999999996E-2</v>
      </c>
      <c r="L35" s="7">
        <f t="shared" si="39"/>
        <v>8.8999999999999996E-2</v>
      </c>
      <c r="M35" s="7">
        <f t="shared" si="40"/>
        <v>8.8999999999999996E-2</v>
      </c>
      <c r="N35" s="7">
        <f t="shared" si="41"/>
        <v>8.8999999999999996E-2</v>
      </c>
      <c r="O35" s="7">
        <f t="shared" si="43"/>
        <v>8.8999999999999996E-2</v>
      </c>
      <c r="P35" s="7">
        <f t="shared" si="42"/>
        <v>8.8999999999999996E-2</v>
      </c>
      <c r="Q35" s="7">
        <f t="shared" si="42"/>
        <v>8.8999999999999996E-2</v>
      </c>
      <c r="R35" s="7">
        <f t="shared" si="42"/>
        <v>8.8999999999999996E-2</v>
      </c>
      <c r="S35" s="7">
        <f t="shared" si="42"/>
        <v>8.8999999999999996E-2</v>
      </c>
      <c r="T35" s="7">
        <f t="shared" si="42"/>
        <v>8.8999999999999996E-2</v>
      </c>
      <c r="U35" s="7">
        <f t="shared" si="42"/>
        <v>8.8999999999999996E-2</v>
      </c>
      <c r="V35" s="7">
        <f t="shared" si="42"/>
        <v>8.8999999999999996E-2</v>
      </c>
    </row>
    <row r="36" spans="1:22" x14ac:dyDescent="0.25">
      <c r="A36">
        <v>6</v>
      </c>
      <c r="B36" s="87">
        <v>8.8999999999999996E-2</v>
      </c>
      <c r="C36" s="7">
        <f t="shared" si="42"/>
        <v>8.8999999999999996E-2</v>
      </c>
      <c r="D36" s="7">
        <f t="shared" si="42"/>
        <v>8.8999999999999996E-2</v>
      </c>
      <c r="E36" s="7">
        <f t="shared" si="42"/>
        <v>8.8999999999999996E-2</v>
      </c>
      <c r="F36" s="7">
        <f t="shared" si="42"/>
        <v>8.8999999999999996E-2</v>
      </c>
      <c r="G36" s="7">
        <f t="shared" si="42"/>
        <v>8.8999999999999996E-2</v>
      </c>
      <c r="H36" s="7">
        <f t="shared" si="42"/>
        <v>8.8999999999999996E-2</v>
      </c>
      <c r="I36" s="7">
        <f t="shared" si="42"/>
        <v>8.8999999999999996E-2</v>
      </c>
      <c r="J36" s="7">
        <f t="shared" si="38"/>
        <v>8.8999999999999996E-2</v>
      </c>
      <c r="K36" s="7">
        <f t="shared" si="42"/>
        <v>8.8999999999999996E-2</v>
      </c>
      <c r="L36" s="7">
        <f t="shared" si="39"/>
        <v>8.8999999999999996E-2</v>
      </c>
      <c r="M36" s="7">
        <f t="shared" si="40"/>
        <v>8.8999999999999996E-2</v>
      </c>
      <c r="N36" s="7">
        <f t="shared" si="41"/>
        <v>8.8999999999999996E-2</v>
      </c>
      <c r="O36" s="7">
        <f t="shared" si="43"/>
        <v>8.8999999999999996E-2</v>
      </c>
      <c r="P36" s="7">
        <f t="shared" si="42"/>
        <v>8.8999999999999996E-2</v>
      </c>
      <c r="Q36" s="7">
        <f t="shared" si="42"/>
        <v>8.8999999999999996E-2</v>
      </c>
      <c r="R36" s="7">
        <f t="shared" si="42"/>
        <v>8.8999999999999996E-2</v>
      </c>
      <c r="S36" s="7">
        <f t="shared" si="42"/>
        <v>8.8999999999999996E-2</v>
      </c>
      <c r="T36" s="7">
        <f t="shared" si="42"/>
        <v>8.8999999999999996E-2</v>
      </c>
      <c r="U36" s="7">
        <f t="shared" si="42"/>
        <v>8.8999999999999996E-2</v>
      </c>
      <c r="V36" s="7">
        <f t="shared" si="42"/>
        <v>8.8999999999999996E-2</v>
      </c>
    </row>
    <row r="37" spans="1:22" x14ac:dyDescent="0.25">
      <c r="A37">
        <v>7</v>
      </c>
      <c r="B37" s="87">
        <v>8.8999999999999996E-2</v>
      </c>
      <c r="C37" s="7">
        <f t="shared" si="42"/>
        <v>8.8999999999999996E-2</v>
      </c>
      <c r="D37" s="7">
        <f t="shared" si="42"/>
        <v>8.8999999999999996E-2</v>
      </c>
      <c r="E37" s="7">
        <f t="shared" si="42"/>
        <v>8.8999999999999996E-2</v>
      </c>
      <c r="F37" s="7">
        <f t="shared" si="42"/>
        <v>8.8999999999999996E-2</v>
      </c>
      <c r="G37" s="7">
        <f t="shared" si="42"/>
        <v>8.8999999999999996E-2</v>
      </c>
      <c r="H37" s="7">
        <f t="shared" si="42"/>
        <v>8.8999999999999996E-2</v>
      </c>
      <c r="I37" s="7">
        <f t="shared" si="42"/>
        <v>8.8999999999999996E-2</v>
      </c>
      <c r="J37" s="7">
        <f t="shared" si="38"/>
        <v>8.8999999999999996E-2</v>
      </c>
      <c r="K37" s="7">
        <f t="shared" si="42"/>
        <v>8.8999999999999996E-2</v>
      </c>
      <c r="L37" s="7">
        <f t="shared" si="39"/>
        <v>8.8999999999999996E-2</v>
      </c>
      <c r="M37" s="7">
        <f t="shared" si="40"/>
        <v>8.8999999999999996E-2</v>
      </c>
      <c r="N37" s="7">
        <f t="shared" si="41"/>
        <v>8.8999999999999996E-2</v>
      </c>
      <c r="O37" s="7">
        <f t="shared" si="43"/>
        <v>8.8999999999999996E-2</v>
      </c>
      <c r="P37" s="7">
        <f t="shared" si="42"/>
        <v>8.8999999999999996E-2</v>
      </c>
      <c r="Q37" s="7">
        <f t="shared" si="42"/>
        <v>8.8999999999999996E-2</v>
      </c>
      <c r="R37" s="7">
        <f t="shared" si="42"/>
        <v>8.8999999999999996E-2</v>
      </c>
      <c r="S37" s="7">
        <f t="shared" si="42"/>
        <v>8.8999999999999996E-2</v>
      </c>
      <c r="T37" s="7">
        <f t="shared" si="42"/>
        <v>8.8999999999999996E-2</v>
      </c>
      <c r="U37" s="7">
        <f t="shared" si="42"/>
        <v>8.8999999999999996E-2</v>
      </c>
      <c r="V37" s="7">
        <f t="shared" si="42"/>
        <v>8.8999999999999996E-2</v>
      </c>
    </row>
    <row r="38" spans="1:22" x14ac:dyDescent="0.25">
      <c r="A38">
        <v>8</v>
      </c>
      <c r="B38" s="87">
        <v>4.4999999999999998E-2</v>
      </c>
      <c r="C38" s="7">
        <f t="shared" si="42"/>
        <v>4.4999999999999998E-2</v>
      </c>
      <c r="D38" s="7">
        <f t="shared" si="42"/>
        <v>4.4999999999999998E-2</v>
      </c>
      <c r="E38" s="7">
        <f t="shared" si="42"/>
        <v>4.4999999999999998E-2</v>
      </c>
      <c r="F38" s="7">
        <f t="shared" si="42"/>
        <v>4.4999999999999998E-2</v>
      </c>
      <c r="G38" s="7">
        <f t="shared" si="42"/>
        <v>4.4999999999999998E-2</v>
      </c>
      <c r="H38" s="7">
        <f t="shared" si="42"/>
        <v>4.4999999999999998E-2</v>
      </c>
      <c r="I38" s="7">
        <f t="shared" si="42"/>
        <v>4.4999999999999998E-2</v>
      </c>
      <c r="J38" s="7">
        <f t="shared" si="38"/>
        <v>4.4999999999999998E-2</v>
      </c>
      <c r="K38" s="7">
        <f t="shared" si="42"/>
        <v>4.4999999999999998E-2</v>
      </c>
      <c r="L38" s="7">
        <f t="shared" si="39"/>
        <v>4.4999999999999998E-2</v>
      </c>
      <c r="M38" s="7">
        <f t="shared" si="40"/>
        <v>4.4999999999999998E-2</v>
      </c>
      <c r="N38" s="7">
        <f t="shared" si="41"/>
        <v>4.4999999999999998E-2</v>
      </c>
      <c r="O38" s="7">
        <f t="shared" si="43"/>
        <v>4.4999999999999998E-2</v>
      </c>
      <c r="P38" s="7">
        <f t="shared" si="42"/>
        <v>4.4999999999999998E-2</v>
      </c>
      <c r="Q38" s="7">
        <f t="shared" si="42"/>
        <v>4.4999999999999998E-2</v>
      </c>
      <c r="R38" s="7">
        <f t="shared" si="42"/>
        <v>4.4999999999999998E-2</v>
      </c>
      <c r="S38" s="7">
        <f t="shared" si="42"/>
        <v>4.4999999999999998E-2</v>
      </c>
      <c r="T38" s="7">
        <f t="shared" si="42"/>
        <v>4.4999999999999998E-2</v>
      </c>
      <c r="U38" s="7">
        <f t="shared" si="42"/>
        <v>4.4999999999999998E-2</v>
      </c>
      <c r="V38" s="7">
        <f t="shared" si="42"/>
        <v>4.4999999999999998E-2</v>
      </c>
    </row>
    <row r="40" spans="1:22" x14ac:dyDescent="0.25">
      <c r="A40" t="s">
        <v>115</v>
      </c>
      <c r="B40" s="12">
        <f>B24*B5</f>
        <v>750475.32009664038</v>
      </c>
      <c r="C40" s="12">
        <f>C24*C5</f>
        <v>728488.29652784113</v>
      </c>
      <c r="D40" s="12">
        <f>D24*D5</f>
        <v>819226.80045018008</v>
      </c>
      <c r="E40" s="12">
        <f>E24*E5</f>
        <v>537966</v>
      </c>
      <c r="F40" s="12">
        <f t="shared" ref="F40:O40" si="44">F24*F5</f>
        <v>537966</v>
      </c>
      <c r="G40" s="12">
        <f t="shared" si="44"/>
        <v>0</v>
      </c>
      <c r="H40" s="12">
        <f t="shared" si="44"/>
        <v>0</v>
      </c>
      <c r="I40" s="12">
        <f t="shared" si="44"/>
        <v>0</v>
      </c>
      <c r="J40" s="12">
        <f t="shared" si="44"/>
        <v>841101.54133291868</v>
      </c>
      <c r="K40" s="12">
        <f t="shared" si="44"/>
        <v>778153.89104927983</v>
      </c>
      <c r="L40" s="12">
        <f t="shared" si="44"/>
        <v>816016.98605850001</v>
      </c>
      <c r="M40" s="12">
        <f t="shared" si="44"/>
        <v>47455083.132127471</v>
      </c>
      <c r="N40" s="12">
        <f t="shared" si="44"/>
        <v>53465082.85341417</v>
      </c>
      <c r="O40" s="12">
        <f t="shared" si="44"/>
        <v>649598.53911750007</v>
      </c>
      <c r="P40" s="12">
        <f t="shared" ref="P40:V40" si="45">P24*P5</f>
        <v>0</v>
      </c>
      <c r="Q40" s="12">
        <f t="shared" si="45"/>
        <v>0</v>
      </c>
      <c r="R40" s="12">
        <f t="shared" si="45"/>
        <v>0</v>
      </c>
      <c r="S40" s="12">
        <f t="shared" si="45"/>
        <v>0</v>
      </c>
      <c r="T40" s="12">
        <f t="shared" si="45"/>
        <v>0</v>
      </c>
      <c r="U40" s="12">
        <f t="shared" si="45"/>
        <v>0</v>
      </c>
      <c r="V40" s="12">
        <f t="shared" si="45"/>
        <v>0</v>
      </c>
    </row>
    <row r="41" spans="1:22" x14ac:dyDescent="0.25">
      <c r="A41" t="s">
        <v>116</v>
      </c>
      <c r="B41" s="12">
        <f>SUM(B4:B5)*(1-B19)</f>
        <v>1493256.8800644267</v>
      </c>
      <c r="C41" s="12">
        <f>SUM(C4:C5)*(1-C19)</f>
        <v>1478598.864351894</v>
      </c>
      <c r="D41" s="12">
        <f>SUM(D4:D5)*(1-D19)</f>
        <v>1539091.2003001201</v>
      </c>
      <c r="E41" s="12">
        <f>SUM(E4:E5)*(1-E19)</f>
        <v>1351584</v>
      </c>
      <c r="F41" s="12">
        <f t="shared" ref="F41:K41" si="46">SUM(F4:F5)*(1-F19)</f>
        <v>1351584</v>
      </c>
      <c r="G41" s="12">
        <f t="shared" si="46"/>
        <v>0</v>
      </c>
      <c r="H41" s="12">
        <f t="shared" si="46"/>
        <v>0</v>
      </c>
      <c r="I41" s="12">
        <f t="shared" si="46"/>
        <v>0</v>
      </c>
      <c r="J41" s="12">
        <f t="shared" si="46"/>
        <v>1553674.3608886125</v>
      </c>
      <c r="K41" s="12">
        <f t="shared" si="46"/>
        <v>1511709.2606995199</v>
      </c>
      <c r="L41" s="12">
        <f t="shared" ref="L41:V41" si="47">SUM(L4:L5)*(1-L19)</f>
        <v>1536951.3240389999</v>
      </c>
      <c r="M41" s="12">
        <f t="shared" si="47"/>
        <v>31844202.088084981</v>
      </c>
      <c r="N41" s="12">
        <f t="shared" si="47"/>
        <v>35850868.568942778</v>
      </c>
      <c r="O41" s="12">
        <f t="shared" si="47"/>
        <v>433065.69274500001</v>
      </c>
      <c r="P41" s="12">
        <f t="shared" si="47"/>
        <v>0</v>
      </c>
      <c r="Q41" s="12">
        <f t="shared" si="47"/>
        <v>0</v>
      </c>
      <c r="R41" s="12">
        <f t="shared" si="47"/>
        <v>0</v>
      </c>
      <c r="S41" s="12">
        <f t="shared" si="47"/>
        <v>0</v>
      </c>
      <c r="T41" s="12">
        <f t="shared" si="47"/>
        <v>0</v>
      </c>
      <c r="U41" s="12">
        <f t="shared" si="47"/>
        <v>0</v>
      </c>
      <c r="V41" s="12">
        <f t="shared" si="47"/>
        <v>0</v>
      </c>
    </row>
    <row r="42" spans="1:22" x14ac:dyDescent="0.25">
      <c r="A42" t="s">
        <v>117</v>
      </c>
      <c r="B42" s="12">
        <f>-PMT(B20,B21,B41)</f>
        <v>222539.30932939157</v>
      </c>
      <c r="C42" s="12">
        <f t="shared" ref="C42:V42" si="48">-PMT(C20,C21,C41)</f>
        <v>220354.83274243915</v>
      </c>
      <c r="D42" s="12">
        <f t="shared" si="48"/>
        <v>229369.97463889499</v>
      </c>
      <c r="E42" s="12">
        <f t="shared" si="48"/>
        <v>201425.87245114797</v>
      </c>
      <c r="F42" s="12">
        <f t="shared" si="48"/>
        <v>201425.87245114797</v>
      </c>
      <c r="G42" s="12">
        <f t="shared" si="48"/>
        <v>0</v>
      </c>
      <c r="H42" s="12">
        <f t="shared" si="48"/>
        <v>0</v>
      </c>
      <c r="I42" s="12">
        <f t="shared" si="48"/>
        <v>0</v>
      </c>
      <c r="J42" s="12">
        <f t="shared" si="48"/>
        <v>231543.29560498532</v>
      </c>
      <c r="K42" s="12">
        <f t="shared" si="48"/>
        <v>225289.25818068333</v>
      </c>
      <c r="L42" s="12">
        <f t="shared" si="48"/>
        <v>229051.06997382522</v>
      </c>
      <c r="M42" s="12">
        <f t="shared" si="48"/>
        <v>4745725.1551536461</v>
      </c>
      <c r="N42" s="12">
        <f t="shared" si="48"/>
        <v>5342836.6121755941</v>
      </c>
      <c r="O42" s="12">
        <f t="shared" si="48"/>
        <v>64539.558762032109</v>
      </c>
      <c r="P42" s="12">
        <f t="shared" si="48"/>
        <v>0</v>
      </c>
      <c r="Q42" s="12">
        <f t="shared" si="48"/>
        <v>0</v>
      </c>
      <c r="R42" s="12">
        <f t="shared" si="48"/>
        <v>0</v>
      </c>
      <c r="S42" s="12">
        <f t="shared" si="48"/>
        <v>0</v>
      </c>
      <c r="T42" s="12">
        <f t="shared" si="48"/>
        <v>0</v>
      </c>
      <c r="U42" s="12">
        <f t="shared" si="48"/>
        <v>0</v>
      </c>
      <c r="V42" s="12">
        <f t="shared" si="48"/>
        <v>0</v>
      </c>
    </row>
    <row r="43" spans="1:22" x14ac:dyDescent="0.25">
      <c r="A43" t="s">
        <v>118</v>
      </c>
      <c r="B43" s="12">
        <f>SUM(B4:B5)*B19</f>
        <v>995504.58670961787</v>
      </c>
      <c r="C43" s="12">
        <f>SUM(C4:C5)*C19</f>
        <v>985732.57623459608</v>
      </c>
      <c r="D43" s="12">
        <f>SUM(D4:D5)*D19</f>
        <v>1026060.8002000801</v>
      </c>
      <c r="E43" s="12">
        <f>SUM(E4:E5)*E19</f>
        <v>901056</v>
      </c>
      <c r="F43" s="12">
        <f t="shared" ref="F43:K43" si="49">SUM(F4:F5)*F19</f>
        <v>901056</v>
      </c>
      <c r="G43" s="12">
        <f t="shared" si="49"/>
        <v>0</v>
      </c>
      <c r="H43" s="12">
        <f t="shared" si="49"/>
        <v>0</v>
      </c>
      <c r="I43" s="12">
        <f t="shared" si="49"/>
        <v>0</v>
      </c>
      <c r="J43" s="12">
        <f t="shared" si="49"/>
        <v>1035782.907259075</v>
      </c>
      <c r="K43" s="12">
        <f t="shared" si="49"/>
        <v>1007806.1737996801</v>
      </c>
      <c r="L43" s="12">
        <f t="shared" ref="L43:V43" si="50">SUM(L4:L5)*L19</f>
        <v>1024634.216026</v>
      </c>
      <c r="M43" s="12">
        <f t="shared" si="50"/>
        <v>21229468.058723323</v>
      </c>
      <c r="N43" s="12">
        <f t="shared" si="50"/>
        <v>23900579.045961857</v>
      </c>
      <c r="O43" s="12">
        <f t="shared" si="50"/>
        <v>288710.46183000004</v>
      </c>
      <c r="P43" s="12">
        <f t="shared" si="50"/>
        <v>0</v>
      </c>
      <c r="Q43" s="12">
        <f t="shared" si="50"/>
        <v>0</v>
      </c>
      <c r="R43" s="12">
        <f t="shared" si="50"/>
        <v>0</v>
      </c>
      <c r="S43" s="12">
        <f t="shared" si="50"/>
        <v>0</v>
      </c>
      <c r="T43" s="12">
        <f t="shared" si="50"/>
        <v>0</v>
      </c>
      <c r="U43" s="12">
        <f t="shared" si="50"/>
        <v>0</v>
      </c>
      <c r="V43" s="12">
        <f t="shared" si="50"/>
        <v>0</v>
      </c>
    </row>
    <row r="44" spans="1:22" x14ac:dyDescent="0.25">
      <c r="A44" t="s">
        <v>119</v>
      </c>
      <c r="B44" s="12">
        <f>B23*B40</f>
        <v>7504.7532009664037</v>
      </c>
      <c r="C44" s="12">
        <f t="shared" ref="C44:V44" si="51">C23*C40</f>
        <v>7284.8829652784116</v>
      </c>
      <c r="D44" s="12">
        <f t="shared" si="51"/>
        <v>8192.2680045018005</v>
      </c>
      <c r="E44" s="12">
        <f t="shared" si="51"/>
        <v>5379.66</v>
      </c>
      <c r="F44" s="12">
        <f t="shared" si="51"/>
        <v>5379.66</v>
      </c>
      <c r="G44" s="12">
        <f t="shared" si="51"/>
        <v>0</v>
      </c>
      <c r="H44" s="12">
        <f t="shared" si="51"/>
        <v>0</v>
      </c>
      <c r="I44" s="12">
        <f t="shared" si="51"/>
        <v>0</v>
      </c>
      <c r="J44" s="12">
        <f t="shared" si="51"/>
        <v>8411.0154133291871</v>
      </c>
      <c r="K44" s="12">
        <f t="shared" si="51"/>
        <v>7781.5389104927981</v>
      </c>
      <c r="L44" s="12">
        <f t="shared" si="51"/>
        <v>8160.1698605850006</v>
      </c>
      <c r="M44" s="12">
        <f t="shared" si="51"/>
        <v>474550.83132127475</v>
      </c>
      <c r="N44" s="12">
        <f t="shared" si="51"/>
        <v>534650.82853414176</v>
      </c>
      <c r="O44" s="12">
        <f t="shared" si="51"/>
        <v>6495.9853911750006</v>
      </c>
      <c r="P44" s="12">
        <f t="shared" si="51"/>
        <v>0</v>
      </c>
      <c r="Q44" s="12">
        <f t="shared" si="51"/>
        <v>0</v>
      </c>
      <c r="R44" s="12">
        <f t="shared" si="51"/>
        <v>0</v>
      </c>
      <c r="S44" s="12">
        <f t="shared" si="51"/>
        <v>0</v>
      </c>
      <c r="T44" s="12">
        <f t="shared" si="51"/>
        <v>0</v>
      </c>
      <c r="U44" s="12">
        <f t="shared" si="51"/>
        <v>0</v>
      </c>
      <c r="V44" s="12">
        <f t="shared" si="51"/>
        <v>0</v>
      </c>
    </row>
    <row r="45" spans="1:22" x14ac:dyDescent="0.25">
      <c r="A45" t="s">
        <v>120</v>
      </c>
      <c r="B45" s="12">
        <f>B22*B40</f>
        <v>22514.259602899212</v>
      </c>
      <c r="C45" s="12">
        <f t="shared" ref="C45:V45" si="52">C22*C40</f>
        <v>21854.648895835235</v>
      </c>
      <c r="D45" s="12">
        <f t="shared" si="52"/>
        <v>24576.8040135054</v>
      </c>
      <c r="E45" s="12">
        <f t="shared" si="52"/>
        <v>16138.98</v>
      </c>
      <c r="F45" s="12">
        <f t="shared" si="52"/>
        <v>16138.98</v>
      </c>
      <c r="G45" s="12">
        <f t="shared" si="52"/>
        <v>0</v>
      </c>
      <c r="H45" s="12">
        <f t="shared" si="52"/>
        <v>0</v>
      </c>
      <c r="I45" s="12">
        <f t="shared" si="52"/>
        <v>0</v>
      </c>
      <c r="J45" s="12">
        <f t="shared" si="52"/>
        <v>25233.046239987561</v>
      </c>
      <c r="K45" s="12">
        <f t="shared" si="52"/>
        <v>23344.616731478392</v>
      </c>
      <c r="L45" s="12">
        <f t="shared" si="52"/>
        <v>24480.509581754999</v>
      </c>
      <c r="M45" s="12">
        <f t="shared" si="52"/>
        <v>474550.83132127475</v>
      </c>
      <c r="N45" s="12">
        <f>N22*N40</f>
        <v>1603952.4856024249</v>
      </c>
      <c r="O45" s="12">
        <f t="shared" si="52"/>
        <v>19487.956173525003</v>
      </c>
      <c r="P45" s="12">
        <f t="shared" si="52"/>
        <v>0</v>
      </c>
      <c r="Q45" s="12">
        <f t="shared" si="52"/>
        <v>0</v>
      </c>
      <c r="R45" s="12">
        <f t="shared" si="52"/>
        <v>0</v>
      </c>
      <c r="S45" s="12">
        <f t="shared" si="52"/>
        <v>0</v>
      </c>
      <c r="T45" s="12">
        <f t="shared" si="52"/>
        <v>0</v>
      </c>
      <c r="U45" s="12">
        <f t="shared" si="52"/>
        <v>0</v>
      </c>
      <c r="V45" s="12">
        <f t="shared" si="52"/>
        <v>0</v>
      </c>
    </row>
    <row r="46" spans="1:22" x14ac:dyDescent="0.25">
      <c r="A46" t="s">
        <v>121</v>
      </c>
      <c r="B46" s="12">
        <f>B44+B45+B7+B6</f>
        <v>59708.433212854077</v>
      </c>
      <c r="C46" s="12">
        <f>C44+C45+C7+C6</f>
        <v>67481.008042461341</v>
      </c>
      <c r="D46" s="12">
        <f>D44+D45+D7+D6</f>
        <v>192920.98585085678</v>
      </c>
      <c r="E46" s="12">
        <f>E44+E45+E7+E6</f>
        <v>64201.007478292173</v>
      </c>
      <c r="F46" s="12">
        <f t="shared" ref="F46:J46" si="53">F44+F45+F7+F6</f>
        <v>64201.007478292173</v>
      </c>
      <c r="G46" s="12">
        <f t="shared" si="53"/>
        <v>0</v>
      </c>
      <c r="H46" s="12">
        <f t="shared" si="53"/>
        <v>0</v>
      </c>
      <c r="I46" s="12">
        <f t="shared" si="53"/>
        <v>0</v>
      </c>
      <c r="J46" s="12">
        <f t="shared" si="53"/>
        <v>134008.77993662175</v>
      </c>
      <c r="K46" s="12">
        <f>K44+K45+K7+K6</f>
        <v>105121.77983274653</v>
      </c>
      <c r="L46" s="12">
        <f t="shared" ref="L46:V46" si="54">L44+L45+L7+L6</f>
        <v>184069.59108381308</v>
      </c>
      <c r="M46" s="12">
        <f t="shared" si="54"/>
        <v>4803899.3859108062</v>
      </c>
      <c r="N46" s="12">
        <f t="shared" si="54"/>
        <v>6238414.5018921131</v>
      </c>
      <c r="O46" s="12">
        <f t="shared" si="54"/>
        <v>139217.31366499659</v>
      </c>
      <c r="P46" s="12">
        <f t="shared" si="54"/>
        <v>0</v>
      </c>
      <c r="Q46" s="12">
        <f t="shared" si="54"/>
        <v>0</v>
      </c>
      <c r="R46" s="12">
        <f t="shared" si="54"/>
        <v>0</v>
      </c>
      <c r="S46" s="12">
        <f t="shared" si="54"/>
        <v>0</v>
      </c>
      <c r="T46" s="12">
        <f t="shared" si="54"/>
        <v>0</v>
      </c>
      <c r="U46" s="12">
        <f t="shared" si="54"/>
        <v>0</v>
      </c>
      <c r="V46" s="12">
        <f t="shared" si="54"/>
        <v>0</v>
      </c>
    </row>
    <row r="48" spans="1:22" x14ac:dyDescent="0.25">
      <c r="A48" s="2" t="s">
        <v>122</v>
      </c>
      <c r="B48" s="134"/>
      <c r="C48" s="134"/>
      <c r="D48" s="134"/>
      <c r="E48" s="134"/>
      <c r="F48" s="134"/>
      <c r="G48" s="134"/>
      <c r="H48" s="134"/>
      <c r="I48" s="134"/>
      <c r="J48" s="134"/>
      <c r="K48" s="134"/>
      <c r="L48" s="134"/>
      <c r="M48" s="134"/>
      <c r="N48" s="134"/>
      <c r="O48" s="134"/>
      <c r="P48" s="134"/>
      <c r="Q48" s="134"/>
      <c r="R48" s="134"/>
      <c r="S48" s="134"/>
      <c r="T48" s="134"/>
      <c r="U48" s="134"/>
      <c r="V48" s="134"/>
    </row>
    <row r="49" spans="1:22" x14ac:dyDescent="0.25">
      <c r="A49" s="2" t="s">
        <v>123</v>
      </c>
      <c r="B49" s="70">
        <f>NPVSolv!B33</f>
        <v>9.6406438387930393E-11</v>
      </c>
      <c r="C49" s="70">
        <f>NPVSolv!C33</f>
        <v>-1.6370904631912708E-11</v>
      </c>
      <c r="D49" s="70">
        <f>NPVSolv!D33</f>
        <v>3.4378899727016687E-10</v>
      </c>
      <c r="E49" s="70">
        <f>NPVSolv!E33</f>
        <v>-2357558.8630812024</v>
      </c>
      <c r="F49" s="70">
        <f>NPVSolv!F33</f>
        <v>-2743948.1962935282</v>
      </c>
      <c r="G49" s="70">
        <f>NPVSolv!G33</f>
        <v>0</v>
      </c>
      <c r="H49" s="70">
        <f>NPVSolv!H33</f>
        <v>0</v>
      </c>
      <c r="I49" s="70">
        <f>NPVSolv!I33</f>
        <v>0</v>
      </c>
      <c r="J49" s="70">
        <f>NPVSolv!J33</f>
        <v>-6.2391336541622877E-10</v>
      </c>
      <c r="K49" s="70">
        <f>NPVSolv!K33</f>
        <v>2.5647750589996576E-10</v>
      </c>
      <c r="L49" s="70">
        <f>NPVSolv!L33</f>
        <v>7.2941475082188845E-10</v>
      </c>
      <c r="M49" s="70">
        <f>NPVSolv!M33</f>
        <v>-1.9383151084184647E-8</v>
      </c>
      <c r="N49" s="70">
        <f>NPVSolv!N33</f>
        <v>1.0011717677116394E-8</v>
      </c>
      <c r="O49" s="70">
        <f>NPVSolv!O33</f>
        <v>5.7298166211694479E-11</v>
      </c>
      <c r="P49" s="70">
        <f>NPVSolv!P33</f>
        <v>0</v>
      </c>
      <c r="Q49" s="70">
        <f>NPVSolv!P33</f>
        <v>0</v>
      </c>
      <c r="R49" s="70">
        <f>NPVSolv!Q33</f>
        <v>0</v>
      </c>
      <c r="S49" s="70">
        <f>NPVSolv!R33</f>
        <v>0</v>
      </c>
      <c r="T49" s="70">
        <f>NPVSolv!S33</f>
        <v>0</v>
      </c>
      <c r="U49" s="70">
        <f>NPVSolv!T33</f>
        <v>0</v>
      </c>
      <c r="V49" s="70">
        <f>NPVSolv!Y33</f>
        <v>0</v>
      </c>
    </row>
    <row r="50" spans="1:22" x14ac:dyDescent="0.25">
      <c r="A50" s="2" t="s">
        <v>124</v>
      </c>
      <c r="B50" s="135">
        <f>SUM(B112:B152)</f>
        <v>366080.37510247517</v>
      </c>
      <c r="C50" s="135">
        <f t="shared" ref="C50:P50" si="55">SUM(C112:C152)</f>
        <v>371298.24380714726</v>
      </c>
      <c r="D50" s="135">
        <f t="shared" si="55"/>
        <v>507284.15760244871</v>
      </c>
      <c r="E50" s="135">
        <f t="shared" si="55"/>
        <v>40987.89</v>
      </c>
      <c r="F50" s="135">
        <f t="shared" si="55"/>
        <v>0</v>
      </c>
      <c r="G50" s="135">
        <f t="shared" si="55"/>
        <v>0</v>
      </c>
      <c r="H50" s="135">
        <f t="shared" si="55"/>
        <v>0</v>
      </c>
      <c r="I50" s="135">
        <f t="shared" si="55"/>
        <v>0</v>
      </c>
      <c r="J50" s="135">
        <f t="shared" si="55"/>
        <v>450925.14322417125</v>
      </c>
      <c r="K50" s="135">
        <f t="shared" si="55"/>
        <v>414709.73750189797</v>
      </c>
      <c r="L50" s="135">
        <f t="shared" si="55"/>
        <v>498058.11744048295</v>
      </c>
      <c r="M50" s="135">
        <f t="shared" si="55"/>
        <v>10438221.511517493</v>
      </c>
      <c r="N50" s="135">
        <f t="shared" si="55"/>
        <v>12826496.962400183</v>
      </c>
      <c r="O50" s="135">
        <f t="shared" si="55"/>
        <v>218743.38582795672</v>
      </c>
      <c r="P50" s="135">
        <f t="shared" si="55"/>
        <v>0</v>
      </c>
      <c r="Q50" s="135">
        <f t="shared" ref="Q50:V50" si="56">SUM(Q112:Q152)</f>
        <v>0</v>
      </c>
      <c r="R50" s="135">
        <f t="shared" si="56"/>
        <v>0</v>
      </c>
      <c r="S50" s="135">
        <f t="shared" si="56"/>
        <v>222.44598462889778</v>
      </c>
      <c r="T50" s="135">
        <f t="shared" si="56"/>
        <v>79558.383145725064</v>
      </c>
      <c r="U50" s="135">
        <f t="shared" si="56"/>
        <v>97948.701172683082</v>
      </c>
      <c r="V50" s="135">
        <f t="shared" si="56"/>
        <v>193068.64255683549</v>
      </c>
    </row>
    <row r="51" spans="1:22" s="6" customFormat="1" x14ac:dyDescent="0.25">
      <c r="A51" s="2"/>
      <c r="B51" s="134"/>
      <c r="C51" s="134"/>
      <c r="D51" s="134"/>
      <c r="E51" s="134"/>
      <c r="F51" s="134"/>
      <c r="G51" s="134"/>
      <c r="H51" s="134"/>
      <c r="I51" s="134"/>
      <c r="J51" s="134"/>
      <c r="K51" s="134"/>
      <c r="L51" s="134"/>
      <c r="M51" s="134"/>
      <c r="N51" s="134"/>
      <c r="O51" s="134"/>
      <c r="P51" s="134"/>
      <c r="Q51" s="134"/>
      <c r="R51" s="134"/>
      <c r="S51" s="134"/>
      <c r="T51" s="134"/>
      <c r="U51" s="134"/>
      <c r="V51" s="134"/>
    </row>
    <row r="52" spans="1:22" s="6" customFormat="1" x14ac:dyDescent="0.25">
      <c r="A52" s="2" t="s">
        <v>125</v>
      </c>
      <c r="B52" s="70">
        <f t="shared" ref="B52:V52" si="57">B54/B27</f>
        <v>0.12272892143842151</v>
      </c>
      <c r="C52" s="70">
        <f t="shared" si="57"/>
        <v>0.11076436722683407</v>
      </c>
      <c r="D52" s="70">
        <f t="shared" si="57"/>
        <v>4.1850643527440952E-2</v>
      </c>
      <c r="E52" s="70">
        <f t="shared" si="57"/>
        <v>2.197802197802198E-2</v>
      </c>
      <c r="F52" s="70">
        <f t="shared" si="57"/>
        <v>4.3956043956043959E-2</v>
      </c>
      <c r="G52" s="70">
        <f t="shared" si="57"/>
        <v>4.3956043956043959E-2</v>
      </c>
      <c r="H52" s="70">
        <f t="shared" si="57"/>
        <v>4.3956043956043959E-2</v>
      </c>
      <c r="I52" s="70">
        <f t="shared" si="57"/>
        <v>4.3956043956043959E-2</v>
      </c>
      <c r="J52" s="70">
        <f t="shared" si="57"/>
        <v>5.2134419304152108E-2</v>
      </c>
      <c r="K52" s="70">
        <f t="shared" si="57"/>
        <v>6.2515283257510684E-2</v>
      </c>
      <c r="L52" s="70">
        <f t="shared" si="57"/>
        <v>2.8226948391878368E-2</v>
      </c>
      <c r="M52" s="70">
        <f t="shared" si="57"/>
        <v>0.23412524533947193</v>
      </c>
      <c r="N52" s="70">
        <f t="shared" si="57"/>
        <v>0.13373132440251459</v>
      </c>
      <c r="O52" s="70">
        <f t="shared" si="57"/>
        <v>2.7118108262862772E-2</v>
      </c>
      <c r="P52" s="70">
        <f t="shared" si="57"/>
        <v>4.3956043956043959E-2</v>
      </c>
      <c r="Q52" s="70">
        <f t="shared" si="57"/>
        <v>4.3956043956043959E-2</v>
      </c>
      <c r="R52" s="70">
        <f t="shared" si="57"/>
        <v>4.3956043956043959E-2</v>
      </c>
      <c r="S52" s="70">
        <f t="shared" si="57"/>
        <v>4.3956043956043959E-2</v>
      </c>
      <c r="T52" s="70">
        <f t="shared" si="57"/>
        <v>4.3956043956043959E-2</v>
      </c>
      <c r="U52" s="70">
        <f t="shared" si="57"/>
        <v>4.3956043956043959E-2</v>
      </c>
      <c r="V52" s="70">
        <f t="shared" si="57"/>
        <v>4.3956043956043959E-2</v>
      </c>
    </row>
    <row r="53" spans="1:22" s="6" customFormat="1" x14ac:dyDescent="0.25">
      <c r="A53" s="2" t="s">
        <v>126</v>
      </c>
      <c r="B53" s="61">
        <v>5.584165925448179</v>
      </c>
      <c r="C53" s="61">
        <v>5.0397787088209496</v>
      </c>
      <c r="D53" s="61">
        <v>1.9042042804985633</v>
      </c>
      <c r="E53" s="61">
        <v>1</v>
      </c>
      <c r="F53" s="61">
        <v>2</v>
      </c>
      <c r="G53" s="61">
        <v>2</v>
      </c>
      <c r="H53" s="61">
        <v>2</v>
      </c>
      <c r="I53" s="61">
        <v>2</v>
      </c>
      <c r="J53" s="61">
        <v>2.3721160783389208</v>
      </c>
      <c r="K53" s="61">
        <v>2.844445388216736</v>
      </c>
      <c r="L53" s="61">
        <v>1.2843261518304658</v>
      </c>
      <c r="M53" s="61">
        <v>10.652698662945973</v>
      </c>
      <c r="N53" s="61">
        <v>6.0847752603144141</v>
      </c>
      <c r="O53" s="61">
        <v>1.233873925960256</v>
      </c>
      <c r="P53" s="61">
        <v>2</v>
      </c>
      <c r="Q53" s="61">
        <v>2</v>
      </c>
      <c r="R53" s="61">
        <v>2</v>
      </c>
      <c r="S53" s="61">
        <v>2</v>
      </c>
      <c r="T53" s="61">
        <v>2</v>
      </c>
      <c r="U53" s="61">
        <v>2</v>
      </c>
      <c r="V53" s="61">
        <v>2</v>
      </c>
    </row>
    <row r="54" spans="1:22" s="6" customFormat="1" x14ac:dyDescent="0.25">
      <c r="A54" s="2" t="s">
        <v>127</v>
      </c>
      <c r="B54" s="61">
        <f t="shared" ref="B54:V54" si="58">(B53*B26)</f>
        <v>16.274772381422444</v>
      </c>
      <c r="C54" s="61">
        <f t="shared" si="58"/>
        <v>14.688183057923217</v>
      </c>
      <c r="D54" s="61">
        <f t="shared" si="58"/>
        <v>5.5497081652990374</v>
      </c>
      <c r="E54" s="61">
        <f t="shared" si="58"/>
        <v>2.91445</v>
      </c>
      <c r="F54" s="61">
        <f t="shared" si="58"/>
        <v>5.8289</v>
      </c>
      <c r="G54" s="61">
        <f t="shared" si="58"/>
        <v>5.8289</v>
      </c>
      <c r="H54" s="61">
        <f t="shared" si="58"/>
        <v>5.8289</v>
      </c>
      <c r="I54" s="61">
        <f t="shared" si="58"/>
        <v>5.8289</v>
      </c>
      <c r="J54" s="61">
        <f t="shared" si="58"/>
        <v>6.913413704514868</v>
      </c>
      <c r="K54" s="61">
        <f t="shared" si="58"/>
        <v>8.2899938616882665</v>
      </c>
      <c r="L54" s="61">
        <f t="shared" si="58"/>
        <v>3.7431043532023009</v>
      </c>
      <c r="M54" s="61">
        <f t="shared" si="58"/>
        <v>31.046757618222891</v>
      </c>
      <c r="N54" s="61">
        <f t="shared" si="58"/>
        <v>17.733773257423344</v>
      </c>
      <c r="O54" s="61">
        <f t="shared" si="58"/>
        <v>3.5960638635148681</v>
      </c>
      <c r="P54" s="61">
        <f t="shared" si="58"/>
        <v>5.8289</v>
      </c>
      <c r="Q54" s="61">
        <f t="shared" si="58"/>
        <v>5.8289</v>
      </c>
      <c r="R54" s="61">
        <f t="shared" si="58"/>
        <v>5.8289</v>
      </c>
      <c r="S54" s="61">
        <f t="shared" si="58"/>
        <v>5.8289</v>
      </c>
      <c r="T54" s="61">
        <f t="shared" si="58"/>
        <v>5.8289</v>
      </c>
      <c r="U54" s="61">
        <f t="shared" si="58"/>
        <v>5.8289</v>
      </c>
      <c r="V54" s="61">
        <f t="shared" si="58"/>
        <v>5.8289</v>
      </c>
    </row>
    <row r="55" spans="1:22" x14ac:dyDescent="0.25">
      <c r="A55" s="56" t="str">
        <f>I_O!A222</f>
        <v>Outputs</v>
      </c>
      <c r="B55" s="55" t="s">
        <v>128</v>
      </c>
      <c r="C55" s="55" t="s">
        <v>128</v>
      </c>
      <c r="D55" s="55" t="s">
        <v>128</v>
      </c>
      <c r="E55" s="55" t="s">
        <v>128</v>
      </c>
      <c r="F55" s="55" t="s">
        <v>128</v>
      </c>
      <c r="G55" s="55" t="s">
        <v>128</v>
      </c>
      <c r="H55" s="55" t="s">
        <v>128</v>
      </c>
      <c r="I55" s="55" t="s">
        <v>128</v>
      </c>
      <c r="J55" s="55" t="s">
        <v>128</v>
      </c>
      <c r="K55" s="55" t="s">
        <v>128</v>
      </c>
      <c r="L55" s="55" t="s">
        <v>128</v>
      </c>
      <c r="M55" s="55" t="s">
        <v>128</v>
      </c>
      <c r="N55" s="55" t="s">
        <v>128</v>
      </c>
      <c r="O55" s="55" t="s">
        <v>128</v>
      </c>
      <c r="P55" s="55" t="s">
        <v>128</v>
      </c>
      <c r="Q55" s="55" t="s">
        <v>128</v>
      </c>
      <c r="R55" s="55" t="s">
        <v>128</v>
      </c>
      <c r="S55" s="55" t="s">
        <v>128</v>
      </c>
      <c r="T55" s="55" t="s">
        <v>128</v>
      </c>
      <c r="U55" s="55" t="s">
        <v>128</v>
      </c>
      <c r="V55" s="55" t="s">
        <v>128</v>
      </c>
    </row>
    <row r="56" spans="1:22" x14ac:dyDescent="0.25">
      <c r="A56" s="57" t="str">
        <f>I_O!A223</f>
        <v>CH4 Emissions (kg/yr)</v>
      </c>
      <c r="B56" s="58">
        <f>I_O!$X223</f>
        <v>0</v>
      </c>
      <c r="C56" s="58">
        <f>I_O!$X223</f>
        <v>0</v>
      </c>
      <c r="D56" s="58">
        <f>I_O!$X223</f>
        <v>0</v>
      </c>
      <c r="E56" s="58">
        <f>I_O!$X223</f>
        <v>0</v>
      </c>
      <c r="F56" s="58">
        <f>I_O!$X223</f>
        <v>0</v>
      </c>
      <c r="G56" s="58">
        <f>I_O!$X223</f>
        <v>0</v>
      </c>
      <c r="H56" s="58">
        <f>I_O!$X223</f>
        <v>0</v>
      </c>
      <c r="I56" s="58">
        <f>I_O!$X223</f>
        <v>0</v>
      </c>
      <c r="J56" s="58">
        <f>I_O!$X223</f>
        <v>0</v>
      </c>
      <c r="K56" s="58">
        <f>I_O!$X223</f>
        <v>0</v>
      </c>
      <c r="L56" s="58">
        <f>I_O!$X223</f>
        <v>0</v>
      </c>
      <c r="M56" s="58">
        <f>I_O!$X223</f>
        <v>0</v>
      </c>
      <c r="N56" s="58">
        <f>I_O!$X223</f>
        <v>0</v>
      </c>
      <c r="O56" s="58">
        <f>I_O!$X223</f>
        <v>0</v>
      </c>
      <c r="P56" s="58">
        <f>I_O!$X223</f>
        <v>0</v>
      </c>
      <c r="Q56" s="58">
        <f>I_O!$X223</f>
        <v>0</v>
      </c>
      <c r="R56" s="58">
        <f>I_O!$X223</f>
        <v>0</v>
      </c>
      <c r="S56" s="58">
        <f>I_O!$X223</f>
        <v>0</v>
      </c>
      <c r="T56" s="58">
        <f>I_O!$X223</f>
        <v>0</v>
      </c>
      <c r="U56" s="58">
        <f>I_O!$X223</f>
        <v>0</v>
      </c>
      <c r="V56" s="58">
        <f>I_O!$X223</f>
        <v>0</v>
      </c>
    </row>
    <row r="57" spans="1:22" x14ac:dyDescent="0.25">
      <c r="A57" s="57" t="str">
        <f>I_O!A224</f>
        <v>CO2 Emissions (kg/yr)</v>
      </c>
      <c r="B57" s="58">
        <f>I_O!$X224</f>
        <v>0</v>
      </c>
      <c r="C57" s="58">
        <f>I_O!$X224</f>
        <v>0</v>
      </c>
      <c r="D57" s="58">
        <f>I_O!$X224</f>
        <v>0</v>
      </c>
      <c r="E57" s="58">
        <f>I_O!$X224</f>
        <v>0</v>
      </c>
      <c r="F57" s="58">
        <f>I_O!$X224</f>
        <v>0</v>
      </c>
      <c r="G57" s="58">
        <f>I_O!$X224</f>
        <v>0</v>
      </c>
      <c r="H57" s="58">
        <f>I_O!$X224</f>
        <v>0</v>
      </c>
      <c r="I57" s="58">
        <f>I_O!$X224</f>
        <v>0</v>
      </c>
      <c r="J57" s="58">
        <f>I_O!$X224</f>
        <v>0</v>
      </c>
      <c r="K57" s="58">
        <f>I_O!$X224</f>
        <v>0</v>
      </c>
      <c r="L57" s="58">
        <f>I_O!$X224</f>
        <v>0</v>
      </c>
      <c r="M57" s="58">
        <f>I_O!$X224</f>
        <v>0</v>
      </c>
      <c r="N57" s="58">
        <f>I_O!$X224</f>
        <v>0</v>
      </c>
      <c r="O57" s="58">
        <f>I_O!$X224</f>
        <v>0</v>
      </c>
      <c r="P57" s="58">
        <f>I_O!$X224</f>
        <v>0</v>
      </c>
      <c r="Q57" s="58">
        <f>I_O!$X224</f>
        <v>0</v>
      </c>
      <c r="R57" s="58">
        <f>I_O!$X224</f>
        <v>0</v>
      </c>
      <c r="S57" s="58">
        <f>I_O!$X224</f>
        <v>0</v>
      </c>
      <c r="T57" s="58">
        <f>I_O!$X224</f>
        <v>0</v>
      </c>
      <c r="U57" s="58">
        <f>I_O!$X224</f>
        <v>0</v>
      </c>
      <c r="V57" s="58">
        <f>I_O!$X224</f>
        <v>0</v>
      </c>
    </row>
    <row r="58" spans="1:22" x14ac:dyDescent="0.25">
      <c r="A58" s="57" t="str">
        <f>I_O!A225</f>
        <v>CO Emissions (kg/yr)</v>
      </c>
      <c r="B58" s="58">
        <f>I_O!$X225</f>
        <v>0</v>
      </c>
      <c r="C58" s="58">
        <f>I_O!$X225</f>
        <v>0</v>
      </c>
      <c r="D58" s="58">
        <f>I_O!$X225</f>
        <v>0</v>
      </c>
      <c r="E58" s="58">
        <f>I_O!$X225</f>
        <v>0</v>
      </c>
      <c r="F58" s="58">
        <f>I_O!$X225</f>
        <v>0</v>
      </c>
      <c r="G58" s="58">
        <f>I_O!$X225</f>
        <v>0</v>
      </c>
      <c r="H58" s="58">
        <f>I_O!$X225</f>
        <v>0</v>
      </c>
      <c r="I58" s="58">
        <f>I_O!$X225</f>
        <v>0</v>
      </c>
      <c r="J58" s="58">
        <f>I_O!$X225</f>
        <v>0</v>
      </c>
      <c r="K58" s="58">
        <f>I_O!$X225</f>
        <v>0</v>
      </c>
      <c r="L58" s="58">
        <f>I_O!$X225</f>
        <v>0</v>
      </c>
      <c r="M58" s="58">
        <f>I_O!$X225</f>
        <v>0</v>
      </c>
      <c r="N58" s="58">
        <f>I_O!$X225</f>
        <v>0</v>
      </c>
      <c r="O58" s="58">
        <f>I_O!$X225</f>
        <v>0</v>
      </c>
      <c r="P58" s="58">
        <f>I_O!$X225</f>
        <v>0</v>
      </c>
      <c r="Q58" s="58">
        <f>I_O!$X225</f>
        <v>0</v>
      </c>
      <c r="R58" s="58">
        <f>I_O!$X225</f>
        <v>0</v>
      </c>
      <c r="S58" s="58">
        <f>I_O!$X225</f>
        <v>0</v>
      </c>
      <c r="T58" s="58">
        <f>I_O!$X225</f>
        <v>0</v>
      </c>
      <c r="U58" s="58">
        <f>I_O!$X225</f>
        <v>0</v>
      </c>
      <c r="V58" s="58">
        <f>I_O!$X225</f>
        <v>0</v>
      </c>
    </row>
    <row r="59" spans="1:22" x14ac:dyDescent="0.25">
      <c r="A59" s="57" t="str">
        <f>I_O!A226</f>
        <v>LUC Emissions (kg CO2e/yr)</v>
      </c>
      <c r="B59" s="58">
        <f>I_O!$X226</f>
        <v>0</v>
      </c>
      <c r="C59" s="58">
        <f>I_O!$X226</f>
        <v>0</v>
      </c>
      <c r="D59" s="58">
        <f>I_O!$X226</f>
        <v>0</v>
      </c>
      <c r="E59" s="58">
        <f>I_O!$X226</f>
        <v>0</v>
      </c>
      <c r="F59" s="58">
        <f>I_O!$X226</f>
        <v>0</v>
      </c>
      <c r="G59" s="58">
        <f>I_O!$X226</f>
        <v>0</v>
      </c>
      <c r="H59" s="58">
        <f>I_O!$X226</f>
        <v>0</v>
      </c>
      <c r="I59" s="58">
        <f>I_O!$X226</f>
        <v>0</v>
      </c>
      <c r="J59" s="58">
        <f>I_O!$X226</f>
        <v>0</v>
      </c>
      <c r="K59" s="58">
        <f>I_O!$X226</f>
        <v>0</v>
      </c>
      <c r="L59" s="58">
        <f>I_O!$X226</f>
        <v>0</v>
      </c>
      <c r="M59" s="58">
        <f>I_O!$X226</f>
        <v>0</v>
      </c>
      <c r="N59" s="58">
        <f>I_O!$X226</f>
        <v>0</v>
      </c>
      <c r="O59" s="58">
        <f>I_O!$X226</f>
        <v>0</v>
      </c>
      <c r="P59" s="58">
        <f>I_O!$X226</f>
        <v>0</v>
      </c>
      <c r="Q59" s="58">
        <f>I_O!$X226</f>
        <v>0</v>
      </c>
      <c r="R59" s="58">
        <f>I_O!$X226</f>
        <v>0</v>
      </c>
      <c r="S59" s="58">
        <f>I_O!$X226</f>
        <v>0</v>
      </c>
      <c r="T59" s="58">
        <f>I_O!$X226</f>
        <v>0</v>
      </c>
      <c r="U59" s="58">
        <f>I_O!$X226</f>
        <v>0</v>
      </c>
      <c r="V59" s="58">
        <f>I_O!$X226</f>
        <v>0</v>
      </c>
    </row>
    <row r="60" spans="1:22" x14ac:dyDescent="0.25">
      <c r="A60" s="57" t="str">
        <f>I_O!A227</f>
        <v>N2O Emissions (kg/yr)</v>
      </c>
      <c r="B60" s="58">
        <f>I_O!$X227</f>
        <v>0</v>
      </c>
      <c r="C60" s="58">
        <f>I_O!$X227</f>
        <v>0</v>
      </c>
      <c r="D60" s="58">
        <f>I_O!$X227</f>
        <v>0</v>
      </c>
      <c r="E60" s="58">
        <f>I_O!$X227</f>
        <v>0</v>
      </c>
      <c r="F60" s="58">
        <f>I_O!$X227</f>
        <v>0</v>
      </c>
      <c r="G60" s="58">
        <f>I_O!$X227</f>
        <v>0</v>
      </c>
      <c r="H60" s="58">
        <f>I_O!$X227</f>
        <v>0</v>
      </c>
      <c r="I60" s="58">
        <f>I_O!$X227</f>
        <v>0</v>
      </c>
      <c r="J60" s="58">
        <f>I_O!$X227</f>
        <v>0</v>
      </c>
      <c r="K60" s="58">
        <f>I_O!$X227</f>
        <v>0</v>
      </c>
      <c r="L60" s="58">
        <f>I_O!$X227</f>
        <v>0</v>
      </c>
      <c r="M60" s="58">
        <f>I_O!$X227</f>
        <v>0</v>
      </c>
      <c r="N60" s="58">
        <f>I_O!$X227</f>
        <v>0</v>
      </c>
      <c r="O60" s="58">
        <f>I_O!$X227</f>
        <v>0</v>
      </c>
      <c r="P60" s="58">
        <f>I_O!$X227</f>
        <v>0</v>
      </c>
      <c r="Q60" s="58">
        <f>I_O!$X227</f>
        <v>0</v>
      </c>
      <c r="R60" s="58">
        <f>I_O!$X227</f>
        <v>0</v>
      </c>
      <c r="S60" s="58">
        <f>I_O!$X227</f>
        <v>0</v>
      </c>
      <c r="T60" s="58">
        <f>I_O!$X227</f>
        <v>0</v>
      </c>
      <c r="U60" s="58">
        <f>I_O!$X227</f>
        <v>0</v>
      </c>
      <c r="V60" s="58">
        <f>I_O!$X227</f>
        <v>0</v>
      </c>
    </row>
    <row r="61" spans="1:22" x14ac:dyDescent="0.25">
      <c r="A61" s="57" t="str">
        <f>I_O!A228</f>
        <v>NOx Emissions (kg/yr)</v>
      </c>
      <c r="B61" s="58">
        <f>I_O!$X228</f>
        <v>0</v>
      </c>
      <c r="C61" s="58">
        <f>I_O!$X228</f>
        <v>0</v>
      </c>
      <c r="D61" s="58">
        <f>I_O!$X228</f>
        <v>0</v>
      </c>
      <c r="E61" s="58">
        <f>I_O!$X228</f>
        <v>0</v>
      </c>
      <c r="F61" s="58">
        <f>I_O!$X228</f>
        <v>0</v>
      </c>
      <c r="G61" s="58">
        <f>I_O!$X228</f>
        <v>0</v>
      </c>
      <c r="H61" s="58">
        <f>I_O!$X228</f>
        <v>0</v>
      </c>
      <c r="I61" s="58">
        <f>I_O!$X228</f>
        <v>0</v>
      </c>
      <c r="J61" s="58">
        <f>I_O!$X228</f>
        <v>0</v>
      </c>
      <c r="K61" s="58">
        <f>I_O!$X228</f>
        <v>0</v>
      </c>
      <c r="L61" s="58">
        <f>I_O!$X228</f>
        <v>0</v>
      </c>
      <c r="M61" s="58">
        <f>I_O!$X228</f>
        <v>0</v>
      </c>
      <c r="N61" s="58">
        <f>I_O!$X228</f>
        <v>0</v>
      </c>
      <c r="O61" s="58">
        <f>I_O!$X228</f>
        <v>0</v>
      </c>
      <c r="P61" s="58">
        <f>I_O!$X228</f>
        <v>0</v>
      </c>
      <c r="Q61" s="58">
        <f>I_O!$X228</f>
        <v>0</v>
      </c>
      <c r="R61" s="58">
        <f>I_O!$X228</f>
        <v>0</v>
      </c>
      <c r="S61" s="58">
        <f>I_O!$X228</f>
        <v>0</v>
      </c>
      <c r="T61" s="58">
        <f>I_O!$X228</f>
        <v>0</v>
      </c>
      <c r="U61" s="58">
        <f>I_O!$X228</f>
        <v>0</v>
      </c>
      <c r="V61" s="58">
        <f>I_O!$X228</f>
        <v>0</v>
      </c>
    </row>
    <row r="62" spans="1:22" x14ac:dyDescent="0.25">
      <c r="A62" s="57" t="str">
        <f>I_O!A229</f>
        <v>Algal Biomass, Whole (kg/yr)</v>
      </c>
      <c r="B62" s="58">
        <f>I_O!$X229</f>
        <v>0.5</v>
      </c>
      <c r="C62" s="58">
        <f>I_O!$X229</f>
        <v>0.5</v>
      </c>
      <c r="D62" s="58">
        <f>I_O!$X229</f>
        <v>0.5</v>
      </c>
      <c r="E62" s="58">
        <f>I_O!$X229</f>
        <v>0.5</v>
      </c>
      <c r="F62" s="58">
        <f>I_O!$X229</f>
        <v>0.5</v>
      </c>
      <c r="G62" s="58">
        <f>I_O!$X229</f>
        <v>0.5</v>
      </c>
      <c r="H62" s="58">
        <f>I_O!$X229</f>
        <v>0.5</v>
      </c>
      <c r="I62" s="58">
        <f>I_O!$X229</f>
        <v>0.5</v>
      </c>
      <c r="J62" s="58">
        <f>I_O!$X229</f>
        <v>0.5</v>
      </c>
      <c r="K62" s="58">
        <f>I_O!$X229</f>
        <v>0.5</v>
      </c>
      <c r="L62" s="58">
        <f>I_O!$X229</f>
        <v>0.5</v>
      </c>
      <c r="M62" s="58">
        <f>I_O!$X229</f>
        <v>0.5</v>
      </c>
      <c r="N62" s="58">
        <f>I_O!$X229</f>
        <v>0.5</v>
      </c>
      <c r="O62" s="58">
        <f>I_O!$X229</f>
        <v>0.5</v>
      </c>
      <c r="P62" s="58">
        <f>I_O!$X229</f>
        <v>0.5</v>
      </c>
      <c r="Q62" s="58">
        <f>I_O!$X229</f>
        <v>0.5</v>
      </c>
      <c r="R62" s="58">
        <f>I_O!$X229</f>
        <v>0.5</v>
      </c>
      <c r="S62" s="58">
        <f>I_O!$X229</f>
        <v>0.5</v>
      </c>
      <c r="T62" s="58">
        <f>I_O!$X229</f>
        <v>0.5</v>
      </c>
      <c r="U62" s="58">
        <f>I_O!$X229</f>
        <v>0.5</v>
      </c>
      <c r="V62" s="58">
        <f>I_O!$X229</f>
        <v>0.5</v>
      </c>
    </row>
    <row r="63" spans="1:22" x14ac:dyDescent="0.25">
      <c r="A63" s="57" t="str">
        <f>I_O!A230</f>
        <v>Algal Biomass, LEA Meal (kg/yr)</v>
      </c>
      <c r="B63" s="58">
        <f>I_O!$X230</f>
        <v>0.35</v>
      </c>
      <c r="C63" s="58">
        <f>I_O!$X230</f>
        <v>0.35</v>
      </c>
      <c r="D63" s="58">
        <f>I_O!$X230</f>
        <v>0.35</v>
      </c>
      <c r="E63" s="58">
        <f>I_O!$X230</f>
        <v>0.35</v>
      </c>
      <c r="F63" s="58">
        <f>I_O!$X230</f>
        <v>0.35</v>
      </c>
      <c r="G63" s="58">
        <f>I_O!$X230</f>
        <v>0.35</v>
      </c>
      <c r="H63" s="58">
        <f>I_O!$X230</f>
        <v>0.35</v>
      </c>
      <c r="I63" s="58">
        <f>I_O!$X230</f>
        <v>0.35</v>
      </c>
      <c r="J63" s="58">
        <f>I_O!$X230</f>
        <v>0.35</v>
      </c>
      <c r="K63" s="58">
        <f>I_O!$X230</f>
        <v>0.35</v>
      </c>
      <c r="L63" s="58">
        <f>I_O!$X230</f>
        <v>0.35</v>
      </c>
      <c r="M63" s="58">
        <f>I_O!$X230</f>
        <v>0.35</v>
      </c>
      <c r="N63" s="58">
        <f>I_O!$X230</f>
        <v>0.35</v>
      </c>
      <c r="O63" s="58">
        <f>I_O!$X230</f>
        <v>0.35</v>
      </c>
      <c r="P63" s="58">
        <f>I_O!$X230</f>
        <v>0.35</v>
      </c>
      <c r="Q63" s="58">
        <f>I_O!$X230</f>
        <v>0.35</v>
      </c>
      <c r="R63" s="58">
        <f>I_O!$X230</f>
        <v>0.35</v>
      </c>
      <c r="S63" s="58">
        <f>I_O!$X230</f>
        <v>0.35</v>
      </c>
      <c r="T63" s="58">
        <f>I_O!$X230</f>
        <v>0.35</v>
      </c>
      <c r="U63" s="58">
        <f>I_O!$X230</f>
        <v>0.35</v>
      </c>
      <c r="V63" s="58">
        <f>I_O!$X230</f>
        <v>0.35</v>
      </c>
    </row>
    <row r="64" spans="1:22" x14ac:dyDescent="0.25">
      <c r="A64" s="57" t="str">
        <f>I_O!A231</f>
        <v>Algal Oil (kg/yr)</v>
      </c>
      <c r="B64" s="58">
        <f>I_O!$X231</f>
        <v>0.5</v>
      </c>
      <c r="C64" s="58">
        <f>I_O!$X231</f>
        <v>0.5</v>
      </c>
      <c r="D64" s="58">
        <f>I_O!$X231</f>
        <v>0.5</v>
      </c>
      <c r="E64" s="58">
        <f>I_O!$X231</f>
        <v>0.5</v>
      </c>
      <c r="F64" s="58">
        <f>I_O!$X231</f>
        <v>0.5</v>
      </c>
      <c r="G64" s="58">
        <f>I_O!$X231</f>
        <v>0.5</v>
      </c>
      <c r="H64" s="58">
        <f>I_O!$X231</f>
        <v>0.5</v>
      </c>
      <c r="I64" s="58">
        <f>I_O!$X231</f>
        <v>0.5</v>
      </c>
      <c r="J64" s="58">
        <f>I_O!$X231</f>
        <v>0.5</v>
      </c>
      <c r="K64" s="58">
        <f>I_O!$X231</f>
        <v>0.5</v>
      </c>
      <c r="L64" s="58">
        <f>I_O!$X231</f>
        <v>0.5</v>
      </c>
      <c r="M64" s="58">
        <f>I_O!$X231</f>
        <v>0.5</v>
      </c>
      <c r="N64" s="58">
        <f>I_O!$X231</f>
        <v>0.5</v>
      </c>
      <c r="O64" s="58">
        <f>I_O!$X231</f>
        <v>0.5</v>
      </c>
      <c r="P64" s="58">
        <f>I_O!$X231</f>
        <v>0.5</v>
      </c>
      <c r="Q64" s="58">
        <f>I_O!$X231</f>
        <v>0.5</v>
      </c>
      <c r="R64" s="58">
        <f>I_O!$X231</f>
        <v>0.5</v>
      </c>
      <c r="S64" s="58">
        <f>I_O!$X231</f>
        <v>0.5</v>
      </c>
      <c r="T64" s="58">
        <f>I_O!$X231</f>
        <v>0.5</v>
      </c>
      <c r="U64" s="58">
        <f>I_O!$X231</f>
        <v>0.5</v>
      </c>
      <c r="V64" s="58">
        <f>I_O!$X231</f>
        <v>0.5</v>
      </c>
    </row>
    <row r="65" spans="1:22" x14ac:dyDescent="0.25">
      <c r="A65" s="57" t="str">
        <f>I_O!A232</f>
        <v>Biochar (kg/yr)</v>
      </c>
      <c r="B65" s="58">
        <f>I_O!$X232</f>
        <v>0.1</v>
      </c>
      <c r="C65" s="58">
        <f>I_O!$X232</f>
        <v>0.1</v>
      </c>
      <c r="D65" s="58">
        <f>I_O!$X232</f>
        <v>0.1</v>
      </c>
      <c r="E65" s="58">
        <f>I_O!$X232</f>
        <v>0.1</v>
      </c>
      <c r="F65" s="58">
        <f>I_O!$X232</f>
        <v>0.1</v>
      </c>
      <c r="G65" s="58">
        <f>I_O!$X232</f>
        <v>0.1</v>
      </c>
      <c r="H65" s="58">
        <f>I_O!$X232</f>
        <v>0.1</v>
      </c>
      <c r="I65" s="58">
        <f>I_O!$X232</f>
        <v>0.1</v>
      </c>
      <c r="J65" s="58">
        <f>I_O!$X232</f>
        <v>0.1</v>
      </c>
      <c r="K65" s="58">
        <f>I_O!$X232</f>
        <v>0.1</v>
      </c>
      <c r="L65" s="58">
        <f>I_O!$X232</f>
        <v>0.1</v>
      </c>
      <c r="M65" s="58">
        <f>I_O!$X232</f>
        <v>0.1</v>
      </c>
      <c r="N65" s="58">
        <f>I_O!$X232</f>
        <v>0.1</v>
      </c>
      <c r="O65" s="58">
        <f>I_O!$X232</f>
        <v>0.1</v>
      </c>
      <c r="P65" s="58">
        <f>I_O!$X232</f>
        <v>0.1</v>
      </c>
      <c r="Q65" s="58">
        <f>I_O!$X232</f>
        <v>0.1</v>
      </c>
      <c r="R65" s="58">
        <f>I_O!$X232</f>
        <v>0.1</v>
      </c>
      <c r="S65" s="58">
        <f>I_O!$X232</f>
        <v>0.1</v>
      </c>
      <c r="T65" s="58">
        <f>I_O!$X232</f>
        <v>0.1</v>
      </c>
      <c r="U65" s="58">
        <f>I_O!$X232</f>
        <v>0.1</v>
      </c>
      <c r="V65" s="58">
        <f>I_O!$X232</f>
        <v>0.1</v>
      </c>
    </row>
    <row r="66" spans="1:22" x14ac:dyDescent="0.25">
      <c r="A66" s="57" t="str">
        <f>I_O!A234</f>
        <v>Corn Grain (kg/yr)</v>
      </c>
      <c r="B66" s="58">
        <f>I_O!$X234</f>
        <v>0.2</v>
      </c>
      <c r="C66" s="58">
        <f>I_O!$X234</f>
        <v>0.2</v>
      </c>
      <c r="D66" s="317">
        <f>I_O!$X234</f>
        <v>0.2</v>
      </c>
      <c r="E66" s="317">
        <f>I_O!$X234</f>
        <v>0.2</v>
      </c>
      <c r="F66" s="58">
        <f>I_O!$X232</f>
        <v>0.1</v>
      </c>
      <c r="G66" s="58">
        <f>I_O!$X232</f>
        <v>0.1</v>
      </c>
      <c r="H66" s="58">
        <f>I_O!$X232</f>
        <v>0.1</v>
      </c>
      <c r="I66" s="58">
        <f>I_O!$X232</f>
        <v>0.1</v>
      </c>
      <c r="J66" s="58">
        <f>I_O!$X232</f>
        <v>0.1</v>
      </c>
      <c r="K66" s="58">
        <f>I_O!$X232</f>
        <v>0.1</v>
      </c>
      <c r="L66" s="58">
        <f>I_O!$X232</f>
        <v>0.1</v>
      </c>
      <c r="M66" s="58">
        <f>I_O!$X232</f>
        <v>0.1</v>
      </c>
      <c r="N66" s="58">
        <f>I_O!$X232</f>
        <v>0.1</v>
      </c>
      <c r="O66" s="58">
        <f>I_O!$X234</f>
        <v>0.2</v>
      </c>
      <c r="P66" s="58">
        <f>I_O!$X234</f>
        <v>0.2</v>
      </c>
      <c r="Q66" s="58">
        <f>I_O!$X234</f>
        <v>0.2</v>
      </c>
      <c r="R66" s="58">
        <f>I_O!$X234</f>
        <v>0.2</v>
      </c>
      <c r="S66" s="58">
        <f>I_O!$X234</f>
        <v>0.2</v>
      </c>
      <c r="T66" s="58">
        <f>I_O!$X234</f>
        <v>0.2</v>
      </c>
      <c r="U66" s="58">
        <f>I_O!$X234</f>
        <v>0.2</v>
      </c>
      <c r="V66" s="58">
        <f>I_O!$X234</f>
        <v>0.2</v>
      </c>
    </row>
    <row r="67" spans="1:22" x14ac:dyDescent="0.25">
      <c r="A67" s="57" t="str">
        <f>I_O!A236</f>
        <v>Corn Stover, Collected (kg/yr)</v>
      </c>
      <c r="B67" s="58">
        <f>I_O!$X236</f>
        <v>8.3000000000000004E-2</v>
      </c>
      <c r="C67" s="58">
        <f>I_O!$X236</f>
        <v>8.3000000000000004E-2</v>
      </c>
      <c r="D67" s="317">
        <f>I_O!$X236</f>
        <v>8.3000000000000004E-2</v>
      </c>
      <c r="E67" s="317">
        <f>I_O!$X236</f>
        <v>8.3000000000000004E-2</v>
      </c>
      <c r="F67" s="58">
        <f>I_O!$X234</f>
        <v>0.2</v>
      </c>
      <c r="G67" s="58">
        <f>I_O!$X234</f>
        <v>0.2</v>
      </c>
      <c r="H67" s="58">
        <f>I_O!$X234</f>
        <v>0.2</v>
      </c>
      <c r="I67" s="58">
        <f>I_O!$X234</f>
        <v>0.2</v>
      </c>
      <c r="J67" s="58">
        <f>I_O!$X234</f>
        <v>0.2</v>
      </c>
      <c r="K67" s="58">
        <f>I_O!$X234</f>
        <v>0.2</v>
      </c>
      <c r="L67" s="58">
        <f>I_O!$X234</f>
        <v>0.2</v>
      </c>
      <c r="M67" s="58">
        <f>I_O!$X234</f>
        <v>0.2</v>
      </c>
      <c r="N67" s="58">
        <f>I_O!$X234</f>
        <v>0.2</v>
      </c>
      <c r="O67" s="58">
        <f>I_O!$X236</f>
        <v>8.3000000000000004E-2</v>
      </c>
      <c r="P67" s="58">
        <f>I_O!$X236</f>
        <v>8.3000000000000004E-2</v>
      </c>
      <c r="Q67" s="58">
        <f>I_O!$X236</f>
        <v>8.3000000000000004E-2</v>
      </c>
      <c r="R67" s="58">
        <f>I_O!$X236</f>
        <v>8.3000000000000004E-2</v>
      </c>
      <c r="S67" s="58">
        <f>I_O!$X236</f>
        <v>8.3000000000000004E-2</v>
      </c>
      <c r="T67" s="58">
        <f>I_O!$X236</f>
        <v>8.3000000000000004E-2</v>
      </c>
      <c r="U67" s="58">
        <f>I_O!$X236</f>
        <v>8.3000000000000004E-2</v>
      </c>
      <c r="V67" s="58">
        <f>I_O!$X236</f>
        <v>8.3000000000000004E-2</v>
      </c>
    </row>
    <row r="68" spans="1:22" x14ac:dyDescent="0.25">
      <c r="A68" s="57" t="str">
        <f>I_O!A237</f>
        <v>Corn Stover, Left (kg/yr)</v>
      </c>
      <c r="B68" s="58">
        <f>I_O!$X237</f>
        <v>0</v>
      </c>
      <c r="C68" s="58">
        <f>I_O!$X237</f>
        <v>0</v>
      </c>
      <c r="D68" s="58">
        <f>I_O!$X237</f>
        <v>0</v>
      </c>
      <c r="E68" s="58">
        <f>I_O!$X237</f>
        <v>0</v>
      </c>
      <c r="F68" s="58">
        <f>I_O!$X237</f>
        <v>0</v>
      </c>
      <c r="G68" s="58">
        <f>I_O!$X237</f>
        <v>0</v>
      </c>
      <c r="H68" s="58">
        <f>I_O!$X237</f>
        <v>0</v>
      </c>
      <c r="I68" s="58">
        <f>I_O!$X237</f>
        <v>0</v>
      </c>
      <c r="J68" s="58">
        <f>I_O!$X237</f>
        <v>0</v>
      </c>
      <c r="K68" s="58">
        <f>I_O!$X237</f>
        <v>0</v>
      </c>
      <c r="L68" s="58">
        <f>I_O!$X237</f>
        <v>0</v>
      </c>
      <c r="M68" s="58">
        <f>I_O!$X237</f>
        <v>0</v>
      </c>
      <c r="N68" s="58">
        <f>I_O!$X237</f>
        <v>0</v>
      </c>
      <c r="O68" s="58">
        <f>I_O!$X237</f>
        <v>0</v>
      </c>
      <c r="P68" s="58">
        <f>I_O!$X237</f>
        <v>0</v>
      </c>
      <c r="Q68" s="58">
        <f>I_O!$X237</f>
        <v>0</v>
      </c>
      <c r="R68" s="58">
        <f>I_O!$X237</f>
        <v>0</v>
      </c>
      <c r="S68" s="58">
        <f>I_O!$X237</f>
        <v>0</v>
      </c>
      <c r="T68" s="58">
        <f>I_O!$X237</f>
        <v>0</v>
      </c>
      <c r="U68" s="58">
        <f>I_O!$X237</f>
        <v>0</v>
      </c>
      <c r="V68" s="58">
        <f>I_O!$X237</f>
        <v>0</v>
      </c>
    </row>
    <row r="69" spans="1:22" x14ac:dyDescent="0.25">
      <c r="A69" s="57" t="str">
        <f>I_O!A238</f>
        <v>DDGS (kg/yr)</v>
      </c>
      <c r="B69" s="58">
        <f>I_O!$X238</f>
        <v>0.15435501700000001</v>
      </c>
      <c r="C69" s="58">
        <f>I_O!$X238</f>
        <v>0.15435501700000001</v>
      </c>
      <c r="D69" s="58">
        <f>I_O!$X238</f>
        <v>0.15435501700000001</v>
      </c>
      <c r="E69" s="58">
        <f>I_O!$X238</f>
        <v>0.15435501700000001</v>
      </c>
      <c r="F69" s="58">
        <f>I_O!$X238</f>
        <v>0.15435501700000001</v>
      </c>
      <c r="G69" s="58">
        <f>I_O!$X238</f>
        <v>0.15435501700000001</v>
      </c>
      <c r="H69" s="58">
        <f>I_O!$X238</f>
        <v>0.15435501700000001</v>
      </c>
      <c r="I69" s="58">
        <f>I_O!$X238</f>
        <v>0.15435501700000001</v>
      </c>
      <c r="J69" s="58">
        <f>I_O!$X238</f>
        <v>0.15435501700000001</v>
      </c>
      <c r="K69" s="58">
        <f>I_O!$X238</f>
        <v>0.15435501700000001</v>
      </c>
      <c r="L69" s="58">
        <f>I_O!$X238</f>
        <v>0.15435501700000001</v>
      </c>
      <c r="M69" s="58">
        <f>I_O!$X238</f>
        <v>0.15435501700000001</v>
      </c>
      <c r="N69" s="58">
        <f>I_O!$X238</f>
        <v>0.15435501700000001</v>
      </c>
      <c r="O69" s="58">
        <f>I_O!$X238</f>
        <v>0.15435501700000001</v>
      </c>
      <c r="P69" s="58">
        <f>I_O!$X238</f>
        <v>0.15435501700000001</v>
      </c>
      <c r="Q69" s="58">
        <f>I_O!$X238</f>
        <v>0.15435501700000001</v>
      </c>
      <c r="R69" s="58">
        <f>I_O!$X238</f>
        <v>0.15435501700000001</v>
      </c>
      <c r="S69" s="58">
        <f>I_O!$X238</f>
        <v>0.15435501700000001</v>
      </c>
      <c r="T69" s="58">
        <f>I_O!$X238</f>
        <v>0.15435501700000001</v>
      </c>
      <c r="U69" s="58">
        <f>I_O!$X238</f>
        <v>0.15435501700000001</v>
      </c>
      <c r="V69" s="58">
        <f>I_O!$X238</f>
        <v>0.15435501700000001</v>
      </c>
    </row>
    <row r="70" spans="1:22" x14ac:dyDescent="0.25">
      <c r="A70" s="57" t="str">
        <f>I_O!A239</f>
        <v>Glycerin (kg/yr)</v>
      </c>
      <c r="B70" s="58">
        <f>I_O!$X239</f>
        <v>0.13200000000000001</v>
      </c>
      <c r="C70" s="58">
        <f>I_O!$X239</f>
        <v>0.13200000000000001</v>
      </c>
      <c r="D70" s="58">
        <f>I_O!$X239</f>
        <v>0.13200000000000001</v>
      </c>
      <c r="E70" s="58">
        <f>I_O!$X239</f>
        <v>0.13200000000000001</v>
      </c>
      <c r="F70" s="58">
        <f>I_O!$X239</f>
        <v>0.13200000000000001</v>
      </c>
      <c r="G70" s="58">
        <f>I_O!$X239</f>
        <v>0.13200000000000001</v>
      </c>
      <c r="H70" s="58">
        <f>I_O!$X239</f>
        <v>0.13200000000000001</v>
      </c>
      <c r="I70" s="58">
        <f>I_O!$X239</f>
        <v>0.13200000000000001</v>
      </c>
      <c r="J70" s="58">
        <f>I_O!$X239</f>
        <v>0.13200000000000001</v>
      </c>
      <c r="K70" s="58">
        <f>I_O!$X239</f>
        <v>0.13200000000000001</v>
      </c>
      <c r="L70" s="58">
        <f>I_O!$X239</f>
        <v>0.13200000000000001</v>
      </c>
      <c r="M70" s="58">
        <f>I_O!$X239</f>
        <v>0.13200000000000001</v>
      </c>
      <c r="N70" s="58">
        <f>I_O!$X239</f>
        <v>0.13200000000000001</v>
      </c>
      <c r="O70" s="58">
        <f>I_O!$X239</f>
        <v>0.13200000000000001</v>
      </c>
      <c r="P70" s="58">
        <f>I_O!$X239</f>
        <v>0.13200000000000001</v>
      </c>
      <c r="Q70" s="58">
        <f>I_O!$X239</f>
        <v>0.13200000000000001</v>
      </c>
      <c r="R70" s="58">
        <f>I_O!$X239</f>
        <v>0.13200000000000001</v>
      </c>
      <c r="S70" s="58">
        <f>I_O!$X239</f>
        <v>0.13200000000000001</v>
      </c>
      <c r="T70" s="58">
        <f>I_O!$X239</f>
        <v>0.13200000000000001</v>
      </c>
      <c r="U70" s="58">
        <f>I_O!$X239</f>
        <v>0.13200000000000001</v>
      </c>
      <c r="V70" s="58">
        <f>I_O!$X239</f>
        <v>0.13200000000000001</v>
      </c>
    </row>
    <row r="71" spans="1:22" x14ac:dyDescent="0.25">
      <c r="A71" s="57" t="str">
        <f>I_O!A240</f>
        <v>MSW Co-Products (kg/yr)</v>
      </c>
      <c r="B71" s="58">
        <f>I_O!$X240</f>
        <v>0.33</v>
      </c>
      <c r="C71" s="58">
        <f>I_O!$X240</f>
        <v>0.33</v>
      </c>
      <c r="D71" s="58">
        <f>I_O!$X240</f>
        <v>0.33</v>
      </c>
      <c r="E71" s="58">
        <f>I_O!$X240</f>
        <v>0.33</v>
      </c>
      <c r="F71" s="58">
        <f>I_O!$X240</f>
        <v>0.33</v>
      </c>
      <c r="G71" s="58">
        <f>I_O!$X240</f>
        <v>0.33</v>
      </c>
      <c r="H71" s="58">
        <f>I_O!$X240</f>
        <v>0.33</v>
      </c>
      <c r="I71" s="58">
        <f>I_O!$X240</f>
        <v>0.33</v>
      </c>
      <c r="J71" s="58">
        <f>I_O!$X240</f>
        <v>0.33</v>
      </c>
      <c r="K71" s="58">
        <f>I_O!$X240</f>
        <v>0.33</v>
      </c>
      <c r="L71" s="58">
        <f>I_O!$X240</f>
        <v>0.33</v>
      </c>
      <c r="M71" s="58">
        <f>I_O!$X240</f>
        <v>0.33</v>
      </c>
      <c r="N71" s="58">
        <f>I_O!$X240</f>
        <v>0.33</v>
      </c>
      <c r="O71" s="58">
        <f>I_O!$X240</f>
        <v>0.33</v>
      </c>
      <c r="P71" s="58">
        <f>I_O!$X240</f>
        <v>0.33</v>
      </c>
      <c r="Q71" s="58">
        <f>I_O!$X240</f>
        <v>0.33</v>
      </c>
      <c r="R71" s="58">
        <f>I_O!$X240</f>
        <v>0.33</v>
      </c>
      <c r="S71" s="58">
        <f>I_O!$X240</f>
        <v>0.33</v>
      </c>
      <c r="T71" s="58">
        <f>I_O!$X240</f>
        <v>0.33</v>
      </c>
      <c r="U71" s="58">
        <f>I_O!$X240</f>
        <v>0.33</v>
      </c>
      <c r="V71" s="58">
        <f>I_O!$X240</f>
        <v>0.33</v>
      </c>
    </row>
    <row r="72" spans="1:22" x14ac:dyDescent="0.25">
      <c r="A72" s="57" t="str">
        <f>I_O!A241</f>
        <v>Nitrogen Gas (kg/yr)</v>
      </c>
      <c r="B72" s="58">
        <f>I_O!$X241</f>
        <v>14.102564102564104</v>
      </c>
      <c r="C72" s="58">
        <f>I_O!$X241</f>
        <v>14.102564102564104</v>
      </c>
      <c r="D72" s="58">
        <f>I_O!$X241</f>
        <v>14.102564102564104</v>
      </c>
      <c r="E72" s="58">
        <f>I_O!$X241</f>
        <v>14.102564102564104</v>
      </c>
      <c r="F72" s="58">
        <f>I_O!$X241</f>
        <v>14.102564102564104</v>
      </c>
      <c r="G72" s="58">
        <f>I_O!$X241</f>
        <v>14.102564102564104</v>
      </c>
      <c r="H72" s="58">
        <f>I_O!$X241</f>
        <v>14.102564102564104</v>
      </c>
      <c r="I72" s="58">
        <f>I_O!$X241</f>
        <v>14.102564102564104</v>
      </c>
      <c r="J72" s="58">
        <f>I_O!$X241</f>
        <v>14.102564102564104</v>
      </c>
      <c r="K72" s="58">
        <f>I_O!$X241</f>
        <v>14.102564102564104</v>
      </c>
      <c r="L72" s="58">
        <f>I_O!$X241</f>
        <v>14.102564102564104</v>
      </c>
      <c r="M72" s="58">
        <f>I_O!$X241</f>
        <v>14.102564102564104</v>
      </c>
      <c r="N72" s="58">
        <f>I_O!$X241</f>
        <v>14.102564102564104</v>
      </c>
      <c r="O72" s="58">
        <f>I_O!$X241</f>
        <v>14.102564102564104</v>
      </c>
      <c r="P72" s="58">
        <f>I_O!$X241</f>
        <v>14.102564102564104</v>
      </c>
      <c r="Q72" s="58">
        <f>I_O!$X241</f>
        <v>14.102564102564104</v>
      </c>
      <c r="R72" s="58">
        <f>I_O!$X241</f>
        <v>14.102564102564104</v>
      </c>
      <c r="S72" s="58">
        <f>I_O!$X241</f>
        <v>14.102564102564104</v>
      </c>
      <c r="T72" s="58">
        <f>I_O!$X241</f>
        <v>14.102564102564104</v>
      </c>
      <c r="U72" s="58">
        <f>I_O!$X241</f>
        <v>14.102564102564104</v>
      </c>
      <c r="V72" s="58">
        <f>I_O!$X241</f>
        <v>14.102564102564104</v>
      </c>
    </row>
    <row r="73" spans="1:22" x14ac:dyDescent="0.25">
      <c r="A73" s="57" t="str">
        <f>I_O!A242</f>
        <v>Refused Derived Fuel (kg/yr)</v>
      </c>
      <c r="B73" s="58">
        <f>I_O!$X242</f>
        <v>0.1</v>
      </c>
      <c r="C73" s="58">
        <f>I_O!$X242</f>
        <v>0.1</v>
      </c>
      <c r="D73" s="58">
        <f>I_O!$X242</f>
        <v>0.1</v>
      </c>
      <c r="E73" s="58">
        <f>I_O!$X242</f>
        <v>0.1</v>
      </c>
      <c r="F73" s="58">
        <f>I_O!$X242</f>
        <v>0.1</v>
      </c>
      <c r="G73" s="58">
        <f>I_O!$X242</f>
        <v>0.1</v>
      </c>
      <c r="H73" s="58">
        <f>I_O!$X242</f>
        <v>0.1</v>
      </c>
      <c r="I73" s="58">
        <f>I_O!$X242</f>
        <v>0.1</v>
      </c>
      <c r="J73" s="58">
        <f>I_O!$X242</f>
        <v>0.1</v>
      </c>
      <c r="K73" s="58">
        <f>I_O!$X242</f>
        <v>0.1</v>
      </c>
      <c r="L73" s="58">
        <f>I_O!$X242</f>
        <v>0.1</v>
      </c>
      <c r="M73" s="58">
        <f>I_O!$X242</f>
        <v>0.1</v>
      </c>
      <c r="N73" s="58">
        <f>I_O!$X242</f>
        <v>0.1</v>
      </c>
      <c r="O73" s="58">
        <f>I_O!$X242</f>
        <v>0.1</v>
      </c>
      <c r="P73" s="58">
        <f>I_O!$X242</f>
        <v>0.1</v>
      </c>
      <c r="Q73" s="58">
        <f>I_O!$X242</f>
        <v>0.1</v>
      </c>
      <c r="R73" s="58">
        <f>I_O!$X242</f>
        <v>0.1</v>
      </c>
      <c r="S73" s="58">
        <f>I_O!$X242</f>
        <v>0.1</v>
      </c>
      <c r="T73" s="58">
        <f>I_O!$X242</f>
        <v>0.1</v>
      </c>
      <c r="U73" s="58">
        <f>I_O!$X242</f>
        <v>0.1</v>
      </c>
      <c r="V73" s="58">
        <f>I_O!$X242</f>
        <v>0.1</v>
      </c>
    </row>
    <row r="74" spans="1:22" x14ac:dyDescent="0.25">
      <c r="A74" s="57" t="str">
        <f>I_O!A243</f>
        <v>Slag (kg/yr)</v>
      </c>
      <c r="B74" s="58">
        <f>I_O!$X243</f>
        <v>-2.5899999999999999E-2</v>
      </c>
      <c r="C74" s="58">
        <f>I_O!$X243</f>
        <v>-2.5899999999999999E-2</v>
      </c>
      <c r="D74" s="58">
        <f>I_O!$X243</f>
        <v>-2.5899999999999999E-2</v>
      </c>
      <c r="E74" s="58">
        <f>I_O!$X243</f>
        <v>-2.5899999999999999E-2</v>
      </c>
      <c r="F74" s="58">
        <f>I_O!$X243</f>
        <v>-2.5899999999999999E-2</v>
      </c>
      <c r="G74" s="58">
        <f>I_O!$X243</f>
        <v>-2.5899999999999999E-2</v>
      </c>
      <c r="H74" s="58">
        <f>I_O!$X243</f>
        <v>-2.5899999999999999E-2</v>
      </c>
      <c r="I74" s="58">
        <f>I_O!$X243</f>
        <v>-2.5899999999999999E-2</v>
      </c>
      <c r="J74" s="58">
        <f>I_O!$X243</f>
        <v>-2.5899999999999999E-2</v>
      </c>
      <c r="K74" s="58">
        <f>I_O!$X243</f>
        <v>-2.5899999999999999E-2</v>
      </c>
      <c r="L74" s="58">
        <f>I_O!$X243</f>
        <v>-2.5899999999999999E-2</v>
      </c>
      <c r="M74" s="58">
        <f>I_O!$X243</f>
        <v>-2.5899999999999999E-2</v>
      </c>
      <c r="N74" s="58">
        <f>I_O!$X243</f>
        <v>-2.5899999999999999E-2</v>
      </c>
      <c r="O74" s="58">
        <f>I_O!$X243</f>
        <v>-2.5899999999999999E-2</v>
      </c>
      <c r="P74" s="58">
        <f>I_O!$X243</f>
        <v>-2.5899999999999999E-2</v>
      </c>
      <c r="Q74" s="58">
        <f>I_O!$X243</f>
        <v>-2.5899999999999999E-2</v>
      </c>
      <c r="R74" s="58">
        <f>I_O!$X243</f>
        <v>-2.5899999999999999E-2</v>
      </c>
      <c r="S74" s="58">
        <f>I_O!$X243</f>
        <v>-2.5899999999999999E-2</v>
      </c>
      <c r="T74" s="58">
        <f>I_O!$X243</f>
        <v>-2.5899999999999999E-2</v>
      </c>
      <c r="U74" s="58">
        <f>I_O!$X243</f>
        <v>-2.5899999999999999E-2</v>
      </c>
      <c r="V74" s="58">
        <f>I_O!$X243</f>
        <v>-2.5899999999999999E-2</v>
      </c>
    </row>
    <row r="75" spans="1:22" x14ac:dyDescent="0.25">
      <c r="A75" s="57" t="str">
        <f>I_O!A244</f>
        <v>Soybean Meal (kg/yr)</v>
      </c>
      <c r="B75" s="58">
        <f>I_O!$X244</f>
        <v>0.35</v>
      </c>
      <c r="C75" s="58">
        <f>I_O!$X244</f>
        <v>0.35</v>
      </c>
      <c r="D75" s="58">
        <f>I_O!$X244</f>
        <v>0.35</v>
      </c>
      <c r="E75" s="58">
        <f>I_O!$X244</f>
        <v>0.35</v>
      </c>
      <c r="F75" s="58">
        <f>I_O!$X244</f>
        <v>0.35</v>
      </c>
      <c r="G75" s="58">
        <f>I_O!$X244</f>
        <v>0.35</v>
      </c>
      <c r="H75" s="58">
        <f>I_O!$X244</f>
        <v>0.35</v>
      </c>
      <c r="I75" s="58">
        <f>I_O!$X244</f>
        <v>0.35</v>
      </c>
      <c r="J75" s="58">
        <f>I_O!$X244</f>
        <v>0.35</v>
      </c>
      <c r="K75" s="58">
        <f>I_O!$X244</f>
        <v>0.35</v>
      </c>
      <c r="L75" s="58">
        <f>I_O!$X244</f>
        <v>0.35</v>
      </c>
      <c r="M75" s="58">
        <f>I_O!$X244</f>
        <v>0.35</v>
      </c>
      <c r="N75" s="58">
        <f>I_O!$X244</f>
        <v>0.35</v>
      </c>
      <c r="O75" s="58">
        <f>I_O!$X244</f>
        <v>0.35</v>
      </c>
      <c r="P75" s="58">
        <f>I_O!$X244</f>
        <v>0.35</v>
      </c>
      <c r="Q75" s="58">
        <f>I_O!$X244</f>
        <v>0.35</v>
      </c>
      <c r="R75" s="58">
        <f>I_O!$X244</f>
        <v>0.35</v>
      </c>
      <c r="S75" s="58">
        <f>I_O!$X244</f>
        <v>0.35</v>
      </c>
      <c r="T75" s="58">
        <f>I_O!$X244</f>
        <v>0.35</v>
      </c>
      <c r="U75" s="58">
        <f>I_O!$X244</f>
        <v>0.35</v>
      </c>
      <c r="V75" s="58">
        <f>I_O!$X244</f>
        <v>0.35</v>
      </c>
    </row>
    <row r="76" spans="1:22" x14ac:dyDescent="0.25">
      <c r="A76" s="57" t="str">
        <f>I_O!A245</f>
        <v>Soybean Oil (kg/yr)</v>
      </c>
      <c r="B76" s="58">
        <f>I_O!$X245</f>
        <v>0.5</v>
      </c>
      <c r="C76" s="58">
        <f>I_O!$X245</f>
        <v>0.5</v>
      </c>
      <c r="D76" s="58">
        <f>I_O!$X245</f>
        <v>0.5</v>
      </c>
      <c r="E76" s="58">
        <f>I_O!$X245</f>
        <v>0.5</v>
      </c>
      <c r="F76" s="58">
        <f>I_O!$X245</f>
        <v>0.5</v>
      </c>
      <c r="G76" s="58">
        <f>I_O!$X245</f>
        <v>0.5</v>
      </c>
      <c r="H76" s="58">
        <f>I_O!$X245</f>
        <v>0.5</v>
      </c>
      <c r="I76" s="58">
        <f>I_O!$X245</f>
        <v>0.5</v>
      </c>
      <c r="J76" s="58">
        <f>I_O!$X245</f>
        <v>0.5</v>
      </c>
      <c r="K76" s="58">
        <f>I_O!$X245</f>
        <v>0.5</v>
      </c>
      <c r="L76" s="58">
        <f>I_O!$X245</f>
        <v>0.5</v>
      </c>
      <c r="M76" s="58">
        <f>I_O!$X245</f>
        <v>0.5</v>
      </c>
      <c r="N76" s="58">
        <f>I_O!$X245</f>
        <v>0.5</v>
      </c>
      <c r="O76" s="58">
        <f>I_O!$X245</f>
        <v>0.5</v>
      </c>
      <c r="P76" s="58">
        <f>I_O!$X245</f>
        <v>0.5</v>
      </c>
      <c r="Q76" s="58">
        <f>I_O!$X245</f>
        <v>0.5</v>
      </c>
      <c r="R76" s="58">
        <f>I_O!$X245</f>
        <v>0.5</v>
      </c>
      <c r="S76" s="58">
        <f>I_O!$X245</f>
        <v>0.5</v>
      </c>
      <c r="T76" s="58">
        <f>I_O!$X245</f>
        <v>0.5</v>
      </c>
      <c r="U76" s="58">
        <f>I_O!$X245</f>
        <v>0.5</v>
      </c>
      <c r="V76" s="58">
        <f>I_O!$X245</f>
        <v>0.5</v>
      </c>
    </row>
    <row r="77" spans="1:22" x14ac:dyDescent="0.25">
      <c r="A77" s="57" t="str">
        <f>I_O!A246</f>
        <v>Soybeans (kg/yr)</v>
      </c>
      <c r="B77" s="317">
        <v>1.117</v>
      </c>
      <c r="C77" s="317">
        <v>1.1220000000000001</v>
      </c>
      <c r="D77" s="58">
        <f>I_O!$X246</f>
        <v>0.55000000000000004</v>
      </c>
      <c r="E77" s="58">
        <f>I_O!$X246</f>
        <v>0.55000000000000004</v>
      </c>
      <c r="F77" s="58">
        <f>I_O!$X246</f>
        <v>0.55000000000000004</v>
      </c>
      <c r="G77" s="58">
        <f>I_O!$X246</f>
        <v>0.55000000000000004</v>
      </c>
      <c r="H77" s="58">
        <f>I_O!$X246</f>
        <v>0.55000000000000004</v>
      </c>
      <c r="I77" s="58">
        <f>I_O!$X246</f>
        <v>0.55000000000000004</v>
      </c>
      <c r="J77" s="58">
        <f>I_O!$X246</f>
        <v>0.55000000000000004</v>
      </c>
      <c r="K77" s="58">
        <f>I_O!$X246</f>
        <v>0.55000000000000004</v>
      </c>
      <c r="L77" s="58">
        <f>I_O!$X246</f>
        <v>0.55000000000000004</v>
      </c>
      <c r="M77" s="58">
        <f>I_O!$X246</f>
        <v>0.55000000000000004</v>
      </c>
      <c r="N77" s="58">
        <f>I_O!$X246</f>
        <v>0.55000000000000004</v>
      </c>
      <c r="O77" s="58">
        <f>I_O!$X246</f>
        <v>0.55000000000000004</v>
      </c>
      <c r="P77" s="58">
        <f>I_O!$X246</f>
        <v>0.55000000000000004</v>
      </c>
      <c r="Q77" s="58">
        <f>I_O!$X246</f>
        <v>0.55000000000000004</v>
      </c>
      <c r="R77" s="58">
        <f>I_O!$X246</f>
        <v>0.55000000000000004</v>
      </c>
      <c r="S77" s="58">
        <f>I_O!$X246</f>
        <v>0.55000000000000004</v>
      </c>
      <c r="T77" s="58">
        <f>I_O!$X246</f>
        <v>0.55000000000000004</v>
      </c>
      <c r="U77" s="58">
        <f>I_O!$X246</f>
        <v>0.55000000000000004</v>
      </c>
      <c r="V77" s="58">
        <f>I_O!$X246</f>
        <v>0.55000000000000004</v>
      </c>
    </row>
    <row r="78" spans="1:22" x14ac:dyDescent="0.25">
      <c r="A78" s="57" t="str">
        <f>I_O!A247</f>
        <v>Syncrude (kg/yr)</v>
      </c>
      <c r="B78" s="58">
        <f>I_O!$X247</f>
        <v>0.5</v>
      </c>
      <c r="C78" s="58">
        <f>I_O!$X247</f>
        <v>0.5</v>
      </c>
      <c r="D78" s="58">
        <f>I_O!$X247</f>
        <v>0.5</v>
      </c>
      <c r="E78" s="58">
        <f>I_O!$X247</f>
        <v>0.5</v>
      </c>
      <c r="F78" s="58">
        <f>I_O!$X247</f>
        <v>0.5</v>
      </c>
      <c r="G78" s="58">
        <f>I_O!$X247</f>
        <v>0.5</v>
      </c>
      <c r="H78" s="58">
        <f>I_O!$X247</f>
        <v>0.5</v>
      </c>
      <c r="I78" s="58">
        <f>I_O!$X247</f>
        <v>0.5</v>
      </c>
      <c r="J78" s="58">
        <f>I_O!$X247</f>
        <v>0.5</v>
      </c>
      <c r="K78" s="58">
        <f>I_O!$X247</f>
        <v>0.5</v>
      </c>
      <c r="L78" s="58">
        <f>I_O!$X247</f>
        <v>0.5</v>
      </c>
      <c r="M78" s="58">
        <f>I_O!$X247</f>
        <v>0.5</v>
      </c>
      <c r="N78" s="58">
        <f>I_O!$X247</f>
        <v>0.5</v>
      </c>
      <c r="O78" s="58">
        <f>I_O!$X247</f>
        <v>0.5</v>
      </c>
      <c r="P78" s="58">
        <f>I_O!$X247</f>
        <v>0.5</v>
      </c>
      <c r="Q78" s="58">
        <f>I_O!$X247</f>
        <v>0.5</v>
      </c>
      <c r="R78" s="58">
        <f>I_O!$X247</f>
        <v>0.5</v>
      </c>
      <c r="S78" s="58">
        <f>I_O!$X247</f>
        <v>0.5</v>
      </c>
      <c r="T78" s="58">
        <f>I_O!$X247</f>
        <v>0.5</v>
      </c>
      <c r="U78" s="58">
        <f>I_O!$X247</f>
        <v>0.5</v>
      </c>
      <c r="V78" s="58">
        <f>I_O!$X247</f>
        <v>0.5</v>
      </c>
    </row>
    <row r="79" spans="1:22" x14ac:dyDescent="0.25">
      <c r="A79" s="57" t="str">
        <f>I_O!A248</f>
        <v>Wastewater, Gasification (kg/yr)</v>
      </c>
      <c r="B79" s="58">
        <f>I_O!$X248</f>
        <v>-1.17E-3</v>
      </c>
      <c r="C79" s="58">
        <f>I_O!$X248</f>
        <v>-1.17E-3</v>
      </c>
      <c r="D79" s="58">
        <f>I_O!$X248</f>
        <v>-1.17E-3</v>
      </c>
      <c r="E79" s="58">
        <f>I_O!$X248</f>
        <v>-1.17E-3</v>
      </c>
      <c r="F79" s="58">
        <f>I_O!$X248</f>
        <v>-1.17E-3</v>
      </c>
      <c r="G79" s="58">
        <f>I_O!$X248</f>
        <v>-1.17E-3</v>
      </c>
      <c r="H79" s="58">
        <f>I_O!$X248</f>
        <v>-1.17E-3</v>
      </c>
      <c r="I79" s="58">
        <f>I_O!$X248</f>
        <v>-1.17E-3</v>
      </c>
      <c r="J79" s="58">
        <f>I_O!$X248</f>
        <v>-1.17E-3</v>
      </c>
      <c r="K79" s="58">
        <f>I_O!$X248</f>
        <v>-1.17E-3</v>
      </c>
      <c r="L79" s="58">
        <f>I_O!$X248</f>
        <v>-1.17E-3</v>
      </c>
      <c r="M79" s="58">
        <f>I_O!$X248</f>
        <v>-1.17E-3</v>
      </c>
      <c r="N79" s="58">
        <f>I_O!$X248</f>
        <v>-1.17E-3</v>
      </c>
      <c r="O79" s="58">
        <f>I_O!$X248</f>
        <v>-1.17E-3</v>
      </c>
      <c r="P79" s="58">
        <f>I_O!$X248</f>
        <v>-1.17E-3</v>
      </c>
      <c r="Q79" s="58">
        <f>I_O!$X248</f>
        <v>-1.17E-3</v>
      </c>
      <c r="R79" s="58">
        <f>I_O!$X248</f>
        <v>-1.17E-3</v>
      </c>
      <c r="S79" s="58">
        <f>I_O!$X248</f>
        <v>-1.17E-3</v>
      </c>
      <c r="T79" s="58">
        <f>I_O!$X248</f>
        <v>-1.17E-3</v>
      </c>
      <c r="U79" s="58">
        <f>I_O!$X248</f>
        <v>-1.17E-3</v>
      </c>
      <c r="V79" s="58">
        <f>I_O!$X248</f>
        <v>-1.17E-3</v>
      </c>
    </row>
    <row r="80" spans="1:22" x14ac:dyDescent="0.25">
      <c r="A80" s="57" t="str">
        <f>I_O!A249</f>
        <v>Water, Output (kg/yr)</v>
      </c>
      <c r="B80" s="58">
        <f>I_O!$X249</f>
        <v>0</v>
      </c>
      <c r="C80" s="58">
        <f>I_O!$X249</f>
        <v>0</v>
      </c>
      <c r="D80" s="58">
        <f>I_O!$X249</f>
        <v>0</v>
      </c>
      <c r="E80" s="58">
        <f>I_O!$X249</f>
        <v>0</v>
      </c>
      <c r="F80" s="58">
        <f>I_O!$X249</f>
        <v>0</v>
      </c>
      <c r="G80" s="58">
        <f>I_O!$X249</f>
        <v>0</v>
      </c>
      <c r="H80" s="58">
        <f>I_O!$X249</f>
        <v>0</v>
      </c>
      <c r="I80" s="58">
        <f>I_O!$X249</f>
        <v>0</v>
      </c>
      <c r="J80" s="58">
        <f>I_O!$X249</f>
        <v>0</v>
      </c>
      <c r="K80" s="58">
        <f>I_O!$X249</f>
        <v>0</v>
      </c>
      <c r="L80" s="58">
        <f>I_O!$X249</f>
        <v>0</v>
      </c>
      <c r="M80" s="58">
        <f>I_O!$X249</f>
        <v>0</v>
      </c>
      <c r="N80" s="58">
        <f>I_O!$X249</f>
        <v>0</v>
      </c>
      <c r="O80" s="58">
        <f>I_O!$X249</f>
        <v>0</v>
      </c>
      <c r="P80" s="58">
        <f>I_O!$X249</f>
        <v>0</v>
      </c>
      <c r="Q80" s="58">
        <f>I_O!$X249</f>
        <v>0</v>
      </c>
      <c r="R80" s="58">
        <f>I_O!$X249</f>
        <v>0</v>
      </c>
      <c r="S80" s="58">
        <f>I_O!$X249</f>
        <v>0</v>
      </c>
      <c r="T80" s="58">
        <f>I_O!$X249</f>
        <v>0</v>
      </c>
      <c r="U80" s="58">
        <f>I_O!$X249</f>
        <v>0</v>
      </c>
      <c r="V80" s="58">
        <f>I_O!$X249</f>
        <v>0</v>
      </c>
    </row>
    <row r="81" spans="1:22" x14ac:dyDescent="0.25">
      <c r="A81" s="57" t="str">
        <f>I_O!A250</f>
        <v>WDGS (kg/yr)</v>
      </c>
      <c r="B81" s="58">
        <f>I_O!$X250</f>
        <v>0.3</v>
      </c>
      <c r="C81" s="58">
        <f>I_O!$X250</f>
        <v>0.3</v>
      </c>
      <c r="D81" s="58">
        <f>I_O!$X250</f>
        <v>0.3</v>
      </c>
      <c r="E81" s="58">
        <f>I_O!$X250</f>
        <v>0.3</v>
      </c>
      <c r="F81" s="58">
        <f>I_O!$X250</f>
        <v>0.3</v>
      </c>
      <c r="G81" s="58">
        <f>I_O!$X250</f>
        <v>0.3</v>
      </c>
      <c r="H81" s="58">
        <f>I_O!$X250</f>
        <v>0.3</v>
      </c>
      <c r="I81" s="58">
        <f>I_O!$X250</f>
        <v>0.3</v>
      </c>
      <c r="J81" s="58">
        <f>I_O!$X250</f>
        <v>0.3</v>
      </c>
      <c r="K81" s="58">
        <f>I_O!$X250</f>
        <v>0.3</v>
      </c>
      <c r="L81" s="58">
        <f>I_O!$X250</f>
        <v>0.3</v>
      </c>
      <c r="M81" s="58">
        <f>I_O!$X250</f>
        <v>0.3</v>
      </c>
      <c r="N81" s="58">
        <f>I_O!$X250</f>
        <v>0.3</v>
      </c>
      <c r="O81" s="58">
        <f>I_O!$X250</f>
        <v>0.3</v>
      </c>
      <c r="P81" s="58">
        <f>I_O!$X250</f>
        <v>0.3</v>
      </c>
      <c r="Q81" s="58">
        <f>I_O!$X250</f>
        <v>0.3</v>
      </c>
      <c r="R81" s="58">
        <f>I_O!$X250</f>
        <v>0.3</v>
      </c>
      <c r="S81" s="58">
        <f>I_O!$X250</f>
        <v>0.3</v>
      </c>
      <c r="T81" s="58">
        <f>I_O!$X250</f>
        <v>0.3</v>
      </c>
      <c r="U81" s="58">
        <f>I_O!$X250</f>
        <v>0.3</v>
      </c>
      <c r="V81" s="58">
        <f>I_O!$X250</f>
        <v>0.3</v>
      </c>
    </row>
    <row r="82" spans="1:22" x14ac:dyDescent="0.25">
      <c r="A82" s="57" t="str">
        <f>I_O!A251</f>
        <v>WOG, Delivered (kg/yr)</v>
      </c>
      <c r="B82" s="58">
        <f>I_O!$X251</f>
        <v>0.55000000000000004</v>
      </c>
      <c r="C82" s="58">
        <f>I_O!$X251</f>
        <v>0.55000000000000004</v>
      </c>
      <c r="D82" s="58">
        <f>I_O!$X251</f>
        <v>0.55000000000000004</v>
      </c>
      <c r="E82" s="58">
        <f>I_O!$X251</f>
        <v>0.55000000000000004</v>
      </c>
      <c r="F82" s="58">
        <f>I_O!$X251</f>
        <v>0.55000000000000004</v>
      </c>
      <c r="G82" s="58">
        <f>I_O!$X251</f>
        <v>0.55000000000000004</v>
      </c>
      <c r="H82" s="58">
        <f>I_O!$X251</f>
        <v>0.55000000000000004</v>
      </c>
      <c r="I82" s="58">
        <f>I_O!$X251</f>
        <v>0.55000000000000004</v>
      </c>
      <c r="J82" s="58">
        <f>I_O!$X251</f>
        <v>0.55000000000000004</v>
      </c>
      <c r="K82" s="58">
        <f>I_O!$X251</f>
        <v>0.55000000000000004</v>
      </c>
      <c r="L82" s="58">
        <f>I_O!$X251</f>
        <v>0.55000000000000004</v>
      </c>
      <c r="M82" s="58">
        <f>I_O!$X251</f>
        <v>0.55000000000000004</v>
      </c>
      <c r="N82" s="58">
        <f>I_O!$X251</f>
        <v>0.55000000000000004</v>
      </c>
      <c r="O82" s="58">
        <f>I_O!$X251</f>
        <v>0.55000000000000004</v>
      </c>
      <c r="P82" s="58">
        <f>I_O!$X251</f>
        <v>0.55000000000000004</v>
      </c>
      <c r="Q82" s="58">
        <f>I_O!$X251</f>
        <v>0.55000000000000004</v>
      </c>
      <c r="R82" s="58">
        <f>I_O!$X251</f>
        <v>0.55000000000000004</v>
      </c>
      <c r="S82" s="58">
        <f>I_O!$X251</f>
        <v>0.55000000000000004</v>
      </c>
      <c r="T82" s="58">
        <f>I_O!$X251</f>
        <v>0.55000000000000004</v>
      </c>
      <c r="U82" s="58">
        <f>I_O!$X251</f>
        <v>0.55000000000000004</v>
      </c>
      <c r="V82" s="58">
        <f>I_O!$X251</f>
        <v>0.55000000000000004</v>
      </c>
    </row>
    <row r="83" spans="1:22" x14ac:dyDescent="0.25">
      <c r="A83" s="57" t="str">
        <f>I_O!A252</f>
        <v>Woody Biomass (kg/yr)</v>
      </c>
      <c r="B83" s="473">
        <f>I_O!$X252</f>
        <v>0.06</v>
      </c>
      <c r="C83" s="58">
        <f>I_O!$X252</f>
        <v>0.06</v>
      </c>
      <c r="D83" s="58">
        <f>I_O!$X252</f>
        <v>0.06</v>
      </c>
      <c r="E83" s="58">
        <f>I_O!$X252</f>
        <v>0.06</v>
      </c>
      <c r="F83" s="58">
        <f>I_O!$X252</f>
        <v>0.06</v>
      </c>
      <c r="G83" s="58">
        <f>I_O!$X252</f>
        <v>0.06</v>
      </c>
      <c r="H83" s="58">
        <f>I_O!$X252</f>
        <v>0.06</v>
      </c>
      <c r="I83" s="58">
        <f>I_O!$X252</f>
        <v>0.06</v>
      </c>
      <c r="J83" s="317">
        <f>I_O!$X252</f>
        <v>0.06</v>
      </c>
      <c r="K83" s="58">
        <f>I_O!$X252</f>
        <v>0.06</v>
      </c>
      <c r="L83" s="58">
        <f>I_O!$X252</f>
        <v>0.06</v>
      </c>
      <c r="M83" s="58">
        <f>I_O!$X252</f>
        <v>0.06</v>
      </c>
      <c r="N83" s="58">
        <f>I_O!$X252</f>
        <v>0.06</v>
      </c>
      <c r="O83" s="58">
        <f>I_O!$X252</f>
        <v>0.06</v>
      </c>
      <c r="P83" s="58">
        <f>I_O!$X252</f>
        <v>0.06</v>
      </c>
      <c r="Q83" s="58">
        <f>I_O!$X252</f>
        <v>0.06</v>
      </c>
      <c r="R83" s="58">
        <f>I_O!$X252</f>
        <v>0.06</v>
      </c>
      <c r="S83" s="58">
        <f>I_O!$X252</f>
        <v>0.06</v>
      </c>
      <c r="T83" s="58">
        <f>I_O!$X252</f>
        <v>0.06</v>
      </c>
      <c r="U83" s="58">
        <f>I_O!$X252</f>
        <v>0.06</v>
      </c>
      <c r="V83" s="58">
        <f>I_O!$X252</f>
        <v>0.06</v>
      </c>
    </row>
    <row r="84" spans="1:22" x14ac:dyDescent="0.25">
      <c r="A84" s="468" t="str">
        <f>I_O!A253</f>
        <v>Biodiesel, Produced (kg/yr)</v>
      </c>
      <c r="B84" s="467">
        <f>B$53*(LCI!$E93/LCI!$E$97)</f>
        <v>4.6330167843004126</v>
      </c>
      <c r="C84" s="471">
        <f>C$53*(LCI!$E93/LCI!$E$97)</f>
        <v>4.1813548628129862</v>
      </c>
      <c r="D84" s="70">
        <f>D$53*(LCI!$E93/LCI!$E$97)</f>
        <v>1.579861793160896</v>
      </c>
      <c r="E84" s="70">
        <f>E$53*(LCI!$E93/LCI!$E$97)</f>
        <v>0.82967032967032972</v>
      </c>
      <c r="F84" s="70">
        <f>F$53*(LCI!$E93/LCI!$E$97)</f>
        <v>1.6593406593406594</v>
      </c>
      <c r="G84" s="70">
        <f>G$53*(LCI!$E93/LCI!$E$97)</f>
        <v>1.6593406593406594</v>
      </c>
      <c r="H84" s="70">
        <f>H$53*(LCI!$E93/LCI!$E$97)</f>
        <v>1.6593406593406594</v>
      </c>
      <c r="I84" s="70">
        <f>I$53*(LCI!$E93/LCI!$E$97)</f>
        <v>1.6593406593406594</v>
      </c>
      <c r="J84" s="70">
        <f>J$53*(LCI!$E93/LCI!$E$97)</f>
        <v>1.9680743287317422</v>
      </c>
      <c r="K84" s="70">
        <f>K$53*(LCI!$E93/LCI!$E$97)</f>
        <v>2.3599519429710285</v>
      </c>
      <c r="L84" s="70">
        <f>L$53*(LCI!$E93/LCI!$E$97)</f>
        <v>1.0655673017934086</v>
      </c>
      <c r="M84" s="70">
        <f>M$53*(LCI!$E93/LCI!$E$97)</f>
        <v>8.8382280115650662</v>
      </c>
      <c r="N84" s="70">
        <f>N$53*(LCI!$E93/LCI!$E$97)</f>
        <v>5.0483574961949262</v>
      </c>
      <c r="O84" s="70">
        <f>O$53*(LCI!$E93/LCI!$E$97)</f>
        <v>1.0237085869230695</v>
      </c>
      <c r="P84" s="70">
        <f>P$53*(LCI!$E93/LCI!$E$97)</f>
        <v>1.6593406593406594</v>
      </c>
      <c r="Q84" s="70">
        <f>Q$53*(LCI!$E93/LCI!$E$97)</f>
        <v>1.6593406593406594</v>
      </c>
      <c r="R84" s="70">
        <f>R$53*(LCI!$E93/LCI!$E$97)</f>
        <v>1.6593406593406594</v>
      </c>
      <c r="S84" s="70">
        <f>S$53*(LCI!$E93/LCI!$E$97)</f>
        <v>1.6593406593406594</v>
      </c>
      <c r="T84" s="70">
        <f>T$53*(LCI!$E93/LCI!$E$97)</f>
        <v>1.6593406593406594</v>
      </c>
      <c r="U84" s="70">
        <f>U$53*(LCI!$E93/LCI!$E$97)</f>
        <v>1.6593406593406594</v>
      </c>
      <c r="V84" s="70">
        <f>V$53*(LCI!$E93/LCI!$E$97)</f>
        <v>1.6593406593406594</v>
      </c>
    </row>
    <row r="85" spans="1:22" x14ac:dyDescent="0.25">
      <c r="A85" s="57" t="str">
        <f>I_O!A254</f>
        <v>Diesel, Produced (kg/yr)</v>
      </c>
      <c r="B85" s="474">
        <f>B$53*(LCI!$E94/LCI!$E$97)</f>
        <v>5.2742753988161653</v>
      </c>
      <c r="C85" s="70">
        <f>C$53*(LCI!$E94/LCI!$E$97)</f>
        <v>4.7600986815731936</v>
      </c>
      <c r="D85" s="70">
        <f>D$53*(LCI!$E94/LCI!$E$97)</f>
        <v>1.7985314055917749</v>
      </c>
      <c r="E85" s="70">
        <f>E$53*(LCI!$E94/LCI!$E$97)</f>
        <v>0.94450549450549459</v>
      </c>
      <c r="F85" s="70">
        <f>F$53*(LCI!$E94/LCI!$E$97)</f>
        <v>1.8890109890109892</v>
      </c>
      <c r="G85" s="70">
        <f>G$53*(LCI!$E94/LCI!$E$97)</f>
        <v>1.8890109890109892</v>
      </c>
      <c r="H85" s="70">
        <f>H$53*(LCI!$E94/LCI!$E$97)</f>
        <v>1.8890109890109892</v>
      </c>
      <c r="I85" s="70">
        <f>I$53*(LCI!$E94/LCI!$E$97)</f>
        <v>1.8890109890109892</v>
      </c>
      <c r="J85" s="70">
        <f>J$53*(LCI!$E94/LCI!$E$97)</f>
        <v>2.2404766695959371</v>
      </c>
      <c r="K85" s="70">
        <f>K$53*(LCI!$E94/LCI!$E$97)</f>
        <v>2.6865942979915216</v>
      </c>
      <c r="L85" s="70">
        <f>L$53*(LCI!$E94/LCI!$E$97)</f>
        <v>1.2130531071409731</v>
      </c>
      <c r="M85" s="70">
        <f>M$53*(LCI!$E94/LCI!$E$97)</f>
        <v>10.061532418463807</v>
      </c>
      <c r="N85" s="70">
        <f>N$53*(LCI!$E94/LCI!$E$97)</f>
        <v>5.7471036661980657</v>
      </c>
      <c r="O85" s="70">
        <f>O$53*(LCI!$E94/LCI!$E$97)</f>
        <v>1.1654007025965276</v>
      </c>
      <c r="P85" s="70">
        <f>P$53*(LCI!$E94/LCI!$E$97)</f>
        <v>1.8890109890109892</v>
      </c>
      <c r="Q85" s="70">
        <f>Q$53*(LCI!$E94/LCI!$E$97)</f>
        <v>1.8890109890109892</v>
      </c>
      <c r="R85" s="70">
        <f>R$53*(LCI!$E94/LCI!$E$97)</f>
        <v>1.8890109890109892</v>
      </c>
      <c r="S85" s="70">
        <f>S$53*(LCI!$E94/LCI!$E$97)</f>
        <v>1.8890109890109892</v>
      </c>
      <c r="T85" s="70">
        <f>T$53*(LCI!$E94/LCI!$E$97)</f>
        <v>1.8890109890109892</v>
      </c>
      <c r="U85" s="70">
        <f>U$53*(LCI!$E94/LCI!$E$97)</f>
        <v>1.8890109890109892</v>
      </c>
      <c r="V85" s="70">
        <f>V$53*(LCI!$E94/LCI!$E$97)</f>
        <v>1.8890109890109892</v>
      </c>
    </row>
    <row r="86" spans="1:22" x14ac:dyDescent="0.25">
      <c r="A86" s="57" t="str">
        <f>I_O!A255</f>
        <v>Electricity, Generated (MJ/yr)</v>
      </c>
      <c r="B86" s="58">
        <f>I_O!$X255</f>
        <v>1.8722222E-2</v>
      </c>
      <c r="C86" s="58">
        <f>I_O!$X255</f>
        <v>1.8722222E-2</v>
      </c>
      <c r="D86" s="473">
        <f>I_O!$X255</f>
        <v>1.8722222E-2</v>
      </c>
      <c r="E86" s="473">
        <f>I_O!$X255</f>
        <v>1.8722222E-2</v>
      </c>
      <c r="F86" s="58">
        <f>I_O!$X255</f>
        <v>1.8722222E-2</v>
      </c>
      <c r="G86" s="473">
        <f>I_O!$X255</f>
        <v>1.8722222E-2</v>
      </c>
      <c r="H86" s="58">
        <f>I_O!$X255</f>
        <v>1.8722222E-2</v>
      </c>
      <c r="I86" s="58">
        <f>I_O!$X255</f>
        <v>1.8722222E-2</v>
      </c>
      <c r="J86" s="58">
        <f>I_O!$X255</f>
        <v>1.8722222E-2</v>
      </c>
      <c r="K86" s="58">
        <f>I_O!$X255</f>
        <v>1.8722222E-2</v>
      </c>
      <c r="L86" s="58">
        <f>I_O!$X255</f>
        <v>1.8722222E-2</v>
      </c>
      <c r="M86" s="58">
        <f>I_O!$X255</f>
        <v>1.8722222E-2</v>
      </c>
      <c r="N86" s="58">
        <f>I_O!$X255</f>
        <v>1.8722222E-2</v>
      </c>
      <c r="O86" s="58">
        <f>I_O!$X255</f>
        <v>1.8722222E-2</v>
      </c>
      <c r="P86" s="58">
        <f>I_O!$X255</f>
        <v>1.8722222E-2</v>
      </c>
      <c r="Q86" s="58">
        <f>I_O!$X255</f>
        <v>1.8722222E-2</v>
      </c>
      <c r="R86" s="58">
        <f>I_O!$X255</f>
        <v>1.8722222E-2</v>
      </c>
      <c r="S86" s="58">
        <f>I_O!$X255</f>
        <v>1.8722222E-2</v>
      </c>
      <c r="T86" s="58">
        <f>I_O!$X255</f>
        <v>1.8722222E-2</v>
      </c>
      <c r="U86" s="58">
        <f>I_O!$X255</f>
        <v>1.8722222E-2</v>
      </c>
      <c r="V86" s="58">
        <f>I_O!$X255</f>
        <v>1.8722222E-2</v>
      </c>
    </row>
    <row r="87" spans="1:22" x14ac:dyDescent="0.25">
      <c r="A87" s="57" t="str">
        <f>I_O!A256</f>
        <v>Ethanol (kg/yr)</v>
      </c>
      <c r="B87" s="70">
        <f>B$53*(LCI!$E96/LCI!$E$97)</f>
        <v>3.30754443276546</v>
      </c>
      <c r="C87" s="469">
        <f>C$53*(LCI!$E96/LCI!$E$97)</f>
        <v>2.9850996967631778</v>
      </c>
      <c r="D87" s="467">
        <f>D$53*(LCI!$E96/LCI!$E$97)</f>
        <v>1.1278748430645336</v>
      </c>
      <c r="E87" s="475">
        <f>E$53*(LCI!$E96/LCI!$E$97)</f>
        <v>0.59230769230769231</v>
      </c>
      <c r="F87" s="472">
        <f>F$53*(LCI!$E96/LCI!$E$97)</f>
        <v>1.1846153846153846</v>
      </c>
      <c r="G87" s="467">
        <f>G$53*(LCI!$E96/LCI!$E$97)</f>
        <v>1.1846153846153846</v>
      </c>
      <c r="H87" s="471">
        <f>H$53*(LCI!$E96/LCI!$E$97)</f>
        <v>1.1846153846153846</v>
      </c>
      <c r="I87" s="70">
        <f>I$53*(LCI!$E96/LCI!$E$97)</f>
        <v>1.1846153846153846</v>
      </c>
      <c r="J87" s="70">
        <f>J$53*(LCI!$E96/LCI!$E$97)</f>
        <v>1.4050226002468993</v>
      </c>
      <c r="K87" s="70">
        <f>K$53*(LCI!$E96/LCI!$E$97)</f>
        <v>1.6847868837899129</v>
      </c>
      <c r="L87" s="70">
        <f>L$53*(LCI!$E96/LCI!$E$97)</f>
        <v>0.76071625916112207</v>
      </c>
      <c r="M87" s="70">
        <f>M$53*(LCI!$E96/LCI!$E$97)</f>
        <v>6.3096753618987682</v>
      </c>
      <c r="N87" s="70">
        <f>N$53*(LCI!$E96/LCI!$E$97)</f>
        <v>3.6040591926477683</v>
      </c>
      <c r="O87" s="70">
        <f>O$53*(LCI!$E96/LCI!$E$97)</f>
        <v>0.73083301768415165</v>
      </c>
      <c r="P87" s="70">
        <f>P$53*(LCI!$E96/LCI!$E$97)</f>
        <v>1.1846153846153846</v>
      </c>
      <c r="Q87" s="70">
        <f>Q$53*(LCI!$E96/LCI!$E$97)</f>
        <v>1.1846153846153846</v>
      </c>
      <c r="R87" s="70">
        <f>R$53*(LCI!$E96/LCI!$E$97)</f>
        <v>1.1846153846153846</v>
      </c>
      <c r="S87" s="70">
        <f>S$53*(LCI!$E96/LCI!$E$97)</f>
        <v>1.1846153846153846</v>
      </c>
      <c r="T87" s="70">
        <f>T$53*(LCI!$E96/LCI!$E$97)</f>
        <v>1.1846153846153846</v>
      </c>
      <c r="U87" s="70">
        <f>U$53*(LCI!$E96/LCI!$E$97)</f>
        <v>1.1846153846153846</v>
      </c>
      <c r="V87" s="70">
        <f>V$53*(LCI!$E96/LCI!$E$97)</f>
        <v>1.1846153846153846</v>
      </c>
    </row>
    <row r="88" spans="1:22" x14ac:dyDescent="0.25">
      <c r="A88" s="57" t="str">
        <f>I_O!A257</f>
        <v>Gasoline, Produced (kg/yr)</v>
      </c>
      <c r="B88" s="70">
        <f>B$53*(LCI!$E97/LCI!$E$97)</f>
        <v>5.584165925448179</v>
      </c>
      <c r="C88" s="70">
        <f>C$53*(LCI!$E97/LCI!$E$97)</f>
        <v>5.0397787088209496</v>
      </c>
      <c r="D88" s="474">
        <f>D$53*(LCI!$E97/LCI!$E$97)</f>
        <v>1.9042042804985633</v>
      </c>
      <c r="E88" s="474">
        <f>E$53*(LCI!$E97/LCI!$E$97)</f>
        <v>1</v>
      </c>
      <c r="F88" s="70">
        <f>F$53*(LCI!$E97/LCI!$E$97)</f>
        <v>2</v>
      </c>
      <c r="G88" s="474">
        <f>G$53*(LCI!$E97/LCI!$E$97)</f>
        <v>2</v>
      </c>
      <c r="H88" s="70">
        <f>H$53*(LCI!$E97/LCI!$E$97)</f>
        <v>2</v>
      </c>
      <c r="I88" s="70">
        <f>I$53*(LCI!$E97/LCI!$E$97)</f>
        <v>2</v>
      </c>
      <c r="J88" s="70">
        <f>J$53*(LCI!$E97/LCI!$E$97)</f>
        <v>2.3721160783389208</v>
      </c>
      <c r="K88" s="70">
        <f>K$53*(LCI!$E97/LCI!$E$97)</f>
        <v>2.844445388216736</v>
      </c>
      <c r="L88" s="70">
        <f>L$53*(LCI!$E97/LCI!$E$97)</f>
        <v>1.2843261518304658</v>
      </c>
      <c r="M88" s="70">
        <f>M$53*(LCI!$E97/LCI!$E$97)</f>
        <v>10.652698662945973</v>
      </c>
      <c r="N88" s="70">
        <f>N$53*(LCI!$E97/LCI!$E$97)</f>
        <v>6.0847752603144141</v>
      </c>
      <c r="O88" s="70">
        <f>O$53*(LCI!$E97/LCI!$E$97)</f>
        <v>1.233873925960256</v>
      </c>
      <c r="P88" s="70">
        <f>P$53*(LCI!$E97/LCI!$E$97)</f>
        <v>2</v>
      </c>
      <c r="Q88" s="70">
        <f>Q$53*(LCI!$E97/LCI!$E$97)</f>
        <v>2</v>
      </c>
      <c r="R88" s="70">
        <f>R$53*(LCI!$E97/LCI!$E$97)</f>
        <v>2</v>
      </c>
      <c r="S88" s="70">
        <f>S$53*(LCI!$E97/LCI!$E$97)</f>
        <v>2</v>
      </c>
      <c r="T88" s="70">
        <f>T$53*(LCI!$E97/LCI!$E$97)</f>
        <v>2</v>
      </c>
      <c r="U88" s="70">
        <f>U$53*(LCI!$E97/LCI!$E$97)</f>
        <v>2</v>
      </c>
      <c r="V88" s="70">
        <f>V$53*(LCI!$E97/LCI!$E$97)</f>
        <v>2</v>
      </c>
    </row>
    <row r="89" spans="1:22" x14ac:dyDescent="0.25">
      <c r="A89" s="57" t="str">
        <f>I_O!A258</f>
        <v>Hydrogen, Produced (kg/yr)</v>
      </c>
      <c r="B89" s="58">
        <f>I_O!$X258</f>
        <v>3.2160000000000002</v>
      </c>
      <c r="C89" s="473">
        <f>I_O!$X258</f>
        <v>3.2160000000000002</v>
      </c>
      <c r="D89" s="58">
        <f>I_O!$X258</f>
        <v>3.2160000000000002</v>
      </c>
      <c r="E89" s="58">
        <f>I_O!$X258</f>
        <v>3.2160000000000002</v>
      </c>
      <c r="F89" s="473">
        <f>I_O!$X258</f>
        <v>3.2160000000000002</v>
      </c>
      <c r="G89" s="58">
        <f>I_O!$X258</f>
        <v>3.2160000000000002</v>
      </c>
      <c r="H89" s="58">
        <f>I_O!$X258</f>
        <v>3.2160000000000002</v>
      </c>
      <c r="I89" s="58">
        <f>I_O!$X258</f>
        <v>3.2160000000000002</v>
      </c>
      <c r="J89" s="473">
        <f>I_O!$X258</f>
        <v>3.2160000000000002</v>
      </c>
      <c r="K89" s="473">
        <f>I_O!$X258</f>
        <v>3.2160000000000002</v>
      </c>
      <c r="L89" s="473">
        <f>I_O!$X258</f>
        <v>3.2160000000000002</v>
      </c>
      <c r="M89" s="473">
        <f>I_O!$X258</f>
        <v>3.2160000000000002</v>
      </c>
      <c r="N89" s="473">
        <f>I_O!$X258</f>
        <v>3.2160000000000002</v>
      </c>
      <c r="O89" s="473">
        <f>I_O!$X258</f>
        <v>3.2160000000000002</v>
      </c>
      <c r="P89" s="58">
        <f>I_O!$X258</f>
        <v>3.2160000000000002</v>
      </c>
      <c r="Q89" s="58">
        <f>I_O!$X258</f>
        <v>3.2160000000000002</v>
      </c>
      <c r="R89" s="58">
        <f>I_O!$X258</f>
        <v>3.2160000000000002</v>
      </c>
      <c r="S89" s="58">
        <f>I_O!$X258</f>
        <v>3.2160000000000002</v>
      </c>
      <c r="T89" s="58">
        <f>I_O!$X258</f>
        <v>3.2160000000000002</v>
      </c>
      <c r="U89" s="58">
        <f>I_O!$X258</f>
        <v>3.2160000000000002</v>
      </c>
      <c r="V89" s="58">
        <f>I_O!$X258</f>
        <v>3.2160000000000002</v>
      </c>
    </row>
    <row r="90" spans="1:22" x14ac:dyDescent="0.25">
      <c r="A90" s="57" t="str">
        <f>I_O!A259</f>
        <v>Jet A-1 (kg/yr)</v>
      </c>
      <c r="B90" s="469">
        <f>B$53*(LCI!$E99/LCI!$E$97)</f>
        <v>5.6455303861673896</v>
      </c>
      <c r="C90" s="467">
        <f>C$53*(LCI!$E99/LCI!$E$97)</f>
        <v>5.0951608924343663</v>
      </c>
      <c r="D90" s="471">
        <f>D$53*(LCI!$E99/LCI!$E$97)</f>
        <v>1.9251296022622837</v>
      </c>
      <c r="E90" s="469">
        <f>E$53*(LCI!$E99/LCI!$E$97)</f>
        <v>1.0109890109890109</v>
      </c>
      <c r="F90" s="467">
        <f>F$53*(LCI!$E99/LCI!$E$97)</f>
        <v>2.0219780219780219</v>
      </c>
      <c r="G90" s="471">
        <f>G$53*(LCI!$E99/LCI!$E$97)</f>
        <v>2.0219780219780219</v>
      </c>
      <c r="H90" s="70">
        <f>H$53*(LCI!$E99/LCI!$E$97)</f>
        <v>2.0219780219780219</v>
      </c>
      <c r="I90" s="469">
        <f>I$53*(LCI!$E99/LCI!$E$97)</f>
        <v>2.0219780219780219</v>
      </c>
      <c r="J90" s="470">
        <f>J$53*(LCI!$E99/LCI!$E$97)</f>
        <v>2.3981832879909968</v>
      </c>
      <c r="K90" s="467">
        <f>K$53*(LCI!$E99/LCI!$E$97)</f>
        <v>2.8757030298454911</v>
      </c>
      <c r="L90" s="476">
        <f>L$53*(LCI!$E99/LCI!$E$97)</f>
        <v>1.2984396260264051</v>
      </c>
      <c r="M90" s="470">
        <f>M$53*(LCI!$E99/LCI!$E$97)</f>
        <v>10.769761285615708</v>
      </c>
      <c r="N90" s="467">
        <f>N$53*(LCI!$E99/LCI!$E$97)</f>
        <v>6.1516409225156714</v>
      </c>
      <c r="O90" s="475">
        <f>O$53*(LCI!$E99/LCI!$E$97)</f>
        <v>1.2474329800916875</v>
      </c>
      <c r="P90" s="471">
        <f>P$53*(LCI!$E99/LCI!$E$97)</f>
        <v>2.0219780219780219</v>
      </c>
      <c r="Q90" s="70">
        <f>Q$53*(LCI!$E99/LCI!$E$97)</f>
        <v>2.0219780219780219</v>
      </c>
      <c r="R90" s="70">
        <f>R$53*(LCI!$E99/LCI!$E$97)</f>
        <v>2.0219780219780219</v>
      </c>
      <c r="S90" s="70">
        <f>S$53*(LCI!$E99/LCI!$E$97)</f>
        <v>2.0219780219780219</v>
      </c>
      <c r="T90" s="70">
        <f>T$53*(LCI!$E99/LCI!$E$97)</f>
        <v>2.0219780219780219</v>
      </c>
      <c r="U90" s="70">
        <f>U$53*(LCI!$E99/LCI!$E$97)</f>
        <v>2.0219780219780219</v>
      </c>
      <c r="V90" s="70">
        <f>V$53*(LCI!$E99/LCI!$E$97)</f>
        <v>2.0219780219780219</v>
      </c>
    </row>
    <row r="91" spans="1:22" x14ac:dyDescent="0.25">
      <c r="A91" s="57" t="str">
        <f>I_O!A260</f>
        <v>Jet-A (kg/yr)</v>
      </c>
      <c r="B91" s="70">
        <f>B$53*(LCI!$E100/LCI!$E$97)</f>
        <v>5.6455303861673896</v>
      </c>
      <c r="C91" s="474">
        <f>C$53*(LCI!$E100/LCI!$E$97)</f>
        <v>5.0951608924343663</v>
      </c>
      <c r="D91" s="70">
        <f>D$53*(LCI!$E100/LCI!$E$97)</f>
        <v>1.9251296022622837</v>
      </c>
      <c r="E91" s="70">
        <f>E$53*(LCI!$E100/LCI!$E$97)</f>
        <v>1.0109890109890109</v>
      </c>
      <c r="F91" s="474">
        <f>F$53*(LCI!$E100/LCI!$E$97)</f>
        <v>2.0219780219780219</v>
      </c>
      <c r="G91" s="70">
        <f>G$53*(LCI!$E100/LCI!$E$97)</f>
        <v>2.0219780219780219</v>
      </c>
      <c r="H91" s="70">
        <f>H$53*(LCI!$E100/LCI!$E$97)</f>
        <v>2.0219780219780219</v>
      </c>
      <c r="I91" s="70">
        <f>I$53*(LCI!$E100/LCI!$E$97)</f>
        <v>2.0219780219780219</v>
      </c>
      <c r="J91" s="474">
        <f>J$53*(LCI!$E100/LCI!$E$97)</f>
        <v>2.3981832879909968</v>
      </c>
      <c r="K91" s="474">
        <f>K$53*(LCI!$E100/LCI!$E$97)</f>
        <v>2.8757030298454911</v>
      </c>
      <c r="L91" s="474">
        <f>L$53*(LCI!$E100/LCI!$E$97)</f>
        <v>1.2984396260264051</v>
      </c>
      <c r="M91" s="474">
        <f>M$53*(LCI!$E100/LCI!$E$97)</f>
        <v>10.769761285615708</v>
      </c>
      <c r="N91" s="474">
        <f>N$53*(LCI!$E100/LCI!$E$97)</f>
        <v>6.1516409225156714</v>
      </c>
      <c r="O91" s="474">
        <f>O$53*(LCI!$E100/LCI!$E$97)</f>
        <v>1.2474329800916875</v>
      </c>
      <c r="P91" s="70">
        <f>P$53*(LCI!$E100/LCI!$E$97)</f>
        <v>2.0219780219780219</v>
      </c>
      <c r="Q91" s="70">
        <f>Q$53*(LCI!$E100/LCI!$E$97)</f>
        <v>2.0219780219780219</v>
      </c>
      <c r="R91" s="70">
        <f>R$53*(LCI!$E100/LCI!$E$97)</f>
        <v>2.0219780219780219</v>
      </c>
      <c r="S91" s="70">
        <f>S$53*(LCI!$E100/LCI!$E$97)</f>
        <v>2.0219780219780219</v>
      </c>
      <c r="T91" s="70">
        <f>T$53*(LCI!$E100/LCI!$E$97)</f>
        <v>2.0219780219780219</v>
      </c>
      <c r="U91" s="70">
        <f>U$53*(LCI!$E100/LCI!$E$97)</f>
        <v>2.0219780219780219</v>
      </c>
      <c r="V91" s="70">
        <f>V$53*(LCI!$E100/LCI!$E$97)</f>
        <v>2.0219780219780219</v>
      </c>
    </row>
    <row r="92" spans="1:22" x14ac:dyDescent="0.25">
      <c r="A92" s="57" t="str">
        <f>I_O!A261</f>
        <v>JP-5 (kg/yr)</v>
      </c>
      <c r="B92" s="70">
        <f>B$53*(LCI!$E101/LCI!$E$97)</f>
        <v>5.6455303861673896</v>
      </c>
      <c r="C92" s="70">
        <f>C$53*(LCI!$E101/LCI!$E$97)</f>
        <v>5.0951608924343663</v>
      </c>
      <c r="D92" s="70">
        <f>D$53*(LCI!$E101/LCI!$E$97)</f>
        <v>1.9251296022622837</v>
      </c>
      <c r="E92" s="70">
        <f>E$53*(LCI!$E101/LCI!$E$97)</f>
        <v>1.0109890109890109</v>
      </c>
      <c r="F92" s="70">
        <f>F$53*(LCI!$E101/LCI!$E$97)</f>
        <v>2.0219780219780219</v>
      </c>
      <c r="G92" s="70">
        <f>G$53*(LCI!$E101/LCI!$E$97)</f>
        <v>2.0219780219780219</v>
      </c>
      <c r="H92" s="70">
        <f>H$53*(LCI!$E101/LCI!$E$97)</f>
        <v>2.0219780219780219</v>
      </c>
      <c r="I92" s="70">
        <f>I$53*(LCI!$E101/LCI!$E$97)</f>
        <v>2.0219780219780219</v>
      </c>
      <c r="J92" s="70">
        <f>J$53*(LCI!$E101/LCI!$E$97)</f>
        <v>2.3981832879909968</v>
      </c>
      <c r="K92" s="70">
        <f>K$53*(LCI!$E101/LCI!$E$97)</f>
        <v>2.8757030298454911</v>
      </c>
      <c r="L92" s="70">
        <f>L$53*(LCI!$E101/LCI!$E$97)</f>
        <v>1.2984396260264051</v>
      </c>
      <c r="M92" s="70">
        <f>M$53*(LCI!$E101/LCI!$E$97)</f>
        <v>10.769761285615708</v>
      </c>
      <c r="N92" s="70">
        <f>N$53*(LCI!$E101/LCI!$E$97)</f>
        <v>6.1516409225156714</v>
      </c>
      <c r="O92" s="70">
        <f>O$53*(LCI!$E101/LCI!$E$97)</f>
        <v>1.2474329800916875</v>
      </c>
      <c r="P92" s="70">
        <f>P$53*(LCI!$E101/LCI!$E$97)</f>
        <v>2.0219780219780219</v>
      </c>
      <c r="Q92" s="70">
        <f>Q$53*(LCI!$E101/LCI!$E$97)</f>
        <v>2.0219780219780219</v>
      </c>
      <c r="R92" s="70">
        <f>R$53*(LCI!$E101/LCI!$E$97)</f>
        <v>2.0219780219780219</v>
      </c>
      <c r="S92" s="70">
        <f>S$53*(LCI!$E101/LCI!$E$97)</f>
        <v>2.0219780219780219</v>
      </c>
      <c r="T92" s="70">
        <f>T$53*(LCI!$E101/LCI!$E$97)</f>
        <v>2.0219780219780219</v>
      </c>
      <c r="U92" s="70">
        <f>U$53*(LCI!$E101/LCI!$E$97)</f>
        <v>2.0219780219780219</v>
      </c>
      <c r="V92" s="70">
        <f>V$53*(LCI!$E101/LCI!$E$97)</f>
        <v>2.0219780219780219</v>
      </c>
    </row>
    <row r="93" spans="1:22" x14ac:dyDescent="0.25">
      <c r="A93" s="57" t="str">
        <f>I_O!A262</f>
        <v>JP-8 (kg/yr)</v>
      </c>
      <c r="B93" s="70">
        <f>B$53*(LCI!$E102/LCI!$E$97)</f>
        <v>5.6455303861673896</v>
      </c>
      <c r="C93" s="70">
        <f>C$53*(LCI!$E102/LCI!$E$97)</f>
        <v>5.0951608924343663</v>
      </c>
      <c r="D93" s="70">
        <f>D$53*(LCI!$E102/LCI!$E$97)</f>
        <v>1.9251296022622837</v>
      </c>
      <c r="E93" s="70">
        <f>E$53*(LCI!$E102/LCI!$E$97)</f>
        <v>1.0109890109890109</v>
      </c>
      <c r="F93" s="70">
        <f>F$53*(LCI!$E102/LCI!$E$97)</f>
        <v>2.0219780219780219</v>
      </c>
      <c r="G93" s="70">
        <f>G$53*(LCI!$E102/LCI!$E$97)</f>
        <v>2.0219780219780219</v>
      </c>
      <c r="H93" s="70">
        <f>H$53*(LCI!$E102/LCI!$E$97)</f>
        <v>2.0219780219780219</v>
      </c>
      <c r="I93" s="70">
        <f>I$53*(LCI!$E102/LCI!$E$97)</f>
        <v>2.0219780219780219</v>
      </c>
      <c r="J93" s="70">
        <f>J$53*(LCI!$E102/LCI!$E$97)</f>
        <v>2.3981832879909968</v>
      </c>
      <c r="K93" s="70">
        <f>K$53*(LCI!$E102/LCI!$E$97)</f>
        <v>2.8757030298454911</v>
      </c>
      <c r="L93" s="70">
        <f>L$53*(LCI!$E102/LCI!$E$97)</f>
        <v>1.2984396260264051</v>
      </c>
      <c r="M93" s="70">
        <f>M$53*(LCI!$E102/LCI!$E$97)</f>
        <v>10.769761285615708</v>
      </c>
      <c r="N93" s="70">
        <f>N$53*(LCI!$E102/LCI!$E$97)</f>
        <v>6.1516409225156714</v>
      </c>
      <c r="O93" s="70">
        <f>O$53*(LCI!$E102/LCI!$E$97)</f>
        <v>1.2474329800916875</v>
      </c>
      <c r="P93" s="70">
        <f>P$53*(LCI!$E102/LCI!$E$97)</f>
        <v>2.0219780219780219</v>
      </c>
      <c r="Q93" s="70">
        <f>Q$53*(LCI!$E102/LCI!$E$97)</f>
        <v>2.0219780219780219</v>
      </c>
      <c r="R93" s="70">
        <f>R$53*(LCI!$E102/LCI!$E$97)</f>
        <v>2.0219780219780219</v>
      </c>
      <c r="S93" s="70">
        <f>S$53*(LCI!$E102/LCI!$E$97)</f>
        <v>2.0219780219780219</v>
      </c>
      <c r="T93" s="70">
        <f>T$53*(LCI!$E102/LCI!$E$97)</f>
        <v>2.0219780219780219</v>
      </c>
      <c r="U93" s="70">
        <f>U$53*(LCI!$E102/LCI!$E$97)</f>
        <v>2.0219780219780219</v>
      </c>
      <c r="V93" s="70">
        <f>V$53*(LCI!$E102/LCI!$E$97)</f>
        <v>2.0219780219780219</v>
      </c>
    </row>
    <row r="94" spans="1:22" x14ac:dyDescent="0.25">
      <c r="A94" s="57" t="str">
        <f>I_O!A263</f>
        <v>LPG, Produced (kg/yr)</v>
      </c>
      <c r="B94" s="70">
        <f>B$53*(LCI!$E103/LCI!$E$97)</f>
        <v>6.0137171504826537</v>
      </c>
      <c r="C94" s="70">
        <f>C$53*(LCI!$E103/LCI!$E$97)</f>
        <v>5.4274539941148685</v>
      </c>
      <c r="D94" s="70">
        <f>D$53*(LCI!$E103/LCI!$E$97)</f>
        <v>2.0506815328446066</v>
      </c>
      <c r="E94" s="70">
        <f>E$53*(LCI!$E103/LCI!$E$97)</f>
        <v>1.0769230769230769</v>
      </c>
      <c r="F94" s="70">
        <f>F$53*(LCI!$E103/LCI!$E$97)</f>
        <v>2.1538461538461537</v>
      </c>
      <c r="G94" s="70">
        <f>G$53*(LCI!$E103/LCI!$E$97)</f>
        <v>2.1538461538461537</v>
      </c>
      <c r="H94" s="70">
        <f>H$53*(LCI!$E103/LCI!$E$97)</f>
        <v>2.1538461538461537</v>
      </c>
      <c r="I94" s="70">
        <f>I$53*(LCI!$E103/LCI!$E$97)</f>
        <v>2.1538461538461537</v>
      </c>
      <c r="J94" s="70">
        <f>J$53*(LCI!$E103/LCI!$E$97)</f>
        <v>2.5545865459034531</v>
      </c>
      <c r="K94" s="70">
        <f>K$53*(LCI!$E103/LCI!$E$97)</f>
        <v>3.0632488796180231</v>
      </c>
      <c r="L94" s="70">
        <f>L$53*(LCI!$E103/LCI!$E$97)</f>
        <v>1.38312047120204</v>
      </c>
      <c r="M94" s="70">
        <f>M$53*(LCI!$E103/LCI!$E$97)</f>
        <v>11.472137021634124</v>
      </c>
      <c r="N94" s="70">
        <f>N$53*(LCI!$E103/LCI!$E$97)</f>
        <v>6.5528348957232145</v>
      </c>
      <c r="O94" s="70">
        <f>O$53*(LCI!$E103/LCI!$E$97)</f>
        <v>1.3287873048802756</v>
      </c>
      <c r="P94" s="70">
        <f>P$53*(LCI!$E103/LCI!$E$97)</f>
        <v>2.1538461538461537</v>
      </c>
      <c r="Q94" s="70">
        <f>Q$53*(LCI!$E103/LCI!$E$97)</f>
        <v>2.1538461538461537</v>
      </c>
      <c r="R94" s="70">
        <f>R$53*(LCI!$E103/LCI!$E$97)</f>
        <v>2.1538461538461537</v>
      </c>
      <c r="S94" s="70">
        <f>S$53*(LCI!$E103/LCI!$E$97)</f>
        <v>2.1538461538461537</v>
      </c>
      <c r="T94" s="70">
        <f>T$53*(LCI!$E103/LCI!$E$97)</f>
        <v>2.1538461538461537</v>
      </c>
      <c r="U94" s="70">
        <f>U$53*(LCI!$E103/LCI!$E$97)</f>
        <v>2.1538461538461537</v>
      </c>
      <c r="V94" s="70">
        <f>V$53*(LCI!$E103/LCI!$E$97)</f>
        <v>2.1538461538461537</v>
      </c>
    </row>
    <row r="95" spans="1:22" x14ac:dyDescent="0.25">
      <c r="A95" s="57" t="str">
        <f>I_O!A264</f>
        <v>Naptha (kg/yr)</v>
      </c>
      <c r="B95" s="70">
        <f>B$53*(LCI!$E104/LCI!$E$97)</f>
        <v>5.8909882290442326</v>
      </c>
      <c r="C95" s="70">
        <f>C$53*(LCI!$E104/LCI!$E$97)</f>
        <v>5.316689626888035</v>
      </c>
      <c r="D95" s="70">
        <f>D$53*(LCI!$E104/LCI!$E$97)</f>
        <v>2.0088308893171658</v>
      </c>
      <c r="E95" s="70">
        <f>E$53*(LCI!$E104/LCI!$E$97)</f>
        <v>1.054945054945055</v>
      </c>
      <c r="F95" s="70">
        <f>F$53*(LCI!$E104/LCI!$E$97)</f>
        <v>2.1098901098901099</v>
      </c>
      <c r="G95" s="70">
        <f>G$53*(LCI!$E104/LCI!$E$97)</f>
        <v>2.1098901098901099</v>
      </c>
      <c r="H95" s="70">
        <f>H$53*(LCI!$E104/LCI!$E$97)</f>
        <v>2.1098901098901099</v>
      </c>
      <c r="I95" s="70">
        <f>I$53*(LCI!$E104/LCI!$E$97)</f>
        <v>2.1098901098901099</v>
      </c>
      <c r="J95" s="70">
        <f>J$53*(LCI!$E104/LCI!$E$97)</f>
        <v>2.5024521265993012</v>
      </c>
      <c r="K95" s="70">
        <f>K$53*(LCI!$E104/LCI!$E$97)</f>
        <v>3.0007335963605128</v>
      </c>
      <c r="L95" s="70">
        <f>L$53*(LCI!$E104/LCI!$E$97)</f>
        <v>1.3548935228101617</v>
      </c>
      <c r="M95" s="70">
        <f>M$53*(LCI!$E104/LCI!$E$97)</f>
        <v>11.238011776294654</v>
      </c>
      <c r="N95" s="70">
        <f>N$53*(LCI!$E104/LCI!$E$97)</f>
        <v>6.4191035713207008</v>
      </c>
      <c r="O95" s="70">
        <f>O$53*(LCI!$E104/LCI!$E$97)</f>
        <v>1.301669196617413</v>
      </c>
      <c r="P95" s="70">
        <f>P$53*(LCI!$E104/LCI!$E$97)</f>
        <v>2.1098901098901099</v>
      </c>
      <c r="Q95" s="70">
        <f>Q$53*(LCI!$E104/LCI!$E$97)</f>
        <v>2.1098901098901099</v>
      </c>
      <c r="R95" s="70">
        <f>R$53*(LCI!$E104/LCI!$E$97)</f>
        <v>2.1098901098901099</v>
      </c>
      <c r="S95" s="70">
        <f>S$53*(LCI!$E104/LCI!$E$97)</f>
        <v>2.1098901098901099</v>
      </c>
      <c r="T95" s="70">
        <f>T$53*(LCI!$E104/LCI!$E$97)</f>
        <v>2.1098901098901099</v>
      </c>
      <c r="U95" s="70">
        <f>U$53*(LCI!$E104/LCI!$E$97)</f>
        <v>2.1098901098901099</v>
      </c>
      <c r="V95" s="70">
        <f>V$53*(LCI!$E104/LCI!$E$97)</f>
        <v>2.1098901098901099</v>
      </c>
    </row>
    <row r="96" spans="1:22" x14ac:dyDescent="0.25">
      <c r="A96" s="57" t="str">
        <f>I_O!A265</f>
        <v>Propane, Produced (kg/yr)</v>
      </c>
      <c r="B96" s="58">
        <f>I_O!$X265</f>
        <v>0.19768720400000001</v>
      </c>
      <c r="C96" s="58">
        <f>I_O!$X265</f>
        <v>0.19768720400000001</v>
      </c>
      <c r="D96" s="58">
        <f>I_O!$X265</f>
        <v>0.19768720400000001</v>
      </c>
      <c r="E96" s="58">
        <f>I_O!$X265</f>
        <v>0.19768720400000001</v>
      </c>
      <c r="F96" s="58">
        <f>I_O!$X265</f>
        <v>0.19768720400000001</v>
      </c>
      <c r="G96" s="58">
        <f>I_O!$X265</f>
        <v>0.19768720400000001</v>
      </c>
      <c r="H96" s="58">
        <f>I_O!$X265</f>
        <v>0.19768720400000001</v>
      </c>
      <c r="I96" s="58">
        <f>I_O!$X265</f>
        <v>0.19768720400000001</v>
      </c>
      <c r="J96" s="58">
        <f>I_O!$X265</f>
        <v>0.19768720400000001</v>
      </c>
      <c r="K96" s="58">
        <f>I_O!$X265</f>
        <v>0.19768720400000001</v>
      </c>
      <c r="L96" s="58">
        <f>I_O!$X265</f>
        <v>0.19768720400000001</v>
      </c>
      <c r="M96" s="58">
        <f>I_O!$X265</f>
        <v>0.19768720400000001</v>
      </c>
      <c r="N96" s="58">
        <f>I_O!$X265</f>
        <v>0.19768720400000001</v>
      </c>
      <c r="O96" s="58">
        <f>I_O!$X265</f>
        <v>0.19768720400000001</v>
      </c>
      <c r="P96" s="58">
        <f>I_O!$X265</f>
        <v>0.19768720400000001</v>
      </c>
      <c r="Q96" s="58">
        <f>I_O!$X265</f>
        <v>0.19768720400000001</v>
      </c>
      <c r="R96" s="58">
        <f>I_O!$X265</f>
        <v>0.19768720400000001</v>
      </c>
      <c r="S96" s="58">
        <f>I_O!$X265</f>
        <v>0.19768720400000001</v>
      </c>
      <c r="T96" s="58">
        <f>I_O!$X265</f>
        <v>0.19768720400000001</v>
      </c>
      <c r="U96" s="58">
        <f>I_O!$X265</f>
        <v>0.19768720400000001</v>
      </c>
      <c r="V96" s="58">
        <f>I_O!$X265</f>
        <v>0.19768720400000001</v>
      </c>
    </row>
    <row r="97" spans="1:22" x14ac:dyDescent="0.25">
      <c r="B97" s="481">
        <f>B54/0.9536</f>
        <v>17.066665668437967</v>
      </c>
      <c r="C97" s="481">
        <f>C52*$H$101</f>
        <v>14.800888570685702</v>
      </c>
      <c r="D97" s="481">
        <f>D54/1.5</f>
        <v>3.6998054435326915</v>
      </c>
      <c r="E97" s="481"/>
      <c r="F97" s="481"/>
      <c r="G97" s="481"/>
    </row>
    <row r="98" spans="1:22" x14ac:dyDescent="0.25">
      <c r="B98" s="7" t="s">
        <v>129</v>
      </c>
      <c r="C98" s="7" t="s">
        <v>130</v>
      </c>
      <c r="D98" s="7" t="s">
        <v>131</v>
      </c>
      <c r="I98" s="486"/>
      <c r="J98" s="486"/>
      <c r="K98" s="486"/>
      <c r="L98" s="486"/>
      <c r="M98" s="486"/>
      <c r="N98" s="486"/>
      <c r="O98" s="486"/>
      <c r="P98" s="486"/>
    </row>
    <row r="99" spans="1:22" x14ac:dyDescent="0.25">
      <c r="B99" s="503" t="s">
        <v>132</v>
      </c>
      <c r="C99" s="504">
        <v>14.85</v>
      </c>
      <c r="G99" s="5" t="s">
        <v>133</v>
      </c>
      <c r="H99" s="7">
        <v>133.625</v>
      </c>
      <c r="I99" s="486" t="s">
        <v>134</v>
      </c>
      <c r="J99" s="487">
        <f>J52*$H$101</f>
        <v>6.9664617795173251</v>
      </c>
      <c r="K99" s="487">
        <f t="shared" ref="K99:O99" si="59">K52*$H$101</f>
        <v>8.3536047252848658</v>
      </c>
      <c r="L99" s="487">
        <f t="shared" si="59"/>
        <v>3.7718259788647468</v>
      </c>
      <c r="M99" s="487">
        <f t="shared" si="59"/>
        <v>31.284985908486938</v>
      </c>
      <c r="N99" s="487">
        <f t="shared" si="59"/>
        <v>17.869848223286013</v>
      </c>
      <c r="O99" s="487">
        <f t="shared" si="59"/>
        <v>3.623657216625038</v>
      </c>
      <c r="P99" s="486"/>
    </row>
    <row r="100" spans="1:22" x14ac:dyDescent="0.25">
      <c r="B100" s="505"/>
      <c r="C100" s="506" t="s">
        <v>130</v>
      </c>
      <c r="G100" s="5" t="s">
        <v>133</v>
      </c>
      <c r="H100" s="7">
        <v>137.13</v>
      </c>
      <c r="I100" s="486"/>
      <c r="J100" s="488" t="s">
        <v>130</v>
      </c>
      <c r="K100" s="488" t="s">
        <v>130</v>
      </c>
      <c r="L100" s="488" t="s">
        <v>130</v>
      </c>
      <c r="M100" s="488" t="s">
        <v>130</v>
      </c>
      <c r="N100" s="488" t="s">
        <v>130</v>
      </c>
      <c r="O100" s="488" t="s">
        <v>130</v>
      </c>
      <c r="P100" s="486"/>
    </row>
    <row r="101" spans="1:22" x14ac:dyDescent="0.25">
      <c r="C101" s="481">
        <f>C97-C99</f>
        <v>-4.9111429314297794E-2</v>
      </c>
      <c r="G101" s="5" t="s">
        <v>135</v>
      </c>
      <c r="H101" s="7">
        <f>H99</f>
        <v>133.625</v>
      </c>
      <c r="I101" s="486"/>
      <c r="J101" s="486"/>
      <c r="K101" s="486"/>
      <c r="L101" s="486"/>
      <c r="M101" s="486"/>
      <c r="N101" s="486"/>
      <c r="O101" s="486"/>
      <c r="P101" s="486"/>
    </row>
    <row r="102" spans="1:22" x14ac:dyDescent="0.25">
      <c r="C102" s="502">
        <f>C101/C99</f>
        <v>-3.3071669571917706E-3</v>
      </c>
      <c r="I102" s="486"/>
      <c r="J102" s="487">
        <f>J52*J27</f>
        <v>6.913413704514868</v>
      </c>
      <c r="K102" s="487">
        <f t="shared" ref="K102:O102" si="60">K52*K27</f>
        <v>8.2899938616882665</v>
      </c>
      <c r="L102" s="487">
        <f t="shared" si="60"/>
        <v>3.7431043532023009</v>
      </c>
      <c r="M102" s="487">
        <f t="shared" si="60"/>
        <v>31.046757618222891</v>
      </c>
      <c r="N102" s="487">
        <f t="shared" si="60"/>
        <v>17.733773257423344</v>
      </c>
      <c r="O102" s="487">
        <f t="shared" si="60"/>
        <v>3.5960638635148681</v>
      </c>
      <c r="P102" s="486"/>
    </row>
    <row r="103" spans="1:22" x14ac:dyDescent="0.25">
      <c r="I103" s="491"/>
      <c r="J103" s="490" t="s">
        <v>136</v>
      </c>
      <c r="K103" s="490" t="s">
        <v>136</v>
      </c>
      <c r="L103" s="490" t="s">
        <v>136</v>
      </c>
      <c r="M103" s="490" t="s">
        <v>136</v>
      </c>
      <c r="N103" s="490" t="s">
        <v>136</v>
      </c>
      <c r="O103" s="490" t="s">
        <v>136</v>
      </c>
      <c r="P103" s="491"/>
    </row>
    <row r="104" spans="1:22" x14ac:dyDescent="0.25">
      <c r="I104" s="486"/>
      <c r="J104" s="486"/>
      <c r="K104" s="486"/>
      <c r="L104" s="486"/>
      <c r="M104" s="486"/>
      <c r="N104" s="486"/>
      <c r="O104" s="486"/>
      <c r="P104" s="486"/>
    </row>
    <row r="105" spans="1:22" x14ac:dyDescent="0.25">
      <c r="I105" s="486" t="s">
        <v>137</v>
      </c>
      <c r="J105" s="487">
        <v>7.11</v>
      </c>
      <c r="K105" s="487">
        <v>8.24</v>
      </c>
      <c r="L105" s="487">
        <v>3.36</v>
      </c>
      <c r="M105" s="487">
        <v>33.9</v>
      </c>
      <c r="N105" s="487">
        <v>16.79</v>
      </c>
      <c r="O105" s="487">
        <v>3.47</v>
      </c>
      <c r="P105" s="486"/>
    </row>
    <row r="106" spans="1:22" x14ac:dyDescent="0.25">
      <c r="I106" s="486" t="s">
        <v>138</v>
      </c>
      <c r="J106" s="487">
        <f>J105-J99</f>
        <v>0.14353822048267517</v>
      </c>
      <c r="K106" s="487">
        <f t="shared" ref="K106:O106" si="61">K105-K99</f>
        <v>-0.11360472528486554</v>
      </c>
      <c r="L106" s="487">
        <f>L105-L102</f>
        <v>-0.38310435320230107</v>
      </c>
      <c r="M106" s="487">
        <f t="shared" si="61"/>
        <v>2.6150140915130606</v>
      </c>
      <c r="N106" s="487">
        <f>N105-N99</f>
        <v>-1.0798482232860138</v>
      </c>
      <c r="O106" s="487">
        <f t="shared" si="61"/>
        <v>-0.15365721662503784</v>
      </c>
      <c r="P106" s="486"/>
    </row>
    <row r="107" spans="1:22" x14ac:dyDescent="0.25">
      <c r="I107" s="486"/>
      <c r="J107" s="489">
        <f>J106/J105</f>
        <v>2.0188216664229982E-2</v>
      </c>
      <c r="K107" s="489">
        <f t="shared" ref="K107:O107" si="62">K106/K105</f>
        <v>-1.3786981223891449E-2</v>
      </c>
      <c r="L107" s="539">
        <f>L106/L105</f>
        <v>-0.11401915273878009</v>
      </c>
      <c r="M107" s="489">
        <f>M106/M105</f>
        <v>7.7139058746697964E-2</v>
      </c>
      <c r="N107" s="526">
        <f t="shared" si="62"/>
        <v>-6.4314962673377843E-2</v>
      </c>
      <c r="O107" s="489">
        <f t="shared" si="62"/>
        <v>-4.4281618623930208E-2</v>
      </c>
      <c r="P107" s="486"/>
    </row>
    <row r="108" spans="1:22" x14ac:dyDescent="0.25">
      <c r="I108" s="486"/>
      <c r="J108" s="486"/>
      <c r="K108" s="486"/>
      <c r="L108" s="486"/>
      <c r="M108" s="486"/>
      <c r="N108" s="486"/>
      <c r="O108" s="486"/>
      <c r="P108" s="486"/>
    </row>
    <row r="110" spans="1:22" x14ac:dyDescent="0.25">
      <c r="A110" s="53"/>
      <c r="B110" s="136" t="s">
        <v>139</v>
      </c>
      <c r="C110" s="136" t="s">
        <v>139</v>
      </c>
      <c r="D110" s="136" t="s">
        <v>139</v>
      </c>
      <c r="E110" s="136" t="s">
        <v>139</v>
      </c>
      <c r="F110" s="136" t="s">
        <v>139</v>
      </c>
      <c r="G110" s="136" t="s">
        <v>139</v>
      </c>
      <c r="H110" s="136" t="s">
        <v>139</v>
      </c>
      <c r="I110" s="136" t="s">
        <v>139</v>
      </c>
      <c r="J110" s="136" t="s">
        <v>139</v>
      </c>
      <c r="K110" s="136" t="s">
        <v>139</v>
      </c>
      <c r="L110" s="136" t="s">
        <v>139</v>
      </c>
      <c r="M110" s="136" t="s">
        <v>139</v>
      </c>
      <c r="N110" s="136" t="s">
        <v>139</v>
      </c>
      <c r="O110" s="136" t="s">
        <v>139</v>
      </c>
      <c r="P110" s="136" t="s">
        <v>139</v>
      </c>
      <c r="Q110" s="136" t="s">
        <v>139</v>
      </c>
      <c r="R110" s="136" t="s">
        <v>139</v>
      </c>
      <c r="S110" s="136" t="s">
        <v>139</v>
      </c>
      <c r="T110" s="136" t="s">
        <v>139</v>
      </c>
      <c r="U110" s="136" t="s">
        <v>139</v>
      </c>
      <c r="V110" s="136" t="s">
        <v>139</v>
      </c>
    </row>
    <row r="111" spans="1:22" x14ac:dyDescent="0.25">
      <c r="A111" s="54" t="str">
        <f>I_O!A222</f>
        <v>Outputs</v>
      </c>
      <c r="B111" s="137"/>
      <c r="C111" s="137"/>
      <c r="D111" s="137"/>
      <c r="E111" s="137"/>
      <c r="F111" s="137"/>
      <c r="G111" s="137"/>
      <c r="H111" s="137"/>
      <c r="I111" s="137"/>
      <c r="J111" s="137"/>
      <c r="K111" s="137"/>
      <c r="L111" s="137"/>
      <c r="M111" s="137"/>
      <c r="N111" s="137"/>
      <c r="O111" s="137"/>
      <c r="P111" s="137"/>
      <c r="Q111" s="137"/>
      <c r="R111" s="137"/>
      <c r="S111" s="137"/>
      <c r="T111" s="137"/>
      <c r="U111" s="137"/>
      <c r="V111" s="137"/>
    </row>
    <row r="112" spans="1:22" x14ac:dyDescent="0.25">
      <c r="A112" s="53" t="str">
        <f>I_O!A223</f>
        <v>CH4 Emissions (kg/yr)</v>
      </c>
      <c r="B112" s="138">
        <f>B56*I_O!B223</f>
        <v>0</v>
      </c>
      <c r="C112" s="138">
        <f>C56*I_O!C223</f>
        <v>0</v>
      </c>
      <c r="D112" s="138">
        <f>D56*I_O!D223</f>
        <v>0</v>
      </c>
      <c r="E112" s="138">
        <f>E56*I_O!E223</f>
        <v>0</v>
      </c>
      <c r="F112" s="138">
        <f>F56*I_O!F223</f>
        <v>0</v>
      </c>
      <c r="G112" s="138">
        <f>G56*I_O!G223</f>
        <v>0</v>
      </c>
      <c r="H112" s="138">
        <f>H56*I_O!H223</f>
        <v>0</v>
      </c>
      <c r="I112" s="138">
        <f>I56*I_O!I223</f>
        <v>0</v>
      </c>
      <c r="J112" s="138">
        <f>J56*I_O!J223</f>
        <v>0</v>
      </c>
      <c r="K112" s="138">
        <f>K56*I_O!K223</f>
        <v>0</v>
      </c>
      <c r="L112" s="138">
        <f>L56*I_O!L223</f>
        <v>0</v>
      </c>
      <c r="M112" s="138">
        <f>M56*I_O!M223</f>
        <v>0</v>
      </c>
      <c r="N112" s="138">
        <f>N56*I_O!N223</f>
        <v>0</v>
      </c>
      <c r="O112" s="138">
        <f>O56*I_O!O223</f>
        <v>0</v>
      </c>
      <c r="P112" s="138">
        <f>P56*I_O!P223</f>
        <v>0</v>
      </c>
      <c r="Q112" s="138">
        <f>I_O!P223*TEA!Q56</f>
        <v>0</v>
      </c>
      <c r="R112" s="138">
        <f>I_O!W223*TEA!R56</f>
        <v>0</v>
      </c>
      <c r="S112" s="138">
        <f>I_O!X223*TEA!S56</f>
        <v>0</v>
      </c>
      <c r="T112" s="138">
        <f>I_O!Y223*TEA!T56</f>
        <v>0</v>
      </c>
      <c r="U112" s="138">
        <f>I_O!Z223*TEA!U56</f>
        <v>0</v>
      </c>
      <c r="V112" s="138">
        <f>I_O!AA223*TEA!V56</f>
        <v>0</v>
      </c>
    </row>
    <row r="113" spans="1:22" x14ac:dyDescent="0.25">
      <c r="A113" s="53" t="str">
        <f>I_O!A224</f>
        <v>CO2 Emissions (kg/yr)</v>
      </c>
      <c r="B113" s="138">
        <f>B57*I_O!B224</f>
        <v>0</v>
      </c>
      <c r="C113" s="138">
        <f>C57*I_O!C224</f>
        <v>0</v>
      </c>
      <c r="D113" s="138">
        <f>D57*I_O!D224</f>
        <v>0</v>
      </c>
      <c r="E113" s="138">
        <f>E57*I_O!E224</f>
        <v>0</v>
      </c>
      <c r="F113" s="138">
        <f>F57*I_O!F224</f>
        <v>0</v>
      </c>
      <c r="G113" s="138">
        <f>G57*I_O!G224</f>
        <v>0</v>
      </c>
      <c r="H113" s="138">
        <f>H57*I_O!H224</f>
        <v>0</v>
      </c>
      <c r="I113" s="138">
        <f>I57*I_O!I224</f>
        <v>0</v>
      </c>
      <c r="J113" s="138">
        <f>J57*I_O!J224</f>
        <v>0</v>
      </c>
      <c r="K113" s="138">
        <f>K57*I_O!K224</f>
        <v>0</v>
      </c>
      <c r="L113" s="138">
        <f>L57*I_O!L224</f>
        <v>0</v>
      </c>
      <c r="M113" s="138">
        <f>M57*I_O!M224</f>
        <v>0</v>
      </c>
      <c r="N113" s="138">
        <f>N57*I_O!N224</f>
        <v>0</v>
      </c>
      <c r="O113" s="138">
        <f>O57*I_O!O224</f>
        <v>0</v>
      </c>
      <c r="P113" s="138">
        <f>P57*I_O!P224</f>
        <v>0</v>
      </c>
      <c r="Q113" s="138">
        <f>I_O!P224*TEA!Q57</f>
        <v>0</v>
      </c>
      <c r="R113" s="138">
        <f>I_O!W224*TEA!R57</f>
        <v>0</v>
      </c>
      <c r="S113" s="138">
        <f>I_O!X224*TEA!S57</f>
        <v>0</v>
      </c>
      <c r="T113" s="138">
        <f>I_O!Y224*TEA!T57</f>
        <v>0</v>
      </c>
      <c r="U113" s="138">
        <f>I_O!Z224*TEA!U57</f>
        <v>0</v>
      </c>
      <c r="V113" s="138">
        <f>I_O!AA224*TEA!V57</f>
        <v>0</v>
      </c>
    </row>
    <row r="114" spans="1:22" x14ac:dyDescent="0.25">
      <c r="A114" s="53" t="str">
        <f>I_O!A225</f>
        <v>CO Emissions (kg/yr)</v>
      </c>
      <c r="B114" s="138">
        <f>B58*I_O!B225</f>
        <v>0</v>
      </c>
      <c r="C114" s="138">
        <f>C58*I_O!C225</f>
        <v>0</v>
      </c>
      <c r="D114" s="138">
        <f>D58*I_O!D225</f>
        <v>0</v>
      </c>
      <c r="E114" s="138">
        <f>E58*I_O!E225</f>
        <v>0</v>
      </c>
      <c r="F114" s="138">
        <f>F58*I_O!F225</f>
        <v>0</v>
      </c>
      <c r="G114" s="138">
        <f>G58*I_O!G225</f>
        <v>0</v>
      </c>
      <c r="H114" s="138">
        <f>H58*I_O!H225</f>
        <v>0</v>
      </c>
      <c r="I114" s="138">
        <f>I58*I_O!I225</f>
        <v>0</v>
      </c>
      <c r="J114" s="138">
        <f>J58*I_O!J225</f>
        <v>0</v>
      </c>
      <c r="K114" s="138">
        <f>K58*I_O!K225</f>
        <v>0</v>
      </c>
      <c r="L114" s="138">
        <f>L58*I_O!L225</f>
        <v>0</v>
      </c>
      <c r="M114" s="138">
        <f>M58*I_O!M225</f>
        <v>0</v>
      </c>
      <c r="N114" s="138">
        <f>N58*I_O!N225</f>
        <v>0</v>
      </c>
      <c r="O114" s="138">
        <f>O58*I_O!O225</f>
        <v>0</v>
      </c>
      <c r="P114" s="138">
        <f>P58*I_O!P225</f>
        <v>0</v>
      </c>
      <c r="Q114" s="138">
        <f>I_O!P225*TEA!Q58</f>
        <v>0</v>
      </c>
      <c r="R114" s="138">
        <f>I_O!W225*TEA!R58</f>
        <v>0</v>
      </c>
      <c r="S114" s="138">
        <f>I_O!X225*TEA!S58</f>
        <v>0</v>
      </c>
      <c r="T114" s="138">
        <f>I_O!Y225*TEA!T58</f>
        <v>0</v>
      </c>
      <c r="U114" s="138">
        <f>I_O!Z225*TEA!U58</f>
        <v>0</v>
      </c>
      <c r="V114" s="138">
        <f>I_O!AA225*TEA!V58</f>
        <v>0</v>
      </c>
    </row>
    <row r="115" spans="1:22" x14ac:dyDescent="0.25">
      <c r="A115" s="53" t="str">
        <f>I_O!A226</f>
        <v>LUC Emissions (kg CO2e/yr)</v>
      </c>
      <c r="B115" s="138">
        <f>B59*I_O!B226</f>
        <v>0</v>
      </c>
      <c r="C115" s="138">
        <f>C59*I_O!C226</f>
        <v>0</v>
      </c>
      <c r="D115" s="138">
        <f>D59*I_O!D226</f>
        <v>0</v>
      </c>
      <c r="E115" s="138">
        <f>E59*I_O!E226</f>
        <v>0</v>
      </c>
      <c r="F115" s="138">
        <f>F59*I_O!F226</f>
        <v>0</v>
      </c>
      <c r="G115" s="138">
        <f>G59*I_O!G226</f>
        <v>0</v>
      </c>
      <c r="H115" s="138">
        <f>H59*I_O!H226</f>
        <v>0</v>
      </c>
      <c r="I115" s="138">
        <f>I59*I_O!I226</f>
        <v>0</v>
      </c>
      <c r="J115" s="138">
        <f>J59*I_O!J226</f>
        <v>0</v>
      </c>
      <c r="K115" s="138">
        <f>K59*I_O!K226</f>
        <v>0</v>
      </c>
      <c r="L115" s="138">
        <f>L59*I_O!L226</f>
        <v>0</v>
      </c>
      <c r="M115" s="138">
        <f>M59*I_O!M226</f>
        <v>0</v>
      </c>
      <c r="N115" s="138">
        <f>N59*I_O!N226</f>
        <v>0</v>
      </c>
      <c r="O115" s="138">
        <f>O59*I_O!O226</f>
        <v>0</v>
      </c>
      <c r="P115" s="138">
        <f>P59*I_O!P226</f>
        <v>0</v>
      </c>
      <c r="Q115" s="138">
        <f>I_O!P226*TEA!Q59</f>
        <v>0</v>
      </c>
      <c r="R115" s="138">
        <f>I_O!W226*TEA!R59</f>
        <v>0</v>
      </c>
      <c r="S115" s="138">
        <f>I_O!X226*TEA!S59</f>
        <v>0</v>
      </c>
      <c r="T115" s="138">
        <f>I_O!Y226*TEA!T59</f>
        <v>0</v>
      </c>
      <c r="U115" s="138">
        <f>I_O!Z226*TEA!U59</f>
        <v>0</v>
      </c>
      <c r="V115" s="138">
        <f>I_O!AA226*TEA!V59</f>
        <v>0</v>
      </c>
    </row>
    <row r="116" spans="1:22" x14ac:dyDescent="0.25">
      <c r="A116" s="53" t="str">
        <f>I_O!A227</f>
        <v>N2O Emissions (kg/yr)</v>
      </c>
      <c r="B116" s="138">
        <f>B60*I_O!B227</f>
        <v>0</v>
      </c>
      <c r="C116" s="138">
        <f>C60*I_O!C227</f>
        <v>0</v>
      </c>
      <c r="D116" s="138">
        <f>D60*I_O!D227</f>
        <v>0</v>
      </c>
      <c r="E116" s="138">
        <f>E60*I_O!E227</f>
        <v>0</v>
      </c>
      <c r="F116" s="138">
        <f>F60*I_O!F227</f>
        <v>0</v>
      </c>
      <c r="G116" s="138">
        <f>G60*I_O!G227</f>
        <v>0</v>
      </c>
      <c r="H116" s="138">
        <f>H60*I_O!H227</f>
        <v>0</v>
      </c>
      <c r="I116" s="138">
        <f>I60*I_O!I227</f>
        <v>0</v>
      </c>
      <c r="J116" s="138">
        <f>J60*I_O!J227</f>
        <v>0</v>
      </c>
      <c r="K116" s="138">
        <f>K60*I_O!K227</f>
        <v>0</v>
      </c>
      <c r="L116" s="138">
        <f>L60*I_O!L227</f>
        <v>0</v>
      </c>
      <c r="M116" s="138">
        <f>M60*I_O!M227</f>
        <v>0</v>
      </c>
      <c r="N116" s="138">
        <f>N60*I_O!N227</f>
        <v>0</v>
      </c>
      <c r="O116" s="138">
        <f>O60*I_O!O227</f>
        <v>0</v>
      </c>
      <c r="P116" s="138">
        <f>P60*I_O!P227</f>
        <v>0</v>
      </c>
      <c r="Q116" s="138">
        <f>I_O!P227*TEA!Q60</f>
        <v>0</v>
      </c>
      <c r="R116" s="138">
        <f>I_O!W227*TEA!R60</f>
        <v>0</v>
      </c>
      <c r="S116" s="138">
        <f>I_O!X227*TEA!S60</f>
        <v>0</v>
      </c>
      <c r="T116" s="138">
        <f>I_O!Y227*TEA!T60</f>
        <v>0</v>
      </c>
      <c r="U116" s="138">
        <f>I_O!Z227*TEA!U60</f>
        <v>0</v>
      </c>
      <c r="V116" s="138">
        <f>I_O!AA227*TEA!V60</f>
        <v>0</v>
      </c>
    </row>
    <row r="117" spans="1:22" x14ac:dyDescent="0.25">
      <c r="A117" s="53" t="str">
        <f>I_O!A228</f>
        <v>NOx Emissions (kg/yr)</v>
      </c>
      <c r="B117" s="138">
        <f>B61*I_O!B228</f>
        <v>0</v>
      </c>
      <c r="C117" s="138">
        <f>C61*I_O!C228</f>
        <v>0</v>
      </c>
      <c r="D117" s="138">
        <f>D61*I_O!D228</f>
        <v>0</v>
      </c>
      <c r="E117" s="138">
        <f>E61*I_O!E228</f>
        <v>0</v>
      </c>
      <c r="F117" s="138">
        <f>F61*I_O!F228</f>
        <v>0</v>
      </c>
      <c r="G117" s="138">
        <f>G61*I_O!G228</f>
        <v>0</v>
      </c>
      <c r="H117" s="138">
        <f>H61*I_O!H228</f>
        <v>0</v>
      </c>
      <c r="I117" s="138">
        <f>I61*I_O!I228</f>
        <v>0</v>
      </c>
      <c r="J117" s="138">
        <f>J61*I_O!J228</f>
        <v>0</v>
      </c>
      <c r="K117" s="138">
        <f>K61*I_O!K228</f>
        <v>0</v>
      </c>
      <c r="L117" s="138">
        <f>L61*I_O!L228</f>
        <v>0</v>
      </c>
      <c r="M117" s="138">
        <f>M61*I_O!M228</f>
        <v>0</v>
      </c>
      <c r="N117" s="138">
        <f>N61*I_O!N228</f>
        <v>0</v>
      </c>
      <c r="O117" s="138">
        <f>O61*I_O!O228</f>
        <v>0</v>
      </c>
      <c r="P117" s="138">
        <f>P61*I_O!P228</f>
        <v>0</v>
      </c>
      <c r="Q117" s="138">
        <f>I_O!P228*TEA!Q61</f>
        <v>0</v>
      </c>
      <c r="R117" s="138">
        <f>I_O!W228*TEA!R61</f>
        <v>0</v>
      </c>
      <c r="S117" s="138">
        <f>I_O!X228*TEA!S61</f>
        <v>0</v>
      </c>
      <c r="T117" s="138">
        <f>I_O!Y228*TEA!T61</f>
        <v>0</v>
      </c>
      <c r="U117" s="138">
        <f>I_O!Z228*TEA!U61</f>
        <v>0</v>
      </c>
      <c r="V117" s="138">
        <f>I_O!AA228*TEA!V61</f>
        <v>0</v>
      </c>
    </row>
    <row r="118" spans="1:22" x14ac:dyDescent="0.25">
      <c r="A118" s="53" t="str">
        <f>I_O!A229</f>
        <v>Algal Biomass, Whole (kg/yr)</v>
      </c>
      <c r="B118" s="138">
        <f>B62*I_O!B229</f>
        <v>0</v>
      </c>
      <c r="C118" s="138">
        <f>C62*I_O!C229</f>
        <v>0</v>
      </c>
      <c r="D118" s="138">
        <f>D62*I_O!D229</f>
        <v>0</v>
      </c>
      <c r="E118" s="138">
        <f>E62*I_O!E229</f>
        <v>0</v>
      </c>
      <c r="F118" s="138">
        <f>F62*I_O!F229</f>
        <v>0</v>
      </c>
      <c r="G118" s="138">
        <f>G62*I_O!G229</f>
        <v>0</v>
      </c>
      <c r="H118" s="138">
        <f>H62*I_O!H229</f>
        <v>0</v>
      </c>
      <c r="I118" s="138">
        <f>I62*I_O!I229</f>
        <v>0</v>
      </c>
      <c r="J118" s="138">
        <f>J62*I_O!J229</f>
        <v>0</v>
      </c>
      <c r="K118" s="138">
        <f>K62*I_O!K229</f>
        <v>0</v>
      </c>
      <c r="L118" s="138">
        <f>L62*I_O!L229</f>
        <v>0</v>
      </c>
      <c r="M118" s="138">
        <f>M62*I_O!M229</f>
        <v>0</v>
      </c>
      <c r="N118" s="138">
        <f>N62*I_O!N229</f>
        <v>0</v>
      </c>
      <c r="O118" s="138">
        <f>O62*I_O!O229</f>
        <v>0</v>
      </c>
      <c r="P118" s="138">
        <f>P62*I_O!P229</f>
        <v>0</v>
      </c>
      <c r="Q118" s="138">
        <f>I_O!P229*TEA!Q62</f>
        <v>0</v>
      </c>
      <c r="R118" s="138">
        <f>I_O!W229*TEA!R62</f>
        <v>0</v>
      </c>
      <c r="S118" s="138">
        <f>I_O!X229*TEA!S62</f>
        <v>0.25</v>
      </c>
      <c r="T118" s="138">
        <f>I_O!Y229*TEA!T62</f>
        <v>0</v>
      </c>
      <c r="U118" s="138">
        <f>I_O!Z229*TEA!U62</f>
        <v>0</v>
      </c>
      <c r="V118" s="138">
        <f>I_O!AA229*TEA!V62</f>
        <v>0</v>
      </c>
    </row>
    <row r="119" spans="1:22" x14ac:dyDescent="0.25">
      <c r="A119" s="53" t="str">
        <f>I_O!A230</f>
        <v>Algal Biomass, LEA Meal (kg/yr)</v>
      </c>
      <c r="B119" s="138">
        <f>B63*I_O!B230</f>
        <v>0</v>
      </c>
      <c r="C119" s="138">
        <f>C63*I_O!C230</f>
        <v>0</v>
      </c>
      <c r="D119" s="138">
        <f>D63*I_O!D230</f>
        <v>0</v>
      </c>
      <c r="E119" s="138">
        <f>E63*I_O!E230</f>
        <v>0</v>
      </c>
      <c r="F119" s="138">
        <f>F63*I_O!F230</f>
        <v>0</v>
      </c>
      <c r="G119" s="138">
        <f>G63*I_O!G230</f>
        <v>0</v>
      </c>
      <c r="H119" s="138">
        <f>H63*I_O!H230</f>
        <v>0</v>
      </c>
      <c r="I119" s="138">
        <f>I63*I_O!I230</f>
        <v>0</v>
      </c>
      <c r="J119" s="138">
        <f>J63*I_O!J230</f>
        <v>0</v>
      </c>
      <c r="K119" s="138">
        <f>K63*I_O!K230</f>
        <v>0</v>
      </c>
      <c r="L119" s="138">
        <f>L63*I_O!L230</f>
        <v>0</v>
      </c>
      <c r="M119" s="138">
        <f>M63*I_O!M230</f>
        <v>1376595.6758948935</v>
      </c>
      <c r="N119" s="138">
        <f>N63*I_O!N230</f>
        <v>0</v>
      </c>
      <c r="O119" s="138">
        <f>O63*I_O!O230</f>
        <v>0</v>
      </c>
      <c r="P119" s="138">
        <f>P63*I_O!P230</f>
        <v>0</v>
      </c>
      <c r="Q119" s="138">
        <f>I_O!P230*TEA!Q63</f>
        <v>0</v>
      </c>
      <c r="R119" s="138">
        <f>I_O!W230*TEA!R63</f>
        <v>0</v>
      </c>
      <c r="S119" s="138">
        <f>I_O!X230*TEA!S63</f>
        <v>0.12249999999999998</v>
      </c>
      <c r="T119" s="138">
        <f>I_O!Y230*TEA!T63</f>
        <v>0</v>
      </c>
      <c r="U119" s="138">
        <f>I_O!Z230*TEA!U63</f>
        <v>0</v>
      </c>
      <c r="V119" s="138">
        <f>I_O!AA230*TEA!V63</f>
        <v>0</v>
      </c>
    </row>
    <row r="120" spans="1:22" x14ac:dyDescent="0.25">
      <c r="A120" s="53" t="str">
        <f>I_O!A231</f>
        <v>Algal Oil (kg/yr)</v>
      </c>
      <c r="B120" s="138">
        <f>B64*I_O!B231</f>
        <v>0</v>
      </c>
      <c r="C120" s="138">
        <f>C64*I_O!C231</f>
        <v>0</v>
      </c>
      <c r="D120" s="138">
        <f>D64*I_O!D231</f>
        <v>0</v>
      </c>
      <c r="E120" s="138">
        <f>E64*I_O!E231</f>
        <v>0</v>
      </c>
      <c r="F120" s="138">
        <f>F64*I_O!F231</f>
        <v>0</v>
      </c>
      <c r="G120" s="138">
        <f>G64*I_O!G231</f>
        <v>0</v>
      </c>
      <c r="H120" s="138">
        <f>H64*I_O!H231</f>
        <v>0</v>
      </c>
      <c r="I120" s="138">
        <f>I64*I_O!I231</f>
        <v>0</v>
      </c>
      <c r="J120" s="138">
        <f>J64*I_O!J231</f>
        <v>0</v>
      </c>
      <c r="K120" s="138">
        <f>K64*I_O!K231</f>
        <v>0</v>
      </c>
      <c r="L120" s="138">
        <f>L64*I_O!L231</f>
        <v>0</v>
      </c>
      <c r="M120" s="138">
        <f>M64*I_O!M231</f>
        <v>0</v>
      </c>
      <c r="N120" s="138">
        <f>N64*I_O!N231</f>
        <v>0</v>
      </c>
      <c r="O120" s="138">
        <f>O64*I_O!O231</f>
        <v>0</v>
      </c>
      <c r="P120" s="138">
        <f>P64*I_O!P231</f>
        <v>0</v>
      </c>
      <c r="Q120" s="138">
        <f>I_O!P231*TEA!Q64</f>
        <v>0</v>
      </c>
      <c r="R120" s="138">
        <f>I_O!W231*TEA!R64</f>
        <v>0</v>
      </c>
      <c r="S120" s="138">
        <f>I_O!X231*TEA!S64</f>
        <v>0.25</v>
      </c>
      <c r="T120" s="138">
        <f>I_O!Y231*TEA!T64</f>
        <v>0</v>
      </c>
      <c r="U120" s="138">
        <f>I_O!Z231*TEA!U64</f>
        <v>0</v>
      </c>
      <c r="V120" s="138">
        <f>I_O!AA231*TEA!V64</f>
        <v>0</v>
      </c>
    </row>
    <row r="121" spans="1:22" x14ac:dyDescent="0.25">
      <c r="A121" s="53" t="str">
        <f>I_O!A232</f>
        <v>Biochar (kg/yr)</v>
      </c>
      <c r="B121" s="138">
        <f>B65*I_O!B232</f>
        <v>0</v>
      </c>
      <c r="C121" s="138">
        <f>C65*I_O!C232</f>
        <v>0</v>
      </c>
      <c r="D121" s="138">
        <f>D65*I_O!D232</f>
        <v>0</v>
      </c>
      <c r="E121" s="138">
        <f>E65*I_O!E232</f>
        <v>0</v>
      </c>
      <c r="F121" s="138">
        <f>F65*I_O!F232</f>
        <v>0</v>
      </c>
      <c r="G121" s="138">
        <f>G65*I_O!G232</f>
        <v>0</v>
      </c>
      <c r="H121" s="138">
        <f>H65*I_O!H232</f>
        <v>0</v>
      </c>
      <c r="I121" s="138">
        <f>I65*I_O!I232</f>
        <v>0</v>
      </c>
      <c r="J121" s="138">
        <f>J65*I_O!J232</f>
        <v>0</v>
      </c>
      <c r="K121" s="138">
        <f>K65*I_O!K232</f>
        <v>0</v>
      </c>
      <c r="L121" s="138">
        <f>L65*I_O!L232</f>
        <v>0</v>
      </c>
      <c r="M121" s="138">
        <f>M65*I_O!M232</f>
        <v>0</v>
      </c>
      <c r="N121" s="138">
        <f>N65*I_O!N232</f>
        <v>0</v>
      </c>
      <c r="O121" s="138">
        <f>O65*I_O!O232</f>
        <v>0</v>
      </c>
      <c r="P121" s="138">
        <f>P65*I_O!P232</f>
        <v>0</v>
      </c>
      <c r="Q121" s="138">
        <f>I_O!Q232*TEA!Q66</f>
        <v>0</v>
      </c>
      <c r="R121" s="138">
        <f>I_O!R232*TEA!R66</f>
        <v>0</v>
      </c>
      <c r="S121" s="138">
        <f>I_O!S232*TEA!S66</f>
        <v>0</v>
      </c>
      <c r="T121" s="138">
        <f>I_O!T232*TEA!T66</f>
        <v>0</v>
      </c>
      <c r="U121" s="138">
        <f>I_O!U232*TEA!U66</f>
        <v>0</v>
      </c>
      <c r="V121" s="138">
        <f>I_O!V232*TEA!V66</f>
        <v>0</v>
      </c>
    </row>
    <row r="122" spans="1:22" x14ac:dyDescent="0.25">
      <c r="A122" s="53" t="str">
        <f>I_O!A234</f>
        <v>Corn Grain (kg/yr)</v>
      </c>
      <c r="B122" s="138">
        <f>B66*I_O!B234</f>
        <v>0</v>
      </c>
      <c r="C122" s="138">
        <f>C66*I_O!C234</f>
        <v>0</v>
      </c>
      <c r="D122" s="138">
        <f>D66*I_O!D234</f>
        <v>0</v>
      </c>
      <c r="E122" s="138">
        <f>E66*I_O!E234</f>
        <v>0</v>
      </c>
      <c r="F122" s="138">
        <f>F66*I_O!F234</f>
        <v>0</v>
      </c>
      <c r="G122" s="138">
        <f>G66*I_O!G234</f>
        <v>0</v>
      </c>
      <c r="H122" s="138">
        <f>H66*I_O!H234</f>
        <v>0</v>
      </c>
      <c r="I122" s="138">
        <f>I66*I_O!I234</f>
        <v>0</v>
      </c>
      <c r="J122" s="138">
        <f>J66*I_O!J234</f>
        <v>0</v>
      </c>
      <c r="K122" s="138">
        <f>K66*I_O!K234</f>
        <v>0</v>
      </c>
      <c r="L122" s="138">
        <f>L66*I_O!L234</f>
        <v>0</v>
      </c>
      <c r="M122" s="138">
        <f>M66*I_O!M234</f>
        <v>0</v>
      </c>
      <c r="N122" s="138">
        <f>N66*I_O!N234</f>
        <v>0</v>
      </c>
      <c r="O122" s="138">
        <f>O66*I_O!O234</f>
        <v>0</v>
      </c>
      <c r="P122" s="138">
        <f>P66*I_O!P234</f>
        <v>0</v>
      </c>
      <c r="Q122" s="138">
        <f>I_O!Q234*TEA!Q66</f>
        <v>0</v>
      </c>
      <c r="R122" s="138">
        <f>I_O!R234*TEA!R66</f>
        <v>0</v>
      </c>
      <c r="S122" s="138">
        <f>I_O!S234*TEA!S66</f>
        <v>0</v>
      </c>
      <c r="T122" s="138">
        <f>I_O!T234*TEA!T66</f>
        <v>0</v>
      </c>
      <c r="U122" s="138">
        <f>I_O!U234*TEA!U66</f>
        <v>0</v>
      </c>
      <c r="V122" s="138">
        <f>I_O!V234*TEA!V66</f>
        <v>0</v>
      </c>
    </row>
    <row r="123" spans="1:22" x14ac:dyDescent="0.25">
      <c r="A123" s="53" t="str">
        <f>I_O!A236</f>
        <v>Corn Stover, Collected (kg/yr)</v>
      </c>
      <c r="B123" s="138">
        <f>B67*I_O!B236</f>
        <v>0</v>
      </c>
      <c r="C123" s="138">
        <f>C67*I_O!C236</f>
        <v>0</v>
      </c>
      <c r="D123" s="138">
        <f>D67*I_O!D236</f>
        <v>40987.89</v>
      </c>
      <c r="E123" s="138">
        <f>E67*I_O!E236</f>
        <v>40987.89</v>
      </c>
      <c r="F123" s="138">
        <f>F67*I_O!F236</f>
        <v>0</v>
      </c>
      <c r="G123" s="138">
        <f>G67*I_O!G236</f>
        <v>0</v>
      </c>
      <c r="H123" s="138">
        <f>H67*I_O!H236</f>
        <v>0</v>
      </c>
      <c r="I123" s="138">
        <f>I67*I_O!I236</f>
        <v>0</v>
      </c>
      <c r="J123" s="138">
        <f>J67*I_O!J236</f>
        <v>0</v>
      </c>
      <c r="K123" s="138">
        <f>K67*I_O!K236</f>
        <v>0</v>
      </c>
      <c r="L123" s="138">
        <f>L67*I_O!L236</f>
        <v>0</v>
      </c>
      <c r="M123" s="138">
        <f>M67*I_O!M236</f>
        <v>0</v>
      </c>
      <c r="N123" s="138">
        <f>N67*I_O!N236</f>
        <v>0</v>
      </c>
      <c r="O123" s="138">
        <f>O67*I_O!O236</f>
        <v>0</v>
      </c>
      <c r="P123" s="138">
        <f>P67*I_O!P236</f>
        <v>0</v>
      </c>
      <c r="Q123" s="138">
        <f>I_O!P236*TEA!Q67</f>
        <v>0</v>
      </c>
      <c r="R123" s="138">
        <f>I_O!W236*TEA!R67</f>
        <v>0</v>
      </c>
      <c r="S123" s="138">
        <f>I_O!X236*TEA!S67</f>
        <v>6.889000000000001E-3</v>
      </c>
      <c r="T123" s="138">
        <f>I_O!Y236*TEA!T67</f>
        <v>0</v>
      </c>
      <c r="U123" s="138">
        <f>I_O!Z236*TEA!U67</f>
        <v>0</v>
      </c>
      <c r="V123" s="138">
        <f>I_O!AA236*TEA!V67</f>
        <v>3401.99487</v>
      </c>
    </row>
    <row r="124" spans="1:22" x14ac:dyDescent="0.25">
      <c r="A124" s="53" t="str">
        <f>I_O!A237</f>
        <v>Corn Stover, Left (kg/yr)</v>
      </c>
      <c r="B124" s="138">
        <f>B68*I_O!B237</f>
        <v>0</v>
      </c>
      <c r="C124" s="138">
        <f>C68*I_O!C237</f>
        <v>0</v>
      </c>
      <c r="D124" s="138">
        <f>D68*I_O!D237</f>
        <v>0</v>
      </c>
      <c r="E124" s="138">
        <f>E68*I_O!E237</f>
        <v>0</v>
      </c>
      <c r="F124" s="138">
        <f>F68*I_O!F237</f>
        <v>0</v>
      </c>
      <c r="G124" s="138">
        <f>G68*I_O!G237</f>
        <v>0</v>
      </c>
      <c r="H124" s="138">
        <f>H68*I_O!H237</f>
        <v>0</v>
      </c>
      <c r="I124" s="138">
        <f>I68*I_O!I237</f>
        <v>0</v>
      </c>
      <c r="J124" s="138">
        <f>J68*I_O!J237</f>
        <v>0</v>
      </c>
      <c r="K124" s="138">
        <f>K68*I_O!K237</f>
        <v>0</v>
      </c>
      <c r="L124" s="138">
        <f>L68*I_O!L237</f>
        <v>0</v>
      </c>
      <c r="M124" s="138">
        <f>M68*I_O!M237</f>
        <v>0</v>
      </c>
      <c r="N124" s="138">
        <f>N68*I_O!N237</f>
        <v>0</v>
      </c>
      <c r="O124" s="138">
        <f>O68*I_O!O237</f>
        <v>0</v>
      </c>
      <c r="P124" s="138">
        <f>P68*I_O!P237</f>
        <v>0</v>
      </c>
      <c r="Q124" s="138">
        <f>I_O!Q237*TEA!Q68</f>
        <v>0</v>
      </c>
      <c r="R124" s="138">
        <f>I_O!W237*TEA!R68</f>
        <v>0</v>
      </c>
      <c r="S124" s="138">
        <f>I_O!X237*TEA!S68</f>
        <v>0</v>
      </c>
      <c r="T124" s="138">
        <f>I_O!Y237*TEA!T68</f>
        <v>0</v>
      </c>
      <c r="U124" s="138">
        <f>I_O!Z237*TEA!U68</f>
        <v>0</v>
      </c>
      <c r="V124" s="138">
        <f>I_O!AA237*TEA!V68</f>
        <v>0</v>
      </c>
    </row>
    <row r="125" spans="1:22" x14ac:dyDescent="0.25">
      <c r="A125" s="53" t="str">
        <f>I_O!A238</f>
        <v>DDGS (kg/yr)</v>
      </c>
      <c r="B125" s="138">
        <f>B69*I_O!B238</f>
        <v>0</v>
      </c>
      <c r="C125" s="138">
        <f>C69*I_O!C238</f>
        <v>0</v>
      </c>
      <c r="D125" s="138">
        <f>D69*I_O!D238</f>
        <v>55898.434566414006</v>
      </c>
      <c r="E125" s="138">
        <f>E69*I_O!E238</f>
        <v>0</v>
      </c>
      <c r="F125" s="138">
        <f>F69*I_O!F238</f>
        <v>0</v>
      </c>
      <c r="G125" s="138">
        <f>G69*I_O!G238</f>
        <v>0</v>
      </c>
      <c r="H125" s="138">
        <f>H69*I_O!H238</f>
        <v>0</v>
      </c>
      <c r="I125" s="138">
        <f>I69*I_O!I238</f>
        <v>0</v>
      </c>
      <c r="J125" s="138">
        <f>J69*I_O!J238</f>
        <v>0</v>
      </c>
      <c r="K125" s="138">
        <f>K69*I_O!K238</f>
        <v>0</v>
      </c>
      <c r="L125" s="138">
        <f>L69*I_O!L238</f>
        <v>0</v>
      </c>
      <c r="M125" s="138">
        <f>M69*I_O!M238</f>
        <v>0</v>
      </c>
      <c r="N125" s="138">
        <f>N69*I_O!N238</f>
        <v>0</v>
      </c>
      <c r="O125" s="138">
        <f>O69*I_O!O238</f>
        <v>0</v>
      </c>
      <c r="P125" s="138">
        <f>P69*I_O!P238</f>
        <v>0</v>
      </c>
      <c r="Q125" s="138">
        <f>I_O!P238*TEA!Q69</f>
        <v>0</v>
      </c>
      <c r="R125" s="138">
        <f>I_O!W238*TEA!R69</f>
        <v>0</v>
      </c>
      <c r="S125" s="138">
        <f>I_O!X238*TEA!S69</f>
        <v>2.3825471273070293E-2</v>
      </c>
      <c r="T125" s="138">
        <f>I_O!Y238*TEA!T69</f>
        <v>0</v>
      </c>
      <c r="U125" s="138">
        <f>I_O!Z238*TEA!U69</f>
        <v>0</v>
      </c>
      <c r="V125" s="138">
        <f>I_O!AA238*TEA!V69</f>
        <v>8628.2038177722225</v>
      </c>
    </row>
    <row r="126" spans="1:22" x14ac:dyDescent="0.25">
      <c r="A126" s="53" t="str">
        <f>I_O!A239</f>
        <v>Glycerin (kg/yr)</v>
      </c>
      <c r="B126" s="138">
        <f>B70*I_O!B239</f>
        <v>782.56599665677334</v>
      </c>
      <c r="C126" s="138">
        <f>C70*I_O!C239</f>
        <v>0</v>
      </c>
      <c r="D126" s="138">
        <f>D70*I_O!D239</f>
        <v>0</v>
      </c>
      <c r="E126" s="138">
        <f>E70*I_O!E239</f>
        <v>0</v>
      </c>
      <c r="F126" s="138">
        <f>F70*I_O!F239</f>
        <v>0</v>
      </c>
      <c r="G126" s="138">
        <f>G70*I_O!G239</f>
        <v>0</v>
      </c>
      <c r="H126" s="138">
        <f>H70*I_O!H239</f>
        <v>0</v>
      </c>
      <c r="I126" s="138">
        <f>I70*I_O!I239</f>
        <v>0</v>
      </c>
      <c r="J126" s="138">
        <f>J70*I_O!J239</f>
        <v>0</v>
      </c>
      <c r="K126" s="138">
        <f>K70*I_O!K239</f>
        <v>0</v>
      </c>
      <c r="L126" s="138">
        <f>L70*I_O!L239</f>
        <v>0</v>
      </c>
      <c r="M126" s="138">
        <f>M70*I_O!M239</f>
        <v>0</v>
      </c>
      <c r="N126" s="138">
        <f>N70*I_O!N239</f>
        <v>0</v>
      </c>
      <c r="O126" s="138">
        <f>O70*I_O!O239</f>
        <v>0</v>
      </c>
      <c r="P126" s="138">
        <f>P70*I_O!P239</f>
        <v>0</v>
      </c>
      <c r="Q126" s="138">
        <f>I_O!P239*TEA!Q70</f>
        <v>0</v>
      </c>
      <c r="R126" s="138">
        <f>I_O!W239*TEA!R70</f>
        <v>0</v>
      </c>
      <c r="S126" s="138">
        <f>I_O!X239*TEA!S70</f>
        <v>1.7424000000000002E-2</v>
      </c>
      <c r="T126" s="138">
        <f>I_O!Y239*TEA!T70</f>
        <v>103.29871155869408</v>
      </c>
      <c r="U126" s="138">
        <f>I_O!Z239*TEA!U70</f>
        <v>0</v>
      </c>
      <c r="V126" s="138">
        <f>I_O!AA239*TEA!V70</f>
        <v>0</v>
      </c>
    </row>
    <row r="127" spans="1:22" x14ac:dyDescent="0.25">
      <c r="A127" s="53" t="str">
        <f>I_O!A240</f>
        <v>MSW Co-Products (kg/yr)</v>
      </c>
      <c r="B127" s="138">
        <f>B71*I_O!B240</f>
        <v>0</v>
      </c>
      <c r="C127" s="138">
        <f>C71*I_O!C240</f>
        <v>0</v>
      </c>
      <c r="D127" s="138">
        <f>D71*I_O!D240</f>
        <v>0</v>
      </c>
      <c r="E127" s="138">
        <f>E71*I_O!E240</f>
        <v>0</v>
      </c>
      <c r="F127" s="138">
        <f>F71*I_O!F240</f>
        <v>0</v>
      </c>
      <c r="G127" s="138">
        <f>G71*I_O!G240</f>
        <v>0</v>
      </c>
      <c r="H127" s="138">
        <f>H71*I_O!H240</f>
        <v>0</v>
      </c>
      <c r="I127" s="138">
        <f>I71*I_O!I240</f>
        <v>0</v>
      </c>
      <c r="J127" s="138">
        <f>J71*I_O!J240</f>
        <v>0</v>
      </c>
      <c r="K127" s="138">
        <f>K71*I_O!K240</f>
        <v>0</v>
      </c>
      <c r="L127" s="138">
        <f>L71*I_O!L240</f>
        <v>0</v>
      </c>
      <c r="M127" s="138">
        <f>M71*I_O!M240</f>
        <v>0</v>
      </c>
      <c r="N127" s="138">
        <f>N71*I_O!N240</f>
        <v>0</v>
      </c>
      <c r="O127" s="138">
        <f>O71*I_O!O240</f>
        <v>0</v>
      </c>
      <c r="P127" s="138">
        <f>P71*I_O!P240</f>
        <v>0</v>
      </c>
      <c r="Q127" s="138">
        <f>I_O!P240*TEA!Q71</f>
        <v>0</v>
      </c>
      <c r="R127" s="138">
        <f>I_O!W240*TEA!R71</f>
        <v>0</v>
      </c>
      <c r="S127" s="138">
        <f>I_O!X240*TEA!S71</f>
        <v>0.10890000000000001</v>
      </c>
      <c r="T127" s="138">
        <f>I_O!Y240*TEA!T71</f>
        <v>0</v>
      </c>
      <c r="U127" s="138">
        <f>I_O!Z240*TEA!U71</f>
        <v>0</v>
      </c>
      <c r="V127" s="138">
        <f>I_O!AA240*TEA!V71</f>
        <v>0</v>
      </c>
    </row>
    <row r="128" spans="1:22" x14ac:dyDescent="0.25">
      <c r="A128" s="53" t="str">
        <f>I_O!A241</f>
        <v>Nitrogen Gas (kg/yr)</v>
      </c>
      <c r="B128" s="138">
        <f>B72*I_O!B241</f>
        <v>0</v>
      </c>
      <c r="C128" s="138">
        <f>C72*I_O!C241</f>
        <v>0</v>
      </c>
      <c r="D128" s="138">
        <f>D72*I_O!D241</f>
        <v>0</v>
      </c>
      <c r="E128" s="138">
        <f>E72*I_O!E241</f>
        <v>0</v>
      </c>
      <c r="F128" s="138">
        <f>F72*I_O!F241</f>
        <v>0</v>
      </c>
      <c r="G128" s="138">
        <f>G72*I_O!G241</f>
        <v>0</v>
      </c>
      <c r="H128" s="138">
        <f>H72*I_O!H241</f>
        <v>0</v>
      </c>
      <c r="I128" s="138">
        <f>I72*I_O!I241</f>
        <v>0</v>
      </c>
      <c r="J128" s="138">
        <f>J72*I_O!J241</f>
        <v>0</v>
      </c>
      <c r="K128" s="138">
        <f>K72*I_O!K241</f>
        <v>0</v>
      </c>
      <c r="L128" s="138">
        <f>L72*I_O!L241</f>
        <v>0</v>
      </c>
      <c r="M128" s="138">
        <f>M72*I_O!M241</f>
        <v>0</v>
      </c>
      <c r="N128" s="138">
        <f>N72*I_O!N241</f>
        <v>0</v>
      </c>
      <c r="O128" s="138">
        <f>O72*I_O!O241</f>
        <v>0</v>
      </c>
      <c r="P128" s="138">
        <f>P72*I_O!P241</f>
        <v>0</v>
      </c>
      <c r="Q128" s="138">
        <f>I_O!Q241*TEA!Q72</f>
        <v>0</v>
      </c>
      <c r="R128" s="138">
        <f>I_O!W241*TEA!R72</f>
        <v>0</v>
      </c>
      <c r="S128" s="138">
        <f>I_O!X241*TEA!S72</f>
        <v>198.88231426692968</v>
      </c>
      <c r="T128" s="138">
        <f>I_O!Y241*TEA!T72</f>
        <v>0</v>
      </c>
      <c r="U128" s="138">
        <f>I_O!Z241*TEA!U72</f>
        <v>0</v>
      </c>
      <c r="V128" s="138">
        <f>I_O!AA241*TEA!V72</f>
        <v>0</v>
      </c>
    </row>
    <row r="129" spans="1:22" x14ac:dyDescent="0.25">
      <c r="A129" s="53" t="str">
        <f>I_O!A242</f>
        <v>Refused Derived Fuel (kg/yr)</v>
      </c>
      <c r="B129" s="138">
        <f>B73*I_O!B242</f>
        <v>0</v>
      </c>
      <c r="C129" s="138">
        <f>C73*I_O!C242</f>
        <v>0</v>
      </c>
      <c r="D129" s="138">
        <f>D73*I_O!D242</f>
        <v>0</v>
      </c>
      <c r="E129" s="138">
        <f>E73*I_O!E242</f>
        <v>0</v>
      </c>
      <c r="F129" s="138">
        <f>F73*I_O!F242</f>
        <v>0</v>
      </c>
      <c r="G129" s="138">
        <f>G73*I_O!G242</f>
        <v>0</v>
      </c>
      <c r="H129" s="138">
        <f>H73*I_O!H242</f>
        <v>0</v>
      </c>
      <c r="I129" s="138">
        <f>I73*I_O!I242</f>
        <v>0</v>
      </c>
      <c r="J129" s="138">
        <f>J73*I_O!J242</f>
        <v>0</v>
      </c>
      <c r="K129" s="138">
        <f>K73*I_O!K242</f>
        <v>0</v>
      </c>
      <c r="L129" s="138">
        <f>L73*I_O!L242</f>
        <v>0</v>
      </c>
      <c r="M129" s="138">
        <f>M73*I_O!M242</f>
        <v>0</v>
      </c>
      <c r="N129" s="138">
        <f>N73*I_O!N242</f>
        <v>0</v>
      </c>
      <c r="O129" s="138">
        <f>O73*I_O!O242</f>
        <v>0</v>
      </c>
      <c r="P129" s="138">
        <f>P73*I_O!P242</f>
        <v>0</v>
      </c>
      <c r="Q129" s="138">
        <f>I_O!P242*TEA!Q73</f>
        <v>0</v>
      </c>
      <c r="R129" s="138">
        <f>I_O!W242*TEA!R73</f>
        <v>0</v>
      </c>
      <c r="S129" s="138">
        <f>I_O!X242*TEA!S73</f>
        <v>1.0000000000000002E-2</v>
      </c>
      <c r="T129" s="138">
        <f>I_O!Y242*TEA!T73</f>
        <v>0</v>
      </c>
      <c r="U129" s="138">
        <f>I_O!Z242*TEA!U73</f>
        <v>0</v>
      </c>
      <c r="V129" s="138">
        <f>I_O!AA242*TEA!V73</f>
        <v>0</v>
      </c>
    </row>
    <row r="130" spans="1:22" x14ac:dyDescent="0.25">
      <c r="A130" s="53" t="str">
        <f>I_O!A243</f>
        <v>Slag (kg/yr)</v>
      </c>
      <c r="B130" s="138">
        <f>B74*I_O!B243</f>
        <v>0</v>
      </c>
      <c r="C130" s="138">
        <f>C74*I_O!C243</f>
        <v>0</v>
      </c>
      <c r="D130" s="138">
        <f>D74*I_O!D243</f>
        <v>0</v>
      </c>
      <c r="E130" s="138">
        <f>E74*I_O!E243</f>
        <v>0</v>
      </c>
      <c r="F130" s="138">
        <f>F74*I_O!F243</f>
        <v>0</v>
      </c>
      <c r="G130" s="138">
        <f>G74*I_O!G243</f>
        <v>0</v>
      </c>
      <c r="H130" s="138">
        <f>H74*I_O!H243</f>
        <v>0</v>
      </c>
      <c r="I130" s="138">
        <f>I74*I_O!I243</f>
        <v>0</v>
      </c>
      <c r="J130" s="138">
        <f>J74*I_O!J243</f>
        <v>-1709.3996632999997</v>
      </c>
      <c r="K130" s="138">
        <f>K74*I_O!K243</f>
        <v>-1328.95626752</v>
      </c>
      <c r="L130" s="138">
        <f>L74*I_O!L243</f>
        <v>-3263.0622640000001</v>
      </c>
      <c r="M130" s="138">
        <f>M74*I_O!M243</f>
        <v>0</v>
      </c>
      <c r="N130" s="138">
        <f>N74*I_O!N243</f>
        <v>0</v>
      </c>
      <c r="O130" s="138">
        <f>O74*I_O!O243</f>
        <v>-1483.21012</v>
      </c>
      <c r="P130" s="138">
        <f>P74*I_O!P243</f>
        <v>0</v>
      </c>
      <c r="Q130" s="138">
        <f>I_O!P243*TEA!Q74</f>
        <v>0</v>
      </c>
      <c r="R130" s="138">
        <f>I_O!W243*TEA!R74</f>
        <v>0</v>
      </c>
      <c r="S130" s="138">
        <f>I_O!X243*TEA!S74</f>
        <v>6.7080999999999998E-4</v>
      </c>
      <c r="T130" s="138">
        <f>I_O!Y243*TEA!T74</f>
        <v>0</v>
      </c>
      <c r="U130" s="138">
        <f>I_O!Z243*TEA!U74</f>
        <v>0</v>
      </c>
      <c r="V130" s="138">
        <f>I_O!AA243*TEA!V74</f>
        <v>0</v>
      </c>
    </row>
    <row r="131" spans="1:22" x14ac:dyDescent="0.25">
      <c r="A131" s="53" t="str">
        <f>I_O!A244</f>
        <v>Soybean Meal (kg/yr)</v>
      </c>
      <c r="B131" s="138">
        <f>B75*I_O!B244</f>
        <v>82133.06392200003</v>
      </c>
      <c r="C131" s="138">
        <f>C75*I_O!C244</f>
        <v>82133.06392200003</v>
      </c>
      <c r="D131" s="138">
        <f>D75*I_O!D244</f>
        <v>0</v>
      </c>
      <c r="E131" s="138">
        <f>E75*I_O!E244</f>
        <v>0</v>
      </c>
      <c r="F131" s="138">
        <f>F75*I_O!F244</f>
        <v>0</v>
      </c>
      <c r="G131" s="138">
        <f>G75*I_O!G244</f>
        <v>0</v>
      </c>
      <c r="H131" s="138">
        <f>H75*I_O!H244</f>
        <v>0</v>
      </c>
      <c r="I131" s="138">
        <f>I75*I_O!I244</f>
        <v>0</v>
      </c>
      <c r="J131" s="138">
        <f>J75*I_O!J244</f>
        <v>0</v>
      </c>
      <c r="K131" s="138">
        <f>K75*I_O!K244</f>
        <v>0</v>
      </c>
      <c r="L131" s="138">
        <f>L75*I_O!L244</f>
        <v>0</v>
      </c>
      <c r="M131" s="138">
        <f>M75*I_O!M244</f>
        <v>0</v>
      </c>
      <c r="N131" s="138">
        <f>N75*I_O!N244</f>
        <v>0</v>
      </c>
      <c r="O131" s="138">
        <f>O75*I_O!O244</f>
        <v>0</v>
      </c>
      <c r="P131" s="138">
        <f>P75*I_O!P244</f>
        <v>0</v>
      </c>
      <c r="Q131" s="138">
        <f>I_O!P244*TEA!Q75</f>
        <v>0</v>
      </c>
      <c r="R131" s="138">
        <f>I_O!W244*TEA!R75</f>
        <v>0</v>
      </c>
      <c r="S131" s="138">
        <f>I_O!X244*TEA!S75</f>
        <v>0.12249999999999998</v>
      </c>
      <c r="T131" s="138">
        <f>I_O!Y244*TEA!T75</f>
        <v>28746.572372700008</v>
      </c>
      <c r="U131" s="138">
        <f>I_O!Z244*TEA!U75</f>
        <v>28746.572372700008</v>
      </c>
      <c r="V131" s="138">
        <f>I_O!AA244*TEA!V75</f>
        <v>0</v>
      </c>
    </row>
    <row r="132" spans="1:22" x14ac:dyDescent="0.25">
      <c r="A132" s="53" t="str">
        <f>I_O!A245</f>
        <v>Soybean Oil (kg/yr)</v>
      </c>
      <c r="B132" s="138">
        <f>B76*I_O!B245</f>
        <v>0</v>
      </c>
      <c r="C132" s="138">
        <f>C76*I_O!C245</f>
        <v>0</v>
      </c>
      <c r="D132" s="138">
        <f>D76*I_O!D245</f>
        <v>0</v>
      </c>
      <c r="E132" s="138">
        <f>E76*I_O!E245</f>
        <v>0</v>
      </c>
      <c r="F132" s="138">
        <f>F76*I_O!F245</f>
        <v>0</v>
      </c>
      <c r="G132" s="138">
        <f>G76*I_O!G245</f>
        <v>0</v>
      </c>
      <c r="H132" s="138">
        <f>H76*I_O!H245</f>
        <v>0</v>
      </c>
      <c r="I132" s="138">
        <f>I76*I_O!I245</f>
        <v>0</v>
      </c>
      <c r="J132" s="138">
        <f>J76*I_O!J245</f>
        <v>0</v>
      </c>
      <c r="K132" s="138">
        <f>K76*I_O!K245</f>
        <v>0</v>
      </c>
      <c r="L132" s="138">
        <f>L76*I_O!L245</f>
        <v>0</v>
      </c>
      <c r="M132" s="138">
        <f>M76*I_O!M245</f>
        <v>0</v>
      </c>
      <c r="N132" s="138">
        <f>N76*I_O!N245</f>
        <v>0</v>
      </c>
      <c r="O132" s="138">
        <f>O76*I_O!O245</f>
        <v>0</v>
      </c>
      <c r="P132" s="138">
        <f>P76*I_O!P245</f>
        <v>0</v>
      </c>
      <c r="Q132" s="138">
        <f>I_O!P245*TEA!Q76</f>
        <v>0</v>
      </c>
      <c r="R132" s="138">
        <f>I_O!W245*TEA!R76</f>
        <v>0</v>
      </c>
      <c r="S132" s="138">
        <f>I_O!X245*TEA!S76</f>
        <v>0.25</v>
      </c>
      <c r="T132" s="138">
        <f>I_O!Y245*TEA!T76</f>
        <v>0</v>
      </c>
      <c r="U132" s="138">
        <f>I_O!Z245*TEA!U76</f>
        <v>0</v>
      </c>
      <c r="V132" s="138">
        <f>I_O!AA245*TEA!V76</f>
        <v>0</v>
      </c>
    </row>
    <row r="133" spans="1:22" x14ac:dyDescent="0.25">
      <c r="A133" s="53" t="str">
        <f>I_O!A246</f>
        <v>Soybeans (kg/yr)</v>
      </c>
      <c r="B133" s="138">
        <f>B77*I_O!B246</f>
        <v>0</v>
      </c>
      <c r="C133" s="138">
        <f>C77*I_O!C246</f>
        <v>0</v>
      </c>
      <c r="D133" s="138">
        <f>D77*I_O!D246</f>
        <v>0</v>
      </c>
      <c r="E133" s="138">
        <f>E77*I_O!E246</f>
        <v>0</v>
      </c>
      <c r="F133" s="138">
        <f>F77*I_O!F246</f>
        <v>0</v>
      </c>
      <c r="G133" s="138">
        <f>G77*I_O!G246</f>
        <v>0</v>
      </c>
      <c r="H133" s="138">
        <f>H77*I_O!H246</f>
        <v>0</v>
      </c>
      <c r="I133" s="138">
        <f>I77*I_O!I246</f>
        <v>0</v>
      </c>
      <c r="J133" s="138">
        <f>J77*I_O!J246</f>
        <v>0</v>
      </c>
      <c r="K133" s="138">
        <f>K77*I_O!K246</f>
        <v>0</v>
      </c>
      <c r="L133" s="138">
        <f>L77*I_O!L246</f>
        <v>0</v>
      </c>
      <c r="M133" s="138">
        <f>M77*I_O!M246</f>
        <v>0</v>
      </c>
      <c r="N133" s="138">
        <f>N77*I_O!N246</f>
        <v>0</v>
      </c>
      <c r="O133" s="138">
        <f>O77*I_O!O246</f>
        <v>0</v>
      </c>
      <c r="P133" s="138">
        <f>P77*I_O!P246</f>
        <v>0</v>
      </c>
      <c r="Q133" s="138">
        <f>I_O!P246*TEA!Q77</f>
        <v>0</v>
      </c>
      <c r="R133" s="138">
        <f>I_O!W246*TEA!R77</f>
        <v>0</v>
      </c>
      <c r="S133" s="138">
        <f>I_O!X246*TEA!S77</f>
        <v>0.30250000000000005</v>
      </c>
      <c r="T133" s="138">
        <f>I_O!Y246*TEA!T77</f>
        <v>0</v>
      </c>
      <c r="U133" s="138">
        <f>I_O!Z246*TEA!U77</f>
        <v>0</v>
      </c>
      <c r="V133" s="138">
        <f>I_O!AA246*TEA!V77</f>
        <v>0</v>
      </c>
    </row>
    <row r="134" spans="1:22" x14ac:dyDescent="0.25">
      <c r="A134" s="53" t="str">
        <f>I_O!A247</f>
        <v>Syncrude (kg/yr)</v>
      </c>
      <c r="B134" s="138">
        <f>B78*I_O!B247</f>
        <v>0</v>
      </c>
      <c r="C134" s="138">
        <f>C78*I_O!C247</f>
        <v>0</v>
      </c>
      <c r="D134" s="138">
        <f>D78*I_O!D247</f>
        <v>0</v>
      </c>
      <c r="E134" s="138">
        <f>E78*I_O!E247</f>
        <v>0</v>
      </c>
      <c r="F134" s="138">
        <f>F78*I_O!F247</f>
        <v>0</v>
      </c>
      <c r="G134" s="138">
        <f>G78*I_O!G247</f>
        <v>0</v>
      </c>
      <c r="H134" s="138">
        <f>H78*I_O!H247</f>
        <v>0</v>
      </c>
      <c r="I134" s="138">
        <f>I78*I_O!I247</f>
        <v>0</v>
      </c>
      <c r="J134" s="138">
        <f>J78*I_O!J247</f>
        <v>0</v>
      </c>
      <c r="K134" s="138">
        <f>K78*I_O!K247</f>
        <v>0</v>
      </c>
      <c r="L134" s="138">
        <f>L78*I_O!L247</f>
        <v>0</v>
      </c>
      <c r="M134" s="138">
        <f>M78*I_O!M247</f>
        <v>0</v>
      </c>
      <c r="N134" s="138">
        <f>N78*I_O!N247</f>
        <v>0</v>
      </c>
      <c r="O134" s="138">
        <f>O78*I_O!O247</f>
        <v>0</v>
      </c>
      <c r="P134" s="138">
        <f>P78*I_O!P247</f>
        <v>0</v>
      </c>
      <c r="Q134" s="138">
        <f>I_O!P247*TEA!Q78</f>
        <v>0</v>
      </c>
      <c r="R134" s="138">
        <f>I_O!W247*TEA!R78</f>
        <v>0</v>
      </c>
      <c r="S134" s="138">
        <f>I_O!X247*TEA!S78</f>
        <v>0.25</v>
      </c>
      <c r="T134" s="138">
        <f>I_O!Y247*TEA!T78</f>
        <v>0</v>
      </c>
      <c r="U134" s="138">
        <f>I_O!Z247*TEA!U78</f>
        <v>0</v>
      </c>
      <c r="V134" s="138">
        <f>I_O!AA247*TEA!V78</f>
        <v>0</v>
      </c>
    </row>
    <row r="135" spans="1:22" x14ac:dyDescent="0.25">
      <c r="A135" s="53" t="str">
        <f>I_O!A248</f>
        <v>Wastewater, Gasification (kg/yr)</v>
      </c>
      <c r="B135" s="138">
        <f>B79*I_O!B248</f>
        <v>0</v>
      </c>
      <c r="C135" s="138">
        <f>C79*I_O!C248</f>
        <v>0</v>
      </c>
      <c r="D135" s="138">
        <f>D79*I_O!D248</f>
        <v>0</v>
      </c>
      <c r="E135" s="138">
        <f>E79*I_O!E248</f>
        <v>0</v>
      </c>
      <c r="F135" s="138">
        <f>F79*I_O!F248</f>
        <v>0</v>
      </c>
      <c r="G135" s="138">
        <f>G79*I_O!G248</f>
        <v>0</v>
      </c>
      <c r="H135" s="138">
        <f>H79*I_O!H248</f>
        <v>0</v>
      </c>
      <c r="I135" s="138">
        <f>I79*I_O!I248</f>
        <v>0</v>
      </c>
      <c r="J135" s="138">
        <f>J79*I_O!J248</f>
        <v>-1013.206545</v>
      </c>
      <c r="K135" s="138">
        <f>K79*I_O!K248</f>
        <v>-787.70764799999995</v>
      </c>
      <c r="L135" s="138">
        <f>L79*I_O!L248</f>
        <v>-1934.1036000000001</v>
      </c>
      <c r="M135" s="138">
        <f>M79*I_O!M248</f>
        <v>0</v>
      </c>
      <c r="N135" s="138">
        <f>N79*I_O!N248</f>
        <v>0</v>
      </c>
      <c r="O135" s="138">
        <f>O79*I_O!O248</f>
        <v>-879.13800000000003</v>
      </c>
      <c r="P135" s="138">
        <f>P79*I_O!P248</f>
        <v>0</v>
      </c>
      <c r="Q135" s="138">
        <f>I_O!P248*TEA!Q79</f>
        <v>0</v>
      </c>
      <c r="R135" s="138">
        <f>I_O!W248*TEA!R79</f>
        <v>0</v>
      </c>
      <c r="S135" s="138">
        <f>I_O!X248*TEA!S79</f>
        <v>1.3689000000000001E-6</v>
      </c>
      <c r="T135" s="138">
        <f>I_O!Y248*TEA!T79</f>
        <v>0</v>
      </c>
      <c r="U135" s="138">
        <f>I_O!Z248*TEA!U79</f>
        <v>0</v>
      </c>
      <c r="V135" s="138">
        <f>I_O!AA248*TEA!V79</f>
        <v>0</v>
      </c>
    </row>
    <row r="136" spans="1:22" x14ac:dyDescent="0.25">
      <c r="A136" s="53" t="str">
        <f>I_O!A249</f>
        <v>Water, Output (kg/yr)</v>
      </c>
      <c r="B136" s="138">
        <f>B80*I_O!B249</f>
        <v>0</v>
      </c>
      <c r="C136" s="138">
        <f>C80*I_O!C249</f>
        <v>0</v>
      </c>
      <c r="D136" s="138">
        <f>D80*I_O!D249</f>
        <v>0</v>
      </c>
      <c r="E136" s="138">
        <f>E80*I_O!E249</f>
        <v>0</v>
      </c>
      <c r="F136" s="138">
        <f>F80*I_O!F249</f>
        <v>0</v>
      </c>
      <c r="G136" s="138">
        <f>G80*I_O!G249</f>
        <v>0</v>
      </c>
      <c r="H136" s="138">
        <f>H80*I_O!H249</f>
        <v>0</v>
      </c>
      <c r="I136" s="138">
        <f>I80*I_O!I249</f>
        <v>0</v>
      </c>
      <c r="J136" s="138">
        <f>J80*I_O!J249</f>
        <v>0</v>
      </c>
      <c r="K136" s="138">
        <f>K80*I_O!K249</f>
        <v>0</v>
      </c>
      <c r="L136" s="138">
        <f>L80*I_O!L249</f>
        <v>0</v>
      </c>
      <c r="M136" s="138">
        <f>M80*I_O!M249</f>
        <v>0</v>
      </c>
      <c r="N136" s="138">
        <f>N80*I_O!N249</f>
        <v>0</v>
      </c>
      <c r="O136" s="138">
        <f>O80*I_O!O249</f>
        <v>0</v>
      </c>
      <c r="P136" s="138">
        <f>P80*I_O!P249</f>
        <v>0</v>
      </c>
      <c r="Q136" s="138">
        <f>I_O!P249*TEA!Q80</f>
        <v>0</v>
      </c>
      <c r="R136" s="138">
        <f>I_O!W249*TEA!R80</f>
        <v>0</v>
      </c>
      <c r="S136" s="138">
        <f>I_O!X249*TEA!S80</f>
        <v>0</v>
      </c>
      <c r="T136" s="138">
        <f>I_O!Y249*TEA!T80</f>
        <v>0</v>
      </c>
      <c r="U136" s="138">
        <f>I_O!Z249*TEA!U80</f>
        <v>0</v>
      </c>
      <c r="V136" s="138">
        <f>I_O!AA249*TEA!V80</f>
        <v>0</v>
      </c>
    </row>
    <row r="137" spans="1:22" x14ac:dyDescent="0.25">
      <c r="A137" s="53" t="str">
        <f>I_O!A250</f>
        <v>WDGS (kg/yr)</v>
      </c>
      <c r="B137" s="138">
        <f>B81*I_O!B250</f>
        <v>0</v>
      </c>
      <c r="C137" s="138">
        <f>C81*I_O!C250</f>
        <v>0</v>
      </c>
      <c r="D137" s="138">
        <f>D81*I_O!D250</f>
        <v>0</v>
      </c>
      <c r="E137" s="138">
        <f>E81*I_O!E250</f>
        <v>0</v>
      </c>
      <c r="F137" s="138">
        <f>F81*I_O!F250</f>
        <v>0</v>
      </c>
      <c r="G137" s="138">
        <f>G81*I_O!G250</f>
        <v>0</v>
      </c>
      <c r="H137" s="138">
        <f>H81*I_O!H250</f>
        <v>0</v>
      </c>
      <c r="I137" s="138">
        <f>I81*I_O!I250</f>
        <v>0</v>
      </c>
      <c r="J137" s="138">
        <f>J81*I_O!J250</f>
        <v>0</v>
      </c>
      <c r="K137" s="138">
        <f>K81*I_O!K250</f>
        <v>0</v>
      </c>
      <c r="L137" s="138">
        <f>L81*I_O!L250</f>
        <v>0</v>
      </c>
      <c r="M137" s="138">
        <f>M81*I_O!M250</f>
        <v>0</v>
      </c>
      <c r="N137" s="138">
        <f>N81*I_O!N250</f>
        <v>0</v>
      </c>
      <c r="O137" s="138">
        <f>O81*I_O!O250</f>
        <v>0</v>
      </c>
      <c r="P137" s="138">
        <f>P81*I_O!P250</f>
        <v>0</v>
      </c>
      <c r="Q137" s="138">
        <f>I_O!P250*TEA!Q81</f>
        <v>0</v>
      </c>
      <c r="R137" s="138">
        <f>I_O!W250*TEA!R81</f>
        <v>0</v>
      </c>
      <c r="S137" s="138">
        <f>I_O!X250*TEA!S81</f>
        <v>0.09</v>
      </c>
      <c r="T137" s="138">
        <f>I_O!Y250*TEA!T81</f>
        <v>0</v>
      </c>
      <c r="U137" s="138">
        <f>I_O!Z250*TEA!U81</f>
        <v>0</v>
      </c>
      <c r="V137" s="138">
        <f>I_O!AA250*TEA!V81</f>
        <v>0</v>
      </c>
    </row>
    <row r="138" spans="1:22" x14ac:dyDescent="0.25">
      <c r="A138" s="53" t="str">
        <f>I_O!A251</f>
        <v>WOG, Delivered (kg/yr)</v>
      </c>
      <c r="B138" s="138">
        <f>B82*I_O!B251</f>
        <v>0</v>
      </c>
      <c r="C138" s="138">
        <f>C82*I_O!C251</f>
        <v>0</v>
      </c>
      <c r="D138" s="138">
        <f>D82*I_O!D251</f>
        <v>0</v>
      </c>
      <c r="E138" s="138">
        <f>E82*I_O!E251</f>
        <v>0</v>
      </c>
      <c r="F138" s="138">
        <f>F82*I_O!F251</f>
        <v>0</v>
      </c>
      <c r="G138" s="138">
        <f>G82*I_O!G251</f>
        <v>0</v>
      </c>
      <c r="H138" s="138">
        <f>H82*I_O!H251</f>
        <v>0</v>
      </c>
      <c r="I138" s="138">
        <f>I82*I_O!I251</f>
        <v>0</v>
      </c>
      <c r="J138" s="138">
        <f>J82*I_O!J251</f>
        <v>0</v>
      </c>
      <c r="K138" s="138">
        <f>K82*I_O!K251</f>
        <v>0</v>
      </c>
      <c r="L138" s="138">
        <f>L82*I_O!L251</f>
        <v>0</v>
      </c>
      <c r="M138" s="138">
        <f>M82*I_O!M251</f>
        <v>0</v>
      </c>
      <c r="N138" s="138">
        <f>N82*I_O!N251</f>
        <v>0</v>
      </c>
      <c r="O138" s="138">
        <f>O82*I_O!O251</f>
        <v>0</v>
      </c>
      <c r="P138" s="138">
        <f>P82*I_O!P251</f>
        <v>0</v>
      </c>
      <c r="Q138" s="138">
        <f>I_O!P251*TEA!Q82</f>
        <v>0</v>
      </c>
      <c r="R138" s="138">
        <f>I_O!W251*TEA!R82</f>
        <v>0</v>
      </c>
      <c r="S138" s="138">
        <f>I_O!X251*TEA!S82</f>
        <v>0.30250000000000005</v>
      </c>
      <c r="T138" s="138">
        <f>I_O!Y251*TEA!T82</f>
        <v>0</v>
      </c>
      <c r="U138" s="138">
        <f>I_O!Z251*TEA!U82</f>
        <v>0</v>
      </c>
      <c r="V138" s="138">
        <f>I_O!AA251*TEA!V82</f>
        <v>0</v>
      </c>
    </row>
    <row r="139" spans="1:22" x14ac:dyDescent="0.25">
      <c r="A139" s="53" t="str">
        <f>I_O!A252</f>
        <v>Woody Biomass (kg/yr)</v>
      </c>
      <c r="B139" s="138">
        <f>B83*I_O!B252</f>
        <v>0</v>
      </c>
      <c r="C139" s="138">
        <f>C83*I_O!C252</f>
        <v>0</v>
      </c>
      <c r="D139" s="138">
        <f>D83*I_O!D252</f>
        <v>0</v>
      </c>
      <c r="E139" s="138">
        <f>E83*I_O!E252</f>
        <v>0</v>
      </c>
      <c r="F139" s="138">
        <f>F83*I_O!F252</f>
        <v>0</v>
      </c>
      <c r="G139" s="138">
        <f>G83*I_O!G252</f>
        <v>0</v>
      </c>
      <c r="H139" s="138">
        <f>H83*I_O!H252</f>
        <v>0</v>
      </c>
      <c r="I139" s="138">
        <f>I83*I_O!I252</f>
        <v>0</v>
      </c>
      <c r="J139" s="138">
        <f>J83*I_O!J252</f>
        <v>0</v>
      </c>
      <c r="K139" s="138">
        <f>K83*I_O!K252</f>
        <v>0</v>
      </c>
      <c r="L139" s="138">
        <f>L83*I_O!L252</f>
        <v>0</v>
      </c>
      <c r="M139" s="138">
        <f>M83*I_O!M252</f>
        <v>0</v>
      </c>
      <c r="N139" s="138">
        <f>N83*I_O!N252</f>
        <v>0</v>
      </c>
      <c r="O139" s="138">
        <f>O83*I_O!O252</f>
        <v>0</v>
      </c>
      <c r="P139" s="138">
        <f>P83*I_O!P252</f>
        <v>0</v>
      </c>
      <c r="Q139" s="138">
        <f>I_O!P252*TEA!Q83</f>
        <v>0</v>
      </c>
      <c r="R139" s="138">
        <f>I_O!W252*TEA!R83</f>
        <v>0</v>
      </c>
      <c r="S139" s="138">
        <f>I_O!X252*TEA!S83</f>
        <v>3.5999999999999999E-3</v>
      </c>
      <c r="T139" s="138">
        <f>I_O!Y252*TEA!T83</f>
        <v>0</v>
      </c>
      <c r="U139" s="138">
        <f>I_O!Z252*TEA!U83</f>
        <v>0</v>
      </c>
      <c r="V139" s="138">
        <f>I_O!AA252*TEA!V83</f>
        <v>0</v>
      </c>
    </row>
    <row r="140" spans="1:22" x14ac:dyDescent="0.25">
      <c r="A140" s="53" t="str">
        <f>I_O!A253</f>
        <v>Biodiesel, Produced (kg/yr)</v>
      </c>
      <c r="B140" s="138">
        <f>B84*I_O!B253</f>
        <v>283164.74518381839</v>
      </c>
      <c r="C140" s="138">
        <f>C84*I_O!C253</f>
        <v>0</v>
      </c>
      <c r="D140" s="138">
        <f>D84*I_O!D253</f>
        <v>0</v>
      </c>
      <c r="E140" s="138">
        <f>E84*I_O!E253</f>
        <v>0</v>
      </c>
      <c r="F140" s="138">
        <f>F84*I_O!F253</f>
        <v>0</v>
      </c>
      <c r="G140" s="138">
        <f>G84*I_O!G253</f>
        <v>0</v>
      </c>
      <c r="H140" s="138">
        <f>H84*I_O!H253</f>
        <v>0</v>
      </c>
      <c r="I140" s="138">
        <f>I84*I_O!I253</f>
        <v>0</v>
      </c>
      <c r="J140" s="138">
        <f>J84*I_O!J253</f>
        <v>0</v>
      </c>
      <c r="K140" s="138">
        <f>K84*I_O!K253</f>
        <v>0</v>
      </c>
      <c r="L140" s="138">
        <f>L84*I_O!L253</f>
        <v>0</v>
      </c>
      <c r="M140" s="138">
        <f>M84*I_O!M253</f>
        <v>0</v>
      </c>
      <c r="N140" s="138">
        <f>N84*I_O!N253</f>
        <v>0</v>
      </c>
      <c r="O140" s="138">
        <f>O84*I_O!O253</f>
        <v>0</v>
      </c>
      <c r="P140" s="138">
        <f>P84*I_O!P253</f>
        <v>0</v>
      </c>
      <c r="Q140" s="138">
        <f>I_O!P253*TEA!Q84</f>
        <v>0</v>
      </c>
      <c r="R140" s="138">
        <f>I_O!W253*TEA!R84</f>
        <v>0</v>
      </c>
      <c r="S140" s="138">
        <f>I_O!X253*TEA!S84</f>
        <v>0.82967032967032972</v>
      </c>
      <c r="T140" s="138">
        <f>I_O!Y253*TEA!T84</f>
        <v>50708.512061466354</v>
      </c>
      <c r="U140" s="138">
        <f>I_O!Z253*TEA!U84</f>
        <v>0</v>
      </c>
      <c r="V140" s="138">
        <f>I_O!AA253*TEA!V84</f>
        <v>0</v>
      </c>
    </row>
    <row r="141" spans="1:22" x14ac:dyDescent="0.25">
      <c r="A141" s="53" t="str">
        <f>I_O!A254</f>
        <v>Diesel, Produced (kg/yr)</v>
      </c>
      <c r="B141" s="138">
        <f>B85*I_O!B254</f>
        <v>0</v>
      </c>
      <c r="C141" s="138">
        <f>C85*I_O!C254</f>
        <v>74362.471023887541</v>
      </c>
      <c r="D141" s="138">
        <f>D85*I_O!D254</f>
        <v>0</v>
      </c>
      <c r="E141" s="138">
        <f>E85*I_O!E254</f>
        <v>0</v>
      </c>
      <c r="F141" s="138">
        <f>F85*I_O!F254</f>
        <v>0</v>
      </c>
      <c r="G141" s="138">
        <f>G85*I_O!G254</f>
        <v>0</v>
      </c>
      <c r="H141" s="138">
        <f>H85*I_O!H254</f>
        <v>0</v>
      </c>
      <c r="I141" s="138">
        <f>I85*I_O!I254</f>
        <v>0</v>
      </c>
      <c r="J141" s="138">
        <f>J85*I_O!J254</f>
        <v>199932.27397624275</v>
      </c>
      <c r="K141" s="138">
        <f>K85*I_O!K254</f>
        <v>186385.294372189</v>
      </c>
      <c r="L141" s="138">
        <f>L85*I_O!L254</f>
        <v>206635.07443620791</v>
      </c>
      <c r="M141" s="138">
        <f>M85*I_O!M254</f>
        <v>2332677.4877584656</v>
      </c>
      <c r="N141" s="138">
        <f>N85*I_O!N254</f>
        <v>3299586.297575295</v>
      </c>
      <c r="O141" s="138">
        <f>O85*I_O!O254</f>
        <v>90235.373684732884</v>
      </c>
      <c r="P141" s="138">
        <f>P85*I_O!P254</f>
        <v>0</v>
      </c>
      <c r="Q141" s="138">
        <f>I_O!P254*TEA!Q85</f>
        <v>0</v>
      </c>
      <c r="R141" s="138">
        <f>I_O!W254*TEA!R85</f>
        <v>0</v>
      </c>
      <c r="S141" s="138">
        <f>I_O!X254*TEA!S85</f>
        <v>1.1090626669978023</v>
      </c>
      <c r="T141" s="138">
        <f>I_O!Y254*TEA!T85</f>
        <v>0</v>
      </c>
      <c r="U141" s="138">
        <f>I_O!Z254*TEA!U85</f>
        <v>17325.825777007343</v>
      </c>
      <c r="V141" s="138">
        <f>I_O!AA254*TEA!V85</f>
        <v>0</v>
      </c>
    </row>
    <row r="142" spans="1:22" x14ac:dyDescent="0.25">
      <c r="A142" s="53" t="str">
        <f>I_O!A255</f>
        <v>Electricity, Generated (MJ/yr)</v>
      </c>
      <c r="B142" s="138">
        <f>B86*I_O!B255</f>
        <v>0</v>
      </c>
      <c r="C142" s="138">
        <f>C86*I_O!C255</f>
        <v>0</v>
      </c>
      <c r="D142" s="138">
        <f>D86*I_O!D255</f>
        <v>0</v>
      </c>
      <c r="E142" s="138">
        <f>E86*I_O!E255</f>
        <v>0</v>
      </c>
      <c r="F142" s="138">
        <f>F86*I_O!F255</f>
        <v>0</v>
      </c>
      <c r="G142" s="138">
        <f>G86*I_O!G255</f>
        <v>0</v>
      </c>
      <c r="H142" s="138">
        <f>H86*I_O!H255</f>
        <v>0</v>
      </c>
      <c r="I142" s="138">
        <f>I86*I_O!I255</f>
        <v>0</v>
      </c>
      <c r="J142" s="138">
        <f>J86*I_O!J255</f>
        <v>33703.837655509997</v>
      </c>
      <c r="K142" s="138">
        <f>K86*I_O!K255</f>
        <v>26202.723244543999</v>
      </c>
      <c r="L142" s="138">
        <f>L86*I_O!L255</f>
        <v>64337.043680800001</v>
      </c>
      <c r="M142" s="138">
        <f>M86*I_O!M255</f>
        <v>0</v>
      </c>
      <c r="N142" s="138">
        <f>N86*I_O!N255</f>
        <v>0</v>
      </c>
      <c r="O142" s="138">
        <f>O86*I_O!O255</f>
        <v>29244.110764000001</v>
      </c>
      <c r="P142" s="138">
        <f>P86*I_O!P255</f>
        <v>0</v>
      </c>
      <c r="Q142" s="138">
        <f>I_O!P255*TEA!Q86</f>
        <v>0</v>
      </c>
      <c r="R142" s="138">
        <f>I_O!W255*TEA!R86</f>
        <v>0</v>
      </c>
      <c r="S142" s="138">
        <f>I_O!X255*TEA!S86</f>
        <v>3.5052159661728402E-4</v>
      </c>
      <c r="T142" s="138">
        <f>I_O!Y255*TEA!T86</f>
        <v>0</v>
      </c>
      <c r="U142" s="138">
        <f>I_O!Z255*TEA!U86</f>
        <v>0</v>
      </c>
      <c r="V142" s="138">
        <f>I_O!AA255*TEA!V86</f>
        <v>0</v>
      </c>
    </row>
    <row r="143" spans="1:22" x14ac:dyDescent="0.25">
      <c r="A143" s="53" t="str">
        <f>I_O!A256</f>
        <v>Ethanol (kg/yr)</v>
      </c>
      <c r="B143" s="138">
        <f>B87*I_O!B256</f>
        <v>0</v>
      </c>
      <c r="C143" s="138">
        <f>C87*I_O!C256</f>
        <v>0</v>
      </c>
      <c r="D143" s="138">
        <f>D87*I_O!D256</f>
        <v>410397.83303603472</v>
      </c>
      <c r="E143" s="138">
        <f>E87*I_O!E256</f>
        <v>0</v>
      </c>
      <c r="F143" s="138">
        <f>F87*I_O!F256</f>
        <v>0</v>
      </c>
      <c r="G143" s="138">
        <f>G87*I_O!G256</f>
        <v>0</v>
      </c>
      <c r="H143" s="138">
        <f>H87*I_O!H256</f>
        <v>0</v>
      </c>
      <c r="I143" s="138">
        <f>I87*I_O!I256</f>
        <v>0</v>
      </c>
      <c r="J143" s="138">
        <f>J87*I_O!J256</f>
        <v>0</v>
      </c>
      <c r="K143" s="138">
        <f>K87*I_O!K256</f>
        <v>0</v>
      </c>
      <c r="L143" s="138">
        <f>L87*I_O!L256</f>
        <v>0</v>
      </c>
      <c r="M143" s="138">
        <f>M87*I_O!M256</f>
        <v>0</v>
      </c>
      <c r="N143" s="138">
        <f>N87*I_O!N256</f>
        <v>0</v>
      </c>
      <c r="O143" s="138">
        <f>O87*I_O!O256</f>
        <v>0</v>
      </c>
      <c r="P143" s="138">
        <f>P87*I_O!P256</f>
        <v>0</v>
      </c>
      <c r="Q143" s="138">
        <f>I_O!P256*TEA!Q87</f>
        <v>0</v>
      </c>
      <c r="R143" s="138">
        <f>I_O!W256*TEA!R87</f>
        <v>0</v>
      </c>
      <c r="S143" s="138">
        <f>I_O!X256*TEA!S87</f>
        <v>0.49753846153846154</v>
      </c>
      <c r="T143" s="138">
        <f>I_O!Y256*TEA!T87</f>
        <v>0</v>
      </c>
      <c r="U143" s="138">
        <f>I_O!Z256*TEA!U87</f>
        <v>0</v>
      </c>
      <c r="V143" s="138">
        <f>I_O!AA256*TEA!V87</f>
        <v>181038.44386906325</v>
      </c>
    </row>
    <row r="144" spans="1:22" x14ac:dyDescent="0.25">
      <c r="A144" s="53" t="str">
        <f>I_O!A257</f>
        <v>Gasoline, Produced (kg/yr)</v>
      </c>
      <c r="B144" s="138">
        <f>B88*I_O!B257</f>
        <v>0</v>
      </c>
      <c r="C144" s="138">
        <f>C88*I_O!C257</f>
        <v>23653.283819675758</v>
      </c>
      <c r="D144" s="138">
        <f>D88*I_O!D257</f>
        <v>0</v>
      </c>
      <c r="E144" s="138">
        <f>E88*I_O!E257</f>
        <v>0</v>
      </c>
      <c r="F144" s="138">
        <f>F88*I_O!F257</f>
        <v>0</v>
      </c>
      <c r="G144" s="138">
        <f>G88*I_O!G257</f>
        <v>0</v>
      </c>
      <c r="H144" s="138">
        <f>H88*I_O!H257</f>
        <v>0</v>
      </c>
      <c r="I144" s="138">
        <f>I88*I_O!I257</f>
        <v>0</v>
      </c>
      <c r="J144" s="138">
        <f>J88*I_O!J257</f>
        <v>109997.38237219737</v>
      </c>
      <c r="K144" s="138">
        <f>K88*I_O!K257</f>
        <v>102544.1970216795</v>
      </c>
      <c r="L144" s="138">
        <f>L88*I_O!L257</f>
        <v>113685.08366472072</v>
      </c>
      <c r="M144" s="138">
        <f>M88*I_O!M257</f>
        <v>741980.22091002227</v>
      </c>
      <c r="N144" s="138">
        <f>N88*I_O!N257</f>
        <v>1049535.4727923274</v>
      </c>
      <c r="O144" s="138">
        <f>O88*I_O!O257</f>
        <v>49645.085834801794</v>
      </c>
      <c r="P144" s="138">
        <f>P88*I_O!P257</f>
        <v>0</v>
      </c>
      <c r="Q144" s="138">
        <f>I_O!P257*TEA!Q88</f>
        <v>0</v>
      </c>
      <c r="R144" s="138">
        <f>I_O!W257*TEA!R88</f>
        <v>0</v>
      </c>
      <c r="S144" s="138">
        <f>I_O!X257*TEA!S88</f>
        <v>1.1742257439999999</v>
      </c>
      <c r="T144" s="138">
        <f>I_O!Y257*TEA!T88</f>
        <v>0</v>
      </c>
      <c r="U144" s="138">
        <f>I_O!Z257*TEA!U88</f>
        <v>5511.0147480462874</v>
      </c>
      <c r="V144" s="138">
        <f>I_O!AA257*TEA!V88</f>
        <v>0</v>
      </c>
    </row>
    <row r="145" spans="1:22" x14ac:dyDescent="0.25">
      <c r="A145" s="53" t="str">
        <f>I_O!A258</f>
        <v>Hydrogen, Produced (kg/yr)</v>
      </c>
      <c r="B145" s="138">
        <f>B89*I_O!B258</f>
        <v>0</v>
      </c>
      <c r="C145" s="138">
        <f>C89*I_O!C258</f>
        <v>0</v>
      </c>
      <c r="D145" s="138">
        <f>D89*I_O!D258</f>
        <v>0</v>
      </c>
      <c r="E145" s="138">
        <f>E89*I_O!E258</f>
        <v>0</v>
      </c>
      <c r="F145" s="138">
        <f>F89*I_O!F258</f>
        <v>0</v>
      </c>
      <c r="G145" s="138">
        <f>G89*I_O!G258</f>
        <v>0</v>
      </c>
      <c r="H145" s="138">
        <f>H89*I_O!H258</f>
        <v>0</v>
      </c>
      <c r="I145" s="138">
        <f>I89*I_O!I258</f>
        <v>0</v>
      </c>
      <c r="J145" s="138">
        <f>J89*I_O!J258</f>
        <v>0</v>
      </c>
      <c r="K145" s="138">
        <f>K89*I_O!K258</f>
        <v>0</v>
      </c>
      <c r="L145" s="138">
        <f>L89*I_O!L258</f>
        <v>0</v>
      </c>
      <c r="M145" s="138">
        <f>M89*I_O!M258</f>
        <v>0</v>
      </c>
      <c r="N145" s="138">
        <f>N89*I_O!N258</f>
        <v>0</v>
      </c>
      <c r="O145" s="138">
        <f>O89*I_O!O258</f>
        <v>0</v>
      </c>
      <c r="P145" s="138">
        <f>P89*I_O!P258</f>
        <v>0</v>
      </c>
      <c r="Q145" s="138">
        <f>I_O!P258*TEA!Q89</f>
        <v>0</v>
      </c>
      <c r="R145" s="138">
        <f>I_O!W258*TEA!R89</f>
        <v>0</v>
      </c>
      <c r="S145" s="138">
        <f>I_O!X258*TEA!S89</f>
        <v>10.342656000000002</v>
      </c>
      <c r="T145" s="138">
        <f>I_O!Y258*TEA!T89</f>
        <v>0</v>
      </c>
      <c r="U145" s="138">
        <f>I_O!Z258*TEA!U89</f>
        <v>0</v>
      </c>
      <c r="V145" s="138">
        <f>I_O!AA258*TEA!V89</f>
        <v>0</v>
      </c>
    </row>
    <row r="146" spans="1:22" x14ac:dyDescent="0.25">
      <c r="A146" s="53" t="str">
        <f>I_O!A259</f>
        <v>Jet A-1 (kg/yr)</v>
      </c>
      <c r="B146" s="138">
        <f>B90*I_O!B259</f>
        <v>0</v>
      </c>
      <c r="C146" s="138">
        <f>C90*I_O!C259</f>
        <v>0</v>
      </c>
      <c r="D146" s="138">
        <f>D90*I_O!D259</f>
        <v>0</v>
      </c>
      <c r="E146" s="138">
        <f>E90*I_O!E259</f>
        <v>0</v>
      </c>
      <c r="F146" s="138">
        <f>F90*I_O!F259</f>
        <v>0</v>
      </c>
      <c r="G146" s="138">
        <f>G90*I_O!G259</f>
        <v>0</v>
      </c>
      <c r="H146" s="138">
        <f>H90*I_O!H259</f>
        <v>0</v>
      </c>
      <c r="I146" s="138">
        <f>I90*I_O!I259</f>
        <v>0</v>
      </c>
      <c r="J146" s="138">
        <f>J90*I_O!J259</f>
        <v>0</v>
      </c>
      <c r="K146" s="138">
        <f>K90*I_O!K259</f>
        <v>0</v>
      </c>
      <c r="L146" s="138">
        <f>L90*I_O!L259</f>
        <v>0</v>
      </c>
      <c r="M146" s="138">
        <f>M90*I_O!M259</f>
        <v>0</v>
      </c>
      <c r="N146" s="138">
        <f>N90*I_O!N259</f>
        <v>0</v>
      </c>
      <c r="O146" s="138">
        <f>O90*I_O!O259</f>
        <v>0</v>
      </c>
      <c r="P146" s="138">
        <f>P90*I_O!P259</f>
        <v>0</v>
      </c>
      <c r="Q146" s="138">
        <f>I_O!P259*TEA!Q90</f>
        <v>0</v>
      </c>
      <c r="R146" s="138">
        <f>I_O!W259*TEA!R90</f>
        <v>0</v>
      </c>
      <c r="S146" s="138">
        <f>I_O!X259*TEA!S90</f>
        <v>1.2280648184624861</v>
      </c>
      <c r="T146" s="138">
        <f>I_O!Y259*TEA!T90</f>
        <v>0</v>
      </c>
      <c r="U146" s="138">
        <f>I_O!Z259*TEA!U90</f>
        <v>0</v>
      </c>
      <c r="V146" s="138">
        <f>I_O!AA259*TEA!V90</f>
        <v>0</v>
      </c>
    </row>
    <row r="147" spans="1:22" x14ac:dyDescent="0.25">
      <c r="A147" s="53" t="str">
        <f>I_O!A260</f>
        <v>Jet-A (kg/yr)</v>
      </c>
      <c r="B147" s="138">
        <f>B91*I_O!B260</f>
        <v>0</v>
      </c>
      <c r="C147" s="138">
        <f>C91*I_O!C260</f>
        <v>168758.93925221724</v>
      </c>
      <c r="D147" s="138">
        <f>D91*I_O!D260</f>
        <v>0</v>
      </c>
      <c r="E147" s="138">
        <f>E91*I_O!E260</f>
        <v>0</v>
      </c>
      <c r="F147" s="138">
        <f>F91*I_O!F260</f>
        <v>0</v>
      </c>
      <c r="G147" s="138">
        <f>G91*I_O!G260</f>
        <v>0</v>
      </c>
      <c r="H147" s="138">
        <f>H91*I_O!H260</f>
        <v>0</v>
      </c>
      <c r="I147" s="138">
        <f>I91*I_O!I260</f>
        <v>0</v>
      </c>
      <c r="J147" s="138">
        <f>J91*I_O!J260</f>
        <v>104421.68505254683</v>
      </c>
      <c r="K147" s="138">
        <f>K91*I_O!K260</f>
        <v>97346.296924885828</v>
      </c>
      <c r="L147" s="138">
        <f>L91*I_O!L260</f>
        <v>107922.45911308554</v>
      </c>
      <c r="M147" s="138">
        <f>M91*I_O!M260</f>
        <v>5293801.7393906889</v>
      </c>
      <c r="N147" s="138">
        <f>N91*I_O!N260</f>
        <v>7488114.3120040325</v>
      </c>
      <c r="O147" s="138">
        <f>O91*I_O!O260</f>
        <v>47128.608023663532</v>
      </c>
      <c r="P147" s="138">
        <f>P91*I_O!P260</f>
        <v>0</v>
      </c>
      <c r="Q147" s="138">
        <f>I_O!P260*TEA!Q91</f>
        <v>0</v>
      </c>
      <c r="R147" s="138">
        <f>I_O!W260*TEA!R91</f>
        <v>0</v>
      </c>
      <c r="S147" s="138">
        <f>I_O!X260*TEA!S91</f>
        <v>1.2280648184624861</v>
      </c>
      <c r="T147" s="138">
        <f>I_O!Y260*TEA!T91</f>
        <v>0</v>
      </c>
      <c r="U147" s="138">
        <f>I_O!Z260*TEA!U91</f>
        <v>40675.244702170225</v>
      </c>
      <c r="V147" s="138">
        <f>I_O!AA260*TEA!V91</f>
        <v>0</v>
      </c>
    </row>
    <row r="148" spans="1:22" x14ac:dyDescent="0.25">
      <c r="A148" s="53" t="str">
        <f>I_O!A261</f>
        <v>JP-5 (kg/yr)</v>
      </c>
      <c r="B148" s="138">
        <f>B92*I_O!B261</f>
        <v>0</v>
      </c>
      <c r="C148" s="138">
        <f>C92*I_O!C261</f>
        <v>0</v>
      </c>
      <c r="D148" s="138">
        <f>D92*I_O!D261</f>
        <v>0</v>
      </c>
      <c r="E148" s="138">
        <f>E92*I_O!E261</f>
        <v>0</v>
      </c>
      <c r="F148" s="138">
        <f>F92*I_O!F261</f>
        <v>0</v>
      </c>
      <c r="G148" s="138">
        <f>G92*I_O!G261</f>
        <v>0</v>
      </c>
      <c r="H148" s="138">
        <f>H92*I_O!H261</f>
        <v>0</v>
      </c>
      <c r="I148" s="138">
        <f>I92*I_O!I261</f>
        <v>0</v>
      </c>
      <c r="J148" s="138">
        <f>J92*I_O!J261</f>
        <v>0</v>
      </c>
      <c r="K148" s="138">
        <f>K92*I_O!K261</f>
        <v>0</v>
      </c>
      <c r="L148" s="138">
        <f>L92*I_O!L261</f>
        <v>0</v>
      </c>
      <c r="M148" s="138">
        <f>M92*I_O!M261</f>
        <v>0</v>
      </c>
      <c r="N148" s="138">
        <f>N92*I_O!N261</f>
        <v>0</v>
      </c>
      <c r="O148" s="138">
        <f>O92*I_O!O261</f>
        <v>0</v>
      </c>
      <c r="P148" s="138">
        <f>P92*I_O!P261</f>
        <v>0</v>
      </c>
      <c r="Q148" s="138">
        <f>I_O!P261*TEA!Q92</f>
        <v>0</v>
      </c>
      <c r="R148" s="138">
        <f>I_O!W261*TEA!R92</f>
        <v>0</v>
      </c>
      <c r="S148" s="138">
        <f>I_O!X261*TEA!S92</f>
        <v>1.2280648184624861</v>
      </c>
      <c r="T148" s="138">
        <f>I_O!Y261*TEA!T92</f>
        <v>0</v>
      </c>
      <c r="U148" s="138">
        <f>I_O!Z261*TEA!U92</f>
        <v>0</v>
      </c>
      <c r="V148" s="138">
        <f>I_O!AA261*TEA!V92</f>
        <v>0</v>
      </c>
    </row>
    <row r="149" spans="1:22" x14ac:dyDescent="0.25">
      <c r="A149" s="53" t="str">
        <f>I_O!A262</f>
        <v>JP-8 (kg/yr)</v>
      </c>
      <c r="B149" s="138">
        <f>B93*I_O!B262</f>
        <v>0</v>
      </c>
      <c r="C149" s="138">
        <f>C93*I_O!C262</f>
        <v>0</v>
      </c>
      <c r="D149" s="138">
        <f>D93*I_O!D262</f>
        <v>0</v>
      </c>
      <c r="E149" s="138">
        <f>E93*I_O!E262</f>
        <v>0</v>
      </c>
      <c r="F149" s="138">
        <f>F93*I_O!F262</f>
        <v>0</v>
      </c>
      <c r="G149" s="138">
        <f>G93*I_O!G262</f>
        <v>0</v>
      </c>
      <c r="H149" s="138">
        <f>H93*I_O!H262</f>
        <v>0</v>
      </c>
      <c r="I149" s="138">
        <f>I93*I_O!I262</f>
        <v>0</v>
      </c>
      <c r="J149" s="138">
        <f>J93*I_O!J262</f>
        <v>0</v>
      </c>
      <c r="K149" s="138">
        <f>K93*I_O!K262</f>
        <v>0</v>
      </c>
      <c r="L149" s="138">
        <f>L93*I_O!L262</f>
        <v>0</v>
      </c>
      <c r="M149" s="138">
        <f>M93*I_O!M262</f>
        <v>0</v>
      </c>
      <c r="N149" s="138">
        <f>N93*I_O!N262</f>
        <v>0</v>
      </c>
      <c r="O149" s="138">
        <f>O93*I_O!O262</f>
        <v>0</v>
      </c>
      <c r="P149" s="138">
        <f>P93*I_O!P262</f>
        <v>0</v>
      </c>
      <c r="Q149" s="138">
        <f>I_O!P262*TEA!Q93</f>
        <v>0</v>
      </c>
      <c r="R149" s="138">
        <f>I_O!W262*TEA!R93</f>
        <v>0</v>
      </c>
      <c r="S149" s="138">
        <f>I_O!X262*TEA!S93</f>
        <v>1.2280648184624861</v>
      </c>
      <c r="T149" s="138">
        <f>I_O!Y262*TEA!T93</f>
        <v>0</v>
      </c>
      <c r="U149" s="138">
        <f>I_O!Z262*TEA!U93</f>
        <v>0</v>
      </c>
      <c r="V149" s="138">
        <f>I_O!AA262*TEA!V93</f>
        <v>0</v>
      </c>
    </row>
    <row r="150" spans="1:22" x14ac:dyDescent="0.25">
      <c r="A150" s="53" t="str">
        <f>I_O!A263</f>
        <v>LPG, Produced (kg/yr)</v>
      </c>
      <c r="B150" s="138">
        <f>B94*I_O!B263</f>
        <v>0</v>
      </c>
      <c r="C150" s="138">
        <f>C94*I_O!C263</f>
        <v>21833.80044893147</v>
      </c>
      <c r="D150" s="138">
        <f>D94*I_O!D263</f>
        <v>0</v>
      </c>
      <c r="E150" s="138">
        <f>E94*I_O!E263</f>
        <v>0</v>
      </c>
      <c r="F150" s="138">
        <f>F94*I_O!F263</f>
        <v>0</v>
      </c>
      <c r="G150" s="138">
        <f>G94*I_O!G263</f>
        <v>0</v>
      </c>
      <c r="H150" s="138">
        <f>H94*I_O!H263</f>
        <v>0</v>
      </c>
      <c r="I150" s="138">
        <f>I94*I_O!I263</f>
        <v>0</v>
      </c>
      <c r="J150" s="138">
        <f>J94*I_O!J263</f>
        <v>0</v>
      </c>
      <c r="K150" s="138">
        <f>K94*I_O!K263</f>
        <v>0</v>
      </c>
      <c r="L150" s="138">
        <f>L94*I_O!L263</f>
        <v>0</v>
      </c>
      <c r="M150" s="138">
        <f>M94*I_O!M263</f>
        <v>684904.81930155889</v>
      </c>
      <c r="N150" s="138">
        <f>N94*I_O!N263</f>
        <v>968801.97488522506</v>
      </c>
      <c r="O150" s="138">
        <f>O94*I_O!O263</f>
        <v>0</v>
      </c>
      <c r="P150" s="138">
        <f>P94*I_O!P263</f>
        <v>0</v>
      </c>
      <c r="Q150" s="138">
        <f>I_O!P263*TEA!Q94</f>
        <v>0</v>
      </c>
      <c r="R150" s="138">
        <f>I_O!W263*TEA!R94</f>
        <v>0</v>
      </c>
      <c r="S150" s="138">
        <f>I_O!X263*TEA!S94</f>
        <v>1.3870769230769231</v>
      </c>
      <c r="T150" s="138">
        <f>I_O!Y263*TEA!T94</f>
        <v>0</v>
      </c>
      <c r="U150" s="138">
        <f>I_O!Z263*TEA!U94</f>
        <v>5579.994004300801</v>
      </c>
      <c r="V150" s="138">
        <f>I_O!AA263*TEA!V94</f>
        <v>0</v>
      </c>
    </row>
    <row r="151" spans="1:22" x14ac:dyDescent="0.25">
      <c r="A151" s="53" t="str">
        <f>I_O!A264</f>
        <v>Naptha (kg/yr)</v>
      </c>
      <c r="B151" s="138">
        <f>B95*I_O!B264</f>
        <v>0</v>
      </c>
      <c r="C151" s="138">
        <f>C95*I_O!C264</f>
        <v>0</v>
      </c>
      <c r="D151" s="138">
        <f>D95*I_O!D264</f>
        <v>0</v>
      </c>
      <c r="E151" s="138">
        <f>E95*I_O!E264</f>
        <v>0</v>
      </c>
      <c r="F151" s="138">
        <f>F95*I_O!F264</f>
        <v>0</v>
      </c>
      <c r="G151" s="138">
        <f>G95*I_O!G264</f>
        <v>0</v>
      </c>
      <c r="H151" s="138">
        <f>H95*I_O!H264</f>
        <v>0</v>
      </c>
      <c r="I151" s="138">
        <f>I95*I_O!I264</f>
        <v>0</v>
      </c>
      <c r="J151" s="138">
        <f>J95*I_O!J264</f>
        <v>0</v>
      </c>
      <c r="K151" s="138">
        <f>K95*I_O!K264</f>
        <v>0</v>
      </c>
      <c r="L151" s="138">
        <f>L95*I_O!L264</f>
        <v>0</v>
      </c>
      <c r="M151" s="138">
        <f>M95*I_O!M264</f>
        <v>0</v>
      </c>
      <c r="N151" s="138">
        <f>N95*I_O!N264</f>
        <v>0</v>
      </c>
      <c r="O151" s="138">
        <f>O95*I_O!O264</f>
        <v>0</v>
      </c>
      <c r="P151" s="138">
        <f>P95*I_O!P264</f>
        <v>0</v>
      </c>
      <c r="Q151" s="138">
        <f>I_O!P264*TEA!Q95</f>
        <v>0</v>
      </c>
      <c r="R151" s="138">
        <f>I_O!W264*TEA!R95</f>
        <v>0</v>
      </c>
      <c r="S151" s="138">
        <f>I_O!X264*TEA!S95</f>
        <v>1.1604395604395605</v>
      </c>
      <c r="T151" s="138">
        <f>I_O!Y264*TEA!T95</f>
        <v>0</v>
      </c>
      <c r="U151" s="138">
        <f>I_O!Z264*TEA!U95</f>
        <v>0</v>
      </c>
      <c r="V151" s="138">
        <f>I_O!AA264*TEA!V95</f>
        <v>0</v>
      </c>
    </row>
    <row r="152" spans="1:22" x14ac:dyDescent="0.25">
      <c r="A152" s="53" t="str">
        <f>I_O!A265</f>
        <v>Propane, Produced (kg/yr)</v>
      </c>
      <c r="B152" s="138">
        <f>B96*I_O!B265</f>
        <v>0</v>
      </c>
      <c r="C152" s="138">
        <f>C96*I_O!C265</f>
        <v>556.68534043520435</v>
      </c>
      <c r="D152" s="138">
        <f>D96*I_O!D265</f>
        <v>0</v>
      </c>
      <c r="E152" s="138">
        <f>E96*I_O!E265</f>
        <v>0</v>
      </c>
      <c r="F152" s="138">
        <f>F96*I_O!F265</f>
        <v>0</v>
      </c>
      <c r="G152" s="138">
        <f>G96*I_O!G265</f>
        <v>0</v>
      </c>
      <c r="H152" s="138">
        <f>H96*I_O!H265</f>
        <v>0</v>
      </c>
      <c r="I152" s="138">
        <f>I96*I_O!I265</f>
        <v>0</v>
      </c>
      <c r="J152" s="138">
        <f>J96*I_O!J265</f>
        <v>5592.5703759742173</v>
      </c>
      <c r="K152" s="138">
        <f>K96*I_O!K265</f>
        <v>4347.8898541196522</v>
      </c>
      <c r="L152" s="138">
        <f>L96*I_O!L265</f>
        <v>10675.622409668789</v>
      </c>
      <c r="M152" s="138">
        <f>M96*I_O!M265</f>
        <v>8261.5682618646806</v>
      </c>
      <c r="N152" s="138">
        <f>N96*I_O!N265</f>
        <v>20458.905143301447</v>
      </c>
      <c r="O152" s="138">
        <f>O96*I_O!O265</f>
        <v>4852.55564075854</v>
      </c>
      <c r="P152" s="138">
        <f>P96*I_O!P265</f>
        <v>0</v>
      </c>
      <c r="Q152" s="138">
        <f>I_O!P265*TEA!Q96</f>
        <v>0</v>
      </c>
      <c r="R152" s="138">
        <f>I_O!W265*TEA!R96</f>
        <v>0</v>
      </c>
      <c r="S152" s="138">
        <f>I_O!X265*TEA!S96</f>
        <v>3.9080230625337616E-2</v>
      </c>
      <c r="T152" s="138">
        <f>I_O!Y265*TEA!T96</f>
        <v>0</v>
      </c>
      <c r="U152" s="138">
        <f>I_O!Z265*TEA!U96</f>
        <v>110.04956845842369</v>
      </c>
      <c r="V152" s="138">
        <f>I_O!AA265*TEA!V96</f>
        <v>0</v>
      </c>
    </row>
    <row r="153" spans="1:22" x14ac:dyDescent="0.25">
      <c r="B153" s="480"/>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A5C8-D484-A34A-97F4-A672F8151BEC}">
  <sheetPr codeName="Sheet6">
    <tabColor rgb="FFFFD966"/>
  </sheetPr>
  <dimension ref="A1:FJ33"/>
  <sheetViews>
    <sheetView workbookViewId="0">
      <pane xSplit="1" ySplit="2" topLeftCell="B17" activePane="bottomRight" state="frozen"/>
      <selection pane="topRight" activeCell="B1" sqref="B1"/>
      <selection pane="bottomLeft" activeCell="A3" sqref="A3"/>
      <selection pane="bottomRight" activeCell="E1" sqref="E1:F1048576"/>
    </sheetView>
  </sheetViews>
  <sheetFormatPr defaultColWidth="11" defaultRowHeight="15.75" x14ac:dyDescent="0.25"/>
  <cols>
    <col min="1" max="1" width="12.125"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5" style="30" bestFit="1" customWidth="1"/>
    <col min="18" max="20" width="10.875" style="30"/>
    <col min="21" max="24" width="11" style="30"/>
    <col min="25" max="26" width="10.875" style="30"/>
    <col min="27" max="27" width="11" style="30"/>
    <col min="28" max="31" width="10.875" style="30"/>
    <col min="32" max="32" width="12.625" style="30" bestFit="1" customWidth="1"/>
    <col min="33" max="35" width="10.875" style="30"/>
    <col min="36" max="39" width="11" style="30"/>
    <col min="40" max="41" width="10.875" style="30"/>
    <col min="42" max="42" width="11" style="30"/>
    <col min="43" max="46" width="10.875" style="30"/>
    <col min="47" max="47" width="11.875" style="30" bestFit="1" customWidth="1"/>
    <col min="48" max="50" width="10.875" style="30"/>
    <col min="51" max="54" width="11" style="30"/>
    <col min="55" max="56" width="10.875" style="30"/>
    <col min="57" max="57" width="11" style="30"/>
    <col min="58" max="61" width="10.875" style="30"/>
    <col min="62" max="62" width="12.5" style="30" bestFit="1" customWidth="1"/>
    <col min="63" max="65" width="10.875" style="30"/>
    <col min="66" max="69" width="11" style="30"/>
    <col min="70" max="71" width="10.875" style="30"/>
    <col min="72" max="72" width="11" style="30"/>
    <col min="73" max="76" width="10.875" style="30"/>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0.75" style="30" bestFit="1" customWidth="1"/>
    <col min="90" max="90" width="14.75" style="30" bestFit="1" customWidth="1"/>
    <col min="91" max="91" width="9.375" style="30" bestFit="1" customWidth="1"/>
    <col min="92" max="92" width="13.625" style="30" bestFit="1" customWidth="1"/>
    <col min="93" max="95" width="10.875" style="30"/>
    <col min="96" max="99" width="11" style="30"/>
    <col min="100" max="101" width="10.875" style="30"/>
    <col min="102" max="102" width="11" style="30"/>
    <col min="103" max="103" width="11.875" style="30" bestFit="1" customWidth="1"/>
    <col min="104" max="106" width="10.875" style="30"/>
    <col min="107" max="107" width="13.875" style="30" bestFit="1" customWidth="1"/>
    <col min="108" max="108" width="10.12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7" width="12.75" style="30" bestFit="1" customWidth="1"/>
    <col min="118" max="118" width="11.75" style="30" bestFit="1" customWidth="1"/>
    <col min="119" max="119" width="9" style="30" bestFit="1" customWidth="1"/>
    <col min="120" max="120" width="14.75" style="30" bestFit="1" customWidth="1"/>
    <col min="121" max="121" width="9.3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8" width="11" style="30"/>
    <col min="129" max="129" width="3" style="30" bestFit="1" customWidth="1"/>
    <col min="130" max="130" width="17.5" style="30" bestFit="1" customWidth="1"/>
    <col min="131" max="131" width="8.625" style="30" bestFit="1" customWidth="1"/>
    <col min="132" max="132" width="11" style="30"/>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8" width="11.75" style="30" bestFit="1" customWidth="1"/>
    <col min="149" max="149" width="9" style="30" bestFit="1" customWidth="1"/>
    <col min="150" max="150" width="14.75" style="30" bestFit="1" customWidth="1"/>
    <col min="151" max="151" width="9.3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3" width="11.75" style="30" bestFit="1" customWidth="1"/>
    <col min="164" max="164" width="9" style="30" bestFit="1" customWidth="1"/>
    <col min="165" max="165" width="14.75" style="30" bestFit="1" customWidth="1"/>
    <col min="166" max="166" width="9.3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E3" si="0">EW3</f>
        <v>-985732.57623459608</v>
      </c>
      <c r="D3" s="21">
        <f t="shared" si="0"/>
        <v>-1026060.8002000801</v>
      </c>
      <c r="E3" s="21">
        <f t="shared" si="0"/>
        <v>-901056</v>
      </c>
      <c r="F3" s="21">
        <f t="shared" ref="F3" si="1">EZ3</f>
        <v>-901056</v>
      </c>
      <c r="G3" s="21">
        <f t="shared" ref="G3" si="2">FA3</f>
        <v>0</v>
      </c>
      <c r="H3" s="21">
        <f t="shared" ref="H3" si="3">FB3</f>
        <v>0</v>
      </c>
      <c r="I3" s="21">
        <f t="shared" ref="I3" si="4">FC3</f>
        <v>0</v>
      </c>
      <c r="J3" s="21">
        <f t="shared" ref="J3" si="5">FD3</f>
        <v>-1035782.907259075</v>
      </c>
      <c r="K3" s="21">
        <f t="shared" ref="K3" si="6">FE3</f>
        <v>-1007806.1737996801</v>
      </c>
      <c r="L3" s="21">
        <f t="shared" ref="L3" si="7">FF3</f>
        <v>-1024634.216026</v>
      </c>
      <c r="M3" s="21">
        <f>FG3</f>
        <v>-21229468.058723323</v>
      </c>
      <c r="N3" s="21">
        <f t="shared" ref="N3" si="8">FH3</f>
        <v>-23900579.045961857</v>
      </c>
      <c r="O3" s="21">
        <f t="shared" ref="O3" si="9">FI3</f>
        <v>-288710.46183000004</v>
      </c>
      <c r="P3" s="21">
        <f t="shared" ref="P3" si="10">FJ3</f>
        <v>0</v>
      </c>
      <c r="Q3" s="21"/>
      <c r="AF3" s="20">
        <v>0</v>
      </c>
      <c r="AG3" s="20">
        <v>0</v>
      </c>
      <c r="AH3" s="20">
        <v>0</v>
      </c>
      <c r="AI3" s="20">
        <v>0</v>
      </c>
      <c r="AJ3" s="20"/>
      <c r="AK3" s="20"/>
      <c r="AL3" s="20"/>
      <c r="AM3" s="20"/>
      <c r="AN3" s="20">
        <v>0</v>
      </c>
      <c r="AO3" s="20">
        <v>0</v>
      </c>
      <c r="AP3" s="20"/>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-1024634.216026</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-1024634.216026</v>
      </c>
      <c r="FG3" s="21">
        <f>ER3/(1+TEA!M$16)^$A3</f>
        <v>-21229468.058723323</v>
      </c>
      <c r="FH3" s="21">
        <f>ES3/(1+TEA!N$16)^$A3</f>
        <v>-23900579.045961857</v>
      </c>
      <c r="FI3" s="21">
        <f>ET3/(1+TEA!O$16)^$A3</f>
        <v>-288710.46183000004</v>
      </c>
      <c r="FJ3" s="21">
        <f>EU3/(1+TEA!P$16)^$A3</f>
        <v>0</v>
      </c>
    </row>
    <row r="4" spans="1:166" x14ac:dyDescent="0.25">
      <c r="A4" s="4">
        <f t="shared" ref="A4:A33" si="11">A3+1</f>
        <v>1</v>
      </c>
      <c r="B4" s="21">
        <f>B3+EV4</f>
        <v>-938902.02712085051</v>
      </c>
      <c r="C4" s="21">
        <f t="shared" ref="C4:F4" si="12">C3+EW4</f>
        <v>-929900.70126686036</v>
      </c>
      <c r="D4" s="21">
        <f t="shared" si="12"/>
        <v>-967046.46293792746</v>
      </c>
      <c r="E4" s="21">
        <f t="shared" si="12"/>
        <v>-1105273.2635722184</v>
      </c>
      <c r="F4" s="21">
        <f t="shared" si="12"/>
        <v>-1142534.9817540364</v>
      </c>
      <c r="G4" s="21">
        <f t="shared" ref="G4" si="13">G3+FA4</f>
        <v>0</v>
      </c>
      <c r="H4" s="21">
        <f t="shared" ref="H4" si="14">H3+FB4</f>
        <v>0</v>
      </c>
      <c r="I4" s="21">
        <f t="shared" ref="I4:L19" si="15">I3+FC4</f>
        <v>0</v>
      </c>
      <c r="J4" s="21">
        <f t="shared" si="15"/>
        <v>-975994.17870727682</v>
      </c>
      <c r="K4" s="21">
        <f t="shared" si="15"/>
        <v>-950233.43064338341</v>
      </c>
      <c r="L4" s="21">
        <f t="shared" si="15"/>
        <v>-965733.50992956571</v>
      </c>
      <c r="M4" s="21">
        <f t="shared" ref="M4:N19" si="16">M3+FG4</f>
        <v>-20421652.63103874</v>
      </c>
      <c r="N4" s="21">
        <f t="shared" si="16"/>
        <v>-22768537.365659606</v>
      </c>
      <c r="O4" s="21">
        <f t="shared" ref="O4:P4" si="17">O3+FI4</f>
        <v>-275086.35873824731</v>
      </c>
      <c r="P4" s="21">
        <f t="shared" si="17"/>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229051.06997382522</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122956.10592311999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1430856.3599882945</v>
      </c>
      <c r="BU4" s="20">
        <f>TEA!M$41-AQ4+BF4</f>
        <v>29646013.099978134</v>
      </c>
      <c r="BV4" s="20">
        <f>TEA!N$41-AR4+BG4</f>
        <v>33376101.442282606</v>
      </c>
      <c r="BW4" s="20">
        <f>TEA!O$41-AS4+BH4</f>
        <v>403171.38940256787</v>
      </c>
      <c r="BX4" s="20">
        <f>TEA!P$41-AT4+BI4</f>
        <v>0</v>
      </c>
      <c r="BY4" s="21">
        <f>TEA!B$50-TEA!B$46-Q4-AU4</f>
        <v>79593.420710647377</v>
      </c>
      <c r="BZ4" s="21">
        <f>TEA!C$50-TEA!C$46-R4-AV4</f>
        <v>81355.500213053107</v>
      </c>
      <c r="CA4" s="21">
        <f>TEA!D$50-TEA!D$46-S4-AW4</f>
        <v>74086.443263206616</v>
      </c>
      <c r="CB4" s="21">
        <f>TEA!E$50-TEA!E$46-T4-AX4</f>
        <v>-208268.97547829215</v>
      </c>
      <c r="CC4" s="21">
        <f>TEA!F$50-TEA!F$46-U4-AY4</f>
        <v>-249256.86547829217</v>
      </c>
      <c r="CD4" s="21">
        <f>TEA!G$50-TEA!G$46-V4-AZ4</f>
        <v>0</v>
      </c>
      <c r="CE4" s="21">
        <f>TEA!H$50-TEA!H$46-W4-BA4</f>
        <v>0</v>
      </c>
      <c r="CF4" s="21">
        <f>TEA!I$50-TEA!I$46-X4-BB4</f>
        <v>0</v>
      </c>
      <c r="CG4" s="21">
        <f>TEA!J$50-TEA!J$46-Y4-BC4</f>
        <v>72344.894005853101</v>
      </c>
      <c r="CH4" s="21">
        <f>TEA!K$50-TEA!K$46-Z4-BD4</f>
        <v>77375.210393142814</v>
      </c>
      <c r="CI4" s="21">
        <f>TEA!L$50-TEA!L$46-AA4-BE4</f>
        <v>74341.991427184374</v>
      </c>
      <c r="CJ4" s="21">
        <f>TEA!M$50-TEA!M$46-AB4-BF4</f>
        <v>-3699290.9293343397</v>
      </c>
      <c r="CK4" s="21">
        <f>TEA!N$50-TEA!N$46-AC4-BG4</f>
        <v>-3925493.8730455777</v>
      </c>
      <c r="CL4" s="21">
        <f>TEA!O$50-TEA!O$46-AD4-BH4</f>
        <v>-48011.774350442371</v>
      </c>
      <c r="CM4" s="21">
        <f>TEA!P$50-TEA!P$46-AE4-BI4</f>
        <v>0</v>
      </c>
      <c r="CN4" s="21">
        <f t="shared" ref="CN4:CN33" si="18">IF(DC3&lt;0,DC3,0)</f>
        <v>0</v>
      </c>
      <c r="CO4" s="21">
        <f t="shared" ref="CO4:CO33" si="19">IF(DD3&lt;0,DD3,0)</f>
        <v>0</v>
      </c>
      <c r="CP4" s="21">
        <f t="shared" ref="CP4:CP33" si="20">IF(DE3&lt;0,DE3,0)</f>
        <v>0</v>
      </c>
      <c r="CQ4" s="21">
        <f t="shared" ref="CQ4" si="21">IF(DF3&lt;0,DF3,0)</f>
        <v>0</v>
      </c>
      <c r="CR4" s="21">
        <f t="shared" ref="CR4" si="22">IF(DG3&lt;0,DG3,0)</f>
        <v>0</v>
      </c>
      <c r="CS4" s="21">
        <f t="shared" ref="CS4" si="23">IF(DH3&lt;0,DH3,0)</f>
        <v>0</v>
      </c>
      <c r="CT4" s="21">
        <f t="shared" ref="CT4" si="24">IF(DI3&lt;0,DI3,0)</f>
        <v>0</v>
      </c>
      <c r="CU4" s="21">
        <f t="shared" ref="CU4" si="25">IF(DJ3&lt;0,DJ3,0)</f>
        <v>0</v>
      </c>
      <c r="CV4" s="21">
        <f t="shared" ref="CV4" si="26">IF(DK3&lt;0,DK3,0)</f>
        <v>0</v>
      </c>
      <c r="CW4" s="21">
        <f t="shared" ref="CW4" si="27">IF(DL3&lt;0,DL3,0)</f>
        <v>0</v>
      </c>
      <c r="CX4" s="21">
        <f t="shared" ref="CX4" si="28">IF(DM3&lt;0,DM3,0)</f>
        <v>0</v>
      </c>
      <c r="CY4" s="21">
        <f t="shared" ref="CY4" si="29">IF(DN3&lt;0,DN3,0)</f>
        <v>0</v>
      </c>
      <c r="CZ4" s="21">
        <f t="shared" ref="CZ4" si="30">IF(DO3&lt;0,DO3,0)</f>
        <v>0</v>
      </c>
      <c r="DA4" s="21">
        <f t="shared" ref="DA4" si="31">IF(DP3&lt;0,DP3,0)</f>
        <v>0</v>
      </c>
      <c r="DB4" s="21">
        <f t="shared" ref="DB4" si="32">IF(DQ3&lt;0,DQ3,0)</f>
        <v>0</v>
      </c>
      <c r="DC4" s="21">
        <f t="shared" ref="DC4" si="33">BY4+CN4</f>
        <v>79593.420710647377</v>
      </c>
      <c r="DD4" s="21">
        <f t="shared" ref="DD4" si="34">BZ4+CO4</f>
        <v>81355.500213053107</v>
      </c>
      <c r="DE4" s="21">
        <f t="shared" ref="DE4" si="35">CA4+CP4</f>
        <v>74086.443263206616</v>
      </c>
      <c r="DF4" s="21">
        <f t="shared" ref="DF4" si="36">CB4+CQ4</f>
        <v>-208268.97547829215</v>
      </c>
      <c r="DG4" s="21">
        <f t="shared" ref="DG4" si="37">CC4+CR4</f>
        <v>-249256.86547829217</v>
      </c>
      <c r="DH4" s="21">
        <f t="shared" ref="DH4" si="38">CD4+CS4</f>
        <v>0</v>
      </c>
      <c r="DI4" s="21">
        <f t="shared" ref="DI4" si="39">CE4+CT4</f>
        <v>0</v>
      </c>
      <c r="DJ4" s="21">
        <f t="shared" ref="DJ4" si="40">CF4+CU4</f>
        <v>0</v>
      </c>
      <c r="DK4" s="21">
        <f t="shared" ref="DK4" si="41">CG4+CV4</f>
        <v>72344.894005853101</v>
      </c>
      <c r="DL4" s="21">
        <f t="shared" ref="DL4" si="42">CH4+CW4</f>
        <v>77375.210393142814</v>
      </c>
      <c r="DM4" s="21">
        <f t="shared" ref="DM4" si="43">CI4+CX4</f>
        <v>74341.991427184374</v>
      </c>
      <c r="DN4" s="21">
        <f t="shared" ref="DN4" si="44">CJ4+CY4</f>
        <v>-3699290.9293343397</v>
      </c>
      <c r="DO4" s="21">
        <f>CK4+CZ4</f>
        <v>-3925493.8730455777</v>
      </c>
      <c r="DP4" s="21">
        <f t="shared" ref="DP4" si="45">CL4+DA4</f>
        <v>-48011.774350442371</v>
      </c>
      <c r="DQ4" s="21">
        <f t="shared" ref="DQ4" si="46">CM4+DB4</f>
        <v>0</v>
      </c>
      <c r="DR4" s="21">
        <f>IF(DC4&gt;0,DC4*(TEA!B$17+TEA!B$18)-TEA!B$25,0)</f>
        <v>21569.817012585441</v>
      </c>
      <c r="DS4" s="21">
        <f>IF(DD4&gt;0,DD4*(TEA!C$17+TEA!C$18)-TEA!C$25,0)</f>
        <v>22047.340557737392</v>
      </c>
      <c r="DT4" s="21">
        <f>IF(DE4&gt;0,DE4*(TEA!D$17+TEA!D$18)-TEA!D$25,0)</f>
        <v>20077.426124328995</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19605.46627558619</v>
      </c>
      <c r="EA4" s="21">
        <f>IF(DL4&gt;0,DL4*(TEA!K$17+TEA!K$18)-TEA!K$25,0)</f>
        <v>20968.682016541705</v>
      </c>
      <c r="EB4" s="21">
        <f>IF(DM4&gt;0,DM4*(TEA!L$17+TEA!L$18)-TEA!L$25,0)</f>
        <v>20146.679676766966</v>
      </c>
      <c r="EC4" s="21">
        <f>IF(DN4&gt;0,DN4*(TEA!M$17+TEA!M$18)-TEA!M$25,0)</f>
        <v>0</v>
      </c>
      <c r="ED4" s="21">
        <f>IF(DO4&gt;0,DO4*(TEA!N$17+TEA!N$18)-TEA!N$25,0)</f>
        <v>0</v>
      </c>
      <c r="EE4" s="21">
        <f>IF(DP4&gt;0,DP4*(TEA!O$17+TEA!O$18)-TEA!O$25,0)</f>
        <v>0</v>
      </c>
      <c r="EF4" s="21">
        <f>IF(DQ4&gt;0,DQ4*(TEA!P$17+TEA!P$18)-TEA!P$25,0)</f>
        <v>0</v>
      </c>
      <c r="EG4" s="21">
        <f>TEA!B$50-TEA!B$46-AF4-DR4</f>
        <v>62262.815547644073</v>
      </c>
      <c r="EH4" s="21">
        <f>TEA!C$50-TEA!C$46-AG4-DS4</f>
        <v>61415.062464509363</v>
      </c>
      <c r="EI4" s="21">
        <f>TEA!D$50-TEA!D$46-AH4-DT4</f>
        <v>64915.770988367978</v>
      </c>
      <c r="EJ4" s="21">
        <f>TEA!E$50-TEA!E$46-AI4-DU4</f>
        <v>-224638.98992944014</v>
      </c>
      <c r="EK4" s="21">
        <f>TEA!F$50-TEA!F$46-AJ4-DV4</f>
        <v>-265626.87992944015</v>
      </c>
      <c r="EL4" s="21">
        <f>TEA!G$50-TEA!G$46-AK4-DW4</f>
        <v>0</v>
      </c>
      <c r="EM4" s="21">
        <f>TEA!H$50-TEA!H$46-AL4-DX4</f>
        <v>0</v>
      </c>
      <c r="EN4" s="21">
        <f>TEA!I$50-TEA!I$46-AM4-DY4</f>
        <v>0</v>
      </c>
      <c r="EO4" s="21">
        <f>TEA!J$50-TEA!J$46-AN4-DZ4</f>
        <v>65767.601406977948</v>
      </c>
      <c r="EP4" s="21">
        <f>TEA!K$50-TEA!K$46-AO4-EA4</f>
        <v>63330.017471926389</v>
      </c>
      <c r="EQ4" s="21">
        <f>TEA!L$50-TEA!L$46-AP4-EB4</f>
        <v>64790.77670607766</v>
      </c>
      <c r="ER4" s="21">
        <f>TEA!M$50-TEA!M$46-AQ4-EC4</f>
        <v>888596.97045304067</v>
      </c>
      <c r="ES4" s="21">
        <f>TEA!N$50-TEA!N$46-AR4-ED4</f>
        <v>1245245.8483324759</v>
      </c>
      <c r="ET4" s="21">
        <f>TEA!O$50-TEA!O$46-AS4-EE4</f>
        <v>14986.513400928023</v>
      </c>
      <c r="EU4" s="21">
        <f>TEA!P$50-TEA!P$46-AT4-EF4</f>
        <v>0</v>
      </c>
      <c r="EV4" s="21">
        <f>EG4/(1+TEA!B$16)^$A4</f>
        <v>56602.559588767333</v>
      </c>
      <c r="EW4" s="21">
        <f>EH4/(1+TEA!C$16)^$A4</f>
        <v>55831.874967735777</v>
      </c>
      <c r="EX4" s="21">
        <f>EI4/(1+TEA!D$16)^$A4</f>
        <v>59014.337262152701</v>
      </c>
      <c r="EY4" s="21">
        <f>EJ4/(1+TEA!E$16)^$A4</f>
        <v>-204217.2635722183</v>
      </c>
      <c r="EZ4" s="21">
        <f>EK4/(1+TEA!F$16)^$A4</f>
        <v>-241478.98175403647</v>
      </c>
      <c r="FA4" s="21">
        <f>EL4/(1+TEA!G$16)^$A4</f>
        <v>0</v>
      </c>
      <c r="FB4" s="21">
        <f>EM4/(1+TEA!H$16)^$A4</f>
        <v>0</v>
      </c>
      <c r="FC4" s="21">
        <f>EN4/(1+TEA!I$16)^$A4</f>
        <v>0</v>
      </c>
      <c r="FD4" s="21">
        <f>EO4/(1+TEA!J$16)^$A4</f>
        <v>59788.728551798129</v>
      </c>
      <c r="FE4" s="21">
        <f>EP4/(1+TEA!K$16)^$A4</f>
        <v>57572.74315629671</v>
      </c>
      <c r="FF4" s="21">
        <f>EQ4/(1+TEA!L$16)^$A4</f>
        <v>58900.706096434231</v>
      </c>
      <c r="FG4" s="21">
        <f>ER4/(1+TEA!M$16)^$A4</f>
        <v>807815.42768458242</v>
      </c>
      <c r="FH4" s="21">
        <f>ES4/(1+TEA!N$16)^$A4</f>
        <v>1132041.6803022507</v>
      </c>
      <c r="FI4" s="21">
        <f>ET4/(1+TEA!O$16)^$A4</f>
        <v>13624.103091752746</v>
      </c>
      <c r="FJ4" s="21">
        <f>EU4/(1+TEA!P$16)^$A4</f>
        <v>0</v>
      </c>
    </row>
    <row r="5" spans="1:166" x14ac:dyDescent="0.25">
      <c r="A5" s="4">
        <f t="shared" si="11"/>
        <v>2</v>
      </c>
      <c r="B5" s="21">
        <f t="shared" ref="B5:B33" si="47">B4+EV5</f>
        <v>-872147.72393714974</v>
      </c>
      <c r="C5" s="21">
        <f t="shared" ref="C5:C33" si="48">C4+EW5</f>
        <v>-864331.17642916797</v>
      </c>
      <c r="D5" s="21">
        <f t="shared" ref="D5:D33" si="49">D4+EX5</f>
        <v>-896804.15127454151</v>
      </c>
      <c r="E5" s="21">
        <f t="shared" ref="E5:E33" si="50">E4+EY5</f>
        <v>-1290925.3213651441</v>
      </c>
      <c r="F5" s="21">
        <f t="shared" ref="F5:F33" si="51">F4+EZ5</f>
        <v>-1362061.3288031605</v>
      </c>
      <c r="G5" s="21">
        <f t="shared" ref="G5:G33" si="52">G4+FA5</f>
        <v>0</v>
      </c>
      <c r="H5" s="21">
        <f t="shared" ref="H5:H33" si="53">H4+FB5</f>
        <v>0</v>
      </c>
      <c r="I5" s="21">
        <f t="shared" ref="I5:I33" si="54">I4+FC5</f>
        <v>0</v>
      </c>
      <c r="J5" s="21">
        <f t="shared" ref="J5:J33" si="55">J4+FD5</f>
        <v>-905437.92442416598</v>
      </c>
      <c r="K5" s="21">
        <f t="shared" ref="K5:N33" si="56">K4+FE5</f>
        <v>-881987.65812048211</v>
      </c>
      <c r="L5" s="21">
        <f t="shared" si="15"/>
        <v>-895537.26498506602</v>
      </c>
      <c r="M5" s="21">
        <f t="shared" si="16"/>
        <v>-19687274.969507303</v>
      </c>
      <c r="N5" s="21">
        <f t="shared" si="16"/>
        <v>-21739408.565384831</v>
      </c>
      <c r="O5" s="21">
        <f t="shared" ref="O5:O33" si="57">O4+FI5</f>
        <v>-262700.81047301751</v>
      </c>
      <c r="P5" s="21">
        <f t="shared" ref="P5:P33" si="58">P4+FJ5</f>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TEA!P$40*TEA!P32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229051.06997382522</v>
      </c>
      <c r="AQ5" s="20">
        <f>TEA!M$42</f>
        <v>4745725.1551536461</v>
      </c>
      <c r="AR5" s="20">
        <f>TEA!N$42</f>
        <v>5342836.6121755941</v>
      </c>
      <c r="AS5" s="20">
        <f>TEA!O$42</f>
        <v>64539.558762032109</v>
      </c>
      <c r="AT5" s="20">
        <f>TEA!P$42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114468.50879906357</v>
      </c>
      <c r="BF5" s="21">
        <f>BU4*TEA!$B$20</f>
        <v>2371681.0479982509</v>
      </c>
      <c r="BG5" s="21">
        <f>BV4*TEA!$B$20</f>
        <v>2670088.1153826085</v>
      </c>
      <c r="BH5" s="21">
        <f>BW4*TEA!$B$20</f>
        <v>32253.711152205429</v>
      </c>
      <c r="BI5" s="21">
        <f>BX4*TEA!$B$20</f>
        <v>0</v>
      </c>
      <c r="BJ5" s="20">
        <f t="shared" ref="BJ5:BJ16" si="59">BJ4-AF5+AU5</f>
        <v>1278853.0615020127</v>
      </c>
      <c r="BK5" s="20">
        <f t="shared" ref="BK5:BK16" si="60">BK4-AG5+AV5</f>
        <v>1266299.6632757757</v>
      </c>
      <c r="BL5" s="20">
        <f t="shared" ref="BL5:BL16" si="61">BL4-AH5+AW5</f>
        <v>1318106.4287811585</v>
      </c>
      <c r="BM5" s="20">
        <f t="shared" ref="BM5:BM16" si="62">BM4-AI5+AX5</f>
        <v>1157521.7629016121</v>
      </c>
      <c r="BN5" s="20">
        <f t="shared" ref="BN5" si="63">BN4-AJ5+AY5</f>
        <v>1157521.7629016121</v>
      </c>
      <c r="BO5" s="20">
        <f t="shared" ref="BO5" si="64">BO4-AK5+AZ5</f>
        <v>0</v>
      </c>
      <c r="BP5" s="20">
        <f t="shared" ref="BP5" si="65">BP4-AL5+BA5</f>
        <v>0</v>
      </c>
      <c r="BQ5" s="20">
        <f t="shared" ref="BQ5" si="66">BQ4-AM5+BB5</f>
        <v>0</v>
      </c>
      <c r="BR5" s="20">
        <f t="shared" ref="BR5" si="67">BR4-AN5+BC5</f>
        <v>1330595.7196821079</v>
      </c>
      <c r="BS5" s="20">
        <f t="shared" ref="BS5" si="68">BS4-AO5+BD5</f>
        <v>1294656.0246640989</v>
      </c>
      <c r="BT5" s="20">
        <f t="shared" ref="BT5" si="69">BT4-AP5+BE5</f>
        <v>1316273.7988135328</v>
      </c>
      <c r="BU5" s="20">
        <f t="shared" ref="BU5" si="70">BU4-AQ5+BF5</f>
        <v>27271968.992822737</v>
      </c>
      <c r="BV5" s="20">
        <f>BV4-AR5+BG5</f>
        <v>30703352.945489619</v>
      </c>
      <c r="BW5" s="20">
        <f t="shared" ref="BW5" si="71">BW4-AS5+BH5</f>
        <v>370885.54179274116</v>
      </c>
      <c r="BX5" s="20">
        <f t="shared" ref="BX5" si="72">BX4-AT5+BI5</f>
        <v>0</v>
      </c>
      <c r="BY5" s="21">
        <f>TEA!B$50-TEA!B$46-Q5-AU5</f>
        <v>11291.238774729049</v>
      </c>
      <c r="BZ5" s="21">
        <f>TEA!C$50-TEA!C$46-R5-AV5</f>
        <v>15215.047854756311</v>
      </c>
      <c r="CA5" s="21">
        <f>TEA!D$50-TEA!D$46-S5-AW5</f>
        <v>-975.27609352093714</v>
      </c>
      <c r="CB5" s="21">
        <f>TEA!E$50-TEA!E$46-T5-AX5</f>
        <v>-255677.5752822003</v>
      </c>
      <c r="CC5" s="21">
        <f>TEA!F$50-TEA!F$46-U5-AY5</f>
        <v>-296665.46528220031</v>
      </c>
      <c r="CD5" s="21">
        <f>TEA!G$50-TEA!G$46-V5-AZ5</f>
        <v>0</v>
      </c>
      <c r="CE5" s="21">
        <f>TEA!H$50-TEA!H$46-W5-BA5</f>
        <v>0</v>
      </c>
      <c r="CF5" s="21">
        <f>TEA!I$50-TEA!I$46-X5-BB5</f>
        <v>0</v>
      </c>
      <c r="CG5" s="21">
        <f>TEA!J$50-TEA!J$46-Y5-BC5</f>
        <v>-4867.5154713929078</v>
      </c>
      <c r="CH5" s="21">
        <f>TEA!K$50-TEA!K$46-Z5-BD5</f>
        <v>6351.7148920939944</v>
      </c>
      <c r="CI5" s="21">
        <f>TEA!L$50-TEA!L$46-AA5-BE5</f>
        <v>-404.14402672622236</v>
      </c>
      <c r="CJ5" s="21">
        <f>TEA!M$50-TEA!M$46-AB5-BF5</f>
        <v>-8363854.2897627931</v>
      </c>
      <c r="CK5" s="21">
        <f>TEA!N$50-TEA!N$46-AC5-BG5</f>
        <v>-9180950.953961011</v>
      </c>
      <c r="CL5" s="21">
        <f>TEA!O$50-TEA!O$46-AD5-BH5</f>
        <v>-111879.28107303281</v>
      </c>
      <c r="CM5" s="21">
        <f>TEA!P$50-TEA!P$46-AE5-BI5</f>
        <v>0</v>
      </c>
      <c r="CN5" s="21">
        <f t="shared" si="18"/>
        <v>0</v>
      </c>
      <c r="CO5" s="21">
        <f t="shared" si="19"/>
        <v>0</v>
      </c>
      <c r="CP5" s="21">
        <f t="shared" si="20"/>
        <v>0</v>
      </c>
      <c r="CQ5" s="21">
        <f t="shared" ref="CQ5:CQ33" si="73">IF(DF4&lt;0,DF4,0)</f>
        <v>-208268.97547829215</v>
      </c>
      <c r="CR5" s="21">
        <f t="shared" ref="CR5:CR33" si="74">IF(DG4&lt;0,DG4,0)</f>
        <v>-249256.86547829217</v>
      </c>
      <c r="CS5" s="21">
        <f t="shared" ref="CS5:CS33" si="75">IF(DH4&lt;0,DH4,0)</f>
        <v>0</v>
      </c>
      <c r="CT5" s="21">
        <f t="shared" ref="CT5:CT33" si="76">IF(DI4&lt;0,DI4,0)</f>
        <v>0</v>
      </c>
      <c r="CU5" s="21">
        <f t="shared" ref="CU5:CU33" si="77">IF(DJ4&lt;0,DJ4,0)</f>
        <v>0</v>
      </c>
      <c r="CV5" s="21">
        <f t="shared" ref="CV5:CV33" si="78">IF(DK4&lt;0,DK4,0)</f>
        <v>0</v>
      </c>
      <c r="CW5" s="21">
        <f t="shared" ref="CW5:CW33" si="79">IF(DL4&lt;0,DL4,0)</f>
        <v>0</v>
      </c>
      <c r="CX5" s="21">
        <f t="shared" ref="CX5:CX33" si="80">IF(DM4&lt;0,DM4,0)</f>
        <v>0</v>
      </c>
      <c r="CY5" s="21">
        <f>IF(DN4&lt;0,DN4,0)</f>
        <v>-3699290.9293343397</v>
      </c>
      <c r="CZ5" s="21">
        <f>IF(DO4&lt;0,DO4,0)</f>
        <v>-3925493.8730455777</v>
      </c>
      <c r="DA5" s="21">
        <f t="shared" ref="DA5:DA33" si="81">IF(DP4&lt;0,DP4,0)</f>
        <v>-48011.774350442371</v>
      </c>
      <c r="DB5" s="21">
        <f t="shared" ref="DB5:DB33" si="82">IF(DQ4&lt;0,DQ4,0)</f>
        <v>0</v>
      </c>
      <c r="DC5" s="21">
        <f t="shared" ref="DC5:DC33" si="83">BY5+CN5</f>
        <v>11291.238774729049</v>
      </c>
      <c r="DD5" s="21">
        <f t="shared" ref="DD5:DD33" si="84">BZ5+CO5</f>
        <v>15215.047854756311</v>
      </c>
      <c r="DE5" s="21">
        <f t="shared" ref="DE5:DE33" si="85">CA5+CP5</f>
        <v>-975.27609352093714</v>
      </c>
      <c r="DF5" s="21">
        <f t="shared" ref="DF5:DF33" si="86">CB5+CQ5</f>
        <v>-463946.55076049245</v>
      </c>
      <c r="DG5" s="21">
        <f t="shared" ref="DG5:DG33" si="87">CC5+CR5</f>
        <v>-545922.33076049248</v>
      </c>
      <c r="DH5" s="21">
        <f t="shared" ref="DH5:DH33" si="88">CD5+CS5</f>
        <v>0</v>
      </c>
      <c r="DI5" s="21">
        <f t="shared" ref="DI5:DI33" si="89">CE5+CT5</f>
        <v>0</v>
      </c>
      <c r="DJ5" s="21">
        <f t="shared" ref="DJ5:DJ33" si="90">CF5+CU5</f>
        <v>0</v>
      </c>
      <c r="DK5" s="21">
        <f t="shared" ref="DK5:DK33" si="91">CG5+CV5</f>
        <v>-4867.5154713929078</v>
      </c>
      <c r="DL5" s="21">
        <f t="shared" ref="DL5:DL33" si="92">CH5+CW5</f>
        <v>6351.7148920939944</v>
      </c>
      <c r="DM5" s="21">
        <f t="shared" ref="DM5:DM33" si="93">CI5+CX5</f>
        <v>-404.14402672622236</v>
      </c>
      <c r="DN5" s="21">
        <f t="shared" ref="DN5:DN33" si="94">CJ5+CY5</f>
        <v>-12063145.219097134</v>
      </c>
      <c r="DO5" s="21">
        <f t="shared" ref="DO5:DO33" si="95">CK5+CZ5</f>
        <v>-13106444.82700659</v>
      </c>
      <c r="DP5" s="21">
        <f t="shared" ref="DP5:DP33" si="96">CL5+DA5</f>
        <v>-159891.05542347516</v>
      </c>
      <c r="DQ5" s="21">
        <f t="shared" ref="DQ5:DQ33" si="97">CM5+DB5</f>
        <v>0</v>
      </c>
      <c r="DR5" s="21">
        <f>IF(DC5&gt;0,DC5*(TEA!B$17+TEA!B$18)-TEA!B$25,0)</f>
        <v>3059.9257079515723</v>
      </c>
      <c r="DS5" s="21">
        <f>IF(DD5&gt;0,DD5*(TEA!C$17+TEA!C$18)-TEA!C$25,0)</f>
        <v>4123.2779686389604</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1721.3147357574726</v>
      </c>
      <c r="EB5" s="21">
        <f>IF(DM5&gt;0,DM5*(TEA!L$17+TEA!L$18)-TEA!L$25,0)</f>
        <v>0</v>
      </c>
      <c r="EC5" s="21">
        <f>IF(DN5&gt;0,DN5*(TEA!M$17+TEA!M$18)-TEA!M$25,0)</f>
        <v>0</v>
      </c>
      <c r="ED5" s="21">
        <f>IF(DO5&gt;0,DO5*(TEA!N$17+TEA!N$18)-TEA!N$25,0)</f>
        <v>0</v>
      </c>
      <c r="EE5" s="21">
        <f>IF(DP5&gt;0,DP5*(TEA!O$17+TEA!O$18)-TEA!O$25,0)</f>
        <v>0</v>
      </c>
      <c r="EF5" s="21">
        <f>IF(DQ5&gt;0,DQ5*(TEA!P$17+TEA!P$18)-TEA!P$25,0)</f>
        <v>0</v>
      </c>
      <c r="EG5" s="21">
        <f>TEA!B$50-TEA!B$46-AF5-DR5</f>
        <v>80772.706852277945</v>
      </c>
      <c r="EH5" s="21">
        <f>TEA!C$50-TEA!C$46-AG5-DS5</f>
        <v>79339.125053607801</v>
      </c>
      <c r="EI5" s="21">
        <f>TEA!D$50-TEA!D$46-AH5-DT5</f>
        <v>84993.197112696973</v>
      </c>
      <c r="EJ5" s="21">
        <f>TEA!E$50-TEA!E$46-AI5-DU5</f>
        <v>-224638.98992944014</v>
      </c>
      <c r="EK5" s="21">
        <f>TEA!F$50-TEA!F$46-AJ5-DV5</f>
        <v>-265626.87992944015</v>
      </c>
      <c r="EL5" s="21">
        <f>TEA!G$50-TEA!G$46-AK5-DW5</f>
        <v>0</v>
      </c>
      <c r="EM5" s="21">
        <f>TEA!H$50-TEA!H$46-AL5-DX5</f>
        <v>0</v>
      </c>
      <c r="EN5" s="21">
        <f>TEA!I$50-TEA!I$46-AM5-DY5</f>
        <v>0</v>
      </c>
      <c r="EO5" s="21">
        <f>TEA!J$50-TEA!J$46-AN5-DZ5</f>
        <v>85373.067682564142</v>
      </c>
      <c r="EP5" s="21">
        <f>TEA!K$50-TEA!K$46-AO5-EA5</f>
        <v>82577.384752710612</v>
      </c>
      <c r="EQ5" s="21">
        <f>TEA!L$50-TEA!L$46-AP5-EB5</f>
        <v>84937.456382844626</v>
      </c>
      <c r="ER5" s="21">
        <f>TEA!M$50-TEA!M$46-AQ5-EC5</f>
        <v>888596.97045304067</v>
      </c>
      <c r="ES5" s="21">
        <f>TEA!N$50-TEA!N$46-AR5-ED5</f>
        <v>1245245.8483324759</v>
      </c>
      <c r="ET5" s="21">
        <f>TEA!O$50-TEA!O$46-AS5-EE5</f>
        <v>14986.513400928023</v>
      </c>
      <c r="EU5" s="21">
        <f>TEA!P$50-TEA!P$46-AT5-EF5</f>
        <v>0</v>
      </c>
      <c r="EV5" s="21">
        <f>EG5/(1+TEA!B$16)^$A5</f>
        <v>66754.303183700773</v>
      </c>
      <c r="EW5" s="21">
        <f>EH5/(1+TEA!C$16)^$A5</f>
        <v>65569.524837692385</v>
      </c>
      <c r="EX5" s="21">
        <f>EI5/(1+TEA!D$16)^$A5</f>
        <v>70242.311663385917</v>
      </c>
      <c r="EY5" s="21">
        <f>EJ5/(1+TEA!E$16)^$A5</f>
        <v>-185652.05779292571</v>
      </c>
      <c r="EZ5" s="21">
        <f>EK5/(1+TEA!F$16)^$A5</f>
        <v>-219526.34704912407</v>
      </c>
      <c r="FA5" s="21">
        <f>EL5/(1+TEA!G$16)^$A5</f>
        <v>0</v>
      </c>
      <c r="FB5" s="21">
        <f>EM5/(1+TEA!H$16)^$A5</f>
        <v>0</v>
      </c>
      <c r="FC5" s="21">
        <f>EN5/(1+TEA!I$16)^$A5</f>
        <v>0</v>
      </c>
      <c r="FD5" s="21">
        <f>EO5/(1+TEA!J$16)^$A5</f>
        <v>70556.254283110844</v>
      </c>
      <c r="FE5" s="21">
        <f>EP5/(1+TEA!K$16)^$A5</f>
        <v>68245.772522901316</v>
      </c>
      <c r="FF5" s="21">
        <f>EQ5/(1+TEA!L$16)^$A5</f>
        <v>70196.244944499675</v>
      </c>
      <c r="FG5" s="21">
        <f>ER5/(1+TEA!M$16)^$A5</f>
        <v>734377.66153143847</v>
      </c>
      <c r="FH5" s="21">
        <f>ES5/(1+TEA!N$16)^$A5</f>
        <v>1029128.8002747733</v>
      </c>
      <c r="FI5" s="21">
        <f>ET5/(1+TEA!O$16)^$A5</f>
        <v>12385.548265229769</v>
      </c>
      <c r="FJ5" s="21">
        <f>EU5/(1+TEA!P$16)^$A5</f>
        <v>0</v>
      </c>
    </row>
    <row r="6" spans="1:166" x14ac:dyDescent="0.25">
      <c r="A6" s="4">
        <f t="shared" si="11"/>
        <v>3</v>
      </c>
      <c r="B6" s="21">
        <f t="shared" si="47"/>
        <v>-823971.41834955476</v>
      </c>
      <c r="C6" s="21">
        <f t="shared" si="48"/>
        <v>-816900.77350454847</v>
      </c>
      <c r="D6" s="21">
        <f t="shared" si="49"/>
        <v>-846095.31898552203</v>
      </c>
      <c r="E6" s="21">
        <f t="shared" si="50"/>
        <v>-1459699.9193587129</v>
      </c>
      <c r="F6" s="21">
        <f t="shared" si="51"/>
        <v>-1561630.735211455</v>
      </c>
      <c r="G6" s="21">
        <f t="shared" si="52"/>
        <v>0</v>
      </c>
      <c r="H6" s="21">
        <f t="shared" si="53"/>
        <v>0</v>
      </c>
      <c r="I6" s="21">
        <f t="shared" si="54"/>
        <v>0</v>
      </c>
      <c r="J6" s="21">
        <f t="shared" si="55"/>
        <v>-853188.19810950977</v>
      </c>
      <c r="K6" s="21">
        <f t="shared" si="56"/>
        <v>-832872.36596581805</v>
      </c>
      <c r="L6" s="21">
        <f t="shared" si="15"/>
        <v>-845054.53749180411</v>
      </c>
      <c r="M6" s="21">
        <f t="shared" si="16"/>
        <v>-19019658.913569633</v>
      </c>
      <c r="N6" s="21">
        <f t="shared" si="16"/>
        <v>-20803836.928771403</v>
      </c>
      <c r="O6" s="21">
        <f t="shared" si="57"/>
        <v>-251441.22114099044</v>
      </c>
      <c r="P6" s="21">
        <f t="shared" si="58"/>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TEA!P$40*TEA!P33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229051.06997382522</v>
      </c>
      <c r="AQ6" s="20">
        <f>TEA!M$42</f>
        <v>4745725.1551536461</v>
      </c>
      <c r="AR6" s="20">
        <f>TEA!N$42</f>
        <v>5342836.6121755941</v>
      </c>
      <c r="AS6" s="20">
        <f>TEA!O$42</f>
        <v>64539.558762032109</v>
      </c>
      <c r="AT6" s="20">
        <f>TEA!P$42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105301.90390508262</v>
      </c>
      <c r="BF6" s="21">
        <f>BU5*TEA!$B$20</f>
        <v>2181757.5194258192</v>
      </c>
      <c r="BG6" s="21">
        <f>BV5*TEA!$B$20</f>
        <v>2456268.2356391693</v>
      </c>
      <c r="BH6" s="21">
        <f>BW5*TEA!$B$20</f>
        <v>29670.843343419292</v>
      </c>
      <c r="BI6" s="21">
        <f>BX5*TEA!$B$20</f>
        <v>0</v>
      </c>
      <c r="BJ6" s="20">
        <f t="shared" si="59"/>
        <v>1158621.9970927821</v>
      </c>
      <c r="BK6" s="20">
        <f t="shared" si="60"/>
        <v>1147248.8035953986</v>
      </c>
      <c r="BL6" s="20">
        <f t="shared" si="61"/>
        <v>1194184.9684447562</v>
      </c>
      <c r="BM6" s="20">
        <f t="shared" si="62"/>
        <v>1048697.631482593</v>
      </c>
      <c r="BN6" s="20">
        <f t="shared" ref="BN6:BN16" si="98">BN5-AJ6+AY6</f>
        <v>1048697.631482593</v>
      </c>
      <c r="BO6" s="20">
        <f t="shared" ref="BO6:BO16" si="99">BO5-AK6+AZ6</f>
        <v>0</v>
      </c>
      <c r="BP6" s="20">
        <f t="shared" ref="BP6:BP16" si="100">BP5-AL6+BA6</f>
        <v>0</v>
      </c>
      <c r="BQ6" s="20">
        <f t="shared" ref="BQ6:BQ16" si="101">BQ5-AM6+BB6</f>
        <v>0</v>
      </c>
      <c r="BR6" s="20">
        <f t="shared" ref="BR6:BR16" si="102">BR5-AN6+BC6</f>
        <v>1205500.0816516911</v>
      </c>
      <c r="BS6" s="20">
        <f t="shared" ref="BS6:BS16" si="103">BS5-AO6+BD6</f>
        <v>1172939.2484565435</v>
      </c>
      <c r="BT6" s="20">
        <f t="shared" ref="BT6:BT16" si="104">BT5-AP6+BE6</f>
        <v>1192524.6327447903</v>
      </c>
      <c r="BU6" s="20">
        <f t="shared" ref="BU6:BU16" si="105">BU5-AQ6+BF6</f>
        <v>24708001.35709491</v>
      </c>
      <c r="BV6" s="20">
        <f t="shared" ref="BV6:BV16" si="106">BV5-AR6+BG6</f>
        <v>27816784.568953194</v>
      </c>
      <c r="BW6" s="20">
        <f t="shared" ref="BW6:BW16" si="107">BW5-AS6+BH6</f>
        <v>336016.82637412834</v>
      </c>
      <c r="BX6" s="20">
        <f t="shared" ref="BX6:BX16" si="108">BX5-AT6+BI6</f>
        <v>0</v>
      </c>
      <c r="BY6" s="21">
        <f>TEA!B$50-TEA!B$46-Q6-AU6</f>
        <v>72730.515952547998</v>
      </c>
      <c r="BZ6" s="21">
        <f>TEA!C$50-TEA!C$46-R6-AV6</f>
        <v>75027.810810251656</v>
      </c>
      <c r="CA6" s="21">
        <f>TEA!D$50-TEA!D$46-S6-AW6</f>
        <v>65549.967370317769</v>
      </c>
      <c r="CB6" s="21">
        <f>TEA!E$50-TEA!E$46-T6-AX6</f>
        <v>-209958.90851042111</v>
      </c>
      <c r="CC6" s="21">
        <f>TEA!F$50-TEA!F$46-U6-AY6</f>
        <v>-250946.79851042113</v>
      </c>
      <c r="CD6" s="21">
        <f>TEA!G$50-TEA!G$46-V6-AZ6</f>
        <v>0</v>
      </c>
      <c r="CE6" s="21">
        <f>TEA!H$50-TEA!H$46-W6-BA6</f>
        <v>0</v>
      </c>
      <c r="CF6" s="21">
        <f>TEA!I$50-TEA!I$46-X6-BB6</f>
        <v>0</v>
      </c>
      <c r="CG6" s="21">
        <f>TEA!J$50-TEA!J$46-Y6-BC6</f>
        <v>63275.93597972006</v>
      </c>
      <c r="CH6" s="21">
        <f>TEA!K$50-TEA!K$46-Z6-BD6</f>
        <v>69838.544762399557</v>
      </c>
      <c r="CI6" s="21">
        <f>TEA!L$50-TEA!L$46-AA6-BE6</f>
        <v>65883.649891349734</v>
      </c>
      <c r="CJ6" s="21">
        <f>TEA!M$50-TEA!M$46-AB6-BF6</f>
        <v>-4852074.9419414401</v>
      </c>
      <c r="CK6" s="21">
        <f>TEA!N$50-TEA!N$46-AC6-BG6</f>
        <v>-5224575.2744785789</v>
      </c>
      <c r="CL6" s="21">
        <f>TEA!O$50-TEA!O$46-AD6-BH6</f>
        <v>-63824.515526021663</v>
      </c>
      <c r="CM6" s="21">
        <f>TEA!P$50-TEA!P$46-AE6-BI6</f>
        <v>0</v>
      </c>
      <c r="CN6" s="21">
        <f t="shared" si="18"/>
        <v>0</v>
      </c>
      <c r="CO6" s="21">
        <f t="shared" si="19"/>
        <v>0</v>
      </c>
      <c r="CP6" s="21">
        <f t="shared" si="20"/>
        <v>-975.27609352093714</v>
      </c>
      <c r="CQ6" s="21">
        <f t="shared" si="73"/>
        <v>-463946.55076049245</v>
      </c>
      <c r="CR6" s="21">
        <f t="shared" si="74"/>
        <v>-545922.33076049248</v>
      </c>
      <c r="CS6" s="21">
        <f t="shared" si="75"/>
        <v>0</v>
      </c>
      <c r="CT6" s="21">
        <f t="shared" si="76"/>
        <v>0</v>
      </c>
      <c r="CU6" s="21">
        <f t="shared" si="77"/>
        <v>0</v>
      </c>
      <c r="CV6" s="21">
        <f t="shared" si="78"/>
        <v>-4867.5154713929078</v>
      </c>
      <c r="CW6" s="21">
        <f t="shared" si="79"/>
        <v>0</v>
      </c>
      <c r="CX6" s="21">
        <f t="shared" si="80"/>
        <v>-404.14402672622236</v>
      </c>
      <c r="CY6" s="21">
        <f t="shared" ref="CY6:CY33" si="109">IF(DN5&lt;0,DN5,0)</f>
        <v>-12063145.219097134</v>
      </c>
      <c r="CZ6" s="21">
        <f t="shared" ref="CZ6:CZ33" si="110">IF(DO5&lt;0,DO5,0)</f>
        <v>-13106444.82700659</v>
      </c>
      <c r="DA6" s="21">
        <f t="shared" si="81"/>
        <v>-159891.05542347516</v>
      </c>
      <c r="DB6" s="21">
        <f t="shared" si="82"/>
        <v>0</v>
      </c>
      <c r="DC6" s="21">
        <f t="shared" si="83"/>
        <v>72730.515952547998</v>
      </c>
      <c r="DD6" s="21">
        <f t="shared" si="84"/>
        <v>75027.810810251656</v>
      </c>
      <c r="DE6" s="21">
        <f t="shared" si="85"/>
        <v>64574.691276796832</v>
      </c>
      <c r="DF6" s="21">
        <f t="shared" si="86"/>
        <v>-673905.45927091362</v>
      </c>
      <c r="DG6" s="21">
        <f t="shared" si="87"/>
        <v>-796869.12927091355</v>
      </c>
      <c r="DH6" s="21">
        <f t="shared" si="88"/>
        <v>0</v>
      </c>
      <c r="DI6" s="21">
        <f t="shared" si="89"/>
        <v>0</v>
      </c>
      <c r="DJ6" s="21">
        <f t="shared" si="90"/>
        <v>0</v>
      </c>
      <c r="DK6" s="21">
        <f t="shared" si="91"/>
        <v>58408.420508327152</v>
      </c>
      <c r="DL6" s="21">
        <f t="shared" si="92"/>
        <v>69838.544762399557</v>
      </c>
      <c r="DM6" s="21">
        <f t="shared" si="93"/>
        <v>65479.505864623512</v>
      </c>
      <c r="DN6" s="21">
        <f t="shared" si="94"/>
        <v>-16915220.161038574</v>
      </c>
      <c r="DO6" s="21">
        <f t="shared" si="95"/>
        <v>-18331020.10148517</v>
      </c>
      <c r="DP6" s="21">
        <f t="shared" si="96"/>
        <v>-223715.57094949682</v>
      </c>
      <c r="DQ6" s="21">
        <f t="shared" si="97"/>
        <v>0</v>
      </c>
      <c r="DR6" s="21">
        <f>IF(DC6&gt;0,DC6*(TEA!B$17+TEA!B$18)-TEA!B$25,0)</f>
        <v>19709.969823140509</v>
      </c>
      <c r="DS6" s="21">
        <f>IF(DD6&gt;0,DD6*(TEA!C$17+TEA!C$18)-TEA!C$25,0)</f>
        <v>20332.536729578202</v>
      </c>
      <c r="DT6" s="21">
        <f>IF(DE6&gt;0,DE6*(TEA!D$17+TEA!D$18)-TEA!D$25,0)</f>
        <v>17499.741336011943</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15828.681957756658</v>
      </c>
      <c r="EA6" s="21">
        <f>IF(DL6&gt;0,DL6*(TEA!K$17+TEA!K$18)-TEA!K$25,0)</f>
        <v>18926.245630610279</v>
      </c>
      <c r="EB6" s="21">
        <f>IF(DM6&gt;0,DM6*(TEA!L$17+TEA!L$18)-TEA!L$25,0)</f>
        <v>17744.946089312973</v>
      </c>
      <c r="EC6" s="21">
        <f>IF(DN6&gt;0,DN6*(TEA!M$17+TEA!M$18)-TEA!M$25,0)</f>
        <v>0</v>
      </c>
      <c r="ED6" s="21">
        <f>IF(DO6&gt;0,DO6*(TEA!N$17+TEA!N$18)-TEA!N$25,0)</f>
        <v>0</v>
      </c>
      <c r="EE6" s="21">
        <f>IF(DP6&gt;0,DP6*(TEA!O$17+TEA!O$18)-TEA!O$25,0)</f>
        <v>0</v>
      </c>
      <c r="EF6" s="21">
        <f>IF(DQ6&gt;0,DQ6*(TEA!P$17+TEA!P$18)-TEA!P$25,0)</f>
        <v>0</v>
      </c>
      <c r="EG6" s="21">
        <f>TEA!B$50-TEA!B$46-AF6-DR6</f>
        <v>64122.662737089006</v>
      </c>
      <c r="EH6" s="21">
        <f>TEA!C$50-TEA!C$46-AG6-DS6</f>
        <v>63129.86629266855</v>
      </c>
      <c r="EI6" s="21">
        <f>TEA!D$50-TEA!D$46-AH6-DT6</f>
        <v>67493.455776685034</v>
      </c>
      <c r="EJ6" s="21">
        <f>TEA!E$50-TEA!E$46-AI6-DU6</f>
        <v>-224638.98992944014</v>
      </c>
      <c r="EK6" s="21">
        <f>TEA!F$50-TEA!F$46-AJ6-DV6</f>
        <v>-265626.87992944015</v>
      </c>
      <c r="EL6" s="21">
        <f>TEA!G$50-TEA!G$46-AK6-DW6</f>
        <v>0</v>
      </c>
      <c r="EM6" s="21">
        <f>TEA!H$50-TEA!H$46-AL6-DX6</f>
        <v>0</v>
      </c>
      <c r="EN6" s="21">
        <f>TEA!I$50-TEA!I$46-AM6-DY6</f>
        <v>0</v>
      </c>
      <c r="EO6" s="21">
        <f>TEA!J$50-TEA!J$46-AN6-DZ6</f>
        <v>69544.385724807478</v>
      </c>
      <c r="EP6" s="21">
        <f>TEA!K$50-TEA!K$46-AO6-EA6</f>
        <v>65372.453857857807</v>
      </c>
      <c r="EQ6" s="21">
        <f>TEA!L$50-TEA!L$46-AP6-EB6</f>
        <v>67192.510293531654</v>
      </c>
      <c r="ER6" s="21">
        <f>TEA!M$50-TEA!M$46-AQ6-EC6</f>
        <v>888596.97045304067</v>
      </c>
      <c r="ES6" s="21">
        <f>TEA!N$50-TEA!N$46-AR6-ED6</f>
        <v>1245245.8483324759</v>
      </c>
      <c r="ET6" s="21">
        <f>TEA!O$50-TEA!O$46-AS6-EE6</f>
        <v>14986.513400928023</v>
      </c>
      <c r="EU6" s="21">
        <f>TEA!P$50-TEA!P$46-AT6-EF6</f>
        <v>0</v>
      </c>
      <c r="EV6" s="21">
        <f>EG6/(1+TEA!B$16)^$A6</f>
        <v>48176.30558759503</v>
      </c>
      <c r="EW6" s="21">
        <f>EH6/(1+TEA!C$16)^$A6</f>
        <v>47430.402924619484</v>
      </c>
      <c r="EX6" s="21">
        <f>EI6/(1+TEA!D$16)^$A6</f>
        <v>50708.832289019541</v>
      </c>
      <c r="EY6" s="21">
        <f>EJ6/(1+TEA!E$16)^$A6</f>
        <v>-168774.59799356881</v>
      </c>
      <c r="EZ6" s="21">
        <f>EK6/(1+TEA!F$16)^$A6</f>
        <v>-199569.40640829457</v>
      </c>
      <c r="FA6" s="21">
        <f>EL6/(1+TEA!G$16)^$A6</f>
        <v>0</v>
      </c>
      <c r="FB6" s="21">
        <f>EM6/(1+TEA!H$16)^$A6</f>
        <v>0</v>
      </c>
      <c r="FC6" s="21">
        <f>EN6/(1+TEA!I$16)^$A6</f>
        <v>0</v>
      </c>
      <c r="FD6" s="21">
        <f>EO6/(1+TEA!J$16)^$A6</f>
        <v>52249.72631465624</v>
      </c>
      <c r="FE6" s="21">
        <f>EP6/(1+TEA!K$16)^$A6</f>
        <v>49115.292154663999</v>
      </c>
      <c r="FF6" s="21">
        <f>EQ6/(1+TEA!L$16)^$A6</f>
        <v>50482.727493261933</v>
      </c>
      <c r="FG6" s="21">
        <f>ER6/(1+TEA!M$16)^$A6</f>
        <v>667616.05593767122</v>
      </c>
      <c r="FH6" s="21">
        <f>ES6/(1+TEA!N$16)^$A6</f>
        <v>935571.63661343011</v>
      </c>
      <c r="FI6" s="21">
        <f>ET6/(1+TEA!O$16)^$A6</f>
        <v>11259.589332027061</v>
      </c>
      <c r="FJ6" s="21">
        <f>EU6/(1+TEA!P$16)^$A6</f>
        <v>0</v>
      </c>
    </row>
    <row r="7" spans="1:166" x14ac:dyDescent="0.25">
      <c r="A7" s="4">
        <f t="shared" si="11"/>
        <v>4</v>
      </c>
      <c r="B7" s="21">
        <f t="shared" si="47"/>
        <v>-788900.6494994848</v>
      </c>
      <c r="C7" s="21">
        <f t="shared" si="48"/>
        <v>-782287.13561311644</v>
      </c>
      <c r="D7" s="21">
        <f t="shared" si="49"/>
        <v>-809593.70328362484</v>
      </c>
      <c r="E7" s="21">
        <f t="shared" si="50"/>
        <v>-1613131.3720801391</v>
      </c>
      <c r="F7" s="21">
        <f t="shared" si="51"/>
        <v>-1743057.4683099047</v>
      </c>
      <c r="G7" s="21">
        <f t="shared" si="52"/>
        <v>0</v>
      </c>
      <c r="H7" s="21">
        <f t="shared" si="53"/>
        <v>0</v>
      </c>
      <c r="I7" s="21">
        <f t="shared" si="54"/>
        <v>0</v>
      </c>
      <c r="J7" s="21">
        <f t="shared" si="55"/>
        <v>-816226.0440800722</v>
      </c>
      <c r="K7" s="21">
        <f t="shared" si="56"/>
        <v>-797226.13351860794</v>
      </c>
      <c r="L7" s="21">
        <f t="shared" si="15"/>
        <v>-808620.49939274951</v>
      </c>
      <c r="M7" s="21">
        <f t="shared" si="16"/>
        <v>-18412735.226353567</v>
      </c>
      <c r="N7" s="21">
        <f t="shared" si="16"/>
        <v>-19953317.25912283</v>
      </c>
      <c r="O7" s="21">
        <f t="shared" si="57"/>
        <v>-241205.23083914767</v>
      </c>
      <c r="P7" s="21">
        <f t="shared" si="58"/>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TEA!P$40*TEA!P34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229051.06997382522</v>
      </c>
      <c r="AQ7" s="20">
        <f>TEA!M$42</f>
        <v>4745725.1551536461</v>
      </c>
      <c r="AR7" s="20">
        <f>TEA!N$42</f>
        <v>5342836.6121755941</v>
      </c>
      <c r="AS7" s="20">
        <f>TEA!O$42</f>
        <v>64539.558762032109</v>
      </c>
      <c r="AT7" s="20">
        <f>TEA!P$42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95401.970619583226</v>
      </c>
      <c r="BF7" s="21">
        <f>BU6*TEA!$B$20</f>
        <v>1976640.1085675929</v>
      </c>
      <c r="BG7" s="21">
        <f>BV6*TEA!$B$20</f>
        <v>2225342.7655162555</v>
      </c>
      <c r="BH7" s="21">
        <f>BW6*TEA!$B$20</f>
        <v>26881.346109930269</v>
      </c>
      <c r="BI7" s="21">
        <f>BX6*TEA!$B$20</f>
        <v>0</v>
      </c>
      <c r="BJ7" s="20">
        <f t="shared" si="59"/>
        <v>1028772.447530813</v>
      </c>
      <c r="BK7" s="20">
        <f t="shared" si="60"/>
        <v>1018673.8751405913</v>
      </c>
      <c r="BL7" s="20">
        <f t="shared" si="61"/>
        <v>1060349.7912814417</v>
      </c>
      <c r="BM7" s="20">
        <f t="shared" si="62"/>
        <v>931167.56955005252</v>
      </c>
      <c r="BN7" s="20">
        <f t="shared" si="98"/>
        <v>931167.56955005252</v>
      </c>
      <c r="BO7" s="20">
        <f t="shared" si="99"/>
        <v>0</v>
      </c>
      <c r="BP7" s="20">
        <f t="shared" si="100"/>
        <v>0</v>
      </c>
      <c r="BQ7" s="20">
        <f t="shared" si="101"/>
        <v>0</v>
      </c>
      <c r="BR7" s="20">
        <f t="shared" si="102"/>
        <v>1070396.7925788411</v>
      </c>
      <c r="BS7" s="20">
        <f t="shared" si="103"/>
        <v>1041485.1301523837</v>
      </c>
      <c r="BT7" s="20">
        <f t="shared" si="104"/>
        <v>1058875.5333905483</v>
      </c>
      <c r="BU7" s="20">
        <f t="shared" si="105"/>
        <v>21938916.310508855</v>
      </c>
      <c r="BV7" s="20">
        <f t="shared" si="106"/>
        <v>24699290.722293854</v>
      </c>
      <c r="BW7" s="20">
        <f t="shared" si="107"/>
        <v>298358.61372202646</v>
      </c>
      <c r="BX7" s="20">
        <f t="shared" si="108"/>
        <v>0</v>
      </c>
      <c r="BY7" s="21">
        <f>TEA!B$50-TEA!B$46-Q7-AU7</f>
        <v>119872.76711011847</v>
      </c>
      <c r="BZ7" s="21">
        <f>TEA!C$50-TEA!C$46-R7-AV7</f>
        <v>120976.29441107388</v>
      </c>
      <c r="CA7" s="21">
        <f>TEA!D$50-TEA!D$46-S7-AW7</f>
        <v>116425.02421973893</v>
      </c>
      <c r="CB7" s="21">
        <f>TEA!E$50-TEA!E$46-T7-AX7</f>
        <v>-174354.67799689961</v>
      </c>
      <c r="CC7" s="21">
        <f>TEA!F$50-TEA!F$46-U7-AY7</f>
        <v>-215342.5679968996</v>
      </c>
      <c r="CD7" s="21">
        <f>TEA!G$50-TEA!G$46-V7-AZ7</f>
        <v>0</v>
      </c>
      <c r="CE7" s="21">
        <f>TEA!H$50-TEA!H$46-W7-BA7</f>
        <v>0</v>
      </c>
      <c r="CF7" s="21">
        <f>TEA!I$50-TEA!I$46-X7-BB7</f>
        <v>0</v>
      </c>
      <c r="CG7" s="21">
        <f>TEA!J$50-TEA!J$46-Y7-BC7</f>
        <v>115338.66408879934</v>
      </c>
      <c r="CH7" s="21">
        <f>TEA!K$50-TEA!K$46-Z7-BD7</f>
        <v>118483.58141146795</v>
      </c>
      <c r="CI7" s="21">
        <f>TEA!L$50-TEA!L$46-AA7-BE7</f>
        <v>116584.4324797741</v>
      </c>
      <c r="CJ7" s="21">
        <f>TEA!M$50-TEA!M$46-AB7-BF7</f>
        <v>-2274203.3744768398</v>
      </c>
      <c r="CK7" s="21">
        <f>TEA!N$50-TEA!N$46-AC7-BG7</f>
        <v>-2320395.6616849569</v>
      </c>
      <c r="CL7" s="21">
        <f>TEA!O$50-TEA!O$46-AD7-BH7</f>
        <v>-28555.091336657646</v>
      </c>
      <c r="CM7" s="21">
        <f>TEA!P$50-TEA!P$46-AE7-BI7</f>
        <v>0</v>
      </c>
      <c r="CN7" s="21">
        <f t="shared" si="18"/>
        <v>0</v>
      </c>
      <c r="CO7" s="21">
        <f t="shared" si="19"/>
        <v>0</v>
      </c>
      <c r="CP7" s="21">
        <f t="shared" si="20"/>
        <v>0</v>
      </c>
      <c r="CQ7" s="21">
        <f t="shared" si="73"/>
        <v>-673905.45927091362</v>
      </c>
      <c r="CR7" s="21">
        <f t="shared" si="74"/>
        <v>-796869.12927091355</v>
      </c>
      <c r="CS7" s="21">
        <f t="shared" si="75"/>
        <v>0</v>
      </c>
      <c r="CT7" s="21">
        <f t="shared" si="76"/>
        <v>0</v>
      </c>
      <c r="CU7" s="21">
        <f t="shared" si="77"/>
        <v>0</v>
      </c>
      <c r="CV7" s="21">
        <f t="shared" si="78"/>
        <v>0</v>
      </c>
      <c r="CW7" s="21">
        <f t="shared" si="79"/>
        <v>0</v>
      </c>
      <c r="CX7" s="21">
        <f t="shared" si="80"/>
        <v>0</v>
      </c>
      <c r="CY7" s="21">
        <f t="shared" si="109"/>
        <v>-16915220.161038574</v>
      </c>
      <c r="CZ7" s="21">
        <f t="shared" si="110"/>
        <v>-18331020.10148517</v>
      </c>
      <c r="DA7" s="21">
        <f t="shared" si="81"/>
        <v>-223715.57094949682</v>
      </c>
      <c r="DB7" s="21">
        <f t="shared" si="82"/>
        <v>0</v>
      </c>
      <c r="DC7" s="21">
        <f t="shared" si="83"/>
        <v>119872.76711011847</v>
      </c>
      <c r="DD7" s="21">
        <f t="shared" si="84"/>
        <v>120976.29441107388</v>
      </c>
      <c r="DE7" s="21">
        <f t="shared" si="85"/>
        <v>116425.02421973893</v>
      </c>
      <c r="DF7" s="21">
        <f t="shared" si="86"/>
        <v>-848260.1372678132</v>
      </c>
      <c r="DG7" s="21">
        <f t="shared" si="87"/>
        <v>-1012211.6972678131</v>
      </c>
      <c r="DH7" s="21">
        <f t="shared" si="88"/>
        <v>0</v>
      </c>
      <c r="DI7" s="21">
        <f t="shared" si="89"/>
        <v>0</v>
      </c>
      <c r="DJ7" s="21">
        <f t="shared" si="90"/>
        <v>0</v>
      </c>
      <c r="DK7" s="21">
        <f t="shared" si="91"/>
        <v>115338.66408879934</v>
      </c>
      <c r="DL7" s="21">
        <f t="shared" si="92"/>
        <v>118483.58141146795</v>
      </c>
      <c r="DM7" s="21">
        <f t="shared" si="93"/>
        <v>116584.4324797741</v>
      </c>
      <c r="DN7" s="21">
        <f t="shared" si="94"/>
        <v>-19189423.535515413</v>
      </c>
      <c r="DO7" s="21">
        <f t="shared" si="95"/>
        <v>-20651415.763170127</v>
      </c>
      <c r="DP7" s="21">
        <f t="shared" si="96"/>
        <v>-252270.66228615446</v>
      </c>
      <c r="DQ7" s="21">
        <f t="shared" si="97"/>
        <v>0</v>
      </c>
      <c r="DR7" s="21">
        <f>IF(DC7&gt;0,DC7*(TEA!B$17+TEA!B$18)-TEA!B$25,0)</f>
        <v>32485.519886842107</v>
      </c>
      <c r="DS7" s="21">
        <f>IF(DD7&gt;0,DD7*(TEA!C$17+TEA!C$18)-TEA!C$25,0)</f>
        <v>32784.575785401023</v>
      </c>
      <c r="DT7" s="21">
        <f>IF(DE7&gt;0,DE7*(TEA!D$17+TEA!D$18)-TEA!D$25,0)</f>
        <v>31551.181563549253</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31256.777968064624</v>
      </c>
      <c r="EA7" s="21">
        <f>IF(DL7&gt;0,DL7*(TEA!K$17+TEA!K$18)-TEA!K$25,0)</f>
        <v>32109.050562507819</v>
      </c>
      <c r="EB7" s="21">
        <f>IF(DM7&gt;0,DM7*(TEA!L$17+TEA!L$18)-TEA!L$25,0)</f>
        <v>31594.381202018783</v>
      </c>
      <c r="EC7" s="21">
        <f>IF(DN7&gt;0,DN7*(TEA!M$17+TEA!M$18)-TEA!M$25,0)</f>
        <v>0</v>
      </c>
      <c r="ED7" s="21">
        <f>IF(DO7&gt;0,DO7*(TEA!N$17+TEA!N$18)-TEA!N$25,0)</f>
        <v>0</v>
      </c>
      <c r="EE7" s="21">
        <f>IF(DP7&gt;0,DP7*(TEA!O$17+TEA!O$18)-TEA!O$25,0)</f>
        <v>0</v>
      </c>
      <c r="EF7" s="21">
        <f>IF(DQ7&gt;0,DQ7*(TEA!P$17+TEA!P$18)-TEA!P$25,0)</f>
        <v>0</v>
      </c>
      <c r="EG7" s="21">
        <f>TEA!B$50-TEA!B$46-AF7-DR7</f>
        <v>51347.112673387404</v>
      </c>
      <c r="EH7" s="21">
        <f>TEA!C$50-TEA!C$46-AG7-DS7</f>
        <v>50677.827236845733</v>
      </c>
      <c r="EI7" s="21">
        <f>TEA!D$50-TEA!D$46-AH7-DT7</f>
        <v>53442.01554914772</v>
      </c>
      <c r="EJ7" s="21">
        <f>TEA!E$50-TEA!E$46-AI7-DU7</f>
        <v>-224638.98992944014</v>
      </c>
      <c r="EK7" s="21">
        <f>TEA!F$50-TEA!F$46-AJ7-DV7</f>
        <v>-265626.87992944015</v>
      </c>
      <c r="EL7" s="21">
        <f>TEA!G$50-TEA!G$46-AK7-DW7</f>
        <v>0</v>
      </c>
      <c r="EM7" s="21">
        <f>TEA!H$50-TEA!H$46-AL7-DX7</f>
        <v>0</v>
      </c>
      <c r="EN7" s="21">
        <f>TEA!I$50-TEA!I$46-AM7-DY7</f>
        <v>0</v>
      </c>
      <c r="EO7" s="21">
        <f>TEA!J$50-TEA!J$46-AN7-DZ7</f>
        <v>54116.289714499522</v>
      </c>
      <c r="EP7" s="21">
        <f>TEA!K$50-TEA!K$46-AO7-EA7</f>
        <v>52189.648925960268</v>
      </c>
      <c r="EQ7" s="21">
        <f>TEA!L$50-TEA!L$46-AP7-EB7</f>
        <v>53343.075180825843</v>
      </c>
      <c r="ER7" s="21">
        <f>TEA!M$50-TEA!M$46-AQ7-EC7</f>
        <v>888596.97045304067</v>
      </c>
      <c r="ES7" s="21">
        <f>TEA!N$50-TEA!N$46-AR7-ED7</f>
        <v>1245245.8483324759</v>
      </c>
      <c r="ET7" s="21">
        <f>TEA!O$50-TEA!O$46-AS7-EE7</f>
        <v>14986.513400928023</v>
      </c>
      <c r="EU7" s="21">
        <f>TEA!P$50-TEA!P$46-AT7-EF7</f>
        <v>0</v>
      </c>
      <c r="EV7" s="21">
        <f>EG7/(1+TEA!B$16)^$A7</f>
        <v>35070.768850069937</v>
      </c>
      <c r="EW7" s="21">
        <f>EH7/(1+TEA!C$16)^$A7</f>
        <v>34613.637891432089</v>
      </c>
      <c r="EX7" s="21">
        <f>EI7/(1+TEA!D$16)^$A7</f>
        <v>36501.615701897208</v>
      </c>
      <c r="EY7" s="21">
        <f>EJ7/(1+TEA!E$16)^$A7</f>
        <v>-153431.45272142618</v>
      </c>
      <c r="EZ7" s="21">
        <f>EK7/(1+TEA!F$16)^$A7</f>
        <v>-181426.73309844962</v>
      </c>
      <c r="FA7" s="21">
        <f>EL7/(1+TEA!G$16)^$A7</f>
        <v>0</v>
      </c>
      <c r="FB7" s="21">
        <f>EM7/(1+TEA!H$16)^$A7</f>
        <v>0</v>
      </c>
      <c r="FC7" s="21">
        <f>EN7/(1+TEA!I$16)^$A7</f>
        <v>0</v>
      </c>
      <c r="FD7" s="21">
        <f>EO7/(1+TEA!J$16)^$A7</f>
        <v>36962.154029437545</v>
      </c>
      <c r="FE7" s="21">
        <f>EP7/(1+TEA!K$16)^$A7</f>
        <v>35646.232447210066</v>
      </c>
      <c r="FF7" s="21">
        <f>EQ7/(1+TEA!L$16)^$A7</f>
        <v>36434.038099054589</v>
      </c>
      <c r="FG7" s="21">
        <f>ER7/(1+TEA!M$16)^$A7</f>
        <v>606923.68721606478</v>
      </c>
      <c r="FH7" s="21">
        <f>ES7/(1+TEA!N$16)^$A7</f>
        <v>850519.66964857292</v>
      </c>
      <c r="FI7" s="21">
        <f>ET7/(1+TEA!O$16)^$A7</f>
        <v>10235.990301842783</v>
      </c>
      <c r="FJ7" s="21">
        <f>EU7/(1+TEA!P$16)^$A7</f>
        <v>0</v>
      </c>
    </row>
    <row r="8" spans="1:166" x14ac:dyDescent="0.25">
      <c r="A8" s="4">
        <f t="shared" si="11"/>
        <v>5</v>
      </c>
      <c r="B8" s="21">
        <f t="shared" si="47"/>
        <v>-763312.27239159902</v>
      </c>
      <c r="C8" s="21">
        <f t="shared" si="48"/>
        <v>-756963.98271930031</v>
      </c>
      <c r="D8" s="21">
        <f t="shared" si="49"/>
        <v>-783174.68555442407</v>
      </c>
      <c r="E8" s="21">
        <f t="shared" si="50"/>
        <v>-1752614.5109177993</v>
      </c>
      <c r="F8" s="21">
        <f t="shared" si="51"/>
        <v>-1907990.8620357679</v>
      </c>
      <c r="G8" s="21">
        <f t="shared" si="52"/>
        <v>0</v>
      </c>
      <c r="H8" s="21">
        <f t="shared" si="53"/>
        <v>0</v>
      </c>
      <c r="I8" s="21">
        <f t="shared" si="54"/>
        <v>0</v>
      </c>
      <c r="J8" s="21">
        <f t="shared" si="55"/>
        <v>-789537.93672888773</v>
      </c>
      <c r="K8" s="21">
        <f t="shared" si="56"/>
        <v>-771303.87641989428</v>
      </c>
      <c r="L8" s="21">
        <f t="shared" si="15"/>
        <v>-782240.9668280097</v>
      </c>
      <c r="M8" s="21">
        <f t="shared" si="16"/>
        <v>-17860986.419793509</v>
      </c>
      <c r="N8" s="21">
        <f t="shared" si="16"/>
        <v>-19180117.559442308</v>
      </c>
      <c r="O8" s="21">
        <f t="shared" si="57"/>
        <v>-231899.78511019968</v>
      </c>
      <c r="P8" s="21">
        <f t="shared" si="58"/>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TEA!P$40*TEA!P35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229051.06997382522</v>
      </c>
      <c r="AQ8" s="20">
        <f>TEA!M$42</f>
        <v>4745725.1551536461</v>
      </c>
      <c r="AR8" s="20">
        <f>TEA!N$42</f>
        <v>5342836.6121755941</v>
      </c>
      <c r="AS8" s="20">
        <f>TEA!O$42</f>
        <v>64539.558762032109</v>
      </c>
      <c r="AT8" s="20">
        <f>TEA!P$42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84710.042671243864</v>
      </c>
      <c r="BF8" s="21">
        <f>BU7*TEA!$B$20</f>
        <v>1755113.3048407084</v>
      </c>
      <c r="BG8" s="21">
        <f>BV7*TEA!$B$20</f>
        <v>1975943.2577835084</v>
      </c>
      <c r="BH8" s="21">
        <f>BW7*TEA!$B$20</f>
        <v>23868.689097762119</v>
      </c>
      <c r="BI8" s="21">
        <f>BX7*TEA!$B$20</f>
        <v>0</v>
      </c>
      <c r="BJ8" s="20">
        <f t="shared" si="59"/>
        <v>888534.93400388653</v>
      </c>
      <c r="BK8" s="20">
        <f t="shared" si="60"/>
        <v>879812.95240939944</v>
      </c>
      <c r="BL8" s="20">
        <f t="shared" si="61"/>
        <v>915807.79994506203</v>
      </c>
      <c r="BM8" s="20">
        <f t="shared" si="62"/>
        <v>804235.10266290873</v>
      </c>
      <c r="BN8" s="20">
        <f t="shared" si="98"/>
        <v>804235.10266290873</v>
      </c>
      <c r="BO8" s="20">
        <f t="shared" si="99"/>
        <v>0</v>
      </c>
      <c r="BP8" s="20">
        <f t="shared" si="100"/>
        <v>0</v>
      </c>
      <c r="BQ8" s="20">
        <f t="shared" si="101"/>
        <v>0</v>
      </c>
      <c r="BR8" s="20">
        <f t="shared" si="102"/>
        <v>924485.24038016307</v>
      </c>
      <c r="BS8" s="20">
        <f t="shared" si="103"/>
        <v>899514.68238389108</v>
      </c>
      <c r="BT8" s="20">
        <f t="shared" si="104"/>
        <v>914534.50608796696</v>
      </c>
      <c r="BU8" s="20">
        <f t="shared" si="105"/>
        <v>18948304.460195918</v>
      </c>
      <c r="BV8" s="20">
        <f t="shared" si="106"/>
        <v>21332397.367901769</v>
      </c>
      <c r="BW8" s="20">
        <f t="shared" si="107"/>
        <v>257687.74405775647</v>
      </c>
      <c r="BX8" s="20">
        <f t="shared" si="108"/>
        <v>0</v>
      </c>
      <c r="BY8" s="21">
        <f>TEA!B$50-TEA!B$46-Q8-AU8</f>
        <v>157277.84259855503</v>
      </c>
      <c r="BZ8" s="21">
        <f>TEA!C$50-TEA!C$46-R8-AV8</f>
        <v>157487.8673624607</v>
      </c>
      <c r="CA8" s="21">
        <f>TEA!D$50-TEA!D$46-S8-AW8</f>
        <v>156624.00320901058</v>
      </c>
      <c r="CB8" s="21">
        <f>TEA!E$50-TEA!E$46-T8-AX8</f>
        <v>-145585.49704229637</v>
      </c>
      <c r="CC8" s="21">
        <f>TEA!F$50-TEA!F$46-U8-AY8</f>
        <v>-186573.38704229638</v>
      </c>
      <c r="CD8" s="21">
        <f>TEA!G$50-TEA!G$46-V8-AZ8</f>
        <v>0</v>
      </c>
      <c r="CE8" s="21">
        <f>TEA!H$50-TEA!H$46-W8-BA8</f>
        <v>0</v>
      </c>
      <c r="CF8" s="21">
        <f>TEA!I$50-TEA!I$46-X8-BB8</f>
        <v>0</v>
      </c>
      <c r="CG8" s="21">
        <f>TEA!J$50-TEA!J$46-Y8-BC8</f>
        <v>156426.58270261239</v>
      </c>
      <c r="CH8" s="21">
        <f>TEA!K$50-TEA!K$46-Z8-BD8</f>
        <v>157013.45095357485</v>
      </c>
      <c r="CI8" s="21">
        <f>TEA!L$50-TEA!L$46-AA8-BE8</f>
        <v>156652.9719262195</v>
      </c>
      <c r="CJ8" s="21">
        <f>TEA!M$50-TEA!M$46-AB8-BF8</f>
        <v>-344293.57799336617</v>
      </c>
      <c r="CK8" s="21">
        <f>TEA!N$50-TEA!N$46-AC8-BG8</f>
        <v>-146253.17122929962</v>
      </c>
      <c r="CL8" s="21">
        <f>TEA!O$50-TEA!O$46-AD8-BH8</f>
        <v>-2156.8869162594892</v>
      </c>
      <c r="CM8" s="21">
        <f>TEA!P$50-TEA!P$46-AE8-BI8</f>
        <v>0</v>
      </c>
      <c r="CN8" s="21">
        <f t="shared" si="18"/>
        <v>0</v>
      </c>
      <c r="CO8" s="21">
        <f t="shared" si="19"/>
        <v>0</v>
      </c>
      <c r="CP8" s="21">
        <f t="shared" si="20"/>
        <v>0</v>
      </c>
      <c r="CQ8" s="21">
        <f t="shared" si="73"/>
        <v>-848260.1372678132</v>
      </c>
      <c r="CR8" s="21">
        <f t="shared" si="74"/>
        <v>-1012211.6972678131</v>
      </c>
      <c r="CS8" s="21">
        <f t="shared" si="75"/>
        <v>0</v>
      </c>
      <c r="CT8" s="21">
        <f t="shared" si="76"/>
        <v>0</v>
      </c>
      <c r="CU8" s="21">
        <f t="shared" si="77"/>
        <v>0</v>
      </c>
      <c r="CV8" s="21">
        <f t="shared" si="78"/>
        <v>0</v>
      </c>
      <c r="CW8" s="21">
        <f t="shared" si="79"/>
        <v>0</v>
      </c>
      <c r="CX8" s="21">
        <f t="shared" si="80"/>
        <v>0</v>
      </c>
      <c r="CY8" s="21">
        <f t="shared" si="109"/>
        <v>-19189423.535515413</v>
      </c>
      <c r="CZ8" s="21">
        <f t="shared" si="110"/>
        <v>-20651415.763170127</v>
      </c>
      <c r="DA8" s="21">
        <f t="shared" si="81"/>
        <v>-252270.66228615446</v>
      </c>
      <c r="DB8" s="21">
        <f t="shared" si="82"/>
        <v>0</v>
      </c>
      <c r="DC8" s="21">
        <f t="shared" si="83"/>
        <v>157277.84259855503</v>
      </c>
      <c r="DD8" s="21">
        <f t="shared" si="84"/>
        <v>157487.8673624607</v>
      </c>
      <c r="DE8" s="21">
        <f t="shared" si="85"/>
        <v>156624.00320901058</v>
      </c>
      <c r="DF8" s="21">
        <f t="shared" si="86"/>
        <v>-993845.63431010954</v>
      </c>
      <c r="DG8" s="21">
        <f t="shared" si="87"/>
        <v>-1198785.0843101095</v>
      </c>
      <c r="DH8" s="21">
        <f t="shared" si="88"/>
        <v>0</v>
      </c>
      <c r="DI8" s="21">
        <f t="shared" si="89"/>
        <v>0</v>
      </c>
      <c r="DJ8" s="21">
        <f t="shared" si="90"/>
        <v>0</v>
      </c>
      <c r="DK8" s="21">
        <f t="shared" si="91"/>
        <v>156426.58270261239</v>
      </c>
      <c r="DL8" s="21">
        <f t="shared" si="92"/>
        <v>157013.45095357485</v>
      </c>
      <c r="DM8" s="21">
        <f t="shared" si="93"/>
        <v>156652.9719262195</v>
      </c>
      <c r="DN8" s="21">
        <f t="shared" si="94"/>
        <v>-19533717.11350878</v>
      </c>
      <c r="DO8" s="21">
        <f t="shared" si="95"/>
        <v>-20797668.934399426</v>
      </c>
      <c r="DP8" s="21">
        <f t="shared" si="96"/>
        <v>-254427.54920241394</v>
      </c>
      <c r="DQ8" s="21">
        <f t="shared" si="97"/>
        <v>0</v>
      </c>
      <c r="DR8" s="21">
        <f>IF(DC8&gt;0,DC8*(TEA!B$17+TEA!B$18)-TEA!B$25,0)</f>
        <v>42622.295344208418</v>
      </c>
      <c r="DS8" s="21">
        <f>IF(DD8&gt;0,DD8*(TEA!C$17+TEA!C$18)-TEA!C$25,0)</f>
        <v>42679.212055226853</v>
      </c>
      <c r="DT8" s="21">
        <f>IF(DE8&gt;0,DE8*(TEA!D$17+TEA!D$18)-TEA!D$25,0)</f>
        <v>42445.104869641873</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42391.603912407962</v>
      </c>
      <c r="EA8" s="21">
        <f>IF(DL8&gt;0,DL8*(TEA!K$17+TEA!K$18)-TEA!K$25,0)</f>
        <v>42550.645208418784</v>
      </c>
      <c r="EB8" s="21">
        <f>IF(DM8&gt;0,DM8*(TEA!L$17+TEA!L$18)-TEA!L$25,0)</f>
        <v>42452.95539200549</v>
      </c>
      <c r="EC8" s="21">
        <f>IF(DN8&gt;0,DN8*(TEA!M$17+TEA!M$18)-TEA!M$25,0)</f>
        <v>0</v>
      </c>
      <c r="ED8" s="21">
        <f>IF(DO8&gt;0,DO8*(TEA!N$17+TEA!N$18)-TEA!N$25,0)</f>
        <v>0</v>
      </c>
      <c r="EE8" s="21">
        <f>IF(DP8&gt;0,DP8*(TEA!O$17+TEA!O$18)-TEA!O$25,0)</f>
        <v>0</v>
      </c>
      <c r="EF8" s="21">
        <f>IF(DQ8&gt;0,DQ8*(TEA!P$17+TEA!P$18)-TEA!P$25,0)</f>
        <v>0</v>
      </c>
      <c r="EG8" s="21">
        <f>TEA!B$50-TEA!B$46-AF8-DR8</f>
        <v>41210.337216021093</v>
      </c>
      <c r="EH8" s="21">
        <f>TEA!C$50-TEA!C$46-AG8-DS8</f>
        <v>40783.190967019902</v>
      </c>
      <c r="EI8" s="21">
        <f>TEA!D$50-TEA!D$46-AH8-DT8</f>
        <v>42548.0922430551</v>
      </c>
      <c r="EJ8" s="21">
        <f>TEA!E$50-TEA!E$46-AI8-DU8</f>
        <v>-224638.98992944014</v>
      </c>
      <c r="EK8" s="21">
        <f>TEA!F$50-TEA!F$46-AJ8-DV8</f>
        <v>-265626.87992944015</v>
      </c>
      <c r="EL8" s="21">
        <f>TEA!G$50-TEA!G$46-AK8-DW8</f>
        <v>0</v>
      </c>
      <c r="EM8" s="21">
        <f>TEA!H$50-TEA!H$46-AL8-DX8</f>
        <v>0</v>
      </c>
      <c r="EN8" s="21">
        <f>TEA!I$50-TEA!I$46-AM8-DY8</f>
        <v>0</v>
      </c>
      <c r="EO8" s="21">
        <f>TEA!J$50-TEA!J$46-AN8-DZ8</f>
        <v>42981.463770156181</v>
      </c>
      <c r="EP8" s="21">
        <f>TEA!K$50-TEA!K$46-AO8-EA8</f>
        <v>41748.054280049306</v>
      </c>
      <c r="EQ8" s="21">
        <f>TEA!L$50-TEA!L$46-AP8-EB8</f>
        <v>42484.500990839137</v>
      </c>
      <c r="ER8" s="21">
        <f>TEA!M$50-TEA!M$46-AQ8-EC8</f>
        <v>888596.97045304067</v>
      </c>
      <c r="ES8" s="21">
        <f>TEA!N$50-TEA!N$46-AR8-ED8</f>
        <v>1245245.8483324759</v>
      </c>
      <c r="ET8" s="21">
        <f>TEA!O$50-TEA!O$46-AS8-EE8</f>
        <v>14986.513400928023</v>
      </c>
      <c r="EU8" s="21">
        <f>TEA!P$50-TEA!P$46-AT8-EF8</f>
        <v>0</v>
      </c>
      <c r="EV8" s="21">
        <f>EG8/(1+TEA!B$16)^$A8</f>
        <v>25588.37710788575</v>
      </c>
      <c r="EW8" s="21">
        <f>EH8/(1+TEA!C$16)^$A8</f>
        <v>25323.152893816175</v>
      </c>
      <c r="EX8" s="21">
        <f>EI8/(1+TEA!D$16)^$A8</f>
        <v>26419.017729200739</v>
      </c>
      <c r="EY8" s="21">
        <f>EJ8/(1+TEA!E$16)^$A8</f>
        <v>-139483.13883766017</v>
      </c>
      <c r="EZ8" s="21">
        <f>EK8/(1+TEA!F$16)^$A8</f>
        <v>-164933.39372586328</v>
      </c>
      <c r="FA8" s="21">
        <f>EL8/(1+TEA!G$16)^$A8</f>
        <v>0</v>
      </c>
      <c r="FB8" s="21">
        <f>EM8/(1+TEA!H$16)^$A8</f>
        <v>0</v>
      </c>
      <c r="FC8" s="21">
        <f>EN8/(1+TEA!I$16)^$A8</f>
        <v>0</v>
      </c>
      <c r="FD8" s="21">
        <f>EO8/(1+TEA!J$16)^$A8</f>
        <v>26688.10735118451</v>
      </c>
      <c r="FE8" s="21">
        <f>EP8/(1+TEA!K$16)^$A8</f>
        <v>25922.257098713631</v>
      </c>
      <c r="FF8" s="21">
        <f>EQ8/(1+TEA!L$16)^$A8</f>
        <v>26379.532564739817</v>
      </c>
      <c r="FG8" s="21">
        <f>ER8/(1+TEA!M$16)^$A8</f>
        <v>551748.80656005885</v>
      </c>
      <c r="FH8" s="21">
        <f>ES8/(1+TEA!N$16)^$A8</f>
        <v>773199.69968052069</v>
      </c>
      <c r="FI8" s="21">
        <f>ET8/(1+TEA!O$16)^$A8</f>
        <v>9305.4457289479833</v>
      </c>
      <c r="FJ8" s="21">
        <f>EU8/(1+TEA!P$16)^$A8</f>
        <v>0</v>
      </c>
    </row>
    <row r="9" spans="1:166" x14ac:dyDescent="0.25">
      <c r="A9" s="4">
        <f t="shared" si="11"/>
        <v>6</v>
      </c>
      <c r="B9" s="21">
        <f t="shared" si="47"/>
        <v>-741766.309298735</v>
      </c>
      <c r="C9" s="21">
        <f t="shared" si="48"/>
        <v>-735642.28611263109</v>
      </c>
      <c r="D9" s="21">
        <f t="shared" si="49"/>
        <v>-760926.27194016951</v>
      </c>
      <c r="E9" s="21">
        <f t="shared" si="50"/>
        <v>-1879417.3644065813</v>
      </c>
      <c r="F9" s="21">
        <f t="shared" si="51"/>
        <v>-2057930.3108774617</v>
      </c>
      <c r="G9" s="21">
        <f t="shared" si="52"/>
        <v>0</v>
      </c>
      <c r="H9" s="21">
        <f t="shared" si="53"/>
        <v>0</v>
      </c>
      <c r="I9" s="21">
        <f t="shared" si="54"/>
        <v>0</v>
      </c>
      <c r="J9" s="21">
        <f t="shared" si="55"/>
        <v>-767061.6565903608</v>
      </c>
      <c r="K9" s="21">
        <f t="shared" si="56"/>
        <v>-749475.59335629758</v>
      </c>
      <c r="L9" s="21">
        <f t="shared" si="15"/>
        <v>-760025.98946120206</v>
      </c>
      <c r="M9" s="21">
        <f t="shared" si="16"/>
        <v>-17359396.595648002</v>
      </c>
      <c r="N9" s="21">
        <f t="shared" si="16"/>
        <v>-18477208.741550926</v>
      </c>
      <c r="O9" s="21">
        <f t="shared" si="57"/>
        <v>-223440.28899297424</v>
      </c>
      <c r="P9" s="21">
        <f t="shared" si="58"/>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TEA!P$40*TEA!P36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229051.06997382522</v>
      </c>
      <c r="AQ9" s="20">
        <f>TEA!M$42</f>
        <v>4745725.1551536461</v>
      </c>
      <c r="AR9" s="20">
        <f>TEA!N$42</f>
        <v>5342836.6121755941</v>
      </c>
      <c r="AS9" s="20">
        <f>TEA!O$42</f>
        <v>64539.558762032109</v>
      </c>
      <c r="AT9" s="20">
        <f>TEA!P$42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73162.760487037362</v>
      </c>
      <c r="BF9" s="21">
        <f>BU8*TEA!$B$20</f>
        <v>1515864.3568156734</v>
      </c>
      <c r="BG9" s="21">
        <f>BV8*TEA!$B$20</f>
        <v>1706591.7894321415</v>
      </c>
      <c r="BH9" s="21">
        <f>BW8*TEA!$B$20</f>
        <v>20615.019524620518</v>
      </c>
      <c r="BI9" s="21">
        <f>BX8*TEA!$B$20</f>
        <v>0</v>
      </c>
      <c r="BJ9" s="20">
        <f t="shared" si="59"/>
        <v>737078.41939480591</v>
      </c>
      <c r="BK9" s="20">
        <f t="shared" si="60"/>
        <v>729843.15585971228</v>
      </c>
      <c r="BL9" s="20">
        <f t="shared" si="61"/>
        <v>759702.44930177194</v>
      </c>
      <c r="BM9" s="20">
        <f t="shared" si="62"/>
        <v>667148.0384247934</v>
      </c>
      <c r="BN9" s="20">
        <f t="shared" si="98"/>
        <v>667148.0384247934</v>
      </c>
      <c r="BO9" s="20">
        <f t="shared" si="99"/>
        <v>0</v>
      </c>
      <c r="BP9" s="20">
        <f t="shared" si="100"/>
        <v>0</v>
      </c>
      <c r="BQ9" s="20">
        <f t="shared" si="101"/>
        <v>0</v>
      </c>
      <c r="BR9" s="20">
        <f t="shared" si="102"/>
        <v>766900.76400559081</v>
      </c>
      <c r="BS9" s="20">
        <f t="shared" si="103"/>
        <v>746186.59879391897</v>
      </c>
      <c r="BT9" s="20">
        <f t="shared" si="104"/>
        <v>758646.19660117908</v>
      </c>
      <c r="BU9" s="20">
        <f t="shared" si="105"/>
        <v>15718443.661857944</v>
      </c>
      <c r="BV9" s="20">
        <f t="shared" si="106"/>
        <v>17696152.545158315</v>
      </c>
      <c r="BW9" s="20">
        <f t="shared" si="107"/>
        <v>213763.20482034489</v>
      </c>
      <c r="BX9" s="20">
        <f t="shared" si="108"/>
        <v>0</v>
      </c>
      <c r="BY9" s="21">
        <f>TEA!B$50-TEA!B$46-Q9-AU9</f>
        <v>168496.84368070916</v>
      </c>
      <c r="BZ9" s="21">
        <f>TEA!C$50-TEA!C$46-R9-AV9</f>
        <v>168596.74118095607</v>
      </c>
      <c r="CA9" s="21">
        <f>TEA!D$50-TEA!D$46-S9-AW9</f>
        <v>168187.36251592095</v>
      </c>
      <c r="CB9" s="21">
        <f>TEA!E$50-TEA!E$46-T9-AX9</f>
        <v>-135430.89969132486</v>
      </c>
      <c r="CC9" s="21">
        <f>TEA!F$50-TEA!F$46-U9-AY9</f>
        <v>-176418.78969132487</v>
      </c>
      <c r="CD9" s="21">
        <f>TEA!G$50-TEA!G$46-V9-AZ9</f>
        <v>0</v>
      </c>
      <c r="CE9" s="21">
        <f>TEA!H$50-TEA!H$46-W9-BA9</f>
        <v>0</v>
      </c>
      <c r="CF9" s="21">
        <f>TEA!I$50-TEA!I$46-X9-BB9</f>
        <v>0</v>
      </c>
      <c r="CG9" s="21">
        <f>TEA!J$50-TEA!J$46-Y9-BC9</f>
        <v>168099.50687850663</v>
      </c>
      <c r="CH9" s="21">
        <f>TEA!K$50-TEA!K$46-Z9-BD9</f>
        <v>168371.08677505422</v>
      </c>
      <c r="CI9" s="21">
        <f>TEA!L$50-TEA!L$46-AA9-BE9</f>
        <v>168200.254110426</v>
      </c>
      <c r="CJ9" s="21">
        <f>TEA!M$50-TEA!M$46-AB9-BF9</f>
        <v>-105044.6299683312</v>
      </c>
      <c r="CK9" s="21">
        <f>TEA!N$50-TEA!N$46-AC9-BG9</f>
        <v>123098.29712206731</v>
      </c>
      <c r="CL9" s="21">
        <f>TEA!O$50-TEA!O$46-AD9-BH9</f>
        <v>1096.782656882111</v>
      </c>
      <c r="CM9" s="21">
        <f>TEA!P$50-TEA!P$46-AE9-BI9</f>
        <v>0</v>
      </c>
      <c r="CN9" s="21">
        <f t="shared" si="18"/>
        <v>0</v>
      </c>
      <c r="CO9" s="21">
        <f t="shared" si="19"/>
        <v>0</v>
      </c>
      <c r="CP9" s="21">
        <f t="shared" si="20"/>
        <v>0</v>
      </c>
      <c r="CQ9" s="21">
        <f t="shared" si="73"/>
        <v>-993845.63431010954</v>
      </c>
      <c r="CR9" s="21">
        <f t="shared" si="74"/>
        <v>-1198785.0843101095</v>
      </c>
      <c r="CS9" s="21">
        <f t="shared" si="75"/>
        <v>0</v>
      </c>
      <c r="CT9" s="21">
        <f t="shared" si="76"/>
        <v>0</v>
      </c>
      <c r="CU9" s="21">
        <f t="shared" si="77"/>
        <v>0</v>
      </c>
      <c r="CV9" s="21">
        <f t="shared" si="78"/>
        <v>0</v>
      </c>
      <c r="CW9" s="21">
        <f t="shared" si="79"/>
        <v>0</v>
      </c>
      <c r="CX9" s="21">
        <f t="shared" si="80"/>
        <v>0</v>
      </c>
      <c r="CY9" s="21">
        <f t="shared" si="109"/>
        <v>-19533717.11350878</v>
      </c>
      <c r="CZ9" s="21">
        <f t="shared" si="110"/>
        <v>-20797668.934399426</v>
      </c>
      <c r="DA9" s="21">
        <f t="shared" si="81"/>
        <v>-254427.54920241394</v>
      </c>
      <c r="DB9" s="21">
        <f t="shared" si="82"/>
        <v>0</v>
      </c>
      <c r="DC9" s="21">
        <f t="shared" si="83"/>
        <v>168496.84368070916</v>
      </c>
      <c r="DD9" s="21">
        <f t="shared" si="84"/>
        <v>168596.74118095607</v>
      </c>
      <c r="DE9" s="21">
        <f t="shared" si="85"/>
        <v>168187.36251592095</v>
      </c>
      <c r="DF9" s="21">
        <f t="shared" si="86"/>
        <v>-1129276.5340014345</v>
      </c>
      <c r="DG9" s="21">
        <f t="shared" si="87"/>
        <v>-1375203.8740014343</v>
      </c>
      <c r="DH9" s="21">
        <f t="shared" si="88"/>
        <v>0</v>
      </c>
      <c r="DI9" s="21">
        <f t="shared" si="89"/>
        <v>0</v>
      </c>
      <c r="DJ9" s="21">
        <f t="shared" si="90"/>
        <v>0</v>
      </c>
      <c r="DK9" s="21">
        <f t="shared" si="91"/>
        <v>168099.50687850663</v>
      </c>
      <c r="DL9" s="21">
        <f t="shared" si="92"/>
        <v>168371.08677505422</v>
      </c>
      <c r="DM9" s="21">
        <f t="shared" si="93"/>
        <v>168200.254110426</v>
      </c>
      <c r="DN9" s="21">
        <f t="shared" si="94"/>
        <v>-19638761.74347711</v>
      </c>
      <c r="DO9" s="21">
        <f t="shared" si="95"/>
        <v>-20674570.637277357</v>
      </c>
      <c r="DP9" s="21">
        <f t="shared" si="96"/>
        <v>-253330.76654553183</v>
      </c>
      <c r="DQ9" s="21">
        <f t="shared" si="97"/>
        <v>0</v>
      </c>
      <c r="DR9" s="21">
        <f>IF(DC9&gt;0,DC9*(TEA!B$17+TEA!B$18)-TEA!B$25,0)</f>
        <v>45662.644637472185</v>
      </c>
      <c r="DS9" s="21">
        <f>IF(DD9&gt;0,DD9*(TEA!C$17+TEA!C$18)-TEA!C$25,0)</f>
        <v>45689.716860039101</v>
      </c>
      <c r="DT9" s="21">
        <f>IF(DE9&gt;0,DE9*(TEA!D$17+TEA!D$18)-TEA!D$25,0)</f>
        <v>45578.775241814583</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45554.966364075299</v>
      </c>
      <c r="EA9" s="21">
        <f>IF(DL9&gt;0,DL9*(TEA!K$17+TEA!K$18)-TEA!K$25,0)</f>
        <v>45628.564516039696</v>
      </c>
      <c r="EB9" s="21">
        <f>IF(DM9&gt;0,DM9*(TEA!L$17+TEA!L$18)-TEA!L$25,0)</f>
        <v>45582.268863925448</v>
      </c>
      <c r="EC9" s="21">
        <f>IF(DN9&gt;0,DN9*(TEA!M$17+TEA!M$18)-TEA!M$25,0)</f>
        <v>0</v>
      </c>
      <c r="ED9" s="21">
        <f>IF(DO9&gt;0,DO9*(TEA!N$17+TEA!N$18)-TEA!N$25,0)</f>
        <v>0</v>
      </c>
      <c r="EE9" s="21">
        <f>IF(DP9&gt;0,DP9*(TEA!O$17+TEA!O$18)-TEA!O$25,0)</f>
        <v>0</v>
      </c>
      <c r="EF9" s="21">
        <f>IF(DQ9&gt;0,DQ9*(TEA!P$17+TEA!P$18)-TEA!P$25,0)</f>
        <v>0</v>
      </c>
      <c r="EG9" s="21">
        <f>TEA!B$50-TEA!B$46-AF9-DR9</f>
        <v>38169.987922757326</v>
      </c>
      <c r="EH9" s="21">
        <f>TEA!C$50-TEA!C$46-AG9-DS9</f>
        <v>37772.686162207654</v>
      </c>
      <c r="EI9" s="21">
        <f>TEA!D$50-TEA!D$46-AH9-DT9</f>
        <v>39414.42187088239</v>
      </c>
      <c r="EJ9" s="21">
        <f>TEA!E$50-TEA!E$46-AI9-DU9</f>
        <v>-224638.98992944014</v>
      </c>
      <c r="EK9" s="21">
        <f>TEA!F$50-TEA!F$46-AJ9-DV9</f>
        <v>-265626.87992944015</v>
      </c>
      <c r="EL9" s="21">
        <f>TEA!G$50-TEA!G$46-AK9-DW9</f>
        <v>0</v>
      </c>
      <c r="EM9" s="21">
        <f>TEA!H$50-TEA!H$46-AL9-DX9</f>
        <v>0</v>
      </c>
      <c r="EN9" s="21">
        <f>TEA!I$50-TEA!I$46-AM9-DY9</f>
        <v>0</v>
      </c>
      <c r="EO9" s="21">
        <f>TEA!J$50-TEA!J$46-AN9-DZ9</f>
        <v>39818.101318488843</v>
      </c>
      <c r="EP9" s="21">
        <f>TEA!K$50-TEA!K$46-AO9-EA9</f>
        <v>38670.134972428394</v>
      </c>
      <c r="EQ9" s="21">
        <f>TEA!L$50-TEA!L$46-AP9-EB9</f>
        <v>39355.187518919178</v>
      </c>
      <c r="ER9" s="21">
        <f>TEA!M$50-TEA!M$46-AQ9-EC9</f>
        <v>888596.97045304067</v>
      </c>
      <c r="ES9" s="21">
        <f>TEA!N$50-TEA!N$46-AR9-ED9</f>
        <v>1245245.8483324759</v>
      </c>
      <c r="ET9" s="21">
        <f>TEA!O$50-TEA!O$46-AS9-EE9</f>
        <v>14986.513400928023</v>
      </c>
      <c r="EU9" s="21">
        <f>TEA!P$50-TEA!P$46-AT9-EF9</f>
        <v>0</v>
      </c>
      <c r="EV9" s="21">
        <f>EG9/(1+TEA!B$16)^$A9</f>
        <v>21545.963092864036</v>
      </c>
      <c r="EW9" s="21">
        <f>EH9/(1+TEA!C$16)^$A9</f>
        <v>21321.69660666928</v>
      </c>
      <c r="EX9" s="21">
        <f>EI9/(1+TEA!D$16)^$A9</f>
        <v>22248.413614254532</v>
      </c>
      <c r="EY9" s="21">
        <f>EJ9/(1+TEA!E$16)^$A9</f>
        <v>-126802.85348878194</v>
      </c>
      <c r="EZ9" s="21">
        <f>EK9/(1+TEA!F$16)^$A9</f>
        <v>-149939.44884169387</v>
      </c>
      <c r="FA9" s="21">
        <f>EL9/(1+TEA!G$16)^$A9</f>
        <v>0</v>
      </c>
      <c r="FB9" s="21">
        <f>EM9/(1+TEA!H$16)^$A9</f>
        <v>0</v>
      </c>
      <c r="FC9" s="21">
        <f>EN9/(1+TEA!I$16)^$A9</f>
        <v>0</v>
      </c>
      <c r="FD9" s="21">
        <f>EO9/(1+TEA!J$16)^$A9</f>
        <v>22476.280138526883</v>
      </c>
      <c r="FE9" s="21">
        <f>EP9/(1+TEA!K$16)^$A9</f>
        <v>21828.283063596667</v>
      </c>
      <c r="FF9" s="21">
        <f>EQ9/(1+TEA!L$16)^$A9</f>
        <v>22214.977366807667</v>
      </c>
      <c r="FG9" s="21">
        <f>ER9/(1+TEA!M$16)^$A9</f>
        <v>501589.824145508</v>
      </c>
      <c r="FH9" s="21">
        <f>ES9/(1+TEA!N$16)^$A9</f>
        <v>702908.81789138238</v>
      </c>
      <c r="FI9" s="21">
        <f>ET9/(1+TEA!O$16)^$A9</f>
        <v>8459.4961172254389</v>
      </c>
      <c r="FJ9" s="21">
        <f>EU9/(1+TEA!P$16)^$A9</f>
        <v>0</v>
      </c>
    </row>
    <row r="10" spans="1:166" x14ac:dyDescent="0.25">
      <c r="A10" s="4">
        <f t="shared" si="11"/>
        <v>7</v>
      </c>
      <c r="B10" s="21">
        <f t="shared" si="47"/>
        <v>-723864.06443926692</v>
      </c>
      <c r="C10" s="21">
        <f t="shared" si="48"/>
        <v>-717927.37974012049</v>
      </c>
      <c r="D10" s="21">
        <f t="shared" si="49"/>
        <v>-742437.15524440294</v>
      </c>
      <c r="E10" s="21">
        <f t="shared" si="50"/>
        <v>-1994692.6857600193</v>
      </c>
      <c r="F10" s="21">
        <f t="shared" si="51"/>
        <v>-2194238.9007335468</v>
      </c>
      <c r="G10" s="21">
        <f t="shared" si="52"/>
        <v>0</v>
      </c>
      <c r="H10" s="21">
        <f t="shared" si="53"/>
        <v>0</v>
      </c>
      <c r="I10" s="21">
        <f t="shared" si="54"/>
        <v>0</v>
      </c>
      <c r="J10" s="21">
        <f t="shared" si="55"/>
        <v>-748381.8441790631</v>
      </c>
      <c r="K10" s="21">
        <f t="shared" si="56"/>
        <v>-731337.51568448066</v>
      </c>
      <c r="L10" s="21">
        <f t="shared" si="15"/>
        <v>-741564.85471298976</v>
      </c>
      <c r="M10" s="21">
        <f t="shared" si="16"/>
        <v>-16903405.846424814</v>
      </c>
      <c r="N10" s="21">
        <f t="shared" si="16"/>
        <v>-17838200.725286033</v>
      </c>
      <c r="O10" s="21">
        <f t="shared" si="57"/>
        <v>-215749.83797731475</v>
      </c>
      <c r="P10" s="21">
        <f t="shared" si="58"/>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TEA!P$40*TEA!P37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229051.06997382522</v>
      </c>
      <c r="AQ10" s="20">
        <f>TEA!M$42</f>
        <v>4745725.1551536461</v>
      </c>
      <c r="AR10" s="20">
        <f>TEA!N$42</f>
        <v>5342836.6121755941</v>
      </c>
      <c r="AS10" s="20">
        <f>TEA!O$42</f>
        <v>64539.558762032109</v>
      </c>
      <c r="AT10" s="20">
        <f>TEA!P$42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60691.695728094324</v>
      </c>
      <c r="BF10" s="21">
        <f>BU9*TEA!$B$20</f>
        <v>1257475.4929486355</v>
      </c>
      <c r="BG10" s="21">
        <f>BV9*TEA!$B$20</f>
        <v>1415692.2036126652</v>
      </c>
      <c r="BH10" s="21">
        <f>BW9*TEA!$B$20</f>
        <v>17101.056385627591</v>
      </c>
      <c r="BI10" s="21">
        <f>BX9*TEA!$B$20</f>
        <v>0</v>
      </c>
      <c r="BJ10" s="20">
        <f t="shared" si="59"/>
        <v>573505.38361699879</v>
      </c>
      <c r="BK10" s="20">
        <f t="shared" si="60"/>
        <v>567875.77558605012</v>
      </c>
      <c r="BL10" s="20">
        <f t="shared" si="61"/>
        <v>591108.67060701863</v>
      </c>
      <c r="BM10" s="20">
        <f t="shared" si="62"/>
        <v>519094.00904762885</v>
      </c>
      <c r="BN10" s="20">
        <f t="shared" si="98"/>
        <v>519094.00904762885</v>
      </c>
      <c r="BO10" s="20">
        <f t="shared" si="99"/>
        <v>0</v>
      </c>
      <c r="BP10" s="20">
        <f t="shared" si="100"/>
        <v>0</v>
      </c>
      <c r="BQ10" s="20">
        <f t="shared" si="101"/>
        <v>0</v>
      </c>
      <c r="BR10" s="20">
        <f t="shared" si="102"/>
        <v>596709.52952105273</v>
      </c>
      <c r="BS10" s="20">
        <f t="shared" si="103"/>
        <v>580592.26851674914</v>
      </c>
      <c r="BT10" s="20">
        <f t="shared" si="104"/>
        <v>590286.82235544815</v>
      </c>
      <c r="BU10" s="20">
        <f t="shared" si="105"/>
        <v>12230193.999652933</v>
      </c>
      <c r="BV10" s="20">
        <f t="shared" si="106"/>
        <v>13769008.136595385</v>
      </c>
      <c r="BW10" s="20">
        <f t="shared" si="107"/>
        <v>166324.70244394039</v>
      </c>
      <c r="BX10" s="20">
        <f t="shared" si="108"/>
        <v>0</v>
      </c>
      <c r="BY10" s="21">
        <f>TEA!B$50-TEA!B$46-Q10-AU10</f>
        <v>180613.3648494356</v>
      </c>
      <c r="BZ10" s="21">
        <f>TEA!C$50-TEA!C$46-R10-AV10</f>
        <v>180594.32490493104</v>
      </c>
      <c r="CA10" s="21">
        <f>TEA!D$50-TEA!D$46-S10-AW10</f>
        <v>180675.79056738416</v>
      </c>
      <c r="CB10" s="21">
        <f>TEA!E$50-TEA!E$46-T10-AX10</f>
        <v>-124463.93455227563</v>
      </c>
      <c r="CC10" s="21">
        <f>TEA!F$50-TEA!F$46-U10-AY10</f>
        <v>-165451.82455227565</v>
      </c>
      <c r="CD10" s="21">
        <f>TEA!G$50-TEA!G$46-V10-AZ10</f>
        <v>0</v>
      </c>
      <c r="CE10" s="21">
        <f>TEA!H$50-TEA!H$46-W10-BA10</f>
        <v>0</v>
      </c>
      <c r="CF10" s="21">
        <f>TEA!I$50-TEA!I$46-X10-BB10</f>
        <v>0</v>
      </c>
      <c r="CG10" s="21">
        <f>TEA!J$50-TEA!J$46-Y10-BC10</f>
        <v>180706.26498847242</v>
      </c>
      <c r="CH10" s="21">
        <f>TEA!K$50-TEA!K$46-Z10-BD10</f>
        <v>180637.33346225202</v>
      </c>
      <c r="CI10" s="21">
        <f>TEA!L$50-TEA!L$46-AA10-BE10</f>
        <v>180671.31886936905</v>
      </c>
      <c r="CJ10" s="21">
        <f>TEA!M$50-TEA!M$46-AB10-BF10</f>
        <v>153344.23389870673</v>
      </c>
      <c r="CK10" s="21">
        <f>TEA!N$50-TEA!N$46-AC10-BG10</f>
        <v>413997.88294154359</v>
      </c>
      <c r="CL10" s="21">
        <f>TEA!O$50-TEA!O$46-AD10-BH10</f>
        <v>4610.7457958750383</v>
      </c>
      <c r="CM10" s="21">
        <f>TEA!P$50-TEA!P$46-AE10-BI10</f>
        <v>0</v>
      </c>
      <c r="CN10" s="21">
        <f t="shared" si="18"/>
        <v>0</v>
      </c>
      <c r="CO10" s="21">
        <f t="shared" si="19"/>
        <v>0</v>
      </c>
      <c r="CP10" s="21">
        <f t="shared" si="20"/>
        <v>0</v>
      </c>
      <c r="CQ10" s="21">
        <f t="shared" si="73"/>
        <v>-1129276.5340014345</v>
      </c>
      <c r="CR10" s="21">
        <f t="shared" si="74"/>
        <v>-1375203.8740014343</v>
      </c>
      <c r="CS10" s="21">
        <f t="shared" si="75"/>
        <v>0</v>
      </c>
      <c r="CT10" s="21">
        <f t="shared" si="76"/>
        <v>0</v>
      </c>
      <c r="CU10" s="21">
        <f t="shared" si="77"/>
        <v>0</v>
      </c>
      <c r="CV10" s="21">
        <f t="shared" si="78"/>
        <v>0</v>
      </c>
      <c r="CW10" s="21">
        <f t="shared" si="79"/>
        <v>0</v>
      </c>
      <c r="CX10" s="21">
        <f t="shared" si="80"/>
        <v>0</v>
      </c>
      <c r="CY10" s="21">
        <f t="shared" si="109"/>
        <v>-19638761.74347711</v>
      </c>
      <c r="CZ10" s="21">
        <f t="shared" si="110"/>
        <v>-20674570.637277357</v>
      </c>
      <c r="DA10" s="21">
        <f t="shared" si="81"/>
        <v>-253330.76654553183</v>
      </c>
      <c r="DB10" s="21">
        <f t="shared" si="82"/>
        <v>0</v>
      </c>
      <c r="DC10" s="21">
        <f t="shared" si="83"/>
        <v>180613.3648494356</v>
      </c>
      <c r="DD10" s="21">
        <f t="shared" si="84"/>
        <v>180594.32490493104</v>
      </c>
      <c r="DE10" s="21">
        <f t="shared" si="85"/>
        <v>180675.79056738416</v>
      </c>
      <c r="DF10" s="21">
        <f t="shared" si="86"/>
        <v>-1253740.46855371</v>
      </c>
      <c r="DG10" s="21">
        <f t="shared" si="87"/>
        <v>-1540655.69855371</v>
      </c>
      <c r="DH10" s="21">
        <f t="shared" si="88"/>
        <v>0</v>
      </c>
      <c r="DI10" s="21">
        <f t="shared" si="89"/>
        <v>0</v>
      </c>
      <c r="DJ10" s="21">
        <f t="shared" si="90"/>
        <v>0</v>
      </c>
      <c r="DK10" s="21">
        <f t="shared" si="91"/>
        <v>180706.26498847242</v>
      </c>
      <c r="DL10" s="21">
        <f t="shared" si="92"/>
        <v>180637.33346225202</v>
      </c>
      <c r="DM10" s="21">
        <f t="shared" si="93"/>
        <v>180671.31886936905</v>
      </c>
      <c r="DN10" s="21">
        <f t="shared" si="94"/>
        <v>-19485417.509578403</v>
      </c>
      <c r="DO10" s="21">
        <f t="shared" si="95"/>
        <v>-20260572.754335813</v>
      </c>
      <c r="DP10" s="21">
        <f t="shared" si="96"/>
        <v>-248720.0207496568</v>
      </c>
      <c r="DQ10" s="21">
        <f t="shared" si="97"/>
        <v>0</v>
      </c>
      <c r="DR10" s="21">
        <f>IF(DC10&gt;0,DC10*(TEA!B$17+TEA!B$18)-TEA!B$25,0)</f>
        <v>48946.22187419705</v>
      </c>
      <c r="DS10" s="21">
        <f>IF(DD10&gt;0,DD10*(TEA!C$17+TEA!C$18)-TEA!C$25,0)</f>
        <v>48941.062049236316</v>
      </c>
      <c r="DT10" s="21">
        <f>IF(DE10&gt;0,DE10*(TEA!D$17+TEA!D$18)-TEA!D$25,0)</f>
        <v>48963.139243761114</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48971.397811876028</v>
      </c>
      <c r="EA10" s="21">
        <f>IF(DL10&gt;0,DL10*(TEA!K$17+TEA!K$18)-TEA!K$25,0)</f>
        <v>48952.7173682703</v>
      </c>
      <c r="EB10" s="21">
        <f>IF(DM10&gt;0,DM10*(TEA!L$17+TEA!L$18)-TEA!L$25,0)</f>
        <v>48961.927413599013</v>
      </c>
      <c r="EC10" s="21">
        <f>IF(DN10&gt;0,DN10*(TEA!M$17+TEA!M$18)-TEA!M$25,0)</f>
        <v>0</v>
      </c>
      <c r="ED10" s="21">
        <f>IF(DO10&gt;0,DO10*(TEA!N$17+TEA!N$18)-TEA!N$25,0)</f>
        <v>0</v>
      </c>
      <c r="EE10" s="21">
        <f>IF(DP10&gt;0,DP10*(TEA!O$17+TEA!O$18)-TEA!O$25,0)</f>
        <v>0</v>
      </c>
      <c r="EF10" s="21">
        <f>IF(DQ10&gt;0,DQ10*(TEA!P$17+TEA!P$18)-TEA!P$25,0)</f>
        <v>0</v>
      </c>
      <c r="EG10" s="21">
        <f>TEA!B$50-TEA!B$46-AF10-DR10</f>
        <v>34886.410686032461</v>
      </c>
      <c r="EH10" s="21">
        <f>TEA!C$50-TEA!C$46-AG10-DS10</f>
        <v>34521.340973010439</v>
      </c>
      <c r="EI10" s="21">
        <f>TEA!D$50-TEA!D$46-AH10-DT10</f>
        <v>36030.057868935859</v>
      </c>
      <c r="EJ10" s="21">
        <f>TEA!E$50-TEA!E$46-AI10-DU10</f>
        <v>-224638.98992944014</v>
      </c>
      <c r="EK10" s="21">
        <f>TEA!F$50-TEA!F$46-AJ10-DV10</f>
        <v>-265626.87992944015</v>
      </c>
      <c r="EL10" s="21">
        <f>TEA!G$50-TEA!G$46-AK10-DW10</f>
        <v>0</v>
      </c>
      <c r="EM10" s="21">
        <f>TEA!H$50-TEA!H$46-AL10-DX10</f>
        <v>0</v>
      </c>
      <c r="EN10" s="21">
        <f>TEA!I$50-TEA!I$46-AM10-DY10</f>
        <v>0</v>
      </c>
      <c r="EO10" s="21">
        <f>TEA!J$50-TEA!J$46-AN10-DZ10</f>
        <v>36401.669870688114</v>
      </c>
      <c r="EP10" s="21">
        <f>TEA!K$50-TEA!K$46-AO10-EA10</f>
        <v>35345.98212019779</v>
      </c>
      <c r="EQ10" s="21">
        <f>TEA!L$50-TEA!L$46-AP10-EB10</f>
        <v>35975.528969245614</v>
      </c>
      <c r="ER10" s="21">
        <f>TEA!M$50-TEA!M$46-AQ10-EC10</f>
        <v>888596.97045304067</v>
      </c>
      <c r="ES10" s="21">
        <f>TEA!N$50-TEA!N$46-AR10-ED10</f>
        <v>1245245.8483324759</v>
      </c>
      <c r="ET10" s="21">
        <f>TEA!O$50-TEA!O$46-AS10-EE10</f>
        <v>14986.513400928023</v>
      </c>
      <c r="EU10" s="21">
        <f>TEA!P$50-TEA!P$46-AT10-EF10</f>
        <v>0</v>
      </c>
      <c r="EV10" s="21">
        <f>EG10/(1+TEA!B$16)^$A10</f>
        <v>17902.244859468025</v>
      </c>
      <c r="EW10" s="21">
        <f>EH10/(1+TEA!C$16)^$A10</f>
        <v>17714.906372510621</v>
      </c>
      <c r="EX10" s="21">
        <f>EI10/(1+TEA!D$16)^$A10</f>
        <v>18489.116695766581</v>
      </c>
      <c r="EY10" s="21">
        <f>EJ10/(1+TEA!E$16)^$A10</f>
        <v>-115275.32135343812</v>
      </c>
      <c r="EZ10" s="21">
        <f>EK10/(1+TEA!F$16)^$A10</f>
        <v>-136308.58985608531</v>
      </c>
      <c r="FA10" s="21">
        <f>EL10/(1+TEA!G$16)^$A10</f>
        <v>0</v>
      </c>
      <c r="FB10" s="21">
        <f>EM10/(1+TEA!H$16)^$A10</f>
        <v>0</v>
      </c>
      <c r="FC10" s="21">
        <f>EN10/(1+TEA!I$16)^$A10</f>
        <v>0</v>
      </c>
      <c r="FD10" s="21">
        <f>EO10/(1+TEA!J$16)^$A10</f>
        <v>18679.812411297717</v>
      </c>
      <c r="FE10" s="21">
        <f>EP10/(1+TEA!K$16)^$A10</f>
        <v>18138.077671816893</v>
      </c>
      <c r="FF10" s="21">
        <f>EQ10/(1+TEA!L$16)^$A10</f>
        <v>18461.134748212346</v>
      </c>
      <c r="FG10" s="21">
        <f>ER10/(1+TEA!M$16)^$A10</f>
        <v>455990.74922318902</v>
      </c>
      <c r="FH10" s="21">
        <f>ES10/(1+TEA!N$16)^$A10</f>
        <v>639008.016264893</v>
      </c>
      <c r="FI10" s="21">
        <f>ET10/(1+TEA!O$16)^$A10</f>
        <v>7690.4510156594888</v>
      </c>
      <c r="FJ10" s="21">
        <f>EU10/(1+TEA!P$16)^$A10</f>
        <v>0</v>
      </c>
    </row>
    <row r="11" spans="1:166" x14ac:dyDescent="0.25">
      <c r="A11" s="4">
        <f t="shared" si="11"/>
        <v>8</v>
      </c>
      <c r="B11" s="21">
        <f t="shared" si="47"/>
        <v>-713418.27397372643</v>
      </c>
      <c r="C11" s="21">
        <f t="shared" si="48"/>
        <v>-707513.35181800264</v>
      </c>
      <c r="D11" s="21">
        <f t="shared" si="49"/>
        <v>-731891.06344134593</v>
      </c>
      <c r="E11" s="21">
        <f t="shared" si="50"/>
        <v>-2099488.4324449631</v>
      </c>
      <c r="F11" s="21">
        <f t="shared" si="51"/>
        <v>-2318155.8006027155</v>
      </c>
      <c r="G11" s="21">
        <f t="shared" si="52"/>
        <v>0</v>
      </c>
      <c r="H11" s="21">
        <f t="shared" si="53"/>
        <v>0</v>
      </c>
      <c r="I11" s="21">
        <f t="shared" si="54"/>
        <v>0</v>
      </c>
      <c r="J11" s="21">
        <f t="shared" si="55"/>
        <v>-737800.2302881931</v>
      </c>
      <c r="K11" s="21">
        <f t="shared" si="56"/>
        <v>-720851.74064308312</v>
      </c>
      <c r="L11" s="21">
        <f t="shared" si="15"/>
        <v>-731023.97528292937</v>
      </c>
      <c r="M11" s="21">
        <f t="shared" si="16"/>
        <v>-16488868.801676461</v>
      </c>
      <c r="N11" s="21">
        <f t="shared" si="16"/>
        <v>-17257284.346863404</v>
      </c>
      <c r="O11" s="21">
        <f t="shared" si="57"/>
        <v>-208758.51887216975</v>
      </c>
      <c r="P11" s="21">
        <f t="shared" si="58"/>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TEA!P$40*TEA!P38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229051.06997382522</v>
      </c>
      <c r="AQ11" s="20">
        <f>TEA!M$42</f>
        <v>4745725.1551536461</v>
      </c>
      <c r="AR11" s="20">
        <f>TEA!N$42</f>
        <v>5342836.6121755941</v>
      </c>
      <c r="AS11" s="20">
        <f>TEA!O$42</f>
        <v>64539.558762032109</v>
      </c>
      <c r="AT11" s="20">
        <f>TEA!P$42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47222.945788435856</v>
      </c>
      <c r="BF11" s="21">
        <f>BU10*TEA!$B$20</f>
        <v>978415.51997223473</v>
      </c>
      <c r="BG11" s="21">
        <f>BV10*TEA!$B$20</f>
        <v>1101520.6509276307</v>
      </c>
      <c r="BH11" s="21">
        <f>BW10*TEA!$B$20</f>
        <v>13305.976195515232</v>
      </c>
      <c r="BI11" s="21">
        <f>BX10*TEA!$B$20</f>
        <v>0</v>
      </c>
      <c r="BJ11" s="20">
        <f t="shared" si="59"/>
        <v>396846.50497696712</v>
      </c>
      <c r="BK11" s="20">
        <f t="shared" si="60"/>
        <v>392951.00489049504</v>
      </c>
      <c r="BL11" s="20">
        <f t="shared" si="61"/>
        <v>409027.3896166851</v>
      </c>
      <c r="BM11" s="20">
        <f t="shared" si="62"/>
        <v>359195.65732029115</v>
      </c>
      <c r="BN11" s="20">
        <f t="shared" si="98"/>
        <v>359195.65732029115</v>
      </c>
      <c r="BO11" s="20">
        <f t="shared" si="99"/>
        <v>0</v>
      </c>
      <c r="BP11" s="20">
        <f t="shared" si="100"/>
        <v>0</v>
      </c>
      <c r="BQ11" s="20">
        <f t="shared" si="101"/>
        <v>0</v>
      </c>
      <c r="BR11" s="20">
        <f t="shared" si="102"/>
        <v>412902.99627775163</v>
      </c>
      <c r="BS11" s="20">
        <f t="shared" si="103"/>
        <v>401750.3918174057</v>
      </c>
      <c r="BT11" s="20">
        <f t="shared" si="104"/>
        <v>408458.69817005878</v>
      </c>
      <c r="BU11" s="20">
        <f t="shared" si="105"/>
        <v>8462884.3644715212</v>
      </c>
      <c r="BV11" s="20">
        <f t="shared" si="106"/>
        <v>9527692.1753474232</v>
      </c>
      <c r="BW11" s="20">
        <f t="shared" si="107"/>
        <v>115091.11987742352</v>
      </c>
      <c r="BX11" s="20">
        <f t="shared" si="108"/>
        <v>0</v>
      </c>
      <c r="BY11" s="21">
        <f>TEA!B$50-TEA!B$46-Q11-AU11</f>
        <v>226720.12179591239</v>
      </c>
      <c r="BZ11" s="21">
        <f>TEA!C$50-TEA!C$46-R11-AV11</f>
        <v>225605.20037404905</v>
      </c>
      <c r="CA11" s="21">
        <f>TEA!D$50-TEA!D$46-S11-AW11</f>
        <v>230209.27208277234</v>
      </c>
      <c r="CB11" s="21">
        <f>TEA!E$50-TEA!E$46-T11-AX11</f>
        <v>-88949.108202102478</v>
      </c>
      <c r="CC11" s="21">
        <f>TEA!F$50-TEA!F$46-U11-AY11</f>
        <v>-129936.99820210249</v>
      </c>
      <c r="CD11" s="21">
        <f>TEA!G$50-TEA!G$46-V11-AZ11</f>
        <v>0</v>
      </c>
      <c r="CE11" s="21">
        <f>TEA!H$50-TEA!H$46-W11-BA11</f>
        <v>0</v>
      </c>
      <c r="CF11" s="21">
        <f>TEA!I$50-TEA!I$46-X11-BB11</f>
        <v>0</v>
      </c>
      <c r="CG11" s="21">
        <f>TEA!J$50-TEA!J$46-Y11-BC11</f>
        <v>231330.0315658839</v>
      </c>
      <c r="CH11" s="21">
        <f>TEA!K$50-TEA!K$46-Z11-BD11</f>
        <v>228123.65109059389</v>
      </c>
      <c r="CI11" s="21">
        <f>TEA!L$50-TEA!L$46-AA11-BE11</f>
        <v>230044.81619560148</v>
      </c>
      <c r="CJ11" s="21">
        <f>TEA!M$50-TEA!M$46-AB11-BF11</f>
        <v>2520427.8646887159</v>
      </c>
      <c r="CK11" s="21">
        <f>TEA!N$50-TEA!N$46-AC11-BG11</f>
        <v>3080633.0811768016</v>
      </c>
      <c r="CL11" s="21">
        <f>TEA!O$50-TEA!O$46-AD11-BH11</f>
        <v>36988.1617071574</v>
      </c>
      <c r="CM11" s="21">
        <f>TEA!P$50-TEA!P$46-AE11-BI11</f>
        <v>0</v>
      </c>
      <c r="CN11" s="21">
        <f t="shared" si="18"/>
        <v>0</v>
      </c>
      <c r="CO11" s="21">
        <f t="shared" si="19"/>
        <v>0</v>
      </c>
      <c r="CP11" s="21">
        <f t="shared" si="20"/>
        <v>0</v>
      </c>
      <c r="CQ11" s="21">
        <f t="shared" si="73"/>
        <v>-1253740.46855371</v>
      </c>
      <c r="CR11" s="21">
        <f t="shared" si="74"/>
        <v>-1540655.69855371</v>
      </c>
      <c r="CS11" s="21">
        <f t="shared" si="75"/>
        <v>0</v>
      </c>
      <c r="CT11" s="21">
        <f t="shared" si="76"/>
        <v>0</v>
      </c>
      <c r="CU11" s="21">
        <f t="shared" si="77"/>
        <v>0</v>
      </c>
      <c r="CV11" s="21">
        <f t="shared" si="78"/>
        <v>0</v>
      </c>
      <c r="CW11" s="21">
        <f t="shared" si="79"/>
        <v>0</v>
      </c>
      <c r="CX11" s="21">
        <f t="shared" si="80"/>
        <v>0</v>
      </c>
      <c r="CY11" s="21">
        <f t="shared" si="109"/>
        <v>-19485417.509578403</v>
      </c>
      <c r="CZ11" s="21">
        <f t="shared" si="110"/>
        <v>-20260572.754335813</v>
      </c>
      <c r="DA11" s="21">
        <f t="shared" si="81"/>
        <v>-248720.0207496568</v>
      </c>
      <c r="DB11" s="21">
        <f t="shared" si="82"/>
        <v>0</v>
      </c>
      <c r="DC11" s="21">
        <f t="shared" si="83"/>
        <v>226720.12179591239</v>
      </c>
      <c r="DD11" s="21">
        <f t="shared" si="84"/>
        <v>225605.20037404905</v>
      </c>
      <c r="DE11" s="21">
        <f t="shared" si="85"/>
        <v>230209.27208277234</v>
      </c>
      <c r="DF11" s="21">
        <f t="shared" si="86"/>
        <v>-1342689.5767558124</v>
      </c>
      <c r="DG11" s="21">
        <f t="shared" si="87"/>
        <v>-1670592.6967558125</v>
      </c>
      <c r="DH11" s="21">
        <f t="shared" si="88"/>
        <v>0</v>
      </c>
      <c r="DI11" s="21">
        <f t="shared" si="89"/>
        <v>0</v>
      </c>
      <c r="DJ11" s="21">
        <f t="shared" si="90"/>
        <v>0</v>
      </c>
      <c r="DK11" s="21">
        <f t="shared" si="91"/>
        <v>231330.0315658839</v>
      </c>
      <c r="DL11" s="21">
        <f t="shared" si="92"/>
        <v>228123.65109059389</v>
      </c>
      <c r="DM11" s="21">
        <f t="shared" si="93"/>
        <v>230044.81619560148</v>
      </c>
      <c r="DN11" s="21">
        <f t="shared" si="94"/>
        <v>-16964989.644889686</v>
      </c>
      <c r="DO11" s="21">
        <f t="shared" si="95"/>
        <v>-17179939.673159011</v>
      </c>
      <c r="DP11" s="21">
        <f t="shared" si="96"/>
        <v>-211731.85904249939</v>
      </c>
      <c r="DQ11" s="21">
        <f t="shared" si="97"/>
        <v>0</v>
      </c>
      <c r="DR11" s="21">
        <f>IF(DC11&gt;0,DC11*(TEA!B$17+TEA!B$18)-TEA!B$25,0)</f>
        <v>61441.153006692264</v>
      </c>
      <c r="DS11" s="21">
        <f>IF(DD11&gt;0,DD11*(TEA!C$17+TEA!C$18)-TEA!C$25,0)</f>
        <v>61139.009301367296</v>
      </c>
      <c r="DT11" s="21">
        <f>IF(DE11&gt;0,DE11*(TEA!D$17+TEA!D$18)-TEA!D$25,0)</f>
        <v>62386.712734431305</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62690.438554354543</v>
      </c>
      <c r="EA11" s="21">
        <f>IF(DL11&gt;0,DL11*(TEA!K$17+TEA!K$18)-TEA!K$25,0)</f>
        <v>61821.509445550946</v>
      </c>
      <c r="EB11" s="21">
        <f>IF(DM11&gt;0,DM11*(TEA!L$17+TEA!L$18)-TEA!L$25,0)</f>
        <v>62342.145189008006</v>
      </c>
      <c r="EC11" s="21">
        <f>IF(DN11&gt;0,DN11*(TEA!M$17+TEA!M$18)-TEA!M$25,0)</f>
        <v>0</v>
      </c>
      <c r="ED11" s="21">
        <f>IF(DO11&gt;0,DO11*(TEA!N$17+TEA!N$18)-TEA!N$25,0)</f>
        <v>0</v>
      </c>
      <c r="EE11" s="21">
        <f>IF(DP11&gt;0,DP11*(TEA!O$17+TEA!O$18)-TEA!O$25,0)</f>
        <v>0</v>
      </c>
      <c r="EF11" s="21">
        <f>IF(DQ11&gt;0,DQ11*(TEA!P$17+TEA!P$18)-TEA!P$25,0)</f>
        <v>0</v>
      </c>
      <c r="EG11" s="21">
        <f>TEA!B$50-TEA!B$46-AF11-DR11</f>
        <v>22391.479553537247</v>
      </c>
      <c r="EH11" s="21">
        <f>TEA!C$50-TEA!C$46-AG11-DS11</f>
        <v>22323.39372087946</v>
      </c>
      <c r="EI11" s="21">
        <f>TEA!D$50-TEA!D$46-AH11-DT11</f>
        <v>22606.484378265668</v>
      </c>
      <c r="EJ11" s="21">
        <f>TEA!E$50-TEA!E$46-AI11-DU11</f>
        <v>-224638.98992944014</v>
      </c>
      <c r="EK11" s="21">
        <f>TEA!F$50-TEA!F$46-AJ11-DV11</f>
        <v>-265626.87992944015</v>
      </c>
      <c r="EL11" s="21">
        <f>TEA!G$50-TEA!G$46-AK11-DW11</f>
        <v>0</v>
      </c>
      <c r="EM11" s="21">
        <f>TEA!H$50-TEA!H$46-AL11-DX11</f>
        <v>0</v>
      </c>
      <c r="EN11" s="21">
        <f>TEA!I$50-TEA!I$46-AM11-DY11</f>
        <v>0</v>
      </c>
      <c r="EO11" s="21">
        <f>TEA!J$50-TEA!J$46-AN11-DZ11</f>
        <v>22682.629128209599</v>
      </c>
      <c r="EP11" s="21">
        <f>TEA!K$50-TEA!K$46-AO11-EA11</f>
        <v>22477.190042917144</v>
      </c>
      <c r="EQ11" s="21">
        <f>TEA!L$50-TEA!L$46-AP11-EB11</f>
        <v>22595.31119383662</v>
      </c>
      <c r="ER11" s="21">
        <f>TEA!M$50-TEA!M$46-AQ11-EC11</f>
        <v>888596.97045304067</v>
      </c>
      <c r="ES11" s="21">
        <f>TEA!N$50-TEA!N$46-AR11-ED11</f>
        <v>1245245.8483324759</v>
      </c>
      <c r="ET11" s="21">
        <f>TEA!O$50-TEA!O$46-AS11-EE11</f>
        <v>14986.513400928023</v>
      </c>
      <c r="EU11" s="21">
        <f>TEA!P$50-TEA!P$46-AT11-EF11</f>
        <v>0</v>
      </c>
      <c r="EV11" s="21">
        <f>EG11/(1+TEA!B$16)^$A11</f>
        <v>10445.790465540467</v>
      </c>
      <c r="EW11" s="21">
        <f>EH11/(1+TEA!C$16)^$A11</f>
        <v>10414.027922117884</v>
      </c>
      <c r="EX11" s="21">
        <f>EI11/(1+TEA!D$16)^$A11</f>
        <v>10546.091803056976</v>
      </c>
      <c r="EY11" s="21">
        <f>EJ11/(1+TEA!E$16)^$A11</f>
        <v>-104795.74668494375</v>
      </c>
      <c r="EZ11" s="21">
        <f>EK11/(1+TEA!F$16)^$A11</f>
        <v>-123916.89986916848</v>
      </c>
      <c r="FA11" s="21">
        <f>EL11/(1+TEA!G$16)^$A11</f>
        <v>0</v>
      </c>
      <c r="FB11" s="21">
        <f>EM11/(1+TEA!H$16)^$A11</f>
        <v>0</v>
      </c>
      <c r="FC11" s="21">
        <f>EN11/(1+TEA!I$16)^$A11</f>
        <v>0</v>
      </c>
      <c r="FD11" s="21">
        <f>EO11/(1+TEA!J$16)^$A11</f>
        <v>10581.613890870043</v>
      </c>
      <c r="FE11" s="21">
        <f>EP11/(1+TEA!K$16)^$A11</f>
        <v>10485.775041397577</v>
      </c>
      <c r="FF11" s="21">
        <f>EQ11/(1+TEA!L$16)^$A11</f>
        <v>10540.87943006038</v>
      </c>
      <c r="FG11" s="21">
        <f>ER11/(1+TEA!M$16)^$A11</f>
        <v>414537.04474835366</v>
      </c>
      <c r="FH11" s="21">
        <f>ES11/(1+TEA!N$16)^$A11</f>
        <v>580916.37842263002</v>
      </c>
      <c r="FI11" s="21">
        <f>ET11/(1+TEA!O$16)^$A11</f>
        <v>6991.3191051449903</v>
      </c>
      <c r="FJ11" s="21">
        <f>EU11/(1+TEA!P$16)^$A11</f>
        <v>0</v>
      </c>
    </row>
    <row r="12" spans="1:166" x14ac:dyDescent="0.25">
      <c r="A12" s="4">
        <f t="shared" si="11"/>
        <v>9</v>
      </c>
      <c r="B12" s="21">
        <f t="shared" si="47"/>
        <v>-709427.74077743979</v>
      </c>
      <c r="C12" s="21">
        <f t="shared" si="48"/>
        <v>-703422.03547843127</v>
      </c>
      <c r="D12" s="21">
        <f t="shared" si="49"/>
        <v>-728214.77689436614</v>
      </c>
      <c r="E12" s="21">
        <f t="shared" si="50"/>
        <v>-2194757.2930676392</v>
      </c>
      <c r="F12" s="21">
        <f t="shared" si="51"/>
        <v>-2430807.5277565052</v>
      </c>
      <c r="G12" s="21">
        <f t="shared" si="52"/>
        <v>0</v>
      </c>
      <c r="H12" s="21">
        <f t="shared" si="53"/>
        <v>0</v>
      </c>
      <c r="I12" s="21">
        <f t="shared" si="54"/>
        <v>0</v>
      </c>
      <c r="J12" s="21">
        <f t="shared" si="55"/>
        <v>-734220.64698227157</v>
      </c>
      <c r="K12" s="21">
        <f t="shared" si="56"/>
        <v>-716988.07925250079</v>
      </c>
      <c r="L12" s="21">
        <f t="shared" si="15"/>
        <v>-727333.49887850008</v>
      </c>
      <c r="M12" s="21">
        <f t="shared" si="16"/>
        <v>-16112016.942814322</v>
      </c>
      <c r="N12" s="21">
        <f t="shared" si="16"/>
        <v>-16729178.548297377</v>
      </c>
      <c r="O12" s="21">
        <f t="shared" si="57"/>
        <v>-202402.77423112886</v>
      </c>
      <c r="P12" s="21">
        <f t="shared" si="58"/>
        <v>0</v>
      </c>
      <c r="Q12" s="32"/>
      <c r="T12" s="31"/>
      <c r="U12" s="31"/>
      <c r="V12" s="31"/>
      <c r="W12" s="31"/>
      <c r="X12" s="31"/>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229051.06997382522</v>
      </c>
      <c r="AQ12" s="20">
        <f>TEA!M$42</f>
        <v>4745725.1551536461</v>
      </c>
      <c r="AR12" s="20">
        <f>TEA!N$42</f>
        <v>5342836.6121755941</v>
      </c>
      <c r="AS12" s="20">
        <f>TEA!O$42</f>
        <v>64539.558762032109</v>
      </c>
      <c r="AT12" s="20">
        <f>TEA!P$42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32676.695853604702</v>
      </c>
      <c r="BF12" s="21">
        <f>BU11*TEA!$B$20</f>
        <v>677030.74915772176</v>
      </c>
      <c r="BG12" s="21">
        <f>BV11*TEA!$B$20</f>
        <v>762215.37402779388</v>
      </c>
      <c r="BH12" s="21">
        <f>BW11*TEA!$B$20</f>
        <v>9207.2895901938828</v>
      </c>
      <c r="BI12" s="21">
        <f>BX11*TEA!$B$20</f>
        <v>0</v>
      </c>
      <c r="BJ12" s="20">
        <f t="shared" si="59"/>
        <v>206054.91604573291</v>
      </c>
      <c r="BK12" s="20">
        <f t="shared" si="60"/>
        <v>204032.2525392955</v>
      </c>
      <c r="BL12" s="20">
        <f t="shared" si="61"/>
        <v>212379.60614712493</v>
      </c>
      <c r="BM12" s="20">
        <f t="shared" si="62"/>
        <v>186505.43745476648</v>
      </c>
      <c r="BN12" s="20">
        <f t="shared" si="98"/>
        <v>186505.43745476648</v>
      </c>
      <c r="BO12" s="20">
        <f t="shared" si="99"/>
        <v>0</v>
      </c>
      <c r="BP12" s="20">
        <f t="shared" si="100"/>
        <v>0</v>
      </c>
      <c r="BQ12" s="20">
        <f t="shared" si="101"/>
        <v>0</v>
      </c>
      <c r="BR12" s="20">
        <f t="shared" si="102"/>
        <v>214391.94037498644</v>
      </c>
      <c r="BS12" s="20">
        <f t="shared" si="103"/>
        <v>208601.16498211483</v>
      </c>
      <c r="BT12" s="20">
        <f t="shared" si="104"/>
        <v>212084.32404983827</v>
      </c>
      <c r="BU12" s="20">
        <f t="shared" si="105"/>
        <v>4394189.9584755972</v>
      </c>
      <c r="BV12" s="20">
        <f t="shared" si="106"/>
        <v>4947070.9371996233</v>
      </c>
      <c r="BW12" s="20">
        <f t="shared" si="107"/>
        <v>59758.850705585297</v>
      </c>
      <c r="BX12" s="20">
        <f t="shared" si="108"/>
        <v>0</v>
      </c>
      <c r="BY12" s="21">
        <f>TEA!B$50-TEA!B$46-Q12-AU12</f>
        <v>274624.22149146372</v>
      </c>
      <c r="BZ12" s="21">
        <f>TEA!C$50-TEA!C$46-R12-AV12</f>
        <v>272381.15537344629</v>
      </c>
      <c r="CA12" s="21">
        <f>TEA!D$50-TEA!D$46-S12-AW12</f>
        <v>281640.98058225715</v>
      </c>
      <c r="CB12" s="21">
        <f>TEA!E$50-TEA!E$46-T12-AX12</f>
        <v>-51948.770063915465</v>
      </c>
      <c r="CC12" s="21">
        <f>TEA!F$50-TEA!F$46-U12-AY12</f>
        <v>-92936.660063915464</v>
      </c>
      <c r="CD12" s="21">
        <f>TEA!G$50-TEA!G$46-V12-AZ12</f>
        <v>0</v>
      </c>
      <c r="CE12" s="21">
        <f>TEA!H$50-TEA!H$46-W12-BA12</f>
        <v>0</v>
      </c>
      <c r="CF12" s="21">
        <f>TEA!I$50-TEA!I$46-X12-BB12</f>
        <v>0</v>
      </c>
      <c r="CG12" s="21">
        <f>TEA!J$50-TEA!J$46-Y12-BC12</f>
        <v>283884.12358532933</v>
      </c>
      <c r="CH12" s="21">
        <f>TEA!K$50-TEA!K$46-Z12-BD12</f>
        <v>277447.92632375896</v>
      </c>
      <c r="CI12" s="21">
        <f>TEA!L$50-TEA!L$46-AA12-BE12</f>
        <v>281311.83050306514</v>
      </c>
      <c r="CJ12" s="21">
        <f>TEA!M$50-TEA!M$46-AB12-BF12</f>
        <v>4957291.3764489647</v>
      </c>
      <c r="CK12" s="21">
        <f>TEA!N$50-TEA!N$46-AC12-BG12</f>
        <v>5825867.0864802757</v>
      </c>
      <c r="CL12" s="21">
        <f>TEA!O$50-TEA!O$46-AD12-BH12</f>
        <v>70318.782572766242</v>
      </c>
      <c r="CM12" s="21">
        <f>TEA!P$50-TEA!P$46-AE12-BI12</f>
        <v>0</v>
      </c>
      <c r="CN12" s="21">
        <f t="shared" si="18"/>
        <v>0</v>
      </c>
      <c r="CO12" s="21">
        <f t="shared" si="19"/>
        <v>0</v>
      </c>
      <c r="CP12" s="21">
        <f t="shared" si="20"/>
        <v>0</v>
      </c>
      <c r="CQ12" s="21">
        <f t="shared" si="73"/>
        <v>-1342689.5767558124</v>
      </c>
      <c r="CR12" s="21">
        <f t="shared" si="74"/>
        <v>-1670592.6967558125</v>
      </c>
      <c r="CS12" s="21">
        <f t="shared" si="75"/>
        <v>0</v>
      </c>
      <c r="CT12" s="21">
        <f t="shared" si="76"/>
        <v>0</v>
      </c>
      <c r="CU12" s="21">
        <f t="shared" si="77"/>
        <v>0</v>
      </c>
      <c r="CV12" s="21">
        <f t="shared" si="78"/>
        <v>0</v>
      </c>
      <c r="CW12" s="21">
        <f t="shared" si="79"/>
        <v>0</v>
      </c>
      <c r="CX12" s="21">
        <f t="shared" si="80"/>
        <v>0</v>
      </c>
      <c r="CY12" s="21">
        <f t="shared" si="109"/>
        <v>-16964989.644889686</v>
      </c>
      <c r="CZ12" s="21">
        <f t="shared" si="110"/>
        <v>-17179939.673159011</v>
      </c>
      <c r="DA12" s="21">
        <f t="shared" si="81"/>
        <v>-211731.85904249939</v>
      </c>
      <c r="DB12" s="21">
        <f t="shared" si="82"/>
        <v>0</v>
      </c>
      <c r="DC12" s="21">
        <f t="shared" si="83"/>
        <v>274624.22149146372</v>
      </c>
      <c r="DD12" s="21">
        <f t="shared" si="84"/>
        <v>272381.15537344629</v>
      </c>
      <c r="DE12" s="21">
        <f t="shared" si="85"/>
        <v>281640.98058225715</v>
      </c>
      <c r="DF12" s="21">
        <f t="shared" si="86"/>
        <v>-1394638.3468197279</v>
      </c>
      <c r="DG12" s="21">
        <f t="shared" si="87"/>
        <v>-1763529.3568197279</v>
      </c>
      <c r="DH12" s="21">
        <f t="shared" si="88"/>
        <v>0</v>
      </c>
      <c r="DI12" s="21">
        <f t="shared" si="89"/>
        <v>0</v>
      </c>
      <c r="DJ12" s="21">
        <f t="shared" si="90"/>
        <v>0</v>
      </c>
      <c r="DK12" s="21">
        <f t="shared" si="91"/>
        <v>283884.12358532933</v>
      </c>
      <c r="DL12" s="21">
        <f t="shared" si="92"/>
        <v>277447.92632375896</v>
      </c>
      <c r="DM12" s="21">
        <f t="shared" si="93"/>
        <v>281311.83050306514</v>
      </c>
      <c r="DN12" s="21">
        <f t="shared" si="94"/>
        <v>-12007698.268440722</v>
      </c>
      <c r="DO12" s="21">
        <f t="shared" si="95"/>
        <v>-11354072.586678736</v>
      </c>
      <c r="DP12" s="21">
        <f t="shared" si="96"/>
        <v>-141413.07646973315</v>
      </c>
      <c r="DQ12" s="21">
        <f t="shared" si="97"/>
        <v>0</v>
      </c>
      <c r="DR12" s="21">
        <f>IF(DC12&gt;0,DC12*(TEA!B$17+TEA!B$18)-TEA!B$25,0)</f>
        <v>74423.16402418667</v>
      </c>
      <c r="DS12" s="21">
        <f>IF(DD12&gt;0,DD12*(TEA!C$17+TEA!C$18)-TEA!C$25,0)</f>
        <v>73815.293106203957</v>
      </c>
      <c r="DT12" s="21">
        <f>IF(DE12&gt;0,DE12*(TEA!D$17+TEA!D$18)-TEA!D$25,0)</f>
        <v>76324.705737791694</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76932.597491624256</v>
      </c>
      <c r="EA12" s="21">
        <f>IF(DL12&gt;0,DL12*(TEA!K$17+TEA!K$18)-TEA!K$25,0)</f>
        <v>75188.38803373868</v>
      </c>
      <c r="EB12" s="21">
        <f>IF(DM12&gt;0,DM12*(TEA!L$17+TEA!L$18)-TEA!L$25,0)</f>
        <v>76235.506066330665</v>
      </c>
      <c r="EC12" s="21">
        <f>IF(DN12&gt;0,DN12*(TEA!M$17+TEA!M$18)-TEA!M$25,0)</f>
        <v>0</v>
      </c>
      <c r="ED12" s="21">
        <f>IF(DO12&gt;0,DO12*(TEA!N$17+TEA!N$18)-TEA!N$25,0)</f>
        <v>0</v>
      </c>
      <c r="EE12" s="21">
        <f>IF(DP12&gt;0,DP12*(TEA!O$17+TEA!O$18)-TEA!O$25,0)</f>
        <v>0</v>
      </c>
      <c r="EF12" s="21">
        <f>IF(DQ12&gt;0,DQ12*(TEA!P$17+TEA!P$18)-TEA!P$25,0)</f>
        <v>0</v>
      </c>
      <c r="EG12" s="21">
        <f>TEA!B$50-TEA!B$46-AF12-DR12</f>
        <v>9409.4685360428412</v>
      </c>
      <c r="EH12" s="21">
        <f>TEA!C$50-TEA!C$46-AG12-DS12</f>
        <v>9647.1099160427984</v>
      </c>
      <c r="EI12" s="21">
        <f>TEA!D$50-TEA!D$46-AH12-DT12</f>
        <v>8668.4913749052794</v>
      </c>
      <c r="EJ12" s="21">
        <f>TEA!E$50-TEA!E$46-AI12-DU12</f>
        <v>-224638.98992944014</v>
      </c>
      <c r="EK12" s="21">
        <f>TEA!F$50-TEA!F$46-AJ12-DV12</f>
        <v>-265626.87992944015</v>
      </c>
      <c r="EL12" s="21">
        <f>TEA!G$50-TEA!G$46-AK12-DW12</f>
        <v>0</v>
      </c>
      <c r="EM12" s="21">
        <f>TEA!H$50-TEA!H$46-AL12-DX12</f>
        <v>0</v>
      </c>
      <c r="EN12" s="21">
        <f>TEA!I$50-TEA!I$46-AM12-DY12</f>
        <v>0</v>
      </c>
      <c r="EO12" s="21">
        <f>TEA!J$50-TEA!J$46-AN12-DZ12</f>
        <v>8440.4701909398864</v>
      </c>
      <c r="EP12" s="21">
        <f>TEA!K$50-TEA!K$46-AO12-EA12</f>
        <v>9110.3114547294099</v>
      </c>
      <c r="EQ12" s="21">
        <f>TEA!L$50-TEA!L$46-AP12-EB12</f>
        <v>8701.9503165139613</v>
      </c>
      <c r="ER12" s="21">
        <f>TEA!M$50-TEA!M$46-AQ12-EC12</f>
        <v>888596.97045304067</v>
      </c>
      <c r="ES12" s="21">
        <f>TEA!N$50-TEA!N$46-AR12-ED12</f>
        <v>1245245.8483324759</v>
      </c>
      <c r="ET12" s="21">
        <f>TEA!O$50-TEA!O$46-AS12-EE12</f>
        <v>14986.513400928023</v>
      </c>
      <c r="EU12" s="21">
        <f>TEA!P$50-TEA!P$46-AT12-EF12</f>
        <v>0</v>
      </c>
      <c r="EV12" s="21">
        <f>EG12/(1+TEA!B$16)^$A12</f>
        <v>3990.5331962865989</v>
      </c>
      <c r="EW12" s="21">
        <f>EH12/(1+TEA!C$16)^$A12</f>
        <v>4091.3163395713314</v>
      </c>
      <c r="EX12" s="21">
        <f>EI12/(1+TEA!D$16)^$A12</f>
        <v>3676.2865469797539</v>
      </c>
      <c r="EY12" s="21">
        <f>EJ12/(1+TEA!E$16)^$A12</f>
        <v>-95268.860622676133</v>
      </c>
      <c r="EZ12" s="21">
        <f>EK12/(1+TEA!F$16)^$A12</f>
        <v>-112651.72715378951</v>
      </c>
      <c r="FA12" s="21">
        <f>EL12/(1+TEA!G$16)^$A12</f>
        <v>0</v>
      </c>
      <c r="FB12" s="21">
        <f>EM12/(1+TEA!H$16)^$A12</f>
        <v>0</v>
      </c>
      <c r="FC12" s="21">
        <f>EN12/(1+TEA!I$16)^$A12</f>
        <v>0</v>
      </c>
      <c r="FD12" s="21">
        <f>EO12/(1+TEA!J$16)^$A12</f>
        <v>3579.5833059215565</v>
      </c>
      <c r="FE12" s="21">
        <f>EP12/(1+TEA!K$16)^$A12</f>
        <v>3863.6613905823087</v>
      </c>
      <c r="FF12" s="21">
        <f>EQ12/(1+TEA!L$16)^$A12</f>
        <v>3690.4764044292601</v>
      </c>
      <c r="FG12" s="21">
        <f>ER12/(1+TEA!M$16)^$A12</f>
        <v>376851.85886213969</v>
      </c>
      <c r="FH12" s="21">
        <f>ES12/(1+TEA!N$16)^$A12</f>
        <v>528105.79856602731</v>
      </c>
      <c r="FI12" s="21">
        <f>ET12/(1+TEA!O$16)^$A12</f>
        <v>6355.7446410409002</v>
      </c>
      <c r="FJ12" s="21">
        <f>EU12/(1+TEA!P$16)^$A12</f>
        <v>0</v>
      </c>
    </row>
    <row r="13" spans="1:166" x14ac:dyDescent="0.25">
      <c r="A13" s="4">
        <f t="shared" si="11"/>
        <v>10</v>
      </c>
      <c r="B13" s="21">
        <f t="shared" si="47"/>
        <v>-707394.72980232153</v>
      </c>
      <c r="C13" s="21">
        <f t="shared" si="48"/>
        <v>-701281.7492123635</v>
      </c>
      <c r="D13" s="21">
        <f t="shared" si="49"/>
        <v>-726516.39415319171</v>
      </c>
      <c r="E13" s="21">
        <f t="shared" si="50"/>
        <v>-2281365.3481791629</v>
      </c>
      <c r="F13" s="21">
        <f t="shared" si="51"/>
        <v>-2533218.1888054046</v>
      </c>
      <c r="G13" s="21">
        <f t="shared" si="52"/>
        <v>0</v>
      </c>
      <c r="H13" s="21">
        <f t="shared" si="53"/>
        <v>0</v>
      </c>
      <c r="I13" s="21">
        <f t="shared" si="54"/>
        <v>0</v>
      </c>
      <c r="J13" s="21">
        <f t="shared" si="55"/>
        <v>-732625.75058735022</v>
      </c>
      <c r="K13" s="21">
        <f t="shared" si="56"/>
        <v>-715090.11278409883</v>
      </c>
      <c r="L13" s="21">
        <f t="shared" si="15"/>
        <v>-725619.93095340382</v>
      </c>
      <c r="M13" s="21">
        <f t="shared" si="16"/>
        <v>-15769424.343848741</v>
      </c>
      <c r="N13" s="21">
        <f t="shared" si="16"/>
        <v>-16249082.367782807</v>
      </c>
      <c r="O13" s="21">
        <f t="shared" si="57"/>
        <v>-196624.82455745531</v>
      </c>
      <c r="P13" s="21">
        <f t="shared" si="58"/>
        <v>0</v>
      </c>
      <c r="Q13" s="21"/>
      <c r="U13" s="31"/>
      <c r="V13" s="31"/>
      <c r="W13" s="31"/>
      <c r="X13" s="3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229051.06997382522</v>
      </c>
      <c r="AQ13" s="20">
        <f>TEA!M$42</f>
        <v>4745725.1551536461</v>
      </c>
      <c r="AR13" s="20">
        <f>TEA!N$42</f>
        <v>5342836.6121755941</v>
      </c>
      <c r="AS13" s="20">
        <f>TEA!O$42</f>
        <v>64539.558762032109</v>
      </c>
      <c r="AT13" s="20">
        <f>TEA!P$42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16966.745923987062</v>
      </c>
      <c r="BF13" s="21">
        <f>BU12*TEA!$B$20</f>
        <v>351535.19667804777</v>
      </c>
      <c r="BG13" s="21">
        <f>BV12*TEA!$B$20</f>
        <v>395765.67497596989</v>
      </c>
      <c r="BH13" s="21">
        <f>BW12*TEA!$B$20</f>
        <v>4780.7080564468242</v>
      </c>
      <c r="BI13" s="21">
        <f>BX12*TEA!$B$20</f>
        <v>0</v>
      </c>
      <c r="BJ13" s="20">
        <f t="shared" si="59"/>
        <v>-2.9103830456733704E-11</v>
      </c>
      <c r="BK13" s="20">
        <f t="shared" si="60"/>
        <v>0</v>
      </c>
      <c r="BL13" s="20">
        <f t="shared" si="61"/>
        <v>-6.5483618527650833E-11</v>
      </c>
      <c r="BM13" s="20">
        <f t="shared" si="62"/>
        <v>-1.7098500393331051E-10</v>
      </c>
      <c r="BN13" s="20">
        <f t="shared" si="98"/>
        <v>-1.7098500393331051E-10</v>
      </c>
      <c r="BO13" s="20">
        <f t="shared" si="99"/>
        <v>0</v>
      </c>
      <c r="BP13" s="20">
        <f t="shared" si="100"/>
        <v>0</v>
      </c>
      <c r="BQ13" s="20">
        <f t="shared" si="101"/>
        <v>0</v>
      </c>
      <c r="BR13" s="20">
        <f t="shared" si="102"/>
        <v>3.637978807091713E-11</v>
      </c>
      <c r="BS13" s="20">
        <f t="shared" si="103"/>
        <v>6.8394001573324203E-10</v>
      </c>
      <c r="BT13" s="20">
        <f t="shared" si="104"/>
        <v>1.127773430198431E-10</v>
      </c>
      <c r="BU13" s="20">
        <f t="shared" si="105"/>
        <v>-1.1641532182693481E-9</v>
      </c>
      <c r="BV13" s="20">
        <f t="shared" si="106"/>
        <v>-8.7311491370201111E-10</v>
      </c>
      <c r="BW13" s="20">
        <f t="shared" si="107"/>
        <v>1.1823431123048067E-11</v>
      </c>
      <c r="BX13" s="20">
        <f t="shared" si="108"/>
        <v>0</v>
      </c>
      <c r="BY13" s="21">
        <f>TEA!B$50-TEA!B$46-Q13-AU13</f>
        <v>289887.54860596242</v>
      </c>
      <c r="BZ13" s="21">
        <f>TEA!C$50-TEA!C$46-R13-AV13</f>
        <v>287494.65556154225</v>
      </c>
      <c r="CA13" s="21">
        <f>TEA!D$50-TEA!D$46-S13-AW13</f>
        <v>297372.80325982196</v>
      </c>
      <c r="CB13" s="21">
        <f>TEA!E$50-TEA!E$46-T13-AX13</f>
        <v>-38133.552474673488</v>
      </c>
      <c r="CC13" s="21">
        <f>TEA!F$50-TEA!F$46-U13-AY13</f>
        <v>-79121.442474673488</v>
      </c>
      <c r="CD13" s="21">
        <f>TEA!G$50-TEA!G$46-V13-AZ13</f>
        <v>0</v>
      </c>
      <c r="CE13" s="21">
        <f>TEA!H$50-TEA!H$46-W13-BA13</f>
        <v>0</v>
      </c>
      <c r="CF13" s="21">
        <f>TEA!I$50-TEA!I$46-X13-BB13</f>
        <v>0</v>
      </c>
      <c r="CG13" s="21">
        <f>TEA!J$50-TEA!J$46-Y13-BC13</f>
        <v>299765.00805755053</v>
      </c>
      <c r="CH13" s="21">
        <f>TEA!K$50-TEA!K$46-Z13-BD13</f>
        <v>292899.86447058222</v>
      </c>
      <c r="CI13" s="21">
        <f>TEA!L$50-TEA!L$46-AA13-BE13</f>
        <v>297021.78043268278</v>
      </c>
      <c r="CJ13" s="21">
        <f>TEA!M$50-TEA!M$46-AB13-BF13</f>
        <v>5282786.9289286388</v>
      </c>
      <c r="CK13" s="21">
        <f>TEA!N$50-TEA!N$46-AC13-BG13</f>
        <v>6192316.7855321001</v>
      </c>
      <c r="CL13" s="21">
        <f>TEA!O$50-TEA!O$46-AD13-BH13</f>
        <v>74745.364106513312</v>
      </c>
      <c r="CM13" s="21">
        <f>TEA!P$50-TEA!P$46-AE13-BI13</f>
        <v>0</v>
      </c>
      <c r="CN13" s="21">
        <f t="shared" si="18"/>
        <v>0</v>
      </c>
      <c r="CO13" s="21">
        <f t="shared" si="19"/>
        <v>0</v>
      </c>
      <c r="CP13" s="21">
        <f t="shared" si="20"/>
        <v>0</v>
      </c>
      <c r="CQ13" s="21">
        <f t="shared" si="73"/>
        <v>-1394638.3468197279</v>
      </c>
      <c r="CR13" s="21">
        <f t="shared" si="74"/>
        <v>-1763529.3568197279</v>
      </c>
      <c r="CS13" s="21">
        <f t="shared" si="75"/>
        <v>0</v>
      </c>
      <c r="CT13" s="21">
        <f t="shared" si="76"/>
        <v>0</v>
      </c>
      <c r="CU13" s="21">
        <f t="shared" si="77"/>
        <v>0</v>
      </c>
      <c r="CV13" s="21">
        <f t="shared" si="78"/>
        <v>0</v>
      </c>
      <c r="CW13" s="21">
        <f t="shared" si="79"/>
        <v>0</v>
      </c>
      <c r="CX13" s="21">
        <f t="shared" si="80"/>
        <v>0</v>
      </c>
      <c r="CY13" s="21">
        <f t="shared" si="109"/>
        <v>-12007698.268440722</v>
      </c>
      <c r="CZ13" s="21">
        <f t="shared" si="110"/>
        <v>-11354072.586678736</v>
      </c>
      <c r="DA13" s="21">
        <f t="shared" si="81"/>
        <v>-141413.07646973315</v>
      </c>
      <c r="DB13" s="21">
        <f t="shared" si="82"/>
        <v>0</v>
      </c>
      <c r="DC13" s="21">
        <f t="shared" si="83"/>
        <v>289887.54860596242</v>
      </c>
      <c r="DD13" s="21">
        <f t="shared" si="84"/>
        <v>287494.65556154225</v>
      </c>
      <c r="DE13" s="21">
        <f t="shared" si="85"/>
        <v>297372.80325982196</v>
      </c>
      <c r="DF13" s="21">
        <f t="shared" si="86"/>
        <v>-1432771.8992944015</v>
      </c>
      <c r="DG13" s="21">
        <f t="shared" si="87"/>
        <v>-1842650.7992944014</v>
      </c>
      <c r="DH13" s="21">
        <f t="shared" si="88"/>
        <v>0</v>
      </c>
      <c r="DI13" s="21">
        <f t="shared" si="89"/>
        <v>0</v>
      </c>
      <c r="DJ13" s="21">
        <f t="shared" si="90"/>
        <v>0</v>
      </c>
      <c r="DK13" s="21">
        <f t="shared" si="91"/>
        <v>299765.00805755053</v>
      </c>
      <c r="DL13" s="21">
        <f t="shared" si="92"/>
        <v>292899.86447058222</v>
      </c>
      <c r="DM13" s="21">
        <f t="shared" si="93"/>
        <v>297021.78043268278</v>
      </c>
      <c r="DN13" s="21">
        <f t="shared" si="94"/>
        <v>-6724911.3395120827</v>
      </c>
      <c r="DO13" s="21">
        <f t="shared" si="95"/>
        <v>-5161755.8011466358</v>
      </c>
      <c r="DP13" s="21">
        <f t="shared" si="96"/>
        <v>-66667.712363219835</v>
      </c>
      <c r="DQ13" s="21">
        <f t="shared" si="97"/>
        <v>0</v>
      </c>
      <c r="DR13" s="21">
        <f>IF(DC13&gt;0,DC13*(TEA!B$17+TEA!B$18)-TEA!B$25,0)</f>
        <v>78559.525672215823</v>
      </c>
      <c r="DS13" s="21">
        <f>IF(DD13&gt;0,DD13*(TEA!C$17+TEA!C$18)-TEA!C$25,0)</f>
        <v>77911.051657177959</v>
      </c>
      <c r="DT13" s="21">
        <f>IF(DE13&gt;0,DE13*(TEA!D$17+TEA!D$18)-TEA!D$25,0)</f>
        <v>80588.029683411762</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81236.317183596198</v>
      </c>
      <c r="EA13" s="21">
        <f>IF(DL13&gt;0,DL13*(TEA!K$17+TEA!K$18)-TEA!K$25,0)</f>
        <v>79375.863271527793</v>
      </c>
      <c r="EB13" s="21">
        <f>IF(DM13&gt;0,DM13*(TEA!L$17+TEA!L$18)-TEA!L$25,0)</f>
        <v>80492.902497257033</v>
      </c>
      <c r="EC13" s="21">
        <f>IF(DN13&gt;0,DN13*(TEA!M$17+TEA!M$18)-TEA!M$25,0)</f>
        <v>0</v>
      </c>
      <c r="ED13" s="21">
        <f>IF(DO13&gt;0,DO13*(TEA!N$17+TEA!N$18)-TEA!N$25,0)</f>
        <v>0</v>
      </c>
      <c r="EE13" s="21">
        <f>IF(DP13&gt;0,DP13*(TEA!O$17+TEA!O$18)-TEA!O$25,0)</f>
        <v>0</v>
      </c>
      <c r="EF13" s="21">
        <f>IF(DQ13&gt;0,DQ13*(TEA!P$17+TEA!P$18)-TEA!P$25,0)</f>
        <v>0</v>
      </c>
      <c r="EG13" s="21">
        <f>TEA!B$50-TEA!B$46-AF13-DR13</f>
        <v>5273.1068880136881</v>
      </c>
      <c r="EH13" s="21">
        <f>TEA!C$50-TEA!C$46-AG13-DS13</f>
        <v>5551.3513650687964</v>
      </c>
      <c r="EI13" s="21">
        <f>TEA!D$50-TEA!D$46-AH13-DT13</f>
        <v>4405.1674292852113</v>
      </c>
      <c r="EJ13" s="21">
        <f>TEA!E$50-TEA!E$46-AI13-DU13</f>
        <v>-224638.98992944014</v>
      </c>
      <c r="EK13" s="21">
        <f>TEA!F$50-TEA!F$46-AJ13-DV13</f>
        <v>-265626.87992944015</v>
      </c>
      <c r="EL13" s="21">
        <f>TEA!G$50-TEA!G$46-AK13-DW13</f>
        <v>0</v>
      </c>
      <c r="EM13" s="21">
        <f>TEA!H$50-TEA!H$46-AL13-DX13</f>
        <v>0</v>
      </c>
      <c r="EN13" s="21">
        <f>TEA!I$50-TEA!I$46-AM13-DY13</f>
        <v>0</v>
      </c>
      <c r="EO13" s="21">
        <f>TEA!J$50-TEA!J$46-AN13-DZ13</f>
        <v>4136.7504989679437</v>
      </c>
      <c r="EP13" s="21">
        <f>TEA!K$50-TEA!K$46-AO13-EA13</f>
        <v>4922.8362169402972</v>
      </c>
      <c r="EQ13" s="21">
        <f>TEA!L$50-TEA!L$46-AP13-EB13</f>
        <v>4444.553885587593</v>
      </c>
      <c r="ER13" s="21">
        <f>TEA!M$50-TEA!M$46-AQ13-EC13</f>
        <v>888596.97045304067</v>
      </c>
      <c r="ES13" s="21">
        <f>TEA!N$50-TEA!N$46-AR13-ED13</f>
        <v>1245245.8483324759</v>
      </c>
      <c r="ET13" s="21">
        <f>TEA!O$50-TEA!O$46-AS13-EE13</f>
        <v>14986.513400928023</v>
      </c>
      <c r="EU13" s="21">
        <f>TEA!P$50-TEA!P$46-AT13-EF13</f>
        <v>0</v>
      </c>
      <c r="EV13" s="21">
        <f>EG13/(1+TEA!B$16)^$A13</f>
        <v>2033.0109751183174</v>
      </c>
      <c r="EW13" s="21">
        <f>EH13/(1+TEA!C$16)^$A13</f>
        <v>2140.2862660677438</v>
      </c>
      <c r="EX13" s="21">
        <f>EI13/(1+TEA!D$16)^$A13</f>
        <v>1698.3827411744533</v>
      </c>
      <c r="EY13" s="21">
        <f>EJ13/(1+TEA!E$16)^$A13</f>
        <v>-86608.055111523747</v>
      </c>
      <c r="EZ13" s="21">
        <f>EK13/(1+TEA!F$16)^$A13</f>
        <v>-102410.66104889955</v>
      </c>
      <c r="FA13" s="21">
        <f>EL13/(1+TEA!G$16)^$A13</f>
        <v>0</v>
      </c>
      <c r="FB13" s="21">
        <f>EM13/(1+TEA!H$16)^$A13</f>
        <v>0</v>
      </c>
      <c r="FC13" s="21">
        <f>EN13/(1+TEA!I$16)^$A13</f>
        <v>0</v>
      </c>
      <c r="FD13" s="21">
        <f>EO13/(1+TEA!J$16)^$A13</f>
        <v>1594.8963949213567</v>
      </c>
      <c r="FE13" s="21">
        <f>EP13/(1+TEA!K$16)^$A13</f>
        <v>1897.9664684019929</v>
      </c>
      <c r="FF13" s="21">
        <f>EQ13/(1+TEA!L$16)^$A13</f>
        <v>1713.567925096246</v>
      </c>
      <c r="FG13" s="21">
        <f>ER13/(1+TEA!M$16)^$A13</f>
        <v>342592.59896558151</v>
      </c>
      <c r="FH13" s="21">
        <f>ES13/(1+TEA!N$16)^$A13</f>
        <v>480096.18051457021</v>
      </c>
      <c r="FI13" s="21">
        <f>ET13/(1+TEA!O$16)^$A13</f>
        <v>5777.9496736735446</v>
      </c>
      <c r="FJ13" s="21">
        <f>EU13/(1+TEA!P$16)^$A13</f>
        <v>0</v>
      </c>
    </row>
    <row r="14" spans="1:166" x14ac:dyDescent="0.25">
      <c r="A14" s="4">
        <f t="shared" si="11"/>
        <v>11</v>
      </c>
      <c r="B14" s="21">
        <f t="shared" si="47"/>
        <v>-629113.61877758289</v>
      </c>
      <c r="C14" s="21">
        <f t="shared" si="48"/>
        <v>-623653.39128429606</v>
      </c>
      <c r="D14" s="21">
        <f t="shared" si="49"/>
        <v>-646193.44356510777</v>
      </c>
      <c r="E14" s="21">
        <f t="shared" si="50"/>
        <v>-2289501.4042432494</v>
      </c>
      <c r="F14" s="21">
        <f t="shared" si="51"/>
        <v>-2555720.2502671052</v>
      </c>
      <c r="G14" s="21">
        <f t="shared" si="52"/>
        <v>0</v>
      </c>
      <c r="H14" s="21">
        <f t="shared" si="53"/>
        <v>0</v>
      </c>
      <c r="I14" s="21">
        <f t="shared" si="54"/>
        <v>0</v>
      </c>
      <c r="J14" s="21">
        <f t="shared" si="55"/>
        <v>-651650.43389530457</v>
      </c>
      <c r="K14" s="21">
        <f t="shared" si="56"/>
        <v>-635987.27739797777</v>
      </c>
      <c r="L14" s="21">
        <f t="shared" si="15"/>
        <v>-645392.70602992852</v>
      </c>
      <c r="M14" s="21">
        <f t="shared" si="16"/>
        <v>-13794628.811110567</v>
      </c>
      <c r="N14" s="21">
        <f t="shared" si="16"/>
        <v>-14075477.648936084</v>
      </c>
      <c r="O14" s="21">
        <f t="shared" si="57"/>
        <v>-169972.75789141734</v>
      </c>
      <c r="P14" s="21">
        <f t="shared" si="58"/>
        <v>0</v>
      </c>
      <c r="Q14" s="21"/>
      <c r="U14" s="31"/>
      <c r="V14" s="31"/>
      <c r="W14" s="31"/>
      <c r="X14" s="31"/>
      <c r="AF14" s="21"/>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9.0221874415874481E-12</v>
      </c>
      <c r="BF14" s="21">
        <f>BU13*TEA!$B$20</f>
        <v>-9.3132257461547857E-11</v>
      </c>
      <c r="BG14" s="21">
        <f>BV13*TEA!$B$20</f>
        <v>-6.9849193096160886E-11</v>
      </c>
      <c r="BH14" s="21">
        <f>BW13*TEA!$B$20</f>
        <v>9.458744898438454E-13</v>
      </c>
      <c r="BI14" s="21">
        <f>BX13*TEA!$B$20</f>
        <v>0</v>
      </c>
      <c r="BJ14" s="20">
        <f t="shared" si="59"/>
        <v>-3.1432136893272402E-11</v>
      </c>
      <c r="BK14" s="20">
        <f t="shared" si="60"/>
        <v>0</v>
      </c>
      <c r="BL14" s="20">
        <f t="shared" si="61"/>
        <v>-7.0722308009862904E-11</v>
      </c>
      <c r="BM14" s="20">
        <f t="shared" si="62"/>
        <v>-1.8466380424797534E-10</v>
      </c>
      <c r="BN14" s="20">
        <f t="shared" si="98"/>
        <v>-1.8466380424797534E-10</v>
      </c>
      <c r="BO14" s="20">
        <f t="shared" si="99"/>
        <v>0</v>
      </c>
      <c r="BP14" s="20">
        <f t="shared" si="100"/>
        <v>0</v>
      </c>
      <c r="BQ14" s="20">
        <f t="shared" si="101"/>
        <v>0</v>
      </c>
      <c r="BR14" s="20">
        <f t="shared" si="102"/>
        <v>3.9290171116590502E-11</v>
      </c>
      <c r="BS14" s="20">
        <f t="shared" si="103"/>
        <v>7.3865521699190137E-10</v>
      </c>
      <c r="BT14" s="20">
        <f t="shared" si="104"/>
        <v>1.2179953046143054E-10</v>
      </c>
      <c r="BU14" s="20">
        <f t="shared" si="105"/>
        <v>-1.2572854757308961E-9</v>
      </c>
      <c r="BV14" s="20">
        <f t="shared" si="106"/>
        <v>-9.4296410679817196E-10</v>
      </c>
      <c r="BW14" s="20">
        <f t="shared" si="107"/>
        <v>1.2769305612891912E-11</v>
      </c>
      <c r="BX14" s="20">
        <f t="shared" si="108"/>
        <v>0</v>
      </c>
      <c r="BY14" s="21">
        <f>TEA!B$50-TEA!B$46-Q14-AU14</f>
        <v>306371.94188962108</v>
      </c>
      <c r="BZ14" s="21">
        <f>TEA!C$50-TEA!C$46-R14-AV14</f>
        <v>303817.2357646859</v>
      </c>
      <c r="CA14" s="21">
        <f>TEA!D$50-TEA!D$46-S14-AW14</f>
        <v>314363.17175159196</v>
      </c>
      <c r="CB14" s="21">
        <f>TEA!E$50-TEA!E$46-T14-AX14</f>
        <v>-23213.117478292159</v>
      </c>
      <c r="CC14" s="21">
        <f>TEA!F$50-TEA!F$46-U14-AY14</f>
        <v>-64201.007478292158</v>
      </c>
      <c r="CD14" s="21">
        <f>TEA!G$50-TEA!G$46-V14-AZ14</f>
        <v>0</v>
      </c>
      <c r="CE14" s="21">
        <f>TEA!H$50-TEA!H$46-W14-BA14</f>
        <v>0</v>
      </c>
      <c r="CF14" s="21">
        <f>TEA!I$50-TEA!I$46-X14-BB14</f>
        <v>0</v>
      </c>
      <c r="CG14" s="21">
        <f>TEA!J$50-TEA!J$46-Y14-BC14</f>
        <v>316916.36328754947</v>
      </c>
      <c r="CH14" s="21">
        <f>TEA!K$50-TEA!K$46-Z14-BD14</f>
        <v>309587.95766915136</v>
      </c>
      <c r="CI14" s="21">
        <f>TEA!L$50-TEA!L$46-AA14-BE14</f>
        <v>313988.52635666984</v>
      </c>
      <c r="CJ14" s="21">
        <f>TEA!M$50-TEA!M$46-AB14-BF14</f>
        <v>5634322.1256066868</v>
      </c>
      <c r="CK14" s="21">
        <f>TEA!N$50-TEA!N$46-AC14-BG14</f>
        <v>6588082.46050807</v>
      </c>
      <c r="CL14" s="21">
        <f>TEA!O$50-TEA!O$46-AD14-BH14</f>
        <v>79526.072162960132</v>
      </c>
      <c r="CM14" s="21">
        <f>TEA!P$50-TEA!P$46-AE14-BI14</f>
        <v>0</v>
      </c>
      <c r="CN14" s="21">
        <f t="shared" si="18"/>
        <v>0</v>
      </c>
      <c r="CO14" s="21">
        <f t="shared" si="19"/>
        <v>0</v>
      </c>
      <c r="CP14" s="21">
        <f t="shared" si="20"/>
        <v>0</v>
      </c>
      <c r="CQ14" s="21">
        <f t="shared" si="73"/>
        <v>-1432771.8992944015</v>
      </c>
      <c r="CR14" s="21">
        <f t="shared" si="74"/>
        <v>-1842650.7992944014</v>
      </c>
      <c r="CS14" s="21">
        <f t="shared" si="75"/>
        <v>0</v>
      </c>
      <c r="CT14" s="21">
        <f t="shared" si="76"/>
        <v>0</v>
      </c>
      <c r="CU14" s="21">
        <f t="shared" si="77"/>
        <v>0</v>
      </c>
      <c r="CV14" s="21">
        <f t="shared" si="78"/>
        <v>0</v>
      </c>
      <c r="CW14" s="21">
        <f t="shared" si="79"/>
        <v>0</v>
      </c>
      <c r="CX14" s="21">
        <f t="shared" si="80"/>
        <v>0</v>
      </c>
      <c r="CY14" s="21">
        <f t="shared" si="109"/>
        <v>-6724911.3395120827</v>
      </c>
      <c r="CZ14" s="21">
        <f t="shared" si="110"/>
        <v>-5161755.8011466358</v>
      </c>
      <c r="DA14" s="21">
        <f t="shared" si="81"/>
        <v>-66667.712363219835</v>
      </c>
      <c r="DB14" s="21">
        <f t="shared" si="82"/>
        <v>0</v>
      </c>
      <c r="DC14" s="21">
        <f t="shared" si="83"/>
        <v>306371.94188962108</v>
      </c>
      <c r="DD14" s="21">
        <f t="shared" si="84"/>
        <v>303817.2357646859</v>
      </c>
      <c r="DE14" s="21">
        <f t="shared" si="85"/>
        <v>314363.17175159196</v>
      </c>
      <c r="DF14" s="21">
        <f t="shared" si="86"/>
        <v>-1455985.0167726937</v>
      </c>
      <c r="DG14" s="21">
        <f t="shared" si="87"/>
        <v>-1906851.8067726935</v>
      </c>
      <c r="DH14" s="21">
        <f t="shared" si="88"/>
        <v>0</v>
      </c>
      <c r="DI14" s="21">
        <f t="shared" si="89"/>
        <v>0</v>
      </c>
      <c r="DJ14" s="21">
        <f t="shared" si="90"/>
        <v>0</v>
      </c>
      <c r="DK14" s="21">
        <f t="shared" si="91"/>
        <v>316916.36328754947</v>
      </c>
      <c r="DL14" s="21">
        <f t="shared" si="92"/>
        <v>309587.95766915136</v>
      </c>
      <c r="DM14" s="21">
        <f t="shared" si="93"/>
        <v>313988.52635666984</v>
      </c>
      <c r="DN14" s="21">
        <f t="shared" si="94"/>
        <v>-1090589.2139053959</v>
      </c>
      <c r="DO14" s="21">
        <f t="shared" si="95"/>
        <v>1426326.6593614342</v>
      </c>
      <c r="DP14" s="21">
        <f t="shared" si="96"/>
        <v>12858.359799740298</v>
      </c>
      <c r="DQ14" s="21">
        <f t="shared" si="97"/>
        <v>0</v>
      </c>
      <c r="DR14" s="21">
        <f>IF(DC14&gt;0,DC14*(TEA!B$17+TEA!B$18)-TEA!B$25,0)</f>
        <v>83026.796252087326</v>
      </c>
      <c r="DS14" s="21">
        <f>IF(DD14&gt;0,DD14*(TEA!C$17+TEA!C$18)-TEA!C$25,0)</f>
        <v>82334.470892229889</v>
      </c>
      <c r="DT14" s="21">
        <f>IF(DE14&gt;0,DE14*(TEA!D$17+TEA!D$18)-TEA!D$25,0)</f>
        <v>85192.419544681426</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85884.334450925904</v>
      </c>
      <c r="EA14" s="21">
        <f>IF(DL14&gt;0,DL14*(TEA!K$17+TEA!K$18)-TEA!K$25,0)</f>
        <v>83898.33652834002</v>
      </c>
      <c r="EB14" s="21">
        <f>IF(DM14&gt;0,DM14*(TEA!L$17+TEA!L$18)-TEA!L$25,0)</f>
        <v>85090.890642657527</v>
      </c>
      <c r="EC14" s="21">
        <f>IF(DN14&gt;0,DN14*(TEA!M$17+TEA!M$18)-TEA!M$25,0)</f>
        <v>0</v>
      </c>
      <c r="ED14" s="21">
        <f>IF(DO14&gt;0,DO14*(TEA!N$17+TEA!N$18)-TEA!N$25,0)</f>
        <v>386534.52468694869</v>
      </c>
      <c r="EE14" s="21">
        <f>IF(DP14&gt;0,DP14*(TEA!O$17+TEA!O$18)-TEA!O$25,0)</f>
        <v>3484.615505729621</v>
      </c>
      <c r="EF14" s="21">
        <f>IF(DQ14&gt;0,DQ14*(TEA!P$17+TEA!P$18)-TEA!P$25,0)</f>
        <v>0</v>
      </c>
      <c r="EG14" s="21">
        <f>TEA!B$50-TEA!B$46-AF14-DR14</f>
        <v>223345.14563753374</v>
      </c>
      <c r="EH14" s="21">
        <f>TEA!C$50-TEA!C$46-AG14-DS14</f>
        <v>221482.76487245603</v>
      </c>
      <c r="EI14" s="21">
        <f>TEA!D$50-TEA!D$46-AH14-DT14</f>
        <v>229170.75220691052</v>
      </c>
      <c r="EJ14" s="21">
        <f>TEA!E$50-TEA!E$46-AI14-DU14</f>
        <v>-23213.117478292173</v>
      </c>
      <c r="EK14" s="21">
        <f>TEA!F$50-TEA!F$46-AJ14-DV14</f>
        <v>-64201.007478292173</v>
      </c>
      <c r="EL14" s="21">
        <f>TEA!G$50-TEA!G$46-AK14-DW14</f>
        <v>0</v>
      </c>
      <c r="EM14" s="21">
        <f>TEA!H$50-TEA!H$46-AL14-DX14</f>
        <v>0</v>
      </c>
      <c r="EN14" s="21">
        <f>TEA!I$50-TEA!I$46-AM14-DY14</f>
        <v>0</v>
      </c>
      <c r="EO14" s="21">
        <f>TEA!J$50-TEA!J$46-AN14-DZ14</f>
        <v>231032.02883662356</v>
      </c>
      <c r="EP14" s="21">
        <f>TEA!K$50-TEA!K$46-AO14-EA14</f>
        <v>225689.62114081142</v>
      </c>
      <c r="EQ14" s="21">
        <f>TEA!L$50-TEA!L$46-AP14-EB14</f>
        <v>228897.63571401231</v>
      </c>
      <c r="ER14" s="21">
        <f>TEA!M$50-TEA!M$46-AQ14-EC14</f>
        <v>5634322.1256066868</v>
      </c>
      <c r="ES14" s="21">
        <f>TEA!N$50-TEA!N$46-AR14-ED14</f>
        <v>6201547.9358211216</v>
      </c>
      <c r="ET14" s="21">
        <f>TEA!O$50-TEA!O$46-AS14-EE14</f>
        <v>76041.456657230505</v>
      </c>
      <c r="EU14" s="21">
        <f>TEA!P$50-TEA!P$46-AT14-EF14</f>
        <v>0</v>
      </c>
      <c r="EV14" s="21">
        <f>EG14/(1+TEA!B$16)^$A14</f>
        <v>78281.111024738653</v>
      </c>
      <c r="EW14" s="21">
        <f>EH14/(1+TEA!C$16)^$A14</f>
        <v>77628.357928067431</v>
      </c>
      <c r="EX14" s="21">
        <f>EI14/(1+TEA!D$16)^$A14</f>
        <v>80322.950588083928</v>
      </c>
      <c r="EY14" s="21">
        <f>EJ14/(1+TEA!E$16)^$A14</f>
        <v>-8136.056064086285</v>
      </c>
      <c r="EZ14" s="21">
        <f>EK14/(1+TEA!F$16)^$A14</f>
        <v>-22502.061461700647</v>
      </c>
      <c r="FA14" s="21">
        <f>EL14/(1+TEA!G$16)^$A14</f>
        <v>0</v>
      </c>
      <c r="FB14" s="21">
        <f>EM14/(1+TEA!H$16)^$A14</f>
        <v>0</v>
      </c>
      <c r="FC14" s="21">
        <f>EN14/(1+TEA!I$16)^$A14</f>
        <v>0</v>
      </c>
      <c r="FD14" s="21">
        <f>EO14/(1+TEA!J$16)^$A14</f>
        <v>80975.316692045642</v>
      </c>
      <c r="FE14" s="21">
        <f>EP14/(1+TEA!K$16)^$A14</f>
        <v>79102.835386121049</v>
      </c>
      <c r="FF14" s="21">
        <f>EQ14/(1+TEA!L$16)^$A14</f>
        <v>80227.224923475354</v>
      </c>
      <c r="FG14" s="21">
        <f>ER14/(1+TEA!M$16)^$A14</f>
        <v>1974795.5327381741</v>
      </c>
      <c r="FH14" s="21">
        <f>ES14/(1+TEA!N$16)^$A14</f>
        <v>2173604.7188467234</v>
      </c>
      <c r="FI14" s="21">
        <f>ET14/(1+TEA!O$16)^$A14</f>
        <v>26652.06666603799</v>
      </c>
      <c r="FJ14" s="21">
        <f>EU14/(1+TEA!P$16)^$A14</f>
        <v>0</v>
      </c>
    </row>
    <row r="15" spans="1:166" x14ac:dyDescent="0.25">
      <c r="A15" s="4">
        <f t="shared" si="11"/>
        <v>12</v>
      </c>
      <c r="B15" s="21">
        <f t="shared" si="47"/>
        <v>-557948.97239145683</v>
      </c>
      <c r="C15" s="21">
        <f t="shared" si="48"/>
        <v>-553082.15680423472</v>
      </c>
      <c r="D15" s="21">
        <f t="shared" si="49"/>
        <v>-573172.57939412235</v>
      </c>
      <c r="E15" s="21">
        <f t="shared" si="50"/>
        <v>-2296897.8188469643</v>
      </c>
      <c r="F15" s="21">
        <f t="shared" si="51"/>
        <v>-2576176.6697777421</v>
      </c>
      <c r="G15" s="21">
        <f t="shared" si="52"/>
        <v>0</v>
      </c>
      <c r="H15" s="21">
        <f t="shared" si="53"/>
        <v>0</v>
      </c>
      <c r="I15" s="21">
        <f t="shared" si="54"/>
        <v>0</v>
      </c>
      <c r="J15" s="21">
        <f t="shared" si="55"/>
        <v>-578036.50962980848</v>
      </c>
      <c r="K15" s="21">
        <f t="shared" si="56"/>
        <v>-564075.60886514047</v>
      </c>
      <c r="L15" s="21">
        <f t="shared" si="15"/>
        <v>-572458.86519040552</v>
      </c>
      <c r="M15" s="21">
        <f t="shared" si="16"/>
        <v>-12210922.28353685</v>
      </c>
      <c r="N15" s="21">
        <f t="shared" si="16"/>
        <v>-12545185.560917109</v>
      </c>
      <c r="O15" s="21">
        <f t="shared" si="57"/>
        <v>-151500.29344493884</v>
      </c>
      <c r="P15" s="21">
        <f t="shared" si="58"/>
        <v>0</v>
      </c>
      <c r="Q15" s="21"/>
      <c r="U15" s="31"/>
      <c r="V15" s="31"/>
      <c r="W15" s="31"/>
      <c r="X15" s="3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9.7439624369144436E-12</v>
      </c>
      <c r="BF15" s="21">
        <f>BU14*TEA!$B$20</f>
        <v>-1.0058283805847169E-10</v>
      </c>
      <c r="BG15" s="21">
        <f>BV14*TEA!$B$20</f>
        <v>-7.5437128543853762E-11</v>
      </c>
      <c r="BH15" s="21">
        <f>BW14*TEA!$B$20</f>
        <v>1.021544449031353E-12</v>
      </c>
      <c r="BI15" s="21">
        <f>BX14*TEA!$B$20</f>
        <v>0</v>
      </c>
      <c r="BJ15" s="20">
        <f t="shared" si="59"/>
        <v>-3.3946707844734195E-11</v>
      </c>
      <c r="BK15" s="20">
        <f t="shared" si="60"/>
        <v>0</v>
      </c>
      <c r="BL15" s="20">
        <f t="shared" si="61"/>
        <v>-7.6380092650651934E-11</v>
      </c>
      <c r="BM15" s="20">
        <f t="shared" si="62"/>
        <v>-1.9943690858781337E-10</v>
      </c>
      <c r="BN15" s="20">
        <f t="shared" si="98"/>
        <v>-1.9943690858781337E-10</v>
      </c>
      <c r="BO15" s="20">
        <f t="shared" si="99"/>
        <v>0</v>
      </c>
      <c r="BP15" s="20">
        <f t="shared" si="100"/>
        <v>0</v>
      </c>
      <c r="BQ15" s="20">
        <f t="shared" si="101"/>
        <v>0</v>
      </c>
      <c r="BR15" s="20">
        <f t="shared" si="102"/>
        <v>4.2433384805917745E-11</v>
      </c>
      <c r="BS15" s="20">
        <f t="shared" si="103"/>
        <v>7.9774763435125349E-10</v>
      </c>
      <c r="BT15" s="20">
        <f t="shared" si="104"/>
        <v>1.3154349289834499E-10</v>
      </c>
      <c r="BU15" s="20">
        <f t="shared" si="105"/>
        <v>-1.3578683137893678E-9</v>
      </c>
      <c r="BV15" s="20">
        <f t="shared" si="106"/>
        <v>-1.0184012353420257E-9</v>
      </c>
      <c r="BW15" s="20">
        <f t="shared" si="107"/>
        <v>1.3790850061923265E-11</v>
      </c>
      <c r="BX15" s="20">
        <f t="shared" si="108"/>
        <v>0</v>
      </c>
      <c r="BY15" s="21">
        <f>TEA!B$50-TEA!B$46-Q15-AU15</f>
        <v>306371.94188962108</v>
      </c>
      <c r="BZ15" s="21">
        <f>TEA!C$50-TEA!C$46-R15-AV15</f>
        <v>303817.2357646859</v>
      </c>
      <c r="CA15" s="21">
        <f>TEA!D$50-TEA!D$46-S15-AW15</f>
        <v>314363.17175159196</v>
      </c>
      <c r="CB15" s="21">
        <f>TEA!E$50-TEA!E$46-T15-AX15</f>
        <v>-23213.117478292159</v>
      </c>
      <c r="CC15" s="21">
        <f>TEA!F$50-TEA!F$46-U15-AY15</f>
        <v>-64201.007478292158</v>
      </c>
      <c r="CD15" s="21">
        <f>TEA!G$50-TEA!G$46-V15-AZ15</f>
        <v>0</v>
      </c>
      <c r="CE15" s="21">
        <f>TEA!H$50-TEA!H$46-W15-BA15</f>
        <v>0</v>
      </c>
      <c r="CF15" s="21">
        <f>TEA!I$50-TEA!I$46-X15-BB15</f>
        <v>0</v>
      </c>
      <c r="CG15" s="21">
        <f>TEA!J$50-TEA!J$46-Y15-BC15</f>
        <v>316916.36328754947</v>
      </c>
      <c r="CH15" s="21">
        <f>TEA!K$50-TEA!K$46-Z15-BD15</f>
        <v>309587.95766915136</v>
      </c>
      <c r="CI15" s="21">
        <f>TEA!L$50-TEA!L$46-AA15-BE15</f>
        <v>313988.52635666984</v>
      </c>
      <c r="CJ15" s="21">
        <f>TEA!M$50-TEA!M$46-AB15-BF15</f>
        <v>5634322.1256066868</v>
      </c>
      <c r="CK15" s="21">
        <f>TEA!N$50-TEA!N$46-AC15-BG15</f>
        <v>6588082.46050807</v>
      </c>
      <c r="CL15" s="21">
        <f>TEA!O$50-TEA!O$46-AD15-BH15</f>
        <v>79526.072162960132</v>
      </c>
      <c r="CM15" s="21">
        <f>TEA!P$50-TEA!P$46-AE15-BI15</f>
        <v>0</v>
      </c>
      <c r="CN15" s="21">
        <f t="shared" si="18"/>
        <v>0</v>
      </c>
      <c r="CO15" s="21">
        <f t="shared" si="19"/>
        <v>0</v>
      </c>
      <c r="CP15" s="21">
        <f t="shared" si="20"/>
        <v>0</v>
      </c>
      <c r="CQ15" s="21">
        <f t="shared" si="73"/>
        <v>-1455985.0167726937</v>
      </c>
      <c r="CR15" s="21">
        <f t="shared" si="74"/>
        <v>-1906851.8067726935</v>
      </c>
      <c r="CS15" s="21">
        <f t="shared" si="75"/>
        <v>0</v>
      </c>
      <c r="CT15" s="21">
        <f t="shared" si="76"/>
        <v>0</v>
      </c>
      <c r="CU15" s="21">
        <f t="shared" si="77"/>
        <v>0</v>
      </c>
      <c r="CV15" s="21">
        <f t="shared" si="78"/>
        <v>0</v>
      </c>
      <c r="CW15" s="21">
        <f t="shared" si="79"/>
        <v>0</v>
      </c>
      <c r="CX15" s="21">
        <f t="shared" si="80"/>
        <v>0</v>
      </c>
      <c r="CY15" s="21">
        <f t="shared" si="109"/>
        <v>-1090589.2139053959</v>
      </c>
      <c r="CZ15" s="21">
        <f t="shared" si="110"/>
        <v>0</v>
      </c>
      <c r="DA15" s="21">
        <f t="shared" si="81"/>
        <v>0</v>
      </c>
      <c r="DB15" s="21">
        <f t="shared" si="82"/>
        <v>0</v>
      </c>
      <c r="DC15" s="21">
        <f t="shared" si="83"/>
        <v>306371.94188962108</v>
      </c>
      <c r="DD15" s="21">
        <f t="shared" si="84"/>
        <v>303817.2357646859</v>
      </c>
      <c r="DE15" s="21">
        <f t="shared" si="85"/>
        <v>314363.17175159196</v>
      </c>
      <c r="DF15" s="21">
        <f t="shared" si="86"/>
        <v>-1479198.1342509859</v>
      </c>
      <c r="DG15" s="21">
        <f t="shared" si="87"/>
        <v>-1971052.8142509856</v>
      </c>
      <c r="DH15" s="21">
        <f t="shared" si="88"/>
        <v>0</v>
      </c>
      <c r="DI15" s="21">
        <f t="shared" si="89"/>
        <v>0</v>
      </c>
      <c r="DJ15" s="21">
        <f t="shared" si="90"/>
        <v>0</v>
      </c>
      <c r="DK15" s="21">
        <f t="shared" si="91"/>
        <v>316916.36328754947</v>
      </c>
      <c r="DL15" s="21">
        <f t="shared" si="92"/>
        <v>309587.95766915136</v>
      </c>
      <c r="DM15" s="21">
        <f t="shared" si="93"/>
        <v>313988.52635666984</v>
      </c>
      <c r="DN15" s="21">
        <f t="shared" si="94"/>
        <v>4543732.9117012909</v>
      </c>
      <c r="DO15" s="21">
        <f t="shared" si="95"/>
        <v>6588082.46050807</v>
      </c>
      <c r="DP15" s="21">
        <f t="shared" si="96"/>
        <v>79526.072162960132</v>
      </c>
      <c r="DQ15" s="21">
        <f t="shared" si="97"/>
        <v>0</v>
      </c>
      <c r="DR15" s="21">
        <f>IF(DC15&gt;0,DC15*(TEA!B$17+TEA!B$18)-TEA!B$25,0)</f>
        <v>83026.796252087326</v>
      </c>
      <c r="DS15" s="21">
        <f>IF(DD15&gt;0,DD15*(TEA!C$17+TEA!C$18)-TEA!C$25,0)</f>
        <v>82334.470892229889</v>
      </c>
      <c r="DT15" s="21">
        <f>IF(DE15&gt;0,DE15*(TEA!D$17+TEA!D$18)-TEA!D$25,0)</f>
        <v>85192.419544681426</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85884.334450925904</v>
      </c>
      <c r="EA15" s="21">
        <f>IF(DL15&gt;0,DL15*(TEA!K$17+TEA!K$18)-TEA!K$25,0)</f>
        <v>83898.33652834002</v>
      </c>
      <c r="EB15" s="21">
        <f>IF(DM15&gt;0,DM15*(TEA!L$17+TEA!L$18)-TEA!L$25,0)</f>
        <v>85090.890642657527</v>
      </c>
      <c r="EC15" s="21">
        <f>IF(DN15&gt;0,DN15*(TEA!M$17+TEA!M$18)-TEA!M$25,0)</f>
        <v>663972.61907104985</v>
      </c>
      <c r="ED15" s="21">
        <f>IF(DO15&gt;0,DO15*(TEA!N$17+TEA!N$18)-TEA!N$25,0)</f>
        <v>1785370.346797687</v>
      </c>
      <c r="EE15" s="21">
        <f>IF(DP15&gt;0,DP15*(TEA!O$17+TEA!O$18)-TEA!O$25,0)</f>
        <v>21551.565556162197</v>
      </c>
      <c r="EF15" s="21">
        <f>IF(DQ15&gt;0,DQ15*(TEA!P$17+TEA!P$18)-TEA!P$25,0)</f>
        <v>0</v>
      </c>
      <c r="EG15" s="21">
        <f>TEA!B$50-TEA!B$46-AF15-DR15</f>
        <v>223345.14563753374</v>
      </c>
      <c r="EH15" s="21">
        <f>TEA!C$50-TEA!C$46-AG15-DS15</f>
        <v>221482.76487245603</v>
      </c>
      <c r="EI15" s="21">
        <f>TEA!D$50-TEA!D$46-AH15-DT15</f>
        <v>229170.75220691052</v>
      </c>
      <c r="EJ15" s="21">
        <f>TEA!E$50-TEA!E$46-AI15-DU15</f>
        <v>-23213.117478292173</v>
      </c>
      <c r="EK15" s="21">
        <f>TEA!F$50-TEA!F$46-AJ15-DV15</f>
        <v>-64201.007478292173</v>
      </c>
      <c r="EL15" s="21">
        <f>TEA!G$50-TEA!G$46-AK15-DW15</f>
        <v>0</v>
      </c>
      <c r="EM15" s="21">
        <f>TEA!H$50-TEA!H$46-AL15-DX15</f>
        <v>0</v>
      </c>
      <c r="EN15" s="21">
        <f>TEA!I$50-TEA!I$46-AM15-DY15</f>
        <v>0</v>
      </c>
      <c r="EO15" s="21">
        <f>TEA!J$50-TEA!J$46-AN15-DZ15</f>
        <v>231032.02883662356</v>
      </c>
      <c r="EP15" s="21">
        <f>TEA!K$50-TEA!K$46-AO15-EA15</f>
        <v>225689.62114081142</v>
      </c>
      <c r="EQ15" s="21">
        <f>TEA!L$50-TEA!L$46-AP15-EB15</f>
        <v>228897.63571401231</v>
      </c>
      <c r="ER15" s="21">
        <f>TEA!M$50-TEA!M$46-AQ15-EC15</f>
        <v>4970349.5065356372</v>
      </c>
      <c r="ES15" s="21">
        <f>TEA!N$50-TEA!N$46-AR15-ED15</f>
        <v>4802712.113710383</v>
      </c>
      <c r="ET15" s="21">
        <f>TEA!O$50-TEA!O$46-AS15-EE15</f>
        <v>57974.506606797935</v>
      </c>
      <c r="EU15" s="21">
        <f>TEA!P$50-TEA!P$46-AT15-EF15</f>
        <v>0</v>
      </c>
      <c r="EV15" s="21">
        <f>EG15/(1+TEA!B$16)^$A15</f>
        <v>71164.646386126056</v>
      </c>
      <c r="EW15" s="21">
        <f>EH15/(1+TEA!C$16)^$A15</f>
        <v>70571.234480061292</v>
      </c>
      <c r="EX15" s="21">
        <f>EI15/(1+TEA!D$16)^$A15</f>
        <v>73020.864170985398</v>
      </c>
      <c r="EY15" s="21">
        <f>EJ15/(1+TEA!E$16)^$A15</f>
        <v>-7396.4146037148048</v>
      </c>
      <c r="EZ15" s="21">
        <f>EK15/(1+TEA!F$16)^$A15</f>
        <v>-20456.419510636952</v>
      </c>
      <c r="FA15" s="21">
        <f>EL15/(1+TEA!G$16)^$A15</f>
        <v>0</v>
      </c>
      <c r="FB15" s="21">
        <f>EM15/(1+TEA!H$16)^$A15</f>
        <v>0</v>
      </c>
      <c r="FC15" s="21">
        <f>EN15/(1+TEA!I$16)^$A15</f>
        <v>0</v>
      </c>
      <c r="FD15" s="21">
        <f>EO15/(1+TEA!J$16)^$A15</f>
        <v>73613.92426549604</v>
      </c>
      <c r="FE15" s="21">
        <f>EP15/(1+TEA!K$16)^$A15</f>
        <v>71911.668532837313</v>
      </c>
      <c r="FF15" s="21">
        <f>EQ15/(1+TEA!L$16)^$A15</f>
        <v>72933.840839523051</v>
      </c>
      <c r="FG15" s="21">
        <f>ER15/(1+TEA!M$16)^$A15</f>
        <v>1583706.5275737173</v>
      </c>
      <c r="FH15" s="21">
        <f>ES15/(1+TEA!N$16)^$A15</f>
        <v>1530292.0880189743</v>
      </c>
      <c r="FI15" s="21">
        <f>ET15/(1+TEA!O$16)^$A15</f>
        <v>18472.464446478494</v>
      </c>
      <c r="FJ15" s="21">
        <f>EU15/(1+TEA!P$16)^$A15</f>
        <v>0</v>
      </c>
    </row>
    <row r="16" spans="1:166" x14ac:dyDescent="0.25">
      <c r="A16" s="4">
        <f t="shared" si="11"/>
        <v>13</v>
      </c>
      <c r="B16" s="21">
        <f t="shared" si="47"/>
        <v>-493253.8393131604</v>
      </c>
      <c r="C16" s="21">
        <f t="shared" si="48"/>
        <v>-488926.48909508809</v>
      </c>
      <c r="D16" s="21">
        <f t="shared" si="49"/>
        <v>-506789.97560231743</v>
      </c>
      <c r="E16" s="21">
        <f t="shared" si="50"/>
        <v>-2303621.8321230686</v>
      </c>
      <c r="F16" s="21">
        <f t="shared" si="51"/>
        <v>-2594773.4147874122</v>
      </c>
      <c r="G16" s="21">
        <f t="shared" si="52"/>
        <v>0</v>
      </c>
      <c r="H16" s="21">
        <f t="shared" si="53"/>
        <v>0</v>
      </c>
      <c r="I16" s="21">
        <f t="shared" si="54"/>
        <v>0</v>
      </c>
      <c r="J16" s="21">
        <f t="shared" si="55"/>
        <v>-511114.76029753935</v>
      </c>
      <c r="K16" s="21">
        <f t="shared" si="56"/>
        <v>-498701.3647443793</v>
      </c>
      <c r="L16" s="21">
        <f t="shared" si="15"/>
        <v>-506155.37351811182</v>
      </c>
      <c r="M16" s="21">
        <f t="shared" si="16"/>
        <v>-10856799.290512072</v>
      </c>
      <c r="N16" s="21">
        <f t="shared" si="16"/>
        <v>-11154010.935445314</v>
      </c>
      <c r="O16" s="21">
        <f t="shared" si="57"/>
        <v>-134707.1439481402</v>
      </c>
      <c r="P16" s="21">
        <f t="shared" si="58"/>
        <v>0</v>
      </c>
      <c r="Q16" s="21"/>
      <c r="U16" s="31"/>
      <c r="V16" s="31"/>
      <c r="W16" s="31"/>
      <c r="X16" s="3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1.05234794318676E-11</v>
      </c>
      <c r="BF16" s="21">
        <f>BU15*TEA!$B$20</f>
        <v>-1.0862946510314943E-10</v>
      </c>
      <c r="BG16" s="21">
        <f>BV15*TEA!$B$20</f>
        <v>-8.147209882736205E-11</v>
      </c>
      <c r="BH16" s="21">
        <f>BW15*TEA!$B$20</f>
        <v>1.1032680049538612E-12</v>
      </c>
      <c r="BI16" s="21">
        <f>BX15*TEA!$B$20</f>
        <v>0</v>
      </c>
      <c r="BJ16" s="20">
        <f t="shared" si="59"/>
        <v>-3.6662444472312932E-11</v>
      </c>
      <c r="BK16" s="20">
        <f t="shared" si="60"/>
        <v>0</v>
      </c>
      <c r="BL16" s="20">
        <f t="shared" si="61"/>
        <v>-8.2490500062704086E-11</v>
      </c>
      <c r="BM16" s="20">
        <f t="shared" si="62"/>
        <v>-2.1539186127483844E-10</v>
      </c>
      <c r="BN16" s="20">
        <f t="shared" si="98"/>
        <v>-2.1539186127483844E-10</v>
      </c>
      <c r="BO16" s="20">
        <f t="shared" si="99"/>
        <v>0</v>
      </c>
      <c r="BP16" s="20">
        <f t="shared" si="100"/>
        <v>0</v>
      </c>
      <c r="BQ16" s="20">
        <f t="shared" si="101"/>
        <v>0</v>
      </c>
      <c r="BR16" s="20">
        <f t="shared" si="102"/>
        <v>4.5828055590391167E-11</v>
      </c>
      <c r="BS16" s="20">
        <f t="shared" si="103"/>
        <v>8.6156744509935374E-10</v>
      </c>
      <c r="BT16" s="20">
        <f t="shared" si="104"/>
        <v>1.4206697233021259E-10</v>
      </c>
      <c r="BU16" s="20">
        <f t="shared" si="105"/>
        <v>-1.4664977788925173E-9</v>
      </c>
      <c r="BV16" s="20">
        <f t="shared" si="106"/>
        <v>-1.0998733341693877E-9</v>
      </c>
      <c r="BW16" s="20">
        <f t="shared" si="107"/>
        <v>1.4894118066877125E-11</v>
      </c>
      <c r="BX16" s="20">
        <f t="shared" si="108"/>
        <v>0</v>
      </c>
      <c r="BY16" s="21">
        <f>TEA!B$50-TEA!B$46-Q16-AU16</f>
        <v>306371.94188962108</v>
      </c>
      <c r="BZ16" s="21">
        <f>TEA!C$50-TEA!C$46-R16-AV16</f>
        <v>303817.2357646859</v>
      </c>
      <c r="CA16" s="21">
        <f>TEA!D$50-TEA!D$46-S16-AW16</f>
        <v>314363.17175159196</v>
      </c>
      <c r="CB16" s="21">
        <f>TEA!E$50-TEA!E$46-T16-AX16</f>
        <v>-23213.117478292159</v>
      </c>
      <c r="CC16" s="21">
        <f>TEA!F$50-TEA!F$46-U16-AY16</f>
        <v>-64201.007478292158</v>
      </c>
      <c r="CD16" s="21">
        <f>TEA!G$50-TEA!G$46-V16-AZ16</f>
        <v>0</v>
      </c>
      <c r="CE16" s="21">
        <f>TEA!H$50-TEA!H$46-W16-BA16</f>
        <v>0</v>
      </c>
      <c r="CF16" s="21">
        <f>TEA!I$50-TEA!I$46-X16-BB16</f>
        <v>0</v>
      </c>
      <c r="CG16" s="21">
        <f>TEA!J$50-TEA!J$46-Y16-BC16</f>
        <v>316916.36328754947</v>
      </c>
      <c r="CH16" s="21">
        <f>TEA!K$50-TEA!K$46-Z16-BD16</f>
        <v>309587.95766915136</v>
      </c>
      <c r="CI16" s="21">
        <f>TEA!L$50-TEA!L$46-AA16-BE16</f>
        <v>313988.52635666984</v>
      </c>
      <c r="CJ16" s="21">
        <f>TEA!M$50-TEA!M$46-AB16-BF16</f>
        <v>5634322.1256066868</v>
      </c>
      <c r="CK16" s="21">
        <f>TEA!N$50-TEA!N$46-AC16-BG16</f>
        <v>6588082.46050807</v>
      </c>
      <c r="CL16" s="21">
        <f>TEA!O$50-TEA!O$46-AD16-BH16</f>
        <v>79526.072162960132</v>
      </c>
      <c r="CM16" s="21">
        <f>TEA!P$50-TEA!P$46-AE16-BI16</f>
        <v>0</v>
      </c>
      <c r="CN16" s="21">
        <f t="shared" si="18"/>
        <v>0</v>
      </c>
      <c r="CO16" s="21">
        <f t="shared" si="19"/>
        <v>0</v>
      </c>
      <c r="CP16" s="21">
        <f t="shared" si="20"/>
        <v>0</v>
      </c>
      <c r="CQ16" s="21">
        <f t="shared" si="73"/>
        <v>-1479198.1342509859</v>
      </c>
      <c r="CR16" s="21">
        <f t="shared" si="74"/>
        <v>-1971052.8142509856</v>
      </c>
      <c r="CS16" s="21">
        <f t="shared" si="75"/>
        <v>0</v>
      </c>
      <c r="CT16" s="21">
        <f t="shared" si="76"/>
        <v>0</v>
      </c>
      <c r="CU16" s="21">
        <f t="shared" si="77"/>
        <v>0</v>
      </c>
      <c r="CV16" s="21">
        <f t="shared" si="78"/>
        <v>0</v>
      </c>
      <c r="CW16" s="21">
        <f t="shared" si="79"/>
        <v>0</v>
      </c>
      <c r="CX16" s="21">
        <f t="shared" si="80"/>
        <v>0</v>
      </c>
      <c r="CY16" s="21">
        <f t="shared" si="109"/>
        <v>0</v>
      </c>
      <c r="CZ16" s="21">
        <f t="shared" si="110"/>
        <v>0</v>
      </c>
      <c r="DA16" s="21">
        <f t="shared" si="81"/>
        <v>0</v>
      </c>
      <c r="DB16" s="21">
        <f t="shared" si="82"/>
        <v>0</v>
      </c>
      <c r="DC16" s="21">
        <f t="shared" si="83"/>
        <v>306371.94188962108</v>
      </c>
      <c r="DD16" s="21">
        <f t="shared" si="84"/>
        <v>303817.2357646859</v>
      </c>
      <c r="DE16" s="21">
        <f t="shared" si="85"/>
        <v>314363.17175159196</v>
      </c>
      <c r="DF16" s="21">
        <f t="shared" si="86"/>
        <v>-1502411.2517292781</v>
      </c>
      <c r="DG16" s="21">
        <f t="shared" si="87"/>
        <v>-2035253.8217292777</v>
      </c>
      <c r="DH16" s="21">
        <f t="shared" si="88"/>
        <v>0</v>
      </c>
      <c r="DI16" s="21">
        <f t="shared" si="89"/>
        <v>0</v>
      </c>
      <c r="DJ16" s="21">
        <f t="shared" si="90"/>
        <v>0</v>
      </c>
      <c r="DK16" s="21">
        <f t="shared" si="91"/>
        <v>316916.36328754947</v>
      </c>
      <c r="DL16" s="21">
        <f t="shared" si="92"/>
        <v>309587.95766915136</v>
      </c>
      <c r="DM16" s="21">
        <f t="shared" si="93"/>
        <v>313988.52635666984</v>
      </c>
      <c r="DN16" s="21">
        <f t="shared" si="94"/>
        <v>5634322.1256066868</v>
      </c>
      <c r="DO16" s="21">
        <f t="shared" si="95"/>
        <v>6588082.46050807</v>
      </c>
      <c r="DP16" s="21">
        <f t="shared" si="96"/>
        <v>79526.072162960132</v>
      </c>
      <c r="DQ16" s="21">
        <f t="shared" si="97"/>
        <v>0</v>
      </c>
      <c r="DR16" s="21">
        <f>IF(DC16&gt;0,DC16*(TEA!B$17+TEA!B$18)-TEA!B$25,0)</f>
        <v>83026.796252087326</v>
      </c>
      <c r="DS16" s="21">
        <f>IF(DD16&gt;0,DD16*(TEA!C$17+TEA!C$18)-TEA!C$25,0)</f>
        <v>82334.470892229889</v>
      </c>
      <c r="DT16" s="21">
        <f>IF(DE16&gt;0,DE16*(TEA!D$17+TEA!D$18)-TEA!D$25,0)</f>
        <v>85192.419544681426</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85884.334450925904</v>
      </c>
      <c r="EA16" s="21">
        <f>IF(DL16&gt;0,DL16*(TEA!K$17+TEA!K$18)-TEA!K$25,0)</f>
        <v>83898.33652834002</v>
      </c>
      <c r="EB16" s="21">
        <f>IF(DM16&gt;0,DM16*(TEA!L$17+TEA!L$18)-TEA!L$25,0)</f>
        <v>85090.890642657527</v>
      </c>
      <c r="EC16" s="21">
        <f>IF(DN16&gt;0,DN16*(TEA!M$17+TEA!M$18)-TEA!M$25,0)</f>
        <v>959522.29603941226</v>
      </c>
      <c r="ED16" s="21">
        <f>IF(DO16&gt;0,DO16*(TEA!N$17+TEA!N$18)-TEA!N$25,0)</f>
        <v>1785370.346797687</v>
      </c>
      <c r="EE16" s="21">
        <f>IF(DP16&gt;0,DP16*(TEA!O$17+TEA!O$18)-TEA!O$25,0)</f>
        <v>21551.565556162197</v>
      </c>
      <c r="EF16" s="21">
        <f>IF(DQ16&gt;0,DQ16*(TEA!P$17+TEA!P$18)-TEA!P$25,0)</f>
        <v>0</v>
      </c>
      <c r="EG16" s="21">
        <f>TEA!B$50-TEA!B$46-AF16-DR16</f>
        <v>223345.14563753374</v>
      </c>
      <c r="EH16" s="21">
        <f>TEA!C$50-TEA!C$46-AG16-DS16</f>
        <v>221482.76487245603</v>
      </c>
      <c r="EI16" s="21">
        <f>TEA!D$50-TEA!D$46-AH16-DT16</f>
        <v>229170.75220691052</v>
      </c>
      <c r="EJ16" s="21">
        <f>TEA!E$50-TEA!E$46-AI16-DU16</f>
        <v>-23213.117478292173</v>
      </c>
      <c r="EK16" s="21">
        <f>TEA!F$50-TEA!F$46-AJ16-DV16</f>
        <v>-64201.007478292173</v>
      </c>
      <c r="EL16" s="21">
        <f>TEA!G$50-TEA!G$46-AK16-DW16</f>
        <v>0</v>
      </c>
      <c r="EM16" s="21">
        <f>TEA!H$50-TEA!H$46-AL16-DX16</f>
        <v>0</v>
      </c>
      <c r="EN16" s="21">
        <f>TEA!I$50-TEA!I$46-AM16-DY16</f>
        <v>0</v>
      </c>
      <c r="EO16" s="21">
        <f>TEA!J$50-TEA!J$46-AN16-DZ16</f>
        <v>231032.02883662356</v>
      </c>
      <c r="EP16" s="21">
        <f>TEA!K$50-TEA!K$46-AO16-EA16</f>
        <v>225689.62114081142</v>
      </c>
      <c r="EQ16" s="21">
        <f>TEA!L$50-TEA!L$46-AP16-EB16</f>
        <v>228897.63571401231</v>
      </c>
      <c r="ER16" s="21">
        <f>TEA!M$50-TEA!M$46-AQ16-EC16</f>
        <v>4674799.8295672741</v>
      </c>
      <c r="ES16" s="21">
        <f>TEA!N$50-TEA!N$46-AR16-ED16</f>
        <v>4802712.113710383</v>
      </c>
      <c r="ET16" s="21">
        <f>TEA!O$50-TEA!O$46-AS16-EE16</f>
        <v>57974.506606797935</v>
      </c>
      <c r="EU16" s="21">
        <f>TEA!P$50-TEA!P$46-AT16-EF16</f>
        <v>0</v>
      </c>
      <c r="EV16" s="21">
        <f>EG16/(1+TEA!B$16)^$A16</f>
        <v>64695.133078296407</v>
      </c>
      <c r="EW16" s="21">
        <f>EH16/(1+TEA!C$16)^$A16</f>
        <v>64155.667709146634</v>
      </c>
      <c r="EX16" s="21">
        <f>EI16/(1+TEA!D$16)^$A16</f>
        <v>66382.603791804911</v>
      </c>
      <c r="EY16" s="21">
        <f>EJ16/(1+TEA!E$16)^$A16</f>
        <v>-6724.0132761043678</v>
      </c>
      <c r="EZ16" s="21">
        <f>EK16/(1+TEA!F$16)^$A16</f>
        <v>-18596.745009669954</v>
      </c>
      <c r="FA16" s="21">
        <f>EL16/(1+TEA!G$16)^$A16</f>
        <v>0</v>
      </c>
      <c r="FB16" s="21">
        <f>EM16/(1+TEA!H$16)^$A16</f>
        <v>0</v>
      </c>
      <c r="FC16" s="21">
        <f>EN16/(1+TEA!I$16)^$A16</f>
        <v>0</v>
      </c>
      <c r="FD16" s="21">
        <f>EO16/(1+TEA!J$16)^$A16</f>
        <v>66921.74933226913</v>
      </c>
      <c r="FE16" s="21">
        <f>EP16/(1+TEA!K$16)^$A16</f>
        <v>65374.244120761192</v>
      </c>
      <c r="FF16" s="21">
        <f>EQ16/(1+TEA!L$16)^$A16</f>
        <v>66303.49167229369</v>
      </c>
      <c r="FG16" s="21">
        <f>ER16/(1+TEA!M$16)^$A16</f>
        <v>1354122.9930247781</v>
      </c>
      <c r="FH16" s="21">
        <f>ES16/(1+TEA!N$16)^$A16</f>
        <v>1391174.6254717947</v>
      </c>
      <c r="FI16" s="21">
        <f>ET16/(1+TEA!O$16)^$A16</f>
        <v>16793.149496798633</v>
      </c>
      <c r="FJ16" s="21">
        <f>EU16/(1+TEA!P$16)^$A16</f>
        <v>0</v>
      </c>
    </row>
    <row r="17" spans="1:166" x14ac:dyDescent="0.25">
      <c r="A17" s="4">
        <f t="shared" si="11"/>
        <v>14</v>
      </c>
      <c r="B17" s="21">
        <f t="shared" si="47"/>
        <v>-434440.08196925459</v>
      </c>
      <c r="C17" s="21">
        <f t="shared" si="48"/>
        <v>-430603.1548140457</v>
      </c>
      <c r="D17" s="21">
        <f t="shared" si="49"/>
        <v>-446442.15397340391</v>
      </c>
      <c r="E17" s="21">
        <f t="shared" si="50"/>
        <v>-2309734.5714649819</v>
      </c>
      <c r="F17" s="21">
        <f t="shared" si="51"/>
        <v>-2611679.5466143847</v>
      </c>
      <c r="G17" s="21">
        <f t="shared" si="52"/>
        <v>0</v>
      </c>
      <c r="H17" s="21">
        <f t="shared" si="53"/>
        <v>0</v>
      </c>
      <c r="I17" s="21">
        <f t="shared" si="54"/>
        <v>0</v>
      </c>
      <c r="J17" s="21">
        <f t="shared" si="55"/>
        <v>-450276.8063591129</v>
      </c>
      <c r="K17" s="21">
        <f t="shared" si="56"/>
        <v>-439270.23372550553</v>
      </c>
      <c r="L17" s="21">
        <f t="shared" si="15"/>
        <v>-445879.47199784487</v>
      </c>
      <c r="M17" s="21">
        <f t="shared" si="16"/>
        <v>-9625778.3877622746</v>
      </c>
      <c r="N17" s="21">
        <f t="shared" si="16"/>
        <v>-9889306.7304709554</v>
      </c>
      <c r="O17" s="21">
        <f t="shared" si="57"/>
        <v>-119440.644405596</v>
      </c>
      <c r="P17" s="21">
        <f t="shared" si="58"/>
        <v>0</v>
      </c>
      <c r="Q17" s="21"/>
      <c r="U17" s="31"/>
      <c r="V17" s="31"/>
      <c r="W17" s="31"/>
      <c r="X17" s="31"/>
      <c r="AF17" s="20"/>
      <c r="AU17" s="21"/>
      <c r="BA17" s="21"/>
      <c r="BJ17" s="21"/>
      <c r="BY17" s="21">
        <f>TEA!B$50-TEA!B$46-Q17-AU17</f>
        <v>306371.94188962108</v>
      </c>
      <c r="BZ17" s="21">
        <f>TEA!C$50-TEA!C$46-R17-AV17</f>
        <v>303817.2357646859</v>
      </c>
      <c r="CA17" s="21">
        <f>TEA!D$50-TEA!D$46-S17-AW17</f>
        <v>314363.17175159196</v>
      </c>
      <c r="CB17" s="21">
        <f>TEA!E$50-TEA!E$46-T17-AX17</f>
        <v>-23213.117478292173</v>
      </c>
      <c r="CC17" s="21">
        <f>TEA!F$50-TEA!F$46-U17-AY17</f>
        <v>-64201.007478292173</v>
      </c>
      <c r="CD17" s="21">
        <f>TEA!G$50-TEA!G$46-V17-AZ17</f>
        <v>0</v>
      </c>
      <c r="CE17" s="21">
        <f>TEA!H$50-TEA!H$46-W17-BA17</f>
        <v>0</v>
      </c>
      <c r="CF17" s="21">
        <f>TEA!I$50-TEA!I$46-X17-BB17</f>
        <v>0</v>
      </c>
      <c r="CG17" s="21">
        <f>TEA!J$50-TEA!J$46-Y17-BC17</f>
        <v>316916.36328754947</v>
      </c>
      <c r="CH17" s="21">
        <f>TEA!K$50-TEA!K$46-Z17-BD17</f>
        <v>309587.95766915142</v>
      </c>
      <c r="CI17" s="21">
        <f>TEA!L$50-TEA!L$46-AA17-BE17</f>
        <v>313988.52635666984</v>
      </c>
      <c r="CJ17" s="21">
        <f>TEA!M$50-TEA!M$46-AB17-BF17</f>
        <v>5634322.1256066868</v>
      </c>
      <c r="CK17" s="21">
        <f>TEA!N$50-TEA!N$46-AC17-BG17</f>
        <v>6588082.46050807</v>
      </c>
      <c r="CL17" s="21">
        <f>TEA!O$50-TEA!O$46-AD17-BH17</f>
        <v>79526.072162960132</v>
      </c>
      <c r="CM17" s="21">
        <f>TEA!P$50-TEA!P$46-AE17-BI17</f>
        <v>0</v>
      </c>
      <c r="CN17" s="21">
        <f t="shared" si="18"/>
        <v>0</v>
      </c>
      <c r="CO17" s="21">
        <f t="shared" si="19"/>
        <v>0</v>
      </c>
      <c r="CP17" s="21">
        <f t="shared" si="20"/>
        <v>0</v>
      </c>
      <c r="CQ17" s="21">
        <f t="shared" si="73"/>
        <v>-1502411.2517292781</v>
      </c>
      <c r="CR17" s="21">
        <f t="shared" si="74"/>
        <v>-2035253.8217292777</v>
      </c>
      <c r="CS17" s="21">
        <f t="shared" si="75"/>
        <v>0</v>
      </c>
      <c r="CT17" s="21">
        <f t="shared" si="76"/>
        <v>0</v>
      </c>
      <c r="CU17" s="21">
        <f t="shared" si="77"/>
        <v>0</v>
      </c>
      <c r="CV17" s="21">
        <f t="shared" si="78"/>
        <v>0</v>
      </c>
      <c r="CW17" s="21">
        <f t="shared" si="79"/>
        <v>0</v>
      </c>
      <c r="CX17" s="21">
        <f t="shared" si="80"/>
        <v>0</v>
      </c>
      <c r="CY17" s="21">
        <f t="shared" si="109"/>
        <v>0</v>
      </c>
      <c r="CZ17" s="21">
        <f t="shared" si="110"/>
        <v>0</v>
      </c>
      <c r="DA17" s="21">
        <f t="shared" si="81"/>
        <v>0</v>
      </c>
      <c r="DB17" s="21">
        <f t="shared" si="82"/>
        <v>0</v>
      </c>
      <c r="DC17" s="21">
        <f t="shared" si="83"/>
        <v>306371.94188962108</v>
      </c>
      <c r="DD17" s="21">
        <f t="shared" si="84"/>
        <v>303817.2357646859</v>
      </c>
      <c r="DE17" s="21">
        <f t="shared" si="85"/>
        <v>314363.17175159196</v>
      </c>
      <c r="DF17" s="21">
        <f t="shared" si="86"/>
        <v>-1525624.3692075703</v>
      </c>
      <c r="DG17" s="21">
        <f t="shared" si="87"/>
        <v>-2099454.8292075698</v>
      </c>
      <c r="DH17" s="21">
        <f t="shared" si="88"/>
        <v>0</v>
      </c>
      <c r="DI17" s="21">
        <f t="shared" si="89"/>
        <v>0</v>
      </c>
      <c r="DJ17" s="21">
        <f t="shared" si="90"/>
        <v>0</v>
      </c>
      <c r="DK17" s="21">
        <f t="shared" si="91"/>
        <v>316916.36328754947</v>
      </c>
      <c r="DL17" s="21">
        <f t="shared" si="92"/>
        <v>309587.95766915142</v>
      </c>
      <c r="DM17" s="21">
        <f t="shared" si="93"/>
        <v>313988.52635666984</v>
      </c>
      <c r="DN17" s="21">
        <f t="shared" si="94"/>
        <v>5634322.1256066868</v>
      </c>
      <c r="DO17" s="21">
        <f t="shared" si="95"/>
        <v>6588082.46050807</v>
      </c>
      <c r="DP17" s="21">
        <f t="shared" si="96"/>
        <v>79526.072162960132</v>
      </c>
      <c r="DQ17" s="21">
        <f t="shared" si="97"/>
        <v>0</v>
      </c>
      <c r="DR17" s="21">
        <f>IF(DC17&gt;0,DC17*(TEA!B$17+TEA!B$18)-TEA!B$25,0)</f>
        <v>83026.796252087326</v>
      </c>
      <c r="DS17" s="21">
        <f>IF(DD17&gt;0,DD17*(TEA!C$17+TEA!C$18)-TEA!C$25,0)</f>
        <v>82334.470892229889</v>
      </c>
      <c r="DT17" s="21">
        <f>IF(DE17&gt;0,DE17*(TEA!D$17+TEA!D$18)-TEA!D$25,0)</f>
        <v>85192.419544681426</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85884.334450925904</v>
      </c>
      <c r="EA17" s="21">
        <f>IF(DL17&gt;0,DL17*(TEA!K$17+TEA!K$18)-TEA!K$25,0)</f>
        <v>83898.336528340034</v>
      </c>
      <c r="EB17" s="21">
        <f>IF(DM17&gt;0,DM17*(TEA!L$17+TEA!L$18)-TEA!L$25,0)</f>
        <v>85090.890642657527</v>
      </c>
      <c r="EC17" s="21">
        <f>IF(DN17&gt;0,DN17*(TEA!M$17+TEA!M$18)-TEA!M$25,0)</f>
        <v>959522.29603941226</v>
      </c>
      <c r="ED17" s="21">
        <f>IF(DO17&gt;0,DO17*(TEA!N$17+TEA!N$18)-TEA!N$25,0)</f>
        <v>1785370.346797687</v>
      </c>
      <c r="EE17" s="21">
        <f>IF(DP17&gt;0,DP17*(TEA!O$17+TEA!O$18)-TEA!O$25,0)</f>
        <v>21551.565556162197</v>
      </c>
      <c r="EF17" s="21">
        <f>IF(DQ17&gt;0,DQ17*(TEA!P$17+TEA!P$18)-TEA!P$25,0)</f>
        <v>0</v>
      </c>
      <c r="EG17" s="21">
        <f>TEA!B$50-TEA!B$46-AF17-DR17</f>
        <v>223345.14563753374</v>
      </c>
      <c r="EH17" s="21">
        <f>TEA!C$50-TEA!C$46-AG17-DS17</f>
        <v>221482.76487245603</v>
      </c>
      <c r="EI17" s="21">
        <f>TEA!D$50-TEA!D$46-AH17-DT17</f>
        <v>229170.75220691052</v>
      </c>
      <c r="EJ17" s="21">
        <f>TEA!E$50-TEA!E$46-AI17-DU17</f>
        <v>-23213.117478292173</v>
      </c>
      <c r="EK17" s="21">
        <f>TEA!F$50-TEA!F$46-AJ17-DV17</f>
        <v>-64201.007478292173</v>
      </c>
      <c r="EL17" s="21">
        <f>TEA!G$50-TEA!G$46-AK17-DW17</f>
        <v>0</v>
      </c>
      <c r="EM17" s="21">
        <f>TEA!H$50-TEA!H$46-AL17-DX17</f>
        <v>0</v>
      </c>
      <c r="EN17" s="21">
        <f>TEA!I$50-TEA!I$46-AM17-DY17</f>
        <v>0</v>
      </c>
      <c r="EO17" s="21">
        <f>TEA!J$50-TEA!J$46-AN17-DZ17</f>
        <v>231032.02883662356</v>
      </c>
      <c r="EP17" s="21">
        <f>TEA!K$50-TEA!K$46-AO17-EA17</f>
        <v>225689.62114081139</v>
      </c>
      <c r="EQ17" s="21">
        <f>TEA!L$50-TEA!L$46-AP17-EB17</f>
        <v>228897.63571401231</v>
      </c>
      <c r="ER17" s="21">
        <f>TEA!M$50-TEA!M$46-AQ17-EC17</f>
        <v>4674799.8295672741</v>
      </c>
      <c r="ES17" s="21">
        <f>TEA!N$50-TEA!N$46-AR17-ED17</f>
        <v>4802712.113710383</v>
      </c>
      <c r="ET17" s="21">
        <f>TEA!O$50-TEA!O$46-AS17-EE17</f>
        <v>57974.506606797935</v>
      </c>
      <c r="EU17" s="21">
        <f>TEA!P$50-TEA!P$46-AT17-EF17</f>
        <v>0</v>
      </c>
      <c r="EV17" s="21">
        <f>EG17/(1+TEA!B$16)^$A17</f>
        <v>58813.757343905818</v>
      </c>
      <c r="EW17" s="21">
        <f>EH17/(1+TEA!C$16)^$A17</f>
        <v>58323.334281042386</v>
      </c>
      <c r="EX17" s="21">
        <f>EI17/(1+TEA!D$16)^$A17</f>
        <v>60347.821628913538</v>
      </c>
      <c r="EY17" s="21">
        <f>EJ17/(1+TEA!E$16)^$A17</f>
        <v>-6112.7393419130613</v>
      </c>
      <c r="EZ17" s="21">
        <f>EK17/(1+TEA!F$16)^$A17</f>
        <v>-16906.131826972683</v>
      </c>
      <c r="FA17" s="21">
        <f>EL17/(1+TEA!G$16)^$A17</f>
        <v>0</v>
      </c>
      <c r="FB17" s="21">
        <f>EM17/(1+TEA!H$16)^$A17</f>
        <v>0</v>
      </c>
      <c r="FC17" s="21">
        <f>EN17/(1+TEA!I$16)^$A17</f>
        <v>0</v>
      </c>
      <c r="FD17" s="21">
        <f>EO17/(1+TEA!J$16)^$A17</f>
        <v>60837.953938426464</v>
      </c>
      <c r="FE17" s="21">
        <f>EP17/(1+TEA!K$16)^$A17</f>
        <v>59431.131018873792</v>
      </c>
      <c r="FF17" s="21">
        <f>EQ17/(1+TEA!L$16)^$A17</f>
        <v>60275.901520266976</v>
      </c>
      <c r="FG17" s="21">
        <f>ER17/(1+TEA!M$16)^$A17</f>
        <v>1231020.902749798</v>
      </c>
      <c r="FH17" s="21">
        <f>ES17/(1+TEA!N$16)^$A17</f>
        <v>1264704.2049743587</v>
      </c>
      <c r="FI17" s="21">
        <f>ET17/(1+TEA!O$16)^$A17</f>
        <v>15266.499542544207</v>
      </c>
      <c r="FJ17" s="21">
        <f>EU17/(1+TEA!P$16)^$A17</f>
        <v>0</v>
      </c>
    </row>
    <row r="18" spans="1:166" x14ac:dyDescent="0.25">
      <c r="A18" s="4">
        <f t="shared" si="11"/>
        <v>15</v>
      </c>
      <c r="B18" s="21">
        <f t="shared" si="47"/>
        <v>-380973.0298384311</v>
      </c>
      <c r="C18" s="21">
        <f t="shared" si="48"/>
        <v>-377581.9418312799</v>
      </c>
      <c r="D18" s="21">
        <f t="shared" si="49"/>
        <v>-391580.49794711889</v>
      </c>
      <c r="E18" s="21">
        <f t="shared" si="50"/>
        <v>-2315291.6072303574</v>
      </c>
      <c r="F18" s="21">
        <f t="shared" si="51"/>
        <v>-2627048.7573661781</v>
      </c>
      <c r="G18" s="21">
        <f t="shared" si="52"/>
        <v>0</v>
      </c>
      <c r="H18" s="21">
        <f t="shared" si="53"/>
        <v>0</v>
      </c>
      <c r="I18" s="21">
        <f t="shared" si="54"/>
        <v>0</v>
      </c>
      <c r="J18" s="21">
        <f t="shared" si="55"/>
        <v>-394969.57550599793</v>
      </c>
      <c r="K18" s="21">
        <f t="shared" si="56"/>
        <v>-385241.93279925664</v>
      </c>
      <c r="L18" s="21">
        <f t="shared" si="15"/>
        <v>-391083.19788851123</v>
      </c>
      <c r="M18" s="21">
        <f t="shared" si="16"/>
        <v>-8506668.4761715494</v>
      </c>
      <c r="N18" s="21">
        <f t="shared" si="16"/>
        <v>-8739575.6350397207</v>
      </c>
      <c r="O18" s="21">
        <f t="shared" si="57"/>
        <v>-105562.00845782855</v>
      </c>
      <c r="P18" s="21">
        <f t="shared" si="58"/>
        <v>0</v>
      </c>
      <c r="Q18" s="21"/>
      <c r="U18" s="31"/>
      <c r="V18" s="31"/>
      <c r="W18" s="31"/>
      <c r="X18" s="31"/>
      <c r="AF18" s="20"/>
      <c r="AU18" s="21"/>
      <c r="BJ18" s="21"/>
      <c r="BY18" s="21">
        <f>TEA!B$50-TEA!B$46-Q18-AU18</f>
        <v>306371.94188962108</v>
      </c>
      <c r="BZ18" s="21">
        <f>TEA!C$50-TEA!C$46-R18-AV18</f>
        <v>303817.2357646859</v>
      </c>
      <c r="CA18" s="21">
        <f>TEA!D$50-TEA!D$46-S18-AW18</f>
        <v>314363.17175159196</v>
      </c>
      <c r="CB18" s="21">
        <f>TEA!E$50-TEA!E$46-T18-AX18</f>
        <v>-23213.117478292173</v>
      </c>
      <c r="CC18" s="21">
        <f>TEA!F$50-TEA!F$46-U18-AY18</f>
        <v>-64201.007478292173</v>
      </c>
      <c r="CD18" s="21">
        <f>TEA!G$50-TEA!G$46-V18-AZ18</f>
        <v>0</v>
      </c>
      <c r="CE18" s="21">
        <f>TEA!H$50-TEA!H$46-W18-BA18</f>
        <v>0</v>
      </c>
      <c r="CF18" s="21">
        <f>TEA!I$50-TEA!I$46-X18-BB18</f>
        <v>0</v>
      </c>
      <c r="CG18" s="21">
        <f>TEA!J$50-TEA!J$46-Y18-BC18</f>
        <v>316916.36328754947</v>
      </c>
      <c r="CH18" s="21">
        <f>TEA!K$50-TEA!K$46-Z18-BD18</f>
        <v>309587.95766915142</v>
      </c>
      <c r="CI18" s="21">
        <f>TEA!L$50-TEA!L$46-AA18-BE18</f>
        <v>313988.52635666984</v>
      </c>
      <c r="CJ18" s="21">
        <f>TEA!M$50-TEA!M$46-AB18-BF18</f>
        <v>5634322.1256066868</v>
      </c>
      <c r="CK18" s="21">
        <f>TEA!N$50-TEA!N$46-AC18-BG18</f>
        <v>6588082.46050807</v>
      </c>
      <c r="CL18" s="21">
        <f>TEA!O$50-TEA!O$46-AD18-BH18</f>
        <v>79526.072162960132</v>
      </c>
      <c r="CM18" s="21">
        <f>TEA!P$50-TEA!P$46-AE18-BI18</f>
        <v>0</v>
      </c>
      <c r="CN18" s="21">
        <f t="shared" si="18"/>
        <v>0</v>
      </c>
      <c r="CO18" s="21">
        <f t="shared" si="19"/>
        <v>0</v>
      </c>
      <c r="CP18" s="21">
        <f t="shared" si="20"/>
        <v>0</v>
      </c>
      <c r="CQ18" s="21">
        <f t="shared" si="73"/>
        <v>-1525624.3692075703</v>
      </c>
      <c r="CR18" s="21">
        <f t="shared" si="74"/>
        <v>-2099454.8292075698</v>
      </c>
      <c r="CS18" s="21">
        <f t="shared" si="75"/>
        <v>0</v>
      </c>
      <c r="CT18" s="21">
        <f t="shared" si="76"/>
        <v>0</v>
      </c>
      <c r="CU18" s="21">
        <f t="shared" si="77"/>
        <v>0</v>
      </c>
      <c r="CV18" s="21">
        <f t="shared" si="78"/>
        <v>0</v>
      </c>
      <c r="CW18" s="21">
        <f t="shared" si="79"/>
        <v>0</v>
      </c>
      <c r="CX18" s="21">
        <f t="shared" si="80"/>
        <v>0</v>
      </c>
      <c r="CY18" s="21">
        <f t="shared" si="109"/>
        <v>0</v>
      </c>
      <c r="CZ18" s="21">
        <f t="shared" si="110"/>
        <v>0</v>
      </c>
      <c r="DA18" s="21">
        <f t="shared" si="81"/>
        <v>0</v>
      </c>
      <c r="DB18" s="21">
        <f t="shared" si="82"/>
        <v>0</v>
      </c>
      <c r="DC18" s="21">
        <f t="shared" si="83"/>
        <v>306371.94188962108</v>
      </c>
      <c r="DD18" s="21">
        <f t="shared" si="84"/>
        <v>303817.2357646859</v>
      </c>
      <c r="DE18" s="21">
        <f t="shared" si="85"/>
        <v>314363.17175159196</v>
      </c>
      <c r="DF18" s="21">
        <f t="shared" si="86"/>
        <v>-1548837.4866858625</v>
      </c>
      <c r="DG18" s="21">
        <f t="shared" si="87"/>
        <v>-2163655.8366858619</v>
      </c>
      <c r="DH18" s="21">
        <f t="shared" si="88"/>
        <v>0</v>
      </c>
      <c r="DI18" s="21">
        <f t="shared" si="89"/>
        <v>0</v>
      </c>
      <c r="DJ18" s="21">
        <f t="shared" si="90"/>
        <v>0</v>
      </c>
      <c r="DK18" s="21">
        <f t="shared" si="91"/>
        <v>316916.36328754947</v>
      </c>
      <c r="DL18" s="21">
        <f t="shared" si="92"/>
        <v>309587.95766915142</v>
      </c>
      <c r="DM18" s="21">
        <f t="shared" si="93"/>
        <v>313988.52635666984</v>
      </c>
      <c r="DN18" s="21">
        <f t="shared" si="94"/>
        <v>5634322.1256066868</v>
      </c>
      <c r="DO18" s="21">
        <f t="shared" si="95"/>
        <v>6588082.46050807</v>
      </c>
      <c r="DP18" s="21">
        <f t="shared" si="96"/>
        <v>79526.072162960132</v>
      </c>
      <c r="DQ18" s="21">
        <f t="shared" si="97"/>
        <v>0</v>
      </c>
      <c r="DR18" s="21">
        <f>IF(DC18&gt;0,DC18*(TEA!B$17+TEA!B$18)-TEA!B$25,0)</f>
        <v>83026.796252087326</v>
      </c>
      <c r="DS18" s="21">
        <f>IF(DD18&gt;0,DD18*(TEA!C$17+TEA!C$18)-TEA!C$25,0)</f>
        <v>82334.470892229889</v>
      </c>
      <c r="DT18" s="21">
        <f>IF(DE18&gt;0,DE18*(TEA!D$17+TEA!D$18)-TEA!D$25,0)</f>
        <v>85192.419544681426</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85884.334450925904</v>
      </c>
      <c r="EA18" s="21">
        <f>IF(DL18&gt;0,DL18*(TEA!K$17+TEA!K$18)-TEA!K$25,0)</f>
        <v>83898.336528340034</v>
      </c>
      <c r="EB18" s="21">
        <f>IF(DM18&gt;0,DM18*(TEA!L$17+TEA!L$18)-TEA!L$25,0)</f>
        <v>85090.890642657527</v>
      </c>
      <c r="EC18" s="21">
        <f>IF(DN18&gt;0,DN18*(TEA!M$17+TEA!M$18)-TEA!M$25,0)</f>
        <v>959522.29603941226</v>
      </c>
      <c r="ED18" s="21">
        <f>IF(DO18&gt;0,DO18*(TEA!N$17+TEA!N$18)-TEA!N$25,0)</f>
        <v>1785370.346797687</v>
      </c>
      <c r="EE18" s="21">
        <f>IF(DP18&gt;0,DP18*(TEA!O$17+TEA!O$18)-TEA!O$25,0)</f>
        <v>21551.565556162197</v>
      </c>
      <c r="EF18" s="21">
        <f>IF(DQ18&gt;0,DQ18*(TEA!P$17+TEA!P$18)-TEA!P$25,0)</f>
        <v>0</v>
      </c>
      <c r="EG18" s="21">
        <f>TEA!B$50-TEA!B$46-AF18-DR18</f>
        <v>223345.14563753374</v>
      </c>
      <c r="EH18" s="21">
        <f>TEA!C$50-TEA!C$46-AG18-DS18</f>
        <v>221482.76487245603</v>
      </c>
      <c r="EI18" s="21">
        <f>TEA!D$50-TEA!D$46-AH18-DT18</f>
        <v>229170.75220691052</v>
      </c>
      <c r="EJ18" s="21">
        <f>TEA!E$50-TEA!E$46-AI18-DU18</f>
        <v>-23213.117478292173</v>
      </c>
      <c r="EK18" s="21">
        <f>TEA!F$50-TEA!F$46-AJ18-DV18</f>
        <v>-64201.007478292173</v>
      </c>
      <c r="EL18" s="21">
        <f>TEA!G$50-TEA!G$46-AK18-DW18</f>
        <v>0</v>
      </c>
      <c r="EM18" s="21">
        <f>TEA!H$50-TEA!H$46-AL18-DX18</f>
        <v>0</v>
      </c>
      <c r="EN18" s="21">
        <f>TEA!I$50-TEA!I$46-AM18-DY18</f>
        <v>0</v>
      </c>
      <c r="EO18" s="21">
        <f>TEA!J$50-TEA!J$46-AN18-DZ18</f>
        <v>231032.02883662356</v>
      </c>
      <c r="EP18" s="21">
        <f>TEA!K$50-TEA!K$46-AO18-EA18</f>
        <v>225689.62114081139</v>
      </c>
      <c r="EQ18" s="21">
        <f>TEA!L$50-TEA!L$46-AP18-EB18</f>
        <v>228897.63571401231</v>
      </c>
      <c r="ER18" s="21">
        <f>TEA!M$50-TEA!M$46-AQ18-EC18</f>
        <v>4674799.8295672741</v>
      </c>
      <c r="ES18" s="21">
        <f>TEA!N$50-TEA!N$46-AR18-ED18</f>
        <v>4802712.113710383</v>
      </c>
      <c r="ET18" s="21">
        <f>TEA!O$50-TEA!O$46-AS18-EE18</f>
        <v>57974.506606797935</v>
      </c>
      <c r="EU18" s="21">
        <f>TEA!P$50-TEA!P$46-AT18-EF18</f>
        <v>0</v>
      </c>
      <c r="EV18" s="21">
        <f>EG18/(1+TEA!B$16)^$A18</f>
        <v>53467.052130823467</v>
      </c>
      <c r="EW18" s="21">
        <f>EH18/(1+TEA!C$16)^$A18</f>
        <v>53021.212982765799</v>
      </c>
      <c r="EX18" s="21">
        <f>EI18/(1+TEA!D$16)^$A18</f>
        <v>54861.656026285033</v>
      </c>
      <c r="EY18" s="21">
        <f>EJ18/(1+TEA!E$16)^$A18</f>
        <v>-5557.03576537551</v>
      </c>
      <c r="EZ18" s="21">
        <f>EK18/(1+TEA!F$16)^$A18</f>
        <v>-15369.210751793349</v>
      </c>
      <c r="FA18" s="21">
        <f>EL18/(1+TEA!G$16)^$A18</f>
        <v>0</v>
      </c>
      <c r="FB18" s="21">
        <f>EM18/(1+TEA!H$16)^$A18</f>
        <v>0</v>
      </c>
      <c r="FC18" s="21">
        <f>EN18/(1+TEA!I$16)^$A18</f>
        <v>0</v>
      </c>
      <c r="FD18" s="21">
        <f>EO18/(1+TEA!J$16)^$A18</f>
        <v>55307.230853114968</v>
      </c>
      <c r="FE18" s="21">
        <f>EP18/(1+TEA!K$16)^$A18</f>
        <v>54028.300926248907</v>
      </c>
      <c r="FF18" s="21">
        <f>EQ18/(1+TEA!L$16)^$A18</f>
        <v>54796.274109333615</v>
      </c>
      <c r="FG18" s="21">
        <f>ER18/(1+TEA!M$16)^$A18</f>
        <v>1119109.9115907254</v>
      </c>
      <c r="FH18" s="21">
        <f>ES18/(1+TEA!N$16)^$A18</f>
        <v>1149731.0954312352</v>
      </c>
      <c r="FI18" s="21">
        <f>ET18/(1+TEA!O$16)^$A18</f>
        <v>13878.635947767461</v>
      </c>
      <c r="FJ18" s="21">
        <f>EU18/(1+TEA!P$16)^$A18</f>
        <v>0</v>
      </c>
    </row>
    <row r="19" spans="1:166" x14ac:dyDescent="0.25">
      <c r="A19" s="4">
        <f t="shared" si="11"/>
        <v>16</v>
      </c>
      <c r="B19" s="21">
        <f t="shared" si="47"/>
        <v>-332366.6188104098</v>
      </c>
      <c r="C19" s="21">
        <f t="shared" si="48"/>
        <v>-329380.83911967464</v>
      </c>
      <c r="D19" s="21">
        <f t="shared" si="49"/>
        <v>-341706.26519595069</v>
      </c>
      <c r="E19" s="21">
        <f t="shared" si="50"/>
        <v>-2320343.4579261532</v>
      </c>
      <c r="F19" s="21">
        <f t="shared" si="51"/>
        <v>-2641020.7671405356</v>
      </c>
      <c r="G19" s="21">
        <f t="shared" si="52"/>
        <v>0</v>
      </c>
      <c r="H19" s="21">
        <f t="shared" si="53"/>
        <v>0</v>
      </c>
      <c r="I19" s="21">
        <f t="shared" si="54"/>
        <v>0</v>
      </c>
      <c r="J19" s="21">
        <f t="shared" si="55"/>
        <v>-344690.27473043889</v>
      </c>
      <c r="K19" s="21">
        <f t="shared" si="56"/>
        <v>-336125.29559357581</v>
      </c>
      <c r="L19" s="21">
        <f t="shared" si="15"/>
        <v>-341268.4032436625</v>
      </c>
      <c r="M19" s="21">
        <f t="shared" si="16"/>
        <v>-7489295.82927089</v>
      </c>
      <c r="N19" s="21">
        <f t="shared" si="16"/>
        <v>-7694365.5482840519</v>
      </c>
      <c r="O19" s="21">
        <f t="shared" si="57"/>
        <v>-92945.066687130849</v>
      </c>
      <c r="P19" s="21">
        <f t="shared" si="58"/>
        <v>0</v>
      </c>
      <c r="Q19" s="21"/>
      <c r="U19" s="31"/>
      <c r="V19" s="31"/>
      <c r="W19" s="31"/>
      <c r="X19" s="31"/>
      <c r="AF19" s="20"/>
      <c r="AU19" s="21"/>
      <c r="BJ19" s="21"/>
      <c r="BY19" s="21">
        <f>TEA!B$50-TEA!B$46-Q19-AU19</f>
        <v>306371.94188962108</v>
      </c>
      <c r="BZ19" s="21">
        <f>TEA!C$50-TEA!C$46-R19-AV19</f>
        <v>303817.2357646859</v>
      </c>
      <c r="CA19" s="21">
        <f>TEA!D$50-TEA!D$46-S19-AW19</f>
        <v>314363.17175159196</v>
      </c>
      <c r="CB19" s="21">
        <f>TEA!E$50-TEA!E$46-T19-AX19</f>
        <v>-23213.117478292173</v>
      </c>
      <c r="CC19" s="21">
        <f>TEA!F$50-TEA!F$46-U19-AY19</f>
        <v>-64201.007478292173</v>
      </c>
      <c r="CD19" s="21">
        <f>TEA!G$50-TEA!G$46-V19-AZ19</f>
        <v>0</v>
      </c>
      <c r="CE19" s="21">
        <f>TEA!H$50-TEA!H$46-W19-BA19</f>
        <v>0</v>
      </c>
      <c r="CF19" s="21">
        <f>TEA!I$50-TEA!I$46-X19-BB19</f>
        <v>0</v>
      </c>
      <c r="CG19" s="21">
        <f>TEA!J$50-TEA!J$46-Y19-BC19</f>
        <v>316916.36328754947</v>
      </c>
      <c r="CH19" s="21">
        <f>TEA!K$50-TEA!K$46-Z19-BD19</f>
        <v>309587.95766915142</v>
      </c>
      <c r="CI19" s="21">
        <f>TEA!L$50-TEA!L$46-AA19-BE19</f>
        <v>313988.52635666984</v>
      </c>
      <c r="CJ19" s="21">
        <f>TEA!M$50-TEA!M$46-AB19-BF19</f>
        <v>5634322.1256066868</v>
      </c>
      <c r="CK19" s="21">
        <f>TEA!N$50-TEA!N$46-AC19-BG19</f>
        <v>6588082.46050807</v>
      </c>
      <c r="CL19" s="21">
        <f>TEA!O$50-TEA!O$46-AD19-BH19</f>
        <v>79526.072162960132</v>
      </c>
      <c r="CM19" s="21">
        <f>TEA!P$50-TEA!P$46-AE19-BI19</f>
        <v>0</v>
      </c>
      <c r="CN19" s="21">
        <f t="shared" si="18"/>
        <v>0</v>
      </c>
      <c r="CO19" s="21">
        <f t="shared" si="19"/>
        <v>0</v>
      </c>
      <c r="CP19" s="21">
        <f t="shared" si="20"/>
        <v>0</v>
      </c>
      <c r="CQ19" s="21">
        <f t="shared" si="73"/>
        <v>-1548837.4866858625</v>
      </c>
      <c r="CR19" s="21">
        <f t="shared" si="74"/>
        <v>-2163655.8366858619</v>
      </c>
      <c r="CS19" s="21">
        <f t="shared" si="75"/>
        <v>0</v>
      </c>
      <c r="CT19" s="21">
        <f t="shared" si="76"/>
        <v>0</v>
      </c>
      <c r="CU19" s="21">
        <f t="shared" si="77"/>
        <v>0</v>
      </c>
      <c r="CV19" s="21">
        <f t="shared" si="78"/>
        <v>0</v>
      </c>
      <c r="CW19" s="21">
        <f t="shared" si="79"/>
        <v>0</v>
      </c>
      <c r="CX19" s="21">
        <f t="shared" si="80"/>
        <v>0</v>
      </c>
      <c r="CY19" s="21">
        <f t="shared" si="109"/>
        <v>0</v>
      </c>
      <c r="CZ19" s="21">
        <f t="shared" si="110"/>
        <v>0</v>
      </c>
      <c r="DA19" s="21">
        <f t="shared" si="81"/>
        <v>0</v>
      </c>
      <c r="DB19" s="21">
        <f t="shared" si="82"/>
        <v>0</v>
      </c>
      <c r="DC19" s="21">
        <f t="shared" si="83"/>
        <v>306371.94188962108</v>
      </c>
      <c r="DD19" s="21">
        <f t="shared" si="84"/>
        <v>303817.2357646859</v>
      </c>
      <c r="DE19" s="21">
        <f t="shared" si="85"/>
        <v>314363.17175159196</v>
      </c>
      <c r="DF19" s="21">
        <f t="shared" si="86"/>
        <v>-1572050.6041641547</v>
      </c>
      <c r="DG19" s="21">
        <f t="shared" si="87"/>
        <v>-2227856.844164154</v>
      </c>
      <c r="DH19" s="21">
        <f t="shared" si="88"/>
        <v>0</v>
      </c>
      <c r="DI19" s="21">
        <f t="shared" si="89"/>
        <v>0</v>
      </c>
      <c r="DJ19" s="21">
        <f t="shared" si="90"/>
        <v>0</v>
      </c>
      <c r="DK19" s="21">
        <f t="shared" si="91"/>
        <v>316916.36328754947</v>
      </c>
      <c r="DL19" s="21">
        <f t="shared" si="92"/>
        <v>309587.95766915142</v>
      </c>
      <c r="DM19" s="21">
        <f t="shared" si="93"/>
        <v>313988.52635666984</v>
      </c>
      <c r="DN19" s="21">
        <f t="shared" si="94"/>
        <v>5634322.1256066868</v>
      </c>
      <c r="DO19" s="21">
        <f t="shared" si="95"/>
        <v>6588082.46050807</v>
      </c>
      <c r="DP19" s="21">
        <f t="shared" si="96"/>
        <v>79526.072162960132</v>
      </c>
      <c r="DQ19" s="21">
        <f t="shared" si="97"/>
        <v>0</v>
      </c>
      <c r="DR19" s="21">
        <f>IF(DC19&gt;0,DC19*(TEA!B$17+TEA!B$18)-TEA!B$25,0)</f>
        <v>83026.796252087326</v>
      </c>
      <c r="DS19" s="21">
        <f>IF(DD19&gt;0,DD19*(TEA!C$17+TEA!C$18)-TEA!C$25,0)</f>
        <v>82334.470892229889</v>
      </c>
      <c r="DT19" s="21">
        <f>IF(DE19&gt;0,DE19*(TEA!D$17+TEA!D$18)-TEA!D$25,0)</f>
        <v>85192.419544681426</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85884.334450925904</v>
      </c>
      <c r="EA19" s="21">
        <f>IF(DL19&gt;0,DL19*(TEA!K$17+TEA!K$18)-TEA!K$25,0)</f>
        <v>83898.336528340034</v>
      </c>
      <c r="EB19" s="21">
        <f>IF(DM19&gt;0,DM19*(TEA!L$17+TEA!L$18)-TEA!L$25,0)</f>
        <v>85090.890642657527</v>
      </c>
      <c r="EC19" s="21">
        <f>IF(DN19&gt;0,DN19*(TEA!M$17+TEA!M$18)-TEA!M$25,0)</f>
        <v>959522.29603941226</v>
      </c>
      <c r="ED19" s="21">
        <f>IF(DO19&gt;0,DO19*(TEA!N$17+TEA!N$18)-TEA!N$25,0)</f>
        <v>1785370.346797687</v>
      </c>
      <c r="EE19" s="21">
        <f>IF(DP19&gt;0,DP19*(TEA!O$17+TEA!O$18)-TEA!O$25,0)</f>
        <v>21551.565556162197</v>
      </c>
      <c r="EF19" s="21">
        <f>IF(DQ19&gt;0,DQ19*(TEA!P$17+TEA!P$18)-TEA!P$25,0)</f>
        <v>0</v>
      </c>
      <c r="EG19" s="21">
        <f>TEA!B$50-TEA!B$46-AF19-DR19</f>
        <v>223345.14563753374</v>
      </c>
      <c r="EH19" s="21">
        <f>TEA!C$50-TEA!C$46-AG19-DS19</f>
        <v>221482.76487245603</v>
      </c>
      <c r="EI19" s="21">
        <f>TEA!D$50-TEA!D$46-AH19-DT19</f>
        <v>229170.75220691052</v>
      </c>
      <c r="EJ19" s="21">
        <f>TEA!E$50-TEA!E$46-AI19-DU19</f>
        <v>-23213.117478292173</v>
      </c>
      <c r="EK19" s="21">
        <f>TEA!F$50-TEA!F$46-AJ19-DV19</f>
        <v>-64201.007478292173</v>
      </c>
      <c r="EL19" s="21">
        <f>TEA!G$50-TEA!G$46-AK19-DW19</f>
        <v>0</v>
      </c>
      <c r="EM19" s="21">
        <f>TEA!H$50-TEA!H$46-AL19-DX19</f>
        <v>0</v>
      </c>
      <c r="EN19" s="21">
        <f>TEA!I$50-TEA!I$46-AM19-DY19</f>
        <v>0</v>
      </c>
      <c r="EO19" s="21">
        <f>TEA!J$50-TEA!J$46-AN19-DZ19</f>
        <v>231032.02883662356</v>
      </c>
      <c r="EP19" s="21">
        <f>TEA!K$50-TEA!K$46-AO19-EA19</f>
        <v>225689.62114081139</v>
      </c>
      <c r="EQ19" s="21">
        <f>TEA!L$50-TEA!L$46-AP19-EB19</f>
        <v>228897.63571401231</v>
      </c>
      <c r="ER19" s="21">
        <f>TEA!M$50-TEA!M$46-AQ19-EC19</f>
        <v>4674799.8295672741</v>
      </c>
      <c r="ES19" s="21">
        <f>TEA!N$50-TEA!N$46-AR19-ED19</f>
        <v>4802712.113710383</v>
      </c>
      <c r="ET19" s="21">
        <f>TEA!O$50-TEA!O$46-AS19-EE19</f>
        <v>57974.506606797935</v>
      </c>
      <c r="EU19" s="21">
        <f>TEA!P$50-TEA!P$46-AT19-EF19</f>
        <v>0</v>
      </c>
      <c r="EV19" s="21">
        <f>EG19/(1+TEA!B$16)^$A19</f>
        <v>48606.411028021335</v>
      </c>
      <c r="EW19" s="21">
        <f>EH19/(1+TEA!C$16)^$A19</f>
        <v>48201.102711605272</v>
      </c>
      <c r="EX19" s="21">
        <f>EI19/(1+TEA!D$16)^$A19</f>
        <v>49874.232751168209</v>
      </c>
      <c r="EY19" s="21">
        <f>EJ19/(1+TEA!E$16)^$A19</f>
        <v>-5051.850695795918</v>
      </c>
      <c r="EZ19" s="21">
        <f>EK19/(1+TEA!F$16)^$A19</f>
        <v>-13972.00977435759</v>
      </c>
      <c r="FA19" s="21">
        <f>EL19/(1+TEA!G$16)^$A19</f>
        <v>0</v>
      </c>
      <c r="FB19" s="21">
        <f>EM19/(1+TEA!H$16)^$A19</f>
        <v>0</v>
      </c>
      <c r="FC19" s="21">
        <f>EN19/(1+TEA!I$16)^$A19</f>
        <v>0</v>
      </c>
      <c r="FD19" s="21">
        <f>EO19/(1+TEA!J$16)^$A19</f>
        <v>50279.300775559059</v>
      </c>
      <c r="FE19" s="21">
        <f>EP19/(1+TEA!K$16)^$A19</f>
        <v>49116.637205680818</v>
      </c>
      <c r="FF19" s="21">
        <f>EQ19/(1+TEA!L$16)^$A19</f>
        <v>49814.794644848742</v>
      </c>
      <c r="FG19" s="21">
        <f>ER19/(1+TEA!M$16)^$A19</f>
        <v>1017372.6469006595</v>
      </c>
      <c r="FH19" s="21">
        <f>ES19/(1+TEA!N$16)^$A19</f>
        <v>1045210.0867556683</v>
      </c>
      <c r="FI19" s="21">
        <f>ET19/(1+TEA!O$16)^$A19</f>
        <v>12616.941770697691</v>
      </c>
      <c r="FJ19" s="21">
        <f>EU19/(1+TEA!P$16)^$A19</f>
        <v>0</v>
      </c>
    </row>
    <row r="20" spans="1:166" x14ac:dyDescent="0.25">
      <c r="A20" s="4">
        <f t="shared" si="11"/>
        <v>17</v>
      </c>
      <c r="B20" s="21">
        <f t="shared" si="47"/>
        <v>-288178.97242129949</v>
      </c>
      <c r="C20" s="21">
        <f t="shared" si="48"/>
        <v>-285561.65483639709</v>
      </c>
      <c r="D20" s="21">
        <f t="shared" si="49"/>
        <v>-296366.05360397958</v>
      </c>
      <c r="E20" s="21">
        <f t="shared" si="50"/>
        <v>-2324936.0494677857</v>
      </c>
      <c r="F20" s="21">
        <f t="shared" si="51"/>
        <v>-2653722.5942081334</v>
      </c>
      <c r="G20" s="21">
        <f t="shared" si="52"/>
        <v>0</v>
      </c>
      <c r="H20" s="21">
        <f t="shared" si="53"/>
        <v>0</v>
      </c>
      <c r="I20" s="21">
        <f t="shared" si="54"/>
        <v>0</v>
      </c>
      <c r="J20" s="21">
        <f t="shared" si="55"/>
        <v>-298981.81947993068</v>
      </c>
      <c r="K20" s="21">
        <f t="shared" si="56"/>
        <v>-291473.80722477508</v>
      </c>
      <c r="L20" s="21">
        <f t="shared" si="56"/>
        <v>-295982.22629379999</v>
      </c>
      <c r="M20" s="21">
        <f t="shared" si="56"/>
        <v>-6564411.6048157448</v>
      </c>
      <c r="N20" s="21">
        <f t="shared" si="56"/>
        <v>-6744174.5603243532</v>
      </c>
      <c r="O20" s="21">
        <f t="shared" si="57"/>
        <v>-81475.11962286022</v>
      </c>
      <c r="P20" s="21">
        <f t="shared" si="58"/>
        <v>0</v>
      </c>
      <c r="Q20" s="21"/>
      <c r="U20" s="31"/>
      <c r="V20" s="31"/>
      <c r="W20" s="31"/>
      <c r="X20" s="31"/>
      <c r="AF20" s="20"/>
      <c r="AU20" s="21"/>
      <c r="BJ20" s="21"/>
      <c r="BY20" s="21">
        <f>TEA!B$50-TEA!B$46-Q20-AU20</f>
        <v>306371.94188962108</v>
      </c>
      <c r="BZ20" s="21">
        <f>TEA!C$50-TEA!C$46-R20-AV20</f>
        <v>303817.2357646859</v>
      </c>
      <c r="CA20" s="21">
        <f>TEA!D$50-TEA!D$46-S20-AW20</f>
        <v>314363.17175159196</v>
      </c>
      <c r="CB20" s="21">
        <f>TEA!E$50-TEA!E$46-T20-AX20</f>
        <v>-23213.117478292173</v>
      </c>
      <c r="CC20" s="21">
        <f>TEA!F$50-TEA!F$46-U20-AY20</f>
        <v>-64201.007478292173</v>
      </c>
      <c r="CD20" s="21">
        <f>TEA!G$50-TEA!G$46-V20-AZ20</f>
        <v>0</v>
      </c>
      <c r="CE20" s="21">
        <f>TEA!H$50-TEA!H$46-W20-BA20</f>
        <v>0</v>
      </c>
      <c r="CF20" s="21">
        <f>TEA!I$50-TEA!I$46-X20-BB20</f>
        <v>0</v>
      </c>
      <c r="CG20" s="21">
        <f>TEA!J$50-TEA!J$46-Y20-BC20</f>
        <v>316916.36328754947</v>
      </c>
      <c r="CH20" s="21">
        <f>TEA!K$50-TEA!K$46-Z20-BD20</f>
        <v>309587.95766915142</v>
      </c>
      <c r="CI20" s="21">
        <f>TEA!L$50-TEA!L$46-AA20-BE20</f>
        <v>313988.52635666984</v>
      </c>
      <c r="CJ20" s="21">
        <f>TEA!M$50-TEA!M$46-AB20-BF20</f>
        <v>5634322.1256066868</v>
      </c>
      <c r="CK20" s="21">
        <f>TEA!N$50-TEA!N$46-AC20-BG20</f>
        <v>6588082.46050807</v>
      </c>
      <c r="CL20" s="21">
        <f>TEA!O$50-TEA!O$46-AD20-BH20</f>
        <v>79526.072162960132</v>
      </c>
      <c r="CM20" s="21">
        <f>TEA!P$50-TEA!P$46-AE20-BI20</f>
        <v>0</v>
      </c>
      <c r="CN20" s="21">
        <f t="shared" si="18"/>
        <v>0</v>
      </c>
      <c r="CO20" s="21">
        <f t="shared" si="19"/>
        <v>0</v>
      </c>
      <c r="CP20" s="21">
        <f t="shared" si="20"/>
        <v>0</v>
      </c>
      <c r="CQ20" s="21">
        <f t="shared" si="73"/>
        <v>-1572050.6041641547</v>
      </c>
      <c r="CR20" s="21">
        <f t="shared" si="74"/>
        <v>-2227856.844164154</v>
      </c>
      <c r="CS20" s="21">
        <f t="shared" si="75"/>
        <v>0</v>
      </c>
      <c r="CT20" s="21">
        <f t="shared" si="76"/>
        <v>0</v>
      </c>
      <c r="CU20" s="21">
        <f t="shared" si="77"/>
        <v>0</v>
      </c>
      <c r="CV20" s="21">
        <f t="shared" si="78"/>
        <v>0</v>
      </c>
      <c r="CW20" s="21">
        <f t="shared" si="79"/>
        <v>0</v>
      </c>
      <c r="CX20" s="21">
        <f t="shared" si="80"/>
        <v>0</v>
      </c>
      <c r="CY20" s="21">
        <f t="shared" si="109"/>
        <v>0</v>
      </c>
      <c r="CZ20" s="21">
        <f t="shared" si="110"/>
        <v>0</v>
      </c>
      <c r="DA20" s="21">
        <f t="shared" si="81"/>
        <v>0</v>
      </c>
      <c r="DB20" s="21">
        <f t="shared" si="82"/>
        <v>0</v>
      </c>
      <c r="DC20" s="21">
        <f t="shared" si="83"/>
        <v>306371.94188962108</v>
      </c>
      <c r="DD20" s="21">
        <f t="shared" si="84"/>
        <v>303817.2357646859</v>
      </c>
      <c r="DE20" s="21">
        <f t="shared" si="85"/>
        <v>314363.17175159196</v>
      </c>
      <c r="DF20" s="21">
        <f t="shared" si="86"/>
        <v>-1595263.7216424469</v>
      </c>
      <c r="DG20" s="21">
        <f t="shared" si="87"/>
        <v>-2292057.8516424461</v>
      </c>
      <c r="DH20" s="21">
        <f t="shared" si="88"/>
        <v>0</v>
      </c>
      <c r="DI20" s="21">
        <f t="shared" si="89"/>
        <v>0</v>
      </c>
      <c r="DJ20" s="21">
        <f t="shared" si="90"/>
        <v>0</v>
      </c>
      <c r="DK20" s="21">
        <f t="shared" si="91"/>
        <v>316916.36328754947</v>
      </c>
      <c r="DL20" s="21">
        <f t="shared" si="92"/>
        <v>309587.95766915142</v>
      </c>
      <c r="DM20" s="21">
        <f t="shared" si="93"/>
        <v>313988.52635666984</v>
      </c>
      <c r="DN20" s="21">
        <f t="shared" si="94"/>
        <v>5634322.1256066868</v>
      </c>
      <c r="DO20" s="21">
        <f t="shared" si="95"/>
        <v>6588082.46050807</v>
      </c>
      <c r="DP20" s="21">
        <f t="shared" si="96"/>
        <v>79526.072162960132</v>
      </c>
      <c r="DQ20" s="21">
        <f t="shared" si="97"/>
        <v>0</v>
      </c>
      <c r="DR20" s="21">
        <f>IF(DC20&gt;0,DC20*(TEA!B$17+TEA!B$18)-TEA!B$25,0)</f>
        <v>83026.796252087326</v>
      </c>
      <c r="DS20" s="21">
        <f>IF(DD20&gt;0,DD20*(TEA!C$17+TEA!C$18)-TEA!C$25,0)</f>
        <v>82334.470892229889</v>
      </c>
      <c r="DT20" s="21">
        <f>IF(DE20&gt;0,DE20*(TEA!D$17+TEA!D$18)-TEA!D$25,0)</f>
        <v>85192.419544681426</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85884.334450925904</v>
      </c>
      <c r="EA20" s="21">
        <f>IF(DL20&gt;0,DL20*(TEA!K$17+TEA!K$18)-TEA!K$25,0)</f>
        <v>83898.336528340034</v>
      </c>
      <c r="EB20" s="21">
        <f>IF(DM20&gt;0,DM20*(TEA!L$17+TEA!L$18)-TEA!L$25,0)</f>
        <v>85090.890642657527</v>
      </c>
      <c r="EC20" s="21">
        <f>IF(DN20&gt;0,DN20*(TEA!M$17+TEA!M$18)-TEA!M$25,0)</f>
        <v>959522.29603941226</v>
      </c>
      <c r="ED20" s="21">
        <f>IF(DO20&gt;0,DO20*(TEA!N$17+TEA!N$18)-TEA!N$25,0)</f>
        <v>1785370.346797687</v>
      </c>
      <c r="EE20" s="21">
        <f>IF(DP20&gt;0,DP20*(TEA!O$17+TEA!O$18)-TEA!O$25,0)</f>
        <v>21551.565556162197</v>
      </c>
      <c r="EF20" s="21">
        <f>IF(DQ20&gt;0,DQ20*(TEA!P$17+TEA!P$18)-TEA!P$25,0)</f>
        <v>0</v>
      </c>
      <c r="EG20" s="21">
        <f>TEA!B$50-TEA!B$46-AF20-DR20</f>
        <v>223345.14563753374</v>
      </c>
      <c r="EH20" s="21">
        <f>TEA!C$50-TEA!C$46-AG20-DS20</f>
        <v>221482.76487245603</v>
      </c>
      <c r="EI20" s="21">
        <f>TEA!D$50-TEA!D$46-AH20-DT20</f>
        <v>229170.75220691052</v>
      </c>
      <c r="EJ20" s="21">
        <f>TEA!E$50-TEA!E$46-AI20-DU20</f>
        <v>-23213.117478292173</v>
      </c>
      <c r="EK20" s="21">
        <f>TEA!F$50-TEA!F$46-AJ20-DV20</f>
        <v>-64201.007478292173</v>
      </c>
      <c r="EL20" s="21">
        <f>TEA!G$50-TEA!G$46-AK20-DW20</f>
        <v>0</v>
      </c>
      <c r="EM20" s="21">
        <f>TEA!H$50-TEA!H$46-AL20-DX20</f>
        <v>0</v>
      </c>
      <c r="EN20" s="21">
        <f>TEA!I$50-TEA!I$46-AM20-DY20</f>
        <v>0</v>
      </c>
      <c r="EO20" s="21">
        <f>TEA!J$50-TEA!J$46-AN20-DZ20</f>
        <v>231032.02883662356</v>
      </c>
      <c r="EP20" s="21">
        <f>TEA!K$50-TEA!K$46-AO20-EA20</f>
        <v>225689.62114081139</v>
      </c>
      <c r="EQ20" s="21">
        <f>TEA!L$50-TEA!L$46-AP20-EB20</f>
        <v>228897.63571401231</v>
      </c>
      <c r="ER20" s="21">
        <f>TEA!M$50-TEA!M$46-AQ20-EC20</f>
        <v>4674799.8295672741</v>
      </c>
      <c r="ES20" s="21">
        <f>TEA!N$50-TEA!N$46-AR20-ED20</f>
        <v>4802712.113710383</v>
      </c>
      <c r="ET20" s="21">
        <f>TEA!O$50-TEA!O$46-AS20-EE20</f>
        <v>57974.506606797935</v>
      </c>
      <c r="EU20" s="21">
        <f>TEA!P$50-TEA!P$46-AT20-EF20</f>
        <v>0</v>
      </c>
      <c r="EV20" s="21">
        <f>EG20/(1+TEA!B$16)^$A20</f>
        <v>44187.646389110298</v>
      </c>
      <c r="EW20" s="21">
        <f>EH20/(1+TEA!C$16)^$A20</f>
        <v>43819.184283277522</v>
      </c>
      <c r="EX20" s="21">
        <f>EI20/(1+TEA!D$16)^$A20</f>
        <v>45340.2115919711</v>
      </c>
      <c r="EY20" s="21">
        <f>EJ20/(1+TEA!E$16)^$A20</f>
        <v>-4592.5915416326525</v>
      </c>
      <c r="EZ20" s="21">
        <f>EK20/(1+TEA!F$16)^$A20</f>
        <v>-12701.827067597807</v>
      </c>
      <c r="FA20" s="21">
        <f>EL20/(1+TEA!G$16)^$A20</f>
        <v>0</v>
      </c>
      <c r="FB20" s="21">
        <f>EM20/(1+TEA!H$16)^$A20</f>
        <v>0</v>
      </c>
      <c r="FC20" s="21">
        <f>EN20/(1+TEA!I$16)^$A20</f>
        <v>0</v>
      </c>
      <c r="FD20" s="21">
        <f>EO20/(1+TEA!J$16)^$A20</f>
        <v>45708.455250508239</v>
      </c>
      <c r="FE20" s="21">
        <f>EP20/(1+TEA!K$16)^$A20</f>
        <v>44651.488368800747</v>
      </c>
      <c r="FF20" s="21">
        <f>EQ20/(1+TEA!L$16)^$A20</f>
        <v>45286.176949862493</v>
      </c>
      <c r="FG20" s="21">
        <f>ER20/(1+TEA!M$16)^$A20</f>
        <v>924884.22445514495</v>
      </c>
      <c r="FH20" s="21">
        <f>ES20/(1+TEA!N$16)^$A20</f>
        <v>950190.98795969842</v>
      </c>
      <c r="FI20" s="21">
        <f>ET20/(1+TEA!O$16)^$A20</f>
        <v>11469.947064270627</v>
      </c>
      <c r="FJ20" s="21">
        <f>EU20/(1+TEA!P$16)^$A20</f>
        <v>0</v>
      </c>
    </row>
    <row r="21" spans="1:166" x14ac:dyDescent="0.25">
      <c r="A21" s="4">
        <f t="shared" si="11"/>
        <v>18</v>
      </c>
      <c r="B21" s="21">
        <f t="shared" si="47"/>
        <v>-248008.38479483558</v>
      </c>
      <c r="C21" s="21">
        <f t="shared" si="48"/>
        <v>-245726.03276069026</v>
      </c>
      <c r="D21" s="21">
        <f t="shared" si="49"/>
        <v>-255147.6794294604</v>
      </c>
      <c r="E21" s="21">
        <f t="shared" si="50"/>
        <v>-2329111.1326874518</v>
      </c>
      <c r="F21" s="21">
        <f t="shared" si="51"/>
        <v>-2665269.7097241315</v>
      </c>
      <c r="G21" s="21">
        <f t="shared" si="52"/>
        <v>0</v>
      </c>
      <c r="H21" s="21">
        <f t="shared" si="53"/>
        <v>0</v>
      </c>
      <c r="I21" s="21">
        <f t="shared" si="54"/>
        <v>0</v>
      </c>
      <c r="J21" s="21">
        <f t="shared" si="55"/>
        <v>-257428.67834310501</v>
      </c>
      <c r="K21" s="21">
        <f t="shared" si="56"/>
        <v>-250881.54507131985</v>
      </c>
      <c r="L21" s="21">
        <f t="shared" si="56"/>
        <v>-254812.97452119773</v>
      </c>
      <c r="M21" s="21">
        <f t="shared" si="56"/>
        <v>-5723607.764401977</v>
      </c>
      <c r="N21" s="21">
        <f t="shared" si="56"/>
        <v>-5880364.5712700821</v>
      </c>
      <c r="O21" s="21">
        <f t="shared" si="57"/>
        <v>-71047.895018977826</v>
      </c>
      <c r="P21" s="21">
        <f t="shared" si="58"/>
        <v>0</v>
      </c>
      <c r="Q21" s="21"/>
      <c r="U21" s="31"/>
      <c r="V21" s="31"/>
      <c r="W21" s="31"/>
      <c r="X21" s="31"/>
      <c r="AF21" s="20"/>
      <c r="AU21" s="21"/>
      <c r="BJ21" s="21"/>
      <c r="BY21" s="21">
        <f>TEA!B$50-TEA!B$46-Q21-AU21</f>
        <v>306371.94188962108</v>
      </c>
      <c r="BZ21" s="21">
        <f>TEA!C$50-TEA!C$46-R21-AV21</f>
        <v>303817.2357646859</v>
      </c>
      <c r="CA21" s="21">
        <f>TEA!D$50-TEA!D$46-S21-AW21</f>
        <v>314363.17175159196</v>
      </c>
      <c r="CB21" s="21">
        <f>TEA!E$50-TEA!E$46-T21-AX21</f>
        <v>-23213.117478292173</v>
      </c>
      <c r="CC21" s="21">
        <f>TEA!F$50-TEA!F$46-U21-AY21</f>
        <v>-64201.007478292173</v>
      </c>
      <c r="CD21" s="21">
        <f>TEA!G$50-TEA!G$46-V21-AZ21</f>
        <v>0</v>
      </c>
      <c r="CE21" s="21">
        <f>TEA!H$50-TEA!H$46-W21-BA21</f>
        <v>0</v>
      </c>
      <c r="CF21" s="21">
        <f>TEA!I$50-TEA!I$46-X21-BB21</f>
        <v>0</v>
      </c>
      <c r="CG21" s="21">
        <f>TEA!J$50-TEA!J$46-Y21-BC21</f>
        <v>316916.36328754947</v>
      </c>
      <c r="CH21" s="21">
        <f>TEA!K$50-TEA!K$46-Z21-BD21</f>
        <v>309587.95766915142</v>
      </c>
      <c r="CI21" s="21">
        <f>TEA!L$50-TEA!L$46-AA21-BE21</f>
        <v>313988.52635666984</v>
      </c>
      <c r="CJ21" s="21">
        <f>TEA!M$50-TEA!M$46-AB21-BF21</f>
        <v>5634322.1256066868</v>
      </c>
      <c r="CK21" s="21">
        <f>TEA!N$50-TEA!N$46-AC21-BG21</f>
        <v>6588082.46050807</v>
      </c>
      <c r="CL21" s="21">
        <f>TEA!O$50-TEA!O$46-AD21-BH21</f>
        <v>79526.072162960132</v>
      </c>
      <c r="CM21" s="21">
        <f>TEA!P$50-TEA!P$46-AE21-BI21</f>
        <v>0</v>
      </c>
      <c r="CN21" s="21">
        <f t="shared" si="18"/>
        <v>0</v>
      </c>
      <c r="CO21" s="21">
        <f t="shared" si="19"/>
        <v>0</v>
      </c>
      <c r="CP21" s="21">
        <f t="shared" si="20"/>
        <v>0</v>
      </c>
      <c r="CQ21" s="21">
        <f t="shared" si="73"/>
        <v>-1595263.7216424469</v>
      </c>
      <c r="CR21" s="21">
        <f t="shared" si="74"/>
        <v>-2292057.8516424461</v>
      </c>
      <c r="CS21" s="21">
        <f t="shared" si="75"/>
        <v>0</v>
      </c>
      <c r="CT21" s="21">
        <f t="shared" si="76"/>
        <v>0</v>
      </c>
      <c r="CU21" s="21">
        <f t="shared" si="77"/>
        <v>0</v>
      </c>
      <c r="CV21" s="21">
        <f t="shared" si="78"/>
        <v>0</v>
      </c>
      <c r="CW21" s="21">
        <f t="shared" si="79"/>
        <v>0</v>
      </c>
      <c r="CX21" s="21">
        <f t="shared" si="80"/>
        <v>0</v>
      </c>
      <c r="CY21" s="21">
        <f t="shared" si="109"/>
        <v>0</v>
      </c>
      <c r="CZ21" s="21">
        <f t="shared" si="110"/>
        <v>0</v>
      </c>
      <c r="DA21" s="21">
        <f t="shared" si="81"/>
        <v>0</v>
      </c>
      <c r="DB21" s="21">
        <f t="shared" si="82"/>
        <v>0</v>
      </c>
      <c r="DC21" s="21">
        <f t="shared" si="83"/>
        <v>306371.94188962108</v>
      </c>
      <c r="DD21" s="21">
        <f t="shared" si="84"/>
        <v>303817.2357646859</v>
      </c>
      <c r="DE21" s="21">
        <f t="shared" si="85"/>
        <v>314363.17175159196</v>
      </c>
      <c r="DF21" s="21">
        <f t="shared" si="86"/>
        <v>-1618476.8391207391</v>
      </c>
      <c r="DG21" s="21">
        <f t="shared" si="87"/>
        <v>-2356258.8591207382</v>
      </c>
      <c r="DH21" s="21">
        <f t="shared" si="88"/>
        <v>0</v>
      </c>
      <c r="DI21" s="21">
        <f t="shared" si="89"/>
        <v>0</v>
      </c>
      <c r="DJ21" s="21">
        <f t="shared" si="90"/>
        <v>0</v>
      </c>
      <c r="DK21" s="21">
        <f t="shared" si="91"/>
        <v>316916.36328754947</v>
      </c>
      <c r="DL21" s="21">
        <f t="shared" si="92"/>
        <v>309587.95766915142</v>
      </c>
      <c r="DM21" s="21">
        <f t="shared" si="93"/>
        <v>313988.52635666984</v>
      </c>
      <c r="DN21" s="21">
        <f t="shared" si="94"/>
        <v>5634322.1256066868</v>
      </c>
      <c r="DO21" s="21">
        <f t="shared" si="95"/>
        <v>6588082.46050807</v>
      </c>
      <c r="DP21" s="21">
        <f t="shared" si="96"/>
        <v>79526.072162960132</v>
      </c>
      <c r="DQ21" s="21">
        <f t="shared" si="97"/>
        <v>0</v>
      </c>
      <c r="DR21" s="21">
        <f>IF(DC21&gt;0,DC21*(TEA!B$17+TEA!B$18)-TEA!B$25,0)</f>
        <v>83026.796252087326</v>
      </c>
      <c r="DS21" s="21">
        <f>IF(DD21&gt;0,DD21*(TEA!C$17+TEA!C$18)-TEA!C$25,0)</f>
        <v>82334.470892229889</v>
      </c>
      <c r="DT21" s="21">
        <f>IF(DE21&gt;0,DE21*(TEA!D$17+TEA!D$18)-TEA!D$25,0)</f>
        <v>85192.419544681426</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85884.334450925904</v>
      </c>
      <c r="EA21" s="21">
        <f>IF(DL21&gt;0,DL21*(TEA!K$17+TEA!K$18)-TEA!K$25,0)</f>
        <v>83898.336528340034</v>
      </c>
      <c r="EB21" s="21">
        <f>IF(DM21&gt;0,DM21*(TEA!L$17+TEA!L$18)-TEA!L$25,0)</f>
        <v>85090.890642657527</v>
      </c>
      <c r="EC21" s="21">
        <f>IF(DN21&gt;0,DN21*(TEA!M$17+TEA!M$18)-TEA!M$25,0)</f>
        <v>959522.29603941226</v>
      </c>
      <c r="ED21" s="21">
        <f>IF(DO21&gt;0,DO21*(TEA!N$17+TEA!N$18)-TEA!N$25,0)</f>
        <v>1785370.346797687</v>
      </c>
      <c r="EE21" s="21">
        <f>IF(DP21&gt;0,DP21*(TEA!O$17+TEA!O$18)-TEA!O$25,0)</f>
        <v>21551.565556162197</v>
      </c>
      <c r="EF21" s="21">
        <f>IF(DQ21&gt;0,DQ21*(TEA!P$17+TEA!P$18)-TEA!P$25,0)</f>
        <v>0</v>
      </c>
      <c r="EG21" s="21">
        <f>TEA!B$50-TEA!B$46-AF21-DR21</f>
        <v>223345.14563753374</v>
      </c>
      <c r="EH21" s="21">
        <f>TEA!C$50-TEA!C$46-AG21-DS21</f>
        <v>221482.76487245603</v>
      </c>
      <c r="EI21" s="21">
        <f>TEA!D$50-TEA!D$46-AH21-DT21</f>
        <v>229170.75220691052</v>
      </c>
      <c r="EJ21" s="21">
        <f>TEA!E$50-TEA!E$46-AI21-DU21</f>
        <v>-23213.117478292173</v>
      </c>
      <c r="EK21" s="21">
        <f>TEA!F$50-TEA!F$46-AJ21-DV21</f>
        <v>-64201.007478292173</v>
      </c>
      <c r="EL21" s="21">
        <f>TEA!G$50-TEA!G$46-AK21-DW21</f>
        <v>0</v>
      </c>
      <c r="EM21" s="21">
        <f>TEA!H$50-TEA!H$46-AL21-DX21</f>
        <v>0</v>
      </c>
      <c r="EN21" s="21">
        <f>TEA!I$50-TEA!I$46-AM21-DY21</f>
        <v>0</v>
      </c>
      <c r="EO21" s="21">
        <f>TEA!J$50-TEA!J$46-AN21-DZ21</f>
        <v>231032.02883662356</v>
      </c>
      <c r="EP21" s="21">
        <f>TEA!K$50-TEA!K$46-AO21-EA21</f>
        <v>225689.62114081139</v>
      </c>
      <c r="EQ21" s="21">
        <f>TEA!L$50-TEA!L$46-AP21-EB21</f>
        <v>228897.63571401231</v>
      </c>
      <c r="ER21" s="21">
        <f>TEA!M$50-TEA!M$46-AQ21-EC21</f>
        <v>4674799.8295672741</v>
      </c>
      <c r="ES21" s="21">
        <f>TEA!N$50-TEA!N$46-AR21-ED21</f>
        <v>4802712.113710383</v>
      </c>
      <c r="ET21" s="21">
        <f>TEA!O$50-TEA!O$46-AS21-EE21</f>
        <v>57974.506606797935</v>
      </c>
      <c r="EU21" s="21">
        <f>TEA!P$50-TEA!P$46-AT21-EF21</f>
        <v>0</v>
      </c>
      <c r="EV21" s="21">
        <f>EG21/(1+TEA!B$16)^$A21</f>
        <v>40170.587626463908</v>
      </c>
      <c r="EW21" s="21">
        <f>EH21/(1+TEA!C$16)^$A21</f>
        <v>39835.622075706837</v>
      </c>
      <c r="EX21" s="21">
        <f>EI21/(1+TEA!D$16)^$A21</f>
        <v>41218.37417451918</v>
      </c>
      <c r="EY21" s="21">
        <f>EJ21/(1+TEA!E$16)^$A21</f>
        <v>-4175.0832196660476</v>
      </c>
      <c r="EZ21" s="21">
        <f>EK21/(1+TEA!F$16)^$A21</f>
        <v>-11547.115515998006</v>
      </c>
      <c r="FA21" s="21">
        <f>EL21/(1+TEA!G$16)^$A21</f>
        <v>0</v>
      </c>
      <c r="FB21" s="21">
        <f>EM21/(1+TEA!H$16)^$A21</f>
        <v>0</v>
      </c>
      <c r="FC21" s="21">
        <f>EN21/(1+TEA!I$16)^$A21</f>
        <v>0</v>
      </c>
      <c r="FD21" s="21">
        <f>EO21/(1+TEA!J$16)^$A21</f>
        <v>41553.141136825667</v>
      </c>
      <c r="FE21" s="21">
        <f>EP21/(1+TEA!K$16)^$A21</f>
        <v>40592.262153455216</v>
      </c>
      <c r="FF21" s="21">
        <f>EQ21/(1+TEA!L$16)^$A21</f>
        <v>41169.251772602263</v>
      </c>
      <c r="FG21" s="21">
        <f>ER21/(1+TEA!M$16)^$A21</f>
        <v>840803.84041376808</v>
      </c>
      <c r="FH21" s="21">
        <f>ES21/(1+TEA!N$16)^$A21</f>
        <v>863809.98905427114</v>
      </c>
      <c r="FI21" s="21">
        <f>ET21/(1+TEA!O$16)^$A21</f>
        <v>10427.224603882389</v>
      </c>
      <c r="FJ21" s="21">
        <f>EU21/(1+TEA!P$16)^$A21</f>
        <v>0</v>
      </c>
    </row>
    <row r="22" spans="1:166" x14ac:dyDescent="0.25">
      <c r="A22" s="4">
        <f t="shared" si="11"/>
        <v>19</v>
      </c>
      <c r="B22" s="21">
        <f t="shared" si="47"/>
        <v>-211489.6687707775</v>
      </c>
      <c r="C22" s="21">
        <f t="shared" si="48"/>
        <v>-209511.83087368406</v>
      </c>
      <c r="D22" s="21">
        <f t="shared" si="49"/>
        <v>-217676.43017989752</v>
      </c>
      <c r="E22" s="21">
        <f t="shared" si="50"/>
        <v>-2332906.6628871481</v>
      </c>
      <c r="F22" s="21">
        <f t="shared" si="51"/>
        <v>-2675767.087465948</v>
      </c>
      <c r="G22" s="21">
        <f t="shared" si="52"/>
        <v>0</v>
      </c>
      <c r="H22" s="21">
        <f t="shared" si="53"/>
        <v>0</v>
      </c>
      <c r="I22" s="21">
        <f t="shared" si="54"/>
        <v>0</v>
      </c>
      <c r="J22" s="21">
        <f t="shared" si="55"/>
        <v>-219653.09549144533</v>
      </c>
      <c r="K22" s="21">
        <f t="shared" si="56"/>
        <v>-213979.48856817876</v>
      </c>
      <c r="L22" s="21">
        <f t="shared" si="56"/>
        <v>-217386.38200065022</v>
      </c>
      <c r="M22" s="21">
        <f t="shared" si="56"/>
        <v>-4959240.6367530972</v>
      </c>
      <c r="N22" s="21">
        <f t="shared" si="56"/>
        <v>-5095082.7630389268</v>
      </c>
      <c r="O22" s="21">
        <f t="shared" si="57"/>
        <v>-61568.599924539296</v>
      </c>
      <c r="P22" s="21">
        <f t="shared" si="58"/>
        <v>0</v>
      </c>
      <c r="Q22" s="21"/>
      <c r="U22" s="31"/>
      <c r="V22" s="31"/>
      <c r="W22" s="31"/>
      <c r="X22" s="31"/>
      <c r="AF22" s="20"/>
      <c r="AU22" s="21"/>
      <c r="BJ22" s="21"/>
      <c r="BY22" s="21">
        <f>TEA!B$50-TEA!B$46-Q22-AU22</f>
        <v>306371.94188962108</v>
      </c>
      <c r="BZ22" s="21">
        <f>TEA!C$50-TEA!C$46-R22-AV22</f>
        <v>303817.2357646859</v>
      </c>
      <c r="CA22" s="21">
        <f>TEA!D$50-TEA!D$46-S22-AW22</f>
        <v>314363.17175159196</v>
      </c>
      <c r="CB22" s="21">
        <f>TEA!E$50-TEA!E$46-T22-AX22</f>
        <v>-23213.117478292173</v>
      </c>
      <c r="CC22" s="21">
        <f>TEA!F$50-TEA!F$46-U22-AY22</f>
        <v>-64201.007478292173</v>
      </c>
      <c r="CD22" s="21">
        <f>TEA!G$50-TEA!G$46-V22-AZ22</f>
        <v>0</v>
      </c>
      <c r="CE22" s="21">
        <f>TEA!H$50-TEA!H$46-W22-BA22</f>
        <v>0</v>
      </c>
      <c r="CF22" s="21">
        <f>TEA!I$50-TEA!I$46-X22-BB22</f>
        <v>0</v>
      </c>
      <c r="CG22" s="21">
        <f>TEA!J$50-TEA!J$46-Y22-BC22</f>
        <v>316916.36328754947</v>
      </c>
      <c r="CH22" s="21">
        <f>TEA!K$50-TEA!K$46-Z22-BD22</f>
        <v>309587.95766915142</v>
      </c>
      <c r="CI22" s="21">
        <f>TEA!L$50-TEA!L$46-AA22-BE22</f>
        <v>313988.52635666984</v>
      </c>
      <c r="CJ22" s="21">
        <f>TEA!M$50-TEA!M$46-AB22-BF22</f>
        <v>5634322.1256066868</v>
      </c>
      <c r="CK22" s="21">
        <f>TEA!N$50-TEA!N$46-AC22-BG22</f>
        <v>6588082.46050807</v>
      </c>
      <c r="CL22" s="21">
        <f>TEA!O$50-TEA!O$46-AD22-BH22</f>
        <v>79526.072162960132</v>
      </c>
      <c r="CM22" s="21">
        <f>TEA!P$50-TEA!P$46-AE22-BI22</f>
        <v>0</v>
      </c>
      <c r="CN22" s="21">
        <f t="shared" si="18"/>
        <v>0</v>
      </c>
      <c r="CO22" s="21">
        <f t="shared" si="19"/>
        <v>0</v>
      </c>
      <c r="CP22" s="21">
        <f t="shared" si="20"/>
        <v>0</v>
      </c>
      <c r="CQ22" s="21">
        <f t="shared" si="73"/>
        <v>-1618476.8391207391</v>
      </c>
      <c r="CR22" s="21">
        <f t="shared" si="74"/>
        <v>-2356258.8591207382</v>
      </c>
      <c r="CS22" s="21">
        <f t="shared" si="75"/>
        <v>0</v>
      </c>
      <c r="CT22" s="21">
        <f t="shared" si="76"/>
        <v>0</v>
      </c>
      <c r="CU22" s="21">
        <f t="shared" si="77"/>
        <v>0</v>
      </c>
      <c r="CV22" s="21">
        <f t="shared" si="78"/>
        <v>0</v>
      </c>
      <c r="CW22" s="21">
        <f t="shared" si="79"/>
        <v>0</v>
      </c>
      <c r="CX22" s="21">
        <f t="shared" si="80"/>
        <v>0</v>
      </c>
      <c r="CY22" s="21">
        <f t="shared" si="109"/>
        <v>0</v>
      </c>
      <c r="CZ22" s="21">
        <f t="shared" si="110"/>
        <v>0</v>
      </c>
      <c r="DA22" s="21">
        <f t="shared" si="81"/>
        <v>0</v>
      </c>
      <c r="DB22" s="21">
        <f t="shared" si="82"/>
        <v>0</v>
      </c>
      <c r="DC22" s="21">
        <f t="shared" si="83"/>
        <v>306371.94188962108</v>
      </c>
      <c r="DD22" s="21">
        <f t="shared" si="84"/>
        <v>303817.2357646859</v>
      </c>
      <c r="DE22" s="21">
        <f t="shared" si="85"/>
        <v>314363.17175159196</v>
      </c>
      <c r="DF22" s="21">
        <f t="shared" si="86"/>
        <v>-1641689.9565990313</v>
      </c>
      <c r="DG22" s="21">
        <f t="shared" si="87"/>
        <v>-2420459.8665990303</v>
      </c>
      <c r="DH22" s="21">
        <f t="shared" si="88"/>
        <v>0</v>
      </c>
      <c r="DI22" s="21">
        <f t="shared" si="89"/>
        <v>0</v>
      </c>
      <c r="DJ22" s="21">
        <f t="shared" si="90"/>
        <v>0</v>
      </c>
      <c r="DK22" s="21">
        <f t="shared" si="91"/>
        <v>316916.36328754947</v>
      </c>
      <c r="DL22" s="21">
        <f t="shared" si="92"/>
        <v>309587.95766915142</v>
      </c>
      <c r="DM22" s="21">
        <f t="shared" si="93"/>
        <v>313988.52635666984</v>
      </c>
      <c r="DN22" s="21">
        <f t="shared" si="94"/>
        <v>5634322.1256066868</v>
      </c>
      <c r="DO22" s="21">
        <f t="shared" si="95"/>
        <v>6588082.46050807</v>
      </c>
      <c r="DP22" s="21">
        <f t="shared" si="96"/>
        <v>79526.072162960132</v>
      </c>
      <c r="DQ22" s="21">
        <f t="shared" si="97"/>
        <v>0</v>
      </c>
      <c r="DR22" s="21">
        <f>IF(DC22&gt;0,DC22*(TEA!B$17+TEA!B$18)-TEA!B$25,0)</f>
        <v>83026.796252087326</v>
      </c>
      <c r="DS22" s="21">
        <f>IF(DD22&gt;0,DD22*(TEA!C$17+TEA!C$18)-TEA!C$25,0)</f>
        <v>82334.470892229889</v>
      </c>
      <c r="DT22" s="21">
        <f>IF(DE22&gt;0,DE22*(TEA!D$17+TEA!D$18)-TEA!D$25,0)</f>
        <v>85192.419544681426</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85884.334450925904</v>
      </c>
      <c r="EA22" s="21">
        <f>IF(DL22&gt;0,DL22*(TEA!K$17+TEA!K$18)-TEA!K$25,0)</f>
        <v>83898.336528340034</v>
      </c>
      <c r="EB22" s="21">
        <f>IF(DM22&gt;0,DM22*(TEA!L$17+TEA!L$18)-TEA!L$25,0)</f>
        <v>85090.890642657527</v>
      </c>
      <c r="EC22" s="21">
        <f>IF(DN22&gt;0,DN22*(TEA!M$17+TEA!M$18)-TEA!M$25,0)</f>
        <v>959522.29603941226</v>
      </c>
      <c r="ED22" s="21">
        <f>IF(DO22&gt;0,DO22*(TEA!N$17+TEA!N$18)-TEA!N$25,0)</f>
        <v>1785370.346797687</v>
      </c>
      <c r="EE22" s="21">
        <f>IF(DP22&gt;0,DP22*(TEA!O$17+TEA!O$18)-TEA!O$25,0)</f>
        <v>21551.565556162197</v>
      </c>
      <c r="EF22" s="21">
        <f>IF(DQ22&gt;0,DQ22*(TEA!P$17+TEA!P$18)-TEA!P$25,0)</f>
        <v>0</v>
      </c>
      <c r="EG22" s="21">
        <f>TEA!B$50-TEA!B$46-AF22-DR22</f>
        <v>223345.14563753374</v>
      </c>
      <c r="EH22" s="21">
        <f>TEA!C$50-TEA!C$46-AG22-DS22</f>
        <v>221482.76487245603</v>
      </c>
      <c r="EI22" s="21">
        <f>TEA!D$50-TEA!D$46-AH22-DT22</f>
        <v>229170.75220691052</v>
      </c>
      <c r="EJ22" s="21">
        <f>TEA!E$50-TEA!E$46-AI22-DU22</f>
        <v>-23213.117478292173</v>
      </c>
      <c r="EK22" s="21">
        <f>TEA!F$50-TEA!F$46-AJ22-DV22</f>
        <v>-64201.007478292173</v>
      </c>
      <c r="EL22" s="21">
        <f>TEA!G$50-TEA!G$46-AK22-DW22</f>
        <v>0</v>
      </c>
      <c r="EM22" s="21">
        <f>TEA!H$50-TEA!H$46-AL22-DX22</f>
        <v>0</v>
      </c>
      <c r="EN22" s="21">
        <f>TEA!I$50-TEA!I$46-AM22-DY22</f>
        <v>0</v>
      </c>
      <c r="EO22" s="21">
        <f>TEA!J$50-TEA!J$46-AN22-DZ22</f>
        <v>231032.02883662356</v>
      </c>
      <c r="EP22" s="21">
        <f>TEA!K$50-TEA!K$46-AO22-EA22</f>
        <v>225689.62114081139</v>
      </c>
      <c r="EQ22" s="21">
        <f>TEA!L$50-TEA!L$46-AP22-EB22</f>
        <v>228897.63571401231</v>
      </c>
      <c r="ER22" s="21">
        <f>TEA!M$50-TEA!M$46-AQ22-EC22</f>
        <v>4674799.8295672741</v>
      </c>
      <c r="ES22" s="21">
        <f>TEA!N$50-TEA!N$46-AR22-ED22</f>
        <v>4802712.113710383</v>
      </c>
      <c r="ET22" s="21">
        <f>TEA!O$50-TEA!O$46-AS22-EE22</f>
        <v>57974.506606797935</v>
      </c>
      <c r="EU22" s="21">
        <f>TEA!P$50-TEA!P$46-AT22-EF22</f>
        <v>0</v>
      </c>
      <c r="EV22" s="21">
        <f>EG22/(1+TEA!B$16)^$A22</f>
        <v>36518.716024058085</v>
      </c>
      <c r="EW22" s="21">
        <f>EH22/(1+TEA!C$16)^$A22</f>
        <v>36214.201887006202</v>
      </c>
      <c r="EX22" s="21">
        <f>EI22/(1+TEA!D$16)^$A22</f>
        <v>37471.249249562883</v>
      </c>
      <c r="EY22" s="21">
        <f>EJ22/(1+TEA!E$16)^$A22</f>
        <v>-3795.5301996964058</v>
      </c>
      <c r="EZ22" s="21">
        <f>EK22/(1+TEA!F$16)^$A22</f>
        <v>-10497.377741816366</v>
      </c>
      <c r="FA22" s="21">
        <f>EL22/(1+TEA!G$16)^$A22</f>
        <v>0</v>
      </c>
      <c r="FB22" s="21">
        <f>EM22/(1+TEA!H$16)^$A22</f>
        <v>0</v>
      </c>
      <c r="FC22" s="21">
        <f>EN22/(1+TEA!I$16)^$A22</f>
        <v>0</v>
      </c>
      <c r="FD22" s="21">
        <f>EO22/(1+TEA!J$16)^$A22</f>
        <v>37775.582851659688</v>
      </c>
      <c r="FE22" s="21">
        <f>EP22/(1+TEA!K$16)^$A22</f>
        <v>36902.056503141102</v>
      </c>
      <c r="FF22" s="21">
        <f>EQ22/(1+TEA!L$16)^$A22</f>
        <v>37426.5925205475</v>
      </c>
      <c r="FG22" s="21">
        <f>ER22/(1+TEA!M$16)^$A22</f>
        <v>764367.12764887989</v>
      </c>
      <c r="FH22" s="21">
        <f>ES22/(1+TEA!N$16)^$A22</f>
        <v>785281.80823115539</v>
      </c>
      <c r="FI22" s="21">
        <f>ET22/(1+TEA!O$16)^$A22</f>
        <v>9479.295094438532</v>
      </c>
      <c r="FJ22" s="21">
        <f>EU22/(1+TEA!P$16)^$A22</f>
        <v>0</v>
      </c>
    </row>
    <row r="23" spans="1:166" x14ac:dyDescent="0.25">
      <c r="A23" s="4">
        <f t="shared" si="11"/>
        <v>20</v>
      </c>
      <c r="B23" s="21">
        <f t="shared" si="47"/>
        <v>-178290.83602163379</v>
      </c>
      <c r="C23" s="21">
        <f t="shared" si="48"/>
        <v>-176589.82915822387</v>
      </c>
      <c r="D23" s="21">
        <f t="shared" si="49"/>
        <v>-183611.65813484037</v>
      </c>
      <c r="E23" s="21">
        <f t="shared" si="50"/>
        <v>-2336357.1448868723</v>
      </c>
      <c r="F23" s="21">
        <f t="shared" si="51"/>
        <v>-2685310.1581403264</v>
      </c>
      <c r="G23" s="21">
        <f t="shared" si="52"/>
        <v>0</v>
      </c>
      <c r="H23" s="21">
        <f t="shared" si="53"/>
        <v>0</v>
      </c>
      <c r="I23" s="21">
        <f t="shared" si="54"/>
        <v>0</v>
      </c>
      <c r="J23" s="21">
        <f t="shared" si="55"/>
        <v>-185311.65653539106</v>
      </c>
      <c r="K23" s="21">
        <f t="shared" si="56"/>
        <v>-180432.16447441411</v>
      </c>
      <c r="L23" s="21">
        <f t="shared" si="56"/>
        <v>-183362.20698197067</v>
      </c>
      <c r="M23" s="21">
        <f t="shared" si="56"/>
        <v>-4264361.4297995698</v>
      </c>
      <c r="N23" s="21">
        <f t="shared" si="56"/>
        <v>-4381190.2101015132</v>
      </c>
      <c r="O23" s="21">
        <f t="shared" si="57"/>
        <v>-52951.058929595172</v>
      </c>
      <c r="P23" s="21">
        <f t="shared" si="58"/>
        <v>0</v>
      </c>
      <c r="Q23" s="21"/>
      <c r="U23" s="31"/>
      <c r="V23" s="31"/>
      <c r="W23" s="31"/>
      <c r="X23" s="31"/>
      <c r="AF23" s="20"/>
      <c r="AU23" s="21"/>
      <c r="BJ23" s="21"/>
      <c r="BY23" s="21">
        <f>TEA!B$50-TEA!B$46-Q23-AU23</f>
        <v>306371.94188962108</v>
      </c>
      <c r="BZ23" s="21">
        <f>TEA!C$50-TEA!C$46-R23-AV23</f>
        <v>303817.2357646859</v>
      </c>
      <c r="CA23" s="21">
        <f>TEA!D$50-TEA!D$46-S23-AW23</f>
        <v>314363.17175159196</v>
      </c>
      <c r="CB23" s="21">
        <f>TEA!E$50-TEA!E$46-T23-AX23</f>
        <v>-23213.117478292173</v>
      </c>
      <c r="CC23" s="21">
        <f>TEA!F$50-TEA!F$46-U23-AY23</f>
        <v>-64201.007478292173</v>
      </c>
      <c r="CD23" s="21">
        <f>TEA!G$50-TEA!G$46-V23-AZ23</f>
        <v>0</v>
      </c>
      <c r="CE23" s="21">
        <f>TEA!H$50-TEA!H$46-W23-BA23</f>
        <v>0</v>
      </c>
      <c r="CF23" s="21">
        <f>TEA!I$50-TEA!I$46-X23-BB23</f>
        <v>0</v>
      </c>
      <c r="CG23" s="21">
        <f>TEA!J$50-TEA!J$46-Y23-BC23</f>
        <v>316916.36328754947</v>
      </c>
      <c r="CH23" s="21">
        <f>TEA!K$50-TEA!K$46-Z23-BD23</f>
        <v>309587.95766915142</v>
      </c>
      <c r="CI23" s="21">
        <f>TEA!L$50-TEA!L$46-AA23-BE23</f>
        <v>313988.52635666984</v>
      </c>
      <c r="CJ23" s="21">
        <f>TEA!M$50-TEA!M$46-AB23-BF23</f>
        <v>5634322.1256066868</v>
      </c>
      <c r="CK23" s="21">
        <f>TEA!N$50-TEA!N$46-AC23-BG23</f>
        <v>6588082.46050807</v>
      </c>
      <c r="CL23" s="21">
        <f>TEA!O$50-TEA!O$46-AD23-BH23</f>
        <v>79526.072162960132</v>
      </c>
      <c r="CM23" s="21">
        <f>TEA!P$50-TEA!P$46-AE23-BI23</f>
        <v>0</v>
      </c>
      <c r="CN23" s="21">
        <f t="shared" si="18"/>
        <v>0</v>
      </c>
      <c r="CO23" s="21">
        <f t="shared" si="19"/>
        <v>0</v>
      </c>
      <c r="CP23" s="21">
        <f t="shared" si="20"/>
        <v>0</v>
      </c>
      <c r="CQ23" s="21">
        <f t="shared" si="73"/>
        <v>-1641689.9565990313</v>
      </c>
      <c r="CR23" s="21">
        <f t="shared" si="74"/>
        <v>-2420459.8665990303</v>
      </c>
      <c r="CS23" s="21">
        <f t="shared" si="75"/>
        <v>0</v>
      </c>
      <c r="CT23" s="21">
        <f t="shared" si="76"/>
        <v>0</v>
      </c>
      <c r="CU23" s="21">
        <f t="shared" si="77"/>
        <v>0</v>
      </c>
      <c r="CV23" s="21">
        <f t="shared" si="78"/>
        <v>0</v>
      </c>
      <c r="CW23" s="21">
        <f t="shared" si="79"/>
        <v>0</v>
      </c>
      <c r="CX23" s="21">
        <f t="shared" si="80"/>
        <v>0</v>
      </c>
      <c r="CY23" s="21">
        <f t="shared" si="109"/>
        <v>0</v>
      </c>
      <c r="CZ23" s="21">
        <f t="shared" si="110"/>
        <v>0</v>
      </c>
      <c r="DA23" s="21">
        <f t="shared" si="81"/>
        <v>0</v>
      </c>
      <c r="DB23" s="21">
        <f t="shared" si="82"/>
        <v>0</v>
      </c>
      <c r="DC23" s="21">
        <f t="shared" si="83"/>
        <v>306371.94188962108</v>
      </c>
      <c r="DD23" s="21">
        <f t="shared" si="84"/>
        <v>303817.2357646859</v>
      </c>
      <c r="DE23" s="21">
        <f t="shared" si="85"/>
        <v>314363.17175159196</v>
      </c>
      <c r="DF23" s="21">
        <f t="shared" si="86"/>
        <v>-1664903.0740773235</v>
      </c>
      <c r="DG23" s="21">
        <f t="shared" si="87"/>
        <v>-2484660.8740773224</v>
      </c>
      <c r="DH23" s="21">
        <f t="shared" si="88"/>
        <v>0</v>
      </c>
      <c r="DI23" s="21">
        <f t="shared" si="89"/>
        <v>0</v>
      </c>
      <c r="DJ23" s="21">
        <f t="shared" si="90"/>
        <v>0</v>
      </c>
      <c r="DK23" s="21">
        <f t="shared" si="91"/>
        <v>316916.36328754947</v>
      </c>
      <c r="DL23" s="21">
        <f t="shared" si="92"/>
        <v>309587.95766915142</v>
      </c>
      <c r="DM23" s="21">
        <f t="shared" si="93"/>
        <v>313988.52635666984</v>
      </c>
      <c r="DN23" s="21">
        <f t="shared" si="94"/>
        <v>5634322.1256066868</v>
      </c>
      <c r="DO23" s="21">
        <f t="shared" si="95"/>
        <v>6588082.46050807</v>
      </c>
      <c r="DP23" s="21">
        <f t="shared" si="96"/>
        <v>79526.072162960132</v>
      </c>
      <c r="DQ23" s="21">
        <f t="shared" si="97"/>
        <v>0</v>
      </c>
      <c r="DR23" s="21">
        <f>IF(DC23&gt;0,DC23*(TEA!B$17+TEA!B$18)-TEA!B$25,0)</f>
        <v>83026.796252087326</v>
      </c>
      <c r="DS23" s="21">
        <f>IF(DD23&gt;0,DD23*(TEA!C$17+TEA!C$18)-TEA!C$25,0)</f>
        <v>82334.470892229889</v>
      </c>
      <c r="DT23" s="21">
        <f>IF(DE23&gt;0,DE23*(TEA!D$17+TEA!D$18)-TEA!D$25,0)</f>
        <v>85192.419544681426</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85884.334450925904</v>
      </c>
      <c r="EA23" s="21">
        <f>IF(DL23&gt;0,DL23*(TEA!K$17+TEA!K$18)-TEA!K$25,0)</f>
        <v>83898.336528340034</v>
      </c>
      <c r="EB23" s="21">
        <f>IF(DM23&gt;0,DM23*(TEA!L$17+TEA!L$18)-TEA!L$25,0)</f>
        <v>85090.890642657527</v>
      </c>
      <c r="EC23" s="21">
        <f>IF(DN23&gt;0,DN23*(TEA!M$17+TEA!M$18)-TEA!M$25,0)</f>
        <v>959522.29603941226</v>
      </c>
      <c r="ED23" s="21">
        <f>IF(DO23&gt;0,DO23*(TEA!N$17+TEA!N$18)-TEA!N$25,0)</f>
        <v>1785370.346797687</v>
      </c>
      <c r="EE23" s="21">
        <f>IF(DP23&gt;0,DP23*(TEA!O$17+TEA!O$18)-TEA!O$25,0)</f>
        <v>21551.565556162197</v>
      </c>
      <c r="EF23" s="21">
        <f>IF(DQ23&gt;0,DQ23*(TEA!P$17+TEA!P$18)-TEA!P$25,0)</f>
        <v>0</v>
      </c>
      <c r="EG23" s="21">
        <f>TEA!B$50-TEA!B$46-AF23-DR23</f>
        <v>223345.14563753374</v>
      </c>
      <c r="EH23" s="21">
        <f>TEA!C$50-TEA!C$46-AG23-DS23</f>
        <v>221482.76487245603</v>
      </c>
      <c r="EI23" s="21">
        <f>TEA!D$50-TEA!D$46-AH23-DT23</f>
        <v>229170.75220691052</v>
      </c>
      <c r="EJ23" s="21">
        <f>TEA!E$50-TEA!E$46-AI23-DU23</f>
        <v>-23213.117478292173</v>
      </c>
      <c r="EK23" s="21">
        <f>TEA!F$50-TEA!F$46-AJ23-DV23</f>
        <v>-64201.007478292173</v>
      </c>
      <c r="EL23" s="21">
        <f>TEA!G$50-TEA!G$46-AK23-DW23</f>
        <v>0</v>
      </c>
      <c r="EM23" s="21">
        <f>TEA!H$50-TEA!H$46-AL23-DX23</f>
        <v>0</v>
      </c>
      <c r="EN23" s="21">
        <f>TEA!I$50-TEA!I$46-AM23-DY23</f>
        <v>0</v>
      </c>
      <c r="EO23" s="21">
        <f>TEA!J$50-TEA!J$46-AN23-DZ23</f>
        <v>231032.02883662356</v>
      </c>
      <c r="EP23" s="21">
        <f>TEA!K$50-TEA!K$46-AO23-EA23</f>
        <v>225689.62114081139</v>
      </c>
      <c r="EQ23" s="21">
        <f>TEA!L$50-TEA!L$46-AP23-EB23</f>
        <v>228897.63571401231</v>
      </c>
      <c r="ER23" s="21">
        <f>TEA!M$50-TEA!M$46-AQ23-EC23</f>
        <v>4674799.8295672741</v>
      </c>
      <c r="ES23" s="21">
        <f>TEA!N$50-TEA!N$46-AR23-ED23</f>
        <v>4802712.113710383</v>
      </c>
      <c r="ET23" s="21">
        <f>TEA!O$50-TEA!O$46-AS23-EE23</f>
        <v>57974.506606797935</v>
      </c>
      <c r="EU23" s="21">
        <f>TEA!P$50-TEA!P$46-AT23-EF23</f>
        <v>0</v>
      </c>
      <c r="EV23" s="21">
        <f>EG23/(1+TEA!B$16)^$A23</f>
        <v>33198.832749143716</v>
      </c>
      <c r="EW23" s="21">
        <f>EH23/(1+TEA!C$16)^$A23</f>
        <v>32922.001715460188</v>
      </c>
      <c r="EX23" s="21">
        <f>EI23/(1+TEA!D$16)^$A23</f>
        <v>34064.772045057165</v>
      </c>
      <c r="EY23" s="21">
        <f>EJ23/(1+TEA!E$16)^$A23</f>
        <v>-3450.4819997240056</v>
      </c>
      <c r="EZ23" s="21">
        <f>EK23/(1+TEA!F$16)^$A23</f>
        <v>-9543.0706743785158</v>
      </c>
      <c r="FA23" s="21">
        <f>EL23/(1+TEA!G$16)^$A23</f>
        <v>0</v>
      </c>
      <c r="FB23" s="21">
        <f>EM23/(1+TEA!H$16)^$A23</f>
        <v>0</v>
      </c>
      <c r="FC23" s="21">
        <f>EN23/(1+TEA!I$16)^$A23</f>
        <v>0</v>
      </c>
      <c r="FD23" s="21">
        <f>EO23/(1+TEA!J$16)^$A23</f>
        <v>34341.438956054262</v>
      </c>
      <c r="FE23" s="21">
        <f>EP23/(1+TEA!K$16)^$A23</f>
        <v>33547.324093764641</v>
      </c>
      <c r="FF23" s="21">
        <f>EQ23/(1+TEA!L$16)^$A23</f>
        <v>34024.175018679547</v>
      </c>
      <c r="FG23" s="21">
        <f>ER23/(1+TEA!M$16)^$A23</f>
        <v>694879.20695352729</v>
      </c>
      <c r="FH23" s="21">
        <f>ES23/(1+TEA!N$16)^$A23</f>
        <v>713892.55293741403</v>
      </c>
      <c r="FI23" s="21">
        <f>ET23/(1+TEA!O$16)^$A23</f>
        <v>8617.5409949441218</v>
      </c>
      <c r="FJ23" s="21">
        <f>EU23/(1+TEA!P$16)^$A23</f>
        <v>0</v>
      </c>
    </row>
    <row r="24" spans="1:166" x14ac:dyDescent="0.25">
      <c r="A24" s="4">
        <f t="shared" si="11"/>
        <v>21</v>
      </c>
      <c r="B24" s="21">
        <f t="shared" si="47"/>
        <v>-148110.07897695768</v>
      </c>
      <c r="C24" s="21">
        <f t="shared" si="48"/>
        <v>-146660.73668962371</v>
      </c>
      <c r="D24" s="21">
        <f t="shared" si="49"/>
        <v>-152643.68354842477</v>
      </c>
      <c r="E24" s="21">
        <f t="shared" si="50"/>
        <v>-2339493.946704803</v>
      </c>
      <c r="F24" s="21">
        <f t="shared" si="51"/>
        <v>-2693985.6769352159</v>
      </c>
      <c r="G24" s="21">
        <f t="shared" si="52"/>
        <v>0</v>
      </c>
      <c r="H24" s="21">
        <f t="shared" si="53"/>
        <v>0</v>
      </c>
      <c r="I24" s="21">
        <f t="shared" si="54"/>
        <v>0</v>
      </c>
      <c r="J24" s="21">
        <f t="shared" si="55"/>
        <v>-154092.16657534172</v>
      </c>
      <c r="K24" s="21">
        <f t="shared" si="56"/>
        <v>-149934.59711644627</v>
      </c>
      <c r="L24" s="21">
        <f t="shared" si="56"/>
        <v>-152431.13878317107</v>
      </c>
      <c r="M24" s="21">
        <f t="shared" si="56"/>
        <v>-3632653.0598418177</v>
      </c>
      <c r="N24" s="21">
        <f t="shared" si="56"/>
        <v>-3732196.9801584096</v>
      </c>
      <c r="O24" s="21">
        <f t="shared" si="57"/>
        <v>-45116.930752373242</v>
      </c>
      <c r="P24" s="21">
        <f t="shared" si="58"/>
        <v>0</v>
      </c>
      <c r="Q24" s="21"/>
      <c r="U24" s="31"/>
      <c r="V24" s="31"/>
      <c r="W24" s="31"/>
      <c r="X24" s="31"/>
      <c r="AF24" s="20"/>
      <c r="AU24" s="21"/>
      <c r="BJ24" s="21"/>
      <c r="BY24" s="21">
        <f>TEA!B$50-TEA!B$46-Q24-AU24</f>
        <v>306371.94188962108</v>
      </c>
      <c r="BZ24" s="21">
        <f>TEA!C$50-TEA!C$46-R24-AV24</f>
        <v>303817.2357646859</v>
      </c>
      <c r="CA24" s="21">
        <f>TEA!D$50-TEA!D$46-S24-AW24</f>
        <v>314363.17175159196</v>
      </c>
      <c r="CB24" s="21">
        <f>TEA!E$50-TEA!E$46-T24-AX24</f>
        <v>-23213.117478292173</v>
      </c>
      <c r="CC24" s="21">
        <f>TEA!F$50-TEA!F$46-U24-AY24</f>
        <v>-64201.007478292173</v>
      </c>
      <c r="CD24" s="21">
        <f>TEA!G$50-TEA!G$46-V24-AZ24</f>
        <v>0</v>
      </c>
      <c r="CE24" s="21">
        <f>TEA!H$50-TEA!H$46-W24-BA24</f>
        <v>0</v>
      </c>
      <c r="CF24" s="21">
        <f>TEA!I$50-TEA!I$46-X24-BB24</f>
        <v>0</v>
      </c>
      <c r="CG24" s="21">
        <f>TEA!J$50-TEA!J$46-Y24-BC24</f>
        <v>316916.36328754947</v>
      </c>
      <c r="CH24" s="21">
        <f>TEA!K$50-TEA!K$46-Z24-BD24</f>
        <v>309587.95766915142</v>
      </c>
      <c r="CI24" s="21">
        <f>TEA!L$50-TEA!L$46-AA24-BE24</f>
        <v>313988.52635666984</v>
      </c>
      <c r="CJ24" s="21">
        <f>TEA!M$50-TEA!M$46-AB24-BF24</f>
        <v>5634322.1256066868</v>
      </c>
      <c r="CK24" s="21">
        <f>TEA!N$50-TEA!N$46-AC24-BG24</f>
        <v>6588082.46050807</v>
      </c>
      <c r="CL24" s="21">
        <f>TEA!O$50-TEA!O$46-AD24-BH24</f>
        <v>79526.072162960132</v>
      </c>
      <c r="CM24" s="21">
        <f>TEA!P$50-TEA!P$46-AE24-BI24</f>
        <v>0</v>
      </c>
      <c r="CN24" s="21">
        <f t="shared" si="18"/>
        <v>0</v>
      </c>
      <c r="CO24" s="21">
        <f t="shared" si="19"/>
        <v>0</v>
      </c>
      <c r="CP24" s="21">
        <f t="shared" si="20"/>
        <v>0</v>
      </c>
      <c r="CQ24" s="21">
        <f t="shared" si="73"/>
        <v>-1664903.0740773235</v>
      </c>
      <c r="CR24" s="21">
        <f t="shared" si="74"/>
        <v>-2484660.8740773224</v>
      </c>
      <c r="CS24" s="21">
        <f t="shared" si="75"/>
        <v>0</v>
      </c>
      <c r="CT24" s="21">
        <f t="shared" si="76"/>
        <v>0</v>
      </c>
      <c r="CU24" s="21">
        <f t="shared" si="77"/>
        <v>0</v>
      </c>
      <c r="CV24" s="21">
        <f t="shared" si="78"/>
        <v>0</v>
      </c>
      <c r="CW24" s="21">
        <f t="shared" si="79"/>
        <v>0</v>
      </c>
      <c r="CX24" s="21">
        <f t="shared" si="80"/>
        <v>0</v>
      </c>
      <c r="CY24" s="21">
        <f t="shared" si="109"/>
        <v>0</v>
      </c>
      <c r="CZ24" s="21">
        <f t="shared" si="110"/>
        <v>0</v>
      </c>
      <c r="DA24" s="21">
        <f t="shared" si="81"/>
        <v>0</v>
      </c>
      <c r="DB24" s="21">
        <f t="shared" si="82"/>
        <v>0</v>
      </c>
      <c r="DC24" s="21">
        <f t="shared" si="83"/>
        <v>306371.94188962108</v>
      </c>
      <c r="DD24" s="21">
        <f t="shared" si="84"/>
        <v>303817.2357646859</v>
      </c>
      <c r="DE24" s="21">
        <f t="shared" si="85"/>
        <v>314363.17175159196</v>
      </c>
      <c r="DF24" s="21">
        <f t="shared" si="86"/>
        <v>-1688116.1915556157</v>
      </c>
      <c r="DG24" s="21">
        <f t="shared" si="87"/>
        <v>-2548861.8815556145</v>
      </c>
      <c r="DH24" s="21">
        <f t="shared" si="88"/>
        <v>0</v>
      </c>
      <c r="DI24" s="21">
        <f t="shared" si="89"/>
        <v>0</v>
      </c>
      <c r="DJ24" s="21">
        <f t="shared" si="90"/>
        <v>0</v>
      </c>
      <c r="DK24" s="21">
        <f t="shared" si="91"/>
        <v>316916.36328754947</v>
      </c>
      <c r="DL24" s="21">
        <f t="shared" si="92"/>
        <v>309587.95766915142</v>
      </c>
      <c r="DM24" s="21">
        <f t="shared" si="93"/>
        <v>313988.52635666984</v>
      </c>
      <c r="DN24" s="21">
        <f t="shared" si="94"/>
        <v>5634322.1256066868</v>
      </c>
      <c r="DO24" s="21">
        <f t="shared" si="95"/>
        <v>6588082.46050807</v>
      </c>
      <c r="DP24" s="21">
        <f t="shared" si="96"/>
        <v>79526.072162960132</v>
      </c>
      <c r="DQ24" s="21">
        <f t="shared" si="97"/>
        <v>0</v>
      </c>
      <c r="DR24" s="21">
        <f>IF(DC24&gt;0,DC24*(TEA!B$17+TEA!B$18)-TEA!B$25,0)</f>
        <v>83026.796252087326</v>
      </c>
      <c r="DS24" s="21">
        <f>IF(DD24&gt;0,DD24*(TEA!C$17+TEA!C$18)-TEA!C$25,0)</f>
        <v>82334.470892229889</v>
      </c>
      <c r="DT24" s="21">
        <f>IF(DE24&gt;0,DE24*(TEA!D$17+TEA!D$18)-TEA!D$25,0)</f>
        <v>85192.419544681426</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85884.334450925904</v>
      </c>
      <c r="EA24" s="21">
        <f>IF(DL24&gt;0,DL24*(TEA!K$17+TEA!K$18)-TEA!K$25,0)</f>
        <v>83898.336528340034</v>
      </c>
      <c r="EB24" s="21">
        <f>IF(DM24&gt;0,DM24*(TEA!L$17+TEA!L$18)-TEA!L$25,0)</f>
        <v>85090.890642657527</v>
      </c>
      <c r="EC24" s="21">
        <f>IF(DN24&gt;0,DN24*(TEA!M$17+TEA!M$18)-TEA!M$25,0)</f>
        <v>959522.29603941226</v>
      </c>
      <c r="ED24" s="21">
        <f>IF(DO24&gt;0,DO24*(TEA!N$17+TEA!N$18)-TEA!N$25,0)</f>
        <v>1785370.346797687</v>
      </c>
      <c r="EE24" s="21">
        <f>IF(DP24&gt;0,DP24*(TEA!O$17+TEA!O$18)-TEA!O$25,0)</f>
        <v>21551.565556162197</v>
      </c>
      <c r="EF24" s="21">
        <f>IF(DQ24&gt;0,DQ24*(TEA!P$17+TEA!P$18)-TEA!P$25,0)</f>
        <v>0</v>
      </c>
      <c r="EG24" s="21">
        <f>TEA!B$50-TEA!B$46-AF24-DR24</f>
        <v>223345.14563753374</v>
      </c>
      <c r="EH24" s="21">
        <f>TEA!C$50-TEA!C$46-AG24-DS24</f>
        <v>221482.76487245603</v>
      </c>
      <c r="EI24" s="21">
        <f>TEA!D$50-TEA!D$46-AH24-DT24</f>
        <v>229170.75220691052</v>
      </c>
      <c r="EJ24" s="21">
        <f>TEA!E$50-TEA!E$46-AI24-DU24</f>
        <v>-23213.117478292173</v>
      </c>
      <c r="EK24" s="21">
        <f>TEA!F$50-TEA!F$46-AJ24-DV24</f>
        <v>-64201.007478292173</v>
      </c>
      <c r="EL24" s="21">
        <f>TEA!G$50-TEA!G$46-AK24-DW24</f>
        <v>0</v>
      </c>
      <c r="EM24" s="21">
        <f>TEA!H$50-TEA!H$46-AL24-DX24</f>
        <v>0</v>
      </c>
      <c r="EN24" s="21">
        <f>TEA!I$50-TEA!I$46-AM24-DY24</f>
        <v>0</v>
      </c>
      <c r="EO24" s="21">
        <f>TEA!J$50-TEA!J$46-AN24-DZ24</f>
        <v>231032.02883662356</v>
      </c>
      <c r="EP24" s="21">
        <f>TEA!K$50-TEA!K$46-AO24-EA24</f>
        <v>225689.62114081139</v>
      </c>
      <c r="EQ24" s="21">
        <f>TEA!L$50-TEA!L$46-AP24-EB24</f>
        <v>228897.63571401231</v>
      </c>
      <c r="ER24" s="21">
        <f>TEA!M$50-TEA!M$46-AQ24-EC24</f>
        <v>4674799.8295672741</v>
      </c>
      <c r="ES24" s="21">
        <f>TEA!N$50-TEA!N$46-AR24-ED24</f>
        <v>4802712.113710383</v>
      </c>
      <c r="ET24" s="21">
        <f>TEA!O$50-TEA!O$46-AS24-EE24</f>
        <v>57974.506606797935</v>
      </c>
      <c r="EU24" s="21">
        <f>TEA!P$50-TEA!P$46-AT24-EF24</f>
        <v>0</v>
      </c>
      <c r="EV24" s="21">
        <f>EG24/(1+TEA!B$16)^$A24</f>
        <v>30180.757044676106</v>
      </c>
      <c r="EW24" s="21">
        <f>EH24/(1+TEA!C$16)^$A24</f>
        <v>29929.092468600167</v>
      </c>
      <c r="EX24" s="21">
        <f>EI24/(1+TEA!D$16)^$A24</f>
        <v>30967.974586415603</v>
      </c>
      <c r="EY24" s="21">
        <f>EJ24/(1+TEA!E$16)^$A24</f>
        <v>-3136.8018179309138</v>
      </c>
      <c r="EZ24" s="21">
        <f>EK24/(1+TEA!F$16)^$A24</f>
        <v>-8675.5187948895582</v>
      </c>
      <c r="FA24" s="21">
        <f>EL24/(1+TEA!G$16)^$A24</f>
        <v>0</v>
      </c>
      <c r="FB24" s="21">
        <f>EM24/(1+TEA!H$16)^$A24</f>
        <v>0</v>
      </c>
      <c r="FC24" s="21">
        <f>EN24/(1+TEA!I$16)^$A24</f>
        <v>0</v>
      </c>
      <c r="FD24" s="21">
        <f>EO24/(1+TEA!J$16)^$A24</f>
        <v>31219.489960049326</v>
      </c>
      <c r="FE24" s="21">
        <f>EP24/(1+TEA!K$16)^$A24</f>
        <v>30497.567357967848</v>
      </c>
      <c r="FF24" s="21">
        <f>EQ24/(1+TEA!L$16)^$A24</f>
        <v>30931.068198799585</v>
      </c>
      <c r="FG24" s="21">
        <f>ER24/(1+TEA!M$16)^$A24</f>
        <v>631708.36995775194</v>
      </c>
      <c r="FH24" s="21">
        <f>ES24/(1+TEA!N$16)^$A24</f>
        <v>648993.22994310362</v>
      </c>
      <c r="FI24" s="21">
        <f>ET24/(1+TEA!O$16)^$A24</f>
        <v>7834.1281772219272</v>
      </c>
      <c r="FJ24" s="21">
        <f>EU24/(1+TEA!P$16)^$A24</f>
        <v>0</v>
      </c>
    </row>
    <row r="25" spans="1:166" x14ac:dyDescent="0.25">
      <c r="A25" s="4">
        <f t="shared" si="11"/>
        <v>22</v>
      </c>
      <c r="B25" s="21">
        <f t="shared" si="47"/>
        <v>-120673.02711816123</v>
      </c>
      <c r="C25" s="21">
        <f t="shared" si="48"/>
        <v>-119452.47080907811</v>
      </c>
      <c r="D25" s="21">
        <f t="shared" si="49"/>
        <v>-124490.97937895605</v>
      </c>
      <c r="E25" s="21">
        <f t="shared" si="50"/>
        <v>-2342345.5847211038</v>
      </c>
      <c r="F25" s="21">
        <f t="shared" si="51"/>
        <v>-2701872.5122032976</v>
      </c>
      <c r="G25" s="21">
        <f t="shared" si="52"/>
        <v>0</v>
      </c>
      <c r="H25" s="21">
        <f t="shared" si="53"/>
        <v>0</v>
      </c>
      <c r="I25" s="21">
        <f t="shared" si="54"/>
        <v>0</v>
      </c>
      <c r="J25" s="21">
        <f t="shared" si="55"/>
        <v>-125710.81206620597</v>
      </c>
      <c r="K25" s="21">
        <f t="shared" si="56"/>
        <v>-122209.53588193005</v>
      </c>
      <c r="L25" s="21">
        <f t="shared" si="56"/>
        <v>-124311.98587517146</v>
      </c>
      <c r="M25" s="21">
        <f t="shared" si="56"/>
        <v>-3058372.7235165886</v>
      </c>
      <c r="N25" s="21">
        <f t="shared" si="56"/>
        <v>-3142203.1347555881</v>
      </c>
      <c r="O25" s="21">
        <f t="shared" si="57"/>
        <v>-37994.996045807857</v>
      </c>
      <c r="P25" s="21">
        <f t="shared" si="58"/>
        <v>0</v>
      </c>
      <c r="Q25" s="21"/>
      <c r="U25" s="31"/>
      <c r="V25" s="31"/>
      <c r="W25" s="31"/>
      <c r="X25" s="31"/>
      <c r="AF25" s="20"/>
      <c r="AU25" s="21"/>
      <c r="BJ25" s="21"/>
      <c r="BY25" s="21">
        <f>TEA!B$50-TEA!B$46-Q25-AU25</f>
        <v>306371.94188962108</v>
      </c>
      <c r="BZ25" s="21">
        <f>TEA!C$50-TEA!C$46-R25-AV25</f>
        <v>303817.2357646859</v>
      </c>
      <c r="CA25" s="21">
        <f>TEA!D$50-TEA!D$46-S25-AW25</f>
        <v>314363.17175159196</v>
      </c>
      <c r="CB25" s="21">
        <f>TEA!E$50-TEA!E$46-T25-AX25</f>
        <v>-23213.117478292173</v>
      </c>
      <c r="CC25" s="21">
        <f>TEA!F$50-TEA!F$46-U25-AY25</f>
        <v>-64201.007478292173</v>
      </c>
      <c r="CD25" s="21">
        <f>TEA!G$50-TEA!G$46-V25-AZ25</f>
        <v>0</v>
      </c>
      <c r="CE25" s="21">
        <f>TEA!H$50-TEA!H$46-W25-BA25</f>
        <v>0</v>
      </c>
      <c r="CF25" s="21">
        <f>TEA!I$50-TEA!I$46-X25-BB25</f>
        <v>0</v>
      </c>
      <c r="CG25" s="21">
        <f>TEA!J$50-TEA!J$46-Y25-BC25</f>
        <v>316916.36328754947</v>
      </c>
      <c r="CH25" s="21">
        <f>TEA!K$50-TEA!K$46-Z25-BD25</f>
        <v>309587.95766915142</v>
      </c>
      <c r="CI25" s="21">
        <f>TEA!L$50-TEA!L$46-AA25-BE25</f>
        <v>313988.52635666984</v>
      </c>
      <c r="CJ25" s="21">
        <f>TEA!M$50-TEA!M$46-AB25-BF25</f>
        <v>5634322.1256066868</v>
      </c>
      <c r="CK25" s="21">
        <f>TEA!N$50-TEA!N$46-AC25-BG25</f>
        <v>6588082.46050807</v>
      </c>
      <c r="CL25" s="21">
        <f>TEA!O$50-TEA!O$46-AD25-BH25</f>
        <v>79526.072162960132</v>
      </c>
      <c r="CM25" s="21">
        <f>TEA!P$50-TEA!P$46-AE25-BI25</f>
        <v>0</v>
      </c>
      <c r="CN25" s="21">
        <f t="shared" si="18"/>
        <v>0</v>
      </c>
      <c r="CO25" s="21">
        <f t="shared" si="19"/>
        <v>0</v>
      </c>
      <c r="CP25" s="21">
        <f t="shared" si="20"/>
        <v>0</v>
      </c>
      <c r="CQ25" s="21">
        <f t="shared" si="73"/>
        <v>-1688116.1915556157</v>
      </c>
      <c r="CR25" s="21">
        <f t="shared" si="74"/>
        <v>-2548861.8815556145</v>
      </c>
      <c r="CS25" s="21">
        <f t="shared" si="75"/>
        <v>0</v>
      </c>
      <c r="CT25" s="21">
        <f t="shared" si="76"/>
        <v>0</v>
      </c>
      <c r="CU25" s="21">
        <f t="shared" si="77"/>
        <v>0</v>
      </c>
      <c r="CV25" s="21">
        <f t="shared" si="78"/>
        <v>0</v>
      </c>
      <c r="CW25" s="21">
        <f t="shared" si="79"/>
        <v>0</v>
      </c>
      <c r="CX25" s="21">
        <f t="shared" si="80"/>
        <v>0</v>
      </c>
      <c r="CY25" s="21">
        <f t="shared" si="109"/>
        <v>0</v>
      </c>
      <c r="CZ25" s="21">
        <f t="shared" si="110"/>
        <v>0</v>
      </c>
      <c r="DA25" s="21">
        <f t="shared" si="81"/>
        <v>0</v>
      </c>
      <c r="DB25" s="21">
        <f t="shared" si="82"/>
        <v>0</v>
      </c>
      <c r="DC25" s="21">
        <f t="shared" si="83"/>
        <v>306371.94188962108</v>
      </c>
      <c r="DD25" s="21">
        <f t="shared" si="84"/>
        <v>303817.2357646859</v>
      </c>
      <c r="DE25" s="21">
        <f t="shared" si="85"/>
        <v>314363.17175159196</v>
      </c>
      <c r="DF25" s="21">
        <f t="shared" si="86"/>
        <v>-1711329.3090339079</v>
      </c>
      <c r="DG25" s="21">
        <f t="shared" si="87"/>
        <v>-2613062.8890339066</v>
      </c>
      <c r="DH25" s="21">
        <f t="shared" si="88"/>
        <v>0</v>
      </c>
      <c r="DI25" s="21">
        <f t="shared" si="89"/>
        <v>0</v>
      </c>
      <c r="DJ25" s="21">
        <f t="shared" si="90"/>
        <v>0</v>
      </c>
      <c r="DK25" s="21">
        <f t="shared" si="91"/>
        <v>316916.36328754947</v>
      </c>
      <c r="DL25" s="21">
        <f t="shared" si="92"/>
        <v>309587.95766915142</v>
      </c>
      <c r="DM25" s="21">
        <f t="shared" si="93"/>
        <v>313988.52635666984</v>
      </c>
      <c r="DN25" s="21">
        <f t="shared" si="94"/>
        <v>5634322.1256066868</v>
      </c>
      <c r="DO25" s="21">
        <f t="shared" si="95"/>
        <v>6588082.46050807</v>
      </c>
      <c r="DP25" s="21">
        <f t="shared" si="96"/>
        <v>79526.072162960132</v>
      </c>
      <c r="DQ25" s="21">
        <f t="shared" si="97"/>
        <v>0</v>
      </c>
      <c r="DR25" s="21">
        <f>IF(DC25&gt;0,DC25*(TEA!B$17+TEA!B$18)-TEA!B$25,0)</f>
        <v>83026.796252087326</v>
      </c>
      <c r="DS25" s="21">
        <f>IF(DD25&gt;0,DD25*(TEA!C$17+TEA!C$18)-TEA!C$25,0)</f>
        <v>82334.470892229889</v>
      </c>
      <c r="DT25" s="21">
        <f>IF(DE25&gt;0,DE25*(TEA!D$17+TEA!D$18)-TEA!D$25,0)</f>
        <v>85192.419544681426</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85884.334450925904</v>
      </c>
      <c r="EA25" s="21">
        <f>IF(DL25&gt;0,DL25*(TEA!K$17+TEA!K$18)-TEA!K$25,0)</f>
        <v>83898.336528340034</v>
      </c>
      <c r="EB25" s="21">
        <f>IF(DM25&gt;0,DM25*(TEA!L$17+TEA!L$18)-TEA!L$25,0)</f>
        <v>85090.890642657527</v>
      </c>
      <c r="EC25" s="21">
        <f>IF(DN25&gt;0,DN25*(TEA!M$17+TEA!M$18)-TEA!M$25,0)</f>
        <v>959522.29603941226</v>
      </c>
      <c r="ED25" s="21">
        <f>IF(DO25&gt;0,DO25*(TEA!N$17+TEA!N$18)-TEA!N$25,0)</f>
        <v>1785370.346797687</v>
      </c>
      <c r="EE25" s="21">
        <f>IF(DP25&gt;0,DP25*(TEA!O$17+TEA!O$18)-TEA!O$25,0)</f>
        <v>21551.565556162197</v>
      </c>
      <c r="EF25" s="21">
        <f>IF(DQ25&gt;0,DQ25*(TEA!P$17+TEA!P$18)-TEA!P$25,0)</f>
        <v>0</v>
      </c>
      <c r="EG25" s="21">
        <f>TEA!B$50-TEA!B$46-AF25-DR25</f>
        <v>223345.14563753374</v>
      </c>
      <c r="EH25" s="21">
        <f>TEA!C$50-TEA!C$46-AG25-DS25</f>
        <v>221482.76487245603</v>
      </c>
      <c r="EI25" s="21">
        <f>TEA!D$50-TEA!D$46-AH25-DT25</f>
        <v>229170.75220691052</v>
      </c>
      <c r="EJ25" s="21">
        <f>TEA!E$50-TEA!E$46-AI25-DU25</f>
        <v>-23213.117478292173</v>
      </c>
      <c r="EK25" s="21">
        <f>TEA!F$50-TEA!F$46-AJ25-DV25</f>
        <v>-64201.007478292173</v>
      </c>
      <c r="EL25" s="21">
        <f>TEA!G$50-TEA!G$46-AK25-DW25</f>
        <v>0</v>
      </c>
      <c r="EM25" s="21">
        <f>TEA!H$50-TEA!H$46-AL25-DX25</f>
        <v>0</v>
      </c>
      <c r="EN25" s="21">
        <f>TEA!I$50-TEA!I$46-AM25-DY25</f>
        <v>0</v>
      </c>
      <c r="EO25" s="21">
        <f>TEA!J$50-TEA!J$46-AN25-DZ25</f>
        <v>231032.02883662356</v>
      </c>
      <c r="EP25" s="21">
        <f>TEA!K$50-TEA!K$46-AO25-EA25</f>
        <v>225689.62114081139</v>
      </c>
      <c r="EQ25" s="21">
        <f>TEA!L$50-TEA!L$46-AP25-EB25</f>
        <v>228897.63571401231</v>
      </c>
      <c r="ER25" s="21">
        <f>TEA!M$50-TEA!M$46-AQ25-EC25</f>
        <v>4674799.8295672741</v>
      </c>
      <c r="ES25" s="21">
        <f>TEA!N$50-TEA!N$46-AR25-ED25</f>
        <v>4802712.113710383</v>
      </c>
      <c r="ET25" s="21">
        <f>TEA!O$50-TEA!O$46-AS25-EE25</f>
        <v>57974.506606797935</v>
      </c>
      <c r="EU25" s="21">
        <f>TEA!P$50-TEA!P$46-AT25-EF25</f>
        <v>0</v>
      </c>
      <c r="EV25" s="21">
        <f>EG25/(1+TEA!B$16)^$A25</f>
        <v>27437.051858796454</v>
      </c>
      <c r="EW25" s="21">
        <f>EH25/(1+TEA!C$16)^$A25</f>
        <v>27208.265880545601</v>
      </c>
      <c r="EX25" s="21">
        <f>EI25/(1+TEA!D$16)^$A25</f>
        <v>28152.704169468725</v>
      </c>
      <c r="EY25" s="21">
        <f>EJ25/(1+TEA!E$16)^$A25</f>
        <v>-2851.6380163008303</v>
      </c>
      <c r="EZ25" s="21">
        <f>EK25/(1+TEA!F$16)^$A25</f>
        <v>-7886.835268081416</v>
      </c>
      <c r="FA25" s="21">
        <f>EL25/(1+TEA!G$16)^$A25</f>
        <v>0</v>
      </c>
      <c r="FB25" s="21">
        <f>EM25/(1+TEA!H$16)^$A25</f>
        <v>0</v>
      </c>
      <c r="FC25" s="21">
        <f>EN25/(1+TEA!I$16)^$A25</f>
        <v>0</v>
      </c>
      <c r="FD25" s="21">
        <f>EO25/(1+TEA!J$16)^$A25</f>
        <v>28381.354509135748</v>
      </c>
      <c r="FE25" s="21">
        <f>EP25/(1+TEA!K$16)^$A25</f>
        <v>27725.061234516223</v>
      </c>
      <c r="FF25" s="21">
        <f>EQ25/(1+TEA!L$16)^$A25</f>
        <v>28119.152907999618</v>
      </c>
      <c r="FG25" s="21">
        <f>ER25/(1+TEA!M$16)^$A25</f>
        <v>574280.33632522903</v>
      </c>
      <c r="FH25" s="21">
        <f>ES25/(1+TEA!N$16)^$A25</f>
        <v>589993.84540282143</v>
      </c>
      <c r="FI25" s="21">
        <f>ET25/(1+TEA!O$16)^$A25</f>
        <v>7121.9347065653874</v>
      </c>
      <c r="FJ25" s="21">
        <f>EU25/(1+TEA!P$16)^$A25</f>
        <v>0</v>
      </c>
    </row>
    <row r="26" spans="1:166" x14ac:dyDescent="0.25">
      <c r="A26" s="4">
        <f t="shared" si="11"/>
        <v>23</v>
      </c>
      <c r="B26" s="21">
        <f t="shared" si="47"/>
        <v>-95730.25270107355</v>
      </c>
      <c r="C26" s="21">
        <f t="shared" si="48"/>
        <v>-94717.683644945733</v>
      </c>
      <c r="D26" s="21">
        <f t="shared" si="49"/>
        <v>-98897.611952166306</v>
      </c>
      <c r="E26" s="21">
        <f t="shared" si="50"/>
        <v>-2344937.9829177409</v>
      </c>
      <c r="F26" s="21">
        <f t="shared" si="51"/>
        <v>-2709042.362447008</v>
      </c>
      <c r="G26" s="21">
        <f t="shared" si="52"/>
        <v>0</v>
      </c>
      <c r="H26" s="21">
        <f t="shared" si="53"/>
        <v>0</v>
      </c>
      <c r="I26" s="21">
        <f t="shared" si="54"/>
        <v>0</v>
      </c>
      <c r="J26" s="21">
        <f t="shared" si="55"/>
        <v>-99909.580694264383</v>
      </c>
      <c r="K26" s="21">
        <f t="shared" si="56"/>
        <v>-97004.93475964258</v>
      </c>
      <c r="L26" s="21">
        <f t="shared" si="56"/>
        <v>-98749.119595171811</v>
      </c>
      <c r="M26" s="21">
        <f t="shared" si="56"/>
        <v>-2536299.6904936531</v>
      </c>
      <c r="N26" s="21">
        <f t="shared" si="56"/>
        <v>-2605845.093480296</v>
      </c>
      <c r="O26" s="21">
        <f t="shared" si="57"/>
        <v>-31520.50994893023</v>
      </c>
      <c r="P26" s="21">
        <f t="shared" si="58"/>
        <v>0</v>
      </c>
      <c r="Q26" s="21"/>
      <c r="U26" s="31"/>
      <c r="V26" s="31"/>
      <c r="W26" s="31"/>
      <c r="X26" s="31"/>
      <c r="AF26" s="20"/>
      <c r="AU26" s="21"/>
      <c r="BJ26" s="21"/>
      <c r="BY26" s="21">
        <f>TEA!B$50-TEA!B$46-Q26-AU26</f>
        <v>306371.94188962108</v>
      </c>
      <c r="BZ26" s="21">
        <f>TEA!C$50-TEA!C$46-R26-AV26</f>
        <v>303817.2357646859</v>
      </c>
      <c r="CA26" s="21">
        <f>TEA!D$50-TEA!D$46-S26-AW26</f>
        <v>314363.17175159196</v>
      </c>
      <c r="CB26" s="21">
        <f>TEA!E$50-TEA!E$46-T26-AX26</f>
        <v>-23213.117478292173</v>
      </c>
      <c r="CC26" s="21">
        <f>TEA!F$50-TEA!F$46-U26-AY26</f>
        <v>-64201.007478292173</v>
      </c>
      <c r="CD26" s="21">
        <f>TEA!G$50-TEA!G$46-V26-AZ26</f>
        <v>0</v>
      </c>
      <c r="CE26" s="21">
        <f>TEA!H$50-TEA!H$46-W26-BA26</f>
        <v>0</v>
      </c>
      <c r="CF26" s="21">
        <f>TEA!I$50-TEA!I$46-X26-BB26</f>
        <v>0</v>
      </c>
      <c r="CG26" s="21">
        <f>TEA!J$50-TEA!J$46-Y26-BC26</f>
        <v>316916.36328754947</v>
      </c>
      <c r="CH26" s="21">
        <f>TEA!K$50-TEA!K$46-Z26-BD26</f>
        <v>309587.95766915142</v>
      </c>
      <c r="CI26" s="21">
        <f>TEA!L$50-TEA!L$46-AA26-BE26</f>
        <v>313988.52635666984</v>
      </c>
      <c r="CJ26" s="21">
        <f>TEA!M$50-TEA!M$46-AB26-BF26</f>
        <v>5634322.1256066868</v>
      </c>
      <c r="CK26" s="21">
        <f>TEA!N$50-TEA!N$46-AC26-BG26</f>
        <v>6588082.46050807</v>
      </c>
      <c r="CL26" s="21">
        <f>TEA!O$50-TEA!O$46-AD26-BH26</f>
        <v>79526.072162960132</v>
      </c>
      <c r="CM26" s="21">
        <f>TEA!P$50-TEA!P$46-AE26-BI26</f>
        <v>0</v>
      </c>
      <c r="CN26" s="21">
        <f t="shared" si="18"/>
        <v>0</v>
      </c>
      <c r="CO26" s="21">
        <f t="shared" si="19"/>
        <v>0</v>
      </c>
      <c r="CP26" s="21">
        <f t="shared" si="20"/>
        <v>0</v>
      </c>
      <c r="CQ26" s="21">
        <f t="shared" si="73"/>
        <v>-1711329.3090339079</v>
      </c>
      <c r="CR26" s="21">
        <f t="shared" si="74"/>
        <v>-2613062.8890339066</v>
      </c>
      <c r="CS26" s="21">
        <f t="shared" si="75"/>
        <v>0</v>
      </c>
      <c r="CT26" s="21">
        <f t="shared" si="76"/>
        <v>0</v>
      </c>
      <c r="CU26" s="21">
        <f t="shared" si="77"/>
        <v>0</v>
      </c>
      <c r="CV26" s="21">
        <f t="shared" si="78"/>
        <v>0</v>
      </c>
      <c r="CW26" s="21">
        <f t="shared" si="79"/>
        <v>0</v>
      </c>
      <c r="CX26" s="21">
        <f t="shared" si="80"/>
        <v>0</v>
      </c>
      <c r="CY26" s="21">
        <f t="shared" si="109"/>
        <v>0</v>
      </c>
      <c r="CZ26" s="21">
        <f t="shared" si="110"/>
        <v>0</v>
      </c>
      <c r="DA26" s="21">
        <f t="shared" si="81"/>
        <v>0</v>
      </c>
      <c r="DB26" s="21">
        <f t="shared" si="82"/>
        <v>0</v>
      </c>
      <c r="DC26" s="21">
        <f t="shared" si="83"/>
        <v>306371.94188962108</v>
      </c>
      <c r="DD26" s="21">
        <f t="shared" si="84"/>
        <v>303817.2357646859</v>
      </c>
      <c r="DE26" s="21">
        <f t="shared" si="85"/>
        <v>314363.17175159196</v>
      </c>
      <c r="DF26" s="21">
        <f t="shared" si="86"/>
        <v>-1734542.4265122002</v>
      </c>
      <c r="DG26" s="21">
        <f t="shared" si="87"/>
        <v>-2677263.8965121987</v>
      </c>
      <c r="DH26" s="21">
        <f t="shared" si="88"/>
        <v>0</v>
      </c>
      <c r="DI26" s="21">
        <f t="shared" si="89"/>
        <v>0</v>
      </c>
      <c r="DJ26" s="21">
        <f t="shared" si="90"/>
        <v>0</v>
      </c>
      <c r="DK26" s="21">
        <f t="shared" si="91"/>
        <v>316916.36328754947</v>
      </c>
      <c r="DL26" s="21">
        <f t="shared" si="92"/>
        <v>309587.95766915142</v>
      </c>
      <c r="DM26" s="21">
        <f t="shared" si="93"/>
        <v>313988.52635666984</v>
      </c>
      <c r="DN26" s="21">
        <f t="shared" si="94"/>
        <v>5634322.1256066868</v>
      </c>
      <c r="DO26" s="21">
        <f t="shared" si="95"/>
        <v>6588082.46050807</v>
      </c>
      <c r="DP26" s="21">
        <f t="shared" si="96"/>
        <v>79526.072162960132</v>
      </c>
      <c r="DQ26" s="21">
        <f t="shared" si="97"/>
        <v>0</v>
      </c>
      <c r="DR26" s="21">
        <f>IF(DC26&gt;0,DC26*(TEA!B$17+TEA!B$18)-TEA!B$25,0)</f>
        <v>83026.796252087326</v>
      </c>
      <c r="DS26" s="21">
        <f>IF(DD26&gt;0,DD26*(TEA!C$17+TEA!C$18)-TEA!C$25,0)</f>
        <v>82334.470892229889</v>
      </c>
      <c r="DT26" s="21">
        <f>IF(DE26&gt;0,DE26*(TEA!D$17+TEA!D$18)-TEA!D$25,0)</f>
        <v>85192.419544681426</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85884.334450925904</v>
      </c>
      <c r="EA26" s="21">
        <f>IF(DL26&gt;0,DL26*(TEA!K$17+TEA!K$18)-TEA!K$25,0)</f>
        <v>83898.336528340034</v>
      </c>
      <c r="EB26" s="21">
        <f>IF(DM26&gt;0,DM26*(TEA!L$17+TEA!L$18)-TEA!L$25,0)</f>
        <v>85090.890642657527</v>
      </c>
      <c r="EC26" s="21">
        <f>IF(DN26&gt;0,DN26*(TEA!M$17+TEA!M$18)-TEA!M$25,0)</f>
        <v>959522.29603941226</v>
      </c>
      <c r="ED26" s="21">
        <f>IF(DO26&gt;0,DO26*(TEA!N$17+TEA!N$18)-TEA!N$25,0)</f>
        <v>1785370.346797687</v>
      </c>
      <c r="EE26" s="21">
        <f>IF(DP26&gt;0,DP26*(TEA!O$17+TEA!O$18)-TEA!O$25,0)</f>
        <v>21551.565556162197</v>
      </c>
      <c r="EF26" s="21">
        <f>IF(DQ26&gt;0,DQ26*(TEA!P$17+TEA!P$18)-TEA!P$25,0)</f>
        <v>0</v>
      </c>
      <c r="EG26" s="21">
        <f>TEA!B$50-TEA!B$46-AF26-DR26</f>
        <v>223345.14563753374</v>
      </c>
      <c r="EH26" s="21">
        <f>TEA!C$50-TEA!C$46-AG26-DS26</f>
        <v>221482.76487245603</v>
      </c>
      <c r="EI26" s="21">
        <f>TEA!D$50-TEA!D$46-AH26-DT26</f>
        <v>229170.75220691052</v>
      </c>
      <c r="EJ26" s="21">
        <f>TEA!E$50-TEA!E$46-AI26-DU26</f>
        <v>-23213.117478292173</v>
      </c>
      <c r="EK26" s="21">
        <f>TEA!F$50-TEA!F$46-AJ26-DV26</f>
        <v>-64201.007478292173</v>
      </c>
      <c r="EL26" s="21">
        <f>TEA!G$50-TEA!G$46-AK26-DW26</f>
        <v>0</v>
      </c>
      <c r="EM26" s="21">
        <f>TEA!H$50-TEA!H$46-AL26-DX26</f>
        <v>0</v>
      </c>
      <c r="EN26" s="21">
        <f>TEA!I$50-TEA!I$46-AM26-DY26</f>
        <v>0</v>
      </c>
      <c r="EO26" s="21">
        <f>TEA!J$50-TEA!J$46-AN26-DZ26</f>
        <v>231032.02883662356</v>
      </c>
      <c r="EP26" s="21">
        <f>TEA!K$50-TEA!K$46-AO26-EA26</f>
        <v>225689.62114081139</v>
      </c>
      <c r="EQ26" s="21">
        <f>TEA!L$50-TEA!L$46-AP26-EB26</f>
        <v>228897.63571401231</v>
      </c>
      <c r="ER26" s="21">
        <f>TEA!M$50-TEA!M$46-AQ26-EC26</f>
        <v>4674799.8295672741</v>
      </c>
      <c r="ES26" s="21">
        <f>TEA!N$50-TEA!N$46-AR26-ED26</f>
        <v>4802712.113710383</v>
      </c>
      <c r="ET26" s="21">
        <f>TEA!O$50-TEA!O$46-AS26-EE26</f>
        <v>57974.506606797935</v>
      </c>
      <c r="EU26" s="21">
        <f>TEA!P$50-TEA!P$46-AT26-EF26</f>
        <v>0</v>
      </c>
      <c r="EV26" s="21">
        <f>EG26/(1+TEA!B$16)^$A26</f>
        <v>24942.774417087683</v>
      </c>
      <c r="EW26" s="21">
        <f>EH26/(1+TEA!C$16)^$A26</f>
        <v>24734.787164132365</v>
      </c>
      <c r="EX26" s="21">
        <f>EI26/(1+TEA!D$16)^$A26</f>
        <v>25593.367426789748</v>
      </c>
      <c r="EY26" s="21">
        <f>EJ26/(1+TEA!E$16)^$A26</f>
        <v>-2592.3981966371184</v>
      </c>
      <c r="EZ26" s="21">
        <f>EK26/(1+TEA!F$16)^$A26</f>
        <v>-7169.850243710378</v>
      </c>
      <c r="FA26" s="21">
        <f>EL26/(1+TEA!G$16)^$A26</f>
        <v>0</v>
      </c>
      <c r="FB26" s="21">
        <f>EM26/(1+TEA!H$16)^$A26</f>
        <v>0</v>
      </c>
      <c r="FC26" s="21">
        <f>EN26/(1+TEA!I$16)^$A26</f>
        <v>0</v>
      </c>
      <c r="FD26" s="21">
        <f>EO26/(1+TEA!J$16)^$A26</f>
        <v>25801.231371941587</v>
      </c>
      <c r="FE26" s="21">
        <f>EP26/(1+TEA!K$16)^$A26</f>
        <v>25204.601122287473</v>
      </c>
      <c r="FF26" s="21">
        <f>EQ26/(1+TEA!L$16)^$A26</f>
        <v>25562.866279999653</v>
      </c>
      <c r="FG26" s="21">
        <f>ER26/(1+TEA!M$16)^$A26</f>
        <v>522073.03302293539</v>
      </c>
      <c r="FH26" s="21">
        <f>ES26/(1+TEA!N$16)^$A26</f>
        <v>536358.04127529217</v>
      </c>
      <c r="FI26" s="21">
        <f>ET26/(1+TEA!O$16)^$A26</f>
        <v>6474.4860968776247</v>
      </c>
      <c r="FJ26" s="21">
        <f>EU26/(1+TEA!P$16)^$A26</f>
        <v>0</v>
      </c>
    </row>
    <row r="27" spans="1:166" x14ac:dyDescent="0.25">
      <c r="A27" s="4">
        <f t="shared" si="11"/>
        <v>24</v>
      </c>
      <c r="B27" s="21">
        <f t="shared" si="47"/>
        <v>-73055.00323099384</v>
      </c>
      <c r="C27" s="21">
        <f t="shared" si="48"/>
        <v>-72231.513495734485</v>
      </c>
      <c r="D27" s="21">
        <f t="shared" si="49"/>
        <v>-75630.914291448353</v>
      </c>
      <c r="E27" s="21">
        <f t="shared" si="50"/>
        <v>-2347294.7085510474</v>
      </c>
      <c r="F27" s="21">
        <f t="shared" si="51"/>
        <v>-2715560.4081231086</v>
      </c>
      <c r="G27" s="21">
        <f t="shared" si="52"/>
        <v>0</v>
      </c>
      <c r="H27" s="21">
        <f t="shared" si="53"/>
        <v>0</v>
      </c>
      <c r="I27" s="21">
        <f t="shared" si="54"/>
        <v>0</v>
      </c>
      <c r="J27" s="21">
        <f t="shared" si="55"/>
        <v>-76453.915810681123</v>
      </c>
      <c r="K27" s="21">
        <f t="shared" si="56"/>
        <v>-74091.66101210851</v>
      </c>
      <c r="L27" s="21">
        <f t="shared" si="56"/>
        <v>-75510.150249717582</v>
      </c>
      <c r="M27" s="21">
        <f t="shared" si="56"/>
        <v>-2061687.8422909845</v>
      </c>
      <c r="N27" s="21">
        <f t="shared" si="56"/>
        <v>-2118246.8741391213</v>
      </c>
      <c r="O27" s="21">
        <f t="shared" si="57"/>
        <v>-25634.613497223298</v>
      </c>
      <c r="P27" s="21">
        <f t="shared" si="58"/>
        <v>0</v>
      </c>
      <c r="Q27" s="21"/>
      <c r="U27" s="31"/>
      <c r="V27" s="31"/>
      <c r="W27" s="31"/>
      <c r="X27" s="31"/>
      <c r="AF27" s="20"/>
      <c r="AU27" s="21"/>
      <c r="BJ27" s="21"/>
      <c r="BY27" s="21">
        <f>TEA!B$50-TEA!B$46-Q27-AU27</f>
        <v>306371.94188962108</v>
      </c>
      <c r="BZ27" s="21">
        <f>TEA!C$50-TEA!C$46-R27-AV27</f>
        <v>303817.2357646859</v>
      </c>
      <c r="CA27" s="21">
        <f>TEA!D$50-TEA!D$46-S27-AW27</f>
        <v>314363.17175159196</v>
      </c>
      <c r="CB27" s="21">
        <f>TEA!E$50-TEA!E$46-T27-AX27</f>
        <v>-23213.117478292173</v>
      </c>
      <c r="CC27" s="21">
        <f>TEA!F$50-TEA!F$46-U27-AY27</f>
        <v>-64201.007478292173</v>
      </c>
      <c r="CD27" s="21">
        <f>TEA!G$50-TEA!G$46-V27-AZ27</f>
        <v>0</v>
      </c>
      <c r="CE27" s="21">
        <f>TEA!H$50-TEA!H$46-W27-BA27</f>
        <v>0</v>
      </c>
      <c r="CF27" s="21">
        <f>TEA!I$50-TEA!I$46-X27-BB27</f>
        <v>0</v>
      </c>
      <c r="CG27" s="21">
        <f>TEA!J$50-TEA!J$46-Y27-BC27</f>
        <v>316916.36328754947</v>
      </c>
      <c r="CH27" s="21">
        <f>TEA!K$50-TEA!K$46-Z27-BD27</f>
        <v>309587.95766915142</v>
      </c>
      <c r="CI27" s="21">
        <f>TEA!L$50-TEA!L$46-AA27-BE27</f>
        <v>313988.52635666984</v>
      </c>
      <c r="CJ27" s="21">
        <f>TEA!M$50-TEA!M$46-AB27-BF27</f>
        <v>5634322.1256066868</v>
      </c>
      <c r="CK27" s="21">
        <f>TEA!N$50-TEA!N$46-AC27-BG27</f>
        <v>6588082.46050807</v>
      </c>
      <c r="CL27" s="21">
        <f>TEA!O$50-TEA!O$46-AD27-BH27</f>
        <v>79526.072162960132</v>
      </c>
      <c r="CM27" s="21">
        <f>TEA!P$50-TEA!P$46-AE27-BI27</f>
        <v>0</v>
      </c>
      <c r="CN27" s="21">
        <f t="shared" si="18"/>
        <v>0</v>
      </c>
      <c r="CO27" s="21">
        <f t="shared" si="19"/>
        <v>0</v>
      </c>
      <c r="CP27" s="21">
        <f t="shared" si="20"/>
        <v>0</v>
      </c>
      <c r="CQ27" s="21">
        <f t="shared" si="73"/>
        <v>-1734542.4265122002</v>
      </c>
      <c r="CR27" s="21">
        <f t="shared" si="74"/>
        <v>-2677263.8965121987</v>
      </c>
      <c r="CS27" s="21">
        <f t="shared" si="75"/>
        <v>0</v>
      </c>
      <c r="CT27" s="21">
        <f t="shared" si="76"/>
        <v>0</v>
      </c>
      <c r="CU27" s="21">
        <f t="shared" si="77"/>
        <v>0</v>
      </c>
      <c r="CV27" s="21">
        <f t="shared" si="78"/>
        <v>0</v>
      </c>
      <c r="CW27" s="21">
        <f t="shared" si="79"/>
        <v>0</v>
      </c>
      <c r="CX27" s="21">
        <f t="shared" si="80"/>
        <v>0</v>
      </c>
      <c r="CY27" s="21">
        <f t="shared" si="109"/>
        <v>0</v>
      </c>
      <c r="CZ27" s="21">
        <f t="shared" si="110"/>
        <v>0</v>
      </c>
      <c r="DA27" s="21">
        <f t="shared" si="81"/>
        <v>0</v>
      </c>
      <c r="DB27" s="21">
        <f t="shared" si="82"/>
        <v>0</v>
      </c>
      <c r="DC27" s="21">
        <f t="shared" si="83"/>
        <v>306371.94188962108</v>
      </c>
      <c r="DD27" s="21">
        <f t="shared" si="84"/>
        <v>303817.2357646859</v>
      </c>
      <c r="DE27" s="21">
        <f t="shared" si="85"/>
        <v>314363.17175159196</v>
      </c>
      <c r="DF27" s="21">
        <f t="shared" si="86"/>
        <v>-1757755.5439904924</v>
      </c>
      <c r="DG27" s="21">
        <f t="shared" si="87"/>
        <v>-2741464.9039904908</v>
      </c>
      <c r="DH27" s="21">
        <f t="shared" si="88"/>
        <v>0</v>
      </c>
      <c r="DI27" s="21">
        <f t="shared" si="89"/>
        <v>0</v>
      </c>
      <c r="DJ27" s="21">
        <f t="shared" si="90"/>
        <v>0</v>
      </c>
      <c r="DK27" s="21">
        <f t="shared" si="91"/>
        <v>316916.36328754947</v>
      </c>
      <c r="DL27" s="21">
        <f t="shared" si="92"/>
        <v>309587.95766915142</v>
      </c>
      <c r="DM27" s="21">
        <f t="shared" si="93"/>
        <v>313988.52635666984</v>
      </c>
      <c r="DN27" s="21">
        <f t="shared" si="94"/>
        <v>5634322.1256066868</v>
      </c>
      <c r="DO27" s="21">
        <f t="shared" si="95"/>
        <v>6588082.46050807</v>
      </c>
      <c r="DP27" s="21">
        <f t="shared" si="96"/>
        <v>79526.072162960132</v>
      </c>
      <c r="DQ27" s="21">
        <f t="shared" si="97"/>
        <v>0</v>
      </c>
      <c r="DR27" s="21">
        <f>IF(DC27&gt;0,DC27*(TEA!B$17+TEA!B$18)-TEA!B$25,0)</f>
        <v>83026.796252087326</v>
      </c>
      <c r="DS27" s="21">
        <f>IF(DD27&gt;0,DD27*(TEA!C$17+TEA!C$18)-TEA!C$25,0)</f>
        <v>82334.470892229889</v>
      </c>
      <c r="DT27" s="21">
        <f>IF(DE27&gt;0,DE27*(TEA!D$17+TEA!D$18)-TEA!D$25,0)</f>
        <v>85192.419544681426</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85884.334450925904</v>
      </c>
      <c r="EA27" s="21">
        <f>IF(DL27&gt;0,DL27*(TEA!K$17+TEA!K$18)-TEA!K$25,0)</f>
        <v>83898.336528340034</v>
      </c>
      <c r="EB27" s="21">
        <f>IF(DM27&gt;0,DM27*(TEA!L$17+TEA!L$18)-TEA!L$25,0)</f>
        <v>85090.890642657527</v>
      </c>
      <c r="EC27" s="21">
        <f>IF(DN27&gt;0,DN27*(TEA!M$17+TEA!M$18)-TEA!M$25,0)</f>
        <v>959522.29603941226</v>
      </c>
      <c r="ED27" s="21">
        <f>IF(DO27&gt;0,DO27*(TEA!N$17+TEA!N$18)-TEA!N$25,0)</f>
        <v>1785370.346797687</v>
      </c>
      <c r="EE27" s="21">
        <f>IF(DP27&gt;0,DP27*(TEA!O$17+TEA!O$18)-TEA!O$25,0)</f>
        <v>21551.565556162197</v>
      </c>
      <c r="EF27" s="21">
        <f>IF(DQ27&gt;0,DQ27*(TEA!P$17+TEA!P$18)-TEA!P$25,0)</f>
        <v>0</v>
      </c>
      <c r="EG27" s="21">
        <f>TEA!B$50-TEA!B$46-AF27-DR27</f>
        <v>223345.14563753374</v>
      </c>
      <c r="EH27" s="21">
        <f>TEA!C$50-TEA!C$46-AG27-DS27</f>
        <v>221482.76487245603</v>
      </c>
      <c r="EI27" s="21">
        <f>TEA!D$50-TEA!D$46-AH27-DT27</f>
        <v>229170.75220691052</v>
      </c>
      <c r="EJ27" s="21">
        <f>TEA!E$50-TEA!E$46-AI27-DU27</f>
        <v>-23213.117478292173</v>
      </c>
      <c r="EK27" s="21">
        <f>TEA!F$50-TEA!F$46-AJ27-DV27</f>
        <v>-64201.007478292173</v>
      </c>
      <c r="EL27" s="21">
        <f>TEA!G$50-TEA!G$46-AK27-DW27</f>
        <v>0</v>
      </c>
      <c r="EM27" s="21">
        <f>TEA!H$50-TEA!H$46-AL27-DX27</f>
        <v>0</v>
      </c>
      <c r="EN27" s="21">
        <f>TEA!I$50-TEA!I$46-AM27-DY27</f>
        <v>0</v>
      </c>
      <c r="EO27" s="21">
        <f>TEA!J$50-TEA!J$46-AN27-DZ27</f>
        <v>231032.02883662356</v>
      </c>
      <c r="EP27" s="21">
        <f>TEA!K$50-TEA!K$46-AO27-EA27</f>
        <v>225689.62114081139</v>
      </c>
      <c r="EQ27" s="21">
        <f>TEA!L$50-TEA!L$46-AP27-EB27</f>
        <v>228897.63571401231</v>
      </c>
      <c r="ER27" s="21">
        <f>TEA!M$50-TEA!M$46-AQ27-EC27</f>
        <v>4674799.8295672741</v>
      </c>
      <c r="ES27" s="21">
        <f>TEA!N$50-TEA!N$46-AR27-ED27</f>
        <v>4802712.113710383</v>
      </c>
      <c r="ET27" s="21">
        <f>TEA!O$50-TEA!O$46-AS27-EE27</f>
        <v>57974.506606797935</v>
      </c>
      <c r="EU27" s="21">
        <f>TEA!P$50-TEA!P$46-AT27-EF27</f>
        <v>0</v>
      </c>
      <c r="EV27" s="21">
        <f>EG27/(1+TEA!B$16)^$A27</f>
        <v>22675.249470079718</v>
      </c>
      <c r="EW27" s="21">
        <f>EH27/(1+TEA!C$16)^$A27</f>
        <v>22486.170149211244</v>
      </c>
      <c r="EX27" s="21">
        <f>EI27/(1+TEA!D$16)^$A27</f>
        <v>23266.697660717957</v>
      </c>
      <c r="EY27" s="21">
        <f>EJ27/(1+TEA!E$16)^$A27</f>
        <v>-2356.7256333064715</v>
      </c>
      <c r="EZ27" s="21">
        <f>EK27/(1+TEA!F$16)^$A27</f>
        <v>-6518.0456761003443</v>
      </c>
      <c r="FA27" s="21">
        <f>EL27/(1+TEA!G$16)^$A27</f>
        <v>0</v>
      </c>
      <c r="FB27" s="21">
        <f>EM27/(1+TEA!H$16)^$A27</f>
        <v>0</v>
      </c>
      <c r="FC27" s="21">
        <f>EN27/(1+TEA!I$16)^$A27</f>
        <v>0</v>
      </c>
      <c r="FD27" s="21">
        <f>EO27/(1+TEA!J$16)^$A27</f>
        <v>23455.664883583264</v>
      </c>
      <c r="FE27" s="21">
        <f>EP27/(1+TEA!K$16)^$A27</f>
        <v>22913.273747534069</v>
      </c>
      <c r="FF27" s="21">
        <f>EQ27/(1+TEA!L$16)^$A27</f>
        <v>23238.969345454232</v>
      </c>
      <c r="FG27" s="21">
        <f>ER27/(1+TEA!M$16)^$A27</f>
        <v>474611.8482026686</v>
      </c>
      <c r="FH27" s="21">
        <f>ES27/(1+TEA!N$16)^$A27</f>
        <v>487598.21934117476</v>
      </c>
      <c r="FI27" s="21">
        <f>ET27/(1+TEA!O$16)^$A27</f>
        <v>5885.8964517069326</v>
      </c>
      <c r="FJ27" s="21">
        <f>EU27/(1+TEA!P$16)^$A27</f>
        <v>0</v>
      </c>
    </row>
    <row r="28" spans="1:166" x14ac:dyDescent="0.25">
      <c r="A28" s="4">
        <f t="shared" si="11"/>
        <v>25</v>
      </c>
      <c r="B28" s="21">
        <f t="shared" si="47"/>
        <v>-52441.140076375916</v>
      </c>
      <c r="C28" s="21">
        <f t="shared" si="48"/>
        <v>-51789.540632815173</v>
      </c>
      <c r="D28" s="21">
        <f t="shared" si="49"/>
        <v>-54479.370963522946</v>
      </c>
      <c r="E28" s="21">
        <f t="shared" si="50"/>
        <v>-2349437.1863995078</v>
      </c>
      <c r="F28" s="21">
        <f t="shared" si="51"/>
        <v>-2721485.9041922907</v>
      </c>
      <c r="G28" s="21">
        <f t="shared" si="52"/>
        <v>0</v>
      </c>
      <c r="H28" s="21">
        <f t="shared" si="53"/>
        <v>0</v>
      </c>
      <c r="I28" s="21">
        <f t="shared" si="54"/>
        <v>0</v>
      </c>
      <c r="J28" s="21">
        <f t="shared" si="55"/>
        <v>-55130.584098332707</v>
      </c>
      <c r="K28" s="21">
        <f t="shared" si="56"/>
        <v>-53261.412150713906</v>
      </c>
      <c r="L28" s="21">
        <f t="shared" si="56"/>
        <v>-54383.814481122827</v>
      </c>
      <c r="M28" s="21">
        <f t="shared" si="56"/>
        <v>-1630222.5257431041</v>
      </c>
      <c r="N28" s="21">
        <f t="shared" si="56"/>
        <v>-1674975.7656471443</v>
      </c>
      <c r="O28" s="21">
        <f t="shared" si="57"/>
        <v>-20283.798541126089</v>
      </c>
      <c r="P28" s="21">
        <f t="shared" si="58"/>
        <v>0</v>
      </c>
      <c r="Q28" s="21"/>
      <c r="U28" s="31"/>
      <c r="V28" s="31"/>
      <c r="W28" s="31"/>
      <c r="X28" s="31"/>
      <c r="AF28" s="20"/>
      <c r="AU28" s="21"/>
      <c r="BJ28" s="21"/>
      <c r="BY28" s="21">
        <f>TEA!B$50-TEA!B$46-Q28-AU28</f>
        <v>306371.94188962108</v>
      </c>
      <c r="BZ28" s="21">
        <f>TEA!C$50-TEA!C$46-R28-AV28</f>
        <v>303817.2357646859</v>
      </c>
      <c r="CA28" s="21">
        <f>TEA!D$50-TEA!D$46-S28-AW28</f>
        <v>314363.17175159196</v>
      </c>
      <c r="CB28" s="21">
        <f>TEA!E$50-TEA!E$46-T28-AX28</f>
        <v>-23213.117478292173</v>
      </c>
      <c r="CC28" s="21">
        <f>TEA!F$50-TEA!F$46-U28-AY28</f>
        <v>-64201.007478292173</v>
      </c>
      <c r="CD28" s="21">
        <f>TEA!G$50-TEA!G$46-V28-AZ28</f>
        <v>0</v>
      </c>
      <c r="CE28" s="21">
        <f>TEA!H$50-TEA!H$46-W28-BA28</f>
        <v>0</v>
      </c>
      <c r="CF28" s="21">
        <f>TEA!I$50-TEA!I$46-X28-BB28</f>
        <v>0</v>
      </c>
      <c r="CG28" s="21">
        <f>TEA!J$50-TEA!J$46-Y28-BC28</f>
        <v>316916.36328754947</v>
      </c>
      <c r="CH28" s="21">
        <f>TEA!K$50-TEA!K$46-Z28-BD28</f>
        <v>309587.95766915142</v>
      </c>
      <c r="CI28" s="21">
        <f>TEA!L$50-TEA!L$46-AA28-BE28</f>
        <v>313988.52635666984</v>
      </c>
      <c r="CJ28" s="21">
        <f>TEA!M$50-TEA!M$46-AB28-BF28</f>
        <v>5634322.1256066868</v>
      </c>
      <c r="CK28" s="21">
        <f>TEA!N$50-TEA!N$46-AC28-BG28</f>
        <v>6588082.46050807</v>
      </c>
      <c r="CL28" s="21">
        <f>TEA!O$50-TEA!O$46-AD28-BH28</f>
        <v>79526.072162960132</v>
      </c>
      <c r="CM28" s="21">
        <f>TEA!P$50-TEA!P$46-AE28-BI28</f>
        <v>0</v>
      </c>
      <c r="CN28" s="21">
        <f t="shared" si="18"/>
        <v>0</v>
      </c>
      <c r="CO28" s="21">
        <f t="shared" si="19"/>
        <v>0</v>
      </c>
      <c r="CP28" s="21">
        <f t="shared" si="20"/>
        <v>0</v>
      </c>
      <c r="CQ28" s="21">
        <f t="shared" si="73"/>
        <v>-1757755.5439904924</v>
      </c>
      <c r="CR28" s="21">
        <f t="shared" si="74"/>
        <v>-2741464.9039904908</v>
      </c>
      <c r="CS28" s="21">
        <f t="shared" si="75"/>
        <v>0</v>
      </c>
      <c r="CT28" s="21">
        <f t="shared" si="76"/>
        <v>0</v>
      </c>
      <c r="CU28" s="21">
        <f t="shared" si="77"/>
        <v>0</v>
      </c>
      <c r="CV28" s="21">
        <f t="shared" si="78"/>
        <v>0</v>
      </c>
      <c r="CW28" s="21">
        <f t="shared" si="79"/>
        <v>0</v>
      </c>
      <c r="CX28" s="21">
        <f t="shared" si="80"/>
        <v>0</v>
      </c>
      <c r="CY28" s="21">
        <f t="shared" si="109"/>
        <v>0</v>
      </c>
      <c r="CZ28" s="21">
        <f t="shared" si="110"/>
        <v>0</v>
      </c>
      <c r="DA28" s="21">
        <f t="shared" si="81"/>
        <v>0</v>
      </c>
      <c r="DB28" s="21">
        <f t="shared" si="82"/>
        <v>0</v>
      </c>
      <c r="DC28" s="21">
        <f t="shared" si="83"/>
        <v>306371.94188962108</v>
      </c>
      <c r="DD28" s="21">
        <f t="shared" si="84"/>
        <v>303817.2357646859</v>
      </c>
      <c r="DE28" s="21">
        <f t="shared" si="85"/>
        <v>314363.17175159196</v>
      </c>
      <c r="DF28" s="21">
        <f t="shared" si="86"/>
        <v>-1780968.6614687846</v>
      </c>
      <c r="DG28" s="21">
        <f t="shared" si="87"/>
        <v>-2805665.9114687829</v>
      </c>
      <c r="DH28" s="21">
        <f t="shared" si="88"/>
        <v>0</v>
      </c>
      <c r="DI28" s="21">
        <f t="shared" si="89"/>
        <v>0</v>
      </c>
      <c r="DJ28" s="21">
        <f t="shared" si="90"/>
        <v>0</v>
      </c>
      <c r="DK28" s="21">
        <f t="shared" si="91"/>
        <v>316916.36328754947</v>
      </c>
      <c r="DL28" s="21">
        <f t="shared" si="92"/>
        <v>309587.95766915142</v>
      </c>
      <c r="DM28" s="21">
        <f t="shared" si="93"/>
        <v>313988.52635666984</v>
      </c>
      <c r="DN28" s="21">
        <f t="shared" si="94"/>
        <v>5634322.1256066868</v>
      </c>
      <c r="DO28" s="21">
        <f t="shared" si="95"/>
        <v>6588082.46050807</v>
      </c>
      <c r="DP28" s="21">
        <f t="shared" si="96"/>
        <v>79526.072162960132</v>
      </c>
      <c r="DQ28" s="21">
        <f t="shared" si="97"/>
        <v>0</v>
      </c>
      <c r="DR28" s="21">
        <f>IF(DC28&gt;0,DC28*(TEA!B$17+TEA!B$18)-TEA!B$25,0)</f>
        <v>83026.796252087326</v>
      </c>
      <c r="DS28" s="21">
        <f>IF(DD28&gt;0,DD28*(TEA!C$17+TEA!C$18)-TEA!C$25,0)</f>
        <v>82334.470892229889</v>
      </c>
      <c r="DT28" s="21">
        <f>IF(DE28&gt;0,DE28*(TEA!D$17+TEA!D$18)-TEA!D$25,0)</f>
        <v>85192.419544681426</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85884.334450925904</v>
      </c>
      <c r="EA28" s="21">
        <f>IF(DL28&gt;0,DL28*(TEA!K$17+TEA!K$18)-TEA!K$25,0)</f>
        <v>83898.336528340034</v>
      </c>
      <c r="EB28" s="21">
        <f>IF(DM28&gt;0,DM28*(TEA!L$17+TEA!L$18)-TEA!L$25,0)</f>
        <v>85090.890642657527</v>
      </c>
      <c r="EC28" s="21">
        <f>IF(DN28&gt;0,DN28*(TEA!M$17+TEA!M$18)-TEA!M$25,0)</f>
        <v>959522.29603941226</v>
      </c>
      <c r="ED28" s="21">
        <f>IF(DO28&gt;0,DO28*(TEA!N$17+TEA!N$18)-TEA!N$25,0)</f>
        <v>1785370.346797687</v>
      </c>
      <c r="EE28" s="21">
        <f>IF(DP28&gt;0,DP28*(TEA!O$17+TEA!O$18)-TEA!O$25,0)</f>
        <v>21551.565556162197</v>
      </c>
      <c r="EF28" s="21">
        <f>IF(DQ28&gt;0,DQ28*(TEA!P$17+TEA!P$18)-TEA!P$25,0)</f>
        <v>0</v>
      </c>
      <c r="EG28" s="21">
        <f>TEA!B$50-TEA!B$46-AF28-DR28</f>
        <v>223345.14563753374</v>
      </c>
      <c r="EH28" s="21">
        <f>TEA!C$50-TEA!C$46-AG28-DS28</f>
        <v>221482.76487245603</v>
      </c>
      <c r="EI28" s="21">
        <f>TEA!D$50-TEA!D$46-AH28-DT28</f>
        <v>229170.75220691052</v>
      </c>
      <c r="EJ28" s="21">
        <f>TEA!E$50-TEA!E$46-AI28-DU28</f>
        <v>-23213.117478292173</v>
      </c>
      <c r="EK28" s="21">
        <f>TEA!F$50-TEA!F$46-AJ28-DV28</f>
        <v>-64201.007478292173</v>
      </c>
      <c r="EL28" s="21">
        <f>TEA!G$50-TEA!G$46-AK28-DW28</f>
        <v>0</v>
      </c>
      <c r="EM28" s="21">
        <f>TEA!H$50-TEA!H$46-AL28-DX28</f>
        <v>0</v>
      </c>
      <c r="EN28" s="21">
        <f>TEA!I$50-TEA!I$46-AM28-DY28</f>
        <v>0</v>
      </c>
      <c r="EO28" s="21">
        <f>TEA!J$50-TEA!J$46-AN28-DZ28</f>
        <v>231032.02883662356</v>
      </c>
      <c r="EP28" s="21">
        <f>TEA!K$50-TEA!K$46-AO28-EA28</f>
        <v>225689.62114081139</v>
      </c>
      <c r="EQ28" s="21">
        <f>TEA!L$50-TEA!L$46-AP28-EB28</f>
        <v>228897.63571401231</v>
      </c>
      <c r="ER28" s="21">
        <f>TEA!M$50-TEA!M$46-AQ28-EC28</f>
        <v>4674799.8295672741</v>
      </c>
      <c r="ES28" s="21">
        <f>TEA!N$50-TEA!N$46-AR28-ED28</f>
        <v>4802712.113710383</v>
      </c>
      <c r="ET28" s="21">
        <f>TEA!O$50-TEA!O$46-AS28-EE28</f>
        <v>57974.506606797935</v>
      </c>
      <c r="EU28" s="21">
        <f>TEA!P$50-TEA!P$46-AT28-EF28</f>
        <v>0</v>
      </c>
      <c r="EV28" s="21">
        <f>EG28/(1+TEA!B$16)^$A28</f>
        <v>20613.86315461792</v>
      </c>
      <c r="EW28" s="21">
        <f>EH28/(1+TEA!C$16)^$A28</f>
        <v>20441.972862919309</v>
      </c>
      <c r="EX28" s="21">
        <f>EI28/(1+TEA!D$16)^$A28</f>
        <v>21151.54332792541</v>
      </c>
      <c r="EY28" s="21">
        <f>EJ28/(1+TEA!E$16)^$A28</f>
        <v>-2142.477848460428</v>
      </c>
      <c r="EZ28" s="21">
        <f>EK28/(1+TEA!F$16)^$A28</f>
        <v>-5925.4960691821298</v>
      </c>
      <c r="FA28" s="21">
        <f>EL28/(1+TEA!G$16)^$A28</f>
        <v>0</v>
      </c>
      <c r="FB28" s="21">
        <f>EM28/(1+TEA!H$16)^$A28</f>
        <v>0</v>
      </c>
      <c r="FC28" s="21">
        <f>EN28/(1+TEA!I$16)^$A28</f>
        <v>0</v>
      </c>
      <c r="FD28" s="21">
        <f>EO28/(1+TEA!J$16)^$A28</f>
        <v>21323.331712348419</v>
      </c>
      <c r="FE28" s="21">
        <f>EP28/(1+TEA!K$16)^$A28</f>
        <v>20830.248861394604</v>
      </c>
      <c r="FF28" s="21">
        <f>EQ28/(1+TEA!L$16)^$A28</f>
        <v>21126.335768594752</v>
      </c>
      <c r="FG28" s="21">
        <f>ER28/(1+TEA!M$16)^$A28</f>
        <v>431465.31654788047</v>
      </c>
      <c r="FH28" s="21">
        <f>ES28/(1+TEA!N$16)^$A28</f>
        <v>443271.10849197698</v>
      </c>
      <c r="FI28" s="21">
        <f>ET28/(1+TEA!O$16)^$A28</f>
        <v>5350.8149560972097</v>
      </c>
      <c r="FJ28" s="21">
        <f>EU28/(1+TEA!P$16)^$A28</f>
        <v>0</v>
      </c>
    </row>
    <row r="29" spans="1:166" x14ac:dyDescent="0.25">
      <c r="A29" s="4">
        <f t="shared" si="11"/>
        <v>26</v>
      </c>
      <c r="B29" s="21">
        <f t="shared" si="47"/>
        <v>-33701.264481268721</v>
      </c>
      <c r="C29" s="21">
        <f t="shared" si="48"/>
        <v>-33205.928939252168</v>
      </c>
      <c r="D29" s="21">
        <f t="shared" si="49"/>
        <v>-35250.695210863487</v>
      </c>
      <c r="E29" s="21">
        <f t="shared" si="50"/>
        <v>-2351384.8935344717</v>
      </c>
      <c r="F29" s="21">
        <f t="shared" si="51"/>
        <v>-2726872.7188006383</v>
      </c>
      <c r="G29" s="21">
        <f t="shared" si="52"/>
        <v>0</v>
      </c>
      <c r="H29" s="21">
        <f t="shared" si="53"/>
        <v>0</v>
      </c>
      <c r="I29" s="21">
        <f t="shared" si="54"/>
        <v>0</v>
      </c>
      <c r="J29" s="21">
        <f t="shared" si="55"/>
        <v>-35745.737087106871</v>
      </c>
      <c r="K29" s="21">
        <f t="shared" si="56"/>
        <v>-34324.822276718813</v>
      </c>
      <c r="L29" s="21">
        <f t="shared" si="56"/>
        <v>-35178.054691491234</v>
      </c>
      <c r="M29" s="21">
        <f t="shared" si="56"/>
        <v>-1237981.3288813946</v>
      </c>
      <c r="N29" s="21">
        <f t="shared" si="56"/>
        <v>-1272002.0306544381</v>
      </c>
      <c r="O29" s="21">
        <f t="shared" si="57"/>
        <v>-15419.421308310444</v>
      </c>
      <c r="P29" s="21">
        <f t="shared" si="58"/>
        <v>0</v>
      </c>
      <c r="Q29" s="21"/>
      <c r="U29" s="31"/>
      <c r="V29" s="31"/>
      <c r="W29" s="31"/>
      <c r="X29" s="31"/>
      <c r="AF29" s="20"/>
      <c r="AU29" s="21"/>
      <c r="BJ29" s="21"/>
      <c r="BY29" s="21">
        <f>TEA!B$50-TEA!B$46-Q29-AU29</f>
        <v>306371.94188962108</v>
      </c>
      <c r="BZ29" s="21">
        <f>TEA!C$50-TEA!C$46-R29-AV29</f>
        <v>303817.2357646859</v>
      </c>
      <c r="CA29" s="21">
        <f>TEA!D$50-TEA!D$46-S29-AW29</f>
        <v>314363.17175159196</v>
      </c>
      <c r="CB29" s="21">
        <f>TEA!E$50-TEA!E$46-T29-AX29</f>
        <v>-23213.117478292173</v>
      </c>
      <c r="CC29" s="21">
        <f>TEA!F$50-TEA!F$46-U29-AY29</f>
        <v>-64201.007478292173</v>
      </c>
      <c r="CD29" s="21">
        <f>TEA!G$50-TEA!G$46-V29-AZ29</f>
        <v>0</v>
      </c>
      <c r="CE29" s="21">
        <f>TEA!H$50-TEA!H$46-W29-BA29</f>
        <v>0</v>
      </c>
      <c r="CF29" s="21">
        <f>TEA!I$50-TEA!I$46-X29-BB29</f>
        <v>0</v>
      </c>
      <c r="CG29" s="21">
        <f>TEA!J$50-TEA!J$46-Y29-BC29</f>
        <v>316916.36328754947</v>
      </c>
      <c r="CH29" s="21">
        <f>TEA!K$50-TEA!K$46-Z29-BD29</f>
        <v>309587.95766915142</v>
      </c>
      <c r="CI29" s="21">
        <f>TEA!L$50-TEA!L$46-AA29-BE29</f>
        <v>313988.52635666984</v>
      </c>
      <c r="CJ29" s="21">
        <f>TEA!M$50-TEA!M$46-AB29-BF29</f>
        <v>5634322.1256066868</v>
      </c>
      <c r="CK29" s="21">
        <f>TEA!N$50-TEA!N$46-AC29-BG29</f>
        <v>6588082.46050807</v>
      </c>
      <c r="CL29" s="21">
        <f>TEA!O$50-TEA!O$46-AD29-BH29</f>
        <v>79526.072162960132</v>
      </c>
      <c r="CM29" s="21">
        <f>TEA!P$50-TEA!P$46-AE29-BI29</f>
        <v>0</v>
      </c>
      <c r="CN29" s="21">
        <f t="shared" si="18"/>
        <v>0</v>
      </c>
      <c r="CO29" s="21">
        <f t="shared" si="19"/>
        <v>0</v>
      </c>
      <c r="CP29" s="21">
        <f t="shared" si="20"/>
        <v>0</v>
      </c>
      <c r="CQ29" s="21">
        <f t="shared" si="73"/>
        <v>-1780968.6614687846</v>
      </c>
      <c r="CR29" s="21">
        <f t="shared" si="74"/>
        <v>-2805665.9114687829</v>
      </c>
      <c r="CS29" s="21">
        <f t="shared" si="75"/>
        <v>0</v>
      </c>
      <c r="CT29" s="21">
        <f t="shared" si="76"/>
        <v>0</v>
      </c>
      <c r="CU29" s="21">
        <f t="shared" si="77"/>
        <v>0</v>
      </c>
      <c r="CV29" s="21">
        <f t="shared" si="78"/>
        <v>0</v>
      </c>
      <c r="CW29" s="21">
        <f t="shared" si="79"/>
        <v>0</v>
      </c>
      <c r="CX29" s="21">
        <f t="shared" si="80"/>
        <v>0</v>
      </c>
      <c r="CY29" s="21">
        <f t="shared" si="109"/>
        <v>0</v>
      </c>
      <c r="CZ29" s="21">
        <f t="shared" si="110"/>
        <v>0</v>
      </c>
      <c r="DA29" s="21">
        <f t="shared" si="81"/>
        <v>0</v>
      </c>
      <c r="DB29" s="21">
        <f t="shared" si="82"/>
        <v>0</v>
      </c>
      <c r="DC29" s="21">
        <f t="shared" si="83"/>
        <v>306371.94188962108</v>
      </c>
      <c r="DD29" s="21">
        <f t="shared" si="84"/>
        <v>303817.2357646859</v>
      </c>
      <c r="DE29" s="21">
        <f t="shared" si="85"/>
        <v>314363.17175159196</v>
      </c>
      <c r="DF29" s="21">
        <f t="shared" si="86"/>
        <v>-1804181.7789470768</v>
      </c>
      <c r="DG29" s="21">
        <f t="shared" si="87"/>
        <v>-2869866.918947075</v>
      </c>
      <c r="DH29" s="21">
        <f t="shared" si="88"/>
        <v>0</v>
      </c>
      <c r="DI29" s="21">
        <f t="shared" si="89"/>
        <v>0</v>
      </c>
      <c r="DJ29" s="21">
        <f t="shared" si="90"/>
        <v>0</v>
      </c>
      <c r="DK29" s="21">
        <f t="shared" si="91"/>
        <v>316916.36328754947</v>
      </c>
      <c r="DL29" s="21">
        <f t="shared" si="92"/>
        <v>309587.95766915142</v>
      </c>
      <c r="DM29" s="21">
        <f t="shared" si="93"/>
        <v>313988.52635666984</v>
      </c>
      <c r="DN29" s="21">
        <f t="shared" si="94"/>
        <v>5634322.1256066868</v>
      </c>
      <c r="DO29" s="21">
        <f t="shared" si="95"/>
        <v>6588082.46050807</v>
      </c>
      <c r="DP29" s="21">
        <f t="shared" si="96"/>
        <v>79526.072162960132</v>
      </c>
      <c r="DQ29" s="21">
        <f t="shared" si="97"/>
        <v>0</v>
      </c>
      <c r="DR29" s="21">
        <f>IF(DC29&gt;0,DC29*(TEA!B$17+TEA!B$18)-TEA!B$25,0)</f>
        <v>83026.796252087326</v>
      </c>
      <c r="DS29" s="21">
        <f>IF(DD29&gt;0,DD29*(TEA!C$17+TEA!C$18)-TEA!C$25,0)</f>
        <v>82334.470892229889</v>
      </c>
      <c r="DT29" s="21">
        <f>IF(DE29&gt;0,DE29*(TEA!D$17+TEA!D$18)-TEA!D$25,0)</f>
        <v>85192.419544681426</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85884.334450925904</v>
      </c>
      <c r="EA29" s="21">
        <f>IF(DL29&gt;0,DL29*(TEA!K$17+TEA!K$18)-TEA!K$25,0)</f>
        <v>83898.336528340034</v>
      </c>
      <c r="EB29" s="21">
        <f>IF(DM29&gt;0,DM29*(TEA!L$17+TEA!L$18)-TEA!L$25,0)</f>
        <v>85090.890642657527</v>
      </c>
      <c r="EC29" s="21">
        <f>IF(DN29&gt;0,DN29*(TEA!M$17+TEA!M$18)-TEA!M$25,0)</f>
        <v>959522.29603941226</v>
      </c>
      <c r="ED29" s="21">
        <f>IF(DO29&gt;0,DO29*(TEA!N$17+TEA!N$18)-TEA!N$25,0)</f>
        <v>1785370.346797687</v>
      </c>
      <c r="EE29" s="21">
        <f>IF(DP29&gt;0,DP29*(TEA!O$17+TEA!O$18)-TEA!O$25,0)</f>
        <v>21551.565556162197</v>
      </c>
      <c r="EF29" s="21">
        <f>IF(DQ29&gt;0,DQ29*(TEA!P$17+TEA!P$18)-TEA!P$25,0)</f>
        <v>0</v>
      </c>
      <c r="EG29" s="21">
        <f>TEA!B$50-TEA!B$46-AF29-DR29</f>
        <v>223345.14563753374</v>
      </c>
      <c r="EH29" s="21">
        <f>TEA!C$50-TEA!C$46-AG29-DS29</f>
        <v>221482.76487245603</v>
      </c>
      <c r="EI29" s="21">
        <f>TEA!D$50-TEA!D$46-AH29-DT29</f>
        <v>229170.75220691052</v>
      </c>
      <c r="EJ29" s="21">
        <f>TEA!E$50-TEA!E$46-AI29-DU29</f>
        <v>-23213.117478292173</v>
      </c>
      <c r="EK29" s="21">
        <f>TEA!F$50-TEA!F$46-AJ29-DV29</f>
        <v>-64201.007478292173</v>
      </c>
      <c r="EL29" s="21">
        <f>TEA!G$50-TEA!G$46-AK29-DW29</f>
        <v>0</v>
      </c>
      <c r="EM29" s="21">
        <f>TEA!H$50-TEA!H$46-AL29-DX29</f>
        <v>0</v>
      </c>
      <c r="EN29" s="21">
        <f>TEA!I$50-TEA!I$46-AM29-DY29</f>
        <v>0</v>
      </c>
      <c r="EO29" s="21">
        <f>TEA!J$50-TEA!J$46-AN29-DZ29</f>
        <v>231032.02883662356</v>
      </c>
      <c r="EP29" s="21">
        <f>TEA!K$50-TEA!K$46-AO29-EA29</f>
        <v>225689.62114081139</v>
      </c>
      <c r="EQ29" s="21">
        <f>TEA!L$50-TEA!L$46-AP29-EB29</f>
        <v>228897.63571401231</v>
      </c>
      <c r="ER29" s="21">
        <f>TEA!M$50-TEA!M$46-AQ29-EC29</f>
        <v>4674799.8295672741</v>
      </c>
      <c r="ES29" s="21">
        <f>TEA!N$50-TEA!N$46-AR29-ED29</f>
        <v>4802712.113710383</v>
      </c>
      <c r="ET29" s="21">
        <f>TEA!O$50-TEA!O$46-AS29-EE29</f>
        <v>57974.506606797935</v>
      </c>
      <c r="EU29" s="21">
        <f>TEA!P$50-TEA!P$46-AT29-EF29</f>
        <v>0</v>
      </c>
      <c r="EV29" s="21">
        <f>EG29/(1+TEA!B$16)^$A29</f>
        <v>18739.875595107198</v>
      </c>
      <c r="EW29" s="21">
        <f>EH29/(1+TEA!C$16)^$A29</f>
        <v>18583.611693563005</v>
      </c>
      <c r="EX29" s="21">
        <f>EI29/(1+TEA!D$16)^$A29</f>
        <v>19228.675752659463</v>
      </c>
      <c r="EY29" s="21">
        <f>EJ29/(1+TEA!E$16)^$A29</f>
        <v>-1947.7071349640255</v>
      </c>
      <c r="EZ29" s="21">
        <f>EK29/(1+TEA!F$16)^$A29</f>
        <v>-5386.8146083473903</v>
      </c>
      <c r="FA29" s="21">
        <f>EL29/(1+TEA!G$16)^$A29</f>
        <v>0</v>
      </c>
      <c r="FB29" s="21">
        <f>EM29/(1+TEA!H$16)^$A29</f>
        <v>0</v>
      </c>
      <c r="FC29" s="21">
        <f>EN29/(1+TEA!I$16)^$A29</f>
        <v>0</v>
      </c>
      <c r="FD29" s="21">
        <f>EO29/(1+TEA!J$16)^$A29</f>
        <v>19384.847011225833</v>
      </c>
      <c r="FE29" s="21">
        <f>EP29/(1+TEA!K$16)^$A29</f>
        <v>18936.589873995094</v>
      </c>
      <c r="FF29" s="21">
        <f>EQ29/(1+TEA!L$16)^$A29</f>
        <v>19205.759789631593</v>
      </c>
      <c r="FG29" s="21">
        <f>ER29/(1+TEA!M$16)^$A29</f>
        <v>392241.19686170953</v>
      </c>
      <c r="FH29" s="21">
        <f>ES29/(1+TEA!N$16)^$A29</f>
        <v>402973.73499270628</v>
      </c>
      <c r="FI29" s="21">
        <f>ET29/(1+TEA!O$16)^$A29</f>
        <v>4864.3772328156456</v>
      </c>
      <c r="FJ29" s="21">
        <f>EU29/(1+TEA!P$16)^$A29</f>
        <v>0</v>
      </c>
    </row>
    <row r="30" spans="1:166" x14ac:dyDescent="0.25">
      <c r="A30" s="4">
        <f t="shared" si="11"/>
        <v>27</v>
      </c>
      <c r="B30" s="21">
        <f t="shared" si="47"/>
        <v>-16665.013940262179</v>
      </c>
      <c r="C30" s="21">
        <f t="shared" si="48"/>
        <v>-16311.736490558527</v>
      </c>
      <c r="D30" s="21">
        <f t="shared" si="49"/>
        <v>-17770.080890263976</v>
      </c>
      <c r="E30" s="21">
        <f t="shared" si="50"/>
        <v>-2353155.5363844391</v>
      </c>
      <c r="F30" s="21">
        <f t="shared" si="51"/>
        <v>-2731769.822990045</v>
      </c>
      <c r="G30" s="21">
        <f t="shared" si="52"/>
        <v>0</v>
      </c>
      <c r="H30" s="21">
        <f t="shared" si="53"/>
        <v>0</v>
      </c>
      <c r="I30" s="21">
        <f t="shared" si="54"/>
        <v>0</v>
      </c>
      <c r="J30" s="21">
        <f t="shared" si="55"/>
        <v>-18123.148895083388</v>
      </c>
      <c r="K30" s="21">
        <f t="shared" si="56"/>
        <v>-17109.74057308691</v>
      </c>
      <c r="L30" s="21">
        <f t="shared" si="56"/>
        <v>-17718.273064553425</v>
      </c>
      <c r="M30" s="21">
        <f t="shared" si="56"/>
        <v>-881398.42264347686</v>
      </c>
      <c r="N30" s="21">
        <f t="shared" si="56"/>
        <v>-905662.2715701597</v>
      </c>
      <c r="O30" s="21">
        <f t="shared" si="57"/>
        <v>-10997.260187568949</v>
      </c>
      <c r="P30" s="21">
        <f t="shared" si="58"/>
        <v>0</v>
      </c>
      <c r="Q30" s="21"/>
      <c r="U30" s="31"/>
      <c r="V30" s="31"/>
      <c r="W30" s="31"/>
      <c r="X30" s="31"/>
      <c r="AF30" s="20"/>
      <c r="AU30" s="21"/>
      <c r="BJ30" s="21"/>
      <c r="BY30" s="21">
        <f>TEA!B$50-TEA!B$46-Q30-AU30</f>
        <v>306371.94188962108</v>
      </c>
      <c r="BZ30" s="21">
        <f>TEA!C$50-TEA!C$46-R30-AV30</f>
        <v>303817.2357646859</v>
      </c>
      <c r="CA30" s="21">
        <f>TEA!D$50-TEA!D$46-S30-AW30</f>
        <v>314363.17175159196</v>
      </c>
      <c r="CB30" s="21">
        <f>TEA!E$50-TEA!E$46-T30-AX30</f>
        <v>-23213.117478292173</v>
      </c>
      <c r="CC30" s="21">
        <f>TEA!F$50-TEA!F$46-U30-AY30</f>
        <v>-64201.007478292173</v>
      </c>
      <c r="CD30" s="21">
        <f>TEA!G$50-TEA!G$46-V30-AZ30</f>
        <v>0</v>
      </c>
      <c r="CE30" s="21">
        <f>TEA!H$50-TEA!H$46-W30-BA30</f>
        <v>0</v>
      </c>
      <c r="CF30" s="21">
        <f>TEA!I$50-TEA!I$46-X30-BB30</f>
        <v>0</v>
      </c>
      <c r="CG30" s="21">
        <f>TEA!J$50-TEA!J$46-Y30-BC30</f>
        <v>316916.36328754947</v>
      </c>
      <c r="CH30" s="21">
        <f>TEA!K$50-TEA!K$46-Z30-BD30</f>
        <v>309587.95766915142</v>
      </c>
      <c r="CI30" s="21">
        <f>TEA!L$50-TEA!L$46-AA30-BE30</f>
        <v>313988.52635666984</v>
      </c>
      <c r="CJ30" s="21">
        <f>TEA!M$50-TEA!M$46-AB30-BF30</f>
        <v>5634322.1256066868</v>
      </c>
      <c r="CK30" s="21">
        <f>TEA!N$50-TEA!N$46-AC30-BG30</f>
        <v>6588082.46050807</v>
      </c>
      <c r="CL30" s="21">
        <f>TEA!O$50-TEA!O$46-AD30-BH30</f>
        <v>79526.072162960132</v>
      </c>
      <c r="CM30" s="21">
        <f>TEA!P$50-TEA!P$46-AE30-BI30</f>
        <v>0</v>
      </c>
      <c r="CN30" s="21">
        <f t="shared" si="18"/>
        <v>0</v>
      </c>
      <c r="CO30" s="21">
        <f t="shared" si="19"/>
        <v>0</v>
      </c>
      <c r="CP30" s="21">
        <f t="shared" si="20"/>
        <v>0</v>
      </c>
      <c r="CQ30" s="21">
        <f t="shared" si="73"/>
        <v>-1804181.7789470768</v>
      </c>
      <c r="CR30" s="21">
        <f t="shared" si="74"/>
        <v>-2869866.918947075</v>
      </c>
      <c r="CS30" s="21">
        <f t="shared" si="75"/>
        <v>0</v>
      </c>
      <c r="CT30" s="21">
        <f t="shared" si="76"/>
        <v>0</v>
      </c>
      <c r="CU30" s="21">
        <f t="shared" si="77"/>
        <v>0</v>
      </c>
      <c r="CV30" s="21">
        <f t="shared" si="78"/>
        <v>0</v>
      </c>
      <c r="CW30" s="21">
        <f t="shared" si="79"/>
        <v>0</v>
      </c>
      <c r="CX30" s="21">
        <f t="shared" si="80"/>
        <v>0</v>
      </c>
      <c r="CY30" s="21">
        <f t="shared" si="109"/>
        <v>0</v>
      </c>
      <c r="CZ30" s="21">
        <f t="shared" si="110"/>
        <v>0</v>
      </c>
      <c r="DA30" s="21">
        <f t="shared" si="81"/>
        <v>0</v>
      </c>
      <c r="DB30" s="21">
        <f t="shared" si="82"/>
        <v>0</v>
      </c>
      <c r="DC30" s="21">
        <f t="shared" si="83"/>
        <v>306371.94188962108</v>
      </c>
      <c r="DD30" s="21">
        <f t="shared" si="84"/>
        <v>303817.2357646859</v>
      </c>
      <c r="DE30" s="21">
        <f t="shared" si="85"/>
        <v>314363.17175159196</v>
      </c>
      <c r="DF30" s="21">
        <f t="shared" si="86"/>
        <v>-1827394.896425369</v>
      </c>
      <c r="DG30" s="21">
        <f t="shared" si="87"/>
        <v>-2934067.9264253671</v>
      </c>
      <c r="DH30" s="21">
        <f t="shared" si="88"/>
        <v>0</v>
      </c>
      <c r="DI30" s="21">
        <f t="shared" si="89"/>
        <v>0</v>
      </c>
      <c r="DJ30" s="21">
        <f t="shared" si="90"/>
        <v>0</v>
      </c>
      <c r="DK30" s="21">
        <f t="shared" si="91"/>
        <v>316916.36328754947</v>
      </c>
      <c r="DL30" s="21">
        <f t="shared" si="92"/>
        <v>309587.95766915142</v>
      </c>
      <c r="DM30" s="21">
        <f t="shared" si="93"/>
        <v>313988.52635666984</v>
      </c>
      <c r="DN30" s="21">
        <f t="shared" si="94"/>
        <v>5634322.1256066868</v>
      </c>
      <c r="DO30" s="21">
        <f t="shared" si="95"/>
        <v>6588082.46050807</v>
      </c>
      <c r="DP30" s="21">
        <f t="shared" si="96"/>
        <v>79526.072162960132</v>
      </c>
      <c r="DQ30" s="21">
        <f t="shared" si="97"/>
        <v>0</v>
      </c>
      <c r="DR30" s="21">
        <f>IF(DC30&gt;0,DC30*(TEA!B$17+TEA!B$18)-TEA!B$25,0)</f>
        <v>83026.796252087326</v>
      </c>
      <c r="DS30" s="21">
        <f>IF(DD30&gt;0,DD30*(TEA!C$17+TEA!C$18)-TEA!C$25,0)</f>
        <v>82334.470892229889</v>
      </c>
      <c r="DT30" s="21">
        <f>IF(DE30&gt;0,DE30*(TEA!D$17+TEA!D$18)-TEA!D$25,0)</f>
        <v>85192.419544681426</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85884.334450925904</v>
      </c>
      <c r="EA30" s="21">
        <f>IF(DL30&gt;0,DL30*(TEA!K$17+TEA!K$18)-TEA!K$25,0)</f>
        <v>83898.336528340034</v>
      </c>
      <c r="EB30" s="21">
        <f>IF(DM30&gt;0,DM30*(TEA!L$17+TEA!L$18)-TEA!L$25,0)</f>
        <v>85090.890642657527</v>
      </c>
      <c r="EC30" s="21">
        <f>IF(DN30&gt;0,DN30*(TEA!M$17+TEA!M$18)-TEA!M$25,0)</f>
        <v>959522.29603941226</v>
      </c>
      <c r="ED30" s="21">
        <f>IF(DO30&gt;0,DO30*(TEA!N$17+TEA!N$18)-TEA!N$25,0)</f>
        <v>1785370.346797687</v>
      </c>
      <c r="EE30" s="21">
        <f>IF(DP30&gt;0,DP30*(TEA!O$17+TEA!O$18)-TEA!O$25,0)</f>
        <v>21551.565556162197</v>
      </c>
      <c r="EF30" s="21">
        <f>IF(DQ30&gt;0,DQ30*(TEA!P$17+TEA!P$18)-TEA!P$25,0)</f>
        <v>0</v>
      </c>
      <c r="EG30" s="21">
        <f>TEA!B$50-TEA!B$46-AF30-DR30</f>
        <v>223345.14563753374</v>
      </c>
      <c r="EH30" s="21">
        <f>TEA!C$50-TEA!C$46-AG30-DS30</f>
        <v>221482.76487245603</v>
      </c>
      <c r="EI30" s="21">
        <f>TEA!D$50-TEA!D$46-AH30-DT30</f>
        <v>229170.75220691052</v>
      </c>
      <c r="EJ30" s="21">
        <f>TEA!E$50-TEA!E$46-AI30-DU30</f>
        <v>-23213.117478292173</v>
      </c>
      <c r="EK30" s="21">
        <f>TEA!F$50-TEA!F$46-AJ30-DV30</f>
        <v>-64201.007478292173</v>
      </c>
      <c r="EL30" s="21">
        <f>TEA!G$50-TEA!G$46-AK30-DW30</f>
        <v>0</v>
      </c>
      <c r="EM30" s="21">
        <f>TEA!H$50-TEA!H$46-AL30-DX30</f>
        <v>0</v>
      </c>
      <c r="EN30" s="21">
        <f>TEA!I$50-TEA!I$46-AM30-DY30</f>
        <v>0</v>
      </c>
      <c r="EO30" s="21">
        <f>TEA!J$50-TEA!J$46-AN30-DZ30</f>
        <v>231032.02883662356</v>
      </c>
      <c r="EP30" s="21">
        <f>TEA!K$50-TEA!K$46-AO30-EA30</f>
        <v>225689.62114081139</v>
      </c>
      <c r="EQ30" s="21">
        <f>TEA!L$50-TEA!L$46-AP30-EB30</f>
        <v>228897.63571401231</v>
      </c>
      <c r="ER30" s="21">
        <f>TEA!M$50-TEA!M$46-AQ30-EC30</f>
        <v>4674799.8295672741</v>
      </c>
      <c r="ES30" s="21">
        <f>TEA!N$50-TEA!N$46-AR30-ED30</f>
        <v>4802712.113710383</v>
      </c>
      <c r="ET30" s="21">
        <f>TEA!O$50-TEA!O$46-AS30-EE30</f>
        <v>57974.506606797935</v>
      </c>
      <c r="EU30" s="21">
        <f>TEA!P$50-TEA!P$46-AT30-EF30</f>
        <v>0</v>
      </c>
      <c r="EV30" s="21">
        <f>EG30/(1+TEA!B$16)^$A30</f>
        <v>17036.250541006542</v>
      </c>
      <c r="EW30" s="21">
        <f>EH30/(1+TEA!C$16)^$A30</f>
        <v>16894.19244869364</v>
      </c>
      <c r="EX30" s="21">
        <f>EI30/(1+TEA!D$16)^$A30</f>
        <v>17480.61432059951</v>
      </c>
      <c r="EY30" s="21">
        <f>EJ30/(1+TEA!E$16)^$A30</f>
        <v>-1770.6428499672957</v>
      </c>
      <c r="EZ30" s="21">
        <f>EK30/(1+TEA!F$16)^$A30</f>
        <v>-4897.1041894067184</v>
      </c>
      <c r="FA30" s="21">
        <f>EL30/(1+TEA!G$16)^$A30</f>
        <v>0</v>
      </c>
      <c r="FB30" s="21">
        <f>EM30/(1+TEA!H$16)^$A30</f>
        <v>0</v>
      </c>
      <c r="FC30" s="21">
        <f>EN30/(1+TEA!I$16)^$A30</f>
        <v>0</v>
      </c>
      <c r="FD30" s="21">
        <f>EO30/(1+TEA!J$16)^$A30</f>
        <v>17622.588192023482</v>
      </c>
      <c r="FE30" s="21">
        <f>EP30/(1+TEA!K$16)^$A30</f>
        <v>17215.081703631902</v>
      </c>
      <c r="FF30" s="21">
        <f>EQ30/(1+TEA!L$16)^$A30</f>
        <v>17459.781626937809</v>
      </c>
      <c r="FG30" s="21">
        <f>ER30/(1+TEA!M$16)^$A30</f>
        <v>356582.90623791766</v>
      </c>
      <c r="FH30" s="21">
        <f>ES30/(1+TEA!N$16)^$A30</f>
        <v>366339.75908427837</v>
      </c>
      <c r="FI30" s="21">
        <f>ET30/(1+TEA!O$16)^$A30</f>
        <v>4422.1611207414953</v>
      </c>
      <c r="FJ30" s="21">
        <f>EU30/(1+TEA!P$16)^$A30</f>
        <v>0</v>
      </c>
    </row>
    <row r="31" spans="1:166" x14ac:dyDescent="0.25">
      <c r="A31" s="4">
        <f t="shared" si="11"/>
        <v>28</v>
      </c>
      <c r="B31" s="21">
        <f t="shared" si="47"/>
        <v>-1177.5134484380505</v>
      </c>
      <c r="C31" s="21">
        <f t="shared" si="48"/>
        <v>-953.3797190188543</v>
      </c>
      <c r="D31" s="21">
        <f t="shared" si="49"/>
        <v>-1878.6133260826045</v>
      </c>
      <c r="E31" s="21">
        <f t="shared" si="50"/>
        <v>-2354765.2117025913</v>
      </c>
      <c r="F31" s="21">
        <f t="shared" si="51"/>
        <v>-2736221.7358895056</v>
      </c>
      <c r="G31" s="21">
        <f t="shared" si="52"/>
        <v>0</v>
      </c>
      <c r="H31" s="21">
        <f t="shared" si="53"/>
        <v>0</v>
      </c>
      <c r="I31" s="21">
        <f t="shared" si="54"/>
        <v>0</v>
      </c>
      <c r="J31" s="21">
        <f t="shared" si="55"/>
        <v>-2102.6141750620409</v>
      </c>
      <c r="K31" s="21">
        <f t="shared" si="56"/>
        <v>-1459.6662970579091</v>
      </c>
      <c r="L31" s="21">
        <f t="shared" si="56"/>
        <v>-1845.7443127917813</v>
      </c>
      <c r="M31" s="21">
        <f t="shared" si="56"/>
        <v>-557232.14424536983</v>
      </c>
      <c r="N31" s="21">
        <f t="shared" si="56"/>
        <v>-572626.12694808841</v>
      </c>
      <c r="O31" s="21">
        <f t="shared" si="57"/>
        <v>-6977.1137141675899</v>
      </c>
      <c r="P31" s="21">
        <f t="shared" si="58"/>
        <v>0</v>
      </c>
      <c r="Q31" s="21"/>
      <c r="U31" s="31"/>
      <c r="V31" s="31"/>
      <c r="W31" s="31"/>
      <c r="X31" s="31"/>
      <c r="AF31" s="20"/>
      <c r="AU31" s="21"/>
      <c r="BJ31" s="21"/>
      <c r="BY31" s="21">
        <f>TEA!B$50-TEA!B$46-Q31-AU31</f>
        <v>306371.94188962108</v>
      </c>
      <c r="BZ31" s="21">
        <f>TEA!C$50-TEA!C$46-R31-AV31</f>
        <v>303817.2357646859</v>
      </c>
      <c r="CA31" s="21">
        <f>TEA!D$50-TEA!D$46-S31-AW31</f>
        <v>314363.17175159196</v>
      </c>
      <c r="CB31" s="21">
        <f>TEA!E$50-TEA!E$46-T31-AX31</f>
        <v>-23213.117478292173</v>
      </c>
      <c r="CC31" s="21">
        <f>TEA!F$50-TEA!F$46-U31-AY31</f>
        <v>-64201.007478292173</v>
      </c>
      <c r="CD31" s="21">
        <f>TEA!G$50-TEA!G$46-V31-AZ31</f>
        <v>0</v>
      </c>
      <c r="CE31" s="21">
        <f>TEA!H$50-TEA!H$46-W31-BA31</f>
        <v>0</v>
      </c>
      <c r="CF31" s="21">
        <f>TEA!I$50-TEA!I$46-X31-BB31</f>
        <v>0</v>
      </c>
      <c r="CG31" s="21">
        <f>TEA!J$50-TEA!J$46-Y31-BC31</f>
        <v>316916.36328754947</v>
      </c>
      <c r="CH31" s="21">
        <f>TEA!K$50-TEA!K$46-Z31-BD31</f>
        <v>309587.95766915142</v>
      </c>
      <c r="CI31" s="21">
        <f>TEA!L$50-TEA!L$46-AA31-BE31</f>
        <v>313988.52635666984</v>
      </c>
      <c r="CJ31" s="21">
        <f>TEA!M$50-TEA!M$46-AB31-BF31</f>
        <v>5634322.1256066868</v>
      </c>
      <c r="CK31" s="21">
        <f>TEA!N$50-TEA!N$46-AC31-BG31</f>
        <v>6588082.46050807</v>
      </c>
      <c r="CL31" s="21">
        <f>TEA!O$50-TEA!O$46-AD31-BH31</f>
        <v>79526.072162960132</v>
      </c>
      <c r="CM31" s="21">
        <f>TEA!P$50-TEA!P$46-AE31-BI31</f>
        <v>0</v>
      </c>
      <c r="CN31" s="21">
        <f t="shared" si="18"/>
        <v>0</v>
      </c>
      <c r="CO31" s="21">
        <f t="shared" si="19"/>
        <v>0</v>
      </c>
      <c r="CP31" s="21">
        <f t="shared" si="20"/>
        <v>0</v>
      </c>
      <c r="CQ31" s="21">
        <f t="shared" si="73"/>
        <v>-1827394.896425369</v>
      </c>
      <c r="CR31" s="21">
        <f t="shared" si="74"/>
        <v>-2934067.9264253671</v>
      </c>
      <c r="CS31" s="21">
        <f t="shared" si="75"/>
        <v>0</v>
      </c>
      <c r="CT31" s="21">
        <f t="shared" si="76"/>
        <v>0</v>
      </c>
      <c r="CU31" s="21">
        <f t="shared" si="77"/>
        <v>0</v>
      </c>
      <c r="CV31" s="21">
        <f t="shared" si="78"/>
        <v>0</v>
      </c>
      <c r="CW31" s="21">
        <f t="shared" si="79"/>
        <v>0</v>
      </c>
      <c r="CX31" s="21">
        <f t="shared" si="80"/>
        <v>0</v>
      </c>
      <c r="CY31" s="21">
        <f t="shared" si="109"/>
        <v>0</v>
      </c>
      <c r="CZ31" s="21">
        <f t="shared" si="110"/>
        <v>0</v>
      </c>
      <c r="DA31" s="21">
        <f t="shared" si="81"/>
        <v>0</v>
      </c>
      <c r="DB31" s="21">
        <f t="shared" si="82"/>
        <v>0</v>
      </c>
      <c r="DC31" s="21">
        <f t="shared" si="83"/>
        <v>306371.94188962108</v>
      </c>
      <c r="DD31" s="21">
        <f t="shared" si="84"/>
        <v>303817.2357646859</v>
      </c>
      <c r="DE31" s="21">
        <f t="shared" si="85"/>
        <v>314363.17175159196</v>
      </c>
      <c r="DF31" s="21">
        <f t="shared" si="86"/>
        <v>-1850608.0139036612</v>
      </c>
      <c r="DG31" s="21">
        <f t="shared" si="87"/>
        <v>-2998268.9339036592</v>
      </c>
      <c r="DH31" s="21">
        <f t="shared" si="88"/>
        <v>0</v>
      </c>
      <c r="DI31" s="21">
        <f t="shared" si="89"/>
        <v>0</v>
      </c>
      <c r="DJ31" s="21">
        <f t="shared" si="90"/>
        <v>0</v>
      </c>
      <c r="DK31" s="21">
        <f t="shared" si="91"/>
        <v>316916.36328754947</v>
      </c>
      <c r="DL31" s="21">
        <f t="shared" si="92"/>
        <v>309587.95766915142</v>
      </c>
      <c r="DM31" s="21">
        <f t="shared" si="93"/>
        <v>313988.52635666984</v>
      </c>
      <c r="DN31" s="21">
        <f t="shared" si="94"/>
        <v>5634322.1256066868</v>
      </c>
      <c r="DO31" s="21">
        <f t="shared" si="95"/>
        <v>6588082.46050807</v>
      </c>
      <c r="DP31" s="21">
        <f t="shared" si="96"/>
        <v>79526.072162960132</v>
      </c>
      <c r="DQ31" s="21">
        <f t="shared" si="97"/>
        <v>0</v>
      </c>
      <c r="DR31" s="21">
        <f>IF(DC31&gt;0,DC31*(TEA!B$17+TEA!B$18)-TEA!B$25,0)</f>
        <v>83026.796252087326</v>
      </c>
      <c r="DS31" s="21">
        <f>IF(DD31&gt;0,DD31*(TEA!C$17+TEA!C$18)-TEA!C$25,0)</f>
        <v>82334.470892229889</v>
      </c>
      <c r="DT31" s="21">
        <f>IF(DE31&gt;0,DE31*(TEA!D$17+TEA!D$18)-TEA!D$25,0)</f>
        <v>85192.419544681426</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85884.334450925904</v>
      </c>
      <c r="EA31" s="21">
        <f>IF(DL31&gt;0,DL31*(TEA!K$17+TEA!K$18)-TEA!K$25,0)</f>
        <v>83898.336528340034</v>
      </c>
      <c r="EB31" s="21">
        <f>IF(DM31&gt;0,DM31*(TEA!L$17+TEA!L$18)-TEA!L$25,0)</f>
        <v>85090.890642657527</v>
      </c>
      <c r="EC31" s="21">
        <f>IF(DN31&gt;0,DN31*(TEA!M$17+TEA!M$18)-TEA!M$25,0)</f>
        <v>959522.29603941226</v>
      </c>
      <c r="ED31" s="21">
        <f>IF(DO31&gt;0,DO31*(TEA!N$17+TEA!N$18)-TEA!N$25,0)</f>
        <v>1785370.346797687</v>
      </c>
      <c r="EE31" s="21">
        <f>IF(DP31&gt;0,DP31*(TEA!O$17+TEA!O$18)-TEA!O$25,0)</f>
        <v>21551.565556162197</v>
      </c>
      <c r="EF31" s="21">
        <f>IF(DQ31&gt;0,DQ31*(TEA!P$17+TEA!P$18)-TEA!P$25,0)</f>
        <v>0</v>
      </c>
      <c r="EG31" s="21">
        <f>TEA!B$50-TEA!B$46-AF31-DR31</f>
        <v>223345.14563753374</v>
      </c>
      <c r="EH31" s="21">
        <f>TEA!C$50-TEA!C$46-AG31-DS31</f>
        <v>221482.76487245603</v>
      </c>
      <c r="EI31" s="21">
        <f>TEA!D$50-TEA!D$46-AH31-DT31</f>
        <v>229170.75220691052</v>
      </c>
      <c r="EJ31" s="21">
        <f>TEA!E$50-TEA!E$46-AI31-DU31</f>
        <v>-23213.117478292173</v>
      </c>
      <c r="EK31" s="21">
        <f>TEA!F$50-TEA!F$46-AJ31-DV31</f>
        <v>-64201.007478292173</v>
      </c>
      <c r="EL31" s="21">
        <f>TEA!G$50-TEA!G$46-AK31-DW31</f>
        <v>0</v>
      </c>
      <c r="EM31" s="21">
        <f>TEA!H$50-TEA!H$46-AL31-DX31</f>
        <v>0</v>
      </c>
      <c r="EN31" s="21">
        <f>TEA!I$50-TEA!I$46-AM31-DY31</f>
        <v>0</v>
      </c>
      <c r="EO31" s="21">
        <f>TEA!J$50-TEA!J$46-AN31-DZ31</f>
        <v>231032.02883662356</v>
      </c>
      <c r="EP31" s="21">
        <f>TEA!K$50-TEA!K$46-AO31-EA31</f>
        <v>225689.62114081139</v>
      </c>
      <c r="EQ31" s="21">
        <f>TEA!L$50-TEA!L$46-AP31-EB31</f>
        <v>228897.63571401231</v>
      </c>
      <c r="ER31" s="21">
        <f>TEA!M$50-TEA!M$46-AQ31-EC31</f>
        <v>4674799.8295672741</v>
      </c>
      <c r="ES31" s="21">
        <f>TEA!N$50-TEA!N$46-AR31-ED31</f>
        <v>4802712.113710383</v>
      </c>
      <c r="ET31" s="21">
        <f>TEA!O$50-TEA!O$46-AS31-EE31</f>
        <v>57974.506606797935</v>
      </c>
      <c r="EU31" s="21">
        <f>TEA!P$50-TEA!P$46-AT31-EF31</f>
        <v>0</v>
      </c>
      <c r="EV31" s="21">
        <f>EG31/(1+TEA!B$16)^$A31</f>
        <v>15487.500491824128</v>
      </c>
      <c r="EW31" s="21">
        <f>EH31/(1+TEA!C$16)^$A31</f>
        <v>15358.356771539673</v>
      </c>
      <c r="EX31" s="21">
        <f>EI31/(1+TEA!D$16)^$A31</f>
        <v>15891.467564181372</v>
      </c>
      <c r="EY31" s="21">
        <f>EJ31/(1+TEA!E$16)^$A31</f>
        <v>-1609.6753181520869</v>
      </c>
      <c r="EZ31" s="21">
        <f>EK31/(1+TEA!F$16)^$A31</f>
        <v>-4451.9128994606526</v>
      </c>
      <c r="FA31" s="21">
        <f>EL31/(1+TEA!G$16)^$A31</f>
        <v>0</v>
      </c>
      <c r="FB31" s="21">
        <f>EM31/(1+TEA!H$16)^$A31</f>
        <v>0</v>
      </c>
      <c r="FC31" s="21">
        <f>EN31/(1+TEA!I$16)^$A31</f>
        <v>0</v>
      </c>
      <c r="FD31" s="21">
        <f>EO31/(1+TEA!J$16)^$A31</f>
        <v>16020.534720021347</v>
      </c>
      <c r="FE31" s="21">
        <f>EP31/(1+TEA!K$16)^$A31</f>
        <v>15650.074276029001</v>
      </c>
      <c r="FF31" s="21">
        <f>EQ31/(1+TEA!L$16)^$A31</f>
        <v>15872.528751761643</v>
      </c>
      <c r="FG31" s="21">
        <f>ER31/(1+TEA!M$16)^$A31</f>
        <v>324166.27839810698</v>
      </c>
      <c r="FH31" s="21">
        <f>ES31/(1+TEA!N$16)^$A31</f>
        <v>333036.1446220713</v>
      </c>
      <c r="FI31" s="21">
        <f>ET31/(1+TEA!O$16)^$A31</f>
        <v>4020.1464734013593</v>
      </c>
      <c r="FJ31" s="21">
        <f>EU31/(1+TEA!P$16)^$A31</f>
        <v>0</v>
      </c>
    </row>
    <row r="32" spans="1:166" x14ac:dyDescent="0.25">
      <c r="A32" s="4">
        <f t="shared" si="11"/>
        <v>29</v>
      </c>
      <c r="B32" s="21">
        <f t="shared" si="47"/>
        <v>12902.032453220248</v>
      </c>
      <c r="C32" s="21">
        <f t="shared" si="48"/>
        <v>13008.762800562667</v>
      </c>
      <c r="D32" s="21">
        <f t="shared" si="49"/>
        <v>12568.175368627733</v>
      </c>
      <c r="E32" s="21">
        <f t="shared" si="50"/>
        <v>-2356228.5529009113</v>
      </c>
      <c r="F32" s="21">
        <f t="shared" si="51"/>
        <v>-2740268.9294344699</v>
      </c>
      <c r="G32" s="21">
        <f t="shared" si="52"/>
        <v>0</v>
      </c>
      <c r="H32" s="21">
        <f t="shared" si="53"/>
        <v>0</v>
      </c>
      <c r="I32" s="21">
        <f t="shared" si="54"/>
        <v>0</v>
      </c>
      <c r="J32" s="21">
        <f t="shared" si="55"/>
        <v>12461.508297684639</v>
      </c>
      <c r="K32" s="21">
        <f t="shared" si="56"/>
        <v>12767.673953877546</v>
      </c>
      <c r="L32" s="21">
        <f t="shared" si="56"/>
        <v>12583.827279718804</v>
      </c>
      <c r="M32" s="21">
        <f t="shared" si="56"/>
        <v>-262535.52751981805</v>
      </c>
      <c r="N32" s="21">
        <f t="shared" si="56"/>
        <v>-269865.99547347816</v>
      </c>
      <c r="O32" s="21">
        <f t="shared" si="57"/>
        <v>-3322.4351019845362</v>
      </c>
      <c r="P32" s="21">
        <f t="shared" si="58"/>
        <v>0</v>
      </c>
      <c r="Q32" s="21"/>
      <c r="U32" s="31"/>
      <c r="V32" s="31"/>
      <c r="W32" s="31"/>
      <c r="X32" s="31"/>
      <c r="AF32" s="20"/>
      <c r="AU32" s="21"/>
      <c r="BJ32" s="21"/>
      <c r="BY32" s="21">
        <f>TEA!B$50-TEA!B$46-Q32-AU32</f>
        <v>306371.94188962108</v>
      </c>
      <c r="BZ32" s="21">
        <f>TEA!C$50-TEA!C$46-R32-AV32</f>
        <v>303817.2357646859</v>
      </c>
      <c r="CA32" s="21">
        <f>TEA!D$50-TEA!D$46-S32-AW32</f>
        <v>314363.17175159196</v>
      </c>
      <c r="CB32" s="21">
        <f>TEA!E$50-TEA!E$46-T32-AX32</f>
        <v>-23213.117478292173</v>
      </c>
      <c r="CC32" s="21">
        <f>TEA!F$50-TEA!F$46-U32-AY32</f>
        <v>-64201.007478292173</v>
      </c>
      <c r="CD32" s="21">
        <f>TEA!G$50-TEA!G$46-V32-AZ32</f>
        <v>0</v>
      </c>
      <c r="CE32" s="21">
        <f>TEA!H$50-TEA!H$46-W32-BA32</f>
        <v>0</v>
      </c>
      <c r="CF32" s="21">
        <f>TEA!I$50-TEA!I$46-X32-BB32</f>
        <v>0</v>
      </c>
      <c r="CG32" s="21">
        <f>TEA!J$50-TEA!J$46-Y32-BC32</f>
        <v>316916.36328754947</v>
      </c>
      <c r="CH32" s="21">
        <f>TEA!K$50-TEA!K$46-Z32-BD32</f>
        <v>309587.95766915142</v>
      </c>
      <c r="CI32" s="21">
        <f>TEA!L$50-TEA!L$46-AA32-BE32</f>
        <v>313988.52635666984</v>
      </c>
      <c r="CJ32" s="21">
        <f>TEA!M$50-TEA!M$46-AB32-BF32</f>
        <v>5634322.1256066868</v>
      </c>
      <c r="CK32" s="21">
        <f>TEA!N$50-TEA!N$46-AC32-BG32</f>
        <v>6588082.46050807</v>
      </c>
      <c r="CL32" s="21">
        <f>TEA!O$50-TEA!O$46-AD32-BH32</f>
        <v>79526.072162960132</v>
      </c>
      <c r="CM32" s="21">
        <f>TEA!P$50-TEA!P$46-AE32-BI32</f>
        <v>0</v>
      </c>
      <c r="CN32" s="21">
        <f t="shared" si="18"/>
        <v>0</v>
      </c>
      <c r="CO32" s="21">
        <f t="shared" si="19"/>
        <v>0</v>
      </c>
      <c r="CP32" s="21">
        <f t="shared" si="20"/>
        <v>0</v>
      </c>
      <c r="CQ32" s="21">
        <f t="shared" si="73"/>
        <v>-1850608.0139036612</v>
      </c>
      <c r="CR32" s="21">
        <f t="shared" si="74"/>
        <v>-2998268.9339036592</v>
      </c>
      <c r="CS32" s="21">
        <f t="shared" si="75"/>
        <v>0</v>
      </c>
      <c r="CT32" s="21">
        <f t="shared" si="76"/>
        <v>0</v>
      </c>
      <c r="CU32" s="21">
        <f t="shared" si="77"/>
        <v>0</v>
      </c>
      <c r="CV32" s="21">
        <f t="shared" si="78"/>
        <v>0</v>
      </c>
      <c r="CW32" s="21">
        <f t="shared" si="79"/>
        <v>0</v>
      </c>
      <c r="CX32" s="21">
        <f t="shared" si="80"/>
        <v>0</v>
      </c>
      <c r="CY32" s="21">
        <f t="shared" si="109"/>
        <v>0</v>
      </c>
      <c r="CZ32" s="21">
        <f t="shared" si="110"/>
        <v>0</v>
      </c>
      <c r="DA32" s="21">
        <f t="shared" si="81"/>
        <v>0</v>
      </c>
      <c r="DB32" s="21">
        <f t="shared" si="82"/>
        <v>0</v>
      </c>
      <c r="DC32" s="21">
        <f t="shared" si="83"/>
        <v>306371.94188962108</v>
      </c>
      <c r="DD32" s="21">
        <f t="shared" si="84"/>
        <v>303817.2357646859</v>
      </c>
      <c r="DE32" s="21">
        <f t="shared" si="85"/>
        <v>314363.17175159196</v>
      </c>
      <c r="DF32" s="21">
        <f t="shared" si="86"/>
        <v>-1873821.1313819534</v>
      </c>
      <c r="DG32" s="21">
        <f t="shared" si="87"/>
        <v>-3062469.9413819513</v>
      </c>
      <c r="DH32" s="21">
        <f t="shared" si="88"/>
        <v>0</v>
      </c>
      <c r="DI32" s="21">
        <f t="shared" si="89"/>
        <v>0</v>
      </c>
      <c r="DJ32" s="21">
        <f t="shared" si="90"/>
        <v>0</v>
      </c>
      <c r="DK32" s="21">
        <f t="shared" si="91"/>
        <v>316916.36328754947</v>
      </c>
      <c r="DL32" s="21">
        <f t="shared" si="92"/>
        <v>309587.95766915142</v>
      </c>
      <c r="DM32" s="21">
        <f t="shared" si="93"/>
        <v>313988.52635666984</v>
      </c>
      <c r="DN32" s="21">
        <f t="shared" si="94"/>
        <v>5634322.1256066868</v>
      </c>
      <c r="DO32" s="21">
        <f t="shared" si="95"/>
        <v>6588082.46050807</v>
      </c>
      <c r="DP32" s="21">
        <f t="shared" si="96"/>
        <v>79526.072162960132</v>
      </c>
      <c r="DQ32" s="21">
        <f t="shared" si="97"/>
        <v>0</v>
      </c>
      <c r="DR32" s="21">
        <f>IF(DC32&gt;0,DC32*(TEA!B$17+TEA!B$18)-TEA!B$25,0)</f>
        <v>83026.796252087326</v>
      </c>
      <c r="DS32" s="21">
        <f>IF(DD32&gt;0,DD32*(TEA!C$17+TEA!C$18)-TEA!C$25,0)</f>
        <v>82334.470892229889</v>
      </c>
      <c r="DT32" s="21">
        <f>IF(DE32&gt;0,DE32*(TEA!D$17+TEA!D$18)-TEA!D$25,0)</f>
        <v>85192.419544681426</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85884.334450925904</v>
      </c>
      <c r="EA32" s="21">
        <f>IF(DL32&gt;0,DL32*(TEA!K$17+TEA!K$18)-TEA!K$25,0)</f>
        <v>83898.336528340034</v>
      </c>
      <c r="EB32" s="21">
        <f>IF(DM32&gt;0,DM32*(TEA!L$17+TEA!L$18)-TEA!L$25,0)</f>
        <v>85090.890642657527</v>
      </c>
      <c r="EC32" s="21">
        <f>IF(DN32&gt;0,DN32*(TEA!M$17+TEA!M$18)-TEA!M$25,0)</f>
        <v>959522.29603941226</v>
      </c>
      <c r="ED32" s="21">
        <f>IF(DO32&gt;0,DO32*(TEA!N$17+TEA!N$18)-TEA!N$25,0)</f>
        <v>1785370.346797687</v>
      </c>
      <c r="EE32" s="21">
        <f>IF(DP32&gt;0,DP32*(TEA!O$17+TEA!O$18)-TEA!O$25,0)</f>
        <v>21551.565556162197</v>
      </c>
      <c r="EF32" s="21">
        <f>IF(DQ32&gt;0,DQ32*(TEA!P$17+TEA!P$18)-TEA!P$25,0)</f>
        <v>0</v>
      </c>
      <c r="EG32" s="21">
        <f>TEA!B$50-TEA!B$46-AF32-DR32</f>
        <v>223345.14563753374</v>
      </c>
      <c r="EH32" s="21">
        <f>TEA!C$50-TEA!C$46-AG32-DS32</f>
        <v>221482.76487245603</v>
      </c>
      <c r="EI32" s="21">
        <f>TEA!D$50-TEA!D$46-AH32-DT32</f>
        <v>229170.75220691052</v>
      </c>
      <c r="EJ32" s="21">
        <f>TEA!E$50-TEA!E$46-AI32-DU32</f>
        <v>-23213.117478292173</v>
      </c>
      <c r="EK32" s="21">
        <f>TEA!F$50-TEA!F$46-AJ32-DV32</f>
        <v>-64201.007478292173</v>
      </c>
      <c r="EL32" s="21">
        <f>TEA!G$50-TEA!G$46-AK32-DW32</f>
        <v>0</v>
      </c>
      <c r="EM32" s="21">
        <f>TEA!H$50-TEA!H$46-AL32-DX32</f>
        <v>0</v>
      </c>
      <c r="EN32" s="21">
        <f>TEA!I$50-TEA!I$46-AM32-DY32</f>
        <v>0</v>
      </c>
      <c r="EO32" s="21">
        <f>TEA!J$50-TEA!J$46-AN32-DZ32</f>
        <v>231032.02883662356</v>
      </c>
      <c r="EP32" s="21">
        <f>TEA!K$50-TEA!K$46-AO32-EA32</f>
        <v>225689.62114081139</v>
      </c>
      <c r="EQ32" s="21">
        <f>TEA!L$50-TEA!L$46-AP32-EB32</f>
        <v>228897.63571401231</v>
      </c>
      <c r="ER32" s="21">
        <f>TEA!M$50-TEA!M$46-AQ32-EC32</f>
        <v>4674799.8295672741</v>
      </c>
      <c r="ES32" s="21">
        <f>TEA!N$50-TEA!N$46-AR32-ED32</f>
        <v>4802712.113710383</v>
      </c>
      <c r="ET32" s="21">
        <f>TEA!O$50-TEA!O$46-AS32-EE32</f>
        <v>57974.506606797935</v>
      </c>
      <c r="EU32" s="21">
        <f>TEA!P$50-TEA!P$46-AT32-EF32</f>
        <v>0</v>
      </c>
      <c r="EV32" s="21">
        <f>EG32/(1+TEA!B$16)^$A32</f>
        <v>14079.545901658299</v>
      </c>
      <c r="EW32" s="21">
        <f>EH32/(1+TEA!C$16)^$A32</f>
        <v>13962.142519581521</v>
      </c>
      <c r="EX32" s="21">
        <f>EI32/(1+TEA!D$16)^$A32</f>
        <v>14446.788694710338</v>
      </c>
      <c r="EY32" s="21">
        <f>EJ32/(1+TEA!E$16)^$A32</f>
        <v>-1463.341198320079</v>
      </c>
      <c r="EZ32" s="21">
        <f>EK32/(1+TEA!F$16)^$A32</f>
        <v>-4047.1935449642297</v>
      </c>
      <c r="FA32" s="21">
        <f>EL32/(1+TEA!G$16)^$A32</f>
        <v>0</v>
      </c>
      <c r="FB32" s="21">
        <f>EM32/(1+TEA!H$16)^$A32</f>
        <v>0</v>
      </c>
      <c r="FC32" s="21">
        <f>EN32/(1+TEA!I$16)^$A32</f>
        <v>0</v>
      </c>
      <c r="FD32" s="21">
        <f>EO32/(1+TEA!J$16)^$A32</f>
        <v>14564.12247274668</v>
      </c>
      <c r="FE32" s="21">
        <f>EP32/(1+TEA!K$16)^$A32</f>
        <v>14227.340250935455</v>
      </c>
      <c r="FF32" s="21">
        <f>EQ32/(1+TEA!L$16)^$A32</f>
        <v>14429.571592510585</v>
      </c>
      <c r="FG32" s="21">
        <f>ER32/(1+TEA!M$16)^$A32</f>
        <v>294696.61672555178</v>
      </c>
      <c r="FH32" s="21">
        <f>ES32/(1+TEA!N$16)^$A32</f>
        <v>302760.13147461024</v>
      </c>
      <c r="FI32" s="21">
        <f>ET32/(1+TEA!O$16)^$A32</f>
        <v>3654.6786121830537</v>
      </c>
      <c r="FJ32" s="21">
        <f>EU32/(1+TEA!P$16)^$A32</f>
        <v>0</v>
      </c>
    </row>
    <row r="33" spans="1:166" x14ac:dyDescent="0.25">
      <c r="A33" s="4">
        <f t="shared" si="11"/>
        <v>30</v>
      </c>
      <c r="B33" s="34">
        <f t="shared" si="47"/>
        <v>9.6406438387930393E-11</v>
      </c>
      <c r="C33" s="34">
        <f t="shared" si="48"/>
        <v>-1.6370904631912708E-11</v>
      </c>
      <c r="D33" s="34">
        <f t="shared" si="49"/>
        <v>3.4378899727016687E-10</v>
      </c>
      <c r="E33" s="34">
        <f t="shared" si="50"/>
        <v>-2357558.8630812024</v>
      </c>
      <c r="F33" s="34">
        <f t="shared" si="51"/>
        <v>-2743948.1962935282</v>
      </c>
      <c r="G33" s="34">
        <f t="shared" si="52"/>
        <v>0</v>
      </c>
      <c r="H33" s="34">
        <f t="shared" si="53"/>
        <v>0</v>
      </c>
      <c r="I33" s="34">
        <f t="shared" si="54"/>
        <v>0</v>
      </c>
      <c r="J33" s="34">
        <f t="shared" si="55"/>
        <v>-6.2391336541622877E-10</v>
      </c>
      <c r="K33" s="34">
        <f t="shared" si="56"/>
        <v>2.5647750589996576E-10</v>
      </c>
      <c r="L33" s="34">
        <f t="shared" si="56"/>
        <v>7.2941475082188845E-10</v>
      </c>
      <c r="M33" s="34">
        <f t="shared" si="56"/>
        <v>-1.9383151084184647E-8</v>
      </c>
      <c r="N33" s="34">
        <f t="shared" si="56"/>
        <v>1.0011717677116394E-8</v>
      </c>
      <c r="O33" s="34">
        <f t="shared" si="57"/>
        <v>5.7298166211694479E-11</v>
      </c>
      <c r="P33" s="34">
        <f t="shared" si="58"/>
        <v>0</v>
      </c>
      <c r="Q33" s="21"/>
      <c r="U33" s="31"/>
      <c r="V33" s="31"/>
      <c r="W33" s="31"/>
      <c r="X33" s="31"/>
      <c r="AF33" s="20"/>
      <c r="AU33" s="21"/>
      <c r="BJ33" s="21"/>
      <c r="BY33" s="21">
        <f>(TEA!B$50-TEA!B$46-Q33-AU33)+TEA!B28</f>
        <v>1961271.9418896211</v>
      </c>
      <c r="BZ33" s="21">
        <f>(TEA!C$50-TEA!C$46-R33-AV33)+TEA!C28</f>
        <v>1958717.235764686</v>
      </c>
      <c r="CA33" s="21">
        <f>(TEA!D$50-TEA!D$46-S33-AW33)+TEA!D28</f>
        <v>1969263.1717515918</v>
      </c>
      <c r="CB33" s="21">
        <f>(TEA!E$50-TEA!E$46-T33-AX33)+TEA!E28</f>
        <v>1631686.8825217078</v>
      </c>
      <c r="CC33" s="21">
        <f>(TEA!F$50-TEA!F$46-U33-AY33)+TEA!F28</f>
        <v>1590698.9925217079</v>
      </c>
      <c r="CD33" s="21">
        <f>(TEA!G$50-TEA!G$46-V33-AZ33)+TEA!G28</f>
        <v>0</v>
      </c>
      <c r="CE33" s="21">
        <f>(TEA!H$50-TEA!H$46-W33-BA33)+TEA!H28</f>
        <v>0</v>
      </c>
      <c r="CF33" s="21">
        <f>(TEA!I$50-TEA!I$46-X33-BB33)+TEA!I28</f>
        <v>0</v>
      </c>
      <c r="CG33" s="21">
        <f>(TEA!J$50-TEA!J$46-Y33-BC33)+TEA!J28</f>
        <v>1971816.3632875495</v>
      </c>
      <c r="CH33" s="21">
        <f>(TEA!K$50-TEA!K$46-Z33-BD33)+TEA!K28</f>
        <v>1964487.9576691515</v>
      </c>
      <c r="CI33" s="21">
        <f>(TEA!L$50-TEA!L$46-AA33-BE33)+TEA!L28</f>
        <v>1968888.5263566698</v>
      </c>
      <c r="CJ33" s="21">
        <f>(TEA!M$50-TEA!M$46-AB33-BF33)+TEA!M28</f>
        <v>5980122.1256066868</v>
      </c>
      <c r="CK33" s="21">
        <f>(TEA!N$50-TEA!N$46-AC33-BG33)+TEA!N28</f>
        <v>6933882.46050807</v>
      </c>
      <c r="CL33" s="21">
        <f>(TEA!O$50-TEA!O$46-AD33-BH33)+TEA!O28</f>
        <v>79526.072162960132</v>
      </c>
      <c r="CM33" s="21">
        <f>(TEA!P$50-TEA!P$46-AE33-BI33)+TEA!P28</f>
        <v>0</v>
      </c>
      <c r="CN33" s="21">
        <f t="shared" si="18"/>
        <v>0</v>
      </c>
      <c r="CO33" s="21">
        <f t="shared" si="19"/>
        <v>0</v>
      </c>
      <c r="CP33" s="21">
        <f t="shared" si="20"/>
        <v>0</v>
      </c>
      <c r="CQ33" s="21">
        <f t="shared" si="73"/>
        <v>-1873821.1313819534</v>
      </c>
      <c r="CR33" s="21">
        <f t="shared" si="74"/>
        <v>-3062469.9413819513</v>
      </c>
      <c r="CS33" s="21">
        <f t="shared" si="75"/>
        <v>0</v>
      </c>
      <c r="CT33" s="21">
        <f t="shared" si="76"/>
        <v>0</v>
      </c>
      <c r="CU33" s="21">
        <f t="shared" si="77"/>
        <v>0</v>
      </c>
      <c r="CV33" s="21">
        <f t="shared" si="78"/>
        <v>0</v>
      </c>
      <c r="CW33" s="21">
        <f t="shared" si="79"/>
        <v>0</v>
      </c>
      <c r="CX33" s="21">
        <f t="shared" si="80"/>
        <v>0</v>
      </c>
      <c r="CY33" s="21">
        <f t="shared" si="109"/>
        <v>0</v>
      </c>
      <c r="CZ33" s="21">
        <f t="shared" si="110"/>
        <v>0</v>
      </c>
      <c r="DA33" s="21">
        <f t="shared" si="81"/>
        <v>0</v>
      </c>
      <c r="DB33" s="21">
        <f t="shared" si="82"/>
        <v>0</v>
      </c>
      <c r="DC33" s="21">
        <f t="shared" si="83"/>
        <v>1961271.9418896211</v>
      </c>
      <c r="DD33" s="21">
        <f t="shared" si="84"/>
        <v>1958717.235764686</v>
      </c>
      <c r="DE33" s="21">
        <f t="shared" si="85"/>
        <v>1969263.1717515918</v>
      </c>
      <c r="DF33" s="21">
        <f t="shared" si="86"/>
        <v>-242134.24886024557</v>
      </c>
      <c r="DG33" s="21">
        <f t="shared" si="87"/>
        <v>-1471770.9488602434</v>
      </c>
      <c r="DH33" s="21">
        <f t="shared" si="88"/>
        <v>0</v>
      </c>
      <c r="DI33" s="21">
        <f t="shared" si="89"/>
        <v>0</v>
      </c>
      <c r="DJ33" s="21">
        <f t="shared" si="90"/>
        <v>0</v>
      </c>
      <c r="DK33" s="21">
        <f t="shared" si="91"/>
        <v>1971816.3632875495</v>
      </c>
      <c r="DL33" s="21">
        <f t="shared" si="92"/>
        <v>1964487.9576691515</v>
      </c>
      <c r="DM33" s="21">
        <f t="shared" si="93"/>
        <v>1968888.5263566698</v>
      </c>
      <c r="DN33" s="21">
        <f t="shared" si="94"/>
        <v>5980122.1256066868</v>
      </c>
      <c r="DO33" s="21">
        <f t="shared" si="95"/>
        <v>6933882.46050807</v>
      </c>
      <c r="DP33" s="21">
        <f t="shared" si="96"/>
        <v>79526.072162960132</v>
      </c>
      <c r="DQ33" s="21">
        <f t="shared" si="97"/>
        <v>0</v>
      </c>
      <c r="DR33" s="21">
        <f>IF(DC33&gt;0,DC33*(TEA!B$17+TEA!B$18)-TEA!B$25,0)</f>
        <v>531504.69625208736</v>
      </c>
      <c r="DS33" s="21">
        <f>IF(DD33&gt;0,DD33*(TEA!C$17+TEA!C$18)-TEA!C$25,0)</f>
        <v>530812.37089222996</v>
      </c>
      <c r="DT33" s="21">
        <f>IF(DE33&gt;0,DE33*(TEA!D$17+TEA!D$18)-TEA!D$25,0)</f>
        <v>533670.31954468146</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534362.23445092596</v>
      </c>
      <c r="EA33" s="21">
        <f>IF(DL33&gt;0,DL33*(TEA!K$17+TEA!K$18)-TEA!K$25,0)</f>
        <v>532376.23652834015</v>
      </c>
      <c r="EB33" s="21">
        <f>IF(DM33&gt;0,DM33*(TEA!L$17+TEA!L$18)-TEA!L$25,0)</f>
        <v>533568.79064265755</v>
      </c>
      <c r="EC33" s="21">
        <f>IF(DN33&gt;0,DN33*(TEA!M$17+TEA!M$18)-TEA!M$25,0)</f>
        <v>1053234.0960394123</v>
      </c>
      <c r="ED33" s="21">
        <f>IF(DO33&gt;0,DO33*(TEA!N$17+TEA!N$18)-TEA!N$25,0)</f>
        <v>1879082.146797687</v>
      </c>
      <c r="EE33" s="21">
        <f>IF(DP33&gt;0,DP33*(TEA!O$17+TEA!O$18)-TEA!O$25,0)</f>
        <v>21551.565556162197</v>
      </c>
      <c r="EF33" s="21">
        <f>IF(DQ33&gt;0,DQ33*(TEA!P$17+TEA!P$18)-TEA!P$25,0)</f>
        <v>0</v>
      </c>
      <c r="EG33" s="21">
        <f>TEA!B$50-TEA!B$46-AF33-DR33</f>
        <v>-225132.75436246628</v>
      </c>
      <c r="EH33" s="21">
        <f>TEA!C$50-TEA!C$46-AG33-DS33</f>
        <v>-226995.13512754405</v>
      </c>
      <c r="EI33" s="21">
        <f>TEA!D$50-TEA!D$46-AH33-DT33</f>
        <v>-219307.14779308951</v>
      </c>
      <c r="EJ33" s="21">
        <f>TEA!E$50-TEA!E$46-AI33-DU33</f>
        <v>-23213.117478292173</v>
      </c>
      <c r="EK33" s="21">
        <f>TEA!F$50-TEA!F$46-AJ33-DV33</f>
        <v>-64201.007478292173</v>
      </c>
      <c r="EL33" s="21">
        <f>TEA!G$50-TEA!G$46-AK33-DW33</f>
        <v>0</v>
      </c>
      <c r="EM33" s="21">
        <f>TEA!H$50-TEA!H$46-AL33-DX33</f>
        <v>0</v>
      </c>
      <c r="EN33" s="21">
        <f>TEA!I$50-TEA!I$46-AM33-DY33</f>
        <v>0</v>
      </c>
      <c r="EO33" s="21">
        <f>TEA!J$50-TEA!J$46-AN33-DZ33</f>
        <v>-217445.87116337649</v>
      </c>
      <c r="EP33" s="21">
        <f>TEA!K$50-TEA!K$46-AO33-EA33</f>
        <v>-222788.27885918872</v>
      </c>
      <c r="EQ33" s="21">
        <f>TEA!L$50-TEA!L$46-AP33-EB33</f>
        <v>-219580.26428598771</v>
      </c>
      <c r="ER33" s="21">
        <f>TEA!M$50-TEA!M$46-AQ33-EC33</f>
        <v>4581088.0295672743</v>
      </c>
      <c r="ES33" s="21">
        <f>TEA!N$50-TEA!N$46-AR33-ED33</f>
        <v>4709000.3137103831</v>
      </c>
      <c r="ET33" s="21">
        <f>TEA!O$50-TEA!O$46-AS33-EE33</f>
        <v>57974.506606797935</v>
      </c>
      <c r="EU33" s="21">
        <f>TEA!P$50-TEA!P$46-AT33-EF33</f>
        <v>0</v>
      </c>
      <c r="EV33" s="21">
        <f>EG33/(1+TEA!B$16)^$A33</f>
        <v>-12902.032453220152</v>
      </c>
      <c r="EW33" s="21">
        <f>EH33/(1+TEA!C$16)^$A33</f>
        <v>-13008.762800562683</v>
      </c>
      <c r="EX33" s="21">
        <f>EI33/(1+TEA!D$16)^$A33</f>
        <v>-12568.17536862739</v>
      </c>
      <c r="EY33" s="21">
        <f>EJ33/(1+TEA!E$16)^$A33</f>
        <v>-1330.3101802909807</v>
      </c>
      <c r="EZ33" s="21">
        <f>EK33/(1+TEA!F$16)^$A33</f>
        <v>-3679.2668590583899</v>
      </c>
      <c r="FA33" s="21">
        <f>EL33/(1+TEA!G$16)^$A33</f>
        <v>0</v>
      </c>
      <c r="FB33" s="21">
        <f>EM33/(1+TEA!H$16)^$A33</f>
        <v>0</v>
      </c>
      <c r="FC33" s="21">
        <f>EN33/(1+TEA!I$16)^$A33</f>
        <v>0</v>
      </c>
      <c r="FD33" s="21">
        <f>EO33/(1+TEA!J$16)^$A33</f>
        <v>-12461.508297685263</v>
      </c>
      <c r="FE33" s="21">
        <f>EP33/(1+TEA!K$16)^$A33</f>
        <v>-12767.673953877289</v>
      </c>
      <c r="FF33" s="21">
        <f>EQ33/(1+TEA!L$16)^$A33</f>
        <v>-12583.827279718074</v>
      </c>
      <c r="FG33" s="21">
        <f>ER33/(1+TEA!M$16)^$A33</f>
        <v>262535.52751979866</v>
      </c>
      <c r="FH33" s="21">
        <f>ES33/(1+TEA!N$16)^$A33</f>
        <v>269865.99547348818</v>
      </c>
      <c r="FI33" s="21">
        <f>ET33/(1+TEA!O$16)^$A33</f>
        <v>3322.4351019845935</v>
      </c>
      <c r="FJ33" s="21">
        <f>EU33/(1+TEA!P$16)^$A33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7FAA-FA29-2045-A382-31B533B6F98C}">
  <sheetPr codeName="Sheet7">
    <tabColor rgb="FFFFD966"/>
  </sheetPr>
  <dimension ref="A1:FJ33"/>
  <sheetViews>
    <sheetView workbookViewId="0">
      <pane xSplit="1" ySplit="2" topLeftCell="H46" activePane="bottomRight" state="frozen"/>
      <selection pane="topRight" activeCell="B1" sqref="B1"/>
      <selection pane="bottomLeft" activeCell="A3" sqref="A3"/>
      <selection pane="bottomRight" activeCell="H46" sqref="H46"/>
    </sheetView>
  </sheetViews>
  <sheetFormatPr defaultColWidth="11" defaultRowHeight="15.75" x14ac:dyDescent="0.25"/>
  <cols>
    <col min="1" max="1" width="5.375" bestFit="1"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625" style="30" bestFit="1" customWidth="1"/>
    <col min="18" max="18" width="8.625" style="30" bestFit="1" customWidth="1"/>
    <col min="19" max="19" width="14.5" style="30" bestFit="1" customWidth="1"/>
    <col min="20" max="20" width="15.375" style="30" bestFit="1" customWidth="1"/>
    <col min="21" max="21" width="18.125" style="30" bestFit="1" customWidth="1"/>
    <col min="22" max="22" width="16.125" style="30" bestFit="1" customWidth="1"/>
    <col min="23" max="23" width="13.625" style="30" bestFit="1" customWidth="1"/>
    <col min="24" max="24" width="7.625" style="30" bestFit="1" customWidth="1"/>
    <col min="25" max="25" width="17.5" style="30" bestFit="1" customWidth="1"/>
    <col min="26" max="26" width="11.375" style="30" bestFit="1" customWidth="1"/>
    <col min="27" max="27" width="12.75" style="30" bestFit="1" customWidth="1"/>
    <col min="28" max="29" width="11.125" style="30" bestFit="1" customWidth="1"/>
    <col min="30" max="30" width="14.75" style="30" bestFit="1" customWidth="1"/>
    <col min="31" max="31" width="7.875" style="30" bestFit="1" customWidth="1"/>
    <col min="32" max="32" width="12.625" style="30" bestFit="1" customWidth="1"/>
    <col min="33" max="33" width="8.625" style="30" bestFit="1" customWidth="1"/>
    <col min="34" max="34" width="14.5" style="30" bestFit="1" customWidth="1"/>
    <col min="35" max="35" width="15.375" style="30" bestFit="1" customWidth="1"/>
    <col min="36" max="36" width="18.125" style="30" bestFit="1" customWidth="1"/>
    <col min="37" max="37" width="16.125" style="30" bestFit="1" customWidth="1"/>
    <col min="38" max="38" width="13.625" style="30" bestFit="1" customWidth="1"/>
    <col min="39" max="39" width="7.625" style="30" bestFit="1" customWidth="1"/>
    <col min="40" max="40" width="17.5" style="30" bestFit="1" customWidth="1"/>
    <col min="41" max="41" width="11.375" style="30" bestFit="1" customWidth="1"/>
    <col min="42" max="42" width="12.75" style="30" bestFit="1" customWidth="1"/>
    <col min="43" max="43" width="10.25" style="30" bestFit="1" customWidth="1"/>
    <col min="44" max="44" width="10.125" style="30" bestFit="1" customWidth="1"/>
    <col min="45" max="45" width="14.75" style="30" bestFit="1" customWidth="1"/>
    <col min="46" max="46" width="7.875" style="30" bestFit="1" customWidth="1"/>
    <col min="47" max="47" width="11.75" style="30" bestFit="1" customWidth="1"/>
    <col min="48" max="48" width="8.625" style="30" bestFit="1" customWidth="1"/>
    <col min="49" max="49" width="14.5" style="30" bestFit="1" customWidth="1"/>
    <col min="50" max="50" width="15.375" style="30" bestFit="1" customWidth="1"/>
    <col min="51" max="51" width="18.125" style="30" bestFit="1" customWidth="1"/>
    <col min="52" max="52" width="16.125" style="30" bestFit="1" customWidth="1"/>
    <col min="53" max="53" width="13.625" style="30" bestFit="1" customWidth="1"/>
    <col min="54" max="54" width="7.625" style="30" bestFit="1" customWidth="1"/>
    <col min="55" max="55" width="17.5" style="30" bestFit="1" customWidth="1"/>
    <col min="56" max="56" width="11.375" style="30" bestFit="1" customWidth="1"/>
    <col min="57" max="57" width="12.75" style="30" bestFit="1" customWidth="1"/>
    <col min="58" max="58" width="10.25" style="30" bestFit="1" customWidth="1"/>
    <col min="59" max="59" width="10.125" style="30" bestFit="1" customWidth="1"/>
    <col min="60" max="60" width="14.75" style="30" bestFit="1" customWidth="1"/>
    <col min="61" max="61" width="7.875" style="30" bestFit="1" customWidth="1"/>
    <col min="62" max="62" width="12.375" style="30" bestFit="1" customWidth="1"/>
    <col min="63" max="63" width="10.125" style="30" bestFit="1" customWidth="1"/>
    <col min="64" max="64" width="14.5" style="30" bestFit="1" customWidth="1"/>
    <col min="65" max="65" width="15.375" style="30" bestFit="1" customWidth="1"/>
    <col min="66" max="66" width="18.125" style="30" bestFit="1" customWidth="1"/>
    <col min="67" max="67" width="16.125" style="30" bestFit="1" customWidth="1"/>
    <col min="68" max="68" width="13.625" style="30" bestFit="1" customWidth="1"/>
    <col min="69" max="69" width="7.625" style="30" bestFit="1" customWidth="1"/>
    <col min="70" max="70" width="17.5" style="30" bestFit="1" customWidth="1"/>
    <col min="71" max="71" width="11.375" style="30" bestFit="1" customWidth="1"/>
    <col min="72" max="72" width="12.75" style="30" bestFit="1" customWidth="1"/>
    <col min="73" max="74" width="11.125" style="30" bestFit="1" customWidth="1"/>
    <col min="75" max="75" width="14.75" style="30" bestFit="1" customWidth="1"/>
    <col min="76" max="76" width="7.875" style="30" bestFit="1" customWidth="1"/>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1.75" style="30" bestFit="1" customWidth="1"/>
    <col min="90" max="90" width="14.75" style="30" bestFit="1" customWidth="1"/>
    <col min="91" max="91" width="7.875" style="30" bestFit="1" customWidth="1"/>
    <col min="92" max="92" width="13.625" style="30" bestFit="1" customWidth="1"/>
    <col min="93" max="93" width="10.75" style="30" bestFit="1" customWidth="1"/>
    <col min="94" max="94" width="14.5" style="30" bestFit="1" customWidth="1"/>
    <col min="95" max="95" width="15.375" style="30" bestFit="1" customWidth="1"/>
    <col min="96" max="96" width="18.125" style="30" bestFit="1" customWidth="1"/>
    <col min="97" max="97" width="16.125" style="30" bestFit="1" customWidth="1"/>
    <col min="98" max="98" width="13.625" style="30" bestFit="1" customWidth="1"/>
    <col min="99" max="99" width="7.625" style="30" bestFit="1" customWidth="1"/>
    <col min="100" max="100" width="17.5" style="30" bestFit="1" customWidth="1"/>
    <col min="101" max="101" width="11.375" style="30" bestFit="1" customWidth="1"/>
    <col min="102" max="104" width="12.75" style="30" bestFit="1" customWidth="1"/>
    <col min="105" max="105" width="14.75" style="30" bestFit="1" customWidth="1"/>
    <col min="106" max="106" width="7.875" style="30" bestFit="1" customWidth="1"/>
    <col min="107" max="107" width="13.875" style="30" bestFit="1" customWidth="1"/>
    <col min="108" max="108" width="10.7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9" width="12.75" style="30" bestFit="1" customWidth="1"/>
    <col min="120" max="120" width="14.75" style="30" bestFit="1" customWidth="1"/>
    <col min="121" max="121" width="7.8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6" width="18.125" style="30" bestFit="1" customWidth="1"/>
    <col min="127" max="127" width="16.125" style="30" bestFit="1" customWidth="1"/>
    <col min="128" max="128" width="13.625" style="30" bestFit="1" customWidth="1"/>
    <col min="129" max="129" width="7.625" style="30" bestFit="1" customWidth="1"/>
    <col min="130" max="130" width="17.5" style="30" bestFit="1" customWidth="1"/>
    <col min="131" max="131" width="11.375" style="30" bestFit="1" customWidth="1"/>
    <col min="132" max="132" width="12.75" style="30" bestFit="1" customWidth="1"/>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9" width="11.75" style="30" bestFit="1" customWidth="1"/>
    <col min="150" max="150" width="14.75" style="30" bestFit="1" customWidth="1"/>
    <col min="151" max="151" width="7.8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4" width="11.75" style="30" bestFit="1" customWidth="1"/>
    <col min="165" max="165" width="14.75" style="30" bestFit="1" customWidth="1"/>
    <col min="166" max="166" width="7.8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P3" si="0">EW3</f>
        <v>-985732.57623459608</v>
      </c>
      <c r="D3" s="21">
        <f t="shared" si="0"/>
        <v>-1026060.8002000801</v>
      </c>
      <c r="E3" s="21">
        <f t="shared" si="0"/>
        <v>-901056</v>
      </c>
      <c r="F3" s="21">
        <f t="shared" si="0"/>
        <v>-901056</v>
      </c>
      <c r="G3" s="21">
        <f t="shared" si="0"/>
        <v>0</v>
      </c>
      <c r="H3" s="21">
        <f t="shared" si="0"/>
        <v>0</v>
      </c>
      <c r="I3" s="21">
        <f t="shared" si="0"/>
        <v>0</v>
      </c>
      <c r="J3" s="21">
        <f t="shared" si="0"/>
        <v>-1035782.907259075</v>
      </c>
      <c r="K3" s="21">
        <f t="shared" si="0"/>
        <v>-1007806.1737996801</v>
      </c>
      <c r="L3" s="21">
        <f t="shared" si="0"/>
        <v>-1024634.216026</v>
      </c>
      <c r="M3" s="21">
        <f t="shared" si="0"/>
        <v>-21229468.058723323</v>
      </c>
      <c r="N3" s="21">
        <f t="shared" si="0"/>
        <v>-23900579.045961857</v>
      </c>
      <c r="O3" s="21">
        <f t="shared" si="0"/>
        <v>-288710.46183000004</v>
      </c>
      <c r="P3" s="21">
        <f t="shared" si="0"/>
        <v>0</v>
      </c>
      <c r="Q3" s="21"/>
      <c r="AF3" s="20">
        <v>0</v>
      </c>
      <c r="AG3" s="20">
        <v>0</v>
      </c>
      <c r="AH3" s="20">
        <v>0</v>
      </c>
      <c r="AI3" s="20">
        <v>0</v>
      </c>
      <c r="AJ3" s="20">
        <v>0</v>
      </c>
      <c r="AK3" s="20">
        <v>0</v>
      </c>
      <c r="AL3" s="20">
        <v>0</v>
      </c>
      <c r="AM3" s="20">
        <v>0</v>
      </c>
      <c r="AN3" s="20">
        <v>0</v>
      </c>
      <c r="AO3" s="20">
        <v>0</v>
      </c>
      <c r="AP3" s="20">
        <v>0</v>
      </c>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-1024634.216026</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-1024634.216026</v>
      </c>
      <c r="FG3" s="21">
        <f>ER3/(1+TEA!M$16)^$A3</f>
        <v>-21229468.058723323</v>
      </c>
      <c r="FH3" s="21">
        <f>ES3/(1+TEA!N$16)^$A3</f>
        <v>-23900579.045961857</v>
      </c>
      <c r="FI3" s="21">
        <f>ET3/(1+TEA!O$16)^$A3</f>
        <v>-288710.46183000004</v>
      </c>
      <c r="FJ3" s="21">
        <f>EU3/(1+TEA!P$16)^$A3</f>
        <v>0</v>
      </c>
    </row>
    <row r="4" spans="1:166" x14ac:dyDescent="0.25">
      <c r="A4" s="4">
        <f t="shared" ref="A4:A33" si="1">A3+1</f>
        <v>1</v>
      </c>
      <c r="B4" s="21">
        <f t="shared" ref="B4:B33" si="2">B3+EV4</f>
        <v>-1148934.2941663817</v>
      </c>
      <c r="C4" s="21">
        <f t="shared" ref="C4:E4" si="3">C3+EW4</f>
        <v>-1140742.9474086694</v>
      </c>
      <c r="D4" s="21">
        <f t="shared" si="3"/>
        <v>-1182951.6870313422</v>
      </c>
      <c r="E4" s="21">
        <f t="shared" si="3"/>
        <v>-1105273.2635722184</v>
      </c>
      <c r="F4" s="21">
        <f t="shared" ref="F4:F33" si="4">F3+EZ4</f>
        <v>-1142534.9817540364</v>
      </c>
      <c r="G4" s="21">
        <f t="shared" ref="G4:G33" si="5">G3+FA4</f>
        <v>0</v>
      </c>
      <c r="H4" s="21">
        <f t="shared" ref="H4:H33" si="6">H3+FB4</f>
        <v>0</v>
      </c>
      <c r="I4" s="21">
        <f t="shared" ref="I4:I33" si="7">I3+FC4</f>
        <v>0</v>
      </c>
      <c r="J4" s="21">
        <f t="shared" ref="J4:J18" si="8">J3+FD4</f>
        <v>-1238433.6240617847</v>
      </c>
      <c r="K4" s="21">
        <f t="shared" ref="K4:K18" si="9">K3+FE4</f>
        <v>-1207369.6587974704</v>
      </c>
      <c r="L4" s="21">
        <f t="shared" ref="L4:L33" si="10">L3+FF4</f>
        <v>-1152673.4432710798</v>
      </c>
      <c r="M4" s="21">
        <f t="shared" ref="M4:M5" si="11">M3+FG4</f>
        <v>-28184710.182630908</v>
      </c>
      <c r="N4" s="21">
        <f t="shared" ref="N4" si="12">N3+FH4</f>
        <v>-33253236.204390131</v>
      </c>
      <c r="O4" s="21">
        <f t="shared" ref="O4" si="13">O3+FI4</f>
        <v>-361432.6140000053</v>
      </c>
      <c r="P4" s="21">
        <f t="shared" ref="P4" si="14">P3+FJ4</f>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229051.06997382522</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122956.10592311999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1430856.3599882945</v>
      </c>
      <c r="BU4" s="20">
        <f>TEA!M$41-AQ4+BF4</f>
        <v>29646013.099978134</v>
      </c>
      <c r="BV4" s="20">
        <f>TEA!N$41-AR4+BG4</f>
        <v>33376101.442282606</v>
      </c>
      <c r="BW4" s="20">
        <f>TEA!O$41-AS4+BH4</f>
        <v>403171.38940256787</v>
      </c>
      <c r="BX4" s="20">
        <f>TEA!Q$41-AT4+BI4</f>
        <v>0</v>
      </c>
      <c r="BY4" s="21">
        <f>TEA!B$11-TEA!B$46-Q4-AU4</f>
        <v>-173011.89005202238</v>
      </c>
      <c r="BZ4" s="21">
        <f>TEA!C$11-TEA!C$46-R4-AV4</f>
        <v>-172618.31110067433</v>
      </c>
      <c r="CA4" s="21">
        <f>TEA!D$11-TEA!D$46-S4-AW4</f>
        <v>-183486.72936387861</v>
      </c>
      <c r="CB4" s="21">
        <f>TEA!E$11-TEA!E$46-T4-AX4</f>
        <v>-208268.97547829215</v>
      </c>
      <c r="CC4" s="21">
        <f>TEA!F$11-TEA!F$46-U4-AY4</f>
        <v>-249256.86547829217</v>
      </c>
      <c r="CD4" s="21">
        <f>TEA!G$11-TEA!G$46-V4-AZ4</f>
        <v>0</v>
      </c>
      <c r="CE4" s="21">
        <f>TEA!H$11-TEA!H$46-W4-BA4</f>
        <v>0</v>
      </c>
      <c r="CF4" s="21">
        <f>TEA!I$11-TEA!I$46-X4-BB4</f>
        <v>0</v>
      </c>
      <c r="CG4" s="21">
        <f>TEA!J$11-TEA!J$46-Y4-BC4</f>
        <v>-235943.9621596917</v>
      </c>
      <c r="CH4" s="21">
        <f>TEA!K$11-TEA!K$46-Z4-BD4</f>
        <v>-226443.3225928946</v>
      </c>
      <c r="CI4" s="21">
        <f>TEA!L$11-TEA!L$46-AA4-BE4</f>
        <v>-151438.6149252482</v>
      </c>
      <c r="CJ4" s="21">
        <f>TEA!M$11-TEA!M$46-AB4-BF4</f>
        <v>-12238654.236085722</v>
      </c>
      <c r="CK4" s="21">
        <f>TEA!N$11-TEA!N$46-AC4-BG4</f>
        <v>-15458662.595649157</v>
      </c>
      <c r="CL4" s="21">
        <f>TEA!O$11-TEA!O$46-AD4-BH4</f>
        <v>-142992.6551383762</v>
      </c>
      <c r="CM4" s="21">
        <f>TEA!P$11-TEA!P$46-AE4-BI4</f>
        <v>0</v>
      </c>
      <c r="CN4" s="21">
        <f t="shared" ref="CN4:CN33" si="15">IF(DC3&lt;0,DC3,0)</f>
        <v>0</v>
      </c>
      <c r="CO4" s="21">
        <f t="shared" ref="CO4:CO33" si="16">IF(DD3&lt;0,DD3,0)</f>
        <v>0</v>
      </c>
      <c r="CP4" s="21">
        <f t="shared" ref="CP4" si="17">IF(DE3&lt;0,DE3,0)</f>
        <v>0</v>
      </c>
      <c r="CQ4" s="21">
        <f t="shared" ref="CQ4" si="18">IF(DF3&lt;0,DF3,0)</f>
        <v>0</v>
      </c>
      <c r="CR4" s="21">
        <f t="shared" ref="CR4:CR33" si="19">IF(DG3&lt;0,DG3,0)</f>
        <v>0</v>
      </c>
      <c r="CS4" s="21">
        <f t="shared" ref="CS4:CS33" si="20">IF(DH3&lt;0,DH3,0)</f>
        <v>0</v>
      </c>
      <c r="CT4" s="21">
        <f t="shared" ref="CT4:CT33" si="21">IF(DI3&lt;0,DI3,0)</f>
        <v>0</v>
      </c>
      <c r="CU4" s="21">
        <f t="shared" ref="CU4:CU33" si="22">IF(DJ3&lt;0,DJ3,0)</f>
        <v>0</v>
      </c>
      <c r="CV4" s="21">
        <f t="shared" ref="CV4:CV33" si="23">IF(DK3&lt;0,DK3,0)</f>
        <v>0</v>
      </c>
      <c r="CW4" s="21">
        <f t="shared" ref="CW4:CW33" si="24">IF(DL3&lt;0,DL3,0)</f>
        <v>0</v>
      </c>
      <c r="CX4" s="21">
        <f t="shared" ref="CX4:CX33" si="25">IF(DM3&lt;0,DM3,0)</f>
        <v>0</v>
      </c>
      <c r="CY4" s="21">
        <f t="shared" ref="CY4:CY33" si="26">IF(DN3&lt;0,DN3,0)</f>
        <v>0</v>
      </c>
      <c r="CZ4" s="21">
        <f t="shared" ref="CZ4:CZ33" si="27">IF(DO3&lt;0,DO3,0)</f>
        <v>0</v>
      </c>
      <c r="DA4" s="21">
        <f t="shared" ref="DA4:DA33" si="28">IF(DP3&lt;0,DP3,0)</f>
        <v>0</v>
      </c>
      <c r="DB4" s="21">
        <f t="shared" ref="DB4:DB33" si="29">IF(DQ3&lt;0,DQ3,0)</f>
        <v>0</v>
      </c>
      <c r="DC4" s="21">
        <f t="shared" ref="DC4:DC33" si="30">BY4+CN4</f>
        <v>-173011.89005202238</v>
      </c>
      <c r="DD4" s="21">
        <f t="shared" ref="DD4:DD33" si="31">BZ4+CO4</f>
        <v>-172618.31110067433</v>
      </c>
      <c r="DE4" s="21">
        <f t="shared" ref="DE4:DE33" si="32">CA4+CP4</f>
        <v>-183486.72936387861</v>
      </c>
      <c r="DF4" s="21">
        <f t="shared" ref="DF4:DF33" si="33">CB4+CQ4</f>
        <v>-208268.97547829215</v>
      </c>
      <c r="DG4" s="21">
        <f t="shared" ref="DG4:DG33" si="34">CC4+CR4</f>
        <v>-249256.86547829217</v>
      </c>
      <c r="DH4" s="21">
        <f t="shared" ref="DH4:DH33" si="35">CD4+CS4</f>
        <v>0</v>
      </c>
      <c r="DI4" s="21">
        <f t="shared" ref="DI4:DI33" si="36">CE4+CT4</f>
        <v>0</v>
      </c>
      <c r="DJ4" s="21">
        <f t="shared" ref="DJ4:DL33" si="37">CF4+CU4</f>
        <v>0</v>
      </c>
      <c r="DK4" s="21">
        <f t="shared" ref="DK4:DL19" si="38">CG4+CV4</f>
        <v>-235943.9621596917</v>
      </c>
      <c r="DL4" s="21">
        <f t="shared" si="38"/>
        <v>-226443.3225928946</v>
      </c>
      <c r="DM4" s="21">
        <f t="shared" ref="DM4:DM33" si="39">CI4+CX4</f>
        <v>-151438.6149252482</v>
      </c>
      <c r="DN4" s="21">
        <f t="shared" ref="DN4:DN33" si="40">CJ4+CY4</f>
        <v>-12238654.236085722</v>
      </c>
      <c r="DO4" s="21">
        <f t="shared" ref="DO4:DO33" si="41">CK4+CZ4</f>
        <v>-15458662.595649157</v>
      </c>
      <c r="DP4" s="21">
        <f t="shared" ref="DP4:DP33" si="42">CL4+DA4</f>
        <v>-142992.6551383762</v>
      </c>
      <c r="DQ4" s="21">
        <f t="shared" ref="DQ4:DQ33" si="43">CM4+DB4</f>
        <v>0</v>
      </c>
      <c r="DR4" s="21">
        <f>IF(DC4&gt;0,DC4*(TEA!B$17+TEA!B$18)-TEA!B$25,0)</f>
        <v>0</v>
      </c>
      <c r="DS4" s="21">
        <f>IF(DD4&gt;0,DD4*(TEA!C$17+TEA!C$18)-TEA!C$25,0)</f>
        <v>0</v>
      </c>
      <c r="DT4" s="21">
        <f>IF(DE4&gt;0,DE4*(TEA!D$17+TEA!D$18)-TEA!D$25,0)</f>
        <v>0</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0</v>
      </c>
      <c r="EA4" s="21">
        <f>IF(DL4&gt;0,DL4*(TEA!K$17+TEA!K$18)-TEA!K$25,0)</f>
        <v>0</v>
      </c>
      <c r="EB4" s="21">
        <f>IF(DM4&gt;0,DM4*(TEA!L$17+TEA!L$18)-TEA!L$25,0)</f>
        <v>0</v>
      </c>
      <c r="EC4" s="21">
        <f>IF(DN4&gt;0,DN4*(TEA!M$17+TEA!M$18)-TEA!M$25,0)</f>
        <v>0</v>
      </c>
      <c r="ED4" s="21">
        <f>IF(DO4&gt;0,DO4*(TEA!N$17+TEA!N$18)-TEA!N$25,0)</f>
        <v>0</v>
      </c>
      <c r="EE4" s="21">
        <f>IF(DP4&gt;0,DP4*(TEA!O$17+TEA!O$18)-TEA!O$25,0)</f>
        <v>0</v>
      </c>
      <c r="EF4" s="21">
        <f>IF(DQ4&gt;0,DQ4*(TEA!P$17+TEA!P$18)-TEA!P$25,0)</f>
        <v>0</v>
      </c>
      <c r="EG4" s="21">
        <f>TEA!B$11-TEA!B$46-AF4-DR4</f>
        <v>-168772.67820244026</v>
      </c>
      <c r="EH4" s="21">
        <f>TEA!C$11-TEA!C$46-AG4-DS4</f>
        <v>-170511.40829148068</v>
      </c>
      <c r="EI4" s="21">
        <f>TEA!D$11-TEA!D$46-AH4-DT4</f>
        <v>-172579.97551438826</v>
      </c>
      <c r="EJ4" s="21">
        <f>TEA!E$11-TEA!E$46-AI4-DU4</f>
        <v>-224638.98992944014</v>
      </c>
      <c r="EK4" s="21">
        <f>TEA!F$11-TEA!F$46-AJ4-DV4</f>
        <v>-265626.87992944015</v>
      </c>
      <c r="EL4" s="21">
        <f>TEA!G$11-TEA!G$46-AK4-DW4</f>
        <v>0</v>
      </c>
      <c r="EM4" s="21">
        <f>TEA!H$11-TEA!H$46-AL4-DX4</f>
        <v>0</v>
      </c>
      <c r="EN4" s="21">
        <f>TEA!I$11-TEA!I$46-AM4-DY4</f>
        <v>0</v>
      </c>
      <c r="EO4" s="21">
        <f>TEA!J$11-TEA!J$46-AN4-DZ4</f>
        <v>-222915.78848298066</v>
      </c>
      <c r="EP4" s="21">
        <f>TEA!K$11-TEA!K$46-AO4-EA4</f>
        <v>-219519.83349756931</v>
      </c>
      <c r="EQ4" s="21">
        <f>TEA!L$11-TEA!L$46-AP4-EB4</f>
        <v>-140843.14996958792</v>
      </c>
      <c r="ER4" s="21">
        <f>TEA!M$11-TEA!M$46-AQ4-EC4</f>
        <v>-7650766.3362983428</v>
      </c>
      <c r="ES4" s="21">
        <f>TEA!N$11-TEA!N$46-AR4-ED4</f>
        <v>-10287922.874271102</v>
      </c>
      <c r="ET4" s="21">
        <f>TEA!O$11-TEA!O$46-AS4-EE4</f>
        <v>-79994.367387005797</v>
      </c>
      <c r="EU4" s="21">
        <f>TEA!P$11-TEA!P$46-AT4-EF4</f>
        <v>0</v>
      </c>
      <c r="EV4" s="21">
        <f>EG4/(1+TEA!B$16)^$A4</f>
        <v>-153429.70745676386</v>
      </c>
      <c r="EW4" s="21">
        <f>EH4/(1+TEA!C$16)^$A4</f>
        <v>-155010.37117407334</v>
      </c>
      <c r="EX4" s="21">
        <f>EI4/(1+TEA!D$16)^$A4</f>
        <v>-156890.88683126203</v>
      </c>
      <c r="EY4" s="21">
        <f>EJ4/(1+TEA!E$16)^$A4</f>
        <v>-204217.2635722183</v>
      </c>
      <c r="EZ4" s="21">
        <f>EK4/(1+TEA!F$16)^$A4</f>
        <v>-241478.98175403647</v>
      </c>
      <c r="FA4" s="21">
        <f>EL4/(1+TEA!G$16)^$A4</f>
        <v>0</v>
      </c>
      <c r="FB4" s="21">
        <f>EM4/(1+TEA!H$16)^$A4</f>
        <v>0</v>
      </c>
      <c r="FC4" s="21">
        <f>EN4/(1+TEA!I$16)^$A4</f>
        <v>0</v>
      </c>
      <c r="FD4" s="21">
        <f>EO4/(1+TEA!J$16)^$A4</f>
        <v>-202650.71680270968</v>
      </c>
      <c r="FE4" s="21">
        <f>EP4/(1+TEA!K$16)^$A4</f>
        <v>-199563.48499779028</v>
      </c>
      <c r="FF4" s="21">
        <f>EQ4/(1+TEA!L$16)^$A4</f>
        <v>-128039.22724507992</v>
      </c>
      <c r="FG4" s="21">
        <f>ER4/(1+TEA!M$16)^$A4</f>
        <v>-6955242.1239075838</v>
      </c>
      <c r="FH4" s="21">
        <f>ES4/(1+TEA!N$16)^$A4</f>
        <v>-9352657.1584282741</v>
      </c>
      <c r="FI4" s="21">
        <f>ET4/(1+TEA!O$16)^$A4</f>
        <v>-72722.152170005269</v>
      </c>
      <c r="FJ4" s="21">
        <f>EU4/(1+TEA!Q$16)^$A4</f>
        <v>0</v>
      </c>
    </row>
    <row r="5" spans="1:166" x14ac:dyDescent="0.25">
      <c r="A5" s="4">
        <f t="shared" si="1"/>
        <v>2</v>
      </c>
      <c r="B5" s="21">
        <f t="shared" si="2"/>
        <v>-1288415.8463998034</v>
      </c>
      <c r="C5" s="21">
        <f t="shared" ref="C5:C33" si="44">C4+EW5</f>
        <v>-1281661.4666578269</v>
      </c>
      <c r="D5" s="21">
        <f t="shared" ref="D5:D33" si="45">D4+EX5</f>
        <v>-1325579.7659688531</v>
      </c>
      <c r="E5" s="21">
        <f t="shared" ref="E5:E33" si="46">E4+EY5</f>
        <v>-1290925.3213651441</v>
      </c>
      <c r="F5" s="21">
        <f t="shared" si="4"/>
        <v>-1362061.3288031605</v>
      </c>
      <c r="G5" s="21">
        <f t="shared" si="5"/>
        <v>0</v>
      </c>
      <c r="H5" s="21">
        <f t="shared" si="6"/>
        <v>0</v>
      </c>
      <c r="I5" s="21">
        <f t="shared" si="7"/>
        <v>0</v>
      </c>
      <c r="J5" s="21">
        <f t="shared" si="8"/>
        <v>-1422661.5484278845</v>
      </c>
      <c r="K5" s="21">
        <f t="shared" si="9"/>
        <v>-1388791.0087954616</v>
      </c>
      <c r="L5" s="21">
        <f t="shared" si="10"/>
        <v>-1269072.740766607</v>
      </c>
      <c r="M5" s="21">
        <f t="shared" si="11"/>
        <v>-34507657.568001434</v>
      </c>
      <c r="N5" s="21">
        <f t="shared" ref="N5:P8" si="47">N4+FH5</f>
        <v>-41755651.80296129</v>
      </c>
      <c r="O5" s="21">
        <f t="shared" si="47"/>
        <v>-414771.09231573431</v>
      </c>
      <c r="P5" s="21">
        <f t="shared" si="47"/>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TEA!Q$40*TEA!Q32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229051.06997382522</v>
      </c>
      <c r="AQ5" s="20">
        <f>TEA!M$42</f>
        <v>4745725.1551536461</v>
      </c>
      <c r="AR5" s="20">
        <f>TEA!N$42</f>
        <v>5342836.6121755941</v>
      </c>
      <c r="AS5" s="20">
        <f>TEA!O$42</f>
        <v>64539.558762032109</v>
      </c>
      <c r="AT5" s="20">
        <f>TEA!Q$42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114468.50879906357</v>
      </c>
      <c r="BF5" s="21">
        <f>BU4*TEA!$B$20</f>
        <v>2371681.0479982509</v>
      </c>
      <c r="BG5" s="21">
        <f>BV4*TEA!$B$20</f>
        <v>2670088.1153826085</v>
      </c>
      <c r="BH5" s="21">
        <f>BW4*TEA!$B$20</f>
        <v>32253.711152205429</v>
      </c>
      <c r="BI5" s="21">
        <f>BX4*TEA!$B$20</f>
        <v>0</v>
      </c>
      <c r="BJ5" s="20">
        <f t="shared" ref="BJ5:BJ16" si="48">BJ4-AF5+AU5</f>
        <v>1278853.0615020127</v>
      </c>
      <c r="BK5" s="20">
        <f t="shared" ref="BK5" si="49">BK4-AG5+AV5</f>
        <v>1266299.6632757757</v>
      </c>
      <c r="BL5" s="20">
        <f t="shared" ref="BL5" si="50">BL4-AH5+AW5</f>
        <v>1318106.4287811585</v>
      </c>
      <c r="BM5" s="20">
        <f t="shared" ref="BM5" si="51">BM4-AI5+AX5</f>
        <v>1157521.7629016121</v>
      </c>
      <c r="BN5" s="20">
        <f t="shared" ref="BN5:BN16" si="52">BN4-AJ5+AY5</f>
        <v>1157521.7629016121</v>
      </c>
      <c r="BO5" s="20">
        <f t="shared" ref="BO5:BO16" si="53">BO4-AK5+AZ5</f>
        <v>0</v>
      </c>
      <c r="BP5" s="20">
        <f t="shared" ref="BP5:BP16" si="54">BP4-AL5+BA5</f>
        <v>0</v>
      </c>
      <c r="BQ5" s="20">
        <f t="shared" ref="BQ5:BQ16" si="55">BQ4-AM5+BB5</f>
        <v>0</v>
      </c>
      <c r="BR5" s="20">
        <f t="shared" ref="BR5:BR16" si="56">BR4-AN5+BC5</f>
        <v>1330595.7196821079</v>
      </c>
      <c r="BS5" s="20">
        <f t="shared" ref="BS5:BS16" si="57">BS4-AO5+BD5</f>
        <v>1294656.0246640989</v>
      </c>
      <c r="BT5" s="20">
        <f t="shared" ref="BT5:BT16" si="58">BT4-AP5+BE5</f>
        <v>1316273.7988135328</v>
      </c>
      <c r="BU5" s="20">
        <f t="shared" ref="BU5:BV16" si="59">BU4-AQ5+BF5</f>
        <v>27271968.992822737</v>
      </c>
      <c r="BV5" s="20">
        <f t="shared" si="59"/>
        <v>30703352.945489619</v>
      </c>
      <c r="BW5" s="20">
        <f t="shared" ref="BW5" si="60">BW4-AS5+BH5</f>
        <v>370885.54179274116</v>
      </c>
      <c r="BX5" s="20">
        <f t="shared" ref="BX5" si="61">BX4-AT5+BI5</f>
        <v>0</v>
      </c>
      <c r="BY5" s="21">
        <f>TEA!B$11-TEA!B$46-Q5-AU5</f>
        <v>-241314.07198794073</v>
      </c>
      <c r="BZ5" s="21">
        <f>TEA!C$11-TEA!C$46-R5-AV5</f>
        <v>-238758.76345897111</v>
      </c>
      <c r="CA5" s="21">
        <f>TEA!D$11-TEA!D$46-S5-AW5</f>
        <v>-258548.44872060616</v>
      </c>
      <c r="CB5" s="21">
        <f>TEA!E$11-TEA!E$46-T5-AX5</f>
        <v>-255677.5752822003</v>
      </c>
      <c r="CC5" s="21">
        <f>TEA!F$11-TEA!F$46-U5-AY5</f>
        <v>-296665.46528220031</v>
      </c>
      <c r="CD5" s="21">
        <f>TEA!G$11-TEA!G$46-V5-AZ5</f>
        <v>0</v>
      </c>
      <c r="CE5" s="21">
        <f>TEA!H$11-TEA!H$46-W5-BA5</f>
        <v>0</v>
      </c>
      <c r="CF5" s="21">
        <f>TEA!I$11-TEA!I$46-X5-BB5</f>
        <v>0</v>
      </c>
      <c r="CG5" s="21">
        <f>TEA!J$11-TEA!J$46-Y5-BC5</f>
        <v>-313156.37163693772</v>
      </c>
      <c r="CH5" s="21">
        <f>TEA!K$11-TEA!K$46-Z5-BD5</f>
        <v>-297466.81809394341</v>
      </c>
      <c r="CI5" s="21">
        <f>TEA!L$11-TEA!L$46-AA5-BE5</f>
        <v>-226184.75037915877</v>
      </c>
      <c r="CJ5" s="21">
        <f>TEA!M$11-TEA!M$46-AB5-BF5</f>
        <v>-16903217.596514177</v>
      </c>
      <c r="CK5" s="21">
        <f>TEA!N$11-TEA!N$46-AC5-BG5</f>
        <v>-20714119.676564585</v>
      </c>
      <c r="CL5" s="21">
        <f>TEA!O$11-TEA!O$46-AD5-BH5</f>
        <v>-206860.16186096662</v>
      </c>
      <c r="CM5" s="21">
        <f>TEA!P$11-TEA!P$46-AE5-BI5</f>
        <v>0</v>
      </c>
      <c r="CN5" s="21">
        <f t="shared" si="15"/>
        <v>-173011.89005202238</v>
      </c>
      <c r="CO5" s="21">
        <f t="shared" si="16"/>
        <v>-172618.31110067433</v>
      </c>
      <c r="CP5" s="21">
        <f t="shared" ref="CP5:CP33" si="62">IF(DE4&lt;0,DE4,0)</f>
        <v>-183486.72936387861</v>
      </c>
      <c r="CQ5" s="21">
        <f t="shared" ref="CQ5:CQ33" si="63">IF(DF4&lt;0,DF4,0)</f>
        <v>-208268.97547829215</v>
      </c>
      <c r="CR5" s="21">
        <f t="shared" si="19"/>
        <v>-249256.86547829217</v>
      </c>
      <c r="CS5" s="21">
        <f t="shared" si="20"/>
        <v>0</v>
      </c>
      <c r="CT5" s="21">
        <f t="shared" si="21"/>
        <v>0</v>
      </c>
      <c r="CU5" s="21">
        <f t="shared" si="22"/>
        <v>0</v>
      </c>
      <c r="CV5" s="21">
        <f t="shared" si="23"/>
        <v>-235943.9621596917</v>
      </c>
      <c r="CW5" s="21">
        <f t="shared" si="24"/>
        <v>-226443.3225928946</v>
      </c>
      <c r="CX5" s="21">
        <f t="shared" si="25"/>
        <v>-151438.6149252482</v>
      </c>
      <c r="CY5" s="21">
        <f t="shared" si="26"/>
        <v>-12238654.236085722</v>
      </c>
      <c r="CZ5" s="21">
        <f t="shared" si="27"/>
        <v>-15458662.595649157</v>
      </c>
      <c r="DA5" s="21">
        <f t="shared" si="28"/>
        <v>-142992.6551383762</v>
      </c>
      <c r="DB5" s="21">
        <f t="shared" si="29"/>
        <v>0</v>
      </c>
      <c r="DC5" s="21">
        <f t="shared" si="30"/>
        <v>-414325.96203996311</v>
      </c>
      <c r="DD5" s="21">
        <f t="shared" si="31"/>
        <v>-411377.07455964544</v>
      </c>
      <c r="DE5" s="21">
        <f t="shared" si="32"/>
        <v>-442035.17808448477</v>
      </c>
      <c r="DF5" s="21">
        <f t="shared" si="33"/>
        <v>-463946.55076049245</v>
      </c>
      <c r="DG5" s="21">
        <f t="shared" si="34"/>
        <v>-545922.33076049248</v>
      </c>
      <c r="DH5" s="21">
        <f t="shared" si="35"/>
        <v>0</v>
      </c>
      <c r="DI5" s="21">
        <f t="shared" si="36"/>
        <v>0</v>
      </c>
      <c r="DJ5" s="21">
        <f t="shared" si="37"/>
        <v>0</v>
      </c>
      <c r="DK5" s="21">
        <f t="shared" si="38"/>
        <v>-549100.33379662945</v>
      </c>
      <c r="DL5" s="21">
        <f t="shared" si="38"/>
        <v>-523910.14068683801</v>
      </c>
      <c r="DM5" s="21">
        <f t="shared" si="39"/>
        <v>-377623.36530440697</v>
      </c>
      <c r="DN5" s="21">
        <f t="shared" si="40"/>
        <v>-29141871.832599901</v>
      </c>
      <c r="DO5" s="21">
        <f t="shared" si="41"/>
        <v>-36172782.272213742</v>
      </c>
      <c r="DP5" s="21">
        <f t="shared" si="42"/>
        <v>-349852.81699934282</v>
      </c>
      <c r="DQ5" s="21">
        <f t="shared" si="43"/>
        <v>0</v>
      </c>
      <c r="DR5" s="21">
        <f>IF(DC5&gt;0,DC5*(TEA!B$17+TEA!B$18)-TEA!B$25,0)</f>
        <v>0</v>
      </c>
      <c r="DS5" s="21">
        <f>IF(DD5&gt;0,DD5*(TEA!C$17+TEA!C$18)-TEA!C$25,0)</f>
        <v>0</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0</v>
      </c>
      <c r="EB5" s="21">
        <f>IF(DM5&gt;0,DM5*(TEA!L$17+TEA!L$18)-TEA!L$25,0)</f>
        <v>0</v>
      </c>
      <c r="EC5" s="21">
        <f>IF(DN5&gt;0,DN5*(TEA!M$17+TEA!M$18)-TEA!M$25,0)</f>
        <v>0</v>
      </c>
      <c r="ED5" s="21">
        <f>IF(DO5&gt;0,DO5*(TEA!N$17+TEA!N$18)-TEA!N$25,0)</f>
        <v>0</v>
      </c>
      <c r="EE5" s="21">
        <f>IF(DP5&gt;0,DP5*(TEA!O$17+TEA!O$18)-TEA!O$25,0)</f>
        <v>0</v>
      </c>
      <c r="EF5" s="21">
        <f>IF(DQ5&gt;0,DQ5*(TEA!P$17+TEA!P$18)-TEA!P$25,0)</f>
        <v>0</v>
      </c>
      <c r="EG5" s="21">
        <f>TEA!B$11-TEA!B$46-AF5-DR5</f>
        <v>-168772.67820244026</v>
      </c>
      <c r="EH5" s="21">
        <f>TEA!C$11-TEA!C$46-AG5-DS5</f>
        <v>-170511.40829148068</v>
      </c>
      <c r="EI5" s="21">
        <f>TEA!D$11-TEA!D$46-AH5-DT5</f>
        <v>-172579.97551438826</v>
      </c>
      <c r="EJ5" s="21">
        <f>TEA!E$11-TEA!E$46-AI5-DU5</f>
        <v>-224638.98992944014</v>
      </c>
      <c r="EK5" s="21">
        <f>TEA!F$11-TEA!F$46-AJ5-DV5</f>
        <v>-265626.87992944015</v>
      </c>
      <c r="EL5" s="21">
        <f>TEA!G$11-TEA!G$46-AK5-DW5</f>
        <v>0</v>
      </c>
      <c r="EM5" s="21">
        <f>TEA!H$11-TEA!H$46-AL5-DX5</f>
        <v>0</v>
      </c>
      <c r="EN5" s="21">
        <f>TEA!I$11-TEA!I$46-AM5-DY5</f>
        <v>0</v>
      </c>
      <c r="EO5" s="21">
        <f>TEA!J$11-TEA!J$46-AN5-DZ5</f>
        <v>-222915.78848298066</v>
      </c>
      <c r="EP5" s="21">
        <f>TEA!K$11-TEA!K$46-AO5-EA5</f>
        <v>-219519.83349756931</v>
      </c>
      <c r="EQ5" s="21">
        <f>TEA!L$11-TEA!L$46-AP5-EB5</f>
        <v>-140843.14996958792</v>
      </c>
      <c r="ER5" s="21">
        <f>TEA!M$11-TEA!M$46-AQ5-EC5</f>
        <v>-7650766.3362983428</v>
      </c>
      <c r="ES5" s="21">
        <f>TEA!N$11-TEA!N$46-AR5-ED5</f>
        <v>-10287922.874271102</v>
      </c>
      <c r="ET5" s="21">
        <f>TEA!P$11-TEA!P$46-AS5-EE5</f>
        <v>-64539.558762032109</v>
      </c>
      <c r="EU5" s="21">
        <f>TEA!Q$11-TEA!Q$46-AT5-EF5</f>
        <v>0</v>
      </c>
      <c r="EV5" s="21">
        <f>EG5/(1+TEA!B$16)^$A5</f>
        <v>-139481.55223342168</v>
      </c>
      <c r="EW5" s="21">
        <f>EH5/(1+TEA!C$16)^$A5</f>
        <v>-140918.51924915757</v>
      </c>
      <c r="EX5" s="21">
        <f>EI5/(1+TEA!D$16)^$A5</f>
        <v>-142628.07893751093</v>
      </c>
      <c r="EY5" s="21">
        <f>EJ5/(1+TEA!E$16)^$A5</f>
        <v>-185652.05779292571</v>
      </c>
      <c r="EZ5" s="21">
        <f>EK5/(1+TEA!F$16)^$A5</f>
        <v>-219526.34704912407</v>
      </c>
      <c r="FA5" s="21">
        <f>EL5/(1+TEA!G$16)^$A5</f>
        <v>0</v>
      </c>
      <c r="FB5" s="21">
        <f>EM5/(1+TEA!H$16)^$A5</f>
        <v>0</v>
      </c>
      <c r="FC5" s="21">
        <f>EN5/(1+TEA!I$16)^$A5</f>
        <v>0</v>
      </c>
      <c r="FD5" s="21">
        <f>EO5/(1+TEA!J$16)^$A5</f>
        <v>-184227.9243660997</v>
      </c>
      <c r="FE5" s="21">
        <f>EP5/(1+TEA!K$16)^$A5</f>
        <v>-181421.34999799114</v>
      </c>
      <c r="FF5" s="21">
        <f>EQ5/(1+TEA!L$16)^$A5</f>
        <v>-116399.29749552719</v>
      </c>
      <c r="FG5" s="21">
        <f>ER5/(1+TEA!M$16)^$A5</f>
        <v>-6322947.3853705302</v>
      </c>
      <c r="FH5" s="21">
        <f>ES5/(1+TEA!N$16)^$A5</f>
        <v>-8502415.5985711571</v>
      </c>
      <c r="FI5" s="21">
        <f>ET5/(1+TEA!O$16)^$A5</f>
        <v>-53338.478315729008</v>
      </c>
      <c r="FJ5" s="21">
        <f>EU5/(1+TEA!Q$16)^$A5</f>
        <v>0</v>
      </c>
    </row>
    <row r="6" spans="1:166" x14ac:dyDescent="0.25">
      <c r="A6" s="4">
        <f t="shared" si="1"/>
        <v>3</v>
      </c>
      <c r="B6" s="21">
        <f t="shared" si="2"/>
        <v>-1415217.2575210959</v>
      </c>
      <c r="C6" s="21">
        <f t="shared" si="44"/>
        <v>-1409769.2114297883</v>
      </c>
      <c r="D6" s="21">
        <f t="shared" si="45"/>
        <v>-1455241.6559120449</v>
      </c>
      <c r="E6" s="21">
        <f t="shared" si="46"/>
        <v>-1459699.9193587129</v>
      </c>
      <c r="F6" s="21">
        <f t="shared" si="4"/>
        <v>-1561630.735211455</v>
      </c>
      <c r="G6" s="21">
        <f t="shared" si="5"/>
        <v>0</v>
      </c>
      <c r="H6" s="21">
        <f t="shared" si="6"/>
        <v>0</v>
      </c>
      <c r="I6" s="21">
        <f t="shared" si="7"/>
        <v>0</v>
      </c>
      <c r="J6" s="21">
        <f t="shared" si="8"/>
        <v>-1590141.4796697933</v>
      </c>
      <c r="K6" s="21">
        <f t="shared" si="9"/>
        <v>-1553719.5087936353</v>
      </c>
      <c r="L6" s="21">
        <f t="shared" si="10"/>
        <v>-1374890.283944359</v>
      </c>
      <c r="M6" s="21">
        <f>M5+FG6</f>
        <v>-40255791.554701917</v>
      </c>
      <c r="N6" s="21">
        <f t="shared" si="47"/>
        <v>-49485120.528935067</v>
      </c>
      <c r="O6" s="21">
        <f t="shared" si="47"/>
        <v>-463260.6180573061</v>
      </c>
      <c r="P6" s="21">
        <f t="shared" si="47"/>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TEA!Q$40*TEA!Q33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229051.06997382522</v>
      </c>
      <c r="AQ6" s="20">
        <f>TEA!M$42</f>
        <v>4745725.1551536461</v>
      </c>
      <c r="AR6" s="20">
        <f>TEA!N$42</f>
        <v>5342836.6121755941</v>
      </c>
      <c r="AS6" s="20">
        <f>TEA!O$42</f>
        <v>64539.558762032109</v>
      </c>
      <c r="AT6" s="20">
        <f>TEA!Q$42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105301.90390508262</v>
      </c>
      <c r="BF6" s="21">
        <f>BU5*TEA!$B$20</f>
        <v>2181757.5194258192</v>
      </c>
      <c r="BG6" s="21">
        <f>BV5*TEA!$B$20</f>
        <v>2456268.2356391693</v>
      </c>
      <c r="BH6" s="21">
        <f>BW5*TEA!$B$20</f>
        <v>29670.843343419292</v>
      </c>
      <c r="BI6" s="21">
        <f>BX5*TEA!$B$20</f>
        <v>0</v>
      </c>
      <c r="BJ6" s="20">
        <f t="shared" si="48"/>
        <v>1158621.9970927821</v>
      </c>
      <c r="BK6" s="20">
        <f t="shared" ref="BK6:BK16" si="64">BK5-AG6+AV6</f>
        <v>1147248.8035953986</v>
      </c>
      <c r="BL6" s="20">
        <f t="shared" ref="BL6:BL16" si="65">BL5-AH6+AW6</f>
        <v>1194184.9684447562</v>
      </c>
      <c r="BM6" s="20">
        <f t="shared" ref="BM6:BM16" si="66">BM5-AI6+AX6</f>
        <v>1048697.631482593</v>
      </c>
      <c r="BN6" s="20">
        <f t="shared" si="52"/>
        <v>1048697.631482593</v>
      </c>
      <c r="BO6" s="20">
        <f t="shared" si="53"/>
        <v>0</v>
      </c>
      <c r="BP6" s="20">
        <f t="shared" si="54"/>
        <v>0</v>
      </c>
      <c r="BQ6" s="20">
        <f t="shared" si="55"/>
        <v>0</v>
      </c>
      <c r="BR6" s="20">
        <f t="shared" si="56"/>
        <v>1205500.0816516911</v>
      </c>
      <c r="BS6" s="20">
        <f t="shared" si="57"/>
        <v>1172939.2484565435</v>
      </c>
      <c r="BT6" s="20">
        <f t="shared" si="58"/>
        <v>1192524.6327447903</v>
      </c>
      <c r="BU6" s="20">
        <f t="shared" si="59"/>
        <v>24708001.35709491</v>
      </c>
      <c r="BV6" s="20">
        <f t="shared" ref="BV6:BV16" si="67">BV5-AR6+BG6</f>
        <v>27816784.568953194</v>
      </c>
      <c r="BW6" s="20">
        <f t="shared" ref="BW6:BW16" si="68">BW5-AS6+BH6</f>
        <v>336016.82637412834</v>
      </c>
      <c r="BX6" s="20">
        <f t="shared" ref="BX6:BX16" si="69">BX5-AT6+BI6</f>
        <v>0</v>
      </c>
      <c r="BY6" s="21">
        <f>TEA!B$11-TEA!B$46-Q6-AU6</f>
        <v>-179874.79481012176</v>
      </c>
      <c r="BZ6" s="21">
        <f>TEA!C$11-TEA!C$46-R6-AV6</f>
        <v>-178946.00050347578</v>
      </c>
      <c r="CA6" s="21">
        <f>TEA!D$11-TEA!D$46-S6-AW6</f>
        <v>-192023.20525676745</v>
      </c>
      <c r="CB6" s="21">
        <f>TEA!E$11-TEA!E$46-T6-AX6</f>
        <v>-209958.90851042111</v>
      </c>
      <c r="CC6" s="21">
        <f>TEA!F$11-TEA!F$46-U6-AY6</f>
        <v>-250946.79851042113</v>
      </c>
      <c r="CD6" s="21">
        <f>TEA!G$11-TEA!G$46-V6-AZ6</f>
        <v>0</v>
      </c>
      <c r="CE6" s="21">
        <f>TEA!H$11-TEA!H$46-W6-BA6</f>
        <v>0</v>
      </c>
      <c r="CF6" s="21">
        <f>TEA!I$11-TEA!I$46-X6-BB6</f>
        <v>0</v>
      </c>
      <c r="CG6" s="21">
        <f>TEA!J$11-TEA!J$46-Y6-BC6</f>
        <v>-245012.92018582474</v>
      </c>
      <c r="CH6" s="21">
        <f>TEA!K$11-TEA!K$46-Z6-BD6</f>
        <v>-233979.98822363786</v>
      </c>
      <c r="CI6" s="21">
        <f>TEA!L$11-TEA!L$46-AA6-BE6</f>
        <v>-159896.95646108279</v>
      </c>
      <c r="CJ6" s="21">
        <f>TEA!M$11-TEA!M$46-AB6-BF6</f>
        <v>-13391438.248692822</v>
      </c>
      <c r="CK6" s="21">
        <f>TEA!N$11-TEA!N$46-AC6-BG6</f>
        <v>-16757743.997082157</v>
      </c>
      <c r="CL6" s="21">
        <f>TEA!O$11-TEA!O$46-AD6-BH6</f>
        <v>-158805.39631395548</v>
      </c>
      <c r="CM6" s="21">
        <f>TEA!P$11-TEA!P$46-AE6-BI6</f>
        <v>0</v>
      </c>
      <c r="CN6" s="21">
        <f t="shared" si="15"/>
        <v>-414325.96203996311</v>
      </c>
      <c r="CO6" s="21">
        <f t="shared" si="16"/>
        <v>-411377.07455964544</v>
      </c>
      <c r="CP6" s="21">
        <f t="shared" si="62"/>
        <v>-442035.17808448477</v>
      </c>
      <c r="CQ6" s="21">
        <f t="shared" si="63"/>
        <v>-463946.55076049245</v>
      </c>
      <c r="CR6" s="21">
        <f t="shared" si="19"/>
        <v>-545922.33076049248</v>
      </c>
      <c r="CS6" s="21">
        <f t="shared" si="20"/>
        <v>0</v>
      </c>
      <c r="CT6" s="21">
        <f t="shared" si="21"/>
        <v>0</v>
      </c>
      <c r="CU6" s="21">
        <f t="shared" si="22"/>
        <v>0</v>
      </c>
      <c r="CV6" s="21">
        <f t="shared" si="23"/>
        <v>-549100.33379662945</v>
      </c>
      <c r="CW6" s="21">
        <f t="shared" si="24"/>
        <v>-523910.14068683801</v>
      </c>
      <c r="CX6" s="21">
        <f t="shared" si="25"/>
        <v>-377623.36530440697</v>
      </c>
      <c r="CY6" s="21">
        <f t="shared" si="26"/>
        <v>-29141871.832599901</v>
      </c>
      <c r="CZ6" s="21">
        <f t="shared" si="27"/>
        <v>-36172782.272213742</v>
      </c>
      <c r="DA6" s="21">
        <f t="shared" si="28"/>
        <v>-349852.81699934282</v>
      </c>
      <c r="DB6" s="21">
        <f t="shared" si="29"/>
        <v>0</v>
      </c>
      <c r="DC6" s="21">
        <f t="shared" si="30"/>
        <v>-594200.75685008487</v>
      </c>
      <c r="DD6" s="21">
        <f t="shared" si="31"/>
        <v>-590323.07506312127</v>
      </c>
      <c r="DE6" s="21">
        <f t="shared" si="32"/>
        <v>-634058.38334125222</v>
      </c>
      <c r="DF6" s="21">
        <f t="shared" si="33"/>
        <v>-673905.45927091362</v>
      </c>
      <c r="DG6" s="21">
        <f t="shared" si="34"/>
        <v>-796869.12927091355</v>
      </c>
      <c r="DH6" s="21">
        <f t="shared" si="35"/>
        <v>0</v>
      </c>
      <c r="DI6" s="21">
        <f t="shared" si="36"/>
        <v>0</v>
      </c>
      <c r="DJ6" s="21">
        <f t="shared" si="37"/>
        <v>0</v>
      </c>
      <c r="DK6" s="21">
        <f t="shared" si="38"/>
        <v>-794113.25398245419</v>
      </c>
      <c r="DL6" s="21">
        <f t="shared" si="38"/>
        <v>-757890.12891047588</v>
      </c>
      <c r="DM6" s="21">
        <f t="shared" si="39"/>
        <v>-537520.32176548976</v>
      </c>
      <c r="DN6" s="21">
        <f t="shared" si="40"/>
        <v>-42533310.081292719</v>
      </c>
      <c r="DO6" s="21">
        <f t="shared" si="41"/>
        <v>-52930526.269295901</v>
      </c>
      <c r="DP6" s="21">
        <f t="shared" si="42"/>
        <v>-508658.2133132983</v>
      </c>
      <c r="DQ6" s="21">
        <f t="shared" si="43"/>
        <v>0</v>
      </c>
      <c r="DR6" s="21">
        <f>IF(DC6&gt;0,DC6*(TEA!B$17+TEA!B$18)-TEA!B$25,0)</f>
        <v>0</v>
      </c>
      <c r="DS6" s="21">
        <f>IF(DD6&gt;0,DD6*(TEA!C$17+TEA!C$18)-TEA!C$25,0)</f>
        <v>0</v>
      </c>
      <c r="DT6" s="21">
        <f>IF(DE6&gt;0,DE6*(TEA!D$17+TEA!D$18)-TEA!D$25,0)</f>
        <v>0</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0</v>
      </c>
      <c r="EA6" s="21">
        <f>IF(DL6&gt;0,DL6*(TEA!K$17+TEA!K$18)-TEA!K$25,0)</f>
        <v>0</v>
      </c>
      <c r="EB6" s="21">
        <f>IF(DM6&gt;0,DM6*(TEA!L$17+TEA!L$18)-TEA!L$25,0)</f>
        <v>0</v>
      </c>
      <c r="EC6" s="21">
        <f>IF(DN6&gt;0,DN6*(TEA!M$17+TEA!M$18)-TEA!M$25,0)</f>
        <v>0</v>
      </c>
      <c r="ED6" s="21">
        <f>IF(DO6&gt;0,DO6*(TEA!N$17+TEA!N$18)-TEA!N$25,0)</f>
        <v>0</v>
      </c>
      <c r="EE6" s="21">
        <f>IF(DP6&gt;0,DP6*(TEA!O$17+TEA!O$18)-TEA!O$25,0)</f>
        <v>0</v>
      </c>
      <c r="EF6" s="21">
        <f>IF(DQ6&gt;0,DQ6*(TEA!P$17+TEA!P$18)-TEA!P$25,0)</f>
        <v>0</v>
      </c>
      <c r="EG6" s="21">
        <f>TEA!B$11-TEA!B$46-AF6-DR6</f>
        <v>-168772.67820244026</v>
      </c>
      <c r="EH6" s="21">
        <f>TEA!C$11-TEA!C$46-AG6-DS6</f>
        <v>-170511.40829148068</v>
      </c>
      <c r="EI6" s="21">
        <f>TEA!D$11-TEA!D$46-AH6-DT6</f>
        <v>-172579.97551438826</v>
      </c>
      <c r="EJ6" s="21">
        <f>TEA!E$11-TEA!E$46-AI6-DU6</f>
        <v>-224638.98992944014</v>
      </c>
      <c r="EK6" s="21">
        <f>TEA!F$11-TEA!F$46-AJ6-DV6</f>
        <v>-265626.87992944015</v>
      </c>
      <c r="EL6" s="21">
        <f>TEA!G$11-TEA!G$46-AK6-DW6</f>
        <v>0</v>
      </c>
      <c r="EM6" s="21">
        <f>TEA!H$11-TEA!H$46-AL6-DX6</f>
        <v>0</v>
      </c>
      <c r="EN6" s="21">
        <f>TEA!I$11-TEA!I$46-AM6-DY6</f>
        <v>0</v>
      </c>
      <c r="EO6" s="21">
        <f>TEA!J$11-TEA!J$46-AN6-DZ6</f>
        <v>-222915.78848298066</v>
      </c>
      <c r="EP6" s="21">
        <f>TEA!K$11-TEA!K$46-AO6-EA6</f>
        <v>-219519.83349756931</v>
      </c>
      <c r="EQ6" s="21">
        <f>TEA!L$11-TEA!L$46-AP6-EB6</f>
        <v>-140843.14996958792</v>
      </c>
      <c r="ER6" s="21">
        <f>TEA!M$11-TEA!M$46-AQ6-EC6</f>
        <v>-7650766.3362983428</v>
      </c>
      <c r="ES6" s="21">
        <f>TEA!N$11-TEA!N$46-AR6-ED6</f>
        <v>-10287922.874271102</v>
      </c>
      <c r="ET6" s="21">
        <f>TEA!P$11-TEA!P$46-AS6-EE6</f>
        <v>-64539.558762032109</v>
      </c>
      <c r="EU6" s="21">
        <f>TEA!Q$11-TEA!Q$46-AT6-EF6</f>
        <v>0</v>
      </c>
      <c r="EV6" s="21">
        <f>EG6/(1+TEA!B$16)^$A6</f>
        <v>-126801.41112129242</v>
      </c>
      <c r="EW6" s="21">
        <f>EH6/(1+TEA!C$16)^$A6</f>
        <v>-128107.7447719614</v>
      </c>
      <c r="EX6" s="21">
        <f>EI6/(1+TEA!D$16)^$A6</f>
        <v>-129661.88994319174</v>
      </c>
      <c r="EY6" s="21">
        <f>EJ6/(1+TEA!E$16)^$A6</f>
        <v>-168774.59799356881</v>
      </c>
      <c r="EZ6" s="21">
        <f>EK6/(1+TEA!F$16)^$A6</f>
        <v>-199569.40640829457</v>
      </c>
      <c r="FA6" s="21">
        <f>EL6/(1+TEA!G$16)^$A6</f>
        <v>0</v>
      </c>
      <c r="FB6" s="21">
        <f>EM6/(1+TEA!H$16)^$A6</f>
        <v>0</v>
      </c>
      <c r="FC6" s="21">
        <f>EN6/(1+TEA!I$16)^$A6</f>
        <v>0</v>
      </c>
      <c r="FD6" s="21">
        <f>EO6/(1+TEA!J$16)^$A6</f>
        <v>-167479.93124190878</v>
      </c>
      <c r="FE6" s="21">
        <f>EP6/(1+TEA!K$16)^$A6</f>
        <v>-164928.49999817373</v>
      </c>
      <c r="FF6" s="21">
        <f>EQ6/(1+TEA!L$16)^$A6</f>
        <v>-105817.54317775197</v>
      </c>
      <c r="FG6" s="21">
        <f>ER6/(1+TEA!M$16)^$A6</f>
        <v>-5748133.9867004808</v>
      </c>
      <c r="FH6" s="21">
        <f>ES6/(1+TEA!N$16)^$A6</f>
        <v>-7729468.7259737784</v>
      </c>
      <c r="FI6" s="21">
        <f>ET6/(1+TEA!O$16)^$A6</f>
        <v>-48489.525741571815</v>
      </c>
      <c r="FJ6" s="21">
        <f>EU6/(1+TEA!Q$16)^$A6</f>
        <v>0</v>
      </c>
    </row>
    <row r="7" spans="1:166" x14ac:dyDescent="0.25">
      <c r="A7" s="4">
        <f t="shared" si="1"/>
        <v>4</v>
      </c>
      <c r="B7" s="21">
        <f t="shared" si="2"/>
        <v>-1530491.2676313617</v>
      </c>
      <c r="C7" s="21">
        <f t="shared" si="44"/>
        <v>-1526230.7975861169</v>
      </c>
      <c r="D7" s="21">
        <f t="shared" si="45"/>
        <v>-1573116.1013149465</v>
      </c>
      <c r="E7" s="21">
        <f t="shared" si="46"/>
        <v>-1613131.3720801391</v>
      </c>
      <c r="F7" s="21">
        <f t="shared" si="4"/>
        <v>-1743057.4683099047</v>
      </c>
      <c r="G7" s="21">
        <f t="shared" si="5"/>
        <v>0</v>
      </c>
      <c r="H7" s="21">
        <f t="shared" si="6"/>
        <v>0</v>
      </c>
      <c r="I7" s="21">
        <f t="shared" si="7"/>
        <v>0</v>
      </c>
      <c r="J7" s="21">
        <f t="shared" si="8"/>
        <v>-1742395.9626169831</v>
      </c>
      <c r="K7" s="21">
        <f t="shared" si="9"/>
        <v>-1703654.508791975</v>
      </c>
      <c r="L7" s="21">
        <f t="shared" si="10"/>
        <v>-1471088.050469588</v>
      </c>
      <c r="M7" s="21">
        <f t="shared" ref="M7:M15" si="70">M6+FG7</f>
        <v>-45481367.90624781</v>
      </c>
      <c r="N7" s="21">
        <f t="shared" si="47"/>
        <v>-56511910.279820323</v>
      </c>
      <c r="O7" s="21">
        <f t="shared" si="47"/>
        <v>-507342.00509509863</v>
      </c>
      <c r="P7" s="21">
        <f t="shared" si="47"/>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TEA!Q$40*TEA!Q34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229051.06997382522</v>
      </c>
      <c r="AQ7" s="20">
        <f>TEA!M$42</f>
        <v>4745725.1551536461</v>
      </c>
      <c r="AR7" s="20">
        <f>TEA!N$42</f>
        <v>5342836.6121755941</v>
      </c>
      <c r="AS7" s="20">
        <f>TEA!O$42</f>
        <v>64539.558762032109</v>
      </c>
      <c r="AT7" s="20">
        <f>TEA!Q$42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95401.970619583226</v>
      </c>
      <c r="BF7" s="21">
        <f>BU6*TEA!$B$20</f>
        <v>1976640.1085675929</v>
      </c>
      <c r="BG7" s="21">
        <f>BV6*TEA!$B$20</f>
        <v>2225342.7655162555</v>
      </c>
      <c r="BH7" s="21">
        <f>BW6*TEA!$B$20</f>
        <v>26881.346109930269</v>
      </c>
      <c r="BI7" s="21">
        <f>BX6*TEA!$B$20</f>
        <v>0</v>
      </c>
      <c r="BJ7" s="20">
        <f t="shared" si="48"/>
        <v>1028772.447530813</v>
      </c>
      <c r="BK7" s="20">
        <f t="shared" si="64"/>
        <v>1018673.8751405913</v>
      </c>
      <c r="BL7" s="20">
        <f t="shared" si="65"/>
        <v>1060349.7912814417</v>
      </c>
      <c r="BM7" s="20">
        <f t="shared" si="66"/>
        <v>931167.56955005252</v>
      </c>
      <c r="BN7" s="20">
        <f t="shared" si="52"/>
        <v>931167.56955005252</v>
      </c>
      <c r="BO7" s="20">
        <f t="shared" si="53"/>
        <v>0</v>
      </c>
      <c r="BP7" s="20">
        <f t="shared" si="54"/>
        <v>0</v>
      </c>
      <c r="BQ7" s="20">
        <f t="shared" si="55"/>
        <v>0</v>
      </c>
      <c r="BR7" s="20">
        <f t="shared" si="56"/>
        <v>1070396.7925788411</v>
      </c>
      <c r="BS7" s="20">
        <f t="shared" si="57"/>
        <v>1041485.1301523837</v>
      </c>
      <c r="BT7" s="20">
        <f t="shared" si="58"/>
        <v>1058875.5333905483</v>
      </c>
      <c r="BU7" s="20">
        <f t="shared" si="59"/>
        <v>21938916.310508855</v>
      </c>
      <c r="BV7" s="20">
        <f t="shared" si="67"/>
        <v>24699290.722293854</v>
      </c>
      <c r="BW7" s="20">
        <f t="shared" si="68"/>
        <v>298358.61372202646</v>
      </c>
      <c r="BX7" s="20">
        <f t="shared" si="69"/>
        <v>0</v>
      </c>
      <c r="BY7" s="21">
        <f>TEA!B$11-TEA!B$46-Q7-AU7</f>
        <v>-132732.54365255131</v>
      </c>
      <c r="BZ7" s="21">
        <f>TEA!C$11-TEA!C$46-R7-AV7</f>
        <v>-132997.51690265356</v>
      </c>
      <c r="CA7" s="21">
        <f>TEA!D$11-TEA!D$46-S7-AW7</f>
        <v>-141148.14840734628</v>
      </c>
      <c r="CB7" s="21">
        <f>TEA!E$11-TEA!E$46-T7-AX7</f>
        <v>-174354.67799689961</v>
      </c>
      <c r="CC7" s="21">
        <f>TEA!F$11-TEA!F$46-U7-AY7</f>
        <v>-215342.5679968996</v>
      </c>
      <c r="CD7" s="21">
        <f>TEA!G$11-TEA!G$46-V7-AZ7</f>
        <v>0</v>
      </c>
      <c r="CE7" s="21">
        <f>TEA!H$11-TEA!H$46-W7-BA7</f>
        <v>0</v>
      </c>
      <c r="CF7" s="21">
        <f>TEA!I$11-TEA!I$46-X7-BB7</f>
        <v>0</v>
      </c>
      <c r="CG7" s="21">
        <f>TEA!J$11-TEA!J$46-Y7-BC7</f>
        <v>-192950.19207674544</v>
      </c>
      <c r="CH7" s="21">
        <f>TEA!K$11-TEA!K$46-Z7-BD7</f>
        <v>-185334.95157456945</v>
      </c>
      <c r="CI7" s="21">
        <f>TEA!L$11-TEA!L$46-AA7-BE7</f>
        <v>-109196.17387265843</v>
      </c>
      <c r="CJ7" s="21">
        <f>TEA!M$11-TEA!M$46-AB7-BF7</f>
        <v>-10813566.681228224</v>
      </c>
      <c r="CK7" s="21">
        <f>TEA!N$11-TEA!N$46-AC7-BG7</f>
        <v>-13853564.384288535</v>
      </c>
      <c r="CL7" s="21">
        <f>TEA!O$11-TEA!O$46-AD7-BH7</f>
        <v>-123535.97212459147</v>
      </c>
      <c r="CM7" s="21">
        <f>TEA!P$11-TEA!P$46-AE7-BI7</f>
        <v>0</v>
      </c>
      <c r="CN7" s="21">
        <f t="shared" si="15"/>
        <v>-594200.75685008487</v>
      </c>
      <c r="CO7" s="21">
        <f t="shared" si="16"/>
        <v>-590323.07506312127</v>
      </c>
      <c r="CP7" s="21">
        <f t="shared" si="62"/>
        <v>-634058.38334125222</v>
      </c>
      <c r="CQ7" s="21">
        <f t="shared" si="63"/>
        <v>-673905.45927091362</v>
      </c>
      <c r="CR7" s="21">
        <f t="shared" si="19"/>
        <v>-796869.12927091355</v>
      </c>
      <c r="CS7" s="21">
        <f t="shared" si="20"/>
        <v>0</v>
      </c>
      <c r="CT7" s="21">
        <f t="shared" si="21"/>
        <v>0</v>
      </c>
      <c r="CU7" s="21">
        <f t="shared" si="22"/>
        <v>0</v>
      </c>
      <c r="CV7" s="21">
        <f t="shared" si="23"/>
        <v>-794113.25398245419</v>
      </c>
      <c r="CW7" s="21">
        <f t="shared" si="24"/>
        <v>-757890.12891047588</v>
      </c>
      <c r="CX7" s="21">
        <f t="shared" si="25"/>
        <v>-537520.32176548976</v>
      </c>
      <c r="CY7" s="21">
        <f t="shared" si="26"/>
        <v>-42533310.081292719</v>
      </c>
      <c r="CZ7" s="21">
        <f t="shared" si="27"/>
        <v>-52930526.269295901</v>
      </c>
      <c r="DA7" s="21">
        <f t="shared" si="28"/>
        <v>-508658.2133132983</v>
      </c>
      <c r="DB7" s="21">
        <f t="shared" si="29"/>
        <v>0</v>
      </c>
      <c r="DC7" s="21">
        <f t="shared" si="30"/>
        <v>-726933.30050263624</v>
      </c>
      <c r="DD7" s="21">
        <f t="shared" si="31"/>
        <v>-723320.59196577477</v>
      </c>
      <c r="DE7" s="21">
        <f t="shared" si="32"/>
        <v>-775206.53174859844</v>
      </c>
      <c r="DF7" s="21">
        <f t="shared" si="33"/>
        <v>-848260.1372678132</v>
      </c>
      <c r="DG7" s="21">
        <f t="shared" si="34"/>
        <v>-1012211.6972678131</v>
      </c>
      <c r="DH7" s="21">
        <f t="shared" si="35"/>
        <v>0</v>
      </c>
      <c r="DI7" s="21">
        <f t="shared" si="36"/>
        <v>0</v>
      </c>
      <c r="DJ7" s="21">
        <f t="shared" si="37"/>
        <v>0</v>
      </c>
      <c r="DK7" s="21">
        <f t="shared" si="38"/>
        <v>-987063.44605919963</v>
      </c>
      <c r="DL7" s="21">
        <f t="shared" si="38"/>
        <v>-943225.08048504533</v>
      </c>
      <c r="DM7" s="21">
        <f t="shared" si="39"/>
        <v>-646716.49563814816</v>
      </c>
      <c r="DN7" s="21">
        <f t="shared" si="40"/>
        <v>-53346876.762520939</v>
      </c>
      <c r="DO7" s="21">
        <f t="shared" si="41"/>
        <v>-66784090.653584436</v>
      </c>
      <c r="DP7" s="21">
        <f t="shared" si="42"/>
        <v>-632194.18543788977</v>
      </c>
      <c r="DQ7" s="21">
        <f t="shared" si="43"/>
        <v>0</v>
      </c>
      <c r="DR7" s="21">
        <f>IF(DC7&gt;0,DC7*(TEA!B$17+TEA!B$18)-TEA!B$25,0)</f>
        <v>0</v>
      </c>
      <c r="DS7" s="21">
        <f>IF(DD7&gt;0,DD7*(TEA!C$17+TEA!C$18)-TEA!C$25,0)</f>
        <v>0</v>
      </c>
      <c r="DT7" s="21">
        <f>IF(DE7&gt;0,DE7*(TEA!D$17+TEA!D$18)-TEA!D$25,0)</f>
        <v>0</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0</v>
      </c>
      <c r="EA7" s="21">
        <f>IF(DL7&gt;0,DL7*(TEA!K$17+TEA!K$18)-TEA!K$25,0)</f>
        <v>0</v>
      </c>
      <c r="EB7" s="21">
        <f>IF(DM7&gt;0,DM7*(TEA!L$17+TEA!L$18)-TEA!L$25,0)</f>
        <v>0</v>
      </c>
      <c r="EC7" s="21">
        <f>IF(DN7&gt;0,DN7*(TEA!M$17+TEA!M$18)-TEA!M$25,0)</f>
        <v>0</v>
      </c>
      <c r="ED7" s="21">
        <f>IF(DO7&gt;0,DO7*(TEA!N$17+TEA!N$18)-TEA!N$25,0)</f>
        <v>0</v>
      </c>
      <c r="EE7" s="21">
        <f>IF(DP7&gt;0,DP7*(TEA!O$17+TEA!O$18)-TEA!O$25,0)</f>
        <v>0</v>
      </c>
      <c r="EF7" s="21">
        <f>IF(DQ7&gt;0,DQ7*(TEA!P$17+TEA!P$18)-TEA!P$25,0)</f>
        <v>0</v>
      </c>
      <c r="EG7" s="21">
        <f>TEA!B$11-TEA!B$46-AF7-DR7</f>
        <v>-168772.67820244026</v>
      </c>
      <c r="EH7" s="21">
        <f>TEA!C$11-TEA!C$46-AG7-DS7</f>
        <v>-170511.40829148068</v>
      </c>
      <c r="EI7" s="21">
        <f>TEA!D$11-TEA!D$46-AH7-DT7</f>
        <v>-172579.97551438826</v>
      </c>
      <c r="EJ7" s="21">
        <f>TEA!E$11-TEA!E$46-AI7-DU7</f>
        <v>-224638.98992944014</v>
      </c>
      <c r="EK7" s="21">
        <f>TEA!F$11-TEA!F$46-AJ7-DV7</f>
        <v>-265626.87992944015</v>
      </c>
      <c r="EL7" s="21">
        <f>TEA!G$11-TEA!G$46-AK7-DW7</f>
        <v>0</v>
      </c>
      <c r="EM7" s="21">
        <f>TEA!H$11-TEA!H$46-AL7-DX7</f>
        <v>0</v>
      </c>
      <c r="EN7" s="21">
        <f>TEA!I$11-TEA!I$46-AM7-DY7</f>
        <v>0</v>
      </c>
      <c r="EO7" s="21">
        <f>TEA!J$11-TEA!J$46-AN7-DZ7</f>
        <v>-222915.78848298066</v>
      </c>
      <c r="EP7" s="21">
        <f>TEA!K$11-TEA!K$46-AO7-EA7</f>
        <v>-219519.83349756931</v>
      </c>
      <c r="EQ7" s="21">
        <f>TEA!L$11-TEA!L$46-AP7-EB7</f>
        <v>-140843.14996958792</v>
      </c>
      <c r="ER7" s="21">
        <f>TEA!M$11-TEA!M$46-AQ7-EC7</f>
        <v>-7650766.3362983428</v>
      </c>
      <c r="ES7" s="21">
        <f>TEA!N$11-TEA!N$46-AR7-ED7</f>
        <v>-10287922.874271102</v>
      </c>
      <c r="ET7" s="21">
        <f>TEA!P$11-TEA!P$46-AS7-EE7</f>
        <v>-64539.558762032109</v>
      </c>
      <c r="EU7" s="21">
        <f>TEA!Q$11-TEA!Q$46-AT7-EF7</f>
        <v>0</v>
      </c>
      <c r="EV7" s="21">
        <f>EG7/(1+TEA!B$16)^$A7</f>
        <v>-115274.01011026584</v>
      </c>
      <c r="EW7" s="21">
        <f>EH7/(1+TEA!C$16)^$A7</f>
        <v>-116461.58615632856</v>
      </c>
      <c r="EX7" s="21">
        <f>EI7/(1+TEA!D$16)^$A7</f>
        <v>-117874.44540290159</v>
      </c>
      <c r="EY7" s="21">
        <f>EJ7/(1+TEA!E$16)^$A7</f>
        <v>-153431.45272142618</v>
      </c>
      <c r="EZ7" s="21">
        <f>EK7/(1+TEA!F$16)^$A7</f>
        <v>-181426.73309844962</v>
      </c>
      <c r="FA7" s="21">
        <f>EL7/(1+TEA!G$16)^$A7</f>
        <v>0</v>
      </c>
      <c r="FB7" s="21">
        <f>EM7/(1+TEA!H$16)^$A7</f>
        <v>0</v>
      </c>
      <c r="FC7" s="21">
        <f>EN7/(1+TEA!I$16)^$A7</f>
        <v>0</v>
      </c>
      <c r="FD7" s="21">
        <f>EO7/(1+TEA!J$16)^$A7</f>
        <v>-152254.4829471898</v>
      </c>
      <c r="FE7" s="21">
        <f>EP7/(1+TEA!K$16)^$A7</f>
        <v>-149934.99999833977</v>
      </c>
      <c r="FF7" s="21">
        <f>EQ7/(1+TEA!L$16)^$A7</f>
        <v>-96197.766525229075</v>
      </c>
      <c r="FG7" s="21">
        <f>ER7/(1+TEA!M$16)^$A7</f>
        <v>-5225576.3515458917</v>
      </c>
      <c r="FH7" s="21">
        <f>ES7/(1+TEA!N$16)^$A7</f>
        <v>-7026789.7508852538</v>
      </c>
      <c r="FI7" s="21">
        <f>ET7/(1+TEA!O$16)^$A7</f>
        <v>-44081.387037792563</v>
      </c>
      <c r="FJ7" s="21">
        <f>EU7/(1+TEA!Q$16)^$A7</f>
        <v>0</v>
      </c>
    </row>
    <row r="8" spans="1:166" x14ac:dyDescent="0.25">
      <c r="A8" s="4">
        <f t="shared" si="1"/>
        <v>5</v>
      </c>
      <c r="B8" s="21">
        <f t="shared" si="2"/>
        <v>-1635285.8222770579</v>
      </c>
      <c r="C8" s="21">
        <f t="shared" si="44"/>
        <v>-1632104.9668191429</v>
      </c>
      <c r="D8" s="21">
        <f t="shared" si="45"/>
        <v>-1680274.688044857</v>
      </c>
      <c r="E8" s="21">
        <f t="shared" si="46"/>
        <v>-1752614.5109177993</v>
      </c>
      <c r="F8" s="21">
        <f t="shared" si="4"/>
        <v>-1907990.8620357679</v>
      </c>
      <c r="G8" s="21">
        <f t="shared" si="5"/>
        <v>0</v>
      </c>
      <c r="H8" s="21">
        <f t="shared" si="6"/>
        <v>0</v>
      </c>
      <c r="I8" s="21">
        <f t="shared" si="7"/>
        <v>0</v>
      </c>
      <c r="J8" s="21">
        <f t="shared" si="8"/>
        <v>-1880809.1289326102</v>
      </c>
      <c r="K8" s="21">
        <f t="shared" si="9"/>
        <v>-1839959.0542450112</v>
      </c>
      <c r="L8" s="21">
        <f t="shared" si="10"/>
        <v>-1558540.5654925236</v>
      </c>
      <c r="M8" s="21">
        <f t="shared" si="70"/>
        <v>-50231891.862198621</v>
      </c>
      <c r="N8" s="21">
        <f t="shared" si="47"/>
        <v>-62899900.962443277</v>
      </c>
      <c r="O8" s="21">
        <f t="shared" si="47"/>
        <v>-547415.99331127363</v>
      </c>
      <c r="P8" s="21">
        <f t="shared" si="47"/>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TEA!Q$40*TEA!Q35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229051.06997382522</v>
      </c>
      <c r="AQ8" s="20">
        <f>TEA!M$42</f>
        <v>4745725.1551536461</v>
      </c>
      <c r="AR8" s="20">
        <f>TEA!N$42</f>
        <v>5342836.6121755941</v>
      </c>
      <c r="AS8" s="20">
        <f>TEA!O$42</f>
        <v>64539.558762032109</v>
      </c>
      <c r="AT8" s="20">
        <f>TEA!Q$42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84710.042671243864</v>
      </c>
      <c r="BF8" s="21">
        <f>BU7*TEA!$B$20</f>
        <v>1755113.3048407084</v>
      </c>
      <c r="BG8" s="21">
        <f>BV7*TEA!$B$20</f>
        <v>1975943.2577835084</v>
      </c>
      <c r="BH8" s="21">
        <f>BW7*TEA!$B$20</f>
        <v>23868.689097762119</v>
      </c>
      <c r="BI8" s="21">
        <f>BX7*TEA!$B$20</f>
        <v>0</v>
      </c>
      <c r="BJ8" s="20">
        <f t="shared" si="48"/>
        <v>888534.93400388653</v>
      </c>
      <c r="BK8" s="20">
        <f t="shared" si="64"/>
        <v>879812.95240939944</v>
      </c>
      <c r="BL8" s="20">
        <f t="shared" si="65"/>
        <v>915807.79994506203</v>
      </c>
      <c r="BM8" s="20">
        <f t="shared" si="66"/>
        <v>804235.10266290873</v>
      </c>
      <c r="BN8" s="20">
        <f t="shared" si="52"/>
        <v>804235.10266290873</v>
      </c>
      <c r="BO8" s="20">
        <f t="shared" si="53"/>
        <v>0</v>
      </c>
      <c r="BP8" s="20">
        <f t="shared" si="54"/>
        <v>0</v>
      </c>
      <c r="BQ8" s="20">
        <f t="shared" si="55"/>
        <v>0</v>
      </c>
      <c r="BR8" s="20">
        <f t="shared" si="56"/>
        <v>924485.24038016307</v>
      </c>
      <c r="BS8" s="20">
        <f t="shared" si="57"/>
        <v>899514.68238389108</v>
      </c>
      <c r="BT8" s="20">
        <f t="shared" si="58"/>
        <v>914534.50608796696</v>
      </c>
      <c r="BU8" s="20">
        <f t="shared" si="59"/>
        <v>18948304.460195918</v>
      </c>
      <c r="BV8" s="20">
        <f t="shared" si="67"/>
        <v>21332397.367901769</v>
      </c>
      <c r="BW8" s="20">
        <f t="shared" si="68"/>
        <v>257687.74405775647</v>
      </c>
      <c r="BX8" s="20">
        <f t="shared" si="69"/>
        <v>0</v>
      </c>
      <c r="BY8" s="21">
        <f>TEA!B$11-TEA!B$46-Q8-AU8</f>
        <v>-95327.468164114718</v>
      </c>
      <c r="BZ8" s="21">
        <f>TEA!C$11-TEA!C$46-R8-AV8</f>
        <v>-96485.943951266687</v>
      </c>
      <c r="CA8" s="21">
        <f>TEA!D$11-TEA!D$46-S8-AW8</f>
        <v>-100949.16941807464</v>
      </c>
      <c r="CB8" s="21">
        <f>TEA!E$11-TEA!E$46-T8-AX8</f>
        <v>-145585.49704229637</v>
      </c>
      <c r="CC8" s="21">
        <f>TEA!F$11-TEA!F$46-U8-AY8</f>
        <v>-186573.38704229638</v>
      </c>
      <c r="CD8" s="21">
        <f>TEA!G$11-TEA!G$46-V8-AZ8</f>
        <v>0</v>
      </c>
      <c r="CE8" s="21">
        <f>TEA!H$11-TEA!H$46-W8-BA8</f>
        <v>0</v>
      </c>
      <c r="CF8" s="21">
        <f>TEA!I$11-TEA!I$46-X8-BB8</f>
        <v>0</v>
      </c>
      <c r="CG8" s="21">
        <f>TEA!J$11-TEA!J$46-Y8-BC8</f>
        <v>-151862.27346293238</v>
      </c>
      <c r="CH8" s="21">
        <f>TEA!K$11-TEA!K$46-Z8-BD8</f>
        <v>-146805.08203246258</v>
      </c>
      <c r="CI8" s="21">
        <f>TEA!L$11-TEA!L$46-AA8-BE8</f>
        <v>-69127.634426213059</v>
      </c>
      <c r="CJ8" s="21">
        <f>TEA!M$11-TEA!M$46-AB8-BF8</f>
        <v>-8883656.8847447485</v>
      </c>
      <c r="CK8" s="21">
        <f>TEA!N$11-TEA!N$46-AC8-BG8</f>
        <v>-11679421.893832875</v>
      </c>
      <c r="CL8" s="21">
        <f>TEA!O$11-TEA!O$46-AD8-BH8</f>
        <v>-97137.76770419332</v>
      </c>
      <c r="CM8" s="21">
        <f>TEA!P$11-TEA!P$46-AE8-BI8</f>
        <v>0</v>
      </c>
      <c r="CN8" s="21">
        <f t="shared" si="15"/>
        <v>-726933.30050263624</v>
      </c>
      <c r="CO8" s="21">
        <f t="shared" si="16"/>
        <v>-723320.59196577477</v>
      </c>
      <c r="CP8" s="21">
        <f t="shared" si="62"/>
        <v>-775206.53174859844</v>
      </c>
      <c r="CQ8" s="21">
        <f t="shared" si="63"/>
        <v>-848260.1372678132</v>
      </c>
      <c r="CR8" s="21">
        <f t="shared" si="19"/>
        <v>-1012211.6972678131</v>
      </c>
      <c r="CS8" s="21">
        <f t="shared" si="20"/>
        <v>0</v>
      </c>
      <c r="CT8" s="21">
        <f t="shared" si="21"/>
        <v>0</v>
      </c>
      <c r="CU8" s="21">
        <f t="shared" si="22"/>
        <v>0</v>
      </c>
      <c r="CV8" s="21">
        <f t="shared" si="23"/>
        <v>-987063.44605919963</v>
      </c>
      <c r="CW8" s="21">
        <f t="shared" si="24"/>
        <v>-943225.08048504533</v>
      </c>
      <c r="CX8" s="21">
        <f t="shared" si="25"/>
        <v>-646716.49563814816</v>
      </c>
      <c r="CY8" s="21">
        <f t="shared" si="26"/>
        <v>-53346876.762520939</v>
      </c>
      <c r="CZ8" s="21">
        <f t="shared" si="27"/>
        <v>-66784090.653584436</v>
      </c>
      <c r="DA8" s="21">
        <f t="shared" si="28"/>
        <v>-632194.18543788977</v>
      </c>
      <c r="DB8" s="21">
        <f t="shared" si="29"/>
        <v>0</v>
      </c>
      <c r="DC8" s="21">
        <f t="shared" si="30"/>
        <v>-822260.76866675098</v>
      </c>
      <c r="DD8" s="21">
        <f t="shared" si="31"/>
        <v>-819806.53591704147</v>
      </c>
      <c r="DE8" s="21">
        <f t="shared" si="32"/>
        <v>-876155.7011666731</v>
      </c>
      <c r="DF8" s="21">
        <f t="shared" si="33"/>
        <v>-993845.63431010954</v>
      </c>
      <c r="DG8" s="21">
        <f t="shared" si="34"/>
        <v>-1198785.0843101095</v>
      </c>
      <c r="DH8" s="21">
        <f t="shared" si="35"/>
        <v>0</v>
      </c>
      <c r="DI8" s="21">
        <f t="shared" si="36"/>
        <v>0</v>
      </c>
      <c r="DJ8" s="21">
        <f t="shared" si="37"/>
        <v>0</v>
      </c>
      <c r="DK8" s="21">
        <f t="shared" si="38"/>
        <v>-1138925.7195221321</v>
      </c>
      <c r="DL8" s="21">
        <f t="shared" si="38"/>
        <v>-1090030.162517508</v>
      </c>
      <c r="DM8" s="21">
        <f t="shared" si="39"/>
        <v>-715844.13006436126</v>
      </c>
      <c r="DN8" s="21">
        <f t="shared" si="40"/>
        <v>-62230533.647265688</v>
      </c>
      <c r="DO8" s="21">
        <f t="shared" si="41"/>
        <v>-78463512.547417313</v>
      </c>
      <c r="DP8" s="21">
        <f t="shared" si="42"/>
        <v>-729331.95314208313</v>
      </c>
      <c r="DQ8" s="21">
        <f t="shared" si="43"/>
        <v>0</v>
      </c>
      <c r="DR8" s="21">
        <f>IF(DC8&gt;0,DC8*(TEA!B$17+TEA!B$18)-TEA!B$25,0)</f>
        <v>0</v>
      </c>
      <c r="DS8" s="21">
        <f>IF(DD8&gt;0,DD8*(TEA!C$17+TEA!C$18)-TEA!C$25,0)</f>
        <v>0</v>
      </c>
      <c r="DT8" s="21">
        <f>IF(DE8&gt;0,DE8*(TEA!D$17+TEA!D$18)-TEA!D$25,0)</f>
        <v>0</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0</v>
      </c>
      <c r="EA8" s="21">
        <f>IF(DL8&gt;0,DL8*(TEA!K$17+TEA!K$18)-TEA!K$25,0)</f>
        <v>0</v>
      </c>
      <c r="EB8" s="21">
        <f>IF(DM8&gt;0,DM8*(TEA!L$17+TEA!L$18)-TEA!L$25,0)</f>
        <v>0</v>
      </c>
      <c r="EC8" s="21">
        <f>IF(DN8&gt;0,DN8*(TEA!M$17+TEA!M$18)-TEA!M$25,0)</f>
        <v>0</v>
      </c>
      <c r="ED8" s="21">
        <f>IF(DO8&gt;0,DO8*(TEA!N$17+TEA!N$18)-TEA!N$25,0)</f>
        <v>0</v>
      </c>
      <c r="EE8" s="21">
        <f>IF(DP8&gt;0,DP8*(TEA!O$17+TEA!O$18)-TEA!O$25,0)</f>
        <v>0</v>
      </c>
      <c r="EF8" s="21">
        <f>IF(DQ8&gt;0,DQ8*(TEA!P$17+TEA!P$18)-TEA!P$25,0)</f>
        <v>0</v>
      </c>
      <c r="EG8" s="21">
        <f>TEA!B$11-TEA!B$46-AF8-DR8</f>
        <v>-168772.67820244026</v>
      </c>
      <c r="EH8" s="21">
        <f>TEA!C$11-TEA!C$46-AG8-DS8</f>
        <v>-170511.40829148068</v>
      </c>
      <c r="EI8" s="21">
        <f>TEA!D$11-TEA!D$46-AH8-DT8</f>
        <v>-172579.97551438826</v>
      </c>
      <c r="EJ8" s="21">
        <f>TEA!E$11-TEA!E$46-AI8-DU8</f>
        <v>-224638.98992944014</v>
      </c>
      <c r="EK8" s="21">
        <f>TEA!F$11-TEA!F$46-AJ8-DV8</f>
        <v>-265626.87992944015</v>
      </c>
      <c r="EL8" s="21">
        <f>TEA!G$11-TEA!G$46-AK8-DW8</f>
        <v>0</v>
      </c>
      <c r="EM8" s="21">
        <f>TEA!H$11-TEA!H$46-AL8-DX8</f>
        <v>0</v>
      </c>
      <c r="EN8" s="21">
        <f>TEA!I$11-TEA!I$46-AM8-DY8</f>
        <v>0</v>
      </c>
      <c r="EO8" s="21">
        <f>TEA!J$11-TEA!J$46-AN8-DZ8</f>
        <v>-222915.78848298066</v>
      </c>
      <c r="EP8" s="21">
        <f>TEA!K$11-TEA!K$46-AO8-EA8</f>
        <v>-219519.83349756931</v>
      </c>
      <c r="EQ8" s="21">
        <f>TEA!L$11-TEA!L$46-AP8-EB8</f>
        <v>-140843.14996958792</v>
      </c>
      <c r="ER8" s="21">
        <f>TEA!M$11-TEA!M$46-AQ8-EC8</f>
        <v>-7650766.3362983428</v>
      </c>
      <c r="ES8" s="21">
        <f>TEA!N$11-TEA!N$46-AR8-ED8</f>
        <v>-10287922.874271102</v>
      </c>
      <c r="ET8" s="21">
        <f>TEA!P$11-TEA!P$46-AS8-EE8</f>
        <v>-64539.558762032109</v>
      </c>
      <c r="EU8" s="21">
        <f>TEA!Q$11-TEA!Q$46-AT8-EF8</f>
        <v>0</v>
      </c>
      <c r="EV8" s="21">
        <f>EG8/(1+TEA!B$16)^$A8</f>
        <v>-104794.55464569622</v>
      </c>
      <c r="EW8" s="21">
        <f>EH8/(1+TEA!C$16)^$A8</f>
        <v>-105874.16923302595</v>
      </c>
      <c r="EX8" s="21">
        <f>EI8/(1+TEA!D$16)^$A8</f>
        <v>-107158.58672991053</v>
      </c>
      <c r="EY8" s="21">
        <f>EJ8/(1+TEA!E$16)^$A8</f>
        <v>-139483.13883766017</v>
      </c>
      <c r="EZ8" s="21">
        <f>EK8/(1+TEA!F$16)^$A8</f>
        <v>-164933.39372586328</v>
      </c>
      <c r="FA8" s="21">
        <f>EL8/(1+TEA!G$16)^$A8</f>
        <v>0</v>
      </c>
      <c r="FB8" s="21">
        <f>EM8/(1+TEA!H$16)^$A8</f>
        <v>0</v>
      </c>
      <c r="FC8" s="21">
        <f>EN8/(1+TEA!I$16)^$A8</f>
        <v>0</v>
      </c>
      <c r="FD8" s="21">
        <f>EO8/(1+TEA!J$16)^$A8</f>
        <v>-138413.16631562708</v>
      </c>
      <c r="FE8" s="21">
        <f>EP8/(1+TEA!K$16)^$A8</f>
        <v>-136304.54545303615</v>
      </c>
      <c r="FF8" s="21">
        <f>EQ8/(1+TEA!L$16)^$A8</f>
        <v>-87452.515022935506</v>
      </c>
      <c r="FG8" s="21">
        <f>ER8/(1+TEA!M$16)^$A8</f>
        <v>-4750523.9559508106</v>
      </c>
      <c r="FH8" s="21">
        <f>ES8/(1+TEA!N$16)^$A8</f>
        <v>-6387990.682622957</v>
      </c>
      <c r="FI8" s="21">
        <f>ET8/(1+TEA!O$16)^$A8</f>
        <v>-40073.988216175057</v>
      </c>
      <c r="FJ8" s="21">
        <f>EU8/(1+TEA!Q$16)^$A8</f>
        <v>0</v>
      </c>
    </row>
    <row r="9" spans="1:166" x14ac:dyDescent="0.25">
      <c r="A9" s="4">
        <f t="shared" si="1"/>
        <v>6</v>
      </c>
      <c r="B9" s="21">
        <f t="shared" si="2"/>
        <v>-1730553.5992276908</v>
      </c>
      <c r="C9" s="21">
        <f t="shared" si="44"/>
        <v>-1728354.2115764392</v>
      </c>
      <c r="D9" s="21">
        <f t="shared" si="45"/>
        <v>-1777691.5850720485</v>
      </c>
      <c r="E9" s="21">
        <f t="shared" si="46"/>
        <v>-1879417.3644065813</v>
      </c>
      <c r="F9" s="21">
        <f t="shared" si="4"/>
        <v>-2057930.3108774617</v>
      </c>
      <c r="G9" s="21">
        <f t="shared" si="5"/>
        <v>0</v>
      </c>
      <c r="H9" s="21">
        <f t="shared" si="6"/>
        <v>0</v>
      </c>
      <c r="I9" s="21">
        <f t="shared" si="7"/>
        <v>0</v>
      </c>
      <c r="J9" s="21">
        <f t="shared" si="8"/>
        <v>-2006639.2801286348</v>
      </c>
      <c r="K9" s="21">
        <f t="shared" si="9"/>
        <v>-1963872.2773841349</v>
      </c>
      <c r="L9" s="21">
        <f t="shared" si="10"/>
        <v>-1638042.8518770104</v>
      </c>
      <c r="M9" s="21">
        <f t="shared" si="70"/>
        <v>-54550550.003972083</v>
      </c>
      <c r="N9" s="21">
        <f t="shared" ref="N9" si="71">N8+FH9</f>
        <v>-68707165.219373241</v>
      </c>
      <c r="O9" s="21">
        <f t="shared" ref="O9:O33" si="72">O8+FI9</f>
        <v>-583846.89168961463</v>
      </c>
      <c r="P9" s="21">
        <f t="shared" ref="P9:P33" si="73">P8+FJ9</f>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TEA!Q$40*TEA!Q36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229051.06997382522</v>
      </c>
      <c r="AQ9" s="20">
        <f>TEA!M$42</f>
        <v>4745725.1551536461</v>
      </c>
      <c r="AR9" s="20">
        <f>TEA!N$42</f>
        <v>5342836.6121755941</v>
      </c>
      <c r="AS9" s="20">
        <f>TEA!O$42</f>
        <v>64539.558762032109</v>
      </c>
      <c r="AT9" s="20">
        <f>TEA!Q$42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73162.760487037362</v>
      </c>
      <c r="BF9" s="21">
        <f>BU8*TEA!$B$20</f>
        <v>1515864.3568156734</v>
      </c>
      <c r="BG9" s="21">
        <f>BV8*TEA!$B$20</f>
        <v>1706591.7894321415</v>
      </c>
      <c r="BH9" s="21">
        <f>BW8*TEA!$B$20</f>
        <v>20615.019524620518</v>
      </c>
      <c r="BI9" s="21">
        <f>BX8*TEA!$B$20</f>
        <v>0</v>
      </c>
      <c r="BJ9" s="20">
        <f t="shared" si="48"/>
        <v>737078.41939480591</v>
      </c>
      <c r="BK9" s="20">
        <f t="shared" si="64"/>
        <v>729843.15585971228</v>
      </c>
      <c r="BL9" s="20">
        <f t="shared" si="65"/>
        <v>759702.44930177194</v>
      </c>
      <c r="BM9" s="20">
        <f t="shared" si="66"/>
        <v>667148.0384247934</v>
      </c>
      <c r="BN9" s="20">
        <f t="shared" si="52"/>
        <v>667148.0384247934</v>
      </c>
      <c r="BO9" s="20">
        <f t="shared" si="53"/>
        <v>0</v>
      </c>
      <c r="BP9" s="20">
        <f t="shared" si="54"/>
        <v>0</v>
      </c>
      <c r="BQ9" s="20">
        <f t="shared" si="55"/>
        <v>0</v>
      </c>
      <c r="BR9" s="20">
        <f t="shared" si="56"/>
        <v>766900.76400559081</v>
      </c>
      <c r="BS9" s="20">
        <f t="shared" si="57"/>
        <v>746186.59879391897</v>
      </c>
      <c r="BT9" s="20">
        <f t="shared" si="58"/>
        <v>758646.19660117908</v>
      </c>
      <c r="BU9" s="20">
        <f t="shared" si="59"/>
        <v>15718443.661857944</v>
      </c>
      <c r="BV9" s="20">
        <f t="shared" si="67"/>
        <v>17696152.545158315</v>
      </c>
      <c r="BW9" s="20">
        <f t="shared" si="68"/>
        <v>213763.20482034489</v>
      </c>
      <c r="BX9" s="20">
        <f t="shared" si="69"/>
        <v>0</v>
      </c>
      <c r="BY9" s="21">
        <f>TEA!B$11-TEA!B$46-Q9-AU9</f>
        <v>-84108.467081960582</v>
      </c>
      <c r="BZ9" s="21">
        <f>TEA!C$11-TEA!C$46-R9-AV9</f>
        <v>-85377.070132771332</v>
      </c>
      <c r="CA9" s="21">
        <f>TEA!D$11-TEA!D$46-S9-AW9</f>
        <v>-89385.810111164275</v>
      </c>
      <c r="CB9" s="21">
        <f>TEA!E$11-TEA!E$46-T9-AX9</f>
        <v>-135430.89969132486</v>
      </c>
      <c r="CC9" s="21">
        <f>TEA!F$11-TEA!F$46-U9-AY9</f>
        <v>-176418.78969132487</v>
      </c>
      <c r="CD9" s="21">
        <f>TEA!G$11-TEA!G$46-V9-AZ9</f>
        <v>0</v>
      </c>
      <c r="CE9" s="21">
        <f>TEA!H$11-TEA!H$46-W9-BA9</f>
        <v>0</v>
      </c>
      <c r="CF9" s="21">
        <f>TEA!I$11-TEA!I$46-X9-BB9</f>
        <v>0</v>
      </c>
      <c r="CG9" s="21">
        <f>TEA!J$11-TEA!J$46-Y9-BC9</f>
        <v>-140189.34928703815</v>
      </c>
      <c r="CH9" s="21">
        <f>TEA!K$11-TEA!K$46-Z9-BD9</f>
        <v>-135447.44621098321</v>
      </c>
      <c r="CI9" s="21">
        <f>TEA!L$11-TEA!L$46-AA9-BE9</f>
        <v>-57580.352242006556</v>
      </c>
      <c r="CJ9" s="21">
        <f>TEA!M$11-TEA!M$46-AB9-BF9</f>
        <v>-8644407.9367197137</v>
      </c>
      <c r="CK9" s="21">
        <f>TEA!N$11-TEA!N$46-AC9-BG9</f>
        <v>-11410070.425481509</v>
      </c>
      <c r="CL9" s="21">
        <f>TEA!O$11-TEA!O$46-AD9-BH9</f>
        <v>-93884.098131051724</v>
      </c>
      <c r="CM9" s="21">
        <f>TEA!P$11-TEA!P$46-AE9-BI9</f>
        <v>0</v>
      </c>
      <c r="CN9" s="21">
        <f t="shared" si="15"/>
        <v>-822260.76866675098</v>
      </c>
      <c r="CO9" s="21">
        <f t="shared" si="16"/>
        <v>-819806.53591704147</v>
      </c>
      <c r="CP9" s="21">
        <f t="shared" si="62"/>
        <v>-876155.7011666731</v>
      </c>
      <c r="CQ9" s="21">
        <f t="shared" si="63"/>
        <v>-993845.63431010954</v>
      </c>
      <c r="CR9" s="21">
        <f t="shared" si="19"/>
        <v>-1198785.0843101095</v>
      </c>
      <c r="CS9" s="21">
        <f t="shared" si="20"/>
        <v>0</v>
      </c>
      <c r="CT9" s="21">
        <f t="shared" si="21"/>
        <v>0</v>
      </c>
      <c r="CU9" s="21">
        <f t="shared" si="22"/>
        <v>0</v>
      </c>
      <c r="CV9" s="21">
        <f t="shared" si="23"/>
        <v>-1138925.7195221321</v>
      </c>
      <c r="CW9" s="21">
        <f t="shared" si="24"/>
        <v>-1090030.162517508</v>
      </c>
      <c r="CX9" s="21">
        <f t="shared" si="25"/>
        <v>-715844.13006436126</v>
      </c>
      <c r="CY9" s="21">
        <f t="shared" si="26"/>
        <v>-62230533.647265688</v>
      </c>
      <c r="CZ9" s="21">
        <f t="shared" si="27"/>
        <v>-78463512.547417313</v>
      </c>
      <c r="DA9" s="21">
        <f t="shared" si="28"/>
        <v>-729331.95314208313</v>
      </c>
      <c r="DB9" s="21">
        <f t="shared" si="29"/>
        <v>0</v>
      </c>
      <c r="DC9" s="21">
        <f t="shared" si="30"/>
        <v>-906369.23574871151</v>
      </c>
      <c r="DD9" s="21">
        <f t="shared" si="31"/>
        <v>-905183.60604981286</v>
      </c>
      <c r="DE9" s="21">
        <f t="shared" si="32"/>
        <v>-965541.51127783733</v>
      </c>
      <c r="DF9" s="21">
        <f t="shared" si="33"/>
        <v>-1129276.5340014345</v>
      </c>
      <c r="DG9" s="21">
        <f t="shared" si="34"/>
        <v>-1375203.8740014343</v>
      </c>
      <c r="DH9" s="21">
        <f t="shared" si="35"/>
        <v>0</v>
      </c>
      <c r="DI9" s="21">
        <f t="shared" si="36"/>
        <v>0</v>
      </c>
      <c r="DJ9" s="21">
        <f t="shared" si="37"/>
        <v>0</v>
      </c>
      <c r="DK9" s="21">
        <f t="shared" si="38"/>
        <v>-1279115.0688091703</v>
      </c>
      <c r="DL9" s="21">
        <f t="shared" si="38"/>
        <v>-1225477.6087284912</v>
      </c>
      <c r="DM9" s="21">
        <f t="shared" si="39"/>
        <v>-773424.48230636783</v>
      </c>
      <c r="DN9" s="21">
        <f t="shared" si="40"/>
        <v>-70874941.583985403</v>
      </c>
      <c r="DO9" s="21">
        <f t="shared" si="41"/>
        <v>-89873582.972898826</v>
      </c>
      <c r="DP9" s="21">
        <f t="shared" si="42"/>
        <v>-823216.05127313489</v>
      </c>
      <c r="DQ9" s="21">
        <f t="shared" si="43"/>
        <v>0</v>
      </c>
      <c r="DR9" s="21">
        <f>IF(DC9&gt;0,DC9*(TEA!B$17+TEA!B$18)-TEA!B$25,0)</f>
        <v>0</v>
      </c>
      <c r="DS9" s="21">
        <f>IF(DD9&gt;0,DD9*(TEA!C$17+TEA!C$18)-TEA!C$25,0)</f>
        <v>0</v>
      </c>
      <c r="DT9" s="21">
        <f>IF(DE9&gt;0,DE9*(TEA!D$17+TEA!D$18)-TEA!D$25,0)</f>
        <v>0</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0</v>
      </c>
      <c r="EA9" s="21">
        <f>IF(DL9&gt;0,DL9*(TEA!K$17+TEA!K$18)-TEA!K$25,0)</f>
        <v>0</v>
      </c>
      <c r="EB9" s="21">
        <f>IF(DM9&gt;0,DM9*(TEA!L$17+TEA!L$18)-TEA!L$25,0)</f>
        <v>0</v>
      </c>
      <c r="EC9" s="21">
        <f>IF(DN9&gt;0,DN9*(TEA!M$17+TEA!M$18)-TEA!M$25,0)</f>
        <v>0</v>
      </c>
      <c r="ED9" s="21">
        <f>IF(DO9&gt;0,DO9*(TEA!N$17+TEA!N$18)-TEA!N$25,0)</f>
        <v>0</v>
      </c>
      <c r="EE9" s="21">
        <f>IF(DP9&gt;0,DP9*(TEA!O$17+TEA!O$18)-TEA!O$25,0)</f>
        <v>0</v>
      </c>
      <c r="EF9" s="21">
        <f>IF(DQ9&gt;0,DQ9*(TEA!P$17+TEA!P$18)-TEA!P$25,0)</f>
        <v>0</v>
      </c>
      <c r="EG9" s="21">
        <f>TEA!B$11-TEA!B$46-AF9-DR9</f>
        <v>-168772.67820244026</v>
      </c>
      <c r="EH9" s="21">
        <f>TEA!C$11-TEA!C$46-AG9-DS9</f>
        <v>-170511.40829148068</v>
      </c>
      <c r="EI9" s="21">
        <f>TEA!D$11-TEA!D$46-AH9-DT9</f>
        <v>-172579.97551438826</v>
      </c>
      <c r="EJ9" s="21">
        <f>TEA!E$11-TEA!E$46-AI9-DU9</f>
        <v>-224638.98992944014</v>
      </c>
      <c r="EK9" s="21">
        <f>TEA!F$11-TEA!F$46-AJ9-DV9</f>
        <v>-265626.87992944015</v>
      </c>
      <c r="EL9" s="21">
        <f>TEA!G$11-TEA!G$46-AK9-DW9</f>
        <v>0</v>
      </c>
      <c r="EM9" s="21">
        <f>TEA!H$11-TEA!H$46-AL9-DX9</f>
        <v>0</v>
      </c>
      <c r="EN9" s="21">
        <f>TEA!I$11-TEA!I$46-AM9-DY9</f>
        <v>0</v>
      </c>
      <c r="EO9" s="21">
        <f>TEA!J$11-TEA!J$46-AN9-DZ9</f>
        <v>-222915.78848298066</v>
      </c>
      <c r="EP9" s="21">
        <f>TEA!K$11-TEA!K$46-AO9-EA9</f>
        <v>-219519.83349756931</v>
      </c>
      <c r="EQ9" s="21">
        <f>TEA!L$11-TEA!L$46-AP9-EB9</f>
        <v>-140843.14996958792</v>
      </c>
      <c r="ER9" s="21">
        <f>TEA!M$11-TEA!M$46-AQ9-EC9</f>
        <v>-7650766.3362983428</v>
      </c>
      <c r="ES9" s="21">
        <f>TEA!N$11-TEA!N$46-AR9-ED9</f>
        <v>-10287922.874271102</v>
      </c>
      <c r="ET9" s="21">
        <f>TEA!P$11-TEA!P$46-AS9-EE9</f>
        <v>-64539.558762032109</v>
      </c>
      <c r="EU9" s="21">
        <f>TEA!Q$11-TEA!Q$46-AT9-EF9</f>
        <v>0</v>
      </c>
      <c r="EV9" s="21">
        <f>EG9/(1+TEA!B$16)^$A9</f>
        <v>-95267.776950632906</v>
      </c>
      <c r="EW9" s="21">
        <f>EH9/(1+TEA!C$16)^$A9</f>
        <v>-96249.244757296299</v>
      </c>
      <c r="EX9" s="21">
        <f>EI9/(1+TEA!D$16)^$A9</f>
        <v>-97416.897027191371</v>
      </c>
      <c r="EY9" s="21">
        <f>EJ9/(1+TEA!E$16)^$A9</f>
        <v>-126802.85348878194</v>
      </c>
      <c r="EZ9" s="21">
        <f>EK9/(1+TEA!F$16)^$A9</f>
        <v>-149939.44884169387</v>
      </c>
      <c r="FA9" s="21">
        <f>EL9/(1+TEA!G$16)^$A9</f>
        <v>0</v>
      </c>
      <c r="FB9" s="21">
        <f>EM9/(1+TEA!H$16)^$A9</f>
        <v>0</v>
      </c>
      <c r="FC9" s="21">
        <f>EN9/(1+TEA!I$16)^$A9</f>
        <v>0</v>
      </c>
      <c r="FD9" s="21">
        <f>EO9/(1+TEA!J$16)^$A9</f>
        <v>-125830.15119602461</v>
      </c>
      <c r="FE9" s="21">
        <f>EP9/(1+TEA!K$16)^$A9</f>
        <v>-123913.22313912374</v>
      </c>
      <c r="FF9" s="21">
        <f>EQ9/(1+TEA!L$16)^$A9</f>
        <v>-79502.286384486812</v>
      </c>
      <c r="FG9" s="21">
        <f>ER9/(1+TEA!M$16)^$A9</f>
        <v>-4318658.1417734642</v>
      </c>
      <c r="FH9" s="21">
        <f>ES9/(1+TEA!N$16)^$A9</f>
        <v>-5807264.2569299601</v>
      </c>
      <c r="FI9" s="21">
        <f>ET9/(1+TEA!O$16)^$A9</f>
        <v>-36430.898378340957</v>
      </c>
      <c r="FJ9" s="21">
        <f>EU9/(1+TEA!Q$16)^$A9</f>
        <v>0</v>
      </c>
    </row>
    <row r="10" spans="1:166" x14ac:dyDescent="0.25">
      <c r="A10" s="4">
        <f t="shared" si="1"/>
        <v>7</v>
      </c>
      <c r="B10" s="21">
        <f t="shared" si="2"/>
        <v>-1817160.6691828116</v>
      </c>
      <c r="C10" s="21">
        <f t="shared" si="44"/>
        <v>-1815853.5249921631</v>
      </c>
      <c r="D10" s="21">
        <f t="shared" si="45"/>
        <v>-1866252.4005513133</v>
      </c>
      <c r="E10" s="21">
        <f t="shared" si="46"/>
        <v>-1994692.6857600193</v>
      </c>
      <c r="F10" s="21">
        <f t="shared" si="4"/>
        <v>-2194238.9007335468</v>
      </c>
      <c r="G10" s="21">
        <f t="shared" si="5"/>
        <v>0</v>
      </c>
      <c r="H10" s="21">
        <f t="shared" si="6"/>
        <v>0</v>
      </c>
      <c r="I10" s="21">
        <f t="shared" si="7"/>
        <v>0</v>
      </c>
      <c r="J10" s="21">
        <f t="shared" si="8"/>
        <v>-2121030.3266704753</v>
      </c>
      <c r="K10" s="21">
        <f t="shared" si="9"/>
        <v>-2076520.6620560656</v>
      </c>
      <c r="L10" s="21">
        <f t="shared" si="10"/>
        <v>-1710317.6576810894</v>
      </c>
      <c r="M10" s="21">
        <f t="shared" si="70"/>
        <v>-58476602.860129774</v>
      </c>
      <c r="N10" s="21">
        <f>N9+FH10</f>
        <v>-73986496.362036839</v>
      </c>
      <c r="O10" s="21">
        <f t="shared" si="72"/>
        <v>-616965.89021537919</v>
      </c>
      <c r="P10" s="21">
        <f t="shared" si="73"/>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TEA!Q$40*TEA!Q37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229051.06997382522</v>
      </c>
      <c r="AQ10" s="20">
        <f>TEA!M$42</f>
        <v>4745725.1551536461</v>
      </c>
      <c r="AR10" s="20">
        <f>TEA!N$42</f>
        <v>5342836.6121755941</v>
      </c>
      <c r="AS10" s="20">
        <f>TEA!O$42</f>
        <v>64539.558762032109</v>
      </c>
      <c r="AT10" s="20">
        <f>TEA!Q$42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60691.695728094324</v>
      </c>
      <c r="BF10" s="21">
        <f>BU9*TEA!$B$20</f>
        <v>1257475.4929486355</v>
      </c>
      <c r="BG10" s="21">
        <f>BV9*TEA!$B$20</f>
        <v>1415692.2036126652</v>
      </c>
      <c r="BH10" s="21">
        <f>BW9*TEA!$B$20</f>
        <v>17101.056385627591</v>
      </c>
      <c r="BI10" s="21">
        <f>BX9*TEA!$B$20</f>
        <v>0</v>
      </c>
      <c r="BJ10" s="20">
        <f t="shared" si="48"/>
        <v>573505.38361699879</v>
      </c>
      <c r="BK10" s="20">
        <f t="shared" si="64"/>
        <v>567875.77558605012</v>
      </c>
      <c r="BL10" s="20">
        <f t="shared" si="65"/>
        <v>591108.67060701863</v>
      </c>
      <c r="BM10" s="20">
        <f t="shared" si="66"/>
        <v>519094.00904762885</v>
      </c>
      <c r="BN10" s="20">
        <f t="shared" si="52"/>
        <v>519094.00904762885</v>
      </c>
      <c r="BO10" s="20">
        <f t="shared" si="53"/>
        <v>0</v>
      </c>
      <c r="BP10" s="20">
        <f t="shared" si="54"/>
        <v>0</v>
      </c>
      <c r="BQ10" s="20">
        <f t="shared" si="55"/>
        <v>0</v>
      </c>
      <c r="BR10" s="20">
        <f t="shared" si="56"/>
        <v>596709.52952105273</v>
      </c>
      <c r="BS10" s="20">
        <f t="shared" si="57"/>
        <v>580592.26851674914</v>
      </c>
      <c r="BT10" s="20">
        <f t="shared" si="58"/>
        <v>590286.82235544815</v>
      </c>
      <c r="BU10" s="20">
        <f t="shared" si="59"/>
        <v>12230193.999652933</v>
      </c>
      <c r="BV10" s="20">
        <f t="shared" si="67"/>
        <v>13769008.136595385</v>
      </c>
      <c r="BW10" s="20">
        <f t="shared" si="68"/>
        <v>166324.70244394039</v>
      </c>
      <c r="BX10" s="20">
        <f t="shared" si="69"/>
        <v>0</v>
      </c>
      <c r="BY10" s="21">
        <f>TEA!B$11-TEA!B$46-Q10-AU10</f>
        <v>-71991.945913234144</v>
      </c>
      <c r="BZ10" s="21">
        <f>TEA!C$11-TEA!C$46-R10-AV10</f>
        <v>-73379.486408796365</v>
      </c>
      <c r="CA10" s="21">
        <f>TEA!D$11-TEA!D$46-S10-AW10</f>
        <v>-76897.382059701064</v>
      </c>
      <c r="CB10" s="21">
        <f>TEA!E$11-TEA!E$46-T10-AX10</f>
        <v>-124463.93455227563</v>
      </c>
      <c r="CC10" s="21">
        <f>TEA!F$11-TEA!F$46-U10-AY10</f>
        <v>-165451.82455227565</v>
      </c>
      <c r="CD10" s="21">
        <f>TEA!G$11-TEA!G$46-V10-AZ10</f>
        <v>0</v>
      </c>
      <c r="CE10" s="21">
        <f>TEA!H$11-TEA!H$46-W10-BA10</f>
        <v>0</v>
      </c>
      <c r="CF10" s="21">
        <f>TEA!I$11-TEA!I$46-X10-BB10</f>
        <v>0</v>
      </c>
      <c r="CG10" s="21">
        <f>TEA!J$11-TEA!J$46-Y10-BC10</f>
        <v>-127582.59117707236</v>
      </c>
      <c r="CH10" s="21">
        <f>TEA!K$11-TEA!K$46-Z10-BD10</f>
        <v>-123181.19952378541</v>
      </c>
      <c r="CI10" s="21">
        <f>TEA!L$11-TEA!L$46-AA10-BE10</f>
        <v>-45109.287483063519</v>
      </c>
      <c r="CJ10" s="21">
        <f>TEA!M$11-TEA!M$46-AB10-BF10</f>
        <v>-8386019.0728526758</v>
      </c>
      <c r="CK10" s="21">
        <f>TEA!N$11-TEA!N$46-AC10-BG10</f>
        <v>-11119170.839662032</v>
      </c>
      <c r="CL10" s="21">
        <f>TEA!O$11-TEA!O$46-AD10-BH10</f>
        <v>-90370.134992058796</v>
      </c>
      <c r="CM10" s="21">
        <f>TEA!P$11-TEA!P$46-AE10-BI10</f>
        <v>0</v>
      </c>
      <c r="CN10" s="21">
        <f t="shared" si="15"/>
        <v>-906369.23574871151</v>
      </c>
      <c r="CO10" s="21">
        <f t="shared" si="16"/>
        <v>-905183.60604981286</v>
      </c>
      <c r="CP10" s="21">
        <f t="shared" si="62"/>
        <v>-965541.51127783733</v>
      </c>
      <c r="CQ10" s="21">
        <f t="shared" si="63"/>
        <v>-1129276.5340014345</v>
      </c>
      <c r="CR10" s="21">
        <f t="shared" si="19"/>
        <v>-1375203.8740014343</v>
      </c>
      <c r="CS10" s="21">
        <f t="shared" si="20"/>
        <v>0</v>
      </c>
      <c r="CT10" s="21">
        <f t="shared" si="21"/>
        <v>0</v>
      </c>
      <c r="CU10" s="21">
        <f t="shared" si="22"/>
        <v>0</v>
      </c>
      <c r="CV10" s="21">
        <f t="shared" si="23"/>
        <v>-1279115.0688091703</v>
      </c>
      <c r="CW10" s="21">
        <f t="shared" si="24"/>
        <v>-1225477.6087284912</v>
      </c>
      <c r="CX10" s="21">
        <f t="shared" si="25"/>
        <v>-773424.48230636783</v>
      </c>
      <c r="CY10" s="21">
        <f t="shared" si="26"/>
        <v>-70874941.583985403</v>
      </c>
      <c r="CZ10" s="21">
        <f t="shared" si="27"/>
        <v>-89873582.972898826</v>
      </c>
      <c r="DA10" s="21">
        <f t="shared" si="28"/>
        <v>-823216.05127313489</v>
      </c>
      <c r="DB10" s="21">
        <f t="shared" si="29"/>
        <v>0</v>
      </c>
      <c r="DC10" s="21">
        <f t="shared" si="30"/>
        <v>-978361.18166194565</v>
      </c>
      <c r="DD10" s="21">
        <f t="shared" si="31"/>
        <v>-978563.09245860926</v>
      </c>
      <c r="DE10" s="21">
        <f t="shared" si="32"/>
        <v>-1042438.8933375383</v>
      </c>
      <c r="DF10" s="21">
        <f t="shared" si="33"/>
        <v>-1253740.46855371</v>
      </c>
      <c r="DG10" s="21">
        <f t="shared" si="34"/>
        <v>-1540655.69855371</v>
      </c>
      <c r="DH10" s="21">
        <f t="shared" si="35"/>
        <v>0</v>
      </c>
      <c r="DI10" s="21">
        <f t="shared" si="36"/>
        <v>0</v>
      </c>
      <c r="DJ10" s="21">
        <f t="shared" si="37"/>
        <v>0</v>
      </c>
      <c r="DK10" s="21">
        <f t="shared" si="38"/>
        <v>-1406697.6599862427</v>
      </c>
      <c r="DL10" s="21">
        <f t="shared" si="38"/>
        <v>-1348658.8082522766</v>
      </c>
      <c r="DM10" s="21">
        <f t="shared" si="39"/>
        <v>-818533.76978943136</v>
      </c>
      <c r="DN10" s="21">
        <f t="shared" si="40"/>
        <v>-79260960.656838074</v>
      </c>
      <c r="DO10" s="21">
        <f t="shared" si="41"/>
        <v>-100992753.81256086</v>
      </c>
      <c r="DP10" s="21">
        <f t="shared" si="42"/>
        <v>-913586.18626519362</v>
      </c>
      <c r="DQ10" s="21">
        <f t="shared" si="43"/>
        <v>0</v>
      </c>
      <c r="DR10" s="21">
        <f>IF(DC10&gt;0,DC10*(TEA!B$17+TEA!B$18)-TEA!B$25,0)</f>
        <v>0</v>
      </c>
      <c r="DS10" s="21">
        <f>IF(DD10&gt;0,DD10*(TEA!C$17+TEA!C$18)-TEA!C$25,0)</f>
        <v>0</v>
      </c>
      <c r="DT10" s="21">
        <f>IF(DE10&gt;0,DE10*(TEA!D$17+TEA!D$18)-TEA!D$25,0)</f>
        <v>0</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0</v>
      </c>
      <c r="EA10" s="21">
        <f>IF(DL10&gt;0,DL10*(TEA!K$17+TEA!K$18)-TEA!K$25,0)</f>
        <v>0</v>
      </c>
      <c r="EB10" s="21">
        <f>IF(DM10&gt;0,DM10*(TEA!L$17+TEA!L$18)-TEA!L$25,0)</f>
        <v>0</v>
      </c>
      <c r="EC10" s="21">
        <f>IF(DN10&gt;0,DN10*(TEA!M$17+TEA!M$18)-TEA!M$25,0)</f>
        <v>0</v>
      </c>
      <c r="ED10" s="21">
        <f>IF(DO10&gt;0,DO10*(TEA!N$17+TEA!N$18)-TEA!N$25,0)</f>
        <v>0</v>
      </c>
      <c r="EE10" s="21">
        <f>IF(DP10&gt;0,DP10*(TEA!O$17+TEA!O$18)-TEA!O$25,0)</f>
        <v>0</v>
      </c>
      <c r="EF10" s="21">
        <f>IF(DQ10&gt;0,DQ10*(TEA!P$17+TEA!P$18)-TEA!P$25,0)</f>
        <v>0</v>
      </c>
      <c r="EG10" s="21">
        <f>TEA!B$11-TEA!B$46-AF10-DR10</f>
        <v>-168772.67820244026</v>
      </c>
      <c r="EH10" s="21">
        <f>TEA!C$11-TEA!C$46-AG10-DS10</f>
        <v>-170511.40829148068</v>
      </c>
      <c r="EI10" s="21">
        <f>TEA!D$11-TEA!D$46-AH10-DT10</f>
        <v>-172579.97551438826</v>
      </c>
      <c r="EJ10" s="21">
        <f>TEA!E$11-TEA!E$46-AI10-DU10</f>
        <v>-224638.98992944014</v>
      </c>
      <c r="EK10" s="21">
        <f>TEA!F$11-TEA!F$46-AJ10-DV10</f>
        <v>-265626.87992944015</v>
      </c>
      <c r="EL10" s="21">
        <f>TEA!G$11-TEA!G$46-AK10-DW10</f>
        <v>0</v>
      </c>
      <c r="EM10" s="21">
        <f>TEA!H$11-TEA!H$46-AL10-DX10</f>
        <v>0</v>
      </c>
      <c r="EN10" s="21">
        <f>TEA!I$11-TEA!I$46-AM10-DY10</f>
        <v>0</v>
      </c>
      <c r="EO10" s="21">
        <f>TEA!J$11-TEA!J$46-AN10-DZ10</f>
        <v>-222915.78848298066</v>
      </c>
      <c r="EP10" s="21">
        <f>TEA!K$11-TEA!K$46-AO10-EA10</f>
        <v>-219519.83349756931</v>
      </c>
      <c r="EQ10" s="21">
        <f>TEA!L$11-TEA!L$46-AP10-EB10</f>
        <v>-140843.14996958792</v>
      </c>
      <c r="ER10" s="21">
        <f>TEA!M$11-TEA!M$46-AQ10-EC10</f>
        <v>-7650766.3362983428</v>
      </c>
      <c r="ES10" s="21">
        <f>TEA!N$11-TEA!N$46-AR10-ED10</f>
        <v>-10287922.874271102</v>
      </c>
      <c r="ET10" s="21">
        <f>TEA!P$11-TEA!P$46-AS10-EE10</f>
        <v>-64539.558762032109</v>
      </c>
      <c r="EU10" s="21">
        <f>TEA!Q$11-TEA!Q$46-AT10-EF10</f>
        <v>0</v>
      </c>
      <c r="EV10" s="21">
        <f>EG10/(1+TEA!B$16)^$A10</f>
        <v>-86607.069955120809</v>
      </c>
      <c r="EW10" s="21">
        <f>EH10/(1+TEA!C$16)^$A10</f>
        <v>-87499.313415723896</v>
      </c>
      <c r="EX10" s="21">
        <f>EI10/(1+TEA!D$16)^$A10</f>
        <v>-88560.815479264871</v>
      </c>
      <c r="EY10" s="21">
        <f>EJ10/(1+TEA!E$16)^$A10</f>
        <v>-115275.32135343812</v>
      </c>
      <c r="EZ10" s="21">
        <f>EK10/(1+TEA!F$16)^$A10</f>
        <v>-136308.58985608531</v>
      </c>
      <c r="FA10" s="21">
        <f>EL10/(1+TEA!G$16)^$A10</f>
        <v>0</v>
      </c>
      <c r="FB10" s="21">
        <f>EM10/(1+TEA!H$16)^$A10</f>
        <v>0</v>
      </c>
      <c r="FC10" s="21">
        <f>EN10/(1+TEA!I$16)^$A10</f>
        <v>0</v>
      </c>
      <c r="FD10" s="21">
        <f>EO10/(1+TEA!J$16)^$A10</f>
        <v>-114391.04654184054</v>
      </c>
      <c r="FE10" s="21">
        <f>EP10/(1+TEA!K$16)^$A10</f>
        <v>-112648.38467193066</v>
      </c>
      <c r="FF10" s="21">
        <f>EQ10/(1+TEA!L$16)^$A10</f>
        <v>-72274.805804078918</v>
      </c>
      <c r="FG10" s="21">
        <f>ER10/(1+TEA!M$16)^$A10</f>
        <v>-3926052.8561576935</v>
      </c>
      <c r="FH10" s="21">
        <f>ES10/(1+TEA!N$16)^$A10</f>
        <v>-5279331.1426635999</v>
      </c>
      <c r="FI10" s="21">
        <f>ET10/(1+TEA!O$16)^$A10</f>
        <v>-33118.998525764502</v>
      </c>
      <c r="FJ10" s="21">
        <f>EU10/(1+TEA!Q$16)^$A10</f>
        <v>0</v>
      </c>
    </row>
    <row r="11" spans="1:166" x14ac:dyDescent="0.25">
      <c r="A11" s="4">
        <f t="shared" si="1"/>
        <v>8</v>
      </c>
      <c r="B11" s="21">
        <f t="shared" si="2"/>
        <v>-1895894.3691420124</v>
      </c>
      <c r="C11" s="21">
        <f t="shared" si="44"/>
        <v>-1895398.3553700938</v>
      </c>
      <c r="D11" s="21">
        <f t="shared" si="45"/>
        <v>-1946762.2328051904</v>
      </c>
      <c r="E11" s="21">
        <f t="shared" si="46"/>
        <v>-2099488.4324449631</v>
      </c>
      <c r="F11" s="21">
        <f t="shared" si="4"/>
        <v>-2318155.8006027155</v>
      </c>
      <c r="G11" s="21">
        <f t="shared" si="5"/>
        <v>0</v>
      </c>
      <c r="H11" s="21">
        <f t="shared" si="6"/>
        <v>0</v>
      </c>
      <c r="I11" s="21">
        <f t="shared" si="7"/>
        <v>0</v>
      </c>
      <c r="J11" s="21">
        <f t="shared" si="8"/>
        <v>-2225022.1871630577</v>
      </c>
      <c r="K11" s="21">
        <f t="shared" si="9"/>
        <v>-2178928.2844850933</v>
      </c>
      <c r="L11" s="21">
        <f t="shared" si="10"/>
        <v>-1776022.0265938884</v>
      </c>
      <c r="M11" s="21">
        <f t="shared" si="70"/>
        <v>-62045741.820273131</v>
      </c>
      <c r="N11" s="21">
        <f t="shared" ref="N11:N12" si="74">N10+FH11</f>
        <v>-78785888.309912845</v>
      </c>
      <c r="O11" s="21">
        <f t="shared" si="72"/>
        <v>-647074.0706933469</v>
      </c>
      <c r="P11" s="21">
        <f t="shared" si="73"/>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TEA!Q$40*TEA!Q38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229051.06997382522</v>
      </c>
      <c r="AQ11" s="20">
        <f>TEA!M$42</f>
        <v>4745725.1551536461</v>
      </c>
      <c r="AR11" s="20">
        <f>TEA!N$42</f>
        <v>5342836.6121755941</v>
      </c>
      <c r="AS11" s="20">
        <f>TEA!O$42</f>
        <v>64539.558762032109</v>
      </c>
      <c r="AT11" s="20">
        <f>TEA!Q$42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47222.945788435856</v>
      </c>
      <c r="BF11" s="21">
        <f>BU10*TEA!$B$20</f>
        <v>978415.51997223473</v>
      </c>
      <c r="BG11" s="21">
        <f>BV10*TEA!$B$20</f>
        <v>1101520.6509276307</v>
      </c>
      <c r="BH11" s="21">
        <f>BW10*TEA!$B$20</f>
        <v>13305.976195515232</v>
      </c>
      <c r="BI11" s="21">
        <f>BX10*TEA!$B$20</f>
        <v>0</v>
      </c>
      <c r="BJ11" s="20">
        <f t="shared" si="48"/>
        <v>396846.50497696712</v>
      </c>
      <c r="BK11" s="20">
        <f t="shared" si="64"/>
        <v>392951.00489049504</v>
      </c>
      <c r="BL11" s="20">
        <f t="shared" si="65"/>
        <v>409027.3896166851</v>
      </c>
      <c r="BM11" s="20">
        <f t="shared" si="66"/>
        <v>359195.65732029115</v>
      </c>
      <c r="BN11" s="20">
        <f t="shared" si="52"/>
        <v>359195.65732029115</v>
      </c>
      <c r="BO11" s="20">
        <f t="shared" si="53"/>
        <v>0</v>
      </c>
      <c r="BP11" s="20">
        <f t="shared" si="54"/>
        <v>0</v>
      </c>
      <c r="BQ11" s="20">
        <f t="shared" si="55"/>
        <v>0</v>
      </c>
      <c r="BR11" s="20">
        <f t="shared" si="56"/>
        <v>412902.99627775163</v>
      </c>
      <c r="BS11" s="20">
        <f t="shared" si="57"/>
        <v>401750.3918174057</v>
      </c>
      <c r="BT11" s="20">
        <f t="shared" si="58"/>
        <v>408458.69817005878</v>
      </c>
      <c r="BU11" s="20">
        <f t="shared" si="59"/>
        <v>8462884.3644715212</v>
      </c>
      <c r="BV11" s="20">
        <f t="shared" si="67"/>
        <v>9527692.1753474232</v>
      </c>
      <c r="BW11" s="20">
        <f t="shared" si="68"/>
        <v>115091.11987742352</v>
      </c>
      <c r="BX11" s="20">
        <f t="shared" si="69"/>
        <v>0</v>
      </c>
      <c r="BY11" s="21">
        <f>TEA!B$11-TEA!B$46-Q11-AU11</f>
        <v>-25885.188966757407</v>
      </c>
      <c r="BZ11" s="21">
        <f>TEA!C$11-TEA!C$46-R11-AV11</f>
        <v>-28368.61093967838</v>
      </c>
      <c r="CA11" s="21">
        <f>TEA!D$11-TEA!D$46-S11-AW11</f>
        <v>-27363.900544312877</v>
      </c>
      <c r="CB11" s="21">
        <f>TEA!E$11-TEA!E$46-T11-AX11</f>
        <v>-88949.108202102478</v>
      </c>
      <c r="CC11" s="21">
        <f>TEA!F$11-TEA!F$46-U11-AY11</f>
        <v>-129936.99820210249</v>
      </c>
      <c r="CD11" s="21">
        <f>TEA!G$11-TEA!G$46-V11-AZ11</f>
        <v>0</v>
      </c>
      <c r="CE11" s="21">
        <f>TEA!H$11-TEA!H$46-W11-BA11</f>
        <v>0</v>
      </c>
      <c r="CF11" s="21">
        <f>TEA!I$11-TEA!I$46-X11-BB11</f>
        <v>0</v>
      </c>
      <c r="CG11" s="21">
        <f>TEA!J$11-TEA!J$46-Y11-BC11</f>
        <v>-76958.824599660889</v>
      </c>
      <c r="CH11" s="21">
        <f>TEA!K$11-TEA!K$46-Z11-BD11</f>
        <v>-75694.881895443512</v>
      </c>
      <c r="CI11" s="21">
        <f>TEA!L$11-TEA!L$46-AA11-BE11</f>
        <v>4264.2098431689446</v>
      </c>
      <c r="CJ11" s="21">
        <f>TEA!M$11-TEA!M$46-AB11-BF11</f>
        <v>-6018935.4420626666</v>
      </c>
      <c r="CK11" s="21">
        <f>TEA!N$11-TEA!N$46-AC11-BG11</f>
        <v>-8452535.6414267756</v>
      </c>
      <c r="CL11" s="21">
        <f>TEA!O$11-TEA!O$46-AD11-BH11</f>
        <v>-57992.719080776427</v>
      </c>
      <c r="CM11" s="21">
        <f>TEA!P$11-TEA!P$46-AE11-BI11</f>
        <v>0</v>
      </c>
      <c r="CN11" s="21">
        <f t="shared" si="15"/>
        <v>-978361.18166194565</v>
      </c>
      <c r="CO11" s="21">
        <f t="shared" si="16"/>
        <v>-978563.09245860926</v>
      </c>
      <c r="CP11" s="21">
        <f t="shared" si="62"/>
        <v>-1042438.8933375383</v>
      </c>
      <c r="CQ11" s="21">
        <f t="shared" si="63"/>
        <v>-1253740.46855371</v>
      </c>
      <c r="CR11" s="21">
        <f t="shared" si="19"/>
        <v>-1540655.69855371</v>
      </c>
      <c r="CS11" s="21">
        <f t="shared" si="20"/>
        <v>0</v>
      </c>
      <c r="CT11" s="21">
        <f t="shared" si="21"/>
        <v>0</v>
      </c>
      <c r="CU11" s="21">
        <f t="shared" si="22"/>
        <v>0</v>
      </c>
      <c r="CV11" s="21">
        <f t="shared" si="23"/>
        <v>-1406697.6599862427</v>
      </c>
      <c r="CW11" s="21">
        <f t="shared" si="24"/>
        <v>-1348658.8082522766</v>
      </c>
      <c r="CX11" s="21">
        <f t="shared" si="25"/>
        <v>-818533.76978943136</v>
      </c>
      <c r="CY11" s="21">
        <f t="shared" si="26"/>
        <v>-79260960.656838074</v>
      </c>
      <c r="CZ11" s="21">
        <f t="shared" si="27"/>
        <v>-100992753.81256086</v>
      </c>
      <c r="DA11" s="21">
        <f t="shared" si="28"/>
        <v>-913586.18626519362</v>
      </c>
      <c r="DB11" s="21">
        <f t="shared" si="29"/>
        <v>0</v>
      </c>
      <c r="DC11" s="21">
        <f t="shared" si="30"/>
        <v>-1004246.370628703</v>
      </c>
      <c r="DD11" s="21">
        <f t="shared" si="31"/>
        <v>-1006931.7033982876</v>
      </c>
      <c r="DE11" s="21">
        <f t="shared" si="32"/>
        <v>-1069802.7938818512</v>
      </c>
      <c r="DF11" s="21">
        <f t="shared" si="33"/>
        <v>-1342689.5767558124</v>
      </c>
      <c r="DG11" s="21">
        <f t="shared" si="34"/>
        <v>-1670592.6967558125</v>
      </c>
      <c r="DH11" s="21">
        <f t="shared" si="35"/>
        <v>0</v>
      </c>
      <c r="DI11" s="21">
        <f t="shared" si="36"/>
        <v>0</v>
      </c>
      <c r="DJ11" s="21">
        <f t="shared" si="37"/>
        <v>0</v>
      </c>
      <c r="DK11" s="21">
        <f t="shared" si="38"/>
        <v>-1483656.4845859036</v>
      </c>
      <c r="DL11" s="21">
        <f t="shared" si="38"/>
        <v>-1424353.69014772</v>
      </c>
      <c r="DM11" s="21">
        <f t="shared" si="39"/>
        <v>-814269.55994626239</v>
      </c>
      <c r="DN11" s="21">
        <f t="shared" si="40"/>
        <v>-85279896.098900735</v>
      </c>
      <c r="DO11" s="21">
        <f t="shared" si="41"/>
        <v>-109445289.45398763</v>
      </c>
      <c r="DP11" s="21">
        <f t="shared" si="42"/>
        <v>-971578.90534597007</v>
      </c>
      <c r="DQ11" s="21">
        <f t="shared" si="43"/>
        <v>0</v>
      </c>
      <c r="DR11" s="21">
        <f>IF(DC11&gt;0,DC11*(TEA!B$17+TEA!B$18)-TEA!B$25,0)</f>
        <v>0</v>
      </c>
      <c r="DS11" s="21">
        <f>IF(DD11&gt;0,DD11*(TEA!C$17+TEA!C$18)-TEA!C$25,0)</f>
        <v>0</v>
      </c>
      <c r="DT11" s="21">
        <f>IF(DE11&gt;0,DE11*(TEA!D$17+TEA!D$18)-TEA!D$25,0)</f>
        <v>0</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0</v>
      </c>
      <c r="EA11" s="21">
        <f>IF(DL11&gt;0,DL11*(TEA!K$17+TEA!K$18)-TEA!K$25,0)</f>
        <v>0</v>
      </c>
      <c r="EB11" s="21">
        <f>IF(DM11&gt;0,DM11*(TEA!L$17+TEA!L$18)-TEA!L$25,0)</f>
        <v>0</v>
      </c>
      <c r="EC11" s="21">
        <f>IF(DN11&gt;0,DN11*(TEA!M$17+TEA!M$18)-TEA!M$25,0)</f>
        <v>0</v>
      </c>
      <c r="ED11" s="21">
        <f>IF(DO11&gt;0,DO11*(TEA!N$17+TEA!N$18)-TEA!N$25,0)</f>
        <v>0</v>
      </c>
      <c r="EE11" s="21">
        <f>IF(DP11&gt;0,DP11*(TEA!O$17+TEA!O$18)-TEA!O$25,0)</f>
        <v>0</v>
      </c>
      <c r="EF11" s="21">
        <f>IF(DQ11&gt;0,DQ11*(TEA!P$17+TEA!P$18)-TEA!P$25,0)</f>
        <v>0</v>
      </c>
      <c r="EG11" s="21">
        <f>TEA!B$11-TEA!B$46-AF11-DR11</f>
        <v>-168772.67820244026</v>
      </c>
      <c r="EH11" s="21">
        <f>TEA!C$11-TEA!C$46-AG11-DS11</f>
        <v>-170511.40829148068</v>
      </c>
      <c r="EI11" s="21">
        <f>TEA!D$11-TEA!D$46-AH11-DT11</f>
        <v>-172579.97551438826</v>
      </c>
      <c r="EJ11" s="21">
        <f>TEA!E$11-TEA!E$46-AI11-DU11</f>
        <v>-224638.98992944014</v>
      </c>
      <c r="EK11" s="21">
        <f>TEA!F$11-TEA!F$46-AJ11-DV11</f>
        <v>-265626.87992944015</v>
      </c>
      <c r="EL11" s="21">
        <f>TEA!G$11-TEA!G$46-AK11-DW11</f>
        <v>0</v>
      </c>
      <c r="EM11" s="21">
        <f>TEA!H$11-TEA!H$46-AL11-DX11</f>
        <v>0</v>
      </c>
      <c r="EN11" s="21">
        <f>TEA!I$11-TEA!I$46-AM11-DY11</f>
        <v>0</v>
      </c>
      <c r="EO11" s="21">
        <f>TEA!J$11-TEA!J$46-AN11-DZ11</f>
        <v>-222915.78848298066</v>
      </c>
      <c r="EP11" s="21">
        <f>TEA!K$11-TEA!K$46-AO11-EA11</f>
        <v>-219519.83349756931</v>
      </c>
      <c r="EQ11" s="21">
        <f>TEA!L$11-TEA!L$46-AP11-EB11</f>
        <v>-140843.14996958792</v>
      </c>
      <c r="ER11" s="21">
        <f>TEA!M$11-TEA!M$46-AQ11-EC11</f>
        <v>-7650766.3362983428</v>
      </c>
      <c r="ES11" s="21">
        <f>TEA!N$11-TEA!N$46-AR11-ED11</f>
        <v>-10287922.874271102</v>
      </c>
      <c r="ET11" s="21">
        <f>TEA!P$11-TEA!P$46-AS11-EE11</f>
        <v>-64539.558762032109</v>
      </c>
      <c r="EU11" s="21">
        <f>TEA!Q$11-TEA!Q$46-AT11-EF11</f>
        <v>0</v>
      </c>
      <c r="EV11" s="21">
        <f>EG11/(1+TEA!B$16)^$A11</f>
        <v>-78733.699959200749</v>
      </c>
      <c r="EW11" s="21">
        <f>EH11/(1+TEA!C$16)^$A11</f>
        <v>-79544.830377930819</v>
      </c>
      <c r="EX11" s="21">
        <f>EI11/(1+TEA!D$16)^$A11</f>
        <v>-80509.832253877161</v>
      </c>
      <c r="EY11" s="21">
        <f>EJ11/(1+TEA!E$16)^$A11</f>
        <v>-104795.74668494375</v>
      </c>
      <c r="EZ11" s="21">
        <f>EK11/(1+TEA!F$16)^$A11</f>
        <v>-123916.89986916848</v>
      </c>
      <c r="FA11" s="21">
        <f>EL11/(1+TEA!G$16)^$A11</f>
        <v>0</v>
      </c>
      <c r="FB11" s="21">
        <f>EM11/(1+TEA!H$16)^$A11</f>
        <v>0</v>
      </c>
      <c r="FC11" s="21">
        <f>EN11/(1+TEA!I$16)^$A11</f>
        <v>0</v>
      </c>
      <c r="FD11" s="21">
        <f>EO11/(1+TEA!J$16)^$A11</f>
        <v>-103991.86049258232</v>
      </c>
      <c r="FE11" s="21">
        <f>EP11/(1+TEA!K$16)^$A11</f>
        <v>-102407.62242902789</v>
      </c>
      <c r="FF11" s="21">
        <f>EQ11/(1+TEA!L$16)^$A11</f>
        <v>-65704.368912799022</v>
      </c>
      <c r="FG11" s="21">
        <f>ER11/(1+TEA!M$16)^$A11</f>
        <v>-3569138.9601433584</v>
      </c>
      <c r="FH11" s="21">
        <f>ES11/(1+TEA!N$16)^$A11</f>
        <v>-4799391.9478759998</v>
      </c>
      <c r="FI11" s="21">
        <f>ET11/(1+TEA!O$16)^$A11</f>
        <v>-30108.18047796773</v>
      </c>
      <c r="FJ11" s="21">
        <f>EU11/(1+TEA!Q$16)^$A11</f>
        <v>0</v>
      </c>
    </row>
    <row r="12" spans="1:166" x14ac:dyDescent="0.25">
      <c r="A12" s="4">
        <f t="shared" si="1"/>
        <v>9</v>
      </c>
      <c r="B12" s="21">
        <f t="shared" si="2"/>
        <v>-1967470.4600140131</v>
      </c>
      <c r="C12" s="21">
        <f t="shared" si="44"/>
        <v>-1967711.837531849</v>
      </c>
      <c r="D12" s="21">
        <f t="shared" si="45"/>
        <v>-2019952.9893996241</v>
      </c>
      <c r="E12" s="21">
        <f t="shared" si="46"/>
        <v>-2194757.2930676392</v>
      </c>
      <c r="F12" s="21">
        <f t="shared" si="4"/>
        <v>-2430807.5277565052</v>
      </c>
      <c r="G12" s="21">
        <f t="shared" si="5"/>
        <v>0</v>
      </c>
      <c r="H12" s="21">
        <f t="shared" si="6"/>
        <v>0</v>
      </c>
      <c r="I12" s="21">
        <f t="shared" si="7"/>
        <v>0</v>
      </c>
      <c r="J12" s="21">
        <f t="shared" si="8"/>
        <v>-2319560.2421563142</v>
      </c>
      <c r="K12" s="21">
        <f t="shared" si="9"/>
        <v>-2272026.123056937</v>
      </c>
      <c r="L12" s="21">
        <f t="shared" si="10"/>
        <v>-1835753.2710600693</v>
      </c>
      <c r="M12" s="21">
        <f t="shared" si="70"/>
        <v>-65290413.602221638</v>
      </c>
      <c r="N12" s="21">
        <f t="shared" si="74"/>
        <v>-83148971.898891032</v>
      </c>
      <c r="O12" s="21">
        <f t="shared" si="72"/>
        <v>-674445.14385513577</v>
      </c>
      <c r="P12" s="21">
        <f t="shared" si="73"/>
        <v>0</v>
      </c>
      <c r="Q12" s="32"/>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229051.06997382522</v>
      </c>
      <c r="AQ12" s="20">
        <f>TEA!M$42</f>
        <v>4745725.1551536461</v>
      </c>
      <c r="AR12" s="20">
        <f>TEA!N$42</f>
        <v>5342836.6121755941</v>
      </c>
      <c r="AS12" s="20">
        <f>TEA!O$42</f>
        <v>64539.558762032109</v>
      </c>
      <c r="AT12" s="20">
        <f>TEA!Q$42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32676.695853604702</v>
      </c>
      <c r="BF12" s="21">
        <f>BU11*TEA!$B$20</f>
        <v>677030.74915772176</v>
      </c>
      <c r="BG12" s="21">
        <f>BV11*TEA!$B$20</f>
        <v>762215.37402779388</v>
      </c>
      <c r="BH12" s="21">
        <f>BW11*TEA!$B$20</f>
        <v>9207.2895901938828</v>
      </c>
      <c r="BI12" s="21">
        <f>BX11*TEA!$B$20</f>
        <v>0</v>
      </c>
      <c r="BJ12" s="20">
        <f t="shared" si="48"/>
        <v>206054.91604573291</v>
      </c>
      <c r="BK12" s="20">
        <f t="shared" si="64"/>
        <v>204032.2525392955</v>
      </c>
      <c r="BL12" s="20">
        <f t="shared" si="65"/>
        <v>212379.60614712493</v>
      </c>
      <c r="BM12" s="20">
        <f t="shared" si="66"/>
        <v>186505.43745476648</v>
      </c>
      <c r="BN12" s="20">
        <f t="shared" si="52"/>
        <v>186505.43745476648</v>
      </c>
      <c r="BO12" s="20">
        <f t="shared" si="53"/>
        <v>0</v>
      </c>
      <c r="BP12" s="20">
        <f t="shared" si="54"/>
        <v>0</v>
      </c>
      <c r="BQ12" s="20">
        <f t="shared" si="55"/>
        <v>0</v>
      </c>
      <c r="BR12" s="20">
        <f t="shared" si="56"/>
        <v>214391.94037498644</v>
      </c>
      <c r="BS12" s="20">
        <f t="shared" si="57"/>
        <v>208601.16498211483</v>
      </c>
      <c r="BT12" s="20">
        <f t="shared" si="58"/>
        <v>212084.32404983827</v>
      </c>
      <c r="BU12" s="20">
        <f t="shared" si="59"/>
        <v>4394189.9584755972</v>
      </c>
      <c r="BV12" s="20">
        <f t="shared" si="67"/>
        <v>4947070.9371996233</v>
      </c>
      <c r="BW12" s="20">
        <f t="shared" si="68"/>
        <v>59758.850705585297</v>
      </c>
      <c r="BX12" s="20">
        <f t="shared" si="69"/>
        <v>0</v>
      </c>
      <c r="BY12" s="21">
        <f>TEA!B$11-TEA!B$46-Q12-AU12</f>
        <v>22018.910728793948</v>
      </c>
      <c r="BZ12" s="21">
        <f>TEA!C$11-TEA!C$46-R12-AV12</f>
        <v>18407.344059718878</v>
      </c>
      <c r="CA12" s="21">
        <f>TEA!D$11-TEA!D$46-S12-AW12</f>
        <v>24067.807955171913</v>
      </c>
      <c r="CB12" s="21">
        <f>TEA!E$11-TEA!E$46-T12-AX12</f>
        <v>-51948.770063915465</v>
      </c>
      <c r="CC12" s="21">
        <f>TEA!F$11-TEA!F$46-U12-AY12</f>
        <v>-92936.660063915464</v>
      </c>
      <c r="CD12" s="21">
        <f>TEA!G$11-TEA!G$46-V12-AZ12</f>
        <v>0</v>
      </c>
      <c r="CE12" s="21">
        <f>TEA!H$11-TEA!H$46-W12-BA12</f>
        <v>0</v>
      </c>
      <c r="CF12" s="21">
        <f>TEA!I$11-TEA!I$46-X12-BB12</f>
        <v>0</v>
      </c>
      <c r="CG12" s="21">
        <f>TEA!J$11-TEA!J$46-Y12-BC12</f>
        <v>-24404.732580215466</v>
      </c>
      <c r="CH12" s="21">
        <f>TEA!K$11-TEA!K$46-Z12-BD12</f>
        <v>-26370.606662278453</v>
      </c>
      <c r="CI12" s="21">
        <f>TEA!L$11-TEA!L$46-AA12-BE12</f>
        <v>55531.224150632595</v>
      </c>
      <c r="CJ12" s="21">
        <f>TEA!M$11-TEA!M$46-AB12-BF12</f>
        <v>-3582071.9303024178</v>
      </c>
      <c r="CK12" s="21">
        <f>TEA!N$11-TEA!N$46-AC12-BG12</f>
        <v>-5707301.6361233015</v>
      </c>
      <c r="CL12" s="21">
        <f>TEA!O$11-TEA!O$46-AD12-BH12</f>
        <v>-24662.098215167578</v>
      </c>
      <c r="CM12" s="21">
        <f>TEA!P$11-TEA!P$46-AE12-BI12</f>
        <v>0</v>
      </c>
      <c r="CN12" s="21">
        <f t="shared" si="15"/>
        <v>-1004246.370628703</v>
      </c>
      <c r="CO12" s="21">
        <f t="shared" si="16"/>
        <v>-1006931.7033982876</v>
      </c>
      <c r="CP12" s="21">
        <f t="shared" si="62"/>
        <v>-1069802.7938818512</v>
      </c>
      <c r="CQ12" s="21">
        <f t="shared" si="63"/>
        <v>-1342689.5767558124</v>
      </c>
      <c r="CR12" s="21">
        <f t="shared" si="19"/>
        <v>-1670592.6967558125</v>
      </c>
      <c r="CS12" s="21">
        <f t="shared" si="20"/>
        <v>0</v>
      </c>
      <c r="CT12" s="21">
        <f t="shared" si="21"/>
        <v>0</v>
      </c>
      <c r="CU12" s="21">
        <f t="shared" si="22"/>
        <v>0</v>
      </c>
      <c r="CV12" s="21">
        <f t="shared" si="23"/>
        <v>-1483656.4845859036</v>
      </c>
      <c r="CW12" s="21">
        <f t="shared" si="24"/>
        <v>-1424353.69014772</v>
      </c>
      <c r="CX12" s="21">
        <f t="shared" si="25"/>
        <v>-814269.55994626239</v>
      </c>
      <c r="CY12" s="21">
        <f t="shared" si="26"/>
        <v>-85279896.098900735</v>
      </c>
      <c r="CZ12" s="21">
        <f t="shared" si="27"/>
        <v>-109445289.45398763</v>
      </c>
      <c r="DA12" s="21">
        <f t="shared" si="28"/>
        <v>-971578.90534597007</v>
      </c>
      <c r="DB12" s="21">
        <f t="shared" si="29"/>
        <v>0</v>
      </c>
      <c r="DC12" s="21">
        <f t="shared" si="30"/>
        <v>-982227.4598999091</v>
      </c>
      <c r="DD12" s="21">
        <f t="shared" si="31"/>
        <v>-988524.35933856876</v>
      </c>
      <c r="DE12" s="21">
        <f t="shared" si="32"/>
        <v>-1045734.9859266793</v>
      </c>
      <c r="DF12" s="21">
        <f t="shared" si="33"/>
        <v>-1394638.3468197279</v>
      </c>
      <c r="DG12" s="21">
        <f t="shared" si="34"/>
        <v>-1763529.3568197279</v>
      </c>
      <c r="DH12" s="21">
        <f t="shared" si="35"/>
        <v>0</v>
      </c>
      <c r="DI12" s="21">
        <f t="shared" si="36"/>
        <v>0</v>
      </c>
      <c r="DJ12" s="21">
        <f t="shared" si="37"/>
        <v>0</v>
      </c>
      <c r="DK12" s="21">
        <f t="shared" si="38"/>
        <v>-1508061.217166119</v>
      </c>
      <c r="DL12" s="21">
        <f t="shared" si="38"/>
        <v>-1450724.2968099986</v>
      </c>
      <c r="DM12" s="21">
        <f t="shared" si="39"/>
        <v>-758738.33579562977</v>
      </c>
      <c r="DN12" s="21">
        <f t="shared" si="40"/>
        <v>-88861968.029203147</v>
      </c>
      <c r="DO12" s="21">
        <f t="shared" si="41"/>
        <v>-115152591.09011093</v>
      </c>
      <c r="DP12" s="21">
        <f t="shared" si="42"/>
        <v>-996241.00356113759</v>
      </c>
      <c r="DQ12" s="21">
        <f t="shared" si="43"/>
        <v>0</v>
      </c>
      <c r="DR12" s="21">
        <f>IF(DC12&gt;0,DC12*(TEA!B$17+TEA!B$18)-TEA!B$25,0)</f>
        <v>0</v>
      </c>
      <c r="DS12" s="21">
        <f>IF(DD12&gt;0,DD12*(TEA!C$17+TEA!C$18)-TEA!C$25,0)</f>
        <v>0</v>
      </c>
      <c r="DT12" s="21">
        <f>IF(DE12&gt;0,DE12*(TEA!D$17+TEA!D$18)-TEA!D$25,0)</f>
        <v>0</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0</v>
      </c>
      <c r="EA12" s="21">
        <f>IF(DL12&gt;0,DL12*(TEA!K$17+TEA!K$18)-TEA!K$25,0)</f>
        <v>0</v>
      </c>
      <c r="EB12" s="21">
        <f>IF(DM12&gt;0,DM12*(TEA!L$17+TEA!L$18)-TEA!L$25,0)</f>
        <v>0</v>
      </c>
      <c r="EC12" s="21">
        <f>IF(DN12&gt;0,DN12*(TEA!M$17+TEA!M$18)-TEA!M$25,0)</f>
        <v>0</v>
      </c>
      <c r="ED12" s="21">
        <f>IF(DO12&gt;0,DO12*(TEA!N$17+TEA!N$18)-TEA!N$25,0)</f>
        <v>0</v>
      </c>
      <c r="EE12" s="21">
        <f>IF(DP12&gt;0,DP12*(TEA!O$17+TEA!O$18)-TEA!O$25,0)</f>
        <v>0</v>
      </c>
      <c r="EF12" s="21">
        <f>IF(DQ12&gt;0,DQ12*(TEA!P$17+TEA!P$18)-TEA!P$25,0)</f>
        <v>0</v>
      </c>
      <c r="EG12" s="21">
        <f>TEA!B$11-TEA!B$46-AF12-DR12</f>
        <v>-168772.67820244026</v>
      </c>
      <c r="EH12" s="21">
        <f>TEA!C$11-TEA!C$46-AG12-DS12</f>
        <v>-170511.40829148068</v>
      </c>
      <c r="EI12" s="21">
        <f>TEA!D$11-TEA!D$46-AH12-DT12</f>
        <v>-172579.97551438826</v>
      </c>
      <c r="EJ12" s="21">
        <f>TEA!E$11-TEA!E$46-AI12-DU12</f>
        <v>-224638.98992944014</v>
      </c>
      <c r="EK12" s="21">
        <f>TEA!F$11-TEA!F$46-AJ12-DV12</f>
        <v>-265626.87992944015</v>
      </c>
      <c r="EL12" s="21">
        <f>TEA!G$11-TEA!G$46-AK12-DW12</f>
        <v>0</v>
      </c>
      <c r="EM12" s="21">
        <f>TEA!H$11-TEA!H$46-AL12-DX12</f>
        <v>0</v>
      </c>
      <c r="EN12" s="21">
        <f>TEA!I$11-TEA!I$46-AM12-DY12</f>
        <v>0</v>
      </c>
      <c r="EO12" s="21">
        <f>TEA!J$11-TEA!J$46-AN12-DZ12</f>
        <v>-222915.78848298066</v>
      </c>
      <c r="EP12" s="21">
        <f>TEA!K$11-TEA!K$46-AO12-EA12</f>
        <v>-219519.83349756931</v>
      </c>
      <c r="EQ12" s="21">
        <f>TEA!L$11-TEA!L$46-AP12-EB12</f>
        <v>-140843.14996958792</v>
      </c>
      <c r="ER12" s="21">
        <f>TEA!M$11-TEA!M$46-AQ12-EC12</f>
        <v>-7650766.3362983428</v>
      </c>
      <c r="ES12" s="21">
        <f>TEA!N$11-TEA!N$46-AR12-ED12</f>
        <v>-10287922.874271102</v>
      </c>
      <c r="ET12" s="21">
        <f>TEA!P$11-TEA!P$46-AS12-EE12</f>
        <v>-64539.558762032109</v>
      </c>
      <c r="EU12" s="21">
        <f>TEA!Q$11-TEA!Q$46-AT12-EF12</f>
        <v>0</v>
      </c>
      <c r="EV12" s="21">
        <f>EG12/(1+TEA!B$16)^$A12</f>
        <v>-71576.09087200067</v>
      </c>
      <c r="EW12" s="21">
        <f>EH12/(1+TEA!C$16)^$A12</f>
        <v>-72313.482161755295</v>
      </c>
      <c r="EX12" s="21">
        <f>EI12/(1+TEA!D$16)^$A12</f>
        <v>-73190.756594433784</v>
      </c>
      <c r="EY12" s="21">
        <f>EJ12/(1+TEA!E$16)^$A12</f>
        <v>-95268.860622676133</v>
      </c>
      <c r="EZ12" s="21">
        <f>EK12/(1+TEA!F$16)^$A12</f>
        <v>-112651.72715378951</v>
      </c>
      <c r="FA12" s="21">
        <f>EL12/(1+TEA!G$16)^$A12</f>
        <v>0</v>
      </c>
      <c r="FB12" s="21">
        <f>EM12/(1+TEA!H$16)^$A12</f>
        <v>0</v>
      </c>
      <c r="FC12" s="21">
        <f>EN12/(1+TEA!I$16)^$A12</f>
        <v>0</v>
      </c>
      <c r="FD12" s="21">
        <f>EO12/(1+TEA!J$16)^$A12</f>
        <v>-94538.054993256635</v>
      </c>
      <c r="FE12" s="21">
        <f>EP12/(1+TEA!K$16)^$A12</f>
        <v>-93097.838571843531</v>
      </c>
      <c r="FF12" s="21">
        <f>EQ12/(1+TEA!L$16)^$A12</f>
        <v>-59731.24446618092</v>
      </c>
      <c r="FG12" s="21">
        <f>ER12/(1+TEA!M$16)^$A12</f>
        <v>-3244671.7819485073</v>
      </c>
      <c r="FH12" s="21">
        <f>ES12/(1+TEA!N$16)^$A12</f>
        <v>-4363083.5889781816</v>
      </c>
      <c r="FI12" s="21">
        <f>ET12/(1+TEA!O$16)^$A12</f>
        <v>-27371.073161788841</v>
      </c>
      <c r="FJ12" s="21">
        <f>EU12/(1+TEA!Q$16)^$A12</f>
        <v>0</v>
      </c>
    </row>
    <row r="13" spans="1:166" x14ac:dyDescent="0.25">
      <c r="A13" s="4">
        <f t="shared" si="1"/>
        <v>10</v>
      </c>
      <c r="B13" s="21">
        <f t="shared" si="2"/>
        <v>-2032539.6335340138</v>
      </c>
      <c r="C13" s="21">
        <f t="shared" si="44"/>
        <v>-2033451.3667698083</v>
      </c>
      <c r="D13" s="21">
        <f t="shared" si="45"/>
        <v>-2086490.0408491094</v>
      </c>
      <c r="E13" s="21">
        <f t="shared" si="46"/>
        <v>-2281365.3481791629</v>
      </c>
      <c r="F13" s="21">
        <f t="shared" si="4"/>
        <v>-2533218.1888054046</v>
      </c>
      <c r="G13" s="21">
        <f t="shared" si="5"/>
        <v>0</v>
      </c>
      <c r="H13" s="21">
        <f t="shared" si="6"/>
        <v>0</v>
      </c>
      <c r="I13" s="21">
        <f t="shared" si="7"/>
        <v>0</v>
      </c>
      <c r="J13" s="21">
        <f t="shared" si="8"/>
        <v>-2405503.9285138203</v>
      </c>
      <c r="K13" s="21">
        <f t="shared" si="9"/>
        <v>-2356660.5217586127</v>
      </c>
      <c r="L13" s="21">
        <f t="shared" si="10"/>
        <v>-1890054.4023929611</v>
      </c>
      <c r="M13" s="21">
        <f t="shared" si="70"/>
        <v>-68240115.222174823</v>
      </c>
      <c r="N13" s="21">
        <f>N12+FH13</f>
        <v>-87115411.525234833</v>
      </c>
      <c r="O13" s="21">
        <f t="shared" si="72"/>
        <v>-699327.93763858022</v>
      </c>
      <c r="P13" s="21">
        <f t="shared" si="73"/>
        <v>0</v>
      </c>
      <c r="Q13" s="2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229051.06997382522</v>
      </c>
      <c r="AQ13" s="20">
        <f>TEA!M$42</f>
        <v>4745725.1551536461</v>
      </c>
      <c r="AR13" s="20">
        <f>TEA!N$42</f>
        <v>5342836.6121755941</v>
      </c>
      <c r="AS13" s="20">
        <f>TEA!O$42</f>
        <v>64539.558762032109</v>
      </c>
      <c r="AT13" s="20">
        <f>TEA!Q$42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16966.745923987062</v>
      </c>
      <c r="BF13" s="21">
        <f>BU12*TEA!$B$20</f>
        <v>351535.19667804777</v>
      </c>
      <c r="BG13" s="21">
        <f>BV12*TEA!$B$20</f>
        <v>395765.67497596989</v>
      </c>
      <c r="BH13" s="21">
        <f>BW12*TEA!$B$20</f>
        <v>4780.7080564468242</v>
      </c>
      <c r="BI13" s="21">
        <f>BX12*TEA!$B$20</f>
        <v>0</v>
      </c>
      <c r="BJ13" s="20">
        <f t="shared" si="48"/>
        <v>-2.9103830456733704E-11</v>
      </c>
      <c r="BK13" s="20">
        <f t="shared" si="64"/>
        <v>0</v>
      </c>
      <c r="BL13" s="20">
        <f t="shared" si="65"/>
        <v>-6.5483618527650833E-11</v>
      </c>
      <c r="BM13" s="20">
        <f t="shared" si="66"/>
        <v>-1.7098500393331051E-10</v>
      </c>
      <c r="BN13" s="20">
        <f t="shared" si="52"/>
        <v>-1.7098500393331051E-10</v>
      </c>
      <c r="BO13" s="20">
        <f t="shared" si="53"/>
        <v>0</v>
      </c>
      <c r="BP13" s="20">
        <f t="shared" si="54"/>
        <v>0</v>
      </c>
      <c r="BQ13" s="20">
        <f t="shared" si="55"/>
        <v>0</v>
      </c>
      <c r="BR13" s="20">
        <f t="shared" si="56"/>
        <v>3.637978807091713E-11</v>
      </c>
      <c r="BS13" s="20">
        <f t="shared" si="57"/>
        <v>6.8394001573324203E-10</v>
      </c>
      <c r="BT13" s="20">
        <f t="shared" si="58"/>
        <v>1.127773430198431E-10</v>
      </c>
      <c r="BU13" s="20">
        <f t="shared" si="59"/>
        <v>-1.1641532182693481E-9</v>
      </c>
      <c r="BV13" s="20">
        <f t="shared" si="67"/>
        <v>-8.7311491370201111E-10</v>
      </c>
      <c r="BW13" s="20">
        <f t="shared" si="68"/>
        <v>1.1823431123048067E-11</v>
      </c>
      <c r="BX13" s="20">
        <f t="shared" si="69"/>
        <v>0</v>
      </c>
      <c r="BY13" s="21">
        <f>TEA!B$11-TEA!B$46-Q13-AU13</f>
        <v>37282.237843292685</v>
      </c>
      <c r="BZ13" s="21">
        <f>TEA!C$11-TEA!C$46-R13-AV13</f>
        <v>33520.844247814843</v>
      </c>
      <c r="CA13" s="21">
        <f>TEA!D$11-TEA!D$46-S13-AW13</f>
        <v>39799.630632736727</v>
      </c>
      <c r="CB13" s="21">
        <f>TEA!E$11-TEA!E$46-T13-AX13</f>
        <v>-38133.552474673488</v>
      </c>
      <c r="CC13" s="21">
        <f>TEA!F$11-TEA!F$46-U13-AY13</f>
        <v>-79121.442474673488</v>
      </c>
      <c r="CD13" s="21">
        <f>TEA!G$11-TEA!G$46-V13-AZ13</f>
        <v>0</v>
      </c>
      <c r="CE13" s="21">
        <f>TEA!H$11-TEA!H$46-W13-BA13</f>
        <v>0</v>
      </c>
      <c r="CF13" s="21">
        <f>TEA!I$11-TEA!I$46-X13-BB13</f>
        <v>0</v>
      </c>
      <c r="CG13" s="21">
        <f>TEA!J$11-TEA!J$46-Y13-BC13</f>
        <v>-8523.8481079942503</v>
      </c>
      <c r="CH13" s="21">
        <f>TEA!K$11-TEA!K$46-Z13-BD13</f>
        <v>-10918.668515455181</v>
      </c>
      <c r="CI13" s="21">
        <f>TEA!L$11-TEA!L$46-AA13-BE13</f>
        <v>71241.174080250232</v>
      </c>
      <c r="CJ13" s="21">
        <f>TEA!M$11-TEA!M$46-AB13-BF13</f>
        <v>-3256576.3778227437</v>
      </c>
      <c r="CK13" s="21">
        <f>TEA!N$11-TEA!N$46-AC13-BG13</f>
        <v>-5340851.9370714771</v>
      </c>
      <c r="CL13" s="21">
        <f>TEA!O$11-TEA!O$46-AD13-BH13</f>
        <v>-20235.516681420519</v>
      </c>
      <c r="CM13" s="21">
        <f>TEA!P$11-TEA!P$46-AE13-BI13</f>
        <v>0</v>
      </c>
      <c r="CN13" s="21">
        <f t="shared" si="15"/>
        <v>-982227.4598999091</v>
      </c>
      <c r="CO13" s="21">
        <f t="shared" si="16"/>
        <v>-988524.35933856876</v>
      </c>
      <c r="CP13" s="21">
        <f t="shared" si="62"/>
        <v>-1045734.9859266793</v>
      </c>
      <c r="CQ13" s="21">
        <f t="shared" si="63"/>
        <v>-1394638.3468197279</v>
      </c>
      <c r="CR13" s="21">
        <f t="shared" si="19"/>
        <v>-1763529.3568197279</v>
      </c>
      <c r="CS13" s="21">
        <f t="shared" si="20"/>
        <v>0</v>
      </c>
      <c r="CT13" s="21">
        <f t="shared" si="21"/>
        <v>0</v>
      </c>
      <c r="CU13" s="21">
        <f t="shared" si="22"/>
        <v>0</v>
      </c>
      <c r="CV13" s="21">
        <f t="shared" si="23"/>
        <v>-1508061.217166119</v>
      </c>
      <c r="CW13" s="21">
        <f t="shared" si="24"/>
        <v>-1450724.2968099986</v>
      </c>
      <c r="CX13" s="21">
        <f t="shared" si="25"/>
        <v>-758738.33579562977</v>
      </c>
      <c r="CY13" s="21">
        <f t="shared" si="26"/>
        <v>-88861968.029203147</v>
      </c>
      <c r="CZ13" s="21">
        <f t="shared" si="27"/>
        <v>-115152591.09011093</v>
      </c>
      <c r="DA13" s="21">
        <f t="shared" si="28"/>
        <v>-996241.00356113759</v>
      </c>
      <c r="DB13" s="21">
        <f t="shared" si="29"/>
        <v>0</v>
      </c>
      <c r="DC13" s="21">
        <f t="shared" si="30"/>
        <v>-944945.22205661645</v>
      </c>
      <c r="DD13" s="21">
        <f t="shared" si="31"/>
        <v>-955003.51509075391</v>
      </c>
      <c r="DE13" s="21">
        <f t="shared" si="32"/>
        <v>-1005935.3552939426</v>
      </c>
      <c r="DF13" s="21">
        <f t="shared" si="33"/>
        <v>-1432771.8992944015</v>
      </c>
      <c r="DG13" s="21">
        <f t="shared" si="34"/>
        <v>-1842650.7992944014</v>
      </c>
      <c r="DH13" s="21">
        <f t="shared" si="35"/>
        <v>0</v>
      </c>
      <c r="DI13" s="21">
        <f t="shared" si="36"/>
        <v>0</v>
      </c>
      <c r="DJ13" s="21">
        <f t="shared" si="37"/>
        <v>0</v>
      </c>
      <c r="DK13" s="21">
        <f t="shared" si="38"/>
        <v>-1516585.0652741133</v>
      </c>
      <c r="DL13" s="21">
        <f t="shared" si="38"/>
        <v>-1461642.9653254538</v>
      </c>
      <c r="DM13" s="21">
        <f t="shared" si="39"/>
        <v>-687497.16171537957</v>
      </c>
      <c r="DN13" s="21">
        <f t="shared" si="40"/>
        <v>-92118544.407025889</v>
      </c>
      <c r="DO13" s="21">
        <f t="shared" si="41"/>
        <v>-120493443.0271824</v>
      </c>
      <c r="DP13" s="21">
        <f t="shared" si="42"/>
        <v>-1016476.5202425581</v>
      </c>
      <c r="DQ13" s="21">
        <f t="shared" si="43"/>
        <v>0</v>
      </c>
      <c r="DR13" s="21">
        <f>IF(DC13&gt;0,DC13*(TEA!B$17+TEA!B$18)-TEA!B$25,0)</f>
        <v>0</v>
      </c>
      <c r="DS13" s="21">
        <f>IF(DD13&gt;0,DD13*(TEA!C$17+TEA!C$18)-TEA!C$25,0)</f>
        <v>0</v>
      </c>
      <c r="DT13" s="21">
        <f>IF(DE13&gt;0,DE13*(TEA!D$17+TEA!D$18)-TEA!D$25,0)</f>
        <v>0</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0</v>
      </c>
      <c r="EA13" s="21">
        <f>IF(DL13&gt;0,DL13*(TEA!K$17+TEA!K$18)-TEA!K$25,0)</f>
        <v>0</v>
      </c>
      <c r="EB13" s="21">
        <f>IF(DM13&gt;0,DM13*(TEA!L$17+TEA!L$18)-TEA!L$25,0)</f>
        <v>0</v>
      </c>
      <c r="EC13" s="21">
        <f>IF(DN13&gt;0,DN13*(TEA!M$17+TEA!M$18)-TEA!M$25,0)</f>
        <v>0</v>
      </c>
      <c r="ED13" s="21">
        <f>IF(DO13&gt;0,DO13*(TEA!N$17+TEA!N$18)-TEA!N$25,0)</f>
        <v>0</v>
      </c>
      <c r="EE13" s="21">
        <f>IF(DP13&gt;0,DP13*(TEA!O$17+TEA!O$18)-TEA!O$25,0)</f>
        <v>0</v>
      </c>
      <c r="EF13" s="21">
        <f>IF(DQ13&gt;0,DQ13*(TEA!P$17+TEA!P$18)-TEA!P$25,0)</f>
        <v>0</v>
      </c>
      <c r="EG13" s="21">
        <f>TEA!B$11-TEA!B$46-AF13-DR13</f>
        <v>-168772.67820244026</v>
      </c>
      <c r="EH13" s="21">
        <f>TEA!C$11-TEA!C$46-AG13-DS13</f>
        <v>-170511.40829148068</v>
      </c>
      <c r="EI13" s="21">
        <f>TEA!D$11-TEA!D$46-AH13-DT13</f>
        <v>-172579.97551438826</v>
      </c>
      <c r="EJ13" s="21">
        <f>TEA!E$11-TEA!E$46-AI13-DU13</f>
        <v>-224638.98992944014</v>
      </c>
      <c r="EK13" s="21">
        <f>TEA!F$11-TEA!F$46-AJ13-DV13</f>
        <v>-265626.87992944015</v>
      </c>
      <c r="EL13" s="21">
        <f>TEA!G$11-TEA!G$46-AK13-DW13</f>
        <v>0</v>
      </c>
      <c r="EM13" s="21">
        <f>TEA!H$11-TEA!H$46-AL13-DX13</f>
        <v>0</v>
      </c>
      <c r="EN13" s="21">
        <f>TEA!I$11-TEA!I$46-AM13-DY13</f>
        <v>0</v>
      </c>
      <c r="EO13" s="21">
        <f>TEA!J$11-TEA!J$46-AN13-DZ13</f>
        <v>-222915.78848298066</v>
      </c>
      <c r="EP13" s="21">
        <f>TEA!K$11-TEA!K$46-AO13-EA13</f>
        <v>-219519.83349756931</v>
      </c>
      <c r="EQ13" s="21">
        <f>TEA!L$11-TEA!L$46-AP13-EB13</f>
        <v>-140843.14996958792</v>
      </c>
      <c r="ER13" s="21">
        <f>TEA!M$11-TEA!M$46-AQ13-EC13</f>
        <v>-7650766.3362983428</v>
      </c>
      <c r="ES13" s="21">
        <f>TEA!N$11-TEA!N$46-AR13-ED13</f>
        <v>-10287922.874271102</v>
      </c>
      <c r="ET13" s="21">
        <f>TEA!P$11-TEA!P$46-AS13-EE13</f>
        <v>-64539.558762032109</v>
      </c>
      <c r="EU13" s="21">
        <f>TEA!Q$11-TEA!Q$46-AT13-EF13</f>
        <v>0</v>
      </c>
      <c r="EV13" s="21">
        <f>EG13/(1+TEA!B$16)^$A13</f>
        <v>-65069.173520000601</v>
      </c>
      <c r="EW13" s="21">
        <f>EH13/(1+TEA!C$16)^$A13</f>
        <v>-65739.529237959345</v>
      </c>
      <c r="EX13" s="21">
        <f>EI13/(1+TEA!D$16)^$A13</f>
        <v>-66537.051449485254</v>
      </c>
      <c r="EY13" s="21">
        <f>EJ13/(1+TEA!E$16)^$A13</f>
        <v>-86608.055111523747</v>
      </c>
      <c r="EZ13" s="21">
        <f>EK13/(1+TEA!F$16)^$A13</f>
        <v>-102410.66104889955</v>
      </c>
      <c r="FA13" s="21">
        <f>EL13/(1+TEA!G$16)^$A13</f>
        <v>0</v>
      </c>
      <c r="FB13" s="21">
        <f>EM13/(1+TEA!H$16)^$A13</f>
        <v>0</v>
      </c>
      <c r="FC13" s="21">
        <f>EN13/(1+TEA!I$16)^$A13</f>
        <v>0</v>
      </c>
      <c r="FD13" s="21">
        <f>EO13/(1+TEA!J$16)^$A13</f>
        <v>-85943.686357506027</v>
      </c>
      <c r="FE13" s="21">
        <f>EP13/(1+TEA!K$16)^$A13</f>
        <v>-84634.39870167592</v>
      </c>
      <c r="FF13" s="21">
        <f>EQ13/(1+TEA!L$16)^$A13</f>
        <v>-54301.131332891739</v>
      </c>
      <c r="FG13" s="21">
        <f>ER13/(1+TEA!M$16)^$A13</f>
        <v>-2949701.6199531881</v>
      </c>
      <c r="FH13" s="21">
        <f>ES13/(1+TEA!N$16)^$A13</f>
        <v>-3966439.6263438007</v>
      </c>
      <c r="FI13" s="21">
        <f>ET13/(1+TEA!O$16)^$A13</f>
        <v>-24882.793783444398</v>
      </c>
      <c r="FJ13" s="21">
        <f>EU13/(1+TEA!Q$16)^$A13</f>
        <v>0</v>
      </c>
    </row>
    <row r="14" spans="1:166" x14ac:dyDescent="0.25">
      <c r="A14" s="4">
        <f t="shared" si="1"/>
        <v>11</v>
      </c>
      <c r="B14" s="21">
        <f t="shared" si="2"/>
        <v>-2013694.757328351</v>
      </c>
      <c r="C14" s="21">
        <f t="shared" si="44"/>
        <v>-2015981.5505704856</v>
      </c>
      <c r="D14" s="21">
        <f t="shared" si="45"/>
        <v>-2066585.4926044161</v>
      </c>
      <c r="E14" s="21">
        <f t="shared" si="46"/>
        <v>-2289501.4042432494</v>
      </c>
      <c r="F14" s="21">
        <f t="shared" si="4"/>
        <v>-2555720.2502671052</v>
      </c>
      <c r="G14" s="21">
        <f t="shared" si="5"/>
        <v>0</v>
      </c>
      <c r="H14" s="21">
        <f t="shared" si="6"/>
        <v>0</v>
      </c>
      <c r="I14" s="21">
        <f t="shared" si="7"/>
        <v>0</v>
      </c>
      <c r="J14" s="21">
        <f t="shared" si="8"/>
        <v>-2402480.0398998256</v>
      </c>
      <c r="K14" s="21">
        <f t="shared" si="9"/>
        <v>-2354638.3736036639</v>
      </c>
      <c r="L14" s="21">
        <f t="shared" si="10"/>
        <v>-1859138.0645455332</v>
      </c>
      <c r="M14" s="21">
        <f t="shared" si="70"/>
        <v>-69258314.433908254</v>
      </c>
      <c r="N14" s="21">
        <f t="shared" ref="N14" si="75">N13+FH14</f>
        <v>-88848634.092508554</v>
      </c>
      <c r="O14" s="21">
        <f t="shared" si="72"/>
        <v>-699327.93763858022</v>
      </c>
      <c r="P14" s="21">
        <f t="shared" si="73"/>
        <v>0</v>
      </c>
      <c r="Q14" s="21"/>
      <c r="AF14" s="21"/>
      <c r="AJ14" s="20"/>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9.0221874415874481E-12</v>
      </c>
      <c r="BF14" s="21">
        <f>BU13*TEA!$B$20</f>
        <v>-9.3132257461547857E-11</v>
      </c>
      <c r="BG14" s="21">
        <f>BV13*TEA!$B$20</f>
        <v>-6.9849193096160886E-11</v>
      </c>
      <c r="BH14" s="21">
        <f>BW13*TEA!$B$20</f>
        <v>9.458744898438454E-13</v>
      </c>
      <c r="BI14" s="21">
        <f>BX13*TEA!$B$20</f>
        <v>0</v>
      </c>
      <c r="BJ14" s="20">
        <f t="shared" si="48"/>
        <v>-3.1432136893272402E-11</v>
      </c>
      <c r="BK14" s="20">
        <f t="shared" si="64"/>
        <v>0</v>
      </c>
      <c r="BL14" s="20">
        <f t="shared" si="65"/>
        <v>-7.0722308009862904E-11</v>
      </c>
      <c r="BM14" s="20">
        <f t="shared" si="66"/>
        <v>-1.8466380424797534E-10</v>
      </c>
      <c r="BN14" s="20">
        <f t="shared" si="52"/>
        <v>-1.8466380424797534E-10</v>
      </c>
      <c r="BO14" s="20">
        <f t="shared" si="53"/>
        <v>0</v>
      </c>
      <c r="BP14" s="20">
        <f t="shared" si="54"/>
        <v>0</v>
      </c>
      <c r="BQ14" s="20">
        <f t="shared" si="55"/>
        <v>0</v>
      </c>
      <c r="BR14" s="20">
        <f t="shared" si="56"/>
        <v>3.9290171116590502E-11</v>
      </c>
      <c r="BS14" s="20">
        <f t="shared" si="57"/>
        <v>7.3865521699190137E-10</v>
      </c>
      <c r="BT14" s="20">
        <f t="shared" si="58"/>
        <v>1.2179953046143054E-10</v>
      </c>
      <c r="BU14" s="20">
        <f t="shared" si="59"/>
        <v>-1.2572854757308961E-9</v>
      </c>
      <c r="BV14" s="20">
        <f t="shared" si="67"/>
        <v>-9.4296410679817196E-10</v>
      </c>
      <c r="BW14" s="20">
        <f t="shared" si="68"/>
        <v>1.2769305612891912E-11</v>
      </c>
      <c r="BX14" s="20">
        <f t="shared" si="69"/>
        <v>0</v>
      </c>
      <c r="BY14" s="21">
        <f>TEA!B$11-TEA!B$46-Q14-AU14</f>
        <v>53766.631126951317</v>
      </c>
      <c r="BZ14" s="21">
        <f>TEA!C$11-TEA!C$46-R14-AV14</f>
        <v>49843.424450958482</v>
      </c>
      <c r="CA14" s="21">
        <f>TEA!D$11-TEA!D$46-S14-AW14</f>
        <v>56789.999124506729</v>
      </c>
      <c r="CB14" s="21">
        <f>TEA!E$11-TEA!E$46-T14-AX14</f>
        <v>-23213.117478292159</v>
      </c>
      <c r="CC14" s="21">
        <f>TEA!F$11-TEA!F$46-U14-AY14</f>
        <v>-64201.007478292158</v>
      </c>
      <c r="CD14" s="21">
        <f>TEA!G$11-TEA!G$46-V14-AZ14</f>
        <v>0</v>
      </c>
      <c r="CE14" s="21">
        <f>TEA!H$11-TEA!H$46-W14-BA14</f>
        <v>0</v>
      </c>
      <c r="CF14" s="21">
        <f>TEA!I$11-TEA!I$46-X14-BB14</f>
        <v>0</v>
      </c>
      <c r="CG14" s="21">
        <f>TEA!J$11-TEA!J$46-Y14-BC14</f>
        <v>8627.507122004663</v>
      </c>
      <c r="CH14" s="21">
        <f>TEA!K$11-TEA!K$46-Z14-BD14</f>
        <v>5769.4246831139499</v>
      </c>
      <c r="CI14" s="21">
        <f>TEA!L$11-TEA!L$46-AA14-BE14</f>
        <v>88207.920004237283</v>
      </c>
      <c r="CJ14" s="21">
        <f>TEA!M$11-TEA!M$46-AB14-BF14</f>
        <v>-2905041.1811446962</v>
      </c>
      <c r="CK14" s="21">
        <f>TEA!N$11-TEA!N$46-AC14-BG14</f>
        <v>-4945086.2620955072</v>
      </c>
      <c r="CL14" s="21">
        <f>TEA!O$11-TEA!O$46-AD14-BH14</f>
        <v>-15454.808624973697</v>
      </c>
      <c r="CM14" s="21">
        <f>TEA!P$11-TEA!P$46-AE14-BI14</f>
        <v>0</v>
      </c>
      <c r="CN14" s="21">
        <f t="shared" si="15"/>
        <v>-944945.22205661645</v>
      </c>
      <c r="CO14" s="21">
        <f t="shared" si="16"/>
        <v>-955003.51509075391</v>
      </c>
      <c r="CP14" s="21">
        <f t="shared" si="62"/>
        <v>-1005935.3552939426</v>
      </c>
      <c r="CQ14" s="21">
        <f t="shared" si="63"/>
        <v>-1432771.8992944015</v>
      </c>
      <c r="CR14" s="21">
        <f t="shared" si="19"/>
        <v>-1842650.7992944014</v>
      </c>
      <c r="CS14" s="21">
        <f t="shared" si="20"/>
        <v>0</v>
      </c>
      <c r="CT14" s="21">
        <f t="shared" si="21"/>
        <v>0</v>
      </c>
      <c r="CU14" s="21">
        <f t="shared" si="22"/>
        <v>0</v>
      </c>
      <c r="CV14" s="21">
        <f t="shared" si="23"/>
        <v>-1516585.0652741133</v>
      </c>
      <c r="CW14" s="21">
        <f t="shared" si="24"/>
        <v>-1461642.9653254538</v>
      </c>
      <c r="CX14" s="21">
        <f t="shared" si="25"/>
        <v>-687497.16171537957</v>
      </c>
      <c r="CY14" s="21">
        <f t="shared" si="26"/>
        <v>-92118544.407025889</v>
      </c>
      <c r="CZ14" s="21">
        <f t="shared" si="27"/>
        <v>-120493443.0271824</v>
      </c>
      <c r="DA14" s="21">
        <f t="shared" si="28"/>
        <v>-1016476.5202425581</v>
      </c>
      <c r="DB14" s="21">
        <f t="shared" si="29"/>
        <v>0</v>
      </c>
      <c r="DC14" s="21">
        <f t="shared" si="30"/>
        <v>-891178.59092966514</v>
      </c>
      <c r="DD14" s="21">
        <f t="shared" si="31"/>
        <v>-905160.09063979541</v>
      </c>
      <c r="DE14" s="21">
        <f t="shared" si="32"/>
        <v>-949145.35616943589</v>
      </c>
      <c r="DF14" s="21">
        <f t="shared" si="33"/>
        <v>-1455985.0167726937</v>
      </c>
      <c r="DG14" s="21">
        <f t="shared" si="34"/>
        <v>-1906851.8067726935</v>
      </c>
      <c r="DH14" s="21">
        <f t="shared" si="35"/>
        <v>0</v>
      </c>
      <c r="DI14" s="21">
        <f t="shared" si="36"/>
        <v>0</v>
      </c>
      <c r="DJ14" s="21">
        <f t="shared" si="37"/>
        <v>0</v>
      </c>
      <c r="DK14" s="21">
        <f t="shared" si="38"/>
        <v>-1507957.5581521087</v>
      </c>
      <c r="DL14" s="21">
        <f t="shared" si="38"/>
        <v>-1455873.5406423397</v>
      </c>
      <c r="DM14" s="21">
        <f t="shared" si="39"/>
        <v>-599289.24171114224</v>
      </c>
      <c r="DN14" s="21">
        <f t="shared" si="40"/>
        <v>-95023585.588170588</v>
      </c>
      <c r="DO14" s="21">
        <f t="shared" si="41"/>
        <v>-125438529.28927791</v>
      </c>
      <c r="DP14" s="21">
        <f t="shared" si="42"/>
        <v>-1031931.3288675318</v>
      </c>
      <c r="DQ14" s="21">
        <f t="shared" si="43"/>
        <v>0</v>
      </c>
      <c r="DR14" s="21">
        <f>IF(DC14&gt;0,DC14*(TEA!B$17+TEA!B$18)-TEA!B$25,0)</f>
        <v>0</v>
      </c>
      <c r="DS14" s="21">
        <f>IF(DD14&gt;0,DD14*(TEA!C$17+TEA!C$18)-TEA!C$25,0)</f>
        <v>0</v>
      </c>
      <c r="DT14" s="21">
        <f>IF(DE14&gt;0,DE14*(TEA!D$17+TEA!D$18)-TEA!D$25,0)</f>
        <v>0</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0</v>
      </c>
      <c r="EA14" s="21">
        <f>IF(DL14&gt;0,DL14*(TEA!K$17+TEA!K$18)-TEA!K$25,0)</f>
        <v>0</v>
      </c>
      <c r="EB14" s="21">
        <f>IF(DM14&gt;0,DM14*(TEA!L$17+TEA!L$18)-TEA!L$25,0)</f>
        <v>0</v>
      </c>
      <c r="EC14" s="21">
        <f>IF(DN14&gt;0,DN14*(TEA!M$17+TEA!M$18)-TEA!M$25,0)</f>
        <v>0</v>
      </c>
      <c r="ED14" s="21">
        <f>IF(DO14&gt;0,DO14*(TEA!N$17+TEA!N$18)-TEA!N$25,0)</f>
        <v>0</v>
      </c>
      <c r="EE14" s="21">
        <f>IF(DP14&gt;0,DP14*(TEA!O$17+TEA!O$18)-TEA!O$25,0)</f>
        <v>0</v>
      </c>
      <c r="EF14" s="21">
        <f>IF(DQ14&gt;0,DQ14*(TEA!P$17+TEA!P$18)-TEA!P$25,0)</f>
        <v>0</v>
      </c>
      <c r="EG14" s="21">
        <f>TEA!B$11-TEA!B$46-AF14-DR14</f>
        <v>53766.631126951317</v>
      </c>
      <c r="EH14" s="21">
        <f>TEA!C$11-TEA!C$46-AG14-DS14</f>
        <v>49843.424450958482</v>
      </c>
      <c r="EI14" s="21">
        <f>TEA!D$11-TEA!D$46-AH14-DT14</f>
        <v>56789.999124506721</v>
      </c>
      <c r="EJ14" s="21">
        <f>TEA!E$11-TEA!E$46-AI14-DU14</f>
        <v>-23213.117478292173</v>
      </c>
      <c r="EK14" s="21">
        <f>TEA!F$11-TEA!F$46-AJ14-DV14</f>
        <v>-64201.007478292173</v>
      </c>
      <c r="EL14" s="21">
        <f>TEA!G$11-TEA!G$46-AK14-DW14</f>
        <v>0</v>
      </c>
      <c r="EM14" s="21">
        <f>TEA!H$11-TEA!H$46-AL14-DX14</f>
        <v>0</v>
      </c>
      <c r="EN14" s="21">
        <f>TEA!I$11-TEA!I$46-AM14-DY14</f>
        <v>0</v>
      </c>
      <c r="EO14" s="21">
        <f>TEA!J$11-TEA!J$46-AN14-DZ14</f>
        <v>8627.5071220046666</v>
      </c>
      <c r="EP14" s="21">
        <f>TEA!K$11-TEA!K$46-AO14-EA14</f>
        <v>5769.4246831140044</v>
      </c>
      <c r="EQ14" s="21">
        <f>TEA!L$11-TEA!L$46-AP14-EB14</f>
        <v>88207.920004237298</v>
      </c>
      <c r="ER14" s="21">
        <f>TEA!M$11-TEA!M$46-AQ14-EC14</f>
        <v>-2905041.1811446962</v>
      </c>
      <c r="ES14" s="21">
        <f>TEA!N$11-TEA!N$46-AR14-ED14</f>
        <v>-4945086.2620955072</v>
      </c>
      <c r="ET14" s="21">
        <f>TEA!P$11-TEA!P$46-AS14-EE14</f>
        <v>0</v>
      </c>
      <c r="EU14" s="21">
        <f>TEA!Q$11-TEA!Q$46-AT14-EF14</f>
        <v>0</v>
      </c>
      <c r="EV14" s="21">
        <f>EG14/(1+TEA!B$16)^$A14</f>
        <v>18844.876205662767</v>
      </c>
      <c r="EW14" s="21">
        <f>EH14/(1+TEA!C$16)^$A14</f>
        <v>17469.816199322609</v>
      </c>
      <c r="EX14" s="21">
        <f>EI14/(1+TEA!D$16)^$A14</f>
        <v>19904.548244693211</v>
      </c>
      <c r="EY14" s="21">
        <f>EJ14/(1+TEA!E$16)^$A14</f>
        <v>-8136.056064086285</v>
      </c>
      <c r="EZ14" s="21">
        <f>EK14/(1+TEA!F$16)^$A14</f>
        <v>-22502.061461700647</v>
      </c>
      <c r="FA14" s="21">
        <f>EL14/(1+TEA!G$16)^$A14</f>
        <v>0</v>
      </c>
      <c r="FB14" s="21">
        <f>EM14/(1+TEA!H$16)^$A14</f>
        <v>0</v>
      </c>
      <c r="FC14" s="21">
        <f>EN14/(1+TEA!I$16)^$A14</f>
        <v>0</v>
      </c>
      <c r="FD14" s="21">
        <f>EO14/(1+TEA!J$16)^$A14</f>
        <v>3023.8886139948991</v>
      </c>
      <c r="FE14" s="21">
        <f>EP14/(1+TEA!K$16)^$A14</f>
        <v>2022.1481549488228</v>
      </c>
      <c r="FF14" s="21">
        <f>EQ14/(1+TEA!L$16)^$A14</f>
        <v>30916.337847427832</v>
      </c>
      <c r="FG14" s="21">
        <f>ER14/(1+TEA!M$16)^$A14</f>
        <v>-1018199.211733434</v>
      </c>
      <c r="FH14" s="21">
        <f>ES14/(1+TEA!N$16)^$A14</f>
        <v>-1733222.5672737162</v>
      </c>
      <c r="FI14" s="21">
        <f>ET14/(1+TEA!O$16)^$A14</f>
        <v>0</v>
      </c>
      <c r="FJ14" s="21">
        <f>EU14/(1+TEA!Q$16)^$A14</f>
        <v>0</v>
      </c>
    </row>
    <row r="15" spans="1:166" x14ac:dyDescent="0.25">
      <c r="A15" s="4">
        <f t="shared" si="1"/>
        <v>12</v>
      </c>
      <c r="B15" s="21">
        <f t="shared" si="2"/>
        <v>-1996563.0516868394</v>
      </c>
      <c r="C15" s="21">
        <f t="shared" si="44"/>
        <v>-2000099.8994801925</v>
      </c>
      <c r="D15" s="21">
        <f t="shared" si="45"/>
        <v>-2048490.4487456041</v>
      </c>
      <c r="E15" s="21">
        <f t="shared" si="46"/>
        <v>-2296897.8188469643</v>
      </c>
      <c r="F15" s="21">
        <f t="shared" si="4"/>
        <v>-2576176.6697777421</v>
      </c>
      <c r="G15" s="21">
        <f t="shared" si="5"/>
        <v>0</v>
      </c>
      <c r="H15" s="21">
        <f t="shared" si="6"/>
        <v>0</v>
      </c>
      <c r="I15" s="21">
        <f t="shared" si="7"/>
        <v>0</v>
      </c>
      <c r="J15" s="21">
        <f t="shared" si="8"/>
        <v>-2399731.0502507393</v>
      </c>
      <c r="K15" s="21">
        <f t="shared" si="9"/>
        <v>-2352800.0570991649</v>
      </c>
      <c r="L15" s="21">
        <f t="shared" si="10"/>
        <v>-1831032.3028660533</v>
      </c>
      <c r="M15" s="21">
        <f t="shared" si="70"/>
        <v>-70183950.080938652</v>
      </c>
      <c r="N15" s="21">
        <f>N14+FH15</f>
        <v>-90424290.971848294</v>
      </c>
      <c r="O15" s="21">
        <f t="shared" si="72"/>
        <v>-699327.93763858022</v>
      </c>
      <c r="P15" s="21">
        <f t="shared" si="73"/>
        <v>0</v>
      </c>
      <c r="Q15" s="2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9.7439624369144436E-12</v>
      </c>
      <c r="BF15" s="21">
        <f>BU14*TEA!$B$20</f>
        <v>-1.0058283805847169E-10</v>
      </c>
      <c r="BG15" s="21">
        <f>BV14*TEA!$B$20</f>
        <v>-7.5437128543853762E-11</v>
      </c>
      <c r="BH15" s="21">
        <f>BW14*TEA!$B$20</f>
        <v>1.021544449031353E-12</v>
      </c>
      <c r="BI15" s="21">
        <f>BX14*TEA!$B$20</f>
        <v>0</v>
      </c>
      <c r="BJ15" s="20">
        <f t="shared" si="48"/>
        <v>-3.3946707844734195E-11</v>
      </c>
      <c r="BK15" s="20">
        <f t="shared" si="64"/>
        <v>0</v>
      </c>
      <c r="BL15" s="20">
        <f t="shared" si="65"/>
        <v>-7.6380092650651934E-11</v>
      </c>
      <c r="BM15" s="20">
        <f t="shared" si="66"/>
        <v>-1.9943690858781337E-10</v>
      </c>
      <c r="BN15" s="20">
        <f t="shared" si="52"/>
        <v>-1.9943690858781337E-10</v>
      </c>
      <c r="BO15" s="20">
        <f t="shared" si="53"/>
        <v>0</v>
      </c>
      <c r="BP15" s="20">
        <f t="shared" si="54"/>
        <v>0</v>
      </c>
      <c r="BQ15" s="20">
        <f t="shared" si="55"/>
        <v>0</v>
      </c>
      <c r="BR15" s="20">
        <f t="shared" si="56"/>
        <v>4.2433384805917745E-11</v>
      </c>
      <c r="BS15" s="20">
        <f t="shared" si="57"/>
        <v>7.9774763435125349E-10</v>
      </c>
      <c r="BT15" s="20">
        <f t="shared" si="58"/>
        <v>1.3154349289834499E-10</v>
      </c>
      <c r="BU15" s="20">
        <f t="shared" si="59"/>
        <v>-1.3578683137893678E-9</v>
      </c>
      <c r="BV15" s="20">
        <f t="shared" si="67"/>
        <v>-1.0184012353420257E-9</v>
      </c>
      <c r="BW15" s="20">
        <f t="shared" si="68"/>
        <v>1.3790850061923265E-11</v>
      </c>
      <c r="BX15" s="20">
        <f t="shared" si="69"/>
        <v>0</v>
      </c>
      <c r="BY15" s="21">
        <f>TEA!B$11-TEA!B$46-Q15-AU15</f>
        <v>53766.631126951317</v>
      </c>
      <c r="BZ15" s="21">
        <f>TEA!C$11-TEA!C$46-R15-AV15</f>
        <v>49843.424450958482</v>
      </c>
      <c r="CA15" s="21">
        <f>TEA!D$11-TEA!D$46-S15-AW15</f>
        <v>56789.999124506729</v>
      </c>
      <c r="CB15" s="21">
        <f>TEA!E$11-TEA!E$46-T15-AX15</f>
        <v>-23213.117478292159</v>
      </c>
      <c r="CC15" s="21">
        <f>TEA!F$11-TEA!F$46-U15-AY15</f>
        <v>-64201.007478292158</v>
      </c>
      <c r="CD15" s="21">
        <f>TEA!G$11-TEA!G$46-V15-AZ15</f>
        <v>0</v>
      </c>
      <c r="CE15" s="21">
        <f>TEA!H$11-TEA!H$46-W15-BA15</f>
        <v>0</v>
      </c>
      <c r="CF15" s="21">
        <f>TEA!I$11-TEA!I$46-X15-BB15</f>
        <v>0</v>
      </c>
      <c r="CG15" s="21">
        <f>TEA!J$11-TEA!J$46-Y15-BC15</f>
        <v>8627.507122004663</v>
      </c>
      <c r="CH15" s="21">
        <f>TEA!K$11-TEA!K$46-Z15-BD15</f>
        <v>5769.4246831139453</v>
      </c>
      <c r="CI15" s="21">
        <f>TEA!L$11-TEA!L$46-AA15-BE15</f>
        <v>88207.920004237283</v>
      </c>
      <c r="CJ15" s="21">
        <f>TEA!M$11-TEA!M$46-AB15-BF15</f>
        <v>-2905041.1811446962</v>
      </c>
      <c r="CK15" s="21">
        <f>TEA!N$11-TEA!N$46-AC15-BG15</f>
        <v>-4945086.2620955072</v>
      </c>
      <c r="CL15" s="21">
        <f>TEA!O$11-TEA!O$46-AD15-BH15</f>
        <v>-15454.808624973697</v>
      </c>
      <c r="CM15" s="21">
        <f>TEA!P$11-TEA!P$46-AE15-BI15</f>
        <v>0</v>
      </c>
      <c r="CN15" s="21">
        <f t="shared" si="15"/>
        <v>-891178.59092966514</v>
      </c>
      <c r="CO15" s="21">
        <f t="shared" si="16"/>
        <v>-905160.09063979541</v>
      </c>
      <c r="CP15" s="21">
        <f t="shared" si="62"/>
        <v>-949145.35616943589</v>
      </c>
      <c r="CQ15" s="21">
        <f t="shared" si="63"/>
        <v>-1455985.0167726937</v>
      </c>
      <c r="CR15" s="21">
        <f t="shared" si="19"/>
        <v>-1906851.8067726935</v>
      </c>
      <c r="CS15" s="21">
        <f t="shared" si="20"/>
        <v>0</v>
      </c>
      <c r="CT15" s="21">
        <f t="shared" si="21"/>
        <v>0</v>
      </c>
      <c r="CU15" s="21">
        <f t="shared" si="22"/>
        <v>0</v>
      </c>
      <c r="CV15" s="21">
        <f t="shared" si="23"/>
        <v>-1507957.5581521087</v>
      </c>
      <c r="CW15" s="21">
        <f t="shared" si="24"/>
        <v>-1455873.5406423397</v>
      </c>
      <c r="CX15" s="21">
        <f t="shared" si="25"/>
        <v>-599289.24171114224</v>
      </c>
      <c r="CY15" s="21">
        <f t="shared" si="26"/>
        <v>-95023585.588170588</v>
      </c>
      <c r="CZ15" s="21">
        <f t="shared" si="27"/>
        <v>-125438529.28927791</v>
      </c>
      <c r="DA15" s="21">
        <f t="shared" si="28"/>
        <v>-1031931.3288675318</v>
      </c>
      <c r="DB15" s="21">
        <f t="shared" si="29"/>
        <v>0</v>
      </c>
      <c r="DC15" s="21">
        <f t="shared" si="30"/>
        <v>-837411.95980271383</v>
      </c>
      <c r="DD15" s="21">
        <f t="shared" si="31"/>
        <v>-855316.66618883691</v>
      </c>
      <c r="DE15" s="21">
        <f t="shared" si="32"/>
        <v>-892355.35704492917</v>
      </c>
      <c r="DF15" s="21">
        <f t="shared" si="33"/>
        <v>-1479198.1342509859</v>
      </c>
      <c r="DG15" s="21">
        <f t="shared" si="34"/>
        <v>-1971052.8142509856</v>
      </c>
      <c r="DH15" s="21">
        <f t="shared" si="35"/>
        <v>0</v>
      </c>
      <c r="DI15" s="21">
        <f t="shared" si="36"/>
        <v>0</v>
      </c>
      <c r="DJ15" s="21">
        <f t="shared" si="37"/>
        <v>0</v>
      </c>
      <c r="DK15" s="21">
        <f t="shared" si="38"/>
        <v>-1499330.051030104</v>
      </c>
      <c r="DL15" s="21">
        <f t="shared" si="38"/>
        <v>-1450104.1159592257</v>
      </c>
      <c r="DM15" s="21">
        <f t="shared" si="39"/>
        <v>-511081.32170690497</v>
      </c>
      <c r="DN15" s="21">
        <f t="shared" si="40"/>
        <v>-97928626.769315287</v>
      </c>
      <c r="DO15" s="21">
        <f t="shared" si="41"/>
        <v>-130383615.55137342</v>
      </c>
      <c r="DP15" s="21">
        <f t="shared" si="42"/>
        <v>-1047386.1374925056</v>
      </c>
      <c r="DQ15" s="21">
        <f t="shared" si="43"/>
        <v>0</v>
      </c>
      <c r="DR15" s="21">
        <f>IF(DC15&gt;0,DC15*(TEA!B$17+TEA!B$18)-TEA!B$25,0)</f>
        <v>0</v>
      </c>
      <c r="DS15" s="21">
        <f>IF(DD15&gt;0,DD15*(TEA!C$17+TEA!C$18)-TEA!C$25,0)</f>
        <v>0</v>
      </c>
      <c r="DT15" s="21">
        <f>IF(DE15&gt;0,DE15*(TEA!D$17+TEA!D$18)-TEA!D$25,0)</f>
        <v>0</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0</v>
      </c>
      <c r="EA15" s="21">
        <f>IF(DL15&gt;0,DL15*(TEA!K$17+TEA!K$18)-TEA!K$25,0)</f>
        <v>0</v>
      </c>
      <c r="EB15" s="21">
        <f>IF(DM15&gt;0,DM15*(TEA!L$17+TEA!L$18)-TEA!L$25,0)</f>
        <v>0</v>
      </c>
      <c r="EC15" s="21">
        <f>IF(DN15&gt;0,DN15*(TEA!M$17+TEA!M$18)-TEA!M$25,0)</f>
        <v>0</v>
      </c>
      <c r="ED15" s="21">
        <f>IF(DO15&gt;0,DO15*(TEA!N$17+TEA!N$18)-TEA!N$25,0)</f>
        <v>0</v>
      </c>
      <c r="EE15" s="21">
        <f>IF(DP15&gt;0,DP15*(TEA!O$17+TEA!O$18)-TEA!O$25,0)</f>
        <v>0</v>
      </c>
      <c r="EF15" s="21">
        <f>IF(DQ15&gt;0,DQ15*(TEA!P$17+TEA!P$18)-TEA!P$25,0)</f>
        <v>0</v>
      </c>
      <c r="EG15" s="21">
        <f>TEA!B$11-TEA!B$46-AF15-DR15</f>
        <v>53766.631126951317</v>
      </c>
      <c r="EH15" s="21">
        <f>TEA!C$11-TEA!C$46-AG15-DS15</f>
        <v>49843.424450958482</v>
      </c>
      <c r="EI15" s="21">
        <f>TEA!D$11-TEA!D$46-AH15-DT15</f>
        <v>56789.999124506721</v>
      </c>
      <c r="EJ15" s="21">
        <f>TEA!E$11-TEA!E$46-AI15-DU15</f>
        <v>-23213.117478292173</v>
      </c>
      <c r="EK15" s="21">
        <f>TEA!F$11-TEA!F$46-AJ15-DV15</f>
        <v>-64201.007478292173</v>
      </c>
      <c r="EL15" s="21">
        <f>TEA!G$11-TEA!G$46-AK15-DW15</f>
        <v>0</v>
      </c>
      <c r="EM15" s="21">
        <f>TEA!H$11-TEA!H$46-AL15-DX15</f>
        <v>0</v>
      </c>
      <c r="EN15" s="21">
        <f>TEA!I$11-TEA!I$46-AM15-DY15</f>
        <v>0</v>
      </c>
      <c r="EO15" s="21">
        <f>TEA!J$11-TEA!J$46-AN15-DZ15</f>
        <v>8627.5071220046666</v>
      </c>
      <c r="EP15" s="21">
        <f>TEA!K$11-TEA!K$46-AO15-EA15</f>
        <v>5769.4246831140044</v>
      </c>
      <c r="EQ15" s="21">
        <f>TEA!L$11-TEA!L$46-AP15-EB15</f>
        <v>88207.920004237298</v>
      </c>
      <c r="ER15" s="21">
        <f>TEA!M$11-TEA!M$46-AQ15-EC15</f>
        <v>-2905041.1811446962</v>
      </c>
      <c r="ES15" s="21">
        <f>TEA!N$11-TEA!N$46-AR15-ED15</f>
        <v>-4945086.2620955072</v>
      </c>
      <c r="ET15" s="21">
        <f>TEA!P$11-TEA!P$46-AS15-EE15</f>
        <v>0</v>
      </c>
      <c r="EU15" s="21">
        <f>TEA!Q$11-TEA!Q$46-AT15-EF15</f>
        <v>0</v>
      </c>
      <c r="EV15" s="21">
        <f>EG15/(1+TEA!B$16)^$A15</f>
        <v>17131.705641511606</v>
      </c>
      <c r="EW15" s="21">
        <f>EH15/(1+TEA!C$16)^$A15</f>
        <v>15881.651090293281</v>
      </c>
      <c r="EX15" s="21">
        <f>EI15/(1+TEA!D$16)^$A15</f>
        <v>18095.043858812009</v>
      </c>
      <c r="EY15" s="21">
        <f>EJ15/(1+TEA!E$16)^$A15</f>
        <v>-7396.4146037148048</v>
      </c>
      <c r="EZ15" s="21">
        <f>EK15/(1+TEA!F$16)^$A15</f>
        <v>-20456.419510636952</v>
      </c>
      <c r="FA15" s="21">
        <f>EL15/(1+TEA!G$16)^$A15</f>
        <v>0</v>
      </c>
      <c r="FB15" s="21">
        <f>EM15/(1+TEA!H$16)^$A15</f>
        <v>0</v>
      </c>
      <c r="FC15" s="21">
        <f>EN15/(1+TEA!I$16)^$A15</f>
        <v>0</v>
      </c>
      <c r="FD15" s="21">
        <f>EO15/(1+TEA!J$16)^$A15</f>
        <v>2748.9896490862716</v>
      </c>
      <c r="FE15" s="21">
        <f>EP15/(1+TEA!K$16)^$A15</f>
        <v>1838.31650449893</v>
      </c>
      <c r="FF15" s="21">
        <f>EQ15/(1+TEA!L$16)^$A15</f>
        <v>28105.761679479849</v>
      </c>
      <c r="FG15" s="21">
        <f>ER15/(1+TEA!M$16)^$A15</f>
        <v>-925635.64703039452</v>
      </c>
      <c r="FH15" s="21">
        <f>ES15/(1+TEA!N$16)^$A15</f>
        <v>-1575656.879339742</v>
      </c>
      <c r="FI15" s="21">
        <f>ET15/(1+TEA!O$16)^$A15</f>
        <v>0</v>
      </c>
      <c r="FJ15" s="21">
        <f>EU15/(1+TEA!Q$16)^$A15</f>
        <v>0</v>
      </c>
    </row>
    <row r="16" spans="1:166" x14ac:dyDescent="0.25">
      <c r="A16" s="4">
        <f t="shared" si="1"/>
        <v>13</v>
      </c>
      <c r="B16" s="21">
        <f t="shared" si="2"/>
        <v>-1980988.7738309198</v>
      </c>
      <c r="C16" s="21">
        <f t="shared" si="44"/>
        <v>-1985662.034852653</v>
      </c>
      <c r="D16" s="21">
        <f t="shared" si="45"/>
        <v>-2032040.4088739569</v>
      </c>
      <c r="E16" s="21">
        <f t="shared" si="46"/>
        <v>-2303621.8321230686</v>
      </c>
      <c r="F16" s="21">
        <f t="shared" si="4"/>
        <v>-2594773.4147874122</v>
      </c>
      <c r="G16" s="21">
        <f t="shared" si="5"/>
        <v>0</v>
      </c>
      <c r="H16" s="21">
        <f t="shared" si="6"/>
        <v>0</v>
      </c>
      <c r="I16" s="21">
        <f t="shared" si="7"/>
        <v>0</v>
      </c>
      <c r="J16" s="21">
        <f t="shared" si="8"/>
        <v>-2397231.9687515702</v>
      </c>
      <c r="K16" s="21">
        <f t="shared" si="9"/>
        <v>-2351128.8602768932</v>
      </c>
      <c r="L16" s="21">
        <f t="shared" si="10"/>
        <v>-1805481.6104301626</v>
      </c>
      <c r="M16" s="21">
        <f>M15+FG16</f>
        <v>-71025437.032784462</v>
      </c>
      <c r="N16" s="21">
        <f>N15+FH16</f>
        <v>-91856706.316702604</v>
      </c>
      <c r="O16" s="21">
        <f t="shared" si="72"/>
        <v>-699327.93763858022</v>
      </c>
      <c r="P16" s="21">
        <f t="shared" si="73"/>
        <v>0</v>
      </c>
      <c r="Q16" s="2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1.05234794318676E-11</v>
      </c>
      <c r="BF16" s="21">
        <f>BU15*TEA!$B$20</f>
        <v>-1.0862946510314943E-10</v>
      </c>
      <c r="BG16" s="21">
        <f>BV15*TEA!$B$20</f>
        <v>-8.147209882736205E-11</v>
      </c>
      <c r="BH16" s="21">
        <f>BW15*TEA!$B$20</f>
        <v>1.1032680049538612E-12</v>
      </c>
      <c r="BI16" s="21">
        <f>BX15*TEA!$B$20</f>
        <v>0</v>
      </c>
      <c r="BJ16" s="20">
        <f t="shared" si="48"/>
        <v>-3.6662444472312932E-11</v>
      </c>
      <c r="BK16" s="20">
        <f t="shared" si="64"/>
        <v>0</v>
      </c>
      <c r="BL16" s="20">
        <f t="shared" si="65"/>
        <v>-8.2490500062704086E-11</v>
      </c>
      <c r="BM16" s="20">
        <f t="shared" si="66"/>
        <v>-2.1539186127483844E-10</v>
      </c>
      <c r="BN16" s="20">
        <f t="shared" si="52"/>
        <v>-2.1539186127483844E-10</v>
      </c>
      <c r="BO16" s="20">
        <f t="shared" si="53"/>
        <v>0</v>
      </c>
      <c r="BP16" s="20">
        <f t="shared" si="54"/>
        <v>0</v>
      </c>
      <c r="BQ16" s="20">
        <f t="shared" si="55"/>
        <v>0</v>
      </c>
      <c r="BR16" s="20">
        <f t="shared" si="56"/>
        <v>4.5828055590391167E-11</v>
      </c>
      <c r="BS16" s="20">
        <f t="shared" si="57"/>
        <v>8.6156744509935374E-10</v>
      </c>
      <c r="BT16" s="20">
        <f t="shared" si="58"/>
        <v>1.4206697233021259E-10</v>
      </c>
      <c r="BU16" s="20">
        <f t="shared" si="59"/>
        <v>-1.4664977788925173E-9</v>
      </c>
      <c r="BV16" s="20">
        <f t="shared" si="67"/>
        <v>-1.0998733341693877E-9</v>
      </c>
      <c r="BW16" s="20">
        <f t="shared" si="68"/>
        <v>1.4894118066877125E-11</v>
      </c>
      <c r="BX16" s="20">
        <f t="shared" si="69"/>
        <v>0</v>
      </c>
      <c r="BY16" s="21">
        <f>TEA!B$11-TEA!B$46-Q16-AU16</f>
        <v>53766.631126951317</v>
      </c>
      <c r="BZ16" s="21">
        <f>TEA!C$11-TEA!C$46-R16-AV16</f>
        <v>49843.424450958482</v>
      </c>
      <c r="CA16" s="21">
        <f>TEA!D$11-TEA!D$46-S16-AW16</f>
        <v>56789.999124506729</v>
      </c>
      <c r="CB16" s="21">
        <f>TEA!E$11-TEA!E$46-T16-AX16</f>
        <v>-23213.117478292159</v>
      </c>
      <c r="CC16" s="21">
        <f>TEA!F$11-TEA!F$46-U16-AY16</f>
        <v>-64201.007478292158</v>
      </c>
      <c r="CD16" s="21">
        <f>TEA!G$11-TEA!G$46-V16-AZ16</f>
        <v>0</v>
      </c>
      <c r="CE16" s="21">
        <f>TEA!H$11-TEA!H$46-W16-BA16</f>
        <v>0</v>
      </c>
      <c r="CF16" s="21">
        <f>TEA!I$11-TEA!I$46-X16-BB16</f>
        <v>0</v>
      </c>
      <c r="CG16" s="21">
        <f>TEA!J$11-TEA!J$46-Y16-BC16</f>
        <v>8627.507122004663</v>
      </c>
      <c r="CH16" s="21">
        <f>TEA!K$11-TEA!K$46-Z16-BD16</f>
        <v>5769.4246831139408</v>
      </c>
      <c r="CI16" s="21">
        <f>TEA!L$11-TEA!L$46-AA16-BE16</f>
        <v>88207.920004237283</v>
      </c>
      <c r="CJ16" s="21">
        <f>TEA!M$11-TEA!M$46-AB16-BF16</f>
        <v>-2905041.1811446962</v>
      </c>
      <c r="CK16" s="21">
        <f>TEA!N$11-TEA!N$46-AC16-BG16</f>
        <v>-4945086.2620955072</v>
      </c>
      <c r="CL16" s="21">
        <f>TEA!O$11-TEA!O$46-AD16-BH16</f>
        <v>-15454.808624973697</v>
      </c>
      <c r="CM16" s="21">
        <f>TEA!P$11-TEA!P$46-AE16-BI16</f>
        <v>0</v>
      </c>
      <c r="CN16" s="21">
        <f t="shared" si="15"/>
        <v>-837411.95980271383</v>
      </c>
      <c r="CO16" s="21">
        <f t="shared" si="16"/>
        <v>-855316.66618883691</v>
      </c>
      <c r="CP16" s="21">
        <f t="shared" si="62"/>
        <v>-892355.35704492917</v>
      </c>
      <c r="CQ16" s="21">
        <f t="shared" si="63"/>
        <v>-1479198.1342509859</v>
      </c>
      <c r="CR16" s="21">
        <f t="shared" si="19"/>
        <v>-1971052.8142509856</v>
      </c>
      <c r="CS16" s="21">
        <f t="shared" si="20"/>
        <v>0</v>
      </c>
      <c r="CT16" s="21">
        <f t="shared" si="21"/>
        <v>0</v>
      </c>
      <c r="CU16" s="21">
        <f t="shared" si="22"/>
        <v>0</v>
      </c>
      <c r="CV16" s="21">
        <f t="shared" si="23"/>
        <v>-1499330.051030104</v>
      </c>
      <c r="CW16" s="21">
        <f t="shared" si="24"/>
        <v>-1450104.1159592257</v>
      </c>
      <c r="CX16" s="21">
        <f t="shared" si="25"/>
        <v>-511081.32170690497</v>
      </c>
      <c r="CY16" s="21">
        <f t="shared" si="26"/>
        <v>-97928626.769315287</v>
      </c>
      <c r="CZ16" s="21">
        <f t="shared" si="27"/>
        <v>-130383615.55137342</v>
      </c>
      <c r="DA16" s="21">
        <f t="shared" si="28"/>
        <v>-1047386.1374925056</v>
      </c>
      <c r="DB16" s="21">
        <f t="shared" si="29"/>
        <v>0</v>
      </c>
      <c r="DC16" s="21">
        <f t="shared" si="30"/>
        <v>-783645.32867576252</v>
      </c>
      <c r="DD16" s="21">
        <f t="shared" si="31"/>
        <v>-805473.24173787842</v>
      </c>
      <c r="DE16" s="21">
        <f t="shared" si="32"/>
        <v>-835565.35792042245</v>
      </c>
      <c r="DF16" s="21">
        <f t="shared" si="33"/>
        <v>-1502411.2517292781</v>
      </c>
      <c r="DG16" s="21">
        <f t="shared" si="34"/>
        <v>-2035253.8217292777</v>
      </c>
      <c r="DH16" s="21">
        <f t="shared" si="35"/>
        <v>0</v>
      </c>
      <c r="DI16" s="21">
        <f t="shared" si="36"/>
        <v>0</v>
      </c>
      <c r="DJ16" s="21">
        <f t="shared" si="37"/>
        <v>0</v>
      </c>
      <c r="DK16" s="21">
        <f t="shared" si="38"/>
        <v>-1490702.5439080994</v>
      </c>
      <c r="DL16" s="21">
        <f t="shared" si="38"/>
        <v>-1444334.6912761116</v>
      </c>
      <c r="DM16" s="21">
        <f t="shared" si="39"/>
        <v>-422873.4017026677</v>
      </c>
      <c r="DN16" s="21">
        <f t="shared" si="40"/>
        <v>-100833667.95045999</v>
      </c>
      <c r="DO16" s="21">
        <f t="shared" si="41"/>
        <v>-135328701.81346893</v>
      </c>
      <c r="DP16" s="21">
        <f t="shared" si="42"/>
        <v>-1062840.9461174794</v>
      </c>
      <c r="DQ16" s="21">
        <f t="shared" si="43"/>
        <v>0</v>
      </c>
      <c r="DR16" s="21">
        <f>IF(DC16&gt;0,DC16*(TEA!B$17+TEA!B$18)-TEA!B$25,0)</f>
        <v>0</v>
      </c>
      <c r="DS16" s="21">
        <f>IF(DD16&gt;0,DD16*(TEA!C$17+TEA!C$18)-TEA!C$25,0)</f>
        <v>0</v>
      </c>
      <c r="DT16" s="21">
        <f>IF(DE16&gt;0,DE16*(TEA!D$17+TEA!D$18)-TEA!D$25,0)</f>
        <v>0</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0</v>
      </c>
      <c r="EA16" s="21">
        <f>IF(DL16&gt;0,DL16*(TEA!K$17+TEA!K$18)-TEA!K$25,0)</f>
        <v>0</v>
      </c>
      <c r="EB16" s="21">
        <f>IF(DM16&gt;0,DM16*(TEA!L$17+TEA!L$18)-TEA!L$25,0)</f>
        <v>0</v>
      </c>
      <c r="EC16" s="21">
        <f>IF(DN16&gt;0,DN16*(TEA!M$17+TEA!M$18)-TEA!M$25,0)</f>
        <v>0</v>
      </c>
      <c r="ED16" s="21">
        <f>IF(DO16&gt;0,DO16*(TEA!N$17+TEA!N$18)-TEA!N$25,0)</f>
        <v>0</v>
      </c>
      <c r="EE16" s="21">
        <f>IF(DP16&gt;0,DP16*(TEA!O$17+TEA!O$18)-TEA!O$25,0)</f>
        <v>0</v>
      </c>
      <c r="EF16" s="21">
        <f>IF(DQ16&gt;0,DQ16*(TEA!P$17+TEA!P$18)-TEA!P$25,0)</f>
        <v>0</v>
      </c>
      <c r="EG16" s="21">
        <f>TEA!B$11-TEA!B$46-AF16-DR16</f>
        <v>53766.631126951317</v>
      </c>
      <c r="EH16" s="21">
        <f>TEA!C$11-TEA!C$46-AG16-DS16</f>
        <v>49843.424450958482</v>
      </c>
      <c r="EI16" s="21">
        <f>TEA!D$11-TEA!D$46-AH16-DT16</f>
        <v>56789.999124506721</v>
      </c>
      <c r="EJ16" s="21">
        <f>TEA!E$11-TEA!E$46-AI16-DU16</f>
        <v>-23213.117478292173</v>
      </c>
      <c r="EK16" s="21">
        <f>TEA!F$11-TEA!F$46-AJ16-DV16</f>
        <v>-64201.007478292173</v>
      </c>
      <c r="EL16" s="21">
        <f>TEA!G$11-TEA!G$46-AK16-DW16</f>
        <v>0</v>
      </c>
      <c r="EM16" s="21">
        <f>TEA!H$11-TEA!H$46-AL16-DX16</f>
        <v>0</v>
      </c>
      <c r="EN16" s="21">
        <f>TEA!I$11-TEA!I$46-AM16-DY16</f>
        <v>0</v>
      </c>
      <c r="EO16" s="21">
        <f>TEA!J$11-TEA!J$46-AN16-DZ16</f>
        <v>8627.5071220046666</v>
      </c>
      <c r="EP16" s="21">
        <f>TEA!K$11-TEA!K$46-AO16-EA16</f>
        <v>5769.4246831140044</v>
      </c>
      <c r="EQ16" s="21">
        <f>TEA!L$11-TEA!L$46-AP16-EB16</f>
        <v>88207.920004237298</v>
      </c>
      <c r="ER16" s="21">
        <f>TEA!M$11-TEA!M$46-AQ16-EC16</f>
        <v>-2905041.1811446962</v>
      </c>
      <c r="ES16" s="21">
        <f>TEA!N$11-TEA!N$46-AR16-ED16</f>
        <v>-4945086.2620955072</v>
      </c>
      <c r="ET16" s="21">
        <f>TEA!P$11-TEA!P$46-AS16-EE16</f>
        <v>0</v>
      </c>
      <c r="EU16" s="21">
        <f>TEA!Q$11-TEA!Q$46-AT16-EF16</f>
        <v>0</v>
      </c>
      <c r="EV16" s="21">
        <f>EG16/(1+TEA!B$16)^$A16</f>
        <v>15574.277855919643</v>
      </c>
      <c r="EW16" s="21">
        <f>EH16/(1+TEA!C$16)^$A16</f>
        <v>14437.864627539346</v>
      </c>
      <c r="EX16" s="21">
        <f>EI16/(1+TEA!D$16)^$A16</f>
        <v>16450.039871647281</v>
      </c>
      <c r="EY16" s="21">
        <f>EJ16/(1+TEA!E$16)^$A16</f>
        <v>-6724.0132761043678</v>
      </c>
      <c r="EZ16" s="21">
        <f>EK16/(1+TEA!F$16)^$A16</f>
        <v>-18596.745009669954</v>
      </c>
      <c r="FA16" s="21">
        <f>EL16/(1+TEA!G$16)^$A16</f>
        <v>0</v>
      </c>
      <c r="FB16" s="21">
        <f>EM16/(1+TEA!H$16)^$A16</f>
        <v>0</v>
      </c>
      <c r="FC16" s="21">
        <f>EN16/(1+TEA!I$16)^$A16</f>
        <v>0</v>
      </c>
      <c r="FD16" s="21">
        <f>EO16/(1+TEA!J$16)^$A16</f>
        <v>2499.0814991693378</v>
      </c>
      <c r="FE16" s="21">
        <f>EP16/(1+TEA!K$16)^$A16</f>
        <v>1671.1968222717544</v>
      </c>
      <c r="FF16" s="21">
        <f>EQ16/(1+TEA!L$16)^$A16</f>
        <v>25550.692435890771</v>
      </c>
      <c r="FG16" s="21">
        <f>ER16/(1+TEA!M$16)^$A16</f>
        <v>-841486.95184581319</v>
      </c>
      <c r="FH16" s="21">
        <f>ES16/(1+TEA!N$16)^$A16</f>
        <v>-1432415.3448543109</v>
      </c>
      <c r="FI16" s="21">
        <f>ET16/(1+TEA!O$16)^$A16</f>
        <v>0</v>
      </c>
      <c r="FJ16" s="21">
        <f>EU16/(1+TEA!Q$16)^$A16</f>
        <v>0</v>
      </c>
    </row>
    <row r="17" spans="1:166" x14ac:dyDescent="0.25">
      <c r="A17" s="4">
        <f t="shared" si="1"/>
        <v>14</v>
      </c>
      <c r="B17" s="21">
        <f t="shared" si="2"/>
        <v>-1966830.3394164473</v>
      </c>
      <c r="C17" s="21">
        <f t="shared" si="44"/>
        <v>-1972536.7033730717</v>
      </c>
      <c r="D17" s="21">
        <f t="shared" si="45"/>
        <v>-2017085.8271724593</v>
      </c>
      <c r="E17" s="21">
        <f t="shared" si="46"/>
        <v>-2309734.5714649819</v>
      </c>
      <c r="F17" s="21">
        <f t="shared" si="4"/>
        <v>-2611679.5466143847</v>
      </c>
      <c r="G17" s="21">
        <f t="shared" si="5"/>
        <v>0</v>
      </c>
      <c r="H17" s="21">
        <f t="shared" si="6"/>
        <v>0</v>
      </c>
      <c r="I17" s="21">
        <f t="shared" si="7"/>
        <v>0</v>
      </c>
      <c r="J17" s="21">
        <f t="shared" si="8"/>
        <v>-2394960.0764795979</v>
      </c>
      <c r="K17" s="21">
        <f t="shared" si="9"/>
        <v>-2349609.5904384642</v>
      </c>
      <c r="L17" s="21">
        <f t="shared" si="10"/>
        <v>-1782253.7082157165</v>
      </c>
      <c r="M17" s="21">
        <f t="shared" ref="M17:N18" si="76">M16+FG17</f>
        <v>-71790425.170826107</v>
      </c>
      <c r="N17" s="21">
        <f t="shared" si="76"/>
        <v>-93158902.084751979</v>
      </c>
      <c r="O17" s="21">
        <f t="shared" si="72"/>
        <v>-699327.93763858022</v>
      </c>
      <c r="P17" s="21">
        <f t="shared" si="73"/>
        <v>0</v>
      </c>
      <c r="Q17" s="21"/>
      <c r="AF17" s="20"/>
      <c r="AU17" s="21"/>
      <c r="BJ17" s="21"/>
      <c r="BY17" s="21">
        <f>TEA!B$11-TEA!B$46-Q17-AU17</f>
        <v>53766.631126951317</v>
      </c>
      <c r="BZ17" s="21">
        <f>TEA!C$11-TEA!C$46-R17-AV17</f>
        <v>49843.424450958482</v>
      </c>
      <c r="CA17" s="21">
        <f>TEA!D$11-TEA!D$46-S17-AW17</f>
        <v>56789.999124506721</v>
      </c>
      <c r="CB17" s="21">
        <f>TEA!E$11-TEA!E$46-T17-AX17</f>
        <v>-23213.117478292173</v>
      </c>
      <c r="CC17" s="21">
        <f>TEA!F$11-TEA!F$46-U17-AY17</f>
        <v>-64201.007478292173</v>
      </c>
      <c r="CD17" s="21">
        <f>TEA!G$11-TEA!G$46-V17-AZ17</f>
        <v>0</v>
      </c>
      <c r="CE17" s="21">
        <f>TEA!H$11-TEA!H$46-W17-BA17</f>
        <v>0</v>
      </c>
      <c r="CF17" s="21">
        <f>TEA!I$11-TEA!I$46-X17-BB17</f>
        <v>0</v>
      </c>
      <c r="CG17" s="21">
        <f>TEA!J$11-TEA!J$46-Y17-BC17</f>
        <v>8627.5071220046666</v>
      </c>
      <c r="CH17" s="21">
        <f>TEA!K$11-TEA!K$46-Z17-BD17</f>
        <v>5769.4246831140044</v>
      </c>
      <c r="CI17" s="21">
        <f>TEA!L$11-TEA!L$46-AA17-BE17</f>
        <v>88207.920004237298</v>
      </c>
      <c r="CJ17" s="21">
        <f>TEA!M$11-TEA!M$46-AB17-BF17</f>
        <v>-2905041.1811446962</v>
      </c>
      <c r="CK17" s="21">
        <f>TEA!N$11-TEA!N$46-AC17-BG17</f>
        <v>-4945086.2620955072</v>
      </c>
      <c r="CL17" s="21">
        <f>TEA!O$11-TEA!O$46-AD17-BH17</f>
        <v>-15454.808624973695</v>
      </c>
      <c r="CM17" s="21">
        <f>TEA!P$11-TEA!P$46-AE17-BI17</f>
        <v>0</v>
      </c>
      <c r="CN17" s="21">
        <f t="shared" si="15"/>
        <v>-783645.32867576252</v>
      </c>
      <c r="CO17" s="21">
        <f t="shared" si="16"/>
        <v>-805473.24173787842</v>
      </c>
      <c r="CP17" s="21">
        <f t="shared" si="62"/>
        <v>-835565.35792042245</v>
      </c>
      <c r="CQ17" s="21">
        <f t="shared" si="63"/>
        <v>-1502411.2517292781</v>
      </c>
      <c r="CR17" s="21">
        <f t="shared" si="19"/>
        <v>-2035253.8217292777</v>
      </c>
      <c r="CS17" s="21">
        <f t="shared" si="20"/>
        <v>0</v>
      </c>
      <c r="CT17" s="21">
        <f t="shared" si="21"/>
        <v>0</v>
      </c>
      <c r="CU17" s="21">
        <f t="shared" si="22"/>
        <v>0</v>
      </c>
      <c r="CV17" s="21">
        <f t="shared" si="23"/>
        <v>-1490702.5439080994</v>
      </c>
      <c r="CW17" s="21">
        <f t="shared" si="24"/>
        <v>-1444334.6912761116</v>
      </c>
      <c r="CX17" s="21">
        <f t="shared" si="25"/>
        <v>-422873.4017026677</v>
      </c>
      <c r="CY17" s="21">
        <f t="shared" si="26"/>
        <v>-100833667.95045999</v>
      </c>
      <c r="CZ17" s="21">
        <f t="shared" si="27"/>
        <v>-135328701.81346893</v>
      </c>
      <c r="DA17" s="21">
        <f t="shared" si="28"/>
        <v>-1062840.9461174794</v>
      </c>
      <c r="DB17" s="21">
        <f t="shared" si="29"/>
        <v>0</v>
      </c>
      <c r="DC17" s="21">
        <f t="shared" si="30"/>
        <v>-729878.69754881121</v>
      </c>
      <c r="DD17" s="21">
        <f t="shared" si="31"/>
        <v>-755629.81728691992</v>
      </c>
      <c r="DE17" s="21">
        <f t="shared" si="32"/>
        <v>-778775.35879591573</v>
      </c>
      <c r="DF17" s="21">
        <f t="shared" si="33"/>
        <v>-1525624.3692075703</v>
      </c>
      <c r="DG17" s="21">
        <f t="shared" si="34"/>
        <v>-2099454.8292075698</v>
      </c>
      <c r="DH17" s="21">
        <f t="shared" si="35"/>
        <v>0</v>
      </c>
      <c r="DI17" s="21">
        <f t="shared" si="36"/>
        <v>0</v>
      </c>
      <c r="DJ17" s="21">
        <f t="shared" si="37"/>
        <v>0</v>
      </c>
      <c r="DK17" s="21">
        <f t="shared" si="38"/>
        <v>-1482075.0367860948</v>
      </c>
      <c r="DL17" s="21">
        <f t="shared" si="38"/>
        <v>-1438565.2665929976</v>
      </c>
      <c r="DM17" s="21">
        <f t="shared" si="39"/>
        <v>-334665.48169843038</v>
      </c>
      <c r="DN17" s="21">
        <f t="shared" si="40"/>
        <v>-103738709.13160469</v>
      </c>
      <c r="DO17" s="21">
        <f t="shared" si="41"/>
        <v>-140273788.07556444</v>
      </c>
      <c r="DP17" s="21">
        <f t="shared" si="42"/>
        <v>-1078295.7547424531</v>
      </c>
      <c r="DQ17" s="21">
        <f t="shared" si="43"/>
        <v>0</v>
      </c>
      <c r="DR17" s="21">
        <f>IF(DC17&gt;0,DC17*(TEA!B$17+TEA!B$18)-TEA!B$25,0)</f>
        <v>0</v>
      </c>
      <c r="DS17" s="21">
        <f>IF(DD17&gt;0,DD17*(TEA!C$17+TEA!C$18)-TEA!C$25,0)</f>
        <v>0</v>
      </c>
      <c r="DT17" s="21">
        <f>IF(DE17&gt;0,DE17*(TEA!D$17+TEA!D$18)-TEA!D$25,0)</f>
        <v>0</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0</v>
      </c>
      <c r="EA17" s="21">
        <f>IF(DL17&gt;0,DL17*(TEA!K$17+TEA!K$18)-TEA!K$25,0)</f>
        <v>0</v>
      </c>
      <c r="EB17" s="21">
        <f>IF(DM17&gt;0,DM17*(TEA!L$17+TEA!L$18)-TEA!L$25,0)</f>
        <v>0</v>
      </c>
      <c r="EC17" s="21">
        <f>IF(DN17&gt;0,DN17*(TEA!M$17+TEA!M$18)-TEA!M$25,0)</f>
        <v>0</v>
      </c>
      <c r="ED17" s="21">
        <f>IF(DO17&gt;0,DO17*(TEA!N$17+TEA!N$18)-TEA!N$25,0)</f>
        <v>0</v>
      </c>
      <c r="EE17" s="21">
        <f>IF(DP17&gt;0,DP17*(TEA!O$17+TEA!O$18)-TEA!O$25,0)</f>
        <v>0</v>
      </c>
      <c r="EF17" s="21">
        <f>IF(DQ17&gt;0,DQ17*(TEA!P$17+TEA!P$18)-TEA!P$25,0)</f>
        <v>0</v>
      </c>
      <c r="EG17" s="21">
        <f>TEA!B$11-TEA!B$46-AF17-DR17</f>
        <v>53766.631126951317</v>
      </c>
      <c r="EH17" s="21">
        <f>TEA!C$11-TEA!C$46-AG17-DS17</f>
        <v>49843.424450958482</v>
      </c>
      <c r="EI17" s="21">
        <f>TEA!D$11-TEA!D$46-AH17-DT17</f>
        <v>56789.999124506721</v>
      </c>
      <c r="EJ17" s="21">
        <f>TEA!E$11-TEA!E$46-AI17-DU17</f>
        <v>-23213.117478292173</v>
      </c>
      <c r="EK17" s="21">
        <f>TEA!F$11-TEA!F$46-AJ17-DV17</f>
        <v>-64201.007478292173</v>
      </c>
      <c r="EL17" s="21">
        <f>TEA!G$11-TEA!G$46-AK17-DW17</f>
        <v>0</v>
      </c>
      <c r="EM17" s="21">
        <f>TEA!H$11-TEA!H$46-AL17-DX17</f>
        <v>0</v>
      </c>
      <c r="EN17" s="21">
        <f>TEA!I$11-TEA!I$46-AM17-DY17</f>
        <v>0</v>
      </c>
      <c r="EO17" s="21">
        <f>TEA!J$11-TEA!J$46-AN17-DZ17</f>
        <v>8627.5071220046666</v>
      </c>
      <c r="EP17" s="21">
        <f>TEA!K$11-TEA!K$46-AO17-EA17</f>
        <v>5769.4246831140044</v>
      </c>
      <c r="EQ17" s="21">
        <f>TEA!L$11-TEA!L$46-AP17-EB17</f>
        <v>88207.920004237298</v>
      </c>
      <c r="ER17" s="21">
        <f>TEA!M$11-TEA!M$46-AQ17-EC17</f>
        <v>-2905041.1811446962</v>
      </c>
      <c r="ES17" s="21">
        <f>TEA!N$11-TEA!N$46-AR17-ED17</f>
        <v>-4945086.2620955072</v>
      </c>
      <c r="ET17" s="21">
        <f>TEA!P$11-TEA!P$46-AS17-EE17</f>
        <v>0</v>
      </c>
      <c r="EU17" s="21">
        <f>TEA!Q$11-TEA!Q$46-AT17-EF17</f>
        <v>0</v>
      </c>
      <c r="EV17" s="21">
        <f>EG17/(1+TEA!B$16)^$A17</f>
        <v>14158.4344144724</v>
      </c>
      <c r="EW17" s="21">
        <f>EH17/(1+TEA!C$16)^$A17</f>
        <v>13125.33147958122</v>
      </c>
      <c r="EX17" s="21">
        <f>EI17/(1+TEA!D$16)^$A17</f>
        <v>14954.581701497526</v>
      </c>
      <c r="EY17" s="21">
        <f>EJ17/(1+TEA!E$16)^$A17</f>
        <v>-6112.7393419130613</v>
      </c>
      <c r="EZ17" s="21">
        <f>EK17/(1+TEA!F$16)^$A17</f>
        <v>-16906.131826972683</v>
      </c>
      <c r="FA17" s="21">
        <f>EL17/(1+TEA!G$16)^$A17</f>
        <v>0</v>
      </c>
      <c r="FB17" s="21">
        <f>EM17/(1+TEA!H$16)^$A17</f>
        <v>0</v>
      </c>
      <c r="FC17" s="21">
        <f>EN17/(1+TEA!I$16)^$A17</f>
        <v>0</v>
      </c>
      <c r="FD17" s="21">
        <f>EO17/(1+TEA!J$16)^$A17</f>
        <v>2271.8922719721249</v>
      </c>
      <c r="FE17" s="21">
        <f>EP17/(1+TEA!K$16)^$A17</f>
        <v>1519.2698384288674</v>
      </c>
      <c r="FF17" s="21">
        <f>EQ17/(1+TEA!L$16)^$A17</f>
        <v>23227.902214446149</v>
      </c>
      <c r="FG17" s="21">
        <f>ER17/(1+TEA!M$16)^$A17</f>
        <v>-764988.13804164832</v>
      </c>
      <c r="FH17" s="21">
        <f>ES17/(1+TEA!N$16)^$A17</f>
        <v>-1302195.7680493733</v>
      </c>
      <c r="FI17" s="21">
        <f>ET17/(1+TEA!O$16)^$A17</f>
        <v>0</v>
      </c>
      <c r="FJ17" s="21">
        <f>EU17/(1+TEA!Q$16)^$A17</f>
        <v>0</v>
      </c>
    </row>
    <row r="18" spans="1:166" x14ac:dyDescent="0.25">
      <c r="A18" s="4">
        <f t="shared" si="1"/>
        <v>15</v>
      </c>
      <c r="B18" s="21">
        <f t="shared" si="2"/>
        <v>-1953959.0354032905</v>
      </c>
      <c r="C18" s="21">
        <f t="shared" si="44"/>
        <v>-1960604.5838461798</v>
      </c>
      <c r="D18" s="21">
        <f t="shared" si="45"/>
        <v>-2003490.7528983706</v>
      </c>
      <c r="E18" s="21">
        <f t="shared" si="46"/>
        <v>-2315291.6072303574</v>
      </c>
      <c r="F18" s="21">
        <f t="shared" si="4"/>
        <v>-2627048.7573661781</v>
      </c>
      <c r="G18" s="21">
        <f t="shared" si="5"/>
        <v>0</v>
      </c>
      <c r="H18" s="21">
        <f t="shared" si="6"/>
        <v>0</v>
      </c>
      <c r="I18" s="21">
        <f t="shared" si="7"/>
        <v>0</v>
      </c>
      <c r="J18" s="21">
        <f t="shared" si="8"/>
        <v>-2392894.719868714</v>
      </c>
      <c r="K18" s="21">
        <f t="shared" si="9"/>
        <v>-2348228.4360398925</v>
      </c>
      <c r="L18" s="21">
        <f t="shared" si="10"/>
        <v>-1761137.4334753109</v>
      </c>
      <c r="M18" s="21">
        <f t="shared" si="76"/>
        <v>-72485868.932682157</v>
      </c>
      <c r="N18" s="21">
        <f t="shared" si="76"/>
        <v>-94342716.419342324</v>
      </c>
      <c r="O18" s="21">
        <f t="shared" si="72"/>
        <v>-699327.93763858022</v>
      </c>
      <c r="P18" s="21">
        <f t="shared" si="73"/>
        <v>0</v>
      </c>
      <c r="Q18" s="21"/>
      <c r="AF18" s="20"/>
      <c r="AU18" s="21"/>
      <c r="BJ18" s="21"/>
      <c r="BY18" s="21">
        <f>TEA!B$11-TEA!B$46-Q18-AU18</f>
        <v>53766.631126951317</v>
      </c>
      <c r="BZ18" s="21">
        <f>TEA!C$11-TEA!C$46-R18-AV18</f>
        <v>49843.424450958482</v>
      </c>
      <c r="CA18" s="21">
        <f>TEA!D$11-TEA!D$46-S18-AW18</f>
        <v>56789.999124506721</v>
      </c>
      <c r="CB18" s="21">
        <f>TEA!E$11-TEA!E$46-T18-AX18</f>
        <v>-23213.117478292173</v>
      </c>
      <c r="CC18" s="21">
        <f>TEA!F$11-TEA!F$46-U18-AY18</f>
        <v>-64201.007478292173</v>
      </c>
      <c r="CD18" s="21">
        <f>TEA!G$11-TEA!G$46-V18-AZ18</f>
        <v>0</v>
      </c>
      <c r="CE18" s="21">
        <f>TEA!H$11-TEA!H$46-W18-BA18</f>
        <v>0</v>
      </c>
      <c r="CF18" s="21">
        <f>TEA!I$11-TEA!I$46-X18-BB18</f>
        <v>0</v>
      </c>
      <c r="CG18" s="21">
        <f>TEA!J$11-TEA!J$46-Y18-BC18</f>
        <v>8627.5071220046666</v>
      </c>
      <c r="CH18" s="21">
        <f>TEA!K$11-TEA!K$46-Z18-BD18</f>
        <v>5769.4246831140044</v>
      </c>
      <c r="CI18" s="21">
        <f>TEA!L$11-TEA!L$46-AA18-BE18</f>
        <v>88207.920004237298</v>
      </c>
      <c r="CJ18" s="21">
        <f>TEA!M$11-TEA!M$46-AB18-BF18</f>
        <v>-2905041.1811446962</v>
      </c>
      <c r="CK18" s="21">
        <f>TEA!N$11-TEA!N$46-AC18-BG18</f>
        <v>-4945086.2620955072</v>
      </c>
      <c r="CL18" s="21">
        <f>TEA!O$11-TEA!O$46-AD18-BH18</f>
        <v>-15454.808624973695</v>
      </c>
      <c r="CM18" s="21">
        <f>TEA!P$11-TEA!P$46-AE18-BI18</f>
        <v>0</v>
      </c>
      <c r="CN18" s="21">
        <f t="shared" si="15"/>
        <v>-729878.69754881121</v>
      </c>
      <c r="CO18" s="21">
        <f t="shared" si="16"/>
        <v>-755629.81728691992</v>
      </c>
      <c r="CP18" s="21">
        <f t="shared" si="62"/>
        <v>-778775.35879591573</v>
      </c>
      <c r="CQ18" s="21">
        <f t="shared" si="63"/>
        <v>-1525624.3692075703</v>
      </c>
      <c r="CR18" s="21">
        <f t="shared" si="19"/>
        <v>-2099454.8292075698</v>
      </c>
      <c r="CS18" s="21">
        <f t="shared" si="20"/>
        <v>0</v>
      </c>
      <c r="CT18" s="21">
        <f t="shared" si="21"/>
        <v>0</v>
      </c>
      <c r="CU18" s="21">
        <f t="shared" si="22"/>
        <v>0</v>
      </c>
      <c r="CV18" s="21">
        <f t="shared" si="23"/>
        <v>-1482075.0367860948</v>
      </c>
      <c r="CW18" s="21">
        <f t="shared" si="24"/>
        <v>-1438565.2665929976</v>
      </c>
      <c r="CX18" s="21">
        <f t="shared" si="25"/>
        <v>-334665.48169843038</v>
      </c>
      <c r="CY18" s="21">
        <f t="shared" si="26"/>
        <v>-103738709.13160469</v>
      </c>
      <c r="CZ18" s="21">
        <f t="shared" si="27"/>
        <v>-140273788.07556444</v>
      </c>
      <c r="DA18" s="21">
        <f t="shared" si="28"/>
        <v>-1078295.7547424531</v>
      </c>
      <c r="DB18" s="21">
        <f t="shared" si="29"/>
        <v>0</v>
      </c>
      <c r="DC18" s="21">
        <f t="shared" si="30"/>
        <v>-676112.0664218599</v>
      </c>
      <c r="DD18" s="21">
        <f t="shared" si="31"/>
        <v>-705786.39283596142</v>
      </c>
      <c r="DE18" s="21">
        <f t="shared" si="32"/>
        <v>-721985.35967140901</v>
      </c>
      <c r="DF18" s="21">
        <f t="shared" si="33"/>
        <v>-1548837.4866858625</v>
      </c>
      <c r="DG18" s="21">
        <f t="shared" si="34"/>
        <v>-2163655.8366858619</v>
      </c>
      <c r="DH18" s="21">
        <f t="shared" si="35"/>
        <v>0</v>
      </c>
      <c r="DI18" s="21">
        <f t="shared" si="36"/>
        <v>0</v>
      </c>
      <c r="DJ18" s="21">
        <f t="shared" si="37"/>
        <v>0</v>
      </c>
      <c r="DK18" s="21">
        <f t="shared" si="38"/>
        <v>-1473447.5296640901</v>
      </c>
      <c r="DL18" s="21">
        <f t="shared" si="38"/>
        <v>-1432795.8419098835</v>
      </c>
      <c r="DM18" s="21">
        <f t="shared" si="39"/>
        <v>-246457.56169419308</v>
      </c>
      <c r="DN18" s="21">
        <f t="shared" si="40"/>
        <v>-106643750.31274939</v>
      </c>
      <c r="DO18" s="21">
        <f t="shared" si="41"/>
        <v>-145218874.33765996</v>
      </c>
      <c r="DP18" s="21">
        <f t="shared" si="42"/>
        <v>-1093750.5633674269</v>
      </c>
      <c r="DQ18" s="21">
        <f t="shared" si="43"/>
        <v>0</v>
      </c>
      <c r="DR18" s="21">
        <f>IF(DC18&gt;0,DC18*(TEA!B$17+TEA!B$18)-TEA!B$25,0)</f>
        <v>0</v>
      </c>
      <c r="DS18" s="21">
        <f>IF(DD18&gt;0,DD18*(TEA!C$17+TEA!C$18)-TEA!C$25,0)</f>
        <v>0</v>
      </c>
      <c r="DT18" s="21">
        <f>IF(DE18&gt;0,DE18*(TEA!D$17+TEA!D$18)-TEA!D$25,0)</f>
        <v>0</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0</v>
      </c>
      <c r="EA18" s="21">
        <f>IF(DL18&gt;0,DL18*(TEA!K$17+TEA!K$18)-TEA!K$25,0)</f>
        <v>0</v>
      </c>
      <c r="EB18" s="21">
        <f>IF(DM18&gt;0,DM18*(TEA!L$17+TEA!L$18)-TEA!L$25,0)</f>
        <v>0</v>
      </c>
      <c r="EC18" s="21">
        <f>IF(DN18&gt;0,DN18*(TEA!M$17+TEA!M$18)-TEA!M$25,0)</f>
        <v>0</v>
      </c>
      <c r="ED18" s="21">
        <f>IF(DO18&gt;0,DO18*(TEA!N$17+TEA!N$18)-TEA!N$25,0)</f>
        <v>0</v>
      </c>
      <c r="EE18" s="21">
        <f>IF(DP18&gt;0,DP18*(TEA!O$17+TEA!O$18)-TEA!O$25,0)</f>
        <v>0</v>
      </c>
      <c r="EF18" s="21">
        <f>IF(DQ18&gt;0,DQ18*(TEA!P$17+TEA!P$18)-TEA!P$25,0)</f>
        <v>0</v>
      </c>
      <c r="EG18" s="21">
        <f>TEA!B$11-TEA!B$46-AF18-DR18</f>
        <v>53766.631126951317</v>
      </c>
      <c r="EH18" s="21">
        <f>TEA!C$11-TEA!C$46-AG18-DS18</f>
        <v>49843.424450958482</v>
      </c>
      <c r="EI18" s="21">
        <f>TEA!D$11-TEA!D$46-AH18-DT18</f>
        <v>56789.999124506721</v>
      </c>
      <c r="EJ18" s="21">
        <f>TEA!E$11-TEA!E$46-AI18-DU18</f>
        <v>-23213.117478292173</v>
      </c>
      <c r="EK18" s="21">
        <f>TEA!F$11-TEA!F$46-AJ18-DV18</f>
        <v>-64201.007478292173</v>
      </c>
      <c r="EL18" s="21">
        <f>TEA!G$11-TEA!G$46-AK18-DW18</f>
        <v>0</v>
      </c>
      <c r="EM18" s="21">
        <f>TEA!H$11-TEA!H$46-AL18-DX18</f>
        <v>0</v>
      </c>
      <c r="EN18" s="21">
        <f>TEA!I$11-TEA!I$46-AM18-DY18</f>
        <v>0</v>
      </c>
      <c r="EO18" s="21">
        <f>TEA!J$11-TEA!J$46-AN18-DZ18</f>
        <v>8627.5071220046666</v>
      </c>
      <c r="EP18" s="21">
        <f>TEA!K$11-TEA!K$46-AO18-EA18</f>
        <v>5769.4246831140044</v>
      </c>
      <c r="EQ18" s="21">
        <f>TEA!L$11-TEA!L$46-AP18-EB18</f>
        <v>88207.920004237298</v>
      </c>
      <c r="ER18" s="21">
        <f>TEA!M$11-TEA!M$46-AQ18-EC18</f>
        <v>-2905041.1811446962</v>
      </c>
      <c r="ES18" s="21">
        <f>TEA!N$11-TEA!N$46-AR18-ED18</f>
        <v>-4945086.2620955072</v>
      </c>
      <c r="ET18" s="21">
        <f>TEA!P$11-TEA!P$46-AS18-EE18</f>
        <v>0</v>
      </c>
      <c r="EU18" s="21">
        <f>TEA!Q$11-TEA!Q$46-AT18-EF18</f>
        <v>0</v>
      </c>
      <c r="EV18" s="21">
        <f>EG18/(1+TEA!B$16)^$A18</f>
        <v>12871.304013156727</v>
      </c>
      <c r="EW18" s="21">
        <f>EH18/(1+TEA!C$16)^$A18</f>
        <v>11932.119526892018</v>
      </c>
      <c r="EX18" s="21">
        <f>EI18/(1+TEA!D$16)^$A18</f>
        <v>13595.07427408866</v>
      </c>
      <c r="EY18" s="21">
        <f>EJ18/(1+TEA!E$16)^$A18</f>
        <v>-5557.03576537551</v>
      </c>
      <c r="EZ18" s="21">
        <f>EK18/(1+TEA!F$16)^$A18</f>
        <v>-15369.210751793349</v>
      </c>
      <c r="FA18" s="21">
        <f>EL18/(1+TEA!G$16)^$A18</f>
        <v>0</v>
      </c>
      <c r="FB18" s="21">
        <f>EM18/(1+TEA!H$16)^$A18</f>
        <v>0</v>
      </c>
      <c r="FC18" s="21">
        <f>EN18/(1+TEA!I$16)^$A18</f>
        <v>0</v>
      </c>
      <c r="FD18" s="21">
        <f>EO18/(1+TEA!J$16)^$A18</f>
        <v>2065.3566108837499</v>
      </c>
      <c r="FE18" s="21">
        <f>EP18/(1+TEA!K$16)^$A18</f>
        <v>1381.1543985716976</v>
      </c>
      <c r="FF18" s="21">
        <f>EQ18/(1+TEA!L$16)^$A18</f>
        <v>21116.274740405592</v>
      </c>
      <c r="FG18" s="21">
        <f>ER18/(1+TEA!M$16)^$A18</f>
        <v>-695443.76185604383</v>
      </c>
      <c r="FH18" s="21">
        <f>ES18/(1+TEA!N$16)^$A18</f>
        <v>-1183814.3345903393</v>
      </c>
      <c r="FI18" s="21">
        <f>ET18/(1+TEA!O$16)^$A18</f>
        <v>0</v>
      </c>
      <c r="FJ18" s="21">
        <f>EU18/(1+TEA!Q$16)^$A18</f>
        <v>0</v>
      </c>
    </row>
    <row r="19" spans="1:166" x14ac:dyDescent="0.25">
      <c r="A19" s="4">
        <f t="shared" si="1"/>
        <v>16</v>
      </c>
      <c r="B19" s="21">
        <f t="shared" si="2"/>
        <v>-1942257.8499367845</v>
      </c>
      <c r="C19" s="21">
        <f t="shared" si="44"/>
        <v>-1949757.2024580962</v>
      </c>
      <c r="D19" s="21">
        <f t="shared" si="45"/>
        <v>-1991131.594467381</v>
      </c>
      <c r="E19" s="21">
        <f t="shared" si="46"/>
        <v>-2320343.4579261532</v>
      </c>
      <c r="F19" s="21">
        <f t="shared" si="4"/>
        <v>-2641020.7671405356</v>
      </c>
      <c r="G19" s="21">
        <f t="shared" si="5"/>
        <v>0</v>
      </c>
      <c r="H19" s="21">
        <f t="shared" si="6"/>
        <v>0</v>
      </c>
      <c r="I19" s="21">
        <f t="shared" si="7"/>
        <v>0</v>
      </c>
      <c r="J19" s="21">
        <f t="shared" ref="J19:J33" si="77">J18+FD19</f>
        <v>-2391017.1229497287</v>
      </c>
      <c r="K19" s="21">
        <f t="shared" ref="K19:K33" si="78">K18+FE19</f>
        <v>-2346972.8411321002</v>
      </c>
      <c r="L19" s="21">
        <f t="shared" si="10"/>
        <v>-1741940.8200749422</v>
      </c>
      <c r="M19" s="21">
        <f t="shared" ref="M19:M33" si="79">M18+FG19</f>
        <v>-73118090.534369469</v>
      </c>
      <c r="N19" s="21">
        <f t="shared" ref="N19:N33" si="80">N18+FH19</f>
        <v>-95418911.268969908</v>
      </c>
      <c r="O19" s="21">
        <f t="shared" si="72"/>
        <v>-699327.93763858022</v>
      </c>
      <c r="P19" s="21">
        <f t="shared" si="73"/>
        <v>0</v>
      </c>
      <c r="Q19" s="21"/>
      <c r="AF19" s="20"/>
      <c r="AU19" s="21"/>
      <c r="BJ19" s="21"/>
      <c r="BY19" s="21">
        <f>TEA!B$11-TEA!B$46-Q19-AU19</f>
        <v>53766.631126951317</v>
      </c>
      <c r="BZ19" s="21">
        <f>TEA!C$11-TEA!C$46-R19-AV19</f>
        <v>49843.424450958482</v>
      </c>
      <c r="CA19" s="21">
        <f>TEA!D$11-TEA!D$46-S19-AW19</f>
        <v>56789.999124506721</v>
      </c>
      <c r="CB19" s="21">
        <f>TEA!E$11-TEA!E$46-T19-AX19</f>
        <v>-23213.117478292173</v>
      </c>
      <c r="CC19" s="21">
        <f>TEA!F$11-TEA!F$46-U19-AY19</f>
        <v>-64201.007478292173</v>
      </c>
      <c r="CD19" s="21">
        <f>TEA!G$11-TEA!G$46-V19-AZ19</f>
        <v>0</v>
      </c>
      <c r="CE19" s="21">
        <f>TEA!H$11-TEA!H$46-W19-BA19</f>
        <v>0</v>
      </c>
      <c r="CF19" s="21">
        <f>TEA!I$11-TEA!I$46-X19-BB19</f>
        <v>0</v>
      </c>
      <c r="CG19" s="21">
        <f>TEA!J$11-TEA!J$46-Y19-BC19</f>
        <v>8627.5071220046666</v>
      </c>
      <c r="CH19" s="21">
        <f>TEA!K$11-TEA!K$46-Z19-BD19</f>
        <v>5769.4246831140044</v>
      </c>
      <c r="CI19" s="21">
        <f>TEA!L$11-TEA!L$46-AA19-BE19</f>
        <v>88207.920004237298</v>
      </c>
      <c r="CJ19" s="21">
        <f>TEA!M$11-TEA!M$46-AB19-BF19</f>
        <v>-2905041.1811446962</v>
      </c>
      <c r="CK19" s="21">
        <f>TEA!N$11-TEA!N$46-AC19-BG19</f>
        <v>-4945086.2620955072</v>
      </c>
      <c r="CL19" s="21">
        <f>TEA!O$11-TEA!O$46-AD19-BH19</f>
        <v>-15454.808624973695</v>
      </c>
      <c r="CM19" s="21">
        <f>TEA!P$11-TEA!P$46-AE19-BI19</f>
        <v>0</v>
      </c>
      <c r="CN19" s="21">
        <f t="shared" si="15"/>
        <v>-676112.0664218599</v>
      </c>
      <c r="CO19" s="21">
        <f t="shared" si="16"/>
        <v>-705786.39283596142</v>
      </c>
      <c r="CP19" s="21">
        <f t="shared" si="62"/>
        <v>-721985.35967140901</v>
      </c>
      <c r="CQ19" s="21">
        <f t="shared" si="63"/>
        <v>-1548837.4866858625</v>
      </c>
      <c r="CR19" s="21">
        <f t="shared" si="19"/>
        <v>-2163655.8366858619</v>
      </c>
      <c r="CS19" s="21">
        <f t="shared" si="20"/>
        <v>0</v>
      </c>
      <c r="CT19" s="21">
        <f t="shared" si="21"/>
        <v>0</v>
      </c>
      <c r="CU19" s="21">
        <f t="shared" si="22"/>
        <v>0</v>
      </c>
      <c r="CV19" s="21">
        <f t="shared" si="23"/>
        <v>-1473447.5296640901</v>
      </c>
      <c r="CW19" s="21">
        <f t="shared" si="24"/>
        <v>-1432795.8419098835</v>
      </c>
      <c r="CX19" s="21">
        <f t="shared" si="25"/>
        <v>-246457.56169419308</v>
      </c>
      <c r="CY19" s="21">
        <f t="shared" si="26"/>
        <v>-106643750.31274939</v>
      </c>
      <c r="CZ19" s="21">
        <f t="shared" si="27"/>
        <v>-145218874.33765996</v>
      </c>
      <c r="DA19" s="21">
        <f t="shared" si="28"/>
        <v>-1093750.5633674269</v>
      </c>
      <c r="DB19" s="21">
        <f t="shared" si="29"/>
        <v>0</v>
      </c>
      <c r="DC19" s="21">
        <f t="shared" si="30"/>
        <v>-622345.43529490859</v>
      </c>
      <c r="DD19" s="21">
        <f t="shared" si="31"/>
        <v>-655942.96838500293</v>
      </c>
      <c r="DE19" s="21">
        <f t="shared" si="32"/>
        <v>-665195.36054690229</v>
      </c>
      <c r="DF19" s="21">
        <f t="shared" si="33"/>
        <v>-1572050.6041641547</v>
      </c>
      <c r="DG19" s="21">
        <f t="shared" si="34"/>
        <v>-2227856.844164154</v>
      </c>
      <c r="DH19" s="21">
        <f t="shared" si="35"/>
        <v>0</v>
      </c>
      <c r="DI19" s="21">
        <f t="shared" si="36"/>
        <v>0</v>
      </c>
      <c r="DJ19" s="21">
        <f t="shared" si="37"/>
        <v>0</v>
      </c>
      <c r="DK19" s="21">
        <f t="shared" si="38"/>
        <v>-1464820.0225420855</v>
      </c>
      <c r="DL19" s="21">
        <f t="shared" si="38"/>
        <v>-1427026.4172267695</v>
      </c>
      <c r="DM19" s="21">
        <f t="shared" si="39"/>
        <v>-158249.64168995578</v>
      </c>
      <c r="DN19" s="21">
        <f t="shared" si="40"/>
        <v>-109548791.49389409</v>
      </c>
      <c r="DO19" s="21">
        <f t="shared" si="41"/>
        <v>-150163960.59975547</v>
      </c>
      <c r="DP19" s="21">
        <f t="shared" si="42"/>
        <v>-1109205.3719924006</v>
      </c>
      <c r="DQ19" s="21">
        <f t="shared" si="43"/>
        <v>0</v>
      </c>
      <c r="DR19" s="21">
        <f>IF(DC19&gt;0,DC19*(TEA!B$17+TEA!B$18)-TEA!B$25,0)</f>
        <v>0</v>
      </c>
      <c r="DS19" s="21">
        <f>IF(DD19&gt;0,DD19*(TEA!C$17+TEA!C$18)-TEA!C$25,0)</f>
        <v>0</v>
      </c>
      <c r="DT19" s="21">
        <f>IF(DE19&gt;0,DE19*(TEA!D$17+TEA!D$18)-TEA!D$25,0)</f>
        <v>0</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0</v>
      </c>
      <c r="EA19" s="21">
        <f>IF(DL19&gt;0,DL19*(TEA!K$17+TEA!K$18)-TEA!K$25,0)</f>
        <v>0</v>
      </c>
      <c r="EB19" s="21">
        <f>IF(DM19&gt;0,DM19*(TEA!L$17+TEA!L$18)-TEA!L$25,0)</f>
        <v>0</v>
      </c>
      <c r="EC19" s="21">
        <f>IF(DN19&gt;0,DN19*(TEA!M$17+TEA!M$18)-TEA!M$25,0)</f>
        <v>0</v>
      </c>
      <c r="ED19" s="21">
        <f>IF(DO19&gt;0,DO19*(TEA!N$17+TEA!N$18)-TEA!N$25,0)</f>
        <v>0</v>
      </c>
      <c r="EE19" s="21">
        <f>IF(DP19&gt;0,DP19*(TEA!O$17+TEA!O$18)-TEA!O$25,0)</f>
        <v>0</v>
      </c>
      <c r="EF19" s="21">
        <f>IF(DQ19&gt;0,DQ19*(TEA!P$17+TEA!P$18)-TEA!P$25,0)</f>
        <v>0</v>
      </c>
      <c r="EG19" s="21">
        <f>TEA!B$11-TEA!B$46-AF19-DR19</f>
        <v>53766.631126951317</v>
      </c>
      <c r="EH19" s="21">
        <f>TEA!C$11-TEA!C$46-AG19-DS19</f>
        <v>49843.424450958482</v>
      </c>
      <c r="EI19" s="21">
        <f>TEA!D$11-TEA!D$46-AH19-DT19</f>
        <v>56789.999124506721</v>
      </c>
      <c r="EJ19" s="21">
        <f>TEA!E$11-TEA!E$46-AI19-DU19</f>
        <v>-23213.117478292173</v>
      </c>
      <c r="EK19" s="21">
        <f>TEA!F$11-TEA!F$46-AJ19-DV19</f>
        <v>-64201.007478292173</v>
      </c>
      <c r="EL19" s="21">
        <f>TEA!G$11-TEA!G$46-AK19-DW19</f>
        <v>0</v>
      </c>
      <c r="EM19" s="21">
        <f>TEA!H$11-TEA!H$46-AL19-DX19</f>
        <v>0</v>
      </c>
      <c r="EN19" s="21">
        <f>TEA!I$11-TEA!I$46-AM19-DY19</f>
        <v>0</v>
      </c>
      <c r="EO19" s="21">
        <f>TEA!J$11-TEA!J$46-AN19-DZ19</f>
        <v>8627.5071220046666</v>
      </c>
      <c r="EP19" s="21">
        <f>TEA!K$11-TEA!K$46-AO19-EA19</f>
        <v>5769.4246831140044</v>
      </c>
      <c r="EQ19" s="21">
        <f>TEA!L$11-TEA!L$46-AP19-EB19</f>
        <v>88207.920004237298</v>
      </c>
      <c r="ER19" s="21">
        <f>TEA!M$11-TEA!M$46-AQ19-EC19</f>
        <v>-2905041.1811446962</v>
      </c>
      <c r="ES19" s="21">
        <f>TEA!N$11-TEA!N$46-AR19-ED19</f>
        <v>-4945086.2620955072</v>
      </c>
      <c r="ET19" s="21">
        <f>TEA!P$11-TEA!P$46-AS19-EE19</f>
        <v>0</v>
      </c>
      <c r="EU19" s="21">
        <f>TEA!Q$11-TEA!Q$46-AT19-EF19</f>
        <v>0</v>
      </c>
      <c r="EV19" s="21">
        <f>EG19/(1+TEA!B$16)^$A19</f>
        <v>11701.185466506115</v>
      </c>
      <c r="EW19" s="21">
        <f>EH19/(1+TEA!C$16)^$A19</f>
        <v>10847.381388083653</v>
      </c>
      <c r="EX19" s="21">
        <f>EI19/(1+TEA!D$16)^$A19</f>
        <v>12359.15843098969</v>
      </c>
      <c r="EY19" s="21">
        <f>EJ19/(1+TEA!E$16)^$A19</f>
        <v>-5051.850695795918</v>
      </c>
      <c r="EZ19" s="21">
        <f>EK19/(1+TEA!F$16)^$A19</f>
        <v>-13972.00977435759</v>
      </c>
      <c r="FA19" s="21">
        <f>EL19/(1+TEA!G$16)^$A19</f>
        <v>0</v>
      </c>
      <c r="FB19" s="21">
        <f>EM19/(1+TEA!H$16)^$A19</f>
        <v>0</v>
      </c>
      <c r="FC19" s="21">
        <f>EN19/(1+TEA!I$16)^$A19</f>
        <v>0</v>
      </c>
      <c r="FD19" s="21">
        <f>EO19/(1+TEA!J$16)^$A19</f>
        <v>1877.5969189852271</v>
      </c>
      <c r="FE19" s="21">
        <f>EP19/(1+TEA!K$16)^$A19</f>
        <v>1255.5949077924524</v>
      </c>
      <c r="FF19" s="21">
        <f>EQ19/(1+TEA!L$16)^$A19</f>
        <v>19196.613400368718</v>
      </c>
      <c r="FG19" s="21">
        <f>ER19/(1+TEA!M$16)^$A19</f>
        <v>-632221.60168731259</v>
      </c>
      <c r="FH19" s="21">
        <f>ES19/(1+TEA!N$16)^$A19</f>
        <v>-1076194.8496275812</v>
      </c>
      <c r="FI19" s="21">
        <f>ET19/(1+TEA!O$16)^$A19</f>
        <v>0</v>
      </c>
      <c r="FJ19" s="21">
        <f>EU19/(1+TEA!Q$16)^$A19</f>
        <v>0</v>
      </c>
    </row>
    <row r="20" spans="1:166" x14ac:dyDescent="0.25">
      <c r="A20" s="4">
        <f t="shared" si="1"/>
        <v>17</v>
      </c>
      <c r="B20" s="21">
        <f t="shared" si="2"/>
        <v>-1931620.4086035972</v>
      </c>
      <c r="C20" s="21">
        <f t="shared" si="44"/>
        <v>-1939895.9466507474</v>
      </c>
      <c r="D20" s="21">
        <f t="shared" si="45"/>
        <v>-1979895.9958937541</v>
      </c>
      <c r="E20" s="21">
        <f t="shared" si="46"/>
        <v>-2324936.0494677857</v>
      </c>
      <c r="F20" s="21">
        <f t="shared" si="4"/>
        <v>-2653722.5942081334</v>
      </c>
      <c r="G20" s="21">
        <f t="shared" si="5"/>
        <v>0</v>
      </c>
      <c r="H20" s="21">
        <f t="shared" si="6"/>
        <v>0</v>
      </c>
      <c r="I20" s="21">
        <f t="shared" si="7"/>
        <v>0</v>
      </c>
      <c r="J20" s="21">
        <f t="shared" si="77"/>
        <v>-2389310.2166597419</v>
      </c>
      <c r="K20" s="21">
        <f t="shared" si="78"/>
        <v>-2345831.3912159251</v>
      </c>
      <c r="L20" s="21">
        <f t="shared" si="10"/>
        <v>-1724489.3533473343</v>
      </c>
      <c r="M20" s="21">
        <f t="shared" si="79"/>
        <v>-73692837.444994301</v>
      </c>
      <c r="N20" s="21">
        <f t="shared" si="80"/>
        <v>-96397270.223176807</v>
      </c>
      <c r="O20" s="21">
        <f t="shared" si="72"/>
        <v>-699327.93763858022</v>
      </c>
      <c r="P20" s="21">
        <f t="shared" si="73"/>
        <v>0</v>
      </c>
      <c r="Q20" s="21"/>
      <c r="AF20" s="20"/>
      <c r="AU20" s="21"/>
      <c r="BJ20" s="21"/>
      <c r="BY20" s="21">
        <f>TEA!B$11-TEA!B$46-Q20-AU20</f>
        <v>53766.631126951317</v>
      </c>
      <c r="BZ20" s="21">
        <f>TEA!C$11-TEA!C$46-R20-AV20</f>
        <v>49843.424450958482</v>
      </c>
      <c r="CA20" s="21">
        <f>TEA!D$11-TEA!D$46-S20-AW20</f>
        <v>56789.999124506721</v>
      </c>
      <c r="CB20" s="21">
        <f>TEA!E$11-TEA!E$46-T20-AX20</f>
        <v>-23213.117478292173</v>
      </c>
      <c r="CC20" s="21">
        <f>TEA!F$11-TEA!F$46-U20-AY20</f>
        <v>-64201.007478292173</v>
      </c>
      <c r="CD20" s="21">
        <f>TEA!G$11-TEA!G$46-V20-AZ20</f>
        <v>0</v>
      </c>
      <c r="CE20" s="21">
        <f>TEA!H$11-TEA!H$46-W20-BA20</f>
        <v>0</v>
      </c>
      <c r="CF20" s="21">
        <f>TEA!I$11-TEA!I$46-X20-BB20</f>
        <v>0</v>
      </c>
      <c r="CG20" s="21">
        <f>TEA!J$11-TEA!J$46-Y20-BC20</f>
        <v>8627.5071220046666</v>
      </c>
      <c r="CH20" s="21">
        <f>TEA!K$11-TEA!K$46-Z20-BD20</f>
        <v>5769.4246831140044</v>
      </c>
      <c r="CI20" s="21">
        <f>TEA!L$11-TEA!L$46-AA20-BE20</f>
        <v>88207.920004237298</v>
      </c>
      <c r="CJ20" s="21">
        <f>TEA!M$11-TEA!M$46-AB20-BF20</f>
        <v>-2905041.1811446962</v>
      </c>
      <c r="CK20" s="21">
        <f>TEA!N$11-TEA!N$46-AC20-BG20</f>
        <v>-4945086.2620955072</v>
      </c>
      <c r="CL20" s="21">
        <f>TEA!O$11-TEA!O$46-AD20-BH20</f>
        <v>-15454.808624973695</v>
      </c>
      <c r="CM20" s="21">
        <f>TEA!P$11-TEA!P$46-AE20-BI20</f>
        <v>0</v>
      </c>
      <c r="CN20" s="21">
        <f t="shared" si="15"/>
        <v>-622345.43529490859</v>
      </c>
      <c r="CO20" s="21">
        <f t="shared" si="16"/>
        <v>-655942.96838500293</v>
      </c>
      <c r="CP20" s="21">
        <f t="shared" si="62"/>
        <v>-665195.36054690229</v>
      </c>
      <c r="CQ20" s="21">
        <f t="shared" si="63"/>
        <v>-1572050.6041641547</v>
      </c>
      <c r="CR20" s="21">
        <f t="shared" si="19"/>
        <v>-2227856.844164154</v>
      </c>
      <c r="CS20" s="21">
        <f t="shared" si="20"/>
        <v>0</v>
      </c>
      <c r="CT20" s="21">
        <f t="shared" si="21"/>
        <v>0</v>
      </c>
      <c r="CU20" s="21">
        <f t="shared" si="22"/>
        <v>0</v>
      </c>
      <c r="CV20" s="21">
        <f t="shared" si="23"/>
        <v>-1464820.0225420855</v>
      </c>
      <c r="CW20" s="21">
        <f t="shared" si="24"/>
        <v>-1427026.4172267695</v>
      </c>
      <c r="CX20" s="21">
        <f t="shared" si="25"/>
        <v>-158249.64168995578</v>
      </c>
      <c r="CY20" s="21">
        <f t="shared" si="26"/>
        <v>-109548791.49389409</v>
      </c>
      <c r="CZ20" s="21">
        <f t="shared" si="27"/>
        <v>-150163960.59975547</v>
      </c>
      <c r="DA20" s="21">
        <f t="shared" si="28"/>
        <v>-1109205.3719924006</v>
      </c>
      <c r="DB20" s="21">
        <f t="shared" si="29"/>
        <v>0</v>
      </c>
      <c r="DC20" s="21">
        <f t="shared" si="30"/>
        <v>-568578.80416795728</v>
      </c>
      <c r="DD20" s="21">
        <f t="shared" si="31"/>
        <v>-606099.54393404443</v>
      </c>
      <c r="DE20" s="21">
        <f t="shared" si="32"/>
        <v>-608405.36142239557</v>
      </c>
      <c r="DF20" s="21">
        <f t="shared" si="33"/>
        <v>-1595263.7216424469</v>
      </c>
      <c r="DG20" s="21">
        <f t="shared" si="34"/>
        <v>-2292057.8516424461</v>
      </c>
      <c r="DH20" s="21">
        <f t="shared" si="35"/>
        <v>0</v>
      </c>
      <c r="DI20" s="21">
        <f t="shared" si="36"/>
        <v>0</v>
      </c>
      <c r="DJ20" s="21">
        <f t="shared" si="37"/>
        <v>0</v>
      </c>
      <c r="DK20" s="21">
        <f t="shared" si="37"/>
        <v>-1456192.5154200809</v>
      </c>
      <c r="DL20" s="21">
        <f t="shared" si="37"/>
        <v>-1421256.9925436554</v>
      </c>
      <c r="DM20" s="21">
        <f t="shared" si="39"/>
        <v>-70041.721685718483</v>
      </c>
      <c r="DN20" s="21">
        <f t="shared" si="40"/>
        <v>-112453832.67503878</v>
      </c>
      <c r="DO20" s="21">
        <f t="shared" si="41"/>
        <v>-155109046.86185098</v>
      </c>
      <c r="DP20" s="21">
        <f t="shared" si="42"/>
        <v>-1124660.1806173744</v>
      </c>
      <c r="DQ20" s="21">
        <f t="shared" si="43"/>
        <v>0</v>
      </c>
      <c r="DR20" s="21">
        <f>IF(DC20&gt;0,DC20*(TEA!B$17+TEA!B$18)-TEA!B$25,0)</f>
        <v>0</v>
      </c>
      <c r="DS20" s="21">
        <f>IF(DD20&gt;0,DD20*(TEA!C$17+TEA!C$18)-TEA!C$25,0)</f>
        <v>0</v>
      </c>
      <c r="DT20" s="21">
        <f>IF(DE20&gt;0,DE20*(TEA!D$17+TEA!D$18)-TEA!D$25,0)</f>
        <v>0</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0</v>
      </c>
      <c r="EA20" s="21">
        <f>IF(DL20&gt;0,DL20*(TEA!K$17+TEA!K$18)-TEA!K$25,0)</f>
        <v>0</v>
      </c>
      <c r="EB20" s="21">
        <f>IF(DM20&gt;0,DM20*(TEA!L$17+TEA!L$18)-TEA!L$25,0)</f>
        <v>0</v>
      </c>
      <c r="EC20" s="21">
        <f>IF(DN20&gt;0,DN20*(TEA!M$17+TEA!M$18)-TEA!M$25,0)</f>
        <v>0</v>
      </c>
      <c r="ED20" s="21">
        <f>IF(DO20&gt;0,DO20*(TEA!N$17+TEA!N$18)-TEA!N$25,0)</f>
        <v>0</v>
      </c>
      <c r="EE20" s="21">
        <f>IF(DP20&gt;0,DP20*(TEA!O$17+TEA!O$18)-TEA!O$25,0)</f>
        <v>0</v>
      </c>
      <c r="EF20" s="21">
        <f>IF(DQ20&gt;0,DQ20*(TEA!P$17+TEA!P$18)-TEA!P$25,0)</f>
        <v>0</v>
      </c>
      <c r="EG20" s="21">
        <f>TEA!B$11-TEA!B$46-AF20-DR20</f>
        <v>53766.631126951317</v>
      </c>
      <c r="EH20" s="21">
        <f>TEA!C$11-TEA!C$46-AG20-DS20</f>
        <v>49843.424450958482</v>
      </c>
      <c r="EI20" s="21">
        <f>TEA!D$11-TEA!D$46-AH20-DT20</f>
        <v>56789.999124506721</v>
      </c>
      <c r="EJ20" s="21">
        <f>TEA!E$11-TEA!E$46-AI20-DU20</f>
        <v>-23213.117478292173</v>
      </c>
      <c r="EK20" s="21">
        <f>TEA!F$11-TEA!F$46-AJ20-DV20</f>
        <v>-64201.007478292173</v>
      </c>
      <c r="EL20" s="21">
        <f>TEA!G$11-TEA!G$46-AK20-DW20</f>
        <v>0</v>
      </c>
      <c r="EM20" s="21">
        <f>TEA!H$11-TEA!H$46-AL20-DX20</f>
        <v>0</v>
      </c>
      <c r="EN20" s="21">
        <f>TEA!I$11-TEA!I$46-AM20-DY20</f>
        <v>0</v>
      </c>
      <c r="EO20" s="21">
        <f>TEA!J$11-TEA!J$46-AN20-DZ20</f>
        <v>8627.5071220046666</v>
      </c>
      <c r="EP20" s="21">
        <f>TEA!K$11-TEA!K$46-AO20-EA20</f>
        <v>5769.4246831140044</v>
      </c>
      <c r="EQ20" s="21">
        <f>TEA!L$11-TEA!L$46-AP20-EB20</f>
        <v>88207.920004237298</v>
      </c>
      <c r="ER20" s="21">
        <f>TEA!M$11-TEA!M$46-AQ20-EC20</f>
        <v>-2905041.1811446962</v>
      </c>
      <c r="ES20" s="21">
        <f>TEA!N$11-TEA!N$46-AR20-ED20</f>
        <v>-4945086.2620955072</v>
      </c>
      <c r="ET20" s="21">
        <f>TEA!P$11-TEA!P$46-AS20-EE20</f>
        <v>0</v>
      </c>
      <c r="EU20" s="21">
        <f>TEA!Q$11-TEA!Q$46-AT20-EF20</f>
        <v>0</v>
      </c>
      <c r="EV20" s="21">
        <f>EG20/(1+TEA!B$16)^$A20</f>
        <v>10637.441333187377</v>
      </c>
      <c r="EW20" s="21">
        <f>EH20/(1+TEA!C$16)^$A20</f>
        <v>9861.2558073487762</v>
      </c>
      <c r="EX20" s="21">
        <f>EI20/(1+TEA!D$16)^$A20</f>
        <v>11235.59857362699</v>
      </c>
      <c r="EY20" s="21">
        <f>EJ20/(1+TEA!E$16)^$A20</f>
        <v>-4592.5915416326525</v>
      </c>
      <c r="EZ20" s="21">
        <f>EK20/(1+TEA!F$16)^$A20</f>
        <v>-12701.827067597807</v>
      </c>
      <c r="FA20" s="21">
        <f>EL20/(1+TEA!G$16)^$A20</f>
        <v>0</v>
      </c>
      <c r="FB20" s="21">
        <f>EM20/(1+TEA!H$16)^$A20</f>
        <v>0</v>
      </c>
      <c r="FC20" s="21">
        <f>EN20/(1+TEA!I$16)^$A20</f>
        <v>0</v>
      </c>
      <c r="FD20" s="21">
        <f>EO20/(1+TEA!J$16)^$A20</f>
        <v>1706.9062899865701</v>
      </c>
      <c r="FE20" s="21">
        <f>EP20/(1+TEA!K$16)^$A20</f>
        <v>1141.4499161749566</v>
      </c>
      <c r="FF20" s="21">
        <f>EQ20/(1+TEA!L$16)^$A20</f>
        <v>17451.466727607927</v>
      </c>
      <c r="FG20" s="21">
        <f>ER20/(1+TEA!M$16)^$A20</f>
        <v>-574746.91062482959</v>
      </c>
      <c r="FH20" s="21">
        <f>ES20/(1+TEA!N$16)^$A20</f>
        <v>-978358.95420689194</v>
      </c>
      <c r="FI20" s="21">
        <f>ET20/(1+TEA!O$16)^$A20</f>
        <v>0</v>
      </c>
      <c r="FJ20" s="21">
        <f>EU20/(1+TEA!Q$16)^$A20</f>
        <v>0</v>
      </c>
    </row>
    <row r="21" spans="1:166" x14ac:dyDescent="0.25">
      <c r="A21" s="4">
        <f t="shared" si="1"/>
        <v>18</v>
      </c>
      <c r="B21" s="21">
        <f t="shared" si="2"/>
        <v>-1921950.0073916088</v>
      </c>
      <c r="C21" s="21">
        <f t="shared" si="44"/>
        <v>-1930931.1686440667</v>
      </c>
      <c r="D21" s="21">
        <f t="shared" si="45"/>
        <v>-1969681.815372275</v>
      </c>
      <c r="E21" s="21">
        <f t="shared" si="46"/>
        <v>-2329111.1326874518</v>
      </c>
      <c r="F21" s="21">
        <f t="shared" si="4"/>
        <v>-2665269.7097241315</v>
      </c>
      <c r="G21" s="21">
        <f t="shared" si="5"/>
        <v>0</v>
      </c>
      <c r="H21" s="21">
        <f t="shared" si="6"/>
        <v>0</v>
      </c>
      <c r="I21" s="21">
        <f t="shared" si="7"/>
        <v>0</v>
      </c>
      <c r="J21" s="21">
        <f t="shared" si="77"/>
        <v>-2387758.4836688451</v>
      </c>
      <c r="K21" s="21">
        <f t="shared" si="78"/>
        <v>-2344793.709473948</v>
      </c>
      <c r="L21" s="21">
        <f t="shared" si="10"/>
        <v>-1709509.8355660515</v>
      </c>
      <c r="M21" s="21">
        <f t="shared" si="79"/>
        <v>-74215334.636471421</v>
      </c>
      <c r="N21" s="21">
        <f t="shared" si="80"/>
        <v>-97286687.454273984</v>
      </c>
      <c r="O21" s="21">
        <f t="shared" si="72"/>
        <v>-699327.93763858022</v>
      </c>
      <c r="P21" s="21">
        <f t="shared" si="73"/>
        <v>0</v>
      </c>
      <c r="Q21" s="21"/>
      <c r="AF21" s="20"/>
      <c r="AU21" s="21"/>
      <c r="BJ21" s="21"/>
      <c r="BY21" s="21">
        <f>TEA!B$11-TEA!B$46-Q21-AU21</f>
        <v>53766.631126951317</v>
      </c>
      <c r="BZ21" s="21">
        <f>TEA!C$11-TEA!C$46-R21-AV21</f>
        <v>49843.424450958482</v>
      </c>
      <c r="CA21" s="21">
        <f>TEA!D$11-TEA!D$46-S21-AW21</f>
        <v>56789.999124506721</v>
      </c>
      <c r="CB21" s="21">
        <f>TEA!E$11-TEA!E$46-T21-AX21</f>
        <v>-23213.117478292173</v>
      </c>
      <c r="CC21" s="21">
        <f>TEA!F$11-TEA!F$46-U21-AY21</f>
        <v>-64201.007478292173</v>
      </c>
      <c r="CD21" s="21">
        <f>TEA!G$11-TEA!G$46-V21-AZ21</f>
        <v>0</v>
      </c>
      <c r="CE21" s="21">
        <f>TEA!H$11-TEA!H$46-W21-BA21</f>
        <v>0</v>
      </c>
      <c r="CF21" s="21">
        <f>TEA!I$11-TEA!I$46-X21-BB21</f>
        <v>0</v>
      </c>
      <c r="CG21" s="21">
        <f>TEA!J$11-TEA!J$46-Y21-BC21</f>
        <v>8627.5071220046666</v>
      </c>
      <c r="CH21" s="21">
        <f>TEA!K$11-TEA!K$46-Z21-BD21</f>
        <v>5769.4246831140044</v>
      </c>
      <c r="CI21" s="21">
        <f>TEA!L$11-TEA!L$46-AA21-BE21</f>
        <v>88207.920004237298</v>
      </c>
      <c r="CJ21" s="21">
        <f>TEA!M$11-TEA!M$46-AB21-BF21</f>
        <v>-2905041.1811446962</v>
      </c>
      <c r="CK21" s="21">
        <f>TEA!N$11-TEA!N$46-AC21-BG21</f>
        <v>-4945086.2620955072</v>
      </c>
      <c r="CL21" s="21">
        <f>TEA!O$11-TEA!O$46-AD21-BH21</f>
        <v>-15454.808624973695</v>
      </c>
      <c r="CM21" s="21">
        <f>TEA!P$11-TEA!P$46-AE21-BI21</f>
        <v>0</v>
      </c>
      <c r="CN21" s="21">
        <f t="shared" si="15"/>
        <v>-568578.80416795728</v>
      </c>
      <c r="CO21" s="21">
        <f t="shared" si="16"/>
        <v>-606099.54393404443</v>
      </c>
      <c r="CP21" s="21">
        <f t="shared" si="62"/>
        <v>-608405.36142239557</v>
      </c>
      <c r="CQ21" s="21">
        <f t="shared" si="63"/>
        <v>-1595263.7216424469</v>
      </c>
      <c r="CR21" s="21">
        <f t="shared" si="19"/>
        <v>-2292057.8516424461</v>
      </c>
      <c r="CS21" s="21">
        <f t="shared" si="20"/>
        <v>0</v>
      </c>
      <c r="CT21" s="21">
        <f t="shared" si="21"/>
        <v>0</v>
      </c>
      <c r="CU21" s="21">
        <f t="shared" si="22"/>
        <v>0</v>
      </c>
      <c r="CV21" s="21">
        <f t="shared" si="23"/>
        <v>-1456192.5154200809</v>
      </c>
      <c r="CW21" s="21">
        <f t="shared" si="24"/>
        <v>-1421256.9925436554</v>
      </c>
      <c r="CX21" s="21">
        <f t="shared" si="25"/>
        <v>-70041.721685718483</v>
      </c>
      <c r="CY21" s="21">
        <f t="shared" si="26"/>
        <v>-112453832.67503878</v>
      </c>
      <c r="CZ21" s="21">
        <f t="shared" si="27"/>
        <v>-155109046.86185098</v>
      </c>
      <c r="DA21" s="21">
        <f t="shared" si="28"/>
        <v>-1124660.1806173744</v>
      </c>
      <c r="DB21" s="21">
        <f t="shared" si="29"/>
        <v>0</v>
      </c>
      <c r="DC21" s="21">
        <f t="shared" si="30"/>
        <v>-514812.17304100597</v>
      </c>
      <c r="DD21" s="21">
        <f t="shared" si="31"/>
        <v>-556256.11948308593</v>
      </c>
      <c r="DE21" s="21">
        <f t="shared" si="32"/>
        <v>-551615.36229788885</v>
      </c>
      <c r="DF21" s="21">
        <f t="shared" si="33"/>
        <v>-1618476.8391207391</v>
      </c>
      <c r="DG21" s="21">
        <f t="shared" si="34"/>
        <v>-2356258.8591207382</v>
      </c>
      <c r="DH21" s="21">
        <f t="shared" si="35"/>
        <v>0</v>
      </c>
      <c r="DI21" s="21">
        <f t="shared" si="36"/>
        <v>0</v>
      </c>
      <c r="DJ21" s="21">
        <f t="shared" si="37"/>
        <v>0</v>
      </c>
      <c r="DK21" s="21">
        <f t="shared" si="37"/>
        <v>-1447565.0082980762</v>
      </c>
      <c r="DL21" s="21">
        <f t="shared" si="37"/>
        <v>-1415487.5678605414</v>
      </c>
      <c r="DM21" s="21">
        <f t="shared" si="39"/>
        <v>18166.198318518815</v>
      </c>
      <c r="DN21" s="21">
        <f t="shared" si="40"/>
        <v>-115358873.85618348</v>
      </c>
      <c r="DO21" s="21">
        <f t="shared" si="41"/>
        <v>-160054133.12394649</v>
      </c>
      <c r="DP21" s="21">
        <f t="shared" si="42"/>
        <v>-1140114.9892423481</v>
      </c>
      <c r="DQ21" s="21">
        <f t="shared" si="43"/>
        <v>0</v>
      </c>
      <c r="DR21" s="21">
        <f>IF(DC21&gt;0,DC21*(TEA!B$17+TEA!B$18)-TEA!B$25,0)</f>
        <v>0</v>
      </c>
      <c r="DS21" s="21">
        <f>IF(DD21&gt;0,DD21*(TEA!C$17+TEA!C$18)-TEA!C$25,0)</f>
        <v>0</v>
      </c>
      <c r="DT21" s="21">
        <f>IF(DE21&gt;0,DE21*(TEA!D$17+TEA!D$18)-TEA!D$25,0)</f>
        <v>0</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0</v>
      </c>
      <c r="EA21" s="21">
        <f>IF(DL21&gt;0,DL21*(TEA!K$17+TEA!K$18)-TEA!K$25,0)</f>
        <v>0</v>
      </c>
      <c r="EB21" s="21">
        <f>IF(DM21&gt;0,DM21*(TEA!L$17+TEA!L$18)-TEA!L$25,0)</f>
        <v>4923.0397443185993</v>
      </c>
      <c r="EC21" s="21">
        <f>IF(DN21&gt;0,DN21*(TEA!M$17+TEA!M$18)-TEA!M$25,0)</f>
        <v>0</v>
      </c>
      <c r="ED21" s="21">
        <f>IF(DO21&gt;0,DO21*(TEA!N$17+TEA!N$18)-TEA!N$25,0)</f>
        <v>0</v>
      </c>
      <c r="EE21" s="21">
        <f>IF(DP21&gt;0,DP21*(TEA!O$17+TEA!O$18)-TEA!O$25,0)</f>
        <v>0</v>
      </c>
      <c r="EF21" s="21">
        <f>IF(DQ21&gt;0,DQ21*(TEA!P$17+TEA!P$18)-TEA!P$25,0)</f>
        <v>0</v>
      </c>
      <c r="EG21" s="21">
        <f>TEA!B$11-TEA!B$46-AF21-DR21</f>
        <v>53766.631126951317</v>
      </c>
      <c r="EH21" s="21">
        <f>TEA!C$11-TEA!C$46-AG21-DS21</f>
        <v>49843.424450958482</v>
      </c>
      <c r="EI21" s="21">
        <f>TEA!D$11-TEA!D$46-AH21-DT21</f>
        <v>56789.999124506721</v>
      </c>
      <c r="EJ21" s="21">
        <f>TEA!E$11-TEA!E$46-AI21-DU21</f>
        <v>-23213.117478292173</v>
      </c>
      <c r="EK21" s="21">
        <f>TEA!F$11-TEA!F$46-AJ21-DV21</f>
        <v>-64201.007478292173</v>
      </c>
      <c r="EL21" s="21">
        <f>TEA!G$11-TEA!G$46-AK21-DW21</f>
        <v>0</v>
      </c>
      <c r="EM21" s="21">
        <f>TEA!H$11-TEA!H$46-AL21-DX21</f>
        <v>0</v>
      </c>
      <c r="EN21" s="21">
        <f>TEA!I$11-TEA!I$46-AM21-DY21</f>
        <v>0</v>
      </c>
      <c r="EO21" s="21">
        <f>TEA!J$11-TEA!J$46-AN21-DZ21</f>
        <v>8627.5071220046666</v>
      </c>
      <c r="EP21" s="21">
        <f>TEA!K$11-TEA!K$46-AO21-EA21</f>
        <v>5769.4246831140044</v>
      </c>
      <c r="EQ21" s="21">
        <f>TEA!L$11-TEA!L$46-AP21-EB21</f>
        <v>83284.880259918704</v>
      </c>
      <c r="ER21" s="21">
        <f>TEA!M$11-TEA!M$46-AQ21-EC21</f>
        <v>-2905041.1811446962</v>
      </c>
      <c r="ES21" s="21">
        <f>TEA!N$11-TEA!N$46-AR21-ED21</f>
        <v>-4945086.2620955072</v>
      </c>
      <c r="ET21" s="21">
        <f>TEA!P$11-TEA!P$46-AS21-EE21</f>
        <v>0</v>
      </c>
      <c r="EU21" s="21">
        <f>TEA!Q$11-TEA!Q$46-AT21-EF21</f>
        <v>0</v>
      </c>
      <c r="EV21" s="21">
        <f>EG21/(1+TEA!B$16)^$A21</f>
        <v>9670.4012119885247</v>
      </c>
      <c r="EW21" s="21">
        <f>EH21/(1+TEA!C$16)^$A21</f>
        <v>8964.7780066807045</v>
      </c>
      <c r="EX21" s="21">
        <f>EI21/(1+TEA!D$16)^$A21</f>
        <v>10214.180521479082</v>
      </c>
      <c r="EY21" s="21">
        <f>EJ21/(1+TEA!E$16)^$A21</f>
        <v>-4175.0832196660476</v>
      </c>
      <c r="EZ21" s="21">
        <f>EK21/(1+TEA!F$16)^$A21</f>
        <v>-11547.115515998006</v>
      </c>
      <c r="FA21" s="21">
        <f>EL21/(1+TEA!G$16)^$A21</f>
        <v>0</v>
      </c>
      <c r="FB21" s="21">
        <f>EM21/(1+TEA!H$16)^$A21</f>
        <v>0</v>
      </c>
      <c r="FC21" s="21">
        <f>EN21/(1+TEA!I$16)^$A21</f>
        <v>0</v>
      </c>
      <c r="FD21" s="21">
        <f>EO21/(1+TEA!J$16)^$A21</f>
        <v>1551.7329908968818</v>
      </c>
      <c r="FE21" s="21">
        <f>EP21/(1+TEA!K$16)^$A21</f>
        <v>1037.6817419772333</v>
      </c>
      <c r="FF21" s="21">
        <f>EQ21/(1+TEA!L$16)^$A21</f>
        <v>14979.517781282733</v>
      </c>
      <c r="FG21" s="21">
        <f>ER21/(1+TEA!M$16)^$A21</f>
        <v>-522497.19147711777</v>
      </c>
      <c r="FH21" s="21">
        <f>ES21/(1+TEA!N$16)^$A21</f>
        <v>-889417.23109717446</v>
      </c>
      <c r="FI21" s="21">
        <f>ET21/(1+TEA!O$16)^$A21</f>
        <v>0</v>
      </c>
      <c r="FJ21" s="21">
        <f>EU21/(1+TEA!Q$16)^$A21</f>
        <v>0</v>
      </c>
    </row>
    <row r="22" spans="1:166" x14ac:dyDescent="0.25">
      <c r="A22" s="4">
        <f t="shared" si="1"/>
        <v>19</v>
      </c>
      <c r="B22" s="21">
        <f t="shared" si="2"/>
        <v>-1913158.7335625284</v>
      </c>
      <c r="C22" s="21">
        <f t="shared" si="44"/>
        <v>-1922781.3704561752</v>
      </c>
      <c r="D22" s="21">
        <f t="shared" si="45"/>
        <v>-1960396.196716385</v>
      </c>
      <c r="E22" s="21">
        <f t="shared" si="46"/>
        <v>-2332906.6628871481</v>
      </c>
      <c r="F22" s="21">
        <f t="shared" si="4"/>
        <v>-2675767.087465948</v>
      </c>
      <c r="G22" s="21">
        <f t="shared" si="5"/>
        <v>0</v>
      </c>
      <c r="H22" s="21">
        <f t="shared" si="6"/>
        <v>0</v>
      </c>
      <c r="I22" s="21">
        <f t="shared" si="7"/>
        <v>0</v>
      </c>
      <c r="J22" s="21">
        <f t="shared" si="77"/>
        <v>-2386347.8173134844</v>
      </c>
      <c r="K22" s="21">
        <f t="shared" si="78"/>
        <v>-2343850.362435787</v>
      </c>
      <c r="L22" s="21">
        <f t="shared" si="10"/>
        <v>-1698995.6874301622</v>
      </c>
      <c r="M22" s="21">
        <f t="shared" si="79"/>
        <v>-74690332.083268806</v>
      </c>
      <c r="N22" s="21">
        <f t="shared" si="80"/>
        <v>-98095248.573453233</v>
      </c>
      <c r="O22" s="21">
        <f t="shared" si="72"/>
        <v>-699327.93763858022</v>
      </c>
      <c r="P22" s="21">
        <f t="shared" si="73"/>
        <v>0</v>
      </c>
      <c r="Q22" s="21"/>
      <c r="AF22" s="20"/>
      <c r="AU22" s="21"/>
      <c r="BJ22" s="21"/>
      <c r="BY22" s="21">
        <f>TEA!B$11-TEA!B$46-Q22-AU22</f>
        <v>53766.631126951317</v>
      </c>
      <c r="BZ22" s="21">
        <f>TEA!C$11-TEA!C$46-R22-AV22</f>
        <v>49843.424450958482</v>
      </c>
      <c r="CA22" s="21">
        <f>TEA!D$11-TEA!D$46-S22-AW22</f>
        <v>56789.999124506721</v>
      </c>
      <c r="CB22" s="21">
        <f>TEA!E$11-TEA!E$46-T22-AX22</f>
        <v>-23213.117478292173</v>
      </c>
      <c r="CC22" s="21">
        <f>TEA!F$11-TEA!F$46-U22-AY22</f>
        <v>-64201.007478292173</v>
      </c>
      <c r="CD22" s="21">
        <f>TEA!G$11-TEA!G$46-V22-AZ22</f>
        <v>0</v>
      </c>
      <c r="CE22" s="21">
        <f>TEA!H$11-TEA!H$46-W22-BA22</f>
        <v>0</v>
      </c>
      <c r="CF22" s="21">
        <f>TEA!I$11-TEA!I$46-X22-BB22</f>
        <v>0</v>
      </c>
      <c r="CG22" s="21">
        <f>TEA!J$11-TEA!J$46-Y22-BC22</f>
        <v>8627.5071220046666</v>
      </c>
      <c r="CH22" s="21">
        <f>TEA!K$11-TEA!K$46-Z22-BD22</f>
        <v>5769.4246831140044</v>
      </c>
      <c r="CI22" s="21">
        <f>TEA!L$11-TEA!L$46-AA22-BE22</f>
        <v>88207.920004237298</v>
      </c>
      <c r="CJ22" s="21">
        <f>TEA!M$11-TEA!M$46-AB22-BF22</f>
        <v>-2905041.1811446962</v>
      </c>
      <c r="CK22" s="21">
        <f>TEA!N$11-TEA!N$46-AC22-BG22</f>
        <v>-4945086.2620955072</v>
      </c>
      <c r="CL22" s="21">
        <f>TEA!O$11-TEA!O$46-AD22-BH22</f>
        <v>-15454.808624973695</v>
      </c>
      <c r="CM22" s="21">
        <f>TEA!P$11-TEA!P$46-AE22-BI22</f>
        <v>0</v>
      </c>
      <c r="CN22" s="21">
        <f t="shared" si="15"/>
        <v>-514812.17304100597</v>
      </c>
      <c r="CO22" s="21">
        <f t="shared" si="16"/>
        <v>-556256.11948308593</v>
      </c>
      <c r="CP22" s="21">
        <f t="shared" si="62"/>
        <v>-551615.36229788885</v>
      </c>
      <c r="CQ22" s="21">
        <f t="shared" si="63"/>
        <v>-1618476.8391207391</v>
      </c>
      <c r="CR22" s="21">
        <f t="shared" si="19"/>
        <v>-2356258.8591207382</v>
      </c>
      <c r="CS22" s="21">
        <f t="shared" si="20"/>
        <v>0</v>
      </c>
      <c r="CT22" s="21">
        <f t="shared" si="21"/>
        <v>0</v>
      </c>
      <c r="CU22" s="21">
        <f t="shared" si="22"/>
        <v>0</v>
      </c>
      <c r="CV22" s="21">
        <f t="shared" si="23"/>
        <v>-1447565.0082980762</v>
      </c>
      <c r="CW22" s="21">
        <f t="shared" si="24"/>
        <v>-1415487.5678605414</v>
      </c>
      <c r="CX22" s="21">
        <f t="shared" si="25"/>
        <v>0</v>
      </c>
      <c r="CY22" s="21">
        <f t="shared" si="26"/>
        <v>-115358873.85618348</v>
      </c>
      <c r="CZ22" s="21">
        <f t="shared" si="27"/>
        <v>-160054133.12394649</v>
      </c>
      <c r="DA22" s="21">
        <f t="shared" si="28"/>
        <v>-1140114.9892423481</v>
      </c>
      <c r="DB22" s="21">
        <f t="shared" si="29"/>
        <v>0</v>
      </c>
      <c r="DC22" s="21">
        <f t="shared" si="30"/>
        <v>-461045.54191405466</v>
      </c>
      <c r="DD22" s="21">
        <f t="shared" si="31"/>
        <v>-506412.69503212743</v>
      </c>
      <c r="DE22" s="21">
        <f t="shared" si="32"/>
        <v>-494825.36317338212</v>
      </c>
      <c r="DF22" s="21">
        <f t="shared" si="33"/>
        <v>-1641689.9565990313</v>
      </c>
      <c r="DG22" s="21">
        <f t="shared" si="34"/>
        <v>-2420459.8665990303</v>
      </c>
      <c r="DH22" s="21">
        <f t="shared" si="35"/>
        <v>0</v>
      </c>
      <c r="DI22" s="21">
        <f t="shared" si="36"/>
        <v>0</v>
      </c>
      <c r="DJ22" s="21">
        <f t="shared" si="37"/>
        <v>0</v>
      </c>
      <c r="DK22" s="21">
        <f t="shared" si="37"/>
        <v>-1438937.5011760716</v>
      </c>
      <c r="DL22" s="21">
        <f t="shared" si="37"/>
        <v>-1409718.1431774274</v>
      </c>
      <c r="DM22" s="21">
        <f t="shared" si="39"/>
        <v>88207.920004237298</v>
      </c>
      <c r="DN22" s="21">
        <f t="shared" si="40"/>
        <v>-118263915.03732818</v>
      </c>
      <c r="DO22" s="21">
        <f t="shared" si="41"/>
        <v>-164999219.386042</v>
      </c>
      <c r="DP22" s="21">
        <f t="shared" si="42"/>
        <v>-1155569.7978673219</v>
      </c>
      <c r="DQ22" s="21">
        <f t="shared" si="43"/>
        <v>0</v>
      </c>
      <c r="DR22" s="21">
        <f>IF(DC22&gt;0,DC22*(TEA!B$17+TEA!B$18)-TEA!B$25,0)</f>
        <v>0</v>
      </c>
      <c r="DS22" s="21">
        <f>IF(DD22&gt;0,DD22*(TEA!C$17+TEA!C$18)-TEA!C$25,0)</f>
        <v>0</v>
      </c>
      <c r="DT22" s="21">
        <f>IF(DE22&gt;0,DE22*(TEA!D$17+TEA!D$18)-TEA!D$25,0)</f>
        <v>0</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0</v>
      </c>
      <c r="EA22" s="21">
        <f>IF(DL22&gt;0,DL22*(TEA!K$17+TEA!K$18)-TEA!K$25,0)</f>
        <v>0</v>
      </c>
      <c r="EB22" s="21">
        <f>IF(DM22&gt;0,DM22*(TEA!L$17+TEA!L$18)-TEA!L$25,0)</f>
        <v>23904.34632114831</v>
      </c>
      <c r="EC22" s="21">
        <f>IF(DN22&gt;0,DN22*(TEA!M$17+TEA!M$18)-TEA!M$25,0)</f>
        <v>0</v>
      </c>
      <c r="ED22" s="21">
        <f>IF(DO22&gt;0,DO22*(TEA!N$17+TEA!N$18)-TEA!N$25,0)</f>
        <v>0</v>
      </c>
      <c r="EE22" s="21">
        <f>IF(DP22&gt;0,DP22*(TEA!O$17+TEA!O$18)-TEA!O$25,0)</f>
        <v>0</v>
      </c>
      <c r="EF22" s="21">
        <f>IF(DQ22&gt;0,DQ22*(TEA!P$17+TEA!P$18)-TEA!P$25,0)</f>
        <v>0</v>
      </c>
      <c r="EG22" s="21">
        <f>TEA!B$11-TEA!B$46-AF22-DR22</f>
        <v>53766.631126951317</v>
      </c>
      <c r="EH22" s="21">
        <f>TEA!C$11-TEA!C$46-AG22-DS22</f>
        <v>49843.424450958482</v>
      </c>
      <c r="EI22" s="21">
        <f>TEA!D$11-TEA!D$46-AH22-DT22</f>
        <v>56789.999124506721</v>
      </c>
      <c r="EJ22" s="21">
        <f>TEA!E$11-TEA!E$46-AI22-DU22</f>
        <v>-23213.117478292173</v>
      </c>
      <c r="EK22" s="21">
        <f>TEA!F$11-TEA!F$46-AJ22-DV22</f>
        <v>-64201.007478292173</v>
      </c>
      <c r="EL22" s="21">
        <f>TEA!G$11-TEA!G$46-AK22-DW22</f>
        <v>0</v>
      </c>
      <c r="EM22" s="21">
        <f>TEA!H$11-TEA!H$46-AL22-DX22</f>
        <v>0</v>
      </c>
      <c r="EN22" s="21">
        <f>TEA!I$11-TEA!I$46-AM22-DY22</f>
        <v>0</v>
      </c>
      <c r="EO22" s="21">
        <f>TEA!J$11-TEA!J$46-AN22-DZ22</f>
        <v>8627.5071220046666</v>
      </c>
      <c r="EP22" s="21">
        <f>TEA!K$11-TEA!K$46-AO22-EA22</f>
        <v>5769.4246831140044</v>
      </c>
      <c r="EQ22" s="21">
        <f>TEA!L$11-TEA!L$46-AP22-EB22</f>
        <v>64303.573683088987</v>
      </c>
      <c r="ER22" s="21">
        <f>TEA!M$11-TEA!M$46-AQ22-EC22</f>
        <v>-2905041.1811446962</v>
      </c>
      <c r="ES22" s="21">
        <f>TEA!N$11-TEA!N$46-AR22-ED22</f>
        <v>-4945086.2620955072</v>
      </c>
      <c r="ET22" s="21">
        <f>TEA!P$11-TEA!P$46-AS22-EE22</f>
        <v>0</v>
      </c>
      <c r="EU22" s="21">
        <f>TEA!Q$11-TEA!Q$46-AT22-EF22</f>
        <v>0</v>
      </c>
      <c r="EV22" s="21">
        <f>EG22/(1+TEA!B$16)^$A22</f>
        <v>8791.2738290804737</v>
      </c>
      <c r="EW22" s="21">
        <f>EH22/(1+TEA!C$16)^$A22</f>
        <v>8149.7981878915471</v>
      </c>
      <c r="EX22" s="21">
        <f>EI22/(1+TEA!D$16)^$A22</f>
        <v>9285.6186558900718</v>
      </c>
      <c r="EY22" s="21">
        <f>EJ22/(1+TEA!E$16)^$A22</f>
        <v>-3795.5301996964058</v>
      </c>
      <c r="EZ22" s="21">
        <f>EK22/(1+TEA!F$16)^$A22</f>
        <v>-10497.377741816366</v>
      </c>
      <c r="FA22" s="21">
        <f>EL22/(1+TEA!G$16)^$A22</f>
        <v>0</v>
      </c>
      <c r="FB22" s="21">
        <f>EM22/(1+TEA!H$16)^$A22</f>
        <v>0</v>
      </c>
      <c r="FC22" s="21">
        <f>EN22/(1+TEA!I$16)^$A22</f>
        <v>0</v>
      </c>
      <c r="FD22" s="21">
        <f>EO22/(1+TEA!J$16)^$A22</f>
        <v>1410.6663553608014</v>
      </c>
      <c r="FE22" s="21">
        <f>EP22/(1+TEA!K$16)^$A22</f>
        <v>943.34703816112096</v>
      </c>
      <c r="FF22" s="21">
        <f>EQ22/(1+TEA!L$16)^$A22</f>
        <v>10514.1481358894</v>
      </c>
      <c r="FG22" s="21">
        <f>ER22/(1+TEA!M$16)^$A22</f>
        <v>-474997.4467973797</v>
      </c>
      <c r="FH22" s="21">
        <f>ES22/(1+TEA!N$16)^$A22</f>
        <v>-808561.11917924928</v>
      </c>
      <c r="FI22" s="21">
        <f>ET22/(1+TEA!O$16)^$A22</f>
        <v>0</v>
      </c>
      <c r="FJ22" s="21">
        <f>EU22/(1+TEA!Q$16)^$A22</f>
        <v>0</v>
      </c>
    </row>
    <row r="23" spans="1:166" x14ac:dyDescent="0.25">
      <c r="A23" s="4">
        <f t="shared" si="1"/>
        <v>20</v>
      </c>
      <c r="B23" s="21">
        <f t="shared" si="2"/>
        <v>-1905166.6664451824</v>
      </c>
      <c r="C23" s="21">
        <f t="shared" si="44"/>
        <v>-1915372.4630126373</v>
      </c>
      <c r="D23" s="21">
        <f t="shared" si="45"/>
        <v>-1951954.7252110303</v>
      </c>
      <c r="E23" s="21">
        <f t="shared" si="46"/>
        <v>-2336357.1448868723</v>
      </c>
      <c r="F23" s="21">
        <f t="shared" si="4"/>
        <v>-2685310.1581403264</v>
      </c>
      <c r="G23" s="21">
        <f t="shared" si="5"/>
        <v>0</v>
      </c>
      <c r="H23" s="21">
        <f t="shared" si="6"/>
        <v>0</v>
      </c>
      <c r="I23" s="21">
        <f t="shared" si="7"/>
        <v>0</v>
      </c>
      <c r="J23" s="21">
        <f t="shared" si="77"/>
        <v>-2385065.3933540653</v>
      </c>
      <c r="K23" s="21">
        <f t="shared" si="78"/>
        <v>-2342992.7742192768</v>
      </c>
      <c r="L23" s="21">
        <f t="shared" si="10"/>
        <v>-1689437.3709429901</v>
      </c>
      <c r="M23" s="21">
        <f t="shared" si="79"/>
        <v>-75122147.943993703</v>
      </c>
      <c r="N23" s="21">
        <f t="shared" si="80"/>
        <v>-98830304.136343464</v>
      </c>
      <c r="O23" s="21">
        <f t="shared" si="72"/>
        <v>-699327.93763858022</v>
      </c>
      <c r="P23" s="21">
        <f t="shared" si="73"/>
        <v>0</v>
      </c>
      <c r="Q23" s="21"/>
      <c r="AF23" s="20"/>
      <c r="AU23" s="21"/>
      <c r="BJ23" s="21"/>
      <c r="BY23" s="21">
        <f>TEA!B$11-TEA!B$46-Q23-AU23</f>
        <v>53766.631126951317</v>
      </c>
      <c r="BZ23" s="21">
        <f>TEA!C$11-TEA!C$46-R23-AV23</f>
        <v>49843.424450958482</v>
      </c>
      <c r="CA23" s="21">
        <f>TEA!D$11-TEA!D$46-S23-AW23</f>
        <v>56789.999124506721</v>
      </c>
      <c r="CB23" s="21">
        <f>TEA!E$11-TEA!E$46-T23-AX23</f>
        <v>-23213.117478292173</v>
      </c>
      <c r="CC23" s="21">
        <f>TEA!F$11-TEA!F$46-U23-AY23</f>
        <v>-64201.007478292173</v>
      </c>
      <c r="CD23" s="21">
        <f>TEA!G$11-TEA!G$46-V23-AZ23</f>
        <v>0</v>
      </c>
      <c r="CE23" s="21">
        <f>TEA!H$11-TEA!H$46-W23-BA23</f>
        <v>0</v>
      </c>
      <c r="CF23" s="21">
        <f>TEA!I$11-TEA!I$46-X23-BB23</f>
        <v>0</v>
      </c>
      <c r="CG23" s="21">
        <f>TEA!J$11-TEA!J$46-Y23-BC23</f>
        <v>8627.5071220046666</v>
      </c>
      <c r="CH23" s="21">
        <f>TEA!K$11-TEA!K$46-Z23-BD23</f>
        <v>5769.4246831140044</v>
      </c>
      <c r="CI23" s="21">
        <f>TEA!L$11-TEA!L$46-AA23-BE23</f>
        <v>88207.920004237298</v>
      </c>
      <c r="CJ23" s="21">
        <f>TEA!M$11-TEA!M$46-AB23-BF23</f>
        <v>-2905041.1811446962</v>
      </c>
      <c r="CK23" s="21">
        <f>TEA!N$11-TEA!N$46-AC23-BG23</f>
        <v>-4945086.2620955072</v>
      </c>
      <c r="CL23" s="21">
        <f>TEA!O$11-TEA!O$46-AD23-BH23</f>
        <v>-15454.808624973695</v>
      </c>
      <c r="CM23" s="21">
        <f>TEA!P$11-TEA!P$46-AE23-BI23</f>
        <v>0</v>
      </c>
      <c r="CN23" s="21">
        <f t="shared" si="15"/>
        <v>-461045.54191405466</v>
      </c>
      <c r="CO23" s="21">
        <f t="shared" si="16"/>
        <v>-506412.69503212743</v>
      </c>
      <c r="CP23" s="21">
        <f t="shared" si="62"/>
        <v>-494825.36317338212</v>
      </c>
      <c r="CQ23" s="21">
        <f t="shared" si="63"/>
        <v>-1641689.9565990313</v>
      </c>
      <c r="CR23" s="21">
        <f t="shared" si="19"/>
        <v>-2420459.8665990303</v>
      </c>
      <c r="CS23" s="21">
        <f t="shared" si="20"/>
        <v>0</v>
      </c>
      <c r="CT23" s="21">
        <f t="shared" si="21"/>
        <v>0</v>
      </c>
      <c r="CU23" s="21">
        <f t="shared" si="22"/>
        <v>0</v>
      </c>
      <c r="CV23" s="21">
        <f t="shared" si="23"/>
        <v>-1438937.5011760716</v>
      </c>
      <c r="CW23" s="21">
        <f t="shared" si="24"/>
        <v>-1409718.1431774274</v>
      </c>
      <c r="CX23" s="21">
        <f t="shared" si="25"/>
        <v>0</v>
      </c>
      <c r="CY23" s="21">
        <f t="shared" si="26"/>
        <v>-118263915.03732818</v>
      </c>
      <c r="CZ23" s="21">
        <f t="shared" si="27"/>
        <v>-164999219.386042</v>
      </c>
      <c r="DA23" s="21">
        <f t="shared" si="28"/>
        <v>-1155569.7978673219</v>
      </c>
      <c r="DB23" s="21">
        <f t="shared" si="29"/>
        <v>0</v>
      </c>
      <c r="DC23" s="21">
        <f t="shared" si="30"/>
        <v>-407278.91078710335</v>
      </c>
      <c r="DD23" s="21">
        <f t="shared" si="31"/>
        <v>-456569.27058116894</v>
      </c>
      <c r="DE23" s="21">
        <f t="shared" si="32"/>
        <v>-438035.3640488754</v>
      </c>
      <c r="DF23" s="21">
        <f t="shared" si="33"/>
        <v>-1664903.0740773235</v>
      </c>
      <c r="DG23" s="21">
        <f t="shared" si="34"/>
        <v>-2484660.8740773224</v>
      </c>
      <c r="DH23" s="21">
        <f t="shared" si="35"/>
        <v>0</v>
      </c>
      <c r="DI23" s="21">
        <f t="shared" si="36"/>
        <v>0</v>
      </c>
      <c r="DJ23" s="21">
        <f t="shared" si="37"/>
        <v>0</v>
      </c>
      <c r="DK23" s="21">
        <f t="shared" si="37"/>
        <v>-1430309.9940540669</v>
      </c>
      <c r="DL23" s="21">
        <f t="shared" si="37"/>
        <v>-1403948.7184943133</v>
      </c>
      <c r="DM23" s="21">
        <f t="shared" si="39"/>
        <v>88207.920004237298</v>
      </c>
      <c r="DN23" s="21">
        <f t="shared" si="40"/>
        <v>-121168956.21847288</v>
      </c>
      <c r="DO23" s="21">
        <f t="shared" si="41"/>
        <v>-169944305.64813751</v>
      </c>
      <c r="DP23" s="21">
        <f t="shared" si="42"/>
        <v>-1171024.6064922956</v>
      </c>
      <c r="DQ23" s="21">
        <f t="shared" si="43"/>
        <v>0</v>
      </c>
      <c r="DR23" s="21">
        <f>IF(DC23&gt;0,DC23*(TEA!B$17+TEA!B$18)-TEA!B$25,0)</f>
        <v>0</v>
      </c>
      <c r="DS23" s="21">
        <f>IF(DD23&gt;0,DD23*(TEA!C$17+TEA!C$18)-TEA!C$25,0)</f>
        <v>0</v>
      </c>
      <c r="DT23" s="21">
        <f>IF(DE23&gt;0,DE23*(TEA!D$17+TEA!D$18)-TEA!D$25,0)</f>
        <v>0</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0</v>
      </c>
      <c r="EA23" s="21">
        <f>IF(DL23&gt;0,DL23*(TEA!K$17+TEA!K$18)-TEA!K$25,0)</f>
        <v>0</v>
      </c>
      <c r="EB23" s="21">
        <f>IF(DM23&gt;0,DM23*(TEA!L$17+TEA!L$18)-TEA!L$25,0)</f>
        <v>23904.34632114831</v>
      </c>
      <c r="EC23" s="21">
        <f>IF(DN23&gt;0,DN23*(TEA!M$17+TEA!M$18)-TEA!M$25,0)</f>
        <v>0</v>
      </c>
      <c r="ED23" s="21">
        <f>IF(DO23&gt;0,DO23*(TEA!N$17+TEA!N$18)-TEA!N$25,0)</f>
        <v>0</v>
      </c>
      <c r="EE23" s="21">
        <f>IF(DP23&gt;0,DP23*(TEA!O$17+TEA!O$18)-TEA!O$25,0)</f>
        <v>0</v>
      </c>
      <c r="EF23" s="21">
        <f>IF(DQ23&gt;0,DQ23*(TEA!P$17+TEA!P$18)-TEA!P$25,0)</f>
        <v>0</v>
      </c>
      <c r="EG23" s="21">
        <f>TEA!B$11-TEA!B$46-AF23-DR23</f>
        <v>53766.631126951317</v>
      </c>
      <c r="EH23" s="21">
        <f>TEA!C$11-TEA!C$46-AG23-DS23</f>
        <v>49843.424450958482</v>
      </c>
      <c r="EI23" s="21">
        <f>TEA!D$11-TEA!D$46-AH23-DT23</f>
        <v>56789.999124506721</v>
      </c>
      <c r="EJ23" s="21">
        <f>TEA!E$11-TEA!E$46-AI23-DU23</f>
        <v>-23213.117478292173</v>
      </c>
      <c r="EK23" s="21">
        <f>TEA!F$11-TEA!F$46-AJ23-DV23</f>
        <v>-64201.007478292173</v>
      </c>
      <c r="EL23" s="21">
        <f>TEA!G$11-TEA!G$46-AK23-DW23</f>
        <v>0</v>
      </c>
      <c r="EM23" s="21">
        <f>TEA!H$11-TEA!H$46-AL23-DX23</f>
        <v>0</v>
      </c>
      <c r="EN23" s="21">
        <f>TEA!I$11-TEA!I$46-AM23-DY23</f>
        <v>0</v>
      </c>
      <c r="EO23" s="21">
        <f>TEA!J$11-TEA!J$46-AN23-DZ23</f>
        <v>8627.5071220046666</v>
      </c>
      <c r="EP23" s="21">
        <f>TEA!K$11-TEA!K$46-AO23-EA23</f>
        <v>5769.4246831140044</v>
      </c>
      <c r="EQ23" s="21">
        <f>TEA!L$11-TEA!L$46-AP23-EB23</f>
        <v>64303.573683088987</v>
      </c>
      <c r="ER23" s="21">
        <f>TEA!M$11-TEA!M$46-AQ23-EC23</f>
        <v>-2905041.1811446962</v>
      </c>
      <c r="ES23" s="21">
        <f>TEA!N$11-TEA!N$46-AR23-ED23</f>
        <v>-4945086.2620955072</v>
      </c>
      <c r="ET23" s="21">
        <f>TEA!P$11-TEA!P$46-AS23-EE23</f>
        <v>0</v>
      </c>
      <c r="EU23" s="21">
        <f>TEA!Q$11-TEA!Q$46-AT23-EF23</f>
        <v>0</v>
      </c>
      <c r="EV23" s="21">
        <f>EG23/(1+TEA!B$16)^$A23</f>
        <v>7992.0671173458859</v>
      </c>
      <c r="EW23" s="21">
        <f>EH23/(1+TEA!C$16)^$A23</f>
        <v>7408.9074435377706</v>
      </c>
      <c r="EX23" s="21">
        <f>EI23/(1+TEA!D$16)^$A23</f>
        <v>8441.4715053546115</v>
      </c>
      <c r="EY23" s="21">
        <f>EJ23/(1+TEA!E$16)^$A23</f>
        <v>-3450.4819997240056</v>
      </c>
      <c r="EZ23" s="21">
        <f>EK23/(1+TEA!F$16)^$A23</f>
        <v>-9543.0706743785158</v>
      </c>
      <c r="FA23" s="21">
        <f>EL23/(1+TEA!G$16)^$A23</f>
        <v>0</v>
      </c>
      <c r="FB23" s="21">
        <f>EM23/(1+TEA!H$16)^$A23</f>
        <v>0</v>
      </c>
      <c r="FC23" s="21">
        <f>EN23/(1+TEA!I$16)^$A23</f>
        <v>0</v>
      </c>
      <c r="FD23" s="21">
        <f>EO23/(1+TEA!J$16)^$A23</f>
        <v>1282.4239594189103</v>
      </c>
      <c r="FE23" s="21">
        <f>EP23/(1+TEA!K$16)^$A23</f>
        <v>857.58821651010999</v>
      </c>
      <c r="FF23" s="21">
        <f>EQ23/(1+TEA!L$16)^$A23</f>
        <v>9558.316487172182</v>
      </c>
      <c r="FG23" s="21">
        <f>ER23/(1+TEA!M$16)^$A23</f>
        <v>-431815.86072489066</v>
      </c>
      <c r="FH23" s="21">
        <f>ES23/(1+TEA!N$16)^$A23</f>
        <v>-735055.56289022672</v>
      </c>
      <c r="FI23" s="21">
        <f>ET23/(1+TEA!O$16)^$A23</f>
        <v>0</v>
      </c>
      <c r="FJ23" s="21">
        <f>EU23/(1+TEA!Q$16)^$A23</f>
        <v>0</v>
      </c>
    </row>
    <row r="24" spans="1:166" x14ac:dyDescent="0.25">
      <c r="A24" s="4">
        <f t="shared" si="1"/>
        <v>21</v>
      </c>
      <c r="B24" s="21">
        <f t="shared" si="2"/>
        <v>-1897901.1508839589</v>
      </c>
      <c r="C24" s="21">
        <f t="shared" si="44"/>
        <v>-1908637.0926094211</v>
      </c>
      <c r="D24" s="21">
        <f t="shared" si="45"/>
        <v>-1944280.6602061626</v>
      </c>
      <c r="E24" s="21">
        <f t="shared" si="46"/>
        <v>-2339493.946704803</v>
      </c>
      <c r="F24" s="21">
        <f t="shared" si="4"/>
        <v>-2693985.6769352159</v>
      </c>
      <c r="G24" s="21">
        <f t="shared" si="5"/>
        <v>0</v>
      </c>
      <c r="H24" s="21">
        <f t="shared" si="6"/>
        <v>0</v>
      </c>
      <c r="I24" s="21">
        <f t="shared" si="7"/>
        <v>0</v>
      </c>
      <c r="J24" s="21">
        <f t="shared" si="77"/>
        <v>-2383899.5533909569</v>
      </c>
      <c r="K24" s="21">
        <f t="shared" si="78"/>
        <v>-2342213.1485679043</v>
      </c>
      <c r="L24" s="21">
        <f t="shared" si="10"/>
        <v>-1680747.9923182882</v>
      </c>
      <c r="M24" s="21">
        <f t="shared" si="79"/>
        <v>-75514707.817379966</v>
      </c>
      <c r="N24" s="21">
        <f t="shared" si="80"/>
        <v>-99498536.466243669</v>
      </c>
      <c r="O24" s="21">
        <f t="shared" si="72"/>
        <v>-699327.93763858022</v>
      </c>
      <c r="P24" s="21">
        <f t="shared" si="73"/>
        <v>0</v>
      </c>
      <c r="Q24" s="21"/>
      <c r="AF24" s="20"/>
      <c r="AU24" s="21"/>
      <c r="BJ24" s="21"/>
      <c r="BY24" s="21">
        <f>TEA!B$11-TEA!B$46-Q24-AU24</f>
        <v>53766.631126951317</v>
      </c>
      <c r="BZ24" s="21">
        <f>TEA!C$11-TEA!C$46-R24-AV24</f>
        <v>49843.424450958482</v>
      </c>
      <c r="CA24" s="21">
        <f>TEA!D$11-TEA!D$46-S24-AW24</f>
        <v>56789.999124506721</v>
      </c>
      <c r="CB24" s="21">
        <f>TEA!E$11-TEA!E$46-T24-AX24</f>
        <v>-23213.117478292173</v>
      </c>
      <c r="CC24" s="21">
        <f>TEA!F$11-TEA!F$46-U24-AY24</f>
        <v>-64201.007478292173</v>
      </c>
      <c r="CD24" s="21">
        <f>TEA!G$11-TEA!G$46-V24-AZ24</f>
        <v>0</v>
      </c>
      <c r="CE24" s="21">
        <f>TEA!H$11-TEA!H$46-W24-BA24</f>
        <v>0</v>
      </c>
      <c r="CF24" s="21">
        <f>TEA!I$11-TEA!I$46-X24-BB24</f>
        <v>0</v>
      </c>
      <c r="CG24" s="21">
        <f>TEA!J$11-TEA!J$46-Y24-BC24</f>
        <v>8627.5071220046666</v>
      </c>
      <c r="CH24" s="21">
        <f>TEA!K$11-TEA!K$46-Z24-BD24</f>
        <v>5769.4246831140044</v>
      </c>
      <c r="CI24" s="21">
        <f>TEA!L$11-TEA!L$46-AA24-BE24</f>
        <v>88207.920004237298</v>
      </c>
      <c r="CJ24" s="21">
        <f>TEA!M$11-TEA!M$46-AB24-BF24</f>
        <v>-2905041.1811446962</v>
      </c>
      <c r="CK24" s="21">
        <f>TEA!N$11-TEA!N$46-AC24-BG24</f>
        <v>-4945086.2620955072</v>
      </c>
      <c r="CL24" s="21">
        <f>TEA!O$11-TEA!O$46-AD24-BH24</f>
        <v>-15454.808624973695</v>
      </c>
      <c r="CM24" s="21">
        <f>TEA!P$11-TEA!P$46-AE24-BI24</f>
        <v>0</v>
      </c>
      <c r="CN24" s="21">
        <f t="shared" si="15"/>
        <v>-407278.91078710335</v>
      </c>
      <c r="CO24" s="21">
        <f t="shared" si="16"/>
        <v>-456569.27058116894</v>
      </c>
      <c r="CP24" s="21">
        <f t="shared" si="62"/>
        <v>-438035.3640488754</v>
      </c>
      <c r="CQ24" s="21">
        <f t="shared" si="63"/>
        <v>-1664903.0740773235</v>
      </c>
      <c r="CR24" s="21">
        <f t="shared" si="19"/>
        <v>-2484660.8740773224</v>
      </c>
      <c r="CS24" s="21">
        <f t="shared" si="20"/>
        <v>0</v>
      </c>
      <c r="CT24" s="21">
        <f t="shared" si="21"/>
        <v>0</v>
      </c>
      <c r="CU24" s="21">
        <f t="shared" si="22"/>
        <v>0</v>
      </c>
      <c r="CV24" s="21">
        <f t="shared" si="23"/>
        <v>-1430309.9940540669</v>
      </c>
      <c r="CW24" s="21">
        <f t="shared" si="24"/>
        <v>-1403948.7184943133</v>
      </c>
      <c r="CX24" s="21">
        <f t="shared" si="25"/>
        <v>0</v>
      </c>
      <c r="CY24" s="21">
        <f t="shared" si="26"/>
        <v>-121168956.21847288</v>
      </c>
      <c r="CZ24" s="21">
        <f t="shared" si="27"/>
        <v>-169944305.64813751</v>
      </c>
      <c r="DA24" s="21">
        <f t="shared" si="28"/>
        <v>-1171024.6064922956</v>
      </c>
      <c r="DB24" s="21">
        <f t="shared" si="29"/>
        <v>0</v>
      </c>
      <c r="DC24" s="21">
        <f t="shared" si="30"/>
        <v>-353512.27966015204</v>
      </c>
      <c r="DD24" s="21">
        <f t="shared" si="31"/>
        <v>-406725.84613021044</v>
      </c>
      <c r="DE24" s="21">
        <f t="shared" si="32"/>
        <v>-381245.36492436868</v>
      </c>
      <c r="DF24" s="21">
        <f t="shared" si="33"/>
        <v>-1688116.1915556157</v>
      </c>
      <c r="DG24" s="21">
        <f t="shared" si="34"/>
        <v>-2548861.8815556145</v>
      </c>
      <c r="DH24" s="21">
        <f t="shared" si="35"/>
        <v>0</v>
      </c>
      <c r="DI24" s="21">
        <f t="shared" si="36"/>
        <v>0</v>
      </c>
      <c r="DJ24" s="21">
        <f t="shared" si="37"/>
        <v>0</v>
      </c>
      <c r="DK24" s="21">
        <f t="shared" si="37"/>
        <v>-1421682.4869320623</v>
      </c>
      <c r="DL24" s="21">
        <f t="shared" si="37"/>
        <v>-1398179.2938111993</v>
      </c>
      <c r="DM24" s="21">
        <f t="shared" si="39"/>
        <v>88207.920004237298</v>
      </c>
      <c r="DN24" s="21">
        <f t="shared" si="40"/>
        <v>-124073997.39961758</v>
      </c>
      <c r="DO24" s="21">
        <f t="shared" si="41"/>
        <v>-174889391.91023302</v>
      </c>
      <c r="DP24" s="21">
        <f t="shared" si="42"/>
        <v>-1186479.4151172694</v>
      </c>
      <c r="DQ24" s="21">
        <f t="shared" si="43"/>
        <v>0</v>
      </c>
      <c r="DR24" s="21">
        <f>IF(DC24&gt;0,DC24*(TEA!B$17+TEA!B$18)-TEA!B$25,0)</f>
        <v>0</v>
      </c>
      <c r="DS24" s="21">
        <f>IF(DD24&gt;0,DD24*(TEA!C$17+TEA!C$18)-TEA!C$25,0)</f>
        <v>0</v>
      </c>
      <c r="DT24" s="21">
        <f>IF(DE24&gt;0,DE24*(TEA!D$17+TEA!D$18)-TEA!D$25,0)</f>
        <v>0</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0</v>
      </c>
      <c r="EA24" s="21">
        <f>IF(DL24&gt;0,DL24*(TEA!K$17+TEA!K$18)-TEA!K$25,0)</f>
        <v>0</v>
      </c>
      <c r="EB24" s="21">
        <f>IF(DM24&gt;0,DM24*(TEA!L$17+TEA!L$18)-TEA!L$25,0)</f>
        <v>23904.34632114831</v>
      </c>
      <c r="EC24" s="21">
        <f>IF(DN24&gt;0,DN24*(TEA!M$17+TEA!M$18)-TEA!M$25,0)</f>
        <v>0</v>
      </c>
      <c r="ED24" s="21">
        <f>IF(DO24&gt;0,DO24*(TEA!N$17+TEA!N$18)-TEA!N$25,0)</f>
        <v>0</v>
      </c>
      <c r="EE24" s="21">
        <f>IF(DP24&gt;0,DP24*(TEA!O$17+TEA!O$18)-TEA!O$25,0)</f>
        <v>0</v>
      </c>
      <c r="EF24" s="21">
        <f>IF(DQ24&gt;0,DQ24*(TEA!P$17+TEA!P$18)-TEA!P$25,0)</f>
        <v>0</v>
      </c>
      <c r="EG24" s="21">
        <f>TEA!B$11-TEA!B$46-AF24-DR24</f>
        <v>53766.631126951317</v>
      </c>
      <c r="EH24" s="21">
        <f>TEA!C$11-TEA!C$46-AG24-DS24</f>
        <v>49843.424450958482</v>
      </c>
      <c r="EI24" s="21">
        <f>TEA!D$11-TEA!D$46-AH24-DT24</f>
        <v>56789.999124506721</v>
      </c>
      <c r="EJ24" s="21">
        <f>TEA!E$11-TEA!E$46-AI24-DU24</f>
        <v>-23213.117478292173</v>
      </c>
      <c r="EK24" s="21">
        <f>TEA!F$11-TEA!F$46-AJ24-DV24</f>
        <v>-64201.007478292173</v>
      </c>
      <c r="EL24" s="21">
        <f>TEA!G$11-TEA!G$46-AK24-DW24</f>
        <v>0</v>
      </c>
      <c r="EM24" s="21">
        <f>TEA!H$11-TEA!H$46-AL24-DX24</f>
        <v>0</v>
      </c>
      <c r="EN24" s="21">
        <f>TEA!I$11-TEA!I$46-AM24-DY24</f>
        <v>0</v>
      </c>
      <c r="EO24" s="21">
        <f>TEA!J$11-TEA!J$46-AN24-DZ24</f>
        <v>8627.5071220046666</v>
      </c>
      <c r="EP24" s="21">
        <f>TEA!K$11-TEA!K$46-AO24-EA24</f>
        <v>5769.4246831140044</v>
      </c>
      <c r="EQ24" s="21">
        <f>TEA!L$11-TEA!L$46-AP24-EB24</f>
        <v>64303.573683088987</v>
      </c>
      <c r="ER24" s="21">
        <f>TEA!M$11-TEA!M$46-AQ24-EC24</f>
        <v>-2905041.1811446962</v>
      </c>
      <c r="ES24" s="21">
        <f>TEA!N$11-TEA!N$46-AR24-ED24</f>
        <v>-4945086.2620955072</v>
      </c>
      <c r="ET24" s="21">
        <f>TEA!P$11-TEA!P$46-AS24-EE24</f>
        <v>0</v>
      </c>
      <c r="EU24" s="21">
        <f>TEA!Q$11-TEA!Q$46-AT24-EF24</f>
        <v>0</v>
      </c>
      <c r="EV24" s="21">
        <f>EG24/(1+TEA!B$16)^$A24</f>
        <v>7265.5155612235321</v>
      </c>
      <c r="EW24" s="21">
        <f>EH24/(1+TEA!C$16)^$A24</f>
        <v>6735.370403216155</v>
      </c>
      <c r="EX24" s="21">
        <f>EI24/(1+TEA!D$16)^$A24</f>
        <v>7674.0650048678281</v>
      </c>
      <c r="EY24" s="21">
        <f>EJ24/(1+TEA!E$16)^$A24</f>
        <v>-3136.8018179309138</v>
      </c>
      <c r="EZ24" s="21">
        <f>EK24/(1+TEA!F$16)^$A24</f>
        <v>-8675.5187948895582</v>
      </c>
      <c r="FA24" s="21">
        <f>EL24/(1+TEA!G$16)^$A24</f>
        <v>0</v>
      </c>
      <c r="FB24" s="21">
        <f>EM24/(1+TEA!H$16)^$A24</f>
        <v>0</v>
      </c>
      <c r="FC24" s="21">
        <f>EN24/(1+TEA!I$16)^$A24</f>
        <v>0</v>
      </c>
      <c r="FD24" s="21">
        <f>EO24/(1+TEA!J$16)^$A24</f>
        <v>1165.8399631081002</v>
      </c>
      <c r="FE24" s="21">
        <f>EP24/(1+TEA!K$16)^$A24</f>
        <v>779.62565137282718</v>
      </c>
      <c r="FF24" s="21">
        <f>EQ24/(1+TEA!L$16)^$A24</f>
        <v>8689.3786247019816</v>
      </c>
      <c r="FG24" s="21">
        <f>ER24/(1+TEA!M$16)^$A24</f>
        <v>-392559.8733862642</v>
      </c>
      <c r="FH24" s="21">
        <f>ES24/(1+TEA!N$16)^$A24</f>
        <v>-668232.32990020607</v>
      </c>
      <c r="FI24" s="21">
        <f>ET24/(1+TEA!O$16)^$A24</f>
        <v>0</v>
      </c>
      <c r="FJ24" s="21">
        <f>EU24/(1+TEA!Q$16)^$A24</f>
        <v>0</v>
      </c>
    </row>
    <row r="25" spans="1:166" x14ac:dyDescent="0.25">
      <c r="A25" s="4">
        <f t="shared" si="1"/>
        <v>22</v>
      </c>
      <c r="B25" s="21">
        <f t="shared" si="2"/>
        <v>-1891296.1367373921</v>
      </c>
      <c r="C25" s="21">
        <f t="shared" si="44"/>
        <v>-1902514.0286064974</v>
      </c>
      <c r="D25" s="21">
        <f t="shared" si="45"/>
        <v>-1937304.2374744646</v>
      </c>
      <c r="E25" s="21">
        <f t="shared" si="46"/>
        <v>-2342345.5847211038</v>
      </c>
      <c r="F25" s="21">
        <f t="shared" si="4"/>
        <v>-2701872.5122032976</v>
      </c>
      <c r="G25" s="21">
        <f t="shared" si="5"/>
        <v>0</v>
      </c>
      <c r="H25" s="21">
        <f t="shared" si="6"/>
        <v>0</v>
      </c>
      <c r="I25" s="21">
        <f t="shared" si="7"/>
        <v>0</v>
      </c>
      <c r="J25" s="21">
        <f t="shared" si="77"/>
        <v>-2382839.6988790403</v>
      </c>
      <c r="K25" s="21">
        <f t="shared" si="78"/>
        <v>-2341504.397975747</v>
      </c>
      <c r="L25" s="21">
        <f t="shared" si="10"/>
        <v>-1672848.5572049227</v>
      </c>
      <c r="M25" s="21">
        <f t="shared" si="79"/>
        <v>-75871580.429549292</v>
      </c>
      <c r="N25" s="21">
        <f t="shared" si="80"/>
        <v>-100106020.40251659</v>
      </c>
      <c r="O25" s="21">
        <f t="shared" si="72"/>
        <v>-699327.93763858022</v>
      </c>
      <c r="P25" s="21">
        <f t="shared" si="73"/>
        <v>0</v>
      </c>
      <c r="Q25" s="21"/>
      <c r="AF25" s="20"/>
      <c r="AU25" s="21"/>
      <c r="BJ25" s="21"/>
      <c r="BY25" s="21">
        <f>TEA!B$11-TEA!B$46-Q25-AU25</f>
        <v>53766.631126951317</v>
      </c>
      <c r="BZ25" s="21">
        <f>TEA!C$11-TEA!C$46-R25-AV25</f>
        <v>49843.424450958482</v>
      </c>
      <c r="CA25" s="21">
        <f>TEA!D$11-TEA!D$46-S25-AW25</f>
        <v>56789.999124506721</v>
      </c>
      <c r="CB25" s="21">
        <f>TEA!E$11-TEA!E$46-T25-AX25</f>
        <v>-23213.117478292173</v>
      </c>
      <c r="CC25" s="21">
        <f>TEA!F$11-TEA!F$46-U25-AY25</f>
        <v>-64201.007478292173</v>
      </c>
      <c r="CD25" s="21">
        <f>TEA!G$11-TEA!G$46-V25-AZ25</f>
        <v>0</v>
      </c>
      <c r="CE25" s="21">
        <f>TEA!H$11-TEA!H$46-W25-BA25</f>
        <v>0</v>
      </c>
      <c r="CF25" s="21">
        <f>TEA!I$11-TEA!I$46-X25-BB25</f>
        <v>0</v>
      </c>
      <c r="CG25" s="21">
        <f>TEA!J$11-TEA!J$46-Y25-BC25</f>
        <v>8627.5071220046666</v>
      </c>
      <c r="CH25" s="21">
        <f>TEA!K$11-TEA!K$46-Z25-BD25</f>
        <v>5769.4246831140044</v>
      </c>
      <c r="CI25" s="21">
        <f>TEA!L$11-TEA!L$46-AA25-BE25</f>
        <v>88207.920004237298</v>
      </c>
      <c r="CJ25" s="21">
        <f>TEA!M$11-TEA!M$46-AB25-BF25</f>
        <v>-2905041.1811446962</v>
      </c>
      <c r="CK25" s="21">
        <f>TEA!N$11-TEA!N$46-AC25-BG25</f>
        <v>-4945086.2620955072</v>
      </c>
      <c r="CL25" s="21">
        <f>TEA!O$11-TEA!O$46-AD25-BH25</f>
        <v>-15454.808624973695</v>
      </c>
      <c r="CM25" s="21">
        <f>TEA!P$11-TEA!P$46-AE25-BI25</f>
        <v>0</v>
      </c>
      <c r="CN25" s="21">
        <f t="shared" si="15"/>
        <v>-353512.27966015204</v>
      </c>
      <c r="CO25" s="21">
        <f t="shared" si="16"/>
        <v>-406725.84613021044</v>
      </c>
      <c r="CP25" s="21">
        <f t="shared" si="62"/>
        <v>-381245.36492436868</v>
      </c>
      <c r="CQ25" s="21">
        <f t="shared" si="63"/>
        <v>-1688116.1915556157</v>
      </c>
      <c r="CR25" s="21">
        <f t="shared" si="19"/>
        <v>-2548861.8815556145</v>
      </c>
      <c r="CS25" s="21">
        <f t="shared" si="20"/>
        <v>0</v>
      </c>
      <c r="CT25" s="21">
        <f t="shared" si="21"/>
        <v>0</v>
      </c>
      <c r="CU25" s="21">
        <f t="shared" si="22"/>
        <v>0</v>
      </c>
      <c r="CV25" s="21">
        <f t="shared" si="23"/>
        <v>-1421682.4869320623</v>
      </c>
      <c r="CW25" s="21">
        <f t="shared" si="24"/>
        <v>-1398179.2938111993</v>
      </c>
      <c r="CX25" s="21">
        <f t="shared" si="25"/>
        <v>0</v>
      </c>
      <c r="CY25" s="21">
        <f t="shared" si="26"/>
        <v>-124073997.39961758</v>
      </c>
      <c r="CZ25" s="21">
        <f t="shared" si="27"/>
        <v>-174889391.91023302</v>
      </c>
      <c r="DA25" s="21">
        <f t="shared" si="28"/>
        <v>-1186479.4151172694</v>
      </c>
      <c r="DB25" s="21">
        <f t="shared" si="29"/>
        <v>0</v>
      </c>
      <c r="DC25" s="21">
        <f t="shared" si="30"/>
        <v>-299745.64853320073</v>
      </c>
      <c r="DD25" s="21">
        <f t="shared" si="31"/>
        <v>-356882.42167925194</v>
      </c>
      <c r="DE25" s="21">
        <f t="shared" si="32"/>
        <v>-324455.36579986196</v>
      </c>
      <c r="DF25" s="21">
        <f t="shared" si="33"/>
        <v>-1711329.3090339079</v>
      </c>
      <c r="DG25" s="21">
        <f t="shared" si="34"/>
        <v>-2613062.8890339066</v>
      </c>
      <c r="DH25" s="21">
        <f t="shared" si="35"/>
        <v>0</v>
      </c>
      <c r="DI25" s="21">
        <f t="shared" si="36"/>
        <v>0</v>
      </c>
      <c r="DJ25" s="21">
        <f t="shared" si="37"/>
        <v>0</v>
      </c>
      <c r="DK25" s="21">
        <f t="shared" si="37"/>
        <v>-1413054.9798100577</v>
      </c>
      <c r="DL25" s="21">
        <f t="shared" si="37"/>
        <v>-1392409.8691280852</v>
      </c>
      <c r="DM25" s="21">
        <f t="shared" si="39"/>
        <v>88207.920004237298</v>
      </c>
      <c r="DN25" s="21">
        <f t="shared" si="40"/>
        <v>-126979038.58076228</v>
      </c>
      <c r="DO25" s="21">
        <f t="shared" si="41"/>
        <v>-179834478.17232853</v>
      </c>
      <c r="DP25" s="21">
        <f t="shared" si="42"/>
        <v>-1201934.2237422431</v>
      </c>
      <c r="DQ25" s="21">
        <f t="shared" si="43"/>
        <v>0</v>
      </c>
      <c r="DR25" s="21">
        <f>IF(DC25&gt;0,DC25*(TEA!B$17+TEA!B$18)-TEA!B$25,0)</f>
        <v>0</v>
      </c>
      <c r="DS25" s="21">
        <f>IF(DD25&gt;0,DD25*(TEA!C$17+TEA!C$18)-TEA!C$25,0)</f>
        <v>0</v>
      </c>
      <c r="DT25" s="21">
        <f>IF(DE25&gt;0,DE25*(TEA!D$17+TEA!D$18)-TEA!D$25,0)</f>
        <v>0</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0</v>
      </c>
      <c r="EA25" s="21">
        <f>IF(DL25&gt;0,DL25*(TEA!K$17+TEA!K$18)-TEA!K$25,0)</f>
        <v>0</v>
      </c>
      <c r="EB25" s="21">
        <f>IF(DM25&gt;0,DM25*(TEA!L$17+TEA!L$18)-TEA!L$25,0)</f>
        <v>23904.34632114831</v>
      </c>
      <c r="EC25" s="21">
        <f>IF(DN25&gt;0,DN25*(TEA!M$17+TEA!M$18)-TEA!M$25,0)</f>
        <v>0</v>
      </c>
      <c r="ED25" s="21">
        <f>IF(DO25&gt;0,DO25*(TEA!N$17+TEA!N$18)-TEA!N$25,0)</f>
        <v>0</v>
      </c>
      <c r="EE25" s="21">
        <f>IF(DP25&gt;0,DP25*(TEA!O$17+TEA!O$18)-TEA!O$25,0)</f>
        <v>0</v>
      </c>
      <c r="EF25" s="21">
        <f>IF(DQ25&gt;0,DQ25*(TEA!P$17+TEA!P$18)-TEA!P$25,0)</f>
        <v>0</v>
      </c>
      <c r="EG25" s="21">
        <f>TEA!B$11-TEA!B$46-AF25-DR25</f>
        <v>53766.631126951317</v>
      </c>
      <c r="EH25" s="21">
        <f>TEA!C$11-TEA!C$46-AG25-DS25</f>
        <v>49843.424450958482</v>
      </c>
      <c r="EI25" s="21">
        <f>TEA!D$11-TEA!D$46-AH25-DT25</f>
        <v>56789.999124506721</v>
      </c>
      <c r="EJ25" s="21">
        <f>TEA!E$11-TEA!E$46-AI25-DU25</f>
        <v>-23213.117478292173</v>
      </c>
      <c r="EK25" s="21">
        <f>TEA!F$11-TEA!F$46-AJ25-DV25</f>
        <v>-64201.007478292173</v>
      </c>
      <c r="EL25" s="21">
        <f>TEA!G$11-TEA!G$46-AK25-DW25</f>
        <v>0</v>
      </c>
      <c r="EM25" s="21">
        <f>TEA!H$11-TEA!H$46-AL25-DX25</f>
        <v>0</v>
      </c>
      <c r="EN25" s="21">
        <f>TEA!I$11-TEA!I$46-AM25-DY25</f>
        <v>0</v>
      </c>
      <c r="EO25" s="21">
        <f>TEA!J$11-TEA!J$46-AN25-DZ25</f>
        <v>8627.5071220046666</v>
      </c>
      <c r="EP25" s="21">
        <f>TEA!K$11-TEA!K$46-AO25-EA25</f>
        <v>5769.4246831140044</v>
      </c>
      <c r="EQ25" s="21">
        <f>TEA!L$11-TEA!L$46-AP25-EB25</f>
        <v>64303.573683088987</v>
      </c>
      <c r="ER25" s="21">
        <f>TEA!M$11-TEA!M$46-AQ25-EC25</f>
        <v>-2905041.1811446962</v>
      </c>
      <c r="ES25" s="21">
        <f>TEA!N$11-TEA!N$46-AR25-ED25</f>
        <v>-4945086.2620955072</v>
      </c>
      <c r="ET25" s="21">
        <f>TEA!P$11-TEA!P$46-AS25-EE25</f>
        <v>0</v>
      </c>
      <c r="EU25" s="21">
        <f>TEA!Q$11-TEA!Q$46-AT25-EF25</f>
        <v>0</v>
      </c>
      <c r="EV25" s="21">
        <f>EG25/(1+TEA!B$16)^$A25</f>
        <v>6605.0141465668466</v>
      </c>
      <c r="EW25" s="21">
        <f>EH25/(1+TEA!C$16)^$A25</f>
        <v>6123.0640029237766</v>
      </c>
      <c r="EX25" s="21">
        <f>EI25/(1+TEA!D$16)^$A25</f>
        <v>6976.4227316980241</v>
      </c>
      <c r="EY25" s="21">
        <f>EJ25/(1+TEA!E$16)^$A25</f>
        <v>-2851.6380163008303</v>
      </c>
      <c r="EZ25" s="21">
        <f>EK25/(1+TEA!F$16)^$A25</f>
        <v>-7886.835268081416</v>
      </c>
      <c r="FA25" s="21">
        <f>EL25/(1+TEA!G$16)^$A25</f>
        <v>0</v>
      </c>
      <c r="FB25" s="21">
        <f>EM25/(1+TEA!H$16)^$A25</f>
        <v>0</v>
      </c>
      <c r="FC25" s="21">
        <f>EN25/(1+TEA!I$16)^$A25</f>
        <v>0</v>
      </c>
      <c r="FD25" s="21">
        <f>EO25/(1+TEA!J$16)^$A25</f>
        <v>1059.8545119164546</v>
      </c>
      <c r="FE25" s="21">
        <f>EP25/(1+TEA!K$16)^$A25</f>
        <v>708.75059215711553</v>
      </c>
      <c r="FF25" s="21">
        <f>EQ25/(1+TEA!L$16)^$A25</f>
        <v>7899.4351133654372</v>
      </c>
      <c r="FG25" s="21">
        <f>ER25/(1+TEA!M$16)^$A25</f>
        <v>-356872.61216933106</v>
      </c>
      <c r="FH25" s="21">
        <f>ES25/(1+TEA!N$16)^$A25</f>
        <v>-607483.93627291452</v>
      </c>
      <c r="FI25" s="21">
        <f>ET25/(1+TEA!O$16)^$A25</f>
        <v>0</v>
      </c>
      <c r="FJ25" s="21">
        <f>EU25/(1+TEA!Q$16)^$A25</f>
        <v>0</v>
      </c>
    </row>
    <row r="26" spans="1:166" x14ac:dyDescent="0.25">
      <c r="A26" s="4">
        <f t="shared" si="1"/>
        <v>23</v>
      </c>
      <c r="B26" s="21">
        <f t="shared" si="2"/>
        <v>-1885291.5784223313</v>
      </c>
      <c r="C26" s="21">
        <f t="shared" si="44"/>
        <v>-1896947.6067856576</v>
      </c>
      <c r="D26" s="21">
        <f t="shared" si="45"/>
        <v>-1930962.0349911028</v>
      </c>
      <c r="E26" s="21">
        <f t="shared" si="46"/>
        <v>-2344937.9829177409</v>
      </c>
      <c r="F26" s="21">
        <f t="shared" si="4"/>
        <v>-2709042.362447008</v>
      </c>
      <c r="G26" s="21">
        <f t="shared" si="5"/>
        <v>0</v>
      </c>
      <c r="H26" s="21">
        <f t="shared" si="6"/>
        <v>0</v>
      </c>
      <c r="I26" s="21">
        <f t="shared" si="7"/>
        <v>0</v>
      </c>
      <c r="J26" s="21">
        <f t="shared" si="77"/>
        <v>-2381876.1947772983</v>
      </c>
      <c r="K26" s="21">
        <f t="shared" si="78"/>
        <v>-2340860.0792556042</v>
      </c>
      <c r="L26" s="21">
        <f t="shared" si="10"/>
        <v>-1665667.2525564085</v>
      </c>
      <c r="M26" s="21">
        <f t="shared" si="79"/>
        <v>-76196010.076975957</v>
      </c>
      <c r="N26" s="21">
        <f t="shared" si="80"/>
        <v>-100658278.52640106</v>
      </c>
      <c r="O26" s="21">
        <f t="shared" si="72"/>
        <v>-699327.93763858022</v>
      </c>
      <c r="P26" s="21">
        <f t="shared" si="73"/>
        <v>0</v>
      </c>
      <c r="Q26" s="21"/>
      <c r="AF26" s="20"/>
      <c r="AU26" s="21"/>
      <c r="BJ26" s="21"/>
      <c r="BY26" s="21">
        <f>TEA!B$11-TEA!B$46-Q26-AU26</f>
        <v>53766.631126951317</v>
      </c>
      <c r="BZ26" s="21">
        <f>TEA!C$11-TEA!C$46-R26-AV26</f>
        <v>49843.424450958482</v>
      </c>
      <c r="CA26" s="21">
        <f>TEA!D$11-TEA!D$46-S26-AW26</f>
        <v>56789.999124506721</v>
      </c>
      <c r="CB26" s="21">
        <f>TEA!E$11-TEA!E$46-T26-AX26</f>
        <v>-23213.117478292173</v>
      </c>
      <c r="CC26" s="21">
        <f>TEA!F$11-TEA!F$46-U26-AY26</f>
        <v>-64201.007478292173</v>
      </c>
      <c r="CD26" s="21">
        <f>TEA!G$11-TEA!G$46-V26-AZ26</f>
        <v>0</v>
      </c>
      <c r="CE26" s="21">
        <f>TEA!H$11-TEA!H$46-W26-BA26</f>
        <v>0</v>
      </c>
      <c r="CF26" s="21">
        <f>TEA!I$11-TEA!I$46-X26-BB26</f>
        <v>0</v>
      </c>
      <c r="CG26" s="21">
        <f>TEA!J$11-TEA!J$46-Y26-BC26</f>
        <v>8627.5071220046666</v>
      </c>
      <c r="CH26" s="21">
        <f>TEA!K$11-TEA!K$46-Z26-BD26</f>
        <v>5769.4246831140044</v>
      </c>
      <c r="CI26" s="21">
        <f>TEA!L$11-TEA!L$46-AA26-BE26</f>
        <v>88207.920004237298</v>
      </c>
      <c r="CJ26" s="21">
        <f>TEA!M$11-TEA!M$46-AB26-BF26</f>
        <v>-2905041.1811446962</v>
      </c>
      <c r="CK26" s="21">
        <f>TEA!N$11-TEA!N$46-AC26-BG26</f>
        <v>-4945086.2620955072</v>
      </c>
      <c r="CL26" s="21">
        <f>TEA!O$11-TEA!O$46-AD26-BH26</f>
        <v>-15454.808624973695</v>
      </c>
      <c r="CM26" s="21">
        <f>TEA!P$11-TEA!P$46-AE26-BI26</f>
        <v>0</v>
      </c>
      <c r="CN26" s="21">
        <f t="shared" si="15"/>
        <v>-299745.64853320073</v>
      </c>
      <c r="CO26" s="21">
        <f t="shared" si="16"/>
        <v>-356882.42167925194</v>
      </c>
      <c r="CP26" s="21">
        <f t="shared" si="62"/>
        <v>-324455.36579986196</v>
      </c>
      <c r="CQ26" s="21">
        <f t="shared" si="63"/>
        <v>-1711329.3090339079</v>
      </c>
      <c r="CR26" s="21">
        <f t="shared" si="19"/>
        <v>-2613062.8890339066</v>
      </c>
      <c r="CS26" s="21">
        <f t="shared" si="20"/>
        <v>0</v>
      </c>
      <c r="CT26" s="21">
        <f t="shared" si="21"/>
        <v>0</v>
      </c>
      <c r="CU26" s="21">
        <f t="shared" si="22"/>
        <v>0</v>
      </c>
      <c r="CV26" s="21">
        <f t="shared" si="23"/>
        <v>-1413054.9798100577</v>
      </c>
      <c r="CW26" s="21">
        <f t="shared" si="24"/>
        <v>-1392409.8691280852</v>
      </c>
      <c r="CX26" s="21">
        <f t="shared" si="25"/>
        <v>0</v>
      </c>
      <c r="CY26" s="21">
        <f t="shared" si="26"/>
        <v>-126979038.58076228</v>
      </c>
      <c r="CZ26" s="21">
        <f t="shared" si="27"/>
        <v>-179834478.17232853</v>
      </c>
      <c r="DA26" s="21">
        <f t="shared" si="28"/>
        <v>-1201934.2237422431</v>
      </c>
      <c r="DB26" s="21">
        <f t="shared" si="29"/>
        <v>0</v>
      </c>
      <c r="DC26" s="21">
        <f t="shared" si="30"/>
        <v>-245979.01740624942</v>
      </c>
      <c r="DD26" s="21">
        <f t="shared" si="31"/>
        <v>-307038.99722829345</v>
      </c>
      <c r="DE26" s="21">
        <f t="shared" si="32"/>
        <v>-267665.36667535524</v>
      </c>
      <c r="DF26" s="21">
        <f t="shared" si="33"/>
        <v>-1734542.4265122002</v>
      </c>
      <c r="DG26" s="21">
        <f t="shared" si="34"/>
        <v>-2677263.8965121987</v>
      </c>
      <c r="DH26" s="21">
        <f t="shared" si="35"/>
        <v>0</v>
      </c>
      <c r="DI26" s="21">
        <f t="shared" si="36"/>
        <v>0</v>
      </c>
      <c r="DJ26" s="21">
        <f t="shared" si="37"/>
        <v>0</v>
      </c>
      <c r="DK26" s="21">
        <f t="shared" si="37"/>
        <v>-1404427.472688053</v>
      </c>
      <c r="DL26" s="21">
        <f t="shared" si="37"/>
        <v>-1386640.4444449712</v>
      </c>
      <c r="DM26" s="21">
        <f t="shared" si="39"/>
        <v>88207.920004237298</v>
      </c>
      <c r="DN26" s="21">
        <f t="shared" si="40"/>
        <v>-129884079.76190698</v>
      </c>
      <c r="DO26" s="21">
        <f t="shared" si="41"/>
        <v>-184779564.43442404</v>
      </c>
      <c r="DP26" s="21">
        <f t="shared" si="42"/>
        <v>-1217389.0323672169</v>
      </c>
      <c r="DQ26" s="21">
        <f t="shared" si="43"/>
        <v>0</v>
      </c>
      <c r="DR26" s="21">
        <f>IF(DC26&gt;0,DC26*(TEA!B$17+TEA!B$18)-TEA!B$25,0)</f>
        <v>0</v>
      </c>
      <c r="DS26" s="21">
        <f>IF(DD26&gt;0,DD26*(TEA!C$17+TEA!C$18)-TEA!C$25,0)</f>
        <v>0</v>
      </c>
      <c r="DT26" s="21">
        <f>IF(DE26&gt;0,DE26*(TEA!D$17+TEA!D$18)-TEA!D$25,0)</f>
        <v>0</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0</v>
      </c>
      <c r="EA26" s="21">
        <f>IF(DL26&gt;0,DL26*(TEA!K$17+TEA!K$18)-TEA!K$25,0)</f>
        <v>0</v>
      </c>
      <c r="EB26" s="21">
        <f>IF(DM26&gt;0,DM26*(TEA!L$17+TEA!L$18)-TEA!L$25,0)</f>
        <v>23904.34632114831</v>
      </c>
      <c r="EC26" s="21">
        <f>IF(DN26&gt;0,DN26*(TEA!M$17+TEA!M$18)-TEA!M$25,0)</f>
        <v>0</v>
      </c>
      <c r="ED26" s="21">
        <f>IF(DO26&gt;0,DO26*(TEA!N$17+TEA!N$18)-TEA!N$25,0)</f>
        <v>0</v>
      </c>
      <c r="EE26" s="21">
        <f>IF(DP26&gt;0,DP26*(TEA!O$17+TEA!O$18)-TEA!O$25,0)</f>
        <v>0</v>
      </c>
      <c r="EF26" s="21">
        <f>IF(DQ26&gt;0,DQ26*(TEA!P$17+TEA!P$18)-TEA!P$25,0)</f>
        <v>0</v>
      </c>
      <c r="EG26" s="21">
        <f>TEA!B$11-TEA!B$46-AF26-DR26</f>
        <v>53766.631126951317</v>
      </c>
      <c r="EH26" s="21">
        <f>TEA!C$11-TEA!C$46-AG26-DS26</f>
        <v>49843.424450958482</v>
      </c>
      <c r="EI26" s="21">
        <f>TEA!D$11-TEA!D$46-AH26-DT26</f>
        <v>56789.999124506721</v>
      </c>
      <c r="EJ26" s="21">
        <f>TEA!E$11-TEA!E$46-AI26-DU26</f>
        <v>-23213.117478292173</v>
      </c>
      <c r="EK26" s="21">
        <f>TEA!F$11-TEA!F$46-AJ26-DV26</f>
        <v>-64201.007478292173</v>
      </c>
      <c r="EL26" s="21">
        <f>TEA!G$11-TEA!G$46-AK26-DW26</f>
        <v>0</v>
      </c>
      <c r="EM26" s="21">
        <f>TEA!H$11-TEA!H$46-AL26-DX26</f>
        <v>0</v>
      </c>
      <c r="EN26" s="21">
        <f>TEA!I$11-TEA!I$46-AM26-DY26</f>
        <v>0</v>
      </c>
      <c r="EO26" s="21">
        <f>TEA!J$11-TEA!J$46-AN26-DZ26</f>
        <v>8627.5071220046666</v>
      </c>
      <c r="EP26" s="21">
        <f>TEA!K$11-TEA!K$46-AO26-EA26</f>
        <v>5769.4246831140044</v>
      </c>
      <c r="EQ26" s="21">
        <f>TEA!L$11-TEA!L$46-AP26-EB26</f>
        <v>64303.573683088987</v>
      </c>
      <c r="ER26" s="21">
        <f>TEA!M$11-TEA!M$46-AQ26-EC26</f>
        <v>-2905041.1811446962</v>
      </c>
      <c r="ES26" s="21">
        <f>TEA!N$11-TEA!N$46-AR26-ED26</f>
        <v>-4945086.2620955072</v>
      </c>
      <c r="ET26" s="21">
        <f>TEA!P$11-TEA!P$46-AS26-EE26</f>
        <v>0</v>
      </c>
      <c r="EU26" s="21">
        <f>TEA!Q$11-TEA!Q$46-AT26-EF26</f>
        <v>0</v>
      </c>
      <c r="EV26" s="21">
        <f>EG26/(1+TEA!B$16)^$A26</f>
        <v>6004.558315060769</v>
      </c>
      <c r="EW26" s="21">
        <f>EH26/(1+TEA!C$16)^$A26</f>
        <v>5566.4218208397961</v>
      </c>
      <c r="EX26" s="21">
        <f>EI26/(1+TEA!D$16)^$A26</f>
        <v>6342.2024833618398</v>
      </c>
      <c r="EY26" s="21">
        <f>EJ26/(1+TEA!E$16)^$A26</f>
        <v>-2592.3981966371184</v>
      </c>
      <c r="EZ26" s="21">
        <f>EK26/(1+TEA!F$16)^$A26</f>
        <v>-7169.850243710378</v>
      </c>
      <c r="FA26" s="21">
        <f>EL26/(1+TEA!G$16)^$A26</f>
        <v>0</v>
      </c>
      <c r="FB26" s="21">
        <f>EM26/(1+TEA!H$16)^$A26</f>
        <v>0</v>
      </c>
      <c r="FC26" s="21">
        <f>EN26/(1+TEA!I$16)^$A26</f>
        <v>0</v>
      </c>
      <c r="FD26" s="21">
        <f>EO26/(1+TEA!J$16)^$A26</f>
        <v>963.50410174223134</v>
      </c>
      <c r="FE26" s="21">
        <f>EP26/(1+TEA!K$16)^$A26</f>
        <v>644.31872014283226</v>
      </c>
      <c r="FF26" s="21">
        <f>EQ26/(1+TEA!L$16)^$A26</f>
        <v>7181.304648514033</v>
      </c>
      <c r="FG26" s="21">
        <f>ER26/(1+TEA!M$16)^$A26</f>
        <v>-324429.64742666454</v>
      </c>
      <c r="FH26" s="21">
        <f>ES26/(1+TEA!N$16)^$A26</f>
        <v>-552258.12388446764</v>
      </c>
      <c r="FI26" s="21">
        <f>ET26/(1+TEA!O$16)^$A26</f>
        <v>0</v>
      </c>
      <c r="FJ26" s="21">
        <f>EU26/(1+TEA!Q$16)^$A26</f>
        <v>0</v>
      </c>
    </row>
    <row r="27" spans="1:166" x14ac:dyDescent="0.25">
      <c r="A27" s="4">
        <f t="shared" si="1"/>
        <v>24</v>
      </c>
      <c r="B27" s="21">
        <f t="shared" si="2"/>
        <v>-1879832.8890450033</v>
      </c>
      <c r="C27" s="21">
        <f t="shared" si="44"/>
        <v>-1891887.2233121668</v>
      </c>
      <c r="D27" s="21">
        <f t="shared" si="45"/>
        <v>-1925196.3963698647</v>
      </c>
      <c r="E27" s="21">
        <f t="shared" si="46"/>
        <v>-2347294.7085510474</v>
      </c>
      <c r="F27" s="21">
        <f t="shared" si="4"/>
        <v>-2715560.4081231086</v>
      </c>
      <c r="G27" s="21">
        <f t="shared" si="5"/>
        <v>0</v>
      </c>
      <c r="H27" s="21">
        <f t="shared" si="6"/>
        <v>0</v>
      </c>
      <c r="I27" s="21">
        <f t="shared" si="7"/>
        <v>0</v>
      </c>
      <c r="J27" s="21">
        <f t="shared" si="77"/>
        <v>-2381000.2819575327</v>
      </c>
      <c r="K27" s="21">
        <f t="shared" si="78"/>
        <v>-2340274.3349645655</v>
      </c>
      <c r="L27" s="21">
        <f t="shared" si="10"/>
        <v>-1659138.7937850321</v>
      </c>
      <c r="M27" s="21">
        <f t="shared" si="79"/>
        <v>-76490946.12009111</v>
      </c>
      <c r="N27" s="21">
        <f t="shared" si="80"/>
        <v>-101160331.36629602</v>
      </c>
      <c r="O27" s="21">
        <f t="shared" si="72"/>
        <v>-699327.93763858022</v>
      </c>
      <c r="P27" s="21">
        <f t="shared" si="73"/>
        <v>0</v>
      </c>
      <c r="Q27" s="21"/>
      <c r="AF27" s="20"/>
      <c r="AU27" s="21"/>
      <c r="BJ27" s="21"/>
      <c r="BY27" s="21">
        <f>TEA!B$11-TEA!B$46-Q27-AU27</f>
        <v>53766.631126951317</v>
      </c>
      <c r="BZ27" s="21">
        <f>TEA!C$11-TEA!C$46-R27-AV27</f>
        <v>49843.424450958482</v>
      </c>
      <c r="CA27" s="21">
        <f>TEA!D$11-TEA!D$46-S27-AW27</f>
        <v>56789.999124506721</v>
      </c>
      <c r="CB27" s="21">
        <f>TEA!E$11-TEA!E$46-T27-AX27</f>
        <v>-23213.117478292173</v>
      </c>
      <c r="CC27" s="21">
        <f>TEA!F$11-TEA!F$46-U27-AY27</f>
        <v>-64201.007478292173</v>
      </c>
      <c r="CD27" s="21">
        <f>TEA!G$11-TEA!G$46-V27-AZ27</f>
        <v>0</v>
      </c>
      <c r="CE27" s="21">
        <f>TEA!H$11-TEA!H$46-W27-BA27</f>
        <v>0</v>
      </c>
      <c r="CF27" s="21">
        <f>TEA!I$11-TEA!I$46-X27-BB27</f>
        <v>0</v>
      </c>
      <c r="CG27" s="21">
        <f>TEA!J$11-TEA!J$46-Y27-BC27</f>
        <v>8627.5071220046666</v>
      </c>
      <c r="CH27" s="21">
        <f>TEA!K$11-TEA!K$46-Z27-BD27</f>
        <v>5769.4246831140044</v>
      </c>
      <c r="CI27" s="21">
        <f>TEA!L$11-TEA!L$46-AA27-BE27</f>
        <v>88207.920004237298</v>
      </c>
      <c r="CJ27" s="21">
        <f>TEA!M$11-TEA!M$46-AB27-BF27</f>
        <v>-2905041.1811446962</v>
      </c>
      <c r="CK27" s="21">
        <f>TEA!N$11-TEA!N$46-AC27-BG27</f>
        <v>-4945086.2620955072</v>
      </c>
      <c r="CL27" s="21">
        <f>TEA!O$11-TEA!O$46-AD27-BH27</f>
        <v>-15454.808624973695</v>
      </c>
      <c r="CM27" s="21">
        <f>TEA!P$11-TEA!P$46-AE27-BI27</f>
        <v>0</v>
      </c>
      <c r="CN27" s="21">
        <f t="shared" si="15"/>
        <v>-245979.01740624942</v>
      </c>
      <c r="CO27" s="21">
        <f t="shared" si="16"/>
        <v>-307038.99722829345</v>
      </c>
      <c r="CP27" s="21">
        <f t="shared" si="62"/>
        <v>-267665.36667535524</v>
      </c>
      <c r="CQ27" s="21">
        <f t="shared" si="63"/>
        <v>-1734542.4265122002</v>
      </c>
      <c r="CR27" s="21">
        <f t="shared" si="19"/>
        <v>-2677263.8965121987</v>
      </c>
      <c r="CS27" s="21">
        <f t="shared" si="20"/>
        <v>0</v>
      </c>
      <c r="CT27" s="21">
        <f t="shared" si="21"/>
        <v>0</v>
      </c>
      <c r="CU27" s="21">
        <f t="shared" si="22"/>
        <v>0</v>
      </c>
      <c r="CV27" s="21">
        <f t="shared" si="23"/>
        <v>-1404427.472688053</v>
      </c>
      <c r="CW27" s="21">
        <f t="shared" si="24"/>
        <v>-1386640.4444449712</v>
      </c>
      <c r="CX27" s="21">
        <f t="shared" si="25"/>
        <v>0</v>
      </c>
      <c r="CY27" s="21">
        <f t="shared" si="26"/>
        <v>-129884079.76190698</v>
      </c>
      <c r="CZ27" s="21">
        <f t="shared" si="27"/>
        <v>-184779564.43442404</v>
      </c>
      <c r="DA27" s="21">
        <f t="shared" si="28"/>
        <v>-1217389.0323672169</v>
      </c>
      <c r="DB27" s="21">
        <f t="shared" si="29"/>
        <v>0</v>
      </c>
      <c r="DC27" s="21">
        <f t="shared" si="30"/>
        <v>-192212.38627929811</v>
      </c>
      <c r="DD27" s="21">
        <f t="shared" si="31"/>
        <v>-257195.57277733495</v>
      </c>
      <c r="DE27" s="21">
        <f t="shared" si="32"/>
        <v>-210875.36755084852</v>
      </c>
      <c r="DF27" s="21">
        <f t="shared" si="33"/>
        <v>-1757755.5439904924</v>
      </c>
      <c r="DG27" s="21">
        <f t="shared" si="34"/>
        <v>-2741464.9039904908</v>
      </c>
      <c r="DH27" s="21">
        <f t="shared" si="35"/>
        <v>0</v>
      </c>
      <c r="DI27" s="21">
        <f t="shared" si="36"/>
        <v>0</v>
      </c>
      <c r="DJ27" s="21">
        <f t="shared" si="37"/>
        <v>0</v>
      </c>
      <c r="DK27" s="21">
        <f t="shared" si="37"/>
        <v>-1395799.9655660484</v>
      </c>
      <c r="DL27" s="21">
        <f t="shared" si="37"/>
        <v>-1380871.0197618571</v>
      </c>
      <c r="DM27" s="21">
        <f t="shared" si="39"/>
        <v>88207.920004237298</v>
      </c>
      <c r="DN27" s="21">
        <f t="shared" si="40"/>
        <v>-132789120.94305168</v>
      </c>
      <c r="DO27" s="21">
        <f t="shared" si="41"/>
        <v>-189724650.69651955</v>
      </c>
      <c r="DP27" s="21">
        <f t="shared" si="42"/>
        <v>-1232843.8409921906</v>
      </c>
      <c r="DQ27" s="21">
        <f t="shared" si="43"/>
        <v>0</v>
      </c>
      <c r="DR27" s="21">
        <f>IF(DC27&gt;0,DC27*(TEA!B$17+TEA!B$18)-TEA!B$25,0)</f>
        <v>0</v>
      </c>
      <c r="DS27" s="21">
        <f>IF(DD27&gt;0,DD27*(TEA!C$17+TEA!C$18)-TEA!C$25,0)</f>
        <v>0</v>
      </c>
      <c r="DT27" s="21">
        <f>IF(DE27&gt;0,DE27*(TEA!D$17+TEA!D$18)-TEA!D$25,0)</f>
        <v>0</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0</v>
      </c>
      <c r="EA27" s="21">
        <f>IF(DL27&gt;0,DL27*(TEA!K$17+TEA!K$18)-TEA!K$25,0)</f>
        <v>0</v>
      </c>
      <c r="EB27" s="21">
        <f>IF(DM27&gt;0,DM27*(TEA!L$17+TEA!L$18)-TEA!L$25,0)</f>
        <v>23904.34632114831</v>
      </c>
      <c r="EC27" s="21">
        <f>IF(DN27&gt;0,DN27*(TEA!M$17+TEA!M$18)-TEA!M$25,0)</f>
        <v>0</v>
      </c>
      <c r="ED27" s="21">
        <f>IF(DO27&gt;0,DO27*(TEA!N$17+TEA!N$18)-TEA!N$25,0)</f>
        <v>0</v>
      </c>
      <c r="EE27" s="21">
        <f>IF(DP27&gt;0,DP27*(TEA!O$17+TEA!O$18)-TEA!O$25,0)</f>
        <v>0</v>
      </c>
      <c r="EF27" s="21">
        <f>IF(DQ27&gt;0,DQ27*(TEA!P$17+TEA!P$18)-TEA!P$25,0)</f>
        <v>0</v>
      </c>
      <c r="EG27" s="21">
        <f>TEA!B$11-TEA!B$46-AF27-DR27</f>
        <v>53766.631126951317</v>
      </c>
      <c r="EH27" s="21">
        <f>TEA!C$11-TEA!C$46-AG27-DS27</f>
        <v>49843.424450958482</v>
      </c>
      <c r="EI27" s="21">
        <f>TEA!D$11-TEA!D$46-AH27-DT27</f>
        <v>56789.999124506721</v>
      </c>
      <c r="EJ27" s="21">
        <f>TEA!E$11-TEA!E$46-AI27-DU27</f>
        <v>-23213.117478292173</v>
      </c>
      <c r="EK27" s="21">
        <f>TEA!F$11-TEA!F$46-AJ27-DV27</f>
        <v>-64201.007478292173</v>
      </c>
      <c r="EL27" s="21">
        <f>TEA!G$11-TEA!G$46-AK27-DW27</f>
        <v>0</v>
      </c>
      <c r="EM27" s="21">
        <f>TEA!H$11-TEA!H$46-AL27-DX27</f>
        <v>0</v>
      </c>
      <c r="EN27" s="21">
        <f>TEA!I$11-TEA!I$46-AM27-DY27</f>
        <v>0</v>
      </c>
      <c r="EO27" s="21">
        <f>TEA!J$11-TEA!J$46-AN27-DZ27</f>
        <v>8627.5071220046666</v>
      </c>
      <c r="EP27" s="21">
        <f>TEA!K$11-TEA!K$46-AO27-EA27</f>
        <v>5769.4246831140044</v>
      </c>
      <c r="EQ27" s="21">
        <f>TEA!L$11-TEA!L$46-AP27-EB27</f>
        <v>64303.573683088987</v>
      </c>
      <c r="ER27" s="21">
        <f>TEA!M$11-TEA!M$46-AQ27-EC27</f>
        <v>-2905041.1811446962</v>
      </c>
      <c r="ES27" s="21">
        <f>TEA!N$11-TEA!N$46-AR27-ED27</f>
        <v>-4945086.2620955072</v>
      </c>
      <c r="ET27" s="21">
        <f>TEA!P$11-TEA!P$46-AS27-EE27</f>
        <v>0</v>
      </c>
      <c r="EU27" s="21">
        <f>TEA!Q$11-TEA!Q$46-AT27-EF27</f>
        <v>0</v>
      </c>
      <c r="EV27" s="21">
        <f>EG27/(1+TEA!B$16)^$A27</f>
        <v>5458.6893773279726</v>
      </c>
      <c r="EW27" s="21">
        <f>EH27/(1+TEA!C$16)^$A27</f>
        <v>5060.3834734907241</v>
      </c>
      <c r="EX27" s="21">
        <f>EI27/(1+TEA!D$16)^$A27</f>
        <v>5765.6386212380366</v>
      </c>
      <c r="EY27" s="21">
        <f>EJ27/(1+TEA!E$16)^$A27</f>
        <v>-2356.7256333064715</v>
      </c>
      <c r="EZ27" s="21">
        <f>EK27/(1+TEA!F$16)^$A27</f>
        <v>-6518.0456761003443</v>
      </c>
      <c r="FA27" s="21">
        <f>EL27/(1+TEA!G$16)^$A27</f>
        <v>0</v>
      </c>
      <c r="FB27" s="21">
        <f>EM27/(1+TEA!H$16)^$A27</f>
        <v>0</v>
      </c>
      <c r="FC27" s="21">
        <f>EN27/(1+TEA!I$16)^$A27</f>
        <v>0</v>
      </c>
      <c r="FD27" s="21">
        <f>EO27/(1+TEA!J$16)^$A27</f>
        <v>875.91281976566495</v>
      </c>
      <c r="FE27" s="21">
        <f>EP27/(1+TEA!K$16)^$A27</f>
        <v>585.74429103893851</v>
      </c>
      <c r="FF27" s="21">
        <f>EQ27/(1+TEA!L$16)^$A27</f>
        <v>6528.4587713763949</v>
      </c>
      <c r="FG27" s="21">
        <f>ER27/(1+TEA!M$16)^$A27</f>
        <v>-294936.04311514966</v>
      </c>
      <c r="FH27" s="21">
        <f>ES27/(1+TEA!N$16)^$A27</f>
        <v>-502052.83989497065</v>
      </c>
      <c r="FI27" s="21">
        <f>ET27/(1+TEA!O$16)^$A27</f>
        <v>0</v>
      </c>
      <c r="FJ27" s="21">
        <f>EU27/(1+TEA!Q$16)^$A27</f>
        <v>0</v>
      </c>
    </row>
    <row r="28" spans="1:166" x14ac:dyDescent="0.25">
      <c r="A28" s="4">
        <f t="shared" si="1"/>
        <v>25</v>
      </c>
      <c r="B28" s="21">
        <f t="shared" si="2"/>
        <v>-1874870.4441565233</v>
      </c>
      <c r="C28" s="21">
        <f t="shared" si="44"/>
        <v>-1887286.8746999025</v>
      </c>
      <c r="D28" s="21">
        <f t="shared" si="45"/>
        <v>-1919954.9067141938</v>
      </c>
      <c r="E28" s="21">
        <f t="shared" si="46"/>
        <v>-2349437.1863995078</v>
      </c>
      <c r="F28" s="21">
        <f t="shared" si="4"/>
        <v>-2721485.9041922907</v>
      </c>
      <c r="G28" s="21">
        <f t="shared" si="5"/>
        <v>0</v>
      </c>
      <c r="H28" s="21">
        <f t="shared" si="6"/>
        <v>0</v>
      </c>
      <c r="I28" s="21">
        <f t="shared" si="7"/>
        <v>0</v>
      </c>
      <c r="J28" s="21">
        <f t="shared" si="77"/>
        <v>-2380203.9975759275</v>
      </c>
      <c r="K28" s="21">
        <f t="shared" si="78"/>
        <v>-2339741.84015453</v>
      </c>
      <c r="L28" s="21">
        <f t="shared" si="10"/>
        <v>-1653203.831265599</v>
      </c>
      <c r="M28" s="21">
        <f t="shared" si="79"/>
        <v>-76759069.795650333</v>
      </c>
      <c r="N28" s="21">
        <f t="shared" si="80"/>
        <v>-101616743.03892781</v>
      </c>
      <c r="O28" s="21">
        <f t="shared" si="72"/>
        <v>-699327.93763858022</v>
      </c>
      <c r="P28" s="21">
        <f t="shared" si="73"/>
        <v>0</v>
      </c>
      <c r="Q28" s="21"/>
      <c r="AF28" s="20"/>
      <c r="AU28" s="21"/>
      <c r="BJ28" s="21"/>
      <c r="BY28" s="21">
        <f>TEA!B$11-TEA!B$46-Q28-AU28</f>
        <v>53766.631126951317</v>
      </c>
      <c r="BZ28" s="21">
        <f>TEA!C$11-TEA!C$46-R28-AV28</f>
        <v>49843.424450958482</v>
      </c>
      <c r="CA28" s="21">
        <f>TEA!D$11-TEA!D$46-S28-AW28</f>
        <v>56789.999124506721</v>
      </c>
      <c r="CB28" s="21">
        <f>TEA!E$11-TEA!E$46-T28-AX28</f>
        <v>-23213.117478292173</v>
      </c>
      <c r="CC28" s="21">
        <f>TEA!F$11-TEA!F$46-U28-AY28</f>
        <v>-64201.007478292173</v>
      </c>
      <c r="CD28" s="21">
        <f>TEA!G$11-TEA!G$46-V28-AZ28</f>
        <v>0</v>
      </c>
      <c r="CE28" s="21">
        <f>TEA!H$11-TEA!H$46-W28-BA28</f>
        <v>0</v>
      </c>
      <c r="CF28" s="21">
        <f>TEA!I$11-TEA!I$46-X28-BB28</f>
        <v>0</v>
      </c>
      <c r="CG28" s="21">
        <f>TEA!J$11-TEA!J$46-Y28-BC28</f>
        <v>8627.5071220046666</v>
      </c>
      <c r="CH28" s="21">
        <f>TEA!K$11-TEA!K$46-Z28-BD28</f>
        <v>5769.4246831140044</v>
      </c>
      <c r="CI28" s="21">
        <f>TEA!L$11-TEA!L$46-AA28-BE28</f>
        <v>88207.920004237298</v>
      </c>
      <c r="CJ28" s="21">
        <f>TEA!M$11-TEA!M$46-AB28-BF28</f>
        <v>-2905041.1811446962</v>
      </c>
      <c r="CK28" s="21">
        <f>TEA!N$11-TEA!N$46-AC28-BG28</f>
        <v>-4945086.2620955072</v>
      </c>
      <c r="CL28" s="21">
        <f>TEA!O$11-TEA!O$46-AD28-BH28</f>
        <v>-15454.808624973695</v>
      </c>
      <c r="CM28" s="21">
        <f>TEA!P$11-TEA!P$46-AE28-BI28</f>
        <v>0</v>
      </c>
      <c r="CN28" s="21">
        <f t="shared" si="15"/>
        <v>-192212.38627929811</v>
      </c>
      <c r="CO28" s="21">
        <f t="shared" si="16"/>
        <v>-257195.57277733495</v>
      </c>
      <c r="CP28" s="21">
        <f t="shared" si="62"/>
        <v>-210875.36755084852</v>
      </c>
      <c r="CQ28" s="21">
        <f t="shared" si="63"/>
        <v>-1757755.5439904924</v>
      </c>
      <c r="CR28" s="21">
        <f t="shared" si="19"/>
        <v>-2741464.9039904908</v>
      </c>
      <c r="CS28" s="21">
        <f t="shared" si="20"/>
        <v>0</v>
      </c>
      <c r="CT28" s="21">
        <f t="shared" si="21"/>
        <v>0</v>
      </c>
      <c r="CU28" s="21">
        <f t="shared" si="22"/>
        <v>0</v>
      </c>
      <c r="CV28" s="21">
        <f t="shared" si="23"/>
        <v>-1395799.9655660484</v>
      </c>
      <c r="CW28" s="21">
        <f t="shared" si="24"/>
        <v>-1380871.0197618571</v>
      </c>
      <c r="CX28" s="21">
        <f t="shared" si="25"/>
        <v>0</v>
      </c>
      <c r="CY28" s="21">
        <f t="shared" si="26"/>
        <v>-132789120.94305168</v>
      </c>
      <c r="CZ28" s="21">
        <f t="shared" si="27"/>
        <v>-189724650.69651955</v>
      </c>
      <c r="DA28" s="21">
        <f t="shared" si="28"/>
        <v>-1232843.8409921906</v>
      </c>
      <c r="DB28" s="21">
        <f t="shared" si="29"/>
        <v>0</v>
      </c>
      <c r="DC28" s="21">
        <f t="shared" si="30"/>
        <v>-138445.7551523468</v>
      </c>
      <c r="DD28" s="21">
        <f t="shared" si="31"/>
        <v>-207352.14832637645</v>
      </c>
      <c r="DE28" s="21">
        <f t="shared" si="32"/>
        <v>-154085.3684263418</v>
      </c>
      <c r="DF28" s="21">
        <f t="shared" si="33"/>
        <v>-1780968.6614687846</v>
      </c>
      <c r="DG28" s="21">
        <f t="shared" si="34"/>
        <v>-2805665.9114687829</v>
      </c>
      <c r="DH28" s="21">
        <f t="shared" si="35"/>
        <v>0</v>
      </c>
      <c r="DI28" s="21">
        <f t="shared" si="36"/>
        <v>0</v>
      </c>
      <c r="DJ28" s="21">
        <f t="shared" si="37"/>
        <v>0</v>
      </c>
      <c r="DK28" s="21">
        <f t="shared" si="37"/>
        <v>-1387172.4584440438</v>
      </c>
      <c r="DL28" s="21">
        <f t="shared" si="37"/>
        <v>-1375101.5950787431</v>
      </c>
      <c r="DM28" s="21">
        <f t="shared" si="39"/>
        <v>88207.920004237298</v>
      </c>
      <c r="DN28" s="21">
        <f t="shared" si="40"/>
        <v>-135694162.12419638</v>
      </c>
      <c r="DO28" s="21">
        <f t="shared" si="41"/>
        <v>-194669736.95861506</v>
      </c>
      <c r="DP28" s="21">
        <f t="shared" si="42"/>
        <v>-1248298.6496171644</v>
      </c>
      <c r="DQ28" s="21">
        <f t="shared" si="43"/>
        <v>0</v>
      </c>
      <c r="DR28" s="21">
        <f>IF(DC28&gt;0,DC28*(TEA!B$17+TEA!B$18)-TEA!B$25,0)</f>
        <v>0</v>
      </c>
      <c r="DS28" s="21">
        <f>IF(DD28&gt;0,DD28*(TEA!C$17+TEA!C$18)-TEA!C$25,0)</f>
        <v>0</v>
      </c>
      <c r="DT28" s="21">
        <f>IF(DE28&gt;0,DE28*(TEA!D$17+TEA!D$18)-TEA!D$25,0)</f>
        <v>0</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0</v>
      </c>
      <c r="EA28" s="21">
        <f>IF(DL28&gt;0,DL28*(TEA!K$17+TEA!K$18)-TEA!K$25,0)</f>
        <v>0</v>
      </c>
      <c r="EB28" s="21">
        <f>IF(DM28&gt;0,DM28*(TEA!L$17+TEA!L$18)-TEA!L$25,0)</f>
        <v>23904.34632114831</v>
      </c>
      <c r="EC28" s="21">
        <f>IF(DN28&gt;0,DN28*(TEA!M$17+TEA!M$18)-TEA!M$25,0)</f>
        <v>0</v>
      </c>
      <c r="ED28" s="21">
        <f>IF(DO28&gt;0,DO28*(TEA!N$17+TEA!N$18)-TEA!N$25,0)</f>
        <v>0</v>
      </c>
      <c r="EE28" s="21">
        <f>IF(DP28&gt;0,DP28*(TEA!O$17+TEA!O$18)-TEA!O$25,0)</f>
        <v>0</v>
      </c>
      <c r="EF28" s="21">
        <f>IF(DQ28&gt;0,DQ28*(TEA!P$17+TEA!P$18)-TEA!P$25,0)</f>
        <v>0</v>
      </c>
      <c r="EG28" s="21">
        <f>TEA!B$11-TEA!B$46-AF28-DR28</f>
        <v>53766.631126951317</v>
      </c>
      <c r="EH28" s="21">
        <f>TEA!C$11-TEA!C$46-AG28-DS28</f>
        <v>49843.424450958482</v>
      </c>
      <c r="EI28" s="21">
        <f>TEA!D$11-TEA!D$46-AH28-DT28</f>
        <v>56789.999124506721</v>
      </c>
      <c r="EJ28" s="21">
        <f>TEA!E$11-TEA!E$46-AI28-DU28</f>
        <v>-23213.117478292173</v>
      </c>
      <c r="EK28" s="21">
        <f>TEA!F$11-TEA!F$46-AJ28-DV28</f>
        <v>-64201.007478292173</v>
      </c>
      <c r="EL28" s="21">
        <f>TEA!G$11-TEA!G$46-AK28-DW28</f>
        <v>0</v>
      </c>
      <c r="EM28" s="21">
        <f>TEA!H$11-TEA!H$46-AL28-DX28</f>
        <v>0</v>
      </c>
      <c r="EN28" s="21">
        <f>TEA!I$11-TEA!I$46-AM28-DY28</f>
        <v>0</v>
      </c>
      <c r="EO28" s="21">
        <f>TEA!J$11-TEA!J$46-AN28-DZ28</f>
        <v>8627.5071220046666</v>
      </c>
      <c r="EP28" s="21">
        <f>TEA!K$11-TEA!K$46-AO28-EA28</f>
        <v>5769.4246831140044</v>
      </c>
      <c r="EQ28" s="21">
        <f>TEA!L$11-TEA!L$46-AP28-EB28</f>
        <v>64303.573683088987</v>
      </c>
      <c r="ER28" s="21">
        <f>TEA!M$11-TEA!M$46-AQ28-EC28</f>
        <v>-2905041.1811446962</v>
      </c>
      <c r="ES28" s="21">
        <f>TEA!N$11-TEA!N$46-AR28-ED28</f>
        <v>-4945086.2620955072</v>
      </c>
      <c r="ET28" s="21">
        <f>TEA!P$11-TEA!P$46-AS28-EE28</f>
        <v>0</v>
      </c>
      <c r="EU28" s="21">
        <f>TEA!Q$11-TEA!Q$46-AT28-EF28</f>
        <v>0</v>
      </c>
      <c r="EV28" s="21">
        <f>EG28/(1+TEA!B$16)^$A28</f>
        <v>4962.444888479974</v>
      </c>
      <c r="EW28" s="21">
        <f>EH28/(1+TEA!C$16)^$A28</f>
        <v>4600.3486122642944</v>
      </c>
      <c r="EX28" s="21">
        <f>EI28/(1+TEA!D$16)^$A28</f>
        <v>5241.4896556709418</v>
      </c>
      <c r="EY28" s="21">
        <f>EJ28/(1+TEA!E$16)^$A28</f>
        <v>-2142.477848460428</v>
      </c>
      <c r="EZ28" s="21">
        <f>EK28/(1+TEA!F$16)^$A28</f>
        <v>-5925.4960691821298</v>
      </c>
      <c r="FA28" s="21">
        <f>EL28/(1+TEA!G$16)^$A28</f>
        <v>0</v>
      </c>
      <c r="FB28" s="21">
        <f>EM28/(1+TEA!H$16)^$A28</f>
        <v>0</v>
      </c>
      <c r="FC28" s="21">
        <f>EN28/(1+TEA!I$16)^$A28</f>
        <v>0</v>
      </c>
      <c r="FD28" s="21">
        <f>EO28/(1+TEA!J$16)^$A28</f>
        <v>796.28438160514986</v>
      </c>
      <c r="FE28" s="21">
        <f>EP28/(1+TEA!K$16)^$A28</f>
        <v>532.49481003539847</v>
      </c>
      <c r="FF28" s="21">
        <f>EQ28/(1+TEA!L$16)^$A28</f>
        <v>5934.9625194330856</v>
      </c>
      <c r="FG28" s="21">
        <f>ER28/(1+TEA!M$16)^$A28</f>
        <v>-268123.67555922689</v>
      </c>
      <c r="FH28" s="21">
        <f>ES28/(1+TEA!N$16)^$A28</f>
        <v>-456411.67263179144</v>
      </c>
      <c r="FI28" s="21">
        <f>ET28/(1+TEA!O$16)^$A28</f>
        <v>0</v>
      </c>
      <c r="FJ28" s="21">
        <f>EU28/(1+TEA!Q$16)^$A28</f>
        <v>0</v>
      </c>
    </row>
    <row r="29" spans="1:166" x14ac:dyDescent="0.25">
      <c r="A29" s="4">
        <f t="shared" si="1"/>
        <v>26</v>
      </c>
      <c r="B29" s="21">
        <f t="shared" si="2"/>
        <v>-1870359.1306215415</v>
      </c>
      <c r="C29" s="21">
        <f t="shared" si="44"/>
        <v>-1883104.739597844</v>
      </c>
      <c r="D29" s="21">
        <f t="shared" si="45"/>
        <v>-1915189.9161181292</v>
      </c>
      <c r="E29" s="21">
        <f t="shared" si="46"/>
        <v>-2351384.8935344717</v>
      </c>
      <c r="F29" s="21">
        <f t="shared" si="4"/>
        <v>-2726872.7188006383</v>
      </c>
      <c r="G29" s="21">
        <f t="shared" si="5"/>
        <v>0</v>
      </c>
      <c r="H29" s="21">
        <f t="shared" si="6"/>
        <v>0</v>
      </c>
      <c r="I29" s="21">
        <f t="shared" si="7"/>
        <v>0</v>
      </c>
      <c r="J29" s="21">
        <f t="shared" si="77"/>
        <v>-2379480.1026835591</v>
      </c>
      <c r="K29" s="21">
        <f t="shared" si="78"/>
        <v>-2339257.7539635887</v>
      </c>
      <c r="L29" s="21">
        <f t="shared" si="10"/>
        <v>-1647808.4107933871</v>
      </c>
      <c r="M29" s="21">
        <f t="shared" si="79"/>
        <v>-77002818.591613263</v>
      </c>
      <c r="N29" s="21">
        <f t="shared" si="80"/>
        <v>-102031662.74132034</v>
      </c>
      <c r="O29" s="21">
        <f t="shared" si="72"/>
        <v>-699327.93763858022</v>
      </c>
      <c r="P29" s="21">
        <f t="shared" si="73"/>
        <v>0</v>
      </c>
      <c r="Q29" s="21"/>
      <c r="AF29" s="20"/>
      <c r="AU29" s="21"/>
      <c r="BJ29" s="21"/>
      <c r="BY29" s="21">
        <f>TEA!B$11-TEA!B$46-Q29-AU29</f>
        <v>53766.631126951317</v>
      </c>
      <c r="BZ29" s="21">
        <f>TEA!C$11-TEA!C$46-R29-AV29</f>
        <v>49843.424450958482</v>
      </c>
      <c r="CA29" s="21">
        <f>TEA!D$11-TEA!D$46-S29-AW29</f>
        <v>56789.999124506721</v>
      </c>
      <c r="CB29" s="21">
        <f>TEA!E$11-TEA!E$46-T29-AX29</f>
        <v>-23213.117478292173</v>
      </c>
      <c r="CC29" s="21">
        <f>TEA!F$11-TEA!F$46-U29-AY29</f>
        <v>-64201.007478292173</v>
      </c>
      <c r="CD29" s="21">
        <f>TEA!G$11-TEA!G$46-V29-AZ29</f>
        <v>0</v>
      </c>
      <c r="CE29" s="21">
        <f>TEA!H$11-TEA!H$46-W29-BA29</f>
        <v>0</v>
      </c>
      <c r="CF29" s="21">
        <f>TEA!I$11-TEA!I$46-X29-BB29</f>
        <v>0</v>
      </c>
      <c r="CG29" s="21">
        <f>TEA!J$11-TEA!J$46-Y29-BC29</f>
        <v>8627.5071220046666</v>
      </c>
      <c r="CH29" s="21">
        <f>TEA!K$11-TEA!K$46-Z29-BD29</f>
        <v>5769.4246831140044</v>
      </c>
      <c r="CI29" s="21">
        <f>TEA!L$11-TEA!L$46-AA29-BE29</f>
        <v>88207.920004237298</v>
      </c>
      <c r="CJ29" s="21">
        <f>TEA!M$11-TEA!M$46-AB29-BF29</f>
        <v>-2905041.1811446962</v>
      </c>
      <c r="CK29" s="21">
        <f>TEA!N$11-TEA!N$46-AC29-BG29</f>
        <v>-4945086.2620955072</v>
      </c>
      <c r="CL29" s="21">
        <f>TEA!O$11-TEA!O$46-AD29-BH29</f>
        <v>-15454.808624973695</v>
      </c>
      <c r="CM29" s="21">
        <f>TEA!P$11-TEA!P$46-AE29-BI29</f>
        <v>0</v>
      </c>
      <c r="CN29" s="21">
        <f t="shared" si="15"/>
        <v>-138445.7551523468</v>
      </c>
      <c r="CO29" s="21">
        <f t="shared" si="16"/>
        <v>-207352.14832637645</v>
      </c>
      <c r="CP29" s="21">
        <f t="shared" si="62"/>
        <v>-154085.3684263418</v>
      </c>
      <c r="CQ29" s="21">
        <f t="shared" si="63"/>
        <v>-1780968.6614687846</v>
      </c>
      <c r="CR29" s="21">
        <f t="shared" si="19"/>
        <v>-2805665.9114687829</v>
      </c>
      <c r="CS29" s="21">
        <f t="shared" si="20"/>
        <v>0</v>
      </c>
      <c r="CT29" s="21">
        <f t="shared" si="21"/>
        <v>0</v>
      </c>
      <c r="CU29" s="21">
        <f t="shared" si="22"/>
        <v>0</v>
      </c>
      <c r="CV29" s="21">
        <f t="shared" si="23"/>
        <v>-1387172.4584440438</v>
      </c>
      <c r="CW29" s="21">
        <f t="shared" si="24"/>
        <v>-1375101.5950787431</v>
      </c>
      <c r="CX29" s="21">
        <f t="shared" si="25"/>
        <v>0</v>
      </c>
      <c r="CY29" s="21">
        <f t="shared" si="26"/>
        <v>-135694162.12419638</v>
      </c>
      <c r="CZ29" s="21">
        <f t="shared" si="27"/>
        <v>-194669736.95861506</v>
      </c>
      <c r="DA29" s="21">
        <f t="shared" si="28"/>
        <v>-1248298.6496171644</v>
      </c>
      <c r="DB29" s="21">
        <f t="shared" si="29"/>
        <v>0</v>
      </c>
      <c r="DC29" s="21">
        <f t="shared" si="30"/>
        <v>-84679.124025395489</v>
      </c>
      <c r="DD29" s="21">
        <f t="shared" si="31"/>
        <v>-157508.72387541796</v>
      </c>
      <c r="DE29" s="21">
        <f t="shared" si="32"/>
        <v>-97295.369301835075</v>
      </c>
      <c r="DF29" s="21">
        <f t="shared" si="33"/>
        <v>-1804181.7789470768</v>
      </c>
      <c r="DG29" s="21">
        <f t="shared" si="34"/>
        <v>-2869866.918947075</v>
      </c>
      <c r="DH29" s="21">
        <f t="shared" si="35"/>
        <v>0</v>
      </c>
      <c r="DI29" s="21">
        <f t="shared" si="36"/>
        <v>0</v>
      </c>
      <c r="DJ29" s="21">
        <f t="shared" si="37"/>
        <v>0</v>
      </c>
      <c r="DK29" s="21">
        <f t="shared" si="37"/>
        <v>-1378544.9513220391</v>
      </c>
      <c r="DL29" s="21">
        <f t="shared" si="37"/>
        <v>-1369332.170395629</v>
      </c>
      <c r="DM29" s="21">
        <f t="shared" si="39"/>
        <v>88207.920004237298</v>
      </c>
      <c r="DN29" s="21">
        <f t="shared" si="40"/>
        <v>-138599203.30534106</v>
      </c>
      <c r="DO29" s="21">
        <f t="shared" si="41"/>
        <v>-199614823.22071058</v>
      </c>
      <c r="DP29" s="21">
        <f t="shared" si="42"/>
        <v>-1263753.4582421381</v>
      </c>
      <c r="DQ29" s="21">
        <f t="shared" si="43"/>
        <v>0</v>
      </c>
      <c r="DR29" s="21">
        <f>IF(DC29&gt;0,DC29*(TEA!B$17+TEA!B$18)-TEA!B$25,0)</f>
        <v>0</v>
      </c>
      <c r="DS29" s="21">
        <f>IF(DD29&gt;0,DD29*(TEA!C$17+TEA!C$18)-TEA!C$25,0)</f>
        <v>0</v>
      </c>
      <c r="DT29" s="21">
        <f>IF(DE29&gt;0,DE29*(TEA!D$17+TEA!D$18)-TEA!D$25,0)</f>
        <v>0</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0</v>
      </c>
      <c r="EA29" s="21">
        <f>IF(DL29&gt;0,DL29*(TEA!K$17+TEA!K$18)-TEA!K$25,0)</f>
        <v>0</v>
      </c>
      <c r="EB29" s="21">
        <f>IF(DM29&gt;0,DM29*(TEA!L$17+TEA!L$18)-TEA!L$25,0)</f>
        <v>23904.34632114831</v>
      </c>
      <c r="EC29" s="21">
        <f>IF(DN29&gt;0,DN29*(TEA!M$17+TEA!M$18)-TEA!M$25,0)</f>
        <v>0</v>
      </c>
      <c r="ED29" s="21">
        <f>IF(DO29&gt;0,DO29*(TEA!N$17+TEA!N$18)-TEA!N$25,0)</f>
        <v>0</v>
      </c>
      <c r="EE29" s="21">
        <f>IF(DP29&gt;0,DP29*(TEA!O$17+TEA!O$18)-TEA!O$25,0)</f>
        <v>0</v>
      </c>
      <c r="EF29" s="21">
        <f>IF(DQ29&gt;0,DQ29*(TEA!P$17+TEA!P$18)-TEA!P$25,0)</f>
        <v>0</v>
      </c>
      <c r="EG29" s="21">
        <f>TEA!B$11-TEA!B$46-AF29-DR29</f>
        <v>53766.631126951317</v>
      </c>
      <c r="EH29" s="21">
        <f>TEA!C$11-TEA!C$46-AG29-DS29</f>
        <v>49843.424450958482</v>
      </c>
      <c r="EI29" s="21">
        <f>TEA!D$11-TEA!D$46-AH29-DT29</f>
        <v>56789.999124506721</v>
      </c>
      <c r="EJ29" s="21">
        <f>TEA!E$11-TEA!E$46-AI29-DU29</f>
        <v>-23213.117478292173</v>
      </c>
      <c r="EK29" s="21">
        <f>TEA!F$11-TEA!F$46-AJ29-DV29</f>
        <v>-64201.007478292173</v>
      </c>
      <c r="EL29" s="21">
        <f>TEA!G$11-TEA!G$46-AK29-DW29</f>
        <v>0</v>
      </c>
      <c r="EM29" s="21">
        <f>TEA!H$11-TEA!H$46-AL29-DX29</f>
        <v>0</v>
      </c>
      <c r="EN29" s="21">
        <f>TEA!I$11-TEA!I$46-AM29-DY29</f>
        <v>0</v>
      </c>
      <c r="EO29" s="21">
        <f>TEA!J$11-TEA!J$46-AN29-DZ29</f>
        <v>8627.5071220046666</v>
      </c>
      <c r="EP29" s="21">
        <f>TEA!K$11-TEA!K$46-AO29-EA29</f>
        <v>5769.4246831140044</v>
      </c>
      <c r="EQ29" s="21">
        <f>TEA!L$11-TEA!L$46-AP29-EB29</f>
        <v>64303.573683088987</v>
      </c>
      <c r="ER29" s="21">
        <f>TEA!M$11-TEA!M$46-AQ29-EC29</f>
        <v>-2905041.1811446962</v>
      </c>
      <c r="ES29" s="21">
        <f>TEA!N$11-TEA!N$46-AR29-ED29</f>
        <v>-4945086.2620955072</v>
      </c>
      <c r="ET29" s="21">
        <f>TEA!P$11-TEA!P$46-AS29-EE29</f>
        <v>0</v>
      </c>
      <c r="EU29" s="21">
        <f>TEA!Q$11-TEA!Q$46-AT29-EF29</f>
        <v>0</v>
      </c>
      <c r="EV29" s="21">
        <f>EG29/(1+TEA!B$16)^$A29</f>
        <v>4511.3135349817949</v>
      </c>
      <c r="EW29" s="21">
        <f>EH29/(1+TEA!C$16)^$A29</f>
        <v>4182.1351020584489</v>
      </c>
      <c r="EX29" s="21">
        <f>EI29/(1+TEA!D$16)^$A29</f>
        <v>4764.9905960644919</v>
      </c>
      <c r="EY29" s="21">
        <f>EJ29/(1+TEA!E$16)^$A29</f>
        <v>-1947.7071349640255</v>
      </c>
      <c r="EZ29" s="21">
        <f>EK29/(1+TEA!F$16)^$A29</f>
        <v>-5386.8146083473903</v>
      </c>
      <c r="FA29" s="21">
        <f>EL29/(1+TEA!G$16)^$A29</f>
        <v>0</v>
      </c>
      <c r="FB29" s="21">
        <f>EM29/(1+TEA!H$16)^$A29</f>
        <v>0</v>
      </c>
      <c r="FC29" s="21">
        <f>EN29/(1+TEA!I$16)^$A29</f>
        <v>0</v>
      </c>
      <c r="FD29" s="21">
        <f>EO29/(1+TEA!J$16)^$A29</f>
        <v>723.89489236831798</v>
      </c>
      <c r="FE29" s="21">
        <f>EP29/(1+TEA!K$16)^$A29</f>
        <v>484.08619094127135</v>
      </c>
      <c r="FF29" s="21">
        <f>EQ29/(1+TEA!L$16)^$A29</f>
        <v>5395.4204722118957</v>
      </c>
      <c r="FG29" s="21">
        <f>ER29/(1+TEA!M$16)^$A29</f>
        <v>-243748.79596293351</v>
      </c>
      <c r="FH29" s="21">
        <f>ES29/(1+TEA!N$16)^$A29</f>
        <v>-414919.70239253767</v>
      </c>
      <c r="FI29" s="21">
        <f>ET29/(1+TEA!O$16)^$A29</f>
        <v>0</v>
      </c>
      <c r="FJ29" s="21">
        <f>EU29/(1+TEA!Q$16)^$A29</f>
        <v>0</v>
      </c>
    </row>
    <row r="30" spans="1:166" x14ac:dyDescent="0.25">
      <c r="A30" s="4">
        <f t="shared" si="1"/>
        <v>27</v>
      </c>
      <c r="B30" s="21">
        <f t="shared" si="2"/>
        <v>-1866257.9364988308</v>
      </c>
      <c r="C30" s="21">
        <f t="shared" si="44"/>
        <v>-1879302.7985959726</v>
      </c>
      <c r="D30" s="21">
        <f t="shared" si="45"/>
        <v>-1910858.1064853433</v>
      </c>
      <c r="E30" s="21">
        <f t="shared" si="46"/>
        <v>-2353155.5363844391</v>
      </c>
      <c r="F30" s="21">
        <f t="shared" si="4"/>
        <v>-2731769.822990045</v>
      </c>
      <c r="G30" s="21">
        <f t="shared" si="5"/>
        <v>0</v>
      </c>
      <c r="H30" s="21">
        <f t="shared" si="6"/>
        <v>0</v>
      </c>
      <c r="I30" s="21">
        <f t="shared" si="7"/>
        <v>0</v>
      </c>
      <c r="J30" s="21">
        <f t="shared" si="77"/>
        <v>-2378822.0164177697</v>
      </c>
      <c r="K30" s="21">
        <f t="shared" si="78"/>
        <v>-2338817.6756081874</v>
      </c>
      <c r="L30" s="21">
        <f t="shared" si="10"/>
        <v>-1642903.4830913763</v>
      </c>
      <c r="M30" s="21">
        <f t="shared" si="79"/>
        <v>-77224408.406125024</v>
      </c>
      <c r="N30" s="21">
        <f t="shared" si="80"/>
        <v>-102408862.47076811</v>
      </c>
      <c r="O30" s="21">
        <f t="shared" si="72"/>
        <v>-699327.93763858022</v>
      </c>
      <c r="P30" s="21">
        <f t="shared" si="73"/>
        <v>0</v>
      </c>
      <c r="Q30" s="21"/>
      <c r="AF30" s="20"/>
      <c r="AU30" s="21"/>
      <c r="BJ30" s="21"/>
      <c r="BY30" s="21">
        <f>TEA!B$11-TEA!B$46-Q30-AU30</f>
        <v>53766.631126951317</v>
      </c>
      <c r="BZ30" s="21">
        <f>TEA!C$11-TEA!C$46-R30-AV30</f>
        <v>49843.424450958482</v>
      </c>
      <c r="CA30" s="21">
        <f>TEA!D$11-TEA!D$46-S30-AW30</f>
        <v>56789.999124506721</v>
      </c>
      <c r="CB30" s="21">
        <f>TEA!E$11-TEA!E$46-T30-AX30</f>
        <v>-23213.117478292173</v>
      </c>
      <c r="CC30" s="21">
        <f>TEA!F$11-TEA!F$46-U30-AY30</f>
        <v>-64201.007478292173</v>
      </c>
      <c r="CD30" s="21">
        <f>TEA!G$11-TEA!G$46-V30-AZ30</f>
        <v>0</v>
      </c>
      <c r="CE30" s="21">
        <f>TEA!H$11-TEA!H$46-W30-BA30</f>
        <v>0</v>
      </c>
      <c r="CF30" s="21">
        <f>TEA!I$11-TEA!I$46-X30-BB30</f>
        <v>0</v>
      </c>
      <c r="CG30" s="21">
        <f>TEA!J$11-TEA!J$46-Y30-BC30</f>
        <v>8627.5071220046666</v>
      </c>
      <c r="CH30" s="21">
        <f>TEA!K$11-TEA!K$46-Z30-BD30</f>
        <v>5769.4246831140044</v>
      </c>
      <c r="CI30" s="21">
        <f>TEA!L$11-TEA!L$46-AA30-BE30</f>
        <v>88207.920004237298</v>
      </c>
      <c r="CJ30" s="21">
        <f>TEA!M$11-TEA!M$46-AB30-BF30</f>
        <v>-2905041.1811446962</v>
      </c>
      <c r="CK30" s="21">
        <f>TEA!N$11-TEA!N$46-AC30-BG30</f>
        <v>-4945086.2620955072</v>
      </c>
      <c r="CL30" s="21">
        <f>TEA!O$11-TEA!O$46-AD30-BH30</f>
        <v>-15454.808624973695</v>
      </c>
      <c r="CM30" s="21">
        <f>TEA!P$11-TEA!P$46-AE30-BI30</f>
        <v>0</v>
      </c>
      <c r="CN30" s="21">
        <f t="shared" si="15"/>
        <v>-84679.124025395489</v>
      </c>
      <c r="CO30" s="21">
        <f t="shared" si="16"/>
        <v>-157508.72387541796</v>
      </c>
      <c r="CP30" s="21">
        <f t="shared" si="62"/>
        <v>-97295.369301835075</v>
      </c>
      <c r="CQ30" s="21">
        <f t="shared" si="63"/>
        <v>-1804181.7789470768</v>
      </c>
      <c r="CR30" s="21">
        <f t="shared" si="19"/>
        <v>-2869866.918947075</v>
      </c>
      <c r="CS30" s="21">
        <f t="shared" si="20"/>
        <v>0</v>
      </c>
      <c r="CT30" s="21">
        <f t="shared" si="21"/>
        <v>0</v>
      </c>
      <c r="CU30" s="21">
        <f t="shared" si="22"/>
        <v>0</v>
      </c>
      <c r="CV30" s="21">
        <f t="shared" si="23"/>
        <v>-1378544.9513220391</v>
      </c>
      <c r="CW30" s="21">
        <f t="shared" si="24"/>
        <v>-1369332.170395629</v>
      </c>
      <c r="CX30" s="21">
        <f t="shared" si="25"/>
        <v>0</v>
      </c>
      <c r="CY30" s="21">
        <f t="shared" si="26"/>
        <v>-138599203.30534106</v>
      </c>
      <c r="CZ30" s="21">
        <f t="shared" si="27"/>
        <v>-199614823.22071058</v>
      </c>
      <c r="DA30" s="21">
        <f t="shared" si="28"/>
        <v>-1263753.4582421381</v>
      </c>
      <c r="DB30" s="21">
        <f t="shared" si="29"/>
        <v>0</v>
      </c>
      <c r="DC30" s="21">
        <f t="shared" si="30"/>
        <v>-30912.492898444172</v>
      </c>
      <c r="DD30" s="21">
        <f t="shared" si="31"/>
        <v>-107665.29942445947</v>
      </c>
      <c r="DE30" s="21">
        <f t="shared" si="32"/>
        <v>-40505.370177328354</v>
      </c>
      <c r="DF30" s="21">
        <f t="shared" si="33"/>
        <v>-1827394.896425369</v>
      </c>
      <c r="DG30" s="21">
        <f t="shared" si="34"/>
        <v>-2934067.9264253671</v>
      </c>
      <c r="DH30" s="21">
        <f t="shared" si="35"/>
        <v>0</v>
      </c>
      <c r="DI30" s="21">
        <f t="shared" si="36"/>
        <v>0</v>
      </c>
      <c r="DJ30" s="21">
        <f t="shared" si="37"/>
        <v>0</v>
      </c>
      <c r="DK30" s="21">
        <f t="shared" si="37"/>
        <v>-1369917.4442000345</v>
      </c>
      <c r="DL30" s="21">
        <f t="shared" si="37"/>
        <v>-1363562.745712515</v>
      </c>
      <c r="DM30" s="21">
        <f t="shared" si="39"/>
        <v>88207.920004237298</v>
      </c>
      <c r="DN30" s="21">
        <f t="shared" si="40"/>
        <v>-141504244.48648575</v>
      </c>
      <c r="DO30" s="21">
        <f t="shared" si="41"/>
        <v>-204559909.48280609</v>
      </c>
      <c r="DP30" s="21">
        <f t="shared" si="42"/>
        <v>-1279208.2668671119</v>
      </c>
      <c r="DQ30" s="21">
        <f t="shared" si="43"/>
        <v>0</v>
      </c>
      <c r="DR30" s="21">
        <f>IF(DC30&gt;0,DC30*(TEA!B$17+TEA!B$18)-TEA!B$25,0)</f>
        <v>0</v>
      </c>
      <c r="DS30" s="21">
        <f>IF(DD30&gt;0,DD30*(TEA!C$17+TEA!C$18)-TEA!C$25,0)</f>
        <v>0</v>
      </c>
      <c r="DT30" s="21">
        <f>IF(DE30&gt;0,DE30*(TEA!D$17+TEA!D$18)-TEA!D$25,0)</f>
        <v>0</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0</v>
      </c>
      <c r="EA30" s="21">
        <f>IF(DL30&gt;0,DL30*(TEA!K$17+TEA!K$18)-TEA!K$25,0)</f>
        <v>0</v>
      </c>
      <c r="EB30" s="21">
        <f>IF(DM30&gt;0,DM30*(TEA!L$17+TEA!L$18)-TEA!L$25,0)</f>
        <v>23904.34632114831</v>
      </c>
      <c r="EC30" s="21">
        <f>IF(DN30&gt;0,DN30*(TEA!M$17+TEA!M$18)-TEA!M$25,0)</f>
        <v>0</v>
      </c>
      <c r="ED30" s="21">
        <f>IF(DO30&gt;0,DO30*(TEA!N$17+TEA!N$18)-TEA!N$25,0)</f>
        <v>0</v>
      </c>
      <c r="EE30" s="21">
        <f>IF(DP30&gt;0,DP30*(TEA!O$17+TEA!O$18)-TEA!O$25,0)</f>
        <v>0</v>
      </c>
      <c r="EF30" s="21">
        <f>IF(DQ30&gt;0,DQ30*(TEA!P$17+TEA!P$18)-TEA!P$25,0)</f>
        <v>0</v>
      </c>
      <c r="EG30" s="21">
        <f>TEA!B$11-TEA!B$46-AF30-DR30</f>
        <v>53766.631126951317</v>
      </c>
      <c r="EH30" s="21">
        <f>TEA!C$11-TEA!C$46-AG30-DS30</f>
        <v>49843.424450958482</v>
      </c>
      <c r="EI30" s="21">
        <f>TEA!D$11-TEA!D$46-AH30-DT30</f>
        <v>56789.999124506721</v>
      </c>
      <c r="EJ30" s="21">
        <f>TEA!E$11-TEA!E$46-AI30-DU30</f>
        <v>-23213.117478292173</v>
      </c>
      <c r="EK30" s="21">
        <f>TEA!F$11-TEA!F$46-AJ30-DV30</f>
        <v>-64201.007478292173</v>
      </c>
      <c r="EL30" s="21">
        <f>TEA!G$11-TEA!G$46-AK30-DW30</f>
        <v>0</v>
      </c>
      <c r="EM30" s="21">
        <f>TEA!H$11-TEA!H$46-AL30-DX30</f>
        <v>0</v>
      </c>
      <c r="EN30" s="21">
        <f>TEA!I$11-TEA!I$46-AM30-DY30</f>
        <v>0</v>
      </c>
      <c r="EO30" s="21">
        <f>TEA!J$11-TEA!J$46-AN30-DZ30</f>
        <v>8627.5071220046666</v>
      </c>
      <c r="EP30" s="21">
        <f>TEA!K$11-TEA!K$46-AO30-EA30</f>
        <v>5769.4246831140044</v>
      </c>
      <c r="EQ30" s="21">
        <f>TEA!L$11-TEA!L$46-AP30-EB30</f>
        <v>64303.573683088987</v>
      </c>
      <c r="ER30" s="21">
        <f>TEA!M$11-TEA!M$46-AQ30-EC30</f>
        <v>-2905041.1811446962</v>
      </c>
      <c r="ES30" s="21">
        <f>TEA!N$11-TEA!N$46-AR30-ED30</f>
        <v>-4945086.2620955072</v>
      </c>
      <c r="ET30" s="21">
        <f>TEA!P$11-TEA!P$46-AS30-EE30</f>
        <v>0</v>
      </c>
      <c r="EU30" s="21">
        <f>TEA!Q$11-TEA!Q$46-AT30-EF30</f>
        <v>0</v>
      </c>
      <c r="EV30" s="21">
        <f>EG30/(1+TEA!B$16)^$A30</f>
        <v>4101.1941227107218</v>
      </c>
      <c r="EW30" s="21">
        <f>EH30/(1+TEA!C$16)^$A30</f>
        <v>3801.9410018713165</v>
      </c>
      <c r="EX30" s="21">
        <f>EI30/(1+TEA!D$16)^$A30</f>
        <v>4331.8096327859012</v>
      </c>
      <c r="EY30" s="21">
        <f>EJ30/(1+TEA!E$16)^$A30</f>
        <v>-1770.6428499672957</v>
      </c>
      <c r="EZ30" s="21">
        <f>EK30/(1+TEA!F$16)^$A30</f>
        <v>-4897.1041894067184</v>
      </c>
      <c r="FA30" s="21">
        <f>EL30/(1+TEA!G$16)^$A30</f>
        <v>0</v>
      </c>
      <c r="FB30" s="21">
        <f>EM30/(1+TEA!H$16)^$A30</f>
        <v>0</v>
      </c>
      <c r="FC30" s="21">
        <f>EN30/(1+TEA!I$16)^$A30</f>
        <v>0</v>
      </c>
      <c r="FD30" s="21">
        <f>EO30/(1+TEA!J$16)^$A30</f>
        <v>658.08626578937992</v>
      </c>
      <c r="FE30" s="21">
        <f>EP30/(1+TEA!K$16)^$A30</f>
        <v>440.0783554011557</v>
      </c>
      <c r="FF30" s="21">
        <f>EQ30/(1+TEA!L$16)^$A30</f>
        <v>4904.9277020108129</v>
      </c>
      <c r="FG30" s="21">
        <f>ER30/(1+TEA!M$16)^$A30</f>
        <v>-221589.81451175772</v>
      </c>
      <c r="FH30" s="21">
        <f>ES30/(1+TEA!N$16)^$A30</f>
        <v>-377199.72944776143</v>
      </c>
      <c r="FI30" s="21">
        <f>ET30/(1+TEA!O$16)^$A30</f>
        <v>0</v>
      </c>
      <c r="FJ30" s="21">
        <f>EU30/(1+TEA!Q$16)^$A30</f>
        <v>0</v>
      </c>
    </row>
    <row r="31" spans="1:166" x14ac:dyDescent="0.25">
      <c r="A31" s="4">
        <f t="shared" si="1"/>
        <v>28</v>
      </c>
      <c r="B31" s="21">
        <f t="shared" si="2"/>
        <v>-1862959.0542614867</v>
      </c>
      <c r="C31" s="21">
        <f t="shared" si="44"/>
        <v>-1875846.4885942715</v>
      </c>
      <c r="D31" s="21">
        <f t="shared" si="45"/>
        <v>-1907226.1192524289</v>
      </c>
      <c r="E31" s="21">
        <f t="shared" si="46"/>
        <v>-2354765.2117025913</v>
      </c>
      <c r="F31" s="21">
        <f t="shared" si="4"/>
        <v>-2736221.7358895056</v>
      </c>
      <c r="G31" s="21">
        <f t="shared" si="5"/>
        <v>0</v>
      </c>
      <c r="H31" s="21">
        <f t="shared" si="6"/>
        <v>0</v>
      </c>
      <c r="I31" s="21">
        <f t="shared" si="7"/>
        <v>0</v>
      </c>
      <c r="J31" s="21">
        <f t="shared" si="77"/>
        <v>-2378223.756176143</v>
      </c>
      <c r="K31" s="21">
        <f t="shared" si="78"/>
        <v>-2338417.6043760045</v>
      </c>
      <c r="L31" s="21">
        <f t="shared" si="10"/>
        <v>-1638444.45790773</v>
      </c>
      <c r="M31" s="21">
        <f t="shared" si="79"/>
        <v>-77425853.692044809</v>
      </c>
      <c r="N31" s="21">
        <f t="shared" si="80"/>
        <v>-102751771.31572062</v>
      </c>
      <c r="O31" s="21">
        <f t="shared" si="72"/>
        <v>-699327.93763858022</v>
      </c>
      <c r="P31" s="21">
        <f t="shared" si="73"/>
        <v>0</v>
      </c>
      <c r="Q31" s="21"/>
      <c r="AF31" s="20"/>
      <c r="AU31" s="21"/>
      <c r="BJ31" s="21"/>
      <c r="BY31" s="21">
        <f>TEA!B$11-TEA!B$46-Q31-AU31</f>
        <v>53766.631126951317</v>
      </c>
      <c r="BZ31" s="21">
        <f>TEA!C$11-TEA!C$46-R31-AV31</f>
        <v>49843.424450958482</v>
      </c>
      <c r="CA31" s="21">
        <f>TEA!D$11-TEA!D$46-S31-AW31</f>
        <v>56789.999124506721</v>
      </c>
      <c r="CB31" s="21">
        <f>TEA!E$11-TEA!E$46-T31-AX31</f>
        <v>-23213.117478292173</v>
      </c>
      <c r="CC31" s="21">
        <f>TEA!F$11-TEA!F$46-U31-AY31</f>
        <v>-64201.007478292173</v>
      </c>
      <c r="CD31" s="21">
        <f>TEA!G$11-TEA!G$46-V31-AZ31</f>
        <v>0</v>
      </c>
      <c r="CE31" s="21">
        <f>TEA!H$11-TEA!H$46-W31-BA31</f>
        <v>0</v>
      </c>
      <c r="CF31" s="21">
        <f>TEA!I$11-TEA!I$46-X31-BB31</f>
        <v>0</v>
      </c>
      <c r="CG31" s="21">
        <f>TEA!J$11-TEA!J$46-Y31-BC31</f>
        <v>8627.5071220046666</v>
      </c>
      <c r="CH31" s="21">
        <f>TEA!K$11-TEA!K$46-Z31-BD31</f>
        <v>5769.4246831140044</v>
      </c>
      <c r="CI31" s="21">
        <f>TEA!L$11-TEA!L$46-AA31-BE31</f>
        <v>88207.920004237298</v>
      </c>
      <c r="CJ31" s="21">
        <f>TEA!M$11-TEA!M$46-AB31-BF31</f>
        <v>-2905041.1811446962</v>
      </c>
      <c r="CK31" s="21">
        <f>TEA!N$11-TEA!N$46-AC31-BG31</f>
        <v>-4945086.2620955072</v>
      </c>
      <c r="CL31" s="21">
        <f>TEA!O$11-TEA!O$46-AD31-BH31</f>
        <v>-15454.808624973695</v>
      </c>
      <c r="CM31" s="21">
        <f>TEA!P$11-TEA!P$46-AE31-BI31</f>
        <v>0</v>
      </c>
      <c r="CN31" s="21">
        <f t="shared" si="15"/>
        <v>-30912.492898444172</v>
      </c>
      <c r="CO31" s="21">
        <f t="shared" si="16"/>
        <v>-107665.29942445947</v>
      </c>
      <c r="CP31" s="21">
        <f t="shared" si="62"/>
        <v>-40505.370177328354</v>
      </c>
      <c r="CQ31" s="21">
        <f t="shared" si="63"/>
        <v>-1827394.896425369</v>
      </c>
      <c r="CR31" s="21">
        <f t="shared" si="19"/>
        <v>-2934067.9264253671</v>
      </c>
      <c r="CS31" s="21">
        <f t="shared" si="20"/>
        <v>0</v>
      </c>
      <c r="CT31" s="21">
        <f t="shared" si="21"/>
        <v>0</v>
      </c>
      <c r="CU31" s="21">
        <f t="shared" si="22"/>
        <v>0</v>
      </c>
      <c r="CV31" s="21">
        <f t="shared" si="23"/>
        <v>-1369917.4442000345</v>
      </c>
      <c r="CW31" s="21">
        <f t="shared" si="24"/>
        <v>-1363562.745712515</v>
      </c>
      <c r="CX31" s="21">
        <f t="shared" si="25"/>
        <v>0</v>
      </c>
      <c r="CY31" s="21">
        <f t="shared" si="26"/>
        <v>-141504244.48648575</v>
      </c>
      <c r="CZ31" s="21">
        <f t="shared" si="27"/>
        <v>-204559909.48280609</v>
      </c>
      <c r="DA31" s="21">
        <f t="shared" si="28"/>
        <v>-1279208.2668671119</v>
      </c>
      <c r="DB31" s="21">
        <f t="shared" si="29"/>
        <v>0</v>
      </c>
      <c r="DC31" s="21">
        <f t="shared" si="30"/>
        <v>22854.138228507145</v>
      </c>
      <c r="DD31" s="21">
        <f t="shared" si="31"/>
        <v>-57821.874973500991</v>
      </c>
      <c r="DE31" s="21">
        <f t="shared" si="32"/>
        <v>16284.628947178368</v>
      </c>
      <c r="DF31" s="21">
        <f t="shared" si="33"/>
        <v>-1850608.0139036612</v>
      </c>
      <c r="DG31" s="21">
        <f t="shared" si="34"/>
        <v>-2998268.9339036592</v>
      </c>
      <c r="DH31" s="21">
        <f t="shared" si="35"/>
        <v>0</v>
      </c>
      <c r="DI31" s="21">
        <f t="shared" si="36"/>
        <v>0</v>
      </c>
      <c r="DJ31" s="21">
        <f t="shared" si="37"/>
        <v>0</v>
      </c>
      <c r="DK31" s="21">
        <f t="shared" si="37"/>
        <v>-1361289.9370780298</v>
      </c>
      <c r="DL31" s="21">
        <f t="shared" si="37"/>
        <v>-1357793.3210294009</v>
      </c>
      <c r="DM31" s="21">
        <f t="shared" si="39"/>
        <v>88207.920004237298</v>
      </c>
      <c r="DN31" s="21">
        <f t="shared" si="40"/>
        <v>-144409285.66763043</v>
      </c>
      <c r="DO31" s="21">
        <f t="shared" si="41"/>
        <v>-209504995.7449016</v>
      </c>
      <c r="DP31" s="21">
        <f t="shared" si="42"/>
        <v>-1294663.0754920857</v>
      </c>
      <c r="DQ31" s="21">
        <f t="shared" si="43"/>
        <v>0</v>
      </c>
      <c r="DR31" s="21">
        <f>IF(DC31&gt;0,DC31*(TEA!B$17+TEA!B$18)-TEA!B$25,0)</f>
        <v>6193.4714599254366</v>
      </c>
      <c r="DS31" s="21">
        <f>IF(DD31&gt;0,DD31*(TEA!C$17+TEA!C$18)-TEA!C$25,0)</f>
        <v>0</v>
      </c>
      <c r="DT31" s="21">
        <f>IF(DE31&gt;0,DE31*(TEA!D$17+TEA!D$18)-TEA!D$25,0)</f>
        <v>4413.1344446853382</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0</v>
      </c>
      <c r="EA31" s="21">
        <f>IF(DL31&gt;0,DL31*(TEA!K$17+TEA!K$18)-TEA!K$25,0)</f>
        <v>0</v>
      </c>
      <c r="EB31" s="21">
        <f>IF(DM31&gt;0,DM31*(TEA!L$17+TEA!L$18)-TEA!L$25,0)</f>
        <v>23904.34632114831</v>
      </c>
      <c r="EC31" s="21">
        <f>IF(DN31&gt;0,DN31*(TEA!M$17+TEA!M$18)-TEA!M$25,0)</f>
        <v>0</v>
      </c>
      <c r="ED31" s="21">
        <f>IF(DO31&gt;0,DO31*(TEA!N$17+TEA!N$18)-TEA!N$25,0)</f>
        <v>0</v>
      </c>
      <c r="EE31" s="21">
        <f>IF(DP31&gt;0,DP31*(TEA!O$17+TEA!O$18)-TEA!O$25,0)</f>
        <v>0</v>
      </c>
      <c r="EF31" s="21">
        <f>IF(DQ31&gt;0,DQ31*(TEA!P$17+TEA!P$18)-TEA!P$25,0)</f>
        <v>0</v>
      </c>
      <c r="EG31" s="21">
        <f>TEA!B$11-TEA!B$46-AF31-DR31</f>
        <v>47573.15966702588</v>
      </c>
      <c r="EH31" s="21">
        <f>TEA!C$11-TEA!C$46-AG31-DS31</f>
        <v>49843.424450958482</v>
      </c>
      <c r="EI31" s="21">
        <f>TEA!D$11-TEA!D$46-AH31-DT31</f>
        <v>52376.864679821381</v>
      </c>
      <c r="EJ31" s="21">
        <f>TEA!E$11-TEA!E$46-AI31-DU31</f>
        <v>-23213.117478292173</v>
      </c>
      <c r="EK31" s="21">
        <f>TEA!F$11-TEA!F$46-AJ31-DV31</f>
        <v>-64201.007478292173</v>
      </c>
      <c r="EL31" s="21">
        <f>TEA!G$11-TEA!G$46-AK31-DW31</f>
        <v>0</v>
      </c>
      <c r="EM31" s="21">
        <f>TEA!H$11-TEA!H$46-AL31-DX31</f>
        <v>0</v>
      </c>
      <c r="EN31" s="21">
        <f>TEA!I$11-TEA!I$46-AM31-DY31</f>
        <v>0</v>
      </c>
      <c r="EO31" s="21">
        <f>TEA!J$11-TEA!J$46-AN31-DZ31</f>
        <v>8627.5071220046666</v>
      </c>
      <c r="EP31" s="21">
        <f>TEA!K$11-TEA!K$46-AO31-EA31</f>
        <v>5769.4246831140044</v>
      </c>
      <c r="EQ31" s="21">
        <f>TEA!L$11-TEA!L$46-AP31-EB31</f>
        <v>64303.573683088987</v>
      </c>
      <c r="ER31" s="21">
        <f>TEA!M$11-TEA!M$46-AQ31-EC31</f>
        <v>-2905041.1811446962</v>
      </c>
      <c r="ES31" s="21">
        <f>TEA!N$11-TEA!N$46-AR31-ED31</f>
        <v>-4945086.2620955072</v>
      </c>
      <c r="ET31" s="21">
        <f>TEA!P$11-TEA!P$46-AS31-EE31</f>
        <v>0</v>
      </c>
      <c r="EU31" s="21">
        <f>TEA!Q$11-TEA!Q$46-AT31-EF31</f>
        <v>0</v>
      </c>
      <c r="EV31" s="21">
        <f>EG31/(1+TEA!B$16)^$A31</f>
        <v>3298.8822373440998</v>
      </c>
      <c r="EW31" s="21">
        <f>EH31/(1+TEA!C$16)^$A31</f>
        <v>3456.3100017011971</v>
      </c>
      <c r="EX31" s="21">
        <f>EI31/(1+TEA!D$16)^$A31</f>
        <v>3631.9872329144432</v>
      </c>
      <c r="EY31" s="21">
        <f>EJ31/(1+TEA!E$16)^$A31</f>
        <v>-1609.6753181520869</v>
      </c>
      <c r="EZ31" s="21">
        <f>EK31/(1+TEA!F$16)^$A31</f>
        <v>-4451.9128994606526</v>
      </c>
      <c r="FA31" s="21">
        <f>EL31/(1+TEA!G$16)^$A31</f>
        <v>0</v>
      </c>
      <c r="FB31" s="21">
        <f>EM31/(1+TEA!H$16)^$A31</f>
        <v>0</v>
      </c>
      <c r="FC31" s="21">
        <f>EN31/(1+TEA!I$16)^$A31</f>
        <v>0</v>
      </c>
      <c r="FD31" s="21">
        <f>EO31/(1+TEA!J$16)^$A31</f>
        <v>598.26024162670899</v>
      </c>
      <c r="FE31" s="21">
        <f>EP31/(1+TEA!K$16)^$A31</f>
        <v>400.07123218286881</v>
      </c>
      <c r="FF31" s="21">
        <f>EQ31/(1+TEA!L$16)^$A31</f>
        <v>4459.0251836461939</v>
      </c>
      <c r="FG31" s="21">
        <f>ER31/(1+TEA!M$16)^$A31</f>
        <v>-201445.28591977974</v>
      </c>
      <c r="FH31" s="21">
        <f>ES31/(1+TEA!N$16)^$A31</f>
        <v>-342908.84495251038</v>
      </c>
      <c r="FI31" s="21">
        <f>ET31/(1+TEA!O$16)^$A31</f>
        <v>0</v>
      </c>
      <c r="FJ31" s="21">
        <f>EU31/(1+TEA!Q$16)^$A31</f>
        <v>0</v>
      </c>
    </row>
    <row r="32" spans="1:166" x14ac:dyDescent="0.25">
      <c r="A32" s="4">
        <f t="shared" si="1"/>
        <v>29</v>
      </c>
      <c r="B32" s="21">
        <f t="shared" si="2"/>
        <v>-1860488.1695379694</v>
      </c>
      <c r="C32" s="21">
        <f t="shared" si="44"/>
        <v>-1872704.3885927249</v>
      </c>
      <c r="D32" s="21">
        <f t="shared" si="45"/>
        <v>-1904616.2934488745</v>
      </c>
      <c r="E32" s="21">
        <f t="shared" si="46"/>
        <v>-2356228.5529009113</v>
      </c>
      <c r="F32" s="21">
        <f t="shared" si="4"/>
        <v>-2740268.9294344699</v>
      </c>
      <c r="G32" s="21">
        <f t="shared" si="5"/>
        <v>0</v>
      </c>
      <c r="H32" s="21">
        <f t="shared" si="6"/>
        <v>0</v>
      </c>
      <c r="I32" s="21">
        <f t="shared" si="7"/>
        <v>0</v>
      </c>
      <c r="J32" s="21">
        <f t="shared" si="77"/>
        <v>-2377679.8832292096</v>
      </c>
      <c r="K32" s="21">
        <f t="shared" si="78"/>
        <v>-2338053.9032558384</v>
      </c>
      <c r="L32" s="21">
        <f t="shared" si="10"/>
        <v>-1634390.7986498699</v>
      </c>
      <c r="M32" s="21">
        <f t="shared" si="79"/>
        <v>-77608985.770153701</v>
      </c>
      <c r="N32" s="21">
        <f t="shared" si="80"/>
        <v>-103063506.62931381</v>
      </c>
      <c r="O32" s="21">
        <f t="shared" si="72"/>
        <v>-699327.93763858022</v>
      </c>
      <c r="P32" s="21">
        <f t="shared" si="73"/>
        <v>0</v>
      </c>
      <c r="Q32" s="21"/>
      <c r="AF32" s="20"/>
      <c r="AU32" s="21"/>
      <c r="BJ32" s="21"/>
      <c r="BY32" s="21">
        <f>TEA!B$11-TEA!B$46-Q32-AU32</f>
        <v>53766.631126951317</v>
      </c>
      <c r="BZ32" s="21">
        <f>TEA!C$11-TEA!C$46-R32-AV32</f>
        <v>49843.424450958482</v>
      </c>
      <c r="CA32" s="21">
        <f>TEA!D$11-TEA!D$46-S32-AW32</f>
        <v>56789.999124506721</v>
      </c>
      <c r="CB32" s="21">
        <f>TEA!E$11-TEA!E$46-T32-AX32</f>
        <v>-23213.117478292173</v>
      </c>
      <c r="CC32" s="21">
        <f>TEA!F$11-TEA!F$46-U32-AY32</f>
        <v>-64201.007478292173</v>
      </c>
      <c r="CD32" s="21">
        <f>TEA!G$11-TEA!G$46-V32-AZ32</f>
        <v>0</v>
      </c>
      <c r="CE32" s="21">
        <f>TEA!H$11-TEA!H$46-W32-BA32</f>
        <v>0</v>
      </c>
      <c r="CF32" s="21">
        <f>TEA!I$11-TEA!I$46-X32-BB32</f>
        <v>0</v>
      </c>
      <c r="CG32" s="21">
        <f>TEA!J$11-TEA!J$46-Y32-BC32</f>
        <v>8627.5071220046666</v>
      </c>
      <c r="CH32" s="21">
        <f>TEA!K$11-TEA!K$46-Z32-BD32</f>
        <v>5769.4246831140044</v>
      </c>
      <c r="CI32" s="21">
        <f>TEA!L$11-TEA!L$46-AA32-BE32</f>
        <v>88207.920004237298</v>
      </c>
      <c r="CJ32" s="21">
        <f>TEA!M$11-TEA!M$46-AB32-BF32</f>
        <v>-2905041.1811446962</v>
      </c>
      <c r="CK32" s="21">
        <f>TEA!N$11-TEA!N$46-AC32-BG32</f>
        <v>-4945086.2620955072</v>
      </c>
      <c r="CL32" s="21">
        <f>TEA!O$11-TEA!O$46-AD32-BH32</f>
        <v>-15454.808624973695</v>
      </c>
      <c r="CM32" s="21">
        <f>TEA!P$11-TEA!P$46-AE32-BI32</f>
        <v>0</v>
      </c>
      <c r="CN32" s="21">
        <f t="shared" si="15"/>
        <v>0</v>
      </c>
      <c r="CO32" s="21">
        <f t="shared" si="16"/>
        <v>-57821.874973500991</v>
      </c>
      <c r="CP32" s="21">
        <f t="shared" si="62"/>
        <v>0</v>
      </c>
      <c r="CQ32" s="21">
        <f t="shared" si="63"/>
        <v>-1850608.0139036612</v>
      </c>
      <c r="CR32" s="21">
        <f t="shared" si="19"/>
        <v>-2998268.9339036592</v>
      </c>
      <c r="CS32" s="21">
        <f t="shared" si="20"/>
        <v>0</v>
      </c>
      <c r="CT32" s="21">
        <f t="shared" si="21"/>
        <v>0</v>
      </c>
      <c r="CU32" s="21">
        <f t="shared" si="22"/>
        <v>0</v>
      </c>
      <c r="CV32" s="21">
        <f t="shared" si="23"/>
        <v>-1361289.9370780298</v>
      </c>
      <c r="CW32" s="21">
        <f t="shared" si="24"/>
        <v>-1357793.3210294009</v>
      </c>
      <c r="CX32" s="21">
        <f t="shared" si="25"/>
        <v>0</v>
      </c>
      <c r="CY32" s="21">
        <f t="shared" si="26"/>
        <v>-144409285.66763043</v>
      </c>
      <c r="CZ32" s="21">
        <f t="shared" si="27"/>
        <v>-209504995.7449016</v>
      </c>
      <c r="DA32" s="21">
        <f t="shared" si="28"/>
        <v>-1294663.0754920857</v>
      </c>
      <c r="DB32" s="21">
        <f t="shared" si="29"/>
        <v>0</v>
      </c>
      <c r="DC32" s="21">
        <f t="shared" si="30"/>
        <v>53766.631126951317</v>
      </c>
      <c r="DD32" s="21">
        <f t="shared" si="31"/>
        <v>-7978.4505225425091</v>
      </c>
      <c r="DE32" s="21">
        <f t="shared" si="32"/>
        <v>56789.999124506721</v>
      </c>
      <c r="DF32" s="21">
        <f t="shared" si="33"/>
        <v>-1873821.1313819534</v>
      </c>
      <c r="DG32" s="21">
        <f t="shared" si="34"/>
        <v>-3062469.9413819513</v>
      </c>
      <c r="DH32" s="21">
        <f t="shared" si="35"/>
        <v>0</v>
      </c>
      <c r="DI32" s="21">
        <f t="shared" si="36"/>
        <v>0</v>
      </c>
      <c r="DJ32" s="21">
        <f t="shared" si="37"/>
        <v>0</v>
      </c>
      <c r="DK32" s="21">
        <f t="shared" si="37"/>
        <v>-1352662.4299560252</v>
      </c>
      <c r="DL32" s="21">
        <f t="shared" si="37"/>
        <v>-1352023.8963462869</v>
      </c>
      <c r="DM32" s="21">
        <f t="shared" si="39"/>
        <v>88207.920004237298</v>
      </c>
      <c r="DN32" s="21">
        <f t="shared" si="40"/>
        <v>-147314326.84877512</v>
      </c>
      <c r="DO32" s="21">
        <f t="shared" si="41"/>
        <v>-214450082.00699711</v>
      </c>
      <c r="DP32" s="21">
        <f t="shared" si="42"/>
        <v>-1310117.8841170594</v>
      </c>
      <c r="DQ32" s="21">
        <f t="shared" si="43"/>
        <v>0</v>
      </c>
      <c r="DR32" s="21">
        <f>IF(DC32&gt;0,DC32*(TEA!B$17+TEA!B$18)-TEA!B$25,0)</f>
        <v>14570.757035403807</v>
      </c>
      <c r="DS32" s="21">
        <f>IF(DD32&gt;0,DD32*(TEA!C$17+TEA!C$18)-TEA!C$25,0)</f>
        <v>0</v>
      </c>
      <c r="DT32" s="21">
        <f>IF(DE32&gt;0,DE32*(TEA!D$17+TEA!D$18)-TEA!D$25,0)</f>
        <v>15390.089762741323</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0</v>
      </c>
      <c r="EA32" s="21">
        <f>IF(DL32&gt;0,DL32*(TEA!K$17+TEA!K$18)-TEA!K$25,0)</f>
        <v>0</v>
      </c>
      <c r="EB32" s="21">
        <f>IF(DM32&gt;0,DM32*(TEA!L$17+TEA!L$18)-TEA!L$25,0)</f>
        <v>23904.34632114831</v>
      </c>
      <c r="EC32" s="21">
        <f>IF(DN32&gt;0,DN32*(TEA!M$17+TEA!M$18)-TEA!M$25,0)</f>
        <v>0</v>
      </c>
      <c r="ED32" s="21">
        <f>IF(DO32&gt;0,DO32*(TEA!N$17+TEA!N$18)-TEA!N$25,0)</f>
        <v>0</v>
      </c>
      <c r="EE32" s="21">
        <f>IF(DP32&gt;0,DP32*(TEA!O$17+TEA!O$18)-TEA!O$25,0)</f>
        <v>0</v>
      </c>
      <c r="EF32" s="21">
        <f>IF(DQ32&gt;0,DQ32*(TEA!P$17+TEA!P$18)-TEA!P$25,0)</f>
        <v>0</v>
      </c>
      <c r="EG32" s="21">
        <f>TEA!B$11-TEA!B$46-AF32-DR32</f>
        <v>39195.874091547506</v>
      </c>
      <c r="EH32" s="21">
        <f>TEA!C$11-TEA!C$46-AG32-DS32</f>
        <v>49843.424450958482</v>
      </c>
      <c r="EI32" s="21">
        <f>TEA!D$11-TEA!D$46-AH32-DT32</f>
        <v>41399.9093617654</v>
      </c>
      <c r="EJ32" s="21">
        <f>TEA!E$11-TEA!E$46-AI32-DU32</f>
        <v>-23213.117478292173</v>
      </c>
      <c r="EK32" s="21">
        <f>TEA!F$11-TEA!F$46-AJ32-DV32</f>
        <v>-64201.007478292173</v>
      </c>
      <c r="EL32" s="21">
        <f>TEA!G$11-TEA!G$46-AK32-DW32</f>
        <v>0</v>
      </c>
      <c r="EM32" s="21">
        <f>TEA!H$11-TEA!H$46-AL32-DX32</f>
        <v>0</v>
      </c>
      <c r="EN32" s="21">
        <f>TEA!I$11-TEA!I$46-AM32-DY32</f>
        <v>0</v>
      </c>
      <c r="EO32" s="21">
        <f>TEA!J$11-TEA!J$46-AN32-DZ32</f>
        <v>8627.5071220046666</v>
      </c>
      <c r="EP32" s="21">
        <f>TEA!K$11-TEA!K$46-AO32-EA32</f>
        <v>5769.4246831140044</v>
      </c>
      <c r="EQ32" s="21">
        <f>TEA!L$11-TEA!L$46-AP32-EB32</f>
        <v>64303.573683088987</v>
      </c>
      <c r="ER32" s="21">
        <f>TEA!M$11-TEA!M$46-AQ32-EC32</f>
        <v>-2905041.1811446962</v>
      </c>
      <c r="ES32" s="21">
        <f>TEA!N$11-TEA!N$46-AR32-ED32</f>
        <v>-4945086.2620955072</v>
      </c>
      <c r="ET32" s="21">
        <f>TEA!P$11-TEA!P$46-AS32-EE32</f>
        <v>0</v>
      </c>
      <c r="EU32" s="21">
        <f>TEA!Q$11-TEA!Q$46-AT32-EF32</f>
        <v>0</v>
      </c>
      <c r="EV32" s="21">
        <f>EG32/(1+TEA!B$16)^$A32</f>
        <v>2470.8847235174512</v>
      </c>
      <c r="EW32" s="21">
        <f>EH32/(1+TEA!C$16)^$A32</f>
        <v>3142.1000015465424</v>
      </c>
      <c r="EX32" s="21">
        <f>EI32/(1+TEA!D$16)^$A32</f>
        <v>2609.8258035544809</v>
      </c>
      <c r="EY32" s="21">
        <f>EJ32/(1+TEA!E$16)^$A32</f>
        <v>-1463.341198320079</v>
      </c>
      <c r="EZ32" s="21">
        <f>EK32/(1+TEA!F$16)^$A32</f>
        <v>-4047.1935449642297</v>
      </c>
      <c r="FA32" s="21">
        <f>EL32/(1+TEA!G$16)^$A32</f>
        <v>0</v>
      </c>
      <c r="FB32" s="21">
        <f>EM32/(1+TEA!H$16)^$A32</f>
        <v>0</v>
      </c>
      <c r="FC32" s="21">
        <f>EN32/(1+TEA!I$16)^$A32</f>
        <v>0</v>
      </c>
      <c r="FD32" s="21">
        <f>EO32/(1+TEA!J$16)^$A32</f>
        <v>543.87294693337185</v>
      </c>
      <c r="FE32" s="21">
        <f>EP32/(1+TEA!K$16)^$A32</f>
        <v>363.70112016624438</v>
      </c>
      <c r="FF32" s="21">
        <f>EQ32/(1+TEA!L$16)^$A32</f>
        <v>4053.6592578601762</v>
      </c>
      <c r="FG32" s="21">
        <f>ER32/(1+TEA!M$16)^$A32</f>
        <v>-183132.07810889068</v>
      </c>
      <c r="FH32" s="21">
        <f>ES32/(1+TEA!N$16)^$A32</f>
        <v>-311735.31359319127</v>
      </c>
      <c r="FI32" s="21">
        <f>ET32/(1+TEA!O$16)^$A32</f>
        <v>0</v>
      </c>
      <c r="FJ32" s="21">
        <f>EU32/(1+TEA!Q$16)^$A32</f>
        <v>0</v>
      </c>
    </row>
    <row r="33" spans="1:166" x14ac:dyDescent="0.25">
      <c r="A33" s="4">
        <f t="shared" si="1"/>
        <v>30</v>
      </c>
      <c r="B33" s="34">
        <f t="shared" si="2"/>
        <v>-1883943.5303349539</v>
      </c>
      <c r="C33" s="34">
        <f t="shared" si="44"/>
        <v>-1896199.7425977539</v>
      </c>
      <c r="D33" s="34">
        <f t="shared" si="45"/>
        <v>-1927945.3441730982</v>
      </c>
      <c r="E33" s="34">
        <f t="shared" si="46"/>
        <v>-2357558.8630812024</v>
      </c>
      <c r="F33" s="21">
        <f t="shared" si="4"/>
        <v>-2743948.1962935282</v>
      </c>
      <c r="G33" s="21">
        <f t="shared" si="5"/>
        <v>0</v>
      </c>
      <c r="H33" s="21">
        <f t="shared" si="6"/>
        <v>0</v>
      </c>
      <c r="I33" s="21">
        <f t="shared" si="7"/>
        <v>0</v>
      </c>
      <c r="J33" s="34">
        <f t="shared" si="77"/>
        <v>-2382013.3800232406</v>
      </c>
      <c r="K33" s="34">
        <f t="shared" si="78"/>
        <v>-2342516.7216547825</v>
      </c>
      <c r="L33" s="21">
        <f t="shared" si="10"/>
        <v>-1656407.2735065429</v>
      </c>
      <c r="M33" s="34">
        <f t="shared" si="79"/>
        <v>-77775469.477525413</v>
      </c>
      <c r="N33" s="34">
        <f t="shared" si="80"/>
        <v>-103346902.36894399</v>
      </c>
      <c r="O33" s="34">
        <f t="shared" si="72"/>
        <v>-699327.93763858022</v>
      </c>
      <c r="P33" s="34">
        <f t="shared" si="73"/>
        <v>0</v>
      </c>
      <c r="Q33" s="21"/>
      <c r="AF33" s="20"/>
      <c r="AU33" s="21"/>
      <c r="BJ33" s="21"/>
      <c r="BY33" s="21">
        <f>(TEA!B$11-TEA!B$46-Q33-AU33)+TEA!B28</f>
        <v>1708666.6311269514</v>
      </c>
      <c r="BZ33" s="21">
        <f>(TEA!C$11-TEA!C$46-R33-AV33)+TEA!C28</f>
        <v>1704743.4244509584</v>
      </c>
      <c r="CA33" s="21">
        <f>(TEA!D$11-TEA!D$46-S33-AW33)+TEA!D28</f>
        <v>1711689.9991245067</v>
      </c>
      <c r="CB33" s="21">
        <f>(TEA!E$11-TEA!E$46-T33-AX33)+TEA!E28</f>
        <v>1631686.8825217078</v>
      </c>
      <c r="CC33" s="21">
        <f>(TEA!F$11-TEA!F$46-U33-AY33)+TEA!F28</f>
        <v>1590698.9925217079</v>
      </c>
      <c r="CD33" s="21">
        <f>(TEA!G$11-TEA!G$46-V33-AZ33)+TEA!G28</f>
        <v>0</v>
      </c>
      <c r="CE33" s="21">
        <f>(TEA!H$11-TEA!H$46-W33-BA33)+TEA!H28</f>
        <v>0</v>
      </c>
      <c r="CF33" s="21">
        <f>(TEA!I$11-TEA!I$46-X33-BB33)+TEA!I28</f>
        <v>0</v>
      </c>
      <c r="CG33" s="21">
        <f>(TEA!J$11-TEA!J$46-Y33-BC33)+TEA!J28</f>
        <v>1663527.5071220046</v>
      </c>
      <c r="CH33" s="21">
        <f>(TEA!K$11-TEA!K$46-Z33-BD33)+TEA!K28</f>
        <v>1660669.424683114</v>
      </c>
      <c r="CI33" s="21">
        <f>(TEA!L$11-TEA!L$46-AA33-BE33)+TEA!L28</f>
        <v>1743107.9200042372</v>
      </c>
      <c r="CJ33" s="21">
        <f>(TEA!M$11-TEA!M$46-AB33-BF33)+TEA!M28</f>
        <v>-2559241.1811446962</v>
      </c>
      <c r="CK33" s="21">
        <f>(TEA!N$11-TEA!N$46-AC33-BG33)+TEA!N28</f>
        <v>-4599286.2620955072</v>
      </c>
      <c r="CL33" s="21">
        <f>(TEA!O$11-TEA!O$46-AD33-BH33)+TEA!O28</f>
        <v>-15454.808624973695</v>
      </c>
      <c r="CM33" s="21">
        <f>(TEA!P$11-TEA!P$46-AE33-BI33)+TEA!P28</f>
        <v>0</v>
      </c>
      <c r="CN33" s="21">
        <f t="shared" si="15"/>
        <v>0</v>
      </c>
      <c r="CO33" s="21">
        <f t="shared" si="16"/>
        <v>-7978.4505225425091</v>
      </c>
      <c r="CP33" s="21">
        <f t="shared" si="62"/>
        <v>0</v>
      </c>
      <c r="CQ33" s="21">
        <f t="shared" si="63"/>
        <v>-1873821.1313819534</v>
      </c>
      <c r="CR33" s="21">
        <f t="shared" si="19"/>
        <v>-3062469.9413819513</v>
      </c>
      <c r="CS33" s="21">
        <f t="shared" si="20"/>
        <v>0</v>
      </c>
      <c r="CT33" s="21">
        <f t="shared" si="21"/>
        <v>0</v>
      </c>
      <c r="CU33" s="21">
        <f t="shared" si="22"/>
        <v>0</v>
      </c>
      <c r="CV33" s="21">
        <f t="shared" si="23"/>
        <v>-1352662.4299560252</v>
      </c>
      <c r="CW33" s="21">
        <f t="shared" si="24"/>
        <v>-1352023.8963462869</v>
      </c>
      <c r="CX33" s="21">
        <f t="shared" si="25"/>
        <v>0</v>
      </c>
      <c r="CY33" s="21">
        <f t="shared" si="26"/>
        <v>-147314326.84877512</v>
      </c>
      <c r="CZ33" s="21">
        <f t="shared" si="27"/>
        <v>-214450082.00699711</v>
      </c>
      <c r="DA33" s="21">
        <f t="shared" si="28"/>
        <v>-1310117.8841170594</v>
      </c>
      <c r="DB33" s="21">
        <f t="shared" si="29"/>
        <v>0</v>
      </c>
      <c r="DC33" s="21">
        <f t="shared" si="30"/>
        <v>1708666.6311269514</v>
      </c>
      <c r="DD33" s="21">
        <f t="shared" si="31"/>
        <v>1696764.9739284159</v>
      </c>
      <c r="DE33" s="21">
        <f t="shared" si="32"/>
        <v>1711689.9991245067</v>
      </c>
      <c r="DF33" s="21">
        <f t="shared" si="33"/>
        <v>-242134.24886024557</v>
      </c>
      <c r="DG33" s="21">
        <f t="shared" si="34"/>
        <v>-1471770.9488602434</v>
      </c>
      <c r="DH33" s="21">
        <f t="shared" si="35"/>
        <v>0</v>
      </c>
      <c r="DI33" s="21">
        <f t="shared" si="36"/>
        <v>0</v>
      </c>
      <c r="DJ33" s="21">
        <f t="shared" si="37"/>
        <v>0</v>
      </c>
      <c r="DK33" s="21">
        <f t="shared" si="37"/>
        <v>310865.07716597943</v>
      </c>
      <c r="DL33" s="21">
        <f t="shared" si="37"/>
        <v>308645.52833682718</v>
      </c>
      <c r="DM33" s="21">
        <f t="shared" si="39"/>
        <v>1743107.9200042372</v>
      </c>
      <c r="DN33" s="21">
        <f t="shared" si="40"/>
        <v>-149873568.0299198</v>
      </c>
      <c r="DO33" s="21">
        <f t="shared" si="41"/>
        <v>-219049368.26909262</v>
      </c>
      <c r="DP33" s="21">
        <f t="shared" si="42"/>
        <v>-1325572.6927420332</v>
      </c>
      <c r="DQ33" s="21">
        <f t="shared" si="43"/>
        <v>0</v>
      </c>
      <c r="DR33" s="21">
        <f>IF(DC33&gt;0,DC33*(TEA!B$17+TEA!B$18)-TEA!B$25,0)</f>
        <v>463048.65703540388</v>
      </c>
      <c r="DS33" s="21">
        <f>IF(DD33&gt;0,DD33*(TEA!C$17+TEA!C$18)-TEA!C$25,0)</f>
        <v>459823.30793460074</v>
      </c>
      <c r="DT33" s="21">
        <f>IF(DE33&gt;0,DE33*(TEA!D$17+TEA!D$18)-TEA!D$25,0)</f>
        <v>463867.98976274137</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84244.435911980429</v>
      </c>
      <c r="EA33" s="21">
        <f>IF(DL33&gt;0,DL33*(TEA!K$17+TEA!K$18)-TEA!K$25,0)</f>
        <v>83642.938179280172</v>
      </c>
      <c r="EB33" s="21">
        <f>IF(DM33&gt;0,DM33*(TEA!L$17+TEA!L$18)-TEA!L$25,0)</f>
        <v>472382.2463211483</v>
      </c>
      <c r="EC33" s="21">
        <f>IF(DN33&gt;0,DN33*(TEA!M$17+TEA!M$18)-TEA!M$25,0)</f>
        <v>0</v>
      </c>
      <c r="ED33" s="21">
        <f>IF(DO33&gt;0,DO33*(TEA!N$17+TEA!N$18)-TEA!N$25,0)</f>
        <v>0</v>
      </c>
      <c r="EE33" s="21">
        <f>IF(DP33&gt;0,DP33*(TEA!O$17+TEA!O$18)-TEA!O$25,0)</f>
        <v>0</v>
      </c>
      <c r="EF33" s="21">
        <f>IF(DQ33&gt;0,DQ33*(TEA!P$17+TEA!P$18)-TEA!P$25,0)</f>
        <v>0</v>
      </c>
      <c r="EG33" s="21">
        <f>TEA!B$11-TEA!B$46-AF33-DR33</f>
        <v>-409282.02590845258</v>
      </c>
      <c r="EH33" s="21">
        <f>TEA!C$11-TEA!C$46-AG33-DS33</f>
        <v>-409979.88348364225</v>
      </c>
      <c r="EI33" s="21">
        <f>TEA!D$11-TEA!D$46-AH33-DT33</f>
        <v>-407077.99063823465</v>
      </c>
      <c r="EJ33" s="21">
        <f>TEA!E$11-TEA!E$46-AI33-DU33</f>
        <v>-23213.117478292173</v>
      </c>
      <c r="EK33" s="21">
        <f>TEA!F$11-TEA!F$46-AJ33-DV33</f>
        <v>-64201.007478292173</v>
      </c>
      <c r="EL33" s="21">
        <f>TEA!G$11-TEA!G$46-AK33-DW33</f>
        <v>0</v>
      </c>
      <c r="EM33" s="21">
        <f>TEA!H$11-TEA!H$46-AL33-DX33</f>
        <v>0</v>
      </c>
      <c r="EN33" s="21">
        <f>TEA!I$11-TEA!I$46-AM33-DY33</f>
        <v>0</v>
      </c>
      <c r="EO33" s="21">
        <f>TEA!J$11-TEA!J$46-AN33-DZ33</f>
        <v>-75616.928789975762</v>
      </c>
      <c r="EP33" s="21">
        <f>TEA!K$11-TEA!K$46-AO33-EA33</f>
        <v>-77873.513496166168</v>
      </c>
      <c r="EQ33" s="21">
        <f>TEA!L$11-TEA!L$46-AP33-EB33</f>
        <v>-384174.32631691103</v>
      </c>
      <c r="ER33" s="21">
        <f>TEA!M$11-TEA!M$46-AQ33-EC33</f>
        <v>-2905041.1811446962</v>
      </c>
      <c r="ES33" s="21">
        <f>TEA!N$11-TEA!N$46-AR33-ED33</f>
        <v>-4945086.2620955072</v>
      </c>
      <c r="ET33" s="21">
        <f>TEA!P$11-TEA!P$46-AS33-EE33</f>
        <v>0</v>
      </c>
      <c r="EU33" s="21">
        <f>TEA!Q$11-TEA!Q$46-AT33-EF33</f>
        <v>0</v>
      </c>
      <c r="EV33" s="21">
        <f>EG33/(1+TEA!B$16)^$A33</f>
        <v>-23455.360796984562</v>
      </c>
      <c r="EW33" s="21">
        <f>EH33/(1+TEA!C$16)^$A33</f>
        <v>-23495.354005028941</v>
      </c>
      <c r="EX33" s="21">
        <f>EI33/(1+TEA!D$16)^$A33</f>
        <v>-23329.050724223624</v>
      </c>
      <c r="EY33" s="21">
        <f>EJ33/(1+TEA!E$16)^$A33</f>
        <v>-1330.3101802909807</v>
      </c>
      <c r="EZ33" s="21">
        <f>EK33/(1+TEA!F$16)^$A33</f>
        <v>-3679.2668590583899</v>
      </c>
      <c r="FA33" s="21">
        <f>EL33/(1+TEA!G$16)^$A33</f>
        <v>0</v>
      </c>
      <c r="FB33" s="21">
        <f>EM33/(1+TEA!H$16)^$A33</f>
        <v>0</v>
      </c>
      <c r="FC33" s="21">
        <f>EN33/(1+TEA!I$16)^$A33</f>
        <v>0</v>
      </c>
      <c r="FD33" s="21">
        <f>EO33/(1+TEA!J$16)^$A33</f>
        <v>-4333.496794030948</v>
      </c>
      <c r="FE33" s="21">
        <f>EP33/(1+TEA!K$16)^$A33</f>
        <v>-4462.8183989442614</v>
      </c>
      <c r="FF33" s="21">
        <f>EQ33/(1+TEA!L$16)^$A33</f>
        <v>-22016.47485667299</v>
      </c>
      <c r="FG33" s="21">
        <f>ER33/(1+TEA!M$16)^$A33</f>
        <v>-166483.70737171874</v>
      </c>
      <c r="FH33" s="21">
        <f>ES33/(1+TEA!N$16)^$A33</f>
        <v>-283395.73963017383</v>
      </c>
      <c r="FI33" s="21">
        <f>ET33/(1+TEA!O$16)^$A33</f>
        <v>0</v>
      </c>
      <c r="FJ33" s="21">
        <f>EU33/(1+TEA!Q$16)^$A33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3A58-2C2A-364D-BF04-B3ED668648C6}">
  <sheetPr codeName="Sheet8">
    <tabColor rgb="FF548235"/>
  </sheetPr>
  <dimension ref="A1:AX84"/>
  <sheetViews>
    <sheetView zoomScaleNormal="100" workbookViewId="0">
      <pane xSplit="1" ySplit="1" topLeftCell="B2" activePane="bottomRight" state="frozen"/>
      <selection pane="topRight"/>
      <selection pane="bottomLeft"/>
      <selection pane="bottomRight" activeCell="L3" sqref="L3"/>
    </sheetView>
  </sheetViews>
  <sheetFormatPr defaultColWidth="11" defaultRowHeight="15.75" x14ac:dyDescent="0.25"/>
  <cols>
    <col min="1" max="1" width="64.5" bestFit="1" customWidth="1"/>
    <col min="2" max="2" width="16" customWidth="1"/>
    <col min="3" max="11" width="17.5" customWidth="1"/>
    <col min="12" max="12" width="16" customWidth="1"/>
    <col min="13" max="22" width="16" bestFit="1" customWidth="1"/>
    <col min="23" max="23" width="13.625" bestFit="1" customWidth="1"/>
    <col min="24" max="24" width="22.375" bestFit="1" customWidth="1"/>
    <col min="26" max="26" width="21.625" bestFit="1" customWidth="1"/>
    <col min="34" max="34" width="14.25" customWidth="1"/>
    <col min="35" max="35" width="21.625" bestFit="1" customWidth="1"/>
  </cols>
  <sheetData>
    <row r="1" spans="1:50" s="7" customFormat="1" x14ac:dyDescent="0.25">
      <c r="B1" s="7" t="str">
        <f>General!B1</f>
        <v>Soy Biodiesel</v>
      </c>
      <c r="C1" s="527" t="str">
        <f>General!C1</f>
        <v>Soy Jet</v>
      </c>
      <c r="D1" s="7" t="str">
        <f>General!D1</f>
        <v>Corn Grain EtOH</v>
      </c>
      <c r="E1" s="7" t="str">
        <f>General!E1</f>
        <v>Corn Stover EtOH</v>
      </c>
      <c r="F1" s="7" t="str">
        <f>General!F1</f>
        <v>Corn Stover Pyrol Jet</v>
      </c>
      <c r="G1" s="7" t="str">
        <f>General!G1</f>
        <v>Wheat Grain EtOH</v>
      </c>
      <c r="H1" s="7" t="str">
        <f>General!H1</f>
        <v>Wheat Stover ?</v>
      </c>
      <c r="I1" s="7" t="str">
        <f>General!I1</f>
        <v>Alfalfa ?</v>
      </c>
      <c r="J1" s="482" t="str">
        <f>General!J1</f>
        <v>Forest Plantation FT</v>
      </c>
      <c r="K1" s="483" t="str">
        <f>General!K1</f>
        <v>Grass Hay FT</v>
      </c>
      <c r="L1" s="483" t="str">
        <f>General!L1</f>
        <v>Miscanthus FT</v>
      </c>
      <c r="M1" s="483" t="str">
        <f>General!M1</f>
        <v>Algae HEFA</v>
      </c>
      <c r="N1" s="483" t="str">
        <f>General!N1</f>
        <v>Algae HTL</v>
      </c>
      <c r="O1" s="484" t="str">
        <f>General!O1</f>
        <v>Forestry Residue</v>
      </c>
      <c r="P1" s="7" t="str">
        <f>General!P1</f>
        <v>BETO++++</v>
      </c>
      <c r="Q1" s="7" t="str">
        <f>General!Q1</f>
        <v>Carinata</v>
      </c>
      <c r="R1" s="7" t="str">
        <f>General!R1</f>
        <v>Guayule</v>
      </c>
      <c r="S1" s="7" t="str">
        <f>General!S1</f>
        <v>Macroalage</v>
      </c>
      <c r="T1" s="7" t="str">
        <f>General!T1</f>
        <v>BETO+</v>
      </c>
      <c r="U1" s="7" t="str">
        <f>General!U1</f>
        <v>BETO++</v>
      </c>
      <c r="V1" s="7" t="str">
        <f>General!V1</f>
        <v>BETO+++</v>
      </c>
      <c r="X1" s="241" t="str">
        <f>General!B1</f>
        <v>Soy Biodiesel</v>
      </c>
      <c r="Y1" s="241" t="str">
        <f>General!C1</f>
        <v>Soy Jet</v>
      </c>
      <c r="Z1" s="241" t="str">
        <f>General!D1</f>
        <v>Corn Grain EtOH</v>
      </c>
      <c r="AA1" s="241" t="str">
        <f>General!E1</f>
        <v>Corn Stover EtOH</v>
      </c>
      <c r="AB1" s="241" t="str">
        <f>General!F1</f>
        <v>Corn Stover Pyrol Jet</v>
      </c>
      <c r="AC1" s="241" t="str">
        <f>General!G1</f>
        <v>Wheat Grain EtOH</v>
      </c>
      <c r="AD1" s="241" t="str">
        <f>General!H1</f>
        <v>Wheat Stover ?</v>
      </c>
      <c r="AE1" s="241" t="str">
        <f>General!I1</f>
        <v>Alfalfa ?</v>
      </c>
      <c r="AF1" s="241" t="str">
        <f>General!J1</f>
        <v>Forest Plantation FT</v>
      </c>
      <c r="AG1" s="241" t="str">
        <f>General!K1</f>
        <v>Grass Hay FT</v>
      </c>
      <c r="AH1" s="241" t="str">
        <f>General!L1</f>
        <v>Miscanthus FT</v>
      </c>
      <c r="AI1" s="241" t="str">
        <f>General!M1</f>
        <v>Algae HEFA</v>
      </c>
      <c r="AJ1" s="241" t="str">
        <f>General!N1</f>
        <v>Algae HTL</v>
      </c>
      <c r="AK1" s="241" t="str">
        <f>General!O1</f>
        <v>Forestry Residue</v>
      </c>
      <c r="AL1" s="241" t="str">
        <f>General!P1</f>
        <v>BETO++++</v>
      </c>
      <c r="AM1" s="241" t="str">
        <f>General!Q1</f>
        <v>Carinata</v>
      </c>
      <c r="AN1" s="241" t="str">
        <f>General!R1</f>
        <v>Guayule</v>
      </c>
      <c r="AO1" s="241" t="str">
        <f>General!S1</f>
        <v>Macroalage</v>
      </c>
      <c r="AP1" s="241" t="str">
        <f>General!T1</f>
        <v>BETO+</v>
      </c>
      <c r="AQ1" s="241" t="str">
        <f>General!U1</f>
        <v>BETO++</v>
      </c>
      <c r="AR1" s="241" t="str">
        <f>General!V1</f>
        <v>BETO+++</v>
      </c>
      <c r="AS1" s="241"/>
      <c r="AT1" s="241"/>
      <c r="AU1" s="241"/>
      <c r="AV1" s="241"/>
      <c r="AW1" s="241"/>
      <c r="AX1" s="241"/>
    </row>
    <row r="2" spans="1:50" ht="25.5" customHeight="1" x14ac:dyDescent="0.25">
      <c r="A2" s="237" t="s">
        <v>152</v>
      </c>
      <c r="B2" s="238"/>
    </row>
    <row r="3" spans="1:50" x14ac:dyDescent="0.25">
      <c r="A3" s="237" t="s">
        <v>153</v>
      </c>
      <c r="B3" s="240">
        <f t="shared" ref="B3:V3" si="0">B15/B62</f>
        <v>-51.55558035983006</v>
      </c>
      <c r="C3" s="240">
        <f>C15/C62</f>
        <v>-44.391894873892234</v>
      </c>
      <c r="D3" s="240">
        <f t="shared" si="0"/>
        <v>-40.099872196163957</v>
      </c>
      <c r="E3" s="240">
        <f t="shared" si="0"/>
        <v>823.708563529912</v>
      </c>
      <c r="F3" s="240" t="e">
        <f t="shared" si="0"/>
        <v>#DIV/0!</v>
      </c>
      <c r="G3" s="240" t="e">
        <f t="shared" si="0"/>
        <v>#DIV/0!</v>
      </c>
      <c r="H3" s="240" t="e">
        <f t="shared" si="0"/>
        <v>#DIV/0!</v>
      </c>
      <c r="I3" s="240" t="e">
        <f t="shared" si="0"/>
        <v>#DIV/0!</v>
      </c>
      <c r="J3" s="240">
        <f>J15/J62</f>
        <v>-12.552456353992579</v>
      </c>
      <c r="K3" s="240">
        <f t="shared" si="0"/>
        <v>-20.579846964828839</v>
      </c>
      <c r="L3" s="240">
        <f t="shared" si="0"/>
        <v>-25.506838360868677</v>
      </c>
      <c r="M3" s="240">
        <f t="shared" si="0"/>
        <v>38.762920119266262</v>
      </c>
      <c r="N3" s="240">
        <f t="shared" si="0"/>
        <v>54.501431484797898</v>
      </c>
      <c r="O3" s="240">
        <f t="shared" si="0"/>
        <v>-26.124314420053725</v>
      </c>
      <c r="P3" s="240" t="e">
        <f t="shared" si="0"/>
        <v>#DIV/0!</v>
      </c>
      <c r="Q3" s="240" t="e">
        <f t="shared" si="0"/>
        <v>#DIV/0!</v>
      </c>
      <c r="R3" s="240" t="e">
        <f t="shared" si="0"/>
        <v>#DIV/0!</v>
      </c>
      <c r="S3" s="240" t="e">
        <f t="shared" si="0"/>
        <v>#DIV/0!</v>
      </c>
      <c r="T3" s="240" t="e">
        <f t="shared" si="0"/>
        <v>#DIV/0!</v>
      </c>
      <c r="U3" s="240" t="e">
        <f t="shared" si="0"/>
        <v>#DIV/0!</v>
      </c>
      <c r="V3" s="240" t="e">
        <f t="shared" si="0"/>
        <v>#DIV/0!</v>
      </c>
    </row>
    <row r="4" spans="1:50" x14ac:dyDescent="0.25">
      <c r="A4" s="237" t="s">
        <v>154</v>
      </c>
      <c r="B4" s="244">
        <f t="shared" ref="B4:V4" si="1">(B15+B17+B18)/B62</f>
        <v>35.22531931378991</v>
      </c>
      <c r="C4" s="244">
        <f t="shared" si="1"/>
        <v>38.80240083993997</v>
      </c>
      <c r="D4" s="244">
        <f t="shared" si="1"/>
        <v>43.948392599775431</v>
      </c>
      <c r="E4" s="244">
        <f t="shared" si="1"/>
        <v>915.37523019657863</v>
      </c>
      <c r="F4" s="244" t="e">
        <f t="shared" si="1"/>
        <v>#DIV/0!</v>
      </c>
      <c r="G4" s="244" t="e">
        <f t="shared" si="1"/>
        <v>#DIV/0!</v>
      </c>
      <c r="H4" s="244" t="e">
        <f t="shared" si="1"/>
        <v>#DIV/0!</v>
      </c>
      <c r="I4" s="244" t="e">
        <f t="shared" si="1"/>
        <v>#DIV/0!</v>
      </c>
      <c r="J4" s="244">
        <f>(J15+J17+J18)/J62</f>
        <v>45.371725678602196</v>
      </c>
      <c r="K4" s="244">
        <f>(K15+K17+K18)/K62</f>
        <v>37.344335067765925</v>
      </c>
      <c r="L4" s="244">
        <f t="shared" si="1"/>
        <v>32.41734367172608</v>
      </c>
      <c r="M4" s="244">
        <f>(M15+M17+M18)/M62</f>
        <v>122.59648717263789</v>
      </c>
      <c r="N4" s="244">
        <f t="shared" si="1"/>
        <v>123.21734643153434</v>
      </c>
      <c r="O4" s="244">
        <f t="shared" si="1"/>
        <v>31.799867612541043</v>
      </c>
      <c r="P4" s="244" t="e">
        <f t="shared" si="1"/>
        <v>#DIV/0!</v>
      </c>
      <c r="Q4" s="244" t="e">
        <f t="shared" si="1"/>
        <v>#DIV/0!</v>
      </c>
      <c r="R4" s="244" t="e">
        <f t="shared" si="1"/>
        <v>#DIV/0!</v>
      </c>
      <c r="S4" s="244" t="e">
        <f t="shared" si="1"/>
        <v>#DIV/0!</v>
      </c>
      <c r="T4" s="244" t="e">
        <f t="shared" si="1"/>
        <v>#DIV/0!</v>
      </c>
      <c r="U4" s="244" t="e">
        <f t="shared" si="1"/>
        <v>#DIV/0!</v>
      </c>
      <c r="V4" s="244" t="e">
        <f t="shared" si="1"/>
        <v>#DIV/0!</v>
      </c>
    </row>
    <row r="5" spans="1:50" x14ac:dyDescent="0.25">
      <c r="A5" s="237" t="s">
        <v>155</v>
      </c>
      <c r="B5" s="240">
        <f>B15/SUM(I_O!B223:B265)</f>
        <v>-1226.5861161490404</v>
      </c>
      <c r="C5" s="240">
        <f>C15/SUM(I_O!C223:C265)</f>
        <v>-1084.954130484492</v>
      </c>
      <c r="D5" s="240">
        <f>D15/SUM(I_O!D223:D265)</f>
        <v>-723.20813712308689</v>
      </c>
      <c r="E5" s="240">
        <f>E15/SUM(I_O!E223:E265)</f>
        <v>15389.428565808139</v>
      </c>
      <c r="F5" s="240" t="e">
        <f>F15/SUM(I_O!F223:F265)</f>
        <v>#DIV/0!</v>
      </c>
      <c r="G5" s="240" t="e">
        <f>G15/SUM(I_O!G223:G265)</f>
        <v>#DIV/0!</v>
      </c>
      <c r="H5" s="240" t="e">
        <f>H15/SUM(I_O!H223:H265)</f>
        <v>#DIV/0!</v>
      </c>
      <c r="I5" s="240" t="e">
        <f>I15/SUM(I_O!I223:I265)</f>
        <v>#DIV/0!</v>
      </c>
      <c r="J5" s="240">
        <f>J15/SUM(I_O!J223:J265)</f>
        <v>-31.531621918156016</v>
      </c>
      <c r="K5" s="240">
        <f>K15/SUM(I_O!K223:K265)</f>
        <v>-51.696878991465141</v>
      </c>
      <c r="L5" s="240">
        <f>L15/SUM(I_O!L223:L265)</f>
        <v>-64.073554018658655</v>
      </c>
      <c r="M5" s="240">
        <f>M15/SUM(I_O!M223:M265)</f>
        <v>641.33544395294894</v>
      </c>
      <c r="N5" s="240">
        <f>N15/SUM(I_O!N223:N265)</f>
        <v>1143.0499724977919</v>
      </c>
      <c r="O5" s="240">
        <f>O15/SUM(I_O!O223:O265)</f>
        <v>-65.624662982995005</v>
      </c>
      <c r="P5" s="240" t="e">
        <f>P15/SUM(I_O!P223:P265)</f>
        <v>#DIV/0!</v>
      </c>
      <c r="Q5" s="240" t="e">
        <f>Q15/SUM(I_O!W223:W265)</f>
        <v>#DIV/0!</v>
      </c>
      <c r="R5" s="240">
        <f>R15/SUM(I_O!X223:X265)</f>
        <v>0</v>
      </c>
      <c r="S5" s="240">
        <f>S15/SUM(I_O!Y223:Y265)</f>
        <v>0</v>
      </c>
      <c r="T5" s="240">
        <f>T15/SUM(I_O!Z223:Z265)</f>
        <v>0</v>
      </c>
      <c r="U5" s="240">
        <f>U15/SUM(I_O!AA223:AA265)</f>
        <v>0</v>
      </c>
      <c r="V5" s="240">
        <f>V15/SUM(I_O!AB223:AB265)</f>
        <v>0</v>
      </c>
    </row>
    <row r="6" spans="1:50" x14ac:dyDescent="0.25">
      <c r="A6" s="237" t="s">
        <v>156</v>
      </c>
      <c r="B6" s="244">
        <f>(B15+B17+B18)/SUM(I_O!B223:B265)</f>
        <v>838.06422710501261</v>
      </c>
      <c r="C6" s="244">
        <f>(C15+C17+C18)/SUM(I_O!C223:C265)</f>
        <v>948.34485402349787</v>
      </c>
      <c r="D6" s="244">
        <f>(D15+D17+D18)/SUM(I_O!D223:D265)</f>
        <v>792.61686885571078</v>
      </c>
      <c r="E6" s="244">
        <f>(E15+E17+E18)/SUM(I_O!E223:E265)</f>
        <v>17102.045965932066</v>
      </c>
      <c r="F6" s="244" t="e">
        <f>(F15+F17+F18)/SUM(I_O!F223:F265)</f>
        <v>#DIV/0!</v>
      </c>
      <c r="G6" s="244" t="e">
        <f>(G15+G17+G18)/SUM(I_O!G223:G265)</f>
        <v>#DIV/0!</v>
      </c>
      <c r="H6" s="244" t="e">
        <f>(H15+H17+H18)/SUM(I_O!H223:H265)</f>
        <v>#DIV/0!</v>
      </c>
      <c r="I6" s="244" t="e">
        <f>(I15+I17+I18)/SUM(I_O!I223:I265)</f>
        <v>#DIV/0!</v>
      </c>
      <c r="J6" s="244">
        <f>(J15+J17+J18)/SUM(I_O!J223:J265)</f>
        <v>113.97323834684582</v>
      </c>
      <c r="K6" s="244">
        <f>(K15+K17+K18)/SUM(I_O!K223:K265)</f>
        <v>93.809520270700403</v>
      </c>
      <c r="L6" s="244">
        <f>(L15+L17+L18)/SUM(I_O!L223:L265)</f>
        <v>81.432845243506875</v>
      </c>
      <c r="M6" s="244">
        <f>(M15+M17+M18)/SUM(I_O!M223:M265)</f>
        <v>2028.3681488912559</v>
      </c>
      <c r="N6" s="244">
        <f>(N15+N17+N18)/SUM(I_O!N223:N265)</f>
        <v>2584.2180767142195</v>
      </c>
      <c r="O6" s="244">
        <f>(O15+O17+O18)/SUM(I_O!O223:O265)</f>
        <v>79.881736279170553</v>
      </c>
      <c r="P6" s="244" t="e">
        <f>(P15+P17+P18)/SUM(I_O!P223:P265)</f>
        <v>#DIV/0!</v>
      </c>
      <c r="Q6" s="244" t="e">
        <f>(Q15+Q17+Q18)/SUM(I_O!Q223:Q265)</f>
        <v>#DIV/0!</v>
      </c>
      <c r="R6" s="244" t="e">
        <f>(R15+R17+R18)/SUM(I_O!R223:R265)</f>
        <v>#DIV/0!</v>
      </c>
      <c r="S6" s="244" t="e">
        <f>(S15+S17+S18)/SUM(I_O!S223:S265)</f>
        <v>#DIV/0!</v>
      </c>
      <c r="T6" s="244" t="e">
        <f>(T15+T17+T18)/SUM(I_O!T223:T265)</f>
        <v>#DIV/0!</v>
      </c>
      <c r="U6" s="244" t="e">
        <f>(U15+U17+U18)/SUM(I_O!U223:U265)</f>
        <v>#DIV/0!</v>
      </c>
      <c r="V6" s="244" t="e">
        <f>(V15+V17+V18)/SUM(I_O!V223:V265)</f>
        <v>#DIV/0!</v>
      </c>
    </row>
    <row r="7" spans="1:50" x14ac:dyDescent="0.25">
      <c r="A7" s="237" t="s">
        <v>157</v>
      </c>
      <c r="B7" s="240">
        <f>B15/TEA!B11</f>
        <v>-3261.3962796347796</v>
      </c>
      <c r="C7" s="240">
        <f>C15/TEA!C11</f>
        <v>-2814.9592840928049</v>
      </c>
      <c r="D7" s="240">
        <f>D15/TEA!D11</f>
        <v>-4323.8654059242599</v>
      </c>
      <c r="E7" s="240">
        <f>E15/TEA!E11</f>
        <v>198483.99121202697</v>
      </c>
      <c r="F7" s="240" t="e">
        <f>F15/TEA!F11</f>
        <v>#DIV/0!</v>
      </c>
      <c r="G7" s="240" t="e">
        <f>G15/TEA!G11</f>
        <v>#DIV/0!</v>
      </c>
      <c r="H7" s="240" t="e">
        <f>H15/TEA!H11</f>
        <v>#DIV/0!</v>
      </c>
      <c r="I7" s="240" t="e">
        <f>I15/TEA!I11</f>
        <v>#DIV/0!</v>
      </c>
      <c r="J7" s="240">
        <f>J15/TEA!J11</f>
        <v>-982.33228439827201</v>
      </c>
      <c r="K7" s="240">
        <f>K15/TEA!K11</f>
        <v>-1610.541196990257</v>
      </c>
      <c r="L7" s="240">
        <f>L15/TEA!L11</f>
        <v>-1996.1185355438383</v>
      </c>
      <c r="M7" s="240">
        <f>M15/TEA!M11</f>
        <v>2437.8381605381628</v>
      </c>
      <c r="N7" s="240">
        <f>N15/TEA!O11</f>
        <v>44448.423913470222</v>
      </c>
      <c r="O7" s="240" t="e">
        <f>O15/TEA!P11</f>
        <v>#DIV/0!</v>
      </c>
      <c r="P7" s="240" t="e">
        <f>P15/TEA!Q11</f>
        <v>#DIV/0!</v>
      </c>
      <c r="Q7" s="240" t="e">
        <f>Q15/TEA!R11</f>
        <v>#DIV/0!</v>
      </c>
      <c r="R7" s="240" t="e">
        <f>R15/TEA!S11</f>
        <v>#DIV/0!</v>
      </c>
      <c r="S7" s="240" t="e">
        <f>S15/TEA!T11</f>
        <v>#DIV/0!</v>
      </c>
      <c r="T7" s="240" t="e">
        <f>T15/TEA!U11</f>
        <v>#DIV/0!</v>
      </c>
      <c r="U7" s="240" t="e">
        <f>U15/TEA!V11</f>
        <v>#DIV/0!</v>
      </c>
      <c r="V7" s="240" t="e">
        <f>V15/TEA!W11</f>
        <v>#DIV/0!</v>
      </c>
    </row>
    <row r="8" spans="1:50" x14ac:dyDescent="0.25">
      <c r="A8" s="237" t="s">
        <v>158</v>
      </c>
      <c r="B8" s="244">
        <f>(B15+B17+B18)/TEA!B11</f>
        <v>2228.3470490898426</v>
      </c>
      <c r="C8" s="244">
        <f>(C15+C17+C18)/TEA!C11</f>
        <v>2460.5207504606474</v>
      </c>
      <c r="D8" s="244">
        <f>(D15+D17+D18)/TEA!D11</f>
        <v>4738.8413977619894</v>
      </c>
      <c r="E8" s="244">
        <f>(E15+E17+E18)/TEA!E11</f>
        <v>220572.34462568161</v>
      </c>
      <c r="F8" s="244" t="e">
        <f>(F15+F17+F18)/TEA!F11</f>
        <v>#DIV/0!</v>
      </c>
      <c r="G8" s="244" t="e">
        <f>(G15+G17+G18)/TEA!G11</f>
        <v>#DIV/0!</v>
      </c>
      <c r="H8" s="244" t="e">
        <f>(H15+H17+H18)/TEA!H11</f>
        <v>#DIV/0!</v>
      </c>
      <c r="I8" s="244" t="e">
        <f>(I15+I17+I18)/TEA!I11</f>
        <v>#DIV/0!</v>
      </c>
      <c r="J8" s="244">
        <f>(J15+J17+J18)/TEA!J11</f>
        <v>3550.7082977250548</v>
      </c>
      <c r="K8" s="244">
        <f>(K15+K17+K18)/TEA!K11</f>
        <v>2922.4993851330701</v>
      </c>
      <c r="L8" s="244">
        <f>(L15+L17+L18)/TEA!L11</f>
        <v>2536.9220465794892</v>
      </c>
      <c r="M8" s="244">
        <f>(M15+M17+M18)/TEA!M11</f>
        <v>7710.2136231691438</v>
      </c>
      <c r="N8" s="244">
        <f>(N15+N17+N18)/TEA!O11</f>
        <v>100489.41281862305</v>
      </c>
      <c r="O8" s="244" t="e">
        <f>(O15+O17+O18)/TEA!P11</f>
        <v>#DIV/0!</v>
      </c>
      <c r="P8" s="244" t="e">
        <f>(P15+P17+P18)/TEA!Q11</f>
        <v>#DIV/0!</v>
      </c>
      <c r="Q8" s="244" t="e">
        <f>(Q15+Q17+Q18)/TEA!R11</f>
        <v>#DIV/0!</v>
      </c>
      <c r="R8" s="244" t="e">
        <f>(R15+R17+R18)/TEA!S11</f>
        <v>#DIV/0!</v>
      </c>
      <c r="S8" s="244" t="e">
        <f>(S15+S17+S18)/TEA!T11</f>
        <v>#DIV/0!</v>
      </c>
      <c r="T8" s="244" t="e">
        <f>(T15+T17+T18)/TEA!U11</f>
        <v>#DIV/0!</v>
      </c>
      <c r="U8" s="244" t="e">
        <f>(U15+U17+U18)/TEA!V11</f>
        <v>#DIV/0!</v>
      </c>
      <c r="V8" s="244" t="e">
        <f>(V15+V17+V18)/TEA!W11</f>
        <v>#DIV/0!</v>
      </c>
    </row>
    <row r="9" spans="1:50" x14ac:dyDescent="0.25">
      <c r="A9" s="237" t="s">
        <v>159</v>
      </c>
      <c r="B9" s="240">
        <f>(B15+B16)/SUM(B49:B61)</f>
        <v>-368.95901756985546</v>
      </c>
      <c r="C9" s="240">
        <f t="shared" ref="C9:V9" si="2">(C15+C16)/SUM(C49:C61)</f>
        <v>-291.14228449974723</v>
      </c>
      <c r="D9" s="240">
        <f t="shared" si="2"/>
        <v>-284.68180618289779</v>
      </c>
      <c r="E9" s="240" t="e">
        <f t="shared" si="2"/>
        <v>#DIV/0!</v>
      </c>
      <c r="F9" s="240" t="e">
        <f t="shared" si="2"/>
        <v>#DIV/0!</v>
      </c>
      <c r="G9" s="240" t="e">
        <f t="shared" si="2"/>
        <v>#DIV/0!</v>
      </c>
      <c r="H9" s="240" t="e">
        <f t="shared" si="2"/>
        <v>#DIV/0!</v>
      </c>
      <c r="I9" s="240" t="e">
        <f t="shared" si="2"/>
        <v>#DIV/0!</v>
      </c>
      <c r="J9" s="240">
        <f t="shared" si="2"/>
        <v>-12.552456353992579</v>
      </c>
      <c r="K9" s="240">
        <f t="shared" si="2"/>
        <v>-20.579846964828839</v>
      </c>
      <c r="L9" s="240">
        <f t="shared" si="2"/>
        <v>-25.506838360868677</v>
      </c>
      <c r="M9" s="240">
        <f t="shared" si="2"/>
        <v>-147.84030325382713</v>
      </c>
      <c r="N9" s="240">
        <f t="shared" si="2"/>
        <v>54.501431484797898</v>
      </c>
      <c r="O9" s="240">
        <f t="shared" si="2"/>
        <v>-26.124314420053725</v>
      </c>
      <c r="P9" s="240" t="e">
        <f t="shared" si="2"/>
        <v>#DIV/0!</v>
      </c>
      <c r="Q9" s="240" t="e">
        <f t="shared" si="2"/>
        <v>#DIV/0!</v>
      </c>
      <c r="R9" s="240" t="e">
        <f t="shared" si="2"/>
        <v>#DIV/0!</v>
      </c>
      <c r="S9" s="240" t="e">
        <f t="shared" si="2"/>
        <v>#DIV/0!</v>
      </c>
      <c r="T9" s="240" t="e">
        <f t="shared" si="2"/>
        <v>#DIV/0!</v>
      </c>
      <c r="U9" s="240" t="e">
        <f t="shared" si="2"/>
        <v>#DIV/0!</v>
      </c>
      <c r="V9" s="240" t="e">
        <f t="shared" si="2"/>
        <v>#DIV/0!</v>
      </c>
    </row>
    <row r="10" spans="1:50" x14ac:dyDescent="0.25">
      <c r="A10" s="237" t="s">
        <v>160</v>
      </c>
      <c r="B10" s="244">
        <f>SUM(B15:B18)/SUM(B49:B61)</f>
        <v>-98.961225075374216</v>
      </c>
      <c r="C10" s="244">
        <f t="shared" ref="C10:V10" si="3">SUM(C15:C18)/SUM(C49:C61)</f>
        <v>-65.777786642882916</v>
      </c>
      <c r="D10" s="244">
        <f t="shared" si="3"/>
        <v>-53.904734074150312</v>
      </c>
      <c r="E10" s="244" t="e">
        <f t="shared" si="3"/>
        <v>#DIV/0!</v>
      </c>
      <c r="F10" s="244" t="e">
        <f t="shared" si="3"/>
        <v>#DIV/0!</v>
      </c>
      <c r="G10" s="244" t="e">
        <f t="shared" si="3"/>
        <v>#DIV/0!</v>
      </c>
      <c r="H10" s="244" t="e">
        <f t="shared" si="3"/>
        <v>#DIV/0!</v>
      </c>
      <c r="I10" s="244" t="e">
        <f t="shared" si="3"/>
        <v>#DIV/0!</v>
      </c>
      <c r="J10" s="244">
        <f t="shared" si="3"/>
        <v>45.371725678602196</v>
      </c>
      <c r="K10" s="244">
        <f t="shared" si="3"/>
        <v>37.344335067765925</v>
      </c>
      <c r="L10" s="244">
        <f t="shared" si="3"/>
        <v>32.41734367172608</v>
      </c>
      <c r="M10" s="244">
        <f t="shared" si="3"/>
        <v>97.789585069360044</v>
      </c>
      <c r="N10" s="244">
        <f t="shared" si="3"/>
        <v>123.21734643153434</v>
      </c>
      <c r="O10" s="244">
        <f t="shared" si="3"/>
        <v>31.799867612541043</v>
      </c>
      <c r="P10" s="244" t="e">
        <f t="shared" si="3"/>
        <v>#DIV/0!</v>
      </c>
      <c r="Q10" s="244" t="e">
        <f t="shared" si="3"/>
        <v>#DIV/0!</v>
      </c>
      <c r="R10" s="244" t="e">
        <f t="shared" si="3"/>
        <v>#DIV/0!</v>
      </c>
      <c r="S10" s="244" t="e">
        <f t="shared" si="3"/>
        <v>#DIV/0!</v>
      </c>
      <c r="T10" s="244" t="e">
        <f t="shared" si="3"/>
        <v>#DIV/0!</v>
      </c>
      <c r="U10" s="244" t="e">
        <f t="shared" si="3"/>
        <v>#DIV/0!</v>
      </c>
      <c r="V10" s="244" t="e">
        <f t="shared" si="3"/>
        <v>#DIV/0!</v>
      </c>
    </row>
    <row r="11" spans="1:50" ht="2.25" customHeight="1" x14ac:dyDescent="0.25">
      <c r="A11" s="235"/>
      <c r="B11" s="565"/>
      <c r="C11" s="236"/>
      <c r="D11" s="236"/>
      <c r="E11" s="236"/>
      <c r="F11" s="236"/>
      <c r="G11" s="236"/>
      <c r="H11" s="236"/>
      <c r="I11" s="565"/>
      <c r="J11" s="236"/>
      <c r="K11" s="236"/>
      <c r="L11" s="236"/>
      <c r="M11" s="236"/>
      <c r="N11" s="236"/>
      <c r="O11" s="236"/>
      <c r="P11" s="236"/>
      <c r="Q11" s="236"/>
      <c r="R11" s="236"/>
      <c r="S11" s="236"/>
      <c r="T11" s="236"/>
      <c r="U11" s="236"/>
      <c r="V11" s="236"/>
    </row>
    <row r="12" spans="1:50" x14ac:dyDescent="0.25">
      <c r="A12" s="235" t="s">
        <v>161</v>
      </c>
      <c r="B12" s="565"/>
      <c r="C12" s="236">
        <f>C72</f>
        <v>35.4</v>
      </c>
      <c r="D12" s="236" t="e">
        <f t="shared" ref="D12:O12" si="4">D72</f>
        <v>#DIV/0!</v>
      </c>
      <c r="E12" s="236" t="e">
        <f t="shared" si="4"/>
        <v>#DIV/0!</v>
      </c>
      <c r="F12" s="236" t="e">
        <f t="shared" si="4"/>
        <v>#DIV/0!</v>
      </c>
      <c r="G12" s="236" t="e">
        <f t="shared" si="4"/>
        <v>#DIV/0!</v>
      </c>
      <c r="H12" s="236" t="e">
        <f t="shared" si="4"/>
        <v>#DIV/0!</v>
      </c>
      <c r="I12" s="236" t="e">
        <f t="shared" si="4"/>
        <v>#DIV/0!</v>
      </c>
      <c r="J12" s="236">
        <f t="shared" si="4"/>
        <v>26.1</v>
      </c>
      <c r="K12" s="236">
        <f t="shared" si="4"/>
        <v>20.475000000000001</v>
      </c>
      <c r="L12" s="236">
        <f t="shared" si="4"/>
        <v>9.6750000000000007</v>
      </c>
      <c r="M12" s="236">
        <f t="shared" si="4"/>
        <v>120</v>
      </c>
      <c r="N12" s="236">
        <f t="shared" si="4"/>
        <v>109</v>
      </c>
      <c r="O12" s="236">
        <f t="shared" si="4"/>
        <v>16.375</v>
      </c>
      <c r="P12" s="236"/>
      <c r="Q12" s="236"/>
      <c r="R12" s="236"/>
      <c r="S12" s="236"/>
      <c r="T12" s="236"/>
      <c r="U12" s="236"/>
      <c r="V12" s="236"/>
    </row>
    <row r="13" spans="1:50" x14ac:dyDescent="0.25">
      <c r="A13" s="235" t="s">
        <v>138</v>
      </c>
      <c r="B13" s="565"/>
      <c r="C13" s="566">
        <f>(C4-C12)/C4</f>
        <v>8.7685317565139503E-2</v>
      </c>
      <c r="D13" s="566" t="e">
        <f t="shared" ref="D13:I13" si="5">(D4-D12)/D4</f>
        <v>#DIV/0!</v>
      </c>
      <c r="E13" s="566" t="e">
        <f t="shared" si="5"/>
        <v>#DIV/0!</v>
      </c>
      <c r="F13" s="566" t="e">
        <f t="shared" si="5"/>
        <v>#DIV/0!</v>
      </c>
      <c r="G13" s="566" t="e">
        <f t="shared" si="5"/>
        <v>#DIV/0!</v>
      </c>
      <c r="H13" s="566" t="e">
        <f t="shared" si="5"/>
        <v>#DIV/0!</v>
      </c>
      <c r="I13" s="566" t="e">
        <f t="shared" si="5"/>
        <v>#DIV/0!</v>
      </c>
      <c r="J13" s="566">
        <f>(J4-J12)/J4</f>
        <v>0.42475187774687073</v>
      </c>
      <c r="K13" s="566">
        <f>(K4-K12)/K4</f>
        <v>0.45172407105801787</v>
      </c>
      <c r="L13" s="566">
        <f t="shared" ref="L13:N13" si="6">(L4-L12)/L4</f>
        <v>0.70154864945216378</v>
      </c>
      <c r="M13" s="566">
        <f t="shared" si="6"/>
        <v>2.1179131902707558E-2</v>
      </c>
      <c r="N13" s="566">
        <f t="shared" si="6"/>
        <v>0.11538429322882879</v>
      </c>
      <c r="O13" s="566">
        <f>(O4-O12)/O4</f>
        <v>0.4850607493239335</v>
      </c>
      <c r="P13" s="236"/>
      <c r="Q13" s="236"/>
      <c r="R13" s="236"/>
      <c r="S13" s="236"/>
      <c r="T13" s="236"/>
      <c r="U13" s="236"/>
      <c r="V13" s="236"/>
    </row>
    <row r="14" spans="1:50" s="6" customFormat="1" x14ac:dyDescent="0.25">
      <c r="A14" s="235"/>
      <c r="B14" s="236"/>
      <c r="K14" s="233"/>
    </row>
    <row r="15" spans="1:50" x14ac:dyDescent="0.25">
      <c r="A15" t="str">
        <f>I_O!AU268</f>
        <v>Total Pre-Comb Emissions (g CO2e/yr)</v>
      </c>
      <c r="B15" s="239">
        <f>I_O!AV268</f>
        <v>-370087152.66915858</v>
      </c>
      <c r="C15" s="239">
        <f>I_O!AW268</f>
        <v>-330263500.4982717</v>
      </c>
      <c r="D15" s="239">
        <f>I_O!AX268</f>
        <v>-1079716689.4142468</v>
      </c>
      <c r="E15" s="239">
        <f>I_O!AY268</f>
        <v>8135439998.5595284</v>
      </c>
      <c r="F15" s="239">
        <f>I_O!AZ268</f>
        <v>-2237407135.4011445</v>
      </c>
      <c r="G15" s="239">
        <f>I_O!BA268</f>
        <v>0</v>
      </c>
      <c r="H15" s="239">
        <f>I_O!BB268</f>
        <v>0</v>
      </c>
      <c r="I15" s="239">
        <f>I_O!BC268</f>
        <v>0</v>
      </c>
      <c r="J15" s="239">
        <f>I_O!BD268</f>
        <v>-140116229.70438817</v>
      </c>
      <c r="K15" s="239">
        <f>I_O!BE268</f>
        <v>-178594853.25666541</v>
      </c>
      <c r="L15" s="239">
        <f>I_O!BF268</f>
        <v>-543498186.69460034</v>
      </c>
      <c r="M15" s="239">
        <f>I_O!BG268</f>
        <v>4629108993.0298119</v>
      </c>
      <c r="N15" s="239">
        <f>I_O!BH268</f>
        <v>5501048288.6119328</v>
      </c>
      <c r="O15" s="239">
        <f>I_O!BI268</f>
        <v>-253025149.83806098</v>
      </c>
      <c r="P15" s="239">
        <f>I_O!BJ268</f>
        <v>0</v>
      </c>
      <c r="Q15" s="239">
        <f>I_O!BK268</f>
        <v>0</v>
      </c>
      <c r="R15" s="239">
        <f>I_O!BL268</f>
        <v>0</v>
      </c>
      <c r="S15" s="239">
        <f>I_O!BM268</f>
        <v>0</v>
      </c>
      <c r="T15" s="239">
        <f>I_O!BN268</f>
        <v>0</v>
      </c>
      <c r="U15" s="239">
        <f>I_O!BO268</f>
        <v>0</v>
      </c>
      <c r="V15" s="239">
        <f>I_O!BP268</f>
        <v>0</v>
      </c>
    </row>
    <row r="16" spans="1:50" x14ac:dyDescent="0.25">
      <c r="A16" t="str">
        <f>I_O!AU269</f>
        <v>Total Credits for Non-Liq Trans Fuel (g CO2e/yr)</v>
      </c>
      <c r="B16" s="239">
        <f>I_O!AV269</f>
        <v>-481188854.39540583</v>
      </c>
      <c r="C16" s="239">
        <f>I_O!AW269</f>
        <v>-469331793.84000015</v>
      </c>
      <c r="D16" s="239">
        <f>I_O!AX269</f>
        <v>-1711944000</v>
      </c>
      <c r="E16" s="239">
        <f>I_O!AY269</f>
        <v>-987660000</v>
      </c>
      <c r="F16" s="239">
        <f>I_O!AZ269</f>
        <v>0</v>
      </c>
      <c r="G16" s="239">
        <f>I_O!BA269</f>
        <v>0</v>
      </c>
      <c r="H16" s="239">
        <f>I_O!BB269</f>
        <v>0</v>
      </c>
      <c r="I16" s="239">
        <f>I_O!BC269</f>
        <v>0</v>
      </c>
      <c r="J16" s="239">
        <f>I_O!BD269</f>
        <v>0</v>
      </c>
      <c r="K16" s="239">
        <f>I_O!BE269</f>
        <v>0</v>
      </c>
      <c r="L16" s="239">
        <f>I_O!BF269</f>
        <v>0</v>
      </c>
      <c r="M16" s="239">
        <f>I_O!BG269</f>
        <v>-10654850531.426477</v>
      </c>
      <c r="N16" s="239">
        <f>I_O!BH269</f>
        <v>0</v>
      </c>
      <c r="O16" s="239">
        <f>I_O!BI269</f>
        <v>0</v>
      </c>
      <c r="P16" s="239">
        <f>I_O!BJ269</f>
        <v>0</v>
      </c>
      <c r="Q16" s="239">
        <f>I_O!BK269</f>
        <v>0</v>
      </c>
      <c r="R16" s="239">
        <f>I_O!BL269</f>
        <v>0</v>
      </c>
      <c r="S16" s="239">
        <f>I_O!BM269</f>
        <v>0</v>
      </c>
      <c r="T16" s="239">
        <f>I_O!BN269</f>
        <v>0</v>
      </c>
      <c r="U16" s="239">
        <f>I_O!BO269</f>
        <v>0</v>
      </c>
      <c r="V16" s="239">
        <f>I_O!BP269</f>
        <v>0</v>
      </c>
    </row>
    <row r="17" spans="1:44" x14ac:dyDescent="0.25">
      <c r="A17" t="s">
        <v>162</v>
      </c>
      <c r="B17" s="239">
        <f>SUM(X49:X61)</f>
        <v>192728166.41604379</v>
      </c>
      <c r="C17" s="239">
        <f t="shared" ref="C17:F17" si="7">SUM(Y49:Y61)</f>
        <v>188721890.16435045</v>
      </c>
      <c r="D17" s="239">
        <f t="shared" si="7"/>
        <v>693775442.49142158</v>
      </c>
      <c r="E17" s="239">
        <f t="shared" si="7"/>
        <v>0</v>
      </c>
      <c r="F17" s="239">
        <f t="shared" si="7"/>
        <v>0</v>
      </c>
      <c r="G17" s="239">
        <f t="shared" ref="G17" si="8">SUM(AC49:AC61)</f>
        <v>0</v>
      </c>
      <c r="H17" s="239">
        <f t="shared" ref="H17" si="9">SUM(AD49:AD61)</f>
        <v>0</v>
      </c>
      <c r="I17" s="239">
        <f t="shared" ref="I17" si="10">SUM(AE49:AE61)</f>
        <v>0</v>
      </c>
      <c r="J17" s="239">
        <f t="shared" ref="J17" si="11">SUM(AF49:AF61)</f>
        <v>646576077.72014582</v>
      </c>
      <c r="K17" s="239">
        <f>SUM(AG49:AG61)</f>
        <v>502674330.27093333</v>
      </c>
      <c r="L17" s="239">
        <f t="shared" ref="L17" si="12">SUM(AH49:AH61)</f>
        <v>1234245007.3616667</v>
      </c>
      <c r="M17" s="239">
        <f t="shared" ref="M17:V17" si="13">SUM(AI49:AI61)</f>
        <v>2800754151.1368155</v>
      </c>
      <c r="N17" s="239">
        <f t="shared" si="13"/>
        <v>6935773171.8218431</v>
      </c>
      <c r="O17" s="239">
        <f t="shared" si="13"/>
        <v>561020457.89166665</v>
      </c>
      <c r="P17" s="239">
        <f t="shared" si="13"/>
        <v>0</v>
      </c>
      <c r="Q17" s="239">
        <f t="shared" si="13"/>
        <v>0</v>
      </c>
      <c r="R17" s="239">
        <f t="shared" si="13"/>
        <v>0</v>
      </c>
      <c r="S17" s="239">
        <f t="shared" si="13"/>
        <v>0</v>
      </c>
      <c r="T17" s="239">
        <f t="shared" si="13"/>
        <v>0</v>
      </c>
      <c r="U17" s="239">
        <f t="shared" si="13"/>
        <v>0</v>
      </c>
      <c r="V17" s="239">
        <f t="shared" si="13"/>
        <v>0</v>
      </c>
    </row>
    <row r="18" spans="1:44" x14ac:dyDescent="0.25">
      <c r="A18" t="s">
        <v>163</v>
      </c>
      <c r="B18" s="239">
        <f>SUM(X21:X48)</f>
        <v>430220811.02000016</v>
      </c>
      <c r="C18" s="239">
        <f>SUM(Y21:Y48)</f>
        <v>430220811.02000016</v>
      </c>
      <c r="D18" s="239">
        <f>SUM(Z21:Z48)</f>
        <v>1569282000</v>
      </c>
      <c r="E18" s="239">
        <f>SUM(AA21:AA48)</f>
        <v>905355000</v>
      </c>
      <c r="F18" s="239">
        <f>SUM(AB21:AB48)</f>
        <v>0</v>
      </c>
      <c r="G18" s="239">
        <f t="shared" ref="G18:L18" si="14">SUM(AC21:AC48)</f>
        <v>0</v>
      </c>
      <c r="H18" s="239">
        <f t="shared" si="14"/>
        <v>0</v>
      </c>
      <c r="I18" s="239">
        <f t="shared" si="14"/>
        <v>0</v>
      </c>
      <c r="J18" s="239">
        <f t="shared" si="14"/>
        <v>0</v>
      </c>
      <c r="K18" s="239">
        <f>SUM(AG21:AG48)</f>
        <v>0</v>
      </c>
      <c r="L18" s="239">
        <f t="shared" si="14"/>
        <v>0</v>
      </c>
      <c r="M18" s="239">
        <f>SUM(AI21:AI48)</f>
        <v>7210739254.6875381</v>
      </c>
      <c r="N18" s="239">
        <f t="shared" ref="N18:V18" si="15">SUM(AJ21:AJ48)</f>
        <v>0</v>
      </c>
      <c r="O18" s="239">
        <f t="shared" si="15"/>
        <v>0</v>
      </c>
      <c r="P18" s="239">
        <f t="shared" si="15"/>
        <v>0</v>
      </c>
      <c r="Q18" s="239">
        <f t="shared" si="15"/>
        <v>0</v>
      </c>
      <c r="R18" s="239">
        <f t="shared" si="15"/>
        <v>0</v>
      </c>
      <c r="S18" s="239">
        <f t="shared" si="15"/>
        <v>0</v>
      </c>
      <c r="T18" s="239">
        <f t="shared" si="15"/>
        <v>0</v>
      </c>
      <c r="U18" s="239">
        <f t="shared" si="15"/>
        <v>0</v>
      </c>
      <c r="V18" s="239">
        <f t="shared" si="15"/>
        <v>0</v>
      </c>
    </row>
    <row r="19" spans="1:44" x14ac:dyDescent="0.25">
      <c r="X19" s="89" t="s">
        <v>164</v>
      </c>
      <c r="Y19" s="89"/>
      <c r="Z19" s="89"/>
    </row>
    <row r="20" spans="1:44" x14ac:dyDescent="0.25">
      <c r="A20" s="8" t="str">
        <f>I_O!A222</f>
        <v>Outputs</v>
      </c>
      <c r="B20" t="s">
        <v>165</v>
      </c>
      <c r="C20" t="s">
        <v>165</v>
      </c>
      <c r="D20" t="s">
        <v>165</v>
      </c>
      <c r="E20" t="s">
        <v>165</v>
      </c>
      <c r="F20" t="s">
        <v>165</v>
      </c>
      <c r="G20" t="s">
        <v>165</v>
      </c>
      <c r="H20" t="s">
        <v>165</v>
      </c>
      <c r="I20" t="s">
        <v>165</v>
      </c>
      <c r="J20" t="s">
        <v>165</v>
      </c>
      <c r="K20" t="s">
        <v>165</v>
      </c>
      <c r="L20" t="s">
        <v>165</v>
      </c>
      <c r="M20" t="s">
        <v>165</v>
      </c>
      <c r="N20" t="s">
        <v>165</v>
      </c>
      <c r="O20" t="s">
        <v>165</v>
      </c>
      <c r="P20" t="s">
        <v>165</v>
      </c>
      <c r="Q20" t="s">
        <v>165</v>
      </c>
      <c r="R20" t="s">
        <v>165</v>
      </c>
      <c r="S20" t="s">
        <v>165</v>
      </c>
      <c r="T20" t="s">
        <v>165</v>
      </c>
      <c r="U20" t="s">
        <v>165</v>
      </c>
      <c r="V20" t="s">
        <v>165</v>
      </c>
      <c r="X20" t="s">
        <v>166</v>
      </c>
      <c r="Y20" t="s">
        <v>166</v>
      </c>
      <c r="Z20" t="s">
        <v>166</v>
      </c>
      <c r="AA20" t="s">
        <v>166</v>
      </c>
      <c r="AB20" t="s">
        <v>166</v>
      </c>
      <c r="AC20" t="s">
        <v>166</v>
      </c>
      <c r="AD20" t="s">
        <v>166</v>
      </c>
      <c r="AE20" t="s">
        <v>166</v>
      </c>
      <c r="AF20" t="s">
        <v>166</v>
      </c>
      <c r="AG20" t="s">
        <v>166</v>
      </c>
      <c r="AH20" t="s">
        <v>166</v>
      </c>
      <c r="AI20" t="s">
        <v>166</v>
      </c>
      <c r="AJ20" t="s">
        <v>166</v>
      </c>
      <c r="AK20" t="s">
        <v>166</v>
      </c>
      <c r="AL20" t="s">
        <v>166</v>
      </c>
      <c r="AM20" t="s">
        <v>166</v>
      </c>
      <c r="AN20" t="s">
        <v>166</v>
      </c>
      <c r="AO20" t="s">
        <v>166</v>
      </c>
      <c r="AP20" t="s">
        <v>166</v>
      </c>
      <c r="AQ20" t="s">
        <v>166</v>
      </c>
      <c r="AR20" t="s">
        <v>166</v>
      </c>
    </row>
    <row r="21" spans="1:44" x14ac:dyDescent="0.25">
      <c r="A21" t="str">
        <f>I_O!A223</f>
        <v>CH4 Emissions (kg/yr)</v>
      </c>
      <c r="B21" s="11">
        <f>I_O!B223*LCI!$E63</f>
        <v>0</v>
      </c>
      <c r="C21" s="11">
        <f>I_O!C223*LCI!$E63</f>
        <v>0</v>
      </c>
      <c r="D21" s="11">
        <f>I_O!D223*LCI!$E63</f>
        <v>0</v>
      </c>
      <c r="E21" s="11">
        <f>I_O!E223*LCI!$E63</f>
        <v>0</v>
      </c>
      <c r="F21" s="11">
        <f>I_O!F223*LCI!$E63</f>
        <v>0</v>
      </c>
      <c r="G21" s="11">
        <f>I_O!G223*LCI!$E63</f>
        <v>0</v>
      </c>
      <c r="H21" s="11">
        <f>I_O!H223*LCI!$E63</f>
        <v>0</v>
      </c>
      <c r="I21" s="11">
        <f>I_O!I223*LCI!$E63</f>
        <v>0</v>
      </c>
      <c r="J21" s="11">
        <f>I_O!J223*LCI!$E63</f>
        <v>0</v>
      </c>
      <c r="K21" s="11">
        <f>I_O!K223*LCI!$E63</f>
        <v>0</v>
      </c>
      <c r="L21" s="11">
        <f>I_O!L223*LCI!$E63</f>
        <v>0</v>
      </c>
      <c r="M21" s="11">
        <f>I_O!M223*LCI!$E63</f>
        <v>0</v>
      </c>
      <c r="N21" s="11">
        <f>I_O!N223*LCI!$E63</f>
        <v>0</v>
      </c>
      <c r="O21" s="11">
        <f>I_O!O223*LCI!$E63</f>
        <v>0</v>
      </c>
      <c r="P21" s="11">
        <f>I_O!P223*LCI!$E63</f>
        <v>0</v>
      </c>
      <c r="Q21" s="11">
        <f>I_O!Q223*LCI!$E63</f>
        <v>0</v>
      </c>
      <c r="R21" s="11">
        <f>I_O!R223*LCI!$E63</f>
        <v>0</v>
      </c>
      <c r="S21" s="11">
        <f>I_O!S223*LCI!$E63</f>
        <v>0</v>
      </c>
      <c r="T21" s="11">
        <f>I_O!T223*LCI!$E63</f>
        <v>0</v>
      </c>
      <c r="U21" s="11">
        <f>I_O!U223*LCI!$E63</f>
        <v>0</v>
      </c>
      <c r="V21" s="11">
        <f>I_O!V223*LCI!$E63</f>
        <v>0</v>
      </c>
      <c r="X21" s="242">
        <v>0</v>
      </c>
      <c r="Y21" s="242">
        <v>0</v>
      </c>
      <c r="Z21" s="242">
        <v>0</v>
      </c>
      <c r="AA21" s="242">
        <v>0</v>
      </c>
      <c r="AB21" s="242">
        <v>0</v>
      </c>
      <c r="AC21" s="242">
        <v>0</v>
      </c>
      <c r="AD21" s="242">
        <v>0</v>
      </c>
      <c r="AE21" s="242">
        <v>0</v>
      </c>
      <c r="AF21" s="242">
        <v>0</v>
      </c>
      <c r="AG21" s="242">
        <v>0</v>
      </c>
      <c r="AH21" s="242">
        <v>0</v>
      </c>
      <c r="AI21" s="242">
        <v>0</v>
      </c>
      <c r="AJ21" s="242">
        <v>0</v>
      </c>
      <c r="AK21" s="242">
        <v>0</v>
      </c>
      <c r="AL21" s="242">
        <v>0</v>
      </c>
      <c r="AM21" s="242">
        <v>0</v>
      </c>
      <c r="AN21" s="242">
        <v>0</v>
      </c>
      <c r="AO21" s="242">
        <v>0</v>
      </c>
      <c r="AP21" s="242">
        <v>0</v>
      </c>
      <c r="AQ21" s="242">
        <v>0</v>
      </c>
      <c r="AR21" s="242">
        <v>0</v>
      </c>
    </row>
    <row r="22" spans="1:44" x14ac:dyDescent="0.25">
      <c r="A22" t="str">
        <f>I_O!A224</f>
        <v>CO2 Emissions (kg/yr)</v>
      </c>
      <c r="B22" s="11">
        <f>I_O!B224*LCI!$E64</f>
        <v>0</v>
      </c>
      <c r="C22" s="11">
        <f>I_O!C224*LCI!$E64</f>
        <v>0</v>
      </c>
      <c r="D22" s="11">
        <f>I_O!D224*LCI!$E64</f>
        <v>0</v>
      </c>
      <c r="E22" s="11">
        <f>I_O!E224*LCI!$E64</f>
        <v>0</v>
      </c>
      <c r="F22" s="11">
        <f>I_O!F224*LCI!$E64</f>
        <v>0</v>
      </c>
      <c r="G22" s="11">
        <f>I_O!G224*LCI!$E64</f>
        <v>0</v>
      </c>
      <c r="H22" s="11">
        <f>I_O!H224*LCI!$E64</f>
        <v>0</v>
      </c>
      <c r="I22" s="11">
        <f>I_O!I224*LCI!$E64</f>
        <v>0</v>
      </c>
      <c r="J22" s="11">
        <f>I_O!J224*LCI!$E64</f>
        <v>0</v>
      </c>
      <c r="K22" s="11">
        <f>I_O!K224*LCI!$E64</f>
        <v>0</v>
      </c>
      <c r="L22" s="11">
        <f>I_O!L224*LCI!$E64</f>
        <v>0</v>
      </c>
      <c r="M22" s="11">
        <f>I_O!M224*LCI!$E64</f>
        <v>0</v>
      </c>
      <c r="N22" s="11">
        <f>I_O!N224*LCI!$E64</f>
        <v>0</v>
      </c>
      <c r="O22" s="11">
        <f>I_O!O224*LCI!$E64</f>
        <v>0</v>
      </c>
      <c r="P22" s="11">
        <f>I_O!P224*LCI!$E64</f>
        <v>0</v>
      </c>
      <c r="Q22" s="11">
        <f>I_O!Q224*LCI!$E64</f>
        <v>0</v>
      </c>
      <c r="R22" s="11">
        <f>I_O!R224*LCI!$E64</f>
        <v>0</v>
      </c>
      <c r="S22" s="11">
        <f>I_O!S224*LCI!$E64</f>
        <v>0</v>
      </c>
      <c r="T22" s="11">
        <f>I_O!T224*LCI!$E64</f>
        <v>0</v>
      </c>
      <c r="U22" s="11">
        <f>I_O!U224*LCI!$E64</f>
        <v>0</v>
      </c>
      <c r="V22" s="11">
        <f>I_O!V224*LCI!$E64</f>
        <v>0</v>
      </c>
      <c r="X22" s="242">
        <v>0</v>
      </c>
      <c r="Y22" s="242">
        <v>0</v>
      </c>
      <c r="Z22" s="242">
        <v>0</v>
      </c>
      <c r="AA22" s="242">
        <v>0</v>
      </c>
      <c r="AB22" s="242">
        <v>0</v>
      </c>
      <c r="AC22" s="242">
        <v>0</v>
      </c>
      <c r="AD22" s="242">
        <v>0</v>
      </c>
      <c r="AE22" s="242">
        <v>0</v>
      </c>
      <c r="AF22" s="242">
        <v>0</v>
      </c>
      <c r="AG22" s="242">
        <v>0</v>
      </c>
      <c r="AH22" s="242">
        <v>0</v>
      </c>
      <c r="AI22" s="242">
        <v>0</v>
      </c>
      <c r="AJ22" s="242">
        <v>0</v>
      </c>
      <c r="AK22" s="242">
        <v>0</v>
      </c>
      <c r="AL22" s="242">
        <v>0</v>
      </c>
      <c r="AM22" s="242">
        <v>0</v>
      </c>
      <c r="AN22" s="242">
        <v>0</v>
      </c>
      <c r="AO22" s="242">
        <v>0</v>
      </c>
      <c r="AP22" s="242">
        <v>0</v>
      </c>
      <c r="AQ22" s="242">
        <v>0</v>
      </c>
      <c r="AR22" s="242">
        <v>0</v>
      </c>
    </row>
    <row r="23" spans="1:44" x14ac:dyDescent="0.25">
      <c r="A23" t="str">
        <f>I_O!A225</f>
        <v>CO Emissions (kg/yr)</v>
      </c>
      <c r="B23" s="11">
        <f>I_O!B225*LCI!$E65</f>
        <v>0</v>
      </c>
      <c r="C23" s="11">
        <f>I_O!C225*LCI!$E65</f>
        <v>0</v>
      </c>
      <c r="D23" s="11">
        <f>I_O!D225*LCI!$E65</f>
        <v>0</v>
      </c>
      <c r="E23" s="11">
        <f>I_O!E225*LCI!$E65</f>
        <v>0</v>
      </c>
      <c r="F23" s="11">
        <f>I_O!F225*LCI!$E65</f>
        <v>0</v>
      </c>
      <c r="G23" s="11">
        <f>I_O!G225*LCI!$E65</f>
        <v>0</v>
      </c>
      <c r="H23" s="11">
        <f>I_O!H225*LCI!$E65</f>
        <v>0</v>
      </c>
      <c r="I23" s="11">
        <f>I_O!I225*LCI!$E65</f>
        <v>0</v>
      </c>
      <c r="J23" s="11">
        <f>I_O!J225*LCI!$E65</f>
        <v>0</v>
      </c>
      <c r="K23" s="11">
        <f>I_O!K225*LCI!$E65</f>
        <v>0</v>
      </c>
      <c r="L23" s="11">
        <f>I_O!L225*LCI!$E65</f>
        <v>0</v>
      </c>
      <c r="M23" s="11">
        <f>I_O!M225*LCI!$E65</f>
        <v>0</v>
      </c>
      <c r="N23" s="11">
        <f>I_O!N225*LCI!$E65</f>
        <v>0</v>
      </c>
      <c r="O23" s="11">
        <f>I_O!O225*LCI!$E65</f>
        <v>0</v>
      </c>
      <c r="P23" s="11">
        <f>I_O!P225*LCI!$E65</f>
        <v>0</v>
      </c>
      <c r="Q23" s="11">
        <f>I_O!Q225*LCI!$E65</f>
        <v>0</v>
      </c>
      <c r="R23" s="11">
        <f>I_O!R225*LCI!$E65</f>
        <v>0</v>
      </c>
      <c r="S23" s="11">
        <f>I_O!S225*LCI!$E65</f>
        <v>0</v>
      </c>
      <c r="T23" s="11">
        <f>I_O!T225*LCI!$E65</f>
        <v>0</v>
      </c>
      <c r="U23" s="11">
        <f>I_O!U225*LCI!$E65</f>
        <v>0</v>
      </c>
      <c r="V23" s="11">
        <f>I_O!V225*LCI!$E65</f>
        <v>0</v>
      </c>
      <c r="X23" s="242">
        <v>0</v>
      </c>
      <c r="Y23" s="242">
        <v>0</v>
      </c>
      <c r="Z23" s="242">
        <v>0</v>
      </c>
      <c r="AA23" s="242">
        <v>0</v>
      </c>
      <c r="AB23" s="242">
        <v>0</v>
      </c>
      <c r="AC23" s="242">
        <v>0</v>
      </c>
      <c r="AD23" s="242">
        <v>0</v>
      </c>
      <c r="AE23" s="242">
        <v>0</v>
      </c>
      <c r="AF23" s="242">
        <v>0</v>
      </c>
      <c r="AG23" s="242">
        <v>0</v>
      </c>
      <c r="AH23" s="242">
        <v>0</v>
      </c>
      <c r="AI23" s="242">
        <v>0</v>
      </c>
      <c r="AJ23" s="242">
        <v>0</v>
      </c>
      <c r="AK23" s="242">
        <v>0</v>
      </c>
      <c r="AL23" s="242">
        <v>0</v>
      </c>
      <c r="AM23" s="242">
        <v>0</v>
      </c>
      <c r="AN23" s="242">
        <v>0</v>
      </c>
      <c r="AO23" s="242">
        <v>0</v>
      </c>
      <c r="AP23" s="242">
        <v>0</v>
      </c>
      <c r="AQ23" s="242">
        <v>0</v>
      </c>
      <c r="AR23" s="242">
        <v>0</v>
      </c>
    </row>
    <row r="24" spans="1:44" x14ac:dyDescent="0.25">
      <c r="A24" t="str">
        <f>I_O!A226</f>
        <v>LUC Emissions (kg CO2e/yr)</v>
      </c>
      <c r="B24" s="11">
        <f>I_O!B226*LCI!$E66</f>
        <v>0</v>
      </c>
      <c r="C24" s="11">
        <f>I_O!C226*LCI!$E66</f>
        <v>0</v>
      </c>
      <c r="D24" s="11">
        <f>I_O!D226*LCI!$E66</f>
        <v>0</v>
      </c>
      <c r="E24" s="11">
        <f>I_O!E226*LCI!$E66</f>
        <v>0</v>
      </c>
      <c r="F24" s="11">
        <f>I_O!F226*LCI!$E66</f>
        <v>0</v>
      </c>
      <c r="G24" s="11">
        <f>I_O!G226*LCI!$E66</f>
        <v>0</v>
      </c>
      <c r="H24" s="11">
        <f>I_O!H226*LCI!$E66</f>
        <v>0</v>
      </c>
      <c r="I24" s="11">
        <f>I_O!I226*LCI!$E66</f>
        <v>0</v>
      </c>
      <c r="J24" s="11">
        <f>I_O!J226*LCI!$E66</f>
        <v>0</v>
      </c>
      <c r="K24" s="11">
        <f>I_O!K226*LCI!$E66</f>
        <v>0</v>
      </c>
      <c r="L24" s="11">
        <f>I_O!L226*LCI!$E66</f>
        <v>0</v>
      </c>
      <c r="M24" s="11">
        <f>I_O!M226*LCI!$E66</f>
        <v>0</v>
      </c>
      <c r="N24" s="11">
        <f>I_O!N226*LCI!$E66</f>
        <v>0</v>
      </c>
      <c r="O24" s="11">
        <f>I_O!O226*LCI!$E66</f>
        <v>0</v>
      </c>
      <c r="P24" s="11">
        <f>I_O!P226*LCI!$E66</f>
        <v>0</v>
      </c>
      <c r="Q24" s="11">
        <f>I_O!Q226*LCI!$E66</f>
        <v>0</v>
      </c>
      <c r="R24" s="11">
        <f>I_O!R226*LCI!$E66</f>
        <v>0</v>
      </c>
      <c r="S24" s="11">
        <f>I_O!S226*LCI!$E66</f>
        <v>0</v>
      </c>
      <c r="T24" s="11">
        <f>I_O!T226*LCI!$E66</f>
        <v>0</v>
      </c>
      <c r="U24" s="11">
        <f>I_O!U226*LCI!$E66</f>
        <v>0</v>
      </c>
      <c r="V24" s="11">
        <f>I_O!V226*LCI!$E66</f>
        <v>0</v>
      </c>
      <c r="X24" s="242">
        <v>0</v>
      </c>
      <c r="Y24" s="242">
        <v>0</v>
      </c>
      <c r="Z24" s="242">
        <v>0</v>
      </c>
      <c r="AA24" s="242">
        <v>0</v>
      </c>
      <c r="AB24" s="242">
        <v>0</v>
      </c>
      <c r="AC24" s="242">
        <v>0</v>
      </c>
      <c r="AD24" s="242">
        <v>0</v>
      </c>
      <c r="AE24" s="242">
        <v>0</v>
      </c>
      <c r="AF24" s="242">
        <v>0</v>
      </c>
      <c r="AG24" s="242">
        <v>0</v>
      </c>
      <c r="AH24" s="242">
        <v>0</v>
      </c>
      <c r="AI24" s="242">
        <v>0</v>
      </c>
      <c r="AJ24" s="242">
        <v>0</v>
      </c>
      <c r="AK24" s="242">
        <v>0</v>
      </c>
      <c r="AL24" s="242">
        <v>0</v>
      </c>
      <c r="AM24" s="242">
        <v>0</v>
      </c>
      <c r="AN24" s="242">
        <v>0</v>
      </c>
      <c r="AO24" s="242">
        <v>0</v>
      </c>
      <c r="AP24" s="242">
        <v>0</v>
      </c>
      <c r="AQ24" s="242">
        <v>0</v>
      </c>
      <c r="AR24" s="242">
        <v>0</v>
      </c>
    </row>
    <row r="25" spans="1:44" x14ac:dyDescent="0.25">
      <c r="A25" t="str">
        <f>I_O!A227</f>
        <v>N2O Emissions (kg/yr)</v>
      </c>
      <c r="B25" s="11">
        <f>I_O!B227*LCI!$E67</f>
        <v>0</v>
      </c>
      <c r="C25" s="11">
        <f>I_O!C227*LCI!$E67</f>
        <v>0</v>
      </c>
      <c r="D25" s="11">
        <f>I_O!D227*LCI!$E67</f>
        <v>0</v>
      </c>
      <c r="E25" s="11">
        <f>I_O!E227*LCI!$E67</f>
        <v>0</v>
      </c>
      <c r="F25" s="11">
        <f>I_O!F227*LCI!$E67</f>
        <v>0</v>
      </c>
      <c r="G25" s="11">
        <f>I_O!G227*LCI!$E67</f>
        <v>0</v>
      </c>
      <c r="H25" s="11">
        <f>I_O!H227*LCI!$E67</f>
        <v>0</v>
      </c>
      <c r="I25" s="11">
        <f>I_O!I227*LCI!$E67</f>
        <v>0</v>
      </c>
      <c r="J25" s="11">
        <f>I_O!J227*LCI!$E67</f>
        <v>0</v>
      </c>
      <c r="K25" s="11">
        <f>I_O!K227*LCI!$E67</f>
        <v>0</v>
      </c>
      <c r="L25" s="11">
        <f>I_O!L227*LCI!$E67</f>
        <v>0</v>
      </c>
      <c r="M25" s="11">
        <f>I_O!M227*LCI!$E67</f>
        <v>0</v>
      </c>
      <c r="N25" s="11">
        <f>I_O!N227*LCI!$E67</f>
        <v>0</v>
      </c>
      <c r="O25" s="11">
        <f>I_O!O227*LCI!$E67</f>
        <v>0</v>
      </c>
      <c r="P25" s="11">
        <f>I_O!P227*LCI!$E67</f>
        <v>0</v>
      </c>
      <c r="Q25" s="11">
        <f>I_O!Q227*LCI!$E67</f>
        <v>0</v>
      </c>
      <c r="R25" s="11">
        <f>I_O!R227*LCI!$E67</f>
        <v>0</v>
      </c>
      <c r="S25" s="11">
        <f>I_O!S227*LCI!$E67</f>
        <v>0</v>
      </c>
      <c r="T25" s="11">
        <f>I_O!T227*LCI!$E67</f>
        <v>0</v>
      </c>
      <c r="U25" s="11">
        <f>I_O!U227*LCI!$E67</f>
        <v>0</v>
      </c>
      <c r="V25" s="11">
        <f>I_O!V227*LCI!$E67</f>
        <v>0</v>
      </c>
      <c r="X25" s="242">
        <v>0</v>
      </c>
      <c r="Y25" s="242">
        <v>0</v>
      </c>
      <c r="Z25" s="242">
        <v>0</v>
      </c>
      <c r="AA25" s="242">
        <v>0</v>
      </c>
      <c r="AB25" s="242">
        <v>0</v>
      </c>
      <c r="AC25" s="242">
        <v>0</v>
      </c>
      <c r="AD25" s="242">
        <v>0</v>
      </c>
      <c r="AE25" s="242">
        <v>0</v>
      </c>
      <c r="AF25" s="242">
        <v>0</v>
      </c>
      <c r="AG25" s="242">
        <v>0</v>
      </c>
      <c r="AH25" s="242">
        <v>0</v>
      </c>
      <c r="AI25" s="242">
        <v>0</v>
      </c>
      <c r="AJ25" s="242">
        <v>0</v>
      </c>
      <c r="AK25" s="242">
        <v>0</v>
      </c>
      <c r="AL25" s="242">
        <v>0</v>
      </c>
      <c r="AM25" s="242">
        <v>0</v>
      </c>
      <c r="AN25" s="242">
        <v>0</v>
      </c>
      <c r="AO25" s="242">
        <v>0</v>
      </c>
      <c r="AP25" s="242">
        <v>0</v>
      </c>
      <c r="AQ25" s="242">
        <v>0</v>
      </c>
      <c r="AR25" s="242">
        <v>0</v>
      </c>
    </row>
    <row r="26" spans="1:44" x14ac:dyDescent="0.25">
      <c r="A26" t="str">
        <f>I_O!A228</f>
        <v>NOx Emissions (kg/yr)</v>
      </c>
      <c r="B26" s="11">
        <f>I_O!B228*LCI!$E68</f>
        <v>0</v>
      </c>
      <c r="C26" s="11">
        <f>I_O!C228*LCI!$E68</f>
        <v>0</v>
      </c>
      <c r="D26" s="11">
        <f>I_O!D228*LCI!$E68</f>
        <v>0</v>
      </c>
      <c r="E26" s="11">
        <f>I_O!E228*LCI!$E68</f>
        <v>0</v>
      </c>
      <c r="F26" s="11">
        <f>I_O!F228*LCI!$E68</f>
        <v>0</v>
      </c>
      <c r="G26" s="11">
        <f>I_O!G228*LCI!$E68</f>
        <v>0</v>
      </c>
      <c r="H26" s="11">
        <f>I_O!H228*LCI!$E68</f>
        <v>0</v>
      </c>
      <c r="I26" s="11">
        <f>I_O!I228*LCI!$E68</f>
        <v>0</v>
      </c>
      <c r="J26" s="11">
        <f>I_O!J228*LCI!$E68</f>
        <v>0</v>
      </c>
      <c r="K26" s="11">
        <f>I_O!K228*LCI!$E68</f>
        <v>0</v>
      </c>
      <c r="L26" s="11">
        <f>I_O!L228*LCI!$E68</f>
        <v>0</v>
      </c>
      <c r="M26" s="11">
        <f>I_O!M228*LCI!$E68</f>
        <v>0</v>
      </c>
      <c r="N26" s="11">
        <f>I_O!N228*LCI!$E68</f>
        <v>0</v>
      </c>
      <c r="O26" s="11">
        <f>I_O!O228*LCI!$E68</f>
        <v>0</v>
      </c>
      <c r="P26" s="11">
        <f>I_O!P228*LCI!$E68</f>
        <v>0</v>
      </c>
      <c r="Q26" s="11">
        <f>I_O!Q228*LCI!$E68</f>
        <v>0</v>
      </c>
      <c r="R26" s="11">
        <f>I_O!R228*LCI!$E68</f>
        <v>0</v>
      </c>
      <c r="S26" s="11">
        <f>I_O!S228*LCI!$E68</f>
        <v>0</v>
      </c>
      <c r="T26" s="11">
        <f>I_O!T228*LCI!$E68</f>
        <v>0</v>
      </c>
      <c r="U26" s="11">
        <f>I_O!U228*LCI!$E68</f>
        <v>0</v>
      </c>
      <c r="V26" s="11">
        <f>I_O!V228*LCI!$E68</f>
        <v>0</v>
      </c>
      <c r="X26" s="242">
        <v>0</v>
      </c>
      <c r="Y26" s="242">
        <v>0</v>
      </c>
      <c r="Z26" s="242">
        <v>0</v>
      </c>
      <c r="AA26" s="242">
        <v>0</v>
      </c>
      <c r="AB26" s="242">
        <v>0</v>
      </c>
      <c r="AC26" s="242">
        <v>0</v>
      </c>
      <c r="AD26" s="242">
        <v>0</v>
      </c>
      <c r="AE26" s="242">
        <v>0</v>
      </c>
      <c r="AF26" s="242">
        <v>0</v>
      </c>
      <c r="AG26" s="242">
        <v>0</v>
      </c>
      <c r="AH26" s="242">
        <v>0</v>
      </c>
      <c r="AI26" s="242">
        <v>0</v>
      </c>
      <c r="AJ26" s="242">
        <v>0</v>
      </c>
      <c r="AK26" s="242">
        <v>0</v>
      </c>
      <c r="AL26" s="242">
        <v>0</v>
      </c>
      <c r="AM26" s="242">
        <v>0</v>
      </c>
      <c r="AN26" s="242">
        <v>0</v>
      </c>
      <c r="AO26" s="242">
        <v>0</v>
      </c>
      <c r="AP26" s="242">
        <v>0</v>
      </c>
      <c r="AQ26" s="242">
        <v>0</v>
      </c>
      <c r="AR26" s="242">
        <v>0</v>
      </c>
    </row>
    <row r="27" spans="1:44" x14ac:dyDescent="0.25">
      <c r="A27" t="str">
        <f>I_O!A229</f>
        <v>Algal Biomass, Whole (kg/yr)</v>
      </c>
      <c r="B27" s="11">
        <f>I_O!B229*LCI!$E69</f>
        <v>0</v>
      </c>
      <c r="C27" s="11">
        <f>I_O!C229*LCI!$E69</f>
        <v>0</v>
      </c>
      <c r="D27" s="11">
        <f>I_O!D229*LCI!$E69</f>
        <v>0</v>
      </c>
      <c r="E27" s="11">
        <f>I_O!E229*LCI!$E69</f>
        <v>0</v>
      </c>
      <c r="F27" s="11">
        <f>I_O!F229*LCI!$E69</f>
        <v>0</v>
      </c>
      <c r="G27" s="11">
        <f>I_O!G229*LCI!$E69</f>
        <v>0</v>
      </c>
      <c r="H27" s="11">
        <f>I_O!H229*LCI!$E69</f>
        <v>0</v>
      </c>
      <c r="I27" s="11">
        <f>I_O!I229*LCI!$E69</f>
        <v>0</v>
      </c>
      <c r="J27" s="11">
        <f>I_O!J229*LCI!$E69</f>
        <v>0</v>
      </c>
      <c r="K27" s="11">
        <f>I_O!K229*LCI!$E69</f>
        <v>0</v>
      </c>
      <c r="L27" s="11">
        <f>I_O!L229*LCI!$E69</f>
        <v>0</v>
      </c>
      <c r="M27" s="11">
        <f>I_O!M229*LCI!$E69</f>
        <v>0</v>
      </c>
      <c r="N27" s="11">
        <f>I_O!N229*LCI!$E69</f>
        <v>0</v>
      </c>
      <c r="O27" s="11">
        <f>I_O!O229*LCI!$E69</f>
        <v>0</v>
      </c>
      <c r="P27" s="11">
        <f>I_O!P229*LCI!$E69</f>
        <v>0</v>
      </c>
      <c r="Q27" s="11">
        <f>I_O!Q229*LCI!$E69</f>
        <v>0</v>
      </c>
      <c r="R27" s="11">
        <f>I_O!R229*LCI!$E69</f>
        <v>0</v>
      </c>
      <c r="S27" s="11">
        <f>I_O!S229*LCI!$E69</f>
        <v>0</v>
      </c>
      <c r="T27" s="11">
        <f>I_O!T229*LCI!$E69</f>
        <v>0</v>
      </c>
      <c r="U27" s="11">
        <f>I_O!U229*LCI!$E69</f>
        <v>0</v>
      </c>
      <c r="V27" s="11">
        <f>I_O!V229*LCI!$E69</f>
        <v>0</v>
      </c>
      <c r="X27" s="242">
        <f>I_O!B229*0.5*(44/12)*1000</f>
        <v>0</v>
      </c>
      <c r="Y27" s="242">
        <f>I_O!C229*0.5*(44/12)*1000</f>
        <v>0</v>
      </c>
      <c r="Z27" s="242">
        <f>I_O!D229*0.5*(44/12)*1000</f>
        <v>0</v>
      </c>
      <c r="AA27" s="242">
        <f>I_O!E229*0.5*(44/12)*1000</f>
        <v>0</v>
      </c>
      <c r="AB27" s="242">
        <f>I_O!F229*0.5*(44/12)*1000</f>
        <v>0</v>
      </c>
      <c r="AC27" s="242">
        <f>I_O!G229*0.5*(44/12)*1000</f>
        <v>0</v>
      </c>
      <c r="AD27" s="242">
        <f>I_O!H229*0.5*(44/12)*1000</f>
        <v>0</v>
      </c>
      <c r="AE27" s="242">
        <f>I_O!I229*0.5*(44/12)*1000</f>
        <v>0</v>
      </c>
      <c r="AF27" s="242">
        <f>I_O!J229*0.5*(44/12)*1000</f>
        <v>0</v>
      </c>
      <c r="AG27" s="242">
        <f>I_O!K229*0.5*(44/12)*1000</f>
        <v>0</v>
      </c>
      <c r="AH27" s="242">
        <f>I_O!L229*0.5*(44/12)*1000</f>
        <v>0</v>
      </c>
      <c r="AI27" s="242">
        <f>I_O!M229*0.5*(44/12)*1000</f>
        <v>0</v>
      </c>
      <c r="AJ27" s="242">
        <f>I_O!N229*0.5*(44/12)*1000</f>
        <v>0</v>
      </c>
      <c r="AK27" s="242">
        <f>I_O!O229*0.5*(44/12)*1000</f>
        <v>0</v>
      </c>
      <c r="AL27" s="242">
        <f>I_O!P229*0.5*(44/12)*1000</f>
        <v>0</v>
      </c>
      <c r="AM27" s="242">
        <f>I_O!Q229*0.5*(44/12)*1000</f>
        <v>0</v>
      </c>
      <c r="AN27" s="242">
        <f>I_O!R229*0.5*(44/12)*1000</f>
        <v>0</v>
      </c>
      <c r="AO27" s="242">
        <f>I_O!S229*0.5*(44/12)*1000</f>
        <v>0</v>
      </c>
      <c r="AP27" s="242">
        <f>I_O!T229*0.5*(44/12)*1000</f>
        <v>0</v>
      </c>
      <c r="AQ27" s="242">
        <f>I_O!U229*0.5*(44/12)*1000</f>
        <v>0</v>
      </c>
      <c r="AR27" s="242">
        <f>I_O!V229*0.5*(44/12)*1000</f>
        <v>0</v>
      </c>
    </row>
    <row r="28" spans="1:44" x14ac:dyDescent="0.25">
      <c r="A28" t="str">
        <f>I_O!A230</f>
        <v>Algal Biomass, LEA Meal (kg/yr)</v>
      </c>
      <c r="B28" s="11">
        <f>I_O!B230*LCI!$E70</f>
        <v>0</v>
      </c>
      <c r="C28" s="11">
        <f>I_O!C230*LCI!$E70</f>
        <v>0</v>
      </c>
      <c r="D28" s="11">
        <f>I_O!D230*LCI!$E70</f>
        <v>0</v>
      </c>
      <c r="E28" s="11">
        <f>I_O!E230*LCI!$E70</f>
        <v>0</v>
      </c>
      <c r="F28" s="11">
        <f>I_O!F230*LCI!$E70</f>
        <v>0</v>
      </c>
      <c r="G28" s="11">
        <f>I_O!G230*LCI!$E70</f>
        <v>0</v>
      </c>
      <c r="H28" s="11">
        <f>I_O!H230*LCI!$E70</f>
        <v>0</v>
      </c>
      <c r="I28" s="11">
        <f>I_O!I230*LCI!$E70</f>
        <v>0</v>
      </c>
      <c r="J28" s="11">
        <f>I_O!J230*LCI!$E70</f>
        <v>0</v>
      </c>
      <c r="K28" s="11">
        <f>I_O!K230*LCI!$E70</f>
        <v>0</v>
      </c>
      <c r="L28" s="11">
        <f>I_O!L230*LCI!$E70</f>
        <v>0</v>
      </c>
      <c r="M28" s="11">
        <f>I_O!M230*LCI!$E70</f>
        <v>78662610.051136777</v>
      </c>
      <c r="N28" s="11">
        <f>I_O!N230*LCI!$E70</f>
        <v>0</v>
      </c>
      <c r="O28" s="11">
        <f>I_O!O230*LCI!$E70</f>
        <v>0</v>
      </c>
      <c r="P28" s="11">
        <f>I_O!P230*LCI!$E70</f>
        <v>0</v>
      </c>
      <c r="Q28" s="11">
        <f>I_O!Q230*LCI!$E70</f>
        <v>0</v>
      </c>
      <c r="R28" s="11">
        <f>I_O!R230*LCI!$E70</f>
        <v>0</v>
      </c>
      <c r="S28" s="11">
        <f>I_O!S230*LCI!$E70</f>
        <v>0</v>
      </c>
      <c r="T28" s="11">
        <f>I_O!T230*LCI!$E70</f>
        <v>0</v>
      </c>
      <c r="U28" s="11">
        <f>I_O!U230*LCI!$E70</f>
        <v>0</v>
      </c>
      <c r="V28" s="11">
        <f>I_O!V230*LCI!$E70</f>
        <v>0</v>
      </c>
      <c r="X28" s="242">
        <f>I_O!B230*0.5*(44/12)*1000</f>
        <v>0</v>
      </c>
      <c r="Y28" s="242">
        <f>I_O!C230*0.5*(44/12)*1000</f>
        <v>0</v>
      </c>
      <c r="Z28" s="242">
        <f>I_O!D230*0.5*(44/12)*1000</f>
        <v>0</v>
      </c>
      <c r="AA28" s="242">
        <f>I_O!E230*0.5*(44/12)*1000</f>
        <v>0</v>
      </c>
      <c r="AB28" s="242">
        <f>I_O!F230*0.5*(44/12)*1000</f>
        <v>0</v>
      </c>
      <c r="AC28" s="242">
        <f>I_O!G230*0.5*(44/12)*1000</f>
        <v>0</v>
      </c>
      <c r="AD28" s="242">
        <f>I_O!H230*0.5*(44/12)*1000</f>
        <v>0</v>
      </c>
      <c r="AE28" s="242">
        <f>I_O!I230*0.5*(44/12)*1000</f>
        <v>0</v>
      </c>
      <c r="AF28" s="242">
        <f>I_O!J230*0.5*(44/12)*1000</f>
        <v>0</v>
      </c>
      <c r="AG28" s="242">
        <f>I_O!K230*0.5*(44/12)*1000</f>
        <v>0</v>
      </c>
      <c r="AH28" s="242">
        <f>I_O!L230*0.5*(44/12)*1000</f>
        <v>0</v>
      </c>
      <c r="AI28" s="242">
        <f>I_O!M230*0.5*(44/12)*1000</f>
        <v>7210739254.6875381</v>
      </c>
      <c r="AJ28" s="242">
        <f>I_O!N230*0.5*(44/12)*1000</f>
        <v>0</v>
      </c>
      <c r="AK28" s="242">
        <f>I_O!O230*0.5*(44/12)*1000</f>
        <v>0</v>
      </c>
      <c r="AL28" s="242">
        <f>I_O!P230*0.5*(44/12)*1000</f>
        <v>0</v>
      </c>
      <c r="AM28" s="242">
        <f>I_O!Q230*0.5*(44/12)*1000</f>
        <v>0</v>
      </c>
      <c r="AN28" s="242">
        <f>I_O!R230*0.5*(44/12)*1000</f>
        <v>0</v>
      </c>
      <c r="AO28" s="242">
        <f>I_O!S230*0.5*(44/12)*1000</f>
        <v>0</v>
      </c>
      <c r="AP28" s="242">
        <f>I_O!T230*0.5*(44/12)*1000</f>
        <v>0</v>
      </c>
      <c r="AQ28" s="242">
        <f>I_O!U230*0.5*(44/12)*1000</f>
        <v>0</v>
      </c>
      <c r="AR28" s="242">
        <f>I_O!V230*0.5*(44/12)*1000</f>
        <v>0</v>
      </c>
    </row>
    <row r="29" spans="1:44" x14ac:dyDescent="0.25">
      <c r="A29" t="str">
        <f>I_O!A231</f>
        <v>Algal Oil (kg/yr)</v>
      </c>
      <c r="B29" s="11">
        <f>I_O!B231*LCI!$E71</f>
        <v>0</v>
      </c>
      <c r="C29" s="11">
        <f>I_O!C231*LCI!$E71</f>
        <v>0</v>
      </c>
      <c r="D29" s="11">
        <f>I_O!D231*LCI!$E71</f>
        <v>0</v>
      </c>
      <c r="E29" s="11">
        <f>I_O!E231*LCI!$E71</f>
        <v>0</v>
      </c>
      <c r="F29" s="11">
        <f>I_O!F231*LCI!$E71</f>
        <v>0</v>
      </c>
      <c r="G29" s="11">
        <f>I_O!G231*LCI!$E71</f>
        <v>0</v>
      </c>
      <c r="H29" s="11">
        <f>I_O!H231*LCI!$E71</f>
        <v>0</v>
      </c>
      <c r="I29" s="11">
        <f>I_O!I231*LCI!$E71</f>
        <v>0</v>
      </c>
      <c r="J29" s="11">
        <f>I_O!J231*LCI!$E71</f>
        <v>0</v>
      </c>
      <c r="K29" s="11">
        <f>I_O!K231*LCI!$E71</f>
        <v>0</v>
      </c>
      <c r="L29" s="11">
        <f>I_O!L231*LCI!$E71</f>
        <v>0</v>
      </c>
      <c r="M29" s="11">
        <f>I_O!M231*LCI!$E71</f>
        <v>0</v>
      </c>
      <c r="N29" s="11">
        <f>I_O!N231*LCI!$E71</f>
        <v>0</v>
      </c>
      <c r="O29" s="11">
        <f>I_O!O231*LCI!$E71</f>
        <v>0</v>
      </c>
      <c r="P29" s="11">
        <f>I_O!P231*LCI!$E71</f>
        <v>0</v>
      </c>
      <c r="Q29" s="11">
        <f>I_O!Q231*LCI!$E71</f>
        <v>0</v>
      </c>
      <c r="R29" s="11">
        <f>I_O!R231*LCI!$E71</f>
        <v>0</v>
      </c>
      <c r="S29" s="11">
        <f>I_O!S231*LCI!$E71</f>
        <v>0</v>
      </c>
      <c r="T29" s="11">
        <f>I_O!T231*LCI!$E71</f>
        <v>0</v>
      </c>
      <c r="U29" s="11">
        <f>I_O!U231*LCI!$E71</f>
        <v>0</v>
      </c>
      <c r="V29" s="11">
        <f>I_O!V231*LCI!$E71</f>
        <v>0</v>
      </c>
      <c r="X29" s="242">
        <f>I_O!B231*0.8*(44/12)*1000</f>
        <v>0</v>
      </c>
      <c r="Y29" s="242">
        <f>I_O!C231*0.8*(44/12)*1000</f>
        <v>0</v>
      </c>
      <c r="Z29" s="242">
        <f>I_O!D231*0.8*(44/12)*1000</f>
        <v>0</v>
      </c>
      <c r="AA29" s="242">
        <f>I_O!E231*0.8*(44/12)*1000</f>
        <v>0</v>
      </c>
      <c r="AB29" s="242">
        <f>I_O!F231*0.8*(44/12)*1000</f>
        <v>0</v>
      </c>
      <c r="AC29" s="242">
        <f>I_O!G231*0.8*(44/12)*1000</f>
        <v>0</v>
      </c>
      <c r="AD29" s="242">
        <f>I_O!H231*0.8*(44/12)*1000</f>
        <v>0</v>
      </c>
      <c r="AE29" s="242">
        <f>I_O!I231*0.8*(44/12)*1000</f>
        <v>0</v>
      </c>
      <c r="AF29" s="242">
        <f>I_O!J231*0.8*(44/12)*1000</f>
        <v>0</v>
      </c>
      <c r="AG29" s="242">
        <f>I_O!K231*0.8*(44/12)*1000</f>
        <v>0</v>
      </c>
      <c r="AH29" s="242">
        <f>I_O!L231*0.8*(44/12)*1000</f>
        <v>0</v>
      </c>
      <c r="AI29" s="242">
        <f>I_O!M231*0.8*(44/12)*1000</f>
        <v>0</v>
      </c>
      <c r="AJ29" s="242">
        <f>I_O!N231*0.8*(44/12)*1000</f>
        <v>0</v>
      </c>
      <c r="AK29" s="242">
        <f>I_O!O231*0.8*(44/12)*1000</f>
        <v>0</v>
      </c>
      <c r="AL29" s="242">
        <f>I_O!P231*0.8*(44/12)*1000</f>
        <v>0</v>
      </c>
      <c r="AM29" s="242">
        <f>I_O!Q231*0.8*(44/12)*1000</f>
        <v>0</v>
      </c>
      <c r="AN29" s="242">
        <f>I_O!R231*0.8*(44/12)*1000</f>
        <v>0</v>
      </c>
      <c r="AO29" s="242">
        <f>I_O!S231*0.8*(44/12)*1000</f>
        <v>0</v>
      </c>
      <c r="AP29" s="242">
        <f>I_O!T231*0.8*(44/12)*1000</f>
        <v>0</v>
      </c>
      <c r="AQ29" s="242">
        <f>I_O!U231*0.8*(44/12)*1000</f>
        <v>0</v>
      </c>
      <c r="AR29" s="242">
        <f>I_O!V231*0.8*(44/12)*1000</f>
        <v>0</v>
      </c>
    </row>
    <row r="30" spans="1:44" x14ac:dyDescent="0.25">
      <c r="A30" t="str">
        <f>I_O!A232</f>
        <v>Biochar (kg/yr)</v>
      </c>
      <c r="B30" s="11">
        <f>I_O!B232*LCI!$E72</f>
        <v>0</v>
      </c>
      <c r="C30" s="11">
        <f>I_O!C232*LCI!$E72</f>
        <v>0</v>
      </c>
      <c r="D30" s="11">
        <f>I_O!D232*LCI!$E72</f>
        <v>0</v>
      </c>
      <c r="E30" s="11">
        <f>I_O!E232*LCI!$E72</f>
        <v>0</v>
      </c>
      <c r="F30" s="11">
        <f>I_O!F232*LCI!$E72</f>
        <v>0</v>
      </c>
      <c r="G30" s="11">
        <f>I_O!G232*LCI!$E72</f>
        <v>0</v>
      </c>
      <c r="H30" s="11">
        <f>I_O!H232*LCI!$E72</f>
        <v>0</v>
      </c>
      <c r="I30" s="11">
        <f>I_O!I232*LCI!$E72</f>
        <v>0</v>
      </c>
      <c r="J30" s="11">
        <f>I_O!J232*LCI!$E72</f>
        <v>0</v>
      </c>
      <c r="K30" s="11">
        <f>I_O!K232*LCI!$E72</f>
        <v>0</v>
      </c>
      <c r="L30" s="11">
        <f>I_O!L232*LCI!$E72</f>
        <v>0</v>
      </c>
      <c r="M30" s="11">
        <f>I_O!M232*LCI!$E72</f>
        <v>0</v>
      </c>
      <c r="N30" s="11">
        <f>I_O!N232*LCI!$E72</f>
        <v>0</v>
      </c>
      <c r="O30" s="11">
        <f>I_O!O232*LCI!$E72</f>
        <v>0</v>
      </c>
      <c r="P30" s="11">
        <f>I_O!P232*LCI!$E72</f>
        <v>0</v>
      </c>
      <c r="Q30" s="11">
        <f>I_O!Q232*LCI!$E72</f>
        <v>0</v>
      </c>
      <c r="R30" s="11">
        <f>I_O!R232*LCI!$E72</f>
        <v>0</v>
      </c>
      <c r="S30" s="11">
        <f>I_O!S232*LCI!$E72</f>
        <v>0</v>
      </c>
      <c r="T30" s="11">
        <f>I_O!T232*LCI!$E72</f>
        <v>0</v>
      </c>
      <c r="U30" s="11">
        <f>I_O!U232*LCI!$E72</f>
        <v>0</v>
      </c>
      <c r="V30" s="11">
        <f>I_O!V232*LCI!$E72</f>
        <v>0</v>
      </c>
      <c r="X30" s="243">
        <v>0</v>
      </c>
      <c r="Y30" s="243">
        <v>0</v>
      </c>
      <c r="Z30" s="243">
        <v>0</v>
      </c>
      <c r="AA30" s="243">
        <v>0</v>
      </c>
      <c r="AB30" s="243">
        <v>0</v>
      </c>
      <c r="AC30" s="243">
        <v>0</v>
      </c>
      <c r="AD30" s="243">
        <v>0</v>
      </c>
      <c r="AE30" s="243">
        <v>0</v>
      </c>
      <c r="AF30" s="243">
        <v>0</v>
      </c>
      <c r="AG30" s="243">
        <v>0</v>
      </c>
      <c r="AH30" s="243">
        <v>0</v>
      </c>
      <c r="AI30" s="243">
        <v>0</v>
      </c>
      <c r="AJ30" s="243">
        <v>0</v>
      </c>
      <c r="AK30" s="243">
        <v>0</v>
      </c>
      <c r="AL30" s="243">
        <v>0</v>
      </c>
      <c r="AM30" s="243">
        <v>0</v>
      </c>
      <c r="AN30" s="243">
        <v>0</v>
      </c>
      <c r="AO30" s="243">
        <v>0</v>
      </c>
      <c r="AP30" s="243">
        <v>0</v>
      </c>
      <c r="AQ30" s="243">
        <v>0</v>
      </c>
      <c r="AR30" s="243">
        <v>0</v>
      </c>
    </row>
    <row r="31" spans="1:44" x14ac:dyDescent="0.25">
      <c r="A31" t="str">
        <f>I_O!A234</f>
        <v>Corn Grain (kg/yr)</v>
      </c>
      <c r="B31" s="11">
        <f>I_O!B234*LCI!$E74</f>
        <v>0</v>
      </c>
      <c r="C31" s="11">
        <f>I_O!C234*LCI!$E74</f>
        <v>0</v>
      </c>
      <c r="D31" s="11">
        <f>I_O!D234*LCI!$E74</f>
        <v>0</v>
      </c>
      <c r="E31" s="11">
        <f>I_O!E234*LCI!$E74</f>
        <v>0</v>
      </c>
      <c r="F31" s="11">
        <f>I_O!F234*LCI!$E74</f>
        <v>0</v>
      </c>
      <c r="G31" s="11">
        <f>I_O!G234*LCI!$E74</f>
        <v>0</v>
      </c>
      <c r="H31" s="11">
        <f>I_O!H234*LCI!$E74</f>
        <v>0</v>
      </c>
      <c r="I31" s="11">
        <f>I_O!I234*LCI!$E74</f>
        <v>0</v>
      </c>
      <c r="J31" s="11">
        <f>I_O!J234*LCI!$E74</f>
        <v>0</v>
      </c>
      <c r="K31" s="11">
        <f>I_O!K234*LCI!$E74</f>
        <v>0</v>
      </c>
      <c r="L31" s="11">
        <f>I_O!L234*LCI!$E74</f>
        <v>0</v>
      </c>
      <c r="M31" s="11">
        <f>I_O!M234*LCI!$E74</f>
        <v>0</v>
      </c>
      <c r="N31" s="11">
        <f>I_O!N234*LCI!$E74</f>
        <v>0</v>
      </c>
      <c r="O31" s="11">
        <f>I_O!O234*LCI!$E74</f>
        <v>0</v>
      </c>
      <c r="P31" s="11">
        <f>I_O!P234*LCI!$E74</f>
        <v>0</v>
      </c>
      <c r="Q31" s="11">
        <f>I_O!Q234*LCI!$E74</f>
        <v>0</v>
      </c>
      <c r="R31" s="11">
        <f>I_O!R234*LCI!$E74</f>
        <v>0</v>
      </c>
      <c r="S31" s="11">
        <f>I_O!S234*LCI!$E74</f>
        <v>0</v>
      </c>
      <c r="T31" s="11">
        <f>I_O!T234*LCI!$E74</f>
        <v>0</v>
      </c>
      <c r="U31" s="11">
        <f>I_O!U234*LCI!$E74</f>
        <v>0</v>
      </c>
      <c r="V31" s="11">
        <f>I_O!V234*LCI!$E74</f>
        <v>0</v>
      </c>
      <c r="X31" s="242">
        <f>I_O!B234*0.5*(44/12)*1000</f>
        <v>0</v>
      </c>
      <c r="Y31" s="242">
        <f>I_O!C234*0.5*(44/12)*1000</f>
        <v>0</v>
      </c>
      <c r="Z31" s="242">
        <f>I_O!D234*0.5*(44/12)*1000</f>
        <v>0</v>
      </c>
      <c r="AA31" s="242">
        <f>I_O!E234*0.5*(44/12)*1000</f>
        <v>0</v>
      </c>
      <c r="AB31" s="242">
        <f>I_O!F234*0.5*(44/12)*1000</f>
        <v>0</v>
      </c>
      <c r="AC31" s="242">
        <f>I_O!G234*0.5*(44/12)*1000</f>
        <v>0</v>
      </c>
      <c r="AD31" s="242">
        <f>I_O!H234*0.5*(44/12)*1000</f>
        <v>0</v>
      </c>
      <c r="AE31" s="242">
        <f>I_O!I234*0.5*(44/12)*1000</f>
        <v>0</v>
      </c>
      <c r="AF31" s="242">
        <f>I_O!J234*0.5*(44/12)*1000</f>
        <v>0</v>
      </c>
      <c r="AG31" s="242">
        <f>I_O!K234*0.5*(44/12)*1000</f>
        <v>0</v>
      </c>
      <c r="AH31" s="242">
        <f>I_O!L234*0.5*(44/12)*1000</f>
        <v>0</v>
      </c>
      <c r="AI31" s="242">
        <f>I_O!M234*0.5*(44/12)*1000</f>
        <v>0</v>
      </c>
      <c r="AJ31" s="242">
        <f>I_O!N234*0.5*(44/12)*1000</f>
        <v>0</v>
      </c>
      <c r="AK31" s="242">
        <f>I_O!O234*0.5*(44/12)*1000</f>
        <v>0</v>
      </c>
      <c r="AL31" s="242">
        <f>I_O!P234*0.5*(44/12)*1000</f>
        <v>0</v>
      </c>
      <c r="AM31" s="242">
        <f>I_O!Q234*0.5*(44/12)*1000</f>
        <v>0</v>
      </c>
      <c r="AN31" s="242">
        <f>I_O!R234*0.5*(44/12)*1000</f>
        <v>0</v>
      </c>
      <c r="AO31" s="242">
        <f>I_O!S234*0.5*(44/12)*1000</f>
        <v>0</v>
      </c>
      <c r="AP31" s="242">
        <f>I_O!T234*0.5*(44/12)*1000</f>
        <v>0</v>
      </c>
      <c r="AQ31" s="242">
        <f>I_O!U234*0.5*(44/12)*1000</f>
        <v>0</v>
      </c>
      <c r="AR31" s="242">
        <f>I_O!V234*0.5*(44/12)*1000</f>
        <v>0</v>
      </c>
    </row>
    <row r="32" spans="1:44" x14ac:dyDescent="0.25">
      <c r="A32" t="str">
        <f>I_O!A236</f>
        <v>Corn Stover, Collected (kg/yr)</v>
      </c>
      <c r="B32" s="11">
        <f>I_O!B236*LCI!$E76</f>
        <v>0</v>
      </c>
      <c r="C32" s="11">
        <f>I_O!C236*LCI!$E76</f>
        <v>0</v>
      </c>
      <c r="D32" s="11">
        <f>I_O!D236*LCI!$E76</f>
        <v>9876600</v>
      </c>
      <c r="E32" s="11">
        <f>I_O!E236*LCI!$E76</f>
        <v>9876600</v>
      </c>
      <c r="F32" s="11">
        <f>I_O!F236*LCI!$E76</f>
        <v>0</v>
      </c>
      <c r="G32" s="11">
        <f>I_O!G236*LCI!$E76</f>
        <v>0</v>
      </c>
      <c r="H32" s="11">
        <f>I_O!H236*LCI!$E76</f>
        <v>0</v>
      </c>
      <c r="I32" s="11">
        <f>I_O!I236*LCI!$E76</f>
        <v>0</v>
      </c>
      <c r="J32" s="11">
        <f>I_O!J236*LCI!$E76</f>
        <v>0</v>
      </c>
      <c r="K32" s="11">
        <f>I_O!K236*LCI!$E76</f>
        <v>0</v>
      </c>
      <c r="L32" s="11">
        <f>I_O!L236*LCI!$E76</f>
        <v>0</v>
      </c>
      <c r="M32" s="11">
        <f>I_O!M236*LCI!$E76</f>
        <v>0</v>
      </c>
      <c r="N32" s="11">
        <f>I_O!N236*LCI!$E76</f>
        <v>0</v>
      </c>
      <c r="O32" s="11">
        <f>I_O!O236*LCI!$E76</f>
        <v>0</v>
      </c>
      <c r="P32" s="11">
        <f>I_O!P236*LCI!$E76</f>
        <v>0</v>
      </c>
      <c r="Q32" s="11">
        <f>I_O!Q236*LCI!$E76</f>
        <v>0</v>
      </c>
      <c r="R32" s="11">
        <f>I_O!R236*LCI!$E76</f>
        <v>0</v>
      </c>
      <c r="S32" s="11">
        <f>I_O!S236*LCI!$E76</f>
        <v>0</v>
      </c>
      <c r="T32" s="11">
        <f>I_O!T236*LCI!$E76</f>
        <v>0</v>
      </c>
      <c r="U32" s="11">
        <f>I_O!U236*LCI!$E76</f>
        <v>0</v>
      </c>
      <c r="V32" s="11">
        <f>I_O!V236*LCI!$E76</f>
        <v>0</v>
      </c>
      <c r="X32" s="242">
        <f>I_O!B236*0.5*(44/12)*1000</f>
        <v>0</v>
      </c>
      <c r="Y32" s="242">
        <f>I_O!C236*0.5*(44/12)*1000</f>
        <v>0</v>
      </c>
      <c r="Z32" s="242">
        <f>I_O!D236*0.5*(44/12)*1000</f>
        <v>905355000</v>
      </c>
      <c r="AA32" s="242">
        <f>I_O!E236*0.5*(44/12)*1000</f>
        <v>905355000</v>
      </c>
      <c r="AB32" s="242">
        <f>I_O!F236*0.5*(44/12)*1000</f>
        <v>0</v>
      </c>
      <c r="AC32" s="242">
        <f>I_O!G236*0.5*(44/12)*1000</f>
        <v>0</v>
      </c>
      <c r="AD32" s="242">
        <f>I_O!H236*0.5*(44/12)*1000</f>
        <v>0</v>
      </c>
      <c r="AE32" s="242">
        <f>I_O!I236*0.5*(44/12)*1000</f>
        <v>0</v>
      </c>
      <c r="AF32" s="242">
        <f>I_O!J236*0.5*(44/12)*1000</f>
        <v>0</v>
      </c>
      <c r="AG32" s="242">
        <f>I_O!K236*0.5*(44/12)*1000</f>
        <v>0</v>
      </c>
      <c r="AH32" s="242">
        <f>I_O!L236*0.5*(44/12)*1000</f>
        <v>0</v>
      </c>
      <c r="AI32" s="242">
        <f>I_O!M236*0.5*(44/12)*1000</f>
        <v>0</v>
      </c>
      <c r="AJ32" s="242">
        <f>I_O!N236*0.5*(44/12)*1000</f>
        <v>0</v>
      </c>
      <c r="AK32" s="242">
        <f>I_O!O236*0.5*(44/12)*1000</f>
        <v>0</v>
      </c>
      <c r="AL32" s="242">
        <f>I_O!P236*0.5*(44/12)*1000</f>
        <v>0</v>
      </c>
      <c r="AM32" s="242">
        <f>I_O!Q236*0.5*(44/12)*1000</f>
        <v>0</v>
      </c>
      <c r="AN32" s="242">
        <f>I_O!R236*0.5*(44/12)*1000</f>
        <v>0</v>
      </c>
      <c r="AO32" s="242">
        <f>I_O!S236*0.5*(44/12)*1000</f>
        <v>0</v>
      </c>
      <c r="AP32" s="242">
        <f>I_O!T236*0.5*(44/12)*1000</f>
        <v>0</v>
      </c>
      <c r="AQ32" s="242">
        <f>I_O!U236*0.5*(44/12)*1000</f>
        <v>0</v>
      </c>
      <c r="AR32" s="242">
        <f>I_O!V236*0.5*(44/12)*1000</f>
        <v>0</v>
      </c>
    </row>
    <row r="33" spans="1:44" x14ac:dyDescent="0.25">
      <c r="A33" t="str">
        <f>I_O!A237</f>
        <v>Corn Stover, Left (kg/yr)</v>
      </c>
      <c r="B33" s="11">
        <f>I_O!B237*LCI!$E77</f>
        <v>0</v>
      </c>
      <c r="C33" s="11">
        <f>I_O!C237*LCI!$E77</f>
        <v>0</v>
      </c>
      <c r="D33" s="11">
        <f>I_O!D237*LCI!$E77</f>
        <v>0</v>
      </c>
      <c r="E33" s="11">
        <f>I_O!E237*LCI!$E77</f>
        <v>0</v>
      </c>
      <c r="F33" s="11">
        <f>I_O!F237*LCI!$E77</f>
        <v>0</v>
      </c>
      <c r="G33" s="11">
        <f>I_O!G237*LCI!$E77</f>
        <v>0</v>
      </c>
      <c r="H33" s="11">
        <f>I_O!H237*LCI!$E77</f>
        <v>0</v>
      </c>
      <c r="I33" s="11">
        <f>I_O!I237*LCI!$E77</f>
        <v>0</v>
      </c>
      <c r="J33" s="11">
        <f>I_O!J237*LCI!$E77</f>
        <v>0</v>
      </c>
      <c r="K33" s="11">
        <f>I_O!K237*LCI!$E77</f>
        <v>0</v>
      </c>
      <c r="L33" s="11">
        <f>I_O!L237*LCI!$E77</f>
        <v>0</v>
      </c>
      <c r="M33" s="11">
        <f>I_O!M237*LCI!$E77</f>
        <v>0</v>
      </c>
      <c r="N33" s="11">
        <f>I_O!N237*LCI!$E77</f>
        <v>0</v>
      </c>
      <c r="O33" s="11">
        <f>I_O!O237*LCI!$E77</f>
        <v>0</v>
      </c>
      <c r="P33" s="11">
        <f>I_O!P237*LCI!$E77</f>
        <v>0</v>
      </c>
      <c r="Q33" s="11">
        <f>I_O!Q237*LCI!$E77</f>
        <v>0</v>
      </c>
      <c r="R33" s="11">
        <f>I_O!R237*LCI!$E77</f>
        <v>0</v>
      </c>
      <c r="S33" s="11">
        <f>I_O!S237*LCI!$E77</f>
        <v>0</v>
      </c>
      <c r="T33" s="11">
        <f>I_O!T237*LCI!$E77</f>
        <v>0</v>
      </c>
      <c r="U33" s="11">
        <f>I_O!U237*LCI!$E77</f>
        <v>0</v>
      </c>
      <c r="V33" s="11">
        <f>I_O!V237*LCI!$E77</f>
        <v>0</v>
      </c>
      <c r="X33" s="242">
        <f>I_O!B237*0.5*(44/12)*1000</f>
        <v>0</v>
      </c>
      <c r="Y33" s="242">
        <f>I_O!C237*0.5*(44/12)*1000</f>
        <v>0</v>
      </c>
      <c r="Z33" s="242">
        <f>I_O!D237*0.5*(44/12)*1000</f>
        <v>0</v>
      </c>
      <c r="AA33" s="242">
        <f>I_O!E237*0.5*(44/12)*1000</f>
        <v>0</v>
      </c>
      <c r="AB33" s="242">
        <f>I_O!F237*0.5*(44/12)*1000</f>
        <v>0</v>
      </c>
      <c r="AC33" s="242">
        <f>I_O!G237*0.5*(44/12)*1000</f>
        <v>0</v>
      </c>
      <c r="AD33" s="242">
        <f>I_O!H237*0.5*(44/12)*1000</f>
        <v>0</v>
      </c>
      <c r="AE33" s="242">
        <f>I_O!I237*0.5*(44/12)*1000</f>
        <v>0</v>
      </c>
      <c r="AF33" s="242">
        <f>I_O!J237*0.5*(44/12)*1000</f>
        <v>0</v>
      </c>
      <c r="AG33" s="242">
        <f>I_O!K237*0.5*(44/12)*1000</f>
        <v>0</v>
      </c>
      <c r="AH33" s="242">
        <f>I_O!L237*0.5*(44/12)*1000</f>
        <v>0</v>
      </c>
      <c r="AI33" s="242">
        <f>I_O!M237*0.5*(44/12)*1000</f>
        <v>0</v>
      </c>
      <c r="AJ33" s="242">
        <f>I_O!N237*0.5*(44/12)*1000</f>
        <v>0</v>
      </c>
      <c r="AK33" s="242">
        <f>I_O!O237*0.5*(44/12)*1000</f>
        <v>0</v>
      </c>
      <c r="AL33" s="242">
        <f>I_O!P237*0.5*(44/12)*1000</f>
        <v>0</v>
      </c>
      <c r="AM33" s="242">
        <f>I_O!Q237*0.5*(44/12)*1000</f>
        <v>0</v>
      </c>
      <c r="AN33" s="242">
        <f>I_O!R237*0.5*(44/12)*1000</f>
        <v>0</v>
      </c>
      <c r="AO33" s="242">
        <f>I_O!S237*0.5*(44/12)*1000</f>
        <v>0</v>
      </c>
      <c r="AP33" s="242">
        <f>I_O!T237*0.5*(44/12)*1000</f>
        <v>0</v>
      </c>
      <c r="AQ33" s="242">
        <f>I_O!U237*0.5*(44/12)*1000</f>
        <v>0</v>
      </c>
      <c r="AR33" s="242">
        <f>I_O!V237*0.5*(44/12)*1000</f>
        <v>0</v>
      </c>
    </row>
    <row r="34" spans="1:44" x14ac:dyDescent="0.25">
      <c r="A34" t="str">
        <f>I_O!A238</f>
        <v>DDGS (kg/yr)</v>
      </c>
      <c r="B34" s="11">
        <f>I_O!B238*LCI!$E78</f>
        <v>0</v>
      </c>
      <c r="C34" s="11">
        <f>I_O!C238*LCI!$E78</f>
        <v>0</v>
      </c>
      <c r="D34" s="11">
        <f>I_O!D238*LCI!$E78</f>
        <v>7242840</v>
      </c>
      <c r="E34" s="11">
        <f>I_O!E238*LCI!$E78</f>
        <v>0</v>
      </c>
      <c r="F34" s="11">
        <f>I_O!F238*LCI!$E78</f>
        <v>0</v>
      </c>
      <c r="G34" s="11">
        <f>I_O!G238*LCI!$E78</f>
        <v>0</v>
      </c>
      <c r="H34" s="11">
        <f>I_O!H238*LCI!$E78</f>
        <v>0</v>
      </c>
      <c r="I34" s="11">
        <f>I_O!I238*LCI!$E78</f>
        <v>0</v>
      </c>
      <c r="J34" s="11">
        <f>I_O!J238*LCI!$E78</f>
        <v>0</v>
      </c>
      <c r="K34" s="11">
        <f>I_O!K238*LCI!$E78</f>
        <v>0</v>
      </c>
      <c r="L34" s="11">
        <f>I_O!L238*LCI!$E78</f>
        <v>0</v>
      </c>
      <c r="M34" s="11">
        <f>I_O!M238*LCI!$E78</f>
        <v>0</v>
      </c>
      <c r="N34" s="11">
        <f>I_O!N238*LCI!$E78</f>
        <v>0</v>
      </c>
      <c r="O34" s="11">
        <f>I_O!O238*LCI!$E78</f>
        <v>0</v>
      </c>
      <c r="P34" s="11">
        <f>I_O!P238*LCI!$E78</f>
        <v>0</v>
      </c>
      <c r="Q34" s="11">
        <f>I_O!Q238*LCI!$E78</f>
        <v>0</v>
      </c>
      <c r="R34" s="11">
        <f>I_O!R238*LCI!$E78</f>
        <v>0</v>
      </c>
      <c r="S34" s="11">
        <f>I_O!S238*LCI!$E78</f>
        <v>0</v>
      </c>
      <c r="T34" s="11">
        <f>I_O!T238*LCI!$E78</f>
        <v>0</v>
      </c>
      <c r="U34" s="11">
        <f>I_O!U238*LCI!$E78</f>
        <v>0</v>
      </c>
      <c r="V34" s="11">
        <f>I_O!V238*LCI!$E78</f>
        <v>0</v>
      </c>
      <c r="X34" s="242">
        <f>I_O!B238*0.5*(44/12)*1000</f>
        <v>0</v>
      </c>
      <c r="Y34" s="242">
        <f>I_O!C238*0.5*(44/12)*1000</f>
        <v>0</v>
      </c>
      <c r="Z34" s="242">
        <f>I_O!D238*0.5*(44/12)*1000</f>
        <v>663927000</v>
      </c>
      <c r="AA34" s="242">
        <f>I_O!E238*0.5*(44/12)*1000</f>
        <v>0</v>
      </c>
      <c r="AB34" s="242">
        <f>I_O!F238*0.5*(44/12)*1000</f>
        <v>0</v>
      </c>
      <c r="AC34" s="242">
        <f>I_O!G238*0.5*(44/12)*1000</f>
        <v>0</v>
      </c>
      <c r="AD34" s="242">
        <f>I_O!H238*0.5*(44/12)*1000</f>
        <v>0</v>
      </c>
      <c r="AE34" s="242">
        <f>I_O!I238*0.5*(44/12)*1000</f>
        <v>0</v>
      </c>
      <c r="AF34" s="242">
        <f>I_O!J238*0.5*(44/12)*1000</f>
        <v>0</v>
      </c>
      <c r="AG34" s="242">
        <f>I_O!K238*0.5*(44/12)*1000</f>
        <v>0</v>
      </c>
      <c r="AH34" s="242">
        <f>I_O!L238*0.5*(44/12)*1000</f>
        <v>0</v>
      </c>
      <c r="AI34" s="242">
        <f>I_O!M238*0.5*(44/12)*1000</f>
        <v>0</v>
      </c>
      <c r="AJ34" s="242">
        <f>I_O!N238*0.5*(44/12)*1000</f>
        <v>0</v>
      </c>
      <c r="AK34" s="242">
        <f>I_O!O238*0.5*(44/12)*1000</f>
        <v>0</v>
      </c>
      <c r="AL34" s="242">
        <f>I_O!P238*0.5*(44/12)*1000</f>
        <v>0</v>
      </c>
      <c r="AM34" s="242">
        <f>I_O!Q238*0.5*(44/12)*1000</f>
        <v>0</v>
      </c>
      <c r="AN34" s="242">
        <f>I_O!R238*0.5*(44/12)*1000</f>
        <v>0</v>
      </c>
      <c r="AO34" s="242">
        <f>I_O!S238*0.5*(44/12)*1000</f>
        <v>0</v>
      </c>
      <c r="AP34" s="242">
        <f>I_O!T238*0.5*(44/12)*1000</f>
        <v>0</v>
      </c>
      <c r="AQ34" s="242">
        <f>I_O!U238*0.5*(44/12)*1000</f>
        <v>0</v>
      </c>
      <c r="AR34" s="242">
        <f>I_O!V238*0.5*(44/12)*1000</f>
        <v>0</v>
      </c>
    </row>
    <row r="35" spans="1:44" x14ac:dyDescent="0.25">
      <c r="A35" t="str">
        <f>I_O!A239</f>
        <v>Glycerin (kg/yr)</v>
      </c>
      <c r="B35" s="11">
        <f>I_O!B239*LCI!$E79</f>
        <v>177855.90833108485</v>
      </c>
      <c r="C35" s="11">
        <f>I_O!C239*LCI!$E79</f>
        <v>0</v>
      </c>
      <c r="D35" s="11">
        <f>I_O!D239*LCI!$E79</f>
        <v>0</v>
      </c>
      <c r="E35" s="11">
        <f>I_O!E239*LCI!$E79</f>
        <v>0</v>
      </c>
      <c r="F35" s="11">
        <f>I_O!F239*LCI!$E79</f>
        <v>0</v>
      </c>
      <c r="G35" s="11">
        <f>I_O!G239*LCI!$E79</f>
        <v>0</v>
      </c>
      <c r="H35" s="11">
        <f>I_O!H239*LCI!$E79</f>
        <v>0</v>
      </c>
      <c r="I35" s="11">
        <f>I_O!I239*LCI!$E79</f>
        <v>0</v>
      </c>
      <c r="J35" s="11">
        <f>I_O!J239*LCI!$E79</f>
        <v>0</v>
      </c>
      <c r="K35" s="11">
        <f>I_O!K239*LCI!$E79</f>
        <v>0</v>
      </c>
      <c r="L35" s="11">
        <f>I_O!L239*LCI!$E79</f>
        <v>0</v>
      </c>
      <c r="M35" s="11">
        <f>I_O!M239*LCI!$E79</f>
        <v>0</v>
      </c>
      <c r="N35" s="11">
        <f>I_O!N239*LCI!$E79</f>
        <v>0</v>
      </c>
      <c r="O35" s="11">
        <f>I_O!O239*LCI!$E79</f>
        <v>0</v>
      </c>
      <c r="P35" s="11">
        <f>I_O!P239*LCI!$E79</f>
        <v>0</v>
      </c>
      <c r="Q35" s="11">
        <f>I_O!Q239*LCI!$E79</f>
        <v>0</v>
      </c>
      <c r="R35" s="11">
        <f>I_O!R239*LCI!$E79</f>
        <v>0</v>
      </c>
      <c r="S35" s="11">
        <f>I_O!S239*LCI!$E79</f>
        <v>0</v>
      </c>
      <c r="T35" s="11">
        <f>I_O!T239*LCI!$E79</f>
        <v>0</v>
      </c>
      <c r="U35" s="11">
        <f>I_O!U239*LCI!$E79</f>
        <v>0</v>
      </c>
      <c r="V35" s="11">
        <f>I_O!V239*LCI!$E79</f>
        <v>0</v>
      </c>
      <c r="X35" s="243">
        <v>0</v>
      </c>
      <c r="Y35" s="243">
        <v>0</v>
      </c>
      <c r="Z35" s="243">
        <v>0</v>
      </c>
      <c r="AA35" s="243">
        <v>0</v>
      </c>
      <c r="AB35" s="243">
        <v>0</v>
      </c>
      <c r="AC35" s="243">
        <v>0</v>
      </c>
      <c r="AD35" s="243">
        <v>0</v>
      </c>
      <c r="AE35" s="243">
        <v>0</v>
      </c>
      <c r="AF35" s="243">
        <v>0</v>
      </c>
      <c r="AG35" s="243">
        <v>0</v>
      </c>
      <c r="AH35" s="243">
        <v>0</v>
      </c>
      <c r="AI35" s="243">
        <v>0</v>
      </c>
      <c r="AJ35" s="243">
        <v>0</v>
      </c>
      <c r="AK35" s="243">
        <v>0</v>
      </c>
      <c r="AL35" s="243">
        <v>0</v>
      </c>
      <c r="AM35" s="243">
        <v>0</v>
      </c>
      <c r="AN35" s="243">
        <v>0</v>
      </c>
      <c r="AO35" s="243">
        <v>0</v>
      </c>
      <c r="AP35" s="243">
        <v>0</v>
      </c>
      <c r="AQ35" s="243">
        <v>0</v>
      </c>
      <c r="AR35" s="243">
        <v>0</v>
      </c>
    </row>
    <row r="36" spans="1:44" x14ac:dyDescent="0.25">
      <c r="A36" t="str">
        <f>I_O!A240</f>
        <v>MSW Co-Products (kg/yr)</v>
      </c>
      <c r="B36" s="11">
        <f>I_O!B240*LCI!$E80</f>
        <v>0</v>
      </c>
      <c r="C36" s="11">
        <f>I_O!C240*LCI!$E80</f>
        <v>0</v>
      </c>
      <c r="D36" s="11">
        <f>I_O!D240*LCI!$E80</f>
        <v>0</v>
      </c>
      <c r="E36" s="11">
        <f>I_O!E240*LCI!$E80</f>
        <v>0</v>
      </c>
      <c r="F36" s="11">
        <f>I_O!F240*LCI!$E80</f>
        <v>0</v>
      </c>
      <c r="G36" s="11">
        <f>I_O!G240*LCI!$E80</f>
        <v>0</v>
      </c>
      <c r="H36" s="11">
        <f>I_O!H240*LCI!$E80</f>
        <v>0</v>
      </c>
      <c r="I36" s="11">
        <f>I_O!I240*LCI!$E80</f>
        <v>0</v>
      </c>
      <c r="J36" s="11">
        <f>I_O!J240*LCI!$E80</f>
        <v>0</v>
      </c>
      <c r="K36" s="11">
        <f>I_O!K240*LCI!$E80</f>
        <v>0</v>
      </c>
      <c r="L36" s="11">
        <f>I_O!L240*LCI!$E80</f>
        <v>0</v>
      </c>
      <c r="M36" s="11">
        <f>I_O!M240*LCI!$E80</f>
        <v>0</v>
      </c>
      <c r="N36" s="11">
        <f>I_O!N240*LCI!$E80</f>
        <v>0</v>
      </c>
      <c r="O36" s="11">
        <f>I_O!O240*LCI!$E80</f>
        <v>0</v>
      </c>
      <c r="P36" s="11">
        <f>I_O!P240*LCI!$E80</f>
        <v>0</v>
      </c>
      <c r="Q36" s="11">
        <f>I_O!Q240*LCI!$E80</f>
        <v>0</v>
      </c>
      <c r="R36" s="11">
        <f>I_O!R240*LCI!$E80</f>
        <v>0</v>
      </c>
      <c r="S36" s="11">
        <f>I_O!S240*LCI!$E80</f>
        <v>0</v>
      </c>
      <c r="T36" s="11">
        <f>I_O!T240*LCI!$E80</f>
        <v>0</v>
      </c>
      <c r="U36" s="11">
        <f>I_O!U240*LCI!$E80</f>
        <v>0</v>
      </c>
      <c r="V36" s="11">
        <f>I_O!V240*LCI!$E80</f>
        <v>0</v>
      </c>
      <c r="X36" s="243">
        <v>0</v>
      </c>
      <c r="Y36" s="243">
        <v>0</v>
      </c>
      <c r="Z36" s="243">
        <v>0</v>
      </c>
      <c r="AA36" s="243">
        <v>0</v>
      </c>
      <c r="AB36" s="243">
        <v>0</v>
      </c>
      <c r="AC36" s="243">
        <v>0</v>
      </c>
      <c r="AD36" s="243">
        <v>0</v>
      </c>
      <c r="AE36" s="243">
        <v>0</v>
      </c>
      <c r="AF36" s="243">
        <v>0</v>
      </c>
      <c r="AG36" s="243">
        <v>0</v>
      </c>
      <c r="AH36" s="243">
        <v>0</v>
      </c>
      <c r="AI36" s="243">
        <v>0</v>
      </c>
      <c r="AJ36" s="243">
        <v>0</v>
      </c>
      <c r="AK36" s="243">
        <v>0</v>
      </c>
      <c r="AL36" s="243">
        <v>0</v>
      </c>
      <c r="AM36" s="243">
        <v>0</v>
      </c>
      <c r="AN36" s="243">
        <v>0</v>
      </c>
      <c r="AO36" s="243">
        <v>0</v>
      </c>
      <c r="AP36" s="243">
        <v>0</v>
      </c>
      <c r="AQ36" s="243">
        <v>0</v>
      </c>
      <c r="AR36" s="243">
        <v>0</v>
      </c>
    </row>
    <row r="37" spans="1:44" x14ac:dyDescent="0.25">
      <c r="A37" t="str">
        <f>I_O!A241</f>
        <v>Nitrogen Gas (kg/yr)</v>
      </c>
      <c r="B37" s="11">
        <f>I_O!B241*LCI!$E81</f>
        <v>0</v>
      </c>
      <c r="C37" s="11">
        <f>I_O!C241*LCI!$E81</f>
        <v>0</v>
      </c>
      <c r="D37" s="11">
        <f>I_O!D241*LCI!$E81</f>
        <v>0</v>
      </c>
      <c r="E37" s="11">
        <f>I_O!E241*LCI!$E81</f>
        <v>0</v>
      </c>
      <c r="F37" s="11">
        <f>I_O!F241*LCI!$E81</f>
        <v>0</v>
      </c>
      <c r="G37" s="11">
        <f>I_O!G241*LCI!$E81</f>
        <v>0</v>
      </c>
      <c r="H37" s="11">
        <f>I_O!H241*LCI!$E81</f>
        <v>0</v>
      </c>
      <c r="I37" s="11">
        <f>I_O!I241*LCI!$E81</f>
        <v>0</v>
      </c>
      <c r="J37" s="11">
        <f>I_O!J241*LCI!$E81</f>
        <v>0</v>
      </c>
      <c r="K37" s="11">
        <f>I_O!K241*LCI!$E81</f>
        <v>0</v>
      </c>
      <c r="L37" s="11">
        <f>I_O!L241*LCI!$E81</f>
        <v>0</v>
      </c>
      <c r="M37" s="11">
        <f>I_O!M241*LCI!$E81</f>
        <v>0</v>
      </c>
      <c r="N37" s="11">
        <f>I_O!N241*LCI!$E81</f>
        <v>0</v>
      </c>
      <c r="O37" s="11">
        <f>I_O!O241*LCI!$E81</f>
        <v>0</v>
      </c>
      <c r="P37" s="11">
        <f>I_O!P241*LCI!$E81</f>
        <v>0</v>
      </c>
      <c r="Q37" s="11">
        <f>I_O!Q241*LCI!$E81</f>
        <v>0</v>
      </c>
      <c r="R37" s="11">
        <f>I_O!R241*LCI!$E81</f>
        <v>0</v>
      </c>
      <c r="S37" s="11">
        <f>I_O!S241*LCI!$E81</f>
        <v>0</v>
      </c>
      <c r="T37" s="11">
        <f>I_O!T241*LCI!$E81</f>
        <v>0</v>
      </c>
      <c r="U37" s="11">
        <f>I_O!U241*LCI!$E81</f>
        <v>0</v>
      </c>
      <c r="V37" s="11">
        <f>I_O!V241*LCI!$E81</f>
        <v>0</v>
      </c>
      <c r="X37" s="243">
        <v>0</v>
      </c>
      <c r="Y37" s="243">
        <v>0</v>
      </c>
      <c r="Z37" s="243">
        <v>0</v>
      </c>
      <c r="AA37" s="243">
        <v>0</v>
      </c>
      <c r="AB37" s="243">
        <v>0</v>
      </c>
      <c r="AC37" s="243">
        <v>0</v>
      </c>
      <c r="AD37" s="243">
        <v>0</v>
      </c>
      <c r="AE37" s="243">
        <v>0</v>
      </c>
      <c r="AF37" s="243">
        <v>0</v>
      </c>
      <c r="AG37" s="243">
        <v>0</v>
      </c>
      <c r="AH37" s="243">
        <v>0</v>
      </c>
      <c r="AI37" s="243">
        <v>0</v>
      </c>
      <c r="AJ37" s="243">
        <v>0</v>
      </c>
      <c r="AK37" s="243">
        <v>0</v>
      </c>
      <c r="AL37" s="243">
        <v>0</v>
      </c>
      <c r="AM37" s="243">
        <v>0</v>
      </c>
      <c r="AN37" s="243">
        <v>0</v>
      </c>
      <c r="AO37" s="243">
        <v>0</v>
      </c>
      <c r="AP37" s="243">
        <v>0</v>
      </c>
      <c r="AQ37" s="243">
        <v>0</v>
      </c>
      <c r="AR37" s="243">
        <v>0</v>
      </c>
    </row>
    <row r="38" spans="1:44" x14ac:dyDescent="0.25">
      <c r="A38" t="str">
        <f>I_O!A242</f>
        <v>Refused Derived Fuel (kg/yr)</v>
      </c>
      <c r="B38" s="11">
        <f>I_O!B242*LCI!$E82</f>
        <v>0</v>
      </c>
      <c r="C38" s="11">
        <f>I_O!C242*LCI!$E82</f>
        <v>0</v>
      </c>
      <c r="D38" s="11">
        <f>I_O!D242*LCI!$E82</f>
        <v>0</v>
      </c>
      <c r="E38" s="11">
        <f>I_O!E242*LCI!$E82</f>
        <v>0</v>
      </c>
      <c r="F38" s="11">
        <f>I_O!F242*LCI!$E82</f>
        <v>0</v>
      </c>
      <c r="G38" s="11">
        <f>I_O!G242*LCI!$E82</f>
        <v>0</v>
      </c>
      <c r="H38" s="11">
        <f>I_O!H242*LCI!$E82</f>
        <v>0</v>
      </c>
      <c r="I38" s="11">
        <f>I_O!I242*LCI!$E82</f>
        <v>0</v>
      </c>
      <c r="J38" s="11">
        <f>I_O!J242*LCI!$E82</f>
        <v>0</v>
      </c>
      <c r="K38" s="11">
        <f>I_O!K242*LCI!$E82</f>
        <v>0</v>
      </c>
      <c r="L38" s="11">
        <f>I_O!L242*LCI!$E82</f>
        <v>0</v>
      </c>
      <c r="M38" s="11">
        <f>I_O!M242*LCI!$E82</f>
        <v>0</v>
      </c>
      <c r="N38" s="11">
        <f>I_O!N242*LCI!$E82</f>
        <v>0</v>
      </c>
      <c r="O38" s="11">
        <f>I_O!O242*LCI!$E82</f>
        <v>0</v>
      </c>
      <c r="P38" s="11">
        <f>I_O!P242*LCI!$E82</f>
        <v>0</v>
      </c>
      <c r="Q38" s="11">
        <f>I_O!Q242*LCI!$E82</f>
        <v>0</v>
      </c>
      <c r="R38" s="11">
        <f>I_O!R242*LCI!$E82</f>
        <v>0</v>
      </c>
      <c r="S38" s="11">
        <f>I_O!S242*LCI!$E82</f>
        <v>0</v>
      </c>
      <c r="T38" s="11">
        <f>I_O!T242*LCI!$E82</f>
        <v>0</v>
      </c>
      <c r="U38" s="11">
        <f>I_O!U242*LCI!$E82</f>
        <v>0</v>
      </c>
      <c r="V38" s="11">
        <f>I_O!V242*LCI!$E82</f>
        <v>0</v>
      </c>
      <c r="X38" s="242">
        <f>I_O!B242*0.5*(44/12)*1000</f>
        <v>0</v>
      </c>
      <c r="Y38" s="242">
        <f>I_O!C242*0.5*(44/12)*1000</f>
        <v>0</v>
      </c>
      <c r="Z38" s="242">
        <f>I_O!D242*0.5*(44/12)*1000</f>
        <v>0</v>
      </c>
      <c r="AA38" s="242">
        <f>I_O!E242*0.5*(44/12)*1000</f>
        <v>0</v>
      </c>
      <c r="AB38" s="242">
        <f>I_O!F242*0.5*(44/12)*1000</f>
        <v>0</v>
      </c>
      <c r="AC38" s="242">
        <f>I_O!G242*0.5*(44/12)*1000</f>
        <v>0</v>
      </c>
      <c r="AD38" s="242">
        <f>I_O!H242*0.5*(44/12)*1000</f>
        <v>0</v>
      </c>
      <c r="AE38" s="242">
        <f>I_O!I242*0.5*(44/12)*1000</f>
        <v>0</v>
      </c>
      <c r="AF38" s="242">
        <f>I_O!J242*0.5*(44/12)*1000</f>
        <v>0</v>
      </c>
      <c r="AG38" s="242">
        <f>I_O!K242*0.5*(44/12)*1000</f>
        <v>0</v>
      </c>
      <c r="AH38" s="242">
        <f>I_O!L242*0.5*(44/12)*1000</f>
        <v>0</v>
      </c>
      <c r="AI38" s="242">
        <f>I_O!M242*0.5*(44/12)*1000</f>
        <v>0</v>
      </c>
      <c r="AJ38" s="242">
        <f>I_O!N242*0.5*(44/12)*1000</f>
        <v>0</v>
      </c>
      <c r="AK38" s="242">
        <f>I_O!O242*0.5*(44/12)*1000</f>
        <v>0</v>
      </c>
      <c r="AL38" s="242">
        <f>I_O!P242*0.5*(44/12)*1000</f>
        <v>0</v>
      </c>
      <c r="AM38" s="242">
        <f>I_O!Q242*0.5*(44/12)*1000</f>
        <v>0</v>
      </c>
      <c r="AN38" s="242">
        <f>I_O!R242*0.5*(44/12)*1000</f>
        <v>0</v>
      </c>
      <c r="AO38" s="242">
        <f>I_O!S242*0.5*(44/12)*1000</f>
        <v>0</v>
      </c>
      <c r="AP38" s="242">
        <f>I_O!T242*0.5*(44/12)*1000</f>
        <v>0</v>
      </c>
      <c r="AQ38" s="242">
        <f>I_O!U242*0.5*(44/12)*1000</f>
        <v>0</v>
      </c>
      <c r="AR38" s="242">
        <f>I_O!V242*0.5*(44/12)*1000</f>
        <v>0</v>
      </c>
    </row>
    <row r="39" spans="1:44" x14ac:dyDescent="0.25">
      <c r="A39" t="str">
        <f>I_O!A243</f>
        <v>Slag (kg/yr)</v>
      </c>
      <c r="B39" s="11">
        <f>I_O!B243*LCI!$E83</f>
        <v>0</v>
      </c>
      <c r="C39" s="11">
        <f>I_O!C243*LCI!$E83</f>
        <v>0</v>
      </c>
      <c r="D39" s="11">
        <f>I_O!D243*LCI!$E83</f>
        <v>0</v>
      </c>
      <c r="E39" s="11">
        <f>I_O!E243*LCI!$E83</f>
        <v>0</v>
      </c>
      <c r="F39" s="11">
        <f>I_O!F243*LCI!$E83</f>
        <v>0</v>
      </c>
      <c r="G39" s="11">
        <f>I_O!G243*LCI!$E83</f>
        <v>0</v>
      </c>
      <c r="H39" s="11">
        <f>I_O!H243*LCI!$E83</f>
        <v>0</v>
      </c>
      <c r="I39" s="11">
        <f>I_O!I243*LCI!$E83</f>
        <v>0</v>
      </c>
      <c r="J39" s="11">
        <f>I_O!J243*LCI!$E83</f>
        <v>0</v>
      </c>
      <c r="K39" s="11">
        <f>I_O!K243*LCI!$E83</f>
        <v>0</v>
      </c>
      <c r="L39" s="11">
        <f>I_O!L243*LCI!$E83</f>
        <v>0</v>
      </c>
      <c r="M39" s="11">
        <f>I_O!M243*LCI!$E83</f>
        <v>0</v>
      </c>
      <c r="N39" s="11">
        <f>I_O!N243*LCI!$E83</f>
        <v>0</v>
      </c>
      <c r="O39" s="11">
        <f>I_O!O243*LCI!$E83</f>
        <v>0</v>
      </c>
      <c r="P39" s="11">
        <f>I_O!P243*LCI!$E83</f>
        <v>0</v>
      </c>
      <c r="Q39" s="11">
        <f>I_O!Q243*LCI!$E83</f>
        <v>0</v>
      </c>
      <c r="R39" s="11">
        <f>I_O!R243*LCI!$E83</f>
        <v>0</v>
      </c>
      <c r="S39" s="11">
        <f>I_O!S243*LCI!$E83</f>
        <v>0</v>
      </c>
      <c r="T39" s="11">
        <f>I_O!T243*LCI!$E83</f>
        <v>0</v>
      </c>
      <c r="U39" s="11">
        <f>I_O!U243*LCI!$E83</f>
        <v>0</v>
      </c>
      <c r="V39" s="11">
        <f>I_O!V243*LCI!$E83</f>
        <v>0</v>
      </c>
      <c r="X39" s="243">
        <v>0</v>
      </c>
      <c r="Y39" s="243">
        <v>0</v>
      </c>
      <c r="Z39" s="243">
        <v>0</v>
      </c>
      <c r="AA39" s="243">
        <v>0</v>
      </c>
      <c r="AB39" s="243">
        <v>0</v>
      </c>
      <c r="AC39" s="243">
        <v>0</v>
      </c>
      <c r="AD39" s="243">
        <v>0</v>
      </c>
      <c r="AE39" s="243">
        <v>0</v>
      </c>
      <c r="AF39" s="243">
        <v>0</v>
      </c>
      <c r="AG39" s="243">
        <v>0</v>
      </c>
      <c r="AH39" s="243">
        <v>0</v>
      </c>
      <c r="AI39" s="243">
        <v>0</v>
      </c>
      <c r="AJ39" s="243">
        <v>0</v>
      </c>
      <c r="AK39" s="243">
        <v>0</v>
      </c>
      <c r="AL39" s="243">
        <v>0</v>
      </c>
      <c r="AM39" s="243">
        <v>0</v>
      </c>
      <c r="AN39" s="243">
        <v>0</v>
      </c>
      <c r="AO39" s="243">
        <v>0</v>
      </c>
      <c r="AP39" s="243">
        <v>0</v>
      </c>
      <c r="AQ39" s="243">
        <v>0</v>
      </c>
      <c r="AR39" s="243">
        <v>0</v>
      </c>
    </row>
    <row r="40" spans="1:44" x14ac:dyDescent="0.25">
      <c r="A40" t="str">
        <f>I_O!A244</f>
        <v>Soybean Meal (kg/yr)</v>
      </c>
      <c r="B40" s="11">
        <f>I_O!B244*LCI!$E84</f>
        <v>4693317.9384000022</v>
      </c>
      <c r="C40" s="11">
        <f>I_O!C244*LCI!$E84</f>
        <v>4693317.9384000022</v>
      </c>
      <c r="D40" s="11">
        <f>I_O!D244*LCI!$E84</f>
        <v>0</v>
      </c>
      <c r="E40" s="11">
        <f>I_O!E244*LCI!$E84</f>
        <v>0</v>
      </c>
      <c r="F40" s="11">
        <f>I_O!F244*LCI!$E84</f>
        <v>0</v>
      </c>
      <c r="G40" s="11">
        <f>I_O!G244*LCI!$E84</f>
        <v>0</v>
      </c>
      <c r="H40" s="11">
        <f>I_O!H244*LCI!$E84</f>
        <v>0</v>
      </c>
      <c r="I40" s="11">
        <f>I_O!I244*LCI!$E84</f>
        <v>0</v>
      </c>
      <c r="J40" s="11">
        <f>I_O!J244*LCI!$E84</f>
        <v>0</v>
      </c>
      <c r="K40" s="11">
        <f>I_O!K244*LCI!$E84</f>
        <v>0</v>
      </c>
      <c r="L40" s="11">
        <f>I_O!L244*LCI!$E84</f>
        <v>0</v>
      </c>
      <c r="M40" s="11">
        <f>I_O!M244*LCI!$E84</f>
        <v>0</v>
      </c>
      <c r="N40" s="11">
        <f>I_O!N244*LCI!$E84</f>
        <v>0</v>
      </c>
      <c r="O40" s="11">
        <f>I_O!O244*LCI!$E84</f>
        <v>0</v>
      </c>
      <c r="P40" s="11">
        <f>I_O!P244*LCI!$E84</f>
        <v>0</v>
      </c>
      <c r="Q40" s="11">
        <f>I_O!Q244*LCI!$E84</f>
        <v>0</v>
      </c>
      <c r="R40" s="11">
        <f>I_O!R244*LCI!$E84</f>
        <v>0</v>
      </c>
      <c r="S40" s="11">
        <f>I_O!S244*LCI!$E84</f>
        <v>0</v>
      </c>
      <c r="T40" s="11">
        <f>I_O!T244*LCI!$E84</f>
        <v>0</v>
      </c>
      <c r="U40" s="11">
        <f>I_O!U244*LCI!$E84</f>
        <v>0</v>
      </c>
      <c r="V40" s="11">
        <f>I_O!V244*LCI!$E84</f>
        <v>0</v>
      </c>
      <c r="X40" s="242">
        <f>I_O!B244*0.5*(44/12)*1000</f>
        <v>430220811.02000016</v>
      </c>
      <c r="Y40" s="242">
        <f>I_O!C244*0.5*(44/12)*1000</f>
        <v>430220811.02000016</v>
      </c>
      <c r="Z40" s="242">
        <f>I_O!D244*0.5*(44/12)*1000</f>
        <v>0</v>
      </c>
      <c r="AA40" s="242">
        <f>I_O!E244*0.5*(44/12)*1000</f>
        <v>0</v>
      </c>
      <c r="AB40" s="242">
        <f>I_O!F244*0.5*(44/12)*1000</f>
        <v>0</v>
      </c>
      <c r="AC40" s="242">
        <f>I_O!G244*0.5*(44/12)*1000</f>
        <v>0</v>
      </c>
      <c r="AD40" s="242">
        <f>I_O!H244*0.5*(44/12)*1000</f>
        <v>0</v>
      </c>
      <c r="AE40" s="242">
        <f>I_O!I244*0.5*(44/12)*1000</f>
        <v>0</v>
      </c>
      <c r="AF40" s="242">
        <f>I_O!J244*0.5*(44/12)*1000</f>
        <v>0</v>
      </c>
      <c r="AG40" s="242">
        <f>I_O!K244*0.5*(44/12)*1000</f>
        <v>0</v>
      </c>
      <c r="AH40" s="242">
        <f>I_O!L244*0.5*(44/12)*1000</f>
        <v>0</v>
      </c>
      <c r="AI40" s="242">
        <f>I_O!M244*0.5*(44/12)*1000</f>
        <v>0</v>
      </c>
      <c r="AJ40" s="242">
        <f>I_O!N244*0.5*(44/12)*1000</f>
        <v>0</v>
      </c>
      <c r="AK40" s="242">
        <f>I_O!O244*0.5*(44/12)*1000</f>
        <v>0</v>
      </c>
      <c r="AL40" s="242">
        <f>I_O!P244*0.5*(44/12)*1000</f>
        <v>0</v>
      </c>
      <c r="AM40" s="242">
        <f>I_O!Q244*0.5*(44/12)*1000</f>
        <v>0</v>
      </c>
      <c r="AN40" s="242">
        <f>I_O!R244*0.5*(44/12)*1000</f>
        <v>0</v>
      </c>
      <c r="AO40" s="242">
        <f>I_O!S244*0.5*(44/12)*1000</f>
        <v>0</v>
      </c>
      <c r="AP40" s="242">
        <f>I_O!T244*0.5*(44/12)*1000</f>
        <v>0</v>
      </c>
      <c r="AQ40" s="242">
        <f>I_O!U244*0.5*(44/12)*1000</f>
        <v>0</v>
      </c>
      <c r="AR40" s="242">
        <f>I_O!V244*0.5*(44/12)*1000</f>
        <v>0</v>
      </c>
    </row>
    <row r="41" spans="1:44" x14ac:dyDescent="0.25">
      <c r="A41" t="str">
        <f>I_O!A245</f>
        <v>Soybean Oil (kg/yr)</v>
      </c>
      <c r="B41" s="11">
        <f>I_O!B245*LCI!$E85</f>
        <v>0</v>
      </c>
      <c r="C41" s="11">
        <f>I_O!C245*LCI!$E85</f>
        <v>0</v>
      </c>
      <c r="D41" s="11">
        <f>I_O!D245*LCI!$E85</f>
        <v>0</v>
      </c>
      <c r="E41" s="11">
        <f>I_O!E245*LCI!$E85</f>
        <v>0</v>
      </c>
      <c r="F41" s="11">
        <f>I_O!F245*LCI!$E85</f>
        <v>0</v>
      </c>
      <c r="G41" s="11">
        <f>I_O!G245*LCI!$E85</f>
        <v>0</v>
      </c>
      <c r="H41" s="11">
        <f>I_O!H245*LCI!$E85</f>
        <v>0</v>
      </c>
      <c r="I41" s="11">
        <f>I_O!I245*LCI!$E85</f>
        <v>0</v>
      </c>
      <c r="J41" s="11">
        <f>I_O!J245*LCI!$E85</f>
        <v>0</v>
      </c>
      <c r="K41" s="11">
        <f>I_O!K245*LCI!$E85</f>
        <v>0</v>
      </c>
      <c r="L41" s="11">
        <f>I_O!L245*LCI!$E85</f>
        <v>0</v>
      </c>
      <c r="M41" s="11">
        <f>I_O!M245*LCI!$E85</f>
        <v>0</v>
      </c>
      <c r="N41" s="11">
        <f>I_O!N245*LCI!$E85</f>
        <v>0</v>
      </c>
      <c r="O41" s="11">
        <f>I_O!O245*LCI!$E85</f>
        <v>0</v>
      </c>
      <c r="P41" s="11">
        <f>I_O!P245*LCI!$E85</f>
        <v>0</v>
      </c>
      <c r="Q41" s="11">
        <f>I_O!Q245*LCI!$E85</f>
        <v>0</v>
      </c>
      <c r="R41" s="11">
        <f>I_O!R245*LCI!$E85</f>
        <v>0</v>
      </c>
      <c r="S41" s="11">
        <f>I_O!S245*LCI!$E85</f>
        <v>0</v>
      </c>
      <c r="T41" s="11">
        <f>I_O!T245*LCI!$E85</f>
        <v>0</v>
      </c>
      <c r="U41" s="11">
        <f>I_O!U245*LCI!$E85</f>
        <v>0</v>
      </c>
      <c r="V41" s="11">
        <f>I_O!V245*LCI!$E85</f>
        <v>0</v>
      </c>
      <c r="X41" s="242">
        <f>I_O!B245*0.8*(44/12)*1000</f>
        <v>0</v>
      </c>
      <c r="Y41" s="242">
        <f>I_O!C245*0.8*(44/12)*1000</f>
        <v>0</v>
      </c>
      <c r="Z41" s="242">
        <f>I_O!D245*0.8*(44/12)*1000</f>
        <v>0</v>
      </c>
      <c r="AA41" s="242">
        <f>I_O!E245*0.8*(44/12)*1000</f>
        <v>0</v>
      </c>
      <c r="AB41" s="242">
        <f>I_O!F245*0.8*(44/12)*1000</f>
        <v>0</v>
      </c>
      <c r="AC41" s="242">
        <f>I_O!G245*0.8*(44/12)*1000</f>
        <v>0</v>
      </c>
      <c r="AD41" s="242">
        <f>I_O!H245*0.8*(44/12)*1000</f>
        <v>0</v>
      </c>
      <c r="AE41" s="242">
        <f>I_O!I245*0.8*(44/12)*1000</f>
        <v>0</v>
      </c>
      <c r="AF41" s="242">
        <f>I_O!J245*0.8*(44/12)*1000</f>
        <v>0</v>
      </c>
      <c r="AG41" s="242">
        <f>I_O!K245*0.8*(44/12)*1000</f>
        <v>0</v>
      </c>
      <c r="AH41" s="242">
        <f>I_O!L245*0.8*(44/12)*1000</f>
        <v>0</v>
      </c>
      <c r="AI41" s="242">
        <f>I_O!M245*0.8*(44/12)*1000</f>
        <v>0</v>
      </c>
      <c r="AJ41" s="242">
        <f>I_O!N245*0.8*(44/12)*1000</f>
        <v>0</v>
      </c>
      <c r="AK41" s="242">
        <f>I_O!O245*0.8*(44/12)*1000</f>
        <v>0</v>
      </c>
      <c r="AL41" s="242">
        <f>I_O!P245*0.8*(44/12)*1000</f>
        <v>0</v>
      </c>
      <c r="AM41" s="242">
        <f>I_O!Q245*0.8*(44/12)*1000</f>
        <v>0</v>
      </c>
      <c r="AN41" s="242">
        <f>I_O!R245*0.8*(44/12)*1000</f>
        <v>0</v>
      </c>
      <c r="AO41" s="242">
        <f>I_O!S245*0.8*(44/12)*1000</f>
        <v>0</v>
      </c>
      <c r="AP41" s="242">
        <f>I_O!T245*0.8*(44/12)*1000</f>
        <v>0</v>
      </c>
      <c r="AQ41" s="242">
        <f>I_O!U245*0.8*(44/12)*1000</f>
        <v>0</v>
      </c>
      <c r="AR41" s="242">
        <f>I_O!V245*0.8*(44/12)*1000</f>
        <v>0</v>
      </c>
    </row>
    <row r="42" spans="1:44" x14ac:dyDescent="0.25">
      <c r="A42" t="str">
        <f>I_O!A246</f>
        <v>Soybeans (kg/yr)</v>
      </c>
      <c r="B42" s="11">
        <f>I_O!B246*LCI!$E86</f>
        <v>0</v>
      </c>
      <c r="C42" s="11">
        <f>I_O!C246*LCI!$E86</f>
        <v>0</v>
      </c>
      <c r="D42" s="11">
        <f>I_O!D246*LCI!$E86</f>
        <v>0</v>
      </c>
      <c r="E42" s="11">
        <f>I_O!E246*LCI!$E86</f>
        <v>0</v>
      </c>
      <c r="F42" s="11">
        <f>I_O!F246*LCI!$E86</f>
        <v>0</v>
      </c>
      <c r="G42" s="11">
        <f>I_O!G246*LCI!$E86</f>
        <v>0</v>
      </c>
      <c r="H42" s="11">
        <f>I_O!H246*LCI!$E86</f>
        <v>0</v>
      </c>
      <c r="I42" s="11">
        <f>I_O!I246*LCI!$E86</f>
        <v>0</v>
      </c>
      <c r="J42" s="11">
        <f>I_O!J246*LCI!$E86</f>
        <v>0</v>
      </c>
      <c r="K42" s="11">
        <f>I_O!K246*LCI!$E86</f>
        <v>0</v>
      </c>
      <c r="L42" s="11">
        <f>I_O!L246*LCI!$E86</f>
        <v>0</v>
      </c>
      <c r="M42" s="11">
        <f>I_O!M246*LCI!$E86</f>
        <v>0</v>
      </c>
      <c r="N42" s="11">
        <f>I_O!N246*LCI!$E86</f>
        <v>0</v>
      </c>
      <c r="O42" s="11">
        <f>I_O!O246*LCI!$E86</f>
        <v>0</v>
      </c>
      <c r="P42" s="11">
        <f>I_O!P246*LCI!$E86</f>
        <v>0</v>
      </c>
      <c r="Q42" s="11">
        <f>I_O!Q246*LCI!$E86</f>
        <v>0</v>
      </c>
      <c r="R42" s="11">
        <f>I_O!R246*LCI!$E86</f>
        <v>0</v>
      </c>
      <c r="S42" s="11">
        <f>I_O!S246*LCI!$E86</f>
        <v>0</v>
      </c>
      <c r="T42" s="11">
        <f>I_O!T246*LCI!$E86</f>
        <v>0</v>
      </c>
      <c r="U42" s="11">
        <f>I_O!U246*LCI!$E86</f>
        <v>0</v>
      </c>
      <c r="V42" s="11">
        <f>I_O!V246*LCI!$E86</f>
        <v>0</v>
      </c>
      <c r="X42" s="242">
        <f>I_O!B246*0.5*(44/12)*1000</f>
        <v>0</v>
      </c>
      <c r="Y42" s="242">
        <f>I_O!C246*0.5*(44/12)*1000</f>
        <v>0</v>
      </c>
      <c r="Z42" s="242">
        <f>I_O!D246*0.5*(44/12)*1000</f>
        <v>0</v>
      </c>
      <c r="AA42" s="242">
        <f>I_O!E246*0.5*(44/12)*1000</f>
        <v>0</v>
      </c>
      <c r="AB42" s="242">
        <f>I_O!F246*0.5*(44/12)*1000</f>
        <v>0</v>
      </c>
      <c r="AC42" s="242">
        <f>I_O!G246*0.5*(44/12)*1000</f>
        <v>0</v>
      </c>
      <c r="AD42" s="242">
        <f>I_O!H246*0.5*(44/12)*1000</f>
        <v>0</v>
      </c>
      <c r="AE42" s="242">
        <f>I_O!I246*0.5*(44/12)*1000</f>
        <v>0</v>
      </c>
      <c r="AF42" s="242">
        <f>I_O!J246*0.5*(44/12)*1000</f>
        <v>0</v>
      </c>
      <c r="AG42" s="242">
        <f>I_O!K246*0.5*(44/12)*1000</f>
        <v>0</v>
      </c>
      <c r="AH42" s="242">
        <f>I_O!L246*0.5*(44/12)*1000</f>
        <v>0</v>
      </c>
      <c r="AI42" s="242">
        <f>I_O!M246*0.5*(44/12)*1000</f>
        <v>0</v>
      </c>
      <c r="AJ42" s="242">
        <f>I_O!N246*0.5*(44/12)*1000</f>
        <v>0</v>
      </c>
      <c r="AK42" s="242">
        <f>I_O!O246*0.5*(44/12)*1000</f>
        <v>0</v>
      </c>
      <c r="AL42" s="242">
        <f>I_O!P246*0.5*(44/12)*1000</f>
        <v>0</v>
      </c>
      <c r="AM42" s="242">
        <f>I_O!Q246*0.5*(44/12)*1000</f>
        <v>0</v>
      </c>
      <c r="AN42" s="242">
        <f>I_O!R246*0.5*(44/12)*1000</f>
        <v>0</v>
      </c>
      <c r="AO42" s="242">
        <f>I_O!S246*0.5*(44/12)*1000</f>
        <v>0</v>
      </c>
      <c r="AP42" s="242">
        <f>I_O!T246*0.5*(44/12)*1000</f>
        <v>0</v>
      </c>
      <c r="AQ42" s="242">
        <f>I_O!U246*0.5*(44/12)*1000</f>
        <v>0</v>
      </c>
      <c r="AR42" s="242">
        <f>I_O!V246*0.5*(44/12)*1000</f>
        <v>0</v>
      </c>
    </row>
    <row r="43" spans="1:44" x14ac:dyDescent="0.25">
      <c r="A43" t="str">
        <f>I_O!A247</f>
        <v>Syncrude (kg/yr)</v>
      </c>
      <c r="B43" s="11">
        <f>I_O!B247*LCI!$E87</f>
        <v>0</v>
      </c>
      <c r="C43" s="11">
        <f>I_O!C247*LCI!$E87</f>
        <v>0</v>
      </c>
      <c r="D43" s="11">
        <f>I_O!D247*LCI!$E87</f>
        <v>0</v>
      </c>
      <c r="E43" s="11">
        <f>I_O!E247*LCI!$E87</f>
        <v>0</v>
      </c>
      <c r="F43" s="11">
        <f>I_O!F247*LCI!$E87</f>
        <v>0</v>
      </c>
      <c r="G43" s="11">
        <f>I_O!G247*LCI!$E87</f>
        <v>0</v>
      </c>
      <c r="H43" s="11">
        <f>I_O!H247*LCI!$E87</f>
        <v>0</v>
      </c>
      <c r="I43" s="11">
        <f>I_O!I247*LCI!$E87</f>
        <v>0</v>
      </c>
      <c r="J43" s="11">
        <f>I_O!J247*LCI!$E87</f>
        <v>0</v>
      </c>
      <c r="K43" s="11">
        <f>I_O!K247*LCI!$E87</f>
        <v>0</v>
      </c>
      <c r="L43" s="11">
        <f>I_O!L247*LCI!$E87</f>
        <v>0</v>
      </c>
      <c r="M43" s="11">
        <f>I_O!M247*LCI!$E87</f>
        <v>0</v>
      </c>
      <c r="N43" s="11">
        <f>I_O!N247*LCI!$E87</f>
        <v>0</v>
      </c>
      <c r="O43" s="11">
        <f>I_O!O247*LCI!$E87</f>
        <v>0</v>
      </c>
      <c r="P43" s="11">
        <f>I_O!P247*LCI!$E87</f>
        <v>0</v>
      </c>
      <c r="Q43" s="11">
        <f>I_O!Q247*LCI!$E87</f>
        <v>0</v>
      </c>
      <c r="R43" s="11">
        <f>I_O!R247*LCI!$E87</f>
        <v>0</v>
      </c>
      <c r="S43" s="11">
        <f>I_O!S247*LCI!$E87</f>
        <v>0</v>
      </c>
      <c r="T43" s="11">
        <f>I_O!T247*LCI!$E87</f>
        <v>0</v>
      </c>
      <c r="U43" s="11">
        <f>I_O!U247*LCI!$E87</f>
        <v>0</v>
      </c>
      <c r="V43" s="11">
        <f>I_O!V247*LCI!$E87</f>
        <v>0</v>
      </c>
      <c r="X43" s="242">
        <f>I_O!B247*0.8*(44/12)*1000</f>
        <v>0</v>
      </c>
      <c r="Y43" s="242">
        <f>I_O!C247*0.8*(44/12)*1000</f>
        <v>0</v>
      </c>
      <c r="Z43" s="242">
        <f>I_O!D247*0.8*(44/12)*1000</f>
        <v>0</v>
      </c>
      <c r="AA43" s="242">
        <f>I_O!E247*0.8*(44/12)*1000</f>
        <v>0</v>
      </c>
      <c r="AB43" s="242">
        <f>I_O!F247*0.8*(44/12)*1000</f>
        <v>0</v>
      </c>
      <c r="AC43" s="242">
        <f>I_O!G247*0.8*(44/12)*1000</f>
        <v>0</v>
      </c>
      <c r="AD43" s="242">
        <f>I_O!H247*0.8*(44/12)*1000</f>
        <v>0</v>
      </c>
      <c r="AE43" s="242">
        <f>I_O!I247*0.8*(44/12)*1000</f>
        <v>0</v>
      </c>
      <c r="AF43" s="242">
        <f>I_O!J247*0.8*(44/12)*1000</f>
        <v>0</v>
      </c>
      <c r="AG43" s="242">
        <f>I_O!K247*0.8*(44/12)*1000</f>
        <v>0</v>
      </c>
      <c r="AH43" s="242">
        <f>I_O!L247*0.8*(44/12)*1000</f>
        <v>0</v>
      </c>
      <c r="AI43" s="242">
        <f>I_O!M247*0.8*(44/12)*1000</f>
        <v>0</v>
      </c>
      <c r="AJ43" s="242">
        <f>I_O!N247*0.8*(44/12)*1000</f>
        <v>0</v>
      </c>
      <c r="AK43" s="242">
        <f>I_O!O247*0.8*(44/12)*1000</f>
        <v>0</v>
      </c>
      <c r="AL43" s="242">
        <f>I_O!P247*0.8*(44/12)*1000</f>
        <v>0</v>
      </c>
      <c r="AM43" s="242">
        <f>I_O!Q247*0.8*(44/12)*1000</f>
        <v>0</v>
      </c>
      <c r="AN43" s="242">
        <f>I_O!R247*0.8*(44/12)*1000</f>
        <v>0</v>
      </c>
      <c r="AO43" s="242">
        <f>I_O!S247*0.8*(44/12)*1000</f>
        <v>0</v>
      </c>
      <c r="AP43" s="242">
        <f>I_O!T247*0.8*(44/12)*1000</f>
        <v>0</v>
      </c>
      <c r="AQ43" s="242">
        <f>I_O!U247*0.8*(44/12)*1000</f>
        <v>0</v>
      </c>
      <c r="AR43" s="242">
        <f>I_O!V247*0.8*(44/12)*1000</f>
        <v>0</v>
      </c>
    </row>
    <row r="44" spans="1:44" x14ac:dyDescent="0.25">
      <c r="A44" t="str">
        <f>I_O!A248</f>
        <v>Wastewater, Gasification (kg/yr)</v>
      </c>
      <c r="B44" s="11">
        <f>I_O!B248*LCI!$E88</f>
        <v>0</v>
      </c>
      <c r="C44" s="11">
        <f>I_O!C248*LCI!$E88</f>
        <v>0</v>
      </c>
      <c r="D44" s="11">
        <f>I_O!D248*LCI!$E88</f>
        <v>0</v>
      </c>
      <c r="E44" s="11">
        <f>I_O!E248*LCI!$E88</f>
        <v>0</v>
      </c>
      <c r="F44" s="11">
        <f>I_O!F248*LCI!$E88</f>
        <v>0</v>
      </c>
      <c r="G44" s="11">
        <f>I_O!G248*LCI!$E88</f>
        <v>0</v>
      </c>
      <c r="H44" s="11">
        <f>I_O!H248*LCI!$E88</f>
        <v>0</v>
      </c>
      <c r="I44" s="11">
        <f>I_O!I248*LCI!$E88</f>
        <v>0</v>
      </c>
      <c r="J44" s="11">
        <f>I_O!J248*LCI!$E88</f>
        <v>0</v>
      </c>
      <c r="K44" s="11">
        <f>I_O!K248*LCI!$E88</f>
        <v>0</v>
      </c>
      <c r="L44" s="11">
        <f>I_O!L248*LCI!$E88</f>
        <v>0</v>
      </c>
      <c r="M44" s="11">
        <f>I_O!M248*LCI!$E88</f>
        <v>0</v>
      </c>
      <c r="N44" s="11">
        <f>I_O!N248*LCI!$E88</f>
        <v>0</v>
      </c>
      <c r="O44" s="11">
        <f>I_O!O248*LCI!$E88</f>
        <v>0</v>
      </c>
      <c r="P44" s="11">
        <f>I_O!P248*LCI!$E88</f>
        <v>0</v>
      </c>
      <c r="Q44" s="11">
        <f>I_O!Q248*LCI!$E88</f>
        <v>0</v>
      </c>
      <c r="R44" s="11">
        <f>I_O!R248*LCI!$E88</f>
        <v>0</v>
      </c>
      <c r="S44" s="11">
        <f>I_O!S248*LCI!$E88</f>
        <v>0</v>
      </c>
      <c r="T44" s="11">
        <f>I_O!T248*LCI!$E88</f>
        <v>0</v>
      </c>
      <c r="U44" s="11">
        <f>I_O!U248*LCI!$E88</f>
        <v>0</v>
      </c>
      <c r="V44" s="11">
        <f>I_O!V248*LCI!$E88</f>
        <v>0</v>
      </c>
      <c r="X44" s="243">
        <v>0</v>
      </c>
      <c r="Y44" s="243">
        <v>0</v>
      </c>
      <c r="Z44" s="243">
        <v>0</v>
      </c>
      <c r="AA44" s="243">
        <v>0</v>
      </c>
      <c r="AB44" s="243">
        <v>0</v>
      </c>
      <c r="AC44" s="243">
        <v>0</v>
      </c>
      <c r="AD44" s="243">
        <v>0</v>
      </c>
      <c r="AE44" s="243">
        <v>0</v>
      </c>
      <c r="AF44" s="243">
        <v>0</v>
      </c>
      <c r="AG44" s="243">
        <v>0</v>
      </c>
      <c r="AH44" s="243">
        <v>0</v>
      </c>
      <c r="AI44" s="243">
        <v>0</v>
      </c>
      <c r="AJ44" s="243">
        <v>0</v>
      </c>
      <c r="AK44" s="243">
        <v>0</v>
      </c>
      <c r="AL44" s="243">
        <v>0</v>
      </c>
      <c r="AM44" s="243">
        <v>0</v>
      </c>
      <c r="AN44" s="243">
        <v>0</v>
      </c>
      <c r="AO44" s="243">
        <v>0</v>
      </c>
      <c r="AP44" s="243">
        <v>0</v>
      </c>
      <c r="AQ44" s="243">
        <v>0</v>
      </c>
      <c r="AR44" s="243">
        <v>0</v>
      </c>
    </row>
    <row r="45" spans="1:44" x14ac:dyDescent="0.25">
      <c r="A45" t="str">
        <f>I_O!A249</f>
        <v>Water, Output (kg/yr)</v>
      </c>
      <c r="B45" s="11">
        <f>I_O!B249*LCI!$E89</f>
        <v>0</v>
      </c>
      <c r="C45" s="11">
        <f>I_O!C249*LCI!$E89</f>
        <v>0</v>
      </c>
      <c r="D45" s="11">
        <f>I_O!D249*LCI!$E89</f>
        <v>0</v>
      </c>
      <c r="E45" s="11">
        <f>I_O!E249*LCI!$E89</f>
        <v>0</v>
      </c>
      <c r="F45" s="11">
        <f>I_O!F249*LCI!$E89</f>
        <v>0</v>
      </c>
      <c r="G45" s="11">
        <f>I_O!G249*LCI!$E89</f>
        <v>0</v>
      </c>
      <c r="H45" s="11">
        <f>I_O!H249*LCI!$E89</f>
        <v>0</v>
      </c>
      <c r="I45" s="11">
        <f>I_O!I249*LCI!$E89</f>
        <v>0</v>
      </c>
      <c r="J45" s="11">
        <f>I_O!J249*LCI!$E89</f>
        <v>0</v>
      </c>
      <c r="K45" s="11">
        <f>I_O!K249*LCI!$E89</f>
        <v>0</v>
      </c>
      <c r="L45" s="11">
        <f>I_O!L249*LCI!$E89</f>
        <v>0</v>
      </c>
      <c r="M45" s="11">
        <f>I_O!M249*LCI!$E89</f>
        <v>0</v>
      </c>
      <c r="N45" s="11">
        <f>I_O!N249*LCI!$E89</f>
        <v>0</v>
      </c>
      <c r="O45" s="11">
        <f>I_O!O249*LCI!$E89</f>
        <v>0</v>
      </c>
      <c r="P45" s="11">
        <f>I_O!P249*LCI!$E89</f>
        <v>0</v>
      </c>
      <c r="Q45" s="11">
        <f>I_O!Q249*LCI!$E89</f>
        <v>0</v>
      </c>
      <c r="R45" s="11">
        <f>I_O!R249*LCI!$E89</f>
        <v>0</v>
      </c>
      <c r="S45" s="11">
        <f>I_O!S249*LCI!$E89</f>
        <v>0</v>
      </c>
      <c r="T45" s="11">
        <f>I_O!T249*LCI!$E89</f>
        <v>0</v>
      </c>
      <c r="U45" s="11">
        <f>I_O!U249*LCI!$E89</f>
        <v>0</v>
      </c>
      <c r="V45" s="11">
        <f>I_O!V249*LCI!$E89</f>
        <v>0</v>
      </c>
      <c r="X45" s="243">
        <v>0</v>
      </c>
      <c r="Y45" s="243">
        <v>0</v>
      </c>
      <c r="Z45" s="243">
        <v>0</v>
      </c>
      <c r="AA45" s="243">
        <v>0</v>
      </c>
      <c r="AB45" s="243">
        <v>0</v>
      </c>
      <c r="AC45" s="243">
        <v>0</v>
      </c>
      <c r="AD45" s="243">
        <v>0</v>
      </c>
      <c r="AE45" s="243">
        <v>0</v>
      </c>
      <c r="AF45" s="243">
        <v>0</v>
      </c>
      <c r="AG45" s="243">
        <v>0</v>
      </c>
      <c r="AH45" s="243">
        <v>0</v>
      </c>
      <c r="AI45" s="243">
        <v>0</v>
      </c>
      <c r="AJ45" s="243">
        <v>0</v>
      </c>
      <c r="AK45" s="243">
        <v>0</v>
      </c>
      <c r="AL45" s="243">
        <v>0</v>
      </c>
      <c r="AM45" s="243">
        <v>0</v>
      </c>
      <c r="AN45" s="243">
        <v>0</v>
      </c>
      <c r="AO45" s="243">
        <v>0</v>
      </c>
      <c r="AP45" s="243">
        <v>0</v>
      </c>
      <c r="AQ45" s="243">
        <v>0</v>
      </c>
      <c r="AR45" s="243">
        <v>0</v>
      </c>
    </row>
    <row r="46" spans="1:44" x14ac:dyDescent="0.25">
      <c r="A46" t="str">
        <f>I_O!A250</f>
        <v>WDGS (kg/yr)</v>
      </c>
      <c r="B46" s="11">
        <f>I_O!B250*LCI!$E90</f>
        <v>0</v>
      </c>
      <c r="C46" s="11">
        <f>I_O!C250*LCI!$E90</f>
        <v>0</v>
      </c>
      <c r="D46" s="11">
        <f>I_O!D250*LCI!$E90</f>
        <v>0</v>
      </c>
      <c r="E46" s="11">
        <f>I_O!E250*LCI!$E90</f>
        <v>0</v>
      </c>
      <c r="F46" s="11">
        <f>I_O!F250*LCI!$E90</f>
        <v>0</v>
      </c>
      <c r="G46" s="11">
        <f>I_O!G250*LCI!$E90</f>
        <v>0</v>
      </c>
      <c r="H46" s="11">
        <f>I_O!H250*LCI!$E90</f>
        <v>0</v>
      </c>
      <c r="I46" s="11">
        <f>I_O!I250*LCI!$E90</f>
        <v>0</v>
      </c>
      <c r="J46" s="11">
        <f>I_O!J250*LCI!$E90</f>
        <v>0</v>
      </c>
      <c r="K46" s="11">
        <f>I_O!K250*LCI!$E90</f>
        <v>0</v>
      </c>
      <c r="L46" s="11">
        <f>I_O!L250*LCI!$E90</f>
        <v>0</v>
      </c>
      <c r="M46" s="11">
        <f>I_O!M250*LCI!$E90</f>
        <v>0</v>
      </c>
      <c r="N46" s="11">
        <f>I_O!N250*LCI!$E90</f>
        <v>0</v>
      </c>
      <c r="O46" s="11">
        <f>I_O!O250*LCI!$E90</f>
        <v>0</v>
      </c>
      <c r="P46" s="11">
        <f>I_O!P250*LCI!$E90</f>
        <v>0</v>
      </c>
      <c r="Q46" s="11">
        <f>I_O!Q250*LCI!$E90</f>
        <v>0</v>
      </c>
      <c r="R46" s="11">
        <f>I_O!R250*LCI!$E90</f>
        <v>0</v>
      </c>
      <c r="S46" s="11">
        <f>I_O!S250*LCI!$E90</f>
        <v>0</v>
      </c>
      <c r="T46" s="11">
        <f>I_O!T250*LCI!$E90</f>
        <v>0</v>
      </c>
      <c r="U46" s="11">
        <f>I_O!U250*LCI!$E90</f>
        <v>0</v>
      </c>
      <c r="V46" s="11">
        <f>I_O!V250*LCI!$E90</f>
        <v>0</v>
      </c>
      <c r="X46" s="242">
        <f>I_O!B250*0.5*(44/12)*1000</f>
        <v>0</v>
      </c>
      <c r="Y46" s="242">
        <f>I_O!C250*0.5*(44/12)*1000</f>
        <v>0</v>
      </c>
      <c r="Z46" s="242">
        <f>I_O!D250*0.5*(44/12)*1000</f>
        <v>0</v>
      </c>
      <c r="AA46" s="242">
        <f>I_O!E250*0.5*(44/12)*1000</f>
        <v>0</v>
      </c>
      <c r="AB46" s="242">
        <f>I_O!F250*0.5*(44/12)*1000</f>
        <v>0</v>
      </c>
      <c r="AC46" s="242">
        <f>I_O!G250*0.5*(44/12)*1000</f>
        <v>0</v>
      </c>
      <c r="AD46" s="242">
        <f>I_O!H250*0.5*(44/12)*1000</f>
        <v>0</v>
      </c>
      <c r="AE46" s="242">
        <f>I_O!I250*0.5*(44/12)*1000</f>
        <v>0</v>
      </c>
      <c r="AF46" s="242">
        <f>I_O!J250*0.5*(44/12)*1000</f>
        <v>0</v>
      </c>
      <c r="AG46" s="242">
        <f>I_O!K250*0.5*(44/12)*1000</f>
        <v>0</v>
      </c>
      <c r="AH46" s="242">
        <f>I_O!L250*0.5*(44/12)*1000</f>
        <v>0</v>
      </c>
      <c r="AI46" s="242">
        <f>I_O!M250*0.5*(44/12)*1000</f>
        <v>0</v>
      </c>
      <c r="AJ46" s="242">
        <f>I_O!N250*0.5*(44/12)*1000</f>
        <v>0</v>
      </c>
      <c r="AK46" s="242">
        <f>I_O!O250*0.5*(44/12)*1000</f>
        <v>0</v>
      </c>
      <c r="AL46" s="242">
        <f>I_O!P250*0.5*(44/12)*1000</f>
        <v>0</v>
      </c>
      <c r="AM46" s="242">
        <f>I_O!Q250*0.5*(44/12)*1000</f>
        <v>0</v>
      </c>
      <c r="AN46" s="242">
        <f>I_O!R250*0.5*(44/12)*1000</f>
        <v>0</v>
      </c>
      <c r="AO46" s="242">
        <f>I_O!S250*0.5*(44/12)*1000</f>
        <v>0</v>
      </c>
      <c r="AP46" s="242">
        <f>I_O!T250*0.5*(44/12)*1000</f>
        <v>0</v>
      </c>
      <c r="AQ46" s="242">
        <f>I_O!U250*0.5*(44/12)*1000</f>
        <v>0</v>
      </c>
      <c r="AR46" s="242">
        <f>I_O!V250*0.5*(44/12)*1000</f>
        <v>0</v>
      </c>
    </row>
    <row r="47" spans="1:44" x14ac:dyDescent="0.25">
      <c r="A47" t="str">
        <f>I_O!A251</f>
        <v>WOG, Delivered (kg/yr)</v>
      </c>
      <c r="B47" s="11">
        <f>I_O!B251*LCI!$E91</f>
        <v>0</v>
      </c>
      <c r="C47" s="11">
        <f>I_O!C251*LCI!$E91</f>
        <v>0</v>
      </c>
      <c r="D47" s="11">
        <f>I_O!D251*LCI!$E91</f>
        <v>0</v>
      </c>
      <c r="E47" s="11">
        <f>I_O!E251*LCI!$E91</f>
        <v>0</v>
      </c>
      <c r="F47" s="11">
        <f>I_O!F251*LCI!$E91</f>
        <v>0</v>
      </c>
      <c r="G47" s="11">
        <f>I_O!G251*LCI!$E91</f>
        <v>0</v>
      </c>
      <c r="H47" s="11">
        <f>I_O!H251*LCI!$E91</f>
        <v>0</v>
      </c>
      <c r="I47" s="11">
        <f>I_O!I251*LCI!$E91</f>
        <v>0</v>
      </c>
      <c r="J47" s="11">
        <f>I_O!J251*LCI!$E91</f>
        <v>0</v>
      </c>
      <c r="K47" s="11">
        <f>I_O!K251*LCI!$E91</f>
        <v>0</v>
      </c>
      <c r="L47" s="11">
        <f>I_O!L251*LCI!$E91</f>
        <v>0</v>
      </c>
      <c r="M47" s="11">
        <f>I_O!M251*LCI!$E91</f>
        <v>0</v>
      </c>
      <c r="N47" s="11">
        <f>I_O!N251*LCI!$E91</f>
        <v>0</v>
      </c>
      <c r="O47" s="11">
        <f>I_O!O251*LCI!$E91</f>
        <v>0</v>
      </c>
      <c r="P47" s="11">
        <f>I_O!P251*LCI!$E91</f>
        <v>0</v>
      </c>
      <c r="Q47" s="11">
        <f>I_O!Q251*LCI!$E91</f>
        <v>0</v>
      </c>
      <c r="R47" s="11">
        <f>I_O!R251*LCI!$E91</f>
        <v>0</v>
      </c>
      <c r="S47" s="11">
        <f>I_O!S251*LCI!$E91</f>
        <v>0</v>
      </c>
      <c r="T47" s="11">
        <f>I_O!T251*LCI!$E91</f>
        <v>0</v>
      </c>
      <c r="U47" s="11">
        <f>I_O!U251*LCI!$E91</f>
        <v>0</v>
      </c>
      <c r="V47" s="11">
        <f>I_O!V251*LCI!$E91</f>
        <v>0</v>
      </c>
      <c r="X47" s="242">
        <f>I_O!B251*0.8*(44/12)*1000</f>
        <v>0</v>
      </c>
      <c r="Y47" s="242">
        <f>I_O!C251*0.8*(44/12)*1000</f>
        <v>0</v>
      </c>
      <c r="Z47" s="242">
        <f>I_O!D251*0.8*(44/12)*1000</f>
        <v>0</v>
      </c>
      <c r="AA47" s="242">
        <f>I_O!E251*0.8*(44/12)*1000</f>
        <v>0</v>
      </c>
      <c r="AB47" s="242">
        <f>I_O!F251*0.8*(44/12)*1000</f>
        <v>0</v>
      </c>
      <c r="AC47" s="242">
        <f>I_O!G251*0.8*(44/12)*1000</f>
        <v>0</v>
      </c>
      <c r="AD47" s="242">
        <f>I_O!H251*0.8*(44/12)*1000</f>
        <v>0</v>
      </c>
      <c r="AE47" s="242">
        <f>I_O!I251*0.8*(44/12)*1000</f>
        <v>0</v>
      </c>
      <c r="AF47" s="242">
        <f>I_O!J251*0.8*(44/12)*1000</f>
        <v>0</v>
      </c>
      <c r="AG47" s="242">
        <f>I_O!K251*0.8*(44/12)*1000</f>
        <v>0</v>
      </c>
      <c r="AH47" s="242">
        <f>I_O!L251*0.8*(44/12)*1000</f>
        <v>0</v>
      </c>
      <c r="AI47" s="242">
        <f>I_O!M251*0.8*(44/12)*1000</f>
        <v>0</v>
      </c>
      <c r="AJ47" s="242">
        <f>I_O!N251*0.8*(44/12)*1000</f>
        <v>0</v>
      </c>
      <c r="AK47" s="242">
        <f>I_O!O251*0.8*(44/12)*1000</f>
        <v>0</v>
      </c>
      <c r="AL47" s="242">
        <f>I_O!P251*0.8*(44/12)*1000</f>
        <v>0</v>
      </c>
      <c r="AM47" s="242">
        <f>I_O!Q251*0.8*(44/12)*1000</f>
        <v>0</v>
      </c>
      <c r="AN47" s="242">
        <f>I_O!R251*0.8*(44/12)*1000</f>
        <v>0</v>
      </c>
      <c r="AO47" s="242">
        <f>I_O!S251*0.8*(44/12)*1000</f>
        <v>0</v>
      </c>
      <c r="AP47" s="242">
        <f>I_O!T251*0.8*(44/12)*1000</f>
        <v>0</v>
      </c>
      <c r="AQ47" s="242">
        <f>I_O!U251*0.8*(44/12)*1000</f>
        <v>0</v>
      </c>
      <c r="AR47" s="242">
        <f>I_O!V251*0.8*(44/12)*1000</f>
        <v>0</v>
      </c>
    </row>
    <row r="48" spans="1:44" x14ac:dyDescent="0.25">
      <c r="A48" t="str">
        <f>I_O!A252</f>
        <v>Woody Biomass (kg/yr)</v>
      </c>
      <c r="B48" s="11">
        <f>I_O!B252*LCI!$E92</f>
        <v>0</v>
      </c>
      <c r="C48" s="11">
        <f>I_O!C252*LCI!$E92</f>
        <v>0</v>
      </c>
      <c r="D48" s="11">
        <f>I_O!D252*LCI!$E92</f>
        <v>0</v>
      </c>
      <c r="E48" s="11">
        <f>I_O!E252*LCI!$E92</f>
        <v>0</v>
      </c>
      <c r="F48" s="11">
        <f>I_O!F252*LCI!$E92</f>
        <v>0</v>
      </c>
      <c r="G48" s="11">
        <f>I_O!G252*LCI!$E92</f>
        <v>0</v>
      </c>
      <c r="H48" s="11">
        <f>I_O!H252*LCI!$E92</f>
        <v>0</v>
      </c>
      <c r="I48" s="11">
        <f>I_O!I252*LCI!$E92</f>
        <v>0</v>
      </c>
      <c r="J48" s="11">
        <f>I_O!J252*LCI!$E92</f>
        <v>0</v>
      </c>
      <c r="K48" s="11">
        <f>I_O!K252*LCI!$E92</f>
        <v>0</v>
      </c>
      <c r="L48" s="11">
        <f>I_O!L252*LCI!$E92</f>
        <v>0</v>
      </c>
      <c r="M48" s="11">
        <f>I_O!M252*LCI!$E92</f>
        <v>0</v>
      </c>
      <c r="N48" s="11">
        <f>I_O!N252*LCI!$E92</f>
        <v>0</v>
      </c>
      <c r="O48" s="11">
        <f>I_O!O252*LCI!$E92</f>
        <v>0</v>
      </c>
      <c r="P48" s="11">
        <f>I_O!P252*LCI!$E92</f>
        <v>0</v>
      </c>
      <c r="Q48" s="11">
        <f>I_O!Q252*LCI!$E92</f>
        <v>0</v>
      </c>
      <c r="R48" s="11">
        <f>I_O!R252*LCI!$E92</f>
        <v>0</v>
      </c>
      <c r="S48" s="11">
        <f>I_O!S252*LCI!$E92</f>
        <v>0</v>
      </c>
      <c r="T48" s="11">
        <f>I_O!T252*LCI!$E92</f>
        <v>0</v>
      </c>
      <c r="U48" s="11">
        <f>I_O!U252*LCI!$E92</f>
        <v>0</v>
      </c>
      <c r="V48" s="11">
        <f>I_O!V252*LCI!$E92</f>
        <v>0</v>
      </c>
      <c r="X48" s="242">
        <f>I_O!B252*0.5*(44/12)*1000</f>
        <v>0</v>
      </c>
      <c r="Y48" s="242">
        <f>I_O!C252*0.5*(44/12)*1000</f>
        <v>0</v>
      </c>
      <c r="Z48" s="242">
        <f>I_O!D252*0.5*(44/12)*1000</f>
        <v>0</v>
      </c>
      <c r="AA48" s="242">
        <f>I_O!E252*0.5*(44/12)*1000</f>
        <v>0</v>
      </c>
      <c r="AB48" s="242">
        <f>I_O!F252*0.5*(44/12)*1000</f>
        <v>0</v>
      </c>
      <c r="AC48" s="242">
        <f>I_O!G252*0.5*(44/12)*1000</f>
        <v>0</v>
      </c>
      <c r="AD48" s="242">
        <f>I_O!H252*0.5*(44/12)*1000</f>
        <v>0</v>
      </c>
      <c r="AE48" s="242">
        <f>I_O!I252*0.5*(44/12)*1000</f>
        <v>0</v>
      </c>
      <c r="AF48" s="242">
        <f>I_O!J252*0.5*(44/12)*1000</f>
        <v>0</v>
      </c>
      <c r="AG48" s="242">
        <f>I_O!K252*0.5*(44/12)*1000</f>
        <v>0</v>
      </c>
      <c r="AH48" s="242">
        <f>I_O!L252*0.5*(44/12)*1000</f>
        <v>0</v>
      </c>
      <c r="AI48" s="242">
        <f>I_O!M252*0.5*(44/12)*1000</f>
        <v>0</v>
      </c>
      <c r="AJ48" s="242">
        <f>I_O!N252*0.5*(44/12)*1000</f>
        <v>0</v>
      </c>
      <c r="AK48" s="242">
        <f>I_O!O252*0.5*(44/12)*1000</f>
        <v>0</v>
      </c>
      <c r="AL48" s="242">
        <f>I_O!P252*0.5*(44/12)*1000</f>
        <v>0</v>
      </c>
      <c r="AM48" s="242">
        <f>I_O!Q252*0.5*(44/12)*1000</f>
        <v>0</v>
      </c>
      <c r="AN48" s="242">
        <f>I_O!R252*0.5*(44/12)*1000</f>
        <v>0</v>
      </c>
      <c r="AO48" s="242">
        <f>I_O!S252*0.5*(44/12)*1000</f>
        <v>0</v>
      </c>
      <c r="AP48" s="242">
        <f>I_O!T252*0.5*(44/12)*1000</f>
        <v>0</v>
      </c>
      <c r="AQ48" s="242">
        <f>I_O!U252*0.5*(44/12)*1000</f>
        <v>0</v>
      </c>
      <c r="AR48" s="242">
        <f>I_O!V252*0.5*(44/12)*1000</f>
        <v>0</v>
      </c>
    </row>
    <row r="49" spans="1:44" x14ac:dyDescent="0.25">
      <c r="A49" t="str">
        <f>I_O!A253</f>
        <v>Biodiesel, Produced (kg/yr)</v>
      </c>
      <c r="B49" s="11">
        <f>I_O!B253*LCI!$E93</f>
        <v>2307237.2987967189</v>
      </c>
      <c r="C49" s="11">
        <f>I_O!C253*LCI!$E93</f>
        <v>0</v>
      </c>
      <c r="D49" s="11">
        <f>I_O!D253*LCI!$E93</f>
        <v>0</v>
      </c>
      <c r="E49" s="11">
        <f>I_O!E253*LCI!$E93</f>
        <v>0</v>
      </c>
      <c r="F49" s="11">
        <f>I_O!F253*LCI!$E93</f>
        <v>0</v>
      </c>
      <c r="G49" s="11">
        <f>I_O!G253*LCI!$E93</f>
        <v>0</v>
      </c>
      <c r="H49" s="11">
        <f>I_O!H253*LCI!$E93</f>
        <v>0</v>
      </c>
      <c r="I49" s="11">
        <f>I_O!I253*LCI!$E93</f>
        <v>0</v>
      </c>
      <c r="J49" s="11">
        <f>I_O!J253*LCI!$E93</f>
        <v>0</v>
      </c>
      <c r="K49" s="11">
        <f>I_O!K253*LCI!$E93</f>
        <v>0</v>
      </c>
      <c r="L49" s="11">
        <f>I_O!L253*LCI!$E93</f>
        <v>0</v>
      </c>
      <c r="M49" s="11">
        <f>I_O!M253*LCI!$E93</f>
        <v>0</v>
      </c>
      <c r="N49" s="11">
        <f>I_O!N253*LCI!$E93</f>
        <v>0</v>
      </c>
      <c r="O49" s="11">
        <f>I_O!O253*LCI!$E93</f>
        <v>0</v>
      </c>
      <c r="P49" s="11">
        <f>I_O!P253*LCI!$E93</f>
        <v>0</v>
      </c>
      <c r="Q49" s="11">
        <f>I_O!Q253*LCI!$E93</f>
        <v>0</v>
      </c>
      <c r="R49" s="11">
        <f>I_O!R253*LCI!$E93</f>
        <v>0</v>
      </c>
      <c r="S49" s="11">
        <f>I_O!S253*LCI!$E93</f>
        <v>0</v>
      </c>
      <c r="T49" s="11">
        <f>I_O!T253*LCI!$E93</f>
        <v>0</v>
      </c>
      <c r="U49" s="11">
        <f>I_O!U253*LCI!$E93</f>
        <v>0</v>
      </c>
      <c r="V49" s="11">
        <f>I_O!V253*LCI!$E93</f>
        <v>0</v>
      </c>
      <c r="X49" s="242">
        <f>I_O!B253*0.86*(44/12)*1000</f>
        <v>192728166.41604379</v>
      </c>
      <c r="Y49" s="242">
        <f>I_O!C253*0.86*(44/12)*1000</f>
        <v>0</v>
      </c>
      <c r="Z49" s="242">
        <f>I_O!D253*0.86*(44/12)*1000</f>
        <v>0</v>
      </c>
      <c r="AA49" s="242">
        <f>I_O!E253*0.86*(44/12)*1000</f>
        <v>0</v>
      </c>
      <c r="AB49" s="242">
        <f>I_O!F253*0.86*(44/12)*1000</f>
        <v>0</v>
      </c>
      <c r="AC49" s="242">
        <f>I_O!G253*0.86*(44/12)*1000</f>
        <v>0</v>
      </c>
      <c r="AD49" s="242">
        <f>I_O!H253*0.86*(44/12)*1000</f>
        <v>0</v>
      </c>
      <c r="AE49" s="242">
        <f>I_O!I253*0.86*(44/12)*1000</f>
        <v>0</v>
      </c>
      <c r="AF49" s="242">
        <f>I_O!J253*0.86*(44/12)*1000</f>
        <v>0</v>
      </c>
      <c r="AG49" s="242">
        <f>I_O!K253*0.86*(44/12)*1000</f>
        <v>0</v>
      </c>
      <c r="AH49" s="242">
        <f>I_O!L253*0.86*(44/12)*1000</f>
        <v>0</v>
      </c>
      <c r="AI49" s="242">
        <f>I_O!M253*0.86*(44/12)*1000</f>
        <v>0</v>
      </c>
      <c r="AJ49" s="242">
        <f>I_O!N253*0.86*(44/12)*1000</f>
        <v>0</v>
      </c>
      <c r="AK49" s="242">
        <f>I_O!O253*0.86*(44/12)*1000</f>
        <v>0</v>
      </c>
      <c r="AL49" s="242">
        <f>I_O!P253*0.86*(44/12)*1000</f>
        <v>0</v>
      </c>
      <c r="AM49" s="242">
        <f>I_O!Q253*0.86*(44/12)*1000</f>
        <v>0</v>
      </c>
      <c r="AN49" s="242">
        <f>I_O!R253*0.86*(44/12)*1000</f>
        <v>0</v>
      </c>
      <c r="AO49" s="242">
        <f>I_O!S253*0.86*(44/12)*1000</f>
        <v>0</v>
      </c>
      <c r="AP49" s="242">
        <f>I_O!T253*0.86*(44/12)*1000</f>
        <v>0</v>
      </c>
      <c r="AQ49" s="242">
        <f>I_O!U253*0.86*(44/12)*1000</f>
        <v>0</v>
      </c>
      <c r="AR49" s="242">
        <f>I_O!V253*0.86*(44/12)*1000</f>
        <v>0</v>
      </c>
    </row>
    <row r="50" spans="1:44" x14ac:dyDescent="0.25">
      <c r="A50" t="str">
        <f>I_O!A254</f>
        <v>Diesel, Produced (kg/yr)</v>
      </c>
      <c r="B50" s="11">
        <f>I_O!B254*LCI!$E94</f>
        <v>0</v>
      </c>
      <c r="C50" s="11">
        <f>I_O!C254*LCI!$E94</f>
        <v>671357.34068340622</v>
      </c>
      <c r="D50" s="11">
        <f>I_O!D254*LCI!$E94</f>
        <v>0</v>
      </c>
      <c r="E50" s="11">
        <f>I_O!E254*LCI!$E94</f>
        <v>0</v>
      </c>
      <c r="F50" s="11">
        <f>I_O!F254*LCI!$E94</f>
        <v>0</v>
      </c>
      <c r="G50" s="11">
        <f>I_O!G254*LCI!$E94</f>
        <v>0</v>
      </c>
      <c r="H50" s="11">
        <f>I_O!H254*LCI!$E94</f>
        <v>0</v>
      </c>
      <c r="I50" s="11">
        <f>I_O!I254*LCI!$E94</f>
        <v>0</v>
      </c>
      <c r="J50" s="11">
        <f>I_O!J254*LCI!$E94</f>
        <v>3834938.158797516</v>
      </c>
      <c r="K50" s="11">
        <f>I_O!K254*LCI!$E94</f>
        <v>2981435.6531736003</v>
      </c>
      <c r="L50" s="11">
        <f>I_O!L254*LCI!$E94</f>
        <v>7320489.3269887511</v>
      </c>
      <c r="M50" s="11">
        <f>I_O!M254*LCI!$E94</f>
        <v>9963374.4510387126</v>
      </c>
      <c r="N50" s="11">
        <f>I_O!N254*LCI!$E94</f>
        <v>24673249.235489149</v>
      </c>
      <c r="O50" s="11">
        <f>I_O!O254*LCI!$E94</f>
        <v>3327495.14863125</v>
      </c>
      <c r="P50" s="11">
        <f>I_O!P254*LCI!$E94</f>
        <v>0</v>
      </c>
      <c r="Q50" s="11">
        <f>I_O!Q254*LCI!$E94</f>
        <v>0</v>
      </c>
      <c r="R50" s="11">
        <f>I_O!R254*LCI!$E94</f>
        <v>0</v>
      </c>
      <c r="S50" s="11">
        <f>I_O!S254*LCI!$E94</f>
        <v>0</v>
      </c>
      <c r="T50" s="11">
        <f>I_O!T254*LCI!$E94</f>
        <v>0</v>
      </c>
      <c r="U50" s="11">
        <f>I_O!U254*LCI!$E94</f>
        <v>0</v>
      </c>
      <c r="V50" s="11">
        <f>I_O!V254*LCI!$E94</f>
        <v>0</v>
      </c>
      <c r="X50" s="242">
        <f>I_O!B254*0.86*(44/12)*1000</f>
        <v>0</v>
      </c>
      <c r="Y50" s="242">
        <f>I_O!C254*0.86*(44/12)*1000</f>
        <v>49261512.064107217</v>
      </c>
      <c r="Z50" s="242">
        <f>I_O!D254*0.86*(44/12)*1000</f>
        <v>0</v>
      </c>
      <c r="AA50" s="242">
        <f>I_O!E254*0.86*(44/12)*1000</f>
        <v>0</v>
      </c>
      <c r="AB50" s="242">
        <f>I_O!F254*0.86*(44/12)*1000</f>
        <v>0</v>
      </c>
      <c r="AC50" s="242">
        <f>I_O!G254*0.86*(44/12)*1000</f>
        <v>0</v>
      </c>
      <c r="AD50" s="242">
        <f>I_O!H254*0.86*(44/12)*1000</f>
        <v>0</v>
      </c>
      <c r="AE50" s="242">
        <f>I_O!I254*0.86*(44/12)*1000</f>
        <v>0</v>
      </c>
      <c r="AF50" s="242">
        <f>I_O!J254*0.86*(44/12)*1000</f>
        <v>281392398.54352915</v>
      </c>
      <c r="AG50" s="242">
        <f>I_O!K254*0.86*(44/12)*1000</f>
        <v>218765803.9869867</v>
      </c>
      <c r="AH50" s="242">
        <f>I_O!L254*0.86*(44/12)*1000</f>
        <v>537148179.43233335</v>
      </c>
      <c r="AI50" s="242">
        <f>I_O!M254*0.86*(44/12)*1000</f>
        <v>731072501.89510345</v>
      </c>
      <c r="AJ50" s="242">
        <f>I_O!N254*0.86*(44/12)*1000</f>
        <v>1810424182.8018408</v>
      </c>
      <c r="AK50" s="242">
        <f>I_O!O254*0.86*(44/12)*1000</f>
        <v>244158263.37833333</v>
      </c>
      <c r="AL50" s="242">
        <f>I_O!P254*0.86*(44/12)*1000</f>
        <v>0</v>
      </c>
      <c r="AM50" s="242">
        <f>I_O!Q254*0.86*(44/12)*1000</f>
        <v>0</v>
      </c>
      <c r="AN50" s="242">
        <f>I_O!R254*0.86*(44/12)*1000</f>
        <v>0</v>
      </c>
      <c r="AO50" s="242">
        <f>I_O!S254*0.86*(44/12)*1000</f>
        <v>0</v>
      </c>
      <c r="AP50" s="242">
        <f>I_O!T254*0.86*(44/12)*1000</f>
        <v>0</v>
      </c>
      <c r="AQ50" s="242">
        <f>I_O!U254*0.86*(44/12)*1000</f>
        <v>0</v>
      </c>
      <c r="AR50" s="242">
        <f>I_O!V254*0.86*(44/12)*1000</f>
        <v>0</v>
      </c>
    </row>
    <row r="51" spans="1:44" x14ac:dyDescent="0.25">
      <c r="A51" t="str">
        <f>I_O!A255</f>
        <v>Electricity, Generated (MJ/yr)</v>
      </c>
      <c r="B51" s="11">
        <f>I_O!B255*LCI!$E95</f>
        <v>0</v>
      </c>
      <c r="C51" s="11">
        <f>I_O!C255*LCI!$E95</f>
        <v>0</v>
      </c>
      <c r="D51" s="11">
        <f>I_O!D255*LCI!$E95</f>
        <v>0</v>
      </c>
      <c r="E51" s="11">
        <f>I_O!E255*LCI!$E95</f>
        <v>0</v>
      </c>
      <c r="F51" s="11">
        <f>I_O!F255*LCI!$E95</f>
        <v>0</v>
      </c>
      <c r="G51" s="11">
        <f>I_O!G255*LCI!$E95</f>
        <v>0</v>
      </c>
      <c r="H51" s="11">
        <f>I_O!H255*LCI!$E95</f>
        <v>0</v>
      </c>
      <c r="I51" s="11">
        <f>I_O!I255*LCI!$E95</f>
        <v>0</v>
      </c>
      <c r="J51" s="11">
        <f>I_O!J255*LCI!$E95</f>
        <v>1800205</v>
      </c>
      <c r="K51" s="11">
        <f>I_O!K255*LCI!$E95</f>
        <v>1399552</v>
      </c>
      <c r="L51" s="11">
        <f>I_O!L255*LCI!$E95</f>
        <v>3436400</v>
      </c>
      <c r="M51" s="11">
        <f>I_O!M255*LCI!$E95</f>
        <v>0</v>
      </c>
      <c r="N51" s="11">
        <f>I_O!N255*LCI!$E95</f>
        <v>0</v>
      </c>
      <c r="O51" s="11">
        <f>I_O!O255*LCI!$E95</f>
        <v>1562000</v>
      </c>
      <c r="P51" s="11">
        <f>I_O!P255*LCI!$E95</f>
        <v>0</v>
      </c>
      <c r="Q51" s="11">
        <f>I_O!Q255*LCI!$E95</f>
        <v>0</v>
      </c>
      <c r="R51" s="11">
        <f>I_O!R255*LCI!$E95</f>
        <v>0</v>
      </c>
      <c r="S51" s="11">
        <f>I_O!S255*LCI!$E95</f>
        <v>0</v>
      </c>
      <c r="T51" s="11">
        <f>I_O!T255*LCI!$E95</f>
        <v>0</v>
      </c>
      <c r="U51" s="11">
        <f>I_O!U255*LCI!$E95</f>
        <v>0</v>
      </c>
      <c r="V51" s="11">
        <f>I_O!V255*LCI!$E95</f>
        <v>0</v>
      </c>
      <c r="X51" s="242">
        <v>0</v>
      </c>
      <c r="Y51" s="242">
        <v>0</v>
      </c>
      <c r="Z51" s="242">
        <v>0</v>
      </c>
      <c r="AA51" s="242">
        <v>0</v>
      </c>
      <c r="AB51" s="242">
        <v>0</v>
      </c>
      <c r="AC51" s="242">
        <v>0</v>
      </c>
      <c r="AD51" s="242">
        <v>0</v>
      </c>
      <c r="AE51" s="242">
        <v>0</v>
      </c>
      <c r="AF51" s="242">
        <v>0</v>
      </c>
      <c r="AG51" s="242">
        <v>0</v>
      </c>
      <c r="AH51" s="242">
        <v>0</v>
      </c>
      <c r="AI51" s="242">
        <v>0</v>
      </c>
      <c r="AJ51" s="242">
        <v>0</v>
      </c>
      <c r="AK51" s="242">
        <v>0</v>
      </c>
      <c r="AL51" s="242">
        <v>0</v>
      </c>
      <c r="AM51" s="242">
        <v>0</v>
      </c>
      <c r="AN51" s="242">
        <v>0</v>
      </c>
      <c r="AO51" s="242">
        <v>0</v>
      </c>
      <c r="AP51" s="242">
        <v>0</v>
      </c>
      <c r="AQ51" s="242">
        <v>0</v>
      </c>
      <c r="AR51" s="242">
        <v>0</v>
      </c>
    </row>
    <row r="52" spans="1:44" x14ac:dyDescent="0.25">
      <c r="A52" t="str">
        <f>I_O!A256</f>
        <v>Ethanol (kg/yr)</v>
      </c>
      <c r="B52" s="11">
        <f>I_O!B256*LCI!$E96</f>
        <v>0</v>
      </c>
      <c r="C52" s="11">
        <f>I_O!C256*LCI!$E96</f>
        <v>0</v>
      </c>
      <c r="D52" s="11">
        <f>I_O!D256*LCI!$E96</f>
        <v>9806249.0429075938</v>
      </c>
      <c r="E52" s="11">
        <f>I_O!E256*LCI!$E96</f>
        <v>0</v>
      </c>
      <c r="F52" s="11">
        <f>I_O!F256*LCI!$E96</f>
        <v>0</v>
      </c>
      <c r="G52" s="11">
        <f>I_O!G256*LCI!$E96</f>
        <v>0</v>
      </c>
      <c r="H52" s="11">
        <f>I_O!H256*LCI!$E96</f>
        <v>0</v>
      </c>
      <c r="I52" s="11">
        <f>I_O!I256*LCI!$E96</f>
        <v>0</v>
      </c>
      <c r="J52" s="11">
        <f>I_O!J256*LCI!$E96</f>
        <v>0</v>
      </c>
      <c r="K52" s="11">
        <f>I_O!K256*LCI!$E96</f>
        <v>0</v>
      </c>
      <c r="L52" s="11">
        <f>I_O!L256*LCI!$E96</f>
        <v>0</v>
      </c>
      <c r="M52" s="11">
        <f>I_O!M256*LCI!$E96</f>
        <v>0</v>
      </c>
      <c r="N52" s="11">
        <f>I_O!N256*LCI!$E96</f>
        <v>0</v>
      </c>
      <c r="O52" s="11">
        <f>I_O!O256*LCI!$E96</f>
        <v>0</v>
      </c>
      <c r="P52" s="11">
        <f>I_O!P256*LCI!$E96</f>
        <v>0</v>
      </c>
      <c r="Q52" s="11">
        <f>I_O!Q256*LCI!$E96</f>
        <v>0</v>
      </c>
      <c r="R52" s="11">
        <f>I_O!R256*LCI!$E96</f>
        <v>0</v>
      </c>
      <c r="S52" s="11">
        <f>I_O!S256*LCI!$E96</f>
        <v>0</v>
      </c>
      <c r="T52" s="11">
        <f>I_O!T256*LCI!$E96</f>
        <v>0</v>
      </c>
      <c r="U52" s="11">
        <f>I_O!U256*LCI!$E96</f>
        <v>0</v>
      </c>
      <c r="V52" s="11">
        <f>I_O!V256*LCI!$E96</f>
        <v>0</v>
      </c>
      <c r="X52" s="242">
        <f>I_O!B256*0.52*(44/12)*1000</f>
        <v>0</v>
      </c>
      <c r="Y52" s="242">
        <f>I_O!C256*0.52*(44/12)*1000</f>
        <v>0</v>
      </c>
      <c r="Z52" s="242">
        <f>I_O!D256*0.52*(44/12)*1000</f>
        <v>693775442.49142158</v>
      </c>
      <c r="AA52" s="242">
        <f>I_O!E256*0.52*(44/12)*1000</f>
        <v>0</v>
      </c>
      <c r="AB52" s="242">
        <f>I_O!F256*0.52*(44/12)*1000</f>
        <v>0</v>
      </c>
      <c r="AC52" s="242">
        <f>I_O!G256*0.52*(44/12)*1000</f>
        <v>0</v>
      </c>
      <c r="AD52" s="242">
        <f>I_O!H256*0.52*(44/12)*1000</f>
        <v>0</v>
      </c>
      <c r="AE52" s="242">
        <f>I_O!I256*0.52*(44/12)*1000</f>
        <v>0</v>
      </c>
      <c r="AF52" s="242">
        <f>I_O!J256*0.52*(44/12)*1000</f>
        <v>0</v>
      </c>
      <c r="AG52" s="242">
        <f>I_O!K256*0.52*(44/12)*1000</f>
        <v>0</v>
      </c>
      <c r="AH52" s="242">
        <f>I_O!L256*0.52*(44/12)*1000</f>
        <v>0</v>
      </c>
      <c r="AI52" s="242">
        <f>I_O!M256*0.52*(44/12)*1000</f>
        <v>0</v>
      </c>
      <c r="AJ52" s="242">
        <f>I_O!N256*0.52*(44/12)*1000</f>
        <v>0</v>
      </c>
      <c r="AK52" s="242">
        <f>I_O!O256*0.52*(44/12)*1000</f>
        <v>0</v>
      </c>
      <c r="AL52" s="242">
        <f>I_O!P256*0.52*(44/12)*1000</f>
        <v>0</v>
      </c>
      <c r="AM52" s="242">
        <f>I_O!Q256*0.52*(44/12)*1000</f>
        <v>0</v>
      </c>
      <c r="AN52" s="242">
        <f>I_O!R256*0.52*(44/12)*1000</f>
        <v>0</v>
      </c>
      <c r="AO52" s="242">
        <f>I_O!S256*0.52*(44/12)*1000</f>
        <v>0</v>
      </c>
      <c r="AP52" s="242">
        <f>I_O!T256*0.52*(44/12)*1000</f>
        <v>0</v>
      </c>
      <c r="AQ52" s="242">
        <f>I_O!U256*0.52*(44/12)*1000</f>
        <v>0</v>
      </c>
      <c r="AR52" s="242">
        <f>I_O!V256*0.52*(44/12)*1000</f>
        <v>0</v>
      </c>
    </row>
    <row r="53" spans="1:44" x14ac:dyDescent="0.25">
      <c r="A53" t="str">
        <f>I_O!A257</f>
        <v>Gasoline, Produced (kg/yr)</v>
      </c>
      <c r="B53" s="11">
        <f>I_O!B257*LCI!$E97</f>
        <v>0</v>
      </c>
      <c r="C53" s="11">
        <f>I_O!C257*LCI!$E97</f>
        <v>213545.96619720006</v>
      </c>
      <c r="D53" s="11">
        <f>I_O!D257*LCI!$E97</f>
        <v>0</v>
      </c>
      <c r="E53" s="11">
        <f>I_O!E257*LCI!$E97</f>
        <v>0</v>
      </c>
      <c r="F53" s="11">
        <f>I_O!F257*LCI!$E97</f>
        <v>0</v>
      </c>
      <c r="G53" s="11">
        <f>I_O!G257*LCI!$E97</f>
        <v>0</v>
      </c>
      <c r="H53" s="11">
        <f>I_O!H257*LCI!$E97</f>
        <v>0</v>
      </c>
      <c r="I53" s="11">
        <f>I_O!I257*LCI!$E97</f>
        <v>0</v>
      </c>
      <c r="J53" s="11">
        <f>I_O!J257*LCI!$E97</f>
        <v>2109880.2641393752</v>
      </c>
      <c r="K53" s="11">
        <f>I_O!K257*LCI!$E97</f>
        <v>1640306.044832</v>
      </c>
      <c r="L53" s="11">
        <f>I_O!L257*LCI!$E97</f>
        <v>4027537.1636499995</v>
      </c>
      <c r="M53" s="11">
        <f>I_O!M257*LCI!$E97</f>
        <v>3169159.3951527169</v>
      </c>
      <c r="N53" s="11">
        <f>I_O!N257*LCI!$E97</f>
        <v>7848090.0228981255</v>
      </c>
      <c r="O53" s="11">
        <f>I_O!O257*LCI!$E97</f>
        <v>1830698.7107500001</v>
      </c>
      <c r="P53" s="11">
        <f>I_O!P257*LCI!$E97</f>
        <v>0</v>
      </c>
      <c r="Q53" s="11">
        <f>I_O!Q257*LCI!$E97</f>
        <v>0</v>
      </c>
      <c r="R53" s="11">
        <f>I_O!R257*LCI!$E97</f>
        <v>0</v>
      </c>
      <c r="S53" s="11">
        <f>I_O!S257*LCI!$E97</f>
        <v>0</v>
      </c>
      <c r="T53" s="11">
        <f>I_O!T257*LCI!$E97</f>
        <v>0</v>
      </c>
      <c r="U53" s="11">
        <f>I_O!U257*LCI!$E97</f>
        <v>0</v>
      </c>
      <c r="V53" s="11">
        <f>I_O!V257*LCI!$E97</f>
        <v>0</v>
      </c>
      <c r="X53" s="242">
        <f>I_O!B257*0.84*(44/12)*1000</f>
        <v>0</v>
      </c>
      <c r="Y53" s="242">
        <f>I_O!C257*0.84*(44/12)*1000</f>
        <v>14455419.250272004</v>
      </c>
      <c r="Z53" s="242">
        <f>I_O!D257*0.84*(44/12)*1000</f>
        <v>0</v>
      </c>
      <c r="AA53" s="242">
        <f>I_O!E257*0.84*(44/12)*1000</f>
        <v>0</v>
      </c>
      <c r="AB53" s="242">
        <f>I_O!F257*0.84*(44/12)*1000</f>
        <v>0</v>
      </c>
      <c r="AC53" s="242">
        <f>I_O!G257*0.84*(44/12)*1000</f>
        <v>0</v>
      </c>
      <c r="AD53" s="242">
        <f>I_O!H257*0.84*(44/12)*1000</f>
        <v>0</v>
      </c>
      <c r="AE53" s="242">
        <f>I_O!I257*0.84*(44/12)*1000</f>
        <v>0</v>
      </c>
      <c r="AF53" s="242">
        <f>I_O!J257*0.84*(44/12)*1000</f>
        <v>142822664.03404999</v>
      </c>
      <c r="AG53" s="242">
        <f>I_O!K257*0.84*(44/12)*1000</f>
        <v>111036101.49631998</v>
      </c>
      <c r="AH53" s="242">
        <f>I_O!L257*0.84*(44/12)*1000</f>
        <v>272633284.92399997</v>
      </c>
      <c r="AI53" s="242">
        <f>I_O!M257*0.84*(44/12)*1000</f>
        <v>214527712.90264544</v>
      </c>
      <c r="AJ53" s="242">
        <f>I_O!N257*0.84*(44/12)*1000</f>
        <v>531255324.62694997</v>
      </c>
      <c r="AK53" s="242">
        <f>I_O!O257*0.84*(44/12)*1000</f>
        <v>123924220.42</v>
      </c>
      <c r="AL53" s="242">
        <f>I_O!P257*0.84*(44/12)*1000</f>
        <v>0</v>
      </c>
      <c r="AM53" s="242">
        <f>I_O!Q257*0.84*(44/12)*1000</f>
        <v>0</v>
      </c>
      <c r="AN53" s="242">
        <f>I_O!R257*0.84*(44/12)*1000</f>
        <v>0</v>
      </c>
      <c r="AO53" s="242">
        <f>I_O!S257*0.84*(44/12)*1000</f>
        <v>0</v>
      </c>
      <c r="AP53" s="242">
        <f>I_O!T257*0.84*(44/12)*1000</f>
        <v>0</v>
      </c>
      <c r="AQ53" s="242">
        <f>I_O!U257*0.84*(44/12)*1000</f>
        <v>0</v>
      </c>
      <c r="AR53" s="242">
        <f>I_O!V257*0.84*(44/12)*1000</f>
        <v>0</v>
      </c>
    </row>
    <row r="54" spans="1:44" x14ac:dyDescent="0.25">
      <c r="A54" t="str">
        <f>I_O!A258</f>
        <v>Hydrogen, Produced (kg/yr)</v>
      </c>
      <c r="B54" s="11">
        <f>I_O!B258*LCI!$E98</f>
        <v>0</v>
      </c>
      <c r="C54" s="11">
        <f>I_O!C258*LCI!$E98</f>
        <v>0</v>
      </c>
      <c r="D54" s="11">
        <f>I_O!D258*LCI!$E98</f>
        <v>0</v>
      </c>
      <c r="E54" s="11">
        <f>I_O!E258*LCI!$E98</f>
        <v>0</v>
      </c>
      <c r="F54" s="11">
        <f>I_O!F258*LCI!$E98</f>
        <v>0</v>
      </c>
      <c r="G54" s="11">
        <f>I_O!G258*LCI!$E98</f>
        <v>0</v>
      </c>
      <c r="H54" s="11">
        <f>I_O!H258*LCI!$E98</f>
        <v>0</v>
      </c>
      <c r="I54" s="11">
        <f>I_O!I258*LCI!$E98</f>
        <v>0</v>
      </c>
      <c r="J54" s="11">
        <f>I_O!J258*LCI!$E98</f>
        <v>0</v>
      </c>
      <c r="K54" s="11">
        <f>I_O!K258*LCI!$E98</f>
        <v>0</v>
      </c>
      <c r="L54" s="11">
        <f>I_O!L258*LCI!$E98</f>
        <v>0</v>
      </c>
      <c r="M54" s="11">
        <f>I_O!M258*LCI!$E98</f>
        <v>0</v>
      </c>
      <c r="N54" s="11">
        <f>I_O!N258*LCI!$E98</f>
        <v>0</v>
      </c>
      <c r="O54" s="11">
        <f>I_O!O258*LCI!$E98</f>
        <v>0</v>
      </c>
      <c r="P54" s="11">
        <f>I_O!P258*LCI!$E98</f>
        <v>0</v>
      </c>
      <c r="Q54" s="11">
        <f>I_O!Q258*LCI!$E98</f>
        <v>0</v>
      </c>
      <c r="R54" s="11">
        <f>I_O!R258*LCI!$E98</f>
        <v>0</v>
      </c>
      <c r="S54" s="11">
        <f>I_O!S258*LCI!$E98</f>
        <v>0</v>
      </c>
      <c r="T54" s="11">
        <f>I_O!T258*LCI!$E98</f>
        <v>0</v>
      </c>
      <c r="U54" s="11">
        <f>I_O!U258*LCI!$E98</f>
        <v>0</v>
      </c>
      <c r="V54" s="11">
        <f>I_O!V258*LCI!$E98</f>
        <v>0</v>
      </c>
      <c r="X54" s="242">
        <v>0</v>
      </c>
      <c r="Y54" s="242">
        <v>0</v>
      </c>
      <c r="Z54" s="242">
        <v>0</v>
      </c>
      <c r="AA54" s="242">
        <v>0</v>
      </c>
      <c r="AB54" s="242">
        <v>0</v>
      </c>
      <c r="AC54" s="242">
        <v>0</v>
      </c>
      <c r="AD54" s="242">
        <v>0</v>
      </c>
      <c r="AE54" s="242">
        <v>0</v>
      </c>
      <c r="AF54" s="242">
        <v>0</v>
      </c>
      <c r="AG54" s="242">
        <v>0</v>
      </c>
      <c r="AH54" s="242">
        <v>0</v>
      </c>
      <c r="AI54" s="242">
        <v>0</v>
      </c>
      <c r="AJ54" s="242">
        <v>0</v>
      </c>
      <c r="AK54" s="242">
        <v>0</v>
      </c>
      <c r="AL54" s="242">
        <v>0</v>
      </c>
      <c r="AM54" s="242">
        <v>0</v>
      </c>
      <c r="AN54" s="242">
        <v>0</v>
      </c>
      <c r="AO54" s="242">
        <v>0</v>
      </c>
      <c r="AP54" s="242">
        <v>0</v>
      </c>
      <c r="AQ54" s="242">
        <v>0</v>
      </c>
      <c r="AR54" s="242">
        <v>0</v>
      </c>
    </row>
    <row r="55" spans="1:44" x14ac:dyDescent="0.25">
      <c r="A55" t="str">
        <f>I_O!A259</f>
        <v>Jet A-1 (kg/yr)</v>
      </c>
      <c r="B55" s="11">
        <f>I_O!B259*LCI!$E99</f>
        <v>0</v>
      </c>
      <c r="C55" s="11">
        <f>I_O!C259*LCI!$E99</f>
        <v>0</v>
      </c>
      <c r="D55" s="11">
        <f>I_O!D259*LCI!$E99</f>
        <v>0</v>
      </c>
      <c r="E55" s="11">
        <f>I_O!E259*LCI!$E99</f>
        <v>0</v>
      </c>
      <c r="F55" s="11">
        <f>I_O!F259*LCI!$E99</f>
        <v>0</v>
      </c>
      <c r="G55" s="11">
        <f>I_O!G259*LCI!$E99</f>
        <v>0</v>
      </c>
      <c r="H55" s="11">
        <f>I_O!H259*LCI!$E99</f>
        <v>0</v>
      </c>
      <c r="I55" s="11">
        <f>I_O!I259*LCI!$E99</f>
        <v>0</v>
      </c>
      <c r="J55" s="11">
        <f>I_O!J259*LCI!$E99</f>
        <v>0</v>
      </c>
      <c r="K55" s="11">
        <f>I_O!K259*LCI!$E99</f>
        <v>0</v>
      </c>
      <c r="L55" s="11">
        <f>I_O!L259*LCI!$E99</f>
        <v>0</v>
      </c>
      <c r="M55" s="11">
        <f>I_O!M259*LCI!$E99</f>
        <v>0</v>
      </c>
      <c r="N55" s="11">
        <f>I_O!N259*LCI!$E99</f>
        <v>0</v>
      </c>
      <c r="O55" s="11">
        <f>I_O!O259*LCI!$E99</f>
        <v>0</v>
      </c>
      <c r="P55" s="11">
        <f>I_O!P259*LCI!$E99</f>
        <v>0</v>
      </c>
      <c r="Q55" s="11">
        <f>I_O!Q259*LCI!$E99</f>
        <v>0</v>
      </c>
      <c r="R55" s="11">
        <f>I_O!R259*LCI!$E99</f>
        <v>0</v>
      </c>
      <c r="S55" s="11">
        <f>I_O!S259*LCI!$E99</f>
        <v>0</v>
      </c>
      <c r="T55" s="11">
        <f>I_O!T259*LCI!$E99</f>
        <v>0</v>
      </c>
      <c r="U55" s="11">
        <f>I_O!U259*LCI!$E99</f>
        <v>0</v>
      </c>
      <c r="V55" s="11">
        <f>I_O!V259*LCI!$E99</f>
        <v>0</v>
      </c>
      <c r="X55" s="242">
        <f>I_O!B259*0.86*(44/12)*1000</f>
        <v>0</v>
      </c>
      <c r="Y55" s="242">
        <f>I_O!C259*0.86*(44/12)*1000</f>
        <v>0</v>
      </c>
      <c r="Z55" s="242">
        <f>I_O!D259*0.86*(44/12)*1000</f>
        <v>0</v>
      </c>
      <c r="AA55" s="242">
        <f>I_O!E259*0.86*(44/12)*1000</f>
        <v>0</v>
      </c>
      <c r="AB55" s="242">
        <f>I_O!F259*0.86*(44/12)*1000</f>
        <v>0</v>
      </c>
      <c r="AC55" s="242">
        <f>I_O!G259*0.86*(44/12)*1000</f>
        <v>0</v>
      </c>
      <c r="AD55" s="242">
        <f>I_O!H259*0.86*(44/12)*1000</f>
        <v>0</v>
      </c>
      <c r="AE55" s="242">
        <f>I_O!I259*0.86*(44/12)*1000</f>
        <v>0</v>
      </c>
      <c r="AF55" s="242">
        <f>I_O!J259*0.86*(44/12)*1000</f>
        <v>0</v>
      </c>
      <c r="AG55" s="242">
        <f>I_O!K259*0.86*(44/12)*1000</f>
        <v>0</v>
      </c>
      <c r="AH55" s="242">
        <f>I_O!L259*0.86*(44/12)*1000</f>
        <v>0</v>
      </c>
      <c r="AI55" s="242">
        <f>I_O!M259*0.86*(44/12)*1000</f>
        <v>0</v>
      </c>
      <c r="AJ55" s="242">
        <f>I_O!N259*0.86*(44/12)*1000</f>
        <v>0</v>
      </c>
      <c r="AK55" s="242">
        <f>I_O!O259*0.86*(44/12)*1000</f>
        <v>0</v>
      </c>
      <c r="AL55" s="242">
        <f>I_O!P259*0.86*(44/12)*1000</f>
        <v>0</v>
      </c>
      <c r="AM55" s="242">
        <f>I_O!Q259*0.86*(44/12)*1000</f>
        <v>0</v>
      </c>
      <c r="AN55" s="242">
        <f>I_O!R259*0.86*(44/12)*1000</f>
        <v>0</v>
      </c>
      <c r="AO55" s="242">
        <f>I_O!S259*0.86*(44/12)*1000</f>
        <v>0</v>
      </c>
      <c r="AP55" s="242">
        <f>I_O!T259*0.86*(44/12)*1000</f>
        <v>0</v>
      </c>
      <c r="AQ55" s="242">
        <f>I_O!U259*0.86*(44/12)*1000</f>
        <v>0</v>
      </c>
      <c r="AR55" s="242">
        <f>I_O!V259*0.86*(44/12)*1000</f>
        <v>0</v>
      </c>
    </row>
    <row r="56" spans="1:44" x14ac:dyDescent="0.25">
      <c r="A56" t="str">
        <f>I_O!A260</f>
        <v>Jet-A (kg/yr)</v>
      </c>
      <c r="B56" s="11">
        <f>I_O!B260*LCI!$E100</f>
        <v>0</v>
      </c>
      <c r="C56" s="11">
        <f>I_O!C260*LCI!$E100</f>
        <v>1523585.0976028803</v>
      </c>
      <c r="D56" s="11">
        <f>I_O!D260*LCI!$E100</f>
        <v>0</v>
      </c>
      <c r="E56" s="11">
        <f>I_O!E260*LCI!$E100</f>
        <v>0</v>
      </c>
      <c r="F56" s="11">
        <f>I_O!F260*LCI!$E100</f>
        <v>0</v>
      </c>
      <c r="G56" s="11">
        <f>I_O!G260*LCI!$E100</f>
        <v>0</v>
      </c>
      <c r="H56" s="11">
        <f>I_O!H260*LCI!$E100</f>
        <v>0</v>
      </c>
      <c r="I56" s="11">
        <f>I_O!I260*LCI!$E100</f>
        <v>0</v>
      </c>
      <c r="J56" s="11">
        <f>I_O!J260*LCI!$E100</f>
        <v>2002931.7760950001</v>
      </c>
      <c r="K56" s="11">
        <f>I_O!K260*LCI!$E100</f>
        <v>1557159.9751680002</v>
      </c>
      <c r="L56" s="11">
        <f>I_O!L260*LCI!$E100</f>
        <v>3823383.8676000005</v>
      </c>
      <c r="M56" s="11">
        <f>I_O!M260*LCI!$E100</f>
        <v>22610982.133579381</v>
      </c>
      <c r="N56" s="11">
        <f>I_O!N260*LCI!$E100</f>
        <v>55993719.836840488</v>
      </c>
      <c r="O56" s="11">
        <f>I_O!O260*LCI!$E100</f>
        <v>1737901.7579999999</v>
      </c>
      <c r="P56" s="11">
        <f>I_O!P260*LCI!$E100</f>
        <v>0</v>
      </c>
      <c r="Q56" s="11">
        <f>I_O!Q260*LCI!$E100</f>
        <v>0</v>
      </c>
      <c r="R56" s="11">
        <f>I_O!R260*LCI!$E100</f>
        <v>0</v>
      </c>
      <c r="S56" s="11">
        <f>I_O!S260*LCI!$E100</f>
        <v>0</v>
      </c>
      <c r="T56" s="11">
        <f>I_O!T260*LCI!$E100</f>
        <v>0</v>
      </c>
      <c r="U56" s="11">
        <f>I_O!U260*LCI!$E100</f>
        <v>0</v>
      </c>
      <c r="V56" s="11">
        <f>I_O!V260*LCI!$E100</f>
        <v>0</v>
      </c>
      <c r="X56" s="242">
        <f>I_O!B260*0.86*(44/12)*1000</f>
        <v>0</v>
      </c>
      <c r="Y56" s="242">
        <f>I_O!C260*0.86*(44/12)*1000</f>
        <v>104442862.48784962</v>
      </c>
      <c r="Z56" s="242">
        <f>I_O!D260*0.86*(44/12)*1000</f>
        <v>0</v>
      </c>
      <c r="AA56" s="242">
        <f>I_O!E260*0.86*(44/12)*1000</f>
        <v>0</v>
      </c>
      <c r="AB56" s="242">
        <f>I_O!F260*0.86*(44/12)*1000</f>
        <v>0</v>
      </c>
      <c r="AC56" s="242">
        <f>I_O!G260*0.86*(44/12)*1000</f>
        <v>0</v>
      </c>
      <c r="AD56" s="242">
        <f>I_O!H260*0.86*(44/12)*1000</f>
        <v>0</v>
      </c>
      <c r="AE56" s="242">
        <f>I_O!I260*0.86*(44/12)*1000</f>
        <v>0</v>
      </c>
      <c r="AF56" s="242">
        <f>I_O!J260*0.86*(44/12)*1000</f>
        <v>137302424.65114999</v>
      </c>
      <c r="AG56" s="242">
        <f>I_O!K260*0.86*(44/12)*1000</f>
        <v>106744444.67456</v>
      </c>
      <c r="AH56" s="242">
        <f>I_O!L260*0.86*(44/12)*1000</f>
        <v>262095734.692</v>
      </c>
      <c r="AI56" s="242">
        <f>I_O!M260*0.86*(44/12)*1000</f>
        <v>1549999210.0265284</v>
      </c>
      <c r="AJ56" s="242">
        <f>I_O!N260*0.86*(44/12)*1000</f>
        <v>3838410069.9747176</v>
      </c>
      <c r="AK56" s="242">
        <f>I_O!O260*0.86*(44/12)*1000</f>
        <v>119134424.85999998</v>
      </c>
      <c r="AL56" s="242">
        <f>I_O!P260*0.86*(44/12)*1000</f>
        <v>0</v>
      </c>
      <c r="AM56" s="242">
        <f>I_O!Q260*0.86*(44/12)*1000</f>
        <v>0</v>
      </c>
      <c r="AN56" s="242">
        <f>I_O!R260*0.86*(44/12)*1000</f>
        <v>0</v>
      </c>
      <c r="AO56" s="242">
        <f>I_O!S260*0.86*(44/12)*1000</f>
        <v>0</v>
      </c>
      <c r="AP56" s="242">
        <f>I_O!T260*0.86*(44/12)*1000</f>
        <v>0</v>
      </c>
      <c r="AQ56" s="242">
        <f>I_O!U260*0.86*(44/12)*1000</f>
        <v>0</v>
      </c>
      <c r="AR56" s="242">
        <f>I_O!V260*0.86*(44/12)*1000</f>
        <v>0</v>
      </c>
    </row>
    <row r="57" spans="1:44" x14ac:dyDescent="0.25">
      <c r="A57" t="str">
        <f>I_O!A261</f>
        <v>JP-5 (kg/yr)</v>
      </c>
      <c r="B57" s="11">
        <f>I_O!B261*LCI!$E101</f>
        <v>0</v>
      </c>
      <c r="C57" s="11">
        <f>I_O!C261*LCI!$E101</f>
        <v>0</v>
      </c>
      <c r="D57" s="11">
        <f>I_O!D261*LCI!$E101</f>
        <v>0</v>
      </c>
      <c r="E57" s="11">
        <f>I_O!E261*LCI!$E101</f>
        <v>0</v>
      </c>
      <c r="F57" s="11">
        <f>I_O!F261*LCI!$E101</f>
        <v>0</v>
      </c>
      <c r="G57" s="11">
        <f>I_O!G261*LCI!$E101</f>
        <v>0</v>
      </c>
      <c r="H57" s="11">
        <f>I_O!H261*LCI!$E101</f>
        <v>0</v>
      </c>
      <c r="I57" s="11">
        <f>I_O!I261*LCI!$E101</f>
        <v>0</v>
      </c>
      <c r="J57" s="11">
        <f>I_O!J261*LCI!$E101</f>
        <v>0</v>
      </c>
      <c r="K57" s="11">
        <f>I_O!K261*LCI!$E101</f>
        <v>0</v>
      </c>
      <c r="L57" s="11">
        <f>I_O!L261*LCI!$E101</f>
        <v>0</v>
      </c>
      <c r="M57" s="11">
        <f>I_O!M261*LCI!$E101</f>
        <v>0</v>
      </c>
      <c r="N57" s="11">
        <f>I_O!N261*LCI!$E101</f>
        <v>0</v>
      </c>
      <c r="O57" s="11">
        <f>I_O!O261*LCI!$E101</f>
        <v>0</v>
      </c>
      <c r="P57" s="11">
        <f>I_O!P261*LCI!$E101</f>
        <v>0</v>
      </c>
      <c r="Q57" s="11">
        <f>I_O!Q261*LCI!$E101</f>
        <v>0</v>
      </c>
      <c r="R57" s="11">
        <f>I_O!R261*LCI!$E101</f>
        <v>0</v>
      </c>
      <c r="S57" s="11">
        <f>I_O!S261*LCI!$E101</f>
        <v>0</v>
      </c>
      <c r="T57" s="11">
        <f>I_O!T261*LCI!$E101</f>
        <v>0</v>
      </c>
      <c r="U57" s="11">
        <f>I_O!U261*LCI!$E101</f>
        <v>0</v>
      </c>
      <c r="V57" s="11">
        <f>I_O!V261*LCI!$E101</f>
        <v>0</v>
      </c>
      <c r="X57" s="242">
        <f>I_O!B261*0.86*(44/12)*1000</f>
        <v>0</v>
      </c>
      <c r="Y57" s="242">
        <f>I_O!C261*0.86*(44/12)*1000</f>
        <v>0</v>
      </c>
      <c r="Z57" s="242">
        <f>I_O!D261*0.86*(44/12)*1000</f>
        <v>0</v>
      </c>
      <c r="AA57" s="242">
        <f>I_O!E261*0.86*(44/12)*1000</f>
        <v>0</v>
      </c>
      <c r="AB57" s="242">
        <f>I_O!F261*0.86*(44/12)*1000</f>
        <v>0</v>
      </c>
      <c r="AC57" s="242">
        <f>I_O!G261*0.86*(44/12)*1000</f>
        <v>0</v>
      </c>
      <c r="AD57" s="242">
        <f>I_O!H261*0.86*(44/12)*1000</f>
        <v>0</v>
      </c>
      <c r="AE57" s="242">
        <f>I_O!I261*0.86*(44/12)*1000</f>
        <v>0</v>
      </c>
      <c r="AF57" s="242">
        <f>I_O!J261*0.86*(44/12)*1000</f>
        <v>0</v>
      </c>
      <c r="AG57" s="242">
        <f>I_O!K261*0.86*(44/12)*1000</f>
        <v>0</v>
      </c>
      <c r="AH57" s="242">
        <f>I_O!L261*0.86*(44/12)*1000</f>
        <v>0</v>
      </c>
      <c r="AI57" s="242">
        <f>I_O!M261*0.86*(44/12)*1000</f>
        <v>0</v>
      </c>
      <c r="AJ57" s="242">
        <f>I_O!N261*0.86*(44/12)*1000</f>
        <v>0</v>
      </c>
      <c r="AK57" s="242">
        <f>I_O!O261*0.86*(44/12)*1000</f>
        <v>0</v>
      </c>
      <c r="AL57" s="242">
        <f>I_O!P261*0.86*(44/12)*1000</f>
        <v>0</v>
      </c>
      <c r="AM57" s="242">
        <f>I_O!Q261*0.86*(44/12)*1000</f>
        <v>0</v>
      </c>
      <c r="AN57" s="242">
        <f>I_O!R261*0.86*(44/12)*1000</f>
        <v>0</v>
      </c>
      <c r="AO57" s="242">
        <f>I_O!S261*0.86*(44/12)*1000</f>
        <v>0</v>
      </c>
      <c r="AP57" s="242">
        <f>I_O!T261*0.86*(44/12)*1000</f>
        <v>0</v>
      </c>
      <c r="AQ57" s="242">
        <f>I_O!U261*0.86*(44/12)*1000</f>
        <v>0</v>
      </c>
      <c r="AR57" s="242">
        <f>I_O!V261*0.86*(44/12)*1000</f>
        <v>0</v>
      </c>
    </row>
    <row r="58" spans="1:44" x14ac:dyDescent="0.25">
      <c r="A58" t="str">
        <f>I_O!A262</f>
        <v>JP-8 (kg/yr)</v>
      </c>
      <c r="B58" s="11">
        <f>I_O!B262*LCI!$E102</f>
        <v>0</v>
      </c>
      <c r="C58" s="11">
        <f>I_O!C262*LCI!$E102</f>
        <v>0</v>
      </c>
      <c r="D58" s="11">
        <f>I_O!D262*LCI!$E102</f>
        <v>0</v>
      </c>
      <c r="E58" s="11">
        <f>I_O!E262*LCI!$E102</f>
        <v>0</v>
      </c>
      <c r="F58" s="11">
        <f>I_O!F262*LCI!$E102</f>
        <v>0</v>
      </c>
      <c r="G58" s="11">
        <f>I_O!G262*LCI!$E102</f>
        <v>0</v>
      </c>
      <c r="H58" s="11">
        <f>I_O!H262*LCI!$E102</f>
        <v>0</v>
      </c>
      <c r="I58" s="11">
        <f>I_O!I262*LCI!$E102</f>
        <v>0</v>
      </c>
      <c r="J58" s="11">
        <f>I_O!J262*LCI!$E102</f>
        <v>0</v>
      </c>
      <c r="K58" s="11">
        <f>I_O!K262*LCI!$E102</f>
        <v>0</v>
      </c>
      <c r="L58" s="11">
        <f>I_O!L262*LCI!$E102</f>
        <v>0</v>
      </c>
      <c r="M58" s="11">
        <f>I_O!M262*LCI!$E102</f>
        <v>0</v>
      </c>
      <c r="N58" s="11">
        <f>I_O!N262*LCI!$E102</f>
        <v>0</v>
      </c>
      <c r="O58" s="11">
        <f>I_O!O262*LCI!$E102</f>
        <v>0</v>
      </c>
      <c r="P58" s="11">
        <f>I_O!P262*LCI!$E102</f>
        <v>0</v>
      </c>
      <c r="Q58" s="11">
        <f>I_O!Q262*LCI!$E102</f>
        <v>0</v>
      </c>
      <c r="R58" s="11">
        <f>I_O!R262*LCI!$E102</f>
        <v>0</v>
      </c>
      <c r="S58" s="11">
        <f>I_O!S262*LCI!$E102</f>
        <v>0</v>
      </c>
      <c r="T58" s="11">
        <f>I_O!T262*LCI!$E102</f>
        <v>0</v>
      </c>
      <c r="U58" s="11">
        <f>I_O!U262*LCI!$E102</f>
        <v>0</v>
      </c>
      <c r="V58" s="11">
        <f>I_O!V262*LCI!$E102</f>
        <v>0</v>
      </c>
      <c r="X58" s="242">
        <f>I_O!B262*0.86*(44/12)*1000</f>
        <v>0</v>
      </c>
      <c r="Y58" s="242">
        <f>I_O!C262*0.86*(44/12)*1000</f>
        <v>0</v>
      </c>
      <c r="Z58" s="242">
        <f>I_O!D262*0.86*(44/12)*1000</f>
        <v>0</v>
      </c>
      <c r="AA58" s="242">
        <f>I_O!E262*0.86*(44/12)*1000</f>
        <v>0</v>
      </c>
      <c r="AB58" s="242">
        <f>I_O!F262*0.86*(44/12)*1000</f>
        <v>0</v>
      </c>
      <c r="AC58" s="242">
        <f>I_O!G262*0.86*(44/12)*1000</f>
        <v>0</v>
      </c>
      <c r="AD58" s="242">
        <f>I_O!H262*0.86*(44/12)*1000</f>
        <v>0</v>
      </c>
      <c r="AE58" s="242">
        <f>I_O!I262*0.86*(44/12)*1000</f>
        <v>0</v>
      </c>
      <c r="AF58" s="242">
        <f>I_O!J262*0.86*(44/12)*1000</f>
        <v>0</v>
      </c>
      <c r="AG58" s="242">
        <f>I_O!K262*0.86*(44/12)*1000</f>
        <v>0</v>
      </c>
      <c r="AH58" s="242">
        <f>I_O!L262*0.86*(44/12)*1000</f>
        <v>0</v>
      </c>
      <c r="AI58" s="242">
        <f>I_O!M262*0.86*(44/12)*1000</f>
        <v>0</v>
      </c>
      <c r="AJ58" s="242">
        <f>I_O!N262*0.86*(44/12)*1000</f>
        <v>0</v>
      </c>
      <c r="AK58" s="242">
        <f>I_O!O262*0.86*(44/12)*1000</f>
        <v>0</v>
      </c>
      <c r="AL58" s="242">
        <f>I_O!P262*0.86*(44/12)*1000</f>
        <v>0</v>
      </c>
      <c r="AM58" s="242">
        <f>I_O!Q262*0.86*(44/12)*1000</f>
        <v>0</v>
      </c>
      <c r="AN58" s="242">
        <f>I_O!R262*0.86*(44/12)*1000</f>
        <v>0</v>
      </c>
      <c r="AO58" s="242">
        <f>I_O!S262*0.86*(44/12)*1000</f>
        <v>0</v>
      </c>
      <c r="AP58" s="242">
        <f>I_O!T262*0.86*(44/12)*1000</f>
        <v>0</v>
      </c>
      <c r="AQ58" s="242">
        <f>I_O!U262*0.86*(44/12)*1000</f>
        <v>0</v>
      </c>
      <c r="AR58" s="242">
        <f>I_O!V262*0.86*(44/12)*1000</f>
        <v>0</v>
      </c>
    </row>
    <row r="59" spans="1:44" x14ac:dyDescent="0.25">
      <c r="A59" t="str">
        <f>I_O!A263</f>
        <v>LPG, Produced (kg/yr)</v>
      </c>
      <c r="B59" s="11">
        <f>I_O!B263*LCI!$E103</f>
        <v>0</v>
      </c>
      <c r="C59" s="11">
        <f>I_O!C263*LCI!$E103</f>
        <v>197119.35341280003</v>
      </c>
      <c r="D59" s="11">
        <f>I_O!D263*LCI!$E103</f>
        <v>0</v>
      </c>
      <c r="E59" s="11">
        <f>I_O!E263*LCI!$E103</f>
        <v>0</v>
      </c>
      <c r="F59" s="11">
        <f>I_O!F263*LCI!$E103</f>
        <v>0</v>
      </c>
      <c r="G59" s="11">
        <f>I_O!G263*LCI!$E103</f>
        <v>0</v>
      </c>
      <c r="H59" s="11">
        <f>I_O!H263*LCI!$E103</f>
        <v>0</v>
      </c>
      <c r="I59" s="11">
        <f>I_O!I263*LCI!$E103</f>
        <v>0</v>
      </c>
      <c r="J59" s="11">
        <f>I_O!J263*LCI!$E103</f>
        <v>0</v>
      </c>
      <c r="K59" s="11">
        <f>I_O!K263*LCI!$E103</f>
        <v>0</v>
      </c>
      <c r="L59" s="11">
        <f>I_O!L263*LCI!$E103</f>
        <v>0</v>
      </c>
      <c r="M59" s="11">
        <f>I_O!M263*LCI!$E103</f>
        <v>2925377.9032178917</v>
      </c>
      <c r="N59" s="11">
        <f>I_O!N263*LCI!$E103</f>
        <v>7244390.7903674999</v>
      </c>
      <c r="O59" s="11">
        <f>I_O!O263*LCI!$E103</f>
        <v>0</v>
      </c>
      <c r="P59" s="11">
        <f>I_O!P263*LCI!$E103</f>
        <v>0</v>
      </c>
      <c r="Q59" s="11">
        <f>I_O!Q263*LCI!$E103</f>
        <v>0</v>
      </c>
      <c r="R59" s="11">
        <f>I_O!R263*LCI!$E103</f>
        <v>0</v>
      </c>
      <c r="S59" s="11">
        <f>I_O!S263*LCI!$E103</f>
        <v>0</v>
      </c>
      <c r="T59" s="11">
        <f>I_O!T263*LCI!$E103</f>
        <v>0</v>
      </c>
      <c r="U59" s="11">
        <f>I_O!U263*LCI!$E103</f>
        <v>0</v>
      </c>
      <c r="V59" s="11">
        <f>I_O!V263*LCI!$E103</f>
        <v>0</v>
      </c>
      <c r="X59" s="242">
        <f>I_O!B263*0.82*(44/12)*1000</f>
        <v>0</v>
      </c>
      <c r="Y59" s="242">
        <f>I_O!C263*0.82*(44/12)*1000</f>
        <v>12095350.801248001</v>
      </c>
      <c r="Z59" s="242">
        <f>I_O!D263*0.82*(44/12)*1000</f>
        <v>0</v>
      </c>
      <c r="AA59" s="242">
        <f>I_O!E263*0.82*(44/12)*1000</f>
        <v>0</v>
      </c>
      <c r="AB59" s="242">
        <f>I_O!F263*0.82*(44/12)*1000</f>
        <v>0</v>
      </c>
      <c r="AC59" s="242">
        <f>I_O!G263*0.82*(44/12)*1000</f>
        <v>0</v>
      </c>
      <c r="AD59" s="242">
        <f>I_O!H263*0.82*(44/12)*1000</f>
        <v>0</v>
      </c>
      <c r="AE59" s="242">
        <f>I_O!I263*0.82*(44/12)*1000</f>
        <v>0</v>
      </c>
      <c r="AF59" s="242">
        <f>I_O!J263*0.82*(44/12)*1000</f>
        <v>0</v>
      </c>
      <c r="AG59" s="242">
        <f>I_O!K263*0.82*(44/12)*1000</f>
        <v>0</v>
      </c>
      <c r="AH59" s="242">
        <f>I_O!L263*0.82*(44/12)*1000</f>
        <v>0</v>
      </c>
      <c r="AI59" s="242">
        <f>I_O!M263*0.82*(44/12)*1000</f>
        <v>179502780.18384612</v>
      </c>
      <c r="AJ59" s="242">
        <f>I_O!N263*0.82*(44/12)*1000</f>
        <v>444519761.4225499</v>
      </c>
      <c r="AK59" s="242">
        <f>I_O!O263*0.82*(44/12)*1000</f>
        <v>0</v>
      </c>
      <c r="AL59" s="242">
        <f>I_O!P263*0.82*(44/12)*1000</f>
        <v>0</v>
      </c>
      <c r="AM59" s="242">
        <f>I_O!Q263*0.82*(44/12)*1000</f>
        <v>0</v>
      </c>
      <c r="AN59" s="242">
        <f>I_O!R263*0.82*(44/12)*1000</f>
        <v>0</v>
      </c>
      <c r="AO59" s="242">
        <f>I_O!S263*0.82*(44/12)*1000</f>
        <v>0</v>
      </c>
      <c r="AP59" s="242">
        <f>I_O!T263*0.82*(44/12)*1000</f>
        <v>0</v>
      </c>
      <c r="AQ59" s="242">
        <f>I_O!U263*0.82*(44/12)*1000</f>
        <v>0</v>
      </c>
      <c r="AR59" s="242">
        <f>I_O!V263*0.82*(44/12)*1000</f>
        <v>0</v>
      </c>
    </row>
    <row r="60" spans="1:44" x14ac:dyDescent="0.25">
      <c r="A60" t="str">
        <f>I_O!A264</f>
        <v>Naptha (kg/yr)</v>
      </c>
      <c r="B60" s="11">
        <f>I_O!B264*LCI!$E104</f>
        <v>0</v>
      </c>
      <c r="C60" s="11">
        <f>I_O!C264*LCI!$E104</f>
        <v>0</v>
      </c>
      <c r="D60" s="11">
        <f>I_O!D264*LCI!$E104</f>
        <v>0</v>
      </c>
      <c r="E60" s="11">
        <f>I_O!E264*LCI!$E104</f>
        <v>0</v>
      </c>
      <c r="F60" s="11">
        <f>I_O!F264*LCI!$E104</f>
        <v>0</v>
      </c>
      <c r="G60" s="11">
        <f>I_O!G264*LCI!$E104</f>
        <v>0</v>
      </c>
      <c r="H60" s="11">
        <f>I_O!H264*LCI!$E104</f>
        <v>0</v>
      </c>
      <c r="I60" s="11">
        <f>I_O!I264*LCI!$E104</f>
        <v>0</v>
      </c>
      <c r="J60" s="11">
        <f>I_O!J264*LCI!$E104</f>
        <v>0</v>
      </c>
      <c r="K60" s="11">
        <f>I_O!K264*LCI!$E104</f>
        <v>0</v>
      </c>
      <c r="L60" s="11">
        <f>I_O!L264*LCI!$E104</f>
        <v>0</v>
      </c>
      <c r="M60" s="11">
        <f>I_O!M264*LCI!$E104</f>
        <v>0</v>
      </c>
      <c r="N60" s="11">
        <f>I_O!N264*LCI!$E104</f>
        <v>0</v>
      </c>
      <c r="O60" s="11">
        <f>I_O!O264*LCI!$E104</f>
        <v>0</v>
      </c>
      <c r="P60" s="11">
        <f>I_O!P264*LCI!$E104</f>
        <v>0</v>
      </c>
      <c r="Q60" s="11">
        <f>I_O!Q264*LCI!$E104</f>
        <v>0</v>
      </c>
      <c r="R60" s="11">
        <f>I_O!R264*LCI!$E104</f>
        <v>0</v>
      </c>
      <c r="S60" s="11">
        <f>I_O!S264*LCI!$E104</f>
        <v>0</v>
      </c>
      <c r="T60" s="11">
        <f>I_O!T264*LCI!$E104</f>
        <v>0</v>
      </c>
      <c r="U60" s="11">
        <f>I_O!U264*LCI!$E104</f>
        <v>0</v>
      </c>
      <c r="V60" s="11">
        <f>I_O!V264*LCI!$E104</f>
        <v>0</v>
      </c>
      <c r="X60" s="242">
        <f>I_O!B264*0.84*(44/12)*1000</f>
        <v>0</v>
      </c>
      <c r="Y60" s="242">
        <f>I_O!C264*0.84*(44/12)*1000</f>
        <v>0</v>
      </c>
      <c r="Z60" s="242">
        <f>I_O!D264*0.84*(44/12)*1000</f>
        <v>0</v>
      </c>
      <c r="AA60" s="242">
        <f>I_O!E264*0.84*(44/12)*1000</f>
        <v>0</v>
      </c>
      <c r="AB60" s="242">
        <f>I_O!F264*0.84*(44/12)*1000</f>
        <v>0</v>
      </c>
      <c r="AC60" s="242">
        <f>I_O!G264*0.84*(44/12)*1000</f>
        <v>0</v>
      </c>
      <c r="AD60" s="242">
        <f>I_O!H264*0.84*(44/12)*1000</f>
        <v>0</v>
      </c>
      <c r="AE60" s="242">
        <f>I_O!I264*0.84*(44/12)*1000</f>
        <v>0</v>
      </c>
      <c r="AF60" s="242">
        <f>I_O!J264*0.84*(44/12)*1000</f>
        <v>0</v>
      </c>
      <c r="AG60" s="242">
        <f>I_O!K264*0.84*(44/12)*1000</f>
        <v>0</v>
      </c>
      <c r="AH60" s="242">
        <f>I_O!L264*0.84*(44/12)*1000</f>
        <v>0</v>
      </c>
      <c r="AI60" s="242">
        <f>I_O!M264*0.84*(44/12)*1000</f>
        <v>0</v>
      </c>
      <c r="AJ60" s="242">
        <f>I_O!N264*0.84*(44/12)*1000</f>
        <v>0</v>
      </c>
      <c r="AK60" s="242">
        <f>I_O!O264*0.84*(44/12)*1000</f>
        <v>0</v>
      </c>
      <c r="AL60" s="242">
        <f>I_O!P264*0.84*(44/12)*1000</f>
        <v>0</v>
      </c>
      <c r="AM60" s="242">
        <f>I_O!Q264*0.84*(44/12)*1000</f>
        <v>0</v>
      </c>
      <c r="AN60" s="242">
        <f>I_O!R264*0.84*(44/12)*1000</f>
        <v>0</v>
      </c>
      <c r="AO60" s="242">
        <f>I_O!S264*0.84*(44/12)*1000</f>
        <v>0</v>
      </c>
      <c r="AP60" s="242">
        <f>I_O!T264*0.84*(44/12)*1000</f>
        <v>0</v>
      </c>
      <c r="AQ60" s="242">
        <f>I_O!U264*0.84*(44/12)*1000</f>
        <v>0</v>
      </c>
      <c r="AR60" s="242">
        <f>I_O!V264*0.84*(44/12)*1000</f>
        <v>0</v>
      </c>
    </row>
    <row r="61" spans="1:44" x14ac:dyDescent="0.25">
      <c r="A61" t="str">
        <f>I_O!A265</f>
        <v>Propane, Produced (kg/yr)</v>
      </c>
      <c r="B61" s="11">
        <f>I_O!B265*LCI!$E105</f>
        <v>0</v>
      </c>
      <c r="C61" s="11">
        <f>I_O!C265*LCI!$E105</f>
        <v>140799.53815200002</v>
      </c>
      <c r="D61" s="11">
        <f>I_O!D265*LCI!$E105</f>
        <v>0</v>
      </c>
      <c r="E61" s="11">
        <f>I_O!E265*LCI!$E105</f>
        <v>0</v>
      </c>
      <c r="F61" s="11">
        <f>I_O!F265*LCI!$E105</f>
        <v>0</v>
      </c>
      <c r="G61" s="11">
        <f>I_O!G265*LCI!$E105</f>
        <v>0</v>
      </c>
      <c r="H61" s="11">
        <f>I_O!H265*LCI!$E105</f>
        <v>0</v>
      </c>
      <c r="I61" s="11">
        <f>I_O!I265*LCI!$E105</f>
        <v>0</v>
      </c>
      <c r="J61" s="11">
        <f>I_O!J265*LCI!$E105</f>
        <v>1414499.8418749999</v>
      </c>
      <c r="K61" s="11">
        <f>I_O!K265*LCI!$E105</f>
        <v>1099689.2480000001</v>
      </c>
      <c r="L61" s="11">
        <f>I_O!L265*LCI!$E105</f>
        <v>2700129.85</v>
      </c>
      <c r="M61" s="11">
        <f>I_O!M265*LCI!$E105</f>
        <v>2089555.6451556371</v>
      </c>
      <c r="N61" s="11">
        <f>I_O!N265*LCI!$E105</f>
        <v>5174564.8502625003</v>
      </c>
      <c r="O61" s="11">
        <f>I_O!O265*LCI!$E105</f>
        <v>1227331.75</v>
      </c>
      <c r="P61" s="11">
        <f>I_O!P265*LCI!$E105</f>
        <v>0</v>
      </c>
      <c r="Q61" s="11">
        <f>I_O!Q265*LCI!$E105</f>
        <v>0</v>
      </c>
      <c r="R61" s="11">
        <f>I_O!R265*LCI!$E105</f>
        <v>0</v>
      </c>
      <c r="S61" s="11">
        <f>I_O!S265*LCI!$E105</f>
        <v>0</v>
      </c>
      <c r="T61" s="11">
        <f>I_O!T265*LCI!$E105</f>
        <v>0</v>
      </c>
      <c r="U61" s="11">
        <f>I_O!U265*LCI!$E105</f>
        <v>0</v>
      </c>
      <c r="V61" s="11">
        <f>I_O!V265*LCI!$E105</f>
        <v>0</v>
      </c>
      <c r="X61" s="242">
        <f>I_O!B265*0.82*(44/12)*1000</f>
        <v>0</v>
      </c>
      <c r="Y61" s="242">
        <f>I_O!C265*0.82*(44/12)*1000</f>
        <v>8466745.5608736016</v>
      </c>
      <c r="Z61" s="242">
        <f>I_O!D265*0.82*(44/12)*1000</f>
        <v>0</v>
      </c>
      <c r="AA61" s="242">
        <f>I_O!E265*0.82*(44/12)*1000</f>
        <v>0</v>
      </c>
      <c r="AB61" s="242">
        <f>I_O!F265*0.82*(44/12)*1000</f>
        <v>0</v>
      </c>
      <c r="AC61" s="242">
        <f>I_O!G265*0.82*(44/12)*1000</f>
        <v>0</v>
      </c>
      <c r="AD61" s="242">
        <f>I_O!H265*0.82*(44/12)*1000</f>
        <v>0</v>
      </c>
      <c r="AE61" s="242">
        <f>I_O!I265*0.82*(44/12)*1000</f>
        <v>0</v>
      </c>
      <c r="AF61" s="242">
        <f>I_O!J265*0.82*(44/12)*1000</f>
        <v>85058590.491416648</v>
      </c>
      <c r="AG61" s="242">
        <f>I_O!K265*0.82*(44/12)*1000</f>
        <v>66127980.113066658</v>
      </c>
      <c r="AH61" s="242">
        <f>I_O!L265*0.82*(44/12)*1000</f>
        <v>162367808.31333333</v>
      </c>
      <c r="AI61" s="242">
        <f>I_O!M265*0.82*(44/12)*1000</f>
        <v>125651946.1286923</v>
      </c>
      <c r="AJ61" s="242">
        <f>I_O!N265*0.82*(44/12)*1000</f>
        <v>311163832.995785</v>
      </c>
      <c r="AK61" s="242">
        <f>I_O!O265*0.82*(44/12)*1000</f>
        <v>73803549.233333319</v>
      </c>
      <c r="AL61" s="242">
        <f>I_O!P265*0.82*(44/12)*1000</f>
        <v>0</v>
      </c>
      <c r="AM61" s="242">
        <f>I_O!Q265*0.82*(44/12)*1000</f>
        <v>0</v>
      </c>
      <c r="AN61" s="242">
        <f>I_O!R265*0.82*(44/12)*1000</f>
        <v>0</v>
      </c>
      <c r="AO61" s="242">
        <f>I_O!S265*0.82*(44/12)*1000</f>
        <v>0</v>
      </c>
      <c r="AP61" s="242">
        <f>I_O!T265*0.82*(44/12)*1000</f>
        <v>0</v>
      </c>
      <c r="AQ61" s="242">
        <f>I_O!U265*0.82*(44/12)*1000</f>
        <v>0</v>
      </c>
      <c r="AR61" s="242">
        <f>I_O!V265*0.82*(44/12)*1000</f>
        <v>0</v>
      </c>
    </row>
    <row r="62" spans="1:44" x14ac:dyDescent="0.25">
      <c r="A62" s="5" t="s">
        <v>167</v>
      </c>
      <c r="B62" s="11">
        <f t="shared" ref="B62:V62" si="16">SUM(B21:B61)</f>
        <v>7178411.1455278061</v>
      </c>
      <c r="C62" s="11">
        <f t="shared" si="16"/>
        <v>7439725.2344482895</v>
      </c>
      <c r="D62" s="11">
        <f t="shared" si="16"/>
        <v>26925689.042907596</v>
      </c>
      <c r="E62" s="11">
        <f t="shared" si="16"/>
        <v>9876600</v>
      </c>
      <c r="F62" s="11">
        <f t="shared" si="16"/>
        <v>0</v>
      </c>
      <c r="G62" s="11">
        <f t="shared" si="16"/>
        <v>0</v>
      </c>
      <c r="H62" s="11">
        <f t="shared" si="16"/>
        <v>0</v>
      </c>
      <c r="I62" s="11">
        <f t="shared" si="16"/>
        <v>0</v>
      </c>
      <c r="J62" s="11">
        <f>SUM(J21:J61)</f>
        <v>11162455.040906889</v>
      </c>
      <c r="K62" s="11">
        <f>SUM(K21:K61)</f>
        <v>8678142.9211736005</v>
      </c>
      <c r="L62" s="11">
        <f t="shared" si="16"/>
        <v>21307940.208238754</v>
      </c>
      <c r="M62" s="11">
        <f t="shared" si="16"/>
        <v>119421059.57928114</v>
      </c>
      <c r="N62" s="11">
        <f t="shared" si="16"/>
        <v>100934014.73585775</v>
      </c>
      <c r="O62" s="11">
        <f t="shared" si="16"/>
        <v>9685427.3673812505</v>
      </c>
      <c r="P62" s="11">
        <f t="shared" si="16"/>
        <v>0</v>
      </c>
      <c r="Q62" s="11">
        <f t="shared" si="16"/>
        <v>0</v>
      </c>
      <c r="R62" s="11">
        <f t="shared" si="16"/>
        <v>0</v>
      </c>
      <c r="S62" s="11">
        <f t="shared" si="16"/>
        <v>0</v>
      </c>
      <c r="T62" s="11">
        <f t="shared" si="16"/>
        <v>0</v>
      </c>
      <c r="U62" s="11">
        <f t="shared" si="16"/>
        <v>0</v>
      </c>
      <c r="V62" s="11">
        <f t="shared" si="16"/>
        <v>0</v>
      </c>
      <c r="W62" s="5" t="s">
        <v>168</v>
      </c>
      <c r="X62" s="11">
        <f t="shared" ref="X62:AR62" si="17">SUM(X21:X61)</f>
        <v>622948977.43604398</v>
      </c>
      <c r="Y62" s="11">
        <f t="shared" si="17"/>
        <v>618942701.18435061</v>
      </c>
      <c r="Z62" s="11">
        <f t="shared" si="17"/>
        <v>2263057442.4914217</v>
      </c>
      <c r="AA62" s="11">
        <f t="shared" si="17"/>
        <v>905355000</v>
      </c>
      <c r="AB62" s="11">
        <f t="shared" si="17"/>
        <v>0</v>
      </c>
      <c r="AC62" s="11">
        <f t="shared" si="17"/>
        <v>0</v>
      </c>
      <c r="AD62" s="11">
        <f t="shared" si="17"/>
        <v>0</v>
      </c>
      <c r="AE62" s="11">
        <f t="shared" si="17"/>
        <v>0</v>
      </c>
      <c r="AF62" s="11">
        <f t="shared" si="17"/>
        <v>646576077.72014582</v>
      </c>
      <c r="AG62" s="11">
        <f>SUM(AG21:AG61)</f>
        <v>502674330.27093333</v>
      </c>
      <c r="AH62" s="11">
        <f t="shared" si="17"/>
        <v>1234245007.3616667</v>
      </c>
      <c r="AI62" s="11">
        <f t="shared" si="17"/>
        <v>10011493405.824352</v>
      </c>
      <c r="AJ62" s="11">
        <f t="shared" si="17"/>
        <v>6935773171.8218431</v>
      </c>
      <c r="AK62" s="11">
        <f t="shared" si="17"/>
        <v>561020457.89166665</v>
      </c>
      <c r="AL62" s="11">
        <f t="shared" si="17"/>
        <v>0</v>
      </c>
      <c r="AM62" s="11">
        <f t="shared" si="17"/>
        <v>0</v>
      </c>
      <c r="AN62" s="11">
        <f t="shared" si="17"/>
        <v>0</v>
      </c>
      <c r="AO62" s="11">
        <f t="shared" si="17"/>
        <v>0</v>
      </c>
      <c r="AP62" s="11">
        <f t="shared" si="17"/>
        <v>0</v>
      </c>
      <c r="AQ62" s="11">
        <f t="shared" si="17"/>
        <v>0</v>
      </c>
      <c r="AR62" s="11">
        <f t="shared" si="17"/>
        <v>0</v>
      </c>
    </row>
    <row r="63" spans="1:44" x14ac:dyDescent="0.25">
      <c r="A63" s="5" t="s">
        <v>169</v>
      </c>
      <c r="B63">
        <f>I_O!B113/1000</f>
        <v>301.7132960400001</v>
      </c>
      <c r="C63">
        <f>I_O!C113/1000</f>
        <v>301.7132960400001</v>
      </c>
      <c r="D63">
        <f>(I_O!D108+I_O!D109)/1000</f>
        <v>1591.23</v>
      </c>
      <c r="E63">
        <f>(I_O!E108+I_O!E109)/1000</f>
        <v>493.83</v>
      </c>
      <c r="F63">
        <f>(I_O!F108+I_O!F109)/1000</f>
        <v>0</v>
      </c>
      <c r="G63" s="89"/>
      <c r="H63" s="89"/>
      <c r="I63" s="89"/>
      <c r="J63">
        <f>I_O!J115/1000</f>
        <v>1152.5</v>
      </c>
      <c r="K63">
        <f>I_O!K115/1000</f>
        <v>896</v>
      </c>
      <c r="L63">
        <f>I_O!L115/1000</f>
        <v>2200</v>
      </c>
      <c r="M63">
        <f>I_O!M107/1000</f>
        <v>4928.1570002499993</v>
      </c>
      <c r="N63">
        <f>I_O!N107/1000</f>
        <v>4928.1570002499993</v>
      </c>
      <c r="O63">
        <f>I_O!O115/1000</f>
        <v>1000</v>
      </c>
      <c r="P63" s="89"/>
      <c r="Q63" s="89"/>
      <c r="R63" s="89"/>
      <c r="S63" s="89"/>
      <c r="T63" s="89"/>
      <c r="U63" s="89"/>
      <c r="V63" s="89"/>
      <c r="W63" s="5" t="s">
        <v>170</v>
      </c>
      <c r="X63" s="7">
        <f>X62/B62</f>
        <v>86.78089967361997</v>
      </c>
      <c r="Y63" s="7">
        <f>Y62/C62</f>
        <v>83.194295713832204</v>
      </c>
      <c r="Z63" s="7">
        <f>Z62/D62</f>
        <v>84.048264795939403</v>
      </c>
      <c r="AA63" s="7">
        <f>AA62/E62</f>
        <v>91.666666666666671</v>
      </c>
      <c r="AB63" s="7" t="e">
        <f t="shared" ref="AB63:AH63" si="18">AB62/F62</f>
        <v>#DIV/0!</v>
      </c>
      <c r="AC63" s="7" t="e">
        <f t="shared" si="18"/>
        <v>#DIV/0!</v>
      </c>
      <c r="AD63" s="7" t="e">
        <f t="shared" si="18"/>
        <v>#DIV/0!</v>
      </c>
      <c r="AE63" s="7" t="e">
        <f t="shared" si="18"/>
        <v>#DIV/0!</v>
      </c>
      <c r="AF63" s="7">
        <f t="shared" si="18"/>
        <v>57.924182032594778</v>
      </c>
      <c r="AG63" s="7">
        <f t="shared" si="18"/>
        <v>57.924182032594764</v>
      </c>
      <c r="AH63" s="7">
        <f t="shared" si="18"/>
        <v>57.924182032594757</v>
      </c>
      <c r="AI63" s="7">
        <f>AI62/M62</f>
        <v>83.833567053371624</v>
      </c>
      <c r="AJ63" s="7">
        <f>AJ62/N62</f>
        <v>68.715914946736433</v>
      </c>
      <c r="AK63" s="7">
        <f>AK62/O62</f>
        <v>57.924182032594764</v>
      </c>
      <c r="AL63" s="7" t="e">
        <f t="shared" ref="AL63" si="19">AL62/P62</f>
        <v>#DIV/0!</v>
      </c>
      <c r="AM63" s="7" t="e">
        <f t="shared" ref="AM63" si="20">AM62/Q62</f>
        <v>#DIV/0!</v>
      </c>
      <c r="AN63" s="7" t="e">
        <f t="shared" ref="AN63" si="21">AN62/R62</f>
        <v>#DIV/0!</v>
      </c>
      <c r="AO63" s="7" t="e">
        <f t="shared" ref="AO63" si="22">AO62/S62</f>
        <v>#DIV/0!</v>
      </c>
      <c r="AP63" s="7" t="e">
        <f t="shared" ref="AP63" si="23">AP62/T62</f>
        <v>#DIV/0!</v>
      </c>
      <c r="AQ63" s="7" t="e">
        <f t="shared" ref="AQ63" si="24">AQ62/U62</f>
        <v>#DIV/0!</v>
      </c>
      <c r="AR63" s="7" t="e">
        <f t="shared" ref="AR63" si="25">AR62/V62</f>
        <v>#DIV/0!</v>
      </c>
    </row>
    <row r="64" spans="1:44" x14ac:dyDescent="0.25">
      <c r="A64" s="5" t="s">
        <v>171</v>
      </c>
      <c r="B64">
        <f>B62/B63</f>
        <v>23792.160437556977</v>
      </c>
      <c r="C64">
        <f>C62/C63</f>
        <v>24658.261111111115</v>
      </c>
      <c r="D64">
        <f>D62/D63</f>
        <v>16921.305557906522</v>
      </c>
      <c r="E64">
        <f t="shared" ref="E64" si="26">E62/E63</f>
        <v>20000</v>
      </c>
      <c r="F64" t="e">
        <f t="shared" ref="F64" si="27">F62/F63</f>
        <v>#DIV/0!</v>
      </c>
      <c r="G64" t="e">
        <f t="shared" ref="G64" si="28">G62/G63</f>
        <v>#DIV/0!</v>
      </c>
      <c r="H64" t="e">
        <f t="shared" ref="H64" si="29">H62/H63</f>
        <v>#DIV/0!</v>
      </c>
      <c r="I64" t="e">
        <f t="shared" ref="I64" si="30">I62/I63</f>
        <v>#DIV/0!</v>
      </c>
      <c r="J64">
        <f t="shared" ref="J64" si="31">J62/J63</f>
        <v>9685.4273673812495</v>
      </c>
      <c r="K64">
        <f t="shared" ref="K64" si="32">K62/K63</f>
        <v>9685.4273673812513</v>
      </c>
      <c r="L64">
        <f t="shared" ref="L64" si="33">L62/L63</f>
        <v>9685.4273673812513</v>
      </c>
      <c r="M64">
        <f t="shared" ref="M64" si="34">M62/M63</f>
        <v>24232.397541966104</v>
      </c>
      <c r="N64">
        <f t="shared" ref="N64" si="35">N62/N63</f>
        <v>20481.087499999998</v>
      </c>
      <c r="O64">
        <f t="shared" ref="O64" si="36">O62/O63</f>
        <v>9685.4273673812513</v>
      </c>
      <c r="P64" t="e">
        <f t="shared" ref="P64" si="37">P62/P63</f>
        <v>#DIV/0!</v>
      </c>
      <c r="Q64" t="e">
        <f t="shared" ref="Q64" si="38">Q62/Q63</f>
        <v>#DIV/0!</v>
      </c>
      <c r="R64" t="e">
        <f t="shared" ref="R64" si="39">R62/R63</f>
        <v>#DIV/0!</v>
      </c>
      <c r="S64" t="e">
        <f t="shared" ref="S64" si="40">S62/S63</f>
        <v>#DIV/0!</v>
      </c>
      <c r="T64" t="e">
        <f t="shared" ref="T64" si="41">T62/T63</f>
        <v>#DIV/0!</v>
      </c>
      <c r="U64" t="e">
        <f t="shared" ref="U64" si="42">U62/U63</f>
        <v>#DIV/0!</v>
      </c>
      <c r="V64" t="e">
        <f t="shared" ref="V64" si="43">V62/V63</f>
        <v>#DIV/0!</v>
      </c>
    </row>
    <row r="66" spans="1:27" x14ac:dyDescent="0.25">
      <c r="A66" s="5" t="s">
        <v>172</v>
      </c>
      <c r="C66">
        <f t="shared" ref="C66:O66" si="44">MIN(C73:C90)</f>
        <v>21</v>
      </c>
      <c r="D66">
        <f t="shared" si="44"/>
        <v>0</v>
      </c>
      <c r="E66">
        <f t="shared" si="44"/>
        <v>0</v>
      </c>
      <c r="F66">
        <f t="shared" si="44"/>
        <v>0</v>
      </c>
      <c r="G66">
        <f t="shared" si="44"/>
        <v>0</v>
      </c>
      <c r="H66">
        <f t="shared" si="44"/>
        <v>0</v>
      </c>
      <c r="I66">
        <f t="shared" si="44"/>
        <v>0</v>
      </c>
      <c r="J66">
        <f t="shared" si="44"/>
        <v>9</v>
      </c>
      <c r="K66">
        <f t="shared" si="44"/>
        <v>10</v>
      </c>
      <c r="L66">
        <f t="shared" si="44"/>
        <v>9.35</v>
      </c>
      <c r="M66">
        <f t="shared" si="44"/>
        <v>120</v>
      </c>
      <c r="N66">
        <f t="shared" si="44"/>
        <v>109</v>
      </c>
      <c r="O66">
        <f t="shared" si="44"/>
        <v>6</v>
      </c>
    </row>
    <row r="67" spans="1:27" x14ac:dyDescent="0.25">
      <c r="A67" s="5" t="s">
        <v>173</v>
      </c>
      <c r="C67" s="573">
        <f>C4</f>
        <v>38.80240083993997</v>
      </c>
      <c r="D67" s="573">
        <f t="shared" ref="D67:O67" si="45">D4</f>
        <v>43.948392599775431</v>
      </c>
      <c r="E67" s="573">
        <f t="shared" si="45"/>
        <v>915.37523019657863</v>
      </c>
      <c r="F67" s="573" t="e">
        <f t="shared" si="45"/>
        <v>#DIV/0!</v>
      </c>
      <c r="G67" s="573" t="e">
        <f t="shared" si="45"/>
        <v>#DIV/0!</v>
      </c>
      <c r="H67" s="573" t="e">
        <f t="shared" si="45"/>
        <v>#DIV/0!</v>
      </c>
      <c r="I67" s="573" t="e">
        <f t="shared" si="45"/>
        <v>#DIV/0!</v>
      </c>
      <c r="J67" s="573">
        <f t="shared" si="45"/>
        <v>45.371725678602196</v>
      </c>
      <c r="K67" s="573">
        <f t="shared" si="45"/>
        <v>37.344335067765925</v>
      </c>
      <c r="L67" s="573">
        <f t="shared" si="45"/>
        <v>32.41734367172608</v>
      </c>
      <c r="M67" s="573">
        <f t="shared" si="45"/>
        <v>122.59648717263789</v>
      </c>
      <c r="N67" s="573">
        <f t="shared" si="45"/>
        <v>123.21734643153434</v>
      </c>
      <c r="O67" s="573">
        <f t="shared" si="45"/>
        <v>31.799867612541043</v>
      </c>
    </row>
    <row r="68" spans="1:27" x14ac:dyDescent="0.25">
      <c r="A68" s="5" t="s">
        <v>174</v>
      </c>
      <c r="C68">
        <f t="shared" ref="C68:O68" si="46">MAX(C73:C88)</f>
        <v>40</v>
      </c>
      <c r="D68">
        <f t="shared" si="46"/>
        <v>0</v>
      </c>
      <c r="E68">
        <f t="shared" si="46"/>
        <v>0</v>
      </c>
      <c r="F68">
        <f t="shared" si="46"/>
        <v>0</v>
      </c>
      <c r="G68">
        <f t="shared" si="46"/>
        <v>0</v>
      </c>
      <c r="H68">
        <f t="shared" si="46"/>
        <v>0</v>
      </c>
      <c r="I68">
        <f t="shared" si="46"/>
        <v>0</v>
      </c>
      <c r="J68">
        <f t="shared" si="46"/>
        <v>71</v>
      </c>
      <c r="K68">
        <f t="shared" si="46"/>
        <v>42</v>
      </c>
      <c r="L68">
        <f t="shared" si="46"/>
        <v>10</v>
      </c>
      <c r="M68">
        <f t="shared" si="46"/>
        <v>120</v>
      </c>
      <c r="N68">
        <f t="shared" si="46"/>
        <v>109</v>
      </c>
      <c r="O68">
        <f t="shared" si="46"/>
        <v>39</v>
      </c>
    </row>
    <row r="69" spans="1:27" x14ac:dyDescent="0.25">
      <c r="A69" s="5"/>
      <c r="C69" s="79"/>
      <c r="D69" s="79"/>
      <c r="E69" s="79"/>
      <c r="F69" s="79"/>
      <c r="G69" s="79"/>
      <c r="H69" s="79"/>
      <c r="I69" s="79"/>
      <c r="J69" s="79"/>
      <c r="K69" s="79"/>
      <c r="L69" s="79"/>
      <c r="M69" s="79"/>
      <c r="N69" s="79"/>
      <c r="O69" s="79"/>
    </row>
    <row r="70" spans="1:27" x14ac:dyDescent="0.25">
      <c r="A70" s="5" t="s">
        <v>175</v>
      </c>
      <c r="C70">
        <f t="shared" ref="C70:O70" si="47">COUNT(C73:C94)</f>
        <v>5</v>
      </c>
      <c r="D70">
        <f t="shared" si="47"/>
        <v>0</v>
      </c>
      <c r="E70">
        <f t="shared" si="47"/>
        <v>0</v>
      </c>
      <c r="F70">
        <f t="shared" si="47"/>
        <v>0</v>
      </c>
      <c r="G70">
        <f t="shared" si="47"/>
        <v>0</v>
      </c>
      <c r="H70">
        <f t="shared" si="47"/>
        <v>0</v>
      </c>
      <c r="I70">
        <f t="shared" si="47"/>
        <v>0</v>
      </c>
      <c r="J70">
        <f t="shared" si="47"/>
        <v>4</v>
      </c>
      <c r="K70">
        <f t="shared" si="47"/>
        <v>4</v>
      </c>
      <c r="L70">
        <f t="shared" si="47"/>
        <v>2</v>
      </c>
      <c r="M70">
        <f t="shared" si="47"/>
        <v>1</v>
      </c>
      <c r="N70">
        <f t="shared" si="47"/>
        <v>1</v>
      </c>
      <c r="O70">
        <f t="shared" si="47"/>
        <v>4</v>
      </c>
    </row>
    <row r="72" spans="1:27" x14ac:dyDescent="0.25">
      <c r="A72" s="5" t="s">
        <v>176</v>
      </c>
      <c r="C72" s="569">
        <f t="shared" ref="C72:O72" si="48">(SUM(C73:C93))/COUNT(C73:C93)</f>
        <v>35.4</v>
      </c>
      <c r="D72" s="570" t="e">
        <f t="shared" si="48"/>
        <v>#DIV/0!</v>
      </c>
      <c r="E72" s="570" t="e">
        <f t="shared" si="48"/>
        <v>#DIV/0!</v>
      </c>
      <c r="F72" s="570" t="e">
        <f t="shared" si="48"/>
        <v>#DIV/0!</v>
      </c>
      <c r="G72" s="570" t="e">
        <f t="shared" si="48"/>
        <v>#DIV/0!</v>
      </c>
      <c r="H72" s="570" t="e">
        <f t="shared" si="48"/>
        <v>#DIV/0!</v>
      </c>
      <c r="I72" s="570" t="e">
        <f t="shared" si="48"/>
        <v>#DIV/0!</v>
      </c>
      <c r="J72" s="570">
        <f t="shared" si="48"/>
        <v>26.1</v>
      </c>
      <c r="K72" s="570">
        <f t="shared" si="48"/>
        <v>20.475000000000001</v>
      </c>
      <c r="L72" s="570">
        <f t="shared" si="48"/>
        <v>9.6750000000000007</v>
      </c>
      <c r="M72" s="570">
        <f t="shared" si="48"/>
        <v>120</v>
      </c>
      <c r="N72" s="570">
        <f t="shared" si="48"/>
        <v>109</v>
      </c>
      <c r="O72" s="571">
        <f t="shared" si="48"/>
        <v>16.375</v>
      </c>
      <c r="P72" t="s">
        <v>177</v>
      </c>
      <c r="W72" s="77">
        <f>C4</f>
        <v>38.80240083993997</v>
      </c>
      <c r="X72" s="77">
        <f>J4</f>
        <v>45.371725678602196</v>
      </c>
      <c r="Y72" s="77">
        <f t="shared" ref="Y72:Z72" si="49">K4</f>
        <v>37.344335067765925</v>
      </c>
      <c r="Z72" s="77">
        <f t="shared" si="49"/>
        <v>32.41734367172608</v>
      </c>
      <c r="AA72" s="77">
        <f>O4</f>
        <v>31.799867612541043</v>
      </c>
    </row>
    <row r="73" spans="1:27" x14ac:dyDescent="0.25">
      <c r="C73" s="567">
        <v>21</v>
      </c>
      <c r="D73" s="567"/>
      <c r="E73" s="567"/>
      <c r="F73" s="567"/>
      <c r="G73" s="567"/>
      <c r="H73" s="567"/>
      <c r="I73" s="567"/>
      <c r="J73" s="567">
        <v>71</v>
      </c>
      <c r="K73" s="567">
        <v>42</v>
      </c>
      <c r="L73" s="567"/>
      <c r="M73" s="567">
        <v>120</v>
      </c>
      <c r="N73" s="567">
        <v>109</v>
      </c>
      <c r="O73" s="567">
        <v>39</v>
      </c>
      <c r="P73" t="s">
        <v>178</v>
      </c>
      <c r="W73" t="s">
        <v>179</v>
      </c>
      <c r="X73" t="s">
        <v>180</v>
      </c>
      <c r="Y73" t="s">
        <v>181</v>
      </c>
      <c r="Z73" t="s">
        <v>182</v>
      </c>
      <c r="AA73" t="s">
        <v>183</v>
      </c>
    </row>
    <row r="74" spans="1:27" x14ac:dyDescent="0.25">
      <c r="C74" s="488">
        <v>40</v>
      </c>
      <c r="D74" s="488"/>
      <c r="E74" s="488"/>
      <c r="F74" s="488"/>
      <c r="G74" s="488"/>
      <c r="H74" s="488"/>
      <c r="I74" s="488"/>
      <c r="J74" s="488">
        <v>12</v>
      </c>
      <c r="K74" s="488">
        <v>10</v>
      </c>
      <c r="L74" s="488">
        <v>10</v>
      </c>
      <c r="M74" s="488"/>
      <c r="N74" s="488"/>
      <c r="O74" s="488"/>
      <c r="P74" t="s">
        <v>184</v>
      </c>
      <c r="W74">
        <f>C73</f>
        <v>21</v>
      </c>
      <c r="X74">
        <f>J73</f>
        <v>71</v>
      </c>
      <c r="Y74">
        <f>K73</f>
        <v>42</v>
      </c>
      <c r="Z74">
        <f>L74</f>
        <v>10</v>
      </c>
      <c r="AA74">
        <f>O73</f>
        <v>39</v>
      </c>
    </row>
    <row r="75" spans="1:27" x14ac:dyDescent="0.25">
      <c r="C75" s="488">
        <v>37</v>
      </c>
      <c r="D75" s="488"/>
      <c r="E75" s="488"/>
      <c r="F75" s="488"/>
      <c r="G75" s="488"/>
      <c r="H75" s="488"/>
      <c r="I75" s="488"/>
      <c r="J75" s="488"/>
      <c r="K75" s="488">
        <v>17.7</v>
      </c>
      <c r="L75" s="488"/>
      <c r="M75" s="488"/>
      <c r="N75" s="488"/>
      <c r="O75" s="488">
        <v>12.2</v>
      </c>
      <c r="P75" s="572" t="s">
        <v>185</v>
      </c>
      <c r="W75">
        <f t="shared" ref="W75:W76" si="50">C74</f>
        <v>40</v>
      </c>
      <c r="X75">
        <f>J74</f>
        <v>12</v>
      </c>
      <c r="Y75">
        <f t="shared" ref="Y75:Y76" si="51">K74</f>
        <v>10</v>
      </c>
      <c r="Z75">
        <f>L79</f>
        <v>9.35</v>
      </c>
      <c r="AA75">
        <f>O75</f>
        <v>12.2</v>
      </c>
    </row>
    <row r="76" spans="1:27" x14ac:dyDescent="0.25">
      <c r="C76" s="568"/>
      <c r="D76" s="568"/>
      <c r="E76" s="568"/>
      <c r="F76" s="568"/>
      <c r="G76" s="568"/>
      <c r="H76" s="568"/>
      <c r="I76" s="568"/>
      <c r="J76" s="568">
        <v>9</v>
      </c>
      <c r="K76" s="568"/>
      <c r="L76" s="568"/>
      <c r="M76" s="568"/>
      <c r="N76" s="568"/>
      <c r="O76" s="568">
        <v>6</v>
      </c>
      <c r="P76" t="s">
        <v>186</v>
      </c>
      <c r="W76">
        <f t="shared" si="50"/>
        <v>37</v>
      </c>
      <c r="X76">
        <f>J76</f>
        <v>9</v>
      </c>
      <c r="Y76">
        <f t="shared" si="51"/>
        <v>17.7</v>
      </c>
      <c r="AA76">
        <f>O76</f>
        <v>6</v>
      </c>
    </row>
    <row r="77" spans="1:27" x14ac:dyDescent="0.25">
      <c r="C77" s="568">
        <v>39</v>
      </c>
      <c r="D77" s="568"/>
      <c r="E77" s="568"/>
      <c r="F77" s="568"/>
      <c r="G77" s="568"/>
      <c r="H77" s="568"/>
      <c r="I77" s="568"/>
      <c r="J77" s="568"/>
      <c r="K77" s="568"/>
      <c r="L77" s="568"/>
      <c r="M77" s="568"/>
      <c r="N77" s="568"/>
      <c r="O77" s="568"/>
      <c r="P77" t="s">
        <v>187</v>
      </c>
      <c r="W77">
        <f>C77</f>
        <v>39</v>
      </c>
      <c r="X77">
        <f>J79</f>
        <v>12.4</v>
      </c>
      <c r="Y77">
        <f>K79</f>
        <v>12.2</v>
      </c>
      <c r="AA77">
        <f>O78</f>
        <v>0</v>
      </c>
    </row>
    <row r="78" spans="1:27" x14ac:dyDescent="0.25">
      <c r="C78" s="488"/>
      <c r="D78" s="488"/>
      <c r="E78" s="488"/>
      <c r="F78" s="488"/>
      <c r="G78" s="488"/>
      <c r="H78" s="488"/>
      <c r="I78" s="488"/>
      <c r="J78" s="488"/>
      <c r="K78" s="488"/>
      <c r="L78" s="488"/>
      <c r="M78" s="488"/>
      <c r="N78" s="488"/>
      <c r="O78" s="582"/>
      <c r="P78" t="s">
        <v>188</v>
      </c>
      <c r="W78">
        <f>C79</f>
        <v>40</v>
      </c>
      <c r="AA78">
        <f>O79</f>
        <v>8.3000000000000007</v>
      </c>
    </row>
    <row r="79" spans="1:27" x14ac:dyDescent="0.25">
      <c r="C79" s="488">
        <v>40</v>
      </c>
      <c r="D79" s="488"/>
      <c r="E79" s="488"/>
      <c r="F79" s="488"/>
      <c r="G79" s="488"/>
      <c r="H79" s="488"/>
      <c r="I79" s="488"/>
      <c r="J79" s="488">
        <v>12.4</v>
      </c>
      <c r="K79" s="488">
        <v>12.2</v>
      </c>
      <c r="L79" s="488">
        <v>9.35</v>
      </c>
      <c r="M79" s="488"/>
      <c r="N79" s="488"/>
      <c r="O79" s="488">
        <v>8.3000000000000007</v>
      </c>
      <c r="P79" t="s">
        <v>189</v>
      </c>
    </row>
    <row r="80" spans="1:27" x14ac:dyDescent="0.25">
      <c r="C80" s="488"/>
      <c r="D80" s="488"/>
      <c r="E80" s="488"/>
      <c r="F80" s="488"/>
      <c r="G80" s="488"/>
      <c r="H80" s="488"/>
      <c r="I80" s="488"/>
      <c r="J80" s="488"/>
      <c r="K80" s="488"/>
      <c r="L80" s="488"/>
      <c r="M80" s="488"/>
      <c r="N80" s="488"/>
      <c r="O80" s="488"/>
    </row>
    <row r="81" spans="3:15" x14ac:dyDescent="0.25">
      <c r="C81" s="488"/>
      <c r="D81" s="488"/>
      <c r="E81" s="488"/>
      <c r="F81" s="488"/>
      <c r="G81" s="488"/>
      <c r="H81" s="488"/>
      <c r="I81" s="488"/>
      <c r="J81" s="488"/>
      <c r="K81" s="488"/>
      <c r="L81" s="488"/>
      <c r="M81" s="488"/>
      <c r="N81" s="488"/>
      <c r="O81" s="488"/>
    </row>
    <row r="82" spans="3:15" x14ac:dyDescent="0.25">
      <c r="C82" s="7"/>
      <c r="D82" s="7"/>
      <c r="E82" s="7"/>
      <c r="F82" s="7"/>
      <c r="G82" s="7"/>
      <c r="H82" s="7"/>
      <c r="I82" s="7"/>
      <c r="J82" s="7"/>
      <c r="K82" s="7"/>
      <c r="L82" s="7"/>
      <c r="M82" s="7"/>
      <c r="N82" s="7"/>
      <c r="O82" s="7"/>
    </row>
    <row r="83" spans="3:15" x14ac:dyDescent="0.25">
      <c r="C83" s="7"/>
      <c r="D83" s="7"/>
      <c r="E83" s="7"/>
      <c r="F83" s="7"/>
      <c r="G83" s="7"/>
      <c r="H83" s="7"/>
      <c r="I83" s="7"/>
      <c r="J83" s="7"/>
      <c r="K83" s="7"/>
      <c r="L83" s="7"/>
      <c r="M83" s="7"/>
      <c r="N83" s="7"/>
      <c r="O83" s="7"/>
    </row>
    <row r="84" spans="3:15" x14ac:dyDescent="0.25">
      <c r="C84" s="7"/>
      <c r="D84" s="7"/>
      <c r="E84" s="7"/>
      <c r="F84" s="7"/>
      <c r="G84" s="7"/>
      <c r="H84" s="7"/>
      <c r="I84" s="7"/>
      <c r="J84" s="7"/>
      <c r="K84" s="7"/>
      <c r="L84" s="7"/>
      <c r="M84" s="7"/>
      <c r="N84" s="7"/>
      <c r="O84" s="7"/>
    </row>
  </sheetData>
  <conditionalFormatting sqref="C13:O13">
    <cfRule type="cellIs" dxfId="7" priority="10" operator="between">
      <formula>-0.1</formula>
      <formula>0.1</formula>
    </cfRule>
  </conditionalFormatting>
  <conditionalFormatting sqref="C13:O13">
    <cfRule type="cellIs" dxfId="6" priority="9" operator="lessThan">
      <formula>-0.2</formula>
    </cfRule>
  </conditionalFormatting>
  <conditionalFormatting sqref="C13:O13">
    <cfRule type="cellIs" dxfId="5" priority="8" operator="greaterThan">
      <formula>0.2</formula>
    </cfRule>
  </conditionalFormatting>
  <conditionalFormatting sqref="C13:O13">
    <cfRule type="cellIs" dxfId="4" priority="7" operator="between">
      <formula>0.1</formula>
      <formula>0.2</formula>
    </cfRule>
  </conditionalFormatting>
  <conditionalFormatting sqref="C13:O13">
    <cfRule type="cellIs" dxfId="3" priority="6" operator="between">
      <formula>-0.2</formula>
      <formula>-0.1</formula>
    </cfRule>
  </conditionalFormatting>
  <conditionalFormatting sqref="C70:O70">
    <cfRule type="cellIs" dxfId="2" priority="3" operator="lessThan">
      <formula>2.1</formula>
    </cfRule>
  </conditionalFormatting>
  <conditionalFormatting sqref="C70:O70">
    <cfRule type="cellIs" dxfId="1" priority="2" operator="between">
      <formula>2.1</formula>
      <formula>3.1</formula>
    </cfRule>
  </conditionalFormatting>
  <conditionalFormatting sqref="C70:O70">
    <cfRule type="cellIs" dxfId="0" priority="1" operator="greaterThan">
      <formula>3.1</formula>
    </cfRule>
  </conditionalFormatting>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1B40-C4B7-F940-8748-C79A6F5F1B13}">
  <sheetPr codeName="Sheet9">
    <tabColor rgb="FFA9D08E"/>
  </sheetPr>
  <dimension ref="A1:U105"/>
  <sheetViews>
    <sheetView zoomScale="90" zoomScaleNormal="90" workbookViewId="0">
      <pane xSplit="1" ySplit="1" topLeftCell="B58" activePane="bottomRight" state="frozen"/>
      <selection pane="topRight" activeCell="B1" sqref="B1"/>
      <selection pane="bottomLeft" activeCell="A2" sqref="A2"/>
      <selection pane="bottomRight" activeCell="H68" sqref="H68"/>
    </sheetView>
  </sheetViews>
  <sheetFormatPr defaultColWidth="11" defaultRowHeight="15.75" x14ac:dyDescent="0.25"/>
  <cols>
    <col min="1" max="1" width="34.125" bestFit="1" customWidth="1"/>
    <col min="2" max="2" width="28" bestFit="1" customWidth="1"/>
    <col min="4" max="4" width="15.5" bestFit="1" customWidth="1"/>
    <col min="5" max="5" width="19.5" bestFit="1" customWidth="1"/>
    <col min="6" max="6" width="26.875" style="6" customWidth="1"/>
    <col min="7" max="7" width="17.625" style="6" customWidth="1"/>
    <col min="8" max="8" width="19.625" style="6" bestFit="1" customWidth="1"/>
    <col min="9" max="18" width="11" style="6"/>
    <col min="19" max="19" width="98" style="6" bestFit="1" customWidth="1"/>
    <col min="20" max="21" width="11" style="6"/>
  </cols>
  <sheetData>
    <row r="1" spans="1:19" x14ac:dyDescent="0.25">
      <c r="A1" t="s">
        <v>190</v>
      </c>
      <c r="B1" t="s">
        <v>191</v>
      </c>
      <c r="C1" t="s">
        <v>192</v>
      </c>
      <c r="D1" t="s">
        <v>193</v>
      </c>
      <c r="E1" s="234" t="s">
        <v>194</v>
      </c>
      <c r="F1" s="234" t="s">
        <v>195</v>
      </c>
      <c r="G1" s="234" t="s">
        <v>196</v>
      </c>
      <c r="H1" s="234" t="s">
        <v>197</v>
      </c>
      <c r="I1" s="234" t="s">
        <v>198</v>
      </c>
      <c r="J1" s="234" t="s">
        <v>199</v>
      </c>
      <c r="K1" s="234" t="s">
        <v>200</v>
      </c>
      <c r="L1" s="234" t="s">
        <v>201</v>
      </c>
      <c r="M1" s="234" t="s">
        <v>202</v>
      </c>
      <c r="N1" s="234" t="s">
        <v>203</v>
      </c>
      <c r="O1" s="234" t="s">
        <v>204</v>
      </c>
      <c r="P1" s="234" t="s">
        <v>205</v>
      </c>
      <c r="Q1" s="234" t="s">
        <v>206</v>
      </c>
      <c r="R1" s="234" t="s">
        <v>207</v>
      </c>
      <c r="S1" s="234" t="s">
        <v>208</v>
      </c>
    </row>
    <row r="2" spans="1:19" x14ac:dyDescent="0.25">
      <c r="A2" s="62" t="s">
        <v>209</v>
      </c>
      <c r="B2" t="s">
        <v>210</v>
      </c>
      <c r="C2" t="s">
        <v>211</v>
      </c>
      <c r="D2" t="s">
        <v>212</v>
      </c>
      <c r="E2" s="360"/>
      <c r="F2" s="6">
        <v>0</v>
      </c>
      <c r="G2" s="6">
        <v>1</v>
      </c>
      <c r="H2" s="6">
        <v>0</v>
      </c>
      <c r="I2" s="6">
        <v>0</v>
      </c>
    </row>
    <row r="3" spans="1:19" x14ac:dyDescent="0.25">
      <c r="A3" s="62" t="s">
        <v>213</v>
      </c>
      <c r="B3" t="s">
        <v>214</v>
      </c>
      <c r="C3" t="s">
        <v>211</v>
      </c>
      <c r="D3" t="s">
        <v>212</v>
      </c>
      <c r="F3" s="6">
        <v>0</v>
      </c>
      <c r="G3" s="6">
        <v>1</v>
      </c>
      <c r="H3" s="6">
        <v>0</v>
      </c>
      <c r="I3" s="6">
        <v>0</v>
      </c>
    </row>
    <row r="4" spans="1:19" x14ac:dyDescent="0.25">
      <c r="A4" s="62" t="s">
        <v>215</v>
      </c>
      <c r="B4" t="s">
        <v>216</v>
      </c>
      <c r="C4" t="s">
        <v>211</v>
      </c>
      <c r="D4" t="s">
        <v>217</v>
      </c>
      <c r="F4" s="6">
        <v>0</v>
      </c>
      <c r="G4" s="6">
        <v>1</v>
      </c>
      <c r="H4" s="6">
        <v>0</v>
      </c>
      <c r="I4" s="6">
        <v>0</v>
      </c>
    </row>
    <row r="5" spans="1:19" x14ac:dyDescent="0.25">
      <c r="A5" s="63" t="s">
        <v>218</v>
      </c>
      <c r="B5" t="s">
        <v>219</v>
      </c>
      <c r="C5" t="s">
        <v>211</v>
      </c>
      <c r="D5" t="s">
        <v>220</v>
      </c>
      <c r="F5" s="6">
        <v>0</v>
      </c>
      <c r="G5" s="6">
        <v>0</v>
      </c>
      <c r="H5" s="6">
        <v>0</v>
      </c>
      <c r="I5" s="6">
        <v>0</v>
      </c>
      <c r="J5" s="6">
        <v>0</v>
      </c>
      <c r="K5" s="6">
        <v>0</v>
      </c>
      <c r="L5" s="6">
        <v>0</v>
      </c>
      <c r="M5" s="6">
        <v>0</v>
      </c>
      <c r="N5" s="6">
        <v>0</v>
      </c>
      <c r="O5" s="6">
        <v>0</v>
      </c>
      <c r="P5" s="6">
        <v>0</v>
      </c>
      <c r="R5" s="6">
        <v>0</v>
      </c>
    </row>
    <row r="6" spans="1:19" x14ac:dyDescent="0.25">
      <c r="A6" s="63" t="s">
        <v>221</v>
      </c>
      <c r="B6" t="s">
        <v>222</v>
      </c>
      <c r="C6" t="s">
        <v>211</v>
      </c>
      <c r="D6" t="s">
        <v>220</v>
      </c>
      <c r="F6" s="6">
        <v>0</v>
      </c>
      <c r="G6" s="6">
        <v>0</v>
      </c>
      <c r="H6" s="6">
        <v>0</v>
      </c>
      <c r="I6" s="6">
        <v>0</v>
      </c>
      <c r="J6" s="6">
        <v>0</v>
      </c>
      <c r="K6" s="6">
        <v>0</v>
      </c>
      <c r="L6" s="6">
        <v>0</v>
      </c>
      <c r="M6" s="6">
        <v>0</v>
      </c>
      <c r="N6" s="6">
        <v>0</v>
      </c>
      <c r="O6" s="6">
        <v>0</v>
      </c>
      <c r="P6" s="6">
        <v>0</v>
      </c>
      <c r="R6" s="6">
        <v>0</v>
      </c>
    </row>
    <row r="7" spans="1:19" x14ac:dyDescent="0.25">
      <c r="A7" s="64" t="s">
        <v>223</v>
      </c>
      <c r="B7" t="s">
        <v>224</v>
      </c>
      <c r="C7" t="s">
        <v>211</v>
      </c>
      <c r="D7" t="s">
        <v>225</v>
      </c>
      <c r="F7" s="6">
        <v>0</v>
      </c>
      <c r="G7" s="6">
        <v>0</v>
      </c>
      <c r="H7" s="6">
        <v>0</v>
      </c>
      <c r="I7" s="6">
        <v>0</v>
      </c>
      <c r="J7" s="6">
        <v>0</v>
      </c>
      <c r="K7" s="6">
        <v>0</v>
      </c>
      <c r="L7" s="6">
        <v>0</v>
      </c>
      <c r="M7" s="6">
        <v>0</v>
      </c>
      <c r="N7" s="6">
        <v>0</v>
      </c>
      <c r="O7" s="6">
        <v>0</v>
      </c>
      <c r="P7" s="6">
        <v>0</v>
      </c>
      <c r="R7" s="6">
        <v>0</v>
      </c>
    </row>
    <row r="8" spans="1:19" x14ac:dyDescent="0.25">
      <c r="A8" s="64" t="s">
        <v>226</v>
      </c>
      <c r="B8" t="s">
        <v>227</v>
      </c>
      <c r="C8" t="s">
        <v>211</v>
      </c>
      <c r="D8" t="s">
        <v>225</v>
      </c>
      <c r="F8" s="6">
        <v>191</v>
      </c>
      <c r="G8" s="6">
        <v>3.31</v>
      </c>
      <c r="H8" s="6">
        <v>1200</v>
      </c>
    </row>
    <row r="9" spans="1:19" x14ac:dyDescent="0.25">
      <c r="A9" s="64" t="s">
        <v>228</v>
      </c>
      <c r="B9" s="361" t="s">
        <v>229</v>
      </c>
      <c r="C9" t="s">
        <v>211</v>
      </c>
      <c r="D9" t="s">
        <v>225</v>
      </c>
      <c r="F9" s="6">
        <v>38.700000000000003</v>
      </c>
      <c r="G9" s="6">
        <v>0.42</v>
      </c>
      <c r="H9" s="361">
        <v>3373.95</v>
      </c>
      <c r="I9" s="361">
        <v>6.0400000000000002E-3</v>
      </c>
      <c r="J9" s="361">
        <v>8.3400000000000002E-3</v>
      </c>
      <c r="K9" s="361">
        <v>8.2900299999999998</v>
      </c>
      <c r="L9" s="361">
        <v>6.1999999999999998E-3</v>
      </c>
      <c r="M9" s="363">
        <v>1.8592499999999999E-7</v>
      </c>
      <c r="N9" s="363">
        <v>3.2033299999999999E-7</v>
      </c>
      <c r="O9" s="363">
        <v>8.8368399999999996E-8</v>
      </c>
      <c r="P9" s="361">
        <v>0.10498</v>
      </c>
      <c r="Q9" s="363">
        <v>3.8561000000000001</v>
      </c>
      <c r="R9" s="361">
        <v>8.4999999999999995E-4</v>
      </c>
      <c r="S9" s="365" t="s">
        <v>230</v>
      </c>
    </row>
    <row r="10" spans="1:19" x14ac:dyDescent="0.25">
      <c r="A10" s="64" t="s">
        <v>231</v>
      </c>
      <c r="B10" s="6" t="s">
        <v>232</v>
      </c>
      <c r="C10" t="s">
        <v>211</v>
      </c>
      <c r="D10" t="s">
        <v>225</v>
      </c>
      <c r="M10" s="233"/>
      <c r="N10" s="233"/>
      <c r="O10" s="233"/>
      <c r="Q10" s="233"/>
      <c r="S10" s="418"/>
    </row>
    <row r="11" spans="1:19" x14ac:dyDescent="0.25">
      <c r="A11" s="64" t="s">
        <v>233</v>
      </c>
      <c r="B11" t="s">
        <v>234</v>
      </c>
      <c r="C11" t="s">
        <v>211</v>
      </c>
      <c r="D11" t="s">
        <v>225</v>
      </c>
      <c r="F11" s="6">
        <v>0</v>
      </c>
      <c r="G11" s="6">
        <v>0</v>
      </c>
      <c r="H11" s="6">
        <v>-1000</v>
      </c>
      <c r="I11" s="6">
        <v>0</v>
      </c>
      <c r="J11" s="6">
        <v>0</v>
      </c>
      <c r="K11" s="6">
        <v>0</v>
      </c>
      <c r="L11" s="6">
        <v>0</v>
      </c>
      <c r="M11" s="6">
        <v>0</v>
      </c>
      <c r="N11" s="6">
        <v>0</v>
      </c>
      <c r="O11" s="6">
        <v>0</v>
      </c>
      <c r="P11" s="6">
        <v>0</v>
      </c>
      <c r="R11" s="6">
        <v>0</v>
      </c>
    </row>
    <row r="12" spans="1:19" ht="16.5" customHeight="1" x14ac:dyDescent="0.25">
      <c r="A12" s="64" t="s">
        <v>235</v>
      </c>
      <c r="B12" t="s">
        <v>236</v>
      </c>
      <c r="C12" t="s">
        <v>211</v>
      </c>
      <c r="D12" t="s">
        <v>225</v>
      </c>
      <c r="F12" s="6">
        <v>8.93</v>
      </c>
      <c r="G12" s="6">
        <v>0.13200000000000001</v>
      </c>
      <c r="H12" s="6">
        <v>1610</v>
      </c>
      <c r="I12" s="6">
        <v>3.6579999999999998E-3</v>
      </c>
    </row>
    <row r="13" spans="1:19" ht="16.5" customHeight="1" x14ac:dyDescent="0.25">
      <c r="A13" s="64" t="s">
        <v>237</v>
      </c>
      <c r="B13" t="s">
        <v>238</v>
      </c>
      <c r="C13" t="s">
        <v>211</v>
      </c>
      <c r="D13" t="s">
        <v>225</v>
      </c>
      <c r="F13" s="6">
        <v>134.19999999999999</v>
      </c>
      <c r="G13" s="6">
        <v>47.64</v>
      </c>
      <c r="H13" s="6">
        <v>9576</v>
      </c>
    </row>
    <row r="14" spans="1:19" ht="16.5" customHeight="1" x14ac:dyDescent="0.25">
      <c r="A14" s="64" t="s">
        <v>239</v>
      </c>
      <c r="B14" t="s">
        <v>240</v>
      </c>
      <c r="C14" t="s">
        <v>211</v>
      </c>
      <c r="D14" t="s">
        <v>225</v>
      </c>
    </row>
    <row r="15" spans="1:19" ht="16.5" customHeight="1" x14ac:dyDescent="0.25">
      <c r="A15" s="64" t="s">
        <v>241</v>
      </c>
      <c r="B15" t="s">
        <v>242</v>
      </c>
      <c r="C15" t="s">
        <v>211</v>
      </c>
      <c r="D15" t="s">
        <v>225</v>
      </c>
      <c r="F15" s="6">
        <v>0</v>
      </c>
      <c r="G15" s="6">
        <v>0.14000000000000001</v>
      </c>
      <c r="H15" s="540">
        <v>570.20000000000005</v>
      </c>
      <c r="I15" s="541">
        <v>0.11382</v>
      </c>
      <c r="J15" s="542">
        <v>5.47E-3</v>
      </c>
      <c r="K15" s="542">
        <v>8.6139899999999994</v>
      </c>
      <c r="L15" s="542">
        <v>3.8999999999999998E-3</v>
      </c>
      <c r="M15" s="543">
        <v>4.6199999999999997E-8</v>
      </c>
      <c r="N15" s="543">
        <v>5.8799999999999997E-8</v>
      </c>
      <c r="O15" s="543">
        <v>5.1300000000000003E-8</v>
      </c>
      <c r="P15" s="542">
        <v>5.289E-2</v>
      </c>
      <c r="Q15" s="542">
        <v>0.49207000000000001</v>
      </c>
      <c r="R15" s="542">
        <v>4.6999999999999999E-4</v>
      </c>
      <c r="S15" s="544" t="s">
        <v>243</v>
      </c>
    </row>
    <row r="16" spans="1:19" x14ac:dyDescent="0.25">
      <c r="A16" s="64" t="s">
        <v>244</v>
      </c>
      <c r="B16" t="s">
        <v>245</v>
      </c>
      <c r="C16" t="s">
        <v>211</v>
      </c>
      <c r="D16" t="s">
        <v>225</v>
      </c>
      <c r="F16" s="6">
        <v>40.9</v>
      </c>
      <c r="G16" s="6">
        <v>0.29399999999999998</v>
      </c>
      <c r="H16" s="540">
        <v>1462.15</v>
      </c>
      <c r="I16" s="541">
        <v>2.5799999999999998E-3</v>
      </c>
      <c r="J16" s="542">
        <v>8.5699999999999995E-3</v>
      </c>
      <c r="K16" s="542">
        <v>8.1109600000000004</v>
      </c>
      <c r="L16" s="542">
        <v>2.3769999999999999E-2</v>
      </c>
      <c r="M16" s="543">
        <v>1.1899999999999999E-7</v>
      </c>
      <c r="N16" s="543">
        <v>1.73E-7</v>
      </c>
      <c r="O16" s="543">
        <v>1.05E-7</v>
      </c>
      <c r="P16" s="542">
        <v>0.11236</v>
      </c>
      <c r="Q16" s="542">
        <v>1.0666599999999999</v>
      </c>
      <c r="R16" s="542">
        <v>1.17E-3</v>
      </c>
      <c r="S16" s="542" t="s">
        <v>246</v>
      </c>
    </row>
    <row r="17" spans="1:19" x14ac:dyDescent="0.25">
      <c r="A17" s="64" t="s">
        <v>247</v>
      </c>
      <c r="B17" t="s">
        <v>248</v>
      </c>
      <c r="C17" t="s">
        <v>211</v>
      </c>
      <c r="D17" t="s">
        <v>225</v>
      </c>
      <c r="F17" s="6">
        <v>0</v>
      </c>
      <c r="G17" s="6">
        <v>8.2025000000000001E-2</v>
      </c>
      <c r="H17" s="545">
        <v>166.83</v>
      </c>
      <c r="I17" s="546">
        <v>1.1E-4</v>
      </c>
      <c r="J17" s="547">
        <v>2.2899999999999999E-3</v>
      </c>
      <c r="K17" s="548">
        <v>0.87531999999999999</v>
      </c>
      <c r="L17" s="548">
        <v>1.9400000000000001E-3</v>
      </c>
      <c r="M17" s="549">
        <v>1E-8</v>
      </c>
      <c r="N17" s="549">
        <v>1.7999999999999999E-8</v>
      </c>
      <c r="O17" s="549">
        <v>1.24E-8</v>
      </c>
      <c r="P17" s="548">
        <v>1.55E-2</v>
      </c>
      <c r="Q17" s="548">
        <v>0.11461</v>
      </c>
      <c r="R17" s="550">
        <v>1.2999999999999999E-4</v>
      </c>
      <c r="S17" s="544" t="s">
        <v>249</v>
      </c>
    </row>
    <row r="18" spans="1:19" x14ac:dyDescent="0.25">
      <c r="A18" s="64" t="s">
        <v>250</v>
      </c>
      <c r="B18" t="s">
        <v>251</v>
      </c>
      <c r="C18" t="s">
        <v>211</v>
      </c>
      <c r="D18" t="s">
        <v>225</v>
      </c>
      <c r="F18" s="6">
        <v>1.133E-2</v>
      </c>
      <c r="G18" s="6">
        <v>0</v>
      </c>
      <c r="H18" s="6">
        <v>8</v>
      </c>
      <c r="I18" s="6">
        <v>0</v>
      </c>
      <c r="J18" s="6">
        <v>8.4600000000000005E-3</v>
      </c>
      <c r="K18" s="233">
        <v>5.04E-6</v>
      </c>
      <c r="L18" s="6">
        <v>1.3999999999999999E-4</v>
      </c>
      <c r="M18" s="233">
        <v>3.1900000000000002E-14</v>
      </c>
      <c r="N18" s="233">
        <v>3.2600000000000001E-15</v>
      </c>
      <c r="O18" s="6">
        <v>0</v>
      </c>
      <c r="P18" s="6">
        <v>7.3999999999999999E-4</v>
      </c>
      <c r="R18" s="6">
        <v>5.1000000000000004E-4</v>
      </c>
    </row>
    <row r="19" spans="1:19" x14ac:dyDescent="0.25">
      <c r="A19" s="64" t="s">
        <v>252</v>
      </c>
      <c r="B19" s="361" t="s">
        <v>253</v>
      </c>
      <c r="C19" t="s">
        <v>211</v>
      </c>
      <c r="D19" t="s">
        <v>225</v>
      </c>
      <c r="F19" s="6">
        <v>191</v>
      </c>
      <c r="G19" s="6">
        <v>2.75</v>
      </c>
      <c r="H19" s="361">
        <v>11601.33</v>
      </c>
      <c r="I19" s="361">
        <v>1.97129</v>
      </c>
      <c r="J19" s="361">
        <v>0.10267</v>
      </c>
      <c r="K19" s="361">
        <v>160.55374</v>
      </c>
      <c r="L19" s="361">
        <v>0.11138000000000001</v>
      </c>
      <c r="M19" s="361">
        <v>1.1212899999999999E-6</v>
      </c>
      <c r="N19" s="361">
        <v>1.9181299999999999E-6</v>
      </c>
      <c r="O19" s="361">
        <v>1.2114299999999999E-6</v>
      </c>
      <c r="P19" s="361">
        <v>0.88282000000000005</v>
      </c>
      <c r="Q19" s="361">
        <v>11.29922</v>
      </c>
      <c r="R19" s="361">
        <v>9.4999999999999998E-3</v>
      </c>
      <c r="S19" s="365" t="s">
        <v>254</v>
      </c>
    </row>
    <row r="20" spans="1:19" x14ac:dyDescent="0.25">
      <c r="A20" s="64" t="s">
        <v>255</v>
      </c>
      <c r="B20" t="s">
        <v>256</v>
      </c>
      <c r="C20" t="s">
        <v>211</v>
      </c>
      <c r="D20" t="s">
        <v>225</v>
      </c>
      <c r="F20" s="6">
        <v>134.19999999999999</v>
      </c>
      <c r="G20" s="6">
        <v>70</v>
      </c>
      <c r="H20" s="6">
        <v>9576</v>
      </c>
      <c r="I20" s="6">
        <v>0.28749999999999998</v>
      </c>
    </row>
    <row r="21" spans="1:19" x14ac:dyDescent="0.25">
      <c r="A21" s="64" t="s">
        <v>257</v>
      </c>
      <c r="B21" t="s">
        <v>47</v>
      </c>
      <c r="C21" t="s">
        <v>211</v>
      </c>
      <c r="D21" t="s">
        <v>225</v>
      </c>
      <c r="F21" s="6">
        <v>0</v>
      </c>
      <c r="G21" s="6">
        <v>4.6076791999999998E-2</v>
      </c>
      <c r="H21" s="6">
        <v>0</v>
      </c>
      <c r="I21" s="6">
        <v>0</v>
      </c>
    </row>
    <row r="22" spans="1:19" x14ac:dyDescent="0.25">
      <c r="A22" s="64" t="s">
        <v>258</v>
      </c>
      <c r="B22" s="361" t="s">
        <v>259</v>
      </c>
      <c r="C22" t="s">
        <v>211</v>
      </c>
      <c r="D22" t="s">
        <v>260</v>
      </c>
      <c r="F22" s="6">
        <v>0.1</v>
      </c>
      <c r="G22" s="6">
        <v>0.06</v>
      </c>
      <c r="H22" s="361">
        <v>13.950000000000001</v>
      </c>
      <c r="I22" s="361">
        <v>3.7765899999999997E-5</v>
      </c>
      <c r="J22" s="361">
        <v>1.7600000000000001E-3</v>
      </c>
      <c r="K22" s="361">
        <v>1.78855E-9</v>
      </c>
      <c r="L22" s="361">
        <v>1.06E-3</v>
      </c>
      <c r="M22" s="361">
        <v>3.0373800000000001E-9</v>
      </c>
      <c r="N22" s="361">
        <v>2.0567599999999998E-9</v>
      </c>
      <c r="O22" s="361">
        <v>6.9589999999999999E-2</v>
      </c>
      <c r="P22" s="361">
        <v>1.24184E-5</v>
      </c>
      <c r="Q22" s="361">
        <v>1.1E-4</v>
      </c>
      <c r="R22" s="361">
        <v>3.2809999999999999E-2</v>
      </c>
      <c r="S22" s="365" t="s">
        <v>261</v>
      </c>
    </row>
    <row r="23" spans="1:19" x14ac:dyDescent="0.25">
      <c r="A23" s="64" t="s">
        <v>262</v>
      </c>
      <c r="B23" t="s">
        <v>263</v>
      </c>
      <c r="C23" t="s">
        <v>211</v>
      </c>
      <c r="D23" t="s">
        <v>225</v>
      </c>
      <c r="F23" s="6">
        <v>134.19999999999999</v>
      </c>
      <c r="G23" s="6">
        <v>47.64</v>
      </c>
      <c r="H23" s="6">
        <v>9576</v>
      </c>
      <c r="I23" s="6">
        <v>0.28749999999999998</v>
      </c>
    </row>
    <row r="24" spans="1:19" x14ac:dyDescent="0.25">
      <c r="A24" s="64" t="s">
        <v>264</v>
      </c>
      <c r="B24" t="s">
        <v>265</v>
      </c>
      <c r="C24" t="s">
        <v>211</v>
      </c>
      <c r="D24" t="s">
        <v>225</v>
      </c>
      <c r="F24" s="6">
        <v>191</v>
      </c>
      <c r="G24" s="6">
        <v>3.31</v>
      </c>
      <c r="H24" s="6">
        <v>1200</v>
      </c>
      <c r="I24" s="6">
        <v>0</v>
      </c>
      <c r="J24" s="6">
        <v>0</v>
      </c>
      <c r="K24" s="6">
        <v>0</v>
      </c>
      <c r="L24" s="6">
        <v>0</v>
      </c>
      <c r="M24" s="233">
        <v>0</v>
      </c>
      <c r="N24" s="233">
        <v>0</v>
      </c>
      <c r="O24" s="233">
        <v>0</v>
      </c>
      <c r="P24" s="233">
        <v>0</v>
      </c>
      <c r="Q24" s="233">
        <v>0</v>
      </c>
      <c r="R24" s="233">
        <v>0</v>
      </c>
    </row>
    <row r="25" spans="1:19" x14ac:dyDescent="0.25">
      <c r="A25" s="64" t="s">
        <v>266</v>
      </c>
      <c r="B25" s="361" t="s">
        <v>267</v>
      </c>
      <c r="C25" t="s">
        <v>211</v>
      </c>
      <c r="D25" t="s">
        <v>225</v>
      </c>
      <c r="F25" s="6">
        <v>36.6</v>
      </c>
      <c r="G25" s="6">
        <v>0.66</v>
      </c>
      <c r="H25" s="361">
        <v>1344.4</v>
      </c>
      <c r="I25" s="361">
        <v>6.7860300000000002</v>
      </c>
      <c r="J25" s="361">
        <v>1.159E-2</v>
      </c>
      <c r="K25" s="361">
        <v>11.402509999999999</v>
      </c>
      <c r="L25" s="361">
        <v>8.5699999999999995E-3</v>
      </c>
      <c r="M25" s="363">
        <v>1.6976999999999999E-7</v>
      </c>
      <c r="N25" s="363">
        <v>2.8300799999999999E-7</v>
      </c>
      <c r="O25" s="363">
        <v>1.15597E-7</v>
      </c>
      <c r="P25" s="361">
        <v>7.8659999999999994E-2</v>
      </c>
      <c r="Q25" s="363">
        <v>1.5123</v>
      </c>
      <c r="R25" s="361">
        <v>1.2999999999999999E-3</v>
      </c>
      <c r="S25" s="365" t="s">
        <v>268</v>
      </c>
    </row>
    <row r="26" spans="1:19" x14ac:dyDescent="0.25">
      <c r="A26" s="367" t="s">
        <v>269</v>
      </c>
      <c r="B26" s="362" t="s">
        <v>270</v>
      </c>
      <c r="C26" s="198" t="s">
        <v>211</v>
      </c>
      <c r="D26" s="198" t="s">
        <v>225</v>
      </c>
      <c r="F26" s="198">
        <v>25.8</v>
      </c>
      <c r="G26" s="198">
        <v>13.21</v>
      </c>
      <c r="H26" s="362">
        <v>13810.33</v>
      </c>
      <c r="I26" s="362">
        <v>36.488979999999998</v>
      </c>
      <c r="J26" s="362">
        <v>0.71125000000000005</v>
      </c>
      <c r="K26" s="362">
        <v>2.5162000000000002E-6</v>
      </c>
      <c r="L26" s="362">
        <v>0.12187000000000001</v>
      </c>
      <c r="M26" s="364">
        <v>2.1989900000000002E-6</v>
      </c>
      <c r="N26" s="364">
        <v>1.1918299999999999E-6</v>
      </c>
      <c r="O26" s="364">
        <v>63.837479999999999</v>
      </c>
      <c r="P26" s="362">
        <v>1.145E-2</v>
      </c>
      <c r="Q26" s="364">
        <v>4.9059999999999999E-2</v>
      </c>
      <c r="R26" s="362">
        <v>11.54548</v>
      </c>
      <c r="S26" s="366" t="s">
        <v>271</v>
      </c>
    </row>
    <row r="27" spans="1:19" x14ac:dyDescent="0.25">
      <c r="A27" s="64" t="s">
        <v>272</v>
      </c>
      <c r="B27" s="361" t="s">
        <v>273</v>
      </c>
      <c r="C27" t="s">
        <v>211</v>
      </c>
      <c r="D27" t="s">
        <v>225</v>
      </c>
      <c r="F27" s="6">
        <v>34.4</v>
      </c>
      <c r="G27" s="6">
        <v>22</v>
      </c>
      <c r="H27" s="361">
        <v>1720.5</v>
      </c>
      <c r="I27" s="361">
        <v>3.2824300000000002</v>
      </c>
      <c r="J27" s="361">
        <v>4.82E-2</v>
      </c>
      <c r="K27" s="361">
        <v>3.8933</v>
      </c>
      <c r="L27" s="361">
        <v>2.5489999999999999E-2</v>
      </c>
      <c r="M27" s="363">
        <v>1.20382E-7</v>
      </c>
      <c r="N27" s="363">
        <v>1.5249699999999999E-7</v>
      </c>
      <c r="O27" s="363">
        <v>1.0335999999999999E-7</v>
      </c>
      <c r="P27" s="363">
        <v>0.15584000000000001</v>
      </c>
      <c r="Q27" s="363">
        <v>1.0127999999999999</v>
      </c>
      <c r="R27" s="363">
        <v>2.66E-3</v>
      </c>
      <c r="S27" s="365" t="s">
        <v>274</v>
      </c>
    </row>
    <row r="28" spans="1:19" x14ac:dyDescent="0.25">
      <c r="A28" s="64" t="s">
        <v>275</v>
      </c>
      <c r="B28" t="s">
        <v>276</v>
      </c>
      <c r="C28" t="s">
        <v>211</v>
      </c>
      <c r="D28" t="s">
        <v>225</v>
      </c>
      <c r="F28" s="6">
        <v>25.8</v>
      </c>
      <c r="G28" s="6">
        <v>13.210039630000001</v>
      </c>
      <c r="H28" s="551">
        <v>8580.2199999999993</v>
      </c>
      <c r="I28" s="541">
        <v>2.2460000000000001E-2</v>
      </c>
      <c r="J28" s="547">
        <v>3.3369999999999997E-2</v>
      </c>
      <c r="K28" s="548">
        <v>36.475209999999997</v>
      </c>
      <c r="L28" s="548">
        <v>2.9430000000000001E-2</v>
      </c>
      <c r="M28" s="549">
        <v>8.4E-7</v>
      </c>
      <c r="N28" s="549">
        <v>1.4899999999999999E-6</v>
      </c>
      <c r="O28" s="549">
        <v>1.6899999999999999E-6</v>
      </c>
      <c r="P28" s="548">
        <v>0.45956999999999998</v>
      </c>
      <c r="Q28" s="548">
        <v>13.6058</v>
      </c>
      <c r="R28" s="550">
        <v>6.1799999999999997E-3</v>
      </c>
      <c r="S28" s="544" t="s">
        <v>277</v>
      </c>
    </row>
    <row r="29" spans="1:19" x14ac:dyDescent="0.25">
      <c r="A29" s="64" t="s">
        <v>278</v>
      </c>
      <c r="B29" t="s">
        <v>279</v>
      </c>
      <c r="C29" t="s">
        <v>211</v>
      </c>
      <c r="D29" t="s">
        <v>225</v>
      </c>
      <c r="F29" s="6">
        <v>78.099999999999994</v>
      </c>
      <c r="G29" s="6">
        <v>0.91200000000000003</v>
      </c>
      <c r="H29" s="551">
        <v>561.26</v>
      </c>
      <c r="I29" s="541">
        <v>8.4999999999999995E-4</v>
      </c>
      <c r="J29" s="542">
        <v>4.15E-3</v>
      </c>
      <c r="K29" s="542">
        <v>2.4730500000000002</v>
      </c>
      <c r="L29" s="542">
        <v>2.5799999999999998E-3</v>
      </c>
      <c r="M29" s="543">
        <v>7.0300000000000001E-8</v>
      </c>
      <c r="N29" s="543">
        <v>9.3400000000000003E-8</v>
      </c>
      <c r="O29" s="543">
        <v>6.2200000000000004E-7</v>
      </c>
      <c r="P29" s="542">
        <v>4.9540000000000001E-2</v>
      </c>
      <c r="Q29" s="542">
        <v>5.3029000000000002</v>
      </c>
      <c r="R29" s="542">
        <v>4.0999999999999999E-4</v>
      </c>
      <c r="S29" s="544" t="s">
        <v>280</v>
      </c>
    </row>
    <row r="30" spans="1:19" x14ac:dyDescent="0.25">
      <c r="A30" s="64" t="s">
        <v>281</v>
      </c>
      <c r="B30" t="s">
        <v>282</v>
      </c>
      <c r="C30" t="s">
        <v>211</v>
      </c>
      <c r="D30" t="s">
        <v>225</v>
      </c>
      <c r="F30" s="6">
        <v>25.8</v>
      </c>
      <c r="G30" s="6">
        <v>26.420079260000001</v>
      </c>
      <c r="H30" s="6">
        <v>1863</v>
      </c>
      <c r="I30" s="6">
        <v>9.2817999999999998E-3</v>
      </c>
    </row>
    <row r="31" spans="1:19" x14ac:dyDescent="0.25">
      <c r="A31" s="64" t="s">
        <v>283</v>
      </c>
      <c r="B31" t="s">
        <v>284</v>
      </c>
      <c r="C31" t="s">
        <v>211</v>
      </c>
      <c r="D31" t="s">
        <v>225</v>
      </c>
      <c r="F31" s="6">
        <v>16.5</v>
      </c>
      <c r="G31" s="6">
        <v>0.04</v>
      </c>
      <c r="H31" s="552">
        <v>43.87</v>
      </c>
      <c r="I31" s="541">
        <v>1.3999999999999999E-4</v>
      </c>
      <c r="J31" s="547">
        <v>3.3E-4</v>
      </c>
      <c r="K31" s="548">
        <v>1.1230500000000001</v>
      </c>
      <c r="L31" s="548">
        <v>1.3999999999999999E-4</v>
      </c>
      <c r="M31" s="549">
        <v>7.9500000000000001E-9</v>
      </c>
      <c r="N31" s="549">
        <v>4.4700000000000003E-8</v>
      </c>
      <c r="O31" s="549">
        <v>3.3900000000000001E-9</v>
      </c>
      <c r="P31" s="548">
        <v>4.5300000000000002E-3</v>
      </c>
      <c r="Q31" s="548">
        <v>4.4450000000000003E-2</v>
      </c>
      <c r="R31" s="553">
        <v>4.8600000000000002E-5</v>
      </c>
      <c r="S31" s="544" t="s">
        <v>285</v>
      </c>
    </row>
    <row r="32" spans="1:19" x14ac:dyDescent="0.25">
      <c r="A32" s="64" t="s">
        <v>286</v>
      </c>
      <c r="B32" t="s">
        <v>287</v>
      </c>
      <c r="C32" t="s">
        <v>211</v>
      </c>
      <c r="D32" t="s">
        <v>225</v>
      </c>
      <c r="F32" s="6">
        <v>0</v>
      </c>
      <c r="G32" s="6">
        <v>0.4</v>
      </c>
      <c r="H32" s="552">
        <v>979.54</v>
      </c>
      <c r="I32" s="546">
        <v>1.33E-3</v>
      </c>
      <c r="J32" s="554">
        <v>1.3799999999999999E-3</v>
      </c>
      <c r="K32" s="555">
        <v>0.48204999999999998</v>
      </c>
      <c r="L32" s="555">
        <v>5.6999999999999998E-4</v>
      </c>
      <c r="M32" s="556">
        <v>1.44E-8</v>
      </c>
      <c r="N32" s="556">
        <v>1.6499999999999999E-8</v>
      </c>
      <c r="O32" s="556">
        <v>6.9300000000000005E-8</v>
      </c>
      <c r="P32" s="555">
        <v>2.2950000000000002E-2</v>
      </c>
      <c r="Q32" s="555">
        <v>0.59460999999999997</v>
      </c>
      <c r="R32" s="557">
        <v>1.7000000000000001E-4</v>
      </c>
      <c r="S32" s="558" t="s">
        <v>288</v>
      </c>
    </row>
    <row r="33" spans="1:19" x14ac:dyDescent="0.25">
      <c r="A33" s="64" t="s">
        <v>289</v>
      </c>
      <c r="B33" t="s">
        <v>290</v>
      </c>
      <c r="C33" t="s">
        <v>211</v>
      </c>
      <c r="D33" t="s">
        <v>225</v>
      </c>
      <c r="F33" s="6">
        <v>0</v>
      </c>
      <c r="G33" s="6">
        <v>0.34</v>
      </c>
      <c r="H33" s="6">
        <v>11.4276</v>
      </c>
      <c r="I33" s="6">
        <v>0</v>
      </c>
      <c r="J33" s="6">
        <v>1.98E-3</v>
      </c>
      <c r="K33" s="6">
        <v>2.5272899999999998</v>
      </c>
      <c r="L33" s="6">
        <v>9.6000000000000002E-4</v>
      </c>
      <c r="M33" s="233">
        <v>1.51E-8</v>
      </c>
      <c r="N33" s="233">
        <v>1.1300000000000001E-7</v>
      </c>
      <c r="O33" s="233">
        <v>2.36E-7</v>
      </c>
      <c r="P33" s="6">
        <v>2.3879999999999998E-2</v>
      </c>
      <c r="R33" s="6">
        <v>2.2000000000000001E-4</v>
      </c>
    </row>
    <row r="34" spans="1:19" x14ac:dyDescent="0.25">
      <c r="A34" s="64" t="s">
        <v>291</v>
      </c>
      <c r="B34" t="s">
        <v>292</v>
      </c>
      <c r="C34" t="s">
        <v>211</v>
      </c>
      <c r="D34" t="s">
        <v>225</v>
      </c>
      <c r="F34" s="6">
        <v>0</v>
      </c>
      <c r="G34" s="6">
        <v>0</v>
      </c>
      <c r="H34" s="552">
        <v>1060.21</v>
      </c>
      <c r="I34" s="559">
        <v>9.9500000000000006E-5</v>
      </c>
      <c r="J34" s="547">
        <v>1.2899999999999999E-3</v>
      </c>
      <c r="K34" s="548">
        <v>40.574860000000001</v>
      </c>
      <c r="L34" s="548">
        <v>1.533E-2</v>
      </c>
      <c r="M34" s="549">
        <v>2.2700000000000001E-8</v>
      </c>
      <c r="N34" s="549">
        <v>1.3200000000000001E-6</v>
      </c>
      <c r="O34" s="549">
        <v>1.2E-9</v>
      </c>
      <c r="P34" s="548">
        <v>2.043E-2</v>
      </c>
      <c r="Q34" s="548">
        <v>1.059E-2</v>
      </c>
      <c r="R34" s="550">
        <v>1.08E-3</v>
      </c>
      <c r="S34" s="544" t="s">
        <v>293</v>
      </c>
    </row>
    <row r="35" spans="1:19" x14ac:dyDescent="0.25">
      <c r="A35" s="64" t="s">
        <v>294</v>
      </c>
      <c r="B35" t="s">
        <v>295</v>
      </c>
      <c r="C35" t="s">
        <v>211</v>
      </c>
      <c r="D35" t="s">
        <v>225</v>
      </c>
      <c r="F35" s="6">
        <v>59.3</v>
      </c>
      <c r="G35" s="6">
        <v>0.56759999999999999</v>
      </c>
      <c r="H35" s="518">
        <v>5205</v>
      </c>
      <c r="I35" s="6">
        <v>5.8583800000000004</v>
      </c>
      <c r="J35" s="6">
        <v>2.4340000000000001E-2</v>
      </c>
      <c r="K35" s="6">
        <v>20.522670000000002</v>
      </c>
      <c r="L35" s="6">
        <v>1.1560000000000001E-2</v>
      </c>
      <c r="M35" s="233">
        <v>1.3E-7</v>
      </c>
      <c r="N35" s="233">
        <v>9.7999999999999993E-7</v>
      </c>
      <c r="O35" s="233">
        <v>5.75E-7</v>
      </c>
      <c r="P35" s="6">
        <v>0.25003999999999998</v>
      </c>
      <c r="Q35" s="233">
        <v>7.14</v>
      </c>
      <c r="R35" s="6">
        <v>3.15E-3</v>
      </c>
      <c r="S35" s="6" t="s">
        <v>296</v>
      </c>
    </row>
    <row r="36" spans="1:19" x14ac:dyDescent="0.25">
      <c r="A36" s="64" t="s">
        <v>297</v>
      </c>
      <c r="B36" t="s">
        <v>298</v>
      </c>
      <c r="C36" t="s">
        <v>211</v>
      </c>
      <c r="D36" t="s">
        <v>225</v>
      </c>
      <c r="F36" s="6">
        <v>0</v>
      </c>
      <c r="G36" s="6">
        <v>0.8</v>
      </c>
      <c r="H36" s="552">
        <v>928.98</v>
      </c>
      <c r="I36" s="541">
        <v>1.2529999999999999E-2</v>
      </c>
      <c r="J36" s="547">
        <v>1.372E-2</v>
      </c>
      <c r="K36" s="548">
        <v>13.8354</v>
      </c>
      <c r="L36" s="548">
        <v>1.0919999999999999E-2</v>
      </c>
      <c r="M36" s="549">
        <v>1.24E-7</v>
      </c>
      <c r="N36" s="549">
        <v>5.6400000000000002E-7</v>
      </c>
      <c r="O36" s="549">
        <v>1.2800000000000001E-7</v>
      </c>
      <c r="P36" s="548">
        <v>7.7929999999999999E-2</v>
      </c>
      <c r="Q36" s="548">
        <v>1.6417200000000001</v>
      </c>
      <c r="R36" s="550">
        <v>1.4400000000000001E-3</v>
      </c>
      <c r="S36" s="544" t="s">
        <v>299</v>
      </c>
    </row>
    <row r="37" spans="1:19" x14ac:dyDescent="0.25">
      <c r="A37" s="64" t="s">
        <v>300</v>
      </c>
      <c r="B37" t="s">
        <v>301</v>
      </c>
      <c r="C37" t="s">
        <v>211</v>
      </c>
      <c r="D37" t="s">
        <v>225</v>
      </c>
      <c r="F37" s="6">
        <v>96.88064516</v>
      </c>
      <c r="G37" s="6">
        <v>0.66236128999999999</v>
      </c>
      <c r="H37" s="552">
        <v>3097.81</v>
      </c>
      <c r="I37" s="541">
        <v>1.7399999999999999E-2</v>
      </c>
      <c r="J37" s="547">
        <v>1.5679999999999999E-2</v>
      </c>
      <c r="K37" s="548">
        <v>15.56597</v>
      </c>
      <c r="L37" s="548">
        <v>9.9900000000000006E-3</v>
      </c>
      <c r="M37" s="549">
        <v>3.3299999999999998E-7</v>
      </c>
      <c r="N37" s="549">
        <v>6.0299999999999999E-7</v>
      </c>
      <c r="O37" s="549">
        <v>3.1E-7</v>
      </c>
      <c r="P37" s="548">
        <v>0.19796</v>
      </c>
      <c r="Q37" s="548">
        <v>4.2613799999999999</v>
      </c>
      <c r="R37" s="550">
        <v>2.5300000000000001E-3</v>
      </c>
      <c r="S37" s="544" t="s">
        <v>302</v>
      </c>
    </row>
    <row r="38" spans="1:19" x14ac:dyDescent="0.25">
      <c r="A38" s="64" t="s">
        <v>303</v>
      </c>
      <c r="B38" t="s">
        <v>304</v>
      </c>
      <c r="C38" t="s">
        <v>211</v>
      </c>
      <c r="D38" t="s">
        <v>225</v>
      </c>
      <c r="F38" s="6">
        <v>79.5</v>
      </c>
      <c r="G38" s="6">
        <f>0.81/0.093472</f>
        <v>8.6656966792194456</v>
      </c>
      <c r="H38" s="552">
        <v>3120.57</v>
      </c>
      <c r="I38" s="541">
        <v>6.9499999999999996E-3</v>
      </c>
      <c r="J38" s="547">
        <v>1.2019999999999999E-2</v>
      </c>
      <c r="K38" s="548">
        <v>9.2422699999999995</v>
      </c>
      <c r="L38" s="548">
        <v>7.77E-3</v>
      </c>
      <c r="M38" s="549">
        <v>2.2399999999999999E-7</v>
      </c>
      <c r="N38" s="549">
        <v>3.7599999999999998E-7</v>
      </c>
      <c r="O38" s="549">
        <v>1.06E-7</v>
      </c>
      <c r="P38" s="548">
        <v>0.17624000000000001</v>
      </c>
      <c r="Q38" s="548">
        <v>10.2963</v>
      </c>
      <c r="R38" s="550">
        <v>1.99E-3</v>
      </c>
      <c r="S38" s="544" t="s">
        <v>305</v>
      </c>
    </row>
    <row r="39" spans="1:19" x14ac:dyDescent="0.25">
      <c r="A39" s="64" t="s">
        <v>306</v>
      </c>
      <c r="B39" t="s">
        <v>307</v>
      </c>
      <c r="C39" t="s">
        <v>211</v>
      </c>
      <c r="D39" t="s">
        <v>225</v>
      </c>
      <c r="F39" s="6">
        <v>26.151282049999999</v>
      </c>
      <c r="G39" s="6">
        <v>0.27187692299999999</v>
      </c>
      <c r="H39" s="6">
        <v>3237.99</v>
      </c>
      <c r="I39" s="6">
        <v>2.6927300000000001</v>
      </c>
      <c r="J39" s="6">
        <v>1.3259999999999999E-2</v>
      </c>
      <c r="K39" s="6">
        <v>12.09928</v>
      </c>
      <c r="L39" s="6">
        <v>6.7099999999999998E-3</v>
      </c>
      <c r="M39" s="233">
        <v>7.6199999999999994E-8</v>
      </c>
      <c r="N39" s="233">
        <v>5.7899999999999998E-7</v>
      </c>
      <c r="O39" s="233">
        <v>1.99E-7</v>
      </c>
      <c r="P39" s="6">
        <v>0.15906000000000001</v>
      </c>
      <c r="Q39" s="233">
        <v>2.5</v>
      </c>
      <c r="R39" s="6">
        <v>1.0300000000000001E-3</v>
      </c>
      <c r="S39" s="6" t="s">
        <v>308</v>
      </c>
    </row>
    <row r="40" spans="1:19" x14ac:dyDescent="0.25">
      <c r="A40" s="64" t="s">
        <v>309</v>
      </c>
      <c r="B40" t="s">
        <v>310</v>
      </c>
      <c r="C40" t="s">
        <v>211</v>
      </c>
      <c r="D40" t="s">
        <v>225</v>
      </c>
      <c r="E40">
        <v>0</v>
      </c>
      <c r="F40" s="6">
        <v>0</v>
      </c>
      <c r="G40" s="6">
        <v>0</v>
      </c>
      <c r="H40" s="6">
        <v>0</v>
      </c>
      <c r="M40" s="233"/>
      <c r="N40" s="233"/>
      <c r="O40" s="233"/>
      <c r="Q40" s="233"/>
    </row>
    <row r="41" spans="1:19" x14ac:dyDescent="0.25">
      <c r="A41" s="64" t="s">
        <v>311</v>
      </c>
      <c r="B41" t="s">
        <v>312</v>
      </c>
      <c r="C41" t="s">
        <v>211</v>
      </c>
      <c r="D41" t="s">
        <v>225</v>
      </c>
      <c r="F41" s="6">
        <v>20.8</v>
      </c>
      <c r="G41" s="6">
        <v>0.45119999999999999</v>
      </c>
      <c r="H41" s="552">
        <v>1314.85</v>
      </c>
      <c r="I41" s="541">
        <v>5.0899999999999999E-3</v>
      </c>
      <c r="J41" s="547">
        <v>6.1900000000000002E-3</v>
      </c>
      <c r="K41" s="548">
        <v>6.7986300000000002</v>
      </c>
      <c r="L41" s="548">
        <v>5.1799999999999997E-3</v>
      </c>
      <c r="M41" s="549">
        <v>1.5099999999999999E-7</v>
      </c>
      <c r="N41" s="549">
        <v>2.9299999999999999E-7</v>
      </c>
      <c r="O41" s="549">
        <v>8.0699999999999996E-7</v>
      </c>
      <c r="P41" s="548">
        <v>8.455E-2</v>
      </c>
      <c r="Q41" s="548">
        <v>0.93549000000000004</v>
      </c>
      <c r="R41" s="550">
        <v>1.6900000000000001E-3</v>
      </c>
      <c r="S41" s="544" t="s">
        <v>313</v>
      </c>
    </row>
    <row r="42" spans="1:19" x14ac:dyDescent="0.25">
      <c r="A42" s="64" t="s">
        <v>314</v>
      </c>
      <c r="B42" t="s">
        <v>315</v>
      </c>
      <c r="C42" t="s">
        <v>211</v>
      </c>
      <c r="D42" t="s">
        <v>225</v>
      </c>
      <c r="F42" s="6">
        <v>52.8</v>
      </c>
      <c r="G42" s="6">
        <v>0.31559999999999999</v>
      </c>
      <c r="H42" s="552">
        <v>2684.68</v>
      </c>
      <c r="I42" s="546">
        <v>2.2899999999999999E-3</v>
      </c>
      <c r="J42" s="554">
        <v>3.47E-3</v>
      </c>
      <c r="K42" s="555">
        <v>10.004810000000001</v>
      </c>
      <c r="L42" s="555">
        <v>1.797E-2</v>
      </c>
      <c r="M42" s="556">
        <v>4.2400000000000002E-8</v>
      </c>
      <c r="N42" s="556">
        <v>1.11E-7</v>
      </c>
      <c r="O42" s="556">
        <v>7.6000000000000006E-8</v>
      </c>
      <c r="P42" s="555">
        <v>7.2700000000000001E-2</v>
      </c>
      <c r="Q42" s="555">
        <v>0.39495999999999998</v>
      </c>
      <c r="R42" s="557">
        <v>2.98E-3</v>
      </c>
      <c r="S42" s="558" t="s">
        <v>316</v>
      </c>
    </row>
    <row r="43" spans="1:19" x14ac:dyDescent="0.25">
      <c r="A43" s="64" t="s">
        <v>317</v>
      </c>
      <c r="B43" t="s">
        <v>318</v>
      </c>
      <c r="C43" t="s">
        <v>211</v>
      </c>
      <c r="D43" t="s">
        <v>225</v>
      </c>
      <c r="F43" s="6">
        <v>4.3</v>
      </c>
      <c r="G43" s="6">
        <v>1.7000000000000001E-2</v>
      </c>
      <c r="H43" s="552">
        <v>329.84</v>
      </c>
      <c r="I43" s="546">
        <v>5.9999999999999995E-4</v>
      </c>
      <c r="J43" s="554">
        <v>1.07E-3</v>
      </c>
      <c r="K43" s="555">
        <v>0.38113999999999998</v>
      </c>
      <c r="L43" s="555">
        <v>3.6999999999999999E-4</v>
      </c>
      <c r="M43" s="556">
        <v>7.4700000000000001E-9</v>
      </c>
      <c r="N43" s="556">
        <v>1.9799999999999999E-8</v>
      </c>
      <c r="O43" s="556">
        <v>3.5600000000000001E-8</v>
      </c>
      <c r="P43" s="555">
        <v>1.0699999999999999E-2</v>
      </c>
      <c r="Q43" s="555">
        <v>0.48057</v>
      </c>
      <c r="R43" s="557">
        <v>1.2E-4</v>
      </c>
      <c r="S43" s="558" t="s">
        <v>319</v>
      </c>
    </row>
    <row r="44" spans="1:19" x14ac:dyDescent="0.25">
      <c r="A44" s="64" t="s">
        <v>320</v>
      </c>
      <c r="B44" t="s">
        <v>321</v>
      </c>
      <c r="C44" t="s">
        <v>211</v>
      </c>
      <c r="D44" t="s">
        <v>225</v>
      </c>
      <c r="F44" s="6">
        <v>7.2</v>
      </c>
      <c r="G44" s="6">
        <v>0.11</v>
      </c>
      <c r="H44" s="552">
        <v>186.29</v>
      </c>
      <c r="I44" s="546">
        <v>1.65E-3</v>
      </c>
      <c r="J44" s="554">
        <v>7.1999999999999998E-3</v>
      </c>
      <c r="K44" s="555">
        <v>9.3047900000000006</v>
      </c>
      <c r="L44" s="555">
        <v>1.5E-3</v>
      </c>
      <c r="M44" s="556">
        <v>5.5700000000000002E-8</v>
      </c>
      <c r="N44" s="556">
        <v>3.8200000000000001E-7</v>
      </c>
      <c r="O44" s="556">
        <v>2.1500000000000001E-8</v>
      </c>
      <c r="P44" s="555">
        <v>2.2409999999999999E-2</v>
      </c>
      <c r="Q44" s="555">
        <v>0.59301000000000004</v>
      </c>
      <c r="R44" s="557">
        <v>5.1000000000000004E-4</v>
      </c>
      <c r="S44" s="558" t="s">
        <v>322</v>
      </c>
    </row>
    <row r="45" spans="1:19" x14ac:dyDescent="0.25">
      <c r="A45" s="64" t="s">
        <v>323</v>
      </c>
      <c r="B45" t="s">
        <v>324</v>
      </c>
      <c r="C45" t="s">
        <v>211</v>
      </c>
      <c r="D45" t="s">
        <v>225</v>
      </c>
      <c r="F45" s="6">
        <v>0</v>
      </c>
      <c r="G45" s="6">
        <v>0.5</v>
      </c>
      <c r="H45" s="552">
        <v>1728.38</v>
      </c>
      <c r="I45" s="546">
        <v>4.4400000000000004E-3</v>
      </c>
      <c r="J45" s="554">
        <v>7.8100000000000001E-3</v>
      </c>
      <c r="K45" s="555">
        <v>7.1565399999999997</v>
      </c>
      <c r="L45" s="555">
        <v>4.8700000000000002E-3</v>
      </c>
      <c r="M45" s="556">
        <v>1.6400000000000001E-7</v>
      </c>
      <c r="N45" s="556">
        <v>2.79E-7</v>
      </c>
      <c r="O45" s="556">
        <v>1.3E-7</v>
      </c>
      <c r="P45" s="555">
        <v>8.6900000000000005E-2</v>
      </c>
      <c r="Q45" s="555">
        <v>3.2355499999999999</v>
      </c>
      <c r="R45" s="557">
        <v>7.7999999999999999E-4</v>
      </c>
      <c r="S45" s="558" t="s">
        <v>325</v>
      </c>
    </row>
    <row r="46" spans="1:19" x14ac:dyDescent="0.25">
      <c r="A46" s="64" t="s">
        <v>326</v>
      </c>
      <c r="B46" t="s">
        <v>327</v>
      </c>
      <c r="C46" t="s">
        <v>211</v>
      </c>
      <c r="D46" t="s">
        <v>225</v>
      </c>
      <c r="F46" s="6">
        <v>7.7999999999999999E-5</v>
      </c>
      <c r="G46" s="6">
        <v>5.5199999999999997E-4</v>
      </c>
      <c r="H46" s="552">
        <v>8.7444999999999995E-2</v>
      </c>
      <c r="I46" s="560">
        <v>1.0300000000000001E-3</v>
      </c>
      <c r="J46" s="561">
        <v>2.9200000000000002E-7</v>
      </c>
      <c r="K46" s="555">
        <v>1.17E-3</v>
      </c>
      <c r="L46" s="556">
        <v>2.3999999999999999E-6</v>
      </c>
      <c r="M46" s="556">
        <v>5.9000000000000003E-11</v>
      </c>
      <c r="N46" s="556">
        <v>1.0999999999999999E-10</v>
      </c>
      <c r="O46" s="556">
        <v>8.52E-12</v>
      </c>
      <c r="P46" s="556">
        <v>4.0400000000000003E-6</v>
      </c>
      <c r="Q46" s="556">
        <v>9.7800000000000006E-5</v>
      </c>
      <c r="R46" s="562">
        <v>1.66E-7</v>
      </c>
      <c r="S46" s="563" t="s">
        <v>328</v>
      </c>
    </row>
    <row r="47" spans="1:19" x14ac:dyDescent="0.25">
      <c r="A47" s="89" t="s">
        <v>329</v>
      </c>
      <c r="B47" t="s">
        <v>330</v>
      </c>
      <c r="J47" s="233"/>
      <c r="L47" s="233"/>
      <c r="M47" s="233"/>
      <c r="N47" s="233"/>
      <c r="O47" s="233"/>
      <c r="P47" s="233"/>
      <c r="R47" s="233"/>
    </row>
    <row r="48" spans="1:19" x14ac:dyDescent="0.25">
      <c r="A48" s="89" t="s">
        <v>331</v>
      </c>
      <c r="B48" t="s">
        <v>332</v>
      </c>
      <c r="C48" t="s">
        <v>211</v>
      </c>
      <c r="D48" t="s">
        <v>333</v>
      </c>
      <c r="F48" s="6">
        <v>0</v>
      </c>
      <c r="G48" s="6">
        <v>0</v>
      </c>
      <c r="H48" s="6">
        <v>0</v>
      </c>
      <c r="I48" s="6">
        <v>0</v>
      </c>
      <c r="J48" s="6">
        <v>0</v>
      </c>
      <c r="K48" s="6">
        <v>0</v>
      </c>
      <c r="L48" s="6">
        <v>0</v>
      </c>
      <c r="M48" s="6">
        <v>0</v>
      </c>
      <c r="N48" s="6">
        <v>0</v>
      </c>
      <c r="O48" s="6">
        <v>0</v>
      </c>
      <c r="P48" s="6">
        <v>0</v>
      </c>
      <c r="R48" s="6">
        <v>0</v>
      </c>
    </row>
    <row r="49" spans="1:19" x14ac:dyDescent="0.25">
      <c r="A49" s="64" t="s">
        <v>334</v>
      </c>
      <c r="B49" t="s">
        <v>335</v>
      </c>
      <c r="C49" t="s">
        <v>211</v>
      </c>
      <c r="D49" t="s">
        <v>333</v>
      </c>
      <c r="E49" s="6"/>
      <c r="F49" s="6">
        <v>0</v>
      </c>
      <c r="G49" s="6">
        <v>0</v>
      </c>
      <c r="H49" s="6">
        <v>0</v>
      </c>
      <c r="I49" s="6">
        <v>0</v>
      </c>
      <c r="J49" s="6">
        <v>0</v>
      </c>
      <c r="K49" s="6">
        <v>0</v>
      </c>
      <c r="L49" s="6">
        <v>0</v>
      </c>
      <c r="M49" s="6">
        <v>0</v>
      </c>
      <c r="N49" s="6">
        <v>0</v>
      </c>
      <c r="O49" s="6">
        <v>0</v>
      </c>
      <c r="P49" s="6">
        <v>0</v>
      </c>
      <c r="R49" s="6">
        <v>0</v>
      </c>
    </row>
    <row r="50" spans="1:19" x14ac:dyDescent="0.25">
      <c r="A50" s="64" t="s">
        <v>336</v>
      </c>
      <c r="B50" t="s">
        <v>337</v>
      </c>
      <c r="C50" t="s">
        <v>211</v>
      </c>
      <c r="D50" t="s">
        <v>225</v>
      </c>
      <c r="E50" s="6"/>
      <c r="F50" s="6">
        <v>0</v>
      </c>
      <c r="G50" s="6">
        <v>0.7</v>
      </c>
      <c r="H50" s="6">
        <v>2000</v>
      </c>
      <c r="I50" s="6">
        <v>0</v>
      </c>
      <c r="J50" s="6">
        <v>0</v>
      </c>
      <c r="K50" s="6">
        <v>0</v>
      </c>
      <c r="L50" s="6">
        <v>0</v>
      </c>
      <c r="M50" s="6">
        <v>0</v>
      </c>
    </row>
    <row r="51" spans="1:19" x14ac:dyDescent="0.25">
      <c r="A51" s="64" t="s">
        <v>338</v>
      </c>
      <c r="B51" t="s">
        <v>339</v>
      </c>
      <c r="C51" t="s">
        <v>211</v>
      </c>
      <c r="D51" t="s">
        <v>225</v>
      </c>
      <c r="E51" s="6"/>
      <c r="F51" s="6">
        <v>0</v>
      </c>
      <c r="G51" s="6">
        <v>0.57199999999999995</v>
      </c>
      <c r="H51" s="6">
        <v>0</v>
      </c>
      <c r="I51" s="6">
        <v>0</v>
      </c>
    </row>
    <row r="52" spans="1:19" x14ac:dyDescent="0.25">
      <c r="A52" s="64" t="s">
        <v>340</v>
      </c>
      <c r="B52" t="s">
        <v>341</v>
      </c>
      <c r="C52" t="s">
        <v>211</v>
      </c>
      <c r="D52" t="s">
        <v>225</v>
      </c>
      <c r="E52" s="6"/>
      <c r="F52" s="6">
        <v>25.8</v>
      </c>
      <c r="G52" s="6">
        <v>5.5</v>
      </c>
      <c r="H52" s="6">
        <v>4306.59</v>
      </c>
      <c r="I52" s="6">
        <v>4.8228</v>
      </c>
      <c r="J52" s="6">
        <v>1.729E-2</v>
      </c>
      <c r="K52" s="6">
        <v>10.9397</v>
      </c>
      <c r="L52" s="6">
        <v>1.9599999999999999E-2</v>
      </c>
      <c r="M52" s="233">
        <v>8.7600000000000004E-8</v>
      </c>
      <c r="N52" s="233">
        <v>3.0199999999999998E-7</v>
      </c>
      <c r="O52" s="233">
        <v>1.66E-7</v>
      </c>
      <c r="P52" s="233">
        <v>0.122</v>
      </c>
      <c r="Q52" s="233">
        <v>1.85</v>
      </c>
      <c r="R52" s="233">
        <v>2.2000000000000001E-3</v>
      </c>
      <c r="S52" s="6" t="s">
        <v>342</v>
      </c>
    </row>
    <row r="53" spans="1:19" x14ac:dyDescent="0.25">
      <c r="A53" s="65" t="s">
        <v>343</v>
      </c>
      <c r="B53" t="s">
        <v>344</v>
      </c>
      <c r="C53" t="s">
        <v>211</v>
      </c>
      <c r="D53" t="s">
        <v>225</v>
      </c>
      <c r="E53" s="6">
        <v>42.975000000000001</v>
      </c>
      <c r="F53" s="6">
        <v>56.8</v>
      </c>
      <c r="G53" s="6">
        <v>0.48</v>
      </c>
      <c r="H53" s="564">
        <v>3715.0842459999999</v>
      </c>
      <c r="I53" s="540">
        <v>3.6999999999999999E-4</v>
      </c>
      <c r="J53" s="547">
        <v>5.45E-3</v>
      </c>
      <c r="K53" s="548">
        <v>0.89178000000000002</v>
      </c>
      <c r="L53" s="548">
        <v>1.57E-3</v>
      </c>
      <c r="M53" s="549">
        <v>3.9699999999999998E-8</v>
      </c>
      <c r="N53" s="549">
        <v>3.0099999999999998E-8</v>
      </c>
      <c r="O53" s="549">
        <v>9.0999999999999997E-7</v>
      </c>
      <c r="P53" s="548">
        <v>5.1929999999999997E-2</v>
      </c>
      <c r="Q53" s="548">
        <v>7.5893699999999997</v>
      </c>
      <c r="R53" s="548">
        <v>4.8000000000000001E-4</v>
      </c>
      <c r="S53" s="544" t="s">
        <v>345</v>
      </c>
    </row>
    <row r="54" spans="1:19" x14ac:dyDescent="0.25">
      <c r="A54" s="65" t="s">
        <v>346</v>
      </c>
      <c r="B54" t="s">
        <v>347</v>
      </c>
      <c r="C54" t="s">
        <v>211</v>
      </c>
      <c r="D54" t="s">
        <v>348</v>
      </c>
      <c r="E54" s="6">
        <v>1</v>
      </c>
      <c r="F54" s="6">
        <v>3.138888889</v>
      </c>
      <c r="G54" s="6">
        <v>1.8722222E-2</v>
      </c>
      <c r="H54" s="518">
        <v>176.11</v>
      </c>
      <c r="I54" s="6">
        <v>0.55903000000000003</v>
      </c>
      <c r="J54" s="6">
        <v>7.9000000000000001E-4</v>
      </c>
      <c r="K54" s="6">
        <v>1.6234900000000001</v>
      </c>
      <c r="L54" s="6">
        <v>2.2000000000000001E-3</v>
      </c>
      <c r="M54" s="233">
        <v>2.0100000000000001E-8</v>
      </c>
      <c r="N54" s="233">
        <v>6.5099999999999994E-8</v>
      </c>
      <c r="O54" s="233">
        <v>8.8100000000000008E-9</v>
      </c>
      <c r="P54" s="6">
        <v>6.9100000000000003E-3</v>
      </c>
      <c r="Q54" s="233">
        <v>4.6600000000000003E-2</v>
      </c>
      <c r="R54" s="6">
        <v>7.7999999999999999E-4</v>
      </c>
      <c r="S54" s="6" t="s">
        <v>349</v>
      </c>
    </row>
    <row r="55" spans="1:19" x14ac:dyDescent="0.25">
      <c r="A55" s="65" t="s">
        <v>350</v>
      </c>
      <c r="B55" s="89" t="s">
        <v>351</v>
      </c>
      <c r="C55" t="s">
        <v>211</v>
      </c>
      <c r="D55" t="s">
        <v>348</v>
      </c>
      <c r="E55" s="6">
        <v>1</v>
      </c>
      <c r="F55" s="6">
        <v>0.34166666699999998</v>
      </c>
      <c r="G55" s="6">
        <v>2.1000000000000001E-2</v>
      </c>
      <c r="H55" s="6">
        <v>20.277777780000001</v>
      </c>
      <c r="I55" s="6">
        <v>1.2944399999999999E-4</v>
      </c>
    </row>
    <row r="56" spans="1:19" x14ac:dyDescent="0.25">
      <c r="A56" s="65" t="s">
        <v>352</v>
      </c>
      <c r="B56" t="s">
        <v>353</v>
      </c>
      <c r="C56" t="s">
        <v>211</v>
      </c>
      <c r="D56" t="s">
        <v>225</v>
      </c>
      <c r="E56" s="6">
        <v>43.44</v>
      </c>
      <c r="F56" s="6">
        <v>56.8</v>
      </c>
      <c r="G56" s="6">
        <v>0.48</v>
      </c>
      <c r="H56" s="6">
        <f>H53</f>
        <v>3715.0842459999999</v>
      </c>
      <c r="I56" s="6">
        <v>1.2398000000000001E-3</v>
      </c>
      <c r="J56" s="6">
        <v>0</v>
      </c>
      <c r="K56" s="6">
        <v>0</v>
      </c>
      <c r="L56" s="6">
        <v>0</v>
      </c>
      <c r="M56" s="6">
        <v>0</v>
      </c>
      <c r="N56" s="6">
        <v>0</v>
      </c>
      <c r="O56" s="6">
        <v>0</v>
      </c>
      <c r="P56" s="6">
        <v>0</v>
      </c>
      <c r="R56" s="6">
        <v>0</v>
      </c>
    </row>
    <row r="57" spans="1:19" x14ac:dyDescent="0.25">
      <c r="A57" s="200" t="s">
        <v>354</v>
      </c>
      <c r="B57" s="198" t="s">
        <v>355</v>
      </c>
      <c r="C57" s="198" t="s">
        <v>211</v>
      </c>
      <c r="D57" s="198" t="s">
        <v>225</v>
      </c>
      <c r="E57" s="198">
        <v>50</v>
      </c>
      <c r="F57" s="198">
        <v>0</v>
      </c>
      <c r="G57" s="198">
        <v>0.5</v>
      </c>
      <c r="H57" s="198">
        <f>H56</f>
        <v>3715.0842459999999</v>
      </c>
      <c r="I57" s="198">
        <v>1.387E-2</v>
      </c>
      <c r="J57" s="198">
        <v>6.5099999999999997E-5</v>
      </c>
      <c r="K57" s="198">
        <v>2.4549999999999999E-2</v>
      </c>
      <c r="L57" s="198">
        <v>1.1399999999999999E-5</v>
      </c>
      <c r="M57" s="199">
        <v>3.2600000000000001E-10</v>
      </c>
      <c r="N57" s="199">
        <v>6.7800000000000004E-10</v>
      </c>
      <c r="O57" s="199">
        <v>7.4199999999999996E-9</v>
      </c>
      <c r="P57" s="198">
        <v>8.5999999999999998E-4</v>
      </c>
      <c r="Q57" s="198">
        <v>0.15462000000000001</v>
      </c>
      <c r="R57" s="198">
        <v>5.6500000000000001E-6</v>
      </c>
      <c r="S57" s="198" t="s">
        <v>356</v>
      </c>
    </row>
    <row r="58" spans="1:19" x14ac:dyDescent="0.25">
      <c r="A58" s="65" t="s">
        <v>357</v>
      </c>
      <c r="B58" t="s">
        <v>358</v>
      </c>
      <c r="C58" t="s">
        <v>211</v>
      </c>
      <c r="D58" t="s">
        <v>225</v>
      </c>
      <c r="E58" s="6">
        <v>50</v>
      </c>
      <c r="G58" s="6">
        <f>G103</f>
        <v>0.64400000000000002</v>
      </c>
      <c r="H58" s="6">
        <f>H57</f>
        <v>3715.0842459999999</v>
      </c>
    </row>
    <row r="59" spans="1:19" x14ac:dyDescent="0.25">
      <c r="A59" s="65" t="s">
        <v>359</v>
      </c>
      <c r="B59" t="s">
        <v>360</v>
      </c>
      <c r="C59" t="s">
        <v>211</v>
      </c>
      <c r="D59" t="s">
        <v>348</v>
      </c>
      <c r="E59" s="6">
        <v>1</v>
      </c>
      <c r="F59" s="6">
        <v>1.3</v>
      </c>
      <c r="G59" s="6">
        <v>4.4928909999999997E-3</v>
      </c>
      <c r="H59" s="6">
        <v>70</v>
      </c>
      <c r="I59" s="6">
        <v>1.1600000000000001E-5</v>
      </c>
    </row>
    <row r="60" spans="1:19" x14ac:dyDescent="0.25">
      <c r="A60" s="65" t="s">
        <v>361</v>
      </c>
      <c r="B60" t="s">
        <v>362</v>
      </c>
      <c r="C60" t="s">
        <v>211</v>
      </c>
      <c r="D60" t="s">
        <v>225</v>
      </c>
      <c r="E60" s="6">
        <v>141</v>
      </c>
      <c r="F60" s="6">
        <v>79.8</v>
      </c>
      <c r="G60" s="6">
        <v>3.2160000000000002</v>
      </c>
      <c r="H60" s="6">
        <v>1940</v>
      </c>
      <c r="I60" s="6">
        <v>8.1269999999999995E-2</v>
      </c>
      <c r="J60" s="6">
        <v>3.5400000000000002E-3</v>
      </c>
      <c r="K60" s="6">
        <v>0.52520999999999995</v>
      </c>
      <c r="L60" s="6">
        <v>2.5000000000000001E-4</v>
      </c>
      <c r="M60" s="233">
        <v>2.8200000000000001E-8</v>
      </c>
      <c r="N60" s="233">
        <v>1.0999999999999999E-8</v>
      </c>
      <c r="O60" s="233">
        <v>4.19E-10</v>
      </c>
      <c r="P60" s="233">
        <v>5.2999999999999999E-2</v>
      </c>
      <c r="Q60" s="233">
        <v>9.48</v>
      </c>
      <c r="R60" s="233">
        <v>2.5000000000000001E-4</v>
      </c>
      <c r="S60" s="6" t="s">
        <v>363</v>
      </c>
    </row>
    <row r="61" spans="1:19" x14ac:dyDescent="0.25">
      <c r="A61" s="65" t="s">
        <v>364</v>
      </c>
      <c r="B61" t="s">
        <v>365</v>
      </c>
      <c r="C61" t="s">
        <v>211</v>
      </c>
      <c r="E61" s="6">
        <v>50</v>
      </c>
      <c r="F61" s="6">
        <v>1.3</v>
      </c>
      <c r="G61" s="6">
        <v>0.25</v>
      </c>
      <c r="H61" s="518">
        <v>3500</v>
      </c>
    </row>
    <row r="62" spans="1:19" x14ac:dyDescent="0.25">
      <c r="A62" s="65" t="s">
        <v>366</v>
      </c>
      <c r="B62" t="s">
        <v>367</v>
      </c>
      <c r="C62" t="s">
        <v>211</v>
      </c>
      <c r="E62" s="6">
        <v>50</v>
      </c>
      <c r="G62" s="6">
        <f>(2/3.785)/0.493</f>
        <v>1.0718084892591391</v>
      </c>
      <c r="H62" s="6">
        <f>H58</f>
        <v>3715.0842459999999</v>
      </c>
    </row>
    <row r="63" spans="1:19" x14ac:dyDescent="0.25">
      <c r="A63" s="66" t="s">
        <v>368</v>
      </c>
      <c r="B63" t="s">
        <v>369</v>
      </c>
      <c r="C63" t="s">
        <v>370</v>
      </c>
      <c r="D63" t="s">
        <v>225</v>
      </c>
      <c r="E63" s="6">
        <v>0</v>
      </c>
      <c r="F63" s="6">
        <v>0</v>
      </c>
      <c r="G63" s="6">
        <v>0</v>
      </c>
      <c r="H63" s="6">
        <v>36000</v>
      </c>
      <c r="I63" s="6">
        <v>0</v>
      </c>
    </row>
    <row r="64" spans="1:19" x14ac:dyDescent="0.25">
      <c r="A64" s="66" t="s">
        <v>371</v>
      </c>
      <c r="B64" t="s">
        <v>372</v>
      </c>
      <c r="C64" t="s">
        <v>370</v>
      </c>
      <c r="D64" t="s">
        <v>225</v>
      </c>
      <c r="E64" s="6">
        <v>0</v>
      </c>
      <c r="F64" s="6">
        <v>0</v>
      </c>
      <c r="G64" s="6">
        <v>0</v>
      </c>
      <c r="H64" s="6">
        <v>1000</v>
      </c>
      <c r="I64" s="6">
        <v>0</v>
      </c>
    </row>
    <row r="65" spans="1:9" x14ac:dyDescent="0.25">
      <c r="A65" s="66" t="s">
        <v>373</v>
      </c>
      <c r="B65" t="s">
        <v>374</v>
      </c>
      <c r="C65" t="s">
        <v>370</v>
      </c>
      <c r="D65" t="s">
        <v>225</v>
      </c>
      <c r="E65" s="6">
        <v>0</v>
      </c>
      <c r="G65" s="6">
        <v>0</v>
      </c>
      <c r="H65" s="6">
        <v>0</v>
      </c>
    </row>
    <row r="66" spans="1:9" x14ac:dyDescent="0.25">
      <c r="A66" s="66" t="s">
        <v>375</v>
      </c>
      <c r="B66" t="s">
        <v>376</v>
      </c>
      <c r="C66" t="s">
        <v>370</v>
      </c>
      <c r="D66" t="s">
        <v>225</v>
      </c>
      <c r="E66" s="6">
        <v>0</v>
      </c>
      <c r="F66" s="6">
        <v>0</v>
      </c>
      <c r="G66" s="6">
        <v>0</v>
      </c>
      <c r="H66" s="6">
        <v>1000</v>
      </c>
      <c r="I66" s="6">
        <v>0</v>
      </c>
    </row>
    <row r="67" spans="1:9" x14ac:dyDescent="0.25">
      <c r="A67" s="66" t="s">
        <v>377</v>
      </c>
      <c r="B67" t="s">
        <v>378</v>
      </c>
      <c r="C67" t="s">
        <v>370</v>
      </c>
      <c r="D67" t="s">
        <v>225</v>
      </c>
      <c r="E67" s="6">
        <v>0</v>
      </c>
      <c r="F67" s="6">
        <v>0</v>
      </c>
      <c r="G67" s="6">
        <v>0</v>
      </c>
      <c r="H67" s="518">
        <v>298000</v>
      </c>
      <c r="I67" s="6">
        <v>0</v>
      </c>
    </row>
    <row r="68" spans="1:9" x14ac:dyDescent="0.25">
      <c r="A68" s="66" t="s">
        <v>379</v>
      </c>
      <c r="B68" t="s">
        <v>380</v>
      </c>
      <c r="C68" t="s">
        <v>370</v>
      </c>
      <c r="E68" s="6">
        <v>0</v>
      </c>
      <c r="G68" s="6">
        <v>0</v>
      </c>
      <c r="H68" s="6">
        <v>0</v>
      </c>
    </row>
    <row r="69" spans="1:9" x14ac:dyDescent="0.25">
      <c r="A69" s="67" t="s">
        <v>381</v>
      </c>
      <c r="B69" t="s">
        <v>382</v>
      </c>
      <c r="C69" t="s">
        <v>370</v>
      </c>
      <c r="D69" t="s">
        <v>225</v>
      </c>
      <c r="E69" s="6">
        <v>20</v>
      </c>
      <c r="G69" s="6">
        <v>0.5</v>
      </c>
      <c r="H69" s="6">
        <v>-2000</v>
      </c>
    </row>
    <row r="70" spans="1:9" x14ac:dyDescent="0.25">
      <c r="A70" s="67" t="s">
        <v>383</v>
      </c>
      <c r="B70" t="s">
        <v>384</v>
      </c>
      <c r="C70" t="s">
        <v>370</v>
      </c>
      <c r="D70" t="s">
        <v>225</v>
      </c>
      <c r="E70" s="6">
        <v>20</v>
      </c>
      <c r="F70" s="6">
        <v>19.899999999999999</v>
      </c>
      <c r="G70" s="6">
        <v>0.35</v>
      </c>
      <c r="H70" s="6">
        <v>-2709</v>
      </c>
      <c r="I70" s="6">
        <v>0</v>
      </c>
    </row>
    <row r="71" spans="1:9" x14ac:dyDescent="0.25">
      <c r="A71" s="67" t="s">
        <v>385</v>
      </c>
      <c r="B71" t="s">
        <v>386</v>
      </c>
      <c r="C71" t="s">
        <v>370</v>
      </c>
      <c r="E71" s="6">
        <v>40</v>
      </c>
      <c r="G71" s="6">
        <v>0.5</v>
      </c>
      <c r="H71" s="6">
        <v>-2000</v>
      </c>
    </row>
    <row r="72" spans="1:9" x14ac:dyDescent="0.25">
      <c r="A72" s="201" t="s">
        <v>387</v>
      </c>
      <c r="B72" s="198" t="s">
        <v>388</v>
      </c>
      <c r="C72" s="198" t="s">
        <v>370</v>
      </c>
      <c r="D72" s="198" t="s">
        <v>225</v>
      </c>
      <c r="E72" s="6">
        <v>10</v>
      </c>
      <c r="G72" s="6">
        <v>0.1</v>
      </c>
      <c r="H72" s="6">
        <v>-2000</v>
      </c>
    </row>
    <row r="73" spans="1:9" x14ac:dyDescent="0.25">
      <c r="A73" s="201" t="s">
        <v>389</v>
      </c>
      <c r="B73" s="198" t="s">
        <v>390</v>
      </c>
      <c r="C73" s="198" t="s">
        <v>370</v>
      </c>
      <c r="D73" s="198" t="s">
        <v>225</v>
      </c>
      <c r="E73" s="6"/>
    </row>
    <row r="74" spans="1:9" x14ac:dyDescent="0.25">
      <c r="A74" s="67" t="s">
        <v>241</v>
      </c>
      <c r="B74" t="s">
        <v>242</v>
      </c>
      <c r="C74" t="s">
        <v>370</v>
      </c>
      <c r="D74" t="s">
        <v>225</v>
      </c>
      <c r="E74" s="6">
        <v>20</v>
      </c>
      <c r="F74" s="6">
        <v>0</v>
      </c>
      <c r="G74" s="6">
        <v>0.2</v>
      </c>
      <c r="H74" s="6">
        <v>-2000</v>
      </c>
      <c r="I74" s="6">
        <v>0</v>
      </c>
    </row>
    <row r="75" spans="1:9" x14ac:dyDescent="0.25">
      <c r="A75" s="67" t="s">
        <v>247</v>
      </c>
      <c r="B75" t="s">
        <v>248</v>
      </c>
      <c r="C75" t="s">
        <v>370</v>
      </c>
      <c r="D75" t="s">
        <v>225</v>
      </c>
      <c r="E75" s="6">
        <v>20</v>
      </c>
      <c r="G75" s="6">
        <v>8.3000000000000004E-2</v>
      </c>
      <c r="H75" s="6">
        <v>-2000</v>
      </c>
    </row>
    <row r="76" spans="1:9" x14ac:dyDescent="0.25">
      <c r="A76" s="67" t="s">
        <v>391</v>
      </c>
      <c r="B76" t="s">
        <v>392</v>
      </c>
      <c r="C76" t="s">
        <v>370</v>
      </c>
      <c r="E76" s="6">
        <v>20</v>
      </c>
      <c r="G76" s="6">
        <v>8.3000000000000004E-2</v>
      </c>
      <c r="H76" s="6">
        <v>-2000</v>
      </c>
    </row>
    <row r="77" spans="1:9" x14ac:dyDescent="0.25">
      <c r="A77" s="67" t="s">
        <v>393</v>
      </c>
      <c r="B77" t="s">
        <v>394</v>
      </c>
      <c r="C77" t="s">
        <v>370</v>
      </c>
      <c r="D77" t="s">
        <v>225</v>
      </c>
      <c r="E77" s="6">
        <v>20</v>
      </c>
      <c r="F77" s="6">
        <v>0</v>
      </c>
      <c r="G77" s="6">
        <v>0</v>
      </c>
      <c r="H77" s="6">
        <v>0</v>
      </c>
      <c r="I77" s="6">
        <v>0</v>
      </c>
    </row>
    <row r="78" spans="1:9" x14ac:dyDescent="0.25">
      <c r="A78" s="67" t="s">
        <v>395</v>
      </c>
      <c r="B78" t="s">
        <v>396</v>
      </c>
      <c r="C78" t="s">
        <v>370</v>
      </c>
      <c r="D78" t="s">
        <v>225</v>
      </c>
      <c r="E78" s="6">
        <v>20</v>
      </c>
      <c r="F78" s="6">
        <v>16.71</v>
      </c>
      <c r="G78" s="6">
        <v>0.15435501700000001</v>
      </c>
      <c r="H78" s="6">
        <v>-2000</v>
      </c>
      <c r="I78" s="6">
        <v>0</v>
      </c>
    </row>
    <row r="79" spans="1:9" x14ac:dyDescent="0.25">
      <c r="A79" s="67" t="s">
        <v>397</v>
      </c>
      <c r="B79" t="s">
        <v>398</v>
      </c>
      <c r="C79" t="s">
        <v>370</v>
      </c>
      <c r="D79" t="s">
        <v>225</v>
      </c>
      <c r="E79" s="6">
        <v>30</v>
      </c>
      <c r="F79" s="6">
        <v>19</v>
      </c>
      <c r="G79" s="6">
        <f>0.06*2.2</f>
        <v>0.13200000000000001</v>
      </c>
      <c r="H79" s="6">
        <v>-2000</v>
      </c>
      <c r="I79" s="6">
        <v>0</v>
      </c>
    </row>
    <row r="80" spans="1:9" x14ac:dyDescent="0.25">
      <c r="A80" s="67" t="s">
        <v>399</v>
      </c>
      <c r="B80" t="s">
        <v>400</v>
      </c>
      <c r="C80" t="s">
        <v>370</v>
      </c>
      <c r="D80" t="s">
        <v>225</v>
      </c>
      <c r="E80" s="6">
        <v>50</v>
      </c>
      <c r="F80" s="6">
        <v>12.87234043</v>
      </c>
      <c r="G80" s="6">
        <v>0.33</v>
      </c>
      <c r="H80" s="6">
        <v>-2000</v>
      </c>
      <c r="I80" s="6">
        <v>0</v>
      </c>
    </row>
    <row r="81" spans="1:19" x14ac:dyDescent="0.25">
      <c r="A81" s="67" t="s">
        <v>401</v>
      </c>
      <c r="B81" t="s">
        <v>402</v>
      </c>
      <c r="C81" t="s">
        <v>370</v>
      </c>
      <c r="D81" t="s">
        <v>225</v>
      </c>
      <c r="E81" s="6">
        <v>0</v>
      </c>
      <c r="F81" s="6">
        <v>0</v>
      </c>
      <c r="G81" s="6">
        <f>(0.5/0.078)*2.2</f>
        <v>14.102564102564104</v>
      </c>
      <c r="H81" s="6">
        <v>-2000</v>
      </c>
      <c r="I81" s="6">
        <v>0</v>
      </c>
    </row>
    <row r="82" spans="1:19" x14ac:dyDescent="0.25">
      <c r="A82" s="67" t="s">
        <v>403</v>
      </c>
      <c r="B82" t="s">
        <v>404</v>
      </c>
      <c r="C82" t="s">
        <v>370</v>
      </c>
      <c r="D82" t="s">
        <v>225</v>
      </c>
      <c r="E82" s="6">
        <v>20</v>
      </c>
      <c r="G82" s="6">
        <v>0.1</v>
      </c>
      <c r="H82" s="6">
        <v>-2000</v>
      </c>
    </row>
    <row r="83" spans="1:19" x14ac:dyDescent="0.25">
      <c r="A83" s="67" t="s">
        <v>405</v>
      </c>
      <c r="B83" t="s">
        <v>406</v>
      </c>
      <c r="C83" t="s">
        <v>370</v>
      </c>
      <c r="D83" t="s">
        <v>225</v>
      </c>
      <c r="E83" s="6">
        <v>0</v>
      </c>
      <c r="F83" s="6">
        <v>0</v>
      </c>
      <c r="G83" s="6">
        <v>-2.5899999999999999E-2</v>
      </c>
      <c r="H83" s="6">
        <v>3666.666667</v>
      </c>
      <c r="I83" s="6">
        <v>0</v>
      </c>
    </row>
    <row r="84" spans="1:19" x14ac:dyDescent="0.25">
      <c r="A84" s="67" t="s">
        <v>407</v>
      </c>
      <c r="B84" t="s">
        <v>408</v>
      </c>
      <c r="C84" t="s">
        <v>370</v>
      </c>
      <c r="D84" t="s">
        <v>225</v>
      </c>
      <c r="E84" s="6">
        <v>20</v>
      </c>
      <c r="F84" s="6">
        <v>19.899999999999999</v>
      </c>
      <c r="G84" s="6">
        <v>0.35</v>
      </c>
      <c r="H84" s="6">
        <v>-2000</v>
      </c>
      <c r="I84" s="6">
        <v>0</v>
      </c>
    </row>
    <row r="85" spans="1:19" x14ac:dyDescent="0.25">
      <c r="A85" s="67" t="s">
        <v>409</v>
      </c>
      <c r="B85" t="s">
        <v>410</v>
      </c>
      <c r="C85" t="s">
        <v>370</v>
      </c>
      <c r="E85" s="6">
        <v>40</v>
      </c>
      <c r="G85" s="6">
        <v>0.5</v>
      </c>
      <c r="H85" s="6">
        <v>-2000</v>
      </c>
    </row>
    <row r="86" spans="1:19" x14ac:dyDescent="0.25">
      <c r="A86" s="67" t="s">
        <v>411</v>
      </c>
      <c r="B86" t="s">
        <v>412</v>
      </c>
      <c r="C86" t="s">
        <v>370</v>
      </c>
      <c r="D86" t="s">
        <v>225</v>
      </c>
      <c r="E86" s="6">
        <v>20</v>
      </c>
      <c r="F86" s="6">
        <v>0</v>
      </c>
      <c r="G86" s="6">
        <v>0.55000000000000004</v>
      </c>
      <c r="H86" s="6">
        <v>-2000</v>
      </c>
      <c r="I86" s="6">
        <v>0</v>
      </c>
    </row>
    <row r="87" spans="1:19" x14ac:dyDescent="0.25">
      <c r="A87" s="67" t="s">
        <v>413</v>
      </c>
      <c r="B87" t="s">
        <v>414</v>
      </c>
      <c r="C87" t="s">
        <v>370</v>
      </c>
      <c r="E87" s="6">
        <v>40</v>
      </c>
      <c r="G87" s="6">
        <v>0.5</v>
      </c>
      <c r="H87" s="6">
        <v>-2000</v>
      </c>
    </row>
    <row r="88" spans="1:19" x14ac:dyDescent="0.25">
      <c r="A88" s="67" t="s">
        <v>415</v>
      </c>
      <c r="B88" t="s">
        <v>562</v>
      </c>
      <c r="C88" t="s">
        <v>370</v>
      </c>
      <c r="D88" t="s">
        <v>225</v>
      </c>
      <c r="E88" s="6">
        <v>0</v>
      </c>
      <c r="F88" s="6">
        <v>0</v>
      </c>
      <c r="G88" s="6">
        <v>-1.17E-3</v>
      </c>
      <c r="H88" s="89">
        <v>0</v>
      </c>
      <c r="I88" s="6">
        <v>0</v>
      </c>
    </row>
    <row r="89" spans="1:19" x14ac:dyDescent="0.25">
      <c r="A89" s="67" t="s">
        <v>417</v>
      </c>
      <c r="B89" t="s">
        <v>327</v>
      </c>
      <c r="C89" t="s">
        <v>370</v>
      </c>
      <c r="D89" t="s">
        <v>225</v>
      </c>
      <c r="E89" s="6">
        <v>0</v>
      </c>
      <c r="F89" s="6">
        <v>0</v>
      </c>
      <c r="G89" s="6">
        <v>0</v>
      </c>
      <c r="H89" s="6">
        <v>0</v>
      </c>
      <c r="I89" s="6">
        <v>1.0300000000000001E-3</v>
      </c>
      <c r="J89" s="233">
        <v>3.3400000000000002E-6</v>
      </c>
      <c r="K89" s="6">
        <v>2.3500000000000001E-3</v>
      </c>
      <c r="L89" s="233">
        <v>2.6400000000000001E-6</v>
      </c>
      <c r="M89" s="233">
        <v>4.1000000000000001E-11</v>
      </c>
      <c r="N89" s="233">
        <v>1.1100000000000001E-11</v>
      </c>
      <c r="O89" s="233">
        <v>4.3E-11</v>
      </c>
      <c r="P89" s="233">
        <v>3.7799999999999997E-5</v>
      </c>
      <c r="R89" s="233">
        <v>1.0899999999999999E-6</v>
      </c>
    </row>
    <row r="90" spans="1:19" x14ac:dyDescent="0.25">
      <c r="A90" s="67" t="s">
        <v>418</v>
      </c>
      <c r="B90" s="89" t="s">
        <v>419</v>
      </c>
      <c r="C90" t="s">
        <v>370</v>
      </c>
      <c r="D90" t="s">
        <v>225</v>
      </c>
      <c r="E90" s="6">
        <v>20</v>
      </c>
      <c r="G90" s="6">
        <v>0.3</v>
      </c>
      <c r="H90" s="6">
        <v>-2000</v>
      </c>
    </row>
    <row r="91" spans="1:19" x14ac:dyDescent="0.25">
      <c r="A91" s="67" t="s">
        <v>420</v>
      </c>
      <c r="B91" s="89" t="s">
        <v>421</v>
      </c>
      <c r="C91" t="s">
        <v>370</v>
      </c>
      <c r="E91" s="6">
        <v>40</v>
      </c>
      <c r="G91" s="6">
        <v>0.55000000000000004</v>
      </c>
      <c r="H91" s="6">
        <v>-2000</v>
      </c>
    </row>
    <row r="92" spans="1:19" x14ac:dyDescent="0.25">
      <c r="A92" s="67" t="s">
        <v>336</v>
      </c>
      <c r="B92" s="89" t="s">
        <v>337</v>
      </c>
      <c r="C92" t="s">
        <v>370</v>
      </c>
      <c r="E92" s="6">
        <v>20</v>
      </c>
      <c r="G92" s="6">
        <v>0.06</v>
      </c>
      <c r="H92" s="6">
        <v>-2000</v>
      </c>
    </row>
    <row r="93" spans="1:19" x14ac:dyDescent="0.25">
      <c r="A93" s="68" t="s">
        <v>422</v>
      </c>
      <c r="B93" t="s">
        <v>423</v>
      </c>
      <c r="C93" t="s">
        <v>370</v>
      </c>
      <c r="D93" t="s">
        <v>225</v>
      </c>
      <c r="E93" s="6">
        <v>37.75</v>
      </c>
      <c r="F93" s="6">
        <v>37.799999999999997</v>
      </c>
      <c r="G93" s="6">
        <v>0.5</v>
      </c>
      <c r="H93" s="6">
        <v>-100</v>
      </c>
      <c r="I93" s="6">
        <v>0</v>
      </c>
    </row>
    <row r="94" spans="1:19" x14ac:dyDescent="0.25">
      <c r="A94" s="68" t="s">
        <v>424</v>
      </c>
      <c r="B94" t="s">
        <v>425</v>
      </c>
      <c r="C94" t="s">
        <v>370</v>
      </c>
      <c r="D94" t="s">
        <v>225</v>
      </c>
      <c r="E94" s="6">
        <v>42.975000000000001</v>
      </c>
      <c r="F94" s="6">
        <v>57.417769999999997</v>
      </c>
      <c r="G94" s="6">
        <v>0.58711287199999995</v>
      </c>
      <c r="H94" s="6">
        <v>-100</v>
      </c>
      <c r="I94" s="6">
        <v>0</v>
      </c>
    </row>
    <row r="95" spans="1:19" x14ac:dyDescent="0.25">
      <c r="A95" s="68" t="s">
        <v>426</v>
      </c>
      <c r="B95" t="s">
        <v>427</v>
      </c>
      <c r="C95" t="s">
        <v>370</v>
      </c>
      <c r="D95" t="s">
        <v>348</v>
      </c>
      <c r="E95" s="6">
        <v>1</v>
      </c>
      <c r="F95" s="6">
        <v>3.138888889</v>
      </c>
      <c r="G95" s="6">
        <v>1.8722222E-2</v>
      </c>
      <c r="H95" s="6">
        <f>-214.47</f>
        <v>-214.47</v>
      </c>
      <c r="I95" s="6">
        <v>0.55903000000000003</v>
      </c>
      <c r="J95" s="6">
        <v>7.9000000000000001E-4</v>
      </c>
      <c r="K95" s="6">
        <v>1.6234900000000001</v>
      </c>
      <c r="L95" s="6">
        <v>2.2000000000000001E-3</v>
      </c>
      <c r="M95" s="233">
        <v>2.0100000000000001E-8</v>
      </c>
      <c r="N95" s="233">
        <v>6.5099999999999994E-8</v>
      </c>
      <c r="O95" s="233">
        <v>8.8100000000000008E-9</v>
      </c>
      <c r="P95" s="6">
        <v>6.9100000000000003E-3</v>
      </c>
      <c r="Q95" s="233">
        <v>4.6600000000000003E-2</v>
      </c>
      <c r="R95" s="6">
        <v>7.7999999999999999E-4</v>
      </c>
      <c r="S95" s="6" t="s">
        <v>349</v>
      </c>
    </row>
    <row r="96" spans="1:19" x14ac:dyDescent="0.25">
      <c r="A96" s="68" t="s">
        <v>428</v>
      </c>
      <c r="B96" t="s">
        <v>429</v>
      </c>
      <c r="C96" t="s">
        <v>370</v>
      </c>
      <c r="D96" t="s">
        <v>225</v>
      </c>
      <c r="E96" s="6">
        <v>26.95</v>
      </c>
      <c r="F96" s="6">
        <v>29.7</v>
      </c>
      <c r="G96" s="6">
        <v>0.42</v>
      </c>
      <c r="H96" s="6">
        <v>-100</v>
      </c>
      <c r="I96" s="6">
        <v>0</v>
      </c>
    </row>
    <row r="97" spans="1:19" x14ac:dyDescent="0.25">
      <c r="A97" s="68" t="s">
        <v>430</v>
      </c>
      <c r="B97" t="s">
        <v>431</v>
      </c>
      <c r="C97" t="s">
        <v>370</v>
      </c>
      <c r="D97" t="s">
        <v>225</v>
      </c>
      <c r="E97" s="6">
        <v>45.5</v>
      </c>
      <c r="F97" s="6">
        <v>52.2</v>
      </c>
      <c r="G97" s="6">
        <v>0.58711287199999995</v>
      </c>
      <c r="H97" s="6">
        <v>-100</v>
      </c>
      <c r="I97" s="6">
        <v>0</v>
      </c>
    </row>
    <row r="98" spans="1:19" x14ac:dyDescent="0.25">
      <c r="A98" s="68" t="s">
        <v>432</v>
      </c>
      <c r="B98" t="s">
        <v>433</v>
      </c>
      <c r="C98" t="s">
        <v>370</v>
      </c>
      <c r="D98" t="s">
        <v>225</v>
      </c>
      <c r="E98" s="6">
        <v>141</v>
      </c>
      <c r="F98" s="6">
        <v>79.8</v>
      </c>
      <c r="G98" s="6">
        <v>3.2160000000000002</v>
      </c>
      <c r="H98" s="6">
        <f>-1940</f>
        <v>-1940</v>
      </c>
      <c r="I98" s="6">
        <v>8.1269999999999995E-2</v>
      </c>
      <c r="J98" s="6">
        <v>3.5400000000000002E-3</v>
      </c>
      <c r="K98" s="6">
        <v>0.52520999999999995</v>
      </c>
      <c r="L98" s="6">
        <v>2.5000000000000001E-4</v>
      </c>
      <c r="M98" s="233">
        <v>2.8200000000000001E-8</v>
      </c>
      <c r="N98" s="233">
        <v>1.0999999999999999E-8</v>
      </c>
      <c r="O98" s="233">
        <v>4.19E-10</v>
      </c>
      <c r="P98" s="233">
        <v>5.2999999999999999E-2</v>
      </c>
      <c r="Q98" s="233">
        <v>9.48</v>
      </c>
      <c r="R98" s="233">
        <v>2.5000000000000001E-4</v>
      </c>
      <c r="S98" s="6" t="s">
        <v>363</v>
      </c>
    </row>
    <row r="99" spans="1:19" x14ac:dyDescent="0.25">
      <c r="A99" s="68" t="s">
        <v>434</v>
      </c>
      <c r="B99" t="s">
        <v>435</v>
      </c>
      <c r="C99" t="s">
        <v>370</v>
      </c>
      <c r="D99" t="s">
        <v>225</v>
      </c>
      <c r="E99" s="6">
        <v>46</v>
      </c>
      <c r="F99" s="6">
        <v>54</v>
      </c>
      <c r="G99" s="6">
        <f>(2/3.785)/0.87</f>
        <v>0.60735814391351217</v>
      </c>
      <c r="H99" s="6">
        <v>-100</v>
      </c>
      <c r="I99" s="6">
        <v>0</v>
      </c>
    </row>
    <row r="100" spans="1:19" x14ac:dyDescent="0.25">
      <c r="A100" s="68" t="s">
        <v>436</v>
      </c>
      <c r="B100" t="s">
        <v>437</v>
      </c>
      <c r="C100" t="s">
        <v>370</v>
      </c>
      <c r="D100" t="s">
        <v>225</v>
      </c>
      <c r="E100" s="6">
        <v>46</v>
      </c>
      <c r="F100" s="6">
        <v>54</v>
      </c>
      <c r="G100" s="6">
        <f>(2/3.785)/0.87</f>
        <v>0.60735814391351217</v>
      </c>
      <c r="H100" s="6">
        <v>-100</v>
      </c>
      <c r="I100" s="6">
        <v>0</v>
      </c>
    </row>
    <row r="101" spans="1:19" x14ac:dyDescent="0.25">
      <c r="A101" s="68" t="s">
        <v>438</v>
      </c>
      <c r="B101" t="s">
        <v>439</v>
      </c>
      <c r="C101" t="s">
        <v>370</v>
      </c>
      <c r="D101" t="s">
        <v>225</v>
      </c>
      <c r="E101" s="6">
        <v>46</v>
      </c>
      <c r="F101" s="6">
        <v>54</v>
      </c>
      <c r="G101" s="6">
        <f>(2/3.785)/0.87</f>
        <v>0.60735814391351217</v>
      </c>
      <c r="H101" s="6">
        <v>-100</v>
      </c>
      <c r="I101" s="6">
        <v>0</v>
      </c>
    </row>
    <row r="102" spans="1:19" x14ac:dyDescent="0.25">
      <c r="A102" s="68" t="s">
        <v>440</v>
      </c>
      <c r="B102" t="s">
        <v>441</v>
      </c>
      <c r="C102" t="s">
        <v>370</v>
      </c>
      <c r="D102" t="s">
        <v>225</v>
      </c>
      <c r="E102" s="6">
        <v>46</v>
      </c>
      <c r="F102" s="6">
        <v>54</v>
      </c>
      <c r="G102" s="6">
        <f>(2/3.785)/0.87</f>
        <v>0.60735814391351217</v>
      </c>
      <c r="H102" s="6">
        <v>-100</v>
      </c>
      <c r="I102" s="6">
        <v>0</v>
      </c>
    </row>
    <row r="103" spans="1:19" x14ac:dyDescent="0.25">
      <c r="A103" s="68" t="s">
        <v>442</v>
      </c>
      <c r="B103" t="s">
        <v>443</v>
      </c>
      <c r="C103" t="s">
        <v>370</v>
      </c>
      <c r="D103" t="s">
        <v>225</v>
      </c>
      <c r="E103" s="6">
        <v>49</v>
      </c>
      <c r="F103" s="6">
        <v>58</v>
      </c>
      <c r="G103" s="6">
        <v>0.64400000000000002</v>
      </c>
      <c r="H103" s="6">
        <v>-100</v>
      </c>
      <c r="I103" s="6">
        <v>0</v>
      </c>
    </row>
    <row r="104" spans="1:19" x14ac:dyDescent="0.25">
      <c r="A104" s="68" t="s">
        <v>444</v>
      </c>
      <c r="B104" t="s">
        <v>445</v>
      </c>
      <c r="C104" t="s">
        <v>370</v>
      </c>
      <c r="D104" t="s">
        <v>225</v>
      </c>
      <c r="E104" s="6">
        <v>48</v>
      </c>
      <c r="F104" s="6">
        <v>52.2</v>
      </c>
      <c r="G104" s="6">
        <v>0.55000000000000004</v>
      </c>
      <c r="H104" s="6">
        <v>-100</v>
      </c>
      <c r="I104" s="6">
        <v>0</v>
      </c>
    </row>
    <row r="105" spans="1:19" x14ac:dyDescent="0.25">
      <c r="A105" s="68" t="s">
        <v>446</v>
      </c>
      <c r="B105" t="s">
        <v>447</v>
      </c>
      <c r="C105" t="s">
        <v>370</v>
      </c>
      <c r="D105" t="s">
        <v>225</v>
      </c>
      <c r="E105" s="6">
        <v>50</v>
      </c>
      <c r="F105" s="6">
        <v>52.2</v>
      </c>
      <c r="G105" s="6">
        <v>0.19768720400000001</v>
      </c>
      <c r="H105" s="6">
        <v>-100</v>
      </c>
      <c r="I105" s="6">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5949-3AC7-4A79-8623-8D3E9BE4DCF5}">
  <sheetPr>
    <tabColor rgb="FFF2F2F2"/>
  </sheetPr>
  <dimension ref="A1:B115"/>
  <sheetViews>
    <sheetView topLeftCell="B65" workbookViewId="0">
      <selection activeCell="B84" sqref="B84"/>
    </sheetView>
  </sheetViews>
  <sheetFormatPr defaultRowHeight="15.75" x14ac:dyDescent="0.25"/>
  <cols>
    <col min="1" max="1" width="27.75" bestFit="1" customWidth="1"/>
    <col min="2" max="2" width="21.625" bestFit="1" customWidth="1"/>
  </cols>
  <sheetData>
    <row r="1" spans="1:2" x14ac:dyDescent="0.25">
      <c r="A1" t="s">
        <v>191</v>
      </c>
      <c r="B1" s="198" t="s">
        <v>448</v>
      </c>
    </row>
    <row r="2" spans="1:2" x14ac:dyDescent="0.25">
      <c r="A2" t="s">
        <v>284</v>
      </c>
      <c r="B2" s="198" t="s">
        <v>449</v>
      </c>
    </row>
    <row r="3" spans="1:2" x14ac:dyDescent="0.25">
      <c r="A3" t="s">
        <v>224</v>
      </c>
      <c r="B3" s="198" t="s">
        <v>450</v>
      </c>
    </row>
    <row r="4" spans="1:2" x14ac:dyDescent="0.25">
      <c r="A4" t="s">
        <v>384</v>
      </c>
      <c r="B4" s="198" t="s">
        <v>451</v>
      </c>
    </row>
    <row r="5" spans="1:2" x14ac:dyDescent="0.25">
      <c r="A5" t="s">
        <v>382</v>
      </c>
      <c r="B5" s="198" t="s">
        <v>452</v>
      </c>
    </row>
    <row r="6" spans="1:2" x14ac:dyDescent="0.25">
      <c r="A6" t="s">
        <v>386</v>
      </c>
      <c r="B6" s="198" t="s">
        <v>453</v>
      </c>
    </row>
    <row r="7" spans="1:2" x14ac:dyDescent="0.25">
      <c r="A7" t="s">
        <v>227</v>
      </c>
      <c r="B7" s="198" t="s">
        <v>454</v>
      </c>
    </row>
    <row r="8" spans="1:2" x14ac:dyDescent="0.25">
      <c r="A8" t="s">
        <v>229</v>
      </c>
      <c r="B8" s="198" t="s">
        <v>455</v>
      </c>
    </row>
    <row r="9" spans="1:2" x14ac:dyDescent="0.25">
      <c r="A9" t="s">
        <v>456</v>
      </c>
      <c r="B9" s="198" t="s">
        <v>457</v>
      </c>
    </row>
    <row r="10" spans="1:2" x14ac:dyDescent="0.25">
      <c r="A10" t="s">
        <v>219</v>
      </c>
      <c r="B10" s="198" t="s">
        <v>458</v>
      </c>
    </row>
    <row r="11" spans="1:2" x14ac:dyDescent="0.25">
      <c r="A11" s="198" t="s">
        <v>388</v>
      </c>
      <c r="B11" s="198" t="s">
        <v>459</v>
      </c>
    </row>
    <row r="12" spans="1:2" x14ac:dyDescent="0.25">
      <c r="A12" s="198" t="s">
        <v>390</v>
      </c>
      <c r="B12" s="198" t="s">
        <v>460</v>
      </c>
    </row>
    <row r="13" spans="1:2" x14ac:dyDescent="0.25">
      <c r="A13" t="s">
        <v>423</v>
      </c>
      <c r="B13" s="198" t="s">
        <v>461</v>
      </c>
    </row>
    <row r="14" spans="1:2" x14ac:dyDescent="0.25">
      <c r="A14" t="s">
        <v>232</v>
      </c>
      <c r="B14" s="198" t="s">
        <v>462</v>
      </c>
    </row>
    <row r="15" spans="1:2" x14ac:dyDescent="0.25">
      <c r="A15" t="s">
        <v>463</v>
      </c>
      <c r="B15" s="198" t="s">
        <v>464</v>
      </c>
    </row>
    <row r="16" spans="1:2" x14ac:dyDescent="0.25">
      <c r="A16" t="s">
        <v>214</v>
      </c>
      <c r="B16" s="198" t="s">
        <v>465</v>
      </c>
    </row>
    <row r="17" spans="1:2" x14ac:dyDescent="0.25">
      <c r="A17" t="s">
        <v>369</v>
      </c>
      <c r="B17" s="198" t="s">
        <v>466</v>
      </c>
    </row>
    <row r="18" spans="1:2" x14ac:dyDescent="0.25">
      <c r="A18" t="s">
        <v>374</v>
      </c>
      <c r="B18" s="198" t="s">
        <v>467</v>
      </c>
    </row>
    <row r="19" spans="1:2" x14ac:dyDescent="0.25">
      <c r="A19" t="s">
        <v>372</v>
      </c>
      <c r="B19" s="198" t="s">
        <v>468</v>
      </c>
    </row>
    <row r="20" spans="1:2" x14ac:dyDescent="0.25">
      <c r="A20" t="s">
        <v>469</v>
      </c>
      <c r="B20" s="198" t="s">
        <v>470</v>
      </c>
    </row>
    <row r="21" spans="1:2" x14ac:dyDescent="0.25">
      <c r="A21" t="s">
        <v>234</v>
      </c>
      <c r="B21" s="198" t="s">
        <v>471</v>
      </c>
    </row>
    <row r="22" spans="1:2" x14ac:dyDescent="0.25">
      <c r="A22" t="s">
        <v>236</v>
      </c>
      <c r="B22" s="198" t="s">
        <v>472</v>
      </c>
    </row>
    <row r="23" spans="1:2" x14ac:dyDescent="0.25">
      <c r="A23" t="s">
        <v>238</v>
      </c>
      <c r="B23" s="198" t="s">
        <v>473</v>
      </c>
    </row>
    <row r="24" spans="1:2" x14ac:dyDescent="0.25">
      <c r="A24" t="s">
        <v>474</v>
      </c>
      <c r="B24" s="198" t="s">
        <v>475</v>
      </c>
    </row>
    <row r="25" spans="1:2" x14ac:dyDescent="0.25">
      <c r="A25" t="s">
        <v>242</v>
      </c>
      <c r="B25" s="198" t="s">
        <v>476</v>
      </c>
    </row>
    <row r="26" spans="1:2" x14ac:dyDescent="0.25">
      <c r="A26" t="s">
        <v>242</v>
      </c>
      <c r="B26" s="198" t="s">
        <v>476</v>
      </c>
    </row>
    <row r="27" spans="1:2" x14ac:dyDescent="0.25">
      <c r="A27" t="s">
        <v>477</v>
      </c>
      <c r="B27" s="198" t="s">
        <v>478</v>
      </c>
    </row>
    <row r="28" spans="1:2" x14ac:dyDescent="0.25">
      <c r="A28" t="s">
        <v>245</v>
      </c>
      <c r="B28" s="198" t="s">
        <v>479</v>
      </c>
    </row>
    <row r="29" spans="1:2" x14ac:dyDescent="0.25">
      <c r="A29" t="s">
        <v>251</v>
      </c>
      <c r="B29" s="198" t="s">
        <v>480</v>
      </c>
    </row>
    <row r="30" spans="1:2" x14ac:dyDescent="0.25">
      <c r="A30" t="s">
        <v>248</v>
      </c>
      <c r="B30" s="198" t="s">
        <v>481</v>
      </c>
    </row>
    <row r="31" spans="1:2" x14ac:dyDescent="0.25">
      <c r="A31" t="s">
        <v>392</v>
      </c>
      <c r="B31" s="198" t="s">
        <v>482</v>
      </c>
    </row>
    <row r="32" spans="1:2" x14ac:dyDescent="0.25">
      <c r="A32" t="s">
        <v>394</v>
      </c>
      <c r="B32" s="198" t="s">
        <v>483</v>
      </c>
    </row>
    <row r="33" spans="1:2" x14ac:dyDescent="0.25">
      <c r="A33" t="s">
        <v>240</v>
      </c>
      <c r="B33" s="198" t="s">
        <v>484</v>
      </c>
    </row>
    <row r="34" spans="1:2" x14ac:dyDescent="0.25">
      <c r="A34" t="s">
        <v>396</v>
      </c>
      <c r="B34" s="198" t="s">
        <v>485</v>
      </c>
    </row>
    <row r="35" spans="1:2" x14ac:dyDescent="0.25">
      <c r="A35" t="s">
        <v>486</v>
      </c>
      <c r="B35" s="198" t="s">
        <v>487</v>
      </c>
    </row>
    <row r="36" spans="1:2" x14ac:dyDescent="0.25">
      <c r="A36" t="s">
        <v>344</v>
      </c>
      <c r="B36" s="198" t="s">
        <v>488</v>
      </c>
    </row>
    <row r="37" spans="1:2" x14ac:dyDescent="0.25">
      <c r="A37" t="s">
        <v>425</v>
      </c>
      <c r="B37" s="198" t="s">
        <v>489</v>
      </c>
    </row>
    <row r="38" spans="1:2" x14ac:dyDescent="0.25">
      <c r="A38" t="s">
        <v>427</v>
      </c>
      <c r="B38" s="198" t="s">
        <v>490</v>
      </c>
    </row>
    <row r="39" spans="1:2" x14ac:dyDescent="0.25">
      <c r="A39" t="s">
        <v>347</v>
      </c>
      <c r="B39" s="198" t="s">
        <v>491</v>
      </c>
    </row>
    <row r="40" spans="1:2" x14ac:dyDescent="0.25">
      <c r="A40" s="89" t="s">
        <v>351</v>
      </c>
      <c r="B40" s="198" t="s">
        <v>492</v>
      </c>
    </row>
    <row r="41" spans="1:2" x14ac:dyDescent="0.25">
      <c r="A41" t="s">
        <v>253</v>
      </c>
      <c r="B41" s="198" t="s">
        <v>493</v>
      </c>
    </row>
    <row r="42" spans="1:2" x14ac:dyDescent="0.25">
      <c r="A42" t="s">
        <v>429</v>
      </c>
      <c r="B42" s="198" t="s">
        <v>494</v>
      </c>
    </row>
    <row r="43" spans="1:2" x14ac:dyDescent="0.25">
      <c r="A43" t="s">
        <v>256</v>
      </c>
      <c r="B43" s="198" t="s">
        <v>495</v>
      </c>
    </row>
    <row r="44" spans="1:2" x14ac:dyDescent="0.25">
      <c r="A44" t="s">
        <v>496</v>
      </c>
      <c r="B44" s="198" t="s">
        <v>497</v>
      </c>
    </row>
    <row r="45" spans="1:2" x14ac:dyDescent="0.25">
      <c r="A45" t="s">
        <v>47</v>
      </c>
      <c r="B45" s="198" t="s">
        <v>498</v>
      </c>
    </row>
    <row r="46" spans="1:2" x14ac:dyDescent="0.25">
      <c r="A46" t="s">
        <v>259</v>
      </c>
      <c r="B46" s="198" t="s">
        <v>499</v>
      </c>
    </row>
    <row r="47" spans="1:2" x14ac:dyDescent="0.25">
      <c r="A47" t="s">
        <v>263</v>
      </c>
      <c r="B47" s="198" t="s">
        <v>500</v>
      </c>
    </row>
    <row r="48" spans="1:2" x14ac:dyDescent="0.25">
      <c r="A48" t="s">
        <v>353</v>
      </c>
      <c r="B48" s="198" t="s">
        <v>501</v>
      </c>
    </row>
    <row r="49" spans="1:2" x14ac:dyDescent="0.25">
      <c r="A49" t="s">
        <v>431</v>
      </c>
      <c r="B49" s="198" t="s">
        <v>502</v>
      </c>
    </row>
    <row r="50" spans="1:2" x14ac:dyDescent="0.25">
      <c r="A50" t="s">
        <v>265</v>
      </c>
      <c r="B50" s="198" t="s">
        <v>503</v>
      </c>
    </row>
    <row r="51" spans="1:2" x14ac:dyDescent="0.25">
      <c r="A51" t="s">
        <v>267</v>
      </c>
      <c r="B51" s="198" t="s">
        <v>504</v>
      </c>
    </row>
    <row r="52" spans="1:2" x14ac:dyDescent="0.25">
      <c r="A52" t="s">
        <v>398</v>
      </c>
      <c r="B52" s="198" t="s">
        <v>505</v>
      </c>
    </row>
    <row r="53" spans="1:2" x14ac:dyDescent="0.25">
      <c r="A53" s="198" t="s">
        <v>270</v>
      </c>
      <c r="B53" s="198" t="s">
        <v>506</v>
      </c>
    </row>
    <row r="54" spans="1:2" x14ac:dyDescent="0.25">
      <c r="A54" t="s">
        <v>273</v>
      </c>
      <c r="B54" s="198" t="s">
        <v>507</v>
      </c>
    </row>
    <row r="55" spans="1:2" x14ac:dyDescent="0.25">
      <c r="A55" t="s">
        <v>360</v>
      </c>
      <c r="B55" s="198" t="s">
        <v>508</v>
      </c>
    </row>
    <row r="56" spans="1:2" x14ac:dyDescent="0.25">
      <c r="A56" t="s">
        <v>276</v>
      </c>
      <c r="B56" s="198" t="s">
        <v>509</v>
      </c>
    </row>
    <row r="57" spans="1:2" x14ac:dyDescent="0.25">
      <c r="A57" t="s">
        <v>279</v>
      </c>
      <c r="B57" s="198" t="s">
        <v>510</v>
      </c>
    </row>
    <row r="58" spans="1:2" x14ac:dyDescent="0.25">
      <c r="A58" t="s">
        <v>362</v>
      </c>
      <c r="B58" s="198" t="s">
        <v>511</v>
      </c>
    </row>
    <row r="59" spans="1:2" x14ac:dyDescent="0.25">
      <c r="A59" t="s">
        <v>433</v>
      </c>
      <c r="B59" s="198" t="s">
        <v>512</v>
      </c>
    </row>
    <row r="60" spans="1:2" x14ac:dyDescent="0.25">
      <c r="A60" t="s">
        <v>282</v>
      </c>
      <c r="B60" s="198" t="s">
        <v>513</v>
      </c>
    </row>
    <row r="61" spans="1:2" x14ac:dyDescent="0.25">
      <c r="A61" t="s">
        <v>435</v>
      </c>
      <c r="B61" s="198" t="s">
        <v>514</v>
      </c>
    </row>
    <row r="62" spans="1:2" x14ac:dyDescent="0.25">
      <c r="A62" t="s">
        <v>437</v>
      </c>
      <c r="B62" s="198" t="s">
        <v>515</v>
      </c>
    </row>
    <row r="63" spans="1:2" x14ac:dyDescent="0.25">
      <c r="A63" t="s">
        <v>439</v>
      </c>
      <c r="B63" s="198" t="s">
        <v>516</v>
      </c>
    </row>
    <row r="64" spans="1:2" x14ac:dyDescent="0.25">
      <c r="A64" t="s">
        <v>441</v>
      </c>
      <c r="B64" s="198" t="s">
        <v>517</v>
      </c>
    </row>
    <row r="65" spans="1:2" x14ac:dyDescent="0.25">
      <c r="A65" t="s">
        <v>216</v>
      </c>
      <c r="B65" s="198" t="s">
        <v>518</v>
      </c>
    </row>
    <row r="66" spans="1:2" x14ac:dyDescent="0.25">
      <c r="A66" t="s">
        <v>519</v>
      </c>
      <c r="B66" s="198" t="s">
        <v>520</v>
      </c>
    </row>
    <row r="67" spans="1:2" x14ac:dyDescent="0.25">
      <c r="A67" t="s">
        <v>210</v>
      </c>
      <c r="B67" s="198" t="s">
        <v>521</v>
      </c>
    </row>
    <row r="68" spans="1:2" x14ac:dyDescent="0.25">
      <c r="A68" t="s">
        <v>287</v>
      </c>
      <c r="B68" s="198" t="s">
        <v>522</v>
      </c>
    </row>
    <row r="69" spans="1:2" x14ac:dyDescent="0.25">
      <c r="A69" s="198" t="s">
        <v>355</v>
      </c>
      <c r="B69" s="198" t="s">
        <v>523</v>
      </c>
    </row>
    <row r="70" spans="1:2" x14ac:dyDescent="0.25">
      <c r="A70" t="s">
        <v>358</v>
      </c>
      <c r="B70" s="198" t="s">
        <v>524</v>
      </c>
    </row>
    <row r="71" spans="1:2" x14ac:dyDescent="0.25">
      <c r="A71" t="s">
        <v>443</v>
      </c>
      <c r="B71" s="198" t="s">
        <v>525</v>
      </c>
    </row>
    <row r="72" spans="1:2" x14ac:dyDescent="0.25">
      <c r="A72" t="s">
        <v>376</v>
      </c>
      <c r="B72" s="198" t="s">
        <v>526</v>
      </c>
    </row>
    <row r="73" spans="1:2" x14ac:dyDescent="0.25">
      <c r="A73" t="s">
        <v>222</v>
      </c>
      <c r="B73" s="198" t="s">
        <v>527</v>
      </c>
    </row>
    <row r="74" spans="1:2" x14ac:dyDescent="0.25">
      <c r="A74" t="s">
        <v>290</v>
      </c>
      <c r="B74" s="198" t="s">
        <v>528</v>
      </c>
    </row>
    <row r="75" spans="1:2" x14ac:dyDescent="0.25">
      <c r="A75" t="s">
        <v>529</v>
      </c>
      <c r="B75" s="198" t="s">
        <v>530</v>
      </c>
    </row>
    <row r="76" spans="1:2" x14ac:dyDescent="0.25">
      <c r="A76" t="s">
        <v>292</v>
      </c>
      <c r="B76" s="198" t="s">
        <v>531</v>
      </c>
    </row>
    <row r="77" spans="1:2" x14ac:dyDescent="0.25">
      <c r="A77" t="s">
        <v>400</v>
      </c>
      <c r="B77" s="198" t="s">
        <v>532</v>
      </c>
    </row>
    <row r="78" spans="1:2" x14ac:dyDescent="0.25">
      <c r="A78" t="s">
        <v>378</v>
      </c>
      <c r="B78" s="198" t="s">
        <v>533</v>
      </c>
    </row>
    <row r="79" spans="1:2" x14ac:dyDescent="0.25">
      <c r="A79" t="s">
        <v>445</v>
      </c>
      <c r="B79" s="198" t="s">
        <v>534</v>
      </c>
    </row>
    <row r="80" spans="1:2" x14ac:dyDescent="0.25">
      <c r="A80" t="s">
        <v>365</v>
      </c>
      <c r="B80" s="198" t="s">
        <v>535</v>
      </c>
    </row>
    <row r="81" spans="1:2" x14ac:dyDescent="0.25">
      <c r="A81" t="s">
        <v>402</v>
      </c>
      <c r="B81" s="198" t="s">
        <v>536</v>
      </c>
    </row>
    <row r="82" spans="1:2" x14ac:dyDescent="0.25">
      <c r="A82" t="s">
        <v>295</v>
      </c>
      <c r="B82" s="198" t="s">
        <v>537</v>
      </c>
    </row>
    <row r="83" spans="1:2" x14ac:dyDescent="0.25">
      <c r="A83" t="s">
        <v>380</v>
      </c>
      <c r="B83" s="198" t="s">
        <v>538</v>
      </c>
    </row>
    <row r="84" spans="1:2" x14ac:dyDescent="0.25">
      <c r="A84" t="s">
        <v>298</v>
      </c>
      <c r="B84" s="198" t="s">
        <v>539</v>
      </c>
    </row>
    <row r="85" spans="1:2" x14ac:dyDescent="0.25">
      <c r="A85" t="s">
        <v>301</v>
      </c>
      <c r="B85" s="198" t="s">
        <v>540</v>
      </c>
    </row>
    <row r="86" spans="1:2" x14ac:dyDescent="0.25">
      <c r="A86" t="s">
        <v>541</v>
      </c>
      <c r="B86" s="198" t="s">
        <v>542</v>
      </c>
    </row>
    <row r="87" spans="1:2" x14ac:dyDescent="0.25">
      <c r="A87" t="s">
        <v>307</v>
      </c>
      <c r="B87" s="198" t="s">
        <v>543</v>
      </c>
    </row>
    <row r="88" spans="1:2" x14ac:dyDescent="0.25">
      <c r="A88" t="s">
        <v>367</v>
      </c>
      <c r="B88" s="198" t="s">
        <v>544</v>
      </c>
    </row>
    <row r="89" spans="1:2" x14ac:dyDescent="0.25">
      <c r="A89" t="s">
        <v>447</v>
      </c>
      <c r="B89" s="198" t="s">
        <v>545</v>
      </c>
    </row>
    <row r="90" spans="1:2" x14ac:dyDescent="0.25">
      <c r="A90" t="s">
        <v>546</v>
      </c>
      <c r="B90" s="198" t="s">
        <v>547</v>
      </c>
    </row>
    <row r="91" spans="1:2" x14ac:dyDescent="0.25">
      <c r="A91" t="s">
        <v>404</v>
      </c>
      <c r="B91" s="198" t="s">
        <v>548</v>
      </c>
    </row>
    <row r="92" spans="1:2" x14ac:dyDescent="0.25">
      <c r="A92" t="s">
        <v>310</v>
      </c>
      <c r="B92" s="198" t="s">
        <v>549</v>
      </c>
    </row>
    <row r="93" spans="1:2" x14ac:dyDescent="0.25">
      <c r="A93" t="s">
        <v>406</v>
      </c>
      <c r="B93" s="198" t="s">
        <v>550</v>
      </c>
    </row>
    <row r="94" spans="1:2" x14ac:dyDescent="0.25">
      <c r="A94" t="s">
        <v>312</v>
      </c>
      <c r="B94" s="198" t="s">
        <v>551</v>
      </c>
    </row>
    <row r="95" spans="1:2" x14ac:dyDescent="0.25">
      <c r="A95" t="s">
        <v>408</v>
      </c>
      <c r="B95" s="198" t="s">
        <v>552</v>
      </c>
    </row>
    <row r="96" spans="1:2" x14ac:dyDescent="0.25">
      <c r="A96" t="s">
        <v>410</v>
      </c>
      <c r="B96" s="198" t="s">
        <v>553</v>
      </c>
    </row>
    <row r="97" spans="1:2" x14ac:dyDescent="0.25">
      <c r="A97" t="s">
        <v>315</v>
      </c>
      <c r="B97" s="198" t="s">
        <v>554</v>
      </c>
    </row>
    <row r="98" spans="1:2" x14ac:dyDescent="0.25">
      <c r="A98" t="s">
        <v>412</v>
      </c>
      <c r="B98" s="198" t="s">
        <v>555</v>
      </c>
    </row>
    <row r="99" spans="1:2" x14ac:dyDescent="0.25">
      <c r="A99" t="s">
        <v>318</v>
      </c>
      <c r="B99" s="198" t="s">
        <v>556</v>
      </c>
    </row>
    <row r="100" spans="1:2" x14ac:dyDescent="0.25">
      <c r="A100" t="s">
        <v>557</v>
      </c>
      <c r="B100" s="198" t="s">
        <v>558</v>
      </c>
    </row>
    <row r="101" spans="1:2" x14ac:dyDescent="0.25">
      <c r="A101" t="s">
        <v>321</v>
      </c>
      <c r="B101" s="198" t="s">
        <v>559</v>
      </c>
    </row>
    <row r="102" spans="1:2" x14ac:dyDescent="0.25">
      <c r="A102" t="s">
        <v>414</v>
      </c>
      <c r="B102" s="198" t="s">
        <v>560</v>
      </c>
    </row>
    <row r="103" spans="1:2" x14ac:dyDescent="0.25">
      <c r="A103" t="s">
        <v>324</v>
      </c>
      <c r="B103" s="198" t="s">
        <v>561</v>
      </c>
    </row>
    <row r="104" spans="1:2" x14ac:dyDescent="0.25">
      <c r="A104" t="s">
        <v>562</v>
      </c>
      <c r="B104" s="198" t="s">
        <v>563</v>
      </c>
    </row>
    <row r="105" spans="1:2" x14ac:dyDescent="0.25">
      <c r="A105" t="s">
        <v>416</v>
      </c>
      <c r="B105" s="198" t="s">
        <v>564</v>
      </c>
    </row>
    <row r="106" spans="1:2" x14ac:dyDescent="0.25">
      <c r="A106" t="s">
        <v>327</v>
      </c>
      <c r="B106" s="198" t="s">
        <v>565</v>
      </c>
    </row>
    <row r="107" spans="1:2" x14ac:dyDescent="0.25">
      <c r="A107" t="s">
        <v>327</v>
      </c>
      <c r="B107" s="198" t="s">
        <v>566</v>
      </c>
    </row>
    <row r="108" spans="1:2" x14ac:dyDescent="0.25">
      <c r="A108" t="s">
        <v>332</v>
      </c>
      <c r="B108" s="198" t="s">
        <v>567</v>
      </c>
    </row>
    <row r="109" spans="1:2" x14ac:dyDescent="0.25">
      <c r="A109" t="s">
        <v>335</v>
      </c>
      <c r="B109" s="198" t="s">
        <v>568</v>
      </c>
    </row>
    <row r="110" spans="1:2" x14ac:dyDescent="0.25">
      <c r="A110" s="89" t="s">
        <v>419</v>
      </c>
      <c r="B110" s="198" t="s">
        <v>569</v>
      </c>
    </row>
    <row r="111" spans="1:2" x14ac:dyDescent="0.25">
      <c r="A111" s="89" t="s">
        <v>421</v>
      </c>
      <c r="B111" s="198" t="s">
        <v>570</v>
      </c>
    </row>
    <row r="112" spans="1:2" x14ac:dyDescent="0.25">
      <c r="A112" t="s">
        <v>339</v>
      </c>
      <c r="B112" s="198" t="s">
        <v>571</v>
      </c>
    </row>
    <row r="113" spans="1:2" x14ac:dyDescent="0.25">
      <c r="A113" t="s">
        <v>337</v>
      </c>
      <c r="B113" s="198" t="s">
        <v>572</v>
      </c>
    </row>
    <row r="114" spans="1:2" x14ac:dyDescent="0.25">
      <c r="A114" s="89" t="s">
        <v>337</v>
      </c>
      <c r="B114" s="198" t="s">
        <v>572</v>
      </c>
    </row>
    <row r="115" spans="1:2" x14ac:dyDescent="0.25">
      <c r="A115" t="s">
        <v>341</v>
      </c>
      <c r="B115" s="198" t="s">
        <v>573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5341-871A-489F-9BCF-69B8C6D05D52}">
  <dimension ref="A1:DU6169"/>
  <sheetViews>
    <sheetView workbookViewId="0">
      <pane xSplit="3" ySplit="2" topLeftCell="BS4" activePane="bottomRight" state="frozen"/>
      <selection pane="topRight"/>
      <selection pane="bottomLeft"/>
      <selection pane="bottomRight" activeCell="BS4" sqref="BS4"/>
    </sheetView>
  </sheetViews>
  <sheetFormatPr defaultRowHeight="15.75" x14ac:dyDescent="0.25"/>
  <cols>
    <col min="3" max="3" width="21.5" bestFit="1" customWidth="1"/>
    <col min="6" max="6" width="11.75" bestFit="1" customWidth="1"/>
    <col min="11" max="11" width="16.125" bestFit="1" customWidth="1"/>
    <col min="12" max="12" width="13.625" bestFit="1" customWidth="1"/>
    <col min="13" max="13" width="16.375" bestFit="1" customWidth="1"/>
    <col min="14" max="14" width="17.5" bestFit="1" customWidth="1"/>
    <col min="15" max="15" width="16.875" customWidth="1"/>
    <col min="16" max="16" width="16.375" customWidth="1"/>
    <col min="17" max="17" width="10.625" bestFit="1" customWidth="1"/>
    <col min="19" max="19" width="15" customWidth="1"/>
    <col min="29" max="29" width="10.5" bestFit="1" customWidth="1"/>
    <col min="31" max="31" width="9" style="195"/>
    <col min="47" max="47" width="11.75" bestFit="1" customWidth="1"/>
    <col min="70" max="70" width="28.5" customWidth="1"/>
    <col min="124" max="124" width="22.625" bestFit="1" customWidth="1"/>
    <col min="125" max="126" width="20.25" customWidth="1"/>
  </cols>
  <sheetData>
    <row r="1" spans="1:125" ht="15.75" customHeight="1" x14ac:dyDescent="0.25">
      <c r="A1" s="151" t="s">
        <v>574</v>
      </c>
      <c r="B1" s="197" t="s">
        <v>575</v>
      </c>
      <c r="C1" s="151" t="s">
        <v>576</v>
      </c>
      <c r="D1" s="151" t="s">
        <v>577</v>
      </c>
      <c r="E1" s="151" t="s">
        <v>578</v>
      </c>
      <c r="F1" t="str">
        <f>General!B1</f>
        <v>Soy Biodiesel</v>
      </c>
      <c r="G1" t="str">
        <f>General!C1</f>
        <v>Soy Jet</v>
      </c>
      <c r="H1" t="str">
        <f>General!D1</f>
        <v>Corn Grain EtOH</v>
      </c>
      <c r="I1" t="str">
        <f>General!E1</f>
        <v>Corn Stover EtOH</v>
      </c>
      <c r="J1" t="str">
        <f>General!F1</f>
        <v>Corn Stover Pyrol Jet</v>
      </c>
      <c r="K1" t="str">
        <f>General!G1</f>
        <v>Wheat Grain EtOH</v>
      </c>
      <c r="L1" t="str">
        <f>General!H1</f>
        <v>Wheat Stover ?</v>
      </c>
      <c r="M1" t="str">
        <f>General!I1</f>
        <v>Alfalfa ?</v>
      </c>
      <c r="N1" t="str">
        <f>General!J1</f>
        <v>Forest Plantation FT</v>
      </c>
      <c r="O1" t="str">
        <f>General!K1</f>
        <v>Grass Hay FT</v>
      </c>
      <c r="P1" t="str">
        <f>General!L1</f>
        <v>Miscanthus FT</v>
      </c>
      <c r="Q1" t="str">
        <f>General!M1</f>
        <v>Algae HEFA</v>
      </c>
      <c r="R1" t="str">
        <f>General!N1</f>
        <v>Algae HTL</v>
      </c>
      <c r="S1" t="str">
        <f>General!O1</f>
        <v>Forestry Residue</v>
      </c>
      <c r="T1" t="str">
        <f>General!P1</f>
        <v>BETO++++</v>
      </c>
      <c r="U1" t="str">
        <f>General!Q1</f>
        <v>Carinata</v>
      </c>
      <c r="V1" t="str">
        <f>General!R1</f>
        <v>Guayule</v>
      </c>
      <c r="W1" t="str">
        <f>General!S1</f>
        <v>Macroalage</v>
      </c>
      <c r="X1" t="str">
        <f>General!T1</f>
        <v>BETO+</v>
      </c>
      <c r="Y1" t="str">
        <f>General!U1</f>
        <v>BETO++</v>
      </c>
      <c r="Z1" t="str">
        <f>General!V1</f>
        <v>BETO+++</v>
      </c>
      <c r="AC1" s="223" t="str">
        <f>General!B1</f>
        <v>Soy Biodiesel</v>
      </c>
      <c r="AD1" s="223" t="str">
        <f>General!C1</f>
        <v>Soy Jet</v>
      </c>
      <c r="AE1" s="223" t="str">
        <f>General!D1</f>
        <v>Corn Grain EtOH</v>
      </c>
      <c r="AF1" s="223" t="str">
        <f>General!E1</f>
        <v>Corn Stover EtOH</v>
      </c>
      <c r="AG1" s="223" t="str">
        <f>General!F1</f>
        <v>Corn Stover Pyrol Jet</v>
      </c>
      <c r="AH1" s="223" t="str">
        <f>General!J1</f>
        <v>Forest Plantation FT</v>
      </c>
      <c r="AI1" s="223" t="e">
        <f>General!#REF!</f>
        <v>#REF!</v>
      </c>
      <c r="AJ1" s="223" t="str">
        <f>General!M1</f>
        <v>Algae HEFA</v>
      </c>
      <c r="AK1" s="223" t="str">
        <f>General!N1</f>
        <v>Algae HTL</v>
      </c>
      <c r="AL1" s="223" t="str">
        <f>General!O1</f>
        <v>Forestry Residue</v>
      </c>
      <c r="AM1" s="223" t="str">
        <f>General!P1</f>
        <v>BETO++++</v>
      </c>
      <c r="AN1" s="223" t="str">
        <f>General!Q1</f>
        <v>Carinata</v>
      </c>
      <c r="AO1" s="223" t="str">
        <f>General!R1</f>
        <v>Guayule</v>
      </c>
      <c r="AP1" s="223" t="str">
        <f>General!S1</f>
        <v>Macroalage</v>
      </c>
      <c r="AQ1" s="223" t="str">
        <f>General!T1</f>
        <v>BETO+</v>
      </c>
      <c r="AR1" s="223" t="str">
        <f>General!U1</f>
        <v>BETO++</v>
      </c>
      <c r="AS1" s="223" t="str">
        <f>General!V1</f>
        <v>BETO+++</v>
      </c>
      <c r="AU1" s="353" t="s">
        <v>75</v>
      </c>
      <c r="AV1" t="str">
        <f>General!C1</f>
        <v>Soy Jet</v>
      </c>
      <c r="AW1" s="353" t="s">
        <v>77</v>
      </c>
      <c r="AX1" t="str">
        <f>General!E1</f>
        <v>Corn Stover EtOH</v>
      </c>
      <c r="AY1" t="str">
        <f>General!F1</f>
        <v>Corn Stover Pyrol Jet</v>
      </c>
      <c r="AZ1" t="str">
        <f>General!G1</f>
        <v>Wheat Grain EtOH</v>
      </c>
      <c r="BA1" t="str">
        <f>General!H1</f>
        <v>Wheat Stover ?</v>
      </c>
      <c r="BB1" t="str">
        <f>General!J1</f>
        <v>Forest Plantation FT</v>
      </c>
      <c r="BC1" t="str">
        <f>General!K1</f>
        <v>Grass Hay FT</v>
      </c>
      <c r="BD1" t="str">
        <f>General!L1</f>
        <v>Miscanthus FT</v>
      </c>
      <c r="BE1" t="str">
        <f>General!M1</f>
        <v>Algae HEFA</v>
      </c>
      <c r="BF1" t="str">
        <f>General!N1</f>
        <v>Algae HTL</v>
      </c>
      <c r="BG1" t="str">
        <f>General!O1</f>
        <v>Forestry Residue</v>
      </c>
      <c r="BH1" t="str">
        <f>General!P1</f>
        <v>BETO++++</v>
      </c>
      <c r="BI1" t="str">
        <f>General!Q1</f>
        <v>Carinata</v>
      </c>
      <c r="BJ1" t="str">
        <f>General!R1</f>
        <v>Guayule</v>
      </c>
      <c r="BK1" t="str">
        <f>General!S1</f>
        <v>Macroalage</v>
      </c>
      <c r="BL1" t="str">
        <f>General!T1</f>
        <v>BETO+</v>
      </c>
      <c r="BM1" t="str">
        <f>General!U1</f>
        <v>BETO++</v>
      </c>
      <c r="BN1" t="str">
        <f>General!V1</f>
        <v>BETO+++</v>
      </c>
      <c r="BP1" t="str">
        <f>General!B1</f>
        <v>Soy Biodiesel</v>
      </c>
      <c r="BQ1" t="str">
        <f>General!C1</f>
        <v>Soy Jet</v>
      </c>
      <c r="BR1" t="str">
        <f>General!D1</f>
        <v>Corn Grain EtOH</v>
      </c>
      <c r="BS1" t="str">
        <f>General!E1</f>
        <v>Corn Stover EtOH</v>
      </c>
      <c r="BT1" t="str">
        <f>General!F1</f>
        <v>Corn Stover Pyrol Jet</v>
      </c>
      <c r="BU1" t="str">
        <f>General!J1</f>
        <v>Forest Plantation FT</v>
      </c>
      <c r="BV1" t="e">
        <f>General!#REF!</f>
        <v>#REF!</v>
      </c>
      <c r="BW1" t="str">
        <f>General!M1</f>
        <v>Algae HEFA</v>
      </c>
      <c r="BX1" t="str">
        <f>General!N1</f>
        <v>Algae HTL</v>
      </c>
      <c r="BY1" t="str">
        <f>General!O1</f>
        <v>Forestry Residue</v>
      </c>
      <c r="BZ1" t="str">
        <f>General!P1</f>
        <v>BETO++++</v>
      </c>
      <c r="CA1" t="str">
        <f>General!Q1</f>
        <v>Carinata</v>
      </c>
      <c r="CB1" t="str">
        <f>General!R1</f>
        <v>Guayule</v>
      </c>
      <c r="CC1" t="str">
        <f>General!S1</f>
        <v>Macroalage</v>
      </c>
      <c r="CD1" t="str">
        <f>General!T1</f>
        <v>BETO+</v>
      </c>
      <c r="CE1" t="str">
        <f>General!U1</f>
        <v>BETO++</v>
      </c>
      <c r="CF1" t="str">
        <f>General!V1</f>
        <v>BETO+++</v>
      </c>
      <c r="CH1" t="str">
        <f>General!B1</f>
        <v>Soy Biodiesel</v>
      </c>
      <c r="CI1" t="str">
        <f>General!C1</f>
        <v>Soy Jet</v>
      </c>
      <c r="CJ1" t="str">
        <f>General!D1</f>
        <v>Corn Grain EtOH</v>
      </c>
      <c r="CK1" t="str">
        <f>General!E1</f>
        <v>Corn Stover EtOH</v>
      </c>
      <c r="CL1" t="str">
        <f>General!F1</f>
        <v>Corn Stover Pyrol Jet</v>
      </c>
      <c r="CM1" t="str">
        <f>General!J1</f>
        <v>Forest Plantation FT</v>
      </c>
      <c r="CN1" t="e">
        <f>General!#REF!</f>
        <v>#REF!</v>
      </c>
      <c r="CO1" t="str">
        <f>General!M1</f>
        <v>Algae HEFA</v>
      </c>
      <c r="CP1" t="str">
        <f>General!N1</f>
        <v>Algae HTL</v>
      </c>
      <c r="CQ1" t="str">
        <f>General!O1</f>
        <v>Forestry Residue</v>
      </c>
      <c r="CR1" t="str">
        <f>General!P1</f>
        <v>BETO++++</v>
      </c>
      <c r="CS1" t="str">
        <f>General!Q1</f>
        <v>Carinata</v>
      </c>
      <c r="CT1" t="str">
        <f>General!R1</f>
        <v>Guayule</v>
      </c>
      <c r="CU1" t="str">
        <f>General!S1</f>
        <v>Macroalage</v>
      </c>
      <c r="CV1" t="str">
        <f>General!T1</f>
        <v>BETO+</v>
      </c>
      <c r="CW1" t="str">
        <f>General!U1</f>
        <v>BETO++</v>
      </c>
      <c r="CX1" t="str">
        <f>General!V1</f>
        <v>BETO+++</v>
      </c>
      <c r="CZ1" t="str">
        <f>General!B1</f>
        <v>Soy Biodiesel</v>
      </c>
      <c r="DA1" t="str">
        <f>General!C1</f>
        <v>Soy Jet</v>
      </c>
      <c r="DB1" t="str">
        <f>General!D1</f>
        <v>Corn Grain EtOH</v>
      </c>
      <c r="DC1" t="str">
        <f>General!E1</f>
        <v>Corn Stover EtOH</v>
      </c>
      <c r="DD1" t="str">
        <f>General!F1</f>
        <v>Corn Stover Pyrol Jet</v>
      </c>
      <c r="DE1" t="str">
        <f>General!J1</f>
        <v>Forest Plantation FT</v>
      </c>
      <c r="DF1" t="e">
        <f>General!#REF!</f>
        <v>#REF!</v>
      </c>
      <c r="DG1" t="str">
        <f>General!M1</f>
        <v>Algae HEFA</v>
      </c>
      <c r="DH1" t="str">
        <f>General!N1</f>
        <v>Algae HTL</v>
      </c>
      <c r="DI1" t="str">
        <f>General!O1</f>
        <v>Forestry Residue</v>
      </c>
      <c r="DJ1" t="str">
        <f>General!P1</f>
        <v>BETO++++</v>
      </c>
      <c r="DK1" t="str">
        <f>General!Q1</f>
        <v>Carinata</v>
      </c>
      <c r="DL1" t="str">
        <f>General!R1</f>
        <v>Guayule</v>
      </c>
      <c r="DM1" t="str">
        <f>General!S1</f>
        <v>Macroalage</v>
      </c>
      <c r="DN1" t="str">
        <f>General!T1</f>
        <v>BETO+</v>
      </c>
      <c r="DO1" t="str">
        <f>General!U1</f>
        <v>BETO++</v>
      </c>
      <c r="DP1" t="str">
        <f>General!V1</f>
        <v>BETO+++</v>
      </c>
    </row>
    <row r="2" spans="1:125" ht="15.75" customHeight="1" x14ac:dyDescent="0.25">
      <c r="A2" s="151"/>
      <c r="B2" s="197"/>
      <c r="D2" s="222"/>
      <c r="F2" s="89" t="s">
        <v>579</v>
      </c>
      <c r="G2" s="89"/>
      <c r="H2" s="89"/>
      <c r="I2" s="89"/>
      <c r="J2" s="89"/>
      <c r="K2" s="89"/>
      <c r="L2" s="89"/>
      <c r="M2" s="89"/>
      <c r="AA2" t="s">
        <v>580</v>
      </c>
      <c r="AC2" s="89" t="s">
        <v>581</v>
      </c>
      <c r="AD2" s="89"/>
      <c r="AE2" s="318"/>
      <c r="AF2" s="89"/>
      <c r="AG2" s="89"/>
      <c r="AH2" s="89"/>
      <c r="AU2" s="89" t="s">
        <v>582</v>
      </c>
      <c r="AV2" s="89"/>
      <c r="AW2" s="89"/>
      <c r="AX2" s="89"/>
      <c r="AY2" s="89"/>
      <c r="AZ2" s="89"/>
      <c r="BA2" s="89"/>
      <c r="BB2" s="89"/>
      <c r="BC2" s="89"/>
      <c r="BD2" s="89"/>
      <c r="BP2" s="89" t="s">
        <v>583</v>
      </c>
      <c r="BQ2" s="89"/>
      <c r="BR2" s="89"/>
      <c r="BS2" s="89"/>
      <c r="BT2" s="89"/>
      <c r="BU2" s="89"/>
      <c r="CH2" s="89" t="s">
        <v>584</v>
      </c>
      <c r="CI2" s="89"/>
      <c r="CJ2" s="89"/>
      <c r="CK2" s="89"/>
      <c r="CL2" s="89"/>
      <c r="CZ2" s="89" t="s">
        <v>585</v>
      </c>
      <c r="DA2" s="89"/>
      <c r="DB2" s="89"/>
      <c r="DC2" s="89"/>
    </row>
    <row r="3" spans="1:125" x14ac:dyDescent="0.25">
      <c r="A3" s="197">
        <v>1001</v>
      </c>
      <c r="B3" s="197" t="s">
        <v>586</v>
      </c>
      <c r="C3" s="197" t="s">
        <v>587</v>
      </c>
      <c r="D3" s="197">
        <v>-86.645648600000001</v>
      </c>
      <c r="E3" s="197">
        <v>32.540089999999999</v>
      </c>
      <c r="F3">
        <v>2.66</v>
      </c>
      <c r="G3">
        <f>F3</f>
        <v>2.66</v>
      </c>
      <c r="H3" s="198">
        <v>8.4</v>
      </c>
      <c r="K3" t="s">
        <v>588</v>
      </c>
      <c r="M3" t="s">
        <v>588</v>
      </c>
      <c r="O3" t="s">
        <v>588</v>
      </c>
      <c r="P3" t="s">
        <v>588</v>
      </c>
      <c r="Q3" s="221">
        <f>(Q3088*10000)*TEA!$M$15*10^-6</f>
        <v>57.175620293249999</v>
      </c>
      <c r="R3" s="221">
        <f>(R3088*10000)*TEA!$O$15*10^-6</f>
        <v>57.175620293249999</v>
      </c>
      <c r="AA3">
        <f>IF(AB3=A3,1,0)</f>
        <v>1</v>
      </c>
      <c r="AB3" s="197">
        <v>1001</v>
      </c>
      <c r="AC3" s="197">
        <v>488</v>
      </c>
      <c r="AD3" s="197">
        <f>AC3</f>
        <v>488</v>
      </c>
      <c r="AE3" s="197">
        <v>261</v>
      </c>
      <c r="AJ3">
        <v>0</v>
      </c>
      <c r="AK3">
        <v>0</v>
      </c>
      <c r="AU3" s="198">
        <f>6/22</f>
        <v>0.27272727272727271</v>
      </c>
      <c r="AV3" s="6">
        <v>0</v>
      </c>
      <c r="AW3" s="198">
        <v>0.38356000000000001</v>
      </c>
      <c r="AX3" s="6"/>
      <c r="AY3" s="6"/>
      <c r="AZ3" s="89">
        <v>0</v>
      </c>
      <c r="BA3" s="89">
        <v>0</v>
      </c>
      <c r="BB3" s="6"/>
      <c r="BO3" s="198"/>
      <c r="BP3" s="354">
        <f t="shared" ref="BP3:BP66" si="0">F3*AC3*AU3</f>
        <v>354.02181818181822</v>
      </c>
      <c r="BQ3" s="354">
        <f t="shared" ref="BQ3:BQ66" si="1">G3*AD3*AV3</f>
        <v>0</v>
      </c>
      <c r="BR3" s="354">
        <f t="shared" ref="BR3:BR66" si="2">H3*AE3*AW3</f>
        <v>840.91694400000006</v>
      </c>
      <c r="BS3" s="354"/>
      <c r="CG3" s="198"/>
      <c r="CH3">
        <f>(Transest!$J$14/HexExtSoy!$K$4)</f>
        <v>0.20257267294641951</v>
      </c>
      <c r="CI3">
        <f>(HydroProcOil!$K$14/HexExtSoy!$K$4)</f>
        <v>0.10977777777777777</v>
      </c>
      <c r="CJ3">
        <f>(StarchFerm!$K$24/StarchFerm!$K$4)</f>
        <v>0.33157302630665886</v>
      </c>
      <c r="CY3" s="198"/>
      <c r="CZ3">
        <f>BP3*CH3*1000*LCI!$E$93</f>
        <v>2707246.7611391949</v>
      </c>
      <c r="DA3">
        <f>BQ3*CI3*1000*(LCI!$E$99)</f>
        <v>0</v>
      </c>
      <c r="DB3">
        <f>BR3*CJ3*1000*(LCI!$E$96)</f>
        <v>7514343.8830552027</v>
      </c>
    </row>
    <row r="4" spans="1:125" x14ac:dyDescent="0.25">
      <c r="A4" s="197">
        <v>1003</v>
      </c>
      <c r="B4" s="197" t="s">
        <v>586</v>
      </c>
      <c r="C4" s="197" t="s">
        <v>589</v>
      </c>
      <c r="D4" s="197">
        <v>-87.726271699999998</v>
      </c>
      <c r="E4" s="197">
        <v>30.738309999999998</v>
      </c>
      <c r="F4">
        <v>2.75</v>
      </c>
      <c r="G4">
        <f t="shared" ref="G4:G67" si="3">F4</f>
        <v>2.75</v>
      </c>
      <c r="H4" s="198">
        <v>11.07</v>
      </c>
      <c r="O4" t="s">
        <v>590</v>
      </c>
      <c r="Q4" s="221">
        <f>(Q3089*10000)*TEA!$M$15*10^-6</f>
        <v>63.940853920499997</v>
      </c>
      <c r="R4" s="221">
        <f>(R3089*10000)*TEA!$O$15*10^-6</f>
        <v>63.940853920499997</v>
      </c>
      <c r="AA4">
        <f>IF(AB4=A4,1,0)</f>
        <v>1</v>
      </c>
      <c r="AB4" s="197">
        <v>1003</v>
      </c>
      <c r="AC4" s="197">
        <v>4748</v>
      </c>
      <c r="AD4" s="197">
        <f t="shared" ref="AD4:AD67" si="4">AC4</f>
        <v>4748</v>
      </c>
      <c r="AE4" s="197">
        <v>2694</v>
      </c>
      <c r="AJ4">
        <v>0</v>
      </c>
      <c r="AK4">
        <v>0</v>
      </c>
      <c r="AS4" s="353"/>
      <c r="AU4" s="198">
        <v>0.27272727299999999</v>
      </c>
      <c r="AV4" s="6">
        <v>0</v>
      </c>
      <c r="AW4" s="198">
        <v>0.38356000000000001</v>
      </c>
      <c r="AZ4" s="89">
        <v>0</v>
      </c>
      <c r="BA4" s="89">
        <v>0</v>
      </c>
      <c r="BO4" s="198"/>
      <c r="BP4" s="354">
        <f t="shared" si="0"/>
        <v>3561.0000035610001</v>
      </c>
      <c r="BQ4" s="354">
        <f t="shared" si="1"/>
        <v>0</v>
      </c>
      <c r="BR4" s="354">
        <f t="shared" si="2"/>
        <v>11438.748784800002</v>
      </c>
      <c r="CG4" s="198"/>
      <c r="CH4">
        <f>(Transest!$J$14/HexExtSoy!$K$4)</f>
        <v>0.20257267294641951</v>
      </c>
      <c r="CI4">
        <f>(HydroProcOil!$K$14/HexExtSoy!$K$4)</f>
        <v>0.10977777777777777</v>
      </c>
      <c r="CJ4">
        <f>(StarchFerm!$K$24/StarchFerm!$K$4)</f>
        <v>0.33157302630665886</v>
      </c>
      <c r="CY4" s="198"/>
      <c r="CZ4">
        <f>BP4*CH4*1000*LCI!$E$93</f>
        <v>27231388.662904434</v>
      </c>
      <c r="DA4">
        <f>BQ4*CI4*1000*(LCI!$E$99)</f>
        <v>0</v>
      </c>
      <c r="DB4">
        <f>BR4*CJ4*1000*(LCI!$E$96)</f>
        <v>102215435.86933245</v>
      </c>
      <c r="DT4" s="355" t="s">
        <v>591</v>
      </c>
    </row>
    <row r="5" spans="1:125" x14ac:dyDescent="0.25">
      <c r="A5" s="197">
        <v>1005</v>
      </c>
      <c r="B5" s="197" t="s">
        <v>586</v>
      </c>
      <c r="C5" s="197" t="s">
        <v>592</v>
      </c>
      <c r="D5" s="197">
        <v>-85.397327200000007</v>
      </c>
      <c r="E5" s="197">
        <v>31.874030000000001</v>
      </c>
      <c r="F5">
        <v>2.86</v>
      </c>
      <c r="G5">
        <f t="shared" si="3"/>
        <v>2.86</v>
      </c>
      <c r="H5" s="198">
        <v>0</v>
      </c>
      <c r="Q5" s="221">
        <f>(Q3090*10000)*TEA!$M$15*10^-6</f>
        <v>59.895849723300003</v>
      </c>
      <c r="R5" s="221">
        <f>(R3090*10000)*TEA!$O$15*10^-6</f>
        <v>59.895849723300003</v>
      </c>
      <c r="AA5">
        <f t="shared" ref="AA5:AA25" si="5">IF(AB5=A5,1,0)</f>
        <v>1</v>
      </c>
      <c r="AB5" s="197">
        <v>1005</v>
      </c>
      <c r="AC5" s="197">
        <v>540</v>
      </c>
      <c r="AD5" s="197">
        <f t="shared" si="4"/>
        <v>540</v>
      </c>
      <c r="AE5" s="197">
        <v>431</v>
      </c>
      <c r="AJ5">
        <v>0</v>
      </c>
      <c r="AK5">
        <v>0</v>
      </c>
      <c r="AU5" s="198">
        <v>0.27272727299999999</v>
      </c>
      <c r="AV5" s="6">
        <v>0</v>
      </c>
      <c r="AW5" s="198">
        <v>0.38356000000000001</v>
      </c>
      <c r="AZ5" s="89">
        <v>0</v>
      </c>
      <c r="BA5" s="89">
        <v>0</v>
      </c>
      <c r="BO5" s="198"/>
      <c r="BP5" s="354">
        <f t="shared" si="0"/>
        <v>421.20000042119995</v>
      </c>
      <c r="BQ5" s="354">
        <f t="shared" si="1"/>
        <v>0</v>
      </c>
      <c r="BR5" s="354">
        <f t="shared" si="2"/>
        <v>0</v>
      </c>
      <c r="CG5" s="198"/>
      <c r="CH5">
        <f>(Transest!$J$14/HexExtSoy!$K$4)</f>
        <v>0.20257267294641951</v>
      </c>
      <c r="CI5">
        <f>(HydroProcOil!$K$14/HexExtSoy!$K$4)</f>
        <v>0.10977777777777777</v>
      </c>
      <c r="CJ5">
        <f>(StarchFerm!$K$24/StarchFerm!$K$4)</f>
        <v>0.33157302630665886</v>
      </c>
      <c r="CY5" s="198"/>
      <c r="CZ5">
        <f>BP5*CH5*1000*LCI!$E$93</f>
        <v>3220966.2748709205</v>
      </c>
      <c r="DA5">
        <f>BQ5*CI5*1000*(LCI!$E$99)</f>
        <v>0</v>
      </c>
      <c r="DB5">
        <f>BR5*CJ5*1000*(LCI!$E$96)</f>
        <v>0</v>
      </c>
      <c r="DT5" s="356">
        <f>SUM(DB3:DB3084)</f>
        <v>1284225678365.7878</v>
      </c>
      <c r="DU5" s="196" t="s">
        <v>59</v>
      </c>
    </row>
    <row r="6" spans="1:125" x14ac:dyDescent="0.25">
      <c r="A6" s="197">
        <v>1007</v>
      </c>
      <c r="B6" s="197" t="s">
        <v>586</v>
      </c>
      <c r="C6" s="197" t="s">
        <v>593</v>
      </c>
      <c r="D6" s="197">
        <v>-87.125260499999996</v>
      </c>
      <c r="E6" s="197">
        <v>32.999020000000002</v>
      </c>
      <c r="F6">
        <v>2.2400000000000002</v>
      </c>
      <c r="G6">
        <f t="shared" si="3"/>
        <v>2.2400000000000002</v>
      </c>
      <c r="H6" s="198">
        <v>0</v>
      </c>
      <c r="Q6" s="221">
        <f>(Q3091*10000)*TEA!$M$15*10^-6</f>
        <v>55.828895254649993</v>
      </c>
      <c r="R6" s="221">
        <f>(R3091*10000)*TEA!$O$15*10^-6</f>
        <v>55.828895254649993</v>
      </c>
      <c r="AA6">
        <f t="shared" si="5"/>
        <v>1</v>
      </c>
      <c r="AB6" s="197">
        <v>1007</v>
      </c>
      <c r="AC6" s="197">
        <v>657</v>
      </c>
      <c r="AD6" s="197">
        <f t="shared" si="4"/>
        <v>657</v>
      </c>
      <c r="AE6" s="197">
        <v>335</v>
      </c>
      <c r="AJ6">
        <v>0</v>
      </c>
      <c r="AK6">
        <v>0</v>
      </c>
      <c r="AU6" s="198">
        <v>0.27272727299999999</v>
      </c>
      <c r="AV6" s="6">
        <v>0</v>
      </c>
      <c r="AW6" s="198">
        <v>0.38356000000000001</v>
      </c>
      <c r="AZ6" s="89">
        <v>0</v>
      </c>
      <c r="BA6" s="89">
        <v>0</v>
      </c>
      <c r="BO6" s="198"/>
      <c r="BP6" s="354">
        <f t="shared" si="0"/>
        <v>401.36727312864002</v>
      </c>
      <c r="BQ6" s="354">
        <f t="shared" si="1"/>
        <v>0</v>
      </c>
      <c r="BR6" s="354">
        <f t="shared" si="2"/>
        <v>0</v>
      </c>
      <c r="CG6" s="198"/>
      <c r="CH6">
        <f>(Transest!$J$14/HexExtSoy!$K$4)</f>
        <v>0.20257267294641951</v>
      </c>
      <c r="CI6">
        <f>(HydroProcOil!$K$14/HexExtSoy!$K$4)</f>
        <v>0.10977777777777777</v>
      </c>
      <c r="CJ6">
        <f>(StarchFerm!$K$24/StarchFerm!$K$4)</f>
        <v>0.33157302630665886</v>
      </c>
      <c r="CY6" s="198"/>
      <c r="CZ6">
        <f>BP6*CH6*1000*LCI!$E$93</f>
        <v>3069303.0609958796</v>
      </c>
      <c r="DA6">
        <f>BQ6*CI6*1000*(LCI!$E$99)</f>
        <v>0</v>
      </c>
      <c r="DB6">
        <f>BR6*CJ6*1000*(LCI!$E$96)</f>
        <v>0</v>
      </c>
      <c r="DT6" s="357">
        <f>DT5/26.95/2.986</f>
        <v>15958526038.840349</v>
      </c>
      <c r="DU6" s="196" t="s">
        <v>594</v>
      </c>
    </row>
    <row r="7" spans="1:125" x14ac:dyDescent="0.25">
      <c r="A7" s="197">
        <v>1009</v>
      </c>
      <c r="B7" s="197" t="s">
        <v>586</v>
      </c>
      <c r="C7" s="197" t="s">
        <v>595</v>
      </c>
      <c r="D7" s="197">
        <v>-86.562711399999998</v>
      </c>
      <c r="E7" s="197">
        <v>33.99044</v>
      </c>
      <c r="F7">
        <v>3.33</v>
      </c>
      <c r="G7">
        <f t="shared" si="3"/>
        <v>3.33</v>
      </c>
      <c r="H7" s="198">
        <v>6.2</v>
      </c>
      <c r="Q7" s="221">
        <f>(Q3092*10000)*TEA!$M$15*10^-6</f>
        <v>53.258305754250003</v>
      </c>
      <c r="R7" s="221">
        <f>(R3092*10000)*TEA!$O$15*10^-6</f>
        <v>53.258305754250003</v>
      </c>
      <c r="AA7">
        <f t="shared" si="5"/>
        <v>1</v>
      </c>
      <c r="AB7" s="197">
        <v>1009</v>
      </c>
      <c r="AC7" s="197">
        <v>919</v>
      </c>
      <c r="AD7" s="197">
        <f t="shared" si="4"/>
        <v>919</v>
      </c>
      <c r="AE7" s="197">
        <v>122</v>
      </c>
      <c r="AJ7">
        <v>0</v>
      </c>
      <c r="AK7">
        <v>0</v>
      </c>
      <c r="AU7" s="198">
        <v>0.27272727299999999</v>
      </c>
      <c r="AV7" s="6">
        <v>0</v>
      </c>
      <c r="AW7" s="198">
        <v>0.38356000000000001</v>
      </c>
      <c r="AZ7" s="89">
        <v>0</v>
      </c>
      <c r="BA7" s="89">
        <v>0</v>
      </c>
      <c r="BO7" s="198"/>
      <c r="BP7" s="354">
        <f t="shared" si="0"/>
        <v>834.61909174370999</v>
      </c>
      <c r="BQ7" s="354">
        <f t="shared" si="1"/>
        <v>0</v>
      </c>
      <c r="BR7" s="354">
        <f t="shared" si="2"/>
        <v>290.12478399999998</v>
      </c>
      <c r="CG7" s="198"/>
      <c r="CH7">
        <f>(Transest!$J$14/HexExtSoy!$K$4)</f>
        <v>0.20257267294641951</v>
      </c>
      <c r="CI7">
        <f>(HydroProcOil!$K$14/HexExtSoy!$K$4)</f>
        <v>0.10977777777777777</v>
      </c>
      <c r="CJ7">
        <f>(StarchFerm!$K$24/StarchFerm!$K$4)</f>
        <v>0.33157302630665886</v>
      </c>
      <c r="CY7" s="198"/>
      <c r="CZ7">
        <f>BP7*CH7*1000*LCI!$E$93</f>
        <v>6382431.016575519</v>
      </c>
      <c r="DA7">
        <f>BQ7*CI7*1000*(LCI!$E$99)</f>
        <v>0</v>
      </c>
      <c r="DB7">
        <f>BR7*CJ7*1000*(LCI!$E$96)</f>
        <v>2592524.0435791616</v>
      </c>
    </row>
    <row r="8" spans="1:125" x14ac:dyDescent="0.25">
      <c r="A8" s="197">
        <v>1011</v>
      </c>
      <c r="B8" s="197" t="s">
        <v>586</v>
      </c>
      <c r="C8" s="197" t="s">
        <v>596</v>
      </c>
      <c r="D8" s="197">
        <v>-85.716803600000006</v>
      </c>
      <c r="E8" s="197">
        <v>32.106340000000003</v>
      </c>
      <c r="F8">
        <v>0.34</v>
      </c>
      <c r="G8">
        <f t="shared" si="3"/>
        <v>0.34</v>
      </c>
      <c r="H8" s="198">
        <v>5.31</v>
      </c>
      <c r="Q8" s="221">
        <f>(Q3093*10000)*TEA!$M$15*10^-6</f>
        <v>58.797404097749997</v>
      </c>
      <c r="R8" s="221">
        <f>(R3093*10000)*TEA!$O$15*10^-6</f>
        <v>58.797404097749997</v>
      </c>
      <c r="AA8">
        <f t="shared" si="5"/>
        <v>1</v>
      </c>
      <c r="AB8" s="197">
        <v>1011</v>
      </c>
      <c r="AC8" s="197">
        <v>109</v>
      </c>
      <c r="AD8" s="197">
        <f t="shared" si="4"/>
        <v>109</v>
      </c>
      <c r="AE8" s="197">
        <v>523</v>
      </c>
      <c r="AJ8">
        <v>0</v>
      </c>
      <c r="AK8">
        <v>0</v>
      </c>
      <c r="AU8" s="198">
        <v>0.27272727299999999</v>
      </c>
      <c r="AV8" s="6">
        <v>0</v>
      </c>
      <c r="AW8" s="198">
        <v>0.38356000000000001</v>
      </c>
      <c r="BO8" s="198"/>
      <c r="BP8" s="354">
        <f t="shared" si="0"/>
        <v>10.107272737380001</v>
      </c>
      <c r="BQ8" s="354">
        <f t="shared" si="1"/>
        <v>0</v>
      </c>
      <c r="BR8" s="354">
        <f t="shared" si="2"/>
        <v>1065.1959827999999</v>
      </c>
      <c r="CG8" s="198"/>
      <c r="CH8">
        <f>(Transest!$J$14/HexExtSoy!$K$4)</f>
        <v>0.20257267294641951</v>
      </c>
      <c r="CI8">
        <f>(HydroProcOil!$K$14/HexExtSoy!$K$4)</f>
        <v>0.10977777777777777</v>
      </c>
      <c r="CJ8">
        <f>(StarchFerm!$K$24/StarchFerm!$K$4)</f>
        <v>0.33157302630665886</v>
      </c>
      <c r="CY8" s="198"/>
      <c r="CZ8">
        <f>BP8*CH8*1000*LCI!$E$93</f>
        <v>77291.511361510173</v>
      </c>
      <c r="DA8">
        <f>BQ8*CI8*1000*(LCI!$E$99)</f>
        <v>0</v>
      </c>
      <c r="DB8">
        <f>BR8*CJ8*1000*(LCI!$E$96)</f>
        <v>9518477.3891393412</v>
      </c>
      <c r="DT8" s="355" t="s">
        <v>597</v>
      </c>
    </row>
    <row r="9" spans="1:125" x14ac:dyDescent="0.25">
      <c r="A9" s="197">
        <v>1013</v>
      </c>
      <c r="B9" s="197" t="s">
        <v>586</v>
      </c>
      <c r="C9" s="197" t="s">
        <v>598</v>
      </c>
      <c r="D9" s="197">
        <v>-86.684347000000002</v>
      </c>
      <c r="E9" s="197">
        <v>31.75714</v>
      </c>
      <c r="F9">
        <v>0</v>
      </c>
      <c r="G9">
        <f t="shared" si="3"/>
        <v>0</v>
      </c>
      <c r="H9" s="198">
        <v>8.5299999999999994</v>
      </c>
      <c r="Q9" s="221">
        <f>(Q3094*10000)*TEA!$M$15*10^-6</f>
        <v>59.661505904399995</v>
      </c>
      <c r="R9" s="221">
        <f>(R3094*10000)*TEA!$O$15*10^-6</f>
        <v>59.661505904399995</v>
      </c>
      <c r="AA9">
        <f t="shared" si="5"/>
        <v>1</v>
      </c>
      <c r="AB9" s="197">
        <v>1013</v>
      </c>
      <c r="AC9" s="197">
        <v>0</v>
      </c>
      <c r="AD9" s="197">
        <f t="shared" si="4"/>
        <v>0</v>
      </c>
      <c r="AE9" s="197">
        <v>1166</v>
      </c>
      <c r="AJ9">
        <v>0</v>
      </c>
      <c r="AK9">
        <v>0</v>
      </c>
      <c r="AU9" s="198">
        <v>0.27272727299999999</v>
      </c>
      <c r="AV9" s="6">
        <v>0</v>
      </c>
      <c r="AW9" s="198">
        <v>0.38356000000000001</v>
      </c>
      <c r="BO9" s="198"/>
      <c r="BP9" s="354">
        <f t="shared" si="0"/>
        <v>0</v>
      </c>
      <c r="BQ9" s="354">
        <f t="shared" si="1"/>
        <v>0</v>
      </c>
      <c r="BR9" s="354">
        <f t="shared" si="2"/>
        <v>3814.8800888000001</v>
      </c>
      <c r="CG9" s="198"/>
      <c r="CH9">
        <f>(Transest!$J$14/HexExtSoy!$K$4)</f>
        <v>0.20257267294641951</v>
      </c>
      <c r="CI9">
        <f>(HydroProcOil!$K$14/HexExtSoy!$K$4)</f>
        <v>0.10977777777777777</v>
      </c>
      <c r="CJ9">
        <f>(StarchFerm!$K$24/StarchFerm!$K$4)</f>
        <v>0.33157302630665886</v>
      </c>
      <c r="CY9" s="198"/>
      <c r="CZ9">
        <f>BP9*CH9*1000*LCI!$E$93</f>
        <v>0</v>
      </c>
      <c r="DA9">
        <f>BQ9*CI9*1000*(LCI!$E$99)</f>
        <v>0</v>
      </c>
      <c r="DB9">
        <f>BR9*CJ9*1000*(LCI!$E$96)</f>
        <v>34089360.506289624</v>
      </c>
      <c r="DT9" s="356">
        <f>SUM(CZ3:CZ3084)</f>
        <v>246973459526.54855</v>
      </c>
      <c r="DU9" s="196" t="s">
        <v>59</v>
      </c>
    </row>
    <row r="10" spans="1:125" x14ac:dyDescent="0.25">
      <c r="A10" s="197">
        <v>1015</v>
      </c>
      <c r="B10" s="197" t="s">
        <v>586</v>
      </c>
      <c r="C10" s="197" t="s">
        <v>599</v>
      </c>
      <c r="D10" s="197">
        <v>-85.829561100000006</v>
      </c>
      <c r="E10" s="197">
        <v>33.776249999999997</v>
      </c>
      <c r="F10">
        <v>2.52</v>
      </c>
      <c r="G10">
        <f t="shared" si="3"/>
        <v>2.52</v>
      </c>
      <c r="H10" s="198">
        <v>7.4</v>
      </c>
      <c r="Q10" s="221">
        <f>(Q3095*10000)*TEA!$M$15*10^-6</f>
        <v>54.074792865600003</v>
      </c>
      <c r="R10" s="221">
        <f>(R3095*10000)*TEA!$O$15*10^-6</f>
        <v>54.074792865600003</v>
      </c>
      <c r="AA10">
        <f t="shared" si="5"/>
        <v>1</v>
      </c>
      <c r="AB10" s="197">
        <v>1015</v>
      </c>
      <c r="AC10" s="197">
        <v>1023</v>
      </c>
      <c r="AD10" s="197">
        <f t="shared" si="4"/>
        <v>1023</v>
      </c>
      <c r="AE10" s="197">
        <v>168</v>
      </c>
      <c r="AJ10">
        <v>0</v>
      </c>
      <c r="AK10">
        <v>0</v>
      </c>
      <c r="AU10" s="198">
        <v>0.27272727299999999</v>
      </c>
      <c r="AV10" s="6">
        <v>0</v>
      </c>
      <c r="AW10" s="198">
        <v>0.38356000000000001</v>
      </c>
      <c r="BO10" s="198"/>
      <c r="BP10" s="354">
        <f t="shared" si="0"/>
        <v>703.08000070308003</v>
      </c>
      <c r="BQ10" s="354">
        <f t="shared" si="1"/>
        <v>0</v>
      </c>
      <c r="BR10" s="354">
        <f t="shared" si="2"/>
        <v>476.84179200000005</v>
      </c>
      <c r="CG10" s="198"/>
      <c r="CH10">
        <f>(Transest!$J$14/HexExtSoy!$K$4)</f>
        <v>0.20257267294641951</v>
      </c>
      <c r="CI10">
        <f>(HydroProcOil!$K$14/HexExtSoy!$K$4)</f>
        <v>0.10977777777777777</v>
      </c>
      <c r="CJ10">
        <f>(StarchFerm!$K$24/StarchFerm!$K$4)</f>
        <v>0.33157302630665886</v>
      </c>
      <c r="CY10" s="198"/>
      <c r="CZ10">
        <f>BP10*CH10*1000*LCI!$E$93</f>
        <v>5376536.0126691516</v>
      </c>
      <c r="DA10">
        <f>BQ10*CI10*1000*(LCI!$E$99)</f>
        <v>0</v>
      </c>
      <c r="DB10">
        <f>BR10*CJ10*1000*(LCI!$E$96)</f>
        <v>4261007.2593569737</v>
      </c>
      <c r="DT10" s="356">
        <f>DT9/37.75/3.311</f>
        <v>1975941799.6727631</v>
      </c>
      <c r="DU10" s="196" t="s">
        <v>594</v>
      </c>
    </row>
    <row r="11" spans="1:125" x14ac:dyDescent="0.25">
      <c r="A11" s="197">
        <v>1017</v>
      </c>
      <c r="B11" s="197" t="s">
        <v>586</v>
      </c>
      <c r="C11" s="197" t="s">
        <v>600</v>
      </c>
      <c r="D11" s="197">
        <v>-85.394853100000006</v>
      </c>
      <c r="E11" s="197">
        <v>32.916330000000002</v>
      </c>
      <c r="F11">
        <v>0</v>
      </c>
      <c r="G11">
        <f t="shared" si="3"/>
        <v>0</v>
      </c>
      <c r="H11" s="198">
        <v>0</v>
      </c>
      <c r="Q11" s="221">
        <f>(Q3096*10000)*TEA!$M$15*10^-6</f>
        <v>56.6863737129</v>
      </c>
      <c r="R11" s="221">
        <f>(R3096*10000)*TEA!$O$15*10^-6</f>
        <v>56.6863737129</v>
      </c>
      <c r="AA11">
        <f t="shared" si="5"/>
        <v>1</v>
      </c>
      <c r="AB11" s="197">
        <v>1017</v>
      </c>
      <c r="AC11" s="197">
        <v>0</v>
      </c>
      <c r="AD11" s="197">
        <f t="shared" si="4"/>
        <v>0</v>
      </c>
      <c r="AE11" s="197">
        <v>58</v>
      </c>
      <c r="AJ11">
        <v>0</v>
      </c>
      <c r="AK11">
        <v>0</v>
      </c>
      <c r="AU11" s="198">
        <v>0.27272727299999999</v>
      </c>
      <c r="AV11" s="6">
        <v>0</v>
      </c>
      <c r="AW11" s="198">
        <v>0.38356000000000001</v>
      </c>
      <c r="BO11" s="198"/>
      <c r="BP11" s="354">
        <f t="shared" si="0"/>
        <v>0</v>
      </c>
      <c r="BQ11" s="354">
        <f t="shared" si="1"/>
        <v>0</v>
      </c>
      <c r="BR11" s="354">
        <f t="shared" si="2"/>
        <v>0</v>
      </c>
      <c r="CG11" s="198"/>
      <c r="CH11">
        <f>(Transest!$J$14/HexExtSoy!$K$4)</f>
        <v>0.20257267294641951</v>
      </c>
      <c r="CI11">
        <f>(HydroProcOil!$K$14/HexExtSoy!$K$4)</f>
        <v>0.10977777777777777</v>
      </c>
      <c r="CJ11">
        <f>(StarchFerm!$K$24/StarchFerm!$K$4)</f>
        <v>0.33157302630665886</v>
      </c>
      <c r="CY11" s="198"/>
      <c r="CZ11">
        <f>BP11*CH11*1000*LCI!$E$93</f>
        <v>0</v>
      </c>
      <c r="DA11">
        <f>BQ11*CI11*1000*(LCI!$E$99)</f>
        <v>0</v>
      </c>
      <c r="DB11">
        <f>BR11*CJ11*1000*(LCI!$E$96)</f>
        <v>0</v>
      </c>
    </row>
    <row r="12" spans="1:125" x14ac:dyDescent="0.25">
      <c r="A12" s="197">
        <v>1019</v>
      </c>
      <c r="B12" s="197" t="s">
        <v>586</v>
      </c>
      <c r="C12" s="197" t="s">
        <v>601</v>
      </c>
      <c r="D12" s="197">
        <v>-85.604219900000004</v>
      </c>
      <c r="E12" s="197">
        <v>34.191470000000002</v>
      </c>
      <c r="F12">
        <v>2.56</v>
      </c>
      <c r="G12">
        <f t="shared" si="3"/>
        <v>2.56</v>
      </c>
      <c r="H12" s="198">
        <v>10.68</v>
      </c>
      <c r="Q12" s="221">
        <f>(Q3097*10000)*TEA!$M$15*10^-6</f>
        <v>52.994278642499992</v>
      </c>
      <c r="R12" s="221">
        <f>(R3097*10000)*TEA!$O$15*10^-6</f>
        <v>52.994278642499992</v>
      </c>
      <c r="AA12">
        <f t="shared" si="5"/>
        <v>1</v>
      </c>
      <c r="AB12" s="197">
        <v>1019</v>
      </c>
      <c r="AC12" s="197">
        <v>3278</v>
      </c>
      <c r="AD12" s="197">
        <f t="shared" si="4"/>
        <v>3278</v>
      </c>
      <c r="AE12" s="197">
        <v>1815</v>
      </c>
      <c r="AJ12">
        <v>0</v>
      </c>
      <c r="AK12">
        <v>0</v>
      </c>
      <c r="AU12" s="198">
        <v>0.27272727299999999</v>
      </c>
      <c r="AV12" s="6">
        <v>0</v>
      </c>
      <c r="AW12" s="198">
        <v>0.38356000000000001</v>
      </c>
      <c r="BO12" s="198"/>
      <c r="BP12" s="354">
        <f t="shared" si="0"/>
        <v>2288.6400022886401</v>
      </c>
      <c r="BQ12" s="354">
        <f t="shared" si="1"/>
        <v>0</v>
      </c>
      <c r="BR12" s="354">
        <f t="shared" si="2"/>
        <v>7435.0037520000005</v>
      </c>
      <c r="CG12" s="198"/>
      <c r="CH12">
        <f>(Transest!$J$14/HexExtSoy!$K$4)</f>
        <v>0.20257267294641951</v>
      </c>
      <c r="CI12">
        <f>(HydroProcOil!$K$14/HexExtSoy!$K$4)</f>
        <v>0.10977777777777777</v>
      </c>
      <c r="CJ12">
        <f>(StarchFerm!$K$24/StarchFerm!$K$4)</f>
        <v>0.33157302630665886</v>
      </c>
      <c r="CY12" s="198"/>
      <c r="CZ12">
        <f>BP12*CH12*1000*LCI!$E$93</f>
        <v>17501501.081008032</v>
      </c>
      <c r="DA12">
        <f>BQ12*CI12*1000*(LCI!$E$99)</f>
        <v>0</v>
      </c>
      <c r="DB12">
        <f>BR12*CJ12*1000*(LCI!$E$96)</f>
        <v>66438398.420871496</v>
      </c>
    </row>
    <row r="13" spans="1:125" x14ac:dyDescent="0.25">
      <c r="A13" s="197">
        <v>1021</v>
      </c>
      <c r="B13" s="197" t="s">
        <v>586</v>
      </c>
      <c r="C13" s="197" t="s">
        <v>602</v>
      </c>
      <c r="D13" s="197">
        <v>-86.715624000000005</v>
      </c>
      <c r="E13" s="197">
        <v>32.85163</v>
      </c>
      <c r="F13">
        <v>1.51</v>
      </c>
      <c r="G13">
        <f t="shared" si="3"/>
        <v>1.51</v>
      </c>
      <c r="H13" s="198">
        <v>7.37</v>
      </c>
      <c r="Q13" s="221">
        <f>(Q3098*10000)*TEA!$M$15*10^-6</f>
        <v>56.363029848899991</v>
      </c>
      <c r="R13" s="221">
        <f>(R3098*10000)*TEA!$O$15*10^-6</f>
        <v>56.363029848899991</v>
      </c>
      <c r="AA13">
        <f t="shared" si="5"/>
        <v>1</v>
      </c>
      <c r="AB13" s="197">
        <v>1021</v>
      </c>
      <c r="AC13" s="197">
        <v>365</v>
      </c>
      <c r="AD13" s="197">
        <f t="shared" si="4"/>
        <v>365</v>
      </c>
      <c r="AE13" s="197">
        <v>197</v>
      </c>
      <c r="AJ13">
        <v>0</v>
      </c>
      <c r="AK13">
        <v>0</v>
      </c>
      <c r="AU13" s="198">
        <v>0.27272727299999999</v>
      </c>
      <c r="AV13" s="6">
        <v>0</v>
      </c>
      <c r="AW13" s="198">
        <v>0.38356000000000001</v>
      </c>
      <c r="BO13" s="198"/>
      <c r="BP13" s="354">
        <f t="shared" si="0"/>
        <v>150.31363651395</v>
      </c>
      <c r="BQ13" s="354">
        <f t="shared" si="1"/>
        <v>0</v>
      </c>
      <c r="BR13" s="354">
        <f t="shared" si="2"/>
        <v>556.8869284000001</v>
      </c>
      <c r="CG13" s="198"/>
      <c r="CH13">
        <f>(Transest!$J$14/HexExtSoy!$K$4)</f>
        <v>0.20257267294641951</v>
      </c>
      <c r="CI13">
        <f>(HydroProcOil!$K$14/HexExtSoy!$K$4)</f>
        <v>0.10977777777777777</v>
      </c>
      <c r="CJ13">
        <f>(StarchFerm!$K$24/StarchFerm!$K$4)</f>
        <v>0.33157302630665886</v>
      </c>
      <c r="CY13" s="198"/>
      <c r="CZ13">
        <f>BP13*CH13*1000*LCI!$E$93</f>
        <v>1149466.1761170086</v>
      </c>
      <c r="DA13">
        <f>BQ13*CI13*1000*(LCI!$E$99)</f>
        <v>0</v>
      </c>
      <c r="DB13">
        <f>BR13*CJ13*1000*(LCI!$E$96)</f>
        <v>4976282.0381175969</v>
      </c>
    </row>
    <row r="14" spans="1:125" x14ac:dyDescent="0.25">
      <c r="A14" s="197">
        <v>1023</v>
      </c>
      <c r="B14" s="197" t="s">
        <v>586</v>
      </c>
      <c r="C14" s="197" t="s">
        <v>603</v>
      </c>
      <c r="D14" s="197">
        <v>-88.259536900000001</v>
      </c>
      <c r="E14" s="197">
        <v>32.020470000000003</v>
      </c>
      <c r="F14">
        <v>0</v>
      </c>
      <c r="G14">
        <f t="shared" si="3"/>
        <v>0</v>
      </c>
      <c r="H14" s="198">
        <v>0</v>
      </c>
      <c r="Q14" s="221">
        <f>(Q3099*10000)*TEA!$M$15*10^-6</f>
        <v>58.313796614100006</v>
      </c>
      <c r="R14" s="221">
        <f>(R3099*10000)*TEA!$O$15*10^-6</f>
        <v>58.313796614100006</v>
      </c>
      <c r="AA14">
        <f t="shared" si="5"/>
        <v>1</v>
      </c>
      <c r="AB14" s="197">
        <v>1023</v>
      </c>
      <c r="AC14" s="197">
        <v>0</v>
      </c>
      <c r="AD14" s="197">
        <f t="shared" si="4"/>
        <v>0</v>
      </c>
      <c r="AE14" s="197">
        <v>0</v>
      </c>
      <c r="AJ14">
        <v>0</v>
      </c>
      <c r="AK14">
        <v>0</v>
      </c>
      <c r="AU14" s="198">
        <v>0.27272727299999999</v>
      </c>
      <c r="AV14" s="6">
        <v>0</v>
      </c>
      <c r="AW14" s="198">
        <v>0.38356000000000001</v>
      </c>
      <c r="BO14" s="198"/>
      <c r="BP14" s="354">
        <f t="shared" si="0"/>
        <v>0</v>
      </c>
      <c r="BQ14" s="354">
        <f t="shared" si="1"/>
        <v>0</v>
      </c>
      <c r="BR14" s="354">
        <f t="shared" si="2"/>
        <v>0</v>
      </c>
      <c r="CG14" s="198"/>
      <c r="CH14">
        <f>(Transest!$J$14/HexExtSoy!$K$4)</f>
        <v>0.20257267294641951</v>
      </c>
      <c r="CI14">
        <f>(HydroProcOil!$K$14/HexExtSoy!$K$4)</f>
        <v>0.10977777777777777</v>
      </c>
      <c r="CJ14">
        <f>(StarchFerm!$K$24/StarchFerm!$K$4)</f>
        <v>0.33157302630665886</v>
      </c>
      <c r="CY14" s="198"/>
      <c r="CZ14">
        <f>BP14*CH14*1000*LCI!$E$93</f>
        <v>0</v>
      </c>
      <c r="DA14">
        <f>BQ14*CI14*1000*(LCI!$E$99)</f>
        <v>0</v>
      </c>
      <c r="DB14">
        <f>BR14*CJ14*1000*(LCI!$E$96)</f>
        <v>0</v>
      </c>
    </row>
    <row r="15" spans="1:125" x14ac:dyDescent="0.25">
      <c r="A15" s="197">
        <v>1025</v>
      </c>
      <c r="B15" s="197" t="s">
        <v>586</v>
      </c>
      <c r="C15" s="197" t="s">
        <v>604</v>
      </c>
      <c r="D15" s="197">
        <v>-87.824829699999995</v>
      </c>
      <c r="E15" s="197">
        <v>31.67333</v>
      </c>
      <c r="F15">
        <v>0</v>
      </c>
      <c r="G15">
        <f t="shared" si="3"/>
        <v>0</v>
      </c>
      <c r="H15" s="198">
        <v>5.6</v>
      </c>
      <c r="Q15" s="221">
        <f>(Q3100*10000)*TEA!$M$15*10^-6</f>
        <v>59.969896218449996</v>
      </c>
      <c r="R15" s="221">
        <f>(R3100*10000)*TEA!$O$15*10^-6</f>
        <v>59.969896218449996</v>
      </c>
      <c r="AA15">
        <f t="shared" si="5"/>
        <v>1</v>
      </c>
      <c r="AB15" s="197">
        <v>1025</v>
      </c>
      <c r="AC15" s="197">
        <v>0</v>
      </c>
      <c r="AD15" s="197">
        <f t="shared" si="4"/>
        <v>0</v>
      </c>
      <c r="AE15" s="197">
        <v>34</v>
      </c>
      <c r="AJ15">
        <v>0</v>
      </c>
      <c r="AK15">
        <v>0</v>
      </c>
      <c r="AU15" s="198">
        <v>0.27272727299999999</v>
      </c>
      <c r="AV15" s="6">
        <v>0</v>
      </c>
      <c r="AW15" s="198">
        <v>0.38356000000000001</v>
      </c>
      <c r="BO15" s="198"/>
      <c r="BP15" s="354">
        <f t="shared" si="0"/>
        <v>0</v>
      </c>
      <c r="BQ15" s="354">
        <f t="shared" si="1"/>
        <v>0</v>
      </c>
      <c r="BR15" s="354">
        <f t="shared" si="2"/>
        <v>73.029823999999991</v>
      </c>
      <c r="CG15" s="198"/>
      <c r="CH15">
        <f>(Transest!$J$14/HexExtSoy!$K$4)</f>
        <v>0.20257267294641951</v>
      </c>
      <c r="CI15">
        <f>(HydroProcOil!$K$14/HexExtSoy!$K$4)</f>
        <v>0.10977777777777777</v>
      </c>
      <c r="CJ15">
        <f>(StarchFerm!$K$24/StarchFerm!$K$4)</f>
        <v>0.33157302630665886</v>
      </c>
      <c r="CY15" s="198"/>
      <c r="CZ15">
        <f>BP15*CH15*1000*LCI!$E$93</f>
        <v>0</v>
      </c>
      <c r="DA15">
        <f>BQ15*CI15*1000*(LCI!$E$99)</f>
        <v>0</v>
      </c>
      <c r="DB15">
        <f>BR15*CJ15*1000*(LCI!$E$96)</f>
        <v>652586.69737899571</v>
      </c>
    </row>
    <row r="16" spans="1:125" x14ac:dyDescent="0.25">
      <c r="A16" s="197">
        <v>1027</v>
      </c>
      <c r="B16" s="197" t="s">
        <v>586</v>
      </c>
      <c r="C16" s="197" t="s">
        <v>605</v>
      </c>
      <c r="D16" s="197">
        <v>-85.851787099999996</v>
      </c>
      <c r="E16" s="197">
        <v>33.273409999999998</v>
      </c>
      <c r="F16">
        <v>0</v>
      </c>
      <c r="G16">
        <f t="shared" si="3"/>
        <v>0</v>
      </c>
      <c r="H16" s="198">
        <v>0</v>
      </c>
      <c r="Q16" s="221">
        <f>(Q3101*10000)*TEA!$M$15*10^-6</f>
        <v>55.497502450799992</v>
      </c>
      <c r="R16" s="221">
        <f>(R3101*10000)*TEA!$O$15*10^-6</f>
        <v>55.497502450799992</v>
      </c>
      <c r="AA16">
        <f t="shared" si="5"/>
        <v>1</v>
      </c>
      <c r="AB16" s="197">
        <v>1027</v>
      </c>
      <c r="AC16" s="197">
        <v>0</v>
      </c>
      <c r="AD16" s="197">
        <f t="shared" si="4"/>
        <v>0</v>
      </c>
      <c r="AE16" s="197">
        <v>0</v>
      </c>
      <c r="AJ16">
        <v>0</v>
      </c>
      <c r="AK16">
        <v>0</v>
      </c>
      <c r="AU16" s="198">
        <v>0.27272727299999999</v>
      </c>
      <c r="AV16" s="6">
        <v>0</v>
      </c>
      <c r="AW16" s="198">
        <v>0.38356000000000001</v>
      </c>
      <c r="BO16" s="198"/>
      <c r="BP16" s="354">
        <f t="shared" si="0"/>
        <v>0</v>
      </c>
      <c r="BQ16" s="354">
        <f t="shared" si="1"/>
        <v>0</v>
      </c>
      <c r="BR16" s="354">
        <f t="shared" si="2"/>
        <v>0</v>
      </c>
      <c r="CG16" s="198"/>
      <c r="CH16">
        <f>(Transest!$J$14/HexExtSoy!$K$4)</f>
        <v>0.20257267294641951</v>
      </c>
      <c r="CI16">
        <f>(HydroProcOil!$K$14/HexExtSoy!$K$4)</f>
        <v>0.10977777777777777</v>
      </c>
      <c r="CJ16">
        <f>(StarchFerm!$K$24/StarchFerm!$K$4)</f>
        <v>0.33157302630665886</v>
      </c>
      <c r="CY16" s="198"/>
      <c r="CZ16">
        <f>BP16*CH16*1000*LCI!$E$93</f>
        <v>0</v>
      </c>
      <c r="DA16">
        <f>BQ16*CI16*1000*(LCI!$E$99)</f>
        <v>0</v>
      </c>
      <c r="DB16">
        <f>BR16*CJ16*1000*(LCI!$E$96)</f>
        <v>0</v>
      </c>
    </row>
    <row r="17" spans="1:106" x14ac:dyDescent="0.25">
      <c r="A17" s="197">
        <v>1029</v>
      </c>
      <c r="B17" s="197" t="s">
        <v>586</v>
      </c>
      <c r="C17" s="197" t="s">
        <v>606</v>
      </c>
      <c r="D17" s="197">
        <v>-85.526101699999998</v>
      </c>
      <c r="E17" s="197">
        <v>33.676220000000001</v>
      </c>
      <c r="F17">
        <v>0</v>
      </c>
      <c r="G17">
        <f t="shared" si="3"/>
        <v>0</v>
      </c>
      <c r="H17" s="198">
        <v>7.41</v>
      </c>
      <c r="Q17" s="221">
        <f>(Q3102*10000)*TEA!$M$15*10^-6</f>
        <v>54.411543734399991</v>
      </c>
      <c r="R17" s="221">
        <f>(R3102*10000)*TEA!$O$15*10^-6</f>
        <v>54.411543734399991</v>
      </c>
      <c r="AA17">
        <f t="shared" si="5"/>
        <v>1</v>
      </c>
      <c r="AB17" s="197">
        <v>1029</v>
      </c>
      <c r="AC17" s="197">
        <v>0</v>
      </c>
      <c r="AD17" s="197">
        <f t="shared" si="4"/>
        <v>0</v>
      </c>
      <c r="AE17" s="197">
        <v>199</v>
      </c>
      <c r="AJ17">
        <v>0</v>
      </c>
      <c r="AK17">
        <v>0</v>
      </c>
      <c r="AU17" s="198">
        <v>0.27272727299999999</v>
      </c>
      <c r="AV17" s="6">
        <v>0</v>
      </c>
      <c r="AW17" s="198">
        <v>0.38356000000000001</v>
      </c>
      <c r="BO17" s="198"/>
      <c r="BP17" s="354">
        <f t="shared" si="0"/>
        <v>0</v>
      </c>
      <c r="BQ17" s="354">
        <f t="shared" si="1"/>
        <v>0</v>
      </c>
      <c r="BR17" s="354">
        <f t="shared" si="2"/>
        <v>565.5937404</v>
      </c>
      <c r="CG17" s="198"/>
      <c r="CH17">
        <f>(Transest!$J$14/HexExtSoy!$K$4)</f>
        <v>0.20257267294641951</v>
      </c>
      <c r="CI17">
        <f>(HydroProcOil!$K$14/HexExtSoy!$K$4)</f>
        <v>0.10977777777777777</v>
      </c>
      <c r="CJ17">
        <f>(StarchFerm!$K$24/StarchFerm!$K$4)</f>
        <v>0.33157302630665886</v>
      </c>
      <c r="CY17" s="198"/>
      <c r="CZ17">
        <f>BP17*CH17*1000*LCI!$E$93</f>
        <v>0</v>
      </c>
      <c r="DA17">
        <f>BQ17*CI17*1000*(LCI!$E$99)</f>
        <v>0</v>
      </c>
      <c r="DB17">
        <f>BR17*CJ17*1000*(LCI!$E$96)</f>
        <v>5054085.1790341046</v>
      </c>
    </row>
    <row r="18" spans="1:106" x14ac:dyDescent="0.25">
      <c r="A18" s="197">
        <v>1031</v>
      </c>
      <c r="B18" s="197" t="s">
        <v>586</v>
      </c>
      <c r="C18" s="197" t="s">
        <v>607</v>
      </c>
      <c r="D18" s="197">
        <v>-85.994440600000004</v>
      </c>
      <c r="E18" s="197">
        <v>31.398479999999999</v>
      </c>
      <c r="F18">
        <v>3.16</v>
      </c>
      <c r="G18">
        <f t="shared" si="3"/>
        <v>3.16</v>
      </c>
      <c r="H18" s="198">
        <v>8.3800000000000008</v>
      </c>
      <c r="Q18" s="221">
        <f>(Q3103*10000)*TEA!$M$15*10^-6</f>
        <v>61.087505811299998</v>
      </c>
      <c r="R18" s="221">
        <f>(R3103*10000)*TEA!$O$15*10^-6</f>
        <v>61.087505811299998</v>
      </c>
      <c r="AA18">
        <f t="shared" si="5"/>
        <v>1</v>
      </c>
      <c r="AB18" s="197">
        <v>1031</v>
      </c>
      <c r="AC18" s="197">
        <v>424</v>
      </c>
      <c r="AD18" s="197">
        <f t="shared" si="4"/>
        <v>424</v>
      </c>
      <c r="AE18" s="197">
        <v>938</v>
      </c>
      <c r="AJ18">
        <v>0</v>
      </c>
      <c r="AK18">
        <v>0</v>
      </c>
      <c r="AU18" s="198">
        <v>0.27272727299999999</v>
      </c>
      <c r="AV18" s="6">
        <v>0</v>
      </c>
      <c r="AW18" s="198">
        <v>0.38356000000000001</v>
      </c>
      <c r="BO18" s="198"/>
      <c r="BP18" s="354">
        <f t="shared" si="0"/>
        <v>365.41090945632004</v>
      </c>
      <c r="BQ18" s="354">
        <f t="shared" si="1"/>
        <v>0</v>
      </c>
      <c r="BR18" s="354">
        <f t="shared" si="2"/>
        <v>3014.9503664000003</v>
      </c>
      <c r="CG18" s="198"/>
      <c r="CH18">
        <f>(Transest!$J$14/HexExtSoy!$K$4)</f>
        <v>0.20257267294641951</v>
      </c>
      <c r="CI18">
        <f>(HydroProcOil!$K$14/HexExtSoy!$K$4)</f>
        <v>0.10977777777777777</v>
      </c>
      <c r="CJ18">
        <f>(StarchFerm!$K$24/StarchFerm!$K$4)</f>
        <v>0.33157302630665886</v>
      </c>
      <c r="CY18" s="198"/>
      <c r="CZ18">
        <f>BP18*CH18*1000*LCI!$E$93</f>
        <v>2794340.4906261684</v>
      </c>
      <c r="DA18">
        <f>BQ18*CI18*1000*(LCI!$E$99)</f>
        <v>0</v>
      </c>
      <c r="DB18">
        <f>BR18*CJ18*1000*(LCI!$E$96)</f>
        <v>26941274.052236106</v>
      </c>
    </row>
    <row r="19" spans="1:106" x14ac:dyDescent="0.25">
      <c r="A19" s="197">
        <v>1033</v>
      </c>
      <c r="B19" s="197" t="s">
        <v>586</v>
      </c>
      <c r="C19" s="197" t="s">
        <v>608</v>
      </c>
      <c r="D19" s="197">
        <v>-87.810975999999997</v>
      </c>
      <c r="E19" s="197">
        <v>34.702759999999998</v>
      </c>
      <c r="F19">
        <v>3.21</v>
      </c>
      <c r="G19">
        <f t="shared" si="3"/>
        <v>3.21</v>
      </c>
      <c r="H19" s="198">
        <v>11</v>
      </c>
      <c r="Q19" s="221">
        <f>(Q3104*10000)*TEA!$M$15*10^-6</f>
        <v>52.044801164100001</v>
      </c>
      <c r="R19" s="221">
        <f>(R3104*10000)*TEA!$O$15*10^-6</f>
        <v>52.044801164100001</v>
      </c>
      <c r="AA19">
        <f t="shared" si="5"/>
        <v>1</v>
      </c>
      <c r="AB19" s="197">
        <v>1033</v>
      </c>
      <c r="AC19" s="197">
        <v>10945</v>
      </c>
      <c r="AD19" s="197">
        <f t="shared" si="4"/>
        <v>10945</v>
      </c>
      <c r="AE19" s="197">
        <v>8963</v>
      </c>
      <c r="AJ19">
        <v>0</v>
      </c>
      <c r="AK19">
        <v>0</v>
      </c>
      <c r="AU19" s="198">
        <v>0.27272727299999999</v>
      </c>
      <c r="AV19" s="6">
        <v>0</v>
      </c>
      <c r="AW19" s="198">
        <v>0.38356000000000001</v>
      </c>
      <c r="BO19" s="198"/>
      <c r="BP19" s="354">
        <f t="shared" si="0"/>
        <v>9581.850009581849</v>
      </c>
      <c r="BQ19" s="354">
        <f t="shared" si="1"/>
        <v>0</v>
      </c>
      <c r="BR19" s="354">
        <f t="shared" si="2"/>
        <v>37816.331080000004</v>
      </c>
      <c r="CG19" s="198"/>
      <c r="CH19">
        <f>(Transest!$J$14/HexExtSoy!$K$4)</f>
        <v>0.20257267294641951</v>
      </c>
      <c r="CI19">
        <f>(HydroProcOil!$K$14/HexExtSoy!$K$4)</f>
        <v>0.10977777777777777</v>
      </c>
      <c r="CJ19">
        <f>(StarchFerm!$K$24/StarchFerm!$K$4)</f>
        <v>0.33157302630665886</v>
      </c>
      <c r="CY19" s="198"/>
      <c r="CZ19">
        <f>BP19*CH19*1000*LCI!$E$93</f>
        <v>73273541.550028324</v>
      </c>
      <c r="DA19">
        <f>BQ19*CI19*1000*(LCI!$E$99)</f>
        <v>0</v>
      </c>
      <c r="DB19">
        <f>BR19*CJ19*1000*(LCI!$E$96)</f>
        <v>337922690.41327381</v>
      </c>
    </row>
    <row r="20" spans="1:106" x14ac:dyDescent="0.25">
      <c r="A20" s="197">
        <v>1035</v>
      </c>
      <c r="B20" s="197" t="s">
        <v>586</v>
      </c>
      <c r="C20" s="197" t="s">
        <v>609</v>
      </c>
      <c r="D20" s="197">
        <v>-86.990654399999997</v>
      </c>
      <c r="E20" s="197">
        <v>31.435780000000001</v>
      </c>
      <c r="F20">
        <v>2.21</v>
      </c>
      <c r="G20">
        <f t="shared" si="3"/>
        <v>2.21</v>
      </c>
      <c r="H20" s="198">
        <v>7.69</v>
      </c>
      <c r="Q20" s="221">
        <f>(Q3105*10000)*TEA!$M$15*10^-6</f>
        <v>60.921919177649997</v>
      </c>
      <c r="R20" s="221">
        <f>(R3105*10000)*TEA!$O$15*10^-6</f>
        <v>60.921919177649997</v>
      </c>
      <c r="AA20">
        <f t="shared" si="5"/>
        <v>1</v>
      </c>
      <c r="AB20" s="197">
        <v>1035</v>
      </c>
      <c r="AC20" s="197">
        <v>71</v>
      </c>
      <c r="AD20" s="197">
        <f t="shared" si="4"/>
        <v>71</v>
      </c>
      <c r="AE20" s="197">
        <v>553</v>
      </c>
      <c r="AJ20">
        <v>0</v>
      </c>
      <c r="AK20">
        <v>0</v>
      </c>
      <c r="AU20" s="198">
        <v>0.27272727299999999</v>
      </c>
      <c r="AV20" s="6">
        <v>0</v>
      </c>
      <c r="AW20" s="198">
        <v>0.38356000000000001</v>
      </c>
      <c r="BO20" s="198"/>
      <c r="BP20" s="354">
        <f t="shared" si="0"/>
        <v>42.793636406429997</v>
      </c>
      <c r="BQ20" s="354">
        <f t="shared" si="1"/>
        <v>0</v>
      </c>
      <c r="BR20" s="354">
        <f t="shared" si="2"/>
        <v>1631.1157492000002</v>
      </c>
      <c r="CG20" s="198"/>
      <c r="CH20">
        <f>(Transest!$J$14/HexExtSoy!$K$4)</f>
        <v>0.20257267294641951</v>
      </c>
      <c r="CI20">
        <f>(HydroProcOil!$K$14/HexExtSoy!$K$4)</f>
        <v>0.10977777777777777</v>
      </c>
      <c r="CJ20">
        <f>(StarchFerm!$K$24/StarchFerm!$K$4)</f>
        <v>0.33157302630665886</v>
      </c>
      <c r="CY20" s="198"/>
      <c r="CZ20">
        <f>BP20*CH20*1000*LCI!$E$93</f>
        <v>327248.00452602701</v>
      </c>
      <c r="DA20">
        <f>BQ20*CI20*1000*(LCI!$E$99)</f>
        <v>0</v>
      </c>
      <c r="DB20">
        <f>BR20*CJ20*1000*(LCI!$E$96)</f>
        <v>14575475.901643889</v>
      </c>
    </row>
    <row r="21" spans="1:106" x14ac:dyDescent="0.25">
      <c r="A21" s="197">
        <v>1037</v>
      </c>
      <c r="B21" s="197" t="s">
        <v>586</v>
      </c>
      <c r="C21" s="197" t="s">
        <v>610</v>
      </c>
      <c r="D21" s="197">
        <v>-86.245441200000002</v>
      </c>
      <c r="E21" s="197">
        <v>32.94021</v>
      </c>
      <c r="F21">
        <v>0</v>
      </c>
      <c r="G21">
        <f t="shared" si="3"/>
        <v>0</v>
      </c>
      <c r="H21" s="198">
        <v>1.51</v>
      </c>
      <c r="Q21" s="221">
        <f>(Q3106*10000)*TEA!$M$15*10^-6</f>
        <v>56.287178081999997</v>
      </c>
      <c r="R21" s="221">
        <f>(R3106*10000)*TEA!$O$15*10^-6</f>
        <v>56.287178081999997</v>
      </c>
      <c r="AA21">
        <f t="shared" si="5"/>
        <v>1</v>
      </c>
      <c r="AB21" s="197">
        <v>1037</v>
      </c>
      <c r="AC21" s="197">
        <v>0</v>
      </c>
      <c r="AD21" s="197">
        <f t="shared" si="4"/>
        <v>0</v>
      </c>
      <c r="AE21" s="197">
        <v>9</v>
      </c>
      <c r="AJ21">
        <v>0</v>
      </c>
      <c r="AK21">
        <v>0</v>
      </c>
      <c r="AU21" s="198">
        <v>0.27272727299999999</v>
      </c>
      <c r="AV21" s="6">
        <v>0</v>
      </c>
      <c r="AW21" s="198">
        <v>0.38356000000000001</v>
      </c>
      <c r="BO21" s="198"/>
      <c r="BP21" s="354">
        <f t="shared" si="0"/>
        <v>0</v>
      </c>
      <c r="BQ21" s="354">
        <f t="shared" si="1"/>
        <v>0</v>
      </c>
      <c r="BR21" s="354">
        <f t="shared" si="2"/>
        <v>5.2125804000000002</v>
      </c>
      <c r="CG21" s="198"/>
      <c r="CH21">
        <f>(Transest!$J$14/HexExtSoy!$K$4)</f>
        <v>0.20257267294641951</v>
      </c>
      <c r="CI21">
        <f>(HydroProcOil!$K$14/HexExtSoy!$K$4)</f>
        <v>0.10977777777777777</v>
      </c>
      <c r="CJ21">
        <f>(StarchFerm!$K$24/StarchFerm!$K$4)</f>
        <v>0.33157302630665886</v>
      </c>
      <c r="CY21" s="198"/>
      <c r="CZ21">
        <f>BP21*CH21*1000*LCI!$E$93</f>
        <v>0</v>
      </c>
      <c r="DA21">
        <f>BQ21*CI21*1000*(LCI!$E$99)</f>
        <v>0</v>
      </c>
      <c r="DB21">
        <f>BR21*CJ21*1000*(LCI!$E$96)</f>
        <v>46579.061015654173</v>
      </c>
    </row>
    <row r="22" spans="1:106" x14ac:dyDescent="0.25">
      <c r="A22" s="197">
        <v>1039</v>
      </c>
      <c r="B22" s="197" t="s">
        <v>586</v>
      </c>
      <c r="C22" s="197" t="s">
        <v>611</v>
      </c>
      <c r="D22" s="197">
        <v>-86.456551000000005</v>
      </c>
      <c r="E22" s="197">
        <v>31.259730000000001</v>
      </c>
      <c r="F22">
        <v>1.56</v>
      </c>
      <c r="G22">
        <f t="shared" si="3"/>
        <v>1.56</v>
      </c>
      <c r="H22" s="198">
        <v>7.4</v>
      </c>
      <c r="Q22" s="221">
        <f>(Q3107*10000)*TEA!$M$15*10^-6</f>
        <v>61.483322195549995</v>
      </c>
      <c r="R22" s="221">
        <f>(R3107*10000)*TEA!$O$15*10^-6</f>
        <v>61.483322195549995</v>
      </c>
      <c r="AA22">
        <f t="shared" si="5"/>
        <v>1</v>
      </c>
      <c r="AB22" s="197">
        <v>1039</v>
      </c>
      <c r="AC22" s="197">
        <v>484</v>
      </c>
      <c r="AD22" s="197">
        <f t="shared" si="4"/>
        <v>484</v>
      </c>
      <c r="AE22" s="197">
        <v>909</v>
      </c>
      <c r="AJ22">
        <v>0</v>
      </c>
      <c r="AK22">
        <v>0</v>
      </c>
      <c r="AU22" s="198">
        <v>0.27272727299999999</v>
      </c>
      <c r="AV22" s="6">
        <v>0</v>
      </c>
      <c r="AW22" s="198">
        <v>0.38356000000000001</v>
      </c>
      <c r="BO22" s="198"/>
      <c r="BP22" s="354">
        <f t="shared" si="0"/>
        <v>205.92000020592002</v>
      </c>
      <c r="BQ22" s="354">
        <f t="shared" si="1"/>
        <v>0</v>
      </c>
      <c r="BR22" s="354">
        <f t="shared" si="2"/>
        <v>2580.0546960000001</v>
      </c>
      <c r="CG22" s="198"/>
      <c r="CH22">
        <f>(Transest!$J$14/HexExtSoy!$K$4)</f>
        <v>0.20257267294641951</v>
      </c>
      <c r="CI22">
        <f>(HydroProcOil!$K$14/HexExtSoy!$K$4)</f>
        <v>0.10977777777777777</v>
      </c>
      <c r="CJ22">
        <f>(StarchFerm!$K$24/StarchFerm!$K$4)</f>
        <v>0.33157302630665886</v>
      </c>
      <c r="CY22" s="198"/>
      <c r="CZ22">
        <f>BP22*CH22*1000*LCI!$E$93</f>
        <v>1574694.623270228</v>
      </c>
      <c r="DA22">
        <f>BQ22*CI22*1000*(LCI!$E$99)</f>
        <v>0</v>
      </c>
      <c r="DB22">
        <f>BR22*CJ22*1000*(LCI!$E$96)</f>
        <v>23055092.849735051</v>
      </c>
    </row>
    <row r="23" spans="1:106" x14ac:dyDescent="0.25">
      <c r="A23" s="197">
        <v>1041</v>
      </c>
      <c r="B23" s="197" t="s">
        <v>586</v>
      </c>
      <c r="C23" s="197" t="s">
        <v>612</v>
      </c>
      <c r="D23" s="197">
        <v>-86.3195616</v>
      </c>
      <c r="E23" s="197">
        <v>31.735910000000001</v>
      </c>
      <c r="F23">
        <v>2.29</v>
      </c>
      <c r="G23">
        <f t="shared" si="3"/>
        <v>2.29</v>
      </c>
      <c r="H23" s="198">
        <v>7.69</v>
      </c>
      <c r="Q23" s="221">
        <f>(Q3108*10000)*TEA!$M$15*10^-6</f>
        <v>59.692662848249995</v>
      </c>
      <c r="R23" s="221">
        <f>(R3108*10000)*TEA!$O$15*10^-6</f>
        <v>59.692662848249995</v>
      </c>
      <c r="AA23">
        <f t="shared" si="5"/>
        <v>1</v>
      </c>
      <c r="AB23" s="197">
        <v>1041</v>
      </c>
      <c r="AC23" s="197">
        <v>41</v>
      </c>
      <c r="AD23" s="197">
        <f t="shared" si="4"/>
        <v>41</v>
      </c>
      <c r="AE23" s="197">
        <v>599</v>
      </c>
      <c r="AJ23">
        <v>0</v>
      </c>
      <c r="AK23">
        <v>0</v>
      </c>
      <c r="AU23" s="198">
        <v>0.27272727299999999</v>
      </c>
      <c r="AV23" s="6">
        <v>0</v>
      </c>
      <c r="AW23" s="198">
        <v>0.38356000000000001</v>
      </c>
      <c r="BO23" s="198"/>
      <c r="BP23" s="354">
        <f t="shared" si="0"/>
        <v>25.606363661970001</v>
      </c>
      <c r="BQ23" s="354">
        <f t="shared" si="1"/>
        <v>0</v>
      </c>
      <c r="BR23" s="354">
        <f t="shared" si="2"/>
        <v>1766.7962636000002</v>
      </c>
      <c r="CG23" s="198"/>
      <c r="CH23">
        <f>(Transest!$J$14/HexExtSoy!$K$4)</f>
        <v>0.20257267294641951</v>
      </c>
      <c r="CI23">
        <f>(HydroProcOil!$K$14/HexExtSoy!$K$4)</f>
        <v>0.10977777777777777</v>
      </c>
      <c r="CJ23">
        <f>(StarchFerm!$K$24/StarchFerm!$K$4)</f>
        <v>0.33157302630665886</v>
      </c>
      <c r="CY23" s="198"/>
      <c r="CZ23">
        <f>BP23*CH23*1000*LCI!$E$93</f>
        <v>195814.89481198569</v>
      </c>
      <c r="DA23">
        <f>BQ23*CI23*1000*(LCI!$E$99)</f>
        <v>0</v>
      </c>
      <c r="DB23">
        <f>BR23*CJ23*1000*(LCI!$E$96)</f>
        <v>15787902.468507577</v>
      </c>
    </row>
    <row r="24" spans="1:106" x14ac:dyDescent="0.25">
      <c r="A24" s="197">
        <v>1043</v>
      </c>
      <c r="B24" s="197" t="s">
        <v>586</v>
      </c>
      <c r="C24" s="197" t="s">
        <v>613</v>
      </c>
      <c r="D24" s="197">
        <v>-86.865448099999995</v>
      </c>
      <c r="E24" s="197">
        <v>34.138249999999999</v>
      </c>
      <c r="F24">
        <v>2.96</v>
      </c>
      <c r="G24">
        <f t="shared" si="3"/>
        <v>2.96</v>
      </c>
      <c r="H24" s="198">
        <v>10.17</v>
      </c>
      <c r="Q24" s="221">
        <f>(Q3109*10000)*TEA!$M$15*10^-6</f>
        <v>52.893279970650006</v>
      </c>
      <c r="R24" s="221">
        <f>(R3109*10000)*TEA!$O$15*10^-6</f>
        <v>52.893279970650006</v>
      </c>
      <c r="AA24">
        <f t="shared" si="5"/>
        <v>1</v>
      </c>
      <c r="AB24" s="197">
        <v>1043</v>
      </c>
      <c r="AC24" s="197">
        <v>3648</v>
      </c>
      <c r="AD24" s="197">
        <f t="shared" si="4"/>
        <v>3648</v>
      </c>
      <c r="AE24" s="197">
        <v>1733</v>
      </c>
      <c r="AJ24">
        <v>0</v>
      </c>
      <c r="AK24">
        <v>0</v>
      </c>
      <c r="AU24" s="198">
        <v>0.27272727299999999</v>
      </c>
      <c r="AV24" s="6">
        <v>0</v>
      </c>
      <c r="AW24" s="198">
        <v>0.38356000000000001</v>
      </c>
      <c r="BO24" s="198"/>
      <c r="BP24" s="354">
        <f t="shared" si="0"/>
        <v>2944.9309120358398</v>
      </c>
      <c r="BQ24" s="354">
        <f t="shared" si="1"/>
        <v>0</v>
      </c>
      <c r="BR24" s="354">
        <f t="shared" si="2"/>
        <v>6760.0954116000003</v>
      </c>
      <c r="CG24" s="198"/>
      <c r="CH24">
        <f>(Transest!$J$14/HexExtSoy!$K$4)</f>
        <v>0.20257267294641951</v>
      </c>
      <c r="CI24">
        <f>(HydroProcOil!$K$14/HexExtSoy!$K$4)</f>
        <v>0.10977777777777777</v>
      </c>
      <c r="CJ24">
        <f>(StarchFerm!$K$24/StarchFerm!$K$4)</f>
        <v>0.33157302630665886</v>
      </c>
      <c r="CY24" s="198"/>
      <c r="CZ24">
        <f>BP24*CH24*1000*LCI!$E$93</f>
        <v>22520235.375134796</v>
      </c>
      <c r="DA24">
        <f>BQ24*CI24*1000*(LCI!$E$99)</f>
        <v>0</v>
      </c>
      <c r="DB24">
        <f>BR24*CJ24*1000*(LCI!$E$96)</f>
        <v>60407489.666453913</v>
      </c>
    </row>
    <row r="25" spans="1:106" x14ac:dyDescent="0.25">
      <c r="A25" s="197">
        <v>1045</v>
      </c>
      <c r="B25" s="197" t="s">
        <v>586</v>
      </c>
      <c r="C25" s="197" t="s">
        <v>614</v>
      </c>
      <c r="D25" s="197">
        <v>-85.619094099999998</v>
      </c>
      <c r="E25" s="197">
        <v>31.430869999999999</v>
      </c>
      <c r="F25">
        <v>1.65</v>
      </c>
      <c r="G25">
        <f t="shared" si="3"/>
        <v>1.65</v>
      </c>
      <c r="H25" s="198">
        <v>7.9</v>
      </c>
      <c r="Q25" s="221">
        <f>(Q3110*10000)*TEA!$M$15*10^-6</f>
        <v>61.198062289200003</v>
      </c>
      <c r="R25" s="221">
        <f>(R3110*10000)*TEA!$O$15*10^-6</f>
        <v>61.198062289200003</v>
      </c>
      <c r="AA25">
        <f t="shared" si="5"/>
        <v>1</v>
      </c>
      <c r="AB25" s="197">
        <v>1045</v>
      </c>
      <c r="AC25" s="197">
        <v>357</v>
      </c>
      <c r="AD25" s="197">
        <f t="shared" si="4"/>
        <v>357</v>
      </c>
      <c r="AE25" s="197">
        <v>779</v>
      </c>
      <c r="AJ25">
        <v>0</v>
      </c>
      <c r="AK25">
        <v>0</v>
      </c>
      <c r="AU25" s="198">
        <v>0.27272727299999999</v>
      </c>
      <c r="AV25" s="6">
        <v>0</v>
      </c>
      <c r="AW25" s="198">
        <v>0.38356000000000001</v>
      </c>
      <c r="BO25" s="198"/>
      <c r="BP25" s="354">
        <f t="shared" si="0"/>
        <v>160.65000016064999</v>
      </c>
      <c r="BQ25" s="354">
        <f t="shared" si="1"/>
        <v>0</v>
      </c>
      <c r="BR25" s="354">
        <f t="shared" si="2"/>
        <v>2360.4665960000002</v>
      </c>
      <c r="CG25" s="198"/>
      <c r="CH25">
        <f>(Transest!$J$14/HexExtSoy!$K$4)</f>
        <v>0.20257267294641951</v>
      </c>
      <c r="CI25">
        <f>(HydroProcOil!$K$14/HexExtSoy!$K$4)</f>
        <v>0.10977777777777777</v>
      </c>
      <c r="CJ25">
        <f>(StarchFerm!$K$24/StarchFerm!$K$4)</f>
        <v>0.33157302630665886</v>
      </c>
      <c r="CY25" s="198"/>
      <c r="CZ25">
        <f>BP25*CH25*1000*LCI!$E$93</f>
        <v>1228509.572787306</v>
      </c>
      <c r="DA25">
        <f>BQ25*CI25*1000*(LCI!$E$99)</f>
        <v>0</v>
      </c>
      <c r="DB25">
        <f>BR25*CJ25*1000*(LCI!$E$96)</f>
        <v>21092877.071113858</v>
      </c>
    </row>
    <row r="26" spans="1:106" x14ac:dyDescent="0.25">
      <c r="A26" s="197">
        <v>1047</v>
      </c>
      <c r="B26" s="197" t="s">
        <v>586</v>
      </c>
      <c r="C26" s="197" t="s">
        <v>615</v>
      </c>
      <c r="D26" s="197">
        <v>-87.097675100000004</v>
      </c>
      <c r="E26" s="197">
        <v>32.326700000000002</v>
      </c>
      <c r="F26">
        <v>2.4700000000000002</v>
      </c>
      <c r="G26">
        <f t="shared" si="3"/>
        <v>2.4700000000000002</v>
      </c>
      <c r="H26" s="198">
        <v>8.74</v>
      </c>
      <c r="Q26" s="221">
        <f>(Q3111*10000)*TEA!$M$15*10^-6</f>
        <v>57.726981099</v>
      </c>
      <c r="R26" s="221">
        <f>(R3111*10000)*TEA!$O$15*10^-6</f>
        <v>57.726981099</v>
      </c>
      <c r="AA26">
        <f t="shared" ref="AA26:AA89" si="6">IF(AB26=A26,1,0)</f>
        <v>1</v>
      </c>
      <c r="AB26" s="197">
        <v>1047</v>
      </c>
      <c r="AC26" s="197">
        <v>2534</v>
      </c>
      <c r="AD26" s="197">
        <f t="shared" si="4"/>
        <v>2534</v>
      </c>
      <c r="AE26" s="197">
        <v>5616</v>
      </c>
      <c r="AJ26">
        <v>0</v>
      </c>
      <c r="AK26">
        <v>0</v>
      </c>
      <c r="AU26" s="198">
        <v>0.27272727299999999</v>
      </c>
      <c r="AV26" s="6">
        <v>0</v>
      </c>
      <c r="AW26" s="198">
        <v>0.38356000000000001</v>
      </c>
      <c r="BO26" s="198"/>
      <c r="BP26" s="354">
        <f t="shared" si="0"/>
        <v>1706.9945471615401</v>
      </c>
      <c r="BQ26" s="354">
        <f t="shared" si="1"/>
        <v>0</v>
      </c>
      <c r="BR26" s="354">
        <f t="shared" si="2"/>
        <v>18826.597670400002</v>
      </c>
      <c r="CG26" s="198"/>
      <c r="CH26">
        <f>(Transest!$J$14/HexExtSoy!$K$4)</f>
        <v>0.20257267294641951</v>
      </c>
      <c r="CI26">
        <f>(HydroProcOil!$K$14/HexExtSoy!$K$4)</f>
        <v>0.10977777777777777</v>
      </c>
      <c r="CJ26">
        <f>(StarchFerm!$K$24/StarchFerm!$K$4)</f>
        <v>0.33157302630665886</v>
      </c>
      <c r="CY26" s="198"/>
      <c r="CZ26">
        <f>BP26*CH26*1000*LCI!$E$93</f>
        <v>13053589.416661225</v>
      </c>
      <c r="DA26">
        <f>BQ26*CI26*1000*(LCI!$E$99)</f>
        <v>0</v>
      </c>
      <c r="DB26">
        <f>BR26*CJ26*1000*(LCI!$E$96)</f>
        <v>168232463.44684377</v>
      </c>
    </row>
    <row r="27" spans="1:106" x14ac:dyDescent="0.25">
      <c r="A27" s="197">
        <v>1049</v>
      </c>
      <c r="B27" s="197" t="s">
        <v>586</v>
      </c>
      <c r="C27" s="197" t="s">
        <v>616</v>
      </c>
      <c r="D27" s="197">
        <v>-85.812263900000005</v>
      </c>
      <c r="E27" s="197">
        <v>34.454389999999997</v>
      </c>
      <c r="F27">
        <v>2.91</v>
      </c>
      <c r="G27">
        <f t="shared" si="3"/>
        <v>2.91</v>
      </c>
      <c r="H27" s="198">
        <v>9.84</v>
      </c>
      <c r="Q27" s="221">
        <f>(Q3112*10000)*TEA!$M$15*10^-6</f>
        <v>52.315048784699989</v>
      </c>
      <c r="R27" s="221">
        <f>(R3112*10000)*TEA!$O$15*10^-6</f>
        <v>52.315048784699989</v>
      </c>
      <c r="AA27">
        <f t="shared" si="6"/>
        <v>1</v>
      </c>
      <c r="AB27" s="197">
        <v>1049</v>
      </c>
      <c r="AC27" s="197">
        <v>6240</v>
      </c>
      <c r="AD27" s="197">
        <f t="shared" si="4"/>
        <v>6240</v>
      </c>
      <c r="AE27" s="197">
        <v>5529</v>
      </c>
      <c r="AJ27">
        <v>0</v>
      </c>
      <c r="AK27">
        <v>0</v>
      </c>
      <c r="AU27" s="198">
        <v>0.27272727299999999</v>
      </c>
      <c r="AV27" s="6">
        <v>0</v>
      </c>
      <c r="AW27" s="198">
        <v>0.38356000000000001</v>
      </c>
      <c r="BO27" s="198"/>
      <c r="BP27" s="354">
        <f t="shared" si="0"/>
        <v>4952.2909140432002</v>
      </c>
      <c r="BQ27" s="354">
        <f t="shared" si="1"/>
        <v>0</v>
      </c>
      <c r="BR27" s="354">
        <f t="shared" si="2"/>
        <v>20867.719881600002</v>
      </c>
      <c r="CG27" s="198"/>
      <c r="CH27">
        <f>(Transest!$J$14/HexExtSoy!$K$4)</f>
        <v>0.20257267294641951</v>
      </c>
      <c r="CI27">
        <f>(HydroProcOil!$K$14/HexExtSoy!$K$4)</f>
        <v>0.10977777777777777</v>
      </c>
      <c r="CJ27">
        <f>(StarchFerm!$K$24/StarchFerm!$K$4)</f>
        <v>0.33157302630665886</v>
      </c>
      <c r="CY27" s="198"/>
      <c r="CZ27">
        <f>BP27*CH27*1000*LCI!$E$93</f>
        <v>37870754.989391431</v>
      </c>
      <c r="DA27">
        <f>BQ27*CI27*1000*(LCI!$E$99)</f>
        <v>0</v>
      </c>
      <c r="DB27">
        <f>BR27*CJ27*1000*(LCI!$E$96)</f>
        <v>186471713.24640402</v>
      </c>
    </row>
    <row r="28" spans="1:106" x14ac:dyDescent="0.25">
      <c r="A28" s="197">
        <v>1051</v>
      </c>
      <c r="B28" s="197" t="s">
        <v>586</v>
      </c>
      <c r="C28" s="197" t="s">
        <v>617</v>
      </c>
      <c r="D28" s="197">
        <v>-86.154193300000003</v>
      </c>
      <c r="E28" s="197">
        <v>32.598930000000003</v>
      </c>
      <c r="F28">
        <v>2.4</v>
      </c>
      <c r="G28">
        <f t="shared" si="3"/>
        <v>2.4</v>
      </c>
      <c r="H28" s="198">
        <v>10.45</v>
      </c>
      <c r="Q28" s="221">
        <f>(Q3113*10000)*TEA!$M$15*10^-6</f>
        <v>57.136779110250011</v>
      </c>
      <c r="R28" s="221">
        <f>(R3113*10000)*TEA!$O$15*10^-6</f>
        <v>57.136779110250011</v>
      </c>
      <c r="AA28">
        <f t="shared" si="6"/>
        <v>1</v>
      </c>
      <c r="AB28" s="197">
        <v>1051</v>
      </c>
      <c r="AC28" s="197">
        <v>294</v>
      </c>
      <c r="AD28" s="197">
        <f t="shared" si="4"/>
        <v>294</v>
      </c>
      <c r="AE28" s="197">
        <v>1006</v>
      </c>
      <c r="AJ28">
        <v>0</v>
      </c>
      <c r="AK28">
        <v>0</v>
      </c>
      <c r="AU28" s="198">
        <v>0.27272727299999999</v>
      </c>
      <c r="AV28" s="6">
        <v>0</v>
      </c>
      <c r="AW28" s="198">
        <v>0.38356000000000001</v>
      </c>
      <c r="BO28" s="198"/>
      <c r="BP28" s="354">
        <f t="shared" si="0"/>
        <v>192.43636382880001</v>
      </c>
      <c r="BQ28" s="354">
        <f t="shared" si="1"/>
        <v>0</v>
      </c>
      <c r="BR28" s="354">
        <f t="shared" si="2"/>
        <v>4032.2512119999997</v>
      </c>
      <c r="CG28" s="198"/>
      <c r="CH28">
        <f>(Transest!$J$14/HexExtSoy!$K$4)</f>
        <v>0.20257267294641951</v>
      </c>
      <c r="CI28">
        <f>(HydroProcOil!$K$14/HexExtSoy!$K$4)</f>
        <v>0.10977777777777777</v>
      </c>
      <c r="CJ28">
        <f>(StarchFerm!$K$24/StarchFerm!$K$4)</f>
        <v>0.33157302630665886</v>
      </c>
      <c r="CY28" s="198"/>
      <c r="CZ28">
        <f>BP28*CH28*1000*LCI!$E$93</f>
        <v>1471583.6593815861</v>
      </c>
      <c r="DA28">
        <f>BQ28*CI28*1000*(LCI!$E$99)</f>
        <v>0</v>
      </c>
      <c r="DB28">
        <f>BR28*CJ28*1000*(LCI!$E$96)</f>
        <v>36031765.617311813</v>
      </c>
    </row>
    <row r="29" spans="1:106" x14ac:dyDescent="0.25">
      <c r="A29" s="197">
        <v>1053</v>
      </c>
      <c r="B29" s="197" t="s">
        <v>586</v>
      </c>
      <c r="C29" s="197" t="s">
        <v>618</v>
      </c>
      <c r="D29" s="197">
        <v>-87.157465299999998</v>
      </c>
      <c r="E29" s="197">
        <v>31.13336</v>
      </c>
      <c r="F29">
        <v>2.68</v>
      </c>
      <c r="G29">
        <f t="shared" si="3"/>
        <v>2.68</v>
      </c>
      <c r="H29" s="198">
        <v>8.32</v>
      </c>
      <c r="Q29" s="221">
        <f>(Q3114*10000)*TEA!$M$15*10^-6</f>
        <v>62.151290284949994</v>
      </c>
      <c r="R29" s="221">
        <f>(R3114*10000)*TEA!$O$15*10^-6</f>
        <v>62.151290284949994</v>
      </c>
      <c r="AA29">
        <f t="shared" si="6"/>
        <v>1</v>
      </c>
      <c r="AB29" s="197">
        <v>1053</v>
      </c>
      <c r="AC29" s="197">
        <v>1168</v>
      </c>
      <c r="AD29" s="197">
        <f t="shared" si="4"/>
        <v>1168</v>
      </c>
      <c r="AE29" s="197">
        <v>1058</v>
      </c>
      <c r="AJ29">
        <v>0</v>
      </c>
      <c r="AK29">
        <v>0</v>
      </c>
      <c r="AU29" s="198">
        <v>0.27272727299999999</v>
      </c>
      <c r="AV29" s="6">
        <v>0</v>
      </c>
      <c r="AW29" s="198">
        <v>0.38356000000000001</v>
      </c>
      <c r="BO29" s="198"/>
      <c r="BP29" s="354">
        <f t="shared" si="0"/>
        <v>853.70181903552009</v>
      </c>
      <c r="BQ29" s="354">
        <f t="shared" si="1"/>
        <v>0</v>
      </c>
      <c r="BR29" s="354">
        <f t="shared" si="2"/>
        <v>3376.3099136000001</v>
      </c>
      <c r="CG29" s="198"/>
      <c r="CH29">
        <f>(Transest!$J$14/HexExtSoy!$K$4)</f>
        <v>0.20257267294641951</v>
      </c>
      <c r="CI29">
        <f>(HydroProcOil!$K$14/HexExtSoy!$K$4)</f>
        <v>0.10977777777777777</v>
      </c>
      <c r="CJ29">
        <f>(StarchFerm!$K$24/StarchFerm!$K$4)</f>
        <v>0.33157302630665886</v>
      </c>
      <c r="CY29" s="198"/>
      <c r="CZ29">
        <f>BP29*CH29*1000*LCI!$E$93</f>
        <v>6528358.8916420294</v>
      </c>
      <c r="DA29">
        <f>BQ29*CI29*1000*(LCI!$E$99)</f>
        <v>0</v>
      </c>
      <c r="DB29">
        <f>BR29*CJ29*1000*(LCI!$E$96)</f>
        <v>30170344.321851123</v>
      </c>
    </row>
    <row r="30" spans="1:106" x14ac:dyDescent="0.25">
      <c r="A30" s="197">
        <v>1055</v>
      </c>
      <c r="B30" s="197" t="s">
        <v>586</v>
      </c>
      <c r="C30" s="197" t="s">
        <v>619</v>
      </c>
      <c r="D30" s="197">
        <v>-86.033428200000003</v>
      </c>
      <c r="E30" s="197">
        <v>34.052729999999997</v>
      </c>
      <c r="F30">
        <v>3.2</v>
      </c>
      <c r="G30">
        <f t="shared" si="3"/>
        <v>3.2</v>
      </c>
      <c r="H30" s="198">
        <v>8.4499999999999993</v>
      </c>
      <c r="Q30" s="221">
        <f>(Q3115*10000)*TEA!$M$15*10^-6</f>
        <v>53.221826946149996</v>
      </c>
      <c r="R30" s="221">
        <f>(R3115*10000)*TEA!$O$15*10^-6</f>
        <v>53.221826946149996</v>
      </c>
      <c r="AA30">
        <f t="shared" si="6"/>
        <v>1</v>
      </c>
      <c r="AB30" s="197">
        <v>1055</v>
      </c>
      <c r="AC30" s="197">
        <v>970</v>
      </c>
      <c r="AD30" s="197">
        <f t="shared" si="4"/>
        <v>970</v>
      </c>
      <c r="AE30" s="197">
        <v>432</v>
      </c>
      <c r="AJ30">
        <v>0</v>
      </c>
      <c r="AK30">
        <v>0</v>
      </c>
      <c r="AU30" s="198">
        <v>0.27272727299999999</v>
      </c>
      <c r="AV30" s="6">
        <v>0</v>
      </c>
      <c r="AW30" s="198">
        <v>0.38356000000000001</v>
      </c>
      <c r="BO30" s="198"/>
      <c r="BP30" s="354">
        <f t="shared" si="0"/>
        <v>846.54545539200001</v>
      </c>
      <c r="BQ30" s="354">
        <f t="shared" si="1"/>
        <v>0</v>
      </c>
      <c r="BR30" s="354">
        <f t="shared" si="2"/>
        <v>1400.147424</v>
      </c>
      <c r="CG30" s="198"/>
      <c r="CH30">
        <f>(Transest!$J$14/HexExtSoy!$K$4)</f>
        <v>0.20257267294641951</v>
      </c>
      <c r="CI30">
        <f>(HydroProcOil!$K$14/HexExtSoy!$K$4)</f>
        <v>0.10977777777777777</v>
      </c>
      <c r="CJ30">
        <f>(StarchFerm!$K$24/StarchFerm!$K$4)</f>
        <v>0.33157302630665886</v>
      </c>
      <c r="CY30" s="198"/>
      <c r="CZ30">
        <f>BP30*CH30*1000*LCI!$E$93</f>
        <v>6473633.3315199018</v>
      </c>
      <c r="DA30">
        <f>BQ30*CI30*1000*(LCI!$E$99)</f>
        <v>0</v>
      </c>
      <c r="DB30">
        <f>BR30*CJ30*1000*(LCI!$E$96)</f>
        <v>12511567.647648564</v>
      </c>
    </row>
    <row r="31" spans="1:106" x14ac:dyDescent="0.25">
      <c r="A31" s="197">
        <v>1057</v>
      </c>
      <c r="B31" s="197" t="s">
        <v>586</v>
      </c>
      <c r="C31" s="197" t="s">
        <v>620</v>
      </c>
      <c r="D31" s="197">
        <v>-87.736376100000001</v>
      </c>
      <c r="E31" s="197">
        <v>33.72193</v>
      </c>
      <c r="F31">
        <v>2.2999999999999998</v>
      </c>
      <c r="G31">
        <f t="shared" si="3"/>
        <v>2.2999999999999998</v>
      </c>
      <c r="H31" s="198">
        <v>8.2200000000000006</v>
      </c>
      <c r="Q31" s="221">
        <f>(Q3116*10000)*TEA!$M$15*10^-6</f>
        <v>54.009704499749994</v>
      </c>
      <c r="R31" s="221">
        <f>(R3116*10000)*TEA!$O$15*10^-6</f>
        <v>54.009704499749994</v>
      </c>
      <c r="AA31">
        <f t="shared" si="6"/>
        <v>1</v>
      </c>
      <c r="AB31" s="197">
        <v>1057</v>
      </c>
      <c r="AC31" s="197">
        <v>352</v>
      </c>
      <c r="AD31" s="197">
        <f t="shared" si="4"/>
        <v>352</v>
      </c>
      <c r="AE31" s="197">
        <v>291</v>
      </c>
      <c r="AJ31">
        <v>0</v>
      </c>
      <c r="AK31">
        <v>0</v>
      </c>
      <c r="AU31" s="198">
        <v>0.27272727299999999</v>
      </c>
      <c r="AV31" s="6">
        <v>0</v>
      </c>
      <c r="AW31" s="198">
        <v>0.38356000000000001</v>
      </c>
      <c r="BO31" s="198"/>
      <c r="BP31" s="354">
        <f t="shared" si="0"/>
        <v>220.80000022079997</v>
      </c>
      <c r="BQ31" s="354">
        <f t="shared" si="1"/>
        <v>0</v>
      </c>
      <c r="BR31" s="354">
        <f t="shared" si="2"/>
        <v>917.48319120000008</v>
      </c>
      <c r="CG31" s="198"/>
      <c r="CH31">
        <f>(Transest!$J$14/HexExtSoy!$K$4)</f>
        <v>0.20257267294641951</v>
      </c>
      <c r="CI31">
        <f>(HydroProcOil!$K$14/HexExtSoy!$K$4)</f>
        <v>0.10977777777777777</v>
      </c>
      <c r="CJ31">
        <f>(StarchFerm!$K$24/StarchFerm!$K$4)</f>
        <v>0.33157302630665886</v>
      </c>
      <c r="CY31" s="198"/>
      <c r="CZ31">
        <f>BP31*CH31*1000*LCI!$E$93</f>
        <v>1688483.7452314794</v>
      </c>
      <c r="DA31">
        <f>BQ31*CI31*1000*(LCI!$E$99)</f>
        <v>0</v>
      </c>
      <c r="DB31">
        <f>BR31*CJ31*1000*(LCI!$E$96)</f>
        <v>8198531.6799606392</v>
      </c>
    </row>
    <row r="32" spans="1:106" x14ac:dyDescent="0.25">
      <c r="A32" s="197">
        <v>1059</v>
      </c>
      <c r="B32" s="197" t="s">
        <v>586</v>
      </c>
      <c r="C32" s="197" t="s">
        <v>621</v>
      </c>
      <c r="D32" s="197">
        <v>-87.8455838</v>
      </c>
      <c r="E32" s="197">
        <v>34.443379999999998</v>
      </c>
      <c r="F32">
        <v>2.6</v>
      </c>
      <c r="G32">
        <f t="shared" si="3"/>
        <v>2.6</v>
      </c>
      <c r="H32" s="198">
        <v>11.32</v>
      </c>
      <c r="Q32" s="221">
        <f>(Q3117*10000)*TEA!$M$15*10^-6</f>
        <v>52.540313487749991</v>
      </c>
      <c r="R32" s="221">
        <f>(R3117*10000)*TEA!$O$15*10^-6</f>
        <v>52.540313487749991</v>
      </c>
      <c r="AA32">
        <f t="shared" si="6"/>
        <v>1</v>
      </c>
      <c r="AB32" s="197">
        <v>1059</v>
      </c>
      <c r="AC32" s="197">
        <v>777</v>
      </c>
      <c r="AD32" s="197">
        <f t="shared" si="4"/>
        <v>777</v>
      </c>
      <c r="AE32" s="197">
        <v>446</v>
      </c>
      <c r="AJ32">
        <v>0</v>
      </c>
      <c r="AK32">
        <v>0</v>
      </c>
      <c r="AU32" s="198">
        <v>0.27272727299999999</v>
      </c>
      <c r="AV32" s="6">
        <v>0</v>
      </c>
      <c r="AW32" s="198">
        <v>0.38356000000000001</v>
      </c>
      <c r="BO32" s="198"/>
      <c r="BP32" s="354">
        <f t="shared" si="0"/>
        <v>550.96363691459999</v>
      </c>
      <c r="BQ32" s="354">
        <f t="shared" si="1"/>
        <v>0</v>
      </c>
      <c r="BR32" s="354">
        <f t="shared" si="2"/>
        <v>1936.4870432000002</v>
      </c>
      <c r="CG32" s="198"/>
      <c r="CH32">
        <f>(Transest!$J$14/HexExtSoy!$K$4)</f>
        <v>0.20257267294641951</v>
      </c>
      <c r="CI32">
        <f>(HydroProcOil!$K$14/HexExtSoy!$K$4)</f>
        <v>0.10977777777777777</v>
      </c>
      <c r="CJ32">
        <f>(StarchFerm!$K$24/StarchFerm!$K$4)</f>
        <v>0.33157302630665886</v>
      </c>
      <c r="CY32" s="198"/>
      <c r="CZ32">
        <f>BP32*CH32*1000*LCI!$E$93</f>
        <v>4213284.1676341845</v>
      </c>
      <c r="DA32">
        <f>BQ32*CI32*1000*(LCI!$E$99)</f>
        <v>0</v>
      </c>
      <c r="DB32">
        <f>BR32*CJ32*1000*(LCI!$E$96)</f>
        <v>17304241.128105488</v>
      </c>
    </row>
    <row r="33" spans="1:106" x14ac:dyDescent="0.25">
      <c r="A33" s="197">
        <v>1061</v>
      </c>
      <c r="B33" s="197" t="s">
        <v>586</v>
      </c>
      <c r="C33" s="197" t="s">
        <v>622</v>
      </c>
      <c r="D33" s="197">
        <v>-85.844377600000001</v>
      </c>
      <c r="E33" s="197">
        <v>31.099920000000001</v>
      </c>
      <c r="F33">
        <v>2.35</v>
      </c>
      <c r="G33">
        <f t="shared" si="3"/>
        <v>2.35</v>
      </c>
      <c r="H33" s="198">
        <v>8.4600000000000009</v>
      </c>
      <c r="Q33" s="221">
        <f>(Q3118*10000)*TEA!$M$15*10^-6</f>
        <v>62.191877314049997</v>
      </c>
      <c r="R33" s="221">
        <f>(R3118*10000)*TEA!$O$15*10^-6</f>
        <v>62.191877314049997</v>
      </c>
      <c r="AA33">
        <f t="shared" si="6"/>
        <v>1</v>
      </c>
      <c r="AB33" s="197">
        <v>1061</v>
      </c>
      <c r="AC33" s="197">
        <v>722</v>
      </c>
      <c r="AD33" s="197">
        <f t="shared" si="4"/>
        <v>722</v>
      </c>
      <c r="AE33" s="197">
        <v>1622</v>
      </c>
      <c r="AJ33">
        <v>0</v>
      </c>
      <c r="AK33">
        <v>0</v>
      </c>
      <c r="AU33" s="198">
        <v>0.27272727299999999</v>
      </c>
      <c r="AV33" s="6">
        <v>0</v>
      </c>
      <c r="AW33" s="198">
        <v>0.38356000000000001</v>
      </c>
      <c r="BO33" s="198"/>
      <c r="BP33" s="354">
        <f t="shared" si="0"/>
        <v>462.7363640991</v>
      </c>
      <c r="BQ33" s="354">
        <f t="shared" si="1"/>
        <v>0</v>
      </c>
      <c r="BR33" s="354">
        <f t="shared" si="2"/>
        <v>5263.2563472000002</v>
      </c>
      <c r="CG33" s="198"/>
      <c r="CH33">
        <f>(Transest!$J$14/HexExtSoy!$K$4)</f>
        <v>0.20257267294641951</v>
      </c>
      <c r="CI33">
        <f>(HydroProcOil!$K$14/HexExtSoy!$K$4)</f>
        <v>0.10977777777777777</v>
      </c>
      <c r="CJ33">
        <f>(StarchFerm!$K$24/StarchFerm!$K$4)</f>
        <v>0.33157302630665886</v>
      </c>
      <c r="CY33" s="198"/>
      <c r="CZ33">
        <f>BP33*CH33*1000*LCI!$E$93</f>
        <v>3538599.7659761012</v>
      </c>
      <c r="DA33">
        <f>BQ33*CI33*1000*(LCI!$E$99)</f>
        <v>0</v>
      </c>
      <c r="DB33">
        <f>BR33*CJ33*1000*(LCI!$E$96)</f>
        <v>47031895.860495098</v>
      </c>
    </row>
    <row r="34" spans="1:106" x14ac:dyDescent="0.25">
      <c r="A34" s="197">
        <v>1063</v>
      </c>
      <c r="B34" s="197" t="s">
        <v>586</v>
      </c>
      <c r="C34" s="197" t="s">
        <v>623</v>
      </c>
      <c r="D34" s="197">
        <v>-87.948139999999995</v>
      </c>
      <c r="E34" s="197">
        <v>32.865699999999997</v>
      </c>
      <c r="F34">
        <v>0</v>
      </c>
      <c r="G34">
        <f t="shared" si="3"/>
        <v>0</v>
      </c>
      <c r="H34" s="198">
        <v>1.1399999999999999</v>
      </c>
      <c r="Q34" s="221">
        <f>(Q3119*10000)*TEA!$M$15*10^-6</f>
        <v>55.858653084149999</v>
      </c>
      <c r="R34" s="221">
        <f>(R3119*10000)*TEA!$O$15*10^-6</f>
        <v>55.858653084149999</v>
      </c>
      <c r="AA34">
        <f t="shared" si="6"/>
        <v>1</v>
      </c>
      <c r="AB34" s="197">
        <v>1063</v>
      </c>
      <c r="AC34" s="197">
        <v>0</v>
      </c>
      <c r="AD34" s="197">
        <f t="shared" si="4"/>
        <v>0</v>
      </c>
      <c r="AE34" s="197">
        <v>14</v>
      </c>
      <c r="AJ34">
        <v>0</v>
      </c>
      <c r="AK34">
        <v>0</v>
      </c>
      <c r="AU34" s="198">
        <v>0.27272727299999999</v>
      </c>
      <c r="AV34" s="6">
        <v>0</v>
      </c>
      <c r="AW34" s="198">
        <v>0.38356000000000001</v>
      </c>
      <c r="BO34" s="198"/>
      <c r="BP34" s="354">
        <f t="shared" si="0"/>
        <v>0</v>
      </c>
      <c r="BQ34" s="354">
        <f t="shared" si="1"/>
        <v>0</v>
      </c>
      <c r="BR34" s="354">
        <f t="shared" si="2"/>
        <v>6.1216175999999995</v>
      </c>
      <c r="CG34" s="198"/>
      <c r="CH34">
        <f>(Transest!$J$14/HexExtSoy!$K$4)</f>
        <v>0.20257267294641951</v>
      </c>
      <c r="CI34">
        <f>(HydroProcOil!$K$14/HexExtSoy!$K$4)</f>
        <v>0.10977777777777777</v>
      </c>
      <c r="CJ34">
        <f>(StarchFerm!$K$24/StarchFerm!$K$4)</f>
        <v>0.33157302630665886</v>
      </c>
      <c r="CY34" s="198"/>
      <c r="CZ34">
        <f>BP34*CH34*1000*LCI!$E$93</f>
        <v>0</v>
      </c>
      <c r="DA34">
        <f>BQ34*CI34*1000*(LCI!$E$99)</f>
        <v>0</v>
      </c>
      <c r="DB34">
        <f>BR34*CJ34*1000*(LCI!$E$96)</f>
        <v>54702.120221474644</v>
      </c>
    </row>
    <row r="35" spans="1:106" x14ac:dyDescent="0.25">
      <c r="A35" s="197">
        <v>1065</v>
      </c>
      <c r="B35" s="197" t="s">
        <v>586</v>
      </c>
      <c r="C35" s="197" t="s">
        <v>624</v>
      </c>
      <c r="D35" s="197">
        <v>-87.622197600000007</v>
      </c>
      <c r="E35" s="197">
        <v>32.764899999999997</v>
      </c>
      <c r="F35">
        <v>0</v>
      </c>
      <c r="G35">
        <f t="shared" si="3"/>
        <v>0</v>
      </c>
      <c r="H35" s="198">
        <v>0</v>
      </c>
      <c r="Q35" s="221">
        <f>(Q3120*10000)*TEA!$M$15*10^-6</f>
        <v>56.260599672600001</v>
      </c>
      <c r="R35" s="221">
        <f>(R3120*10000)*TEA!$O$15*10^-6</f>
        <v>56.260599672600001</v>
      </c>
      <c r="AA35">
        <f t="shared" si="6"/>
        <v>1</v>
      </c>
      <c r="AB35" s="197">
        <v>1065</v>
      </c>
      <c r="AC35" s="197">
        <v>0</v>
      </c>
      <c r="AD35" s="197">
        <f t="shared" si="4"/>
        <v>0</v>
      </c>
      <c r="AE35" s="197">
        <v>0</v>
      </c>
      <c r="AJ35">
        <v>0</v>
      </c>
      <c r="AK35">
        <v>0</v>
      </c>
      <c r="AU35" s="198">
        <v>0.27272727299999999</v>
      </c>
      <c r="AV35" s="6">
        <v>0</v>
      </c>
      <c r="AW35" s="198">
        <v>0.38356000000000001</v>
      </c>
      <c r="BO35" s="198"/>
      <c r="BP35" s="354">
        <f t="shared" si="0"/>
        <v>0</v>
      </c>
      <c r="BQ35" s="354">
        <f t="shared" si="1"/>
        <v>0</v>
      </c>
      <c r="BR35" s="354">
        <f t="shared" si="2"/>
        <v>0</v>
      </c>
      <c r="CG35" s="198"/>
      <c r="CH35">
        <f>(Transest!$J$14/HexExtSoy!$K$4)</f>
        <v>0.20257267294641951</v>
      </c>
      <c r="CI35">
        <f>(HydroProcOil!$K$14/HexExtSoy!$K$4)</f>
        <v>0.10977777777777777</v>
      </c>
      <c r="CJ35">
        <f>(StarchFerm!$K$24/StarchFerm!$K$4)</f>
        <v>0.33157302630665886</v>
      </c>
      <c r="CY35" s="198"/>
      <c r="CZ35">
        <f>BP35*CH35*1000*LCI!$E$93</f>
        <v>0</v>
      </c>
      <c r="DA35">
        <f>BQ35*CI35*1000*(LCI!$E$99)</f>
        <v>0</v>
      </c>
      <c r="DB35">
        <f>BR35*CJ35*1000*(LCI!$E$96)</f>
        <v>0</v>
      </c>
    </row>
    <row r="36" spans="1:106" x14ac:dyDescent="0.25">
      <c r="A36" s="197">
        <v>1067</v>
      </c>
      <c r="B36" s="197" t="s">
        <v>586</v>
      </c>
      <c r="C36" s="197" t="s">
        <v>625</v>
      </c>
      <c r="D36" s="197">
        <v>-85.254105699999997</v>
      </c>
      <c r="E36" s="197">
        <v>31.51596</v>
      </c>
      <c r="F36">
        <v>2.0499999999999998</v>
      </c>
      <c r="G36">
        <f t="shared" si="3"/>
        <v>2.0499999999999998</v>
      </c>
      <c r="H36" s="198">
        <v>9.8699999999999992</v>
      </c>
      <c r="Q36" s="221">
        <f>(Q3121*10000)*TEA!$M$15*10^-6</f>
        <v>61.139080935449996</v>
      </c>
      <c r="R36" s="221">
        <f>(R3121*10000)*TEA!$O$15*10^-6</f>
        <v>61.139080935449996</v>
      </c>
      <c r="AA36">
        <f t="shared" si="6"/>
        <v>1</v>
      </c>
      <c r="AB36" s="197">
        <v>1067</v>
      </c>
      <c r="AC36" s="197">
        <v>331</v>
      </c>
      <c r="AD36" s="197">
        <f t="shared" si="4"/>
        <v>331</v>
      </c>
      <c r="AE36" s="197">
        <v>1950</v>
      </c>
      <c r="AJ36">
        <v>0</v>
      </c>
      <c r="AK36">
        <v>0</v>
      </c>
      <c r="AU36" s="198">
        <v>0.27272727299999999</v>
      </c>
      <c r="AV36" s="6">
        <v>0</v>
      </c>
      <c r="AW36" s="198">
        <v>0.38356000000000001</v>
      </c>
      <c r="BO36" s="198"/>
      <c r="BP36" s="354">
        <f t="shared" si="0"/>
        <v>185.05909109414998</v>
      </c>
      <c r="BQ36" s="354">
        <f t="shared" si="1"/>
        <v>0</v>
      </c>
      <c r="BR36" s="354">
        <f t="shared" si="2"/>
        <v>7382.1875399999999</v>
      </c>
      <c r="CG36" s="198"/>
      <c r="CH36">
        <f>(Transest!$J$14/HexExtSoy!$K$4)</f>
        <v>0.20257267294641951</v>
      </c>
      <c r="CI36">
        <f>(HydroProcOil!$K$14/HexExtSoy!$K$4)</f>
        <v>0.10977777777777777</v>
      </c>
      <c r="CJ36">
        <f>(StarchFerm!$K$24/StarchFerm!$K$4)</f>
        <v>0.33157302630665886</v>
      </c>
      <c r="CY36" s="198"/>
      <c r="CZ36">
        <f>BP36*CH36*1000*LCI!$E$93</f>
        <v>1415168.7812831278</v>
      </c>
      <c r="DA36">
        <f>BQ36*CI36*1000*(LCI!$E$99)</f>
        <v>0</v>
      </c>
      <c r="DB36">
        <f>BR36*CJ36*1000*(LCI!$E$96)</f>
        <v>65966438.398659892</v>
      </c>
    </row>
    <row r="37" spans="1:106" x14ac:dyDescent="0.25">
      <c r="A37" s="197">
        <v>1069</v>
      </c>
      <c r="B37" s="197" t="s">
        <v>586</v>
      </c>
      <c r="C37" s="197" t="s">
        <v>626</v>
      </c>
      <c r="D37" s="197">
        <v>-85.315430199999994</v>
      </c>
      <c r="E37" s="197">
        <v>31.152539999999998</v>
      </c>
      <c r="F37">
        <v>2.44</v>
      </c>
      <c r="G37">
        <f t="shared" si="3"/>
        <v>2.44</v>
      </c>
      <c r="H37" s="198">
        <v>8.8000000000000007</v>
      </c>
      <c r="Q37" s="221">
        <f>(Q3122*10000)*TEA!$M$15*10^-6</f>
        <v>62.306540074799997</v>
      </c>
      <c r="R37" s="221">
        <f>(R3122*10000)*TEA!$O$15*10^-6</f>
        <v>62.306540074799997</v>
      </c>
      <c r="AA37">
        <f t="shared" si="6"/>
        <v>1</v>
      </c>
      <c r="AB37" s="197">
        <v>1069</v>
      </c>
      <c r="AC37" s="197">
        <v>817</v>
      </c>
      <c r="AD37" s="197">
        <f t="shared" si="4"/>
        <v>817</v>
      </c>
      <c r="AE37" s="197">
        <v>713</v>
      </c>
      <c r="AJ37">
        <v>0</v>
      </c>
      <c r="AK37">
        <v>0</v>
      </c>
      <c r="AU37" s="198">
        <v>0.27272727299999999</v>
      </c>
      <c r="AV37" s="6">
        <v>0</v>
      </c>
      <c r="AW37" s="198">
        <v>0.38356000000000001</v>
      </c>
      <c r="BO37" s="198"/>
      <c r="BP37" s="354">
        <f t="shared" si="0"/>
        <v>543.67636418003997</v>
      </c>
      <c r="BQ37" s="354">
        <f t="shared" si="1"/>
        <v>0</v>
      </c>
      <c r="BR37" s="354">
        <f t="shared" si="2"/>
        <v>2406.6088640000003</v>
      </c>
      <c r="CG37" s="198"/>
      <c r="CH37">
        <f>(Transest!$J$14/HexExtSoy!$K$4)</f>
        <v>0.20257267294641951</v>
      </c>
      <c r="CI37">
        <f>(HydroProcOil!$K$14/HexExtSoy!$K$4)</f>
        <v>0.10977777777777777</v>
      </c>
      <c r="CJ37">
        <f>(StarchFerm!$K$24/StarchFerm!$K$4)</f>
        <v>0.33157302630665886</v>
      </c>
      <c r="CY37" s="198"/>
      <c r="CZ37">
        <f>BP37*CH37*1000*LCI!$E$93</f>
        <v>4157557.5301927496</v>
      </c>
      <c r="DA37">
        <f>BQ37*CI37*1000*(LCI!$E$99)</f>
        <v>0</v>
      </c>
      <c r="DB37">
        <f>BR37*CJ37*1000*(LCI!$E$96)</f>
        <v>21505199.443459939</v>
      </c>
    </row>
    <row r="38" spans="1:106" x14ac:dyDescent="0.25">
      <c r="A38" s="197">
        <v>1071</v>
      </c>
      <c r="B38" s="197" t="s">
        <v>586</v>
      </c>
      <c r="C38" s="197" t="s">
        <v>627</v>
      </c>
      <c r="D38" s="197">
        <v>-85.9977509</v>
      </c>
      <c r="E38" s="197">
        <v>34.77684</v>
      </c>
      <c r="F38">
        <v>2.66</v>
      </c>
      <c r="G38">
        <f t="shared" si="3"/>
        <v>2.66</v>
      </c>
      <c r="H38" s="198">
        <v>9.8800000000000008</v>
      </c>
      <c r="Q38" s="221">
        <f>(Q3123*10000)*TEA!$M$15*10^-6</f>
        <v>51.602882268599998</v>
      </c>
      <c r="R38" s="221">
        <f>(R3123*10000)*TEA!$O$15*10^-6</f>
        <v>51.602882268599998</v>
      </c>
      <c r="AA38">
        <f t="shared" si="6"/>
        <v>1</v>
      </c>
      <c r="AB38" s="197">
        <v>1071</v>
      </c>
      <c r="AC38" s="197">
        <v>10631</v>
      </c>
      <c r="AD38" s="197">
        <f t="shared" si="4"/>
        <v>10631</v>
      </c>
      <c r="AE38" s="197">
        <v>7906</v>
      </c>
      <c r="AJ38">
        <v>0</v>
      </c>
      <c r="AK38">
        <v>0</v>
      </c>
      <c r="AU38" s="198">
        <v>0.27272727299999999</v>
      </c>
      <c r="AV38" s="6">
        <v>0</v>
      </c>
      <c r="AW38" s="198">
        <v>0.38356000000000001</v>
      </c>
      <c r="BO38" s="198"/>
      <c r="BP38" s="354">
        <f t="shared" si="0"/>
        <v>7712.3072804395806</v>
      </c>
      <c r="BQ38" s="354">
        <f t="shared" si="1"/>
        <v>0</v>
      </c>
      <c r="BR38" s="354">
        <f t="shared" si="2"/>
        <v>29960.362556800006</v>
      </c>
      <c r="CG38" s="198"/>
      <c r="CH38">
        <f>(Transest!$J$14/HexExtSoy!$K$4)</f>
        <v>0.20257267294641951</v>
      </c>
      <c r="CI38">
        <f>(HydroProcOil!$K$14/HexExtSoy!$K$4)</f>
        <v>0.10977777777777777</v>
      </c>
      <c r="CJ38">
        <f>(StarchFerm!$K$24/StarchFerm!$K$4)</f>
        <v>0.33157302630665886</v>
      </c>
      <c r="CY38" s="198"/>
      <c r="CZ38">
        <f>BP38*CH38*1000*LCI!$E$93</f>
        <v>58976926.939449839</v>
      </c>
      <c r="DA38">
        <f>BQ38*CI38*1000*(LCI!$E$99)</f>
        <v>0</v>
      </c>
      <c r="DB38">
        <f>BR38*CJ38*1000*(LCI!$E$96)</f>
        <v>267722595.81536776</v>
      </c>
    </row>
    <row r="39" spans="1:106" x14ac:dyDescent="0.25">
      <c r="A39" s="197">
        <v>1073</v>
      </c>
      <c r="B39" s="197" t="s">
        <v>586</v>
      </c>
      <c r="C39" s="197" t="s">
        <v>628</v>
      </c>
      <c r="D39" s="197">
        <v>-86.890254299999995</v>
      </c>
      <c r="E39" s="197">
        <v>33.56306</v>
      </c>
      <c r="F39">
        <v>0</v>
      </c>
      <c r="G39">
        <f t="shared" si="3"/>
        <v>0</v>
      </c>
      <c r="H39" s="198">
        <v>6.18</v>
      </c>
      <c r="Q39" s="221">
        <f>(Q3124*10000)*TEA!$M$15*10^-6</f>
        <v>54.449293443300007</v>
      </c>
      <c r="R39" s="221">
        <f>(R3124*10000)*TEA!$O$15*10^-6</f>
        <v>54.449293443300007</v>
      </c>
      <c r="AA39">
        <f t="shared" si="6"/>
        <v>1</v>
      </c>
      <c r="AB39" s="197">
        <v>1073</v>
      </c>
      <c r="AC39" s="197">
        <v>0</v>
      </c>
      <c r="AD39" s="197">
        <f t="shared" si="4"/>
        <v>0</v>
      </c>
      <c r="AE39" s="197">
        <v>46</v>
      </c>
      <c r="AJ39">
        <v>0</v>
      </c>
      <c r="AK39">
        <v>0</v>
      </c>
      <c r="AU39" s="198">
        <v>0.27272727299999999</v>
      </c>
      <c r="AV39" s="6">
        <v>0</v>
      </c>
      <c r="AW39" s="198">
        <v>0.38356000000000001</v>
      </c>
      <c r="BO39" s="198"/>
      <c r="BP39" s="354">
        <f t="shared" si="0"/>
        <v>0</v>
      </c>
      <c r="BQ39" s="354">
        <f t="shared" si="1"/>
        <v>0</v>
      </c>
      <c r="BR39" s="354">
        <f t="shared" si="2"/>
        <v>109.0384368</v>
      </c>
      <c r="CG39" s="198"/>
      <c r="CH39">
        <f>(Transest!$J$14/HexExtSoy!$K$4)</f>
        <v>0.20257267294641951</v>
      </c>
      <c r="CI39">
        <f>(HydroProcOil!$K$14/HexExtSoy!$K$4)</f>
        <v>0.10977777777777777</v>
      </c>
      <c r="CJ39">
        <f>(StarchFerm!$K$24/StarchFerm!$K$4)</f>
        <v>0.33157302630665886</v>
      </c>
      <c r="CY39" s="198"/>
      <c r="CZ39">
        <f>BP39*CH39*1000*LCI!$E$93</f>
        <v>0</v>
      </c>
      <c r="DA39">
        <f>BQ39*CI39*1000*(LCI!$E$99)</f>
        <v>0</v>
      </c>
      <c r="DB39">
        <f>BR39*CJ39*1000*(LCI!$E$96)</f>
        <v>974355.81056145451</v>
      </c>
    </row>
    <row r="40" spans="1:106" x14ac:dyDescent="0.25">
      <c r="A40" s="197">
        <v>1075</v>
      </c>
      <c r="B40" s="197" t="s">
        <v>586</v>
      </c>
      <c r="C40" s="197" t="s">
        <v>629</v>
      </c>
      <c r="D40" s="197">
        <v>-88.097956499999995</v>
      </c>
      <c r="E40" s="197">
        <v>33.781700000000001</v>
      </c>
      <c r="F40">
        <v>1.81</v>
      </c>
      <c r="G40">
        <f t="shared" si="3"/>
        <v>1.81</v>
      </c>
      <c r="H40" s="198">
        <v>0</v>
      </c>
      <c r="Q40" s="221">
        <f>(Q3125*10000)*TEA!$M$15*10^-6</f>
        <v>53.867743783199991</v>
      </c>
      <c r="R40" s="221">
        <f>(R3125*10000)*TEA!$O$15*10^-6</f>
        <v>53.867743783199991</v>
      </c>
      <c r="AA40">
        <f t="shared" si="6"/>
        <v>1</v>
      </c>
      <c r="AB40" s="197">
        <v>1075</v>
      </c>
      <c r="AC40" s="197">
        <v>549</v>
      </c>
      <c r="AD40" s="197">
        <f t="shared" si="4"/>
        <v>549</v>
      </c>
      <c r="AE40" s="197">
        <v>0</v>
      </c>
      <c r="AJ40">
        <v>0</v>
      </c>
      <c r="AK40">
        <v>0</v>
      </c>
      <c r="AU40" s="198">
        <v>0.27272727299999999</v>
      </c>
      <c r="AV40" s="6">
        <v>0</v>
      </c>
      <c r="AW40" s="198">
        <v>0.38356000000000001</v>
      </c>
      <c r="BO40" s="198"/>
      <c r="BP40" s="354">
        <f t="shared" si="0"/>
        <v>271.00636390737003</v>
      </c>
      <c r="BQ40" s="354">
        <f t="shared" si="1"/>
        <v>0</v>
      </c>
      <c r="BR40" s="354">
        <f t="shared" si="2"/>
        <v>0</v>
      </c>
      <c r="CG40" s="198"/>
      <c r="CH40">
        <f>(Transest!$J$14/HexExtSoy!$K$4)</f>
        <v>0.20257267294641951</v>
      </c>
      <c r="CI40">
        <f>(HydroProcOil!$K$14/HexExtSoy!$K$4)</f>
        <v>0.10977777777777777</v>
      </c>
      <c r="CJ40">
        <f>(StarchFerm!$K$24/StarchFerm!$K$4)</f>
        <v>0.33157302630665886</v>
      </c>
      <c r="CY40" s="198"/>
      <c r="CZ40">
        <f>BP40*CH40*1000*LCI!$E$93</f>
        <v>2072417.752963277</v>
      </c>
      <c r="DA40">
        <f>BQ40*CI40*1000*(LCI!$E$99)</f>
        <v>0</v>
      </c>
      <c r="DB40">
        <f>BR40*CJ40*1000*(LCI!$E$96)</f>
        <v>0</v>
      </c>
    </row>
    <row r="41" spans="1:106" x14ac:dyDescent="0.25">
      <c r="A41" s="197">
        <v>1077</v>
      </c>
      <c r="B41" s="197" t="s">
        <v>586</v>
      </c>
      <c r="C41" s="197" t="s">
        <v>630</v>
      </c>
      <c r="D41" s="197">
        <v>-87.654204800000002</v>
      </c>
      <c r="E41" s="197">
        <v>34.904089999999997</v>
      </c>
      <c r="F41">
        <v>3.28</v>
      </c>
      <c r="G41">
        <f t="shared" si="3"/>
        <v>3.28</v>
      </c>
      <c r="H41" s="198">
        <v>10.119999999999999</v>
      </c>
      <c r="Q41" s="221">
        <f>(Q3126*10000)*TEA!$M$15*10^-6</f>
        <v>51.669175966649995</v>
      </c>
      <c r="R41" s="221">
        <f>(R3126*10000)*TEA!$O$15*10^-6</f>
        <v>51.669175966649995</v>
      </c>
      <c r="AA41">
        <f t="shared" si="6"/>
        <v>1</v>
      </c>
      <c r="AB41" s="197">
        <v>1077</v>
      </c>
      <c r="AC41" s="197">
        <v>10484</v>
      </c>
      <c r="AD41" s="197">
        <f t="shared" si="4"/>
        <v>10484</v>
      </c>
      <c r="AE41" s="197">
        <v>6429</v>
      </c>
      <c r="AJ41">
        <v>0</v>
      </c>
      <c r="AK41">
        <v>0</v>
      </c>
      <c r="AU41" s="198">
        <v>0.27272727299999999</v>
      </c>
      <c r="AV41" s="6">
        <v>0</v>
      </c>
      <c r="AW41" s="198">
        <v>0.38356000000000001</v>
      </c>
      <c r="BO41" s="198"/>
      <c r="BP41" s="354">
        <f t="shared" si="0"/>
        <v>9378.4145548329598</v>
      </c>
      <c r="BQ41" s="354">
        <f t="shared" si="1"/>
        <v>0</v>
      </c>
      <c r="BR41" s="354">
        <f t="shared" si="2"/>
        <v>24954.981268799998</v>
      </c>
      <c r="CG41" s="198"/>
      <c r="CH41">
        <f>(Transest!$J$14/HexExtSoy!$K$4)</f>
        <v>0.20257267294641951</v>
      </c>
      <c r="CI41">
        <f>(HydroProcOil!$K$14/HexExtSoy!$K$4)</f>
        <v>0.10977777777777777</v>
      </c>
      <c r="CJ41">
        <f>(StarchFerm!$K$24/StarchFerm!$K$4)</f>
        <v>0.33157302630665886</v>
      </c>
      <c r="CY41" s="198"/>
      <c r="CZ41">
        <f>BP41*CH41*1000*LCI!$E$93</f>
        <v>71717846.540047452</v>
      </c>
      <c r="DA41">
        <f>BQ41*CI41*1000*(LCI!$E$99)</f>
        <v>0</v>
      </c>
      <c r="DB41">
        <f>BR41*CJ41*1000*(LCI!$E$96)</f>
        <v>222995043.90645793</v>
      </c>
    </row>
    <row r="42" spans="1:106" x14ac:dyDescent="0.25">
      <c r="A42" s="197">
        <v>1079</v>
      </c>
      <c r="B42" s="197" t="s">
        <v>586</v>
      </c>
      <c r="C42" s="197" t="s">
        <v>631</v>
      </c>
      <c r="D42" s="197">
        <v>-87.305588299999997</v>
      </c>
      <c r="E42" s="197">
        <v>34.524819999999998</v>
      </c>
      <c r="F42">
        <v>3.53</v>
      </c>
      <c r="G42">
        <f t="shared" si="3"/>
        <v>3.53</v>
      </c>
      <c r="H42" s="198">
        <v>11.14</v>
      </c>
      <c r="Q42" s="221">
        <f>(Q3127*10000)*TEA!$M$15*10^-6</f>
        <v>52.223425371449999</v>
      </c>
      <c r="R42" s="221">
        <f>(R3127*10000)*TEA!$O$15*10^-6</f>
        <v>52.223425371449999</v>
      </c>
      <c r="AA42">
        <f t="shared" si="6"/>
        <v>1</v>
      </c>
      <c r="AB42" s="197">
        <v>1079</v>
      </c>
      <c r="AC42" s="197">
        <v>14884</v>
      </c>
      <c r="AD42" s="197">
        <f t="shared" si="4"/>
        <v>14884</v>
      </c>
      <c r="AE42" s="197">
        <v>9278</v>
      </c>
      <c r="AJ42">
        <v>0</v>
      </c>
      <c r="AK42">
        <v>0</v>
      </c>
      <c r="AU42" s="198">
        <v>0.27272727299999999</v>
      </c>
      <c r="AV42" s="6">
        <v>0</v>
      </c>
      <c r="AW42" s="198">
        <v>0.38356000000000001</v>
      </c>
      <c r="BO42" s="198"/>
      <c r="BP42" s="354">
        <f t="shared" si="0"/>
        <v>14329.232741601958</v>
      </c>
      <c r="BQ42" s="354">
        <f t="shared" si="1"/>
        <v>0</v>
      </c>
      <c r="BR42" s="354">
        <f t="shared" si="2"/>
        <v>39643.580235200003</v>
      </c>
      <c r="CG42" s="198"/>
      <c r="CH42">
        <f>(Transest!$J$14/HexExtSoy!$K$4)</f>
        <v>0.20257267294641951</v>
      </c>
      <c r="CI42">
        <f>(HydroProcOil!$K$14/HexExtSoy!$K$4)</f>
        <v>0.10977777777777777</v>
      </c>
      <c r="CJ42">
        <f>(StarchFerm!$K$24/StarchFerm!$K$4)</f>
        <v>0.33157302630665886</v>
      </c>
      <c r="CY42" s="198"/>
      <c r="CZ42">
        <f>BP42*CH42*1000*LCI!$E$93</f>
        <v>109577339.40959665</v>
      </c>
      <c r="DA42">
        <f>BQ42*CI42*1000*(LCI!$E$99)</f>
        <v>0</v>
      </c>
      <c r="DB42">
        <f>BR42*CJ42*1000*(LCI!$E$96)</f>
        <v>354250793.4562242</v>
      </c>
    </row>
    <row r="43" spans="1:106" x14ac:dyDescent="0.25">
      <c r="A43" s="197">
        <v>1081</v>
      </c>
      <c r="B43" s="197" t="s">
        <v>586</v>
      </c>
      <c r="C43" s="197" t="s">
        <v>632</v>
      </c>
      <c r="D43" s="197">
        <v>-85.355263399999998</v>
      </c>
      <c r="E43" s="197">
        <v>32.609920000000002</v>
      </c>
      <c r="F43">
        <v>0</v>
      </c>
      <c r="G43">
        <f t="shared" si="3"/>
        <v>0</v>
      </c>
      <c r="H43" s="198">
        <v>6.31</v>
      </c>
      <c r="Q43" s="221">
        <f>(Q3128*10000)*TEA!$M$15*10^-6</f>
        <v>57.560212029600002</v>
      </c>
      <c r="R43" s="221">
        <f>(R3128*10000)*TEA!$O$15*10^-6</f>
        <v>57.560212029600002</v>
      </c>
      <c r="AA43">
        <f t="shared" si="6"/>
        <v>1</v>
      </c>
      <c r="AB43" s="197">
        <v>1081</v>
      </c>
      <c r="AC43" s="197">
        <v>0</v>
      </c>
      <c r="AD43" s="197">
        <f t="shared" si="4"/>
        <v>0</v>
      </c>
      <c r="AE43" s="197">
        <v>85</v>
      </c>
      <c r="AJ43">
        <v>0</v>
      </c>
      <c r="AK43">
        <v>0</v>
      </c>
      <c r="AU43" s="198">
        <v>0.27272727299999999</v>
      </c>
      <c r="AV43" s="6">
        <v>0</v>
      </c>
      <c r="AW43" s="198">
        <v>0.38356000000000001</v>
      </c>
      <c r="BO43" s="198"/>
      <c r="BP43" s="354">
        <f t="shared" si="0"/>
        <v>0</v>
      </c>
      <c r="BQ43" s="354">
        <f t="shared" si="1"/>
        <v>0</v>
      </c>
      <c r="BR43" s="354">
        <f t="shared" si="2"/>
        <v>205.72240600000001</v>
      </c>
      <c r="CG43" s="198"/>
      <c r="CH43">
        <f>(Transest!$J$14/HexExtSoy!$K$4)</f>
        <v>0.20257267294641951</v>
      </c>
      <c r="CI43">
        <f>(HydroProcOil!$K$14/HexExtSoy!$K$4)</f>
        <v>0.10977777777777777</v>
      </c>
      <c r="CJ43">
        <f>(StarchFerm!$K$24/StarchFerm!$K$4)</f>
        <v>0.33157302630665886</v>
      </c>
      <c r="CY43" s="198"/>
      <c r="CZ43">
        <f>BP43*CH43*1000*LCI!$E$93</f>
        <v>0</v>
      </c>
      <c r="DA43">
        <f>BQ43*CI43*1000*(LCI!$E$99)</f>
        <v>0</v>
      </c>
      <c r="DB43">
        <f>BR43*CJ43*1000*(LCI!$E$96)</f>
        <v>1838313.4198488677</v>
      </c>
    </row>
    <row r="44" spans="1:106" x14ac:dyDescent="0.25">
      <c r="A44" s="197">
        <v>1083</v>
      </c>
      <c r="B44" s="197" t="s">
        <v>586</v>
      </c>
      <c r="C44" s="197" t="s">
        <v>633</v>
      </c>
      <c r="D44" s="197">
        <v>-86.973692700000001</v>
      </c>
      <c r="E44" s="197">
        <v>34.81223</v>
      </c>
      <c r="F44">
        <v>3.25</v>
      </c>
      <c r="G44">
        <f t="shared" si="3"/>
        <v>3.25</v>
      </c>
      <c r="H44" s="198">
        <v>11.94</v>
      </c>
      <c r="Q44" s="221">
        <f>(Q3129*10000)*TEA!$M$15*10^-6</f>
        <v>51.553727663849997</v>
      </c>
      <c r="R44" s="221">
        <f>(R3129*10000)*TEA!$O$15*10^-6</f>
        <v>51.553727663849997</v>
      </c>
      <c r="AA44">
        <f t="shared" si="6"/>
        <v>1</v>
      </c>
      <c r="AB44" s="197">
        <v>1083</v>
      </c>
      <c r="AC44" s="197">
        <v>23747</v>
      </c>
      <c r="AD44" s="197">
        <f t="shared" si="4"/>
        <v>23747</v>
      </c>
      <c r="AE44" s="197">
        <v>6834</v>
      </c>
      <c r="AJ44">
        <v>0</v>
      </c>
      <c r="AK44">
        <v>0</v>
      </c>
      <c r="AU44" s="198">
        <v>0.27272727299999999</v>
      </c>
      <c r="AV44" s="6">
        <v>0</v>
      </c>
      <c r="AW44" s="198">
        <v>0.38356000000000001</v>
      </c>
      <c r="BO44" s="198"/>
      <c r="BP44" s="354">
        <f t="shared" si="0"/>
        <v>21048.477293775748</v>
      </c>
      <c r="BQ44" s="354">
        <f t="shared" si="1"/>
        <v>0</v>
      </c>
      <c r="BR44" s="354">
        <f t="shared" si="2"/>
        <v>31297.713537599997</v>
      </c>
      <c r="CG44" s="198"/>
      <c r="CH44">
        <f>(Transest!$J$14/HexExtSoy!$K$4)</f>
        <v>0.20257267294641951</v>
      </c>
      <c r="CI44">
        <f>(HydroProcOil!$K$14/HexExtSoy!$K$4)</f>
        <v>0.10977777777777777</v>
      </c>
      <c r="CJ44">
        <f>(StarchFerm!$K$24/StarchFerm!$K$4)</f>
        <v>0.33157302630665886</v>
      </c>
      <c r="CY44" s="198"/>
      <c r="CZ44">
        <f>BP44*CH44*1000*LCI!$E$93</f>
        <v>160960198.08366945</v>
      </c>
      <c r="DA44">
        <f>BQ44*CI44*1000*(LCI!$E$99)</f>
        <v>0</v>
      </c>
      <c r="DB44">
        <f>BR44*CJ44*1000*(LCI!$E$96)</f>
        <v>279673021.16209769</v>
      </c>
    </row>
    <row r="45" spans="1:106" x14ac:dyDescent="0.25">
      <c r="A45" s="197">
        <v>1085</v>
      </c>
      <c r="B45" s="197" t="s">
        <v>586</v>
      </c>
      <c r="C45" s="197" t="s">
        <v>634</v>
      </c>
      <c r="D45" s="197">
        <v>-86.650035799999998</v>
      </c>
      <c r="E45" s="197">
        <v>32.157809999999998</v>
      </c>
      <c r="F45">
        <v>2.5099999999999998</v>
      </c>
      <c r="G45">
        <f t="shared" si="3"/>
        <v>2.5099999999999998</v>
      </c>
      <c r="H45" s="198">
        <v>6.16</v>
      </c>
      <c r="Q45" s="221">
        <f>(Q3130*10000)*TEA!$M$15*10^-6</f>
        <v>58.268946246300004</v>
      </c>
      <c r="R45" s="221">
        <f>(R3130*10000)*TEA!$O$15*10^-6</f>
        <v>58.268946246300004</v>
      </c>
      <c r="AA45">
        <f t="shared" si="6"/>
        <v>1</v>
      </c>
      <c r="AB45" s="197">
        <v>1085</v>
      </c>
      <c r="AC45" s="197">
        <v>448</v>
      </c>
      <c r="AD45" s="197">
        <f t="shared" si="4"/>
        <v>448</v>
      </c>
      <c r="AE45" s="197">
        <v>660</v>
      </c>
      <c r="AJ45">
        <v>0</v>
      </c>
      <c r="AK45">
        <v>0</v>
      </c>
      <c r="AU45" s="198">
        <v>0.27272727299999999</v>
      </c>
      <c r="AV45" s="6">
        <v>0</v>
      </c>
      <c r="AW45" s="198">
        <v>0.38356000000000001</v>
      </c>
      <c r="BO45" s="198"/>
      <c r="BP45" s="354">
        <f t="shared" si="0"/>
        <v>306.67636394303997</v>
      </c>
      <c r="BQ45" s="354">
        <f t="shared" si="1"/>
        <v>0</v>
      </c>
      <c r="BR45" s="354">
        <f t="shared" si="2"/>
        <v>1559.4015360000001</v>
      </c>
      <c r="CG45" s="198"/>
      <c r="CH45">
        <f>(Transest!$J$14/HexExtSoy!$K$4)</f>
        <v>0.20257267294641951</v>
      </c>
      <c r="CI45">
        <f>(HydroProcOil!$K$14/HexExtSoy!$K$4)</f>
        <v>0.10977777777777777</v>
      </c>
      <c r="CJ45">
        <f>(StarchFerm!$K$24/StarchFerm!$K$4)</f>
        <v>0.33157302630665886</v>
      </c>
      <c r="CY45" s="198"/>
      <c r="CZ45">
        <f>BP45*CH45*1000*LCI!$E$93</f>
        <v>2345190.4666970032</v>
      </c>
      <c r="DA45">
        <f>BQ45*CI45*1000*(LCI!$E$99)</f>
        <v>0</v>
      </c>
      <c r="DB45">
        <f>BR45*CJ45*1000*(LCI!$E$96)</f>
        <v>13934645.36168091</v>
      </c>
    </row>
    <row r="46" spans="1:106" x14ac:dyDescent="0.25">
      <c r="A46" s="197">
        <v>1087</v>
      </c>
      <c r="B46" s="197" t="s">
        <v>586</v>
      </c>
      <c r="C46" s="197" t="s">
        <v>635</v>
      </c>
      <c r="D46" s="197">
        <v>-85.695113599999999</v>
      </c>
      <c r="E46" s="197">
        <v>32.393859999999997</v>
      </c>
      <c r="F46">
        <v>2.0499999999999998</v>
      </c>
      <c r="G46">
        <f t="shared" si="3"/>
        <v>2.0499999999999998</v>
      </c>
      <c r="H46" s="198">
        <v>0</v>
      </c>
      <c r="Q46" s="221">
        <f>(Q3131*10000)*TEA!$M$15*10^-6</f>
        <v>57.94009599959999</v>
      </c>
      <c r="R46" s="221">
        <f>(R3131*10000)*TEA!$O$15*10^-6</f>
        <v>57.94009599959999</v>
      </c>
      <c r="AA46">
        <f t="shared" si="6"/>
        <v>1</v>
      </c>
      <c r="AB46" s="197">
        <v>1087</v>
      </c>
      <c r="AC46" s="197">
        <v>256</v>
      </c>
      <c r="AD46" s="197">
        <f t="shared" si="4"/>
        <v>256</v>
      </c>
      <c r="AE46" s="197">
        <v>0</v>
      </c>
      <c r="AJ46">
        <v>0</v>
      </c>
      <c r="AK46">
        <v>0</v>
      </c>
      <c r="AU46" s="198">
        <v>0.27272727299999999</v>
      </c>
      <c r="AV46" s="6">
        <v>0</v>
      </c>
      <c r="AW46" s="198">
        <v>0.38356000000000001</v>
      </c>
      <c r="BO46" s="198"/>
      <c r="BP46" s="354">
        <f t="shared" si="0"/>
        <v>143.12727287039999</v>
      </c>
      <c r="BQ46" s="354">
        <f t="shared" si="1"/>
        <v>0</v>
      </c>
      <c r="BR46" s="354">
        <f t="shared" si="2"/>
        <v>0</v>
      </c>
      <c r="CG46" s="198"/>
      <c r="CH46">
        <f>(Transest!$J$14/HexExtSoy!$K$4)</f>
        <v>0.20257267294641951</v>
      </c>
      <c r="CI46">
        <f>(HydroProcOil!$K$14/HexExtSoy!$K$4)</f>
        <v>0.10977777777777777</v>
      </c>
      <c r="CJ46">
        <f>(StarchFerm!$K$24/StarchFerm!$K$4)</f>
        <v>0.33157302630665886</v>
      </c>
      <c r="CY46" s="198"/>
      <c r="CZ46">
        <f>BP46*CH46*1000*LCI!$E$93</f>
        <v>1094511.2024425401</v>
      </c>
      <c r="DA46">
        <f>BQ46*CI46*1000*(LCI!$E$99)</f>
        <v>0</v>
      </c>
      <c r="DB46">
        <f>BR46*CJ46*1000*(LCI!$E$96)</f>
        <v>0</v>
      </c>
    </row>
    <row r="47" spans="1:106" x14ac:dyDescent="0.25">
      <c r="A47" s="197">
        <v>1089</v>
      </c>
      <c r="B47" s="197" t="s">
        <v>586</v>
      </c>
      <c r="C47" s="197" t="s">
        <v>636</v>
      </c>
      <c r="D47" s="197">
        <v>-86.543126700000002</v>
      </c>
      <c r="E47" s="197">
        <v>34.765189999999997</v>
      </c>
      <c r="F47">
        <v>2.69</v>
      </c>
      <c r="G47">
        <f t="shared" si="3"/>
        <v>2.69</v>
      </c>
      <c r="H47" s="198">
        <v>10.67</v>
      </c>
      <c r="Q47" s="221">
        <f>(Q3132*10000)*TEA!$M$15*10^-6</f>
        <v>51.482547134099995</v>
      </c>
      <c r="R47" s="221">
        <f>(R3132*10000)*TEA!$O$15*10^-6</f>
        <v>51.482547134099995</v>
      </c>
      <c r="AA47">
        <f t="shared" si="6"/>
        <v>1</v>
      </c>
      <c r="AB47" s="197">
        <v>1089</v>
      </c>
      <c r="AC47" s="197">
        <v>16013</v>
      </c>
      <c r="AD47" s="197">
        <f t="shared" si="4"/>
        <v>16013</v>
      </c>
      <c r="AE47" s="197">
        <v>10319</v>
      </c>
      <c r="AJ47">
        <v>0</v>
      </c>
      <c r="AK47">
        <v>0</v>
      </c>
      <c r="AU47" s="198">
        <v>0.27272727299999999</v>
      </c>
      <c r="AV47" s="6">
        <v>0</v>
      </c>
      <c r="AW47" s="198">
        <v>0.38356000000000001</v>
      </c>
      <c r="BO47" s="198"/>
      <c r="BP47" s="354">
        <f t="shared" si="0"/>
        <v>11747.719102656811</v>
      </c>
      <c r="BQ47" s="354">
        <f t="shared" si="1"/>
        <v>0</v>
      </c>
      <c r="BR47" s="354">
        <f t="shared" si="2"/>
        <v>42231.386678800001</v>
      </c>
      <c r="CG47" s="198"/>
      <c r="CH47">
        <f>(Transest!$J$14/HexExtSoy!$K$4)</f>
        <v>0.20257267294641951</v>
      </c>
      <c r="CI47">
        <f>(HydroProcOil!$K$14/HexExtSoy!$K$4)</f>
        <v>0.10977777777777777</v>
      </c>
      <c r="CJ47">
        <f>(StarchFerm!$K$24/StarchFerm!$K$4)</f>
        <v>0.33157302630665886</v>
      </c>
      <c r="CY47" s="198"/>
      <c r="CZ47">
        <f>BP47*CH47*1000*LCI!$E$93</f>
        <v>89836198.951746091</v>
      </c>
      <c r="DA47">
        <f>BQ47*CI47*1000*(LCI!$E$99)</f>
        <v>0</v>
      </c>
      <c r="DB47">
        <f>BR47*CJ47*1000*(LCI!$E$96)</f>
        <v>377375155.09353292</v>
      </c>
    </row>
    <row r="48" spans="1:106" x14ac:dyDescent="0.25">
      <c r="A48" s="197">
        <v>1091</v>
      </c>
      <c r="B48" s="197" t="s">
        <v>586</v>
      </c>
      <c r="C48" s="197" t="s">
        <v>637</v>
      </c>
      <c r="D48" s="197">
        <v>-87.778312</v>
      </c>
      <c r="E48" s="197">
        <v>32.25123</v>
      </c>
      <c r="F48">
        <v>1.69</v>
      </c>
      <c r="G48">
        <f t="shared" si="3"/>
        <v>1.69</v>
      </c>
      <c r="H48" s="198">
        <v>8.4700000000000006</v>
      </c>
      <c r="Q48" s="221">
        <f>(Q3133*10000)*TEA!$M$15*10^-6</f>
        <v>57.701276269649988</v>
      </c>
      <c r="R48" s="221">
        <f>(R3133*10000)*TEA!$O$15*10^-6</f>
        <v>57.701276269649988</v>
      </c>
      <c r="AA48">
        <f t="shared" si="6"/>
        <v>1</v>
      </c>
      <c r="AB48" s="197">
        <v>1091</v>
      </c>
      <c r="AC48" s="197">
        <v>533</v>
      </c>
      <c r="AD48" s="197">
        <f t="shared" si="4"/>
        <v>533</v>
      </c>
      <c r="AE48" s="197">
        <v>728</v>
      </c>
      <c r="AJ48">
        <v>0</v>
      </c>
      <c r="AK48">
        <v>0</v>
      </c>
      <c r="AU48" s="198">
        <v>0.27272727299999999</v>
      </c>
      <c r="AV48" s="6">
        <v>0</v>
      </c>
      <c r="AW48" s="198">
        <v>0.38356000000000001</v>
      </c>
      <c r="BO48" s="198"/>
      <c r="BP48" s="354">
        <f t="shared" si="0"/>
        <v>245.66454570021</v>
      </c>
      <c r="BQ48" s="354">
        <f t="shared" si="1"/>
        <v>0</v>
      </c>
      <c r="BR48" s="354">
        <f t="shared" si="2"/>
        <v>2365.0923296000005</v>
      </c>
      <c r="CG48" s="198"/>
      <c r="CH48">
        <f>(Transest!$J$14/HexExtSoy!$K$4)</f>
        <v>0.20257267294641951</v>
      </c>
      <c r="CI48">
        <f>(HydroProcOil!$K$14/HexExtSoy!$K$4)</f>
        <v>0.10977777777777777</v>
      </c>
      <c r="CJ48">
        <f>(StarchFerm!$K$24/StarchFerm!$K$4)</f>
        <v>0.33157302630665886</v>
      </c>
      <c r="CY48" s="198"/>
      <c r="CZ48">
        <f>BP48*CH48*1000*LCI!$E$93</f>
        <v>1878625.8685673913</v>
      </c>
      <c r="DA48">
        <f>BQ48*CI48*1000*(LCI!$E$99)</f>
        <v>0</v>
      </c>
      <c r="DB48">
        <f>BR48*CJ48*1000*(LCI!$E$96)</f>
        <v>21134212.13188272</v>
      </c>
    </row>
    <row r="49" spans="1:106" x14ac:dyDescent="0.25">
      <c r="A49" s="197">
        <v>1093</v>
      </c>
      <c r="B49" s="197" t="s">
        <v>586</v>
      </c>
      <c r="C49" s="197" t="s">
        <v>638</v>
      </c>
      <c r="D49" s="197">
        <v>-87.883197800000005</v>
      </c>
      <c r="E49" s="197">
        <v>34.137920000000001</v>
      </c>
      <c r="F49">
        <v>2.4900000000000002</v>
      </c>
      <c r="G49">
        <f t="shared" si="3"/>
        <v>2.4900000000000002</v>
      </c>
      <c r="H49" s="198">
        <v>8.4700000000000006</v>
      </c>
      <c r="Q49" s="221">
        <f>(Q3134*10000)*TEA!$M$15*10^-6</f>
        <v>53.178525521550007</v>
      </c>
      <c r="R49" s="221">
        <f>(R3134*10000)*TEA!$O$15*10^-6</f>
        <v>53.178525521550007</v>
      </c>
      <c r="AA49">
        <f t="shared" si="6"/>
        <v>1</v>
      </c>
      <c r="AB49" s="197">
        <v>1093</v>
      </c>
      <c r="AC49" s="197">
        <v>1485</v>
      </c>
      <c r="AD49" s="197">
        <f t="shared" si="4"/>
        <v>1485</v>
      </c>
      <c r="AE49" s="197">
        <v>484</v>
      </c>
      <c r="AJ49">
        <v>0</v>
      </c>
      <c r="AK49">
        <v>0</v>
      </c>
      <c r="AU49" s="198">
        <v>0.27272727299999999</v>
      </c>
      <c r="AV49" s="6">
        <v>0</v>
      </c>
      <c r="AW49" s="198">
        <v>0.38356000000000001</v>
      </c>
      <c r="BO49" s="198"/>
      <c r="BP49" s="354">
        <f t="shared" si="0"/>
        <v>1008.45000100845</v>
      </c>
      <c r="BQ49" s="354">
        <f t="shared" si="1"/>
        <v>0</v>
      </c>
      <c r="BR49" s="354">
        <f t="shared" si="2"/>
        <v>1572.3965488000001</v>
      </c>
      <c r="CG49" s="198"/>
      <c r="CH49">
        <f>(Transest!$J$14/HexExtSoy!$K$4)</f>
        <v>0.20257267294641951</v>
      </c>
      <c r="CI49">
        <f>(HydroProcOil!$K$14/HexExtSoy!$K$4)</f>
        <v>0.10977777777777777</v>
      </c>
      <c r="CJ49">
        <f>(StarchFerm!$K$24/StarchFerm!$K$4)</f>
        <v>0.33157302630665886</v>
      </c>
      <c r="CY49" s="198"/>
      <c r="CZ49">
        <f>BP49*CH49*1000*LCI!$E$93</f>
        <v>7711736.561950569</v>
      </c>
      <c r="DA49">
        <f>BQ49*CI49*1000*(LCI!$E$99)</f>
        <v>0</v>
      </c>
      <c r="DB49">
        <f>BR49*CJ49*1000*(LCI!$E$96)</f>
        <v>14050767.406361585</v>
      </c>
    </row>
    <row r="50" spans="1:106" x14ac:dyDescent="0.25">
      <c r="A50" s="197">
        <v>1095</v>
      </c>
      <c r="B50" s="197" t="s">
        <v>586</v>
      </c>
      <c r="C50" s="197" t="s">
        <v>639</v>
      </c>
      <c r="D50" s="197">
        <v>-86.306067200000001</v>
      </c>
      <c r="E50" s="197">
        <v>34.3703</v>
      </c>
      <c r="F50">
        <v>2.68</v>
      </c>
      <c r="G50">
        <f t="shared" si="3"/>
        <v>2.68</v>
      </c>
      <c r="H50" s="198">
        <v>9.35</v>
      </c>
      <c r="Q50" s="221">
        <f>(Q3135*10000)*TEA!$M$15*10^-6</f>
        <v>52.21435854149999</v>
      </c>
      <c r="R50" s="221">
        <f>(R3135*10000)*TEA!$O$15*10^-6</f>
        <v>52.21435854149999</v>
      </c>
      <c r="AA50">
        <f t="shared" si="6"/>
        <v>1</v>
      </c>
      <c r="AB50" s="197">
        <v>1095</v>
      </c>
      <c r="AC50" s="197">
        <v>2337</v>
      </c>
      <c r="AD50" s="197">
        <f t="shared" si="4"/>
        <v>2337</v>
      </c>
      <c r="AE50" s="197">
        <v>1605</v>
      </c>
      <c r="AJ50">
        <v>0</v>
      </c>
      <c r="AK50">
        <v>0</v>
      </c>
      <c r="AU50" s="198">
        <v>0.27272727299999999</v>
      </c>
      <c r="AV50" s="6">
        <v>0</v>
      </c>
      <c r="AW50" s="198">
        <v>0.38356000000000001</v>
      </c>
      <c r="BO50" s="198"/>
      <c r="BP50" s="354">
        <f t="shared" si="0"/>
        <v>1708.1345471626801</v>
      </c>
      <c r="BQ50" s="354">
        <f t="shared" si="1"/>
        <v>0</v>
      </c>
      <c r="BR50" s="354">
        <f t="shared" si="2"/>
        <v>5755.9890299999997</v>
      </c>
      <c r="CG50" s="198"/>
      <c r="CH50">
        <f>(Transest!$J$14/HexExtSoy!$K$4)</f>
        <v>0.20257267294641951</v>
      </c>
      <c r="CI50">
        <f>(HydroProcOil!$K$14/HexExtSoy!$K$4)</f>
        <v>0.10977777777777777</v>
      </c>
      <c r="CJ50">
        <f>(StarchFerm!$K$24/StarchFerm!$K$4)</f>
        <v>0.33157302630665886</v>
      </c>
      <c r="CY50" s="198"/>
      <c r="CZ50">
        <f>BP50*CH50*1000*LCI!$E$93</f>
        <v>13062307.131650189</v>
      </c>
      <c r="DA50">
        <f>BQ50*CI50*1000*(LCI!$E$99)</f>
        <v>0</v>
      </c>
      <c r="DB50">
        <f>BR50*CJ50*1000*(LCI!$E$96)</f>
        <v>51434902.420652553</v>
      </c>
    </row>
    <row r="51" spans="1:106" x14ac:dyDescent="0.25">
      <c r="A51" s="197">
        <v>1097</v>
      </c>
      <c r="B51" s="197" t="s">
        <v>586</v>
      </c>
      <c r="C51" s="197" t="s">
        <v>640</v>
      </c>
      <c r="D51" s="197">
        <v>-88.206964799999994</v>
      </c>
      <c r="E51" s="197">
        <v>30.81362</v>
      </c>
      <c r="F51">
        <v>2.0099999999999998</v>
      </c>
      <c r="G51">
        <f t="shared" si="3"/>
        <v>2.0099999999999998</v>
      </c>
      <c r="H51" s="198">
        <v>0</v>
      </c>
      <c r="Q51" s="221">
        <f>(Q3136*10000)*TEA!$M$15*10^-6</f>
        <v>64.117461696299998</v>
      </c>
      <c r="R51" s="221">
        <f>(R3136*10000)*TEA!$O$15*10^-6</f>
        <v>64.117461696299998</v>
      </c>
      <c r="AA51">
        <f t="shared" si="6"/>
        <v>1</v>
      </c>
      <c r="AB51" s="197">
        <v>1097</v>
      </c>
      <c r="AC51" s="197">
        <v>1019</v>
      </c>
      <c r="AD51" s="197">
        <f t="shared" si="4"/>
        <v>1019</v>
      </c>
      <c r="AE51" s="197">
        <v>0</v>
      </c>
      <c r="AJ51">
        <v>0</v>
      </c>
      <c r="AK51">
        <v>0</v>
      </c>
      <c r="AU51" s="198">
        <v>0.27272727299999999</v>
      </c>
      <c r="AV51" s="6">
        <v>0</v>
      </c>
      <c r="AW51" s="198">
        <v>0.38356000000000001</v>
      </c>
      <c r="BO51" s="198"/>
      <c r="BP51" s="354">
        <f t="shared" si="0"/>
        <v>558.59727328586985</v>
      </c>
      <c r="BQ51" s="354">
        <f t="shared" si="1"/>
        <v>0</v>
      </c>
      <c r="BR51" s="354">
        <f t="shared" si="2"/>
        <v>0</v>
      </c>
      <c r="CG51" s="198"/>
      <c r="CH51">
        <f>(Transest!$J$14/HexExtSoy!$K$4)</f>
        <v>0.20257267294641951</v>
      </c>
      <c r="CI51">
        <f>(HydroProcOil!$K$14/HexExtSoy!$K$4)</f>
        <v>0.10977777777777777</v>
      </c>
      <c r="CJ51">
        <f>(StarchFerm!$K$24/StarchFerm!$K$4)</f>
        <v>0.33157302630665886</v>
      </c>
      <c r="CY51" s="198"/>
      <c r="CZ51">
        <f>BP51*CH51*1000*LCI!$E$93</f>
        <v>4271659.4888162836</v>
      </c>
      <c r="DA51">
        <f>BQ51*CI51*1000*(LCI!$E$99)</f>
        <v>0</v>
      </c>
      <c r="DB51">
        <f>BR51*CJ51*1000*(LCI!$E$96)</f>
        <v>0</v>
      </c>
    </row>
    <row r="52" spans="1:106" x14ac:dyDescent="0.25">
      <c r="A52" s="197">
        <v>1099</v>
      </c>
      <c r="B52" s="197" t="s">
        <v>586</v>
      </c>
      <c r="C52" s="197" t="s">
        <v>641</v>
      </c>
      <c r="D52" s="197">
        <v>-87.364002400000004</v>
      </c>
      <c r="E52" s="197">
        <v>31.572199999999999</v>
      </c>
      <c r="F52">
        <v>2.12</v>
      </c>
      <c r="G52">
        <f t="shared" si="3"/>
        <v>2.12</v>
      </c>
      <c r="H52" s="198">
        <v>9.4</v>
      </c>
      <c r="Q52" s="221">
        <f>(Q3137*10000)*TEA!$M$15*10^-6</f>
        <v>60.388890018749997</v>
      </c>
      <c r="R52" s="221">
        <f>(R3137*10000)*TEA!$O$15*10^-6</f>
        <v>60.388890018749997</v>
      </c>
      <c r="AA52">
        <f t="shared" si="6"/>
        <v>1</v>
      </c>
      <c r="AB52" s="197">
        <v>1099</v>
      </c>
      <c r="AC52" s="197">
        <v>238</v>
      </c>
      <c r="AD52" s="197">
        <f t="shared" si="4"/>
        <v>238</v>
      </c>
      <c r="AE52" s="197">
        <v>533</v>
      </c>
      <c r="AJ52">
        <v>0</v>
      </c>
      <c r="AK52">
        <v>0</v>
      </c>
      <c r="AU52" s="198">
        <v>0.27272727299999999</v>
      </c>
      <c r="AV52" s="6">
        <v>0</v>
      </c>
      <c r="AW52" s="198">
        <v>0.38356000000000001</v>
      </c>
      <c r="BO52" s="198"/>
      <c r="BP52" s="354">
        <f t="shared" si="0"/>
        <v>137.60727286488</v>
      </c>
      <c r="BQ52" s="354">
        <f t="shared" si="1"/>
        <v>0</v>
      </c>
      <c r="BR52" s="354">
        <f t="shared" si="2"/>
        <v>1921.7123119999999</v>
      </c>
      <c r="CG52" s="198"/>
      <c r="CH52">
        <f>(Transest!$J$14/HexExtSoy!$K$4)</f>
        <v>0.20257267294641951</v>
      </c>
      <c r="CI52">
        <f>(HydroProcOil!$K$14/HexExtSoy!$K$4)</f>
        <v>0.10977777777777777</v>
      </c>
      <c r="CJ52">
        <f>(StarchFerm!$K$24/StarchFerm!$K$4)</f>
        <v>0.33157302630665886</v>
      </c>
      <c r="CY52" s="198"/>
      <c r="CZ52">
        <f>BP52*CH52*1000*LCI!$E$93</f>
        <v>1052299.1088117531</v>
      </c>
      <c r="DA52">
        <f>BQ52*CI52*1000*(LCI!$E$99)</f>
        <v>0</v>
      </c>
      <c r="DB52">
        <f>BR52*CJ52*1000*(LCI!$E$96)</f>
        <v>17172215.710127335</v>
      </c>
    </row>
    <row r="53" spans="1:106" x14ac:dyDescent="0.25">
      <c r="A53" s="197">
        <v>1101</v>
      </c>
      <c r="B53" s="197" t="s">
        <v>586</v>
      </c>
      <c r="C53" s="197" t="s">
        <v>642</v>
      </c>
      <c r="D53" s="197">
        <v>-86.207101899999998</v>
      </c>
      <c r="E53" s="197">
        <v>32.225380000000001</v>
      </c>
      <c r="F53">
        <v>2.1800000000000002</v>
      </c>
      <c r="G53">
        <f t="shared" si="3"/>
        <v>2.1800000000000002</v>
      </c>
      <c r="H53" s="198">
        <v>9</v>
      </c>
      <c r="Q53" s="221">
        <f>(Q3138*10000)*TEA!$M$15*10^-6</f>
        <v>58.046697731699993</v>
      </c>
      <c r="R53" s="221">
        <f>(R3138*10000)*TEA!$O$15*10^-6</f>
        <v>58.046697731699993</v>
      </c>
      <c r="AA53">
        <f t="shared" si="6"/>
        <v>1</v>
      </c>
      <c r="AB53" s="197">
        <v>1101</v>
      </c>
      <c r="AC53" s="197">
        <v>844</v>
      </c>
      <c r="AD53" s="197">
        <f t="shared" si="4"/>
        <v>844</v>
      </c>
      <c r="AE53" s="197">
        <v>425</v>
      </c>
      <c r="AJ53">
        <v>0</v>
      </c>
      <c r="AK53">
        <v>0</v>
      </c>
      <c r="AU53" s="198">
        <v>0.27272727299999999</v>
      </c>
      <c r="AV53" s="6">
        <v>0</v>
      </c>
      <c r="AW53" s="198">
        <v>0.38356000000000001</v>
      </c>
      <c r="BO53" s="198"/>
      <c r="BP53" s="354">
        <f t="shared" si="0"/>
        <v>501.79636413816002</v>
      </c>
      <c r="BQ53" s="354">
        <f t="shared" si="1"/>
        <v>0</v>
      </c>
      <c r="BR53" s="354">
        <f t="shared" si="2"/>
        <v>1467.117</v>
      </c>
      <c r="CG53" s="198"/>
      <c r="CH53">
        <f>(Transest!$J$14/HexExtSoy!$K$4)</f>
        <v>0.20257267294641951</v>
      </c>
      <c r="CI53">
        <f>(HydroProcOil!$K$14/HexExtSoy!$K$4)</f>
        <v>0.10977777777777777</v>
      </c>
      <c r="CJ53">
        <f>(StarchFerm!$K$24/StarchFerm!$K$4)</f>
        <v>0.33157302630665886</v>
      </c>
      <c r="CY53" s="198"/>
      <c r="CZ53">
        <f>BP53*CH53*1000*LCI!$E$93</f>
        <v>3837296.2111243871</v>
      </c>
      <c r="DA53">
        <f>BQ53*CI53*1000*(LCI!$E$99)</f>
        <v>0</v>
      </c>
      <c r="DB53">
        <f>BR53*CJ53*1000*(LCI!$E$96)</f>
        <v>13110000.616988756</v>
      </c>
    </row>
    <row r="54" spans="1:106" x14ac:dyDescent="0.25">
      <c r="A54" s="197">
        <v>1103</v>
      </c>
      <c r="B54" s="197" t="s">
        <v>586</v>
      </c>
      <c r="C54" s="197" t="s">
        <v>643</v>
      </c>
      <c r="D54" s="197">
        <v>-86.847935800000002</v>
      </c>
      <c r="E54" s="197">
        <v>34.457999999999998</v>
      </c>
      <c r="F54">
        <v>3.01</v>
      </c>
      <c r="G54">
        <f t="shared" si="3"/>
        <v>3.01</v>
      </c>
      <c r="H54" s="198">
        <v>10.94</v>
      </c>
      <c r="Q54" s="221">
        <f>(Q3139*10000)*TEA!$M$15*10^-6</f>
        <v>52.135874865449992</v>
      </c>
      <c r="R54" s="221">
        <f>(R3139*10000)*TEA!$O$15*10^-6</f>
        <v>52.135874865449992</v>
      </c>
      <c r="AA54">
        <f t="shared" si="6"/>
        <v>1</v>
      </c>
      <c r="AB54" s="197">
        <v>1103</v>
      </c>
      <c r="AC54" s="197">
        <v>2905</v>
      </c>
      <c r="AD54" s="197">
        <f t="shared" si="4"/>
        <v>2905</v>
      </c>
      <c r="AE54" s="197">
        <v>777</v>
      </c>
      <c r="AJ54">
        <v>0</v>
      </c>
      <c r="AK54">
        <v>0</v>
      </c>
      <c r="AU54" s="198">
        <v>0.27272727299999999</v>
      </c>
      <c r="AV54" s="6">
        <v>0</v>
      </c>
      <c r="AW54" s="198">
        <v>0.38356000000000001</v>
      </c>
      <c r="BO54" s="198"/>
      <c r="BP54" s="354">
        <f t="shared" si="0"/>
        <v>2384.7409114756497</v>
      </c>
      <c r="BQ54" s="354">
        <f t="shared" si="1"/>
        <v>0</v>
      </c>
      <c r="BR54" s="354">
        <f t="shared" si="2"/>
        <v>3260.4057527999998</v>
      </c>
      <c r="CG54" s="198"/>
      <c r="CH54">
        <f>(Transest!$J$14/HexExtSoy!$K$4)</f>
        <v>0.20257267294641951</v>
      </c>
      <c r="CI54">
        <f>(HydroProcOil!$K$14/HexExtSoy!$K$4)</f>
        <v>0.10977777777777777</v>
      </c>
      <c r="CJ54">
        <f>(StarchFerm!$K$24/StarchFerm!$K$4)</f>
        <v>0.33157302630665886</v>
      </c>
      <c r="CY54" s="198"/>
      <c r="CZ54">
        <f>BP54*CH54*1000*LCI!$E$93</f>
        <v>18236396.112266943</v>
      </c>
      <c r="DA54">
        <f>BQ54*CI54*1000*(LCI!$E$99)</f>
        <v>0</v>
      </c>
      <c r="DB54">
        <f>BR54*CJ54*1000*(LCI!$E$96)</f>
        <v>29134637.135853302</v>
      </c>
    </row>
    <row r="55" spans="1:106" x14ac:dyDescent="0.25">
      <c r="A55" s="197">
        <v>1105</v>
      </c>
      <c r="B55" s="197" t="s">
        <v>586</v>
      </c>
      <c r="C55" s="197" t="s">
        <v>644</v>
      </c>
      <c r="D55" s="197">
        <v>-87.284065699999999</v>
      </c>
      <c r="E55" s="197">
        <v>32.637549999999997</v>
      </c>
      <c r="F55">
        <v>2.62</v>
      </c>
      <c r="G55">
        <f t="shared" si="3"/>
        <v>2.62</v>
      </c>
      <c r="H55" s="198">
        <v>8.98</v>
      </c>
      <c r="Q55" s="221">
        <f>(Q3140*10000)*TEA!$M$15*10^-6</f>
        <v>56.727732815549999</v>
      </c>
      <c r="R55" s="221">
        <f>(R3140*10000)*TEA!$O$15*10^-6</f>
        <v>56.727732815549999</v>
      </c>
      <c r="AA55">
        <f t="shared" si="6"/>
        <v>1</v>
      </c>
      <c r="AB55" s="197">
        <v>1105</v>
      </c>
      <c r="AC55" s="197">
        <v>4151</v>
      </c>
      <c r="AD55" s="197">
        <f t="shared" si="4"/>
        <v>4151</v>
      </c>
      <c r="AE55" s="197">
        <v>2705</v>
      </c>
      <c r="AJ55">
        <v>0</v>
      </c>
      <c r="AK55">
        <v>0</v>
      </c>
      <c r="AU55" s="198">
        <v>0.27272727299999999</v>
      </c>
      <c r="AV55" s="6">
        <v>0</v>
      </c>
      <c r="AW55" s="198">
        <v>0.38356000000000001</v>
      </c>
      <c r="BO55" s="198"/>
      <c r="BP55" s="354">
        <f t="shared" si="0"/>
        <v>2966.07818478426</v>
      </c>
      <c r="BQ55" s="354">
        <f t="shared" si="1"/>
        <v>0</v>
      </c>
      <c r="BR55" s="354">
        <f t="shared" si="2"/>
        <v>9317.0176040000006</v>
      </c>
      <c r="CG55" s="198"/>
      <c r="CH55">
        <f>(Transest!$J$14/HexExtSoy!$K$4)</f>
        <v>0.20257267294641951</v>
      </c>
      <c r="CI55">
        <f>(HydroProcOil!$K$14/HexExtSoy!$K$4)</f>
        <v>0.10977777777777777</v>
      </c>
      <c r="CJ55">
        <f>(StarchFerm!$K$24/StarchFerm!$K$4)</f>
        <v>0.33157302630665886</v>
      </c>
      <c r="CY55" s="198"/>
      <c r="CZ55">
        <f>BP55*CH55*1000*LCI!$E$93</f>
        <v>22681951.073757883</v>
      </c>
      <c r="DA55">
        <f>BQ55*CI55*1000*(LCI!$E$99)</f>
        <v>0</v>
      </c>
      <c r="DB55">
        <f>BR55*CJ55*1000*(LCI!$E$96)</f>
        <v>83255872.93783325</v>
      </c>
    </row>
    <row r="56" spans="1:106" x14ac:dyDescent="0.25">
      <c r="A56" s="197">
        <v>1107</v>
      </c>
      <c r="B56" s="197" t="s">
        <v>586</v>
      </c>
      <c r="C56" s="197" t="s">
        <v>645</v>
      </c>
      <c r="D56" s="197">
        <v>-88.086887200000007</v>
      </c>
      <c r="E56" s="197">
        <v>33.280439999999999</v>
      </c>
      <c r="F56">
        <v>4.08</v>
      </c>
      <c r="G56">
        <f t="shared" si="3"/>
        <v>4.08</v>
      </c>
      <c r="H56" s="198">
        <v>11.39</v>
      </c>
      <c r="Q56" s="221">
        <f>(Q3141*10000)*TEA!$M$15*10^-6</f>
        <v>54.884860199999991</v>
      </c>
      <c r="R56" s="221">
        <f>(R3141*10000)*TEA!$O$15*10^-6</f>
        <v>54.884860199999991</v>
      </c>
      <c r="AA56">
        <f t="shared" si="6"/>
        <v>1</v>
      </c>
      <c r="AB56" s="197">
        <v>1107</v>
      </c>
      <c r="AC56" s="197">
        <v>1084</v>
      </c>
      <c r="AD56" s="197">
        <f t="shared" si="4"/>
        <v>1084</v>
      </c>
      <c r="AE56" s="197">
        <v>1238</v>
      </c>
      <c r="AJ56">
        <v>0</v>
      </c>
      <c r="AK56">
        <v>0</v>
      </c>
      <c r="AU56" s="198">
        <v>0.27272727299999999</v>
      </c>
      <c r="AV56" s="6">
        <v>0</v>
      </c>
      <c r="AW56" s="198">
        <v>0.38356000000000001</v>
      </c>
      <c r="BO56" s="198"/>
      <c r="BP56" s="354">
        <f t="shared" si="0"/>
        <v>1206.1963648425601</v>
      </c>
      <c r="BQ56" s="354">
        <f t="shared" si="1"/>
        <v>0</v>
      </c>
      <c r="BR56" s="354">
        <f t="shared" si="2"/>
        <v>5408.510519200001</v>
      </c>
      <c r="CG56" s="198"/>
      <c r="CH56">
        <f>(Transest!$J$14/HexExtSoy!$K$4)</f>
        <v>0.20257267294641951</v>
      </c>
      <c r="CI56">
        <f>(HydroProcOil!$K$14/HexExtSoy!$K$4)</f>
        <v>0.10977777777777777</v>
      </c>
      <c r="CJ56">
        <f>(StarchFerm!$K$24/StarchFerm!$K$4)</f>
        <v>0.33157302630665886</v>
      </c>
      <c r="CY56" s="198"/>
      <c r="CZ56">
        <f>BP56*CH56*1000*LCI!$E$93</f>
        <v>9223926.4200965539</v>
      </c>
      <c r="DA56">
        <f>BQ56*CI56*1000*(LCI!$E$99)</f>
        <v>0</v>
      </c>
      <c r="DB56">
        <f>BR56*CJ56*1000*(LCI!$E$96)</f>
        <v>48329871.607855536</v>
      </c>
    </row>
    <row r="57" spans="1:106" x14ac:dyDescent="0.25">
      <c r="A57" s="197">
        <v>1109</v>
      </c>
      <c r="B57" s="197" t="s">
        <v>586</v>
      </c>
      <c r="C57" s="197" t="s">
        <v>646</v>
      </c>
      <c r="D57" s="197">
        <v>-85.941787599999998</v>
      </c>
      <c r="E57" s="197">
        <v>31.80547</v>
      </c>
      <c r="F57">
        <v>2.66</v>
      </c>
      <c r="G57">
        <f t="shared" si="3"/>
        <v>2.66</v>
      </c>
      <c r="H57" s="198">
        <v>8.3000000000000007</v>
      </c>
      <c r="Q57" s="221">
        <f>(Q3142*10000)*TEA!$M$15*10^-6</f>
        <v>59.661239359499994</v>
      </c>
      <c r="R57" s="221">
        <f>(R3142*10000)*TEA!$O$15*10^-6</f>
        <v>59.661239359499994</v>
      </c>
      <c r="AA57">
        <f t="shared" si="6"/>
        <v>1</v>
      </c>
      <c r="AB57" s="197">
        <v>1109</v>
      </c>
      <c r="AC57" s="197">
        <v>909</v>
      </c>
      <c r="AD57" s="197">
        <f t="shared" si="4"/>
        <v>909</v>
      </c>
      <c r="AE57" s="197">
        <v>866</v>
      </c>
      <c r="AJ57">
        <v>0</v>
      </c>
      <c r="AK57">
        <v>0</v>
      </c>
      <c r="AU57" s="198">
        <v>0.27272727299999999</v>
      </c>
      <c r="AV57" s="6">
        <v>0</v>
      </c>
      <c r="AW57" s="198">
        <v>0.38356000000000001</v>
      </c>
      <c r="BO57" s="198"/>
      <c r="BP57" s="354">
        <f t="shared" si="0"/>
        <v>659.43818247761999</v>
      </c>
      <c r="BQ57" s="354">
        <f t="shared" si="1"/>
        <v>0</v>
      </c>
      <c r="BR57" s="354">
        <f t="shared" si="2"/>
        <v>2756.9525680000002</v>
      </c>
      <c r="CG57" s="198"/>
      <c r="CH57">
        <f>(Transest!$J$14/HexExtSoy!$K$4)</f>
        <v>0.20257267294641951</v>
      </c>
      <c r="CI57">
        <f>(HydroProcOil!$K$14/HexExtSoy!$K$4)</f>
        <v>0.10977777777777777</v>
      </c>
      <c r="CJ57">
        <f>(StarchFerm!$K$24/StarchFerm!$K$4)</f>
        <v>0.33157302630665886</v>
      </c>
      <c r="CY57" s="198"/>
      <c r="CZ57">
        <f>BP57*CH57*1000*LCI!$E$93</f>
        <v>5042801.8613451133</v>
      </c>
      <c r="DA57">
        <f>BQ57*CI57*1000*(LCI!$E$99)</f>
        <v>0</v>
      </c>
      <c r="DB57">
        <f>BR57*CJ57*1000*(LCI!$E$96)</f>
        <v>24635833.316285435</v>
      </c>
    </row>
    <row r="58" spans="1:106" x14ac:dyDescent="0.25">
      <c r="A58" s="197">
        <v>1111</v>
      </c>
      <c r="B58" s="197" t="s">
        <v>586</v>
      </c>
      <c r="C58" s="197" t="s">
        <v>647</v>
      </c>
      <c r="D58" s="197">
        <v>-85.456599199999999</v>
      </c>
      <c r="E58" s="197">
        <v>33.294170000000001</v>
      </c>
      <c r="F58">
        <v>0</v>
      </c>
      <c r="G58">
        <f t="shared" si="3"/>
        <v>0</v>
      </c>
      <c r="H58" s="198">
        <v>5.13</v>
      </c>
      <c r="Q58" s="221">
        <f>(Q3143*10000)*TEA!$M$15*10^-6</f>
        <v>55.578588109649999</v>
      </c>
      <c r="R58" s="221">
        <f>(R3143*10000)*TEA!$O$15*10^-6</f>
        <v>55.578588109649999</v>
      </c>
      <c r="AA58">
        <f t="shared" si="6"/>
        <v>1</v>
      </c>
      <c r="AB58" s="197">
        <v>1111</v>
      </c>
      <c r="AC58" s="197">
        <v>0</v>
      </c>
      <c r="AD58" s="197">
        <f t="shared" si="4"/>
        <v>0</v>
      </c>
      <c r="AE58" s="197">
        <v>511</v>
      </c>
      <c r="AJ58">
        <v>0</v>
      </c>
      <c r="AK58">
        <v>0</v>
      </c>
      <c r="AU58" s="198">
        <v>0.27272727299999999</v>
      </c>
      <c r="AV58" s="6">
        <v>0</v>
      </c>
      <c r="AW58" s="198">
        <v>0.38356000000000001</v>
      </c>
      <c r="BO58" s="198"/>
      <c r="BP58" s="354">
        <f t="shared" si="0"/>
        <v>0</v>
      </c>
      <c r="BQ58" s="354">
        <f t="shared" si="1"/>
        <v>0</v>
      </c>
      <c r="BR58" s="354">
        <f t="shared" si="2"/>
        <v>1005.4756907999999</v>
      </c>
      <c r="CG58" s="198"/>
      <c r="CH58">
        <f>(Transest!$J$14/HexExtSoy!$K$4)</f>
        <v>0.20257267294641951</v>
      </c>
      <c r="CI58">
        <f>(HydroProcOil!$K$14/HexExtSoy!$K$4)</f>
        <v>0.10977777777777777</v>
      </c>
      <c r="CJ58">
        <f>(StarchFerm!$K$24/StarchFerm!$K$4)</f>
        <v>0.33157302630665886</v>
      </c>
      <c r="CY58" s="198"/>
      <c r="CZ58">
        <f>BP58*CH58*1000*LCI!$E$93</f>
        <v>0</v>
      </c>
      <c r="DA58">
        <f>BQ58*CI58*1000*(LCI!$E$99)</f>
        <v>0</v>
      </c>
      <c r="DB58">
        <f>BR58*CJ58*1000*(LCI!$E$96)</f>
        <v>8984823.2463772111</v>
      </c>
    </row>
    <row r="59" spans="1:106" x14ac:dyDescent="0.25">
      <c r="A59" s="197">
        <v>1113</v>
      </c>
      <c r="B59" s="197" t="s">
        <v>586</v>
      </c>
      <c r="C59" s="197" t="s">
        <v>648</v>
      </c>
      <c r="D59" s="197">
        <v>-85.194105399999998</v>
      </c>
      <c r="E59" s="197">
        <v>32.295200000000001</v>
      </c>
      <c r="F59">
        <v>1.34</v>
      </c>
      <c r="G59">
        <f t="shared" si="3"/>
        <v>1.34</v>
      </c>
      <c r="H59" s="198">
        <v>8.61</v>
      </c>
      <c r="Q59" s="221">
        <f>(Q3144*10000)*TEA!$M$15*10^-6</f>
        <v>58.646022329699989</v>
      </c>
      <c r="R59" s="221">
        <f>(R3144*10000)*TEA!$O$15*10^-6</f>
        <v>58.646022329699989</v>
      </c>
      <c r="AA59">
        <f t="shared" si="6"/>
        <v>1</v>
      </c>
      <c r="AB59" s="197">
        <v>1113</v>
      </c>
      <c r="AC59" s="197">
        <v>14</v>
      </c>
      <c r="AD59" s="197">
        <f t="shared" si="4"/>
        <v>14</v>
      </c>
      <c r="AE59" s="197">
        <v>814</v>
      </c>
      <c r="AJ59">
        <v>0</v>
      </c>
      <c r="AK59">
        <v>0</v>
      </c>
      <c r="AU59" s="198">
        <v>0.27272727299999999</v>
      </c>
      <c r="AV59" s="6">
        <v>0</v>
      </c>
      <c r="AW59" s="198">
        <v>0.38356000000000001</v>
      </c>
      <c r="BO59" s="198"/>
      <c r="BP59" s="354">
        <f t="shared" si="0"/>
        <v>5.1163636414800004</v>
      </c>
      <c r="BQ59" s="354">
        <f t="shared" si="1"/>
        <v>0</v>
      </c>
      <c r="BR59" s="354">
        <f t="shared" si="2"/>
        <v>2688.1956024000001</v>
      </c>
      <c r="CG59" s="198"/>
      <c r="CH59">
        <f>(Transest!$J$14/HexExtSoy!$K$4)</f>
        <v>0.20257267294641951</v>
      </c>
      <c r="CI59">
        <f>(HydroProcOil!$K$14/HexExtSoy!$K$4)</f>
        <v>0.10977777777777777</v>
      </c>
      <c r="CJ59">
        <f>(StarchFerm!$K$24/StarchFerm!$K$4)</f>
        <v>0.33157302630665886</v>
      </c>
      <c r="CY59" s="198"/>
      <c r="CZ59">
        <f>BP59*CH59*1000*LCI!$E$93</f>
        <v>39125.438562923118</v>
      </c>
      <c r="DA59">
        <f>BQ59*CI59*1000*(LCI!$E$99)</f>
        <v>0</v>
      </c>
      <c r="DB59">
        <f>BR59*CJ59*1000*(LCI!$E$96)</f>
        <v>24021428.424624935</v>
      </c>
    </row>
    <row r="60" spans="1:106" x14ac:dyDescent="0.25">
      <c r="A60" s="197">
        <v>1115</v>
      </c>
      <c r="B60" s="197" t="s">
        <v>586</v>
      </c>
      <c r="C60" s="197" t="s">
        <v>649</v>
      </c>
      <c r="D60" s="197">
        <v>-86.313930600000006</v>
      </c>
      <c r="E60" s="197">
        <v>33.724469999999997</v>
      </c>
      <c r="F60">
        <v>0</v>
      </c>
      <c r="G60">
        <f t="shared" si="3"/>
        <v>0</v>
      </c>
      <c r="H60" s="198">
        <v>5.76</v>
      </c>
      <c r="Q60" s="221">
        <f>(Q3145*10000)*TEA!$M$15*10^-6</f>
        <v>54.113445752399997</v>
      </c>
      <c r="R60" s="221">
        <f>(R3145*10000)*TEA!$O$15*10^-6</f>
        <v>54.113445752399997</v>
      </c>
      <c r="AA60">
        <f t="shared" si="6"/>
        <v>1</v>
      </c>
      <c r="AB60" s="197">
        <v>1115</v>
      </c>
      <c r="AC60" s="197">
        <v>0</v>
      </c>
      <c r="AD60" s="197">
        <f t="shared" si="4"/>
        <v>0</v>
      </c>
      <c r="AE60" s="197">
        <v>22</v>
      </c>
      <c r="AJ60">
        <v>0</v>
      </c>
      <c r="AK60">
        <v>0</v>
      </c>
      <c r="AU60" s="198">
        <v>0.27272727299999999</v>
      </c>
      <c r="AV60" s="6">
        <v>0</v>
      </c>
      <c r="AW60" s="198">
        <v>0.38356000000000001</v>
      </c>
      <c r="BO60" s="198"/>
      <c r="BP60" s="354">
        <f t="shared" si="0"/>
        <v>0</v>
      </c>
      <c r="BQ60" s="354">
        <f t="shared" si="1"/>
        <v>0</v>
      </c>
      <c r="BR60" s="354">
        <f t="shared" si="2"/>
        <v>48.604723200000002</v>
      </c>
      <c r="CG60" s="198"/>
      <c r="CH60">
        <f>(Transest!$J$14/HexExtSoy!$K$4)</f>
        <v>0.20257267294641951</v>
      </c>
      <c r="CI60">
        <f>(HydroProcOil!$K$14/HexExtSoy!$K$4)</f>
        <v>0.10977777777777777</v>
      </c>
      <c r="CJ60">
        <f>(StarchFerm!$K$24/StarchFerm!$K$4)</f>
        <v>0.33157302630665886</v>
      </c>
      <c r="CY60" s="198"/>
      <c r="CZ60">
        <f>BP60*CH60*1000*LCI!$E$93</f>
        <v>0</v>
      </c>
      <c r="DA60">
        <f>BQ60*CI60*1000*(LCI!$E$99)</f>
        <v>0</v>
      </c>
      <c r="DB60">
        <f>BR60*CJ60*1000*(LCI!$E$96)</f>
        <v>434326.60867576872</v>
      </c>
    </row>
    <row r="61" spans="1:106" x14ac:dyDescent="0.25">
      <c r="A61" s="197">
        <v>1117</v>
      </c>
      <c r="B61" s="197" t="s">
        <v>586</v>
      </c>
      <c r="C61" s="197" t="s">
        <v>650</v>
      </c>
      <c r="D61" s="197">
        <v>-86.665103599999995</v>
      </c>
      <c r="E61" s="197">
        <v>33.267609999999998</v>
      </c>
      <c r="F61">
        <v>3.44</v>
      </c>
      <c r="G61">
        <f t="shared" si="3"/>
        <v>3.44</v>
      </c>
      <c r="H61" s="198">
        <v>8.4499999999999993</v>
      </c>
      <c r="Q61" s="221">
        <f>(Q3146*10000)*TEA!$M$15*10^-6</f>
        <v>55.336496059799998</v>
      </c>
      <c r="R61" s="221">
        <f>(R3146*10000)*TEA!$O$15*10^-6</f>
        <v>55.336496059799998</v>
      </c>
      <c r="AA61">
        <f t="shared" si="6"/>
        <v>1</v>
      </c>
      <c r="AB61" s="197">
        <v>1117</v>
      </c>
      <c r="AC61" s="197">
        <v>788</v>
      </c>
      <c r="AD61" s="197">
        <f t="shared" si="4"/>
        <v>788</v>
      </c>
      <c r="AE61" s="197">
        <v>561</v>
      </c>
      <c r="AJ61">
        <v>0</v>
      </c>
      <c r="AK61">
        <v>0</v>
      </c>
      <c r="AU61" s="198">
        <v>0.27272727299999999</v>
      </c>
      <c r="AV61" s="6">
        <v>0</v>
      </c>
      <c r="AW61" s="198">
        <v>0.38356000000000001</v>
      </c>
      <c r="BO61" s="198"/>
      <c r="BP61" s="354">
        <f t="shared" si="0"/>
        <v>739.2872734665599</v>
      </c>
      <c r="BQ61" s="354">
        <f t="shared" si="1"/>
        <v>0</v>
      </c>
      <c r="BR61" s="354">
        <f t="shared" si="2"/>
        <v>1818.2470020000001</v>
      </c>
      <c r="CG61" s="198"/>
      <c r="CH61">
        <f>(Transest!$J$14/HexExtSoy!$K$4)</f>
        <v>0.20257267294641951</v>
      </c>
      <c r="CI61">
        <f>(HydroProcOil!$K$14/HexExtSoy!$K$4)</f>
        <v>0.10977777777777777</v>
      </c>
      <c r="CJ61">
        <f>(StarchFerm!$K$24/StarchFerm!$K$4)</f>
        <v>0.33157302630665886</v>
      </c>
      <c r="CY61" s="198"/>
      <c r="CZ61">
        <f>BP61*CH61*1000*LCI!$E$93</f>
        <v>5653417.3145675343</v>
      </c>
      <c r="DA61">
        <f>BQ61*CI61*1000*(LCI!$E$99)</f>
        <v>0</v>
      </c>
      <c r="DB61">
        <f>BR61*CJ61*1000*(LCI!$E$96)</f>
        <v>16247660.76465473</v>
      </c>
    </row>
    <row r="62" spans="1:106" x14ac:dyDescent="0.25">
      <c r="A62" s="197">
        <v>1119</v>
      </c>
      <c r="B62" s="197" t="s">
        <v>586</v>
      </c>
      <c r="C62" s="197" t="s">
        <v>651</v>
      </c>
      <c r="D62" s="197">
        <v>-88.192063200000007</v>
      </c>
      <c r="E62" s="197">
        <v>32.589619999999996</v>
      </c>
      <c r="F62">
        <v>2.31</v>
      </c>
      <c r="G62">
        <f t="shared" si="3"/>
        <v>2.31</v>
      </c>
      <c r="H62" s="198">
        <v>6.91</v>
      </c>
      <c r="Q62" s="221">
        <f>(Q3147*10000)*TEA!$M$15*10^-6</f>
        <v>56.45500285184999</v>
      </c>
      <c r="R62" s="221">
        <f>(R3147*10000)*TEA!$O$15*10^-6</f>
        <v>56.45500285184999</v>
      </c>
      <c r="AA62">
        <f t="shared" si="6"/>
        <v>1</v>
      </c>
      <c r="AB62" s="197">
        <v>1119</v>
      </c>
      <c r="AC62" s="197">
        <v>704</v>
      </c>
      <c r="AD62" s="197">
        <f t="shared" si="4"/>
        <v>704</v>
      </c>
      <c r="AE62" s="197">
        <v>223</v>
      </c>
      <c r="AJ62">
        <v>0</v>
      </c>
      <c r="AK62">
        <v>0</v>
      </c>
      <c r="AU62" s="198">
        <v>0.27272727299999999</v>
      </c>
      <c r="AV62" s="6">
        <v>0</v>
      </c>
      <c r="AW62" s="198">
        <v>0.38356000000000001</v>
      </c>
      <c r="BO62" s="198"/>
      <c r="BP62" s="354">
        <f t="shared" si="0"/>
        <v>443.52000044351996</v>
      </c>
      <c r="BQ62" s="354">
        <f t="shared" si="1"/>
        <v>0</v>
      </c>
      <c r="BR62" s="354">
        <f t="shared" si="2"/>
        <v>591.0391108</v>
      </c>
      <c r="CG62" s="198"/>
      <c r="CH62">
        <f>(Transest!$J$14/HexExtSoy!$K$4)</f>
        <v>0.20257267294641951</v>
      </c>
      <c r="CI62">
        <f>(HydroProcOil!$K$14/HexExtSoy!$K$4)</f>
        <v>0.10977777777777777</v>
      </c>
      <c r="CJ62">
        <f>(StarchFerm!$K$24/StarchFerm!$K$4)</f>
        <v>0.33157302630665886</v>
      </c>
      <c r="CY62" s="198"/>
      <c r="CZ62">
        <f>BP62*CH62*1000*LCI!$E$93</f>
        <v>3391649.9578127977</v>
      </c>
      <c r="DA62">
        <f>BQ62*CI62*1000*(LCI!$E$99)</f>
        <v>0</v>
      </c>
      <c r="DB62">
        <f>BR62*CJ62*1000*(LCI!$E$96)</f>
        <v>5281462.2877742443</v>
      </c>
    </row>
    <row r="63" spans="1:106" x14ac:dyDescent="0.25">
      <c r="A63" s="197">
        <v>1121</v>
      </c>
      <c r="B63" s="197" t="s">
        <v>586</v>
      </c>
      <c r="C63" s="197" t="s">
        <v>652</v>
      </c>
      <c r="D63" s="197">
        <v>-86.163113499999994</v>
      </c>
      <c r="E63" s="197">
        <v>33.38653</v>
      </c>
      <c r="F63">
        <v>3.08</v>
      </c>
      <c r="G63">
        <f t="shared" si="3"/>
        <v>3.08</v>
      </c>
      <c r="H63" s="198">
        <v>11.25</v>
      </c>
      <c r="Q63" s="221">
        <f>(Q3148*10000)*TEA!$M$15*10^-6</f>
        <v>55.145242834199991</v>
      </c>
      <c r="R63" s="221">
        <f>(R3148*10000)*TEA!$O$15*10^-6</f>
        <v>55.145242834199991</v>
      </c>
      <c r="AA63">
        <f t="shared" si="6"/>
        <v>1</v>
      </c>
      <c r="AB63" s="197">
        <v>1121</v>
      </c>
      <c r="AC63" s="197">
        <v>1569</v>
      </c>
      <c r="AD63" s="197">
        <f t="shared" si="4"/>
        <v>1569</v>
      </c>
      <c r="AE63" s="197">
        <v>1318</v>
      </c>
      <c r="AJ63">
        <v>0</v>
      </c>
      <c r="AK63">
        <v>0</v>
      </c>
      <c r="AU63" s="198">
        <v>0.27272727299999999</v>
      </c>
      <c r="AV63" s="6">
        <v>0</v>
      </c>
      <c r="AW63" s="198">
        <v>0.38356000000000001</v>
      </c>
      <c r="BO63" s="198"/>
      <c r="BP63" s="354">
        <f t="shared" si="0"/>
        <v>1317.9600013179602</v>
      </c>
      <c r="BQ63" s="354">
        <f t="shared" si="1"/>
        <v>0</v>
      </c>
      <c r="BR63" s="354">
        <f t="shared" si="2"/>
        <v>5687.2359000000006</v>
      </c>
      <c r="CG63" s="198"/>
      <c r="CH63">
        <f>(Transest!$J$14/HexExtSoy!$K$4)</f>
        <v>0.20257267294641951</v>
      </c>
      <c r="CI63">
        <f>(HydroProcOil!$K$14/HexExtSoy!$K$4)</f>
        <v>0.10977777777777777</v>
      </c>
      <c r="CJ63">
        <f>(StarchFerm!$K$24/StarchFerm!$K$4)</f>
        <v>0.33157302630665886</v>
      </c>
      <c r="CY63" s="198"/>
      <c r="CZ63">
        <f>BP63*CH63*1000*LCI!$E$93</f>
        <v>10078596.181455078</v>
      </c>
      <c r="DA63">
        <f>BQ63*CI63*1000*(LCI!$E$99)</f>
        <v>0</v>
      </c>
      <c r="DB63">
        <f>BR63*CJ63*1000*(LCI!$E$96)</f>
        <v>50820531.803503476</v>
      </c>
    </row>
    <row r="64" spans="1:106" x14ac:dyDescent="0.25">
      <c r="A64" s="197">
        <v>1123</v>
      </c>
      <c r="B64" s="197" t="s">
        <v>586</v>
      </c>
      <c r="C64" s="197" t="s">
        <v>653</v>
      </c>
      <c r="D64" s="197">
        <v>-85.801011599999995</v>
      </c>
      <c r="E64" s="197">
        <v>32.868429999999996</v>
      </c>
      <c r="F64">
        <v>0</v>
      </c>
      <c r="G64">
        <f t="shared" si="3"/>
        <v>0</v>
      </c>
      <c r="H64" s="198">
        <v>9.1999999999999993</v>
      </c>
      <c r="Q64" s="221">
        <f>(Q3149*10000)*TEA!$M$15*10^-6</f>
        <v>56.590573914899991</v>
      </c>
      <c r="R64" s="221">
        <f>(R3149*10000)*TEA!$O$15*10^-6</f>
        <v>56.590573914899991</v>
      </c>
      <c r="AA64">
        <f t="shared" si="6"/>
        <v>1</v>
      </c>
      <c r="AB64" s="197">
        <v>1123</v>
      </c>
      <c r="AC64" s="197">
        <v>0</v>
      </c>
      <c r="AD64" s="197">
        <f t="shared" si="4"/>
        <v>0</v>
      </c>
      <c r="AE64" s="197">
        <v>152</v>
      </c>
      <c r="AJ64">
        <v>0</v>
      </c>
      <c r="AK64">
        <v>0</v>
      </c>
      <c r="AU64" s="198">
        <v>0.27272727299999999</v>
      </c>
      <c r="AV64" s="6">
        <v>0</v>
      </c>
      <c r="AW64" s="198">
        <v>0.38356000000000001</v>
      </c>
      <c r="BO64" s="198"/>
      <c r="BP64" s="354">
        <f t="shared" si="0"/>
        <v>0</v>
      </c>
      <c r="BQ64" s="354">
        <f t="shared" si="1"/>
        <v>0</v>
      </c>
      <c r="BR64" s="354">
        <f t="shared" si="2"/>
        <v>536.37030399999992</v>
      </c>
      <c r="CG64" s="198"/>
      <c r="CH64">
        <f>(Transest!$J$14/HexExtSoy!$K$4)</f>
        <v>0.20257267294641951</v>
      </c>
      <c r="CI64">
        <f>(HydroProcOil!$K$14/HexExtSoy!$K$4)</f>
        <v>0.10977777777777777</v>
      </c>
      <c r="CJ64">
        <f>(StarchFerm!$K$24/StarchFerm!$K$4)</f>
        <v>0.33157302630665886</v>
      </c>
      <c r="CY64" s="198"/>
      <c r="CZ64">
        <f>BP64*CH64*1000*LCI!$E$93</f>
        <v>0</v>
      </c>
      <c r="DA64">
        <f>BQ64*CI64*1000*(LCI!$E$99)</f>
        <v>0</v>
      </c>
      <c r="DB64">
        <f>BR64*CJ64*1000*(LCI!$E$96)</f>
        <v>4792947.6765482547</v>
      </c>
    </row>
    <row r="65" spans="1:106" x14ac:dyDescent="0.25">
      <c r="A65" s="197">
        <v>1125</v>
      </c>
      <c r="B65" s="197" t="s">
        <v>586</v>
      </c>
      <c r="C65" s="197" t="s">
        <v>654</v>
      </c>
      <c r="D65" s="197">
        <v>-87.516960900000001</v>
      </c>
      <c r="E65" s="197">
        <v>33.294379999999997</v>
      </c>
      <c r="F65">
        <v>2.88</v>
      </c>
      <c r="G65">
        <f t="shared" si="3"/>
        <v>2.88</v>
      </c>
      <c r="H65" s="198">
        <v>10.210000000000001</v>
      </c>
      <c r="Q65" s="221">
        <f>(Q3150*10000)*TEA!$M$15*10^-6</f>
        <v>55.005259457700006</v>
      </c>
      <c r="R65" s="221">
        <f>(R3150*10000)*TEA!$O$15*10^-6</f>
        <v>55.005259457700006</v>
      </c>
      <c r="AA65">
        <f t="shared" si="6"/>
        <v>1</v>
      </c>
      <c r="AB65" s="197">
        <v>1125</v>
      </c>
      <c r="AC65" s="197">
        <v>1128</v>
      </c>
      <c r="AD65" s="197">
        <f t="shared" si="4"/>
        <v>1128</v>
      </c>
      <c r="AE65" s="197">
        <v>593</v>
      </c>
      <c r="AJ65">
        <v>0</v>
      </c>
      <c r="AK65">
        <v>0</v>
      </c>
      <c r="AU65" s="198">
        <v>0.27272727299999999</v>
      </c>
      <c r="AV65" s="6">
        <v>0</v>
      </c>
      <c r="AW65" s="198">
        <v>0.38356000000000001</v>
      </c>
      <c r="BO65" s="198"/>
      <c r="BP65" s="354">
        <f t="shared" si="0"/>
        <v>885.99272815871996</v>
      </c>
      <c r="BQ65" s="354">
        <f t="shared" si="1"/>
        <v>0</v>
      </c>
      <c r="BR65" s="354">
        <f t="shared" si="2"/>
        <v>2322.2755268000005</v>
      </c>
      <c r="CG65" s="198"/>
      <c r="CH65">
        <f>(Transest!$J$14/HexExtSoy!$K$4)</f>
        <v>0.20257267294641951</v>
      </c>
      <c r="CI65">
        <f>(HydroProcOil!$K$14/HexExtSoy!$K$4)</f>
        <v>0.10977777777777777</v>
      </c>
      <c r="CJ65">
        <f>(StarchFerm!$K$24/StarchFerm!$K$4)</f>
        <v>0.33157302630665886</v>
      </c>
      <c r="CY65" s="198"/>
      <c r="CZ65">
        <f>BP65*CH65*1000*LCI!$E$93</f>
        <v>6775291.2970711384</v>
      </c>
      <c r="DA65">
        <f>BQ65*CI65*1000*(LCI!$E$99)</f>
        <v>0</v>
      </c>
      <c r="DB65">
        <f>BR65*CJ65*1000*(LCI!$E$96)</f>
        <v>20751605.76093515</v>
      </c>
    </row>
    <row r="66" spans="1:106" x14ac:dyDescent="0.25">
      <c r="A66" s="197">
        <v>1127</v>
      </c>
      <c r="B66" s="197" t="s">
        <v>586</v>
      </c>
      <c r="C66" s="197" t="s">
        <v>655</v>
      </c>
      <c r="D66" s="197">
        <v>-87.289178899999996</v>
      </c>
      <c r="E66" s="197">
        <v>33.813290000000002</v>
      </c>
      <c r="F66">
        <v>1.99</v>
      </c>
      <c r="G66">
        <f t="shared" si="3"/>
        <v>1.99</v>
      </c>
      <c r="H66" s="198">
        <v>7.85</v>
      </c>
      <c r="Q66" s="221">
        <f>(Q3151*10000)*TEA!$M$15*10^-6</f>
        <v>53.783436590549996</v>
      </c>
      <c r="R66" s="221">
        <f>(R3151*10000)*TEA!$O$15*10^-6</f>
        <v>53.783436590549996</v>
      </c>
      <c r="AA66">
        <f t="shared" si="6"/>
        <v>1</v>
      </c>
      <c r="AB66" s="197">
        <v>1127</v>
      </c>
      <c r="AC66" s="197">
        <v>427</v>
      </c>
      <c r="AD66" s="197">
        <f t="shared" si="4"/>
        <v>427</v>
      </c>
      <c r="AE66" s="197">
        <v>211</v>
      </c>
      <c r="AJ66">
        <v>0</v>
      </c>
      <c r="AK66">
        <v>0</v>
      </c>
      <c r="AU66" s="198">
        <v>0.27272727299999999</v>
      </c>
      <c r="AV66" s="6">
        <v>0</v>
      </c>
      <c r="AW66" s="198">
        <v>0.38356000000000001</v>
      </c>
      <c r="BO66" s="198"/>
      <c r="BP66" s="354">
        <f t="shared" si="0"/>
        <v>231.74454568629</v>
      </c>
      <c r="BQ66" s="354">
        <f t="shared" si="1"/>
        <v>0</v>
      </c>
      <c r="BR66" s="354">
        <f t="shared" si="2"/>
        <v>635.30960600000003</v>
      </c>
      <c r="CG66" s="198"/>
      <c r="CH66">
        <f>(Transest!$J$14/HexExtSoy!$K$4)</f>
        <v>0.20257267294641951</v>
      </c>
      <c r="CI66">
        <f>(HydroProcOil!$K$14/HexExtSoy!$K$4)</f>
        <v>0.10977777777777777</v>
      </c>
      <c r="CJ66">
        <f>(StarchFerm!$K$24/StarchFerm!$K$4)</f>
        <v>0.33157302630665886</v>
      </c>
      <c r="CY66" s="198"/>
      <c r="CZ66">
        <f>BP66*CH66*1000*LCI!$E$93</f>
        <v>1772177.9802810587</v>
      </c>
      <c r="DA66">
        <f>BQ66*CI66*1000*(LCI!$E$99)</f>
        <v>0</v>
      </c>
      <c r="DB66">
        <f>BR66*CJ66*1000*(LCI!$E$96)</f>
        <v>5677058.6985488441</v>
      </c>
    </row>
    <row r="67" spans="1:106" x14ac:dyDescent="0.25">
      <c r="A67" s="197">
        <v>1129</v>
      </c>
      <c r="B67" s="197" t="s">
        <v>586</v>
      </c>
      <c r="C67" s="197" t="s">
        <v>656</v>
      </c>
      <c r="D67" s="197">
        <v>-88.205640500000001</v>
      </c>
      <c r="E67" s="197">
        <v>31.4132</v>
      </c>
      <c r="F67">
        <v>0</v>
      </c>
      <c r="G67">
        <f t="shared" si="3"/>
        <v>0</v>
      </c>
      <c r="H67" s="198">
        <v>0</v>
      </c>
      <c r="Q67" s="221">
        <f>(Q3152*10000)*TEA!$M$15*10^-6</f>
        <v>61.136367853950006</v>
      </c>
      <c r="R67" s="221">
        <f>(R3152*10000)*TEA!$O$15*10^-6</f>
        <v>61.136367853950006</v>
      </c>
      <c r="AA67">
        <f t="shared" si="6"/>
        <v>1</v>
      </c>
      <c r="AB67" s="197">
        <v>1129</v>
      </c>
      <c r="AC67" s="197">
        <v>0</v>
      </c>
      <c r="AD67" s="197">
        <f t="shared" si="4"/>
        <v>0</v>
      </c>
      <c r="AE67" s="197">
        <v>337</v>
      </c>
      <c r="AJ67">
        <v>0</v>
      </c>
      <c r="AK67">
        <v>0</v>
      </c>
      <c r="AU67" s="198">
        <v>0.27272727299999999</v>
      </c>
      <c r="AV67" s="6">
        <v>0</v>
      </c>
      <c r="AW67" s="198">
        <v>0.38356000000000001</v>
      </c>
      <c r="BO67" s="198"/>
      <c r="BP67" s="354">
        <f t="shared" ref="BP67:BP130" si="7">F67*AC67*AU67</f>
        <v>0</v>
      </c>
      <c r="BQ67" s="354">
        <f t="shared" ref="BQ67:BQ130" si="8">G67*AD67*AV67</f>
        <v>0</v>
      </c>
      <c r="BR67" s="354">
        <f t="shared" ref="BR67:BR130" si="9">H67*AE67*AW67</f>
        <v>0</v>
      </c>
      <c r="CG67" s="198"/>
      <c r="CH67">
        <f>(Transest!$J$14/HexExtSoy!$K$4)</f>
        <v>0.20257267294641951</v>
      </c>
      <c r="CI67">
        <f>(HydroProcOil!$K$14/HexExtSoy!$K$4)</f>
        <v>0.10977777777777777</v>
      </c>
      <c r="CJ67">
        <f>(StarchFerm!$K$24/StarchFerm!$K$4)</f>
        <v>0.33157302630665886</v>
      </c>
      <c r="CY67" s="198"/>
      <c r="CZ67">
        <f>BP67*CH67*1000*LCI!$E$93</f>
        <v>0</v>
      </c>
      <c r="DA67">
        <f>BQ67*CI67*1000*(LCI!$E$99)</f>
        <v>0</v>
      </c>
      <c r="DB67">
        <f>BR67*CJ67*1000*(LCI!$E$96)</f>
        <v>0</v>
      </c>
    </row>
    <row r="68" spans="1:106" x14ac:dyDescent="0.25">
      <c r="A68" s="197">
        <v>1131</v>
      </c>
      <c r="B68" s="197" t="s">
        <v>586</v>
      </c>
      <c r="C68" s="197" t="s">
        <v>657</v>
      </c>
      <c r="D68" s="197">
        <v>-87.297735399999993</v>
      </c>
      <c r="E68" s="197">
        <v>31.993079999999999</v>
      </c>
      <c r="F68">
        <v>0</v>
      </c>
      <c r="G68">
        <f t="shared" ref="G68:G131" si="10">F68</f>
        <v>0</v>
      </c>
      <c r="H68" s="198">
        <v>7.73</v>
      </c>
      <c r="Q68" s="221">
        <f>(Q3153*10000)*TEA!$M$15*10^-6</f>
        <v>58.747037984999999</v>
      </c>
      <c r="R68" s="221">
        <f>(R3153*10000)*TEA!$O$15*10^-6</f>
        <v>58.747037984999999</v>
      </c>
      <c r="AA68">
        <f t="shared" si="6"/>
        <v>1</v>
      </c>
      <c r="AB68" s="197">
        <v>1131</v>
      </c>
      <c r="AC68" s="197">
        <v>0</v>
      </c>
      <c r="AD68" s="197">
        <f t="shared" ref="AD68:AD131" si="11">AC68</f>
        <v>0</v>
      </c>
      <c r="AE68" s="197">
        <v>311</v>
      </c>
      <c r="AJ68">
        <v>0</v>
      </c>
      <c r="AK68">
        <v>0</v>
      </c>
      <c r="AU68" s="198">
        <v>0.27272727299999999</v>
      </c>
      <c r="AV68" s="6">
        <v>0</v>
      </c>
      <c r="AW68" s="198">
        <v>0.38356000000000001</v>
      </c>
      <c r="BO68" s="198"/>
      <c r="BP68" s="354">
        <f t="shared" si="7"/>
        <v>0</v>
      </c>
      <c r="BQ68" s="354">
        <f t="shared" si="8"/>
        <v>0</v>
      </c>
      <c r="BR68" s="354">
        <f t="shared" si="9"/>
        <v>922.08974680000006</v>
      </c>
      <c r="CG68" s="198"/>
      <c r="CH68">
        <f>(Transest!$J$14/HexExtSoy!$K$4)</f>
        <v>0.20257267294641951</v>
      </c>
      <c r="CI68">
        <f>(HydroProcOil!$K$14/HexExtSoy!$K$4)</f>
        <v>0.10977777777777777</v>
      </c>
      <c r="CJ68">
        <f>(StarchFerm!$K$24/StarchFerm!$K$4)</f>
        <v>0.33157302630665886</v>
      </c>
      <c r="CY68" s="198"/>
      <c r="CZ68">
        <f>BP68*CH68*1000*LCI!$E$93</f>
        <v>0</v>
      </c>
      <c r="DA68">
        <f>BQ68*CI68*1000*(LCI!$E$99)</f>
        <v>0</v>
      </c>
      <c r="DB68">
        <f>BR68*CJ68*1000*(LCI!$E$96)</f>
        <v>8239695.3681724137</v>
      </c>
    </row>
    <row r="69" spans="1:106" x14ac:dyDescent="0.25">
      <c r="A69" s="197">
        <v>1133</v>
      </c>
      <c r="B69" s="197" t="s">
        <v>586</v>
      </c>
      <c r="C69" s="197" t="s">
        <v>658</v>
      </c>
      <c r="D69" s="197">
        <v>-87.370035999999999</v>
      </c>
      <c r="E69" s="197">
        <v>34.153149999999997</v>
      </c>
      <c r="F69">
        <v>0</v>
      </c>
      <c r="G69">
        <f t="shared" si="10"/>
        <v>0</v>
      </c>
      <c r="H69" s="198">
        <v>1.97</v>
      </c>
      <c r="Q69" s="221">
        <f>(Q3154*10000)*TEA!$M$15*10^-6</f>
        <v>53.006576138550002</v>
      </c>
      <c r="R69" s="221">
        <f>(R3154*10000)*TEA!$O$15*10^-6</f>
        <v>53.006576138550002</v>
      </c>
      <c r="AA69">
        <f t="shared" si="6"/>
        <v>1</v>
      </c>
      <c r="AB69" s="197">
        <v>1133</v>
      </c>
      <c r="AC69" s="197">
        <v>0</v>
      </c>
      <c r="AD69" s="197">
        <f t="shared" si="11"/>
        <v>0</v>
      </c>
      <c r="AE69" s="197">
        <v>28</v>
      </c>
      <c r="AJ69">
        <v>0</v>
      </c>
      <c r="AK69">
        <v>0</v>
      </c>
      <c r="AU69" s="198">
        <v>0.27272727299999999</v>
      </c>
      <c r="AV69" s="6">
        <v>0</v>
      </c>
      <c r="AW69" s="198">
        <v>0.38356000000000001</v>
      </c>
      <c r="BO69" s="198"/>
      <c r="BP69" s="354">
        <f t="shared" si="7"/>
        <v>0</v>
      </c>
      <c r="BQ69" s="354">
        <f t="shared" si="8"/>
        <v>0</v>
      </c>
      <c r="BR69" s="354">
        <f t="shared" si="9"/>
        <v>21.1571696</v>
      </c>
      <c r="CG69" s="198"/>
      <c r="CH69">
        <f>(Transest!$J$14/HexExtSoy!$K$4)</f>
        <v>0.20257267294641951</v>
      </c>
      <c r="CI69">
        <f>(HydroProcOil!$K$14/HexExtSoy!$K$4)</f>
        <v>0.10977777777777777</v>
      </c>
      <c r="CJ69">
        <f>(StarchFerm!$K$24/StarchFerm!$K$4)</f>
        <v>0.33157302630665886</v>
      </c>
      <c r="CY69" s="198"/>
      <c r="CZ69">
        <f>BP69*CH69*1000*LCI!$E$93</f>
        <v>0</v>
      </c>
      <c r="DA69">
        <f>BQ69*CI69*1000*(LCI!$E$99)</f>
        <v>0</v>
      </c>
      <c r="DB69">
        <f>BR69*CJ69*1000*(LCI!$E$96)</f>
        <v>189058.20497597379</v>
      </c>
    </row>
    <row r="70" spans="1:106" x14ac:dyDescent="0.25">
      <c r="A70" s="197">
        <v>4001</v>
      </c>
      <c r="B70" s="197" t="s">
        <v>659</v>
      </c>
      <c r="C70" s="197" t="s">
        <v>660</v>
      </c>
      <c r="D70" s="197">
        <v>-109.491146</v>
      </c>
      <c r="E70" s="197">
        <v>35.405090000000001</v>
      </c>
      <c r="F70">
        <v>0</v>
      </c>
      <c r="G70">
        <f t="shared" si="10"/>
        <v>0</v>
      </c>
      <c r="H70" s="198">
        <v>0</v>
      </c>
      <c r="Q70" s="221">
        <f>(Q3155*10000)*TEA!$M$15*10^-6</f>
        <v>47.183782468499992</v>
      </c>
      <c r="R70" s="221">
        <f>(R3155*10000)*TEA!$O$15*10^-6</f>
        <v>47.183782468499992</v>
      </c>
      <c r="AA70">
        <f t="shared" si="6"/>
        <v>1</v>
      </c>
      <c r="AB70" s="197">
        <v>4001</v>
      </c>
      <c r="AC70" s="197">
        <v>0</v>
      </c>
      <c r="AD70" s="197">
        <f t="shared" si="11"/>
        <v>0</v>
      </c>
      <c r="AE70" s="197">
        <v>0</v>
      </c>
      <c r="AJ70">
        <v>0</v>
      </c>
      <c r="AK70">
        <v>0</v>
      </c>
      <c r="AU70" s="198">
        <v>0.27272727299999999</v>
      </c>
      <c r="AV70" s="6">
        <v>0</v>
      </c>
      <c r="AW70" s="198">
        <v>0.38356000000000001</v>
      </c>
      <c r="BO70" s="198"/>
      <c r="BP70" s="354">
        <f t="shared" si="7"/>
        <v>0</v>
      </c>
      <c r="BQ70" s="354">
        <f t="shared" si="8"/>
        <v>0</v>
      </c>
      <c r="BR70" s="354">
        <f t="shared" si="9"/>
        <v>0</v>
      </c>
      <c r="CG70" s="198"/>
      <c r="CH70">
        <f>(Transest!$J$14/HexExtSoy!$K$4)</f>
        <v>0.20257267294641951</v>
      </c>
      <c r="CI70">
        <f>(HydroProcOil!$K$14/HexExtSoy!$K$4)</f>
        <v>0.10977777777777777</v>
      </c>
      <c r="CJ70">
        <f>(StarchFerm!$K$24/StarchFerm!$K$4)</f>
        <v>0.33157302630665886</v>
      </c>
      <c r="CY70" s="198"/>
      <c r="CZ70">
        <f>BP70*CH70*1000*LCI!$E$93</f>
        <v>0</v>
      </c>
      <c r="DA70">
        <f>BQ70*CI70*1000*(LCI!$E$99)</f>
        <v>0</v>
      </c>
      <c r="DB70">
        <f>BR70*CJ70*1000*(LCI!$E$96)</f>
        <v>0</v>
      </c>
    </row>
    <row r="71" spans="1:106" x14ac:dyDescent="0.25">
      <c r="A71" s="197">
        <v>4003</v>
      </c>
      <c r="B71" s="197" t="s">
        <v>659</v>
      </c>
      <c r="C71" s="197" t="s">
        <v>661</v>
      </c>
      <c r="D71" s="197">
        <v>-109.76294900000001</v>
      </c>
      <c r="E71" s="197">
        <v>31.886310000000002</v>
      </c>
      <c r="F71">
        <v>0</v>
      </c>
      <c r="G71">
        <f t="shared" si="10"/>
        <v>0</v>
      </c>
      <c r="H71" s="198">
        <v>13.21</v>
      </c>
      <c r="Q71" s="221">
        <f>(Q3156*10000)*TEA!$M$15*10^-6</f>
        <v>58.551544941299987</v>
      </c>
      <c r="R71" s="221">
        <f>(R3156*10000)*TEA!$O$15*10^-6</f>
        <v>58.551544941299987</v>
      </c>
      <c r="AA71">
        <f t="shared" si="6"/>
        <v>1</v>
      </c>
      <c r="AB71" s="197">
        <v>4003</v>
      </c>
      <c r="AC71" s="197">
        <v>0</v>
      </c>
      <c r="AD71" s="197">
        <f t="shared" si="11"/>
        <v>0</v>
      </c>
      <c r="AE71" s="197">
        <v>9426</v>
      </c>
      <c r="AJ71">
        <v>0</v>
      </c>
      <c r="AK71">
        <v>0</v>
      </c>
      <c r="AU71" s="198">
        <v>0.27272727299999999</v>
      </c>
      <c r="AV71" s="6">
        <v>0</v>
      </c>
      <c r="AW71" s="198">
        <v>0.38356000000000001</v>
      </c>
      <c r="BO71" s="198"/>
      <c r="BP71" s="354">
        <f t="shared" si="7"/>
        <v>0</v>
      </c>
      <c r="BQ71" s="354">
        <f t="shared" si="8"/>
        <v>0</v>
      </c>
      <c r="BR71" s="354">
        <f t="shared" si="9"/>
        <v>47759.916957600006</v>
      </c>
      <c r="CG71" s="198"/>
      <c r="CH71">
        <f>(Transest!$J$14/HexExtSoy!$K$4)</f>
        <v>0.20257267294641951</v>
      </c>
      <c r="CI71">
        <f>(HydroProcOil!$K$14/HexExtSoy!$K$4)</f>
        <v>0.10977777777777777</v>
      </c>
      <c r="CJ71">
        <f>(StarchFerm!$K$24/StarchFerm!$K$4)</f>
        <v>0.33157302630665886</v>
      </c>
      <c r="CY71" s="198"/>
      <c r="CZ71">
        <f>BP71*CH71*1000*LCI!$E$93</f>
        <v>0</v>
      </c>
      <c r="DA71">
        <f>BQ71*CI71*1000*(LCI!$E$99)</f>
        <v>0</v>
      </c>
      <c r="DB71">
        <f>BR71*CJ71*1000*(LCI!$E$96)</f>
        <v>426777510.4381367</v>
      </c>
    </row>
    <row r="72" spans="1:106" x14ac:dyDescent="0.25">
      <c r="A72" s="197">
        <v>4005</v>
      </c>
      <c r="B72" s="197" t="s">
        <v>659</v>
      </c>
      <c r="C72" s="197" t="s">
        <v>662</v>
      </c>
      <c r="D72" s="197">
        <v>-111.76824999999999</v>
      </c>
      <c r="E72" s="197">
        <v>35.833919999999999</v>
      </c>
      <c r="F72">
        <v>0</v>
      </c>
      <c r="G72">
        <f t="shared" si="10"/>
        <v>0</v>
      </c>
      <c r="H72" s="198">
        <v>0</v>
      </c>
      <c r="Q72" s="221">
        <f>(Q3157*10000)*TEA!$M$15*10^-6</f>
        <v>47.317230436050004</v>
      </c>
      <c r="R72" s="221">
        <f>(R3157*10000)*TEA!$O$15*10^-6</f>
        <v>47.317230436050004</v>
      </c>
      <c r="AA72">
        <f t="shared" si="6"/>
        <v>1</v>
      </c>
      <c r="AB72" s="197">
        <v>4005</v>
      </c>
      <c r="AC72" s="197">
        <v>0</v>
      </c>
      <c r="AD72" s="197">
        <f t="shared" si="11"/>
        <v>0</v>
      </c>
      <c r="AE72" s="197">
        <v>0</v>
      </c>
      <c r="AJ72">
        <v>0</v>
      </c>
      <c r="AK72">
        <v>0</v>
      </c>
      <c r="AU72" s="198">
        <v>0.27272727299999999</v>
      </c>
      <c r="AV72" s="6">
        <v>0</v>
      </c>
      <c r="AW72" s="198">
        <v>0.38356000000000001</v>
      </c>
      <c r="BO72" s="198"/>
      <c r="BP72" s="354">
        <f t="shared" si="7"/>
        <v>0</v>
      </c>
      <c r="BQ72" s="354">
        <f t="shared" si="8"/>
        <v>0</v>
      </c>
      <c r="BR72" s="354">
        <f t="shared" si="9"/>
        <v>0</v>
      </c>
      <c r="CG72" s="198"/>
      <c r="CH72">
        <f>(Transest!$J$14/HexExtSoy!$K$4)</f>
        <v>0.20257267294641951</v>
      </c>
      <c r="CI72">
        <f>(HydroProcOil!$K$14/HexExtSoy!$K$4)</f>
        <v>0.10977777777777777</v>
      </c>
      <c r="CJ72">
        <f>(StarchFerm!$K$24/StarchFerm!$K$4)</f>
        <v>0.33157302630665886</v>
      </c>
      <c r="CY72" s="198"/>
      <c r="CZ72">
        <f>BP72*CH72*1000*LCI!$E$93</f>
        <v>0</v>
      </c>
      <c r="DA72">
        <f>BQ72*CI72*1000*(LCI!$E$99)</f>
        <v>0</v>
      </c>
      <c r="DB72">
        <f>BR72*CJ72*1000*(LCI!$E$96)</f>
        <v>0</v>
      </c>
    </row>
    <row r="73" spans="1:106" x14ac:dyDescent="0.25">
      <c r="A73" s="197">
        <v>4007</v>
      </c>
      <c r="B73" s="197" t="s">
        <v>659</v>
      </c>
      <c r="C73" s="197" t="s">
        <v>663</v>
      </c>
      <c r="D73" s="197">
        <v>-110.81330800000001</v>
      </c>
      <c r="E73" s="197">
        <v>33.799570000000003</v>
      </c>
      <c r="F73">
        <v>0</v>
      </c>
      <c r="G73">
        <f t="shared" si="10"/>
        <v>0</v>
      </c>
      <c r="H73" s="198">
        <v>0</v>
      </c>
      <c r="Q73" s="221">
        <f>(Q3158*10000)*TEA!$M$15*10^-6</f>
        <v>55.203904984500006</v>
      </c>
      <c r="R73" s="221">
        <f>(R3158*10000)*TEA!$O$15*10^-6</f>
        <v>55.203904984500006</v>
      </c>
      <c r="AA73">
        <f t="shared" si="6"/>
        <v>1</v>
      </c>
      <c r="AB73" s="197">
        <v>4007</v>
      </c>
      <c r="AC73" s="197">
        <v>0</v>
      </c>
      <c r="AD73" s="197">
        <f t="shared" si="11"/>
        <v>0</v>
      </c>
      <c r="AE73" s="197">
        <v>0</v>
      </c>
      <c r="AJ73">
        <v>0</v>
      </c>
      <c r="AK73">
        <v>0</v>
      </c>
      <c r="AU73" s="198">
        <v>0.27272727299999999</v>
      </c>
      <c r="AV73" s="6">
        <v>0</v>
      </c>
      <c r="AW73" s="198">
        <v>0.38356000000000001</v>
      </c>
      <c r="BO73" s="198"/>
      <c r="BP73" s="354">
        <f t="shared" si="7"/>
        <v>0</v>
      </c>
      <c r="BQ73" s="354">
        <f t="shared" si="8"/>
        <v>0</v>
      </c>
      <c r="BR73" s="354">
        <f t="shared" si="9"/>
        <v>0</v>
      </c>
      <c r="CG73" s="198"/>
      <c r="CH73">
        <f>(Transest!$J$14/HexExtSoy!$K$4)</f>
        <v>0.20257267294641951</v>
      </c>
      <c r="CI73">
        <f>(HydroProcOil!$K$14/HexExtSoy!$K$4)</f>
        <v>0.10977777777777777</v>
      </c>
      <c r="CJ73">
        <f>(StarchFerm!$K$24/StarchFerm!$K$4)</f>
        <v>0.33157302630665886</v>
      </c>
      <c r="CY73" s="198"/>
      <c r="CZ73">
        <f>BP73*CH73*1000*LCI!$E$93</f>
        <v>0</v>
      </c>
      <c r="DA73">
        <f>BQ73*CI73*1000*(LCI!$E$99)</f>
        <v>0</v>
      </c>
      <c r="DB73">
        <f>BR73*CJ73*1000*(LCI!$E$96)</f>
        <v>0</v>
      </c>
    </row>
    <row r="74" spans="1:106" x14ac:dyDescent="0.25">
      <c r="A74" s="197">
        <v>4009</v>
      </c>
      <c r="B74" s="197" t="s">
        <v>659</v>
      </c>
      <c r="C74" s="197" t="s">
        <v>664</v>
      </c>
      <c r="D74" s="197">
        <v>-109.899018</v>
      </c>
      <c r="E74" s="197">
        <v>32.934420000000003</v>
      </c>
      <c r="F74">
        <v>0</v>
      </c>
      <c r="G74">
        <f t="shared" si="10"/>
        <v>0</v>
      </c>
      <c r="H74" s="198">
        <v>14.79</v>
      </c>
      <c r="Q74" s="221">
        <f>(Q3159*10000)*TEA!$M$15*10^-6</f>
        <v>56.95828466039999</v>
      </c>
      <c r="R74" s="221">
        <f>(R3159*10000)*TEA!$O$15*10^-6</f>
        <v>56.95828466039999</v>
      </c>
      <c r="AA74">
        <f t="shared" si="6"/>
        <v>1</v>
      </c>
      <c r="AB74" s="197">
        <v>4009</v>
      </c>
      <c r="AC74" s="197">
        <v>0</v>
      </c>
      <c r="AD74" s="197">
        <f t="shared" si="11"/>
        <v>0</v>
      </c>
      <c r="AE74" s="197">
        <v>2087</v>
      </c>
      <c r="AJ74">
        <v>0</v>
      </c>
      <c r="AK74">
        <v>0</v>
      </c>
      <c r="AU74" s="198">
        <v>0.27272727299999999</v>
      </c>
      <c r="AV74" s="6">
        <v>0</v>
      </c>
      <c r="AW74" s="198">
        <v>0.38356000000000001</v>
      </c>
      <c r="BO74" s="198"/>
      <c r="BP74" s="354">
        <f t="shared" si="7"/>
        <v>0</v>
      </c>
      <c r="BQ74" s="354">
        <f t="shared" si="8"/>
        <v>0</v>
      </c>
      <c r="BR74" s="354">
        <f t="shared" si="9"/>
        <v>11839.2429588</v>
      </c>
      <c r="CG74" s="198"/>
      <c r="CH74">
        <f>(Transest!$J$14/HexExtSoy!$K$4)</f>
        <v>0.20257267294641951</v>
      </c>
      <c r="CI74">
        <f>(HydroProcOil!$K$14/HexExtSoy!$K$4)</f>
        <v>0.10977777777777777</v>
      </c>
      <c r="CJ74">
        <f>(StarchFerm!$K$24/StarchFerm!$K$4)</f>
        <v>0.33157302630665886</v>
      </c>
      <c r="CY74" s="198"/>
      <c r="CZ74">
        <f>BP74*CH74*1000*LCI!$E$93</f>
        <v>0</v>
      </c>
      <c r="DA74">
        <f>BQ74*CI74*1000*(LCI!$E$99)</f>
        <v>0</v>
      </c>
      <c r="DB74">
        <f>BR74*CJ74*1000*(LCI!$E$96)</f>
        <v>105794208.97893472</v>
      </c>
    </row>
    <row r="75" spans="1:106" x14ac:dyDescent="0.25">
      <c r="A75" s="197">
        <v>4011</v>
      </c>
      <c r="B75" s="197" t="s">
        <v>659</v>
      </c>
      <c r="C75" s="197" t="s">
        <v>665</v>
      </c>
      <c r="D75" s="197">
        <v>-109.246621</v>
      </c>
      <c r="E75" s="197">
        <v>33.208860000000001</v>
      </c>
      <c r="F75">
        <v>0</v>
      </c>
      <c r="G75">
        <f t="shared" si="10"/>
        <v>0</v>
      </c>
      <c r="H75" s="198">
        <v>0</v>
      </c>
      <c r="Q75" s="221">
        <f>(Q3160*10000)*TEA!$M$15*10^-6</f>
        <v>54.710207951849995</v>
      </c>
      <c r="R75" s="221">
        <f>(R3160*10000)*TEA!$O$15*10^-6</f>
        <v>54.710207951849995</v>
      </c>
      <c r="AA75">
        <f t="shared" si="6"/>
        <v>1</v>
      </c>
      <c r="AB75" s="197">
        <v>4011</v>
      </c>
      <c r="AC75" s="197">
        <v>0</v>
      </c>
      <c r="AD75" s="197">
        <f t="shared" si="11"/>
        <v>0</v>
      </c>
      <c r="AE75" s="197">
        <v>0</v>
      </c>
      <c r="AJ75">
        <v>0</v>
      </c>
      <c r="AK75">
        <v>0</v>
      </c>
      <c r="AU75" s="198">
        <v>0.27272727299999999</v>
      </c>
      <c r="AV75" s="6">
        <v>0</v>
      </c>
      <c r="AW75" s="198">
        <v>0.38356000000000001</v>
      </c>
      <c r="BO75" s="198"/>
      <c r="BP75" s="354">
        <f t="shared" si="7"/>
        <v>0</v>
      </c>
      <c r="BQ75" s="354">
        <f t="shared" si="8"/>
        <v>0</v>
      </c>
      <c r="BR75" s="354">
        <f t="shared" si="9"/>
        <v>0</v>
      </c>
      <c r="CG75" s="198"/>
      <c r="CH75">
        <f>(Transest!$J$14/HexExtSoy!$K$4)</f>
        <v>0.20257267294641951</v>
      </c>
      <c r="CI75">
        <f>(HydroProcOil!$K$14/HexExtSoy!$K$4)</f>
        <v>0.10977777777777777</v>
      </c>
      <c r="CJ75">
        <f>(StarchFerm!$K$24/StarchFerm!$K$4)</f>
        <v>0.33157302630665886</v>
      </c>
      <c r="CY75" s="198"/>
      <c r="CZ75">
        <f>BP75*CH75*1000*LCI!$E$93</f>
        <v>0</v>
      </c>
      <c r="DA75">
        <f>BQ75*CI75*1000*(LCI!$E$99)</f>
        <v>0</v>
      </c>
      <c r="DB75">
        <f>BR75*CJ75*1000*(LCI!$E$96)</f>
        <v>0</v>
      </c>
    </row>
    <row r="76" spans="1:106" x14ac:dyDescent="0.25">
      <c r="A76" s="197">
        <v>4012</v>
      </c>
      <c r="B76" s="197" t="s">
        <v>659</v>
      </c>
      <c r="C76" s="197" t="s">
        <v>666</v>
      </c>
      <c r="D76" s="197">
        <v>-113.986154</v>
      </c>
      <c r="E76" s="197">
        <v>33.729750000000003</v>
      </c>
      <c r="F76">
        <v>0</v>
      </c>
      <c r="G76">
        <f t="shared" si="10"/>
        <v>0</v>
      </c>
      <c r="H76" s="198">
        <v>0</v>
      </c>
      <c r="Q76" s="221">
        <f>(Q3161*10000)*TEA!$M$15*10^-6</f>
        <v>54.953827461000003</v>
      </c>
      <c r="R76" s="221">
        <f>(R3161*10000)*TEA!$O$15*10^-6</f>
        <v>54.953827461000003</v>
      </c>
      <c r="AA76">
        <f t="shared" si="6"/>
        <v>1</v>
      </c>
      <c r="AB76" s="197">
        <v>4012</v>
      </c>
      <c r="AC76" s="197">
        <v>0</v>
      </c>
      <c r="AD76" s="197">
        <f t="shared" si="11"/>
        <v>0</v>
      </c>
      <c r="AE76" s="197">
        <v>0</v>
      </c>
      <c r="AJ76">
        <v>0</v>
      </c>
      <c r="AK76">
        <v>0</v>
      </c>
      <c r="AU76" s="198">
        <v>0.27272727299999999</v>
      </c>
      <c r="AV76" s="6">
        <v>0</v>
      </c>
      <c r="AW76" s="198">
        <v>0.38356000000000001</v>
      </c>
      <c r="BO76" s="198"/>
      <c r="BP76" s="354">
        <f t="shared" si="7"/>
        <v>0</v>
      </c>
      <c r="BQ76" s="354">
        <f t="shared" si="8"/>
        <v>0</v>
      </c>
      <c r="BR76" s="354">
        <f t="shared" si="9"/>
        <v>0</v>
      </c>
      <c r="CG76" s="198"/>
      <c r="CH76">
        <f>(Transest!$J$14/HexExtSoy!$K$4)</f>
        <v>0.20257267294641951</v>
      </c>
      <c r="CI76">
        <f>(HydroProcOil!$K$14/HexExtSoy!$K$4)</f>
        <v>0.10977777777777777</v>
      </c>
      <c r="CJ76">
        <f>(StarchFerm!$K$24/StarchFerm!$K$4)</f>
        <v>0.33157302630665886</v>
      </c>
      <c r="CY76" s="198"/>
      <c r="CZ76">
        <f>BP76*CH76*1000*LCI!$E$93</f>
        <v>0</v>
      </c>
      <c r="DA76">
        <f>BQ76*CI76*1000*(LCI!$E$99)</f>
        <v>0</v>
      </c>
      <c r="DB76">
        <f>BR76*CJ76*1000*(LCI!$E$96)</f>
        <v>0</v>
      </c>
    </row>
    <row r="77" spans="1:106" x14ac:dyDescent="0.25">
      <c r="A77" s="197">
        <v>4013</v>
      </c>
      <c r="B77" s="197" t="s">
        <v>659</v>
      </c>
      <c r="C77" s="197" t="s">
        <v>667</v>
      </c>
      <c r="D77" s="197">
        <v>-112.48913899999999</v>
      </c>
      <c r="E77" s="197">
        <v>33.352640000000001</v>
      </c>
      <c r="F77">
        <v>0</v>
      </c>
      <c r="G77">
        <f t="shared" si="10"/>
        <v>0</v>
      </c>
      <c r="H77" s="198">
        <v>0</v>
      </c>
      <c r="Q77" s="221">
        <f>(Q3162*10000)*TEA!$M$15*10^-6</f>
        <v>57.228971419800004</v>
      </c>
      <c r="R77" s="221">
        <f>(R3162*10000)*TEA!$O$15*10^-6</f>
        <v>57.228971419800004</v>
      </c>
      <c r="AA77">
        <f t="shared" si="6"/>
        <v>1</v>
      </c>
      <c r="AB77" s="197">
        <v>4013</v>
      </c>
      <c r="AC77" s="197">
        <v>0</v>
      </c>
      <c r="AD77" s="197">
        <f t="shared" si="11"/>
        <v>0</v>
      </c>
      <c r="AE77" s="197">
        <v>0</v>
      </c>
      <c r="AJ77">
        <v>0</v>
      </c>
      <c r="AK77">
        <v>0</v>
      </c>
      <c r="AU77" s="198">
        <v>0.27272727299999999</v>
      </c>
      <c r="AV77" s="6">
        <v>0</v>
      </c>
      <c r="AW77" s="198">
        <v>0.38356000000000001</v>
      </c>
      <c r="BO77" s="198"/>
      <c r="BP77" s="354">
        <f t="shared" si="7"/>
        <v>0</v>
      </c>
      <c r="BQ77" s="354">
        <f t="shared" si="8"/>
        <v>0</v>
      </c>
      <c r="BR77" s="354">
        <f t="shared" si="9"/>
        <v>0</v>
      </c>
      <c r="CG77" s="198"/>
      <c r="CH77">
        <f>(Transest!$J$14/HexExtSoy!$K$4)</f>
        <v>0.20257267294641951</v>
      </c>
      <c r="CI77">
        <f>(HydroProcOil!$K$14/HexExtSoy!$K$4)</f>
        <v>0.10977777777777777</v>
      </c>
      <c r="CJ77">
        <f>(StarchFerm!$K$24/StarchFerm!$K$4)</f>
        <v>0.33157302630665886</v>
      </c>
      <c r="CY77" s="198"/>
      <c r="CZ77">
        <f>BP77*CH77*1000*LCI!$E$93</f>
        <v>0</v>
      </c>
      <c r="DA77">
        <f>BQ77*CI77*1000*(LCI!$E$99)</f>
        <v>0</v>
      </c>
      <c r="DB77">
        <f>BR77*CJ77*1000*(LCI!$E$96)</f>
        <v>0</v>
      </c>
    </row>
    <row r="78" spans="1:106" x14ac:dyDescent="0.25">
      <c r="A78" s="197">
        <v>4015</v>
      </c>
      <c r="B78" s="197" t="s">
        <v>659</v>
      </c>
      <c r="C78" s="197" t="s">
        <v>668</v>
      </c>
      <c r="D78" s="197">
        <v>-113.753023</v>
      </c>
      <c r="E78" s="197">
        <v>35.706479999999999</v>
      </c>
      <c r="F78">
        <v>0</v>
      </c>
      <c r="G78">
        <f t="shared" si="10"/>
        <v>0</v>
      </c>
      <c r="H78" s="198">
        <v>0</v>
      </c>
      <c r="Q78" s="221">
        <f>(Q3163*10000)*TEA!$M$15*10^-6</f>
        <v>46.694731904099996</v>
      </c>
      <c r="R78" s="221">
        <f>(R3163*10000)*TEA!$O$15*10^-6</f>
        <v>46.694731904099996</v>
      </c>
      <c r="AA78">
        <f t="shared" si="6"/>
        <v>1</v>
      </c>
      <c r="AB78" s="197">
        <v>4015</v>
      </c>
      <c r="AC78" s="197">
        <v>0</v>
      </c>
      <c r="AD78" s="197">
        <f t="shared" si="11"/>
        <v>0</v>
      </c>
      <c r="AE78" s="197">
        <v>0</v>
      </c>
      <c r="AJ78">
        <v>0</v>
      </c>
      <c r="AK78">
        <v>0</v>
      </c>
      <c r="AU78" s="198">
        <v>0.27272727299999999</v>
      </c>
      <c r="AV78" s="6">
        <v>0</v>
      </c>
      <c r="AW78" s="198">
        <v>0.38356000000000001</v>
      </c>
      <c r="BO78" s="198"/>
      <c r="BP78" s="354">
        <f t="shared" si="7"/>
        <v>0</v>
      </c>
      <c r="BQ78" s="354">
        <f t="shared" si="8"/>
        <v>0</v>
      </c>
      <c r="BR78" s="354">
        <f t="shared" si="9"/>
        <v>0</v>
      </c>
      <c r="CG78" s="198"/>
      <c r="CH78">
        <f>(Transest!$J$14/HexExtSoy!$K$4)</f>
        <v>0.20257267294641951</v>
      </c>
      <c r="CI78">
        <f>(HydroProcOil!$K$14/HexExtSoy!$K$4)</f>
        <v>0.10977777777777777</v>
      </c>
      <c r="CJ78">
        <f>(StarchFerm!$K$24/StarchFerm!$K$4)</f>
        <v>0.33157302630665886</v>
      </c>
      <c r="CY78" s="198"/>
      <c r="CZ78">
        <f>BP78*CH78*1000*LCI!$E$93</f>
        <v>0</v>
      </c>
      <c r="DA78">
        <f>BQ78*CI78*1000*(LCI!$E$99)</f>
        <v>0</v>
      </c>
      <c r="DB78">
        <f>BR78*CJ78*1000*(LCI!$E$96)</f>
        <v>0</v>
      </c>
    </row>
    <row r="79" spans="1:106" x14ac:dyDescent="0.25">
      <c r="A79" s="197">
        <v>4017</v>
      </c>
      <c r="B79" s="197" t="s">
        <v>659</v>
      </c>
      <c r="C79" s="197" t="s">
        <v>669</v>
      </c>
      <c r="D79" s="197">
        <v>-110.32276299999999</v>
      </c>
      <c r="E79" s="197">
        <v>35.392769999999999</v>
      </c>
      <c r="F79">
        <v>0</v>
      </c>
      <c r="G79">
        <f t="shared" si="10"/>
        <v>0</v>
      </c>
      <c r="H79" s="198">
        <v>7.4</v>
      </c>
      <c r="Q79" s="221">
        <f>(Q3164*10000)*TEA!$M$15*10^-6</f>
        <v>48.57916114935</v>
      </c>
      <c r="R79" s="221">
        <f>(R3164*10000)*TEA!$O$15*10^-6</f>
        <v>48.57916114935</v>
      </c>
      <c r="AA79">
        <f t="shared" si="6"/>
        <v>1</v>
      </c>
      <c r="AB79" s="197">
        <v>4017</v>
      </c>
      <c r="AC79" s="197">
        <v>0</v>
      </c>
      <c r="AD79" s="197">
        <f t="shared" si="11"/>
        <v>0</v>
      </c>
      <c r="AE79" s="197">
        <v>121</v>
      </c>
      <c r="AJ79">
        <v>0</v>
      </c>
      <c r="AK79">
        <v>0</v>
      </c>
      <c r="AU79" s="198">
        <v>0.27272727299999999</v>
      </c>
      <c r="AV79" s="6">
        <v>0</v>
      </c>
      <c r="AW79" s="198">
        <v>0.38356000000000001</v>
      </c>
      <c r="BO79" s="198"/>
      <c r="BP79" s="354">
        <f t="shared" si="7"/>
        <v>0</v>
      </c>
      <c r="BQ79" s="354">
        <f t="shared" si="8"/>
        <v>0</v>
      </c>
      <c r="BR79" s="354">
        <f t="shared" si="9"/>
        <v>343.43962400000004</v>
      </c>
      <c r="CG79" s="198"/>
      <c r="CH79">
        <f>(Transest!$J$14/HexExtSoy!$K$4)</f>
        <v>0.20257267294641951</v>
      </c>
      <c r="CI79">
        <f>(HydroProcOil!$K$14/HexExtSoy!$K$4)</f>
        <v>0.10977777777777777</v>
      </c>
      <c r="CJ79">
        <f>(StarchFerm!$K$24/StarchFerm!$K$4)</f>
        <v>0.33157302630665886</v>
      </c>
      <c r="CY79" s="198"/>
      <c r="CZ79">
        <f>BP79*CH79*1000*LCI!$E$93</f>
        <v>0</v>
      </c>
      <c r="DA79">
        <f>BQ79*CI79*1000*(LCI!$E$99)</f>
        <v>0</v>
      </c>
      <c r="DB79">
        <f>BR79*CJ79*1000*(LCI!$E$96)</f>
        <v>3068939.7522749626</v>
      </c>
    </row>
    <row r="80" spans="1:106" x14ac:dyDescent="0.25">
      <c r="A80" s="197">
        <v>4019</v>
      </c>
      <c r="B80" s="197" t="s">
        <v>659</v>
      </c>
      <c r="C80" s="197" t="s">
        <v>670</v>
      </c>
      <c r="D80" s="197">
        <v>-111.80016999999999</v>
      </c>
      <c r="E80" s="197">
        <v>32.10501</v>
      </c>
      <c r="F80">
        <v>0</v>
      </c>
      <c r="G80">
        <f t="shared" si="10"/>
        <v>0</v>
      </c>
      <c r="H80" s="198">
        <v>0</v>
      </c>
      <c r="Q80" s="221">
        <f>(Q3165*10000)*TEA!$M$15*10^-6</f>
        <v>60.164386253100005</v>
      </c>
      <c r="R80" s="221">
        <f>(R3165*10000)*TEA!$O$15*10^-6</f>
        <v>60.164386253100005</v>
      </c>
      <c r="AA80">
        <f t="shared" si="6"/>
        <v>1</v>
      </c>
      <c r="AB80" s="197">
        <v>4019</v>
      </c>
      <c r="AC80" s="197">
        <v>0</v>
      </c>
      <c r="AD80" s="197">
        <f t="shared" si="11"/>
        <v>0</v>
      </c>
      <c r="AE80" s="197">
        <v>0</v>
      </c>
      <c r="AJ80">
        <v>0</v>
      </c>
      <c r="AK80">
        <v>0</v>
      </c>
      <c r="AU80" s="198">
        <v>0.27272727299999999</v>
      </c>
      <c r="AV80" s="6">
        <v>0</v>
      </c>
      <c r="AW80" s="198">
        <v>0.38356000000000001</v>
      </c>
      <c r="BO80" s="198"/>
      <c r="BP80" s="354">
        <f t="shared" si="7"/>
        <v>0</v>
      </c>
      <c r="BQ80" s="354">
        <f t="shared" si="8"/>
        <v>0</v>
      </c>
      <c r="BR80" s="354">
        <f t="shared" si="9"/>
        <v>0</v>
      </c>
      <c r="CG80" s="198"/>
      <c r="CH80">
        <f>(Transest!$J$14/HexExtSoy!$K$4)</f>
        <v>0.20257267294641951</v>
      </c>
      <c r="CI80">
        <f>(HydroProcOil!$K$14/HexExtSoy!$K$4)</f>
        <v>0.10977777777777777</v>
      </c>
      <c r="CJ80">
        <f>(StarchFerm!$K$24/StarchFerm!$K$4)</f>
        <v>0.33157302630665886</v>
      </c>
      <c r="CY80" s="198"/>
      <c r="CZ80">
        <f>BP80*CH80*1000*LCI!$E$93</f>
        <v>0</v>
      </c>
      <c r="DA80">
        <f>BQ80*CI80*1000*(LCI!$E$99)</f>
        <v>0</v>
      </c>
      <c r="DB80">
        <f>BR80*CJ80*1000*(LCI!$E$96)</f>
        <v>0</v>
      </c>
    </row>
    <row r="81" spans="1:106" x14ac:dyDescent="0.25">
      <c r="A81" s="197">
        <v>4021</v>
      </c>
      <c r="B81" s="197" t="s">
        <v>659</v>
      </c>
      <c r="C81" s="197" t="s">
        <v>671</v>
      </c>
      <c r="D81" s="197">
        <v>-111.351874</v>
      </c>
      <c r="E81" s="197">
        <v>32.906680000000001</v>
      </c>
      <c r="F81">
        <v>0</v>
      </c>
      <c r="G81">
        <f t="shared" si="10"/>
        <v>0</v>
      </c>
      <c r="H81" s="198">
        <v>18.149999999999999</v>
      </c>
      <c r="Q81" s="221">
        <f>(Q3166*10000)*TEA!$M$15*10^-6</f>
        <v>59.263753801050008</v>
      </c>
      <c r="R81" s="221">
        <f>(R3166*10000)*TEA!$O$15*10^-6</f>
        <v>59.263753801050008</v>
      </c>
      <c r="AA81">
        <f t="shared" si="6"/>
        <v>1</v>
      </c>
      <c r="AB81" s="197">
        <v>4021</v>
      </c>
      <c r="AC81" s="197">
        <v>0</v>
      </c>
      <c r="AD81" s="197">
        <f t="shared" si="11"/>
        <v>0</v>
      </c>
      <c r="AE81" s="197">
        <v>479</v>
      </c>
      <c r="AJ81">
        <v>0</v>
      </c>
      <c r="AK81">
        <v>0</v>
      </c>
      <c r="AU81" s="198">
        <v>0.27272727299999999</v>
      </c>
      <c r="AV81" s="6">
        <v>0</v>
      </c>
      <c r="AW81" s="198">
        <v>0.38356000000000001</v>
      </c>
      <c r="BO81" s="198"/>
      <c r="BP81" s="354">
        <f t="shared" si="7"/>
        <v>0</v>
      </c>
      <c r="BQ81" s="354">
        <f t="shared" si="8"/>
        <v>0</v>
      </c>
      <c r="BR81" s="354">
        <f t="shared" si="9"/>
        <v>3334.6131059999993</v>
      </c>
      <c r="CG81" s="198"/>
      <c r="CH81">
        <f>(Transest!$J$14/HexExtSoy!$K$4)</f>
        <v>0.20257267294641951</v>
      </c>
      <c r="CI81">
        <f>(HydroProcOil!$K$14/HexExtSoy!$K$4)</f>
        <v>0.10977777777777777</v>
      </c>
      <c r="CJ81">
        <f>(StarchFerm!$K$24/StarchFerm!$K$4)</f>
        <v>0.33157302630665886</v>
      </c>
      <c r="CY81" s="198"/>
      <c r="CZ81">
        <f>BP81*CH81*1000*LCI!$E$93</f>
        <v>0</v>
      </c>
      <c r="DA81">
        <f>BQ81*CI81*1000*(LCI!$E$99)</f>
        <v>0</v>
      </c>
      <c r="DB81">
        <f>BR81*CJ81*1000*(LCI!$E$96)</f>
        <v>29797746.108237296</v>
      </c>
    </row>
    <row r="82" spans="1:106" x14ac:dyDescent="0.25">
      <c r="A82" s="197">
        <v>4023</v>
      </c>
      <c r="B82" s="197" t="s">
        <v>659</v>
      </c>
      <c r="C82" s="197" t="s">
        <v>672</v>
      </c>
      <c r="D82" s="197">
        <v>-110.86308</v>
      </c>
      <c r="E82" s="197">
        <v>31.536010000000001</v>
      </c>
      <c r="F82">
        <v>0</v>
      </c>
      <c r="G82">
        <f t="shared" si="10"/>
        <v>0</v>
      </c>
      <c r="H82" s="198">
        <v>0</v>
      </c>
      <c r="Q82" s="221">
        <f>(Q3167*10000)*TEA!$M$15*10^-6</f>
        <v>60.16706530199999</v>
      </c>
      <c r="R82" s="221">
        <f>(R3167*10000)*TEA!$O$15*10^-6</f>
        <v>60.16706530199999</v>
      </c>
      <c r="AA82">
        <f t="shared" si="6"/>
        <v>1</v>
      </c>
      <c r="AB82" s="197">
        <v>4023</v>
      </c>
      <c r="AC82" s="197">
        <v>0</v>
      </c>
      <c r="AD82" s="197">
        <f t="shared" si="11"/>
        <v>0</v>
      </c>
      <c r="AE82" s="197">
        <v>0</v>
      </c>
      <c r="AJ82">
        <v>0</v>
      </c>
      <c r="AK82">
        <v>0</v>
      </c>
      <c r="AU82" s="198">
        <v>0.27272727299999999</v>
      </c>
      <c r="AV82" s="6">
        <v>0</v>
      </c>
      <c r="AW82" s="198">
        <v>0.38356000000000001</v>
      </c>
      <c r="BO82" s="198"/>
      <c r="BP82" s="354">
        <f t="shared" si="7"/>
        <v>0</v>
      </c>
      <c r="BQ82" s="354">
        <f t="shared" si="8"/>
        <v>0</v>
      </c>
      <c r="BR82" s="354">
        <f t="shared" si="9"/>
        <v>0</v>
      </c>
      <c r="CG82" s="198"/>
      <c r="CH82">
        <f>(Transest!$J$14/HexExtSoy!$K$4)</f>
        <v>0.20257267294641951</v>
      </c>
      <c r="CI82">
        <f>(HydroProcOil!$K$14/HexExtSoy!$K$4)</f>
        <v>0.10977777777777777</v>
      </c>
      <c r="CJ82">
        <f>(StarchFerm!$K$24/StarchFerm!$K$4)</f>
        <v>0.33157302630665886</v>
      </c>
      <c r="CY82" s="198"/>
      <c r="CZ82">
        <f>BP82*CH82*1000*LCI!$E$93</f>
        <v>0</v>
      </c>
      <c r="DA82">
        <f>BQ82*CI82*1000*(LCI!$E$99)</f>
        <v>0</v>
      </c>
      <c r="DB82">
        <f>BR82*CJ82*1000*(LCI!$E$96)</f>
        <v>0</v>
      </c>
    </row>
    <row r="83" spans="1:106" x14ac:dyDescent="0.25">
      <c r="A83" s="197">
        <v>4025</v>
      </c>
      <c r="B83" s="197" t="s">
        <v>659</v>
      </c>
      <c r="C83" s="197" t="s">
        <v>673</v>
      </c>
      <c r="D83" s="197">
        <v>-112.54997299999999</v>
      </c>
      <c r="E83" s="197">
        <v>34.59798</v>
      </c>
      <c r="F83">
        <v>0</v>
      </c>
      <c r="G83">
        <f t="shared" si="10"/>
        <v>0</v>
      </c>
      <c r="H83" s="198">
        <v>6.95</v>
      </c>
      <c r="Q83" s="221">
        <f>(Q3168*10000)*TEA!$M$15*10^-6</f>
        <v>51.043475413799996</v>
      </c>
      <c r="R83" s="221">
        <f>(R3168*10000)*TEA!$O$15*10^-6</f>
        <v>51.043475413799996</v>
      </c>
      <c r="AA83">
        <f t="shared" si="6"/>
        <v>1</v>
      </c>
      <c r="AB83" s="197">
        <v>4025</v>
      </c>
      <c r="AC83" s="197">
        <v>0</v>
      </c>
      <c r="AD83" s="197">
        <f t="shared" si="11"/>
        <v>0</v>
      </c>
      <c r="AE83" s="197">
        <v>56</v>
      </c>
      <c r="AJ83">
        <v>0</v>
      </c>
      <c r="AK83">
        <v>0</v>
      </c>
      <c r="AU83" s="198">
        <v>0.27272727299999999</v>
      </c>
      <c r="AV83" s="6">
        <v>0</v>
      </c>
      <c r="AW83" s="198">
        <v>0.38356000000000001</v>
      </c>
      <c r="BO83" s="198"/>
      <c r="BP83" s="354">
        <f t="shared" si="7"/>
        <v>0</v>
      </c>
      <c r="BQ83" s="354">
        <f t="shared" si="8"/>
        <v>0</v>
      </c>
      <c r="BR83" s="354">
        <f t="shared" si="9"/>
        <v>149.281552</v>
      </c>
      <c r="CG83" s="198"/>
      <c r="CH83">
        <f>(Transest!$J$14/HexExtSoy!$K$4)</f>
        <v>0.20257267294641951</v>
      </c>
      <c r="CI83">
        <f>(HydroProcOil!$K$14/HexExtSoy!$K$4)</f>
        <v>0.10977777777777777</v>
      </c>
      <c r="CJ83">
        <f>(StarchFerm!$K$24/StarchFerm!$K$4)</f>
        <v>0.33157302630665886</v>
      </c>
      <c r="CY83" s="198"/>
      <c r="CZ83">
        <f>BP83*CH83*1000*LCI!$E$93</f>
        <v>0</v>
      </c>
      <c r="DA83">
        <f>BQ83*CI83*1000*(LCI!$E$99)</f>
        <v>0</v>
      </c>
      <c r="DB83">
        <f>BR83*CJ83*1000*(LCI!$E$96)</f>
        <v>1333963.9843482415</v>
      </c>
    </row>
    <row r="84" spans="1:106" x14ac:dyDescent="0.25">
      <c r="A84" s="197">
        <v>4027</v>
      </c>
      <c r="B84" s="197" t="s">
        <v>659</v>
      </c>
      <c r="C84" s="197" t="s">
        <v>674</v>
      </c>
      <c r="D84" s="197">
        <v>-113.907858</v>
      </c>
      <c r="E84" s="197">
        <v>32.779780000000002</v>
      </c>
      <c r="F84">
        <v>0</v>
      </c>
      <c r="G84">
        <f t="shared" si="10"/>
        <v>0</v>
      </c>
      <c r="H84" s="198">
        <v>0</v>
      </c>
      <c r="Q84" s="221">
        <f>(Q3169*10000)*TEA!$M$15*10^-6</f>
        <v>57.943406786849998</v>
      </c>
      <c r="R84" s="221">
        <f>(R3169*10000)*TEA!$O$15*10^-6</f>
        <v>57.943406786849998</v>
      </c>
      <c r="AA84">
        <f t="shared" si="6"/>
        <v>1</v>
      </c>
      <c r="AB84" s="197">
        <v>4027</v>
      </c>
      <c r="AC84" s="197">
        <v>0</v>
      </c>
      <c r="AD84" s="197">
        <f t="shared" si="11"/>
        <v>0</v>
      </c>
      <c r="AE84" s="197">
        <v>0</v>
      </c>
      <c r="AJ84">
        <v>0</v>
      </c>
      <c r="AK84">
        <v>0</v>
      </c>
      <c r="AU84" s="198">
        <v>0.27272727299999999</v>
      </c>
      <c r="AV84" s="6">
        <v>0</v>
      </c>
      <c r="AW84" s="198">
        <v>0.38356000000000001</v>
      </c>
      <c r="BO84" s="198"/>
      <c r="BP84" s="354">
        <f t="shared" si="7"/>
        <v>0</v>
      </c>
      <c r="BQ84" s="354">
        <f t="shared" si="8"/>
        <v>0</v>
      </c>
      <c r="BR84" s="354">
        <f t="shared" si="9"/>
        <v>0</v>
      </c>
      <c r="CG84" s="198"/>
      <c r="CH84">
        <f>(Transest!$J$14/HexExtSoy!$K$4)</f>
        <v>0.20257267294641951</v>
      </c>
      <c r="CI84">
        <f>(HydroProcOil!$K$14/HexExtSoy!$K$4)</f>
        <v>0.10977777777777777</v>
      </c>
      <c r="CJ84">
        <f>(StarchFerm!$K$24/StarchFerm!$K$4)</f>
        <v>0.33157302630665886</v>
      </c>
      <c r="CY84" s="198"/>
      <c r="CZ84">
        <f>BP84*CH84*1000*LCI!$E$93</f>
        <v>0</v>
      </c>
      <c r="DA84">
        <f>BQ84*CI84*1000*(LCI!$E$99)</f>
        <v>0</v>
      </c>
      <c r="DB84">
        <f>BR84*CJ84*1000*(LCI!$E$96)</f>
        <v>0</v>
      </c>
    </row>
    <row r="85" spans="1:106" x14ac:dyDescent="0.25">
      <c r="A85" s="197">
        <v>5001</v>
      </c>
      <c r="B85" s="197" t="s">
        <v>675</v>
      </c>
      <c r="C85" s="197" t="s">
        <v>676</v>
      </c>
      <c r="D85" s="197">
        <v>-91.3733486</v>
      </c>
      <c r="E85" s="197">
        <v>34.296689999999998</v>
      </c>
      <c r="F85">
        <v>3.62</v>
      </c>
      <c r="G85">
        <f t="shared" si="10"/>
        <v>3.62</v>
      </c>
      <c r="H85" s="198">
        <v>12.07</v>
      </c>
      <c r="Q85" s="221">
        <f>(Q3170*10000)*TEA!$M$15*10^-6</f>
        <v>52.966921293899993</v>
      </c>
      <c r="R85" s="221">
        <f>(R3170*10000)*TEA!$O$15*10^-6</f>
        <v>52.966921293899993</v>
      </c>
      <c r="AA85">
        <f t="shared" si="6"/>
        <v>1</v>
      </c>
      <c r="AB85" s="197">
        <v>5001</v>
      </c>
      <c r="AC85" s="197">
        <v>83199</v>
      </c>
      <c r="AD85" s="197">
        <f t="shared" si="11"/>
        <v>83199</v>
      </c>
      <c r="AE85" s="197">
        <v>18853</v>
      </c>
      <c r="AJ85">
        <v>0</v>
      </c>
      <c r="AK85">
        <v>0</v>
      </c>
      <c r="AU85" s="198">
        <v>0.27272727299999999</v>
      </c>
      <c r="AV85" s="6">
        <v>0</v>
      </c>
      <c r="AW85" s="198">
        <v>0.38356000000000001</v>
      </c>
      <c r="BO85" s="198"/>
      <c r="BP85" s="354">
        <f t="shared" si="7"/>
        <v>82140.103718503742</v>
      </c>
      <c r="BQ85" s="354">
        <f t="shared" si="8"/>
        <v>0</v>
      </c>
      <c r="BR85" s="354">
        <f t="shared" si="9"/>
        <v>87281.268127599993</v>
      </c>
      <c r="CG85" s="198"/>
      <c r="CH85">
        <f>(Transest!$J$14/HexExtSoy!$K$4)</f>
        <v>0.20257267294641951</v>
      </c>
      <c r="CI85">
        <f>(HydroProcOil!$K$14/HexExtSoy!$K$4)</f>
        <v>0.10977777777777777</v>
      </c>
      <c r="CJ85">
        <f>(StarchFerm!$K$24/StarchFerm!$K$4)</f>
        <v>0.33157302630665886</v>
      </c>
      <c r="CY85" s="198"/>
      <c r="CZ85">
        <f>BP85*CH85*1000*LCI!$E$93</f>
        <v>628135098.82984209</v>
      </c>
      <c r="DA85">
        <f>BQ85*CI85*1000*(LCI!$E$99)</f>
        <v>0</v>
      </c>
      <c r="DB85">
        <f>BR85*CJ85*1000*(LCI!$E$96)</f>
        <v>779936078.03903639</v>
      </c>
    </row>
    <row r="86" spans="1:106" x14ac:dyDescent="0.25">
      <c r="A86" s="197">
        <v>5003</v>
      </c>
      <c r="B86" s="197" t="s">
        <v>675</v>
      </c>
      <c r="C86" s="197" t="s">
        <v>677</v>
      </c>
      <c r="D86" s="197">
        <v>-91.771860099999998</v>
      </c>
      <c r="E86" s="197">
        <v>33.18647</v>
      </c>
      <c r="F86">
        <v>3.79</v>
      </c>
      <c r="G86">
        <f t="shared" si="10"/>
        <v>3.79</v>
      </c>
      <c r="H86" s="198">
        <v>12.32</v>
      </c>
      <c r="Q86" s="221">
        <f>(Q3171*10000)*TEA!$M$15*10^-6</f>
        <v>54.972622654200002</v>
      </c>
      <c r="R86" s="221">
        <f>(R3171*10000)*TEA!$O$15*10^-6</f>
        <v>54.972622654200002</v>
      </c>
      <c r="AA86">
        <f t="shared" si="6"/>
        <v>1</v>
      </c>
      <c r="AB86" s="197">
        <v>5003</v>
      </c>
      <c r="AC86" s="197">
        <v>21253</v>
      </c>
      <c r="AD86" s="197">
        <f t="shared" si="11"/>
        <v>21253</v>
      </c>
      <c r="AE86" s="197">
        <v>7313</v>
      </c>
      <c r="AJ86">
        <v>0</v>
      </c>
      <c r="AK86">
        <v>0</v>
      </c>
      <c r="AU86" s="198">
        <v>0.27272727299999999</v>
      </c>
      <c r="AV86" s="6">
        <v>0</v>
      </c>
      <c r="AW86" s="198">
        <v>0.38356000000000001</v>
      </c>
      <c r="BO86" s="198"/>
      <c r="BP86" s="354">
        <f t="shared" si="7"/>
        <v>21967.873658331508</v>
      </c>
      <c r="BQ86" s="354">
        <f t="shared" si="8"/>
        <v>0</v>
      </c>
      <c r="BR86" s="354">
        <f t="shared" si="9"/>
        <v>34557.2831296</v>
      </c>
      <c r="CG86" s="198"/>
      <c r="CH86">
        <f>(Transest!$J$14/HexExtSoy!$K$4)</f>
        <v>0.20257267294641951</v>
      </c>
      <c r="CI86">
        <f>(HydroProcOil!$K$14/HexExtSoy!$K$4)</f>
        <v>0.10977777777777777</v>
      </c>
      <c r="CJ86">
        <f>(StarchFerm!$K$24/StarchFerm!$K$4)</f>
        <v>0.33157302630665886</v>
      </c>
      <c r="CY86" s="198"/>
      <c r="CZ86">
        <f>BP86*CH86*1000*LCI!$E$93</f>
        <v>167990930.94338381</v>
      </c>
      <c r="DA86">
        <f>BQ86*CI86*1000*(LCI!$E$99)</f>
        <v>0</v>
      </c>
      <c r="DB86">
        <f>BR86*CJ86*1000*(LCI!$E$96)</f>
        <v>308800186.45446217</v>
      </c>
    </row>
    <row r="87" spans="1:106" x14ac:dyDescent="0.25">
      <c r="A87" s="197">
        <v>5005</v>
      </c>
      <c r="B87" s="197" t="s">
        <v>675</v>
      </c>
      <c r="C87" s="197" t="s">
        <v>678</v>
      </c>
      <c r="D87" s="197">
        <v>-92.343461399999995</v>
      </c>
      <c r="E87" s="197">
        <v>36.291600000000003</v>
      </c>
      <c r="F87">
        <v>0</v>
      </c>
      <c r="G87">
        <f t="shared" si="10"/>
        <v>0</v>
      </c>
      <c r="H87" s="198">
        <v>0</v>
      </c>
      <c r="Q87" s="221">
        <f>(Q3172*10000)*TEA!$M$15*10^-6</f>
        <v>48.848986384649997</v>
      </c>
      <c r="R87" s="221">
        <f>(R3172*10000)*TEA!$O$15*10^-6</f>
        <v>48.848986384649997</v>
      </c>
      <c r="AA87">
        <f t="shared" si="6"/>
        <v>1</v>
      </c>
      <c r="AB87" s="197">
        <v>5005</v>
      </c>
      <c r="AC87" s="197">
        <v>0</v>
      </c>
      <c r="AD87" s="197">
        <f t="shared" si="11"/>
        <v>0</v>
      </c>
      <c r="AE87" s="197">
        <v>0</v>
      </c>
      <c r="AJ87">
        <v>0</v>
      </c>
      <c r="AK87">
        <v>0</v>
      </c>
      <c r="AU87" s="198">
        <v>0.27272727299999999</v>
      </c>
      <c r="AV87" s="6">
        <v>0</v>
      </c>
      <c r="AW87" s="198">
        <v>0.38356000000000001</v>
      </c>
      <c r="BO87" s="198"/>
      <c r="BP87" s="354">
        <f t="shared" si="7"/>
        <v>0</v>
      </c>
      <c r="BQ87" s="354">
        <f t="shared" si="8"/>
        <v>0</v>
      </c>
      <c r="BR87" s="354">
        <f t="shared" si="9"/>
        <v>0</v>
      </c>
      <c r="CG87" s="198"/>
      <c r="CH87">
        <f>(Transest!$J$14/HexExtSoy!$K$4)</f>
        <v>0.20257267294641951</v>
      </c>
      <c r="CI87">
        <f>(HydroProcOil!$K$14/HexExtSoy!$K$4)</f>
        <v>0.10977777777777777</v>
      </c>
      <c r="CJ87">
        <f>(StarchFerm!$K$24/StarchFerm!$K$4)</f>
        <v>0.33157302630665886</v>
      </c>
      <c r="CY87" s="198"/>
      <c r="CZ87">
        <f>BP87*CH87*1000*LCI!$E$93</f>
        <v>0</v>
      </c>
      <c r="DA87">
        <f>BQ87*CI87*1000*(LCI!$E$99)</f>
        <v>0</v>
      </c>
      <c r="DB87">
        <f>BR87*CJ87*1000*(LCI!$E$96)</f>
        <v>0</v>
      </c>
    </row>
    <row r="88" spans="1:106" x14ac:dyDescent="0.25">
      <c r="A88" s="197">
        <v>5007</v>
      </c>
      <c r="B88" s="197" t="s">
        <v>675</v>
      </c>
      <c r="C88" s="197" t="s">
        <v>679</v>
      </c>
      <c r="D88" s="197">
        <v>-94.264026000000001</v>
      </c>
      <c r="E88" s="197">
        <v>36.341679999999997</v>
      </c>
      <c r="F88">
        <v>2.6</v>
      </c>
      <c r="G88">
        <f t="shared" si="10"/>
        <v>2.6</v>
      </c>
      <c r="H88" s="198">
        <v>6.69</v>
      </c>
      <c r="Q88" s="221">
        <f>(Q3173*10000)*TEA!$M$15*10^-6</f>
        <v>48.802234757399994</v>
      </c>
      <c r="R88" s="221">
        <f>(R3173*10000)*TEA!$O$15*10^-6</f>
        <v>48.802234757399994</v>
      </c>
      <c r="AA88">
        <f t="shared" si="6"/>
        <v>1</v>
      </c>
      <c r="AB88" s="197">
        <v>5007</v>
      </c>
      <c r="AC88" s="197">
        <v>1142</v>
      </c>
      <c r="AD88" s="197">
        <f t="shared" si="11"/>
        <v>1142</v>
      </c>
      <c r="AE88" s="197">
        <v>165</v>
      </c>
      <c r="AJ88">
        <v>0</v>
      </c>
      <c r="AK88">
        <v>0</v>
      </c>
      <c r="AU88" s="198">
        <v>0.27272727299999999</v>
      </c>
      <c r="AV88" s="6">
        <v>0</v>
      </c>
      <c r="AW88" s="198">
        <v>0.38356000000000001</v>
      </c>
      <c r="BO88" s="198"/>
      <c r="BP88" s="354">
        <f t="shared" si="7"/>
        <v>809.78181899160006</v>
      </c>
      <c r="BQ88" s="354">
        <f t="shared" si="8"/>
        <v>0</v>
      </c>
      <c r="BR88" s="354">
        <f t="shared" si="9"/>
        <v>423.39270600000009</v>
      </c>
      <c r="CG88" s="198"/>
      <c r="CH88">
        <f>(Transest!$J$14/HexExtSoy!$K$4)</f>
        <v>0.20257267294641951</v>
      </c>
      <c r="CI88">
        <f>(HydroProcOil!$K$14/HexExtSoy!$K$4)</f>
        <v>0.10977777777777777</v>
      </c>
      <c r="CJ88">
        <f>(StarchFerm!$K$24/StarchFerm!$K$4)</f>
        <v>0.33157302630665886</v>
      </c>
      <c r="CY88" s="198"/>
      <c r="CZ88">
        <f>BP88*CH88*1000*LCI!$E$93</f>
        <v>6192497.4510144638</v>
      </c>
      <c r="DA88">
        <f>BQ88*CI88*1000*(LCI!$E$99)</f>
        <v>0</v>
      </c>
      <c r="DB88">
        <f>BR88*CJ88*1000*(LCI!$E$96)</f>
        <v>3783391.9427615795</v>
      </c>
    </row>
    <row r="89" spans="1:106" x14ac:dyDescent="0.25">
      <c r="A89" s="197">
        <v>5009</v>
      </c>
      <c r="B89" s="197" t="s">
        <v>675</v>
      </c>
      <c r="C89" s="197" t="s">
        <v>680</v>
      </c>
      <c r="D89" s="197">
        <v>-93.088637800000001</v>
      </c>
      <c r="E89" s="197">
        <v>36.309179999999998</v>
      </c>
      <c r="F89">
        <v>0</v>
      </c>
      <c r="G89">
        <f t="shared" si="10"/>
        <v>0</v>
      </c>
      <c r="H89" s="198">
        <v>0</v>
      </c>
      <c r="Q89" s="221">
        <f>(Q3174*10000)*TEA!$M$15*10^-6</f>
        <v>48.655140637050003</v>
      </c>
      <c r="R89" s="221">
        <f>(R3174*10000)*TEA!$O$15*10^-6</f>
        <v>48.655140637050003</v>
      </c>
      <c r="AA89">
        <f t="shared" si="6"/>
        <v>1</v>
      </c>
      <c r="AB89" s="197">
        <v>5009</v>
      </c>
      <c r="AC89" s="197">
        <v>0</v>
      </c>
      <c r="AD89" s="197">
        <f t="shared" si="11"/>
        <v>0</v>
      </c>
      <c r="AE89" s="197">
        <v>0</v>
      </c>
      <c r="AJ89">
        <v>0</v>
      </c>
      <c r="AK89">
        <v>0</v>
      </c>
      <c r="AU89" s="198">
        <v>0.27272727299999999</v>
      </c>
      <c r="AV89" s="6">
        <v>0</v>
      </c>
      <c r="AW89" s="198">
        <v>0.38356000000000001</v>
      </c>
      <c r="BO89" s="198"/>
      <c r="BP89" s="354">
        <f t="shared" si="7"/>
        <v>0</v>
      </c>
      <c r="BQ89" s="354">
        <f t="shared" si="8"/>
        <v>0</v>
      </c>
      <c r="BR89" s="354">
        <f t="shared" si="9"/>
        <v>0</v>
      </c>
      <c r="CG89" s="198"/>
      <c r="CH89">
        <f>(Transest!$J$14/HexExtSoy!$K$4)</f>
        <v>0.20257267294641951</v>
      </c>
      <c r="CI89">
        <f>(HydroProcOil!$K$14/HexExtSoy!$K$4)</f>
        <v>0.10977777777777777</v>
      </c>
      <c r="CJ89">
        <f>(StarchFerm!$K$24/StarchFerm!$K$4)</f>
        <v>0.33157302630665886</v>
      </c>
      <c r="CY89" s="198"/>
      <c r="CZ89">
        <f>BP89*CH89*1000*LCI!$E$93</f>
        <v>0</v>
      </c>
      <c r="DA89">
        <f>BQ89*CI89*1000*(LCI!$E$99)</f>
        <v>0</v>
      </c>
      <c r="DB89">
        <f>BR89*CJ89*1000*(LCI!$E$96)</f>
        <v>0</v>
      </c>
    </row>
    <row r="90" spans="1:106" x14ac:dyDescent="0.25">
      <c r="A90" s="197">
        <v>5011</v>
      </c>
      <c r="B90" s="197" t="s">
        <v>675</v>
      </c>
      <c r="C90" s="197" t="s">
        <v>681</v>
      </c>
      <c r="D90" s="197">
        <v>-92.165997099999998</v>
      </c>
      <c r="E90" s="197">
        <v>33.46463</v>
      </c>
      <c r="F90">
        <v>0</v>
      </c>
      <c r="G90">
        <f t="shared" si="10"/>
        <v>0</v>
      </c>
      <c r="H90" s="198">
        <v>0</v>
      </c>
      <c r="Q90" s="221">
        <f>(Q3175*10000)*TEA!$M$15*10^-6</f>
        <v>54.361941679800005</v>
      </c>
      <c r="R90" s="221">
        <f>(R3175*10000)*TEA!$O$15*10^-6</f>
        <v>54.361941679800005</v>
      </c>
      <c r="AA90">
        <f t="shared" ref="AA90:AA153" si="12">IF(AB90=A90,1,0)</f>
        <v>1</v>
      </c>
      <c r="AB90" s="197">
        <v>5011</v>
      </c>
      <c r="AC90" s="197">
        <v>0</v>
      </c>
      <c r="AD90" s="197">
        <f t="shared" si="11"/>
        <v>0</v>
      </c>
      <c r="AE90" s="197">
        <v>0</v>
      </c>
      <c r="AJ90">
        <v>0</v>
      </c>
      <c r="AK90">
        <v>0</v>
      </c>
      <c r="AU90" s="198">
        <v>0.27272727299999999</v>
      </c>
      <c r="AV90" s="6">
        <v>0</v>
      </c>
      <c r="AW90" s="198">
        <v>0.38356000000000001</v>
      </c>
      <c r="BO90" s="198"/>
      <c r="BP90" s="354">
        <f t="shared" si="7"/>
        <v>0</v>
      </c>
      <c r="BQ90" s="354">
        <f t="shared" si="8"/>
        <v>0</v>
      </c>
      <c r="BR90" s="354">
        <f t="shared" si="9"/>
        <v>0</v>
      </c>
      <c r="CG90" s="198"/>
      <c r="CH90">
        <f>(Transest!$J$14/HexExtSoy!$K$4)</f>
        <v>0.20257267294641951</v>
      </c>
      <c r="CI90">
        <f>(HydroProcOil!$K$14/HexExtSoy!$K$4)</f>
        <v>0.10977777777777777</v>
      </c>
      <c r="CJ90">
        <f>(StarchFerm!$K$24/StarchFerm!$K$4)</f>
        <v>0.33157302630665886</v>
      </c>
      <c r="CY90" s="198"/>
      <c r="CZ90">
        <f>BP90*CH90*1000*LCI!$E$93</f>
        <v>0</v>
      </c>
      <c r="DA90">
        <f>BQ90*CI90*1000*(LCI!$E$99)</f>
        <v>0</v>
      </c>
      <c r="DB90">
        <f>BR90*CJ90*1000*(LCI!$E$96)</f>
        <v>0</v>
      </c>
    </row>
    <row r="91" spans="1:106" x14ac:dyDescent="0.25">
      <c r="A91" s="197">
        <v>5013</v>
      </c>
      <c r="B91" s="197" t="s">
        <v>675</v>
      </c>
      <c r="C91" s="197" t="s">
        <v>599</v>
      </c>
      <c r="D91" s="197">
        <v>-92.510424200000003</v>
      </c>
      <c r="E91" s="197">
        <v>33.55397</v>
      </c>
      <c r="F91">
        <v>0</v>
      </c>
      <c r="G91">
        <f t="shared" si="10"/>
        <v>0</v>
      </c>
      <c r="H91" s="198">
        <v>0</v>
      </c>
      <c r="Q91" s="221">
        <f>(Q3176*10000)*TEA!$M$15*10^-6</f>
        <v>54.091530269099991</v>
      </c>
      <c r="R91" s="221">
        <f>(R3176*10000)*TEA!$O$15*10^-6</f>
        <v>54.091530269099991</v>
      </c>
      <c r="AA91">
        <f t="shared" si="12"/>
        <v>1</v>
      </c>
      <c r="AB91" s="197">
        <v>5013</v>
      </c>
      <c r="AC91" s="197">
        <v>0</v>
      </c>
      <c r="AD91" s="197">
        <f t="shared" si="11"/>
        <v>0</v>
      </c>
      <c r="AE91" s="197">
        <v>0</v>
      </c>
      <c r="AJ91">
        <v>0</v>
      </c>
      <c r="AK91">
        <v>0</v>
      </c>
      <c r="AU91" s="198">
        <v>0.27272727299999999</v>
      </c>
      <c r="AV91" s="6">
        <v>0</v>
      </c>
      <c r="AW91" s="198">
        <v>0.38356000000000001</v>
      </c>
      <c r="BO91" s="198"/>
      <c r="BP91" s="354">
        <f t="shared" si="7"/>
        <v>0</v>
      </c>
      <c r="BQ91" s="354">
        <f t="shared" si="8"/>
        <v>0</v>
      </c>
      <c r="BR91" s="354">
        <f t="shared" si="9"/>
        <v>0</v>
      </c>
      <c r="CG91" s="198"/>
      <c r="CH91">
        <f>(Transest!$J$14/HexExtSoy!$K$4)</f>
        <v>0.20257267294641951</v>
      </c>
      <c r="CI91">
        <f>(HydroProcOil!$K$14/HexExtSoy!$K$4)</f>
        <v>0.10977777777777777</v>
      </c>
      <c r="CJ91">
        <f>(StarchFerm!$K$24/StarchFerm!$K$4)</f>
        <v>0.33157302630665886</v>
      </c>
      <c r="CY91" s="198"/>
      <c r="CZ91">
        <f>BP91*CH91*1000*LCI!$E$93</f>
        <v>0</v>
      </c>
      <c r="DA91">
        <f>BQ91*CI91*1000*(LCI!$E$99)</f>
        <v>0</v>
      </c>
      <c r="DB91">
        <f>BR91*CJ91*1000*(LCI!$E$96)</f>
        <v>0</v>
      </c>
    </row>
    <row r="92" spans="1:106" x14ac:dyDescent="0.25">
      <c r="A92" s="197">
        <v>5015</v>
      </c>
      <c r="B92" s="197" t="s">
        <v>675</v>
      </c>
      <c r="C92" s="197" t="s">
        <v>682</v>
      </c>
      <c r="D92" s="197">
        <v>-93.547630900000001</v>
      </c>
      <c r="E92" s="197">
        <v>36.337809999999998</v>
      </c>
      <c r="F92">
        <v>0</v>
      </c>
      <c r="G92">
        <f t="shared" si="10"/>
        <v>0</v>
      </c>
      <c r="H92" s="198">
        <v>0</v>
      </c>
      <c r="Q92" s="221">
        <f>(Q3177*10000)*TEA!$M$15*10^-6</f>
        <v>48.609436957650004</v>
      </c>
      <c r="R92" s="221">
        <f>(R3177*10000)*TEA!$O$15*10^-6</f>
        <v>48.609436957650004</v>
      </c>
      <c r="AA92">
        <f t="shared" si="12"/>
        <v>1</v>
      </c>
      <c r="AB92" s="197">
        <v>5015</v>
      </c>
      <c r="AC92" s="197">
        <v>0</v>
      </c>
      <c r="AD92" s="197">
        <f t="shared" si="11"/>
        <v>0</v>
      </c>
      <c r="AE92" s="197">
        <v>0</v>
      </c>
      <c r="AJ92">
        <v>0</v>
      </c>
      <c r="AK92">
        <v>0</v>
      </c>
      <c r="AU92" s="198">
        <v>0.27272727299999999</v>
      </c>
      <c r="AV92" s="6">
        <v>0</v>
      </c>
      <c r="AW92" s="198">
        <v>0.38356000000000001</v>
      </c>
      <c r="BO92" s="198"/>
      <c r="BP92" s="354">
        <f t="shared" si="7"/>
        <v>0</v>
      </c>
      <c r="BQ92" s="354">
        <f t="shared" si="8"/>
        <v>0</v>
      </c>
      <c r="BR92" s="354">
        <f t="shared" si="9"/>
        <v>0</v>
      </c>
      <c r="CG92" s="198"/>
      <c r="CH92">
        <f>(Transest!$J$14/HexExtSoy!$K$4)</f>
        <v>0.20257267294641951</v>
      </c>
      <c r="CI92">
        <f>(HydroProcOil!$K$14/HexExtSoy!$K$4)</f>
        <v>0.10977777777777777</v>
      </c>
      <c r="CJ92">
        <f>(StarchFerm!$K$24/StarchFerm!$K$4)</f>
        <v>0.33157302630665886</v>
      </c>
      <c r="CY92" s="198"/>
      <c r="CZ92">
        <f>BP92*CH92*1000*LCI!$E$93</f>
        <v>0</v>
      </c>
      <c r="DA92">
        <f>BQ92*CI92*1000*(LCI!$E$99)</f>
        <v>0</v>
      </c>
      <c r="DB92">
        <f>BR92*CJ92*1000*(LCI!$E$96)</f>
        <v>0</v>
      </c>
    </row>
    <row r="93" spans="1:106" x14ac:dyDescent="0.25">
      <c r="A93" s="197">
        <v>5017</v>
      </c>
      <c r="B93" s="197" t="s">
        <v>675</v>
      </c>
      <c r="C93" s="197" t="s">
        <v>683</v>
      </c>
      <c r="D93" s="197">
        <v>-91.296306700000002</v>
      </c>
      <c r="E93" s="197">
        <v>33.260919999999999</v>
      </c>
      <c r="F93">
        <v>3.43</v>
      </c>
      <c r="G93">
        <f t="shared" si="10"/>
        <v>3.43</v>
      </c>
      <c r="H93" s="198">
        <v>11.44</v>
      </c>
      <c r="Q93" s="221">
        <f>(Q3178*10000)*TEA!$M$15*10^-6</f>
        <v>54.901775420549995</v>
      </c>
      <c r="R93" s="221">
        <f>(R3178*10000)*TEA!$O$15*10^-6</f>
        <v>54.901775420549995</v>
      </c>
      <c r="AA93">
        <f t="shared" si="12"/>
        <v>1</v>
      </c>
      <c r="AB93" s="197">
        <v>5017</v>
      </c>
      <c r="AC93" s="197">
        <v>75923</v>
      </c>
      <c r="AD93" s="197">
        <f t="shared" si="11"/>
        <v>75923</v>
      </c>
      <c r="AE93" s="197">
        <v>9759</v>
      </c>
      <c r="AJ93">
        <v>0</v>
      </c>
      <c r="AK93">
        <v>0</v>
      </c>
      <c r="AU93" s="198">
        <v>0.27272727299999999</v>
      </c>
      <c r="AV93" s="6">
        <v>0</v>
      </c>
      <c r="AW93" s="198">
        <v>0.38356000000000001</v>
      </c>
      <c r="BO93" s="198"/>
      <c r="BP93" s="354">
        <f t="shared" si="7"/>
        <v>71022.515525567971</v>
      </c>
      <c r="BQ93" s="354">
        <f t="shared" si="8"/>
        <v>0</v>
      </c>
      <c r="BR93" s="354">
        <f t="shared" si="9"/>
        <v>42821.7737376</v>
      </c>
      <c r="CG93" s="198"/>
      <c r="CH93">
        <f>(Transest!$J$14/HexExtSoy!$K$4)</f>
        <v>0.20257267294641951</v>
      </c>
      <c r="CI93">
        <f>(HydroProcOil!$K$14/HexExtSoy!$K$4)</f>
        <v>0.10977777777777777</v>
      </c>
      <c r="CJ93">
        <f>(StarchFerm!$K$24/StarchFerm!$K$4)</f>
        <v>0.33157302630665886</v>
      </c>
      <c r="CY93" s="198"/>
      <c r="CZ93">
        <f>BP93*CH93*1000*LCI!$E$93</f>
        <v>543117585.55458128</v>
      </c>
      <c r="DA93">
        <f>BQ93*CI93*1000*(LCI!$E$99)</f>
        <v>0</v>
      </c>
      <c r="DB93">
        <f>BR93*CJ93*1000*(LCI!$E$96)</f>
        <v>382650790.71436632</v>
      </c>
    </row>
    <row r="94" spans="1:106" x14ac:dyDescent="0.25">
      <c r="A94" s="197">
        <v>5019</v>
      </c>
      <c r="B94" s="197" t="s">
        <v>675</v>
      </c>
      <c r="C94" s="197" t="s">
        <v>684</v>
      </c>
      <c r="D94" s="197">
        <v>-93.174394899999996</v>
      </c>
      <c r="E94" s="197">
        <v>34.057029999999997</v>
      </c>
      <c r="F94">
        <v>2.52</v>
      </c>
      <c r="G94">
        <f t="shared" si="10"/>
        <v>2.52</v>
      </c>
      <c r="H94" s="198">
        <v>0</v>
      </c>
      <c r="Q94" s="221">
        <f>(Q3179*10000)*TEA!$M$15*10^-6</f>
        <v>53.103330721799999</v>
      </c>
      <c r="R94" s="221">
        <f>(R3179*10000)*TEA!$O$15*10^-6</f>
        <v>53.103330721799999</v>
      </c>
      <c r="AA94">
        <f t="shared" si="12"/>
        <v>1</v>
      </c>
      <c r="AB94" s="197">
        <v>5019</v>
      </c>
      <c r="AC94" s="197">
        <v>3453</v>
      </c>
      <c r="AD94" s="197">
        <f t="shared" si="11"/>
        <v>3453</v>
      </c>
      <c r="AE94" s="197">
        <v>0</v>
      </c>
      <c r="AJ94">
        <v>0</v>
      </c>
      <c r="AK94">
        <v>0</v>
      </c>
      <c r="AU94" s="198">
        <v>0.27272727299999999</v>
      </c>
      <c r="AV94" s="6">
        <v>0</v>
      </c>
      <c r="AW94" s="198">
        <v>0.38356000000000001</v>
      </c>
      <c r="BO94" s="198"/>
      <c r="BP94" s="354">
        <f t="shared" si="7"/>
        <v>2373.1527296458798</v>
      </c>
      <c r="BQ94" s="354">
        <f t="shared" si="8"/>
        <v>0</v>
      </c>
      <c r="BR94" s="354">
        <f t="shared" si="9"/>
        <v>0</v>
      </c>
      <c r="CG94" s="198"/>
      <c r="CH94">
        <f>(Transest!$J$14/HexExtSoy!$K$4)</f>
        <v>0.20257267294641951</v>
      </c>
      <c r="CI94">
        <f>(HydroProcOil!$K$14/HexExtSoy!$K$4)</f>
        <v>0.10977777777777777</v>
      </c>
      <c r="CJ94">
        <f>(StarchFerm!$K$24/StarchFerm!$K$4)</f>
        <v>0.33157302630665886</v>
      </c>
      <c r="CY94" s="198"/>
      <c r="CZ94">
        <f>BP94*CH94*1000*LCI!$E$93</f>
        <v>18147779.913730774</v>
      </c>
      <c r="DA94">
        <f>BQ94*CI94*1000*(LCI!$E$99)</f>
        <v>0</v>
      </c>
      <c r="DB94">
        <f>BR94*CJ94*1000*(LCI!$E$96)</f>
        <v>0</v>
      </c>
    </row>
    <row r="95" spans="1:106" x14ac:dyDescent="0.25">
      <c r="A95" s="197">
        <v>5021</v>
      </c>
      <c r="B95" s="197" t="s">
        <v>675</v>
      </c>
      <c r="C95" s="197" t="s">
        <v>605</v>
      </c>
      <c r="D95" s="197">
        <v>-90.425016499999998</v>
      </c>
      <c r="E95" s="197">
        <v>36.3718</v>
      </c>
      <c r="F95">
        <v>3.68</v>
      </c>
      <c r="G95">
        <f t="shared" si="10"/>
        <v>3.68</v>
      </c>
      <c r="H95" s="198">
        <v>12.77</v>
      </c>
      <c r="Q95" s="221">
        <f>(Q3180*10000)*TEA!$M$15*10^-6</f>
        <v>49.391479267199998</v>
      </c>
      <c r="R95" s="221">
        <f>(R3180*10000)*TEA!$O$15*10^-6</f>
        <v>49.391479267199998</v>
      </c>
      <c r="AA95">
        <f t="shared" si="12"/>
        <v>1</v>
      </c>
      <c r="AB95" s="197">
        <v>5021</v>
      </c>
      <c r="AC95" s="197">
        <v>47802</v>
      </c>
      <c r="AD95" s="197">
        <f t="shared" si="11"/>
        <v>47802</v>
      </c>
      <c r="AE95" s="197">
        <v>10883</v>
      </c>
      <c r="AJ95">
        <v>0</v>
      </c>
      <c r="AK95">
        <v>0</v>
      </c>
      <c r="AU95" s="198">
        <v>0.27272727299999999</v>
      </c>
      <c r="AV95" s="6">
        <v>0</v>
      </c>
      <c r="AW95" s="198">
        <v>0.38356000000000001</v>
      </c>
      <c r="BO95" s="198"/>
      <c r="BP95" s="354">
        <f t="shared" si="7"/>
        <v>47975.825502521286</v>
      </c>
      <c r="BQ95" s="354">
        <f t="shared" si="8"/>
        <v>0</v>
      </c>
      <c r="BR95" s="354">
        <f t="shared" si="9"/>
        <v>53305.600039600002</v>
      </c>
      <c r="CG95" s="198"/>
      <c r="CH95">
        <f>(Transest!$J$14/HexExtSoy!$K$4)</f>
        <v>0.20257267294641951</v>
      </c>
      <c r="CI95">
        <f>(HydroProcOil!$K$14/HexExtSoy!$K$4)</f>
        <v>0.10977777777777777</v>
      </c>
      <c r="CJ95">
        <f>(StarchFerm!$K$24/StarchFerm!$K$4)</f>
        <v>0.33157302630665886</v>
      </c>
      <c r="CY95" s="198"/>
      <c r="CZ95">
        <f>BP95*CH95*1000*LCI!$E$93</f>
        <v>366876818.13434184</v>
      </c>
      <c r="DA95">
        <f>BQ95*CI95*1000*(LCI!$E$99)</f>
        <v>0</v>
      </c>
      <c r="DB95">
        <f>BR95*CJ95*1000*(LCI!$E$96)</f>
        <v>476333141.39779711</v>
      </c>
    </row>
    <row r="96" spans="1:106" x14ac:dyDescent="0.25">
      <c r="A96" s="197">
        <v>5023</v>
      </c>
      <c r="B96" s="197" t="s">
        <v>675</v>
      </c>
      <c r="C96" s="197" t="s">
        <v>606</v>
      </c>
      <c r="D96" s="197">
        <v>-92.041320799999994</v>
      </c>
      <c r="E96" s="197">
        <v>35.529829999999997</v>
      </c>
      <c r="F96">
        <v>0</v>
      </c>
      <c r="G96">
        <f t="shared" si="10"/>
        <v>0</v>
      </c>
      <c r="H96" s="198">
        <v>0</v>
      </c>
      <c r="Q96" s="221">
        <f>(Q3181*10000)*TEA!$M$15*10^-6</f>
        <v>50.528002773149993</v>
      </c>
      <c r="R96" s="221">
        <f>(R3181*10000)*TEA!$O$15*10^-6</f>
        <v>50.528002773149993</v>
      </c>
      <c r="AA96">
        <f t="shared" si="12"/>
        <v>1</v>
      </c>
      <c r="AB96" s="197">
        <v>5023</v>
      </c>
      <c r="AC96" s="197">
        <v>0</v>
      </c>
      <c r="AD96" s="197">
        <f t="shared" si="11"/>
        <v>0</v>
      </c>
      <c r="AE96" s="197">
        <v>0</v>
      </c>
      <c r="AJ96">
        <v>0</v>
      </c>
      <c r="AK96">
        <v>0</v>
      </c>
      <c r="AU96" s="198">
        <v>0.27272727299999999</v>
      </c>
      <c r="AV96" s="6">
        <v>0</v>
      </c>
      <c r="AW96" s="198">
        <v>0.38356000000000001</v>
      </c>
      <c r="BO96" s="198"/>
      <c r="BP96" s="354">
        <f t="shared" si="7"/>
        <v>0</v>
      </c>
      <c r="BQ96" s="354">
        <f t="shared" si="8"/>
        <v>0</v>
      </c>
      <c r="BR96" s="354">
        <f t="shared" si="9"/>
        <v>0</v>
      </c>
      <c r="CG96" s="198"/>
      <c r="CH96">
        <f>(Transest!$J$14/HexExtSoy!$K$4)</f>
        <v>0.20257267294641951</v>
      </c>
      <c r="CI96">
        <f>(HydroProcOil!$K$14/HexExtSoy!$K$4)</f>
        <v>0.10977777777777777</v>
      </c>
      <c r="CJ96">
        <f>(StarchFerm!$K$24/StarchFerm!$K$4)</f>
        <v>0.33157302630665886</v>
      </c>
      <c r="CY96" s="198"/>
      <c r="CZ96">
        <f>BP96*CH96*1000*LCI!$E$93</f>
        <v>0</v>
      </c>
      <c r="DA96">
        <f>BQ96*CI96*1000*(LCI!$E$99)</f>
        <v>0</v>
      </c>
      <c r="DB96">
        <f>BR96*CJ96*1000*(LCI!$E$96)</f>
        <v>0</v>
      </c>
    </row>
    <row r="97" spans="1:106" x14ac:dyDescent="0.25">
      <c r="A97" s="197">
        <v>5025</v>
      </c>
      <c r="B97" s="197" t="s">
        <v>675</v>
      </c>
      <c r="C97" s="197" t="s">
        <v>685</v>
      </c>
      <c r="D97" s="197">
        <v>-92.181296799999998</v>
      </c>
      <c r="E97" s="197">
        <v>33.89958</v>
      </c>
      <c r="F97">
        <v>0</v>
      </c>
      <c r="G97">
        <f t="shared" si="10"/>
        <v>0</v>
      </c>
      <c r="H97" s="198">
        <v>0</v>
      </c>
      <c r="Q97" s="221">
        <f>(Q3182*10000)*TEA!$M$15*10^-6</f>
        <v>53.57662356825</v>
      </c>
      <c r="R97" s="221">
        <f>(R3182*10000)*TEA!$O$15*10^-6</f>
        <v>53.57662356825</v>
      </c>
      <c r="AA97">
        <f t="shared" si="12"/>
        <v>1</v>
      </c>
      <c r="AB97" s="197">
        <v>5025</v>
      </c>
      <c r="AC97" s="197">
        <v>0</v>
      </c>
      <c r="AD97" s="197">
        <f t="shared" si="11"/>
        <v>0</v>
      </c>
      <c r="AE97" s="197">
        <v>0</v>
      </c>
      <c r="AJ97">
        <v>0</v>
      </c>
      <c r="AK97">
        <v>0</v>
      </c>
      <c r="AU97" s="198">
        <v>0.27272727299999999</v>
      </c>
      <c r="AV97" s="6">
        <v>0</v>
      </c>
      <c r="AW97" s="198">
        <v>0.38356000000000001</v>
      </c>
      <c r="BO97" s="198"/>
      <c r="BP97" s="354">
        <f t="shared" si="7"/>
        <v>0</v>
      </c>
      <c r="BQ97" s="354">
        <f t="shared" si="8"/>
        <v>0</v>
      </c>
      <c r="BR97" s="354">
        <f t="shared" si="9"/>
        <v>0</v>
      </c>
      <c r="CG97" s="198"/>
      <c r="CH97">
        <f>(Transest!$J$14/HexExtSoy!$K$4)</f>
        <v>0.20257267294641951</v>
      </c>
      <c r="CI97">
        <f>(HydroProcOil!$K$14/HexExtSoy!$K$4)</f>
        <v>0.10977777777777777</v>
      </c>
      <c r="CJ97">
        <f>(StarchFerm!$K$24/StarchFerm!$K$4)</f>
        <v>0.33157302630665886</v>
      </c>
      <c r="CY97" s="198"/>
      <c r="CZ97">
        <f>BP97*CH97*1000*LCI!$E$93</f>
        <v>0</v>
      </c>
      <c r="DA97">
        <f>BQ97*CI97*1000*(LCI!$E$99)</f>
        <v>0</v>
      </c>
      <c r="DB97">
        <f>BR97*CJ97*1000*(LCI!$E$96)</f>
        <v>0</v>
      </c>
    </row>
    <row r="98" spans="1:106" x14ac:dyDescent="0.25">
      <c r="A98" s="197">
        <v>5027</v>
      </c>
      <c r="B98" s="197" t="s">
        <v>675</v>
      </c>
      <c r="C98" s="197" t="s">
        <v>686</v>
      </c>
      <c r="D98" s="197">
        <v>-93.229209800000007</v>
      </c>
      <c r="E98" s="197">
        <v>33.215490000000003</v>
      </c>
      <c r="F98">
        <v>0</v>
      </c>
      <c r="G98">
        <f t="shared" si="10"/>
        <v>0</v>
      </c>
      <c r="H98" s="198">
        <v>0</v>
      </c>
      <c r="Q98" s="221">
        <f>(Q3183*10000)*TEA!$M$15*10^-6</f>
        <v>54.490892186700002</v>
      </c>
      <c r="R98" s="221">
        <f>(R3183*10000)*TEA!$O$15*10^-6</f>
        <v>54.490892186700002</v>
      </c>
      <c r="AA98">
        <f t="shared" si="12"/>
        <v>1</v>
      </c>
      <c r="AB98" s="197">
        <v>5027</v>
      </c>
      <c r="AC98" s="197">
        <v>0</v>
      </c>
      <c r="AD98" s="197">
        <f t="shared" si="11"/>
        <v>0</v>
      </c>
      <c r="AE98" s="197">
        <v>0</v>
      </c>
      <c r="AJ98">
        <v>0</v>
      </c>
      <c r="AK98">
        <v>0</v>
      </c>
      <c r="AU98" s="198">
        <v>0.27272727299999999</v>
      </c>
      <c r="AV98" s="6">
        <v>0</v>
      </c>
      <c r="AW98" s="198">
        <v>0.38356000000000001</v>
      </c>
      <c r="BO98" s="198"/>
      <c r="BP98" s="354">
        <f t="shared" si="7"/>
        <v>0</v>
      </c>
      <c r="BQ98" s="354">
        <f t="shared" si="8"/>
        <v>0</v>
      </c>
      <c r="BR98" s="354">
        <f t="shared" si="9"/>
        <v>0</v>
      </c>
      <c r="CG98" s="198"/>
      <c r="CH98">
        <f>(Transest!$J$14/HexExtSoy!$K$4)</f>
        <v>0.20257267294641951</v>
      </c>
      <c r="CI98">
        <f>(HydroProcOil!$K$14/HexExtSoy!$K$4)</f>
        <v>0.10977777777777777</v>
      </c>
      <c r="CJ98">
        <f>(StarchFerm!$K$24/StarchFerm!$K$4)</f>
        <v>0.33157302630665886</v>
      </c>
      <c r="CY98" s="198"/>
      <c r="CZ98">
        <f>BP98*CH98*1000*LCI!$E$93</f>
        <v>0</v>
      </c>
      <c r="DA98">
        <f>BQ98*CI98*1000*(LCI!$E$99)</f>
        <v>0</v>
      </c>
      <c r="DB98">
        <f>BR98*CJ98*1000*(LCI!$E$96)</f>
        <v>0</v>
      </c>
    </row>
    <row r="99" spans="1:106" x14ac:dyDescent="0.25">
      <c r="A99" s="197">
        <v>5029</v>
      </c>
      <c r="B99" s="197" t="s">
        <v>675</v>
      </c>
      <c r="C99" s="197" t="s">
        <v>687</v>
      </c>
      <c r="D99" s="197">
        <v>-92.6983587</v>
      </c>
      <c r="E99" s="197">
        <v>35.253729999999997</v>
      </c>
      <c r="F99">
        <v>2.64</v>
      </c>
      <c r="G99">
        <f t="shared" si="10"/>
        <v>2.64</v>
      </c>
      <c r="H99" s="198">
        <v>10.130000000000001</v>
      </c>
      <c r="Q99" s="221">
        <f>(Q3184*10000)*TEA!$M$15*10^-6</f>
        <v>50.945541909749998</v>
      </c>
      <c r="R99" s="221">
        <f>(R3184*10000)*TEA!$O$15*10^-6</f>
        <v>50.945541909749998</v>
      </c>
      <c r="AA99">
        <f t="shared" si="12"/>
        <v>1</v>
      </c>
      <c r="AB99" s="197">
        <v>5029</v>
      </c>
      <c r="AC99" s="197">
        <v>8298</v>
      </c>
      <c r="AD99" s="197">
        <f t="shared" si="11"/>
        <v>8298</v>
      </c>
      <c r="AE99" s="197">
        <v>1144</v>
      </c>
      <c r="AJ99">
        <v>0</v>
      </c>
      <c r="AK99">
        <v>0</v>
      </c>
      <c r="AU99" s="198">
        <v>0.27272727299999999</v>
      </c>
      <c r="AV99" s="6">
        <v>0</v>
      </c>
      <c r="AW99" s="198">
        <v>0.38356000000000001</v>
      </c>
      <c r="BO99" s="198"/>
      <c r="BP99" s="354">
        <f t="shared" si="7"/>
        <v>5974.5600059745602</v>
      </c>
      <c r="BQ99" s="354">
        <f t="shared" si="8"/>
        <v>0</v>
      </c>
      <c r="BR99" s="354">
        <f t="shared" si="9"/>
        <v>4444.9694432000006</v>
      </c>
      <c r="CG99" s="198"/>
      <c r="CH99">
        <f>(Transest!$J$14/HexExtSoy!$K$4)</f>
        <v>0.20257267294641951</v>
      </c>
      <c r="CI99">
        <f>(HydroProcOil!$K$14/HexExtSoy!$K$4)</f>
        <v>0.10977777777777777</v>
      </c>
      <c r="CJ99">
        <f>(StarchFerm!$K$24/StarchFerm!$K$4)</f>
        <v>0.33157302630665886</v>
      </c>
      <c r="CY99" s="198"/>
      <c r="CZ99">
        <f>BP99*CH99*1000*LCI!$E$93</f>
        <v>45688167.77586136</v>
      </c>
      <c r="DA99">
        <f>BQ99*CI99*1000*(LCI!$E$99)</f>
        <v>0</v>
      </c>
      <c r="DB99">
        <f>BR99*CJ99*1000*(LCI!$E$96)</f>
        <v>39719771.594799988</v>
      </c>
    </row>
    <row r="100" spans="1:106" x14ac:dyDescent="0.25">
      <c r="A100" s="197">
        <v>5031</v>
      </c>
      <c r="B100" s="197" t="s">
        <v>675</v>
      </c>
      <c r="C100" s="197" t="s">
        <v>688</v>
      </c>
      <c r="D100" s="197">
        <v>-90.643034099999994</v>
      </c>
      <c r="E100" s="197">
        <v>35.829160000000002</v>
      </c>
      <c r="F100">
        <v>3.59</v>
      </c>
      <c r="G100">
        <f t="shared" si="10"/>
        <v>3.59</v>
      </c>
      <c r="H100" s="198">
        <v>11.56</v>
      </c>
      <c r="Q100" s="221">
        <f>(Q3185*10000)*TEA!$M$15*10^-6</f>
        <v>50.356375155899997</v>
      </c>
      <c r="R100" s="221">
        <f>(R3185*10000)*TEA!$O$15*10^-6</f>
        <v>50.356375155899997</v>
      </c>
      <c r="AA100">
        <f t="shared" si="12"/>
        <v>1</v>
      </c>
      <c r="AB100" s="197">
        <v>5031</v>
      </c>
      <c r="AC100" s="197">
        <v>46662</v>
      </c>
      <c r="AD100" s="197">
        <f t="shared" si="11"/>
        <v>46662</v>
      </c>
      <c r="AE100" s="197">
        <v>13520</v>
      </c>
      <c r="AJ100">
        <v>0</v>
      </c>
      <c r="AK100">
        <v>0</v>
      </c>
      <c r="AU100" s="198">
        <v>0.27272727299999999</v>
      </c>
      <c r="AV100" s="6">
        <v>0</v>
      </c>
      <c r="AW100" s="198">
        <v>0.38356000000000001</v>
      </c>
      <c r="BO100" s="198"/>
      <c r="BP100" s="354">
        <f t="shared" si="7"/>
        <v>45686.340045686338</v>
      </c>
      <c r="BQ100" s="354">
        <f t="shared" si="8"/>
        <v>0</v>
      </c>
      <c r="BR100" s="354">
        <f t="shared" si="9"/>
        <v>59947.052672000005</v>
      </c>
      <c r="CG100" s="198"/>
      <c r="CH100">
        <f>(Transest!$J$14/HexExtSoy!$K$4)</f>
        <v>0.20257267294641951</v>
      </c>
      <c r="CI100">
        <f>(HydroProcOil!$K$14/HexExtSoy!$K$4)</f>
        <v>0.10977777777777777</v>
      </c>
      <c r="CJ100">
        <f>(StarchFerm!$K$24/StarchFerm!$K$4)</f>
        <v>0.33157302630665886</v>
      </c>
      <c r="CY100" s="198"/>
      <c r="CZ100">
        <f>BP100*CH100*1000*LCI!$E$93</f>
        <v>349368851.76231325</v>
      </c>
      <c r="DA100">
        <f>BQ100*CI100*1000*(LCI!$E$99)</f>
        <v>0</v>
      </c>
      <c r="DB100">
        <f>BR100*CJ100*1000*(LCI!$E$96)</f>
        <v>535680451.87710154</v>
      </c>
    </row>
    <row r="101" spans="1:106" x14ac:dyDescent="0.25">
      <c r="A101" s="197">
        <v>5033</v>
      </c>
      <c r="B101" s="197" t="s">
        <v>675</v>
      </c>
      <c r="C101" s="197" t="s">
        <v>689</v>
      </c>
      <c r="D101" s="197">
        <v>-94.251757499999997</v>
      </c>
      <c r="E101" s="197">
        <v>35.584400000000002</v>
      </c>
      <c r="F101">
        <v>1.96</v>
      </c>
      <c r="G101">
        <f t="shared" si="10"/>
        <v>1.96</v>
      </c>
      <c r="H101" s="198">
        <v>8.7899999999999991</v>
      </c>
      <c r="Q101" s="221">
        <f>(Q3186*10000)*TEA!$M$15*10^-6</f>
        <v>50.435414785349998</v>
      </c>
      <c r="R101" s="221">
        <f>(R3186*10000)*TEA!$O$15*10^-6</f>
        <v>50.435414785349998</v>
      </c>
      <c r="AA101">
        <f t="shared" si="12"/>
        <v>1</v>
      </c>
      <c r="AB101" s="197">
        <v>5033</v>
      </c>
      <c r="AC101" s="197">
        <v>8066</v>
      </c>
      <c r="AD101" s="197">
        <f t="shared" si="11"/>
        <v>8066</v>
      </c>
      <c r="AE101" s="197">
        <v>663</v>
      </c>
      <c r="AJ101">
        <v>0</v>
      </c>
      <c r="AK101">
        <v>0</v>
      </c>
      <c r="AU101" s="198">
        <v>0.27272727299999999</v>
      </c>
      <c r="AV101" s="6">
        <v>0</v>
      </c>
      <c r="AW101" s="198">
        <v>0.38356000000000001</v>
      </c>
      <c r="BO101" s="198"/>
      <c r="BP101" s="354">
        <f t="shared" si="7"/>
        <v>4311.64364067528</v>
      </c>
      <c r="BQ101" s="354">
        <f t="shared" si="8"/>
        <v>0</v>
      </c>
      <c r="BR101" s="354">
        <f t="shared" si="9"/>
        <v>2235.2994611999998</v>
      </c>
      <c r="CG101" s="198"/>
      <c r="CH101">
        <f>(Transest!$J$14/HexExtSoy!$K$4)</f>
        <v>0.20257267294641951</v>
      </c>
      <c r="CI101">
        <f>(HydroProcOil!$K$14/HexExtSoy!$K$4)</f>
        <v>0.10977777777777777</v>
      </c>
      <c r="CJ101">
        <f>(StarchFerm!$K$24/StarchFerm!$K$4)</f>
        <v>0.33157302630665886</v>
      </c>
      <c r="CY101" s="198"/>
      <c r="CZ101">
        <f>BP101*CH101*1000*LCI!$E$93</f>
        <v>32971649.434921868</v>
      </c>
      <c r="DA101">
        <f>BQ101*CI101*1000*(LCI!$E$99)</f>
        <v>0</v>
      </c>
      <c r="DB101">
        <f>BR101*CJ101*1000*(LCI!$E$96)</f>
        <v>19974396.940044068</v>
      </c>
    </row>
    <row r="102" spans="1:106" x14ac:dyDescent="0.25">
      <c r="A102" s="197">
        <v>5035</v>
      </c>
      <c r="B102" s="197" t="s">
        <v>675</v>
      </c>
      <c r="C102" s="197" t="s">
        <v>690</v>
      </c>
      <c r="D102" s="197">
        <v>-90.301499000000007</v>
      </c>
      <c r="E102" s="197">
        <v>35.201439999999998</v>
      </c>
      <c r="F102">
        <v>3.53</v>
      </c>
      <c r="G102">
        <f t="shared" si="10"/>
        <v>3.53</v>
      </c>
      <c r="H102" s="198">
        <v>11.19</v>
      </c>
      <c r="Q102" s="221">
        <f>(Q3187*10000)*TEA!$M$15*10^-6</f>
        <v>51.590493778049996</v>
      </c>
      <c r="R102" s="221">
        <f>(R3187*10000)*TEA!$O$15*10^-6</f>
        <v>51.590493778049996</v>
      </c>
      <c r="AA102">
        <f t="shared" si="12"/>
        <v>1</v>
      </c>
      <c r="AB102" s="197">
        <v>5035</v>
      </c>
      <c r="AC102" s="197">
        <v>88764</v>
      </c>
      <c r="AD102" s="197">
        <f t="shared" si="11"/>
        <v>88764</v>
      </c>
      <c r="AE102" s="197">
        <v>5088</v>
      </c>
      <c r="AJ102">
        <v>0</v>
      </c>
      <c r="AK102">
        <v>0</v>
      </c>
      <c r="AU102" s="198">
        <v>0.27272727299999999</v>
      </c>
      <c r="AV102" s="6">
        <v>0</v>
      </c>
      <c r="AW102" s="198">
        <v>0.38356000000000001</v>
      </c>
      <c r="BO102" s="198"/>
      <c r="BP102" s="354">
        <f t="shared" si="7"/>
        <v>85455.523721819147</v>
      </c>
      <c r="BQ102" s="354">
        <f t="shared" si="8"/>
        <v>0</v>
      </c>
      <c r="BR102" s="354">
        <f t="shared" si="9"/>
        <v>21837.881203199999</v>
      </c>
      <c r="CG102" s="198"/>
      <c r="CH102">
        <f>(Transest!$J$14/HexExtSoy!$K$4)</f>
        <v>0.20257267294641951</v>
      </c>
      <c r="CI102">
        <f>(HydroProcOil!$K$14/HexExtSoy!$K$4)</f>
        <v>0.10977777777777777</v>
      </c>
      <c r="CJ102">
        <f>(StarchFerm!$K$24/StarchFerm!$K$4)</f>
        <v>0.33157302630665886</v>
      </c>
      <c r="CY102" s="198"/>
      <c r="CZ102">
        <f>BP102*CH102*1000*LCI!$E$93</f>
        <v>653488508.15328121</v>
      </c>
      <c r="DA102">
        <f>BQ102*CI102*1000*(LCI!$E$99)</f>
        <v>0</v>
      </c>
      <c r="DB102">
        <f>BR102*CJ102*1000*(LCI!$E$96)</f>
        <v>195140971.06616524</v>
      </c>
    </row>
    <row r="103" spans="1:106" x14ac:dyDescent="0.25">
      <c r="A103" s="197">
        <v>5037</v>
      </c>
      <c r="B103" s="197" t="s">
        <v>675</v>
      </c>
      <c r="C103" s="197" t="s">
        <v>691</v>
      </c>
      <c r="D103" s="197">
        <v>-90.775510800000006</v>
      </c>
      <c r="E103" s="197">
        <v>35.289160000000003</v>
      </c>
      <c r="F103">
        <v>3.39</v>
      </c>
      <c r="G103">
        <f t="shared" si="10"/>
        <v>3.39</v>
      </c>
      <c r="H103" s="198">
        <v>11.78</v>
      </c>
      <c r="Q103" s="221">
        <f>(Q3188*10000)*TEA!$M$15*10^-6</f>
        <v>51.29996896934999</v>
      </c>
      <c r="R103" s="221">
        <f>(R3188*10000)*TEA!$O$15*10^-6</f>
        <v>51.29996896934999</v>
      </c>
      <c r="AA103">
        <f t="shared" si="12"/>
        <v>1</v>
      </c>
      <c r="AB103" s="197">
        <v>5037</v>
      </c>
      <c r="AC103" s="197">
        <v>61006</v>
      </c>
      <c r="AD103" s="197">
        <f t="shared" si="11"/>
        <v>61006</v>
      </c>
      <c r="AE103" s="197">
        <v>5651</v>
      </c>
      <c r="AJ103">
        <v>0</v>
      </c>
      <c r="AK103">
        <v>0</v>
      </c>
      <c r="AU103" s="198">
        <v>0.27272727299999999</v>
      </c>
      <c r="AV103" s="6">
        <v>0</v>
      </c>
      <c r="AW103" s="198">
        <v>0.38356000000000001</v>
      </c>
      <c r="BO103" s="198"/>
      <c r="BP103" s="354">
        <f t="shared" si="7"/>
        <v>56402.820056402816</v>
      </c>
      <c r="BQ103" s="354">
        <f t="shared" si="8"/>
        <v>0</v>
      </c>
      <c r="BR103" s="354">
        <f t="shared" si="9"/>
        <v>25533.121256800001</v>
      </c>
      <c r="CG103" s="198"/>
      <c r="CH103">
        <f>(Transest!$J$14/HexExtSoy!$K$4)</f>
        <v>0.20257267294641951</v>
      </c>
      <c r="CI103">
        <f>(HydroProcOil!$K$14/HexExtSoy!$K$4)</f>
        <v>0.10977777777777777</v>
      </c>
      <c r="CJ103">
        <f>(StarchFerm!$K$24/StarchFerm!$K$4)</f>
        <v>0.33157302630665886</v>
      </c>
      <c r="CY103" s="198"/>
      <c r="CZ103">
        <f>BP103*CH103*1000*LCI!$E$93</f>
        <v>431319043.27543932</v>
      </c>
      <c r="DA103">
        <f>BQ103*CI103*1000*(LCI!$E$99)</f>
        <v>0</v>
      </c>
      <c r="DB103">
        <f>BR103*CJ103*1000*(LCI!$E$96)</f>
        <v>228161241.01233697</v>
      </c>
    </row>
    <row r="104" spans="1:106" x14ac:dyDescent="0.25">
      <c r="A104" s="197">
        <v>5039</v>
      </c>
      <c r="B104" s="197" t="s">
        <v>675</v>
      </c>
      <c r="C104" s="197" t="s">
        <v>615</v>
      </c>
      <c r="D104" s="197">
        <v>-92.649011000000002</v>
      </c>
      <c r="E104" s="197">
        <v>33.970689999999998</v>
      </c>
      <c r="F104">
        <v>0</v>
      </c>
      <c r="G104">
        <f t="shared" si="10"/>
        <v>0</v>
      </c>
      <c r="H104" s="198">
        <v>0</v>
      </c>
      <c r="Q104" s="221">
        <f>(Q3189*10000)*TEA!$M$15*10^-6</f>
        <v>53.356155260850002</v>
      </c>
      <c r="R104" s="221">
        <f>(R3189*10000)*TEA!$O$15*10^-6</f>
        <v>53.356155260850002</v>
      </c>
      <c r="AA104">
        <f t="shared" si="12"/>
        <v>1</v>
      </c>
      <c r="AB104" s="197">
        <v>5039</v>
      </c>
      <c r="AC104" s="197">
        <v>0</v>
      </c>
      <c r="AD104" s="197">
        <f t="shared" si="11"/>
        <v>0</v>
      </c>
      <c r="AE104" s="197">
        <v>0</v>
      </c>
      <c r="AJ104">
        <v>0</v>
      </c>
      <c r="AK104">
        <v>0</v>
      </c>
      <c r="AU104" s="198">
        <v>0.27272727299999999</v>
      </c>
      <c r="AV104" s="6">
        <v>0</v>
      </c>
      <c r="AW104" s="198">
        <v>0.38356000000000001</v>
      </c>
      <c r="BO104" s="198"/>
      <c r="BP104" s="354">
        <f t="shared" si="7"/>
        <v>0</v>
      </c>
      <c r="BQ104" s="354">
        <f t="shared" si="8"/>
        <v>0</v>
      </c>
      <c r="BR104" s="354">
        <f t="shared" si="9"/>
        <v>0</v>
      </c>
      <c r="CG104" s="198"/>
      <c r="CH104">
        <f>(Transest!$J$14/HexExtSoy!$K$4)</f>
        <v>0.20257267294641951</v>
      </c>
      <c r="CI104">
        <f>(HydroProcOil!$K$14/HexExtSoy!$K$4)</f>
        <v>0.10977777777777777</v>
      </c>
      <c r="CJ104">
        <f>(StarchFerm!$K$24/StarchFerm!$K$4)</f>
        <v>0.33157302630665886</v>
      </c>
      <c r="CY104" s="198"/>
      <c r="CZ104">
        <f>BP104*CH104*1000*LCI!$E$93</f>
        <v>0</v>
      </c>
      <c r="DA104">
        <f>BQ104*CI104*1000*(LCI!$E$99)</f>
        <v>0</v>
      </c>
      <c r="DB104">
        <f>BR104*CJ104*1000*(LCI!$E$96)</f>
        <v>0</v>
      </c>
    </row>
    <row r="105" spans="1:106" x14ac:dyDescent="0.25">
      <c r="A105" s="197">
        <v>5041</v>
      </c>
      <c r="B105" s="197" t="s">
        <v>675</v>
      </c>
      <c r="C105" s="197" t="s">
        <v>692</v>
      </c>
      <c r="D105" s="197">
        <v>-91.271473400000005</v>
      </c>
      <c r="E105" s="197">
        <v>33.832340000000002</v>
      </c>
      <c r="F105">
        <v>3.79</v>
      </c>
      <c r="G105">
        <f t="shared" si="10"/>
        <v>3.79</v>
      </c>
      <c r="H105" s="198">
        <v>12.2</v>
      </c>
      <c r="Q105" s="221">
        <f>(Q3190*10000)*TEA!$M$15*10^-6</f>
        <v>53.822905011449997</v>
      </c>
      <c r="R105" s="221">
        <f>(R3190*10000)*TEA!$O$15*10^-6</f>
        <v>53.822905011449997</v>
      </c>
      <c r="AA105">
        <f t="shared" si="12"/>
        <v>1</v>
      </c>
      <c r="AB105" s="197">
        <v>5041</v>
      </c>
      <c r="AC105" s="197">
        <v>83762</v>
      </c>
      <c r="AD105" s="197">
        <f t="shared" si="11"/>
        <v>83762</v>
      </c>
      <c r="AE105" s="197">
        <v>11698</v>
      </c>
      <c r="AJ105">
        <v>0</v>
      </c>
      <c r="AK105">
        <v>0</v>
      </c>
      <c r="AU105" s="198">
        <v>0.27272727299999999</v>
      </c>
      <c r="AV105" s="6">
        <v>0</v>
      </c>
      <c r="AW105" s="198">
        <v>0.38356000000000001</v>
      </c>
      <c r="BO105" s="198"/>
      <c r="BP105" s="354">
        <f t="shared" si="7"/>
        <v>86579.449177488539</v>
      </c>
      <c r="BQ105" s="354">
        <f t="shared" si="8"/>
        <v>0</v>
      </c>
      <c r="BR105" s="354">
        <f t="shared" si="9"/>
        <v>54739.995536000002</v>
      </c>
      <c r="CG105" s="198"/>
      <c r="CH105">
        <f>(Transest!$J$14/HexExtSoy!$K$4)</f>
        <v>0.20257267294641951</v>
      </c>
      <c r="CI105">
        <f>(HydroProcOil!$K$14/HexExtSoy!$K$4)</f>
        <v>0.10977777777777777</v>
      </c>
      <c r="CJ105">
        <f>(StarchFerm!$K$24/StarchFerm!$K$4)</f>
        <v>0.33157302630665886</v>
      </c>
      <c r="CY105" s="198"/>
      <c r="CZ105">
        <f>BP105*CH105*1000*LCI!$E$93</f>
        <v>662083299.18974817</v>
      </c>
      <c r="DA105">
        <f>BQ105*CI105*1000*(LCI!$E$99)</f>
        <v>0</v>
      </c>
      <c r="DB105">
        <f>BR105*CJ105*1000*(LCI!$E$96)</f>
        <v>489150746.1578877</v>
      </c>
    </row>
    <row r="106" spans="1:106" x14ac:dyDescent="0.25">
      <c r="A106" s="197">
        <v>5043</v>
      </c>
      <c r="B106" s="197" t="s">
        <v>675</v>
      </c>
      <c r="C106" s="197" t="s">
        <v>693</v>
      </c>
      <c r="D106" s="197">
        <v>-91.723315299999996</v>
      </c>
      <c r="E106" s="197">
        <v>33.586399999999998</v>
      </c>
      <c r="F106">
        <v>3.65</v>
      </c>
      <c r="G106">
        <f t="shared" si="10"/>
        <v>3.65</v>
      </c>
      <c r="H106" s="198">
        <v>11.89</v>
      </c>
      <c r="Q106" s="221">
        <f>(Q3191*10000)*TEA!$M$15*10^-6</f>
        <v>54.207862499699999</v>
      </c>
      <c r="R106" s="221">
        <f>(R3191*10000)*TEA!$O$15*10^-6</f>
        <v>54.207862499699999</v>
      </c>
      <c r="AA106">
        <f t="shared" si="12"/>
        <v>1</v>
      </c>
      <c r="AB106" s="197">
        <v>5043</v>
      </c>
      <c r="AC106" s="197">
        <v>16242</v>
      </c>
      <c r="AD106" s="197">
        <f t="shared" si="11"/>
        <v>16242</v>
      </c>
      <c r="AE106" s="197">
        <v>3877</v>
      </c>
      <c r="AJ106">
        <v>0</v>
      </c>
      <c r="AK106">
        <v>0</v>
      </c>
      <c r="AU106" s="198">
        <v>0.27272727299999999</v>
      </c>
      <c r="AV106" s="6">
        <v>0</v>
      </c>
      <c r="AW106" s="198">
        <v>0.38356000000000001</v>
      </c>
      <c r="BO106" s="198"/>
      <c r="BP106" s="354">
        <f t="shared" si="7"/>
        <v>16168.172743440899</v>
      </c>
      <c r="BQ106" s="354">
        <f t="shared" si="8"/>
        <v>0</v>
      </c>
      <c r="BR106" s="354">
        <f t="shared" si="9"/>
        <v>17681.168606800002</v>
      </c>
      <c r="CG106" s="198"/>
      <c r="CH106">
        <f>(Transest!$J$14/HexExtSoy!$K$4)</f>
        <v>0.20257267294641951</v>
      </c>
      <c r="CI106">
        <f>(HydroProcOil!$K$14/HexExtSoy!$K$4)</f>
        <v>0.10977777777777777</v>
      </c>
      <c r="CJ106">
        <f>(StarchFerm!$K$24/StarchFerm!$K$4)</f>
        <v>0.33157302630665886</v>
      </c>
      <c r="CY106" s="198"/>
      <c r="CZ106">
        <f>BP106*CH106*1000*LCI!$E$93</f>
        <v>123639931.34100959</v>
      </c>
      <c r="DA106">
        <f>BQ106*CI106*1000*(LCI!$E$99)</f>
        <v>0</v>
      </c>
      <c r="DB106">
        <f>BR106*CJ106*1000*(LCI!$E$96)</f>
        <v>157997031.82788438</v>
      </c>
    </row>
    <row r="107" spans="1:106" x14ac:dyDescent="0.25">
      <c r="A107" s="197">
        <v>5045</v>
      </c>
      <c r="B107" s="197" t="s">
        <v>675</v>
      </c>
      <c r="C107" s="197" t="s">
        <v>694</v>
      </c>
      <c r="D107" s="197">
        <v>-92.330943500000004</v>
      </c>
      <c r="E107" s="197">
        <v>35.142240000000001</v>
      </c>
      <c r="F107">
        <v>2.81</v>
      </c>
      <c r="G107">
        <f t="shared" si="10"/>
        <v>2.81</v>
      </c>
      <c r="H107" s="198">
        <v>9.5500000000000007</v>
      </c>
      <c r="Q107" s="221">
        <f>(Q3192*10000)*TEA!$M$15*10^-6</f>
        <v>51.251186752199999</v>
      </c>
      <c r="R107" s="221">
        <f>(R3192*10000)*TEA!$O$15*10^-6</f>
        <v>51.251186752199999</v>
      </c>
      <c r="AA107">
        <f t="shared" si="12"/>
        <v>1</v>
      </c>
      <c r="AB107" s="197">
        <v>5045</v>
      </c>
      <c r="AC107" s="197">
        <v>4239</v>
      </c>
      <c r="AD107" s="197">
        <f t="shared" si="11"/>
        <v>4239</v>
      </c>
      <c r="AE107" s="197">
        <v>596</v>
      </c>
      <c r="AJ107">
        <v>0</v>
      </c>
      <c r="AK107">
        <v>0</v>
      </c>
      <c r="AU107" s="198">
        <v>0.27272727299999999</v>
      </c>
      <c r="AV107" s="6">
        <v>0</v>
      </c>
      <c r="AW107" s="198">
        <v>0.38356000000000001</v>
      </c>
      <c r="BO107" s="198"/>
      <c r="BP107" s="354">
        <f t="shared" si="7"/>
        <v>3248.6154577940702</v>
      </c>
      <c r="BQ107" s="354">
        <f t="shared" si="8"/>
        <v>0</v>
      </c>
      <c r="BR107" s="354">
        <f t="shared" si="9"/>
        <v>2183.146808</v>
      </c>
      <c r="CG107" s="198"/>
      <c r="CH107">
        <f>(Transest!$J$14/HexExtSoy!$K$4)</f>
        <v>0.20257267294641951</v>
      </c>
      <c r="CI107">
        <f>(HydroProcOil!$K$14/HexExtSoy!$K$4)</f>
        <v>0.10977777777777777</v>
      </c>
      <c r="CJ107">
        <f>(StarchFerm!$K$24/StarchFerm!$K$4)</f>
        <v>0.33157302630665886</v>
      </c>
      <c r="CY107" s="198"/>
      <c r="CZ107">
        <f>BP107*CH107*1000*LCI!$E$93</f>
        <v>24842547.053930141</v>
      </c>
      <c r="DA107">
        <f>BQ107*CI107*1000*(LCI!$E$99)</f>
        <v>0</v>
      </c>
      <c r="DB107">
        <f>BR107*CJ107*1000*(LCI!$E$96)</f>
        <v>19508366.408307608</v>
      </c>
    </row>
    <row r="108" spans="1:106" x14ac:dyDescent="0.25">
      <c r="A108" s="197">
        <v>5047</v>
      </c>
      <c r="B108" s="197" t="s">
        <v>675</v>
      </c>
      <c r="C108" s="197" t="s">
        <v>621</v>
      </c>
      <c r="D108" s="197">
        <v>-93.898309600000005</v>
      </c>
      <c r="E108" s="197">
        <v>35.505470000000003</v>
      </c>
      <c r="F108">
        <v>2.39</v>
      </c>
      <c r="G108">
        <f t="shared" si="10"/>
        <v>2.39</v>
      </c>
      <c r="H108" s="198">
        <v>10.26</v>
      </c>
      <c r="Q108" s="221">
        <f>(Q3193*10000)*TEA!$M$15*10^-6</f>
        <v>50.522806494450002</v>
      </c>
      <c r="R108" s="221">
        <f>(R3193*10000)*TEA!$O$15*10^-6</f>
        <v>50.522806494450002</v>
      </c>
      <c r="AA108">
        <f t="shared" si="12"/>
        <v>1</v>
      </c>
      <c r="AB108" s="197">
        <v>5047</v>
      </c>
      <c r="AC108" s="197">
        <v>1302</v>
      </c>
      <c r="AD108" s="197">
        <f t="shared" si="11"/>
        <v>1302</v>
      </c>
      <c r="AE108" s="197">
        <v>254</v>
      </c>
      <c r="AJ108">
        <v>0</v>
      </c>
      <c r="AK108">
        <v>0</v>
      </c>
      <c r="AU108" s="198">
        <v>0.27272727299999999</v>
      </c>
      <c r="AV108" s="6">
        <v>0</v>
      </c>
      <c r="AW108" s="198">
        <v>0.38356000000000001</v>
      </c>
      <c r="BO108" s="198"/>
      <c r="BP108" s="354">
        <f t="shared" si="7"/>
        <v>848.66727357594004</v>
      </c>
      <c r="BQ108" s="354">
        <f t="shared" si="8"/>
        <v>0</v>
      </c>
      <c r="BR108" s="354">
        <f t="shared" si="9"/>
        <v>999.57270240000003</v>
      </c>
      <c r="CG108" s="198"/>
      <c r="CH108">
        <f>(Transest!$J$14/HexExtSoy!$K$4)</f>
        <v>0.20257267294641951</v>
      </c>
      <c r="CI108">
        <f>(HydroProcOil!$K$14/HexExtSoy!$K$4)</f>
        <v>0.10977777777777777</v>
      </c>
      <c r="CJ108">
        <f>(StarchFerm!$K$24/StarchFerm!$K$4)</f>
        <v>0.33157302630665886</v>
      </c>
      <c r="CY108" s="198"/>
      <c r="CZ108">
        <f>BP108*CH108*1000*LCI!$E$93</f>
        <v>6489859.1264036736</v>
      </c>
      <c r="DA108">
        <f>BQ108*CI108*1000*(LCI!$E$99)</f>
        <v>0</v>
      </c>
      <c r="DB108">
        <f>BR108*CJ108*1000*(LCI!$E$96)</f>
        <v>8932074.7733065058</v>
      </c>
    </row>
    <row r="109" spans="1:106" x14ac:dyDescent="0.25">
      <c r="A109" s="197">
        <v>5049</v>
      </c>
      <c r="B109" s="197" t="s">
        <v>675</v>
      </c>
      <c r="C109" s="197" t="s">
        <v>695</v>
      </c>
      <c r="D109" s="197">
        <v>-91.824905700000002</v>
      </c>
      <c r="E109" s="197">
        <v>36.379570000000001</v>
      </c>
      <c r="F109">
        <v>4.57</v>
      </c>
      <c r="G109">
        <f t="shared" si="10"/>
        <v>4.57</v>
      </c>
      <c r="H109" s="198">
        <v>11.61</v>
      </c>
      <c r="Q109" s="221">
        <f>(Q3194*10000)*TEA!$M$15*10^-6</f>
        <v>48.888003118050001</v>
      </c>
      <c r="R109" s="221">
        <f>(R3194*10000)*TEA!$O$15*10^-6</f>
        <v>48.888003118050001</v>
      </c>
      <c r="AA109">
        <f t="shared" si="12"/>
        <v>1</v>
      </c>
      <c r="AB109" s="197">
        <v>5049</v>
      </c>
      <c r="AC109" s="197">
        <v>425</v>
      </c>
      <c r="AD109" s="197">
        <f t="shared" si="11"/>
        <v>425</v>
      </c>
      <c r="AE109" s="197">
        <v>182</v>
      </c>
      <c r="AJ109">
        <v>0</v>
      </c>
      <c r="AK109">
        <v>0</v>
      </c>
      <c r="AU109" s="198">
        <v>0.27272727299999999</v>
      </c>
      <c r="AV109" s="6">
        <v>0</v>
      </c>
      <c r="AW109" s="198">
        <v>0.38356000000000001</v>
      </c>
      <c r="BO109" s="198"/>
      <c r="BP109" s="354">
        <f t="shared" si="7"/>
        <v>529.7045459842501</v>
      </c>
      <c r="BQ109" s="354">
        <f t="shared" si="8"/>
        <v>0</v>
      </c>
      <c r="BR109" s="354">
        <f t="shared" si="9"/>
        <v>810.46995119999997</v>
      </c>
      <c r="CG109" s="198"/>
      <c r="CH109">
        <f>(Transest!$J$14/HexExtSoy!$K$4)</f>
        <v>0.20257267294641951</v>
      </c>
      <c r="CI109">
        <f>(HydroProcOil!$K$14/HexExtSoy!$K$4)</f>
        <v>0.10977777777777777</v>
      </c>
      <c r="CJ109">
        <f>(StarchFerm!$K$24/StarchFerm!$K$4)</f>
        <v>0.33157302630665886</v>
      </c>
      <c r="CY109" s="198"/>
      <c r="CZ109">
        <f>BP109*CH109*1000*LCI!$E$93</f>
        <v>4050713.3821341922</v>
      </c>
      <c r="DA109">
        <f>BQ109*CI109*1000*(LCI!$E$99)</f>
        <v>0</v>
      </c>
      <c r="DB109">
        <f>BR109*CJ109*1000*(LCI!$E$96)</f>
        <v>7242272.8114273427</v>
      </c>
    </row>
    <row r="110" spans="1:106" x14ac:dyDescent="0.25">
      <c r="A110" s="197">
        <v>5051</v>
      </c>
      <c r="B110" s="197" t="s">
        <v>675</v>
      </c>
      <c r="C110" s="197" t="s">
        <v>696</v>
      </c>
      <c r="D110" s="197">
        <v>-93.144444100000001</v>
      </c>
      <c r="E110" s="197">
        <v>34.576439999999998</v>
      </c>
      <c r="F110">
        <v>0</v>
      </c>
      <c r="G110">
        <f t="shared" si="10"/>
        <v>0</v>
      </c>
      <c r="H110" s="198">
        <v>0</v>
      </c>
      <c r="Q110" s="221">
        <f>(Q3195*10000)*TEA!$M$15*10^-6</f>
        <v>52.199790322050006</v>
      </c>
      <c r="R110" s="221">
        <f>(R3195*10000)*TEA!$O$15*10^-6</f>
        <v>52.199790322050006</v>
      </c>
      <c r="AA110">
        <f t="shared" si="12"/>
        <v>1</v>
      </c>
      <c r="AB110" s="197">
        <v>5051</v>
      </c>
      <c r="AC110" s="197">
        <v>0</v>
      </c>
      <c r="AD110" s="197">
        <f t="shared" si="11"/>
        <v>0</v>
      </c>
      <c r="AE110" s="197">
        <v>0</v>
      </c>
      <c r="AJ110">
        <v>0</v>
      </c>
      <c r="AK110">
        <v>0</v>
      </c>
      <c r="AU110" s="198">
        <v>0.27272727299999999</v>
      </c>
      <c r="AV110" s="6">
        <v>0</v>
      </c>
      <c r="AW110" s="198">
        <v>0.38356000000000001</v>
      </c>
      <c r="BO110" s="198"/>
      <c r="BP110" s="354">
        <f t="shared" si="7"/>
        <v>0</v>
      </c>
      <c r="BQ110" s="354">
        <f t="shared" si="8"/>
        <v>0</v>
      </c>
      <c r="BR110" s="354">
        <f t="shared" si="9"/>
        <v>0</v>
      </c>
      <c r="CG110" s="198"/>
      <c r="CH110">
        <f>(Transest!$J$14/HexExtSoy!$K$4)</f>
        <v>0.20257267294641951</v>
      </c>
      <c r="CI110">
        <f>(HydroProcOil!$K$14/HexExtSoy!$K$4)</f>
        <v>0.10977777777777777</v>
      </c>
      <c r="CJ110">
        <f>(StarchFerm!$K$24/StarchFerm!$K$4)</f>
        <v>0.33157302630665886</v>
      </c>
      <c r="CY110" s="198"/>
      <c r="CZ110">
        <f>BP110*CH110*1000*LCI!$E$93</f>
        <v>0</v>
      </c>
      <c r="DA110">
        <f>BQ110*CI110*1000*(LCI!$E$99)</f>
        <v>0</v>
      </c>
      <c r="DB110">
        <f>BR110*CJ110*1000*(LCI!$E$96)</f>
        <v>0</v>
      </c>
    </row>
    <row r="111" spans="1:106" x14ac:dyDescent="0.25">
      <c r="A111" s="197">
        <v>5053</v>
      </c>
      <c r="B111" s="197" t="s">
        <v>675</v>
      </c>
      <c r="C111" s="197" t="s">
        <v>697</v>
      </c>
      <c r="D111" s="197">
        <v>-92.425392900000006</v>
      </c>
      <c r="E111" s="197">
        <v>34.297490000000003</v>
      </c>
      <c r="F111">
        <v>0</v>
      </c>
      <c r="G111">
        <f t="shared" si="10"/>
        <v>0</v>
      </c>
      <c r="H111" s="198">
        <v>0</v>
      </c>
      <c r="Q111" s="221">
        <f>(Q3196*10000)*TEA!$M$15*10^-6</f>
        <v>52.830167269500002</v>
      </c>
      <c r="R111" s="221">
        <f>(R3196*10000)*TEA!$O$15*10^-6</f>
        <v>52.830167269500002</v>
      </c>
      <c r="AA111">
        <f t="shared" si="12"/>
        <v>1</v>
      </c>
      <c r="AB111" s="197">
        <v>5053</v>
      </c>
      <c r="AC111" s="197">
        <v>0</v>
      </c>
      <c r="AD111" s="197">
        <f t="shared" si="11"/>
        <v>0</v>
      </c>
      <c r="AE111" s="197">
        <v>0</v>
      </c>
      <c r="AJ111">
        <v>0</v>
      </c>
      <c r="AK111">
        <v>0</v>
      </c>
      <c r="AU111" s="198">
        <v>0.27272727299999999</v>
      </c>
      <c r="AV111" s="6">
        <v>0</v>
      </c>
      <c r="AW111" s="198">
        <v>0.38356000000000001</v>
      </c>
      <c r="BO111" s="198"/>
      <c r="BP111" s="354">
        <f t="shared" si="7"/>
        <v>0</v>
      </c>
      <c r="BQ111" s="354">
        <f t="shared" si="8"/>
        <v>0</v>
      </c>
      <c r="BR111" s="354">
        <f t="shared" si="9"/>
        <v>0</v>
      </c>
      <c r="CG111" s="198"/>
      <c r="CH111">
        <f>(Transest!$J$14/HexExtSoy!$K$4)</f>
        <v>0.20257267294641951</v>
      </c>
      <c r="CI111">
        <f>(HydroProcOil!$K$14/HexExtSoy!$K$4)</f>
        <v>0.10977777777777777</v>
      </c>
      <c r="CJ111">
        <f>(StarchFerm!$K$24/StarchFerm!$K$4)</f>
        <v>0.33157302630665886</v>
      </c>
      <c r="CY111" s="198"/>
      <c r="CZ111">
        <f>BP111*CH111*1000*LCI!$E$93</f>
        <v>0</v>
      </c>
      <c r="DA111">
        <f>BQ111*CI111*1000*(LCI!$E$99)</f>
        <v>0</v>
      </c>
      <c r="DB111">
        <f>BR111*CJ111*1000*(LCI!$E$96)</f>
        <v>0</v>
      </c>
    </row>
    <row r="112" spans="1:106" x14ac:dyDescent="0.25">
      <c r="A112" s="197">
        <v>5055</v>
      </c>
      <c r="B112" s="197" t="s">
        <v>675</v>
      </c>
      <c r="C112" s="197" t="s">
        <v>623</v>
      </c>
      <c r="D112" s="197">
        <v>-90.559837900000005</v>
      </c>
      <c r="E112" s="197">
        <v>36.116199999999999</v>
      </c>
      <c r="F112">
        <v>3.42</v>
      </c>
      <c r="G112">
        <f t="shared" si="10"/>
        <v>3.42</v>
      </c>
      <c r="H112" s="198">
        <v>11.67</v>
      </c>
      <c r="Q112" s="221">
        <f>(Q3197*10000)*TEA!$M$15*10^-6</f>
        <v>49.851916758899989</v>
      </c>
      <c r="R112" s="221">
        <f>(R3197*10000)*TEA!$O$15*10^-6</f>
        <v>49.851916758899989</v>
      </c>
      <c r="AA112">
        <f t="shared" si="12"/>
        <v>1</v>
      </c>
      <c r="AB112" s="197">
        <v>5055</v>
      </c>
      <c r="AC112" s="197">
        <v>33019</v>
      </c>
      <c r="AD112" s="197">
        <f t="shared" si="11"/>
        <v>33019</v>
      </c>
      <c r="AE112" s="197">
        <v>9970</v>
      </c>
      <c r="AJ112">
        <v>0</v>
      </c>
      <c r="AK112">
        <v>0</v>
      </c>
      <c r="AU112" s="198">
        <v>0.27272727299999999</v>
      </c>
      <c r="AV112" s="6">
        <v>0</v>
      </c>
      <c r="AW112" s="198">
        <v>0.38356000000000001</v>
      </c>
      <c r="BO112" s="198"/>
      <c r="BP112" s="354">
        <f t="shared" si="7"/>
        <v>30797.721848979538</v>
      </c>
      <c r="BQ112" s="354">
        <f t="shared" si="8"/>
        <v>0</v>
      </c>
      <c r="BR112" s="354">
        <f t="shared" si="9"/>
        <v>44627.167644000001</v>
      </c>
      <c r="CG112" s="198"/>
      <c r="CH112">
        <f>(Transest!$J$14/HexExtSoy!$K$4)</f>
        <v>0.20257267294641951</v>
      </c>
      <c r="CI112">
        <f>(HydroProcOil!$K$14/HexExtSoy!$K$4)</f>
        <v>0.10977777777777777</v>
      </c>
      <c r="CJ112">
        <f>(StarchFerm!$K$24/StarchFerm!$K$4)</f>
        <v>0.33157302630665886</v>
      </c>
      <c r="CY112" s="198"/>
      <c r="CZ112">
        <f>BP112*CH112*1000*LCI!$E$93</f>
        <v>235513825.54420692</v>
      </c>
      <c r="DA112">
        <f>BQ112*CI112*1000*(LCI!$E$99)</f>
        <v>0</v>
      </c>
      <c r="DB112">
        <f>BR112*CJ112*1000*(LCI!$E$96)</f>
        <v>398783597.59126276</v>
      </c>
    </row>
    <row r="113" spans="1:106" x14ac:dyDescent="0.25">
      <c r="A113" s="197">
        <v>5057</v>
      </c>
      <c r="B113" s="197" t="s">
        <v>675</v>
      </c>
      <c r="C113" s="197" t="s">
        <v>698</v>
      </c>
      <c r="D113" s="197">
        <v>-93.6685351</v>
      </c>
      <c r="E113" s="197">
        <v>33.735779999999998</v>
      </c>
      <c r="F113">
        <v>0</v>
      </c>
      <c r="G113">
        <f t="shared" si="10"/>
        <v>0</v>
      </c>
      <c r="H113" s="198">
        <v>0</v>
      </c>
      <c r="Q113" s="221">
        <f>(Q3198*10000)*TEA!$M$15*10^-6</f>
        <v>53.577774402299987</v>
      </c>
      <c r="R113" s="221">
        <f>(R3198*10000)*TEA!$O$15*10^-6</f>
        <v>53.577774402299987</v>
      </c>
      <c r="AA113">
        <f t="shared" si="12"/>
        <v>1</v>
      </c>
      <c r="AB113" s="197">
        <v>5057</v>
      </c>
      <c r="AC113" s="197">
        <v>0</v>
      </c>
      <c r="AD113" s="197">
        <f t="shared" si="11"/>
        <v>0</v>
      </c>
      <c r="AE113" s="197">
        <v>0</v>
      </c>
      <c r="AJ113">
        <v>0</v>
      </c>
      <c r="AK113">
        <v>0</v>
      </c>
      <c r="AU113" s="198">
        <v>0.27272727299999999</v>
      </c>
      <c r="AV113" s="6">
        <v>0</v>
      </c>
      <c r="AW113" s="198">
        <v>0.38356000000000001</v>
      </c>
      <c r="BO113" s="198"/>
      <c r="BP113" s="354">
        <f t="shared" si="7"/>
        <v>0</v>
      </c>
      <c r="BQ113" s="354">
        <f t="shared" si="8"/>
        <v>0</v>
      </c>
      <c r="BR113" s="354">
        <f t="shared" si="9"/>
        <v>0</v>
      </c>
      <c r="CG113" s="198"/>
      <c r="CH113">
        <f>(Transest!$J$14/HexExtSoy!$K$4)</f>
        <v>0.20257267294641951</v>
      </c>
      <c r="CI113">
        <f>(HydroProcOil!$K$14/HexExtSoy!$K$4)</f>
        <v>0.10977777777777777</v>
      </c>
      <c r="CJ113">
        <f>(StarchFerm!$K$24/StarchFerm!$K$4)</f>
        <v>0.33157302630665886</v>
      </c>
      <c r="CY113" s="198"/>
      <c r="CZ113">
        <f>BP113*CH113*1000*LCI!$E$93</f>
        <v>0</v>
      </c>
      <c r="DA113">
        <f>BQ113*CI113*1000*(LCI!$E$99)</f>
        <v>0</v>
      </c>
      <c r="DB113">
        <f>BR113*CJ113*1000*(LCI!$E$96)</f>
        <v>0</v>
      </c>
    </row>
    <row r="114" spans="1:106" x14ac:dyDescent="0.25">
      <c r="A114" s="197">
        <v>5059</v>
      </c>
      <c r="B114" s="197" t="s">
        <v>675</v>
      </c>
      <c r="C114" s="197" t="s">
        <v>699</v>
      </c>
      <c r="D114" s="197">
        <v>-92.9384467</v>
      </c>
      <c r="E114" s="197">
        <v>34.322369999999999</v>
      </c>
      <c r="F114">
        <v>0</v>
      </c>
      <c r="G114">
        <f t="shared" si="10"/>
        <v>0</v>
      </c>
      <c r="H114" s="198">
        <v>0</v>
      </c>
      <c r="Q114" s="221">
        <f>(Q3199*10000)*TEA!$M$15*10^-6</f>
        <v>52.697158703549995</v>
      </c>
      <c r="R114" s="221">
        <f>(R3199*10000)*TEA!$O$15*10^-6</f>
        <v>52.697158703549995</v>
      </c>
      <c r="AA114">
        <f t="shared" si="12"/>
        <v>1</v>
      </c>
      <c r="AB114" s="197">
        <v>5059</v>
      </c>
      <c r="AC114" s="197">
        <v>0</v>
      </c>
      <c r="AD114" s="197">
        <f t="shared" si="11"/>
        <v>0</v>
      </c>
      <c r="AE114" s="197">
        <v>0</v>
      </c>
      <c r="AJ114">
        <v>0</v>
      </c>
      <c r="AK114">
        <v>0</v>
      </c>
      <c r="AU114" s="198">
        <v>0.27272727299999999</v>
      </c>
      <c r="AV114" s="6">
        <v>0</v>
      </c>
      <c r="AW114" s="198">
        <v>0.38356000000000001</v>
      </c>
      <c r="BO114" s="198"/>
      <c r="BP114" s="354">
        <f t="shared" si="7"/>
        <v>0</v>
      </c>
      <c r="BQ114" s="354">
        <f t="shared" si="8"/>
        <v>0</v>
      </c>
      <c r="BR114" s="354">
        <f t="shared" si="9"/>
        <v>0</v>
      </c>
      <c r="CG114" s="198"/>
      <c r="CH114">
        <f>(Transest!$J$14/HexExtSoy!$K$4)</f>
        <v>0.20257267294641951</v>
      </c>
      <c r="CI114">
        <f>(HydroProcOil!$K$14/HexExtSoy!$K$4)</f>
        <v>0.10977777777777777</v>
      </c>
      <c r="CJ114">
        <f>(StarchFerm!$K$24/StarchFerm!$K$4)</f>
        <v>0.33157302630665886</v>
      </c>
      <c r="CY114" s="198"/>
      <c r="CZ114">
        <f>BP114*CH114*1000*LCI!$E$93</f>
        <v>0</v>
      </c>
      <c r="DA114">
        <f>BQ114*CI114*1000*(LCI!$E$99)</f>
        <v>0</v>
      </c>
      <c r="DB114">
        <f>BR114*CJ114*1000*(LCI!$E$96)</f>
        <v>0</v>
      </c>
    </row>
    <row r="115" spans="1:106" x14ac:dyDescent="0.25">
      <c r="A115" s="197">
        <v>5061</v>
      </c>
      <c r="B115" s="197" t="s">
        <v>675</v>
      </c>
      <c r="C115" s="197" t="s">
        <v>700</v>
      </c>
      <c r="D115" s="197">
        <v>-93.997883299999998</v>
      </c>
      <c r="E115" s="197">
        <v>34.09554</v>
      </c>
      <c r="F115">
        <v>0</v>
      </c>
      <c r="G115">
        <f t="shared" si="10"/>
        <v>0</v>
      </c>
      <c r="H115" s="198">
        <v>0</v>
      </c>
      <c r="Q115" s="221">
        <f>(Q3200*10000)*TEA!$M$15*10^-6</f>
        <v>52.999252855199998</v>
      </c>
      <c r="R115" s="221">
        <f>(R3200*10000)*TEA!$O$15*10^-6</f>
        <v>52.999252855199998</v>
      </c>
      <c r="AA115">
        <f t="shared" si="12"/>
        <v>1</v>
      </c>
      <c r="AB115" s="197">
        <v>5061</v>
      </c>
      <c r="AC115" s="197">
        <v>0</v>
      </c>
      <c r="AD115" s="197">
        <f t="shared" si="11"/>
        <v>0</v>
      </c>
      <c r="AE115" s="197">
        <v>0</v>
      </c>
      <c r="AJ115">
        <v>0</v>
      </c>
      <c r="AK115">
        <v>0</v>
      </c>
      <c r="AU115" s="198">
        <v>0.27272727299999999</v>
      </c>
      <c r="AV115" s="6">
        <v>0</v>
      </c>
      <c r="AW115" s="198">
        <v>0.38356000000000001</v>
      </c>
      <c r="BO115" s="198"/>
      <c r="BP115" s="354">
        <f t="shared" si="7"/>
        <v>0</v>
      </c>
      <c r="BQ115" s="354">
        <f t="shared" si="8"/>
        <v>0</v>
      </c>
      <c r="BR115" s="354">
        <f t="shared" si="9"/>
        <v>0</v>
      </c>
      <c r="CG115" s="198"/>
      <c r="CH115">
        <f>(Transest!$J$14/HexExtSoy!$K$4)</f>
        <v>0.20257267294641951</v>
      </c>
      <c r="CI115">
        <f>(HydroProcOil!$K$14/HexExtSoy!$K$4)</f>
        <v>0.10977777777777777</v>
      </c>
      <c r="CJ115">
        <f>(StarchFerm!$K$24/StarchFerm!$K$4)</f>
        <v>0.33157302630665886</v>
      </c>
      <c r="CY115" s="198"/>
      <c r="CZ115">
        <f>BP115*CH115*1000*LCI!$E$93</f>
        <v>0</v>
      </c>
      <c r="DA115">
        <f>BQ115*CI115*1000*(LCI!$E$99)</f>
        <v>0</v>
      </c>
      <c r="DB115">
        <f>BR115*CJ115*1000*(LCI!$E$96)</f>
        <v>0</v>
      </c>
    </row>
    <row r="116" spans="1:106" x14ac:dyDescent="0.25">
      <c r="A116" s="197">
        <v>5063</v>
      </c>
      <c r="B116" s="197" t="s">
        <v>675</v>
      </c>
      <c r="C116" s="197" t="s">
        <v>701</v>
      </c>
      <c r="D116" s="197">
        <v>-91.578577899999999</v>
      </c>
      <c r="E116" s="197">
        <v>35.735419999999998</v>
      </c>
      <c r="F116">
        <v>2.95</v>
      </c>
      <c r="G116">
        <f t="shared" si="10"/>
        <v>2.95</v>
      </c>
      <c r="H116" s="198">
        <v>10.039999999999999</v>
      </c>
      <c r="Q116" s="221">
        <f>(Q3201*10000)*TEA!$M$15*10^-6</f>
        <v>50.213486361150004</v>
      </c>
      <c r="R116" s="221">
        <f>(R3201*10000)*TEA!$O$15*10^-6</f>
        <v>50.213486361150004</v>
      </c>
      <c r="AA116">
        <f t="shared" si="12"/>
        <v>1</v>
      </c>
      <c r="AB116" s="197">
        <v>5063</v>
      </c>
      <c r="AC116" s="197">
        <v>9935</v>
      </c>
      <c r="AD116" s="197">
        <f t="shared" si="11"/>
        <v>9935</v>
      </c>
      <c r="AE116" s="197">
        <v>1921</v>
      </c>
      <c r="AJ116">
        <v>0</v>
      </c>
      <c r="AK116">
        <v>0</v>
      </c>
      <c r="AU116" s="198">
        <v>0.27272727299999999</v>
      </c>
      <c r="AV116" s="6">
        <v>0</v>
      </c>
      <c r="AW116" s="198">
        <v>0.38356000000000001</v>
      </c>
      <c r="BO116" s="198"/>
      <c r="BP116" s="354">
        <f t="shared" si="7"/>
        <v>7993.1590989022498</v>
      </c>
      <c r="BQ116" s="354">
        <f t="shared" si="8"/>
        <v>0</v>
      </c>
      <c r="BR116" s="354">
        <f t="shared" si="9"/>
        <v>7397.6603504000004</v>
      </c>
      <c r="CG116" s="198"/>
      <c r="CH116">
        <f>(Transest!$J$14/HexExtSoy!$K$4)</f>
        <v>0.20257267294641951</v>
      </c>
      <c r="CI116">
        <f>(HydroProcOil!$K$14/HexExtSoy!$K$4)</f>
        <v>0.10977777777777777</v>
      </c>
      <c r="CJ116">
        <f>(StarchFerm!$K$24/StarchFerm!$K$4)</f>
        <v>0.33157302630665886</v>
      </c>
      <c r="CY116" s="198"/>
      <c r="CZ116">
        <f>BP116*CH116*1000*LCI!$E$93</f>
        <v>61124634.049136005</v>
      </c>
      <c r="DA116">
        <f>BQ116*CI116*1000*(LCI!$E$99)</f>
        <v>0</v>
      </c>
      <c r="DB116">
        <f>BR116*CJ116*1000*(LCI!$E$96)</f>
        <v>66104701.777715936</v>
      </c>
    </row>
    <row r="117" spans="1:106" x14ac:dyDescent="0.25">
      <c r="A117" s="197">
        <v>5065</v>
      </c>
      <c r="B117" s="197" t="s">
        <v>675</v>
      </c>
      <c r="C117" s="197" t="s">
        <v>702</v>
      </c>
      <c r="D117" s="197">
        <v>-91.924340400000006</v>
      </c>
      <c r="E117" s="197">
        <v>36.086219999999997</v>
      </c>
      <c r="F117">
        <v>2.58</v>
      </c>
      <c r="G117">
        <f t="shared" si="10"/>
        <v>2.58</v>
      </c>
      <c r="H117" s="198">
        <v>0</v>
      </c>
      <c r="Q117" s="221">
        <f>(Q3202*10000)*TEA!$M$15*10^-6</f>
        <v>49.4339777721</v>
      </c>
      <c r="R117" s="221">
        <f>(R3202*10000)*TEA!$O$15*10^-6</f>
        <v>49.4339777721</v>
      </c>
      <c r="AA117">
        <f t="shared" si="12"/>
        <v>1</v>
      </c>
      <c r="AB117" s="197">
        <v>5065</v>
      </c>
      <c r="AC117" s="197">
        <v>30</v>
      </c>
      <c r="AD117" s="197">
        <f t="shared" si="11"/>
        <v>30</v>
      </c>
      <c r="AE117" s="197">
        <v>0</v>
      </c>
      <c r="AJ117">
        <v>0</v>
      </c>
      <c r="AK117">
        <v>0</v>
      </c>
      <c r="AU117" s="198">
        <v>0.27272727299999999</v>
      </c>
      <c r="AV117" s="6">
        <v>0</v>
      </c>
      <c r="AW117" s="198">
        <v>0.38356000000000001</v>
      </c>
      <c r="BO117" s="198"/>
      <c r="BP117" s="354">
        <f t="shared" si="7"/>
        <v>21.109090930200001</v>
      </c>
      <c r="BQ117" s="354">
        <f t="shared" si="8"/>
        <v>0</v>
      </c>
      <c r="BR117" s="354">
        <f t="shared" si="9"/>
        <v>0</v>
      </c>
      <c r="CG117" s="198"/>
      <c r="CH117">
        <f>(Transest!$J$14/HexExtSoy!$K$4)</f>
        <v>0.20257267294641951</v>
      </c>
      <c r="CI117">
        <f>(HydroProcOil!$K$14/HexExtSoy!$K$4)</f>
        <v>0.10977777777777777</v>
      </c>
      <c r="CJ117">
        <f>(StarchFerm!$K$24/StarchFerm!$K$4)</f>
        <v>0.33157302630665886</v>
      </c>
      <c r="CY117" s="198"/>
      <c r="CZ117">
        <f>BP117*CH117*1000*LCI!$E$93</f>
        <v>161423.71773828621</v>
      </c>
      <c r="DA117">
        <f>BQ117*CI117*1000*(LCI!$E$99)</f>
        <v>0</v>
      </c>
      <c r="DB117">
        <f>BR117*CJ117*1000*(LCI!$E$96)</f>
        <v>0</v>
      </c>
    </row>
    <row r="118" spans="1:106" x14ac:dyDescent="0.25">
      <c r="A118" s="197">
        <v>5067</v>
      </c>
      <c r="B118" s="197" t="s">
        <v>675</v>
      </c>
      <c r="C118" s="197" t="s">
        <v>627</v>
      </c>
      <c r="D118" s="197">
        <v>-91.223163799999995</v>
      </c>
      <c r="E118" s="197">
        <v>35.59122</v>
      </c>
      <c r="F118">
        <v>2.82</v>
      </c>
      <c r="G118">
        <f t="shared" si="10"/>
        <v>2.82</v>
      </c>
      <c r="H118" s="198">
        <v>10.93</v>
      </c>
      <c r="Q118" s="221">
        <f>(Q3203*10000)*TEA!$M$15*10^-6</f>
        <v>50.607967918500002</v>
      </c>
      <c r="R118" s="221">
        <f>(R3203*10000)*TEA!$O$15*10^-6</f>
        <v>50.607967918500002</v>
      </c>
      <c r="AA118">
        <f t="shared" si="12"/>
        <v>1</v>
      </c>
      <c r="AB118" s="197">
        <v>5067</v>
      </c>
      <c r="AC118" s="197">
        <v>49649</v>
      </c>
      <c r="AD118" s="197">
        <f t="shared" si="11"/>
        <v>49649</v>
      </c>
      <c r="AE118" s="197">
        <v>4437</v>
      </c>
      <c r="AJ118">
        <v>0</v>
      </c>
      <c r="AK118">
        <v>0</v>
      </c>
      <c r="AU118" s="198">
        <v>0.27272727299999999</v>
      </c>
      <c r="AV118" s="6">
        <v>0</v>
      </c>
      <c r="AW118" s="198">
        <v>0.38356000000000001</v>
      </c>
      <c r="BO118" s="198"/>
      <c r="BP118" s="354">
        <f t="shared" si="7"/>
        <v>38184.59458363914</v>
      </c>
      <c r="BQ118" s="354">
        <f t="shared" si="8"/>
        <v>0</v>
      </c>
      <c r="BR118" s="354">
        <f t="shared" si="9"/>
        <v>18601.2830196</v>
      </c>
      <c r="CG118" s="198"/>
      <c r="CH118">
        <f>(Transest!$J$14/HexExtSoy!$K$4)</f>
        <v>0.20257267294641951</v>
      </c>
      <c r="CI118">
        <f>(HydroProcOil!$K$14/HexExtSoy!$K$4)</f>
        <v>0.10977777777777777</v>
      </c>
      <c r="CJ118">
        <f>(StarchFerm!$K$24/StarchFerm!$K$4)</f>
        <v>0.33157302630665886</v>
      </c>
      <c r="CY118" s="198"/>
      <c r="CZ118">
        <f>BP118*CH118*1000*LCI!$E$93</f>
        <v>292002115.97941399</v>
      </c>
      <c r="DA118">
        <f>BQ118*CI118*1000*(LCI!$E$99)</f>
        <v>0</v>
      </c>
      <c r="DB118">
        <f>BR118*CJ118*1000*(LCI!$E$96)</f>
        <v>166219075.82267705</v>
      </c>
    </row>
    <row r="119" spans="1:106" x14ac:dyDescent="0.25">
      <c r="A119" s="197">
        <v>5069</v>
      </c>
      <c r="B119" s="197" t="s">
        <v>675</v>
      </c>
      <c r="C119" s="197" t="s">
        <v>628</v>
      </c>
      <c r="D119" s="197">
        <v>-91.931752399999993</v>
      </c>
      <c r="E119" s="197">
        <v>34.275869999999998</v>
      </c>
      <c r="F119">
        <v>3.56</v>
      </c>
      <c r="G119">
        <f t="shared" si="10"/>
        <v>3.56</v>
      </c>
      <c r="H119" s="198">
        <v>11.76</v>
      </c>
      <c r="Q119" s="221">
        <f>(Q3204*10000)*TEA!$M$15*10^-6</f>
        <v>52.953988807349994</v>
      </c>
      <c r="R119" s="221">
        <f>(R3204*10000)*TEA!$O$15*10^-6</f>
        <v>52.953988807349994</v>
      </c>
      <c r="AA119">
        <f t="shared" si="12"/>
        <v>1</v>
      </c>
      <c r="AB119" s="197">
        <v>5069</v>
      </c>
      <c r="AC119" s="197">
        <v>51415</v>
      </c>
      <c r="AD119" s="197">
        <f t="shared" si="11"/>
        <v>51415</v>
      </c>
      <c r="AE119" s="197">
        <v>17050</v>
      </c>
      <c r="AJ119">
        <v>0</v>
      </c>
      <c r="AK119">
        <v>0</v>
      </c>
      <c r="AU119" s="198">
        <v>0.27272727299999999</v>
      </c>
      <c r="AV119" s="6">
        <v>0</v>
      </c>
      <c r="AW119" s="198">
        <v>0.38356000000000001</v>
      </c>
      <c r="BO119" s="198"/>
      <c r="BP119" s="354">
        <f t="shared" si="7"/>
        <v>49919.290959010199</v>
      </c>
      <c r="BQ119" s="354">
        <f t="shared" si="8"/>
        <v>0</v>
      </c>
      <c r="BR119" s="354">
        <f t="shared" si="9"/>
        <v>76906.848480000001</v>
      </c>
      <c r="CG119" s="198"/>
      <c r="CH119">
        <f>(Transest!$J$14/HexExtSoy!$K$4)</f>
        <v>0.20257267294641951</v>
      </c>
      <c r="CI119">
        <f>(HydroProcOil!$K$14/HexExtSoy!$K$4)</f>
        <v>0.10977777777777777</v>
      </c>
      <c r="CJ119">
        <f>(StarchFerm!$K$24/StarchFerm!$K$4)</f>
        <v>0.33157302630665886</v>
      </c>
      <c r="CY119" s="198"/>
      <c r="CZ119">
        <f>BP119*CH119*1000*LCI!$E$93</f>
        <v>381738728.59366655</v>
      </c>
      <c r="DA119">
        <f>BQ119*CI119*1000*(LCI!$E$99)</f>
        <v>0</v>
      </c>
      <c r="DB119">
        <f>BR119*CJ119*1000*(LCI!$E$96)</f>
        <v>687231373.51926315</v>
      </c>
    </row>
    <row r="120" spans="1:106" x14ac:dyDescent="0.25">
      <c r="A120" s="197">
        <v>5071</v>
      </c>
      <c r="B120" s="197" t="s">
        <v>675</v>
      </c>
      <c r="C120" s="197" t="s">
        <v>703</v>
      </c>
      <c r="D120" s="197">
        <v>-93.471421800000002</v>
      </c>
      <c r="E120" s="197">
        <v>35.563229999999997</v>
      </c>
      <c r="F120">
        <v>2.12</v>
      </c>
      <c r="G120">
        <f t="shared" si="10"/>
        <v>2.12</v>
      </c>
      <c r="H120" s="198">
        <v>9.5</v>
      </c>
      <c r="Q120" s="221">
        <f>(Q3205*10000)*TEA!$M$15*10^-6</f>
        <v>50.311563058350004</v>
      </c>
      <c r="R120" s="221">
        <f>(R3205*10000)*TEA!$O$15*10^-6</f>
        <v>50.311563058350004</v>
      </c>
      <c r="AA120">
        <f t="shared" si="12"/>
        <v>1</v>
      </c>
      <c r="AB120" s="197">
        <v>5071</v>
      </c>
      <c r="AC120" s="197">
        <v>1185</v>
      </c>
      <c r="AD120" s="197">
        <f t="shared" si="11"/>
        <v>1185</v>
      </c>
      <c r="AE120" s="197">
        <v>622</v>
      </c>
      <c r="AJ120">
        <v>0</v>
      </c>
      <c r="AK120">
        <v>0</v>
      </c>
      <c r="AU120" s="198">
        <v>0.27272727299999999</v>
      </c>
      <c r="AV120" s="6">
        <v>0</v>
      </c>
      <c r="AW120" s="198">
        <v>0.38356000000000001</v>
      </c>
      <c r="BO120" s="198"/>
      <c r="BP120" s="354">
        <f t="shared" si="7"/>
        <v>685.14545523060008</v>
      </c>
      <c r="BQ120" s="354">
        <f t="shared" si="8"/>
        <v>0</v>
      </c>
      <c r="BR120" s="354">
        <f t="shared" si="9"/>
        <v>2266.45604</v>
      </c>
      <c r="CG120" s="198"/>
      <c r="CH120">
        <f>(Transest!$J$14/HexExtSoy!$K$4)</f>
        <v>0.20257267294641951</v>
      </c>
      <c r="CI120">
        <f>(HydroProcOil!$K$14/HexExtSoy!$K$4)</f>
        <v>0.10977777777777777</v>
      </c>
      <c r="CJ120">
        <f>(StarchFerm!$K$24/StarchFerm!$K$4)</f>
        <v>0.33157302630665886</v>
      </c>
      <c r="CY120" s="198"/>
      <c r="CZ120">
        <f>BP120*CH120*1000*LCI!$E$93</f>
        <v>5239388.4199240664</v>
      </c>
      <c r="DA120">
        <f>BQ120*CI120*1000*(LCI!$E$99)</f>
        <v>0</v>
      </c>
      <c r="DB120">
        <f>BR120*CJ120*1000*(LCI!$E$96)</f>
        <v>20252808.796284068</v>
      </c>
    </row>
    <row r="121" spans="1:106" x14ac:dyDescent="0.25">
      <c r="A121" s="197">
        <v>5073</v>
      </c>
      <c r="B121" s="197" t="s">
        <v>675</v>
      </c>
      <c r="C121" s="197" t="s">
        <v>704</v>
      </c>
      <c r="D121" s="197">
        <v>-93.606661399999993</v>
      </c>
      <c r="E121" s="197">
        <v>33.2393</v>
      </c>
      <c r="F121">
        <v>3.33</v>
      </c>
      <c r="G121">
        <f t="shared" si="10"/>
        <v>3.33</v>
      </c>
      <c r="H121" s="198">
        <v>10.44</v>
      </c>
      <c r="Q121" s="221">
        <f>(Q3206*10000)*TEA!$M$15*10^-6</f>
        <v>54.347914401299995</v>
      </c>
      <c r="R121" s="221">
        <f>(R3206*10000)*TEA!$O$15*10^-6</f>
        <v>54.347914401299995</v>
      </c>
      <c r="AA121">
        <f t="shared" si="12"/>
        <v>1</v>
      </c>
      <c r="AB121" s="197">
        <v>5073</v>
      </c>
      <c r="AC121" s="197">
        <v>6211</v>
      </c>
      <c r="AD121" s="197">
        <f t="shared" si="11"/>
        <v>6211</v>
      </c>
      <c r="AE121" s="197">
        <v>4803</v>
      </c>
      <c r="AJ121">
        <v>0</v>
      </c>
      <c r="AK121">
        <v>0</v>
      </c>
      <c r="AU121" s="198">
        <v>0.27272727299999999</v>
      </c>
      <c r="AV121" s="6">
        <v>0</v>
      </c>
      <c r="AW121" s="198">
        <v>0.38356000000000001</v>
      </c>
      <c r="BO121" s="198"/>
      <c r="BP121" s="354">
        <f t="shared" si="7"/>
        <v>5640.7172783679898</v>
      </c>
      <c r="BQ121" s="354">
        <f t="shared" si="8"/>
        <v>0</v>
      </c>
      <c r="BR121" s="354">
        <f t="shared" si="9"/>
        <v>19232.9718192</v>
      </c>
      <c r="CG121" s="198"/>
      <c r="CH121">
        <f>(Transest!$J$14/HexExtSoy!$K$4)</f>
        <v>0.20257267294641951</v>
      </c>
      <c r="CI121">
        <f>(HydroProcOil!$K$14/HexExtSoy!$K$4)</f>
        <v>0.10977777777777777</v>
      </c>
      <c r="CJ121">
        <f>(StarchFerm!$K$24/StarchFerm!$K$4)</f>
        <v>0.33157302630665886</v>
      </c>
      <c r="CY121" s="198"/>
      <c r="CZ121">
        <f>BP121*CH121*1000*LCI!$E$93</f>
        <v>43135232.909630619</v>
      </c>
      <c r="DA121">
        <f>BQ121*CI121*1000*(LCI!$E$99)</f>
        <v>0</v>
      </c>
      <c r="DB121">
        <f>BR121*CJ121*1000*(LCI!$E$96)</f>
        <v>171863779.38244826</v>
      </c>
    </row>
    <row r="122" spans="1:106" x14ac:dyDescent="0.25">
      <c r="A122" s="197">
        <v>5075</v>
      </c>
      <c r="B122" s="197" t="s">
        <v>675</v>
      </c>
      <c r="C122" s="197" t="s">
        <v>631</v>
      </c>
      <c r="D122" s="197">
        <v>-91.117918700000004</v>
      </c>
      <c r="E122" s="197">
        <v>36.03754</v>
      </c>
      <c r="F122">
        <v>2.79</v>
      </c>
      <c r="G122">
        <f t="shared" si="10"/>
        <v>2.79</v>
      </c>
      <c r="H122" s="198">
        <v>10.76</v>
      </c>
      <c r="Q122" s="221">
        <f>(Q3207*10000)*TEA!$M$15*10^-6</f>
        <v>49.789872536850005</v>
      </c>
      <c r="R122" s="221">
        <f>(R3207*10000)*TEA!$O$15*10^-6</f>
        <v>49.789872536850005</v>
      </c>
      <c r="AA122">
        <f t="shared" si="12"/>
        <v>1</v>
      </c>
      <c r="AB122" s="197">
        <v>5075</v>
      </c>
      <c r="AC122" s="197">
        <v>28527</v>
      </c>
      <c r="AD122" s="197">
        <f t="shared" si="11"/>
        <v>28527</v>
      </c>
      <c r="AE122" s="197">
        <v>2805</v>
      </c>
      <c r="AJ122">
        <v>0</v>
      </c>
      <c r="AK122">
        <v>0</v>
      </c>
      <c r="AU122" s="198">
        <v>0.27272727299999999</v>
      </c>
      <c r="AV122" s="6">
        <v>0</v>
      </c>
      <c r="AW122" s="198">
        <v>0.38356000000000001</v>
      </c>
      <c r="BO122" s="198"/>
      <c r="BP122" s="354">
        <f t="shared" si="7"/>
        <v>21706.453658070091</v>
      </c>
      <c r="BQ122" s="354">
        <f t="shared" si="8"/>
        <v>0</v>
      </c>
      <c r="BR122" s="354">
        <f t="shared" si="9"/>
        <v>11576.531208</v>
      </c>
      <c r="CG122" s="198"/>
      <c r="CH122">
        <f>(Transest!$J$14/HexExtSoy!$K$4)</f>
        <v>0.20257267294641951</v>
      </c>
      <c r="CI122">
        <f>(HydroProcOil!$K$14/HexExtSoy!$K$4)</f>
        <v>0.10977777777777777</v>
      </c>
      <c r="CJ122">
        <f>(StarchFerm!$K$24/StarchFerm!$K$4)</f>
        <v>0.33157302630665886</v>
      </c>
      <c r="CY122" s="198"/>
      <c r="CZ122">
        <f>BP122*CH122*1000*LCI!$E$93</f>
        <v>165991821.24828237</v>
      </c>
      <c r="DA122">
        <f>BQ122*CI122*1000*(LCI!$E$99)</f>
        <v>0</v>
      </c>
      <c r="DB122">
        <f>BR122*CJ122*1000*(LCI!$E$96)</f>
        <v>103446644.86845261</v>
      </c>
    </row>
    <row r="123" spans="1:106" x14ac:dyDescent="0.25">
      <c r="A123" s="197">
        <v>5077</v>
      </c>
      <c r="B123" s="197" t="s">
        <v>675</v>
      </c>
      <c r="C123" s="197" t="s">
        <v>632</v>
      </c>
      <c r="D123" s="197">
        <v>-90.774018100000006</v>
      </c>
      <c r="E123" s="197">
        <v>34.78295</v>
      </c>
      <c r="F123">
        <v>3.25</v>
      </c>
      <c r="G123">
        <f t="shared" si="10"/>
        <v>3.25</v>
      </c>
      <c r="H123" s="198">
        <v>11.57</v>
      </c>
      <c r="Q123" s="221">
        <f>(Q3208*10000)*TEA!$M$15*10^-6</f>
        <v>52.226841180149989</v>
      </c>
      <c r="R123" s="221">
        <f>(R3208*10000)*TEA!$O$15*10^-6</f>
        <v>52.226841180149989</v>
      </c>
      <c r="AA123">
        <f t="shared" si="12"/>
        <v>1</v>
      </c>
      <c r="AB123" s="197">
        <v>5077</v>
      </c>
      <c r="AC123" s="197">
        <v>61085</v>
      </c>
      <c r="AD123" s="197">
        <f t="shared" si="11"/>
        <v>61085</v>
      </c>
      <c r="AE123" s="197">
        <v>12571</v>
      </c>
      <c r="AJ123">
        <v>0</v>
      </c>
      <c r="AK123">
        <v>0</v>
      </c>
      <c r="AU123" s="198">
        <v>0.27272727299999999</v>
      </c>
      <c r="AV123" s="6">
        <v>0</v>
      </c>
      <c r="AW123" s="198">
        <v>0.38356000000000001</v>
      </c>
      <c r="BO123" s="198"/>
      <c r="BP123" s="354">
        <f t="shared" si="7"/>
        <v>54143.52278141625</v>
      </c>
      <c r="BQ123" s="354">
        <f t="shared" si="8"/>
        <v>0</v>
      </c>
      <c r="BR123" s="354">
        <f t="shared" si="9"/>
        <v>55787.448033200002</v>
      </c>
      <c r="CG123" s="198"/>
      <c r="CH123">
        <f>(Transest!$J$14/HexExtSoy!$K$4)</f>
        <v>0.20257267294641951</v>
      </c>
      <c r="CI123">
        <f>(HydroProcOil!$K$14/HexExtSoy!$K$4)</f>
        <v>0.10977777777777777</v>
      </c>
      <c r="CJ123">
        <f>(StarchFerm!$K$24/StarchFerm!$K$4)</f>
        <v>0.33157302630665886</v>
      </c>
      <c r="CY123" s="198"/>
      <c r="CZ123">
        <f>BP123*CH123*1000*LCI!$E$93</f>
        <v>414041929.50439852</v>
      </c>
      <c r="DA123">
        <f>BQ123*CI123*1000*(LCI!$E$99)</f>
        <v>0</v>
      </c>
      <c r="DB123">
        <f>BR123*CJ123*1000*(LCI!$E$96)</f>
        <v>498510669.6572122</v>
      </c>
    </row>
    <row r="124" spans="1:106" x14ac:dyDescent="0.25">
      <c r="A124" s="197">
        <v>5079</v>
      </c>
      <c r="B124" s="197" t="s">
        <v>675</v>
      </c>
      <c r="C124" s="197" t="s">
        <v>705</v>
      </c>
      <c r="D124" s="197">
        <v>-91.726097800000005</v>
      </c>
      <c r="E124" s="197">
        <v>33.963439999999999</v>
      </c>
      <c r="F124">
        <v>3.86</v>
      </c>
      <c r="G124">
        <f t="shared" si="10"/>
        <v>3.86</v>
      </c>
      <c r="H124" s="198">
        <v>11.79</v>
      </c>
      <c r="Q124" s="221">
        <f>(Q3209*10000)*TEA!$M$15*10^-6</f>
        <v>53.523685826100007</v>
      </c>
      <c r="R124" s="221">
        <f>(R3209*10000)*TEA!$O$15*10^-6</f>
        <v>53.523685826100007</v>
      </c>
      <c r="AA124">
        <f t="shared" si="12"/>
        <v>1</v>
      </c>
      <c r="AB124" s="197">
        <v>5079</v>
      </c>
      <c r="AC124" s="197">
        <v>34612</v>
      </c>
      <c r="AD124" s="197">
        <f t="shared" si="11"/>
        <v>34612</v>
      </c>
      <c r="AE124" s="197">
        <v>8091</v>
      </c>
      <c r="AJ124">
        <v>0</v>
      </c>
      <c r="AK124">
        <v>0</v>
      </c>
      <c r="AU124" s="198">
        <v>0.27272727299999999</v>
      </c>
      <c r="AV124" s="6">
        <v>0</v>
      </c>
      <c r="AW124" s="198">
        <v>0.38356000000000001</v>
      </c>
      <c r="BO124" s="198"/>
      <c r="BP124" s="354">
        <f t="shared" si="7"/>
        <v>36436.99640007336</v>
      </c>
      <c r="BQ124" s="354">
        <f t="shared" si="8"/>
        <v>0</v>
      </c>
      <c r="BR124" s="354">
        <f t="shared" si="9"/>
        <v>36588.896888399999</v>
      </c>
      <c r="CG124" s="198"/>
      <c r="CH124">
        <f>(Transest!$J$14/HexExtSoy!$K$4)</f>
        <v>0.20257267294641951</v>
      </c>
      <c r="CI124">
        <f>(HydroProcOil!$K$14/HexExtSoy!$K$4)</f>
        <v>0.10977777777777777</v>
      </c>
      <c r="CJ124">
        <f>(StarchFerm!$K$24/StarchFerm!$K$4)</f>
        <v>0.33157302630665886</v>
      </c>
      <c r="CY124" s="198"/>
      <c r="CZ124">
        <f>BP124*CH124*1000*LCI!$E$93</f>
        <v>278638025.74754769</v>
      </c>
      <c r="DA124">
        <f>BQ124*CI124*1000*(LCI!$E$99)</f>
        <v>0</v>
      </c>
      <c r="DB124">
        <f>BR124*CJ124*1000*(LCI!$E$96)</f>
        <v>326954469.74021971</v>
      </c>
    </row>
    <row r="125" spans="1:106" x14ac:dyDescent="0.25">
      <c r="A125" s="197">
        <v>5081</v>
      </c>
      <c r="B125" s="197" t="s">
        <v>675</v>
      </c>
      <c r="C125" s="197" t="s">
        <v>706</v>
      </c>
      <c r="D125" s="197">
        <v>-94.243168900000001</v>
      </c>
      <c r="E125" s="197">
        <v>33.709429999999998</v>
      </c>
      <c r="F125">
        <v>2.68</v>
      </c>
      <c r="G125">
        <f t="shared" si="10"/>
        <v>2.68</v>
      </c>
      <c r="H125" s="198">
        <v>10.19</v>
      </c>
      <c r="Q125" s="221">
        <f>(Q3210*10000)*TEA!$M$15*10^-6</f>
        <v>53.582323076100003</v>
      </c>
      <c r="R125" s="221">
        <f>(R3210*10000)*TEA!$O$15*10^-6</f>
        <v>53.582323076100003</v>
      </c>
      <c r="AA125">
        <f t="shared" si="12"/>
        <v>1</v>
      </c>
      <c r="AB125" s="197">
        <v>5081</v>
      </c>
      <c r="AC125" s="197">
        <v>4139</v>
      </c>
      <c r="AD125" s="197">
        <f t="shared" si="11"/>
        <v>4139</v>
      </c>
      <c r="AE125" s="197">
        <v>3752</v>
      </c>
      <c r="AJ125">
        <v>0</v>
      </c>
      <c r="AK125">
        <v>0</v>
      </c>
      <c r="AU125" s="198">
        <v>0.27272727299999999</v>
      </c>
      <c r="AV125" s="6">
        <v>0</v>
      </c>
      <c r="AW125" s="198">
        <v>0.38356000000000001</v>
      </c>
      <c r="BO125" s="198"/>
      <c r="BP125" s="354">
        <f t="shared" si="7"/>
        <v>3025.2327302979602</v>
      </c>
      <c r="BQ125" s="354">
        <f t="shared" si="8"/>
        <v>0</v>
      </c>
      <c r="BR125" s="354">
        <f t="shared" si="9"/>
        <v>14664.6034528</v>
      </c>
      <c r="CG125" s="198"/>
      <c r="CH125">
        <f>(Transest!$J$14/HexExtSoy!$K$4)</f>
        <v>0.20257267294641951</v>
      </c>
      <c r="CI125">
        <f>(HydroProcOil!$K$14/HexExtSoy!$K$4)</f>
        <v>0.10977777777777777</v>
      </c>
      <c r="CJ125">
        <f>(StarchFerm!$K$24/StarchFerm!$K$4)</f>
        <v>0.33157302630665886</v>
      </c>
      <c r="CY125" s="198"/>
      <c r="CZ125">
        <f>BP125*CH125*1000*LCI!$E$93</f>
        <v>23134312.887419831</v>
      </c>
      <c r="DA125">
        <f>BQ125*CI125*1000*(LCI!$E$99)</f>
        <v>0</v>
      </c>
      <c r="DB125">
        <f>BR125*CJ125*1000*(LCI!$E$96)</f>
        <v>131041328.20634171</v>
      </c>
    </row>
    <row r="126" spans="1:106" x14ac:dyDescent="0.25">
      <c r="A126" s="197">
        <v>5083</v>
      </c>
      <c r="B126" s="197" t="s">
        <v>675</v>
      </c>
      <c r="C126" s="197" t="s">
        <v>707</v>
      </c>
      <c r="D126" s="197">
        <v>-93.724287000000004</v>
      </c>
      <c r="E126" s="197">
        <v>35.210630000000002</v>
      </c>
      <c r="F126">
        <v>3.35</v>
      </c>
      <c r="G126">
        <f t="shared" si="10"/>
        <v>3.35</v>
      </c>
      <c r="H126" s="198">
        <v>0</v>
      </c>
      <c r="Q126" s="221">
        <f>(Q3211*10000)*TEA!$M$15*10^-6</f>
        <v>51.070791437099992</v>
      </c>
      <c r="R126" s="221">
        <f>(R3211*10000)*TEA!$O$15*10^-6</f>
        <v>51.070791437099992</v>
      </c>
      <c r="AA126">
        <f t="shared" si="12"/>
        <v>1</v>
      </c>
      <c r="AB126" s="197">
        <v>5083</v>
      </c>
      <c r="AC126" s="197">
        <v>1650</v>
      </c>
      <c r="AD126" s="197">
        <f t="shared" si="11"/>
        <v>1650</v>
      </c>
      <c r="AE126" s="197">
        <v>0</v>
      </c>
      <c r="AJ126">
        <v>0</v>
      </c>
      <c r="AK126">
        <v>0</v>
      </c>
      <c r="AU126" s="198">
        <v>0.27272727299999999</v>
      </c>
      <c r="AV126" s="6">
        <v>0</v>
      </c>
      <c r="AW126" s="198">
        <v>0.38356000000000001</v>
      </c>
      <c r="BO126" s="198"/>
      <c r="BP126" s="354">
        <f t="shared" si="7"/>
        <v>1507.5000015075</v>
      </c>
      <c r="BQ126" s="354">
        <f t="shared" si="8"/>
        <v>0</v>
      </c>
      <c r="BR126" s="354">
        <f t="shared" si="9"/>
        <v>0</v>
      </c>
      <c r="CG126" s="198"/>
      <c r="CH126">
        <f>(Transest!$J$14/HexExtSoy!$K$4)</f>
        <v>0.20257267294641951</v>
      </c>
      <c r="CI126">
        <f>(HydroProcOil!$K$14/HexExtSoy!$K$4)</f>
        <v>0.10977777777777777</v>
      </c>
      <c r="CJ126">
        <f>(StarchFerm!$K$24/StarchFerm!$K$4)</f>
        <v>0.33157302630665886</v>
      </c>
      <c r="CY126" s="198"/>
      <c r="CZ126">
        <f>BP126*CH126*1000*LCI!$E$93</f>
        <v>11528031.00514699</v>
      </c>
      <c r="DA126">
        <f>BQ126*CI126*1000*(LCI!$E$99)</f>
        <v>0</v>
      </c>
      <c r="DB126">
        <f>BR126*CJ126*1000*(LCI!$E$96)</f>
        <v>0</v>
      </c>
    </row>
    <row r="127" spans="1:106" x14ac:dyDescent="0.25">
      <c r="A127" s="197">
        <v>5085</v>
      </c>
      <c r="B127" s="197" t="s">
        <v>675</v>
      </c>
      <c r="C127" s="197" t="s">
        <v>708</v>
      </c>
      <c r="D127" s="197">
        <v>-91.891133600000003</v>
      </c>
      <c r="E127" s="197">
        <v>34.756779999999999</v>
      </c>
      <c r="F127">
        <v>2.8</v>
      </c>
      <c r="G127">
        <f t="shared" si="10"/>
        <v>2.8</v>
      </c>
      <c r="H127" s="198">
        <v>11.8</v>
      </c>
      <c r="Q127" s="221">
        <f>(Q3212*10000)*TEA!$M$15*10^-6</f>
        <v>52.077970400399991</v>
      </c>
      <c r="R127" s="221">
        <f>(R3212*10000)*TEA!$O$15*10^-6</f>
        <v>52.077970400399991</v>
      </c>
      <c r="AA127">
        <f t="shared" si="12"/>
        <v>1</v>
      </c>
      <c r="AB127" s="197">
        <v>5085</v>
      </c>
      <c r="AC127" s="197">
        <v>47790</v>
      </c>
      <c r="AD127" s="197">
        <f t="shared" si="11"/>
        <v>47790</v>
      </c>
      <c r="AE127" s="197">
        <v>13758</v>
      </c>
      <c r="AJ127">
        <v>0</v>
      </c>
      <c r="AK127">
        <v>0</v>
      </c>
      <c r="AU127" s="198">
        <v>0.27272727299999999</v>
      </c>
      <c r="AV127" s="6">
        <v>0</v>
      </c>
      <c r="AW127" s="198">
        <v>0.38356000000000001</v>
      </c>
      <c r="BO127" s="198"/>
      <c r="BP127" s="354">
        <f t="shared" si="7"/>
        <v>36494.181854675997</v>
      </c>
      <c r="BQ127" s="354">
        <f t="shared" si="8"/>
        <v>0</v>
      </c>
      <c r="BR127" s="354">
        <f t="shared" si="9"/>
        <v>62268.818064000014</v>
      </c>
      <c r="CG127" s="198"/>
      <c r="CH127">
        <f>(Transest!$J$14/HexExtSoy!$K$4)</f>
        <v>0.20257267294641951</v>
      </c>
      <c r="CI127">
        <f>(HydroProcOil!$K$14/HexExtSoy!$K$4)</f>
        <v>0.10977777777777777</v>
      </c>
      <c r="CJ127">
        <f>(StarchFerm!$K$24/StarchFerm!$K$4)</f>
        <v>0.33157302630665886</v>
      </c>
      <c r="CY127" s="198"/>
      <c r="CZ127">
        <f>BP127*CH127*1000*LCI!$E$93</f>
        <v>279075329.68986505</v>
      </c>
      <c r="DA127">
        <f>BQ127*CI127*1000*(LCI!$E$99)</f>
        <v>0</v>
      </c>
      <c r="DB127">
        <f>BR127*CJ127*1000*(LCI!$E$96)</f>
        <v>556427499.12801826</v>
      </c>
    </row>
    <row r="128" spans="1:106" x14ac:dyDescent="0.25">
      <c r="A128" s="197">
        <v>5087</v>
      </c>
      <c r="B128" s="197" t="s">
        <v>675</v>
      </c>
      <c r="C128" s="197" t="s">
        <v>636</v>
      </c>
      <c r="D128" s="197">
        <v>-93.730861500000003</v>
      </c>
      <c r="E128" s="197">
        <v>36.003900000000002</v>
      </c>
      <c r="F128">
        <v>0</v>
      </c>
      <c r="G128">
        <f t="shared" si="10"/>
        <v>0</v>
      </c>
      <c r="H128" s="198">
        <v>0</v>
      </c>
      <c r="Q128" s="221">
        <f>(Q3213*10000)*TEA!$M$15*10^-6</f>
        <v>49.404187749599991</v>
      </c>
      <c r="R128" s="221">
        <f>(R3213*10000)*TEA!$O$15*10^-6</f>
        <v>49.404187749599991</v>
      </c>
      <c r="AA128">
        <f t="shared" si="12"/>
        <v>1</v>
      </c>
      <c r="AB128" s="197">
        <v>5087</v>
      </c>
      <c r="AC128" s="197">
        <v>0</v>
      </c>
      <c r="AD128" s="197">
        <f t="shared" si="11"/>
        <v>0</v>
      </c>
      <c r="AE128" s="197">
        <v>0</v>
      </c>
      <c r="AJ128">
        <v>0</v>
      </c>
      <c r="AK128">
        <v>0</v>
      </c>
      <c r="AU128" s="198">
        <v>0.27272727299999999</v>
      </c>
      <c r="AV128" s="6">
        <v>0</v>
      </c>
      <c r="AW128" s="198">
        <v>0.38356000000000001</v>
      </c>
      <c r="BO128" s="198"/>
      <c r="BP128" s="354">
        <f t="shared" si="7"/>
        <v>0</v>
      </c>
      <c r="BQ128" s="354">
        <f t="shared" si="8"/>
        <v>0</v>
      </c>
      <c r="BR128" s="354">
        <f t="shared" si="9"/>
        <v>0</v>
      </c>
      <c r="CG128" s="198"/>
      <c r="CH128">
        <f>(Transest!$J$14/HexExtSoy!$K$4)</f>
        <v>0.20257267294641951</v>
      </c>
      <c r="CI128">
        <f>(HydroProcOil!$K$14/HexExtSoy!$K$4)</f>
        <v>0.10977777777777777</v>
      </c>
      <c r="CJ128">
        <f>(StarchFerm!$K$24/StarchFerm!$K$4)</f>
        <v>0.33157302630665886</v>
      </c>
      <c r="CY128" s="198"/>
      <c r="CZ128">
        <f>BP128*CH128*1000*LCI!$E$93</f>
        <v>0</v>
      </c>
      <c r="DA128">
        <f>BQ128*CI128*1000*(LCI!$E$99)</f>
        <v>0</v>
      </c>
      <c r="DB128">
        <f>BR128*CJ128*1000*(LCI!$E$96)</f>
        <v>0</v>
      </c>
    </row>
    <row r="129" spans="1:106" x14ac:dyDescent="0.25">
      <c r="A129" s="197">
        <v>5089</v>
      </c>
      <c r="B129" s="197" t="s">
        <v>675</v>
      </c>
      <c r="C129" s="197" t="s">
        <v>638</v>
      </c>
      <c r="D129" s="197">
        <v>-92.681893900000006</v>
      </c>
      <c r="E129" s="197">
        <v>36.263660000000002</v>
      </c>
      <c r="F129">
        <v>0</v>
      </c>
      <c r="G129">
        <f t="shared" si="10"/>
        <v>0</v>
      </c>
      <c r="H129" s="198">
        <v>0</v>
      </c>
      <c r="Q129" s="221">
        <f>(Q3214*10000)*TEA!$M$15*10^-6</f>
        <v>48.83254518959999</v>
      </c>
      <c r="R129" s="221">
        <f>(R3214*10000)*TEA!$O$15*10^-6</f>
        <v>48.83254518959999</v>
      </c>
      <c r="AA129">
        <f t="shared" si="12"/>
        <v>1</v>
      </c>
      <c r="AB129" s="197">
        <v>5089</v>
      </c>
      <c r="AC129" s="197">
        <v>0</v>
      </c>
      <c r="AD129" s="197">
        <f t="shared" si="11"/>
        <v>0</v>
      </c>
      <c r="AE129" s="197">
        <v>0</v>
      </c>
      <c r="AJ129">
        <v>0</v>
      </c>
      <c r="AK129">
        <v>0</v>
      </c>
      <c r="AU129" s="198">
        <v>0.27272727299999999</v>
      </c>
      <c r="AV129" s="6">
        <v>0</v>
      </c>
      <c r="AW129" s="198">
        <v>0.38356000000000001</v>
      </c>
      <c r="BO129" s="198"/>
      <c r="BP129" s="354">
        <f t="shared" si="7"/>
        <v>0</v>
      </c>
      <c r="BQ129" s="354">
        <f t="shared" si="8"/>
        <v>0</v>
      </c>
      <c r="BR129" s="354">
        <f t="shared" si="9"/>
        <v>0</v>
      </c>
      <c r="CG129" s="198"/>
      <c r="CH129">
        <f>(Transest!$J$14/HexExtSoy!$K$4)</f>
        <v>0.20257267294641951</v>
      </c>
      <c r="CI129">
        <f>(HydroProcOil!$K$14/HexExtSoy!$K$4)</f>
        <v>0.10977777777777777</v>
      </c>
      <c r="CJ129">
        <f>(StarchFerm!$K$24/StarchFerm!$K$4)</f>
        <v>0.33157302630665886</v>
      </c>
      <c r="CY129" s="198"/>
      <c r="CZ129">
        <f>BP129*CH129*1000*LCI!$E$93</f>
        <v>0</v>
      </c>
      <c r="DA129">
        <f>BQ129*CI129*1000*(LCI!$E$99)</f>
        <v>0</v>
      </c>
      <c r="DB129">
        <f>BR129*CJ129*1000*(LCI!$E$96)</f>
        <v>0</v>
      </c>
    </row>
    <row r="130" spans="1:106" x14ac:dyDescent="0.25">
      <c r="A130" s="197">
        <v>5091</v>
      </c>
      <c r="B130" s="197" t="s">
        <v>675</v>
      </c>
      <c r="C130" s="197" t="s">
        <v>709</v>
      </c>
      <c r="D130" s="197">
        <v>-93.895720999999995</v>
      </c>
      <c r="E130" s="197">
        <v>33.318930000000002</v>
      </c>
      <c r="F130">
        <v>2.31</v>
      </c>
      <c r="G130">
        <f t="shared" si="10"/>
        <v>2.31</v>
      </c>
      <c r="H130" s="198">
        <v>8</v>
      </c>
      <c r="Q130" s="221">
        <f>(Q3215*10000)*TEA!$M$15*10^-6</f>
        <v>54.205185520350007</v>
      </c>
      <c r="R130" s="221">
        <f>(R3215*10000)*TEA!$O$15*10^-6</f>
        <v>54.205185520350007</v>
      </c>
      <c r="AA130">
        <f t="shared" si="12"/>
        <v>1</v>
      </c>
      <c r="AB130" s="197">
        <v>5091</v>
      </c>
      <c r="AC130" s="197">
        <v>7728</v>
      </c>
      <c r="AD130" s="197">
        <f t="shared" si="11"/>
        <v>7728</v>
      </c>
      <c r="AE130" s="197">
        <v>4228</v>
      </c>
      <c r="AJ130">
        <v>0</v>
      </c>
      <c r="AK130">
        <v>0</v>
      </c>
      <c r="AU130" s="198">
        <v>0.27272727299999999</v>
      </c>
      <c r="AV130" s="6">
        <v>0</v>
      </c>
      <c r="AW130" s="198">
        <v>0.38356000000000001</v>
      </c>
      <c r="BO130" s="198"/>
      <c r="BP130" s="354">
        <f t="shared" si="7"/>
        <v>4868.6400048686401</v>
      </c>
      <c r="BQ130" s="354">
        <f t="shared" si="8"/>
        <v>0</v>
      </c>
      <c r="BR130" s="354">
        <f t="shared" si="9"/>
        <v>12973.533440000001</v>
      </c>
      <c r="CG130" s="198"/>
      <c r="CH130">
        <f>(Transest!$J$14/HexExtSoy!$K$4)</f>
        <v>0.20257267294641951</v>
      </c>
      <c r="CI130">
        <f>(HydroProcOil!$K$14/HexExtSoy!$K$4)</f>
        <v>0.10977777777777777</v>
      </c>
      <c r="CJ130">
        <f>(StarchFerm!$K$24/StarchFerm!$K$4)</f>
        <v>0.33157302630665886</v>
      </c>
      <c r="CY130" s="198"/>
      <c r="CZ130">
        <f>BP130*CH130*1000*LCI!$E$93</f>
        <v>37231066.582354128</v>
      </c>
      <c r="DA130">
        <f>BQ130*CI130*1000*(LCI!$E$99)</f>
        <v>0</v>
      </c>
      <c r="DB130">
        <f>BR130*CJ130*1000*(LCI!$E$96)</f>
        <v>115930107.41673926</v>
      </c>
    </row>
    <row r="131" spans="1:106" x14ac:dyDescent="0.25">
      <c r="A131" s="197">
        <v>5093</v>
      </c>
      <c r="B131" s="197" t="s">
        <v>675</v>
      </c>
      <c r="C131" s="197" t="s">
        <v>710</v>
      </c>
      <c r="D131" s="197">
        <v>-90.055401700000004</v>
      </c>
      <c r="E131" s="197">
        <v>35.755710000000001</v>
      </c>
      <c r="F131">
        <v>3.81</v>
      </c>
      <c r="G131">
        <f t="shared" si="10"/>
        <v>3.81</v>
      </c>
      <c r="H131" s="198">
        <v>10.33</v>
      </c>
      <c r="Q131" s="221">
        <f>(Q3216*10000)*TEA!$M$15*10^-6</f>
        <v>50.6414867445</v>
      </c>
      <c r="R131" s="221">
        <f>(R3216*10000)*TEA!$O$15*10^-6</f>
        <v>50.6414867445</v>
      </c>
      <c r="AA131">
        <f t="shared" si="12"/>
        <v>1</v>
      </c>
      <c r="AB131" s="197">
        <v>5093</v>
      </c>
      <c r="AC131" s="197">
        <v>112672</v>
      </c>
      <c r="AD131" s="197">
        <f t="shared" si="11"/>
        <v>112672</v>
      </c>
      <c r="AE131" s="197">
        <v>7106</v>
      </c>
      <c r="AJ131">
        <v>0</v>
      </c>
      <c r="AK131">
        <v>0</v>
      </c>
      <c r="AU131" s="198">
        <v>0.27272727299999999</v>
      </c>
      <c r="AV131" s="6">
        <v>0</v>
      </c>
      <c r="AW131" s="198">
        <v>0.38356000000000001</v>
      </c>
      <c r="BO131" s="198"/>
      <c r="BP131" s="354">
        <f t="shared" ref="BP131:BP194" si="13">F131*AC131*AU131</f>
        <v>117076.45102616736</v>
      </c>
      <c r="BQ131" s="354">
        <f t="shared" ref="BQ131:BQ194" si="14">G131*AD131*AV131</f>
        <v>0</v>
      </c>
      <c r="BR131" s="354">
        <f t="shared" ref="BR131:BR194" si="15">H131*AE131*AW131</f>
        <v>28155.214128799998</v>
      </c>
      <c r="CG131" s="198"/>
      <c r="CH131">
        <f>(Transest!$J$14/HexExtSoy!$K$4)</f>
        <v>0.20257267294641951</v>
      </c>
      <c r="CI131">
        <f>(HydroProcOil!$K$14/HexExtSoy!$K$4)</f>
        <v>0.10977777777777777</v>
      </c>
      <c r="CJ131">
        <f>(StarchFerm!$K$24/StarchFerm!$K$4)</f>
        <v>0.33157302630665886</v>
      </c>
      <c r="CY131" s="198"/>
      <c r="CZ131">
        <f>BP131*CH131*1000*LCI!$E$93</f>
        <v>895297483.28528655</v>
      </c>
      <c r="DA131">
        <f>BQ131*CI131*1000*(LCI!$E$99)</f>
        <v>0</v>
      </c>
      <c r="DB131">
        <f>BR131*CJ131*1000*(LCI!$E$96)</f>
        <v>251591982.50720185</v>
      </c>
    </row>
    <row r="132" spans="1:106" x14ac:dyDescent="0.25">
      <c r="A132" s="197">
        <v>5095</v>
      </c>
      <c r="B132" s="197" t="s">
        <v>675</v>
      </c>
      <c r="C132" s="197" t="s">
        <v>641</v>
      </c>
      <c r="D132" s="197">
        <v>-91.208567400000007</v>
      </c>
      <c r="E132" s="197">
        <v>34.675780000000003</v>
      </c>
      <c r="F132">
        <v>3.19</v>
      </c>
      <c r="G132">
        <f t="shared" ref="G132:G195" si="16">F132</f>
        <v>3.19</v>
      </c>
      <c r="H132" s="198">
        <v>11.44</v>
      </c>
      <c r="Q132" s="221">
        <f>(Q3217*10000)*TEA!$M$15*10^-6</f>
        <v>52.325959977899998</v>
      </c>
      <c r="R132" s="221">
        <f>(R3217*10000)*TEA!$O$15*10^-6</f>
        <v>52.325959977899998</v>
      </c>
      <c r="AA132">
        <f t="shared" si="12"/>
        <v>1</v>
      </c>
      <c r="AB132" s="197">
        <v>5095</v>
      </c>
      <c r="AC132" s="197">
        <v>44623</v>
      </c>
      <c r="AD132" s="197">
        <f t="shared" ref="AD132:AD195" si="17">AC132</f>
        <v>44623</v>
      </c>
      <c r="AE132" s="197">
        <v>10765</v>
      </c>
      <c r="AJ132">
        <v>0</v>
      </c>
      <c r="AK132">
        <v>0</v>
      </c>
      <c r="AU132" s="198">
        <v>0.27272727299999999</v>
      </c>
      <c r="AV132" s="6">
        <v>0</v>
      </c>
      <c r="AW132" s="198">
        <v>0.38356000000000001</v>
      </c>
      <c r="BO132" s="198"/>
      <c r="BP132" s="354">
        <f t="shared" si="13"/>
        <v>38822.010038822009</v>
      </c>
      <c r="BQ132" s="354">
        <f t="shared" si="14"/>
        <v>0</v>
      </c>
      <c r="BR132" s="354">
        <f t="shared" si="15"/>
        <v>47236.027695999997</v>
      </c>
      <c r="CG132" s="198"/>
      <c r="CH132">
        <f>(Transest!$J$14/HexExtSoy!$K$4)</f>
        <v>0.20257267294641951</v>
      </c>
      <c r="CI132">
        <f>(HydroProcOil!$K$14/HexExtSoy!$K$4)</f>
        <v>0.10977777777777777</v>
      </c>
      <c r="CJ132">
        <f>(StarchFerm!$K$24/StarchFerm!$K$4)</f>
        <v>0.33157302630665886</v>
      </c>
      <c r="CY132" s="198"/>
      <c r="CZ132">
        <f>BP132*CH132*1000*LCI!$E$93</f>
        <v>296876507.43756318</v>
      </c>
      <c r="DA132">
        <f>BQ132*CI132*1000*(LCI!$E$99)</f>
        <v>0</v>
      </c>
      <c r="DB132">
        <f>BR132*CJ132*1000*(LCI!$E$96)</f>
        <v>422096092.02173913</v>
      </c>
    </row>
    <row r="133" spans="1:106" x14ac:dyDescent="0.25">
      <c r="A133" s="197">
        <v>5097</v>
      </c>
      <c r="B133" s="197" t="s">
        <v>675</v>
      </c>
      <c r="C133" s="197" t="s">
        <v>642</v>
      </c>
      <c r="D133" s="197">
        <v>-93.658318600000001</v>
      </c>
      <c r="E133" s="197">
        <v>34.547730000000001</v>
      </c>
      <c r="F133">
        <v>0</v>
      </c>
      <c r="G133">
        <f t="shared" si="16"/>
        <v>0</v>
      </c>
      <c r="H133" s="198">
        <v>0</v>
      </c>
      <c r="Q133" s="221">
        <f>(Q3218*10000)*TEA!$M$15*10^-6</f>
        <v>52.26408082710001</v>
      </c>
      <c r="R133" s="221">
        <f>(R3218*10000)*TEA!$O$15*10^-6</f>
        <v>52.26408082710001</v>
      </c>
      <c r="AA133">
        <f t="shared" si="12"/>
        <v>1</v>
      </c>
      <c r="AB133" s="197">
        <v>5097</v>
      </c>
      <c r="AC133" s="197">
        <v>0</v>
      </c>
      <c r="AD133" s="197">
        <f t="shared" si="17"/>
        <v>0</v>
      </c>
      <c r="AE133" s="197">
        <v>0</v>
      </c>
      <c r="AJ133">
        <v>0</v>
      </c>
      <c r="AK133">
        <v>0</v>
      </c>
      <c r="AU133" s="198">
        <v>0.27272727299999999</v>
      </c>
      <c r="AV133" s="6">
        <v>0</v>
      </c>
      <c r="AW133" s="198">
        <v>0.38356000000000001</v>
      </c>
      <c r="BO133" s="198"/>
      <c r="BP133" s="354">
        <f t="shared" si="13"/>
        <v>0</v>
      </c>
      <c r="BQ133" s="354">
        <f t="shared" si="14"/>
        <v>0</v>
      </c>
      <c r="BR133" s="354">
        <f t="shared" si="15"/>
        <v>0</v>
      </c>
      <c r="CG133" s="198"/>
      <c r="CH133">
        <f>(Transest!$J$14/HexExtSoy!$K$4)</f>
        <v>0.20257267294641951</v>
      </c>
      <c r="CI133">
        <f>(HydroProcOil!$K$14/HexExtSoy!$K$4)</f>
        <v>0.10977777777777777</v>
      </c>
      <c r="CJ133">
        <f>(StarchFerm!$K$24/StarchFerm!$K$4)</f>
        <v>0.33157302630665886</v>
      </c>
      <c r="CY133" s="198"/>
      <c r="CZ133">
        <f>BP133*CH133*1000*LCI!$E$93</f>
        <v>0</v>
      </c>
      <c r="DA133">
        <f>BQ133*CI133*1000*(LCI!$E$99)</f>
        <v>0</v>
      </c>
      <c r="DB133">
        <f>BR133*CJ133*1000*(LCI!$E$96)</f>
        <v>0</v>
      </c>
    </row>
    <row r="134" spans="1:106" x14ac:dyDescent="0.25">
      <c r="A134" s="197">
        <v>5099</v>
      </c>
      <c r="B134" s="197" t="s">
        <v>675</v>
      </c>
      <c r="C134" s="197" t="s">
        <v>711</v>
      </c>
      <c r="D134" s="197">
        <v>-93.307169400000006</v>
      </c>
      <c r="E134" s="197">
        <v>33.663719999999998</v>
      </c>
      <c r="F134">
        <v>0</v>
      </c>
      <c r="G134">
        <f t="shared" si="16"/>
        <v>0</v>
      </c>
      <c r="H134" s="198">
        <v>0</v>
      </c>
      <c r="Q134" s="221">
        <f>(Q3219*10000)*TEA!$M$15*10^-6</f>
        <v>53.727061654349995</v>
      </c>
      <c r="R134" s="221">
        <f>(R3219*10000)*TEA!$O$15*10^-6</f>
        <v>53.727061654349995</v>
      </c>
      <c r="AA134">
        <f t="shared" si="12"/>
        <v>1</v>
      </c>
      <c r="AB134" s="197">
        <v>5099</v>
      </c>
      <c r="AC134" s="197">
        <v>0</v>
      </c>
      <c r="AD134" s="197">
        <f t="shared" si="17"/>
        <v>0</v>
      </c>
      <c r="AE134" s="197">
        <v>0</v>
      </c>
      <c r="AJ134">
        <v>0</v>
      </c>
      <c r="AK134">
        <v>0</v>
      </c>
      <c r="AU134" s="198">
        <v>0.27272727299999999</v>
      </c>
      <c r="AV134" s="6">
        <v>0</v>
      </c>
      <c r="AW134" s="198">
        <v>0.38356000000000001</v>
      </c>
      <c r="BO134" s="198"/>
      <c r="BP134" s="354">
        <f t="shared" si="13"/>
        <v>0</v>
      </c>
      <c r="BQ134" s="354">
        <f t="shared" si="14"/>
        <v>0</v>
      </c>
      <c r="BR134" s="354">
        <f t="shared" si="15"/>
        <v>0</v>
      </c>
      <c r="CG134" s="198"/>
      <c r="CH134">
        <f>(Transest!$J$14/HexExtSoy!$K$4)</f>
        <v>0.20257267294641951</v>
      </c>
      <c r="CI134">
        <f>(HydroProcOil!$K$14/HexExtSoy!$K$4)</f>
        <v>0.10977777777777777</v>
      </c>
      <c r="CJ134">
        <f>(StarchFerm!$K$24/StarchFerm!$K$4)</f>
        <v>0.33157302630665886</v>
      </c>
      <c r="CY134" s="198"/>
      <c r="CZ134">
        <f>BP134*CH134*1000*LCI!$E$93</f>
        <v>0</v>
      </c>
      <c r="DA134">
        <f>BQ134*CI134*1000*(LCI!$E$99)</f>
        <v>0</v>
      </c>
      <c r="DB134">
        <f>BR134*CJ134*1000*(LCI!$E$96)</f>
        <v>0</v>
      </c>
    </row>
    <row r="135" spans="1:106" x14ac:dyDescent="0.25">
      <c r="A135" s="197">
        <v>5101</v>
      </c>
      <c r="B135" s="197" t="s">
        <v>675</v>
      </c>
      <c r="C135" s="197" t="s">
        <v>712</v>
      </c>
      <c r="D135" s="197">
        <v>-93.220412699999997</v>
      </c>
      <c r="E135" s="197">
        <v>35.911239999999999</v>
      </c>
      <c r="F135">
        <v>0</v>
      </c>
      <c r="G135">
        <f t="shared" si="16"/>
        <v>0</v>
      </c>
      <c r="H135" s="198">
        <v>0</v>
      </c>
      <c r="Q135" s="221">
        <f>(Q3220*10000)*TEA!$M$15*10^-6</f>
        <v>49.557692514599992</v>
      </c>
      <c r="R135" s="221">
        <f>(R3220*10000)*TEA!$O$15*10^-6</f>
        <v>49.557692514599992</v>
      </c>
      <c r="AA135">
        <f t="shared" si="12"/>
        <v>1</v>
      </c>
      <c r="AB135" s="197">
        <v>5101</v>
      </c>
      <c r="AC135" s="197">
        <v>0</v>
      </c>
      <c r="AD135" s="197">
        <f t="shared" si="17"/>
        <v>0</v>
      </c>
      <c r="AE135" s="197">
        <v>0</v>
      </c>
      <c r="AJ135">
        <v>0</v>
      </c>
      <c r="AK135">
        <v>0</v>
      </c>
      <c r="AU135" s="198">
        <v>0.27272727299999999</v>
      </c>
      <c r="AV135" s="6">
        <v>0</v>
      </c>
      <c r="AW135" s="198">
        <v>0.38356000000000001</v>
      </c>
      <c r="BO135" s="198"/>
      <c r="BP135" s="354">
        <f t="shared" si="13"/>
        <v>0</v>
      </c>
      <c r="BQ135" s="354">
        <f t="shared" si="14"/>
        <v>0</v>
      </c>
      <c r="BR135" s="354">
        <f t="shared" si="15"/>
        <v>0</v>
      </c>
      <c r="CG135" s="198"/>
      <c r="CH135">
        <f>(Transest!$J$14/HexExtSoy!$K$4)</f>
        <v>0.20257267294641951</v>
      </c>
      <c r="CI135">
        <f>(HydroProcOil!$K$14/HexExtSoy!$K$4)</f>
        <v>0.10977777777777777</v>
      </c>
      <c r="CJ135">
        <f>(StarchFerm!$K$24/StarchFerm!$K$4)</f>
        <v>0.33157302630665886</v>
      </c>
      <c r="CY135" s="198"/>
      <c r="CZ135">
        <f>BP135*CH135*1000*LCI!$E$93</f>
        <v>0</v>
      </c>
      <c r="DA135">
        <f>BQ135*CI135*1000*(LCI!$E$99)</f>
        <v>0</v>
      </c>
      <c r="DB135">
        <f>BR135*CJ135*1000*(LCI!$E$96)</f>
        <v>0</v>
      </c>
    </row>
    <row r="136" spans="1:106" x14ac:dyDescent="0.25">
      <c r="A136" s="197">
        <v>5103</v>
      </c>
      <c r="B136" s="197" t="s">
        <v>675</v>
      </c>
      <c r="C136" s="197" t="s">
        <v>713</v>
      </c>
      <c r="D136" s="197">
        <v>-92.887100000000004</v>
      </c>
      <c r="E136" s="197">
        <v>33.597589999999997</v>
      </c>
      <c r="F136">
        <v>0</v>
      </c>
      <c r="G136">
        <f t="shared" si="16"/>
        <v>0</v>
      </c>
      <c r="H136" s="198">
        <v>0</v>
      </c>
      <c r="Q136" s="221">
        <f>(Q3221*10000)*TEA!$M$15*10^-6</f>
        <v>53.925229509299996</v>
      </c>
      <c r="R136" s="221">
        <f>(R3221*10000)*TEA!$O$15*10^-6</f>
        <v>53.925229509299996</v>
      </c>
      <c r="AA136">
        <f t="shared" si="12"/>
        <v>1</v>
      </c>
      <c r="AB136" s="197">
        <v>5103</v>
      </c>
      <c r="AC136" s="197">
        <v>0</v>
      </c>
      <c r="AD136" s="197">
        <f t="shared" si="17"/>
        <v>0</v>
      </c>
      <c r="AE136" s="197">
        <v>0</v>
      </c>
      <c r="AJ136">
        <v>0</v>
      </c>
      <c r="AK136">
        <v>0</v>
      </c>
      <c r="AU136" s="198">
        <v>0.27272727299999999</v>
      </c>
      <c r="AV136" s="6">
        <v>0</v>
      </c>
      <c r="AW136" s="198">
        <v>0.38356000000000001</v>
      </c>
      <c r="BO136" s="198"/>
      <c r="BP136" s="354">
        <f t="shared" si="13"/>
        <v>0</v>
      </c>
      <c r="BQ136" s="354">
        <f t="shared" si="14"/>
        <v>0</v>
      </c>
      <c r="BR136" s="354">
        <f t="shared" si="15"/>
        <v>0</v>
      </c>
      <c r="CG136" s="198"/>
      <c r="CH136">
        <f>(Transest!$J$14/HexExtSoy!$K$4)</f>
        <v>0.20257267294641951</v>
      </c>
      <c r="CI136">
        <f>(HydroProcOil!$K$14/HexExtSoy!$K$4)</f>
        <v>0.10977777777777777</v>
      </c>
      <c r="CJ136">
        <f>(StarchFerm!$K$24/StarchFerm!$K$4)</f>
        <v>0.33157302630665886</v>
      </c>
      <c r="CY136" s="198"/>
      <c r="CZ136">
        <f>BP136*CH136*1000*LCI!$E$93</f>
        <v>0</v>
      </c>
      <c r="DA136">
        <f>BQ136*CI136*1000*(LCI!$E$99)</f>
        <v>0</v>
      </c>
      <c r="DB136">
        <f>BR136*CJ136*1000*(LCI!$E$96)</f>
        <v>0</v>
      </c>
    </row>
    <row r="137" spans="1:106" x14ac:dyDescent="0.25">
      <c r="A137" s="197">
        <v>5105</v>
      </c>
      <c r="B137" s="197" t="s">
        <v>675</v>
      </c>
      <c r="C137" s="197" t="s">
        <v>644</v>
      </c>
      <c r="D137" s="197">
        <v>-92.941516300000004</v>
      </c>
      <c r="E137" s="197">
        <v>34.942349999999998</v>
      </c>
      <c r="F137">
        <v>3.46</v>
      </c>
      <c r="G137">
        <f t="shared" si="16"/>
        <v>3.46</v>
      </c>
      <c r="H137" s="198">
        <v>0</v>
      </c>
      <c r="Q137" s="221">
        <f>(Q3222*10000)*TEA!$M$15*10^-6</f>
        <v>51.537660334649999</v>
      </c>
      <c r="R137" s="221">
        <f>(R3222*10000)*TEA!$O$15*10^-6</f>
        <v>51.537660334649999</v>
      </c>
      <c r="AA137">
        <f t="shared" si="12"/>
        <v>1</v>
      </c>
      <c r="AB137" s="197">
        <v>5105</v>
      </c>
      <c r="AC137" s="197">
        <v>881</v>
      </c>
      <c r="AD137" s="197">
        <f t="shared" si="17"/>
        <v>881</v>
      </c>
      <c r="AE137" s="197">
        <v>0</v>
      </c>
      <c r="AJ137">
        <v>0</v>
      </c>
      <c r="AK137">
        <v>0</v>
      </c>
      <c r="AU137" s="198">
        <v>0.27272727299999999</v>
      </c>
      <c r="AV137" s="6">
        <v>0</v>
      </c>
      <c r="AW137" s="198">
        <v>0.38356000000000001</v>
      </c>
      <c r="BO137" s="198"/>
      <c r="BP137" s="354">
        <f t="shared" si="13"/>
        <v>831.34363719497992</v>
      </c>
      <c r="BQ137" s="354">
        <f t="shared" si="14"/>
        <v>0</v>
      </c>
      <c r="BR137" s="354">
        <f t="shared" si="15"/>
        <v>0</v>
      </c>
      <c r="CG137" s="198"/>
      <c r="CH137">
        <f>(Transest!$J$14/HexExtSoy!$K$4)</f>
        <v>0.20257267294641951</v>
      </c>
      <c r="CI137">
        <f>(HydroProcOil!$K$14/HexExtSoy!$K$4)</f>
        <v>0.10977777777777777</v>
      </c>
      <c r="CJ137">
        <f>(StarchFerm!$K$24/StarchFerm!$K$4)</f>
        <v>0.33157302630665886</v>
      </c>
      <c r="CY137" s="198"/>
      <c r="CZ137">
        <f>BP137*CH137*1000*LCI!$E$93</f>
        <v>6357383.2278153533</v>
      </c>
      <c r="DA137">
        <f>BQ137*CI137*1000*(LCI!$E$99)</f>
        <v>0</v>
      </c>
      <c r="DB137">
        <f>BR137*CJ137*1000*(LCI!$E$96)</f>
        <v>0</v>
      </c>
    </row>
    <row r="138" spans="1:106" x14ac:dyDescent="0.25">
      <c r="A138" s="197">
        <v>5107</v>
      </c>
      <c r="B138" s="197" t="s">
        <v>675</v>
      </c>
      <c r="C138" s="197" t="s">
        <v>714</v>
      </c>
      <c r="D138" s="197">
        <v>-90.850237899999996</v>
      </c>
      <c r="E138" s="197">
        <v>34.435929999999999</v>
      </c>
      <c r="F138">
        <v>3.55</v>
      </c>
      <c r="G138">
        <f t="shared" si="16"/>
        <v>3.55</v>
      </c>
      <c r="H138" s="198">
        <v>10.8</v>
      </c>
      <c r="Q138" s="221">
        <f>(Q3223*10000)*TEA!$M$15*10^-6</f>
        <v>52.801638884099994</v>
      </c>
      <c r="R138" s="221">
        <f>(R3223*10000)*TEA!$O$15*10^-6</f>
        <v>52.801638884099994</v>
      </c>
      <c r="AA138">
        <f t="shared" si="12"/>
        <v>1</v>
      </c>
      <c r="AB138" s="197">
        <v>5107</v>
      </c>
      <c r="AC138" s="197">
        <v>106592</v>
      </c>
      <c r="AD138" s="197">
        <f t="shared" si="17"/>
        <v>106592</v>
      </c>
      <c r="AE138" s="197">
        <v>14117</v>
      </c>
      <c r="AJ138">
        <v>0</v>
      </c>
      <c r="AK138">
        <v>0</v>
      </c>
      <c r="AU138" s="198">
        <v>0.27272727299999999</v>
      </c>
      <c r="AV138" s="6">
        <v>0</v>
      </c>
      <c r="AW138" s="198">
        <v>0.38356000000000001</v>
      </c>
      <c r="BO138" s="198"/>
      <c r="BP138" s="354">
        <f t="shared" si="13"/>
        <v>103200.43646683679</v>
      </c>
      <c r="BQ138" s="354">
        <f t="shared" si="14"/>
        <v>0</v>
      </c>
      <c r="BR138" s="354">
        <f t="shared" si="15"/>
        <v>58478.938416000005</v>
      </c>
      <c r="CG138" s="198"/>
      <c r="CH138">
        <f>(Transest!$J$14/HexExtSoy!$K$4)</f>
        <v>0.20257267294641951</v>
      </c>
      <c r="CI138">
        <f>(HydroProcOil!$K$14/HexExtSoy!$K$4)</f>
        <v>0.10977777777777777</v>
      </c>
      <c r="CJ138">
        <f>(StarchFerm!$K$24/StarchFerm!$K$4)</f>
        <v>0.33157302630665886</v>
      </c>
      <c r="CY138" s="198"/>
      <c r="CZ138">
        <f>BP138*CH138*1000*LCI!$E$93</f>
        <v>789185956.97824132</v>
      </c>
      <c r="DA138">
        <f>BQ138*CI138*1000*(LCI!$E$99)</f>
        <v>0</v>
      </c>
      <c r="DB138">
        <f>BR138*CJ138*1000*(LCI!$E$96)</f>
        <v>522561539.88714433</v>
      </c>
    </row>
    <row r="139" spans="1:106" x14ac:dyDescent="0.25">
      <c r="A139" s="197">
        <v>5109</v>
      </c>
      <c r="B139" s="197" t="s">
        <v>675</v>
      </c>
      <c r="C139" s="197" t="s">
        <v>646</v>
      </c>
      <c r="D139" s="197">
        <v>-93.658841699999996</v>
      </c>
      <c r="E139" s="197">
        <v>34.171309999999998</v>
      </c>
      <c r="F139">
        <v>0</v>
      </c>
      <c r="G139">
        <f t="shared" si="16"/>
        <v>0</v>
      </c>
      <c r="H139" s="198">
        <v>0</v>
      </c>
      <c r="Q139" s="221">
        <f>(Q3224*10000)*TEA!$M$15*10^-6</f>
        <v>52.892478726299998</v>
      </c>
      <c r="R139" s="221">
        <f>(R3224*10000)*TEA!$O$15*10^-6</f>
        <v>52.892478726299998</v>
      </c>
      <c r="AA139">
        <f t="shared" si="12"/>
        <v>1</v>
      </c>
      <c r="AB139" s="197">
        <v>5109</v>
      </c>
      <c r="AC139" s="197">
        <v>0</v>
      </c>
      <c r="AD139" s="197">
        <f t="shared" si="17"/>
        <v>0</v>
      </c>
      <c r="AE139" s="197">
        <v>0</v>
      </c>
      <c r="AJ139">
        <v>0</v>
      </c>
      <c r="AK139">
        <v>0</v>
      </c>
      <c r="AU139" s="198">
        <v>0.27272727299999999</v>
      </c>
      <c r="AV139" s="6">
        <v>0</v>
      </c>
      <c r="AW139" s="198">
        <v>0.38356000000000001</v>
      </c>
      <c r="BO139" s="198"/>
      <c r="BP139" s="354">
        <f t="shared" si="13"/>
        <v>0</v>
      </c>
      <c r="BQ139" s="354">
        <f t="shared" si="14"/>
        <v>0</v>
      </c>
      <c r="BR139" s="354">
        <f t="shared" si="15"/>
        <v>0</v>
      </c>
      <c r="CG139" s="198"/>
      <c r="CH139">
        <f>(Transest!$J$14/HexExtSoy!$K$4)</f>
        <v>0.20257267294641951</v>
      </c>
      <c r="CI139">
        <f>(HydroProcOil!$K$14/HexExtSoy!$K$4)</f>
        <v>0.10977777777777777</v>
      </c>
      <c r="CJ139">
        <f>(StarchFerm!$K$24/StarchFerm!$K$4)</f>
        <v>0.33157302630665886</v>
      </c>
      <c r="CY139" s="198"/>
      <c r="CZ139">
        <f>BP139*CH139*1000*LCI!$E$93</f>
        <v>0</v>
      </c>
      <c r="DA139">
        <f>BQ139*CI139*1000*(LCI!$E$99)</f>
        <v>0</v>
      </c>
      <c r="DB139">
        <f>BR139*CJ139*1000*(LCI!$E$96)</f>
        <v>0</v>
      </c>
    </row>
    <row r="140" spans="1:106" x14ac:dyDescent="0.25">
      <c r="A140" s="197">
        <v>5111</v>
      </c>
      <c r="B140" s="197" t="s">
        <v>675</v>
      </c>
      <c r="C140" s="197" t="s">
        <v>715</v>
      </c>
      <c r="D140" s="197">
        <v>-90.667373600000005</v>
      </c>
      <c r="E140" s="197">
        <v>35.567839999999997</v>
      </c>
      <c r="F140">
        <v>3.72</v>
      </c>
      <c r="G140">
        <f t="shared" si="16"/>
        <v>3.72</v>
      </c>
      <c r="H140" s="198">
        <v>12.32</v>
      </c>
      <c r="Q140" s="221">
        <f>(Q3225*10000)*TEA!$M$15*10^-6</f>
        <v>50.822127679049999</v>
      </c>
      <c r="R140" s="221">
        <f>(R3225*10000)*TEA!$O$15*10^-6</f>
        <v>50.822127679049999</v>
      </c>
      <c r="AA140">
        <f t="shared" si="12"/>
        <v>1</v>
      </c>
      <c r="AB140" s="197">
        <v>5111</v>
      </c>
      <c r="AC140" s="197">
        <v>64354</v>
      </c>
      <c r="AD140" s="197">
        <f t="shared" si="17"/>
        <v>64354</v>
      </c>
      <c r="AE140" s="197">
        <v>7461</v>
      </c>
      <c r="AJ140">
        <v>0</v>
      </c>
      <c r="AK140">
        <v>0</v>
      </c>
      <c r="AU140" s="198">
        <v>0.27272727299999999</v>
      </c>
      <c r="AV140" s="6">
        <v>0</v>
      </c>
      <c r="AW140" s="198">
        <v>0.38356000000000001</v>
      </c>
      <c r="BO140" s="198"/>
      <c r="BP140" s="354">
        <f t="shared" si="13"/>
        <v>65290.058247108238</v>
      </c>
      <c r="BQ140" s="354">
        <f t="shared" si="14"/>
        <v>0</v>
      </c>
      <c r="BR140" s="354">
        <f t="shared" si="15"/>
        <v>35256.651091200001</v>
      </c>
      <c r="CG140" s="198"/>
      <c r="CH140">
        <f>(Transest!$J$14/HexExtSoy!$K$4)</f>
        <v>0.20257267294641951</v>
      </c>
      <c r="CI140">
        <f>(HydroProcOil!$K$14/HexExtSoy!$K$4)</f>
        <v>0.10977777777777777</v>
      </c>
      <c r="CJ140">
        <f>(StarchFerm!$K$24/StarchFerm!$K$4)</f>
        <v>0.33157302630665886</v>
      </c>
      <c r="CY140" s="198"/>
      <c r="CZ140">
        <f>BP140*CH140*1000*LCI!$E$93</f>
        <v>499280806.00189114</v>
      </c>
      <c r="DA140">
        <f>BQ140*CI140*1000*(LCI!$E$99)</f>
        <v>0</v>
      </c>
      <c r="DB140">
        <f>BR140*CJ140*1000*(LCI!$E$96)</f>
        <v>315049663.76818568</v>
      </c>
    </row>
    <row r="141" spans="1:106" x14ac:dyDescent="0.25">
      <c r="A141" s="197">
        <v>5113</v>
      </c>
      <c r="B141" s="197" t="s">
        <v>675</v>
      </c>
      <c r="C141" s="197" t="s">
        <v>716</v>
      </c>
      <c r="D141" s="197">
        <v>-94.237852700000005</v>
      </c>
      <c r="E141" s="197">
        <v>34.497010000000003</v>
      </c>
      <c r="F141">
        <v>0</v>
      </c>
      <c r="G141">
        <f t="shared" si="16"/>
        <v>0</v>
      </c>
      <c r="H141" s="198">
        <v>0</v>
      </c>
      <c r="Q141" s="221">
        <f>(Q3226*10000)*TEA!$M$15*10^-6</f>
        <v>52.357815181350006</v>
      </c>
      <c r="R141" s="221">
        <f>(R3226*10000)*TEA!$O$15*10^-6</f>
        <v>52.357815181350006</v>
      </c>
      <c r="AA141">
        <f t="shared" si="12"/>
        <v>1</v>
      </c>
      <c r="AB141" s="197">
        <v>5113</v>
      </c>
      <c r="AC141" s="197">
        <v>0</v>
      </c>
      <c r="AD141" s="197">
        <f t="shared" si="17"/>
        <v>0</v>
      </c>
      <c r="AE141" s="197">
        <v>0</v>
      </c>
      <c r="AJ141">
        <v>0</v>
      </c>
      <c r="AK141">
        <v>0</v>
      </c>
      <c r="AU141" s="198">
        <v>0.27272727299999999</v>
      </c>
      <c r="AV141" s="6">
        <v>0</v>
      </c>
      <c r="AW141" s="198">
        <v>0.38356000000000001</v>
      </c>
      <c r="BO141" s="198"/>
      <c r="BP141" s="354">
        <f t="shared" si="13"/>
        <v>0</v>
      </c>
      <c r="BQ141" s="354">
        <f t="shared" si="14"/>
        <v>0</v>
      </c>
      <c r="BR141" s="354">
        <f t="shared" si="15"/>
        <v>0</v>
      </c>
      <c r="CG141" s="198"/>
      <c r="CH141">
        <f>(Transest!$J$14/HexExtSoy!$K$4)</f>
        <v>0.20257267294641951</v>
      </c>
      <c r="CI141">
        <f>(HydroProcOil!$K$14/HexExtSoy!$K$4)</f>
        <v>0.10977777777777777</v>
      </c>
      <c r="CJ141">
        <f>(StarchFerm!$K$24/StarchFerm!$K$4)</f>
        <v>0.33157302630665886</v>
      </c>
      <c r="CY141" s="198"/>
      <c r="CZ141">
        <f>BP141*CH141*1000*LCI!$E$93</f>
        <v>0</v>
      </c>
      <c r="DA141">
        <f>BQ141*CI141*1000*(LCI!$E$99)</f>
        <v>0</v>
      </c>
      <c r="DB141">
        <f>BR141*CJ141*1000*(LCI!$E$96)</f>
        <v>0</v>
      </c>
    </row>
    <row r="142" spans="1:106" x14ac:dyDescent="0.25">
      <c r="A142" s="197">
        <v>5115</v>
      </c>
      <c r="B142" s="197" t="s">
        <v>675</v>
      </c>
      <c r="C142" s="197" t="s">
        <v>717</v>
      </c>
      <c r="D142" s="197">
        <v>-93.033395999999996</v>
      </c>
      <c r="E142" s="197">
        <v>35.440820000000002</v>
      </c>
      <c r="F142">
        <v>2.89</v>
      </c>
      <c r="G142">
        <f t="shared" si="16"/>
        <v>2.89</v>
      </c>
      <c r="H142" s="198">
        <v>9.82</v>
      </c>
      <c r="Q142" s="221">
        <f>(Q3227*10000)*TEA!$M$15*10^-6</f>
        <v>50.565447962549996</v>
      </c>
      <c r="R142" s="221">
        <f>(R3227*10000)*TEA!$O$15*10^-6</f>
        <v>50.565447962549996</v>
      </c>
      <c r="AA142">
        <f t="shared" si="12"/>
        <v>1</v>
      </c>
      <c r="AB142" s="197">
        <v>5115</v>
      </c>
      <c r="AC142" s="197">
        <v>3698</v>
      </c>
      <c r="AD142" s="197">
        <f t="shared" si="17"/>
        <v>3698</v>
      </c>
      <c r="AE142" s="197">
        <v>480</v>
      </c>
      <c r="AJ142">
        <v>0</v>
      </c>
      <c r="AK142">
        <v>0</v>
      </c>
      <c r="AU142" s="198">
        <v>0.27272727299999999</v>
      </c>
      <c r="AV142" s="6">
        <v>0</v>
      </c>
      <c r="AW142" s="198">
        <v>0.38356000000000001</v>
      </c>
      <c r="BO142" s="198"/>
      <c r="BP142" s="354">
        <f t="shared" si="13"/>
        <v>2914.6963665510602</v>
      </c>
      <c r="BQ142" s="354">
        <f t="shared" si="14"/>
        <v>0</v>
      </c>
      <c r="BR142" s="354">
        <f t="shared" si="15"/>
        <v>1807.9484160000002</v>
      </c>
      <c r="CG142" s="198"/>
      <c r="CH142">
        <f>(Transest!$J$14/HexExtSoy!$K$4)</f>
        <v>0.20257267294641951</v>
      </c>
      <c r="CI142">
        <f>(HydroProcOil!$K$14/HexExtSoy!$K$4)</f>
        <v>0.10977777777777777</v>
      </c>
      <c r="CJ142">
        <f>(StarchFerm!$K$24/StarchFerm!$K$4)</f>
        <v>0.33157302630665886</v>
      </c>
      <c r="CY142" s="198"/>
      <c r="CZ142">
        <f>BP142*CH142*1000*LCI!$E$93</f>
        <v>22289028.225929812</v>
      </c>
      <c r="DA142">
        <f>BQ142*CI142*1000*(LCI!$E$99)</f>
        <v>0</v>
      </c>
      <c r="DB142">
        <f>BR142*CJ142*1000*(LCI!$E$96)</f>
        <v>16155633.701500185</v>
      </c>
    </row>
    <row r="143" spans="1:106" x14ac:dyDescent="0.25">
      <c r="A143" s="197">
        <v>5117</v>
      </c>
      <c r="B143" s="197" t="s">
        <v>675</v>
      </c>
      <c r="C143" s="197" t="s">
        <v>718</v>
      </c>
      <c r="D143" s="197">
        <v>-91.553850600000004</v>
      </c>
      <c r="E143" s="197">
        <v>34.831740000000003</v>
      </c>
      <c r="F143">
        <v>3.42</v>
      </c>
      <c r="G143">
        <f t="shared" si="16"/>
        <v>3.42</v>
      </c>
      <c r="H143" s="198">
        <v>12.18</v>
      </c>
      <c r="Q143" s="221">
        <f>(Q3228*10000)*TEA!$M$15*10^-6</f>
        <v>51.946153599599995</v>
      </c>
      <c r="R143" s="221">
        <f>(R3228*10000)*TEA!$O$15*10^-6</f>
        <v>51.946153599599995</v>
      </c>
      <c r="AA143">
        <f t="shared" si="12"/>
        <v>1</v>
      </c>
      <c r="AB143" s="197">
        <v>5117</v>
      </c>
      <c r="AC143" s="197">
        <v>43721</v>
      </c>
      <c r="AD143" s="197">
        <f t="shared" si="17"/>
        <v>43721</v>
      </c>
      <c r="AE143" s="197">
        <v>6202</v>
      </c>
      <c r="AJ143">
        <v>0</v>
      </c>
      <c r="AK143">
        <v>0</v>
      </c>
      <c r="AU143" s="198">
        <v>0.27272727299999999</v>
      </c>
      <c r="AV143" s="6">
        <v>0</v>
      </c>
      <c r="AW143" s="198">
        <v>0.38356000000000001</v>
      </c>
      <c r="BO143" s="198"/>
      <c r="BP143" s="354">
        <f t="shared" si="13"/>
        <v>40779.769131688859</v>
      </c>
      <c r="BQ143" s="354">
        <f t="shared" si="14"/>
        <v>0</v>
      </c>
      <c r="BR143" s="354">
        <f t="shared" si="15"/>
        <v>28974.260481600002</v>
      </c>
      <c r="CG143" s="198"/>
      <c r="CH143">
        <f>(Transest!$J$14/HexExtSoy!$K$4)</f>
        <v>0.20257267294641951</v>
      </c>
      <c r="CI143">
        <f>(HydroProcOil!$K$14/HexExtSoy!$K$4)</f>
        <v>0.10977777777777777</v>
      </c>
      <c r="CJ143">
        <f>(StarchFerm!$K$24/StarchFerm!$K$4)</f>
        <v>0.33157302630665886</v>
      </c>
      <c r="CY143" s="198"/>
      <c r="CZ143">
        <f>BP143*CH143*1000*LCI!$E$93</f>
        <v>311847723.02668983</v>
      </c>
      <c r="DA143">
        <f>BQ143*CI143*1000*(LCI!$E$99)</f>
        <v>0</v>
      </c>
      <c r="DB143">
        <f>BR143*CJ143*1000*(LCI!$E$96)</f>
        <v>258910893.12615755</v>
      </c>
    </row>
    <row r="144" spans="1:106" x14ac:dyDescent="0.25">
      <c r="A144" s="197">
        <v>5119</v>
      </c>
      <c r="B144" s="197" t="s">
        <v>675</v>
      </c>
      <c r="C144" s="197" t="s">
        <v>719</v>
      </c>
      <c r="D144" s="197">
        <v>-92.312722899999997</v>
      </c>
      <c r="E144" s="197">
        <v>34.771830000000001</v>
      </c>
      <c r="F144">
        <v>3.11</v>
      </c>
      <c r="G144">
        <f t="shared" si="16"/>
        <v>3.11</v>
      </c>
      <c r="H144" s="198">
        <v>11.49</v>
      </c>
      <c r="Q144" s="221">
        <f>(Q3229*10000)*TEA!$M$15*10^-6</f>
        <v>51.976246794749997</v>
      </c>
      <c r="R144" s="221">
        <f>(R3229*10000)*TEA!$O$15*10^-6</f>
        <v>51.976246794749997</v>
      </c>
      <c r="AA144">
        <f t="shared" si="12"/>
        <v>1</v>
      </c>
      <c r="AB144" s="197">
        <v>5119</v>
      </c>
      <c r="AC144" s="197">
        <v>8749</v>
      </c>
      <c r="AD144" s="197">
        <f t="shared" si="17"/>
        <v>8749</v>
      </c>
      <c r="AE144" s="197">
        <v>1554</v>
      </c>
      <c r="AJ144">
        <v>0</v>
      </c>
      <c r="AK144">
        <v>0</v>
      </c>
      <c r="AU144" s="198">
        <v>0.27272727299999999</v>
      </c>
      <c r="AV144" s="6">
        <v>0</v>
      </c>
      <c r="AW144" s="198">
        <v>0.38356000000000001</v>
      </c>
      <c r="BO144" s="198"/>
      <c r="BP144" s="354">
        <f t="shared" si="13"/>
        <v>7420.7427346934701</v>
      </c>
      <c r="BQ144" s="354">
        <f t="shared" si="14"/>
        <v>0</v>
      </c>
      <c r="BR144" s="354">
        <f t="shared" si="15"/>
        <v>6848.6402375999996</v>
      </c>
      <c r="CG144" s="198"/>
      <c r="CH144">
        <f>(Transest!$J$14/HexExtSoy!$K$4)</f>
        <v>0.20257267294641951</v>
      </c>
      <c r="CI144">
        <f>(HydroProcOil!$K$14/HexExtSoy!$K$4)</f>
        <v>0.10977777777777777</v>
      </c>
      <c r="CJ144">
        <f>(StarchFerm!$K$24/StarchFerm!$K$4)</f>
        <v>0.33157302630665886</v>
      </c>
      <c r="CY144" s="198"/>
      <c r="CZ144">
        <f>BP144*CH144*1000*LCI!$E$93</f>
        <v>56747298.335800357</v>
      </c>
      <c r="DA144">
        <f>BQ144*CI144*1000*(LCI!$E$99)</f>
        <v>0</v>
      </c>
      <c r="DB144">
        <f>BR144*CJ144*1000*(LCI!$E$96)</f>
        <v>61198716.762514524</v>
      </c>
    </row>
    <row r="145" spans="1:106" x14ac:dyDescent="0.25">
      <c r="A145" s="197">
        <v>5121</v>
      </c>
      <c r="B145" s="197" t="s">
        <v>675</v>
      </c>
      <c r="C145" s="197" t="s">
        <v>647</v>
      </c>
      <c r="D145" s="197">
        <v>-91.040746900000002</v>
      </c>
      <c r="E145" s="197">
        <v>36.34581</v>
      </c>
      <c r="F145">
        <v>3.25</v>
      </c>
      <c r="G145">
        <f t="shared" si="16"/>
        <v>3.25</v>
      </c>
      <c r="H145" s="198">
        <v>11.45</v>
      </c>
      <c r="Q145" s="221">
        <f>(Q3230*10000)*TEA!$M$15*10^-6</f>
        <v>49.249762100550001</v>
      </c>
      <c r="R145" s="221">
        <f>(R3230*10000)*TEA!$O$15*10^-6</f>
        <v>49.249762100550001</v>
      </c>
      <c r="AA145">
        <f t="shared" si="12"/>
        <v>1</v>
      </c>
      <c r="AB145" s="197">
        <v>5121</v>
      </c>
      <c r="AC145" s="197">
        <v>12481</v>
      </c>
      <c r="AD145" s="197">
        <f t="shared" si="17"/>
        <v>12481</v>
      </c>
      <c r="AE145" s="197">
        <v>1765</v>
      </c>
      <c r="AJ145">
        <v>0</v>
      </c>
      <c r="AK145">
        <v>0</v>
      </c>
      <c r="AU145" s="198">
        <v>0.27272727299999999</v>
      </c>
      <c r="AV145" s="6">
        <v>0</v>
      </c>
      <c r="AW145" s="198">
        <v>0.38356000000000001</v>
      </c>
      <c r="BO145" s="198"/>
      <c r="BP145" s="354">
        <f t="shared" si="13"/>
        <v>11062.70455651725</v>
      </c>
      <c r="BQ145" s="354">
        <f t="shared" si="14"/>
        <v>0</v>
      </c>
      <c r="BR145" s="354">
        <f t="shared" si="15"/>
        <v>7751.45993</v>
      </c>
      <c r="CG145" s="198"/>
      <c r="CH145">
        <f>(Transest!$J$14/HexExtSoy!$K$4)</f>
        <v>0.20257267294641951</v>
      </c>
      <c r="CI145">
        <f>(HydroProcOil!$K$14/HexExtSoy!$K$4)</f>
        <v>0.10977777777777777</v>
      </c>
      <c r="CJ145">
        <f>(StarchFerm!$K$24/StarchFerm!$K$4)</f>
        <v>0.33157302630665886</v>
      </c>
      <c r="CY145" s="198"/>
      <c r="CZ145">
        <f>BP145*CH145*1000*LCI!$E$93</f>
        <v>84597811.60914132</v>
      </c>
      <c r="DA145">
        <f>BQ145*CI145*1000*(LCI!$E$99)</f>
        <v>0</v>
      </c>
      <c r="DB145">
        <f>BR145*CJ145*1000*(LCI!$E$96)</f>
        <v>69266216.985328108</v>
      </c>
    </row>
    <row r="146" spans="1:106" x14ac:dyDescent="0.25">
      <c r="A146" s="197">
        <v>5123</v>
      </c>
      <c r="B146" s="197" t="s">
        <v>675</v>
      </c>
      <c r="C146" s="197" t="s">
        <v>720</v>
      </c>
      <c r="D146" s="197">
        <v>-90.760629800000004</v>
      </c>
      <c r="E146" s="197">
        <v>35.01549</v>
      </c>
      <c r="F146">
        <v>3.32</v>
      </c>
      <c r="G146">
        <f t="shared" si="16"/>
        <v>3.32</v>
      </c>
      <c r="H146" s="198">
        <v>11.49</v>
      </c>
      <c r="Q146" s="221">
        <f>(Q3231*10000)*TEA!$M$15*10^-6</f>
        <v>51.813403004699992</v>
      </c>
      <c r="R146" s="221">
        <f>(R3231*10000)*TEA!$O$15*10^-6</f>
        <v>51.813403004699992</v>
      </c>
      <c r="AA146">
        <f t="shared" si="12"/>
        <v>1</v>
      </c>
      <c r="AB146" s="197">
        <v>5123</v>
      </c>
      <c r="AC146" s="197">
        <v>58687</v>
      </c>
      <c r="AD146" s="197">
        <f t="shared" si="17"/>
        <v>58687</v>
      </c>
      <c r="AE146" s="197">
        <v>6442</v>
      </c>
      <c r="AJ146">
        <v>0</v>
      </c>
      <c r="AK146">
        <v>0</v>
      </c>
      <c r="AU146" s="198">
        <v>0.27272727299999999</v>
      </c>
      <c r="AV146" s="6">
        <v>0</v>
      </c>
      <c r="AW146" s="198">
        <v>0.38356000000000001</v>
      </c>
      <c r="BO146" s="198"/>
      <c r="BP146" s="354">
        <f t="shared" si="13"/>
        <v>53138.410962229318</v>
      </c>
      <c r="BQ146" s="354">
        <f t="shared" si="14"/>
        <v>0</v>
      </c>
      <c r="BR146" s="354">
        <f t="shared" si="15"/>
        <v>28390.5665448</v>
      </c>
      <c r="CG146" s="198"/>
      <c r="CH146">
        <f>(Transest!$J$14/HexExtSoy!$K$4)</f>
        <v>0.20257267294641951</v>
      </c>
      <c r="CI146">
        <f>(HydroProcOil!$K$14/HexExtSoy!$K$4)</f>
        <v>0.10977777777777777</v>
      </c>
      <c r="CJ146">
        <f>(StarchFerm!$K$24/StarchFerm!$K$4)</f>
        <v>0.33157302630665886</v>
      </c>
      <c r="CY146" s="198"/>
      <c r="CZ146">
        <f>BP146*CH146*1000*LCI!$E$93</f>
        <v>406355720.41409022</v>
      </c>
      <c r="DA146">
        <f>BQ146*CI146*1000*(LCI!$E$99)</f>
        <v>0</v>
      </c>
      <c r="DB146">
        <f>BR146*CJ146*1000*(LCI!$E$96)</f>
        <v>253695066.52774683</v>
      </c>
    </row>
    <row r="147" spans="1:106" x14ac:dyDescent="0.25">
      <c r="A147" s="197">
        <v>5125</v>
      </c>
      <c r="B147" s="197" t="s">
        <v>675</v>
      </c>
      <c r="C147" s="197" t="s">
        <v>721</v>
      </c>
      <c r="D147" s="197">
        <v>-92.672308000000001</v>
      </c>
      <c r="E147" s="197">
        <v>34.650080000000003</v>
      </c>
      <c r="F147">
        <v>0</v>
      </c>
      <c r="G147">
        <f t="shared" si="16"/>
        <v>0</v>
      </c>
      <c r="H147" s="198">
        <v>0</v>
      </c>
      <c r="Q147" s="221">
        <f>(Q3232*10000)*TEA!$M$15*10^-6</f>
        <v>52.158162900600004</v>
      </c>
      <c r="R147" s="221">
        <f>(R3232*10000)*TEA!$O$15*10^-6</f>
        <v>52.158162900600004</v>
      </c>
      <c r="AA147">
        <f t="shared" si="12"/>
        <v>1</v>
      </c>
      <c r="AB147" s="197">
        <v>5125</v>
      </c>
      <c r="AC147" s="197">
        <v>0</v>
      </c>
      <c r="AD147" s="197">
        <f t="shared" si="17"/>
        <v>0</v>
      </c>
      <c r="AE147" s="197">
        <v>0</v>
      </c>
      <c r="AJ147">
        <v>0</v>
      </c>
      <c r="AK147">
        <v>0</v>
      </c>
      <c r="AU147" s="198">
        <v>0.27272727299999999</v>
      </c>
      <c r="AV147" s="6">
        <v>0</v>
      </c>
      <c r="AW147" s="198">
        <v>0.38356000000000001</v>
      </c>
      <c r="BO147" s="198"/>
      <c r="BP147" s="354">
        <f t="shared" si="13"/>
        <v>0</v>
      </c>
      <c r="BQ147" s="354">
        <f t="shared" si="14"/>
        <v>0</v>
      </c>
      <c r="BR147" s="354">
        <f t="shared" si="15"/>
        <v>0</v>
      </c>
      <c r="CG147" s="198"/>
      <c r="CH147">
        <f>(Transest!$J$14/HexExtSoy!$K$4)</f>
        <v>0.20257267294641951</v>
      </c>
      <c r="CI147">
        <f>(HydroProcOil!$K$14/HexExtSoy!$K$4)</f>
        <v>0.10977777777777777</v>
      </c>
      <c r="CJ147">
        <f>(StarchFerm!$K$24/StarchFerm!$K$4)</f>
        <v>0.33157302630665886</v>
      </c>
      <c r="CY147" s="198"/>
      <c r="CZ147">
        <f>BP147*CH147*1000*LCI!$E$93</f>
        <v>0</v>
      </c>
      <c r="DA147">
        <f>BQ147*CI147*1000*(LCI!$E$99)</f>
        <v>0</v>
      </c>
      <c r="DB147">
        <f>BR147*CJ147*1000*(LCI!$E$96)</f>
        <v>0</v>
      </c>
    </row>
    <row r="148" spans="1:106" x14ac:dyDescent="0.25">
      <c r="A148" s="197">
        <v>5127</v>
      </c>
      <c r="B148" s="197" t="s">
        <v>675</v>
      </c>
      <c r="C148" s="197" t="s">
        <v>722</v>
      </c>
      <c r="D148" s="197">
        <v>-94.074585900000002</v>
      </c>
      <c r="E148" s="197">
        <v>34.866540000000001</v>
      </c>
      <c r="F148">
        <v>0</v>
      </c>
      <c r="G148">
        <f t="shared" si="16"/>
        <v>0</v>
      </c>
      <c r="H148" s="198">
        <v>0</v>
      </c>
      <c r="Q148" s="221">
        <f>(Q3233*10000)*TEA!$M$15*10^-6</f>
        <v>51.744245542199998</v>
      </c>
      <c r="R148" s="221">
        <f>(R3233*10000)*TEA!$O$15*10^-6</f>
        <v>51.744245542199998</v>
      </c>
      <c r="AA148">
        <f t="shared" si="12"/>
        <v>1</v>
      </c>
      <c r="AB148" s="197">
        <v>5127</v>
      </c>
      <c r="AC148" s="197">
        <v>0</v>
      </c>
      <c r="AD148" s="197">
        <f t="shared" si="17"/>
        <v>0</v>
      </c>
      <c r="AE148" s="197">
        <v>0</v>
      </c>
      <c r="AJ148">
        <v>0</v>
      </c>
      <c r="AK148">
        <v>0</v>
      </c>
      <c r="AU148" s="198">
        <v>0.27272727299999999</v>
      </c>
      <c r="AV148" s="6">
        <v>0</v>
      </c>
      <c r="AW148" s="198">
        <v>0.38356000000000001</v>
      </c>
      <c r="BO148" s="198"/>
      <c r="BP148" s="354">
        <f t="shared" si="13"/>
        <v>0</v>
      </c>
      <c r="BQ148" s="354">
        <f t="shared" si="14"/>
        <v>0</v>
      </c>
      <c r="BR148" s="354">
        <f t="shared" si="15"/>
        <v>0</v>
      </c>
      <c r="CG148" s="198"/>
      <c r="CH148">
        <f>(Transest!$J$14/HexExtSoy!$K$4)</f>
        <v>0.20257267294641951</v>
      </c>
      <c r="CI148">
        <f>(HydroProcOil!$K$14/HexExtSoy!$K$4)</f>
        <v>0.10977777777777777</v>
      </c>
      <c r="CJ148">
        <f>(StarchFerm!$K$24/StarchFerm!$K$4)</f>
        <v>0.33157302630665886</v>
      </c>
      <c r="CY148" s="198"/>
      <c r="CZ148">
        <f>BP148*CH148*1000*LCI!$E$93</f>
        <v>0</v>
      </c>
      <c r="DA148">
        <f>BQ148*CI148*1000*(LCI!$E$99)</f>
        <v>0</v>
      </c>
      <c r="DB148">
        <f>BR148*CJ148*1000*(LCI!$E$96)</f>
        <v>0</v>
      </c>
    </row>
    <row r="149" spans="1:106" x14ac:dyDescent="0.25">
      <c r="A149" s="197">
        <v>5129</v>
      </c>
      <c r="B149" s="197" t="s">
        <v>675</v>
      </c>
      <c r="C149" s="197" t="s">
        <v>723</v>
      </c>
      <c r="D149" s="197">
        <v>-92.698778899999994</v>
      </c>
      <c r="E149" s="197">
        <v>35.904420000000002</v>
      </c>
      <c r="F149">
        <v>0</v>
      </c>
      <c r="G149">
        <f t="shared" si="16"/>
        <v>0</v>
      </c>
      <c r="H149" s="198">
        <v>0</v>
      </c>
      <c r="Q149" s="221">
        <f>(Q3234*10000)*TEA!$M$15*10^-6</f>
        <v>49.611597754949997</v>
      </c>
      <c r="R149" s="221">
        <f>(R3234*10000)*TEA!$O$15*10^-6</f>
        <v>49.611597754949997</v>
      </c>
      <c r="AA149">
        <f t="shared" si="12"/>
        <v>1</v>
      </c>
      <c r="AB149" s="197">
        <v>5129</v>
      </c>
      <c r="AC149" s="197">
        <v>0</v>
      </c>
      <c r="AD149" s="197">
        <f t="shared" si="17"/>
        <v>0</v>
      </c>
      <c r="AE149" s="197">
        <v>0</v>
      </c>
      <c r="AJ149">
        <v>0</v>
      </c>
      <c r="AK149">
        <v>0</v>
      </c>
      <c r="AU149" s="198">
        <v>0.27272727299999999</v>
      </c>
      <c r="AV149" s="6">
        <v>0</v>
      </c>
      <c r="AW149" s="198">
        <v>0.38356000000000001</v>
      </c>
      <c r="BO149" s="198"/>
      <c r="BP149" s="354">
        <f t="shared" si="13"/>
        <v>0</v>
      </c>
      <c r="BQ149" s="354">
        <f t="shared" si="14"/>
        <v>0</v>
      </c>
      <c r="BR149" s="354">
        <f t="shared" si="15"/>
        <v>0</v>
      </c>
      <c r="CG149" s="198"/>
      <c r="CH149">
        <f>(Transest!$J$14/HexExtSoy!$K$4)</f>
        <v>0.20257267294641951</v>
      </c>
      <c r="CI149">
        <f>(HydroProcOil!$K$14/HexExtSoy!$K$4)</f>
        <v>0.10977777777777777</v>
      </c>
      <c r="CJ149">
        <f>(StarchFerm!$K$24/StarchFerm!$K$4)</f>
        <v>0.33157302630665886</v>
      </c>
      <c r="CY149" s="198"/>
      <c r="CZ149">
        <f>BP149*CH149*1000*LCI!$E$93</f>
        <v>0</v>
      </c>
      <c r="DA149">
        <f>BQ149*CI149*1000*(LCI!$E$99)</f>
        <v>0</v>
      </c>
      <c r="DB149">
        <f>BR149*CJ149*1000*(LCI!$E$96)</f>
        <v>0</v>
      </c>
    </row>
    <row r="150" spans="1:106" x14ac:dyDescent="0.25">
      <c r="A150" s="197">
        <v>5131</v>
      </c>
      <c r="B150" s="197" t="s">
        <v>675</v>
      </c>
      <c r="C150" s="197" t="s">
        <v>724</v>
      </c>
      <c r="D150" s="197">
        <v>-94.280393099999998</v>
      </c>
      <c r="E150" s="197">
        <v>35.203830000000004</v>
      </c>
      <c r="F150">
        <v>2.1800000000000002</v>
      </c>
      <c r="G150">
        <f t="shared" si="16"/>
        <v>2.1800000000000002</v>
      </c>
      <c r="H150" s="198">
        <v>0</v>
      </c>
      <c r="Q150" s="221">
        <f>(Q3235*10000)*TEA!$M$15*10^-6</f>
        <v>51.169209577199993</v>
      </c>
      <c r="R150" s="221">
        <f>(R3235*10000)*TEA!$O$15*10^-6</f>
        <v>51.169209577199993</v>
      </c>
      <c r="AA150">
        <f t="shared" si="12"/>
        <v>1</v>
      </c>
      <c r="AB150" s="197">
        <v>5131</v>
      </c>
      <c r="AC150" s="197">
        <v>620</v>
      </c>
      <c r="AD150" s="197">
        <f t="shared" si="17"/>
        <v>620</v>
      </c>
      <c r="AE150" s="197">
        <v>0</v>
      </c>
      <c r="AJ150">
        <v>0</v>
      </c>
      <c r="AK150">
        <v>0</v>
      </c>
      <c r="AU150" s="198">
        <v>0.27272727299999999</v>
      </c>
      <c r="AV150" s="6">
        <v>0</v>
      </c>
      <c r="AW150" s="198">
        <v>0.38356000000000001</v>
      </c>
      <c r="BO150" s="198"/>
      <c r="BP150" s="354">
        <f t="shared" si="13"/>
        <v>368.61818218680003</v>
      </c>
      <c r="BQ150" s="354">
        <f t="shared" si="14"/>
        <v>0</v>
      </c>
      <c r="BR150" s="354">
        <f t="shared" si="15"/>
        <v>0</v>
      </c>
      <c r="CG150" s="198"/>
      <c r="CH150">
        <f>(Transest!$J$14/HexExtSoy!$K$4)</f>
        <v>0.20257267294641951</v>
      </c>
      <c r="CI150">
        <f>(HydroProcOil!$K$14/HexExtSoy!$K$4)</f>
        <v>0.10977777777777777</v>
      </c>
      <c r="CJ150">
        <f>(StarchFerm!$K$24/StarchFerm!$K$4)</f>
        <v>0.33157302630665886</v>
      </c>
      <c r="CY150" s="198"/>
      <c r="CZ150">
        <f>BP150*CH150*1000*LCI!$E$93</f>
        <v>2818866.8849491947</v>
      </c>
      <c r="DA150">
        <f>BQ150*CI150*1000*(LCI!$E$99)</f>
        <v>0</v>
      </c>
      <c r="DB150">
        <f>BR150*CJ150*1000*(LCI!$E$96)</f>
        <v>0</v>
      </c>
    </row>
    <row r="151" spans="1:106" x14ac:dyDescent="0.25">
      <c r="A151" s="197">
        <v>5133</v>
      </c>
      <c r="B151" s="197" t="s">
        <v>675</v>
      </c>
      <c r="C151" s="197" t="s">
        <v>725</v>
      </c>
      <c r="D151" s="197">
        <v>-94.252707400000006</v>
      </c>
      <c r="E151" s="197">
        <v>34.000889999999998</v>
      </c>
      <c r="F151">
        <v>0</v>
      </c>
      <c r="G151">
        <f t="shared" si="16"/>
        <v>0</v>
      </c>
      <c r="H151" s="198">
        <v>0</v>
      </c>
      <c r="Q151" s="221">
        <f>(Q3236*10000)*TEA!$M$15*10^-6</f>
        <v>53.150347875599991</v>
      </c>
      <c r="R151" s="221">
        <f>(R3236*10000)*TEA!$O$15*10^-6</f>
        <v>53.150347875599991</v>
      </c>
      <c r="AA151">
        <f t="shared" si="12"/>
        <v>1</v>
      </c>
      <c r="AB151" s="197">
        <v>5133</v>
      </c>
      <c r="AC151" s="197">
        <v>0</v>
      </c>
      <c r="AD151" s="197">
        <f t="shared" si="17"/>
        <v>0</v>
      </c>
      <c r="AE151" s="197">
        <v>0</v>
      </c>
      <c r="AJ151">
        <v>0</v>
      </c>
      <c r="AK151">
        <v>0</v>
      </c>
      <c r="AU151" s="198">
        <v>0.27272727299999999</v>
      </c>
      <c r="AV151" s="6">
        <v>0</v>
      </c>
      <c r="AW151" s="198">
        <v>0.38356000000000001</v>
      </c>
      <c r="BO151" s="198"/>
      <c r="BP151" s="354">
        <f t="shared" si="13"/>
        <v>0</v>
      </c>
      <c r="BQ151" s="354">
        <f t="shared" si="14"/>
        <v>0</v>
      </c>
      <c r="BR151" s="354">
        <f t="shared" si="15"/>
        <v>0</v>
      </c>
      <c r="CG151" s="198"/>
      <c r="CH151">
        <f>(Transest!$J$14/HexExtSoy!$K$4)</f>
        <v>0.20257267294641951</v>
      </c>
      <c r="CI151">
        <f>(HydroProcOil!$K$14/HexExtSoy!$K$4)</f>
        <v>0.10977777777777777</v>
      </c>
      <c r="CJ151">
        <f>(StarchFerm!$K$24/StarchFerm!$K$4)</f>
        <v>0.33157302630665886</v>
      </c>
      <c r="CY151" s="198"/>
      <c r="CZ151">
        <f>BP151*CH151*1000*LCI!$E$93</f>
        <v>0</v>
      </c>
      <c r="DA151">
        <f>BQ151*CI151*1000*(LCI!$E$99)</f>
        <v>0</v>
      </c>
      <c r="DB151">
        <f>BR151*CJ151*1000*(LCI!$E$96)</f>
        <v>0</v>
      </c>
    </row>
    <row r="152" spans="1:106" x14ac:dyDescent="0.25">
      <c r="A152" s="197">
        <v>5135</v>
      </c>
      <c r="B152" s="197" t="s">
        <v>675</v>
      </c>
      <c r="C152" s="197" t="s">
        <v>726</v>
      </c>
      <c r="D152" s="197">
        <v>-91.493873399999998</v>
      </c>
      <c r="E152" s="197">
        <v>36.153089999999999</v>
      </c>
      <c r="F152">
        <v>0</v>
      </c>
      <c r="G152">
        <f t="shared" si="16"/>
        <v>0</v>
      </c>
      <c r="H152" s="198">
        <v>0</v>
      </c>
      <c r="Q152" s="221">
        <f>(Q3237*10000)*TEA!$M$15*10^-6</f>
        <v>49.441064666849996</v>
      </c>
      <c r="R152" s="221">
        <f>(R3237*10000)*TEA!$O$15*10^-6</f>
        <v>49.441064666849996</v>
      </c>
      <c r="AA152">
        <f t="shared" si="12"/>
        <v>1</v>
      </c>
      <c r="AB152" s="197">
        <v>5135</v>
      </c>
      <c r="AC152" s="197">
        <v>0</v>
      </c>
      <c r="AD152" s="197">
        <f t="shared" si="17"/>
        <v>0</v>
      </c>
      <c r="AE152" s="197">
        <v>0</v>
      </c>
      <c r="AJ152">
        <v>0</v>
      </c>
      <c r="AK152">
        <v>0</v>
      </c>
      <c r="AU152" s="198">
        <v>0.27272727299999999</v>
      </c>
      <c r="AV152" s="6">
        <v>0</v>
      </c>
      <c r="AW152" s="198">
        <v>0.38356000000000001</v>
      </c>
      <c r="BO152" s="198"/>
      <c r="BP152" s="354">
        <f t="shared" si="13"/>
        <v>0</v>
      </c>
      <c r="BQ152" s="354">
        <f t="shared" si="14"/>
        <v>0</v>
      </c>
      <c r="BR152" s="354">
        <f t="shared" si="15"/>
        <v>0</v>
      </c>
      <c r="CG152" s="198"/>
      <c r="CH152">
        <f>(Transest!$J$14/HexExtSoy!$K$4)</f>
        <v>0.20257267294641951</v>
      </c>
      <c r="CI152">
        <f>(HydroProcOil!$K$14/HexExtSoy!$K$4)</f>
        <v>0.10977777777777777</v>
      </c>
      <c r="CJ152">
        <f>(StarchFerm!$K$24/StarchFerm!$K$4)</f>
        <v>0.33157302630665886</v>
      </c>
      <c r="CY152" s="198"/>
      <c r="CZ152">
        <f>BP152*CH152*1000*LCI!$E$93</f>
        <v>0</v>
      </c>
      <c r="DA152">
        <f>BQ152*CI152*1000*(LCI!$E$99)</f>
        <v>0</v>
      </c>
      <c r="DB152">
        <f>BR152*CJ152*1000*(LCI!$E$96)</f>
        <v>0</v>
      </c>
    </row>
    <row r="153" spans="1:106" x14ac:dyDescent="0.25">
      <c r="A153" s="197">
        <v>5137</v>
      </c>
      <c r="B153" s="197" t="s">
        <v>675</v>
      </c>
      <c r="C153" s="197" t="s">
        <v>727</v>
      </c>
      <c r="D153" s="197">
        <v>-92.160951299999994</v>
      </c>
      <c r="E153" s="197">
        <v>35.85322</v>
      </c>
      <c r="F153">
        <v>0</v>
      </c>
      <c r="G153">
        <f t="shared" si="16"/>
        <v>0</v>
      </c>
      <c r="H153" s="198">
        <v>0</v>
      </c>
      <c r="Q153" s="221">
        <f>(Q3238*10000)*TEA!$M$15*10^-6</f>
        <v>49.837621522950002</v>
      </c>
      <c r="R153" s="221">
        <f>(R3238*10000)*TEA!$O$15*10^-6</f>
        <v>49.837621522950002</v>
      </c>
      <c r="AA153">
        <f t="shared" si="12"/>
        <v>1</v>
      </c>
      <c r="AB153" s="197">
        <v>5137</v>
      </c>
      <c r="AC153" s="197">
        <v>0</v>
      </c>
      <c r="AD153" s="197">
        <f t="shared" si="17"/>
        <v>0</v>
      </c>
      <c r="AE153" s="197">
        <v>0</v>
      </c>
      <c r="AJ153">
        <v>0</v>
      </c>
      <c r="AK153">
        <v>0</v>
      </c>
      <c r="AU153" s="198">
        <v>0.27272727299999999</v>
      </c>
      <c r="AV153" s="6">
        <v>0</v>
      </c>
      <c r="AW153" s="198">
        <v>0.38356000000000001</v>
      </c>
      <c r="BO153" s="198"/>
      <c r="BP153" s="354">
        <f t="shared" si="13"/>
        <v>0</v>
      </c>
      <c r="BQ153" s="354">
        <f t="shared" si="14"/>
        <v>0</v>
      </c>
      <c r="BR153" s="354">
        <f t="shared" si="15"/>
        <v>0</v>
      </c>
      <c r="CG153" s="198"/>
      <c r="CH153">
        <f>(Transest!$J$14/HexExtSoy!$K$4)</f>
        <v>0.20257267294641951</v>
      </c>
      <c r="CI153">
        <f>(HydroProcOil!$K$14/HexExtSoy!$K$4)</f>
        <v>0.10977777777777777</v>
      </c>
      <c r="CJ153">
        <f>(StarchFerm!$K$24/StarchFerm!$K$4)</f>
        <v>0.33157302630665886</v>
      </c>
      <c r="CY153" s="198"/>
      <c r="CZ153">
        <f>BP153*CH153*1000*LCI!$E$93</f>
        <v>0</v>
      </c>
      <c r="DA153">
        <f>BQ153*CI153*1000*(LCI!$E$99)</f>
        <v>0</v>
      </c>
      <c r="DB153">
        <f>BR153*CJ153*1000*(LCI!$E$96)</f>
        <v>0</v>
      </c>
    </row>
    <row r="154" spans="1:106" x14ac:dyDescent="0.25">
      <c r="A154" s="197">
        <v>5139</v>
      </c>
      <c r="B154" s="197" t="s">
        <v>675</v>
      </c>
      <c r="C154" s="197" t="s">
        <v>728</v>
      </c>
      <c r="D154" s="197">
        <v>-92.601133700000005</v>
      </c>
      <c r="E154" s="197">
        <v>33.1708</v>
      </c>
      <c r="F154">
        <v>0</v>
      </c>
      <c r="G154">
        <f t="shared" si="16"/>
        <v>0</v>
      </c>
      <c r="H154" s="198">
        <v>0</v>
      </c>
      <c r="Q154" s="221">
        <f>(Q3239*10000)*TEA!$M$15*10^-6</f>
        <v>54.781412659199987</v>
      </c>
      <c r="R154" s="221">
        <f>(R3239*10000)*TEA!$O$15*10^-6</f>
        <v>54.781412659199987</v>
      </c>
      <c r="AA154">
        <f t="shared" ref="AA154:AA217" si="18">IF(AB154=A154,1,0)</f>
        <v>1</v>
      </c>
      <c r="AB154" s="197">
        <v>5139</v>
      </c>
      <c r="AC154" s="197">
        <v>0</v>
      </c>
      <c r="AD154" s="197">
        <f t="shared" si="17"/>
        <v>0</v>
      </c>
      <c r="AE154" s="197">
        <v>0</v>
      </c>
      <c r="AJ154">
        <v>0</v>
      </c>
      <c r="AK154">
        <v>0</v>
      </c>
      <c r="AU154" s="198">
        <v>0.27272727299999999</v>
      </c>
      <c r="AV154" s="6">
        <v>0</v>
      </c>
      <c r="AW154" s="198">
        <v>0.38356000000000001</v>
      </c>
      <c r="BO154" s="198"/>
      <c r="BP154" s="354">
        <f t="shared" si="13"/>
        <v>0</v>
      </c>
      <c r="BQ154" s="354">
        <f t="shared" si="14"/>
        <v>0</v>
      </c>
      <c r="BR154" s="354">
        <f t="shared" si="15"/>
        <v>0</v>
      </c>
      <c r="CG154" s="198"/>
      <c r="CH154">
        <f>(Transest!$J$14/HexExtSoy!$K$4)</f>
        <v>0.20257267294641951</v>
      </c>
      <c r="CI154">
        <f>(HydroProcOil!$K$14/HexExtSoy!$K$4)</f>
        <v>0.10977777777777777</v>
      </c>
      <c r="CJ154">
        <f>(StarchFerm!$K$24/StarchFerm!$K$4)</f>
        <v>0.33157302630665886</v>
      </c>
      <c r="CY154" s="198"/>
      <c r="CZ154">
        <f>BP154*CH154*1000*LCI!$E$93</f>
        <v>0</v>
      </c>
      <c r="DA154">
        <f>BQ154*CI154*1000*(LCI!$E$99)</f>
        <v>0</v>
      </c>
      <c r="DB154">
        <f>BR154*CJ154*1000*(LCI!$E$96)</f>
        <v>0</v>
      </c>
    </row>
    <row r="155" spans="1:106" x14ac:dyDescent="0.25">
      <c r="A155" s="197">
        <v>5141</v>
      </c>
      <c r="B155" s="197" t="s">
        <v>675</v>
      </c>
      <c r="C155" s="197" t="s">
        <v>729</v>
      </c>
      <c r="D155" s="197">
        <v>-92.526273399999994</v>
      </c>
      <c r="E155" s="197">
        <v>35.573650000000001</v>
      </c>
      <c r="F155">
        <v>0</v>
      </c>
      <c r="G155">
        <f t="shared" si="16"/>
        <v>0</v>
      </c>
      <c r="H155" s="198">
        <v>0</v>
      </c>
      <c r="Q155" s="221">
        <f>(Q3240*10000)*TEA!$M$15*10^-6</f>
        <v>50.333797318049996</v>
      </c>
      <c r="R155" s="221">
        <f>(R3240*10000)*TEA!$O$15*10^-6</f>
        <v>50.333797318049996</v>
      </c>
      <c r="AA155">
        <f t="shared" si="18"/>
        <v>1</v>
      </c>
      <c r="AB155" s="197">
        <v>5141</v>
      </c>
      <c r="AC155" s="197">
        <v>0</v>
      </c>
      <c r="AD155" s="197">
        <f t="shared" si="17"/>
        <v>0</v>
      </c>
      <c r="AE155" s="197">
        <v>0</v>
      </c>
      <c r="AJ155">
        <v>0</v>
      </c>
      <c r="AK155">
        <v>0</v>
      </c>
      <c r="AU155" s="198">
        <v>0.27272727299999999</v>
      </c>
      <c r="AV155" s="6">
        <v>0</v>
      </c>
      <c r="AW155" s="198">
        <v>0.38356000000000001</v>
      </c>
      <c r="BO155" s="198"/>
      <c r="BP155" s="354">
        <f t="shared" si="13"/>
        <v>0</v>
      </c>
      <c r="BQ155" s="354">
        <f t="shared" si="14"/>
        <v>0</v>
      </c>
      <c r="BR155" s="354">
        <f t="shared" si="15"/>
        <v>0</v>
      </c>
      <c r="CG155" s="198"/>
      <c r="CH155">
        <f>(Transest!$J$14/HexExtSoy!$K$4)</f>
        <v>0.20257267294641951</v>
      </c>
      <c r="CI155">
        <f>(HydroProcOil!$K$14/HexExtSoy!$K$4)</f>
        <v>0.10977777777777777</v>
      </c>
      <c r="CJ155">
        <f>(StarchFerm!$K$24/StarchFerm!$K$4)</f>
        <v>0.33157302630665886</v>
      </c>
      <c r="CY155" s="198"/>
      <c r="CZ155">
        <f>BP155*CH155*1000*LCI!$E$93</f>
        <v>0</v>
      </c>
      <c r="DA155">
        <f>BQ155*CI155*1000*(LCI!$E$99)</f>
        <v>0</v>
      </c>
      <c r="DB155">
        <f>BR155*CJ155*1000*(LCI!$E$96)</f>
        <v>0</v>
      </c>
    </row>
    <row r="156" spans="1:106" x14ac:dyDescent="0.25">
      <c r="A156" s="197">
        <v>5143</v>
      </c>
      <c r="B156" s="197" t="s">
        <v>675</v>
      </c>
      <c r="C156" s="197" t="s">
        <v>656</v>
      </c>
      <c r="D156" s="197">
        <v>-94.221688799999995</v>
      </c>
      <c r="E156" s="197">
        <v>35.976089999999999</v>
      </c>
      <c r="F156">
        <v>0</v>
      </c>
      <c r="G156">
        <f t="shared" si="16"/>
        <v>0</v>
      </c>
      <c r="H156" s="198">
        <v>0</v>
      </c>
      <c r="Q156" s="221">
        <f>(Q3241*10000)*TEA!$M$15*10^-6</f>
        <v>49.581233908649999</v>
      </c>
      <c r="R156" s="221">
        <f>(R3241*10000)*TEA!$O$15*10^-6</f>
        <v>49.581233908649999</v>
      </c>
      <c r="AA156">
        <f t="shared" si="18"/>
        <v>1</v>
      </c>
      <c r="AB156" s="197">
        <v>5143</v>
      </c>
      <c r="AC156" s="197">
        <v>0</v>
      </c>
      <c r="AD156" s="197">
        <f t="shared" si="17"/>
        <v>0</v>
      </c>
      <c r="AE156" s="197">
        <v>0</v>
      </c>
      <c r="AJ156">
        <v>0</v>
      </c>
      <c r="AK156">
        <v>0</v>
      </c>
      <c r="AU156" s="198">
        <v>0.27272727299999999</v>
      </c>
      <c r="AV156" s="6">
        <v>0</v>
      </c>
      <c r="AW156" s="198">
        <v>0.38356000000000001</v>
      </c>
      <c r="BO156" s="198"/>
      <c r="BP156" s="354">
        <f t="shared" si="13"/>
        <v>0</v>
      </c>
      <c r="BQ156" s="354">
        <f t="shared" si="14"/>
        <v>0</v>
      </c>
      <c r="BR156" s="354">
        <f t="shared" si="15"/>
        <v>0</v>
      </c>
      <c r="CG156" s="198"/>
      <c r="CH156">
        <f>(Transest!$J$14/HexExtSoy!$K$4)</f>
        <v>0.20257267294641951</v>
      </c>
      <c r="CI156">
        <f>(HydroProcOil!$K$14/HexExtSoy!$K$4)</f>
        <v>0.10977777777777777</v>
      </c>
      <c r="CJ156">
        <f>(StarchFerm!$K$24/StarchFerm!$K$4)</f>
        <v>0.33157302630665886</v>
      </c>
      <c r="CY156" s="198"/>
      <c r="CZ156">
        <f>BP156*CH156*1000*LCI!$E$93</f>
        <v>0</v>
      </c>
      <c r="DA156">
        <f>BQ156*CI156*1000*(LCI!$E$99)</f>
        <v>0</v>
      </c>
      <c r="DB156">
        <f>BR156*CJ156*1000*(LCI!$E$96)</f>
        <v>0</v>
      </c>
    </row>
    <row r="157" spans="1:106" x14ac:dyDescent="0.25">
      <c r="A157" s="197">
        <v>5145</v>
      </c>
      <c r="B157" s="197" t="s">
        <v>675</v>
      </c>
      <c r="C157" s="197" t="s">
        <v>730</v>
      </c>
      <c r="D157" s="197">
        <v>-91.745618199999996</v>
      </c>
      <c r="E157" s="197">
        <v>35.25271</v>
      </c>
      <c r="F157">
        <v>2.86</v>
      </c>
      <c r="G157">
        <f t="shared" si="16"/>
        <v>2.86</v>
      </c>
      <c r="H157" s="198">
        <v>12.75</v>
      </c>
      <c r="Q157" s="221">
        <f>(Q3242*10000)*TEA!$M$15*10^-6</f>
        <v>51.117787862549996</v>
      </c>
      <c r="R157" s="221">
        <f>(R3242*10000)*TEA!$O$15*10^-6</f>
        <v>51.117787862549996</v>
      </c>
      <c r="AA157">
        <f t="shared" si="18"/>
        <v>1</v>
      </c>
      <c r="AB157" s="197">
        <v>5145</v>
      </c>
      <c r="AC157" s="197">
        <v>14053</v>
      </c>
      <c r="AD157" s="197">
        <f t="shared" si="17"/>
        <v>14053</v>
      </c>
      <c r="AE157" s="197">
        <v>1842</v>
      </c>
      <c r="AJ157">
        <v>0</v>
      </c>
      <c r="AK157">
        <v>0</v>
      </c>
      <c r="AU157" s="198">
        <v>0.27272727299999999</v>
      </c>
      <c r="AV157" s="6">
        <v>0</v>
      </c>
      <c r="AW157" s="198">
        <v>0.38356000000000001</v>
      </c>
      <c r="BO157" s="198"/>
      <c r="BP157" s="354">
        <f t="shared" si="13"/>
        <v>10961.340010961339</v>
      </c>
      <c r="BQ157" s="354">
        <f t="shared" si="14"/>
        <v>0</v>
      </c>
      <c r="BR157" s="354">
        <f t="shared" si="15"/>
        <v>9008.0983799999995</v>
      </c>
      <c r="CG157" s="198"/>
      <c r="CH157">
        <f>(Transest!$J$14/HexExtSoy!$K$4)</f>
        <v>0.20257267294641951</v>
      </c>
      <c r="CI157">
        <f>(HydroProcOil!$K$14/HexExtSoy!$K$4)</f>
        <v>0.10977777777777777</v>
      </c>
      <c r="CJ157">
        <f>(StarchFerm!$K$24/StarchFerm!$K$4)</f>
        <v>0.33157302630665886</v>
      </c>
      <c r="CY157" s="198"/>
      <c r="CZ157">
        <f>BP157*CH157*1000*LCI!$E$93</f>
        <v>83822664.927335262</v>
      </c>
      <c r="DA157">
        <f>BQ157*CI157*1000*(LCI!$E$99)</f>
        <v>0</v>
      </c>
      <c r="DB157">
        <f>BR157*CJ157*1000*(LCI!$E$96)</f>
        <v>80495403.78831096</v>
      </c>
    </row>
    <row r="158" spans="1:106" x14ac:dyDescent="0.25">
      <c r="A158" s="197">
        <v>5147</v>
      </c>
      <c r="B158" s="197" t="s">
        <v>675</v>
      </c>
      <c r="C158" s="197" t="s">
        <v>731</v>
      </c>
      <c r="D158" s="197">
        <v>-91.246392799999995</v>
      </c>
      <c r="E158" s="197">
        <v>35.181849999999997</v>
      </c>
      <c r="F158">
        <v>2.99</v>
      </c>
      <c r="G158">
        <f t="shared" si="16"/>
        <v>2.99</v>
      </c>
      <c r="H158" s="198">
        <v>11.11</v>
      </c>
      <c r="Q158" s="221">
        <f>(Q3243*10000)*TEA!$M$15*10^-6</f>
        <v>51.387501539249996</v>
      </c>
      <c r="R158" s="221">
        <f>(R3243*10000)*TEA!$O$15*10^-6</f>
        <v>51.387501539249996</v>
      </c>
      <c r="AA158">
        <f t="shared" si="18"/>
        <v>1</v>
      </c>
      <c r="AB158" s="197">
        <v>5147</v>
      </c>
      <c r="AC158" s="197">
        <v>53263</v>
      </c>
      <c r="AD158" s="197">
        <f t="shared" si="17"/>
        <v>53263</v>
      </c>
      <c r="AE158" s="197">
        <v>7073</v>
      </c>
      <c r="AJ158">
        <v>0</v>
      </c>
      <c r="AK158">
        <v>0</v>
      </c>
      <c r="AU158" s="198">
        <v>0.27272727299999999</v>
      </c>
      <c r="AV158" s="6">
        <v>0</v>
      </c>
      <c r="AW158" s="198">
        <v>0.38356000000000001</v>
      </c>
      <c r="BO158" s="198"/>
      <c r="BP158" s="354">
        <f t="shared" si="13"/>
        <v>43433.555497979018</v>
      </c>
      <c r="BQ158" s="354">
        <f t="shared" si="14"/>
        <v>0</v>
      </c>
      <c r="BR158" s="354">
        <f t="shared" si="15"/>
        <v>30140.539866800002</v>
      </c>
      <c r="CG158" s="198"/>
      <c r="CH158">
        <f>(Transest!$J$14/HexExtSoy!$K$4)</f>
        <v>0.20257267294641951</v>
      </c>
      <c r="CI158">
        <f>(HydroProcOil!$K$14/HexExtSoy!$K$4)</f>
        <v>0.10977777777777777</v>
      </c>
      <c r="CJ158">
        <f>(StarchFerm!$K$24/StarchFerm!$K$4)</f>
        <v>0.33157302630665886</v>
      </c>
      <c r="CY158" s="198"/>
      <c r="CZ158">
        <f>BP158*CH158*1000*LCI!$E$93</f>
        <v>332141541.58790803</v>
      </c>
      <c r="DA158">
        <f>BQ158*CI158*1000*(LCI!$E$99)</f>
        <v>0</v>
      </c>
      <c r="DB158">
        <f>BR158*CJ158*1000*(LCI!$E$96)</f>
        <v>269332640.98917961</v>
      </c>
    </row>
    <row r="159" spans="1:106" x14ac:dyDescent="0.25">
      <c r="A159" s="197">
        <v>5149</v>
      </c>
      <c r="B159" s="197" t="s">
        <v>675</v>
      </c>
      <c r="C159" s="197" t="s">
        <v>732</v>
      </c>
      <c r="D159" s="197">
        <v>-93.413702700000002</v>
      </c>
      <c r="E159" s="197">
        <v>35.004559999999998</v>
      </c>
      <c r="F159">
        <v>2.86</v>
      </c>
      <c r="G159">
        <f t="shared" si="16"/>
        <v>2.86</v>
      </c>
      <c r="H159" s="198">
        <v>9.6300000000000008</v>
      </c>
      <c r="Q159" s="221">
        <f>(Q3244*10000)*TEA!$M$15*10^-6</f>
        <v>51.438619391399996</v>
      </c>
      <c r="R159" s="221">
        <f>(R3244*10000)*TEA!$O$15*10^-6</f>
        <v>51.438619391399996</v>
      </c>
      <c r="AA159">
        <f t="shared" si="18"/>
        <v>1</v>
      </c>
      <c r="AB159" s="197">
        <v>5149</v>
      </c>
      <c r="AC159" s="197">
        <v>2112</v>
      </c>
      <c r="AD159" s="197">
        <f t="shared" si="17"/>
        <v>2112</v>
      </c>
      <c r="AE159" s="197">
        <v>766</v>
      </c>
      <c r="AJ159">
        <v>0</v>
      </c>
      <c r="AK159">
        <v>0</v>
      </c>
      <c r="AU159" s="198">
        <v>0.27272727299999999</v>
      </c>
      <c r="AV159" s="6">
        <v>0</v>
      </c>
      <c r="AW159" s="198">
        <v>0.38356000000000001</v>
      </c>
      <c r="BO159" s="198"/>
      <c r="BP159" s="354">
        <f t="shared" si="13"/>
        <v>1647.3600016473599</v>
      </c>
      <c r="BQ159" s="354">
        <f t="shared" si="14"/>
        <v>0</v>
      </c>
      <c r="BR159" s="354">
        <f t="shared" si="15"/>
        <v>2829.3610248000005</v>
      </c>
      <c r="CG159" s="198"/>
      <c r="CH159">
        <f>(Transest!$J$14/HexExtSoy!$K$4)</f>
        <v>0.20257267294641951</v>
      </c>
      <c r="CI159">
        <f>(HydroProcOil!$K$14/HexExtSoy!$K$4)</f>
        <v>0.10977777777777777</v>
      </c>
      <c r="CJ159">
        <f>(StarchFerm!$K$24/StarchFerm!$K$4)</f>
        <v>0.33157302630665886</v>
      </c>
      <c r="CY159" s="198"/>
      <c r="CZ159">
        <f>BP159*CH159*1000*LCI!$E$93</f>
        <v>12597556.986161821</v>
      </c>
      <c r="DA159">
        <f>BQ159*CI159*1000*(LCI!$E$99)</f>
        <v>0</v>
      </c>
      <c r="DB159">
        <f>BR159*CJ159*1000*(LCI!$E$96)</f>
        <v>25282867.542814884</v>
      </c>
    </row>
    <row r="160" spans="1:106" x14ac:dyDescent="0.25">
      <c r="A160" s="197">
        <v>6001</v>
      </c>
      <c r="B160" s="197" t="s">
        <v>733</v>
      </c>
      <c r="C160" s="197" t="s">
        <v>734</v>
      </c>
      <c r="D160" s="197">
        <v>-121.84949400000001</v>
      </c>
      <c r="E160" s="197">
        <v>37.646540000000002</v>
      </c>
      <c r="F160">
        <v>0</v>
      </c>
      <c r="G160">
        <f t="shared" si="16"/>
        <v>0</v>
      </c>
      <c r="H160" s="198">
        <v>0</v>
      </c>
      <c r="Q160" s="221">
        <f>(Q3245*10000)*TEA!$M$15*10^-6</f>
        <v>56.148349777200004</v>
      </c>
      <c r="R160" s="221">
        <f>(R3245*10000)*TEA!$O$15*10^-6</f>
        <v>56.148349777200004</v>
      </c>
      <c r="AA160">
        <f t="shared" si="18"/>
        <v>1</v>
      </c>
      <c r="AB160" s="197">
        <v>6001</v>
      </c>
      <c r="AC160" s="197">
        <v>0</v>
      </c>
      <c r="AD160" s="197">
        <f t="shared" si="17"/>
        <v>0</v>
      </c>
      <c r="AE160" s="197">
        <v>0</v>
      </c>
      <c r="AJ160">
        <v>0</v>
      </c>
      <c r="AK160">
        <v>0</v>
      </c>
      <c r="AU160" s="198">
        <v>0.27272727299999999</v>
      </c>
      <c r="AV160" s="6">
        <v>0</v>
      </c>
      <c r="AW160" s="198">
        <v>0.38356000000000001</v>
      </c>
      <c r="BO160" s="198"/>
      <c r="BP160" s="354">
        <f t="shared" si="13"/>
        <v>0</v>
      </c>
      <c r="BQ160" s="354">
        <f t="shared" si="14"/>
        <v>0</v>
      </c>
      <c r="BR160" s="354">
        <f t="shared" si="15"/>
        <v>0</v>
      </c>
      <c r="CG160" s="198"/>
      <c r="CH160">
        <f>(Transest!$J$14/HexExtSoy!$K$4)</f>
        <v>0.20257267294641951</v>
      </c>
      <c r="CI160">
        <f>(HydroProcOil!$K$14/HexExtSoy!$K$4)</f>
        <v>0.10977777777777777</v>
      </c>
      <c r="CJ160">
        <f>(StarchFerm!$K$24/StarchFerm!$K$4)</f>
        <v>0.33157302630665886</v>
      </c>
      <c r="CY160" s="198"/>
      <c r="CZ160">
        <f>BP160*CH160*1000*LCI!$E$93</f>
        <v>0</v>
      </c>
      <c r="DA160">
        <f>BQ160*CI160*1000*(LCI!$E$99)</f>
        <v>0</v>
      </c>
      <c r="DB160">
        <f>BR160*CJ160*1000*(LCI!$E$96)</f>
        <v>0</v>
      </c>
    </row>
    <row r="161" spans="1:106" x14ac:dyDescent="0.25">
      <c r="A161" s="197">
        <v>6003</v>
      </c>
      <c r="B161" s="197" t="s">
        <v>733</v>
      </c>
      <c r="C161" s="197" t="s">
        <v>735</v>
      </c>
      <c r="D161" s="197">
        <v>-119.81766500000001</v>
      </c>
      <c r="E161" s="197">
        <v>38.595410000000001</v>
      </c>
      <c r="F161">
        <v>0</v>
      </c>
      <c r="G161">
        <f t="shared" si="16"/>
        <v>0</v>
      </c>
      <c r="H161" s="198">
        <v>0</v>
      </c>
      <c r="Q161" s="221">
        <f>(Q3246*10000)*TEA!$M$15*10^-6</f>
        <v>48.097798996049988</v>
      </c>
      <c r="R161" s="221">
        <f>(R3246*10000)*TEA!$O$15*10^-6</f>
        <v>48.097798996049988</v>
      </c>
      <c r="AA161">
        <f t="shared" si="18"/>
        <v>1</v>
      </c>
      <c r="AB161" s="197">
        <v>6003</v>
      </c>
      <c r="AC161" s="197">
        <v>0</v>
      </c>
      <c r="AD161" s="197">
        <f t="shared" si="17"/>
        <v>0</v>
      </c>
      <c r="AE161" s="197">
        <v>0</v>
      </c>
      <c r="AJ161">
        <v>0</v>
      </c>
      <c r="AK161">
        <v>0</v>
      </c>
      <c r="AU161" s="198">
        <v>0.27272727299999999</v>
      </c>
      <c r="AV161" s="6">
        <v>0</v>
      </c>
      <c r="AW161" s="198">
        <v>0.38356000000000001</v>
      </c>
      <c r="BO161" s="198"/>
      <c r="BP161" s="354">
        <f t="shared" si="13"/>
        <v>0</v>
      </c>
      <c r="BQ161" s="354">
        <f t="shared" si="14"/>
        <v>0</v>
      </c>
      <c r="BR161" s="354">
        <f t="shared" si="15"/>
        <v>0</v>
      </c>
      <c r="CG161" s="198"/>
      <c r="CH161">
        <f>(Transest!$J$14/HexExtSoy!$K$4)</f>
        <v>0.20257267294641951</v>
      </c>
      <c r="CI161">
        <f>(HydroProcOil!$K$14/HexExtSoy!$K$4)</f>
        <v>0.10977777777777777</v>
      </c>
      <c r="CJ161">
        <f>(StarchFerm!$K$24/StarchFerm!$K$4)</f>
        <v>0.33157302630665886</v>
      </c>
      <c r="CY161" s="198"/>
      <c r="CZ161">
        <f>BP161*CH161*1000*LCI!$E$93</f>
        <v>0</v>
      </c>
      <c r="DA161">
        <f>BQ161*CI161*1000*(LCI!$E$99)</f>
        <v>0</v>
      </c>
      <c r="DB161">
        <f>BR161*CJ161*1000*(LCI!$E$96)</f>
        <v>0</v>
      </c>
    </row>
    <row r="162" spans="1:106" x14ac:dyDescent="0.25">
      <c r="A162" s="197">
        <v>6005</v>
      </c>
      <c r="B162" s="197" t="s">
        <v>733</v>
      </c>
      <c r="C162" s="197" t="s">
        <v>736</v>
      </c>
      <c r="D162" s="197">
        <v>-120.64086399999999</v>
      </c>
      <c r="E162" s="197">
        <v>38.452570000000001</v>
      </c>
      <c r="F162">
        <v>0</v>
      </c>
      <c r="G162">
        <f t="shared" si="16"/>
        <v>0</v>
      </c>
      <c r="H162" s="198">
        <v>0</v>
      </c>
      <c r="Q162" s="221">
        <f>(Q3247*10000)*TEA!$M$15*10^-6</f>
        <v>52.397419699799997</v>
      </c>
      <c r="R162" s="221">
        <f>(R3247*10000)*TEA!$O$15*10^-6</f>
        <v>52.397419699799997</v>
      </c>
      <c r="AA162">
        <f t="shared" si="18"/>
        <v>1</v>
      </c>
      <c r="AB162" s="197">
        <v>6005</v>
      </c>
      <c r="AC162" s="197">
        <v>0</v>
      </c>
      <c r="AD162" s="197">
        <f t="shared" si="17"/>
        <v>0</v>
      </c>
      <c r="AE162" s="197">
        <v>0</v>
      </c>
      <c r="AJ162">
        <v>0</v>
      </c>
      <c r="AK162">
        <v>0</v>
      </c>
      <c r="AU162" s="198">
        <v>0.27272727299999999</v>
      </c>
      <c r="AV162" s="6">
        <v>0</v>
      </c>
      <c r="AW162" s="198">
        <v>0.38356000000000001</v>
      </c>
      <c r="BO162" s="198"/>
      <c r="BP162" s="354">
        <f t="shared" si="13"/>
        <v>0</v>
      </c>
      <c r="BQ162" s="354">
        <f t="shared" si="14"/>
        <v>0</v>
      </c>
      <c r="BR162" s="354">
        <f t="shared" si="15"/>
        <v>0</v>
      </c>
      <c r="CG162" s="198"/>
      <c r="CH162">
        <f>(Transest!$J$14/HexExtSoy!$K$4)</f>
        <v>0.20257267294641951</v>
      </c>
      <c r="CI162">
        <f>(HydroProcOil!$K$14/HexExtSoy!$K$4)</f>
        <v>0.10977777777777777</v>
      </c>
      <c r="CJ162">
        <f>(StarchFerm!$K$24/StarchFerm!$K$4)</f>
        <v>0.33157302630665886</v>
      </c>
      <c r="CY162" s="198"/>
      <c r="CZ162">
        <f>BP162*CH162*1000*LCI!$E$93</f>
        <v>0</v>
      </c>
      <c r="DA162">
        <f>BQ162*CI162*1000*(LCI!$E$99)</f>
        <v>0</v>
      </c>
      <c r="DB162">
        <f>BR162*CJ162*1000*(LCI!$E$96)</f>
        <v>0</v>
      </c>
    </row>
    <row r="163" spans="1:106" x14ac:dyDescent="0.25">
      <c r="A163" s="197">
        <v>6007</v>
      </c>
      <c r="B163" s="197" t="s">
        <v>733</v>
      </c>
      <c r="C163" s="197" t="s">
        <v>737</v>
      </c>
      <c r="D163" s="197">
        <v>-121.60077099999999</v>
      </c>
      <c r="E163" s="197">
        <v>39.667230000000004</v>
      </c>
      <c r="F163">
        <v>0</v>
      </c>
      <c r="G163">
        <f t="shared" si="16"/>
        <v>0</v>
      </c>
      <c r="H163" s="198">
        <v>10.38</v>
      </c>
      <c r="Q163" s="221">
        <f>(Q3248*10000)*TEA!$M$15*10^-6</f>
        <v>45.623129754600001</v>
      </c>
      <c r="R163" s="221">
        <f>(R3248*10000)*TEA!$O$15*10^-6</f>
        <v>45.623129754600001</v>
      </c>
      <c r="AA163">
        <f t="shared" si="18"/>
        <v>1</v>
      </c>
      <c r="AB163" s="197">
        <v>6007</v>
      </c>
      <c r="AC163" s="197">
        <v>0</v>
      </c>
      <c r="AD163" s="197">
        <f t="shared" si="17"/>
        <v>0</v>
      </c>
      <c r="AE163" s="197">
        <v>708</v>
      </c>
      <c r="AJ163">
        <v>0</v>
      </c>
      <c r="AK163">
        <v>0</v>
      </c>
      <c r="AU163" s="198">
        <v>0.27272727299999999</v>
      </c>
      <c r="AV163" s="6">
        <v>0</v>
      </c>
      <c r="AW163" s="198">
        <v>0.38356000000000001</v>
      </c>
      <c r="BO163" s="198"/>
      <c r="BP163" s="354">
        <f t="shared" si="13"/>
        <v>0</v>
      </c>
      <c r="BQ163" s="354">
        <f t="shared" si="14"/>
        <v>0</v>
      </c>
      <c r="BR163" s="354">
        <f t="shared" si="15"/>
        <v>2818.7977824000004</v>
      </c>
      <c r="CG163" s="198"/>
      <c r="CH163">
        <f>(Transest!$J$14/HexExtSoy!$K$4)</f>
        <v>0.20257267294641951</v>
      </c>
      <c r="CI163">
        <f>(HydroProcOil!$K$14/HexExtSoy!$K$4)</f>
        <v>0.10977777777777777</v>
      </c>
      <c r="CJ163">
        <f>(StarchFerm!$K$24/StarchFerm!$K$4)</f>
        <v>0.33157302630665886</v>
      </c>
      <c r="CY163" s="198"/>
      <c r="CZ163">
        <f>BP163*CH163*1000*LCI!$E$93</f>
        <v>0</v>
      </c>
      <c r="DA163">
        <f>BQ163*CI163*1000*(LCI!$E$99)</f>
        <v>0</v>
      </c>
      <c r="DB163">
        <f>BR163*CJ163*1000*(LCI!$E$96)</f>
        <v>25188475.538372561</v>
      </c>
    </row>
    <row r="164" spans="1:106" x14ac:dyDescent="0.25">
      <c r="A164" s="197">
        <v>6009</v>
      </c>
      <c r="B164" s="197" t="s">
        <v>733</v>
      </c>
      <c r="C164" s="197" t="s">
        <v>738</v>
      </c>
      <c r="D164" s="197">
        <v>-120.553017</v>
      </c>
      <c r="E164" s="197">
        <v>38.209209999999999</v>
      </c>
      <c r="F164">
        <v>0</v>
      </c>
      <c r="G164">
        <f t="shared" si="16"/>
        <v>0</v>
      </c>
      <c r="H164" s="198">
        <v>0</v>
      </c>
      <c r="Q164" s="221">
        <f>(Q3249*10000)*TEA!$M$15*10^-6</f>
        <v>53.139311983799992</v>
      </c>
      <c r="R164" s="221">
        <f>(R3249*10000)*TEA!$O$15*10^-6</f>
        <v>53.139311983799992</v>
      </c>
      <c r="AA164">
        <f t="shared" si="18"/>
        <v>1</v>
      </c>
      <c r="AB164" s="197">
        <v>6009</v>
      </c>
      <c r="AC164" s="197">
        <v>0</v>
      </c>
      <c r="AD164" s="197">
        <f t="shared" si="17"/>
        <v>0</v>
      </c>
      <c r="AE164" s="197">
        <v>0</v>
      </c>
      <c r="AJ164">
        <v>0</v>
      </c>
      <c r="AK164">
        <v>0</v>
      </c>
      <c r="AU164" s="198">
        <v>0.27272727299999999</v>
      </c>
      <c r="AV164" s="6">
        <v>0</v>
      </c>
      <c r="AW164" s="198">
        <v>0.38356000000000001</v>
      </c>
      <c r="BO164" s="198"/>
      <c r="BP164" s="354">
        <f t="shared" si="13"/>
        <v>0</v>
      </c>
      <c r="BQ164" s="354">
        <f t="shared" si="14"/>
        <v>0</v>
      </c>
      <c r="BR164" s="354">
        <f t="shared" si="15"/>
        <v>0</v>
      </c>
      <c r="CG164" s="198"/>
      <c r="CH164">
        <f>(Transest!$J$14/HexExtSoy!$K$4)</f>
        <v>0.20257267294641951</v>
      </c>
      <c r="CI164">
        <f>(HydroProcOil!$K$14/HexExtSoy!$K$4)</f>
        <v>0.10977777777777777</v>
      </c>
      <c r="CJ164">
        <f>(StarchFerm!$K$24/StarchFerm!$K$4)</f>
        <v>0.33157302630665886</v>
      </c>
      <c r="CY164" s="198"/>
      <c r="CZ164">
        <f>BP164*CH164*1000*LCI!$E$93</f>
        <v>0</v>
      </c>
      <c r="DA164">
        <f>BQ164*CI164*1000*(LCI!$E$99)</f>
        <v>0</v>
      </c>
      <c r="DB164">
        <f>BR164*CJ164*1000*(LCI!$E$96)</f>
        <v>0</v>
      </c>
    </row>
    <row r="165" spans="1:106" x14ac:dyDescent="0.25">
      <c r="A165" s="197">
        <v>6011</v>
      </c>
      <c r="B165" s="197" t="s">
        <v>733</v>
      </c>
      <c r="C165" s="197" t="s">
        <v>739</v>
      </c>
      <c r="D165" s="197">
        <v>-122.241495</v>
      </c>
      <c r="E165" s="197">
        <v>39.182699999999997</v>
      </c>
      <c r="F165">
        <v>0</v>
      </c>
      <c r="G165">
        <f t="shared" si="16"/>
        <v>0</v>
      </c>
      <c r="H165" s="198">
        <v>9.2200000000000006</v>
      </c>
      <c r="Q165" s="221">
        <f>(Q3250*10000)*TEA!$M$15*10^-6</f>
        <v>48.564791968049995</v>
      </c>
      <c r="R165" s="221">
        <f>(R3250*10000)*TEA!$O$15*10^-6</f>
        <v>48.564791968049995</v>
      </c>
      <c r="AA165">
        <f t="shared" si="18"/>
        <v>1</v>
      </c>
      <c r="AB165" s="197">
        <v>6011</v>
      </c>
      <c r="AC165" s="197">
        <v>0</v>
      </c>
      <c r="AD165" s="197">
        <f t="shared" si="17"/>
        <v>0</v>
      </c>
      <c r="AE165" s="197">
        <v>1400</v>
      </c>
      <c r="AJ165">
        <v>0</v>
      </c>
      <c r="AK165">
        <v>0</v>
      </c>
      <c r="AU165" s="198">
        <v>0.27272727299999999</v>
      </c>
      <c r="AV165" s="6">
        <v>0</v>
      </c>
      <c r="AW165" s="198">
        <v>0.38356000000000001</v>
      </c>
      <c r="BO165" s="198"/>
      <c r="BP165" s="354">
        <f t="shared" si="13"/>
        <v>0</v>
      </c>
      <c r="BQ165" s="354">
        <f t="shared" si="14"/>
        <v>0</v>
      </c>
      <c r="BR165" s="354">
        <f t="shared" si="15"/>
        <v>4950.9924799999999</v>
      </c>
      <c r="CG165" s="198"/>
      <c r="CH165">
        <f>(Transest!$J$14/HexExtSoy!$K$4)</f>
        <v>0.20257267294641951</v>
      </c>
      <c r="CI165">
        <f>(HydroProcOil!$K$14/HexExtSoy!$K$4)</f>
        <v>0.10977777777777777</v>
      </c>
      <c r="CJ165">
        <f>(StarchFerm!$K$24/StarchFerm!$K$4)</f>
        <v>0.33157302630665886</v>
      </c>
      <c r="CY165" s="198"/>
      <c r="CZ165">
        <f>BP165*CH165*1000*LCI!$E$93</f>
        <v>0</v>
      </c>
      <c r="DA165">
        <f>BQ165*CI165*1000*(LCI!$E$99)</f>
        <v>0</v>
      </c>
      <c r="DB165">
        <f>BR165*CJ165*1000*(LCI!$E$96)</f>
        <v>44241539.337017216</v>
      </c>
    </row>
    <row r="166" spans="1:106" x14ac:dyDescent="0.25">
      <c r="A166" s="197">
        <v>6013</v>
      </c>
      <c r="B166" s="197" t="s">
        <v>733</v>
      </c>
      <c r="C166" s="197" t="s">
        <v>740</v>
      </c>
      <c r="D166" s="197">
        <v>-121.916679</v>
      </c>
      <c r="E166" s="197">
        <v>37.918610000000001</v>
      </c>
      <c r="F166">
        <v>0</v>
      </c>
      <c r="G166">
        <f t="shared" si="16"/>
        <v>0</v>
      </c>
      <c r="H166" s="198">
        <v>0</v>
      </c>
      <c r="Q166" s="221">
        <f>(Q3251*10000)*TEA!$M$15*10^-6</f>
        <v>55.581584423850003</v>
      </c>
      <c r="R166" s="221">
        <f>(R3251*10000)*TEA!$O$15*10^-6</f>
        <v>55.581584423850003</v>
      </c>
      <c r="AA166">
        <f t="shared" si="18"/>
        <v>1</v>
      </c>
      <c r="AB166" s="197">
        <v>6013</v>
      </c>
      <c r="AC166" s="197">
        <v>0</v>
      </c>
      <c r="AD166" s="197">
        <f t="shared" si="17"/>
        <v>0</v>
      </c>
      <c r="AE166" s="197">
        <v>0</v>
      </c>
      <c r="AJ166">
        <v>0</v>
      </c>
      <c r="AK166">
        <v>0</v>
      </c>
      <c r="AU166" s="198">
        <v>0.27272727299999999</v>
      </c>
      <c r="AV166" s="6">
        <v>0</v>
      </c>
      <c r="AW166" s="198">
        <v>0.38356000000000001</v>
      </c>
      <c r="BO166" s="198"/>
      <c r="BP166" s="354">
        <f t="shared" si="13"/>
        <v>0</v>
      </c>
      <c r="BQ166" s="354">
        <f t="shared" si="14"/>
        <v>0</v>
      </c>
      <c r="BR166" s="354">
        <f t="shared" si="15"/>
        <v>0</v>
      </c>
      <c r="CG166" s="198"/>
      <c r="CH166">
        <f>(Transest!$J$14/HexExtSoy!$K$4)</f>
        <v>0.20257267294641951</v>
      </c>
      <c r="CI166">
        <f>(HydroProcOil!$K$14/HexExtSoy!$K$4)</f>
        <v>0.10977777777777777</v>
      </c>
      <c r="CJ166">
        <f>(StarchFerm!$K$24/StarchFerm!$K$4)</f>
        <v>0.33157302630665886</v>
      </c>
      <c r="CY166" s="198"/>
      <c r="CZ166">
        <f>BP166*CH166*1000*LCI!$E$93</f>
        <v>0</v>
      </c>
      <c r="DA166">
        <f>BQ166*CI166*1000*(LCI!$E$99)</f>
        <v>0</v>
      </c>
      <c r="DB166">
        <f>BR166*CJ166*1000*(LCI!$E$96)</f>
        <v>0</v>
      </c>
    </row>
    <row r="167" spans="1:106" x14ac:dyDescent="0.25">
      <c r="A167" s="197">
        <v>6015</v>
      </c>
      <c r="B167" s="197" t="s">
        <v>733</v>
      </c>
      <c r="C167" s="197" t="s">
        <v>741</v>
      </c>
      <c r="D167" s="197">
        <v>-123.903649</v>
      </c>
      <c r="E167" s="197">
        <v>41.760269999999998</v>
      </c>
      <c r="F167">
        <v>0</v>
      </c>
      <c r="G167">
        <f t="shared" si="16"/>
        <v>0</v>
      </c>
      <c r="H167" s="198">
        <v>0</v>
      </c>
      <c r="Q167" s="221">
        <f>(Q3252*10000)*TEA!$M$15*10^-6</f>
        <v>35.030823954749991</v>
      </c>
      <c r="R167" s="221">
        <f>(R3252*10000)*TEA!$O$15*10^-6</f>
        <v>35.030823954749991</v>
      </c>
      <c r="AA167">
        <f t="shared" si="18"/>
        <v>1</v>
      </c>
      <c r="AB167" s="197">
        <v>6015</v>
      </c>
      <c r="AC167" s="197">
        <v>0</v>
      </c>
      <c r="AD167" s="197">
        <f t="shared" si="17"/>
        <v>0</v>
      </c>
      <c r="AE167" s="197">
        <v>0</v>
      </c>
      <c r="AJ167">
        <v>0</v>
      </c>
      <c r="AK167">
        <v>0</v>
      </c>
      <c r="AU167" s="198">
        <v>0.27272727299999999</v>
      </c>
      <c r="AV167" s="6">
        <v>0</v>
      </c>
      <c r="AW167" s="198">
        <v>0.38356000000000001</v>
      </c>
      <c r="BO167" s="198"/>
      <c r="BP167" s="354">
        <f t="shared" si="13"/>
        <v>0</v>
      </c>
      <c r="BQ167" s="354">
        <f t="shared" si="14"/>
        <v>0</v>
      </c>
      <c r="BR167" s="354">
        <f t="shared" si="15"/>
        <v>0</v>
      </c>
      <c r="CG167" s="198"/>
      <c r="CH167">
        <f>(Transest!$J$14/HexExtSoy!$K$4)</f>
        <v>0.20257267294641951</v>
      </c>
      <c r="CI167">
        <f>(HydroProcOil!$K$14/HexExtSoy!$K$4)</f>
        <v>0.10977777777777777</v>
      </c>
      <c r="CJ167">
        <f>(StarchFerm!$K$24/StarchFerm!$K$4)</f>
        <v>0.33157302630665886</v>
      </c>
      <c r="CY167" s="198"/>
      <c r="CZ167">
        <f>BP167*CH167*1000*LCI!$E$93</f>
        <v>0</v>
      </c>
      <c r="DA167">
        <f>BQ167*CI167*1000*(LCI!$E$99)</f>
        <v>0</v>
      </c>
      <c r="DB167">
        <f>BR167*CJ167*1000*(LCI!$E$96)</f>
        <v>0</v>
      </c>
    </row>
    <row r="168" spans="1:106" x14ac:dyDescent="0.25">
      <c r="A168" s="197">
        <v>6017</v>
      </c>
      <c r="B168" s="197" t="s">
        <v>733</v>
      </c>
      <c r="C168" s="197" t="s">
        <v>742</v>
      </c>
      <c r="D168" s="197">
        <v>-120.52854499999999</v>
      </c>
      <c r="E168" s="197">
        <v>38.780760000000001</v>
      </c>
      <c r="F168">
        <v>0</v>
      </c>
      <c r="G168">
        <f t="shared" si="16"/>
        <v>0</v>
      </c>
      <c r="H168" s="198">
        <v>0</v>
      </c>
      <c r="Q168" s="221">
        <f>(Q3253*10000)*TEA!$M$15*10^-6</f>
        <v>49.9743080406</v>
      </c>
      <c r="R168" s="221">
        <f>(R3253*10000)*TEA!$O$15*10^-6</f>
        <v>49.9743080406</v>
      </c>
      <c r="AA168">
        <f t="shared" si="18"/>
        <v>1</v>
      </c>
      <c r="AB168" s="197">
        <v>6017</v>
      </c>
      <c r="AC168" s="197">
        <v>0</v>
      </c>
      <c r="AD168" s="197">
        <f t="shared" si="17"/>
        <v>0</v>
      </c>
      <c r="AE168" s="197">
        <v>0</v>
      </c>
      <c r="AJ168">
        <v>0</v>
      </c>
      <c r="AK168">
        <v>0</v>
      </c>
      <c r="AU168" s="198">
        <v>0.27272727299999999</v>
      </c>
      <c r="AV168" s="6">
        <v>0</v>
      </c>
      <c r="AW168" s="198">
        <v>0.38356000000000001</v>
      </c>
      <c r="BO168" s="198"/>
      <c r="BP168" s="354">
        <f t="shared" si="13"/>
        <v>0</v>
      </c>
      <c r="BQ168" s="354">
        <f t="shared" si="14"/>
        <v>0</v>
      </c>
      <c r="BR168" s="354">
        <f t="shared" si="15"/>
        <v>0</v>
      </c>
      <c r="CG168" s="198"/>
      <c r="CH168">
        <f>(Transest!$J$14/HexExtSoy!$K$4)</f>
        <v>0.20257267294641951</v>
      </c>
      <c r="CI168">
        <f>(HydroProcOil!$K$14/HexExtSoy!$K$4)</f>
        <v>0.10977777777777777</v>
      </c>
      <c r="CJ168">
        <f>(StarchFerm!$K$24/StarchFerm!$K$4)</f>
        <v>0.33157302630665886</v>
      </c>
      <c r="CY168" s="198"/>
      <c r="CZ168">
        <f>BP168*CH168*1000*LCI!$E$93</f>
        <v>0</v>
      </c>
      <c r="DA168">
        <f>BQ168*CI168*1000*(LCI!$E$99)</f>
        <v>0</v>
      </c>
      <c r="DB168">
        <f>BR168*CJ168*1000*(LCI!$E$96)</f>
        <v>0</v>
      </c>
    </row>
    <row r="169" spans="1:106" x14ac:dyDescent="0.25">
      <c r="A169" s="197">
        <v>6019</v>
      </c>
      <c r="B169" s="197" t="s">
        <v>733</v>
      </c>
      <c r="C169" s="197" t="s">
        <v>743</v>
      </c>
      <c r="D169" s="197">
        <v>-119.641036</v>
      </c>
      <c r="E169" s="197">
        <v>36.753680000000003</v>
      </c>
      <c r="F169">
        <v>0</v>
      </c>
      <c r="G169">
        <f t="shared" si="16"/>
        <v>0</v>
      </c>
      <c r="H169" s="198">
        <v>9.69</v>
      </c>
      <c r="Q169" s="221">
        <f>(Q3254*10000)*TEA!$M$15*10^-6</f>
        <v>54.605113279199998</v>
      </c>
      <c r="R169" s="221">
        <f>(R3254*10000)*TEA!$O$15*10^-6</f>
        <v>54.605113279199998</v>
      </c>
      <c r="AA169">
        <f t="shared" si="18"/>
        <v>1</v>
      </c>
      <c r="AB169" s="197">
        <v>6019</v>
      </c>
      <c r="AC169" s="197">
        <v>0</v>
      </c>
      <c r="AD169" s="197">
        <f t="shared" si="17"/>
        <v>0</v>
      </c>
      <c r="AE169" s="197">
        <v>552</v>
      </c>
      <c r="AJ169">
        <v>0</v>
      </c>
      <c r="AK169">
        <v>0</v>
      </c>
      <c r="AU169" s="198">
        <v>0.27272727299999999</v>
      </c>
      <c r="AV169" s="6">
        <v>0</v>
      </c>
      <c r="AW169" s="198">
        <v>0.38356000000000001</v>
      </c>
      <c r="BO169" s="198"/>
      <c r="BP169" s="354">
        <f t="shared" si="13"/>
        <v>0</v>
      </c>
      <c r="BQ169" s="354">
        <f t="shared" si="14"/>
        <v>0</v>
      </c>
      <c r="BR169" s="354">
        <f t="shared" si="15"/>
        <v>2051.6164128</v>
      </c>
      <c r="CG169" s="198"/>
      <c r="CH169">
        <f>(Transest!$J$14/HexExtSoy!$K$4)</f>
        <v>0.20257267294641951</v>
      </c>
      <c r="CI169">
        <f>(HydroProcOil!$K$14/HexExtSoy!$K$4)</f>
        <v>0.10977777777777777</v>
      </c>
      <c r="CJ169">
        <f>(StarchFerm!$K$24/StarchFerm!$K$4)</f>
        <v>0.33157302630665886</v>
      </c>
      <c r="CY169" s="198"/>
      <c r="CZ169">
        <f>BP169*CH169*1000*LCI!$E$93</f>
        <v>0</v>
      </c>
      <c r="DA169">
        <f>BQ169*CI169*1000*(LCI!$E$99)</f>
        <v>0</v>
      </c>
      <c r="DB169">
        <f>BR169*CJ169*1000*(LCI!$E$96)</f>
        <v>18333024.862797078</v>
      </c>
    </row>
    <row r="170" spans="1:106" x14ac:dyDescent="0.25">
      <c r="A170" s="197">
        <v>6021</v>
      </c>
      <c r="B170" s="197" t="s">
        <v>733</v>
      </c>
      <c r="C170" s="197" t="s">
        <v>744</v>
      </c>
      <c r="D170" s="197">
        <v>-122.391279</v>
      </c>
      <c r="E170" s="197">
        <v>39.605119999999999</v>
      </c>
      <c r="F170">
        <v>0</v>
      </c>
      <c r="G170">
        <f t="shared" si="16"/>
        <v>0</v>
      </c>
      <c r="H170" s="198">
        <v>11.49</v>
      </c>
      <c r="Q170" s="221">
        <f>(Q3255*10000)*TEA!$M$15*10^-6</f>
        <v>45.693557592300003</v>
      </c>
      <c r="R170" s="221">
        <f>(R3255*10000)*TEA!$O$15*10^-6</f>
        <v>45.693557592300003</v>
      </c>
      <c r="AA170">
        <f t="shared" si="18"/>
        <v>1</v>
      </c>
      <c r="AB170" s="197">
        <v>6021</v>
      </c>
      <c r="AC170" s="197">
        <v>0</v>
      </c>
      <c r="AD170" s="197">
        <f t="shared" si="17"/>
        <v>0</v>
      </c>
      <c r="AE170" s="197">
        <v>1482</v>
      </c>
      <c r="AJ170">
        <v>0</v>
      </c>
      <c r="AK170">
        <v>0</v>
      </c>
      <c r="AU170" s="198">
        <v>0.27272727299999999</v>
      </c>
      <c r="AV170" s="6">
        <v>0</v>
      </c>
      <c r="AW170" s="198">
        <v>0.38356000000000001</v>
      </c>
      <c r="BO170" s="198"/>
      <c r="BP170" s="354">
        <f t="shared" si="13"/>
        <v>0</v>
      </c>
      <c r="BQ170" s="354">
        <f t="shared" si="14"/>
        <v>0</v>
      </c>
      <c r="BR170" s="354">
        <f t="shared" si="15"/>
        <v>6531.3287208000002</v>
      </c>
      <c r="CG170" s="198"/>
      <c r="CH170">
        <f>(Transest!$J$14/HexExtSoy!$K$4)</f>
        <v>0.20257267294641951</v>
      </c>
      <c r="CI170">
        <f>(HydroProcOil!$K$14/HexExtSoy!$K$4)</f>
        <v>0.10977777777777777</v>
      </c>
      <c r="CJ170">
        <f>(StarchFerm!$K$24/StarchFerm!$K$4)</f>
        <v>0.33157302630665886</v>
      </c>
      <c r="CY170" s="198"/>
      <c r="CZ170">
        <f>BP170*CH170*1000*LCI!$E$93</f>
        <v>0</v>
      </c>
      <c r="DA170">
        <f>BQ170*CI170*1000*(LCI!$E$99)</f>
        <v>0</v>
      </c>
      <c r="DB170">
        <f>BR170*CJ170*1000*(LCI!$E$96)</f>
        <v>58363254.982011922</v>
      </c>
    </row>
    <row r="171" spans="1:106" x14ac:dyDescent="0.25">
      <c r="A171" s="197">
        <v>6023</v>
      </c>
      <c r="B171" s="197" t="s">
        <v>733</v>
      </c>
      <c r="C171" s="197" t="s">
        <v>745</v>
      </c>
      <c r="D171" s="197">
        <v>-123.875444</v>
      </c>
      <c r="E171" s="197">
        <v>40.707450000000001</v>
      </c>
      <c r="F171">
        <v>0</v>
      </c>
      <c r="G171">
        <f t="shared" si="16"/>
        <v>0</v>
      </c>
      <c r="H171" s="198">
        <v>0</v>
      </c>
      <c r="Q171" s="221">
        <f>(Q3256*10000)*TEA!$M$15*10^-6</f>
        <v>39.456948004649995</v>
      </c>
      <c r="R171" s="221">
        <f>(R3256*10000)*TEA!$O$15*10^-6</f>
        <v>39.456948004649995</v>
      </c>
      <c r="AA171">
        <f t="shared" si="18"/>
        <v>1</v>
      </c>
      <c r="AB171" s="197">
        <v>6023</v>
      </c>
      <c r="AC171" s="197">
        <v>0</v>
      </c>
      <c r="AD171" s="197">
        <f t="shared" si="17"/>
        <v>0</v>
      </c>
      <c r="AE171" s="197">
        <v>0</v>
      </c>
      <c r="AJ171">
        <v>0</v>
      </c>
      <c r="AK171">
        <v>0</v>
      </c>
      <c r="AU171" s="198">
        <v>0.27272727299999999</v>
      </c>
      <c r="AV171" s="6">
        <v>0</v>
      </c>
      <c r="AW171" s="198">
        <v>0.38356000000000001</v>
      </c>
      <c r="BO171" s="198"/>
      <c r="BP171" s="354">
        <f t="shared" si="13"/>
        <v>0</v>
      </c>
      <c r="BQ171" s="354">
        <f t="shared" si="14"/>
        <v>0</v>
      </c>
      <c r="BR171" s="354">
        <f t="shared" si="15"/>
        <v>0</v>
      </c>
      <c r="CG171" s="198"/>
      <c r="CH171">
        <f>(Transest!$J$14/HexExtSoy!$K$4)</f>
        <v>0.20257267294641951</v>
      </c>
      <c r="CI171">
        <f>(HydroProcOil!$K$14/HexExtSoy!$K$4)</f>
        <v>0.10977777777777777</v>
      </c>
      <c r="CJ171">
        <f>(StarchFerm!$K$24/StarchFerm!$K$4)</f>
        <v>0.33157302630665886</v>
      </c>
      <c r="CY171" s="198"/>
      <c r="CZ171">
        <f>BP171*CH171*1000*LCI!$E$93</f>
        <v>0</v>
      </c>
      <c r="DA171">
        <f>BQ171*CI171*1000*(LCI!$E$99)</f>
        <v>0</v>
      </c>
      <c r="DB171">
        <f>BR171*CJ171*1000*(LCI!$E$96)</f>
        <v>0</v>
      </c>
    </row>
    <row r="172" spans="1:106" x14ac:dyDescent="0.25">
      <c r="A172" s="197">
        <v>6025</v>
      </c>
      <c r="B172" s="197" t="s">
        <v>733</v>
      </c>
      <c r="C172" s="197" t="s">
        <v>746</v>
      </c>
      <c r="D172" s="197">
        <v>-115.375141</v>
      </c>
      <c r="E172" s="197">
        <v>33.044719999999998</v>
      </c>
      <c r="F172">
        <v>0</v>
      </c>
      <c r="G172">
        <f t="shared" si="16"/>
        <v>0</v>
      </c>
      <c r="H172" s="198">
        <v>9.32</v>
      </c>
      <c r="Q172" s="221">
        <f>(Q3257*10000)*TEA!$M$15*10^-6</f>
        <v>58.004633766599994</v>
      </c>
      <c r="R172" s="221">
        <f>(R3257*10000)*TEA!$O$15*10^-6</f>
        <v>58.004633766599994</v>
      </c>
      <c r="AA172">
        <f t="shared" si="18"/>
        <v>1</v>
      </c>
      <c r="AB172" s="197">
        <v>6025</v>
      </c>
      <c r="AC172" s="197">
        <v>0</v>
      </c>
      <c r="AD172" s="197">
        <f t="shared" si="17"/>
        <v>0</v>
      </c>
      <c r="AE172" s="197">
        <v>400</v>
      </c>
      <c r="AJ172">
        <v>0</v>
      </c>
      <c r="AK172">
        <v>0</v>
      </c>
      <c r="AU172" s="198">
        <v>0.27272727299999999</v>
      </c>
      <c r="AV172" s="6">
        <v>0</v>
      </c>
      <c r="AW172" s="198">
        <v>0.38356000000000001</v>
      </c>
      <c r="BO172" s="198"/>
      <c r="BP172" s="354">
        <f t="shared" si="13"/>
        <v>0</v>
      </c>
      <c r="BQ172" s="354">
        <f t="shared" si="14"/>
        <v>0</v>
      </c>
      <c r="BR172" s="354">
        <f t="shared" si="15"/>
        <v>1429.9116799999999</v>
      </c>
      <c r="CG172" s="198"/>
      <c r="CH172">
        <f>(Transest!$J$14/HexExtSoy!$K$4)</f>
        <v>0.20257267294641951</v>
      </c>
      <c r="CI172">
        <f>(HydroProcOil!$K$14/HexExtSoy!$K$4)</f>
        <v>0.10977777777777777</v>
      </c>
      <c r="CJ172">
        <f>(StarchFerm!$K$24/StarchFerm!$K$4)</f>
        <v>0.33157302630665886</v>
      </c>
      <c r="CY172" s="198"/>
      <c r="CZ172">
        <f>BP172*CH172*1000*LCI!$E$93</f>
        <v>0</v>
      </c>
      <c r="DA172">
        <f>BQ172*CI172*1000*(LCI!$E$99)</f>
        <v>0</v>
      </c>
      <c r="DB172">
        <f>BR172*CJ172*1000*(LCI!$E$96)</f>
        <v>12777537.856244203</v>
      </c>
    </row>
    <row r="173" spans="1:106" x14ac:dyDescent="0.25">
      <c r="A173" s="197">
        <v>6027</v>
      </c>
      <c r="B173" s="197" t="s">
        <v>733</v>
      </c>
      <c r="C173" s="197" t="s">
        <v>747</v>
      </c>
      <c r="D173" s="197">
        <v>-117.418497</v>
      </c>
      <c r="E173" s="197">
        <v>36.516350000000003</v>
      </c>
      <c r="F173">
        <v>0</v>
      </c>
      <c r="G173">
        <f t="shared" si="16"/>
        <v>0</v>
      </c>
      <c r="H173" s="198">
        <v>0</v>
      </c>
      <c r="Q173" s="221">
        <f>(Q3258*10000)*TEA!$M$15*10^-6</f>
        <v>49.496288177699995</v>
      </c>
      <c r="R173" s="221">
        <f>(R3258*10000)*TEA!$O$15*10^-6</f>
        <v>49.496288177699995</v>
      </c>
      <c r="AA173">
        <f t="shared" si="18"/>
        <v>1</v>
      </c>
      <c r="AB173" s="197">
        <v>6027</v>
      </c>
      <c r="AC173" s="197">
        <v>0</v>
      </c>
      <c r="AD173" s="197">
        <f t="shared" si="17"/>
        <v>0</v>
      </c>
      <c r="AE173" s="197">
        <v>0</v>
      </c>
      <c r="AJ173">
        <v>0</v>
      </c>
      <c r="AK173">
        <v>0</v>
      </c>
      <c r="AU173" s="198">
        <v>0.27272727299999999</v>
      </c>
      <c r="AV173" s="6">
        <v>0</v>
      </c>
      <c r="AW173" s="198">
        <v>0.38356000000000001</v>
      </c>
      <c r="BO173" s="198"/>
      <c r="BP173" s="354">
        <f t="shared" si="13"/>
        <v>0</v>
      </c>
      <c r="BQ173" s="354">
        <f t="shared" si="14"/>
        <v>0</v>
      </c>
      <c r="BR173" s="354">
        <f t="shared" si="15"/>
        <v>0</v>
      </c>
      <c r="CG173" s="198"/>
      <c r="CH173">
        <f>(Transest!$J$14/HexExtSoy!$K$4)</f>
        <v>0.20257267294641951</v>
      </c>
      <c r="CI173">
        <f>(HydroProcOil!$K$14/HexExtSoy!$K$4)</f>
        <v>0.10977777777777777</v>
      </c>
      <c r="CJ173">
        <f>(StarchFerm!$K$24/StarchFerm!$K$4)</f>
        <v>0.33157302630665886</v>
      </c>
      <c r="CY173" s="198"/>
      <c r="CZ173">
        <f>BP173*CH173*1000*LCI!$E$93</f>
        <v>0</v>
      </c>
      <c r="DA173">
        <f>BQ173*CI173*1000*(LCI!$E$99)</f>
        <v>0</v>
      </c>
      <c r="DB173">
        <f>BR173*CJ173*1000*(LCI!$E$96)</f>
        <v>0</v>
      </c>
    </row>
    <row r="174" spans="1:106" x14ac:dyDescent="0.25">
      <c r="A174" s="197">
        <v>6029</v>
      </c>
      <c r="B174" s="197" t="s">
        <v>733</v>
      </c>
      <c r="C174" s="197" t="s">
        <v>748</v>
      </c>
      <c r="D174" s="197">
        <v>-118.728692</v>
      </c>
      <c r="E174" s="197">
        <v>35.341630000000002</v>
      </c>
      <c r="F174">
        <v>0</v>
      </c>
      <c r="G174">
        <f t="shared" si="16"/>
        <v>0</v>
      </c>
      <c r="H174" s="198">
        <v>9.86</v>
      </c>
      <c r="Q174" s="221">
        <f>(Q3259*10000)*TEA!$M$15*10^-6</f>
        <v>57.070298134349997</v>
      </c>
      <c r="R174" s="221">
        <f>(R3259*10000)*TEA!$O$15*10^-6</f>
        <v>57.070298134349997</v>
      </c>
      <c r="AA174">
        <f t="shared" si="18"/>
        <v>1</v>
      </c>
      <c r="AB174" s="197">
        <v>6029</v>
      </c>
      <c r="AC174" s="197">
        <v>0</v>
      </c>
      <c r="AD174" s="197">
        <f t="shared" si="17"/>
        <v>0</v>
      </c>
      <c r="AE174" s="197">
        <v>111</v>
      </c>
      <c r="AJ174">
        <v>0</v>
      </c>
      <c r="AK174">
        <v>0</v>
      </c>
      <c r="AU174" s="198">
        <v>0.27272727299999999</v>
      </c>
      <c r="AV174" s="6">
        <v>0</v>
      </c>
      <c r="AW174" s="198">
        <v>0.38356000000000001</v>
      </c>
      <c r="BO174" s="198"/>
      <c r="BP174" s="354">
        <f t="shared" si="13"/>
        <v>0</v>
      </c>
      <c r="BQ174" s="354">
        <f t="shared" si="14"/>
        <v>0</v>
      </c>
      <c r="BR174" s="354">
        <f t="shared" si="15"/>
        <v>419.79107760000005</v>
      </c>
      <c r="CG174" s="198"/>
      <c r="CH174">
        <f>(Transest!$J$14/HexExtSoy!$K$4)</f>
        <v>0.20257267294641951</v>
      </c>
      <c r="CI174">
        <f>(HydroProcOil!$K$14/HexExtSoy!$K$4)</f>
        <v>0.10977777777777777</v>
      </c>
      <c r="CJ174">
        <f>(StarchFerm!$K$24/StarchFerm!$K$4)</f>
        <v>0.33157302630665886</v>
      </c>
      <c r="CY174" s="198"/>
      <c r="CZ174">
        <f>BP174*CH174*1000*LCI!$E$93</f>
        <v>0</v>
      </c>
      <c r="DA174">
        <f>BQ174*CI174*1000*(LCI!$E$99)</f>
        <v>0</v>
      </c>
      <c r="DB174">
        <f>BR174*CJ174*1000*(LCI!$E$96)</f>
        <v>3751208.1765410504</v>
      </c>
    </row>
    <row r="175" spans="1:106" x14ac:dyDescent="0.25">
      <c r="A175" s="197">
        <v>6031</v>
      </c>
      <c r="B175" s="197" t="s">
        <v>733</v>
      </c>
      <c r="C175" s="197" t="s">
        <v>749</v>
      </c>
      <c r="D175" s="197">
        <v>-119.805537</v>
      </c>
      <c r="E175" s="197">
        <v>36.06644</v>
      </c>
      <c r="F175">
        <v>0</v>
      </c>
      <c r="G175">
        <f t="shared" si="16"/>
        <v>0</v>
      </c>
      <c r="H175" s="198">
        <v>11.97</v>
      </c>
      <c r="Q175" s="221">
        <f>(Q3260*10000)*TEA!$M$15*10^-6</f>
        <v>56.943029580299999</v>
      </c>
      <c r="R175" s="221">
        <f>(R3260*10000)*TEA!$O$15*10^-6</f>
        <v>56.943029580299999</v>
      </c>
      <c r="AA175">
        <f t="shared" si="18"/>
        <v>1</v>
      </c>
      <c r="AB175" s="197">
        <v>6031</v>
      </c>
      <c r="AC175" s="197">
        <v>0</v>
      </c>
      <c r="AD175" s="197">
        <f t="shared" si="17"/>
        <v>0</v>
      </c>
      <c r="AE175" s="197">
        <v>545</v>
      </c>
      <c r="AJ175">
        <v>0</v>
      </c>
      <c r="AK175">
        <v>0</v>
      </c>
      <c r="AU175" s="198">
        <v>0.27272727299999999</v>
      </c>
      <c r="AV175" s="6">
        <v>0</v>
      </c>
      <c r="AW175" s="198">
        <v>0.38356000000000001</v>
      </c>
      <c r="BO175" s="198"/>
      <c r="BP175" s="354">
        <f t="shared" si="13"/>
        <v>0</v>
      </c>
      <c r="BQ175" s="354">
        <f t="shared" si="14"/>
        <v>0</v>
      </c>
      <c r="BR175" s="354">
        <f t="shared" si="15"/>
        <v>2502.2111940000004</v>
      </c>
      <c r="CG175" s="198"/>
      <c r="CH175">
        <f>(Transest!$J$14/HexExtSoy!$K$4)</f>
        <v>0.20257267294641951</v>
      </c>
      <c r="CI175">
        <f>(HydroProcOil!$K$14/HexExtSoy!$K$4)</f>
        <v>0.10977777777777777</v>
      </c>
      <c r="CJ175">
        <f>(StarchFerm!$K$24/StarchFerm!$K$4)</f>
        <v>0.33157302630665886</v>
      </c>
      <c r="CY175" s="198"/>
      <c r="CZ175">
        <f>BP175*CH175*1000*LCI!$E$93</f>
        <v>0</v>
      </c>
      <c r="DA175">
        <f>BQ175*CI175*1000*(LCI!$E$99)</f>
        <v>0</v>
      </c>
      <c r="DB175">
        <f>BR175*CJ175*1000*(LCI!$E$96)</f>
        <v>22359491.640527766</v>
      </c>
    </row>
    <row r="176" spans="1:106" x14ac:dyDescent="0.25">
      <c r="A176" s="197">
        <v>6033</v>
      </c>
      <c r="B176" s="197" t="s">
        <v>733</v>
      </c>
      <c r="C176" s="197" t="s">
        <v>750</v>
      </c>
      <c r="D176" s="197">
        <v>-122.76257099999999</v>
      </c>
      <c r="E176" s="197">
        <v>39.109079999999999</v>
      </c>
      <c r="F176">
        <v>0</v>
      </c>
      <c r="G176">
        <f t="shared" si="16"/>
        <v>0</v>
      </c>
      <c r="H176" s="198">
        <v>0</v>
      </c>
      <c r="Q176" s="221">
        <f>(Q3261*10000)*TEA!$M$15*10^-6</f>
        <v>48.236601349349996</v>
      </c>
      <c r="R176" s="221">
        <f>(R3261*10000)*TEA!$O$15*10^-6</f>
        <v>48.236601349349996</v>
      </c>
      <c r="AA176">
        <f t="shared" si="18"/>
        <v>1</v>
      </c>
      <c r="AB176" s="197">
        <v>6033</v>
      </c>
      <c r="AC176" s="197">
        <v>0</v>
      </c>
      <c r="AD176" s="197">
        <f t="shared" si="17"/>
        <v>0</v>
      </c>
      <c r="AE176" s="197">
        <v>0</v>
      </c>
      <c r="AJ176">
        <v>0</v>
      </c>
      <c r="AK176">
        <v>0</v>
      </c>
      <c r="AU176" s="198">
        <v>0.27272727299999999</v>
      </c>
      <c r="AV176" s="6">
        <v>0</v>
      </c>
      <c r="AW176" s="198">
        <v>0.38356000000000001</v>
      </c>
      <c r="BO176" s="198"/>
      <c r="BP176" s="354">
        <f t="shared" si="13"/>
        <v>0</v>
      </c>
      <c r="BQ176" s="354">
        <f t="shared" si="14"/>
        <v>0</v>
      </c>
      <c r="BR176" s="354">
        <f t="shared" si="15"/>
        <v>0</v>
      </c>
      <c r="CG176" s="198"/>
      <c r="CH176">
        <f>(Transest!$J$14/HexExtSoy!$K$4)</f>
        <v>0.20257267294641951</v>
      </c>
      <c r="CI176">
        <f>(HydroProcOil!$K$14/HexExtSoy!$K$4)</f>
        <v>0.10977777777777777</v>
      </c>
      <c r="CJ176">
        <f>(StarchFerm!$K$24/StarchFerm!$K$4)</f>
        <v>0.33157302630665886</v>
      </c>
      <c r="CY176" s="198"/>
      <c r="CZ176">
        <f>BP176*CH176*1000*LCI!$E$93</f>
        <v>0</v>
      </c>
      <c r="DA176">
        <f>BQ176*CI176*1000*(LCI!$E$99)</f>
        <v>0</v>
      </c>
      <c r="DB176">
        <f>BR176*CJ176*1000*(LCI!$E$96)</f>
        <v>0</v>
      </c>
    </row>
    <row r="177" spans="1:106" x14ac:dyDescent="0.25">
      <c r="A177" s="197">
        <v>6035</v>
      </c>
      <c r="B177" s="197" t="s">
        <v>733</v>
      </c>
      <c r="C177" s="197" t="s">
        <v>751</v>
      </c>
      <c r="D177" s="197">
        <v>-120.600691</v>
      </c>
      <c r="E177" s="197">
        <v>40.687469999999998</v>
      </c>
      <c r="F177">
        <v>0</v>
      </c>
      <c r="G177">
        <f t="shared" si="16"/>
        <v>0</v>
      </c>
      <c r="H177" s="198">
        <v>0</v>
      </c>
      <c r="Q177" s="221">
        <f>(Q3262*10000)*TEA!$M$15*10^-6</f>
        <v>38.703333296700002</v>
      </c>
      <c r="R177" s="221">
        <f>(R3262*10000)*TEA!$O$15*10^-6</f>
        <v>38.703333296700002</v>
      </c>
      <c r="AA177">
        <f t="shared" si="18"/>
        <v>1</v>
      </c>
      <c r="AB177" s="197">
        <v>6035</v>
      </c>
      <c r="AC177" s="197">
        <v>0</v>
      </c>
      <c r="AD177" s="197">
        <f t="shared" si="17"/>
        <v>0</v>
      </c>
      <c r="AE177" s="197">
        <v>0</v>
      </c>
      <c r="AJ177">
        <v>0</v>
      </c>
      <c r="AK177">
        <v>0</v>
      </c>
      <c r="AU177" s="198">
        <v>0.27272727299999999</v>
      </c>
      <c r="AV177" s="6">
        <v>0</v>
      </c>
      <c r="AW177" s="198">
        <v>0.38356000000000001</v>
      </c>
      <c r="BO177" s="198"/>
      <c r="BP177" s="354">
        <f t="shared" si="13"/>
        <v>0</v>
      </c>
      <c r="BQ177" s="354">
        <f t="shared" si="14"/>
        <v>0</v>
      </c>
      <c r="BR177" s="354">
        <f t="shared" si="15"/>
        <v>0</v>
      </c>
      <c r="CG177" s="198"/>
      <c r="CH177">
        <f>(Transest!$J$14/HexExtSoy!$K$4)</f>
        <v>0.20257267294641951</v>
      </c>
      <c r="CI177">
        <f>(HydroProcOil!$K$14/HexExtSoy!$K$4)</f>
        <v>0.10977777777777777</v>
      </c>
      <c r="CJ177">
        <f>(StarchFerm!$K$24/StarchFerm!$K$4)</f>
        <v>0.33157302630665886</v>
      </c>
      <c r="CY177" s="198"/>
      <c r="CZ177">
        <f>BP177*CH177*1000*LCI!$E$93</f>
        <v>0</v>
      </c>
      <c r="DA177">
        <f>BQ177*CI177*1000*(LCI!$E$99)</f>
        <v>0</v>
      </c>
      <c r="DB177">
        <f>BR177*CJ177*1000*(LCI!$E$96)</f>
        <v>0</v>
      </c>
    </row>
    <row r="178" spans="1:106" x14ac:dyDescent="0.25">
      <c r="A178" s="197">
        <v>6037</v>
      </c>
      <c r="B178" s="197" t="s">
        <v>733</v>
      </c>
      <c r="C178" s="197" t="s">
        <v>752</v>
      </c>
      <c r="D178" s="197">
        <v>-118.21274200000001</v>
      </c>
      <c r="E178" s="197">
        <v>34.369959999999999</v>
      </c>
      <c r="F178">
        <v>0</v>
      </c>
      <c r="G178">
        <f t="shared" si="16"/>
        <v>0</v>
      </c>
      <c r="H178" s="198">
        <v>0</v>
      </c>
      <c r="Q178" s="221">
        <f>(Q3263*10000)*TEA!$M$15*10^-6</f>
        <v>60.347589651900002</v>
      </c>
      <c r="R178" s="221">
        <f>(R3263*10000)*TEA!$O$15*10^-6</f>
        <v>60.347589651900002</v>
      </c>
      <c r="AA178">
        <f t="shared" si="18"/>
        <v>1</v>
      </c>
      <c r="AB178" s="197">
        <v>6037</v>
      </c>
      <c r="AC178" s="197">
        <v>0</v>
      </c>
      <c r="AD178" s="197">
        <f t="shared" si="17"/>
        <v>0</v>
      </c>
      <c r="AE178" s="197">
        <v>0</v>
      </c>
      <c r="AJ178">
        <v>0</v>
      </c>
      <c r="AK178">
        <v>0</v>
      </c>
      <c r="AU178" s="198">
        <v>0.27272727299999999</v>
      </c>
      <c r="AV178" s="6">
        <v>0</v>
      </c>
      <c r="AW178" s="198">
        <v>0.38356000000000001</v>
      </c>
      <c r="BO178" s="198"/>
      <c r="BP178" s="354">
        <f t="shared" si="13"/>
        <v>0</v>
      </c>
      <c r="BQ178" s="354">
        <f t="shared" si="14"/>
        <v>0</v>
      </c>
      <c r="BR178" s="354">
        <f t="shared" si="15"/>
        <v>0</v>
      </c>
      <c r="CG178" s="198"/>
      <c r="CH178">
        <f>(Transest!$J$14/HexExtSoy!$K$4)</f>
        <v>0.20257267294641951</v>
      </c>
      <c r="CI178">
        <f>(HydroProcOil!$K$14/HexExtSoy!$K$4)</f>
        <v>0.10977777777777777</v>
      </c>
      <c r="CJ178">
        <f>(StarchFerm!$K$24/StarchFerm!$K$4)</f>
        <v>0.33157302630665886</v>
      </c>
      <c r="CY178" s="198"/>
      <c r="CZ178">
        <f>BP178*CH178*1000*LCI!$E$93</f>
        <v>0</v>
      </c>
      <c r="DA178">
        <f>BQ178*CI178*1000*(LCI!$E$99)</f>
        <v>0</v>
      </c>
      <c r="DB178">
        <f>BR178*CJ178*1000*(LCI!$E$96)</f>
        <v>0</v>
      </c>
    </row>
    <row r="179" spans="1:106" x14ac:dyDescent="0.25">
      <c r="A179" s="197">
        <v>6039</v>
      </c>
      <c r="B179" s="197" t="s">
        <v>733</v>
      </c>
      <c r="C179" s="197" t="s">
        <v>753</v>
      </c>
      <c r="D179" s="197">
        <v>-119.762413</v>
      </c>
      <c r="E179" s="197">
        <v>37.213569999999997</v>
      </c>
      <c r="F179">
        <v>0</v>
      </c>
      <c r="G179">
        <f t="shared" si="16"/>
        <v>0</v>
      </c>
      <c r="H179" s="198">
        <v>12.83</v>
      </c>
      <c r="Q179" s="221">
        <f>(Q3264*10000)*TEA!$M$15*10^-6</f>
        <v>53.759274659999996</v>
      </c>
      <c r="R179" s="221">
        <f>(R3264*10000)*TEA!$O$15*10^-6</f>
        <v>53.759274659999996</v>
      </c>
      <c r="AA179">
        <f t="shared" si="18"/>
        <v>1</v>
      </c>
      <c r="AB179" s="197">
        <v>6039</v>
      </c>
      <c r="AC179" s="197">
        <v>0</v>
      </c>
      <c r="AD179" s="197">
        <f t="shared" si="17"/>
        <v>0</v>
      </c>
      <c r="AE179" s="197">
        <v>252</v>
      </c>
      <c r="AJ179">
        <v>0</v>
      </c>
      <c r="AK179">
        <v>0</v>
      </c>
      <c r="AU179" s="198">
        <v>0.27272727299999999</v>
      </c>
      <c r="AV179" s="6">
        <v>0</v>
      </c>
      <c r="AW179" s="198">
        <v>0.38356000000000001</v>
      </c>
      <c r="BO179" s="198"/>
      <c r="BP179" s="354">
        <f t="shared" si="13"/>
        <v>0</v>
      </c>
      <c r="BQ179" s="354">
        <f t="shared" si="14"/>
        <v>0</v>
      </c>
      <c r="BR179" s="354">
        <f t="shared" si="15"/>
        <v>1240.1108495999999</v>
      </c>
      <c r="CG179" s="198"/>
      <c r="CH179">
        <f>(Transest!$J$14/HexExtSoy!$K$4)</f>
        <v>0.20257267294641951</v>
      </c>
      <c r="CI179">
        <f>(HydroProcOil!$K$14/HexExtSoy!$K$4)</f>
        <v>0.10977777777777777</v>
      </c>
      <c r="CJ179">
        <f>(StarchFerm!$K$24/StarchFerm!$K$4)</f>
        <v>0.33157302630665886</v>
      </c>
      <c r="CY179" s="198"/>
      <c r="CZ179">
        <f>BP179*CH179*1000*LCI!$E$93</f>
        <v>0</v>
      </c>
      <c r="DA179">
        <f>BQ179*CI179*1000*(LCI!$E$99)</f>
        <v>0</v>
      </c>
      <c r="DB179">
        <f>BR179*CJ179*1000*(LCI!$E$96)</f>
        <v>11081497.933287153</v>
      </c>
    </row>
    <row r="180" spans="1:106" x14ac:dyDescent="0.25">
      <c r="A180" s="197">
        <v>6041</v>
      </c>
      <c r="B180" s="197" t="s">
        <v>733</v>
      </c>
      <c r="C180" s="197" t="s">
        <v>754</v>
      </c>
      <c r="D180" s="197">
        <v>-122.69533199999999</v>
      </c>
      <c r="E180" s="197">
        <v>38.07105</v>
      </c>
      <c r="F180">
        <v>0</v>
      </c>
      <c r="G180">
        <f t="shared" si="16"/>
        <v>0</v>
      </c>
      <c r="H180" s="198">
        <v>0</v>
      </c>
      <c r="Q180" s="221">
        <f>(Q3265*10000)*TEA!$M$15*10^-6</f>
        <v>53.127626844599995</v>
      </c>
      <c r="R180" s="221">
        <f>(R3265*10000)*TEA!$O$15*10^-6</f>
        <v>53.127626844599995</v>
      </c>
      <c r="AA180">
        <f t="shared" si="18"/>
        <v>1</v>
      </c>
      <c r="AB180" s="197">
        <v>6041</v>
      </c>
      <c r="AC180" s="197">
        <v>0</v>
      </c>
      <c r="AD180" s="197">
        <f t="shared" si="17"/>
        <v>0</v>
      </c>
      <c r="AE180" s="197">
        <v>0</v>
      </c>
      <c r="AJ180">
        <v>0</v>
      </c>
      <c r="AK180">
        <v>0</v>
      </c>
      <c r="AU180" s="198">
        <v>0.27272727299999999</v>
      </c>
      <c r="AV180" s="6">
        <v>0</v>
      </c>
      <c r="AW180" s="198">
        <v>0.38356000000000001</v>
      </c>
      <c r="BO180" s="198"/>
      <c r="BP180" s="354">
        <f t="shared" si="13"/>
        <v>0</v>
      </c>
      <c r="BQ180" s="354">
        <f t="shared" si="14"/>
        <v>0</v>
      </c>
      <c r="BR180" s="354">
        <f t="shared" si="15"/>
        <v>0</v>
      </c>
      <c r="CG180" s="198"/>
      <c r="CH180">
        <f>(Transest!$J$14/HexExtSoy!$K$4)</f>
        <v>0.20257267294641951</v>
      </c>
      <c r="CI180">
        <f>(HydroProcOil!$K$14/HexExtSoy!$K$4)</f>
        <v>0.10977777777777777</v>
      </c>
      <c r="CJ180">
        <f>(StarchFerm!$K$24/StarchFerm!$K$4)</f>
        <v>0.33157302630665886</v>
      </c>
      <c r="CY180" s="198"/>
      <c r="CZ180">
        <f>BP180*CH180*1000*LCI!$E$93</f>
        <v>0</v>
      </c>
      <c r="DA180">
        <f>BQ180*CI180*1000*(LCI!$E$99)</f>
        <v>0</v>
      </c>
      <c r="DB180">
        <f>BR180*CJ180*1000*(LCI!$E$96)</f>
        <v>0</v>
      </c>
    </row>
    <row r="181" spans="1:106" x14ac:dyDescent="0.25">
      <c r="A181" s="197">
        <v>6043</v>
      </c>
      <c r="B181" s="197" t="s">
        <v>733</v>
      </c>
      <c r="C181" s="197" t="s">
        <v>755</v>
      </c>
      <c r="D181" s="197">
        <v>-119.898357</v>
      </c>
      <c r="E181" s="197">
        <v>37.580559999999998</v>
      </c>
      <c r="F181">
        <v>0</v>
      </c>
      <c r="G181">
        <f t="shared" si="16"/>
        <v>0</v>
      </c>
      <c r="H181" s="198">
        <v>0</v>
      </c>
      <c r="Q181" s="221">
        <f>(Q3266*10000)*TEA!$M$15*10^-6</f>
        <v>53.0236791954</v>
      </c>
      <c r="R181" s="221">
        <f>(R3266*10000)*TEA!$O$15*10^-6</f>
        <v>53.0236791954</v>
      </c>
      <c r="AA181">
        <f t="shared" si="18"/>
        <v>1</v>
      </c>
      <c r="AB181" s="197">
        <v>6043</v>
      </c>
      <c r="AC181" s="197">
        <v>0</v>
      </c>
      <c r="AD181" s="197">
        <f t="shared" si="17"/>
        <v>0</v>
      </c>
      <c r="AE181" s="197">
        <v>0</v>
      </c>
      <c r="AJ181">
        <v>0</v>
      </c>
      <c r="AK181">
        <v>0</v>
      </c>
      <c r="AU181" s="198">
        <v>0.27272727299999999</v>
      </c>
      <c r="AV181" s="6">
        <v>0</v>
      </c>
      <c r="AW181" s="198">
        <v>0.38356000000000001</v>
      </c>
      <c r="BO181" s="198"/>
      <c r="BP181" s="354">
        <f t="shared" si="13"/>
        <v>0</v>
      </c>
      <c r="BQ181" s="354">
        <f t="shared" si="14"/>
        <v>0</v>
      </c>
      <c r="BR181" s="354">
        <f t="shared" si="15"/>
        <v>0</v>
      </c>
      <c r="CG181" s="198"/>
      <c r="CH181">
        <f>(Transest!$J$14/HexExtSoy!$K$4)</f>
        <v>0.20257267294641951</v>
      </c>
      <c r="CI181">
        <f>(HydroProcOil!$K$14/HexExtSoy!$K$4)</f>
        <v>0.10977777777777777</v>
      </c>
      <c r="CJ181">
        <f>(StarchFerm!$K$24/StarchFerm!$K$4)</f>
        <v>0.33157302630665886</v>
      </c>
      <c r="CY181" s="198"/>
      <c r="CZ181">
        <f>BP181*CH181*1000*LCI!$E$93</f>
        <v>0</v>
      </c>
      <c r="DA181">
        <f>BQ181*CI181*1000*(LCI!$E$99)</f>
        <v>0</v>
      </c>
      <c r="DB181">
        <f>BR181*CJ181*1000*(LCI!$E$96)</f>
        <v>0</v>
      </c>
    </row>
    <row r="182" spans="1:106" x14ac:dyDescent="0.25">
      <c r="A182" s="197">
        <v>6045</v>
      </c>
      <c r="B182" s="197" t="s">
        <v>733</v>
      </c>
      <c r="C182" s="197" t="s">
        <v>756</v>
      </c>
      <c r="D182" s="197">
        <v>-123.384896</v>
      </c>
      <c r="E182" s="197">
        <v>39.456400000000002</v>
      </c>
      <c r="F182">
        <v>0</v>
      </c>
      <c r="G182">
        <f t="shared" si="16"/>
        <v>0</v>
      </c>
      <c r="H182" s="198">
        <v>0</v>
      </c>
      <c r="Q182" s="221">
        <f>(Q3267*10000)*TEA!$M$15*10^-6</f>
        <v>45.673903502999998</v>
      </c>
      <c r="R182" s="221">
        <f>(R3267*10000)*TEA!$O$15*10^-6</f>
        <v>45.673903502999998</v>
      </c>
      <c r="AA182">
        <f t="shared" si="18"/>
        <v>1</v>
      </c>
      <c r="AB182" s="197">
        <v>6045</v>
      </c>
      <c r="AC182" s="197">
        <v>0</v>
      </c>
      <c r="AD182" s="197">
        <f t="shared" si="17"/>
        <v>0</v>
      </c>
      <c r="AE182" s="197">
        <v>0</v>
      </c>
      <c r="AJ182">
        <v>0</v>
      </c>
      <c r="AK182">
        <v>0</v>
      </c>
      <c r="AU182" s="198">
        <v>0.27272727299999999</v>
      </c>
      <c r="AV182" s="6">
        <v>0</v>
      </c>
      <c r="AW182" s="198">
        <v>0.38356000000000001</v>
      </c>
      <c r="BO182" s="198"/>
      <c r="BP182" s="354">
        <f t="shared" si="13"/>
        <v>0</v>
      </c>
      <c r="BQ182" s="354">
        <f t="shared" si="14"/>
        <v>0</v>
      </c>
      <c r="BR182" s="354">
        <f t="shared" si="15"/>
        <v>0</v>
      </c>
      <c r="CG182" s="198"/>
      <c r="CH182">
        <f>(Transest!$J$14/HexExtSoy!$K$4)</f>
        <v>0.20257267294641951</v>
      </c>
      <c r="CI182">
        <f>(HydroProcOil!$K$14/HexExtSoy!$K$4)</f>
        <v>0.10977777777777777</v>
      </c>
      <c r="CJ182">
        <f>(StarchFerm!$K$24/StarchFerm!$K$4)</f>
        <v>0.33157302630665886</v>
      </c>
      <c r="CY182" s="198"/>
      <c r="CZ182">
        <f>BP182*CH182*1000*LCI!$E$93</f>
        <v>0</v>
      </c>
      <c r="DA182">
        <f>BQ182*CI182*1000*(LCI!$E$99)</f>
        <v>0</v>
      </c>
      <c r="DB182">
        <f>BR182*CJ182*1000*(LCI!$E$96)</f>
        <v>0</v>
      </c>
    </row>
    <row r="183" spans="1:106" x14ac:dyDescent="0.25">
      <c r="A183" s="197">
        <v>6047</v>
      </c>
      <c r="B183" s="197" t="s">
        <v>733</v>
      </c>
      <c r="C183" s="197" t="s">
        <v>757</v>
      </c>
      <c r="D183" s="197">
        <v>-120.721091</v>
      </c>
      <c r="E183" s="197">
        <v>37.185229999999997</v>
      </c>
      <c r="F183">
        <v>0</v>
      </c>
      <c r="G183">
        <f t="shared" si="16"/>
        <v>0</v>
      </c>
      <c r="H183" s="198">
        <v>10.69</v>
      </c>
      <c r="Q183" s="221">
        <f>(Q3268*10000)*TEA!$M$15*10^-6</f>
        <v>56.122372884150003</v>
      </c>
      <c r="R183" s="221">
        <f>(R3268*10000)*TEA!$O$15*10^-6</f>
        <v>56.122372884150003</v>
      </c>
      <c r="AA183">
        <f t="shared" si="18"/>
        <v>1</v>
      </c>
      <c r="AB183" s="197">
        <v>6047</v>
      </c>
      <c r="AC183" s="197">
        <v>0</v>
      </c>
      <c r="AD183" s="197">
        <f t="shared" si="17"/>
        <v>0</v>
      </c>
      <c r="AE183" s="197">
        <v>2222</v>
      </c>
      <c r="AJ183">
        <v>0</v>
      </c>
      <c r="AK183">
        <v>0</v>
      </c>
      <c r="AU183" s="198">
        <v>0.27272727299999999</v>
      </c>
      <c r="AV183" s="6">
        <v>0</v>
      </c>
      <c r="AW183" s="198">
        <v>0.38356000000000001</v>
      </c>
      <c r="BO183" s="198"/>
      <c r="BP183" s="354">
        <f t="shared" si="13"/>
        <v>0</v>
      </c>
      <c r="BQ183" s="354">
        <f t="shared" si="14"/>
        <v>0</v>
      </c>
      <c r="BR183" s="354">
        <f t="shared" si="15"/>
        <v>9110.7697208000009</v>
      </c>
      <c r="CG183" s="198"/>
      <c r="CH183">
        <f>(Transest!$J$14/HexExtSoy!$K$4)</f>
        <v>0.20257267294641951</v>
      </c>
      <c r="CI183">
        <f>(HydroProcOil!$K$14/HexExtSoy!$K$4)</f>
        <v>0.10977777777777777</v>
      </c>
      <c r="CJ183">
        <f>(StarchFerm!$K$24/StarchFerm!$K$4)</f>
        <v>0.33157302630665886</v>
      </c>
      <c r="CY183" s="198"/>
      <c r="CZ183">
        <f>BP183*CH183*1000*LCI!$E$93</f>
        <v>0</v>
      </c>
      <c r="DA183">
        <f>BQ183*CI183*1000*(LCI!$E$99)</f>
        <v>0</v>
      </c>
      <c r="DB183">
        <f>BR183*CJ183*1000*(LCI!$E$96)</f>
        <v>81412863.90992026</v>
      </c>
    </row>
    <row r="184" spans="1:106" x14ac:dyDescent="0.25">
      <c r="A184" s="197">
        <v>6049</v>
      </c>
      <c r="B184" s="197" t="s">
        <v>733</v>
      </c>
      <c r="C184" s="197" t="s">
        <v>758</v>
      </c>
      <c r="D184" s="197">
        <v>-120.738326</v>
      </c>
      <c r="E184" s="197">
        <v>41.608469999999997</v>
      </c>
      <c r="F184">
        <v>0</v>
      </c>
      <c r="G184">
        <f t="shared" si="16"/>
        <v>0</v>
      </c>
      <c r="H184" s="198">
        <v>0</v>
      </c>
      <c r="Q184" s="221">
        <f>(Q3269*10000)*TEA!$M$15*10^-6</f>
        <v>34.541517028950004</v>
      </c>
      <c r="R184" s="221">
        <f>(R3269*10000)*TEA!$O$15*10^-6</f>
        <v>34.541517028950004</v>
      </c>
      <c r="AA184">
        <f t="shared" si="18"/>
        <v>1</v>
      </c>
      <c r="AB184" s="197">
        <v>6049</v>
      </c>
      <c r="AC184" s="197">
        <v>0</v>
      </c>
      <c r="AD184" s="197">
        <f t="shared" si="17"/>
        <v>0</v>
      </c>
      <c r="AE184" s="197">
        <v>0</v>
      </c>
      <c r="AJ184">
        <v>0</v>
      </c>
      <c r="AK184">
        <v>0</v>
      </c>
      <c r="AU184" s="198">
        <v>0.27272727299999999</v>
      </c>
      <c r="AV184" s="6">
        <v>0</v>
      </c>
      <c r="AW184" s="198">
        <v>0.38356000000000001</v>
      </c>
      <c r="BO184" s="198"/>
      <c r="BP184" s="354">
        <f t="shared" si="13"/>
        <v>0</v>
      </c>
      <c r="BQ184" s="354">
        <f t="shared" si="14"/>
        <v>0</v>
      </c>
      <c r="BR184" s="354">
        <f t="shared" si="15"/>
        <v>0</v>
      </c>
      <c r="CG184" s="198"/>
      <c r="CH184">
        <f>(Transest!$J$14/HexExtSoy!$K$4)</f>
        <v>0.20257267294641951</v>
      </c>
      <c r="CI184">
        <f>(HydroProcOil!$K$14/HexExtSoy!$K$4)</f>
        <v>0.10977777777777777</v>
      </c>
      <c r="CJ184">
        <f>(StarchFerm!$K$24/StarchFerm!$K$4)</f>
        <v>0.33157302630665886</v>
      </c>
      <c r="CY184" s="198"/>
      <c r="CZ184">
        <f>BP184*CH184*1000*LCI!$E$93</f>
        <v>0</v>
      </c>
      <c r="DA184">
        <f>BQ184*CI184*1000*(LCI!$E$99)</f>
        <v>0</v>
      </c>
      <c r="DB184">
        <f>BR184*CJ184*1000*(LCI!$E$96)</f>
        <v>0</v>
      </c>
    </row>
    <row r="185" spans="1:106" x14ac:dyDescent="0.25">
      <c r="A185" s="197">
        <v>6051</v>
      </c>
      <c r="B185" s="197" t="s">
        <v>733</v>
      </c>
      <c r="C185" s="197" t="s">
        <v>759</v>
      </c>
      <c r="D185" s="197">
        <v>-118.88735</v>
      </c>
      <c r="E185" s="197">
        <v>37.938769999999998</v>
      </c>
      <c r="F185">
        <v>0</v>
      </c>
      <c r="G185">
        <f t="shared" si="16"/>
        <v>0</v>
      </c>
      <c r="H185" s="198">
        <v>0</v>
      </c>
      <c r="Q185" s="221">
        <f>(Q3270*10000)*TEA!$M$15*10^-6</f>
        <v>47.708871946650007</v>
      </c>
      <c r="R185" s="221">
        <f>(R3270*10000)*TEA!$O$15*10^-6</f>
        <v>47.708871946650007</v>
      </c>
      <c r="AA185">
        <f t="shared" si="18"/>
        <v>1</v>
      </c>
      <c r="AB185" s="197">
        <v>6051</v>
      </c>
      <c r="AC185" s="197">
        <v>0</v>
      </c>
      <c r="AD185" s="197">
        <f t="shared" si="17"/>
        <v>0</v>
      </c>
      <c r="AE185" s="197">
        <v>0</v>
      </c>
      <c r="AJ185">
        <v>0</v>
      </c>
      <c r="AK185">
        <v>0</v>
      </c>
      <c r="AU185" s="198">
        <v>0.27272727299999999</v>
      </c>
      <c r="AV185" s="6">
        <v>0</v>
      </c>
      <c r="AW185" s="198">
        <v>0.38356000000000001</v>
      </c>
      <c r="BO185" s="198"/>
      <c r="BP185" s="354">
        <f t="shared" si="13"/>
        <v>0</v>
      </c>
      <c r="BQ185" s="354">
        <f t="shared" si="14"/>
        <v>0</v>
      </c>
      <c r="BR185" s="354">
        <f t="shared" si="15"/>
        <v>0</v>
      </c>
      <c r="CG185" s="198"/>
      <c r="CH185">
        <f>(Transest!$J$14/HexExtSoy!$K$4)</f>
        <v>0.20257267294641951</v>
      </c>
      <c r="CI185">
        <f>(HydroProcOil!$K$14/HexExtSoy!$K$4)</f>
        <v>0.10977777777777777</v>
      </c>
      <c r="CJ185">
        <f>(StarchFerm!$K$24/StarchFerm!$K$4)</f>
        <v>0.33157302630665886</v>
      </c>
      <c r="CY185" s="198"/>
      <c r="CZ185">
        <f>BP185*CH185*1000*LCI!$E$93</f>
        <v>0</v>
      </c>
      <c r="DA185">
        <f>BQ185*CI185*1000*(LCI!$E$99)</f>
        <v>0</v>
      </c>
      <c r="DB185">
        <f>BR185*CJ185*1000*(LCI!$E$96)</f>
        <v>0</v>
      </c>
    </row>
    <row r="186" spans="1:106" x14ac:dyDescent="0.25">
      <c r="A186" s="197">
        <v>6053</v>
      </c>
      <c r="B186" s="197" t="s">
        <v>733</v>
      </c>
      <c r="C186" s="197" t="s">
        <v>760</v>
      </c>
      <c r="D186" s="197">
        <v>-121.21236500000001</v>
      </c>
      <c r="E186" s="197">
        <v>36.208849999999998</v>
      </c>
      <c r="F186">
        <v>0</v>
      </c>
      <c r="G186">
        <f t="shared" si="16"/>
        <v>0</v>
      </c>
      <c r="H186" s="198">
        <v>9.92</v>
      </c>
      <c r="Q186" s="221">
        <f>(Q3271*10000)*TEA!$M$15*10^-6</f>
        <v>57.316806735299991</v>
      </c>
      <c r="R186" s="221">
        <f>(R3271*10000)*TEA!$O$15*10^-6</f>
        <v>57.316806735299991</v>
      </c>
      <c r="AA186">
        <f t="shared" si="18"/>
        <v>1</v>
      </c>
      <c r="AB186" s="197">
        <v>6053</v>
      </c>
      <c r="AC186" s="197">
        <v>0</v>
      </c>
      <c r="AD186" s="197">
        <f t="shared" si="17"/>
        <v>0</v>
      </c>
      <c r="AE186" s="197">
        <v>138</v>
      </c>
      <c r="AJ186">
        <v>0</v>
      </c>
      <c r="AK186">
        <v>0</v>
      </c>
      <c r="AU186" s="198">
        <v>0.27272727299999999</v>
      </c>
      <c r="AV186" s="6">
        <v>0</v>
      </c>
      <c r="AW186" s="198">
        <v>0.38356000000000001</v>
      </c>
      <c r="BO186" s="198"/>
      <c r="BP186" s="354">
        <f t="shared" si="13"/>
        <v>0</v>
      </c>
      <c r="BQ186" s="354">
        <f t="shared" si="14"/>
        <v>0</v>
      </c>
      <c r="BR186" s="354">
        <f t="shared" si="15"/>
        <v>525.07829760000004</v>
      </c>
      <c r="CG186" s="198"/>
      <c r="CH186">
        <f>(Transest!$J$14/HexExtSoy!$K$4)</f>
        <v>0.20257267294641951</v>
      </c>
      <c r="CI186">
        <f>(HydroProcOil!$K$14/HexExtSoy!$K$4)</f>
        <v>0.10977777777777777</v>
      </c>
      <c r="CJ186">
        <f>(StarchFerm!$K$24/StarchFerm!$K$4)</f>
        <v>0.33157302630665886</v>
      </c>
      <c r="CY186" s="198"/>
      <c r="CZ186">
        <f>BP186*CH186*1000*LCI!$E$93</f>
        <v>0</v>
      </c>
      <c r="DA186">
        <f>BQ186*CI186*1000*(LCI!$E$99)</f>
        <v>0</v>
      </c>
      <c r="DB186">
        <f>BR186*CJ186*1000*(LCI!$E$96)</f>
        <v>4692043.5149367144</v>
      </c>
    </row>
    <row r="187" spans="1:106" x14ac:dyDescent="0.25">
      <c r="A187" s="197">
        <v>6055</v>
      </c>
      <c r="B187" s="197" t="s">
        <v>733</v>
      </c>
      <c r="C187" s="197" t="s">
        <v>761</v>
      </c>
      <c r="D187" s="197">
        <v>-122.33823099999999</v>
      </c>
      <c r="E187" s="197">
        <v>38.509129999999999</v>
      </c>
      <c r="F187">
        <v>0</v>
      </c>
      <c r="G187">
        <f t="shared" si="16"/>
        <v>0</v>
      </c>
      <c r="H187" s="198">
        <v>0</v>
      </c>
      <c r="Q187" s="221">
        <f>(Q3272*10000)*TEA!$M$15*10^-6</f>
        <v>52.301671279200001</v>
      </c>
      <c r="R187" s="221">
        <f>(R3272*10000)*TEA!$O$15*10^-6</f>
        <v>52.301671279200001</v>
      </c>
      <c r="AA187">
        <f t="shared" si="18"/>
        <v>1</v>
      </c>
      <c r="AB187" s="197">
        <v>6055</v>
      </c>
      <c r="AC187" s="197">
        <v>0</v>
      </c>
      <c r="AD187" s="197">
        <f t="shared" si="17"/>
        <v>0</v>
      </c>
      <c r="AE187" s="197">
        <v>0</v>
      </c>
      <c r="AJ187">
        <v>0</v>
      </c>
      <c r="AK187">
        <v>0</v>
      </c>
      <c r="AU187" s="198">
        <v>0.27272727299999999</v>
      </c>
      <c r="AV187" s="6">
        <v>0</v>
      </c>
      <c r="AW187" s="198">
        <v>0.38356000000000001</v>
      </c>
      <c r="BO187" s="198"/>
      <c r="BP187" s="354">
        <f t="shared" si="13"/>
        <v>0</v>
      </c>
      <c r="BQ187" s="354">
        <f t="shared" si="14"/>
        <v>0</v>
      </c>
      <c r="BR187" s="354">
        <f t="shared" si="15"/>
        <v>0</v>
      </c>
      <c r="CG187" s="198"/>
      <c r="CH187">
        <f>(Transest!$J$14/HexExtSoy!$K$4)</f>
        <v>0.20257267294641951</v>
      </c>
      <c r="CI187">
        <f>(HydroProcOil!$K$14/HexExtSoy!$K$4)</f>
        <v>0.10977777777777777</v>
      </c>
      <c r="CJ187">
        <f>(StarchFerm!$K$24/StarchFerm!$K$4)</f>
        <v>0.33157302630665886</v>
      </c>
      <c r="CY187" s="198"/>
      <c r="CZ187">
        <f>BP187*CH187*1000*LCI!$E$93</f>
        <v>0</v>
      </c>
      <c r="DA187">
        <f>BQ187*CI187*1000*(LCI!$E$99)</f>
        <v>0</v>
      </c>
      <c r="DB187">
        <f>BR187*CJ187*1000*(LCI!$E$96)</f>
        <v>0</v>
      </c>
    </row>
    <row r="188" spans="1:106" x14ac:dyDescent="0.25">
      <c r="A188" s="197">
        <v>6057</v>
      </c>
      <c r="B188" s="197" t="s">
        <v>733</v>
      </c>
      <c r="C188" s="197" t="s">
        <v>711</v>
      </c>
      <c r="D188" s="197">
        <v>-120.770387</v>
      </c>
      <c r="E188" s="197">
        <v>39.304070000000003</v>
      </c>
      <c r="F188">
        <v>0</v>
      </c>
      <c r="G188">
        <f t="shared" si="16"/>
        <v>0</v>
      </c>
      <c r="H188" s="198">
        <v>0</v>
      </c>
      <c r="Q188" s="221">
        <f>(Q3273*10000)*TEA!$M$15*10^-6</f>
        <v>47.203686841950002</v>
      </c>
      <c r="R188" s="221">
        <f>(R3273*10000)*TEA!$O$15*10^-6</f>
        <v>47.203686841950002</v>
      </c>
      <c r="AA188">
        <f t="shared" si="18"/>
        <v>1</v>
      </c>
      <c r="AB188" s="197">
        <v>6057</v>
      </c>
      <c r="AC188" s="197">
        <v>0</v>
      </c>
      <c r="AD188" s="197">
        <f t="shared" si="17"/>
        <v>0</v>
      </c>
      <c r="AE188" s="197">
        <v>0</v>
      </c>
      <c r="AJ188">
        <v>0</v>
      </c>
      <c r="AK188">
        <v>0</v>
      </c>
      <c r="AU188" s="198">
        <v>0.27272727299999999</v>
      </c>
      <c r="AV188" s="6">
        <v>0</v>
      </c>
      <c r="AW188" s="198">
        <v>0.38356000000000001</v>
      </c>
      <c r="BO188" s="198"/>
      <c r="BP188" s="354">
        <f t="shared" si="13"/>
        <v>0</v>
      </c>
      <c r="BQ188" s="354">
        <f t="shared" si="14"/>
        <v>0</v>
      </c>
      <c r="BR188" s="354">
        <f t="shared" si="15"/>
        <v>0</v>
      </c>
      <c r="CG188" s="198"/>
      <c r="CH188">
        <f>(Transest!$J$14/HexExtSoy!$K$4)</f>
        <v>0.20257267294641951</v>
      </c>
      <c r="CI188">
        <f>(HydroProcOil!$K$14/HexExtSoy!$K$4)</f>
        <v>0.10977777777777777</v>
      </c>
      <c r="CJ188">
        <f>(StarchFerm!$K$24/StarchFerm!$K$4)</f>
        <v>0.33157302630665886</v>
      </c>
      <c r="CY188" s="198"/>
      <c r="CZ188">
        <f>BP188*CH188*1000*LCI!$E$93</f>
        <v>0</v>
      </c>
      <c r="DA188">
        <f>BQ188*CI188*1000*(LCI!$E$99)</f>
        <v>0</v>
      </c>
      <c r="DB188">
        <f>BR188*CJ188*1000*(LCI!$E$96)</f>
        <v>0</v>
      </c>
    </row>
    <row r="189" spans="1:106" x14ac:dyDescent="0.25">
      <c r="A189" s="197">
        <v>6059</v>
      </c>
      <c r="B189" s="197" t="s">
        <v>733</v>
      </c>
      <c r="C189" s="197" t="s">
        <v>762</v>
      </c>
      <c r="D189" s="197">
        <v>-117.753271</v>
      </c>
      <c r="E189" s="197">
        <v>33.71696</v>
      </c>
      <c r="F189">
        <v>0</v>
      </c>
      <c r="G189">
        <f t="shared" si="16"/>
        <v>0</v>
      </c>
      <c r="H189" s="198">
        <v>0</v>
      </c>
      <c r="Q189" s="221">
        <f>(Q3274*10000)*TEA!$M$15*10^-6</f>
        <v>61.446337300349995</v>
      </c>
      <c r="R189" s="221">
        <f>(R3274*10000)*TEA!$O$15*10^-6</f>
        <v>61.446337300349995</v>
      </c>
      <c r="AA189">
        <f t="shared" si="18"/>
        <v>1</v>
      </c>
      <c r="AB189" s="197">
        <v>6059</v>
      </c>
      <c r="AC189" s="197">
        <v>0</v>
      </c>
      <c r="AD189" s="197">
        <f t="shared" si="17"/>
        <v>0</v>
      </c>
      <c r="AE189" s="197">
        <v>0</v>
      </c>
      <c r="AJ189">
        <v>0</v>
      </c>
      <c r="AK189">
        <v>0</v>
      </c>
      <c r="AU189" s="198">
        <v>0.27272727299999999</v>
      </c>
      <c r="AV189" s="6">
        <v>0</v>
      </c>
      <c r="AW189" s="198">
        <v>0.38356000000000001</v>
      </c>
      <c r="BO189" s="198"/>
      <c r="BP189" s="354">
        <f t="shared" si="13"/>
        <v>0</v>
      </c>
      <c r="BQ189" s="354">
        <f t="shared" si="14"/>
        <v>0</v>
      </c>
      <c r="BR189" s="354">
        <f t="shared" si="15"/>
        <v>0</v>
      </c>
      <c r="CG189" s="198"/>
      <c r="CH189">
        <f>(Transest!$J$14/HexExtSoy!$K$4)</f>
        <v>0.20257267294641951</v>
      </c>
      <c r="CI189">
        <f>(HydroProcOil!$K$14/HexExtSoy!$K$4)</f>
        <v>0.10977777777777777</v>
      </c>
      <c r="CJ189">
        <f>(StarchFerm!$K$24/StarchFerm!$K$4)</f>
        <v>0.33157302630665886</v>
      </c>
      <c r="CY189" s="198"/>
      <c r="CZ189">
        <f>BP189*CH189*1000*LCI!$E$93</f>
        <v>0</v>
      </c>
      <c r="DA189">
        <f>BQ189*CI189*1000*(LCI!$E$99)</f>
        <v>0</v>
      </c>
      <c r="DB189">
        <f>BR189*CJ189*1000*(LCI!$E$96)</f>
        <v>0</v>
      </c>
    </row>
    <row r="190" spans="1:106" x14ac:dyDescent="0.25">
      <c r="A190" s="197">
        <v>6061</v>
      </c>
      <c r="B190" s="197" t="s">
        <v>733</v>
      </c>
      <c r="C190" s="197" t="s">
        <v>763</v>
      </c>
      <c r="D190" s="197">
        <v>-120.716593</v>
      </c>
      <c r="E190" s="197">
        <v>39.066609999999997</v>
      </c>
      <c r="F190">
        <v>0</v>
      </c>
      <c r="G190">
        <f t="shared" si="16"/>
        <v>0</v>
      </c>
      <c r="H190" s="198">
        <v>0</v>
      </c>
      <c r="Q190" s="221">
        <f>(Q3275*10000)*TEA!$M$15*10^-6</f>
        <v>48.780143920800001</v>
      </c>
      <c r="R190" s="221">
        <f>(R3275*10000)*TEA!$O$15*10^-6</f>
        <v>48.780143920800001</v>
      </c>
      <c r="AA190">
        <f t="shared" si="18"/>
        <v>1</v>
      </c>
      <c r="AB190" s="197">
        <v>6061</v>
      </c>
      <c r="AC190" s="197">
        <v>0</v>
      </c>
      <c r="AD190" s="197">
        <f t="shared" si="17"/>
        <v>0</v>
      </c>
      <c r="AE190" s="197">
        <v>0</v>
      </c>
      <c r="AJ190">
        <v>0</v>
      </c>
      <c r="AK190">
        <v>0</v>
      </c>
      <c r="AU190" s="198">
        <v>0.27272727299999999</v>
      </c>
      <c r="AV190" s="6">
        <v>0</v>
      </c>
      <c r="AW190" s="198">
        <v>0.38356000000000001</v>
      </c>
      <c r="BO190" s="198"/>
      <c r="BP190" s="354">
        <f t="shared" si="13"/>
        <v>0</v>
      </c>
      <c r="BQ190" s="354">
        <f t="shared" si="14"/>
        <v>0</v>
      </c>
      <c r="BR190" s="354">
        <f t="shared" si="15"/>
        <v>0</v>
      </c>
      <c r="CG190" s="198"/>
      <c r="CH190">
        <f>(Transest!$J$14/HexExtSoy!$K$4)</f>
        <v>0.20257267294641951</v>
      </c>
      <c r="CI190">
        <f>(HydroProcOil!$K$14/HexExtSoy!$K$4)</f>
        <v>0.10977777777777777</v>
      </c>
      <c r="CJ190">
        <f>(StarchFerm!$K$24/StarchFerm!$K$4)</f>
        <v>0.33157302630665886</v>
      </c>
      <c r="CY190" s="198"/>
      <c r="CZ190">
        <f>BP190*CH190*1000*LCI!$E$93</f>
        <v>0</v>
      </c>
      <c r="DA190">
        <f>BQ190*CI190*1000*(LCI!$E$99)</f>
        <v>0</v>
      </c>
      <c r="DB190">
        <f>BR190*CJ190*1000*(LCI!$E$96)</f>
        <v>0</v>
      </c>
    </row>
    <row r="191" spans="1:106" x14ac:dyDescent="0.25">
      <c r="A191" s="197">
        <v>6063</v>
      </c>
      <c r="B191" s="197" t="s">
        <v>733</v>
      </c>
      <c r="C191" s="197" t="s">
        <v>764</v>
      </c>
      <c r="D191" s="197">
        <v>-120.84965099999999</v>
      </c>
      <c r="E191" s="197">
        <v>40.015309999999999</v>
      </c>
      <c r="F191">
        <v>0</v>
      </c>
      <c r="G191">
        <f t="shared" si="16"/>
        <v>0</v>
      </c>
      <c r="H191" s="198">
        <v>0</v>
      </c>
      <c r="Q191" s="221">
        <f>(Q3276*10000)*TEA!$M$15*10^-6</f>
        <v>42.654910747050003</v>
      </c>
      <c r="R191" s="221">
        <f>(R3276*10000)*TEA!$O$15*10^-6</f>
        <v>42.654910747050003</v>
      </c>
      <c r="AA191">
        <f t="shared" si="18"/>
        <v>1</v>
      </c>
      <c r="AB191" s="197">
        <v>6063</v>
      </c>
      <c r="AC191" s="197">
        <v>0</v>
      </c>
      <c r="AD191" s="197">
        <f t="shared" si="17"/>
        <v>0</v>
      </c>
      <c r="AE191" s="197">
        <v>0</v>
      </c>
      <c r="AJ191">
        <v>0</v>
      </c>
      <c r="AK191">
        <v>0</v>
      </c>
      <c r="AU191" s="198">
        <v>0.27272727299999999</v>
      </c>
      <c r="AV191" s="6">
        <v>0</v>
      </c>
      <c r="AW191" s="198">
        <v>0.38356000000000001</v>
      </c>
      <c r="BO191" s="198"/>
      <c r="BP191" s="354">
        <f t="shared" si="13"/>
        <v>0</v>
      </c>
      <c r="BQ191" s="354">
        <f t="shared" si="14"/>
        <v>0</v>
      </c>
      <c r="BR191" s="354">
        <f t="shared" si="15"/>
        <v>0</v>
      </c>
      <c r="CG191" s="198"/>
      <c r="CH191">
        <f>(Transest!$J$14/HexExtSoy!$K$4)</f>
        <v>0.20257267294641951</v>
      </c>
      <c r="CI191">
        <f>(HydroProcOil!$K$14/HexExtSoy!$K$4)</f>
        <v>0.10977777777777777</v>
      </c>
      <c r="CJ191">
        <f>(StarchFerm!$K$24/StarchFerm!$K$4)</f>
        <v>0.33157302630665886</v>
      </c>
      <c r="CY191" s="198"/>
      <c r="CZ191">
        <f>BP191*CH191*1000*LCI!$E$93</f>
        <v>0</v>
      </c>
      <c r="DA191">
        <f>BQ191*CI191*1000*(LCI!$E$99)</f>
        <v>0</v>
      </c>
      <c r="DB191">
        <f>BR191*CJ191*1000*(LCI!$E$96)</f>
        <v>0</v>
      </c>
    </row>
    <row r="192" spans="1:106" x14ac:dyDescent="0.25">
      <c r="A192" s="197">
        <v>6065</v>
      </c>
      <c r="B192" s="197" t="s">
        <v>733</v>
      </c>
      <c r="C192" s="197" t="s">
        <v>765</v>
      </c>
      <c r="D192" s="197">
        <v>-116.009319</v>
      </c>
      <c r="E192" s="197">
        <v>33.745620000000002</v>
      </c>
      <c r="F192">
        <v>0</v>
      </c>
      <c r="G192">
        <f t="shared" si="16"/>
        <v>0</v>
      </c>
      <c r="H192" s="198">
        <v>0</v>
      </c>
      <c r="Q192" s="221">
        <f>(Q3277*10000)*TEA!$M$15*10^-6</f>
        <v>57.474342720899998</v>
      </c>
      <c r="R192" s="221">
        <f>(R3277*10000)*TEA!$O$15*10^-6</f>
        <v>57.474342720899998</v>
      </c>
      <c r="AA192">
        <f t="shared" si="18"/>
        <v>1</v>
      </c>
      <c r="AB192" s="197">
        <v>6065</v>
      </c>
      <c r="AC192" s="197">
        <v>0</v>
      </c>
      <c r="AD192" s="197">
        <f t="shared" si="17"/>
        <v>0</v>
      </c>
      <c r="AE192" s="197">
        <v>0</v>
      </c>
      <c r="AJ192">
        <v>0</v>
      </c>
      <c r="AK192">
        <v>0</v>
      </c>
      <c r="AU192" s="198">
        <v>0.27272727299999999</v>
      </c>
      <c r="AV192" s="6">
        <v>0</v>
      </c>
      <c r="AW192" s="198">
        <v>0.38356000000000001</v>
      </c>
      <c r="BO192" s="198"/>
      <c r="BP192" s="354">
        <f t="shared" si="13"/>
        <v>0</v>
      </c>
      <c r="BQ192" s="354">
        <f t="shared" si="14"/>
        <v>0</v>
      </c>
      <c r="BR192" s="354">
        <f t="shared" si="15"/>
        <v>0</v>
      </c>
      <c r="CG192" s="198"/>
      <c r="CH192">
        <f>(Transest!$J$14/HexExtSoy!$K$4)</f>
        <v>0.20257267294641951</v>
      </c>
      <c r="CI192">
        <f>(HydroProcOil!$K$14/HexExtSoy!$K$4)</f>
        <v>0.10977777777777777</v>
      </c>
      <c r="CJ192">
        <f>(StarchFerm!$K$24/StarchFerm!$K$4)</f>
        <v>0.33157302630665886</v>
      </c>
      <c r="CY192" s="198"/>
      <c r="CZ192">
        <f>BP192*CH192*1000*LCI!$E$93</f>
        <v>0</v>
      </c>
      <c r="DA192">
        <f>BQ192*CI192*1000*(LCI!$E$99)</f>
        <v>0</v>
      </c>
      <c r="DB192">
        <f>BR192*CJ192*1000*(LCI!$E$96)</f>
        <v>0</v>
      </c>
    </row>
    <row r="193" spans="1:106" x14ac:dyDescent="0.25">
      <c r="A193" s="197">
        <v>6067</v>
      </c>
      <c r="B193" s="197" t="s">
        <v>733</v>
      </c>
      <c r="C193" s="197" t="s">
        <v>766</v>
      </c>
      <c r="D193" s="197">
        <v>-121.33750999999999</v>
      </c>
      <c r="E193" s="197">
        <v>38.451360000000001</v>
      </c>
      <c r="F193">
        <v>0</v>
      </c>
      <c r="G193">
        <f t="shared" si="16"/>
        <v>0</v>
      </c>
      <c r="H193" s="198">
        <v>10.5</v>
      </c>
      <c r="Q193" s="221">
        <f>(Q3278*10000)*TEA!$M$15*10^-6</f>
        <v>54.566803970549998</v>
      </c>
      <c r="R193" s="221">
        <f>(R3278*10000)*TEA!$O$15*10^-6</f>
        <v>54.566803970549998</v>
      </c>
      <c r="AA193">
        <f t="shared" si="18"/>
        <v>1</v>
      </c>
      <c r="AB193" s="197">
        <v>6067</v>
      </c>
      <c r="AC193" s="197">
        <v>0</v>
      </c>
      <c r="AD193" s="197">
        <f t="shared" si="17"/>
        <v>0</v>
      </c>
      <c r="AE193" s="197">
        <v>4608</v>
      </c>
      <c r="AJ193">
        <v>0</v>
      </c>
      <c r="AK193">
        <v>0</v>
      </c>
      <c r="AU193" s="198">
        <v>0.27272727299999999</v>
      </c>
      <c r="AV193" s="6">
        <v>0</v>
      </c>
      <c r="AW193" s="198">
        <v>0.38356000000000001</v>
      </c>
      <c r="BO193" s="198"/>
      <c r="BP193" s="354">
        <f t="shared" si="13"/>
        <v>0</v>
      </c>
      <c r="BQ193" s="354">
        <f t="shared" si="14"/>
        <v>0</v>
      </c>
      <c r="BR193" s="354">
        <f t="shared" si="15"/>
        <v>18558.16704</v>
      </c>
      <c r="CG193" s="198"/>
      <c r="CH193">
        <f>(Transest!$J$14/HexExtSoy!$K$4)</f>
        <v>0.20257267294641951</v>
      </c>
      <c r="CI193">
        <f>(HydroProcOil!$K$14/HexExtSoy!$K$4)</f>
        <v>0.10977777777777777</v>
      </c>
      <c r="CJ193">
        <f>(StarchFerm!$K$24/StarchFerm!$K$4)</f>
        <v>0.33157302630665886</v>
      </c>
      <c r="CY193" s="198"/>
      <c r="CZ193">
        <f>BP193*CH193*1000*LCI!$E$93</f>
        <v>0</v>
      </c>
      <c r="DA193">
        <f>BQ193*CI193*1000*(LCI!$E$99)</f>
        <v>0</v>
      </c>
      <c r="DB193">
        <f>BR193*CJ193*1000*(LCI!$E$96)</f>
        <v>165833796.03983897</v>
      </c>
    </row>
    <row r="194" spans="1:106" x14ac:dyDescent="0.25">
      <c r="A194" s="197">
        <v>6069</v>
      </c>
      <c r="B194" s="197" t="s">
        <v>733</v>
      </c>
      <c r="C194" s="197" t="s">
        <v>767</v>
      </c>
      <c r="D194" s="197">
        <v>-121.069485</v>
      </c>
      <c r="E194" s="197">
        <v>36.602089999999997</v>
      </c>
      <c r="F194">
        <v>0</v>
      </c>
      <c r="G194">
        <f t="shared" si="16"/>
        <v>0</v>
      </c>
      <c r="H194" s="198">
        <v>0</v>
      </c>
      <c r="Q194" s="221">
        <f>(Q3279*10000)*TEA!$M$15*10^-6</f>
        <v>57.149629668899998</v>
      </c>
      <c r="R194" s="221">
        <f>(R3279*10000)*TEA!$O$15*10^-6</f>
        <v>57.149629668899998</v>
      </c>
      <c r="AA194">
        <f t="shared" si="18"/>
        <v>1</v>
      </c>
      <c r="AB194" s="197">
        <v>6069</v>
      </c>
      <c r="AC194" s="197">
        <v>0</v>
      </c>
      <c r="AD194" s="197">
        <f t="shared" si="17"/>
        <v>0</v>
      </c>
      <c r="AE194" s="197">
        <v>0</v>
      </c>
      <c r="AJ194">
        <v>0</v>
      </c>
      <c r="AK194">
        <v>0</v>
      </c>
      <c r="AU194" s="198">
        <v>0.27272727299999999</v>
      </c>
      <c r="AV194" s="6">
        <v>0</v>
      </c>
      <c r="AW194" s="198">
        <v>0.38356000000000001</v>
      </c>
      <c r="BO194" s="198"/>
      <c r="BP194" s="354">
        <f t="shared" si="13"/>
        <v>0</v>
      </c>
      <c r="BQ194" s="354">
        <f t="shared" si="14"/>
        <v>0</v>
      </c>
      <c r="BR194" s="354">
        <f t="shared" si="15"/>
        <v>0</v>
      </c>
      <c r="CG194" s="198"/>
      <c r="CH194">
        <f>(Transest!$J$14/HexExtSoy!$K$4)</f>
        <v>0.20257267294641951</v>
      </c>
      <c r="CI194">
        <f>(HydroProcOil!$K$14/HexExtSoy!$K$4)</f>
        <v>0.10977777777777777</v>
      </c>
      <c r="CJ194">
        <f>(StarchFerm!$K$24/StarchFerm!$K$4)</f>
        <v>0.33157302630665886</v>
      </c>
      <c r="CY194" s="198"/>
      <c r="CZ194">
        <f>BP194*CH194*1000*LCI!$E$93</f>
        <v>0</v>
      </c>
      <c r="DA194">
        <f>BQ194*CI194*1000*(LCI!$E$99)</f>
        <v>0</v>
      </c>
      <c r="DB194">
        <f>BR194*CJ194*1000*(LCI!$E$96)</f>
        <v>0</v>
      </c>
    </row>
    <row r="195" spans="1:106" x14ac:dyDescent="0.25">
      <c r="A195" s="197">
        <v>6071</v>
      </c>
      <c r="B195" s="197" t="s">
        <v>733</v>
      </c>
      <c r="C195" s="197" t="s">
        <v>768</v>
      </c>
      <c r="D195" s="197">
        <v>-116.17293600000001</v>
      </c>
      <c r="E195" s="197">
        <v>34.845170000000003</v>
      </c>
      <c r="F195">
        <v>0</v>
      </c>
      <c r="G195">
        <f t="shared" si="16"/>
        <v>0</v>
      </c>
      <c r="H195" s="198">
        <v>0</v>
      </c>
      <c r="Q195" s="221">
        <f>(Q3280*10000)*TEA!$M$15*10^-6</f>
        <v>53.847808267949993</v>
      </c>
      <c r="R195" s="221">
        <f>(R3280*10000)*TEA!$O$15*10^-6</f>
        <v>53.847808267949993</v>
      </c>
      <c r="AA195">
        <f t="shared" si="18"/>
        <v>1</v>
      </c>
      <c r="AB195" s="197">
        <v>6071</v>
      </c>
      <c r="AC195" s="197">
        <v>0</v>
      </c>
      <c r="AD195" s="197">
        <f t="shared" si="17"/>
        <v>0</v>
      </c>
      <c r="AE195" s="197">
        <v>0</v>
      </c>
      <c r="AJ195">
        <v>0</v>
      </c>
      <c r="AK195">
        <v>0</v>
      </c>
      <c r="AU195" s="198">
        <v>0.27272727299999999</v>
      </c>
      <c r="AV195" s="6">
        <v>0</v>
      </c>
      <c r="AW195" s="198">
        <v>0.38356000000000001</v>
      </c>
      <c r="BO195" s="198"/>
      <c r="BP195" s="354">
        <f t="shared" ref="BP195:BP258" si="19">F195*AC195*AU195</f>
        <v>0</v>
      </c>
      <c r="BQ195" s="354">
        <f t="shared" ref="BQ195:BQ258" si="20">G195*AD195*AV195</f>
        <v>0</v>
      </c>
      <c r="BR195" s="354">
        <f t="shared" ref="BR195:BR258" si="21">H195*AE195*AW195</f>
        <v>0</v>
      </c>
      <c r="CG195" s="198"/>
      <c r="CH195">
        <f>(Transest!$J$14/HexExtSoy!$K$4)</f>
        <v>0.20257267294641951</v>
      </c>
      <c r="CI195">
        <f>(HydroProcOil!$K$14/HexExtSoy!$K$4)</f>
        <v>0.10977777777777777</v>
      </c>
      <c r="CJ195">
        <f>(StarchFerm!$K$24/StarchFerm!$K$4)</f>
        <v>0.33157302630665886</v>
      </c>
      <c r="CY195" s="198"/>
      <c r="CZ195">
        <f>BP195*CH195*1000*LCI!$E$93</f>
        <v>0</v>
      </c>
      <c r="DA195">
        <f>BQ195*CI195*1000*(LCI!$E$99)</f>
        <v>0</v>
      </c>
      <c r="DB195">
        <f>BR195*CJ195*1000*(LCI!$E$96)</f>
        <v>0</v>
      </c>
    </row>
    <row r="196" spans="1:106" x14ac:dyDescent="0.25">
      <c r="A196" s="197">
        <v>6073</v>
      </c>
      <c r="B196" s="197" t="s">
        <v>733</v>
      </c>
      <c r="C196" s="197" t="s">
        <v>769</v>
      </c>
      <c r="D196" s="197">
        <v>-116.72018799999999</v>
      </c>
      <c r="E196" s="197">
        <v>33.040149999999997</v>
      </c>
      <c r="F196">
        <v>0</v>
      </c>
      <c r="G196">
        <f t="shared" ref="G196:G259" si="22">F196</f>
        <v>0</v>
      </c>
      <c r="H196" s="198">
        <v>7.22</v>
      </c>
      <c r="Q196" s="221">
        <f>(Q3281*10000)*TEA!$M$15*10^-6</f>
        <v>59.954010056999998</v>
      </c>
      <c r="R196" s="221">
        <f>(R3281*10000)*TEA!$O$15*10^-6</f>
        <v>59.954010056999998</v>
      </c>
      <c r="AA196">
        <f t="shared" si="18"/>
        <v>1</v>
      </c>
      <c r="AB196" s="197">
        <v>6073</v>
      </c>
      <c r="AC196" s="197">
        <v>0</v>
      </c>
      <c r="AD196" s="197">
        <f t="shared" ref="AD196:AD259" si="23">AC196</f>
        <v>0</v>
      </c>
      <c r="AE196" s="197">
        <v>87</v>
      </c>
      <c r="AJ196">
        <v>0</v>
      </c>
      <c r="AK196">
        <v>0</v>
      </c>
      <c r="AU196" s="198">
        <v>0.27272727299999999</v>
      </c>
      <c r="AV196" s="6">
        <v>0</v>
      </c>
      <c r="AW196" s="198">
        <v>0.38356000000000001</v>
      </c>
      <c r="BO196" s="198"/>
      <c r="BP196" s="354">
        <f t="shared" si="19"/>
        <v>0</v>
      </c>
      <c r="BQ196" s="354">
        <f t="shared" si="20"/>
        <v>0</v>
      </c>
      <c r="BR196" s="354">
        <f t="shared" si="21"/>
        <v>240.92937839999999</v>
      </c>
      <c r="CG196" s="198"/>
      <c r="CH196">
        <f>(Transest!$J$14/HexExtSoy!$K$4)</f>
        <v>0.20257267294641951</v>
      </c>
      <c r="CI196">
        <f>(HydroProcOil!$K$14/HexExtSoy!$K$4)</f>
        <v>0.10977777777777777</v>
      </c>
      <c r="CJ196">
        <f>(StarchFerm!$K$24/StarchFerm!$K$4)</f>
        <v>0.33157302630665886</v>
      </c>
      <c r="CY196" s="198"/>
      <c r="CZ196">
        <f>BP196*CH196*1000*LCI!$E$93</f>
        <v>0</v>
      </c>
      <c r="DA196">
        <f>BQ196*CI196*1000*(LCI!$E$99)</f>
        <v>0</v>
      </c>
      <c r="DB196">
        <f>BR196*CJ196*1000*(LCI!$E$96)</f>
        <v>2152919.1601451808</v>
      </c>
    </row>
    <row r="197" spans="1:106" x14ac:dyDescent="0.25">
      <c r="A197" s="197">
        <v>6075</v>
      </c>
      <c r="B197" s="197" t="s">
        <v>733</v>
      </c>
      <c r="C197" s="197" t="s">
        <v>770</v>
      </c>
      <c r="D197" s="197">
        <v>-122.406549</v>
      </c>
      <c r="E197" s="197">
        <v>37.753320000000002</v>
      </c>
      <c r="F197">
        <v>0</v>
      </c>
      <c r="G197">
        <f t="shared" si="22"/>
        <v>0</v>
      </c>
      <c r="H197" s="198">
        <v>0</v>
      </c>
      <c r="Q197" s="221">
        <f>(Q3282*10000)*TEA!$M$15*10^-6</f>
        <v>54.8859780855</v>
      </c>
      <c r="R197" s="221">
        <f>(R3282*10000)*TEA!$O$15*10^-6</f>
        <v>54.8859780855</v>
      </c>
      <c r="AA197">
        <f t="shared" si="18"/>
        <v>1</v>
      </c>
      <c r="AB197" s="197">
        <v>6075</v>
      </c>
      <c r="AC197" s="197">
        <v>0</v>
      </c>
      <c r="AD197" s="197">
        <f t="shared" si="23"/>
        <v>0</v>
      </c>
      <c r="AE197" s="197">
        <v>0</v>
      </c>
      <c r="AJ197">
        <v>0</v>
      </c>
      <c r="AK197">
        <v>0</v>
      </c>
      <c r="AU197" s="198">
        <v>0.27272727299999999</v>
      </c>
      <c r="AV197" s="6">
        <v>0</v>
      </c>
      <c r="AW197" s="198">
        <v>0.38356000000000001</v>
      </c>
      <c r="BO197" s="198"/>
      <c r="BP197" s="354">
        <f t="shared" si="19"/>
        <v>0</v>
      </c>
      <c r="BQ197" s="354">
        <f t="shared" si="20"/>
        <v>0</v>
      </c>
      <c r="BR197" s="354">
        <f t="shared" si="21"/>
        <v>0</v>
      </c>
      <c r="CG197" s="198"/>
      <c r="CH197">
        <f>(Transest!$J$14/HexExtSoy!$K$4)</f>
        <v>0.20257267294641951</v>
      </c>
      <c r="CI197">
        <f>(HydroProcOil!$K$14/HexExtSoy!$K$4)</f>
        <v>0.10977777777777777</v>
      </c>
      <c r="CJ197">
        <f>(StarchFerm!$K$24/StarchFerm!$K$4)</f>
        <v>0.33157302630665886</v>
      </c>
      <c r="CY197" s="198"/>
      <c r="CZ197">
        <f>BP197*CH197*1000*LCI!$E$93</f>
        <v>0</v>
      </c>
      <c r="DA197">
        <f>BQ197*CI197*1000*(LCI!$E$99)</f>
        <v>0</v>
      </c>
      <c r="DB197">
        <f>BR197*CJ197*1000*(LCI!$E$96)</f>
        <v>0</v>
      </c>
    </row>
    <row r="198" spans="1:106" x14ac:dyDescent="0.25">
      <c r="A198" s="197">
        <v>6077</v>
      </c>
      <c r="B198" s="197" t="s">
        <v>733</v>
      </c>
      <c r="C198" s="197" t="s">
        <v>771</v>
      </c>
      <c r="D198" s="197">
        <v>-121.267813</v>
      </c>
      <c r="E198" s="197">
        <v>37.940719999999999</v>
      </c>
      <c r="F198">
        <v>0</v>
      </c>
      <c r="G198">
        <f t="shared" si="22"/>
        <v>0</v>
      </c>
      <c r="H198" s="198">
        <v>10.87</v>
      </c>
      <c r="Q198" s="221">
        <f>(Q3283*10000)*TEA!$M$15*10^-6</f>
        <v>56.146454102249997</v>
      </c>
      <c r="R198" s="221">
        <f>(R3283*10000)*TEA!$O$15*10^-6</f>
        <v>56.146454102249997</v>
      </c>
      <c r="AA198">
        <f t="shared" si="18"/>
        <v>1</v>
      </c>
      <c r="AB198" s="197">
        <v>6077</v>
      </c>
      <c r="AC198" s="197">
        <v>0</v>
      </c>
      <c r="AD198" s="197">
        <f t="shared" si="23"/>
        <v>0</v>
      </c>
      <c r="AE198" s="197">
        <v>9896</v>
      </c>
      <c r="AJ198">
        <v>0</v>
      </c>
      <c r="AK198">
        <v>0</v>
      </c>
      <c r="AU198" s="198">
        <v>0.27272727299999999</v>
      </c>
      <c r="AV198" s="6">
        <v>0</v>
      </c>
      <c r="AW198" s="198">
        <v>0.38356000000000001</v>
      </c>
      <c r="BO198" s="198"/>
      <c r="BP198" s="354">
        <f t="shared" si="19"/>
        <v>0</v>
      </c>
      <c r="BQ198" s="354">
        <f t="shared" si="20"/>
        <v>0</v>
      </c>
      <c r="BR198" s="354">
        <f t="shared" si="21"/>
        <v>41259.365091199994</v>
      </c>
      <c r="CG198" s="198"/>
      <c r="CH198">
        <f>(Transest!$J$14/HexExtSoy!$K$4)</f>
        <v>0.20257267294641951</v>
      </c>
      <c r="CI198">
        <f>(HydroProcOil!$K$14/HexExtSoy!$K$4)</f>
        <v>0.10977777777777777</v>
      </c>
      <c r="CJ198">
        <f>(StarchFerm!$K$24/StarchFerm!$K$4)</f>
        <v>0.33157302630665886</v>
      </c>
      <c r="CY198" s="198"/>
      <c r="CZ198">
        <f>BP198*CH198*1000*LCI!$E$93</f>
        <v>0</v>
      </c>
      <c r="DA198">
        <f>BQ198*CI198*1000*(LCI!$E$99)</f>
        <v>0</v>
      </c>
      <c r="DB198">
        <f>BR198*CJ198*1000*(LCI!$E$96)</f>
        <v>368689274.13573438</v>
      </c>
    </row>
    <row r="199" spans="1:106" x14ac:dyDescent="0.25">
      <c r="A199" s="197">
        <v>6079</v>
      </c>
      <c r="B199" s="197" t="s">
        <v>733</v>
      </c>
      <c r="C199" s="197" t="s">
        <v>772</v>
      </c>
      <c r="D199" s="197">
        <v>-120.37244200000001</v>
      </c>
      <c r="E199" s="197">
        <v>35.379309999999997</v>
      </c>
      <c r="F199">
        <v>0</v>
      </c>
      <c r="G199">
        <f t="shared" si="22"/>
        <v>0</v>
      </c>
      <c r="H199" s="198">
        <v>0</v>
      </c>
      <c r="Q199" s="221">
        <f>(Q3284*10000)*TEA!$M$15*10^-6</f>
        <v>57.719013101549997</v>
      </c>
      <c r="R199" s="221">
        <f>(R3284*10000)*TEA!$O$15*10^-6</f>
        <v>57.719013101549997</v>
      </c>
      <c r="AA199">
        <f t="shared" si="18"/>
        <v>1</v>
      </c>
      <c r="AB199" s="197">
        <v>6079</v>
      </c>
      <c r="AC199" s="197">
        <v>0</v>
      </c>
      <c r="AD199" s="197">
        <f t="shared" si="23"/>
        <v>0</v>
      </c>
      <c r="AE199" s="197">
        <v>0</v>
      </c>
      <c r="AJ199">
        <v>0</v>
      </c>
      <c r="AK199">
        <v>0</v>
      </c>
      <c r="AU199" s="198">
        <v>0.27272727299999999</v>
      </c>
      <c r="AV199" s="6">
        <v>0</v>
      </c>
      <c r="AW199" s="198">
        <v>0.38356000000000001</v>
      </c>
      <c r="BO199" s="198"/>
      <c r="BP199" s="354">
        <f t="shared" si="19"/>
        <v>0</v>
      </c>
      <c r="BQ199" s="354">
        <f t="shared" si="20"/>
        <v>0</v>
      </c>
      <c r="BR199" s="354">
        <f t="shared" si="21"/>
        <v>0</v>
      </c>
      <c r="CG199" s="198"/>
      <c r="CH199">
        <f>(Transest!$J$14/HexExtSoy!$K$4)</f>
        <v>0.20257267294641951</v>
      </c>
      <c r="CI199">
        <f>(HydroProcOil!$K$14/HexExtSoy!$K$4)</f>
        <v>0.10977777777777777</v>
      </c>
      <c r="CJ199">
        <f>(StarchFerm!$K$24/StarchFerm!$K$4)</f>
        <v>0.33157302630665886</v>
      </c>
      <c r="CY199" s="198"/>
      <c r="CZ199">
        <f>BP199*CH199*1000*LCI!$E$93</f>
        <v>0</v>
      </c>
      <c r="DA199">
        <f>BQ199*CI199*1000*(LCI!$E$99)</f>
        <v>0</v>
      </c>
      <c r="DB199">
        <f>BR199*CJ199*1000*(LCI!$E$96)</f>
        <v>0</v>
      </c>
    </row>
    <row r="200" spans="1:106" x14ac:dyDescent="0.25">
      <c r="A200" s="197">
        <v>6081</v>
      </c>
      <c r="B200" s="197" t="s">
        <v>733</v>
      </c>
      <c r="C200" s="197" t="s">
        <v>773</v>
      </c>
      <c r="D200" s="197">
        <v>-122.298159</v>
      </c>
      <c r="E200" s="197">
        <v>37.43683</v>
      </c>
      <c r="F200">
        <v>0</v>
      </c>
      <c r="G200">
        <f t="shared" si="22"/>
        <v>0</v>
      </c>
      <c r="H200" s="198">
        <v>0</v>
      </c>
      <c r="Q200" s="221">
        <f>(Q3285*10000)*TEA!$M$15*10^-6</f>
        <v>55.814985480599994</v>
      </c>
      <c r="R200" s="221">
        <f>(R3285*10000)*TEA!$O$15*10^-6</f>
        <v>55.814985480599994</v>
      </c>
      <c r="AA200">
        <f t="shared" si="18"/>
        <v>1</v>
      </c>
      <c r="AB200" s="197">
        <v>6081</v>
      </c>
      <c r="AC200" s="197">
        <v>0</v>
      </c>
      <c r="AD200" s="197">
        <f t="shared" si="23"/>
        <v>0</v>
      </c>
      <c r="AE200" s="197">
        <v>0</v>
      </c>
      <c r="AJ200">
        <v>0</v>
      </c>
      <c r="AK200">
        <v>0</v>
      </c>
      <c r="AU200" s="198">
        <v>0.27272727299999999</v>
      </c>
      <c r="AV200" s="6">
        <v>0</v>
      </c>
      <c r="AW200" s="198">
        <v>0.38356000000000001</v>
      </c>
      <c r="BO200" s="198"/>
      <c r="BP200" s="354">
        <f t="shared" si="19"/>
        <v>0</v>
      </c>
      <c r="BQ200" s="354">
        <f t="shared" si="20"/>
        <v>0</v>
      </c>
      <c r="BR200" s="354">
        <f t="shared" si="21"/>
        <v>0</v>
      </c>
      <c r="CG200" s="198"/>
      <c r="CH200">
        <f>(Transest!$J$14/HexExtSoy!$K$4)</f>
        <v>0.20257267294641951</v>
      </c>
      <c r="CI200">
        <f>(HydroProcOil!$K$14/HexExtSoy!$K$4)</f>
        <v>0.10977777777777777</v>
      </c>
      <c r="CJ200">
        <f>(StarchFerm!$K$24/StarchFerm!$K$4)</f>
        <v>0.33157302630665886</v>
      </c>
      <c r="CY200" s="198"/>
      <c r="CZ200">
        <f>BP200*CH200*1000*LCI!$E$93</f>
        <v>0</v>
      </c>
      <c r="DA200">
        <f>BQ200*CI200*1000*(LCI!$E$99)</f>
        <v>0</v>
      </c>
      <c r="DB200">
        <f>BR200*CJ200*1000*(LCI!$E$96)</f>
        <v>0</v>
      </c>
    </row>
    <row r="201" spans="1:106" x14ac:dyDescent="0.25">
      <c r="A201" s="197">
        <v>6083</v>
      </c>
      <c r="B201" s="197" t="s">
        <v>733</v>
      </c>
      <c r="C201" s="197" t="s">
        <v>774</v>
      </c>
      <c r="D201" s="197">
        <v>-120.010975</v>
      </c>
      <c r="E201" s="197">
        <v>34.733510000000003</v>
      </c>
      <c r="F201">
        <v>0</v>
      </c>
      <c r="G201">
        <f t="shared" si="22"/>
        <v>0</v>
      </c>
      <c r="H201" s="198">
        <v>0</v>
      </c>
      <c r="Q201" s="221">
        <f>(Q3286*10000)*TEA!$M$15*10^-6</f>
        <v>58.255963006500004</v>
      </c>
      <c r="R201" s="221">
        <f>(R3286*10000)*TEA!$O$15*10^-6</f>
        <v>58.255963006500004</v>
      </c>
      <c r="AA201">
        <f t="shared" si="18"/>
        <v>1</v>
      </c>
      <c r="AB201" s="197">
        <v>6083</v>
      </c>
      <c r="AC201" s="197">
        <v>0</v>
      </c>
      <c r="AD201" s="197">
        <f t="shared" si="23"/>
        <v>0</v>
      </c>
      <c r="AE201" s="197">
        <v>0</v>
      </c>
      <c r="AJ201">
        <v>0</v>
      </c>
      <c r="AK201">
        <v>0</v>
      </c>
      <c r="AU201" s="198">
        <v>0.27272727299999999</v>
      </c>
      <c r="AV201" s="6">
        <v>0</v>
      </c>
      <c r="AW201" s="198">
        <v>0.38356000000000001</v>
      </c>
      <c r="BO201" s="198"/>
      <c r="BP201" s="354">
        <f t="shared" si="19"/>
        <v>0</v>
      </c>
      <c r="BQ201" s="354">
        <f t="shared" si="20"/>
        <v>0</v>
      </c>
      <c r="BR201" s="354">
        <f t="shared" si="21"/>
        <v>0</v>
      </c>
      <c r="CG201" s="198"/>
      <c r="CH201">
        <f>(Transest!$J$14/HexExtSoy!$K$4)</f>
        <v>0.20257267294641951</v>
      </c>
      <c r="CI201">
        <f>(HydroProcOil!$K$14/HexExtSoy!$K$4)</f>
        <v>0.10977777777777777</v>
      </c>
      <c r="CJ201">
        <f>(StarchFerm!$K$24/StarchFerm!$K$4)</f>
        <v>0.33157302630665886</v>
      </c>
      <c r="CY201" s="198"/>
      <c r="CZ201">
        <f>BP201*CH201*1000*LCI!$E$93</f>
        <v>0</v>
      </c>
      <c r="DA201">
        <f>BQ201*CI201*1000*(LCI!$E$99)</f>
        <v>0</v>
      </c>
      <c r="DB201">
        <f>BR201*CJ201*1000*(LCI!$E$96)</f>
        <v>0</v>
      </c>
    </row>
    <row r="202" spans="1:106" x14ac:dyDescent="0.25">
      <c r="A202" s="197">
        <v>6085</v>
      </c>
      <c r="B202" s="197" t="s">
        <v>733</v>
      </c>
      <c r="C202" s="197" t="s">
        <v>775</v>
      </c>
      <c r="D202" s="197">
        <v>-121.692274</v>
      </c>
      <c r="E202" s="197">
        <v>37.230020000000003</v>
      </c>
      <c r="F202">
        <v>0</v>
      </c>
      <c r="G202">
        <f t="shared" si="22"/>
        <v>0</v>
      </c>
      <c r="H202" s="198">
        <v>0</v>
      </c>
      <c r="Q202" s="221">
        <f>(Q3287*10000)*TEA!$M$15*10^-6</f>
        <v>56.74358875499999</v>
      </c>
      <c r="R202" s="221">
        <f>(R3287*10000)*TEA!$O$15*10^-6</f>
        <v>56.74358875499999</v>
      </c>
      <c r="AA202">
        <f t="shared" si="18"/>
        <v>1</v>
      </c>
      <c r="AB202" s="197">
        <v>6085</v>
      </c>
      <c r="AC202" s="197">
        <v>0</v>
      </c>
      <c r="AD202" s="197">
        <f t="shared" si="23"/>
        <v>0</v>
      </c>
      <c r="AE202" s="197">
        <v>0</v>
      </c>
      <c r="AJ202">
        <v>0</v>
      </c>
      <c r="AK202">
        <v>0</v>
      </c>
      <c r="AU202" s="198">
        <v>0.27272727299999999</v>
      </c>
      <c r="AV202" s="6">
        <v>0</v>
      </c>
      <c r="AW202" s="198">
        <v>0.38356000000000001</v>
      </c>
      <c r="BO202" s="198"/>
      <c r="BP202" s="354">
        <f t="shared" si="19"/>
        <v>0</v>
      </c>
      <c r="BQ202" s="354">
        <f t="shared" si="20"/>
        <v>0</v>
      </c>
      <c r="BR202" s="354">
        <f t="shared" si="21"/>
        <v>0</v>
      </c>
      <c r="CG202" s="198"/>
      <c r="CH202">
        <f>(Transest!$J$14/HexExtSoy!$K$4)</f>
        <v>0.20257267294641951</v>
      </c>
      <c r="CI202">
        <f>(HydroProcOil!$K$14/HexExtSoy!$K$4)</f>
        <v>0.10977777777777777</v>
      </c>
      <c r="CJ202">
        <f>(StarchFerm!$K$24/StarchFerm!$K$4)</f>
        <v>0.33157302630665886</v>
      </c>
      <c r="CY202" s="198"/>
      <c r="CZ202">
        <f>BP202*CH202*1000*LCI!$E$93</f>
        <v>0</v>
      </c>
      <c r="DA202">
        <f>BQ202*CI202*1000*(LCI!$E$99)</f>
        <v>0</v>
      </c>
      <c r="DB202">
        <f>BR202*CJ202*1000*(LCI!$E$96)</f>
        <v>0</v>
      </c>
    </row>
    <row r="203" spans="1:106" x14ac:dyDescent="0.25">
      <c r="A203" s="197">
        <v>6087</v>
      </c>
      <c r="B203" s="197" t="s">
        <v>733</v>
      </c>
      <c r="C203" s="197" t="s">
        <v>672</v>
      </c>
      <c r="D203" s="197">
        <v>-121.99495400000001</v>
      </c>
      <c r="E203" s="197">
        <v>37.066029999999998</v>
      </c>
      <c r="F203">
        <v>0</v>
      </c>
      <c r="G203">
        <f t="shared" si="22"/>
        <v>0</v>
      </c>
      <c r="H203" s="198">
        <v>0</v>
      </c>
      <c r="Q203" s="221">
        <f>(Q3288*10000)*TEA!$M$15*10^-6</f>
        <v>56.63052532935</v>
      </c>
      <c r="R203" s="221">
        <f>(R3288*10000)*TEA!$O$15*10^-6</f>
        <v>56.63052532935</v>
      </c>
      <c r="AA203">
        <f t="shared" si="18"/>
        <v>1</v>
      </c>
      <c r="AB203" s="197">
        <v>6087</v>
      </c>
      <c r="AC203" s="197">
        <v>0</v>
      </c>
      <c r="AD203" s="197">
        <f t="shared" si="23"/>
        <v>0</v>
      </c>
      <c r="AE203" s="197">
        <v>0</v>
      </c>
      <c r="AJ203">
        <v>0</v>
      </c>
      <c r="AK203">
        <v>0</v>
      </c>
      <c r="AU203" s="198">
        <v>0.27272727299999999</v>
      </c>
      <c r="AV203" s="6">
        <v>0</v>
      </c>
      <c r="AW203" s="198">
        <v>0.38356000000000001</v>
      </c>
      <c r="BO203" s="198"/>
      <c r="BP203" s="354">
        <f t="shared" si="19"/>
        <v>0</v>
      </c>
      <c r="BQ203" s="354">
        <f t="shared" si="20"/>
        <v>0</v>
      </c>
      <c r="BR203" s="354">
        <f t="shared" si="21"/>
        <v>0</v>
      </c>
      <c r="CG203" s="198"/>
      <c r="CH203">
        <f>(Transest!$J$14/HexExtSoy!$K$4)</f>
        <v>0.20257267294641951</v>
      </c>
      <c r="CI203">
        <f>(HydroProcOil!$K$14/HexExtSoy!$K$4)</f>
        <v>0.10977777777777777</v>
      </c>
      <c r="CJ203">
        <f>(StarchFerm!$K$24/StarchFerm!$K$4)</f>
        <v>0.33157302630665886</v>
      </c>
      <c r="CY203" s="198"/>
      <c r="CZ203">
        <f>BP203*CH203*1000*LCI!$E$93</f>
        <v>0</v>
      </c>
      <c r="DA203">
        <f>BQ203*CI203*1000*(LCI!$E$99)</f>
        <v>0</v>
      </c>
      <c r="DB203">
        <f>BR203*CJ203*1000*(LCI!$E$96)</f>
        <v>0</v>
      </c>
    </row>
    <row r="204" spans="1:106" x14ac:dyDescent="0.25">
      <c r="A204" s="197">
        <v>6089</v>
      </c>
      <c r="B204" s="197" t="s">
        <v>733</v>
      </c>
      <c r="C204" s="197" t="s">
        <v>776</v>
      </c>
      <c r="D204" s="197">
        <v>-122.054827</v>
      </c>
      <c r="E204" s="197">
        <v>40.78</v>
      </c>
      <c r="F204">
        <v>0</v>
      </c>
      <c r="G204">
        <f t="shared" si="22"/>
        <v>0</v>
      </c>
      <c r="H204" s="198">
        <v>0</v>
      </c>
      <c r="Q204" s="221">
        <f>(Q3289*10000)*TEA!$M$15*10^-6</f>
        <v>37.796842112849994</v>
      </c>
      <c r="R204" s="221">
        <f>(R3289*10000)*TEA!$O$15*10^-6</f>
        <v>37.796842112849994</v>
      </c>
      <c r="AA204">
        <f t="shared" si="18"/>
        <v>1</v>
      </c>
      <c r="AB204" s="197">
        <v>6089</v>
      </c>
      <c r="AC204" s="197">
        <v>0</v>
      </c>
      <c r="AD204" s="197">
        <f t="shared" si="23"/>
        <v>0</v>
      </c>
      <c r="AE204" s="197">
        <v>0</v>
      </c>
      <c r="AJ204">
        <v>0</v>
      </c>
      <c r="AK204">
        <v>0</v>
      </c>
      <c r="AU204" s="198">
        <v>0.27272727299999999</v>
      </c>
      <c r="AV204" s="6">
        <v>0</v>
      </c>
      <c r="AW204" s="198">
        <v>0.38356000000000001</v>
      </c>
      <c r="BO204" s="198"/>
      <c r="BP204" s="354">
        <f t="shared" si="19"/>
        <v>0</v>
      </c>
      <c r="BQ204" s="354">
        <f t="shared" si="20"/>
        <v>0</v>
      </c>
      <c r="BR204" s="354">
        <f t="shared" si="21"/>
        <v>0</v>
      </c>
      <c r="CG204" s="198"/>
      <c r="CH204">
        <f>(Transest!$J$14/HexExtSoy!$K$4)</f>
        <v>0.20257267294641951</v>
      </c>
      <c r="CI204">
        <f>(HydroProcOil!$K$14/HexExtSoy!$K$4)</f>
        <v>0.10977777777777777</v>
      </c>
      <c r="CJ204">
        <f>(StarchFerm!$K$24/StarchFerm!$K$4)</f>
        <v>0.33157302630665886</v>
      </c>
      <c r="CY204" s="198"/>
      <c r="CZ204">
        <f>BP204*CH204*1000*LCI!$E$93</f>
        <v>0</v>
      </c>
      <c r="DA204">
        <f>BQ204*CI204*1000*(LCI!$E$99)</f>
        <v>0</v>
      </c>
      <c r="DB204">
        <f>BR204*CJ204*1000*(LCI!$E$96)</f>
        <v>0</v>
      </c>
    </row>
    <row r="205" spans="1:106" x14ac:dyDescent="0.25">
      <c r="A205" s="197">
        <v>6091</v>
      </c>
      <c r="B205" s="197" t="s">
        <v>733</v>
      </c>
      <c r="C205" s="197" t="s">
        <v>777</v>
      </c>
      <c r="D205" s="197">
        <v>-120.51121000000001</v>
      </c>
      <c r="E205" s="197">
        <v>39.58249</v>
      </c>
      <c r="F205">
        <v>0</v>
      </c>
      <c r="G205">
        <f t="shared" si="22"/>
        <v>0</v>
      </c>
      <c r="H205" s="198">
        <v>0</v>
      </c>
      <c r="Q205" s="221">
        <f>(Q3290*10000)*TEA!$M$15*10^-6</f>
        <v>44.860644232650003</v>
      </c>
      <c r="R205" s="221">
        <f>(R3290*10000)*TEA!$O$15*10^-6</f>
        <v>44.860644232650003</v>
      </c>
      <c r="AA205">
        <f t="shared" si="18"/>
        <v>1</v>
      </c>
      <c r="AB205" s="197">
        <v>6091</v>
      </c>
      <c r="AC205" s="197">
        <v>0</v>
      </c>
      <c r="AD205" s="197">
        <f t="shared" si="23"/>
        <v>0</v>
      </c>
      <c r="AE205" s="197">
        <v>0</v>
      </c>
      <c r="AJ205">
        <v>0</v>
      </c>
      <c r="AK205">
        <v>0</v>
      </c>
      <c r="AU205" s="198">
        <v>0.27272727299999999</v>
      </c>
      <c r="AV205" s="6">
        <v>0</v>
      </c>
      <c r="AW205" s="198">
        <v>0.38356000000000001</v>
      </c>
      <c r="BO205" s="198"/>
      <c r="BP205" s="354">
        <f t="shared" si="19"/>
        <v>0</v>
      </c>
      <c r="BQ205" s="354">
        <f t="shared" si="20"/>
        <v>0</v>
      </c>
      <c r="BR205" s="354">
        <f t="shared" si="21"/>
        <v>0</v>
      </c>
      <c r="CG205" s="198"/>
      <c r="CH205">
        <f>(Transest!$J$14/HexExtSoy!$K$4)</f>
        <v>0.20257267294641951</v>
      </c>
      <c r="CI205">
        <f>(HydroProcOil!$K$14/HexExtSoy!$K$4)</f>
        <v>0.10977777777777777</v>
      </c>
      <c r="CJ205">
        <f>(StarchFerm!$K$24/StarchFerm!$K$4)</f>
        <v>0.33157302630665886</v>
      </c>
      <c r="CY205" s="198"/>
      <c r="CZ205">
        <f>BP205*CH205*1000*LCI!$E$93</f>
        <v>0</v>
      </c>
      <c r="DA205">
        <f>BQ205*CI205*1000*(LCI!$E$99)</f>
        <v>0</v>
      </c>
      <c r="DB205">
        <f>BR205*CJ205*1000*(LCI!$E$96)</f>
        <v>0</v>
      </c>
    </row>
    <row r="206" spans="1:106" x14ac:dyDescent="0.25">
      <c r="A206" s="197">
        <v>6093</v>
      </c>
      <c r="B206" s="197" t="s">
        <v>733</v>
      </c>
      <c r="C206" s="197" t="s">
        <v>778</v>
      </c>
      <c r="D206" s="197">
        <v>-122.56309</v>
      </c>
      <c r="E206" s="197">
        <v>41.603630000000003</v>
      </c>
      <c r="F206">
        <v>0</v>
      </c>
      <c r="G206">
        <f t="shared" si="22"/>
        <v>0</v>
      </c>
      <c r="H206" s="198">
        <v>0</v>
      </c>
      <c r="Q206" s="221">
        <f>(Q3291*10000)*TEA!$M$15*10^-6</f>
        <v>32.862798031499999</v>
      </c>
      <c r="R206" s="221">
        <f>(R3291*10000)*TEA!$O$15*10^-6</f>
        <v>32.862798031499999</v>
      </c>
      <c r="AA206">
        <f t="shared" si="18"/>
        <v>1</v>
      </c>
      <c r="AB206" s="197">
        <v>6093</v>
      </c>
      <c r="AC206" s="197">
        <v>0</v>
      </c>
      <c r="AD206" s="197">
        <f t="shared" si="23"/>
        <v>0</v>
      </c>
      <c r="AE206" s="197">
        <v>0</v>
      </c>
      <c r="AJ206">
        <v>0</v>
      </c>
      <c r="AK206">
        <v>0</v>
      </c>
      <c r="AU206" s="198">
        <v>0.27272727299999999</v>
      </c>
      <c r="AV206" s="6">
        <v>0</v>
      </c>
      <c r="AW206" s="198">
        <v>0.38356000000000001</v>
      </c>
      <c r="BO206" s="198"/>
      <c r="BP206" s="354">
        <f t="shared" si="19"/>
        <v>0</v>
      </c>
      <c r="BQ206" s="354">
        <f t="shared" si="20"/>
        <v>0</v>
      </c>
      <c r="BR206" s="354">
        <f t="shared" si="21"/>
        <v>0</v>
      </c>
      <c r="CG206" s="198"/>
      <c r="CH206">
        <f>(Transest!$J$14/HexExtSoy!$K$4)</f>
        <v>0.20257267294641951</v>
      </c>
      <c r="CI206">
        <f>(HydroProcOil!$K$14/HexExtSoy!$K$4)</f>
        <v>0.10977777777777777</v>
      </c>
      <c r="CJ206">
        <f>(StarchFerm!$K$24/StarchFerm!$K$4)</f>
        <v>0.33157302630665886</v>
      </c>
      <c r="CY206" s="198"/>
      <c r="CZ206">
        <f>BP206*CH206*1000*LCI!$E$93</f>
        <v>0</v>
      </c>
      <c r="DA206">
        <f>BQ206*CI206*1000*(LCI!$E$99)</f>
        <v>0</v>
      </c>
      <c r="DB206">
        <f>BR206*CJ206*1000*(LCI!$E$96)</f>
        <v>0</v>
      </c>
    </row>
    <row r="207" spans="1:106" x14ac:dyDescent="0.25">
      <c r="A207" s="197">
        <v>6095</v>
      </c>
      <c r="B207" s="197" t="s">
        <v>733</v>
      </c>
      <c r="C207" s="197" t="s">
        <v>779</v>
      </c>
      <c r="D207" s="197">
        <v>-121.921902</v>
      </c>
      <c r="E207" s="197">
        <v>38.278910000000003</v>
      </c>
      <c r="F207">
        <v>0</v>
      </c>
      <c r="G207">
        <f t="shared" si="22"/>
        <v>0</v>
      </c>
      <c r="H207" s="198">
        <v>9.23</v>
      </c>
      <c r="Q207" s="221">
        <f>(Q3292*10000)*TEA!$M$15*10^-6</f>
        <v>54.437530121099996</v>
      </c>
      <c r="R207" s="221">
        <f>(R3292*10000)*TEA!$O$15*10^-6</f>
        <v>54.437530121099996</v>
      </c>
      <c r="AA207">
        <f t="shared" si="18"/>
        <v>1</v>
      </c>
      <c r="AB207" s="197">
        <v>6095</v>
      </c>
      <c r="AC207" s="197">
        <v>0</v>
      </c>
      <c r="AD207" s="197">
        <f t="shared" si="23"/>
        <v>0</v>
      </c>
      <c r="AE207" s="197">
        <v>1808</v>
      </c>
      <c r="AJ207">
        <v>0</v>
      </c>
      <c r="AK207">
        <v>0</v>
      </c>
      <c r="AU207" s="198">
        <v>0.27272727299999999</v>
      </c>
      <c r="AV207" s="6">
        <v>0</v>
      </c>
      <c r="AW207" s="198">
        <v>0.38356000000000001</v>
      </c>
      <c r="BO207" s="198"/>
      <c r="BP207" s="354">
        <f t="shared" si="19"/>
        <v>0</v>
      </c>
      <c r="BQ207" s="354">
        <f t="shared" si="20"/>
        <v>0</v>
      </c>
      <c r="BR207" s="354">
        <f t="shared" si="21"/>
        <v>6400.7879104000003</v>
      </c>
      <c r="CG207" s="198"/>
      <c r="CH207">
        <f>(Transest!$J$14/HexExtSoy!$K$4)</f>
        <v>0.20257267294641951</v>
      </c>
      <c r="CI207">
        <f>(HydroProcOil!$K$14/HexExtSoy!$K$4)</f>
        <v>0.10977777777777777</v>
      </c>
      <c r="CJ207">
        <f>(StarchFerm!$K$24/StarchFerm!$K$4)</f>
        <v>0.33157302630665886</v>
      </c>
      <c r="CY207" s="198"/>
      <c r="CZ207">
        <f>BP207*CH207*1000*LCI!$E$93</f>
        <v>0</v>
      </c>
      <c r="DA207">
        <f>BQ207*CI207*1000*(LCI!$E$99)</f>
        <v>0</v>
      </c>
      <c r="DB207">
        <f>BR207*CJ207*1000*(LCI!$E$96)</f>
        <v>57196756.260446966</v>
      </c>
    </row>
    <row r="208" spans="1:106" x14ac:dyDescent="0.25">
      <c r="A208" s="197">
        <v>6097</v>
      </c>
      <c r="B208" s="197" t="s">
        <v>733</v>
      </c>
      <c r="C208" s="197" t="s">
        <v>780</v>
      </c>
      <c r="D208" s="197">
        <v>-122.876329</v>
      </c>
      <c r="E208" s="197">
        <v>38.533079999999998</v>
      </c>
      <c r="F208">
        <v>0</v>
      </c>
      <c r="G208">
        <f t="shared" si="22"/>
        <v>0</v>
      </c>
      <c r="H208" s="198">
        <v>4.92</v>
      </c>
      <c r="Q208" s="221">
        <f>(Q3293*10000)*TEA!$M$15*10^-6</f>
        <v>50.96495244914999</v>
      </c>
      <c r="R208" s="221">
        <f>(R3293*10000)*TEA!$O$15*10^-6</f>
        <v>50.96495244914999</v>
      </c>
      <c r="AA208">
        <f t="shared" si="18"/>
        <v>1</v>
      </c>
      <c r="AB208" s="197">
        <v>6097</v>
      </c>
      <c r="AC208" s="197">
        <v>0</v>
      </c>
      <c r="AD208" s="197">
        <f t="shared" si="23"/>
        <v>0</v>
      </c>
      <c r="AE208" s="197">
        <v>5</v>
      </c>
      <c r="AJ208">
        <v>0</v>
      </c>
      <c r="AK208">
        <v>0</v>
      </c>
      <c r="AU208" s="198">
        <v>0.27272727299999999</v>
      </c>
      <c r="AV208" s="6">
        <v>0</v>
      </c>
      <c r="AW208" s="198">
        <v>0.38356000000000001</v>
      </c>
      <c r="BO208" s="198"/>
      <c r="BP208" s="354">
        <f t="shared" si="19"/>
        <v>0</v>
      </c>
      <c r="BQ208" s="354">
        <f t="shared" si="20"/>
        <v>0</v>
      </c>
      <c r="BR208" s="354">
        <f t="shared" si="21"/>
        <v>9.4355760000000011</v>
      </c>
      <c r="CG208" s="198"/>
      <c r="CH208">
        <f>(Transest!$J$14/HexExtSoy!$K$4)</f>
        <v>0.20257267294641951</v>
      </c>
      <c r="CI208">
        <f>(HydroProcOil!$K$14/HexExtSoy!$K$4)</f>
        <v>0.10977777777777777</v>
      </c>
      <c r="CJ208">
        <f>(StarchFerm!$K$24/StarchFerm!$K$4)</f>
        <v>0.33157302630665886</v>
      </c>
      <c r="CY208" s="198"/>
      <c r="CZ208">
        <f>BP208*CH208*1000*LCI!$E$93</f>
        <v>0</v>
      </c>
      <c r="DA208">
        <f>BQ208*CI208*1000*(LCI!$E$99)</f>
        <v>0</v>
      </c>
      <c r="DB208">
        <f>BR208*CJ208*1000*(LCI!$E$96)</f>
        <v>84315.298085731629</v>
      </c>
    </row>
    <row r="209" spans="1:106" x14ac:dyDescent="0.25">
      <c r="A209" s="197">
        <v>6099</v>
      </c>
      <c r="B209" s="197" t="s">
        <v>733</v>
      </c>
      <c r="C209" s="197" t="s">
        <v>781</v>
      </c>
      <c r="D209" s="197">
        <v>-120.997343</v>
      </c>
      <c r="E209" s="197">
        <v>37.5578</v>
      </c>
      <c r="F209">
        <v>0</v>
      </c>
      <c r="G209">
        <f t="shared" si="22"/>
        <v>0</v>
      </c>
      <c r="H209" s="198">
        <v>11.59</v>
      </c>
      <c r="Q209" s="221">
        <f>(Q3294*10000)*TEA!$M$15*10^-6</f>
        <v>56.085448531500006</v>
      </c>
      <c r="R209" s="221">
        <f>(R3294*10000)*TEA!$O$15*10^-6</f>
        <v>56.085448531500006</v>
      </c>
      <c r="AA209">
        <f t="shared" si="18"/>
        <v>1</v>
      </c>
      <c r="AB209" s="197">
        <v>6099</v>
      </c>
      <c r="AC209" s="197">
        <v>0</v>
      </c>
      <c r="AD209" s="197">
        <f t="shared" si="23"/>
        <v>0</v>
      </c>
      <c r="AE209" s="197">
        <v>994</v>
      </c>
      <c r="AJ209">
        <v>0</v>
      </c>
      <c r="AK209">
        <v>0</v>
      </c>
      <c r="AU209" s="198">
        <v>0.27272727299999999</v>
      </c>
      <c r="AV209" s="6">
        <v>0</v>
      </c>
      <c r="AW209" s="198">
        <v>0.38356000000000001</v>
      </c>
      <c r="BO209" s="198"/>
      <c r="BP209" s="354">
        <f t="shared" si="19"/>
        <v>0</v>
      </c>
      <c r="BQ209" s="354">
        <f t="shared" si="20"/>
        <v>0</v>
      </c>
      <c r="BR209" s="354">
        <f t="shared" si="21"/>
        <v>4418.7876375999995</v>
      </c>
      <c r="CG209" s="198"/>
      <c r="CH209">
        <f>(Transest!$J$14/HexExtSoy!$K$4)</f>
        <v>0.20257267294641951</v>
      </c>
      <c r="CI209">
        <f>(HydroProcOil!$K$14/HexExtSoy!$K$4)</f>
        <v>0.10977777777777777</v>
      </c>
      <c r="CJ209">
        <f>(StarchFerm!$K$24/StarchFerm!$K$4)</f>
        <v>0.33157302630665886</v>
      </c>
      <c r="CY209" s="198"/>
      <c r="CZ209">
        <f>BP209*CH209*1000*LCI!$E$93</f>
        <v>0</v>
      </c>
      <c r="DA209">
        <f>BQ209*CI209*1000*(LCI!$E$99)</f>
        <v>0</v>
      </c>
      <c r="DB209">
        <f>BR209*CJ209*1000*(LCI!$E$96)</f>
        <v>39485813.779867783</v>
      </c>
    </row>
    <row r="210" spans="1:106" x14ac:dyDescent="0.25">
      <c r="A210" s="197">
        <v>6101</v>
      </c>
      <c r="B210" s="197" t="s">
        <v>733</v>
      </c>
      <c r="C210" s="197" t="s">
        <v>782</v>
      </c>
      <c r="D210" s="197">
        <v>-121.690172</v>
      </c>
      <c r="E210" s="197">
        <v>39.034489999999998</v>
      </c>
      <c r="F210">
        <v>0</v>
      </c>
      <c r="G210">
        <f t="shared" si="22"/>
        <v>0</v>
      </c>
      <c r="H210" s="198">
        <v>10.84</v>
      </c>
      <c r="Q210" s="221">
        <f>(Q3295*10000)*TEA!$M$15*10^-6</f>
        <v>50.346290862899998</v>
      </c>
      <c r="R210" s="221">
        <f>(R3295*10000)*TEA!$O$15*10^-6</f>
        <v>50.346290862899998</v>
      </c>
      <c r="AA210">
        <f t="shared" si="18"/>
        <v>1</v>
      </c>
      <c r="AB210" s="197">
        <v>6101</v>
      </c>
      <c r="AC210" s="197">
        <v>0</v>
      </c>
      <c r="AD210" s="197">
        <f t="shared" si="23"/>
        <v>0</v>
      </c>
      <c r="AE210" s="197">
        <v>2584</v>
      </c>
      <c r="AJ210">
        <v>0</v>
      </c>
      <c r="AK210">
        <v>0</v>
      </c>
      <c r="AU210" s="198">
        <v>0.27272727299999999</v>
      </c>
      <c r="AV210" s="6">
        <v>0</v>
      </c>
      <c r="AW210" s="198">
        <v>0.38356000000000001</v>
      </c>
      <c r="BO210" s="198"/>
      <c r="BP210" s="354">
        <f t="shared" si="19"/>
        <v>0</v>
      </c>
      <c r="BQ210" s="354">
        <f t="shared" si="20"/>
        <v>0</v>
      </c>
      <c r="BR210" s="354">
        <f t="shared" si="21"/>
        <v>10743.730393600001</v>
      </c>
      <c r="CG210" s="198"/>
      <c r="CH210">
        <f>(Transest!$J$14/HexExtSoy!$K$4)</f>
        <v>0.20257267294641951</v>
      </c>
      <c r="CI210">
        <f>(HydroProcOil!$K$14/HexExtSoy!$K$4)</f>
        <v>0.10977777777777777</v>
      </c>
      <c r="CJ210">
        <f>(StarchFerm!$K$24/StarchFerm!$K$4)</f>
        <v>0.33157302630665886</v>
      </c>
      <c r="CY210" s="198"/>
      <c r="CZ210">
        <f>BP210*CH210*1000*LCI!$E$93</f>
        <v>0</v>
      </c>
      <c r="DA210">
        <f>BQ210*CI210*1000*(LCI!$E$99)</f>
        <v>0</v>
      </c>
      <c r="DB210">
        <f>BR210*CJ210*1000*(LCI!$E$96)</f>
        <v>96004825.851555705</v>
      </c>
    </row>
    <row r="211" spans="1:106" x14ac:dyDescent="0.25">
      <c r="A211" s="197">
        <v>6103</v>
      </c>
      <c r="B211" s="197" t="s">
        <v>733</v>
      </c>
      <c r="C211" s="197" t="s">
        <v>783</v>
      </c>
      <c r="D211" s="197">
        <v>-122.245791</v>
      </c>
      <c r="E211" s="197">
        <v>40.136479999999999</v>
      </c>
      <c r="F211">
        <v>0</v>
      </c>
      <c r="G211">
        <f t="shared" si="22"/>
        <v>0</v>
      </c>
      <c r="H211" s="198">
        <v>0</v>
      </c>
      <c r="Q211" s="221">
        <f>(Q3296*10000)*TEA!$M$15*10^-6</f>
        <v>42.15014973585</v>
      </c>
      <c r="R211" s="221">
        <f>(R3296*10000)*TEA!$O$15*10^-6</f>
        <v>42.15014973585</v>
      </c>
      <c r="AA211">
        <f t="shared" si="18"/>
        <v>1</v>
      </c>
      <c r="AB211" s="197">
        <v>6103</v>
      </c>
      <c r="AC211" s="197">
        <v>0</v>
      </c>
      <c r="AD211" s="197">
        <f t="shared" si="23"/>
        <v>0</v>
      </c>
      <c r="AE211" s="197">
        <v>0</v>
      </c>
      <c r="AJ211">
        <v>0</v>
      </c>
      <c r="AK211">
        <v>0</v>
      </c>
      <c r="AU211" s="198">
        <v>0.27272727299999999</v>
      </c>
      <c r="AV211" s="6">
        <v>0</v>
      </c>
      <c r="AW211" s="198">
        <v>0.38356000000000001</v>
      </c>
      <c r="BO211" s="198"/>
      <c r="BP211" s="354">
        <f t="shared" si="19"/>
        <v>0</v>
      </c>
      <c r="BQ211" s="354">
        <f t="shared" si="20"/>
        <v>0</v>
      </c>
      <c r="BR211" s="354">
        <f t="shared" si="21"/>
        <v>0</v>
      </c>
      <c r="CG211" s="198"/>
      <c r="CH211">
        <f>(Transest!$J$14/HexExtSoy!$K$4)</f>
        <v>0.20257267294641951</v>
      </c>
      <c r="CI211">
        <f>(HydroProcOil!$K$14/HexExtSoy!$K$4)</f>
        <v>0.10977777777777777</v>
      </c>
      <c r="CJ211">
        <f>(StarchFerm!$K$24/StarchFerm!$K$4)</f>
        <v>0.33157302630665886</v>
      </c>
      <c r="CY211" s="198"/>
      <c r="CZ211">
        <f>BP211*CH211*1000*LCI!$E$93</f>
        <v>0</v>
      </c>
      <c r="DA211">
        <f>BQ211*CI211*1000*(LCI!$E$99)</f>
        <v>0</v>
      </c>
      <c r="DB211">
        <f>BR211*CJ211*1000*(LCI!$E$96)</f>
        <v>0</v>
      </c>
    </row>
    <row r="212" spans="1:106" x14ac:dyDescent="0.25">
      <c r="A212" s="197">
        <v>6105</v>
      </c>
      <c r="B212" s="197" t="s">
        <v>733</v>
      </c>
      <c r="C212" s="197" t="s">
        <v>784</v>
      </c>
      <c r="D212" s="197">
        <v>-123.12812700000001</v>
      </c>
      <c r="E212" s="197">
        <v>40.673650000000002</v>
      </c>
      <c r="F212">
        <v>0</v>
      </c>
      <c r="G212">
        <f t="shared" si="22"/>
        <v>0</v>
      </c>
      <c r="H212" s="198">
        <v>0</v>
      </c>
      <c r="Q212" s="221">
        <f>(Q3297*10000)*TEA!$M$15*10^-6</f>
        <v>38.711406874049999</v>
      </c>
      <c r="R212" s="221">
        <f>(R3297*10000)*TEA!$O$15*10^-6</f>
        <v>38.711406874049999</v>
      </c>
      <c r="AA212">
        <f t="shared" si="18"/>
        <v>1</v>
      </c>
      <c r="AB212" s="197">
        <v>6105</v>
      </c>
      <c r="AC212" s="197">
        <v>0</v>
      </c>
      <c r="AD212" s="197">
        <f t="shared" si="23"/>
        <v>0</v>
      </c>
      <c r="AE212" s="197">
        <v>0</v>
      </c>
      <c r="AJ212">
        <v>0</v>
      </c>
      <c r="AK212">
        <v>0</v>
      </c>
      <c r="AU212" s="198">
        <v>0.27272727299999999</v>
      </c>
      <c r="AV212" s="6">
        <v>0</v>
      </c>
      <c r="AW212" s="198">
        <v>0.38356000000000001</v>
      </c>
      <c r="BO212" s="198"/>
      <c r="BP212" s="354">
        <f t="shared" si="19"/>
        <v>0</v>
      </c>
      <c r="BQ212" s="354">
        <f t="shared" si="20"/>
        <v>0</v>
      </c>
      <c r="BR212" s="354">
        <f t="shared" si="21"/>
        <v>0</v>
      </c>
      <c r="CG212" s="198"/>
      <c r="CH212">
        <f>(Transest!$J$14/HexExtSoy!$K$4)</f>
        <v>0.20257267294641951</v>
      </c>
      <c r="CI212">
        <f>(HydroProcOil!$K$14/HexExtSoy!$K$4)</f>
        <v>0.10977777777777777</v>
      </c>
      <c r="CJ212">
        <f>(StarchFerm!$K$24/StarchFerm!$K$4)</f>
        <v>0.33157302630665886</v>
      </c>
      <c r="CY212" s="198"/>
      <c r="CZ212">
        <f>BP212*CH212*1000*LCI!$E$93</f>
        <v>0</v>
      </c>
      <c r="DA212">
        <f>BQ212*CI212*1000*(LCI!$E$99)</f>
        <v>0</v>
      </c>
      <c r="DB212">
        <f>BR212*CJ212*1000*(LCI!$E$96)</f>
        <v>0</v>
      </c>
    </row>
    <row r="213" spans="1:106" x14ac:dyDescent="0.25">
      <c r="A213" s="197">
        <v>6107</v>
      </c>
      <c r="B213" s="197" t="s">
        <v>733</v>
      </c>
      <c r="C213" s="197" t="s">
        <v>785</v>
      </c>
      <c r="D213" s="197">
        <v>-118.79199300000001</v>
      </c>
      <c r="E213" s="197">
        <v>36.218130000000002</v>
      </c>
      <c r="F213">
        <v>0</v>
      </c>
      <c r="G213">
        <f t="shared" si="22"/>
        <v>0</v>
      </c>
      <c r="H213" s="198">
        <v>10.31</v>
      </c>
      <c r="Q213" s="221">
        <f>(Q3298*10000)*TEA!$M$15*10^-6</f>
        <v>54.715778194950005</v>
      </c>
      <c r="R213" s="221">
        <f>(R3298*10000)*TEA!$O$15*10^-6</f>
        <v>54.715778194950005</v>
      </c>
      <c r="AA213">
        <f t="shared" si="18"/>
        <v>1</v>
      </c>
      <c r="AB213" s="197">
        <v>6107</v>
      </c>
      <c r="AC213" s="197">
        <v>0</v>
      </c>
      <c r="AD213" s="197">
        <f t="shared" si="23"/>
        <v>0</v>
      </c>
      <c r="AE213" s="197">
        <v>2249</v>
      </c>
      <c r="AJ213">
        <v>0</v>
      </c>
      <c r="AK213">
        <v>0</v>
      </c>
      <c r="AU213" s="198">
        <v>0.27272727299999999</v>
      </c>
      <c r="AV213" s="6">
        <v>0</v>
      </c>
      <c r="AW213" s="198">
        <v>0.38356000000000001</v>
      </c>
      <c r="BO213" s="198"/>
      <c r="BP213" s="354">
        <f t="shared" si="19"/>
        <v>0</v>
      </c>
      <c r="BQ213" s="354">
        <f t="shared" si="20"/>
        <v>0</v>
      </c>
      <c r="BR213" s="354">
        <f t="shared" si="21"/>
        <v>8893.678596400001</v>
      </c>
      <c r="CG213" s="198"/>
      <c r="CH213">
        <f>(Transest!$J$14/HexExtSoy!$K$4)</f>
        <v>0.20257267294641951</v>
      </c>
      <c r="CI213">
        <f>(HydroProcOil!$K$14/HexExtSoy!$K$4)</f>
        <v>0.10977777777777777</v>
      </c>
      <c r="CJ213">
        <f>(StarchFerm!$K$24/StarchFerm!$K$4)</f>
        <v>0.33157302630665886</v>
      </c>
      <c r="CY213" s="198"/>
      <c r="CZ213">
        <f>BP213*CH213*1000*LCI!$E$93</f>
        <v>0</v>
      </c>
      <c r="DA213">
        <f>BQ213*CI213*1000*(LCI!$E$99)</f>
        <v>0</v>
      </c>
      <c r="DB213">
        <f>BR213*CJ213*1000*(LCI!$E$96)</f>
        <v>79472960.838231519</v>
      </c>
    </row>
    <row r="214" spans="1:106" x14ac:dyDescent="0.25">
      <c r="A214" s="197">
        <v>6109</v>
      </c>
      <c r="B214" s="197" t="s">
        <v>733</v>
      </c>
      <c r="C214" s="197" t="s">
        <v>786</v>
      </c>
      <c r="D214" s="197">
        <v>-119.955589</v>
      </c>
      <c r="E214" s="197">
        <v>38.028840000000002</v>
      </c>
      <c r="F214">
        <v>0</v>
      </c>
      <c r="G214">
        <f t="shared" si="22"/>
        <v>0</v>
      </c>
      <c r="H214" s="198">
        <v>0</v>
      </c>
      <c r="Q214" s="221">
        <f>(Q3299*10000)*TEA!$M$15*10^-6</f>
        <v>51.419133822599996</v>
      </c>
      <c r="R214" s="221">
        <f>(R3299*10000)*TEA!$O$15*10^-6</f>
        <v>51.419133822599996</v>
      </c>
      <c r="AA214">
        <f t="shared" si="18"/>
        <v>1</v>
      </c>
      <c r="AB214" s="197">
        <v>6109</v>
      </c>
      <c r="AC214" s="197">
        <v>0</v>
      </c>
      <c r="AD214" s="197">
        <f t="shared" si="23"/>
        <v>0</v>
      </c>
      <c r="AE214" s="197">
        <v>0</v>
      </c>
      <c r="AJ214">
        <v>0</v>
      </c>
      <c r="AK214">
        <v>0</v>
      </c>
      <c r="AU214" s="198">
        <v>0.27272727299999999</v>
      </c>
      <c r="AV214" s="6">
        <v>0</v>
      </c>
      <c r="AW214" s="198">
        <v>0.38356000000000001</v>
      </c>
      <c r="BO214" s="198"/>
      <c r="BP214" s="354">
        <f t="shared" si="19"/>
        <v>0</v>
      </c>
      <c r="BQ214" s="354">
        <f t="shared" si="20"/>
        <v>0</v>
      </c>
      <c r="BR214" s="354">
        <f t="shared" si="21"/>
        <v>0</v>
      </c>
      <c r="CG214" s="198"/>
      <c r="CH214">
        <f>(Transest!$J$14/HexExtSoy!$K$4)</f>
        <v>0.20257267294641951</v>
      </c>
      <c r="CI214">
        <f>(HydroProcOil!$K$14/HexExtSoy!$K$4)</f>
        <v>0.10977777777777777</v>
      </c>
      <c r="CJ214">
        <f>(StarchFerm!$K$24/StarchFerm!$K$4)</f>
        <v>0.33157302630665886</v>
      </c>
      <c r="CY214" s="198"/>
      <c r="CZ214">
        <f>BP214*CH214*1000*LCI!$E$93</f>
        <v>0</v>
      </c>
      <c r="DA214">
        <f>BQ214*CI214*1000*(LCI!$E$99)</f>
        <v>0</v>
      </c>
      <c r="DB214">
        <f>BR214*CJ214*1000*(LCI!$E$96)</f>
        <v>0</v>
      </c>
    </row>
    <row r="215" spans="1:106" x14ac:dyDescent="0.25">
      <c r="A215" s="197">
        <v>6111</v>
      </c>
      <c r="B215" s="197" t="s">
        <v>733</v>
      </c>
      <c r="C215" s="197" t="s">
        <v>787</v>
      </c>
      <c r="D215" s="197">
        <v>-119.071524</v>
      </c>
      <c r="E215" s="197">
        <v>34.49015</v>
      </c>
      <c r="F215">
        <v>0</v>
      </c>
      <c r="G215">
        <f t="shared" si="22"/>
        <v>0</v>
      </c>
      <c r="H215" s="198">
        <v>0</v>
      </c>
      <c r="Q215" s="221">
        <f>(Q3300*10000)*TEA!$M$15*10^-6</f>
        <v>59.761658196000006</v>
      </c>
      <c r="R215" s="221">
        <f>(R3300*10000)*TEA!$O$15*10^-6</f>
        <v>59.761658196000006</v>
      </c>
      <c r="AA215">
        <f t="shared" si="18"/>
        <v>1</v>
      </c>
      <c r="AB215" s="197">
        <v>6111</v>
      </c>
      <c r="AC215" s="197">
        <v>0</v>
      </c>
      <c r="AD215" s="197">
        <f t="shared" si="23"/>
        <v>0</v>
      </c>
      <c r="AE215" s="197">
        <v>0</v>
      </c>
      <c r="AJ215">
        <v>0</v>
      </c>
      <c r="AK215">
        <v>0</v>
      </c>
      <c r="AU215" s="198">
        <v>0.27272727299999999</v>
      </c>
      <c r="AV215" s="6">
        <v>0</v>
      </c>
      <c r="AW215" s="198">
        <v>0.38356000000000001</v>
      </c>
      <c r="BO215" s="198"/>
      <c r="BP215" s="354">
        <f t="shared" si="19"/>
        <v>0</v>
      </c>
      <c r="BQ215" s="354">
        <f t="shared" si="20"/>
        <v>0</v>
      </c>
      <c r="BR215" s="354">
        <f t="shared" si="21"/>
        <v>0</v>
      </c>
      <c r="CG215" s="198"/>
      <c r="CH215">
        <f>(Transest!$J$14/HexExtSoy!$K$4)</f>
        <v>0.20257267294641951</v>
      </c>
      <c r="CI215">
        <f>(HydroProcOil!$K$14/HexExtSoy!$K$4)</f>
        <v>0.10977777777777777</v>
      </c>
      <c r="CJ215">
        <f>(StarchFerm!$K$24/StarchFerm!$K$4)</f>
        <v>0.33157302630665886</v>
      </c>
      <c r="CY215" s="198"/>
      <c r="CZ215">
        <f>BP215*CH215*1000*LCI!$E$93</f>
        <v>0</v>
      </c>
      <c r="DA215">
        <f>BQ215*CI215*1000*(LCI!$E$99)</f>
        <v>0</v>
      </c>
      <c r="DB215">
        <f>BR215*CJ215*1000*(LCI!$E$96)</f>
        <v>0</v>
      </c>
    </row>
    <row r="216" spans="1:106" x14ac:dyDescent="0.25">
      <c r="A216" s="197">
        <v>6113</v>
      </c>
      <c r="B216" s="197" t="s">
        <v>733</v>
      </c>
      <c r="C216" s="197" t="s">
        <v>788</v>
      </c>
      <c r="D216" s="197">
        <v>-121.904841</v>
      </c>
      <c r="E216" s="197">
        <v>38.691679999999998</v>
      </c>
      <c r="F216">
        <v>0</v>
      </c>
      <c r="G216">
        <f t="shared" si="22"/>
        <v>0</v>
      </c>
      <c r="H216" s="198">
        <v>9.94</v>
      </c>
      <c r="Q216" s="221">
        <f>(Q3301*10000)*TEA!$M$15*10^-6</f>
        <v>52.360284942900002</v>
      </c>
      <c r="R216" s="221">
        <f>(R3301*10000)*TEA!$O$15*10^-6</f>
        <v>52.360284942900002</v>
      </c>
      <c r="AA216">
        <f t="shared" si="18"/>
        <v>1</v>
      </c>
      <c r="AB216" s="197">
        <v>6113</v>
      </c>
      <c r="AC216" s="197">
        <v>0</v>
      </c>
      <c r="AD216" s="197">
        <f t="shared" si="23"/>
        <v>0</v>
      </c>
      <c r="AE216" s="197">
        <v>5489</v>
      </c>
      <c r="AJ216">
        <v>0</v>
      </c>
      <c r="AK216">
        <v>0</v>
      </c>
      <c r="AU216" s="198">
        <v>0.27272727299999999</v>
      </c>
      <c r="AV216" s="6">
        <v>0</v>
      </c>
      <c r="AW216" s="198">
        <v>0.38356000000000001</v>
      </c>
      <c r="BO216" s="198"/>
      <c r="BP216" s="354">
        <f t="shared" si="19"/>
        <v>0</v>
      </c>
      <c r="BQ216" s="354">
        <f t="shared" si="20"/>
        <v>0</v>
      </c>
      <c r="BR216" s="354">
        <f t="shared" si="21"/>
        <v>20927.2867496</v>
      </c>
      <c r="CG216" s="198"/>
      <c r="CH216">
        <f>(Transest!$J$14/HexExtSoy!$K$4)</f>
        <v>0.20257267294641951</v>
      </c>
      <c r="CI216">
        <f>(HydroProcOil!$K$14/HexExtSoy!$K$4)</f>
        <v>0.10977777777777777</v>
      </c>
      <c r="CJ216">
        <f>(StarchFerm!$K$24/StarchFerm!$K$4)</f>
        <v>0.33157302630665886</v>
      </c>
      <c r="CY216" s="198"/>
      <c r="CZ216">
        <f>BP216*CH216*1000*LCI!$E$93</f>
        <v>0</v>
      </c>
      <c r="DA216">
        <f>BQ216*CI216*1000*(LCI!$E$99)</f>
        <v>0</v>
      </c>
      <c r="DB216">
        <f>BR216*CJ216*1000*(LCI!$E$96)</f>
        <v>187003996.40870947</v>
      </c>
    </row>
    <row r="217" spans="1:106" x14ac:dyDescent="0.25">
      <c r="A217" s="197">
        <v>6115</v>
      </c>
      <c r="B217" s="197" t="s">
        <v>733</v>
      </c>
      <c r="C217" s="197" t="s">
        <v>789</v>
      </c>
      <c r="D217" s="197">
        <v>-121.352661</v>
      </c>
      <c r="E217" s="197">
        <v>39.26511</v>
      </c>
      <c r="F217">
        <v>0</v>
      </c>
      <c r="G217">
        <f t="shared" si="22"/>
        <v>0</v>
      </c>
      <c r="H217" s="198">
        <v>0</v>
      </c>
      <c r="Q217" s="221">
        <f>(Q3302*10000)*TEA!$M$15*10^-6</f>
        <v>48.591532689299996</v>
      </c>
      <c r="R217" s="221">
        <f>(R3302*10000)*TEA!$O$15*10^-6</f>
        <v>48.591532689299996</v>
      </c>
      <c r="AA217">
        <f t="shared" si="18"/>
        <v>1</v>
      </c>
      <c r="AB217" s="197">
        <v>6115</v>
      </c>
      <c r="AC217" s="197">
        <v>0</v>
      </c>
      <c r="AD217" s="197">
        <f t="shared" si="23"/>
        <v>0</v>
      </c>
      <c r="AE217" s="197">
        <v>0</v>
      </c>
      <c r="AJ217">
        <v>0</v>
      </c>
      <c r="AK217">
        <v>0</v>
      </c>
      <c r="AU217" s="198">
        <v>0.27272727299999999</v>
      </c>
      <c r="AV217" s="6">
        <v>0</v>
      </c>
      <c r="AW217" s="198">
        <v>0.38356000000000001</v>
      </c>
      <c r="BO217" s="198"/>
      <c r="BP217" s="354">
        <f t="shared" si="19"/>
        <v>0</v>
      </c>
      <c r="BQ217" s="354">
        <f t="shared" si="20"/>
        <v>0</v>
      </c>
      <c r="BR217" s="354">
        <f t="shared" si="21"/>
        <v>0</v>
      </c>
      <c r="CG217" s="198"/>
      <c r="CH217">
        <f>(Transest!$J$14/HexExtSoy!$K$4)</f>
        <v>0.20257267294641951</v>
      </c>
      <c r="CI217">
        <f>(HydroProcOil!$K$14/HexExtSoy!$K$4)</f>
        <v>0.10977777777777777</v>
      </c>
      <c r="CJ217">
        <f>(StarchFerm!$K$24/StarchFerm!$K$4)</f>
        <v>0.33157302630665886</v>
      </c>
      <c r="CY217" s="198"/>
      <c r="CZ217">
        <f>BP217*CH217*1000*LCI!$E$93</f>
        <v>0</v>
      </c>
      <c r="DA217">
        <f>BQ217*CI217*1000*(LCI!$E$99)</f>
        <v>0</v>
      </c>
      <c r="DB217">
        <f>BR217*CJ217*1000*(LCI!$E$96)</f>
        <v>0</v>
      </c>
    </row>
    <row r="218" spans="1:106" x14ac:dyDescent="0.25">
      <c r="A218" s="197">
        <v>8001</v>
      </c>
      <c r="B218" s="197" t="s">
        <v>790</v>
      </c>
      <c r="C218" s="197" t="s">
        <v>791</v>
      </c>
      <c r="D218" s="197">
        <v>-104.336534</v>
      </c>
      <c r="E218" s="197">
        <v>39.880290000000002</v>
      </c>
      <c r="F218">
        <v>2.14</v>
      </c>
      <c r="G218">
        <f t="shared" si="22"/>
        <v>2.14</v>
      </c>
      <c r="H218" s="198">
        <v>5.27</v>
      </c>
      <c r="Q218" s="221">
        <f>(Q3303*10000)*TEA!$M$15*10^-6</f>
        <v>34.231483295099999</v>
      </c>
      <c r="R218" s="221">
        <f>(R3303*10000)*TEA!$O$15*10^-6</f>
        <v>34.231483295099999</v>
      </c>
      <c r="AA218">
        <f t="shared" ref="AA218:AA281" si="24">IF(AB218=A218,1,0)</f>
        <v>1</v>
      </c>
      <c r="AB218" s="197">
        <v>8001</v>
      </c>
      <c r="AC218" s="197">
        <v>501</v>
      </c>
      <c r="AD218" s="197">
        <f t="shared" si="23"/>
        <v>501</v>
      </c>
      <c r="AE218" s="197">
        <v>17354</v>
      </c>
      <c r="AJ218">
        <v>0</v>
      </c>
      <c r="AK218">
        <v>0</v>
      </c>
      <c r="AU218" s="198">
        <v>0.27272727299999999</v>
      </c>
      <c r="AV218" s="6">
        <v>0</v>
      </c>
      <c r="AW218" s="198">
        <v>0.38356000000000001</v>
      </c>
      <c r="BO218" s="198"/>
      <c r="BP218" s="354">
        <f t="shared" si="19"/>
        <v>292.40181847422002</v>
      </c>
      <c r="BQ218" s="354">
        <f t="shared" si="20"/>
        <v>0</v>
      </c>
      <c r="BR218" s="354">
        <f t="shared" si="21"/>
        <v>35078.702264799998</v>
      </c>
      <c r="CG218" s="198"/>
      <c r="CH218">
        <f>(Transest!$J$14/HexExtSoy!$K$4)</f>
        <v>0.20257267294641951</v>
      </c>
      <c r="CI218">
        <f>(HydroProcOil!$K$14/HexExtSoy!$K$4)</f>
        <v>0.10977777777777777</v>
      </c>
      <c r="CJ218">
        <f>(StarchFerm!$K$24/StarchFerm!$K$4)</f>
        <v>0.33157302630665886</v>
      </c>
      <c r="CY218" s="198"/>
      <c r="CZ218">
        <f>BP218*CH218*1000*LCI!$E$93</f>
        <v>2236031.3273375477</v>
      </c>
      <c r="DA218">
        <f>BQ218*CI218*1000*(LCI!$E$99)</f>
        <v>0</v>
      </c>
      <c r="DB218">
        <f>BR218*CJ218*1000*(LCI!$E$96)</f>
        <v>313459532.08550704</v>
      </c>
    </row>
    <row r="219" spans="1:106" x14ac:dyDescent="0.25">
      <c r="A219" s="197">
        <v>8003</v>
      </c>
      <c r="B219" s="197" t="s">
        <v>790</v>
      </c>
      <c r="C219" s="197" t="s">
        <v>792</v>
      </c>
      <c r="D219" s="197">
        <v>-105.799755</v>
      </c>
      <c r="E219" s="197">
        <v>37.556899999999999</v>
      </c>
      <c r="F219">
        <v>0</v>
      </c>
      <c r="G219">
        <f t="shared" si="22"/>
        <v>0</v>
      </c>
      <c r="H219" s="198">
        <v>0</v>
      </c>
      <c r="Q219" s="221">
        <f>(Q3304*10000)*TEA!$M$15*10^-6</f>
        <v>33.074508331799997</v>
      </c>
      <c r="R219" s="221">
        <f>(R3304*10000)*TEA!$O$15*10^-6</f>
        <v>33.074508331799997</v>
      </c>
      <c r="AA219">
        <f t="shared" si="24"/>
        <v>1</v>
      </c>
      <c r="AB219" s="197">
        <v>8003</v>
      </c>
      <c r="AC219" s="197">
        <v>0</v>
      </c>
      <c r="AD219" s="197">
        <f t="shared" si="23"/>
        <v>0</v>
      </c>
      <c r="AE219" s="197">
        <v>0</v>
      </c>
      <c r="AJ219">
        <v>0</v>
      </c>
      <c r="AK219">
        <v>0</v>
      </c>
      <c r="AU219" s="198">
        <v>0.27272727299999999</v>
      </c>
      <c r="AV219" s="6">
        <v>0</v>
      </c>
      <c r="AW219" s="198">
        <v>0.38356000000000001</v>
      </c>
      <c r="BO219" s="198"/>
      <c r="BP219" s="354">
        <f t="shared" si="19"/>
        <v>0</v>
      </c>
      <c r="BQ219" s="354">
        <f t="shared" si="20"/>
        <v>0</v>
      </c>
      <c r="BR219" s="354">
        <f t="shared" si="21"/>
        <v>0</v>
      </c>
      <c r="CG219" s="198"/>
      <c r="CH219">
        <f>(Transest!$J$14/HexExtSoy!$K$4)</f>
        <v>0.20257267294641951</v>
      </c>
      <c r="CI219">
        <f>(HydroProcOil!$K$14/HexExtSoy!$K$4)</f>
        <v>0.10977777777777777</v>
      </c>
      <c r="CJ219">
        <f>(StarchFerm!$K$24/StarchFerm!$K$4)</f>
        <v>0.33157302630665886</v>
      </c>
      <c r="CY219" s="198"/>
      <c r="CZ219">
        <f>BP219*CH219*1000*LCI!$E$93</f>
        <v>0</v>
      </c>
      <c r="DA219">
        <f>BQ219*CI219*1000*(LCI!$E$99)</f>
        <v>0</v>
      </c>
      <c r="DB219">
        <f>BR219*CJ219*1000*(LCI!$E$96)</f>
        <v>0</v>
      </c>
    </row>
    <row r="220" spans="1:106" x14ac:dyDescent="0.25">
      <c r="A220" s="197">
        <v>8005</v>
      </c>
      <c r="B220" s="197" t="s">
        <v>790</v>
      </c>
      <c r="C220" s="197" t="s">
        <v>793</v>
      </c>
      <c r="D220" s="197">
        <v>-104.33940800000001</v>
      </c>
      <c r="E220" s="197">
        <v>39.652679999999997</v>
      </c>
      <c r="F220">
        <v>0</v>
      </c>
      <c r="G220">
        <f t="shared" si="22"/>
        <v>0</v>
      </c>
      <c r="H220" s="198">
        <v>0</v>
      </c>
      <c r="Q220" s="221">
        <f>(Q3305*10000)*TEA!$M$15*10^-6</f>
        <v>34.000395009750001</v>
      </c>
      <c r="R220" s="221">
        <f>(R3305*10000)*TEA!$O$15*10^-6</f>
        <v>34.000395009750001</v>
      </c>
      <c r="AA220">
        <f t="shared" si="24"/>
        <v>1</v>
      </c>
      <c r="AB220" s="197">
        <v>8005</v>
      </c>
      <c r="AC220" s="197">
        <v>0</v>
      </c>
      <c r="AD220" s="197">
        <f t="shared" si="23"/>
        <v>0</v>
      </c>
      <c r="AE220" s="197">
        <v>0</v>
      </c>
      <c r="AJ220">
        <v>0</v>
      </c>
      <c r="AK220">
        <v>0</v>
      </c>
      <c r="AU220" s="198">
        <v>0.27272727299999999</v>
      </c>
      <c r="AV220" s="6">
        <v>0</v>
      </c>
      <c r="AW220" s="198">
        <v>0.38356000000000001</v>
      </c>
      <c r="BO220" s="198"/>
      <c r="BP220" s="354">
        <f t="shared" si="19"/>
        <v>0</v>
      </c>
      <c r="BQ220" s="354">
        <f t="shared" si="20"/>
        <v>0</v>
      </c>
      <c r="BR220" s="354">
        <f t="shared" si="21"/>
        <v>0</v>
      </c>
      <c r="CG220" s="198"/>
      <c r="CH220">
        <f>(Transest!$J$14/HexExtSoy!$K$4)</f>
        <v>0.20257267294641951</v>
      </c>
      <c r="CI220">
        <f>(HydroProcOil!$K$14/HexExtSoy!$K$4)</f>
        <v>0.10977777777777777</v>
      </c>
      <c r="CJ220">
        <f>(StarchFerm!$K$24/StarchFerm!$K$4)</f>
        <v>0.33157302630665886</v>
      </c>
      <c r="CY220" s="198"/>
      <c r="CZ220">
        <f>BP220*CH220*1000*LCI!$E$93</f>
        <v>0</v>
      </c>
      <c r="DA220">
        <f>BQ220*CI220*1000*(LCI!$E$99)</f>
        <v>0</v>
      </c>
      <c r="DB220">
        <f>BR220*CJ220*1000*(LCI!$E$96)</f>
        <v>0</v>
      </c>
    </row>
    <row r="221" spans="1:106" x14ac:dyDescent="0.25">
      <c r="A221" s="197">
        <v>8007</v>
      </c>
      <c r="B221" s="197" t="s">
        <v>790</v>
      </c>
      <c r="C221" s="197" t="s">
        <v>794</v>
      </c>
      <c r="D221" s="197">
        <v>-107.032729</v>
      </c>
      <c r="E221" s="197">
        <v>37.184570000000001</v>
      </c>
      <c r="F221">
        <v>0</v>
      </c>
      <c r="G221">
        <f t="shared" si="22"/>
        <v>0</v>
      </c>
      <c r="H221" s="198">
        <v>0</v>
      </c>
      <c r="Q221" s="221">
        <f>(Q3306*10000)*TEA!$M$15*10^-6</f>
        <v>36.199060193699999</v>
      </c>
      <c r="R221" s="221">
        <f>(R3306*10000)*TEA!$O$15*10^-6</f>
        <v>36.199060193699999</v>
      </c>
      <c r="AA221">
        <f t="shared" si="24"/>
        <v>1</v>
      </c>
      <c r="AB221" s="197">
        <v>8007</v>
      </c>
      <c r="AC221" s="197">
        <v>0</v>
      </c>
      <c r="AD221" s="197">
        <f t="shared" si="23"/>
        <v>0</v>
      </c>
      <c r="AE221" s="197">
        <v>0</v>
      </c>
      <c r="AJ221">
        <v>0</v>
      </c>
      <c r="AK221">
        <v>0</v>
      </c>
      <c r="AU221" s="198">
        <v>0.27272727299999999</v>
      </c>
      <c r="AV221" s="6">
        <v>0</v>
      </c>
      <c r="AW221" s="198">
        <v>0.38356000000000001</v>
      </c>
      <c r="BO221" s="198"/>
      <c r="BP221" s="354">
        <f t="shared" si="19"/>
        <v>0</v>
      </c>
      <c r="BQ221" s="354">
        <f t="shared" si="20"/>
        <v>0</v>
      </c>
      <c r="BR221" s="354">
        <f t="shared" si="21"/>
        <v>0</v>
      </c>
      <c r="CG221" s="198"/>
      <c r="CH221">
        <f>(Transest!$J$14/HexExtSoy!$K$4)</f>
        <v>0.20257267294641951</v>
      </c>
      <c r="CI221">
        <f>(HydroProcOil!$K$14/HexExtSoy!$K$4)</f>
        <v>0.10977777777777777</v>
      </c>
      <c r="CJ221">
        <f>(StarchFerm!$K$24/StarchFerm!$K$4)</f>
        <v>0.33157302630665886</v>
      </c>
      <c r="CY221" s="198"/>
      <c r="CZ221">
        <f>BP221*CH221*1000*LCI!$E$93</f>
        <v>0</v>
      </c>
      <c r="DA221">
        <f>BQ221*CI221*1000*(LCI!$E$99)</f>
        <v>0</v>
      </c>
      <c r="DB221">
        <f>BR221*CJ221*1000*(LCI!$E$96)</f>
        <v>0</v>
      </c>
    </row>
    <row r="222" spans="1:106" x14ac:dyDescent="0.25">
      <c r="A222" s="197">
        <v>8009</v>
      </c>
      <c r="B222" s="197" t="s">
        <v>790</v>
      </c>
      <c r="C222" s="197" t="s">
        <v>795</v>
      </c>
      <c r="D222" s="197">
        <v>-102.563986</v>
      </c>
      <c r="E222" s="197">
        <v>37.312690000000003</v>
      </c>
      <c r="F222">
        <v>0</v>
      </c>
      <c r="G222">
        <f t="shared" si="22"/>
        <v>0</v>
      </c>
      <c r="H222" s="198">
        <v>7.22</v>
      </c>
      <c r="Q222" s="221">
        <f>(Q3307*10000)*TEA!$M$15*10^-6</f>
        <v>41.666613208199998</v>
      </c>
      <c r="R222" s="221">
        <f>(R3307*10000)*TEA!$O$15*10^-6</f>
        <v>41.666613208199998</v>
      </c>
      <c r="AA222">
        <f t="shared" si="24"/>
        <v>1</v>
      </c>
      <c r="AB222" s="197">
        <v>8009</v>
      </c>
      <c r="AC222" s="197">
        <v>0</v>
      </c>
      <c r="AD222" s="197">
        <f t="shared" si="23"/>
        <v>0</v>
      </c>
      <c r="AE222" s="197">
        <v>19913</v>
      </c>
      <c r="AJ222">
        <v>0</v>
      </c>
      <c r="AK222">
        <v>0</v>
      </c>
      <c r="AU222" s="198">
        <v>0.27272727299999999</v>
      </c>
      <c r="AV222" s="6">
        <v>0</v>
      </c>
      <c r="AW222" s="198">
        <v>0.38356000000000001</v>
      </c>
      <c r="BO222" s="198"/>
      <c r="BP222" s="354">
        <f t="shared" si="19"/>
        <v>0</v>
      </c>
      <c r="BQ222" s="354">
        <f t="shared" si="20"/>
        <v>0</v>
      </c>
      <c r="BR222" s="354">
        <f t="shared" si="21"/>
        <v>55145.134621599995</v>
      </c>
      <c r="CG222" s="198"/>
      <c r="CH222">
        <f>(Transest!$J$14/HexExtSoy!$K$4)</f>
        <v>0.20257267294641951</v>
      </c>
      <c r="CI222">
        <f>(HydroProcOil!$K$14/HexExtSoy!$K$4)</f>
        <v>0.10977777777777777</v>
      </c>
      <c r="CJ222">
        <f>(StarchFerm!$K$24/StarchFerm!$K$4)</f>
        <v>0.33157302630665886</v>
      </c>
      <c r="CY222" s="198"/>
      <c r="CZ222">
        <f>BP222*CH222*1000*LCI!$E$93</f>
        <v>0</v>
      </c>
      <c r="DA222">
        <f>BQ222*CI222*1000*(LCI!$E$99)</f>
        <v>0</v>
      </c>
      <c r="DB222">
        <f>BR222*CJ222*1000*(LCI!$E$96)</f>
        <v>492771025.70081592</v>
      </c>
    </row>
    <row r="223" spans="1:106" x14ac:dyDescent="0.25">
      <c r="A223" s="197">
        <v>8011</v>
      </c>
      <c r="B223" s="197" t="s">
        <v>790</v>
      </c>
      <c r="C223" s="197" t="s">
        <v>796</v>
      </c>
      <c r="D223" s="197">
        <v>-103.079215</v>
      </c>
      <c r="E223" s="197">
        <v>37.942979999999999</v>
      </c>
      <c r="F223">
        <v>0</v>
      </c>
      <c r="G223">
        <f t="shared" si="22"/>
        <v>0</v>
      </c>
      <c r="H223" s="198">
        <v>10.89</v>
      </c>
      <c r="Q223" s="221">
        <f>(Q3308*10000)*TEA!$M$15*10^-6</f>
        <v>38.4275396106</v>
      </c>
      <c r="R223" s="221">
        <f>(R3308*10000)*TEA!$O$15*10^-6</f>
        <v>38.4275396106</v>
      </c>
      <c r="AA223">
        <f t="shared" si="24"/>
        <v>1</v>
      </c>
      <c r="AB223" s="197">
        <v>8011</v>
      </c>
      <c r="AC223" s="197">
        <v>0</v>
      </c>
      <c r="AD223" s="197">
        <f t="shared" si="23"/>
        <v>0</v>
      </c>
      <c r="AE223" s="197">
        <v>4883</v>
      </c>
      <c r="AJ223">
        <v>0</v>
      </c>
      <c r="AK223">
        <v>0</v>
      </c>
      <c r="AU223" s="198">
        <v>0.27272727299999999</v>
      </c>
      <c r="AV223" s="6">
        <v>0</v>
      </c>
      <c r="AW223" s="198">
        <v>0.38356000000000001</v>
      </c>
      <c r="BO223" s="198"/>
      <c r="BP223" s="354">
        <f t="shared" si="19"/>
        <v>0</v>
      </c>
      <c r="BQ223" s="354">
        <f t="shared" si="20"/>
        <v>0</v>
      </c>
      <c r="BR223" s="354">
        <f t="shared" si="21"/>
        <v>20396.136697200003</v>
      </c>
      <c r="CG223" s="198"/>
      <c r="CH223">
        <f>(Transest!$J$14/HexExtSoy!$K$4)</f>
        <v>0.20257267294641951</v>
      </c>
      <c r="CI223">
        <f>(HydroProcOil!$K$14/HexExtSoy!$K$4)</f>
        <v>0.10977777777777777</v>
      </c>
      <c r="CJ223">
        <f>(StarchFerm!$K$24/StarchFerm!$K$4)</f>
        <v>0.33157302630665886</v>
      </c>
      <c r="CY223" s="198"/>
      <c r="CZ223">
        <f>BP223*CH223*1000*LCI!$E$93</f>
        <v>0</v>
      </c>
      <c r="DA223">
        <f>BQ223*CI223*1000*(LCI!$E$99)</f>
        <v>0</v>
      </c>
      <c r="DB223">
        <f>BR223*CJ223*1000*(LCI!$E$96)</f>
        <v>182257696.34219971</v>
      </c>
    </row>
    <row r="224" spans="1:106" x14ac:dyDescent="0.25">
      <c r="A224" s="197">
        <v>8013</v>
      </c>
      <c r="B224" s="197" t="s">
        <v>790</v>
      </c>
      <c r="C224" s="197" t="s">
        <v>797</v>
      </c>
      <c r="D224" s="197">
        <v>-105.35422699999999</v>
      </c>
      <c r="E224" s="197">
        <v>40.093649999999997</v>
      </c>
      <c r="F224">
        <v>0</v>
      </c>
      <c r="G224">
        <f t="shared" si="22"/>
        <v>0</v>
      </c>
      <c r="H224" s="198">
        <v>10.32</v>
      </c>
      <c r="Q224" s="221">
        <f>(Q3309*10000)*TEA!$M$15*10^-6</f>
        <v>32.674058537175</v>
      </c>
      <c r="R224" s="221">
        <f>(R3309*10000)*TEA!$O$15*10^-6</f>
        <v>32.674058537175</v>
      </c>
      <c r="AA224">
        <f t="shared" si="24"/>
        <v>1</v>
      </c>
      <c r="AB224" s="197">
        <v>8013</v>
      </c>
      <c r="AC224" s="197">
        <v>0</v>
      </c>
      <c r="AD224" s="197">
        <f t="shared" si="23"/>
        <v>0</v>
      </c>
      <c r="AE224" s="197">
        <v>1038</v>
      </c>
      <c r="AJ224">
        <v>0</v>
      </c>
      <c r="AK224">
        <v>0</v>
      </c>
      <c r="AU224" s="198">
        <v>0.27272727299999999</v>
      </c>
      <c r="AV224" s="6">
        <v>0</v>
      </c>
      <c r="AW224" s="198">
        <v>0.38356000000000001</v>
      </c>
      <c r="BO224" s="198"/>
      <c r="BP224" s="354">
        <f t="shared" si="19"/>
        <v>0</v>
      </c>
      <c r="BQ224" s="354">
        <f t="shared" si="20"/>
        <v>0</v>
      </c>
      <c r="BR224" s="354">
        <f t="shared" si="21"/>
        <v>4108.7560896000005</v>
      </c>
      <c r="CG224" s="198"/>
      <c r="CH224">
        <f>(Transest!$J$14/HexExtSoy!$K$4)</f>
        <v>0.20257267294641951</v>
      </c>
      <c r="CI224">
        <f>(HydroProcOil!$K$14/HexExtSoy!$K$4)</f>
        <v>0.10977777777777777</v>
      </c>
      <c r="CJ224">
        <f>(StarchFerm!$K$24/StarchFerm!$K$4)</f>
        <v>0.33157302630665886</v>
      </c>
      <c r="CY224" s="198"/>
      <c r="CZ224">
        <f>BP224*CH224*1000*LCI!$E$93</f>
        <v>0</v>
      </c>
      <c r="DA224">
        <f>BQ224*CI224*1000*(LCI!$E$99)</f>
        <v>0</v>
      </c>
      <c r="DB224">
        <f>BR224*CJ224*1000*(LCI!$E$96)</f>
        <v>36715405.022034585</v>
      </c>
    </row>
    <row r="225" spans="1:106" x14ac:dyDescent="0.25">
      <c r="A225" s="197">
        <v>8014</v>
      </c>
      <c r="B225" s="197" t="s">
        <v>790</v>
      </c>
      <c r="C225" s="197" t="s">
        <v>798</v>
      </c>
      <c r="D225" s="197">
        <v>-105.058542</v>
      </c>
      <c r="E225" s="197">
        <v>39.963039999999999</v>
      </c>
      <c r="F225">
        <v>0</v>
      </c>
      <c r="G225">
        <f t="shared" si="22"/>
        <v>0</v>
      </c>
      <c r="H225" s="198">
        <v>0</v>
      </c>
      <c r="Q225" s="221">
        <f>(Q3310*10000)*TEA!$M$15*10^-6</f>
        <v>33.011779121549999</v>
      </c>
      <c r="R225" s="221">
        <f>(R3310*10000)*TEA!$O$15*10^-6</f>
        <v>33.011779121549999</v>
      </c>
      <c r="AA225">
        <f t="shared" si="24"/>
        <v>1</v>
      </c>
      <c r="AB225" s="197">
        <v>8014</v>
      </c>
      <c r="AC225" s="197">
        <v>0</v>
      </c>
      <c r="AD225" s="197">
        <f t="shared" si="23"/>
        <v>0</v>
      </c>
      <c r="AE225" s="197">
        <v>0</v>
      </c>
      <c r="AJ225">
        <v>0</v>
      </c>
      <c r="AK225">
        <v>0</v>
      </c>
      <c r="AU225" s="198">
        <v>0.27272727299999999</v>
      </c>
      <c r="AV225" s="6">
        <v>0</v>
      </c>
      <c r="AW225" s="198">
        <v>0.38356000000000001</v>
      </c>
      <c r="BO225" s="198"/>
      <c r="BP225" s="354">
        <f t="shared" si="19"/>
        <v>0</v>
      </c>
      <c r="BQ225" s="354">
        <f t="shared" si="20"/>
        <v>0</v>
      </c>
      <c r="BR225" s="354">
        <f t="shared" si="21"/>
        <v>0</v>
      </c>
      <c r="CG225" s="198"/>
      <c r="CH225">
        <f>(Transest!$J$14/HexExtSoy!$K$4)</f>
        <v>0.20257267294641951</v>
      </c>
      <c r="CI225">
        <f>(HydroProcOil!$K$14/HexExtSoy!$K$4)</f>
        <v>0.10977777777777777</v>
      </c>
      <c r="CJ225">
        <f>(StarchFerm!$K$24/StarchFerm!$K$4)</f>
        <v>0.33157302630665886</v>
      </c>
      <c r="CY225" s="198"/>
      <c r="CZ225">
        <f>BP225*CH225*1000*LCI!$E$93</f>
        <v>0</v>
      </c>
      <c r="DA225">
        <f>BQ225*CI225*1000*(LCI!$E$99)</f>
        <v>0</v>
      </c>
      <c r="DB225">
        <f>BR225*CJ225*1000*(LCI!$E$96)</f>
        <v>0</v>
      </c>
    </row>
    <row r="226" spans="1:106" x14ac:dyDescent="0.25">
      <c r="A226" s="197">
        <v>8015</v>
      </c>
      <c r="B226" s="197" t="s">
        <v>790</v>
      </c>
      <c r="C226" s="197" t="s">
        <v>799</v>
      </c>
      <c r="D226" s="197">
        <v>-106.203326</v>
      </c>
      <c r="E226" s="197">
        <v>38.748019999999997</v>
      </c>
      <c r="F226">
        <v>0</v>
      </c>
      <c r="G226">
        <f t="shared" si="22"/>
        <v>0</v>
      </c>
      <c r="H226" s="198">
        <v>0</v>
      </c>
      <c r="Q226" s="221">
        <f>(Q3311*10000)*TEA!$M$15*10^-6</f>
        <v>32.856228951299997</v>
      </c>
      <c r="R226" s="221">
        <f>(R3311*10000)*TEA!$O$15*10^-6</f>
        <v>32.856228951299997</v>
      </c>
      <c r="AA226">
        <f t="shared" si="24"/>
        <v>1</v>
      </c>
      <c r="AB226" s="197">
        <v>8015</v>
      </c>
      <c r="AC226" s="197">
        <v>0</v>
      </c>
      <c r="AD226" s="197">
        <f t="shared" si="23"/>
        <v>0</v>
      </c>
      <c r="AE226" s="197">
        <v>0</v>
      </c>
      <c r="AJ226">
        <v>0</v>
      </c>
      <c r="AK226">
        <v>0</v>
      </c>
      <c r="AU226" s="198">
        <v>0.27272727299999999</v>
      </c>
      <c r="AV226" s="6">
        <v>0</v>
      </c>
      <c r="AW226" s="198">
        <v>0.38356000000000001</v>
      </c>
      <c r="BO226" s="198"/>
      <c r="BP226" s="354">
        <f t="shared" si="19"/>
        <v>0</v>
      </c>
      <c r="BQ226" s="354">
        <f t="shared" si="20"/>
        <v>0</v>
      </c>
      <c r="BR226" s="354">
        <f t="shared" si="21"/>
        <v>0</v>
      </c>
      <c r="CG226" s="198"/>
      <c r="CH226">
        <f>(Transest!$J$14/HexExtSoy!$K$4)</f>
        <v>0.20257267294641951</v>
      </c>
      <c r="CI226">
        <f>(HydroProcOil!$K$14/HexExtSoy!$K$4)</f>
        <v>0.10977777777777777</v>
      </c>
      <c r="CJ226">
        <f>(StarchFerm!$K$24/StarchFerm!$K$4)</f>
        <v>0.33157302630665886</v>
      </c>
      <c r="CY226" s="198"/>
      <c r="CZ226">
        <f>BP226*CH226*1000*LCI!$E$93</f>
        <v>0</v>
      </c>
      <c r="DA226">
        <f>BQ226*CI226*1000*(LCI!$E$99)</f>
        <v>0</v>
      </c>
      <c r="DB226">
        <f>BR226*CJ226*1000*(LCI!$E$96)</f>
        <v>0</v>
      </c>
    </row>
    <row r="227" spans="1:106" x14ac:dyDescent="0.25">
      <c r="A227" s="197">
        <v>8017</v>
      </c>
      <c r="B227" s="197" t="s">
        <v>790</v>
      </c>
      <c r="C227" s="197" t="s">
        <v>800</v>
      </c>
      <c r="D227" s="197">
        <v>-102.61159000000001</v>
      </c>
      <c r="E227" s="197">
        <v>38.826390000000004</v>
      </c>
      <c r="F227">
        <v>4.12</v>
      </c>
      <c r="G227">
        <f t="shared" si="22"/>
        <v>4.12</v>
      </c>
      <c r="H227" s="198">
        <v>7.19</v>
      </c>
      <c r="Q227" s="221">
        <f>(Q3312*10000)*TEA!$M$15*10^-6</f>
        <v>38.843685874349994</v>
      </c>
      <c r="R227" s="221">
        <f>(R3312*10000)*TEA!$O$15*10^-6</f>
        <v>38.843685874349994</v>
      </c>
      <c r="AA227">
        <f t="shared" si="24"/>
        <v>1</v>
      </c>
      <c r="AB227" s="197">
        <v>8017</v>
      </c>
      <c r="AC227" s="197">
        <v>104</v>
      </c>
      <c r="AD227" s="197">
        <f t="shared" si="23"/>
        <v>104</v>
      </c>
      <c r="AE227" s="197">
        <v>28163</v>
      </c>
      <c r="AJ227">
        <v>0</v>
      </c>
      <c r="AK227">
        <v>0</v>
      </c>
      <c r="AU227" s="198">
        <v>0.27272727299999999</v>
      </c>
      <c r="AV227" s="6">
        <v>0</v>
      </c>
      <c r="AW227" s="198">
        <v>0.38356000000000001</v>
      </c>
      <c r="BO227" s="198"/>
      <c r="BP227" s="354">
        <f t="shared" si="19"/>
        <v>116.85818193504001</v>
      </c>
      <c r="BQ227" s="354">
        <f t="shared" si="20"/>
        <v>0</v>
      </c>
      <c r="BR227" s="354">
        <f t="shared" si="21"/>
        <v>77667.820013200006</v>
      </c>
      <c r="CG227" s="198"/>
      <c r="CH227">
        <f>(Transest!$J$14/HexExtSoy!$K$4)</f>
        <v>0.20257267294641951</v>
      </c>
      <c r="CI227">
        <f>(HydroProcOil!$K$14/HexExtSoy!$K$4)</f>
        <v>0.10977777777777777</v>
      </c>
      <c r="CJ227">
        <f>(StarchFerm!$K$24/StarchFerm!$K$4)</f>
        <v>0.33157302630665886</v>
      </c>
      <c r="CY227" s="198"/>
      <c r="CZ227">
        <f>BP227*CH227*1000*LCI!$E$93</f>
        <v>893628.35370156192</v>
      </c>
      <c r="DA227">
        <f>BQ227*CI227*1000*(LCI!$E$99)</f>
        <v>0</v>
      </c>
      <c r="DB227">
        <f>BR227*CJ227*1000*(LCI!$E$96)</f>
        <v>694031333.7608546</v>
      </c>
    </row>
    <row r="228" spans="1:106" x14ac:dyDescent="0.25">
      <c r="A228" s="197">
        <v>8019</v>
      </c>
      <c r="B228" s="197" t="s">
        <v>790</v>
      </c>
      <c r="C228" s="197" t="s">
        <v>801</v>
      </c>
      <c r="D228" s="197">
        <v>-105.646782</v>
      </c>
      <c r="E228" s="197">
        <v>39.687060000000002</v>
      </c>
      <c r="F228">
        <v>0</v>
      </c>
      <c r="G228">
        <f t="shared" si="22"/>
        <v>0</v>
      </c>
      <c r="H228" s="198">
        <v>0</v>
      </c>
      <c r="Q228" s="221">
        <f>(Q3313*10000)*TEA!$M$15*10^-6</f>
        <v>32.493235593915003</v>
      </c>
      <c r="R228" s="221">
        <f>(R3313*10000)*TEA!$O$15*10^-6</f>
        <v>32.493235593915003</v>
      </c>
      <c r="AA228">
        <f t="shared" si="24"/>
        <v>1</v>
      </c>
      <c r="AB228" s="197">
        <v>8019</v>
      </c>
      <c r="AC228" s="197">
        <v>0</v>
      </c>
      <c r="AD228" s="197">
        <f t="shared" si="23"/>
        <v>0</v>
      </c>
      <c r="AE228" s="197">
        <v>0</v>
      </c>
      <c r="AJ228">
        <v>0</v>
      </c>
      <c r="AK228">
        <v>0</v>
      </c>
      <c r="AU228" s="198">
        <v>0.27272727299999999</v>
      </c>
      <c r="AV228" s="6">
        <v>0</v>
      </c>
      <c r="AW228" s="198">
        <v>0.38356000000000001</v>
      </c>
      <c r="BO228" s="198"/>
      <c r="BP228" s="354">
        <f t="shared" si="19"/>
        <v>0</v>
      </c>
      <c r="BQ228" s="354">
        <f t="shared" si="20"/>
        <v>0</v>
      </c>
      <c r="BR228" s="354">
        <f t="shared" si="21"/>
        <v>0</v>
      </c>
      <c r="CG228" s="198"/>
      <c r="CH228">
        <f>(Transest!$J$14/HexExtSoy!$K$4)</f>
        <v>0.20257267294641951</v>
      </c>
      <c r="CI228">
        <f>(HydroProcOil!$K$14/HexExtSoy!$K$4)</f>
        <v>0.10977777777777777</v>
      </c>
      <c r="CJ228">
        <f>(StarchFerm!$K$24/StarchFerm!$K$4)</f>
        <v>0.33157302630665886</v>
      </c>
      <c r="CY228" s="198"/>
      <c r="CZ228">
        <f>BP228*CH228*1000*LCI!$E$93</f>
        <v>0</v>
      </c>
      <c r="DA228">
        <f>BQ228*CI228*1000*(LCI!$E$99)</f>
        <v>0</v>
      </c>
      <c r="DB228">
        <f>BR228*CJ228*1000*(LCI!$E$96)</f>
        <v>0</v>
      </c>
    </row>
    <row r="229" spans="1:106" x14ac:dyDescent="0.25">
      <c r="A229" s="197">
        <v>8021</v>
      </c>
      <c r="B229" s="197" t="s">
        <v>790</v>
      </c>
      <c r="C229" s="197" t="s">
        <v>802</v>
      </c>
      <c r="D229" s="197">
        <v>-106.19238300000001</v>
      </c>
      <c r="E229" s="197">
        <v>37.188699999999997</v>
      </c>
      <c r="F229">
        <v>0</v>
      </c>
      <c r="G229">
        <f t="shared" si="22"/>
        <v>0</v>
      </c>
      <c r="H229" s="198">
        <v>6.28</v>
      </c>
      <c r="Q229" s="221">
        <f>(Q3314*10000)*TEA!$M$15*10^-6</f>
        <v>34.577395470450007</v>
      </c>
      <c r="R229" s="221">
        <f>(R3314*10000)*TEA!$O$15*10^-6</f>
        <v>34.577395470450007</v>
      </c>
      <c r="AA229">
        <f t="shared" si="24"/>
        <v>1</v>
      </c>
      <c r="AB229" s="197">
        <v>8021</v>
      </c>
      <c r="AC229" s="197">
        <v>0</v>
      </c>
      <c r="AD229" s="197">
        <f t="shared" si="23"/>
        <v>0</v>
      </c>
      <c r="AE229" s="197">
        <v>16</v>
      </c>
      <c r="AJ229">
        <v>0</v>
      </c>
      <c r="AK229">
        <v>0</v>
      </c>
      <c r="AU229" s="198">
        <v>0.27272727299999999</v>
      </c>
      <c r="AV229" s="6">
        <v>0</v>
      </c>
      <c r="AW229" s="198">
        <v>0.38356000000000001</v>
      </c>
      <c r="BO229" s="198"/>
      <c r="BP229" s="354">
        <f t="shared" si="19"/>
        <v>0</v>
      </c>
      <c r="BQ229" s="354">
        <f t="shared" si="20"/>
        <v>0</v>
      </c>
      <c r="BR229" s="354">
        <f t="shared" si="21"/>
        <v>38.540108800000006</v>
      </c>
      <c r="CG229" s="198"/>
      <c r="CH229">
        <f>(Transest!$J$14/HexExtSoy!$K$4)</f>
        <v>0.20257267294641951</v>
      </c>
      <c r="CI229">
        <f>(HydroProcOil!$K$14/HexExtSoy!$K$4)</f>
        <v>0.10977777777777777</v>
      </c>
      <c r="CJ229">
        <f>(StarchFerm!$K$24/StarchFerm!$K$4)</f>
        <v>0.33157302630665886</v>
      </c>
      <c r="CY229" s="198"/>
      <c r="CZ229">
        <f>BP229*CH229*1000*LCI!$E$93</f>
        <v>0</v>
      </c>
      <c r="DA229">
        <f>BQ229*CI229*1000*(LCI!$E$99)</f>
        <v>0</v>
      </c>
      <c r="DB229">
        <f>BR229*CJ229*1000*(LCI!$E$96)</f>
        <v>344390.29071765498</v>
      </c>
    </row>
    <row r="230" spans="1:106" x14ac:dyDescent="0.25">
      <c r="A230" s="197">
        <v>8023</v>
      </c>
      <c r="B230" s="197" t="s">
        <v>790</v>
      </c>
      <c r="C230" s="197" t="s">
        <v>803</v>
      </c>
      <c r="D230" s="197">
        <v>-105.43588800000001</v>
      </c>
      <c r="E230" s="197">
        <v>37.276310000000002</v>
      </c>
      <c r="F230">
        <v>0</v>
      </c>
      <c r="G230">
        <f t="shared" si="22"/>
        <v>0</v>
      </c>
      <c r="H230" s="198">
        <v>0</v>
      </c>
      <c r="Q230" s="221">
        <f>(Q3315*10000)*TEA!$M$15*10^-6</f>
        <v>33.453524043450003</v>
      </c>
      <c r="R230" s="221">
        <f>(R3315*10000)*TEA!$O$15*10^-6</f>
        <v>33.453524043450003</v>
      </c>
      <c r="AA230">
        <f t="shared" si="24"/>
        <v>1</v>
      </c>
      <c r="AB230" s="197">
        <v>8023</v>
      </c>
      <c r="AC230" s="197">
        <v>0</v>
      </c>
      <c r="AD230" s="197">
        <f t="shared" si="23"/>
        <v>0</v>
      </c>
      <c r="AE230" s="197">
        <v>0</v>
      </c>
      <c r="AJ230">
        <v>0</v>
      </c>
      <c r="AK230">
        <v>0</v>
      </c>
      <c r="AU230" s="198">
        <v>0.27272727299999999</v>
      </c>
      <c r="AV230" s="6">
        <v>0</v>
      </c>
      <c r="AW230" s="198">
        <v>0.38356000000000001</v>
      </c>
      <c r="BO230" s="198"/>
      <c r="BP230" s="354">
        <f t="shared" si="19"/>
        <v>0</v>
      </c>
      <c r="BQ230" s="354">
        <f t="shared" si="20"/>
        <v>0</v>
      </c>
      <c r="BR230" s="354">
        <f t="shared" si="21"/>
        <v>0</v>
      </c>
      <c r="CG230" s="198"/>
      <c r="CH230">
        <f>(Transest!$J$14/HexExtSoy!$K$4)</f>
        <v>0.20257267294641951</v>
      </c>
      <c r="CI230">
        <f>(HydroProcOil!$K$14/HexExtSoy!$K$4)</f>
        <v>0.10977777777777777</v>
      </c>
      <c r="CJ230">
        <f>(StarchFerm!$K$24/StarchFerm!$K$4)</f>
        <v>0.33157302630665886</v>
      </c>
      <c r="CY230" s="198"/>
      <c r="CZ230">
        <f>BP230*CH230*1000*LCI!$E$93</f>
        <v>0</v>
      </c>
      <c r="DA230">
        <f>BQ230*CI230*1000*(LCI!$E$99)</f>
        <v>0</v>
      </c>
      <c r="DB230">
        <f>BR230*CJ230*1000*(LCI!$E$96)</f>
        <v>0</v>
      </c>
    </row>
    <row r="231" spans="1:106" x14ac:dyDescent="0.25">
      <c r="A231" s="197">
        <v>8025</v>
      </c>
      <c r="B231" s="197" t="s">
        <v>790</v>
      </c>
      <c r="C231" s="197" t="s">
        <v>804</v>
      </c>
      <c r="D231" s="197">
        <v>-103.78319</v>
      </c>
      <c r="E231" s="197">
        <v>38.32291</v>
      </c>
      <c r="F231">
        <v>0</v>
      </c>
      <c r="G231">
        <f t="shared" si="22"/>
        <v>0</v>
      </c>
      <c r="H231" s="198">
        <v>7.26</v>
      </c>
      <c r="Q231" s="221">
        <f>(Q3316*10000)*TEA!$M$15*10^-6</f>
        <v>35.051813396550003</v>
      </c>
      <c r="R231" s="221">
        <f>(R3316*10000)*TEA!$O$15*10^-6</f>
        <v>35.051813396550003</v>
      </c>
      <c r="AA231">
        <f t="shared" si="24"/>
        <v>1</v>
      </c>
      <c r="AB231" s="197">
        <v>8025</v>
      </c>
      <c r="AC231" s="197">
        <v>0</v>
      </c>
      <c r="AD231" s="197">
        <f t="shared" si="23"/>
        <v>0</v>
      </c>
      <c r="AE231" s="197">
        <v>88</v>
      </c>
      <c r="AJ231">
        <v>0</v>
      </c>
      <c r="AK231">
        <v>0</v>
      </c>
      <c r="AU231" s="198">
        <v>0.27272727299999999</v>
      </c>
      <c r="AV231" s="6">
        <v>0</v>
      </c>
      <c r="AW231" s="198">
        <v>0.38356000000000001</v>
      </c>
      <c r="BO231" s="198"/>
      <c r="BP231" s="354">
        <f t="shared" si="19"/>
        <v>0</v>
      </c>
      <c r="BQ231" s="354">
        <f t="shared" si="20"/>
        <v>0</v>
      </c>
      <c r="BR231" s="354">
        <f t="shared" si="21"/>
        <v>245.04881280000001</v>
      </c>
      <c r="CG231" s="198"/>
      <c r="CH231">
        <f>(Transest!$J$14/HexExtSoy!$K$4)</f>
        <v>0.20257267294641951</v>
      </c>
      <c r="CI231">
        <f>(HydroProcOil!$K$14/HexExtSoy!$K$4)</f>
        <v>0.10977777777777777</v>
      </c>
      <c r="CJ231">
        <f>(StarchFerm!$K$24/StarchFerm!$K$4)</f>
        <v>0.33157302630665886</v>
      </c>
      <c r="CY231" s="198"/>
      <c r="CZ231">
        <f>BP231*CH231*1000*LCI!$E$93</f>
        <v>0</v>
      </c>
      <c r="DA231">
        <f>BQ231*CI231*1000*(LCI!$E$99)</f>
        <v>0</v>
      </c>
      <c r="DB231">
        <f>BR231*CJ231*1000*(LCI!$E$96)</f>
        <v>2189729.9854069999</v>
      </c>
    </row>
    <row r="232" spans="1:106" x14ac:dyDescent="0.25">
      <c r="A232" s="197">
        <v>8027</v>
      </c>
      <c r="B232" s="197" t="s">
        <v>790</v>
      </c>
      <c r="C232" s="197" t="s">
        <v>805</v>
      </c>
      <c r="D232" s="197">
        <v>-105.370147</v>
      </c>
      <c r="E232" s="197">
        <v>38.103920000000002</v>
      </c>
      <c r="F232">
        <v>0</v>
      </c>
      <c r="G232">
        <f t="shared" si="22"/>
        <v>0</v>
      </c>
      <c r="H232" s="198">
        <v>0</v>
      </c>
      <c r="Q232" s="221">
        <f>(Q3317*10000)*TEA!$M$15*10^-6</f>
        <v>32.464256821875004</v>
      </c>
      <c r="R232" s="221">
        <f>(R3317*10000)*TEA!$O$15*10^-6</f>
        <v>32.464256821875004</v>
      </c>
      <c r="AA232">
        <f t="shared" si="24"/>
        <v>1</v>
      </c>
      <c r="AB232" s="197">
        <v>8027</v>
      </c>
      <c r="AC232" s="197">
        <v>0</v>
      </c>
      <c r="AD232" s="197">
        <f t="shared" si="23"/>
        <v>0</v>
      </c>
      <c r="AE232" s="197">
        <v>0</v>
      </c>
      <c r="AJ232">
        <v>0</v>
      </c>
      <c r="AK232">
        <v>0</v>
      </c>
      <c r="AU232" s="198">
        <v>0.27272727299999999</v>
      </c>
      <c r="AV232" s="6">
        <v>0</v>
      </c>
      <c r="AW232" s="198">
        <v>0.38356000000000001</v>
      </c>
      <c r="BO232" s="198"/>
      <c r="BP232" s="354">
        <f t="shared" si="19"/>
        <v>0</v>
      </c>
      <c r="BQ232" s="354">
        <f t="shared" si="20"/>
        <v>0</v>
      </c>
      <c r="BR232" s="354">
        <f t="shared" si="21"/>
        <v>0</v>
      </c>
      <c r="CG232" s="198"/>
      <c r="CH232">
        <f>(Transest!$J$14/HexExtSoy!$K$4)</f>
        <v>0.20257267294641951</v>
      </c>
      <c r="CI232">
        <f>(HydroProcOil!$K$14/HexExtSoy!$K$4)</f>
        <v>0.10977777777777777</v>
      </c>
      <c r="CJ232">
        <f>(StarchFerm!$K$24/StarchFerm!$K$4)</f>
        <v>0.33157302630665886</v>
      </c>
      <c r="CY232" s="198"/>
      <c r="CZ232">
        <f>BP232*CH232*1000*LCI!$E$93</f>
        <v>0</v>
      </c>
      <c r="DA232">
        <f>BQ232*CI232*1000*(LCI!$E$99)</f>
        <v>0</v>
      </c>
      <c r="DB232">
        <f>BR232*CJ232*1000*(LCI!$E$96)</f>
        <v>0</v>
      </c>
    </row>
    <row r="233" spans="1:106" x14ac:dyDescent="0.25">
      <c r="A233" s="197">
        <v>8029</v>
      </c>
      <c r="B233" s="197" t="s">
        <v>790</v>
      </c>
      <c r="C233" s="197" t="s">
        <v>806</v>
      </c>
      <c r="D233" s="197">
        <v>-107.876665</v>
      </c>
      <c r="E233" s="197">
        <v>38.846469999999997</v>
      </c>
      <c r="F233">
        <v>0</v>
      </c>
      <c r="G233">
        <f t="shared" si="22"/>
        <v>0</v>
      </c>
      <c r="H233" s="198">
        <v>10.32</v>
      </c>
      <c r="Q233" s="221">
        <f>(Q3318*10000)*TEA!$M$15*10^-6</f>
        <v>34.155084082949998</v>
      </c>
      <c r="R233" s="221">
        <f>(R3318*10000)*TEA!$O$15*10^-6</f>
        <v>34.155084082949998</v>
      </c>
      <c r="AA233">
        <f t="shared" si="24"/>
        <v>1</v>
      </c>
      <c r="AB233" s="197">
        <v>8029</v>
      </c>
      <c r="AC233" s="197">
        <v>0</v>
      </c>
      <c r="AD233" s="197">
        <f t="shared" si="23"/>
        <v>0</v>
      </c>
      <c r="AE233" s="197">
        <v>1654</v>
      </c>
      <c r="AJ233">
        <v>0</v>
      </c>
      <c r="AK233">
        <v>0</v>
      </c>
      <c r="AU233" s="198">
        <v>0.27272727299999999</v>
      </c>
      <c r="AV233" s="6">
        <v>0</v>
      </c>
      <c r="AW233" s="198">
        <v>0.38356000000000001</v>
      </c>
      <c r="BO233" s="198"/>
      <c r="BP233" s="354">
        <f t="shared" si="19"/>
        <v>0</v>
      </c>
      <c r="BQ233" s="354">
        <f t="shared" si="20"/>
        <v>0</v>
      </c>
      <c r="BR233" s="354">
        <f t="shared" si="21"/>
        <v>6547.0930367999999</v>
      </c>
      <c r="CG233" s="198"/>
      <c r="CH233">
        <f>(Transest!$J$14/HexExtSoy!$K$4)</f>
        <v>0.20257267294641951</v>
      </c>
      <c r="CI233">
        <f>(HydroProcOil!$K$14/HexExtSoy!$K$4)</f>
        <v>0.10977777777777777</v>
      </c>
      <c r="CJ233">
        <f>(StarchFerm!$K$24/StarchFerm!$K$4)</f>
        <v>0.33157302630665886</v>
      </c>
      <c r="CY233" s="198"/>
      <c r="CZ233">
        <f>BP233*CH233*1000*LCI!$E$93</f>
        <v>0</v>
      </c>
      <c r="DA233">
        <f>BQ233*CI233*1000*(LCI!$E$99)</f>
        <v>0</v>
      </c>
      <c r="DB233">
        <f>BR233*CJ233*1000*(LCI!$E$96)</f>
        <v>58504123.223935641</v>
      </c>
    </row>
    <row r="234" spans="1:106" x14ac:dyDescent="0.25">
      <c r="A234" s="197">
        <v>8031</v>
      </c>
      <c r="B234" s="197" t="s">
        <v>790</v>
      </c>
      <c r="C234" s="197" t="s">
        <v>807</v>
      </c>
      <c r="D234" s="197">
        <v>-104.87050600000001</v>
      </c>
      <c r="E234" s="197">
        <v>39.761009999999999</v>
      </c>
      <c r="F234">
        <v>0</v>
      </c>
      <c r="G234">
        <f t="shared" si="22"/>
        <v>0</v>
      </c>
      <c r="H234" s="198">
        <v>0</v>
      </c>
      <c r="Q234" s="221">
        <f>(Q3319*10000)*TEA!$M$15*10^-6</f>
        <v>33.19072601445</v>
      </c>
      <c r="R234" s="221">
        <f>(R3319*10000)*TEA!$O$15*10^-6</f>
        <v>33.19072601445</v>
      </c>
      <c r="AA234">
        <f t="shared" si="24"/>
        <v>1</v>
      </c>
      <c r="AB234" s="197">
        <v>8031</v>
      </c>
      <c r="AC234" s="197">
        <v>0</v>
      </c>
      <c r="AD234" s="197">
        <f t="shared" si="23"/>
        <v>0</v>
      </c>
      <c r="AE234" s="197">
        <v>0</v>
      </c>
      <c r="AJ234">
        <v>0</v>
      </c>
      <c r="AK234">
        <v>0</v>
      </c>
      <c r="AU234" s="198">
        <v>0.27272727299999999</v>
      </c>
      <c r="AV234" s="6">
        <v>0</v>
      </c>
      <c r="AW234" s="198">
        <v>0.38356000000000001</v>
      </c>
      <c r="BO234" s="198"/>
      <c r="BP234" s="354">
        <f t="shared" si="19"/>
        <v>0</v>
      </c>
      <c r="BQ234" s="354">
        <f t="shared" si="20"/>
        <v>0</v>
      </c>
      <c r="BR234" s="354">
        <f t="shared" si="21"/>
        <v>0</v>
      </c>
      <c r="CG234" s="198"/>
      <c r="CH234">
        <f>(Transest!$J$14/HexExtSoy!$K$4)</f>
        <v>0.20257267294641951</v>
      </c>
      <c r="CI234">
        <f>(HydroProcOil!$K$14/HexExtSoy!$K$4)</f>
        <v>0.10977777777777777</v>
      </c>
      <c r="CJ234">
        <f>(StarchFerm!$K$24/StarchFerm!$K$4)</f>
        <v>0.33157302630665886</v>
      </c>
      <c r="CY234" s="198"/>
      <c r="CZ234">
        <f>BP234*CH234*1000*LCI!$E$93</f>
        <v>0</v>
      </c>
      <c r="DA234">
        <f>BQ234*CI234*1000*(LCI!$E$99)</f>
        <v>0</v>
      </c>
      <c r="DB234">
        <f>BR234*CJ234*1000*(LCI!$E$96)</f>
        <v>0</v>
      </c>
    </row>
    <row r="235" spans="1:106" x14ac:dyDescent="0.25">
      <c r="A235" s="197">
        <v>8033</v>
      </c>
      <c r="B235" s="197" t="s">
        <v>790</v>
      </c>
      <c r="C235" s="197" t="s">
        <v>808</v>
      </c>
      <c r="D235" s="197">
        <v>-108.50024500000001</v>
      </c>
      <c r="E235" s="197">
        <v>37.755540000000003</v>
      </c>
      <c r="F235">
        <v>0</v>
      </c>
      <c r="G235">
        <f t="shared" si="22"/>
        <v>0</v>
      </c>
      <c r="H235" s="198">
        <v>0</v>
      </c>
      <c r="Q235" s="221">
        <f>(Q3320*10000)*TEA!$M$15*10^-6</f>
        <v>37.179506549700001</v>
      </c>
      <c r="R235" s="221">
        <f>(R3320*10000)*TEA!$O$15*10^-6</f>
        <v>37.179506549700001</v>
      </c>
      <c r="AA235">
        <f t="shared" si="24"/>
        <v>1</v>
      </c>
      <c r="AB235" s="197">
        <v>8033</v>
      </c>
      <c r="AC235" s="197">
        <v>0</v>
      </c>
      <c r="AD235" s="197">
        <f t="shared" si="23"/>
        <v>0</v>
      </c>
      <c r="AE235" s="197">
        <v>0</v>
      </c>
      <c r="AJ235">
        <v>0</v>
      </c>
      <c r="AK235">
        <v>0</v>
      </c>
      <c r="AU235" s="198">
        <v>0.27272727299999999</v>
      </c>
      <c r="AV235" s="6">
        <v>0</v>
      </c>
      <c r="AW235" s="198">
        <v>0.38356000000000001</v>
      </c>
      <c r="BO235" s="198"/>
      <c r="BP235" s="354">
        <f t="shared" si="19"/>
        <v>0</v>
      </c>
      <c r="BQ235" s="354">
        <f t="shared" si="20"/>
        <v>0</v>
      </c>
      <c r="BR235" s="354">
        <f t="shared" si="21"/>
        <v>0</v>
      </c>
      <c r="CG235" s="198"/>
      <c r="CH235">
        <f>(Transest!$J$14/HexExtSoy!$K$4)</f>
        <v>0.20257267294641951</v>
      </c>
      <c r="CI235">
        <f>(HydroProcOil!$K$14/HexExtSoy!$K$4)</f>
        <v>0.10977777777777777</v>
      </c>
      <c r="CJ235">
        <f>(StarchFerm!$K$24/StarchFerm!$K$4)</f>
        <v>0.33157302630665886</v>
      </c>
      <c r="CY235" s="198"/>
      <c r="CZ235">
        <f>BP235*CH235*1000*LCI!$E$93</f>
        <v>0</v>
      </c>
      <c r="DA235">
        <f>BQ235*CI235*1000*(LCI!$E$99)</f>
        <v>0</v>
      </c>
      <c r="DB235">
        <f>BR235*CJ235*1000*(LCI!$E$96)</f>
        <v>0</v>
      </c>
    </row>
    <row r="236" spans="1:106" x14ac:dyDescent="0.25">
      <c r="A236" s="197">
        <v>8035</v>
      </c>
      <c r="B236" s="197" t="s">
        <v>790</v>
      </c>
      <c r="C236" s="197" t="s">
        <v>809</v>
      </c>
      <c r="D236" s="197">
        <v>-104.925022</v>
      </c>
      <c r="E236" s="197">
        <v>39.324890000000003</v>
      </c>
      <c r="F236">
        <v>0</v>
      </c>
      <c r="G236">
        <f t="shared" si="22"/>
        <v>0</v>
      </c>
      <c r="H236" s="198">
        <v>0</v>
      </c>
      <c r="Q236" s="221">
        <f>(Q3321*10000)*TEA!$M$15*10^-6</f>
        <v>32.921133882749999</v>
      </c>
      <c r="R236" s="221">
        <f>(R3321*10000)*TEA!$O$15*10^-6</f>
        <v>32.921133882749999</v>
      </c>
      <c r="AA236">
        <f t="shared" si="24"/>
        <v>1</v>
      </c>
      <c r="AB236" s="197">
        <v>8035</v>
      </c>
      <c r="AC236" s="197">
        <v>0</v>
      </c>
      <c r="AD236" s="197">
        <f t="shared" si="23"/>
        <v>0</v>
      </c>
      <c r="AE236" s="197">
        <v>0</v>
      </c>
      <c r="AJ236">
        <v>0</v>
      </c>
      <c r="AK236">
        <v>0</v>
      </c>
      <c r="AU236" s="198">
        <v>0.27272727299999999</v>
      </c>
      <c r="AV236" s="6">
        <v>0</v>
      </c>
      <c r="AW236" s="198">
        <v>0.38356000000000001</v>
      </c>
      <c r="BO236" s="198"/>
      <c r="BP236" s="354">
        <f t="shared" si="19"/>
        <v>0</v>
      </c>
      <c r="BQ236" s="354">
        <f t="shared" si="20"/>
        <v>0</v>
      </c>
      <c r="BR236" s="354">
        <f t="shared" si="21"/>
        <v>0</v>
      </c>
      <c r="CG236" s="198"/>
      <c r="CH236">
        <f>(Transest!$J$14/HexExtSoy!$K$4)</f>
        <v>0.20257267294641951</v>
      </c>
      <c r="CI236">
        <f>(HydroProcOil!$K$14/HexExtSoy!$K$4)</f>
        <v>0.10977777777777777</v>
      </c>
      <c r="CJ236">
        <f>(StarchFerm!$K$24/StarchFerm!$K$4)</f>
        <v>0.33157302630665886</v>
      </c>
      <c r="CY236" s="198"/>
      <c r="CZ236">
        <f>BP236*CH236*1000*LCI!$E$93</f>
        <v>0</v>
      </c>
      <c r="DA236">
        <f>BQ236*CI236*1000*(LCI!$E$99)</f>
        <v>0</v>
      </c>
      <c r="DB236">
        <f>BR236*CJ236*1000*(LCI!$E$96)</f>
        <v>0</v>
      </c>
    </row>
    <row r="237" spans="1:106" x14ac:dyDescent="0.25">
      <c r="A237" s="197">
        <v>8037</v>
      </c>
      <c r="B237" s="197" t="s">
        <v>790</v>
      </c>
      <c r="C237" s="197" t="s">
        <v>810</v>
      </c>
      <c r="D237" s="197">
        <v>-106.699941</v>
      </c>
      <c r="E237" s="197">
        <v>39.620080000000002</v>
      </c>
      <c r="F237">
        <v>0</v>
      </c>
      <c r="G237">
        <f t="shared" si="22"/>
        <v>0</v>
      </c>
      <c r="H237" s="198">
        <v>0</v>
      </c>
      <c r="Q237" s="221">
        <f>(Q3322*10000)*TEA!$M$15*10^-6</f>
        <v>32.575801555890003</v>
      </c>
      <c r="R237" s="221">
        <f>(R3322*10000)*TEA!$O$15*10^-6</f>
        <v>32.575801555890003</v>
      </c>
      <c r="AA237">
        <f t="shared" si="24"/>
        <v>1</v>
      </c>
      <c r="AB237" s="197">
        <v>8037</v>
      </c>
      <c r="AC237" s="197">
        <v>0</v>
      </c>
      <c r="AD237" s="197">
        <f t="shared" si="23"/>
        <v>0</v>
      </c>
      <c r="AE237" s="197">
        <v>0</v>
      </c>
      <c r="AJ237">
        <v>0</v>
      </c>
      <c r="AK237">
        <v>0</v>
      </c>
      <c r="AU237" s="198">
        <v>0.27272727299999999</v>
      </c>
      <c r="AV237" s="6">
        <v>0</v>
      </c>
      <c r="AW237" s="198">
        <v>0.38356000000000001</v>
      </c>
      <c r="BO237" s="198"/>
      <c r="BP237" s="354">
        <f t="shared" si="19"/>
        <v>0</v>
      </c>
      <c r="BQ237" s="354">
        <f t="shared" si="20"/>
        <v>0</v>
      </c>
      <c r="BR237" s="354">
        <f t="shared" si="21"/>
        <v>0</v>
      </c>
      <c r="CG237" s="198"/>
      <c r="CH237">
        <f>(Transest!$J$14/HexExtSoy!$K$4)</f>
        <v>0.20257267294641951</v>
      </c>
      <c r="CI237">
        <f>(HydroProcOil!$K$14/HexExtSoy!$K$4)</f>
        <v>0.10977777777777777</v>
      </c>
      <c r="CJ237">
        <f>(StarchFerm!$K$24/StarchFerm!$K$4)</f>
        <v>0.33157302630665886</v>
      </c>
      <c r="CY237" s="198"/>
      <c r="CZ237">
        <f>BP237*CH237*1000*LCI!$E$93</f>
        <v>0</v>
      </c>
      <c r="DA237">
        <f>BQ237*CI237*1000*(LCI!$E$99)</f>
        <v>0</v>
      </c>
      <c r="DB237">
        <f>BR237*CJ237*1000*(LCI!$E$96)</f>
        <v>0</v>
      </c>
    </row>
    <row r="238" spans="1:106" x14ac:dyDescent="0.25">
      <c r="A238" s="197">
        <v>8039</v>
      </c>
      <c r="B238" s="197" t="s">
        <v>790</v>
      </c>
      <c r="C238" s="197" t="s">
        <v>811</v>
      </c>
      <c r="D238" s="197">
        <v>-104.133561</v>
      </c>
      <c r="E238" s="197">
        <v>39.287550000000003</v>
      </c>
      <c r="F238">
        <v>0</v>
      </c>
      <c r="G238">
        <f t="shared" si="22"/>
        <v>0</v>
      </c>
      <c r="H238" s="198">
        <v>4.24</v>
      </c>
      <c r="Q238" s="221">
        <f>(Q3323*10000)*TEA!$M$15*10^-6</f>
        <v>34.296355705049997</v>
      </c>
      <c r="R238" s="221">
        <f>(R3323*10000)*TEA!$O$15*10^-6</f>
        <v>34.296355705049997</v>
      </c>
      <c r="AA238">
        <f t="shared" si="24"/>
        <v>1</v>
      </c>
      <c r="AB238" s="197">
        <v>8039</v>
      </c>
      <c r="AC238" s="197">
        <v>0</v>
      </c>
      <c r="AD238" s="197">
        <f t="shared" si="23"/>
        <v>0</v>
      </c>
      <c r="AE238" s="197">
        <v>3029</v>
      </c>
      <c r="AJ238">
        <v>0</v>
      </c>
      <c r="AK238">
        <v>0</v>
      </c>
      <c r="AU238" s="198">
        <v>0.27272727299999999</v>
      </c>
      <c r="AV238" s="6">
        <v>0</v>
      </c>
      <c r="AW238" s="198">
        <v>0.38356000000000001</v>
      </c>
      <c r="BO238" s="198"/>
      <c r="BP238" s="354">
        <f t="shared" si="19"/>
        <v>0</v>
      </c>
      <c r="BQ238" s="354">
        <f t="shared" si="20"/>
        <v>0</v>
      </c>
      <c r="BR238" s="354">
        <f t="shared" si="21"/>
        <v>4926.0457376000004</v>
      </c>
      <c r="CG238" s="198"/>
      <c r="CH238">
        <f>(Transest!$J$14/HexExtSoy!$K$4)</f>
        <v>0.20257267294641951</v>
      </c>
      <c r="CI238">
        <f>(HydroProcOil!$K$14/HexExtSoy!$K$4)</f>
        <v>0.10977777777777777</v>
      </c>
      <c r="CJ238">
        <f>(StarchFerm!$K$24/StarchFerm!$K$4)</f>
        <v>0.33157302630665886</v>
      </c>
      <c r="CY238" s="198"/>
      <c r="CZ238">
        <f>BP238*CH238*1000*LCI!$E$93</f>
        <v>0</v>
      </c>
      <c r="DA238">
        <f>BQ238*CI238*1000*(LCI!$E$99)</f>
        <v>0</v>
      </c>
      <c r="DB238">
        <f>BR238*CJ238*1000*(LCI!$E$96)</f>
        <v>44018617.91476129</v>
      </c>
    </row>
    <row r="239" spans="1:106" x14ac:dyDescent="0.25">
      <c r="A239" s="197">
        <v>8041</v>
      </c>
      <c r="B239" s="197" t="s">
        <v>790</v>
      </c>
      <c r="C239" s="197" t="s">
        <v>812</v>
      </c>
      <c r="D239" s="197">
        <v>-104.517458</v>
      </c>
      <c r="E239" s="197">
        <v>38.82499</v>
      </c>
      <c r="F239">
        <v>0</v>
      </c>
      <c r="G239">
        <f t="shared" si="22"/>
        <v>0</v>
      </c>
      <c r="H239" s="198">
        <v>6.28</v>
      </c>
      <c r="Q239" s="221">
        <f>(Q3324*10000)*TEA!$M$15*10^-6</f>
        <v>33.137048983050001</v>
      </c>
      <c r="R239" s="221">
        <f>(R3324*10000)*TEA!$O$15*10^-6</f>
        <v>33.137048983050001</v>
      </c>
      <c r="AA239">
        <f t="shared" si="24"/>
        <v>1</v>
      </c>
      <c r="AB239" s="197">
        <v>8041</v>
      </c>
      <c r="AC239" s="197">
        <v>0</v>
      </c>
      <c r="AD239" s="197">
        <f t="shared" si="23"/>
        <v>0</v>
      </c>
      <c r="AE239" s="197">
        <v>2</v>
      </c>
      <c r="AJ239">
        <v>0</v>
      </c>
      <c r="AK239">
        <v>0</v>
      </c>
      <c r="AU239" s="198">
        <v>0.27272727299999999</v>
      </c>
      <c r="AV239" s="6">
        <v>0</v>
      </c>
      <c r="AW239" s="198">
        <v>0.38356000000000001</v>
      </c>
      <c r="BO239" s="198"/>
      <c r="BP239" s="354">
        <f t="shared" si="19"/>
        <v>0</v>
      </c>
      <c r="BQ239" s="354">
        <f t="shared" si="20"/>
        <v>0</v>
      </c>
      <c r="BR239" s="354">
        <f t="shared" si="21"/>
        <v>4.8175136000000007</v>
      </c>
      <c r="CG239" s="198"/>
      <c r="CH239">
        <f>(Transest!$J$14/HexExtSoy!$K$4)</f>
        <v>0.20257267294641951</v>
      </c>
      <c r="CI239">
        <f>(HydroProcOil!$K$14/HexExtSoy!$K$4)</f>
        <v>0.10977777777777777</v>
      </c>
      <c r="CJ239">
        <f>(StarchFerm!$K$24/StarchFerm!$K$4)</f>
        <v>0.33157302630665886</v>
      </c>
      <c r="CY239" s="198"/>
      <c r="CZ239">
        <f>BP239*CH239*1000*LCI!$E$93</f>
        <v>0</v>
      </c>
      <c r="DA239">
        <f>BQ239*CI239*1000*(LCI!$E$99)</f>
        <v>0</v>
      </c>
      <c r="DB239">
        <f>BR239*CJ239*1000*(LCI!$E$96)</f>
        <v>43048.786339706872</v>
      </c>
    </row>
    <row r="240" spans="1:106" x14ac:dyDescent="0.25">
      <c r="A240" s="197">
        <v>8043</v>
      </c>
      <c r="B240" s="197" t="s">
        <v>790</v>
      </c>
      <c r="C240" s="197" t="s">
        <v>813</v>
      </c>
      <c r="D240" s="197">
        <v>-105.439801</v>
      </c>
      <c r="E240" s="197">
        <v>38.467359999999999</v>
      </c>
      <c r="F240">
        <v>0</v>
      </c>
      <c r="G240">
        <f t="shared" si="22"/>
        <v>0</v>
      </c>
      <c r="H240" s="198">
        <v>0</v>
      </c>
      <c r="Q240" s="221">
        <f>(Q3325*10000)*TEA!$M$15*10^-6</f>
        <v>32.452981223625002</v>
      </c>
      <c r="R240" s="221">
        <f>(R3325*10000)*TEA!$O$15*10^-6</f>
        <v>32.452981223625002</v>
      </c>
      <c r="AA240">
        <f t="shared" si="24"/>
        <v>1</v>
      </c>
      <c r="AB240" s="197">
        <v>8043</v>
      </c>
      <c r="AC240" s="197">
        <v>0</v>
      </c>
      <c r="AD240" s="197">
        <f t="shared" si="23"/>
        <v>0</v>
      </c>
      <c r="AE240" s="197">
        <v>0</v>
      </c>
      <c r="AJ240">
        <v>0</v>
      </c>
      <c r="AK240">
        <v>0</v>
      </c>
      <c r="AU240" s="198">
        <v>0.27272727299999999</v>
      </c>
      <c r="AV240" s="6">
        <v>0</v>
      </c>
      <c r="AW240" s="198">
        <v>0.38356000000000001</v>
      </c>
      <c r="BO240" s="198"/>
      <c r="BP240" s="354">
        <f t="shared" si="19"/>
        <v>0</v>
      </c>
      <c r="BQ240" s="354">
        <f t="shared" si="20"/>
        <v>0</v>
      </c>
      <c r="BR240" s="354">
        <f t="shared" si="21"/>
        <v>0</v>
      </c>
      <c r="CG240" s="198"/>
      <c r="CH240">
        <f>(Transest!$J$14/HexExtSoy!$K$4)</f>
        <v>0.20257267294641951</v>
      </c>
      <c r="CI240">
        <f>(HydroProcOil!$K$14/HexExtSoy!$K$4)</f>
        <v>0.10977777777777777</v>
      </c>
      <c r="CJ240">
        <f>(StarchFerm!$K$24/StarchFerm!$K$4)</f>
        <v>0.33157302630665886</v>
      </c>
      <c r="CY240" s="198"/>
      <c r="CZ240">
        <f>BP240*CH240*1000*LCI!$E$93</f>
        <v>0</v>
      </c>
      <c r="DA240">
        <f>BQ240*CI240*1000*(LCI!$E$99)</f>
        <v>0</v>
      </c>
      <c r="DB240">
        <f>BR240*CJ240*1000*(LCI!$E$96)</f>
        <v>0</v>
      </c>
    </row>
    <row r="241" spans="1:106" x14ac:dyDescent="0.25">
      <c r="A241" s="197">
        <v>8045</v>
      </c>
      <c r="B241" s="197" t="s">
        <v>790</v>
      </c>
      <c r="C241" s="197" t="s">
        <v>814</v>
      </c>
      <c r="D241" s="197">
        <v>-107.907918</v>
      </c>
      <c r="E241" s="197">
        <v>39.596629999999998</v>
      </c>
      <c r="F241">
        <v>0</v>
      </c>
      <c r="G241">
        <f t="shared" si="22"/>
        <v>0</v>
      </c>
      <c r="H241" s="198">
        <v>10.01</v>
      </c>
      <c r="Q241" s="221">
        <f>(Q3326*10000)*TEA!$M$15*10^-6</f>
        <v>32.867135841150002</v>
      </c>
      <c r="R241" s="221">
        <f>(R3326*10000)*TEA!$O$15*10^-6</f>
        <v>32.867135841150002</v>
      </c>
      <c r="AA241">
        <f t="shared" si="24"/>
        <v>1</v>
      </c>
      <c r="AB241" s="197">
        <v>8045</v>
      </c>
      <c r="AC241" s="197">
        <v>0</v>
      </c>
      <c r="AD241" s="197">
        <f t="shared" si="23"/>
        <v>0</v>
      </c>
      <c r="AE241" s="197">
        <v>158</v>
      </c>
      <c r="AJ241">
        <v>0</v>
      </c>
      <c r="AK241">
        <v>0</v>
      </c>
      <c r="AU241" s="198">
        <v>0.27272727299999999</v>
      </c>
      <c r="AV241" s="6">
        <v>0</v>
      </c>
      <c r="AW241" s="198">
        <v>0.38356000000000001</v>
      </c>
      <c r="BO241" s="198"/>
      <c r="BP241" s="354">
        <f t="shared" si="19"/>
        <v>0</v>
      </c>
      <c r="BQ241" s="354">
        <f t="shared" si="20"/>
        <v>0</v>
      </c>
      <c r="BR241" s="354">
        <f t="shared" si="21"/>
        <v>606.63082480000003</v>
      </c>
      <c r="CG241" s="198"/>
      <c r="CH241">
        <f>(Transest!$J$14/HexExtSoy!$K$4)</f>
        <v>0.20257267294641951</v>
      </c>
      <c r="CI241">
        <f>(HydroProcOil!$K$14/HexExtSoy!$K$4)</f>
        <v>0.10977777777777777</v>
      </c>
      <c r="CJ241">
        <f>(StarchFerm!$K$24/StarchFerm!$K$4)</f>
        <v>0.33157302630665886</v>
      </c>
      <c r="CY241" s="198"/>
      <c r="CZ241">
        <f>BP241*CH241*1000*LCI!$E$93</f>
        <v>0</v>
      </c>
      <c r="DA241">
        <f>BQ241*CI241*1000*(LCI!$E$99)</f>
        <v>0</v>
      </c>
      <c r="DB241">
        <f>BR241*CJ241*1000*(LCI!$E$96)</f>
        <v>5420788.1766842036</v>
      </c>
    </row>
    <row r="242" spans="1:106" x14ac:dyDescent="0.25">
      <c r="A242" s="197">
        <v>8047</v>
      </c>
      <c r="B242" s="197" t="s">
        <v>790</v>
      </c>
      <c r="C242" s="197" t="s">
        <v>815</v>
      </c>
      <c r="D242" s="197">
        <v>-105.525616</v>
      </c>
      <c r="E242" s="197">
        <v>39.860900000000001</v>
      </c>
      <c r="F242">
        <v>0</v>
      </c>
      <c r="G242">
        <f t="shared" si="22"/>
        <v>0</v>
      </c>
      <c r="H242" s="198">
        <v>0</v>
      </c>
      <c r="Q242" s="221">
        <f>(Q3327*10000)*TEA!$M$15*10^-6</f>
        <v>32.515740232110005</v>
      </c>
      <c r="R242" s="221">
        <f>(R3327*10000)*TEA!$O$15*10^-6</f>
        <v>32.515740232110005</v>
      </c>
      <c r="AA242">
        <f t="shared" si="24"/>
        <v>1</v>
      </c>
      <c r="AB242" s="197">
        <v>8047</v>
      </c>
      <c r="AC242" s="197">
        <v>0</v>
      </c>
      <c r="AD242" s="197">
        <f t="shared" si="23"/>
        <v>0</v>
      </c>
      <c r="AE242" s="197">
        <v>0</v>
      </c>
      <c r="AJ242">
        <v>0</v>
      </c>
      <c r="AK242">
        <v>0</v>
      </c>
      <c r="AU242" s="198">
        <v>0.27272727299999999</v>
      </c>
      <c r="AV242" s="6">
        <v>0</v>
      </c>
      <c r="AW242" s="198">
        <v>0.38356000000000001</v>
      </c>
      <c r="BO242" s="198"/>
      <c r="BP242" s="354">
        <f t="shared" si="19"/>
        <v>0</v>
      </c>
      <c r="BQ242" s="354">
        <f t="shared" si="20"/>
        <v>0</v>
      </c>
      <c r="BR242" s="354">
        <f t="shared" si="21"/>
        <v>0</v>
      </c>
      <c r="CG242" s="198"/>
      <c r="CH242">
        <f>(Transest!$J$14/HexExtSoy!$K$4)</f>
        <v>0.20257267294641951</v>
      </c>
      <c r="CI242">
        <f>(HydroProcOil!$K$14/HexExtSoy!$K$4)</f>
        <v>0.10977777777777777</v>
      </c>
      <c r="CJ242">
        <f>(StarchFerm!$K$24/StarchFerm!$K$4)</f>
        <v>0.33157302630665886</v>
      </c>
      <c r="CY242" s="198"/>
      <c r="CZ242">
        <f>BP242*CH242*1000*LCI!$E$93</f>
        <v>0</v>
      </c>
      <c r="DA242">
        <f>BQ242*CI242*1000*(LCI!$E$99)</f>
        <v>0</v>
      </c>
      <c r="DB242">
        <f>BR242*CJ242*1000*(LCI!$E$96)</f>
        <v>0</v>
      </c>
    </row>
    <row r="243" spans="1:106" x14ac:dyDescent="0.25">
      <c r="A243" s="197">
        <v>8049</v>
      </c>
      <c r="B243" s="197" t="s">
        <v>790</v>
      </c>
      <c r="C243" s="197" t="s">
        <v>816</v>
      </c>
      <c r="D243" s="197">
        <v>-106.121661</v>
      </c>
      <c r="E243" s="197">
        <v>40.098269999999999</v>
      </c>
      <c r="F243">
        <v>0</v>
      </c>
      <c r="G243">
        <f t="shared" si="22"/>
        <v>0</v>
      </c>
      <c r="H243" s="198">
        <v>0</v>
      </c>
      <c r="Q243" s="221">
        <f>(Q3328*10000)*TEA!$M$15*10^-6</f>
        <v>32.027317598745</v>
      </c>
      <c r="R243" s="221">
        <f>(R3328*10000)*TEA!$O$15*10^-6</f>
        <v>32.027317598745</v>
      </c>
      <c r="AA243">
        <f t="shared" si="24"/>
        <v>1</v>
      </c>
      <c r="AB243" s="197">
        <v>8049</v>
      </c>
      <c r="AC243" s="197">
        <v>0</v>
      </c>
      <c r="AD243" s="197">
        <f t="shared" si="23"/>
        <v>0</v>
      </c>
      <c r="AE243" s="197">
        <v>0</v>
      </c>
      <c r="AJ243">
        <v>0</v>
      </c>
      <c r="AK243">
        <v>0</v>
      </c>
      <c r="AU243" s="198">
        <v>0.27272727299999999</v>
      </c>
      <c r="AV243" s="6">
        <v>0</v>
      </c>
      <c r="AW243" s="198">
        <v>0.38356000000000001</v>
      </c>
      <c r="BO243" s="198"/>
      <c r="BP243" s="354">
        <f t="shared" si="19"/>
        <v>0</v>
      </c>
      <c r="BQ243" s="354">
        <f t="shared" si="20"/>
        <v>0</v>
      </c>
      <c r="BR243" s="354">
        <f t="shared" si="21"/>
        <v>0</v>
      </c>
      <c r="CG243" s="198"/>
      <c r="CH243">
        <f>(Transest!$J$14/HexExtSoy!$K$4)</f>
        <v>0.20257267294641951</v>
      </c>
      <c r="CI243">
        <f>(HydroProcOil!$K$14/HexExtSoy!$K$4)</f>
        <v>0.10977777777777777</v>
      </c>
      <c r="CJ243">
        <f>(StarchFerm!$K$24/StarchFerm!$K$4)</f>
        <v>0.33157302630665886</v>
      </c>
      <c r="CY243" s="198"/>
      <c r="CZ243">
        <f>BP243*CH243*1000*LCI!$E$93</f>
        <v>0</v>
      </c>
      <c r="DA243">
        <f>BQ243*CI243*1000*(LCI!$E$99)</f>
        <v>0</v>
      </c>
      <c r="DB243">
        <f>BR243*CJ243*1000*(LCI!$E$96)</f>
        <v>0</v>
      </c>
    </row>
    <row r="244" spans="1:106" x14ac:dyDescent="0.25">
      <c r="A244" s="197">
        <v>8051</v>
      </c>
      <c r="B244" s="197" t="s">
        <v>790</v>
      </c>
      <c r="C244" s="197" t="s">
        <v>817</v>
      </c>
      <c r="D244" s="197">
        <v>-107.04109800000001</v>
      </c>
      <c r="E244" s="197">
        <v>38.661879999999996</v>
      </c>
      <c r="F244">
        <v>0</v>
      </c>
      <c r="G244">
        <f t="shared" si="22"/>
        <v>0</v>
      </c>
      <c r="H244" s="198">
        <v>0</v>
      </c>
      <c r="Q244" s="221">
        <f>(Q3329*10000)*TEA!$M$15*10^-6</f>
        <v>33.706159957799997</v>
      </c>
      <c r="R244" s="221">
        <f>(R3329*10000)*TEA!$O$15*10^-6</f>
        <v>33.706159957799997</v>
      </c>
      <c r="AA244">
        <f t="shared" si="24"/>
        <v>1</v>
      </c>
      <c r="AB244" s="197">
        <v>8051</v>
      </c>
      <c r="AC244" s="197">
        <v>0</v>
      </c>
      <c r="AD244" s="197">
        <f t="shared" si="23"/>
        <v>0</v>
      </c>
      <c r="AE244" s="197">
        <v>0</v>
      </c>
      <c r="AJ244">
        <v>0</v>
      </c>
      <c r="AK244">
        <v>0</v>
      </c>
      <c r="AU244" s="198">
        <v>0.27272727299999999</v>
      </c>
      <c r="AV244" s="6">
        <v>0</v>
      </c>
      <c r="AW244" s="198">
        <v>0.38356000000000001</v>
      </c>
      <c r="BO244" s="198"/>
      <c r="BP244" s="354">
        <f t="shared" si="19"/>
        <v>0</v>
      </c>
      <c r="BQ244" s="354">
        <f t="shared" si="20"/>
        <v>0</v>
      </c>
      <c r="BR244" s="354">
        <f t="shared" si="21"/>
        <v>0</v>
      </c>
      <c r="CG244" s="198"/>
      <c r="CH244">
        <f>(Transest!$J$14/HexExtSoy!$K$4)</f>
        <v>0.20257267294641951</v>
      </c>
      <c r="CI244">
        <f>(HydroProcOil!$K$14/HexExtSoy!$K$4)</f>
        <v>0.10977777777777777</v>
      </c>
      <c r="CJ244">
        <f>(StarchFerm!$K$24/StarchFerm!$K$4)</f>
        <v>0.33157302630665886</v>
      </c>
      <c r="CY244" s="198"/>
      <c r="CZ244">
        <f>BP244*CH244*1000*LCI!$E$93</f>
        <v>0</v>
      </c>
      <c r="DA244">
        <f>BQ244*CI244*1000*(LCI!$E$99)</f>
        <v>0</v>
      </c>
      <c r="DB244">
        <f>BR244*CJ244*1000*(LCI!$E$96)</f>
        <v>0</v>
      </c>
    </row>
    <row r="245" spans="1:106" x14ac:dyDescent="0.25">
      <c r="A245" s="197">
        <v>8053</v>
      </c>
      <c r="B245" s="197" t="s">
        <v>790</v>
      </c>
      <c r="C245" s="197" t="s">
        <v>818</v>
      </c>
      <c r="D245" s="197">
        <v>-107.302577</v>
      </c>
      <c r="E245" s="197">
        <v>37.82837</v>
      </c>
      <c r="F245">
        <v>0</v>
      </c>
      <c r="G245">
        <f t="shared" si="22"/>
        <v>0</v>
      </c>
      <c r="H245" s="198">
        <v>0</v>
      </c>
      <c r="Q245" s="221">
        <f>(Q3330*10000)*TEA!$M$15*10^-6</f>
        <v>35.303711762699997</v>
      </c>
      <c r="R245" s="221">
        <f>(R3330*10000)*TEA!$O$15*10^-6</f>
        <v>35.303711762699997</v>
      </c>
      <c r="AA245">
        <f t="shared" si="24"/>
        <v>1</v>
      </c>
      <c r="AB245" s="197">
        <v>8053</v>
      </c>
      <c r="AC245" s="197">
        <v>0</v>
      </c>
      <c r="AD245" s="197">
        <f t="shared" si="23"/>
        <v>0</v>
      </c>
      <c r="AE245" s="197">
        <v>0</v>
      </c>
      <c r="AJ245">
        <v>0</v>
      </c>
      <c r="AK245">
        <v>0</v>
      </c>
      <c r="AU245" s="198">
        <v>0.27272727299999999</v>
      </c>
      <c r="AV245" s="6">
        <v>0</v>
      </c>
      <c r="AW245" s="198">
        <v>0.38356000000000001</v>
      </c>
      <c r="BO245" s="198"/>
      <c r="BP245" s="354">
        <f t="shared" si="19"/>
        <v>0</v>
      </c>
      <c r="BQ245" s="354">
        <f t="shared" si="20"/>
        <v>0</v>
      </c>
      <c r="BR245" s="354">
        <f t="shared" si="21"/>
        <v>0</v>
      </c>
      <c r="CG245" s="198"/>
      <c r="CH245">
        <f>(Transest!$J$14/HexExtSoy!$K$4)</f>
        <v>0.20257267294641951</v>
      </c>
      <c r="CI245">
        <f>(HydroProcOil!$K$14/HexExtSoy!$K$4)</f>
        <v>0.10977777777777777</v>
      </c>
      <c r="CJ245">
        <f>(StarchFerm!$K$24/StarchFerm!$K$4)</f>
        <v>0.33157302630665886</v>
      </c>
      <c r="CY245" s="198"/>
      <c r="CZ245">
        <f>BP245*CH245*1000*LCI!$E$93</f>
        <v>0</v>
      </c>
      <c r="DA245">
        <f>BQ245*CI245*1000*(LCI!$E$99)</f>
        <v>0</v>
      </c>
      <c r="DB245">
        <f>BR245*CJ245*1000*(LCI!$E$96)</f>
        <v>0</v>
      </c>
    </row>
    <row r="246" spans="1:106" x14ac:dyDescent="0.25">
      <c r="A246" s="197">
        <v>8055</v>
      </c>
      <c r="B246" s="197" t="s">
        <v>790</v>
      </c>
      <c r="C246" s="197" t="s">
        <v>819</v>
      </c>
      <c r="D246" s="197">
        <v>-104.960914</v>
      </c>
      <c r="E246" s="197">
        <v>37.685420000000001</v>
      </c>
      <c r="F246">
        <v>0</v>
      </c>
      <c r="G246">
        <f t="shared" si="22"/>
        <v>0</v>
      </c>
      <c r="H246" s="198">
        <v>0</v>
      </c>
      <c r="Q246" s="221">
        <f>(Q3331*10000)*TEA!$M$15*10^-6</f>
        <v>33.235872787799998</v>
      </c>
      <c r="R246" s="221">
        <f>(R3331*10000)*TEA!$O$15*10^-6</f>
        <v>33.235872787799998</v>
      </c>
      <c r="AA246">
        <f t="shared" si="24"/>
        <v>1</v>
      </c>
      <c r="AB246" s="197">
        <v>8055</v>
      </c>
      <c r="AC246" s="197">
        <v>0</v>
      </c>
      <c r="AD246" s="197">
        <f t="shared" si="23"/>
        <v>0</v>
      </c>
      <c r="AE246" s="197">
        <v>0</v>
      </c>
      <c r="AJ246">
        <v>0</v>
      </c>
      <c r="AK246">
        <v>0</v>
      </c>
      <c r="AU246" s="198">
        <v>0.27272727299999999</v>
      </c>
      <c r="AV246" s="6">
        <v>0</v>
      </c>
      <c r="AW246" s="198">
        <v>0.38356000000000001</v>
      </c>
      <c r="BO246" s="198"/>
      <c r="BP246" s="354">
        <f t="shared" si="19"/>
        <v>0</v>
      </c>
      <c r="BQ246" s="354">
        <f t="shared" si="20"/>
        <v>0</v>
      </c>
      <c r="BR246" s="354">
        <f t="shared" si="21"/>
        <v>0</v>
      </c>
      <c r="CG246" s="198"/>
      <c r="CH246">
        <f>(Transest!$J$14/HexExtSoy!$K$4)</f>
        <v>0.20257267294641951</v>
      </c>
      <c r="CI246">
        <f>(HydroProcOil!$K$14/HexExtSoy!$K$4)</f>
        <v>0.10977777777777777</v>
      </c>
      <c r="CJ246">
        <f>(StarchFerm!$K$24/StarchFerm!$K$4)</f>
        <v>0.33157302630665886</v>
      </c>
      <c r="CY246" s="198"/>
      <c r="CZ246">
        <f>BP246*CH246*1000*LCI!$E$93</f>
        <v>0</v>
      </c>
      <c r="DA246">
        <f>BQ246*CI246*1000*(LCI!$E$99)</f>
        <v>0</v>
      </c>
      <c r="DB246">
        <f>BR246*CJ246*1000*(LCI!$E$96)</f>
        <v>0</v>
      </c>
    </row>
    <row r="247" spans="1:106" x14ac:dyDescent="0.25">
      <c r="A247" s="197">
        <v>8057</v>
      </c>
      <c r="B247" s="197" t="s">
        <v>790</v>
      </c>
      <c r="C247" s="197" t="s">
        <v>627</v>
      </c>
      <c r="D247" s="197">
        <v>-106.352509</v>
      </c>
      <c r="E247" s="197">
        <v>40.667409999999997</v>
      </c>
      <c r="F247">
        <v>0</v>
      </c>
      <c r="G247">
        <f t="shared" si="22"/>
        <v>0</v>
      </c>
      <c r="H247" s="198">
        <v>0</v>
      </c>
      <c r="Q247" s="221">
        <f>(Q3332*10000)*TEA!$M$15*10^-6</f>
        <v>31.051198271024997</v>
      </c>
      <c r="R247" s="221">
        <f>(R3332*10000)*TEA!$O$15*10^-6</f>
        <v>31.051198271024997</v>
      </c>
      <c r="AA247">
        <f t="shared" si="24"/>
        <v>1</v>
      </c>
      <c r="AB247" s="197">
        <v>8057</v>
      </c>
      <c r="AC247" s="197">
        <v>0</v>
      </c>
      <c r="AD247" s="197">
        <f t="shared" si="23"/>
        <v>0</v>
      </c>
      <c r="AE247" s="197">
        <v>0</v>
      </c>
      <c r="AJ247">
        <v>0</v>
      </c>
      <c r="AK247">
        <v>0</v>
      </c>
      <c r="AU247" s="198">
        <v>0.27272727299999999</v>
      </c>
      <c r="AV247" s="6">
        <v>0</v>
      </c>
      <c r="AW247" s="198">
        <v>0.38356000000000001</v>
      </c>
      <c r="BO247" s="198"/>
      <c r="BP247" s="354">
        <f t="shared" si="19"/>
        <v>0</v>
      </c>
      <c r="BQ247" s="354">
        <f t="shared" si="20"/>
        <v>0</v>
      </c>
      <c r="BR247" s="354">
        <f t="shared" si="21"/>
        <v>0</v>
      </c>
      <c r="CG247" s="198"/>
      <c r="CH247">
        <f>(Transest!$J$14/HexExtSoy!$K$4)</f>
        <v>0.20257267294641951</v>
      </c>
      <c r="CI247">
        <f>(HydroProcOil!$K$14/HexExtSoy!$K$4)</f>
        <v>0.10977777777777777</v>
      </c>
      <c r="CJ247">
        <f>(StarchFerm!$K$24/StarchFerm!$K$4)</f>
        <v>0.33157302630665886</v>
      </c>
      <c r="CY247" s="198"/>
      <c r="CZ247">
        <f>BP247*CH247*1000*LCI!$E$93</f>
        <v>0</v>
      </c>
      <c r="DA247">
        <f>BQ247*CI247*1000*(LCI!$E$99)</f>
        <v>0</v>
      </c>
      <c r="DB247">
        <f>BR247*CJ247*1000*(LCI!$E$96)</f>
        <v>0</v>
      </c>
    </row>
    <row r="248" spans="1:106" x14ac:dyDescent="0.25">
      <c r="A248" s="197">
        <v>8059</v>
      </c>
      <c r="B248" s="197" t="s">
        <v>790</v>
      </c>
      <c r="C248" s="197" t="s">
        <v>628</v>
      </c>
      <c r="D248" s="197">
        <v>-105.248553</v>
      </c>
      <c r="E248" s="197">
        <v>39.590530000000001</v>
      </c>
      <c r="F248">
        <v>0</v>
      </c>
      <c r="G248">
        <f t="shared" si="22"/>
        <v>0</v>
      </c>
      <c r="H248" s="198">
        <v>0</v>
      </c>
      <c r="Q248" s="221">
        <f>(Q3333*10000)*TEA!$M$15*10^-6</f>
        <v>32.712142330574999</v>
      </c>
      <c r="R248" s="221">
        <f>(R3333*10000)*TEA!$O$15*10^-6</f>
        <v>32.712142330574999</v>
      </c>
      <c r="AA248">
        <f t="shared" si="24"/>
        <v>1</v>
      </c>
      <c r="AB248" s="197">
        <v>8059</v>
      </c>
      <c r="AC248" s="197">
        <v>0</v>
      </c>
      <c r="AD248" s="197">
        <f t="shared" si="23"/>
        <v>0</v>
      </c>
      <c r="AE248" s="197">
        <v>0</v>
      </c>
      <c r="AJ248">
        <v>0</v>
      </c>
      <c r="AK248">
        <v>0</v>
      </c>
      <c r="AU248" s="198">
        <v>0.27272727299999999</v>
      </c>
      <c r="AV248" s="6">
        <v>0</v>
      </c>
      <c r="AW248" s="198">
        <v>0.38356000000000001</v>
      </c>
      <c r="BO248" s="198"/>
      <c r="BP248" s="354">
        <f t="shared" si="19"/>
        <v>0</v>
      </c>
      <c r="BQ248" s="354">
        <f t="shared" si="20"/>
        <v>0</v>
      </c>
      <c r="BR248" s="354">
        <f t="shared" si="21"/>
        <v>0</v>
      </c>
      <c r="CG248" s="198"/>
      <c r="CH248">
        <f>(Transest!$J$14/HexExtSoy!$K$4)</f>
        <v>0.20257267294641951</v>
      </c>
      <c r="CI248">
        <f>(HydroProcOil!$K$14/HexExtSoy!$K$4)</f>
        <v>0.10977777777777777</v>
      </c>
      <c r="CJ248">
        <f>(StarchFerm!$K$24/StarchFerm!$K$4)</f>
        <v>0.33157302630665886</v>
      </c>
      <c r="CY248" s="198"/>
      <c r="CZ248">
        <f>BP248*CH248*1000*LCI!$E$93</f>
        <v>0</v>
      </c>
      <c r="DA248">
        <f>BQ248*CI248*1000*(LCI!$E$99)</f>
        <v>0</v>
      </c>
      <c r="DB248">
        <f>BR248*CJ248*1000*(LCI!$E$96)</f>
        <v>0</v>
      </c>
    </row>
    <row r="249" spans="1:106" x14ac:dyDescent="0.25">
      <c r="A249" s="197">
        <v>8061</v>
      </c>
      <c r="B249" s="197" t="s">
        <v>790</v>
      </c>
      <c r="C249" s="197" t="s">
        <v>820</v>
      </c>
      <c r="D249" s="197">
        <v>-102.74480200000001</v>
      </c>
      <c r="E249" s="197">
        <v>38.42212</v>
      </c>
      <c r="F249">
        <v>0</v>
      </c>
      <c r="G249">
        <f t="shared" si="22"/>
        <v>0</v>
      </c>
      <c r="H249" s="198">
        <v>5.4</v>
      </c>
      <c r="Q249" s="221">
        <f>(Q3334*10000)*TEA!$M$15*10^-6</f>
        <v>38.724624498599994</v>
      </c>
      <c r="R249" s="221">
        <f>(R3334*10000)*TEA!$O$15*10^-6</f>
        <v>38.724624498599994</v>
      </c>
      <c r="AA249">
        <f t="shared" si="24"/>
        <v>1</v>
      </c>
      <c r="AB249" s="197">
        <v>8061</v>
      </c>
      <c r="AC249" s="197">
        <v>0</v>
      </c>
      <c r="AD249" s="197">
        <f t="shared" si="23"/>
        <v>0</v>
      </c>
      <c r="AE249" s="197">
        <v>10635</v>
      </c>
      <c r="AJ249">
        <v>0</v>
      </c>
      <c r="AK249">
        <v>0</v>
      </c>
      <c r="AU249" s="198">
        <v>0.27272727299999999</v>
      </c>
      <c r="AV249" s="6">
        <v>0</v>
      </c>
      <c r="AW249" s="198">
        <v>0.38356000000000001</v>
      </c>
      <c r="BO249" s="198"/>
      <c r="BP249" s="354">
        <f t="shared" si="19"/>
        <v>0</v>
      </c>
      <c r="BQ249" s="354">
        <f t="shared" si="20"/>
        <v>0</v>
      </c>
      <c r="BR249" s="354">
        <f t="shared" si="21"/>
        <v>22027.467240000002</v>
      </c>
      <c r="CG249" s="198"/>
      <c r="CH249">
        <f>(Transest!$J$14/HexExtSoy!$K$4)</f>
        <v>0.20257267294641951</v>
      </c>
      <c r="CI249">
        <f>(HydroProcOil!$K$14/HexExtSoy!$K$4)</f>
        <v>0.10977777777777777</v>
      </c>
      <c r="CJ249">
        <f>(StarchFerm!$K$24/StarchFerm!$K$4)</f>
        <v>0.33157302630665886</v>
      </c>
      <c r="CY249" s="198"/>
      <c r="CZ249">
        <f>BP249*CH249*1000*LCI!$E$93</f>
        <v>0</v>
      </c>
      <c r="DA249">
        <f>BQ249*CI249*1000*(LCI!$E$99)</f>
        <v>0</v>
      </c>
      <c r="DB249">
        <f>BR249*CJ249*1000*(LCI!$E$96)</f>
        <v>196835091.61648294</v>
      </c>
    </row>
    <row r="250" spans="1:106" x14ac:dyDescent="0.25">
      <c r="A250" s="197">
        <v>8063</v>
      </c>
      <c r="B250" s="197" t="s">
        <v>790</v>
      </c>
      <c r="C250" s="197" t="s">
        <v>821</v>
      </c>
      <c r="D250" s="197">
        <v>-102.60703100000001</v>
      </c>
      <c r="E250" s="197">
        <v>39.310650000000003</v>
      </c>
      <c r="F250">
        <v>3.95</v>
      </c>
      <c r="G250">
        <f t="shared" si="22"/>
        <v>3.95</v>
      </c>
      <c r="H250" s="198">
        <v>8.64</v>
      </c>
      <c r="Q250" s="221">
        <f>(Q3335*10000)*TEA!$M$15*10^-6</f>
        <v>38.457462511349995</v>
      </c>
      <c r="R250" s="221">
        <f>(R3335*10000)*TEA!$O$15*10^-6</f>
        <v>38.457462511349995</v>
      </c>
      <c r="AA250">
        <f t="shared" si="24"/>
        <v>1</v>
      </c>
      <c r="AB250" s="197">
        <v>8063</v>
      </c>
      <c r="AC250" s="197">
        <v>2062</v>
      </c>
      <c r="AD250" s="197">
        <f t="shared" si="23"/>
        <v>2062</v>
      </c>
      <c r="AE250" s="197">
        <v>84927</v>
      </c>
      <c r="AJ250">
        <v>0</v>
      </c>
      <c r="AK250">
        <v>0</v>
      </c>
      <c r="AU250" s="198">
        <v>0.27272727299999999</v>
      </c>
      <c r="AV250" s="6">
        <v>0</v>
      </c>
      <c r="AW250" s="198">
        <v>0.38356000000000001</v>
      </c>
      <c r="BO250" s="198"/>
      <c r="BP250" s="354">
        <f t="shared" si="19"/>
        <v>2221.3363658577</v>
      </c>
      <c r="BQ250" s="354">
        <f t="shared" si="20"/>
        <v>0</v>
      </c>
      <c r="BR250" s="354">
        <f t="shared" si="21"/>
        <v>281444.54503680003</v>
      </c>
      <c r="CG250" s="198"/>
      <c r="CH250">
        <f>(Transest!$J$14/HexExtSoy!$K$4)</f>
        <v>0.20257267294641951</v>
      </c>
      <c r="CI250">
        <f>(HydroProcOil!$K$14/HexExtSoy!$K$4)</f>
        <v>0.10977777777777777</v>
      </c>
      <c r="CJ250">
        <f>(StarchFerm!$K$24/StarchFerm!$K$4)</f>
        <v>0.33157302630665886</v>
      </c>
      <c r="CY250" s="198"/>
      <c r="CZ250">
        <f>BP250*CH250*1000*LCI!$E$93</f>
        <v>16986822.204219215</v>
      </c>
      <c r="DA250">
        <f>BQ250*CI250*1000*(LCI!$E$99)</f>
        <v>0</v>
      </c>
      <c r="DB250">
        <f>BR250*CJ250*1000*(LCI!$E$96)</f>
        <v>2514958356.4777508</v>
      </c>
    </row>
    <row r="251" spans="1:106" x14ac:dyDescent="0.25">
      <c r="A251" s="197">
        <v>8065</v>
      </c>
      <c r="B251" s="197" t="s">
        <v>790</v>
      </c>
      <c r="C251" s="197" t="s">
        <v>750</v>
      </c>
      <c r="D251" s="197">
        <v>-106.352012</v>
      </c>
      <c r="E251" s="197">
        <v>39.193770000000001</v>
      </c>
      <c r="F251">
        <v>0</v>
      </c>
      <c r="G251">
        <f t="shared" si="22"/>
        <v>0</v>
      </c>
      <c r="H251" s="198">
        <v>0</v>
      </c>
      <c r="Q251" s="221">
        <f>(Q3336*10000)*TEA!$M$15*10^-6</f>
        <v>32.860026049950001</v>
      </c>
      <c r="R251" s="221">
        <f>(R3336*10000)*TEA!$O$15*10^-6</f>
        <v>32.860026049950001</v>
      </c>
      <c r="AA251">
        <f t="shared" si="24"/>
        <v>1</v>
      </c>
      <c r="AB251" s="197">
        <v>8065</v>
      </c>
      <c r="AC251" s="197">
        <v>0</v>
      </c>
      <c r="AD251" s="197">
        <f t="shared" si="23"/>
        <v>0</v>
      </c>
      <c r="AE251" s="197">
        <v>0</v>
      </c>
      <c r="AJ251">
        <v>0</v>
      </c>
      <c r="AK251">
        <v>0</v>
      </c>
      <c r="AU251" s="198">
        <v>0.27272727299999999</v>
      </c>
      <c r="AV251" s="6">
        <v>0</v>
      </c>
      <c r="AW251" s="198">
        <v>0.38356000000000001</v>
      </c>
      <c r="BO251" s="198"/>
      <c r="BP251" s="354">
        <f t="shared" si="19"/>
        <v>0</v>
      </c>
      <c r="BQ251" s="354">
        <f t="shared" si="20"/>
        <v>0</v>
      </c>
      <c r="BR251" s="354">
        <f t="shared" si="21"/>
        <v>0</v>
      </c>
      <c r="CG251" s="198"/>
      <c r="CH251">
        <f>(Transest!$J$14/HexExtSoy!$K$4)</f>
        <v>0.20257267294641951</v>
      </c>
      <c r="CI251">
        <f>(HydroProcOil!$K$14/HexExtSoy!$K$4)</f>
        <v>0.10977777777777777</v>
      </c>
      <c r="CJ251">
        <f>(StarchFerm!$K$24/StarchFerm!$K$4)</f>
        <v>0.33157302630665886</v>
      </c>
      <c r="CY251" s="198"/>
      <c r="CZ251">
        <f>BP251*CH251*1000*LCI!$E$93</f>
        <v>0</v>
      </c>
      <c r="DA251">
        <f>BQ251*CI251*1000*(LCI!$E$99)</f>
        <v>0</v>
      </c>
      <c r="DB251">
        <f>BR251*CJ251*1000*(LCI!$E$96)</f>
        <v>0</v>
      </c>
    </row>
    <row r="252" spans="1:106" x14ac:dyDescent="0.25">
      <c r="A252" s="197">
        <v>8067</v>
      </c>
      <c r="B252" s="197" t="s">
        <v>790</v>
      </c>
      <c r="C252" s="197" t="s">
        <v>822</v>
      </c>
      <c r="D252" s="197">
        <v>-107.838297</v>
      </c>
      <c r="E252" s="197">
        <v>37.28275</v>
      </c>
      <c r="F252">
        <v>0</v>
      </c>
      <c r="G252">
        <f t="shared" si="22"/>
        <v>0</v>
      </c>
      <c r="H252" s="198">
        <v>8.33</v>
      </c>
      <c r="Q252" s="221">
        <f>(Q3337*10000)*TEA!$M$15*10^-6</f>
        <v>37.462623322050007</v>
      </c>
      <c r="R252" s="221">
        <f>(R3337*10000)*TEA!$O$15*10^-6</f>
        <v>37.462623322050007</v>
      </c>
      <c r="AA252">
        <f t="shared" si="24"/>
        <v>1</v>
      </c>
      <c r="AB252" s="197">
        <v>8067</v>
      </c>
      <c r="AC252" s="197">
        <v>0</v>
      </c>
      <c r="AD252" s="197">
        <f t="shared" si="23"/>
        <v>0</v>
      </c>
      <c r="AE252" s="197">
        <v>237</v>
      </c>
      <c r="AJ252">
        <v>0</v>
      </c>
      <c r="AK252">
        <v>0</v>
      </c>
      <c r="AU252" s="198">
        <v>0.27272727299999999</v>
      </c>
      <c r="AV252" s="6">
        <v>0</v>
      </c>
      <c r="AW252" s="198">
        <v>0.38356000000000001</v>
      </c>
      <c r="BO252" s="198"/>
      <c r="BP252" s="354">
        <f t="shared" si="19"/>
        <v>0</v>
      </c>
      <c r="BQ252" s="354">
        <f t="shared" si="20"/>
        <v>0</v>
      </c>
      <c r="BR252" s="354">
        <f t="shared" si="21"/>
        <v>757.22798760000001</v>
      </c>
      <c r="CG252" s="198"/>
      <c r="CH252">
        <f>(Transest!$J$14/HexExtSoy!$K$4)</f>
        <v>0.20257267294641951</v>
      </c>
      <c r="CI252">
        <f>(HydroProcOil!$K$14/HexExtSoy!$K$4)</f>
        <v>0.10977777777777777</v>
      </c>
      <c r="CJ252">
        <f>(StarchFerm!$K$24/StarchFerm!$K$4)</f>
        <v>0.33157302630665886</v>
      </c>
      <c r="CY252" s="198"/>
      <c r="CZ252">
        <f>BP252*CH252*1000*LCI!$E$93</f>
        <v>0</v>
      </c>
      <c r="DA252">
        <f>BQ252*CI252*1000*(LCI!$E$99)</f>
        <v>0</v>
      </c>
      <c r="DB252">
        <f>BR252*CJ252*1000*(LCI!$E$96)</f>
        <v>6766508.3184484635</v>
      </c>
    </row>
    <row r="253" spans="1:106" x14ac:dyDescent="0.25">
      <c r="A253" s="197">
        <v>8069</v>
      </c>
      <c r="B253" s="197" t="s">
        <v>790</v>
      </c>
      <c r="C253" s="197" t="s">
        <v>823</v>
      </c>
      <c r="D253" s="197">
        <v>-105.468762</v>
      </c>
      <c r="E253" s="197">
        <v>40.674489999999999</v>
      </c>
      <c r="F253">
        <v>0</v>
      </c>
      <c r="G253">
        <f t="shared" si="22"/>
        <v>0</v>
      </c>
      <c r="H253" s="198">
        <v>9.9700000000000006</v>
      </c>
      <c r="Q253" s="221">
        <f>(Q3338*10000)*TEA!$M$15*10^-6</f>
        <v>32.392835662590002</v>
      </c>
      <c r="R253" s="221">
        <f>(R3338*10000)*TEA!$O$15*10^-6</f>
        <v>32.392835662590002</v>
      </c>
      <c r="AA253">
        <f t="shared" si="24"/>
        <v>1</v>
      </c>
      <c r="AB253" s="197">
        <v>8069</v>
      </c>
      <c r="AC253" s="197">
        <v>0</v>
      </c>
      <c r="AD253" s="197">
        <f t="shared" si="23"/>
        <v>0</v>
      </c>
      <c r="AE253" s="197">
        <v>3526</v>
      </c>
      <c r="AJ253">
        <v>0</v>
      </c>
      <c r="AK253">
        <v>0</v>
      </c>
      <c r="AU253" s="198">
        <v>0.27272727299999999</v>
      </c>
      <c r="AV253" s="6">
        <v>0</v>
      </c>
      <c r="AW253" s="198">
        <v>0.38356000000000001</v>
      </c>
      <c r="BO253" s="198"/>
      <c r="BP253" s="354">
        <f t="shared" si="19"/>
        <v>0</v>
      </c>
      <c r="BQ253" s="354">
        <f t="shared" si="20"/>
        <v>0</v>
      </c>
      <c r="BR253" s="354">
        <f t="shared" si="21"/>
        <v>13483.7526232</v>
      </c>
      <c r="CG253" s="198"/>
      <c r="CH253">
        <f>(Transest!$J$14/HexExtSoy!$K$4)</f>
        <v>0.20257267294641951</v>
      </c>
      <c r="CI253">
        <f>(HydroProcOil!$K$14/HexExtSoy!$K$4)</f>
        <v>0.10977777777777777</v>
      </c>
      <c r="CJ253">
        <f>(StarchFerm!$K$24/StarchFerm!$K$4)</f>
        <v>0.33157302630665886</v>
      </c>
      <c r="CY253" s="198"/>
      <c r="CZ253">
        <f>BP253*CH253*1000*LCI!$E$93</f>
        <v>0</v>
      </c>
      <c r="DA253">
        <f>BQ253*CI253*1000*(LCI!$E$99)</f>
        <v>0</v>
      </c>
      <c r="DB253">
        <f>BR253*CJ253*1000*(LCI!$E$96)</f>
        <v>120489371.47444664</v>
      </c>
    </row>
    <row r="254" spans="1:106" x14ac:dyDescent="0.25">
      <c r="A254" s="197">
        <v>8071</v>
      </c>
      <c r="B254" s="197" t="s">
        <v>790</v>
      </c>
      <c r="C254" s="197" t="s">
        <v>824</v>
      </c>
      <c r="D254" s="197">
        <v>-104.049775</v>
      </c>
      <c r="E254" s="197">
        <v>37.303199999999997</v>
      </c>
      <c r="F254">
        <v>0</v>
      </c>
      <c r="G254">
        <f t="shared" si="22"/>
        <v>0</v>
      </c>
      <c r="H254" s="198">
        <v>0</v>
      </c>
      <c r="Q254" s="221">
        <f>(Q3339*10000)*TEA!$M$15*10^-6</f>
        <v>36.956591212949995</v>
      </c>
      <c r="R254" s="221">
        <f>(R3339*10000)*TEA!$O$15*10^-6</f>
        <v>36.956591212949995</v>
      </c>
      <c r="AA254">
        <f t="shared" si="24"/>
        <v>1</v>
      </c>
      <c r="AB254" s="197">
        <v>8071</v>
      </c>
      <c r="AC254" s="197">
        <v>0</v>
      </c>
      <c r="AD254" s="197">
        <f t="shared" si="23"/>
        <v>0</v>
      </c>
      <c r="AE254" s="197">
        <v>0</v>
      </c>
      <c r="AJ254">
        <v>0</v>
      </c>
      <c r="AK254">
        <v>0</v>
      </c>
      <c r="AU254" s="198">
        <v>0.27272727299999999</v>
      </c>
      <c r="AV254" s="6">
        <v>0</v>
      </c>
      <c r="AW254" s="198">
        <v>0.38356000000000001</v>
      </c>
      <c r="BO254" s="198"/>
      <c r="BP254" s="354">
        <f t="shared" si="19"/>
        <v>0</v>
      </c>
      <c r="BQ254" s="354">
        <f t="shared" si="20"/>
        <v>0</v>
      </c>
      <c r="BR254" s="354">
        <f t="shared" si="21"/>
        <v>0</v>
      </c>
      <c r="CG254" s="198"/>
      <c r="CH254">
        <f>(Transest!$J$14/HexExtSoy!$K$4)</f>
        <v>0.20257267294641951</v>
      </c>
      <c r="CI254">
        <f>(HydroProcOil!$K$14/HexExtSoy!$K$4)</f>
        <v>0.10977777777777777</v>
      </c>
      <c r="CJ254">
        <f>(StarchFerm!$K$24/StarchFerm!$K$4)</f>
        <v>0.33157302630665886</v>
      </c>
      <c r="CY254" s="198"/>
      <c r="CZ254">
        <f>BP254*CH254*1000*LCI!$E$93</f>
        <v>0</v>
      </c>
      <c r="DA254">
        <f>BQ254*CI254*1000*(LCI!$E$99)</f>
        <v>0</v>
      </c>
      <c r="DB254">
        <f>BR254*CJ254*1000*(LCI!$E$96)</f>
        <v>0</v>
      </c>
    </row>
    <row r="255" spans="1:106" x14ac:dyDescent="0.25">
      <c r="A255" s="197">
        <v>8073</v>
      </c>
      <c r="B255" s="197" t="s">
        <v>790</v>
      </c>
      <c r="C255" s="197" t="s">
        <v>705</v>
      </c>
      <c r="D255" s="197">
        <v>-103.514965</v>
      </c>
      <c r="E255" s="197">
        <v>38.99024</v>
      </c>
      <c r="F255">
        <v>0</v>
      </c>
      <c r="G255">
        <f t="shared" si="22"/>
        <v>0</v>
      </c>
      <c r="H255" s="198">
        <v>3.62</v>
      </c>
      <c r="Q255" s="221">
        <f>(Q3340*10000)*TEA!$M$15*10^-6</f>
        <v>35.816785039350002</v>
      </c>
      <c r="R255" s="221">
        <f>(R3340*10000)*TEA!$O$15*10^-6</f>
        <v>35.816785039350002</v>
      </c>
      <c r="AA255">
        <f t="shared" si="24"/>
        <v>1</v>
      </c>
      <c r="AB255" s="197">
        <v>8073</v>
      </c>
      <c r="AC255" s="197">
        <v>0</v>
      </c>
      <c r="AD255" s="197">
        <f t="shared" si="23"/>
        <v>0</v>
      </c>
      <c r="AE255" s="197">
        <v>13146</v>
      </c>
      <c r="AJ255">
        <v>0</v>
      </c>
      <c r="AK255">
        <v>0</v>
      </c>
      <c r="AU255" s="198">
        <v>0.27272727299999999</v>
      </c>
      <c r="AV255" s="6">
        <v>0</v>
      </c>
      <c r="AW255" s="198">
        <v>0.38356000000000001</v>
      </c>
      <c r="BO255" s="198"/>
      <c r="BP255" s="354">
        <f t="shared" si="19"/>
        <v>0</v>
      </c>
      <c r="BQ255" s="354">
        <f t="shared" si="20"/>
        <v>0</v>
      </c>
      <c r="BR255" s="354">
        <f t="shared" si="21"/>
        <v>18253.052731200001</v>
      </c>
      <c r="CG255" s="198"/>
      <c r="CH255">
        <f>(Transest!$J$14/HexExtSoy!$K$4)</f>
        <v>0.20257267294641951</v>
      </c>
      <c r="CI255">
        <f>(HydroProcOil!$K$14/HexExtSoy!$K$4)</f>
        <v>0.10977777777777777</v>
      </c>
      <c r="CJ255">
        <f>(StarchFerm!$K$24/StarchFerm!$K$4)</f>
        <v>0.33157302630665886</v>
      </c>
      <c r="CY255" s="198"/>
      <c r="CZ255">
        <f>BP255*CH255*1000*LCI!$E$93</f>
        <v>0</v>
      </c>
      <c r="DA255">
        <f>BQ255*CI255*1000*(LCI!$E$99)</f>
        <v>0</v>
      </c>
      <c r="DB255">
        <f>BR255*CJ255*1000*(LCI!$E$96)</f>
        <v>163107327.20564228</v>
      </c>
    </row>
    <row r="256" spans="1:106" x14ac:dyDescent="0.25">
      <c r="A256" s="197">
        <v>8075</v>
      </c>
      <c r="B256" s="197" t="s">
        <v>790</v>
      </c>
      <c r="C256" s="197" t="s">
        <v>707</v>
      </c>
      <c r="D256" s="197">
        <v>-103.108924</v>
      </c>
      <c r="E256" s="197">
        <v>40.729999999999997</v>
      </c>
      <c r="F256">
        <v>3.71</v>
      </c>
      <c r="G256">
        <f t="shared" si="22"/>
        <v>3.71</v>
      </c>
      <c r="H256" s="198">
        <v>9.23</v>
      </c>
      <c r="Q256" s="221">
        <f>(Q3341*10000)*TEA!$M$15*10^-6</f>
        <v>36.887441700149999</v>
      </c>
      <c r="R256" s="221">
        <f>(R3341*10000)*TEA!$O$15*10^-6</f>
        <v>36.887441700149999</v>
      </c>
      <c r="AA256">
        <f t="shared" si="24"/>
        <v>1</v>
      </c>
      <c r="AB256" s="197">
        <v>8075</v>
      </c>
      <c r="AC256" s="197">
        <v>382</v>
      </c>
      <c r="AD256" s="197">
        <f t="shared" si="23"/>
        <v>382</v>
      </c>
      <c r="AE256" s="197">
        <v>38716</v>
      </c>
      <c r="AJ256">
        <v>0</v>
      </c>
      <c r="AK256">
        <v>0</v>
      </c>
      <c r="AU256" s="198">
        <v>0.27272727299999999</v>
      </c>
      <c r="AV256" s="6">
        <v>0</v>
      </c>
      <c r="AW256" s="198">
        <v>0.38356000000000001</v>
      </c>
      <c r="BO256" s="198"/>
      <c r="BP256" s="354">
        <f t="shared" si="19"/>
        <v>386.51454584106</v>
      </c>
      <c r="BQ256" s="354">
        <f t="shared" si="20"/>
        <v>0</v>
      </c>
      <c r="BR256" s="354">
        <f t="shared" si="21"/>
        <v>137064.6597008</v>
      </c>
      <c r="CG256" s="198"/>
      <c r="CH256">
        <f>(Transest!$J$14/HexExtSoy!$K$4)</f>
        <v>0.20257267294641951</v>
      </c>
      <c r="CI256">
        <f>(HydroProcOil!$K$14/HexExtSoy!$K$4)</f>
        <v>0.10977777777777777</v>
      </c>
      <c r="CJ256">
        <f>(StarchFerm!$K$24/StarchFerm!$K$4)</f>
        <v>0.33157302630665886</v>
      </c>
      <c r="CY256" s="198"/>
      <c r="CZ256">
        <f>BP256*CH256*1000*LCI!$E$93</f>
        <v>2955722.496809483</v>
      </c>
      <c r="DA256">
        <f>BQ256*CI256*1000*(LCI!$E$99)</f>
        <v>0</v>
      </c>
      <c r="DB256">
        <f>BR256*CJ256*1000*(LCI!$E$96)</f>
        <v>1224795141.2497039</v>
      </c>
    </row>
    <row r="257" spans="1:106" x14ac:dyDescent="0.25">
      <c r="A257" s="197">
        <v>8077</v>
      </c>
      <c r="B257" s="197" t="s">
        <v>790</v>
      </c>
      <c r="C257" s="197" t="s">
        <v>825</v>
      </c>
      <c r="D257" s="197">
        <v>-108.465165</v>
      </c>
      <c r="E257" s="197">
        <v>39.018259999999998</v>
      </c>
      <c r="F257">
        <v>0</v>
      </c>
      <c r="G257">
        <f t="shared" si="22"/>
        <v>0</v>
      </c>
      <c r="H257" s="198">
        <v>12.36</v>
      </c>
      <c r="Q257" s="221">
        <f>(Q3342*10000)*TEA!$M$15*10^-6</f>
        <v>34.244169965099999</v>
      </c>
      <c r="R257" s="221">
        <f>(R3342*10000)*TEA!$O$15*10^-6</f>
        <v>34.244169965099999</v>
      </c>
      <c r="AA257">
        <f t="shared" si="24"/>
        <v>1</v>
      </c>
      <c r="AB257" s="197">
        <v>8077</v>
      </c>
      <c r="AC257" s="197">
        <v>0</v>
      </c>
      <c r="AD257" s="197">
        <f t="shared" si="23"/>
        <v>0</v>
      </c>
      <c r="AE257" s="197">
        <v>2068</v>
      </c>
      <c r="AJ257">
        <v>0</v>
      </c>
      <c r="AK257">
        <v>0</v>
      </c>
      <c r="AU257" s="198">
        <v>0.27272727299999999</v>
      </c>
      <c r="AV257" s="6">
        <v>0</v>
      </c>
      <c r="AW257" s="198">
        <v>0.38356000000000001</v>
      </c>
      <c r="BO257" s="198"/>
      <c r="BP257" s="354">
        <f t="shared" si="19"/>
        <v>0</v>
      </c>
      <c r="BQ257" s="354">
        <f t="shared" si="20"/>
        <v>0</v>
      </c>
      <c r="BR257" s="354">
        <f t="shared" si="21"/>
        <v>9803.977708800001</v>
      </c>
      <c r="CG257" s="198"/>
      <c r="CH257">
        <f>(Transest!$J$14/HexExtSoy!$K$4)</f>
        <v>0.20257267294641951</v>
      </c>
      <c r="CI257">
        <f>(HydroProcOil!$K$14/HexExtSoy!$K$4)</f>
        <v>0.10977777777777777</v>
      </c>
      <c r="CJ257">
        <f>(StarchFerm!$K$24/StarchFerm!$K$4)</f>
        <v>0.33157302630665886</v>
      </c>
      <c r="CY257" s="198"/>
      <c r="CZ257">
        <f>BP257*CH257*1000*LCI!$E$93</f>
        <v>0</v>
      </c>
      <c r="DA257">
        <f>BQ257*CI257*1000*(LCI!$E$99)</f>
        <v>0</v>
      </c>
      <c r="DB257">
        <f>BR257*CJ257*1000*(LCI!$E$96)</f>
        <v>87607296.358308181</v>
      </c>
    </row>
    <row r="258" spans="1:106" x14ac:dyDescent="0.25">
      <c r="A258" s="197">
        <v>8079</v>
      </c>
      <c r="B258" s="197" t="s">
        <v>790</v>
      </c>
      <c r="C258" s="197" t="s">
        <v>826</v>
      </c>
      <c r="D258" s="197">
        <v>-106.92958</v>
      </c>
      <c r="E258" s="197">
        <v>37.661239999999999</v>
      </c>
      <c r="F258">
        <v>0</v>
      </c>
      <c r="G258">
        <f t="shared" si="22"/>
        <v>0</v>
      </c>
      <c r="H258" s="198">
        <v>0</v>
      </c>
      <c r="Q258" s="221">
        <f>(Q3343*10000)*TEA!$M$15*10^-6</f>
        <v>34.969901954399994</v>
      </c>
      <c r="R258" s="221">
        <f>(R3343*10000)*TEA!$O$15*10^-6</f>
        <v>34.969901954399994</v>
      </c>
      <c r="AA258">
        <f t="shared" si="24"/>
        <v>1</v>
      </c>
      <c r="AB258" s="197">
        <v>8079</v>
      </c>
      <c r="AC258" s="197">
        <v>0</v>
      </c>
      <c r="AD258" s="197">
        <f t="shared" si="23"/>
        <v>0</v>
      </c>
      <c r="AE258" s="197">
        <v>0</v>
      </c>
      <c r="AJ258">
        <v>0</v>
      </c>
      <c r="AK258">
        <v>0</v>
      </c>
      <c r="AU258" s="198">
        <v>0.27272727299999999</v>
      </c>
      <c r="AV258" s="6">
        <v>0</v>
      </c>
      <c r="AW258" s="198">
        <v>0.38356000000000001</v>
      </c>
      <c r="BO258" s="198"/>
      <c r="BP258" s="354">
        <f t="shared" si="19"/>
        <v>0</v>
      </c>
      <c r="BQ258" s="354">
        <f t="shared" si="20"/>
        <v>0</v>
      </c>
      <c r="BR258" s="354">
        <f t="shared" si="21"/>
        <v>0</v>
      </c>
      <c r="CG258" s="198"/>
      <c r="CH258">
        <f>(Transest!$J$14/HexExtSoy!$K$4)</f>
        <v>0.20257267294641951</v>
      </c>
      <c r="CI258">
        <f>(HydroProcOil!$K$14/HexExtSoy!$K$4)</f>
        <v>0.10977777777777777</v>
      </c>
      <c r="CJ258">
        <f>(StarchFerm!$K$24/StarchFerm!$K$4)</f>
        <v>0.33157302630665886</v>
      </c>
      <c r="CY258" s="198"/>
      <c r="CZ258">
        <f>BP258*CH258*1000*LCI!$E$93</f>
        <v>0</v>
      </c>
      <c r="DA258">
        <f>BQ258*CI258*1000*(LCI!$E$99)</f>
        <v>0</v>
      </c>
      <c r="DB258">
        <f>BR258*CJ258*1000*(LCI!$E$96)</f>
        <v>0</v>
      </c>
    </row>
    <row r="259" spans="1:106" x14ac:dyDescent="0.25">
      <c r="A259" s="197">
        <v>8081</v>
      </c>
      <c r="B259" s="197" t="s">
        <v>790</v>
      </c>
      <c r="C259" s="197" t="s">
        <v>827</v>
      </c>
      <c r="D259" s="197">
        <v>-108.20345500000001</v>
      </c>
      <c r="E259" s="197">
        <v>40.62238</v>
      </c>
      <c r="F259">
        <v>0</v>
      </c>
      <c r="G259">
        <f t="shared" si="22"/>
        <v>0</v>
      </c>
      <c r="H259" s="198">
        <v>0</v>
      </c>
      <c r="Q259" s="221">
        <f>(Q3344*10000)*TEA!$M$15*10^-6</f>
        <v>30.622344451244995</v>
      </c>
      <c r="R259" s="221">
        <f>(R3344*10000)*TEA!$O$15*10^-6</f>
        <v>30.622344451244995</v>
      </c>
      <c r="AA259">
        <f t="shared" si="24"/>
        <v>1</v>
      </c>
      <c r="AB259" s="197">
        <v>8081</v>
      </c>
      <c r="AC259" s="197">
        <v>0</v>
      </c>
      <c r="AD259" s="197">
        <f t="shared" si="23"/>
        <v>0</v>
      </c>
      <c r="AE259" s="197">
        <v>0</v>
      </c>
      <c r="AJ259">
        <v>0</v>
      </c>
      <c r="AK259">
        <v>0</v>
      </c>
      <c r="AU259" s="198">
        <v>0.27272727299999999</v>
      </c>
      <c r="AV259" s="6">
        <v>0</v>
      </c>
      <c r="AW259" s="198">
        <v>0.38356000000000001</v>
      </c>
      <c r="BO259" s="198"/>
      <c r="BP259" s="354">
        <f t="shared" ref="BP259:BP322" si="25">F259*AC259*AU259</f>
        <v>0</v>
      </c>
      <c r="BQ259" s="354">
        <f t="shared" ref="BQ259:BQ322" si="26">G259*AD259*AV259</f>
        <v>0</v>
      </c>
      <c r="BR259" s="354">
        <f t="shared" ref="BR259:BR322" si="27">H259*AE259*AW259</f>
        <v>0</v>
      </c>
      <c r="CG259" s="198"/>
      <c r="CH259">
        <f>(Transest!$J$14/HexExtSoy!$K$4)</f>
        <v>0.20257267294641951</v>
      </c>
      <c r="CI259">
        <f>(HydroProcOil!$K$14/HexExtSoy!$K$4)</f>
        <v>0.10977777777777777</v>
      </c>
      <c r="CJ259">
        <f>(StarchFerm!$K$24/StarchFerm!$K$4)</f>
        <v>0.33157302630665886</v>
      </c>
      <c r="CY259" s="198"/>
      <c r="CZ259">
        <f>BP259*CH259*1000*LCI!$E$93</f>
        <v>0</v>
      </c>
      <c r="DA259">
        <f>BQ259*CI259*1000*(LCI!$E$99)</f>
        <v>0</v>
      </c>
      <c r="DB259">
        <f>BR259*CJ259*1000*(LCI!$E$96)</f>
        <v>0</v>
      </c>
    </row>
    <row r="260" spans="1:106" x14ac:dyDescent="0.25">
      <c r="A260" s="197">
        <v>8083</v>
      </c>
      <c r="B260" s="197" t="s">
        <v>790</v>
      </c>
      <c r="C260" s="197" t="s">
        <v>828</v>
      </c>
      <c r="D260" s="197">
        <v>-108.608594</v>
      </c>
      <c r="E260" s="197">
        <v>37.344360000000002</v>
      </c>
      <c r="F260">
        <v>0</v>
      </c>
      <c r="G260">
        <f t="shared" ref="G260:G323" si="28">F260</f>
        <v>0</v>
      </c>
      <c r="H260" s="198">
        <v>6.97</v>
      </c>
      <c r="Q260" s="221">
        <f>(Q3345*10000)*TEA!$M$15*10^-6</f>
        <v>38.585758744799996</v>
      </c>
      <c r="R260" s="221">
        <f>(R3345*10000)*TEA!$O$15*10^-6</f>
        <v>38.585758744799996</v>
      </c>
      <c r="AA260">
        <f t="shared" si="24"/>
        <v>1</v>
      </c>
      <c r="AB260" s="197">
        <v>8083</v>
      </c>
      <c r="AC260" s="197">
        <v>0</v>
      </c>
      <c r="AD260" s="197">
        <f t="shared" ref="AD260:AD323" si="29">AC260</f>
        <v>0</v>
      </c>
      <c r="AE260" s="197">
        <v>1448</v>
      </c>
      <c r="AJ260">
        <v>0</v>
      </c>
      <c r="AK260">
        <v>0</v>
      </c>
      <c r="AU260" s="198">
        <v>0.27272727299999999</v>
      </c>
      <c r="AV260" s="6">
        <v>0</v>
      </c>
      <c r="AW260" s="198">
        <v>0.38356000000000001</v>
      </c>
      <c r="BO260" s="198"/>
      <c r="BP260" s="354">
        <f t="shared" si="25"/>
        <v>0</v>
      </c>
      <c r="BQ260" s="354">
        <f t="shared" si="26"/>
        <v>0</v>
      </c>
      <c r="BR260" s="354">
        <f t="shared" si="27"/>
        <v>3871.1023135999999</v>
      </c>
      <c r="CG260" s="198"/>
      <c r="CH260">
        <f>(Transest!$J$14/HexExtSoy!$K$4)</f>
        <v>0.20257267294641951</v>
      </c>
      <c r="CI260">
        <f>(HydroProcOil!$K$14/HexExtSoy!$K$4)</f>
        <v>0.10977777777777777</v>
      </c>
      <c r="CJ260">
        <f>(StarchFerm!$K$24/StarchFerm!$K$4)</f>
        <v>0.33157302630665886</v>
      </c>
      <c r="CY260" s="198"/>
      <c r="CZ260">
        <f>BP260*CH260*1000*LCI!$E$93</f>
        <v>0</v>
      </c>
      <c r="DA260">
        <f>BQ260*CI260*1000*(LCI!$E$99)</f>
        <v>0</v>
      </c>
      <c r="DB260">
        <f>BR260*CJ260*1000*(LCI!$E$96)</f>
        <v>34591756.294639491</v>
      </c>
    </row>
    <row r="261" spans="1:106" x14ac:dyDescent="0.25">
      <c r="A261" s="197">
        <v>8085</v>
      </c>
      <c r="B261" s="197" t="s">
        <v>790</v>
      </c>
      <c r="C261" s="197" t="s">
        <v>829</v>
      </c>
      <c r="D261" s="197">
        <v>-108.277237</v>
      </c>
      <c r="E261" s="197">
        <v>38.395220000000002</v>
      </c>
      <c r="F261">
        <v>3.32</v>
      </c>
      <c r="G261">
        <f t="shared" si="28"/>
        <v>3.32</v>
      </c>
      <c r="H261" s="198">
        <v>11.86</v>
      </c>
      <c r="Q261" s="221">
        <f>(Q3346*10000)*TEA!$M$15*10^-6</f>
        <v>35.408757390299996</v>
      </c>
      <c r="R261" s="221">
        <f>(R3346*10000)*TEA!$O$15*10^-6</f>
        <v>35.408757390299996</v>
      </c>
      <c r="AA261">
        <f t="shared" si="24"/>
        <v>1</v>
      </c>
      <c r="AB261" s="197">
        <v>8085</v>
      </c>
      <c r="AC261" s="197">
        <v>152</v>
      </c>
      <c r="AD261" s="197">
        <f t="shared" si="29"/>
        <v>152</v>
      </c>
      <c r="AE261" s="197">
        <v>2075</v>
      </c>
      <c r="AJ261">
        <v>0</v>
      </c>
      <c r="AK261">
        <v>0</v>
      </c>
      <c r="AU261" s="198">
        <v>0.27272727299999999</v>
      </c>
      <c r="AV261" s="6">
        <v>0</v>
      </c>
      <c r="AW261" s="198">
        <v>0.38356000000000001</v>
      </c>
      <c r="BO261" s="198"/>
      <c r="BP261" s="354">
        <f t="shared" si="25"/>
        <v>137.62909104671999</v>
      </c>
      <c r="BQ261" s="354">
        <f t="shared" si="26"/>
        <v>0</v>
      </c>
      <c r="BR261" s="354">
        <f t="shared" si="27"/>
        <v>9439.2198200000003</v>
      </c>
      <c r="CG261" s="198"/>
      <c r="CH261">
        <f>(Transest!$J$14/HexExtSoy!$K$4)</f>
        <v>0.20257267294641951</v>
      </c>
      <c r="CI261">
        <f>(HydroProcOil!$K$14/HexExtSoy!$K$4)</f>
        <v>0.10977777777777777</v>
      </c>
      <c r="CJ261">
        <f>(StarchFerm!$K$24/StarchFerm!$K$4)</f>
        <v>0.33157302630665886</v>
      </c>
      <c r="CY261" s="198"/>
      <c r="CZ261">
        <f>BP261*CH261*1000*LCI!$E$93</f>
        <v>1052465.9550316378</v>
      </c>
      <c r="DA261">
        <f>BQ261*CI261*1000*(LCI!$E$99)</f>
        <v>0</v>
      </c>
      <c r="DB261">
        <f>BR261*CJ261*1000*(LCI!$E$96)</f>
        <v>84347858.871577725</v>
      </c>
    </row>
    <row r="262" spans="1:106" x14ac:dyDescent="0.25">
      <c r="A262" s="197">
        <v>8087</v>
      </c>
      <c r="B262" s="197" t="s">
        <v>790</v>
      </c>
      <c r="C262" s="197" t="s">
        <v>643</v>
      </c>
      <c r="D262" s="197">
        <v>-103.805227</v>
      </c>
      <c r="E262" s="197">
        <v>40.272359999999999</v>
      </c>
      <c r="F262">
        <v>0</v>
      </c>
      <c r="G262">
        <f t="shared" si="28"/>
        <v>0</v>
      </c>
      <c r="H262" s="198">
        <v>10.33</v>
      </c>
      <c r="Q262" s="221">
        <f>(Q3347*10000)*TEA!$M$15*10^-6</f>
        <v>35.531325569250001</v>
      </c>
      <c r="R262" s="221">
        <f>(R3347*10000)*TEA!$O$15*10^-6</f>
        <v>35.531325569250001</v>
      </c>
      <c r="AA262">
        <f t="shared" si="24"/>
        <v>1</v>
      </c>
      <c r="AB262" s="197">
        <v>8087</v>
      </c>
      <c r="AC262" s="197">
        <v>0</v>
      </c>
      <c r="AD262" s="197">
        <f t="shared" si="29"/>
        <v>0</v>
      </c>
      <c r="AE262" s="197">
        <v>23527</v>
      </c>
      <c r="AJ262">
        <v>0</v>
      </c>
      <c r="AK262">
        <v>0</v>
      </c>
      <c r="AU262" s="198">
        <v>0.27272727299999999</v>
      </c>
      <c r="AV262" s="6">
        <v>0</v>
      </c>
      <c r="AW262" s="198">
        <v>0.38356000000000001</v>
      </c>
      <c r="BO262" s="198"/>
      <c r="BP262" s="354">
        <f t="shared" si="25"/>
        <v>0</v>
      </c>
      <c r="BQ262" s="354">
        <f t="shared" si="26"/>
        <v>0</v>
      </c>
      <c r="BR262" s="354">
        <f t="shared" si="27"/>
        <v>93218.086519600009</v>
      </c>
      <c r="CG262" s="198"/>
      <c r="CH262">
        <f>(Transest!$J$14/HexExtSoy!$K$4)</f>
        <v>0.20257267294641951</v>
      </c>
      <c r="CI262">
        <f>(HydroProcOil!$K$14/HexExtSoy!$K$4)</f>
        <v>0.10977777777777777</v>
      </c>
      <c r="CJ262">
        <f>(StarchFerm!$K$24/StarchFerm!$K$4)</f>
        <v>0.33157302630665886</v>
      </c>
      <c r="CY262" s="198"/>
      <c r="CZ262">
        <f>BP262*CH262*1000*LCI!$E$93</f>
        <v>0</v>
      </c>
      <c r="DA262">
        <f>BQ262*CI262*1000*(LCI!$E$99)</f>
        <v>0</v>
      </c>
      <c r="DB262">
        <f>BR262*CJ262*1000*(LCI!$E$96)</f>
        <v>832986852.30044186</v>
      </c>
    </row>
    <row r="263" spans="1:106" x14ac:dyDescent="0.25">
      <c r="A263" s="197">
        <v>8089</v>
      </c>
      <c r="B263" s="197" t="s">
        <v>790</v>
      </c>
      <c r="C263" s="197" t="s">
        <v>830</v>
      </c>
      <c r="D263" s="197">
        <v>-103.71992299999999</v>
      </c>
      <c r="E263" s="197">
        <v>37.895099999999999</v>
      </c>
      <c r="F263">
        <v>0</v>
      </c>
      <c r="G263">
        <f t="shared" si="28"/>
        <v>0</v>
      </c>
      <c r="H263" s="198">
        <v>11.14</v>
      </c>
      <c r="Q263" s="221">
        <f>(Q3348*10000)*TEA!$M$15*10^-6</f>
        <v>36.015327187199993</v>
      </c>
      <c r="R263" s="221">
        <f>(R3348*10000)*TEA!$O$15*10^-6</f>
        <v>36.015327187199993</v>
      </c>
      <c r="AA263">
        <f t="shared" si="24"/>
        <v>1</v>
      </c>
      <c r="AB263" s="197">
        <v>8089</v>
      </c>
      <c r="AC263" s="197">
        <v>0</v>
      </c>
      <c r="AD263" s="197">
        <f t="shared" si="29"/>
        <v>0</v>
      </c>
      <c r="AE263" s="197">
        <v>3624</v>
      </c>
      <c r="AJ263">
        <v>0</v>
      </c>
      <c r="AK263">
        <v>0</v>
      </c>
      <c r="AU263" s="198">
        <v>0.27272727299999999</v>
      </c>
      <c r="AV263" s="6">
        <v>0</v>
      </c>
      <c r="AW263" s="198">
        <v>0.38356000000000001</v>
      </c>
      <c r="BO263" s="198"/>
      <c r="BP263" s="354">
        <f t="shared" si="25"/>
        <v>0</v>
      </c>
      <c r="BQ263" s="354">
        <f t="shared" si="26"/>
        <v>0</v>
      </c>
      <c r="BR263" s="354">
        <f t="shared" si="27"/>
        <v>15484.838841600002</v>
      </c>
      <c r="CG263" s="198"/>
      <c r="CH263">
        <f>(Transest!$J$14/HexExtSoy!$K$4)</f>
        <v>0.20257267294641951</v>
      </c>
      <c r="CI263">
        <f>(HydroProcOil!$K$14/HexExtSoy!$K$4)</f>
        <v>0.10977777777777777</v>
      </c>
      <c r="CJ263">
        <f>(StarchFerm!$K$24/StarchFerm!$K$4)</f>
        <v>0.33157302630665886</v>
      </c>
      <c r="CY263" s="198"/>
      <c r="CZ263">
        <f>BP263*CH263*1000*LCI!$E$93</f>
        <v>0</v>
      </c>
      <c r="DA263">
        <f>BQ263*CI263*1000*(LCI!$E$99)</f>
        <v>0</v>
      </c>
      <c r="DB263">
        <f>BR263*CJ263*1000*(LCI!$E$96)</f>
        <v>138370863.92383668</v>
      </c>
    </row>
    <row r="264" spans="1:106" x14ac:dyDescent="0.25">
      <c r="A264" s="197">
        <v>8091</v>
      </c>
      <c r="B264" s="197" t="s">
        <v>790</v>
      </c>
      <c r="C264" s="197" t="s">
        <v>831</v>
      </c>
      <c r="D264" s="197">
        <v>-107.771472</v>
      </c>
      <c r="E264" s="197">
        <v>38.154730000000001</v>
      </c>
      <c r="F264">
        <v>0</v>
      </c>
      <c r="G264">
        <f t="shared" si="28"/>
        <v>0</v>
      </c>
      <c r="H264" s="198">
        <v>0</v>
      </c>
      <c r="Q264" s="221">
        <f>(Q3349*10000)*TEA!$M$15*10^-6</f>
        <v>35.289108163800002</v>
      </c>
      <c r="R264" s="221">
        <f>(R3349*10000)*TEA!$O$15*10^-6</f>
        <v>35.289108163800002</v>
      </c>
      <c r="AA264">
        <f t="shared" si="24"/>
        <v>1</v>
      </c>
      <c r="AB264" s="197">
        <v>8091</v>
      </c>
      <c r="AC264" s="197">
        <v>0</v>
      </c>
      <c r="AD264" s="197">
        <f t="shared" si="29"/>
        <v>0</v>
      </c>
      <c r="AE264" s="197">
        <v>0</v>
      </c>
      <c r="AJ264">
        <v>0</v>
      </c>
      <c r="AK264">
        <v>0</v>
      </c>
      <c r="AU264" s="198">
        <v>0.27272727299999999</v>
      </c>
      <c r="AV264" s="6">
        <v>0</v>
      </c>
      <c r="AW264" s="198">
        <v>0.38356000000000001</v>
      </c>
      <c r="BO264" s="198"/>
      <c r="BP264" s="354">
        <f t="shared" si="25"/>
        <v>0</v>
      </c>
      <c r="BQ264" s="354">
        <f t="shared" si="26"/>
        <v>0</v>
      </c>
      <c r="BR264" s="354">
        <f t="shared" si="27"/>
        <v>0</v>
      </c>
      <c r="CG264" s="198"/>
      <c r="CH264">
        <f>(Transest!$J$14/HexExtSoy!$K$4)</f>
        <v>0.20257267294641951</v>
      </c>
      <c r="CI264">
        <f>(HydroProcOil!$K$14/HexExtSoy!$K$4)</f>
        <v>0.10977777777777777</v>
      </c>
      <c r="CJ264">
        <f>(StarchFerm!$K$24/StarchFerm!$K$4)</f>
        <v>0.33157302630665886</v>
      </c>
      <c r="CY264" s="198"/>
      <c r="CZ264">
        <f>BP264*CH264*1000*LCI!$E$93</f>
        <v>0</v>
      </c>
      <c r="DA264">
        <f>BQ264*CI264*1000*(LCI!$E$99)</f>
        <v>0</v>
      </c>
      <c r="DB264">
        <f>BR264*CJ264*1000*(LCI!$E$96)</f>
        <v>0</v>
      </c>
    </row>
    <row r="265" spans="1:106" x14ac:dyDescent="0.25">
      <c r="A265" s="197">
        <v>8093</v>
      </c>
      <c r="B265" s="197" t="s">
        <v>790</v>
      </c>
      <c r="C265" s="197" t="s">
        <v>832</v>
      </c>
      <c r="D265" s="197">
        <v>-105.72003100000001</v>
      </c>
      <c r="E265" s="197">
        <v>39.119459999999997</v>
      </c>
      <c r="F265">
        <v>0</v>
      </c>
      <c r="G265">
        <f t="shared" si="28"/>
        <v>0</v>
      </c>
      <c r="H265" s="198">
        <v>0</v>
      </c>
      <c r="Q265" s="221">
        <f>(Q3350*10000)*TEA!$M$15*10^-6</f>
        <v>32.550304391099992</v>
      </c>
      <c r="R265" s="221">
        <f>(R3350*10000)*TEA!$O$15*10^-6</f>
        <v>32.550304391099992</v>
      </c>
      <c r="AA265">
        <f t="shared" si="24"/>
        <v>1</v>
      </c>
      <c r="AB265" s="197">
        <v>8093</v>
      </c>
      <c r="AC265" s="197">
        <v>0</v>
      </c>
      <c r="AD265" s="197">
        <f t="shared" si="29"/>
        <v>0</v>
      </c>
      <c r="AE265" s="197">
        <v>0</v>
      </c>
      <c r="AJ265">
        <v>0</v>
      </c>
      <c r="AK265">
        <v>0</v>
      </c>
      <c r="AU265" s="198">
        <v>0.27272727299999999</v>
      </c>
      <c r="AV265" s="6">
        <v>0</v>
      </c>
      <c r="AW265" s="198">
        <v>0.38356000000000001</v>
      </c>
      <c r="BO265" s="198"/>
      <c r="BP265" s="354">
        <f t="shared" si="25"/>
        <v>0</v>
      </c>
      <c r="BQ265" s="354">
        <f t="shared" si="26"/>
        <v>0</v>
      </c>
      <c r="BR265" s="354">
        <f t="shared" si="27"/>
        <v>0</v>
      </c>
      <c r="CG265" s="198"/>
      <c r="CH265">
        <f>(Transest!$J$14/HexExtSoy!$K$4)</f>
        <v>0.20257267294641951</v>
      </c>
      <c r="CI265">
        <f>(HydroProcOil!$K$14/HexExtSoy!$K$4)</f>
        <v>0.10977777777777777</v>
      </c>
      <c r="CJ265">
        <f>(StarchFerm!$K$24/StarchFerm!$K$4)</f>
        <v>0.33157302630665886</v>
      </c>
      <c r="CY265" s="198"/>
      <c r="CZ265">
        <f>BP265*CH265*1000*LCI!$E$93</f>
        <v>0</v>
      </c>
      <c r="DA265">
        <f>BQ265*CI265*1000*(LCI!$E$99)</f>
        <v>0</v>
      </c>
      <c r="DB265">
        <f>BR265*CJ265*1000*(LCI!$E$96)</f>
        <v>0</v>
      </c>
    </row>
    <row r="266" spans="1:106" x14ac:dyDescent="0.25">
      <c r="A266" s="197">
        <v>8095</v>
      </c>
      <c r="B266" s="197" t="s">
        <v>790</v>
      </c>
      <c r="C266" s="197" t="s">
        <v>714</v>
      </c>
      <c r="D266" s="197">
        <v>-102.366103</v>
      </c>
      <c r="E266" s="197">
        <v>40.596890000000002</v>
      </c>
      <c r="F266">
        <v>1.36</v>
      </c>
      <c r="G266">
        <f t="shared" si="28"/>
        <v>1.36</v>
      </c>
      <c r="H266" s="198">
        <v>9.48</v>
      </c>
      <c r="Q266" s="221">
        <f>(Q3351*10000)*TEA!$M$15*10^-6</f>
        <v>38.054511566999999</v>
      </c>
      <c r="R266" s="221">
        <f>(R3351*10000)*TEA!$O$15*10^-6</f>
        <v>38.054511566999999</v>
      </c>
      <c r="AA266">
        <f t="shared" si="24"/>
        <v>1</v>
      </c>
      <c r="AB266" s="197">
        <v>8095</v>
      </c>
      <c r="AC266" s="197">
        <v>100</v>
      </c>
      <c r="AD266" s="197">
        <f t="shared" si="29"/>
        <v>100</v>
      </c>
      <c r="AE266" s="197">
        <v>48071</v>
      </c>
      <c r="AJ266">
        <v>0</v>
      </c>
      <c r="AK266">
        <v>0</v>
      </c>
      <c r="AU266" s="198">
        <v>0.27272727299999999</v>
      </c>
      <c r="AV266" s="6">
        <v>0</v>
      </c>
      <c r="AW266" s="198">
        <v>0.38356000000000001</v>
      </c>
      <c r="BO266" s="198"/>
      <c r="BP266" s="354">
        <f t="shared" si="25"/>
        <v>37.090909128</v>
      </c>
      <c r="BQ266" s="354">
        <f t="shared" si="26"/>
        <v>0</v>
      </c>
      <c r="BR266" s="354">
        <f t="shared" si="27"/>
        <v>174793.3089648</v>
      </c>
      <c r="CG266" s="198"/>
      <c r="CH266">
        <f>(Transest!$J$14/HexExtSoy!$K$4)</f>
        <v>0.20257267294641951</v>
      </c>
      <c r="CI266">
        <f>(HydroProcOil!$K$14/HexExtSoy!$K$4)</f>
        <v>0.10977777777777777</v>
      </c>
      <c r="CJ266">
        <f>(StarchFerm!$K$24/StarchFerm!$K$4)</f>
        <v>0.33157302630665886</v>
      </c>
      <c r="CY266" s="198"/>
      <c r="CZ266">
        <f>BP266*CH266*1000*LCI!$E$93</f>
        <v>283638.57380370708</v>
      </c>
      <c r="DA266">
        <f>BQ266*CI266*1000*(LCI!$E$99)</f>
        <v>0</v>
      </c>
      <c r="DB266">
        <f>BR266*CJ266*1000*(LCI!$E$96)</f>
        <v>1561934316.331986</v>
      </c>
    </row>
    <row r="267" spans="1:106" x14ac:dyDescent="0.25">
      <c r="A267" s="197">
        <v>8097</v>
      </c>
      <c r="B267" s="197" t="s">
        <v>790</v>
      </c>
      <c r="C267" s="197" t="s">
        <v>833</v>
      </c>
      <c r="D267" s="197">
        <v>-106.917075</v>
      </c>
      <c r="E267" s="197">
        <v>39.212510000000002</v>
      </c>
      <c r="F267">
        <v>0</v>
      </c>
      <c r="G267">
        <f t="shared" si="28"/>
        <v>0</v>
      </c>
      <c r="H267" s="198">
        <v>0</v>
      </c>
      <c r="Q267" s="221">
        <f>(Q3352*10000)*TEA!$M$15*10^-6</f>
        <v>33.091634974949997</v>
      </c>
      <c r="R267" s="221">
        <f>(R3352*10000)*TEA!$O$15*10^-6</f>
        <v>33.091634974949997</v>
      </c>
      <c r="AA267">
        <f t="shared" si="24"/>
        <v>1</v>
      </c>
      <c r="AB267" s="197">
        <v>8097</v>
      </c>
      <c r="AC267" s="197">
        <v>0</v>
      </c>
      <c r="AD267" s="197">
        <f t="shared" si="29"/>
        <v>0</v>
      </c>
      <c r="AE267" s="197">
        <v>0</v>
      </c>
      <c r="AJ267">
        <v>0</v>
      </c>
      <c r="AK267">
        <v>0</v>
      </c>
      <c r="AU267" s="198">
        <v>0.27272727299999999</v>
      </c>
      <c r="AV267" s="6">
        <v>0</v>
      </c>
      <c r="AW267" s="198">
        <v>0.38356000000000001</v>
      </c>
      <c r="BO267" s="198"/>
      <c r="BP267" s="354">
        <f t="shared" si="25"/>
        <v>0</v>
      </c>
      <c r="BQ267" s="354">
        <f t="shared" si="26"/>
        <v>0</v>
      </c>
      <c r="BR267" s="354">
        <f t="shared" si="27"/>
        <v>0</v>
      </c>
      <c r="CG267" s="198"/>
      <c r="CH267">
        <f>(Transest!$J$14/HexExtSoy!$K$4)</f>
        <v>0.20257267294641951</v>
      </c>
      <c r="CI267">
        <f>(HydroProcOil!$K$14/HexExtSoy!$K$4)</f>
        <v>0.10977777777777777</v>
      </c>
      <c r="CJ267">
        <f>(StarchFerm!$K$24/StarchFerm!$K$4)</f>
        <v>0.33157302630665886</v>
      </c>
      <c r="CY267" s="198"/>
      <c r="CZ267">
        <f>BP267*CH267*1000*LCI!$E$93</f>
        <v>0</v>
      </c>
      <c r="DA267">
        <f>BQ267*CI267*1000*(LCI!$E$99)</f>
        <v>0</v>
      </c>
      <c r="DB267">
        <f>BR267*CJ267*1000*(LCI!$E$96)</f>
        <v>0</v>
      </c>
    </row>
    <row r="268" spans="1:106" x14ac:dyDescent="0.25">
      <c r="A268" s="197">
        <v>8099</v>
      </c>
      <c r="B268" s="197" t="s">
        <v>790</v>
      </c>
      <c r="C268" s="197" t="s">
        <v>834</v>
      </c>
      <c r="D268" s="197">
        <v>-102.397784</v>
      </c>
      <c r="E268" s="197">
        <v>37.945860000000003</v>
      </c>
      <c r="F268">
        <v>0</v>
      </c>
      <c r="G268">
        <f t="shared" si="28"/>
        <v>0</v>
      </c>
      <c r="H268" s="198">
        <v>9.14</v>
      </c>
      <c r="Q268" s="221">
        <f>(Q3353*10000)*TEA!$M$15*10^-6</f>
        <v>40.687059813749997</v>
      </c>
      <c r="R268" s="221">
        <f>(R3353*10000)*TEA!$O$15*10^-6</f>
        <v>40.687059813749997</v>
      </c>
      <c r="AA268">
        <f t="shared" si="24"/>
        <v>1</v>
      </c>
      <c r="AB268" s="197">
        <v>8099</v>
      </c>
      <c r="AC268" s="197">
        <v>0</v>
      </c>
      <c r="AD268" s="197">
        <f t="shared" si="29"/>
        <v>0</v>
      </c>
      <c r="AE268" s="197">
        <v>11904</v>
      </c>
      <c r="AJ268">
        <v>0</v>
      </c>
      <c r="AK268">
        <v>0</v>
      </c>
      <c r="AU268" s="198">
        <v>0.27272727299999999</v>
      </c>
      <c r="AV268" s="6">
        <v>0</v>
      </c>
      <c r="AW268" s="198">
        <v>0.38356000000000001</v>
      </c>
      <c r="BO268" s="198"/>
      <c r="BP268" s="354">
        <f t="shared" si="25"/>
        <v>0</v>
      </c>
      <c r="BQ268" s="354">
        <f t="shared" si="26"/>
        <v>0</v>
      </c>
      <c r="BR268" s="354">
        <f t="shared" si="27"/>
        <v>41732.309913600009</v>
      </c>
      <c r="CG268" s="198"/>
      <c r="CH268">
        <f>(Transest!$J$14/HexExtSoy!$K$4)</f>
        <v>0.20257267294641951</v>
      </c>
      <c r="CI268">
        <f>(HydroProcOil!$K$14/HexExtSoy!$K$4)</f>
        <v>0.10977777777777777</v>
      </c>
      <c r="CJ268">
        <f>(StarchFerm!$K$24/StarchFerm!$K$4)</f>
        <v>0.33157302630665886</v>
      </c>
      <c r="CY268" s="198"/>
      <c r="CZ268">
        <f>BP268*CH268*1000*LCI!$E$93</f>
        <v>0</v>
      </c>
      <c r="DA268">
        <f>BQ268*CI268*1000*(LCI!$E$99)</f>
        <v>0</v>
      </c>
      <c r="DB268">
        <f>BR268*CJ268*1000*(LCI!$E$96)</f>
        <v>372915458.49149191</v>
      </c>
    </row>
    <row r="269" spans="1:106" x14ac:dyDescent="0.25">
      <c r="A269" s="197">
        <v>8101</v>
      </c>
      <c r="B269" s="197" t="s">
        <v>790</v>
      </c>
      <c r="C269" s="197" t="s">
        <v>835</v>
      </c>
      <c r="D269" s="197">
        <v>-104.50698800000001</v>
      </c>
      <c r="E269" s="197">
        <v>38.168379999999999</v>
      </c>
      <c r="F269">
        <v>0</v>
      </c>
      <c r="G269">
        <f t="shared" si="28"/>
        <v>0</v>
      </c>
      <c r="H269" s="198">
        <v>13.45</v>
      </c>
      <c r="Q269" s="221">
        <f>(Q3354*10000)*TEA!$M$15*10^-6</f>
        <v>33.076852836299999</v>
      </c>
      <c r="R269" s="221">
        <f>(R3354*10000)*TEA!$O$15*10^-6</f>
        <v>33.076852836299999</v>
      </c>
      <c r="AA269">
        <f t="shared" si="24"/>
        <v>1</v>
      </c>
      <c r="AB269" s="197">
        <v>8101</v>
      </c>
      <c r="AC269" s="197">
        <v>0</v>
      </c>
      <c r="AD269" s="197">
        <f t="shared" si="29"/>
        <v>0</v>
      </c>
      <c r="AE269" s="197">
        <v>1457</v>
      </c>
      <c r="AJ269">
        <v>0</v>
      </c>
      <c r="AK269">
        <v>0</v>
      </c>
      <c r="AU269" s="198">
        <v>0.27272727299999999</v>
      </c>
      <c r="AV269" s="6">
        <v>0</v>
      </c>
      <c r="AW269" s="198">
        <v>0.38356000000000001</v>
      </c>
      <c r="BO269" s="198"/>
      <c r="BP269" s="354">
        <f t="shared" si="25"/>
        <v>0</v>
      </c>
      <c r="BQ269" s="354">
        <f t="shared" si="26"/>
        <v>0</v>
      </c>
      <c r="BR269" s="354">
        <f t="shared" si="27"/>
        <v>7516.4910739999996</v>
      </c>
      <c r="CG269" s="198"/>
      <c r="CH269">
        <f>(Transest!$J$14/HexExtSoy!$K$4)</f>
        <v>0.20257267294641951</v>
      </c>
      <c r="CI269">
        <f>(HydroProcOil!$K$14/HexExtSoy!$K$4)</f>
        <v>0.10977777777777777</v>
      </c>
      <c r="CJ269">
        <f>(StarchFerm!$K$24/StarchFerm!$K$4)</f>
        <v>0.33157302630665886</v>
      </c>
      <c r="CY269" s="198"/>
      <c r="CZ269">
        <f>BP269*CH269*1000*LCI!$E$93</f>
        <v>0</v>
      </c>
      <c r="DA269">
        <f>BQ269*CI269*1000*(LCI!$E$99)</f>
        <v>0</v>
      </c>
      <c r="DB269">
        <f>BR269*CJ269*1000*(LCI!$E$96)</f>
        <v>67166560.415924892</v>
      </c>
    </row>
    <row r="270" spans="1:106" x14ac:dyDescent="0.25">
      <c r="A270" s="197">
        <v>8103</v>
      </c>
      <c r="B270" s="197" t="s">
        <v>790</v>
      </c>
      <c r="C270" s="197" t="s">
        <v>836</v>
      </c>
      <c r="D270" s="197">
        <v>-108.212333</v>
      </c>
      <c r="E270" s="197">
        <v>39.980539999999998</v>
      </c>
      <c r="F270">
        <v>0</v>
      </c>
      <c r="G270">
        <f t="shared" si="28"/>
        <v>0</v>
      </c>
      <c r="H270" s="198">
        <v>0</v>
      </c>
      <c r="Q270" s="221">
        <f>(Q3355*10000)*TEA!$M$15*10^-6</f>
        <v>32.074653558510001</v>
      </c>
      <c r="R270" s="221">
        <f>(R3355*10000)*TEA!$O$15*10^-6</f>
        <v>32.074653558510001</v>
      </c>
      <c r="AA270">
        <f t="shared" si="24"/>
        <v>1</v>
      </c>
      <c r="AB270" s="197">
        <v>8103</v>
      </c>
      <c r="AC270" s="197">
        <v>0</v>
      </c>
      <c r="AD270" s="197">
        <f t="shared" si="29"/>
        <v>0</v>
      </c>
      <c r="AE270" s="197">
        <v>0</v>
      </c>
      <c r="AJ270">
        <v>0</v>
      </c>
      <c r="AK270">
        <v>0</v>
      </c>
      <c r="AU270" s="198">
        <v>0.27272727299999999</v>
      </c>
      <c r="AV270" s="6">
        <v>0</v>
      </c>
      <c r="AW270" s="198">
        <v>0.38356000000000001</v>
      </c>
      <c r="BO270" s="198"/>
      <c r="BP270" s="354">
        <f t="shared" si="25"/>
        <v>0</v>
      </c>
      <c r="BQ270" s="354">
        <f t="shared" si="26"/>
        <v>0</v>
      </c>
      <c r="BR270" s="354">
        <f t="shared" si="27"/>
        <v>0</v>
      </c>
      <c r="CG270" s="198"/>
      <c r="CH270">
        <f>(Transest!$J$14/HexExtSoy!$K$4)</f>
        <v>0.20257267294641951</v>
      </c>
      <c r="CI270">
        <f>(HydroProcOil!$K$14/HexExtSoy!$K$4)</f>
        <v>0.10977777777777777</v>
      </c>
      <c r="CJ270">
        <f>(StarchFerm!$K$24/StarchFerm!$K$4)</f>
        <v>0.33157302630665886</v>
      </c>
      <c r="CY270" s="198"/>
      <c r="CZ270">
        <f>BP270*CH270*1000*LCI!$E$93</f>
        <v>0</v>
      </c>
      <c r="DA270">
        <f>BQ270*CI270*1000*(LCI!$E$99)</f>
        <v>0</v>
      </c>
      <c r="DB270">
        <f>BR270*CJ270*1000*(LCI!$E$96)</f>
        <v>0</v>
      </c>
    </row>
    <row r="271" spans="1:106" x14ac:dyDescent="0.25">
      <c r="A271" s="197">
        <v>8105</v>
      </c>
      <c r="B271" s="197" t="s">
        <v>790</v>
      </c>
      <c r="C271" s="197" t="s">
        <v>837</v>
      </c>
      <c r="D271" s="197">
        <v>-106.391074</v>
      </c>
      <c r="E271" s="197">
        <v>37.572670000000002</v>
      </c>
      <c r="F271">
        <v>0</v>
      </c>
      <c r="G271">
        <f t="shared" si="28"/>
        <v>0</v>
      </c>
      <c r="H271" s="198">
        <v>0</v>
      </c>
      <c r="Q271" s="221">
        <f>(Q3356*10000)*TEA!$M$15*10^-6</f>
        <v>34.106437372049996</v>
      </c>
      <c r="R271" s="221">
        <f>(R3356*10000)*TEA!$O$15*10^-6</f>
        <v>34.106437372049996</v>
      </c>
      <c r="AA271">
        <f t="shared" si="24"/>
        <v>1</v>
      </c>
      <c r="AB271" s="197">
        <v>8105</v>
      </c>
      <c r="AC271" s="197">
        <v>0</v>
      </c>
      <c r="AD271" s="197">
        <f t="shared" si="29"/>
        <v>0</v>
      </c>
      <c r="AE271" s="197">
        <v>0</v>
      </c>
      <c r="AJ271">
        <v>0</v>
      </c>
      <c r="AK271">
        <v>0</v>
      </c>
      <c r="AU271" s="198">
        <v>0.27272727299999999</v>
      </c>
      <c r="AV271" s="6">
        <v>0</v>
      </c>
      <c r="AW271" s="198">
        <v>0.38356000000000001</v>
      </c>
      <c r="BO271" s="198"/>
      <c r="BP271" s="354">
        <f t="shared" si="25"/>
        <v>0</v>
      </c>
      <c r="BQ271" s="354">
        <f t="shared" si="26"/>
        <v>0</v>
      </c>
      <c r="BR271" s="354">
        <f t="shared" si="27"/>
        <v>0</v>
      </c>
      <c r="CG271" s="198"/>
      <c r="CH271">
        <f>(Transest!$J$14/HexExtSoy!$K$4)</f>
        <v>0.20257267294641951</v>
      </c>
      <c r="CI271">
        <f>(HydroProcOil!$K$14/HexExtSoy!$K$4)</f>
        <v>0.10977777777777777</v>
      </c>
      <c r="CJ271">
        <f>(StarchFerm!$K$24/StarchFerm!$K$4)</f>
        <v>0.33157302630665886</v>
      </c>
      <c r="CY271" s="198"/>
      <c r="CZ271">
        <f>BP271*CH271*1000*LCI!$E$93</f>
        <v>0</v>
      </c>
      <c r="DA271">
        <f>BQ271*CI271*1000*(LCI!$E$99)</f>
        <v>0</v>
      </c>
      <c r="DB271">
        <f>BR271*CJ271*1000*(LCI!$E$96)</f>
        <v>0</v>
      </c>
    </row>
    <row r="272" spans="1:106" x14ac:dyDescent="0.25">
      <c r="A272" s="197">
        <v>8107</v>
      </c>
      <c r="B272" s="197" t="s">
        <v>790</v>
      </c>
      <c r="C272" s="197" t="s">
        <v>838</v>
      </c>
      <c r="D272" s="197">
        <v>-106.994665</v>
      </c>
      <c r="E272" s="197">
        <v>40.49306</v>
      </c>
      <c r="F272">
        <v>0</v>
      </c>
      <c r="G272">
        <f t="shared" si="28"/>
        <v>0</v>
      </c>
      <c r="H272" s="198">
        <v>0</v>
      </c>
      <c r="Q272" s="221">
        <f>(Q3357*10000)*TEA!$M$15*10^-6</f>
        <v>30.988206096524998</v>
      </c>
      <c r="R272" s="221">
        <f>(R3357*10000)*TEA!$O$15*10^-6</f>
        <v>30.988206096524998</v>
      </c>
      <c r="AA272">
        <f t="shared" si="24"/>
        <v>1</v>
      </c>
      <c r="AB272" s="197">
        <v>8107</v>
      </c>
      <c r="AC272" s="197">
        <v>0</v>
      </c>
      <c r="AD272" s="197">
        <f t="shared" si="29"/>
        <v>0</v>
      </c>
      <c r="AE272" s="197">
        <v>0</v>
      </c>
      <c r="AJ272">
        <v>0</v>
      </c>
      <c r="AK272">
        <v>0</v>
      </c>
      <c r="AU272" s="198">
        <v>0.27272727299999999</v>
      </c>
      <c r="AV272" s="6">
        <v>0</v>
      </c>
      <c r="AW272" s="198">
        <v>0.38356000000000001</v>
      </c>
      <c r="BO272" s="198"/>
      <c r="BP272" s="354">
        <f t="shared" si="25"/>
        <v>0</v>
      </c>
      <c r="BQ272" s="354">
        <f t="shared" si="26"/>
        <v>0</v>
      </c>
      <c r="BR272" s="354">
        <f t="shared" si="27"/>
        <v>0</v>
      </c>
      <c r="CG272" s="198"/>
      <c r="CH272">
        <f>(Transest!$J$14/HexExtSoy!$K$4)</f>
        <v>0.20257267294641951</v>
      </c>
      <c r="CI272">
        <f>(HydroProcOil!$K$14/HexExtSoy!$K$4)</f>
        <v>0.10977777777777777</v>
      </c>
      <c r="CJ272">
        <f>(StarchFerm!$K$24/StarchFerm!$K$4)</f>
        <v>0.33157302630665886</v>
      </c>
      <c r="CY272" s="198"/>
      <c r="CZ272">
        <f>BP272*CH272*1000*LCI!$E$93</f>
        <v>0</v>
      </c>
      <c r="DA272">
        <f>BQ272*CI272*1000*(LCI!$E$99)</f>
        <v>0</v>
      </c>
      <c r="DB272">
        <f>BR272*CJ272*1000*(LCI!$E$96)</f>
        <v>0</v>
      </c>
    </row>
    <row r="273" spans="1:106" x14ac:dyDescent="0.25">
      <c r="A273" s="197">
        <v>8109</v>
      </c>
      <c r="B273" s="197" t="s">
        <v>790</v>
      </c>
      <c r="C273" s="197" t="s">
        <v>839</v>
      </c>
      <c r="D273" s="197">
        <v>-106.28138199999999</v>
      </c>
      <c r="E273" s="197">
        <v>38.072539999999996</v>
      </c>
      <c r="F273">
        <v>0</v>
      </c>
      <c r="G273">
        <f t="shared" si="28"/>
        <v>0</v>
      </c>
      <c r="H273" s="198">
        <v>0</v>
      </c>
      <c r="Q273" s="221">
        <f>(Q3358*10000)*TEA!$M$15*10^-6</f>
        <v>33.311751130349997</v>
      </c>
      <c r="R273" s="221">
        <f>(R3358*10000)*TEA!$O$15*10^-6</f>
        <v>33.311751130349997</v>
      </c>
      <c r="AA273">
        <f t="shared" si="24"/>
        <v>1</v>
      </c>
      <c r="AB273" s="197">
        <v>8109</v>
      </c>
      <c r="AC273" s="197">
        <v>0</v>
      </c>
      <c r="AD273" s="197">
        <f t="shared" si="29"/>
        <v>0</v>
      </c>
      <c r="AE273" s="197">
        <v>0</v>
      </c>
      <c r="AJ273">
        <v>0</v>
      </c>
      <c r="AK273">
        <v>0</v>
      </c>
      <c r="AU273" s="198">
        <v>0.27272727299999999</v>
      </c>
      <c r="AV273" s="6">
        <v>0</v>
      </c>
      <c r="AW273" s="198">
        <v>0.38356000000000001</v>
      </c>
      <c r="BO273" s="198"/>
      <c r="BP273" s="354">
        <f t="shared" si="25"/>
        <v>0</v>
      </c>
      <c r="BQ273" s="354">
        <f t="shared" si="26"/>
        <v>0</v>
      </c>
      <c r="BR273" s="354">
        <f t="shared" si="27"/>
        <v>0</v>
      </c>
      <c r="CG273" s="198"/>
      <c r="CH273">
        <f>(Transest!$J$14/HexExtSoy!$K$4)</f>
        <v>0.20257267294641951</v>
      </c>
      <c r="CI273">
        <f>(HydroProcOil!$K$14/HexExtSoy!$K$4)</f>
        <v>0.10977777777777777</v>
      </c>
      <c r="CJ273">
        <f>(StarchFerm!$K$24/StarchFerm!$K$4)</f>
        <v>0.33157302630665886</v>
      </c>
      <c r="CY273" s="198"/>
      <c r="CZ273">
        <f>BP273*CH273*1000*LCI!$E$93</f>
        <v>0</v>
      </c>
      <c r="DA273">
        <f>BQ273*CI273*1000*(LCI!$E$99)</f>
        <v>0</v>
      </c>
      <c r="DB273">
        <f>BR273*CJ273*1000*(LCI!$E$96)</f>
        <v>0</v>
      </c>
    </row>
    <row r="274" spans="1:106" x14ac:dyDescent="0.25">
      <c r="A274" s="197">
        <v>8111</v>
      </c>
      <c r="B274" s="197" t="s">
        <v>790</v>
      </c>
      <c r="C274" s="197" t="s">
        <v>840</v>
      </c>
      <c r="D274" s="197">
        <v>-107.676552</v>
      </c>
      <c r="E274" s="197">
        <v>37.758650000000003</v>
      </c>
      <c r="F274">
        <v>0</v>
      </c>
      <c r="G274">
        <f t="shared" si="28"/>
        <v>0</v>
      </c>
      <c r="H274" s="198">
        <v>0</v>
      </c>
      <c r="Q274" s="221">
        <f>(Q3359*10000)*TEA!$M$15*10^-6</f>
        <v>35.965178475750001</v>
      </c>
      <c r="R274" s="221">
        <f>(R3359*10000)*TEA!$O$15*10^-6</f>
        <v>35.965178475750001</v>
      </c>
      <c r="AA274">
        <f t="shared" si="24"/>
        <v>1</v>
      </c>
      <c r="AB274" s="197">
        <v>8111</v>
      </c>
      <c r="AC274" s="197">
        <v>0</v>
      </c>
      <c r="AD274" s="197">
        <f t="shared" si="29"/>
        <v>0</v>
      </c>
      <c r="AE274" s="197">
        <v>0</v>
      </c>
      <c r="AJ274">
        <v>0</v>
      </c>
      <c r="AK274">
        <v>0</v>
      </c>
      <c r="AU274" s="198">
        <v>0.27272727299999999</v>
      </c>
      <c r="AV274" s="6">
        <v>0</v>
      </c>
      <c r="AW274" s="198">
        <v>0.38356000000000001</v>
      </c>
      <c r="BO274" s="198"/>
      <c r="BP274" s="354">
        <f t="shared" si="25"/>
        <v>0</v>
      </c>
      <c r="BQ274" s="354">
        <f t="shared" si="26"/>
        <v>0</v>
      </c>
      <c r="BR274" s="354">
        <f t="shared" si="27"/>
        <v>0</v>
      </c>
      <c r="CG274" s="198"/>
      <c r="CH274">
        <f>(Transest!$J$14/HexExtSoy!$K$4)</f>
        <v>0.20257267294641951</v>
      </c>
      <c r="CI274">
        <f>(HydroProcOil!$K$14/HexExtSoy!$K$4)</f>
        <v>0.10977777777777777</v>
      </c>
      <c r="CJ274">
        <f>(StarchFerm!$K$24/StarchFerm!$K$4)</f>
        <v>0.33157302630665886</v>
      </c>
      <c r="CY274" s="198"/>
      <c r="CZ274">
        <f>BP274*CH274*1000*LCI!$E$93</f>
        <v>0</v>
      </c>
      <c r="DA274">
        <f>BQ274*CI274*1000*(LCI!$E$99)</f>
        <v>0</v>
      </c>
      <c r="DB274">
        <f>BR274*CJ274*1000*(LCI!$E$96)</f>
        <v>0</v>
      </c>
    </row>
    <row r="275" spans="1:106" x14ac:dyDescent="0.25">
      <c r="A275" s="197">
        <v>8113</v>
      </c>
      <c r="B275" s="197" t="s">
        <v>790</v>
      </c>
      <c r="C275" s="197" t="s">
        <v>841</v>
      </c>
      <c r="D275" s="197">
        <v>-108.414772</v>
      </c>
      <c r="E275" s="197">
        <v>37.999780000000001</v>
      </c>
      <c r="F275">
        <v>0</v>
      </c>
      <c r="G275">
        <f t="shared" si="28"/>
        <v>0</v>
      </c>
      <c r="H275" s="198">
        <v>0</v>
      </c>
      <c r="Q275" s="221">
        <f>(Q3360*10000)*TEA!$M$15*10^-6</f>
        <v>36.451407586499997</v>
      </c>
      <c r="R275" s="221">
        <f>(R3360*10000)*TEA!$O$15*10^-6</f>
        <v>36.451407586499997</v>
      </c>
      <c r="AA275">
        <f t="shared" si="24"/>
        <v>1</v>
      </c>
      <c r="AB275" s="197">
        <v>8113</v>
      </c>
      <c r="AC275" s="197">
        <v>0</v>
      </c>
      <c r="AD275" s="197">
        <f t="shared" si="29"/>
        <v>0</v>
      </c>
      <c r="AE275" s="197">
        <v>0</v>
      </c>
      <c r="AJ275">
        <v>0</v>
      </c>
      <c r="AK275">
        <v>0</v>
      </c>
      <c r="AU275" s="198">
        <v>0.27272727299999999</v>
      </c>
      <c r="AV275" s="6">
        <v>0</v>
      </c>
      <c r="AW275" s="198">
        <v>0.38356000000000001</v>
      </c>
      <c r="BO275" s="198"/>
      <c r="BP275" s="354">
        <f t="shared" si="25"/>
        <v>0</v>
      </c>
      <c r="BQ275" s="354">
        <f t="shared" si="26"/>
        <v>0</v>
      </c>
      <c r="BR275" s="354">
        <f t="shared" si="27"/>
        <v>0</v>
      </c>
      <c r="CG275" s="198"/>
      <c r="CH275">
        <f>(Transest!$J$14/HexExtSoy!$K$4)</f>
        <v>0.20257267294641951</v>
      </c>
      <c r="CI275">
        <f>(HydroProcOil!$K$14/HexExtSoy!$K$4)</f>
        <v>0.10977777777777777</v>
      </c>
      <c r="CJ275">
        <f>(StarchFerm!$K$24/StarchFerm!$K$4)</f>
        <v>0.33157302630665886</v>
      </c>
      <c r="CY275" s="198"/>
      <c r="CZ275">
        <f>BP275*CH275*1000*LCI!$E$93</f>
        <v>0</v>
      </c>
      <c r="DA275">
        <f>BQ275*CI275*1000*(LCI!$E$99)</f>
        <v>0</v>
      </c>
      <c r="DB275">
        <f>BR275*CJ275*1000*(LCI!$E$96)</f>
        <v>0</v>
      </c>
    </row>
    <row r="276" spans="1:106" x14ac:dyDescent="0.25">
      <c r="A276" s="197">
        <v>8115</v>
      </c>
      <c r="B276" s="197" t="s">
        <v>790</v>
      </c>
      <c r="C276" s="197" t="s">
        <v>842</v>
      </c>
      <c r="D276" s="197">
        <v>-102.358971</v>
      </c>
      <c r="E276" s="197">
        <v>40.877769999999998</v>
      </c>
      <c r="F276">
        <v>3.37</v>
      </c>
      <c r="G276">
        <f t="shared" si="28"/>
        <v>3.37</v>
      </c>
      <c r="H276" s="198">
        <v>8.99</v>
      </c>
      <c r="Q276" s="221">
        <f>(Q3361*10000)*TEA!$M$15*10^-6</f>
        <v>37.841728418549998</v>
      </c>
      <c r="R276" s="221">
        <f>(R3361*10000)*TEA!$O$15*10^-6</f>
        <v>37.841728418549998</v>
      </c>
      <c r="AA276">
        <f t="shared" si="24"/>
        <v>1</v>
      </c>
      <c r="AB276" s="197">
        <v>8115</v>
      </c>
      <c r="AC276" s="197">
        <v>686</v>
      </c>
      <c r="AD276" s="197">
        <f t="shared" si="29"/>
        <v>686</v>
      </c>
      <c r="AE276" s="197">
        <v>23861</v>
      </c>
      <c r="AJ276">
        <v>0</v>
      </c>
      <c r="AK276">
        <v>0</v>
      </c>
      <c r="AU276" s="198">
        <v>0.27272727299999999</v>
      </c>
      <c r="AV276" s="6">
        <v>0</v>
      </c>
      <c r="AW276" s="198">
        <v>0.38356000000000001</v>
      </c>
      <c r="BO276" s="198"/>
      <c r="BP276" s="354">
        <f t="shared" si="25"/>
        <v>630.49636426686004</v>
      </c>
      <c r="BQ276" s="354">
        <f t="shared" si="26"/>
        <v>0</v>
      </c>
      <c r="BR276" s="354">
        <f t="shared" si="27"/>
        <v>82277.605188400004</v>
      </c>
      <c r="CG276" s="198"/>
      <c r="CH276">
        <f>(Transest!$J$14/HexExtSoy!$K$4)</f>
        <v>0.20257267294641951</v>
      </c>
      <c r="CI276">
        <f>(HydroProcOil!$K$14/HexExtSoy!$K$4)</f>
        <v>0.10977777777777777</v>
      </c>
      <c r="CJ276">
        <f>(StarchFerm!$K$24/StarchFerm!$K$4)</f>
        <v>0.33157302630665886</v>
      </c>
      <c r="CY276" s="198"/>
      <c r="CZ276">
        <f>BP276*CH276*1000*LCI!$E$93</f>
        <v>4821480.3506682804</v>
      </c>
      <c r="DA276">
        <f>BQ276*CI276*1000*(LCI!$E$99)</f>
        <v>0</v>
      </c>
      <c r="DB276">
        <f>BR276*CJ276*1000*(LCI!$E$96)</f>
        <v>735223881.11124158</v>
      </c>
    </row>
    <row r="277" spans="1:106" x14ac:dyDescent="0.25">
      <c r="A277" s="197">
        <v>8117</v>
      </c>
      <c r="B277" s="197" t="s">
        <v>790</v>
      </c>
      <c r="C277" s="197" t="s">
        <v>843</v>
      </c>
      <c r="D277" s="197">
        <v>-106.122038</v>
      </c>
      <c r="E277" s="197">
        <v>39.626379999999997</v>
      </c>
      <c r="F277">
        <v>0</v>
      </c>
      <c r="G277">
        <f t="shared" si="28"/>
        <v>0</v>
      </c>
      <c r="H277" s="198">
        <v>0</v>
      </c>
      <c r="Q277" s="221">
        <f>(Q3362*10000)*TEA!$M$15*10^-6</f>
        <v>32.463514802790002</v>
      </c>
      <c r="R277" s="221">
        <f>(R3362*10000)*TEA!$O$15*10^-6</f>
        <v>32.463514802790002</v>
      </c>
      <c r="AA277">
        <f t="shared" si="24"/>
        <v>1</v>
      </c>
      <c r="AB277" s="197">
        <v>8117</v>
      </c>
      <c r="AC277" s="197">
        <v>0</v>
      </c>
      <c r="AD277" s="197">
        <f t="shared" si="29"/>
        <v>0</v>
      </c>
      <c r="AE277" s="197">
        <v>0</v>
      </c>
      <c r="AJ277">
        <v>0</v>
      </c>
      <c r="AK277">
        <v>0</v>
      </c>
      <c r="AU277" s="198">
        <v>0.27272727299999999</v>
      </c>
      <c r="AV277" s="6">
        <v>0</v>
      </c>
      <c r="AW277" s="198">
        <v>0.38356000000000001</v>
      </c>
      <c r="BO277" s="198"/>
      <c r="BP277" s="354">
        <f t="shared" si="25"/>
        <v>0</v>
      </c>
      <c r="BQ277" s="354">
        <f t="shared" si="26"/>
        <v>0</v>
      </c>
      <c r="BR277" s="354">
        <f t="shared" si="27"/>
        <v>0</v>
      </c>
      <c r="CG277" s="198"/>
      <c r="CH277">
        <f>(Transest!$J$14/HexExtSoy!$K$4)</f>
        <v>0.20257267294641951</v>
      </c>
      <c r="CI277">
        <f>(HydroProcOil!$K$14/HexExtSoy!$K$4)</f>
        <v>0.10977777777777777</v>
      </c>
      <c r="CJ277">
        <f>(StarchFerm!$K$24/StarchFerm!$K$4)</f>
        <v>0.33157302630665886</v>
      </c>
      <c r="CY277" s="198"/>
      <c r="CZ277">
        <f>BP277*CH277*1000*LCI!$E$93</f>
        <v>0</v>
      </c>
      <c r="DA277">
        <f>BQ277*CI277*1000*(LCI!$E$99)</f>
        <v>0</v>
      </c>
      <c r="DB277">
        <f>BR277*CJ277*1000*(LCI!$E$96)</f>
        <v>0</v>
      </c>
    </row>
    <row r="278" spans="1:106" x14ac:dyDescent="0.25">
      <c r="A278" s="197">
        <v>8119</v>
      </c>
      <c r="B278" s="197" t="s">
        <v>790</v>
      </c>
      <c r="C278" s="197" t="s">
        <v>844</v>
      </c>
      <c r="D278" s="197">
        <v>-105.15831300000001</v>
      </c>
      <c r="E278" s="197">
        <v>38.879399999999997</v>
      </c>
      <c r="F278">
        <v>0</v>
      </c>
      <c r="G278">
        <f t="shared" si="28"/>
        <v>0</v>
      </c>
      <c r="H278" s="198">
        <v>0</v>
      </c>
      <c r="Q278" s="221">
        <f>(Q3363*10000)*TEA!$M$15*10^-6</f>
        <v>32.51880670077</v>
      </c>
      <c r="R278" s="221">
        <f>(R3363*10000)*TEA!$O$15*10^-6</f>
        <v>32.51880670077</v>
      </c>
      <c r="AA278">
        <f t="shared" si="24"/>
        <v>1</v>
      </c>
      <c r="AB278" s="197">
        <v>8119</v>
      </c>
      <c r="AC278" s="197">
        <v>0</v>
      </c>
      <c r="AD278" s="197">
        <f t="shared" si="29"/>
        <v>0</v>
      </c>
      <c r="AE278" s="197">
        <v>0</v>
      </c>
      <c r="AJ278">
        <v>0</v>
      </c>
      <c r="AK278">
        <v>0</v>
      </c>
      <c r="AU278" s="198">
        <v>0.27272727299999999</v>
      </c>
      <c r="AV278" s="6">
        <v>0</v>
      </c>
      <c r="AW278" s="198">
        <v>0.38356000000000001</v>
      </c>
      <c r="BO278" s="198"/>
      <c r="BP278" s="354">
        <f t="shared" si="25"/>
        <v>0</v>
      </c>
      <c r="BQ278" s="354">
        <f t="shared" si="26"/>
        <v>0</v>
      </c>
      <c r="BR278" s="354">
        <f t="shared" si="27"/>
        <v>0</v>
      </c>
      <c r="CG278" s="198"/>
      <c r="CH278">
        <f>(Transest!$J$14/HexExtSoy!$K$4)</f>
        <v>0.20257267294641951</v>
      </c>
      <c r="CI278">
        <f>(HydroProcOil!$K$14/HexExtSoy!$K$4)</f>
        <v>0.10977777777777777</v>
      </c>
      <c r="CJ278">
        <f>(StarchFerm!$K$24/StarchFerm!$K$4)</f>
        <v>0.33157302630665886</v>
      </c>
      <c r="CY278" s="198"/>
      <c r="CZ278">
        <f>BP278*CH278*1000*LCI!$E$93</f>
        <v>0</v>
      </c>
      <c r="DA278">
        <f>BQ278*CI278*1000*(LCI!$E$99)</f>
        <v>0</v>
      </c>
      <c r="DB278">
        <f>BR278*CJ278*1000*(LCI!$E$96)</f>
        <v>0</v>
      </c>
    </row>
    <row r="279" spans="1:106" x14ac:dyDescent="0.25">
      <c r="A279" s="197">
        <v>8121</v>
      </c>
      <c r="B279" s="197" t="s">
        <v>790</v>
      </c>
      <c r="C279" s="197" t="s">
        <v>656</v>
      </c>
      <c r="D279" s="197">
        <v>-103.19877</v>
      </c>
      <c r="E279" s="197">
        <v>39.977029999999999</v>
      </c>
      <c r="F279">
        <v>2.21</v>
      </c>
      <c r="G279">
        <f t="shared" si="28"/>
        <v>2.21</v>
      </c>
      <c r="H279" s="198">
        <v>5.49</v>
      </c>
      <c r="Q279" s="221">
        <f>(Q3364*10000)*TEA!$M$15*10^-6</f>
        <v>36.730121670450004</v>
      </c>
      <c r="R279" s="221">
        <f>(R3364*10000)*TEA!$O$15*10^-6</f>
        <v>36.730121670450004</v>
      </c>
      <c r="AA279">
        <f t="shared" si="24"/>
        <v>1</v>
      </c>
      <c r="AB279" s="197">
        <v>8121</v>
      </c>
      <c r="AC279" s="197">
        <v>156</v>
      </c>
      <c r="AD279" s="197">
        <f t="shared" si="29"/>
        <v>156</v>
      </c>
      <c r="AE279" s="197">
        <v>49167</v>
      </c>
      <c r="AJ279">
        <v>0</v>
      </c>
      <c r="AK279">
        <v>0</v>
      </c>
      <c r="AU279" s="198">
        <v>0.27272727299999999</v>
      </c>
      <c r="AV279" s="6">
        <v>0</v>
      </c>
      <c r="AW279" s="198">
        <v>0.38356000000000001</v>
      </c>
      <c r="BO279" s="198"/>
      <c r="BP279" s="354">
        <f t="shared" si="25"/>
        <v>94.025454639479989</v>
      </c>
      <c r="BQ279" s="354">
        <f t="shared" si="26"/>
        <v>0</v>
      </c>
      <c r="BR279" s="354">
        <f t="shared" si="27"/>
        <v>103533.13491480002</v>
      </c>
      <c r="CG279" s="198"/>
      <c r="CH279">
        <f>(Transest!$J$14/HexExtSoy!$K$4)</f>
        <v>0.20257267294641951</v>
      </c>
      <c r="CI279">
        <f>(HydroProcOil!$K$14/HexExtSoy!$K$4)</f>
        <v>0.10977777777777777</v>
      </c>
      <c r="CJ279">
        <f>(StarchFerm!$K$24/StarchFerm!$K$4)</f>
        <v>0.33157302630665886</v>
      </c>
      <c r="CY279" s="198"/>
      <c r="CZ279">
        <f>BP279*CH279*1000*LCI!$E$93</f>
        <v>719023.78459239728</v>
      </c>
      <c r="DA279">
        <f>BQ279*CI279*1000*(LCI!$E$99)</f>
        <v>0</v>
      </c>
      <c r="DB279">
        <f>BR279*CJ279*1000*(LCI!$E$96)</f>
        <v>925161021.65799212</v>
      </c>
    </row>
    <row r="280" spans="1:106" x14ac:dyDescent="0.25">
      <c r="A280" s="197">
        <v>8123</v>
      </c>
      <c r="B280" s="197" t="s">
        <v>790</v>
      </c>
      <c r="C280" s="197" t="s">
        <v>845</v>
      </c>
      <c r="D280" s="197">
        <v>-104.3899</v>
      </c>
      <c r="E280" s="197">
        <v>40.562350000000002</v>
      </c>
      <c r="F280">
        <v>0</v>
      </c>
      <c r="G280">
        <f t="shared" si="28"/>
        <v>0</v>
      </c>
      <c r="H280" s="198">
        <v>10.85</v>
      </c>
      <c r="Q280" s="221">
        <f>(Q3365*10000)*TEA!$M$15*10^-6</f>
        <v>34.558253873999995</v>
      </c>
      <c r="R280" s="221">
        <f>(R3365*10000)*TEA!$O$15*10^-6</f>
        <v>34.558253873999995</v>
      </c>
      <c r="AA280">
        <f t="shared" si="24"/>
        <v>1</v>
      </c>
      <c r="AB280" s="197">
        <v>8123</v>
      </c>
      <c r="AC280" s="197">
        <v>0</v>
      </c>
      <c r="AD280" s="197">
        <f t="shared" si="29"/>
        <v>0</v>
      </c>
      <c r="AE280" s="197">
        <v>42760</v>
      </c>
      <c r="AJ280">
        <v>0</v>
      </c>
      <c r="AK280">
        <v>0</v>
      </c>
      <c r="AU280" s="198">
        <v>0.27272727299999999</v>
      </c>
      <c r="AV280" s="6">
        <v>0</v>
      </c>
      <c r="AW280" s="198">
        <v>0.38356000000000001</v>
      </c>
      <c r="BO280" s="198"/>
      <c r="BP280" s="354">
        <f t="shared" si="25"/>
        <v>0</v>
      </c>
      <c r="BQ280" s="354">
        <f t="shared" si="26"/>
        <v>0</v>
      </c>
      <c r="BR280" s="354">
        <f t="shared" si="27"/>
        <v>177951.12776</v>
      </c>
      <c r="CG280" s="198"/>
      <c r="CH280">
        <f>(Transest!$J$14/HexExtSoy!$K$4)</f>
        <v>0.20257267294641951</v>
      </c>
      <c r="CI280">
        <f>(HydroProcOil!$K$14/HexExtSoy!$K$4)</f>
        <v>0.10977777777777777</v>
      </c>
      <c r="CJ280">
        <f>(StarchFerm!$K$24/StarchFerm!$K$4)</f>
        <v>0.33157302630665886</v>
      </c>
      <c r="CY280" s="198"/>
      <c r="CZ280">
        <f>BP280*CH280*1000*LCI!$E$93</f>
        <v>0</v>
      </c>
      <c r="DA280">
        <f>BQ280*CI280*1000*(LCI!$E$99)</f>
        <v>0</v>
      </c>
      <c r="DB280">
        <f>BR280*CJ280*1000*(LCI!$E$96)</f>
        <v>1590152247.3854811</v>
      </c>
    </row>
    <row r="281" spans="1:106" x14ac:dyDescent="0.25">
      <c r="A281" s="197">
        <v>8125</v>
      </c>
      <c r="B281" s="197" t="s">
        <v>790</v>
      </c>
      <c r="C281" s="197" t="s">
        <v>674</v>
      </c>
      <c r="D281" s="197">
        <v>-102.424616</v>
      </c>
      <c r="E281" s="197">
        <v>40.006689999999999</v>
      </c>
      <c r="F281">
        <v>4.3099999999999996</v>
      </c>
      <c r="G281">
        <f t="shared" si="28"/>
        <v>4.3099999999999996</v>
      </c>
      <c r="H281" s="198">
        <v>11.76</v>
      </c>
      <c r="Q281" s="221">
        <f>(Q3366*10000)*TEA!$M$15*10^-6</f>
        <v>38.412877275899994</v>
      </c>
      <c r="R281" s="221">
        <f>(R3366*10000)*TEA!$O$15*10^-6</f>
        <v>38.412877275899994</v>
      </c>
      <c r="AA281">
        <f t="shared" si="24"/>
        <v>1</v>
      </c>
      <c r="AB281" s="197">
        <v>8125</v>
      </c>
      <c r="AC281" s="197">
        <v>1988</v>
      </c>
      <c r="AD281" s="197">
        <f t="shared" si="29"/>
        <v>1988</v>
      </c>
      <c r="AE281" s="197">
        <v>90580</v>
      </c>
      <c r="AJ281">
        <v>0</v>
      </c>
      <c r="AK281">
        <v>0</v>
      </c>
      <c r="AU281" s="198">
        <v>0.27272727299999999</v>
      </c>
      <c r="AV281" s="6">
        <v>0</v>
      </c>
      <c r="AW281" s="198">
        <v>0.38356000000000001</v>
      </c>
      <c r="BO281" s="198"/>
      <c r="BP281" s="354">
        <f t="shared" si="25"/>
        <v>2336.8036387004395</v>
      </c>
      <c r="BQ281" s="354">
        <f t="shared" si="26"/>
        <v>0</v>
      </c>
      <c r="BR281" s="354">
        <f t="shared" si="27"/>
        <v>408576.09004800004</v>
      </c>
      <c r="CG281" s="198"/>
      <c r="CH281">
        <f>(Transest!$J$14/HexExtSoy!$K$4)</f>
        <v>0.20257267294641951</v>
      </c>
      <c r="CI281">
        <f>(HydroProcOil!$K$14/HexExtSoy!$K$4)</f>
        <v>0.10977777777777777</v>
      </c>
      <c r="CJ281">
        <f>(StarchFerm!$K$24/StarchFerm!$K$4)</f>
        <v>0.33157302630665886</v>
      </c>
      <c r="CY281" s="198"/>
      <c r="CZ281">
        <f>BP281*CH281*1000*LCI!$E$93</f>
        <v>17869814.111403134</v>
      </c>
      <c r="DA281">
        <f>BQ281*CI281*1000*(LCI!$E$99)</f>
        <v>0</v>
      </c>
      <c r="DB281">
        <f>BR281*CJ281*1000*(LCI!$E$96)</f>
        <v>3650992247.1187601</v>
      </c>
    </row>
    <row r="282" spans="1:106" x14ac:dyDescent="0.25">
      <c r="A282" s="197">
        <v>9001</v>
      </c>
      <c r="B282" s="197" t="s">
        <v>846</v>
      </c>
      <c r="C282" s="197" t="s">
        <v>847</v>
      </c>
      <c r="D282" s="197">
        <v>-73.392313099999996</v>
      </c>
      <c r="E282" s="197">
        <v>41.281329999999997</v>
      </c>
      <c r="F282">
        <v>3.36</v>
      </c>
      <c r="G282">
        <f t="shared" si="28"/>
        <v>3.36</v>
      </c>
      <c r="H282" s="198">
        <v>4.16</v>
      </c>
      <c r="Q282" s="221">
        <f>(Q3367*10000)*TEA!$M$15*10^-6</f>
        <v>37.142240294250001</v>
      </c>
      <c r="R282" s="221">
        <f>(R3367*10000)*TEA!$O$15*10^-6</f>
        <v>37.142240294250001</v>
      </c>
      <c r="AA282">
        <f t="shared" ref="AA282:AA345" si="30">IF(AB282=A282,1,0)</f>
        <v>1</v>
      </c>
      <c r="AB282" s="197">
        <v>9001</v>
      </c>
      <c r="AC282" s="197">
        <v>97</v>
      </c>
      <c r="AD282" s="197">
        <f t="shared" si="29"/>
        <v>97</v>
      </c>
      <c r="AE282" s="197">
        <v>93</v>
      </c>
      <c r="AJ282">
        <v>0</v>
      </c>
      <c r="AK282">
        <v>0</v>
      </c>
      <c r="AU282" s="198">
        <v>0.27272727299999999</v>
      </c>
      <c r="AV282" s="6">
        <v>0</v>
      </c>
      <c r="AW282" s="198">
        <v>0.38356000000000001</v>
      </c>
      <c r="BO282" s="198"/>
      <c r="BP282" s="354">
        <f t="shared" si="25"/>
        <v>88.887272816160007</v>
      </c>
      <c r="BQ282" s="354">
        <f t="shared" si="26"/>
        <v>0</v>
      </c>
      <c r="BR282" s="354">
        <f t="shared" si="27"/>
        <v>148.39169280000002</v>
      </c>
      <c r="CG282" s="198"/>
      <c r="CH282">
        <f>(Transest!$J$14/HexExtSoy!$K$4)</f>
        <v>0.20257267294641951</v>
      </c>
      <c r="CI282">
        <f>(HydroProcOil!$K$14/HexExtSoy!$K$4)</f>
        <v>0.10977777777777777</v>
      </c>
      <c r="CJ282">
        <f>(StarchFerm!$K$24/StarchFerm!$K$4)</f>
        <v>0.33157302630665886</v>
      </c>
      <c r="CY282" s="198"/>
      <c r="CZ282">
        <f>BP282*CH282*1000*LCI!$E$93</f>
        <v>679731.4998095897</v>
      </c>
      <c r="DA282">
        <f>BQ282*CI282*1000*(LCI!$E$99)</f>
        <v>0</v>
      </c>
      <c r="DB282">
        <f>BR282*CJ282*1000*(LCI!$E$96)</f>
        <v>1326012.2976995059</v>
      </c>
    </row>
    <row r="283" spans="1:106" x14ac:dyDescent="0.25">
      <c r="A283" s="197">
        <v>9003</v>
      </c>
      <c r="B283" s="197" t="s">
        <v>846</v>
      </c>
      <c r="C283" s="197" t="s">
        <v>848</v>
      </c>
      <c r="D283" s="197">
        <v>-72.732218799999998</v>
      </c>
      <c r="E283" s="197">
        <v>41.804920000000003</v>
      </c>
      <c r="F283">
        <v>3.36</v>
      </c>
      <c r="G283">
        <f t="shared" si="28"/>
        <v>3.36</v>
      </c>
      <c r="H283" s="198">
        <v>10</v>
      </c>
      <c r="Q283" s="221">
        <f>(Q3368*10000)*TEA!$M$15*10^-6</f>
        <v>35.195563222649994</v>
      </c>
      <c r="R283" s="221">
        <f>(R3368*10000)*TEA!$O$15*10^-6</f>
        <v>35.195563222649994</v>
      </c>
      <c r="AA283">
        <f t="shared" si="30"/>
        <v>1</v>
      </c>
      <c r="AB283" s="197">
        <v>9003</v>
      </c>
      <c r="AC283" s="197">
        <v>97</v>
      </c>
      <c r="AD283" s="197">
        <f t="shared" si="29"/>
        <v>97</v>
      </c>
      <c r="AE283" s="197">
        <v>821</v>
      </c>
      <c r="AJ283">
        <v>0</v>
      </c>
      <c r="AK283">
        <v>0</v>
      </c>
      <c r="AU283" s="198">
        <v>0.27272727299999999</v>
      </c>
      <c r="AV283" s="6">
        <v>0</v>
      </c>
      <c r="AW283" s="198">
        <v>0.38356000000000001</v>
      </c>
      <c r="BO283" s="198"/>
      <c r="BP283" s="354">
        <f t="shared" si="25"/>
        <v>88.887272816160007</v>
      </c>
      <c r="BQ283" s="354">
        <f t="shared" si="26"/>
        <v>0</v>
      </c>
      <c r="BR283" s="354">
        <f t="shared" si="27"/>
        <v>3149.0275999999999</v>
      </c>
      <c r="CG283" s="198"/>
      <c r="CH283">
        <f>(Transest!$J$14/HexExtSoy!$K$4)</f>
        <v>0.20257267294641951</v>
      </c>
      <c r="CI283">
        <f>(HydroProcOil!$K$14/HexExtSoy!$K$4)</f>
        <v>0.10977777777777777</v>
      </c>
      <c r="CJ283">
        <f>(StarchFerm!$K$24/StarchFerm!$K$4)</f>
        <v>0.33157302630665886</v>
      </c>
      <c r="CY283" s="198"/>
      <c r="CZ283">
        <f>BP283*CH283*1000*LCI!$E$93</f>
        <v>679731.4998095897</v>
      </c>
      <c r="DA283">
        <f>BQ283*CI283*1000*(LCI!$E$99)</f>
        <v>0</v>
      </c>
      <c r="DB283">
        <f>BR283*CJ283*1000*(LCI!$E$96)</f>
        <v>28139373.873327494</v>
      </c>
    </row>
    <row r="284" spans="1:106" x14ac:dyDescent="0.25">
      <c r="A284" s="197">
        <v>9005</v>
      </c>
      <c r="B284" s="197" t="s">
        <v>846</v>
      </c>
      <c r="C284" s="197" t="s">
        <v>849</v>
      </c>
      <c r="D284" s="197">
        <v>-73.251505499999993</v>
      </c>
      <c r="E284" s="197">
        <v>41.795940000000002</v>
      </c>
      <c r="F284">
        <v>0</v>
      </c>
      <c r="G284">
        <f t="shared" si="28"/>
        <v>0</v>
      </c>
      <c r="H284" s="198">
        <v>10.27</v>
      </c>
      <c r="Q284" s="221">
        <f>(Q3369*10000)*TEA!$M$15*10^-6</f>
        <v>34.741281032549999</v>
      </c>
      <c r="R284" s="221">
        <f>(R3369*10000)*TEA!$O$15*10^-6</f>
        <v>34.741281032549999</v>
      </c>
      <c r="AA284">
        <f t="shared" si="30"/>
        <v>1</v>
      </c>
      <c r="AB284" s="197">
        <v>9005</v>
      </c>
      <c r="AC284" s="197">
        <v>0</v>
      </c>
      <c r="AD284" s="197">
        <f t="shared" si="29"/>
        <v>0</v>
      </c>
      <c r="AE284" s="197">
        <v>849</v>
      </c>
      <c r="AJ284">
        <v>0</v>
      </c>
      <c r="AK284">
        <v>0</v>
      </c>
      <c r="AU284" s="198">
        <v>0.27272727299999999</v>
      </c>
      <c r="AV284" s="6">
        <v>0</v>
      </c>
      <c r="AW284" s="198">
        <v>0.38356000000000001</v>
      </c>
      <c r="BO284" s="198"/>
      <c r="BP284" s="354">
        <f t="shared" si="25"/>
        <v>0</v>
      </c>
      <c r="BQ284" s="354">
        <f t="shared" si="26"/>
        <v>0</v>
      </c>
      <c r="BR284" s="354">
        <f t="shared" si="27"/>
        <v>3344.3478587999998</v>
      </c>
      <c r="CG284" s="198"/>
      <c r="CH284">
        <f>(Transest!$J$14/HexExtSoy!$K$4)</f>
        <v>0.20257267294641951</v>
      </c>
      <c r="CI284">
        <f>(HydroProcOil!$K$14/HexExtSoy!$K$4)</f>
        <v>0.10977777777777777</v>
      </c>
      <c r="CJ284">
        <f>(StarchFerm!$K$24/StarchFerm!$K$4)</f>
        <v>0.33157302630665886</v>
      </c>
      <c r="CY284" s="198"/>
      <c r="CZ284">
        <f>BP284*CH284*1000*LCI!$E$93</f>
        <v>0</v>
      </c>
      <c r="DA284">
        <f>BQ284*CI284*1000*(LCI!$E$99)</f>
        <v>0</v>
      </c>
      <c r="DB284">
        <f>BR284*CJ284*1000*(LCI!$E$96)</f>
        <v>29884734.818213556</v>
      </c>
    </row>
    <row r="285" spans="1:106" x14ac:dyDescent="0.25">
      <c r="A285" s="197">
        <v>9007</v>
      </c>
      <c r="B285" s="197" t="s">
        <v>846</v>
      </c>
      <c r="C285" s="197" t="s">
        <v>850</v>
      </c>
      <c r="D285" s="197">
        <v>-72.532600799999997</v>
      </c>
      <c r="E285" s="197">
        <v>41.465609999999998</v>
      </c>
      <c r="F285">
        <v>0</v>
      </c>
      <c r="G285">
        <f t="shared" si="28"/>
        <v>0</v>
      </c>
      <c r="H285" s="198">
        <v>0</v>
      </c>
      <c r="Q285" s="221">
        <f>(Q3370*10000)*TEA!$M$15*10^-6</f>
        <v>36.821760523199998</v>
      </c>
      <c r="R285" s="221">
        <f>(R3370*10000)*TEA!$O$15*10^-6</f>
        <v>36.821760523199998</v>
      </c>
      <c r="AA285">
        <f t="shared" si="30"/>
        <v>1</v>
      </c>
      <c r="AB285" s="197">
        <v>9007</v>
      </c>
      <c r="AC285" s="197">
        <v>0</v>
      </c>
      <c r="AD285" s="197">
        <f t="shared" si="29"/>
        <v>0</v>
      </c>
      <c r="AE285" s="197">
        <v>0</v>
      </c>
      <c r="AJ285">
        <v>0</v>
      </c>
      <c r="AK285">
        <v>0</v>
      </c>
      <c r="AU285" s="198">
        <v>0.27272727299999999</v>
      </c>
      <c r="AV285" s="6">
        <v>0</v>
      </c>
      <c r="AW285" s="198">
        <v>0.38356000000000001</v>
      </c>
      <c r="BO285" s="198"/>
      <c r="BP285" s="354">
        <f t="shared" si="25"/>
        <v>0</v>
      </c>
      <c r="BQ285" s="354">
        <f t="shared" si="26"/>
        <v>0</v>
      </c>
      <c r="BR285" s="354">
        <f t="shared" si="27"/>
        <v>0</v>
      </c>
      <c r="CG285" s="198"/>
      <c r="CH285">
        <f>(Transest!$J$14/HexExtSoy!$K$4)</f>
        <v>0.20257267294641951</v>
      </c>
      <c r="CI285">
        <f>(HydroProcOil!$K$14/HexExtSoy!$K$4)</f>
        <v>0.10977777777777777</v>
      </c>
      <c r="CJ285">
        <f>(StarchFerm!$K$24/StarchFerm!$K$4)</f>
        <v>0.33157302630665886</v>
      </c>
      <c r="CY285" s="198"/>
      <c r="CZ285">
        <f>BP285*CH285*1000*LCI!$E$93</f>
        <v>0</v>
      </c>
      <c r="DA285">
        <f>BQ285*CI285*1000*(LCI!$E$99)</f>
        <v>0</v>
      </c>
      <c r="DB285">
        <f>BR285*CJ285*1000*(LCI!$E$96)</f>
        <v>0</v>
      </c>
    </row>
    <row r="286" spans="1:106" x14ac:dyDescent="0.25">
      <c r="A286" s="197">
        <v>9009</v>
      </c>
      <c r="B286" s="197" t="s">
        <v>846</v>
      </c>
      <c r="C286" s="197" t="s">
        <v>851</v>
      </c>
      <c r="D286" s="197">
        <v>-72.927431100000007</v>
      </c>
      <c r="E286" s="197">
        <v>41.411969999999997</v>
      </c>
      <c r="F286">
        <v>0</v>
      </c>
      <c r="G286">
        <f t="shared" si="28"/>
        <v>0</v>
      </c>
      <c r="H286" s="198">
        <v>9.9</v>
      </c>
      <c r="Q286" s="221">
        <f>(Q3371*10000)*TEA!$M$15*10^-6</f>
        <v>36.829512071999993</v>
      </c>
      <c r="R286" s="221">
        <f>(R3371*10000)*TEA!$O$15*10^-6</f>
        <v>36.829512071999993</v>
      </c>
      <c r="AA286">
        <f t="shared" si="30"/>
        <v>1</v>
      </c>
      <c r="AB286" s="197">
        <v>9009</v>
      </c>
      <c r="AC286" s="197">
        <v>0</v>
      </c>
      <c r="AD286" s="197">
        <f t="shared" si="29"/>
        <v>0</v>
      </c>
      <c r="AE286" s="197">
        <v>7</v>
      </c>
      <c r="AJ286">
        <v>0</v>
      </c>
      <c r="AK286">
        <v>0</v>
      </c>
      <c r="AU286" s="198">
        <v>0.27272727299999999</v>
      </c>
      <c r="AV286" s="6">
        <v>0</v>
      </c>
      <c r="AW286" s="198">
        <v>0.38356000000000001</v>
      </c>
      <c r="BO286" s="198"/>
      <c r="BP286" s="354">
        <f t="shared" si="25"/>
        <v>0</v>
      </c>
      <c r="BQ286" s="354">
        <f t="shared" si="26"/>
        <v>0</v>
      </c>
      <c r="BR286" s="354">
        <f t="shared" si="27"/>
        <v>26.580708000000001</v>
      </c>
      <c r="CG286" s="198"/>
      <c r="CH286">
        <f>(Transest!$J$14/HexExtSoy!$K$4)</f>
        <v>0.20257267294641951</v>
      </c>
      <c r="CI286">
        <f>(HydroProcOil!$K$14/HexExtSoy!$K$4)</f>
        <v>0.10977777777777777</v>
      </c>
      <c r="CJ286">
        <f>(StarchFerm!$K$24/StarchFerm!$K$4)</f>
        <v>0.33157302630665886</v>
      </c>
      <c r="CY286" s="198"/>
      <c r="CZ286">
        <f>BP286*CH286*1000*LCI!$E$93</f>
        <v>0</v>
      </c>
      <c r="DA286">
        <f>BQ286*CI286*1000*(LCI!$E$99)</f>
        <v>0</v>
      </c>
      <c r="DB286">
        <f>BR286*CJ286*1000*(LCI!$E$96)</f>
        <v>237522.36411956095</v>
      </c>
    </row>
    <row r="287" spans="1:106" x14ac:dyDescent="0.25">
      <c r="A287" s="197">
        <v>9011</v>
      </c>
      <c r="B287" s="197" t="s">
        <v>846</v>
      </c>
      <c r="C287" s="197" t="s">
        <v>852</v>
      </c>
      <c r="D287" s="197">
        <v>-72.098026399999995</v>
      </c>
      <c r="E287" s="197">
        <v>41.489280000000001</v>
      </c>
      <c r="F287">
        <v>0</v>
      </c>
      <c r="G287">
        <f t="shared" si="28"/>
        <v>0</v>
      </c>
      <c r="H287" s="198">
        <v>8.74</v>
      </c>
      <c r="Q287" s="221">
        <f>(Q3372*10000)*TEA!$M$15*10^-6</f>
        <v>37.053943600499998</v>
      </c>
      <c r="R287" s="221">
        <f>(R3372*10000)*TEA!$O$15*10^-6</f>
        <v>37.053943600499998</v>
      </c>
      <c r="AA287">
        <f t="shared" si="30"/>
        <v>1</v>
      </c>
      <c r="AB287" s="197">
        <v>9011</v>
      </c>
      <c r="AC287" s="197">
        <v>0</v>
      </c>
      <c r="AD287" s="197">
        <f t="shared" si="29"/>
        <v>0</v>
      </c>
      <c r="AE287" s="197">
        <v>244</v>
      </c>
      <c r="AJ287">
        <v>0</v>
      </c>
      <c r="AK287">
        <v>0</v>
      </c>
      <c r="AU287" s="198">
        <v>0.27272727299999999</v>
      </c>
      <c r="AV287" s="6">
        <v>0</v>
      </c>
      <c r="AW287" s="198">
        <v>0.38356000000000001</v>
      </c>
      <c r="BO287" s="198"/>
      <c r="BP287" s="354">
        <f t="shared" si="25"/>
        <v>0</v>
      </c>
      <c r="BQ287" s="354">
        <f t="shared" si="26"/>
        <v>0</v>
      </c>
      <c r="BR287" s="354">
        <f t="shared" si="27"/>
        <v>817.96471359999998</v>
      </c>
      <c r="CG287" s="198"/>
      <c r="CH287">
        <f>(Transest!$J$14/HexExtSoy!$K$4)</f>
        <v>0.20257267294641951</v>
      </c>
      <c r="CI287">
        <f>(HydroProcOil!$K$14/HexExtSoy!$K$4)</f>
        <v>0.10977777777777777</v>
      </c>
      <c r="CJ287">
        <f>(StarchFerm!$K$24/StarchFerm!$K$4)</f>
        <v>0.33157302630665886</v>
      </c>
      <c r="CY287" s="198"/>
      <c r="CZ287">
        <f>BP287*CH287*1000*LCI!$E$93</f>
        <v>0</v>
      </c>
      <c r="DA287">
        <f>BQ287*CI287*1000*(LCI!$E$99)</f>
        <v>0</v>
      </c>
      <c r="DB287">
        <f>BR287*CJ287*1000*(LCI!$E$96)</f>
        <v>7309245.2067360887</v>
      </c>
    </row>
    <row r="288" spans="1:106" x14ac:dyDescent="0.25">
      <c r="A288" s="197">
        <v>9013</v>
      </c>
      <c r="B288" s="197" t="s">
        <v>846</v>
      </c>
      <c r="C288" s="197" t="s">
        <v>853</v>
      </c>
      <c r="D288" s="197">
        <v>-72.337070299999993</v>
      </c>
      <c r="E288" s="197">
        <v>41.859160000000003</v>
      </c>
      <c r="F288">
        <v>0</v>
      </c>
      <c r="G288">
        <f t="shared" si="28"/>
        <v>0</v>
      </c>
      <c r="H288" s="198">
        <v>11.01</v>
      </c>
      <c r="Q288" s="221">
        <f>(Q3373*10000)*TEA!$M$15*10^-6</f>
        <v>35.393577898050005</v>
      </c>
      <c r="R288" s="221">
        <f>(R3373*10000)*TEA!$O$15*10^-6</f>
        <v>35.393577898050005</v>
      </c>
      <c r="AA288">
        <f t="shared" si="30"/>
        <v>1</v>
      </c>
      <c r="AB288" s="197">
        <v>9013</v>
      </c>
      <c r="AC288" s="197">
        <v>0</v>
      </c>
      <c r="AD288" s="197">
        <f t="shared" si="29"/>
        <v>0</v>
      </c>
      <c r="AE288" s="197">
        <v>244</v>
      </c>
      <c r="AJ288">
        <v>0</v>
      </c>
      <c r="AK288">
        <v>0</v>
      </c>
      <c r="AU288" s="198">
        <v>0.27272727299999999</v>
      </c>
      <c r="AV288" s="6">
        <v>0</v>
      </c>
      <c r="AW288" s="198">
        <v>0.38356000000000001</v>
      </c>
      <c r="BO288" s="198"/>
      <c r="BP288" s="354">
        <f t="shared" si="25"/>
        <v>0</v>
      </c>
      <c r="BQ288" s="354">
        <f t="shared" si="26"/>
        <v>0</v>
      </c>
      <c r="BR288" s="354">
        <f t="shared" si="27"/>
        <v>1030.4109264000001</v>
      </c>
      <c r="CG288" s="198"/>
      <c r="CH288">
        <f>(Transest!$J$14/HexExtSoy!$K$4)</f>
        <v>0.20257267294641951</v>
      </c>
      <c r="CI288">
        <f>(HydroProcOil!$K$14/HexExtSoy!$K$4)</f>
        <v>0.10977777777777777</v>
      </c>
      <c r="CJ288">
        <f>(StarchFerm!$K$24/StarchFerm!$K$4)</f>
        <v>0.33157302630665886</v>
      </c>
      <c r="CY288" s="198"/>
      <c r="CZ288">
        <f>BP288*CH288*1000*LCI!$E$93</f>
        <v>0</v>
      </c>
      <c r="DA288">
        <f>BQ288*CI288*1000*(LCI!$E$99)</f>
        <v>0</v>
      </c>
      <c r="DB288">
        <f>BR288*CJ288*1000*(LCI!$E$96)</f>
        <v>9207641.845098896</v>
      </c>
    </row>
    <row r="289" spans="1:106" x14ac:dyDescent="0.25">
      <c r="A289" s="197">
        <v>9015</v>
      </c>
      <c r="B289" s="197" t="s">
        <v>846</v>
      </c>
      <c r="C289" s="197" t="s">
        <v>854</v>
      </c>
      <c r="D289" s="197">
        <v>-71.982532199999994</v>
      </c>
      <c r="E289" s="197">
        <v>41.834220000000002</v>
      </c>
      <c r="F289">
        <v>0</v>
      </c>
      <c r="G289">
        <f t="shared" si="28"/>
        <v>0</v>
      </c>
      <c r="H289" s="198">
        <v>6.85</v>
      </c>
      <c r="Q289" s="221">
        <f>(Q3374*10000)*TEA!$M$15*10^-6</f>
        <v>35.834849057249997</v>
      </c>
      <c r="R289" s="221">
        <f>(R3374*10000)*TEA!$O$15*10^-6</f>
        <v>35.834849057249997</v>
      </c>
      <c r="AA289">
        <f t="shared" si="30"/>
        <v>1</v>
      </c>
      <c r="AB289" s="197">
        <v>9015</v>
      </c>
      <c r="AC289" s="197">
        <v>0</v>
      </c>
      <c r="AD289" s="197">
        <f t="shared" si="29"/>
        <v>0</v>
      </c>
      <c r="AE289" s="197">
        <v>150</v>
      </c>
      <c r="AJ289">
        <v>0</v>
      </c>
      <c r="AK289">
        <v>0</v>
      </c>
      <c r="AU289" s="198">
        <v>0.27272727299999999</v>
      </c>
      <c r="AV289" s="6">
        <v>0</v>
      </c>
      <c r="AW289" s="198">
        <v>0.38356000000000001</v>
      </c>
      <c r="BO289" s="198"/>
      <c r="BP289" s="354">
        <f t="shared" si="25"/>
        <v>0</v>
      </c>
      <c r="BQ289" s="354">
        <f t="shared" si="26"/>
        <v>0</v>
      </c>
      <c r="BR289" s="354">
        <f t="shared" si="27"/>
        <v>394.10790000000003</v>
      </c>
      <c r="CG289" s="198"/>
      <c r="CH289">
        <f>(Transest!$J$14/HexExtSoy!$K$4)</f>
        <v>0.20257267294641951</v>
      </c>
      <c r="CI289">
        <f>(HydroProcOil!$K$14/HexExtSoy!$K$4)</f>
        <v>0.10977777777777777</v>
      </c>
      <c r="CJ289">
        <f>(StarchFerm!$K$24/StarchFerm!$K$4)</f>
        <v>0.33157302630665886</v>
      </c>
      <c r="CY289" s="198"/>
      <c r="CZ289">
        <f>BP289*CH289*1000*LCI!$E$93</f>
        <v>0</v>
      </c>
      <c r="DA289">
        <f>BQ289*CI289*1000*(LCI!$E$99)</f>
        <v>0</v>
      </c>
      <c r="DB289">
        <f>BR289*CJ289*1000*(LCI!$E$96)</f>
        <v>3521706.0480930582</v>
      </c>
    </row>
    <row r="290" spans="1:106" x14ac:dyDescent="0.25">
      <c r="A290" s="197">
        <v>10001</v>
      </c>
      <c r="B290" s="197" t="s">
        <v>855</v>
      </c>
      <c r="C290" s="197" t="s">
        <v>856</v>
      </c>
      <c r="D290" s="197">
        <v>-75.573876499999997</v>
      </c>
      <c r="E290" s="197">
        <v>39.087649999999996</v>
      </c>
      <c r="F290">
        <v>3.59</v>
      </c>
      <c r="G290">
        <f t="shared" si="28"/>
        <v>3.59</v>
      </c>
      <c r="H290" s="198">
        <v>10.82</v>
      </c>
      <c r="Q290" s="221">
        <f>(Q3375*10000)*TEA!$M$15*10^-6</f>
        <v>44.919533934900009</v>
      </c>
      <c r="R290" s="221">
        <f>(R3375*10000)*TEA!$O$15*10^-6</f>
        <v>44.919533934900009</v>
      </c>
      <c r="AA290">
        <f t="shared" si="30"/>
        <v>1</v>
      </c>
      <c r="AB290" s="197">
        <v>10001</v>
      </c>
      <c r="AC290" s="197">
        <v>27340</v>
      </c>
      <c r="AD290" s="197">
        <f t="shared" si="29"/>
        <v>27340</v>
      </c>
      <c r="AE290" s="197">
        <v>22647</v>
      </c>
      <c r="AJ290">
        <v>0</v>
      </c>
      <c r="AK290">
        <v>0</v>
      </c>
      <c r="AU290" s="198">
        <v>0.27272727299999999</v>
      </c>
      <c r="AV290" s="6">
        <v>0</v>
      </c>
      <c r="AW290" s="198">
        <v>0.38356000000000001</v>
      </c>
      <c r="BO290" s="198"/>
      <c r="BP290" s="354">
        <f t="shared" si="25"/>
        <v>26768.345481313798</v>
      </c>
      <c r="BQ290" s="354">
        <f t="shared" si="26"/>
        <v>0</v>
      </c>
      <c r="BR290" s="354">
        <f t="shared" si="27"/>
        <v>93987.749522400001</v>
      </c>
      <c r="CG290" s="198"/>
      <c r="CH290">
        <f>(Transest!$J$14/HexExtSoy!$K$4)</f>
        <v>0.20257267294641951</v>
      </c>
      <c r="CI290">
        <f>(HydroProcOil!$K$14/HexExtSoy!$K$4)</f>
        <v>0.10977777777777777</v>
      </c>
      <c r="CJ290">
        <f>(StarchFerm!$K$24/StarchFerm!$K$4)</f>
        <v>0.33157302630665886</v>
      </c>
      <c r="CY290" s="198"/>
      <c r="CZ290">
        <f>BP290*CH290*1000*LCI!$E$93</f>
        <v>204700707.36748624</v>
      </c>
      <c r="DA290">
        <f>BQ290*CI290*1000*(LCI!$E$99)</f>
        <v>0</v>
      </c>
      <c r="DB290">
        <f>BR290*CJ290*1000*(LCI!$E$96)</f>
        <v>839864478.58490396</v>
      </c>
    </row>
    <row r="291" spans="1:106" x14ac:dyDescent="0.25">
      <c r="A291" s="197">
        <v>10003</v>
      </c>
      <c r="B291" s="197" t="s">
        <v>855</v>
      </c>
      <c r="C291" s="197" t="s">
        <v>857</v>
      </c>
      <c r="D291" s="197">
        <v>-75.655191200000004</v>
      </c>
      <c r="E291" s="197">
        <v>39.583359999999999</v>
      </c>
      <c r="F291">
        <v>3.66</v>
      </c>
      <c r="G291">
        <f t="shared" si="28"/>
        <v>3.66</v>
      </c>
      <c r="H291" s="198">
        <v>11.24</v>
      </c>
      <c r="Q291" s="221">
        <f>(Q3376*10000)*TEA!$M$15*10^-6</f>
        <v>42.774600773249993</v>
      </c>
      <c r="R291" s="221">
        <f>(R3376*10000)*TEA!$O$15*10^-6</f>
        <v>42.774600773249993</v>
      </c>
      <c r="AA291">
        <f t="shared" si="30"/>
        <v>1</v>
      </c>
      <c r="AB291" s="197">
        <v>10003</v>
      </c>
      <c r="AC291" s="197">
        <v>8769</v>
      </c>
      <c r="AD291" s="197">
        <f t="shared" si="29"/>
        <v>8769</v>
      </c>
      <c r="AE291" s="197">
        <v>8139</v>
      </c>
      <c r="AJ291">
        <v>0</v>
      </c>
      <c r="AK291">
        <v>0</v>
      </c>
      <c r="AU291" s="198">
        <v>0.27272727299999999</v>
      </c>
      <c r="AV291" s="6">
        <v>0</v>
      </c>
      <c r="AW291" s="198">
        <v>0.38356000000000001</v>
      </c>
      <c r="BO291" s="198"/>
      <c r="BP291" s="354">
        <f t="shared" si="25"/>
        <v>8753.0563723894193</v>
      </c>
      <c r="BQ291" s="354">
        <f t="shared" si="26"/>
        <v>0</v>
      </c>
      <c r="BR291" s="354">
        <f t="shared" si="27"/>
        <v>35088.9740016</v>
      </c>
      <c r="CG291" s="198"/>
      <c r="CH291">
        <f>(Transest!$J$14/HexExtSoy!$K$4)</f>
        <v>0.20257267294641951</v>
      </c>
      <c r="CI291">
        <f>(HydroProcOil!$K$14/HexExtSoy!$K$4)</f>
        <v>0.10977777777777777</v>
      </c>
      <c r="CJ291">
        <f>(StarchFerm!$K$24/StarchFerm!$K$4)</f>
        <v>0.33157302630665886</v>
      </c>
      <c r="CY291" s="198"/>
      <c r="CZ291">
        <f>BP291*CH291*1000*LCI!$E$93</f>
        <v>66935658.47416196</v>
      </c>
      <c r="DA291">
        <f>BQ291*CI291*1000*(LCI!$E$99)</f>
        <v>0</v>
      </c>
      <c r="DB291">
        <f>BR291*CJ291*1000*(LCI!$E$96)</f>
        <v>313551319.22708172</v>
      </c>
    </row>
    <row r="292" spans="1:106" x14ac:dyDescent="0.25">
      <c r="A292" s="197">
        <v>10005</v>
      </c>
      <c r="B292" s="197" t="s">
        <v>855</v>
      </c>
      <c r="C292" s="197" t="s">
        <v>858</v>
      </c>
      <c r="D292" s="197">
        <v>-75.406689</v>
      </c>
      <c r="E292" s="197">
        <v>38.665730000000003</v>
      </c>
      <c r="F292">
        <v>3.43</v>
      </c>
      <c r="G292">
        <f t="shared" si="28"/>
        <v>3.43</v>
      </c>
      <c r="H292" s="198">
        <v>10.94</v>
      </c>
      <c r="Q292" s="221">
        <f>(Q3377*10000)*TEA!$M$15*10^-6</f>
        <v>46.380798908099997</v>
      </c>
      <c r="R292" s="221">
        <f>(R3377*10000)*TEA!$O$15*10^-6</f>
        <v>46.380798908099997</v>
      </c>
      <c r="AA292">
        <f t="shared" si="30"/>
        <v>1</v>
      </c>
      <c r="AB292" s="197">
        <v>10005</v>
      </c>
      <c r="AC292" s="197">
        <v>36065</v>
      </c>
      <c r="AD292" s="197">
        <f t="shared" si="29"/>
        <v>36065</v>
      </c>
      <c r="AE292" s="197">
        <v>45281</v>
      </c>
      <c r="AJ292">
        <v>0</v>
      </c>
      <c r="AK292">
        <v>0</v>
      </c>
      <c r="AU292" s="198">
        <v>0.27272727299999999</v>
      </c>
      <c r="AV292" s="6">
        <v>0</v>
      </c>
      <c r="AW292" s="198">
        <v>0.38356000000000001</v>
      </c>
      <c r="BO292" s="198"/>
      <c r="BP292" s="354">
        <f t="shared" si="25"/>
        <v>33737.16821555535</v>
      </c>
      <c r="BQ292" s="354">
        <f t="shared" si="26"/>
        <v>0</v>
      </c>
      <c r="BR292" s="354">
        <f t="shared" si="27"/>
        <v>190005.70513839999</v>
      </c>
      <c r="CG292" s="198"/>
      <c r="CH292">
        <f>(Transest!$J$14/HexExtSoy!$K$4)</f>
        <v>0.20257267294641951</v>
      </c>
      <c r="CI292">
        <f>(HydroProcOil!$K$14/HexExtSoy!$K$4)</f>
        <v>0.10977777777777777</v>
      </c>
      <c r="CJ292">
        <f>(StarchFerm!$K$24/StarchFerm!$K$4)</f>
        <v>0.33157302630665886</v>
      </c>
      <c r="CY292" s="198"/>
      <c r="CZ292">
        <f>BP292*CH292*1000*LCI!$E$93</f>
        <v>257992119.95081827</v>
      </c>
      <c r="DA292">
        <f>BQ292*CI292*1000*(LCI!$E$99)</f>
        <v>0</v>
      </c>
      <c r="DB292">
        <f>BR292*CJ292*1000*(LCI!$E$96)</f>
        <v>1697870661.7098753</v>
      </c>
    </row>
    <row r="293" spans="1:106" x14ac:dyDescent="0.25">
      <c r="A293" s="197">
        <v>11001</v>
      </c>
      <c r="B293" s="197" t="s">
        <v>859</v>
      </c>
      <c r="C293" s="197" t="s">
        <v>860</v>
      </c>
      <c r="D293" s="197">
        <v>-77.0340992</v>
      </c>
      <c r="E293" s="197">
        <v>38.910789999999999</v>
      </c>
      <c r="F293">
        <v>0</v>
      </c>
      <c r="G293">
        <f t="shared" si="28"/>
        <v>0</v>
      </c>
      <c r="H293" s="198">
        <v>0</v>
      </c>
      <c r="Q293" s="221">
        <f>(Q3378*10000)*TEA!$M$15*10^-6</f>
        <v>44.359858071449992</v>
      </c>
      <c r="R293" s="221">
        <f>(R3378*10000)*TEA!$O$15*10^-6</f>
        <v>44.359858071449992</v>
      </c>
      <c r="AA293">
        <f t="shared" si="30"/>
        <v>1</v>
      </c>
      <c r="AB293" s="197">
        <v>11001</v>
      </c>
      <c r="AC293" s="197">
        <v>0</v>
      </c>
      <c r="AD293" s="197">
        <f t="shared" si="29"/>
        <v>0</v>
      </c>
      <c r="AE293" s="197">
        <v>0</v>
      </c>
      <c r="AJ293">
        <v>0</v>
      </c>
      <c r="AK293">
        <v>0</v>
      </c>
      <c r="AU293" s="198">
        <v>0.27272727299999999</v>
      </c>
      <c r="AV293" s="6">
        <v>0</v>
      </c>
      <c r="AW293" s="198">
        <v>0.38356000000000001</v>
      </c>
      <c r="BO293" s="198"/>
      <c r="BP293" s="354">
        <f t="shared" si="25"/>
        <v>0</v>
      </c>
      <c r="BQ293" s="354">
        <f t="shared" si="26"/>
        <v>0</v>
      </c>
      <c r="BR293" s="354">
        <f t="shared" si="27"/>
        <v>0</v>
      </c>
      <c r="CG293" s="198"/>
      <c r="CH293">
        <f>(Transest!$J$14/HexExtSoy!$K$4)</f>
        <v>0.20257267294641951</v>
      </c>
      <c r="CI293">
        <f>(HydroProcOil!$K$14/HexExtSoy!$K$4)</f>
        <v>0.10977777777777777</v>
      </c>
      <c r="CJ293">
        <f>(StarchFerm!$K$24/StarchFerm!$K$4)</f>
        <v>0.33157302630665886</v>
      </c>
      <c r="CY293" s="198"/>
      <c r="CZ293">
        <f>BP293*CH293*1000*LCI!$E$93</f>
        <v>0</v>
      </c>
      <c r="DA293">
        <f>BQ293*CI293*1000*(LCI!$E$99)</f>
        <v>0</v>
      </c>
      <c r="DB293">
        <f>BR293*CJ293*1000*(LCI!$E$96)</f>
        <v>0</v>
      </c>
    </row>
    <row r="294" spans="1:106" x14ac:dyDescent="0.25">
      <c r="A294" s="197">
        <v>12001</v>
      </c>
      <c r="B294" s="197" t="s">
        <v>861</v>
      </c>
      <c r="C294" s="197" t="s">
        <v>862</v>
      </c>
      <c r="D294" s="197">
        <v>-82.357750999999993</v>
      </c>
      <c r="E294" s="197">
        <v>29.669180000000001</v>
      </c>
      <c r="F294">
        <v>0</v>
      </c>
      <c r="G294">
        <f t="shared" si="28"/>
        <v>0</v>
      </c>
      <c r="H294" s="198">
        <v>9.23</v>
      </c>
      <c r="Q294" s="221">
        <f>(Q3379*10000)*TEA!$M$15*10^-6</f>
        <v>68.909149514249989</v>
      </c>
      <c r="R294" s="221">
        <f>(R3379*10000)*TEA!$O$15*10^-6</f>
        <v>68.909149514249989</v>
      </c>
      <c r="AA294">
        <f t="shared" si="30"/>
        <v>1</v>
      </c>
      <c r="AB294" s="197">
        <v>12001</v>
      </c>
      <c r="AC294" s="197">
        <v>0</v>
      </c>
      <c r="AD294" s="197">
        <f t="shared" si="29"/>
        <v>0</v>
      </c>
      <c r="AE294" s="197">
        <v>734</v>
      </c>
      <c r="AJ294">
        <v>0</v>
      </c>
      <c r="AK294">
        <v>0</v>
      </c>
      <c r="AU294" s="198">
        <v>0.27272727299999999</v>
      </c>
      <c r="AV294" s="6">
        <v>0</v>
      </c>
      <c r="AW294" s="198">
        <v>0.38356000000000001</v>
      </c>
      <c r="BO294" s="198"/>
      <c r="BP294" s="354">
        <f t="shared" si="25"/>
        <v>0</v>
      </c>
      <c r="BQ294" s="354">
        <f t="shared" si="26"/>
        <v>0</v>
      </c>
      <c r="BR294" s="354">
        <f t="shared" si="27"/>
        <v>2598.5499592000001</v>
      </c>
      <c r="CG294" s="198"/>
      <c r="CH294">
        <f>(Transest!$J$14/HexExtSoy!$K$4)</f>
        <v>0.20257267294641951</v>
      </c>
      <c r="CI294">
        <f>(HydroProcOil!$K$14/HexExtSoy!$K$4)</f>
        <v>0.10977777777777777</v>
      </c>
      <c r="CJ294">
        <f>(StarchFerm!$K$24/StarchFerm!$K$4)</f>
        <v>0.33157302630665886</v>
      </c>
      <c r="CY294" s="198"/>
      <c r="CZ294">
        <f>BP294*CH294*1000*LCI!$E$93</f>
        <v>0</v>
      </c>
      <c r="DA294">
        <f>BQ294*CI294*1000*(LCI!$E$99)</f>
        <v>0</v>
      </c>
      <c r="DB294">
        <f>BR294*CJ294*1000*(LCI!$E$96)</f>
        <v>23220364.543787651</v>
      </c>
    </row>
    <row r="295" spans="1:106" x14ac:dyDescent="0.25">
      <c r="A295" s="197">
        <v>12003</v>
      </c>
      <c r="B295" s="197" t="s">
        <v>861</v>
      </c>
      <c r="C295" s="197" t="s">
        <v>863</v>
      </c>
      <c r="D295" s="197">
        <v>-82.281342600000002</v>
      </c>
      <c r="E295" s="197">
        <v>30.324069999999999</v>
      </c>
      <c r="F295">
        <v>0</v>
      </c>
      <c r="G295">
        <f t="shared" si="28"/>
        <v>0</v>
      </c>
      <c r="H295" s="198">
        <v>5.1100000000000003</v>
      </c>
      <c r="Q295" s="221">
        <f>(Q3380*10000)*TEA!$M$15*10^-6</f>
        <v>67.11906441779999</v>
      </c>
      <c r="R295" s="221">
        <f>(R3380*10000)*TEA!$O$15*10^-6</f>
        <v>67.11906441779999</v>
      </c>
      <c r="AA295">
        <f t="shared" si="30"/>
        <v>1</v>
      </c>
      <c r="AB295" s="197">
        <v>12003</v>
      </c>
      <c r="AC295" s="197">
        <v>0</v>
      </c>
      <c r="AD295" s="197">
        <f t="shared" si="29"/>
        <v>0</v>
      </c>
      <c r="AE295" s="197">
        <v>45</v>
      </c>
      <c r="AJ295">
        <v>0</v>
      </c>
      <c r="AK295">
        <v>0</v>
      </c>
      <c r="AU295" s="198">
        <v>0.27272727299999999</v>
      </c>
      <c r="AV295" s="6">
        <v>0</v>
      </c>
      <c r="AW295" s="198">
        <v>0.38356000000000001</v>
      </c>
      <c r="BO295" s="198"/>
      <c r="BP295" s="354">
        <f t="shared" si="25"/>
        <v>0</v>
      </c>
      <c r="BQ295" s="354">
        <f t="shared" si="26"/>
        <v>0</v>
      </c>
      <c r="BR295" s="354">
        <f t="shared" si="27"/>
        <v>88.199622000000005</v>
      </c>
      <c r="CG295" s="198"/>
      <c r="CH295">
        <f>(Transest!$J$14/HexExtSoy!$K$4)</f>
        <v>0.20257267294641951</v>
      </c>
      <c r="CI295">
        <f>(HydroProcOil!$K$14/HexExtSoy!$K$4)</f>
        <v>0.10977777777777777</v>
      </c>
      <c r="CJ295">
        <f>(StarchFerm!$K$24/StarchFerm!$K$4)</f>
        <v>0.33157302630665886</v>
      </c>
      <c r="CY295" s="198"/>
      <c r="CZ295">
        <f>BP295*CH295*1000*LCI!$E$93</f>
        <v>0</v>
      </c>
      <c r="DA295">
        <f>BQ295*CI295*1000*(LCI!$E$99)</f>
        <v>0</v>
      </c>
      <c r="DB295">
        <f>BR295*CJ295*1000*(LCI!$E$96)</f>
        <v>788142.39003308874</v>
      </c>
    </row>
    <row r="296" spans="1:106" x14ac:dyDescent="0.25">
      <c r="A296" s="197">
        <v>12005</v>
      </c>
      <c r="B296" s="197" t="s">
        <v>861</v>
      </c>
      <c r="C296" s="197" t="s">
        <v>864</v>
      </c>
      <c r="D296" s="197">
        <v>-85.6243269</v>
      </c>
      <c r="E296" s="197">
        <v>30.29533</v>
      </c>
      <c r="F296">
        <v>0</v>
      </c>
      <c r="G296">
        <f t="shared" si="28"/>
        <v>0</v>
      </c>
      <c r="H296" s="198">
        <v>0</v>
      </c>
      <c r="Q296" s="221">
        <f>(Q3381*10000)*TEA!$M$15*10^-6</f>
        <v>64.763165731049995</v>
      </c>
      <c r="R296" s="221">
        <f>(R3381*10000)*TEA!$O$15*10^-6</f>
        <v>64.763165731049995</v>
      </c>
      <c r="AA296">
        <f t="shared" si="30"/>
        <v>1</v>
      </c>
      <c r="AB296" s="197">
        <v>12005</v>
      </c>
      <c r="AC296" s="197">
        <v>0</v>
      </c>
      <c r="AD296" s="197">
        <f t="shared" si="29"/>
        <v>0</v>
      </c>
      <c r="AE296" s="197">
        <v>0</v>
      </c>
      <c r="AJ296">
        <v>0</v>
      </c>
      <c r="AK296">
        <v>0</v>
      </c>
      <c r="AU296" s="198">
        <v>0.27272727299999999</v>
      </c>
      <c r="AV296" s="6">
        <v>0</v>
      </c>
      <c r="AW296" s="198">
        <v>0.38356000000000001</v>
      </c>
      <c r="BO296" s="198"/>
      <c r="BP296" s="354">
        <f t="shared" si="25"/>
        <v>0</v>
      </c>
      <c r="BQ296" s="354">
        <f t="shared" si="26"/>
        <v>0</v>
      </c>
      <c r="BR296" s="354">
        <f t="shared" si="27"/>
        <v>0</v>
      </c>
      <c r="CG296" s="198"/>
      <c r="CH296">
        <f>(Transest!$J$14/HexExtSoy!$K$4)</f>
        <v>0.20257267294641951</v>
      </c>
      <c r="CI296">
        <f>(HydroProcOil!$K$14/HexExtSoy!$K$4)</f>
        <v>0.10977777777777777</v>
      </c>
      <c r="CJ296">
        <f>(StarchFerm!$K$24/StarchFerm!$K$4)</f>
        <v>0.33157302630665886</v>
      </c>
      <c r="CY296" s="198"/>
      <c r="CZ296">
        <f>BP296*CH296*1000*LCI!$E$93</f>
        <v>0</v>
      </c>
      <c r="DA296">
        <f>BQ296*CI296*1000*(LCI!$E$99)</f>
        <v>0</v>
      </c>
      <c r="DB296">
        <f>BR296*CJ296*1000*(LCI!$E$96)</f>
        <v>0</v>
      </c>
    </row>
    <row r="297" spans="1:106" x14ac:dyDescent="0.25">
      <c r="A297" s="197">
        <v>12007</v>
      </c>
      <c r="B297" s="197" t="s">
        <v>861</v>
      </c>
      <c r="C297" s="197" t="s">
        <v>865</v>
      </c>
      <c r="D297" s="197">
        <v>-82.170252099999999</v>
      </c>
      <c r="E297" s="197">
        <v>29.942530000000001</v>
      </c>
      <c r="F297">
        <v>0</v>
      </c>
      <c r="G297">
        <f t="shared" si="28"/>
        <v>0</v>
      </c>
      <c r="H297" s="198">
        <v>0</v>
      </c>
      <c r="Q297" s="221">
        <f>(Q3382*10000)*TEA!$M$15*10^-6</f>
        <v>68.368106170800004</v>
      </c>
      <c r="R297" s="221">
        <f>(R3382*10000)*TEA!$O$15*10^-6</f>
        <v>68.368106170800004</v>
      </c>
      <c r="AA297">
        <f t="shared" si="30"/>
        <v>1</v>
      </c>
      <c r="AB297" s="197">
        <v>12007</v>
      </c>
      <c r="AC297" s="197">
        <v>0</v>
      </c>
      <c r="AD297" s="197">
        <f t="shared" si="29"/>
        <v>0</v>
      </c>
      <c r="AE297" s="197">
        <v>0</v>
      </c>
      <c r="AJ297">
        <v>0</v>
      </c>
      <c r="AK297">
        <v>0</v>
      </c>
      <c r="AU297" s="198">
        <v>0.27272727299999999</v>
      </c>
      <c r="AV297" s="6">
        <v>0</v>
      </c>
      <c r="AW297" s="198">
        <v>0.38356000000000001</v>
      </c>
      <c r="BO297" s="198"/>
      <c r="BP297" s="354">
        <f t="shared" si="25"/>
        <v>0</v>
      </c>
      <c r="BQ297" s="354">
        <f t="shared" si="26"/>
        <v>0</v>
      </c>
      <c r="BR297" s="354">
        <f t="shared" si="27"/>
        <v>0</v>
      </c>
      <c r="CG297" s="198"/>
      <c r="CH297">
        <f>(Transest!$J$14/HexExtSoy!$K$4)</f>
        <v>0.20257267294641951</v>
      </c>
      <c r="CI297">
        <f>(HydroProcOil!$K$14/HexExtSoy!$K$4)</f>
        <v>0.10977777777777777</v>
      </c>
      <c r="CJ297">
        <f>(StarchFerm!$K$24/StarchFerm!$K$4)</f>
        <v>0.33157302630665886</v>
      </c>
      <c r="CY297" s="198"/>
      <c r="CZ297">
        <f>BP297*CH297*1000*LCI!$E$93</f>
        <v>0</v>
      </c>
      <c r="DA297">
        <f>BQ297*CI297*1000*(LCI!$E$99)</f>
        <v>0</v>
      </c>
      <c r="DB297">
        <f>BR297*CJ297*1000*(LCI!$E$96)</f>
        <v>0</v>
      </c>
    </row>
    <row r="298" spans="1:106" x14ac:dyDescent="0.25">
      <c r="A298" s="197">
        <v>12009</v>
      </c>
      <c r="B298" s="197" t="s">
        <v>861</v>
      </c>
      <c r="C298" s="197" t="s">
        <v>866</v>
      </c>
      <c r="D298" s="197">
        <v>-80.757977400000001</v>
      </c>
      <c r="E298" s="197">
        <v>28.177569999999999</v>
      </c>
      <c r="F298">
        <v>0</v>
      </c>
      <c r="G298">
        <f t="shared" si="28"/>
        <v>0</v>
      </c>
      <c r="H298" s="198">
        <v>0</v>
      </c>
      <c r="Q298" s="221">
        <f>(Q3383*10000)*TEA!$M$15*10^-6</f>
        <v>72.300406091400006</v>
      </c>
      <c r="R298" s="221">
        <f>(R3383*10000)*TEA!$O$15*10^-6</f>
        <v>72.300406091400006</v>
      </c>
      <c r="AA298">
        <f t="shared" si="30"/>
        <v>1</v>
      </c>
      <c r="AB298" s="197">
        <v>12009</v>
      </c>
      <c r="AC298" s="197">
        <v>0</v>
      </c>
      <c r="AD298" s="197">
        <f t="shared" si="29"/>
        <v>0</v>
      </c>
      <c r="AE298" s="197">
        <v>0</v>
      </c>
      <c r="AJ298">
        <v>0</v>
      </c>
      <c r="AK298">
        <v>0</v>
      </c>
      <c r="AU298" s="198">
        <v>0.27272727299999999</v>
      </c>
      <c r="AV298" s="6">
        <v>0</v>
      </c>
      <c r="AW298" s="198">
        <v>0.38356000000000001</v>
      </c>
      <c r="BO298" s="198"/>
      <c r="BP298" s="354">
        <f t="shared" si="25"/>
        <v>0</v>
      </c>
      <c r="BQ298" s="354">
        <f t="shared" si="26"/>
        <v>0</v>
      </c>
      <c r="BR298" s="354">
        <f t="shared" si="27"/>
        <v>0</v>
      </c>
      <c r="CG298" s="198"/>
      <c r="CH298">
        <f>(Transest!$J$14/HexExtSoy!$K$4)</f>
        <v>0.20257267294641951</v>
      </c>
      <c r="CI298">
        <f>(HydroProcOil!$K$14/HexExtSoy!$K$4)</f>
        <v>0.10977777777777777</v>
      </c>
      <c r="CJ298">
        <f>(StarchFerm!$K$24/StarchFerm!$K$4)</f>
        <v>0.33157302630665886</v>
      </c>
      <c r="CY298" s="198"/>
      <c r="CZ298">
        <f>BP298*CH298*1000*LCI!$E$93</f>
        <v>0</v>
      </c>
      <c r="DA298">
        <f>BQ298*CI298*1000*(LCI!$E$99)</f>
        <v>0</v>
      </c>
      <c r="DB298">
        <f>BR298*CJ298*1000*(LCI!$E$96)</f>
        <v>0</v>
      </c>
    </row>
    <row r="299" spans="1:106" x14ac:dyDescent="0.25">
      <c r="A299" s="197">
        <v>12011</v>
      </c>
      <c r="B299" s="197" t="s">
        <v>861</v>
      </c>
      <c r="C299" s="197" t="s">
        <v>867</v>
      </c>
      <c r="D299" s="197">
        <v>-80.498686899999996</v>
      </c>
      <c r="E299" s="197">
        <v>26.14256</v>
      </c>
      <c r="F299">
        <v>0</v>
      </c>
      <c r="G299">
        <f t="shared" si="28"/>
        <v>0</v>
      </c>
      <c r="H299" s="198">
        <v>0</v>
      </c>
      <c r="Q299" s="221">
        <f>(Q3384*10000)*TEA!$M$15*10^-6</f>
        <v>74.837805068699993</v>
      </c>
      <c r="R299" s="221">
        <f>(R3384*10000)*TEA!$O$15*10^-6</f>
        <v>74.837805068699993</v>
      </c>
      <c r="AA299">
        <f t="shared" si="30"/>
        <v>1</v>
      </c>
      <c r="AB299" s="197">
        <v>12011</v>
      </c>
      <c r="AC299" s="197">
        <v>0</v>
      </c>
      <c r="AD299" s="197">
        <f t="shared" si="29"/>
        <v>0</v>
      </c>
      <c r="AE299" s="197">
        <v>0</v>
      </c>
      <c r="AJ299">
        <v>0</v>
      </c>
      <c r="AK299">
        <v>0</v>
      </c>
      <c r="AU299" s="198">
        <v>0.27272727299999999</v>
      </c>
      <c r="AV299" s="6">
        <v>0</v>
      </c>
      <c r="AW299" s="198">
        <v>0.38356000000000001</v>
      </c>
      <c r="BO299" s="198"/>
      <c r="BP299" s="354">
        <f t="shared" si="25"/>
        <v>0</v>
      </c>
      <c r="BQ299" s="354">
        <f t="shared" si="26"/>
        <v>0</v>
      </c>
      <c r="BR299" s="354">
        <f t="shared" si="27"/>
        <v>0</v>
      </c>
      <c r="CG299" s="198"/>
      <c r="CH299">
        <f>(Transest!$J$14/HexExtSoy!$K$4)</f>
        <v>0.20257267294641951</v>
      </c>
      <c r="CI299">
        <f>(HydroProcOil!$K$14/HexExtSoy!$K$4)</f>
        <v>0.10977777777777777</v>
      </c>
      <c r="CJ299">
        <f>(StarchFerm!$K$24/StarchFerm!$K$4)</f>
        <v>0.33157302630665886</v>
      </c>
      <c r="CY299" s="198"/>
      <c r="CZ299">
        <f>BP299*CH299*1000*LCI!$E$93</f>
        <v>0</v>
      </c>
      <c r="DA299">
        <f>BQ299*CI299*1000*(LCI!$E$99)</f>
        <v>0</v>
      </c>
      <c r="DB299">
        <f>BR299*CJ299*1000*(LCI!$E$96)</f>
        <v>0</v>
      </c>
    </row>
    <row r="300" spans="1:106" x14ac:dyDescent="0.25">
      <c r="A300" s="197">
        <v>12013</v>
      </c>
      <c r="B300" s="197" t="s">
        <v>861</v>
      </c>
      <c r="C300" s="197" t="s">
        <v>599</v>
      </c>
      <c r="D300" s="197">
        <v>-85.213587200000006</v>
      </c>
      <c r="E300" s="197">
        <v>30.414670000000001</v>
      </c>
      <c r="F300">
        <v>0</v>
      </c>
      <c r="G300">
        <f t="shared" si="28"/>
        <v>0</v>
      </c>
      <c r="H300" s="198">
        <v>0.63</v>
      </c>
      <c r="Q300" s="221">
        <f>(Q3385*10000)*TEA!$M$15*10^-6</f>
        <v>64.628034398099999</v>
      </c>
      <c r="R300" s="221">
        <f>(R3385*10000)*TEA!$O$15*10^-6</f>
        <v>64.628034398099999</v>
      </c>
      <c r="AA300">
        <f t="shared" si="30"/>
        <v>1</v>
      </c>
      <c r="AB300" s="197">
        <v>12013</v>
      </c>
      <c r="AC300" s="197">
        <v>0</v>
      </c>
      <c r="AD300" s="197">
        <f t="shared" si="29"/>
        <v>0</v>
      </c>
      <c r="AE300" s="197">
        <v>13</v>
      </c>
      <c r="AJ300">
        <v>0</v>
      </c>
      <c r="AK300">
        <v>0</v>
      </c>
      <c r="AU300" s="198">
        <v>0.27272727299999999</v>
      </c>
      <c r="AV300" s="6">
        <v>0</v>
      </c>
      <c r="AW300" s="198">
        <v>0.38356000000000001</v>
      </c>
      <c r="BO300" s="198"/>
      <c r="BP300" s="354">
        <f t="shared" si="25"/>
        <v>0</v>
      </c>
      <c r="BQ300" s="354">
        <f t="shared" si="26"/>
        <v>0</v>
      </c>
      <c r="BR300" s="354">
        <f t="shared" si="27"/>
        <v>3.1413563999999998</v>
      </c>
      <c r="CG300" s="198"/>
      <c r="CH300">
        <f>(Transest!$J$14/HexExtSoy!$K$4)</f>
        <v>0.20257267294641951</v>
      </c>
      <c r="CI300">
        <f>(HydroProcOil!$K$14/HexExtSoy!$K$4)</f>
        <v>0.10977777777777777</v>
      </c>
      <c r="CJ300">
        <f>(StarchFerm!$K$24/StarchFerm!$K$4)</f>
        <v>0.33157302630665886</v>
      </c>
      <c r="CY300" s="198"/>
      <c r="CZ300">
        <f>BP300*CH300*1000*LCI!$E$93</f>
        <v>0</v>
      </c>
      <c r="DA300">
        <f>BQ300*CI300*1000*(LCI!$E$99)</f>
        <v>0</v>
      </c>
      <c r="DB300">
        <f>BR300*CJ300*1000*(LCI!$E$96)</f>
        <v>28070.824850493569</v>
      </c>
    </row>
    <row r="301" spans="1:106" x14ac:dyDescent="0.25">
      <c r="A301" s="197">
        <v>12015</v>
      </c>
      <c r="B301" s="197" t="s">
        <v>861</v>
      </c>
      <c r="C301" s="197" t="s">
        <v>868</v>
      </c>
      <c r="D301" s="197">
        <v>-81.890227100000004</v>
      </c>
      <c r="E301" s="197">
        <v>26.904260000000001</v>
      </c>
      <c r="F301">
        <v>0</v>
      </c>
      <c r="G301">
        <f t="shared" si="28"/>
        <v>0</v>
      </c>
      <c r="H301" s="198">
        <v>0</v>
      </c>
      <c r="Q301" s="221">
        <f>(Q3386*10000)*TEA!$M$15*10^-6</f>
        <v>73.854201630599988</v>
      </c>
      <c r="R301" s="221">
        <f>(R3386*10000)*TEA!$O$15*10^-6</f>
        <v>73.854201630599988</v>
      </c>
      <c r="AA301">
        <f t="shared" si="30"/>
        <v>1</v>
      </c>
      <c r="AB301" s="197">
        <v>12015</v>
      </c>
      <c r="AC301" s="197">
        <v>0</v>
      </c>
      <c r="AD301" s="197">
        <f t="shared" si="29"/>
        <v>0</v>
      </c>
      <c r="AE301" s="197">
        <v>0</v>
      </c>
      <c r="AJ301">
        <v>0</v>
      </c>
      <c r="AK301">
        <v>0</v>
      </c>
      <c r="AU301" s="198">
        <v>0.27272727299999999</v>
      </c>
      <c r="AV301" s="6">
        <v>0</v>
      </c>
      <c r="AW301" s="198">
        <v>0.38356000000000001</v>
      </c>
      <c r="BO301" s="198"/>
      <c r="BP301" s="354">
        <f t="shared" si="25"/>
        <v>0</v>
      </c>
      <c r="BQ301" s="354">
        <f t="shared" si="26"/>
        <v>0</v>
      </c>
      <c r="BR301" s="354">
        <f t="shared" si="27"/>
        <v>0</v>
      </c>
      <c r="CG301" s="198"/>
      <c r="CH301">
        <f>(Transest!$J$14/HexExtSoy!$K$4)</f>
        <v>0.20257267294641951</v>
      </c>
      <c r="CI301">
        <f>(HydroProcOil!$K$14/HexExtSoy!$K$4)</f>
        <v>0.10977777777777777</v>
      </c>
      <c r="CJ301">
        <f>(StarchFerm!$K$24/StarchFerm!$K$4)</f>
        <v>0.33157302630665886</v>
      </c>
      <c r="CY301" s="198"/>
      <c r="CZ301">
        <f>BP301*CH301*1000*LCI!$E$93</f>
        <v>0</v>
      </c>
      <c r="DA301">
        <f>BQ301*CI301*1000*(LCI!$E$99)</f>
        <v>0</v>
      </c>
      <c r="DB301">
        <f>BR301*CJ301*1000*(LCI!$E$96)</f>
        <v>0</v>
      </c>
    </row>
    <row r="302" spans="1:106" x14ac:dyDescent="0.25">
      <c r="A302" s="197">
        <v>12017</v>
      </c>
      <c r="B302" s="197" t="s">
        <v>861</v>
      </c>
      <c r="C302" s="197" t="s">
        <v>869</v>
      </c>
      <c r="D302" s="197">
        <v>-82.457380999999998</v>
      </c>
      <c r="E302" s="197">
        <v>28.850249999999999</v>
      </c>
      <c r="F302">
        <v>0</v>
      </c>
      <c r="G302">
        <f t="shared" si="28"/>
        <v>0</v>
      </c>
      <c r="H302" s="198">
        <v>0</v>
      </c>
      <c r="Q302" s="221">
        <f>(Q3387*10000)*TEA!$M$15*10^-6</f>
        <v>70.674983328150006</v>
      </c>
      <c r="R302" s="221">
        <f>(R3387*10000)*TEA!$O$15*10^-6</f>
        <v>70.674983328150006</v>
      </c>
      <c r="AA302">
        <f t="shared" si="30"/>
        <v>1</v>
      </c>
      <c r="AB302" s="197">
        <v>12017</v>
      </c>
      <c r="AC302" s="197">
        <v>0</v>
      </c>
      <c r="AD302" s="197">
        <f t="shared" si="29"/>
        <v>0</v>
      </c>
      <c r="AE302" s="197">
        <v>0</v>
      </c>
      <c r="AJ302">
        <v>0</v>
      </c>
      <c r="AK302">
        <v>0</v>
      </c>
      <c r="AU302" s="198">
        <v>0.27272727299999999</v>
      </c>
      <c r="AV302" s="6">
        <v>0</v>
      </c>
      <c r="AW302" s="198">
        <v>0.38356000000000001</v>
      </c>
      <c r="BO302" s="198"/>
      <c r="BP302" s="354">
        <f t="shared" si="25"/>
        <v>0</v>
      </c>
      <c r="BQ302" s="354">
        <f t="shared" si="26"/>
        <v>0</v>
      </c>
      <c r="BR302" s="354">
        <f t="shared" si="27"/>
        <v>0</v>
      </c>
      <c r="CG302" s="198"/>
      <c r="CH302">
        <f>(Transest!$J$14/HexExtSoy!$K$4)</f>
        <v>0.20257267294641951</v>
      </c>
      <c r="CI302">
        <f>(HydroProcOil!$K$14/HexExtSoy!$K$4)</f>
        <v>0.10977777777777777</v>
      </c>
      <c r="CJ302">
        <f>(StarchFerm!$K$24/StarchFerm!$K$4)</f>
        <v>0.33157302630665886</v>
      </c>
      <c r="CY302" s="198"/>
      <c r="CZ302">
        <f>BP302*CH302*1000*LCI!$E$93</f>
        <v>0</v>
      </c>
      <c r="DA302">
        <f>BQ302*CI302*1000*(LCI!$E$99)</f>
        <v>0</v>
      </c>
      <c r="DB302">
        <f>BR302*CJ302*1000*(LCI!$E$96)</f>
        <v>0</v>
      </c>
    </row>
    <row r="303" spans="1:106" x14ac:dyDescent="0.25">
      <c r="A303" s="197">
        <v>12019</v>
      </c>
      <c r="B303" s="197" t="s">
        <v>861</v>
      </c>
      <c r="C303" s="197" t="s">
        <v>605</v>
      </c>
      <c r="D303" s="197">
        <v>-81.845422799999994</v>
      </c>
      <c r="E303" s="197">
        <v>29.97157</v>
      </c>
      <c r="F303">
        <v>0</v>
      </c>
      <c r="G303">
        <f t="shared" si="28"/>
        <v>0</v>
      </c>
      <c r="H303" s="198">
        <v>0</v>
      </c>
      <c r="Q303" s="221">
        <f>(Q3388*10000)*TEA!$M$15*10^-6</f>
        <v>68.544588919499986</v>
      </c>
      <c r="R303" s="221">
        <f>(R3388*10000)*TEA!$O$15*10^-6</f>
        <v>68.544588919499986</v>
      </c>
      <c r="AA303">
        <f t="shared" si="30"/>
        <v>1</v>
      </c>
      <c r="AB303" s="197">
        <v>12019</v>
      </c>
      <c r="AC303" s="197">
        <v>0</v>
      </c>
      <c r="AD303" s="197">
        <f t="shared" si="29"/>
        <v>0</v>
      </c>
      <c r="AE303" s="197">
        <v>0</v>
      </c>
      <c r="AJ303">
        <v>0</v>
      </c>
      <c r="AK303">
        <v>0</v>
      </c>
      <c r="AU303" s="198">
        <v>0.27272727299999999</v>
      </c>
      <c r="AV303" s="6">
        <v>0</v>
      </c>
      <c r="AW303" s="198">
        <v>0.38356000000000001</v>
      </c>
      <c r="BO303" s="198"/>
      <c r="BP303" s="354">
        <f t="shared" si="25"/>
        <v>0</v>
      </c>
      <c r="BQ303" s="354">
        <f t="shared" si="26"/>
        <v>0</v>
      </c>
      <c r="BR303" s="354">
        <f t="shared" si="27"/>
        <v>0</v>
      </c>
      <c r="CG303" s="198"/>
      <c r="CH303">
        <f>(Transest!$J$14/HexExtSoy!$K$4)</f>
        <v>0.20257267294641951</v>
      </c>
      <c r="CI303">
        <f>(HydroProcOil!$K$14/HexExtSoy!$K$4)</f>
        <v>0.10977777777777777</v>
      </c>
      <c r="CJ303">
        <f>(StarchFerm!$K$24/StarchFerm!$K$4)</f>
        <v>0.33157302630665886</v>
      </c>
      <c r="CY303" s="198"/>
      <c r="CZ303">
        <f>BP303*CH303*1000*LCI!$E$93</f>
        <v>0</v>
      </c>
      <c r="DA303">
        <f>BQ303*CI303*1000*(LCI!$E$99)</f>
        <v>0</v>
      </c>
      <c r="DB303">
        <f>BR303*CJ303*1000*(LCI!$E$96)</f>
        <v>0</v>
      </c>
    </row>
    <row r="304" spans="1:106" x14ac:dyDescent="0.25">
      <c r="A304" s="197">
        <v>12021</v>
      </c>
      <c r="B304" s="197" t="s">
        <v>861</v>
      </c>
      <c r="C304" s="197" t="s">
        <v>870</v>
      </c>
      <c r="D304" s="197">
        <v>-81.3566754</v>
      </c>
      <c r="E304" s="197">
        <v>26.114000000000001</v>
      </c>
      <c r="F304">
        <v>0</v>
      </c>
      <c r="G304">
        <f t="shared" si="28"/>
        <v>0</v>
      </c>
      <c r="H304" s="198">
        <v>1.26</v>
      </c>
      <c r="Q304" s="221">
        <f>(Q3389*10000)*TEA!$M$15*10^-6</f>
        <v>74.342311863749998</v>
      </c>
      <c r="R304" s="221">
        <f>(R3389*10000)*TEA!$O$15*10^-6</f>
        <v>74.342311863749998</v>
      </c>
      <c r="AA304">
        <f t="shared" si="30"/>
        <v>1</v>
      </c>
      <c r="AB304" s="197">
        <v>12021</v>
      </c>
      <c r="AC304" s="197">
        <v>0</v>
      </c>
      <c r="AD304" s="197">
        <f t="shared" si="29"/>
        <v>0</v>
      </c>
      <c r="AE304" s="197">
        <v>33</v>
      </c>
      <c r="AJ304">
        <v>0</v>
      </c>
      <c r="AK304">
        <v>0</v>
      </c>
      <c r="AU304" s="198">
        <v>0.27272727299999999</v>
      </c>
      <c r="AV304" s="6">
        <v>0</v>
      </c>
      <c r="AW304" s="198">
        <v>0.38356000000000001</v>
      </c>
      <c r="BO304" s="198"/>
      <c r="BP304" s="354">
        <f t="shared" si="25"/>
        <v>0</v>
      </c>
      <c r="BQ304" s="354">
        <f t="shared" si="26"/>
        <v>0</v>
      </c>
      <c r="BR304" s="354">
        <f t="shared" si="27"/>
        <v>15.9484248</v>
      </c>
      <c r="CG304" s="198"/>
      <c r="CH304">
        <f>(Transest!$J$14/HexExtSoy!$K$4)</f>
        <v>0.20257267294641951</v>
      </c>
      <c r="CI304">
        <f>(HydroProcOil!$K$14/HexExtSoy!$K$4)</f>
        <v>0.10977777777777777</v>
      </c>
      <c r="CJ304">
        <f>(StarchFerm!$K$24/StarchFerm!$K$4)</f>
        <v>0.33157302630665886</v>
      </c>
      <c r="CY304" s="198"/>
      <c r="CZ304">
        <f>BP304*CH304*1000*LCI!$E$93</f>
        <v>0</v>
      </c>
      <c r="DA304">
        <f>BQ304*CI304*1000*(LCI!$E$99)</f>
        <v>0</v>
      </c>
      <c r="DB304">
        <f>BR304*CJ304*1000*(LCI!$E$96)</f>
        <v>142513.4184717366</v>
      </c>
    </row>
    <row r="305" spans="1:106" x14ac:dyDescent="0.25">
      <c r="A305" s="197">
        <v>12023</v>
      </c>
      <c r="B305" s="197" t="s">
        <v>861</v>
      </c>
      <c r="C305" s="197" t="s">
        <v>686</v>
      </c>
      <c r="D305" s="197">
        <v>-82.621155099999996</v>
      </c>
      <c r="E305" s="197">
        <v>30.212769999999999</v>
      </c>
      <c r="F305">
        <v>0</v>
      </c>
      <c r="G305">
        <f t="shared" si="28"/>
        <v>0</v>
      </c>
      <c r="H305" s="198">
        <v>11.59</v>
      </c>
      <c r="Q305" s="221">
        <f>(Q3390*10000)*TEA!$M$15*10^-6</f>
        <v>67.124429249849996</v>
      </c>
      <c r="R305" s="221">
        <f>(R3390*10000)*TEA!$O$15*10^-6</f>
        <v>67.124429249849996</v>
      </c>
      <c r="AA305">
        <f t="shared" si="30"/>
        <v>1</v>
      </c>
      <c r="AB305" s="197">
        <v>12023</v>
      </c>
      <c r="AC305" s="197">
        <v>0</v>
      </c>
      <c r="AD305" s="197">
        <f t="shared" si="29"/>
        <v>0</v>
      </c>
      <c r="AE305" s="197">
        <v>694</v>
      </c>
      <c r="AJ305">
        <v>0</v>
      </c>
      <c r="AK305">
        <v>0</v>
      </c>
      <c r="AU305" s="198">
        <v>0.27272727299999999</v>
      </c>
      <c r="AV305" s="6">
        <v>0</v>
      </c>
      <c r="AW305" s="198">
        <v>0.38356000000000001</v>
      </c>
      <c r="BO305" s="198"/>
      <c r="BP305" s="354">
        <f t="shared" si="25"/>
        <v>0</v>
      </c>
      <c r="BQ305" s="354">
        <f t="shared" si="26"/>
        <v>0</v>
      </c>
      <c r="BR305" s="354">
        <f t="shared" si="27"/>
        <v>3085.1495176000003</v>
      </c>
      <c r="CG305" s="198"/>
      <c r="CH305">
        <f>(Transest!$J$14/HexExtSoy!$K$4)</f>
        <v>0.20257267294641951</v>
      </c>
      <c r="CI305">
        <f>(HydroProcOil!$K$14/HexExtSoy!$K$4)</f>
        <v>0.10977777777777777</v>
      </c>
      <c r="CJ305">
        <f>(StarchFerm!$K$24/StarchFerm!$K$4)</f>
        <v>0.33157302630665886</v>
      </c>
      <c r="CY305" s="198"/>
      <c r="CZ305">
        <f>BP305*CH305*1000*LCI!$E$93</f>
        <v>0</v>
      </c>
      <c r="DA305">
        <f>BQ305*CI305*1000*(LCI!$E$99)</f>
        <v>0</v>
      </c>
      <c r="DB305">
        <f>BR305*CJ305*1000*(LCI!$E$96)</f>
        <v>27568566.160189383</v>
      </c>
    </row>
    <row r="306" spans="1:106" x14ac:dyDescent="0.25">
      <c r="A306" s="197">
        <v>12027</v>
      </c>
      <c r="B306" s="197" t="s">
        <v>861</v>
      </c>
      <c r="C306" s="197" t="s">
        <v>871</v>
      </c>
      <c r="D306" s="197">
        <v>-81.848041199999997</v>
      </c>
      <c r="E306" s="197">
        <v>27.182559999999999</v>
      </c>
      <c r="F306">
        <v>0</v>
      </c>
      <c r="G306">
        <f t="shared" si="28"/>
        <v>0</v>
      </c>
      <c r="H306" s="198">
        <v>0</v>
      </c>
      <c r="Q306" s="221">
        <f>(Q3391*10000)*TEA!$M$15*10^-6</f>
        <v>73.713382681499994</v>
      </c>
      <c r="R306" s="221">
        <f>(R3391*10000)*TEA!$O$15*10^-6</f>
        <v>73.713382681499994</v>
      </c>
      <c r="AA306">
        <f t="shared" si="30"/>
        <v>1</v>
      </c>
      <c r="AB306" s="197">
        <v>12027</v>
      </c>
      <c r="AC306" s="197">
        <v>0</v>
      </c>
      <c r="AD306" s="197">
        <f t="shared" si="29"/>
        <v>0</v>
      </c>
      <c r="AE306" s="197">
        <v>0</v>
      </c>
      <c r="AJ306">
        <v>0</v>
      </c>
      <c r="AK306">
        <v>0</v>
      </c>
      <c r="AU306" s="198">
        <v>0.27272727299999999</v>
      </c>
      <c r="AV306" s="6">
        <v>0</v>
      </c>
      <c r="AW306" s="198">
        <v>0.38356000000000001</v>
      </c>
      <c r="BO306" s="198"/>
      <c r="BP306" s="354">
        <f t="shared" si="25"/>
        <v>0</v>
      </c>
      <c r="BQ306" s="354">
        <f t="shared" si="26"/>
        <v>0</v>
      </c>
      <c r="BR306" s="354">
        <f t="shared" si="27"/>
        <v>0</v>
      </c>
      <c r="CG306" s="198"/>
      <c r="CH306">
        <f>(Transest!$J$14/HexExtSoy!$K$4)</f>
        <v>0.20257267294641951</v>
      </c>
      <c r="CI306">
        <f>(HydroProcOil!$K$14/HexExtSoy!$K$4)</f>
        <v>0.10977777777777777</v>
      </c>
      <c r="CJ306">
        <f>(StarchFerm!$K$24/StarchFerm!$K$4)</f>
        <v>0.33157302630665886</v>
      </c>
      <c r="CY306" s="198"/>
      <c r="CZ306">
        <f>BP306*CH306*1000*LCI!$E$93</f>
        <v>0</v>
      </c>
      <c r="DA306">
        <f>BQ306*CI306*1000*(LCI!$E$99)</f>
        <v>0</v>
      </c>
      <c r="DB306">
        <f>BR306*CJ306*1000*(LCI!$E$96)</f>
        <v>0</v>
      </c>
    </row>
    <row r="307" spans="1:106" x14ac:dyDescent="0.25">
      <c r="A307" s="197">
        <v>12029</v>
      </c>
      <c r="B307" s="197" t="s">
        <v>861</v>
      </c>
      <c r="C307" s="197" t="s">
        <v>872</v>
      </c>
      <c r="D307" s="197">
        <v>-83.156325899999999</v>
      </c>
      <c r="E307" s="197">
        <v>29.609190000000002</v>
      </c>
      <c r="F307">
        <v>0</v>
      </c>
      <c r="G307">
        <f t="shared" si="28"/>
        <v>0</v>
      </c>
      <c r="H307" s="198">
        <v>11.2</v>
      </c>
      <c r="Q307" s="221">
        <f>(Q3392*10000)*TEA!$M$15*10^-6</f>
        <v>68.322579487199988</v>
      </c>
      <c r="R307" s="221">
        <f>(R3392*10000)*TEA!$O$15*10^-6</f>
        <v>68.322579487199988</v>
      </c>
      <c r="AA307">
        <f t="shared" si="30"/>
        <v>1</v>
      </c>
      <c r="AB307" s="197">
        <v>12029</v>
      </c>
      <c r="AC307" s="197">
        <v>0</v>
      </c>
      <c r="AD307" s="197">
        <f t="shared" si="29"/>
        <v>0</v>
      </c>
      <c r="AE307" s="197">
        <v>174</v>
      </c>
      <c r="AJ307">
        <v>0</v>
      </c>
      <c r="AK307">
        <v>0</v>
      </c>
      <c r="AU307" s="198">
        <v>0.27272727299999999</v>
      </c>
      <c r="AV307" s="6">
        <v>0</v>
      </c>
      <c r="AW307" s="198">
        <v>0.38356000000000001</v>
      </c>
      <c r="BO307" s="198"/>
      <c r="BP307" s="354">
        <f t="shared" si="25"/>
        <v>0</v>
      </c>
      <c r="BQ307" s="354">
        <f t="shared" si="26"/>
        <v>0</v>
      </c>
      <c r="BR307" s="354">
        <f t="shared" si="27"/>
        <v>747.48172799999998</v>
      </c>
      <c r="CG307" s="198"/>
      <c r="CH307">
        <f>(Transest!$J$14/HexExtSoy!$K$4)</f>
        <v>0.20257267294641951</v>
      </c>
      <c r="CI307">
        <f>(HydroProcOil!$K$14/HexExtSoy!$K$4)</f>
        <v>0.10977777777777777</v>
      </c>
      <c r="CJ307">
        <f>(StarchFerm!$K$24/StarchFerm!$K$4)</f>
        <v>0.33157302630665886</v>
      </c>
      <c r="CY307" s="198"/>
      <c r="CZ307">
        <f>BP307*CH307*1000*LCI!$E$93</f>
        <v>0</v>
      </c>
      <c r="DA307">
        <f>BQ307*CI307*1000*(LCI!$E$99)</f>
        <v>0</v>
      </c>
      <c r="DB307">
        <f>BR307*CJ307*1000*(LCI!$E$96)</f>
        <v>6679416.7849379573</v>
      </c>
    </row>
    <row r="308" spans="1:106" x14ac:dyDescent="0.25">
      <c r="A308" s="197">
        <v>12031</v>
      </c>
      <c r="B308" s="197" t="s">
        <v>861</v>
      </c>
      <c r="C308" s="197" t="s">
        <v>873</v>
      </c>
      <c r="D308" s="197">
        <v>-81.665833899999996</v>
      </c>
      <c r="E308" s="197">
        <v>30.315149999999999</v>
      </c>
      <c r="F308">
        <v>0</v>
      </c>
      <c r="G308">
        <f t="shared" si="28"/>
        <v>0</v>
      </c>
      <c r="H308" s="198">
        <v>0</v>
      </c>
      <c r="Q308" s="221">
        <f>(Q3393*10000)*TEA!$M$15*10^-6</f>
        <v>67.744760371649988</v>
      </c>
      <c r="R308" s="221">
        <f>(R3393*10000)*TEA!$O$15*10^-6</f>
        <v>67.744760371649988</v>
      </c>
      <c r="AA308">
        <f t="shared" si="30"/>
        <v>1</v>
      </c>
      <c r="AB308" s="197">
        <v>12031</v>
      </c>
      <c r="AC308" s="197">
        <v>0</v>
      </c>
      <c r="AD308" s="197">
        <f t="shared" si="29"/>
        <v>0</v>
      </c>
      <c r="AE308" s="197">
        <v>0</v>
      </c>
      <c r="AJ308">
        <v>0</v>
      </c>
      <c r="AK308">
        <v>0</v>
      </c>
      <c r="AU308" s="198">
        <v>0.27272727299999999</v>
      </c>
      <c r="AV308" s="6">
        <v>0</v>
      </c>
      <c r="AW308" s="198">
        <v>0.38356000000000001</v>
      </c>
      <c r="BO308" s="198"/>
      <c r="BP308" s="354">
        <f t="shared" si="25"/>
        <v>0</v>
      </c>
      <c r="BQ308" s="354">
        <f t="shared" si="26"/>
        <v>0</v>
      </c>
      <c r="BR308" s="354">
        <f t="shared" si="27"/>
        <v>0</v>
      </c>
      <c r="CG308" s="198"/>
      <c r="CH308">
        <f>(Transest!$J$14/HexExtSoy!$K$4)</f>
        <v>0.20257267294641951</v>
      </c>
      <c r="CI308">
        <f>(HydroProcOil!$K$14/HexExtSoy!$K$4)</f>
        <v>0.10977777777777777</v>
      </c>
      <c r="CJ308">
        <f>(StarchFerm!$K$24/StarchFerm!$K$4)</f>
        <v>0.33157302630665886</v>
      </c>
      <c r="CY308" s="198"/>
      <c r="CZ308">
        <f>BP308*CH308*1000*LCI!$E$93</f>
        <v>0</v>
      </c>
      <c r="DA308">
        <f>BQ308*CI308*1000*(LCI!$E$99)</f>
        <v>0</v>
      </c>
      <c r="DB308">
        <f>BR308*CJ308*1000*(LCI!$E$96)</f>
        <v>0</v>
      </c>
    </row>
    <row r="309" spans="1:106" x14ac:dyDescent="0.25">
      <c r="A309" s="197">
        <v>12033</v>
      </c>
      <c r="B309" s="197" t="s">
        <v>861</v>
      </c>
      <c r="C309" s="197" t="s">
        <v>618</v>
      </c>
      <c r="D309" s="197">
        <v>-87.396574299999997</v>
      </c>
      <c r="E309" s="197">
        <v>30.720980000000001</v>
      </c>
      <c r="F309">
        <v>0</v>
      </c>
      <c r="G309">
        <f t="shared" si="28"/>
        <v>0</v>
      </c>
      <c r="H309" s="198">
        <v>9.41</v>
      </c>
      <c r="Q309" s="221">
        <f>(Q3394*10000)*TEA!$M$15*10^-6</f>
        <v>63.783380941199994</v>
      </c>
      <c r="R309" s="221">
        <f>(R3394*10000)*TEA!$O$15*10^-6</f>
        <v>63.783380941199994</v>
      </c>
      <c r="AA309">
        <f t="shared" si="30"/>
        <v>1</v>
      </c>
      <c r="AB309" s="197">
        <v>12033</v>
      </c>
      <c r="AC309" s="197">
        <v>0</v>
      </c>
      <c r="AD309" s="197">
        <f t="shared" si="29"/>
        <v>0</v>
      </c>
      <c r="AE309" s="197">
        <v>166</v>
      </c>
      <c r="AJ309">
        <v>0</v>
      </c>
      <c r="AK309">
        <v>0</v>
      </c>
      <c r="AU309" s="198">
        <v>0.27272727299999999</v>
      </c>
      <c r="AV309" s="6">
        <v>0</v>
      </c>
      <c r="AW309" s="198">
        <v>0.38356000000000001</v>
      </c>
      <c r="BO309" s="198"/>
      <c r="BP309" s="354">
        <f t="shared" si="25"/>
        <v>0</v>
      </c>
      <c r="BQ309" s="354">
        <f t="shared" si="26"/>
        <v>0</v>
      </c>
      <c r="BR309" s="354">
        <f t="shared" si="27"/>
        <v>599.14373360000002</v>
      </c>
      <c r="CG309" s="198"/>
      <c r="CH309">
        <f>(Transest!$J$14/HexExtSoy!$K$4)</f>
        <v>0.20257267294641951</v>
      </c>
      <c r="CI309">
        <f>(HydroProcOil!$K$14/HexExtSoy!$K$4)</f>
        <v>0.10977777777777777</v>
      </c>
      <c r="CJ309">
        <f>(StarchFerm!$K$24/StarchFerm!$K$4)</f>
        <v>0.33157302630665886</v>
      </c>
      <c r="CY309" s="198"/>
      <c r="CZ309">
        <f>BP309*CH309*1000*LCI!$E$93</f>
        <v>0</v>
      </c>
      <c r="DA309">
        <f>BQ309*CI309*1000*(LCI!$E$99)</f>
        <v>0</v>
      </c>
      <c r="DB309">
        <f>BR309*CJ309*1000*(LCI!$E$96)</f>
        <v>5353884.3303982895</v>
      </c>
    </row>
    <row r="310" spans="1:106" x14ac:dyDescent="0.25">
      <c r="A310" s="197">
        <v>12035</v>
      </c>
      <c r="B310" s="197" t="s">
        <v>861</v>
      </c>
      <c r="C310" s="197" t="s">
        <v>874</v>
      </c>
      <c r="D310" s="197">
        <v>-81.315430599999999</v>
      </c>
      <c r="E310" s="197">
        <v>29.459949999999999</v>
      </c>
      <c r="F310">
        <v>0</v>
      </c>
      <c r="G310">
        <f t="shared" si="28"/>
        <v>0</v>
      </c>
      <c r="H310" s="198">
        <v>0</v>
      </c>
      <c r="Q310" s="221">
        <f>(Q3395*10000)*TEA!$M$15*10^-6</f>
        <v>69.906960084600001</v>
      </c>
      <c r="R310" s="221">
        <f>(R3395*10000)*TEA!$O$15*10^-6</f>
        <v>69.906960084600001</v>
      </c>
      <c r="AA310">
        <f t="shared" si="30"/>
        <v>1</v>
      </c>
      <c r="AB310" s="197">
        <v>12035</v>
      </c>
      <c r="AC310" s="197">
        <v>0</v>
      </c>
      <c r="AD310" s="197">
        <f t="shared" si="29"/>
        <v>0</v>
      </c>
      <c r="AE310" s="197">
        <v>0</v>
      </c>
      <c r="AJ310">
        <v>0</v>
      </c>
      <c r="AK310">
        <v>0</v>
      </c>
      <c r="AU310" s="198">
        <v>0.27272727299999999</v>
      </c>
      <c r="AV310" s="6">
        <v>0</v>
      </c>
      <c r="AW310" s="198">
        <v>0.38356000000000001</v>
      </c>
      <c r="BO310" s="198"/>
      <c r="BP310" s="354">
        <f t="shared" si="25"/>
        <v>0</v>
      </c>
      <c r="BQ310" s="354">
        <f t="shared" si="26"/>
        <v>0</v>
      </c>
      <c r="BR310" s="354">
        <f t="shared" si="27"/>
        <v>0</v>
      </c>
      <c r="CG310" s="198"/>
      <c r="CH310">
        <f>(Transest!$J$14/HexExtSoy!$K$4)</f>
        <v>0.20257267294641951</v>
      </c>
      <c r="CI310">
        <f>(HydroProcOil!$K$14/HexExtSoy!$K$4)</f>
        <v>0.10977777777777777</v>
      </c>
      <c r="CJ310">
        <f>(StarchFerm!$K$24/StarchFerm!$K$4)</f>
        <v>0.33157302630665886</v>
      </c>
      <c r="CY310" s="198"/>
      <c r="CZ310">
        <f>BP310*CH310*1000*LCI!$E$93</f>
        <v>0</v>
      </c>
      <c r="DA310">
        <f>BQ310*CI310*1000*(LCI!$E$99)</f>
        <v>0</v>
      </c>
      <c r="DB310">
        <f>BR310*CJ310*1000*(LCI!$E$96)</f>
        <v>0</v>
      </c>
    </row>
    <row r="311" spans="1:106" x14ac:dyDescent="0.25">
      <c r="A311" s="197">
        <v>12037</v>
      </c>
      <c r="B311" s="197" t="s">
        <v>861</v>
      </c>
      <c r="C311" s="197" t="s">
        <v>621</v>
      </c>
      <c r="D311" s="197">
        <v>-84.800465099999997</v>
      </c>
      <c r="E311" s="197">
        <v>29.912310000000002</v>
      </c>
      <c r="F311">
        <v>0</v>
      </c>
      <c r="G311">
        <f t="shared" si="28"/>
        <v>0</v>
      </c>
      <c r="H311" s="198">
        <v>0</v>
      </c>
      <c r="Q311" s="221">
        <f>(Q3396*10000)*TEA!$M$15*10^-6</f>
        <v>66.212369498249998</v>
      </c>
      <c r="R311" s="221">
        <f>(R3396*10000)*TEA!$O$15*10^-6</f>
        <v>66.212369498249998</v>
      </c>
      <c r="AA311">
        <f t="shared" si="30"/>
        <v>1</v>
      </c>
      <c r="AB311" s="197">
        <v>12037</v>
      </c>
      <c r="AC311" s="197">
        <v>0</v>
      </c>
      <c r="AD311" s="197">
        <f t="shared" si="29"/>
        <v>0</v>
      </c>
      <c r="AE311" s="197">
        <v>0</v>
      </c>
      <c r="AJ311">
        <v>0</v>
      </c>
      <c r="AK311">
        <v>0</v>
      </c>
      <c r="AU311" s="198">
        <v>0.27272727299999999</v>
      </c>
      <c r="AV311" s="6">
        <v>0</v>
      </c>
      <c r="AW311" s="198">
        <v>0.38356000000000001</v>
      </c>
      <c r="BO311" s="198"/>
      <c r="BP311" s="354">
        <f t="shared" si="25"/>
        <v>0</v>
      </c>
      <c r="BQ311" s="354">
        <f t="shared" si="26"/>
        <v>0</v>
      </c>
      <c r="BR311" s="354">
        <f t="shared" si="27"/>
        <v>0</v>
      </c>
      <c r="CG311" s="198"/>
      <c r="CH311">
        <f>(Transest!$J$14/HexExtSoy!$K$4)</f>
        <v>0.20257267294641951</v>
      </c>
      <c r="CI311">
        <f>(HydroProcOil!$K$14/HexExtSoy!$K$4)</f>
        <v>0.10977777777777777</v>
      </c>
      <c r="CJ311">
        <f>(StarchFerm!$K$24/StarchFerm!$K$4)</f>
        <v>0.33157302630665886</v>
      </c>
      <c r="CY311" s="198"/>
      <c r="CZ311">
        <f>BP311*CH311*1000*LCI!$E$93</f>
        <v>0</v>
      </c>
      <c r="DA311">
        <f>BQ311*CI311*1000*(LCI!$E$99)</f>
        <v>0</v>
      </c>
      <c r="DB311">
        <f>BR311*CJ311*1000*(LCI!$E$96)</f>
        <v>0</v>
      </c>
    </row>
    <row r="312" spans="1:106" x14ac:dyDescent="0.25">
      <c r="A312" s="197">
        <v>12039</v>
      </c>
      <c r="B312" s="197" t="s">
        <v>861</v>
      </c>
      <c r="C312" s="197" t="s">
        <v>875</v>
      </c>
      <c r="D312" s="197">
        <v>-84.620468599999995</v>
      </c>
      <c r="E312" s="197">
        <v>30.580110000000001</v>
      </c>
      <c r="F312">
        <v>0</v>
      </c>
      <c r="G312">
        <f t="shared" si="28"/>
        <v>0</v>
      </c>
      <c r="H312" s="198">
        <v>7.6</v>
      </c>
      <c r="Q312" s="221">
        <f>(Q3397*10000)*TEA!$M$15*10^-6</f>
        <v>64.563211427399992</v>
      </c>
      <c r="R312" s="221">
        <f>(R3397*10000)*TEA!$O$15*10^-6</f>
        <v>64.563211427399992</v>
      </c>
      <c r="AA312">
        <f t="shared" si="30"/>
        <v>1</v>
      </c>
      <c r="AB312" s="197">
        <v>12039</v>
      </c>
      <c r="AC312" s="197">
        <v>0</v>
      </c>
      <c r="AD312" s="197">
        <f t="shared" si="29"/>
        <v>0</v>
      </c>
      <c r="AE312" s="197">
        <v>270</v>
      </c>
      <c r="AJ312">
        <v>0</v>
      </c>
      <c r="AK312">
        <v>0</v>
      </c>
      <c r="AU312" s="198">
        <v>0.27272727299999999</v>
      </c>
      <c r="AV312" s="6">
        <v>0</v>
      </c>
      <c r="AW312" s="198">
        <v>0.38356000000000001</v>
      </c>
      <c r="BO312" s="198"/>
      <c r="BP312" s="354">
        <f t="shared" si="25"/>
        <v>0</v>
      </c>
      <c r="BQ312" s="354">
        <f t="shared" si="26"/>
        <v>0</v>
      </c>
      <c r="BR312" s="354">
        <f t="shared" si="27"/>
        <v>787.06511999999998</v>
      </c>
      <c r="CG312" s="198"/>
      <c r="CH312">
        <f>(Transest!$J$14/HexExtSoy!$K$4)</f>
        <v>0.20257267294641951</v>
      </c>
      <c r="CI312">
        <f>(HydroProcOil!$K$14/HexExtSoy!$K$4)</f>
        <v>0.10977777777777777</v>
      </c>
      <c r="CJ312">
        <f>(StarchFerm!$K$24/StarchFerm!$K$4)</f>
        <v>0.33157302630665886</v>
      </c>
      <c r="CY312" s="198"/>
      <c r="CZ312">
        <f>BP312*CH312*1000*LCI!$E$93</f>
        <v>0</v>
      </c>
      <c r="DA312">
        <f>BQ312*CI312*1000*(LCI!$E$99)</f>
        <v>0</v>
      </c>
      <c r="DB312">
        <f>BR312*CJ312*1000*(LCI!$E$96)</f>
        <v>7033129.7427610252</v>
      </c>
    </row>
    <row r="313" spans="1:106" x14ac:dyDescent="0.25">
      <c r="A313" s="197">
        <v>12041</v>
      </c>
      <c r="B313" s="197" t="s">
        <v>861</v>
      </c>
      <c r="C313" s="197" t="s">
        <v>876</v>
      </c>
      <c r="D313" s="197">
        <v>-82.803117799999995</v>
      </c>
      <c r="E313" s="197">
        <v>29.723780000000001</v>
      </c>
      <c r="F313">
        <v>0</v>
      </c>
      <c r="G313">
        <f t="shared" si="28"/>
        <v>0</v>
      </c>
      <c r="H313" s="198">
        <v>10.94</v>
      </c>
      <c r="Q313" s="221">
        <f>(Q3398*10000)*TEA!$M$15*10^-6</f>
        <v>68.349096992700012</v>
      </c>
      <c r="R313" s="221">
        <f>(R3398*10000)*TEA!$O$15*10^-6</f>
        <v>68.349096992700012</v>
      </c>
      <c r="AA313">
        <f t="shared" si="30"/>
        <v>1</v>
      </c>
      <c r="AB313" s="197">
        <v>12041</v>
      </c>
      <c r="AC313" s="197">
        <v>0</v>
      </c>
      <c r="AD313" s="197">
        <f t="shared" si="29"/>
        <v>0</v>
      </c>
      <c r="AE313" s="197">
        <v>444</v>
      </c>
      <c r="AJ313">
        <v>0</v>
      </c>
      <c r="AK313">
        <v>0</v>
      </c>
      <c r="AU313" s="198">
        <v>0.27272727299999999</v>
      </c>
      <c r="AV313" s="6">
        <v>0</v>
      </c>
      <c r="AW313" s="198">
        <v>0.38356000000000001</v>
      </c>
      <c r="BO313" s="198"/>
      <c r="BP313" s="354">
        <f t="shared" si="25"/>
        <v>0</v>
      </c>
      <c r="BQ313" s="354">
        <f t="shared" si="26"/>
        <v>0</v>
      </c>
      <c r="BR313" s="354">
        <f t="shared" si="27"/>
        <v>1863.0890015999998</v>
      </c>
      <c r="CG313" s="198"/>
      <c r="CH313">
        <f>(Transest!$J$14/HexExtSoy!$K$4)</f>
        <v>0.20257267294641951</v>
      </c>
      <c r="CI313">
        <f>(HydroProcOil!$K$14/HexExtSoy!$K$4)</f>
        <v>0.10977777777777777</v>
      </c>
      <c r="CJ313">
        <f>(StarchFerm!$K$24/StarchFerm!$K$4)</f>
        <v>0.33157302630665886</v>
      </c>
      <c r="CY313" s="198"/>
      <c r="CZ313">
        <f>BP313*CH313*1000*LCI!$E$93</f>
        <v>0</v>
      </c>
      <c r="DA313">
        <f>BQ313*CI313*1000*(LCI!$E$99)</f>
        <v>0</v>
      </c>
      <c r="DB313">
        <f>BR313*CJ313*1000*(LCI!$E$96)</f>
        <v>16648364.077630457</v>
      </c>
    </row>
    <row r="314" spans="1:106" x14ac:dyDescent="0.25">
      <c r="A314" s="197">
        <v>12043</v>
      </c>
      <c r="B314" s="197" t="s">
        <v>861</v>
      </c>
      <c r="C314" s="197" t="s">
        <v>877</v>
      </c>
      <c r="D314" s="197">
        <v>-81.213480899999993</v>
      </c>
      <c r="E314" s="197">
        <v>26.947279999999999</v>
      </c>
      <c r="F314">
        <v>0</v>
      </c>
      <c r="G314">
        <f t="shared" si="28"/>
        <v>0</v>
      </c>
      <c r="H314" s="198">
        <v>0</v>
      </c>
      <c r="Q314" s="221">
        <f>(Q3399*10000)*TEA!$M$15*10^-6</f>
        <v>74.534286803850009</v>
      </c>
      <c r="R314" s="221">
        <f>(R3399*10000)*TEA!$O$15*10^-6</f>
        <v>74.534286803850009</v>
      </c>
      <c r="AA314">
        <f t="shared" si="30"/>
        <v>1</v>
      </c>
      <c r="AB314" s="197">
        <v>12043</v>
      </c>
      <c r="AC314" s="197">
        <v>0</v>
      </c>
      <c r="AD314" s="197">
        <f t="shared" si="29"/>
        <v>0</v>
      </c>
      <c r="AE314" s="197">
        <v>0</v>
      </c>
      <c r="AJ314">
        <v>0</v>
      </c>
      <c r="AK314">
        <v>0</v>
      </c>
      <c r="AU314" s="198">
        <v>0.27272727299999999</v>
      </c>
      <c r="AV314" s="6">
        <v>0</v>
      </c>
      <c r="AW314" s="198">
        <v>0.38356000000000001</v>
      </c>
      <c r="BO314" s="198"/>
      <c r="BP314" s="354">
        <f t="shared" si="25"/>
        <v>0</v>
      </c>
      <c r="BQ314" s="354">
        <f t="shared" si="26"/>
        <v>0</v>
      </c>
      <c r="BR314" s="354">
        <f t="shared" si="27"/>
        <v>0</v>
      </c>
      <c r="CG314" s="198"/>
      <c r="CH314">
        <f>(Transest!$J$14/HexExtSoy!$K$4)</f>
        <v>0.20257267294641951</v>
      </c>
      <c r="CI314">
        <f>(HydroProcOil!$K$14/HexExtSoy!$K$4)</f>
        <v>0.10977777777777777</v>
      </c>
      <c r="CJ314">
        <f>(StarchFerm!$K$24/StarchFerm!$K$4)</f>
        <v>0.33157302630665886</v>
      </c>
      <c r="CY314" s="198"/>
      <c r="CZ314">
        <f>BP314*CH314*1000*LCI!$E$93</f>
        <v>0</v>
      </c>
      <c r="DA314">
        <f>BQ314*CI314*1000*(LCI!$E$99)</f>
        <v>0</v>
      </c>
      <c r="DB314">
        <f>BR314*CJ314*1000*(LCI!$E$96)</f>
        <v>0</v>
      </c>
    </row>
    <row r="315" spans="1:106" x14ac:dyDescent="0.25">
      <c r="A315" s="197">
        <v>12045</v>
      </c>
      <c r="B315" s="197" t="s">
        <v>861</v>
      </c>
      <c r="C315" s="197" t="s">
        <v>878</v>
      </c>
      <c r="D315" s="197">
        <v>-85.247158499999998</v>
      </c>
      <c r="E315" s="197">
        <v>29.958500000000001</v>
      </c>
      <c r="F315">
        <v>0</v>
      </c>
      <c r="G315">
        <f t="shared" si="28"/>
        <v>0</v>
      </c>
      <c r="H315" s="198">
        <v>0</v>
      </c>
      <c r="Q315" s="221">
        <f>(Q3400*10000)*TEA!$M$15*10^-6</f>
        <v>65.855009722049999</v>
      </c>
      <c r="R315" s="221">
        <f>(R3400*10000)*TEA!$O$15*10^-6</f>
        <v>65.855009722049999</v>
      </c>
      <c r="AA315">
        <f t="shared" si="30"/>
        <v>1</v>
      </c>
      <c r="AB315" s="197">
        <v>12045</v>
      </c>
      <c r="AC315" s="197">
        <v>0</v>
      </c>
      <c r="AD315" s="197">
        <f t="shared" si="29"/>
        <v>0</v>
      </c>
      <c r="AE315" s="197">
        <v>0</v>
      </c>
      <c r="AJ315">
        <v>0</v>
      </c>
      <c r="AK315">
        <v>0</v>
      </c>
      <c r="AU315" s="198">
        <v>0.27272727299999999</v>
      </c>
      <c r="AV315" s="6">
        <v>0</v>
      </c>
      <c r="AW315" s="198">
        <v>0.38356000000000001</v>
      </c>
      <c r="BO315" s="198"/>
      <c r="BP315" s="354">
        <f t="shared" si="25"/>
        <v>0</v>
      </c>
      <c r="BQ315" s="354">
        <f t="shared" si="26"/>
        <v>0</v>
      </c>
      <c r="BR315" s="354">
        <f t="shared" si="27"/>
        <v>0</v>
      </c>
      <c r="CG315" s="198"/>
      <c r="CH315">
        <f>(Transest!$J$14/HexExtSoy!$K$4)</f>
        <v>0.20257267294641951</v>
      </c>
      <c r="CI315">
        <f>(HydroProcOil!$K$14/HexExtSoy!$K$4)</f>
        <v>0.10977777777777777</v>
      </c>
      <c r="CJ315">
        <f>(StarchFerm!$K$24/StarchFerm!$K$4)</f>
        <v>0.33157302630665886</v>
      </c>
      <c r="CY315" s="198"/>
      <c r="CZ315">
        <f>BP315*CH315*1000*LCI!$E$93</f>
        <v>0</v>
      </c>
      <c r="DA315">
        <f>BQ315*CI315*1000*(LCI!$E$99)</f>
        <v>0</v>
      </c>
      <c r="DB315">
        <f>BR315*CJ315*1000*(LCI!$E$96)</f>
        <v>0</v>
      </c>
    </row>
    <row r="316" spans="1:106" x14ac:dyDescent="0.25">
      <c r="A316" s="197">
        <v>12047</v>
      </c>
      <c r="B316" s="197" t="s">
        <v>861</v>
      </c>
      <c r="C316" s="197" t="s">
        <v>879</v>
      </c>
      <c r="D316" s="197">
        <v>-82.935380699999996</v>
      </c>
      <c r="E316" s="197">
        <v>30.487279999999998</v>
      </c>
      <c r="F316">
        <v>2.39</v>
      </c>
      <c r="G316">
        <f t="shared" si="28"/>
        <v>2.39</v>
      </c>
      <c r="H316" s="198">
        <v>10.66</v>
      </c>
      <c r="Q316" s="221">
        <f>(Q3401*10000)*TEA!$M$15*10^-6</f>
        <v>66.014311986449997</v>
      </c>
      <c r="R316" s="221">
        <f>(R3401*10000)*TEA!$O$15*10^-6</f>
        <v>66.014311986449997</v>
      </c>
      <c r="AA316">
        <f t="shared" si="30"/>
        <v>1</v>
      </c>
      <c r="AB316" s="197">
        <v>12047</v>
      </c>
      <c r="AC316" s="197">
        <v>372</v>
      </c>
      <c r="AD316" s="197">
        <f t="shared" si="29"/>
        <v>372</v>
      </c>
      <c r="AE316" s="197">
        <v>780</v>
      </c>
      <c r="AJ316">
        <v>0</v>
      </c>
      <c r="AK316">
        <v>0</v>
      </c>
      <c r="AU316" s="198">
        <v>0.27272727299999999</v>
      </c>
      <c r="AV316" s="6">
        <v>0</v>
      </c>
      <c r="AW316" s="198">
        <v>0.38356000000000001</v>
      </c>
      <c r="BO316" s="198"/>
      <c r="BP316" s="354">
        <f t="shared" si="25"/>
        <v>242.47636387884</v>
      </c>
      <c r="BQ316" s="354">
        <f t="shared" si="26"/>
        <v>0</v>
      </c>
      <c r="BR316" s="354">
        <f t="shared" si="27"/>
        <v>3189.2246879999998</v>
      </c>
      <c r="CG316" s="198"/>
      <c r="CH316">
        <f>(Transest!$J$14/HexExtSoy!$K$4)</f>
        <v>0.20257267294641951</v>
      </c>
      <c r="CI316">
        <f>(HydroProcOil!$K$14/HexExtSoy!$K$4)</f>
        <v>0.10977777777777777</v>
      </c>
      <c r="CJ316">
        <f>(StarchFerm!$K$24/StarchFerm!$K$4)</f>
        <v>0.33157302630665886</v>
      </c>
      <c r="CY316" s="198"/>
      <c r="CZ316">
        <f>BP316*CH316*1000*LCI!$E$93</f>
        <v>1854245.4646867639</v>
      </c>
      <c r="DA316">
        <f>BQ316*CI316*1000*(LCI!$E$99)</f>
        <v>0</v>
      </c>
      <c r="DB316">
        <f>BR316*CJ316*1000*(LCI!$E$96)</f>
        <v>28498570.752977278</v>
      </c>
    </row>
    <row r="317" spans="1:106" x14ac:dyDescent="0.25">
      <c r="A317" s="197">
        <v>12049</v>
      </c>
      <c r="B317" s="197" t="s">
        <v>861</v>
      </c>
      <c r="C317" s="197" t="s">
        <v>880</v>
      </c>
      <c r="D317" s="197">
        <v>-81.811205999999999</v>
      </c>
      <c r="E317" s="197">
        <v>27.490220000000001</v>
      </c>
      <c r="F317">
        <v>0</v>
      </c>
      <c r="G317">
        <f t="shared" si="28"/>
        <v>0</v>
      </c>
      <c r="H317" s="198">
        <v>0</v>
      </c>
      <c r="Q317" s="221">
        <f>(Q3402*10000)*TEA!$M$15*10^-6</f>
        <v>73.438540002899998</v>
      </c>
      <c r="R317" s="221">
        <f>(R3402*10000)*TEA!$O$15*10^-6</f>
        <v>73.438540002899998</v>
      </c>
      <c r="AA317">
        <f t="shared" si="30"/>
        <v>1</v>
      </c>
      <c r="AB317" s="197">
        <v>12049</v>
      </c>
      <c r="AC317" s="197">
        <v>0</v>
      </c>
      <c r="AD317" s="197">
        <f t="shared" si="29"/>
        <v>0</v>
      </c>
      <c r="AE317" s="197">
        <v>0</v>
      </c>
      <c r="AJ317">
        <v>0</v>
      </c>
      <c r="AK317">
        <v>0</v>
      </c>
      <c r="AU317" s="198">
        <v>0.27272727299999999</v>
      </c>
      <c r="AV317" s="6">
        <v>0</v>
      </c>
      <c r="AW317" s="198">
        <v>0.38356000000000001</v>
      </c>
      <c r="BO317" s="198"/>
      <c r="BP317" s="354">
        <f t="shared" si="25"/>
        <v>0</v>
      </c>
      <c r="BQ317" s="354">
        <f t="shared" si="26"/>
        <v>0</v>
      </c>
      <c r="BR317" s="354">
        <f t="shared" si="27"/>
        <v>0</v>
      </c>
      <c r="CG317" s="198"/>
      <c r="CH317">
        <f>(Transest!$J$14/HexExtSoy!$K$4)</f>
        <v>0.20257267294641951</v>
      </c>
      <c r="CI317">
        <f>(HydroProcOil!$K$14/HexExtSoy!$K$4)</f>
        <v>0.10977777777777777</v>
      </c>
      <c r="CJ317">
        <f>(StarchFerm!$K$24/StarchFerm!$K$4)</f>
        <v>0.33157302630665886</v>
      </c>
      <c r="CY317" s="198"/>
      <c r="CZ317">
        <f>BP317*CH317*1000*LCI!$E$93</f>
        <v>0</v>
      </c>
      <c r="DA317">
        <f>BQ317*CI317*1000*(LCI!$E$99)</f>
        <v>0</v>
      </c>
      <c r="DB317">
        <f>BR317*CJ317*1000*(LCI!$E$96)</f>
        <v>0</v>
      </c>
    </row>
    <row r="318" spans="1:106" x14ac:dyDescent="0.25">
      <c r="A318" s="197">
        <v>12051</v>
      </c>
      <c r="B318" s="197" t="s">
        <v>861</v>
      </c>
      <c r="C318" s="197" t="s">
        <v>881</v>
      </c>
      <c r="D318" s="197">
        <v>-81.172602499999996</v>
      </c>
      <c r="E318" s="197">
        <v>26.538350000000001</v>
      </c>
      <c r="F318">
        <v>0</v>
      </c>
      <c r="G318">
        <f t="shared" si="28"/>
        <v>0</v>
      </c>
      <c r="H318" s="198">
        <v>0</v>
      </c>
      <c r="Q318" s="221">
        <f>(Q3403*10000)*TEA!$M$15*10^-6</f>
        <v>74.899121926049986</v>
      </c>
      <c r="R318" s="221">
        <f>(R3403*10000)*TEA!$O$15*10^-6</f>
        <v>74.899121926049986</v>
      </c>
      <c r="AA318">
        <f t="shared" si="30"/>
        <v>1</v>
      </c>
      <c r="AB318" s="197">
        <v>12051</v>
      </c>
      <c r="AC318" s="197">
        <v>0</v>
      </c>
      <c r="AD318" s="197">
        <f t="shared" si="29"/>
        <v>0</v>
      </c>
      <c r="AE318" s="197">
        <v>0</v>
      </c>
      <c r="AJ318">
        <v>0</v>
      </c>
      <c r="AK318">
        <v>0</v>
      </c>
      <c r="AU318" s="198">
        <v>0.27272727299999999</v>
      </c>
      <c r="AV318" s="6">
        <v>0</v>
      </c>
      <c r="AW318" s="198">
        <v>0.38356000000000001</v>
      </c>
      <c r="BO318" s="198"/>
      <c r="BP318" s="354">
        <f t="shared" si="25"/>
        <v>0</v>
      </c>
      <c r="BQ318" s="354">
        <f t="shared" si="26"/>
        <v>0</v>
      </c>
      <c r="BR318" s="354">
        <f t="shared" si="27"/>
        <v>0</v>
      </c>
      <c r="CG318" s="198"/>
      <c r="CH318">
        <f>(Transest!$J$14/HexExtSoy!$K$4)</f>
        <v>0.20257267294641951</v>
      </c>
      <c r="CI318">
        <f>(HydroProcOil!$K$14/HexExtSoy!$K$4)</f>
        <v>0.10977777777777777</v>
      </c>
      <c r="CJ318">
        <f>(StarchFerm!$K$24/StarchFerm!$K$4)</f>
        <v>0.33157302630665886</v>
      </c>
      <c r="CY318" s="198"/>
      <c r="CZ318">
        <f>BP318*CH318*1000*LCI!$E$93</f>
        <v>0</v>
      </c>
      <c r="DA318">
        <f>BQ318*CI318*1000*(LCI!$E$99)</f>
        <v>0</v>
      </c>
      <c r="DB318">
        <f>BR318*CJ318*1000*(LCI!$E$96)</f>
        <v>0</v>
      </c>
    </row>
    <row r="319" spans="1:106" x14ac:dyDescent="0.25">
      <c r="A319" s="197">
        <v>12053</v>
      </c>
      <c r="B319" s="197" t="s">
        <v>861</v>
      </c>
      <c r="C319" s="197" t="s">
        <v>882</v>
      </c>
      <c r="D319" s="197">
        <v>-82.432499800000002</v>
      </c>
      <c r="E319" s="197">
        <v>28.555700000000002</v>
      </c>
      <c r="F319">
        <v>0</v>
      </c>
      <c r="G319">
        <f t="shared" si="28"/>
        <v>0</v>
      </c>
      <c r="H319" s="198">
        <v>0</v>
      </c>
      <c r="Q319" s="221">
        <f>(Q3404*10000)*TEA!$M$15*10^-6</f>
        <v>71.24572277595</v>
      </c>
      <c r="R319" s="221">
        <f>(R3404*10000)*TEA!$O$15*10^-6</f>
        <v>71.24572277595</v>
      </c>
      <c r="AA319">
        <f t="shared" si="30"/>
        <v>1</v>
      </c>
      <c r="AB319" s="197">
        <v>12053</v>
      </c>
      <c r="AC319" s="197">
        <v>0</v>
      </c>
      <c r="AD319" s="197">
        <f t="shared" si="29"/>
        <v>0</v>
      </c>
      <c r="AE319" s="197">
        <v>0</v>
      </c>
      <c r="AJ319">
        <v>0</v>
      </c>
      <c r="AK319">
        <v>0</v>
      </c>
      <c r="AU319" s="198">
        <v>0.27272727299999999</v>
      </c>
      <c r="AV319" s="6">
        <v>0</v>
      </c>
      <c r="AW319" s="198">
        <v>0.38356000000000001</v>
      </c>
      <c r="BO319" s="198"/>
      <c r="BP319" s="354">
        <f t="shared" si="25"/>
        <v>0</v>
      </c>
      <c r="BQ319" s="354">
        <f t="shared" si="26"/>
        <v>0</v>
      </c>
      <c r="BR319" s="354">
        <f t="shared" si="27"/>
        <v>0</v>
      </c>
      <c r="CG319" s="198"/>
      <c r="CH319">
        <f>(Transest!$J$14/HexExtSoy!$K$4)</f>
        <v>0.20257267294641951</v>
      </c>
      <c r="CI319">
        <f>(HydroProcOil!$K$14/HexExtSoy!$K$4)</f>
        <v>0.10977777777777777</v>
      </c>
      <c r="CJ319">
        <f>(StarchFerm!$K$24/StarchFerm!$K$4)</f>
        <v>0.33157302630665886</v>
      </c>
      <c r="CY319" s="198"/>
      <c r="CZ319">
        <f>BP319*CH319*1000*LCI!$E$93</f>
        <v>0</v>
      </c>
      <c r="DA319">
        <f>BQ319*CI319*1000*(LCI!$E$99)</f>
        <v>0</v>
      </c>
      <c r="DB319">
        <f>BR319*CJ319*1000*(LCI!$E$96)</f>
        <v>0</v>
      </c>
    </row>
    <row r="320" spans="1:106" x14ac:dyDescent="0.25">
      <c r="A320" s="197">
        <v>12055</v>
      </c>
      <c r="B320" s="197" t="s">
        <v>861</v>
      </c>
      <c r="C320" s="197" t="s">
        <v>883</v>
      </c>
      <c r="D320" s="197">
        <v>-81.336228000000006</v>
      </c>
      <c r="E320" s="197">
        <v>27.34478</v>
      </c>
      <c r="F320">
        <v>0</v>
      </c>
      <c r="G320">
        <f t="shared" si="28"/>
        <v>0</v>
      </c>
      <c r="H320" s="198">
        <v>0</v>
      </c>
      <c r="Q320" s="221">
        <f>(Q3405*10000)*TEA!$M$15*10^-6</f>
        <v>73.934021250450002</v>
      </c>
      <c r="R320" s="221">
        <f>(R3405*10000)*TEA!$O$15*10^-6</f>
        <v>73.934021250450002</v>
      </c>
      <c r="AA320">
        <f t="shared" si="30"/>
        <v>1</v>
      </c>
      <c r="AB320" s="197">
        <v>12055</v>
      </c>
      <c r="AC320" s="197">
        <v>0</v>
      </c>
      <c r="AD320" s="197">
        <f t="shared" si="29"/>
        <v>0</v>
      </c>
      <c r="AE320" s="197">
        <v>0</v>
      </c>
      <c r="AJ320">
        <v>0</v>
      </c>
      <c r="AK320">
        <v>0</v>
      </c>
      <c r="AU320" s="198">
        <v>0.27272727299999999</v>
      </c>
      <c r="AV320" s="6">
        <v>0</v>
      </c>
      <c r="AW320" s="198">
        <v>0.38356000000000001</v>
      </c>
      <c r="BO320" s="198"/>
      <c r="BP320" s="354">
        <f t="shared" si="25"/>
        <v>0</v>
      </c>
      <c r="BQ320" s="354">
        <f t="shared" si="26"/>
        <v>0</v>
      </c>
      <c r="BR320" s="354">
        <f t="shared" si="27"/>
        <v>0</v>
      </c>
      <c r="CG320" s="198"/>
      <c r="CH320">
        <f>(Transest!$J$14/HexExtSoy!$K$4)</f>
        <v>0.20257267294641951</v>
      </c>
      <c r="CI320">
        <f>(HydroProcOil!$K$14/HexExtSoy!$K$4)</f>
        <v>0.10977777777777777</v>
      </c>
      <c r="CJ320">
        <f>(StarchFerm!$K$24/StarchFerm!$K$4)</f>
        <v>0.33157302630665886</v>
      </c>
      <c r="CY320" s="198"/>
      <c r="CZ320">
        <f>BP320*CH320*1000*LCI!$E$93</f>
        <v>0</v>
      </c>
      <c r="DA320">
        <f>BQ320*CI320*1000*(LCI!$E$99)</f>
        <v>0</v>
      </c>
      <c r="DB320">
        <f>BR320*CJ320*1000*(LCI!$E$96)</f>
        <v>0</v>
      </c>
    </row>
    <row r="321" spans="1:106" x14ac:dyDescent="0.25">
      <c r="A321" s="197">
        <v>12057</v>
      </c>
      <c r="B321" s="197" t="s">
        <v>861</v>
      </c>
      <c r="C321" s="197" t="s">
        <v>884</v>
      </c>
      <c r="D321" s="197">
        <v>-82.308235800000006</v>
      </c>
      <c r="E321" s="197">
        <v>27.928360000000001</v>
      </c>
      <c r="F321">
        <v>0</v>
      </c>
      <c r="G321">
        <f t="shared" si="28"/>
        <v>0</v>
      </c>
      <c r="H321" s="198">
        <v>5.76</v>
      </c>
      <c r="Q321" s="221">
        <f>(Q3406*10000)*TEA!$M$15*10^-6</f>
        <v>72.428717271600007</v>
      </c>
      <c r="R321" s="221">
        <f>(R3406*10000)*TEA!$O$15*10^-6</f>
        <v>72.428717271600007</v>
      </c>
      <c r="AA321">
        <f t="shared" si="30"/>
        <v>1</v>
      </c>
      <c r="AB321" s="197">
        <v>12057</v>
      </c>
      <c r="AC321" s="197">
        <v>0</v>
      </c>
      <c r="AD321" s="197">
        <f t="shared" si="29"/>
        <v>0</v>
      </c>
      <c r="AE321" s="197">
        <v>123</v>
      </c>
      <c r="AJ321">
        <v>0</v>
      </c>
      <c r="AK321">
        <v>0</v>
      </c>
      <c r="AU321" s="198">
        <v>0.27272727299999999</v>
      </c>
      <c r="AV321" s="6">
        <v>0</v>
      </c>
      <c r="AW321" s="198">
        <v>0.38356000000000001</v>
      </c>
      <c r="BO321" s="198"/>
      <c r="BP321" s="354">
        <f t="shared" si="25"/>
        <v>0</v>
      </c>
      <c r="BQ321" s="354">
        <f t="shared" si="26"/>
        <v>0</v>
      </c>
      <c r="BR321" s="354">
        <f t="shared" si="27"/>
        <v>271.74458880000003</v>
      </c>
      <c r="CG321" s="198"/>
      <c r="CH321">
        <f>(Transest!$J$14/HexExtSoy!$K$4)</f>
        <v>0.20257267294641951</v>
      </c>
      <c r="CI321">
        <f>(HydroProcOil!$K$14/HexExtSoy!$K$4)</f>
        <v>0.10977777777777777</v>
      </c>
      <c r="CJ321">
        <f>(StarchFerm!$K$24/StarchFerm!$K$4)</f>
        <v>0.33157302630665886</v>
      </c>
      <c r="CY321" s="198"/>
      <c r="CZ321">
        <f>BP321*CH321*1000*LCI!$E$93</f>
        <v>0</v>
      </c>
      <c r="DA321">
        <f>BQ321*CI321*1000*(LCI!$E$99)</f>
        <v>0</v>
      </c>
      <c r="DB321">
        <f>BR321*CJ321*1000*(LCI!$E$96)</f>
        <v>2428280.5848690704</v>
      </c>
    </row>
    <row r="322" spans="1:106" x14ac:dyDescent="0.25">
      <c r="A322" s="197">
        <v>12059</v>
      </c>
      <c r="B322" s="197" t="s">
        <v>861</v>
      </c>
      <c r="C322" s="197" t="s">
        <v>885</v>
      </c>
      <c r="D322" s="197">
        <v>-85.826457099999999</v>
      </c>
      <c r="E322" s="197">
        <v>30.885680000000001</v>
      </c>
      <c r="F322">
        <v>2.1</v>
      </c>
      <c r="G322">
        <f t="shared" si="28"/>
        <v>2.1</v>
      </c>
      <c r="H322" s="198">
        <v>6.45</v>
      </c>
      <c r="Q322" s="221">
        <f>(Q3407*10000)*TEA!$M$15*10^-6</f>
        <v>62.921865316499989</v>
      </c>
      <c r="R322" s="221">
        <f>(R3407*10000)*TEA!$O$15*10^-6</f>
        <v>62.921865316499989</v>
      </c>
      <c r="AA322">
        <f t="shared" si="30"/>
        <v>1</v>
      </c>
      <c r="AB322" s="197">
        <v>12059</v>
      </c>
      <c r="AC322" s="197">
        <v>885</v>
      </c>
      <c r="AD322" s="197">
        <f t="shared" si="29"/>
        <v>885</v>
      </c>
      <c r="AE322" s="197">
        <v>415</v>
      </c>
      <c r="AJ322">
        <v>0</v>
      </c>
      <c r="AK322">
        <v>0</v>
      </c>
      <c r="AU322" s="198">
        <v>0.27272727299999999</v>
      </c>
      <c r="AV322" s="6">
        <v>0</v>
      </c>
      <c r="AW322" s="198">
        <v>0.38356000000000001</v>
      </c>
      <c r="BO322" s="198"/>
      <c r="BP322" s="354">
        <f t="shared" si="25"/>
        <v>506.86363687049999</v>
      </c>
      <c r="BQ322" s="354">
        <f t="shared" si="26"/>
        <v>0</v>
      </c>
      <c r="BR322" s="354">
        <f t="shared" si="27"/>
        <v>1026.6942300000001</v>
      </c>
      <c r="CG322" s="198"/>
      <c r="CH322">
        <f>(Transest!$J$14/HexExtSoy!$K$4)</f>
        <v>0.20257267294641951</v>
      </c>
      <c r="CI322">
        <f>(HydroProcOil!$K$14/HexExtSoy!$K$4)</f>
        <v>0.10977777777777777</v>
      </c>
      <c r="CJ322">
        <f>(StarchFerm!$K$24/StarchFerm!$K$4)</f>
        <v>0.33157302630665886</v>
      </c>
      <c r="CY322" s="198"/>
      <c r="CZ322">
        <f>BP322*CH322*1000*LCI!$E$93</f>
        <v>3876046.2456925702</v>
      </c>
      <c r="DA322">
        <f>BQ322*CI322*1000*(LCI!$E$99)</f>
        <v>0</v>
      </c>
      <c r="DB322">
        <f>BR322*CJ322*1000*(LCI!$E$96)</f>
        <v>9174429.8435358573</v>
      </c>
    </row>
    <row r="323" spans="1:106" x14ac:dyDescent="0.25">
      <c r="A323" s="197">
        <v>12061</v>
      </c>
      <c r="B323" s="197" t="s">
        <v>861</v>
      </c>
      <c r="C323" s="197" t="s">
        <v>886</v>
      </c>
      <c r="D323" s="197">
        <v>-80.615547300000003</v>
      </c>
      <c r="E323" s="197">
        <v>27.683060000000001</v>
      </c>
      <c r="F323">
        <v>2.92</v>
      </c>
      <c r="G323">
        <f t="shared" si="28"/>
        <v>2.92</v>
      </c>
      <c r="H323" s="198">
        <v>14.98</v>
      </c>
      <c r="Q323" s="221">
        <f>(Q3408*10000)*TEA!$M$15*10^-6</f>
        <v>73.205759909699992</v>
      </c>
      <c r="R323" s="221">
        <f>(R3408*10000)*TEA!$O$15*10^-6</f>
        <v>73.205759909699992</v>
      </c>
      <c r="AA323">
        <f t="shared" si="30"/>
        <v>1</v>
      </c>
      <c r="AB323" s="197">
        <v>12061</v>
      </c>
      <c r="AC323" s="197">
        <v>304</v>
      </c>
      <c r="AD323" s="197">
        <f t="shared" si="29"/>
        <v>304</v>
      </c>
      <c r="AE323" s="197">
        <v>493</v>
      </c>
      <c r="AJ323">
        <v>0</v>
      </c>
      <c r="AK323">
        <v>0</v>
      </c>
      <c r="AU323" s="198">
        <v>0.27272727299999999</v>
      </c>
      <c r="AV323" s="6">
        <v>0</v>
      </c>
      <c r="AW323" s="198">
        <v>0.38356000000000001</v>
      </c>
      <c r="BO323" s="198"/>
      <c r="BP323" s="354">
        <f t="shared" ref="BP323:BP386" si="31">F323*AC323*AU323</f>
        <v>242.09454569663998</v>
      </c>
      <c r="BQ323" s="354">
        <f t="shared" ref="BQ323:BQ386" si="32">G323*AD323*AV323</f>
        <v>0</v>
      </c>
      <c r="BR323" s="354">
        <f t="shared" ref="BR323:BR386" si="33">H323*AE323*AW323</f>
        <v>2832.6442984</v>
      </c>
      <c r="CG323" s="198"/>
      <c r="CH323">
        <f>(Transest!$J$14/HexExtSoy!$K$4)</f>
        <v>0.20257267294641951</v>
      </c>
      <c r="CI323">
        <f>(HydroProcOil!$K$14/HexExtSoy!$K$4)</f>
        <v>0.10977777777777777</v>
      </c>
      <c r="CJ323">
        <f>(StarchFerm!$K$24/StarchFerm!$K$4)</f>
        <v>0.33157302630665886</v>
      </c>
      <c r="CY323" s="198"/>
      <c r="CZ323">
        <f>BP323*CH323*1000*LCI!$E$93</f>
        <v>1851325.6558387841</v>
      </c>
      <c r="DA323">
        <f>BQ323*CI323*1000*(LCI!$E$99)</f>
        <v>0</v>
      </c>
      <c r="DB323">
        <f>BR323*CJ323*1000*(LCI!$E$96)</f>
        <v>25312206.524587803</v>
      </c>
    </row>
    <row r="324" spans="1:106" x14ac:dyDescent="0.25">
      <c r="A324" s="197">
        <v>12063</v>
      </c>
      <c r="B324" s="197" t="s">
        <v>861</v>
      </c>
      <c r="C324" s="197" t="s">
        <v>627</v>
      </c>
      <c r="D324" s="197">
        <v>-85.226999800000002</v>
      </c>
      <c r="E324" s="197">
        <v>30.799189999999999</v>
      </c>
      <c r="F324">
        <v>2.56</v>
      </c>
      <c r="G324">
        <f t="shared" ref="G324:G387" si="34">F324</f>
        <v>2.56</v>
      </c>
      <c r="H324" s="198">
        <v>9.9700000000000006</v>
      </c>
      <c r="Q324" s="221">
        <f>(Q3409*10000)*TEA!$M$15*10^-6</f>
        <v>63.46988948205</v>
      </c>
      <c r="R324" s="221">
        <f>(R3409*10000)*TEA!$O$15*10^-6</f>
        <v>63.46988948205</v>
      </c>
      <c r="AA324">
        <f t="shared" si="30"/>
        <v>1</v>
      </c>
      <c r="AB324" s="197">
        <v>12063</v>
      </c>
      <c r="AC324" s="197">
        <v>881</v>
      </c>
      <c r="AD324" s="197">
        <f t="shared" ref="AD324:AD387" si="35">AC324</f>
        <v>881</v>
      </c>
      <c r="AE324" s="197">
        <v>1728</v>
      </c>
      <c r="AJ324">
        <v>0</v>
      </c>
      <c r="AK324">
        <v>0</v>
      </c>
      <c r="AU324" s="198">
        <v>0.27272727299999999</v>
      </c>
      <c r="AV324" s="6">
        <v>0</v>
      </c>
      <c r="AW324" s="198">
        <v>0.38356000000000001</v>
      </c>
      <c r="BO324" s="198"/>
      <c r="BP324" s="354">
        <f t="shared" si="31"/>
        <v>615.09818243328004</v>
      </c>
      <c r="BQ324" s="354">
        <f t="shared" si="32"/>
        <v>0</v>
      </c>
      <c r="BR324" s="354">
        <f t="shared" si="33"/>
        <v>6608.0330496000006</v>
      </c>
      <c r="CG324" s="198"/>
      <c r="CH324">
        <f>(Transest!$J$14/HexExtSoy!$K$4)</f>
        <v>0.20257267294641951</v>
      </c>
      <c r="CI324">
        <f>(HydroProcOil!$K$14/HexExtSoy!$K$4)</f>
        <v>0.10977777777777777</v>
      </c>
      <c r="CJ324">
        <f>(StarchFerm!$K$24/StarchFerm!$K$4)</f>
        <v>0.33157302630665886</v>
      </c>
      <c r="CY324" s="198"/>
      <c r="CZ324">
        <f>BP324*CH324*1000*LCI!$E$93</f>
        <v>4703728.6309847711</v>
      </c>
      <c r="DA324">
        <f>BQ324*CI324*1000*(LCI!$E$99)</f>
        <v>0</v>
      </c>
      <c r="DB324">
        <f>BR324*CJ324*1000*(LCI!$E$96)</f>
        <v>59048676.661328375</v>
      </c>
    </row>
    <row r="325" spans="1:106" x14ac:dyDescent="0.25">
      <c r="A325" s="197">
        <v>12065</v>
      </c>
      <c r="B325" s="197" t="s">
        <v>861</v>
      </c>
      <c r="C325" s="197" t="s">
        <v>628</v>
      </c>
      <c r="D325" s="197">
        <v>-83.888135500000004</v>
      </c>
      <c r="E325" s="197">
        <v>30.439430000000002</v>
      </c>
      <c r="F325">
        <v>1.4</v>
      </c>
      <c r="G325">
        <f t="shared" si="34"/>
        <v>1.4</v>
      </c>
      <c r="H325" s="198">
        <v>4.2</v>
      </c>
      <c r="Q325" s="221">
        <f>(Q3410*10000)*TEA!$M$15*10^-6</f>
        <v>65.50070460165</v>
      </c>
      <c r="R325" s="221">
        <f>(R3410*10000)*TEA!$O$15*10^-6</f>
        <v>65.50070460165</v>
      </c>
      <c r="AA325">
        <f t="shared" si="30"/>
        <v>1</v>
      </c>
      <c r="AB325" s="197">
        <v>12065</v>
      </c>
      <c r="AC325" s="197">
        <v>157</v>
      </c>
      <c r="AD325" s="197">
        <f t="shared" si="35"/>
        <v>157</v>
      </c>
      <c r="AE325" s="197">
        <v>147</v>
      </c>
      <c r="AJ325">
        <v>0</v>
      </c>
      <c r="AK325">
        <v>0</v>
      </c>
      <c r="AU325" s="198">
        <v>0.27272727299999999</v>
      </c>
      <c r="AV325" s="6">
        <v>0</v>
      </c>
      <c r="AW325" s="198">
        <v>0.38356000000000001</v>
      </c>
      <c r="BO325" s="198"/>
      <c r="BP325" s="354">
        <f t="shared" si="31"/>
        <v>59.945454605399995</v>
      </c>
      <c r="BQ325" s="354">
        <f t="shared" si="32"/>
        <v>0</v>
      </c>
      <c r="BR325" s="354">
        <f t="shared" si="33"/>
        <v>236.809944</v>
      </c>
      <c r="CG325" s="198"/>
      <c r="CH325">
        <f>(Transest!$J$14/HexExtSoy!$K$4)</f>
        <v>0.20257267294641951</v>
      </c>
      <c r="CI325">
        <f>(HydroProcOil!$K$14/HexExtSoy!$K$4)</f>
        <v>0.10977777777777777</v>
      </c>
      <c r="CJ325">
        <f>(StarchFerm!$K$24/StarchFerm!$K$4)</f>
        <v>0.33157302630665886</v>
      </c>
      <c r="CY325" s="198"/>
      <c r="CZ325">
        <f>BP325*CH325*1000*LCI!$E$93</f>
        <v>458409.98913275596</v>
      </c>
      <c r="DA325">
        <f>BQ325*CI325*1000*(LCI!$E$99)</f>
        <v>0</v>
      </c>
      <c r="DB325">
        <f>BR325*CJ325*1000*(LCI!$E$96)</f>
        <v>2116108.3348833616</v>
      </c>
    </row>
    <row r="326" spans="1:106" x14ac:dyDescent="0.25">
      <c r="A326" s="197">
        <v>12067</v>
      </c>
      <c r="B326" s="197" t="s">
        <v>861</v>
      </c>
      <c r="C326" s="197" t="s">
        <v>704</v>
      </c>
      <c r="D326" s="197">
        <v>-83.181943599999997</v>
      </c>
      <c r="E326" s="197">
        <v>29.984929999999999</v>
      </c>
      <c r="F326">
        <v>1.89</v>
      </c>
      <c r="G326">
        <f t="shared" si="34"/>
        <v>1.89</v>
      </c>
      <c r="H326" s="198">
        <v>0</v>
      </c>
      <c r="Q326" s="221">
        <f>(Q3411*10000)*TEA!$M$15*10^-6</f>
        <v>67.345238934449995</v>
      </c>
      <c r="R326" s="221">
        <f>(R3411*10000)*TEA!$O$15*10^-6</f>
        <v>67.345238934449995</v>
      </c>
      <c r="AA326">
        <f t="shared" si="30"/>
        <v>1</v>
      </c>
      <c r="AB326" s="197">
        <v>12067</v>
      </c>
      <c r="AC326" s="197">
        <v>348</v>
      </c>
      <c r="AD326" s="197">
        <f t="shared" si="35"/>
        <v>348</v>
      </c>
      <c r="AE326" s="197">
        <v>0</v>
      </c>
      <c r="AJ326">
        <v>0</v>
      </c>
      <c r="AK326">
        <v>0</v>
      </c>
      <c r="AU326" s="198">
        <v>0.27272727299999999</v>
      </c>
      <c r="AV326" s="6">
        <v>0</v>
      </c>
      <c r="AW326" s="198">
        <v>0.38356000000000001</v>
      </c>
      <c r="BO326" s="198"/>
      <c r="BP326" s="354">
        <f t="shared" si="31"/>
        <v>179.37818199755998</v>
      </c>
      <c r="BQ326" s="354">
        <f t="shared" si="32"/>
        <v>0</v>
      </c>
      <c r="BR326" s="354">
        <f t="shared" si="33"/>
        <v>0</v>
      </c>
      <c r="CG326" s="198"/>
      <c r="CH326">
        <f>(Transest!$J$14/HexExtSoy!$K$4)</f>
        <v>0.20257267294641951</v>
      </c>
      <c r="CI326">
        <f>(HydroProcOil!$K$14/HexExtSoy!$K$4)</f>
        <v>0.10977777777777777</v>
      </c>
      <c r="CJ326">
        <f>(StarchFerm!$K$24/StarchFerm!$K$4)</f>
        <v>0.33157302630665886</v>
      </c>
      <c r="CY326" s="198"/>
      <c r="CZ326">
        <f>BP326*CH326*1000*LCI!$E$93</f>
        <v>1371726.1967806926</v>
      </c>
      <c r="DA326">
        <f>BQ326*CI326*1000*(LCI!$E$99)</f>
        <v>0</v>
      </c>
      <c r="DB326">
        <f>BR326*CJ326*1000*(LCI!$E$96)</f>
        <v>0</v>
      </c>
    </row>
    <row r="327" spans="1:106" x14ac:dyDescent="0.25">
      <c r="A327" s="197">
        <v>12069</v>
      </c>
      <c r="B327" s="197" t="s">
        <v>861</v>
      </c>
      <c r="C327" s="197" t="s">
        <v>750</v>
      </c>
      <c r="D327" s="197">
        <v>-81.6996556</v>
      </c>
      <c r="E327" s="197">
        <v>28.75018</v>
      </c>
      <c r="F327">
        <v>0</v>
      </c>
      <c r="G327">
        <f t="shared" si="34"/>
        <v>0</v>
      </c>
      <c r="H327" s="198">
        <v>0</v>
      </c>
      <c r="Q327" s="221">
        <f>(Q3412*10000)*TEA!$M$15*10^-6</f>
        <v>71.346731171399995</v>
      </c>
      <c r="R327" s="221">
        <f>(R3412*10000)*TEA!$O$15*10^-6</f>
        <v>71.346731171399995</v>
      </c>
      <c r="AA327">
        <f t="shared" si="30"/>
        <v>1</v>
      </c>
      <c r="AB327" s="197">
        <v>12069</v>
      </c>
      <c r="AC327" s="197">
        <v>0</v>
      </c>
      <c r="AD327" s="197">
        <f t="shared" si="35"/>
        <v>0</v>
      </c>
      <c r="AE327" s="197">
        <v>0</v>
      </c>
      <c r="AJ327">
        <v>0</v>
      </c>
      <c r="AK327">
        <v>0</v>
      </c>
      <c r="AU327" s="198">
        <v>0.27272727299999999</v>
      </c>
      <c r="AV327" s="6">
        <v>0</v>
      </c>
      <c r="AW327" s="198">
        <v>0.38356000000000001</v>
      </c>
      <c r="BO327" s="198"/>
      <c r="BP327" s="354">
        <f t="shared" si="31"/>
        <v>0</v>
      </c>
      <c r="BQ327" s="354">
        <f t="shared" si="32"/>
        <v>0</v>
      </c>
      <c r="BR327" s="354">
        <f t="shared" si="33"/>
        <v>0</v>
      </c>
      <c r="CG327" s="198"/>
      <c r="CH327">
        <f>(Transest!$J$14/HexExtSoy!$K$4)</f>
        <v>0.20257267294641951</v>
      </c>
      <c r="CI327">
        <f>(HydroProcOil!$K$14/HexExtSoy!$K$4)</f>
        <v>0.10977777777777777</v>
      </c>
      <c r="CJ327">
        <f>(StarchFerm!$K$24/StarchFerm!$K$4)</f>
        <v>0.33157302630665886</v>
      </c>
      <c r="CY327" s="198"/>
      <c r="CZ327">
        <f>BP327*CH327*1000*LCI!$E$93</f>
        <v>0</v>
      </c>
      <c r="DA327">
        <f>BQ327*CI327*1000*(LCI!$E$99)</f>
        <v>0</v>
      </c>
      <c r="DB327">
        <f>BR327*CJ327*1000*(LCI!$E$96)</f>
        <v>0</v>
      </c>
    </row>
    <row r="328" spans="1:106" x14ac:dyDescent="0.25">
      <c r="A328" s="197">
        <v>12071</v>
      </c>
      <c r="B328" s="197" t="s">
        <v>861</v>
      </c>
      <c r="C328" s="197" t="s">
        <v>632</v>
      </c>
      <c r="D328" s="197">
        <v>-81.803141999999994</v>
      </c>
      <c r="E328" s="197">
        <v>26.580110000000001</v>
      </c>
      <c r="F328">
        <v>0</v>
      </c>
      <c r="G328">
        <f t="shared" si="34"/>
        <v>0</v>
      </c>
      <c r="H328" s="198">
        <v>0</v>
      </c>
      <c r="Q328" s="221">
        <f>(Q3413*10000)*TEA!$M$15*10^-6</f>
        <v>74.010994976250004</v>
      </c>
      <c r="R328" s="221">
        <f>(R3413*10000)*TEA!$O$15*10^-6</f>
        <v>74.010994976250004</v>
      </c>
      <c r="AA328">
        <f t="shared" si="30"/>
        <v>1</v>
      </c>
      <c r="AB328" s="197">
        <v>12071</v>
      </c>
      <c r="AC328" s="197">
        <v>0</v>
      </c>
      <c r="AD328" s="197">
        <f t="shared" si="35"/>
        <v>0</v>
      </c>
      <c r="AE328" s="197">
        <v>0</v>
      </c>
      <c r="AJ328">
        <v>0</v>
      </c>
      <c r="AK328">
        <v>0</v>
      </c>
      <c r="AU328" s="198">
        <v>0.27272727299999999</v>
      </c>
      <c r="AV328" s="6">
        <v>0</v>
      </c>
      <c r="AW328" s="198">
        <v>0.38356000000000001</v>
      </c>
      <c r="BO328" s="198"/>
      <c r="BP328" s="354">
        <f t="shared" si="31"/>
        <v>0</v>
      </c>
      <c r="BQ328" s="354">
        <f t="shared" si="32"/>
        <v>0</v>
      </c>
      <c r="BR328" s="354">
        <f t="shared" si="33"/>
        <v>0</v>
      </c>
      <c r="CG328" s="198"/>
      <c r="CH328">
        <f>(Transest!$J$14/HexExtSoy!$K$4)</f>
        <v>0.20257267294641951</v>
      </c>
      <c r="CI328">
        <f>(HydroProcOil!$K$14/HexExtSoy!$K$4)</f>
        <v>0.10977777777777777</v>
      </c>
      <c r="CJ328">
        <f>(StarchFerm!$K$24/StarchFerm!$K$4)</f>
        <v>0.33157302630665886</v>
      </c>
      <c r="CY328" s="198"/>
      <c r="CZ328">
        <f>BP328*CH328*1000*LCI!$E$93</f>
        <v>0</v>
      </c>
      <c r="DA328">
        <f>BQ328*CI328*1000*(LCI!$E$99)</f>
        <v>0</v>
      </c>
      <c r="DB328">
        <f>BR328*CJ328*1000*(LCI!$E$96)</f>
        <v>0</v>
      </c>
    </row>
    <row r="329" spans="1:106" x14ac:dyDescent="0.25">
      <c r="A329" s="197">
        <v>12073</v>
      </c>
      <c r="B329" s="197" t="s">
        <v>861</v>
      </c>
      <c r="C329" s="197" t="s">
        <v>887</v>
      </c>
      <c r="D329" s="197">
        <v>-84.2734272</v>
      </c>
      <c r="E329" s="197">
        <v>30.460850000000001</v>
      </c>
      <c r="F329">
        <v>0</v>
      </c>
      <c r="G329">
        <f t="shared" si="34"/>
        <v>0</v>
      </c>
      <c r="H329" s="198">
        <v>7.06</v>
      </c>
      <c r="Q329" s="221">
        <f>(Q3414*10000)*TEA!$M$15*10^-6</f>
        <v>65.134978291799996</v>
      </c>
      <c r="R329" s="221">
        <f>(R3414*10000)*TEA!$O$15*10^-6</f>
        <v>65.134978291799996</v>
      </c>
      <c r="AA329">
        <f t="shared" si="30"/>
        <v>1</v>
      </c>
      <c r="AB329" s="197">
        <v>12073</v>
      </c>
      <c r="AC329" s="197">
        <v>0</v>
      </c>
      <c r="AD329" s="197">
        <f t="shared" si="35"/>
        <v>0</v>
      </c>
      <c r="AE329" s="197">
        <v>826</v>
      </c>
      <c r="AJ329">
        <v>0</v>
      </c>
      <c r="AK329">
        <v>0</v>
      </c>
      <c r="AU329" s="198">
        <v>0.27272727299999999</v>
      </c>
      <c r="AV329" s="6">
        <v>0</v>
      </c>
      <c r="AW329" s="198">
        <v>0.38356000000000001</v>
      </c>
      <c r="BO329" s="198"/>
      <c r="BP329" s="354">
        <f t="shared" si="31"/>
        <v>0</v>
      </c>
      <c r="BQ329" s="354">
        <f t="shared" si="32"/>
        <v>0</v>
      </c>
      <c r="BR329" s="354">
        <f t="shared" si="33"/>
        <v>2236.7531535999997</v>
      </c>
      <c r="CG329" s="198"/>
      <c r="CH329">
        <f>(Transest!$J$14/HexExtSoy!$K$4)</f>
        <v>0.20257267294641951</v>
      </c>
      <c r="CI329">
        <f>(HydroProcOil!$K$14/HexExtSoy!$K$4)</f>
        <v>0.10977777777777777</v>
      </c>
      <c r="CJ329">
        <f>(StarchFerm!$K$24/StarchFerm!$K$4)</f>
        <v>0.33157302630665886</v>
      </c>
      <c r="CY329" s="198"/>
      <c r="CZ329">
        <f>BP329*CH329*1000*LCI!$E$93</f>
        <v>0</v>
      </c>
      <c r="DA329">
        <f>BQ329*CI329*1000*(LCI!$E$99)</f>
        <v>0</v>
      </c>
      <c r="DB329">
        <f>BR329*CJ329*1000*(LCI!$E$96)</f>
        <v>19987386.979871094</v>
      </c>
    </row>
    <row r="330" spans="1:106" x14ac:dyDescent="0.25">
      <c r="A330" s="197">
        <v>12075</v>
      </c>
      <c r="B330" s="197" t="s">
        <v>861</v>
      </c>
      <c r="C330" s="197" t="s">
        <v>888</v>
      </c>
      <c r="D330" s="197">
        <v>-82.732552299999995</v>
      </c>
      <c r="E330" s="197">
        <v>29.324149999999999</v>
      </c>
      <c r="F330">
        <v>0</v>
      </c>
      <c r="G330">
        <f t="shared" si="34"/>
        <v>0</v>
      </c>
      <c r="H330" s="198">
        <v>11.73</v>
      </c>
      <c r="Q330" s="221">
        <f>(Q3415*10000)*TEA!$M$15*10^-6</f>
        <v>69.398269523549985</v>
      </c>
      <c r="R330" s="221">
        <f>(R3415*10000)*TEA!$O$15*10^-6</f>
        <v>69.398269523549985</v>
      </c>
      <c r="AA330">
        <f t="shared" si="30"/>
        <v>1</v>
      </c>
      <c r="AB330" s="197">
        <v>12075</v>
      </c>
      <c r="AC330" s="197">
        <v>0</v>
      </c>
      <c r="AD330" s="197">
        <f t="shared" si="35"/>
        <v>0</v>
      </c>
      <c r="AE330" s="197">
        <v>344</v>
      </c>
      <c r="AJ330">
        <v>0</v>
      </c>
      <c r="AK330">
        <v>0</v>
      </c>
      <c r="AU330" s="198">
        <v>0.27272727299999999</v>
      </c>
      <c r="AV330" s="6">
        <v>0</v>
      </c>
      <c r="AW330" s="198">
        <v>0.38356000000000001</v>
      </c>
      <c r="BO330" s="198"/>
      <c r="BP330" s="354">
        <f t="shared" si="31"/>
        <v>0</v>
      </c>
      <c r="BQ330" s="354">
        <f t="shared" si="32"/>
        <v>0</v>
      </c>
      <c r="BR330" s="354">
        <f t="shared" si="33"/>
        <v>1547.7106272000001</v>
      </c>
      <c r="CG330" s="198"/>
      <c r="CH330">
        <f>(Transest!$J$14/HexExtSoy!$K$4)</f>
        <v>0.20257267294641951</v>
      </c>
      <c r="CI330">
        <f>(HydroProcOil!$K$14/HexExtSoy!$K$4)</f>
        <v>0.10977777777777777</v>
      </c>
      <c r="CJ330">
        <f>(StarchFerm!$K$24/StarchFerm!$K$4)</f>
        <v>0.33157302630665886</v>
      </c>
      <c r="CY330" s="198"/>
      <c r="CZ330">
        <f>BP330*CH330*1000*LCI!$E$93</f>
        <v>0</v>
      </c>
      <c r="DA330">
        <f>BQ330*CI330*1000*(LCI!$E$99)</f>
        <v>0</v>
      </c>
      <c r="DB330">
        <f>BR330*CJ330*1000*(LCI!$E$96)</f>
        <v>13830176.650882006</v>
      </c>
    </row>
    <row r="331" spans="1:106" x14ac:dyDescent="0.25">
      <c r="A331" s="197">
        <v>12077</v>
      </c>
      <c r="B331" s="197" t="s">
        <v>861</v>
      </c>
      <c r="C331" s="197" t="s">
        <v>889</v>
      </c>
      <c r="D331" s="197">
        <v>-84.894806299999999</v>
      </c>
      <c r="E331" s="197">
        <v>30.24905</v>
      </c>
      <c r="F331">
        <v>0</v>
      </c>
      <c r="G331">
        <f t="shared" si="34"/>
        <v>0</v>
      </c>
      <c r="H331" s="198">
        <v>0</v>
      </c>
      <c r="Q331" s="221">
        <f>(Q3416*10000)*TEA!$M$15*10^-6</f>
        <v>65.29186486575</v>
      </c>
      <c r="R331" s="221">
        <f>(R3416*10000)*TEA!$O$15*10^-6</f>
        <v>65.29186486575</v>
      </c>
      <c r="AA331">
        <f t="shared" si="30"/>
        <v>1</v>
      </c>
      <c r="AB331" s="197">
        <v>12077</v>
      </c>
      <c r="AC331" s="197">
        <v>0</v>
      </c>
      <c r="AD331" s="197">
        <f t="shared" si="35"/>
        <v>0</v>
      </c>
      <c r="AE331" s="197">
        <v>0</v>
      </c>
      <c r="AJ331">
        <v>0</v>
      </c>
      <c r="AK331">
        <v>0</v>
      </c>
      <c r="AU331" s="198">
        <v>0.27272727299999999</v>
      </c>
      <c r="AV331" s="6">
        <v>0</v>
      </c>
      <c r="AW331" s="198">
        <v>0.38356000000000001</v>
      </c>
      <c r="BO331" s="198"/>
      <c r="BP331" s="354">
        <f t="shared" si="31"/>
        <v>0</v>
      </c>
      <c r="BQ331" s="354">
        <f t="shared" si="32"/>
        <v>0</v>
      </c>
      <c r="BR331" s="354">
        <f t="shared" si="33"/>
        <v>0</v>
      </c>
      <c r="CG331" s="198"/>
      <c r="CH331">
        <f>(Transest!$J$14/HexExtSoy!$K$4)</f>
        <v>0.20257267294641951</v>
      </c>
      <c r="CI331">
        <f>(HydroProcOil!$K$14/HexExtSoy!$K$4)</f>
        <v>0.10977777777777777</v>
      </c>
      <c r="CJ331">
        <f>(StarchFerm!$K$24/StarchFerm!$K$4)</f>
        <v>0.33157302630665886</v>
      </c>
      <c r="CY331" s="198"/>
      <c r="CZ331">
        <f>BP331*CH331*1000*LCI!$E$93</f>
        <v>0</v>
      </c>
      <c r="DA331">
        <f>BQ331*CI331*1000*(LCI!$E$99)</f>
        <v>0</v>
      </c>
      <c r="DB331">
        <f>BR331*CJ331*1000*(LCI!$E$96)</f>
        <v>0</v>
      </c>
    </row>
    <row r="332" spans="1:106" x14ac:dyDescent="0.25">
      <c r="A332" s="197">
        <v>12079</v>
      </c>
      <c r="B332" s="197" t="s">
        <v>861</v>
      </c>
      <c r="C332" s="197" t="s">
        <v>636</v>
      </c>
      <c r="D332" s="197">
        <v>-83.459890599999994</v>
      </c>
      <c r="E332" s="197">
        <v>30.440460000000002</v>
      </c>
      <c r="F332">
        <v>1.75</v>
      </c>
      <c r="G332">
        <f t="shared" si="34"/>
        <v>1.75</v>
      </c>
      <c r="H332" s="198">
        <v>10.130000000000001</v>
      </c>
      <c r="Q332" s="221">
        <f>(Q3417*10000)*TEA!$M$15*10^-6</f>
        <v>65.776480712999998</v>
      </c>
      <c r="R332" s="221">
        <f>(R3417*10000)*TEA!$O$15*10^-6</f>
        <v>65.776480712999998</v>
      </c>
      <c r="AA332">
        <f t="shared" si="30"/>
        <v>1</v>
      </c>
      <c r="AB332" s="197">
        <v>12079</v>
      </c>
      <c r="AC332" s="197">
        <v>131</v>
      </c>
      <c r="AD332" s="197">
        <f t="shared" si="35"/>
        <v>131</v>
      </c>
      <c r="AE332" s="197">
        <v>2323</v>
      </c>
      <c r="AJ332">
        <v>0</v>
      </c>
      <c r="AK332">
        <v>0</v>
      </c>
      <c r="AU332" s="198">
        <v>0.27272727299999999</v>
      </c>
      <c r="AV332" s="6">
        <v>0</v>
      </c>
      <c r="AW332" s="198">
        <v>0.38356000000000001</v>
      </c>
      <c r="BO332" s="198"/>
      <c r="BP332" s="354">
        <f t="shared" si="31"/>
        <v>62.522727335249996</v>
      </c>
      <c r="BQ332" s="354">
        <f t="shared" si="32"/>
        <v>0</v>
      </c>
      <c r="BR332" s="354">
        <f t="shared" si="33"/>
        <v>9025.9300844000009</v>
      </c>
      <c r="CG332" s="198"/>
      <c r="CH332">
        <f>(Transest!$J$14/HexExtSoy!$K$4)</f>
        <v>0.20257267294641951</v>
      </c>
      <c r="CI332">
        <f>(HydroProcOil!$K$14/HexExtSoy!$K$4)</f>
        <v>0.10977777777777777</v>
      </c>
      <c r="CJ332">
        <f>(StarchFerm!$K$24/StarchFerm!$K$4)</f>
        <v>0.33157302630665886</v>
      </c>
      <c r="CY332" s="198"/>
      <c r="CZ332">
        <f>BP332*CH332*1000*LCI!$E$93</f>
        <v>478118.69885661645</v>
      </c>
      <c r="DA332">
        <f>BQ332*CI332*1000*(LCI!$E$99)</f>
        <v>0</v>
      </c>
      <c r="DB332">
        <f>BR332*CJ332*1000*(LCI!$E$96)</f>
        <v>80654745.991888434</v>
      </c>
    </row>
    <row r="333" spans="1:106" x14ac:dyDescent="0.25">
      <c r="A333" s="197">
        <v>12081</v>
      </c>
      <c r="B333" s="197" t="s">
        <v>861</v>
      </c>
      <c r="C333" s="197" t="s">
        <v>890</v>
      </c>
      <c r="D333" s="197">
        <v>-82.303526099999999</v>
      </c>
      <c r="E333" s="197">
        <v>27.472349999999999</v>
      </c>
      <c r="F333">
        <v>0</v>
      </c>
      <c r="G333">
        <f t="shared" si="34"/>
        <v>0</v>
      </c>
      <c r="H333" s="198">
        <v>0</v>
      </c>
      <c r="Q333" s="221">
        <f>(Q3418*10000)*TEA!$M$15*10^-6</f>
        <v>73.011869026200003</v>
      </c>
      <c r="R333" s="221">
        <f>(R3418*10000)*TEA!$O$15*10^-6</f>
        <v>73.011869026200003</v>
      </c>
      <c r="AA333">
        <f t="shared" si="30"/>
        <v>1</v>
      </c>
      <c r="AB333" s="197">
        <v>12081</v>
      </c>
      <c r="AC333" s="197">
        <v>0</v>
      </c>
      <c r="AD333" s="197">
        <f t="shared" si="35"/>
        <v>0</v>
      </c>
      <c r="AE333" s="197">
        <v>0</v>
      </c>
      <c r="AJ333">
        <v>0</v>
      </c>
      <c r="AK333">
        <v>0</v>
      </c>
      <c r="AU333" s="198">
        <v>0.27272727299999999</v>
      </c>
      <c r="AV333" s="6">
        <v>0</v>
      </c>
      <c r="AW333" s="198">
        <v>0.38356000000000001</v>
      </c>
      <c r="BO333" s="198"/>
      <c r="BP333" s="354">
        <f t="shared" si="31"/>
        <v>0</v>
      </c>
      <c r="BQ333" s="354">
        <f t="shared" si="32"/>
        <v>0</v>
      </c>
      <c r="BR333" s="354">
        <f t="shared" si="33"/>
        <v>0</v>
      </c>
      <c r="CG333" s="198"/>
      <c r="CH333">
        <f>(Transest!$J$14/HexExtSoy!$K$4)</f>
        <v>0.20257267294641951</v>
      </c>
      <c r="CI333">
        <f>(HydroProcOil!$K$14/HexExtSoy!$K$4)</f>
        <v>0.10977777777777777</v>
      </c>
      <c r="CJ333">
        <f>(StarchFerm!$K$24/StarchFerm!$K$4)</f>
        <v>0.33157302630665886</v>
      </c>
      <c r="CY333" s="198"/>
      <c r="CZ333">
        <f>BP333*CH333*1000*LCI!$E$93</f>
        <v>0</v>
      </c>
      <c r="DA333">
        <f>BQ333*CI333*1000*(LCI!$E$99)</f>
        <v>0</v>
      </c>
      <c r="DB333">
        <f>BR333*CJ333*1000*(LCI!$E$96)</f>
        <v>0</v>
      </c>
    </row>
    <row r="334" spans="1:106" x14ac:dyDescent="0.25">
      <c r="A334" s="197">
        <v>12083</v>
      </c>
      <c r="B334" s="197" t="s">
        <v>861</v>
      </c>
      <c r="C334" s="197" t="s">
        <v>638</v>
      </c>
      <c r="D334" s="197">
        <v>-82.054551799999999</v>
      </c>
      <c r="E334" s="197">
        <v>29.203240000000001</v>
      </c>
      <c r="F334">
        <v>0</v>
      </c>
      <c r="G334">
        <f t="shared" si="34"/>
        <v>0</v>
      </c>
      <c r="H334" s="198">
        <v>0</v>
      </c>
      <c r="Q334" s="221">
        <f>(Q3419*10000)*TEA!$M$15*10^-6</f>
        <v>70.228243136699987</v>
      </c>
      <c r="R334" s="221">
        <f>(R3419*10000)*TEA!$O$15*10^-6</f>
        <v>70.228243136699987</v>
      </c>
      <c r="AA334">
        <f t="shared" si="30"/>
        <v>1</v>
      </c>
      <c r="AB334" s="197">
        <v>12083</v>
      </c>
      <c r="AC334" s="197">
        <v>0</v>
      </c>
      <c r="AD334" s="197">
        <f t="shared" si="35"/>
        <v>0</v>
      </c>
      <c r="AE334" s="197">
        <v>25</v>
      </c>
      <c r="AJ334">
        <v>0</v>
      </c>
      <c r="AK334">
        <v>0</v>
      </c>
      <c r="AU334" s="198">
        <v>0.27272727299999999</v>
      </c>
      <c r="AV334" s="6">
        <v>0</v>
      </c>
      <c r="AW334" s="198">
        <v>0.38356000000000001</v>
      </c>
      <c r="BO334" s="198"/>
      <c r="BP334" s="354">
        <f t="shared" si="31"/>
        <v>0</v>
      </c>
      <c r="BQ334" s="354">
        <f t="shared" si="32"/>
        <v>0</v>
      </c>
      <c r="BR334" s="354">
        <f t="shared" si="33"/>
        <v>0</v>
      </c>
      <c r="CG334" s="198"/>
      <c r="CH334">
        <f>(Transest!$J$14/HexExtSoy!$K$4)</f>
        <v>0.20257267294641951</v>
      </c>
      <c r="CI334">
        <f>(HydroProcOil!$K$14/HexExtSoy!$K$4)</f>
        <v>0.10977777777777777</v>
      </c>
      <c r="CJ334">
        <f>(StarchFerm!$K$24/StarchFerm!$K$4)</f>
        <v>0.33157302630665886</v>
      </c>
      <c r="CY334" s="198"/>
      <c r="CZ334">
        <f>BP334*CH334*1000*LCI!$E$93</f>
        <v>0</v>
      </c>
      <c r="DA334">
        <f>BQ334*CI334*1000*(LCI!$E$99)</f>
        <v>0</v>
      </c>
      <c r="DB334">
        <f>BR334*CJ334*1000*(LCI!$E$96)</f>
        <v>0</v>
      </c>
    </row>
    <row r="335" spans="1:106" x14ac:dyDescent="0.25">
      <c r="A335" s="197">
        <v>12085</v>
      </c>
      <c r="B335" s="197" t="s">
        <v>861</v>
      </c>
      <c r="C335" s="197" t="s">
        <v>891</v>
      </c>
      <c r="D335" s="197">
        <v>-80.3862314</v>
      </c>
      <c r="E335" s="197">
        <v>27.077770000000001</v>
      </c>
      <c r="F335">
        <v>0</v>
      </c>
      <c r="G335">
        <f t="shared" si="34"/>
        <v>0</v>
      </c>
      <c r="H335" s="198">
        <v>0</v>
      </c>
      <c r="Q335" s="221">
        <f>(Q3420*10000)*TEA!$M$15*10^-6</f>
        <v>74.167336207350004</v>
      </c>
      <c r="R335" s="221">
        <f>(R3420*10000)*TEA!$O$15*10^-6</f>
        <v>74.167336207350004</v>
      </c>
      <c r="AA335">
        <f t="shared" si="30"/>
        <v>1</v>
      </c>
      <c r="AB335" s="197">
        <v>12085</v>
      </c>
      <c r="AC335" s="197">
        <v>0</v>
      </c>
      <c r="AD335" s="197">
        <f t="shared" si="35"/>
        <v>0</v>
      </c>
      <c r="AE335" s="197">
        <v>0</v>
      </c>
      <c r="AJ335">
        <v>0</v>
      </c>
      <c r="AK335">
        <v>0</v>
      </c>
      <c r="AU335" s="198">
        <v>0.27272727299999999</v>
      </c>
      <c r="AV335" s="6">
        <v>0</v>
      </c>
      <c r="AW335" s="198">
        <v>0.38356000000000001</v>
      </c>
      <c r="BO335" s="198"/>
      <c r="BP335" s="354">
        <f t="shared" si="31"/>
        <v>0</v>
      </c>
      <c r="BQ335" s="354">
        <f t="shared" si="32"/>
        <v>0</v>
      </c>
      <c r="BR335" s="354">
        <f t="shared" si="33"/>
        <v>0</v>
      </c>
      <c r="CG335" s="198"/>
      <c r="CH335">
        <f>(Transest!$J$14/HexExtSoy!$K$4)</f>
        <v>0.20257267294641951</v>
      </c>
      <c r="CI335">
        <f>(HydroProcOil!$K$14/HexExtSoy!$K$4)</f>
        <v>0.10977777777777777</v>
      </c>
      <c r="CJ335">
        <f>(StarchFerm!$K$24/StarchFerm!$K$4)</f>
        <v>0.33157302630665886</v>
      </c>
      <c r="CY335" s="198"/>
      <c r="CZ335">
        <f>BP335*CH335*1000*LCI!$E$93</f>
        <v>0</v>
      </c>
      <c r="DA335">
        <f>BQ335*CI335*1000*(LCI!$E$99)</f>
        <v>0</v>
      </c>
      <c r="DB335">
        <f>BR335*CJ335*1000*(LCI!$E$96)</f>
        <v>0</v>
      </c>
    </row>
    <row r="336" spans="1:106" x14ac:dyDescent="0.25">
      <c r="A336" s="197">
        <v>12086</v>
      </c>
      <c r="B336" s="197" t="s">
        <v>861</v>
      </c>
      <c r="C336" s="197" t="s">
        <v>892</v>
      </c>
      <c r="D336" s="197">
        <v>-80.587502000000001</v>
      </c>
      <c r="E336" s="197">
        <v>25.607890000000001</v>
      </c>
      <c r="F336">
        <v>0</v>
      </c>
      <c r="G336">
        <f t="shared" si="34"/>
        <v>0</v>
      </c>
      <c r="H336" s="198">
        <v>1.42</v>
      </c>
      <c r="Q336" s="221">
        <f>(Q3421*10000)*TEA!$M$15*10^-6</f>
        <v>73.656776415599992</v>
      </c>
      <c r="R336" s="221">
        <f>(R3421*10000)*TEA!$O$15*10^-6</f>
        <v>73.656776415599992</v>
      </c>
      <c r="AA336">
        <f t="shared" si="30"/>
        <v>1</v>
      </c>
      <c r="AB336" s="197">
        <v>12086</v>
      </c>
      <c r="AC336" s="197">
        <v>0</v>
      </c>
      <c r="AD336" s="197">
        <f t="shared" si="35"/>
        <v>0</v>
      </c>
      <c r="AE336" s="197">
        <v>5</v>
      </c>
      <c r="AJ336">
        <v>0</v>
      </c>
      <c r="AK336">
        <v>0</v>
      </c>
      <c r="AU336" s="198">
        <v>0.27272727299999999</v>
      </c>
      <c r="AV336" s="6">
        <v>0</v>
      </c>
      <c r="AW336" s="198">
        <v>0.38356000000000001</v>
      </c>
      <c r="BO336" s="198"/>
      <c r="BP336" s="354">
        <f t="shared" si="31"/>
        <v>0</v>
      </c>
      <c r="BQ336" s="354">
        <f t="shared" si="32"/>
        <v>0</v>
      </c>
      <c r="BR336" s="354">
        <f t="shared" si="33"/>
        <v>2.7232759999999998</v>
      </c>
      <c r="CG336" s="198"/>
      <c r="CH336">
        <f>(Transest!$J$14/HexExtSoy!$K$4)</f>
        <v>0.20257267294641951</v>
      </c>
      <c r="CI336">
        <f>(HydroProcOil!$K$14/HexExtSoy!$K$4)</f>
        <v>0.10977777777777777</v>
      </c>
      <c r="CJ336">
        <f>(StarchFerm!$K$24/StarchFerm!$K$4)</f>
        <v>0.33157302630665886</v>
      </c>
      <c r="CY336" s="198"/>
      <c r="CZ336">
        <f>BP336*CH336*1000*LCI!$E$93</f>
        <v>0</v>
      </c>
      <c r="DA336">
        <f>BQ336*CI336*1000*(LCI!$E$99)</f>
        <v>0</v>
      </c>
      <c r="DB336">
        <f>BR336*CJ336*1000*(LCI!$E$96)</f>
        <v>24334.903106044487</v>
      </c>
    </row>
    <row r="337" spans="1:106" x14ac:dyDescent="0.25">
      <c r="A337" s="197">
        <v>12087</v>
      </c>
      <c r="B337" s="197" t="s">
        <v>861</v>
      </c>
      <c r="C337" s="197" t="s">
        <v>641</v>
      </c>
      <c r="D337" s="197">
        <v>-81.070249500000003</v>
      </c>
      <c r="E337" s="197">
        <v>25.533930000000002</v>
      </c>
      <c r="F337">
        <v>0</v>
      </c>
      <c r="G337">
        <f t="shared" si="34"/>
        <v>0</v>
      </c>
      <c r="H337" s="198">
        <v>0</v>
      </c>
      <c r="Q337" s="221">
        <f>(Q3422*10000)*TEA!$M$15*10^-6</f>
        <v>73.567042698600005</v>
      </c>
      <c r="R337" s="221">
        <f>(R3422*10000)*TEA!$O$15*10^-6</f>
        <v>73.567042698600005</v>
      </c>
      <c r="AA337">
        <f t="shared" si="30"/>
        <v>1</v>
      </c>
      <c r="AB337" s="197">
        <v>12087</v>
      </c>
      <c r="AC337" s="197">
        <v>0</v>
      </c>
      <c r="AD337" s="197">
        <f t="shared" si="35"/>
        <v>0</v>
      </c>
      <c r="AE337" s="197">
        <v>0</v>
      </c>
      <c r="AJ337">
        <v>0</v>
      </c>
      <c r="AK337">
        <v>0</v>
      </c>
      <c r="AU337" s="198">
        <v>0.27272727299999999</v>
      </c>
      <c r="AV337" s="6">
        <v>0</v>
      </c>
      <c r="AW337" s="198">
        <v>0.38356000000000001</v>
      </c>
      <c r="BO337" s="198"/>
      <c r="BP337" s="354">
        <f t="shared" si="31"/>
        <v>0</v>
      </c>
      <c r="BQ337" s="354">
        <f t="shared" si="32"/>
        <v>0</v>
      </c>
      <c r="BR337" s="354">
        <f t="shared" si="33"/>
        <v>0</v>
      </c>
      <c r="CG337" s="198"/>
      <c r="CH337">
        <f>(Transest!$J$14/HexExtSoy!$K$4)</f>
        <v>0.20257267294641951</v>
      </c>
      <c r="CI337">
        <f>(HydroProcOil!$K$14/HexExtSoy!$K$4)</f>
        <v>0.10977777777777777</v>
      </c>
      <c r="CJ337">
        <f>(StarchFerm!$K$24/StarchFerm!$K$4)</f>
        <v>0.33157302630665886</v>
      </c>
      <c r="CY337" s="198"/>
      <c r="CZ337">
        <f>BP337*CH337*1000*LCI!$E$93</f>
        <v>0</v>
      </c>
      <c r="DA337">
        <f>BQ337*CI337*1000*(LCI!$E$99)</f>
        <v>0</v>
      </c>
      <c r="DB337">
        <f>BR337*CJ337*1000*(LCI!$E$96)</f>
        <v>0</v>
      </c>
    </row>
    <row r="338" spans="1:106" x14ac:dyDescent="0.25">
      <c r="A338" s="197">
        <v>12089</v>
      </c>
      <c r="B338" s="197" t="s">
        <v>861</v>
      </c>
      <c r="C338" s="197" t="s">
        <v>893</v>
      </c>
      <c r="D338" s="197">
        <v>-81.823636300000004</v>
      </c>
      <c r="E338" s="197">
        <v>30.60042</v>
      </c>
      <c r="F338">
        <v>0</v>
      </c>
      <c r="G338">
        <f t="shared" si="34"/>
        <v>0</v>
      </c>
      <c r="H338" s="198">
        <v>5.0199999999999996</v>
      </c>
      <c r="Q338" s="221">
        <f>(Q3423*10000)*TEA!$M$15*10^-6</f>
        <v>66.529611014850005</v>
      </c>
      <c r="R338" s="221">
        <f>(R3423*10000)*TEA!$O$15*10^-6</f>
        <v>66.529611014850005</v>
      </c>
      <c r="AA338">
        <f t="shared" si="30"/>
        <v>1</v>
      </c>
      <c r="AB338" s="197">
        <v>12089</v>
      </c>
      <c r="AC338" s="197">
        <v>0</v>
      </c>
      <c r="AD338" s="197">
        <f t="shared" si="35"/>
        <v>0</v>
      </c>
      <c r="AE338" s="197">
        <v>53</v>
      </c>
      <c r="AJ338">
        <v>0</v>
      </c>
      <c r="AK338">
        <v>0</v>
      </c>
      <c r="AU338" s="198">
        <v>0.27272727299999999</v>
      </c>
      <c r="AV338" s="6">
        <v>0</v>
      </c>
      <c r="AW338" s="198">
        <v>0.38356000000000001</v>
      </c>
      <c r="BO338" s="198"/>
      <c r="BP338" s="354">
        <f t="shared" si="31"/>
        <v>0</v>
      </c>
      <c r="BQ338" s="354">
        <f t="shared" si="32"/>
        <v>0</v>
      </c>
      <c r="BR338" s="354">
        <f t="shared" si="33"/>
        <v>102.0499736</v>
      </c>
      <c r="CG338" s="198"/>
      <c r="CH338">
        <f>(Transest!$J$14/HexExtSoy!$K$4)</f>
        <v>0.20257267294641951</v>
      </c>
      <c r="CI338">
        <f>(HydroProcOil!$K$14/HexExtSoy!$K$4)</f>
        <v>0.10977777777777777</v>
      </c>
      <c r="CJ338">
        <f>(StarchFerm!$K$24/StarchFerm!$K$4)</f>
        <v>0.33157302630665886</v>
      </c>
      <c r="CY338" s="198"/>
      <c r="CZ338">
        <f>BP338*CH338*1000*LCI!$E$93</f>
        <v>0</v>
      </c>
      <c r="DA338">
        <f>BQ338*CI338*1000*(LCI!$E$99)</f>
        <v>0</v>
      </c>
      <c r="DB338">
        <f>BR338*CJ338*1000*(LCI!$E$96)</f>
        <v>911907.65075974609</v>
      </c>
    </row>
    <row r="339" spans="1:106" x14ac:dyDescent="0.25">
      <c r="A339" s="197">
        <v>12091</v>
      </c>
      <c r="B339" s="197" t="s">
        <v>861</v>
      </c>
      <c r="C339" s="197" t="s">
        <v>894</v>
      </c>
      <c r="D339" s="197">
        <v>-86.602794200000005</v>
      </c>
      <c r="E339" s="197">
        <v>30.739889999999999</v>
      </c>
      <c r="F339">
        <v>3.92</v>
      </c>
      <c r="G339">
        <f t="shared" si="34"/>
        <v>3.92</v>
      </c>
      <c r="H339" s="198">
        <v>5.73</v>
      </c>
      <c r="Q339" s="221">
        <f>(Q3424*10000)*TEA!$M$15*10^-6</f>
        <v>63.365961115800005</v>
      </c>
      <c r="R339" s="221">
        <f>(R3424*10000)*TEA!$O$15*10^-6</f>
        <v>63.365961115800005</v>
      </c>
      <c r="AA339">
        <f t="shared" si="30"/>
        <v>1</v>
      </c>
      <c r="AB339" s="197">
        <v>12091</v>
      </c>
      <c r="AC339" s="197">
        <v>117</v>
      </c>
      <c r="AD339" s="197">
        <f t="shared" si="35"/>
        <v>117</v>
      </c>
      <c r="AE339" s="197">
        <v>163</v>
      </c>
      <c r="AJ339">
        <v>0</v>
      </c>
      <c r="AK339">
        <v>0</v>
      </c>
      <c r="AU339" s="198">
        <v>0.27272727299999999</v>
      </c>
      <c r="AV339" s="6">
        <v>0</v>
      </c>
      <c r="AW339" s="198">
        <v>0.38356000000000001</v>
      </c>
      <c r="BO339" s="198"/>
      <c r="BP339" s="354">
        <f t="shared" si="31"/>
        <v>125.08363648871999</v>
      </c>
      <c r="BQ339" s="354">
        <f t="shared" si="32"/>
        <v>0</v>
      </c>
      <c r="BR339" s="354">
        <f t="shared" si="33"/>
        <v>358.24120440000007</v>
      </c>
      <c r="CG339" s="198"/>
      <c r="CH339">
        <f>(Transest!$J$14/HexExtSoy!$K$4)</f>
        <v>0.20257267294641951</v>
      </c>
      <c r="CI339">
        <f>(HydroProcOil!$K$14/HexExtSoy!$K$4)</f>
        <v>0.10977777777777777</v>
      </c>
      <c r="CJ339">
        <f>(StarchFerm!$K$24/StarchFerm!$K$4)</f>
        <v>0.33157302630665886</v>
      </c>
      <c r="CY339" s="198"/>
      <c r="CZ339">
        <f>BP339*CH339*1000*LCI!$E$93</f>
        <v>956529.37859803089</v>
      </c>
      <c r="DA339">
        <f>BQ339*CI339*1000*(LCI!$E$99)</f>
        <v>0</v>
      </c>
      <c r="DB339">
        <f>BR339*CJ339*1000*(LCI!$E$96)</f>
        <v>3201205.0918330275</v>
      </c>
    </row>
    <row r="340" spans="1:106" x14ac:dyDescent="0.25">
      <c r="A340" s="197">
        <v>12093</v>
      </c>
      <c r="B340" s="197" t="s">
        <v>861</v>
      </c>
      <c r="C340" s="197" t="s">
        <v>895</v>
      </c>
      <c r="D340" s="197">
        <v>-80.894218100000003</v>
      </c>
      <c r="E340" s="197">
        <v>27.428339999999999</v>
      </c>
      <c r="F340">
        <v>0</v>
      </c>
      <c r="G340">
        <f t="shared" si="34"/>
        <v>0</v>
      </c>
      <c r="H340" s="198">
        <v>0</v>
      </c>
      <c r="Q340" s="221">
        <f>(Q3425*10000)*TEA!$M$15*10^-6</f>
        <v>73.873454752800001</v>
      </c>
      <c r="R340" s="221">
        <f>(R3425*10000)*TEA!$O$15*10^-6</f>
        <v>73.873454752800001</v>
      </c>
      <c r="AA340">
        <f t="shared" si="30"/>
        <v>1</v>
      </c>
      <c r="AB340" s="197">
        <v>12093</v>
      </c>
      <c r="AC340" s="197">
        <v>0</v>
      </c>
      <c r="AD340" s="197">
        <f t="shared" si="35"/>
        <v>0</v>
      </c>
      <c r="AE340" s="197">
        <v>0</v>
      </c>
      <c r="AJ340">
        <v>0</v>
      </c>
      <c r="AK340">
        <v>0</v>
      </c>
      <c r="AU340" s="198">
        <v>0.27272727299999999</v>
      </c>
      <c r="AV340" s="6">
        <v>0</v>
      </c>
      <c r="AW340" s="198">
        <v>0.38356000000000001</v>
      </c>
      <c r="BO340" s="198"/>
      <c r="BP340" s="354">
        <f t="shared" si="31"/>
        <v>0</v>
      </c>
      <c r="BQ340" s="354">
        <f t="shared" si="32"/>
        <v>0</v>
      </c>
      <c r="BR340" s="354">
        <f t="shared" si="33"/>
        <v>0</v>
      </c>
      <c r="CG340" s="198"/>
      <c r="CH340">
        <f>(Transest!$J$14/HexExtSoy!$K$4)</f>
        <v>0.20257267294641951</v>
      </c>
      <c r="CI340">
        <f>(HydroProcOil!$K$14/HexExtSoy!$K$4)</f>
        <v>0.10977777777777777</v>
      </c>
      <c r="CJ340">
        <f>(StarchFerm!$K$24/StarchFerm!$K$4)</f>
        <v>0.33157302630665886</v>
      </c>
      <c r="CY340" s="198"/>
      <c r="CZ340">
        <f>BP340*CH340*1000*LCI!$E$93</f>
        <v>0</v>
      </c>
      <c r="DA340">
        <f>BQ340*CI340*1000*(LCI!$E$99)</f>
        <v>0</v>
      </c>
      <c r="DB340">
        <f>BR340*CJ340*1000*(LCI!$E$96)</f>
        <v>0</v>
      </c>
    </row>
    <row r="341" spans="1:106" x14ac:dyDescent="0.25">
      <c r="A341" s="197">
        <v>12095</v>
      </c>
      <c r="B341" s="197" t="s">
        <v>861</v>
      </c>
      <c r="C341" s="197" t="s">
        <v>762</v>
      </c>
      <c r="D341" s="197">
        <v>-81.307125499999998</v>
      </c>
      <c r="E341" s="197">
        <v>28.501580000000001</v>
      </c>
      <c r="F341">
        <v>0</v>
      </c>
      <c r="G341">
        <f t="shared" si="34"/>
        <v>0</v>
      </c>
      <c r="H341" s="198">
        <v>0</v>
      </c>
      <c r="Q341" s="221">
        <f>(Q3426*10000)*TEA!$M$15*10^-6</f>
        <v>71.844009346799993</v>
      </c>
      <c r="R341" s="221">
        <f>(R3426*10000)*TEA!$O$15*10^-6</f>
        <v>71.844009346799993</v>
      </c>
      <c r="AA341">
        <f t="shared" si="30"/>
        <v>1</v>
      </c>
      <c r="AB341" s="197">
        <v>12095</v>
      </c>
      <c r="AC341" s="197">
        <v>0</v>
      </c>
      <c r="AD341" s="197">
        <f t="shared" si="35"/>
        <v>0</v>
      </c>
      <c r="AE341" s="197">
        <v>0</v>
      </c>
      <c r="AJ341">
        <v>0</v>
      </c>
      <c r="AK341">
        <v>0</v>
      </c>
      <c r="AU341" s="198">
        <v>0.27272727299999999</v>
      </c>
      <c r="AV341" s="6">
        <v>0</v>
      </c>
      <c r="AW341" s="198">
        <v>0.38356000000000001</v>
      </c>
      <c r="BO341" s="198"/>
      <c r="BP341" s="354">
        <f t="shared" si="31"/>
        <v>0</v>
      </c>
      <c r="BQ341" s="354">
        <f t="shared" si="32"/>
        <v>0</v>
      </c>
      <c r="BR341" s="354">
        <f t="shared" si="33"/>
        <v>0</v>
      </c>
      <c r="CG341" s="198"/>
      <c r="CH341">
        <f>(Transest!$J$14/HexExtSoy!$K$4)</f>
        <v>0.20257267294641951</v>
      </c>
      <c r="CI341">
        <f>(HydroProcOil!$K$14/HexExtSoy!$K$4)</f>
        <v>0.10977777777777777</v>
      </c>
      <c r="CJ341">
        <f>(StarchFerm!$K$24/StarchFerm!$K$4)</f>
        <v>0.33157302630665886</v>
      </c>
      <c r="CY341" s="198"/>
      <c r="CZ341">
        <f>BP341*CH341*1000*LCI!$E$93</f>
        <v>0</v>
      </c>
      <c r="DA341">
        <f>BQ341*CI341*1000*(LCI!$E$99)</f>
        <v>0</v>
      </c>
      <c r="DB341">
        <f>BR341*CJ341*1000*(LCI!$E$96)</f>
        <v>0</v>
      </c>
    </row>
    <row r="342" spans="1:106" x14ac:dyDescent="0.25">
      <c r="A342" s="197">
        <v>12097</v>
      </c>
      <c r="B342" s="197" t="s">
        <v>861</v>
      </c>
      <c r="C342" s="197" t="s">
        <v>896</v>
      </c>
      <c r="D342" s="197">
        <v>-81.150039300000003</v>
      </c>
      <c r="E342" s="197">
        <v>28.057089999999999</v>
      </c>
      <c r="F342">
        <v>0</v>
      </c>
      <c r="G342">
        <f t="shared" si="34"/>
        <v>0</v>
      </c>
      <c r="H342" s="198">
        <v>0</v>
      </c>
      <c r="Q342" s="221">
        <f>(Q3427*10000)*TEA!$M$15*10^-6</f>
        <v>72.694877859449988</v>
      </c>
      <c r="R342" s="221">
        <f>(R3427*10000)*TEA!$O$15*10^-6</f>
        <v>72.694877859449988</v>
      </c>
      <c r="AA342">
        <f t="shared" si="30"/>
        <v>1</v>
      </c>
      <c r="AB342" s="197">
        <v>12097</v>
      </c>
      <c r="AC342" s="197">
        <v>0</v>
      </c>
      <c r="AD342" s="197">
        <f t="shared" si="35"/>
        <v>0</v>
      </c>
      <c r="AE342" s="197">
        <v>0</v>
      </c>
      <c r="AJ342">
        <v>0</v>
      </c>
      <c r="AK342">
        <v>0</v>
      </c>
      <c r="AU342" s="198">
        <v>0.27272727299999999</v>
      </c>
      <c r="AV342" s="6">
        <v>0</v>
      </c>
      <c r="AW342" s="198">
        <v>0.38356000000000001</v>
      </c>
      <c r="BO342" s="198"/>
      <c r="BP342" s="354">
        <f t="shared" si="31"/>
        <v>0</v>
      </c>
      <c r="BQ342" s="354">
        <f t="shared" si="32"/>
        <v>0</v>
      </c>
      <c r="BR342" s="354">
        <f t="shared" si="33"/>
        <v>0</v>
      </c>
      <c r="CG342" s="198"/>
      <c r="CH342">
        <f>(Transest!$J$14/HexExtSoy!$K$4)</f>
        <v>0.20257267294641951</v>
      </c>
      <c r="CI342">
        <f>(HydroProcOil!$K$14/HexExtSoy!$K$4)</f>
        <v>0.10977777777777777</v>
      </c>
      <c r="CJ342">
        <f>(StarchFerm!$K$24/StarchFerm!$K$4)</f>
        <v>0.33157302630665886</v>
      </c>
      <c r="CY342" s="198"/>
      <c r="CZ342">
        <f>BP342*CH342*1000*LCI!$E$93</f>
        <v>0</v>
      </c>
      <c r="DA342">
        <f>BQ342*CI342*1000*(LCI!$E$99)</f>
        <v>0</v>
      </c>
      <c r="DB342">
        <f>BR342*CJ342*1000*(LCI!$E$96)</f>
        <v>0</v>
      </c>
    </row>
    <row r="343" spans="1:106" x14ac:dyDescent="0.25">
      <c r="A343" s="197">
        <v>12099</v>
      </c>
      <c r="B343" s="197" t="s">
        <v>861</v>
      </c>
      <c r="C343" s="197" t="s">
        <v>897</v>
      </c>
      <c r="D343" s="197">
        <v>-80.513017199999993</v>
      </c>
      <c r="E343" s="197">
        <v>26.689039999999999</v>
      </c>
      <c r="F343">
        <v>0</v>
      </c>
      <c r="G343">
        <f t="shared" si="34"/>
        <v>0</v>
      </c>
      <c r="H343" s="198">
        <v>11.04</v>
      </c>
      <c r="Q343" s="221">
        <f>(Q3428*10000)*TEA!$M$15*10^-6</f>
        <v>74.891075285699984</v>
      </c>
      <c r="R343" s="221">
        <f>(R3428*10000)*TEA!$O$15*10^-6</f>
        <v>74.891075285699984</v>
      </c>
      <c r="AA343">
        <f t="shared" si="30"/>
        <v>1</v>
      </c>
      <c r="AB343" s="197">
        <v>12099</v>
      </c>
      <c r="AC343" s="197">
        <v>0</v>
      </c>
      <c r="AD343" s="197">
        <f t="shared" si="35"/>
        <v>0</v>
      </c>
      <c r="AE343" s="197">
        <v>52</v>
      </c>
      <c r="AJ343">
        <v>0</v>
      </c>
      <c r="AK343">
        <v>0</v>
      </c>
      <c r="AU343" s="198">
        <v>0.27272727299999999</v>
      </c>
      <c r="AV343" s="6">
        <v>0</v>
      </c>
      <c r="AW343" s="198">
        <v>0.38356000000000001</v>
      </c>
      <c r="BO343" s="198"/>
      <c r="BP343" s="354">
        <f t="shared" si="31"/>
        <v>0</v>
      </c>
      <c r="BQ343" s="354">
        <f t="shared" si="32"/>
        <v>0</v>
      </c>
      <c r="BR343" s="354">
        <f t="shared" si="33"/>
        <v>220.19412479999997</v>
      </c>
      <c r="CG343" s="198"/>
      <c r="CH343">
        <f>(Transest!$J$14/HexExtSoy!$K$4)</f>
        <v>0.20257267294641951</v>
      </c>
      <c r="CI343">
        <f>(HydroProcOil!$K$14/HexExtSoy!$K$4)</f>
        <v>0.10977777777777777</v>
      </c>
      <c r="CJ343">
        <f>(StarchFerm!$K$24/StarchFerm!$K$4)</f>
        <v>0.33157302630665886</v>
      </c>
      <c r="CY343" s="198"/>
      <c r="CZ343">
        <f>BP343*CH343*1000*LCI!$E$93</f>
        <v>0</v>
      </c>
      <c r="DA343">
        <f>BQ343*CI343*1000*(LCI!$E$99)</f>
        <v>0</v>
      </c>
      <c r="DB343">
        <f>BR343*CJ343*1000*(LCI!$E$96)</f>
        <v>1967631.1514250727</v>
      </c>
    </row>
    <row r="344" spans="1:106" x14ac:dyDescent="0.25">
      <c r="A344" s="197">
        <v>12101</v>
      </c>
      <c r="B344" s="197" t="s">
        <v>861</v>
      </c>
      <c r="C344" s="197" t="s">
        <v>898</v>
      </c>
      <c r="D344" s="197">
        <v>-82.397470999999996</v>
      </c>
      <c r="E344" s="197">
        <v>28.309709999999999</v>
      </c>
      <c r="F344">
        <v>0</v>
      </c>
      <c r="G344">
        <f t="shared" si="34"/>
        <v>0</v>
      </c>
      <c r="H344" s="198">
        <v>0</v>
      </c>
      <c r="Q344" s="221">
        <f>(Q3429*10000)*TEA!$M$15*10^-6</f>
        <v>71.710347952800007</v>
      </c>
      <c r="R344" s="221">
        <f>(R3429*10000)*TEA!$O$15*10^-6</f>
        <v>71.710347952800007</v>
      </c>
      <c r="AA344">
        <f t="shared" si="30"/>
        <v>1</v>
      </c>
      <c r="AB344" s="197">
        <v>12101</v>
      </c>
      <c r="AC344" s="197">
        <v>0</v>
      </c>
      <c r="AD344" s="197">
        <f t="shared" si="35"/>
        <v>0</v>
      </c>
      <c r="AE344" s="197">
        <v>0</v>
      </c>
      <c r="AJ344">
        <v>0</v>
      </c>
      <c r="AK344">
        <v>0</v>
      </c>
      <c r="AU344" s="198">
        <v>0.27272727299999999</v>
      </c>
      <c r="AV344" s="6">
        <v>0</v>
      </c>
      <c r="AW344" s="198">
        <v>0.38356000000000001</v>
      </c>
      <c r="BO344" s="198"/>
      <c r="BP344" s="354">
        <f t="shared" si="31"/>
        <v>0</v>
      </c>
      <c r="BQ344" s="354">
        <f t="shared" si="32"/>
        <v>0</v>
      </c>
      <c r="BR344" s="354">
        <f t="shared" si="33"/>
        <v>0</v>
      </c>
      <c r="CG344" s="198"/>
      <c r="CH344">
        <f>(Transest!$J$14/HexExtSoy!$K$4)</f>
        <v>0.20257267294641951</v>
      </c>
      <c r="CI344">
        <f>(HydroProcOil!$K$14/HexExtSoy!$K$4)</f>
        <v>0.10977777777777777</v>
      </c>
      <c r="CJ344">
        <f>(StarchFerm!$K$24/StarchFerm!$K$4)</f>
        <v>0.33157302630665886</v>
      </c>
      <c r="CY344" s="198"/>
      <c r="CZ344">
        <f>BP344*CH344*1000*LCI!$E$93</f>
        <v>0</v>
      </c>
      <c r="DA344">
        <f>BQ344*CI344*1000*(LCI!$E$99)</f>
        <v>0</v>
      </c>
      <c r="DB344">
        <f>BR344*CJ344*1000*(LCI!$E$96)</f>
        <v>0</v>
      </c>
    </row>
    <row r="345" spans="1:106" x14ac:dyDescent="0.25">
      <c r="A345" s="197">
        <v>12103</v>
      </c>
      <c r="B345" s="197" t="s">
        <v>861</v>
      </c>
      <c r="C345" s="197" t="s">
        <v>899</v>
      </c>
      <c r="D345" s="197">
        <v>-82.731089400000002</v>
      </c>
      <c r="E345" s="197">
        <v>27.948599999999999</v>
      </c>
      <c r="F345">
        <v>0</v>
      </c>
      <c r="G345">
        <f t="shared" si="34"/>
        <v>0</v>
      </c>
      <c r="H345" s="198">
        <v>0</v>
      </c>
      <c r="Q345" s="221">
        <f>(Q3430*10000)*TEA!$M$15*10^-6</f>
        <v>71.935573268699997</v>
      </c>
      <c r="R345" s="221">
        <f>(R3430*10000)*TEA!$O$15*10^-6</f>
        <v>71.935573268699997</v>
      </c>
      <c r="AA345">
        <f t="shared" si="30"/>
        <v>1</v>
      </c>
      <c r="AB345" s="197">
        <v>12103</v>
      </c>
      <c r="AC345" s="197">
        <v>0</v>
      </c>
      <c r="AD345" s="197">
        <f t="shared" si="35"/>
        <v>0</v>
      </c>
      <c r="AE345" s="197">
        <v>0</v>
      </c>
      <c r="AJ345">
        <v>0</v>
      </c>
      <c r="AK345">
        <v>0</v>
      </c>
      <c r="AU345" s="198">
        <v>0.27272727299999999</v>
      </c>
      <c r="AV345" s="6">
        <v>0</v>
      </c>
      <c r="AW345" s="198">
        <v>0.38356000000000001</v>
      </c>
      <c r="BO345" s="198"/>
      <c r="BP345" s="354">
        <f t="shared" si="31"/>
        <v>0</v>
      </c>
      <c r="BQ345" s="354">
        <f t="shared" si="32"/>
        <v>0</v>
      </c>
      <c r="BR345" s="354">
        <f t="shared" si="33"/>
        <v>0</v>
      </c>
      <c r="CG345" s="198"/>
      <c r="CH345">
        <f>(Transest!$J$14/HexExtSoy!$K$4)</f>
        <v>0.20257267294641951</v>
      </c>
      <c r="CI345">
        <f>(HydroProcOil!$K$14/HexExtSoy!$K$4)</f>
        <v>0.10977777777777777</v>
      </c>
      <c r="CJ345">
        <f>(StarchFerm!$K$24/StarchFerm!$K$4)</f>
        <v>0.33157302630665886</v>
      </c>
      <c r="CY345" s="198"/>
      <c r="CZ345">
        <f>BP345*CH345*1000*LCI!$E$93</f>
        <v>0</v>
      </c>
      <c r="DA345">
        <f>BQ345*CI345*1000*(LCI!$E$99)</f>
        <v>0</v>
      </c>
      <c r="DB345">
        <f>BR345*CJ345*1000*(LCI!$E$96)</f>
        <v>0</v>
      </c>
    </row>
    <row r="346" spans="1:106" x14ac:dyDescent="0.25">
      <c r="A346" s="197">
        <v>12105</v>
      </c>
      <c r="B346" s="197" t="s">
        <v>861</v>
      </c>
      <c r="C346" s="197" t="s">
        <v>716</v>
      </c>
      <c r="D346" s="197">
        <v>-81.697468999999998</v>
      </c>
      <c r="E346" s="197">
        <v>27.943570000000001</v>
      </c>
      <c r="F346">
        <v>0</v>
      </c>
      <c r="G346">
        <f t="shared" si="34"/>
        <v>0</v>
      </c>
      <c r="H346" s="198">
        <v>0</v>
      </c>
      <c r="Q346" s="221">
        <f>(Q3431*10000)*TEA!$M$15*10^-6</f>
        <v>72.826340570100001</v>
      </c>
      <c r="R346" s="221">
        <f>(R3431*10000)*TEA!$O$15*10^-6</f>
        <v>72.826340570100001</v>
      </c>
      <c r="AA346">
        <f t="shared" ref="AA346:AA409" si="36">IF(AB346=A346,1,0)</f>
        <v>1</v>
      </c>
      <c r="AB346" s="197">
        <v>12105</v>
      </c>
      <c r="AC346" s="197">
        <v>0</v>
      </c>
      <c r="AD346" s="197">
        <f t="shared" si="35"/>
        <v>0</v>
      </c>
      <c r="AE346" s="197">
        <v>0</v>
      </c>
      <c r="AJ346">
        <v>0</v>
      </c>
      <c r="AK346">
        <v>0</v>
      </c>
      <c r="AU346" s="198">
        <v>0.27272727299999999</v>
      </c>
      <c r="AV346" s="6">
        <v>0</v>
      </c>
      <c r="AW346" s="198">
        <v>0.38356000000000001</v>
      </c>
      <c r="BO346" s="198"/>
      <c r="BP346" s="354">
        <f t="shared" si="31"/>
        <v>0</v>
      </c>
      <c r="BQ346" s="354">
        <f t="shared" si="32"/>
        <v>0</v>
      </c>
      <c r="BR346" s="354">
        <f t="shared" si="33"/>
        <v>0</v>
      </c>
      <c r="CG346" s="198"/>
      <c r="CH346">
        <f>(Transest!$J$14/HexExtSoy!$K$4)</f>
        <v>0.20257267294641951</v>
      </c>
      <c r="CI346">
        <f>(HydroProcOil!$K$14/HexExtSoy!$K$4)</f>
        <v>0.10977777777777777</v>
      </c>
      <c r="CJ346">
        <f>(StarchFerm!$K$24/StarchFerm!$K$4)</f>
        <v>0.33157302630665886</v>
      </c>
      <c r="CY346" s="198"/>
      <c r="CZ346">
        <f>BP346*CH346*1000*LCI!$E$93</f>
        <v>0</v>
      </c>
      <c r="DA346">
        <f>BQ346*CI346*1000*(LCI!$E$99)</f>
        <v>0</v>
      </c>
      <c r="DB346">
        <f>BR346*CJ346*1000*(LCI!$E$96)</f>
        <v>0</v>
      </c>
    </row>
    <row r="347" spans="1:106" x14ac:dyDescent="0.25">
      <c r="A347" s="197">
        <v>12107</v>
      </c>
      <c r="B347" s="197" t="s">
        <v>861</v>
      </c>
      <c r="C347" s="197" t="s">
        <v>900</v>
      </c>
      <c r="D347" s="197">
        <v>-81.7432333</v>
      </c>
      <c r="E347" s="197">
        <v>29.59928</v>
      </c>
      <c r="F347">
        <v>0</v>
      </c>
      <c r="G347">
        <f t="shared" si="34"/>
        <v>0</v>
      </c>
      <c r="H347" s="198">
        <v>0</v>
      </c>
      <c r="Q347" s="221">
        <f>(Q3432*10000)*TEA!$M$15*10^-6</f>
        <v>69.527274594299996</v>
      </c>
      <c r="R347" s="221">
        <f>(R3432*10000)*TEA!$O$15*10^-6</f>
        <v>69.527274594299996</v>
      </c>
      <c r="AA347">
        <f t="shared" si="36"/>
        <v>1</v>
      </c>
      <c r="AB347" s="197">
        <v>12107</v>
      </c>
      <c r="AC347" s="197">
        <v>0</v>
      </c>
      <c r="AD347" s="197">
        <f t="shared" si="35"/>
        <v>0</v>
      </c>
      <c r="AE347" s="197">
        <v>0</v>
      </c>
      <c r="AJ347">
        <v>0</v>
      </c>
      <c r="AK347">
        <v>0</v>
      </c>
      <c r="AU347" s="198">
        <v>0.27272727299999999</v>
      </c>
      <c r="AV347" s="6">
        <v>0</v>
      </c>
      <c r="AW347" s="198">
        <v>0.38356000000000001</v>
      </c>
      <c r="BO347" s="198"/>
      <c r="BP347" s="354">
        <f t="shared" si="31"/>
        <v>0</v>
      </c>
      <c r="BQ347" s="354">
        <f t="shared" si="32"/>
        <v>0</v>
      </c>
      <c r="BR347" s="354">
        <f t="shared" si="33"/>
        <v>0</v>
      </c>
      <c r="CG347" s="198"/>
      <c r="CH347">
        <f>(Transest!$J$14/HexExtSoy!$K$4)</f>
        <v>0.20257267294641951</v>
      </c>
      <c r="CI347">
        <f>(HydroProcOil!$K$14/HexExtSoy!$K$4)</f>
        <v>0.10977777777777777</v>
      </c>
      <c r="CJ347">
        <f>(StarchFerm!$K$24/StarchFerm!$K$4)</f>
        <v>0.33157302630665886</v>
      </c>
      <c r="CY347" s="198"/>
      <c r="CZ347">
        <f>BP347*CH347*1000*LCI!$E$93</f>
        <v>0</v>
      </c>
      <c r="DA347">
        <f>BQ347*CI347*1000*(LCI!$E$99)</f>
        <v>0</v>
      </c>
      <c r="DB347">
        <f>BR347*CJ347*1000*(LCI!$E$96)</f>
        <v>0</v>
      </c>
    </row>
    <row r="348" spans="1:106" x14ac:dyDescent="0.25">
      <c r="A348" s="197">
        <v>12109</v>
      </c>
      <c r="B348" s="197" t="s">
        <v>861</v>
      </c>
      <c r="C348" s="197" t="s">
        <v>901</v>
      </c>
      <c r="D348" s="197">
        <v>-81.428567299999997</v>
      </c>
      <c r="E348" s="197">
        <v>29.89378</v>
      </c>
      <c r="F348">
        <v>0</v>
      </c>
      <c r="G348">
        <f t="shared" si="34"/>
        <v>0</v>
      </c>
      <c r="H348" s="198">
        <v>10.47</v>
      </c>
      <c r="Q348" s="221">
        <f>(Q3433*10000)*TEA!$M$15*10^-6</f>
        <v>68.959799943749985</v>
      </c>
      <c r="R348" s="221">
        <f>(R3433*10000)*TEA!$O$15*10^-6</f>
        <v>68.959799943749985</v>
      </c>
      <c r="AA348">
        <f t="shared" si="36"/>
        <v>1</v>
      </c>
      <c r="AB348" s="197">
        <v>12109</v>
      </c>
      <c r="AC348" s="197">
        <v>0</v>
      </c>
      <c r="AD348" s="197">
        <f t="shared" si="35"/>
        <v>0</v>
      </c>
      <c r="AE348" s="197">
        <v>915</v>
      </c>
      <c r="AJ348">
        <v>0</v>
      </c>
      <c r="AK348">
        <v>0</v>
      </c>
      <c r="AU348" s="198">
        <v>0.27272727299999999</v>
      </c>
      <c r="AV348" s="6">
        <v>0</v>
      </c>
      <c r="AW348" s="198">
        <v>0.38356000000000001</v>
      </c>
      <c r="BO348" s="198"/>
      <c r="BP348" s="354">
        <f t="shared" si="31"/>
        <v>0</v>
      </c>
      <c r="BQ348" s="354">
        <f t="shared" si="32"/>
        <v>0</v>
      </c>
      <c r="BR348" s="354">
        <f t="shared" si="33"/>
        <v>3674.5239780000006</v>
      </c>
      <c r="CG348" s="198"/>
      <c r="CH348">
        <f>(Transest!$J$14/HexExtSoy!$K$4)</f>
        <v>0.20257267294641951</v>
      </c>
      <c r="CI348">
        <f>(HydroProcOil!$K$14/HexExtSoy!$K$4)</f>
        <v>0.10977777777777777</v>
      </c>
      <c r="CJ348">
        <f>(StarchFerm!$K$24/StarchFerm!$K$4)</f>
        <v>0.33157302630665886</v>
      </c>
      <c r="CY348" s="198"/>
      <c r="CZ348">
        <f>BP348*CH348*1000*LCI!$E$93</f>
        <v>0</v>
      </c>
      <c r="DA348">
        <f>BQ348*CI348*1000*(LCI!$E$99)</f>
        <v>0</v>
      </c>
      <c r="DB348">
        <f>BR348*CJ348*1000*(LCI!$E$96)</f>
        <v>32835153.310008671</v>
      </c>
    </row>
    <row r="349" spans="1:106" x14ac:dyDescent="0.25">
      <c r="A349" s="197">
        <v>12111</v>
      </c>
      <c r="B349" s="197" t="s">
        <v>861</v>
      </c>
      <c r="C349" s="197" t="s">
        <v>902</v>
      </c>
      <c r="D349" s="197">
        <v>-80.480226299999998</v>
      </c>
      <c r="E349" s="197">
        <v>27.370429999999999</v>
      </c>
      <c r="F349">
        <v>0</v>
      </c>
      <c r="G349">
        <f t="shared" si="34"/>
        <v>0</v>
      </c>
      <c r="H349" s="198">
        <v>0</v>
      </c>
      <c r="Q349" s="221">
        <f>(Q3434*10000)*TEA!$M$15*10^-6</f>
        <v>73.716846648299992</v>
      </c>
      <c r="R349" s="221">
        <f>(R3434*10000)*TEA!$O$15*10^-6</f>
        <v>73.716846648299992</v>
      </c>
      <c r="AA349">
        <f t="shared" si="36"/>
        <v>1</v>
      </c>
      <c r="AB349" s="197">
        <v>12111</v>
      </c>
      <c r="AC349" s="197">
        <v>0</v>
      </c>
      <c r="AD349" s="197">
        <f t="shared" si="35"/>
        <v>0</v>
      </c>
      <c r="AE349" s="197">
        <v>0</v>
      </c>
      <c r="AJ349">
        <v>0</v>
      </c>
      <c r="AK349">
        <v>0</v>
      </c>
      <c r="AU349" s="198">
        <v>0.27272727299999999</v>
      </c>
      <c r="AV349" s="6">
        <v>0</v>
      </c>
      <c r="AW349" s="198">
        <v>0.38356000000000001</v>
      </c>
      <c r="BO349" s="198"/>
      <c r="BP349" s="354">
        <f t="shared" si="31"/>
        <v>0</v>
      </c>
      <c r="BQ349" s="354">
        <f t="shared" si="32"/>
        <v>0</v>
      </c>
      <c r="BR349" s="354">
        <f t="shared" si="33"/>
        <v>0</v>
      </c>
      <c r="CG349" s="198"/>
      <c r="CH349">
        <f>(Transest!$J$14/HexExtSoy!$K$4)</f>
        <v>0.20257267294641951</v>
      </c>
      <c r="CI349">
        <f>(HydroProcOil!$K$14/HexExtSoy!$K$4)</f>
        <v>0.10977777777777777</v>
      </c>
      <c r="CJ349">
        <f>(StarchFerm!$K$24/StarchFerm!$K$4)</f>
        <v>0.33157302630665886</v>
      </c>
      <c r="CY349" s="198"/>
      <c r="CZ349">
        <f>BP349*CH349*1000*LCI!$E$93</f>
        <v>0</v>
      </c>
      <c r="DA349">
        <f>BQ349*CI349*1000*(LCI!$E$99)</f>
        <v>0</v>
      </c>
      <c r="DB349">
        <f>BR349*CJ349*1000*(LCI!$E$96)</f>
        <v>0</v>
      </c>
    </row>
    <row r="350" spans="1:106" x14ac:dyDescent="0.25">
      <c r="A350" s="197">
        <v>12113</v>
      </c>
      <c r="B350" s="197" t="s">
        <v>861</v>
      </c>
      <c r="C350" s="197" t="s">
        <v>903</v>
      </c>
      <c r="D350" s="197">
        <v>-87.030138899999997</v>
      </c>
      <c r="E350" s="197">
        <v>30.745629999999998</v>
      </c>
      <c r="F350">
        <v>1.78</v>
      </c>
      <c r="G350">
        <f t="shared" si="34"/>
        <v>1.78</v>
      </c>
      <c r="H350" s="198">
        <v>9.34</v>
      </c>
      <c r="Q350" s="221">
        <f>(Q3435*10000)*TEA!$M$15*10^-6</f>
        <v>63.45808463745</v>
      </c>
      <c r="R350" s="221">
        <f>(R3435*10000)*TEA!$O$15*10^-6</f>
        <v>63.45808463745</v>
      </c>
      <c r="AA350">
        <f t="shared" si="36"/>
        <v>1</v>
      </c>
      <c r="AB350" s="197">
        <v>12113</v>
      </c>
      <c r="AC350" s="197">
        <v>241</v>
      </c>
      <c r="AD350" s="197">
        <f t="shared" si="35"/>
        <v>241</v>
      </c>
      <c r="AE350" s="197">
        <v>358</v>
      </c>
      <c r="AJ350">
        <v>0</v>
      </c>
      <c r="AK350">
        <v>0</v>
      </c>
      <c r="AU350" s="198">
        <v>0.27272727299999999</v>
      </c>
      <c r="AV350" s="6">
        <v>0</v>
      </c>
      <c r="AW350" s="198">
        <v>0.38356000000000001</v>
      </c>
      <c r="BO350" s="198"/>
      <c r="BP350" s="354">
        <f t="shared" si="31"/>
        <v>116.99454557154</v>
      </c>
      <c r="BQ350" s="354">
        <f t="shared" si="32"/>
        <v>0</v>
      </c>
      <c r="BR350" s="354">
        <f t="shared" si="33"/>
        <v>1282.5172431999999</v>
      </c>
      <c r="CG350" s="198"/>
      <c r="CH350">
        <f>(Transest!$J$14/HexExtSoy!$K$4)</f>
        <v>0.20257267294641951</v>
      </c>
      <c r="CI350">
        <f>(HydroProcOil!$K$14/HexExtSoy!$K$4)</f>
        <v>0.10977777777777777</v>
      </c>
      <c r="CJ350">
        <f>(StarchFerm!$K$24/StarchFerm!$K$4)</f>
        <v>0.33157302630665886</v>
      </c>
      <c r="CY350" s="198"/>
      <c r="CZ350">
        <f>BP350*CH350*1000*LCI!$E$93</f>
        <v>894671.14257584012</v>
      </c>
      <c r="DA350">
        <f>BQ350*CI350*1000*(LCI!$E$99)</f>
        <v>0</v>
      </c>
      <c r="DB350">
        <f>BR350*CJ350*1000*(LCI!$E$96)</f>
        <v>11460436.93151311</v>
      </c>
    </row>
    <row r="351" spans="1:106" x14ac:dyDescent="0.25">
      <c r="A351" s="197">
        <v>12115</v>
      </c>
      <c r="B351" s="197" t="s">
        <v>861</v>
      </c>
      <c r="C351" s="197" t="s">
        <v>904</v>
      </c>
      <c r="D351" s="197">
        <v>-82.350440800000001</v>
      </c>
      <c r="E351" s="197">
        <v>27.17783</v>
      </c>
      <c r="F351">
        <v>0</v>
      </c>
      <c r="G351">
        <f t="shared" si="34"/>
        <v>0</v>
      </c>
      <c r="H351" s="198">
        <v>0</v>
      </c>
      <c r="Q351" s="221">
        <f>(Q3436*10000)*TEA!$M$15*10^-6</f>
        <v>73.14007991535</v>
      </c>
      <c r="R351" s="221">
        <f>(R3436*10000)*TEA!$O$15*10^-6</f>
        <v>73.14007991535</v>
      </c>
      <c r="AA351">
        <f t="shared" si="36"/>
        <v>1</v>
      </c>
      <c r="AB351" s="197">
        <v>12115</v>
      </c>
      <c r="AC351" s="197">
        <v>0</v>
      </c>
      <c r="AD351" s="197">
        <f t="shared" si="35"/>
        <v>0</v>
      </c>
      <c r="AE351" s="197">
        <v>0</v>
      </c>
      <c r="AJ351">
        <v>0</v>
      </c>
      <c r="AK351">
        <v>0</v>
      </c>
      <c r="AU351" s="198">
        <v>0.27272727299999999</v>
      </c>
      <c r="AV351" s="6">
        <v>0</v>
      </c>
      <c r="AW351" s="198">
        <v>0.38356000000000001</v>
      </c>
      <c r="BO351" s="198"/>
      <c r="BP351" s="354">
        <f t="shared" si="31"/>
        <v>0</v>
      </c>
      <c r="BQ351" s="354">
        <f t="shared" si="32"/>
        <v>0</v>
      </c>
      <c r="BR351" s="354">
        <f t="shared" si="33"/>
        <v>0</v>
      </c>
      <c r="CG351" s="198"/>
      <c r="CH351">
        <f>(Transest!$J$14/HexExtSoy!$K$4)</f>
        <v>0.20257267294641951</v>
      </c>
      <c r="CI351">
        <f>(HydroProcOil!$K$14/HexExtSoy!$K$4)</f>
        <v>0.10977777777777777</v>
      </c>
      <c r="CJ351">
        <f>(StarchFerm!$K$24/StarchFerm!$K$4)</f>
        <v>0.33157302630665886</v>
      </c>
      <c r="CY351" s="198"/>
      <c r="CZ351">
        <f>BP351*CH351*1000*LCI!$E$93</f>
        <v>0</v>
      </c>
      <c r="DA351">
        <f>BQ351*CI351*1000*(LCI!$E$99)</f>
        <v>0</v>
      </c>
      <c r="DB351">
        <f>BR351*CJ351*1000*(LCI!$E$96)</f>
        <v>0</v>
      </c>
    </row>
    <row r="352" spans="1:106" x14ac:dyDescent="0.25">
      <c r="A352" s="197">
        <v>12117</v>
      </c>
      <c r="B352" s="197" t="s">
        <v>861</v>
      </c>
      <c r="C352" s="197" t="s">
        <v>905</v>
      </c>
      <c r="D352" s="197">
        <v>-81.220828100000006</v>
      </c>
      <c r="E352" s="197">
        <v>28.7028</v>
      </c>
      <c r="F352">
        <v>0</v>
      </c>
      <c r="G352">
        <f t="shared" si="34"/>
        <v>0</v>
      </c>
      <c r="H352" s="198">
        <v>0</v>
      </c>
      <c r="Q352" s="221">
        <f>(Q3437*10000)*TEA!$M$15*10^-6</f>
        <v>71.465364938700006</v>
      </c>
      <c r="R352" s="221">
        <f>(R3437*10000)*TEA!$O$15*10^-6</f>
        <v>71.465364938700006</v>
      </c>
      <c r="AA352">
        <f t="shared" si="36"/>
        <v>1</v>
      </c>
      <c r="AB352" s="197">
        <v>12117</v>
      </c>
      <c r="AC352" s="197">
        <v>0</v>
      </c>
      <c r="AD352" s="197">
        <f t="shared" si="35"/>
        <v>0</v>
      </c>
      <c r="AE352" s="197">
        <v>0</v>
      </c>
      <c r="AJ352">
        <v>0</v>
      </c>
      <c r="AK352">
        <v>0</v>
      </c>
      <c r="AU352" s="198">
        <v>0.27272727299999999</v>
      </c>
      <c r="AV352" s="6">
        <v>0</v>
      </c>
      <c r="AW352" s="198">
        <v>0.38356000000000001</v>
      </c>
      <c r="BO352" s="198"/>
      <c r="BP352" s="354">
        <f t="shared" si="31"/>
        <v>0</v>
      </c>
      <c r="BQ352" s="354">
        <f t="shared" si="32"/>
        <v>0</v>
      </c>
      <c r="BR352" s="354">
        <f t="shared" si="33"/>
        <v>0</v>
      </c>
      <c r="CG352" s="198"/>
      <c r="CH352">
        <f>(Transest!$J$14/HexExtSoy!$K$4)</f>
        <v>0.20257267294641951</v>
      </c>
      <c r="CI352">
        <f>(HydroProcOil!$K$14/HexExtSoy!$K$4)</f>
        <v>0.10977777777777777</v>
      </c>
      <c r="CJ352">
        <f>(StarchFerm!$K$24/StarchFerm!$K$4)</f>
        <v>0.33157302630665886</v>
      </c>
      <c r="CY352" s="198"/>
      <c r="CZ352">
        <f>BP352*CH352*1000*LCI!$E$93</f>
        <v>0</v>
      </c>
      <c r="DA352">
        <f>BQ352*CI352*1000*(LCI!$E$99)</f>
        <v>0</v>
      </c>
      <c r="DB352">
        <f>BR352*CJ352*1000*(LCI!$E$96)</f>
        <v>0</v>
      </c>
    </row>
    <row r="353" spans="1:106" x14ac:dyDescent="0.25">
      <c r="A353" s="197">
        <v>12119</v>
      </c>
      <c r="B353" s="197" t="s">
        <v>861</v>
      </c>
      <c r="C353" s="197" t="s">
        <v>651</v>
      </c>
      <c r="D353" s="197">
        <v>-82.077237299999993</v>
      </c>
      <c r="E353" s="197">
        <v>28.691320000000001</v>
      </c>
      <c r="F353">
        <v>0</v>
      </c>
      <c r="G353">
        <f t="shared" si="34"/>
        <v>0</v>
      </c>
      <c r="H353" s="198">
        <v>0</v>
      </c>
      <c r="Q353" s="221">
        <f>(Q3438*10000)*TEA!$M$15*10^-6</f>
        <v>71.285258605049989</v>
      </c>
      <c r="R353" s="221">
        <f>(R3438*10000)*TEA!$O$15*10^-6</f>
        <v>71.285258605049989</v>
      </c>
      <c r="AA353">
        <f t="shared" si="36"/>
        <v>1</v>
      </c>
      <c r="AB353" s="197">
        <v>12119</v>
      </c>
      <c r="AC353" s="197">
        <v>0</v>
      </c>
      <c r="AD353" s="197">
        <f t="shared" si="35"/>
        <v>0</v>
      </c>
      <c r="AE353" s="197">
        <v>0</v>
      </c>
      <c r="AJ353">
        <v>0</v>
      </c>
      <c r="AK353">
        <v>0</v>
      </c>
      <c r="AU353" s="198">
        <v>0.27272727299999999</v>
      </c>
      <c r="AV353" s="6">
        <v>0</v>
      </c>
      <c r="AW353" s="198">
        <v>0.38356000000000001</v>
      </c>
      <c r="BO353" s="198"/>
      <c r="BP353" s="354">
        <f t="shared" si="31"/>
        <v>0</v>
      </c>
      <c r="BQ353" s="354">
        <f t="shared" si="32"/>
        <v>0</v>
      </c>
      <c r="BR353" s="354">
        <f t="shared" si="33"/>
        <v>0</v>
      </c>
      <c r="CG353" s="198"/>
      <c r="CH353">
        <f>(Transest!$J$14/HexExtSoy!$K$4)</f>
        <v>0.20257267294641951</v>
      </c>
      <c r="CI353">
        <f>(HydroProcOil!$K$14/HexExtSoy!$K$4)</f>
        <v>0.10977777777777777</v>
      </c>
      <c r="CJ353">
        <f>(StarchFerm!$K$24/StarchFerm!$K$4)</f>
        <v>0.33157302630665886</v>
      </c>
      <c r="CY353" s="198"/>
      <c r="CZ353">
        <f>BP353*CH353*1000*LCI!$E$93</f>
        <v>0</v>
      </c>
      <c r="DA353">
        <f>BQ353*CI353*1000*(LCI!$E$99)</f>
        <v>0</v>
      </c>
      <c r="DB353">
        <f>BR353*CJ353*1000*(LCI!$E$96)</f>
        <v>0</v>
      </c>
    </row>
    <row r="354" spans="1:106" x14ac:dyDescent="0.25">
      <c r="A354" s="197">
        <v>12121</v>
      </c>
      <c r="B354" s="197" t="s">
        <v>861</v>
      </c>
      <c r="C354" s="197" t="s">
        <v>906</v>
      </c>
      <c r="D354" s="197">
        <v>-82.985429699999997</v>
      </c>
      <c r="E354" s="197">
        <v>30.189769999999999</v>
      </c>
      <c r="F354">
        <v>2.17</v>
      </c>
      <c r="G354">
        <f t="shared" si="34"/>
        <v>2.17</v>
      </c>
      <c r="H354" s="198">
        <v>11.73</v>
      </c>
      <c r="Q354" s="221">
        <f>(Q3439*10000)*TEA!$M$15*10^-6</f>
        <v>66.890543688450009</v>
      </c>
      <c r="R354" s="221">
        <f>(R3439*10000)*TEA!$O$15*10^-6</f>
        <v>66.890543688450009</v>
      </c>
      <c r="AA354">
        <f t="shared" si="36"/>
        <v>1</v>
      </c>
      <c r="AB354" s="197">
        <v>12121</v>
      </c>
      <c r="AC354" s="197">
        <v>372</v>
      </c>
      <c r="AD354" s="197">
        <f t="shared" si="35"/>
        <v>372</v>
      </c>
      <c r="AE354" s="197">
        <v>848</v>
      </c>
      <c r="AJ354">
        <v>0</v>
      </c>
      <c r="AK354">
        <v>0</v>
      </c>
      <c r="AU354" s="198">
        <v>0.27272727299999999</v>
      </c>
      <c r="AV354" s="6">
        <v>0</v>
      </c>
      <c r="AW354" s="198">
        <v>0.38356000000000001</v>
      </c>
      <c r="BO354" s="198"/>
      <c r="BP354" s="354">
        <f t="shared" si="31"/>
        <v>220.15636385651999</v>
      </c>
      <c r="BQ354" s="354">
        <f t="shared" si="32"/>
        <v>0</v>
      </c>
      <c r="BR354" s="354">
        <f t="shared" si="33"/>
        <v>3815.2866624000003</v>
      </c>
      <c r="CG354" s="198"/>
      <c r="CH354">
        <f>(Transest!$J$14/HexExtSoy!$K$4)</f>
        <v>0.20257267294641951</v>
      </c>
      <c r="CI354">
        <f>(HydroProcOil!$K$14/HexExtSoy!$K$4)</f>
        <v>0.10977777777777777</v>
      </c>
      <c r="CJ354">
        <f>(StarchFerm!$K$24/StarchFerm!$K$4)</f>
        <v>0.33157302630665886</v>
      </c>
      <c r="CY354" s="198"/>
      <c r="CZ354">
        <f>BP354*CH354*1000*LCI!$E$93</f>
        <v>1683561.781744886</v>
      </c>
      <c r="DA354">
        <f>BQ354*CI354*1000*(LCI!$E$99)</f>
        <v>0</v>
      </c>
      <c r="DB354">
        <f>BR354*CJ354*1000*(LCI!$E$96)</f>
        <v>34092993.604499824</v>
      </c>
    </row>
    <row r="355" spans="1:106" x14ac:dyDescent="0.25">
      <c r="A355" s="197">
        <v>12123</v>
      </c>
      <c r="B355" s="197" t="s">
        <v>861</v>
      </c>
      <c r="C355" s="197" t="s">
        <v>907</v>
      </c>
      <c r="D355" s="197">
        <v>-83.6008961</v>
      </c>
      <c r="E355" s="197">
        <v>30.049330000000001</v>
      </c>
      <c r="F355">
        <v>0</v>
      </c>
      <c r="G355">
        <f t="shared" si="34"/>
        <v>0</v>
      </c>
      <c r="H355" s="198">
        <v>5.96</v>
      </c>
      <c r="Q355" s="221">
        <f>(Q3440*10000)*TEA!$M$15*10^-6</f>
        <v>66.799857288600009</v>
      </c>
      <c r="R355" s="221">
        <f>(R3440*10000)*TEA!$O$15*10^-6</f>
        <v>66.799857288600009</v>
      </c>
      <c r="AA355">
        <f t="shared" si="36"/>
        <v>1</v>
      </c>
      <c r="AB355" s="197">
        <v>12123</v>
      </c>
      <c r="AC355" s="197">
        <v>0</v>
      </c>
      <c r="AD355" s="197">
        <f t="shared" si="35"/>
        <v>0</v>
      </c>
      <c r="AE355" s="197">
        <v>12</v>
      </c>
      <c r="AJ355">
        <v>0</v>
      </c>
      <c r="AK355">
        <v>0</v>
      </c>
      <c r="AU355" s="198">
        <v>0.27272727299999999</v>
      </c>
      <c r="AV355" s="6">
        <v>0</v>
      </c>
      <c r="AW355" s="198">
        <v>0.38356000000000001</v>
      </c>
      <c r="BO355" s="198"/>
      <c r="BP355" s="354">
        <f t="shared" si="31"/>
        <v>0</v>
      </c>
      <c r="BQ355" s="354">
        <f t="shared" si="32"/>
        <v>0</v>
      </c>
      <c r="BR355" s="354">
        <f t="shared" si="33"/>
        <v>27.432211199999998</v>
      </c>
      <c r="CG355" s="198"/>
      <c r="CH355">
        <f>(Transest!$J$14/HexExtSoy!$K$4)</f>
        <v>0.20257267294641951</v>
      </c>
      <c r="CI355">
        <f>(HydroProcOil!$K$14/HexExtSoy!$K$4)</f>
        <v>0.10977777777777777</v>
      </c>
      <c r="CJ355">
        <f>(StarchFerm!$K$24/StarchFerm!$K$4)</f>
        <v>0.33157302630665886</v>
      </c>
      <c r="CY355" s="198"/>
      <c r="CZ355">
        <f>BP355*CH355*1000*LCI!$E$93</f>
        <v>0</v>
      </c>
      <c r="DA355">
        <f>BQ355*CI355*1000*(LCI!$E$99)</f>
        <v>0</v>
      </c>
      <c r="DB355">
        <f>BR355*CJ355*1000*(LCI!$E$96)</f>
        <v>245131.30565412698</v>
      </c>
    </row>
    <row r="356" spans="1:106" x14ac:dyDescent="0.25">
      <c r="A356" s="197">
        <v>12125</v>
      </c>
      <c r="B356" s="197" t="s">
        <v>861</v>
      </c>
      <c r="C356" s="197" t="s">
        <v>728</v>
      </c>
      <c r="D356" s="197">
        <v>-82.370314100000002</v>
      </c>
      <c r="E356" s="197">
        <v>30.041630000000001</v>
      </c>
      <c r="F356">
        <v>2.02</v>
      </c>
      <c r="G356">
        <f t="shared" si="34"/>
        <v>2.02</v>
      </c>
      <c r="H356" s="198">
        <v>0</v>
      </c>
      <c r="Q356" s="221">
        <f>(Q3441*10000)*TEA!$M$15*10^-6</f>
        <v>67.900012001099995</v>
      </c>
      <c r="R356" s="221">
        <f>(R3441*10000)*TEA!$O$15*10^-6</f>
        <v>67.900012001099995</v>
      </c>
      <c r="AA356">
        <f t="shared" si="36"/>
        <v>1</v>
      </c>
      <c r="AB356" s="197">
        <v>12125</v>
      </c>
      <c r="AC356" s="197">
        <v>544</v>
      </c>
      <c r="AD356" s="197">
        <f t="shared" si="35"/>
        <v>544</v>
      </c>
      <c r="AE356" s="197">
        <v>0</v>
      </c>
      <c r="AJ356">
        <v>0</v>
      </c>
      <c r="AK356">
        <v>0</v>
      </c>
      <c r="AU356" s="198">
        <v>0.27272727299999999</v>
      </c>
      <c r="AV356" s="6">
        <v>0</v>
      </c>
      <c r="AW356" s="198">
        <v>0.38356000000000001</v>
      </c>
      <c r="BO356" s="198"/>
      <c r="BP356" s="354">
        <f t="shared" si="31"/>
        <v>299.69454575424004</v>
      </c>
      <c r="BQ356" s="354">
        <f t="shared" si="32"/>
        <v>0</v>
      </c>
      <c r="BR356" s="354">
        <f t="shared" si="33"/>
        <v>0</v>
      </c>
      <c r="CG356" s="198"/>
      <c r="CH356">
        <f>(Transest!$J$14/HexExtSoy!$K$4)</f>
        <v>0.20257267294641951</v>
      </c>
      <c r="CI356">
        <f>(HydroProcOil!$K$14/HexExtSoy!$K$4)</f>
        <v>0.10977777777777777</v>
      </c>
      <c r="CJ356">
        <f>(StarchFerm!$K$24/StarchFerm!$K$4)</f>
        <v>0.33157302630665886</v>
      </c>
      <c r="CY356" s="198"/>
      <c r="CZ356">
        <f>BP356*CH356*1000*LCI!$E$93</f>
        <v>2291799.6763339536</v>
      </c>
      <c r="DA356">
        <f>BQ356*CI356*1000*(LCI!$E$99)</f>
        <v>0</v>
      </c>
      <c r="DB356">
        <f>BR356*CJ356*1000*(LCI!$E$96)</f>
        <v>0</v>
      </c>
    </row>
    <row r="357" spans="1:106" x14ac:dyDescent="0.25">
      <c r="A357" s="197">
        <v>12127</v>
      </c>
      <c r="B357" s="197" t="s">
        <v>861</v>
      </c>
      <c r="C357" s="197" t="s">
        <v>908</v>
      </c>
      <c r="D357" s="197">
        <v>-81.189450300000004</v>
      </c>
      <c r="E357" s="197">
        <v>29.052479999999999</v>
      </c>
      <c r="F357">
        <v>0</v>
      </c>
      <c r="G357">
        <f t="shared" si="34"/>
        <v>0</v>
      </c>
      <c r="H357" s="198">
        <v>0</v>
      </c>
      <c r="Q357" s="221">
        <f>(Q3442*10000)*TEA!$M$15*10^-6</f>
        <v>70.718004345149993</v>
      </c>
      <c r="R357" s="221">
        <f>(R3442*10000)*TEA!$O$15*10^-6</f>
        <v>70.718004345149993</v>
      </c>
      <c r="AA357">
        <f t="shared" si="36"/>
        <v>1</v>
      </c>
      <c r="AB357" s="197">
        <v>12127</v>
      </c>
      <c r="AC357" s="197">
        <v>0</v>
      </c>
      <c r="AD357" s="197">
        <f t="shared" si="35"/>
        <v>0</v>
      </c>
      <c r="AE357" s="197">
        <v>0</v>
      </c>
      <c r="AJ357">
        <v>0</v>
      </c>
      <c r="AK357">
        <v>0</v>
      </c>
      <c r="AU357" s="198">
        <v>0.27272727299999999</v>
      </c>
      <c r="AV357" s="6">
        <v>0</v>
      </c>
      <c r="AW357" s="198">
        <v>0.38356000000000001</v>
      </c>
      <c r="BO357" s="198"/>
      <c r="BP357" s="354">
        <f t="shared" si="31"/>
        <v>0</v>
      </c>
      <c r="BQ357" s="354">
        <f t="shared" si="32"/>
        <v>0</v>
      </c>
      <c r="BR357" s="354">
        <f t="shared" si="33"/>
        <v>0</v>
      </c>
      <c r="CG357" s="198"/>
      <c r="CH357">
        <f>(Transest!$J$14/HexExtSoy!$K$4)</f>
        <v>0.20257267294641951</v>
      </c>
      <c r="CI357">
        <f>(HydroProcOil!$K$14/HexExtSoy!$K$4)</f>
        <v>0.10977777777777777</v>
      </c>
      <c r="CJ357">
        <f>(StarchFerm!$K$24/StarchFerm!$K$4)</f>
        <v>0.33157302630665886</v>
      </c>
      <c r="CY357" s="198"/>
      <c r="CZ357">
        <f>BP357*CH357*1000*LCI!$E$93</f>
        <v>0</v>
      </c>
      <c r="DA357">
        <f>BQ357*CI357*1000*(LCI!$E$99)</f>
        <v>0</v>
      </c>
      <c r="DB357">
        <f>BR357*CJ357*1000*(LCI!$E$96)</f>
        <v>0</v>
      </c>
    </row>
    <row r="358" spans="1:106" x14ac:dyDescent="0.25">
      <c r="A358" s="197">
        <v>12129</v>
      </c>
      <c r="B358" s="197" t="s">
        <v>861</v>
      </c>
      <c r="C358" s="197" t="s">
        <v>909</v>
      </c>
      <c r="D358" s="197">
        <v>-84.409454699999998</v>
      </c>
      <c r="E358" s="197">
        <v>30.17558</v>
      </c>
      <c r="F358">
        <v>0</v>
      </c>
      <c r="G358">
        <f t="shared" si="34"/>
        <v>0</v>
      </c>
      <c r="H358" s="198">
        <v>1.57</v>
      </c>
      <c r="Q358" s="221">
        <f>(Q3443*10000)*TEA!$M$15*10^-6</f>
        <v>65.87836646625</v>
      </c>
      <c r="R358" s="221">
        <f>(R3443*10000)*TEA!$O$15*10^-6</f>
        <v>65.87836646625</v>
      </c>
      <c r="AA358">
        <f t="shared" si="36"/>
        <v>1</v>
      </c>
      <c r="AB358" s="197">
        <v>12129</v>
      </c>
      <c r="AC358" s="197">
        <v>0</v>
      </c>
      <c r="AD358" s="197">
        <f t="shared" si="35"/>
        <v>0</v>
      </c>
      <c r="AE358" s="197">
        <v>2</v>
      </c>
      <c r="AJ358">
        <v>0</v>
      </c>
      <c r="AK358">
        <v>0</v>
      </c>
      <c r="AU358" s="198">
        <v>0.27272727299999999</v>
      </c>
      <c r="AV358" s="6">
        <v>0</v>
      </c>
      <c r="AW358" s="198">
        <v>0.38356000000000001</v>
      </c>
      <c r="BO358" s="198"/>
      <c r="BP358" s="354">
        <f t="shared" si="31"/>
        <v>0</v>
      </c>
      <c r="BQ358" s="354">
        <f t="shared" si="32"/>
        <v>0</v>
      </c>
      <c r="BR358" s="354">
        <f t="shared" si="33"/>
        <v>1.2043784000000002</v>
      </c>
      <c r="CG358" s="198"/>
      <c r="CH358">
        <f>(Transest!$J$14/HexExtSoy!$K$4)</f>
        <v>0.20257267294641951</v>
      </c>
      <c r="CI358">
        <f>(HydroProcOil!$K$14/HexExtSoy!$K$4)</f>
        <v>0.10977777777777777</v>
      </c>
      <c r="CJ358">
        <f>(StarchFerm!$K$24/StarchFerm!$K$4)</f>
        <v>0.33157302630665886</v>
      </c>
      <c r="CY358" s="198"/>
      <c r="CZ358">
        <f>BP358*CH358*1000*LCI!$E$93</f>
        <v>0</v>
      </c>
      <c r="DA358">
        <f>BQ358*CI358*1000*(LCI!$E$99)</f>
        <v>0</v>
      </c>
      <c r="DB358">
        <f>BR358*CJ358*1000*(LCI!$E$96)</f>
        <v>10762.196584926718</v>
      </c>
    </row>
    <row r="359" spans="1:106" x14ac:dyDescent="0.25">
      <c r="A359" s="197">
        <v>12131</v>
      </c>
      <c r="B359" s="197" t="s">
        <v>861</v>
      </c>
      <c r="C359" s="197" t="s">
        <v>910</v>
      </c>
      <c r="D359" s="197">
        <v>-86.171778799999998</v>
      </c>
      <c r="E359" s="197">
        <v>30.672170000000001</v>
      </c>
      <c r="F359">
        <v>2.4</v>
      </c>
      <c r="G359">
        <f t="shared" si="34"/>
        <v>2.4</v>
      </c>
      <c r="H359" s="198">
        <v>8.35</v>
      </c>
      <c r="Q359" s="221">
        <f>(Q3444*10000)*TEA!$M$15*10^-6</f>
        <v>63.527609724299992</v>
      </c>
      <c r="R359" s="221">
        <f>(R3444*10000)*TEA!$O$15*10^-6</f>
        <v>63.527609724299992</v>
      </c>
      <c r="AA359">
        <f t="shared" si="36"/>
        <v>1</v>
      </c>
      <c r="AB359" s="197">
        <v>12131</v>
      </c>
      <c r="AC359" s="197">
        <v>115</v>
      </c>
      <c r="AD359" s="197">
        <f t="shared" si="35"/>
        <v>115</v>
      </c>
      <c r="AE359" s="197">
        <v>200</v>
      </c>
      <c r="AJ359">
        <v>0</v>
      </c>
      <c r="AK359">
        <v>0</v>
      </c>
      <c r="AU359" s="198">
        <v>0.27272727299999999</v>
      </c>
      <c r="AV359" s="6">
        <v>0</v>
      </c>
      <c r="AW359" s="198">
        <v>0.38356000000000001</v>
      </c>
      <c r="BO359" s="198"/>
      <c r="BP359" s="354">
        <f t="shared" si="31"/>
        <v>75.272727348000004</v>
      </c>
      <c r="BQ359" s="354">
        <f t="shared" si="32"/>
        <v>0</v>
      </c>
      <c r="BR359" s="354">
        <f t="shared" si="33"/>
        <v>640.54520000000002</v>
      </c>
      <c r="CG359" s="198"/>
      <c r="CH359">
        <f>(Transest!$J$14/HexExtSoy!$K$4)</f>
        <v>0.20257267294641951</v>
      </c>
      <c r="CI359">
        <f>(HydroProcOil!$K$14/HexExtSoy!$K$4)</f>
        <v>0.10977777777777777</v>
      </c>
      <c r="CJ359">
        <f>(StarchFerm!$K$24/StarchFerm!$K$4)</f>
        <v>0.33157302630665886</v>
      </c>
      <c r="CY359" s="198"/>
      <c r="CZ359">
        <f>BP359*CH359*1000*LCI!$E$93</f>
        <v>575619.45860164077</v>
      </c>
      <c r="DA359">
        <f>BQ359*CI359*1000*(LCI!$E$99)</f>
        <v>0</v>
      </c>
      <c r="DB359">
        <f>BR359*CJ359*1000*(LCI!$E$96)</f>
        <v>5723843.4066329999</v>
      </c>
    </row>
    <row r="360" spans="1:106" x14ac:dyDescent="0.25">
      <c r="A360" s="197">
        <v>12133</v>
      </c>
      <c r="B360" s="197" t="s">
        <v>861</v>
      </c>
      <c r="C360" s="197" t="s">
        <v>656</v>
      </c>
      <c r="D360" s="197">
        <v>-85.683668900000001</v>
      </c>
      <c r="E360" s="197">
        <v>30.626719999999999</v>
      </c>
      <c r="F360">
        <v>3.24</v>
      </c>
      <c r="G360">
        <f t="shared" si="34"/>
        <v>3.24</v>
      </c>
      <c r="H360" s="198">
        <v>7.93</v>
      </c>
      <c r="Q360" s="221">
        <f>(Q3445*10000)*TEA!$M$15*10^-6</f>
        <v>63.793142778600007</v>
      </c>
      <c r="R360" s="221">
        <f>(R3445*10000)*TEA!$O$15*10^-6</f>
        <v>63.793142778600007</v>
      </c>
      <c r="AA360">
        <f t="shared" si="36"/>
        <v>1</v>
      </c>
      <c r="AB360" s="197">
        <v>12133</v>
      </c>
      <c r="AC360" s="197">
        <v>333</v>
      </c>
      <c r="AD360" s="197">
        <f t="shared" si="35"/>
        <v>333</v>
      </c>
      <c r="AE360" s="197">
        <v>189</v>
      </c>
      <c r="AJ360">
        <v>0</v>
      </c>
      <c r="AK360">
        <v>0</v>
      </c>
      <c r="AU360" s="198">
        <v>0.27272727299999999</v>
      </c>
      <c r="AV360" s="6">
        <v>0</v>
      </c>
      <c r="AW360" s="198">
        <v>0.38356000000000001</v>
      </c>
      <c r="BO360" s="198"/>
      <c r="BP360" s="354">
        <f t="shared" si="31"/>
        <v>294.25090938516001</v>
      </c>
      <c r="BQ360" s="354">
        <f t="shared" si="32"/>
        <v>0</v>
      </c>
      <c r="BR360" s="354">
        <f t="shared" si="33"/>
        <v>574.86822119999999</v>
      </c>
      <c r="CG360" s="198"/>
      <c r="CH360">
        <f>(Transest!$J$14/HexExtSoy!$K$4)</f>
        <v>0.20257267294641951</v>
      </c>
      <c r="CI360">
        <f>(HydroProcOil!$K$14/HexExtSoy!$K$4)</f>
        <v>0.10977777777777777</v>
      </c>
      <c r="CJ360">
        <f>(StarchFerm!$K$24/StarchFerm!$K$4)</f>
        <v>0.33157302630665886</v>
      </c>
      <c r="CY360" s="198"/>
      <c r="CZ360">
        <f>BP360*CH360*1000*LCI!$E$93</f>
        <v>2250171.5444727619</v>
      </c>
      <c r="DA360">
        <f>BQ360*CI360*1000*(LCI!$E$99)</f>
        <v>0</v>
      </c>
      <c r="DB360">
        <f>BR360*CJ360*1000*(LCI!$E$96)</f>
        <v>5136960.947640324</v>
      </c>
    </row>
    <row r="361" spans="1:106" x14ac:dyDescent="0.25">
      <c r="A361" s="197">
        <v>13001</v>
      </c>
      <c r="B361" s="197" t="s">
        <v>911</v>
      </c>
      <c r="C361" s="197" t="s">
        <v>912</v>
      </c>
      <c r="D361" s="197">
        <v>-82.310257800000002</v>
      </c>
      <c r="E361" s="197">
        <v>31.744119999999999</v>
      </c>
      <c r="F361">
        <v>2.41</v>
      </c>
      <c r="G361">
        <f t="shared" si="34"/>
        <v>2.41</v>
      </c>
      <c r="H361" s="198">
        <v>9.83</v>
      </c>
      <c r="Q361" s="221">
        <f>(Q3446*10000)*TEA!$M$15*10^-6</f>
        <v>61.53388077644999</v>
      </c>
      <c r="R361" s="221">
        <f>(R3446*10000)*TEA!$O$15*10^-6</f>
        <v>61.53388077644999</v>
      </c>
      <c r="AA361">
        <f t="shared" si="36"/>
        <v>1</v>
      </c>
      <c r="AB361" s="197">
        <v>13001</v>
      </c>
      <c r="AC361" s="197">
        <v>768</v>
      </c>
      <c r="AD361" s="197">
        <f t="shared" si="35"/>
        <v>768</v>
      </c>
      <c r="AE361" s="197">
        <v>1619</v>
      </c>
      <c r="AJ361">
        <v>0</v>
      </c>
      <c r="AK361">
        <v>0</v>
      </c>
      <c r="AU361" s="198">
        <v>0.27272727299999999</v>
      </c>
      <c r="AV361" s="6">
        <v>0</v>
      </c>
      <c r="AW361" s="198">
        <v>0.38356000000000001</v>
      </c>
      <c r="BO361" s="198"/>
      <c r="BP361" s="354">
        <f t="shared" si="31"/>
        <v>504.78545505023999</v>
      </c>
      <c r="BQ361" s="354">
        <f t="shared" si="32"/>
        <v>0</v>
      </c>
      <c r="BR361" s="354">
        <f t="shared" si="33"/>
        <v>6104.2691812000003</v>
      </c>
      <c r="CG361" s="198"/>
      <c r="CH361">
        <f>(Transest!$J$14/HexExtSoy!$K$4)</f>
        <v>0.20257267294641951</v>
      </c>
      <c r="CI361">
        <f>(HydroProcOil!$K$14/HexExtSoy!$K$4)</f>
        <v>0.10977777777777777</v>
      </c>
      <c r="CJ361">
        <f>(StarchFerm!$K$24/StarchFerm!$K$4)</f>
        <v>0.33157302630665886</v>
      </c>
      <c r="CY361" s="198"/>
      <c r="CZ361">
        <f>BP361*CH361*1000*LCI!$E$93</f>
        <v>3860154.1432485683</v>
      </c>
      <c r="DA361">
        <f>BQ361*CI361*1000*(LCI!$E$99)</f>
        <v>0</v>
      </c>
      <c r="DB361">
        <f>BR361*CJ361*1000*(LCI!$E$96)</f>
        <v>54547096.606335722</v>
      </c>
    </row>
    <row r="362" spans="1:106" x14ac:dyDescent="0.25">
      <c r="A362" s="197">
        <v>13003</v>
      </c>
      <c r="B362" s="197" t="s">
        <v>911</v>
      </c>
      <c r="C362" s="197" t="s">
        <v>913</v>
      </c>
      <c r="D362" s="197">
        <v>-82.900324299999994</v>
      </c>
      <c r="E362" s="197">
        <v>31.277999999999999</v>
      </c>
      <c r="F362">
        <v>2.88</v>
      </c>
      <c r="G362">
        <f t="shared" si="34"/>
        <v>2.88</v>
      </c>
      <c r="H362" s="198">
        <v>12.02</v>
      </c>
      <c r="Q362" s="221">
        <f>(Q3447*10000)*TEA!$M$15*10^-6</f>
        <v>63.237125156849991</v>
      </c>
      <c r="R362" s="221">
        <f>(R3447*10000)*TEA!$O$15*10^-6</f>
        <v>63.237125156849991</v>
      </c>
      <c r="AA362">
        <f t="shared" si="36"/>
        <v>1</v>
      </c>
      <c r="AB362" s="197">
        <v>13003</v>
      </c>
      <c r="AC362" s="197">
        <v>464</v>
      </c>
      <c r="AD362" s="197">
        <f t="shared" si="35"/>
        <v>464</v>
      </c>
      <c r="AE362" s="197">
        <v>1134</v>
      </c>
      <c r="AJ362">
        <v>0</v>
      </c>
      <c r="AK362">
        <v>0</v>
      </c>
      <c r="AU362" s="198">
        <v>0.27272727299999999</v>
      </c>
      <c r="AV362" s="6">
        <v>0</v>
      </c>
      <c r="AW362" s="198">
        <v>0.38356000000000001</v>
      </c>
      <c r="BO362" s="198"/>
      <c r="BP362" s="354">
        <f t="shared" si="31"/>
        <v>364.45090945535998</v>
      </c>
      <c r="BQ362" s="354">
        <f t="shared" si="32"/>
        <v>0</v>
      </c>
      <c r="BR362" s="354">
        <f t="shared" si="33"/>
        <v>5228.1836208000004</v>
      </c>
      <c r="CG362" s="198"/>
      <c r="CH362">
        <f>(Transest!$J$14/HexExtSoy!$K$4)</f>
        <v>0.20257267294641951</v>
      </c>
      <c r="CI362">
        <f>(HydroProcOil!$K$14/HexExtSoy!$K$4)</f>
        <v>0.10977777777777777</v>
      </c>
      <c r="CJ362">
        <f>(StarchFerm!$K$24/StarchFerm!$K$4)</f>
        <v>0.33157302630665886</v>
      </c>
      <c r="CY362" s="198"/>
      <c r="CZ362">
        <f>BP362*CH362*1000*LCI!$E$93</f>
        <v>2786999.2569512487</v>
      </c>
      <c r="DA362">
        <f>BQ362*CI362*1000*(LCI!$E$99)</f>
        <v>0</v>
      </c>
      <c r="DB362">
        <f>BR362*CJ362*1000*(LCI!$E$96)</f>
        <v>46718489.728098385</v>
      </c>
    </row>
    <row r="363" spans="1:106" x14ac:dyDescent="0.25">
      <c r="A363" s="197">
        <v>13005</v>
      </c>
      <c r="B363" s="197" t="s">
        <v>911</v>
      </c>
      <c r="C363" s="197" t="s">
        <v>914</v>
      </c>
      <c r="D363" s="197">
        <v>-82.479974299999995</v>
      </c>
      <c r="E363" s="197">
        <v>31.54316</v>
      </c>
      <c r="F363">
        <v>1.89</v>
      </c>
      <c r="G363">
        <f t="shared" si="34"/>
        <v>1.89</v>
      </c>
      <c r="H363" s="198">
        <v>10.66</v>
      </c>
      <c r="Q363" s="221">
        <f>(Q3448*10000)*TEA!$M$15*10^-6</f>
        <v>62.391957794549988</v>
      </c>
      <c r="R363" s="221">
        <f>(R3448*10000)*TEA!$O$15*10^-6</f>
        <v>62.391957794549988</v>
      </c>
      <c r="AA363">
        <f t="shared" si="36"/>
        <v>1</v>
      </c>
      <c r="AB363" s="197">
        <v>13005</v>
      </c>
      <c r="AC363" s="197">
        <v>91</v>
      </c>
      <c r="AD363" s="197">
        <f t="shared" si="35"/>
        <v>91</v>
      </c>
      <c r="AE363" s="197">
        <v>571</v>
      </c>
      <c r="AJ363">
        <v>0</v>
      </c>
      <c r="AK363">
        <v>0</v>
      </c>
      <c r="AU363" s="198">
        <v>0.27272727299999999</v>
      </c>
      <c r="AV363" s="6">
        <v>0</v>
      </c>
      <c r="AW363" s="198">
        <v>0.38356000000000001</v>
      </c>
      <c r="BO363" s="198"/>
      <c r="BP363" s="354">
        <f t="shared" si="31"/>
        <v>46.906363683269994</v>
      </c>
      <c r="BQ363" s="354">
        <f t="shared" si="32"/>
        <v>0</v>
      </c>
      <c r="BR363" s="354">
        <f t="shared" si="33"/>
        <v>2334.6760215999998</v>
      </c>
      <c r="CG363" s="198"/>
      <c r="CH363">
        <f>(Transest!$J$14/HexExtSoy!$K$4)</f>
        <v>0.20257267294641951</v>
      </c>
      <c r="CI363">
        <f>(HydroProcOil!$K$14/HexExtSoy!$K$4)</f>
        <v>0.10977777777777777</v>
      </c>
      <c r="CJ363">
        <f>(StarchFerm!$K$24/StarchFerm!$K$4)</f>
        <v>0.33157302630665886</v>
      </c>
      <c r="CY363" s="198"/>
      <c r="CZ363">
        <f>BP363*CH363*1000*LCI!$E$93</f>
        <v>358698.51697426155</v>
      </c>
      <c r="DA363">
        <f>BQ363*CI363*1000*(LCI!$E$99)</f>
        <v>0</v>
      </c>
      <c r="DB363">
        <f>BR363*CJ363*1000*(LCI!$E$96)</f>
        <v>20862415.256346188</v>
      </c>
    </row>
    <row r="364" spans="1:106" x14ac:dyDescent="0.25">
      <c r="A364" s="197">
        <v>13007</v>
      </c>
      <c r="B364" s="197" t="s">
        <v>911</v>
      </c>
      <c r="C364" s="197" t="s">
        <v>863</v>
      </c>
      <c r="D364" s="197">
        <v>-84.465344599999995</v>
      </c>
      <c r="E364" s="197">
        <v>31.310189999999999</v>
      </c>
      <c r="F364">
        <v>3.39</v>
      </c>
      <c r="G364">
        <f t="shared" si="34"/>
        <v>3.39</v>
      </c>
      <c r="H364" s="198">
        <v>11.68</v>
      </c>
      <c r="Q364" s="221">
        <f>(Q3449*10000)*TEA!$M$15*10^-6</f>
        <v>62.35589637855</v>
      </c>
      <c r="R364" s="221">
        <f>(R3449*10000)*TEA!$O$15*10^-6</f>
        <v>62.35589637855</v>
      </c>
      <c r="AA364">
        <f t="shared" si="36"/>
        <v>1</v>
      </c>
      <c r="AB364" s="197">
        <v>13007</v>
      </c>
      <c r="AC364" s="197">
        <v>394</v>
      </c>
      <c r="AD364" s="197">
        <f t="shared" si="35"/>
        <v>394</v>
      </c>
      <c r="AE364" s="197">
        <v>2502</v>
      </c>
      <c r="AJ364">
        <v>0</v>
      </c>
      <c r="AK364">
        <v>0</v>
      </c>
      <c r="AU364" s="198">
        <v>0.27272727299999999</v>
      </c>
      <c r="AV364" s="6">
        <v>0</v>
      </c>
      <c r="AW364" s="198">
        <v>0.38356000000000001</v>
      </c>
      <c r="BO364" s="198"/>
      <c r="BP364" s="354">
        <f t="shared" si="31"/>
        <v>364.27090945518</v>
      </c>
      <c r="BQ364" s="354">
        <f t="shared" si="32"/>
        <v>0</v>
      </c>
      <c r="BR364" s="354">
        <f t="shared" si="33"/>
        <v>11208.911961600001</v>
      </c>
      <c r="CG364" s="198"/>
      <c r="CH364">
        <f>(Transest!$J$14/HexExtSoy!$K$4)</f>
        <v>0.20257267294641951</v>
      </c>
      <c r="CI364">
        <f>(HydroProcOil!$K$14/HexExtSoy!$K$4)</f>
        <v>0.10977777777777777</v>
      </c>
      <c r="CJ364">
        <f>(StarchFerm!$K$24/StarchFerm!$K$4)</f>
        <v>0.33157302630665886</v>
      </c>
      <c r="CY364" s="198"/>
      <c r="CZ364">
        <f>BP364*CH364*1000*LCI!$E$93</f>
        <v>2785622.775637201</v>
      </c>
      <c r="DA364">
        <f>BQ364*CI364*1000*(LCI!$E$99)</f>
        <v>0</v>
      </c>
      <c r="DB364">
        <f>BR364*CJ364*1000*(LCI!$E$96)</f>
        <v>100161638.59620512</v>
      </c>
    </row>
    <row r="365" spans="1:106" x14ac:dyDescent="0.25">
      <c r="A365" s="197">
        <v>13009</v>
      </c>
      <c r="B365" s="197" t="s">
        <v>911</v>
      </c>
      <c r="C365" s="197" t="s">
        <v>589</v>
      </c>
      <c r="D365" s="197">
        <v>-83.254068899999993</v>
      </c>
      <c r="E365" s="197">
        <v>33.068959999999997</v>
      </c>
      <c r="F365">
        <v>0</v>
      </c>
      <c r="G365">
        <f t="shared" si="34"/>
        <v>0</v>
      </c>
      <c r="H365" s="198">
        <v>0</v>
      </c>
      <c r="Q365" s="221">
        <f>(Q3450*10000)*TEA!$M$15*10^-6</f>
        <v>57.027672138600003</v>
      </c>
      <c r="R365" s="221">
        <f>(R3450*10000)*TEA!$O$15*10^-6</f>
        <v>57.027672138600003</v>
      </c>
      <c r="AA365">
        <f t="shared" si="36"/>
        <v>1</v>
      </c>
      <c r="AB365" s="197">
        <v>13009</v>
      </c>
      <c r="AC365" s="197">
        <v>0</v>
      </c>
      <c r="AD365" s="197">
        <f t="shared" si="35"/>
        <v>0</v>
      </c>
      <c r="AE365" s="197">
        <v>0</v>
      </c>
      <c r="AJ365">
        <v>0</v>
      </c>
      <c r="AK365">
        <v>0</v>
      </c>
      <c r="AU365" s="198">
        <v>0.27272727299999999</v>
      </c>
      <c r="AV365" s="6">
        <v>0</v>
      </c>
      <c r="AW365" s="198">
        <v>0.38356000000000001</v>
      </c>
      <c r="BO365" s="198"/>
      <c r="BP365" s="354">
        <f t="shared" si="31"/>
        <v>0</v>
      </c>
      <c r="BQ365" s="354">
        <f t="shared" si="32"/>
        <v>0</v>
      </c>
      <c r="BR365" s="354">
        <f t="shared" si="33"/>
        <v>0</v>
      </c>
      <c r="CG365" s="198"/>
      <c r="CH365">
        <f>(Transest!$J$14/HexExtSoy!$K$4)</f>
        <v>0.20257267294641951</v>
      </c>
      <c r="CI365">
        <f>(HydroProcOil!$K$14/HexExtSoy!$K$4)</f>
        <v>0.10977777777777777</v>
      </c>
      <c r="CJ365">
        <f>(StarchFerm!$K$24/StarchFerm!$K$4)</f>
        <v>0.33157302630665886</v>
      </c>
      <c r="CY365" s="198"/>
      <c r="CZ365">
        <f>BP365*CH365*1000*LCI!$E$93</f>
        <v>0</v>
      </c>
      <c r="DA365">
        <f>BQ365*CI365*1000*(LCI!$E$99)</f>
        <v>0</v>
      </c>
      <c r="DB365">
        <f>BR365*CJ365*1000*(LCI!$E$96)</f>
        <v>0</v>
      </c>
    </row>
    <row r="366" spans="1:106" x14ac:dyDescent="0.25">
      <c r="A366" s="197">
        <v>13011</v>
      </c>
      <c r="B366" s="197" t="s">
        <v>911</v>
      </c>
      <c r="C366" s="197" t="s">
        <v>915</v>
      </c>
      <c r="D366" s="197">
        <v>-83.4941484</v>
      </c>
      <c r="E366" s="197">
        <v>34.352589999999999</v>
      </c>
      <c r="F366">
        <v>2.2999999999999998</v>
      </c>
      <c r="G366">
        <f t="shared" si="34"/>
        <v>2.2999999999999998</v>
      </c>
      <c r="H366" s="198">
        <v>5.9</v>
      </c>
      <c r="Q366" s="221">
        <f>(Q3451*10000)*TEA!$M$15*10^-6</f>
        <v>50.440981250700005</v>
      </c>
      <c r="R366" s="221">
        <f>(R3451*10000)*TEA!$O$15*10^-6</f>
        <v>50.440981250700005</v>
      </c>
      <c r="AA366">
        <f t="shared" si="36"/>
        <v>1</v>
      </c>
      <c r="AB366" s="197">
        <v>13011</v>
      </c>
      <c r="AC366" s="197">
        <v>188</v>
      </c>
      <c r="AD366" s="197">
        <f t="shared" si="35"/>
        <v>188</v>
      </c>
      <c r="AE366" s="197">
        <v>81</v>
      </c>
      <c r="AJ366">
        <v>0</v>
      </c>
      <c r="AK366">
        <v>0</v>
      </c>
      <c r="AU366" s="198">
        <v>0.27272727299999999</v>
      </c>
      <c r="AV366" s="6">
        <v>0</v>
      </c>
      <c r="AW366" s="198">
        <v>0.38356000000000001</v>
      </c>
      <c r="BO366" s="198"/>
      <c r="BP366" s="354">
        <f t="shared" si="31"/>
        <v>117.92727284519999</v>
      </c>
      <c r="BQ366" s="354">
        <f t="shared" si="32"/>
        <v>0</v>
      </c>
      <c r="BR366" s="354">
        <f t="shared" si="33"/>
        <v>183.30332400000003</v>
      </c>
      <c r="CG366" s="198"/>
      <c r="CH366">
        <f>(Transest!$J$14/HexExtSoy!$K$4)</f>
        <v>0.20257267294641951</v>
      </c>
      <c r="CI366">
        <f>(HydroProcOil!$K$14/HexExtSoy!$K$4)</f>
        <v>0.10977777777777777</v>
      </c>
      <c r="CJ366">
        <f>(StarchFerm!$K$24/StarchFerm!$K$4)</f>
        <v>0.33157302630665886</v>
      </c>
      <c r="CY366" s="198"/>
      <c r="CZ366">
        <f>BP366*CH366*1000*LCI!$E$93</f>
        <v>901803.81847590383</v>
      </c>
      <c r="DA366">
        <f>BQ366*CI366*1000*(LCI!$E$99)</f>
        <v>0</v>
      </c>
      <c r="DB366">
        <f>BR366*CJ366*1000*(LCI!$E$96)</f>
        <v>1637978.9006167131</v>
      </c>
    </row>
    <row r="367" spans="1:106" x14ac:dyDescent="0.25">
      <c r="A367" s="197">
        <v>13013</v>
      </c>
      <c r="B367" s="197" t="s">
        <v>911</v>
      </c>
      <c r="C367" s="197" t="s">
        <v>916</v>
      </c>
      <c r="D367" s="197">
        <v>-83.721806099999995</v>
      </c>
      <c r="E367" s="197">
        <v>33.991399999999999</v>
      </c>
      <c r="F367">
        <v>0</v>
      </c>
      <c r="G367">
        <f t="shared" si="34"/>
        <v>0</v>
      </c>
      <c r="H367" s="198">
        <v>4.54</v>
      </c>
      <c r="Q367" s="221">
        <f>(Q3452*10000)*TEA!$M$15*10^-6</f>
        <v>52.699933740149994</v>
      </c>
      <c r="R367" s="221">
        <f>(R3452*10000)*TEA!$O$15*10^-6</f>
        <v>52.699933740149994</v>
      </c>
      <c r="AA367">
        <f t="shared" si="36"/>
        <v>1</v>
      </c>
      <c r="AB367" s="197">
        <v>13013</v>
      </c>
      <c r="AC367" s="197">
        <v>0</v>
      </c>
      <c r="AD367" s="197">
        <f t="shared" si="35"/>
        <v>0</v>
      </c>
      <c r="AE367" s="197">
        <v>5</v>
      </c>
      <c r="AJ367">
        <v>0</v>
      </c>
      <c r="AK367">
        <v>0</v>
      </c>
      <c r="AU367" s="198">
        <v>0.27272727299999999</v>
      </c>
      <c r="AV367" s="6">
        <v>0</v>
      </c>
      <c r="AW367" s="198">
        <v>0.38356000000000001</v>
      </c>
      <c r="BO367" s="198"/>
      <c r="BP367" s="354">
        <f t="shared" si="31"/>
        <v>0</v>
      </c>
      <c r="BQ367" s="354">
        <f t="shared" si="32"/>
        <v>0</v>
      </c>
      <c r="BR367" s="354">
        <f t="shared" si="33"/>
        <v>8.7068119999999993</v>
      </c>
      <c r="CG367" s="198"/>
      <c r="CH367">
        <f>(Transest!$J$14/HexExtSoy!$K$4)</f>
        <v>0.20257267294641951</v>
      </c>
      <c r="CI367">
        <f>(HydroProcOil!$K$14/HexExtSoy!$K$4)</f>
        <v>0.10977777777777777</v>
      </c>
      <c r="CJ367">
        <f>(StarchFerm!$K$24/StarchFerm!$K$4)</f>
        <v>0.33157302630665886</v>
      </c>
      <c r="CY367" s="198"/>
      <c r="CZ367">
        <f>BP367*CH367*1000*LCI!$E$93</f>
        <v>0</v>
      </c>
      <c r="DA367">
        <f>BQ367*CI367*1000*(LCI!$E$99)</f>
        <v>0</v>
      </c>
      <c r="DB367">
        <f>BR367*CJ367*1000*(LCI!$E$96)</f>
        <v>77803.140916508419</v>
      </c>
    </row>
    <row r="368" spans="1:106" x14ac:dyDescent="0.25">
      <c r="A368" s="197">
        <v>13015</v>
      </c>
      <c r="B368" s="197" t="s">
        <v>911</v>
      </c>
      <c r="C368" s="197" t="s">
        <v>917</v>
      </c>
      <c r="D368" s="197">
        <v>-84.855252899999996</v>
      </c>
      <c r="E368" s="197">
        <v>34.229770000000002</v>
      </c>
      <c r="F368">
        <v>3.74</v>
      </c>
      <c r="G368">
        <f t="shared" si="34"/>
        <v>3.74</v>
      </c>
      <c r="H368" s="198">
        <v>12.39</v>
      </c>
      <c r="Q368" s="221">
        <f>(Q3453*10000)*TEA!$M$15*10^-6</f>
        <v>52.356366233549991</v>
      </c>
      <c r="R368" s="221">
        <f>(R3453*10000)*TEA!$O$15*10^-6</f>
        <v>52.356366233549991</v>
      </c>
      <c r="AA368">
        <f t="shared" si="36"/>
        <v>1</v>
      </c>
      <c r="AB368" s="197">
        <v>13015</v>
      </c>
      <c r="AC368" s="197">
        <v>444</v>
      </c>
      <c r="AD368" s="197">
        <f t="shared" si="35"/>
        <v>444</v>
      </c>
      <c r="AE368" s="197">
        <v>312</v>
      </c>
      <c r="AJ368">
        <v>0</v>
      </c>
      <c r="AK368">
        <v>0</v>
      </c>
      <c r="AU368" s="198">
        <v>0.27272727299999999</v>
      </c>
      <c r="AV368" s="6">
        <v>0</v>
      </c>
      <c r="AW368" s="198">
        <v>0.38356000000000001</v>
      </c>
      <c r="BO368" s="198"/>
      <c r="BP368" s="354">
        <f t="shared" si="31"/>
        <v>452.88000045288004</v>
      </c>
      <c r="BQ368" s="354">
        <f t="shared" si="32"/>
        <v>0</v>
      </c>
      <c r="BR368" s="354">
        <f t="shared" si="33"/>
        <v>1482.7202208000001</v>
      </c>
      <c r="CG368" s="198"/>
      <c r="CH368">
        <f>(Transest!$J$14/HexExtSoy!$K$4)</f>
        <v>0.20257267294641951</v>
      </c>
      <c r="CI368">
        <f>(HydroProcOil!$K$14/HexExtSoy!$K$4)</f>
        <v>0.10977777777777777</v>
      </c>
      <c r="CJ368">
        <f>(StarchFerm!$K$24/StarchFerm!$K$4)</f>
        <v>0.33157302630665886</v>
      </c>
      <c r="CY368" s="198"/>
      <c r="CZ368">
        <f>BP368*CH368*1000*LCI!$E$93</f>
        <v>3463226.9861432635</v>
      </c>
      <c r="DA368">
        <f>BQ368*CI368*1000*(LCI!$E$99)</f>
        <v>0</v>
      </c>
      <c r="DB368">
        <f>BR368*CJ368*1000*(LCI!$E$96)</f>
        <v>13249429.329432966</v>
      </c>
    </row>
    <row r="369" spans="1:106" x14ac:dyDescent="0.25">
      <c r="A369" s="197">
        <v>13017</v>
      </c>
      <c r="B369" s="197" t="s">
        <v>911</v>
      </c>
      <c r="C369" s="197" t="s">
        <v>918</v>
      </c>
      <c r="D369" s="197">
        <v>-83.2547462</v>
      </c>
      <c r="E369" s="197">
        <v>31.760629999999999</v>
      </c>
      <c r="F369">
        <v>0</v>
      </c>
      <c r="G369">
        <f t="shared" si="34"/>
        <v>0</v>
      </c>
      <c r="H369" s="198">
        <v>9.6199999999999992</v>
      </c>
      <c r="Q369" s="221">
        <f>(Q3454*10000)*TEA!$M$15*10^-6</f>
        <v>61.331532200550001</v>
      </c>
      <c r="R369" s="221">
        <f>(R3454*10000)*TEA!$O$15*10^-6</f>
        <v>61.331532200550001</v>
      </c>
      <c r="AA369">
        <f t="shared" si="36"/>
        <v>1</v>
      </c>
      <c r="AB369" s="197">
        <v>13017</v>
      </c>
      <c r="AC369" s="197">
        <v>0</v>
      </c>
      <c r="AD369" s="197">
        <f t="shared" si="35"/>
        <v>0</v>
      </c>
      <c r="AE369" s="197">
        <v>644</v>
      </c>
      <c r="AJ369">
        <v>0</v>
      </c>
      <c r="AK369">
        <v>0</v>
      </c>
      <c r="AU369" s="198">
        <v>0.27272727299999999</v>
      </c>
      <c r="AV369" s="6">
        <v>0</v>
      </c>
      <c r="AW369" s="198">
        <v>0.38356000000000001</v>
      </c>
      <c r="BO369" s="198"/>
      <c r="BP369" s="354">
        <f t="shared" si="31"/>
        <v>0</v>
      </c>
      <c r="BQ369" s="354">
        <f t="shared" si="32"/>
        <v>0</v>
      </c>
      <c r="BR369" s="354">
        <f t="shared" si="33"/>
        <v>2376.2615968</v>
      </c>
      <c r="CG369" s="198"/>
      <c r="CH369">
        <f>(Transest!$J$14/HexExtSoy!$K$4)</f>
        <v>0.20257267294641951</v>
      </c>
      <c r="CI369">
        <f>(HydroProcOil!$K$14/HexExtSoy!$K$4)</f>
        <v>0.10977777777777777</v>
      </c>
      <c r="CJ369">
        <f>(StarchFerm!$K$24/StarchFerm!$K$4)</f>
        <v>0.33157302630665886</v>
      </c>
      <c r="CY369" s="198"/>
      <c r="CZ369">
        <f>BP369*CH369*1000*LCI!$E$93</f>
        <v>0</v>
      </c>
      <c r="DA369">
        <f>BQ369*CI369*1000*(LCI!$E$99)</f>
        <v>0</v>
      </c>
      <c r="DB369">
        <f>BR369*CJ369*1000*(LCI!$E$96)</f>
        <v>21234019.509128917</v>
      </c>
    </row>
    <row r="370" spans="1:106" x14ac:dyDescent="0.25">
      <c r="A370" s="197">
        <v>13019</v>
      </c>
      <c r="B370" s="197" t="s">
        <v>911</v>
      </c>
      <c r="C370" s="197" t="s">
        <v>919</v>
      </c>
      <c r="D370" s="197">
        <v>-83.243223299999997</v>
      </c>
      <c r="E370" s="197">
        <v>31.266960000000001</v>
      </c>
      <c r="F370">
        <v>1.58</v>
      </c>
      <c r="G370">
        <f t="shared" si="34"/>
        <v>1.58</v>
      </c>
      <c r="H370" s="198">
        <v>8.65</v>
      </c>
      <c r="Q370" s="221">
        <f>(Q3455*10000)*TEA!$M$15*10^-6</f>
        <v>63.116516940299995</v>
      </c>
      <c r="R370" s="221">
        <f>(R3455*10000)*TEA!$O$15*10^-6</f>
        <v>63.116516940299995</v>
      </c>
      <c r="AA370">
        <f t="shared" si="36"/>
        <v>1</v>
      </c>
      <c r="AB370" s="197">
        <v>13019</v>
      </c>
      <c r="AC370" s="197">
        <v>75</v>
      </c>
      <c r="AD370" s="197">
        <f t="shared" si="35"/>
        <v>75</v>
      </c>
      <c r="AE370" s="197">
        <v>1166</v>
      </c>
      <c r="AJ370">
        <v>0</v>
      </c>
      <c r="AK370">
        <v>0</v>
      </c>
      <c r="AU370" s="198">
        <v>0.27272727299999999</v>
      </c>
      <c r="AV370" s="6">
        <v>0</v>
      </c>
      <c r="AW370" s="198">
        <v>0.38356000000000001</v>
      </c>
      <c r="BO370" s="198"/>
      <c r="BP370" s="354">
        <f t="shared" si="31"/>
        <v>32.318181850499997</v>
      </c>
      <c r="BQ370" s="354">
        <f t="shared" si="32"/>
        <v>0</v>
      </c>
      <c r="BR370" s="354">
        <f t="shared" si="33"/>
        <v>3868.5478039999998</v>
      </c>
      <c r="CG370" s="198"/>
      <c r="CH370">
        <f>(Transest!$J$14/HexExtSoy!$K$4)</f>
        <v>0.20257267294641951</v>
      </c>
      <c r="CI370">
        <f>(HydroProcOil!$K$14/HexExtSoy!$K$4)</f>
        <v>0.10977777777777777</v>
      </c>
      <c r="CJ370">
        <f>(StarchFerm!$K$24/StarchFerm!$K$4)</f>
        <v>0.33157302630665886</v>
      </c>
      <c r="CY370" s="198"/>
      <c r="CZ370">
        <f>BP370*CH370*1000*LCI!$E$93</f>
        <v>247140.96320396528</v>
      </c>
      <c r="DA370">
        <f>BQ370*CI370*1000*(LCI!$E$99)</f>
        <v>0</v>
      </c>
      <c r="DB370">
        <f>BR370*CJ370*1000*(LCI!$E$96)</f>
        <v>34568929.470035784</v>
      </c>
    </row>
    <row r="371" spans="1:106" x14ac:dyDescent="0.25">
      <c r="A371" s="197">
        <v>13021</v>
      </c>
      <c r="B371" s="197" t="s">
        <v>911</v>
      </c>
      <c r="C371" s="197" t="s">
        <v>593</v>
      </c>
      <c r="D371" s="197">
        <v>-83.717426900000007</v>
      </c>
      <c r="E371" s="197">
        <v>32.813760000000002</v>
      </c>
      <c r="F371">
        <v>0</v>
      </c>
      <c r="G371">
        <f t="shared" si="34"/>
        <v>0</v>
      </c>
      <c r="H371" s="198">
        <v>0</v>
      </c>
      <c r="Q371" s="221">
        <f>(Q3456*10000)*TEA!$M$15*10^-6</f>
        <v>57.777102380699986</v>
      </c>
      <c r="R371" s="221">
        <f>(R3456*10000)*TEA!$O$15*10^-6</f>
        <v>57.777102380699986</v>
      </c>
      <c r="AA371">
        <f t="shared" si="36"/>
        <v>1</v>
      </c>
      <c r="AB371" s="197">
        <v>13021</v>
      </c>
      <c r="AC371" s="197">
        <v>0</v>
      </c>
      <c r="AD371" s="197">
        <f t="shared" si="35"/>
        <v>0</v>
      </c>
      <c r="AE371" s="197">
        <v>0</v>
      </c>
      <c r="AJ371">
        <v>0</v>
      </c>
      <c r="AK371">
        <v>0</v>
      </c>
      <c r="AU371" s="198">
        <v>0.27272727299999999</v>
      </c>
      <c r="AV371" s="6">
        <v>0</v>
      </c>
      <c r="AW371" s="198">
        <v>0.38356000000000001</v>
      </c>
      <c r="BO371" s="198"/>
      <c r="BP371" s="354">
        <f t="shared" si="31"/>
        <v>0</v>
      </c>
      <c r="BQ371" s="354">
        <f t="shared" si="32"/>
        <v>0</v>
      </c>
      <c r="BR371" s="354">
        <f t="shared" si="33"/>
        <v>0</v>
      </c>
      <c r="CG371" s="198"/>
      <c r="CH371">
        <f>(Transest!$J$14/HexExtSoy!$K$4)</f>
        <v>0.20257267294641951</v>
      </c>
      <c r="CI371">
        <f>(HydroProcOil!$K$14/HexExtSoy!$K$4)</f>
        <v>0.10977777777777777</v>
      </c>
      <c r="CJ371">
        <f>(StarchFerm!$K$24/StarchFerm!$K$4)</f>
        <v>0.33157302630665886</v>
      </c>
      <c r="CY371" s="198"/>
      <c r="CZ371">
        <f>BP371*CH371*1000*LCI!$E$93</f>
        <v>0</v>
      </c>
      <c r="DA371">
        <f>BQ371*CI371*1000*(LCI!$E$99)</f>
        <v>0</v>
      </c>
      <c r="DB371">
        <f>BR371*CJ371*1000*(LCI!$E$96)</f>
        <v>0</v>
      </c>
    </row>
    <row r="372" spans="1:106" x14ac:dyDescent="0.25">
      <c r="A372" s="197">
        <v>13023</v>
      </c>
      <c r="B372" s="197" t="s">
        <v>911</v>
      </c>
      <c r="C372" s="197" t="s">
        <v>920</v>
      </c>
      <c r="D372" s="197">
        <v>-83.358415100000002</v>
      </c>
      <c r="E372" s="197">
        <v>32.43553</v>
      </c>
      <c r="F372">
        <v>3.79</v>
      </c>
      <c r="G372">
        <f t="shared" si="34"/>
        <v>3.79</v>
      </c>
      <c r="H372" s="198">
        <v>10.9</v>
      </c>
      <c r="Q372" s="221">
        <f>(Q3457*10000)*TEA!$M$15*10^-6</f>
        <v>59.037029605349993</v>
      </c>
      <c r="R372" s="221">
        <f>(R3457*10000)*TEA!$O$15*10^-6</f>
        <v>59.037029605349993</v>
      </c>
      <c r="AA372">
        <f t="shared" si="36"/>
        <v>1</v>
      </c>
      <c r="AB372" s="197">
        <v>13023</v>
      </c>
      <c r="AC372" s="197">
        <v>1219</v>
      </c>
      <c r="AD372" s="197">
        <f t="shared" si="35"/>
        <v>1219</v>
      </c>
      <c r="AE372" s="197">
        <v>1070</v>
      </c>
      <c r="AJ372">
        <v>0</v>
      </c>
      <c r="AK372">
        <v>0</v>
      </c>
      <c r="AU372" s="198">
        <v>0.27272727299999999</v>
      </c>
      <c r="AV372" s="6">
        <v>0</v>
      </c>
      <c r="AW372" s="198">
        <v>0.38356000000000001</v>
      </c>
      <c r="BO372" s="198"/>
      <c r="BP372" s="354">
        <f t="shared" si="31"/>
        <v>1260.0027285327301</v>
      </c>
      <c r="BQ372" s="354">
        <f t="shared" si="32"/>
        <v>0</v>
      </c>
      <c r="BR372" s="354">
        <f t="shared" si="33"/>
        <v>4473.4602800000002</v>
      </c>
      <c r="CG372" s="198"/>
      <c r="CH372">
        <f>(Transest!$J$14/HexExtSoy!$K$4)</f>
        <v>0.20257267294641951</v>
      </c>
      <c r="CI372">
        <f>(HydroProcOil!$K$14/HexExtSoy!$K$4)</f>
        <v>0.10977777777777777</v>
      </c>
      <c r="CJ372">
        <f>(StarchFerm!$K$24/StarchFerm!$K$4)</f>
        <v>0.33157302630665886</v>
      </c>
      <c r="CY372" s="198"/>
      <c r="CZ372">
        <f>BP372*CH372*1000*LCI!$E$93</f>
        <v>9635390.0541092996</v>
      </c>
      <c r="DA372">
        <f>BQ372*CI372*1000*(LCI!$E$99)</f>
        <v>0</v>
      </c>
      <c r="DB372">
        <f>BR372*CJ372*1000*(LCI!$E$96)</f>
        <v>39974362.665605195</v>
      </c>
    </row>
    <row r="373" spans="1:106" x14ac:dyDescent="0.25">
      <c r="A373" s="197">
        <v>13025</v>
      </c>
      <c r="B373" s="197" t="s">
        <v>911</v>
      </c>
      <c r="C373" s="197" t="s">
        <v>921</v>
      </c>
      <c r="D373" s="197">
        <v>-81.999895199999997</v>
      </c>
      <c r="E373" s="197">
        <v>31.192170000000001</v>
      </c>
      <c r="F373">
        <v>0</v>
      </c>
      <c r="G373">
        <f t="shared" si="34"/>
        <v>0</v>
      </c>
      <c r="H373" s="198">
        <v>4.8</v>
      </c>
      <c r="Q373" s="221">
        <f>(Q3458*10000)*TEA!$M$15*10^-6</f>
        <v>63.998290831499993</v>
      </c>
      <c r="R373" s="221">
        <f>(R3458*10000)*TEA!$O$15*10^-6</f>
        <v>63.998290831499993</v>
      </c>
      <c r="AA373">
        <f t="shared" si="36"/>
        <v>1</v>
      </c>
      <c r="AB373" s="197">
        <v>13025</v>
      </c>
      <c r="AC373" s="197">
        <v>0</v>
      </c>
      <c r="AD373" s="197">
        <f t="shared" si="35"/>
        <v>0</v>
      </c>
      <c r="AE373" s="197">
        <v>242</v>
      </c>
      <c r="AJ373">
        <v>0</v>
      </c>
      <c r="AK373">
        <v>0</v>
      </c>
      <c r="AU373" s="198">
        <v>0.27272727299999999</v>
      </c>
      <c r="AV373" s="6">
        <v>0</v>
      </c>
      <c r="AW373" s="198">
        <v>0.38356000000000001</v>
      </c>
      <c r="BO373" s="198"/>
      <c r="BP373" s="354">
        <f t="shared" si="31"/>
        <v>0</v>
      </c>
      <c r="BQ373" s="354">
        <f t="shared" si="32"/>
        <v>0</v>
      </c>
      <c r="BR373" s="354">
        <f t="shared" si="33"/>
        <v>445.543296</v>
      </c>
      <c r="CG373" s="198"/>
      <c r="CH373">
        <f>(Transest!$J$14/HexExtSoy!$K$4)</f>
        <v>0.20257267294641951</v>
      </c>
      <c r="CI373">
        <f>(HydroProcOil!$K$14/HexExtSoy!$K$4)</f>
        <v>0.10977777777777777</v>
      </c>
      <c r="CJ373">
        <f>(StarchFerm!$K$24/StarchFerm!$K$4)</f>
        <v>0.33157302630665886</v>
      </c>
      <c r="CY373" s="198"/>
      <c r="CZ373">
        <f>BP373*CH373*1000*LCI!$E$93</f>
        <v>0</v>
      </c>
      <c r="DA373">
        <f>BQ373*CI373*1000*(LCI!$E$99)</f>
        <v>0</v>
      </c>
      <c r="DB373">
        <f>BR373*CJ373*1000*(LCI!$E$96)</f>
        <v>3981327.2461945466</v>
      </c>
    </row>
    <row r="374" spans="1:106" x14ac:dyDescent="0.25">
      <c r="A374" s="197">
        <v>13027</v>
      </c>
      <c r="B374" s="197" t="s">
        <v>911</v>
      </c>
      <c r="C374" s="197" t="s">
        <v>922</v>
      </c>
      <c r="D374" s="197">
        <v>-83.600144099999994</v>
      </c>
      <c r="E374" s="197">
        <v>30.837910000000001</v>
      </c>
      <c r="F374">
        <v>3.07</v>
      </c>
      <c r="G374">
        <f t="shared" si="34"/>
        <v>3.07</v>
      </c>
      <c r="H374" s="198">
        <v>11.28</v>
      </c>
      <c r="Q374" s="221">
        <f>(Q3459*10000)*TEA!$M$15*10^-6</f>
        <v>64.380969121050001</v>
      </c>
      <c r="R374" s="221">
        <f>(R3459*10000)*TEA!$O$15*10^-6</f>
        <v>64.380969121050001</v>
      </c>
      <c r="AA374">
        <f t="shared" si="36"/>
        <v>1</v>
      </c>
      <c r="AB374" s="197">
        <v>13027</v>
      </c>
      <c r="AC374" s="197">
        <v>2688</v>
      </c>
      <c r="AD374" s="197">
        <f t="shared" si="35"/>
        <v>2688</v>
      </c>
      <c r="AE374" s="197">
        <v>673</v>
      </c>
      <c r="AJ374">
        <v>0</v>
      </c>
      <c r="AK374">
        <v>0</v>
      </c>
      <c r="AU374" s="198">
        <v>0.27272727299999999</v>
      </c>
      <c r="AV374" s="6">
        <v>0</v>
      </c>
      <c r="AW374" s="198">
        <v>0.38356000000000001</v>
      </c>
      <c r="BO374" s="198"/>
      <c r="BP374" s="354">
        <f t="shared" si="31"/>
        <v>2250.58909315968</v>
      </c>
      <c r="BQ374" s="354">
        <f t="shared" si="32"/>
        <v>0</v>
      </c>
      <c r="BR374" s="354">
        <f t="shared" si="33"/>
        <v>2911.7727264</v>
      </c>
      <c r="CG374" s="198"/>
      <c r="CH374">
        <f>(Transest!$J$14/HexExtSoy!$K$4)</f>
        <v>0.20257267294641951</v>
      </c>
      <c r="CI374">
        <f>(HydroProcOil!$K$14/HexExtSoy!$K$4)</f>
        <v>0.10977777777777777</v>
      </c>
      <c r="CJ374">
        <f>(StarchFerm!$K$24/StarchFerm!$K$4)</f>
        <v>0.33157302630665886</v>
      </c>
      <c r="CY374" s="198"/>
      <c r="CZ374">
        <f>BP374*CH374*1000*LCI!$E$93</f>
        <v>17210521.273529407</v>
      </c>
      <c r="DA374">
        <f>BQ374*CI374*1000*(LCI!$E$99)</f>
        <v>0</v>
      </c>
      <c r="DB374">
        <f>BR374*CJ374*1000*(LCI!$E$96)</f>
        <v>26019289.695119768</v>
      </c>
    </row>
    <row r="375" spans="1:106" x14ac:dyDescent="0.25">
      <c r="A375" s="197">
        <v>13029</v>
      </c>
      <c r="B375" s="197" t="s">
        <v>911</v>
      </c>
      <c r="C375" s="197" t="s">
        <v>923</v>
      </c>
      <c r="D375" s="197">
        <v>-81.448749100000001</v>
      </c>
      <c r="E375" s="197">
        <v>32.019869999999997</v>
      </c>
      <c r="F375">
        <v>2.0499999999999998</v>
      </c>
      <c r="G375">
        <f t="shared" si="34"/>
        <v>2.0499999999999998</v>
      </c>
      <c r="H375" s="198">
        <v>6.45</v>
      </c>
      <c r="Q375" s="221">
        <f>(Q3460*10000)*TEA!$M$15*10^-6</f>
        <v>60.618087917999993</v>
      </c>
      <c r="R375" s="221">
        <f>(R3460*10000)*TEA!$O$15*10^-6</f>
        <v>60.618087917999993</v>
      </c>
      <c r="AA375">
        <f t="shared" si="36"/>
        <v>1</v>
      </c>
      <c r="AB375" s="197">
        <v>13029</v>
      </c>
      <c r="AC375" s="197">
        <v>169</v>
      </c>
      <c r="AD375" s="197">
        <f t="shared" si="35"/>
        <v>169</v>
      </c>
      <c r="AE375" s="197">
        <v>174</v>
      </c>
      <c r="AJ375">
        <v>0</v>
      </c>
      <c r="AK375">
        <v>0</v>
      </c>
      <c r="AU375" s="198">
        <v>0.27272727299999999</v>
      </c>
      <c r="AV375" s="6">
        <v>0</v>
      </c>
      <c r="AW375" s="198">
        <v>0.38356000000000001</v>
      </c>
      <c r="BO375" s="198"/>
      <c r="BP375" s="354">
        <f t="shared" si="31"/>
        <v>94.486363730849988</v>
      </c>
      <c r="BQ375" s="354">
        <f t="shared" si="32"/>
        <v>0</v>
      </c>
      <c r="BR375" s="354">
        <f t="shared" si="33"/>
        <v>430.46938799999998</v>
      </c>
      <c r="CG375" s="198"/>
      <c r="CH375">
        <f>(Transest!$J$14/HexExtSoy!$K$4)</f>
        <v>0.20257267294641951</v>
      </c>
      <c r="CI375">
        <f>(HydroProcOil!$K$14/HexExtSoy!$K$4)</f>
        <v>0.10977777777777777</v>
      </c>
      <c r="CJ375">
        <f>(StarchFerm!$K$24/StarchFerm!$K$4)</f>
        <v>0.33157302630665886</v>
      </c>
      <c r="CY375" s="198"/>
      <c r="CZ375">
        <f>BP375*CH375*1000*LCI!$E$93</f>
        <v>722548.41098745808</v>
      </c>
      <c r="DA375">
        <f>BQ375*CI375*1000*(LCI!$E$99)</f>
        <v>0</v>
      </c>
      <c r="DB375">
        <f>BR375*CJ375*1000*(LCI!$E$96)</f>
        <v>3846628.416325877</v>
      </c>
    </row>
    <row r="376" spans="1:106" x14ac:dyDescent="0.25">
      <c r="A376" s="197">
        <v>13031</v>
      </c>
      <c r="B376" s="197" t="s">
        <v>911</v>
      </c>
      <c r="C376" s="197" t="s">
        <v>924</v>
      </c>
      <c r="D376" s="197">
        <v>-81.748233600000006</v>
      </c>
      <c r="E376" s="197">
        <v>32.402520000000003</v>
      </c>
      <c r="F376">
        <v>1.98</v>
      </c>
      <c r="G376">
        <f t="shared" si="34"/>
        <v>1.98</v>
      </c>
      <c r="H376" s="198">
        <v>7.9</v>
      </c>
      <c r="Q376" s="221">
        <f>(Q3461*10000)*TEA!$M$15*10^-6</f>
        <v>59.075089681049995</v>
      </c>
      <c r="R376" s="221">
        <f>(R3461*10000)*TEA!$O$15*10^-6</f>
        <v>59.075089681049995</v>
      </c>
      <c r="AA376">
        <f t="shared" si="36"/>
        <v>1</v>
      </c>
      <c r="AB376" s="197">
        <v>13031</v>
      </c>
      <c r="AC376" s="197">
        <v>1916</v>
      </c>
      <c r="AD376" s="197">
        <f t="shared" si="35"/>
        <v>1916</v>
      </c>
      <c r="AE376" s="197">
        <v>1761</v>
      </c>
      <c r="AJ376">
        <v>0</v>
      </c>
      <c r="AK376">
        <v>0</v>
      </c>
      <c r="AU376" s="198">
        <v>0.27272727299999999</v>
      </c>
      <c r="AV376" s="6">
        <v>0</v>
      </c>
      <c r="AW376" s="198">
        <v>0.38356000000000001</v>
      </c>
      <c r="BO376" s="198"/>
      <c r="BP376" s="354">
        <f t="shared" si="31"/>
        <v>1034.6400010346399</v>
      </c>
      <c r="BQ376" s="354">
        <f t="shared" si="32"/>
        <v>0</v>
      </c>
      <c r="BR376" s="354">
        <f t="shared" si="33"/>
        <v>5336.0483640000011</v>
      </c>
      <c r="CG376" s="198"/>
      <c r="CH376">
        <f>(Transest!$J$14/HexExtSoy!$K$4)</f>
        <v>0.20257267294641951</v>
      </c>
      <c r="CI376">
        <f>(HydroProcOil!$K$14/HexExtSoy!$K$4)</f>
        <v>0.10977777777777777</v>
      </c>
      <c r="CJ376">
        <f>(StarchFerm!$K$24/StarchFerm!$K$4)</f>
        <v>0.33157302630665886</v>
      </c>
      <c r="CY376" s="198"/>
      <c r="CZ376">
        <f>BP376*CH376*1000*LCI!$E$93</f>
        <v>7912014.5931444643</v>
      </c>
      <c r="DA376">
        <f>BQ376*CI376*1000*(LCI!$E$99)</f>
        <v>0</v>
      </c>
      <c r="DB376">
        <f>BR376*CJ376*1000*(LCI!$E$96)</f>
        <v>47682357.538166247</v>
      </c>
    </row>
    <row r="377" spans="1:106" x14ac:dyDescent="0.25">
      <c r="A377" s="197">
        <v>13033</v>
      </c>
      <c r="B377" s="197" t="s">
        <v>911</v>
      </c>
      <c r="C377" s="197" t="s">
        <v>925</v>
      </c>
      <c r="D377" s="197">
        <v>-82.005414099999996</v>
      </c>
      <c r="E377" s="197">
        <v>33.062289999999997</v>
      </c>
      <c r="F377">
        <v>2.56</v>
      </c>
      <c r="G377">
        <f t="shared" si="34"/>
        <v>2.56</v>
      </c>
      <c r="H377" s="198">
        <v>12.1</v>
      </c>
      <c r="Q377" s="221">
        <f>(Q3462*10000)*TEA!$M$15*10^-6</f>
        <v>57.193477520399995</v>
      </c>
      <c r="R377" s="221">
        <f>(R3462*10000)*TEA!$O$15*10^-6</f>
        <v>57.193477520399995</v>
      </c>
      <c r="AA377">
        <f t="shared" si="36"/>
        <v>1</v>
      </c>
      <c r="AB377" s="197">
        <v>13033</v>
      </c>
      <c r="AC377" s="197">
        <v>1836</v>
      </c>
      <c r="AD377" s="197">
        <f t="shared" si="35"/>
        <v>1836</v>
      </c>
      <c r="AE377" s="197">
        <v>4550</v>
      </c>
      <c r="AJ377">
        <v>0</v>
      </c>
      <c r="AK377">
        <v>0</v>
      </c>
      <c r="AU377" s="198">
        <v>0.27272727299999999</v>
      </c>
      <c r="AV377" s="6">
        <v>0</v>
      </c>
      <c r="AW377" s="198">
        <v>0.38356000000000001</v>
      </c>
      <c r="BO377" s="198"/>
      <c r="BP377" s="354">
        <f t="shared" si="31"/>
        <v>1281.8618194636799</v>
      </c>
      <c r="BQ377" s="354">
        <f t="shared" si="32"/>
        <v>0</v>
      </c>
      <c r="BR377" s="354">
        <f t="shared" si="33"/>
        <v>21116.895800000002</v>
      </c>
      <c r="CG377" s="198"/>
      <c r="CH377">
        <f>(Transest!$J$14/HexExtSoy!$K$4)</f>
        <v>0.20257267294641951</v>
      </c>
      <c r="CI377">
        <f>(HydroProcOil!$K$14/HexExtSoy!$K$4)</f>
        <v>0.10977777777777777</v>
      </c>
      <c r="CJ377">
        <f>(StarchFerm!$K$24/StarchFerm!$K$4)</f>
        <v>0.33157302630665886</v>
      </c>
      <c r="CY377" s="198"/>
      <c r="CZ377">
        <f>BP377*CH377*1000*LCI!$E$93</f>
        <v>9802549.1106561143</v>
      </c>
      <c r="DA377">
        <f>BQ377*CI377*1000*(LCI!$E$99)</f>
        <v>0</v>
      </c>
      <c r="DB377">
        <f>BR377*CJ377*1000*(LCI!$E$96)</f>
        <v>188698322.6060957</v>
      </c>
    </row>
    <row r="378" spans="1:106" x14ac:dyDescent="0.25">
      <c r="A378" s="197">
        <v>13035</v>
      </c>
      <c r="B378" s="197" t="s">
        <v>911</v>
      </c>
      <c r="C378" s="197" t="s">
        <v>926</v>
      </c>
      <c r="D378" s="197">
        <v>-83.961892899999995</v>
      </c>
      <c r="E378" s="197">
        <v>33.283830000000002</v>
      </c>
      <c r="F378">
        <v>0</v>
      </c>
      <c r="G378">
        <f t="shared" si="34"/>
        <v>0</v>
      </c>
      <c r="H378" s="198">
        <v>0</v>
      </c>
      <c r="Q378" s="221">
        <f>(Q3463*10000)*TEA!$M$15*10^-6</f>
        <v>56.072089586249987</v>
      </c>
      <c r="R378" s="221">
        <f>(R3463*10000)*TEA!$O$15*10^-6</f>
        <v>56.072089586249987</v>
      </c>
      <c r="AA378">
        <f t="shared" si="36"/>
        <v>1</v>
      </c>
      <c r="AB378" s="197">
        <v>13035</v>
      </c>
      <c r="AC378" s="197">
        <v>0</v>
      </c>
      <c r="AD378" s="197">
        <f t="shared" si="35"/>
        <v>0</v>
      </c>
      <c r="AE378" s="197">
        <v>0</v>
      </c>
      <c r="AJ378">
        <v>0</v>
      </c>
      <c r="AK378">
        <v>0</v>
      </c>
      <c r="AU378" s="198">
        <v>0.27272727299999999</v>
      </c>
      <c r="AV378" s="6">
        <v>0</v>
      </c>
      <c r="AW378" s="198">
        <v>0.38356000000000001</v>
      </c>
      <c r="BO378" s="198"/>
      <c r="BP378" s="354">
        <f t="shared" si="31"/>
        <v>0</v>
      </c>
      <c r="BQ378" s="354">
        <f t="shared" si="32"/>
        <v>0</v>
      </c>
      <c r="BR378" s="354">
        <f t="shared" si="33"/>
        <v>0</v>
      </c>
      <c r="CG378" s="198"/>
      <c r="CH378">
        <f>(Transest!$J$14/HexExtSoy!$K$4)</f>
        <v>0.20257267294641951</v>
      </c>
      <c r="CI378">
        <f>(HydroProcOil!$K$14/HexExtSoy!$K$4)</f>
        <v>0.10977777777777777</v>
      </c>
      <c r="CJ378">
        <f>(StarchFerm!$K$24/StarchFerm!$K$4)</f>
        <v>0.33157302630665886</v>
      </c>
      <c r="CY378" s="198"/>
      <c r="CZ378">
        <f>BP378*CH378*1000*LCI!$E$93</f>
        <v>0</v>
      </c>
      <c r="DA378">
        <f>BQ378*CI378*1000*(LCI!$E$99)</f>
        <v>0</v>
      </c>
      <c r="DB378">
        <f>BR378*CJ378*1000*(LCI!$E$96)</f>
        <v>0</v>
      </c>
    </row>
    <row r="379" spans="1:106" x14ac:dyDescent="0.25">
      <c r="A379" s="197">
        <v>13037</v>
      </c>
      <c r="B379" s="197" t="s">
        <v>911</v>
      </c>
      <c r="C379" s="197" t="s">
        <v>599</v>
      </c>
      <c r="D379" s="197">
        <v>-84.641989600000002</v>
      </c>
      <c r="E379" s="197">
        <v>31.516120000000001</v>
      </c>
      <c r="F379">
        <v>0</v>
      </c>
      <c r="G379">
        <f t="shared" si="34"/>
        <v>0</v>
      </c>
      <c r="H379" s="198">
        <v>12.94</v>
      </c>
      <c r="Q379" s="221">
        <f>(Q3464*10000)*TEA!$M$15*10^-6</f>
        <v>61.584767923049988</v>
      </c>
      <c r="R379" s="221">
        <f>(R3464*10000)*TEA!$O$15*10^-6</f>
        <v>61.584767923049988</v>
      </c>
      <c r="AA379">
        <f t="shared" si="36"/>
        <v>1</v>
      </c>
      <c r="AB379" s="197">
        <v>13037</v>
      </c>
      <c r="AC379" s="197">
        <v>0</v>
      </c>
      <c r="AD379" s="197">
        <f t="shared" si="35"/>
        <v>0</v>
      </c>
      <c r="AE379" s="197">
        <v>3776</v>
      </c>
      <c r="AJ379">
        <v>0</v>
      </c>
      <c r="AK379">
        <v>0</v>
      </c>
      <c r="AU379" s="198">
        <v>0.27272727299999999</v>
      </c>
      <c r="AV379" s="6">
        <v>0</v>
      </c>
      <c r="AW379" s="198">
        <v>0.38356000000000001</v>
      </c>
      <c r="BO379" s="198"/>
      <c r="BP379" s="354">
        <f t="shared" si="31"/>
        <v>0</v>
      </c>
      <c r="BQ379" s="354">
        <f t="shared" si="32"/>
        <v>0</v>
      </c>
      <c r="BR379" s="354">
        <f t="shared" si="33"/>
        <v>18741.293926399998</v>
      </c>
      <c r="CG379" s="198"/>
      <c r="CH379">
        <f>(Transest!$J$14/HexExtSoy!$K$4)</f>
        <v>0.20257267294641951</v>
      </c>
      <c r="CI379">
        <f>(HydroProcOil!$K$14/HexExtSoy!$K$4)</f>
        <v>0.10977777777777777</v>
      </c>
      <c r="CJ379">
        <f>(StarchFerm!$K$24/StarchFerm!$K$4)</f>
        <v>0.33157302630665886</v>
      </c>
      <c r="CY379" s="198"/>
      <c r="CZ379">
        <f>BP379*CH379*1000*LCI!$E$93</f>
        <v>0</v>
      </c>
      <c r="DA379">
        <f>BQ379*CI379*1000*(LCI!$E$99)</f>
        <v>0</v>
      </c>
      <c r="DB379">
        <f>BR379*CJ379*1000*(LCI!$E$96)</f>
        <v>167470198.31293049</v>
      </c>
    </row>
    <row r="380" spans="1:106" x14ac:dyDescent="0.25">
      <c r="A380" s="197">
        <v>13039</v>
      </c>
      <c r="B380" s="197" t="s">
        <v>911</v>
      </c>
      <c r="C380" s="197" t="s">
        <v>927</v>
      </c>
      <c r="D380" s="197">
        <v>-81.693462400000001</v>
      </c>
      <c r="E380" s="197">
        <v>30.94021</v>
      </c>
      <c r="F380">
        <v>0</v>
      </c>
      <c r="G380">
        <f t="shared" si="34"/>
        <v>0</v>
      </c>
      <c r="H380" s="198">
        <v>0</v>
      </c>
      <c r="Q380" s="221">
        <f>(Q3465*10000)*TEA!$M$15*10^-6</f>
        <v>65.205638477550011</v>
      </c>
      <c r="R380" s="221">
        <f>(R3465*10000)*TEA!$O$15*10^-6</f>
        <v>65.205638477550011</v>
      </c>
      <c r="AA380">
        <f t="shared" si="36"/>
        <v>1</v>
      </c>
      <c r="AB380" s="197">
        <v>13039</v>
      </c>
      <c r="AC380" s="197">
        <v>0</v>
      </c>
      <c r="AD380" s="197">
        <f t="shared" si="35"/>
        <v>0</v>
      </c>
      <c r="AE380" s="197">
        <v>0</v>
      </c>
      <c r="AJ380">
        <v>0</v>
      </c>
      <c r="AK380">
        <v>0</v>
      </c>
      <c r="AU380" s="198">
        <v>0.27272727299999999</v>
      </c>
      <c r="AV380" s="6">
        <v>0</v>
      </c>
      <c r="AW380" s="198">
        <v>0.38356000000000001</v>
      </c>
      <c r="BO380" s="198"/>
      <c r="BP380" s="354">
        <f t="shared" si="31"/>
        <v>0</v>
      </c>
      <c r="BQ380" s="354">
        <f t="shared" si="32"/>
        <v>0</v>
      </c>
      <c r="BR380" s="354">
        <f t="shared" si="33"/>
        <v>0</v>
      </c>
      <c r="CG380" s="198"/>
      <c r="CH380">
        <f>(Transest!$J$14/HexExtSoy!$K$4)</f>
        <v>0.20257267294641951</v>
      </c>
      <c r="CI380">
        <f>(HydroProcOil!$K$14/HexExtSoy!$K$4)</f>
        <v>0.10977777777777777</v>
      </c>
      <c r="CJ380">
        <f>(StarchFerm!$K$24/StarchFerm!$K$4)</f>
        <v>0.33157302630665886</v>
      </c>
      <c r="CY380" s="198"/>
      <c r="CZ380">
        <f>BP380*CH380*1000*LCI!$E$93</f>
        <v>0</v>
      </c>
      <c r="DA380">
        <f>BQ380*CI380*1000*(LCI!$E$99)</f>
        <v>0</v>
      </c>
      <c r="DB380">
        <f>BR380*CJ380*1000*(LCI!$E$96)</f>
        <v>0</v>
      </c>
    </row>
    <row r="381" spans="1:106" x14ac:dyDescent="0.25">
      <c r="A381" s="197">
        <v>13043</v>
      </c>
      <c r="B381" s="197" t="s">
        <v>911</v>
      </c>
      <c r="C381" s="197" t="s">
        <v>928</v>
      </c>
      <c r="D381" s="197">
        <v>-82.087609400000005</v>
      </c>
      <c r="E381" s="197">
        <v>32.405209999999997</v>
      </c>
      <c r="F381">
        <v>0</v>
      </c>
      <c r="G381">
        <f t="shared" si="34"/>
        <v>0</v>
      </c>
      <c r="H381" s="198">
        <v>6.05</v>
      </c>
      <c r="Q381" s="221">
        <f>(Q3466*10000)*TEA!$M$15*10^-6</f>
        <v>58.959416651399998</v>
      </c>
      <c r="R381" s="221">
        <f>(R3466*10000)*TEA!$O$15*10^-6</f>
        <v>58.959416651399998</v>
      </c>
      <c r="AA381">
        <f t="shared" si="36"/>
        <v>1</v>
      </c>
      <c r="AB381" s="197">
        <v>13043</v>
      </c>
      <c r="AC381" s="197">
        <v>0</v>
      </c>
      <c r="AD381" s="197">
        <f t="shared" si="35"/>
        <v>0</v>
      </c>
      <c r="AE381" s="197">
        <v>36</v>
      </c>
      <c r="AJ381">
        <v>0</v>
      </c>
      <c r="AK381">
        <v>0</v>
      </c>
      <c r="AU381" s="198">
        <v>0.27272727299999999</v>
      </c>
      <c r="AV381" s="6">
        <v>0</v>
      </c>
      <c r="AW381" s="198">
        <v>0.38356000000000001</v>
      </c>
      <c r="BO381" s="198"/>
      <c r="BP381" s="354">
        <f t="shared" si="31"/>
        <v>0</v>
      </c>
      <c r="BQ381" s="354">
        <f t="shared" si="32"/>
        <v>0</v>
      </c>
      <c r="BR381" s="354">
        <f t="shared" si="33"/>
        <v>83.539367999999996</v>
      </c>
      <c r="CG381" s="198"/>
      <c r="CH381">
        <f>(Transest!$J$14/HexExtSoy!$K$4)</f>
        <v>0.20257267294641951</v>
      </c>
      <c r="CI381">
        <f>(HydroProcOil!$K$14/HexExtSoy!$K$4)</f>
        <v>0.10977777777777777</v>
      </c>
      <c r="CJ381">
        <f>(StarchFerm!$K$24/StarchFerm!$K$4)</f>
        <v>0.33157302630665886</v>
      </c>
      <c r="CY381" s="198"/>
      <c r="CZ381">
        <f>BP381*CH381*1000*LCI!$E$93</f>
        <v>0</v>
      </c>
      <c r="DA381">
        <f>BQ381*CI381*1000*(LCI!$E$99)</f>
        <v>0</v>
      </c>
      <c r="DB381">
        <f>BR381*CJ381*1000*(LCI!$E$96)</f>
        <v>746498.85866147734</v>
      </c>
    </row>
    <row r="382" spans="1:106" x14ac:dyDescent="0.25">
      <c r="A382" s="197">
        <v>13045</v>
      </c>
      <c r="B382" s="197" t="s">
        <v>911</v>
      </c>
      <c r="C382" s="197" t="s">
        <v>682</v>
      </c>
      <c r="D382" s="197">
        <v>-85.085667299999997</v>
      </c>
      <c r="E382" s="197">
        <v>33.575980000000001</v>
      </c>
      <c r="F382">
        <v>0</v>
      </c>
      <c r="G382">
        <f t="shared" si="34"/>
        <v>0</v>
      </c>
      <c r="H382" s="198">
        <v>11.07</v>
      </c>
      <c r="Q382" s="221">
        <f>(Q3467*10000)*TEA!$M$15*10^-6</f>
        <v>54.734516032049996</v>
      </c>
      <c r="R382" s="221">
        <f>(R3467*10000)*TEA!$O$15*10^-6</f>
        <v>54.734516032049996</v>
      </c>
      <c r="AA382">
        <f t="shared" si="36"/>
        <v>1</v>
      </c>
      <c r="AB382" s="197">
        <v>13045</v>
      </c>
      <c r="AC382" s="197">
        <v>0</v>
      </c>
      <c r="AD382" s="197">
        <f t="shared" si="35"/>
        <v>0</v>
      </c>
      <c r="AE382" s="197">
        <v>116</v>
      </c>
      <c r="AJ382">
        <v>0</v>
      </c>
      <c r="AK382">
        <v>0</v>
      </c>
      <c r="AU382" s="198">
        <v>0.27272727299999999</v>
      </c>
      <c r="AV382" s="6">
        <v>0</v>
      </c>
      <c r="AW382" s="198">
        <v>0.38356000000000001</v>
      </c>
      <c r="BO382" s="198"/>
      <c r="BP382" s="354">
        <f t="shared" si="31"/>
        <v>0</v>
      </c>
      <c r="BQ382" s="354">
        <f t="shared" si="32"/>
        <v>0</v>
      </c>
      <c r="BR382" s="354">
        <f t="shared" si="33"/>
        <v>492.53706720000008</v>
      </c>
      <c r="CG382" s="198"/>
      <c r="CH382">
        <f>(Transest!$J$14/HexExtSoy!$K$4)</f>
        <v>0.20257267294641951</v>
      </c>
      <c r="CI382">
        <f>(HydroProcOil!$K$14/HexExtSoy!$K$4)</f>
        <v>0.10977777777777777</v>
      </c>
      <c r="CJ382">
        <f>(StarchFerm!$K$24/StarchFerm!$K$4)</f>
        <v>0.33157302630665886</v>
      </c>
      <c r="CY382" s="198"/>
      <c r="CZ382">
        <f>BP382*CH382*1000*LCI!$E$93</f>
        <v>0</v>
      </c>
      <c r="DA382">
        <f>BQ382*CI382*1000*(LCI!$E$99)</f>
        <v>0</v>
      </c>
      <c r="DB382">
        <f>BR382*CJ382*1000*(LCI!$E$96)</f>
        <v>4401258.5600751899</v>
      </c>
    </row>
    <row r="383" spans="1:106" x14ac:dyDescent="0.25">
      <c r="A383" s="197">
        <v>13047</v>
      </c>
      <c r="B383" s="197" t="s">
        <v>911</v>
      </c>
      <c r="C383" s="197" t="s">
        <v>929</v>
      </c>
      <c r="D383" s="197">
        <v>-85.144714300000004</v>
      </c>
      <c r="E383" s="197">
        <v>34.889420000000001</v>
      </c>
      <c r="F383">
        <v>0</v>
      </c>
      <c r="G383">
        <f t="shared" si="34"/>
        <v>0</v>
      </c>
      <c r="H383" s="198">
        <v>0</v>
      </c>
      <c r="Q383" s="221">
        <f>(Q3468*10000)*TEA!$M$15*10^-6</f>
        <v>51.176783834549994</v>
      </c>
      <c r="R383" s="221">
        <f>(R3468*10000)*TEA!$O$15*10^-6</f>
        <v>51.176783834549994</v>
      </c>
      <c r="AA383">
        <f t="shared" si="36"/>
        <v>1</v>
      </c>
      <c r="AB383" s="197">
        <v>13047</v>
      </c>
      <c r="AC383" s="197">
        <v>0</v>
      </c>
      <c r="AD383" s="197">
        <f t="shared" si="35"/>
        <v>0</v>
      </c>
      <c r="AE383" s="197">
        <v>0</v>
      </c>
      <c r="AJ383">
        <v>0</v>
      </c>
      <c r="AK383">
        <v>0</v>
      </c>
      <c r="AU383" s="198">
        <v>0.27272727299999999</v>
      </c>
      <c r="AV383" s="6">
        <v>0</v>
      </c>
      <c r="AW383" s="198">
        <v>0.38356000000000001</v>
      </c>
      <c r="BO383" s="198"/>
      <c r="BP383" s="354">
        <f t="shared" si="31"/>
        <v>0</v>
      </c>
      <c r="BQ383" s="354">
        <f t="shared" si="32"/>
        <v>0</v>
      </c>
      <c r="BR383" s="354">
        <f t="shared" si="33"/>
        <v>0</v>
      </c>
      <c r="CG383" s="198"/>
      <c r="CH383">
        <f>(Transest!$J$14/HexExtSoy!$K$4)</f>
        <v>0.20257267294641951</v>
      </c>
      <c r="CI383">
        <f>(HydroProcOil!$K$14/HexExtSoy!$K$4)</f>
        <v>0.10977777777777777</v>
      </c>
      <c r="CJ383">
        <f>(StarchFerm!$K$24/StarchFerm!$K$4)</f>
        <v>0.33157302630665886</v>
      </c>
      <c r="CY383" s="198"/>
      <c r="CZ383">
        <f>BP383*CH383*1000*LCI!$E$93</f>
        <v>0</v>
      </c>
      <c r="DA383">
        <f>BQ383*CI383*1000*(LCI!$E$99)</f>
        <v>0</v>
      </c>
      <c r="DB383">
        <f>BR383*CJ383*1000*(LCI!$E$96)</f>
        <v>0</v>
      </c>
    </row>
    <row r="384" spans="1:106" x14ac:dyDescent="0.25">
      <c r="A384" s="197">
        <v>13049</v>
      </c>
      <c r="B384" s="197" t="s">
        <v>911</v>
      </c>
      <c r="C384" s="197" t="s">
        <v>930</v>
      </c>
      <c r="D384" s="197">
        <v>-82.161194100000003</v>
      </c>
      <c r="E384" s="197">
        <v>30.792149999999999</v>
      </c>
      <c r="F384">
        <v>0</v>
      </c>
      <c r="G384">
        <f t="shared" si="34"/>
        <v>0</v>
      </c>
      <c r="H384" s="198">
        <v>2.73</v>
      </c>
      <c r="Q384" s="221">
        <f>(Q3469*10000)*TEA!$M$15*10^-6</f>
        <v>65.547463390200008</v>
      </c>
      <c r="R384" s="221">
        <f>(R3469*10000)*TEA!$O$15*10^-6</f>
        <v>65.547463390200008</v>
      </c>
      <c r="AA384">
        <f t="shared" si="36"/>
        <v>1</v>
      </c>
      <c r="AB384" s="197">
        <v>13049</v>
      </c>
      <c r="AC384" s="197">
        <v>0</v>
      </c>
      <c r="AD384" s="197">
        <f t="shared" si="35"/>
        <v>0</v>
      </c>
      <c r="AE384" s="197">
        <v>42</v>
      </c>
      <c r="AJ384">
        <v>0</v>
      </c>
      <c r="AK384">
        <v>0</v>
      </c>
      <c r="AU384" s="198">
        <v>0.27272727299999999</v>
      </c>
      <c r="AV384" s="6">
        <v>0</v>
      </c>
      <c r="AW384" s="198">
        <v>0.38356000000000001</v>
      </c>
      <c r="BO384" s="198"/>
      <c r="BP384" s="354">
        <f t="shared" si="31"/>
        <v>0</v>
      </c>
      <c r="BQ384" s="354">
        <f t="shared" si="32"/>
        <v>0</v>
      </c>
      <c r="BR384" s="354">
        <f t="shared" si="33"/>
        <v>43.978989599999998</v>
      </c>
      <c r="CG384" s="198"/>
      <c r="CH384">
        <f>(Transest!$J$14/HexExtSoy!$K$4)</f>
        <v>0.20257267294641951</v>
      </c>
      <c r="CI384">
        <f>(HydroProcOil!$K$14/HexExtSoy!$K$4)</f>
        <v>0.10977777777777777</v>
      </c>
      <c r="CJ384">
        <f>(StarchFerm!$K$24/StarchFerm!$K$4)</f>
        <v>0.33157302630665886</v>
      </c>
      <c r="CY384" s="198"/>
      <c r="CZ384">
        <f>BP384*CH384*1000*LCI!$E$93</f>
        <v>0</v>
      </c>
      <c r="DA384">
        <f>BQ384*CI384*1000*(LCI!$E$99)</f>
        <v>0</v>
      </c>
      <c r="DB384">
        <f>BR384*CJ384*1000*(LCI!$E$96)</f>
        <v>392991.54790690995</v>
      </c>
    </row>
    <row r="385" spans="1:106" x14ac:dyDescent="0.25">
      <c r="A385" s="197">
        <v>13051</v>
      </c>
      <c r="B385" s="197" t="s">
        <v>911</v>
      </c>
      <c r="C385" s="197" t="s">
        <v>931</v>
      </c>
      <c r="D385" s="197">
        <v>-81.135959299999996</v>
      </c>
      <c r="E385" s="197">
        <v>32.004770000000001</v>
      </c>
      <c r="F385">
        <v>0</v>
      </c>
      <c r="G385">
        <f t="shared" si="34"/>
        <v>0</v>
      </c>
      <c r="H385" s="198">
        <v>1.57</v>
      </c>
      <c r="Q385" s="221">
        <f>(Q3470*10000)*TEA!$M$15*10^-6</f>
        <v>60.748462340999986</v>
      </c>
      <c r="R385" s="221">
        <f>(R3470*10000)*TEA!$O$15*10^-6</f>
        <v>60.748462340999986</v>
      </c>
      <c r="AA385">
        <f t="shared" si="36"/>
        <v>1</v>
      </c>
      <c r="AB385" s="197">
        <v>13051</v>
      </c>
      <c r="AC385" s="197">
        <v>0</v>
      </c>
      <c r="AD385" s="197">
        <f t="shared" si="35"/>
        <v>0</v>
      </c>
      <c r="AE385" s="197">
        <v>8</v>
      </c>
      <c r="AJ385">
        <v>0</v>
      </c>
      <c r="AK385">
        <v>0</v>
      </c>
      <c r="AU385" s="198">
        <v>0.27272727299999999</v>
      </c>
      <c r="AV385" s="6">
        <v>0</v>
      </c>
      <c r="AW385" s="198">
        <v>0.38356000000000001</v>
      </c>
      <c r="BO385" s="198"/>
      <c r="BP385" s="354">
        <f t="shared" si="31"/>
        <v>0</v>
      </c>
      <c r="BQ385" s="354">
        <f t="shared" si="32"/>
        <v>0</v>
      </c>
      <c r="BR385" s="354">
        <f t="shared" si="33"/>
        <v>4.8175136000000007</v>
      </c>
      <c r="CG385" s="198"/>
      <c r="CH385">
        <f>(Transest!$J$14/HexExtSoy!$K$4)</f>
        <v>0.20257267294641951</v>
      </c>
      <c r="CI385">
        <f>(HydroProcOil!$K$14/HexExtSoy!$K$4)</f>
        <v>0.10977777777777777</v>
      </c>
      <c r="CJ385">
        <f>(StarchFerm!$K$24/StarchFerm!$K$4)</f>
        <v>0.33157302630665886</v>
      </c>
      <c r="CY385" s="198"/>
      <c r="CZ385">
        <f>BP385*CH385*1000*LCI!$E$93</f>
        <v>0</v>
      </c>
      <c r="DA385">
        <f>BQ385*CI385*1000*(LCI!$E$99)</f>
        <v>0</v>
      </c>
      <c r="DB385">
        <f>BR385*CJ385*1000*(LCI!$E$96)</f>
        <v>43048.786339706872</v>
      </c>
    </row>
    <row r="386" spans="1:106" x14ac:dyDescent="0.25">
      <c r="A386" s="197">
        <v>13053</v>
      </c>
      <c r="B386" s="197" t="s">
        <v>911</v>
      </c>
      <c r="C386" s="197" t="s">
        <v>932</v>
      </c>
      <c r="D386" s="197">
        <v>-84.783553800000007</v>
      </c>
      <c r="E386" s="197">
        <v>32.342660000000002</v>
      </c>
      <c r="F386">
        <v>0</v>
      </c>
      <c r="G386">
        <f t="shared" si="34"/>
        <v>0</v>
      </c>
      <c r="H386" s="198">
        <v>0</v>
      </c>
      <c r="Q386" s="221">
        <f>(Q3471*10000)*TEA!$M$15*10^-6</f>
        <v>58.802525379899997</v>
      </c>
      <c r="R386" s="221">
        <f>(R3471*10000)*TEA!$O$15*10^-6</f>
        <v>58.802525379899997</v>
      </c>
      <c r="AA386">
        <f t="shared" si="36"/>
        <v>1</v>
      </c>
      <c r="AB386" s="197">
        <v>13053</v>
      </c>
      <c r="AC386" s="197">
        <v>0</v>
      </c>
      <c r="AD386" s="197">
        <f t="shared" si="35"/>
        <v>0</v>
      </c>
      <c r="AE386" s="197">
        <v>0</v>
      </c>
      <c r="AJ386">
        <v>0</v>
      </c>
      <c r="AK386">
        <v>0</v>
      </c>
      <c r="AU386" s="198">
        <v>0.27272727299999999</v>
      </c>
      <c r="AV386" s="6">
        <v>0</v>
      </c>
      <c r="AW386" s="198">
        <v>0.38356000000000001</v>
      </c>
      <c r="BO386" s="198"/>
      <c r="BP386" s="354">
        <f t="shared" si="31"/>
        <v>0</v>
      </c>
      <c r="BQ386" s="354">
        <f t="shared" si="32"/>
        <v>0</v>
      </c>
      <c r="BR386" s="354">
        <f t="shared" si="33"/>
        <v>0</v>
      </c>
      <c r="CG386" s="198"/>
      <c r="CH386">
        <f>(Transest!$J$14/HexExtSoy!$K$4)</f>
        <v>0.20257267294641951</v>
      </c>
      <c r="CI386">
        <f>(HydroProcOil!$K$14/HexExtSoy!$K$4)</f>
        <v>0.10977777777777777</v>
      </c>
      <c r="CJ386">
        <f>(StarchFerm!$K$24/StarchFerm!$K$4)</f>
        <v>0.33157302630665886</v>
      </c>
      <c r="CY386" s="198"/>
      <c r="CZ386">
        <f>BP386*CH386*1000*LCI!$E$93</f>
        <v>0</v>
      </c>
      <c r="DA386">
        <f>BQ386*CI386*1000*(LCI!$E$99)</f>
        <v>0</v>
      </c>
      <c r="DB386">
        <f>BR386*CJ386*1000*(LCI!$E$96)</f>
        <v>0</v>
      </c>
    </row>
    <row r="387" spans="1:106" x14ac:dyDescent="0.25">
      <c r="A387" s="197">
        <v>13055</v>
      </c>
      <c r="B387" s="197" t="s">
        <v>911</v>
      </c>
      <c r="C387" s="197" t="s">
        <v>933</v>
      </c>
      <c r="D387" s="197">
        <v>-85.349862599999994</v>
      </c>
      <c r="E387" s="197">
        <v>34.46255</v>
      </c>
      <c r="F387">
        <v>2.8</v>
      </c>
      <c r="G387">
        <f t="shared" si="34"/>
        <v>2.8</v>
      </c>
      <c r="H387" s="198">
        <v>9.6199999999999992</v>
      </c>
      <c r="Q387" s="221">
        <f>(Q3472*10000)*TEA!$M$15*10^-6</f>
        <v>52.229699885700001</v>
      </c>
      <c r="R387" s="221">
        <f>(R3472*10000)*TEA!$O$15*10^-6</f>
        <v>52.229699885700001</v>
      </c>
      <c r="AA387">
        <f t="shared" si="36"/>
        <v>1</v>
      </c>
      <c r="AB387" s="197">
        <v>13055</v>
      </c>
      <c r="AC387" s="197">
        <v>533</v>
      </c>
      <c r="AD387" s="197">
        <f t="shared" si="35"/>
        <v>533</v>
      </c>
      <c r="AE387" s="197">
        <v>201</v>
      </c>
      <c r="AJ387">
        <v>0</v>
      </c>
      <c r="AK387">
        <v>0</v>
      </c>
      <c r="AU387" s="198">
        <v>0.27272727299999999</v>
      </c>
      <c r="AV387" s="6">
        <v>0</v>
      </c>
      <c r="AW387" s="198">
        <v>0.38356000000000001</v>
      </c>
      <c r="BO387" s="198"/>
      <c r="BP387" s="354">
        <f t="shared" ref="BP387:BP450" si="37">F387*AC387*AU387</f>
        <v>407.01818222519995</v>
      </c>
      <c r="BQ387" s="354">
        <f t="shared" ref="BQ387:BQ450" si="38">G387*AD387*AV387</f>
        <v>0</v>
      </c>
      <c r="BR387" s="354">
        <f t="shared" ref="BR387:BR450" si="39">H387*AE387*AW387</f>
        <v>741.65928719999999</v>
      </c>
      <c r="CG387" s="198"/>
      <c r="CH387">
        <f>(Transest!$J$14/HexExtSoy!$K$4)</f>
        <v>0.20257267294641951</v>
      </c>
      <c r="CI387">
        <f>(HydroProcOil!$K$14/HexExtSoy!$K$4)</f>
        <v>0.10977777777777777</v>
      </c>
      <c r="CJ387">
        <f>(StarchFerm!$K$24/StarchFerm!$K$4)</f>
        <v>0.33157302630665886</v>
      </c>
      <c r="CY387" s="198"/>
      <c r="CZ387">
        <f>BP387*CH387*1000*LCI!$E$93</f>
        <v>3112516.2319459729</v>
      </c>
      <c r="DA387">
        <f>BQ387*CI387*1000*(LCI!$E$99)</f>
        <v>0</v>
      </c>
      <c r="DB387">
        <f>BR387*CJ387*1000*(LCI!$E$96)</f>
        <v>6627388.0766070057</v>
      </c>
    </row>
    <row r="388" spans="1:106" x14ac:dyDescent="0.25">
      <c r="A388" s="197">
        <v>13057</v>
      </c>
      <c r="B388" s="197" t="s">
        <v>911</v>
      </c>
      <c r="C388" s="197" t="s">
        <v>601</v>
      </c>
      <c r="D388" s="197">
        <v>-84.483716000000001</v>
      </c>
      <c r="E388" s="197">
        <v>34.24</v>
      </c>
      <c r="F388">
        <v>0</v>
      </c>
      <c r="G388">
        <f t="shared" ref="G388:G451" si="40">F388</f>
        <v>0</v>
      </c>
      <c r="H388" s="198">
        <v>5.59</v>
      </c>
      <c r="Q388" s="221">
        <f>(Q3473*10000)*TEA!$M$15*10^-6</f>
        <v>51.787957953149991</v>
      </c>
      <c r="R388" s="221">
        <f>(R3473*10000)*TEA!$O$15*10^-6</f>
        <v>51.787957953149991</v>
      </c>
      <c r="AA388">
        <f t="shared" si="36"/>
        <v>1</v>
      </c>
      <c r="AB388" s="197">
        <v>13057</v>
      </c>
      <c r="AC388" s="197">
        <v>0</v>
      </c>
      <c r="AD388" s="197">
        <f t="shared" ref="AD388:AD451" si="41">AC388</f>
        <v>0</v>
      </c>
      <c r="AE388" s="197">
        <v>64</v>
      </c>
      <c r="AJ388">
        <v>0</v>
      </c>
      <c r="AK388">
        <v>0</v>
      </c>
      <c r="AU388" s="198">
        <v>0.27272727299999999</v>
      </c>
      <c r="AV388" s="6">
        <v>0</v>
      </c>
      <c r="AW388" s="198">
        <v>0.38356000000000001</v>
      </c>
      <c r="BO388" s="198"/>
      <c r="BP388" s="354">
        <f t="shared" si="37"/>
        <v>0</v>
      </c>
      <c r="BQ388" s="354">
        <f t="shared" si="38"/>
        <v>0</v>
      </c>
      <c r="BR388" s="354">
        <f t="shared" si="39"/>
        <v>137.22242560000001</v>
      </c>
      <c r="CG388" s="198"/>
      <c r="CH388">
        <f>(Transest!$J$14/HexExtSoy!$K$4)</f>
        <v>0.20257267294641951</v>
      </c>
      <c r="CI388">
        <f>(HydroProcOil!$K$14/HexExtSoy!$K$4)</f>
        <v>0.10977777777777777</v>
      </c>
      <c r="CJ388">
        <f>(StarchFerm!$K$24/StarchFerm!$K$4)</f>
        <v>0.33157302630665886</v>
      </c>
      <c r="CY388" s="198"/>
      <c r="CZ388">
        <f>BP388*CH388*1000*LCI!$E$93</f>
        <v>0</v>
      </c>
      <c r="DA388">
        <f>BQ388*CI388*1000*(LCI!$E$99)</f>
        <v>0</v>
      </c>
      <c r="DB388">
        <f>BR388*CJ388*1000*(LCI!$E$96)</f>
        <v>1226204.9204533065</v>
      </c>
    </row>
    <row r="389" spans="1:106" x14ac:dyDescent="0.25">
      <c r="A389" s="197">
        <v>13059</v>
      </c>
      <c r="B389" s="197" t="s">
        <v>911</v>
      </c>
      <c r="C389" s="197" t="s">
        <v>604</v>
      </c>
      <c r="D389" s="197">
        <v>-83.369021399999994</v>
      </c>
      <c r="E389" s="197">
        <v>33.949170000000002</v>
      </c>
      <c r="F389">
        <v>0</v>
      </c>
      <c r="G389">
        <f t="shared" si="40"/>
        <v>0</v>
      </c>
      <c r="H389" s="198">
        <v>0</v>
      </c>
      <c r="Q389" s="221">
        <f>(Q3474*10000)*TEA!$M$15*10^-6</f>
        <v>53.146015420499999</v>
      </c>
      <c r="R389" s="221">
        <f>(R3474*10000)*TEA!$O$15*10^-6</f>
        <v>53.146015420499999</v>
      </c>
      <c r="AA389">
        <f t="shared" si="36"/>
        <v>1</v>
      </c>
      <c r="AB389" s="197">
        <v>13059</v>
      </c>
      <c r="AC389" s="197">
        <v>0</v>
      </c>
      <c r="AD389" s="197">
        <f t="shared" si="41"/>
        <v>0</v>
      </c>
      <c r="AE389" s="197">
        <v>0</v>
      </c>
      <c r="AJ389">
        <v>0</v>
      </c>
      <c r="AK389">
        <v>0</v>
      </c>
      <c r="AU389" s="198">
        <v>0.27272727299999999</v>
      </c>
      <c r="AV389" s="6">
        <v>0</v>
      </c>
      <c r="AW389" s="198">
        <v>0.38356000000000001</v>
      </c>
      <c r="BO389" s="198"/>
      <c r="BP389" s="354">
        <f t="shared" si="37"/>
        <v>0</v>
      </c>
      <c r="BQ389" s="354">
        <f t="shared" si="38"/>
        <v>0</v>
      </c>
      <c r="BR389" s="354">
        <f t="shared" si="39"/>
        <v>0</v>
      </c>
      <c r="CG389" s="198"/>
      <c r="CH389">
        <f>(Transest!$J$14/HexExtSoy!$K$4)</f>
        <v>0.20257267294641951</v>
      </c>
      <c r="CI389">
        <f>(HydroProcOil!$K$14/HexExtSoy!$K$4)</f>
        <v>0.10977777777777777</v>
      </c>
      <c r="CJ389">
        <f>(StarchFerm!$K$24/StarchFerm!$K$4)</f>
        <v>0.33157302630665886</v>
      </c>
      <c r="CY389" s="198"/>
      <c r="CZ389">
        <f>BP389*CH389*1000*LCI!$E$93</f>
        <v>0</v>
      </c>
      <c r="DA389">
        <f>BQ389*CI389*1000*(LCI!$E$99)</f>
        <v>0</v>
      </c>
      <c r="DB389">
        <f>BR389*CJ389*1000*(LCI!$E$96)</f>
        <v>0</v>
      </c>
    </row>
    <row r="390" spans="1:106" x14ac:dyDescent="0.25">
      <c r="A390" s="197">
        <v>13061</v>
      </c>
      <c r="B390" s="197" t="s">
        <v>911</v>
      </c>
      <c r="C390" s="197" t="s">
        <v>605</v>
      </c>
      <c r="D390" s="197">
        <v>-84.990730200000002</v>
      </c>
      <c r="E390" s="197">
        <v>31.61523</v>
      </c>
      <c r="F390">
        <v>0</v>
      </c>
      <c r="G390">
        <f t="shared" si="40"/>
        <v>0</v>
      </c>
      <c r="H390" s="198">
        <v>11.5</v>
      </c>
      <c r="Q390" s="221">
        <f>(Q3475*10000)*TEA!$M$15*10^-6</f>
        <v>60.988136072399996</v>
      </c>
      <c r="R390" s="221">
        <f>(R3475*10000)*TEA!$O$15*10^-6</f>
        <v>60.988136072399996</v>
      </c>
      <c r="AA390">
        <f t="shared" si="36"/>
        <v>1</v>
      </c>
      <c r="AB390" s="197">
        <v>13061</v>
      </c>
      <c r="AC390" s="197">
        <v>0</v>
      </c>
      <c r="AD390" s="197">
        <f t="shared" si="41"/>
        <v>0</v>
      </c>
      <c r="AE390" s="197">
        <v>657</v>
      </c>
      <c r="AJ390">
        <v>0</v>
      </c>
      <c r="AK390">
        <v>0</v>
      </c>
      <c r="AU390" s="198">
        <v>0.27272727299999999</v>
      </c>
      <c r="AV390" s="6">
        <v>0</v>
      </c>
      <c r="AW390" s="198">
        <v>0.38356000000000001</v>
      </c>
      <c r="BO390" s="198"/>
      <c r="BP390" s="354">
        <f t="shared" si="37"/>
        <v>0</v>
      </c>
      <c r="BQ390" s="354">
        <f t="shared" si="38"/>
        <v>0</v>
      </c>
      <c r="BR390" s="354">
        <f t="shared" si="39"/>
        <v>2897.98758</v>
      </c>
      <c r="CG390" s="198"/>
      <c r="CH390">
        <f>(Transest!$J$14/HexExtSoy!$K$4)</f>
        <v>0.20257267294641951</v>
      </c>
      <c r="CI390">
        <f>(HydroProcOil!$K$14/HexExtSoy!$K$4)</f>
        <v>0.10977777777777777</v>
      </c>
      <c r="CJ390">
        <f>(StarchFerm!$K$24/StarchFerm!$K$4)</f>
        <v>0.33157302630665886</v>
      </c>
      <c r="CY390" s="198"/>
      <c r="CZ390">
        <f>BP390*CH390*1000*LCI!$E$93</f>
        <v>0</v>
      </c>
      <c r="DA390">
        <f>BQ390*CI390*1000*(LCI!$E$99)</f>
        <v>0</v>
      </c>
      <c r="DB390">
        <f>BR390*CJ390*1000*(LCI!$E$96)</f>
        <v>25896107.101087201</v>
      </c>
    </row>
    <row r="391" spans="1:106" x14ac:dyDescent="0.25">
      <c r="A391" s="197">
        <v>13063</v>
      </c>
      <c r="B391" s="197" t="s">
        <v>911</v>
      </c>
      <c r="C391" s="197" t="s">
        <v>934</v>
      </c>
      <c r="D391" s="197">
        <v>-84.369303700000003</v>
      </c>
      <c r="E391" s="197">
        <v>33.535939999999997</v>
      </c>
      <c r="F391">
        <v>0</v>
      </c>
      <c r="G391">
        <f t="shared" si="40"/>
        <v>0</v>
      </c>
      <c r="H391" s="198">
        <v>0</v>
      </c>
      <c r="Q391" s="221">
        <f>(Q3476*10000)*TEA!$M$15*10^-6</f>
        <v>55.066512487499992</v>
      </c>
      <c r="R391" s="221">
        <f>(R3476*10000)*TEA!$O$15*10^-6</f>
        <v>55.066512487499992</v>
      </c>
      <c r="AA391">
        <f t="shared" si="36"/>
        <v>1</v>
      </c>
      <c r="AB391" s="197">
        <v>13063</v>
      </c>
      <c r="AC391" s="197">
        <v>0</v>
      </c>
      <c r="AD391" s="197">
        <f t="shared" si="41"/>
        <v>0</v>
      </c>
      <c r="AE391" s="197">
        <v>0</v>
      </c>
      <c r="AJ391">
        <v>0</v>
      </c>
      <c r="AK391">
        <v>0</v>
      </c>
      <c r="AU391" s="198">
        <v>0.27272727299999999</v>
      </c>
      <c r="AV391" s="6">
        <v>0</v>
      </c>
      <c r="AW391" s="198">
        <v>0.38356000000000001</v>
      </c>
      <c r="BO391" s="198"/>
      <c r="BP391" s="354">
        <f t="shared" si="37"/>
        <v>0</v>
      </c>
      <c r="BQ391" s="354">
        <f t="shared" si="38"/>
        <v>0</v>
      </c>
      <c r="BR391" s="354">
        <f t="shared" si="39"/>
        <v>0</v>
      </c>
      <c r="CG391" s="198"/>
      <c r="CH391">
        <f>(Transest!$J$14/HexExtSoy!$K$4)</f>
        <v>0.20257267294641951</v>
      </c>
      <c r="CI391">
        <f>(HydroProcOil!$K$14/HexExtSoy!$K$4)</f>
        <v>0.10977777777777777</v>
      </c>
      <c r="CJ391">
        <f>(StarchFerm!$K$24/StarchFerm!$K$4)</f>
        <v>0.33157302630665886</v>
      </c>
      <c r="CY391" s="198"/>
      <c r="CZ391">
        <f>BP391*CH391*1000*LCI!$E$93</f>
        <v>0</v>
      </c>
      <c r="DA391">
        <f>BQ391*CI391*1000*(LCI!$E$99)</f>
        <v>0</v>
      </c>
      <c r="DB391">
        <f>BR391*CJ391*1000*(LCI!$E$96)</f>
        <v>0</v>
      </c>
    </row>
    <row r="392" spans="1:106" x14ac:dyDescent="0.25">
      <c r="A392" s="197">
        <v>13065</v>
      </c>
      <c r="B392" s="197" t="s">
        <v>911</v>
      </c>
      <c r="C392" s="197" t="s">
        <v>935</v>
      </c>
      <c r="D392" s="197">
        <v>-82.734136199999995</v>
      </c>
      <c r="E392" s="197">
        <v>30.904789999999998</v>
      </c>
      <c r="F392">
        <v>0</v>
      </c>
      <c r="G392">
        <f t="shared" si="40"/>
        <v>0</v>
      </c>
      <c r="H392" s="198">
        <v>10.53</v>
      </c>
      <c r="Q392" s="221">
        <f>(Q3477*10000)*TEA!$M$15*10^-6</f>
        <v>64.708297919999993</v>
      </c>
      <c r="R392" s="221">
        <f>(R3477*10000)*TEA!$O$15*10^-6</f>
        <v>64.708297919999993</v>
      </c>
      <c r="AA392">
        <f t="shared" si="36"/>
        <v>1</v>
      </c>
      <c r="AB392" s="197">
        <v>13065</v>
      </c>
      <c r="AC392" s="197">
        <v>0</v>
      </c>
      <c r="AD392" s="197">
        <f t="shared" si="41"/>
        <v>0</v>
      </c>
      <c r="AE392" s="197">
        <v>139</v>
      </c>
      <c r="AJ392">
        <v>0</v>
      </c>
      <c r="AK392">
        <v>0</v>
      </c>
      <c r="AU392" s="198">
        <v>0.27272727299999999</v>
      </c>
      <c r="AV392" s="6">
        <v>0</v>
      </c>
      <c r="AW392" s="198">
        <v>0.38356000000000001</v>
      </c>
      <c r="BO392" s="198"/>
      <c r="BP392" s="354">
        <f t="shared" si="37"/>
        <v>0</v>
      </c>
      <c r="BQ392" s="354">
        <f t="shared" si="38"/>
        <v>0</v>
      </c>
      <c r="BR392" s="354">
        <f t="shared" si="39"/>
        <v>561.40526519999992</v>
      </c>
      <c r="CG392" s="198"/>
      <c r="CH392">
        <f>(Transest!$J$14/HexExtSoy!$K$4)</f>
        <v>0.20257267294641951</v>
      </c>
      <c r="CI392">
        <f>(HydroProcOil!$K$14/HexExtSoy!$K$4)</f>
        <v>0.10977777777777777</v>
      </c>
      <c r="CJ392">
        <f>(StarchFerm!$K$24/StarchFerm!$K$4)</f>
        <v>0.33157302630665886</v>
      </c>
      <c r="CY392" s="198"/>
      <c r="CZ392">
        <f>BP392*CH392*1000*LCI!$E$93</f>
        <v>0</v>
      </c>
      <c r="DA392">
        <f>BQ392*CI392*1000*(LCI!$E$99)</f>
        <v>0</v>
      </c>
      <c r="DB392">
        <f>BR392*CJ392*1000*(LCI!$E$96)</f>
        <v>5016657.4125667792</v>
      </c>
    </row>
    <row r="393" spans="1:106" x14ac:dyDescent="0.25">
      <c r="A393" s="197">
        <v>13067</v>
      </c>
      <c r="B393" s="197" t="s">
        <v>911</v>
      </c>
      <c r="C393" s="197" t="s">
        <v>936</v>
      </c>
      <c r="D393" s="197">
        <v>-84.592042399999997</v>
      </c>
      <c r="E393" s="197">
        <v>33.93685</v>
      </c>
      <c r="F393">
        <v>0</v>
      </c>
      <c r="G393">
        <f t="shared" si="40"/>
        <v>0</v>
      </c>
      <c r="H393" s="198">
        <v>0</v>
      </c>
      <c r="Q393" s="221">
        <f>(Q3478*10000)*TEA!$M$15*10^-6</f>
        <v>53.260484727600009</v>
      </c>
      <c r="R393" s="221">
        <f>(R3478*10000)*TEA!$O$15*10^-6</f>
        <v>53.260484727600009</v>
      </c>
      <c r="AA393">
        <f t="shared" si="36"/>
        <v>1</v>
      </c>
      <c r="AB393" s="197">
        <v>13067</v>
      </c>
      <c r="AC393" s="197">
        <v>0</v>
      </c>
      <c r="AD393" s="197">
        <f t="shared" si="41"/>
        <v>0</v>
      </c>
      <c r="AE393" s="197">
        <v>0</v>
      </c>
      <c r="AJ393">
        <v>0</v>
      </c>
      <c r="AK393">
        <v>0</v>
      </c>
      <c r="AU393" s="198">
        <v>0.27272727299999999</v>
      </c>
      <c r="AV393" s="6">
        <v>0</v>
      </c>
      <c r="AW393" s="198">
        <v>0.38356000000000001</v>
      </c>
      <c r="BO393" s="198"/>
      <c r="BP393" s="354">
        <f t="shared" si="37"/>
        <v>0</v>
      </c>
      <c r="BQ393" s="354">
        <f t="shared" si="38"/>
        <v>0</v>
      </c>
      <c r="BR393" s="354">
        <f t="shared" si="39"/>
        <v>0</v>
      </c>
      <c r="CG393" s="198"/>
      <c r="CH393">
        <f>(Transest!$J$14/HexExtSoy!$K$4)</f>
        <v>0.20257267294641951</v>
      </c>
      <c r="CI393">
        <f>(HydroProcOil!$K$14/HexExtSoy!$K$4)</f>
        <v>0.10977777777777777</v>
      </c>
      <c r="CJ393">
        <f>(StarchFerm!$K$24/StarchFerm!$K$4)</f>
        <v>0.33157302630665886</v>
      </c>
      <c r="CY393" s="198"/>
      <c r="CZ393">
        <f>BP393*CH393*1000*LCI!$E$93</f>
        <v>0</v>
      </c>
      <c r="DA393">
        <f>BQ393*CI393*1000*(LCI!$E$99)</f>
        <v>0</v>
      </c>
      <c r="DB393">
        <f>BR393*CJ393*1000*(LCI!$E$96)</f>
        <v>0</v>
      </c>
    </row>
    <row r="394" spans="1:106" x14ac:dyDescent="0.25">
      <c r="A394" s="197">
        <v>13069</v>
      </c>
      <c r="B394" s="197" t="s">
        <v>911</v>
      </c>
      <c r="C394" s="197" t="s">
        <v>607</v>
      </c>
      <c r="D394" s="197">
        <v>-82.887469300000006</v>
      </c>
      <c r="E394" s="197">
        <v>31.537179999999999</v>
      </c>
      <c r="F394">
        <v>2.76</v>
      </c>
      <c r="G394">
        <f t="shared" si="40"/>
        <v>2.76</v>
      </c>
      <c r="H394" s="198">
        <v>10.15</v>
      </c>
      <c r="Q394" s="221">
        <f>(Q3479*10000)*TEA!$M$15*10^-6</f>
        <v>62.248318213050005</v>
      </c>
      <c r="R394" s="221">
        <f>(R3479*10000)*TEA!$O$15*10^-6</f>
        <v>62.248318213050005</v>
      </c>
      <c r="AA394">
        <f t="shared" si="36"/>
        <v>1</v>
      </c>
      <c r="AB394" s="197">
        <v>13069</v>
      </c>
      <c r="AC394" s="197">
        <v>675</v>
      </c>
      <c r="AD394" s="197">
        <f t="shared" si="41"/>
        <v>675</v>
      </c>
      <c r="AE394" s="197">
        <v>1457</v>
      </c>
      <c r="AJ394">
        <v>0</v>
      </c>
      <c r="AK394">
        <v>0</v>
      </c>
      <c r="AU394" s="198">
        <v>0.27272727299999999</v>
      </c>
      <c r="AV394" s="6">
        <v>0</v>
      </c>
      <c r="AW394" s="198">
        <v>0.38356000000000001</v>
      </c>
      <c r="BO394" s="198"/>
      <c r="BP394" s="354">
        <f t="shared" si="37"/>
        <v>508.09090959899993</v>
      </c>
      <c r="BQ394" s="354">
        <f t="shared" si="38"/>
        <v>0</v>
      </c>
      <c r="BR394" s="354">
        <f t="shared" si="39"/>
        <v>5672.2962380000008</v>
      </c>
      <c r="CG394" s="198"/>
      <c r="CH394">
        <f>(Transest!$J$14/HexExtSoy!$K$4)</f>
        <v>0.20257267294641951</v>
      </c>
      <c r="CI394">
        <f>(HydroProcOil!$K$14/HexExtSoy!$K$4)</f>
        <v>0.10977777777777777</v>
      </c>
      <c r="CJ394">
        <f>(StarchFerm!$K$24/StarchFerm!$K$4)</f>
        <v>0.33157302630665886</v>
      </c>
      <c r="CY394" s="198"/>
      <c r="CZ394">
        <f>BP394*CH394*1000*LCI!$E$93</f>
        <v>3885431.345561075</v>
      </c>
      <c r="DA394">
        <f>BQ394*CI394*1000*(LCI!$E$99)</f>
        <v>0</v>
      </c>
      <c r="DB394">
        <f>BR394*CJ394*1000*(LCI!$E$96)</f>
        <v>50687032.581534408</v>
      </c>
    </row>
    <row r="395" spans="1:106" x14ac:dyDescent="0.25">
      <c r="A395" s="197">
        <v>13071</v>
      </c>
      <c r="B395" s="197" t="s">
        <v>911</v>
      </c>
      <c r="C395" s="197" t="s">
        <v>937</v>
      </c>
      <c r="D395" s="197">
        <v>-83.790288000000004</v>
      </c>
      <c r="E395" s="197">
        <v>31.171869999999998</v>
      </c>
      <c r="F395">
        <v>2.52</v>
      </c>
      <c r="G395">
        <f t="shared" si="40"/>
        <v>2.52</v>
      </c>
      <c r="H395" s="198">
        <v>11.32</v>
      </c>
      <c r="Q395" s="221">
        <f>(Q3480*10000)*TEA!$M$15*10^-6</f>
        <v>63.184381262549998</v>
      </c>
      <c r="R395" s="221">
        <f>(R3480*10000)*TEA!$O$15*10^-6</f>
        <v>63.184381262549998</v>
      </c>
      <c r="AA395">
        <f t="shared" si="36"/>
        <v>1</v>
      </c>
      <c r="AB395" s="197">
        <v>13071</v>
      </c>
      <c r="AC395" s="197">
        <v>727</v>
      </c>
      <c r="AD395" s="197">
        <f t="shared" si="41"/>
        <v>727</v>
      </c>
      <c r="AE395" s="197">
        <v>1839</v>
      </c>
      <c r="AJ395">
        <v>0</v>
      </c>
      <c r="AK395">
        <v>0</v>
      </c>
      <c r="AU395" s="198">
        <v>0.27272727299999999</v>
      </c>
      <c r="AV395" s="6">
        <v>0</v>
      </c>
      <c r="AW395" s="198">
        <v>0.38356000000000001</v>
      </c>
      <c r="BO395" s="198"/>
      <c r="BP395" s="354">
        <f t="shared" si="37"/>
        <v>499.64727322691999</v>
      </c>
      <c r="BQ395" s="354">
        <f t="shared" si="38"/>
        <v>0</v>
      </c>
      <c r="BR395" s="354">
        <f t="shared" si="39"/>
        <v>7984.7526287999999</v>
      </c>
      <c r="CG395" s="198"/>
      <c r="CH395">
        <f>(Transest!$J$14/HexExtSoy!$K$4)</f>
        <v>0.20257267294641951</v>
      </c>
      <c r="CI395">
        <f>(HydroProcOil!$K$14/HexExtSoy!$K$4)</f>
        <v>0.10977777777777777</v>
      </c>
      <c r="CJ395">
        <f>(StarchFerm!$K$24/StarchFerm!$K$4)</f>
        <v>0.33157302630665886</v>
      </c>
      <c r="CY395" s="198"/>
      <c r="CZ395">
        <f>BP395*CH395*1000*LCI!$E$93</f>
        <v>3820861.8584657605</v>
      </c>
      <c r="DA395">
        <f>BQ395*CI395*1000*(LCI!$E$99)</f>
        <v>0</v>
      </c>
      <c r="DB395">
        <f>BR395*CJ395*1000*(LCI!$E$96)</f>
        <v>71350895.593242124</v>
      </c>
    </row>
    <row r="396" spans="1:106" x14ac:dyDescent="0.25">
      <c r="A396" s="197">
        <v>13073</v>
      </c>
      <c r="B396" s="197" t="s">
        <v>911</v>
      </c>
      <c r="C396" s="197" t="s">
        <v>686</v>
      </c>
      <c r="D396" s="197">
        <v>-82.274059199999996</v>
      </c>
      <c r="E396" s="197">
        <v>33.545749999999998</v>
      </c>
      <c r="F396">
        <v>0</v>
      </c>
      <c r="G396">
        <f t="shared" si="40"/>
        <v>0</v>
      </c>
      <c r="H396" s="198">
        <v>0</v>
      </c>
      <c r="Q396" s="221">
        <f>(Q3481*10000)*TEA!$M$15*10^-6</f>
        <v>56.057600502450001</v>
      </c>
      <c r="R396" s="221">
        <f>(R3481*10000)*TEA!$O$15*10^-6</f>
        <v>56.057600502450001</v>
      </c>
      <c r="AA396">
        <f t="shared" si="36"/>
        <v>1</v>
      </c>
      <c r="AB396" s="197">
        <v>13073</v>
      </c>
      <c r="AC396" s="197">
        <v>0</v>
      </c>
      <c r="AD396" s="197">
        <f t="shared" si="41"/>
        <v>0</v>
      </c>
      <c r="AE396" s="197">
        <v>0</v>
      </c>
      <c r="AJ396">
        <v>0</v>
      </c>
      <c r="AK396">
        <v>0</v>
      </c>
      <c r="AU396" s="198">
        <v>0.27272727299999999</v>
      </c>
      <c r="AV396" s="6">
        <v>0</v>
      </c>
      <c r="AW396" s="198">
        <v>0.38356000000000001</v>
      </c>
      <c r="BO396" s="198"/>
      <c r="BP396" s="354">
        <f t="shared" si="37"/>
        <v>0</v>
      </c>
      <c r="BQ396" s="354">
        <f t="shared" si="38"/>
        <v>0</v>
      </c>
      <c r="BR396" s="354">
        <f t="shared" si="39"/>
        <v>0</v>
      </c>
      <c r="CG396" s="198"/>
      <c r="CH396">
        <f>(Transest!$J$14/HexExtSoy!$K$4)</f>
        <v>0.20257267294641951</v>
      </c>
      <c r="CI396">
        <f>(HydroProcOil!$K$14/HexExtSoy!$K$4)</f>
        <v>0.10977777777777777</v>
      </c>
      <c r="CJ396">
        <f>(StarchFerm!$K$24/StarchFerm!$K$4)</f>
        <v>0.33157302630665886</v>
      </c>
      <c r="CY396" s="198"/>
      <c r="CZ396">
        <f>BP396*CH396*1000*LCI!$E$93</f>
        <v>0</v>
      </c>
      <c r="DA396">
        <f>BQ396*CI396*1000*(LCI!$E$99)</f>
        <v>0</v>
      </c>
      <c r="DB396">
        <f>BR396*CJ396*1000*(LCI!$E$96)</f>
        <v>0</v>
      </c>
    </row>
    <row r="397" spans="1:106" x14ac:dyDescent="0.25">
      <c r="A397" s="197">
        <v>13075</v>
      </c>
      <c r="B397" s="197" t="s">
        <v>911</v>
      </c>
      <c r="C397" s="197" t="s">
        <v>938</v>
      </c>
      <c r="D397" s="197">
        <v>-83.446711199999996</v>
      </c>
      <c r="E397" s="197">
        <v>31.148879999999998</v>
      </c>
      <c r="F397">
        <v>0</v>
      </c>
      <c r="G397">
        <f t="shared" si="40"/>
        <v>0</v>
      </c>
      <c r="H397" s="198">
        <v>10.32</v>
      </c>
      <c r="Q397" s="221">
        <f>(Q3482*10000)*TEA!$M$15*10^-6</f>
        <v>63.411665353649994</v>
      </c>
      <c r="R397" s="221">
        <f>(R3482*10000)*TEA!$O$15*10^-6</f>
        <v>63.411665353649994</v>
      </c>
      <c r="AA397">
        <f t="shared" si="36"/>
        <v>1</v>
      </c>
      <c r="AB397" s="197">
        <v>13075</v>
      </c>
      <c r="AC397" s="197">
        <v>0</v>
      </c>
      <c r="AD397" s="197">
        <f t="shared" si="41"/>
        <v>0</v>
      </c>
      <c r="AE397" s="197">
        <v>751</v>
      </c>
      <c r="AJ397">
        <v>0</v>
      </c>
      <c r="AK397">
        <v>0</v>
      </c>
      <c r="AU397" s="198">
        <v>0.27272727299999999</v>
      </c>
      <c r="AV397" s="6">
        <v>0</v>
      </c>
      <c r="AW397" s="198">
        <v>0.38356000000000001</v>
      </c>
      <c r="BO397" s="198"/>
      <c r="BP397" s="354">
        <f t="shared" si="37"/>
        <v>0</v>
      </c>
      <c r="BQ397" s="354">
        <f t="shared" si="38"/>
        <v>0</v>
      </c>
      <c r="BR397" s="354">
        <f t="shared" si="39"/>
        <v>2972.7127392000002</v>
      </c>
      <c r="CG397" s="198"/>
      <c r="CH397">
        <f>(Transest!$J$14/HexExtSoy!$K$4)</f>
        <v>0.20257267294641951</v>
      </c>
      <c r="CI397">
        <f>(HydroProcOil!$K$14/HexExtSoy!$K$4)</f>
        <v>0.10977777777777777</v>
      </c>
      <c r="CJ397">
        <f>(StarchFerm!$K$24/StarchFerm!$K$4)</f>
        <v>0.33157302630665886</v>
      </c>
      <c r="CY397" s="198"/>
      <c r="CZ397">
        <f>BP397*CH397*1000*LCI!$E$93</f>
        <v>0</v>
      </c>
      <c r="DA397">
        <f>BQ397*CI397*1000*(LCI!$E$99)</f>
        <v>0</v>
      </c>
      <c r="DB397">
        <f>BR397*CJ397*1000*(LCI!$E$96)</f>
        <v>26563843.132512499</v>
      </c>
    </row>
    <row r="398" spans="1:106" x14ac:dyDescent="0.25">
      <c r="A398" s="197">
        <v>13077</v>
      </c>
      <c r="B398" s="197" t="s">
        <v>911</v>
      </c>
      <c r="C398" s="197" t="s">
        <v>939</v>
      </c>
      <c r="D398" s="197">
        <v>-84.777442600000001</v>
      </c>
      <c r="E398" s="197">
        <v>33.343679999999999</v>
      </c>
      <c r="F398">
        <v>0</v>
      </c>
      <c r="G398">
        <f t="shared" si="40"/>
        <v>0</v>
      </c>
      <c r="H398" s="198">
        <v>8</v>
      </c>
      <c r="Q398" s="221">
        <f>(Q3483*10000)*TEA!$M$15*10^-6</f>
        <v>55.685809327050002</v>
      </c>
      <c r="R398" s="221">
        <f>(R3483*10000)*TEA!$O$15*10^-6</f>
        <v>55.685809327050002</v>
      </c>
      <c r="AA398">
        <f t="shared" si="36"/>
        <v>1</v>
      </c>
      <c r="AB398" s="197">
        <v>13077</v>
      </c>
      <c r="AC398" s="197">
        <v>0</v>
      </c>
      <c r="AD398" s="197">
        <f t="shared" si="41"/>
        <v>0</v>
      </c>
      <c r="AE398" s="197">
        <v>234</v>
      </c>
      <c r="AJ398">
        <v>0</v>
      </c>
      <c r="AK398">
        <v>0</v>
      </c>
      <c r="AU398" s="198">
        <v>0.27272727299999999</v>
      </c>
      <c r="AV398" s="6">
        <v>0</v>
      </c>
      <c r="AW398" s="198">
        <v>0.38356000000000001</v>
      </c>
      <c r="BO398" s="198"/>
      <c r="BP398" s="354">
        <f t="shared" si="37"/>
        <v>0</v>
      </c>
      <c r="BQ398" s="354">
        <f t="shared" si="38"/>
        <v>0</v>
      </c>
      <c r="BR398" s="354">
        <f t="shared" si="39"/>
        <v>718.02431999999999</v>
      </c>
      <c r="CG398" s="198"/>
      <c r="CH398">
        <f>(Transest!$J$14/HexExtSoy!$K$4)</f>
        <v>0.20257267294641951</v>
      </c>
      <c r="CI398">
        <f>(HydroProcOil!$K$14/HexExtSoy!$K$4)</f>
        <v>0.10977777777777777</v>
      </c>
      <c r="CJ398">
        <f>(StarchFerm!$K$24/StarchFerm!$K$4)</f>
        <v>0.33157302630665886</v>
      </c>
      <c r="CY398" s="198"/>
      <c r="CZ398">
        <f>BP398*CH398*1000*LCI!$E$93</f>
        <v>0</v>
      </c>
      <c r="DA398">
        <f>BQ398*CI398*1000*(LCI!$E$99)</f>
        <v>0</v>
      </c>
      <c r="DB398">
        <f>BR398*CJ398*1000*(LCI!$E$96)</f>
        <v>6416188.5372556727</v>
      </c>
    </row>
    <row r="399" spans="1:106" x14ac:dyDescent="0.25">
      <c r="A399" s="197">
        <v>13079</v>
      </c>
      <c r="B399" s="197" t="s">
        <v>911</v>
      </c>
      <c r="C399" s="197" t="s">
        <v>689</v>
      </c>
      <c r="D399" s="197">
        <v>-83.993981000000005</v>
      </c>
      <c r="E399" s="197">
        <v>32.723939999999999</v>
      </c>
      <c r="F399">
        <v>0</v>
      </c>
      <c r="G399">
        <f t="shared" si="40"/>
        <v>0</v>
      </c>
      <c r="H399" s="198">
        <v>0</v>
      </c>
      <c r="Q399" s="221">
        <f>(Q3484*10000)*TEA!$M$15*10^-6</f>
        <v>57.997519902000001</v>
      </c>
      <c r="R399" s="221">
        <f>(R3484*10000)*TEA!$O$15*10^-6</f>
        <v>57.997519902000001</v>
      </c>
      <c r="AA399">
        <f t="shared" si="36"/>
        <v>1</v>
      </c>
      <c r="AB399" s="197">
        <v>13079</v>
      </c>
      <c r="AC399" s="197">
        <v>0</v>
      </c>
      <c r="AD399" s="197">
        <f t="shared" si="41"/>
        <v>0</v>
      </c>
      <c r="AE399" s="197">
        <v>0</v>
      </c>
      <c r="AJ399">
        <v>0</v>
      </c>
      <c r="AK399">
        <v>0</v>
      </c>
      <c r="AU399" s="198">
        <v>0.27272727299999999</v>
      </c>
      <c r="AV399" s="6">
        <v>0</v>
      </c>
      <c r="AW399" s="198">
        <v>0.38356000000000001</v>
      </c>
      <c r="BO399" s="198"/>
      <c r="BP399" s="354">
        <f t="shared" si="37"/>
        <v>0</v>
      </c>
      <c r="BQ399" s="354">
        <f t="shared" si="38"/>
        <v>0</v>
      </c>
      <c r="BR399" s="354">
        <f t="shared" si="39"/>
        <v>0</v>
      </c>
      <c r="CG399" s="198"/>
      <c r="CH399">
        <f>(Transest!$J$14/HexExtSoy!$K$4)</f>
        <v>0.20257267294641951</v>
      </c>
      <c r="CI399">
        <f>(HydroProcOil!$K$14/HexExtSoy!$K$4)</f>
        <v>0.10977777777777777</v>
      </c>
      <c r="CJ399">
        <f>(StarchFerm!$K$24/StarchFerm!$K$4)</f>
        <v>0.33157302630665886</v>
      </c>
      <c r="CY399" s="198"/>
      <c r="CZ399">
        <f>BP399*CH399*1000*LCI!$E$93</f>
        <v>0</v>
      </c>
      <c r="DA399">
        <f>BQ399*CI399*1000*(LCI!$E$99)</f>
        <v>0</v>
      </c>
      <c r="DB399">
        <f>BR399*CJ399*1000*(LCI!$E$96)</f>
        <v>0</v>
      </c>
    </row>
    <row r="400" spans="1:106" x14ac:dyDescent="0.25">
      <c r="A400" s="197">
        <v>13081</v>
      </c>
      <c r="B400" s="197" t="s">
        <v>911</v>
      </c>
      <c r="C400" s="197" t="s">
        <v>940</v>
      </c>
      <c r="D400" s="197">
        <v>-83.808347600000005</v>
      </c>
      <c r="E400" s="197">
        <v>31.916620000000002</v>
      </c>
      <c r="F400">
        <v>2.21</v>
      </c>
      <c r="G400">
        <f t="shared" si="40"/>
        <v>2.21</v>
      </c>
      <c r="H400" s="198">
        <v>12.45</v>
      </c>
      <c r="Q400" s="221">
        <f>(Q3485*10000)*TEA!$M$15*10^-6</f>
        <v>60.718930256699991</v>
      </c>
      <c r="R400" s="221">
        <f>(R3485*10000)*TEA!$O$15*10^-6</f>
        <v>60.718930256699991</v>
      </c>
      <c r="AA400">
        <f t="shared" si="36"/>
        <v>1</v>
      </c>
      <c r="AB400" s="197">
        <v>13081</v>
      </c>
      <c r="AC400" s="197">
        <v>219</v>
      </c>
      <c r="AD400" s="197">
        <f t="shared" si="41"/>
        <v>219</v>
      </c>
      <c r="AE400" s="197">
        <v>372</v>
      </c>
      <c r="AJ400">
        <v>0</v>
      </c>
      <c r="AK400">
        <v>0</v>
      </c>
      <c r="AU400" s="198">
        <v>0.27272727299999999</v>
      </c>
      <c r="AV400" s="6">
        <v>0</v>
      </c>
      <c r="AW400" s="198">
        <v>0.38356000000000001</v>
      </c>
      <c r="BO400" s="198"/>
      <c r="BP400" s="354">
        <f t="shared" si="37"/>
        <v>131.99727285927</v>
      </c>
      <c r="BQ400" s="354">
        <f t="shared" si="38"/>
        <v>0</v>
      </c>
      <c r="BR400" s="354">
        <f t="shared" si="39"/>
        <v>1776.4197839999999</v>
      </c>
      <c r="CG400" s="198"/>
      <c r="CH400">
        <f>(Transest!$J$14/HexExtSoy!$K$4)</f>
        <v>0.20257267294641951</v>
      </c>
      <c r="CI400">
        <f>(HydroProcOil!$K$14/HexExtSoy!$K$4)</f>
        <v>0.10977777777777777</v>
      </c>
      <c r="CJ400">
        <f>(StarchFerm!$K$24/StarchFerm!$K$4)</f>
        <v>0.33157302630665886</v>
      </c>
      <c r="CY400" s="198"/>
      <c r="CZ400">
        <f>BP400*CH400*1000*LCI!$E$93</f>
        <v>1009398.7745239425</v>
      </c>
      <c r="DA400">
        <f>BQ400*CI400*1000*(LCI!$E$99)</f>
        <v>0</v>
      </c>
      <c r="DB400">
        <f>BR400*CJ400*1000*(LCI!$E$96)</f>
        <v>15873897.217652738</v>
      </c>
    </row>
    <row r="401" spans="1:106" x14ac:dyDescent="0.25">
      <c r="A401" s="197">
        <v>13083</v>
      </c>
      <c r="B401" s="197" t="s">
        <v>911</v>
      </c>
      <c r="C401" s="197" t="s">
        <v>941</v>
      </c>
      <c r="D401" s="197">
        <v>-85.503516099999999</v>
      </c>
      <c r="E401" s="197">
        <v>34.840719999999997</v>
      </c>
      <c r="F401">
        <v>0</v>
      </c>
      <c r="G401">
        <f t="shared" si="40"/>
        <v>0</v>
      </c>
      <c r="H401" s="198">
        <v>7.11</v>
      </c>
      <c r="Q401" s="221">
        <f>(Q3486*10000)*TEA!$M$15*10^-6</f>
        <v>51.600743503649994</v>
      </c>
      <c r="R401" s="221">
        <f>(R3486*10000)*TEA!$O$15*10^-6</f>
        <v>51.600743503649994</v>
      </c>
      <c r="AA401">
        <f t="shared" si="36"/>
        <v>1</v>
      </c>
      <c r="AB401" s="197">
        <v>13083</v>
      </c>
      <c r="AC401" s="197">
        <v>0</v>
      </c>
      <c r="AD401" s="197">
        <f t="shared" si="41"/>
        <v>0</v>
      </c>
      <c r="AE401" s="197">
        <v>23</v>
      </c>
      <c r="AJ401">
        <v>0</v>
      </c>
      <c r="AK401">
        <v>0</v>
      </c>
      <c r="AU401" s="198">
        <v>0.27272727299999999</v>
      </c>
      <c r="AV401" s="6">
        <v>0</v>
      </c>
      <c r="AW401" s="198">
        <v>0.38356000000000001</v>
      </c>
      <c r="BO401" s="198"/>
      <c r="BP401" s="354">
        <f t="shared" si="37"/>
        <v>0</v>
      </c>
      <c r="BQ401" s="354">
        <f t="shared" si="38"/>
        <v>0</v>
      </c>
      <c r="BR401" s="354">
        <f t="shared" si="39"/>
        <v>62.7235668</v>
      </c>
      <c r="CG401" s="198"/>
      <c r="CH401">
        <f>(Transest!$J$14/HexExtSoy!$K$4)</f>
        <v>0.20257267294641951</v>
      </c>
      <c r="CI401">
        <f>(HydroProcOil!$K$14/HexExtSoy!$K$4)</f>
        <v>0.10977777777777777</v>
      </c>
      <c r="CJ401">
        <f>(StarchFerm!$K$24/StarchFerm!$K$4)</f>
        <v>0.33157302630665886</v>
      </c>
      <c r="CY401" s="198"/>
      <c r="CZ401">
        <f>BP401*CH401*1000*LCI!$E$93</f>
        <v>0</v>
      </c>
      <c r="DA401">
        <f>BQ401*CI401*1000*(LCI!$E$99)</f>
        <v>0</v>
      </c>
      <c r="DB401">
        <f>BR401*CJ401*1000*(LCI!$E$96)</f>
        <v>560491.08520161337</v>
      </c>
    </row>
    <row r="402" spans="1:106" x14ac:dyDescent="0.25">
      <c r="A402" s="197">
        <v>13085</v>
      </c>
      <c r="B402" s="197" t="s">
        <v>911</v>
      </c>
      <c r="C402" s="197" t="s">
        <v>942</v>
      </c>
      <c r="D402" s="197">
        <v>-84.177809499999995</v>
      </c>
      <c r="E402" s="197">
        <v>34.432850000000002</v>
      </c>
      <c r="F402">
        <v>0</v>
      </c>
      <c r="G402">
        <f t="shared" si="40"/>
        <v>0</v>
      </c>
      <c r="H402" s="198">
        <v>4.51</v>
      </c>
      <c r="Q402" s="221">
        <f>(Q3487*10000)*TEA!$M$15*10^-6</f>
        <v>50.303642332050003</v>
      </c>
      <c r="R402" s="221">
        <f>(R3487*10000)*TEA!$O$15*10^-6</f>
        <v>50.303642332050003</v>
      </c>
      <c r="AA402">
        <f t="shared" si="36"/>
        <v>1</v>
      </c>
      <c r="AB402" s="197">
        <v>13085</v>
      </c>
      <c r="AC402" s="197">
        <v>0</v>
      </c>
      <c r="AD402" s="197">
        <f t="shared" si="41"/>
        <v>0</v>
      </c>
      <c r="AE402" s="197">
        <v>106</v>
      </c>
      <c r="AJ402">
        <v>0</v>
      </c>
      <c r="AK402">
        <v>0</v>
      </c>
      <c r="AU402" s="198">
        <v>0.27272727299999999</v>
      </c>
      <c r="AV402" s="6">
        <v>0</v>
      </c>
      <c r="AW402" s="198">
        <v>0.38356000000000001</v>
      </c>
      <c r="BO402" s="198"/>
      <c r="BP402" s="354">
        <f t="shared" si="37"/>
        <v>0</v>
      </c>
      <c r="BQ402" s="354">
        <f t="shared" si="38"/>
        <v>0</v>
      </c>
      <c r="BR402" s="354">
        <f t="shared" si="39"/>
        <v>183.36469360000001</v>
      </c>
      <c r="CG402" s="198"/>
      <c r="CH402">
        <f>(Transest!$J$14/HexExtSoy!$K$4)</f>
        <v>0.20257267294641951</v>
      </c>
      <c r="CI402">
        <f>(HydroProcOil!$K$14/HexExtSoy!$K$4)</f>
        <v>0.10977777777777777</v>
      </c>
      <c r="CJ402">
        <f>(StarchFerm!$K$24/StarchFerm!$K$4)</f>
        <v>0.33157302630665886</v>
      </c>
      <c r="CY402" s="198"/>
      <c r="CZ402">
        <f>BP402*CH402*1000*LCI!$E$93</f>
        <v>0</v>
      </c>
      <c r="DA402">
        <f>BQ402*CI402*1000*(LCI!$E$99)</f>
        <v>0</v>
      </c>
      <c r="DB402">
        <f>BR402*CJ402*1000*(LCI!$E$96)</f>
        <v>1638527.2927993843</v>
      </c>
    </row>
    <row r="403" spans="1:106" x14ac:dyDescent="0.25">
      <c r="A403" s="197">
        <v>13087</v>
      </c>
      <c r="B403" s="197" t="s">
        <v>911</v>
      </c>
      <c r="C403" s="197" t="s">
        <v>943</v>
      </c>
      <c r="D403" s="197">
        <v>-84.584413900000001</v>
      </c>
      <c r="E403" s="197">
        <v>30.874220000000001</v>
      </c>
      <c r="F403">
        <v>2.33</v>
      </c>
      <c r="G403">
        <f t="shared" si="40"/>
        <v>2.33</v>
      </c>
      <c r="H403" s="198">
        <v>11.77</v>
      </c>
      <c r="Q403" s="221">
        <f>(Q3488*10000)*TEA!$M$15*10^-6</f>
        <v>63.687948307650004</v>
      </c>
      <c r="R403" s="221">
        <f>(R3488*10000)*TEA!$O$15*10^-6</f>
        <v>63.687948307650004</v>
      </c>
      <c r="AA403">
        <f t="shared" si="36"/>
        <v>1</v>
      </c>
      <c r="AB403" s="197">
        <v>13087</v>
      </c>
      <c r="AC403" s="197">
        <v>645</v>
      </c>
      <c r="AD403" s="197">
        <f t="shared" si="41"/>
        <v>645</v>
      </c>
      <c r="AE403" s="197">
        <v>4612</v>
      </c>
      <c r="AJ403">
        <v>0</v>
      </c>
      <c r="AK403">
        <v>0</v>
      </c>
      <c r="AU403" s="198">
        <v>0.27272727299999999</v>
      </c>
      <c r="AV403" s="6">
        <v>0</v>
      </c>
      <c r="AW403" s="198">
        <v>0.38356000000000001</v>
      </c>
      <c r="BO403" s="198"/>
      <c r="BP403" s="354">
        <f t="shared" si="37"/>
        <v>409.86818222805005</v>
      </c>
      <c r="BQ403" s="354">
        <f t="shared" si="38"/>
        <v>0</v>
      </c>
      <c r="BR403" s="354">
        <f t="shared" si="39"/>
        <v>20820.879534399999</v>
      </c>
      <c r="CG403" s="198"/>
      <c r="CH403">
        <f>(Transest!$J$14/HexExtSoy!$K$4)</f>
        <v>0.20257267294641951</v>
      </c>
      <c r="CI403">
        <f>(HydroProcOil!$K$14/HexExtSoy!$K$4)</f>
        <v>0.10977777777777777</v>
      </c>
      <c r="CJ403">
        <f>(StarchFerm!$K$24/StarchFerm!$K$4)</f>
        <v>0.33157302630665886</v>
      </c>
      <c r="CY403" s="198"/>
      <c r="CZ403">
        <f>BP403*CH403*1000*LCI!$E$93</f>
        <v>3134310.5194183909</v>
      </c>
      <c r="DA403">
        <f>BQ403*CI403*1000*(LCI!$E$99)</f>
        <v>0</v>
      </c>
      <c r="DB403">
        <f>BR403*CJ403*1000*(LCI!$E$96)</f>
        <v>186053152.91298005</v>
      </c>
    </row>
    <row r="404" spans="1:106" x14ac:dyDescent="0.25">
      <c r="A404" s="197">
        <v>13089</v>
      </c>
      <c r="B404" s="197" t="s">
        <v>911</v>
      </c>
      <c r="C404" s="197" t="s">
        <v>616</v>
      </c>
      <c r="D404" s="197">
        <v>-84.234349399999999</v>
      </c>
      <c r="E404" s="197">
        <v>33.765970000000003</v>
      </c>
      <c r="F404">
        <v>0</v>
      </c>
      <c r="G404">
        <f t="shared" si="40"/>
        <v>0</v>
      </c>
      <c r="H404" s="198">
        <v>0</v>
      </c>
      <c r="Q404" s="221">
        <f>(Q3489*10000)*TEA!$M$15*10^-6</f>
        <v>53.927221828950003</v>
      </c>
      <c r="R404" s="221">
        <f>(R3489*10000)*TEA!$O$15*10^-6</f>
        <v>53.927221828950003</v>
      </c>
      <c r="AA404">
        <f t="shared" si="36"/>
        <v>1</v>
      </c>
      <c r="AB404" s="197">
        <v>13089</v>
      </c>
      <c r="AC404" s="197">
        <v>0</v>
      </c>
      <c r="AD404" s="197">
        <f t="shared" si="41"/>
        <v>0</v>
      </c>
      <c r="AE404" s="197">
        <v>0</v>
      </c>
      <c r="AJ404">
        <v>0</v>
      </c>
      <c r="AK404">
        <v>0</v>
      </c>
      <c r="AU404" s="198">
        <v>0.27272727299999999</v>
      </c>
      <c r="AV404" s="6">
        <v>0</v>
      </c>
      <c r="AW404" s="198">
        <v>0.38356000000000001</v>
      </c>
      <c r="BO404" s="198"/>
      <c r="BP404" s="354">
        <f t="shared" si="37"/>
        <v>0</v>
      </c>
      <c r="BQ404" s="354">
        <f t="shared" si="38"/>
        <v>0</v>
      </c>
      <c r="BR404" s="354">
        <f t="shared" si="39"/>
        <v>0</v>
      </c>
      <c r="CG404" s="198"/>
      <c r="CH404">
        <f>(Transest!$J$14/HexExtSoy!$K$4)</f>
        <v>0.20257267294641951</v>
      </c>
      <c r="CI404">
        <f>(HydroProcOil!$K$14/HexExtSoy!$K$4)</f>
        <v>0.10977777777777777</v>
      </c>
      <c r="CJ404">
        <f>(StarchFerm!$K$24/StarchFerm!$K$4)</f>
        <v>0.33157302630665886</v>
      </c>
      <c r="CY404" s="198"/>
      <c r="CZ404">
        <f>BP404*CH404*1000*LCI!$E$93</f>
        <v>0</v>
      </c>
      <c r="DA404">
        <f>BQ404*CI404*1000*(LCI!$E$99)</f>
        <v>0</v>
      </c>
      <c r="DB404">
        <f>BR404*CJ404*1000*(LCI!$E$96)</f>
        <v>0</v>
      </c>
    </row>
    <row r="405" spans="1:106" x14ac:dyDescent="0.25">
      <c r="A405" s="197">
        <v>13091</v>
      </c>
      <c r="B405" s="197" t="s">
        <v>911</v>
      </c>
      <c r="C405" s="197" t="s">
        <v>944</v>
      </c>
      <c r="D405" s="197">
        <v>-83.197408899999999</v>
      </c>
      <c r="E405" s="197">
        <v>32.169150000000002</v>
      </c>
      <c r="F405">
        <v>3.23</v>
      </c>
      <c r="G405">
        <f t="shared" si="40"/>
        <v>3.23</v>
      </c>
      <c r="H405" s="198">
        <v>11.72</v>
      </c>
      <c r="Q405" s="221">
        <f>(Q3490*10000)*TEA!$M$15*10^-6</f>
        <v>59.90970398084999</v>
      </c>
      <c r="R405" s="221">
        <f>(R3490*10000)*TEA!$O$15*10^-6</f>
        <v>59.90970398084999</v>
      </c>
      <c r="AA405">
        <f t="shared" si="36"/>
        <v>1</v>
      </c>
      <c r="AB405" s="197">
        <v>13091</v>
      </c>
      <c r="AC405" s="197">
        <v>764</v>
      </c>
      <c r="AD405" s="197">
        <f t="shared" si="41"/>
        <v>764</v>
      </c>
      <c r="AE405" s="197">
        <v>645</v>
      </c>
      <c r="AJ405">
        <v>0</v>
      </c>
      <c r="AK405">
        <v>0</v>
      </c>
      <c r="AU405" s="198">
        <v>0.27272727299999999</v>
      </c>
      <c r="AV405" s="6">
        <v>0</v>
      </c>
      <c r="AW405" s="198">
        <v>0.38356000000000001</v>
      </c>
      <c r="BO405" s="198"/>
      <c r="BP405" s="354">
        <f t="shared" si="37"/>
        <v>673.01454612755992</v>
      </c>
      <c r="BQ405" s="354">
        <f t="shared" si="38"/>
        <v>0</v>
      </c>
      <c r="BR405" s="354">
        <f t="shared" si="39"/>
        <v>2899.4834640000004</v>
      </c>
      <c r="CG405" s="198"/>
      <c r="CH405">
        <f>(Transest!$J$14/HexExtSoy!$K$4)</f>
        <v>0.20257267294641951</v>
      </c>
      <c r="CI405">
        <f>(HydroProcOil!$K$14/HexExtSoy!$K$4)</f>
        <v>0.10977777777777777</v>
      </c>
      <c r="CJ405">
        <f>(StarchFerm!$K$24/StarchFerm!$K$4)</f>
        <v>0.33157302630665886</v>
      </c>
      <c r="CY405" s="198"/>
      <c r="CZ405">
        <f>BP405*CH405*1000*LCI!$E$93</f>
        <v>5146621.9216682632</v>
      </c>
      <c r="DA405">
        <f>BQ405*CI405*1000*(LCI!$E$99)</f>
        <v>0</v>
      </c>
      <c r="DB405">
        <f>BR405*CJ405*1000*(LCI!$E$96)</f>
        <v>25909474.160539825</v>
      </c>
    </row>
    <row r="406" spans="1:106" x14ac:dyDescent="0.25">
      <c r="A406" s="197">
        <v>13093</v>
      </c>
      <c r="B406" s="197" t="s">
        <v>911</v>
      </c>
      <c r="C406" s="197" t="s">
        <v>945</v>
      </c>
      <c r="D406" s="197">
        <v>-83.829433300000005</v>
      </c>
      <c r="E406" s="197">
        <v>32.148069999999997</v>
      </c>
      <c r="F406">
        <v>2.74</v>
      </c>
      <c r="G406">
        <f t="shared" si="40"/>
        <v>2.74</v>
      </c>
      <c r="H406" s="198">
        <v>11.44</v>
      </c>
      <c r="Q406" s="221">
        <f>(Q3491*10000)*TEA!$M$15*10^-6</f>
        <v>59.935851693899998</v>
      </c>
      <c r="R406" s="221">
        <f>(R3491*10000)*TEA!$O$15*10^-6</f>
        <v>59.935851693899998</v>
      </c>
      <c r="AA406">
        <f t="shared" si="36"/>
        <v>1</v>
      </c>
      <c r="AB406" s="197">
        <v>13093</v>
      </c>
      <c r="AC406" s="197">
        <v>1934</v>
      </c>
      <c r="AD406" s="197">
        <f t="shared" si="41"/>
        <v>1934</v>
      </c>
      <c r="AE406" s="197">
        <v>1097</v>
      </c>
      <c r="AJ406">
        <v>0</v>
      </c>
      <c r="AK406">
        <v>0</v>
      </c>
      <c r="AU406" s="198">
        <v>0.27272727299999999</v>
      </c>
      <c r="AV406" s="6">
        <v>0</v>
      </c>
      <c r="AW406" s="198">
        <v>0.38356000000000001</v>
      </c>
      <c r="BO406" s="198"/>
      <c r="BP406" s="354">
        <f t="shared" si="37"/>
        <v>1445.2254559906801</v>
      </c>
      <c r="BQ406" s="354">
        <f t="shared" si="38"/>
        <v>0</v>
      </c>
      <c r="BR406" s="354">
        <f t="shared" si="39"/>
        <v>4813.5552607999998</v>
      </c>
      <c r="CG406" s="198"/>
      <c r="CH406">
        <f>(Transest!$J$14/HexExtSoy!$K$4)</f>
        <v>0.20257267294641951</v>
      </c>
      <c r="CI406">
        <f>(HydroProcOil!$K$14/HexExtSoy!$K$4)</f>
        <v>0.10977777777777777</v>
      </c>
      <c r="CJ406">
        <f>(StarchFerm!$K$24/StarchFerm!$K$4)</f>
        <v>0.33157302630665886</v>
      </c>
      <c r="CY406" s="198"/>
      <c r="CZ406">
        <f>BP406*CH406*1000*LCI!$E$93</f>
        <v>11051810.182041561</v>
      </c>
      <c r="DA406">
        <f>BQ406*CI406*1000*(LCI!$E$99)</f>
        <v>0</v>
      </c>
      <c r="DB406">
        <f>BR406*CJ406*1000*(LCI!$E$96)</f>
        <v>43013415.043924563</v>
      </c>
    </row>
    <row r="407" spans="1:106" x14ac:dyDescent="0.25">
      <c r="A407" s="197">
        <v>13095</v>
      </c>
      <c r="B407" s="197" t="s">
        <v>911</v>
      </c>
      <c r="C407" s="197" t="s">
        <v>946</v>
      </c>
      <c r="D407" s="197">
        <v>-84.235789600000004</v>
      </c>
      <c r="E407" s="197">
        <v>31.5184</v>
      </c>
      <c r="F407">
        <v>0</v>
      </c>
      <c r="G407">
        <f t="shared" si="40"/>
        <v>0</v>
      </c>
      <c r="H407" s="198">
        <v>12.89</v>
      </c>
      <c r="Q407" s="221">
        <f>(Q3492*10000)*TEA!$M$15*10^-6</f>
        <v>61.805068564049996</v>
      </c>
      <c r="R407" s="221">
        <f>(R3492*10000)*TEA!$O$15*10^-6</f>
        <v>61.805068564049996</v>
      </c>
      <c r="AA407">
        <f t="shared" si="36"/>
        <v>1</v>
      </c>
      <c r="AB407" s="197">
        <v>13095</v>
      </c>
      <c r="AC407" s="197">
        <v>0</v>
      </c>
      <c r="AD407" s="197">
        <f t="shared" si="41"/>
        <v>0</v>
      </c>
      <c r="AE407" s="197">
        <v>360</v>
      </c>
      <c r="AJ407">
        <v>0</v>
      </c>
      <c r="AK407">
        <v>0</v>
      </c>
      <c r="AU407" s="198">
        <v>0.27272727299999999</v>
      </c>
      <c r="AV407" s="6">
        <v>0</v>
      </c>
      <c r="AW407" s="198">
        <v>0.38356000000000001</v>
      </c>
      <c r="BO407" s="198"/>
      <c r="BP407" s="354">
        <f t="shared" si="37"/>
        <v>0</v>
      </c>
      <c r="BQ407" s="354">
        <f t="shared" si="38"/>
        <v>0</v>
      </c>
      <c r="BR407" s="354">
        <f t="shared" si="39"/>
        <v>1779.8718240000003</v>
      </c>
      <c r="CG407" s="198"/>
      <c r="CH407">
        <f>(Transest!$J$14/HexExtSoy!$K$4)</f>
        <v>0.20257267294641951</v>
      </c>
      <c r="CI407">
        <f>(HydroProcOil!$K$14/HexExtSoy!$K$4)</f>
        <v>0.10977777777777777</v>
      </c>
      <c r="CJ407">
        <f>(StarchFerm!$K$24/StarchFerm!$K$4)</f>
        <v>0.33157302630665886</v>
      </c>
      <c r="CY407" s="198"/>
      <c r="CZ407">
        <f>BP407*CH407*1000*LCI!$E$93</f>
        <v>0</v>
      </c>
      <c r="DA407">
        <f>BQ407*CI407*1000*(LCI!$E$99)</f>
        <v>0</v>
      </c>
      <c r="DB407">
        <f>BR407*CJ407*1000*(LCI!$E$96)</f>
        <v>15904744.277928006</v>
      </c>
    </row>
    <row r="408" spans="1:106" x14ac:dyDescent="0.25">
      <c r="A408" s="197">
        <v>13097</v>
      </c>
      <c r="B408" s="197" t="s">
        <v>911</v>
      </c>
      <c r="C408" s="197" t="s">
        <v>809</v>
      </c>
      <c r="D408" s="197">
        <v>-84.771095500000001</v>
      </c>
      <c r="E408" s="197">
        <v>33.687739999999998</v>
      </c>
      <c r="F408">
        <v>0</v>
      </c>
      <c r="G408">
        <f t="shared" si="40"/>
        <v>0</v>
      </c>
      <c r="H408" s="198">
        <v>4.5599999999999996</v>
      </c>
      <c r="Q408" s="221">
        <f>(Q3493*10000)*TEA!$M$15*10^-6</f>
        <v>54.419923440899993</v>
      </c>
      <c r="R408" s="221">
        <f>(R3493*10000)*TEA!$O$15*10^-6</f>
        <v>54.419923440899993</v>
      </c>
      <c r="AA408">
        <f t="shared" si="36"/>
        <v>1</v>
      </c>
      <c r="AB408" s="197">
        <v>13097</v>
      </c>
      <c r="AC408" s="197">
        <v>0</v>
      </c>
      <c r="AD408" s="197">
        <f t="shared" si="41"/>
        <v>0</v>
      </c>
      <c r="AE408" s="197">
        <v>11</v>
      </c>
      <c r="AJ408">
        <v>0</v>
      </c>
      <c r="AK408">
        <v>0</v>
      </c>
      <c r="AU408" s="198">
        <v>0.27272727299999999</v>
      </c>
      <c r="AV408" s="6">
        <v>0</v>
      </c>
      <c r="AW408" s="198">
        <v>0.38356000000000001</v>
      </c>
      <c r="BO408" s="198"/>
      <c r="BP408" s="354">
        <f t="shared" si="37"/>
        <v>0</v>
      </c>
      <c r="BQ408" s="354">
        <f t="shared" si="38"/>
        <v>0</v>
      </c>
      <c r="BR408" s="354">
        <f t="shared" si="39"/>
        <v>19.2393696</v>
      </c>
      <c r="CG408" s="198"/>
      <c r="CH408">
        <f>(Transest!$J$14/HexExtSoy!$K$4)</f>
        <v>0.20257267294641951</v>
      </c>
      <c r="CI408">
        <f>(HydroProcOil!$K$14/HexExtSoy!$K$4)</f>
        <v>0.10977777777777777</v>
      </c>
      <c r="CJ408">
        <f>(StarchFerm!$K$24/StarchFerm!$K$4)</f>
        <v>0.33157302630665886</v>
      </c>
      <c r="CY408" s="198"/>
      <c r="CZ408">
        <f>BP408*CH408*1000*LCI!$E$93</f>
        <v>0</v>
      </c>
      <c r="DA408">
        <f>BQ408*CI408*1000*(LCI!$E$99)</f>
        <v>0</v>
      </c>
      <c r="DB408">
        <f>BR408*CJ408*1000*(LCI!$E$96)</f>
        <v>171920.94926749176</v>
      </c>
    </row>
    <row r="409" spans="1:106" x14ac:dyDescent="0.25">
      <c r="A409" s="197">
        <v>13099</v>
      </c>
      <c r="B409" s="197" t="s">
        <v>911</v>
      </c>
      <c r="C409" s="197" t="s">
        <v>947</v>
      </c>
      <c r="D409" s="197">
        <v>-84.918937400000004</v>
      </c>
      <c r="E409" s="197">
        <v>31.314330000000002</v>
      </c>
      <c r="F409">
        <v>3.07</v>
      </c>
      <c r="G409">
        <f t="shared" si="40"/>
        <v>3.07</v>
      </c>
      <c r="H409" s="198">
        <v>11.88</v>
      </c>
      <c r="Q409" s="221">
        <f>(Q3494*10000)*TEA!$M$15*10^-6</f>
        <v>62.013354219</v>
      </c>
      <c r="R409" s="221">
        <f>(R3494*10000)*TEA!$O$15*10^-6</f>
        <v>62.013354219</v>
      </c>
      <c r="AA409">
        <f t="shared" si="36"/>
        <v>1</v>
      </c>
      <c r="AB409" s="197">
        <v>13099</v>
      </c>
      <c r="AC409" s="197">
        <v>637</v>
      </c>
      <c r="AD409" s="197">
        <f t="shared" si="41"/>
        <v>637</v>
      </c>
      <c r="AE409" s="197">
        <v>2481</v>
      </c>
      <c r="AJ409">
        <v>0</v>
      </c>
      <c r="AK409">
        <v>0</v>
      </c>
      <c r="AU409" s="198">
        <v>0.27272727299999999</v>
      </c>
      <c r="AV409" s="6">
        <v>0</v>
      </c>
      <c r="AW409" s="198">
        <v>0.38356000000000001</v>
      </c>
      <c r="BO409" s="198"/>
      <c r="BP409" s="354">
        <f t="shared" si="37"/>
        <v>533.34272780607</v>
      </c>
      <c r="BQ409" s="354">
        <f t="shared" si="38"/>
        <v>0</v>
      </c>
      <c r="BR409" s="354">
        <f t="shared" si="39"/>
        <v>11305.154836800002</v>
      </c>
      <c r="CG409" s="198"/>
      <c r="CH409">
        <f>(Transest!$J$14/HexExtSoy!$K$4)</f>
        <v>0.20257267294641951</v>
      </c>
      <c r="CI409">
        <f>(HydroProcOil!$K$14/HexExtSoy!$K$4)</f>
        <v>0.10977777777777777</v>
      </c>
      <c r="CJ409">
        <f>(StarchFerm!$K$24/StarchFerm!$K$4)</f>
        <v>0.33157302630665886</v>
      </c>
      <c r="CY409" s="198"/>
      <c r="CZ409">
        <f>BP409*CH409*1000*LCI!$E$93</f>
        <v>4078534.9892999372</v>
      </c>
      <c r="DA409">
        <f>BQ409*CI409*1000*(LCI!$E$99)</f>
        <v>0</v>
      </c>
      <c r="DB409">
        <f>BR409*CJ409*1000*(LCI!$E$96)</f>
        <v>101021654.63667959</v>
      </c>
    </row>
    <row r="410" spans="1:106" x14ac:dyDescent="0.25">
      <c r="A410" s="197">
        <v>13101</v>
      </c>
      <c r="B410" s="197" t="s">
        <v>911</v>
      </c>
      <c r="C410" s="197" t="s">
        <v>948</v>
      </c>
      <c r="D410" s="197">
        <v>-82.902095099999997</v>
      </c>
      <c r="E410" s="197">
        <v>30.70186</v>
      </c>
      <c r="F410">
        <v>0</v>
      </c>
      <c r="G410">
        <f t="shared" si="40"/>
        <v>0</v>
      </c>
      <c r="H410" s="198">
        <v>8.41</v>
      </c>
      <c r="Q410" s="221">
        <f>(Q3495*10000)*TEA!$M$15*10^-6</f>
        <v>65.323930900500002</v>
      </c>
      <c r="R410" s="221">
        <f>(R3495*10000)*TEA!$O$15*10^-6</f>
        <v>65.323930900500002</v>
      </c>
      <c r="AA410">
        <f t="shared" ref="AA410:AA473" si="42">IF(AB410=A410,1,0)</f>
        <v>1</v>
      </c>
      <c r="AB410" s="197">
        <v>13101</v>
      </c>
      <c r="AC410" s="197">
        <v>0</v>
      </c>
      <c r="AD410" s="197">
        <f t="shared" si="41"/>
        <v>0</v>
      </c>
      <c r="AE410" s="197">
        <v>23</v>
      </c>
      <c r="AJ410">
        <v>0</v>
      </c>
      <c r="AK410">
        <v>0</v>
      </c>
      <c r="AU410" s="198">
        <v>0.27272727299999999</v>
      </c>
      <c r="AV410" s="6">
        <v>0</v>
      </c>
      <c r="AW410" s="198">
        <v>0.38356000000000001</v>
      </c>
      <c r="BO410" s="198"/>
      <c r="BP410" s="354">
        <f t="shared" si="37"/>
        <v>0</v>
      </c>
      <c r="BQ410" s="354">
        <f t="shared" si="38"/>
        <v>0</v>
      </c>
      <c r="BR410" s="354">
        <f t="shared" si="39"/>
        <v>74.192010800000006</v>
      </c>
      <c r="CG410" s="198"/>
      <c r="CH410">
        <f>(Transest!$J$14/HexExtSoy!$K$4)</f>
        <v>0.20257267294641951</v>
      </c>
      <c r="CI410">
        <f>(HydroProcOil!$K$14/HexExtSoy!$K$4)</f>
        <v>0.10977777777777777</v>
      </c>
      <c r="CJ410">
        <f>(StarchFerm!$K$24/StarchFerm!$K$4)</f>
        <v>0.33157302630665886</v>
      </c>
      <c r="CY410" s="198"/>
      <c r="CZ410">
        <f>BP410*CH410*1000*LCI!$E$93</f>
        <v>0</v>
      </c>
      <c r="DA410">
        <f>BQ410*CI410*1000*(LCI!$E$99)</f>
        <v>0</v>
      </c>
      <c r="DB410">
        <f>BR410*CJ410*1000*(LCI!$E$96)</f>
        <v>662971.87433833606</v>
      </c>
    </row>
    <row r="411" spans="1:106" x14ac:dyDescent="0.25">
      <c r="A411" s="197">
        <v>13103</v>
      </c>
      <c r="B411" s="197" t="s">
        <v>911</v>
      </c>
      <c r="C411" s="197" t="s">
        <v>949</v>
      </c>
      <c r="D411" s="197">
        <v>-81.340249600000007</v>
      </c>
      <c r="E411" s="197">
        <v>32.371810000000004</v>
      </c>
      <c r="F411">
        <v>2.69</v>
      </c>
      <c r="G411">
        <f t="shared" si="40"/>
        <v>2.69</v>
      </c>
      <c r="H411" s="198">
        <v>5.66</v>
      </c>
      <c r="Q411" s="221">
        <f>(Q3496*10000)*TEA!$M$15*10^-6</f>
        <v>59.248964632499991</v>
      </c>
      <c r="R411" s="221">
        <f>(R3496*10000)*TEA!$O$15*10^-6</f>
        <v>59.248964632499991</v>
      </c>
      <c r="AA411">
        <f t="shared" si="42"/>
        <v>1</v>
      </c>
      <c r="AB411" s="197">
        <v>13103</v>
      </c>
      <c r="AC411" s="197">
        <v>775</v>
      </c>
      <c r="AD411" s="197">
        <f t="shared" si="41"/>
        <v>775</v>
      </c>
      <c r="AE411" s="197">
        <v>97</v>
      </c>
      <c r="AJ411">
        <v>0</v>
      </c>
      <c r="AK411">
        <v>0</v>
      </c>
      <c r="AU411" s="198">
        <v>0.27272727299999999</v>
      </c>
      <c r="AV411" s="6">
        <v>0</v>
      </c>
      <c r="AW411" s="198">
        <v>0.38356000000000001</v>
      </c>
      <c r="BO411" s="198"/>
      <c r="BP411" s="354">
        <f t="shared" si="37"/>
        <v>568.56818238674998</v>
      </c>
      <c r="BQ411" s="354">
        <f t="shared" si="38"/>
        <v>0</v>
      </c>
      <c r="BR411" s="354">
        <f t="shared" si="39"/>
        <v>210.58211119999999</v>
      </c>
      <c r="CG411" s="198"/>
      <c r="CH411">
        <f>(Transest!$J$14/HexExtSoy!$K$4)</f>
        <v>0.20257267294641951</v>
      </c>
      <c r="CI411">
        <f>(HydroProcOil!$K$14/HexExtSoy!$K$4)</f>
        <v>0.10977777777777777</v>
      </c>
      <c r="CJ411">
        <f>(StarchFerm!$K$24/StarchFerm!$K$4)</f>
        <v>0.33157302630665886</v>
      </c>
      <c r="CY411" s="198"/>
      <c r="CZ411">
        <f>BP411*CH411*1000*LCI!$E$93</f>
        <v>4347908.2113035163</v>
      </c>
      <c r="DA411">
        <f>BQ411*CI411*1000*(LCI!$E$99)</f>
        <v>0</v>
      </c>
      <c r="DB411">
        <f>BR411*CJ411*1000*(LCI!$E$96)</f>
        <v>1881739.2258141614</v>
      </c>
    </row>
    <row r="412" spans="1:106" x14ac:dyDescent="0.25">
      <c r="A412" s="197">
        <v>13105</v>
      </c>
      <c r="B412" s="197" t="s">
        <v>911</v>
      </c>
      <c r="C412" s="197" t="s">
        <v>811</v>
      </c>
      <c r="D412" s="197">
        <v>-82.838635300000007</v>
      </c>
      <c r="E412" s="197">
        <v>34.112209999999997</v>
      </c>
      <c r="F412">
        <v>2.5</v>
      </c>
      <c r="G412">
        <f t="shared" si="40"/>
        <v>2.5</v>
      </c>
      <c r="H412" s="198">
        <v>0</v>
      </c>
      <c r="Q412" s="221">
        <f>(Q3497*10000)*TEA!$M$15*10^-6</f>
        <v>53.051944518000006</v>
      </c>
      <c r="R412" s="221">
        <f>(R3497*10000)*TEA!$O$15*10^-6</f>
        <v>53.051944518000006</v>
      </c>
      <c r="AA412">
        <f t="shared" si="42"/>
        <v>1</v>
      </c>
      <c r="AB412" s="197">
        <v>13105</v>
      </c>
      <c r="AC412" s="197">
        <v>1258</v>
      </c>
      <c r="AD412" s="197">
        <f t="shared" si="41"/>
        <v>1258</v>
      </c>
      <c r="AE412" s="197">
        <v>0</v>
      </c>
      <c r="AJ412">
        <v>0</v>
      </c>
      <c r="AK412">
        <v>0</v>
      </c>
      <c r="AU412" s="198">
        <v>0.27272727299999999</v>
      </c>
      <c r="AV412" s="6">
        <v>0</v>
      </c>
      <c r="AW412" s="198">
        <v>0.38356000000000001</v>
      </c>
      <c r="BO412" s="198"/>
      <c r="BP412" s="354">
        <f t="shared" si="37"/>
        <v>857.72727358499992</v>
      </c>
      <c r="BQ412" s="354">
        <f t="shared" si="38"/>
        <v>0</v>
      </c>
      <c r="BR412" s="354">
        <f t="shared" si="39"/>
        <v>0</v>
      </c>
      <c r="CG412" s="198"/>
      <c r="CH412">
        <f>(Transest!$J$14/HexExtSoy!$K$4)</f>
        <v>0.20257267294641951</v>
      </c>
      <c r="CI412">
        <f>(HydroProcOil!$K$14/HexExtSoy!$K$4)</f>
        <v>0.10977777777777777</v>
      </c>
      <c r="CJ412">
        <f>(StarchFerm!$K$24/StarchFerm!$K$4)</f>
        <v>0.33157302630665886</v>
      </c>
      <c r="CY412" s="198"/>
      <c r="CZ412">
        <f>BP412*CH412*1000*LCI!$E$93</f>
        <v>6559142.0192107242</v>
      </c>
      <c r="DA412">
        <f>BQ412*CI412*1000*(LCI!$E$99)</f>
        <v>0</v>
      </c>
      <c r="DB412">
        <f>BR412*CJ412*1000*(LCI!$E$96)</f>
        <v>0</v>
      </c>
    </row>
    <row r="413" spans="1:106" x14ac:dyDescent="0.25">
      <c r="A413" s="197">
        <v>13107</v>
      </c>
      <c r="B413" s="197" t="s">
        <v>911</v>
      </c>
      <c r="C413" s="197" t="s">
        <v>950</v>
      </c>
      <c r="D413" s="197">
        <v>-82.320177000000001</v>
      </c>
      <c r="E413" s="197">
        <v>32.60248</v>
      </c>
      <c r="F413">
        <v>3.3</v>
      </c>
      <c r="G413">
        <f t="shared" si="40"/>
        <v>3.3</v>
      </c>
      <c r="H413" s="198">
        <v>7.93</v>
      </c>
      <c r="Q413" s="221">
        <f>(Q3498*10000)*TEA!$M$15*10^-6</f>
        <v>58.297305125699999</v>
      </c>
      <c r="R413" s="221">
        <f>(R3498*10000)*TEA!$O$15*10^-6</f>
        <v>58.297305125699999</v>
      </c>
      <c r="AA413">
        <f t="shared" si="42"/>
        <v>1</v>
      </c>
      <c r="AB413" s="197">
        <v>13107</v>
      </c>
      <c r="AC413" s="197">
        <v>1165</v>
      </c>
      <c r="AD413" s="197">
        <f t="shared" si="41"/>
        <v>1165</v>
      </c>
      <c r="AE413" s="197">
        <v>538</v>
      </c>
      <c r="AJ413">
        <v>0</v>
      </c>
      <c r="AK413">
        <v>0</v>
      </c>
      <c r="AU413" s="198">
        <v>0.27272727299999999</v>
      </c>
      <c r="AV413" s="6">
        <v>0</v>
      </c>
      <c r="AW413" s="198">
        <v>0.38356000000000001</v>
      </c>
      <c r="BO413" s="198"/>
      <c r="BP413" s="354">
        <f t="shared" si="37"/>
        <v>1048.5000010485001</v>
      </c>
      <c r="BQ413" s="354">
        <f t="shared" si="38"/>
        <v>0</v>
      </c>
      <c r="BR413" s="354">
        <f t="shared" si="39"/>
        <v>1636.3973704</v>
      </c>
      <c r="CG413" s="198"/>
      <c r="CH413">
        <f>(Transest!$J$14/HexExtSoy!$K$4)</f>
        <v>0.20257267294641951</v>
      </c>
      <c r="CI413">
        <f>(HydroProcOil!$K$14/HexExtSoy!$K$4)</f>
        <v>0.10977777777777777</v>
      </c>
      <c r="CJ413">
        <f>(StarchFerm!$K$24/StarchFerm!$K$4)</f>
        <v>0.33157302630665886</v>
      </c>
      <c r="CY413" s="198"/>
      <c r="CZ413">
        <f>BP413*CH413*1000*LCI!$E$93</f>
        <v>8018003.6543261167</v>
      </c>
      <c r="DA413">
        <f>BQ413*CI413*1000*(LCI!$E$99)</f>
        <v>0</v>
      </c>
      <c r="DB413">
        <f>BR413*CJ413*1000*(LCI!$E$96)</f>
        <v>14622671.903865047</v>
      </c>
    </row>
    <row r="414" spans="1:106" x14ac:dyDescent="0.25">
      <c r="A414" s="197">
        <v>13109</v>
      </c>
      <c r="B414" s="197" t="s">
        <v>911</v>
      </c>
      <c r="C414" s="197" t="s">
        <v>951</v>
      </c>
      <c r="D414" s="197">
        <v>-81.891527300000007</v>
      </c>
      <c r="E414" s="197">
        <v>32.162300000000002</v>
      </c>
      <c r="F414">
        <v>2.89</v>
      </c>
      <c r="G414">
        <f t="shared" si="40"/>
        <v>2.89</v>
      </c>
      <c r="H414" s="198">
        <v>10.97</v>
      </c>
      <c r="Q414" s="221">
        <f>(Q3499*10000)*TEA!$M$15*10^-6</f>
        <v>59.93139040110001</v>
      </c>
      <c r="R414" s="221">
        <f>(R3499*10000)*TEA!$O$15*10^-6</f>
        <v>59.93139040110001</v>
      </c>
      <c r="AA414">
        <f t="shared" si="42"/>
        <v>1</v>
      </c>
      <c r="AB414" s="197">
        <v>13109</v>
      </c>
      <c r="AC414" s="197">
        <v>107</v>
      </c>
      <c r="AD414" s="197">
        <f t="shared" si="41"/>
        <v>107</v>
      </c>
      <c r="AE414" s="197">
        <v>355</v>
      </c>
      <c r="AJ414">
        <v>0</v>
      </c>
      <c r="AK414">
        <v>0</v>
      </c>
      <c r="AU414" s="198">
        <v>0.27272727299999999</v>
      </c>
      <c r="AV414" s="6">
        <v>0</v>
      </c>
      <c r="AW414" s="198">
        <v>0.38356000000000001</v>
      </c>
      <c r="BO414" s="198"/>
      <c r="BP414" s="354">
        <f t="shared" si="37"/>
        <v>84.335454629790007</v>
      </c>
      <c r="BQ414" s="354">
        <f t="shared" si="38"/>
        <v>0</v>
      </c>
      <c r="BR414" s="354">
        <f t="shared" si="39"/>
        <v>1493.7168860000002</v>
      </c>
      <c r="CG414" s="198"/>
      <c r="CH414">
        <f>(Transest!$J$14/HexExtSoy!$K$4)</f>
        <v>0.20257267294641951</v>
      </c>
      <c r="CI414">
        <f>(HydroProcOil!$K$14/HexExtSoy!$K$4)</f>
        <v>0.10977777777777777</v>
      </c>
      <c r="CJ414">
        <f>(StarchFerm!$K$24/StarchFerm!$K$4)</f>
        <v>0.33157302630665886</v>
      </c>
      <c r="CY414" s="198"/>
      <c r="CZ414">
        <f>BP414*CH414*1000*LCI!$E$93</f>
        <v>644923.20718617889</v>
      </c>
      <c r="DA414">
        <f>BQ414*CI414*1000*(LCI!$E$99)</f>
        <v>0</v>
      </c>
      <c r="DB414">
        <f>BR414*CJ414*1000*(LCI!$E$96)</f>
        <v>13347694.353665402</v>
      </c>
    </row>
    <row r="415" spans="1:106" x14ac:dyDescent="0.25">
      <c r="A415" s="197">
        <v>13111</v>
      </c>
      <c r="B415" s="197" t="s">
        <v>911</v>
      </c>
      <c r="C415" s="197" t="s">
        <v>952</v>
      </c>
      <c r="D415" s="197">
        <v>-84.336043799999999</v>
      </c>
      <c r="E415" s="197">
        <v>34.856250000000003</v>
      </c>
      <c r="F415">
        <v>0</v>
      </c>
      <c r="G415">
        <f t="shared" si="40"/>
        <v>0</v>
      </c>
      <c r="H415" s="198">
        <v>6.69</v>
      </c>
      <c r="Q415" s="221">
        <f>(Q3500*10000)*TEA!$M$15*10^-6</f>
        <v>48.440279463299994</v>
      </c>
      <c r="R415" s="221">
        <f>(R3500*10000)*TEA!$O$15*10^-6</f>
        <v>48.440279463299994</v>
      </c>
      <c r="AA415">
        <f t="shared" si="42"/>
        <v>1</v>
      </c>
      <c r="AB415" s="197">
        <v>13111</v>
      </c>
      <c r="AC415" s="197">
        <v>0</v>
      </c>
      <c r="AD415" s="197">
        <f t="shared" si="41"/>
        <v>0</v>
      </c>
      <c r="AE415" s="197">
        <v>247</v>
      </c>
      <c r="AJ415">
        <v>0</v>
      </c>
      <c r="AK415">
        <v>0</v>
      </c>
      <c r="AU415" s="198">
        <v>0.27272727299999999</v>
      </c>
      <c r="AV415" s="6">
        <v>0</v>
      </c>
      <c r="AW415" s="198">
        <v>0.38356000000000001</v>
      </c>
      <c r="BO415" s="198"/>
      <c r="BP415" s="354">
        <f t="shared" si="37"/>
        <v>0</v>
      </c>
      <c r="BQ415" s="354">
        <f t="shared" si="38"/>
        <v>0</v>
      </c>
      <c r="BR415" s="354">
        <f t="shared" si="39"/>
        <v>633.80605080000009</v>
      </c>
      <c r="CG415" s="198"/>
      <c r="CH415">
        <f>(Transest!$J$14/HexExtSoy!$K$4)</f>
        <v>0.20257267294641951</v>
      </c>
      <c r="CI415">
        <f>(HydroProcOil!$K$14/HexExtSoy!$K$4)</f>
        <v>0.10977777777777777</v>
      </c>
      <c r="CJ415">
        <f>(StarchFerm!$K$24/StarchFerm!$K$4)</f>
        <v>0.33157302630665886</v>
      </c>
      <c r="CY415" s="198"/>
      <c r="CZ415">
        <f>BP415*CH415*1000*LCI!$E$93</f>
        <v>0</v>
      </c>
      <c r="DA415">
        <f>BQ415*CI415*1000*(LCI!$E$99)</f>
        <v>0</v>
      </c>
      <c r="DB415">
        <f>BR415*CJ415*1000*(LCI!$E$96)</f>
        <v>5663623.0900733937</v>
      </c>
    </row>
    <row r="416" spans="1:106" x14ac:dyDescent="0.25">
      <c r="A416" s="197">
        <v>13113</v>
      </c>
      <c r="B416" s="197" t="s">
        <v>911</v>
      </c>
      <c r="C416" s="197" t="s">
        <v>620</v>
      </c>
      <c r="D416" s="197">
        <v>-84.511464200000006</v>
      </c>
      <c r="E416" s="197">
        <v>33.402189999999997</v>
      </c>
      <c r="F416">
        <v>0</v>
      </c>
      <c r="G416">
        <f t="shared" si="40"/>
        <v>0</v>
      </c>
      <c r="H416" s="198">
        <v>3.16</v>
      </c>
      <c r="Q416" s="221">
        <f>(Q3501*10000)*TEA!$M$15*10^-6</f>
        <v>55.496175409350002</v>
      </c>
      <c r="R416" s="221">
        <f>(R3501*10000)*TEA!$O$15*10^-6</f>
        <v>55.496175409350002</v>
      </c>
      <c r="AA416">
        <f t="shared" si="42"/>
        <v>1</v>
      </c>
      <c r="AB416" s="197">
        <v>13113</v>
      </c>
      <c r="AC416" s="197">
        <v>0</v>
      </c>
      <c r="AD416" s="197">
        <f t="shared" si="41"/>
        <v>0</v>
      </c>
      <c r="AE416" s="197">
        <v>49</v>
      </c>
      <c r="AJ416">
        <v>0</v>
      </c>
      <c r="AK416">
        <v>0</v>
      </c>
      <c r="AU416" s="198">
        <v>0.27272727299999999</v>
      </c>
      <c r="AV416" s="6">
        <v>0</v>
      </c>
      <c r="AW416" s="198">
        <v>0.38356000000000001</v>
      </c>
      <c r="BO416" s="198"/>
      <c r="BP416" s="354">
        <f t="shared" si="37"/>
        <v>0</v>
      </c>
      <c r="BQ416" s="354">
        <f t="shared" si="38"/>
        <v>0</v>
      </c>
      <c r="BR416" s="354">
        <f t="shared" si="39"/>
        <v>59.3904304</v>
      </c>
      <c r="CG416" s="198"/>
      <c r="CH416">
        <f>(Transest!$J$14/HexExtSoy!$K$4)</f>
        <v>0.20257267294641951</v>
      </c>
      <c r="CI416">
        <f>(HydroProcOil!$K$14/HexExtSoy!$K$4)</f>
        <v>0.10977777777777777</v>
      </c>
      <c r="CJ416">
        <f>(StarchFerm!$K$24/StarchFerm!$K$4)</f>
        <v>0.33157302630665886</v>
      </c>
      <c r="CY416" s="198"/>
      <c r="CZ416">
        <f>BP416*CH416*1000*LCI!$E$93</f>
        <v>0</v>
      </c>
      <c r="DA416">
        <f>BQ416*CI416*1000*(LCI!$E$99)</f>
        <v>0</v>
      </c>
      <c r="DB416">
        <f>BR416*CJ416*1000*(LCI!$E$96)</f>
        <v>530706.53478027158</v>
      </c>
    </row>
    <row r="417" spans="1:106" x14ac:dyDescent="0.25">
      <c r="A417" s="197">
        <v>13115</v>
      </c>
      <c r="B417" s="197" t="s">
        <v>911</v>
      </c>
      <c r="C417" s="197" t="s">
        <v>953</v>
      </c>
      <c r="D417" s="197">
        <v>-85.225453000000002</v>
      </c>
      <c r="E417" s="197">
        <v>34.247450000000001</v>
      </c>
      <c r="F417">
        <v>3.65</v>
      </c>
      <c r="G417">
        <f t="shared" si="40"/>
        <v>3.65</v>
      </c>
      <c r="H417" s="198">
        <v>10.41</v>
      </c>
      <c r="Q417" s="221">
        <f>(Q3502*10000)*TEA!$M$15*10^-6</f>
        <v>52.669666177199993</v>
      </c>
      <c r="R417" s="221">
        <f>(R3502*10000)*TEA!$O$15*10^-6</f>
        <v>52.669666177199993</v>
      </c>
      <c r="AA417">
        <f t="shared" si="42"/>
        <v>1</v>
      </c>
      <c r="AB417" s="197">
        <v>13115</v>
      </c>
      <c r="AC417" s="197">
        <v>826</v>
      </c>
      <c r="AD417" s="197">
        <f t="shared" si="41"/>
        <v>826</v>
      </c>
      <c r="AE417" s="197">
        <v>932</v>
      </c>
      <c r="AJ417">
        <v>0</v>
      </c>
      <c r="AK417">
        <v>0</v>
      </c>
      <c r="AU417" s="198">
        <v>0.27272727299999999</v>
      </c>
      <c r="AV417" s="6">
        <v>0</v>
      </c>
      <c r="AW417" s="198">
        <v>0.38356000000000001</v>
      </c>
      <c r="BO417" s="198"/>
      <c r="BP417" s="354">
        <f t="shared" si="37"/>
        <v>822.24545536769995</v>
      </c>
      <c r="BQ417" s="354">
        <f t="shared" si="38"/>
        <v>0</v>
      </c>
      <c r="BR417" s="354">
        <f t="shared" si="39"/>
        <v>3721.3451472000006</v>
      </c>
      <c r="CG417" s="198"/>
      <c r="CH417">
        <f>(Transest!$J$14/HexExtSoy!$K$4)</f>
        <v>0.20257267294641951</v>
      </c>
      <c r="CI417">
        <f>(HydroProcOil!$K$14/HexExtSoy!$K$4)</f>
        <v>0.10977777777777777</v>
      </c>
      <c r="CJ417">
        <f>(StarchFerm!$K$24/StarchFerm!$K$4)</f>
        <v>0.33157302630665886</v>
      </c>
      <c r="CY417" s="198"/>
      <c r="CZ417">
        <f>BP417*CH417*1000*LCI!$E$93</f>
        <v>6287808.354123502</v>
      </c>
      <c r="DA417">
        <f>BQ417*CI417*1000*(LCI!$E$99)</f>
        <v>0</v>
      </c>
      <c r="DB417">
        <f>BR417*CJ417*1000*(LCI!$E$96)</f>
        <v>33253542.270875547</v>
      </c>
    </row>
    <row r="418" spans="1:106" x14ac:dyDescent="0.25">
      <c r="A418" s="197">
        <v>13117</v>
      </c>
      <c r="B418" s="197" t="s">
        <v>911</v>
      </c>
      <c r="C418" s="197" t="s">
        <v>954</v>
      </c>
      <c r="D418" s="197">
        <v>-84.135727299999999</v>
      </c>
      <c r="E418" s="197">
        <v>34.226419999999997</v>
      </c>
      <c r="F418">
        <v>0</v>
      </c>
      <c r="G418">
        <f t="shared" si="40"/>
        <v>0</v>
      </c>
      <c r="H418" s="198">
        <v>0</v>
      </c>
      <c r="Q418" s="221">
        <f>(Q3503*10000)*TEA!$M$15*10^-6</f>
        <v>51.435979828199997</v>
      </c>
      <c r="R418" s="221">
        <f>(R3503*10000)*TEA!$O$15*10^-6</f>
        <v>51.435979828199997</v>
      </c>
      <c r="AA418">
        <f t="shared" si="42"/>
        <v>1</v>
      </c>
      <c r="AB418" s="197">
        <v>13117</v>
      </c>
      <c r="AC418" s="197">
        <v>0</v>
      </c>
      <c r="AD418" s="197">
        <f t="shared" si="41"/>
        <v>0</v>
      </c>
      <c r="AE418" s="197">
        <v>0</v>
      </c>
      <c r="AJ418">
        <v>0</v>
      </c>
      <c r="AK418">
        <v>0</v>
      </c>
      <c r="AU418" s="198">
        <v>0.27272727299999999</v>
      </c>
      <c r="AV418" s="6">
        <v>0</v>
      </c>
      <c r="AW418" s="198">
        <v>0.38356000000000001</v>
      </c>
      <c r="BO418" s="198"/>
      <c r="BP418" s="354">
        <f t="shared" si="37"/>
        <v>0</v>
      </c>
      <c r="BQ418" s="354">
        <f t="shared" si="38"/>
        <v>0</v>
      </c>
      <c r="BR418" s="354">
        <f t="shared" si="39"/>
        <v>0</v>
      </c>
      <c r="CG418" s="198"/>
      <c r="CH418">
        <f>(Transest!$J$14/HexExtSoy!$K$4)</f>
        <v>0.20257267294641951</v>
      </c>
      <c r="CI418">
        <f>(HydroProcOil!$K$14/HexExtSoy!$K$4)</f>
        <v>0.10977777777777777</v>
      </c>
      <c r="CJ418">
        <f>(StarchFerm!$K$24/StarchFerm!$K$4)</f>
        <v>0.33157302630665886</v>
      </c>
      <c r="CY418" s="198"/>
      <c r="CZ418">
        <f>BP418*CH418*1000*LCI!$E$93</f>
        <v>0</v>
      </c>
      <c r="DA418">
        <f>BQ418*CI418*1000*(LCI!$E$99)</f>
        <v>0</v>
      </c>
      <c r="DB418">
        <f>BR418*CJ418*1000*(LCI!$E$96)</f>
        <v>0</v>
      </c>
    </row>
    <row r="419" spans="1:106" x14ac:dyDescent="0.25">
      <c r="A419" s="197">
        <v>13119</v>
      </c>
      <c r="B419" s="197" t="s">
        <v>911</v>
      </c>
      <c r="C419" s="197" t="s">
        <v>621</v>
      </c>
      <c r="D419" s="197">
        <v>-83.229423600000004</v>
      </c>
      <c r="E419" s="197">
        <v>34.376669999999997</v>
      </c>
      <c r="F419">
        <v>2.2200000000000002</v>
      </c>
      <c r="G419">
        <f t="shared" si="40"/>
        <v>2.2200000000000002</v>
      </c>
      <c r="H419" s="198">
        <v>7.45</v>
      </c>
      <c r="Q419" s="221">
        <f>(Q3504*10000)*TEA!$M$15*10^-6</f>
        <v>50.611206041549998</v>
      </c>
      <c r="R419" s="221">
        <f>(R3504*10000)*TEA!$O$15*10^-6</f>
        <v>50.611206041549998</v>
      </c>
      <c r="AA419">
        <f t="shared" si="42"/>
        <v>1</v>
      </c>
      <c r="AB419" s="197">
        <v>13119</v>
      </c>
      <c r="AC419" s="197">
        <v>350</v>
      </c>
      <c r="AD419" s="197">
        <f t="shared" si="41"/>
        <v>350</v>
      </c>
      <c r="AE419" s="197">
        <v>89</v>
      </c>
      <c r="AJ419">
        <v>0</v>
      </c>
      <c r="AK419">
        <v>0</v>
      </c>
      <c r="AU419" s="198">
        <v>0.27272727299999999</v>
      </c>
      <c r="AV419" s="6">
        <v>0</v>
      </c>
      <c r="AW419" s="198">
        <v>0.38356000000000001</v>
      </c>
      <c r="BO419" s="198"/>
      <c r="BP419" s="354">
        <f t="shared" si="37"/>
        <v>211.90909112100002</v>
      </c>
      <c r="BQ419" s="354">
        <f t="shared" si="38"/>
        <v>0</v>
      </c>
      <c r="BR419" s="354">
        <f t="shared" si="39"/>
        <v>254.31945800000003</v>
      </c>
      <c r="CG419" s="198"/>
      <c r="CH419">
        <f>(Transest!$J$14/HexExtSoy!$K$4)</f>
        <v>0.20257267294641951</v>
      </c>
      <c r="CI419">
        <f>(HydroProcOil!$K$14/HexExtSoy!$K$4)</f>
        <v>0.10977777777777777</v>
      </c>
      <c r="CJ419">
        <f>(StarchFerm!$K$24/StarchFerm!$K$4)</f>
        <v>0.33157302630665886</v>
      </c>
      <c r="CY419" s="198"/>
      <c r="CZ419">
        <f>BP419*CH419*1000*LCI!$E$93</f>
        <v>1620493.9106285321</v>
      </c>
      <c r="DA419">
        <f>BQ419*CI419*1000*(LCI!$E$99)</f>
        <v>0</v>
      </c>
      <c r="DB419">
        <f>BR419*CJ419*1000*(LCI!$E$96)</f>
        <v>2272571.4795018029</v>
      </c>
    </row>
    <row r="420" spans="1:106" x14ac:dyDescent="0.25">
      <c r="A420" s="197">
        <v>13121</v>
      </c>
      <c r="B420" s="197" t="s">
        <v>911</v>
      </c>
      <c r="C420" s="197" t="s">
        <v>695</v>
      </c>
      <c r="D420" s="197">
        <v>-84.467529600000006</v>
      </c>
      <c r="E420" s="197">
        <v>33.794840000000001</v>
      </c>
      <c r="F420">
        <v>0</v>
      </c>
      <c r="G420">
        <f t="shared" si="40"/>
        <v>0</v>
      </c>
      <c r="H420" s="198">
        <v>9.2899999999999991</v>
      </c>
      <c r="Q420" s="221">
        <f>(Q3505*10000)*TEA!$M$15*10^-6</f>
        <v>53.822042731800003</v>
      </c>
      <c r="R420" s="221">
        <f>(R3505*10000)*TEA!$O$15*10^-6</f>
        <v>53.822042731800003</v>
      </c>
      <c r="AA420">
        <f t="shared" si="42"/>
        <v>1</v>
      </c>
      <c r="AB420" s="197">
        <v>13121</v>
      </c>
      <c r="AC420" s="197">
        <v>0</v>
      </c>
      <c r="AD420" s="197">
        <f t="shared" si="41"/>
        <v>0</v>
      </c>
      <c r="AE420" s="197">
        <v>4</v>
      </c>
      <c r="AJ420">
        <v>0</v>
      </c>
      <c r="AK420">
        <v>0</v>
      </c>
      <c r="AU420" s="198">
        <v>0.27272727299999999</v>
      </c>
      <c r="AV420" s="6">
        <v>0</v>
      </c>
      <c r="AW420" s="198">
        <v>0.38356000000000001</v>
      </c>
      <c r="BO420" s="198"/>
      <c r="BP420" s="354">
        <f t="shared" si="37"/>
        <v>0</v>
      </c>
      <c r="BQ420" s="354">
        <f t="shared" si="38"/>
        <v>0</v>
      </c>
      <c r="BR420" s="354">
        <f t="shared" si="39"/>
        <v>14.253089599999999</v>
      </c>
      <c r="CG420" s="198"/>
      <c r="CH420">
        <f>(Transest!$J$14/HexExtSoy!$K$4)</f>
        <v>0.20257267294641951</v>
      </c>
      <c r="CI420">
        <f>(HydroProcOil!$K$14/HexExtSoy!$K$4)</f>
        <v>0.10977777777777777</v>
      </c>
      <c r="CJ420">
        <f>(StarchFerm!$K$24/StarchFerm!$K$4)</f>
        <v>0.33157302630665886</v>
      </c>
      <c r="CY420" s="198"/>
      <c r="CZ420">
        <f>BP420*CH420*1000*LCI!$E$93</f>
        <v>0</v>
      </c>
      <c r="DA420">
        <f>BQ420*CI420*1000*(LCI!$E$99)</f>
        <v>0</v>
      </c>
      <c r="DB420">
        <f>BR420*CJ420*1000*(LCI!$E$96)</f>
        <v>127364.08442543846</v>
      </c>
    </row>
    <row r="421" spans="1:106" x14ac:dyDescent="0.25">
      <c r="A421" s="197">
        <v>13123</v>
      </c>
      <c r="B421" s="197" t="s">
        <v>911</v>
      </c>
      <c r="C421" s="197" t="s">
        <v>955</v>
      </c>
      <c r="D421" s="197">
        <v>-84.464897899999997</v>
      </c>
      <c r="E421" s="197">
        <v>34.675750000000001</v>
      </c>
      <c r="F421">
        <v>3.22</v>
      </c>
      <c r="G421">
        <f t="shared" si="40"/>
        <v>3.22</v>
      </c>
      <c r="H421" s="198">
        <v>10.66</v>
      </c>
      <c r="Q421" s="221">
        <f>(Q3506*10000)*TEA!$M$15*10^-6</f>
        <v>49.772156334749994</v>
      </c>
      <c r="R421" s="221">
        <f>(R3506*10000)*TEA!$O$15*10^-6</f>
        <v>49.772156334749994</v>
      </c>
      <c r="AA421">
        <f t="shared" si="42"/>
        <v>1</v>
      </c>
      <c r="AB421" s="197">
        <v>13123</v>
      </c>
      <c r="AC421" s="197">
        <v>68</v>
      </c>
      <c r="AD421" s="197">
        <f t="shared" si="41"/>
        <v>68</v>
      </c>
      <c r="AE421" s="197">
        <v>130</v>
      </c>
      <c r="AJ421">
        <v>0</v>
      </c>
      <c r="AK421">
        <v>0</v>
      </c>
      <c r="AU421" s="198">
        <v>0.27272727299999999</v>
      </c>
      <c r="AV421" s="6">
        <v>0</v>
      </c>
      <c r="AW421" s="198">
        <v>0.38356000000000001</v>
      </c>
      <c r="BO421" s="198"/>
      <c r="BP421" s="354">
        <f t="shared" si="37"/>
        <v>59.716363696080002</v>
      </c>
      <c r="BQ421" s="354">
        <f t="shared" si="38"/>
        <v>0</v>
      </c>
      <c r="BR421" s="354">
        <f t="shared" si="39"/>
        <v>531.53744800000004</v>
      </c>
      <c r="CG421" s="198"/>
      <c r="CH421">
        <f>(Transest!$J$14/HexExtSoy!$K$4)</f>
        <v>0.20257267294641951</v>
      </c>
      <c r="CI421">
        <f>(HydroProcOil!$K$14/HexExtSoy!$K$4)</f>
        <v>0.10977777777777777</v>
      </c>
      <c r="CJ421">
        <f>(StarchFerm!$K$24/StarchFerm!$K$4)</f>
        <v>0.33157302630665886</v>
      </c>
      <c r="CY421" s="198"/>
      <c r="CZ421">
        <f>BP421*CH421*1000*LCI!$E$93</f>
        <v>456658.10382396838</v>
      </c>
      <c r="DA421">
        <f>BQ421*CI421*1000*(LCI!$E$99)</f>
        <v>0</v>
      </c>
      <c r="DB421">
        <f>BR421*CJ421*1000*(LCI!$E$96)</f>
        <v>4749761.7921628803</v>
      </c>
    </row>
    <row r="422" spans="1:106" x14ac:dyDescent="0.25">
      <c r="A422" s="197">
        <v>13125</v>
      </c>
      <c r="B422" s="197" t="s">
        <v>911</v>
      </c>
      <c r="C422" s="197" t="s">
        <v>956</v>
      </c>
      <c r="D422" s="197">
        <v>-82.626746600000004</v>
      </c>
      <c r="E422" s="197">
        <v>33.224829999999997</v>
      </c>
      <c r="F422">
        <v>2.88</v>
      </c>
      <c r="G422">
        <f t="shared" si="40"/>
        <v>2.88</v>
      </c>
      <c r="H422" s="198">
        <v>0</v>
      </c>
      <c r="Q422" s="221">
        <f>(Q3507*10000)*TEA!$M$15*10^-6</f>
        <v>56.71231118595</v>
      </c>
      <c r="R422" s="221">
        <f>(R3507*10000)*TEA!$O$15*10^-6</f>
        <v>56.71231118595</v>
      </c>
      <c r="AA422">
        <f t="shared" si="42"/>
        <v>1</v>
      </c>
      <c r="AB422" s="197">
        <v>13125</v>
      </c>
      <c r="AC422" s="197">
        <v>229</v>
      </c>
      <c r="AD422" s="197">
        <f t="shared" si="41"/>
        <v>229</v>
      </c>
      <c r="AE422" s="197">
        <v>0</v>
      </c>
      <c r="AJ422">
        <v>0</v>
      </c>
      <c r="AK422">
        <v>0</v>
      </c>
      <c r="AU422" s="198">
        <v>0.27272727299999999</v>
      </c>
      <c r="AV422" s="6">
        <v>0</v>
      </c>
      <c r="AW422" s="198">
        <v>0.38356000000000001</v>
      </c>
      <c r="BO422" s="198"/>
      <c r="BP422" s="354">
        <f t="shared" si="37"/>
        <v>179.86909108895998</v>
      </c>
      <c r="BQ422" s="354">
        <f t="shared" si="38"/>
        <v>0</v>
      </c>
      <c r="BR422" s="354">
        <f t="shared" si="39"/>
        <v>0</v>
      </c>
      <c r="CG422" s="198"/>
      <c r="CH422">
        <f>(Transest!$J$14/HexExtSoy!$K$4)</f>
        <v>0.20257267294641951</v>
      </c>
      <c r="CI422">
        <f>(HydroProcOil!$K$14/HexExtSoy!$K$4)</f>
        <v>0.10977777777777777</v>
      </c>
      <c r="CJ422">
        <f>(StarchFerm!$K$24/StarchFerm!$K$4)</f>
        <v>0.33157302630665886</v>
      </c>
      <c r="CY422" s="198"/>
      <c r="CZ422">
        <f>BP422*CH422*1000*LCI!$E$93</f>
        <v>1375480.2367280943</v>
      </c>
      <c r="DA422">
        <f>BQ422*CI422*1000*(LCI!$E$99)</f>
        <v>0</v>
      </c>
      <c r="DB422">
        <f>BR422*CJ422*1000*(LCI!$E$96)</f>
        <v>0</v>
      </c>
    </row>
    <row r="423" spans="1:106" x14ac:dyDescent="0.25">
      <c r="A423" s="197">
        <v>13127</v>
      </c>
      <c r="B423" s="197" t="s">
        <v>911</v>
      </c>
      <c r="C423" s="197" t="s">
        <v>957</v>
      </c>
      <c r="D423" s="197">
        <v>-81.592168400000006</v>
      </c>
      <c r="E423" s="197">
        <v>31.242380000000001</v>
      </c>
      <c r="F423">
        <v>0</v>
      </c>
      <c r="G423">
        <f t="shared" si="40"/>
        <v>0</v>
      </c>
      <c r="H423" s="198">
        <v>0</v>
      </c>
      <c r="Q423" s="221">
        <f>(Q3508*10000)*TEA!$M$15*10^-6</f>
        <v>63.928288631249998</v>
      </c>
      <c r="R423" s="221">
        <f>(R3508*10000)*TEA!$O$15*10^-6</f>
        <v>63.928288631249998</v>
      </c>
      <c r="AA423">
        <f t="shared" si="42"/>
        <v>1</v>
      </c>
      <c r="AB423" s="197">
        <v>13127</v>
      </c>
      <c r="AC423" s="197">
        <v>0</v>
      </c>
      <c r="AD423" s="197">
        <f t="shared" si="41"/>
        <v>0</v>
      </c>
      <c r="AE423" s="197">
        <v>0</v>
      </c>
      <c r="AJ423">
        <v>0</v>
      </c>
      <c r="AK423">
        <v>0</v>
      </c>
      <c r="AU423" s="198">
        <v>0.27272727299999999</v>
      </c>
      <c r="AV423" s="6">
        <v>0</v>
      </c>
      <c r="AW423" s="198">
        <v>0.38356000000000001</v>
      </c>
      <c r="BO423" s="198"/>
      <c r="BP423" s="354">
        <f t="shared" si="37"/>
        <v>0</v>
      </c>
      <c r="BQ423" s="354">
        <f t="shared" si="38"/>
        <v>0</v>
      </c>
      <c r="BR423" s="354">
        <f t="shared" si="39"/>
        <v>0</v>
      </c>
      <c r="CG423" s="198"/>
      <c r="CH423">
        <f>(Transest!$J$14/HexExtSoy!$K$4)</f>
        <v>0.20257267294641951</v>
      </c>
      <c r="CI423">
        <f>(HydroProcOil!$K$14/HexExtSoy!$K$4)</f>
        <v>0.10977777777777777</v>
      </c>
      <c r="CJ423">
        <f>(StarchFerm!$K$24/StarchFerm!$K$4)</f>
        <v>0.33157302630665886</v>
      </c>
      <c r="CY423" s="198"/>
      <c r="CZ423">
        <f>BP423*CH423*1000*LCI!$E$93</f>
        <v>0</v>
      </c>
      <c r="DA423">
        <f>BQ423*CI423*1000*(LCI!$E$99)</f>
        <v>0</v>
      </c>
      <c r="DB423">
        <f>BR423*CJ423*1000*(LCI!$E$96)</f>
        <v>0</v>
      </c>
    </row>
    <row r="424" spans="1:106" x14ac:dyDescent="0.25">
      <c r="A424" s="197">
        <v>13129</v>
      </c>
      <c r="B424" s="197" t="s">
        <v>911</v>
      </c>
      <c r="C424" s="197" t="s">
        <v>958</v>
      </c>
      <c r="D424" s="197">
        <v>-84.8919329</v>
      </c>
      <c r="E424" s="197">
        <v>34.491720000000001</v>
      </c>
      <c r="F424">
        <v>2.65</v>
      </c>
      <c r="G424">
        <f t="shared" si="40"/>
        <v>2.65</v>
      </c>
      <c r="H424" s="198">
        <v>9.02</v>
      </c>
      <c r="Q424" s="221">
        <f>(Q3509*10000)*TEA!$M$15*10^-6</f>
        <v>51.562521773099995</v>
      </c>
      <c r="R424" s="221">
        <f>(R3509*10000)*TEA!$O$15*10^-6</f>
        <v>51.562521773099995</v>
      </c>
      <c r="AA424">
        <f t="shared" si="42"/>
        <v>1</v>
      </c>
      <c r="AB424" s="197">
        <v>13129</v>
      </c>
      <c r="AC424" s="197">
        <v>1518</v>
      </c>
      <c r="AD424" s="197">
        <f t="shared" si="41"/>
        <v>1518</v>
      </c>
      <c r="AE424" s="197">
        <v>1142</v>
      </c>
      <c r="AJ424">
        <v>0</v>
      </c>
      <c r="AK424">
        <v>0</v>
      </c>
      <c r="AU424" s="198">
        <v>0.27272727299999999</v>
      </c>
      <c r="AV424" s="6">
        <v>0</v>
      </c>
      <c r="AW424" s="198">
        <v>0.38356000000000001</v>
      </c>
      <c r="BO424" s="198"/>
      <c r="BP424" s="354">
        <f t="shared" si="37"/>
        <v>1097.1000010970999</v>
      </c>
      <c r="BQ424" s="354">
        <f t="shared" si="38"/>
        <v>0</v>
      </c>
      <c r="BR424" s="354">
        <f t="shared" si="39"/>
        <v>3950.9901904000003</v>
      </c>
      <c r="CG424" s="198"/>
      <c r="CH424">
        <f>(Transest!$J$14/HexExtSoy!$K$4)</f>
        <v>0.20257267294641951</v>
      </c>
      <c r="CI424">
        <f>(HydroProcOil!$K$14/HexExtSoy!$K$4)</f>
        <v>0.10977777777777777</v>
      </c>
      <c r="CJ424">
        <f>(StarchFerm!$K$24/StarchFerm!$K$4)</f>
        <v>0.33157302630665886</v>
      </c>
      <c r="CY424" s="198"/>
      <c r="CZ424">
        <f>BP424*CH424*1000*LCI!$E$93</f>
        <v>8389653.6091189142</v>
      </c>
      <c r="DA424">
        <f>BQ424*CI424*1000*(LCI!$E$99)</f>
        <v>0</v>
      </c>
      <c r="DB424">
        <f>BR424*CJ424*1000*(LCI!$E$96)</f>
        <v>35305625.818432018</v>
      </c>
    </row>
    <row r="425" spans="1:106" x14ac:dyDescent="0.25">
      <c r="A425" s="197">
        <v>13131</v>
      </c>
      <c r="B425" s="197" t="s">
        <v>911</v>
      </c>
      <c r="C425" s="197" t="s">
        <v>959</v>
      </c>
      <c r="D425" s="197">
        <v>-84.243045800000004</v>
      </c>
      <c r="E425" s="197">
        <v>30.870149999999999</v>
      </c>
      <c r="F425">
        <v>2.75</v>
      </c>
      <c r="G425">
        <f t="shared" si="40"/>
        <v>2.75</v>
      </c>
      <c r="H425" s="198">
        <v>9.0299999999999994</v>
      </c>
      <c r="Q425" s="221">
        <f>(Q3510*10000)*TEA!$M$15*10^-6</f>
        <v>63.885931611299995</v>
      </c>
      <c r="R425" s="221">
        <f>(R3510*10000)*TEA!$O$15*10^-6</f>
        <v>63.885931611299995</v>
      </c>
      <c r="AA425">
        <f t="shared" si="42"/>
        <v>1</v>
      </c>
      <c r="AB425" s="197">
        <v>13131</v>
      </c>
      <c r="AC425" s="197">
        <v>795</v>
      </c>
      <c r="AD425" s="197">
        <f t="shared" si="41"/>
        <v>795</v>
      </c>
      <c r="AE425" s="197">
        <v>2533</v>
      </c>
      <c r="AJ425">
        <v>0</v>
      </c>
      <c r="AK425">
        <v>0</v>
      </c>
      <c r="AU425" s="198">
        <v>0.27272727299999999</v>
      </c>
      <c r="AV425" s="6">
        <v>0</v>
      </c>
      <c r="AW425" s="198">
        <v>0.38356000000000001</v>
      </c>
      <c r="BO425" s="198"/>
      <c r="BP425" s="354">
        <f t="shared" si="37"/>
        <v>596.25000059624995</v>
      </c>
      <c r="BQ425" s="354">
        <f t="shared" si="38"/>
        <v>0</v>
      </c>
      <c r="BR425" s="354">
        <f t="shared" si="39"/>
        <v>8773.1640443999986</v>
      </c>
      <c r="CG425" s="198"/>
      <c r="CH425">
        <f>(Transest!$J$14/HexExtSoy!$K$4)</f>
        <v>0.20257267294641951</v>
      </c>
      <c r="CI425">
        <f>(HydroProcOil!$K$14/HexExtSoy!$K$4)</f>
        <v>0.10977777777777777</v>
      </c>
      <c r="CJ425">
        <f>(StarchFerm!$K$24/StarchFerm!$K$4)</f>
        <v>0.33157302630665886</v>
      </c>
      <c r="CY425" s="198"/>
      <c r="CZ425">
        <f>BP425*CH425*1000*LCI!$E$93</f>
        <v>4559594.3527820185</v>
      </c>
      <c r="DA425">
        <f>BQ425*CI425*1000*(LCI!$E$99)</f>
        <v>0</v>
      </c>
      <c r="DB425">
        <f>BR425*CJ425*1000*(LCI!$E$96)</f>
        <v>78396055.689510494</v>
      </c>
    </row>
    <row r="426" spans="1:106" x14ac:dyDescent="0.25">
      <c r="A426" s="197">
        <v>13133</v>
      </c>
      <c r="B426" s="197" t="s">
        <v>911</v>
      </c>
      <c r="C426" s="197" t="s">
        <v>623</v>
      </c>
      <c r="D426" s="197">
        <v>-83.170513600000007</v>
      </c>
      <c r="E426" s="197">
        <v>33.57358</v>
      </c>
      <c r="F426">
        <v>0</v>
      </c>
      <c r="G426">
        <f t="shared" si="40"/>
        <v>0</v>
      </c>
      <c r="H426" s="198">
        <v>0</v>
      </c>
      <c r="Q426" s="221">
        <f>(Q3511*10000)*TEA!$M$15*10^-6</f>
        <v>55.325688771149999</v>
      </c>
      <c r="R426" s="221">
        <f>(R3511*10000)*TEA!$O$15*10^-6</f>
        <v>55.325688771149999</v>
      </c>
      <c r="AA426">
        <f t="shared" si="42"/>
        <v>1</v>
      </c>
      <c r="AB426" s="197">
        <v>13133</v>
      </c>
      <c r="AC426" s="197">
        <v>0</v>
      </c>
      <c r="AD426" s="197">
        <f t="shared" si="41"/>
        <v>0</v>
      </c>
      <c r="AE426" s="197">
        <v>0</v>
      </c>
      <c r="AJ426">
        <v>0</v>
      </c>
      <c r="AK426">
        <v>0</v>
      </c>
      <c r="AU426" s="198">
        <v>0.27272727299999999</v>
      </c>
      <c r="AV426" s="6">
        <v>0</v>
      </c>
      <c r="AW426" s="198">
        <v>0.38356000000000001</v>
      </c>
      <c r="BO426" s="198"/>
      <c r="BP426" s="354">
        <f t="shared" si="37"/>
        <v>0</v>
      </c>
      <c r="BQ426" s="354">
        <f t="shared" si="38"/>
        <v>0</v>
      </c>
      <c r="BR426" s="354">
        <f t="shared" si="39"/>
        <v>0</v>
      </c>
      <c r="CG426" s="198"/>
      <c r="CH426">
        <f>(Transest!$J$14/HexExtSoy!$K$4)</f>
        <v>0.20257267294641951</v>
      </c>
      <c r="CI426">
        <f>(HydroProcOil!$K$14/HexExtSoy!$K$4)</f>
        <v>0.10977777777777777</v>
      </c>
      <c r="CJ426">
        <f>(StarchFerm!$K$24/StarchFerm!$K$4)</f>
        <v>0.33157302630665886</v>
      </c>
      <c r="CY426" s="198"/>
      <c r="CZ426">
        <f>BP426*CH426*1000*LCI!$E$93</f>
        <v>0</v>
      </c>
      <c r="DA426">
        <f>BQ426*CI426*1000*(LCI!$E$99)</f>
        <v>0</v>
      </c>
      <c r="DB426">
        <f>BR426*CJ426*1000*(LCI!$E$96)</f>
        <v>0</v>
      </c>
    </row>
    <row r="427" spans="1:106" x14ac:dyDescent="0.25">
      <c r="A427" s="197">
        <v>13135</v>
      </c>
      <c r="B427" s="197" t="s">
        <v>911</v>
      </c>
      <c r="C427" s="197" t="s">
        <v>960</v>
      </c>
      <c r="D427" s="197">
        <v>-84.033399099999997</v>
      </c>
      <c r="E427" s="197">
        <v>33.949159999999999</v>
      </c>
      <c r="F427">
        <v>0</v>
      </c>
      <c r="G427">
        <f t="shared" si="40"/>
        <v>0</v>
      </c>
      <c r="H427" s="198">
        <v>0</v>
      </c>
      <c r="Q427" s="221">
        <f>(Q3512*10000)*TEA!$M$15*10^-6</f>
        <v>52.909523507249993</v>
      </c>
      <c r="R427" s="221">
        <f>(R3512*10000)*TEA!$O$15*10^-6</f>
        <v>52.909523507249993</v>
      </c>
      <c r="AA427">
        <f t="shared" si="42"/>
        <v>1</v>
      </c>
      <c r="AB427" s="197">
        <v>13135</v>
      </c>
      <c r="AC427" s="197">
        <v>0</v>
      </c>
      <c r="AD427" s="197">
        <f t="shared" si="41"/>
        <v>0</v>
      </c>
      <c r="AE427" s="197">
        <v>0</v>
      </c>
      <c r="AJ427">
        <v>0</v>
      </c>
      <c r="AK427">
        <v>0</v>
      </c>
      <c r="AU427" s="198">
        <v>0.27272727299999999</v>
      </c>
      <c r="AV427" s="6">
        <v>0</v>
      </c>
      <c r="AW427" s="198">
        <v>0.38356000000000001</v>
      </c>
      <c r="BO427" s="198"/>
      <c r="BP427" s="354">
        <f t="shared" si="37"/>
        <v>0</v>
      </c>
      <c r="BQ427" s="354">
        <f t="shared" si="38"/>
        <v>0</v>
      </c>
      <c r="BR427" s="354">
        <f t="shared" si="39"/>
        <v>0</v>
      </c>
      <c r="CG427" s="198"/>
      <c r="CH427">
        <f>(Transest!$J$14/HexExtSoy!$K$4)</f>
        <v>0.20257267294641951</v>
      </c>
      <c r="CI427">
        <f>(HydroProcOil!$K$14/HexExtSoy!$K$4)</f>
        <v>0.10977777777777777</v>
      </c>
      <c r="CJ427">
        <f>(StarchFerm!$K$24/StarchFerm!$K$4)</f>
        <v>0.33157302630665886</v>
      </c>
      <c r="CY427" s="198"/>
      <c r="CZ427">
        <f>BP427*CH427*1000*LCI!$E$93</f>
        <v>0</v>
      </c>
      <c r="DA427">
        <f>BQ427*CI427*1000*(LCI!$E$99)</f>
        <v>0</v>
      </c>
      <c r="DB427">
        <f>BR427*CJ427*1000*(LCI!$E$96)</f>
        <v>0</v>
      </c>
    </row>
    <row r="428" spans="1:106" x14ac:dyDescent="0.25">
      <c r="A428" s="197">
        <v>13137</v>
      </c>
      <c r="B428" s="197" t="s">
        <v>911</v>
      </c>
      <c r="C428" s="197" t="s">
        <v>961</v>
      </c>
      <c r="D428" s="197">
        <v>-83.5345868</v>
      </c>
      <c r="E428" s="197">
        <v>34.625570000000003</v>
      </c>
      <c r="F428">
        <v>1.83</v>
      </c>
      <c r="G428">
        <f t="shared" si="40"/>
        <v>1.83</v>
      </c>
      <c r="H428" s="198">
        <v>5.27</v>
      </c>
      <c r="Q428" s="221">
        <f>(Q3513*10000)*TEA!$M$15*10^-6</f>
        <v>48.418614625499998</v>
      </c>
      <c r="R428" s="221">
        <f>(R3513*10000)*TEA!$O$15*10^-6</f>
        <v>48.418614625499998</v>
      </c>
      <c r="AA428">
        <f t="shared" si="42"/>
        <v>1</v>
      </c>
      <c r="AB428" s="197">
        <v>13137</v>
      </c>
      <c r="AC428" s="197">
        <v>47</v>
      </c>
      <c r="AD428" s="197">
        <f t="shared" si="41"/>
        <v>47</v>
      </c>
      <c r="AE428" s="197">
        <v>74</v>
      </c>
      <c r="AJ428">
        <v>0</v>
      </c>
      <c r="AK428">
        <v>0</v>
      </c>
      <c r="AU428" s="198">
        <v>0.27272727299999999</v>
      </c>
      <c r="AV428" s="6">
        <v>0</v>
      </c>
      <c r="AW428" s="198">
        <v>0.38356000000000001</v>
      </c>
      <c r="BO428" s="198"/>
      <c r="BP428" s="354">
        <f t="shared" si="37"/>
        <v>23.457272750730002</v>
      </c>
      <c r="BQ428" s="354">
        <f t="shared" si="38"/>
        <v>0</v>
      </c>
      <c r="BR428" s="354">
        <f t="shared" si="39"/>
        <v>149.5807288</v>
      </c>
      <c r="CG428" s="198"/>
      <c r="CH428">
        <f>(Transest!$J$14/HexExtSoy!$K$4)</f>
        <v>0.20257267294641951</v>
      </c>
      <c r="CI428">
        <f>(HydroProcOil!$K$14/HexExtSoy!$K$4)</f>
        <v>0.10977777777777777</v>
      </c>
      <c r="CJ428">
        <f>(StarchFerm!$K$24/StarchFerm!$K$4)</f>
        <v>0.33157302630665886</v>
      </c>
      <c r="CY428" s="198"/>
      <c r="CZ428">
        <f>BP428*CH428*1000*LCI!$E$93</f>
        <v>179380.54215335916</v>
      </c>
      <c r="DA428">
        <f>BQ428*CI428*1000*(LCI!$E$99)</f>
        <v>0</v>
      </c>
      <c r="DB428">
        <f>BR428*CJ428*1000*(LCI!$E$96)</f>
        <v>1336637.3962387647</v>
      </c>
    </row>
    <row r="429" spans="1:106" x14ac:dyDescent="0.25">
      <c r="A429" s="197">
        <v>13139</v>
      </c>
      <c r="B429" s="197" t="s">
        <v>911</v>
      </c>
      <c r="C429" s="197" t="s">
        <v>962</v>
      </c>
      <c r="D429" s="197">
        <v>-83.829342999999994</v>
      </c>
      <c r="E429" s="197">
        <v>34.30856</v>
      </c>
      <c r="F429">
        <v>0</v>
      </c>
      <c r="G429">
        <f t="shared" si="40"/>
        <v>0</v>
      </c>
      <c r="H429" s="198">
        <v>8.85</v>
      </c>
      <c r="Q429" s="221">
        <f>(Q3514*10000)*TEA!$M$15*10^-6</f>
        <v>50.720575024799999</v>
      </c>
      <c r="R429" s="221">
        <f>(R3514*10000)*TEA!$O$15*10^-6</f>
        <v>50.720575024799999</v>
      </c>
      <c r="AA429">
        <f t="shared" si="42"/>
        <v>1</v>
      </c>
      <c r="AB429" s="197">
        <v>13139</v>
      </c>
      <c r="AC429" s="197">
        <v>0</v>
      </c>
      <c r="AD429" s="197">
        <f t="shared" si="41"/>
        <v>0</v>
      </c>
      <c r="AE429" s="197">
        <v>362</v>
      </c>
      <c r="AJ429">
        <v>0</v>
      </c>
      <c r="AK429">
        <v>0</v>
      </c>
      <c r="AU429" s="198">
        <v>0.27272727299999999</v>
      </c>
      <c r="AV429" s="6">
        <v>0</v>
      </c>
      <c r="AW429" s="198">
        <v>0.38356000000000001</v>
      </c>
      <c r="BO429" s="198"/>
      <c r="BP429" s="354">
        <f t="shared" si="37"/>
        <v>0</v>
      </c>
      <c r="BQ429" s="354">
        <f t="shared" si="38"/>
        <v>0</v>
      </c>
      <c r="BR429" s="354">
        <f t="shared" si="39"/>
        <v>1228.8111719999999</v>
      </c>
      <c r="CG429" s="198"/>
      <c r="CH429">
        <f>(Transest!$J$14/HexExtSoy!$K$4)</f>
        <v>0.20257267294641951</v>
      </c>
      <c r="CI429">
        <f>(HydroProcOil!$K$14/HexExtSoy!$K$4)</f>
        <v>0.10977777777777777</v>
      </c>
      <c r="CJ429">
        <f>(StarchFerm!$K$24/StarchFerm!$K$4)</f>
        <v>0.33157302630665886</v>
      </c>
      <c r="CY429" s="198"/>
      <c r="CZ429">
        <f>BP429*CH429*1000*LCI!$E$93</f>
        <v>0</v>
      </c>
      <c r="DA429">
        <f>BQ429*CI429*1000*(LCI!$E$99)</f>
        <v>0</v>
      </c>
      <c r="DB429">
        <f>BR429*CJ429*1000*(LCI!$E$96)</f>
        <v>10980525.222652778</v>
      </c>
    </row>
    <row r="430" spans="1:106" x14ac:dyDescent="0.25">
      <c r="A430" s="197">
        <v>13141</v>
      </c>
      <c r="B430" s="197" t="s">
        <v>911</v>
      </c>
      <c r="C430" s="197" t="s">
        <v>963</v>
      </c>
      <c r="D430" s="197">
        <v>-83.009019199999997</v>
      </c>
      <c r="E430" s="197">
        <v>33.26634</v>
      </c>
      <c r="F430">
        <v>0</v>
      </c>
      <c r="G430">
        <f t="shared" si="40"/>
        <v>0</v>
      </c>
      <c r="H430" s="198">
        <v>0</v>
      </c>
      <c r="Q430" s="221">
        <f>(Q3515*10000)*TEA!$M$15*10^-6</f>
        <v>56.501311989599998</v>
      </c>
      <c r="R430" s="221">
        <f>(R3515*10000)*TEA!$O$15*10^-6</f>
        <v>56.501311989599998</v>
      </c>
      <c r="AA430">
        <f t="shared" si="42"/>
        <v>1</v>
      </c>
      <c r="AB430" s="197">
        <v>13141</v>
      </c>
      <c r="AC430" s="197">
        <v>0</v>
      </c>
      <c r="AD430" s="197">
        <f t="shared" si="41"/>
        <v>0</v>
      </c>
      <c r="AE430" s="197">
        <v>0</v>
      </c>
      <c r="AJ430">
        <v>0</v>
      </c>
      <c r="AK430">
        <v>0</v>
      </c>
      <c r="AU430" s="198">
        <v>0.27272727299999999</v>
      </c>
      <c r="AV430" s="6">
        <v>0</v>
      </c>
      <c r="AW430" s="198">
        <v>0.38356000000000001</v>
      </c>
      <c r="BO430" s="198"/>
      <c r="BP430" s="354">
        <f t="shared" si="37"/>
        <v>0</v>
      </c>
      <c r="BQ430" s="354">
        <f t="shared" si="38"/>
        <v>0</v>
      </c>
      <c r="BR430" s="354">
        <f t="shared" si="39"/>
        <v>0</v>
      </c>
      <c r="CG430" s="198"/>
      <c r="CH430">
        <f>(Transest!$J$14/HexExtSoy!$K$4)</f>
        <v>0.20257267294641951</v>
      </c>
      <c r="CI430">
        <f>(HydroProcOil!$K$14/HexExtSoy!$K$4)</f>
        <v>0.10977777777777777</v>
      </c>
      <c r="CJ430">
        <f>(StarchFerm!$K$24/StarchFerm!$K$4)</f>
        <v>0.33157302630665886</v>
      </c>
      <c r="CY430" s="198"/>
      <c r="CZ430">
        <f>BP430*CH430*1000*LCI!$E$93</f>
        <v>0</v>
      </c>
      <c r="DA430">
        <f>BQ430*CI430*1000*(LCI!$E$99)</f>
        <v>0</v>
      </c>
      <c r="DB430">
        <f>BR430*CJ430*1000*(LCI!$E$96)</f>
        <v>0</v>
      </c>
    </row>
    <row r="431" spans="1:106" x14ac:dyDescent="0.25">
      <c r="A431" s="197">
        <v>13143</v>
      </c>
      <c r="B431" s="197" t="s">
        <v>911</v>
      </c>
      <c r="C431" s="197" t="s">
        <v>964</v>
      </c>
      <c r="D431" s="197">
        <v>-85.219874899999994</v>
      </c>
      <c r="E431" s="197">
        <v>33.790790000000001</v>
      </c>
      <c r="F431">
        <v>0</v>
      </c>
      <c r="G431">
        <f t="shared" si="40"/>
        <v>0</v>
      </c>
      <c r="H431" s="198">
        <v>3.69</v>
      </c>
      <c r="Q431" s="221">
        <f>(Q3516*10000)*TEA!$M$15*10^-6</f>
        <v>54.098401010849997</v>
      </c>
      <c r="R431" s="221">
        <f>(R3516*10000)*TEA!$O$15*10^-6</f>
        <v>54.098401010849997</v>
      </c>
      <c r="AA431">
        <f t="shared" si="42"/>
        <v>1</v>
      </c>
      <c r="AB431" s="197">
        <v>13143</v>
      </c>
      <c r="AC431" s="197">
        <v>0</v>
      </c>
      <c r="AD431" s="197">
        <f t="shared" si="41"/>
        <v>0</v>
      </c>
      <c r="AE431" s="197">
        <v>686</v>
      </c>
      <c r="AJ431">
        <v>0</v>
      </c>
      <c r="AK431">
        <v>0</v>
      </c>
      <c r="AU431" s="198">
        <v>0.27272727299999999</v>
      </c>
      <c r="AV431" s="6">
        <v>0</v>
      </c>
      <c r="AW431" s="198">
        <v>0.38356000000000001</v>
      </c>
      <c r="BO431" s="198"/>
      <c r="BP431" s="354">
        <f t="shared" si="37"/>
        <v>0</v>
      </c>
      <c r="BQ431" s="354">
        <f t="shared" si="38"/>
        <v>0</v>
      </c>
      <c r="BR431" s="354">
        <f t="shared" si="39"/>
        <v>970.92077040000004</v>
      </c>
      <c r="CG431" s="198"/>
      <c r="CH431">
        <f>(Transest!$J$14/HexExtSoy!$K$4)</f>
        <v>0.20257267294641951</v>
      </c>
      <c r="CI431">
        <f>(HydroProcOil!$K$14/HexExtSoy!$K$4)</f>
        <v>0.10977777777777777</v>
      </c>
      <c r="CJ431">
        <f>(StarchFerm!$K$24/StarchFerm!$K$4)</f>
        <v>0.33157302630665886</v>
      </c>
      <c r="CY431" s="198"/>
      <c r="CZ431">
        <f>BP431*CH431*1000*LCI!$E$93</f>
        <v>0</v>
      </c>
      <c r="DA431">
        <f>BQ431*CI431*1000*(LCI!$E$99)</f>
        <v>0</v>
      </c>
      <c r="DB431">
        <f>BR431*CJ431*1000*(LCI!$E$96)</f>
        <v>8676044.1730217822</v>
      </c>
    </row>
    <row r="432" spans="1:106" x14ac:dyDescent="0.25">
      <c r="A432" s="197">
        <v>13145</v>
      </c>
      <c r="B432" s="197" t="s">
        <v>911</v>
      </c>
      <c r="C432" s="197" t="s">
        <v>965</v>
      </c>
      <c r="D432" s="197">
        <v>-84.915663600000002</v>
      </c>
      <c r="E432" s="197">
        <v>32.730939999999997</v>
      </c>
      <c r="F432">
        <v>0</v>
      </c>
      <c r="G432">
        <f t="shared" si="40"/>
        <v>0</v>
      </c>
      <c r="H432" s="198">
        <v>0.71</v>
      </c>
      <c r="Q432" s="221">
        <f>(Q3517*10000)*TEA!$M$15*10^-6</f>
        <v>57.531335532749999</v>
      </c>
      <c r="R432" s="221">
        <f>(R3517*10000)*TEA!$O$15*10^-6</f>
        <v>57.531335532749999</v>
      </c>
      <c r="AA432">
        <f t="shared" si="42"/>
        <v>1</v>
      </c>
      <c r="AB432" s="197">
        <v>13145</v>
      </c>
      <c r="AC432" s="197">
        <v>0</v>
      </c>
      <c r="AD432" s="197">
        <f t="shared" si="41"/>
        <v>0</v>
      </c>
      <c r="AE432" s="197">
        <v>24</v>
      </c>
      <c r="AJ432">
        <v>0</v>
      </c>
      <c r="AK432">
        <v>0</v>
      </c>
      <c r="AU432" s="198">
        <v>0.27272727299999999</v>
      </c>
      <c r="AV432" s="6">
        <v>0</v>
      </c>
      <c r="AW432" s="198">
        <v>0.38356000000000001</v>
      </c>
      <c r="BO432" s="198"/>
      <c r="BP432" s="354">
        <f t="shared" si="37"/>
        <v>0</v>
      </c>
      <c r="BQ432" s="354">
        <f t="shared" si="38"/>
        <v>0</v>
      </c>
      <c r="BR432" s="354">
        <f t="shared" si="39"/>
        <v>6.5358624000000001</v>
      </c>
      <c r="CG432" s="198"/>
      <c r="CH432">
        <f>(Transest!$J$14/HexExtSoy!$K$4)</f>
        <v>0.20257267294641951</v>
      </c>
      <c r="CI432">
        <f>(HydroProcOil!$K$14/HexExtSoy!$K$4)</f>
        <v>0.10977777777777777</v>
      </c>
      <c r="CJ432">
        <f>(StarchFerm!$K$24/StarchFerm!$K$4)</f>
        <v>0.33157302630665886</v>
      </c>
      <c r="CY432" s="198"/>
      <c r="CZ432">
        <f>BP432*CH432*1000*LCI!$E$93</f>
        <v>0</v>
      </c>
      <c r="DA432">
        <f>BQ432*CI432*1000*(LCI!$E$99)</f>
        <v>0</v>
      </c>
      <c r="DB432">
        <f>BR432*CJ432*1000*(LCI!$E$96)</f>
        <v>58403.767454506771</v>
      </c>
    </row>
    <row r="433" spans="1:106" x14ac:dyDescent="0.25">
      <c r="A433" s="197">
        <v>13147</v>
      </c>
      <c r="B433" s="197" t="s">
        <v>911</v>
      </c>
      <c r="C433" s="197" t="s">
        <v>966</v>
      </c>
      <c r="D433" s="197">
        <v>-82.965784099999993</v>
      </c>
      <c r="E433" s="197">
        <v>34.350769999999997</v>
      </c>
      <c r="F433">
        <v>2.16</v>
      </c>
      <c r="G433">
        <f t="shared" si="40"/>
        <v>2.16</v>
      </c>
      <c r="H433" s="198">
        <v>0</v>
      </c>
      <c r="Q433" s="221">
        <f>(Q3518*10000)*TEA!$M$15*10^-6</f>
        <v>51.357179018250001</v>
      </c>
      <c r="R433" s="221">
        <f>(R3518*10000)*TEA!$O$15*10^-6</f>
        <v>51.357179018250001</v>
      </c>
      <c r="AA433">
        <f t="shared" si="42"/>
        <v>1</v>
      </c>
      <c r="AB433" s="197">
        <v>13147</v>
      </c>
      <c r="AC433" s="197">
        <v>1410</v>
      </c>
      <c r="AD433" s="197">
        <f t="shared" si="41"/>
        <v>1410</v>
      </c>
      <c r="AE433" s="197">
        <v>0</v>
      </c>
      <c r="AJ433">
        <v>0</v>
      </c>
      <c r="AK433">
        <v>0</v>
      </c>
      <c r="AU433" s="198">
        <v>0.27272727299999999</v>
      </c>
      <c r="AV433" s="6">
        <v>0</v>
      </c>
      <c r="AW433" s="198">
        <v>0.38356000000000001</v>
      </c>
      <c r="BO433" s="198"/>
      <c r="BP433" s="354">
        <f t="shared" si="37"/>
        <v>830.61818264880003</v>
      </c>
      <c r="BQ433" s="354">
        <f t="shared" si="38"/>
        <v>0</v>
      </c>
      <c r="BR433" s="354">
        <f t="shared" si="39"/>
        <v>0</v>
      </c>
      <c r="CG433" s="198"/>
      <c r="CH433">
        <f>(Transest!$J$14/HexExtSoy!$K$4)</f>
        <v>0.20257267294641951</v>
      </c>
      <c r="CI433">
        <f>(HydroProcOil!$K$14/HexExtSoy!$K$4)</f>
        <v>0.10977777777777777</v>
      </c>
      <c r="CJ433">
        <f>(StarchFerm!$K$24/StarchFerm!$K$4)</f>
        <v>0.33157302630665886</v>
      </c>
      <c r="CY433" s="198"/>
      <c r="CZ433">
        <f>BP433*CH433*1000*LCI!$E$93</f>
        <v>6351835.5910041938</v>
      </c>
      <c r="DA433">
        <f>BQ433*CI433*1000*(LCI!$E$99)</f>
        <v>0</v>
      </c>
      <c r="DB433">
        <f>BR433*CJ433*1000*(LCI!$E$96)</f>
        <v>0</v>
      </c>
    </row>
    <row r="434" spans="1:106" x14ac:dyDescent="0.25">
      <c r="A434" s="197">
        <v>13149</v>
      </c>
      <c r="B434" s="197" t="s">
        <v>911</v>
      </c>
      <c r="C434" s="197" t="s">
        <v>967</v>
      </c>
      <c r="D434" s="197">
        <v>-85.136686999999995</v>
      </c>
      <c r="E434" s="197">
        <v>33.288760000000003</v>
      </c>
      <c r="F434">
        <v>2.2599999999999998</v>
      </c>
      <c r="G434">
        <f t="shared" si="40"/>
        <v>2.2599999999999998</v>
      </c>
      <c r="H434" s="198">
        <v>0</v>
      </c>
      <c r="Q434" s="221">
        <f>(Q3519*10000)*TEA!$M$15*10^-6</f>
        <v>55.656857275199997</v>
      </c>
      <c r="R434" s="221">
        <f>(R3519*10000)*TEA!$O$15*10^-6</f>
        <v>55.656857275199997</v>
      </c>
      <c r="AA434">
        <f t="shared" si="42"/>
        <v>1</v>
      </c>
      <c r="AB434" s="197">
        <v>13149</v>
      </c>
      <c r="AC434" s="197">
        <v>182</v>
      </c>
      <c r="AD434" s="197">
        <f t="shared" si="41"/>
        <v>182</v>
      </c>
      <c r="AE434" s="197">
        <v>243</v>
      </c>
      <c r="AJ434">
        <v>0</v>
      </c>
      <c r="AK434">
        <v>0</v>
      </c>
      <c r="AU434" s="198">
        <v>0.27272727299999999</v>
      </c>
      <c r="AV434" s="6">
        <v>0</v>
      </c>
      <c r="AW434" s="198">
        <v>0.38356000000000001</v>
      </c>
      <c r="BO434" s="198"/>
      <c r="BP434" s="354">
        <f t="shared" si="37"/>
        <v>112.17818193035998</v>
      </c>
      <c r="BQ434" s="354">
        <f t="shared" si="38"/>
        <v>0</v>
      </c>
      <c r="BR434" s="354">
        <f t="shared" si="39"/>
        <v>0</v>
      </c>
      <c r="CG434" s="198"/>
      <c r="CH434">
        <f>(Transest!$J$14/HexExtSoy!$K$4)</f>
        <v>0.20257267294641951</v>
      </c>
      <c r="CI434">
        <f>(HydroProcOil!$K$14/HexExtSoy!$K$4)</f>
        <v>0.10977777777777777</v>
      </c>
      <c r="CJ434">
        <f>(StarchFerm!$K$24/StarchFerm!$K$4)</f>
        <v>0.33157302630665886</v>
      </c>
      <c r="CY434" s="198"/>
      <c r="CZ434">
        <f>BP434*CH434*1000*LCI!$E$93</f>
        <v>857839.83953632915</v>
      </c>
      <c r="DA434">
        <f>BQ434*CI434*1000*(LCI!$E$99)</f>
        <v>0</v>
      </c>
      <c r="DB434">
        <f>BR434*CJ434*1000*(LCI!$E$96)</f>
        <v>0</v>
      </c>
    </row>
    <row r="435" spans="1:106" x14ac:dyDescent="0.25">
      <c r="A435" s="197">
        <v>13151</v>
      </c>
      <c r="B435" s="197" t="s">
        <v>911</v>
      </c>
      <c r="C435" s="197" t="s">
        <v>625</v>
      </c>
      <c r="D435" s="197">
        <v>-84.159861100000001</v>
      </c>
      <c r="E435" s="197">
        <v>33.449080000000002</v>
      </c>
      <c r="F435">
        <v>0</v>
      </c>
      <c r="G435">
        <f t="shared" si="40"/>
        <v>0</v>
      </c>
      <c r="H435" s="198">
        <v>0</v>
      </c>
      <c r="Q435" s="221">
        <f>(Q3520*10000)*TEA!$M$15*10^-6</f>
        <v>55.4243012847</v>
      </c>
      <c r="R435" s="221">
        <f>(R3520*10000)*TEA!$O$15*10^-6</f>
        <v>55.4243012847</v>
      </c>
      <c r="AA435">
        <f t="shared" si="42"/>
        <v>1</v>
      </c>
      <c r="AB435" s="197">
        <v>13151</v>
      </c>
      <c r="AC435" s="197">
        <v>0</v>
      </c>
      <c r="AD435" s="197">
        <f t="shared" si="41"/>
        <v>0</v>
      </c>
      <c r="AE435" s="197">
        <v>0</v>
      </c>
      <c r="AJ435">
        <v>0</v>
      </c>
      <c r="AK435">
        <v>0</v>
      </c>
      <c r="AU435" s="198">
        <v>0.27272727299999999</v>
      </c>
      <c r="AV435" s="6">
        <v>0</v>
      </c>
      <c r="AW435" s="198">
        <v>0.38356000000000001</v>
      </c>
      <c r="BO435" s="198"/>
      <c r="BP435" s="354">
        <f t="shared" si="37"/>
        <v>0</v>
      </c>
      <c r="BQ435" s="354">
        <f t="shared" si="38"/>
        <v>0</v>
      </c>
      <c r="BR435" s="354">
        <f t="shared" si="39"/>
        <v>0</v>
      </c>
      <c r="CG435" s="198"/>
      <c r="CH435">
        <f>(Transest!$J$14/HexExtSoy!$K$4)</f>
        <v>0.20257267294641951</v>
      </c>
      <c r="CI435">
        <f>(HydroProcOil!$K$14/HexExtSoy!$K$4)</f>
        <v>0.10977777777777777</v>
      </c>
      <c r="CJ435">
        <f>(StarchFerm!$K$24/StarchFerm!$K$4)</f>
        <v>0.33157302630665886</v>
      </c>
      <c r="CY435" s="198"/>
      <c r="CZ435">
        <f>BP435*CH435*1000*LCI!$E$93</f>
        <v>0</v>
      </c>
      <c r="DA435">
        <f>BQ435*CI435*1000*(LCI!$E$99)</f>
        <v>0</v>
      </c>
      <c r="DB435">
        <f>BR435*CJ435*1000*(LCI!$E$96)</f>
        <v>0</v>
      </c>
    </row>
    <row r="436" spans="1:106" x14ac:dyDescent="0.25">
      <c r="A436" s="197">
        <v>13153</v>
      </c>
      <c r="B436" s="197" t="s">
        <v>911</v>
      </c>
      <c r="C436" s="197" t="s">
        <v>626</v>
      </c>
      <c r="D436" s="197">
        <v>-83.692902000000004</v>
      </c>
      <c r="E436" s="197">
        <v>32.45937</v>
      </c>
      <c r="F436">
        <v>2.25</v>
      </c>
      <c r="G436">
        <f t="shared" si="40"/>
        <v>2.25</v>
      </c>
      <c r="H436" s="198">
        <v>11.87</v>
      </c>
      <c r="Q436" s="221">
        <f>(Q3521*10000)*TEA!$M$15*10^-6</f>
        <v>58.918119963749987</v>
      </c>
      <c r="R436" s="221">
        <f>(R3521*10000)*TEA!$O$15*10^-6</f>
        <v>58.918119963749987</v>
      </c>
      <c r="AA436">
        <f t="shared" si="42"/>
        <v>1</v>
      </c>
      <c r="AB436" s="197">
        <v>13153</v>
      </c>
      <c r="AC436" s="197">
        <v>365</v>
      </c>
      <c r="AD436" s="197">
        <f t="shared" si="41"/>
        <v>365</v>
      </c>
      <c r="AE436" s="197">
        <v>488</v>
      </c>
      <c r="AJ436">
        <v>0</v>
      </c>
      <c r="AK436">
        <v>0</v>
      </c>
      <c r="AU436" s="198">
        <v>0.27272727299999999</v>
      </c>
      <c r="AV436" s="6">
        <v>0</v>
      </c>
      <c r="AW436" s="198">
        <v>0.38356000000000001</v>
      </c>
      <c r="BO436" s="198"/>
      <c r="BP436" s="354">
        <f t="shared" si="37"/>
        <v>223.97727295125</v>
      </c>
      <c r="BQ436" s="354">
        <f t="shared" si="38"/>
        <v>0</v>
      </c>
      <c r="BR436" s="354">
        <f t="shared" si="39"/>
        <v>2221.7943135999999</v>
      </c>
      <c r="CG436" s="198"/>
      <c r="CH436">
        <f>(Transest!$J$14/HexExtSoy!$K$4)</f>
        <v>0.20257267294641951</v>
      </c>
      <c r="CI436">
        <f>(HydroProcOil!$K$14/HexExtSoy!$K$4)</f>
        <v>0.10977777777777777</v>
      </c>
      <c r="CJ436">
        <f>(StarchFerm!$K$24/StarchFerm!$K$4)</f>
        <v>0.33157302630665886</v>
      </c>
      <c r="CY436" s="198"/>
      <c r="CZ436">
        <f>BP436*CH436*1000*LCI!$E$93</f>
        <v>1712780.7260021649</v>
      </c>
      <c r="DA436">
        <f>BQ436*CI436*1000*(LCI!$E$99)</f>
        <v>0</v>
      </c>
      <c r="DB436">
        <f>BR436*CJ436*1000*(LCI!$E$96)</f>
        <v>19853716.385344934</v>
      </c>
    </row>
    <row r="437" spans="1:106" x14ac:dyDescent="0.25">
      <c r="A437" s="197">
        <v>13155</v>
      </c>
      <c r="B437" s="197" t="s">
        <v>911</v>
      </c>
      <c r="C437" s="197" t="s">
        <v>968</v>
      </c>
      <c r="D437" s="197">
        <v>-83.308949799999994</v>
      </c>
      <c r="E437" s="197">
        <v>31.600529999999999</v>
      </c>
      <c r="F437">
        <v>0</v>
      </c>
      <c r="G437">
        <f t="shared" si="40"/>
        <v>0</v>
      </c>
      <c r="H437" s="198">
        <v>10.54</v>
      </c>
      <c r="Q437" s="221">
        <f>(Q3522*10000)*TEA!$M$15*10^-6</f>
        <v>61.896185200349997</v>
      </c>
      <c r="R437" s="221">
        <f>(R3522*10000)*TEA!$O$15*10^-6</f>
        <v>61.896185200349997</v>
      </c>
      <c r="AA437">
        <f t="shared" si="42"/>
        <v>1</v>
      </c>
      <c r="AB437" s="197">
        <v>13155</v>
      </c>
      <c r="AC437" s="197">
        <v>0</v>
      </c>
      <c r="AD437" s="197">
        <f t="shared" si="41"/>
        <v>0</v>
      </c>
      <c r="AE437" s="197">
        <v>2146</v>
      </c>
      <c r="AJ437">
        <v>0</v>
      </c>
      <c r="AK437">
        <v>0</v>
      </c>
      <c r="AU437" s="198">
        <v>0.27272727299999999</v>
      </c>
      <c r="AV437" s="6">
        <v>0</v>
      </c>
      <c r="AW437" s="198">
        <v>0.38356000000000001</v>
      </c>
      <c r="BO437" s="198"/>
      <c r="BP437" s="354">
        <f t="shared" si="37"/>
        <v>0</v>
      </c>
      <c r="BQ437" s="354">
        <f t="shared" si="38"/>
        <v>0</v>
      </c>
      <c r="BR437" s="354">
        <f t="shared" si="39"/>
        <v>8675.6822703999987</v>
      </c>
      <c r="CG437" s="198"/>
      <c r="CH437">
        <f>(Transest!$J$14/HexExtSoy!$K$4)</f>
        <v>0.20257267294641951</v>
      </c>
      <c r="CI437">
        <f>(HydroProcOil!$K$14/HexExtSoy!$K$4)</f>
        <v>0.10977777777777777</v>
      </c>
      <c r="CJ437">
        <f>(StarchFerm!$K$24/StarchFerm!$K$4)</f>
        <v>0.33157302630665886</v>
      </c>
      <c r="CY437" s="198"/>
      <c r="CZ437">
        <f>BP437*CH437*1000*LCI!$E$93</f>
        <v>0</v>
      </c>
      <c r="DA437">
        <f>BQ437*CI437*1000*(LCI!$E$99)</f>
        <v>0</v>
      </c>
      <c r="DB437">
        <f>BR437*CJ437*1000*(LCI!$E$96)</f>
        <v>77524968.981848344</v>
      </c>
    </row>
    <row r="438" spans="1:106" x14ac:dyDescent="0.25">
      <c r="A438" s="197">
        <v>13157</v>
      </c>
      <c r="B438" s="197" t="s">
        <v>911</v>
      </c>
      <c r="C438" s="197" t="s">
        <v>627</v>
      </c>
      <c r="D438" s="197">
        <v>-83.563801299999994</v>
      </c>
      <c r="E438" s="197">
        <v>34.128880000000002</v>
      </c>
      <c r="F438">
        <v>2.4500000000000002</v>
      </c>
      <c r="G438">
        <f t="shared" si="40"/>
        <v>2.4500000000000002</v>
      </c>
      <c r="H438" s="198">
        <v>4.1100000000000003</v>
      </c>
      <c r="Q438" s="221">
        <f>(Q3523*10000)*TEA!$M$15*10^-6</f>
        <v>51.907734571949995</v>
      </c>
      <c r="R438" s="221">
        <f>(R3523*10000)*TEA!$O$15*10^-6</f>
        <v>51.907734571949995</v>
      </c>
      <c r="AA438">
        <f t="shared" si="42"/>
        <v>1</v>
      </c>
      <c r="AB438" s="197">
        <v>13157</v>
      </c>
      <c r="AC438" s="197">
        <v>81</v>
      </c>
      <c r="AD438" s="197">
        <f t="shared" si="41"/>
        <v>81</v>
      </c>
      <c r="AE438" s="197">
        <v>14</v>
      </c>
      <c r="AJ438">
        <v>0</v>
      </c>
      <c r="AK438">
        <v>0</v>
      </c>
      <c r="AU438" s="198">
        <v>0.27272727299999999</v>
      </c>
      <c r="AV438" s="6">
        <v>0</v>
      </c>
      <c r="AW438" s="198">
        <v>0.38356000000000001</v>
      </c>
      <c r="BO438" s="198"/>
      <c r="BP438" s="354">
        <f t="shared" si="37"/>
        <v>54.122727326850004</v>
      </c>
      <c r="BQ438" s="354">
        <f t="shared" si="38"/>
        <v>0</v>
      </c>
      <c r="BR438" s="354">
        <f t="shared" si="39"/>
        <v>22.070042400000002</v>
      </c>
      <c r="CG438" s="198"/>
      <c r="CH438">
        <f>(Transest!$J$14/HexExtSoy!$K$4)</f>
        <v>0.20257267294641951</v>
      </c>
      <c r="CI438">
        <f>(HydroProcOil!$K$14/HexExtSoy!$K$4)</f>
        <v>0.10977777777777777</v>
      </c>
      <c r="CJ438">
        <f>(StarchFerm!$K$24/StarchFerm!$K$4)</f>
        <v>0.33157302630665886</v>
      </c>
      <c r="CY438" s="198"/>
      <c r="CZ438">
        <f>BP438*CH438*1000*LCI!$E$93</f>
        <v>413882.90420107113</v>
      </c>
      <c r="DA438">
        <f>BQ438*CI438*1000*(LCI!$E$99)</f>
        <v>0</v>
      </c>
      <c r="DB438">
        <f>BR438*CJ438*1000*(LCI!$E$96)</f>
        <v>197215.53869321125</v>
      </c>
    </row>
    <row r="439" spans="1:106" x14ac:dyDescent="0.25">
      <c r="A439" s="197">
        <v>13159</v>
      </c>
      <c r="B439" s="197" t="s">
        <v>911</v>
      </c>
      <c r="C439" s="197" t="s">
        <v>969</v>
      </c>
      <c r="D439" s="197">
        <v>-83.694635300000002</v>
      </c>
      <c r="E439" s="197">
        <v>33.314100000000003</v>
      </c>
      <c r="F439">
        <v>0</v>
      </c>
      <c r="G439">
        <f t="shared" si="40"/>
        <v>0</v>
      </c>
      <c r="H439" s="198">
        <v>3.06</v>
      </c>
      <c r="Q439" s="221">
        <f>(Q3524*10000)*TEA!$M$15*10^-6</f>
        <v>56.001942747449995</v>
      </c>
      <c r="R439" s="221">
        <f>(R3524*10000)*TEA!$O$15*10^-6</f>
        <v>56.001942747449995</v>
      </c>
      <c r="AA439">
        <f t="shared" si="42"/>
        <v>1</v>
      </c>
      <c r="AB439" s="197">
        <v>13159</v>
      </c>
      <c r="AC439" s="197">
        <v>0</v>
      </c>
      <c r="AD439" s="197">
        <f t="shared" si="41"/>
        <v>0</v>
      </c>
      <c r="AE439" s="197">
        <v>27</v>
      </c>
      <c r="AJ439">
        <v>0</v>
      </c>
      <c r="AK439">
        <v>0</v>
      </c>
      <c r="AU439" s="198">
        <v>0.27272727299999999</v>
      </c>
      <c r="AV439" s="6">
        <v>0</v>
      </c>
      <c r="AW439" s="198">
        <v>0.38356000000000001</v>
      </c>
      <c r="BO439" s="198"/>
      <c r="BP439" s="354">
        <f t="shared" si="37"/>
        <v>0</v>
      </c>
      <c r="BQ439" s="354">
        <f t="shared" si="38"/>
        <v>0</v>
      </c>
      <c r="BR439" s="354">
        <f t="shared" si="39"/>
        <v>31.689727200000004</v>
      </c>
      <c r="CG439" s="198"/>
      <c r="CH439">
        <f>(Transest!$J$14/HexExtSoy!$K$4)</f>
        <v>0.20257267294641951</v>
      </c>
      <c r="CI439">
        <f>(HydroProcOil!$K$14/HexExtSoy!$K$4)</f>
        <v>0.10977777777777777</v>
      </c>
      <c r="CJ439">
        <f>(StarchFerm!$K$24/StarchFerm!$K$4)</f>
        <v>0.33157302630665886</v>
      </c>
      <c r="CY439" s="198"/>
      <c r="CZ439">
        <f>BP439*CH439*1000*LCI!$E$93</f>
        <v>0</v>
      </c>
      <c r="DA439">
        <f>BQ439*CI439*1000*(LCI!$E$99)</f>
        <v>0</v>
      </c>
      <c r="DB439">
        <f>BR439*CJ439*1000*(LCI!$E$96)</f>
        <v>283176.01332695712</v>
      </c>
    </row>
    <row r="440" spans="1:106" x14ac:dyDescent="0.25">
      <c r="A440" s="197">
        <v>13161</v>
      </c>
      <c r="B440" s="197" t="s">
        <v>911</v>
      </c>
      <c r="C440" s="197" t="s">
        <v>970</v>
      </c>
      <c r="D440" s="197">
        <v>-82.653136000000003</v>
      </c>
      <c r="E440" s="197">
        <v>31.79541</v>
      </c>
      <c r="F440">
        <v>0</v>
      </c>
      <c r="G440">
        <f t="shared" si="40"/>
        <v>0</v>
      </c>
      <c r="H440" s="198">
        <v>9.14</v>
      </c>
      <c r="Q440" s="221">
        <f>(Q3525*10000)*TEA!$M$15*10^-6</f>
        <v>61.349108395950005</v>
      </c>
      <c r="R440" s="221">
        <f>(R3525*10000)*TEA!$O$15*10^-6</f>
        <v>61.349108395950005</v>
      </c>
      <c r="AA440">
        <f t="shared" si="42"/>
        <v>1</v>
      </c>
      <c r="AB440" s="197">
        <v>13161</v>
      </c>
      <c r="AC440" s="197">
        <v>0</v>
      </c>
      <c r="AD440" s="197">
        <f t="shared" si="41"/>
        <v>0</v>
      </c>
      <c r="AE440" s="197">
        <v>986</v>
      </c>
      <c r="AJ440">
        <v>0</v>
      </c>
      <c r="AK440">
        <v>0</v>
      </c>
      <c r="AU440" s="198">
        <v>0.27272727299999999</v>
      </c>
      <c r="AV440" s="6">
        <v>0</v>
      </c>
      <c r="AW440" s="198">
        <v>0.38356000000000001</v>
      </c>
      <c r="BO440" s="198"/>
      <c r="BP440" s="354">
        <f t="shared" si="37"/>
        <v>0</v>
      </c>
      <c r="BQ440" s="354">
        <f t="shared" si="38"/>
        <v>0</v>
      </c>
      <c r="BR440" s="354">
        <f t="shared" si="39"/>
        <v>3456.6580624000003</v>
      </c>
      <c r="CG440" s="198"/>
      <c r="CH440">
        <f>(Transest!$J$14/HexExtSoy!$K$4)</f>
        <v>0.20257267294641951</v>
      </c>
      <c r="CI440">
        <f>(HydroProcOil!$K$14/HexExtSoy!$K$4)</f>
        <v>0.10977777777777777</v>
      </c>
      <c r="CJ440">
        <f>(StarchFerm!$K$24/StarchFerm!$K$4)</f>
        <v>0.33157302630665886</v>
      </c>
      <c r="CY440" s="198"/>
      <c r="CZ440">
        <f>BP440*CH440*1000*LCI!$E$93</f>
        <v>0</v>
      </c>
      <c r="DA440">
        <f>BQ440*CI440*1000*(LCI!$E$99)</f>
        <v>0</v>
      </c>
      <c r="DB440">
        <f>BR440*CJ440*1000*(LCI!$E$96)</f>
        <v>30888326.787013687</v>
      </c>
    </row>
    <row r="441" spans="1:106" x14ac:dyDescent="0.25">
      <c r="A441" s="197">
        <v>13163</v>
      </c>
      <c r="B441" s="197" t="s">
        <v>911</v>
      </c>
      <c r="C441" s="197" t="s">
        <v>628</v>
      </c>
      <c r="D441" s="197">
        <v>-82.427113700000007</v>
      </c>
      <c r="E441" s="197">
        <v>33.060360000000003</v>
      </c>
      <c r="F441">
        <v>2.54</v>
      </c>
      <c r="G441">
        <f t="shared" si="40"/>
        <v>2.54</v>
      </c>
      <c r="H441" s="198">
        <v>12.21</v>
      </c>
      <c r="Q441" s="221">
        <f>(Q3526*10000)*TEA!$M$15*10^-6</f>
        <v>57.172952380500007</v>
      </c>
      <c r="R441" s="221">
        <f>(R3526*10000)*TEA!$O$15*10^-6</f>
        <v>57.172952380500007</v>
      </c>
      <c r="AA441">
        <f t="shared" si="42"/>
        <v>1</v>
      </c>
      <c r="AB441" s="197">
        <v>13163</v>
      </c>
      <c r="AC441" s="197">
        <v>3482</v>
      </c>
      <c r="AD441" s="197">
        <f t="shared" si="41"/>
        <v>3482</v>
      </c>
      <c r="AE441" s="197">
        <v>4885</v>
      </c>
      <c r="AJ441">
        <v>0</v>
      </c>
      <c r="AK441">
        <v>0</v>
      </c>
      <c r="AU441" s="198">
        <v>0.27272727299999999</v>
      </c>
      <c r="AV441" s="6">
        <v>0</v>
      </c>
      <c r="AW441" s="198">
        <v>0.38356000000000001</v>
      </c>
      <c r="BO441" s="198"/>
      <c r="BP441" s="354">
        <f t="shared" si="37"/>
        <v>2412.0763660484399</v>
      </c>
      <c r="BQ441" s="354">
        <f t="shared" si="38"/>
        <v>0</v>
      </c>
      <c r="BR441" s="354">
        <f t="shared" si="39"/>
        <v>22877.762226000003</v>
      </c>
      <c r="CG441" s="198"/>
      <c r="CH441">
        <f>(Transest!$J$14/HexExtSoy!$K$4)</f>
        <v>0.20257267294641951</v>
      </c>
      <c r="CI441">
        <f>(HydroProcOil!$K$14/HexExtSoy!$K$4)</f>
        <v>0.10977777777777777</v>
      </c>
      <c r="CJ441">
        <f>(StarchFerm!$K$24/StarchFerm!$K$4)</f>
        <v>0.33157302630665886</v>
      </c>
      <c r="CY441" s="198"/>
      <c r="CZ441">
        <f>BP441*CH441*1000*LCI!$E$93</f>
        <v>18445433.57000478</v>
      </c>
      <c r="DA441">
        <f>BQ441*CI441*1000*(LCI!$E$99)</f>
        <v>0</v>
      </c>
      <c r="DB441">
        <f>BR441*CJ441*1000*(LCI!$E$96)</f>
        <v>204433236.67995262</v>
      </c>
    </row>
    <row r="442" spans="1:106" x14ac:dyDescent="0.25">
      <c r="A442" s="197">
        <v>13165</v>
      </c>
      <c r="B442" s="197" t="s">
        <v>911</v>
      </c>
      <c r="C442" s="197" t="s">
        <v>971</v>
      </c>
      <c r="D442" s="197">
        <v>-81.972637500000005</v>
      </c>
      <c r="E442" s="197">
        <v>32.796619999999997</v>
      </c>
      <c r="F442">
        <v>2.78</v>
      </c>
      <c r="G442">
        <f t="shared" si="40"/>
        <v>2.78</v>
      </c>
      <c r="H442" s="198">
        <v>13.15</v>
      </c>
      <c r="Q442" s="221">
        <f>(Q3527*10000)*TEA!$M$15*10^-6</f>
        <v>57.817845217349998</v>
      </c>
      <c r="R442" s="221">
        <f>(R3527*10000)*TEA!$O$15*10^-6</f>
        <v>57.817845217349998</v>
      </c>
      <c r="AA442">
        <f t="shared" si="42"/>
        <v>1</v>
      </c>
      <c r="AB442" s="197">
        <v>13165</v>
      </c>
      <c r="AC442" s="197">
        <v>257</v>
      </c>
      <c r="AD442" s="197">
        <f t="shared" si="41"/>
        <v>257</v>
      </c>
      <c r="AE442" s="197">
        <v>534</v>
      </c>
      <c r="AJ442">
        <v>0</v>
      </c>
      <c r="AK442">
        <v>0</v>
      </c>
      <c r="AU442" s="198">
        <v>0.27272727299999999</v>
      </c>
      <c r="AV442" s="6">
        <v>0</v>
      </c>
      <c r="AW442" s="198">
        <v>0.38356000000000001</v>
      </c>
      <c r="BO442" s="198"/>
      <c r="BP442" s="354">
        <f t="shared" si="37"/>
        <v>194.85272746757997</v>
      </c>
      <c r="BQ442" s="354">
        <f t="shared" si="38"/>
        <v>0</v>
      </c>
      <c r="BR442" s="354">
        <f t="shared" si="39"/>
        <v>2693.3966760000003</v>
      </c>
      <c r="CG442" s="198"/>
      <c r="CH442">
        <f>(Transest!$J$14/HexExtSoy!$K$4)</f>
        <v>0.20257267294641951</v>
      </c>
      <c r="CI442">
        <f>(HydroProcOil!$K$14/HexExtSoy!$K$4)</f>
        <v>0.10977777777777777</v>
      </c>
      <c r="CJ442">
        <f>(StarchFerm!$K$24/StarchFerm!$K$4)</f>
        <v>0.33157302630665886</v>
      </c>
      <c r="CY442" s="198"/>
      <c r="CZ442">
        <f>BP442*CH442*1000*LCI!$E$93</f>
        <v>1490061.8782337978</v>
      </c>
      <c r="DA442">
        <f>BQ442*CI442*1000*(LCI!$E$99)</f>
        <v>0</v>
      </c>
      <c r="DB442">
        <f>BR442*CJ442*1000*(LCI!$E$96)</f>
        <v>24067904.662106339</v>
      </c>
    </row>
    <row r="443" spans="1:106" x14ac:dyDescent="0.25">
      <c r="A443" s="197">
        <v>13167</v>
      </c>
      <c r="B443" s="197" t="s">
        <v>911</v>
      </c>
      <c r="C443" s="197" t="s">
        <v>703</v>
      </c>
      <c r="D443" s="197">
        <v>-82.683336999999995</v>
      </c>
      <c r="E443" s="197">
        <v>32.709490000000002</v>
      </c>
      <c r="F443">
        <v>2.62</v>
      </c>
      <c r="G443">
        <f t="shared" si="40"/>
        <v>2.62</v>
      </c>
      <c r="H443" s="198">
        <v>12.5</v>
      </c>
      <c r="Q443" s="221">
        <f>(Q3528*10000)*TEA!$M$15*10^-6</f>
        <v>58.060556949599992</v>
      </c>
      <c r="R443" s="221">
        <f>(R3528*10000)*TEA!$O$15*10^-6</f>
        <v>58.060556949599992</v>
      </c>
      <c r="AA443">
        <f t="shared" si="42"/>
        <v>1</v>
      </c>
      <c r="AB443" s="197">
        <v>13167</v>
      </c>
      <c r="AC443" s="197">
        <v>904</v>
      </c>
      <c r="AD443" s="197">
        <f t="shared" si="41"/>
        <v>904</v>
      </c>
      <c r="AE443" s="197">
        <v>1330</v>
      </c>
      <c r="AJ443">
        <v>0</v>
      </c>
      <c r="AK443">
        <v>0</v>
      </c>
      <c r="AU443" s="198">
        <v>0.27272727299999999</v>
      </c>
      <c r="AV443" s="6">
        <v>0</v>
      </c>
      <c r="AW443" s="198">
        <v>0.38356000000000001</v>
      </c>
      <c r="BO443" s="198"/>
      <c r="BP443" s="354">
        <f t="shared" si="37"/>
        <v>645.94909155504001</v>
      </c>
      <c r="BQ443" s="354">
        <f t="shared" si="38"/>
        <v>0</v>
      </c>
      <c r="BR443" s="354">
        <f t="shared" si="39"/>
        <v>6376.6850000000004</v>
      </c>
      <c r="CG443" s="198"/>
      <c r="CH443">
        <f>(Transest!$J$14/HexExtSoy!$K$4)</f>
        <v>0.20257267294641951</v>
      </c>
      <c r="CI443">
        <f>(HydroProcOil!$K$14/HexExtSoy!$K$4)</f>
        <v>0.10977777777777777</v>
      </c>
      <c r="CJ443">
        <f>(StarchFerm!$K$24/StarchFerm!$K$4)</f>
        <v>0.33157302630665886</v>
      </c>
      <c r="CY443" s="198"/>
      <c r="CZ443">
        <f>BP443*CH443*1000*LCI!$E$93</f>
        <v>4939649.1859015003</v>
      </c>
      <c r="DA443">
        <f>BQ443*CI443*1000*(LCI!$E$99)</f>
        <v>0</v>
      </c>
      <c r="DB443">
        <f>BR443*CJ443*1000*(LCI!$E$96)</f>
        <v>56981375.230702773</v>
      </c>
    </row>
    <row r="444" spans="1:106" x14ac:dyDescent="0.25">
      <c r="A444" s="197">
        <v>13169</v>
      </c>
      <c r="B444" s="197" t="s">
        <v>911</v>
      </c>
      <c r="C444" s="197" t="s">
        <v>972</v>
      </c>
      <c r="D444" s="197">
        <v>-83.567150600000005</v>
      </c>
      <c r="E444" s="197">
        <v>33.030369999999998</v>
      </c>
      <c r="F444">
        <v>0</v>
      </c>
      <c r="G444">
        <f t="shared" si="40"/>
        <v>0</v>
      </c>
      <c r="H444" s="198">
        <v>0</v>
      </c>
      <c r="Q444" s="221">
        <f>(Q3529*10000)*TEA!$M$15*10^-6</f>
        <v>57.0731516496</v>
      </c>
      <c r="R444" s="221">
        <f>(R3529*10000)*TEA!$O$15*10^-6</f>
        <v>57.0731516496</v>
      </c>
      <c r="AA444">
        <f t="shared" si="42"/>
        <v>1</v>
      </c>
      <c r="AB444" s="197">
        <v>13169</v>
      </c>
      <c r="AC444" s="197">
        <v>0</v>
      </c>
      <c r="AD444" s="197">
        <f t="shared" si="41"/>
        <v>0</v>
      </c>
      <c r="AE444" s="197">
        <v>0</v>
      </c>
      <c r="AJ444">
        <v>0</v>
      </c>
      <c r="AK444">
        <v>0</v>
      </c>
      <c r="AU444" s="198">
        <v>0.27272727299999999</v>
      </c>
      <c r="AV444" s="6">
        <v>0</v>
      </c>
      <c r="AW444" s="198">
        <v>0.38356000000000001</v>
      </c>
      <c r="BO444" s="198"/>
      <c r="BP444" s="354">
        <f t="shared" si="37"/>
        <v>0</v>
      </c>
      <c r="BQ444" s="354">
        <f t="shared" si="38"/>
        <v>0</v>
      </c>
      <c r="BR444" s="354">
        <f t="shared" si="39"/>
        <v>0</v>
      </c>
      <c r="CG444" s="198"/>
      <c r="CH444">
        <f>(Transest!$J$14/HexExtSoy!$K$4)</f>
        <v>0.20257267294641951</v>
      </c>
      <c r="CI444">
        <f>(HydroProcOil!$K$14/HexExtSoy!$K$4)</f>
        <v>0.10977777777777777</v>
      </c>
      <c r="CJ444">
        <f>(StarchFerm!$K$24/StarchFerm!$K$4)</f>
        <v>0.33157302630665886</v>
      </c>
      <c r="CY444" s="198"/>
      <c r="CZ444">
        <f>BP444*CH444*1000*LCI!$E$93</f>
        <v>0</v>
      </c>
      <c r="DA444">
        <f>BQ444*CI444*1000*(LCI!$E$99)</f>
        <v>0</v>
      </c>
      <c r="DB444">
        <f>BR444*CJ444*1000*(LCI!$E$96)</f>
        <v>0</v>
      </c>
    </row>
    <row r="445" spans="1:106" x14ac:dyDescent="0.25">
      <c r="A445" s="197">
        <v>13171</v>
      </c>
      <c r="B445" s="197" t="s">
        <v>911</v>
      </c>
      <c r="C445" s="197" t="s">
        <v>629</v>
      </c>
      <c r="D445" s="197">
        <v>-84.162271799999999</v>
      </c>
      <c r="E445" s="197">
        <v>33.067900000000002</v>
      </c>
      <c r="F445">
        <v>0</v>
      </c>
      <c r="G445">
        <f t="shared" si="40"/>
        <v>0</v>
      </c>
      <c r="H445" s="198">
        <v>0</v>
      </c>
      <c r="Q445" s="221">
        <f>(Q3530*10000)*TEA!$M$15*10^-6</f>
        <v>56.822060079449983</v>
      </c>
      <c r="R445" s="221">
        <f>(R3530*10000)*TEA!$O$15*10^-6</f>
        <v>56.822060079449983</v>
      </c>
      <c r="AA445">
        <f t="shared" si="42"/>
        <v>1</v>
      </c>
      <c r="AB445" s="197">
        <v>13171</v>
      </c>
      <c r="AC445" s="197">
        <v>0</v>
      </c>
      <c r="AD445" s="197">
        <f t="shared" si="41"/>
        <v>0</v>
      </c>
      <c r="AE445" s="197">
        <v>0</v>
      </c>
      <c r="AJ445">
        <v>0</v>
      </c>
      <c r="AK445">
        <v>0</v>
      </c>
      <c r="AU445" s="198">
        <v>0.27272727299999999</v>
      </c>
      <c r="AV445" s="6">
        <v>0</v>
      </c>
      <c r="AW445" s="198">
        <v>0.38356000000000001</v>
      </c>
      <c r="BO445" s="198"/>
      <c r="BP445" s="354">
        <f t="shared" si="37"/>
        <v>0</v>
      </c>
      <c r="BQ445" s="354">
        <f t="shared" si="38"/>
        <v>0</v>
      </c>
      <c r="BR445" s="354">
        <f t="shared" si="39"/>
        <v>0</v>
      </c>
      <c r="CG445" s="198"/>
      <c r="CH445">
        <f>(Transest!$J$14/HexExtSoy!$K$4)</f>
        <v>0.20257267294641951</v>
      </c>
      <c r="CI445">
        <f>(HydroProcOil!$K$14/HexExtSoy!$K$4)</f>
        <v>0.10977777777777777</v>
      </c>
      <c r="CJ445">
        <f>(StarchFerm!$K$24/StarchFerm!$K$4)</f>
        <v>0.33157302630665886</v>
      </c>
      <c r="CY445" s="198"/>
      <c r="CZ445">
        <f>BP445*CH445*1000*LCI!$E$93</f>
        <v>0</v>
      </c>
      <c r="DA445">
        <f>BQ445*CI445*1000*(LCI!$E$99)</f>
        <v>0</v>
      </c>
      <c r="DB445">
        <f>BR445*CJ445*1000*(LCI!$E$96)</f>
        <v>0</v>
      </c>
    </row>
    <row r="446" spans="1:106" x14ac:dyDescent="0.25">
      <c r="A446" s="197">
        <v>13173</v>
      </c>
      <c r="B446" s="197" t="s">
        <v>911</v>
      </c>
      <c r="C446" s="197" t="s">
        <v>973</v>
      </c>
      <c r="D446" s="197">
        <v>-83.061781300000007</v>
      </c>
      <c r="E446" s="197">
        <v>31.018550000000001</v>
      </c>
      <c r="F446">
        <v>0</v>
      </c>
      <c r="G446">
        <f t="shared" si="40"/>
        <v>0</v>
      </c>
      <c r="H446" s="198">
        <v>10.73</v>
      </c>
      <c r="Q446" s="221">
        <f>(Q3531*10000)*TEA!$M$15*10^-6</f>
        <v>64.060402133249994</v>
      </c>
      <c r="R446" s="221">
        <f>(R3531*10000)*TEA!$O$15*10^-6</f>
        <v>64.060402133249994</v>
      </c>
      <c r="AA446">
        <f t="shared" si="42"/>
        <v>1</v>
      </c>
      <c r="AB446" s="197">
        <v>13173</v>
      </c>
      <c r="AC446" s="197">
        <v>0</v>
      </c>
      <c r="AD446" s="197">
        <f t="shared" si="41"/>
        <v>0</v>
      </c>
      <c r="AE446" s="197">
        <v>676</v>
      </c>
      <c r="AJ446">
        <v>0</v>
      </c>
      <c r="AK446">
        <v>0</v>
      </c>
      <c r="AU446" s="198">
        <v>0.27272727299999999</v>
      </c>
      <c r="AV446" s="6">
        <v>0</v>
      </c>
      <c r="AW446" s="198">
        <v>0.38356000000000001</v>
      </c>
      <c r="BO446" s="198"/>
      <c r="BP446" s="354">
        <f t="shared" si="37"/>
        <v>0</v>
      </c>
      <c r="BQ446" s="354">
        <f t="shared" si="38"/>
        <v>0</v>
      </c>
      <c r="BR446" s="354">
        <f t="shared" si="39"/>
        <v>2782.1447888000002</v>
      </c>
      <c r="CG446" s="198"/>
      <c r="CH446">
        <f>(Transest!$J$14/HexExtSoy!$K$4)</f>
        <v>0.20257267294641951</v>
      </c>
      <c r="CI446">
        <f>(HydroProcOil!$K$14/HexExtSoy!$K$4)</f>
        <v>0.10977777777777777</v>
      </c>
      <c r="CJ446">
        <f>(StarchFerm!$K$24/StarchFerm!$K$4)</f>
        <v>0.33157302630665886</v>
      </c>
      <c r="CY446" s="198"/>
      <c r="CZ446">
        <f>BP446*CH446*1000*LCI!$E$93</f>
        <v>0</v>
      </c>
      <c r="DA446">
        <f>BQ446*CI446*1000*(LCI!$E$99)</f>
        <v>0</v>
      </c>
      <c r="DB446">
        <f>BR446*CJ446*1000*(LCI!$E$96)</f>
        <v>24860948.307272054</v>
      </c>
    </row>
    <row r="447" spans="1:106" x14ac:dyDescent="0.25">
      <c r="A447" s="197">
        <v>13175</v>
      </c>
      <c r="B447" s="197" t="s">
        <v>911</v>
      </c>
      <c r="C447" s="197" t="s">
        <v>974</v>
      </c>
      <c r="D447" s="197">
        <v>-82.943524199999999</v>
      </c>
      <c r="E447" s="197">
        <v>32.463120000000004</v>
      </c>
      <c r="F447">
        <v>2.9</v>
      </c>
      <c r="G447">
        <f t="shared" si="40"/>
        <v>2.9</v>
      </c>
      <c r="H447" s="198">
        <v>8.02</v>
      </c>
      <c r="Q447" s="221">
        <f>(Q3532*10000)*TEA!$M$15*10^-6</f>
        <v>58.897280022299995</v>
      </c>
      <c r="R447" s="221">
        <f>(R3532*10000)*TEA!$O$15*10^-6</f>
        <v>58.897280022299995</v>
      </c>
      <c r="AA447">
        <f t="shared" si="42"/>
        <v>1</v>
      </c>
      <c r="AB447" s="197">
        <v>13175</v>
      </c>
      <c r="AC447" s="197">
        <v>1208</v>
      </c>
      <c r="AD447" s="197">
        <f t="shared" si="41"/>
        <v>1208</v>
      </c>
      <c r="AE447" s="197">
        <v>754</v>
      </c>
      <c r="AJ447">
        <v>0</v>
      </c>
      <c r="AK447">
        <v>0</v>
      </c>
      <c r="AU447" s="198">
        <v>0.27272727299999999</v>
      </c>
      <c r="AV447" s="6">
        <v>0</v>
      </c>
      <c r="AW447" s="198">
        <v>0.38356000000000001</v>
      </c>
      <c r="BO447" s="198"/>
      <c r="BP447" s="354">
        <f t="shared" si="37"/>
        <v>955.41818277359994</v>
      </c>
      <c r="BQ447" s="354">
        <f t="shared" si="38"/>
        <v>0</v>
      </c>
      <c r="BR447" s="354">
        <f t="shared" si="39"/>
        <v>2319.4180047999998</v>
      </c>
      <c r="CG447" s="198"/>
      <c r="CH447">
        <f>(Transest!$J$14/HexExtSoy!$K$4)</f>
        <v>0.20257267294641951</v>
      </c>
      <c r="CI447">
        <f>(HydroProcOil!$K$14/HexExtSoy!$K$4)</f>
        <v>0.10977777777777777</v>
      </c>
      <c r="CJ447">
        <f>(StarchFerm!$K$24/StarchFerm!$K$4)</f>
        <v>0.33157302630665886</v>
      </c>
      <c r="CY447" s="198"/>
      <c r="CZ447">
        <f>BP447*CH447*1000*LCI!$E$93</f>
        <v>7306195.9687437238</v>
      </c>
      <c r="DA447">
        <f>BQ447*CI447*1000*(LCI!$E$99)</f>
        <v>0</v>
      </c>
      <c r="DB447">
        <f>BR447*CJ447*1000*(LCI!$E$96)</f>
        <v>20726071.249929506</v>
      </c>
    </row>
    <row r="448" spans="1:106" x14ac:dyDescent="0.25">
      <c r="A448" s="197">
        <v>13177</v>
      </c>
      <c r="B448" s="197" t="s">
        <v>911</v>
      </c>
      <c r="C448" s="197" t="s">
        <v>632</v>
      </c>
      <c r="D448" s="197">
        <v>-84.173830800000005</v>
      </c>
      <c r="E448" s="197">
        <v>31.772559999999999</v>
      </c>
      <c r="F448">
        <v>2.71</v>
      </c>
      <c r="G448">
        <f t="shared" si="40"/>
        <v>2.71</v>
      </c>
      <c r="H448" s="198">
        <v>11.66</v>
      </c>
      <c r="Q448" s="221">
        <f>(Q3533*10000)*TEA!$M$15*10^-6</f>
        <v>61.042002549749988</v>
      </c>
      <c r="R448" s="221">
        <f>(R3533*10000)*TEA!$O$15*10^-6</f>
        <v>61.042002549749988</v>
      </c>
      <c r="AA448">
        <f t="shared" si="42"/>
        <v>1</v>
      </c>
      <c r="AB448" s="197">
        <v>13177</v>
      </c>
      <c r="AC448" s="197">
        <v>1606</v>
      </c>
      <c r="AD448" s="197">
        <f t="shared" si="41"/>
        <v>1606</v>
      </c>
      <c r="AE448" s="197">
        <v>2165</v>
      </c>
      <c r="AJ448">
        <v>0</v>
      </c>
      <c r="AK448">
        <v>0</v>
      </c>
      <c r="AU448" s="198">
        <v>0.27272727299999999</v>
      </c>
      <c r="AV448" s="6">
        <v>0</v>
      </c>
      <c r="AW448" s="198">
        <v>0.38356000000000001</v>
      </c>
      <c r="BO448" s="198"/>
      <c r="BP448" s="354">
        <f t="shared" si="37"/>
        <v>1186.98000118698</v>
      </c>
      <c r="BQ448" s="354">
        <f t="shared" si="38"/>
        <v>0</v>
      </c>
      <c r="BR448" s="354">
        <f t="shared" si="39"/>
        <v>9682.5502840000008</v>
      </c>
      <c r="CG448" s="198"/>
      <c r="CH448">
        <f>(Transest!$J$14/HexExtSoy!$K$4)</f>
        <v>0.20257267294641951</v>
      </c>
      <c r="CI448">
        <f>(HydroProcOil!$K$14/HexExtSoy!$K$4)</f>
        <v>0.10977777777777777</v>
      </c>
      <c r="CJ448">
        <f>(StarchFerm!$K$24/StarchFerm!$K$4)</f>
        <v>0.33157302630665886</v>
      </c>
      <c r="CY448" s="198"/>
      <c r="CZ448">
        <f>BP448*CH448*1000*LCI!$E$93</f>
        <v>9076976.61193325</v>
      </c>
      <c r="DA448">
        <f>BQ448*CI448*1000*(LCI!$E$99)</f>
        <v>0</v>
      </c>
      <c r="DB448">
        <f>BR448*CJ448*1000*(LCI!$E$96)</f>
        <v>86522233.87586993</v>
      </c>
    </row>
    <row r="449" spans="1:106" x14ac:dyDescent="0.25">
      <c r="A449" s="197">
        <v>13179</v>
      </c>
      <c r="B449" s="197" t="s">
        <v>911</v>
      </c>
      <c r="C449" s="197" t="s">
        <v>889</v>
      </c>
      <c r="D449" s="197">
        <v>-81.495869999999996</v>
      </c>
      <c r="E449" s="197">
        <v>31.829730000000001</v>
      </c>
      <c r="F449">
        <v>0</v>
      </c>
      <c r="G449">
        <f t="shared" si="40"/>
        <v>0</v>
      </c>
      <c r="H449" s="198">
        <v>10.39</v>
      </c>
      <c r="Q449" s="221">
        <f>(Q3534*10000)*TEA!$M$15*10^-6</f>
        <v>61.407205986150004</v>
      </c>
      <c r="R449" s="221">
        <f>(R3534*10000)*TEA!$O$15*10^-6</f>
        <v>61.407205986150004</v>
      </c>
      <c r="AA449">
        <f t="shared" si="42"/>
        <v>1</v>
      </c>
      <c r="AB449" s="197">
        <v>13179</v>
      </c>
      <c r="AC449" s="197">
        <v>18</v>
      </c>
      <c r="AD449" s="197">
        <f t="shared" si="41"/>
        <v>18</v>
      </c>
      <c r="AE449" s="197">
        <v>51</v>
      </c>
      <c r="AJ449">
        <v>0</v>
      </c>
      <c r="AK449">
        <v>0</v>
      </c>
      <c r="AU449" s="198">
        <v>0.27272727299999999</v>
      </c>
      <c r="AV449" s="6">
        <v>0</v>
      </c>
      <c r="AW449" s="198">
        <v>0.38356000000000001</v>
      </c>
      <c r="BO449" s="198"/>
      <c r="BP449" s="354">
        <f t="shared" si="37"/>
        <v>0</v>
      </c>
      <c r="BQ449" s="354">
        <f t="shared" si="38"/>
        <v>0</v>
      </c>
      <c r="BR449" s="354">
        <f t="shared" si="39"/>
        <v>203.2446084</v>
      </c>
      <c r="CG449" s="198"/>
      <c r="CH449">
        <f>(Transest!$J$14/HexExtSoy!$K$4)</f>
        <v>0.20257267294641951</v>
      </c>
      <c r="CI449">
        <f>(HydroProcOil!$K$14/HexExtSoy!$K$4)</f>
        <v>0.10977777777777777</v>
      </c>
      <c r="CJ449">
        <f>(StarchFerm!$K$24/StarchFerm!$K$4)</f>
        <v>0.33157302630665886</v>
      </c>
      <c r="CY449" s="198"/>
      <c r="CZ449">
        <f>BP449*CH449*1000*LCI!$E$93</f>
        <v>0</v>
      </c>
      <c r="DA449">
        <f>BQ449*CI449*1000*(LCI!$E$99)</f>
        <v>0</v>
      </c>
      <c r="DB449">
        <f>BR449*CJ449*1000*(LCI!$E$96)</f>
        <v>1816172.085473509</v>
      </c>
    </row>
    <row r="450" spans="1:106" x14ac:dyDescent="0.25">
      <c r="A450" s="197">
        <v>13181</v>
      </c>
      <c r="B450" s="197" t="s">
        <v>911</v>
      </c>
      <c r="C450" s="197" t="s">
        <v>705</v>
      </c>
      <c r="D450" s="197">
        <v>-82.456553099999994</v>
      </c>
      <c r="E450" s="197">
        <v>33.788690000000003</v>
      </c>
      <c r="F450">
        <v>0</v>
      </c>
      <c r="G450">
        <f t="shared" si="40"/>
        <v>0</v>
      </c>
      <c r="H450" s="198">
        <v>0</v>
      </c>
      <c r="Q450" s="221">
        <f>(Q3535*10000)*TEA!$M$15*10^-6</f>
        <v>55.148379943500004</v>
      </c>
      <c r="R450" s="221">
        <f>(R3535*10000)*TEA!$O$15*10^-6</f>
        <v>55.148379943500004</v>
      </c>
      <c r="AA450">
        <f t="shared" si="42"/>
        <v>1</v>
      </c>
      <c r="AB450" s="197">
        <v>13181</v>
      </c>
      <c r="AC450" s="197">
        <v>0</v>
      </c>
      <c r="AD450" s="197">
        <f t="shared" si="41"/>
        <v>0</v>
      </c>
      <c r="AE450" s="197">
        <v>0</v>
      </c>
      <c r="AJ450">
        <v>0</v>
      </c>
      <c r="AK450">
        <v>0</v>
      </c>
      <c r="AU450" s="198">
        <v>0.27272727299999999</v>
      </c>
      <c r="AV450" s="6">
        <v>0</v>
      </c>
      <c r="AW450" s="198">
        <v>0.38356000000000001</v>
      </c>
      <c r="BO450" s="198"/>
      <c r="BP450" s="354">
        <f t="shared" si="37"/>
        <v>0</v>
      </c>
      <c r="BQ450" s="354">
        <f t="shared" si="38"/>
        <v>0</v>
      </c>
      <c r="BR450" s="354">
        <f t="shared" si="39"/>
        <v>0</v>
      </c>
      <c r="CG450" s="198"/>
      <c r="CH450">
        <f>(Transest!$J$14/HexExtSoy!$K$4)</f>
        <v>0.20257267294641951</v>
      </c>
      <c r="CI450">
        <f>(HydroProcOil!$K$14/HexExtSoy!$K$4)</f>
        <v>0.10977777777777777</v>
      </c>
      <c r="CJ450">
        <f>(StarchFerm!$K$24/StarchFerm!$K$4)</f>
        <v>0.33157302630665886</v>
      </c>
      <c r="CY450" s="198"/>
      <c r="CZ450">
        <f>BP450*CH450*1000*LCI!$E$93</f>
        <v>0</v>
      </c>
      <c r="DA450">
        <f>BQ450*CI450*1000*(LCI!$E$99)</f>
        <v>0</v>
      </c>
      <c r="DB450">
        <f>BR450*CJ450*1000*(LCI!$E$96)</f>
        <v>0</v>
      </c>
    </row>
    <row r="451" spans="1:106" x14ac:dyDescent="0.25">
      <c r="A451" s="197">
        <v>13183</v>
      </c>
      <c r="B451" s="197" t="s">
        <v>911</v>
      </c>
      <c r="C451" s="197" t="s">
        <v>975</v>
      </c>
      <c r="D451" s="197">
        <v>-81.760169500000003</v>
      </c>
      <c r="E451" s="197">
        <v>31.764420000000001</v>
      </c>
      <c r="F451">
        <v>0</v>
      </c>
      <c r="G451">
        <f t="shared" si="40"/>
        <v>0</v>
      </c>
      <c r="H451" s="198">
        <v>4.3</v>
      </c>
      <c r="Q451" s="221">
        <f>(Q3536*10000)*TEA!$M$15*10^-6</f>
        <v>61.658944832700001</v>
      </c>
      <c r="R451" s="221">
        <f>(R3536*10000)*TEA!$O$15*10^-6</f>
        <v>61.658944832700001</v>
      </c>
      <c r="AA451">
        <f t="shared" si="42"/>
        <v>1</v>
      </c>
      <c r="AB451" s="197">
        <v>13183</v>
      </c>
      <c r="AC451" s="197">
        <v>0</v>
      </c>
      <c r="AD451" s="197">
        <f t="shared" si="41"/>
        <v>0</v>
      </c>
      <c r="AE451" s="197">
        <v>123</v>
      </c>
      <c r="AJ451">
        <v>0</v>
      </c>
      <c r="AK451">
        <v>0</v>
      </c>
      <c r="AU451" s="198">
        <v>0.27272727299999999</v>
      </c>
      <c r="AV451" s="6">
        <v>0</v>
      </c>
      <c r="AW451" s="198">
        <v>0.38356000000000001</v>
      </c>
      <c r="BO451" s="198"/>
      <c r="BP451" s="354">
        <f t="shared" ref="BP451:BP514" si="43">F451*AC451*AU451</f>
        <v>0</v>
      </c>
      <c r="BQ451" s="354">
        <f t="shared" ref="BQ451:BQ514" si="44">G451*AD451*AV451</f>
        <v>0</v>
      </c>
      <c r="BR451" s="354">
        <f t="shared" ref="BR451:BR514" si="45">H451*AE451*AW451</f>
        <v>202.86488399999999</v>
      </c>
      <c r="CG451" s="198"/>
      <c r="CH451">
        <f>(Transest!$J$14/HexExtSoy!$K$4)</f>
        <v>0.20257267294641951</v>
      </c>
      <c r="CI451">
        <f>(HydroProcOil!$K$14/HexExtSoy!$K$4)</f>
        <v>0.10977777777777777</v>
      </c>
      <c r="CJ451">
        <f>(StarchFerm!$K$24/StarchFerm!$K$4)</f>
        <v>0.33157302630665886</v>
      </c>
      <c r="CY451" s="198"/>
      <c r="CZ451">
        <f>BP451*CH451*1000*LCI!$E$93</f>
        <v>0</v>
      </c>
      <c r="DA451">
        <f>BQ451*CI451*1000*(LCI!$E$99)</f>
        <v>0</v>
      </c>
      <c r="DB451">
        <f>BR451*CJ451*1000*(LCI!$E$96)</f>
        <v>1812778.9088432298</v>
      </c>
    </row>
    <row r="452" spans="1:106" x14ac:dyDescent="0.25">
      <c r="A452" s="197">
        <v>13185</v>
      </c>
      <c r="B452" s="197" t="s">
        <v>911</v>
      </c>
      <c r="C452" s="197" t="s">
        <v>634</v>
      </c>
      <c r="D452" s="197">
        <v>-83.278775300000007</v>
      </c>
      <c r="E452" s="197">
        <v>30.828109999999999</v>
      </c>
      <c r="F452">
        <v>2.13</v>
      </c>
      <c r="G452">
        <f t="shared" ref="G452:G515" si="46">F452</f>
        <v>2.13</v>
      </c>
      <c r="H452" s="198">
        <v>9.16</v>
      </c>
      <c r="Q452" s="221">
        <f>(Q3537*10000)*TEA!$M$15*10^-6</f>
        <v>64.601345317050004</v>
      </c>
      <c r="R452" s="221">
        <f>(R3537*10000)*TEA!$O$15*10^-6</f>
        <v>64.601345317050004</v>
      </c>
      <c r="AA452">
        <f t="shared" si="42"/>
        <v>1</v>
      </c>
      <c r="AB452" s="197">
        <v>13185</v>
      </c>
      <c r="AC452" s="197">
        <v>652</v>
      </c>
      <c r="AD452" s="197">
        <f t="shared" ref="AD452:AD515" si="47">AC452</f>
        <v>652</v>
      </c>
      <c r="AE452" s="197">
        <v>374</v>
      </c>
      <c r="AJ452">
        <v>0</v>
      </c>
      <c r="AK452">
        <v>0</v>
      </c>
      <c r="AU452" s="198">
        <v>0.27272727299999999</v>
      </c>
      <c r="AV452" s="6">
        <v>0</v>
      </c>
      <c r="AW452" s="198">
        <v>0.38356000000000001</v>
      </c>
      <c r="BO452" s="198"/>
      <c r="BP452" s="354">
        <f t="shared" si="43"/>
        <v>378.75272765147997</v>
      </c>
      <c r="BQ452" s="354">
        <f t="shared" si="44"/>
        <v>0</v>
      </c>
      <c r="BR452" s="354">
        <f t="shared" si="45"/>
        <v>1314.0151904000002</v>
      </c>
      <c r="CG452" s="198"/>
      <c r="CH452">
        <f>(Transest!$J$14/HexExtSoy!$K$4)</f>
        <v>0.20257267294641951</v>
      </c>
      <c r="CI452">
        <f>(HydroProcOil!$K$14/HexExtSoy!$K$4)</f>
        <v>0.10977777777777777</v>
      </c>
      <c r="CJ452">
        <f>(StarchFerm!$K$24/StarchFerm!$K$4)</f>
        <v>0.33157302630665886</v>
      </c>
      <c r="CY452" s="198"/>
      <c r="CZ452">
        <f>BP452*CH452*1000*LCI!$E$93</f>
        <v>2896366.9540855596</v>
      </c>
      <c r="DA452">
        <f>BQ452*CI452*1000*(LCI!$E$99)</f>
        <v>0</v>
      </c>
      <c r="DB452">
        <f>BR452*CJ452*1000*(LCI!$E$96)</f>
        <v>11741899.21926922</v>
      </c>
    </row>
    <row r="453" spans="1:106" x14ac:dyDescent="0.25">
      <c r="A453" s="197">
        <v>13187</v>
      </c>
      <c r="B453" s="197" t="s">
        <v>911</v>
      </c>
      <c r="C453" s="197" t="s">
        <v>976</v>
      </c>
      <c r="D453" s="197">
        <v>-84.011308799999995</v>
      </c>
      <c r="E453" s="197">
        <v>34.565159999999999</v>
      </c>
      <c r="F453">
        <v>0</v>
      </c>
      <c r="G453">
        <f t="shared" si="46"/>
        <v>0</v>
      </c>
      <c r="H453" s="198">
        <v>7.69</v>
      </c>
      <c r="Q453" s="221">
        <f>(Q3538*10000)*TEA!$M$15*10^-6</f>
        <v>49.194454066649996</v>
      </c>
      <c r="R453" s="221">
        <f>(R3538*10000)*TEA!$O$15*10^-6</f>
        <v>49.194454066649996</v>
      </c>
      <c r="AA453">
        <f t="shared" si="42"/>
        <v>1</v>
      </c>
      <c r="AB453" s="197">
        <v>13187</v>
      </c>
      <c r="AC453" s="197">
        <v>0</v>
      </c>
      <c r="AD453" s="197">
        <f t="shared" si="47"/>
        <v>0</v>
      </c>
      <c r="AE453" s="197">
        <v>203</v>
      </c>
      <c r="AJ453">
        <v>0</v>
      </c>
      <c r="AK453">
        <v>0</v>
      </c>
      <c r="AU453" s="198">
        <v>0.27272727299999999</v>
      </c>
      <c r="AV453" s="6">
        <v>0</v>
      </c>
      <c r="AW453" s="198">
        <v>0.38356000000000001</v>
      </c>
      <c r="BO453" s="198"/>
      <c r="BP453" s="354">
        <f t="shared" si="43"/>
        <v>0</v>
      </c>
      <c r="BQ453" s="354">
        <f t="shared" si="44"/>
        <v>0</v>
      </c>
      <c r="BR453" s="354">
        <f t="shared" si="45"/>
        <v>598.76400920000003</v>
      </c>
      <c r="CG453" s="198"/>
      <c r="CH453">
        <f>(Transest!$J$14/HexExtSoy!$K$4)</f>
        <v>0.20257267294641951</v>
      </c>
      <c r="CI453">
        <f>(HydroProcOil!$K$14/HexExtSoy!$K$4)</f>
        <v>0.10977777777777777</v>
      </c>
      <c r="CJ453">
        <f>(StarchFerm!$K$24/StarchFerm!$K$4)</f>
        <v>0.33157302630665886</v>
      </c>
      <c r="CY453" s="198"/>
      <c r="CZ453">
        <f>BP453*CH453*1000*LCI!$E$93</f>
        <v>0</v>
      </c>
      <c r="DA453">
        <f>BQ453*CI453*1000*(LCI!$E$99)</f>
        <v>0</v>
      </c>
      <c r="DB453">
        <f>BR453*CJ453*1000*(LCI!$E$96)</f>
        <v>5350491.1537680095</v>
      </c>
    </row>
    <row r="454" spans="1:106" x14ac:dyDescent="0.25">
      <c r="A454" s="197">
        <v>13189</v>
      </c>
      <c r="B454" s="197" t="s">
        <v>911</v>
      </c>
      <c r="C454" s="197" t="s">
        <v>977</v>
      </c>
      <c r="D454" s="197">
        <v>-82.493003799999997</v>
      </c>
      <c r="E454" s="197">
        <v>33.483359999999998</v>
      </c>
      <c r="F454">
        <v>0</v>
      </c>
      <c r="G454">
        <f t="shared" si="46"/>
        <v>0</v>
      </c>
      <c r="H454" s="198">
        <v>0</v>
      </c>
      <c r="Q454" s="221">
        <f>(Q3539*10000)*TEA!$M$15*10^-6</f>
        <v>56.042061762599985</v>
      </c>
      <c r="R454" s="221">
        <f>(R3539*10000)*TEA!$O$15*10^-6</f>
        <v>56.042061762599985</v>
      </c>
      <c r="AA454">
        <f t="shared" si="42"/>
        <v>1</v>
      </c>
      <c r="AB454" s="197">
        <v>13189</v>
      </c>
      <c r="AC454" s="197">
        <v>0</v>
      </c>
      <c r="AD454" s="197">
        <f t="shared" si="47"/>
        <v>0</v>
      </c>
      <c r="AE454" s="197">
        <v>0</v>
      </c>
      <c r="AJ454">
        <v>0</v>
      </c>
      <c r="AK454">
        <v>0</v>
      </c>
      <c r="AU454" s="198">
        <v>0.27272727299999999</v>
      </c>
      <c r="AV454" s="6">
        <v>0</v>
      </c>
      <c r="AW454" s="198">
        <v>0.38356000000000001</v>
      </c>
      <c r="BO454" s="198"/>
      <c r="BP454" s="354">
        <f t="shared" si="43"/>
        <v>0</v>
      </c>
      <c r="BQ454" s="354">
        <f t="shared" si="44"/>
        <v>0</v>
      </c>
      <c r="BR454" s="354">
        <f t="shared" si="45"/>
        <v>0</v>
      </c>
      <c r="CG454" s="198"/>
      <c r="CH454">
        <f>(Transest!$J$14/HexExtSoy!$K$4)</f>
        <v>0.20257267294641951</v>
      </c>
      <c r="CI454">
        <f>(HydroProcOil!$K$14/HexExtSoy!$K$4)</f>
        <v>0.10977777777777777</v>
      </c>
      <c r="CJ454">
        <f>(StarchFerm!$K$24/StarchFerm!$K$4)</f>
        <v>0.33157302630665886</v>
      </c>
      <c r="CY454" s="198"/>
      <c r="CZ454">
        <f>BP454*CH454*1000*LCI!$E$93</f>
        <v>0</v>
      </c>
      <c r="DA454">
        <f>BQ454*CI454*1000*(LCI!$E$99)</f>
        <v>0</v>
      </c>
      <c r="DB454">
        <f>BR454*CJ454*1000*(LCI!$E$96)</f>
        <v>0</v>
      </c>
    </row>
    <row r="455" spans="1:106" x14ac:dyDescent="0.25">
      <c r="A455" s="197">
        <v>13191</v>
      </c>
      <c r="B455" s="197" t="s">
        <v>911</v>
      </c>
      <c r="C455" s="197" t="s">
        <v>978</v>
      </c>
      <c r="D455" s="197">
        <v>-81.425065000000004</v>
      </c>
      <c r="E455" s="197">
        <v>31.51613</v>
      </c>
      <c r="F455">
        <v>0</v>
      </c>
      <c r="G455">
        <f t="shared" si="46"/>
        <v>0</v>
      </c>
      <c r="H455" s="198">
        <v>0</v>
      </c>
      <c r="Q455" s="221">
        <f>(Q3540*10000)*TEA!$M$15*10^-6</f>
        <v>62.750168418599998</v>
      </c>
      <c r="R455" s="221">
        <f>(R3540*10000)*TEA!$O$15*10^-6</f>
        <v>62.750168418599998</v>
      </c>
      <c r="AA455">
        <f t="shared" si="42"/>
        <v>1</v>
      </c>
      <c r="AB455" s="197">
        <v>13191</v>
      </c>
      <c r="AC455" s="197">
        <v>0</v>
      </c>
      <c r="AD455" s="197">
        <f t="shared" si="47"/>
        <v>0</v>
      </c>
      <c r="AE455" s="197">
        <v>0</v>
      </c>
      <c r="AJ455">
        <v>0</v>
      </c>
      <c r="AK455">
        <v>0</v>
      </c>
      <c r="AU455" s="198">
        <v>0.27272727299999999</v>
      </c>
      <c r="AV455" s="6">
        <v>0</v>
      </c>
      <c r="AW455" s="198">
        <v>0.38356000000000001</v>
      </c>
      <c r="BO455" s="198"/>
      <c r="BP455" s="354">
        <f t="shared" si="43"/>
        <v>0</v>
      </c>
      <c r="BQ455" s="354">
        <f t="shared" si="44"/>
        <v>0</v>
      </c>
      <c r="BR455" s="354">
        <f t="shared" si="45"/>
        <v>0</v>
      </c>
      <c r="CG455" s="198"/>
      <c r="CH455">
        <f>(Transest!$J$14/HexExtSoy!$K$4)</f>
        <v>0.20257267294641951</v>
      </c>
      <c r="CI455">
        <f>(HydroProcOil!$K$14/HexExtSoy!$K$4)</f>
        <v>0.10977777777777777</v>
      </c>
      <c r="CJ455">
        <f>(StarchFerm!$K$24/StarchFerm!$K$4)</f>
        <v>0.33157302630665886</v>
      </c>
      <c r="CY455" s="198"/>
      <c r="CZ455">
        <f>BP455*CH455*1000*LCI!$E$93</f>
        <v>0</v>
      </c>
      <c r="DA455">
        <f>BQ455*CI455*1000*(LCI!$E$99)</f>
        <v>0</v>
      </c>
      <c r="DB455">
        <f>BR455*CJ455*1000*(LCI!$E$96)</f>
        <v>0</v>
      </c>
    </row>
    <row r="456" spans="1:106" x14ac:dyDescent="0.25">
      <c r="A456" s="197">
        <v>13193</v>
      </c>
      <c r="B456" s="197" t="s">
        <v>911</v>
      </c>
      <c r="C456" s="197" t="s">
        <v>635</v>
      </c>
      <c r="D456" s="197">
        <v>-84.057538500000007</v>
      </c>
      <c r="E456" s="197">
        <v>32.345820000000003</v>
      </c>
      <c r="F456">
        <v>2.79</v>
      </c>
      <c r="G456">
        <f t="shared" si="46"/>
        <v>2.79</v>
      </c>
      <c r="H456" s="198">
        <v>11.2</v>
      </c>
      <c r="Q456" s="221">
        <f>(Q3541*10000)*TEA!$M$15*10^-6</f>
        <v>59.207775101549998</v>
      </c>
      <c r="R456" s="221">
        <f>(R3541*10000)*TEA!$O$15*10^-6</f>
        <v>59.207775101549998</v>
      </c>
      <c r="AA456">
        <f t="shared" si="42"/>
        <v>1</v>
      </c>
      <c r="AB456" s="197">
        <v>13193</v>
      </c>
      <c r="AC456" s="197">
        <v>1377</v>
      </c>
      <c r="AD456" s="197">
        <f t="shared" si="47"/>
        <v>1377</v>
      </c>
      <c r="AE456" s="197">
        <v>1535</v>
      </c>
      <c r="AJ456">
        <v>0</v>
      </c>
      <c r="AK456">
        <v>0</v>
      </c>
      <c r="AU456" s="198">
        <v>0.27272727299999999</v>
      </c>
      <c r="AV456" s="6">
        <v>0</v>
      </c>
      <c r="AW456" s="198">
        <v>0.38356000000000001</v>
      </c>
      <c r="BO456" s="198"/>
      <c r="BP456" s="354">
        <f t="shared" si="43"/>
        <v>1047.7718192295899</v>
      </c>
      <c r="BQ456" s="354">
        <f t="shared" si="44"/>
        <v>0</v>
      </c>
      <c r="BR456" s="354">
        <f t="shared" si="45"/>
        <v>6594.1635200000001</v>
      </c>
      <c r="CG456" s="198"/>
      <c r="CH456">
        <f>(Transest!$J$14/HexExtSoy!$K$4)</f>
        <v>0.20257267294641951</v>
      </c>
      <c r="CI456">
        <f>(HydroProcOil!$K$14/HexExtSoy!$K$4)</f>
        <v>0.10977777777777777</v>
      </c>
      <c r="CJ456">
        <f>(StarchFerm!$K$24/StarchFerm!$K$4)</f>
        <v>0.33157302630665886</v>
      </c>
      <c r="CY456" s="198"/>
      <c r="CZ456">
        <f>BP456*CH456*1000*LCI!$E$93</f>
        <v>8012435.161737469</v>
      </c>
      <c r="DA456">
        <f>BQ456*CI456*1000*(LCI!$E$99)</f>
        <v>0</v>
      </c>
      <c r="DB456">
        <f>BR456*CJ456*1000*(LCI!$E$96)</f>
        <v>58924740.028044634</v>
      </c>
    </row>
    <row r="457" spans="1:106" x14ac:dyDescent="0.25">
      <c r="A457" s="197">
        <v>13195</v>
      </c>
      <c r="B457" s="197" t="s">
        <v>911</v>
      </c>
      <c r="C457" s="197" t="s">
        <v>636</v>
      </c>
      <c r="D457" s="197">
        <v>-83.208859399999994</v>
      </c>
      <c r="E457" s="197">
        <v>34.12923</v>
      </c>
      <c r="F457">
        <v>1.95</v>
      </c>
      <c r="G457">
        <f t="shared" si="46"/>
        <v>1.95</v>
      </c>
      <c r="H457" s="198">
        <v>0</v>
      </c>
      <c r="Q457" s="221">
        <f>(Q3542*10000)*TEA!$M$15*10^-6</f>
        <v>52.250947528499992</v>
      </c>
      <c r="R457" s="221">
        <f>(R3542*10000)*TEA!$O$15*10^-6</f>
        <v>52.250947528499992</v>
      </c>
      <c r="AA457">
        <f t="shared" si="42"/>
        <v>1</v>
      </c>
      <c r="AB457" s="197">
        <v>13195</v>
      </c>
      <c r="AC457" s="197">
        <v>883</v>
      </c>
      <c r="AD457" s="197">
        <f t="shared" si="47"/>
        <v>883</v>
      </c>
      <c r="AE457" s="197">
        <v>0</v>
      </c>
      <c r="AJ457">
        <v>0</v>
      </c>
      <c r="AK457">
        <v>0</v>
      </c>
      <c r="AU457" s="198">
        <v>0.27272727299999999</v>
      </c>
      <c r="AV457" s="6">
        <v>0</v>
      </c>
      <c r="AW457" s="198">
        <v>0.38356000000000001</v>
      </c>
      <c r="BO457" s="198"/>
      <c r="BP457" s="354">
        <f t="shared" si="43"/>
        <v>469.59545501504994</v>
      </c>
      <c r="BQ457" s="354">
        <f t="shared" si="44"/>
        <v>0</v>
      </c>
      <c r="BR457" s="354">
        <f t="shared" si="45"/>
        <v>0</v>
      </c>
      <c r="CG457" s="198"/>
      <c r="CH457">
        <f>(Transest!$J$14/HexExtSoy!$K$4)</f>
        <v>0.20257267294641951</v>
      </c>
      <c r="CI457">
        <f>(HydroProcOil!$K$14/HexExtSoy!$K$4)</f>
        <v>0.10977777777777777</v>
      </c>
      <c r="CJ457">
        <f>(StarchFerm!$K$24/StarchFerm!$K$4)</f>
        <v>0.33157302630665886</v>
      </c>
      <c r="CY457" s="198"/>
      <c r="CZ457">
        <f>BP457*CH457*1000*LCI!$E$93</f>
        <v>3591052.0463523008</v>
      </c>
      <c r="DA457">
        <f>BQ457*CI457*1000*(LCI!$E$99)</f>
        <v>0</v>
      </c>
      <c r="DB457">
        <f>BR457*CJ457*1000*(LCI!$E$96)</f>
        <v>0</v>
      </c>
    </row>
    <row r="458" spans="1:106" x14ac:dyDescent="0.25">
      <c r="A458" s="197">
        <v>13197</v>
      </c>
      <c r="B458" s="197" t="s">
        <v>911</v>
      </c>
      <c r="C458" s="197" t="s">
        <v>638</v>
      </c>
      <c r="D458" s="197">
        <v>-84.533906999999999</v>
      </c>
      <c r="E458" s="197">
        <v>32.34563</v>
      </c>
      <c r="F458">
        <v>2.15</v>
      </c>
      <c r="G458">
        <f t="shared" si="46"/>
        <v>2.15</v>
      </c>
      <c r="H458" s="198">
        <v>7.37</v>
      </c>
      <c r="Q458" s="221">
        <f>(Q3543*10000)*TEA!$M$15*10^-6</f>
        <v>58.963208198400004</v>
      </c>
      <c r="R458" s="221">
        <f>(R3543*10000)*TEA!$O$15*10^-6</f>
        <v>58.963208198400004</v>
      </c>
      <c r="AA458">
        <f t="shared" si="42"/>
        <v>1</v>
      </c>
      <c r="AB458" s="197">
        <v>13197</v>
      </c>
      <c r="AC458" s="197">
        <v>535</v>
      </c>
      <c r="AD458" s="197">
        <f t="shared" si="47"/>
        <v>535</v>
      </c>
      <c r="AE458" s="197">
        <v>325</v>
      </c>
      <c r="AJ458">
        <v>0</v>
      </c>
      <c r="AK458">
        <v>0</v>
      </c>
      <c r="AU458" s="198">
        <v>0.27272727299999999</v>
      </c>
      <c r="AV458" s="6">
        <v>0</v>
      </c>
      <c r="AW458" s="198">
        <v>0.38356000000000001</v>
      </c>
      <c r="BO458" s="198"/>
      <c r="BP458" s="354">
        <f t="shared" si="43"/>
        <v>313.70454576825</v>
      </c>
      <c r="BQ458" s="354">
        <f t="shared" si="44"/>
        <v>0</v>
      </c>
      <c r="BR458" s="354">
        <f t="shared" si="45"/>
        <v>918.72208999999998</v>
      </c>
      <c r="CG458" s="198"/>
      <c r="CH458">
        <f>(Transest!$J$14/HexExtSoy!$K$4)</f>
        <v>0.20257267294641951</v>
      </c>
      <c r="CI458">
        <f>(HydroProcOil!$K$14/HexExtSoy!$K$4)</f>
        <v>0.10977777777777777</v>
      </c>
      <c r="CJ458">
        <f>(StarchFerm!$K$24/StarchFerm!$K$4)</f>
        <v>0.33157302630665886</v>
      </c>
      <c r="CY458" s="198"/>
      <c r="CZ458">
        <f>BP458*CH458*1000*LCI!$E$93</f>
        <v>2398935.8052773089</v>
      </c>
      <c r="DA458">
        <f>BQ458*CI458*1000*(LCI!$E$99)</f>
        <v>0</v>
      </c>
      <c r="DB458">
        <f>BR458*CJ458*1000*(LCI!$E$96)</f>
        <v>8209602.3471483178</v>
      </c>
    </row>
    <row r="459" spans="1:106" x14ac:dyDescent="0.25">
      <c r="A459" s="197">
        <v>13199</v>
      </c>
      <c r="B459" s="197" t="s">
        <v>911</v>
      </c>
      <c r="C459" s="197" t="s">
        <v>979</v>
      </c>
      <c r="D459" s="197">
        <v>-84.699775900000006</v>
      </c>
      <c r="E459" s="197">
        <v>33.035330000000002</v>
      </c>
      <c r="F459">
        <v>1.94</v>
      </c>
      <c r="G459">
        <f t="shared" si="46"/>
        <v>1.94</v>
      </c>
      <c r="H459" s="198">
        <v>3.26</v>
      </c>
      <c r="Q459" s="221">
        <f>(Q3544*10000)*TEA!$M$15*10^-6</f>
        <v>56.742710707349993</v>
      </c>
      <c r="R459" s="221">
        <f>(R3544*10000)*TEA!$O$15*10^-6</f>
        <v>56.742710707349993</v>
      </c>
      <c r="AA459">
        <f t="shared" si="42"/>
        <v>1</v>
      </c>
      <c r="AB459" s="197">
        <v>13199</v>
      </c>
      <c r="AC459" s="197">
        <v>116</v>
      </c>
      <c r="AD459" s="197">
        <f t="shared" si="47"/>
        <v>116</v>
      </c>
      <c r="AE459" s="197">
        <v>45</v>
      </c>
      <c r="AJ459">
        <v>0</v>
      </c>
      <c r="AK459">
        <v>0</v>
      </c>
      <c r="AU459" s="198">
        <v>0.27272727299999999</v>
      </c>
      <c r="AV459" s="6">
        <v>0</v>
      </c>
      <c r="AW459" s="198">
        <v>0.38356000000000001</v>
      </c>
      <c r="BO459" s="198"/>
      <c r="BP459" s="354">
        <f t="shared" si="43"/>
        <v>61.374545515919998</v>
      </c>
      <c r="BQ459" s="354">
        <f t="shared" si="44"/>
        <v>0</v>
      </c>
      <c r="BR459" s="354">
        <f t="shared" si="45"/>
        <v>56.268251999999997</v>
      </c>
      <c r="CG459" s="198"/>
      <c r="CH459">
        <f>(Transest!$J$14/HexExtSoy!$K$4)</f>
        <v>0.20257267294641951</v>
      </c>
      <c r="CI459">
        <f>(HydroProcOil!$K$14/HexExtSoy!$K$4)</f>
        <v>0.10977777777777777</v>
      </c>
      <c r="CJ459">
        <f>(StarchFerm!$K$24/StarchFerm!$K$4)</f>
        <v>0.33157302630665886</v>
      </c>
      <c r="CY459" s="198"/>
      <c r="CZ459">
        <f>BP459*CH459*1000*LCI!$E$93</f>
        <v>469338.41653519287</v>
      </c>
      <c r="DA459">
        <f>BQ459*CI459*1000*(LCI!$E$99)</f>
        <v>0</v>
      </c>
      <c r="DB459">
        <f>BR459*CJ459*1000*(LCI!$E$96)</f>
        <v>502807.08248686284</v>
      </c>
    </row>
    <row r="460" spans="1:106" x14ac:dyDescent="0.25">
      <c r="A460" s="197">
        <v>13201</v>
      </c>
      <c r="B460" s="197" t="s">
        <v>911</v>
      </c>
      <c r="C460" s="197" t="s">
        <v>709</v>
      </c>
      <c r="D460" s="197">
        <v>-84.742432800000003</v>
      </c>
      <c r="E460" s="197">
        <v>31.153880000000001</v>
      </c>
      <c r="F460">
        <v>0</v>
      </c>
      <c r="G460">
        <f t="shared" si="46"/>
        <v>0</v>
      </c>
      <c r="H460" s="198">
        <v>13.04</v>
      </c>
      <c r="Q460" s="221">
        <f>(Q3545*10000)*TEA!$M$15*10^-6</f>
        <v>62.6812971453</v>
      </c>
      <c r="R460" s="221">
        <f>(R3545*10000)*TEA!$O$15*10^-6</f>
        <v>62.6812971453</v>
      </c>
      <c r="AA460">
        <f t="shared" si="42"/>
        <v>1</v>
      </c>
      <c r="AB460" s="197">
        <v>13201</v>
      </c>
      <c r="AC460" s="197">
        <v>258</v>
      </c>
      <c r="AD460" s="197">
        <f t="shared" si="47"/>
        <v>258</v>
      </c>
      <c r="AE460" s="197">
        <v>2534</v>
      </c>
      <c r="AJ460">
        <v>0</v>
      </c>
      <c r="AK460">
        <v>0</v>
      </c>
      <c r="AU460" s="198">
        <v>0.27272727299999999</v>
      </c>
      <c r="AV460" s="6">
        <v>0</v>
      </c>
      <c r="AW460" s="198">
        <v>0.38356000000000001</v>
      </c>
      <c r="BO460" s="198"/>
      <c r="BP460" s="354">
        <f t="shared" si="43"/>
        <v>0</v>
      </c>
      <c r="BQ460" s="354">
        <f t="shared" si="44"/>
        <v>0</v>
      </c>
      <c r="BR460" s="354">
        <f t="shared" si="45"/>
        <v>12674.1111616</v>
      </c>
      <c r="CG460" s="198"/>
      <c r="CH460">
        <f>(Transest!$J$14/HexExtSoy!$K$4)</f>
        <v>0.20257267294641951</v>
      </c>
      <c r="CI460">
        <f>(HydroProcOil!$K$14/HexExtSoy!$K$4)</f>
        <v>0.10977777777777777</v>
      </c>
      <c r="CJ460">
        <f>(StarchFerm!$K$24/StarchFerm!$K$4)</f>
        <v>0.33157302630665886</v>
      </c>
      <c r="CY460" s="198"/>
      <c r="CZ460">
        <f>BP460*CH460*1000*LCI!$E$93</f>
        <v>0</v>
      </c>
      <c r="DA460">
        <f>BQ460*CI460*1000*(LCI!$E$99)</f>
        <v>0</v>
      </c>
      <c r="DB460">
        <f>BR460*CJ460*1000*(LCI!$E$96)</f>
        <v>113254501.95748536</v>
      </c>
    </row>
    <row r="461" spans="1:106" x14ac:dyDescent="0.25">
      <c r="A461" s="197">
        <v>13205</v>
      </c>
      <c r="B461" s="197" t="s">
        <v>911</v>
      </c>
      <c r="C461" s="197" t="s">
        <v>980</v>
      </c>
      <c r="D461" s="197">
        <v>-84.213202800000005</v>
      </c>
      <c r="E461" s="197">
        <v>31.21219</v>
      </c>
      <c r="F461">
        <v>3.43</v>
      </c>
      <c r="G461">
        <f t="shared" si="46"/>
        <v>3.43</v>
      </c>
      <c r="H461" s="198">
        <v>12.43</v>
      </c>
      <c r="Q461" s="221">
        <f>(Q3546*10000)*TEA!$M$15*10^-6</f>
        <v>62.8107203637</v>
      </c>
      <c r="R461" s="221">
        <f>(R3546*10000)*TEA!$O$15*10^-6</f>
        <v>62.8107203637</v>
      </c>
      <c r="AA461">
        <f t="shared" si="42"/>
        <v>1</v>
      </c>
      <c r="AB461" s="197">
        <v>13205</v>
      </c>
      <c r="AC461" s="197">
        <v>588</v>
      </c>
      <c r="AD461" s="197">
        <f t="shared" si="47"/>
        <v>588</v>
      </c>
      <c r="AE461" s="197">
        <v>2686</v>
      </c>
      <c r="AJ461">
        <v>0</v>
      </c>
      <c r="AK461">
        <v>0</v>
      </c>
      <c r="AU461" s="198">
        <v>0.27272727299999999</v>
      </c>
      <c r="AV461" s="6">
        <v>0</v>
      </c>
      <c r="AW461" s="198">
        <v>0.38356000000000001</v>
      </c>
      <c r="BO461" s="198"/>
      <c r="BP461" s="354">
        <f t="shared" si="43"/>
        <v>550.04727327732007</v>
      </c>
      <c r="BQ461" s="354">
        <f t="shared" si="44"/>
        <v>0</v>
      </c>
      <c r="BR461" s="354">
        <f t="shared" si="45"/>
        <v>12805.910048799999</v>
      </c>
      <c r="CG461" s="198"/>
      <c r="CH461">
        <f>(Transest!$J$14/HexExtSoy!$K$4)</f>
        <v>0.20257267294641951</v>
      </c>
      <c r="CI461">
        <f>(HydroProcOil!$K$14/HexExtSoy!$K$4)</f>
        <v>0.10977777777777777</v>
      </c>
      <c r="CJ461">
        <f>(StarchFerm!$K$24/StarchFerm!$K$4)</f>
        <v>0.33157302630665886</v>
      </c>
      <c r="CY461" s="198"/>
      <c r="CZ461">
        <f>BP461*CH461*1000*LCI!$E$93</f>
        <v>4206276.6263990337</v>
      </c>
      <c r="DA461">
        <f>BQ461*CI461*1000*(LCI!$E$99)</f>
        <v>0</v>
      </c>
      <c r="DB461">
        <f>BR461*CJ461*1000*(LCI!$E$96)</f>
        <v>114432242.71879508</v>
      </c>
    </row>
    <row r="462" spans="1:106" x14ac:dyDescent="0.25">
      <c r="A462" s="197">
        <v>13207</v>
      </c>
      <c r="B462" s="197" t="s">
        <v>911</v>
      </c>
      <c r="C462" s="197" t="s">
        <v>641</v>
      </c>
      <c r="D462" s="197">
        <v>-83.933845599999998</v>
      </c>
      <c r="E462" s="197">
        <v>33.015500000000003</v>
      </c>
      <c r="F462">
        <v>0</v>
      </c>
      <c r="G462">
        <f t="shared" si="46"/>
        <v>0</v>
      </c>
      <c r="H462" s="198">
        <v>5.39</v>
      </c>
      <c r="Q462" s="221">
        <f>(Q3547*10000)*TEA!$M$15*10^-6</f>
        <v>57.070330787250001</v>
      </c>
      <c r="R462" s="221">
        <f>(R3547*10000)*TEA!$O$15*10^-6</f>
        <v>57.070330787250001</v>
      </c>
      <c r="AA462">
        <f t="shared" si="42"/>
        <v>1</v>
      </c>
      <c r="AB462" s="197">
        <v>13207</v>
      </c>
      <c r="AC462" s="197">
        <v>0</v>
      </c>
      <c r="AD462" s="197">
        <f t="shared" si="47"/>
        <v>0</v>
      </c>
      <c r="AE462" s="197">
        <v>35</v>
      </c>
      <c r="AJ462">
        <v>0</v>
      </c>
      <c r="AK462">
        <v>0</v>
      </c>
      <c r="AU462" s="198">
        <v>0.27272727299999999</v>
      </c>
      <c r="AV462" s="6">
        <v>0</v>
      </c>
      <c r="AW462" s="198">
        <v>0.38356000000000001</v>
      </c>
      <c r="BO462" s="198"/>
      <c r="BP462" s="354">
        <f t="shared" si="43"/>
        <v>0</v>
      </c>
      <c r="BQ462" s="354">
        <f t="shared" si="44"/>
        <v>0</v>
      </c>
      <c r="BR462" s="354">
        <f t="shared" si="45"/>
        <v>72.358593999999997</v>
      </c>
      <c r="CG462" s="198"/>
      <c r="CH462">
        <f>(Transest!$J$14/HexExtSoy!$K$4)</f>
        <v>0.20257267294641951</v>
      </c>
      <c r="CI462">
        <f>(HydroProcOil!$K$14/HexExtSoy!$K$4)</f>
        <v>0.10977777777777777</v>
      </c>
      <c r="CJ462">
        <f>(StarchFerm!$K$24/StarchFerm!$K$4)</f>
        <v>0.33157302630665886</v>
      </c>
      <c r="CY462" s="198"/>
      <c r="CZ462">
        <f>BP462*CH462*1000*LCI!$E$93</f>
        <v>0</v>
      </c>
      <c r="DA462">
        <f>BQ462*CI462*1000*(LCI!$E$99)</f>
        <v>0</v>
      </c>
      <c r="DB462">
        <f>BR462*CJ462*1000*(LCI!$E$96)</f>
        <v>646588.65788102709</v>
      </c>
    </row>
    <row r="463" spans="1:106" x14ac:dyDescent="0.25">
      <c r="A463" s="197">
        <v>13209</v>
      </c>
      <c r="B463" s="197" t="s">
        <v>911</v>
      </c>
      <c r="C463" s="197" t="s">
        <v>642</v>
      </c>
      <c r="D463" s="197">
        <v>-82.540790299999998</v>
      </c>
      <c r="E463" s="197">
        <v>32.171909999999997</v>
      </c>
      <c r="F463">
        <v>2.59</v>
      </c>
      <c r="G463">
        <f t="shared" si="46"/>
        <v>2.59</v>
      </c>
      <c r="H463" s="198">
        <v>0</v>
      </c>
      <c r="Q463" s="221">
        <f>(Q3548*10000)*TEA!$M$15*10^-6</f>
        <v>59.774935804650006</v>
      </c>
      <c r="R463" s="221">
        <f>(R3548*10000)*TEA!$O$15*10^-6</f>
        <v>59.774935804650006</v>
      </c>
      <c r="AA463">
        <f t="shared" si="42"/>
        <v>1</v>
      </c>
      <c r="AB463" s="197">
        <v>13209</v>
      </c>
      <c r="AC463" s="197">
        <v>492</v>
      </c>
      <c r="AD463" s="197">
        <f t="shared" si="47"/>
        <v>492</v>
      </c>
      <c r="AE463" s="197">
        <v>0</v>
      </c>
      <c r="AJ463">
        <v>0</v>
      </c>
      <c r="AK463">
        <v>0</v>
      </c>
      <c r="AU463" s="198">
        <v>0.27272727299999999</v>
      </c>
      <c r="AV463" s="6">
        <v>0</v>
      </c>
      <c r="AW463" s="198">
        <v>0.38356000000000001</v>
      </c>
      <c r="BO463" s="198"/>
      <c r="BP463" s="354">
        <f t="shared" si="43"/>
        <v>347.53090943844001</v>
      </c>
      <c r="BQ463" s="354">
        <f t="shared" si="44"/>
        <v>0</v>
      </c>
      <c r="BR463" s="354">
        <f t="shared" si="45"/>
        <v>0</v>
      </c>
      <c r="CG463" s="198"/>
      <c r="CH463">
        <f>(Transest!$J$14/HexExtSoy!$K$4)</f>
        <v>0.20257267294641951</v>
      </c>
      <c r="CI463">
        <f>(HydroProcOil!$K$14/HexExtSoy!$K$4)</f>
        <v>0.10977777777777777</v>
      </c>
      <c r="CJ463">
        <f>(StarchFerm!$K$24/StarchFerm!$K$4)</f>
        <v>0.33157302630665886</v>
      </c>
      <c r="CY463" s="198"/>
      <c r="CZ463">
        <f>BP463*CH463*1000*LCI!$E$93</f>
        <v>2657610.0134307924</v>
      </c>
      <c r="DA463">
        <f>BQ463*CI463*1000*(LCI!$E$99)</f>
        <v>0</v>
      </c>
      <c r="DB463">
        <f>BR463*CJ463*1000*(LCI!$E$96)</f>
        <v>0</v>
      </c>
    </row>
    <row r="464" spans="1:106" x14ac:dyDescent="0.25">
      <c r="A464" s="197">
        <v>13211</v>
      </c>
      <c r="B464" s="197" t="s">
        <v>911</v>
      </c>
      <c r="C464" s="197" t="s">
        <v>643</v>
      </c>
      <c r="D464" s="197">
        <v>-83.4973928</v>
      </c>
      <c r="E464" s="197">
        <v>33.587220000000002</v>
      </c>
      <c r="F464">
        <v>2.64</v>
      </c>
      <c r="G464">
        <f t="shared" si="46"/>
        <v>2.64</v>
      </c>
      <c r="H464" s="198">
        <v>9.26</v>
      </c>
      <c r="Q464" s="221">
        <f>(Q3549*10000)*TEA!$M$15*10^-6</f>
        <v>54.971818026299992</v>
      </c>
      <c r="R464" s="221">
        <f>(R3549*10000)*TEA!$O$15*10^-6</f>
        <v>54.971818026299992</v>
      </c>
      <c r="AA464">
        <f t="shared" si="42"/>
        <v>1</v>
      </c>
      <c r="AB464" s="197">
        <v>13211</v>
      </c>
      <c r="AC464" s="197">
        <v>474</v>
      </c>
      <c r="AD464" s="197">
        <f t="shared" si="47"/>
        <v>474</v>
      </c>
      <c r="AE464" s="197">
        <v>130</v>
      </c>
      <c r="AJ464">
        <v>0</v>
      </c>
      <c r="AK464">
        <v>0</v>
      </c>
      <c r="AU464" s="198">
        <v>0.27272727299999999</v>
      </c>
      <c r="AV464" s="6">
        <v>0</v>
      </c>
      <c r="AW464" s="198">
        <v>0.38356000000000001</v>
      </c>
      <c r="BO464" s="198"/>
      <c r="BP464" s="354">
        <f t="shared" si="43"/>
        <v>341.28000034128002</v>
      </c>
      <c r="BQ464" s="354">
        <f t="shared" si="44"/>
        <v>0</v>
      </c>
      <c r="BR464" s="354">
        <f t="shared" si="45"/>
        <v>461.72952800000002</v>
      </c>
      <c r="CG464" s="198"/>
      <c r="CH464">
        <f>(Transest!$J$14/HexExtSoy!$K$4)</f>
        <v>0.20257267294641951</v>
      </c>
      <c r="CI464">
        <f>(HydroProcOil!$K$14/HexExtSoy!$K$4)</f>
        <v>0.10977777777777777</v>
      </c>
      <c r="CJ464">
        <f>(StarchFerm!$K$24/StarchFerm!$K$4)</f>
        <v>0.33157302630665886</v>
      </c>
      <c r="CY464" s="198"/>
      <c r="CZ464">
        <f>BP464*CH464*1000*LCI!$E$93</f>
        <v>2609808.5714338743</v>
      </c>
      <c r="DA464">
        <f>BQ464*CI464*1000*(LCI!$E$99)</f>
        <v>0</v>
      </c>
      <c r="DB464">
        <f>BR464*CJ464*1000*(LCI!$E$96)</f>
        <v>4125965.6843741345</v>
      </c>
    </row>
    <row r="465" spans="1:106" x14ac:dyDescent="0.25">
      <c r="A465" s="197">
        <v>13213</v>
      </c>
      <c r="B465" s="197" t="s">
        <v>911</v>
      </c>
      <c r="C465" s="197" t="s">
        <v>981</v>
      </c>
      <c r="D465" s="197">
        <v>-84.763189600000004</v>
      </c>
      <c r="E465" s="197">
        <v>34.780180000000001</v>
      </c>
      <c r="F465">
        <v>2.61</v>
      </c>
      <c r="G465">
        <f t="shared" si="46"/>
        <v>2.61</v>
      </c>
      <c r="H465" s="198">
        <v>0</v>
      </c>
      <c r="Q465" s="221">
        <f>(Q3550*10000)*TEA!$M$15*10^-6</f>
        <v>50.269204790100005</v>
      </c>
      <c r="R465" s="221">
        <f>(R3550*10000)*TEA!$O$15*10^-6</f>
        <v>50.269204790100005</v>
      </c>
      <c r="AA465">
        <f t="shared" si="42"/>
        <v>1</v>
      </c>
      <c r="AB465" s="197">
        <v>13213</v>
      </c>
      <c r="AC465" s="197">
        <v>539</v>
      </c>
      <c r="AD465" s="197">
        <f t="shared" si="47"/>
        <v>539</v>
      </c>
      <c r="AE465" s="197">
        <v>303</v>
      </c>
      <c r="AJ465">
        <v>0</v>
      </c>
      <c r="AK465">
        <v>0</v>
      </c>
      <c r="AU465" s="198">
        <v>0.27272727299999999</v>
      </c>
      <c r="AV465" s="6">
        <v>0</v>
      </c>
      <c r="AW465" s="198">
        <v>0.38356000000000001</v>
      </c>
      <c r="BO465" s="198"/>
      <c r="BP465" s="354">
        <f t="shared" si="43"/>
        <v>383.67000038366996</v>
      </c>
      <c r="BQ465" s="354">
        <f t="shared" si="44"/>
        <v>0</v>
      </c>
      <c r="BR465" s="354">
        <f t="shared" si="45"/>
        <v>0</v>
      </c>
      <c r="CG465" s="198"/>
      <c r="CH465">
        <f>(Transest!$J$14/HexExtSoy!$K$4)</f>
        <v>0.20257267294641951</v>
      </c>
      <c r="CI465">
        <f>(HydroProcOil!$K$14/HexExtSoy!$K$4)</f>
        <v>0.10977777777777777</v>
      </c>
      <c r="CJ465">
        <f>(StarchFerm!$K$24/StarchFerm!$K$4)</f>
        <v>0.33157302630665886</v>
      </c>
      <c r="CY465" s="198"/>
      <c r="CZ465">
        <f>BP465*CH465*1000*LCI!$E$93</f>
        <v>2933969.920892037</v>
      </c>
      <c r="DA465">
        <f>BQ465*CI465*1000*(LCI!$E$99)</f>
        <v>0</v>
      </c>
      <c r="DB465">
        <f>BR465*CJ465*1000*(LCI!$E$96)</f>
        <v>0</v>
      </c>
    </row>
    <row r="466" spans="1:106" x14ac:dyDescent="0.25">
      <c r="A466" s="197">
        <v>13215</v>
      </c>
      <c r="B466" s="197" t="s">
        <v>911</v>
      </c>
      <c r="C466" s="197" t="s">
        <v>982</v>
      </c>
      <c r="D466" s="197">
        <v>-84.877151999999995</v>
      </c>
      <c r="E466" s="197">
        <v>32.503700000000002</v>
      </c>
      <c r="F466">
        <v>0</v>
      </c>
      <c r="G466">
        <f t="shared" si="46"/>
        <v>0</v>
      </c>
      <c r="H466" s="198">
        <v>0</v>
      </c>
      <c r="Q466" s="221">
        <f>(Q3551*10000)*TEA!$M$15*10^-6</f>
        <v>58.245564470399998</v>
      </c>
      <c r="R466" s="221">
        <f>(R3551*10000)*TEA!$O$15*10^-6</f>
        <v>58.245564470399998</v>
      </c>
      <c r="AA466">
        <f t="shared" si="42"/>
        <v>1</v>
      </c>
      <c r="AB466" s="197">
        <v>13215</v>
      </c>
      <c r="AC466" s="197">
        <v>0</v>
      </c>
      <c r="AD466" s="197">
        <f t="shared" si="47"/>
        <v>0</v>
      </c>
      <c r="AE466" s="197">
        <v>0</v>
      </c>
      <c r="AJ466">
        <v>0</v>
      </c>
      <c r="AK466">
        <v>0</v>
      </c>
      <c r="AU466" s="198">
        <v>0.27272727299999999</v>
      </c>
      <c r="AV466" s="6">
        <v>0</v>
      </c>
      <c r="AW466" s="198">
        <v>0.38356000000000001</v>
      </c>
      <c r="BO466" s="198"/>
      <c r="BP466" s="354">
        <f t="shared" si="43"/>
        <v>0</v>
      </c>
      <c r="BQ466" s="354">
        <f t="shared" si="44"/>
        <v>0</v>
      </c>
      <c r="BR466" s="354">
        <f t="shared" si="45"/>
        <v>0</v>
      </c>
      <c r="CG466" s="198"/>
      <c r="CH466">
        <f>(Transest!$J$14/HexExtSoy!$K$4)</f>
        <v>0.20257267294641951</v>
      </c>
      <c r="CI466">
        <f>(HydroProcOil!$K$14/HexExtSoy!$K$4)</f>
        <v>0.10977777777777777</v>
      </c>
      <c r="CJ466">
        <f>(StarchFerm!$K$24/StarchFerm!$K$4)</f>
        <v>0.33157302630665886</v>
      </c>
      <c r="CY466" s="198"/>
      <c r="CZ466">
        <f>BP466*CH466*1000*LCI!$E$93</f>
        <v>0</v>
      </c>
      <c r="DA466">
        <f>BQ466*CI466*1000*(LCI!$E$99)</f>
        <v>0</v>
      </c>
      <c r="DB466">
        <f>BR466*CJ466*1000*(LCI!$E$96)</f>
        <v>0</v>
      </c>
    </row>
    <row r="467" spans="1:106" x14ac:dyDescent="0.25">
      <c r="A467" s="197">
        <v>13217</v>
      </c>
      <c r="B467" s="197" t="s">
        <v>911</v>
      </c>
      <c r="C467" s="197" t="s">
        <v>712</v>
      </c>
      <c r="D467" s="197">
        <v>-83.856456499999993</v>
      </c>
      <c r="E467" s="197">
        <v>33.555660000000003</v>
      </c>
      <c r="F467">
        <v>2.76</v>
      </c>
      <c r="G467">
        <f t="shared" si="46"/>
        <v>2.76</v>
      </c>
      <c r="H467" s="198">
        <v>8.59</v>
      </c>
      <c r="Q467" s="221">
        <f>(Q3552*10000)*TEA!$M$15*10^-6</f>
        <v>54.955599455699989</v>
      </c>
      <c r="R467" s="221">
        <f>(R3552*10000)*TEA!$O$15*10^-6</f>
        <v>54.955599455699989</v>
      </c>
      <c r="AA467">
        <f t="shared" si="42"/>
        <v>1</v>
      </c>
      <c r="AB467" s="197">
        <v>13217</v>
      </c>
      <c r="AC467" s="197">
        <v>142</v>
      </c>
      <c r="AD467" s="197">
        <f t="shared" si="47"/>
        <v>142</v>
      </c>
      <c r="AE467" s="197">
        <v>98</v>
      </c>
      <c r="AJ467">
        <v>0</v>
      </c>
      <c r="AK467">
        <v>0</v>
      </c>
      <c r="AU467" s="198">
        <v>0.27272727299999999</v>
      </c>
      <c r="AV467" s="6">
        <v>0</v>
      </c>
      <c r="AW467" s="198">
        <v>0.38356000000000001</v>
      </c>
      <c r="BO467" s="198"/>
      <c r="BP467" s="354">
        <f t="shared" si="43"/>
        <v>106.88727283415999</v>
      </c>
      <c r="BQ467" s="354">
        <f t="shared" si="44"/>
        <v>0</v>
      </c>
      <c r="BR467" s="354">
        <f t="shared" si="45"/>
        <v>322.88847920000001</v>
      </c>
      <c r="CG467" s="198"/>
      <c r="CH467">
        <f>(Transest!$J$14/HexExtSoy!$K$4)</f>
        <v>0.20257267294641951</v>
      </c>
      <c r="CI467">
        <f>(HydroProcOil!$K$14/HexExtSoy!$K$4)</f>
        <v>0.10977777777777777</v>
      </c>
      <c r="CJ467">
        <f>(StarchFerm!$K$24/StarchFerm!$K$4)</f>
        <v>0.33157302630665886</v>
      </c>
      <c r="CY467" s="198"/>
      <c r="CZ467">
        <f>BP467*CH467*1000*LCI!$E$93</f>
        <v>817379.63121432974</v>
      </c>
      <c r="DA467">
        <f>BQ467*CI467*1000*(LCI!$E$99)</f>
        <v>0</v>
      </c>
      <c r="DB467">
        <f>BR467*CJ467*1000*(LCI!$E$96)</f>
        <v>2885296.9201028692</v>
      </c>
    </row>
    <row r="468" spans="1:106" x14ac:dyDescent="0.25">
      <c r="A468" s="197">
        <v>13219</v>
      </c>
      <c r="B468" s="197" t="s">
        <v>911</v>
      </c>
      <c r="C468" s="197" t="s">
        <v>983</v>
      </c>
      <c r="D468" s="197">
        <v>-83.444363699999997</v>
      </c>
      <c r="E468" s="197">
        <v>33.830159999999999</v>
      </c>
      <c r="F468">
        <v>0</v>
      </c>
      <c r="G468">
        <f t="shared" si="46"/>
        <v>0</v>
      </c>
      <c r="H468" s="198">
        <v>0</v>
      </c>
      <c r="Q468" s="221">
        <f>(Q3553*10000)*TEA!$M$15*10^-6</f>
        <v>53.786664300149994</v>
      </c>
      <c r="R468" s="221">
        <f>(R3553*10000)*TEA!$O$15*10^-6</f>
        <v>53.786664300149994</v>
      </c>
      <c r="AA468">
        <f t="shared" si="42"/>
        <v>1</v>
      </c>
      <c r="AB468" s="197">
        <v>13219</v>
      </c>
      <c r="AC468" s="197">
        <v>0</v>
      </c>
      <c r="AD468" s="197">
        <f t="shared" si="47"/>
        <v>0</v>
      </c>
      <c r="AE468" s="197">
        <v>60</v>
      </c>
      <c r="AJ468">
        <v>0</v>
      </c>
      <c r="AK468">
        <v>0</v>
      </c>
      <c r="AU468" s="198">
        <v>0.27272727299999999</v>
      </c>
      <c r="AV468" s="6">
        <v>0</v>
      </c>
      <c r="AW468" s="198">
        <v>0.38356000000000001</v>
      </c>
      <c r="BO468" s="198"/>
      <c r="BP468" s="354">
        <f t="shared" si="43"/>
        <v>0</v>
      </c>
      <c r="BQ468" s="354">
        <f t="shared" si="44"/>
        <v>0</v>
      </c>
      <c r="BR468" s="354">
        <f t="shared" si="45"/>
        <v>0</v>
      </c>
      <c r="CG468" s="198"/>
      <c r="CH468">
        <f>(Transest!$J$14/HexExtSoy!$K$4)</f>
        <v>0.20257267294641951</v>
      </c>
      <c r="CI468">
        <f>(HydroProcOil!$K$14/HexExtSoy!$K$4)</f>
        <v>0.10977777777777777</v>
      </c>
      <c r="CJ468">
        <f>(StarchFerm!$K$24/StarchFerm!$K$4)</f>
        <v>0.33157302630665886</v>
      </c>
      <c r="CY468" s="198"/>
      <c r="CZ468">
        <f>BP468*CH468*1000*LCI!$E$93</f>
        <v>0</v>
      </c>
      <c r="DA468">
        <f>BQ468*CI468*1000*(LCI!$E$99)</f>
        <v>0</v>
      </c>
      <c r="DB468">
        <f>BR468*CJ468*1000*(LCI!$E$96)</f>
        <v>0</v>
      </c>
    </row>
    <row r="469" spans="1:106" x14ac:dyDescent="0.25">
      <c r="A469" s="197">
        <v>13221</v>
      </c>
      <c r="B469" s="197" t="s">
        <v>911</v>
      </c>
      <c r="C469" s="197" t="s">
        <v>984</v>
      </c>
      <c r="D469" s="197">
        <v>-83.091728700000004</v>
      </c>
      <c r="E469" s="197">
        <v>33.877290000000002</v>
      </c>
      <c r="F469">
        <v>2.36</v>
      </c>
      <c r="G469">
        <f t="shared" si="46"/>
        <v>2.36</v>
      </c>
      <c r="H469" s="198">
        <v>0</v>
      </c>
      <c r="Q469" s="221">
        <f>(Q3554*10000)*TEA!$M$15*10^-6</f>
        <v>53.892602856450004</v>
      </c>
      <c r="R469" s="221">
        <f>(R3554*10000)*TEA!$O$15*10^-6</f>
        <v>53.892602856450004</v>
      </c>
      <c r="AA469">
        <f t="shared" si="42"/>
        <v>1</v>
      </c>
      <c r="AB469" s="197">
        <v>13221</v>
      </c>
      <c r="AC469" s="197">
        <v>321</v>
      </c>
      <c r="AD469" s="197">
        <f t="shared" si="47"/>
        <v>321</v>
      </c>
      <c r="AE469" s="197">
        <v>0</v>
      </c>
      <c r="AJ469">
        <v>0</v>
      </c>
      <c r="AK469">
        <v>0</v>
      </c>
      <c r="AU469" s="198">
        <v>0.27272727299999999</v>
      </c>
      <c r="AV469" s="6">
        <v>0</v>
      </c>
      <c r="AW469" s="198">
        <v>0.38356000000000001</v>
      </c>
      <c r="BO469" s="198"/>
      <c r="BP469" s="354">
        <f t="shared" si="43"/>
        <v>206.60727293387998</v>
      </c>
      <c r="BQ469" s="354">
        <f t="shared" si="44"/>
        <v>0</v>
      </c>
      <c r="BR469" s="354">
        <f t="shared" si="45"/>
        <v>0</v>
      </c>
      <c r="CG469" s="198"/>
      <c r="CH469">
        <f>(Transest!$J$14/HexExtSoy!$K$4)</f>
        <v>0.20257267294641951</v>
      </c>
      <c r="CI469">
        <f>(HydroProcOil!$K$14/HexExtSoy!$K$4)</f>
        <v>0.10977777777777777</v>
      </c>
      <c r="CJ469">
        <f>(StarchFerm!$K$24/StarchFerm!$K$4)</f>
        <v>0.33157302630665886</v>
      </c>
      <c r="CY469" s="198"/>
      <c r="CZ469">
        <f>BP469*CH469*1000*LCI!$E$93</f>
        <v>1579950.2791965902</v>
      </c>
      <c r="DA469">
        <f>BQ469*CI469*1000*(LCI!$E$99)</f>
        <v>0</v>
      </c>
      <c r="DB469">
        <f>BR469*CJ469*1000*(LCI!$E$96)</f>
        <v>0</v>
      </c>
    </row>
    <row r="470" spans="1:106" x14ac:dyDescent="0.25">
      <c r="A470" s="197">
        <v>13223</v>
      </c>
      <c r="B470" s="197" t="s">
        <v>911</v>
      </c>
      <c r="C470" s="197" t="s">
        <v>985</v>
      </c>
      <c r="D470" s="197">
        <v>-84.877675699999998</v>
      </c>
      <c r="E470" s="197">
        <v>33.91093</v>
      </c>
      <c r="F470">
        <v>0</v>
      </c>
      <c r="G470">
        <f t="shared" si="46"/>
        <v>0</v>
      </c>
      <c r="H470" s="198">
        <v>4.47</v>
      </c>
      <c r="Q470" s="221">
        <f>(Q3555*10000)*TEA!$M$15*10^-6</f>
        <v>53.582577466499991</v>
      </c>
      <c r="R470" s="221">
        <f>(R3555*10000)*TEA!$O$15*10^-6</f>
        <v>53.582577466499991</v>
      </c>
      <c r="AA470">
        <f t="shared" si="42"/>
        <v>1</v>
      </c>
      <c r="AB470" s="197">
        <v>13223</v>
      </c>
      <c r="AC470" s="197">
        <v>0</v>
      </c>
      <c r="AD470" s="197">
        <f t="shared" si="47"/>
        <v>0</v>
      </c>
      <c r="AE470" s="197">
        <v>6</v>
      </c>
      <c r="AJ470">
        <v>0</v>
      </c>
      <c r="AK470">
        <v>0</v>
      </c>
      <c r="AU470" s="198">
        <v>0.27272727299999999</v>
      </c>
      <c r="AV470" s="6">
        <v>0</v>
      </c>
      <c r="AW470" s="198">
        <v>0.38356000000000001</v>
      </c>
      <c r="BO470" s="198"/>
      <c r="BP470" s="354">
        <f t="shared" si="43"/>
        <v>0</v>
      </c>
      <c r="BQ470" s="354">
        <f t="shared" si="44"/>
        <v>0</v>
      </c>
      <c r="BR470" s="354">
        <f t="shared" si="45"/>
        <v>10.287079200000001</v>
      </c>
      <c r="CG470" s="198"/>
      <c r="CH470">
        <f>(Transest!$J$14/HexExtSoy!$K$4)</f>
        <v>0.20257267294641951</v>
      </c>
      <c r="CI470">
        <f>(HydroProcOil!$K$14/HexExtSoy!$K$4)</f>
        <v>0.10977777777777777</v>
      </c>
      <c r="CJ470">
        <f>(StarchFerm!$K$24/StarchFerm!$K$4)</f>
        <v>0.33157302630665886</v>
      </c>
      <c r="CY470" s="198"/>
      <c r="CZ470">
        <f>BP470*CH470*1000*LCI!$E$93</f>
        <v>0</v>
      </c>
      <c r="DA470">
        <f>BQ470*CI470*1000*(LCI!$E$99)</f>
        <v>0</v>
      </c>
      <c r="DB470">
        <f>BR470*CJ470*1000*(LCI!$E$96)</f>
        <v>91924.239620297638</v>
      </c>
    </row>
    <row r="471" spans="1:106" x14ac:dyDescent="0.25">
      <c r="A471" s="197">
        <v>13225</v>
      </c>
      <c r="B471" s="197" t="s">
        <v>911</v>
      </c>
      <c r="C471" s="197" t="s">
        <v>986</v>
      </c>
      <c r="D471" s="197">
        <v>-83.833660199999997</v>
      </c>
      <c r="E471" s="197">
        <v>32.574289999999998</v>
      </c>
      <c r="F471">
        <v>3.06</v>
      </c>
      <c r="G471">
        <f t="shared" si="46"/>
        <v>3.06</v>
      </c>
      <c r="H471" s="198">
        <v>0</v>
      </c>
      <c r="Q471" s="221">
        <f>(Q3556*10000)*TEA!$M$15*10^-6</f>
        <v>58.5218821797</v>
      </c>
      <c r="R471" s="221">
        <f>(R3556*10000)*TEA!$O$15*10^-6</f>
        <v>58.5218821797</v>
      </c>
      <c r="AA471">
        <f t="shared" si="42"/>
        <v>1</v>
      </c>
      <c r="AB471" s="197">
        <v>13225</v>
      </c>
      <c r="AC471" s="197">
        <v>571</v>
      </c>
      <c r="AD471" s="197">
        <f t="shared" si="47"/>
        <v>571</v>
      </c>
      <c r="AE471" s="197">
        <v>65</v>
      </c>
      <c r="AJ471">
        <v>0</v>
      </c>
      <c r="AK471">
        <v>0</v>
      </c>
      <c r="AU471" s="198">
        <v>0.27272727299999999</v>
      </c>
      <c r="AV471" s="6">
        <v>0</v>
      </c>
      <c r="AW471" s="198">
        <v>0.38356000000000001</v>
      </c>
      <c r="BO471" s="198"/>
      <c r="BP471" s="354">
        <f t="shared" si="43"/>
        <v>476.52545502198001</v>
      </c>
      <c r="BQ471" s="354">
        <f t="shared" si="44"/>
        <v>0</v>
      </c>
      <c r="BR471" s="354">
        <f t="shared" si="45"/>
        <v>0</v>
      </c>
      <c r="CG471" s="198"/>
      <c r="CH471">
        <f>(Transest!$J$14/HexExtSoy!$K$4)</f>
        <v>0.20257267294641951</v>
      </c>
      <c r="CI471">
        <f>(HydroProcOil!$K$14/HexExtSoy!$K$4)</f>
        <v>0.10977777777777777</v>
      </c>
      <c r="CJ471">
        <f>(StarchFerm!$K$24/StarchFerm!$K$4)</f>
        <v>0.33157302630665886</v>
      </c>
      <c r="CY471" s="198"/>
      <c r="CZ471">
        <f>BP471*CH471*1000*LCI!$E$93</f>
        <v>3644046.5769431265</v>
      </c>
      <c r="DA471">
        <f>BQ471*CI471*1000*(LCI!$E$99)</f>
        <v>0</v>
      </c>
      <c r="DB471">
        <f>BR471*CJ471*1000*(LCI!$E$96)</f>
        <v>0</v>
      </c>
    </row>
    <row r="472" spans="1:106" x14ac:dyDescent="0.25">
      <c r="A472" s="197">
        <v>13227</v>
      </c>
      <c r="B472" s="197" t="s">
        <v>911</v>
      </c>
      <c r="C472" s="197" t="s">
        <v>645</v>
      </c>
      <c r="D472" s="197">
        <v>-84.478805100000002</v>
      </c>
      <c r="E472" s="197">
        <v>34.456890000000001</v>
      </c>
      <c r="F472">
        <v>0</v>
      </c>
      <c r="G472">
        <f t="shared" si="46"/>
        <v>0</v>
      </c>
      <c r="H472" s="198">
        <v>6.28</v>
      </c>
      <c r="Q472" s="221">
        <f>(Q3557*10000)*TEA!$M$15*10^-6</f>
        <v>50.785908385949995</v>
      </c>
      <c r="R472" s="221">
        <f>(R3557*10000)*TEA!$O$15*10^-6</f>
        <v>50.785908385949995</v>
      </c>
      <c r="AA472">
        <f t="shared" si="42"/>
        <v>1</v>
      </c>
      <c r="AB472" s="197">
        <v>13227</v>
      </c>
      <c r="AC472" s="197">
        <v>0</v>
      </c>
      <c r="AD472" s="197">
        <f t="shared" si="47"/>
        <v>0</v>
      </c>
      <c r="AE472" s="197">
        <v>6</v>
      </c>
      <c r="AJ472">
        <v>0</v>
      </c>
      <c r="AK472">
        <v>0</v>
      </c>
      <c r="AU472" s="198">
        <v>0.27272727299999999</v>
      </c>
      <c r="AV472" s="6">
        <v>0</v>
      </c>
      <c r="AW472" s="198">
        <v>0.38356000000000001</v>
      </c>
      <c r="BO472" s="198"/>
      <c r="BP472" s="354">
        <f t="shared" si="43"/>
        <v>0</v>
      </c>
      <c r="BQ472" s="354">
        <f t="shared" si="44"/>
        <v>0</v>
      </c>
      <c r="BR472" s="354">
        <f t="shared" si="45"/>
        <v>14.4525408</v>
      </c>
      <c r="CG472" s="198"/>
      <c r="CH472">
        <f>(Transest!$J$14/HexExtSoy!$K$4)</f>
        <v>0.20257267294641951</v>
      </c>
      <c r="CI472">
        <f>(HydroProcOil!$K$14/HexExtSoy!$K$4)</f>
        <v>0.10977777777777777</v>
      </c>
      <c r="CJ472">
        <f>(StarchFerm!$K$24/StarchFerm!$K$4)</f>
        <v>0.33157302630665886</v>
      </c>
      <c r="CY472" s="198"/>
      <c r="CZ472">
        <f>BP472*CH472*1000*LCI!$E$93</f>
        <v>0</v>
      </c>
      <c r="DA472">
        <f>BQ472*CI472*1000*(LCI!$E$99)</f>
        <v>0</v>
      </c>
      <c r="DB472">
        <f>BR472*CJ472*1000*(LCI!$E$96)</f>
        <v>129146.35901912059</v>
      </c>
    </row>
    <row r="473" spans="1:106" x14ac:dyDescent="0.25">
      <c r="A473" s="197">
        <v>13229</v>
      </c>
      <c r="B473" s="197" t="s">
        <v>911</v>
      </c>
      <c r="C473" s="197" t="s">
        <v>987</v>
      </c>
      <c r="D473" s="197">
        <v>-82.237952000000007</v>
      </c>
      <c r="E473" s="197">
        <v>31.353850000000001</v>
      </c>
      <c r="F473">
        <v>1.74</v>
      </c>
      <c r="G473">
        <f t="shared" si="46"/>
        <v>1.74</v>
      </c>
      <c r="H473" s="198">
        <v>9.3000000000000007</v>
      </c>
      <c r="Q473" s="221">
        <f>(Q3558*10000)*TEA!$M$15*10^-6</f>
        <v>63.218101491900001</v>
      </c>
      <c r="R473" s="221">
        <f>(R3558*10000)*TEA!$O$15*10^-6</f>
        <v>63.218101491900001</v>
      </c>
      <c r="AA473">
        <f t="shared" si="42"/>
        <v>1</v>
      </c>
      <c r="AB473" s="197">
        <v>13229</v>
      </c>
      <c r="AC473" s="197">
        <v>637</v>
      </c>
      <c r="AD473" s="197">
        <f t="shared" si="47"/>
        <v>637</v>
      </c>
      <c r="AE473" s="197">
        <v>1854</v>
      </c>
      <c r="AJ473">
        <v>0</v>
      </c>
      <c r="AK473">
        <v>0</v>
      </c>
      <c r="AU473" s="198">
        <v>0.27272727299999999</v>
      </c>
      <c r="AV473" s="6">
        <v>0</v>
      </c>
      <c r="AW473" s="198">
        <v>0.38356000000000001</v>
      </c>
      <c r="BO473" s="198"/>
      <c r="BP473" s="354">
        <f t="shared" si="43"/>
        <v>302.28545484773997</v>
      </c>
      <c r="BQ473" s="354">
        <f t="shared" si="44"/>
        <v>0</v>
      </c>
      <c r="BR473" s="354">
        <f t="shared" si="45"/>
        <v>6613.4182320000009</v>
      </c>
      <c r="CG473" s="198"/>
      <c r="CH473">
        <f>(Transest!$J$14/HexExtSoy!$K$4)</f>
        <v>0.20257267294641951</v>
      </c>
      <c r="CI473">
        <f>(HydroProcOil!$K$14/HexExtSoy!$K$4)</f>
        <v>0.10977777777777777</v>
      </c>
      <c r="CJ473">
        <f>(StarchFerm!$K$24/StarchFerm!$K$4)</f>
        <v>0.33157302630665886</v>
      </c>
      <c r="CY473" s="198"/>
      <c r="CZ473">
        <f>BP473*CH473*1000*LCI!$E$93</f>
        <v>2311612.6649452411</v>
      </c>
      <c r="DA473">
        <f>BQ473*CI473*1000*(LCI!$E$99)</f>
        <v>0</v>
      </c>
      <c r="DB473">
        <f>BR473*CJ473*1000*(LCI!$E$96)</f>
        <v>59096798.075357787</v>
      </c>
    </row>
    <row r="474" spans="1:106" x14ac:dyDescent="0.25">
      <c r="A474" s="197">
        <v>13231</v>
      </c>
      <c r="B474" s="197" t="s">
        <v>911</v>
      </c>
      <c r="C474" s="197" t="s">
        <v>646</v>
      </c>
      <c r="D474" s="197">
        <v>-84.405194100000003</v>
      </c>
      <c r="E474" s="197">
        <v>33.079889999999999</v>
      </c>
      <c r="F474">
        <v>0</v>
      </c>
      <c r="G474">
        <f t="shared" si="46"/>
        <v>0</v>
      </c>
      <c r="H474" s="198">
        <v>0</v>
      </c>
      <c r="Q474" s="221">
        <f>(Q3559*10000)*TEA!$M$15*10^-6</f>
        <v>56.682994991850002</v>
      </c>
      <c r="R474" s="221">
        <f>(R3559*10000)*TEA!$O$15*10^-6</f>
        <v>56.682994991850002</v>
      </c>
      <c r="AA474">
        <f t="shared" ref="AA474:AA537" si="48">IF(AB474=A474,1,0)</f>
        <v>1</v>
      </c>
      <c r="AB474" s="197">
        <v>13231</v>
      </c>
      <c r="AC474" s="197">
        <v>0</v>
      </c>
      <c r="AD474" s="197">
        <f t="shared" si="47"/>
        <v>0</v>
      </c>
      <c r="AE474" s="197">
        <v>0</v>
      </c>
      <c r="AJ474">
        <v>0</v>
      </c>
      <c r="AK474">
        <v>0</v>
      </c>
      <c r="AU474" s="198">
        <v>0.27272727299999999</v>
      </c>
      <c r="AV474" s="6">
        <v>0</v>
      </c>
      <c r="AW474" s="198">
        <v>0.38356000000000001</v>
      </c>
      <c r="BO474" s="198"/>
      <c r="BP474" s="354">
        <f t="shared" si="43"/>
        <v>0</v>
      </c>
      <c r="BQ474" s="354">
        <f t="shared" si="44"/>
        <v>0</v>
      </c>
      <c r="BR474" s="354">
        <f t="shared" si="45"/>
        <v>0</v>
      </c>
      <c r="CG474" s="198"/>
      <c r="CH474">
        <f>(Transest!$J$14/HexExtSoy!$K$4)</f>
        <v>0.20257267294641951</v>
      </c>
      <c r="CI474">
        <f>(HydroProcOil!$K$14/HexExtSoy!$K$4)</f>
        <v>0.10977777777777777</v>
      </c>
      <c r="CJ474">
        <f>(StarchFerm!$K$24/StarchFerm!$K$4)</f>
        <v>0.33157302630665886</v>
      </c>
      <c r="CY474" s="198"/>
      <c r="CZ474">
        <f>BP474*CH474*1000*LCI!$E$93</f>
        <v>0</v>
      </c>
      <c r="DA474">
        <f>BQ474*CI474*1000*(LCI!$E$99)</f>
        <v>0</v>
      </c>
      <c r="DB474">
        <f>BR474*CJ474*1000*(LCI!$E$96)</f>
        <v>0</v>
      </c>
    </row>
    <row r="475" spans="1:106" x14ac:dyDescent="0.25">
      <c r="A475" s="197">
        <v>13233</v>
      </c>
      <c r="B475" s="197" t="s">
        <v>911</v>
      </c>
      <c r="C475" s="197" t="s">
        <v>716</v>
      </c>
      <c r="D475" s="197">
        <v>-85.195455800000005</v>
      </c>
      <c r="E475" s="197">
        <v>33.996769999999998</v>
      </c>
      <c r="F475">
        <v>2.97</v>
      </c>
      <c r="G475">
        <f t="shared" si="46"/>
        <v>2.97</v>
      </c>
      <c r="H475" s="198">
        <v>6.44</v>
      </c>
      <c r="Q475" s="221">
        <f>(Q3560*10000)*TEA!$M$15*10^-6</f>
        <v>53.411723696700001</v>
      </c>
      <c r="R475" s="221">
        <f>(R3560*10000)*TEA!$O$15*10^-6</f>
        <v>53.411723696700001</v>
      </c>
      <c r="AA475">
        <f t="shared" si="48"/>
        <v>1</v>
      </c>
      <c r="AB475" s="197">
        <v>13233</v>
      </c>
      <c r="AC475" s="197">
        <v>264</v>
      </c>
      <c r="AD475" s="197">
        <f t="shared" si="47"/>
        <v>264</v>
      </c>
      <c r="AE475" s="197">
        <v>316</v>
      </c>
      <c r="AJ475">
        <v>0</v>
      </c>
      <c r="AK475">
        <v>0</v>
      </c>
      <c r="AU475" s="198">
        <v>0.27272727299999999</v>
      </c>
      <c r="AV475" s="6">
        <v>0</v>
      </c>
      <c r="AW475" s="198">
        <v>0.38356000000000001</v>
      </c>
      <c r="BO475" s="198"/>
      <c r="BP475" s="354">
        <f t="shared" si="43"/>
        <v>213.84000021384</v>
      </c>
      <c r="BQ475" s="354">
        <f t="shared" si="44"/>
        <v>0</v>
      </c>
      <c r="BR475" s="354">
        <f t="shared" si="45"/>
        <v>780.55994240000007</v>
      </c>
      <c r="CG475" s="198"/>
      <c r="CH475">
        <f>(Transest!$J$14/HexExtSoy!$K$4)</f>
        <v>0.20257267294641951</v>
      </c>
      <c r="CI475">
        <f>(HydroProcOil!$K$14/HexExtSoy!$K$4)</f>
        <v>0.10977777777777777</v>
      </c>
      <c r="CJ475">
        <f>(StarchFerm!$K$24/StarchFerm!$K$4)</f>
        <v>0.33157302630665886</v>
      </c>
      <c r="CY475" s="198"/>
      <c r="CZ475">
        <f>BP475*CH475*1000*LCI!$E$93</f>
        <v>1635259.8010883133</v>
      </c>
      <c r="DA475">
        <f>BQ475*CI475*1000*(LCI!$E$99)</f>
        <v>0</v>
      </c>
      <c r="DB475">
        <f>BR475*CJ475*1000*(LCI!$E$96)</f>
        <v>6975000.1713978564</v>
      </c>
    </row>
    <row r="476" spans="1:106" x14ac:dyDescent="0.25">
      <c r="A476" s="197">
        <v>13235</v>
      </c>
      <c r="B476" s="197" t="s">
        <v>911</v>
      </c>
      <c r="C476" s="197" t="s">
        <v>719</v>
      </c>
      <c r="D476" s="197">
        <v>-83.5173621</v>
      </c>
      <c r="E476" s="197">
        <v>32.228000000000002</v>
      </c>
      <c r="F476">
        <v>2.0699999999999998</v>
      </c>
      <c r="G476">
        <f t="shared" si="46"/>
        <v>2.0699999999999998</v>
      </c>
      <c r="H476" s="198">
        <v>12.56</v>
      </c>
      <c r="Q476" s="221">
        <f>(Q3561*10000)*TEA!$M$15*10^-6</f>
        <v>59.714295295950002</v>
      </c>
      <c r="R476" s="221">
        <f>(R3561*10000)*TEA!$O$15*10^-6</f>
        <v>59.714295295950002</v>
      </c>
      <c r="AA476">
        <f t="shared" si="48"/>
        <v>1</v>
      </c>
      <c r="AB476" s="197">
        <v>13235</v>
      </c>
      <c r="AC476" s="197">
        <v>274</v>
      </c>
      <c r="AD476" s="197">
        <f t="shared" si="47"/>
        <v>274</v>
      </c>
      <c r="AE476" s="197">
        <v>276</v>
      </c>
      <c r="AJ476">
        <v>0</v>
      </c>
      <c r="AK476">
        <v>0</v>
      </c>
      <c r="AU476" s="198">
        <v>0.27272727299999999</v>
      </c>
      <c r="AV476" s="6">
        <v>0</v>
      </c>
      <c r="AW476" s="198">
        <v>0.38356000000000001</v>
      </c>
      <c r="BO476" s="198"/>
      <c r="BP476" s="354">
        <f t="shared" si="43"/>
        <v>154.68545470013999</v>
      </c>
      <c r="BQ476" s="354">
        <f t="shared" si="44"/>
        <v>0</v>
      </c>
      <c r="BR476" s="354">
        <f t="shared" si="45"/>
        <v>1329.6337536000001</v>
      </c>
      <c r="CG476" s="198"/>
      <c r="CH476">
        <f>(Transest!$J$14/HexExtSoy!$K$4)</f>
        <v>0.20257267294641951</v>
      </c>
      <c r="CI476">
        <f>(HydroProcOil!$K$14/HexExtSoy!$K$4)</f>
        <v>0.10977777777777777</v>
      </c>
      <c r="CJ476">
        <f>(StarchFerm!$K$24/StarchFerm!$K$4)</f>
        <v>0.33157302630665886</v>
      </c>
      <c r="CY476" s="198"/>
      <c r="CZ476">
        <f>BP476*CH476*1000*LCI!$E$93</f>
        <v>1182897.9874263715</v>
      </c>
      <c r="DA476">
        <f>BQ476*CI476*1000*(LCI!$E$99)</f>
        <v>0</v>
      </c>
      <c r="DB476">
        <f>BR476*CJ476*1000*(LCI!$E$96)</f>
        <v>11881465.029759096</v>
      </c>
    </row>
    <row r="477" spans="1:106" x14ac:dyDescent="0.25">
      <c r="A477" s="197">
        <v>13237</v>
      </c>
      <c r="B477" s="197" t="s">
        <v>911</v>
      </c>
      <c r="C477" s="197" t="s">
        <v>900</v>
      </c>
      <c r="D477" s="197">
        <v>-83.377544299999997</v>
      </c>
      <c r="E477" s="197">
        <v>33.321539999999999</v>
      </c>
      <c r="F477">
        <v>0</v>
      </c>
      <c r="G477">
        <f t="shared" si="46"/>
        <v>0</v>
      </c>
      <c r="H477" s="198">
        <v>0</v>
      </c>
      <c r="Q477" s="221">
        <f>(Q3562*10000)*TEA!$M$15*10^-6</f>
        <v>56.115771545249999</v>
      </c>
      <c r="R477" s="221">
        <f>(R3562*10000)*TEA!$O$15*10^-6</f>
        <v>56.115771545249999</v>
      </c>
      <c r="AA477">
        <f t="shared" si="48"/>
        <v>1</v>
      </c>
      <c r="AB477" s="197">
        <v>13237</v>
      </c>
      <c r="AC477" s="197">
        <v>0</v>
      </c>
      <c r="AD477" s="197">
        <f t="shared" si="47"/>
        <v>0</v>
      </c>
      <c r="AE477" s="197">
        <v>0</v>
      </c>
      <c r="AJ477">
        <v>0</v>
      </c>
      <c r="AK477">
        <v>0</v>
      </c>
      <c r="AU477" s="198">
        <v>0.27272727299999999</v>
      </c>
      <c r="AV477" s="6">
        <v>0</v>
      </c>
      <c r="AW477" s="198">
        <v>0.38356000000000001</v>
      </c>
      <c r="BO477" s="198"/>
      <c r="BP477" s="354">
        <f t="shared" si="43"/>
        <v>0</v>
      </c>
      <c r="BQ477" s="354">
        <f t="shared" si="44"/>
        <v>0</v>
      </c>
      <c r="BR477" s="354">
        <f t="shared" si="45"/>
        <v>0</v>
      </c>
      <c r="CG477" s="198"/>
      <c r="CH477">
        <f>(Transest!$J$14/HexExtSoy!$K$4)</f>
        <v>0.20257267294641951</v>
      </c>
      <c r="CI477">
        <f>(HydroProcOil!$K$14/HexExtSoy!$K$4)</f>
        <v>0.10977777777777777</v>
      </c>
      <c r="CJ477">
        <f>(StarchFerm!$K$24/StarchFerm!$K$4)</f>
        <v>0.33157302630665886</v>
      </c>
      <c r="CY477" s="198"/>
      <c r="CZ477">
        <f>BP477*CH477*1000*LCI!$E$93</f>
        <v>0</v>
      </c>
      <c r="DA477">
        <f>BQ477*CI477*1000*(LCI!$E$99)</f>
        <v>0</v>
      </c>
      <c r="DB477">
        <f>BR477*CJ477*1000*(LCI!$E$96)</f>
        <v>0</v>
      </c>
    </row>
    <row r="478" spans="1:106" x14ac:dyDescent="0.25">
      <c r="A478" s="197">
        <v>13239</v>
      </c>
      <c r="B478" s="197" t="s">
        <v>911</v>
      </c>
      <c r="C478" s="197" t="s">
        <v>988</v>
      </c>
      <c r="D478" s="197">
        <v>-85.028075400000006</v>
      </c>
      <c r="E478" s="197">
        <v>31.854710000000001</v>
      </c>
      <c r="F478">
        <v>0</v>
      </c>
      <c r="G478">
        <f t="shared" si="46"/>
        <v>0</v>
      </c>
      <c r="H478" s="198">
        <v>0</v>
      </c>
      <c r="Q478" s="221">
        <f>(Q3563*10000)*TEA!$M$15*10^-6</f>
        <v>60.175655675549997</v>
      </c>
      <c r="R478" s="221">
        <f>(R3563*10000)*TEA!$O$15*10^-6</f>
        <v>60.175655675549997</v>
      </c>
      <c r="AA478">
        <f t="shared" si="48"/>
        <v>1</v>
      </c>
      <c r="AB478" s="197">
        <v>13239</v>
      </c>
      <c r="AC478" s="197">
        <v>0</v>
      </c>
      <c r="AD478" s="197">
        <f t="shared" si="47"/>
        <v>0</v>
      </c>
      <c r="AE478" s="197">
        <v>0</v>
      </c>
      <c r="AJ478">
        <v>0</v>
      </c>
      <c r="AK478">
        <v>0</v>
      </c>
      <c r="AU478" s="198">
        <v>0.27272727299999999</v>
      </c>
      <c r="AV478" s="6">
        <v>0</v>
      </c>
      <c r="AW478" s="198">
        <v>0.38356000000000001</v>
      </c>
      <c r="BO478" s="198"/>
      <c r="BP478" s="354">
        <f t="shared" si="43"/>
        <v>0</v>
      </c>
      <c r="BQ478" s="354">
        <f t="shared" si="44"/>
        <v>0</v>
      </c>
      <c r="BR478" s="354">
        <f t="shared" si="45"/>
        <v>0</v>
      </c>
      <c r="CG478" s="198"/>
      <c r="CH478">
        <f>(Transest!$J$14/HexExtSoy!$K$4)</f>
        <v>0.20257267294641951</v>
      </c>
      <c r="CI478">
        <f>(HydroProcOil!$K$14/HexExtSoy!$K$4)</f>
        <v>0.10977777777777777</v>
      </c>
      <c r="CJ478">
        <f>(StarchFerm!$K$24/StarchFerm!$K$4)</f>
        <v>0.33157302630665886</v>
      </c>
      <c r="CY478" s="198"/>
      <c r="CZ478">
        <f>BP478*CH478*1000*LCI!$E$93</f>
        <v>0</v>
      </c>
      <c r="DA478">
        <f>BQ478*CI478*1000*(LCI!$E$99)</f>
        <v>0</v>
      </c>
      <c r="DB478">
        <f>BR478*CJ478*1000*(LCI!$E$96)</f>
        <v>0</v>
      </c>
    </row>
    <row r="479" spans="1:106" x14ac:dyDescent="0.25">
      <c r="A479" s="197">
        <v>13241</v>
      </c>
      <c r="B479" s="197" t="s">
        <v>911</v>
      </c>
      <c r="C479" s="197" t="s">
        <v>989</v>
      </c>
      <c r="D479" s="197">
        <v>-83.414379699999998</v>
      </c>
      <c r="E479" s="197">
        <v>34.87885</v>
      </c>
      <c r="F479">
        <v>0</v>
      </c>
      <c r="G479">
        <f t="shared" si="46"/>
        <v>0</v>
      </c>
      <c r="H479" s="198">
        <v>6.07</v>
      </c>
      <c r="Q479" s="221">
        <f>(Q3564*10000)*TEA!$M$15*10^-6</f>
        <v>46.568438403750001</v>
      </c>
      <c r="R479" s="221">
        <f>(R3564*10000)*TEA!$O$15*10^-6</f>
        <v>46.568438403750001</v>
      </c>
      <c r="AA479">
        <f t="shared" si="48"/>
        <v>1</v>
      </c>
      <c r="AB479" s="197">
        <v>13241</v>
      </c>
      <c r="AC479" s="197">
        <v>0</v>
      </c>
      <c r="AD479" s="197">
        <f t="shared" si="47"/>
        <v>0</v>
      </c>
      <c r="AE479" s="197">
        <v>23</v>
      </c>
      <c r="AJ479">
        <v>0</v>
      </c>
      <c r="AK479">
        <v>0</v>
      </c>
      <c r="AU479" s="198">
        <v>0.27272727299999999</v>
      </c>
      <c r="AV479" s="6">
        <v>0</v>
      </c>
      <c r="AW479" s="198">
        <v>0.38356000000000001</v>
      </c>
      <c r="BO479" s="198"/>
      <c r="BP479" s="354">
        <f t="shared" si="43"/>
        <v>0</v>
      </c>
      <c r="BQ479" s="354">
        <f t="shared" si="44"/>
        <v>0</v>
      </c>
      <c r="BR479" s="354">
        <f t="shared" si="45"/>
        <v>53.548811600000008</v>
      </c>
      <c r="CG479" s="198"/>
      <c r="CH479">
        <f>(Transest!$J$14/HexExtSoy!$K$4)</f>
        <v>0.20257267294641951</v>
      </c>
      <c r="CI479">
        <f>(HydroProcOil!$K$14/HexExtSoy!$K$4)</f>
        <v>0.10977777777777777</v>
      </c>
      <c r="CJ479">
        <f>(StarchFerm!$K$24/StarchFerm!$K$4)</f>
        <v>0.33157302630665886</v>
      </c>
      <c r="CY479" s="198"/>
      <c r="CZ479">
        <f>BP479*CH479*1000*LCI!$E$93</f>
        <v>0</v>
      </c>
      <c r="DA479">
        <f>BQ479*CI479*1000*(LCI!$E$99)</f>
        <v>0</v>
      </c>
      <c r="DB479">
        <f>BR479*CJ479*1000*(LCI!$E$96)</f>
        <v>478506.45389223541</v>
      </c>
    </row>
    <row r="480" spans="1:106" x14ac:dyDescent="0.25">
      <c r="A480" s="197">
        <v>13243</v>
      </c>
      <c r="B480" s="197" t="s">
        <v>911</v>
      </c>
      <c r="C480" s="197" t="s">
        <v>647</v>
      </c>
      <c r="D480" s="197">
        <v>-84.760423799999998</v>
      </c>
      <c r="E480" s="197">
        <v>31.75271</v>
      </c>
      <c r="F480">
        <v>3.08</v>
      </c>
      <c r="G480">
        <f t="shared" si="46"/>
        <v>3.08</v>
      </c>
      <c r="H480" s="198">
        <v>12.09</v>
      </c>
      <c r="Q480" s="221">
        <f>(Q3565*10000)*TEA!$M$15*10^-6</f>
        <v>60.773314252949987</v>
      </c>
      <c r="R480" s="221">
        <f>(R3565*10000)*TEA!$O$15*10^-6</f>
        <v>60.773314252949987</v>
      </c>
      <c r="AA480">
        <f t="shared" si="48"/>
        <v>1</v>
      </c>
      <c r="AB480" s="197">
        <v>13243</v>
      </c>
      <c r="AC480" s="197">
        <v>2056</v>
      </c>
      <c r="AD480" s="197">
        <f t="shared" si="47"/>
        <v>2056</v>
      </c>
      <c r="AE480" s="197">
        <v>3749</v>
      </c>
      <c r="AJ480">
        <v>0</v>
      </c>
      <c r="AK480">
        <v>0</v>
      </c>
      <c r="AU480" s="198">
        <v>0.27272727299999999</v>
      </c>
      <c r="AV480" s="6">
        <v>0</v>
      </c>
      <c r="AW480" s="198">
        <v>0.38356000000000001</v>
      </c>
      <c r="BO480" s="198"/>
      <c r="BP480" s="354">
        <f t="shared" si="43"/>
        <v>1727.0400017270401</v>
      </c>
      <c r="BQ480" s="354">
        <f t="shared" si="44"/>
        <v>0</v>
      </c>
      <c r="BR480" s="354">
        <f t="shared" si="45"/>
        <v>17385.014259600001</v>
      </c>
      <c r="CG480" s="198"/>
      <c r="CH480">
        <f>(Transest!$J$14/HexExtSoy!$K$4)</f>
        <v>0.20257267294641951</v>
      </c>
      <c r="CI480">
        <f>(HydroProcOil!$K$14/HexExtSoy!$K$4)</f>
        <v>0.10977777777777777</v>
      </c>
      <c r="CJ480">
        <f>(StarchFerm!$K$24/StarchFerm!$K$4)</f>
        <v>0.33157302630665886</v>
      </c>
      <c r="CY480" s="198"/>
      <c r="CZ480">
        <f>BP480*CH480*1000*LCI!$E$93</f>
        <v>13206879.381180137</v>
      </c>
      <c r="DA480">
        <f>BQ480*CI480*1000*(LCI!$E$99)</f>
        <v>0</v>
      </c>
      <c r="DB480">
        <f>BR480*CJ480*1000*(LCI!$E$96)</f>
        <v>155350628.25235772</v>
      </c>
    </row>
    <row r="481" spans="1:106" x14ac:dyDescent="0.25">
      <c r="A481" s="197">
        <v>13245</v>
      </c>
      <c r="B481" s="197" t="s">
        <v>911</v>
      </c>
      <c r="C481" s="197" t="s">
        <v>990</v>
      </c>
      <c r="D481" s="197">
        <v>-82.083290399999996</v>
      </c>
      <c r="E481" s="197">
        <v>33.360010000000003</v>
      </c>
      <c r="F481">
        <v>0</v>
      </c>
      <c r="G481">
        <f t="shared" si="46"/>
        <v>0</v>
      </c>
      <c r="H481" s="198">
        <v>0</v>
      </c>
      <c r="Q481" s="221">
        <f>(Q3566*10000)*TEA!$M$15*10^-6</f>
        <v>56.616313860899993</v>
      </c>
      <c r="R481" s="221">
        <f>(R3566*10000)*TEA!$O$15*10^-6</f>
        <v>56.616313860899993</v>
      </c>
      <c r="AA481">
        <f t="shared" si="48"/>
        <v>1</v>
      </c>
      <c r="AB481" s="197">
        <v>13245</v>
      </c>
      <c r="AC481" s="197">
        <v>0</v>
      </c>
      <c r="AD481" s="197">
        <f t="shared" si="47"/>
        <v>0</v>
      </c>
      <c r="AE481" s="197">
        <v>0</v>
      </c>
      <c r="AJ481">
        <v>0</v>
      </c>
      <c r="AK481">
        <v>0</v>
      </c>
      <c r="AU481" s="198">
        <v>0.27272727299999999</v>
      </c>
      <c r="AV481" s="6">
        <v>0</v>
      </c>
      <c r="AW481" s="198">
        <v>0.38356000000000001</v>
      </c>
      <c r="BO481" s="198"/>
      <c r="BP481" s="354">
        <f t="shared" si="43"/>
        <v>0</v>
      </c>
      <c r="BQ481" s="354">
        <f t="shared" si="44"/>
        <v>0</v>
      </c>
      <c r="BR481" s="354">
        <f t="shared" si="45"/>
        <v>0</v>
      </c>
      <c r="CG481" s="198"/>
      <c r="CH481">
        <f>(Transest!$J$14/HexExtSoy!$K$4)</f>
        <v>0.20257267294641951</v>
      </c>
      <c r="CI481">
        <f>(HydroProcOil!$K$14/HexExtSoy!$K$4)</f>
        <v>0.10977777777777777</v>
      </c>
      <c r="CJ481">
        <f>(StarchFerm!$K$24/StarchFerm!$K$4)</f>
        <v>0.33157302630665886</v>
      </c>
      <c r="CY481" s="198"/>
      <c r="CZ481">
        <f>BP481*CH481*1000*LCI!$E$93</f>
        <v>0</v>
      </c>
      <c r="DA481">
        <f>BQ481*CI481*1000*(LCI!$E$99)</f>
        <v>0</v>
      </c>
      <c r="DB481">
        <f>BR481*CJ481*1000*(LCI!$E$96)</f>
        <v>0</v>
      </c>
    </row>
    <row r="482" spans="1:106" x14ac:dyDescent="0.25">
      <c r="A482" s="197">
        <v>13247</v>
      </c>
      <c r="B482" s="197" t="s">
        <v>911</v>
      </c>
      <c r="C482" s="197" t="s">
        <v>991</v>
      </c>
      <c r="D482" s="197">
        <v>-84.034896900000007</v>
      </c>
      <c r="E482" s="197">
        <v>33.649729999999998</v>
      </c>
      <c r="F482">
        <v>0</v>
      </c>
      <c r="G482">
        <f t="shared" si="46"/>
        <v>0</v>
      </c>
      <c r="H482" s="198">
        <v>2.39</v>
      </c>
      <c r="Q482" s="221">
        <f>(Q3567*10000)*TEA!$M$15*10^-6</f>
        <v>54.4727802078</v>
      </c>
      <c r="R482" s="221">
        <f>(R3567*10000)*TEA!$O$15*10^-6</f>
        <v>54.4727802078</v>
      </c>
      <c r="AA482">
        <f t="shared" si="48"/>
        <v>1</v>
      </c>
      <c r="AB482" s="197">
        <v>13247</v>
      </c>
      <c r="AC482" s="197">
        <v>0</v>
      </c>
      <c r="AD482" s="197">
        <f t="shared" si="47"/>
        <v>0</v>
      </c>
      <c r="AE482" s="197">
        <v>6</v>
      </c>
      <c r="AJ482">
        <v>0</v>
      </c>
      <c r="AK482">
        <v>0</v>
      </c>
      <c r="AU482" s="198">
        <v>0.27272727299999999</v>
      </c>
      <c r="AV482" s="6">
        <v>0</v>
      </c>
      <c r="AW482" s="198">
        <v>0.38356000000000001</v>
      </c>
      <c r="BO482" s="198"/>
      <c r="BP482" s="354">
        <f t="shared" si="43"/>
        <v>0</v>
      </c>
      <c r="BQ482" s="354">
        <f t="shared" si="44"/>
        <v>0</v>
      </c>
      <c r="BR482" s="354">
        <f t="shared" si="45"/>
        <v>5.5002504000000005</v>
      </c>
      <c r="CG482" s="198"/>
      <c r="CH482">
        <f>(Transest!$J$14/HexExtSoy!$K$4)</f>
        <v>0.20257267294641951</v>
      </c>
      <c r="CI482">
        <f>(HydroProcOil!$K$14/HexExtSoy!$K$4)</f>
        <v>0.10977777777777777</v>
      </c>
      <c r="CJ482">
        <f>(StarchFerm!$K$24/StarchFerm!$K$4)</f>
        <v>0.33157302630665886</v>
      </c>
      <c r="CY482" s="198"/>
      <c r="CZ482">
        <f>BP482*CH482*1000*LCI!$E$93</f>
        <v>0</v>
      </c>
      <c r="DA482">
        <f>BQ482*CI482*1000*(LCI!$E$99)</f>
        <v>0</v>
      </c>
      <c r="DB482">
        <f>BR482*CJ482*1000*(LCI!$E$96)</f>
        <v>49149.649371926484</v>
      </c>
    </row>
    <row r="483" spans="1:106" x14ac:dyDescent="0.25">
      <c r="A483" s="197">
        <v>13249</v>
      </c>
      <c r="B483" s="197" t="s">
        <v>911</v>
      </c>
      <c r="C483" s="197" t="s">
        <v>992</v>
      </c>
      <c r="D483" s="197">
        <v>-84.339140999999998</v>
      </c>
      <c r="E483" s="197">
        <v>32.254620000000003</v>
      </c>
      <c r="F483">
        <v>2.31</v>
      </c>
      <c r="G483">
        <f t="shared" si="46"/>
        <v>2.31</v>
      </c>
      <c r="H483" s="198">
        <v>6.84</v>
      </c>
      <c r="Q483" s="221">
        <f>(Q3568*10000)*TEA!$M$15*10^-6</f>
        <v>59.397786301499998</v>
      </c>
      <c r="R483" s="221">
        <f>(R3568*10000)*TEA!$O$15*10^-6</f>
        <v>59.397786301499998</v>
      </c>
      <c r="AA483">
        <f t="shared" si="48"/>
        <v>1</v>
      </c>
      <c r="AB483" s="197">
        <v>13249</v>
      </c>
      <c r="AC483" s="197">
        <v>127</v>
      </c>
      <c r="AD483" s="197">
        <f t="shared" si="47"/>
        <v>127</v>
      </c>
      <c r="AE483" s="197">
        <v>77</v>
      </c>
      <c r="AJ483">
        <v>0</v>
      </c>
      <c r="AK483">
        <v>0</v>
      </c>
      <c r="AU483" s="198">
        <v>0.27272727299999999</v>
      </c>
      <c r="AV483" s="6">
        <v>0</v>
      </c>
      <c r="AW483" s="198">
        <v>0.38356000000000001</v>
      </c>
      <c r="BO483" s="198"/>
      <c r="BP483" s="354">
        <f t="shared" si="43"/>
        <v>80.010000080010002</v>
      </c>
      <c r="BQ483" s="354">
        <f t="shared" si="44"/>
        <v>0</v>
      </c>
      <c r="BR483" s="354">
        <f t="shared" si="45"/>
        <v>202.01338079999999</v>
      </c>
      <c r="CG483" s="198"/>
      <c r="CH483">
        <f>(Transest!$J$14/HexExtSoy!$K$4)</f>
        <v>0.20257267294641951</v>
      </c>
      <c r="CI483">
        <f>(HydroProcOil!$K$14/HexExtSoy!$K$4)</f>
        <v>0.10977777777777777</v>
      </c>
      <c r="CJ483">
        <f>(StarchFerm!$K$24/StarchFerm!$K$4)</f>
        <v>0.33157302630665886</v>
      </c>
      <c r="CY483" s="198"/>
      <c r="CZ483">
        <f>BP483*CH483*1000*LCI!$E$93</f>
        <v>611845.94409407023</v>
      </c>
      <c r="DA483">
        <f>BQ483*CI483*1000*(LCI!$E$99)</f>
        <v>0</v>
      </c>
      <c r="DB483">
        <f>BR483*CJ483*1000*(LCI!$E$96)</f>
        <v>1805169.9673086635</v>
      </c>
    </row>
    <row r="484" spans="1:106" x14ac:dyDescent="0.25">
      <c r="A484" s="197">
        <v>13251</v>
      </c>
      <c r="B484" s="197" t="s">
        <v>911</v>
      </c>
      <c r="C484" s="197" t="s">
        <v>993</v>
      </c>
      <c r="D484" s="197">
        <v>-81.617148700000001</v>
      </c>
      <c r="E484" s="197">
        <v>32.756909999999998</v>
      </c>
      <c r="F484">
        <v>2.21</v>
      </c>
      <c r="G484">
        <f t="shared" si="46"/>
        <v>2.21</v>
      </c>
      <c r="H484" s="198">
        <v>10.72</v>
      </c>
      <c r="Q484" s="221">
        <f>(Q3569*10000)*TEA!$M$15*10^-6</f>
        <v>57.930484418100001</v>
      </c>
      <c r="R484" s="221">
        <f>(R3569*10000)*TEA!$O$15*10^-6</f>
        <v>57.930484418100001</v>
      </c>
      <c r="AA484">
        <f t="shared" si="48"/>
        <v>1</v>
      </c>
      <c r="AB484" s="197">
        <v>13251</v>
      </c>
      <c r="AC484" s="197">
        <v>865</v>
      </c>
      <c r="AD484" s="197">
        <f t="shared" si="47"/>
        <v>865</v>
      </c>
      <c r="AE484" s="197">
        <v>4181</v>
      </c>
      <c r="AJ484">
        <v>0</v>
      </c>
      <c r="AK484">
        <v>0</v>
      </c>
      <c r="AU484" s="198">
        <v>0.27272727299999999</v>
      </c>
      <c r="AV484" s="6">
        <v>0</v>
      </c>
      <c r="AW484" s="198">
        <v>0.38356000000000001</v>
      </c>
      <c r="BO484" s="198"/>
      <c r="BP484" s="354">
        <f t="shared" si="43"/>
        <v>521.35909143044989</v>
      </c>
      <c r="BQ484" s="354">
        <f t="shared" si="44"/>
        <v>0</v>
      </c>
      <c r="BR484" s="354">
        <f t="shared" si="45"/>
        <v>17191.281939200002</v>
      </c>
      <c r="CG484" s="198"/>
      <c r="CH484">
        <f>(Transest!$J$14/HexExtSoy!$K$4)</f>
        <v>0.20257267294641951</v>
      </c>
      <c r="CI484">
        <f>(HydroProcOil!$K$14/HexExtSoy!$K$4)</f>
        <v>0.10977777777777777</v>
      </c>
      <c r="CJ484">
        <f>(StarchFerm!$K$24/StarchFerm!$K$4)</f>
        <v>0.33157302630665886</v>
      </c>
      <c r="CY484" s="198"/>
      <c r="CZ484">
        <f>BP484*CH484*1000*LCI!$E$93</f>
        <v>3986894.7030283567</v>
      </c>
      <c r="DA484">
        <f>BQ484*CI484*1000*(LCI!$E$99)</f>
        <v>0</v>
      </c>
      <c r="DB484">
        <f>BR484*CJ484*1000*(LCI!$E$96)</f>
        <v>153619456.95519829</v>
      </c>
    </row>
    <row r="485" spans="1:106" x14ac:dyDescent="0.25">
      <c r="A485" s="197">
        <v>13253</v>
      </c>
      <c r="B485" s="197" t="s">
        <v>911</v>
      </c>
      <c r="C485" s="197" t="s">
        <v>905</v>
      </c>
      <c r="D485" s="197">
        <v>-84.880193899999995</v>
      </c>
      <c r="E485" s="197">
        <v>30.93366</v>
      </c>
      <c r="F485">
        <v>3.03</v>
      </c>
      <c r="G485">
        <f t="shared" si="46"/>
        <v>3.03</v>
      </c>
      <c r="H485" s="198">
        <v>11.93</v>
      </c>
      <c r="Q485" s="221">
        <f>(Q3570*10000)*TEA!$M$15*10^-6</f>
        <v>63.285854255549999</v>
      </c>
      <c r="R485" s="221">
        <f>(R3570*10000)*TEA!$O$15*10^-6</f>
        <v>63.285854255549999</v>
      </c>
      <c r="AA485">
        <f t="shared" si="48"/>
        <v>1</v>
      </c>
      <c r="AB485" s="197">
        <v>13253</v>
      </c>
      <c r="AC485" s="197">
        <v>1934</v>
      </c>
      <c r="AD485" s="197">
        <f t="shared" si="47"/>
        <v>1934</v>
      </c>
      <c r="AE485" s="197">
        <v>4653</v>
      </c>
      <c r="AJ485">
        <v>0</v>
      </c>
      <c r="AK485">
        <v>0</v>
      </c>
      <c r="AU485" s="198">
        <v>0.27272727299999999</v>
      </c>
      <c r="AV485" s="6">
        <v>0</v>
      </c>
      <c r="AW485" s="198">
        <v>0.38356000000000001</v>
      </c>
      <c r="BO485" s="198"/>
      <c r="BP485" s="354">
        <f t="shared" si="43"/>
        <v>1598.1872743254598</v>
      </c>
      <c r="BQ485" s="354">
        <f t="shared" si="44"/>
        <v>0</v>
      </c>
      <c r="BR485" s="354">
        <f t="shared" si="45"/>
        <v>21291.526832400003</v>
      </c>
      <c r="CG485" s="198"/>
      <c r="CH485">
        <f>(Transest!$J$14/HexExtSoy!$K$4)</f>
        <v>0.20257267294641951</v>
      </c>
      <c r="CI485">
        <f>(HydroProcOil!$K$14/HexExtSoy!$K$4)</f>
        <v>0.10977777777777777</v>
      </c>
      <c r="CJ485">
        <f>(StarchFerm!$K$24/StarchFerm!$K$4)</f>
        <v>0.33157302630665886</v>
      </c>
      <c r="CY485" s="198"/>
      <c r="CZ485">
        <f>BP485*CH485*1000*LCI!$E$93</f>
        <v>12221527.318097053</v>
      </c>
      <c r="DA485">
        <f>BQ485*CI485*1000*(LCI!$E$99)</f>
        <v>0</v>
      </c>
      <c r="DB485">
        <f>BR485*CJ485*1000*(LCI!$E$96)</f>
        <v>190258806.83639863</v>
      </c>
    </row>
    <row r="486" spans="1:106" x14ac:dyDescent="0.25">
      <c r="A486" s="197">
        <v>13255</v>
      </c>
      <c r="B486" s="197" t="s">
        <v>911</v>
      </c>
      <c r="C486" s="197" t="s">
        <v>994</v>
      </c>
      <c r="D486" s="197">
        <v>-84.296456500000005</v>
      </c>
      <c r="E486" s="197">
        <v>33.253869999999999</v>
      </c>
      <c r="F486">
        <v>3.2</v>
      </c>
      <c r="G486">
        <f t="shared" si="46"/>
        <v>3.2</v>
      </c>
      <c r="H486" s="198">
        <v>0</v>
      </c>
      <c r="Q486" s="221">
        <f>(Q3571*10000)*TEA!$M$15*10^-6</f>
        <v>56.164789461149994</v>
      </c>
      <c r="R486" s="221">
        <f>(R3571*10000)*TEA!$O$15*10^-6</f>
        <v>56.164789461149994</v>
      </c>
      <c r="AA486">
        <f t="shared" si="48"/>
        <v>1</v>
      </c>
      <c r="AB486" s="197">
        <v>13255</v>
      </c>
      <c r="AC486" s="197">
        <v>208</v>
      </c>
      <c r="AD486" s="197">
        <f t="shared" si="47"/>
        <v>208</v>
      </c>
      <c r="AE486" s="197">
        <v>0</v>
      </c>
      <c r="AJ486">
        <v>0</v>
      </c>
      <c r="AK486">
        <v>0</v>
      </c>
      <c r="AU486" s="198">
        <v>0.27272727299999999</v>
      </c>
      <c r="AV486" s="6">
        <v>0</v>
      </c>
      <c r="AW486" s="198">
        <v>0.38356000000000001</v>
      </c>
      <c r="BO486" s="198"/>
      <c r="BP486" s="354">
        <f t="shared" si="43"/>
        <v>181.5272729088</v>
      </c>
      <c r="BQ486" s="354">
        <f t="shared" si="44"/>
        <v>0</v>
      </c>
      <c r="BR486" s="354">
        <f t="shared" si="45"/>
        <v>0</v>
      </c>
      <c r="CG486" s="198"/>
      <c r="CH486">
        <f>(Transest!$J$14/HexExtSoy!$K$4)</f>
        <v>0.20257267294641951</v>
      </c>
      <c r="CI486">
        <f>(HydroProcOil!$K$14/HexExtSoy!$K$4)</f>
        <v>0.10977777777777777</v>
      </c>
      <c r="CJ486">
        <f>(StarchFerm!$K$24/StarchFerm!$K$4)</f>
        <v>0.33157302630665886</v>
      </c>
      <c r="CY486" s="198"/>
      <c r="CZ486">
        <f>BP486*CH486*1000*LCI!$E$93</f>
        <v>1388160.5494393192</v>
      </c>
      <c r="DA486">
        <f>BQ486*CI486*1000*(LCI!$E$99)</f>
        <v>0</v>
      </c>
      <c r="DB486">
        <f>BR486*CJ486*1000*(LCI!$E$96)</f>
        <v>0</v>
      </c>
    </row>
    <row r="487" spans="1:106" x14ac:dyDescent="0.25">
      <c r="A487" s="197">
        <v>13257</v>
      </c>
      <c r="B487" s="197" t="s">
        <v>911</v>
      </c>
      <c r="C487" s="197" t="s">
        <v>995</v>
      </c>
      <c r="D487" s="197">
        <v>-83.294122999999999</v>
      </c>
      <c r="E487" s="197">
        <v>34.554400000000001</v>
      </c>
      <c r="F487">
        <v>0</v>
      </c>
      <c r="G487">
        <f t="shared" si="46"/>
        <v>0</v>
      </c>
      <c r="H487" s="198">
        <v>8.01</v>
      </c>
      <c r="Q487" s="221">
        <f>(Q3572*10000)*TEA!$M$15*10^-6</f>
        <v>49.191929117099995</v>
      </c>
      <c r="R487" s="221">
        <f>(R3572*10000)*TEA!$O$15*10^-6</f>
        <v>49.191929117099995</v>
      </c>
      <c r="AA487">
        <f t="shared" si="48"/>
        <v>1</v>
      </c>
      <c r="AB487" s="197">
        <v>13257</v>
      </c>
      <c r="AC487" s="197">
        <v>0</v>
      </c>
      <c r="AD487" s="197">
        <f t="shared" si="47"/>
        <v>0</v>
      </c>
      <c r="AE487" s="197">
        <v>63</v>
      </c>
      <c r="AJ487">
        <v>0</v>
      </c>
      <c r="AK487">
        <v>0</v>
      </c>
      <c r="AU487" s="198">
        <v>0.27272727299999999</v>
      </c>
      <c r="AV487" s="6">
        <v>0</v>
      </c>
      <c r="AW487" s="198">
        <v>0.38356000000000001</v>
      </c>
      <c r="BO487" s="198"/>
      <c r="BP487" s="354">
        <f t="shared" si="43"/>
        <v>0</v>
      </c>
      <c r="BQ487" s="354">
        <f t="shared" si="44"/>
        <v>0</v>
      </c>
      <c r="BR487" s="354">
        <f t="shared" si="45"/>
        <v>193.55588280000001</v>
      </c>
      <c r="CG487" s="198"/>
      <c r="CH487">
        <f>(Transest!$J$14/HexExtSoy!$K$4)</f>
        <v>0.20257267294641951</v>
      </c>
      <c r="CI487">
        <f>(HydroProcOil!$K$14/HexExtSoy!$K$4)</f>
        <v>0.10977777777777777</v>
      </c>
      <c r="CJ487">
        <f>(StarchFerm!$K$24/StarchFerm!$K$4)</f>
        <v>0.33157302630665886</v>
      </c>
      <c r="CY487" s="198"/>
      <c r="CZ487">
        <f>BP487*CH487*1000*LCI!$E$93</f>
        <v>0</v>
      </c>
      <c r="DA487">
        <f>BQ487*CI487*1000*(LCI!$E$99)</f>
        <v>0</v>
      </c>
      <c r="DB487">
        <f>BR487*CJ487*1000*(LCI!$E$96)</f>
        <v>1729594.6696342577</v>
      </c>
    </row>
    <row r="488" spans="1:106" x14ac:dyDescent="0.25">
      <c r="A488" s="197">
        <v>13259</v>
      </c>
      <c r="B488" s="197" t="s">
        <v>911</v>
      </c>
      <c r="C488" s="197" t="s">
        <v>996</v>
      </c>
      <c r="D488" s="197">
        <v>-84.850703199999998</v>
      </c>
      <c r="E488" s="197">
        <v>32.070599999999999</v>
      </c>
      <c r="F488">
        <v>0</v>
      </c>
      <c r="G488">
        <f t="shared" si="46"/>
        <v>0</v>
      </c>
      <c r="H488" s="198">
        <v>0</v>
      </c>
      <c r="Q488" s="221">
        <f>(Q3573*10000)*TEA!$M$15*10^-6</f>
        <v>59.625751800149999</v>
      </c>
      <c r="R488" s="221">
        <f>(R3573*10000)*TEA!$O$15*10^-6</f>
        <v>59.625751800149999</v>
      </c>
      <c r="AA488">
        <f t="shared" si="48"/>
        <v>1</v>
      </c>
      <c r="AB488" s="197">
        <v>13259</v>
      </c>
      <c r="AC488" s="197">
        <v>0</v>
      </c>
      <c r="AD488" s="197">
        <f t="shared" si="47"/>
        <v>0</v>
      </c>
      <c r="AE488" s="197">
        <v>0</v>
      </c>
      <c r="AJ488">
        <v>0</v>
      </c>
      <c r="AK488">
        <v>0</v>
      </c>
      <c r="AU488" s="198">
        <v>0.27272727299999999</v>
      </c>
      <c r="AV488" s="6">
        <v>0</v>
      </c>
      <c r="AW488" s="198">
        <v>0.38356000000000001</v>
      </c>
      <c r="BO488" s="198"/>
      <c r="BP488" s="354">
        <f t="shared" si="43"/>
        <v>0</v>
      </c>
      <c r="BQ488" s="354">
        <f t="shared" si="44"/>
        <v>0</v>
      </c>
      <c r="BR488" s="354">
        <f t="shared" si="45"/>
        <v>0</v>
      </c>
      <c r="CG488" s="198"/>
      <c r="CH488">
        <f>(Transest!$J$14/HexExtSoy!$K$4)</f>
        <v>0.20257267294641951</v>
      </c>
      <c r="CI488">
        <f>(HydroProcOil!$K$14/HexExtSoy!$K$4)</f>
        <v>0.10977777777777777</v>
      </c>
      <c r="CJ488">
        <f>(StarchFerm!$K$24/StarchFerm!$K$4)</f>
        <v>0.33157302630665886</v>
      </c>
      <c r="CY488" s="198"/>
      <c r="CZ488">
        <f>BP488*CH488*1000*LCI!$E$93</f>
        <v>0</v>
      </c>
      <c r="DA488">
        <f>BQ488*CI488*1000*(LCI!$E$99)</f>
        <v>0</v>
      </c>
      <c r="DB488">
        <f>BR488*CJ488*1000*(LCI!$E$96)</f>
        <v>0</v>
      </c>
    </row>
    <row r="489" spans="1:106" x14ac:dyDescent="0.25">
      <c r="A489" s="197">
        <v>13261</v>
      </c>
      <c r="B489" s="197" t="s">
        <v>911</v>
      </c>
      <c r="C489" s="197" t="s">
        <v>651</v>
      </c>
      <c r="D489" s="197">
        <v>-84.226081300000004</v>
      </c>
      <c r="E489" s="197">
        <v>32.039319999999996</v>
      </c>
      <c r="F489">
        <v>2.89</v>
      </c>
      <c r="G489">
        <f t="shared" si="46"/>
        <v>2.89</v>
      </c>
      <c r="H489" s="198">
        <v>10.55</v>
      </c>
      <c r="Q489" s="221">
        <f>(Q3574*10000)*TEA!$M$15*10^-6</f>
        <v>60.135823736550002</v>
      </c>
      <c r="R489" s="221">
        <f>(R3574*10000)*TEA!$O$15*10^-6</f>
        <v>60.135823736550002</v>
      </c>
      <c r="AA489">
        <f t="shared" si="48"/>
        <v>1</v>
      </c>
      <c r="AB489" s="197">
        <v>13261</v>
      </c>
      <c r="AC489" s="197">
        <v>1173</v>
      </c>
      <c r="AD489" s="197">
        <f t="shared" si="47"/>
        <v>1173</v>
      </c>
      <c r="AE489" s="197">
        <v>3337</v>
      </c>
      <c r="AJ489">
        <v>0</v>
      </c>
      <c r="AK489">
        <v>0</v>
      </c>
      <c r="AU489" s="198">
        <v>0.27272727299999999</v>
      </c>
      <c r="AV489" s="6">
        <v>0</v>
      </c>
      <c r="AW489" s="198">
        <v>0.38356000000000001</v>
      </c>
      <c r="BO489" s="198"/>
      <c r="BP489" s="354">
        <f t="shared" si="43"/>
        <v>924.5372736518101</v>
      </c>
      <c r="BQ489" s="354">
        <f t="shared" si="44"/>
        <v>0</v>
      </c>
      <c r="BR489" s="354">
        <f t="shared" si="45"/>
        <v>13503.364046000002</v>
      </c>
      <c r="CG489" s="198"/>
      <c r="CH489">
        <f>(Transest!$J$14/HexExtSoy!$K$4)</f>
        <v>0.20257267294641951</v>
      </c>
      <c r="CI489">
        <f>(HydroProcOil!$K$14/HexExtSoy!$K$4)</f>
        <v>0.10977777777777777</v>
      </c>
      <c r="CJ489">
        <f>(StarchFerm!$K$24/StarchFerm!$K$4)</f>
        <v>0.33157302630665886</v>
      </c>
      <c r="CY489" s="198"/>
      <c r="CZ489">
        <f>BP489*CH489*1000*LCI!$E$93</f>
        <v>7070046.0002746535</v>
      </c>
      <c r="DA489">
        <f>BQ489*CI489*1000*(LCI!$E$99)</f>
        <v>0</v>
      </c>
      <c r="DB489">
        <f>BR489*CJ489*1000*(LCI!$E$96)</f>
        <v>120664617.05132163</v>
      </c>
    </row>
    <row r="490" spans="1:106" x14ac:dyDescent="0.25">
      <c r="A490" s="197">
        <v>13263</v>
      </c>
      <c r="B490" s="197" t="s">
        <v>911</v>
      </c>
      <c r="C490" s="197" t="s">
        <v>997</v>
      </c>
      <c r="D490" s="197">
        <v>-84.541236999999995</v>
      </c>
      <c r="E490" s="197">
        <v>32.69753</v>
      </c>
      <c r="F490">
        <v>0</v>
      </c>
      <c r="G490">
        <f t="shared" si="46"/>
        <v>0</v>
      </c>
      <c r="H490" s="198">
        <v>0</v>
      </c>
      <c r="Q490" s="221">
        <f>(Q3575*10000)*TEA!$M$15*10^-6</f>
        <v>57.8538169857</v>
      </c>
      <c r="R490" s="221">
        <f>(R3575*10000)*TEA!$O$15*10^-6</f>
        <v>57.8538169857</v>
      </c>
      <c r="AA490">
        <f t="shared" si="48"/>
        <v>1</v>
      </c>
      <c r="AB490" s="197">
        <v>13263</v>
      </c>
      <c r="AC490" s="197">
        <v>0</v>
      </c>
      <c r="AD490" s="197">
        <f t="shared" si="47"/>
        <v>0</v>
      </c>
      <c r="AE490" s="197">
        <v>0</v>
      </c>
      <c r="AJ490">
        <v>0</v>
      </c>
      <c r="AK490">
        <v>0</v>
      </c>
      <c r="AU490" s="198">
        <v>0.27272727299999999</v>
      </c>
      <c r="AV490" s="6">
        <v>0</v>
      </c>
      <c r="AW490" s="198">
        <v>0.38356000000000001</v>
      </c>
      <c r="BO490" s="198"/>
      <c r="BP490" s="354">
        <f t="shared" si="43"/>
        <v>0</v>
      </c>
      <c r="BQ490" s="354">
        <f t="shared" si="44"/>
        <v>0</v>
      </c>
      <c r="BR490" s="354">
        <f t="shared" si="45"/>
        <v>0</v>
      </c>
      <c r="CG490" s="198"/>
      <c r="CH490">
        <f>(Transest!$J$14/HexExtSoy!$K$4)</f>
        <v>0.20257267294641951</v>
      </c>
      <c r="CI490">
        <f>(HydroProcOil!$K$14/HexExtSoy!$K$4)</f>
        <v>0.10977777777777777</v>
      </c>
      <c r="CJ490">
        <f>(StarchFerm!$K$24/StarchFerm!$K$4)</f>
        <v>0.33157302630665886</v>
      </c>
      <c r="CY490" s="198"/>
      <c r="CZ490">
        <f>BP490*CH490*1000*LCI!$E$93</f>
        <v>0</v>
      </c>
      <c r="DA490">
        <f>BQ490*CI490*1000*(LCI!$E$99)</f>
        <v>0</v>
      </c>
      <c r="DB490">
        <f>BR490*CJ490*1000*(LCI!$E$96)</f>
        <v>0</v>
      </c>
    </row>
    <row r="491" spans="1:106" x14ac:dyDescent="0.25">
      <c r="A491" s="197">
        <v>13265</v>
      </c>
      <c r="B491" s="197" t="s">
        <v>911</v>
      </c>
      <c r="C491" s="197" t="s">
        <v>998</v>
      </c>
      <c r="D491" s="197">
        <v>-82.886680799999993</v>
      </c>
      <c r="E491" s="197">
        <v>33.562890000000003</v>
      </c>
      <c r="F491">
        <v>0</v>
      </c>
      <c r="G491">
        <f t="shared" si="46"/>
        <v>0</v>
      </c>
      <c r="H491" s="198">
        <v>0</v>
      </c>
      <c r="Q491" s="221">
        <f>(Q3576*10000)*TEA!$M$15*10^-6</f>
        <v>55.544434096050004</v>
      </c>
      <c r="R491" s="221">
        <f>(R3576*10000)*TEA!$O$15*10^-6</f>
        <v>55.544434096050004</v>
      </c>
      <c r="AA491">
        <f t="shared" si="48"/>
        <v>1</v>
      </c>
      <c r="AB491" s="197">
        <v>13265</v>
      </c>
      <c r="AC491" s="197">
        <v>0</v>
      </c>
      <c r="AD491" s="197">
        <f t="shared" si="47"/>
        <v>0</v>
      </c>
      <c r="AE491" s="197">
        <v>0</v>
      </c>
      <c r="AJ491">
        <v>0</v>
      </c>
      <c r="AK491">
        <v>0</v>
      </c>
      <c r="AU491" s="198">
        <v>0.27272727299999999</v>
      </c>
      <c r="AV491" s="6">
        <v>0</v>
      </c>
      <c r="AW491" s="198">
        <v>0.38356000000000001</v>
      </c>
      <c r="BO491" s="198"/>
      <c r="BP491" s="354">
        <f t="shared" si="43"/>
        <v>0</v>
      </c>
      <c r="BQ491" s="354">
        <f t="shared" si="44"/>
        <v>0</v>
      </c>
      <c r="BR491" s="354">
        <f t="shared" si="45"/>
        <v>0</v>
      </c>
      <c r="CG491" s="198"/>
      <c r="CH491">
        <f>(Transest!$J$14/HexExtSoy!$K$4)</f>
        <v>0.20257267294641951</v>
      </c>
      <c r="CI491">
        <f>(HydroProcOil!$K$14/HexExtSoy!$K$4)</f>
        <v>0.10977777777777777</v>
      </c>
      <c r="CJ491">
        <f>(StarchFerm!$K$24/StarchFerm!$K$4)</f>
        <v>0.33157302630665886</v>
      </c>
      <c r="CY491" s="198"/>
      <c r="CZ491">
        <f>BP491*CH491*1000*LCI!$E$93</f>
        <v>0</v>
      </c>
      <c r="DA491">
        <f>BQ491*CI491*1000*(LCI!$E$99)</f>
        <v>0</v>
      </c>
      <c r="DB491">
        <f>BR491*CJ491*1000*(LCI!$E$96)</f>
        <v>0</v>
      </c>
    </row>
    <row r="492" spans="1:106" x14ac:dyDescent="0.25">
      <c r="A492" s="197">
        <v>13267</v>
      </c>
      <c r="B492" s="197" t="s">
        <v>911</v>
      </c>
      <c r="C492" s="197" t="s">
        <v>999</v>
      </c>
      <c r="D492" s="197">
        <v>-82.070564099999999</v>
      </c>
      <c r="E492" s="197">
        <v>32.04551</v>
      </c>
      <c r="F492">
        <v>2.4</v>
      </c>
      <c r="G492">
        <f t="shared" si="46"/>
        <v>2.4</v>
      </c>
      <c r="H492" s="198">
        <v>10.87</v>
      </c>
      <c r="Q492" s="221">
        <f>(Q3577*10000)*TEA!$M$15*10^-6</f>
        <v>60.368946816600001</v>
      </c>
      <c r="R492" s="221">
        <f>(R3577*10000)*TEA!$O$15*10^-6</f>
        <v>60.368946816600001</v>
      </c>
      <c r="AA492">
        <f t="shared" si="48"/>
        <v>1</v>
      </c>
      <c r="AB492" s="197">
        <v>13267</v>
      </c>
      <c r="AC492" s="197">
        <v>1479</v>
      </c>
      <c r="AD492" s="197">
        <f t="shared" si="47"/>
        <v>1479</v>
      </c>
      <c r="AE492" s="197">
        <v>741</v>
      </c>
      <c r="AJ492">
        <v>0</v>
      </c>
      <c r="AK492">
        <v>0</v>
      </c>
      <c r="AU492" s="198">
        <v>0.27272727299999999</v>
      </c>
      <c r="AV492" s="6">
        <v>0</v>
      </c>
      <c r="AW492" s="198">
        <v>0.38356000000000001</v>
      </c>
      <c r="BO492" s="198"/>
      <c r="BP492" s="354">
        <f t="shared" si="43"/>
        <v>968.07272824079996</v>
      </c>
      <c r="BQ492" s="354">
        <f t="shared" si="44"/>
        <v>0</v>
      </c>
      <c r="BR492" s="354">
        <f t="shared" si="45"/>
        <v>3089.4492252</v>
      </c>
      <c r="CG492" s="198"/>
      <c r="CH492">
        <f>(Transest!$J$14/HexExtSoy!$K$4)</f>
        <v>0.20257267294641951</v>
      </c>
      <c r="CI492">
        <f>(HydroProcOil!$K$14/HexExtSoy!$K$4)</f>
        <v>0.10977777777777777</v>
      </c>
      <c r="CJ492">
        <f>(StarchFerm!$K$24/StarchFerm!$K$4)</f>
        <v>0.33157302630665886</v>
      </c>
      <c r="CY492" s="198"/>
      <c r="CZ492">
        <f>BP492*CH492*1000*LCI!$E$93</f>
        <v>7402966.7762767542</v>
      </c>
      <c r="DA492">
        <f>BQ492*CI492*1000*(LCI!$E$99)</f>
        <v>0</v>
      </c>
      <c r="DB492">
        <f>BR492*CJ492*1000*(LCI!$E$96)</f>
        <v>27606987.887487799</v>
      </c>
    </row>
    <row r="493" spans="1:106" x14ac:dyDescent="0.25">
      <c r="A493" s="197">
        <v>13269</v>
      </c>
      <c r="B493" s="197" t="s">
        <v>911</v>
      </c>
      <c r="C493" s="197" t="s">
        <v>907</v>
      </c>
      <c r="D493" s="197">
        <v>-84.248693299999999</v>
      </c>
      <c r="E493" s="197">
        <v>32.551180000000002</v>
      </c>
      <c r="F493">
        <v>2.33</v>
      </c>
      <c r="G493">
        <f t="shared" si="46"/>
        <v>2.33</v>
      </c>
      <c r="H493" s="198">
        <v>9.5</v>
      </c>
      <c r="Q493" s="221">
        <f>(Q3578*10000)*TEA!$M$15*10^-6</f>
        <v>58.457362118849993</v>
      </c>
      <c r="R493" s="221">
        <f>(R3578*10000)*TEA!$O$15*10^-6</f>
        <v>58.457362118849993</v>
      </c>
      <c r="AA493">
        <f t="shared" si="48"/>
        <v>1</v>
      </c>
      <c r="AB493" s="197">
        <v>13269</v>
      </c>
      <c r="AC493" s="197">
        <v>1225</v>
      </c>
      <c r="AD493" s="197">
        <f t="shared" si="47"/>
        <v>1225</v>
      </c>
      <c r="AE493" s="197">
        <v>156</v>
      </c>
      <c r="AJ493">
        <v>0</v>
      </c>
      <c r="AK493">
        <v>0</v>
      </c>
      <c r="AU493" s="198">
        <v>0.27272727299999999</v>
      </c>
      <c r="AV493" s="6">
        <v>0</v>
      </c>
      <c r="AW493" s="198">
        <v>0.38356000000000001</v>
      </c>
      <c r="BO493" s="198"/>
      <c r="BP493" s="354">
        <f t="shared" si="43"/>
        <v>778.43181896024998</v>
      </c>
      <c r="BQ493" s="354">
        <f t="shared" si="44"/>
        <v>0</v>
      </c>
      <c r="BR493" s="354">
        <f t="shared" si="45"/>
        <v>568.43592000000001</v>
      </c>
      <c r="CG493" s="198"/>
      <c r="CH493">
        <f>(Transest!$J$14/HexExtSoy!$K$4)</f>
        <v>0.20257267294641951</v>
      </c>
      <c r="CI493">
        <f>(HydroProcOil!$K$14/HexExtSoy!$K$4)</f>
        <v>0.10977777777777777</v>
      </c>
      <c r="CJ493">
        <f>(StarchFerm!$K$24/StarchFerm!$K$4)</f>
        <v>0.33157302630665886</v>
      </c>
      <c r="CY493" s="198"/>
      <c r="CZ493">
        <f>BP493*CH493*1000*LCI!$E$93</f>
        <v>5952760.2888178742</v>
      </c>
      <c r="DA493">
        <f>BQ493*CI493*1000*(LCI!$E$99)</f>
        <v>0</v>
      </c>
      <c r="DB493">
        <f>BR493*CJ493*1000*(LCI!$E$96)</f>
        <v>5079482.5919940751</v>
      </c>
    </row>
    <row r="494" spans="1:106" x14ac:dyDescent="0.25">
      <c r="A494" s="197">
        <v>13271</v>
      </c>
      <c r="B494" s="197" t="s">
        <v>911</v>
      </c>
      <c r="C494" s="197" t="s">
        <v>1000</v>
      </c>
      <c r="D494" s="197">
        <v>-82.963843699999998</v>
      </c>
      <c r="E494" s="197">
        <v>31.921410000000002</v>
      </c>
      <c r="F494">
        <v>0</v>
      </c>
      <c r="G494">
        <f t="shared" si="46"/>
        <v>0</v>
      </c>
      <c r="H494" s="198">
        <v>9.34</v>
      </c>
      <c r="Q494" s="221">
        <f>(Q3579*10000)*TEA!$M$15*10^-6</f>
        <v>60.787153629450003</v>
      </c>
      <c r="R494" s="221">
        <f>(R3579*10000)*TEA!$O$15*10^-6</f>
        <v>60.787153629450003</v>
      </c>
      <c r="AA494">
        <f t="shared" si="48"/>
        <v>1</v>
      </c>
      <c r="AB494" s="197">
        <v>13271</v>
      </c>
      <c r="AC494" s="197">
        <v>0</v>
      </c>
      <c r="AD494" s="197">
        <f t="shared" si="47"/>
        <v>0</v>
      </c>
      <c r="AE494" s="197">
        <v>259</v>
      </c>
      <c r="AJ494">
        <v>0</v>
      </c>
      <c r="AK494">
        <v>0</v>
      </c>
      <c r="AU494" s="198">
        <v>0.27272727299999999</v>
      </c>
      <c r="AV494" s="6">
        <v>0</v>
      </c>
      <c r="AW494" s="198">
        <v>0.38356000000000001</v>
      </c>
      <c r="BO494" s="198"/>
      <c r="BP494" s="354">
        <f t="shared" si="43"/>
        <v>0</v>
      </c>
      <c r="BQ494" s="354">
        <f t="shared" si="44"/>
        <v>0</v>
      </c>
      <c r="BR494" s="354">
        <f t="shared" si="45"/>
        <v>927.85465360000001</v>
      </c>
      <c r="CG494" s="198"/>
      <c r="CH494">
        <f>(Transest!$J$14/HexExtSoy!$K$4)</f>
        <v>0.20257267294641951</v>
      </c>
      <c r="CI494">
        <f>(HydroProcOil!$K$14/HexExtSoy!$K$4)</f>
        <v>0.10977777777777777</v>
      </c>
      <c r="CJ494">
        <f>(StarchFerm!$K$24/StarchFerm!$K$4)</f>
        <v>0.33157302630665886</v>
      </c>
      <c r="CY494" s="198"/>
      <c r="CZ494">
        <f>BP494*CH494*1000*LCI!$E$93</f>
        <v>0</v>
      </c>
      <c r="DA494">
        <f>BQ494*CI494*1000*(LCI!$E$99)</f>
        <v>0</v>
      </c>
      <c r="DB494">
        <f>BR494*CJ494*1000*(LCI!$E$96)</f>
        <v>8291209.9588321093</v>
      </c>
    </row>
    <row r="495" spans="1:106" x14ac:dyDescent="0.25">
      <c r="A495" s="197">
        <v>13273</v>
      </c>
      <c r="B495" s="197" t="s">
        <v>911</v>
      </c>
      <c r="C495" s="197" t="s">
        <v>1001</v>
      </c>
      <c r="D495" s="197">
        <v>-84.451694599999996</v>
      </c>
      <c r="E495" s="197">
        <v>31.769909999999999</v>
      </c>
      <c r="F495">
        <v>2.25</v>
      </c>
      <c r="G495">
        <f t="shared" si="46"/>
        <v>2.25</v>
      </c>
      <c r="H495" s="198">
        <v>10.5</v>
      </c>
      <c r="Q495" s="221">
        <f>(Q3580*10000)*TEA!$M$15*10^-6</f>
        <v>60.874357239450006</v>
      </c>
      <c r="R495" s="221">
        <f>(R3580*10000)*TEA!$O$15*10^-6</f>
        <v>60.874357239450006</v>
      </c>
      <c r="AA495">
        <f t="shared" si="48"/>
        <v>1</v>
      </c>
      <c r="AB495" s="197">
        <v>13273</v>
      </c>
      <c r="AC495" s="197">
        <v>776</v>
      </c>
      <c r="AD495" s="197">
        <f t="shared" si="47"/>
        <v>776</v>
      </c>
      <c r="AE495" s="197">
        <v>4965</v>
      </c>
      <c r="AJ495">
        <v>0</v>
      </c>
      <c r="AK495">
        <v>0</v>
      </c>
      <c r="AU495" s="198">
        <v>0.27272727299999999</v>
      </c>
      <c r="AV495" s="6">
        <v>0</v>
      </c>
      <c r="AW495" s="198">
        <v>0.38356000000000001</v>
      </c>
      <c r="BO495" s="198"/>
      <c r="BP495" s="354">
        <f t="shared" si="43"/>
        <v>476.181818658</v>
      </c>
      <c r="BQ495" s="354">
        <f t="shared" si="44"/>
        <v>0</v>
      </c>
      <c r="BR495" s="354">
        <f t="shared" si="45"/>
        <v>19995.941699999999</v>
      </c>
      <c r="CG495" s="198"/>
      <c r="CH495">
        <f>(Transest!$J$14/HexExtSoy!$K$4)</f>
        <v>0.20257267294641951</v>
      </c>
      <c r="CI495">
        <f>(HydroProcOil!$K$14/HexExtSoy!$K$4)</f>
        <v>0.10977777777777777</v>
      </c>
      <c r="CJ495">
        <f>(StarchFerm!$K$24/StarchFerm!$K$4)</f>
        <v>0.33157302630665886</v>
      </c>
      <c r="CY495" s="198"/>
      <c r="CZ495">
        <f>BP495*CH495*1000*LCI!$E$93</f>
        <v>3641418.7489799447</v>
      </c>
      <c r="DA495">
        <f>BQ495*CI495*1000*(LCI!$E$99)</f>
        <v>0</v>
      </c>
      <c r="DB495">
        <f>BR495*CJ495*1000*(LCI!$E$96)</f>
        <v>178681596.64448792</v>
      </c>
    </row>
    <row r="496" spans="1:106" x14ac:dyDescent="0.25">
      <c r="A496" s="197">
        <v>13275</v>
      </c>
      <c r="B496" s="197" t="s">
        <v>911</v>
      </c>
      <c r="C496" s="197" t="s">
        <v>1002</v>
      </c>
      <c r="D496" s="197">
        <v>-83.936413999999999</v>
      </c>
      <c r="E496" s="197">
        <v>30.858789999999999</v>
      </c>
      <c r="F496">
        <v>2.77</v>
      </c>
      <c r="G496">
        <f t="shared" si="46"/>
        <v>2.77</v>
      </c>
      <c r="H496" s="198">
        <v>8.34</v>
      </c>
      <c r="Q496" s="221">
        <f>(Q3581*10000)*TEA!$M$15*10^-6</f>
        <v>64.141287571349991</v>
      </c>
      <c r="R496" s="221">
        <f>(R3581*10000)*TEA!$O$15*10^-6</f>
        <v>64.141287571349991</v>
      </c>
      <c r="AA496">
        <f t="shared" si="48"/>
        <v>1</v>
      </c>
      <c r="AB496" s="197">
        <v>13275</v>
      </c>
      <c r="AC496" s="197">
        <v>998</v>
      </c>
      <c r="AD496" s="197">
        <f t="shared" si="47"/>
        <v>998</v>
      </c>
      <c r="AE496" s="197">
        <v>1355</v>
      </c>
      <c r="AJ496">
        <v>0</v>
      </c>
      <c r="AK496">
        <v>0</v>
      </c>
      <c r="AU496" s="198">
        <v>0.27272727299999999</v>
      </c>
      <c r="AV496" s="6">
        <v>0</v>
      </c>
      <c r="AW496" s="198">
        <v>0.38356000000000001</v>
      </c>
      <c r="BO496" s="198"/>
      <c r="BP496" s="354">
        <f t="shared" si="43"/>
        <v>753.94363711758001</v>
      </c>
      <c r="BQ496" s="354">
        <f t="shared" si="44"/>
        <v>0</v>
      </c>
      <c r="BR496" s="354">
        <f t="shared" si="45"/>
        <v>4334.4964919999993</v>
      </c>
      <c r="CG496" s="198"/>
      <c r="CH496">
        <f>(Transest!$J$14/HexExtSoy!$K$4)</f>
        <v>0.20257267294641951</v>
      </c>
      <c r="CI496">
        <f>(HydroProcOil!$K$14/HexExtSoy!$K$4)</f>
        <v>0.10977777777777777</v>
      </c>
      <c r="CJ496">
        <f>(StarchFerm!$K$24/StarchFerm!$K$4)</f>
        <v>0.33157302630665886</v>
      </c>
      <c r="CY496" s="198"/>
      <c r="CZ496">
        <f>BP496*CH496*1000*LCI!$E$93</f>
        <v>5765496.2627749695</v>
      </c>
      <c r="DA496">
        <f>BQ496*CI496*1000*(LCI!$E$99)</f>
        <v>0</v>
      </c>
      <c r="DB496">
        <f>BR496*CJ496*1000*(LCI!$E$96)</f>
        <v>38732597.11696858</v>
      </c>
    </row>
    <row r="497" spans="1:106" x14ac:dyDescent="0.25">
      <c r="A497" s="197">
        <v>13277</v>
      </c>
      <c r="B497" s="197" t="s">
        <v>911</v>
      </c>
      <c r="C497" s="197" t="s">
        <v>1003</v>
      </c>
      <c r="D497" s="197">
        <v>-83.549971400000004</v>
      </c>
      <c r="E497" s="197">
        <v>31.451560000000001</v>
      </c>
      <c r="F497">
        <v>2.13</v>
      </c>
      <c r="G497">
        <f t="shared" si="46"/>
        <v>2.13</v>
      </c>
      <c r="H497" s="198">
        <v>12.12</v>
      </c>
      <c r="Q497" s="221">
        <f>(Q3582*10000)*TEA!$M$15*10^-6</f>
        <v>62.377760681549994</v>
      </c>
      <c r="R497" s="221">
        <f>(R3582*10000)*TEA!$O$15*10^-6</f>
        <v>62.377760681549994</v>
      </c>
      <c r="AA497">
        <f t="shared" si="48"/>
        <v>1</v>
      </c>
      <c r="AB497" s="197">
        <v>13277</v>
      </c>
      <c r="AC497" s="197">
        <v>83</v>
      </c>
      <c r="AD497" s="197">
        <f t="shared" si="47"/>
        <v>83</v>
      </c>
      <c r="AE497" s="197">
        <v>844</v>
      </c>
      <c r="AJ497">
        <v>0</v>
      </c>
      <c r="AK497">
        <v>0</v>
      </c>
      <c r="AU497" s="198">
        <v>0.27272727299999999</v>
      </c>
      <c r="AV497" s="6">
        <v>0</v>
      </c>
      <c r="AW497" s="198">
        <v>0.38356000000000001</v>
      </c>
      <c r="BO497" s="198"/>
      <c r="BP497" s="354">
        <f t="shared" si="43"/>
        <v>48.215454593669996</v>
      </c>
      <c r="BQ497" s="354">
        <f t="shared" si="44"/>
        <v>0</v>
      </c>
      <c r="BR497" s="354">
        <f t="shared" si="45"/>
        <v>3923.5426367999999</v>
      </c>
      <c r="CG497" s="198"/>
      <c r="CH497">
        <f>(Transest!$J$14/HexExtSoy!$K$4)</f>
        <v>0.20257267294641951</v>
      </c>
      <c r="CI497">
        <f>(HydroProcOil!$K$14/HexExtSoy!$K$4)</f>
        <v>0.10977777777777777</v>
      </c>
      <c r="CJ497">
        <f>(StarchFerm!$K$24/StarchFerm!$K$4)</f>
        <v>0.33157302630665886</v>
      </c>
      <c r="CY497" s="198"/>
      <c r="CZ497">
        <f>BP497*CH497*1000*LCI!$E$93</f>
        <v>368709.29016733362</v>
      </c>
      <c r="DA497">
        <f>BQ497*CI497*1000*(LCI!$E$99)</f>
        <v>0</v>
      </c>
      <c r="DB497">
        <f>BR497*CJ497*1000*(LCI!$E$96)</f>
        <v>35060357.414732218</v>
      </c>
    </row>
    <row r="498" spans="1:106" x14ac:dyDescent="0.25">
      <c r="A498" s="197">
        <v>13279</v>
      </c>
      <c r="B498" s="197" t="s">
        <v>911</v>
      </c>
      <c r="C498" s="197" t="s">
        <v>1004</v>
      </c>
      <c r="D498" s="197">
        <v>-82.347680100000005</v>
      </c>
      <c r="E498" s="197">
        <v>32.104509999999998</v>
      </c>
      <c r="F498">
        <v>2.83</v>
      </c>
      <c r="G498">
        <f t="shared" si="46"/>
        <v>2.83</v>
      </c>
      <c r="H498" s="198">
        <v>11.84</v>
      </c>
      <c r="Q498" s="221">
        <f>(Q3583*10000)*TEA!$M$15*10^-6</f>
        <v>60.041645907300001</v>
      </c>
      <c r="R498" s="221">
        <f>(R3583*10000)*TEA!$O$15*10^-6</f>
        <v>60.041645907300001</v>
      </c>
      <c r="AA498">
        <f t="shared" si="48"/>
        <v>1</v>
      </c>
      <c r="AB498" s="197">
        <v>13279</v>
      </c>
      <c r="AC498" s="197">
        <v>1296</v>
      </c>
      <c r="AD498" s="197">
        <f t="shared" si="47"/>
        <v>1296</v>
      </c>
      <c r="AE498" s="197">
        <v>1694</v>
      </c>
      <c r="AJ498">
        <v>0</v>
      </c>
      <c r="AK498">
        <v>0</v>
      </c>
      <c r="AU498" s="198">
        <v>0.27272727299999999</v>
      </c>
      <c r="AV498" s="6">
        <v>0</v>
      </c>
      <c r="AW498" s="198">
        <v>0.38356000000000001</v>
      </c>
      <c r="BO498" s="198"/>
      <c r="BP498" s="354">
        <f t="shared" si="43"/>
        <v>1000.2763646366401</v>
      </c>
      <c r="BQ498" s="354">
        <f t="shared" si="44"/>
        <v>0</v>
      </c>
      <c r="BR498" s="354">
        <f t="shared" si="45"/>
        <v>7693.0475776000003</v>
      </c>
      <c r="CG498" s="198"/>
      <c r="CH498">
        <f>(Transest!$J$14/HexExtSoy!$K$4)</f>
        <v>0.20257267294641951</v>
      </c>
      <c r="CI498">
        <f>(HydroProcOil!$K$14/HexExtSoy!$K$4)</f>
        <v>0.10977777777777777</v>
      </c>
      <c r="CJ498">
        <f>(StarchFerm!$K$24/StarchFerm!$K$4)</f>
        <v>0.33157302630665886</v>
      </c>
      <c r="CY498" s="198"/>
      <c r="CZ498">
        <f>BP498*CH498*1000*LCI!$E$93</f>
        <v>7649231.7968263263</v>
      </c>
      <c r="DA498">
        <f>BQ498*CI498*1000*(LCI!$E$99)</f>
        <v>0</v>
      </c>
      <c r="DB498">
        <f>BR498*CJ498*1000*(LCI!$E$96)</f>
        <v>68744250.450959161</v>
      </c>
    </row>
    <row r="499" spans="1:106" x14ac:dyDescent="0.25">
      <c r="A499" s="197">
        <v>13281</v>
      </c>
      <c r="B499" s="197" t="s">
        <v>911</v>
      </c>
      <c r="C499" s="197" t="s">
        <v>1005</v>
      </c>
      <c r="D499" s="197">
        <v>-83.749881000000002</v>
      </c>
      <c r="E499" s="197">
        <v>34.907609999999998</v>
      </c>
      <c r="F499">
        <v>0</v>
      </c>
      <c r="G499">
        <f t="shared" si="46"/>
        <v>0</v>
      </c>
      <c r="H499" s="198">
        <v>0</v>
      </c>
      <c r="Q499" s="221">
        <f>(Q3584*10000)*TEA!$M$15*10^-6</f>
        <v>46.253202215400002</v>
      </c>
      <c r="R499" s="221">
        <f>(R3584*10000)*TEA!$O$15*10^-6</f>
        <v>46.253202215400002</v>
      </c>
      <c r="AA499">
        <f t="shared" si="48"/>
        <v>1</v>
      </c>
      <c r="AB499" s="197">
        <v>13281</v>
      </c>
      <c r="AC499" s="197">
        <v>0</v>
      </c>
      <c r="AD499" s="197">
        <f t="shared" si="47"/>
        <v>0</v>
      </c>
      <c r="AE499" s="197">
        <v>0</v>
      </c>
      <c r="AJ499">
        <v>0</v>
      </c>
      <c r="AK499">
        <v>0</v>
      </c>
      <c r="AU499" s="198">
        <v>0.27272727299999999</v>
      </c>
      <c r="AV499" s="6">
        <v>0</v>
      </c>
      <c r="AW499" s="198">
        <v>0.38356000000000001</v>
      </c>
      <c r="BO499" s="198"/>
      <c r="BP499" s="354">
        <f t="shared" si="43"/>
        <v>0</v>
      </c>
      <c r="BQ499" s="354">
        <f t="shared" si="44"/>
        <v>0</v>
      </c>
      <c r="BR499" s="354">
        <f t="shared" si="45"/>
        <v>0</v>
      </c>
      <c r="CG499" s="198"/>
      <c r="CH499">
        <f>(Transest!$J$14/HexExtSoy!$K$4)</f>
        <v>0.20257267294641951</v>
      </c>
      <c r="CI499">
        <f>(HydroProcOil!$K$14/HexExtSoy!$K$4)</f>
        <v>0.10977777777777777</v>
      </c>
      <c r="CJ499">
        <f>(StarchFerm!$K$24/StarchFerm!$K$4)</f>
        <v>0.33157302630665886</v>
      </c>
      <c r="CY499" s="198"/>
      <c r="CZ499">
        <f>BP499*CH499*1000*LCI!$E$93</f>
        <v>0</v>
      </c>
      <c r="DA499">
        <f>BQ499*CI499*1000*(LCI!$E$99)</f>
        <v>0</v>
      </c>
      <c r="DB499">
        <f>BR499*CJ499*1000*(LCI!$E$96)</f>
        <v>0</v>
      </c>
    </row>
    <row r="500" spans="1:106" x14ac:dyDescent="0.25">
      <c r="A500" s="197">
        <v>13283</v>
      </c>
      <c r="B500" s="197" t="s">
        <v>911</v>
      </c>
      <c r="C500" s="197" t="s">
        <v>1006</v>
      </c>
      <c r="D500" s="197">
        <v>-82.571631100000005</v>
      </c>
      <c r="E500" s="197">
        <v>32.397599999999997</v>
      </c>
      <c r="F500">
        <v>1.77</v>
      </c>
      <c r="G500">
        <f t="shared" si="46"/>
        <v>1.77</v>
      </c>
      <c r="H500" s="198">
        <v>10.96</v>
      </c>
      <c r="Q500" s="221">
        <f>(Q3585*10000)*TEA!$M$15*10^-6</f>
        <v>58.950738896850005</v>
      </c>
      <c r="R500" s="221">
        <f>(R3585*10000)*TEA!$O$15*10^-6</f>
        <v>58.950738896850005</v>
      </c>
      <c r="AA500">
        <f t="shared" si="48"/>
        <v>1</v>
      </c>
      <c r="AB500" s="197">
        <v>13283</v>
      </c>
      <c r="AC500" s="197">
        <v>353</v>
      </c>
      <c r="AD500" s="197">
        <f t="shared" si="47"/>
        <v>353</v>
      </c>
      <c r="AE500" s="197">
        <v>286</v>
      </c>
      <c r="AJ500">
        <v>0</v>
      </c>
      <c r="AK500">
        <v>0</v>
      </c>
      <c r="AU500" s="198">
        <v>0.27272727299999999</v>
      </c>
      <c r="AV500" s="6">
        <v>0</v>
      </c>
      <c r="AW500" s="198">
        <v>0.38356000000000001</v>
      </c>
      <c r="BO500" s="198"/>
      <c r="BP500" s="354">
        <f t="shared" si="43"/>
        <v>170.40272744313</v>
      </c>
      <c r="BQ500" s="354">
        <f t="shared" si="44"/>
        <v>0</v>
      </c>
      <c r="BR500" s="354">
        <f t="shared" si="45"/>
        <v>1202.2918336000002</v>
      </c>
      <c r="CG500" s="198"/>
      <c r="CH500">
        <f>(Transest!$J$14/HexExtSoy!$K$4)</f>
        <v>0.20257267294641951</v>
      </c>
      <c r="CI500">
        <f>(HydroProcOil!$K$14/HexExtSoy!$K$4)</f>
        <v>0.10977777777777777</v>
      </c>
      <c r="CJ500">
        <f>(StarchFerm!$K$24/StarchFerm!$K$4)</f>
        <v>0.33157302630665886</v>
      </c>
      <c r="CY500" s="198"/>
      <c r="CZ500">
        <f>BP500*CH500*1000*LCI!$E$93</f>
        <v>1303089.8330756926</v>
      </c>
      <c r="DA500">
        <f>BQ500*CI500*1000*(LCI!$E$99)</f>
        <v>0</v>
      </c>
      <c r="DB500">
        <f>BR500*CJ500*1000*(LCI!$E$96)</f>
        <v>10743551.250715891</v>
      </c>
    </row>
    <row r="501" spans="1:106" x14ac:dyDescent="0.25">
      <c r="A501" s="197">
        <v>13285</v>
      </c>
      <c r="B501" s="197" t="s">
        <v>911</v>
      </c>
      <c r="C501" s="197" t="s">
        <v>1007</v>
      </c>
      <c r="D501" s="197">
        <v>-85.034502799999999</v>
      </c>
      <c r="E501" s="197">
        <v>33.02413</v>
      </c>
      <c r="F501">
        <v>0</v>
      </c>
      <c r="G501">
        <f t="shared" si="46"/>
        <v>0</v>
      </c>
      <c r="H501" s="198">
        <v>0</v>
      </c>
      <c r="Q501" s="221">
        <f>(Q3586*10000)*TEA!$M$15*10^-6</f>
        <v>56.586924542699997</v>
      </c>
      <c r="R501" s="221">
        <f>(R3586*10000)*TEA!$O$15*10^-6</f>
        <v>56.586924542699997</v>
      </c>
      <c r="AA501">
        <f t="shared" si="48"/>
        <v>1</v>
      </c>
      <c r="AB501" s="197">
        <v>13285</v>
      </c>
      <c r="AC501" s="197">
        <v>0</v>
      </c>
      <c r="AD501" s="197">
        <f t="shared" si="47"/>
        <v>0</v>
      </c>
      <c r="AE501" s="197">
        <v>0</v>
      </c>
      <c r="AJ501">
        <v>0</v>
      </c>
      <c r="AK501">
        <v>0</v>
      </c>
      <c r="AU501" s="198">
        <v>0.27272727299999999</v>
      </c>
      <c r="AV501" s="6">
        <v>0</v>
      </c>
      <c r="AW501" s="198">
        <v>0.38356000000000001</v>
      </c>
      <c r="BO501" s="198"/>
      <c r="BP501" s="354">
        <f t="shared" si="43"/>
        <v>0</v>
      </c>
      <c r="BQ501" s="354">
        <f t="shared" si="44"/>
        <v>0</v>
      </c>
      <c r="BR501" s="354">
        <f t="shared" si="45"/>
        <v>0</v>
      </c>
      <c r="CG501" s="198"/>
      <c r="CH501">
        <f>(Transest!$J$14/HexExtSoy!$K$4)</f>
        <v>0.20257267294641951</v>
      </c>
      <c r="CI501">
        <f>(HydroProcOil!$K$14/HexExtSoy!$K$4)</f>
        <v>0.10977777777777777</v>
      </c>
      <c r="CJ501">
        <f>(StarchFerm!$K$24/StarchFerm!$K$4)</f>
        <v>0.33157302630665886</v>
      </c>
      <c r="CY501" s="198"/>
      <c r="CZ501">
        <f>BP501*CH501*1000*LCI!$E$93</f>
        <v>0</v>
      </c>
      <c r="DA501">
        <f>BQ501*CI501*1000*(LCI!$E$99)</f>
        <v>0</v>
      </c>
      <c r="DB501">
        <f>BR501*CJ501*1000*(LCI!$E$96)</f>
        <v>0</v>
      </c>
    </row>
    <row r="502" spans="1:106" x14ac:dyDescent="0.25">
      <c r="A502" s="197">
        <v>13287</v>
      </c>
      <c r="B502" s="197" t="s">
        <v>911</v>
      </c>
      <c r="C502" s="197" t="s">
        <v>1008</v>
      </c>
      <c r="D502" s="197">
        <v>-83.656501800000001</v>
      </c>
      <c r="E502" s="197">
        <v>31.715879999999999</v>
      </c>
      <c r="F502">
        <v>0</v>
      </c>
      <c r="G502">
        <f t="shared" si="46"/>
        <v>0</v>
      </c>
      <c r="H502" s="198">
        <v>10.76</v>
      </c>
      <c r="Q502" s="221">
        <f>(Q3587*10000)*TEA!$M$15*10^-6</f>
        <v>61.428121811099999</v>
      </c>
      <c r="R502" s="221">
        <f>(R3587*10000)*TEA!$O$15*10^-6</f>
        <v>61.428121811099999</v>
      </c>
      <c r="AA502">
        <f t="shared" si="48"/>
        <v>1</v>
      </c>
      <c r="AB502" s="197">
        <v>13287</v>
      </c>
      <c r="AC502" s="197">
        <v>0</v>
      </c>
      <c r="AD502" s="197">
        <f t="shared" si="47"/>
        <v>0</v>
      </c>
      <c r="AE502" s="197">
        <v>1158</v>
      </c>
      <c r="AJ502">
        <v>0</v>
      </c>
      <c r="AK502">
        <v>0</v>
      </c>
      <c r="AU502" s="198">
        <v>0.27272727299999999</v>
      </c>
      <c r="AV502" s="6">
        <v>0</v>
      </c>
      <c r="AW502" s="198">
        <v>0.38356000000000001</v>
      </c>
      <c r="BO502" s="198"/>
      <c r="BP502" s="354">
        <f t="shared" si="43"/>
        <v>0</v>
      </c>
      <c r="BQ502" s="354">
        <f t="shared" si="44"/>
        <v>0</v>
      </c>
      <c r="BR502" s="354">
        <f t="shared" si="45"/>
        <v>4779.1882848000005</v>
      </c>
      <c r="CG502" s="198"/>
      <c r="CH502">
        <f>(Transest!$J$14/HexExtSoy!$K$4)</f>
        <v>0.20257267294641951</v>
      </c>
      <c r="CI502">
        <f>(HydroProcOil!$K$14/HexExtSoy!$K$4)</f>
        <v>0.10977777777777777</v>
      </c>
      <c r="CJ502">
        <f>(StarchFerm!$K$24/StarchFerm!$K$4)</f>
        <v>0.33157302630665886</v>
      </c>
      <c r="CY502" s="198"/>
      <c r="CZ502">
        <f>BP502*CH502*1000*LCI!$E$93</f>
        <v>0</v>
      </c>
      <c r="DA502">
        <f>BQ502*CI502*1000*(LCI!$E$99)</f>
        <v>0</v>
      </c>
      <c r="DB502">
        <f>BR502*CJ502*1000*(LCI!$E$96)</f>
        <v>42706315.421628565</v>
      </c>
    </row>
    <row r="503" spans="1:106" x14ac:dyDescent="0.25">
      <c r="A503" s="197">
        <v>13289</v>
      </c>
      <c r="B503" s="197" t="s">
        <v>911</v>
      </c>
      <c r="C503" s="197" t="s">
        <v>1009</v>
      </c>
      <c r="D503" s="197">
        <v>-83.452032000000003</v>
      </c>
      <c r="E503" s="197">
        <v>32.673279999999998</v>
      </c>
      <c r="F503">
        <v>0</v>
      </c>
      <c r="G503">
        <f t="shared" si="46"/>
        <v>0</v>
      </c>
      <c r="H503" s="198">
        <v>10.83</v>
      </c>
      <c r="Q503" s="221">
        <f>(Q3588*10000)*TEA!$M$15*10^-6</f>
        <v>58.257101160449999</v>
      </c>
      <c r="R503" s="221">
        <f>(R3588*10000)*TEA!$O$15*10^-6</f>
        <v>58.257101160449999</v>
      </c>
      <c r="AA503">
        <f t="shared" si="48"/>
        <v>1</v>
      </c>
      <c r="AB503" s="197">
        <v>13289</v>
      </c>
      <c r="AC503" s="197">
        <v>0</v>
      </c>
      <c r="AD503" s="197">
        <f t="shared" si="47"/>
        <v>0</v>
      </c>
      <c r="AE503" s="197">
        <v>248</v>
      </c>
      <c r="AJ503">
        <v>0</v>
      </c>
      <c r="AK503">
        <v>0</v>
      </c>
      <c r="AU503" s="198">
        <v>0.27272727299999999</v>
      </c>
      <c r="AV503" s="6">
        <v>0</v>
      </c>
      <c r="AW503" s="198">
        <v>0.38356000000000001</v>
      </c>
      <c r="BO503" s="198"/>
      <c r="BP503" s="354">
        <f t="shared" si="43"/>
        <v>0</v>
      </c>
      <c r="BQ503" s="354">
        <f t="shared" si="44"/>
        <v>0</v>
      </c>
      <c r="BR503" s="354">
        <f t="shared" si="45"/>
        <v>1030.1807904</v>
      </c>
      <c r="CG503" s="198"/>
      <c r="CH503">
        <f>(Transest!$J$14/HexExtSoy!$K$4)</f>
        <v>0.20257267294641951</v>
      </c>
      <c r="CI503">
        <f>(HydroProcOil!$K$14/HexExtSoy!$K$4)</f>
        <v>0.10977777777777777</v>
      </c>
      <c r="CJ503">
        <f>(StarchFerm!$K$24/StarchFerm!$K$4)</f>
        <v>0.33157302630665886</v>
      </c>
      <c r="CY503" s="198"/>
      <c r="CZ503">
        <f>BP503*CH503*1000*LCI!$E$93</f>
        <v>0</v>
      </c>
      <c r="DA503">
        <f>BQ503*CI503*1000*(LCI!$E$99)</f>
        <v>0</v>
      </c>
      <c r="DB503">
        <f>BR503*CJ503*1000*(LCI!$E$96)</f>
        <v>9205585.3744138777</v>
      </c>
    </row>
    <row r="504" spans="1:106" x14ac:dyDescent="0.25">
      <c r="A504" s="197">
        <v>13291</v>
      </c>
      <c r="B504" s="197" t="s">
        <v>911</v>
      </c>
      <c r="C504" s="197" t="s">
        <v>728</v>
      </c>
      <c r="D504" s="197">
        <v>-84.003022099999995</v>
      </c>
      <c r="E504" s="197">
        <v>34.828789999999998</v>
      </c>
      <c r="F504">
        <v>0</v>
      </c>
      <c r="G504">
        <f t="shared" si="46"/>
        <v>0</v>
      </c>
      <c r="H504" s="198">
        <v>6.01</v>
      </c>
      <c r="Q504" s="221">
        <f>(Q3589*10000)*TEA!$M$15*10^-6</f>
        <v>47.440950960150005</v>
      </c>
      <c r="R504" s="221">
        <f>(R3589*10000)*TEA!$O$15*10^-6</f>
        <v>47.440950960150005</v>
      </c>
      <c r="AA504">
        <f t="shared" si="48"/>
        <v>1</v>
      </c>
      <c r="AB504" s="197">
        <v>13291</v>
      </c>
      <c r="AC504" s="197">
        <v>0</v>
      </c>
      <c r="AD504" s="197">
        <f t="shared" si="47"/>
        <v>0</v>
      </c>
      <c r="AE504" s="197">
        <v>70</v>
      </c>
      <c r="AJ504">
        <v>0</v>
      </c>
      <c r="AK504">
        <v>0</v>
      </c>
      <c r="AU504" s="198">
        <v>0.27272727299999999</v>
      </c>
      <c r="AV504" s="6">
        <v>0</v>
      </c>
      <c r="AW504" s="198">
        <v>0.38356000000000001</v>
      </c>
      <c r="BO504" s="198"/>
      <c r="BP504" s="354">
        <f t="shared" si="43"/>
        <v>0</v>
      </c>
      <c r="BQ504" s="354">
        <f t="shared" si="44"/>
        <v>0</v>
      </c>
      <c r="BR504" s="354">
        <f t="shared" si="45"/>
        <v>161.36369200000001</v>
      </c>
      <c r="CG504" s="198"/>
      <c r="CH504">
        <f>(Transest!$J$14/HexExtSoy!$K$4)</f>
        <v>0.20257267294641951</v>
      </c>
      <c r="CI504">
        <f>(HydroProcOil!$K$14/HexExtSoy!$K$4)</f>
        <v>0.10977777777777777</v>
      </c>
      <c r="CJ504">
        <f>(StarchFerm!$K$24/StarchFerm!$K$4)</f>
        <v>0.33157302630665886</v>
      </c>
      <c r="CY504" s="198"/>
      <c r="CZ504">
        <f>BP504*CH504*1000*LCI!$E$93</f>
        <v>0</v>
      </c>
      <c r="DA504">
        <f>BQ504*CI504*1000*(LCI!$E$99)</f>
        <v>0</v>
      </c>
      <c r="DB504">
        <f>BR504*CJ504*1000*(LCI!$E$96)</f>
        <v>1441928.6953116783</v>
      </c>
    </row>
    <row r="505" spans="1:106" x14ac:dyDescent="0.25">
      <c r="A505" s="197">
        <v>13293</v>
      </c>
      <c r="B505" s="197" t="s">
        <v>911</v>
      </c>
      <c r="C505" s="197" t="s">
        <v>1010</v>
      </c>
      <c r="D505" s="197">
        <v>-84.308317799999998</v>
      </c>
      <c r="E505" s="197">
        <v>32.877589999999998</v>
      </c>
      <c r="F505">
        <v>0</v>
      </c>
      <c r="G505">
        <f t="shared" si="46"/>
        <v>0</v>
      </c>
      <c r="H505" s="198">
        <v>0</v>
      </c>
      <c r="Q505" s="221">
        <f>(Q3590*10000)*TEA!$M$15*10^-6</f>
        <v>57.378967706250002</v>
      </c>
      <c r="R505" s="221">
        <f>(R3590*10000)*TEA!$O$15*10^-6</f>
        <v>57.378967706250002</v>
      </c>
      <c r="AA505">
        <f t="shared" si="48"/>
        <v>1</v>
      </c>
      <c r="AB505" s="197">
        <v>13293</v>
      </c>
      <c r="AC505" s="197">
        <v>0</v>
      </c>
      <c r="AD505" s="197">
        <f t="shared" si="47"/>
        <v>0</v>
      </c>
      <c r="AE505" s="197">
        <v>0</v>
      </c>
      <c r="AJ505">
        <v>0</v>
      </c>
      <c r="AK505">
        <v>0</v>
      </c>
      <c r="AU505" s="198">
        <v>0.27272727299999999</v>
      </c>
      <c r="AV505" s="6">
        <v>0</v>
      </c>
      <c r="AW505" s="198">
        <v>0.38356000000000001</v>
      </c>
      <c r="BO505" s="198"/>
      <c r="BP505" s="354">
        <f t="shared" si="43"/>
        <v>0</v>
      </c>
      <c r="BQ505" s="354">
        <f t="shared" si="44"/>
        <v>0</v>
      </c>
      <c r="BR505" s="354">
        <f t="shared" si="45"/>
        <v>0</v>
      </c>
      <c r="CG505" s="198"/>
      <c r="CH505">
        <f>(Transest!$J$14/HexExtSoy!$K$4)</f>
        <v>0.20257267294641951</v>
      </c>
      <c r="CI505">
        <f>(HydroProcOil!$K$14/HexExtSoy!$K$4)</f>
        <v>0.10977777777777777</v>
      </c>
      <c r="CJ505">
        <f>(StarchFerm!$K$24/StarchFerm!$K$4)</f>
        <v>0.33157302630665886</v>
      </c>
      <c r="CY505" s="198"/>
      <c r="CZ505">
        <f>BP505*CH505*1000*LCI!$E$93</f>
        <v>0</v>
      </c>
      <c r="DA505">
        <f>BQ505*CI505*1000*(LCI!$E$99)</f>
        <v>0</v>
      </c>
      <c r="DB505">
        <f>BR505*CJ505*1000*(LCI!$E$96)</f>
        <v>0</v>
      </c>
    </row>
    <row r="506" spans="1:106" x14ac:dyDescent="0.25">
      <c r="A506" s="197">
        <v>13295</v>
      </c>
      <c r="B506" s="197" t="s">
        <v>911</v>
      </c>
      <c r="C506" s="197" t="s">
        <v>655</v>
      </c>
      <c r="D506" s="197">
        <v>-85.2984115</v>
      </c>
      <c r="E506" s="197">
        <v>34.72316</v>
      </c>
      <c r="F506">
        <v>3.07</v>
      </c>
      <c r="G506">
        <f t="shared" si="46"/>
        <v>3.07</v>
      </c>
      <c r="H506" s="198">
        <v>0</v>
      </c>
      <c r="Q506" s="221">
        <f>(Q3591*10000)*TEA!$M$15*10^-6</f>
        <v>51.659127414449998</v>
      </c>
      <c r="R506" s="221">
        <f>(R3591*10000)*TEA!$O$15*10^-6</f>
        <v>51.659127414449998</v>
      </c>
      <c r="AA506">
        <f t="shared" si="48"/>
        <v>1</v>
      </c>
      <c r="AB506" s="197">
        <v>13295</v>
      </c>
      <c r="AC506" s="197">
        <v>1111</v>
      </c>
      <c r="AD506" s="197">
        <f t="shared" si="47"/>
        <v>1111</v>
      </c>
      <c r="AE506" s="197">
        <v>0</v>
      </c>
      <c r="AJ506">
        <v>0</v>
      </c>
      <c r="AK506">
        <v>0</v>
      </c>
      <c r="AU506" s="198">
        <v>0.27272727299999999</v>
      </c>
      <c r="AV506" s="6">
        <v>0</v>
      </c>
      <c r="AW506" s="198">
        <v>0.38356000000000001</v>
      </c>
      <c r="BO506" s="198"/>
      <c r="BP506" s="354">
        <f t="shared" si="43"/>
        <v>930.21000093020996</v>
      </c>
      <c r="BQ506" s="354">
        <f t="shared" si="44"/>
        <v>0</v>
      </c>
      <c r="BR506" s="354">
        <f t="shared" si="45"/>
        <v>0</v>
      </c>
      <c r="CG506" s="198"/>
      <c r="CH506">
        <f>(Transest!$J$14/HexExtSoy!$K$4)</f>
        <v>0.20257267294641951</v>
      </c>
      <c r="CI506">
        <f>(HydroProcOil!$K$14/HexExtSoy!$K$4)</f>
        <v>0.10977777777777777</v>
      </c>
      <c r="CJ506">
        <f>(StarchFerm!$K$24/StarchFerm!$K$4)</f>
        <v>0.33157302630665886</v>
      </c>
      <c r="CY506" s="198"/>
      <c r="CZ506">
        <f>BP506*CH506*1000*LCI!$E$93</f>
        <v>7113426.0174446311</v>
      </c>
      <c r="DA506">
        <f>BQ506*CI506*1000*(LCI!$E$99)</f>
        <v>0</v>
      </c>
      <c r="DB506">
        <f>BR506*CJ506*1000*(LCI!$E$96)</f>
        <v>0</v>
      </c>
    </row>
    <row r="507" spans="1:106" x14ac:dyDescent="0.25">
      <c r="A507" s="197">
        <v>13297</v>
      </c>
      <c r="B507" s="197" t="s">
        <v>911</v>
      </c>
      <c r="C507" s="197" t="s">
        <v>910</v>
      </c>
      <c r="D507" s="197">
        <v>-83.738883200000004</v>
      </c>
      <c r="E507" s="197">
        <v>33.774819999999998</v>
      </c>
      <c r="F507">
        <v>1.61</v>
      </c>
      <c r="G507">
        <f t="shared" si="46"/>
        <v>1.61</v>
      </c>
      <c r="H507" s="198">
        <v>5.81</v>
      </c>
      <c r="Q507" s="221">
        <f>(Q3592*10000)*TEA!$M$15*10^-6</f>
        <v>53.908500088349996</v>
      </c>
      <c r="R507" s="221">
        <f>(R3592*10000)*TEA!$O$15*10^-6</f>
        <v>53.908500088349996</v>
      </c>
      <c r="AA507">
        <f t="shared" si="48"/>
        <v>1</v>
      </c>
      <c r="AB507" s="197">
        <v>13297</v>
      </c>
      <c r="AC507" s="197">
        <v>99</v>
      </c>
      <c r="AD507" s="197">
        <f t="shared" si="47"/>
        <v>99</v>
      </c>
      <c r="AE507" s="197">
        <v>62</v>
      </c>
      <c r="AJ507">
        <v>0</v>
      </c>
      <c r="AK507">
        <v>0</v>
      </c>
      <c r="AU507" s="198">
        <v>0.27272727299999999</v>
      </c>
      <c r="AV507" s="6">
        <v>0</v>
      </c>
      <c r="AW507" s="198">
        <v>0.38356000000000001</v>
      </c>
      <c r="BO507" s="198"/>
      <c r="BP507" s="354">
        <f t="shared" si="43"/>
        <v>43.470000043470002</v>
      </c>
      <c r="BQ507" s="354">
        <f t="shared" si="44"/>
        <v>0</v>
      </c>
      <c r="BR507" s="354">
        <f t="shared" si="45"/>
        <v>138.1659832</v>
      </c>
      <c r="CG507" s="198"/>
      <c r="CH507">
        <f>(Transest!$J$14/HexExtSoy!$K$4)</f>
        <v>0.20257267294641951</v>
      </c>
      <c r="CI507">
        <f>(HydroProcOil!$K$14/HexExtSoy!$K$4)</f>
        <v>0.10977777777777777</v>
      </c>
      <c r="CJ507">
        <f>(StarchFerm!$K$24/StarchFerm!$K$4)</f>
        <v>0.33157302630665886</v>
      </c>
      <c r="CY507" s="198"/>
      <c r="CZ507">
        <f>BP507*CH507*1000*LCI!$E$93</f>
        <v>332420.23734244751</v>
      </c>
      <c r="DA507">
        <f>BQ507*CI507*1000*(LCI!$E$99)</f>
        <v>0</v>
      </c>
      <c r="DB507">
        <f>BR507*CJ507*1000*(LCI!$E$96)</f>
        <v>1234636.4502618795</v>
      </c>
    </row>
    <row r="508" spans="1:106" x14ac:dyDescent="0.25">
      <c r="A508" s="197">
        <v>13299</v>
      </c>
      <c r="B508" s="197" t="s">
        <v>911</v>
      </c>
      <c r="C508" s="197" t="s">
        <v>1011</v>
      </c>
      <c r="D508" s="197">
        <v>-82.457389300000003</v>
      </c>
      <c r="E508" s="197">
        <v>31.030259999999998</v>
      </c>
      <c r="F508">
        <v>2.5499999999999998</v>
      </c>
      <c r="G508">
        <f t="shared" si="46"/>
        <v>2.5499999999999998</v>
      </c>
      <c r="H508" s="198">
        <v>9.6999999999999993</v>
      </c>
      <c r="Q508" s="221">
        <f>(Q3593*10000)*TEA!$M$15*10^-6</f>
        <v>64.459786421699988</v>
      </c>
      <c r="R508" s="221">
        <f>(R3593*10000)*TEA!$O$15*10^-6</f>
        <v>64.459786421699988</v>
      </c>
      <c r="AA508">
        <f t="shared" si="48"/>
        <v>1</v>
      </c>
      <c r="AB508" s="197">
        <v>13299</v>
      </c>
      <c r="AC508" s="197">
        <v>420</v>
      </c>
      <c r="AD508" s="197">
        <f t="shared" si="47"/>
        <v>420</v>
      </c>
      <c r="AE508" s="197">
        <v>779</v>
      </c>
      <c r="AJ508">
        <v>0</v>
      </c>
      <c r="AK508">
        <v>0</v>
      </c>
      <c r="AU508" s="198">
        <v>0.27272727299999999</v>
      </c>
      <c r="AV508" s="6">
        <v>0</v>
      </c>
      <c r="AW508" s="198">
        <v>0.38356000000000001</v>
      </c>
      <c r="BO508" s="198"/>
      <c r="BP508" s="354">
        <f t="shared" si="43"/>
        <v>292.090909383</v>
      </c>
      <c r="BQ508" s="354">
        <f t="shared" si="44"/>
        <v>0</v>
      </c>
      <c r="BR508" s="354">
        <f t="shared" si="45"/>
        <v>2898.2944279999997</v>
      </c>
      <c r="CG508" s="198"/>
      <c r="CH508">
        <f>(Transest!$J$14/HexExtSoy!$K$4)</f>
        <v>0.20257267294641951</v>
      </c>
      <c r="CI508">
        <f>(HydroProcOil!$K$14/HexExtSoy!$K$4)</f>
        <v>0.10977777777777777</v>
      </c>
      <c r="CJ508">
        <f>(StarchFerm!$K$24/StarchFerm!$K$4)</f>
        <v>0.33157302630665886</v>
      </c>
      <c r="CY508" s="198"/>
      <c r="CZ508">
        <f>BP508*CH508*1000*LCI!$E$93</f>
        <v>2233653.7687041932</v>
      </c>
      <c r="DA508">
        <f>BQ508*CI508*1000*(LCI!$E$99)</f>
        <v>0</v>
      </c>
      <c r="DB508">
        <f>BR508*CJ508*1000*(LCI!$E$96)</f>
        <v>25898849.062000558</v>
      </c>
    </row>
    <row r="509" spans="1:106" x14ac:dyDescent="0.25">
      <c r="A509" s="197">
        <v>13301</v>
      </c>
      <c r="B509" s="197" t="s">
        <v>911</v>
      </c>
      <c r="C509" s="197" t="s">
        <v>1012</v>
      </c>
      <c r="D509" s="197">
        <v>-82.688459600000002</v>
      </c>
      <c r="E509" s="197">
        <v>33.407400000000003</v>
      </c>
      <c r="F509">
        <v>0</v>
      </c>
      <c r="G509">
        <f t="shared" si="46"/>
        <v>0</v>
      </c>
      <c r="H509" s="198">
        <v>0</v>
      </c>
      <c r="Q509" s="221">
        <f>(Q3594*10000)*TEA!$M$15*10^-6</f>
        <v>56.155531641299987</v>
      </c>
      <c r="R509" s="221">
        <f>(R3594*10000)*TEA!$O$15*10^-6</f>
        <v>56.155531641299987</v>
      </c>
      <c r="AA509">
        <f t="shared" si="48"/>
        <v>1</v>
      </c>
      <c r="AB509" s="197">
        <v>13301</v>
      </c>
      <c r="AC509" s="197">
        <v>0</v>
      </c>
      <c r="AD509" s="197">
        <f t="shared" si="47"/>
        <v>0</v>
      </c>
      <c r="AE509" s="197">
        <v>0</v>
      </c>
      <c r="AJ509">
        <v>0</v>
      </c>
      <c r="AK509">
        <v>0</v>
      </c>
      <c r="AU509" s="198">
        <v>0.27272727299999999</v>
      </c>
      <c r="AV509" s="6">
        <v>0</v>
      </c>
      <c r="AW509" s="198">
        <v>0.38356000000000001</v>
      </c>
      <c r="BO509" s="198"/>
      <c r="BP509" s="354">
        <f t="shared" si="43"/>
        <v>0</v>
      </c>
      <c r="BQ509" s="354">
        <f t="shared" si="44"/>
        <v>0</v>
      </c>
      <c r="BR509" s="354">
        <f t="shared" si="45"/>
        <v>0</v>
      </c>
      <c r="CG509" s="198"/>
      <c r="CH509">
        <f>(Transest!$J$14/HexExtSoy!$K$4)</f>
        <v>0.20257267294641951</v>
      </c>
      <c r="CI509">
        <f>(HydroProcOil!$K$14/HexExtSoy!$K$4)</f>
        <v>0.10977777777777777</v>
      </c>
      <c r="CJ509">
        <f>(StarchFerm!$K$24/StarchFerm!$K$4)</f>
        <v>0.33157302630665886</v>
      </c>
      <c r="CY509" s="198"/>
      <c r="CZ509">
        <f>BP509*CH509*1000*LCI!$E$93</f>
        <v>0</v>
      </c>
      <c r="DA509">
        <f>BQ509*CI509*1000*(LCI!$E$99)</f>
        <v>0</v>
      </c>
      <c r="DB509">
        <f>BR509*CJ509*1000*(LCI!$E$96)</f>
        <v>0</v>
      </c>
    </row>
    <row r="510" spans="1:106" x14ac:dyDescent="0.25">
      <c r="A510" s="197">
        <v>13303</v>
      </c>
      <c r="B510" s="197" t="s">
        <v>911</v>
      </c>
      <c r="C510" s="197" t="s">
        <v>656</v>
      </c>
      <c r="D510" s="197">
        <v>-82.8116536</v>
      </c>
      <c r="E510" s="197">
        <v>32.973280000000003</v>
      </c>
      <c r="F510">
        <v>2.62</v>
      </c>
      <c r="G510">
        <f t="shared" si="46"/>
        <v>2.62</v>
      </c>
      <c r="H510" s="198">
        <v>11.5</v>
      </c>
      <c r="Q510" s="221">
        <f>(Q3595*10000)*TEA!$M$15*10^-6</f>
        <v>57.375460903050005</v>
      </c>
      <c r="R510" s="221">
        <f>(R3595*10000)*TEA!$O$15*10^-6</f>
        <v>57.375460903050005</v>
      </c>
      <c r="AA510">
        <f t="shared" si="48"/>
        <v>1</v>
      </c>
      <c r="AB510" s="197">
        <v>13303</v>
      </c>
      <c r="AC510" s="197">
        <v>822</v>
      </c>
      <c r="AD510" s="197">
        <f t="shared" si="47"/>
        <v>822</v>
      </c>
      <c r="AE510" s="197">
        <v>1379</v>
      </c>
      <c r="AJ510">
        <v>0</v>
      </c>
      <c r="AK510">
        <v>0</v>
      </c>
      <c r="AU510" s="198">
        <v>0.27272727299999999</v>
      </c>
      <c r="AV510" s="6">
        <v>0</v>
      </c>
      <c r="AW510" s="198">
        <v>0.38356000000000001</v>
      </c>
      <c r="BO510" s="198"/>
      <c r="BP510" s="354">
        <f t="shared" si="43"/>
        <v>587.35636422371999</v>
      </c>
      <c r="BQ510" s="354">
        <f t="shared" si="44"/>
        <v>0</v>
      </c>
      <c r="BR510" s="354">
        <f t="shared" si="45"/>
        <v>6082.6862600000004</v>
      </c>
      <c r="CG510" s="198"/>
      <c r="CH510">
        <f>(Transest!$J$14/HexExtSoy!$K$4)</f>
        <v>0.20257267294641951</v>
      </c>
      <c r="CI510">
        <f>(HydroProcOil!$K$14/HexExtSoy!$K$4)</f>
        <v>0.10977777777777777</v>
      </c>
      <c r="CJ510">
        <f>(StarchFerm!$K$24/StarchFerm!$K$4)</f>
        <v>0.33157302630665886</v>
      </c>
      <c r="CY510" s="198"/>
      <c r="CZ510">
        <f>BP510*CH510*1000*LCI!$E$93</f>
        <v>4491583.6624015858</v>
      </c>
      <c r="DA510">
        <f>BQ510*CI510*1000*(LCI!$E$99)</f>
        <v>0</v>
      </c>
      <c r="DB510">
        <f>BR510*CJ510*1000*(LCI!$E$96)</f>
        <v>54354233.93059247</v>
      </c>
    </row>
    <row r="511" spans="1:106" x14ac:dyDescent="0.25">
      <c r="A511" s="197">
        <v>13305</v>
      </c>
      <c r="B511" s="197" t="s">
        <v>911</v>
      </c>
      <c r="C511" s="197" t="s">
        <v>1013</v>
      </c>
      <c r="D511" s="197">
        <v>-81.930840000000003</v>
      </c>
      <c r="E511" s="197">
        <v>31.552350000000001</v>
      </c>
      <c r="F511">
        <v>0</v>
      </c>
      <c r="G511">
        <f t="shared" si="46"/>
        <v>0</v>
      </c>
      <c r="H511" s="198">
        <v>7.41</v>
      </c>
      <c r="Q511" s="221">
        <f>(Q3596*10000)*TEA!$M$15*10^-6</f>
        <v>62.450086395149995</v>
      </c>
      <c r="R511" s="221">
        <f>(R3596*10000)*TEA!$O$15*10^-6</f>
        <v>62.450086395149995</v>
      </c>
      <c r="AA511">
        <f t="shared" si="48"/>
        <v>1</v>
      </c>
      <c r="AB511" s="197">
        <v>13305</v>
      </c>
      <c r="AC511" s="197">
        <v>0</v>
      </c>
      <c r="AD511" s="197">
        <f t="shared" si="47"/>
        <v>0</v>
      </c>
      <c r="AE511" s="197">
        <v>657</v>
      </c>
      <c r="AJ511">
        <v>0</v>
      </c>
      <c r="AK511">
        <v>0</v>
      </c>
      <c r="AU511" s="198">
        <v>0.27272727299999999</v>
      </c>
      <c r="AV511" s="6">
        <v>0</v>
      </c>
      <c r="AW511" s="198">
        <v>0.38356000000000001</v>
      </c>
      <c r="BO511" s="198"/>
      <c r="BP511" s="354">
        <f t="shared" si="43"/>
        <v>0</v>
      </c>
      <c r="BQ511" s="354">
        <f t="shared" si="44"/>
        <v>0</v>
      </c>
      <c r="BR511" s="354">
        <f t="shared" si="45"/>
        <v>1867.3119972</v>
      </c>
      <c r="CG511" s="198"/>
      <c r="CH511">
        <f>(Transest!$J$14/HexExtSoy!$K$4)</f>
        <v>0.20257267294641951</v>
      </c>
      <c r="CI511">
        <f>(HydroProcOil!$K$14/HexExtSoy!$K$4)</f>
        <v>0.10977777777777777</v>
      </c>
      <c r="CJ511">
        <f>(StarchFerm!$K$24/StarchFerm!$K$4)</f>
        <v>0.33157302630665886</v>
      </c>
      <c r="CY511" s="198"/>
      <c r="CZ511">
        <f>BP511*CH511*1000*LCI!$E$93</f>
        <v>0</v>
      </c>
      <c r="DA511">
        <f>BQ511*CI511*1000*(LCI!$E$99)</f>
        <v>0</v>
      </c>
      <c r="DB511">
        <f>BR511*CJ511*1000*(LCI!$E$96)</f>
        <v>16686100.314700536</v>
      </c>
    </row>
    <row r="512" spans="1:106" x14ac:dyDescent="0.25">
      <c r="A512" s="197">
        <v>13307</v>
      </c>
      <c r="B512" s="197" t="s">
        <v>911</v>
      </c>
      <c r="C512" s="197" t="s">
        <v>1014</v>
      </c>
      <c r="D512" s="197">
        <v>-84.574322100000003</v>
      </c>
      <c r="E512" s="197">
        <v>32.039079999999998</v>
      </c>
      <c r="F512">
        <v>0</v>
      </c>
      <c r="G512">
        <f t="shared" si="46"/>
        <v>0</v>
      </c>
      <c r="H512" s="198">
        <v>9.5399999999999991</v>
      </c>
      <c r="Q512" s="221">
        <f>(Q3597*10000)*TEA!$M$15*10^-6</f>
        <v>59.922780284700004</v>
      </c>
      <c r="R512" s="221">
        <f>(R3597*10000)*TEA!$O$15*10^-6</f>
        <v>59.922780284700004</v>
      </c>
      <c r="AA512">
        <f t="shared" si="48"/>
        <v>1</v>
      </c>
      <c r="AB512" s="197">
        <v>13307</v>
      </c>
      <c r="AC512" s="197">
        <v>0</v>
      </c>
      <c r="AD512" s="197">
        <f t="shared" si="47"/>
        <v>0</v>
      </c>
      <c r="AE512" s="197">
        <v>915</v>
      </c>
      <c r="AJ512">
        <v>0</v>
      </c>
      <c r="AK512">
        <v>0</v>
      </c>
      <c r="AU512" s="198">
        <v>0.27272727299999999</v>
      </c>
      <c r="AV512" s="6">
        <v>0</v>
      </c>
      <c r="AW512" s="198">
        <v>0.38356000000000001</v>
      </c>
      <c r="BO512" s="198"/>
      <c r="BP512" s="354">
        <f t="shared" si="43"/>
        <v>0</v>
      </c>
      <c r="BQ512" s="354">
        <f t="shared" si="44"/>
        <v>0</v>
      </c>
      <c r="BR512" s="354">
        <f t="shared" si="45"/>
        <v>3348.1335959999997</v>
      </c>
      <c r="CG512" s="198"/>
      <c r="CH512">
        <f>(Transest!$J$14/HexExtSoy!$K$4)</f>
        <v>0.20257267294641951</v>
      </c>
      <c r="CI512">
        <f>(HydroProcOil!$K$14/HexExtSoy!$K$4)</f>
        <v>0.10977777777777777</v>
      </c>
      <c r="CJ512">
        <f>(StarchFerm!$K$24/StarchFerm!$K$4)</f>
        <v>0.33157302630665886</v>
      </c>
      <c r="CY512" s="198"/>
      <c r="CZ512">
        <f>BP512*CH512*1000*LCI!$E$93</f>
        <v>0</v>
      </c>
      <c r="DA512">
        <f>BQ512*CI512*1000*(LCI!$E$99)</f>
        <v>0</v>
      </c>
      <c r="DB512">
        <f>BR512*CJ512*1000*(LCI!$E$96)</f>
        <v>29918563.760982096</v>
      </c>
    </row>
    <row r="513" spans="1:106" x14ac:dyDescent="0.25">
      <c r="A513" s="197">
        <v>13309</v>
      </c>
      <c r="B513" s="197" t="s">
        <v>911</v>
      </c>
      <c r="C513" s="197" t="s">
        <v>1015</v>
      </c>
      <c r="D513" s="197">
        <v>-82.745517100000001</v>
      </c>
      <c r="E513" s="197">
        <v>32.111539999999998</v>
      </c>
      <c r="F513">
        <v>2.3199999999999998</v>
      </c>
      <c r="G513">
        <f t="shared" si="46"/>
        <v>2.3199999999999998</v>
      </c>
      <c r="H513" s="198">
        <v>0</v>
      </c>
      <c r="Q513" s="221">
        <f>(Q3598*10000)*TEA!$M$15*10^-6</f>
        <v>60.070953790350003</v>
      </c>
      <c r="R513" s="221">
        <f>(R3598*10000)*TEA!$O$15*10^-6</f>
        <v>60.070953790350003</v>
      </c>
      <c r="AA513">
        <f t="shared" si="48"/>
        <v>1</v>
      </c>
      <c r="AB513" s="197">
        <v>13309</v>
      </c>
      <c r="AC513" s="197">
        <v>136</v>
      </c>
      <c r="AD513" s="197">
        <f t="shared" si="47"/>
        <v>136</v>
      </c>
      <c r="AE513" s="197">
        <v>144</v>
      </c>
      <c r="AJ513">
        <v>0</v>
      </c>
      <c r="AK513">
        <v>0</v>
      </c>
      <c r="AU513" s="198">
        <v>0.27272727299999999</v>
      </c>
      <c r="AV513" s="6">
        <v>0</v>
      </c>
      <c r="AW513" s="198">
        <v>0.38356000000000001</v>
      </c>
      <c r="BO513" s="198"/>
      <c r="BP513" s="354">
        <f t="shared" si="43"/>
        <v>86.050909176959991</v>
      </c>
      <c r="BQ513" s="354">
        <f t="shared" si="44"/>
        <v>0</v>
      </c>
      <c r="BR513" s="354">
        <f t="shared" si="45"/>
        <v>0</v>
      </c>
      <c r="CG513" s="198"/>
      <c r="CH513">
        <f>(Transest!$J$14/HexExtSoy!$K$4)</f>
        <v>0.20257267294641951</v>
      </c>
      <c r="CI513">
        <f>(HydroProcOil!$K$14/HexExtSoy!$K$4)</f>
        <v>0.10977777777777777</v>
      </c>
      <c r="CJ513">
        <f>(StarchFerm!$K$24/StarchFerm!$K$4)</f>
        <v>0.33157302630665886</v>
      </c>
      <c r="CY513" s="198"/>
      <c r="CZ513">
        <f>BP513*CH513*1000*LCI!$E$93</f>
        <v>658041.49122460024</v>
      </c>
      <c r="DA513">
        <f>BQ513*CI513*1000*(LCI!$E$99)</f>
        <v>0</v>
      </c>
      <c r="DB513">
        <f>BR513*CJ513*1000*(LCI!$E$96)</f>
        <v>0</v>
      </c>
    </row>
    <row r="514" spans="1:106" x14ac:dyDescent="0.25">
      <c r="A514" s="197">
        <v>13311</v>
      </c>
      <c r="B514" s="197" t="s">
        <v>911</v>
      </c>
      <c r="C514" s="197" t="s">
        <v>730</v>
      </c>
      <c r="D514" s="197">
        <v>-83.751731800000002</v>
      </c>
      <c r="E514" s="197">
        <v>34.641579999999998</v>
      </c>
      <c r="F514">
        <v>0</v>
      </c>
      <c r="G514">
        <f t="shared" si="46"/>
        <v>0</v>
      </c>
      <c r="H514" s="198">
        <v>5.69</v>
      </c>
      <c r="Q514" s="221">
        <f>(Q3599*10000)*TEA!$M$15*10^-6</f>
        <v>48.32778559095</v>
      </c>
      <c r="R514" s="221">
        <f>(R3599*10000)*TEA!$O$15*10^-6</f>
        <v>48.32778559095</v>
      </c>
      <c r="AA514">
        <f t="shared" si="48"/>
        <v>1</v>
      </c>
      <c r="AB514" s="197">
        <v>13311</v>
      </c>
      <c r="AC514" s="197">
        <v>0</v>
      </c>
      <c r="AD514" s="197">
        <f t="shared" si="47"/>
        <v>0</v>
      </c>
      <c r="AE514" s="197">
        <v>22</v>
      </c>
      <c r="AJ514">
        <v>0</v>
      </c>
      <c r="AK514">
        <v>0</v>
      </c>
      <c r="AU514" s="198">
        <v>0.27272727299999999</v>
      </c>
      <c r="AV514" s="6">
        <v>0</v>
      </c>
      <c r="AW514" s="198">
        <v>0.38356000000000001</v>
      </c>
      <c r="BO514" s="198"/>
      <c r="BP514" s="354">
        <f t="shared" si="43"/>
        <v>0</v>
      </c>
      <c r="BQ514" s="354">
        <f t="shared" si="44"/>
        <v>0</v>
      </c>
      <c r="BR514" s="354">
        <f t="shared" si="45"/>
        <v>48.014040800000004</v>
      </c>
      <c r="CG514" s="198"/>
      <c r="CH514">
        <f>(Transest!$J$14/HexExtSoy!$K$4)</f>
        <v>0.20257267294641951</v>
      </c>
      <c r="CI514">
        <f>(HydroProcOil!$K$14/HexExtSoy!$K$4)</f>
        <v>0.10977777777777777</v>
      </c>
      <c r="CJ514">
        <f>(StarchFerm!$K$24/StarchFerm!$K$4)</f>
        <v>0.33157302630665886</v>
      </c>
      <c r="CY514" s="198"/>
      <c r="CZ514">
        <f>BP514*CH514*1000*LCI!$E$93</f>
        <v>0</v>
      </c>
      <c r="DA514">
        <f>BQ514*CI514*1000*(LCI!$E$99)</f>
        <v>0</v>
      </c>
      <c r="DB514">
        <f>BR514*CJ514*1000*(LCI!$E$96)</f>
        <v>429048.33391755621</v>
      </c>
    </row>
    <row r="515" spans="1:106" x14ac:dyDescent="0.25">
      <c r="A515" s="197">
        <v>13313</v>
      </c>
      <c r="B515" s="197" t="s">
        <v>911</v>
      </c>
      <c r="C515" s="197" t="s">
        <v>1016</v>
      </c>
      <c r="D515" s="197">
        <v>-84.971604799999994</v>
      </c>
      <c r="E515" s="197">
        <v>34.796990000000001</v>
      </c>
      <c r="F515">
        <v>0</v>
      </c>
      <c r="G515">
        <f t="shared" si="46"/>
        <v>0</v>
      </c>
      <c r="H515" s="198">
        <v>4.03</v>
      </c>
      <c r="Q515" s="221">
        <f>(Q3600*10000)*TEA!$M$15*10^-6</f>
        <v>50.946599285550001</v>
      </c>
      <c r="R515" s="221">
        <f>(R3600*10000)*TEA!$O$15*10^-6</f>
        <v>50.946599285550001</v>
      </c>
      <c r="AA515">
        <f t="shared" si="48"/>
        <v>1</v>
      </c>
      <c r="AB515" s="197">
        <v>13313</v>
      </c>
      <c r="AC515" s="197">
        <v>0</v>
      </c>
      <c r="AD515" s="197">
        <f t="shared" si="47"/>
        <v>0</v>
      </c>
      <c r="AE515" s="197">
        <v>132</v>
      </c>
      <c r="AJ515">
        <v>0</v>
      </c>
      <c r="AK515">
        <v>0</v>
      </c>
      <c r="AU515" s="198">
        <v>0.27272727299999999</v>
      </c>
      <c r="AV515" s="6">
        <v>0</v>
      </c>
      <c r="AW515" s="198">
        <v>0.38356000000000001</v>
      </c>
      <c r="BO515" s="198"/>
      <c r="BP515" s="354">
        <f t="shared" ref="BP515:BP578" si="49">F515*AC515*AU515</f>
        <v>0</v>
      </c>
      <c r="BQ515" s="354">
        <f t="shared" ref="BQ515:BQ578" si="50">G515*AD515*AV515</f>
        <v>0</v>
      </c>
      <c r="BR515" s="354">
        <f t="shared" ref="BR515:BR578" si="51">H515*AE515*AW515</f>
        <v>204.03857760000002</v>
      </c>
      <c r="CG515" s="198"/>
      <c r="CH515">
        <f>(Transest!$J$14/HexExtSoy!$K$4)</f>
        <v>0.20257267294641951</v>
      </c>
      <c r="CI515">
        <f>(HydroProcOil!$K$14/HexExtSoy!$K$4)</f>
        <v>0.10977777777777777</v>
      </c>
      <c r="CJ515">
        <f>(StarchFerm!$K$24/StarchFerm!$K$4)</f>
        <v>0.33157302630665886</v>
      </c>
      <c r="CY515" s="198"/>
      <c r="CZ515">
        <f>BP515*CH515*1000*LCI!$E$93</f>
        <v>0</v>
      </c>
      <c r="DA515">
        <f>BQ515*CI515*1000*(LCI!$E$99)</f>
        <v>0</v>
      </c>
      <c r="DB515">
        <f>BR515*CJ515*1000*(LCI!$E$96)</f>
        <v>1823266.9093368209</v>
      </c>
    </row>
    <row r="516" spans="1:106" x14ac:dyDescent="0.25">
      <c r="A516" s="197">
        <v>13315</v>
      </c>
      <c r="B516" s="197" t="s">
        <v>911</v>
      </c>
      <c r="C516" s="197" t="s">
        <v>657</v>
      </c>
      <c r="D516" s="197">
        <v>-83.470903800000002</v>
      </c>
      <c r="E516" s="197">
        <v>31.969460000000002</v>
      </c>
      <c r="F516">
        <v>2.72</v>
      </c>
      <c r="G516">
        <f t="shared" ref="G516:G579" si="52">F516</f>
        <v>2.72</v>
      </c>
      <c r="H516" s="198">
        <v>10.82</v>
      </c>
      <c r="Q516" s="221">
        <f>(Q3601*10000)*TEA!$M$15*10^-6</f>
        <v>60.570162494549997</v>
      </c>
      <c r="R516" s="221">
        <f>(R3601*10000)*TEA!$O$15*10^-6</f>
        <v>60.570162494549997</v>
      </c>
      <c r="AA516">
        <f t="shared" si="48"/>
        <v>1</v>
      </c>
      <c r="AB516" s="197">
        <v>13315</v>
      </c>
      <c r="AC516" s="197">
        <v>272</v>
      </c>
      <c r="AD516" s="197">
        <f t="shared" ref="AD516:AD579" si="53">AC516</f>
        <v>272</v>
      </c>
      <c r="AE516" s="197">
        <v>238</v>
      </c>
      <c r="AJ516">
        <v>0</v>
      </c>
      <c r="AK516">
        <v>0</v>
      </c>
      <c r="AU516" s="198">
        <v>0.27272727299999999</v>
      </c>
      <c r="AV516" s="6">
        <v>0</v>
      </c>
      <c r="AW516" s="198">
        <v>0.38356000000000001</v>
      </c>
      <c r="BO516" s="198"/>
      <c r="BP516" s="354">
        <f t="shared" si="49"/>
        <v>201.77454565632002</v>
      </c>
      <c r="BQ516" s="354">
        <f t="shared" si="50"/>
        <v>0</v>
      </c>
      <c r="BR516" s="354">
        <f t="shared" si="51"/>
        <v>987.72836959999995</v>
      </c>
      <c r="CG516" s="198"/>
      <c r="CH516">
        <f>(Transest!$J$14/HexExtSoy!$K$4)</f>
        <v>0.20257267294641951</v>
      </c>
      <c r="CI516">
        <f>(HydroProcOil!$K$14/HexExtSoy!$K$4)</f>
        <v>0.10977777777777777</v>
      </c>
      <c r="CJ516">
        <f>(StarchFerm!$K$24/StarchFerm!$K$4)</f>
        <v>0.33157302630665886</v>
      </c>
      <c r="CY516" s="198"/>
      <c r="CZ516">
        <f>BP516*CH516*1000*LCI!$E$93</f>
        <v>1542993.8414921667</v>
      </c>
      <c r="DA516">
        <f>BQ516*CI516*1000*(LCI!$E$99)</f>
        <v>0</v>
      </c>
      <c r="DB516">
        <f>BR516*CJ516*1000*(LCI!$E$96)</f>
        <v>8826235.0820509177</v>
      </c>
    </row>
    <row r="517" spans="1:106" x14ac:dyDescent="0.25">
      <c r="A517" s="197">
        <v>13317</v>
      </c>
      <c r="B517" s="197" t="s">
        <v>911</v>
      </c>
      <c r="C517" s="197" t="s">
        <v>1017</v>
      </c>
      <c r="D517" s="197">
        <v>-82.755557699999997</v>
      </c>
      <c r="E517" s="197">
        <v>33.783769999999997</v>
      </c>
      <c r="F517">
        <v>0</v>
      </c>
      <c r="G517">
        <f t="shared" si="52"/>
        <v>0</v>
      </c>
      <c r="H517" s="198">
        <v>0</v>
      </c>
      <c r="Q517" s="221">
        <f>(Q3602*10000)*TEA!$M$15*10^-6</f>
        <v>54.725849347949996</v>
      </c>
      <c r="R517" s="221">
        <f>(R3602*10000)*TEA!$O$15*10^-6</f>
        <v>54.725849347949996</v>
      </c>
      <c r="AA517">
        <f t="shared" si="48"/>
        <v>1</v>
      </c>
      <c r="AB517" s="197">
        <v>13317</v>
      </c>
      <c r="AC517" s="197">
        <v>0</v>
      </c>
      <c r="AD517" s="197">
        <f t="shared" si="53"/>
        <v>0</v>
      </c>
      <c r="AE517" s="197">
        <v>0</v>
      </c>
      <c r="AJ517">
        <v>0</v>
      </c>
      <c r="AK517">
        <v>0</v>
      </c>
      <c r="AU517" s="198">
        <v>0.27272727299999999</v>
      </c>
      <c r="AV517" s="6">
        <v>0</v>
      </c>
      <c r="AW517" s="198">
        <v>0.38356000000000001</v>
      </c>
      <c r="BO517" s="198"/>
      <c r="BP517" s="354">
        <f t="shared" si="49"/>
        <v>0</v>
      </c>
      <c r="BQ517" s="354">
        <f t="shared" si="50"/>
        <v>0</v>
      </c>
      <c r="BR517" s="354">
        <f t="shared" si="51"/>
        <v>0</v>
      </c>
      <c r="CG517" s="198"/>
      <c r="CH517">
        <f>(Transest!$J$14/HexExtSoy!$K$4)</f>
        <v>0.20257267294641951</v>
      </c>
      <c r="CI517">
        <f>(HydroProcOil!$K$14/HexExtSoy!$K$4)</f>
        <v>0.10977777777777777</v>
      </c>
      <c r="CJ517">
        <f>(StarchFerm!$K$24/StarchFerm!$K$4)</f>
        <v>0.33157302630665886</v>
      </c>
      <c r="CY517" s="198"/>
      <c r="CZ517">
        <f>BP517*CH517*1000*LCI!$E$93</f>
        <v>0</v>
      </c>
      <c r="DA517">
        <f>BQ517*CI517*1000*(LCI!$E$99)</f>
        <v>0</v>
      </c>
      <c r="DB517">
        <f>BR517*CJ517*1000*(LCI!$E$96)</f>
        <v>0</v>
      </c>
    </row>
    <row r="518" spans="1:106" x14ac:dyDescent="0.25">
      <c r="A518" s="197">
        <v>13319</v>
      </c>
      <c r="B518" s="197" t="s">
        <v>911</v>
      </c>
      <c r="C518" s="197" t="s">
        <v>1018</v>
      </c>
      <c r="D518" s="197">
        <v>-83.194991299999998</v>
      </c>
      <c r="E518" s="197">
        <v>32.801049999999996</v>
      </c>
      <c r="F518">
        <v>0</v>
      </c>
      <c r="G518">
        <f t="shared" si="52"/>
        <v>0</v>
      </c>
      <c r="H518" s="198">
        <v>13.48</v>
      </c>
      <c r="Q518" s="221">
        <f>(Q3603*10000)*TEA!$M$15*10^-6</f>
        <v>57.867547760099988</v>
      </c>
      <c r="R518" s="221">
        <f>(R3603*10000)*TEA!$O$15*10^-6</f>
        <v>57.867547760099988</v>
      </c>
      <c r="AA518">
        <f t="shared" si="48"/>
        <v>1</v>
      </c>
      <c r="AB518" s="197">
        <v>13319</v>
      </c>
      <c r="AC518" s="197">
        <v>0</v>
      </c>
      <c r="AD518" s="197">
        <f t="shared" si="53"/>
        <v>0</v>
      </c>
      <c r="AE518" s="197">
        <v>58</v>
      </c>
      <c r="AJ518">
        <v>0</v>
      </c>
      <c r="AK518">
        <v>0</v>
      </c>
      <c r="AU518" s="198">
        <v>0.27272727299999999</v>
      </c>
      <c r="AV518" s="6">
        <v>0</v>
      </c>
      <c r="AW518" s="198">
        <v>0.38356000000000001</v>
      </c>
      <c r="BO518" s="198"/>
      <c r="BP518" s="354">
        <f t="shared" si="49"/>
        <v>0</v>
      </c>
      <c r="BQ518" s="354">
        <f t="shared" si="50"/>
        <v>0</v>
      </c>
      <c r="BR518" s="354">
        <f t="shared" si="51"/>
        <v>299.88255040000001</v>
      </c>
      <c r="CG518" s="198"/>
      <c r="CH518">
        <f>(Transest!$J$14/HexExtSoy!$K$4)</f>
        <v>0.20257267294641951</v>
      </c>
      <c r="CI518">
        <f>(HydroProcOil!$K$14/HexExtSoy!$K$4)</f>
        <v>0.10977777777777777</v>
      </c>
      <c r="CJ518">
        <f>(StarchFerm!$K$24/StarchFerm!$K$4)</f>
        <v>0.33157302630665886</v>
      </c>
      <c r="CY518" s="198"/>
      <c r="CZ518">
        <f>BP518*CH518*1000*LCI!$E$93</f>
        <v>0</v>
      </c>
      <c r="DA518">
        <f>BQ518*CI518*1000*(LCI!$E$99)</f>
        <v>0</v>
      </c>
      <c r="DB518">
        <f>BR518*CJ518*1000*(LCI!$E$96)</f>
        <v>2679718.400623919</v>
      </c>
    </row>
    <row r="519" spans="1:106" x14ac:dyDescent="0.25">
      <c r="A519" s="197">
        <v>13321</v>
      </c>
      <c r="B519" s="197" t="s">
        <v>911</v>
      </c>
      <c r="C519" s="197" t="s">
        <v>1019</v>
      </c>
      <c r="D519" s="197">
        <v>-83.877706900000007</v>
      </c>
      <c r="E519" s="197">
        <v>31.546340000000001</v>
      </c>
      <c r="F519">
        <v>2.1800000000000002</v>
      </c>
      <c r="G519">
        <f t="shared" si="52"/>
        <v>2.1800000000000002</v>
      </c>
      <c r="H519" s="198">
        <v>11.71</v>
      </c>
      <c r="Q519" s="221">
        <f>(Q3604*10000)*TEA!$M$15*10^-6</f>
        <v>61.924990839749995</v>
      </c>
      <c r="R519" s="221">
        <f>(R3604*10000)*TEA!$O$15*10^-6</f>
        <v>61.924990839749995</v>
      </c>
      <c r="AA519">
        <f t="shared" si="48"/>
        <v>1</v>
      </c>
      <c r="AB519" s="197">
        <v>13321</v>
      </c>
      <c r="AC519" s="197">
        <v>248</v>
      </c>
      <c r="AD519" s="197">
        <f t="shared" si="53"/>
        <v>248</v>
      </c>
      <c r="AE519" s="197">
        <v>2656</v>
      </c>
      <c r="AJ519">
        <v>0</v>
      </c>
      <c r="AK519">
        <v>0</v>
      </c>
      <c r="AU519" s="198">
        <v>0.27272727299999999</v>
      </c>
      <c r="AV519" s="6">
        <v>0</v>
      </c>
      <c r="AW519" s="198">
        <v>0.38356000000000001</v>
      </c>
      <c r="BO519" s="198"/>
      <c r="BP519" s="354">
        <f t="shared" si="49"/>
        <v>147.44727287472</v>
      </c>
      <c r="BQ519" s="354">
        <f t="shared" si="50"/>
        <v>0</v>
      </c>
      <c r="BR519" s="354">
        <f t="shared" si="51"/>
        <v>11929.391065600001</v>
      </c>
      <c r="CG519" s="198"/>
      <c r="CH519">
        <f>(Transest!$J$14/HexExtSoy!$K$4)</f>
        <v>0.20257267294641951</v>
      </c>
      <c r="CI519">
        <f>(HydroProcOil!$K$14/HexExtSoy!$K$4)</f>
        <v>0.10977777777777777</v>
      </c>
      <c r="CJ519">
        <f>(StarchFerm!$K$24/StarchFerm!$K$4)</f>
        <v>0.33157302630665886</v>
      </c>
      <c r="CY519" s="198"/>
      <c r="CZ519">
        <f>BP519*CH519*1000*LCI!$E$93</f>
        <v>1127546.7539796778</v>
      </c>
      <c r="DA519">
        <f>BQ519*CI519*1000*(LCI!$E$99)</f>
        <v>0</v>
      </c>
      <c r="DB519">
        <f>BR519*CJ519*1000*(LCI!$E$96)</f>
        <v>106599762.82076764</v>
      </c>
    </row>
    <row r="520" spans="1:106" x14ac:dyDescent="0.25">
      <c r="A520" s="197">
        <v>15001</v>
      </c>
      <c r="B520" s="197" t="s">
        <v>1020</v>
      </c>
      <c r="C520" s="197" t="s">
        <v>1021</v>
      </c>
      <c r="D520" s="197">
        <v>-155.42189500000001</v>
      </c>
      <c r="E520" s="197">
        <v>19.672840000000001</v>
      </c>
      <c r="F520">
        <v>0</v>
      </c>
      <c r="G520">
        <f t="shared" si="52"/>
        <v>0</v>
      </c>
      <c r="H520" s="198">
        <v>0</v>
      </c>
      <c r="Q520" s="221">
        <f>(Q3605*10000)*TEA!$M$15*10^-6</f>
        <v>65.127177632249996</v>
      </c>
      <c r="R520" s="221">
        <f>(R3605*10000)*TEA!$O$15*10^-6</f>
        <v>65.127177632249996</v>
      </c>
      <c r="AA520">
        <f t="shared" si="48"/>
        <v>1</v>
      </c>
      <c r="AB520" s="319">
        <v>15001</v>
      </c>
      <c r="AC520" s="197">
        <v>0</v>
      </c>
      <c r="AD520" s="197">
        <f t="shared" si="53"/>
        <v>0</v>
      </c>
      <c r="AE520" s="197">
        <v>0</v>
      </c>
      <c r="AJ520">
        <v>0</v>
      </c>
      <c r="AK520">
        <v>0</v>
      </c>
      <c r="AU520" s="198">
        <v>0.27272727299999999</v>
      </c>
      <c r="AV520" s="6">
        <v>0</v>
      </c>
      <c r="AW520" s="198">
        <v>0.38356000000000001</v>
      </c>
      <c r="BO520" s="198"/>
      <c r="BP520" s="354">
        <f t="shared" si="49"/>
        <v>0</v>
      </c>
      <c r="BQ520" s="354">
        <f t="shared" si="50"/>
        <v>0</v>
      </c>
      <c r="BR520" s="354">
        <f t="shared" si="51"/>
        <v>0</v>
      </c>
      <c r="CG520" s="198"/>
      <c r="CH520">
        <f>(Transest!$J$14/HexExtSoy!$K$4)</f>
        <v>0.20257267294641951</v>
      </c>
      <c r="CI520">
        <f>(HydroProcOil!$K$14/HexExtSoy!$K$4)</f>
        <v>0.10977777777777777</v>
      </c>
      <c r="CJ520">
        <f>(StarchFerm!$K$24/StarchFerm!$K$4)</f>
        <v>0.33157302630665886</v>
      </c>
      <c r="CY520" s="198"/>
      <c r="CZ520">
        <f>BP520*CH520*1000*LCI!$E$93</f>
        <v>0</v>
      </c>
      <c r="DA520">
        <f>BQ520*CI520*1000*(LCI!$E$99)</f>
        <v>0</v>
      </c>
      <c r="DB520">
        <f>BR520*CJ520*1000*(LCI!$E$96)</f>
        <v>0</v>
      </c>
    </row>
    <row r="521" spans="1:106" x14ac:dyDescent="0.25">
      <c r="A521" s="197">
        <v>15003</v>
      </c>
      <c r="B521" s="197" t="s">
        <v>1020</v>
      </c>
      <c r="C521" s="197" t="s">
        <v>1022</v>
      </c>
      <c r="D521" s="197">
        <v>-157.91367299999999</v>
      </c>
      <c r="E521" s="197">
        <v>21.37246</v>
      </c>
      <c r="F521">
        <v>0</v>
      </c>
      <c r="G521">
        <f t="shared" si="52"/>
        <v>0</v>
      </c>
      <c r="H521" s="198">
        <v>8.23</v>
      </c>
      <c r="Q521" s="221">
        <f>(Q3606*10000)*TEA!$M$15*10^-6</f>
        <v>81.24183484560001</v>
      </c>
      <c r="R521" s="221">
        <f>(R3606*10000)*TEA!$O$15*10^-6</f>
        <v>81.24183484560001</v>
      </c>
      <c r="AA521">
        <f t="shared" si="48"/>
        <v>1</v>
      </c>
      <c r="AB521" s="197">
        <v>15003</v>
      </c>
      <c r="AC521" s="197">
        <v>0</v>
      </c>
      <c r="AD521" s="197">
        <f t="shared" si="53"/>
        <v>0</v>
      </c>
      <c r="AE521" s="197">
        <v>1368</v>
      </c>
      <c r="AJ521">
        <v>0</v>
      </c>
      <c r="AK521">
        <v>0</v>
      </c>
      <c r="AU521" s="198">
        <v>0.27272727299999999</v>
      </c>
      <c r="AV521" s="6">
        <v>0</v>
      </c>
      <c r="AW521" s="198">
        <v>0.38356000000000001</v>
      </c>
      <c r="BO521" s="198"/>
      <c r="BP521" s="354">
        <f t="shared" si="49"/>
        <v>0</v>
      </c>
      <c r="BQ521" s="354">
        <f t="shared" si="50"/>
        <v>0</v>
      </c>
      <c r="BR521" s="354">
        <f t="shared" si="51"/>
        <v>4318.3639584000002</v>
      </c>
      <c r="CG521" s="198"/>
      <c r="CH521">
        <f>(Transest!$J$14/HexExtSoy!$K$4)</f>
        <v>0.20257267294641951</v>
      </c>
      <c r="CI521">
        <f>(HydroProcOil!$K$14/HexExtSoy!$K$4)</f>
        <v>0.10977777777777777</v>
      </c>
      <c r="CJ521">
        <f>(StarchFerm!$K$24/StarchFerm!$K$4)</f>
        <v>0.33157302630665886</v>
      </c>
      <c r="CY521" s="198"/>
      <c r="CZ521">
        <f>BP521*CH521*1000*LCI!$E$93</f>
        <v>0</v>
      </c>
      <c r="DA521">
        <f>BQ521*CI521*1000*(LCI!$E$99)</f>
        <v>0</v>
      </c>
      <c r="DB521">
        <f>BR521*CJ521*1000*(LCI!$E$96)</f>
        <v>38588438.521948837</v>
      </c>
    </row>
    <row r="522" spans="1:106" x14ac:dyDescent="0.25">
      <c r="A522" s="197">
        <v>15005</v>
      </c>
      <c r="B522" s="197" t="s">
        <v>1020</v>
      </c>
      <c r="C522" s="197" t="s">
        <v>1023</v>
      </c>
      <c r="D522" s="197">
        <v>-156.979972</v>
      </c>
      <c r="E522" s="197">
        <v>21.188500000000001</v>
      </c>
      <c r="F522">
        <v>0</v>
      </c>
      <c r="G522">
        <f t="shared" si="52"/>
        <v>0</v>
      </c>
      <c r="H522" s="198">
        <v>0</v>
      </c>
      <c r="Q522" s="221">
        <f>(Q3607*10000)*TEA!$M$15*10^-6</f>
        <v>79.406569206</v>
      </c>
      <c r="R522" s="221">
        <f>(R3607*10000)*TEA!$O$15*10^-6</f>
        <v>79.406569206</v>
      </c>
      <c r="AA522">
        <f t="shared" si="48"/>
        <v>1</v>
      </c>
      <c r="AB522" s="197">
        <v>15005</v>
      </c>
      <c r="AC522" s="197">
        <v>0</v>
      </c>
      <c r="AD522" s="197">
        <f t="shared" si="53"/>
        <v>0</v>
      </c>
      <c r="AE522" s="197">
        <v>0</v>
      </c>
      <c r="AJ522">
        <v>0</v>
      </c>
      <c r="AK522">
        <v>0</v>
      </c>
      <c r="AU522" s="198">
        <v>0.27272727299999999</v>
      </c>
      <c r="AV522" s="6">
        <v>0</v>
      </c>
      <c r="AW522" s="198">
        <v>0.38356000000000001</v>
      </c>
      <c r="BO522" s="198"/>
      <c r="BP522" s="354">
        <f t="shared" si="49"/>
        <v>0</v>
      </c>
      <c r="BQ522" s="354">
        <f t="shared" si="50"/>
        <v>0</v>
      </c>
      <c r="BR522" s="354">
        <f t="shared" si="51"/>
        <v>0</v>
      </c>
      <c r="CG522" s="198"/>
      <c r="CH522">
        <f>(Transest!$J$14/HexExtSoy!$K$4)</f>
        <v>0.20257267294641951</v>
      </c>
      <c r="CI522">
        <f>(HydroProcOil!$K$14/HexExtSoy!$K$4)</f>
        <v>0.10977777777777777</v>
      </c>
      <c r="CJ522">
        <f>(StarchFerm!$K$24/StarchFerm!$K$4)</f>
        <v>0.33157302630665886</v>
      </c>
      <c r="CY522" s="198"/>
      <c r="CZ522">
        <f>BP522*CH522*1000*LCI!$E$93</f>
        <v>0</v>
      </c>
      <c r="DA522">
        <f>BQ522*CI522*1000*(LCI!$E$99)</f>
        <v>0</v>
      </c>
      <c r="DB522">
        <f>BR522*CJ522*1000*(LCI!$E$96)</f>
        <v>0</v>
      </c>
    </row>
    <row r="523" spans="1:106" x14ac:dyDescent="0.25">
      <c r="A523" s="197">
        <v>15007</v>
      </c>
      <c r="B523" s="197" t="s">
        <v>1020</v>
      </c>
      <c r="C523" s="197" t="s">
        <v>1024</v>
      </c>
      <c r="D523" s="197">
        <v>-159.44211200000001</v>
      </c>
      <c r="E523" s="197">
        <v>22.02102</v>
      </c>
      <c r="F523">
        <v>0</v>
      </c>
      <c r="G523">
        <f t="shared" si="52"/>
        <v>0</v>
      </c>
      <c r="H523" s="198">
        <v>3.04</v>
      </c>
      <c r="Q523" s="221">
        <f>(Q3608*10000)*TEA!$M$15*10^-6</f>
        <v>81.316050353999998</v>
      </c>
      <c r="R523" s="221">
        <f>(R3608*10000)*TEA!$O$15*10^-6</f>
        <v>81.316050353999998</v>
      </c>
      <c r="AA523">
        <f t="shared" si="48"/>
        <v>1</v>
      </c>
      <c r="AB523" s="197">
        <v>15007</v>
      </c>
      <c r="AC523" s="197">
        <v>0</v>
      </c>
      <c r="AD523" s="197">
        <f t="shared" si="53"/>
        <v>0</v>
      </c>
      <c r="AE523" s="197">
        <v>355</v>
      </c>
      <c r="AJ523">
        <v>0</v>
      </c>
      <c r="AK523">
        <v>0</v>
      </c>
      <c r="AU523" s="198">
        <v>0.27272727299999999</v>
      </c>
      <c r="AV523" s="6">
        <v>0</v>
      </c>
      <c r="AW523" s="198">
        <v>0.38356000000000001</v>
      </c>
      <c r="BO523" s="198"/>
      <c r="BP523" s="354">
        <f t="shared" si="49"/>
        <v>0</v>
      </c>
      <c r="BQ523" s="354">
        <f t="shared" si="50"/>
        <v>0</v>
      </c>
      <c r="BR523" s="354">
        <f t="shared" si="51"/>
        <v>413.93795200000005</v>
      </c>
      <c r="CG523" s="198"/>
      <c r="CH523">
        <f>(Transest!$J$14/HexExtSoy!$K$4)</f>
        <v>0.20257267294641951</v>
      </c>
      <c r="CI523">
        <f>(HydroProcOil!$K$14/HexExtSoy!$K$4)</f>
        <v>0.10977777777777777</v>
      </c>
      <c r="CJ523">
        <f>(StarchFerm!$K$24/StarchFerm!$K$4)</f>
        <v>0.33157302630665886</v>
      </c>
      <c r="CY523" s="198"/>
      <c r="CZ523">
        <f>BP523*CH523*1000*LCI!$E$93</f>
        <v>0</v>
      </c>
      <c r="DA523">
        <f>BQ523*CI523*1000*(LCI!$E$99)</f>
        <v>0</v>
      </c>
      <c r="DB523">
        <f>BR523*CJ523*1000*(LCI!$E$96)</f>
        <v>3698905.2721187626</v>
      </c>
    </row>
    <row r="524" spans="1:106" x14ac:dyDescent="0.25">
      <c r="A524" s="197">
        <v>15009</v>
      </c>
      <c r="B524" s="197" t="s">
        <v>1020</v>
      </c>
      <c r="C524" s="197" t="s">
        <v>1025</v>
      </c>
      <c r="D524" s="197">
        <v>-156.49381600000001</v>
      </c>
      <c r="E524" s="197">
        <v>20.86375</v>
      </c>
      <c r="F524">
        <v>0</v>
      </c>
      <c r="G524">
        <f t="shared" si="52"/>
        <v>0</v>
      </c>
      <c r="H524" s="198">
        <v>3.56</v>
      </c>
      <c r="Q524" s="221">
        <f>(Q3609*10000)*TEA!$M$15*10^-6</f>
        <v>79.157933896049997</v>
      </c>
      <c r="R524" s="221">
        <f>(R3609*10000)*TEA!$O$15*10^-6</f>
        <v>79.157933896049997</v>
      </c>
      <c r="AA524">
        <f t="shared" si="48"/>
        <v>1</v>
      </c>
      <c r="AB524" s="319">
        <v>15009</v>
      </c>
      <c r="AC524" s="197">
        <v>0</v>
      </c>
      <c r="AD524" s="197">
        <f t="shared" si="53"/>
        <v>0</v>
      </c>
      <c r="AE524" s="197">
        <v>260</v>
      </c>
      <c r="AJ524">
        <v>0</v>
      </c>
      <c r="AK524">
        <v>0</v>
      </c>
      <c r="AU524" s="198">
        <v>0.27272727299999999</v>
      </c>
      <c r="AV524" s="6">
        <v>0</v>
      </c>
      <c r="AW524" s="198">
        <v>0.38356000000000001</v>
      </c>
      <c r="BO524" s="198"/>
      <c r="BP524" s="354">
        <f t="shared" si="49"/>
        <v>0</v>
      </c>
      <c r="BQ524" s="354">
        <f t="shared" si="50"/>
        <v>0</v>
      </c>
      <c r="BR524" s="354">
        <f t="shared" si="51"/>
        <v>355.02313600000002</v>
      </c>
      <c r="CG524" s="198"/>
      <c r="CH524">
        <f>(Transest!$J$14/HexExtSoy!$K$4)</f>
        <v>0.20257267294641951</v>
      </c>
      <c r="CI524">
        <f>(HydroProcOil!$K$14/HexExtSoy!$K$4)</f>
        <v>0.10977777777777777</v>
      </c>
      <c r="CJ524">
        <f>(StarchFerm!$K$24/StarchFerm!$K$4)</f>
        <v>0.33157302630665886</v>
      </c>
      <c r="CY524" s="198"/>
      <c r="CZ524">
        <f>BP524*CH524*1000*LCI!$E$93</f>
        <v>0</v>
      </c>
      <c r="DA524">
        <f>BQ524*CI524*1000*(LCI!$E$99)</f>
        <v>0</v>
      </c>
      <c r="DB524">
        <f>BR524*CJ524*1000*(LCI!$E$96)</f>
        <v>3172448.7767541944</v>
      </c>
    </row>
    <row r="525" spans="1:106" x14ac:dyDescent="0.25">
      <c r="A525" s="197">
        <v>16001</v>
      </c>
      <c r="B525" s="197" t="s">
        <v>1026</v>
      </c>
      <c r="C525" s="197" t="s">
        <v>1027</v>
      </c>
      <c r="D525" s="197">
        <v>-116.235129</v>
      </c>
      <c r="E525" s="197">
        <v>43.446640000000002</v>
      </c>
      <c r="F525">
        <v>0</v>
      </c>
      <c r="G525">
        <f t="shared" si="52"/>
        <v>0</v>
      </c>
      <c r="H525" s="198">
        <v>14.38</v>
      </c>
      <c r="Q525" s="221">
        <f>(Q3610*10000)*TEA!$M$15*10^-6</f>
        <v>37.653400781099997</v>
      </c>
      <c r="R525" s="221">
        <f>(R3610*10000)*TEA!$O$15*10^-6</f>
        <v>37.653400781099997</v>
      </c>
      <c r="AA525">
        <f t="shared" si="48"/>
        <v>1</v>
      </c>
      <c r="AB525" s="197">
        <v>16001</v>
      </c>
      <c r="AC525" s="197">
        <v>0</v>
      </c>
      <c r="AD525" s="197">
        <f t="shared" si="53"/>
        <v>0</v>
      </c>
      <c r="AE525" s="197">
        <v>1960</v>
      </c>
      <c r="AJ525">
        <v>0</v>
      </c>
      <c r="AK525">
        <v>0</v>
      </c>
      <c r="AU525" s="198">
        <v>0.27272727299999999</v>
      </c>
      <c r="AV525" s="6">
        <v>0</v>
      </c>
      <c r="AW525" s="198">
        <v>0.38356000000000001</v>
      </c>
      <c r="BO525" s="198"/>
      <c r="BP525" s="354">
        <f t="shared" si="49"/>
        <v>0</v>
      </c>
      <c r="BQ525" s="354">
        <f t="shared" si="50"/>
        <v>0</v>
      </c>
      <c r="BR525" s="354">
        <f t="shared" si="51"/>
        <v>10810.561888000002</v>
      </c>
      <c r="CG525" s="198"/>
      <c r="CH525">
        <f>(Transest!$J$14/HexExtSoy!$K$4)</f>
        <v>0.20257267294641951</v>
      </c>
      <c r="CI525">
        <f>(HydroProcOil!$K$14/HexExtSoy!$K$4)</f>
        <v>0.10977777777777777</v>
      </c>
      <c r="CJ525">
        <f>(StarchFerm!$K$24/StarchFerm!$K$4)</f>
        <v>0.33157302630665886</v>
      </c>
      <c r="CY525" s="198"/>
      <c r="CZ525">
        <f>BP525*CH525*1000*LCI!$E$93</f>
        <v>0</v>
      </c>
      <c r="DA525">
        <f>BQ525*CI525*1000*(LCI!$E$99)</f>
        <v>0</v>
      </c>
      <c r="DB525">
        <f>BR525*CJ525*1000*(LCI!$E$96)</f>
        <v>96602024.938484907</v>
      </c>
    </row>
    <row r="526" spans="1:106" x14ac:dyDescent="0.25">
      <c r="A526" s="197">
        <v>16003</v>
      </c>
      <c r="B526" s="197" t="s">
        <v>1026</v>
      </c>
      <c r="C526" s="197" t="s">
        <v>791</v>
      </c>
      <c r="D526" s="197">
        <v>-116.444456</v>
      </c>
      <c r="E526" s="197">
        <v>44.892899999999997</v>
      </c>
      <c r="F526">
        <v>0</v>
      </c>
      <c r="G526">
        <f t="shared" si="52"/>
        <v>0</v>
      </c>
      <c r="H526" s="198">
        <v>0</v>
      </c>
      <c r="Q526" s="221">
        <f>(Q3611*10000)*TEA!$M$15*10^-6</f>
        <v>31.25497621941</v>
      </c>
      <c r="R526" s="221">
        <f>(R3611*10000)*TEA!$O$15*10^-6</f>
        <v>31.25497621941</v>
      </c>
      <c r="AA526">
        <f t="shared" si="48"/>
        <v>1</v>
      </c>
      <c r="AB526" s="197">
        <v>16003</v>
      </c>
      <c r="AC526" s="197">
        <v>0</v>
      </c>
      <c r="AD526" s="197">
        <f t="shared" si="53"/>
        <v>0</v>
      </c>
      <c r="AE526" s="197">
        <v>0</v>
      </c>
      <c r="AJ526">
        <v>0</v>
      </c>
      <c r="AK526">
        <v>0</v>
      </c>
      <c r="AU526" s="198">
        <v>0.27272727299999999</v>
      </c>
      <c r="AV526" s="6">
        <v>0</v>
      </c>
      <c r="AW526" s="198">
        <v>0.38356000000000001</v>
      </c>
      <c r="BO526" s="198"/>
      <c r="BP526" s="354">
        <f t="shared" si="49"/>
        <v>0</v>
      </c>
      <c r="BQ526" s="354">
        <f t="shared" si="50"/>
        <v>0</v>
      </c>
      <c r="BR526" s="354">
        <f t="shared" si="51"/>
        <v>0</v>
      </c>
      <c r="CG526" s="198"/>
      <c r="CH526">
        <f>(Transest!$J$14/HexExtSoy!$K$4)</f>
        <v>0.20257267294641951</v>
      </c>
      <c r="CI526">
        <f>(HydroProcOil!$K$14/HexExtSoy!$K$4)</f>
        <v>0.10977777777777777</v>
      </c>
      <c r="CJ526">
        <f>(StarchFerm!$K$24/StarchFerm!$K$4)</f>
        <v>0.33157302630665886</v>
      </c>
      <c r="CY526" s="198"/>
      <c r="CZ526">
        <f>BP526*CH526*1000*LCI!$E$93</f>
        <v>0</v>
      </c>
      <c r="DA526">
        <f>BQ526*CI526*1000*(LCI!$E$99)</f>
        <v>0</v>
      </c>
      <c r="DB526">
        <f>BR526*CJ526*1000*(LCI!$E$96)</f>
        <v>0</v>
      </c>
    </row>
    <row r="527" spans="1:106" x14ac:dyDescent="0.25">
      <c r="A527" s="197">
        <v>16005</v>
      </c>
      <c r="B527" s="197" t="s">
        <v>1026</v>
      </c>
      <c r="C527" s="197" t="s">
        <v>1028</v>
      </c>
      <c r="D527" s="197">
        <v>-112.207724</v>
      </c>
      <c r="E527" s="197">
        <v>42.663170000000001</v>
      </c>
      <c r="F527">
        <v>0</v>
      </c>
      <c r="G527">
        <f t="shared" si="52"/>
        <v>0</v>
      </c>
      <c r="H527" s="198">
        <v>0</v>
      </c>
      <c r="Q527" s="221">
        <f>(Q3612*10000)*TEA!$M$15*10^-6</f>
        <v>29.815591044554996</v>
      </c>
      <c r="R527" s="221">
        <f>(R3612*10000)*TEA!$O$15*10^-6</f>
        <v>29.815591044554996</v>
      </c>
      <c r="AA527">
        <f t="shared" si="48"/>
        <v>1</v>
      </c>
      <c r="AB527" s="197">
        <v>16005</v>
      </c>
      <c r="AC527" s="197">
        <v>0</v>
      </c>
      <c r="AD527" s="197">
        <f t="shared" si="53"/>
        <v>0</v>
      </c>
      <c r="AE527" s="197">
        <v>0</v>
      </c>
      <c r="AJ527">
        <v>0</v>
      </c>
      <c r="AK527">
        <v>0</v>
      </c>
      <c r="AU527" s="198">
        <v>0.27272727299999999</v>
      </c>
      <c r="AV527" s="6">
        <v>0</v>
      </c>
      <c r="AW527" s="198">
        <v>0.38356000000000001</v>
      </c>
      <c r="BO527" s="198"/>
      <c r="BP527" s="354">
        <f t="shared" si="49"/>
        <v>0</v>
      </c>
      <c r="BQ527" s="354">
        <f t="shared" si="50"/>
        <v>0</v>
      </c>
      <c r="BR527" s="354">
        <f t="shared" si="51"/>
        <v>0</v>
      </c>
      <c r="CG527" s="198"/>
      <c r="CH527">
        <f>(Transest!$J$14/HexExtSoy!$K$4)</f>
        <v>0.20257267294641951</v>
      </c>
      <c r="CI527">
        <f>(HydroProcOil!$K$14/HexExtSoy!$K$4)</f>
        <v>0.10977777777777777</v>
      </c>
      <c r="CJ527">
        <f>(StarchFerm!$K$24/StarchFerm!$K$4)</f>
        <v>0.33157302630665886</v>
      </c>
      <c r="CY527" s="198"/>
      <c r="CZ527">
        <f>BP527*CH527*1000*LCI!$E$93</f>
        <v>0</v>
      </c>
      <c r="DA527">
        <f>BQ527*CI527*1000*(LCI!$E$99)</f>
        <v>0</v>
      </c>
      <c r="DB527">
        <f>BR527*CJ527*1000*(LCI!$E$96)</f>
        <v>0</v>
      </c>
    </row>
    <row r="528" spans="1:106" x14ac:dyDescent="0.25">
      <c r="A528" s="197">
        <v>16007</v>
      </c>
      <c r="B528" s="197" t="s">
        <v>1026</v>
      </c>
      <c r="C528" s="197" t="s">
        <v>1029</v>
      </c>
      <c r="D528" s="197">
        <v>-111.33814700000001</v>
      </c>
      <c r="E528" s="197">
        <v>42.286929999999998</v>
      </c>
      <c r="F528">
        <v>0</v>
      </c>
      <c r="G528">
        <f t="shared" si="52"/>
        <v>0</v>
      </c>
      <c r="H528" s="198">
        <v>0</v>
      </c>
      <c r="Q528" s="221">
        <f>(Q3613*10000)*TEA!$M$15*10^-6</f>
        <v>29.08253990115</v>
      </c>
      <c r="R528" s="221">
        <f>(R3613*10000)*TEA!$O$15*10^-6</f>
        <v>29.08253990115</v>
      </c>
      <c r="AA528">
        <f t="shared" si="48"/>
        <v>1</v>
      </c>
      <c r="AB528" s="197">
        <v>16007</v>
      </c>
      <c r="AC528" s="197">
        <v>0</v>
      </c>
      <c r="AD528" s="197">
        <f t="shared" si="53"/>
        <v>0</v>
      </c>
      <c r="AE528" s="197">
        <v>0</v>
      </c>
      <c r="AJ528">
        <v>0</v>
      </c>
      <c r="AK528">
        <v>0</v>
      </c>
      <c r="AU528" s="198">
        <v>0.27272727299999999</v>
      </c>
      <c r="AV528" s="6">
        <v>0</v>
      </c>
      <c r="AW528" s="198">
        <v>0.38356000000000001</v>
      </c>
      <c r="BO528" s="198"/>
      <c r="BP528" s="354">
        <f t="shared" si="49"/>
        <v>0</v>
      </c>
      <c r="BQ528" s="354">
        <f t="shared" si="50"/>
        <v>0</v>
      </c>
      <c r="BR528" s="354">
        <f t="shared" si="51"/>
        <v>0</v>
      </c>
      <c r="CG528" s="198"/>
      <c r="CH528">
        <f>(Transest!$J$14/HexExtSoy!$K$4)</f>
        <v>0.20257267294641951</v>
      </c>
      <c r="CI528">
        <f>(HydroProcOil!$K$14/HexExtSoy!$K$4)</f>
        <v>0.10977777777777777</v>
      </c>
      <c r="CJ528">
        <f>(StarchFerm!$K$24/StarchFerm!$K$4)</f>
        <v>0.33157302630665886</v>
      </c>
      <c r="CY528" s="198"/>
      <c r="CZ528">
        <f>BP528*CH528*1000*LCI!$E$93</f>
        <v>0</v>
      </c>
      <c r="DA528">
        <f>BQ528*CI528*1000*(LCI!$E$99)</f>
        <v>0</v>
      </c>
      <c r="DB528">
        <f>BR528*CJ528*1000*(LCI!$E$96)</f>
        <v>0</v>
      </c>
    </row>
    <row r="529" spans="1:106" x14ac:dyDescent="0.25">
      <c r="A529" s="197">
        <v>16009</v>
      </c>
      <c r="B529" s="197" t="s">
        <v>1026</v>
      </c>
      <c r="C529" s="197" t="s">
        <v>1030</v>
      </c>
      <c r="D529" s="197">
        <v>-116.640602</v>
      </c>
      <c r="E529" s="197">
        <v>47.204970000000003</v>
      </c>
      <c r="F529">
        <v>0</v>
      </c>
      <c r="G529">
        <f t="shared" si="52"/>
        <v>0</v>
      </c>
      <c r="H529" s="198">
        <v>0</v>
      </c>
      <c r="Q529" s="221">
        <f>(Q3614*10000)*TEA!$M$15*10^-6</f>
        <v>29.556235702125001</v>
      </c>
      <c r="R529" s="221">
        <f>(R3614*10000)*TEA!$O$15*10^-6</f>
        <v>29.556235702125001</v>
      </c>
      <c r="AA529">
        <f t="shared" si="48"/>
        <v>1</v>
      </c>
      <c r="AB529" s="197">
        <v>16009</v>
      </c>
      <c r="AC529" s="197">
        <v>0</v>
      </c>
      <c r="AD529" s="197">
        <f t="shared" si="53"/>
        <v>0</v>
      </c>
      <c r="AE529" s="197">
        <v>0</v>
      </c>
      <c r="AJ529">
        <v>0</v>
      </c>
      <c r="AK529">
        <v>0</v>
      </c>
      <c r="AU529" s="198">
        <v>0.27272727299999999</v>
      </c>
      <c r="AV529" s="6">
        <v>0</v>
      </c>
      <c r="AW529" s="198">
        <v>0.38356000000000001</v>
      </c>
      <c r="BO529" s="198"/>
      <c r="BP529" s="354">
        <f t="shared" si="49"/>
        <v>0</v>
      </c>
      <c r="BQ529" s="354">
        <f t="shared" si="50"/>
        <v>0</v>
      </c>
      <c r="BR529" s="354">
        <f t="shared" si="51"/>
        <v>0</v>
      </c>
      <c r="CG529" s="198"/>
      <c r="CH529">
        <f>(Transest!$J$14/HexExtSoy!$K$4)</f>
        <v>0.20257267294641951</v>
      </c>
      <c r="CI529">
        <f>(HydroProcOil!$K$14/HexExtSoy!$K$4)</f>
        <v>0.10977777777777777</v>
      </c>
      <c r="CJ529">
        <f>(StarchFerm!$K$24/StarchFerm!$K$4)</f>
        <v>0.33157302630665886</v>
      </c>
      <c r="CY529" s="198"/>
      <c r="CZ529">
        <f>BP529*CH529*1000*LCI!$E$93</f>
        <v>0</v>
      </c>
      <c r="DA529">
        <f>BQ529*CI529*1000*(LCI!$E$99)</f>
        <v>0</v>
      </c>
      <c r="DB529">
        <f>BR529*CJ529*1000*(LCI!$E$96)</f>
        <v>0</v>
      </c>
    </row>
    <row r="530" spans="1:106" x14ac:dyDescent="0.25">
      <c r="A530" s="197">
        <v>16011</v>
      </c>
      <c r="B530" s="197" t="s">
        <v>1026</v>
      </c>
      <c r="C530" s="197" t="s">
        <v>1031</v>
      </c>
      <c r="D530" s="197">
        <v>-112.406569</v>
      </c>
      <c r="E530" s="197">
        <v>43.214530000000003</v>
      </c>
      <c r="F530">
        <v>0</v>
      </c>
      <c r="G530">
        <f t="shared" si="52"/>
        <v>0</v>
      </c>
      <c r="H530" s="198">
        <v>11.04</v>
      </c>
      <c r="Q530" s="221">
        <f>(Q3615*10000)*TEA!$M$15*10^-6</f>
        <v>28.955592068219996</v>
      </c>
      <c r="R530" s="221">
        <f>(R3615*10000)*TEA!$O$15*10^-6</f>
        <v>28.955592068219996</v>
      </c>
      <c r="AA530">
        <f t="shared" si="48"/>
        <v>1</v>
      </c>
      <c r="AB530" s="197">
        <v>16011</v>
      </c>
      <c r="AC530" s="197">
        <v>0</v>
      </c>
      <c r="AD530" s="197">
        <f t="shared" si="53"/>
        <v>0</v>
      </c>
      <c r="AE530" s="197">
        <v>1159</v>
      </c>
      <c r="AJ530">
        <v>0</v>
      </c>
      <c r="AK530">
        <v>0</v>
      </c>
      <c r="AU530" s="198">
        <v>0.27272727299999999</v>
      </c>
      <c r="AV530" s="6">
        <v>0</v>
      </c>
      <c r="AW530" s="198">
        <v>0.38356000000000001</v>
      </c>
      <c r="BO530" s="198"/>
      <c r="BP530" s="354">
        <f t="shared" si="49"/>
        <v>0</v>
      </c>
      <c r="BQ530" s="354">
        <f t="shared" si="50"/>
        <v>0</v>
      </c>
      <c r="BR530" s="354">
        <f t="shared" si="51"/>
        <v>4907.7882816000001</v>
      </c>
      <c r="CG530" s="198"/>
      <c r="CH530">
        <f>(Transest!$J$14/HexExtSoy!$K$4)</f>
        <v>0.20257267294641951</v>
      </c>
      <c r="CI530">
        <f>(HydroProcOil!$K$14/HexExtSoy!$K$4)</f>
        <v>0.10977777777777777</v>
      </c>
      <c r="CJ530">
        <f>(StarchFerm!$K$24/StarchFerm!$K$4)</f>
        <v>0.33157302630665886</v>
      </c>
      <c r="CY530" s="198"/>
      <c r="CZ530">
        <f>BP530*CH530*1000*LCI!$E$93</f>
        <v>0</v>
      </c>
      <c r="DA530">
        <f>BQ530*CI530*1000*(LCI!$E$99)</f>
        <v>0</v>
      </c>
      <c r="DB530">
        <f>BR530*CJ530*1000*(LCI!$E$96)</f>
        <v>43855471.240416534</v>
      </c>
    </row>
    <row r="531" spans="1:106" x14ac:dyDescent="0.25">
      <c r="A531" s="197">
        <v>16013</v>
      </c>
      <c r="B531" s="197" t="s">
        <v>1026</v>
      </c>
      <c r="C531" s="197" t="s">
        <v>1032</v>
      </c>
      <c r="D531" s="197">
        <v>-113.982494</v>
      </c>
      <c r="E531" s="197">
        <v>43.408619999999999</v>
      </c>
      <c r="F531">
        <v>0</v>
      </c>
      <c r="G531">
        <f t="shared" si="52"/>
        <v>0</v>
      </c>
      <c r="H531" s="198">
        <v>0</v>
      </c>
      <c r="Q531" s="221">
        <f>(Q3616*10000)*TEA!$M$15*10^-6</f>
        <v>29.745858148604995</v>
      </c>
      <c r="R531" s="221">
        <f>(R3616*10000)*TEA!$O$15*10^-6</f>
        <v>29.745858148604995</v>
      </c>
      <c r="AA531">
        <f t="shared" si="48"/>
        <v>1</v>
      </c>
      <c r="AB531" s="197">
        <v>16013</v>
      </c>
      <c r="AC531" s="197">
        <v>0</v>
      </c>
      <c r="AD531" s="197">
        <f t="shared" si="53"/>
        <v>0</v>
      </c>
      <c r="AE531" s="197">
        <v>0</v>
      </c>
      <c r="AJ531">
        <v>0</v>
      </c>
      <c r="AK531">
        <v>0</v>
      </c>
      <c r="AU531" s="198">
        <v>0.27272727299999999</v>
      </c>
      <c r="AV531" s="6">
        <v>0</v>
      </c>
      <c r="AW531" s="198">
        <v>0.38356000000000001</v>
      </c>
      <c r="BO531" s="198"/>
      <c r="BP531" s="354">
        <f t="shared" si="49"/>
        <v>0</v>
      </c>
      <c r="BQ531" s="354">
        <f t="shared" si="50"/>
        <v>0</v>
      </c>
      <c r="BR531" s="354">
        <f t="shared" si="51"/>
        <v>0</v>
      </c>
      <c r="CG531" s="198"/>
      <c r="CH531">
        <f>(Transest!$J$14/HexExtSoy!$K$4)</f>
        <v>0.20257267294641951</v>
      </c>
      <c r="CI531">
        <f>(HydroProcOil!$K$14/HexExtSoy!$K$4)</f>
        <v>0.10977777777777777</v>
      </c>
      <c r="CJ531">
        <f>(StarchFerm!$K$24/StarchFerm!$K$4)</f>
        <v>0.33157302630665886</v>
      </c>
      <c r="CY531" s="198"/>
      <c r="CZ531">
        <f>BP531*CH531*1000*LCI!$E$93</f>
        <v>0</v>
      </c>
      <c r="DA531">
        <f>BQ531*CI531*1000*(LCI!$E$99)</f>
        <v>0</v>
      </c>
      <c r="DB531">
        <f>BR531*CJ531*1000*(LCI!$E$96)</f>
        <v>0</v>
      </c>
    </row>
    <row r="532" spans="1:106" x14ac:dyDescent="0.25">
      <c r="A532" s="197">
        <v>16015</v>
      </c>
      <c r="B532" s="197" t="s">
        <v>1026</v>
      </c>
      <c r="C532" s="197" t="s">
        <v>1033</v>
      </c>
      <c r="D532" s="197">
        <v>-115.71859499999999</v>
      </c>
      <c r="E532" s="197">
        <v>43.983890000000002</v>
      </c>
      <c r="F532">
        <v>0</v>
      </c>
      <c r="G532">
        <f t="shared" si="52"/>
        <v>0</v>
      </c>
      <c r="H532" s="198">
        <v>0</v>
      </c>
      <c r="Q532" s="221">
        <f>(Q3617*10000)*TEA!$M$15*10^-6</f>
        <v>34.007058139499996</v>
      </c>
      <c r="R532" s="221">
        <f>(R3617*10000)*TEA!$O$15*10^-6</f>
        <v>34.007058139499996</v>
      </c>
      <c r="AA532">
        <f t="shared" si="48"/>
        <v>1</v>
      </c>
      <c r="AB532" s="197">
        <v>16015</v>
      </c>
      <c r="AC532" s="197">
        <v>0</v>
      </c>
      <c r="AD532" s="197">
        <f t="shared" si="53"/>
        <v>0</v>
      </c>
      <c r="AE532" s="197">
        <v>0</v>
      </c>
      <c r="AJ532">
        <v>0</v>
      </c>
      <c r="AK532">
        <v>0</v>
      </c>
      <c r="AU532" s="198">
        <v>0.27272727299999999</v>
      </c>
      <c r="AV532" s="6">
        <v>0</v>
      </c>
      <c r="AW532" s="198">
        <v>0.38356000000000001</v>
      </c>
      <c r="BO532" s="198"/>
      <c r="BP532" s="354">
        <f t="shared" si="49"/>
        <v>0</v>
      </c>
      <c r="BQ532" s="354">
        <f t="shared" si="50"/>
        <v>0</v>
      </c>
      <c r="BR532" s="354">
        <f t="shared" si="51"/>
        <v>0</v>
      </c>
      <c r="CG532" s="198"/>
      <c r="CH532">
        <f>(Transest!$J$14/HexExtSoy!$K$4)</f>
        <v>0.20257267294641951</v>
      </c>
      <c r="CI532">
        <f>(HydroProcOil!$K$14/HexExtSoy!$K$4)</f>
        <v>0.10977777777777777</v>
      </c>
      <c r="CJ532">
        <f>(StarchFerm!$K$24/StarchFerm!$K$4)</f>
        <v>0.33157302630665886</v>
      </c>
      <c r="CY532" s="198"/>
      <c r="CZ532">
        <f>BP532*CH532*1000*LCI!$E$93</f>
        <v>0</v>
      </c>
      <c r="DA532">
        <f>BQ532*CI532*1000*(LCI!$E$99)</f>
        <v>0</v>
      </c>
      <c r="DB532">
        <f>BR532*CJ532*1000*(LCI!$E$96)</f>
        <v>0</v>
      </c>
    </row>
    <row r="533" spans="1:106" x14ac:dyDescent="0.25">
      <c r="A533" s="197">
        <v>16017</v>
      </c>
      <c r="B533" s="197" t="s">
        <v>1026</v>
      </c>
      <c r="C533" s="197" t="s">
        <v>1034</v>
      </c>
      <c r="D533" s="197">
        <v>-116.597888</v>
      </c>
      <c r="E533" s="197">
        <v>48.29081</v>
      </c>
      <c r="F533">
        <v>0</v>
      </c>
      <c r="G533">
        <f t="shared" si="52"/>
        <v>0</v>
      </c>
      <c r="H533" s="198">
        <v>0</v>
      </c>
      <c r="Q533" s="221">
        <f>(Q3618*10000)*TEA!$M$15*10^-6</f>
        <v>30.667807954440001</v>
      </c>
      <c r="R533" s="221">
        <f>(R3618*10000)*TEA!$O$15*10^-6</f>
        <v>30.667807954440001</v>
      </c>
      <c r="AA533">
        <f t="shared" si="48"/>
        <v>1</v>
      </c>
      <c r="AB533" s="197">
        <v>16017</v>
      </c>
      <c r="AC533" s="197">
        <v>0</v>
      </c>
      <c r="AD533" s="197">
        <f t="shared" si="53"/>
        <v>0</v>
      </c>
      <c r="AE533" s="197">
        <v>0</v>
      </c>
      <c r="AJ533">
        <v>0</v>
      </c>
      <c r="AK533">
        <v>0</v>
      </c>
      <c r="AU533" s="198">
        <v>0.27272727299999999</v>
      </c>
      <c r="AV533" s="6">
        <v>0</v>
      </c>
      <c r="AW533" s="198">
        <v>0.38356000000000001</v>
      </c>
      <c r="BO533" s="198"/>
      <c r="BP533" s="354">
        <f t="shared" si="49"/>
        <v>0</v>
      </c>
      <c r="BQ533" s="354">
        <f t="shared" si="50"/>
        <v>0</v>
      </c>
      <c r="BR533" s="354">
        <f t="shared" si="51"/>
        <v>0</v>
      </c>
      <c r="CG533" s="198"/>
      <c r="CH533">
        <f>(Transest!$J$14/HexExtSoy!$K$4)</f>
        <v>0.20257267294641951</v>
      </c>
      <c r="CI533">
        <f>(HydroProcOil!$K$14/HexExtSoy!$K$4)</f>
        <v>0.10977777777777777</v>
      </c>
      <c r="CJ533">
        <f>(StarchFerm!$K$24/StarchFerm!$K$4)</f>
        <v>0.33157302630665886</v>
      </c>
      <c r="CY533" s="198"/>
      <c r="CZ533">
        <f>BP533*CH533*1000*LCI!$E$93</f>
        <v>0</v>
      </c>
      <c r="DA533">
        <f>BQ533*CI533*1000*(LCI!$E$99)</f>
        <v>0</v>
      </c>
      <c r="DB533">
        <f>BR533*CJ533*1000*(LCI!$E$96)</f>
        <v>0</v>
      </c>
    </row>
    <row r="534" spans="1:106" x14ac:dyDescent="0.25">
      <c r="A534" s="197">
        <v>16019</v>
      </c>
      <c r="B534" s="197" t="s">
        <v>1026</v>
      </c>
      <c r="C534" s="197" t="s">
        <v>1035</v>
      </c>
      <c r="D534" s="197">
        <v>-111.634546</v>
      </c>
      <c r="E534" s="197">
        <v>43.387149999999998</v>
      </c>
      <c r="F534">
        <v>0</v>
      </c>
      <c r="G534">
        <f t="shared" si="52"/>
        <v>0</v>
      </c>
      <c r="H534" s="198">
        <v>0</v>
      </c>
      <c r="Q534" s="221">
        <f>(Q3619*10000)*TEA!$M$15*10^-6</f>
        <v>28.264954121550002</v>
      </c>
      <c r="R534" s="221">
        <f>(R3619*10000)*TEA!$O$15*10^-6</f>
        <v>28.264954121550002</v>
      </c>
      <c r="AA534">
        <f t="shared" si="48"/>
        <v>1</v>
      </c>
      <c r="AB534" s="197">
        <v>16019</v>
      </c>
      <c r="AC534" s="197">
        <v>0</v>
      </c>
      <c r="AD534" s="197">
        <f t="shared" si="53"/>
        <v>0</v>
      </c>
      <c r="AE534" s="197">
        <v>0</v>
      </c>
      <c r="AJ534">
        <v>0</v>
      </c>
      <c r="AK534">
        <v>0</v>
      </c>
      <c r="AU534" s="198">
        <v>0.27272727299999999</v>
      </c>
      <c r="AV534" s="6">
        <v>0</v>
      </c>
      <c r="AW534" s="198">
        <v>0.38356000000000001</v>
      </c>
      <c r="BO534" s="198"/>
      <c r="BP534" s="354">
        <f t="shared" si="49"/>
        <v>0</v>
      </c>
      <c r="BQ534" s="354">
        <f t="shared" si="50"/>
        <v>0</v>
      </c>
      <c r="BR534" s="354">
        <f t="shared" si="51"/>
        <v>0</v>
      </c>
      <c r="CG534" s="198"/>
      <c r="CH534">
        <f>(Transest!$J$14/HexExtSoy!$K$4)</f>
        <v>0.20257267294641951</v>
      </c>
      <c r="CI534">
        <f>(HydroProcOil!$K$14/HexExtSoy!$K$4)</f>
        <v>0.10977777777777777</v>
      </c>
      <c r="CJ534">
        <f>(StarchFerm!$K$24/StarchFerm!$K$4)</f>
        <v>0.33157302630665886</v>
      </c>
      <c r="CY534" s="198"/>
      <c r="CZ534">
        <f>BP534*CH534*1000*LCI!$E$93</f>
        <v>0</v>
      </c>
      <c r="DA534">
        <f>BQ534*CI534*1000*(LCI!$E$99)</f>
        <v>0</v>
      </c>
      <c r="DB534">
        <f>BR534*CJ534*1000*(LCI!$E$96)</f>
        <v>0</v>
      </c>
    </row>
    <row r="535" spans="1:106" x14ac:dyDescent="0.25">
      <c r="A535" s="197">
        <v>16021</v>
      </c>
      <c r="B535" s="197" t="s">
        <v>1026</v>
      </c>
      <c r="C535" s="197" t="s">
        <v>1036</v>
      </c>
      <c r="D535" s="197">
        <v>-116.450216</v>
      </c>
      <c r="E535" s="197">
        <v>48.757579999999997</v>
      </c>
      <c r="F535">
        <v>0</v>
      </c>
      <c r="G535">
        <f t="shared" si="52"/>
        <v>0</v>
      </c>
      <c r="H535" s="198">
        <v>0</v>
      </c>
      <c r="Q535" s="221">
        <f>(Q3620*10000)*TEA!$M$15*10^-6</f>
        <v>30.899039377094994</v>
      </c>
      <c r="R535" s="221">
        <f>(R3620*10000)*TEA!$O$15*10^-6</f>
        <v>30.899039377094994</v>
      </c>
      <c r="AA535">
        <f t="shared" si="48"/>
        <v>1</v>
      </c>
      <c r="AB535" s="197">
        <v>16021</v>
      </c>
      <c r="AC535" s="197">
        <v>0</v>
      </c>
      <c r="AD535" s="197">
        <f t="shared" si="53"/>
        <v>0</v>
      </c>
      <c r="AE535" s="197">
        <v>0</v>
      </c>
      <c r="AJ535">
        <v>0</v>
      </c>
      <c r="AK535">
        <v>0</v>
      </c>
      <c r="AU535" s="198">
        <v>0.27272727299999999</v>
      </c>
      <c r="AV535" s="6">
        <v>0</v>
      </c>
      <c r="AW535" s="198">
        <v>0.38356000000000001</v>
      </c>
      <c r="BO535" s="198"/>
      <c r="BP535" s="354">
        <f t="shared" si="49"/>
        <v>0</v>
      </c>
      <c r="BQ535" s="354">
        <f t="shared" si="50"/>
        <v>0</v>
      </c>
      <c r="BR535" s="354">
        <f t="shared" si="51"/>
        <v>0</v>
      </c>
      <c r="CG535" s="198"/>
      <c r="CH535">
        <f>(Transest!$J$14/HexExtSoy!$K$4)</f>
        <v>0.20257267294641951</v>
      </c>
      <c r="CI535">
        <f>(HydroProcOil!$K$14/HexExtSoy!$K$4)</f>
        <v>0.10977777777777777</v>
      </c>
      <c r="CJ535">
        <f>(StarchFerm!$K$24/StarchFerm!$K$4)</f>
        <v>0.33157302630665886</v>
      </c>
      <c r="CY535" s="198"/>
      <c r="CZ535">
        <f>BP535*CH535*1000*LCI!$E$93</f>
        <v>0</v>
      </c>
      <c r="DA535">
        <f>BQ535*CI535*1000*(LCI!$E$99)</f>
        <v>0</v>
      </c>
      <c r="DB535">
        <f>BR535*CJ535*1000*(LCI!$E$96)</f>
        <v>0</v>
      </c>
    </row>
    <row r="536" spans="1:106" x14ac:dyDescent="0.25">
      <c r="A536" s="197">
        <v>16023</v>
      </c>
      <c r="B536" s="197" t="s">
        <v>1026</v>
      </c>
      <c r="C536" s="197" t="s">
        <v>737</v>
      </c>
      <c r="D536" s="197">
        <v>-113.16874</v>
      </c>
      <c r="E536" s="197">
        <v>43.721820000000001</v>
      </c>
      <c r="F536">
        <v>0</v>
      </c>
      <c r="G536">
        <f t="shared" si="52"/>
        <v>0</v>
      </c>
      <c r="H536" s="198">
        <v>0</v>
      </c>
      <c r="Q536" s="221">
        <f>(Q3621*10000)*TEA!$M$15*10^-6</f>
        <v>28.226996688959996</v>
      </c>
      <c r="R536" s="221">
        <f>(R3621*10000)*TEA!$O$15*10^-6</f>
        <v>28.226996688959996</v>
      </c>
      <c r="AA536">
        <f t="shared" si="48"/>
        <v>1</v>
      </c>
      <c r="AB536" s="197">
        <v>16023</v>
      </c>
      <c r="AC536" s="197">
        <v>0</v>
      </c>
      <c r="AD536" s="197">
        <f t="shared" si="53"/>
        <v>0</v>
      </c>
      <c r="AE536" s="197">
        <v>0</v>
      </c>
      <c r="AJ536">
        <v>0</v>
      </c>
      <c r="AK536">
        <v>0</v>
      </c>
      <c r="AU536" s="198">
        <v>0.27272727299999999</v>
      </c>
      <c r="AV536" s="6">
        <v>0</v>
      </c>
      <c r="AW536" s="198">
        <v>0.38356000000000001</v>
      </c>
      <c r="BO536" s="198"/>
      <c r="BP536" s="354">
        <f t="shared" si="49"/>
        <v>0</v>
      </c>
      <c r="BQ536" s="354">
        <f t="shared" si="50"/>
        <v>0</v>
      </c>
      <c r="BR536" s="354">
        <f t="shared" si="51"/>
        <v>0</v>
      </c>
      <c r="CG536" s="198"/>
      <c r="CH536">
        <f>(Transest!$J$14/HexExtSoy!$K$4)</f>
        <v>0.20257267294641951</v>
      </c>
      <c r="CI536">
        <f>(HydroProcOil!$K$14/HexExtSoy!$K$4)</f>
        <v>0.10977777777777777</v>
      </c>
      <c r="CJ536">
        <f>(StarchFerm!$K$24/StarchFerm!$K$4)</f>
        <v>0.33157302630665886</v>
      </c>
      <c r="CY536" s="198"/>
      <c r="CZ536">
        <f>BP536*CH536*1000*LCI!$E$93</f>
        <v>0</v>
      </c>
      <c r="DA536">
        <f>BQ536*CI536*1000*(LCI!$E$99)</f>
        <v>0</v>
      </c>
      <c r="DB536">
        <f>BR536*CJ536*1000*(LCI!$E$96)</f>
        <v>0</v>
      </c>
    </row>
    <row r="537" spans="1:106" x14ac:dyDescent="0.25">
      <c r="A537" s="197">
        <v>16025</v>
      </c>
      <c r="B537" s="197" t="s">
        <v>1026</v>
      </c>
      <c r="C537" s="197" t="s">
        <v>1037</v>
      </c>
      <c r="D537" s="197">
        <v>-114.806881</v>
      </c>
      <c r="E537" s="197">
        <v>43.456119999999999</v>
      </c>
      <c r="F537">
        <v>0</v>
      </c>
      <c r="G537">
        <f t="shared" si="52"/>
        <v>0</v>
      </c>
      <c r="H537" s="198">
        <v>0</v>
      </c>
      <c r="Q537" s="221">
        <f>(Q3622*10000)*TEA!$M$15*10^-6</f>
        <v>31.564892547360003</v>
      </c>
      <c r="R537" s="221">
        <f>(R3622*10000)*TEA!$O$15*10^-6</f>
        <v>31.564892547360003</v>
      </c>
      <c r="AA537">
        <f t="shared" si="48"/>
        <v>1</v>
      </c>
      <c r="AB537" s="197">
        <v>16025</v>
      </c>
      <c r="AC537" s="197">
        <v>0</v>
      </c>
      <c r="AD537" s="197">
        <f t="shared" si="53"/>
        <v>0</v>
      </c>
      <c r="AE537" s="197">
        <v>0</v>
      </c>
      <c r="AJ537">
        <v>0</v>
      </c>
      <c r="AK537">
        <v>0</v>
      </c>
      <c r="AU537" s="198">
        <v>0.27272727299999999</v>
      </c>
      <c r="AV537" s="6">
        <v>0</v>
      </c>
      <c r="AW537" s="198">
        <v>0.38356000000000001</v>
      </c>
      <c r="BO537" s="198"/>
      <c r="BP537" s="354">
        <f t="shared" si="49"/>
        <v>0</v>
      </c>
      <c r="BQ537" s="354">
        <f t="shared" si="50"/>
        <v>0</v>
      </c>
      <c r="BR537" s="354">
        <f t="shared" si="51"/>
        <v>0</v>
      </c>
      <c r="CG537" s="198"/>
      <c r="CH537">
        <f>(Transest!$J$14/HexExtSoy!$K$4)</f>
        <v>0.20257267294641951</v>
      </c>
      <c r="CI537">
        <f>(HydroProcOil!$K$14/HexExtSoy!$K$4)</f>
        <v>0.10977777777777777</v>
      </c>
      <c r="CJ537">
        <f>(StarchFerm!$K$24/StarchFerm!$K$4)</f>
        <v>0.33157302630665886</v>
      </c>
      <c r="CY537" s="198"/>
      <c r="CZ537">
        <f>BP537*CH537*1000*LCI!$E$93</f>
        <v>0</v>
      </c>
      <c r="DA537">
        <f>BQ537*CI537*1000*(LCI!$E$99)</f>
        <v>0</v>
      </c>
      <c r="DB537">
        <f>BR537*CJ537*1000*(LCI!$E$96)</f>
        <v>0</v>
      </c>
    </row>
    <row r="538" spans="1:106" x14ac:dyDescent="0.25">
      <c r="A538" s="197">
        <v>16027</v>
      </c>
      <c r="B538" s="197" t="s">
        <v>1026</v>
      </c>
      <c r="C538" s="197" t="s">
        <v>1038</v>
      </c>
      <c r="D538" s="197">
        <v>-116.706675</v>
      </c>
      <c r="E538" s="197">
        <v>43.61994</v>
      </c>
      <c r="F538">
        <v>0</v>
      </c>
      <c r="G538">
        <f t="shared" si="52"/>
        <v>0</v>
      </c>
      <c r="H538" s="198">
        <v>12.34</v>
      </c>
      <c r="Q538" s="221">
        <f>(Q3623*10000)*TEA!$M$15*10^-6</f>
        <v>36.309356302499999</v>
      </c>
      <c r="R538" s="221">
        <f>(R3623*10000)*TEA!$O$15*10^-6</f>
        <v>36.309356302499999</v>
      </c>
      <c r="AA538">
        <f t="shared" ref="AA538:AA601" si="54">IF(AB538=A538,1,0)</f>
        <v>1</v>
      </c>
      <c r="AB538" s="197">
        <v>16027</v>
      </c>
      <c r="AC538" s="197">
        <v>0</v>
      </c>
      <c r="AD538" s="197">
        <f t="shared" si="53"/>
        <v>0</v>
      </c>
      <c r="AE538" s="197">
        <v>8503</v>
      </c>
      <c r="AJ538">
        <v>0</v>
      </c>
      <c r="AK538">
        <v>0</v>
      </c>
      <c r="AU538" s="198">
        <v>0.27272727299999999</v>
      </c>
      <c r="AV538" s="6">
        <v>0</v>
      </c>
      <c r="AW538" s="198">
        <v>0.38356000000000001</v>
      </c>
      <c r="BO538" s="198"/>
      <c r="BP538" s="354">
        <f t="shared" si="49"/>
        <v>0</v>
      </c>
      <c r="BQ538" s="354">
        <f t="shared" si="50"/>
        <v>0</v>
      </c>
      <c r="BR538" s="354">
        <f t="shared" si="51"/>
        <v>40245.807791200001</v>
      </c>
      <c r="CG538" s="198"/>
      <c r="CH538">
        <f>(Transest!$J$14/HexExtSoy!$K$4)</f>
        <v>0.20257267294641951</v>
      </c>
      <c r="CI538">
        <f>(HydroProcOil!$K$14/HexExtSoy!$K$4)</f>
        <v>0.10977777777777777</v>
      </c>
      <c r="CJ538">
        <f>(StarchFerm!$K$24/StarchFerm!$K$4)</f>
        <v>0.33157302630665886</v>
      </c>
      <c r="CY538" s="198"/>
      <c r="CZ538">
        <f>BP538*CH538*1000*LCI!$E$93</f>
        <v>0</v>
      </c>
      <c r="DA538">
        <f>BQ538*CI538*1000*(LCI!$E$99)</f>
        <v>0</v>
      </c>
      <c r="DB538">
        <f>BR538*CJ538*1000*(LCI!$E$96)</f>
        <v>359632234.49380171</v>
      </c>
    </row>
    <row r="539" spans="1:106" x14ac:dyDescent="0.25">
      <c r="A539" s="197">
        <v>16029</v>
      </c>
      <c r="B539" s="197" t="s">
        <v>1026</v>
      </c>
      <c r="C539" s="197" t="s">
        <v>1039</v>
      </c>
      <c r="D539" s="197">
        <v>-111.56241799999999</v>
      </c>
      <c r="E539" s="197">
        <v>42.778649999999999</v>
      </c>
      <c r="F539">
        <v>0</v>
      </c>
      <c r="G539">
        <f t="shared" si="52"/>
        <v>0</v>
      </c>
      <c r="H539" s="198">
        <v>0</v>
      </c>
      <c r="Q539" s="221">
        <f>(Q3624*10000)*TEA!$M$15*10^-6</f>
        <v>29.028659945445</v>
      </c>
      <c r="R539" s="221">
        <f>(R3624*10000)*TEA!$O$15*10^-6</f>
        <v>29.028659945445</v>
      </c>
      <c r="AA539">
        <f t="shared" si="54"/>
        <v>1</v>
      </c>
      <c r="AB539" s="197">
        <v>16029</v>
      </c>
      <c r="AC539" s="197">
        <v>0</v>
      </c>
      <c r="AD539" s="197">
        <f t="shared" si="53"/>
        <v>0</v>
      </c>
      <c r="AE539" s="197">
        <v>0</v>
      </c>
      <c r="AJ539">
        <v>0</v>
      </c>
      <c r="AK539">
        <v>0</v>
      </c>
      <c r="AU539" s="198">
        <v>0.27272727299999999</v>
      </c>
      <c r="AV539" s="6">
        <v>0</v>
      </c>
      <c r="AW539" s="198">
        <v>0.38356000000000001</v>
      </c>
      <c r="BO539" s="198"/>
      <c r="BP539" s="354">
        <f t="shared" si="49"/>
        <v>0</v>
      </c>
      <c r="BQ539" s="354">
        <f t="shared" si="50"/>
        <v>0</v>
      </c>
      <c r="BR539" s="354">
        <f t="shared" si="51"/>
        <v>0</v>
      </c>
      <c r="CG539" s="198"/>
      <c r="CH539">
        <f>(Transest!$J$14/HexExtSoy!$K$4)</f>
        <v>0.20257267294641951</v>
      </c>
      <c r="CI539">
        <f>(HydroProcOil!$K$14/HexExtSoy!$K$4)</f>
        <v>0.10977777777777777</v>
      </c>
      <c r="CJ539">
        <f>(StarchFerm!$K$24/StarchFerm!$K$4)</f>
        <v>0.33157302630665886</v>
      </c>
      <c r="CY539" s="198"/>
      <c r="CZ539">
        <f>BP539*CH539*1000*LCI!$E$93</f>
        <v>0</v>
      </c>
      <c r="DA539">
        <f>BQ539*CI539*1000*(LCI!$E$99)</f>
        <v>0</v>
      </c>
      <c r="DB539">
        <f>BR539*CJ539*1000*(LCI!$E$96)</f>
        <v>0</v>
      </c>
    </row>
    <row r="540" spans="1:106" x14ac:dyDescent="0.25">
      <c r="A540" s="197">
        <v>16031</v>
      </c>
      <c r="B540" s="197" t="s">
        <v>1026</v>
      </c>
      <c r="C540" s="197" t="s">
        <v>1040</v>
      </c>
      <c r="D540" s="197">
        <v>-113.61808499999999</v>
      </c>
      <c r="E540" s="197">
        <v>42.288870000000003</v>
      </c>
      <c r="F540">
        <v>0</v>
      </c>
      <c r="G540">
        <f t="shared" si="52"/>
        <v>0</v>
      </c>
      <c r="H540" s="198">
        <v>12.21</v>
      </c>
      <c r="Q540" s="221">
        <f>(Q3625*10000)*TEA!$M$15*10^-6</f>
        <v>29.435961698190003</v>
      </c>
      <c r="R540" s="221">
        <f>(R3625*10000)*TEA!$O$15*10^-6</f>
        <v>29.435961698190003</v>
      </c>
      <c r="AA540">
        <f t="shared" si="54"/>
        <v>1</v>
      </c>
      <c r="AB540" s="197">
        <v>16031</v>
      </c>
      <c r="AC540" s="197">
        <v>0</v>
      </c>
      <c r="AD540" s="197">
        <f t="shared" si="53"/>
        <v>0</v>
      </c>
      <c r="AE540" s="197">
        <v>1361</v>
      </c>
      <c r="AJ540">
        <v>0</v>
      </c>
      <c r="AK540">
        <v>0</v>
      </c>
      <c r="AU540" s="198">
        <v>0.27272727299999999</v>
      </c>
      <c r="AV540" s="6">
        <v>0</v>
      </c>
      <c r="AW540" s="198">
        <v>0.38356000000000001</v>
      </c>
      <c r="BO540" s="198"/>
      <c r="BP540" s="354">
        <f t="shared" si="49"/>
        <v>0</v>
      </c>
      <c r="BQ540" s="354">
        <f t="shared" si="50"/>
        <v>0</v>
      </c>
      <c r="BR540" s="354">
        <f t="shared" si="51"/>
        <v>6373.9272036000011</v>
      </c>
      <c r="CG540" s="198"/>
      <c r="CH540">
        <f>(Transest!$J$14/HexExtSoy!$K$4)</f>
        <v>0.20257267294641951</v>
      </c>
      <c r="CI540">
        <f>(HydroProcOil!$K$14/HexExtSoy!$K$4)</f>
        <v>0.10977777777777777</v>
      </c>
      <c r="CJ540">
        <f>(StarchFerm!$K$24/StarchFerm!$K$4)</f>
        <v>0.33157302630665886</v>
      </c>
      <c r="CY540" s="198"/>
      <c r="CZ540">
        <f>BP540*CH540*1000*LCI!$E$93</f>
        <v>0</v>
      </c>
      <c r="DA540">
        <f>BQ540*CI540*1000*(LCI!$E$99)</f>
        <v>0</v>
      </c>
      <c r="DB540">
        <f>BR540*CJ540*1000*(LCI!$E$96)</f>
        <v>56956731.856993981</v>
      </c>
    </row>
    <row r="541" spans="1:106" x14ac:dyDescent="0.25">
      <c r="A541" s="197">
        <v>16033</v>
      </c>
      <c r="B541" s="197" t="s">
        <v>1026</v>
      </c>
      <c r="C541" s="197" t="s">
        <v>684</v>
      </c>
      <c r="D541" s="197">
        <v>-112.349109</v>
      </c>
      <c r="E541" s="197">
        <v>44.286169999999998</v>
      </c>
      <c r="F541">
        <v>0</v>
      </c>
      <c r="G541">
        <f t="shared" si="52"/>
        <v>0</v>
      </c>
      <c r="H541" s="198">
        <v>0</v>
      </c>
      <c r="Q541" s="221">
        <f>(Q3626*10000)*TEA!$M$15*10^-6</f>
        <v>26.804259591885</v>
      </c>
      <c r="R541" s="221">
        <f>(R3626*10000)*TEA!$O$15*10^-6</f>
        <v>26.804259591885</v>
      </c>
      <c r="AA541">
        <f t="shared" si="54"/>
        <v>1</v>
      </c>
      <c r="AB541" s="197">
        <v>16033</v>
      </c>
      <c r="AC541" s="197">
        <v>0</v>
      </c>
      <c r="AD541" s="197">
        <f t="shared" si="53"/>
        <v>0</v>
      </c>
      <c r="AE541" s="197">
        <v>0</v>
      </c>
      <c r="AJ541">
        <v>0</v>
      </c>
      <c r="AK541">
        <v>0</v>
      </c>
      <c r="AU541" s="198">
        <v>0.27272727299999999</v>
      </c>
      <c r="AV541" s="6">
        <v>0</v>
      </c>
      <c r="AW541" s="198">
        <v>0.38356000000000001</v>
      </c>
      <c r="BO541" s="198"/>
      <c r="BP541" s="354">
        <f t="shared" si="49"/>
        <v>0</v>
      </c>
      <c r="BQ541" s="354">
        <f t="shared" si="50"/>
        <v>0</v>
      </c>
      <c r="BR541" s="354">
        <f t="shared" si="51"/>
        <v>0</v>
      </c>
      <c r="CG541" s="198"/>
      <c r="CH541">
        <f>(Transest!$J$14/HexExtSoy!$K$4)</f>
        <v>0.20257267294641951</v>
      </c>
      <c r="CI541">
        <f>(HydroProcOil!$K$14/HexExtSoy!$K$4)</f>
        <v>0.10977777777777777</v>
      </c>
      <c r="CJ541">
        <f>(StarchFerm!$K$24/StarchFerm!$K$4)</f>
        <v>0.33157302630665886</v>
      </c>
      <c r="CY541" s="198"/>
      <c r="CZ541">
        <f>BP541*CH541*1000*LCI!$E$93</f>
        <v>0</v>
      </c>
      <c r="DA541">
        <f>BQ541*CI541*1000*(LCI!$E$99)</f>
        <v>0</v>
      </c>
      <c r="DB541">
        <f>BR541*CJ541*1000*(LCI!$E$96)</f>
        <v>0</v>
      </c>
    </row>
    <row r="542" spans="1:106" x14ac:dyDescent="0.25">
      <c r="A542" s="197">
        <v>16035</v>
      </c>
      <c r="B542" s="197" t="s">
        <v>1026</v>
      </c>
      <c r="C542" s="197" t="s">
        <v>1041</v>
      </c>
      <c r="D542" s="197">
        <v>-115.623796</v>
      </c>
      <c r="E542" s="197">
        <v>46.661999999999999</v>
      </c>
      <c r="F542">
        <v>0</v>
      </c>
      <c r="G542">
        <f t="shared" si="52"/>
        <v>0</v>
      </c>
      <c r="H542" s="198">
        <v>0</v>
      </c>
      <c r="Q542" s="221">
        <f>(Q3627*10000)*TEA!$M$15*10^-6</f>
        <v>25.439787797400001</v>
      </c>
      <c r="R542" s="221">
        <f>(R3627*10000)*TEA!$O$15*10^-6</f>
        <v>25.439787797400001</v>
      </c>
      <c r="AA542">
        <f t="shared" si="54"/>
        <v>1</v>
      </c>
      <c r="AB542" s="197">
        <v>16035</v>
      </c>
      <c r="AC542" s="197">
        <v>0</v>
      </c>
      <c r="AD542" s="197">
        <f t="shared" si="53"/>
        <v>0</v>
      </c>
      <c r="AE542" s="197">
        <v>0</v>
      </c>
      <c r="AJ542">
        <v>0</v>
      </c>
      <c r="AK542">
        <v>0</v>
      </c>
      <c r="AU542" s="198">
        <v>0.27272727299999999</v>
      </c>
      <c r="AV542" s="6">
        <v>0</v>
      </c>
      <c r="AW542" s="198">
        <v>0.38356000000000001</v>
      </c>
      <c r="BO542" s="198"/>
      <c r="BP542" s="354">
        <f t="shared" si="49"/>
        <v>0</v>
      </c>
      <c r="BQ542" s="354">
        <f t="shared" si="50"/>
        <v>0</v>
      </c>
      <c r="BR542" s="354">
        <f t="shared" si="51"/>
        <v>0</v>
      </c>
      <c r="CG542" s="198"/>
      <c r="CH542">
        <f>(Transest!$J$14/HexExtSoy!$K$4)</f>
        <v>0.20257267294641951</v>
      </c>
      <c r="CI542">
        <f>(HydroProcOil!$K$14/HexExtSoy!$K$4)</f>
        <v>0.10977777777777777</v>
      </c>
      <c r="CJ542">
        <f>(StarchFerm!$K$24/StarchFerm!$K$4)</f>
        <v>0.33157302630665886</v>
      </c>
      <c r="CY542" s="198"/>
      <c r="CZ542">
        <f>BP542*CH542*1000*LCI!$E$93</f>
        <v>0</v>
      </c>
      <c r="DA542">
        <f>BQ542*CI542*1000*(LCI!$E$99)</f>
        <v>0</v>
      </c>
      <c r="DB542">
        <f>BR542*CJ542*1000*(LCI!$E$96)</f>
        <v>0</v>
      </c>
    </row>
    <row r="543" spans="1:106" x14ac:dyDescent="0.25">
      <c r="A543" s="197">
        <v>16037</v>
      </c>
      <c r="B543" s="197" t="s">
        <v>1026</v>
      </c>
      <c r="C543" s="197" t="s">
        <v>805</v>
      </c>
      <c r="D543" s="197">
        <v>-114.27579900000001</v>
      </c>
      <c r="E543" s="197">
        <v>44.24098</v>
      </c>
      <c r="F543">
        <v>0</v>
      </c>
      <c r="G543">
        <f t="shared" si="52"/>
        <v>0</v>
      </c>
      <c r="H543" s="198">
        <v>0</v>
      </c>
      <c r="Q543" s="221">
        <f>(Q3628*10000)*TEA!$M$15*10^-6</f>
        <v>28.641567075795002</v>
      </c>
      <c r="R543" s="221">
        <f>(R3628*10000)*TEA!$O$15*10^-6</f>
        <v>28.641567075795002</v>
      </c>
      <c r="AA543">
        <f t="shared" si="54"/>
        <v>1</v>
      </c>
      <c r="AB543" s="197">
        <v>16037</v>
      </c>
      <c r="AC543" s="197">
        <v>0</v>
      </c>
      <c r="AD543" s="197">
        <f t="shared" si="53"/>
        <v>0</v>
      </c>
      <c r="AE543" s="197">
        <v>0</v>
      </c>
      <c r="AJ543">
        <v>0</v>
      </c>
      <c r="AK543">
        <v>0</v>
      </c>
      <c r="AU543" s="198">
        <v>0.27272727299999999</v>
      </c>
      <c r="AV543" s="6">
        <v>0</v>
      </c>
      <c r="AW543" s="198">
        <v>0.38356000000000001</v>
      </c>
      <c r="BO543" s="198"/>
      <c r="BP543" s="354">
        <f t="shared" si="49"/>
        <v>0</v>
      </c>
      <c r="BQ543" s="354">
        <f t="shared" si="50"/>
        <v>0</v>
      </c>
      <c r="BR543" s="354">
        <f t="shared" si="51"/>
        <v>0</v>
      </c>
      <c r="CG543" s="198"/>
      <c r="CH543">
        <f>(Transest!$J$14/HexExtSoy!$K$4)</f>
        <v>0.20257267294641951</v>
      </c>
      <c r="CI543">
        <f>(HydroProcOil!$K$14/HexExtSoy!$K$4)</f>
        <v>0.10977777777777777</v>
      </c>
      <c r="CJ543">
        <f>(StarchFerm!$K$24/StarchFerm!$K$4)</f>
        <v>0.33157302630665886</v>
      </c>
      <c r="CY543" s="198"/>
      <c r="CZ543">
        <f>BP543*CH543*1000*LCI!$E$93</f>
        <v>0</v>
      </c>
      <c r="DA543">
        <f>BQ543*CI543*1000*(LCI!$E$99)</f>
        <v>0</v>
      </c>
      <c r="DB543">
        <f>BR543*CJ543*1000*(LCI!$E$96)</f>
        <v>0</v>
      </c>
    </row>
    <row r="544" spans="1:106" x14ac:dyDescent="0.25">
      <c r="A544" s="197">
        <v>16039</v>
      </c>
      <c r="B544" s="197" t="s">
        <v>1026</v>
      </c>
      <c r="C544" s="197" t="s">
        <v>617</v>
      </c>
      <c r="D544" s="197">
        <v>-115.466396</v>
      </c>
      <c r="E544" s="197">
        <v>43.355139999999999</v>
      </c>
      <c r="F544">
        <v>0</v>
      </c>
      <c r="G544">
        <f t="shared" si="52"/>
        <v>0</v>
      </c>
      <c r="H544" s="198">
        <v>12.09</v>
      </c>
      <c r="Q544" s="221">
        <f>(Q3629*10000)*TEA!$M$15*10^-6</f>
        <v>34.363131969599998</v>
      </c>
      <c r="R544" s="221">
        <f>(R3629*10000)*TEA!$O$15*10^-6</f>
        <v>34.363131969599998</v>
      </c>
      <c r="AA544">
        <f t="shared" si="54"/>
        <v>1</v>
      </c>
      <c r="AB544" s="197">
        <v>16039</v>
      </c>
      <c r="AC544" s="197">
        <v>0</v>
      </c>
      <c r="AD544" s="197">
        <f t="shared" si="53"/>
        <v>0</v>
      </c>
      <c r="AE544" s="197">
        <v>6190</v>
      </c>
      <c r="AJ544">
        <v>0</v>
      </c>
      <c r="AK544">
        <v>0</v>
      </c>
      <c r="AU544" s="198">
        <v>0.27272727299999999</v>
      </c>
      <c r="AV544" s="6">
        <v>0</v>
      </c>
      <c r="AW544" s="198">
        <v>0.38356000000000001</v>
      </c>
      <c r="BO544" s="198"/>
      <c r="BP544" s="354">
        <f t="shared" si="49"/>
        <v>0</v>
      </c>
      <c r="BQ544" s="354">
        <f t="shared" si="50"/>
        <v>0</v>
      </c>
      <c r="BR544" s="354">
        <f t="shared" si="51"/>
        <v>28704.518076000004</v>
      </c>
      <c r="CG544" s="198"/>
      <c r="CH544">
        <f>(Transest!$J$14/HexExtSoy!$K$4)</f>
        <v>0.20257267294641951</v>
      </c>
      <c r="CI544">
        <f>(HydroProcOil!$K$14/HexExtSoy!$K$4)</f>
        <v>0.10977777777777777</v>
      </c>
      <c r="CJ544">
        <f>(StarchFerm!$K$24/StarchFerm!$K$4)</f>
        <v>0.33157302630665886</v>
      </c>
      <c r="CY544" s="198"/>
      <c r="CZ544">
        <f>BP544*CH544*1000*LCI!$E$93</f>
        <v>0</v>
      </c>
      <c r="DA544">
        <f>BQ544*CI544*1000*(LCI!$E$99)</f>
        <v>0</v>
      </c>
      <c r="DB544">
        <f>BR544*CJ544*1000*(LCI!$E$96)</f>
        <v>256500503.83624825</v>
      </c>
    </row>
    <row r="545" spans="1:106" x14ac:dyDescent="0.25">
      <c r="A545" s="197">
        <v>16041</v>
      </c>
      <c r="B545" s="197" t="s">
        <v>1026</v>
      </c>
      <c r="C545" s="197" t="s">
        <v>621</v>
      </c>
      <c r="D545" s="197">
        <v>-111.819726</v>
      </c>
      <c r="E545" s="197">
        <v>42.180050000000001</v>
      </c>
      <c r="F545">
        <v>0</v>
      </c>
      <c r="G545">
        <f t="shared" si="52"/>
        <v>0</v>
      </c>
      <c r="H545" s="198">
        <v>11.3</v>
      </c>
      <c r="Q545" s="221">
        <f>(Q3630*10000)*TEA!$M$15*10^-6</f>
        <v>29.585218816934997</v>
      </c>
      <c r="R545" s="221">
        <f>(R3630*10000)*TEA!$O$15*10^-6</f>
        <v>29.585218816934997</v>
      </c>
      <c r="AA545">
        <f t="shared" si="54"/>
        <v>1</v>
      </c>
      <c r="AB545" s="197">
        <v>16041</v>
      </c>
      <c r="AC545" s="197">
        <v>0</v>
      </c>
      <c r="AD545" s="197">
        <f t="shared" si="53"/>
        <v>0</v>
      </c>
      <c r="AE545" s="197">
        <v>938</v>
      </c>
      <c r="AJ545">
        <v>0</v>
      </c>
      <c r="AK545">
        <v>0</v>
      </c>
      <c r="AU545" s="198">
        <v>0.27272727299999999</v>
      </c>
      <c r="AV545" s="6">
        <v>0</v>
      </c>
      <c r="AW545" s="198">
        <v>0.38356000000000001</v>
      </c>
      <c r="BO545" s="198"/>
      <c r="BP545" s="354">
        <f t="shared" si="49"/>
        <v>0</v>
      </c>
      <c r="BQ545" s="354">
        <f t="shared" si="50"/>
        <v>0</v>
      </c>
      <c r="BR545" s="354">
        <f t="shared" si="51"/>
        <v>4065.5058640000007</v>
      </c>
      <c r="CG545" s="198"/>
      <c r="CH545">
        <f>(Transest!$J$14/HexExtSoy!$K$4)</f>
        <v>0.20257267294641951</v>
      </c>
      <c r="CI545">
        <f>(HydroProcOil!$K$14/HexExtSoy!$K$4)</f>
        <v>0.10977777777777777</v>
      </c>
      <c r="CJ545">
        <f>(StarchFerm!$K$24/StarchFerm!$K$4)</f>
        <v>0.33157302630665886</v>
      </c>
      <c r="CY545" s="198"/>
      <c r="CZ545">
        <f>BP545*CH545*1000*LCI!$E$93</f>
        <v>0</v>
      </c>
      <c r="DA545">
        <f>BQ545*CI545*1000*(LCI!$E$99)</f>
        <v>0</v>
      </c>
      <c r="DB545">
        <f>BR545*CJ545*1000*(LCI!$E$96)</f>
        <v>36328925.631296903</v>
      </c>
    </row>
    <row r="546" spans="1:106" x14ac:dyDescent="0.25">
      <c r="A546" s="197">
        <v>16043</v>
      </c>
      <c r="B546" s="197" t="s">
        <v>1026</v>
      </c>
      <c r="C546" s="197" t="s">
        <v>813</v>
      </c>
      <c r="D546" s="197">
        <v>-111.487364</v>
      </c>
      <c r="E546" s="197">
        <v>44.231409999999997</v>
      </c>
      <c r="F546">
        <v>0</v>
      </c>
      <c r="G546">
        <f t="shared" si="52"/>
        <v>0</v>
      </c>
      <c r="H546" s="198">
        <v>0</v>
      </c>
      <c r="Q546" s="221">
        <f>(Q3631*10000)*TEA!$M$15*10^-6</f>
        <v>26.948023182134996</v>
      </c>
      <c r="R546" s="221">
        <f>(R3631*10000)*TEA!$O$15*10^-6</f>
        <v>26.948023182134996</v>
      </c>
      <c r="AA546">
        <f t="shared" si="54"/>
        <v>1</v>
      </c>
      <c r="AB546" s="197">
        <v>16043</v>
      </c>
      <c r="AC546" s="197">
        <v>0</v>
      </c>
      <c r="AD546" s="197">
        <f t="shared" si="53"/>
        <v>0</v>
      </c>
      <c r="AE546" s="197">
        <v>0</v>
      </c>
      <c r="AJ546">
        <v>0</v>
      </c>
      <c r="AK546">
        <v>0</v>
      </c>
      <c r="AU546" s="198">
        <v>0.27272727299999999</v>
      </c>
      <c r="AV546" s="6">
        <v>0</v>
      </c>
      <c r="AW546" s="198">
        <v>0.38356000000000001</v>
      </c>
      <c r="BO546" s="198"/>
      <c r="BP546" s="354">
        <f t="shared" si="49"/>
        <v>0</v>
      </c>
      <c r="BQ546" s="354">
        <f t="shared" si="50"/>
        <v>0</v>
      </c>
      <c r="BR546" s="354">
        <f t="shared" si="51"/>
        <v>0</v>
      </c>
      <c r="CG546" s="198"/>
      <c r="CH546">
        <f>(Transest!$J$14/HexExtSoy!$K$4)</f>
        <v>0.20257267294641951</v>
      </c>
      <c r="CI546">
        <f>(HydroProcOil!$K$14/HexExtSoy!$K$4)</f>
        <v>0.10977777777777777</v>
      </c>
      <c r="CJ546">
        <f>(StarchFerm!$K$24/StarchFerm!$K$4)</f>
        <v>0.33157302630665886</v>
      </c>
      <c r="CY546" s="198"/>
      <c r="CZ546">
        <f>BP546*CH546*1000*LCI!$E$93</f>
        <v>0</v>
      </c>
      <c r="DA546">
        <f>BQ546*CI546*1000*(LCI!$E$99)</f>
        <v>0</v>
      </c>
      <c r="DB546">
        <f>BR546*CJ546*1000*(LCI!$E$96)</f>
        <v>0</v>
      </c>
    </row>
    <row r="547" spans="1:106" x14ac:dyDescent="0.25">
      <c r="A547" s="197">
        <v>16045</v>
      </c>
      <c r="B547" s="197" t="s">
        <v>1026</v>
      </c>
      <c r="C547" s="197" t="s">
        <v>1042</v>
      </c>
      <c r="D547" s="197">
        <v>-116.381522</v>
      </c>
      <c r="E547" s="197">
        <v>44.064999999999998</v>
      </c>
      <c r="F547">
        <v>0</v>
      </c>
      <c r="G547">
        <f t="shared" si="52"/>
        <v>0</v>
      </c>
      <c r="H547" s="198">
        <v>12.25</v>
      </c>
      <c r="Q547" s="221">
        <f>(Q3632*10000)*TEA!$M$15*10^-6</f>
        <v>34.864647335100003</v>
      </c>
      <c r="R547" s="221">
        <f>(R3632*10000)*TEA!$O$15*10^-6</f>
        <v>34.864647335100003</v>
      </c>
      <c r="AA547">
        <f t="shared" si="54"/>
        <v>1</v>
      </c>
      <c r="AB547" s="197">
        <v>16045</v>
      </c>
      <c r="AC547" s="197">
        <v>0</v>
      </c>
      <c r="AD547" s="197">
        <f t="shared" si="53"/>
        <v>0</v>
      </c>
      <c r="AE547" s="197">
        <v>1591</v>
      </c>
      <c r="AJ547">
        <v>0</v>
      </c>
      <c r="AK547">
        <v>0</v>
      </c>
      <c r="AU547" s="198">
        <v>0.27272727299999999</v>
      </c>
      <c r="AV547" s="6">
        <v>0</v>
      </c>
      <c r="AW547" s="198">
        <v>0.38356000000000001</v>
      </c>
      <c r="BO547" s="198"/>
      <c r="BP547" s="354">
        <f t="shared" si="49"/>
        <v>0</v>
      </c>
      <c r="BQ547" s="354">
        <f t="shared" si="50"/>
        <v>0</v>
      </c>
      <c r="BR547" s="354">
        <f t="shared" si="51"/>
        <v>7475.4885100000001</v>
      </c>
      <c r="CG547" s="198"/>
      <c r="CH547">
        <f>(Transest!$J$14/HexExtSoy!$K$4)</f>
        <v>0.20257267294641951</v>
      </c>
      <c r="CI547">
        <f>(HydroProcOil!$K$14/HexExtSoy!$K$4)</f>
        <v>0.10977777777777777</v>
      </c>
      <c r="CJ547">
        <f>(StarchFerm!$K$24/StarchFerm!$K$4)</f>
        <v>0.33157302630665886</v>
      </c>
      <c r="CY547" s="198"/>
      <c r="CZ547">
        <f>BP547*CH547*1000*LCI!$E$93</f>
        <v>0</v>
      </c>
      <c r="DA547">
        <f>BQ547*CI547*1000*(LCI!$E$99)</f>
        <v>0</v>
      </c>
      <c r="DB547">
        <f>BR547*CJ547*1000*(LCI!$E$96)</f>
        <v>66800165.888877548</v>
      </c>
    </row>
    <row r="548" spans="1:106" x14ac:dyDescent="0.25">
      <c r="A548" s="197">
        <v>16047</v>
      </c>
      <c r="B548" s="197" t="s">
        <v>1026</v>
      </c>
      <c r="C548" s="197" t="s">
        <v>1043</v>
      </c>
      <c r="D548" s="197">
        <v>-114.816474</v>
      </c>
      <c r="E548" s="197">
        <v>42.972099999999998</v>
      </c>
      <c r="F548">
        <v>0</v>
      </c>
      <c r="G548">
        <f t="shared" si="52"/>
        <v>0</v>
      </c>
      <c r="H548" s="198">
        <v>12.27</v>
      </c>
      <c r="Q548" s="221">
        <f>(Q3633*10000)*TEA!$M$15*10^-6</f>
        <v>31.520561915835</v>
      </c>
      <c r="R548" s="221">
        <f>(R3633*10000)*TEA!$O$15*10^-6</f>
        <v>31.520561915835</v>
      </c>
      <c r="AA548">
        <f t="shared" si="54"/>
        <v>1</v>
      </c>
      <c r="AB548" s="197">
        <v>16047</v>
      </c>
      <c r="AC548" s="197">
        <v>0</v>
      </c>
      <c r="AD548" s="197">
        <f t="shared" si="53"/>
        <v>0</v>
      </c>
      <c r="AE548" s="197">
        <v>5072</v>
      </c>
      <c r="AJ548">
        <v>0</v>
      </c>
      <c r="AK548">
        <v>0</v>
      </c>
      <c r="AU548" s="198">
        <v>0.27272727299999999</v>
      </c>
      <c r="AV548" s="6">
        <v>0</v>
      </c>
      <c r="AW548" s="198">
        <v>0.38356000000000001</v>
      </c>
      <c r="BO548" s="198"/>
      <c r="BP548" s="354">
        <f t="shared" si="49"/>
        <v>0</v>
      </c>
      <c r="BQ548" s="354">
        <f t="shared" si="50"/>
        <v>0</v>
      </c>
      <c r="BR548" s="354">
        <f t="shared" si="51"/>
        <v>23870.258246400001</v>
      </c>
      <c r="CG548" s="198"/>
      <c r="CH548">
        <f>(Transest!$J$14/HexExtSoy!$K$4)</f>
        <v>0.20257267294641951</v>
      </c>
      <c r="CI548">
        <f>(HydroProcOil!$K$14/HexExtSoy!$K$4)</f>
        <v>0.10977777777777777</v>
      </c>
      <c r="CJ548">
        <f>(StarchFerm!$K$24/StarchFerm!$K$4)</f>
        <v>0.33157302630665886</v>
      </c>
      <c r="CY548" s="198"/>
      <c r="CZ548">
        <f>BP548*CH548*1000*LCI!$E$93</f>
        <v>0</v>
      </c>
      <c r="DA548">
        <f>BQ548*CI548*1000*(LCI!$E$99)</f>
        <v>0</v>
      </c>
      <c r="DB548">
        <f>BR548*CJ548*1000*(LCI!$E$96)</f>
        <v>213302074.97969481</v>
      </c>
    </row>
    <row r="549" spans="1:106" x14ac:dyDescent="0.25">
      <c r="A549" s="197">
        <v>16049</v>
      </c>
      <c r="B549" s="197" t="s">
        <v>1026</v>
      </c>
      <c r="C549" s="197" t="s">
        <v>1044</v>
      </c>
      <c r="D549" s="197">
        <v>-115.46033199999999</v>
      </c>
      <c r="E549" s="197">
        <v>45.831719999999997</v>
      </c>
      <c r="F549">
        <v>0</v>
      </c>
      <c r="G549">
        <f t="shared" si="52"/>
        <v>0</v>
      </c>
      <c r="H549" s="198">
        <v>0</v>
      </c>
      <c r="Q549" s="221">
        <f>(Q3634*10000)*TEA!$M$15*10^-6</f>
        <v>25.826800844835002</v>
      </c>
      <c r="R549" s="221">
        <f>(R3634*10000)*TEA!$O$15*10^-6</f>
        <v>25.826800844835002</v>
      </c>
      <c r="AA549">
        <f t="shared" si="54"/>
        <v>1</v>
      </c>
      <c r="AB549" s="197">
        <v>16049</v>
      </c>
      <c r="AC549" s="197">
        <v>0</v>
      </c>
      <c r="AD549" s="197">
        <f t="shared" si="53"/>
        <v>0</v>
      </c>
      <c r="AE549" s="197">
        <v>0</v>
      </c>
      <c r="AJ549">
        <v>0</v>
      </c>
      <c r="AK549">
        <v>0</v>
      </c>
      <c r="AU549" s="198">
        <v>0.27272727299999999</v>
      </c>
      <c r="AV549" s="6">
        <v>0</v>
      </c>
      <c r="AW549" s="198">
        <v>0.38356000000000001</v>
      </c>
      <c r="BO549" s="198"/>
      <c r="BP549" s="354">
        <f t="shared" si="49"/>
        <v>0</v>
      </c>
      <c r="BQ549" s="354">
        <f t="shared" si="50"/>
        <v>0</v>
      </c>
      <c r="BR549" s="354">
        <f t="shared" si="51"/>
        <v>0</v>
      </c>
      <c r="CG549" s="198"/>
      <c r="CH549">
        <f>(Transest!$J$14/HexExtSoy!$K$4)</f>
        <v>0.20257267294641951</v>
      </c>
      <c r="CI549">
        <f>(HydroProcOil!$K$14/HexExtSoy!$K$4)</f>
        <v>0.10977777777777777</v>
      </c>
      <c r="CJ549">
        <f>(StarchFerm!$K$24/StarchFerm!$K$4)</f>
        <v>0.33157302630665886</v>
      </c>
      <c r="CY549" s="198"/>
      <c r="CZ549">
        <f>BP549*CH549*1000*LCI!$E$93</f>
        <v>0</v>
      </c>
      <c r="DA549">
        <f>BQ549*CI549*1000*(LCI!$E$99)</f>
        <v>0</v>
      </c>
      <c r="DB549">
        <f>BR549*CJ549*1000*(LCI!$E$96)</f>
        <v>0</v>
      </c>
    </row>
    <row r="550" spans="1:106" x14ac:dyDescent="0.25">
      <c r="A550" s="197">
        <v>16051</v>
      </c>
      <c r="B550" s="197" t="s">
        <v>1026</v>
      </c>
      <c r="C550" s="197" t="s">
        <v>628</v>
      </c>
      <c r="D550" s="197">
        <v>-112.313137</v>
      </c>
      <c r="E550" s="197">
        <v>43.820709999999998</v>
      </c>
      <c r="F550">
        <v>0</v>
      </c>
      <c r="G550">
        <f t="shared" si="52"/>
        <v>0</v>
      </c>
      <c r="H550" s="198">
        <v>0</v>
      </c>
      <c r="Q550" s="221">
        <f>(Q3635*10000)*TEA!$M$15*10^-6</f>
        <v>27.758253997844999</v>
      </c>
      <c r="R550" s="221">
        <f>(R3635*10000)*TEA!$O$15*10^-6</f>
        <v>27.758253997844999</v>
      </c>
      <c r="AA550">
        <f t="shared" si="54"/>
        <v>1</v>
      </c>
      <c r="AB550" s="197">
        <v>16051</v>
      </c>
      <c r="AC550" s="197">
        <v>0</v>
      </c>
      <c r="AD550" s="197">
        <f t="shared" si="53"/>
        <v>0</v>
      </c>
      <c r="AE550" s="197">
        <v>0</v>
      </c>
      <c r="AJ550">
        <v>0</v>
      </c>
      <c r="AK550">
        <v>0</v>
      </c>
      <c r="AU550" s="198">
        <v>0.27272727299999999</v>
      </c>
      <c r="AV550" s="6">
        <v>0</v>
      </c>
      <c r="AW550" s="198">
        <v>0.38356000000000001</v>
      </c>
      <c r="BO550" s="198"/>
      <c r="BP550" s="354">
        <f t="shared" si="49"/>
        <v>0</v>
      </c>
      <c r="BQ550" s="354">
        <f t="shared" si="50"/>
        <v>0</v>
      </c>
      <c r="BR550" s="354">
        <f t="shared" si="51"/>
        <v>0</v>
      </c>
      <c r="CG550" s="198"/>
      <c r="CH550">
        <f>(Transest!$J$14/HexExtSoy!$K$4)</f>
        <v>0.20257267294641951</v>
      </c>
      <c r="CI550">
        <f>(HydroProcOil!$K$14/HexExtSoy!$K$4)</f>
        <v>0.10977777777777777</v>
      </c>
      <c r="CJ550">
        <f>(StarchFerm!$K$24/StarchFerm!$K$4)</f>
        <v>0.33157302630665886</v>
      </c>
      <c r="CY550" s="198"/>
      <c r="CZ550">
        <f>BP550*CH550*1000*LCI!$E$93</f>
        <v>0</v>
      </c>
      <c r="DA550">
        <f>BQ550*CI550*1000*(LCI!$E$99)</f>
        <v>0</v>
      </c>
      <c r="DB550">
        <f>BR550*CJ550*1000*(LCI!$E$96)</f>
        <v>0</v>
      </c>
    </row>
    <row r="551" spans="1:106" x14ac:dyDescent="0.25">
      <c r="A551" s="197">
        <v>16053</v>
      </c>
      <c r="B551" s="197" t="s">
        <v>1026</v>
      </c>
      <c r="C551" s="197" t="s">
        <v>1045</v>
      </c>
      <c r="D551" s="197">
        <v>-114.277653</v>
      </c>
      <c r="E551" s="197">
        <v>42.69218</v>
      </c>
      <c r="F551">
        <v>0</v>
      </c>
      <c r="G551">
        <f t="shared" si="52"/>
        <v>0</v>
      </c>
      <c r="H551" s="198">
        <v>14.18</v>
      </c>
      <c r="Q551" s="221">
        <f>(Q3636*10000)*TEA!$M$15*10^-6</f>
        <v>29.993886581084997</v>
      </c>
      <c r="R551" s="221">
        <f>(R3636*10000)*TEA!$O$15*10^-6</f>
        <v>29.993886581084997</v>
      </c>
      <c r="AA551">
        <f t="shared" si="54"/>
        <v>1</v>
      </c>
      <c r="AB551" s="197">
        <v>16053</v>
      </c>
      <c r="AC551" s="197">
        <v>0</v>
      </c>
      <c r="AD551" s="197">
        <f t="shared" si="53"/>
        <v>0</v>
      </c>
      <c r="AE551" s="197">
        <v>1460</v>
      </c>
      <c r="AJ551">
        <v>0</v>
      </c>
      <c r="AK551">
        <v>0</v>
      </c>
      <c r="AU551" s="198">
        <v>0.27272727299999999</v>
      </c>
      <c r="AV551" s="6">
        <v>0</v>
      </c>
      <c r="AW551" s="198">
        <v>0.38356000000000001</v>
      </c>
      <c r="BO551" s="198"/>
      <c r="BP551" s="354">
        <f t="shared" si="49"/>
        <v>0</v>
      </c>
      <c r="BQ551" s="354">
        <f t="shared" si="50"/>
        <v>0</v>
      </c>
      <c r="BR551" s="354">
        <f t="shared" si="51"/>
        <v>7940.7659679999997</v>
      </c>
      <c r="CG551" s="198"/>
      <c r="CH551">
        <f>(Transest!$J$14/HexExtSoy!$K$4)</f>
        <v>0.20257267294641951</v>
      </c>
      <c r="CI551">
        <f>(HydroProcOil!$K$14/HexExtSoy!$K$4)</f>
        <v>0.10977777777777777</v>
      </c>
      <c r="CJ551">
        <f>(StarchFerm!$K$24/StarchFerm!$K$4)</f>
        <v>0.33157302630665886</v>
      </c>
      <c r="CY551" s="198"/>
      <c r="CZ551">
        <f>BP551*CH551*1000*LCI!$E$93</f>
        <v>0</v>
      </c>
      <c r="DA551">
        <f>BQ551*CI551*1000*(LCI!$E$99)</f>
        <v>0</v>
      </c>
      <c r="DB551">
        <f>BR551*CJ551*1000*(LCI!$E$96)</f>
        <v>70957835.496312365</v>
      </c>
    </row>
    <row r="552" spans="1:106" x14ac:dyDescent="0.25">
      <c r="A552" s="197">
        <v>16055</v>
      </c>
      <c r="B552" s="197" t="s">
        <v>1026</v>
      </c>
      <c r="C552" s="197" t="s">
        <v>1046</v>
      </c>
      <c r="D552" s="197">
        <v>-116.685074</v>
      </c>
      <c r="E552" s="197">
        <v>47.65907</v>
      </c>
      <c r="F552">
        <v>0</v>
      </c>
      <c r="G552">
        <f t="shared" si="52"/>
        <v>0</v>
      </c>
      <c r="H552" s="198">
        <v>0</v>
      </c>
      <c r="Q552" s="221">
        <f>(Q3637*10000)*TEA!$M$15*10^-6</f>
        <v>30.220135910325002</v>
      </c>
      <c r="R552" s="221">
        <f>(R3637*10000)*TEA!$O$15*10^-6</f>
        <v>30.220135910325002</v>
      </c>
      <c r="AA552">
        <f t="shared" si="54"/>
        <v>1</v>
      </c>
      <c r="AB552" s="197">
        <v>16055</v>
      </c>
      <c r="AC552" s="197">
        <v>0</v>
      </c>
      <c r="AD552" s="197">
        <f t="shared" si="53"/>
        <v>0</v>
      </c>
      <c r="AE552" s="197">
        <v>0</v>
      </c>
      <c r="AJ552">
        <v>0</v>
      </c>
      <c r="AK552">
        <v>0</v>
      </c>
      <c r="AU552" s="198">
        <v>0.27272727299999999</v>
      </c>
      <c r="AV552" s="6">
        <v>0</v>
      </c>
      <c r="AW552" s="198">
        <v>0.38356000000000001</v>
      </c>
      <c r="BO552" s="198"/>
      <c r="BP552" s="354">
        <f t="shared" si="49"/>
        <v>0</v>
      </c>
      <c r="BQ552" s="354">
        <f t="shared" si="50"/>
        <v>0</v>
      </c>
      <c r="BR552" s="354">
        <f t="shared" si="51"/>
        <v>0</v>
      </c>
      <c r="CG552" s="198"/>
      <c r="CH552">
        <f>(Transest!$J$14/HexExtSoy!$K$4)</f>
        <v>0.20257267294641951</v>
      </c>
      <c r="CI552">
        <f>(HydroProcOil!$K$14/HexExtSoy!$K$4)</f>
        <v>0.10977777777777777</v>
      </c>
      <c r="CJ552">
        <f>(StarchFerm!$K$24/StarchFerm!$K$4)</f>
        <v>0.33157302630665886</v>
      </c>
      <c r="CY552" s="198"/>
      <c r="CZ552">
        <f>BP552*CH552*1000*LCI!$E$93</f>
        <v>0</v>
      </c>
      <c r="DA552">
        <f>BQ552*CI552*1000*(LCI!$E$99)</f>
        <v>0</v>
      </c>
      <c r="DB552">
        <f>BR552*CJ552*1000*(LCI!$E$96)</f>
        <v>0</v>
      </c>
    </row>
    <row r="553" spans="1:106" x14ac:dyDescent="0.25">
      <c r="A553" s="197">
        <v>16057</v>
      </c>
      <c r="B553" s="197" t="s">
        <v>1026</v>
      </c>
      <c r="C553" s="197" t="s">
        <v>1047</v>
      </c>
      <c r="D553" s="197">
        <v>-116.69539399999999</v>
      </c>
      <c r="E553" s="197">
        <v>46.805680000000002</v>
      </c>
      <c r="F553">
        <v>0</v>
      </c>
      <c r="G553">
        <f t="shared" si="52"/>
        <v>0</v>
      </c>
      <c r="H553" s="198">
        <v>0</v>
      </c>
      <c r="Q553" s="221">
        <f>(Q3638*10000)*TEA!$M$15*10^-6</f>
        <v>29.219037600284999</v>
      </c>
      <c r="R553" s="221">
        <f>(R3638*10000)*TEA!$O$15*10^-6</f>
        <v>29.219037600284999</v>
      </c>
      <c r="AA553">
        <f t="shared" si="54"/>
        <v>1</v>
      </c>
      <c r="AB553" s="197">
        <v>16057</v>
      </c>
      <c r="AC553" s="197">
        <v>0</v>
      </c>
      <c r="AD553" s="197">
        <f t="shared" si="53"/>
        <v>0</v>
      </c>
      <c r="AE553" s="197">
        <v>0</v>
      </c>
      <c r="AJ553">
        <v>0</v>
      </c>
      <c r="AK553">
        <v>0</v>
      </c>
      <c r="AU553" s="198">
        <v>0.27272727299999999</v>
      </c>
      <c r="AV553" s="6">
        <v>0</v>
      </c>
      <c r="AW553" s="198">
        <v>0.38356000000000001</v>
      </c>
      <c r="BO553" s="198"/>
      <c r="BP553" s="354">
        <f t="shared" si="49"/>
        <v>0</v>
      </c>
      <c r="BQ553" s="354">
        <f t="shared" si="50"/>
        <v>0</v>
      </c>
      <c r="BR553" s="354">
        <f t="shared" si="51"/>
        <v>0</v>
      </c>
      <c r="CG553" s="198"/>
      <c r="CH553">
        <f>(Transest!$J$14/HexExtSoy!$K$4)</f>
        <v>0.20257267294641951</v>
      </c>
      <c r="CI553">
        <f>(HydroProcOil!$K$14/HexExtSoy!$K$4)</f>
        <v>0.10977777777777777</v>
      </c>
      <c r="CJ553">
        <f>(StarchFerm!$K$24/StarchFerm!$K$4)</f>
        <v>0.33157302630665886</v>
      </c>
      <c r="CY553" s="198"/>
      <c r="CZ553">
        <f>BP553*CH553*1000*LCI!$E$93</f>
        <v>0</v>
      </c>
      <c r="DA553">
        <f>BQ553*CI553*1000*(LCI!$E$99)</f>
        <v>0</v>
      </c>
      <c r="DB553">
        <f>BR553*CJ553*1000*(LCI!$E$96)</f>
        <v>0</v>
      </c>
    </row>
    <row r="554" spans="1:106" x14ac:dyDescent="0.25">
      <c r="A554" s="197">
        <v>16059</v>
      </c>
      <c r="B554" s="197" t="s">
        <v>1026</v>
      </c>
      <c r="C554" s="197" t="s">
        <v>1048</v>
      </c>
      <c r="D554" s="197">
        <v>-113.927661</v>
      </c>
      <c r="E554" s="197">
        <v>44.945309999999999</v>
      </c>
      <c r="F554">
        <v>0</v>
      </c>
      <c r="G554">
        <f t="shared" si="52"/>
        <v>0</v>
      </c>
      <c r="H554" s="198">
        <v>0</v>
      </c>
      <c r="Q554" s="221">
        <f>(Q3639*10000)*TEA!$M$15*10^-6</f>
        <v>25.736457901590001</v>
      </c>
      <c r="R554" s="221">
        <f>(R3639*10000)*TEA!$O$15*10^-6</f>
        <v>25.736457901590001</v>
      </c>
      <c r="AA554">
        <f t="shared" si="54"/>
        <v>1</v>
      </c>
      <c r="AB554" s="197">
        <v>16059</v>
      </c>
      <c r="AC554" s="197">
        <v>0</v>
      </c>
      <c r="AD554" s="197">
        <f t="shared" si="53"/>
        <v>0</v>
      </c>
      <c r="AE554" s="197">
        <v>0</v>
      </c>
      <c r="AJ554">
        <v>0</v>
      </c>
      <c r="AK554">
        <v>0</v>
      </c>
      <c r="AU554" s="198">
        <v>0.27272727299999999</v>
      </c>
      <c r="AV554" s="6">
        <v>0</v>
      </c>
      <c r="AW554" s="198">
        <v>0.38356000000000001</v>
      </c>
      <c r="BO554" s="198"/>
      <c r="BP554" s="354">
        <f t="shared" si="49"/>
        <v>0</v>
      </c>
      <c r="BQ554" s="354">
        <f t="shared" si="50"/>
        <v>0</v>
      </c>
      <c r="BR554" s="354">
        <f t="shared" si="51"/>
        <v>0</v>
      </c>
      <c r="CG554" s="198"/>
      <c r="CH554">
        <f>(Transest!$J$14/HexExtSoy!$K$4)</f>
        <v>0.20257267294641951</v>
      </c>
      <c r="CI554">
        <f>(HydroProcOil!$K$14/HexExtSoy!$K$4)</f>
        <v>0.10977777777777777</v>
      </c>
      <c r="CJ554">
        <f>(StarchFerm!$K$24/StarchFerm!$K$4)</f>
        <v>0.33157302630665886</v>
      </c>
      <c r="CY554" s="198"/>
      <c r="CZ554">
        <f>BP554*CH554*1000*LCI!$E$93</f>
        <v>0</v>
      </c>
      <c r="DA554">
        <f>BQ554*CI554*1000*(LCI!$E$99)</f>
        <v>0</v>
      </c>
      <c r="DB554">
        <f>BR554*CJ554*1000*(LCI!$E$96)</f>
        <v>0</v>
      </c>
    </row>
    <row r="555" spans="1:106" x14ac:dyDescent="0.25">
      <c r="A555" s="197">
        <v>16061</v>
      </c>
      <c r="B555" s="197" t="s">
        <v>1026</v>
      </c>
      <c r="C555" s="197" t="s">
        <v>1049</v>
      </c>
      <c r="D555" s="197">
        <v>-116.413719</v>
      </c>
      <c r="E555" s="197">
        <v>46.229709999999997</v>
      </c>
      <c r="F555">
        <v>0</v>
      </c>
      <c r="G555">
        <f t="shared" si="52"/>
        <v>0</v>
      </c>
      <c r="H555" s="198">
        <v>0</v>
      </c>
      <c r="Q555" s="221">
        <f>(Q3640*10000)*TEA!$M$15*10^-6</f>
        <v>28.200151209060003</v>
      </c>
      <c r="R555" s="221">
        <f>(R3640*10000)*TEA!$O$15*10^-6</f>
        <v>28.200151209060003</v>
      </c>
      <c r="AA555">
        <f t="shared" si="54"/>
        <v>1</v>
      </c>
      <c r="AB555" s="197">
        <v>16061</v>
      </c>
      <c r="AC555" s="197">
        <v>0</v>
      </c>
      <c r="AD555" s="197">
        <f t="shared" si="53"/>
        <v>0</v>
      </c>
      <c r="AE555" s="197">
        <v>0</v>
      </c>
      <c r="AJ555">
        <v>0</v>
      </c>
      <c r="AK555">
        <v>0</v>
      </c>
      <c r="AU555" s="198">
        <v>0.27272727299999999</v>
      </c>
      <c r="AV555" s="6">
        <v>0</v>
      </c>
      <c r="AW555" s="198">
        <v>0.38356000000000001</v>
      </c>
      <c r="BO555" s="198"/>
      <c r="BP555" s="354">
        <f t="shared" si="49"/>
        <v>0</v>
      </c>
      <c r="BQ555" s="354">
        <f t="shared" si="50"/>
        <v>0</v>
      </c>
      <c r="BR555" s="354">
        <f t="shared" si="51"/>
        <v>0</v>
      </c>
      <c r="CG555" s="198"/>
      <c r="CH555">
        <f>(Transest!$J$14/HexExtSoy!$K$4)</f>
        <v>0.20257267294641951</v>
      </c>
      <c r="CI555">
        <f>(HydroProcOil!$K$14/HexExtSoy!$K$4)</f>
        <v>0.10977777777777777</v>
      </c>
      <c r="CJ555">
        <f>(StarchFerm!$K$24/StarchFerm!$K$4)</f>
        <v>0.33157302630665886</v>
      </c>
      <c r="CY555" s="198"/>
      <c r="CZ555">
        <f>BP555*CH555*1000*LCI!$E$93</f>
        <v>0</v>
      </c>
      <c r="DA555">
        <f>BQ555*CI555*1000*(LCI!$E$99)</f>
        <v>0</v>
      </c>
      <c r="DB555">
        <f>BR555*CJ555*1000*(LCI!$E$96)</f>
        <v>0</v>
      </c>
    </row>
    <row r="556" spans="1:106" x14ac:dyDescent="0.25">
      <c r="A556" s="197">
        <v>16063</v>
      </c>
      <c r="B556" s="197" t="s">
        <v>1026</v>
      </c>
      <c r="C556" s="197" t="s">
        <v>705</v>
      </c>
      <c r="D556" s="197">
        <v>-114.142976</v>
      </c>
      <c r="E556" s="197">
        <v>43.000329999999998</v>
      </c>
      <c r="F556">
        <v>0</v>
      </c>
      <c r="G556">
        <f t="shared" si="52"/>
        <v>0</v>
      </c>
      <c r="H556" s="198">
        <v>13.48</v>
      </c>
      <c r="Q556" s="221">
        <f>(Q3641*10000)*TEA!$M$15*10^-6</f>
        <v>30.046288260509996</v>
      </c>
      <c r="R556" s="221">
        <f>(R3641*10000)*TEA!$O$15*10^-6</f>
        <v>30.046288260509996</v>
      </c>
      <c r="AA556">
        <f t="shared" si="54"/>
        <v>1</v>
      </c>
      <c r="AB556" s="197">
        <v>16063</v>
      </c>
      <c r="AC556" s="197">
        <v>0</v>
      </c>
      <c r="AD556" s="197">
        <f t="shared" si="53"/>
        <v>0</v>
      </c>
      <c r="AE556" s="197">
        <v>2030</v>
      </c>
      <c r="AJ556">
        <v>0</v>
      </c>
      <c r="AK556">
        <v>0</v>
      </c>
      <c r="AU556" s="198">
        <v>0.27272727299999999</v>
      </c>
      <c r="AV556" s="6">
        <v>0</v>
      </c>
      <c r="AW556" s="198">
        <v>0.38356000000000001</v>
      </c>
      <c r="BO556" s="198"/>
      <c r="BP556" s="354">
        <f t="shared" si="49"/>
        <v>0</v>
      </c>
      <c r="BQ556" s="354">
        <f t="shared" si="50"/>
        <v>0</v>
      </c>
      <c r="BR556" s="354">
        <f t="shared" si="51"/>
        <v>10495.889264000001</v>
      </c>
      <c r="CG556" s="198"/>
      <c r="CH556">
        <f>(Transest!$J$14/HexExtSoy!$K$4)</f>
        <v>0.20257267294641951</v>
      </c>
      <c r="CI556">
        <f>(HydroProcOil!$K$14/HexExtSoy!$K$4)</f>
        <v>0.10977777777777777</v>
      </c>
      <c r="CJ556">
        <f>(StarchFerm!$K$24/StarchFerm!$K$4)</f>
        <v>0.33157302630665886</v>
      </c>
      <c r="CY556" s="198"/>
      <c r="CZ556">
        <f>BP556*CH556*1000*LCI!$E$93</f>
        <v>0</v>
      </c>
      <c r="DA556">
        <f>BQ556*CI556*1000*(LCI!$E$99)</f>
        <v>0</v>
      </c>
      <c r="DB556">
        <f>BR556*CJ556*1000*(LCI!$E$96)</f>
        <v>93790144.02183716</v>
      </c>
    </row>
    <row r="557" spans="1:106" x14ac:dyDescent="0.25">
      <c r="A557" s="197">
        <v>16065</v>
      </c>
      <c r="B557" s="197" t="s">
        <v>1026</v>
      </c>
      <c r="C557" s="197" t="s">
        <v>636</v>
      </c>
      <c r="D557" s="197">
        <v>-111.659485</v>
      </c>
      <c r="E557" s="197">
        <v>43.778979999999997</v>
      </c>
      <c r="F557">
        <v>0</v>
      </c>
      <c r="G557">
        <f t="shared" si="52"/>
        <v>0</v>
      </c>
      <c r="H557" s="198">
        <v>0</v>
      </c>
      <c r="Q557" s="221">
        <f>(Q3642*10000)*TEA!$M$15*10^-6</f>
        <v>27.682340311979996</v>
      </c>
      <c r="R557" s="221">
        <f>(R3642*10000)*TEA!$O$15*10^-6</f>
        <v>27.682340311979996</v>
      </c>
      <c r="AA557">
        <f t="shared" si="54"/>
        <v>1</v>
      </c>
      <c r="AB557" s="197">
        <v>16065</v>
      </c>
      <c r="AC557" s="197">
        <v>0</v>
      </c>
      <c r="AD557" s="197">
        <f t="shared" si="53"/>
        <v>0</v>
      </c>
      <c r="AE557" s="197">
        <v>0</v>
      </c>
      <c r="AJ557">
        <v>0</v>
      </c>
      <c r="AK557">
        <v>0</v>
      </c>
      <c r="AU557" s="198">
        <v>0.27272727299999999</v>
      </c>
      <c r="AV557" s="6">
        <v>0</v>
      </c>
      <c r="AW557" s="198">
        <v>0.38356000000000001</v>
      </c>
      <c r="BO557" s="198"/>
      <c r="BP557" s="354">
        <f t="shared" si="49"/>
        <v>0</v>
      </c>
      <c r="BQ557" s="354">
        <f t="shared" si="50"/>
        <v>0</v>
      </c>
      <c r="BR557" s="354">
        <f t="shared" si="51"/>
        <v>0</v>
      </c>
      <c r="CG557" s="198"/>
      <c r="CH557">
        <f>(Transest!$J$14/HexExtSoy!$K$4)</f>
        <v>0.20257267294641951</v>
      </c>
      <c r="CI557">
        <f>(HydroProcOil!$K$14/HexExtSoy!$K$4)</f>
        <v>0.10977777777777777</v>
      </c>
      <c r="CJ557">
        <f>(StarchFerm!$K$24/StarchFerm!$K$4)</f>
        <v>0.33157302630665886</v>
      </c>
      <c r="CY557" s="198"/>
      <c r="CZ557">
        <f>BP557*CH557*1000*LCI!$E$93</f>
        <v>0</v>
      </c>
      <c r="DA557">
        <f>BQ557*CI557*1000*(LCI!$E$99)</f>
        <v>0</v>
      </c>
      <c r="DB557">
        <f>BR557*CJ557*1000*(LCI!$E$96)</f>
        <v>0</v>
      </c>
    </row>
    <row r="558" spans="1:106" x14ac:dyDescent="0.25">
      <c r="A558" s="197">
        <v>16067</v>
      </c>
      <c r="B558" s="197" t="s">
        <v>1026</v>
      </c>
      <c r="C558" s="197" t="s">
        <v>1050</v>
      </c>
      <c r="D558" s="197">
        <v>-113.640916</v>
      </c>
      <c r="E558" s="197">
        <v>42.857399999999998</v>
      </c>
      <c r="F558">
        <v>0</v>
      </c>
      <c r="G558">
        <f t="shared" si="52"/>
        <v>0</v>
      </c>
      <c r="H558" s="198">
        <v>0</v>
      </c>
      <c r="Q558" s="221">
        <f>(Q3643*10000)*TEA!$M$15*10^-6</f>
        <v>29.495537436555001</v>
      </c>
      <c r="R558" s="221">
        <f>(R3643*10000)*TEA!$O$15*10^-6</f>
        <v>29.495537436555001</v>
      </c>
      <c r="AA558">
        <f t="shared" si="54"/>
        <v>1</v>
      </c>
      <c r="AB558" s="197">
        <v>16067</v>
      </c>
      <c r="AC558" s="197">
        <v>0</v>
      </c>
      <c r="AD558" s="197">
        <f t="shared" si="53"/>
        <v>0</v>
      </c>
      <c r="AE558" s="197">
        <v>0</v>
      </c>
      <c r="AJ558">
        <v>0</v>
      </c>
      <c r="AK558">
        <v>0</v>
      </c>
      <c r="AU558" s="198">
        <v>0.27272727299999999</v>
      </c>
      <c r="AV558" s="6">
        <v>0</v>
      </c>
      <c r="AW558" s="198">
        <v>0.38356000000000001</v>
      </c>
      <c r="BO558" s="198"/>
      <c r="BP558" s="354">
        <f t="shared" si="49"/>
        <v>0</v>
      </c>
      <c r="BQ558" s="354">
        <f t="shared" si="50"/>
        <v>0</v>
      </c>
      <c r="BR558" s="354">
        <f t="shared" si="51"/>
        <v>0</v>
      </c>
      <c r="CG558" s="198"/>
      <c r="CH558">
        <f>(Transest!$J$14/HexExtSoy!$K$4)</f>
        <v>0.20257267294641951</v>
      </c>
      <c r="CI558">
        <f>(HydroProcOil!$K$14/HexExtSoy!$K$4)</f>
        <v>0.10977777777777777</v>
      </c>
      <c r="CJ558">
        <f>(StarchFerm!$K$24/StarchFerm!$K$4)</f>
        <v>0.33157302630665886</v>
      </c>
      <c r="CY558" s="198"/>
      <c r="CZ558">
        <f>BP558*CH558*1000*LCI!$E$93</f>
        <v>0</v>
      </c>
      <c r="DA558">
        <f>BQ558*CI558*1000*(LCI!$E$99)</f>
        <v>0</v>
      </c>
      <c r="DB558">
        <f>BR558*CJ558*1000*(LCI!$E$96)</f>
        <v>0</v>
      </c>
    </row>
    <row r="559" spans="1:106" x14ac:dyDescent="0.25">
      <c r="A559" s="197">
        <v>16069</v>
      </c>
      <c r="B559" s="197" t="s">
        <v>1026</v>
      </c>
      <c r="C559" s="197" t="s">
        <v>1051</v>
      </c>
      <c r="D559" s="197">
        <v>-116.733199</v>
      </c>
      <c r="E559" s="197">
        <v>46.31906</v>
      </c>
      <c r="F559">
        <v>0</v>
      </c>
      <c r="G559">
        <f t="shared" si="52"/>
        <v>0</v>
      </c>
      <c r="H559" s="198">
        <v>0</v>
      </c>
      <c r="Q559" s="221">
        <f>(Q3644*10000)*TEA!$M$15*10^-6</f>
        <v>28.999981744335003</v>
      </c>
      <c r="R559" s="221">
        <f>(R3644*10000)*TEA!$O$15*10^-6</f>
        <v>28.999981744335003</v>
      </c>
      <c r="AA559">
        <f t="shared" si="54"/>
        <v>1</v>
      </c>
      <c r="AB559" s="197">
        <v>16069</v>
      </c>
      <c r="AC559" s="197">
        <v>0</v>
      </c>
      <c r="AD559" s="197">
        <f t="shared" si="53"/>
        <v>0</v>
      </c>
      <c r="AE559" s="197">
        <v>0</v>
      </c>
      <c r="AJ559">
        <v>0</v>
      </c>
      <c r="AK559">
        <v>0</v>
      </c>
      <c r="AU559" s="198">
        <v>0.27272727299999999</v>
      </c>
      <c r="AV559" s="6">
        <v>0</v>
      </c>
      <c r="AW559" s="198">
        <v>0.38356000000000001</v>
      </c>
      <c r="BO559" s="198"/>
      <c r="BP559" s="354">
        <f t="shared" si="49"/>
        <v>0</v>
      </c>
      <c r="BQ559" s="354">
        <f t="shared" si="50"/>
        <v>0</v>
      </c>
      <c r="BR559" s="354">
        <f t="shared" si="51"/>
        <v>0</v>
      </c>
      <c r="CG559" s="198"/>
      <c r="CH559">
        <f>(Transest!$J$14/HexExtSoy!$K$4)</f>
        <v>0.20257267294641951</v>
      </c>
      <c r="CI559">
        <f>(HydroProcOil!$K$14/HexExtSoy!$K$4)</f>
        <v>0.10977777777777777</v>
      </c>
      <c r="CJ559">
        <f>(StarchFerm!$K$24/StarchFerm!$K$4)</f>
        <v>0.33157302630665886</v>
      </c>
      <c r="CY559" s="198"/>
      <c r="CZ559">
        <f>BP559*CH559*1000*LCI!$E$93</f>
        <v>0</v>
      </c>
      <c r="DA559">
        <f>BQ559*CI559*1000*(LCI!$E$99)</f>
        <v>0</v>
      </c>
      <c r="DB559">
        <f>BR559*CJ559*1000*(LCI!$E$96)</f>
        <v>0</v>
      </c>
    </row>
    <row r="560" spans="1:106" x14ac:dyDescent="0.25">
      <c r="A560" s="197">
        <v>16071</v>
      </c>
      <c r="B560" s="197" t="s">
        <v>1026</v>
      </c>
      <c r="C560" s="197" t="s">
        <v>1052</v>
      </c>
      <c r="D560" s="197">
        <v>-112.550197</v>
      </c>
      <c r="E560" s="197">
        <v>42.197130000000001</v>
      </c>
      <c r="F560">
        <v>0</v>
      </c>
      <c r="G560">
        <f t="shared" si="52"/>
        <v>0</v>
      </c>
      <c r="H560" s="198">
        <v>0</v>
      </c>
      <c r="Q560" s="221">
        <f>(Q3645*10000)*TEA!$M$15*10^-6</f>
        <v>30.013244383095</v>
      </c>
      <c r="R560" s="221">
        <f>(R3645*10000)*TEA!$O$15*10^-6</f>
        <v>30.013244383095</v>
      </c>
      <c r="AA560">
        <f t="shared" si="54"/>
        <v>1</v>
      </c>
      <c r="AB560" s="197">
        <v>16071</v>
      </c>
      <c r="AC560" s="197">
        <v>0</v>
      </c>
      <c r="AD560" s="197">
        <f t="shared" si="53"/>
        <v>0</v>
      </c>
      <c r="AE560" s="197">
        <v>0</v>
      </c>
      <c r="AJ560">
        <v>0</v>
      </c>
      <c r="AK560">
        <v>0</v>
      </c>
      <c r="AU560" s="198">
        <v>0.27272727299999999</v>
      </c>
      <c r="AV560" s="6">
        <v>0</v>
      </c>
      <c r="AW560" s="198">
        <v>0.38356000000000001</v>
      </c>
      <c r="BO560" s="198"/>
      <c r="BP560" s="354">
        <f t="shared" si="49"/>
        <v>0</v>
      </c>
      <c r="BQ560" s="354">
        <f t="shared" si="50"/>
        <v>0</v>
      </c>
      <c r="BR560" s="354">
        <f t="shared" si="51"/>
        <v>0</v>
      </c>
      <c r="CG560" s="198"/>
      <c r="CH560">
        <f>(Transest!$J$14/HexExtSoy!$K$4)</f>
        <v>0.20257267294641951</v>
      </c>
      <c r="CI560">
        <f>(HydroProcOil!$K$14/HexExtSoy!$K$4)</f>
        <v>0.10977777777777777</v>
      </c>
      <c r="CJ560">
        <f>(StarchFerm!$K$24/StarchFerm!$K$4)</f>
        <v>0.33157302630665886</v>
      </c>
      <c r="CY560" s="198"/>
      <c r="CZ560">
        <f>BP560*CH560*1000*LCI!$E$93</f>
        <v>0</v>
      </c>
      <c r="DA560">
        <f>BQ560*CI560*1000*(LCI!$E$99)</f>
        <v>0</v>
      </c>
      <c r="DB560">
        <f>BR560*CJ560*1000*(LCI!$E$96)</f>
        <v>0</v>
      </c>
    </row>
    <row r="561" spans="1:106" x14ac:dyDescent="0.25">
      <c r="A561" s="197">
        <v>16073</v>
      </c>
      <c r="B561" s="197" t="s">
        <v>1026</v>
      </c>
      <c r="C561" s="197" t="s">
        <v>1053</v>
      </c>
      <c r="D561" s="197">
        <v>-116.17704999999999</v>
      </c>
      <c r="E561" s="197">
        <v>42.588709999999999</v>
      </c>
      <c r="F561">
        <v>0</v>
      </c>
      <c r="G561">
        <f t="shared" si="52"/>
        <v>0</v>
      </c>
      <c r="H561" s="198">
        <v>13.11</v>
      </c>
      <c r="Q561" s="221">
        <f>(Q3646*10000)*TEA!$M$15*10^-6</f>
        <v>33.893593746749993</v>
      </c>
      <c r="R561" s="221">
        <f>(R3646*10000)*TEA!$O$15*10^-6</f>
        <v>33.893593746749993</v>
      </c>
      <c r="AA561">
        <f t="shared" si="54"/>
        <v>1</v>
      </c>
      <c r="AB561" s="197">
        <v>16073</v>
      </c>
      <c r="AC561" s="197">
        <v>0</v>
      </c>
      <c r="AD561" s="197">
        <f t="shared" si="53"/>
        <v>0</v>
      </c>
      <c r="AE561" s="197">
        <v>6668</v>
      </c>
      <c r="AJ561">
        <v>0</v>
      </c>
      <c r="AK561">
        <v>0</v>
      </c>
      <c r="AU561" s="198">
        <v>0.27272727299999999</v>
      </c>
      <c r="AV561" s="6">
        <v>0</v>
      </c>
      <c r="AW561" s="198">
        <v>0.38356000000000001</v>
      </c>
      <c r="BO561" s="198"/>
      <c r="BP561" s="354">
        <f t="shared" si="49"/>
        <v>0</v>
      </c>
      <c r="BQ561" s="354">
        <f t="shared" si="50"/>
        <v>0</v>
      </c>
      <c r="BR561" s="354">
        <f t="shared" si="51"/>
        <v>33529.848628799999</v>
      </c>
      <c r="CG561" s="198"/>
      <c r="CH561">
        <f>(Transest!$J$14/HexExtSoy!$K$4)</f>
        <v>0.20257267294641951</v>
      </c>
      <c r="CI561">
        <f>(HydroProcOil!$K$14/HexExtSoy!$K$4)</f>
        <v>0.10977777777777777</v>
      </c>
      <c r="CJ561">
        <f>(StarchFerm!$K$24/StarchFerm!$K$4)</f>
        <v>0.33157302630665886</v>
      </c>
      <c r="CY561" s="198"/>
      <c r="CZ561">
        <f>BP561*CH561*1000*LCI!$E$93</f>
        <v>0</v>
      </c>
      <c r="DA561">
        <f>BQ561*CI561*1000*(LCI!$E$99)</f>
        <v>0</v>
      </c>
      <c r="DB561">
        <f>BR561*CJ561*1000*(LCI!$E$96)</f>
        <v>299619141.6302228</v>
      </c>
    </row>
    <row r="562" spans="1:106" x14ac:dyDescent="0.25">
      <c r="A562" s="197">
        <v>16075</v>
      </c>
      <c r="B562" s="197" t="s">
        <v>1026</v>
      </c>
      <c r="C562" s="197" t="s">
        <v>1054</v>
      </c>
      <c r="D562" s="197">
        <v>-116.751845</v>
      </c>
      <c r="E562" s="197">
        <v>44.0032</v>
      </c>
      <c r="F562">
        <v>0</v>
      </c>
      <c r="G562">
        <f t="shared" si="52"/>
        <v>0</v>
      </c>
      <c r="H562" s="198">
        <v>13.97</v>
      </c>
      <c r="Q562" s="221">
        <f>(Q3647*10000)*TEA!$M$15*10^-6</f>
        <v>34.815967511399997</v>
      </c>
      <c r="R562" s="221">
        <f>(R3647*10000)*TEA!$O$15*10^-6</f>
        <v>34.815967511399997</v>
      </c>
      <c r="AA562">
        <f t="shared" si="54"/>
        <v>1</v>
      </c>
      <c r="AB562" s="197">
        <v>16075</v>
      </c>
      <c r="AC562" s="197">
        <v>0</v>
      </c>
      <c r="AD562" s="197">
        <f t="shared" si="53"/>
        <v>0</v>
      </c>
      <c r="AE562" s="197">
        <v>2340</v>
      </c>
      <c r="AJ562">
        <v>0</v>
      </c>
      <c r="AK562">
        <v>0</v>
      </c>
      <c r="AU562" s="198">
        <v>0.27272727299999999</v>
      </c>
      <c r="AV562" s="6">
        <v>0</v>
      </c>
      <c r="AW562" s="198">
        <v>0.38356000000000001</v>
      </c>
      <c r="BO562" s="198"/>
      <c r="BP562" s="354">
        <f t="shared" si="49"/>
        <v>0</v>
      </c>
      <c r="BQ562" s="354">
        <f t="shared" si="50"/>
        <v>0</v>
      </c>
      <c r="BR562" s="354">
        <f t="shared" si="51"/>
        <v>12538.499688000002</v>
      </c>
      <c r="CG562" s="198"/>
      <c r="CH562">
        <f>(Transest!$J$14/HexExtSoy!$K$4)</f>
        <v>0.20257267294641951</v>
      </c>
      <c r="CI562">
        <f>(HydroProcOil!$K$14/HexExtSoy!$K$4)</f>
        <v>0.10977777777777777</v>
      </c>
      <c r="CJ562">
        <f>(StarchFerm!$K$24/StarchFerm!$K$4)</f>
        <v>0.33157302630665886</v>
      </c>
      <c r="CY562" s="198"/>
      <c r="CZ562">
        <f>BP562*CH562*1000*LCI!$E$93</f>
        <v>0</v>
      </c>
      <c r="DA562">
        <f>BQ562*CI562*1000*(LCI!$E$99)</f>
        <v>0</v>
      </c>
      <c r="DB562">
        <f>BR562*CJ562*1000*(LCI!$E$96)</f>
        <v>112042692.33182722</v>
      </c>
    </row>
    <row r="563" spans="1:106" x14ac:dyDescent="0.25">
      <c r="A563" s="197">
        <v>16077</v>
      </c>
      <c r="B563" s="197" t="s">
        <v>1026</v>
      </c>
      <c r="C563" s="197" t="s">
        <v>1055</v>
      </c>
      <c r="D563" s="197">
        <v>-112.84191199999999</v>
      </c>
      <c r="E563" s="197">
        <v>42.693669999999997</v>
      </c>
      <c r="F563">
        <v>0</v>
      </c>
      <c r="G563">
        <f t="shared" si="52"/>
        <v>0</v>
      </c>
      <c r="H563" s="198">
        <v>12.01</v>
      </c>
      <c r="Q563" s="221">
        <f>(Q3648*10000)*TEA!$M$15*10^-6</f>
        <v>29.820324118544995</v>
      </c>
      <c r="R563" s="221">
        <f>(R3648*10000)*TEA!$O$15*10^-6</f>
        <v>29.820324118544995</v>
      </c>
      <c r="AA563">
        <f t="shared" si="54"/>
        <v>1</v>
      </c>
      <c r="AB563" s="197">
        <v>16077</v>
      </c>
      <c r="AC563" s="197">
        <v>0</v>
      </c>
      <c r="AD563" s="197">
        <f t="shared" si="53"/>
        <v>0</v>
      </c>
      <c r="AE563" s="197">
        <v>4712</v>
      </c>
      <c r="AJ563">
        <v>0</v>
      </c>
      <c r="AK563">
        <v>0</v>
      </c>
      <c r="AU563" s="198">
        <v>0.27272727299999999</v>
      </c>
      <c r="AV563" s="6">
        <v>0</v>
      </c>
      <c r="AW563" s="198">
        <v>0.38356000000000001</v>
      </c>
      <c r="BO563" s="198"/>
      <c r="BP563" s="354">
        <f t="shared" si="49"/>
        <v>0</v>
      </c>
      <c r="BQ563" s="354">
        <f t="shared" si="50"/>
        <v>0</v>
      </c>
      <c r="BR563" s="354">
        <f t="shared" si="51"/>
        <v>21706.089987200001</v>
      </c>
      <c r="CG563" s="198"/>
      <c r="CH563">
        <f>(Transest!$J$14/HexExtSoy!$K$4)</f>
        <v>0.20257267294641951</v>
      </c>
      <c r="CI563">
        <f>(HydroProcOil!$K$14/HexExtSoy!$K$4)</f>
        <v>0.10977777777777777</v>
      </c>
      <c r="CJ563">
        <f>(StarchFerm!$K$24/StarchFerm!$K$4)</f>
        <v>0.33157302630665886</v>
      </c>
      <c r="CY563" s="198"/>
      <c r="CZ563">
        <f>BP563*CH563*1000*LCI!$E$93</f>
        <v>0</v>
      </c>
      <c r="DA563">
        <f>BQ563*CI563*1000*(LCI!$E$99)</f>
        <v>0</v>
      </c>
      <c r="DB563">
        <f>BR563*CJ563*1000*(LCI!$E$96)</f>
        <v>193963298.85387835</v>
      </c>
    </row>
    <row r="564" spans="1:106" x14ac:dyDescent="0.25">
      <c r="A564" s="197">
        <v>16079</v>
      </c>
      <c r="B564" s="197" t="s">
        <v>1026</v>
      </c>
      <c r="C564" s="197" t="s">
        <v>1056</v>
      </c>
      <c r="D564" s="197">
        <v>-115.876257</v>
      </c>
      <c r="E564" s="197">
        <v>47.33896</v>
      </c>
      <c r="F564">
        <v>0</v>
      </c>
      <c r="G564">
        <f t="shared" si="52"/>
        <v>0</v>
      </c>
      <c r="H564" s="198">
        <v>0</v>
      </c>
      <c r="Q564" s="221">
        <f>(Q3649*10000)*TEA!$M$15*10^-6</f>
        <v>27.384841047509997</v>
      </c>
      <c r="R564" s="221">
        <f>(R3649*10000)*TEA!$O$15*10^-6</f>
        <v>27.384841047509997</v>
      </c>
      <c r="AA564">
        <f t="shared" si="54"/>
        <v>1</v>
      </c>
      <c r="AB564" s="197">
        <v>16079</v>
      </c>
      <c r="AC564" s="197">
        <v>0</v>
      </c>
      <c r="AD564" s="197">
        <f t="shared" si="53"/>
        <v>0</v>
      </c>
      <c r="AE564" s="197">
        <v>0</v>
      </c>
      <c r="AJ564">
        <v>0</v>
      </c>
      <c r="AK564">
        <v>0</v>
      </c>
      <c r="AU564" s="198">
        <v>0.27272727299999999</v>
      </c>
      <c r="AV564" s="6">
        <v>0</v>
      </c>
      <c r="AW564" s="198">
        <v>0.38356000000000001</v>
      </c>
      <c r="BO564" s="198"/>
      <c r="BP564" s="354">
        <f t="shared" si="49"/>
        <v>0</v>
      </c>
      <c r="BQ564" s="354">
        <f t="shared" si="50"/>
        <v>0</v>
      </c>
      <c r="BR564" s="354">
        <f t="shared" si="51"/>
        <v>0</v>
      </c>
      <c r="CG564" s="198"/>
      <c r="CH564">
        <f>(Transest!$J$14/HexExtSoy!$K$4)</f>
        <v>0.20257267294641951</v>
      </c>
      <c r="CI564">
        <f>(HydroProcOil!$K$14/HexExtSoy!$K$4)</f>
        <v>0.10977777777777777</v>
      </c>
      <c r="CJ564">
        <f>(StarchFerm!$K$24/StarchFerm!$K$4)</f>
        <v>0.33157302630665886</v>
      </c>
      <c r="CY564" s="198"/>
      <c r="CZ564">
        <f>BP564*CH564*1000*LCI!$E$93</f>
        <v>0</v>
      </c>
      <c r="DA564">
        <f>BQ564*CI564*1000*(LCI!$E$99)</f>
        <v>0</v>
      </c>
      <c r="DB564">
        <f>BR564*CJ564*1000*(LCI!$E$96)</f>
        <v>0</v>
      </c>
    </row>
    <row r="565" spans="1:106" x14ac:dyDescent="0.25">
      <c r="A565" s="197">
        <v>16081</v>
      </c>
      <c r="B565" s="197" t="s">
        <v>1026</v>
      </c>
      <c r="C565" s="197" t="s">
        <v>1057</v>
      </c>
      <c r="D565" s="197">
        <v>-111.219807</v>
      </c>
      <c r="E565" s="197">
        <v>43.754130000000004</v>
      </c>
      <c r="F565">
        <v>0</v>
      </c>
      <c r="G565">
        <f t="shared" si="52"/>
        <v>0</v>
      </c>
      <c r="H565" s="198">
        <v>0</v>
      </c>
      <c r="Q565" s="221">
        <f>(Q3650*10000)*TEA!$M$15*10^-6</f>
        <v>27.61259845455</v>
      </c>
      <c r="R565" s="221">
        <f>(R3650*10000)*TEA!$O$15*10^-6</f>
        <v>27.61259845455</v>
      </c>
      <c r="AA565">
        <f t="shared" si="54"/>
        <v>1</v>
      </c>
      <c r="AB565" s="197">
        <v>16081</v>
      </c>
      <c r="AC565" s="197">
        <v>0</v>
      </c>
      <c r="AD565" s="197">
        <f t="shared" si="53"/>
        <v>0</v>
      </c>
      <c r="AE565" s="197">
        <v>0</v>
      </c>
      <c r="AJ565">
        <v>0</v>
      </c>
      <c r="AK565">
        <v>0</v>
      </c>
      <c r="AU565" s="198">
        <v>0.27272727299999999</v>
      </c>
      <c r="AV565" s="6">
        <v>0</v>
      </c>
      <c r="AW565" s="198">
        <v>0.38356000000000001</v>
      </c>
      <c r="BO565" s="198"/>
      <c r="BP565" s="354">
        <f t="shared" si="49"/>
        <v>0</v>
      </c>
      <c r="BQ565" s="354">
        <f t="shared" si="50"/>
        <v>0</v>
      </c>
      <c r="BR565" s="354">
        <f t="shared" si="51"/>
        <v>0</v>
      </c>
      <c r="CG565" s="198"/>
      <c r="CH565">
        <f>(Transest!$J$14/HexExtSoy!$K$4)</f>
        <v>0.20257267294641951</v>
      </c>
      <c r="CI565">
        <f>(HydroProcOil!$K$14/HexExtSoy!$K$4)</f>
        <v>0.10977777777777777</v>
      </c>
      <c r="CJ565">
        <f>(StarchFerm!$K$24/StarchFerm!$K$4)</f>
        <v>0.33157302630665886</v>
      </c>
      <c r="CY565" s="198"/>
      <c r="CZ565">
        <f>BP565*CH565*1000*LCI!$E$93</f>
        <v>0</v>
      </c>
      <c r="DA565">
        <f>BQ565*CI565*1000*(LCI!$E$99)</f>
        <v>0</v>
      </c>
      <c r="DB565">
        <f>BR565*CJ565*1000*(LCI!$E$96)</f>
        <v>0</v>
      </c>
    </row>
    <row r="566" spans="1:106" x14ac:dyDescent="0.25">
      <c r="A566" s="197">
        <v>16083</v>
      </c>
      <c r="B566" s="197" t="s">
        <v>1026</v>
      </c>
      <c r="C566" s="197" t="s">
        <v>1058</v>
      </c>
      <c r="D566" s="197">
        <v>-114.688532</v>
      </c>
      <c r="E566" s="197">
        <v>42.366010000000003</v>
      </c>
      <c r="F566">
        <v>0</v>
      </c>
      <c r="G566">
        <f t="shared" si="52"/>
        <v>0</v>
      </c>
      <c r="H566" s="198">
        <v>12.39</v>
      </c>
      <c r="Q566" s="221">
        <f>(Q3651*10000)*TEA!$M$15*10^-6</f>
        <v>29.90922394815</v>
      </c>
      <c r="R566" s="221">
        <f>(R3651*10000)*TEA!$O$15*10^-6</f>
        <v>29.90922394815</v>
      </c>
      <c r="AA566">
        <f t="shared" si="54"/>
        <v>1</v>
      </c>
      <c r="AB566" s="197">
        <v>16083</v>
      </c>
      <c r="AC566" s="197">
        <v>0</v>
      </c>
      <c r="AD566" s="197">
        <f t="shared" si="53"/>
        <v>0</v>
      </c>
      <c r="AE566" s="197">
        <v>7386</v>
      </c>
      <c r="AJ566">
        <v>0</v>
      </c>
      <c r="AK566">
        <v>0</v>
      </c>
      <c r="AU566" s="198">
        <v>0.27272727299999999</v>
      </c>
      <c r="AV566" s="6">
        <v>0</v>
      </c>
      <c r="AW566" s="198">
        <v>0.38356000000000001</v>
      </c>
      <c r="BO566" s="198"/>
      <c r="BP566" s="354">
        <f t="shared" si="49"/>
        <v>0</v>
      </c>
      <c r="BQ566" s="354">
        <f t="shared" si="50"/>
        <v>0</v>
      </c>
      <c r="BR566" s="354">
        <f t="shared" si="51"/>
        <v>35100.549842400003</v>
      </c>
      <c r="CG566" s="198"/>
      <c r="CH566">
        <f>(Transest!$J$14/HexExtSoy!$K$4)</f>
        <v>0.20257267294641951</v>
      </c>
      <c r="CI566">
        <f>(HydroProcOil!$K$14/HexExtSoy!$K$4)</f>
        <v>0.10977777777777777</v>
      </c>
      <c r="CJ566">
        <f>(StarchFerm!$K$24/StarchFerm!$K$4)</f>
        <v>0.33157302630665886</v>
      </c>
      <c r="CY566" s="198"/>
      <c r="CZ566">
        <f>BP566*CH566*1000*LCI!$E$93</f>
        <v>0</v>
      </c>
      <c r="DA566">
        <f>BQ566*CI566*1000*(LCI!$E$99)</f>
        <v>0</v>
      </c>
      <c r="DB566">
        <f>BR566*CJ566*1000*(LCI!$E$96)</f>
        <v>313654759.70253807</v>
      </c>
    </row>
    <row r="567" spans="1:106" x14ac:dyDescent="0.25">
      <c r="A567" s="197">
        <v>16085</v>
      </c>
      <c r="B567" s="197" t="s">
        <v>1026</v>
      </c>
      <c r="C567" s="197" t="s">
        <v>1059</v>
      </c>
      <c r="D567" s="197">
        <v>-115.56129799999999</v>
      </c>
      <c r="E567" s="197">
        <v>44.76032</v>
      </c>
      <c r="F567">
        <v>0</v>
      </c>
      <c r="G567">
        <f t="shared" si="52"/>
        <v>0</v>
      </c>
      <c r="H567" s="198">
        <v>0</v>
      </c>
      <c r="Q567" s="221">
        <f>(Q3652*10000)*TEA!$M$15*10^-6</f>
        <v>30.089803134554998</v>
      </c>
      <c r="R567" s="221">
        <f>(R3652*10000)*TEA!$O$15*10^-6</f>
        <v>30.089803134554998</v>
      </c>
      <c r="AA567">
        <f t="shared" si="54"/>
        <v>1</v>
      </c>
      <c r="AB567" s="197">
        <v>16085</v>
      </c>
      <c r="AC567" s="197">
        <v>0</v>
      </c>
      <c r="AD567" s="197">
        <f t="shared" si="53"/>
        <v>0</v>
      </c>
      <c r="AE567" s="197">
        <v>0</v>
      </c>
      <c r="AJ567">
        <v>0</v>
      </c>
      <c r="AK567">
        <v>0</v>
      </c>
      <c r="AU567" s="198">
        <v>0.27272727299999999</v>
      </c>
      <c r="AV567" s="6">
        <v>0</v>
      </c>
      <c r="AW567" s="198">
        <v>0.38356000000000001</v>
      </c>
      <c r="BO567" s="198"/>
      <c r="BP567" s="354">
        <f t="shared" si="49"/>
        <v>0</v>
      </c>
      <c r="BQ567" s="354">
        <f t="shared" si="50"/>
        <v>0</v>
      </c>
      <c r="BR567" s="354">
        <f t="shared" si="51"/>
        <v>0</v>
      </c>
      <c r="CG567" s="198"/>
      <c r="CH567">
        <f>(Transest!$J$14/HexExtSoy!$K$4)</f>
        <v>0.20257267294641951</v>
      </c>
      <c r="CI567">
        <f>(HydroProcOil!$K$14/HexExtSoy!$K$4)</f>
        <v>0.10977777777777777</v>
      </c>
      <c r="CJ567">
        <f>(StarchFerm!$K$24/StarchFerm!$K$4)</f>
        <v>0.33157302630665886</v>
      </c>
      <c r="CY567" s="198"/>
      <c r="CZ567">
        <f>BP567*CH567*1000*LCI!$E$93</f>
        <v>0</v>
      </c>
      <c r="DA567">
        <f>BQ567*CI567*1000*(LCI!$E$99)</f>
        <v>0</v>
      </c>
      <c r="DB567">
        <f>BR567*CJ567*1000*(LCI!$E$96)</f>
        <v>0</v>
      </c>
    </row>
    <row r="568" spans="1:106" x14ac:dyDescent="0.25">
      <c r="A568" s="197">
        <v>16087</v>
      </c>
      <c r="B568" s="197" t="s">
        <v>1026</v>
      </c>
      <c r="C568" s="197" t="s">
        <v>656</v>
      </c>
      <c r="D568" s="197">
        <v>-116.77469000000001</v>
      </c>
      <c r="E568" s="197">
        <v>44.451230000000002</v>
      </c>
      <c r="F568">
        <v>0</v>
      </c>
      <c r="G568">
        <f t="shared" si="52"/>
        <v>0</v>
      </c>
      <c r="H568" s="198">
        <v>13.81</v>
      </c>
      <c r="Q568" s="221">
        <f>(Q3653*10000)*TEA!$M$15*10^-6</f>
        <v>32.969276641799993</v>
      </c>
      <c r="R568" s="221">
        <f>(R3653*10000)*TEA!$O$15*10^-6</f>
        <v>32.969276641799993</v>
      </c>
      <c r="AA568">
        <f t="shared" si="54"/>
        <v>1</v>
      </c>
      <c r="AB568" s="197">
        <v>16087</v>
      </c>
      <c r="AC568" s="197">
        <v>0</v>
      </c>
      <c r="AD568" s="197">
        <f t="shared" si="53"/>
        <v>0</v>
      </c>
      <c r="AE568" s="197">
        <v>913</v>
      </c>
      <c r="AJ568">
        <v>0</v>
      </c>
      <c r="AK568">
        <v>0</v>
      </c>
      <c r="AU568" s="198">
        <v>0.27272727299999999</v>
      </c>
      <c r="AV568" s="6">
        <v>0</v>
      </c>
      <c r="AW568" s="198">
        <v>0.38356000000000001</v>
      </c>
      <c r="BO568" s="198"/>
      <c r="BP568" s="354">
        <f t="shared" si="49"/>
        <v>0</v>
      </c>
      <c r="BQ568" s="354">
        <f t="shared" si="50"/>
        <v>0</v>
      </c>
      <c r="BR568" s="354">
        <f t="shared" si="51"/>
        <v>4836.1277668000002</v>
      </c>
      <c r="CG568" s="198"/>
      <c r="CH568">
        <f>(Transest!$J$14/HexExtSoy!$K$4)</f>
        <v>0.20257267294641951</v>
      </c>
      <c r="CI568">
        <f>(HydroProcOil!$K$14/HexExtSoy!$K$4)</f>
        <v>0.10977777777777777</v>
      </c>
      <c r="CJ568">
        <f>(StarchFerm!$K$24/StarchFerm!$K$4)</f>
        <v>0.33157302630665886</v>
      </c>
      <c r="CY568" s="198"/>
      <c r="CZ568">
        <f>BP568*CH568*1000*LCI!$E$93</f>
        <v>0</v>
      </c>
      <c r="DA568">
        <f>BQ568*CI568*1000*(LCI!$E$99)</f>
        <v>0</v>
      </c>
      <c r="DB568">
        <f>BR568*CJ568*1000*(LCI!$E$96)</f>
        <v>43215120.543613397</v>
      </c>
    </row>
    <row r="569" spans="1:106" x14ac:dyDescent="0.25">
      <c r="A569" s="197">
        <v>17001</v>
      </c>
      <c r="B569" s="197" t="s">
        <v>1060</v>
      </c>
      <c r="C569" s="197" t="s">
        <v>791</v>
      </c>
      <c r="D569" s="197">
        <v>-91.1867527</v>
      </c>
      <c r="E569" s="197">
        <v>39.988370000000003</v>
      </c>
      <c r="F569">
        <v>3.71</v>
      </c>
      <c r="G569">
        <f t="shared" si="52"/>
        <v>3.71</v>
      </c>
      <c r="H569" s="198">
        <v>11.81</v>
      </c>
      <c r="Q569" s="221">
        <f>(Q3654*10000)*TEA!$M$15*10^-6</f>
        <v>41.966248570199994</v>
      </c>
      <c r="R569" s="221">
        <f>(R3654*10000)*TEA!$O$15*10^-6</f>
        <v>41.966248570199994</v>
      </c>
      <c r="AA569">
        <f t="shared" si="54"/>
        <v>1</v>
      </c>
      <c r="AB569" s="197">
        <v>17001</v>
      </c>
      <c r="AC569" s="197">
        <v>63185</v>
      </c>
      <c r="AD569" s="197">
        <f t="shared" si="53"/>
        <v>63185</v>
      </c>
      <c r="AE569" s="197">
        <v>69111</v>
      </c>
      <c r="AJ569">
        <v>0</v>
      </c>
      <c r="AK569">
        <v>0</v>
      </c>
      <c r="AU569" s="198">
        <v>0.27272727299999999</v>
      </c>
      <c r="AV569" s="6">
        <v>0</v>
      </c>
      <c r="AW569" s="198">
        <v>0.38356000000000001</v>
      </c>
      <c r="BO569" s="198"/>
      <c r="BP569" s="354">
        <f t="shared" si="49"/>
        <v>63931.731882113549</v>
      </c>
      <c r="BQ569" s="354">
        <f t="shared" si="50"/>
        <v>0</v>
      </c>
      <c r="BR569" s="354">
        <f t="shared" si="51"/>
        <v>313062.02103960002</v>
      </c>
      <c r="CG569" s="198"/>
      <c r="CH569">
        <f>(Transest!$J$14/HexExtSoy!$K$4)</f>
        <v>0.20257267294641951</v>
      </c>
      <c r="CI569">
        <f>(HydroProcOil!$K$14/HexExtSoy!$K$4)</f>
        <v>0.10977777777777777</v>
      </c>
      <c r="CJ569">
        <f>(StarchFerm!$K$24/StarchFerm!$K$4)</f>
        <v>0.33157302630665886</v>
      </c>
      <c r="CY569" s="198"/>
      <c r="CZ569">
        <f>BP569*CH569*1000*LCI!$E$93</f>
        <v>488893523.45787227</v>
      </c>
      <c r="DA569">
        <f>BQ569*CI569*1000*(LCI!$E$99)</f>
        <v>0</v>
      </c>
      <c r="DB569">
        <f>BR569*CJ569*1000*(LCI!$E$96)</f>
        <v>2797488740.8331466</v>
      </c>
    </row>
    <row r="570" spans="1:106" x14ac:dyDescent="0.25">
      <c r="A570" s="197">
        <v>17003</v>
      </c>
      <c r="B570" s="197" t="s">
        <v>1060</v>
      </c>
      <c r="C570" s="197" t="s">
        <v>1061</v>
      </c>
      <c r="D570" s="197">
        <v>-89.341408400000006</v>
      </c>
      <c r="E570" s="197">
        <v>37.20664</v>
      </c>
      <c r="F570">
        <v>3.02</v>
      </c>
      <c r="G570">
        <f t="shared" si="52"/>
        <v>3.02</v>
      </c>
      <c r="H570" s="198">
        <v>10.01</v>
      </c>
      <c r="Q570" s="221">
        <f>(Q3655*10000)*TEA!$M$15*10^-6</f>
        <v>47.846795463899994</v>
      </c>
      <c r="R570" s="221">
        <f>(R3655*10000)*TEA!$O$15*10^-6</f>
        <v>47.846795463899994</v>
      </c>
      <c r="AA570">
        <f t="shared" si="54"/>
        <v>1</v>
      </c>
      <c r="AB570" s="197">
        <v>17003</v>
      </c>
      <c r="AC570" s="197">
        <v>12646</v>
      </c>
      <c r="AD570" s="197">
        <f t="shared" si="53"/>
        <v>12646</v>
      </c>
      <c r="AE570" s="197">
        <v>2109</v>
      </c>
      <c r="AJ570">
        <v>0</v>
      </c>
      <c r="AK570">
        <v>0</v>
      </c>
      <c r="AU570" s="198">
        <v>0.27272727299999999</v>
      </c>
      <c r="AV570" s="6">
        <v>0</v>
      </c>
      <c r="AW570" s="198">
        <v>0.38356000000000001</v>
      </c>
      <c r="BO570" s="198"/>
      <c r="BP570" s="354">
        <f t="shared" si="49"/>
        <v>10415.70546496116</v>
      </c>
      <c r="BQ570" s="354">
        <f t="shared" si="50"/>
        <v>0</v>
      </c>
      <c r="BR570" s="354">
        <f t="shared" si="51"/>
        <v>8097.3696804000001</v>
      </c>
      <c r="CG570" s="198"/>
      <c r="CH570">
        <f>(Transest!$J$14/HexExtSoy!$K$4)</f>
        <v>0.20257267294641951</v>
      </c>
      <c r="CI570">
        <f>(HydroProcOil!$K$14/HexExtSoy!$K$4)</f>
        <v>0.10977777777777777</v>
      </c>
      <c r="CJ570">
        <f>(StarchFerm!$K$24/StarchFerm!$K$4)</f>
        <v>0.33157302630665886</v>
      </c>
      <c r="CY570" s="198"/>
      <c r="CZ570">
        <f>BP570*CH570*1000*LCI!$E$93</f>
        <v>79650132.948907882</v>
      </c>
      <c r="DA570">
        <f>BQ570*CI570*1000*(LCI!$E$99)</f>
        <v>0</v>
      </c>
      <c r="DB570">
        <f>BR570*CJ570*1000*(LCI!$E$96)</f>
        <v>72357229.522955596</v>
      </c>
    </row>
    <row r="571" spans="1:106" x14ac:dyDescent="0.25">
      <c r="A571" s="197">
        <v>17005</v>
      </c>
      <c r="B571" s="197" t="s">
        <v>1060</v>
      </c>
      <c r="C571" s="197" t="s">
        <v>1062</v>
      </c>
      <c r="D571" s="197">
        <v>-89.445813599999994</v>
      </c>
      <c r="E571" s="197">
        <v>38.88588</v>
      </c>
      <c r="F571">
        <v>3.71</v>
      </c>
      <c r="G571">
        <f t="shared" si="52"/>
        <v>3.71</v>
      </c>
      <c r="H571" s="198">
        <v>10.29</v>
      </c>
      <c r="Q571" s="221">
        <f>(Q3656*10000)*TEA!$M$15*10^-6</f>
        <v>44.287401220649997</v>
      </c>
      <c r="R571" s="221">
        <f>(R3656*10000)*TEA!$O$15*10^-6</f>
        <v>44.287401220649997</v>
      </c>
      <c r="AA571">
        <f t="shared" si="54"/>
        <v>1</v>
      </c>
      <c r="AB571" s="197">
        <v>17005</v>
      </c>
      <c r="AC571" s="197">
        <v>32066</v>
      </c>
      <c r="AD571" s="197">
        <f t="shared" si="53"/>
        <v>32066</v>
      </c>
      <c r="AE571" s="197">
        <v>21420</v>
      </c>
      <c r="AJ571">
        <v>0</v>
      </c>
      <c r="AK571">
        <v>0</v>
      </c>
      <c r="AU571" s="198">
        <v>0.27272727299999999</v>
      </c>
      <c r="AV571" s="6">
        <v>0</v>
      </c>
      <c r="AW571" s="198">
        <v>0.38356000000000001</v>
      </c>
      <c r="BO571" s="198"/>
      <c r="BP571" s="354">
        <f t="shared" si="49"/>
        <v>32444.96185062678</v>
      </c>
      <c r="BQ571" s="354">
        <f t="shared" si="50"/>
        <v>0</v>
      </c>
      <c r="BR571" s="354">
        <f t="shared" si="51"/>
        <v>84541.150007999997</v>
      </c>
      <c r="CG571" s="198"/>
      <c r="CH571">
        <f>(Transest!$J$14/HexExtSoy!$K$4)</f>
        <v>0.20257267294641951</v>
      </c>
      <c r="CI571">
        <f>(HydroProcOil!$K$14/HexExtSoy!$K$4)</f>
        <v>0.10977777777777777</v>
      </c>
      <c r="CJ571">
        <f>(StarchFerm!$K$24/StarchFerm!$K$4)</f>
        <v>0.33157302630665886</v>
      </c>
      <c r="CY571" s="198"/>
      <c r="CZ571">
        <f>BP571*CH571*1000*LCI!$E$93</f>
        <v>248110464.87615937</v>
      </c>
      <c r="DA571">
        <f>BQ571*CI571*1000*(LCI!$E$99)</f>
        <v>0</v>
      </c>
      <c r="DB571">
        <f>BR571*CJ571*1000*(LCI!$E$96)</f>
        <v>755450675.5533601</v>
      </c>
    </row>
    <row r="572" spans="1:106" x14ac:dyDescent="0.25">
      <c r="A572" s="197">
        <v>17007</v>
      </c>
      <c r="B572" s="197" t="s">
        <v>1060</v>
      </c>
      <c r="C572" s="197" t="s">
        <v>680</v>
      </c>
      <c r="D572" s="197">
        <v>-88.820972299999994</v>
      </c>
      <c r="E572" s="197">
        <v>42.329819999999998</v>
      </c>
      <c r="F572">
        <v>3.14</v>
      </c>
      <c r="G572">
        <f t="shared" si="52"/>
        <v>3.14</v>
      </c>
      <c r="H572" s="198">
        <v>11.79</v>
      </c>
      <c r="Q572" s="221">
        <f>(Q3657*10000)*TEA!$M$15*10^-6</f>
        <v>35.811546351300002</v>
      </c>
      <c r="R572" s="221">
        <f>(R3657*10000)*TEA!$O$15*10^-6</f>
        <v>35.811546351300002</v>
      </c>
      <c r="AA572">
        <f t="shared" si="54"/>
        <v>1</v>
      </c>
      <c r="AB572" s="197">
        <v>17007</v>
      </c>
      <c r="AC572" s="197">
        <v>16853</v>
      </c>
      <c r="AD572" s="197">
        <f t="shared" si="53"/>
        <v>16853</v>
      </c>
      <c r="AE572" s="197">
        <v>22118</v>
      </c>
      <c r="AJ572">
        <v>0</v>
      </c>
      <c r="AK572">
        <v>0</v>
      </c>
      <c r="AU572" s="198">
        <v>0.27272727299999999</v>
      </c>
      <c r="AV572" s="6">
        <v>0</v>
      </c>
      <c r="AW572" s="198">
        <v>0.38356000000000001</v>
      </c>
      <c r="BO572" s="198"/>
      <c r="BP572" s="354">
        <f t="shared" si="49"/>
        <v>14432.29637806866</v>
      </c>
      <c r="BQ572" s="354">
        <f t="shared" si="50"/>
        <v>0</v>
      </c>
      <c r="BR572" s="354">
        <f t="shared" si="51"/>
        <v>100021.4091432</v>
      </c>
      <c r="CG572" s="198"/>
      <c r="CH572">
        <f>(Transest!$J$14/HexExtSoy!$K$4)</f>
        <v>0.20257267294641951</v>
      </c>
      <c r="CI572">
        <f>(HydroProcOil!$K$14/HexExtSoy!$K$4)</f>
        <v>0.10977777777777777</v>
      </c>
      <c r="CJ572">
        <f>(StarchFerm!$K$24/StarchFerm!$K$4)</f>
        <v>0.33157302630665886</v>
      </c>
      <c r="CY572" s="198"/>
      <c r="CZ572">
        <f>BP572*CH572*1000*LCI!$E$93</f>
        <v>110365479.24077624</v>
      </c>
      <c r="DA572">
        <f>BQ572*CI572*1000*(LCI!$E$99)</f>
        <v>0</v>
      </c>
      <c r="DB572">
        <f>BR572*CJ572*1000*(LCI!$E$96)</f>
        <v>893780615.71056497</v>
      </c>
    </row>
    <row r="573" spans="1:106" x14ac:dyDescent="0.25">
      <c r="A573" s="197">
        <v>17009</v>
      </c>
      <c r="B573" s="197" t="s">
        <v>1060</v>
      </c>
      <c r="C573" s="197" t="s">
        <v>1063</v>
      </c>
      <c r="D573" s="197">
        <v>-90.752320900000001</v>
      </c>
      <c r="E573" s="197">
        <v>39.959539999999997</v>
      </c>
      <c r="F573">
        <v>3.64</v>
      </c>
      <c r="G573">
        <f t="shared" si="52"/>
        <v>3.64</v>
      </c>
      <c r="H573" s="198">
        <v>11.89</v>
      </c>
      <c r="Q573" s="221">
        <f>(Q3658*10000)*TEA!$M$15*10^-6</f>
        <v>42.009521415299993</v>
      </c>
      <c r="R573" s="221">
        <f>(R3658*10000)*TEA!$O$15*10^-6</f>
        <v>42.009521415299993</v>
      </c>
      <c r="AA573">
        <f t="shared" si="54"/>
        <v>1</v>
      </c>
      <c r="AB573" s="197">
        <v>17009</v>
      </c>
      <c r="AC573" s="197">
        <v>13091</v>
      </c>
      <c r="AD573" s="197">
        <f t="shared" si="53"/>
        <v>13091</v>
      </c>
      <c r="AE573" s="197">
        <v>13251</v>
      </c>
      <c r="AJ573">
        <v>0</v>
      </c>
      <c r="AK573">
        <v>0</v>
      </c>
      <c r="AU573" s="198">
        <v>0.27272727299999999</v>
      </c>
      <c r="AV573" s="6">
        <v>0</v>
      </c>
      <c r="AW573" s="198">
        <v>0.38356000000000001</v>
      </c>
      <c r="BO573" s="198"/>
      <c r="BP573" s="354">
        <f t="shared" si="49"/>
        <v>12995.792740268522</v>
      </c>
      <c r="BQ573" s="354">
        <f t="shared" si="50"/>
        <v>0</v>
      </c>
      <c r="BR573" s="354">
        <f t="shared" si="51"/>
        <v>60431.561828400008</v>
      </c>
      <c r="CG573" s="198"/>
      <c r="CH573">
        <f>(Transest!$J$14/HexExtSoy!$K$4)</f>
        <v>0.20257267294641951</v>
      </c>
      <c r="CI573">
        <f>(HydroProcOil!$K$14/HexExtSoy!$K$4)</f>
        <v>0.10977777777777777</v>
      </c>
      <c r="CJ573">
        <f>(StarchFerm!$K$24/StarchFerm!$K$4)</f>
        <v>0.33157302630665886</v>
      </c>
      <c r="CY573" s="198"/>
      <c r="CZ573">
        <f>BP573*CH573*1000*LCI!$E$93</f>
        <v>99380365.835133523</v>
      </c>
      <c r="DA573">
        <f>BQ573*CI573*1000*(LCI!$E$99)</f>
        <v>0</v>
      </c>
      <c r="DB573">
        <f>BR573*CJ573*1000*(LCI!$E$96)</f>
        <v>540009973.884781</v>
      </c>
    </row>
    <row r="574" spans="1:106" x14ac:dyDescent="0.25">
      <c r="A574" s="197">
        <v>17011</v>
      </c>
      <c r="B574" s="197" t="s">
        <v>1060</v>
      </c>
      <c r="C574" s="197" t="s">
        <v>1064</v>
      </c>
      <c r="D574" s="197">
        <v>-89.519378099999997</v>
      </c>
      <c r="E574" s="197">
        <v>41.40849</v>
      </c>
      <c r="F574">
        <v>4.09</v>
      </c>
      <c r="G574">
        <f t="shared" si="52"/>
        <v>4.09</v>
      </c>
      <c r="H574" s="198">
        <v>13.66</v>
      </c>
      <c r="Q574" s="221">
        <f>(Q3659*10000)*TEA!$M$15*10^-6</f>
        <v>37.863301736249994</v>
      </c>
      <c r="R574" s="221">
        <f>(R3659*10000)*TEA!$O$15*10^-6</f>
        <v>37.863301736249994</v>
      </c>
      <c r="AA574">
        <f t="shared" si="54"/>
        <v>1</v>
      </c>
      <c r="AB574" s="197">
        <v>17011</v>
      </c>
      <c r="AC574" s="197">
        <v>58725</v>
      </c>
      <c r="AD574" s="197">
        <f t="shared" si="53"/>
        <v>58725</v>
      </c>
      <c r="AE574" s="197">
        <v>97616</v>
      </c>
      <c r="AJ574">
        <v>0</v>
      </c>
      <c r="AK574">
        <v>0</v>
      </c>
      <c r="AU574" s="198">
        <v>0.27272727299999999</v>
      </c>
      <c r="AV574" s="6">
        <v>0</v>
      </c>
      <c r="AW574" s="198">
        <v>0.38356000000000001</v>
      </c>
      <c r="BO574" s="198"/>
      <c r="BP574" s="354">
        <f t="shared" si="49"/>
        <v>65505.068247323245</v>
      </c>
      <c r="BQ574" s="354">
        <f t="shared" si="50"/>
        <v>0</v>
      </c>
      <c r="BR574" s="354">
        <f t="shared" si="51"/>
        <v>511452.15983360005</v>
      </c>
      <c r="CG574" s="198"/>
      <c r="CH574">
        <f>(Transest!$J$14/HexExtSoy!$K$4)</f>
        <v>0.20257267294641951</v>
      </c>
      <c r="CI574">
        <f>(HydroProcOil!$K$14/HexExtSoy!$K$4)</f>
        <v>0.10977777777777777</v>
      </c>
      <c r="CJ574">
        <f>(StarchFerm!$K$24/StarchFerm!$K$4)</f>
        <v>0.33157302630665886</v>
      </c>
      <c r="CY574" s="198"/>
      <c r="CZ574">
        <f>BP574*CH574*1000*LCI!$E$93</f>
        <v>500925012.93152076</v>
      </c>
      <c r="DA574">
        <f>BQ574*CI574*1000*(LCI!$E$99)</f>
        <v>0</v>
      </c>
      <c r="DB574">
        <f>BR574*CJ574*1000*(LCI!$E$96)</f>
        <v>4570281805.0494461</v>
      </c>
    </row>
    <row r="575" spans="1:106" x14ac:dyDescent="0.25">
      <c r="A575" s="197">
        <v>17013</v>
      </c>
      <c r="B575" s="197" t="s">
        <v>1060</v>
      </c>
      <c r="C575" s="197" t="s">
        <v>599</v>
      </c>
      <c r="D575" s="197">
        <v>-90.676383099999995</v>
      </c>
      <c r="E575" s="197">
        <v>39.162140000000001</v>
      </c>
      <c r="F575">
        <v>3.75</v>
      </c>
      <c r="G575">
        <f t="shared" si="52"/>
        <v>3.75</v>
      </c>
      <c r="H575" s="198">
        <v>9.8699999999999992</v>
      </c>
      <c r="Q575" s="221">
        <f>(Q3660*10000)*TEA!$M$15*10^-6</f>
        <v>43.822111258350006</v>
      </c>
      <c r="R575" s="221">
        <f>(R3660*10000)*TEA!$O$15*10^-6</f>
        <v>43.822111258350006</v>
      </c>
      <c r="AA575">
        <f t="shared" si="54"/>
        <v>1</v>
      </c>
      <c r="AB575" s="197">
        <v>17013</v>
      </c>
      <c r="AC575" s="197">
        <v>11125</v>
      </c>
      <c r="AD575" s="197">
        <f t="shared" si="53"/>
        <v>11125</v>
      </c>
      <c r="AE575" s="197">
        <v>8757</v>
      </c>
      <c r="AJ575">
        <v>0</v>
      </c>
      <c r="AK575">
        <v>0</v>
      </c>
      <c r="AU575" s="198">
        <v>0.27272727299999999</v>
      </c>
      <c r="AV575" s="6">
        <v>0</v>
      </c>
      <c r="AW575" s="198">
        <v>0.38356000000000001</v>
      </c>
      <c r="BO575" s="198"/>
      <c r="BP575" s="354">
        <f t="shared" si="49"/>
        <v>11377.84092046875</v>
      </c>
      <c r="BQ575" s="354">
        <f t="shared" si="50"/>
        <v>0</v>
      </c>
      <c r="BR575" s="354">
        <f t="shared" si="51"/>
        <v>33151.700660399998</v>
      </c>
      <c r="CG575" s="198"/>
      <c r="CH575">
        <f>(Transest!$J$14/HexExtSoy!$K$4)</f>
        <v>0.20257267294641951</v>
      </c>
      <c r="CI575">
        <f>(HydroProcOil!$K$14/HexExtSoy!$K$4)</f>
        <v>0.10977777777777777</v>
      </c>
      <c r="CJ575">
        <f>(StarchFerm!$K$24/StarchFerm!$K$4)</f>
        <v>0.33157302630665886</v>
      </c>
      <c r="CY575" s="198"/>
      <c r="CZ575">
        <f>BP575*CH575*1000*LCI!$E$93</f>
        <v>87007696.697598547</v>
      </c>
      <c r="DA575">
        <f>BQ575*CI575*1000*(LCI!$E$99)</f>
        <v>0</v>
      </c>
      <c r="DB575">
        <f>BR575*CJ575*1000*(LCI!$E$96)</f>
        <v>296240051.82413572</v>
      </c>
    </row>
    <row r="576" spans="1:106" x14ac:dyDescent="0.25">
      <c r="A576" s="197">
        <v>17015</v>
      </c>
      <c r="B576" s="197" t="s">
        <v>1060</v>
      </c>
      <c r="C576" s="197" t="s">
        <v>682</v>
      </c>
      <c r="D576" s="197">
        <v>-89.9327136</v>
      </c>
      <c r="E576" s="197">
        <v>42.075119999999998</v>
      </c>
      <c r="F576">
        <v>4.1900000000000004</v>
      </c>
      <c r="G576">
        <f t="shared" si="52"/>
        <v>4.1900000000000004</v>
      </c>
      <c r="H576" s="198">
        <v>14.39</v>
      </c>
      <c r="Q576" s="221">
        <f>(Q3661*10000)*TEA!$M$15*10^-6</f>
        <v>36.579476826449998</v>
      </c>
      <c r="R576" s="221">
        <f>(R3661*10000)*TEA!$O$15*10^-6</f>
        <v>36.579476826449998</v>
      </c>
      <c r="AA576">
        <f t="shared" si="54"/>
        <v>1</v>
      </c>
      <c r="AB576" s="197">
        <v>17015</v>
      </c>
      <c r="AC576" s="197">
        <v>17997</v>
      </c>
      <c r="AD576" s="197">
        <f t="shared" si="53"/>
        <v>17997</v>
      </c>
      <c r="AE576" s="197">
        <v>54206</v>
      </c>
      <c r="AJ576">
        <v>0</v>
      </c>
      <c r="AK576">
        <v>0</v>
      </c>
      <c r="AU576" s="198">
        <v>0.27272727299999999</v>
      </c>
      <c r="AV576" s="6">
        <v>0</v>
      </c>
      <c r="AW576" s="198">
        <v>0.38356000000000001</v>
      </c>
      <c r="BO576" s="198"/>
      <c r="BP576" s="354">
        <f t="shared" si="49"/>
        <v>20565.662747838393</v>
      </c>
      <c r="BQ576" s="354">
        <f t="shared" si="50"/>
        <v>0</v>
      </c>
      <c r="BR576" s="354">
        <f t="shared" si="51"/>
        <v>299186.13585040002</v>
      </c>
      <c r="CG576" s="198"/>
      <c r="CH576">
        <f>(Transest!$J$14/HexExtSoy!$K$4)</f>
        <v>0.20257267294641951</v>
      </c>
      <c r="CI576">
        <f>(HydroProcOil!$K$14/HexExtSoy!$K$4)</f>
        <v>0.10977777777777777</v>
      </c>
      <c r="CJ576">
        <f>(StarchFerm!$K$24/StarchFerm!$K$4)</f>
        <v>0.33157302630665886</v>
      </c>
      <c r="CY576" s="198"/>
      <c r="CZ576">
        <f>BP576*CH576*1000*LCI!$E$93</f>
        <v>157268058.08384469</v>
      </c>
      <c r="DA576">
        <f>BQ576*CI576*1000*(LCI!$E$99)</f>
        <v>0</v>
      </c>
      <c r="DB576">
        <f>BR576*CJ576*1000*(LCI!$E$96)</f>
        <v>2673495314.6839862</v>
      </c>
    </row>
    <row r="577" spans="1:106" x14ac:dyDescent="0.25">
      <c r="A577" s="197">
        <v>17017</v>
      </c>
      <c r="B577" s="197" t="s">
        <v>1060</v>
      </c>
      <c r="C577" s="197" t="s">
        <v>1065</v>
      </c>
      <c r="D577" s="197">
        <v>-90.248891900000004</v>
      </c>
      <c r="E577" s="197">
        <v>39.968200000000003</v>
      </c>
      <c r="F577">
        <v>3.98</v>
      </c>
      <c r="G577">
        <f t="shared" si="52"/>
        <v>3.98</v>
      </c>
      <c r="H577" s="198">
        <v>12.33</v>
      </c>
      <c r="Q577" s="221">
        <f>(Q3662*10000)*TEA!$M$15*10^-6</f>
        <v>41.987069557199995</v>
      </c>
      <c r="R577" s="221">
        <f>(R3662*10000)*TEA!$O$15*10^-6</f>
        <v>41.987069557199995</v>
      </c>
      <c r="AA577">
        <f t="shared" si="54"/>
        <v>1</v>
      </c>
      <c r="AB577" s="197">
        <v>17017</v>
      </c>
      <c r="AC577" s="197">
        <v>26321</v>
      </c>
      <c r="AD577" s="197">
        <f t="shared" si="53"/>
        <v>26321</v>
      </c>
      <c r="AE577" s="197">
        <v>34858</v>
      </c>
      <c r="AJ577">
        <v>0</v>
      </c>
      <c r="AK577">
        <v>0</v>
      </c>
      <c r="AU577" s="198">
        <v>0.27272727299999999</v>
      </c>
      <c r="AV577" s="6">
        <v>0</v>
      </c>
      <c r="AW577" s="198">
        <v>0.38356000000000001</v>
      </c>
      <c r="BO577" s="198"/>
      <c r="BP577" s="354">
        <f t="shared" si="49"/>
        <v>28570.24911947934</v>
      </c>
      <c r="BQ577" s="354">
        <f t="shared" si="50"/>
        <v>0</v>
      </c>
      <c r="BR577" s="354">
        <f t="shared" si="51"/>
        <v>164853.75813840001</v>
      </c>
      <c r="CG577" s="198"/>
      <c r="CH577">
        <f>(Transest!$J$14/HexExtSoy!$K$4)</f>
        <v>0.20257267294641951</v>
      </c>
      <c r="CI577">
        <f>(HydroProcOil!$K$14/HexExtSoy!$K$4)</f>
        <v>0.10977777777777777</v>
      </c>
      <c r="CJ577">
        <f>(StarchFerm!$K$24/StarchFerm!$K$4)</f>
        <v>0.33157302630665886</v>
      </c>
      <c r="CY577" s="198"/>
      <c r="CZ577">
        <f>BP577*CH577*1000*LCI!$E$93</f>
        <v>218480077.84064516</v>
      </c>
      <c r="DA577">
        <f>BQ577*CI577*1000*(LCI!$E$99)</f>
        <v>0</v>
      </c>
      <c r="DB577">
        <f>BR577*CJ577*1000*(LCI!$E$96)</f>
        <v>1473115553.0931339</v>
      </c>
    </row>
    <row r="578" spans="1:106" x14ac:dyDescent="0.25">
      <c r="A578" s="197">
        <v>17019</v>
      </c>
      <c r="B578" s="197" t="s">
        <v>1060</v>
      </c>
      <c r="C578" s="197" t="s">
        <v>1066</v>
      </c>
      <c r="D578" s="197">
        <v>-88.205422299999995</v>
      </c>
      <c r="E578" s="197">
        <v>40.130420000000001</v>
      </c>
      <c r="F578">
        <v>4.26</v>
      </c>
      <c r="G578">
        <f t="shared" si="52"/>
        <v>4.26</v>
      </c>
      <c r="H578" s="198">
        <v>12.71</v>
      </c>
      <c r="Q578" s="221">
        <f>(Q3663*10000)*TEA!$M$15*10^-6</f>
        <v>40.990604227200002</v>
      </c>
      <c r="R578" s="221">
        <f>(R3663*10000)*TEA!$O$15*10^-6</f>
        <v>40.990604227200002</v>
      </c>
      <c r="AA578">
        <f t="shared" si="54"/>
        <v>1</v>
      </c>
      <c r="AB578" s="197">
        <v>17019</v>
      </c>
      <c r="AC578" s="197">
        <v>107840</v>
      </c>
      <c r="AD578" s="197">
        <f t="shared" si="53"/>
        <v>107840</v>
      </c>
      <c r="AE578" s="197">
        <v>112219</v>
      </c>
      <c r="AJ578">
        <v>0</v>
      </c>
      <c r="AK578">
        <v>0</v>
      </c>
      <c r="AU578" s="198">
        <v>0.27272727299999999</v>
      </c>
      <c r="AV578" s="6">
        <v>0</v>
      </c>
      <c r="AW578" s="198">
        <v>0.38356000000000001</v>
      </c>
      <c r="BO578" s="198"/>
      <c r="BP578" s="354">
        <f t="shared" si="49"/>
        <v>125290.47285256318</v>
      </c>
      <c r="BQ578" s="354">
        <f t="shared" si="50"/>
        <v>0</v>
      </c>
      <c r="BR578" s="354">
        <f t="shared" si="51"/>
        <v>547072.9666244</v>
      </c>
      <c r="CG578" s="198"/>
      <c r="CH578">
        <f>(Transest!$J$14/HexExtSoy!$K$4)</f>
        <v>0.20257267294641951</v>
      </c>
      <c r="CI578">
        <f>(HydroProcOil!$K$14/HexExtSoy!$K$4)</f>
        <v>0.10977777777777777</v>
      </c>
      <c r="CJ578">
        <f>(StarchFerm!$K$24/StarchFerm!$K$4)</f>
        <v>0.33157302630665886</v>
      </c>
      <c r="CY578" s="198"/>
      <c r="CZ578">
        <f>BP578*CH578*1000*LCI!$E$93</f>
        <v>958111080.76253617</v>
      </c>
      <c r="DA578">
        <f>BQ578*CI578*1000*(LCI!$E$99)</f>
        <v>0</v>
      </c>
      <c r="DB578">
        <f>BR578*CJ578*1000*(LCI!$E$96)</f>
        <v>4888585525.206069</v>
      </c>
    </row>
    <row r="579" spans="1:106" x14ac:dyDescent="0.25">
      <c r="A579" s="197">
        <v>17021</v>
      </c>
      <c r="B579" s="197" t="s">
        <v>1060</v>
      </c>
      <c r="C579" s="197" t="s">
        <v>1067</v>
      </c>
      <c r="D579" s="197">
        <v>-89.281791900000002</v>
      </c>
      <c r="E579" s="197">
        <v>39.545990000000003</v>
      </c>
      <c r="F579">
        <v>4.46</v>
      </c>
      <c r="G579">
        <f t="shared" si="52"/>
        <v>4.46</v>
      </c>
      <c r="H579" s="198">
        <v>13.32</v>
      </c>
      <c r="Q579" s="221">
        <f>(Q3664*10000)*TEA!$M$15*10^-6</f>
        <v>42.738006136049989</v>
      </c>
      <c r="R579" s="221">
        <f>(R3664*10000)*TEA!$O$15*10^-6</f>
        <v>42.738006136049989</v>
      </c>
      <c r="AA579">
        <f t="shared" si="54"/>
        <v>1</v>
      </c>
      <c r="AB579" s="197">
        <v>17021</v>
      </c>
      <c r="AC579" s="197">
        <v>72425</v>
      </c>
      <c r="AD579" s="197">
        <f t="shared" si="53"/>
        <v>72425</v>
      </c>
      <c r="AE579" s="197">
        <v>77079</v>
      </c>
      <c r="AJ579">
        <v>0</v>
      </c>
      <c r="AK579">
        <v>0</v>
      </c>
      <c r="AU579" s="198">
        <v>0.27272727299999999</v>
      </c>
      <c r="AV579" s="6">
        <v>0</v>
      </c>
      <c r="AW579" s="198">
        <v>0.38356000000000001</v>
      </c>
      <c r="BO579" s="198"/>
      <c r="BP579" s="354">
        <f t="shared" ref="BP579:BP642" si="55">F579*AC579*AU579</f>
        <v>88095.136451731494</v>
      </c>
      <c r="BQ579" s="354">
        <f t="shared" ref="BQ579:BQ642" si="56">G579*AD579*AV579</f>
        <v>0</v>
      </c>
      <c r="BR579" s="354">
        <f t="shared" ref="BR579:BR642" si="57">H579*AE579*AW579</f>
        <v>393798.09091680002</v>
      </c>
      <c r="CG579" s="198"/>
      <c r="CH579">
        <f>(Transest!$J$14/HexExtSoy!$K$4)</f>
        <v>0.20257267294641951</v>
      </c>
      <c r="CI579">
        <f>(HydroProcOil!$K$14/HexExtSoy!$K$4)</f>
        <v>0.10977777777777777</v>
      </c>
      <c r="CJ579">
        <f>(StarchFerm!$K$24/StarchFerm!$K$4)</f>
        <v>0.33157302630665886</v>
      </c>
      <c r="CY579" s="198"/>
      <c r="CZ579">
        <f>BP579*CH579*1000*LCI!$E$93</f>
        <v>673673939.23890686</v>
      </c>
      <c r="DA579">
        <f>BQ579*CI579*1000*(LCI!$E$99)</f>
        <v>0</v>
      </c>
      <c r="DB579">
        <f>BR579*CJ579*1000*(LCI!$E$96)</f>
        <v>3518937627.2568874</v>
      </c>
    </row>
    <row r="580" spans="1:106" x14ac:dyDescent="0.25">
      <c r="A580" s="197">
        <v>17023</v>
      </c>
      <c r="B580" s="197" t="s">
        <v>1060</v>
      </c>
      <c r="C580" s="197" t="s">
        <v>684</v>
      </c>
      <c r="D580" s="197">
        <v>-87.796096500000004</v>
      </c>
      <c r="E580" s="197">
        <v>39.332900000000002</v>
      </c>
      <c r="F580">
        <v>3.7</v>
      </c>
      <c r="G580">
        <f t="shared" ref="G580:G643" si="58">F580</f>
        <v>3.7</v>
      </c>
      <c r="H580" s="198">
        <v>11.73</v>
      </c>
      <c r="Q580" s="221">
        <f>(Q3665*10000)*TEA!$M$15*10^-6</f>
        <v>42.8221660293</v>
      </c>
      <c r="R580" s="221">
        <f>(R3665*10000)*TEA!$O$15*10^-6</f>
        <v>42.8221660293</v>
      </c>
      <c r="AA580">
        <f t="shared" si="54"/>
        <v>1</v>
      </c>
      <c r="AB580" s="197">
        <v>17023</v>
      </c>
      <c r="AC580" s="197">
        <v>45677</v>
      </c>
      <c r="AD580" s="197">
        <f t="shared" ref="AD580:AD643" si="59">AC580</f>
        <v>45677</v>
      </c>
      <c r="AE580" s="197">
        <v>38811</v>
      </c>
      <c r="AJ580">
        <v>0</v>
      </c>
      <c r="AK580">
        <v>0</v>
      </c>
      <c r="AU580" s="198">
        <v>0.27272727299999999</v>
      </c>
      <c r="AV580" s="6">
        <v>0</v>
      </c>
      <c r="AW580" s="198">
        <v>0.38356000000000001</v>
      </c>
      <c r="BO580" s="198"/>
      <c r="BP580" s="354">
        <f t="shared" si="55"/>
        <v>46092.245500637699</v>
      </c>
      <c r="BQ580" s="354">
        <f t="shared" si="56"/>
        <v>0</v>
      </c>
      <c r="BR580" s="354">
        <f t="shared" si="57"/>
        <v>174616.85218680001</v>
      </c>
      <c r="CG580" s="198"/>
      <c r="CH580">
        <f>(Transest!$J$14/HexExtSoy!$K$4)</f>
        <v>0.20257267294641951</v>
      </c>
      <c r="CI580">
        <f>(HydroProcOil!$K$14/HexExtSoy!$K$4)</f>
        <v>0.10977777777777777</v>
      </c>
      <c r="CJ580">
        <f>(StarchFerm!$K$24/StarchFerm!$K$4)</f>
        <v>0.33157302630665886</v>
      </c>
      <c r="CY580" s="198"/>
      <c r="CZ580">
        <f>BP580*CH580*1000*LCI!$E$93</f>
        <v>352472858.83704507</v>
      </c>
      <c r="DA580">
        <f>BQ580*CI580*1000*(LCI!$E$99)</f>
        <v>0</v>
      </c>
      <c r="DB580">
        <f>BR580*CJ580*1000*(LCI!$E$96)</f>
        <v>1560357517.4342484</v>
      </c>
    </row>
    <row r="581" spans="1:106" x14ac:dyDescent="0.25">
      <c r="A581" s="197">
        <v>17025</v>
      </c>
      <c r="B581" s="197" t="s">
        <v>1060</v>
      </c>
      <c r="C581" s="197" t="s">
        <v>605</v>
      </c>
      <c r="D581" s="197">
        <v>-88.4955973</v>
      </c>
      <c r="E581" s="197">
        <v>38.748699999999999</v>
      </c>
      <c r="F581">
        <v>2.86</v>
      </c>
      <c r="G581">
        <f t="shared" si="58"/>
        <v>2.86</v>
      </c>
      <c r="H581" s="198">
        <v>7.29</v>
      </c>
      <c r="Q581" s="221">
        <f>(Q3666*10000)*TEA!$M$15*10^-6</f>
        <v>44.446213264499995</v>
      </c>
      <c r="R581" s="221">
        <f>(R3666*10000)*TEA!$O$15*10^-6</f>
        <v>44.446213264499995</v>
      </c>
      <c r="AA581">
        <f t="shared" si="54"/>
        <v>1</v>
      </c>
      <c r="AB581" s="197">
        <v>17025</v>
      </c>
      <c r="AC581" s="197">
        <v>62553</v>
      </c>
      <c r="AD581" s="197">
        <f t="shared" si="59"/>
        <v>62553</v>
      </c>
      <c r="AE581" s="197">
        <v>29174</v>
      </c>
      <c r="AJ581">
        <v>0</v>
      </c>
      <c r="AK581">
        <v>0</v>
      </c>
      <c r="AU581" s="198">
        <v>0.27272727299999999</v>
      </c>
      <c r="AV581" s="6">
        <v>0</v>
      </c>
      <c r="AW581" s="198">
        <v>0.38356000000000001</v>
      </c>
      <c r="BO581" s="198"/>
      <c r="BP581" s="354">
        <f t="shared" si="55"/>
        <v>48791.340048791339</v>
      </c>
      <c r="BQ581" s="354">
        <f t="shared" si="56"/>
        <v>0</v>
      </c>
      <c r="BR581" s="354">
        <f t="shared" si="57"/>
        <v>81574.950117600005</v>
      </c>
      <c r="CG581" s="198"/>
      <c r="CH581">
        <f>(Transest!$J$14/HexExtSoy!$K$4)</f>
        <v>0.20257267294641951</v>
      </c>
      <c r="CI581">
        <f>(HydroProcOil!$K$14/HexExtSoy!$K$4)</f>
        <v>0.10977777777777777</v>
      </c>
      <c r="CJ581">
        <f>(StarchFerm!$K$24/StarchFerm!$K$4)</f>
        <v>0.33157302630665886</v>
      </c>
      <c r="CY581" s="198"/>
      <c r="CZ581">
        <f>BP581*CH581*1000*LCI!$E$93</f>
        <v>373113154.42963094</v>
      </c>
      <c r="DA581">
        <f>BQ581*CI581*1000*(LCI!$E$99)</f>
        <v>0</v>
      </c>
      <c r="DB581">
        <f>BR581*CJ581*1000*(LCI!$E$96)</f>
        <v>728945030.54123366</v>
      </c>
    </row>
    <row r="582" spans="1:106" x14ac:dyDescent="0.25">
      <c r="A582" s="197">
        <v>17027</v>
      </c>
      <c r="B582" s="197" t="s">
        <v>1060</v>
      </c>
      <c r="C582" s="197" t="s">
        <v>1068</v>
      </c>
      <c r="D582" s="197">
        <v>-89.426826399999996</v>
      </c>
      <c r="E582" s="197">
        <v>38.600990000000003</v>
      </c>
      <c r="F582">
        <v>3.24</v>
      </c>
      <c r="G582">
        <f t="shared" si="58"/>
        <v>3.24</v>
      </c>
      <c r="H582" s="198">
        <v>9.83</v>
      </c>
      <c r="Q582" s="221">
        <f>(Q3667*10000)*TEA!$M$15*10^-6</f>
        <v>44.941792503599999</v>
      </c>
      <c r="R582" s="221">
        <f>(R3667*10000)*TEA!$O$15*10^-6</f>
        <v>44.941792503599999</v>
      </c>
      <c r="AA582">
        <f t="shared" si="54"/>
        <v>1</v>
      </c>
      <c r="AB582" s="197">
        <v>17027</v>
      </c>
      <c r="AC582" s="197">
        <v>39093</v>
      </c>
      <c r="AD582" s="197">
        <f t="shared" si="59"/>
        <v>39093</v>
      </c>
      <c r="AE582" s="197">
        <v>34387</v>
      </c>
      <c r="AJ582">
        <v>0</v>
      </c>
      <c r="AK582">
        <v>0</v>
      </c>
      <c r="AU582" s="198">
        <v>0.27272727299999999</v>
      </c>
      <c r="AV582" s="6">
        <v>0</v>
      </c>
      <c r="AW582" s="198">
        <v>0.38356000000000001</v>
      </c>
      <c r="BO582" s="198"/>
      <c r="BP582" s="354">
        <f t="shared" si="55"/>
        <v>34543.996398180359</v>
      </c>
      <c r="BQ582" s="354">
        <f t="shared" si="56"/>
        <v>0</v>
      </c>
      <c r="BR582" s="354">
        <f t="shared" si="57"/>
        <v>129652.56598760001</v>
      </c>
      <c r="CG582" s="198"/>
      <c r="CH582">
        <f>(Transest!$J$14/HexExtSoy!$K$4)</f>
        <v>0.20257267294641951</v>
      </c>
      <c r="CI582">
        <f>(HydroProcOil!$K$14/HexExtSoy!$K$4)</f>
        <v>0.10977777777777777</v>
      </c>
      <c r="CJ582">
        <f>(StarchFerm!$K$24/StarchFerm!$K$4)</f>
        <v>0.33157302630665886</v>
      </c>
      <c r="CY582" s="198"/>
      <c r="CZ582">
        <f>BP582*CH582*1000*LCI!$E$93</f>
        <v>264162030.59481582</v>
      </c>
      <c r="DA582">
        <f>BQ582*CI582*1000*(LCI!$E$99)</f>
        <v>0</v>
      </c>
      <c r="DB582">
        <f>BR582*CJ582*1000*(LCI!$E$96)</f>
        <v>1158561464.4855261</v>
      </c>
    </row>
    <row r="583" spans="1:106" x14ac:dyDescent="0.25">
      <c r="A583" s="197">
        <v>17029</v>
      </c>
      <c r="B583" s="197" t="s">
        <v>1060</v>
      </c>
      <c r="C583" s="197" t="s">
        <v>1069</v>
      </c>
      <c r="D583" s="197">
        <v>-88.226802899999996</v>
      </c>
      <c r="E583" s="197">
        <v>39.519370000000002</v>
      </c>
      <c r="F583">
        <v>4.2</v>
      </c>
      <c r="G583">
        <f t="shared" si="58"/>
        <v>4.2</v>
      </c>
      <c r="H583" s="198">
        <v>12.69</v>
      </c>
      <c r="Q583" s="221">
        <f>(Q3668*10000)*TEA!$M$15*10^-6</f>
        <v>42.511226719499994</v>
      </c>
      <c r="R583" s="221">
        <f>(R3668*10000)*TEA!$O$15*10^-6</f>
        <v>42.511226719499994</v>
      </c>
      <c r="AA583">
        <f t="shared" si="54"/>
        <v>1</v>
      </c>
      <c r="AB583" s="197">
        <v>17029</v>
      </c>
      <c r="AC583" s="197">
        <v>42832</v>
      </c>
      <c r="AD583" s="197">
        <f t="shared" si="59"/>
        <v>42832</v>
      </c>
      <c r="AE583" s="197">
        <v>40023</v>
      </c>
      <c r="AJ583">
        <v>0</v>
      </c>
      <c r="AK583">
        <v>0</v>
      </c>
      <c r="AU583" s="198">
        <v>0.27272727299999999</v>
      </c>
      <c r="AV583" s="6">
        <v>0</v>
      </c>
      <c r="AW583" s="198">
        <v>0.38356000000000001</v>
      </c>
      <c r="BO583" s="198"/>
      <c r="BP583" s="354">
        <f t="shared" si="55"/>
        <v>49062.109139971195</v>
      </c>
      <c r="BQ583" s="354">
        <f t="shared" si="56"/>
        <v>0</v>
      </c>
      <c r="BR583" s="354">
        <f t="shared" si="57"/>
        <v>194807.0056572</v>
      </c>
      <c r="CG583" s="198"/>
      <c r="CH583">
        <f>(Transest!$J$14/HexExtSoy!$K$4)</f>
        <v>0.20257267294641951</v>
      </c>
      <c r="CI583">
        <f>(HydroProcOil!$K$14/HexExtSoy!$K$4)</f>
        <v>0.10977777777777777</v>
      </c>
      <c r="CJ583">
        <f>(StarchFerm!$K$24/StarchFerm!$K$4)</f>
        <v>0.33157302630665886</v>
      </c>
      <c r="CY583" s="198"/>
      <c r="CZ583">
        <f>BP583*CH583*1000*LCI!$E$93</f>
        <v>375183757.72995287</v>
      </c>
      <c r="DA583">
        <f>BQ583*CI583*1000*(LCI!$E$99)</f>
        <v>0</v>
      </c>
      <c r="DB583">
        <f>BR583*CJ583*1000*(LCI!$E$96)</f>
        <v>1740774569.6898232</v>
      </c>
    </row>
    <row r="584" spans="1:106" x14ac:dyDescent="0.25">
      <c r="A584" s="197">
        <v>17031</v>
      </c>
      <c r="B584" s="197" t="s">
        <v>1060</v>
      </c>
      <c r="C584" s="197" t="s">
        <v>938</v>
      </c>
      <c r="D584" s="197">
        <v>-87.821180200000001</v>
      </c>
      <c r="E584" s="197">
        <v>41.842959999999998</v>
      </c>
      <c r="F584">
        <v>3.22</v>
      </c>
      <c r="G584">
        <f t="shared" si="58"/>
        <v>3.22</v>
      </c>
      <c r="H584" s="198">
        <v>8.8699999999999992</v>
      </c>
      <c r="Q584" s="221">
        <f>(Q3669*10000)*TEA!$M$15*10^-6</f>
        <v>36.915388739099996</v>
      </c>
      <c r="R584" s="221">
        <f>(R3669*10000)*TEA!$O$15*10^-6</f>
        <v>36.915388739099996</v>
      </c>
      <c r="AA584">
        <f t="shared" si="54"/>
        <v>1</v>
      </c>
      <c r="AB584" s="197">
        <v>17031</v>
      </c>
      <c r="AC584" s="197">
        <v>2091</v>
      </c>
      <c r="AD584" s="197">
        <f t="shared" si="59"/>
        <v>2091</v>
      </c>
      <c r="AE584" s="197">
        <v>1013</v>
      </c>
      <c r="AJ584">
        <v>0</v>
      </c>
      <c r="AK584">
        <v>0</v>
      </c>
      <c r="AU584" s="198">
        <v>0.27272727299999999</v>
      </c>
      <c r="AV584" s="6">
        <v>0</v>
      </c>
      <c r="AW584" s="198">
        <v>0.38356000000000001</v>
      </c>
      <c r="BO584" s="198"/>
      <c r="BP584" s="354">
        <f t="shared" si="55"/>
        <v>1836.27818365446</v>
      </c>
      <c r="BQ584" s="354">
        <f t="shared" si="56"/>
        <v>0</v>
      </c>
      <c r="BR584" s="354">
        <f t="shared" si="57"/>
        <v>3446.4055036</v>
      </c>
      <c r="CG584" s="198"/>
      <c r="CH584">
        <f>(Transest!$J$14/HexExtSoy!$K$4)</f>
        <v>0.20257267294641951</v>
      </c>
      <c r="CI584">
        <f>(HydroProcOil!$K$14/HexExtSoy!$K$4)</f>
        <v>0.10977777777777777</v>
      </c>
      <c r="CJ584">
        <f>(StarchFerm!$K$24/StarchFerm!$K$4)</f>
        <v>0.33157302630665886</v>
      </c>
      <c r="CY584" s="198"/>
      <c r="CZ584">
        <f>BP584*CH584*1000*LCI!$E$93</f>
        <v>14042236.692587027</v>
      </c>
      <c r="DA584">
        <f>BQ584*CI584*1000*(LCI!$E$99)</f>
        <v>0</v>
      </c>
      <c r="DB584">
        <f>BR584*CJ584*1000*(LCI!$E$96)</f>
        <v>30796711.01799614</v>
      </c>
    </row>
    <row r="585" spans="1:106" x14ac:dyDescent="0.25">
      <c r="A585" s="197">
        <v>17033</v>
      </c>
      <c r="B585" s="197" t="s">
        <v>1060</v>
      </c>
      <c r="C585" s="197" t="s">
        <v>689</v>
      </c>
      <c r="D585" s="197">
        <v>-87.764002199999993</v>
      </c>
      <c r="E585" s="197">
        <v>39.002699999999997</v>
      </c>
      <c r="F585">
        <v>3.64</v>
      </c>
      <c r="G585">
        <f t="shared" si="58"/>
        <v>3.64</v>
      </c>
      <c r="H585" s="198">
        <v>11.09</v>
      </c>
      <c r="Q585" s="221">
        <f>(Q3670*10000)*TEA!$M$15*10^-6</f>
        <v>43.656505407449998</v>
      </c>
      <c r="R585" s="221">
        <f>(R3670*10000)*TEA!$O$15*10^-6</f>
        <v>43.656505407449998</v>
      </c>
      <c r="AA585">
        <f t="shared" si="54"/>
        <v>1</v>
      </c>
      <c r="AB585" s="197">
        <v>17033</v>
      </c>
      <c r="AC585" s="197">
        <v>36848</v>
      </c>
      <c r="AD585" s="197">
        <f t="shared" si="59"/>
        <v>36848</v>
      </c>
      <c r="AE585" s="197">
        <v>35357</v>
      </c>
      <c r="AJ585">
        <v>0</v>
      </c>
      <c r="AK585">
        <v>0</v>
      </c>
      <c r="AU585" s="198">
        <v>0.27272727299999999</v>
      </c>
      <c r="AV585" s="6">
        <v>0</v>
      </c>
      <c r="AW585" s="198">
        <v>0.38356000000000001</v>
      </c>
      <c r="BO585" s="198"/>
      <c r="BP585" s="354">
        <f t="shared" si="55"/>
        <v>36580.014582034557</v>
      </c>
      <c r="BQ585" s="354">
        <f t="shared" si="56"/>
        <v>0</v>
      </c>
      <c r="BR585" s="354">
        <f t="shared" si="57"/>
        <v>150397.37790280001</v>
      </c>
      <c r="CG585" s="198"/>
      <c r="CH585">
        <f>(Transest!$J$14/HexExtSoy!$K$4)</f>
        <v>0.20257267294641951</v>
      </c>
      <c r="CI585">
        <f>(HydroProcOil!$K$14/HexExtSoy!$K$4)</f>
        <v>0.10977777777777777</v>
      </c>
      <c r="CJ585">
        <f>(StarchFerm!$K$24/StarchFerm!$K$4)</f>
        <v>0.33157302630665886</v>
      </c>
      <c r="CY585" s="198"/>
      <c r="CZ585">
        <f>BP585*CH585*1000*LCI!$E$93</f>
        <v>279731702.71889079</v>
      </c>
      <c r="DA585">
        <f>BQ585*CI585*1000*(LCI!$E$99)</f>
        <v>0</v>
      </c>
      <c r="DB585">
        <f>BR585*CJ585*1000*(LCI!$E$96)</f>
        <v>1343934885.2880847</v>
      </c>
    </row>
    <row r="586" spans="1:106" x14ac:dyDescent="0.25">
      <c r="A586" s="197">
        <v>17035</v>
      </c>
      <c r="B586" s="197" t="s">
        <v>1060</v>
      </c>
      <c r="C586" s="197" t="s">
        <v>1070</v>
      </c>
      <c r="D586" s="197">
        <v>-88.245883699999993</v>
      </c>
      <c r="E586" s="197">
        <v>39.274830000000001</v>
      </c>
      <c r="F586">
        <v>3.47</v>
      </c>
      <c r="G586">
        <f t="shared" si="58"/>
        <v>3.47</v>
      </c>
      <c r="H586" s="198">
        <v>11.16</v>
      </c>
      <c r="Q586" s="221">
        <f>(Q3671*10000)*TEA!$M$15*10^-6</f>
        <v>43.081473811500004</v>
      </c>
      <c r="R586" s="221">
        <f>(R3671*10000)*TEA!$O$15*10^-6</f>
        <v>43.081473811500004</v>
      </c>
      <c r="AA586">
        <f t="shared" si="54"/>
        <v>1</v>
      </c>
      <c r="AB586" s="197">
        <v>17035</v>
      </c>
      <c r="AC586" s="197">
        <v>27894</v>
      </c>
      <c r="AD586" s="197">
        <f t="shared" si="59"/>
        <v>27894</v>
      </c>
      <c r="AE586" s="197">
        <v>23568</v>
      </c>
      <c r="AJ586">
        <v>0</v>
      </c>
      <c r="AK586">
        <v>0</v>
      </c>
      <c r="AU586" s="198">
        <v>0.27272727299999999</v>
      </c>
      <c r="AV586" s="6">
        <v>0</v>
      </c>
      <c r="AW586" s="198">
        <v>0.38356000000000001</v>
      </c>
      <c r="BO586" s="198"/>
      <c r="BP586" s="354">
        <f t="shared" si="55"/>
        <v>26397.867299125141</v>
      </c>
      <c r="BQ586" s="354">
        <f t="shared" si="56"/>
        <v>0</v>
      </c>
      <c r="BR586" s="354">
        <f t="shared" si="57"/>
        <v>100883.5216128</v>
      </c>
      <c r="CG586" s="198"/>
      <c r="CH586">
        <f>(Transest!$J$14/HexExtSoy!$K$4)</f>
        <v>0.20257267294641951</v>
      </c>
      <c r="CI586">
        <f>(HydroProcOil!$K$14/HexExtSoy!$K$4)</f>
        <v>0.10977777777777777</v>
      </c>
      <c r="CJ586">
        <f>(StarchFerm!$K$24/StarchFerm!$K$4)</f>
        <v>0.33157302630665886</v>
      </c>
      <c r="CY586" s="198"/>
      <c r="CZ586">
        <f>BP586*CH586*1000*LCI!$E$93</f>
        <v>201867616.84229189</v>
      </c>
      <c r="DA586">
        <f>BQ586*CI586*1000*(LCI!$E$99)</f>
        <v>0</v>
      </c>
      <c r="DB586">
        <f>BR586*CJ586*1000*(LCI!$E$96)</f>
        <v>901484360.54371023</v>
      </c>
    </row>
    <row r="587" spans="1:106" x14ac:dyDescent="0.25">
      <c r="A587" s="197">
        <v>17037</v>
      </c>
      <c r="B587" s="197" t="s">
        <v>1060</v>
      </c>
      <c r="C587" s="197" t="s">
        <v>616</v>
      </c>
      <c r="D587" s="197">
        <v>-88.764125100000001</v>
      </c>
      <c r="E587" s="197">
        <v>41.898319999999998</v>
      </c>
      <c r="F587">
        <v>3.9</v>
      </c>
      <c r="G587">
        <f t="shared" si="58"/>
        <v>3.9</v>
      </c>
      <c r="H587" s="198">
        <v>12.75</v>
      </c>
      <c r="Q587" s="221">
        <f>(Q3672*10000)*TEA!$M$15*10^-6</f>
        <v>36.626942744099992</v>
      </c>
      <c r="R587" s="221">
        <f>(R3672*10000)*TEA!$O$15*10^-6</f>
        <v>36.626942744099992</v>
      </c>
      <c r="AA587">
        <f t="shared" si="54"/>
        <v>1</v>
      </c>
      <c r="AB587" s="197">
        <v>17037</v>
      </c>
      <c r="AC587" s="197">
        <v>54966</v>
      </c>
      <c r="AD587" s="197">
        <f t="shared" si="59"/>
        <v>54966</v>
      </c>
      <c r="AE587" s="197">
        <v>81959</v>
      </c>
      <c r="AJ587">
        <v>0</v>
      </c>
      <c r="AK587">
        <v>0</v>
      </c>
      <c r="AU587" s="198">
        <v>0.27272727299999999</v>
      </c>
      <c r="AV587" s="6">
        <v>0</v>
      </c>
      <c r="AW587" s="198">
        <v>0.38356000000000001</v>
      </c>
      <c r="BO587" s="198"/>
      <c r="BP587" s="354">
        <f t="shared" si="55"/>
        <v>58463.836422100198</v>
      </c>
      <c r="BQ587" s="354">
        <f t="shared" si="56"/>
        <v>0</v>
      </c>
      <c r="BR587" s="354">
        <f t="shared" si="57"/>
        <v>400811.47401000001</v>
      </c>
      <c r="CG587" s="198"/>
      <c r="CH587">
        <f>(Transest!$J$14/HexExtSoy!$K$4)</f>
        <v>0.20257267294641951</v>
      </c>
      <c r="CI587">
        <f>(HydroProcOil!$K$14/HexExtSoy!$K$4)</f>
        <v>0.10977777777777777</v>
      </c>
      <c r="CJ587">
        <f>(StarchFerm!$K$24/StarchFerm!$K$4)</f>
        <v>0.33157302630665886</v>
      </c>
      <c r="CY587" s="198"/>
      <c r="CZ587">
        <f>BP587*CH587*1000*LCI!$E$93</f>
        <v>447079879.45594698</v>
      </c>
      <c r="DA587">
        <f>BQ587*CI587*1000*(LCI!$E$99)</f>
        <v>0</v>
      </c>
      <c r="DB587">
        <f>BR587*CJ587*1000*(LCI!$E$96)</f>
        <v>3581608468.5592713</v>
      </c>
    </row>
    <row r="588" spans="1:106" x14ac:dyDescent="0.25">
      <c r="A588" s="197">
        <v>17039</v>
      </c>
      <c r="B588" s="197" t="s">
        <v>1060</v>
      </c>
      <c r="C588" s="197" t="s">
        <v>1071</v>
      </c>
      <c r="D588" s="197">
        <v>-88.900481200000002</v>
      </c>
      <c r="E588" s="197">
        <v>40.172150000000002</v>
      </c>
      <c r="F588">
        <v>4.3600000000000003</v>
      </c>
      <c r="G588">
        <f t="shared" si="58"/>
        <v>4.3600000000000003</v>
      </c>
      <c r="H588" s="198">
        <v>12.98</v>
      </c>
      <c r="Q588" s="221">
        <f>(Q3673*10000)*TEA!$M$15*10^-6</f>
        <v>41.199612023699999</v>
      </c>
      <c r="R588" s="221">
        <f>(R3673*10000)*TEA!$O$15*10^-6</f>
        <v>41.199612023699999</v>
      </c>
      <c r="AA588">
        <f t="shared" si="54"/>
        <v>1</v>
      </c>
      <c r="AB588" s="197">
        <v>17039</v>
      </c>
      <c r="AC588" s="197">
        <v>34605</v>
      </c>
      <c r="AD588" s="197">
        <f t="shared" si="59"/>
        <v>34605</v>
      </c>
      <c r="AE588" s="197">
        <v>34426</v>
      </c>
      <c r="AJ588">
        <v>0</v>
      </c>
      <c r="AK588">
        <v>0</v>
      </c>
      <c r="AU588" s="198">
        <v>0.27272727299999999</v>
      </c>
      <c r="AV588" s="6">
        <v>0</v>
      </c>
      <c r="AW588" s="198">
        <v>0.38356000000000001</v>
      </c>
      <c r="BO588" s="198"/>
      <c r="BP588" s="354">
        <f t="shared" si="55"/>
        <v>41148.4909502394</v>
      </c>
      <c r="BQ588" s="354">
        <f t="shared" si="56"/>
        <v>0</v>
      </c>
      <c r="BR588" s="354">
        <f t="shared" si="57"/>
        <v>171393.58654880003</v>
      </c>
      <c r="CG588" s="198"/>
      <c r="CH588">
        <f>(Transest!$J$14/HexExtSoy!$K$4)</f>
        <v>0.20257267294641951</v>
      </c>
      <c r="CI588">
        <f>(HydroProcOil!$K$14/HexExtSoy!$K$4)</f>
        <v>0.10977777777777777</v>
      </c>
      <c r="CJ588">
        <f>(StarchFerm!$K$24/StarchFerm!$K$4)</f>
        <v>0.33157302630665886</v>
      </c>
      <c r="CY588" s="198"/>
      <c r="CZ588">
        <f>BP588*CH588*1000*LCI!$E$93</f>
        <v>314667382.43118346</v>
      </c>
      <c r="DA588">
        <f>BQ588*CI588*1000*(LCI!$E$99)</f>
        <v>0</v>
      </c>
      <c r="DB588">
        <f>BR588*CJ588*1000*(LCI!$E$96)</f>
        <v>1531554760.3924458</v>
      </c>
    </row>
    <row r="589" spans="1:106" x14ac:dyDescent="0.25">
      <c r="A589" s="197">
        <v>17041</v>
      </c>
      <c r="B589" s="197" t="s">
        <v>1060</v>
      </c>
      <c r="C589" s="197" t="s">
        <v>809</v>
      </c>
      <c r="D589" s="197">
        <v>-88.223141200000001</v>
      </c>
      <c r="E589" s="197">
        <v>39.76455</v>
      </c>
      <c r="F589">
        <v>4.22</v>
      </c>
      <c r="G589">
        <f t="shared" si="58"/>
        <v>4.22</v>
      </c>
      <c r="H589" s="198">
        <v>13.44</v>
      </c>
      <c r="Q589" s="221">
        <f>(Q3674*10000)*TEA!$M$15*10^-6</f>
        <v>41.915969378549995</v>
      </c>
      <c r="R589" s="221">
        <f>(R3674*10000)*TEA!$O$15*10^-6</f>
        <v>41.915969378549995</v>
      </c>
      <c r="AA589">
        <f t="shared" si="54"/>
        <v>1</v>
      </c>
      <c r="AB589" s="197">
        <v>17041</v>
      </c>
      <c r="AC589" s="197">
        <v>44003</v>
      </c>
      <c r="AD589" s="197">
        <f t="shared" si="59"/>
        <v>44003</v>
      </c>
      <c r="AE589" s="197">
        <v>47305</v>
      </c>
      <c r="AJ589">
        <v>0</v>
      </c>
      <c r="AK589">
        <v>0</v>
      </c>
      <c r="AU589" s="198">
        <v>0.27272727299999999</v>
      </c>
      <c r="AV589" s="6">
        <v>0</v>
      </c>
      <c r="AW589" s="198">
        <v>0.38356000000000001</v>
      </c>
      <c r="BO589" s="198"/>
      <c r="BP589" s="354">
        <f t="shared" si="55"/>
        <v>50643.45277791618</v>
      </c>
      <c r="BQ589" s="354">
        <f t="shared" si="56"/>
        <v>0</v>
      </c>
      <c r="BR589" s="354">
        <f t="shared" si="57"/>
        <v>243859.46995199998</v>
      </c>
      <c r="CG589" s="198"/>
      <c r="CH589">
        <f>(Transest!$J$14/HexExtSoy!$K$4)</f>
        <v>0.20257267294641951</v>
      </c>
      <c r="CI589">
        <f>(HydroProcOil!$K$14/HexExtSoy!$K$4)</f>
        <v>0.10977777777777777</v>
      </c>
      <c r="CJ589">
        <f>(StarchFerm!$K$24/StarchFerm!$K$4)</f>
        <v>0.33157302630665886</v>
      </c>
      <c r="CY589" s="198"/>
      <c r="CZ589">
        <f>BP589*CH589*1000*LCI!$E$93</f>
        <v>387276479.76629919</v>
      </c>
      <c r="DA589">
        <f>BQ589*CI589*1000*(LCI!$E$99)</f>
        <v>0</v>
      </c>
      <c r="DB589">
        <f>BR589*CJ589*1000*(LCI!$E$96)</f>
        <v>2179102144.9068279</v>
      </c>
    </row>
    <row r="590" spans="1:106" x14ac:dyDescent="0.25">
      <c r="A590" s="197">
        <v>17043</v>
      </c>
      <c r="B590" s="197" t="s">
        <v>1060</v>
      </c>
      <c r="C590" s="197" t="s">
        <v>1072</v>
      </c>
      <c r="D590" s="197">
        <v>-88.095826000000002</v>
      </c>
      <c r="E590" s="197">
        <v>41.849290000000003</v>
      </c>
      <c r="F590">
        <v>3.26</v>
      </c>
      <c r="G590">
        <f t="shared" si="58"/>
        <v>3.26</v>
      </c>
      <c r="H590" s="198">
        <v>0</v>
      </c>
      <c r="Q590" s="221">
        <f>(Q3675*10000)*TEA!$M$15*10^-6</f>
        <v>36.818223103800001</v>
      </c>
      <c r="R590" s="221">
        <f>(R3675*10000)*TEA!$O$15*10^-6</f>
        <v>36.818223103800001</v>
      </c>
      <c r="AA590">
        <f t="shared" si="54"/>
        <v>1</v>
      </c>
      <c r="AB590" s="197">
        <v>17043</v>
      </c>
      <c r="AC590" s="197">
        <v>171</v>
      </c>
      <c r="AD590" s="197">
        <f t="shared" si="59"/>
        <v>171</v>
      </c>
      <c r="AE590" s="197">
        <v>0</v>
      </c>
      <c r="AJ590">
        <v>0</v>
      </c>
      <c r="AK590">
        <v>0</v>
      </c>
      <c r="AU590" s="198">
        <v>0.27272727299999999</v>
      </c>
      <c r="AV590" s="6">
        <v>0</v>
      </c>
      <c r="AW590" s="198">
        <v>0.38356000000000001</v>
      </c>
      <c r="BO590" s="198"/>
      <c r="BP590" s="354">
        <f t="shared" si="55"/>
        <v>152.03454560657997</v>
      </c>
      <c r="BQ590" s="354">
        <f t="shared" si="56"/>
        <v>0</v>
      </c>
      <c r="BR590" s="354">
        <f t="shared" si="57"/>
        <v>0</v>
      </c>
      <c r="CG590" s="198"/>
      <c r="CH590">
        <f>(Transest!$J$14/HexExtSoy!$K$4)</f>
        <v>0.20257267294641951</v>
      </c>
      <c r="CI590">
        <f>(HydroProcOil!$K$14/HexExtSoy!$K$4)</f>
        <v>0.10977777777777777</v>
      </c>
      <c r="CJ590">
        <f>(StarchFerm!$K$24/StarchFerm!$K$4)</f>
        <v>0.33157302630665886</v>
      </c>
      <c r="CY590" s="198"/>
      <c r="CZ590">
        <f>BP590*CH590*1000*LCI!$E$93</f>
        <v>1162626.1717104006</v>
      </c>
      <c r="DA590">
        <f>BQ590*CI590*1000*(LCI!$E$99)</f>
        <v>0</v>
      </c>
      <c r="DB590">
        <f>BR590*CJ590*1000*(LCI!$E$96)</f>
        <v>0</v>
      </c>
    </row>
    <row r="591" spans="1:106" x14ac:dyDescent="0.25">
      <c r="A591" s="197">
        <v>17045</v>
      </c>
      <c r="B591" s="197" t="s">
        <v>1060</v>
      </c>
      <c r="C591" s="197" t="s">
        <v>1073</v>
      </c>
      <c r="D591" s="197">
        <v>-87.747510899999995</v>
      </c>
      <c r="E591" s="197">
        <v>39.672559999999997</v>
      </c>
      <c r="F591">
        <v>4.1100000000000003</v>
      </c>
      <c r="G591">
        <f t="shared" si="58"/>
        <v>4.1100000000000003</v>
      </c>
      <c r="H591" s="198">
        <v>12.47</v>
      </c>
      <c r="Q591" s="221">
        <f>(Q3676*10000)*TEA!$M$15*10^-6</f>
        <v>41.979689443349997</v>
      </c>
      <c r="R591" s="221">
        <f>(R3676*10000)*TEA!$O$15*10^-6</f>
        <v>41.979689443349997</v>
      </c>
      <c r="AA591">
        <f t="shared" si="54"/>
        <v>1</v>
      </c>
      <c r="AB591" s="197">
        <v>17045</v>
      </c>
      <c r="AC591" s="197">
        <v>57676</v>
      </c>
      <c r="AD591" s="197">
        <f t="shared" si="59"/>
        <v>57676</v>
      </c>
      <c r="AE591" s="197">
        <v>59035</v>
      </c>
      <c r="AJ591">
        <v>0</v>
      </c>
      <c r="AK591">
        <v>0</v>
      </c>
      <c r="AU591" s="198">
        <v>0.27272727299999999</v>
      </c>
      <c r="AV591" s="6">
        <v>0</v>
      </c>
      <c r="AW591" s="198">
        <v>0.38356000000000001</v>
      </c>
      <c r="BO591" s="198"/>
      <c r="BP591" s="354">
        <f t="shared" si="55"/>
        <v>64649.55279192228</v>
      </c>
      <c r="BQ591" s="354">
        <f t="shared" si="56"/>
        <v>0</v>
      </c>
      <c r="BR591" s="354">
        <f t="shared" si="57"/>
        <v>282364.00356200006</v>
      </c>
      <c r="CG591" s="198"/>
      <c r="CH591">
        <f>(Transest!$J$14/HexExtSoy!$K$4)</f>
        <v>0.20257267294641951</v>
      </c>
      <c r="CI591">
        <f>(HydroProcOil!$K$14/HexExtSoy!$K$4)</f>
        <v>0.10977777777777777</v>
      </c>
      <c r="CJ591">
        <f>(StarchFerm!$K$24/StarchFerm!$K$4)</f>
        <v>0.33157302630665886</v>
      </c>
      <c r="CY591" s="198"/>
      <c r="CZ591">
        <f>BP591*CH591*1000*LCI!$E$93</f>
        <v>494382784.94785088</v>
      </c>
      <c r="DA591">
        <f>BQ591*CI591*1000*(LCI!$E$99)</f>
        <v>0</v>
      </c>
      <c r="DB591">
        <f>BR591*CJ591*1000*(LCI!$E$96)</f>
        <v>2523174539.5310912</v>
      </c>
    </row>
    <row r="592" spans="1:106" x14ac:dyDescent="0.25">
      <c r="A592" s="197">
        <v>17047</v>
      </c>
      <c r="B592" s="197" t="s">
        <v>1060</v>
      </c>
      <c r="C592" s="197" t="s">
        <v>1074</v>
      </c>
      <c r="D592" s="197">
        <v>-88.054160699999997</v>
      </c>
      <c r="E592" s="197">
        <v>38.40746</v>
      </c>
      <c r="F592">
        <v>3.46</v>
      </c>
      <c r="G592">
        <f t="shared" si="58"/>
        <v>3.46</v>
      </c>
      <c r="H592" s="198">
        <v>10.34</v>
      </c>
      <c r="Q592" s="221">
        <f>(Q3677*10000)*TEA!$M$15*10^-6</f>
        <v>45.175517231399994</v>
      </c>
      <c r="R592" s="221">
        <f>(R3677*10000)*TEA!$O$15*10^-6</f>
        <v>45.175517231399994</v>
      </c>
      <c r="AA592">
        <f t="shared" si="54"/>
        <v>1</v>
      </c>
      <c r="AB592" s="197">
        <v>17047</v>
      </c>
      <c r="AC592" s="197">
        <v>18599</v>
      </c>
      <c r="AD592" s="197">
        <f t="shared" si="59"/>
        <v>18599</v>
      </c>
      <c r="AE592" s="197">
        <v>17556</v>
      </c>
      <c r="AJ592">
        <v>0</v>
      </c>
      <c r="AK592">
        <v>0</v>
      </c>
      <c r="AU592" s="198">
        <v>0.27272727299999999</v>
      </c>
      <c r="AV592" s="6">
        <v>0</v>
      </c>
      <c r="AW592" s="198">
        <v>0.38356000000000001</v>
      </c>
      <c r="BO592" s="198"/>
      <c r="BP592" s="354">
        <f t="shared" si="55"/>
        <v>17550.69274482342</v>
      </c>
      <c r="BQ592" s="354">
        <f t="shared" si="56"/>
        <v>0</v>
      </c>
      <c r="BR592" s="354">
        <f t="shared" si="57"/>
        <v>69627.278582400002</v>
      </c>
      <c r="CG592" s="198"/>
      <c r="CH592">
        <f>(Transest!$J$14/HexExtSoy!$K$4)</f>
        <v>0.20257267294641951</v>
      </c>
      <c r="CI592">
        <f>(HydroProcOil!$K$14/HexExtSoy!$K$4)</f>
        <v>0.10977777777777777</v>
      </c>
      <c r="CJ592">
        <f>(StarchFerm!$K$24/StarchFerm!$K$4)</f>
        <v>0.33157302630665886</v>
      </c>
      <c r="CY592" s="198"/>
      <c r="CZ592">
        <f>BP592*CH592*1000*LCI!$E$93</f>
        <v>134212225.48710302</v>
      </c>
      <c r="DA592">
        <f>BQ592*CI592*1000*(LCI!$E$99)</f>
        <v>0</v>
      </c>
      <c r="DB592">
        <f>BR592*CJ592*1000*(LCI!$E$96)</f>
        <v>622181915.39905262</v>
      </c>
    </row>
    <row r="593" spans="1:106" x14ac:dyDescent="0.25">
      <c r="A593" s="197">
        <v>17049</v>
      </c>
      <c r="B593" s="197" t="s">
        <v>1060</v>
      </c>
      <c r="C593" s="197" t="s">
        <v>949</v>
      </c>
      <c r="D593" s="197">
        <v>-88.591768200000004</v>
      </c>
      <c r="E593" s="197">
        <v>39.059480000000001</v>
      </c>
      <c r="F593">
        <v>3.46</v>
      </c>
      <c r="G593">
        <f t="shared" si="58"/>
        <v>3.46</v>
      </c>
      <c r="H593" s="198">
        <v>11.31</v>
      </c>
      <c r="Q593" s="221">
        <f>(Q3678*10000)*TEA!$M$15*10^-6</f>
        <v>43.755309370799999</v>
      </c>
      <c r="R593" s="221">
        <f>(R3678*10000)*TEA!$O$15*10^-6</f>
        <v>43.755309370799999</v>
      </c>
      <c r="AA593">
        <f t="shared" si="54"/>
        <v>1</v>
      </c>
      <c r="AB593" s="197">
        <v>17049</v>
      </c>
      <c r="AC593" s="197">
        <v>50900</v>
      </c>
      <c r="AD593" s="197">
        <f t="shared" si="59"/>
        <v>50900</v>
      </c>
      <c r="AE593" s="197">
        <v>42074</v>
      </c>
      <c r="AJ593">
        <v>0</v>
      </c>
      <c r="AK593">
        <v>0</v>
      </c>
      <c r="AU593" s="198">
        <v>0.27272727299999999</v>
      </c>
      <c r="AV593" s="6">
        <v>0</v>
      </c>
      <c r="AW593" s="198">
        <v>0.38356000000000001</v>
      </c>
      <c r="BO593" s="198"/>
      <c r="BP593" s="354">
        <f t="shared" si="55"/>
        <v>48031.090957121996</v>
      </c>
      <c r="BQ593" s="354">
        <f t="shared" si="56"/>
        <v>0</v>
      </c>
      <c r="BR593" s="354">
        <f t="shared" si="57"/>
        <v>182519.68790640001</v>
      </c>
      <c r="CG593" s="198"/>
      <c r="CH593">
        <f>(Transest!$J$14/HexExtSoy!$K$4)</f>
        <v>0.20257267294641951</v>
      </c>
      <c r="CI593">
        <f>(HydroProcOil!$K$14/HexExtSoy!$K$4)</f>
        <v>0.10977777777777777</v>
      </c>
      <c r="CJ593">
        <f>(StarchFerm!$K$24/StarchFerm!$K$4)</f>
        <v>0.33157302630665886</v>
      </c>
      <c r="CY593" s="198"/>
      <c r="CZ593">
        <f>BP593*CH593*1000*LCI!$E$93</f>
        <v>367299439.60930926</v>
      </c>
      <c r="DA593">
        <f>BQ593*CI593*1000*(LCI!$E$99)</f>
        <v>0</v>
      </c>
      <c r="DB593">
        <f>BR593*CJ593*1000*(LCI!$E$96)</f>
        <v>1630976412.2871587</v>
      </c>
    </row>
    <row r="594" spans="1:106" x14ac:dyDescent="0.25">
      <c r="A594" s="197">
        <v>17051</v>
      </c>
      <c r="B594" s="197" t="s">
        <v>1060</v>
      </c>
      <c r="C594" s="197" t="s">
        <v>620</v>
      </c>
      <c r="D594" s="197">
        <v>-89.0352259</v>
      </c>
      <c r="E594" s="197">
        <v>39.000419999999998</v>
      </c>
      <c r="F594">
        <v>3.36</v>
      </c>
      <c r="G594">
        <f t="shared" si="58"/>
        <v>3.36</v>
      </c>
      <c r="H594" s="198">
        <v>10.24</v>
      </c>
      <c r="Q594" s="221">
        <f>(Q3679*10000)*TEA!$M$15*10^-6</f>
        <v>43.942857412049996</v>
      </c>
      <c r="R594" s="221">
        <f>(R3679*10000)*TEA!$O$15*10^-6</f>
        <v>43.942857412049996</v>
      </c>
      <c r="AA594">
        <f t="shared" si="54"/>
        <v>1</v>
      </c>
      <c r="AB594" s="197">
        <v>17051</v>
      </c>
      <c r="AC594" s="197">
        <v>61565</v>
      </c>
      <c r="AD594" s="197">
        <f t="shared" si="59"/>
        <v>61565</v>
      </c>
      <c r="AE594" s="197">
        <v>48036</v>
      </c>
      <c r="AJ594">
        <v>0</v>
      </c>
      <c r="AK594">
        <v>0</v>
      </c>
      <c r="AU594" s="198">
        <v>0.27272727299999999</v>
      </c>
      <c r="AV594" s="6">
        <v>0</v>
      </c>
      <c r="AW594" s="198">
        <v>0.38356000000000001</v>
      </c>
      <c r="BO594" s="198"/>
      <c r="BP594" s="354">
        <f t="shared" si="55"/>
        <v>56415.927329143196</v>
      </c>
      <c r="BQ594" s="354">
        <f t="shared" si="56"/>
        <v>0</v>
      </c>
      <c r="BR594" s="354">
        <f t="shared" si="57"/>
        <v>188668.80675840002</v>
      </c>
      <c r="CG594" s="198"/>
      <c r="CH594">
        <f>(Transest!$J$14/HexExtSoy!$K$4)</f>
        <v>0.20257267294641951</v>
      </c>
      <c r="CI594">
        <f>(HydroProcOil!$K$14/HexExtSoy!$K$4)</f>
        <v>0.10977777777777777</v>
      </c>
      <c r="CJ594">
        <f>(StarchFerm!$K$24/StarchFerm!$K$4)</f>
        <v>0.33157302630665886</v>
      </c>
      <c r="CY594" s="198"/>
      <c r="CZ594">
        <f>BP594*CH594*1000*LCI!$E$93</f>
        <v>431419276.14203489</v>
      </c>
      <c r="DA594">
        <f>BQ594*CI594*1000*(LCI!$E$99)</f>
        <v>0</v>
      </c>
      <c r="DB594">
        <f>BR594*CJ594*1000*(LCI!$E$96)</f>
        <v>1685924280.7554932</v>
      </c>
    </row>
    <row r="595" spans="1:106" x14ac:dyDescent="0.25">
      <c r="A595" s="197">
        <v>17053</v>
      </c>
      <c r="B595" s="197" t="s">
        <v>1060</v>
      </c>
      <c r="C595" s="197" t="s">
        <v>1075</v>
      </c>
      <c r="D595" s="197">
        <v>-88.221101300000001</v>
      </c>
      <c r="E595" s="197">
        <v>40.587409999999998</v>
      </c>
      <c r="F595">
        <v>3.99</v>
      </c>
      <c r="G595">
        <f t="shared" si="58"/>
        <v>3.99</v>
      </c>
      <c r="H595" s="198">
        <v>12.88</v>
      </c>
      <c r="Q595" s="221">
        <f>(Q3680*10000)*TEA!$M$15*10^-6</f>
        <v>39.834690647399995</v>
      </c>
      <c r="R595" s="221">
        <f>(R3680*10000)*TEA!$O$15*10^-6</f>
        <v>39.834690647399995</v>
      </c>
      <c r="AA595">
        <f t="shared" si="54"/>
        <v>1</v>
      </c>
      <c r="AB595" s="197">
        <v>17053</v>
      </c>
      <c r="AC595" s="197">
        <v>49592</v>
      </c>
      <c r="AD595" s="197">
        <f t="shared" si="59"/>
        <v>49592</v>
      </c>
      <c r="AE595" s="197">
        <v>51103</v>
      </c>
      <c r="AJ595">
        <v>0</v>
      </c>
      <c r="AK595">
        <v>0</v>
      </c>
      <c r="AU595" s="198">
        <v>0.27272727299999999</v>
      </c>
      <c r="AV595" s="6">
        <v>0</v>
      </c>
      <c r="AW595" s="198">
        <v>0.38356000000000001</v>
      </c>
      <c r="BO595" s="198"/>
      <c r="BP595" s="354">
        <f t="shared" si="55"/>
        <v>53965.11278123784</v>
      </c>
      <c r="BQ595" s="354">
        <f t="shared" si="56"/>
        <v>0</v>
      </c>
      <c r="BR595" s="354">
        <f t="shared" si="57"/>
        <v>252461.73883840002</v>
      </c>
      <c r="CG595" s="198"/>
      <c r="CH595">
        <f>(Transest!$J$14/HexExtSoy!$K$4)</f>
        <v>0.20257267294641951</v>
      </c>
      <c r="CI595">
        <f>(HydroProcOil!$K$14/HexExtSoy!$K$4)</f>
        <v>0.10977777777777777</v>
      </c>
      <c r="CJ595">
        <f>(StarchFerm!$K$24/StarchFerm!$K$4)</f>
        <v>0.33157302630665886</v>
      </c>
      <c r="CY595" s="198"/>
      <c r="CZ595">
        <f>BP595*CH595*1000*LCI!$E$93</f>
        <v>412677607.10862523</v>
      </c>
      <c r="DA595">
        <f>BQ595*CI595*1000*(LCI!$E$99)</f>
        <v>0</v>
      </c>
      <c r="DB595">
        <f>BR595*CJ595*1000*(LCI!$E$96)</f>
        <v>2255971099.7401562</v>
      </c>
    </row>
    <row r="596" spans="1:106" x14ac:dyDescent="0.25">
      <c r="A596" s="197">
        <v>17055</v>
      </c>
      <c r="B596" s="197" t="s">
        <v>1060</v>
      </c>
      <c r="C596" s="197" t="s">
        <v>621</v>
      </c>
      <c r="D596" s="197">
        <v>-88.928090299999994</v>
      </c>
      <c r="E596" s="197">
        <v>37.989640000000001</v>
      </c>
      <c r="F596">
        <v>3.16</v>
      </c>
      <c r="G596">
        <f t="shared" si="58"/>
        <v>3.16</v>
      </c>
      <c r="H596" s="198">
        <v>9.9</v>
      </c>
      <c r="Q596" s="221">
        <f>(Q3681*10000)*TEA!$M$15*10^-6</f>
        <v>46.248007447799999</v>
      </c>
      <c r="R596" s="221">
        <f>(R3681*10000)*TEA!$O$15*10^-6</f>
        <v>46.248007447799999</v>
      </c>
      <c r="AA596">
        <f t="shared" si="54"/>
        <v>1</v>
      </c>
      <c r="AB596" s="197">
        <v>17055</v>
      </c>
      <c r="AC596" s="197">
        <v>35695</v>
      </c>
      <c r="AD596" s="197">
        <f t="shared" si="59"/>
        <v>35695</v>
      </c>
      <c r="AE596" s="197">
        <v>15244</v>
      </c>
      <c r="AJ596">
        <v>0</v>
      </c>
      <c r="AK596">
        <v>0</v>
      </c>
      <c r="AU596" s="198">
        <v>0.27272727299999999</v>
      </c>
      <c r="AV596" s="6">
        <v>0</v>
      </c>
      <c r="AW596" s="198">
        <v>0.38356000000000001</v>
      </c>
      <c r="BO596" s="198"/>
      <c r="BP596" s="354">
        <f t="shared" si="55"/>
        <v>30762.600030762602</v>
      </c>
      <c r="BQ596" s="354">
        <f t="shared" si="56"/>
        <v>0</v>
      </c>
      <c r="BR596" s="354">
        <f t="shared" si="57"/>
        <v>57885.187536000005</v>
      </c>
      <c r="CG596" s="198"/>
      <c r="CH596">
        <f>(Transest!$J$14/HexExtSoy!$K$4)</f>
        <v>0.20257267294641951</v>
      </c>
      <c r="CI596">
        <f>(HydroProcOil!$K$14/HexExtSoy!$K$4)</f>
        <v>0.10977777777777777</v>
      </c>
      <c r="CJ596">
        <f>(StarchFerm!$K$24/StarchFerm!$K$4)</f>
        <v>0.33157302630665886</v>
      </c>
      <c r="CY596" s="198"/>
      <c r="CZ596">
        <f>BP596*CH596*1000*LCI!$E$93</f>
        <v>235245244.84174779</v>
      </c>
      <c r="DA596">
        <f>BQ596*CI596*1000*(LCI!$E$99)</f>
        <v>0</v>
      </c>
      <c r="DB596">
        <f>BR596*CJ596*1000*(LCI!$E$96)</f>
        <v>517255845.51979822</v>
      </c>
    </row>
    <row r="597" spans="1:106" x14ac:dyDescent="0.25">
      <c r="A597" s="197">
        <v>17057</v>
      </c>
      <c r="B597" s="197" t="s">
        <v>1060</v>
      </c>
      <c r="C597" s="197" t="s">
        <v>695</v>
      </c>
      <c r="D597" s="197">
        <v>-90.207644099999996</v>
      </c>
      <c r="E597" s="197">
        <v>40.47242</v>
      </c>
      <c r="F597">
        <v>3.76</v>
      </c>
      <c r="G597">
        <f t="shared" si="58"/>
        <v>3.76</v>
      </c>
      <c r="H597" s="198">
        <v>12.65</v>
      </c>
      <c r="Q597" s="221">
        <f>(Q3682*10000)*TEA!$M$15*10^-6</f>
        <v>40.77969260895</v>
      </c>
      <c r="R597" s="221">
        <f>(R3682*10000)*TEA!$O$15*10^-6</f>
        <v>40.77969260895</v>
      </c>
      <c r="AA597">
        <f t="shared" si="54"/>
        <v>1</v>
      </c>
      <c r="AB597" s="197">
        <v>17057</v>
      </c>
      <c r="AC597" s="197">
        <v>53345</v>
      </c>
      <c r="AD597" s="197">
        <f t="shared" si="59"/>
        <v>53345</v>
      </c>
      <c r="AE597" s="197">
        <v>57174</v>
      </c>
      <c r="AJ597">
        <v>0</v>
      </c>
      <c r="AK597">
        <v>0</v>
      </c>
      <c r="AU597" s="198">
        <v>0.27272727299999999</v>
      </c>
      <c r="AV597" s="6">
        <v>0</v>
      </c>
      <c r="AW597" s="198">
        <v>0.38356000000000001</v>
      </c>
      <c r="BO597" s="198"/>
      <c r="BP597" s="354">
        <f t="shared" si="55"/>
        <v>54702.872781975595</v>
      </c>
      <c r="BQ597" s="354">
        <f t="shared" si="56"/>
        <v>0</v>
      </c>
      <c r="BR597" s="354">
        <f t="shared" si="57"/>
        <v>277410.19191599998</v>
      </c>
      <c r="CG597" s="198"/>
      <c r="CH597">
        <f>(Transest!$J$14/HexExtSoy!$K$4)</f>
        <v>0.20257267294641951</v>
      </c>
      <c r="CI597">
        <f>(HydroProcOil!$K$14/HexExtSoy!$K$4)</f>
        <v>0.10977777777777777</v>
      </c>
      <c r="CJ597">
        <f>(StarchFerm!$K$24/StarchFerm!$K$4)</f>
        <v>0.33157302630665886</v>
      </c>
      <c r="CY597" s="198"/>
      <c r="CZ597">
        <f>BP597*CH597*1000*LCI!$E$93</f>
        <v>418319345.18780082</v>
      </c>
      <c r="DA597">
        <f>BQ597*CI597*1000*(LCI!$E$99)</f>
        <v>0</v>
      </c>
      <c r="DB597">
        <f>BR597*CJ597*1000*(LCI!$E$96)</f>
        <v>2478907808.4281821</v>
      </c>
    </row>
    <row r="598" spans="1:106" x14ac:dyDescent="0.25">
      <c r="A598" s="197">
        <v>17059</v>
      </c>
      <c r="B598" s="197" t="s">
        <v>1060</v>
      </c>
      <c r="C598" s="197" t="s">
        <v>1076</v>
      </c>
      <c r="D598" s="197">
        <v>-88.233968300000001</v>
      </c>
      <c r="E598" s="197">
        <v>37.764740000000003</v>
      </c>
      <c r="F598">
        <v>3.66</v>
      </c>
      <c r="G598">
        <f t="shared" si="58"/>
        <v>3.66</v>
      </c>
      <c r="H598" s="198">
        <v>12.11</v>
      </c>
      <c r="Q598" s="221">
        <f>(Q3683*10000)*TEA!$M$15*10^-6</f>
        <v>46.594078879949997</v>
      </c>
      <c r="R598" s="221">
        <f>(R3683*10000)*TEA!$O$15*10^-6</f>
        <v>46.594078879949997</v>
      </c>
      <c r="AA598">
        <f t="shared" si="54"/>
        <v>1</v>
      </c>
      <c r="AB598" s="197">
        <v>17059</v>
      </c>
      <c r="AC598" s="197">
        <v>31696</v>
      </c>
      <c r="AD598" s="197">
        <f t="shared" si="59"/>
        <v>31696</v>
      </c>
      <c r="AE598" s="197">
        <v>30142</v>
      </c>
      <c r="AJ598">
        <v>0</v>
      </c>
      <c r="AK598">
        <v>0</v>
      </c>
      <c r="AU598" s="198">
        <v>0.27272727299999999</v>
      </c>
      <c r="AV598" s="6">
        <v>0</v>
      </c>
      <c r="AW598" s="198">
        <v>0.38356000000000001</v>
      </c>
      <c r="BO598" s="198"/>
      <c r="BP598" s="354">
        <f t="shared" si="55"/>
        <v>31638.370940729281</v>
      </c>
      <c r="BQ598" s="354">
        <f t="shared" si="56"/>
        <v>0</v>
      </c>
      <c r="BR598" s="354">
        <f t="shared" si="57"/>
        <v>140006.92544719999</v>
      </c>
      <c r="CG598" s="198"/>
      <c r="CH598">
        <f>(Transest!$J$14/HexExtSoy!$K$4)</f>
        <v>0.20257267294641951</v>
      </c>
      <c r="CI598">
        <f>(HydroProcOil!$K$14/HexExtSoy!$K$4)</f>
        <v>0.10977777777777777</v>
      </c>
      <c r="CJ598">
        <f>(StarchFerm!$K$24/StarchFerm!$K$4)</f>
        <v>0.33157302630665886</v>
      </c>
      <c r="CY598" s="198"/>
      <c r="CZ598">
        <f>BP598*CH598*1000*LCI!$E$93</f>
        <v>241942368.68480304</v>
      </c>
      <c r="DA598">
        <f>BQ598*CI598*1000*(LCI!$E$99)</f>
        <v>0</v>
      </c>
      <c r="DB598">
        <f>BR598*CJ598*1000*(LCI!$E$96)</f>
        <v>1251086913.3105884</v>
      </c>
    </row>
    <row r="599" spans="1:106" x14ac:dyDescent="0.25">
      <c r="A599" s="197">
        <v>17061</v>
      </c>
      <c r="B599" s="197" t="s">
        <v>1060</v>
      </c>
      <c r="C599" s="197" t="s">
        <v>623</v>
      </c>
      <c r="D599" s="197">
        <v>-90.398188700000006</v>
      </c>
      <c r="E599" s="197">
        <v>39.358400000000003</v>
      </c>
      <c r="F599">
        <v>4.18</v>
      </c>
      <c r="G599">
        <f t="shared" si="58"/>
        <v>4.18</v>
      </c>
      <c r="H599" s="198">
        <v>12.09</v>
      </c>
      <c r="Q599" s="221">
        <f>(Q3684*10000)*TEA!$M$15*10^-6</f>
        <v>43.353127707749998</v>
      </c>
      <c r="R599" s="221">
        <f>(R3684*10000)*TEA!$O$15*10^-6</f>
        <v>43.353127707749998</v>
      </c>
      <c r="AA599">
        <f t="shared" si="54"/>
        <v>1</v>
      </c>
      <c r="AB599" s="197">
        <v>17061</v>
      </c>
      <c r="AC599" s="197">
        <v>44883</v>
      </c>
      <c r="AD599" s="197">
        <f t="shared" si="59"/>
        <v>44883</v>
      </c>
      <c r="AE599" s="197">
        <v>47907</v>
      </c>
      <c r="AJ599">
        <v>0</v>
      </c>
      <c r="AK599">
        <v>0</v>
      </c>
      <c r="AU599" s="198">
        <v>0.27272727299999999</v>
      </c>
      <c r="AV599" s="6">
        <v>0</v>
      </c>
      <c r="AW599" s="198">
        <v>0.38356000000000001</v>
      </c>
      <c r="BO599" s="198"/>
      <c r="BP599" s="354">
        <f t="shared" si="55"/>
        <v>51166.62005116661</v>
      </c>
      <c r="BQ599" s="354">
        <f t="shared" si="56"/>
        <v>0</v>
      </c>
      <c r="BR599" s="354">
        <f t="shared" si="57"/>
        <v>222156.27584280001</v>
      </c>
      <c r="CG599" s="198"/>
      <c r="CH599">
        <f>(Transest!$J$14/HexExtSoy!$K$4)</f>
        <v>0.20257267294641951</v>
      </c>
      <c r="CI599">
        <f>(HydroProcOil!$K$14/HexExtSoy!$K$4)</f>
        <v>0.10977777777777777</v>
      </c>
      <c r="CJ599">
        <f>(StarchFerm!$K$24/StarchFerm!$K$4)</f>
        <v>0.33157302630665886</v>
      </c>
      <c r="CY599" s="198"/>
      <c r="CZ599">
        <f>BP599*CH599*1000*LCI!$E$93</f>
        <v>391277201.84980035</v>
      </c>
      <c r="DA599">
        <f>BQ599*CI599*1000*(LCI!$E$99)</f>
        <v>0</v>
      </c>
      <c r="DB599">
        <f>BR599*CJ599*1000*(LCI!$E$96)</f>
        <v>1985164723.3090696</v>
      </c>
    </row>
    <row r="600" spans="1:106" x14ac:dyDescent="0.25">
      <c r="A600" s="197">
        <v>17063</v>
      </c>
      <c r="B600" s="197" t="s">
        <v>1060</v>
      </c>
      <c r="C600" s="197" t="s">
        <v>1077</v>
      </c>
      <c r="D600" s="197">
        <v>-88.424329499999999</v>
      </c>
      <c r="E600" s="197">
        <v>41.286110000000001</v>
      </c>
      <c r="F600">
        <v>3.72</v>
      </c>
      <c r="G600">
        <f t="shared" si="58"/>
        <v>3.72</v>
      </c>
      <c r="H600" s="198">
        <v>12.81</v>
      </c>
      <c r="Q600" s="221">
        <f>(Q3685*10000)*TEA!$M$15*10^-6</f>
        <v>38.125496803499992</v>
      </c>
      <c r="R600" s="221">
        <f>(R3685*10000)*TEA!$O$15*10^-6</f>
        <v>38.125496803499992</v>
      </c>
      <c r="AA600">
        <f t="shared" si="54"/>
        <v>1</v>
      </c>
      <c r="AB600" s="197">
        <v>17063</v>
      </c>
      <c r="AC600" s="197">
        <v>44111</v>
      </c>
      <c r="AD600" s="197">
        <f t="shared" si="59"/>
        <v>44111</v>
      </c>
      <c r="AE600" s="197">
        <v>44018</v>
      </c>
      <c r="AJ600">
        <v>0</v>
      </c>
      <c r="AK600">
        <v>0</v>
      </c>
      <c r="AU600" s="198">
        <v>0.27272727299999999</v>
      </c>
      <c r="AV600" s="6">
        <v>0</v>
      </c>
      <c r="AW600" s="198">
        <v>0.38356000000000001</v>
      </c>
      <c r="BO600" s="198"/>
      <c r="BP600" s="354">
        <f t="shared" si="55"/>
        <v>44752.614590207166</v>
      </c>
      <c r="BQ600" s="354">
        <f t="shared" si="56"/>
        <v>0</v>
      </c>
      <c r="BR600" s="354">
        <f t="shared" si="57"/>
        <v>216278.19966480005</v>
      </c>
      <c r="CG600" s="198"/>
      <c r="CH600">
        <f>(Transest!$J$14/HexExtSoy!$K$4)</f>
        <v>0.20257267294641951</v>
      </c>
      <c r="CI600">
        <f>(HydroProcOil!$K$14/HexExtSoy!$K$4)</f>
        <v>0.10977777777777777</v>
      </c>
      <c r="CJ600">
        <f>(StarchFerm!$K$24/StarchFerm!$K$4)</f>
        <v>0.33157302630665886</v>
      </c>
      <c r="CY600" s="198"/>
      <c r="CZ600">
        <f>BP600*CH600*1000*LCI!$E$93</f>
        <v>342228542.6476897</v>
      </c>
      <c r="DA600">
        <f>BQ600*CI600*1000*(LCI!$E$99)</f>
        <v>0</v>
      </c>
      <c r="DB600">
        <f>BR600*CJ600*1000*(LCI!$E$96)</f>
        <v>1932638863.1900156</v>
      </c>
    </row>
    <row r="601" spans="1:106" x14ac:dyDescent="0.25">
      <c r="A601" s="197">
        <v>17065</v>
      </c>
      <c r="B601" s="197" t="s">
        <v>1060</v>
      </c>
      <c r="C601" s="197" t="s">
        <v>879</v>
      </c>
      <c r="D601" s="197">
        <v>-88.544899000000001</v>
      </c>
      <c r="E601" s="197">
        <v>38.078389999999999</v>
      </c>
      <c r="F601">
        <v>3.6</v>
      </c>
      <c r="G601">
        <f t="shared" si="58"/>
        <v>3.6</v>
      </c>
      <c r="H601" s="198">
        <v>11.08</v>
      </c>
      <c r="Q601" s="221">
        <f>(Q3686*10000)*TEA!$M$15*10^-6</f>
        <v>45.968758565849996</v>
      </c>
      <c r="R601" s="221">
        <f>(R3686*10000)*TEA!$O$15*10^-6</f>
        <v>45.968758565849996</v>
      </c>
      <c r="AA601">
        <f t="shared" si="54"/>
        <v>1</v>
      </c>
      <c r="AB601" s="197">
        <v>17065</v>
      </c>
      <c r="AC601" s="197">
        <v>33322</v>
      </c>
      <c r="AD601" s="197">
        <f t="shared" si="59"/>
        <v>33322</v>
      </c>
      <c r="AE601" s="197">
        <v>25231</v>
      </c>
      <c r="AJ601">
        <v>0</v>
      </c>
      <c r="AK601">
        <v>0</v>
      </c>
      <c r="AU601" s="198">
        <v>0.27272727299999999</v>
      </c>
      <c r="AV601" s="6">
        <v>0</v>
      </c>
      <c r="AW601" s="198">
        <v>0.38356000000000001</v>
      </c>
      <c r="BO601" s="198"/>
      <c r="BP601" s="354">
        <f t="shared" si="55"/>
        <v>32716.145487261598</v>
      </c>
      <c r="BQ601" s="354">
        <f t="shared" si="56"/>
        <v>0</v>
      </c>
      <c r="BR601" s="354">
        <f t="shared" si="57"/>
        <v>107227.8341488</v>
      </c>
      <c r="CG601" s="198"/>
      <c r="CH601">
        <f>(Transest!$J$14/HexExtSoy!$K$4)</f>
        <v>0.20257267294641951</v>
      </c>
      <c r="CI601">
        <f>(HydroProcOil!$K$14/HexExtSoy!$K$4)</f>
        <v>0.10977777777777777</v>
      </c>
      <c r="CJ601">
        <f>(StarchFerm!$K$24/StarchFerm!$K$4)</f>
        <v>0.33157302630665886</v>
      </c>
      <c r="CY601" s="198"/>
      <c r="CZ601">
        <f>BP601*CH601*1000*LCI!$E$93</f>
        <v>250184238.25465924</v>
      </c>
      <c r="DA601">
        <f>BQ601*CI601*1000*(LCI!$E$99)</f>
        <v>0</v>
      </c>
      <c r="DB601">
        <f>BR601*CJ601*1000*(LCI!$E$96)</f>
        <v>958176458.89805388</v>
      </c>
    </row>
    <row r="602" spans="1:106" x14ac:dyDescent="0.25">
      <c r="A602" s="197">
        <v>17067</v>
      </c>
      <c r="B602" s="197" t="s">
        <v>1060</v>
      </c>
      <c r="C602" s="197" t="s">
        <v>963</v>
      </c>
      <c r="D602" s="197">
        <v>-91.160829500000006</v>
      </c>
      <c r="E602" s="197">
        <v>40.407600000000002</v>
      </c>
      <c r="F602">
        <v>4.1900000000000004</v>
      </c>
      <c r="G602">
        <f t="shared" si="58"/>
        <v>4.1900000000000004</v>
      </c>
      <c r="H602" s="198">
        <v>13.56</v>
      </c>
      <c r="Q602" s="221">
        <f>(Q3687*10000)*TEA!$M$15*10^-6</f>
        <v>40.963004149949995</v>
      </c>
      <c r="R602" s="221">
        <f>(R3687*10000)*TEA!$O$15*10^-6</f>
        <v>40.963004149949995</v>
      </c>
      <c r="AA602">
        <f t="shared" ref="AA602:AA665" si="60">IF(AB602=A602,1,0)</f>
        <v>1</v>
      </c>
      <c r="AB602" s="197">
        <v>17067</v>
      </c>
      <c r="AC602" s="197">
        <v>66353</v>
      </c>
      <c r="AD602" s="197">
        <f t="shared" si="59"/>
        <v>66353</v>
      </c>
      <c r="AE602" s="197">
        <v>71240</v>
      </c>
      <c r="AJ602">
        <v>0</v>
      </c>
      <c r="AK602">
        <v>0</v>
      </c>
      <c r="AU602" s="198">
        <v>0.27272727299999999</v>
      </c>
      <c r="AV602" s="6">
        <v>0</v>
      </c>
      <c r="AW602" s="198">
        <v>0.38356000000000001</v>
      </c>
      <c r="BO602" s="198"/>
      <c r="BP602" s="354">
        <f t="shared" si="55"/>
        <v>75823.382803096116</v>
      </c>
      <c r="BQ602" s="354">
        <f t="shared" si="56"/>
        <v>0</v>
      </c>
      <c r="BR602" s="354">
        <f t="shared" si="57"/>
        <v>370524.48326400004</v>
      </c>
      <c r="CG602" s="198"/>
      <c r="CH602">
        <f>(Transest!$J$14/HexExtSoy!$K$4)</f>
        <v>0.20257267294641951</v>
      </c>
      <c r="CI602">
        <f>(HydroProcOil!$K$14/HexExtSoy!$K$4)</f>
        <v>0.10977777777777777</v>
      </c>
      <c r="CJ602">
        <f>(StarchFerm!$K$24/StarchFerm!$K$4)</f>
        <v>0.33157302630665886</v>
      </c>
      <c r="CY602" s="198"/>
      <c r="CZ602">
        <f>BP602*CH602*1000*LCI!$E$93</f>
        <v>579830386.06641912</v>
      </c>
      <c r="DA602">
        <f>BQ602*CI602*1000*(LCI!$E$99)</f>
        <v>0</v>
      </c>
      <c r="DB602">
        <f>BR602*CJ602*1000*(LCI!$E$96)</f>
        <v>3310967158.1751699</v>
      </c>
    </row>
    <row r="603" spans="1:106" x14ac:dyDescent="0.25">
      <c r="A603" s="197">
        <v>17069</v>
      </c>
      <c r="B603" s="197" t="s">
        <v>1060</v>
      </c>
      <c r="C603" s="197" t="s">
        <v>1078</v>
      </c>
      <c r="D603" s="197">
        <v>-88.265074900000002</v>
      </c>
      <c r="E603" s="197">
        <v>37.527970000000003</v>
      </c>
      <c r="F603">
        <v>2.69</v>
      </c>
      <c r="G603">
        <f t="shared" si="58"/>
        <v>2.69</v>
      </c>
      <c r="H603" s="198">
        <v>0</v>
      </c>
      <c r="Q603" s="221">
        <f>(Q3688*10000)*TEA!$M$15*10^-6</f>
        <v>47.082647961900001</v>
      </c>
      <c r="R603" s="221">
        <f>(R3688*10000)*TEA!$O$15*10^-6</f>
        <v>47.082647961900001</v>
      </c>
      <c r="AA603">
        <f t="shared" si="60"/>
        <v>1</v>
      </c>
      <c r="AB603" s="197">
        <v>17069</v>
      </c>
      <c r="AC603" s="197">
        <v>2127</v>
      </c>
      <c r="AD603" s="197">
        <f t="shared" si="59"/>
        <v>2127</v>
      </c>
      <c r="AE603" s="197">
        <v>0</v>
      </c>
      <c r="AJ603">
        <v>0</v>
      </c>
      <c r="AK603">
        <v>0</v>
      </c>
      <c r="AU603" s="198">
        <v>0.27272727299999999</v>
      </c>
      <c r="AV603" s="6">
        <v>0</v>
      </c>
      <c r="AW603" s="198">
        <v>0.38356000000000001</v>
      </c>
      <c r="BO603" s="198"/>
      <c r="BP603" s="354">
        <f t="shared" si="55"/>
        <v>1560.4445470149899</v>
      </c>
      <c r="BQ603" s="354">
        <f t="shared" si="56"/>
        <v>0</v>
      </c>
      <c r="BR603" s="354">
        <f t="shared" si="57"/>
        <v>0</v>
      </c>
      <c r="CG603" s="198"/>
      <c r="CH603">
        <f>(Transest!$J$14/HexExtSoy!$K$4)</f>
        <v>0.20257267294641951</v>
      </c>
      <c r="CI603">
        <f>(HydroProcOil!$K$14/HexExtSoy!$K$4)</f>
        <v>0.10977777777777777</v>
      </c>
      <c r="CJ603">
        <f>(StarchFerm!$K$24/StarchFerm!$K$4)</f>
        <v>0.33157302630665886</v>
      </c>
      <c r="CY603" s="198"/>
      <c r="CZ603">
        <f>BP603*CH603*1000*LCI!$E$93</f>
        <v>11932904.213474296</v>
      </c>
      <c r="DA603">
        <f>BQ603*CI603*1000*(LCI!$E$99)</f>
        <v>0</v>
      </c>
      <c r="DB603">
        <f>BR603*CJ603*1000*(LCI!$E$96)</f>
        <v>0</v>
      </c>
    </row>
    <row r="604" spans="1:106" x14ac:dyDescent="0.25">
      <c r="A604" s="197">
        <v>17071</v>
      </c>
      <c r="B604" s="197" t="s">
        <v>1060</v>
      </c>
      <c r="C604" s="197" t="s">
        <v>1079</v>
      </c>
      <c r="D604" s="197">
        <v>-90.930188700000002</v>
      </c>
      <c r="E604" s="197">
        <v>40.813809999999997</v>
      </c>
      <c r="F604">
        <v>4.18</v>
      </c>
      <c r="G604">
        <f t="shared" si="58"/>
        <v>4.18</v>
      </c>
      <c r="H604" s="198">
        <v>13.58</v>
      </c>
      <c r="Q604" s="221">
        <f>(Q3689*10000)*TEA!$M$15*10^-6</f>
        <v>39.97265108805</v>
      </c>
      <c r="R604" s="221">
        <f>(R3689*10000)*TEA!$O$15*10^-6</f>
        <v>39.97265108805</v>
      </c>
      <c r="AA604">
        <f t="shared" si="60"/>
        <v>1</v>
      </c>
      <c r="AB604" s="197">
        <v>17071</v>
      </c>
      <c r="AC604" s="197">
        <v>24213</v>
      </c>
      <c r="AD604" s="197">
        <f t="shared" si="59"/>
        <v>24213</v>
      </c>
      <c r="AE604" s="197">
        <v>35636</v>
      </c>
      <c r="AJ604">
        <v>0</v>
      </c>
      <c r="AK604">
        <v>0</v>
      </c>
      <c r="AU604" s="198">
        <v>0.27272727299999999</v>
      </c>
      <c r="AV604" s="6">
        <v>0</v>
      </c>
      <c r="AW604" s="198">
        <v>0.38356000000000001</v>
      </c>
      <c r="BO604" s="198"/>
      <c r="BP604" s="354">
        <f t="shared" si="55"/>
        <v>27602.820027602818</v>
      </c>
      <c r="BQ604" s="354">
        <f t="shared" si="56"/>
        <v>0</v>
      </c>
      <c r="BR604" s="354">
        <f t="shared" si="57"/>
        <v>185618.82969280001</v>
      </c>
      <c r="CG604" s="198"/>
      <c r="CH604">
        <f>(Transest!$J$14/HexExtSoy!$K$4)</f>
        <v>0.20257267294641951</v>
      </c>
      <c r="CI604">
        <f>(HydroProcOil!$K$14/HexExtSoy!$K$4)</f>
        <v>0.10977777777777777</v>
      </c>
      <c r="CJ604">
        <f>(StarchFerm!$K$24/StarchFerm!$K$4)</f>
        <v>0.33157302630665886</v>
      </c>
      <c r="CY604" s="198"/>
      <c r="CZ604">
        <f>BP604*CH604*1000*LCI!$E$93</f>
        <v>211082033.02785501</v>
      </c>
      <c r="DA604">
        <f>BQ604*CI604*1000*(LCI!$E$99)</f>
        <v>0</v>
      </c>
      <c r="DB604">
        <f>BR604*CJ604*1000*(LCI!$E$96)</f>
        <v>1658670011.8649969</v>
      </c>
    </row>
    <row r="605" spans="1:106" x14ac:dyDescent="0.25">
      <c r="A605" s="197">
        <v>17073</v>
      </c>
      <c r="B605" s="197" t="s">
        <v>1060</v>
      </c>
      <c r="C605" s="197" t="s">
        <v>625</v>
      </c>
      <c r="D605" s="197">
        <v>-90.123399800000001</v>
      </c>
      <c r="E605" s="197">
        <v>41.350990000000003</v>
      </c>
      <c r="F605">
        <v>3.97</v>
      </c>
      <c r="G605">
        <f t="shared" si="58"/>
        <v>3.97</v>
      </c>
      <c r="H605" s="198">
        <v>13.89</v>
      </c>
      <c r="Q605" s="221">
        <f>(Q3690*10000)*TEA!$M$15*10^-6</f>
        <v>38.410045080300002</v>
      </c>
      <c r="R605" s="221">
        <f>(R3690*10000)*TEA!$O$15*10^-6</f>
        <v>38.410045080300002</v>
      </c>
      <c r="AA605">
        <f t="shared" si="60"/>
        <v>1</v>
      </c>
      <c r="AB605" s="197">
        <v>17073</v>
      </c>
      <c r="AC605" s="197">
        <v>72844</v>
      </c>
      <c r="AD605" s="197">
        <f t="shared" si="59"/>
        <v>72844</v>
      </c>
      <c r="AE605" s="197">
        <v>92541</v>
      </c>
      <c r="AJ605">
        <v>0</v>
      </c>
      <c r="AK605">
        <v>0</v>
      </c>
      <c r="AU605" s="198">
        <v>0.27272727299999999</v>
      </c>
      <c r="AV605" s="6">
        <v>0</v>
      </c>
      <c r="AW605" s="198">
        <v>0.38356000000000001</v>
      </c>
      <c r="BO605" s="198"/>
      <c r="BP605" s="354">
        <f t="shared" si="55"/>
        <v>78870.185533415643</v>
      </c>
      <c r="BQ605" s="354">
        <f t="shared" si="56"/>
        <v>0</v>
      </c>
      <c r="BR605" s="354">
        <f t="shared" si="57"/>
        <v>493025.9105844</v>
      </c>
      <c r="CG605" s="198"/>
      <c r="CH605">
        <f>(Transest!$J$14/HexExtSoy!$K$4)</f>
        <v>0.20257267294641951</v>
      </c>
      <c r="CI605">
        <f>(HydroProcOil!$K$14/HexExtSoy!$K$4)</f>
        <v>0.10977777777777777</v>
      </c>
      <c r="CJ605">
        <f>(StarchFerm!$K$24/StarchFerm!$K$4)</f>
        <v>0.33157302630665886</v>
      </c>
      <c r="CY605" s="198"/>
      <c r="CZ605">
        <f>BP605*CH605*1000*LCI!$E$93</f>
        <v>603129647.29797232</v>
      </c>
      <c r="DA605">
        <f>BQ605*CI605*1000*(LCI!$E$99)</f>
        <v>0</v>
      </c>
      <c r="DB605">
        <f>BR605*CJ605*1000*(LCI!$E$96)</f>
        <v>4405626812.2807703</v>
      </c>
    </row>
    <row r="606" spans="1:106" x14ac:dyDescent="0.25">
      <c r="A606" s="197">
        <v>17075</v>
      </c>
      <c r="B606" s="197" t="s">
        <v>1060</v>
      </c>
      <c r="C606" s="197" t="s">
        <v>1080</v>
      </c>
      <c r="D606" s="197">
        <v>-87.826263400000002</v>
      </c>
      <c r="E606" s="197">
        <v>40.74727</v>
      </c>
      <c r="F606">
        <v>3.63</v>
      </c>
      <c r="G606">
        <f t="shared" si="58"/>
        <v>3.63</v>
      </c>
      <c r="H606" s="198">
        <v>11.96</v>
      </c>
      <c r="Q606" s="221">
        <f>(Q3691*10000)*TEA!$M$15*10^-6</f>
        <v>39.421013094000003</v>
      </c>
      <c r="R606" s="221">
        <f>(R3691*10000)*TEA!$O$15*10^-6</f>
        <v>39.421013094000003</v>
      </c>
      <c r="AA606">
        <f t="shared" si="60"/>
        <v>1</v>
      </c>
      <c r="AB606" s="197">
        <v>17075</v>
      </c>
      <c r="AC606" s="197">
        <v>119126</v>
      </c>
      <c r="AD606" s="197">
        <f t="shared" si="59"/>
        <v>119126</v>
      </c>
      <c r="AE606" s="197">
        <v>129000</v>
      </c>
      <c r="AJ606">
        <v>0</v>
      </c>
      <c r="AK606">
        <v>0</v>
      </c>
      <c r="AU606" s="198">
        <v>0.27272727299999999</v>
      </c>
      <c r="AV606" s="6">
        <v>0</v>
      </c>
      <c r="AW606" s="198">
        <v>0.38356000000000001</v>
      </c>
      <c r="BO606" s="198"/>
      <c r="BP606" s="354">
        <f t="shared" si="55"/>
        <v>117934.74011793474</v>
      </c>
      <c r="BQ606" s="354">
        <f t="shared" si="56"/>
        <v>0</v>
      </c>
      <c r="BR606" s="354">
        <f t="shared" si="57"/>
        <v>591771.71039999998</v>
      </c>
      <c r="CG606" s="198"/>
      <c r="CH606">
        <f>(Transest!$J$14/HexExtSoy!$K$4)</f>
        <v>0.20257267294641951</v>
      </c>
      <c r="CI606">
        <f>(HydroProcOil!$K$14/HexExtSoy!$K$4)</f>
        <v>0.10977777777777777</v>
      </c>
      <c r="CJ606">
        <f>(StarchFerm!$K$24/StarchFerm!$K$4)</f>
        <v>0.33157302630665886</v>
      </c>
      <c r="CY606" s="198"/>
      <c r="CZ606">
        <f>BP606*CH606*1000*LCI!$E$93</f>
        <v>901860921.59465933</v>
      </c>
      <c r="DA606">
        <f>BQ606*CI606*1000*(LCI!$E$99)</f>
        <v>0</v>
      </c>
      <c r="DB606">
        <f>BR606*CJ606*1000*(LCI!$E$96)</f>
        <v>5288008719.4548836</v>
      </c>
    </row>
    <row r="607" spans="1:106" x14ac:dyDescent="0.25">
      <c r="A607" s="197">
        <v>17077</v>
      </c>
      <c r="B607" s="197" t="s">
        <v>1060</v>
      </c>
      <c r="C607" s="197" t="s">
        <v>627</v>
      </c>
      <c r="D607" s="197">
        <v>-89.382968599999998</v>
      </c>
      <c r="E607" s="197">
        <v>37.78745</v>
      </c>
      <c r="F607">
        <v>3.17</v>
      </c>
      <c r="G607">
        <f t="shared" si="58"/>
        <v>3.17</v>
      </c>
      <c r="H607" s="198">
        <v>9.93</v>
      </c>
      <c r="Q607" s="221">
        <f>(Q3692*10000)*TEA!$M$15*10^-6</f>
        <v>46.700661920400002</v>
      </c>
      <c r="R607" s="221">
        <f>(R3692*10000)*TEA!$O$15*10^-6</f>
        <v>46.700661920400002</v>
      </c>
      <c r="AA607">
        <f t="shared" si="60"/>
        <v>1</v>
      </c>
      <c r="AB607" s="197">
        <v>17077</v>
      </c>
      <c r="AC607" s="197">
        <v>44327</v>
      </c>
      <c r="AD607" s="197">
        <f t="shared" si="59"/>
        <v>44327</v>
      </c>
      <c r="AE607" s="197">
        <v>12508</v>
      </c>
      <c r="AJ607">
        <v>0</v>
      </c>
      <c r="AK607">
        <v>0</v>
      </c>
      <c r="AU607" s="198">
        <v>0.27272727299999999</v>
      </c>
      <c r="AV607" s="6">
        <v>0</v>
      </c>
      <c r="AW607" s="198">
        <v>0.38356000000000001</v>
      </c>
      <c r="BO607" s="198"/>
      <c r="BP607" s="354">
        <f t="shared" si="55"/>
        <v>38322.706401959069</v>
      </c>
      <c r="BQ607" s="354">
        <f t="shared" si="56"/>
        <v>0</v>
      </c>
      <c r="BR607" s="354">
        <f t="shared" si="57"/>
        <v>47639.855006400001</v>
      </c>
      <c r="CG607" s="198"/>
      <c r="CH607">
        <f>(Transest!$J$14/HexExtSoy!$K$4)</f>
        <v>0.20257267294641951</v>
      </c>
      <c r="CI607">
        <f>(HydroProcOil!$K$14/HexExtSoy!$K$4)</f>
        <v>0.10977777777777777</v>
      </c>
      <c r="CJ607">
        <f>(StarchFerm!$K$24/StarchFerm!$K$4)</f>
        <v>0.33157302630665886</v>
      </c>
      <c r="CY607" s="198"/>
      <c r="CZ607">
        <f>BP607*CH607*1000*LCI!$E$93</f>
        <v>293058273.40706062</v>
      </c>
      <c r="DA607">
        <f>BQ607*CI607*1000*(LCI!$E$99)</f>
        <v>0</v>
      </c>
      <c r="DB607">
        <f>BR607*CJ607*1000*(LCI!$E$96)</f>
        <v>425704649.68176287</v>
      </c>
    </row>
    <row r="608" spans="1:106" x14ac:dyDescent="0.25">
      <c r="A608" s="197">
        <v>17079</v>
      </c>
      <c r="B608" s="197" t="s">
        <v>1060</v>
      </c>
      <c r="C608" s="197" t="s">
        <v>969</v>
      </c>
      <c r="D608" s="197">
        <v>-88.160647400000002</v>
      </c>
      <c r="E608" s="197">
        <v>39.013030000000001</v>
      </c>
      <c r="F608">
        <v>3.47</v>
      </c>
      <c r="G608">
        <f t="shared" si="58"/>
        <v>3.47</v>
      </c>
      <c r="H608" s="198">
        <v>10.76</v>
      </c>
      <c r="Q608" s="221">
        <f>(Q3693*10000)*TEA!$M$15*10^-6</f>
        <v>43.723038352049997</v>
      </c>
      <c r="R608" s="221">
        <f>(R3693*10000)*TEA!$O$15*10^-6</f>
        <v>43.723038352049997</v>
      </c>
      <c r="AA608">
        <f t="shared" si="60"/>
        <v>1</v>
      </c>
      <c r="AB608" s="197">
        <v>17079</v>
      </c>
      <c r="AC608" s="197">
        <v>42692</v>
      </c>
      <c r="AD608" s="197">
        <f t="shared" si="59"/>
        <v>42692</v>
      </c>
      <c r="AE608" s="197">
        <v>36273</v>
      </c>
      <c r="AJ608">
        <v>0</v>
      </c>
      <c r="AK608">
        <v>0</v>
      </c>
      <c r="AU608" s="198">
        <v>0.27272727299999999</v>
      </c>
      <c r="AV608" s="6">
        <v>0</v>
      </c>
      <c r="AW608" s="198">
        <v>0.38356000000000001</v>
      </c>
      <c r="BO608" s="198"/>
      <c r="BP608" s="354">
        <f t="shared" si="55"/>
        <v>40402.156404038527</v>
      </c>
      <c r="BQ608" s="354">
        <f t="shared" si="56"/>
        <v>0</v>
      </c>
      <c r="BR608" s="354">
        <f t="shared" si="57"/>
        <v>149702.50142879999</v>
      </c>
      <c r="CG608" s="198"/>
      <c r="CH608">
        <f>(Transest!$J$14/HexExtSoy!$K$4)</f>
        <v>0.20257267294641951</v>
      </c>
      <c r="CI608">
        <f>(HydroProcOil!$K$14/HexExtSoy!$K$4)</f>
        <v>0.10977777777777777</v>
      </c>
      <c r="CJ608">
        <f>(StarchFerm!$K$24/StarchFerm!$K$4)</f>
        <v>0.33157302630665886</v>
      </c>
      <c r="CY608" s="198"/>
      <c r="CZ608">
        <f>BP608*CH608*1000*LCI!$E$93</f>
        <v>308960073.78759331</v>
      </c>
      <c r="DA608">
        <f>BQ608*CI608*1000*(LCI!$E$99)</f>
        <v>0</v>
      </c>
      <c r="DB608">
        <f>BR608*CJ608*1000*(LCI!$E$96)</f>
        <v>1337725543.4272304</v>
      </c>
    </row>
    <row r="609" spans="1:106" x14ac:dyDescent="0.25">
      <c r="A609" s="197">
        <v>17081</v>
      </c>
      <c r="B609" s="197" t="s">
        <v>1060</v>
      </c>
      <c r="C609" s="197" t="s">
        <v>628</v>
      </c>
      <c r="D609" s="197">
        <v>-88.926382799999999</v>
      </c>
      <c r="E609" s="197">
        <v>38.29401</v>
      </c>
      <c r="F609">
        <v>2.89</v>
      </c>
      <c r="G609">
        <f t="shared" si="58"/>
        <v>2.89</v>
      </c>
      <c r="H609" s="198">
        <v>8.59</v>
      </c>
      <c r="Q609" s="221">
        <f>(Q3694*10000)*TEA!$M$15*10^-6</f>
        <v>45.589293466199997</v>
      </c>
      <c r="R609" s="221">
        <f>(R3694*10000)*TEA!$O$15*10^-6</f>
        <v>45.589293466199997</v>
      </c>
      <c r="AA609">
        <f t="shared" si="60"/>
        <v>1</v>
      </c>
      <c r="AB609" s="197">
        <v>17081</v>
      </c>
      <c r="AC609" s="197">
        <v>53237</v>
      </c>
      <c r="AD609" s="197">
        <f t="shared" si="59"/>
        <v>53237</v>
      </c>
      <c r="AE609" s="197">
        <v>18672</v>
      </c>
      <c r="AJ609">
        <v>0</v>
      </c>
      <c r="AK609">
        <v>0</v>
      </c>
      <c r="AU609" s="198">
        <v>0.27272727299999999</v>
      </c>
      <c r="AV609" s="6">
        <v>0</v>
      </c>
      <c r="AW609" s="198">
        <v>0.38356000000000001</v>
      </c>
      <c r="BO609" s="198"/>
      <c r="BP609" s="354">
        <f t="shared" si="55"/>
        <v>41960.435496505888</v>
      </c>
      <c r="BQ609" s="354">
        <f t="shared" si="56"/>
        <v>0</v>
      </c>
      <c r="BR609" s="354">
        <f t="shared" si="57"/>
        <v>61520.139628800003</v>
      </c>
      <c r="CG609" s="198"/>
      <c r="CH609">
        <f>(Transest!$J$14/HexExtSoy!$K$4)</f>
        <v>0.20257267294641951</v>
      </c>
      <c r="CI609">
        <f>(HydroProcOil!$K$14/HexExtSoy!$K$4)</f>
        <v>0.10977777777777777</v>
      </c>
      <c r="CJ609">
        <f>(StarchFerm!$K$24/StarchFerm!$K$4)</f>
        <v>0.33157302630665886</v>
      </c>
      <c r="CY609" s="198"/>
      <c r="CZ609">
        <f>BP609*CH609*1000*LCI!$E$93</f>
        <v>320876418.513744</v>
      </c>
      <c r="DA609">
        <f>BQ609*CI609*1000*(LCI!$E$99)</f>
        <v>0</v>
      </c>
      <c r="DB609">
        <f>BR609*CJ609*1000*(LCI!$E$96)</f>
        <v>549737388.69551814</v>
      </c>
    </row>
    <row r="610" spans="1:106" x14ac:dyDescent="0.25">
      <c r="A610" s="197">
        <v>17083</v>
      </c>
      <c r="B610" s="197" t="s">
        <v>1060</v>
      </c>
      <c r="C610" s="197" t="s">
        <v>1081</v>
      </c>
      <c r="D610" s="197">
        <v>-90.362751700000004</v>
      </c>
      <c r="E610" s="197">
        <v>39.085560000000001</v>
      </c>
      <c r="F610">
        <v>3.77</v>
      </c>
      <c r="G610">
        <f t="shared" si="58"/>
        <v>3.77</v>
      </c>
      <c r="H610" s="198">
        <v>10.36</v>
      </c>
      <c r="Q610" s="221">
        <f>(Q3695*10000)*TEA!$M$15*10^-6</f>
        <v>44.010387551249998</v>
      </c>
      <c r="R610" s="221">
        <f>(R3695*10000)*TEA!$O$15*10^-6</f>
        <v>44.010387551249998</v>
      </c>
      <c r="AA610">
        <f t="shared" si="60"/>
        <v>1</v>
      </c>
      <c r="AB610" s="197">
        <v>17083</v>
      </c>
      <c r="AC610" s="197">
        <v>25144</v>
      </c>
      <c r="AD610" s="197">
        <f t="shared" si="59"/>
        <v>25144</v>
      </c>
      <c r="AE610" s="197">
        <v>30497</v>
      </c>
      <c r="AJ610">
        <v>0</v>
      </c>
      <c r="AK610">
        <v>0</v>
      </c>
      <c r="AU610" s="198">
        <v>0.27272727299999999</v>
      </c>
      <c r="AV610" s="6">
        <v>0</v>
      </c>
      <c r="AW610" s="198">
        <v>0.38356000000000001</v>
      </c>
      <c r="BO610" s="198"/>
      <c r="BP610" s="354">
        <f t="shared" si="55"/>
        <v>25852.603662216239</v>
      </c>
      <c r="BQ610" s="354">
        <f t="shared" si="56"/>
        <v>0</v>
      </c>
      <c r="BR610" s="354">
        <f t="shared" si="57"/>
        <v>121185.3677552</v>
      </c>
      <c r="CG610" s="198"/>
      <c r="CH610">
        <f>(Transest!$J$14/HexExtSoy!$K$4)</f>
        <v>0.20257267294641951</v>
      </c>
      <c r="CI610">
        <f>(HydroProcOil!$K$14/HexExtSoy!$K$4)</f>
        <v>0.10977777777777777</v>
      </c>
      <c r="CJ610">
        <f>(StarchFerm!$K$24/StarchFerm!$K$4)</f>
        <v>0.33157302630665886</v>
      </c>
      <c r="CY610" s="198"/>
      <c r="CZ610">
        <f>BP610*CH610*1000*LCI!$E$93</f>
        <v>197697921.2496025</v>
      </c>
      <c r="DA610">
        <f>BQ610*CI610*1000*(LCI!$E$99)</f>
        <v>0</v>
      </c>
      <c r="DB610">
        <f>BR610*CJ610*1000*(LCI!$E$96)</f>
        <v>1082899486.5717468</v>
      </c>
    </row>
    <row r="611" spans="1:106" x14ac:dyDescent="0.25">
      <c r="A611" s="197">
        <v>17085</v>
      </c>
      <c r="B611" s="197" t="s">
        <v>1060</v>
      </c>
      <c r="C611" s="197" t="s">
        <v>1082</v>
      </c>
      <c r="D611" s="197">
        <v>-90.2080579</v>
      </c>
      <c r="E611" s="197">
        <v>42.36909</v>
      </c>
      <c r="F611">
        <v>3.59</v>
      </c>
      <c r="G611">
        <f t="shared" si="58"/>
        <v>3.59</v>
      </c>
      <c r="H611" s="198">
        <v>12.09</v>
      </c>
      <c r="Q611" s="221">
        <f>(Q3696*10000)*TEA!$M$15*10^-6</f>
        <v>36.068935463549998</v>
      </c>
      <c r="R611" s="221">
        <f>(R3696*10000)*TEA!$O$15*10^-6</f>
        <v>36.068935463549998</v>
      </c>
      <c r="AA611">
        <f t="shared" si="60"/>
        <v>1</v>
      </c>
      <c r="AB611" s="197">
        <v>17085</v>
      </c>
      <c r="AC611" s="197">
        <v>19942</v>
      </c>
      <c r="AD611" s="197">
        <f t="shared" si="59"/>
        <v>19942</v>
      </c>
      <c r="AE611" s="197">
        <v>39983</v>
      </c>
      <c r="AJ611">
        <v>0</v>
      </c>
      <c r="AK611">
        <v>0</v>
      </c>
      <c r="AU611" s="198">
        <v>0.27272727299999999</v>
      </c>
      <c r="AV611" s="6">
        <v>0</v>
      </c>
      <c r="AW611" s="198">
        <v>0.38356000000000001</v>
      </c>
      <c r="BO611" s="198"/>
      <c r="BP611" s="354">
        <f t="shared" si="55"/>
        <v>19525.030928615939</v>
      </c>
      <c r="BQ611" s="354">
        <f t="shared" si="56"/>
        <v>0</v>
      </c>
      <c r="BR611" s="354">
        <f t="shared" si="57"/>
        <v>185410.7829132</v>
      </c>
      <c r="CG611" s="198"/>
      <c r="CH611">
        <f>(Transest!$J$14/HexExtSoy!$K$4)</f>
        <v>0.20257267294641951</v>
      </c>
      <c r="CI611">
        <f>(HydroProcOil!$K$14/HexExtSoy!$K$4)</f>
        <v>0.10977777777777777</v>
      </c>
      <c r="CJ611">
        <f>(StarchFerm!$K$24/StarchFerm!$K$4)</f>
        <v>0.33157302630665886</v>
      </c>
      <c r="CY611" s="198"/>
      <c r="CZ611">
        <f>BP611*CH611*1000*LCI!$E$93</f>
        <v>149310223.3475644</v>
      </c>
      <c r="DA611">
        <f>BQ611*CI611*1000*(LCI!$E$99)</f>
        <v>0</v>
      </c>
      <c r="DB611">
        <f>BR611*CJ611*1000*(LCI!$E$96)</f>
        <v>1656810928.0912294</v>
      </c>
    </row>
    <row r="612" spans="1:106" x14ac:dyDescent="0.25">
      <c r="A612" s="197">
        <v>17087</v>
      </c>
      <c r="B612" s="197" t="s">
        <v>1060</v>
      </c>
      <c r="C612" s="197" t="s">
        <v>703</v>
      </c>
      <c r="D612" s="197">
        <v>-88.883968800000005</v>
      </c>
      <c r="E612" s="197">
        <v>37.46866</v>
      </c>
      <c r="F612">
        <v>2.97</v>
      </c>
      <c r="G612">
        <f t="shared" si="58"/>
        <v>2.97</v>
      </c>
      <c r="H612" s="198">
        <v>8.94</v>
      </c>
      <c r="Q612" s="221">
        <f>(Q3697*10000)*TEA!$M$15*10^-6</f>
        <v>47.291140834650001</v>
      </c>
      <c r="R612" s="221">
        <f>(R3697*10000)*TEA!$O$15*10^-6</f>
        <v>47.291140834650001</v>
      </c>
      <c r="AA612">
        <f t="shared" si="60"/>
        <v>1</v>
      </c>
      <c r="AB612" s="197">
        <v>17087</v>
      </c>
      <c r="AC612" s="197">
        <v>8790</v>
      </c>
      <c r="AD612" s="197">
        <f t="shared" si="59"/>
        <v>8790</v>
      </c>
      <c r="AE612" s="197">
        <v>2023</v>
      </c>
      <c r="AJ612">
        <v>0</v>
      </c>
      <c r="AK612">
        <v>0</v>
      </c>
      <c r="AU612" s="198">
        <v>0.27272727299999999</v>
      </c>
      <c r="AV612" s="6">
        <v>0</v>
      </c>
      <c r="AW612" s="198">
        <v>0.38356000000000001</v>
      </c>
      <c r="BO612" s="198"/>
      <c r="BP612" s="354">
        <f t="shared" si="55"/>
        <v>7119.9000071199007</v>
      </c>
      <c r="BQ612" s="354">
        <f t="shared" si="56"/>
        <v>0</v>
      </c>
      <c r="BR612" s="354">
        <f t="shared" si="57"/>
        <v>6936.9204072000002</v>
      </c>
      <c r="CG612" s="198"/>
      <c r="CH612">
        <f>(Transest!$J$14/HexExtSoy!$K$4)</f>
        <v>0.20257267294641951</v>
      </c>
      <c r="CI612">
        <f>(HydroProcOil!$K$14/HexExtSoy!$K$4)</f>
        <v>0.10977777777777777</v>
      </c>
      <c r="CJ612">
        <f>(StarchFerm!$K$24/StarchFerm!$K$4)</f>
        <v>0.33157302630665886</v>
      </c>
      <c r="CY612" s="198"/>
      <c r="CZ612">
        <f>BP612*CH612*1000*LCI!$E$93</f>
        <v>54446718.377144985</v>
      </c>
      <c r="DA612">
        <f>BQ612*CI612*1000*(LCI!$E$99)</f>
        <v>0</v>
      </c>
      <c r="DB612">
        <f>BR612*CJ612*1000*(LCI!$E$96)</f>
        <v>61987578.917287372</v>
      </c>
    </row>
    <row r="613" spans="1:106" x14ac:dyDescent="0.25">
      <c r="A613" s="197">
        <v>17089</v>
      </c>
      <c r="B613" s="197" t="s">
        <v>1060</v>
      </c>
      <c r="C613" s="197" t="s">
        <v>1083</v>
      </c>
      <c r="D613" s="197">
        <v>-88.428758999999999</v>
      </c>
      <c r="E613" s="197">
        <v>41.942439999999998</v>
      </c>
      <c r="F613">
        <v>3.77</v>
      </c>
      <c r="G613">
        <f t="shared" si="58"/>
        <v>3.77</v>
      </c>
      <c r="H613" s="198">
        <v>11.27</v>
      </c>
      <c r="Q613" s="221">
        <f>(Q3698*10000)*TEA!$M$15*10^-6</f>
        <v>36.597924302399996</v>
      </c>
      <c r="R613" s="221">
        <f>(R3698*10000)*TEA!$O$15*10^-6</f>
        <v>36.597924302399996</v>
      </c>
      <c r="AA613">
        <f t="shared" si="60"/>
        <v>1</v>
      </c>
      <c r="AB613" s="197">
        <v>17089</v>
      </c>
      <c r="AC613" s="197">
        <v>26910</v>
      </c>
      <c r="AD613" s="197">
        <f t="shared" si="59"/>
        <v>26910</v>
      </c>
      <c r="AE613" s="197">
        <v>31843</v>
      </c>
      <c r="AJ613">
        <v>0</v>
      </c>
      <c r="AK613">
        <v>0</v>
      </c>
      <c r="AU613" s="198">
        <v>0.27272727299999999</v>
      </c>
      <c r="AV613" s="6">
        <v>0</v>
      </c>
      <c r="AW613" s="198">
        <v>0.38356000000000001</v>
      </c>
      <c r="BO613" s="198"/>
      <c r="BP613" s="354">
        <f t="shared" si="55"/>
        <v>27668.372754941098</v>
      </c>
      <c r="BQ613" s="354">
        <f t="shared" si="56"/>
        <v>0</v>
      </c>
      <c r="BR613" s="354">
        <f t="shared" si="57"/>
        <v>137648.41117159999</v>
      </c>
      <c r="CG613" s="198"/>
      <c r="CH613">
        <f>(Transest!$J$14/HexExtSoy!$K$4)</f>
        <v>0.20257267294641951</v>
      </c>
      <c r="CI613">
        <f>(HydroProcOil!$K$14/HexExtSoy!$K$4)</f>
        <v>0.10977777777777777</v>
      </c>
      <c r="CJ613">
        <f>(StarchFerm!$K$24/StarchFerm!$K$4)</f>
        <v>0.33157302630665886</v>
      </c>
      <c r="CY613" s="198"/>
      <c r="CZ613">
        <f>BP613*CH613*1000*LCI!$E$93</f>
        <v>211583322.49549812</v>
      </c>
      <c r="DA613">
        <f>BQ613*CI613*1000*(LCI!$E$99)</f>
        <v>0</v>
      </c>
      <c r="DB613">
        <f>BR613*CJ613*1000*(LCI!$E$96)</f>
        <v>1230011481.965786</v>
      </c>
    </row>
    <row r="614" spans="1:106" x14ac:dyDescent="0.25">
      <c r="A614" s="197">
        <v>17091</v>
      </c>
      <c r="B614" s="197" t="s">
        <v>1060</v>
      </c>
      <c r="C614" s="197" t="s">
        <v>1084</v>
      </c>
      <c r="D614" s="197">
        <v>-87.863741099999999</v>
      </c>
      <c r="E614" s="197">
        <v>41.138890000000004</v>
      </c>
      <c r="F614">
        <v>3.5</v>
      </c>
      <c r="G614">
        <f t="shared" si="58"/>
        <v>3.5</v>
      </c>
      <c r="H614" s="198">
        <v>12.53</v>
      </c>
      <c r="Q614" s="221">
        <f>(Q3699*10000)*TEA!$M$15*10^-6</f>
        <v>38.493283859549997</v>
      </c>
      <c r="R614" s="221">
        <f>(R3699*10000)*TEA!$O$15*10^-6</f>
        <v>38.493283859549997</v>
      </c>
      <c r="AA614">
        <f t="shared" si="60"/>
        <v>1</v>
      </c>
      <c r="AB614" s="197">
        <v>17091</v>
      </c>
      <c r="AC614" s="197">
        <v>50816</v>
      </c>
      <c r="AD614" s="197">
        <f t="shared" si="59"/>
        <v>50816</v>
      </c>
      <c r="AE614" s="197">
        <v>62304</v>
      </c>
      <c r="AJ614">
        <v>0</v>
      </c>
      <c r="AK614">
        <v>0</v>
      </c>
      <c r="AU614" s="198">
        <v>0.27272727299999999</v>
      </c>
      <c r="AV614" s="6">
        <v>0</v>
      </c>
      <c r="AW614" s="198">
        <v>0.38356000000000001</v>
      </c>
      <c r="BO614" s="198"/>
      <c r="BP614" s="354">
        <f t="shared" si="55"/>
        <v>48506.181866687999</v>
      </c>
      <c r="BQ614" s="354">
        <f t="shared" si="56"/>
        <v>0</v>
      </c>
      <c r="BR614" s="354">
        <f t="shared" si="57"/>
        <v>299433.4476672</v>
      </c>
      <c r="CG614" s="198"/>
      <c r="CH614">
        <f>(Transest!$J$14/HexExtSoy!$K$4)</f>
        <v>0.20257267294641951</v>
      </c>
      <c r="CI614">
        <f>(HydroProcOil!$K$14/HexExtSoy!$K$4)</f>
        <v>0.10977777777777777</v>
      </c>
      <c r="CJ614">
        <f>(StarchFerm!$K$24/StarchFerm!$K$4)</f>
        <v>0.33157302630665886</v>
      </c>
      <c r="CY614" s="198"/>
      <c r="CZ614">
        <f>BP614*CH614*1000*LCI!$E$93</f>
        <v>370932516.04729503</v>
      </c>
      <c r="DA614">
        <f>BQ614*CI614*1000*(LCI!$E$99)</f>
        <v>0</v>
      </c>
      <c r="DB614">
        <f>BR614*CJ614*1000*(LCI!$E$96)</f>
        <v>2675705266.6311293</v>
      </c>
    </row>
    <row r="615" spans="1:106" x14ac:dyDescent="0.25">
      <c r="A615" s="197">
        <v>17093</v>
      </c>
      <c r="B615" s="197" t="s">
        <v>1060</v>
      </c>
      <c r="C615" s="197" t="s">
        <v>1085</v>
      </c>
      <c r="D615" s="197">
        <v>-88.432041999999996</v>
      </c>
      <c r="E615" s="197">
        <v>41.594250000000002</v>
      </c>
      <c r="F615">
        <v>3.78</v>
      </c>
      <c r="G615">
        <f t="shared" si="58"/>
        <v>3.78</v>
      </c>
      <c r="H615" s="198">
        <v>12.76</v>
      </c>
      <c r="Q615" s="221">
        <f>(Q3700*10000)*TEA!$M$15*10^-6</f>
        <v>37.342970909100003</v>
      </c>
      <c r="R615" s="221">
        <f>(R3700*10000)*TEA!$O$15*10^-6</f>
        <v>37.342970909100003</v>
      </c>
      <c r="AA615">
        <f t="shared" si="60"/>
        <v>1</v>
      </c>
      <c r="AB615" s="197">
        <v>17093</v>
      </c>
      <c r="AC615" s="197">
        <v>22493</v>
      </c>
      <c r="AD615" s="197">
        <f t="shared" si="59"/>
        <v>22493</v>
      </c>
      <c r="AE615" s="197">
        <v>27426</v>
      </c>
      <c r="AJ615">
        <v>0</v>
      </c>
      <c r="AK615">
        <v>0</v>
      </c>
      <c r="AU615" s="198">
        <v>0.27272727299999999</v>
      </c>
      <c r="AV615" s="6">
        <v>0</v>
      </c>
      <c r="AW615" s="198">
        <v>0.38356000000000001</v>
      </c>
      <c r="BO615" s="198"/>
      <c r="BP615" s="354">
        <f t="shared" si="55"/>
        <v>23188.238205006419</v>
      </c>
      <c r="BQ615" s="354">
        <f t="shared" si="56"/>
        <v>0</v>
      </c>
      <c r="BR615" s="354">
        <f t="shared" si="57"/>
        <v>134229.03130560002</v>
      </c>
      <c r="CG615" s="198"/>
      <c r="CH615">
        <f>(Transest!$J$14/HexExtSoy!$K$4)</f>
        <v>0.20257267294641951</v>
      </c>
      <c r="CI615">
        <f>(HydroProcOil!$K$14/HexExtSoy!$K$4)</f>
        <v>0.10977777777777777</v>
      </c>
      <c r="CJ615">
        <f>(StarchFerm!$K$24/StarchFerm!$K$4)</f>
        <v>0.33157302630665886</v>
      </c>
      <c r="CY615" s="198"/>
      <c r="CZ615">
        <f>BP615*CH615*1000*LCI!$E$93</f>
        <v>177323203.12751791</v>
      </c>
      <c r="DA615">
        <f>BQ615*CI615*1000*(LCI!$E$99)</f>
        <v>0</v>
      </c>
      <c r="DB615">
        <f>BR615*CJ615*1000*(LCI!$E$96)</f>
        <v>1199456269.1552339</v>
      </c>
    </row>
    <row r="616" spans="1:106" x14ac:dyDescent="0.25">
      <c r="A616" s="197">
        <v>17095</v>
      </c>
      <c r="B616" s="197" t="s">
        <v>1060</v>
      </c>
      <c r="C616" s="197" t="s">
        <v>1086</v>
      </c>
      <c r="D616" s="197">
        <v>-90.216241499999995</v>
      </c>
      <c r="E616" s="197">
        <v>40.928739999999998</v>
      </c>
      <c r="F616">
        <v>4.18</v>
      </c>
      <c r="G616">
        <f t="shared" si="58"/>
        <v>4.18</v>
      </c>
      <c r="H616" s="198">
        <v>14.41</v>
      </c>
      <c r="Q616" s="221">
        <f>(Q3701*10000)*TEA!$M$15*10^-6</f>
        <v>39.589648634699991</v>
      </c>
      <c r="R616" s="221">
        <f>(R3701*10000)*TEA!$O$15*10^-6</f>
        <v>39.589648634699991</v>
      </c>
      <c r="AA616">
        <f t="shared" si="60"/>
        <v>1</v>
      </c>
      <c r="AB616" s="197">
        <v>17095</v>
      </c>
      <c r="AC616" s="197">
        <v>59443</v>
      </c>
      <c r="AD616" s="197">
        <f t="shared" si="59"/>
        <v>59443</v>
      </c>
      <c r="AE616" s="197">
        <v>72763</v>
      </c>
      <c r="AJ616">
        <v>0</v>
      </c>
      <c r="AK616">
        <v>0</v>
      </c>
      <c r="AU616" s="198">
        <v>0.27272727299999999</v>
      </c>
      <c r="AV616" s="6">
        <v>0</v>
      </c>
      <c r="AW616" s="198">
        <v>0.38356000000000001</v>
      </c>
      <c r="BO616" s="198"/>
      <c r="BP616" s="354">
        <f t="shared" si="55"/>
        <v>67765.020067765014</v>
      </c>
      <c r="BQ616" s="354">
        <f t="shared" si="56"/>
        <v>0</v>
      </c>
      <c r="BR616" s="354">
        <f t="shared" si="57"/>
        <v>402168.34819479997</v>
      </c>
      <c r="CG616" s="198"/>
      <c r="CH616">
        <f>(Transest!$J$14/HexExtSoy!$K$4)</f>
        <v>0.20257267294641951</v>
      </c>
      <c r="CI616">
        <f>(HydroProcOil!$K$14/HexExtSoy!$K$4)</f>
        <v>0.10977777777777777</v>
      </c>
      <c r="CJ616">
        <f>(StarchFerm!$K$24/StarchFerm!$K$4)</f>
        <v>0.33157302630665886</v>
      </c>
      <c r="CY616" s="198"/>
      <c r="CZ616">
        <f>BP616*CH616*1000*LCI!$E$93</f>
        <v>518207132.08915812</v>
      </c>
      <c r="DA616">
        <f>BQ616*CI616*1000*(LCI!$E$99)</f>
        <v>0</v>
      </c>
      <c r="DB616">
        <f>BR616*CJ616*1000*(LCI!$E$96)</f>
        <v>3593733351.1691136</v>
      </c>
    </row>
    <row r="617" spans="1:106" x14ac:dyDescent="0.25">
      <c r="A617" s="197">
        <v>17097</v>
      </c>
      <c r="B617" s="197" t="s">
        <v>1060</v>
      </c>
      <c r="C617" s="197" t="s">
        <v>750</v>
      </c>
      <c r="D617" s="197">
        <v>-88.006749400000004</v>
      </c>
      <c r="E617" s="197">
        <v>42.331029999999998</v>
      </c>
      <c r="F617">
        <v>2.2799999999999998</v>
      </c>
      <c r="G617">
        <f t="shared" si="58"/>
        <v>2.2799999999999998</v>
      </c>
      <c r="H617" s="198">
        <v>9.43</v>
      </c>
      <c r="Q617" s="221">
        <f>(Q3702*10000)*TEA!$M$15*10^-6</f>
        <v>35.855724936599998</v>
      </c>
      <c r="R617" s="221">
        <f>(R3702*10000)*TEA!$O$15*10^-6</f>
        <v>35.855724936599998</v>
      </c>
      <c r="AA617">
        <f t="shared" si="60"/>
        <v>1</v>
      </c>
      <c r="AB617" s="197">
        <v>17097</v>
      </c>
      <c r="AC617" s="197">
        <v>3068</v>
      </c>
      <c r="AD617" s="197">
        <f t="shared" si="59"/>
        <v>3068</v>
      </c>
      <c r="AE617" s="197">
        <v>3827</v>
      </c>
      <c r="AJ617">
        <v>0</v>
      </c>
      <c r="AK617">
        <v>0</v>
      </c>
      <c r="AU617" s="198">
        <v>0.27272727299999999</v>
      </c>
      <c r="AV617" s="6">
        <v>0</v>
      </c>
      <c r="AW617" s="198">
        <v>0.38356000000000001</v>
      </c>
      <c r="BO617" s="198"/>
      <c r="BP617" s="354">
        <f t="shared" si="55"/>
        <v>1907.7381837259197</v>
      </c>
      <c r="BQ617" s="354">
        <f t="shared" si="56"/>
        <v>0</v>
      </c>
      <c r="BR617" s="354">
        <f t="shared" si="57"/>
        <v>13842.147251600001</v>
      </c>
      <c r="CG617" s="198"/>
      <c r="CH617">
        <f>(Transest!$J$14/HexExtSoy!$K$4)</f>
        <v>0.20257267294641951</v>
      </c>
      <c r="CI617">
        <f>(HydroProcOil!$K$14/HexExtSoy!$K$4)</f>
        <v>0.10977777777777777</v>
      </c>
      <c r="CJ617">
        <f>(StarchFerm!$K$24/StarchFerm!$K$4)</f>
        <v>0.33157302630665886</v>
      </c>
      <c r="CY617" s="198"/>
      <c r="CZ617">
        <f>BP617*CH617*1000*LCI!$E$93</f>
        <v>14588699.774263844</v>
      </c>
      <c r="DA617">
        <f>BQ617*CI617*1000*(LCI!$E$99)</f>
        <v>0</v>
      </c>
      <c r="DB617">
        <f>BR617*CJ617*1000*(LCI!$E$96)</f>
        <v>123691947.54673634</v>
      </c>
    </row>
    <row r="618" spans="1:106" x14ac:dyDescent="0.25">
      <c r="A618" s="197">
        <v>17099</v>
      </c>
      <c r="B618" s="197" t="s">
        <v>1060</v>
      </c>
      <c r="C618" s="197" t="s">
        <v>1087</v>
      </c>
      <c r="D618" s="197">
        <v>-88.887084299999998</v>
      </c>
      <c r="E618" s="197">
        <v>41.344439999999999</v>
      </c>
      <c r="F618">
        <v>3.96</v>
      </c>
      <c r="G618">
        <f t="shared" si="58"/>
        <v>3.96</v>
      </c>
      <c r="H618" s="198">
        <v>13.34</v>
      </c>
      <c r="Q618" s="221">
        <f>(Q3703*10000)*TEA!$M$15*10^-6</f>
        <v>37.878161138099998</v>
      </c>
      <c r="R618" s="221">
        <f>(R3703*10000)*TEA!$O$15*10^-6</f>
        <v>37.878161138099998</v>
      </c>
      <c r="AA618">
        <f t="shared" si="60"/>
        <v>1</v>
      </c>
      <c r="AB618" s="197">
        <v>17099</v>
      </c>
      <c r="AC618" s="197">
        <v>97765</v>
      </c>
      <c r="AD618" s="197">
        <f t="shared" si="59"/>
        <v>97765</v>
      </c>
      <c r="AE618" s="197">
        <v>111225</v>
      </c>
      <c r="AJ618">
        <v>0</v>
      </c>
      <c r="AK618">
        <v>0</v>
      </c>
      <c r="AU618" s="198">
        <v>0.27272727299999999</v>
      </c>
      <c r="AV618" s="6">
        <v>0</v>
      </c>
      <c r="AW618" s="198">
        <v>0.38356000000000001</v>
      </c>
      <c r="BO618" s="198"/>
      <c r="BP618" s="354">
        <f t="shared" si="55"/>
        <v>105586.20010558621</v>
      </c>
      <c r="BQ618" s="354">
        <f t="shared" si="56"/>
        <v>0</v>
      </c>
      <c r="BR618" s="354">
        <f t="shared" si="57"/>
        <v>569103.88974000001</v>
      </c>
      <c r="CG618" s="198"/>
      <c r="CH618">
        <f>(Transest!$J$14/HexExtSoy!$K$4)</f>
        <v>0.20257267294641951</v>
      </c>
      <c r="CI618">
        <f>(HydroProcOil!$K$14/HexExtSoy!$K$4)</f>
        <v>0.10977777777777777</v>
      </c>
      <c r="CJ618">
        <f>(StarchFerm!$K$24/StarchFerm!$K$4)</f>
        <v>0.33157302630665886</v>
      </c>
      <c r="CY618" s="198"/>
      <c r="CZ618">
        <f>BP618*CH618*1000*LCI!$E$93</f>
        <v>807430174.00706542</v>
      </c>
      <c r="DA618">
        <f>BQ618*CI618*1000*(LCI!$E$99)</f>
        <v>0</v>
      </c>
      <c r="DB618">
        <f>BR618*CJ618*1000*(LCI!$E$96)</f>
        <v>5085451498.1573391</v>
      </c>
    </row>
    <row r="619" spans="1:106" x14ac:dyDescent="0.25">
      <c r="A619" s="197">
        <v>17101</v>
      </c>
      <c r="B619" s="197" t="s">
        <v>1060</v>
      </c>
      <c r="C619" s="197" t="s">
        <v>631</v>
      </c>
      <c r="D619" s="197">
        <v>-87.7338752</v>
      </c>
      <c r="E619" s="197">
        <v>38.7196</v>
      </c>
      <c r="F619">
        <v>3.64</v>
      </c>
      <c r="G619">
        <f t="shared" si="58"/>
        <v>3.64</v>
      </c>
      <c r="H619" s="198">
        <v>10.53</v>
      </c>
      <c r="Q619" s="221">
        <f>(Q3704*10000)*TEA!$M$15*10^-6</f>
        <v>44.379387954899997</v>
      </c>
      <c r="R619" s="221">
        <f>(R3704*10000)*TEA!$O$15*10^-6</f>
        <v>44.379387954899997</v>
      </c>
      <c r="AA619">
        <f t="shared" si="60"/>
        <v>1</v>
      </c>
      <c r="AB619" s="197">
        <v>17101</v>
      </c>
      <c r="AC619" s="197">
        <v>39399</v>
      </c>
      <c r="AD619" s="197">
        <f t="shared" si="59"/>
        <v>39399</v>
      </c>
      <c r="AE619" s="197">
        <v>38391</v>
      </c>
      <c r="AJ619">
        <v>0</v>
      </c>
      <c r="AK619">
        <v>0</v>
      </c>
      <c r="AU619" s="198">
        <v>0.27272727299999999</v>
      </c>
      <c r="AV619" s="6">
        <v>0</v>
      </c>
      <c r="AW619" s="198">
        <v>0.38356000000000001</v>
      </c>
      <c r="BO619" s="198"/>
      <c r="BP619" s="354">
        <f t="shared" si="55"/>
        <v>39112.461857294285</v>
      </c>
      <c r="BQ619" s="354">
        <f t="shared" si="56"/>
        <v>0</v>
      </c>
      <c r="BR619" s="354">
        <f t="shared" si="57"/>
        <v>155056.9031388</v>
      </c>
      <c r="CG619" s="198"/>
      <c r="CH619">
        <f>(Transest!$J$14/HexExtSoy!$K$4)</f>
        <v>0.20257267294641951</v>
      </c>
      <c r="CI619">
        <f>(HydroProcOil!$K$14/HexExtSoy!$K$4)</f>
        <v>0.10977777777777777</v>
      </c>
      <c r="CJ619">
        <f>(StarchFerm!$K$24/StarchFerm!$K$4)</f>
        <v>0.33157302630665886</v>
      </c>
      <c r="CY619" s="198"/>
      <c r="CZ619">
        <f>BP619*CH619*1000*LCI!$E$93</f>
        <v>299097626.88399857</v>
      </c>
      <c r="DA619">
        <f>BQ619*CI619*1000*(LCI!$E$99)</f>
        <v>0</v>
      </c>
      <c r="DB619">
        <f>BR619*CJ619*1000*(LCI!$E$96)</f>
        <v>1385571904.502527</v>
      </c>
    </row>
    <row r="620" spans="1:106" x14ac:dyDescent="0.25">
      <c r="A620" s="197">
        <v>17103</v>
      </c>
      <c r="B620" s="197" t="s">
        <v>1060</v>
      </c>
      <c r="C620" s="197" t="s">
        <v>632</v>
      </c>
      <c r="D620" s="197">
        <v>-89.296974399999996</v>
      </c>
      <c r="E620" s="197">
        <v>41.749499999999998</v>
      </c>
      <c r="F620">
        <v>3.98</v>
      </c>
      <c r="G620">
        <f t="shared" si="58"/>
        <v>3.98</v>
      </c>
      <c r="H620" s="198">
        <v>13.02</v>
      </c>
      <c r="Q620" s="221">
        <f>(Q3705*10000)*TEA!$M$15*10^-6</f>
        <v>36.978631591949998</v>
      </c>
      <c r="R620" s="221">
        <f>(R3705*10000)*TEA!$O$15*10^-6</f>
        <v>36.978631591949998</v>
      </c>
      <c r="AA620">
        <f t="shared" si="60"/>
        <v>1</v>
      </c>
      <c r="AB620" s="197">
        <v>17103</v>
      </c>
      <c r="AC620" s="197">
        <v>50438</v>
      </c>
      <c r="AD620" s="197">
        <f t="shared" si="59"/>
        <v>50438</v>
      </c>
      <c r="AE620" s="197">
        <v>94274</v>
      </c>
      <c r="AJ620">
        <v>0</v>
      </c>
      <c r="AK620">
        <v>0</v>
      </c>
      <c r="AU620" s="198">
        <v>0.27272727299999999</v>
      </c>
      <c r="AV620" s="6">
        <v>0</v>
      </c>
      <c r="AW620" s="198">
        <v>0.38356000000000001</v>
      </c>
      <c r="BO620" s="198"/>
      <c r="BP620" s="354">
        <f t="shared" si="55"/>
        <v>54748.156418384518</v>
      </c>
      <c r="BQ620" s="354">
        <f t="shared" si="56"/>
        <v>0</v>
      </c>
      <c r="BR620" s="354">
        <f t="shared" si="57"/>
        <v>470799.75542880001</v>
      </c>
      <c r="CG620" s="198"/>
      <c r="CH620">
        <f>(Transest!$J$14/HexExtSoy!$K$4)</f>
        <v>0.20257267294641951</v>
      </c>
      <c r="CI620">
        <f>(HydroProcOil!$K$14/HexExtSoy!$K$4)</f>
        <v>0.10977777777777777</v>
      </c>
      <c r="CJ620">
        <f>(StarchFerm!$K$24/StarchFerm!$K$4)</f>
        <v>0.33157302630665886</v>
      </c>
      <c r="CY620" s="198"/>
      <c r="CZ620">
        <f>BP620*CH620*1000*LCI!$E$93</f>
        <v>418665634.51717114</v>
      </c>
      <c r="DA620">
        <f>BQ620*CI620*1000*(LCI!$E$99)</f>
        <v>0</v>
      </c>
      <c r="DB620">
        <f>BR620*CJ620*1000*(LCI!$E$96)</f>
        <v>4207016266.6983776</v>
      </c>
    </row>
    <row r="621" spans="1:106" x14ac:dyDescent="0.25">
      <c r="A621" s="197">
        <v>17105</v>
      </c>
      <c r="B621" s="197" t="s">
        <v>1060</v>
      </c>
      <c r="C621" s="197" t="s">
        <v>1088</v>
      </c>
      <c r="D621" s="197">
        <v>-88.559756500000006</v>
      </c>
      <c r="E621" s="197">
        <v>40.885930000000002</v>
      </c>
      <c r="F621">
        <v>3.89</v>
      </c>
      <c r="G621">
        <f t="shared" si="58"/>
        <v>3.89</v>
      </c>
      <c r="H621" s="198">
        <v>13.05</v>
      </c>
      <c r="Q621" s="221">
        <f>(Q3706*10000)*TEA!$M$15*10^-6</f>
        <v>39.185549747099998</v>
      </c>
      <c r="R621" s="221">
        <f>(R3706*10000)*TEA!$O$15*10^-6</f>
        <v>39.185549747099998</v>
      </c>
      <c r="AA621">
        <f t="shared" si="60"/>
        <v>1</v>
      </c>
      <c r="AB621" s="197">
        <v>17105</v>
      </c>
      <c r="AC621" s="197">
        <v>111166</v>
      </c>
      <c r="AD621" s="197">
        <f t="shared" si="59"/>
        <v>111166</v>
      </c>
      <c r="AE621" s="197">
        <v>113203</v>
      </c>
      <c r="AJ621">
        <v>0</v>
      </c>
      <c r="AK621">
        <v>0</v>
      </c>
      <c r="AU621" s="198">
        <v>0.27272727299999999</v>
      </c>
      <c r="AV621" s="6">
        <v>0</v>
      </c>
      <c r="AW621" s="198">
        <v>0.38356000000000001</v>
      </c>
      <c r="BO621" s="198"/>
      <c r="BP621" s="354">
        <f t="shared" si="55"/>
        <v>117937.02011793702</v>
      </c>
      <c r="BQ621" s="354">
        <f t="shared" si="56"/>
        <v>0</v>
      </c>
      <c r="BR621" s="354">
        <f t="shared" si="57"/>
        <v>566632.86197400012</v>
      </c>
      <c r="CG621" s="198"/>
      <c r="CH621">
        <f>(Transest!$J$14/HexExtSoy!$K$4)</f>
        <v>0.20257267294641951</v>
      </c>
      <c r="CI621">
        <f>(HydroProcOil!$K$14/HexExtSoy!$K$4)</f>
        <v>0.10977777777777777</v>
      </c>
      <c r="CJ621">
        <f>(StarchFerm!$K$24/StarchFerm!$K$4)</f>
        <v>0.33157302630665886</v>
      </c>
      <c r="CY621" s="198"/>
      <c r="CZ621">
        <f>BP621*CH621*1000*LCI!$E$93</f>
        <v>901878357.02463734</v>
      </c>
      <c r="DA621">
        <f>BQ621*CI621*1000*(LCI!$E$99)</f>
        <v>0</v>
      </c>
      <c r="DB621">
        <f>BR621*CJ621*1000*(LCI!$E$96)</f>
        <v>5063370658.294632</v>
      </c>
    </row>
    <row r="622" spans="1:106" x14ac:dyDescent="0.25">
      <c r="A622" s="197">
        <v>17107</v>
      </c>
      <c r="B622" s="197" t="s">
        <v>1060</v>
      </c>
      <c r="C622" s="197" t="s">
        <v>707</v>
      </c>
      <c r="D622" s="197">
        <v>-89.363058899999999</v>
      </c>
      <c r="E622" s="197">
        <v>40.123080000000002</v>
      </c>
      <c r="F622">
        <v>4.55</v>
      </c>
      <c r="G622">
        <f t="shared" si="58"/>
        <v>4.55</v>
      </c>
      <c r="H622" s="198">
        <v>13.62</v>
      </c>
      <c r="Q622" s="221">
        <f>(Q3707*10000)*TEA!$M$15*10^-6</f>
        <v>41.5320632874</v>
      </c>
      <c r="R622" s="221">
        <f>(R3707*10000)*TEA!$O$15*10^-6</f>
        <v>41.5320632874</v>
      </c>
      <c r="AA622">
        <f t="shared" si="60"/>
        <v>1</v>
      </c>
      <c r="AB622" s="197">
        <v>17107</v>
      </c>
      <c r="AC622" s="197">
        <v>59421</v>
      </c>
      <c r="AD622" s="197">
        <f t="shared" si="59"/>
        <v>59421</v>
      </c>
      <c r="AE622" s="197">
        <v>70877</v>
      </c>
      <c r="AJ622">
        <v>0</v>
      </c>
      <c r="AK622">
        <v>0</v>
      </c>
      <c r="AU622" s="198">
        <v>0.27272727299999999</v>
      </c>
      <c r="AV622" s="6">
        <v>0</v>
      </c>
      <c r="AW622" s="198">
        <v>0.38356000000000001</v>
      </c>
      <c r="BO622" s="198"/>
      <c r="BP622" s="354">
        <f t="shared" si="55"/>
        <v>73736.05916464515</v>
      </c>
      <c r="BQ622" s="354">
        <f t="shared" si="56"/>
        <v>0</v>
      </c>
      <c r="BR622" s="354">
        <f t="shared" si="57"/>
        <v>370267.62847440003</v>
      </c>
      <c r="CG622" s="198"/>
      <c r="CH622">
        <f>(Transest!$J$14/HexExtSoy!$K$4)</f>
        <v>0.20257267294641951</v>
      </c>
      <c r="CI622">
        <f>(HydroProcOil!$K$14/HexExtSoy!$K$4)</f>
        <v>0.10977777777777777</v>
      </c>
      <c r="CJ622">
        <f>(StarchFerm!$K$24/StarchFerm!$K$4)</f>
        <v>0.33157302630665886</v>
      </c>
      <c r="CY622" s="198"/>
      <c r="CZ622">
        <f>BP622*CH622*1000*LCI!$E$93</f>
        <v>563868375.05628574</v>
      </c>
      <c r="DA622">
        <f>BQ622*CI622*1000*(LCI!$E$99)</f>
        <v>0</v>
      </c>
      <c r="DB622">
        <f>BR622*CJ622*1000*(LCI!$E$96)</f>
        <v>3308671931.2436209</v>
      </c>
    </row>
    <row r="623" spans="1:106" x14ac:dyDescent="0.25">
      <c r="A623" s="197">
        <v>17109</v>
      </c>
      <c r="B623" s="197" t="s">
        <v>1060</v>
      </c>
      <c r="C623" s="197" t="s">
        <v>1089</v>
      </c>
      <c r="D623" s="197">
        <v>-90.677913599999997</v>
      </c>
      <c r="E623" s="197">
        <v>40.4497</v>
      </c>
      <c r="F623">
        <v>4.34</v>
      </c>
      <c r="G623">
        <f t="shared" si="58"/>
        <v>4.34</v>
      </c>
      <c r="H623" s="198">
        <v>13.77</v>
      </c>
      <c r="Q623" s="221">
        <f>(Q3708*10000)*TEA!$M$15*10^-6</f>
        <v>40.789279125899995</v>
      </c>
      <c r="R623" s="221">
        <f>(R3708*10000)*TEA!$O$15*10^-6</f>
        <v>40.789279125899995</v>
      </c>
      <c r="AA623">
        <f t="shared" si="60"/>
        <v>1</v>
      </c>
      <c r="AB623" s="197">
        <v>17109</v>
      </c>
      <c r="AC623" s="197">
        <v>49044</v>
      </c>
      <c r="AD623" s="197">
        <f t="shared" si="59"/>
        <v>49044</v>
      </c>
      <c r="AE623" s="197">
        <v>55390</v>
      </c>
      <c r="AJ623">
        <v>0</v>
      </c>
      <c r="AK623">
        <v>0</v>
      </c>
      <c r="AU623" s="198">
        <v>0.27272727299999999</v>
      </c>
      <c r="AV623" s="6">
        <v>0</v>
      </c>
      <c r="AW623" s="198">
        <v>0.38356000000000001</v>
      </c>
      <c r="BO623" s="198"/>
      <c r="BP623" s="354">
        <f t="shared" si="55"/>
        <v>58050.261876232078</v>
      </c>
      <c r="BQ623" s="354">
        <f t="shared" si="56"/>
        <v>0</v>
      </c>
      <c r="BR623" s="354">
        <f t="shared" si="57"/>
        <v>292548.99826799997</v>
      </c>
      <c r="CG623" s="198"/>
      <c r="CH623">
        <f>(Transest!$J$14/HexExtSoy!$K$4)</f>
        <v>0.20257267294641951</v>
      </c>
      <c r="CI623">
        <f>(HydroProcOil!$K$14/HexExtSoy!$K$4)</f>
        <v>0.10977777777777777</v>
      </c>
      <c r="CJ623">
        <f>(StarchFerm!$K$24/StarchFerm!$K$4)</f>
        <v>0.33157302630665886</v>
      </c>
      <c r="CY623" s="198"/>
      <c r="CZ623">
        <f>BP623*CH623*1000*LCI!$E$93</f>
        <v>443917225.93492568</v>
      </c>
      <c r="DA623">
        <f>BQ623*CI623*1000*(LCI!$E$99)</f>
        <v>0</v>
      </c>
      <c r="DB623">
        <f>BR623*CJ623*1000*(LCI!$E$96)</f>
        <v>2614186563.0300255</v>
      </c>
    </row>
    <row r="624" spans="1:106" x14ac:dyDescent="0.25">
      <c r="A624" s="197">
        <v>17111</v>
      </c>
      <c r="B624" s="197" t="s">
        <v>1060</v>
      </c>
      <c r="C624" s="197" t="s">
        <v>1090</v>
      </c>
      <c r="D624" s="197">
        <v>-88.452873299999993</v>
      </c>
      <c r="E624" s="197">
        <v>42.330419999999997</v>
      </c>
      <c r="F624">
        <v>3.2</v>
      </c>
      <c r="G624">
        <f t="shared" si="58"/>
        <v>3.2</v>
      </c>
      <c r="H624" s="198">
        <v>10.89</v>
      </c>
      <c r="Q624" s="221">
        <f>(Q3709*10000)*TEA!$M$15*10^-6</f>
        <v>35.824625447399995</v>
      </c>
      <c r="R624" s="221">
        <f>(R3709*10000)*TEA!$O$15*10^-6</f>
        <v>35.824625447399995</v>
      </c>
      <c r="AA624">
        <f t="shared" si="60"/>
        <v>1</v>
      </c>
      <c r="AB624" s="197">
        <v>17111</v>
      </c>
      <c r="AC624" s="197">
        <v>27149</v>
      </c>
      <c r="AD624" s="197">
        <f t="shared" si="59"/>
        <v>27149</v>
      </c>
      <c r="AE624" s="197">
        <v>37621</v>
      </c>
      <c r="AJ624">
        <v>0</v>
      </c>
      <c r="AK624">
        <v>0</v>
      </c>
      <c r="AU624" s="198">
        <v>0.27272727299999999</v>
      </c>
      <c r="AV624" s="6">
        <v>0</v>
      </c>
      <c r="AW624" s="198">
        <v>0.38356000000000001</v>
      </c>
      <c r="BO624" s="198"/>
      <c r="BP624" s="354">
        <f t="shared" si="55"/>
        <v>23693.672750966402</v>
      </c>
      <c r="BQ624" s="354">
        <f t="shared" si="56"/>
        <v>0</v>
      </c>
      <c r="BR624" s="354">
        <f t="shared" si="57"/>
        <v>157141.72817640001</v>
      </c>
      <c r="CG624" s="198"/>
      <c r="CH624">
        <f>(Transest!$J$14/HexExtSoy!$K$4)</f>
        <v>0.20257267294641951</v>
      </c>
      <c r="CI624">
        <f>(HydroProcOil!$K$14/HexExtSoy!$K$4)</f>
        <v>0.10977777777777777</v>
      </c>
      <c r="CJ624">
        <f>(StarchFerm!$K$24/StarchFerm!$K$4)</f>
        <v>0.33157302630665886</v>
      </c>
      <c r="CY624" s="198"/>
      <c r="CZ624">
        <f>BP624*CH624*1000*LCI!$E$93</f>
        <v>181188320.94580808</v>
      </c>
      <c r="DA624">
        <f>BQ624*CI624*1000*(LCI!$E$99)</f>
        <v>0</v>
      </c>
      <c r="DB624">
        <f>BR624*CJ624*1000*(LCI!$E$96)</f>
        <v>1404201678.0851722</v>
      </c>
    </row>
    <row r="625" spans="1:106" x14ac:dyDescent="0.25">
      <c r="A625" s="197">
        <v>17113</v>
      </c>
      <c r="B625" s="197" t="s">
        <v>1060</v>
      </c>
      <c r="C625" s="197" t="s">
        <v>1091</v>
      </c>
      <c r="D625" s="197">
        <v>-88.8501428</v>
      </c>
      <c r="E625" s="197">
        <v>40.484850000000002</v>
      </c>
      <c r="F625">
        <v>4.3499999999999996</v>
      </c>
      <c r="G625">
        <f t="shared" si="58"/>
        <v>4.3499999999999996</v>
      </c>
      <c r="H625" s="198">
        <v>13.65</v>
      </c>
      <c r="Q625" s="221">
        <f>(Q3710*10000)*TEA!$M$15*10^-6</f>
        <v>40.367632096799994</v>
      </c>
      <c r="R625" s="221">
        <f>(R3710*10000)*TEA!$O$15*10^-6</f>
        <v>40.367632096799994</v>
      </c>
      <c r="AA625">
        <f t="shared" si="60"/>
        <v>1</v>
      </c>
      <c r="AB625" s="197">
        <v>17113</v>
      </c>
      <c r="AC625" s="197">
        <v>117673</v>
      </c>
      <c r="AD625" s="197">
        <f t="shared" si="59"/>
        <v>117673</v>
      </c>
      <c r="AE625" s="197">
        <v>114083</v>
      </c>
      <c r="AJ625">
        <v>0</v>
      </c>
      <c r="AK625">
        <v>0</v>
      </c>
      <c r="AU625" s="198">
        <v>0.27272727299999999</v>
      </c>
      <c r="AV625" s="6">
        <v>0</v>
      </c>
      <c r="AW625" s="198">
        <v>0.38356000000000001</v>
      </c>
      <c r="BO625" s="198"/>
      <c r="BP625" s="354">
        <f t="shared" si="55"/>
        <v>139602.96832142113</v>
      </c>
      <c r="BQ625" s="354">
        <f t="shared" si="56"/>
        <v>0</v>
      </c>
      <c r="BR625" s="354">
        <f t="shared" si="57"/>
        <v>597292.27030199999</v>
      </c>
      <c r="CG625" s="198"/>
      <c r="CH625">
        <f>(Transest!$J$14/HexExtSoy!$K$4)</f>
        <v>0.20257267294641951</v>
      </c>
      <c r="CI625">
        <f>(HydroProcOil!$K$14/HexExtSoy!$K$4)</f>
        <v>0.10977777777777777</v>
      </c>
      <c r="CJ625">
        <f>(StarchFerm!$K$24/StarchFerm!$K$4)</f>
        <v>0.33157302630665886</v>
      </c>
      <c r="CY625" s="198"/>
      <c r="CZ625">
        <f>BP625*CH625*1000*LCI!$E$93</f>
        <v>1067560428.2657039</v>
      </c>
      <c r="DA625">
        <f>BQ625*CI625*1000*(LCI!$E$99)</f>
        <v>0</v>
      </c>
      <c r="DB625">
        <f>BR625*CJ625*1000*(LCI!$E$96)</f>
        <v>5337339852.3647633</v>
      </c>
    </row>
    <row r="626" spans="1:106" x14ac:dyDescent="0.25">
      <c r="A626" s="197">
        <v>17115</v>
      </c>
      <c r="B626" s="197" t="s">
        <v>1060</v>
      </c>
      <c r="C626" s="197" t="s">
        <v>635</v>
      </c>
      <c r="D626" s="197">
        <v>-88.962847400000001</v>
      </c>
      <c r="E626" s="197">
        <v>39.858969999999999</v>
      </c>
      <c r="F626">
        <v>4.37</v>
      </c>
      <c r="G626">
        <f t="shared" si="58"/>
        <v>4.37</v>
      </c>
      <c r="H626" s="198">
        <v>13.25</v>
      </c>
      <c r="Q626" s="221">
        <f>(Q3711*10000)*TEA!$M$15*10^-6</f>
        <v>41.986575690299993</v>
      </c>
      <c r="R626" s="221">
        <f>(R3711*10000)*TEA!$O$15*10^-6</f>
        <v>41.986575690299993</v>
      </c>
      <c r="AA626">
        <f t="shared" si="60"/>
        <v>1</v>
      </c>
      <c r="AB626" s="197">
        <v>17115</v>
      </c>
      <c r="AC626" s="197">
        <v>52310</v>
      </c>
      <c r="AD626" s="197">
        <f t="shared" si="59"/>
        <v>52310</v>
      </c>
      <c r="AE626" s="197">
        <v>52223</v>
      </c>
      <c r="AJ626">
        <v>0</v>
      </c>
      <c r="AK626">
        <v>0</v>
      </c>
      <c r="AU626" s="198">
        <v>0.27272727299999999</v>
      </c>
      <c r="AV626" s="6">
        <v>0</v>
      </c>
      <c r="AW626" s="198">
        <v>0.38356000000000001</v>
      </c>
      <c r="BO626" s="198"/>
      <c r="BP626" s="354">
        <f t="shared" si="55"/>
        <v>62344.009153253101</v>
      </c>
      <c r="BQ626" s="354">
        <f t="shared" si="56"/>
        <v>0</v>
      </c>
      <c r="BR626" s="354">
        <f t="shared" si="57"/>
        <v>265406.16391</v>
      </c>
      <c r="CG626" s="198"/>
      <c r="CH626">
        <f>(Transest!$J$14/HexExtSoy!$K$4)</f>
        <v>0.20257267294641951</v>
      </c>
      <c r="CI626">
        <f>(HydroProcOil!$K$14/HexExtSoy!$K$4)</f>
        <v>0.10977777777777777</v>
      </c>
      <c r="CJ626">
        <f>(StarchFerm!$K$24/StarchFerm!$K$4)</f>
        <v>0.33157302630665886</v>
      </c>
      <c r="CY626" s="198"/>
      <c r="CZ626">
        <f>BP626*CH626*1000*LCI!$E$93</f>
        <v>476752019.75798726</v>
      </c>
      <c r="DA626">
        <f>BQ626*CI626*1000*(LCI!$E$99)</f>
        <v>0</v>
      </c>
      <c r="DB626">
        <f>BR626*CJ626*1000*(LCI!$E$96)</f>
        <v>2371641097.8897519</v>
      </c>
    </row>
    <row r="627" spans="1:106" x14ac:dyDescent="0.25">
      <c r="A627" s="197">
        <v>17117</v>
      </c>
      <c r="B627" s="197" t="s">
        <v>1060</v>
      </c>
      <c r="C627" s="197" t="s">
        <v>1092</v>
      </c>
      <c r="D627" s="197">
        <v>-89.925792099999995</v>
      </c>
      <c r="E627" s="197">
        <v>39.266219999999997</v>
      </c>
      <c r="F627">
        <v>3.94</v>
      </c>
      <c r="G627">
        <f t="shared" si="58"/>
        <v>3.94</v>
      </c>
      <c r="H627" s="198">
        <v>11.77</v>
      </c>
      <c r="Q627" s="221">
        <f>(Q3712*10000)*TEA!$M$15*10^-6</f>
        <v>43.524893492099999</v>
      </c>
      <c r="R627" s="221">
        <f>(R3712*10000)*TEA!$O$15*10^-6</f>
        <v>43.524893492099999</v>
      </c>
      <c r="AA627">
        <f t="shared" si="60"/>
        <v>1</v>
      </c>
      <c r="AB627" s="197">
        <v>17117</v>
      </c>
      <c r="AC627" s="197">
        <v>61841</v>
      </c>
      <c r="AD627" s="197">
        <f t="shared" si="59"/>
        <v>61841</v>
      </c>
      <c r="AE627" s="197">
        <v>66714</v>
      </c>
      <c r="AJ627">
        <v>0</v>
      </c>
      <c r="AK627">
        <v>0</v>
      </c>
      <c r="AU627" s="198">
        <v>0.27272727299999999</v>
      </c>
      <c r="AV627" s="6">
        <v>0</v>
      </c>
      <c r="AW627" s="198">
        <v>0.38356000000000001</v>
      </c>
      <c r="BO627" s="198"/>
      <c r="BP627" s="354">
        <f t="shared" si="55"/>
        <v>66450.965520996426</v>
      </c>
      <c r="BQ627" s="354">
        <f t="shared" si="56"/>
        <v>0</v>
      </c>
      <c r="BR627" s="354">
        <f t="shared" si="57"/>
        <v>301180.43305680004</v>
      </c>
      <c r="CG627" s="198"/>
      <c r="CH627">
        <f>(Transest!$J$14/HexExtSoy!$K$4)</f>
        <v>0.20257267294641951</v>
      </c>
      <c r="CI627">
        <f>(HydroProcOil!$K$14/HexExtSoy!$K$4)</f>
        <v>0.10977777777777777</v>
      </c>
      <c r="CJ627">
        <f>(StarchFerm!$K$24/StarchFerm!$K$4)</f>
        <v>0.33157302630665886</v>
      </c>
      <c r="CY627" s="198"/>
      <c r="CZ627">
        <f>BP627*CH627*1000*LCI!$E$93</f>
        <v>508158401.38106251</v>
      </c>
      <c r="DA627">
        <f>BQ627*CI627*1000*(LCI!$E$99)</f>
        <v>0</v>
      </c>
      <c r="DB627">
        <f>BR627*CJ627*1000*(LCI!$E$96)</f>
        <v>2691316141.2481689</v>
      </c>
    </row>
    <row r="628" spans="1:106" x14ac:dyDescent="0.25">
      <c r="A628" s="197">
        <v>17119</v>
      </c>
      <c r="B628" s="197" t="s">
        <v>1060</v>
      </c>
      <c r="C628" s="197" t="s">
        <v>636</v>
      </c>
      <c r="D628" s="197">
        <v>-89.905709900000005</v>
      </c>
      <c r="E628" s="197">
        <v>38.831130000000002</v>
      </c>
      <c r="F628">
        <v>3.68</v>
      </c>
      <c r="G628">
        <f t="shared" si="58"/>
        <v>3.68</v>
      </c>
      <c r="H628" s="198">
        <v>10.65</v>
      </c>
      <c r="Q628" s="221">
        <f>(Q3713*10000)*TEA!$M$15*10^-6</f>
        <v>44.560244352600002</v>
      </c>
      <c r="R628" s="221">
        <f>(R3713*10000)*TEA!$O$15*10^-6</f>
        <v>44.560244352600002</v>
      </c>
      <c r="AA628">
        <f t="shared" si="60"/>
        <v>1</v>
      </c>
      <c r="AB628" s="197">
        <v>17119</v>
      </c>
      <c r="AC628" s="197">
        <v>55697</v>
      </c>
      <c r="AD628" s="197">
        <f t="shared" si="59"/>
        <v>55697</v>
      </c>
      <c r="AE628" s="197">
        <v>49241</v>
      </c>
      <c r="AJ628">
        <v>0</v>
      </c>
      <c r="AK628">
        <v>0</v>
      </c>
      <c r="AU628" s="198">
        <v>0.27272727299999999</v>
      </c>
      <c r="AV628" s="6">
        <v>0</v>
      </c>
      <c r="AW628" s="198">
        <v>0.38356000000000001</v>
      </c>
      <c r="BO628" s="198"/>
      <c r="BP628" s="354">
        <f t="shared" si="55"/>
        <v>55899.534601354084</v>
      </c>
      <c r="BQ628" s="354">
        <f t="shared" si="56"/>
        <v>0</v>
      </c>
      <c r="BR628" s="354">
        <f t="shared" si="57"/>
        <v>201145.25027400002</v>
      </c>
      <c r="CG628" s="198"/>
      <c r="CH628">
        <f>(Transest!$J$14/HexExtSoy!$K$4)</f>
        <v>0.20257267294641951</v>
      </c>
      <c r="CI628">
        <f>(HydroProcOil!$K$14/HexExtSoy!$K$4)</f>
        <v>0.10977777777777777</v>
      </c>
      <c r="CJ628">
        <f>(StarchFerm!$K$24/StarchFerm!$K$4)</f>
        <v>0.33157302630665886</v>
      </c>
      <c r="CY628" s="198"/>
      <c r="CZ628">
        <f>BP628*CH628*1000*LCI!$E$93</f>
        <v>427470359.8098079</v>
      </c>
      <c r="DA628">
        <f>BQ628*CI628*1000*(LCI!$E$99)</f>
        <v>0</v>
      </c>
      <c r="DB628">
        <f>BR628*CJ628*1000*(LCI!$E$96)</f>
        <v>1797412445.7671051</v>
      </c>
    </row>
    <row r="629" spans="1:106" x14ac:dyDescent="0.25">
      <c r="A629" s="197">
        <v>17121</v>
      </c>
      <c r="B629" s="197" t="s">
        <v>1060</v>
      </c>
      <c r="C629" s="197" t="s">
        <v>638</v>
      </c>
      <c r="D629" s="197">
        <v>-88.924593299999998</v>
      </c>
      <c r="E629" s="197">
        <v>38.649039999999999</v>
      </c>
      <c r="F629">
        <v>3.12</v>
      </c>
      <c r="G629">
        <f t="shared" si="58"/>
        <v>3.12</v>
      </c>
      <c r="H629" s="198">
        <v>8.7799999999999994</v>
      </c>
      <c r="Q629" s="221">
        <f>(Q3714*10000)*TEA!$M$15*10^-6</f>
        <v>44.752921461449994</v>
      </c>
      <c r="R629" s="221">
        <f>(R3714*10000)*TEA!$O$15*10^-6</f>
        <v>44.752921461449994</v>
      </c>
      <c r="AA629">
        <f t="shared" si="60"/>
        <v>1</v>
      </c>
      <c r="AB629" s="197">
        <v>17121</v>
      </c>
      <c r="AC629" s="197">
        <v>40854</v>
      </c>
      <c r="AD629" s="197">
        <f t="shared" si="59"/>
        <v>40854</v>
      </c>
      <c r="AE629" s="197">
        <v>27507</v>
      </c>
      <c r="AJ629">
        <v>0</v>
      </c>
      <c r="AK629">
        <v>0</v>
      </c>
      <c r="AU629" s="198">
        <v>0.27272727299999999</v>
      </c>
      <c r="AV629" s="6">
        <v>0</v>
      </c>
      <c r="AW629" s="198">
        <v>0.38356000000000001</v>
      </c>
      <c r="BO629" s="198"/>
      <c r="BP629" s="354">
        <f t="shared" si="55"/>
        <v>34763.040034763042</v>
      </c>
      <c r="BQ629" s="354">
        <f t="shared" si="56"/>
        <v>0</v>
      </c>
      <c r="BR629" s="354">
        <f t="shared" si="57"/>
        <v>92634.135597600005</v>
      </c>
      <c r="CG629" s="198"/>
      <c r="CH629">
        <f>(Transest!$J$14/HexExtSoy!$K$4)</f>
        <v>0.20257267294641951</v>
      </c>
      <c r="CI629">
        <f>(HydroProcOil!$K$14/HexExtSoy!$K$4)</f>
        <v>0.10977777777777777</v>
      </c>
      <c r="CJ629">
        <f>(StarchFerm!$K$24/StarchFerm!$K$4)</f>
        <v>0.33157302630665886</v>
      </c>
      <c r="CY629" s="198"/>
      <c r="CZ629">
        <f>BP629*CH629*1000*LCI!$E$93</f>
        <v>265837083.21934664</v>
      </c>
      <c r="DA629">
        <f>BQ629*CI629*1000*(LCI!$E$99)</f>
        <v>0</v>
      </c>
      <c r="DB629">
        <f>BR629*CJ629*1000*(LCI!$E$96)</f>
        <v>827768729.30976617</v>
      </c>
    </row>
    <row r="630" spans="1:106" x14ac:dyDescent="0.25">
      <c r="A630" s="197">
        <v>17123</v>
      </c>
      <c r="B630" s="197" t="s">
        <v>1060</v>
      </c>
      <c r="C630" s="197" t="s">
        <v>639</v>
      </c>
      <c r="D630" s="197">
        <v>-89.341650900000005</v>
      </c>
      <c r="E630" s="197">
        <v>41.033000000000001</v>
      </c>
      <c r="F630">
        <v>3.94</v>
      </c>
      <c r="G630">
        <f t="shared" si="58"/>
        <v>3.94</v>
      </c>
      <c r="H630" s="198">
        <v>13.96</v>
      </c>
      <c r="Q630" s="221">
        <f>(Q3715*10000)*TEA!$M$15*10^-6</f>
        <v>38.880056047499998</v>
      </c>
      <c r="R630" s="221">
        <f>(R3715*10000)*TEA!$O$15*10^-6</f>
        <v>38.880056047499998</v>
      </c>
      <c r="AA630">
        <f t="shared" si="60"/>
        <v>1</v>
      </c>
      <c r="AB630" s="197">
        <v>17123</v>
      </c>
      <c r="AC630" s="197">
        <v>30197</v>
      </c>
      <c r="AD630" s="197">
        <f t="shared" si="59"/>
        <v>30197</v>
      </c>
      <c r="AE630" s="197">
        <v>38843</v>
      </c>
      <c r="AJ630">
        <v>0</v>
      </c>
      <c r="AK630">
        <v>0</v>
      </c>
      <c r="AU630" s="198">
        <v>0.27272727299999999</v>
      </c>
      <c r="AV630" s="6">
        <v>0</v>
      </c>
      <c r="AW630" s="198">
        <v>0.38356000000000001</v>
      </c>
      <c r="BO630" s="198"/>
      <c r="BP630" s="354">
        <f t="shared" si="55"/>
        <v>32448.049123357137</v>
      </c>
      <c r="BQ630" s="354">
        <f t="shared" si="56"/>
        <v>0</v>
      </c>
      <c r="BR630" s="354">
        <f t="shared" si="57"/>
        <v>207984.75027680001</v>
      </c>
      <c r="CG630" s="198"/>
      <c r="CH630">
        <f>(Transest!$J$14/HexExtSoy!$K$4)</f>
        <v>0.20257267294641951</v>
      </c>
      <c r="CI630">
        <f>(HydroProcOil!$K$14/HexExtSoy!$K$4)</f>
        <v>0.10977777777777777</v>
      </c>
      <c r="CJ630">
        <f>(StarchFerm!$K$24/StarchFerm!$K$4)</f>
        <v>0.33157302630665886</v>
      </c>
      <c r="CY630" s="198"/>
      <c r="CZ630">
        <f>BP630*CH630*1000*LCI!$E$93</f>
        <v>248134073.61627302</v>
      </c>
      <c r="DA630">
        <f>BQ630*CI630*1000*(LCI!$E$99)</f>
        <v>0</v>
      </c>
      <c r="DB630">
        <f>BR630*CJ630*1000*(LCI!$E$96)</f>
        <v>1858529486.3689132</v>
      </c>
    </row>
    <row r="631" spans="1:106" x14ac:dyDescent="0.25">
      <c r="A631" s="197">
        <v>17125</v>
      </c>
      <c r="B631" s="197" t="s">
        <v>1060</v>
      </c>
      <c r="C631" s="197" t="s">
        <v>1093</v>
      </c>
      <c r="D631" s="197">
        <v>-89.916196400000004</v>
      </c>
      <c r="E631" s="197">
        <v>40.237020000000001</v>
      </c>
      <c r="F631">
        <v>4.04</v>
      </c>
      <c r="G631">
        <f t="shared" si="58"/>
        <v>4.04</v>
      </c>
      <c r="H631" s="198">
        <v>12.89</v>
      </c>
      <c r="Q631" s="221">
        <f>(Q3716*10000)*TEA!$M$15*10^-6</f>
        <v>41.330655174150003</v>
      </c>
      <c r="R631" s="221">
        <f>(R3716*10000)*TEA!$O$15*10^-6</f>
        <v>41.330655174150003</v>
      </c>
      <c r="AA631">
        <f t="shared" si="60"/>
        <v>1</v>
      </c>
      <c r="AB631" s="197">
        <v>17125</v>
      </c>
      <c r="AC631" s="197">
        <v>41606</v>
      </c>
      <c r="AD631" s="197">
        <f t="shared" si="59"/>
        <v>41606</v>
      </c>
      <c r="AE631" s="197">
        <v>51946</v>
      </c>
      <c r="AJ631">
        <v>0</v>
      </c>
      <c r="AK631">
        <v>0</v>
      </c>
      <c r="AU631" s="198">
        <v>0.27272727299999999</v>
      </c>
      <c r="AV631" s="6">
        <v>0</v>
      </c>
      <c r="AW631" s="198">
        <v>0.38356000000000001</v>
      </c>
      <c r="BO631" s="198"/>
      <c r="BP631" s="354">
        <f t="shared" si="55"/>
        <v>45842.247318569513</v>
      </c>
      <c r="BQ631" s="354">
        <f t="shared" si="56"/>
        <v>0</v>
      </c>
      <c r="BR631" s="354">
        <f t="shared" si="57"/>
        <v>256825.61602640004</v>
      </c>
      <c r="CG631" s="198"/>
      <c r="CH631">
        <f>(Transest!$J$14/HexExtSoy!$K$4)</f>
        <v>0.20257267294641951</v>
      </c>
      <c r="CI631">
        <f>(HydroProcOil!$K$14/HexExtSoy!$K$4)</f>
        <v>0.10977777777777777</v>
      </c>
      <c r="CJ631">
        <f>(StarchFerm!$K$24/StarchFerm!$K$4)</f>
        <v>0.33157302630665886</v>
      </c>
      <c r="CY631" s="198"/>
      <c r="CZ631">
        <f>BP631*CH631*1000*LCI!$E$93</f>
        <v>350561093.13805306</v>
      </c>
      <c r="DA631">
        <f>BQ631*CI631*1000*(LCI!$E$99)</f>
        <v>0</v>
      </c>
      <c r="DB631">
        <f>BR631*CJ631*1000*(LCI!$E$96)</f>
        <v>2294966239.6145787</v>
      </c>
    </row>
    <row r="632" spans="1:106" x14ac:dyDescent="0.25">
      <c r="A632" s="197">
        <v>17127</v>
      </c>
      <c r="B632" s="197" t="s">
        <v>1060</v>
      </c>
      <c r="C632" s="197" t="s">
        <v>1094</v>
      </c>
      <c r="D632" s="197">
        <v>-88.715590300000002</v>
      </c>
      <c r="E632" s="197">
        <v>37.231520000000003</v>
      </c>
      <c r="F632">
        <v>3.14</v>
      </c>
      <c r="G632">
        <f t="shared" si="58"/>
        <v>3.14</v>
      </c>
      <c r="H632" s="198">
        <v>10.78</v>
      </c>
      <c r="Q632" s="221">
        <f>(Q3717*10000)*TEA!$M$15*10^-6</f>
        <v>47.727699825600006</v>
      </c>
      <c r="R632" s="221">
        <f>(R3717*10000)*TEA!$O$15*10^-6</f>
        <v>47.727699825600006</v>
      </c>
      <c r="AA632">
        <f t="shared" si="60"/>
        <v>1</v>
      </c>
      <c r="AB632" s="197">
        <v>17127</v>
      </c>
      <c r="AC632" s="197">
        <v>22291</v>
      </c>
      <c r="AD632" s="197">
        <f t="shared" si="59"/>
        <v>22291</v>
      </c>
      <c r="AE632" s="197">
        <v>9097</v>
      </c>
      <c r="AJ632">
        <v>0</v>
      </c>
      <c r="AK632">
        <v>0</v>
      </c>
      <c r="AU632" s="198">
        <v>0.27272727299999999</v>
      </c>
      <c r="AV632" s="6">
        <v>0</v>
      </c>
      <c r="AW632" s="198">
        <v>0.38356000000000001</v>
      </c>
      <c r="BO632" s="198"/>
      <c r="BP632" s="354">
        <f t="shared" si="55"/>
        <v>19089.201837271023</v>
      </c>
      <c r="BQ632" s="354">
        <f t="shared" si="56"/>
        <v>0</v>
      </c>
      <c r="BR632" s="354">
        <f t="shared" si="57"/>
        <v>37614.0645496</v>
      </c>
      <c r="CG632" s="198"/>
      <c r="CH632">
        <f>(Transest!$J$14/HexExtSoy!$K$4)</f>
        <v>0.20257267294641951</v>
      </c>
      <c r="CI632">
        <f>(HydroProcOil!$K$14/HexExtSoy!$K$4)</f>
        <v>0.10977777777777777</v>
      </c>
      <c r="CJ632">
        <f>(StarchFerm!$K$24/StarchFerm!$K$4)</f>
        <v>0.33157302630665886</v>
      </c>
      <c r="CY632" s="198"/>
      <c r="CZ632">
        <f>BP632*CH632*1000*LCI!$E$93</f>
        <v>145977386.6822609</v>
      </c>
      <c r="DA632">
        <f>BQ632*CI632*1000*(LCI!$E$99)</f>
        <v>0</v>
      </c>
      <c r="DB632">
        <f>BR632*CJ632*1000*(LCI!$E$96)</f>
        <v>336115258.32821161</v>
      </c>
    </row>
    <row r="633" spans="1:106" x14ac:dyDescent="0.25">
      <c r="A633" s="197">
        <v>17129</v>
      </c>
      <c r="B633" s="197" t="s">
        <v>1060</v>
      </c>
      <c r="C633" s="197" t="s">
        <v>1095</v>
      </c>
      <c r="D633" s="197">
        <v>-89.798534599999996</v>
      </c>
      <c r="E633" s="197">
        <v>40.02711</v>
      </c>
      <c r="F633">
        <v>4.1900000000000004</v>
      </c>
      <c r="G633">
        <f t="shared" si="58"/>
        <v>4.1900000000000004</v>
      </c>
      <c r="H633" s="198">
        <v>13.32</v>
      </c>
      <c r="Q633" s="221">
        <f>(Q3718*10000)*TEA!$M$15*10^-6</f>
        <v>41.810336097299995</v>
      </c>
      <c r="R633" s="221">
        <f>(R3718*10000)*TEA!$O$15*10^-6</f>
        <v>41.810336097299995</v>
      </c>
      <c r="AA633">
        <f t="shared" si="60"/>
        <v>1</v>
      </c>
      <c r="AB633" s="197">
        <v>17129</v>
      </c>
      <c r="AC633" s="197">
        <v>23747</v>
      </c>
      <c r="AD633" s="197">
        <f t="shared" si="59"/>
        <v>23747</v>
      </c>
      <c r="AE633" s="197">
        <v>27592</v>
      </c>
      <c r="AJ633">
        <v>0</v>
      </c>
      <c r="AK633">
        <v>0</v>
      </c>
      <c r="AU633" s="198">
        <v>0.27272727299999999</v>
      </c>
      <c r="AV633" s="6">
        <v>0</v>
      </c>
      <c r="AW633" s="198">
        <v>0.38356000000000001</v>
      </c>
      <c r="BO633" s="198"/>
      <c r="BP633" s="354">
        <f t="shared" si="55"/>
        <v>27136.34457259089</v>
      </c>
      <c r="BQ633" s="354">
        <f t="shared" si="56"/>
        <v>0</v>
      </c>
      <c r="BR633" s="354">
        <f t="shared" si="57"/>
        <v>140968.05776640002</v>
      </c>
      <c r="CG633" s="198"/>
      <c r="CH633">
        <f>(Transest!$J$14/HexExtSoy!$K$4)</f>
        <v>0.20257267294641951</v>
      </c>
      <c r="CI633">
        <f>(HydroProcOil!$K$14/HexExtSoy!$K$4)</f>
        <v>0.10977777777777777</v>
      </c>
      <c r="CJ633">
        <f>(StarchFerm!$K$24/StarchFerm!$K$4)</f>
        <v>0.33157302630665886</v>
      </c>
      <c r="CY633" s="198"/>
      <c r="CZ633">
        <f>BP633*CH633*1000*LCI!$E$93</f>
        <v>207514839.99094623</v>
      </c>
      <c r="DA633">
        <f>BQ633*CI633*1000*(LCI!$E$99)</f>
        <v>0</v>
      </c>
      <c r="DB633">
        <f>BR633*CJ633*1000*(LCI!$E$96)</f>
        <v>1259675488.9304745</v>
      </c>
    </row>
    <row r="634" spans="1:106" x14ac:dyDescent="0.25">
      <c r="A634" s="197">
        <v>17131</v>
      </c>
      <c r="B634" s="197" t="s">
        <v>1060</v>
      </c>
      <c r="C634" s="197" t="s">
        <v>1096</v>
      </c>
      <c r="D634" s="197">
        <v>-90.7352262</v>
      </c>
      <c r="E634" s="197">
        <v>41.202710000000003</v>
      </c>
      <c r="F634">
        <v>4.0999999999999996</v>
      </c>
      <c r="G634">
        <f t="shared" si="58"/>
        <v>4.0999999999999996</v>
      </c>
      <c r="H634" s="198">
        <v>14.53</v>
      </c>
      <c r="Q634" s="221">
        <f>(Q3719*10000)*TEA!$M$15*10^-6</f>
        <v>38.985377812199999</v>
      </c>
      <c r="R634" s="221">
        <f>(R3719*10000)*TEA!$O$15*10^-6</f>
        <v>38.985377812199999</v>
      </c>
      <c r="AA634">
        <f t="shared" si="60"/>
        <v>1</v>
      </c>
      <c r="AB634" s="197">
        <v>17131</v>
      </c>
      <c r="AC634" s="197">
        <v>40798</v>
      </c>
      <c r="AD634" s="197">
        <f t="shared" si="59"/>
        <v>40798</v>
      </c>
      <c r="AE634" s="197">
        <v>49845</v>
      </c>
      <c r="AJ634">
        <v>0</v>
      </c>
      <c r="AK634">
        <v>0</v>
      </c>
      <c r="AU634" s="198">
        <v>0.27272727299999999</v>
      </c>
      <c r="AV634" s="6">
        <v>0</v>
      </c>
      <c r="AW634" s="198">
        <v>0.38356000000000001</v>
      </c>
      <c r="BO634" s="198"/>
      <c r="BP634" s="354">
        <f t="shared" si="55"/>
        <v>45619.581863801395</v>
      </c>
      <c r="BQ634" s="354">
        <f t="shared" si="56"/>
        <v>0</v>
      </c>
      <c r="BR634" s="354">
        <f t="shared" si="57"/>
        <v>277792.50534600002</v>
      </c>
      <c r="CG634" s="198"/>
      <c r="CH634">
        <f>(Transest!$J$14/HexExtSoy!$K$4)</f>
        <v>0.20257267294641951</v>
      </c>
      <c r="CI634">
        <f>(HydroProcOil!$K$14/HexExtSoy!$K$4)</f>
        <v>0.10977777777777777</v>
      </c>
      <c r="CJ634">
        <f>(StarchFerm!$K$24/StarchFerm!$K$4)</f>
        <v>0.33157302630665886</v>
      </c>
      <c r="CY634" s="198"/>
      <c r="CZ634">
        <f>BP634*CH634*1000*LCI!$E$93</f>
        <v>348858344.04102147</v>
      </c>
      <c r="DA634">
        <f>BQ634*CI634*1000*(LCI!$E$99)</f>
        <v>0</v>
      </c>
      <c r="DB634">
        <f>BR634*CJ634*1000*(LCI!$E$96)</f>
        <v>2482324120.3536682</v>
      </c>
    </row>
    <row r="635" spans="1:106" x14ac:dyDescent="0.25">
      <c r="A635" s="197">
        <v>17133</v>
      </c>
      <c r="B635" s="197" t="s">
        <v>1060</v>
      </c>
      <c r="C635" s="197" t="s">
        <v>641</v>
      </c>
      <c r="D635" s="197">
        <v>-90.188124299999998</v>
      </c>
      <c r="E635" s="197">
        <v>38.275060000000003</v>
      </c>
      <c r="F635">
        <v>2.85</v>
      </c>
      <c r="G635">
        <f t="shared" si="58"/>
        <v>2.85</v>
      </c>
      <c r="H635" s="198">
        <v>8.6300000000000008</v>
      </c>
      <c r="Q635" s="221">
        <f>(Q3720*10000)*TEA!$M$15*10^-6</f>
        <v>45.829085391900001</v>
      </c>
      <c r="R635" s="221">
        <f>(R3720*10000)*TEA!$O$15*10^-6</f>
        <v>45.829085391900001</v>
      </c>
      <c r="AA635">
        <f t="shared" si="60"/>
        <v>1</v>
      </c>
      <c r="AB635" s="197">
        <v>17133</v>
      </c>
      <c r="AC635" s="197">
        <v>31112</v>
      </c>
      <c r="AD635" s="197">
        <f t="shared" si="59"/>
        <v>31112</v>
      </c>
      <c r="AE635" s="197">
        <v>20083</v>
      </c>
      <c r="AJ635">
        <v>0</v>
      </c>
      <c r="AK635">
        <v>0</v>
      </c>
      <c r="AU635" s="198">
        <v>0.27272727299999999</v>
      </c>
      <c r="AV635" s="6">
        <v>0</v>
      </c>
      <c r="AW635" s="198">
        <v>0.38356000000000001</v>
      </c>
      <c r="BO635" s="198"/>
      <c r="BP635" s="354">
        <f t="shared" si="55"/>
        <v>24182.509115091598</v>
      </c>
      <c r="BQ635" s="354">
        <f t="shared" si="56"/>
        <v>0</v>
      </c>
      <c r="BR635" s="354">
        <f t="shared" si="57"/>
        <v>66477.196192400006</v>
      </c>
      <c r="CG635" s="198"/>
      <c r="CH635">
        <f>(Transest!$J$14/HexExtSoy!$K$4)</f>
        <v>0.20257267294641951</v>
      </c>
      <c r="CI635">
        <f>(HydroProcOil!$K$14/HexExtSoy!$K$4)</f>
        <v>0.10977777777777777</v>
      </c>
      <c r="CJ635">
        <f>(StarchFerm!$K$24/StarchFerm!$K$4)</f>
        <v>0.33157302630665886</v>
      </c>
      <c r="CY635" s="198"/>
      <c r="CZ635">
        <f>BP635*CH635*1000*LCI!$E$93</f>
        <v>184926510.502321</v>
      </c>
      <c r="DA635">
        <f>BQ635*CI635*1000*(LCI!$E$99)</f>
        <v>0</v>
      </c>
      <c r="DB635">
        <f>BR635*CJ635*1000*(LCI!$E$96)</f>
        <v>594033116.03508556</v>
      </c>
    </row>
    <row r="636" spans="1:106" x14ac:dyDescent="0.25">
      <c r="A636" s="197">
        <v>17135</v>
      </c>
      <c r="B636" s="197" t="s">
        <v>1060</v>
      </c>
      <c r="C636" s="197" t="s">
        <v>642</v>
      </c>
      <c r="D636" s="197">
        <v>-89.480248099999997</v>
      </c>
      <c r="E636" s="197">
        <v>39.231009999999998</v>
      </c>
      <c r="F636">
        <v>3.93</v>
      </c>
      <c r="G636">
        <f t="shared" si="58"/>
        <v>3.93</v>
      </c>
      <c r="H636" s="198">
        <v>11.99</v>
      </c>
      <c r="Q636" s="221">
        <f>(Q3721*10000)*TEA!$M$15*10^-6</f>
        <v>43.482954324149993</v>
      </c>
      <c r="R636" s="221">
        <f>(R3721*10000)*TEA!$O$15*10^-6</f>
        <v>43.482954324149993</v>
      </c>
      <c r="AA636">
        <f t="shared" si="60"/>
        <v>1</v>
      </c>
      <c r="AB636" s="197">
        <v>17135</v>
      </c>
      <c r="AC636" s="197">
        <v>72731</v>
      </c>
      <c r="AD636" s="197">
        <f t="shared" si="59"/>
        <v>72731</v>
      </c>
      <c r="AE636" s="197">
        <v>75756</v>
      </c>
      <c r="AJ636">
        <v>0</v>
      </c>
      <c r="AK636">
        <v>0</v>
      </c>
      <c r="AU636" s="198">
        <v>0.27272727299999999</v>
      </c>
      <c r="AV636" s="6">
        <v>0</v>
      </c>
      <c r="AW636" s="198">
        <v>0.38356000000000001</v>
      </c>
      <c r="BO636" s="198"/>
      <c r="BP636" s="354">
        <f t="shared" si="55"/>
        <v>77954.408259772594</v>
      </c>
      <c r="BQ636" s="354">
        <f t="shared" si="56"/>
        <v>0</v>
      </c>
      <c r="BR636" s="354">
        <f t="shared" si="57"/>
        <v>348393.08660640003</v>
      </c>
      <c r="CG636" s="198"/>
      <c r="CH636">
        <f>(Transest!$J$14/HexExtSoy!$K$4)</f>
        <v>0.20257267294641951</v>
      </c>
      <c r="CI636">
        <f>(HydroProcOil!$K$14/HexExtSoy!$K$4)</f>
        <v>0.10977777777777777</v>
      </c>
      <c r="CJ636">
        <f>(StarchFerm!$K$24/StarchFerm!$K$4)</f>
        <v>0.33157302630665886</v>
      </c>
      <c r="CY636" s="198"/>
      <c r="CZ636">
        <f>BP636*CH636*1000*LCI!$E$93</f>
        <v>596126590.05498123</v>
      </c>
      <c r="DA636">
        <f>BQ636*CI636*1000*(LCI!$E$99)</f>
        <v>0</v>
      </c>
      <c r="DB636">
        <f>BR636*CJ636*1000*(LCI!$E$96)</f>
        <v>3113203364.3973327</v>
      </c>
    </row>
    <row r="637" spans="1:106" x14ac:dyDescent="0.25">
      <c r="A637" s="197">
        <v>17137</v>
      </c>
      <c r="B637" s="197" t="s">
        <v>1060</v>
      </c>
      <c r="C637" s="197" t="s">
        <v>643</v>
      </c>
      <c r="D637" s="197">
        <v>-90.199963800000006</v>
      </c>
      <c r="E637" s="197">
        <v>39.711689999999997</v>
      </c>
      <c r="F637">
        <v>4.0599999999999996</v>
      </c>
      <c r="G637">
        <f t="shared" si="58"/>
        <v>4.0599999999999996</v>
      </c>
      <c r="H637" s="198">
        <v>12.37</v>
      </c>
      <c r="Q637" s="221">
        <f>(Q3722*10000)*TEA!$M$15*10^-6</f>
        <v>42.561247940099996</v>
      </c>
      <c r="R637" s="221">
        <f>(R3722*10000)*TEA!$O$15*10^-6</f>
        <v>42.561247940099996</v>
      </c>
      <c r="AA637">
        <f t="shared" si="60"/>
        <v>1</v>
      </c>
      <c r="AB637" s="197">
        <v>17137</v>
      </c>
      <c r="AC637" s="197">
        <v>45904</v>
      </c>
      <c r="AD637" s="197">
        <f t="shared" si="59"/>
        <v>45904</v>
      </c>
      <c r="AE637" s="197">
        <v>53260</v>
      </c>
      <c r="AJ637">
        <v>0</v>
      </c>
      <c r="AK637">
        <v>0</v>
      </c>
      <c r="AU637" s="198">
        <v>0.27272727299999999</v>
      </c>
      <c r="AV637" s="6">
        <v>0</v>
      </c>
      <c r="AW637" s="198">
        <v>0.38356000000000001</v>
      </c>
      <c r="BO637" s="198"/>
      <c r="BP637" s="354">
        <f t="shared" si="55"/>
        <v>50828.247323555515</v>
      </c>
      <c r="BQ637" s="354">
        <f t="shared" si="56"/>
        <v>0</v>
      </c>
      <c r="BR637" s="354">
        <f t="shared" si="57"/>
        <v>252699.37727199998</v>
      </c>
      <c r="CG637" s="198"/>
      <c r="CH637">
        <f>(Transest!$J$14/HexExtSoy!$K$4)</f>
        <v>0.20257267294641951</v>
      </c>
      <c r="CI637">
        <f>(HydroProcOil!$K$14/HexExtSoy!$K$4)</f>
        <v>0.10977777777777777</v>
      </c>
      <c r="CJ637">
        <f>(StarchFerm!$K$24/StarchFerm!$K$4)</f>
        <v>0.33157302630665886</v>
      </c>
      <c r="CY637" s="198"/>
      <c r="CZ637">
        <f>BP637*CH637*1000*LCI!$E$93</f>
        <v>388689625.53716606</v>
      </c>
      <c r="DA637">
        <f>BQ637*CI637*1000*(LCI!$E$99)</f>
        <v>0</v>
      </c>
      <c r="DB637">
        <f>BR637*CJ637*1000*(LCI!$E$96)</f>
        <v>2258094611.3695049</v>
      </c>
    </row>
    <row r="638" spans="1:106" x14ac:dyDescent="0.25">
      <c r="A638" s="197">
        <v>17139</v>
      </c>
      <c r="B638" s="197" t="s">
        <v>1060</v>
      </c>
      <c r="C638" s="197" t="s">
        <v>1097</v>
      </c>
      <c r="D638" s="197">
        <v>-88.624048999999999</v>
      </c>
      <c r="E638" s="197">
        <v>39.638359999999999</v>
      </c>
      <c r="F638">
        <v>4.3600000000000003</v>
      </c>
      <c r="G638">
        <f t="shared" si="58"/>
        <v>4.3600000000000003</v>
      </c>
      <c r="H638" s="198">
        <v>13.48</v>
      </c>
      <c r="Q638" s="221">
        <f>(Q3723*10000)*TEA!$M$15*10^-6</f>
        <v>42.373017472949996</v>
      </c>
      <c r="R638" s="221">
        <f>(R3723*10000)*TEA!$O$15*10^-6</f>
        <v>42.373017472949996</v>
      </c>
      <c r="AA638">
        <f t="shared" si="60"/>
        <v>1</v>
      </c>
      <c r="AB638" s="197">
        <v>17139</v>
      </c>
      <c r="AC638" s="197">
        <v>32829</v>
      </c>
      <c r="AD638" s="197">
        <f t="shared" si="59"/>
        <v>32829</v>
      </c>
      <c r="AE638" s="197">
        <v>42849</v>
      </c>
      <c r="AJ638">
        <v>0</v>
      </c>
      <c r="AK638">
        <v>0</v>
      </c>
      <c r="AU638" s="198">
        <v>0.27272727299999999</v>
      </c>
      <c r="AV638" s="6">
        <v>0</v>
      </c>
      <c r="AW638" s="198">
        <v>0.38356000000000001</v>
      </c>
      <c r="BO638" s="198"/>
      <c r="BP638" s="354">
        <f t="shared" si="55"/>
        <v>39036.665493582121</v>
      </c>
      <c r="BQ638" s="354">
        <f t="shared" si="56"/>
        <v>0</v>
      </c>
      <c r="BR638" s="354">
        <f t="shared" si="57"/>
        <v>221545.98969120003</v>
      </c>
      <c r="CG638" s="198"/>
      <c r="CH638">
        <f>(Transest!$J$14/HexExtSoy!$K$4)</f>
        <v>0.20257267294641951</v>
      </c>
      <c r="CI638">
        <f>(HydroProcOil!$K$14/HexExtSoy!$K$4)</f>
        <v>0.10977777777777777</v>
      </c>
      <c r="CJ638">
        <f>(StarchFerm!$K$24/StarchFerm!$K$4)</f>
        <v>0.33157302630665886</v>
      </c>
      <c r="CY638" s="198"/>
      <c r="CZ638">
        <f>BP638*CH638*1000*LCI!$E$93</f>
        <v>298518003.11611974</v>
      </c>
      <c r="DA638">
        <f>BQ638*CI638*1000*(LCI!$E$99)</f>
        <v>0</v>
      </c>
      <c r="DB638">
        <f>BR638*CJ638*1000*(LCI!$E$96)</f>
        <v>1979711271.5230052</v>
      </c>
    </row>
    <row r="639" spans="1:106" x14ac:dyDescent="0.25">
      <c r="A639" s="197">
        <v>17141</v>
      </c>
      <c r="B639" s="197" t="s">
        <v>1060</v>
      </c>
      <c r="C639" s="197" t="s">
        <v>1098</v>
      </c>
      <c r="D639" s="197">
        <v>-89.321189200000006</v>
      </c>
      <c r="E639" s="197">
        <v>42.046080000000003</v>
      </c>
      <c r="F639">
        <v>3.79</v>
      </c>
      <c r="G639">
        <f t="shared" si="58"/>
        <v>3.79</v>
      </c>
      <c r="H639" s="198">
        <v>12.99</v>
      </c>
      <c r="Q639" s="221">
        <f>(Q3724*10000)*TEA!$M$15*10^-6</f>
        <v>36.410566692599993</v>
      </c>
      <c r="R639" s="221">
        <f>(R3724*10000)*TEA!$O$15*10^-6</f>
        <v>36.410566692599993</v>
      </c>
      <c r="AA639">
        <f t="shared" si="60"/>
        <v>1</v>
      </c>
      <c r="AB639" s="197">
        <v>17141</v>
      </c>
      <c r="AC639" s="197">
        <v>37180</v>
      </c>
      <c r="AD639" s="197">
        <f t="shared" si="59"/>
        <v>37180</v>
      </c>
      <c r="AE639" s="197">
        <v>82530</v>
      </c>
      <c r="AJ639">
        <v>0</v>
      </c>
      <c r="AK639">
        <v>0</v>
      </c>
      <c r="AU639" s="198">
        <v>0.27272727299999999</v>
      </c>
      <c r="AV639" s="6">
        <v>0</v>
      </c>
      <c r="AW639" s="198">
        <v>0.38356000000000001</v>
      </c>
      <c r="BO639" s="198"/>
      <c r="BP639" s="354">
        <f t="shared" si="55"/>
        <v>38430.600038430603</v>
      </c>
      <c r="BQ639" s="354">
        <f t="shared" si="56"/>
        <v>0</v>
      </c>
      <c r="BR639" s="354">
        <f t="shared" si="57"/>
        <v>411201.13633200002</v>
      </c>
      <c r="CG639" s="198"/>
      <c r="CH639">
        <f>(Transest!$J$14/HexExtSoy!$K$4)</f>
        <v>0.20257267294641951</v>
      </c>
      <c r="CI639">
        <f>(HydroProcOil!$K$14/HexExtSoy!$K$4)</f>
        <v>0.10977777777777777</v>
      </c>
      <c r="CJ639">
        <f>(StarchFerm!$K$24/StarchFerm!$K$4)</f>
        <v>0.33157302630665886</v>
      </c>
      <c r="CY639" s="198"/>
      <c r="CZ639">
        <f>BP639*CH639*1000*LCI!$E$93</f>
        <v>293883348.82016712</v>
      </c>
      <c r="DA639">
        <f>BQ639*CI639*1000*(LCI!$E$99)</f>
        <v>0</v>
      </c>
      <c r="DB639">
        <f>BR639*CJ639*1000*(LCI!$E$96)</f>
        <v>3674449379.9874163</v>
      </c>
    </row>
    <row r="640" spans="1:106" x14ac:dyDescent="0.25">
      <c r="A640" s="197">
        <v>17143</v>
      </c>
      <c r="B640" s="197" t="s">
        <v>1060</v>
      </c>
      <c r="C640" s="197" t="s">
        <v>1099</v>
      </c>
      <c r="D640" s="197">
        <v>-89.762393700000004</v>
      </c>
      <c r="E640" s="197">
        <v>40.786050000000003</v>
      </c>
      <c r="F640">
        <v>4</v>
      </c>
      <c r="G640">
        <f t="shared" si="58"/>
        <v>4</v>
      </c>
      <c r="H640" s="198">
        <v>13.71</v>
      </c>
      <c r="Q640" s="221">
        <f>(Q3725*10000)*TEA!$M$15*10^-6</f>
        <v>39.818852709750004</v>
      </c>
      <c r="R640" s="221">
        <f>(R3725*10000)*TEA!$O$15*10^-6</f>
        <v>39.818852709750004</v>
      </c>
      <c r="AA640">
        <f t="shared" si="60"/>
        <v>1</v>
      </c>
      <c r="AB640" s="197">
        <v>17143</v>
      </c>
      <c r="AC640" s="197">
        <v>36537</v>
      </c>
      <c r="AD640" s="197">
        <f t="shared" si="59"/>
        <v>36537</v>
      </c>
      <c r="AE640" s="197">
        <v>42262</v>
      </c>
      <c r="AJ640">
        <v>0</v>
      </c>
      <c r="AK640">
        <v>0</v>
      </c>
      <c r="AU640" s="198">
        <v>0.27272727299999999</v>
      </c>
      <c r="AV640" s="6">
        <v>0</v>
      </c>
      <c r="AW640" s="198">
        <v>0.38356000000000001</v>
      </c>
      <c r="BO640" s="198"/>
      <c r="BP640" s="354">
        <f t="shared" si="55"/>
        <v>39858.545494403996</v>
      </c>
      <c r="BQ640" s="354">
        <f t="shared" si="56"/>
        <v>0</v>
      </c>
      <c r="BR640" s="354">
        <f t="shared" si="57"/>
        <v>222239.27439120002</v>
      </c>
      <c r="CG640" s="198"/>
      <c r="CH640">
        <f>(Transest!$J$14/HexExtSoy!$K$4)</f>
        <v>0.20257267294641951</v>
      </c>
      <c r="CI640">
        <f>(HydroProcOil!$K$14/HexExtSoy!$K$4)</f>
        <v>0.10977777777777777</v>
      </c>
      <c r="CJ640">
        <f>(StarchFerm!$K$24/StarchFerm!$K$4)</f>
        <v>0.33157302630665886</v>
      </c>
      <c r="CY640" s="198"/>
      <c r="CZ640">
        <f>BP640*CH640*1000*LCI!$E$93</f>
        <v>304803016.79606014</v>
      </c>
      <c r="DA640">
        <f>BQ640*CI640*1000*(LCI!$E$99)</f>
        <v>0</v>
      </c>
      <c r="DB640">
        <f>BR640*CJ640*1000*(LCI!$E$96)</f>
        <v>1985906389.4616215</v>
      </c>
    </row>
    <row r="641" spans="1:106" x14ac:dyDescent="0.25">
      <c r="A641" s="197">
        <v>17145</v>
      </c>
      <c r="B641" s="197" t="s">
        <v>1060</v>
      </c>
      <c r="C641" s="197" t="s">
        <v>644</v>
      </c>
      <c r="D641" s="197">
        <v>-89.367749500000002</v>
      </c>
      <c r="E641" s="197">
        <v>38.086260000000003</v>
      </c>
      <c r="F641">
        <v>2.82</v>
      </c>
      <c r="G641">
        <f t="shared" si="58"/>
        <v>2.82</v>
      </c>
      <c r="H641" s="198">
        <v>8.2899999999999991</v>
      </c>
      <c r="Q641" s="221">
        <f>(Q3726*10000)*TEA!$M$15*10^-6</f>
        <v>46.089517268249992</v>
      </c>
      <c r="R641" s="221">
        <f>(R3726*10000)*TEA!$O$15*10^-6</f>
        <v>46.089517268249992</v>
      </c>
      <c r="AA641">
        <f t="shared" si="60"/>
        <v>1</v>
      </c>
      <c r="AB641" s="197">
        <v>17145</v>
      </c>
      <c r="AC641" s="197">
        <v>36221</v>
      </c>
      <c r="AD641" s="197">
        <f t="shared" si="59"/>
        <v>36221</v>
      </c>
      <c r="AE641" s="197">
        <v>16040</v>
      </c>
      <c r="AJ641">
        <v>0</v>
      </c>
      <c r="AK641">
        <v>0</v>
      </c>
      <c r="AU641" s="198">
        <v>0.27272727299999999</v>
      </c>
      <c r="AV641" s="6">
        <v>0</v>
      </c>
      <c r="AW641" s="198">
        <v>0.38356000000000001</v>
      </c>
      <c r="BO641" s="198"/>
      <c r="BP641" s="354">
        <f t="shared" si="55"/>
        <v>27857.241846039058</v>
      </c>
      <c r="BQ641" s="354">
        <f t="shared" si="56"/>
        <v>0</v>
      </c>
      <c r="BR641" s="354">
        <f t="shared" si="57"/>
        <v>51002.586895999993</v>
      </c>
      <c r="CG641" s="198"/>
      <c r="CH641">
        <f>(Transest!$J$14/HexExtSoy!$K$4)</f>
        <v>0.20257267294641951</v>
      </c>
      <c r="CI641">
        <f>(HydroProcOil!$K$14/HexExtSoy!$K$4)</f>
        <v>0.10977777777777777</v>
      </c>
      <c r="CJ641">
        <f>(StarchFerm!$K$24/StarchFerm!$K$4)</f>
        <v>0.33157302630665886</v>
      </c>
      <c r="CY641" s="198"/>
      <c r="CZ641">
        <f>BP641*CH641*1000*LCI!$E$93</f>
        <v>213027626.79792854</v>
      </c>
      <c r="DA641">
        <f>BQ641*CI641*1000*(LCI!$E$99)</f>
        <v>0</v>
      </c>
      <c r="DB641">
        <f>BR641*CJ641*1000*(LCI!$E$96)</f>
        <v>455753662.23319787</v>
      </c>
    </row>
    <row r="642" spans="1:106" x14ac:dyDescent="0.25">
      <c r="A642" s="197">
        <v>17147</v>
      </c>
      <c r="B642" s="197" t="s">
        <v>1060</v>
      </c>
      <c r="C642" s="197" t="s">
        <v>1100</v>
      </c>
      <c r="D642" s="197">
        <v>-88.595564800000005</v>
      </c>
      <c r="E642" s="197">
        <v>40.008339999999997</v>
      </c>
      <c r="F642">
        <v>4.54</v>
      </c>
      <c r="G642">
        <f t="shared" si="58"/>
        <v>4.54</v>
      </c>
      <c r="H642" s="198">
        <v>13.5</v>
      </c>
      <c r="Q642" s="221">
        <f>(Q3727*10000)*TEA!$M$15*10^-6</f>
        <v>41.476571293499994</v>
      </c>
      <c r="R642" s="221">
        <f>(R3727*10000)*TEA!$O$15*10^-6</f>
        <v>41.476571293499994</v>
      </c>
      <c r="AA642">
        <f t="shared" si="60"/>
        <v>1</v>
      </c>
      <c r="AB642" s="197">
        <v>17147</v>
      </c>
      <c r="AC642" s="197">
        <v>49215</v>
      </c>
      <c r="AD642" s="197">
        <f t="shared" si="59"/>
        <v>49215</v>
      </c>
      <c r="AE642" s="197">
        <v>49323</v>
      </c>
      <c r="AJ642">
        <v>0</v>
      </c>
      <c r="AK642">
        <v>0</v>
      </c>
      <c r="AU642" s="198">
        <v>0.27272727299999999</v>
      </c>
      <c r="AV642" s="6">
        <v>0</v>
      </c>
      <c r="AW642" s="198">
        <v>0.38356000000000001</v>
      </c>
      <c r="BO642" s="198"/>
      <c r="BP642" s="354">
        <f t="shared" si="55"/>
        <v>60937.118242755299</v>
      </c>
      <c r="BQ642" s="354">
        <f t="shared" si="56"/>
        <v>0</v>
      </c>
      <c r="BR642" s="354">
        <f t="shared" si="57"/>
        <v>255397.45338000002</v>
      </c>
      <c r="CG642" s="198"/>
      <c r="CH642">
        <f>(Transest!$J$14/HexExtSoy!$K$4)</f>
        <v>0.20257267294641951</v>
      </c>
      <c r="CI642">
        <f>(HydroProcOil!$K$14/HexExtSoy!$K$4)</f>
        <v>0.10977777777777777</v>
      </c>
      <c r="CJ642">
        <f>(StarchFerm!$K$24/StarchFerm!$K$4)</f>
        <v>0.33157302630665886</v>
      </c>
      <c r="CY642" s="198"/>
      <c r="CZ642">
        <f>BP642*CH642*1000*LCI!$E$93</f>
        <v>465993358.38428289</v>
      </c>
      <c r="DA642">
        <f>BQ642*CI642*1000*(LCI!$E$99)</f>
        <v>0</v>
      </c>
      <c r="DB642">
        <f>BR642*CJ642*1000*(LCI!$E$96)</f>
        <v>2282204330.9355407</v>
      </c>
    </row>
    <row r="643" spans="1:106" x14ac:dyDescent="0.25">
      <c r="A643" s="197">
        <v>17149</v>
      </c>
      <c r="B643" s="197" t="s">
        <v>1060</v>
      </c>
      <c r="C643" s="197" t="s">
        <v>646</v>
      </c>
      <c r="D643" s="197">
        <v>-90.892810400000002</v>
      </c>
      <c r="E643" s="197">
        <v>39.61871</v>
      </c>
      <c r="F643">
        <v>3.87</v>
      </c>
      <c r="G643">
        <f t="shared" si="58"/>
        <v>3.87</v>
      </c>
      <c r="H643" s="198">
        <v>11.46</v>
      </c>
      <c r="Q643" s="221">
        <f>(Q3728*10000)*TEA!$M$15*10^-6</f>
        <v>42.806253062249993</v>
      </c>
      <c r="R643" s="221">
        <f>(R3728*10000)*TEA!$O$15*10^-6</f>
        <v>42.806253062249993</v>
      </c>
      <c r="AA643">
        <f t="shared" si="60"/>
        <v>1</v>
      </c>
      <c r="AB643" s="197">
        <v>17149</v>
      </c>
      <c r="AC643" s="197">
        <v>52089</v>
      </c>
      <c r="AD643" s="197">
        <f t="shared" si="59"/>
        <v>52089</v>
      </c>
      <c r="AE643" s="197">
        <v>65080</v>
      </c>
      <c r="AJ643">
        <v>0</v>
      </c>
      <c r="AK643">
        <v>0</v>
      </c>
      <c r="AU643" s="198">
        <v>0.27272727299999999</v>
      </c>
      <c r="AV643" s="6">
        <v>0</v>
      </c>
      <c r="AW643" s="198">
        <v>0.38356000000000001</v>
      </c>
      <c r="BO643" s="198"/>
      <c r="BP643" s="354">
        <f t="shared" ref="BP643:BP706" si="61">F643*AC643*AU643</f>
        <v>54977.571873159388</v>
      </c>
      <c r="BQ643" s="354">
        <f t="shared" ref="BQ643:BQ706" si="62">G643*AD643*AV643</f>
        <v>0</v>
      </c>
      <c r="BR643" s="354">
        <f t="shared" ref="BR643:BR706" si="63">H643*AE643*AW643</f>
        <v>286065.49180800002</v>
      </c>
      <c r="CG643" s="198"/>
      <c r="CH643">
        <f>(Transest!$J$14/HexExtSoy!$K$4)</f>
        <v>0.20257267294641951</v>
      </c>
      <c r="CI643">
        <f>(HydroProcOil!$K$14/HexExtSoy!$K$4)</f>
        <v>0.10977777777777777</v>
      </c>
      <c r="CJ643">
        <f>(StarchFerm!$K$24/StarchFerm!$K$4)</f>
        <v>0.33157302630665886</v>
      </c>
      <c r="CY643" s="198"/>
      <c r="CZ643">
        <f>BP643*CH643*1000*LCI!$E$93</f>
        <v>420420001.66347957</v>
      </c>
      <c r="DA643">
        <f>BQ643*CI643*1000*(LCI!$E$99)</f>
        <v>0</v>
      </c>
      <c r="DB643">
        <f>BR643*CJ643*1000*(LCI!$E$96)</f>
        <v>2556250642.6563606</v>
      </c>
    </row>
    <row r="644" spans="1:106" x14ac:dyDescent="0.25">
      <c r="A644" s="197">
        <v>17151</v>
      </c>
      <c r="B644" s="197" t="s">
        <v>1060</v>
      </c>
      <c r="C644" s="197" t="s">
        <v>717</v>
      </c>
      <c r="D644" s="197">
        <v>-88.5615509</v>
      </c>
      <c r="E644" s="197">
        <v>37.425220000000003</v>
      </c>
      <c r="F644">
        <v>3.11</v>
      </c>
      <c r="G644">
        <f t="shared" ref="G644:G707" si="64">F644</f>
        <v>3.11</v>
      </c>
      <c r="H644" s="198">
        <v>9.91</v>
      </c>
      <c r="Q644" s="221">
        <f>(Q3729*10000)*TEA!$M$15*10^-6</f>
        <v>47.335717791900002</v>
      </c>
      <c r="R644" s="221">
        <f>(R3729*10000)*TEA!$O$15*10^-6</f>
        <v>47.335717791900002</v>
      </c>
      <c r="AA644">
        <f t="shared" si="60"/>
        <v>1</v>
      </c>
      <c r="AB644" s="197">
        <v>17151</v>
      </c>
      <c r="AC644" s="197">
        <v>3624</v>
      </c>
      <c r="AD644" s="197">
        <f t="shared" ref="AD644:AD707" si="65">AC644</f>
        <v>3624</v>
      </c>
      <c r="AE644" s="197">
        <v>1963</v>
      </c>
      <c r="AJ644">
        <v>0</v>
      </c>
      <c r="AK644">
        <v>0</v>
      </c>
      <c r="AU644" s="198">
        <v>0.27272727299999999</v>
      </c>
      <c r="AV644" s="6">
        <v>0</v>
      </c>
      <c r="AW644" s="198">
        <v>0.38356000000000001</v>
      </c>
      <c r="BO644" s="198"/>
      <c r="BP644" s="354">
        <f t="shared" si="61"/>
        <v>3073.8109121647199</v>
      </c>
      <c r="BQ644" s="354">
        <f t="shared" si="62"/>
        <v>0</v>
      </c>
      <c r="BR644" s="354">
        <f t="shared" si="63"/>
        <v>7461.5192548000005</v>
      </c>
      <c r="CG644" s="198"/>
      <c r="CH644">
        <f>(Transest!$J$14/HexExtSoy!$K$4)</f>
        <v>0.20257267294641951</v>
      </c>
      <c r="CI644">
        <f>(HydroProcOil!$K$14/HexExtSoy!$K$4)</f>
        <v>0.10977777777777777</v>
      </c>
      <c r="CJ644">
        <f>(StarchFerm!$K$24/StarchFerm!$K$4)</f>
        <v>0.33157302630665886</v>
      </c>
      <c r="CY644" s="198"/>
      <c r="CZ644">
        <f>BP644*CH644*1000*LCI!$E$93</f>
        <v>23505795.995992739</v>
      </c>
      <c r="DA644">
        <f>BQ644*CI644*1000*(LCI!$E$99)</f>
        <v>0</v>
      </c>
      <c r="DB644">
        <f>BR644*CJ644*1000*(LCI!$E$96)</f>
        <v>66675338.118296973</v>
      </c>
    </row>
    <row r="645" spans="1:106" x14ac:dyDescent="0.25">
      <c r="A645" s="197">
        <v>17153</v>
      </c>
      <c r="B645" s="197" t="s">
        <v>1060</v>
      </c>
      <c r="C645" s="197" t="s">
        <v>719</v>
      </c>
      <c r="D645" s="197">
        <v>-89.1320446</v>
      </c>
      <c r="E645" s="197">
        <v>37.2333</v>
      </c>
      <c r="F645">
        <v>3.12</v>
      </c>
      <c r="G645">
        <f t="shared" si="64"/>
        <v>3.12</v>
      </c>
      <c r="H645" s="198">
        <v>11.58</v>
      </c>
      <c r="Q645" s="221">
        <f>(Q3730*10000)*TEA!$M$15*10^-6</f>
        <v>47.761001184599991</v>
      </c>
      <c r="R645" s="221">
        <f>(R3730*10000)*TEA!$O$15*10^-6</f>
        <v>47.761001184599991</v>
      </c>
      <c r="AA645">
        <f t="shared" si="60"/>
        <v>1</v>
      </c>
      <c r="AB645" s="197">
        <v>17153</v>
      </c>
      <c r="AC645" s="197">
        <v>21731</v>
      </c>
      <c r="AD645" s="197">
        <f t="shared" si="65"/>
        <v>21731</v>
      </c>
      <c r="AE645" s="197">
        <v>7549</v>
      </c>
      <c r="AJ645">
        <v>0</v>
      </c>
      <c r="AK645">
        <v>0</v>
      </c>
      <c r="AU645" s="198">
        <v>0.27272727299999999</v>
      </c>
      <c r="AV645" s="6">
        <v>0</v>
      </c>
      <c r="AW645" s="198">
        <v>0.38356000000000001</v>
      </c>
      <c r="BO645" s="198"/>
      <c r="BP645" s="354">
        <f t="shared" si="61"/>
        <v>18491.105473036561</v>
      </c>
      <c r="BQ645" s="354">
        <f t="shared" si="62"/>
        <v>0</v>
      </c>
      <c r="BR645" s="354">
        <f t="shared" si="63"/>
        <v>33529.825615200003</v>
      </c>
      <c r="CG645" s="198"/>
      <c r="CH645">
        <f>(Transest!$J$14/HexExtSoy!$K$4)</f>
        <v>0.20257267294641951</v>
      </c>
      <c r="CI645">
        <f>(HydroProcOil!$K$14/HexExtSoy!$K$4)</f>
        <v>0.10977777777777777</v>
      </c>
      <c r="CJ645">
        <f>(StarchFerm!$K$24/StarchFerm!$K$4)</f>
        <v>0.33157302630665886</v>
      </c>
      <c r="CY645" s="198"/>
      <c r="CZ645">
        <f>BP645*CH645*1000*LCI!$E$93</f>
        <v>141403672.96812114</v>
      </c>
      <c r="DA645">
        <f>BQ645*CI645*1000*(LCI!$E$99)</f>
        <v>0</v>
      </c>
      <c r="DB645">
        <f>BR645*CJ645*1000*(LCI!$E$96)</f>
        <v>299618935.98315436</v>
      </c>
    </row>
    <row r="646" spans="1:106" x14ac:dyDescent="0.25">
      <c r="A646" s="197">
        <v>17155</v>
      </c>
      <c r="B646" s="197" t="s">
        <v>1060</v>
      </c>
      <c r="C646" s="197" t="s">
        <v>900</v>
      </c>
      <c r="D646" s="197">
        <v>-89.2899046</v>
      </c>
      <c r="E646" s="197">
        <v>41.205150000000003</v>
      </c>
      <c r="F646">
        <v>3.83</v>
      </c>
      <c r="G646">
        <f t="shared" si="64"/>
        <v>3.83</v>
      </c>
      <c r="H646" s="198">
        <v>13.41</v>
      </c>
      <c r="Q646" s="221">
        <f>(Q3731*10000)*TEA!$M$15*10^-6</f>
        <v>38.339629462799998</v>
      </c>
      <c r="R646" s="221">
        <f>(R3731*10000)*TEA!$O$15*10^-6</f>
        <v>38.339629462799998</v>
      </c>
      <c r="AA646">
        <f t="shared" si="60"/>
        <v>1</v>
      </c>
      <c r="AB646" s="197">
        <v>17155</v>
      </c>
      <c r="AC646" s="197">
        <v>7640</v>
      </c>
      <c r="AD646" s="197">
        <f t="shared" si="65"/>
        <v>7640</v>
      </c>
      <c r="AE646" s="197">
        <v>9030</v>
      </c>
      <c r="AJ646">
        <v>0</v>
      </c>
      <c r="AK646">
        <v>0</v>
      </c>
      <c r="AU646" s="198">
        <v>0.27272727299999999</v>
      </c>
      <c r="AV646" s="6">
        <v>0</v>
      </c>
      <c r="AW646" s="198">
        <v>0.38356000000000001</v>
      </c>
      <c r="BO646" s="198"/>
      <c r="BP646" s="354">
        <f t="shared" si="61"/>
        <v>7980.3272807076</v>
      </c>
      <c r="BQ646" s="354">
        <f t="shared" si="62"/>
        <v>0</v>
      </c>
      <c r="BR646" s="354">
        <f t="shared" si="63"/>
        <v>46446.162587999999</v>
      </c>
      <c r="CG646" s="198"/>
      <c r="CH646">
        <f>(Transest!$J$14/HexExtSoy!$K$4)</f>
        <v>0.20257267294641951</v>
      </c>
      <c r="CI646">
        <f>(HydroProcOil!$K$14/HexExtSoy!$K$4)</f>
        <v>0.10977777777777777</v>
      </c>
      <c r="CJ646">
        <f>(StarchFerm!$K$24/StarchFerm!$K$4)</f>
        <v>0.33157302630665886</v>
      </c>
      <c r="CY646" s="198"/>
      <c r="CZ646">
        <f>BP646*CH646*1000*LCI!$E$93</f>
        <v>61026507.616066411</v>
      </c>
      <c r="DA646">
        <f>BQ646*CI646*1000*(LCI!$E$99)</f>
        <v>0</v>
      </c>
      <c r="DB646">
        <f>BR646*CJ646*1000*(LCI!$E$96)</f>
        <v>415037941.88564378</v>
      </c>
    </row>
    <row r="647" spans="1:106" x14ac:dyDescent="0.25">
      <c r="A647" s="197">
        <v>17157</v>
      </c>
      <c r="B647" s="197" t="s">
        <v>1060</v>
      </c>
      <c r="C647" s="197" t="s">
        <v>647</v>
      </c>
      <c r="D647" s="197">
        <v>-89.823852200000005</v>
      </c>
      <c r="E647" s="197">
        <v>38.050420000000003</v>
      </c>
      <c r="F647">
        <v>2.95</v>
      </c>
      <c r="G647">
        <f t="shared" si="64"/>
        <v>2.95</v>
      </c>
      <c r="H647" s="198">
        <v>7.99</v>
      </c>
      <c r="Q647" s="221">
        <f>(Q3732*10000)*TEA!$M$15*10^-6</f>
        <v>46.21369591845</v>
      </c>
      <c r="R647" s="221">
        <f>(R3732*10000)*TEA!$O$15*10^-6</f>
        <v>46.21369591845</v>
      </c>
      <c r="AA647">
        <f t="shared" si="60"/>
        <v>1</v>
      </c>
      <c r="AB647" s="197">
        <v>17157</v>
      </c>
      <c r="AC647" s="197">
        <v>44147</v>
      </c>
      <c r="AD647" s="197">
        <f t="shared" si="65"/>
        <v>44147</v>
      </c>
      <c r="AE647" s="197">
        <v>25061</v>
      </c>
      <c r="AJ647">
        <v>0</v>
      </c>
      <c r="AK647">
        <v>0</v>
      </c>
      <c r="AU647" s="198">
        <v>0.27272727299999999</v>
      </c>
      <c r="AV647" s="6">
        <v>0</v>
      </c>
      <c r="AW647" s="198">
        <v>0.38356000000000001</v>
      </c>
      <c r="BO647" s="198"/>
      <c r="BP647" s="354">
        <f t="shared" si="61"/>
        <v>35518.268217336452</v>
      </c>
      <c r="BQ647" s="354">
        <f t="shared" si="62"/>
        <v>0</v>
      </c>
      <c r="BR647" s="354">
        <f t="shared" si="63"/>
        <v>76803.053308400005</v>
      </c>
      <c r="CG647" s="198"/>
      <c r="CH647">
        <f>(Transest!$J$14/HexExtSoy!$K$4)</f>
        <v>0.20257267294641951</v>
      </c>
      <c r="CI647">
        <f>(HydroProcOil!$K$14/HexExtSoy!$K$4)</f>
        <v>0.10977777777777777</v>
      </c>
      <c r="CJ647">
        <f>(StarchFerm!$K$24/StarchFerm!$K$4)</f>
        <v>0.33157302630665886</v>
      </c>
      <c r="CY647" s="198"/>
      <c r="CZ647">
        <f>BP647*CH647*1000*LCI!$E$93</f>
        <v>271612402.55331731</v>
      </c>
      <c r="DA647">
        <f>BQ647*CI647*1000*(LCI!$E$99)</f>
        <v>0</v>
      </c>
      <c r="DB647">
        <f>BR647*CJ647*1000*(LCI!$E$96)</f>
        <v>686303870.96580875</v>
      </c>
    </row>
    <row r="648" spans="1:106" x14ac:dyDescent="0.25">
      <c r="A648" s="197">
        <v>17159</v>
      </c>
      <c r="B648" s="197" t="s">
        <v>1060</v>
      </c>
      <c r="C648" s="197" t="s">
        <v>1101</v>
      </c>
      <c r="D648" s="197">
        <v>-88.092039</v>
      </c>
      <c r="E648" s="197">
        <v>38.712209999999999</v>
      </c>
      <c r="F648">
        <v>3.23</v>
      </c>
      <c r="G648">
        <f t="shared" si="64"/>
        <v>3.23</v>
      </c>
      <c r="H648" s="198">
        <v>9.2200000000000006</v>
      </c>
      <c r="Q648" s="221">
        <f>(Q3733*10000)*TEA!$M$15*10^-6</f>
        <v>44.471021485949997</v>
      </c>
      <c r="R648" s="221">
        <f>(R3733*10000)*TEA!$O$15*10^-6</f>
        <v>44.471021485949997</v>
      </c>
      <c r="AA648">
        <f t="shared" si="60"/>
        <v>1</v>
      </c>
      <c r="AB648" s="197">
        <v>17159</v>
      </c>
      <c r="AC648" s="197">
        <v>31272</v>
      </c>
      <c r="AD648" s="197">
        <f t="shared" si="65"/>
        <v>31272</v>
      </c>
      <c r="AE648" s="197">
        <v>26907</v>
      </c>
      <c r="AJ648">
        <v>0</v>
      </c>
      <c r="AK648">
        <v>0</v>
      </c>
      <c r="AU648" s="198">
        <v>0.27272727299999999</v>
      </c>
      <c r="AV648" s="6">
        <v>0</v>
      </c>
      <c r="AW648" s="198">
        <v>0.38356000000000001</v>
      </c>
      <c r="BO648" s="198"/>
      <c r="BP648" s="354">
        <f t="shared" si="61"/>
        <v>27547.78911845688</v>
      </c>
      <c r="BQ648" s="354">
        <f t="shared" si="62"/>
        <v>0</v>
      </c>
      <c r="BR648" s="354">
        <f t="shared" si="63"/>
        <v>95154.539042400007</v>
      </c>
      <c r="CG648" s="198"/>
      <c r="CH648">
        <f>(Transest!$J$14/HexExtSoy!$K$4)</f>
        <v>0.20257267294641951</v>
      </c>
      <c r="CI648">
        <f>(HydroProcOil!$K$14/HexExtSoy!$K$4)</f>
        <v>0.10977777777777777</v>
      </c>
      <c r="CJ648">
        <f>(StarchFerm!$K$24/StarchFerm!$K$4)</f>
        <v>0.33157302630665886</v>
      </c>
      <c r="CY648" s="198"/>
      <c r="CZ648">
        <f>BP648*CH648*1000*LCI!$E$93</f>
        <v>210661205.14975125</v>
      </c>
      <c r="DA648">
        <f>BQ648*CI648*1000*(LCI!$E$99)</f>
        <v>0</v>
      </c>
      <c r="DB648">
        <f>BR648*CJ648*1000*(LCI!$E$96)</f>
        <v>850290784.95794451</v>
      </c>
    </row>
    <row r="649" spans="1:106" x14ac:dyDescent="0.25">
      <c r="A649" s="197">
        <v>17161</v>
      </c>
      <c r="B649" s="197" t="s">
        <v>1060</v>
      </c>
      <c r="C649" s="197" t="s">
        <v>1102</v>
      </c>
      <c r="D649" s="197">
        <v>-90.565277300000005</v>
      </c>
      <c r="E649" s="197">
        <v>41.470140000000001</v>
      </c>
      <c r="F649">
        <v>4</v>
      </c>
      <c r="G649">
        <f t="shared" si="64"/>
        <v>4</v>
      </c>
      <c r="H649" s="198">
        <v>13.69</v>
      </c>
      <c r="Q649" s="221">
        <f>(Q3734*10000)*TEA!$M$15*10^-6</f>
        <v>38.266374685500004</v>
      </c>
      <c r="R649" s="221">
        <f>(R3734*10000)*TEA!$O$15*10^-6</f>
        <v>38.266374685500004</v>
      </c>
      <c r="AA649">
        <f t="shared" si="60"/>
        <v>1</v>
      </c>
      <c r="AB649" s="197">
        <v>17161</v>
      </c>
      <c r="AC649" s="197">
        <v>19887</v>
      </c>
      <c r="AD649" s="197">
        <f t="shared" si="65"/>
        <v>19887</v>
      </c>
      <c r="AE649" s="197">
        <v>26703</v>
      </c>
      <c r="AJ649">
        <v>0</v>
      </c>
      <c r="AK649">
        <v>0</v>
      </c>
      <c r="AU649" s="198">
        <v>0.27272727299999999</v>
      </c>
      <c r="AV649" s="6">
        <v>0</v>
      </c>
      <c r="AW649" s="198">
        <v>0.38356000000000001</v>
      </c>
      <c r="BO649" s="198"/>
      <c r="BP649" s="354">
        <f t="shared" si="61"/>
        <v>21694.909112604</v>
      </c>
      <c r="BQ649" s="354">
        <f t="shared" si="62"/>
        <v>0</v>
      </c>
      <c r="BR649" s="354">
        <f t="shared" si="63"/>
        <v>140215.7546892</v>
      </c>
      <c r="CG649" s="198"/>
      <c r="CH649">
        <f>(Transest!$J$14/HexExtSoy!$K$4)</f>
        <v>0.20257267294641951</v>
      </c>
      <c r="CI649">
        <f>(HydroProcOil!$K$14/HexExtSoy!$K$4)</f>
        <v>0.10977777777777777</v>
      </c>
      <c r="CJ649">
        <f>(StarchFerm!$K$24/StarchFerm!$K$4)</f>
        <v>0.33157302630665886</v>
      </c>
      <c r="CY649" s="198"/>
      <c r="CZ649">
        <f>BP649*CH649*1000*LCI!$E$93</f>
        <v>165903538.74218595</v>
      </c>
      <c r="DA649">
        <f>BQ649*CI649*1000*(LCI!$E$99)</f>
        <v>0</v>
      </c>
      <c r="DB649">
        <f>BR649*CJ649*1000*(LCI!$E$96)</f>
        <v>1252952989.0846851</v>
      </c>
    </row>
    <row r="650" spans="1:106" x14ac:dyDescent="0.25">
      <c r="A650" s="197">
        <v>17163</v>
      </c>
      <c r="B650" s="197" t="s">
        <v>1060</v>
      </c>
      <c r="C650" s="197" t="s">
        <v>649</v>
      </c>
      <c r="D650" s="197">
        <v>-89.931631499999995</v>
      </c>
      <c r="E650" s="197">
        <v>38.464930000000003</v>
      </c>
      <c r="F650">
        <v>3.22</v>
      </c>
      <c r="G650">
        <f t="shared" si="64"/>
        <v>3.22</v>
      </c>
      <c r="H650" s="198">
        <v>9.91</v>
      </c>
      <c r="Q650" s="221">
        <f>(Q3735*10000)*TEA!$M$15*10^-6</f>
        <v>45.395515849500001</v>
      </c>
      <c r="R650" s="221">
        <f>(R3735*10000)*TEA!$O$15*10^-6</f>
        <v>45.395515849500001</v>
      </c>
      <c r="AA650">
        <f t="shared" si="60"/>
        <v>1</v>
      </c>
      <c r="AB650" s="197">
        <v>17163</v>
      </c>
      <c r="AC650" s="197">
        <v>44788</v>
      </c>
      <c r="AD650" s="197">
        <f t="shared" si="65"/>
        <v>44788</v>
      </c>
      <c r="AE650" s="197">
        <v>37530</v>
      </c>
      <c r="AJ650">
        <v>0</v>
      </c>
      <c r="AK650">
        <v>0</v>
      </c>
      <c r="AU650" s="198">
        <v>0.27272727299999999</v>
      </c>
      <c r="AV650" s="6">
        <v>0</v>
      </c>
      <c r="AW650" s="198">
        <v>0.38356000000000001</v>
      </c>
      <c r="BO650" s="198"/>
      <c r="BP650" s="354">
        <f t="shared" si="61"/>
        <v>39332.007312059286</v>
      </c>
      <c r="BQ650" s="354">
        <f t="shared" si="62"/>
        <v>0</v>
      </c>
      <c r="BR650" s="354">
        <f t="shared" si="63"/>
        <v>142654.51738800001</v>
      </c>
      <c r="CG650" s="198"/>
      <c r="CH650">
        <f>(Transest!$J$14/HexExtSoy!$K$4)</f>
        <v>0.20257267294641951</v>
      </c>
      <c r="CI650">
        <f>(HydroProcOil!$K$14/HexExtSoy!$K$4)</f>
        <v>0.10977777777777777</v>
      </c>
      <c r="CJ650">
        <f>(StarchFerm!$K$24/StarchFerm!$K$4)</f>
        <v>0.33157302630665886</v>
      </c>
      <c r="CY650" s="198"/>
      <c r="CZ650">
        <f>BP650*CH650*1000*LCI!$E$93</f>
        <v>300776516.9715867</v>
      </c>
      <c r="DA650">
        <f>BQ650*CI650*1000*(LCI!$E$99)</f>
        <v>0</v>
      </c>
      <c r="DB650">
        <f>BR650*CJ650*1000*(LCI!$E$96)</f>
        <v>1274745511.7573533</v>
      </c>
    </row>
    <row r="651" spans="1:106" x14ac:dyDescent="0.25">
      <c r="A651" s="197">
        <v>17165</v>
      </c>
      <c r="B651" s="197" t="s">
        <v>1060</v>
      </c>
      <c r="C651" s="197" t="s">
        <v>721</v>
      </c>
      <c r="D651" s="197">
        <v>-88.544711800000002</v>
      </c>
      <c r="E651" s="197">
        <v>37.754899999999999</v>
      </c>
      <c r="F651">
        <v>3.18</v>
      </c>
      <c r="G651">
        <f t="shared" si="64"/>
        <v>3.18</v>
      </c>
      <c r="H651" s="198">
        <v>10.63</v>
      </c>
      <c r="Q651" s="221">
        <f>(Q3736*10000)*TEA!$M$15*10^-6</f>
        <v>46.662907842449997</v>
      </c>
      <c r="R651" s="221">
        <f>(R3736*10000)*TEA!$O$15*10^-6</f>
        <v>46.662907842449997</v>
      </c>
      <c r="AA651">
        <f t="shared" si="60"/>
        <v>1</v>
      </c>
      <c r="AB651" s="197">
        <v>17165</v>
      </c>
      <c r="AC651" s="197">
        <v>25117</v>
      </c>
      <c r="AD651" s="197">
        <f t="shared" si="65"/>
        <v>25117</v>
      </c>
      <c r="AE651" s="197">
        <v>17662</v>
      </c>
      <c r="AJ651">
        <v>0</v>
      </c>
      <c r="AK651">
        <v>0</v>
      </c>
      <c r="AU651" s="198">
        <v>0.27272727299999999</v>
      </c>
      <c r="AV651" s="6">
        <v>0</v>
      </c>
      <c r="AW651" s="198">
        <v>0.38356000000000001</v>
      </c>
      <c r="BO651" s="198"/>
      <c r="BP651" s="354">
        <f t="shared" si="61"/>
        <v>21783.289112692379</v>
      </c>
      <c r="BQ651" s="354">
        <f t="shared" si="62"/>
        <v>0</v>
      </c>
      <c r="BR651" s="354">
        <f t="shared" si="63"/>
        <v>72012.262333600011</v>
      </c>
      <c r="CG651" s="198"/>
      <c r="CH651">
        <f>(Transest!$J$14/HexExtSoy!$K$4)</f>
        <v>0.20257267294641951</v>
      </c>
      <c r="CI651">
        <f>(HydroProcOil!$K$14/HexExtSoy!$K$4)</f>
        <v>0.10977777777777777</v>
      </c>
      <c r="CJ651">
        <f>(StarchFerm!$K$24/StarchFerm!$K$4)</f>
        <v>0.33157302630665886</v>
      </c>
      <c r="CY651" s="198"/>
      <c r="CZ651">
        <f>BP651*CH651*1000*LCI!$E$93</f>
        <v>166579391.0673832</v>
      </c>
      <c r="DA651">
        <f>BQ651*CI651*1000*(LCI!$E$99)</f>
        <v>0</v>
      </c>
      <c r="DB651">
        <f>BR651*CJ651*1000*(LCI!$E$96)</f>
        <v>643493875.14714396</v>
      </c>
    </row>
    <row r="652" spans="1:106" x14ac:dyDescent="0.25">
      <c r="A652" s="197">
        <v>17167</v>
      </c>
      <c r="B652" s="197" t="s">
        <v>1060</v>
      </c>
      <c r="C652" s="197" t="s">
        <v>1103</v>
      </c>
      <c r="D652" s="197">
        <v>-89.657802099999998</v>
      </c>
      <c r="E652" s="197">
        <v>39.758800000000001</v>
      </c>
      <c r="F652">
        <v>4.49</v>
      </c>
      <c r="G652">
        <f t="shared" si="64"/>
        <v>4.49</v>
      </c>
      <c r="H652" s="198">
        <v>13.53</v>
      </c>
      <c r="Q652" s="221">
        <f>(Q3737*10000)*TEA!$M$15*10^-6</f>
        <v>42.34416893145</v>
      </c>
      <c r="R652" s="221">
        <f>(R3737*10000)*TEA!$O$15*10^-6</f>
        <v>42.34416893145</v>
      </c>
      <c r="AA652">
        <f t="shared" si="60"/>
        <v>1</v>
      </c>
      <c r="AB652" s="197">
        <v>17167</v>
      </c>
      <c r="AC652" s="197">
        <v>87651</v>
      </c>
      <c r="AD652" s="197">
        <f t="shared" si="65"/>
        <v>87651</v>
      </c>
      <c r="AE652" s="197">
        <v>104085</v>
      </c>
      <c r="AJ652">
        <v>0</v>
      </c>
      <c r="AK652">
        <v>0</v>
      </c>
      <c r="AU652" s="198">
        <v>0.27272727299999999</v>
      </c>
      <c r="AV652" s="6">
        <v>0</v>
      </c>
      <c r="AW652" s="198">
        <v>0.38356000000000001</v>
      </c>
      <c r="BO652" s="198"/>
      <c r="BP652" s="354">
        <f t="shared" si="61"/>
        <v>107332.63374369626</v>
      </c>
      <c r="BQ652" s="354">
        <f t="shared" si="62"/>
        <v>0</v>
      </c>
      <c r="BR652" s="354">
        <f t="shared" si="63"/>
        <v>540156.06037800002</v>
      </c>
      <c r="CG652" s="198"/>
      <c r="CH652">
        <f>(Transest!$J$14/HexExtSoy!$K$4)</f>
        <v>0.20257267294641951</v>
      </c>
      <c r="CI652">
        <f>(HydroProcOil!$K$14/HexExtSoy!$K$4)</f>
        <v>0.10977777777777777</v>
      </c>
      <c r="CJ652">
        <f>(StarchFerm!$K$24/StarchFerm!$K$4)</f>
        <v>0.33157302630665886</v>
      </c>
      <c r="CY652" s="198"/>
      <c r="CZ652">
        <f>BP652*CH652*1000*LCI!$E$93</f>
        <v>820785358.82194543</v>
      </c>
      <c r="DA652">
        <f>BQ652*CI652*1000*(LCI!$E$99)</f>
        <v>0</v>
      </c>
      <c r="DB652">
        <f>BR652*CJ652*1000*(LCI!$E$96)</f>
        <v>4826776790.6893559</v>
      </c>
    </row>
    <row r="653" spans="1:106" x14ac:dyDescent="0.25">
      <c r="A653" s="197">
        <v>17169</v>
      </c>
      <c r="B653" s="197" t="s">
        <v>1060</v>
      </c>
      <c r="C653" s="197" t="s">
        <v>1104</v>
      </c>
      <c r="D653" s="197">
        <v>-90.611874900000004</v>
      </c>
      <c r="E653" s="197">
        <v>40.155430000000003</v>
      </c>
      <c r="F653">
        <v>3.71</v>
      </c>
      <c r="G653">
        <f t="shared" si="64"/>
        <v>3.71</v>
      </c>
      <c r="H653" s="198">
        <v>11.64</v>
      </c>
      <c r="Q653" s="221">
        <f>(Q3738*10000)*TEA!$M$15*10^-6</f>
        <v>41.520248784899991</v>
      </c>
      <c r="R653" s="221">
        <f>(R3738*10000)*TEA!$O$15*10^-6</f>
        <v>41.520248784899991</v>
      </c>
      <c r="AA653">
        <f t="shared" si="60"/>
        <v>1</v>
      </c>
      <c r="AB653" s="197">
        <v>17169</v>
      </c>
      <c r="AC653" s="197">
        <v>26552</v>
      </c>
      <c r="AD653" s="197">
        <f t="shared" si="65"/>
        <v>26552</v>
      </c>
      <c r="AE653" s="197">
        <v>27134</v>
      </c>
      <c r="AJ653">
        <v>0</v>
      </c>
      <c r="AK653">
        <v>0</v>
      </c>
      <c r="AU653" s="198">
        <v>0.27272727299999999</v>
      </c>
      <c r="AV653" s="6">
        <v>0</v>
      </c>
      <c r="AW653" s="198">
        <v>0.38356000000000001</v>
      </c>
      <c r="BO653" s="198"/>
      <c r="BP653" s="354">
        <f t="shared" si="61"/>
        <v>26865.796390502157</v>
      </c>
      <c r="BQ653" s="354">
        <f t="shared" si="62"/>
        <v>0</v>
      </c>
      <c r="BR653" s="354">
        <f t="shared" si="63"/>
        <v>121143.4983456</v>
      </c>
      <c r="CG653" s="198"/>
      <c r="CH653">
        <f>(Transest!$J$14/HexExtSoy!$K$4)</f>
        <v>0.20257267294641951</v>
      </c>
      <c r="CI653">
        <f>(HydroProcOil!$K$14/HexExtSoy!$K$4)</f>
        <v>0.10977777777777777</v>
      </c>
      <c r="CJ653">
        <f>(StarchFerm!$K$24/StarchFerm!$K$4)</f>
        <v>0.33157302630665886</v>
      </c>
      <c r="CY653" s="198"/>
      <c r="CZ653">
        <f>BP653*CH653*1000*LCI!$E$93</f>
        <v>205445926.00860047</v>
      </c>
      <c r="DA653">
        <f>BQ653*CI653*1000*(LCI!$E$99)</f>
        <v>0</v>
      </c>
      <c r="DB653">
        <f>BR653*CJ653*1000*(LCI!$E$96)</f>
        <v>1082525346.0051191</v>
      </c>
    </row>
    <row r="654" spans="1:106" x14ac:dyDescent="0.25">
      <c r="A654" s="197">
        <v>17171</v>
      </c>
      <c r="B654" s="197" t="s">
        <v>1060</v>
      </c>
      <c r="C654" s="197" t="s">
        <v>722</v>
      </c>
      <c r="D654" s="197">
        <v>-90.482804299999998</v>
      </c>
      <c r="E654" s="197">
        <v>39.643639999999998</v>
      </c>
      <c r="F654">
        <v>3.94</v>
      </c>
      <c r="G654">
        <f t="shared" si="64"/>
        <v>3.94</v>
      </c>
      <c r="H654" s="198">
        <v>12.44</v>
      </c>
      <c r="Q654" s="221">
        <f>(Q3739*10000)*TEA!$M$15*10^-6</f>
        <v>42.698971893600003</v>
      </c>
      <c r="R654" s="221">
        <f>(R3739*10000)*TEA!$O$15*10^-6</f>
        <v>42.698971893600003</v>
      </c>
      <c r="AA654">
        <f t="shared" si="60"/>
        <v>1</v>
      </c>
      <c r="AB654" s="197">
        <v>17171</v>
      </c>
      <c r="AC654" s="197">
        <v>23565</v>
      </c>
      <c r="AD654" s="197">
        <f t="shared" si="65"/>
        <v>23565</v>
      </c>
      <c r="AE654" s="197">
        <v>24483</v>
      </c>
      <c r="AJ654">
        <v>0</v>
      </c>
      <c r="AK654">
        <v>0</v>
      </c>
      <c r="AU654" s="198">
        <v>0.27272727299999999</v>
      </c>
      <c r="AV654" s="6">
        <v>0</v>
      </c>
      <c r="AW654" s="198">
        <v>0.38356000000000001</v>
      </c>
      <c r="BO654" s="198"/>
      <c r="BP654" s="354">
        <f t="shared" si="61"/>
        <v>25321.663661685299</v>
      </c>
      <c r="BQ654" s="354">
        <f t="shared" si="62"/>
        <v>0</v>
      </c>
      <c r="BR654" s="354">
        <f t="shared" si="63"/>
        <v>116820.30153119999</v>
      </c>
      <c r="CG654" s="198"/>
      <c r="CH654">
        <f>(Transest!$J$14/HexExtSoy!$K$4)</f>
        <v>0.20257267294641951</v>
      </c>
      <c r="CI654">
        <f>(HydroProcOil!$K$14/HexExtSoy!$K$4)</f>
        <v>0.10977777777777777</v>
      </c>
      <c r="CJ654">
        <f>(StarchFerm!$K$24/StarchFerm!$K$4)</f>
        <v>0.33157302630665886</v>
      </c>
      <c r="CY654" s="198"/>
      <c r="CZ654">
        <f>BP654*CH654*1000*LCI!$E$93</f>
        <v>193637760.2002674</v>
      </c>
      <c r="DA654">
        <f>BQ654*CI654*1000*(LCI!$E$99)</f>
        <v>0</v>
      </c>
      <c r="DB654">
        <f>BR654*CJ654*1000*(LCI!$E$96)</f>
        <v>1043893721.5987849</v>
      </c>
    </row>
    <row r="655" spans="1:106" x14ac:dyDescent="0.25">
      <c r="A655" s="197">
        <v>17173</v>
      </c>
      <c r="B655" s="197" t="s">
        <v>1060</v>
      </c>
      <c r="C655" s="197" t="s">
        <v>650</v>
      </c>
      <c r="D655" s="197">
        <v>-88.810328699999999</v>
      </c>
      <c r="E655" s="197">
        <v>39.389310000000002</v>
      </c>
      <c r="F655">
        <v>3.82</v>
      </c>
      <c r="G655">
        <f t="shared" si="64"/>
        <v>3.82</v>
      </c>
      <c r="H655" s="198">
        <v>12.04</v>
      </c>
      <c r="Q655" s="221">
        <f>(Q3740*10000)*TEA!$M$15*10^-6</f>
        <v>43.041675050999999</v>
      </c>
      <c r="R655" s="221">
        <f>(R3740*10000)*TEA!$O$15*10^-6</f>
        <v>43.041675050999999</v>
      </c>
      <c r="AA655">
        <f t="shared" si="60"/>
        <v>1</v>
      </c>
      <c r="AB655" s="197">
        <v>17173</v>
      </c>
      <c r="AC655" s="197">
        <v>60064</v>
      </c>
      <c r="AD655" s="197">
        <f t="shared" si="65"/>
        <v>60064</v>
      </c>
      <c r="AE655" s="197">
        <v>60507</v>
      </c>
      <c r="AJ655">
        <v>0</v>
      </c>
      <c r="AK655">
        <v>0</v>
      </c>
      <c r="AU655" s="198">
        <v>0.27272727299999999</v>
      </c>
      <c r="AV655" s="6">
        <v>0</v>
      </c>
      <c r="AW655" s="198">
        <v>0.38356000000000001</v>
      </c>
      <c r="BO655" s="198"/>
      <c r="BP655" s="354">
        <f t="shared" si="61"/>
        <v>62575.767335303033</v>
      </c>
      <c r="BQ655" s="354">
        <f t="shared" si="62"/>
        <v>0</v>
      </c>
      <c r="BR655" s="354">
        <f t="shared" si="63"/>
        <v>279425.10163679998</v>
      </c>
      <c r="CG655" s="198"/>
      <c r="CH655">
        <f>(Transest!$J$14/HexExtSoy!$K$4)</f>
        <v>0.20257267294641951</v>
      </c>
      <c r="CI655">
        <f>(HydroProcOil!$K$14/HexExtSoy!$K$4)</f>
        <v>0.10977777777777777</v>
      </c>
      <c r="CJ655">
        <f>(StarchFerm!$K$24/StarchFerm!$K$4)</f>
        <v>0.33157302630665886</v>
      </c>
      <c r="CY655" s="198"/>
      <c r="CZ655">
        <f>BP655*CH655*1000*LCI!$E$93</f>
        <v>478524302.01715577</v>
      </c>
      <c r="DA655">
        <f>BQ655*CI655*1000*(LCI!$E$99)</f>
        <v>0</v>
      </c>
      <c r="DB655">
        <f>BR655*CJ655*1000*(LCI!$E$96)</f>
        <v>2496912826.2167187</v>
      </c>
    </row>
    <row r="656" spans="1:106" x14ac:dyDescent="0.25">
      <c r="A656" s="197">
        <v>17175</v>
      </c>
      <c r="B656" s="197" t="s">
        <v>1060</v>
      </c>
      <c r="C656" s="197" t="s">
        <v>1105</v>
      </c>
      <c r="D656" s="197">
        <v>-89.796808299999995</v>
      </c>
      <c r="E656" s="197">
        <v>41.09328</v>
      </c>
      <c r="F656">
        <v>4.26</v>
      </c>
      <c r="G656">
        <f t="shared" si="64"/>
        <v>4.26</v>
      </c>
      <c r="H656" s="198">
        <v>14.18</v>
      </c>
      <c r="Q656" s="221">
        <f>(Q3741*10000)*TEA!$M$15*10^-6</f>
        <v>38.895265334699999</v>
      </c>
      <c r="R656" s="221">
        <f>(R3741*10000)*TEA!$O$15*10^-6</f>
        <v>38.895265334699999</v>
      </c>
      <c r="AA656">
        <f t="shared" si="60"/>
        <v>1</v>
      </c>
      <c r="AB656" s="197">
        <v>17175</v>
      </c>
      <c r="AC656" s="197">
        <v>29043</v>
      </c>
      <c r="AD656" s="197">
        <f t="shared" si="65"/>
        <v>29043</v>
      </c>
      <c r="AE656" s="197">
        <v>35969</v>
      </c>
      <c r="AJ656">
        <v>0</v>
      </c>
      <c r="AK656">
        <v>0</v>
      </c>
      <c r="AU656" s="198">
        <v>0.27272727299999999</v>
      </c>
      <c r="AV656" s="6">
        <v>0</v>
      </c>
      <c r="AW656" s="198">
        <v>0.38356000000000001</v>
      </c>
      <c r="BO656" s="198"/>
      <c r="BP656" s="354">
        <f t="shared" si="61"/>
        <v>33742.685488288138</v>
      </c>
      <c r="BQ656" s="354">
        <f t="shared" si="62"/>
        <v>0</v>
      </c>
      <c r="BR656" s="354">
        <f t="shared" si="63"/>
        <v>195631.10349519999</v>
      </c>
      <c r="CG656" s="198"/>
      <c r="CH656">
        <f>(Transest!$J$14/HexExtSoy!$K$4)</f>
        <v>0.20257267294641951</v>
      </c>
      <c r="CI656">
        <f>(HydroProcOil!$K$14/HexExtSoy!$K$4)</f>
        <v>0.10977777777777777</v>
      </c>
      <c r="CJ656">
        <f>(StarchFerm!$K$24/StarchFerm!$K$4)</f>
        <v>0.33157302630665886</v>
      </c>
      <c r="CY656" s="198"/>
      <c r="CZ656">
        <f>BP656*CH656*1000*LCI!$E$93</f>
        <v>258034311.18867156</v>
      </c>
      <c r="DA656">
        <f>BQ656*CI656*1000*(LCI!$E$99)</f>
        <v>0</v>
      </c>
      <c r="DB656">
        <f>BR656*CJ656*1000*(LCI!$E$96)</f>
        <v>1748138619.8403149</v>
      </c>
    </row>
    <row r="657" spans="1:106" x14ac:dyDescent="0.25">
      <c r="A657" s="197">
        <v>17177</v>
      </c>
      <c r="B657" s="197" t="s">
        <v>1060</v>
      </c>
      <c r="C657" s="197" t="s">
        <v>1106</v>
      </c>
      <c r="D657" s="197">
        <v>-89.655597700000001</v>
      </c>
      <c r="E657" s="197">
        <v>42.354199999999999</v>
      </c>
      <c r="F657">
        <v>3.85</v>
      </c>
      <c r="G657">
        <f t="shared" si="64"/>
        <v>3.85</v>
      </c>
      <c r="H657" s="198">
        <v>12.57</v>
      </c>
      <c r="Q657" s="221">
        <f>(Q3742*10000)*TEA!$M$15*10^-6</f>
        <v>35.909014173749995</v>
      </c>
      <c r="R657" s="221">
        <f>(R3742*10000)*TEA!$O$15*10^-6</f>
        <v>35.909014173749995</v>
      </c>
      <c r="AA657">
        <f t="shared" si="60"/>
        <v>1</v>
      </c>
      <c r="AB657" s="197">
        <v>17177</v>
      </c>
      <c r="AC657" s="197">
        <v>32200</v>
      </c>
      <c r="AD657" s="197">
        <f t="shared" si="65"/>
        <v>32200</v>
      </c>
      <c r="AE657" s="197">
        <v>61922</v>
      </c>
      <c r="AJ657">
        <v>0</v>
      </c>
      <c r="AK657">
        <v>0</v>
      </c>
      <c r="AU657" s="198">
        <v>0.27272727299999999</v>
      </c>
      <c r="AV657" s="6">
        <v>0</v>
      </c>
      <c r="AW657" s="198">
        <v>0.38356000000000001</v>
      </c>
      <c r="BO657" s="198"/>
      <c r="BP657" s="354">
        <f t="shared" si="61"/>
        <v>33810.00003381</v>
      </c>
      <c r="BQ657" s="354">
        <f t="shared" si="62"/>
        <v>0</v>
      </c>
      <c r="BR657" s="354">
        <f t="shared" si="63"/>
        <v>298547.58516240004</v>
      </c>
      <c r="CG657" s="198"/>
      <c r="CH657">
        <f>(Transest!$J$14/HexExtSoy!$K$4)</f>
        <v>0.20257267294641951</v>
      </c>
      <c r="CI657">
        <f>(HydroProcOil!$K$14/HexExtSoy!$K$4)</f>
        <v>0.10977777777777777</v>
      </c>
      <c r="CJ657">
        <f>(StarchFerm!$K$24/StarchFerm!$K$4)</f>
        <v>0.33157302630665886</v>
      </c>
      <c r="CY657" s="198"/>
      <c r="CZ657">
        <f>BP657*CH657*1000*LCI!$E$93</f>
        <v>258549073.48857033</v>
      </c>
      <c r="DA657">
        <f>BQ657*CI657*1000*(LCI!$E$99)</f>
        <v>0</v>
      </c>
      <c r="DB657">
        <f>BR657*CJ657*1000*(LCI!$E$96)</f>
        <v>2667789294.0232902</v>
      </c>
    </row>
    <row r="658" spans="1:106" x14ac:dyDescent="0.25">
      <c r="A658" s="197">
        <v>17179</v>
      </c>
      <c r="B658" s="197" t="s">
        <v>1060</v>
      </c>
      <c r="C658" s="197" t="s">
        <v>1107</v>
      </c>
      <c r="D658" s="197">
        <v>-89.5130968</v>
      </c>
      <c r="E658" s="197">
        <v>40.508209999999998</v>
      </c>
      <c r="F658">
        <v>4.33</v>
      </c>
      <c r="G658">
        <f t="shared" si="64"/>
        <v>4.33</v>
      </c>
      <c r="H658" s="198">
        <v>13.77</v>
      </c>
      <c r="Q658" s="221">
        <f>(Q3743*10000)*TEA!$M$15*10^-6</f>
        <v>40.629605787899997</v>
      </c>
      <c r="R658" s="221">
        <f>(R3743*10000)*TEA!$O$15*10^-6</f>
        <v>40.629605787899997</v>
      </c>
      <c r="AA658">
        <f t="shared" si="60"/>
        <v>1</v>
      </c>
      <c r="AB658" s="197">
        <v>17179</v>
      </c>
      <c r="AC658" s="197">
        <v>47429</v>
      </c>
      <c r="AD658" s="197">
        <f t="shared" si="65"/>
        <v>47429</v>
      </c>
      <c r="AE658" s="197">
        <v>56912</v>
      </c>
      <c r="AJ658">
        <v>0</v>
      </c>
      <c r="AK658">
        <v>0</v>
      </c>
      <c r="AU658" s="198">
        <v>0.27272727299999999</v>
      </c>
      <c r="AV658" s="6">
        <v>0</v>
      </c>
      <c r="AW658" s="198">
        <v>0.38356000000000001</v>
      </c>
      <c r="BO658" s="198"/>
      <c r="BP658" s="354">
        <f t="shared" si="61"/>
        <v>56009.337328736612</v>
      </c>
      <c r="BQ658" s="354">
        <f t="shared" si="62"/>
        <v>0</v>
      </c>
      <c r="BR658" s="354">
        <f t="shared" si="63"/>
        <v>300587.6257344</v>
      </c>
      <c r="CG658" s="198"/>
      <c r="CH658">
        <f>(Transest!$J$14/HexExtSoy!$K$4)</f>
        <v>0.20257267294641951</v>
      </c>
      <c r="CI658">
        <f>(HydroProcOil!$K$14/HexExtSoy!$K$4)</f>
        <v>0.10977777777777777</v>
      </c>
      <c r="CJ658">
        <f>(StarchFerm!$K$24/StarchFerm!$K$4)</f>
        <v>0.33157302630665886</v>
      </c>
      <c r="CY658" s="198"/>
      <c r="CZ658">
        <f>BP658*CH658*1000*LCI!$E$93</f>
        <v>428310034.26715422</v>
      </c>
      <c r="DA658">
        <f>BQ658*CI658*1000*(LCI!$E$99)</f>
        <v>0</v>
      </c>
      <c r="DB658">
        <f>BR658*CJ658*1000*(LCI!$E$96)</f>
        <v>2686018878.4106307</v>
      </c>
    </row>
    <row r="659" spans="1:106" x14ac:dyDescent="0.25">
      <c r="A659" s="197">
        <v>17181</v>
      </c>
      <c r="B659" s="197" t="s">
        <v>1060</v>
      </c>
      <c r="C659" s="197" t="s">
        <v>728</v>
      </c>
      <c r="D659" s="197">
        <v>-89.258027600000005</v>
      </c>
      <c r="E659" s="197">
        <v>37.476700000000001</v>
      </c>
      <c r="F659">
        <v>3.23</v>
      </c>
      <c r="G659">
        <f t="shared" si="64"/>
        <v>3.23</v>
      </c>
      <c r="H659" s="198">
        <v>9.9</v>
      </c>
      <c r="Q659" s="221">
        <f>(Q3744*10000)*TEA!$M$15*10^-6</f>
        <v>47.298708029250001</v>
      </c>
      <c r="R659" s="221">
        <f>(R3744*10000)*TEA!$O$15*10^-6</f>
        <v>47.298708029250001</v>
      </c>
      <c r="AA659">
        <f t="shared" si="60"/>
        <v>1</v>
      </c>
      <c r="AB659" s="197">
        <v>17181</v>
      </c>
      <c r="AC659" s="197">
        <v>21531</v>
      </c>
      <c r="AD659" s="197">
        <f t="shared" si="65"/>
        <v>21531</v>
      </c>
      <c r="AE659" s="197">
        <v>6718</v>
      </c>
      <c r="AJ659">
        <v>0</v>
      </c>
      <c r="AK659">
        <v>0</v>
      </c>
      <c r="AU659" s="198">
        <v>0.27272727299999999</v>
      </c>
      <c r="AV659" s="6">
        <v>0</v>
      </c>
      <c r="AW659" s="198">
        <v>0.38356000000000001</v>
      </c>
      <c r="BO659" s="198"/>
      <c r="BP659" s="354">
        <f t="shared" si="61"/>
        <v>18966.853655330491</v>
      </c>
      <c r="BQ659" s="354">
        <f t="shared" si="62"/>
        <v>0</v>
      </c>
      <c r="BR659" s="354">
        <f t="shared" si="63"/>
        <v>25509.885191999998</v>
      </c>
      <c r="CG659" s="198"/>
      <c r="CH659">
        <f>(Transest!$J$14/HexExtSoy!$K$4)</f>
        <v>0.20257267294641951</v>
      </c>
      <c r="CI659">
        <f>(HydroProcOil!$K$14/HexExtSoy!$K$4)</f>
        <v>0.10977777777777777</v>
      </c>
      <c r="CJ659">
        <f>(StarchFerm!$K$24/StarchFerm!$K$4)</f>
        <v>0.33157302630665886</v>
      </c>
      <c r="CY659" s="198"/>
      <c r="CZ659">
        <f>BP659*CH659*1000*LCI!$E$93</f>
        <v>145041775.64848089</v>
      </c>
      <c r="DA659">
        <f>BQ659*CI659*1000*(LCI!$E$99)</f>
        <v>0</v>
      </c>
      <c r="DB659">
        <f>BR659*CJ659*1000*(LCI!$E$96)</f>
        <v>227953606.02217296</v>
      </c>
    </row>
    <row r="660" spans="1:106" x14ac:dyDescent="0.25">
      <c r="A660" s="197">
        <v>17183</v>
      </c>
      <c r="B660" s="197" t="s">
        <v>1060</v>
      </c>
      <c r="C660" s="197" t="s">
        <v>1108</v>
      </c>
      <c r="D660" s="197">
        <v>-87.734700799999999</v>
      </c>
      <c r="E660" s="197">
        <v>40.173400000000001</v>
      </c>
      <c r="F660">
        <v>4.1900000000000004</v>
      </c>
      <c r="G660">
        <f t="shared" si="64"/>
        <v>4.1900000000000004</v>
      </c>
      <c r="H660" s="198">
        <v>12.52</v>
      </c>
      <c r="Q660" s="221">
        <f>(Q3745*10000)*TEA!$M$15*10^-6</f>
        <v>40.773642657299995</v>
      </c>
      <c r="R660" s="221">
        <f>(R3745*10000)*TEA!$O$15*10^-6</f>
        <v>40.773642657299995</v>
      </c>
      <c r="AA660">
        <f t="shared" si="60"/>
        <v>1</v>
      </c>
      <c r="AB660" s="197">
        <v>17183</v>
      </c>
      <c r="AC660" s="197">
        <v>85427</v>
      </c>
      <c r="AD660" s="197">
        <f t="shared" si="65"/>
        <v>85427</v>
      </c>
      <c r="AE660" s="197">
        <v>84321</v>
      </c>
      <c r="AJ660">
        <v>0</v>
      </c>
      <c r="AK660">
        <v>0</v>
      </c>
      <c r="AU660" s="198">
        <v>0.27272727299999999</v>
      </c>
      <c r="AV660" s="6">
        <v>0</v>
      </c>
      <c r="AW660" s="198">
        <v>0.38356000000000001</v>
      </c>
      <c r="BO660" s="198"/>
      <c r="BP660" s="354">
        <f t="shared" si="61"/>
        <v>97619.762824892488</v>
      </c>
      <c r="BQ660" s="354">
        <f t="shared" si="62"/>
        <v>0</v>
      </c>
      <c r="BR660" s="354">
        <f t="shared" si="63"/>
        <v>404923.87775519997</v>
      </c>
      <c r="CG660" s="198"/>
      <c r="CH660">
        <f>(Transest!$J$14/HexExtSoy!$K$4)</f>
        <v>0.20257267294641951</v>
      </c>
      <c r="CI660">
        <f>(HydroProcOil!$K$14/HexExtSoy!$K$4)</f>
        <v>0.10977777777777777</v>
      </c>
      <c r="CJ660">
        <f>(StarchFerm!$K$24/StarchFerm!$K$4)</f>
        <v>0.33157302630665886</v>
      </c>
      <c r="CY660" s="198"/>
      <c r="CZ660">
        <f>BP660*CH660*1000*LCI!$E$93</f>
        <v>746509884.86573303</v>
      </c>
      <c r="DA660">
        <f>BQ660*CI660*1000*(LCI!$E$99)</f>
        <v>0</v>
      </c>
      <c r="DB660">
        <f>BR660*CJ660*1000*(LCI!$E$96)</f>
        <v>3618356468.6416636</v>
      </c>
    </row>
    <row r="661" spans="1:106" x14ac:dyDescent="0.25">
      <c r="A661" s="197">
        <v>17185</v>
      </c>
      <c r="B661" s="197" t="s">
        <v>1060</v>
      </c>
      <c r="C661" s="197" t="s">
        <v>1109</v>
      </c>
      <c r="D661" s="197">
        <v>-87.844637300000002</v>
      </c>
      <c r="E661" s="197">
        <v>38.448900000000002</v>
      </c>
      <c r="F661">
        <v>3.45</v>
      </c>
      <c r="G661">
        <f t="shared" si="64"/>
        <v>3.45</v>
      </c>
      <c r="H661" s="198">
        <v>10.54</v>
      </c>
      <c r="Q661" s="221">
        <f>(Q3746*10000)*TEA!$M$15*10^-6</f>
        <v>45.046859155199996</v>
      </c>
      <c r="R661" s="221">
        <f>(R3746*10000)*TEA!$O$15*10^-6</f>
        <v>45.046859155199996</v>
      </c>
      <c r="AA661">
        <f t="shared" si="60"/>
        <v>1</v>
      </c>
      <c r="AB661" s="197">
        <v>17185</v>
      </c>
      <c r="AC661" s="197">
        <v>20867</v>
      </c>
      <c r="AD661" s="197">
        <f t="shared" si="65"/>
        <v>20867</v>
      </c>
      <c r="AE661" s="197">
        <v>19377</v>
      </c>
      <c r="AJ661">
        <v>0</v>
      </c>
      <c r="AK661">
        <v>0</v>
      </c>
      <c r="AU661" s="198">
        <v>0.27272727299999999</v>
      </c>
      <c r="AV661" s="6">
        <v>0</v>
      </c>
      <c r="AW661" s="198">
        <v>0.38356000000000001</v>
      </c>
      <c r="BO661" s="198"/>
      <c r="BP661" s="354">
        <f t="shared" si="61"/>
        <v>19633.95001963395</v>
      </c>
      <c r="BQ661" s="354">
        <f t="shared" si="62"/>
        <v>0</v>
      </c>
      <c r="BR661" s="354">
        <f t="shared" si="63"/>
        <v>78335.831944799997</v>
      </c>
      <c r="CG661" s="198"/>
      <c r="CH661">
        <f>(Transest!$J$14/HexExtSoy!$K$4)</f>
        <v>0.20257267294641951</v>
      </c>
      <c r="CI661">
        <f>(HydroProcOil!$K$14/HexExtSoy!$K$4)</f>
        <v>0.10977777777777777</v>
      </c>
      <c r="CJ661">
        <f>(StarchFerm!$K$24/StarchFerm!$K$4)</f>
        <v>0.33157302630665886</v>
      </c>
      <c r="CY661" s="198"/>
      <c r="CZ661">
        <f>BP661*CH661*1000*LCI!$E$93</f>
        <v>150143140.53300548</v>
      </c>
      <c r="DA661">
        <f>BQ661*CI661*1000*(LCI!$E$99)</f>
        <v>0</v>
      </c>
      <c r="DB661">
        <f>BR661*CJ661*1000*(LCI!$E$96)</f>
        <v>700000616.9437443</v>
      </c>
    </row>
    <row r="662" spans="1:106" x14ac:dyDescent="0.25">
      <c r="A662" s="197">
        <v>17187</v>
      </c>
      <c r="B662" s="197" t="s">
        <v>1060</v>
      </c>
      <c r="C662" s="197" t="s">
        <v>1012</v>
      </c>
      <c r="D662" s="197">
        <v>-90.620732200000006</v>
      </c>
      <c r="E662" s="197">
        <v>40.843969999999999</v>
      </c>
      <c r="F662">
        <v>4.18</v>
      </c>
      <c r="G662">
        <f t="shared" si="64"/>
        <v>4.18</v>
      </c>
      <c r="H662" s="198">
        <v>14.85</v>
      </c>
      <c r="Q662" s="221">
        <f>(Q3747*10000)*TEA!$M$15*10^-6</f>
        <v>39.861708359850006</v>
      </c>
      <c r="R662" s="221">
        <f>(R3747*10000)*TEA!$O$15*10^-6</f>
        <v>39.861708359850006</v>
      </c>
      <c r="AA662">
        <f t="shared" si="60"/>
        <v>1</v>
      </c>
      <c r="AB662" s="197">
        <v>17187</v>
      </c>
      <c r="AC662" s="197">
        <v>52565</v>
      </c>
      <c r="AD662" s="197">
        <f t="shared" si="65"/>
        <v>52565</v>
      </c>
      <c r="AE662" s="197">
        <v>64100</v>
      </c>
      <c r="AJ662">
        <v>0</v>
      </c>
      <c r="AK662">
        <v>0</v>
      </c>
      <c r="AU662" s="198">
        <v>0.27272727299999999</v>
      </c>
      <c r="AV662" s="6">
        <v>0</v>
      </c>
      <c r="AW662" s="198">
        <v>0.38356000000000001</v>
      </c>
      <c r="BO662" s="198"/>
      <c r="BP662" s="354">
        <f t="shared" si="61"/>
        <v>59924.100059924094</v>
      </c>
      <c r="BQ662" s="354">
        <f t="shared" si="62"/>
        <v>0</v>
      </c>
      <c r="BR662" s="354">
        <f t="shared" si="63"/>
        <v>365105.01060000004</v>
      </c>
      <c r="CG662" s="198"/>
      <c r="CH662">
        <f>(Transest!$J$14/HexExtSoy!$K$4)</f>
        <v>0.20257267294641951</v>
      </c>
      <c r="CI662">
        <f>(HydroProcOil!$K$14/HexExtSoy!$K$4)</f>
        <v>0.10977777777777777</v>
      </c>
      <c r="CJ662">
        <f>(StarchFerm!$K$24/StarchFerm!$K$4)</f>
        <v>0.33157302630665886</v>
      </c>
      <c r="CY662" s="198"/>
      <c r="CZ662">
        <f>BP662*CH662*1000*LCI!$E$93</f>
        <v>458246688.39504391</v>
      </c>
      <c r="DA662">
        <f>BQ662*CI662*1000*(LCI!$E$99)</f>
        <v>0</v>
      </c>
      <c r="DB662">
        <f>BR662*CJ662*1000*(LCI!$E$96)</f>
        <v>3262539330.0136843</v>
      </c>
    </row>
    <row r="663" spans="1:106" x14ac:dyDescent="0.25">
      <c r="A663" s="197">
        <v>17189</v>
      </c>
      <c r="B663" s="197" t="s">
        <v>1060</v>
      </c>
      <c r="C663" s="197" t="s">
        <v>656</v>
      </c>
      <c r="D663" s="197">
        <v>-89.412253199999995</v>
      </c>
      <c r="E663" s="197">
        <v>38.350380000000001</v>
      </c>
      <c r="F663">
        <v>2.96</v>
      </c>
      <c r="G663">
        <f t="shared" si="64"/>
        <v>2.96</v>
      </c>
      <c r="H663" s="198">
        <v>8.1300000000000008</v>
      </c>
      <c r="Q663" s="221">
        <f>(Q3748*10000)*TEA!$M$15*10^-6</f>
        <v>45.531248435999991</v>
      </c>
      <c r="R663" s="221">
        <f>(R3748*10000)*TEA!$O$15*10^-6</f>
        <v>45.531248435999991</v>
      </c>
      <c r="AA663">
        <f t="shared" si="60"/>
        <v>1</v>
      </c>
      <c r="AB663" s="197">
        <v>17189</v>
      </c>
      <c r="AC663" s="197">
        <v>66127</v>
      </c>
      <c r="AD663" s="197">
        <f t="shared" si="65"/>
        <v>66127</v>
      </c>
      <c r="AE663" s="197">
        <v>47308</v>
      </c>
      <c r="AJ663">
        <v>0</v>
      </c>
      <c r="AK663">
        <v>0</v>
      </c>
      <c r="AU663" s="198">
        <v>0.27272727299999999</v>
      </c>
      <c r="AV663" s="6">
        <v>0</v>
      </c>
      <c r="AW663" s="198">
        <v>0.38356000000000001</v>
      </c>
      <c r="BO663" s="198"/>
      <c r="BP663" s="354">
        <f t="shared" si="61"/>
        <v>53382.523689746151</v>
      </c>
      <c r="BQ663" s="354">
        <f t="shared" si="62"/>
        <v>0</v>
      </c>
      <c r="BR663" s="354">
        <f t="shared" si="63"/>
        <v>147522.56118240001</v>
      </c>
      <c r="CG663" s="198"/>
      <c r="CH663">
        <f>(Transest!$J$14/HexExtSoy!$K$4)</f>
        <v>0.20257267294641951</v>
      </c>
      <c r="CI663">
        <f>(HydroProcOil!$K$14/HexExtSoy!$K$4)</f>
        <v>0.10977777777777777</v>
      </c>
      <c r="CJ663">
        <f>(StarchFerm!$K$24/StarchFerm!$K$4)</f>
        <v>0.33157302630665886</v>
      </c>
      <c r="CY663" s="198"/>
      <c r="CZ663">
        <f>BP663*CH663*1000*LCI!$E$93</f>
        <v>408222479.34526825</v>
      </c>
      <c r="DA663">
        <f>BQ663*CI663*1000*(LCI!$E$99)</f>
        <v>0</v>
      </c>
      <c r="DB663">
        <f>BR663*CJ663*1000*(LCI!$E$96)</f>
        <v>1318245830.5104675</v>
      </c>
    </row>
    <row r="664" spans="1:106" x14ac:dyDescent="0.25">
      <c r="A664" s="197">
        <v>17191</v>
      </c>
      <c r="B664" s="197" t="s">
        <v>1060</v>
      </c>
      <c r="C664" s="197" t="s">
        <v>1013</v>
      </c>
      <c r="D664" s="197">
        <v>-88.431856499999995</v>
      </c>
      <c r="E664" s="197">
        <v>38.422229999999999</v>
      </c>
      <c r="F664">
        <v>3.08</v>
      </c>
      <c r="G664">
        <f t="shared" si="64"/>
        <v>3.08</v>
      </c>
      <c r="H664" s="198">
        <v>9.41</v>
      </c>
      <c r="Q664" s="221">
        <f>(Q3749*10000)*TEA!$M$15*10^-6</f>
        <v>45.176610085200004</v>
      </c>
      <c r="R664" s="221">
        <f>(R3749*10000)*TEA!$O$15*10^-6</f>
        <v>45.176610085200004</v>
      </c>
      <c r="AA664">
        <f t="shared" si="60"/>
        <v>1</v>
      </c>
      <c r="AB664" s="197">
        <v>17191</v>
      </c>
      <c r="AC664" s="197">
        <v>62637</v>
      </c>
      <c r="AD664" s="197">
        <f t="shared" si="65"/>
        <v>62637</v>
      </c>
      <c r="AE664" s="197">
        <v>48471</v>
      </c>
      <c r="AJ664">
        <v>0</v>
      </c>
      <c r="AK664">
        <v>0</v>
      </c>
      <c r="AU664" s="198">
        <v>0.27272727299999999</v>
      </c>
      <c r="AV664" s="6">
        <v>0</v>
      </c>
      <c r="AW664" s="198">
        <v>0.38356000000000001</v>
      </c>
      <c r="BO664" s="198"/>
      <c r="BP664" s="354">
        <f t="shared" si="61"/>
        <v>52615.080052615078</v>
      </c>
      <c r="BQ664" s="354">
        <f t="shared" si="62"/>
        <v>0</v>
      </c>
      <c r="BR664" s="354">
        <f t="shared" si="63"/>
        <v>174946.3609116</v>
      </c>
      <c r="CG664" s="198"/>
      <c r="CH664">
        <f>(Transest!$J$14/HexExtSoy!$K$4)</f>
        <v>0.20257267294641951</v>
      </c>
      <c r="CI664">
        <f>(HydroProcOil!$K$14/HexExtSoy!$K$4)</f>
        <v>0.10977777777777777</v>
      </c>
      <c r="CJ664">
        <f>(StarchFerm!$K$24/StarchFerm!$K$4)</f>
        <v>0.33157302630665886</v>
      </c>
      <c r="CY664" s="198"/>
      <c r="CZ664">
        <f>BP664*CH664*1000*LCI!$E$93</f>
        <v>402353746.98393983</v>
      </c>
      <c r="DA664">
        <f>BQ664*CI664*1000*(LCI!$E$99)</f>
        <v>0</v>
      </c>
      <c r="DB664">
        <f>BR664*CJ664*1000*(LCI!$E$96)</f>
        <v>1563301972.161057</v>
      </c>
    </row>
    <row r="665" spans="1:106" x14ac:dyDescent="0.25">
      <c r="A665" s="197">
        <v>17193</v>
      </c>
      <c r="B665" s="197" t="s">
        <v>1060</v>
      </c>
      <c r="C665" s="197" t="s">
        <v>730</v>
      </c>
      <c r="D665" s="197">
        <v>-88.186473899999996</v>
      </c>
      <c r="E665" s="197">
        <v>38.08569</v>
      </c>
      <c r="F665">
        <v>3.61</v>
      </c>
      <c r="G665">
        <f t="shared" si="64"/>
        <v>3.61</v>
      </c>
      <c r="H665" s="198">
        <v>11.77</v>
      </c>
      <c r="Q665" s="221">
        <f>(Q3750*10000)*TEA!$M$15*10^-6</f>
        <v>45.908109450449992</v>
      </c>
      <c r="R665" s="221">
        <f>(R3750*10000)*TEA!$O$15*10^-6</f>
        <v>45.908109450449992</v>
      </c>
      <c r="AA665">
        <f t="shared" si="60"/>
        <v>1</v>
      </c>
      <c r="AB665" s="197">
        <v>17193</v>
      </c>
      <c r="AC665" s="197">
        <v>55803</v>
      </c>
      <c r="AD665" s="197">
        <f t="shared" si="65"/>
        <v>55803</v>
      </c>
      <c r="AE665" s="197">
        <v>37506</v>
      </c>
      <c r="AJ665">
        <v>0</v>
      </c>
      <c r="AK665">
        <v>0</v>
      </c>
      <c r="AU665" s="198">
        <v>0.27272727299999999</v>
      </c>
      <c r="AV665" s="6">
        <v>0</v>
      </c>
      <c r="AW665" s="198">
        <v>0.38356000000000001</v>
      </c>
      <c r="BO665" s="198"/>
      <c r="BP665" s="354">
        <f t="shared" si="61"/>
        <v>54940.590054940585</v>
      </c>
      <c r="BQ665" s="354">
        <f t="shared" si="62"/>
        <v>0</v>
      </c>
      <c r="BR665" s="354">
        <f t="shared" si="63"/>
        <v>169320.88200720001</v>
      </c>
      <c r="CG665" s="198"/>
      <c r="CH665">
        <f>(Transest!$J$14/HexExtSoy!$K$4)</f>
        <v>0.20257267294641951</v>
      </c>
      <c r="CI665">
        <f>(HydroProcOil!$K$14/HexExtSoy!$K$4)</f>
        <v>0.10977777777777777</v>
      </c>
      <c r="CJ665">
        <f>(StarchFerm!$K$24/StarchFerm!$K$4)</f>
        <v>0.33157302630665886</v>
      </c>
      <c r="CY665" s="198"/>
      <c r="CZ665">
        <f>BP665*CH665*1000*LCI!$E$93</f>
        <v>420137197.32077521</v>
      </c>
      <c r="DA665">
        <f>BQ665*CI665*1000*(LCI!$E$99)</f>
        <v>0</v>
      </c>
      <c r="DB665">
        <f>BR665*CJ665*1000*(LCI!$E$96)</f>
        <v>1513033294.2658782</v>
      </c>
    </row>
    <row r="666" spans="1:106" x14ac:dyDescent="0.25">
      <c r="A666" s="197">
        <v>17195</v>
      </c>
      <c r="B666" s="197" t="s">
        <v>1060</v>
      </c>
      <c r="C666" s="197" t="s">
        <v>1110</v>
      </c>
      <c r="D666" s="197">
        <v>-89.916390100000001</v>
      </c>
      <c r="E666" s="197">
        <v>41.761049999999997</v>
      </c>
      <c r="F666">
        <v>3.72</v>
      </c>
      <c r="G666">
        <f t="shared" si="64"/>
        <v>3.72</v>
      </c>
      <c r="H666" s="198">
        <v>12.97</v>
      </c>
      <c r="Q666" s="221">
        <f>(Q3751*10000)*TEA!$M$15*10^-6</f>
        <v>37.262623783949991</v>
      </c>
      <c r="R666" s="221">
        <f>(R3751*10000)*TEA!$O$15*10^-6</f>
        <v>37.262623783949991</v>
      </c>
      <c r="AA666">
        <f t="shared" ref="AA666:AA729" si="66">IF(AB666=A666,1,0)</f>
        <v>1</v>
      </c>
      <c r="AB666" s="197">
        <v>17195</v>
      </c>
      <c r="AC666" s="197">
        <v>36915</v>
      </c>
      <c r="AD666" s="197">
        <f t="shared" si="65"/>
        <v>36915</v>
      </c>
      <c r="AE666" s="197">
        <v>87740</v>
      </c>
      <c r="AJ666">
        <v>0</v>
      </c>
      <c r="AK666">
        <v>0</v>
      </c>
      <c r="AU666" s="198">
        <v>0.27272727299999999</v>
      </c>
      <c r="AV666" s="6">
        <v>0</v>
      </c>
      <c r="AW666" s="198">
        <v>0.38356000000000001</v>
      </c>
      <c r="BO666" s="198"/>
      <c r="BP666" s="354">
        <f t="shared" si="61"/>
        <v>37451.945491997401</v>
      </c>
      <c r="BQ666" s="354">
        <f t="shared" si="62"/>
        <v>0</v>
      </c>
      <c r="BR666" s="354">
        <f t="shared" si="63"/>
        <v>436486.60056800005</v>
      </c>
      <c r="CG666" s="198"/>
      <c r="CH666">
        <f>(Transest!$J$14/HexExtSoy!$K$4)</f>
        <v>0.20257267294641951</v>
      </c>
      <c r="CI666">
        <f>(HydroProcOil!$K$14/HexExtSoy!$K$4)</f>
        <v>0.10977777777777777</v>
      </c>
      <c r="CJ666">
        <f>(StarchFerm!$K$24/StarchFerm!$K$4)</f>
        <v>0.33157302630665886</v>
      </c>
      <c r="CY666" s="198"/>
      <c r="CZ666">
        <f>BP666*CH666*1000*LCI!$E$93</f>
        <v>286399461.62724638</v>
      </c>
      <c r="DA666">
        <f>BQ666*CI666*1000*(LCI!$E$99)</f>
        <v>0</v>
      </c>
      <c r="DB666">
        <f>BR666*CJ666*1000*(LCI!$E$96)</f>
        <v>3900397584.3465824</v>
      </c>
    </row>
    <row r="667" spans="1:106" x14ac:dyDescent="0.25">
      <c r="A667" s="197">
        <v>17197</v>
      </c>
      <c r="B667" s="197" t="s">
        <v>1060</v>
      </c>
      <c r="C667" s="197" t="s">
        <v>1111</v>
      </c>
      <c r="D667" s="197">
        <v>-87.983913200000003</v>
      </c>
      <c r="E667" s="197">
        <v>41.443010000000001</v>
      </c>
      <c r="F667">
        <v>3.48</v>
      </c>
      <c r="G667">
        <f t="shared" si="64"/>
        <v>3.48</v>
      </c>
      <c r="H667" s="198">
        <v>12.2</v>
      </c>
      <c r="Q667" s="221">
        <f>(Q3752*10000)*TEA!$M$15*10^-6</f>
        <v>37.751355834749994</v>
      </c>
      <c r="R667" s="221">
        <f>(R3752*10000)*TEA!$O$15*10^-6</f>
        <v>37.751355834749994</v>
      </c>
      <c r="AA667">
        <f t="shared" si="66"/>
        <v>1</v>
      </c>
      <c r="AB667" s="197">
        <v>17197</v>
      </c>
      <c r="AC667" s="197">
        <v>41176</v>
      </c>
      <c r="AD667" s="197">
        <f t="shared" si="65"/>
        <v>41176</v>
      </c>
      <c r="AE667" s="197">
        <v>36014</v>
      </c>
      <c r="AJ667">
        <v>0</v>
      </c>
      <c r="AK667">
        <v>0</v>
      </c>
      <c r="AU667" s="198">
        <v>0.27272727299999999</v>
      </c>
      <c r="AV667" s="6">
        <v>0</v>
      </c>
      <c r="AW667" s="198">
        <v>0.38356000000000001</v>
      </c>
      <c r="BO667" s="198"/>
      <c r="BP667" s="354">
        <f t="shared" si="61"/>
        <v>39079.767311807045</v>
      </c>
      <c r="BQ667" s="354">
        <f t="shared" si="62"/>
        <v>0</v>
      </c>
      <c r="BR667" s="354">
        <f t="shared" si="63"/>
        <v>168525.064048</v>
      </c>
      <c r="CG667" s="198"/>
      <c r="CH667">
        <f>(Transest!$J$14/HexExtSoy!$K$4)</f>
        <v>0.20257267294641951</v>
      </c>
      <c r="CI667">
        <f>(HydroProcOil!$K$14/HexExtSoy!$K$4)</f>
        <v>0.10977777777777777</v>
      </c>
      <c r="CJ667">
        <f>(StarchFerm!$K$24/StarchFerm!$K$4)</f>
        <v>0.33157302630665886</v>
      </c>
      <c r="CY667" s="198"/>
      <c r="CZ667">
        <f>BP667*CH667*1000*LCI!$E$93</f>
        <v>298847607.82350165</v>
      </c>
      <c r="DA667">
        <f>BQ667*CI667*1000*(LCI!$E$99)</f>
        <v>0</v>
      </c>
      <c r="DB667">
        <f>BR667*CJ667*1000*(LCI!$E$96)</f>
        <v>1505921950.0880635</v>
      </c>
    </row>
    <row r="668" spans="1:106" x14ac:dyDescent="0.25">
      <c r="A668" s="197">
        <v>17199</v>
      </c>
      <c r="B668" s="197" t="s">
        <v>1060</v>
      </c>
      <c r="C668" s="197" t="s">
        <v>1112</v>
      </c>
      <c r="D668" s="197">
        <v>-88.930354800000003</v>
      </c>
      <c r="E668" s="197">
        <v>37.733899999999998</v>
      </c>
      <c r="F668">
        <v>3.06</v>
      </c>
      <c r="G668">
        <f t="shared" si="64"/>
        <v>3.06</v>
      </c>
      <c r="H668" s="198">
        <v>10.29</v>
      </c>
      <c r="Q668" s="221">
        <f>(Q3753*10000)*TEA!$M$15*10^-6</f>
        <v>46.767957773399992</v>
      </c>
      <c r="R668" s="221">
        <f>(R3753*10000)*TEA!$O$15*10^-6</f>
        <v>46.767957773399992</v>
      </c>
      <c r="AA668">
        <f t="shared" si="66"/>
        <v>1</v>
      </c>
      <c r="AB668" s="197">
        <v>17199</v>
      </c>
      <c r="AC668" s="197">
        <v>13107</v>
      </c>
      <c r="AD668" s="197">
        <f t="shared" si="65"/>
        <v>13107</v>
      </c>
      <c r="AE668" s="197">
        <v>7205</v>
      </c>
      <c r="AJ668">
        <v>0</v>
      </c>
      <c r="AK668">
        <v>0</v>
      </c>
      <c r="AU668" s="198">
        <v>0.27272727299999999</v>
      </c>
      <c r="AV668" s="6">
        <v>0</v>
      </c>
      <c r="AW668" s="198">
        <v>0.38356000000000001</v>
      </c>
      <c r="BO668" s="198"/>
      <c r="BP668" s="354">
        <f t="shared" si="61"/>
        <v>10938.387283665659</v>
      </c>
      <c r="BQ668" s="354">
        <f t="shared" si="62"/>
        <v>0</v>
      </c>
      <c r="BR668" s="354">
        <f t="shared" si="63"/>
        <v>28436.927442</v>
      </c>
      <c r="CG668" s="198"/>
      <c r="CH668">
        <f>(Transest!$J$14/HexExtSoy!$K$4)</f>
        <v>0.20257267294641951</v>
      </c>
      <c r="CI668">
        <f>(HydroProcOil!$K$14/HexExtSoy!$K$4)</f>
        <v>0.10977777777777777</v>
      </c>
      <c r="CJ668">
        <f>(StarchFerm!$K$24/StarchFerm!$K$4)</f>
        <v>0.33157302630665886</v>
      </c>
      <c r="CY668" s="198"/>
      <c r="CZ668">
        <f>BP668*CH668*1000*LCI!$E$93</f>
        <v>83647142.70401673</v>
      </c>
      <c r="DA668">
        <f>BQ668*CI668*1000*(LCI!$E$99)</f>
        <v>0</v>
      </c>
      <c r="DB668">
        <f>BR668*CJ668*1000*(LCI!$E$96)</f>
        <v>254109342.54724368</v>
      </c>
    </row>
    <row r="669" spans="1:106" x14ac:dyDescent="0.25">
      <c r="A669" s="197">
        <v>17201</v>
      </c>
      <c r="B669" s="197" t="s">
        <v>1060</v>
      </c>
      <c r="C669" s="197" t="s">
        <v>1113</v>
      </c>
      <c r="D669" s="197">
        <v>-89.159102799999999</v>
      </c>
      <c r="E669" s="197">
        <v>42.339530000000003</v>
      </c>
      <c r="F669">
        <v>3.15</v>
      </c>
      <c r="G669">
        <f t="shared" si="64"/>
        <v>3.15</v>
      </c>
      <c r="H669" s="198">
        <v>11.61</v>
      </c>
      <c r="Q669" s="221">
        <f>(Q3754*10000)*TEA!$M$15*10^-6</f>
        <v>35.814256771949999</v>
      </c>
      <c r="R669" s="221">
        <f>(R3754*10000)*TEA!$O$15*10^-6</f>
        <v>35.814256771949999</v>
      </c>
      <c r="AA669">
        <f t="shared" si="66"/>
        <v>1</v>
      </c>
      <c r="AB669" s="197">
        <v>17201</v>
      </c>
      <c r="AC669" s="197">
        <v>24078</v>
      </c>
      <c r="AD669" s="197">
        <f t="shared" si="65"/>
        <v>24078</v>
      </c>
      <c r="AE669" s="197">
        <v>32309</v>
      </c>
      <c r="AJ669">
        <v>0</v>
      </c>
      <c r="AK669">
        <v>0</v>
      </c>
      <c r="AU669" s="198">
        <v>0.27272727299999999</v>
      </c>
      <c r="AV669" s="6">
        <v>0</v>
      </c>
      <c r="AW669" s="198">
        <v>0.38356000000000001</v>
      </c>
      <c r="BO669" s="198"/>
      <c r="BP669" s="354">
        <f t="shared" si="61"/>
        <v>20685.190929776098</v>
      </c>
      <c r="BQ669" s="354">
        <f t="shared" si="62"/>
        <v>0</v>
      </c>
      <c r="BR669" s="354">
        <f t="shared" si="63"/>
        <v>143876.22886440001</v>
      </c>
      <c r="CG669" s="198"/>
      <c r="CH669">
        <f>(Transest!$J$14/HexExtSoy!$K$4)</f>
        <v>0.20257267294641951</v>
      </c>
      <c r="CI669">
        <f>(HydroProcOil!$K$14/HexExtSoy!$K$4)</f>
        <v>0.10977777777777777</v>
      </c>
      <c r="CJ669">
        <f>(StarchFerm!$K$24/StarchFerm!$K$4)</f>
        <v>0.33157302630665886</v>
      </c>
      <c r="CY669" s="198"/>
      <c r="CZ669">
        <f>BP669*CH669*1000*LCI!$E$93</f>
        <v>158182104.24370459</v>
      </c>
      <c r="DA669">
        <f>BQ669*CI669*1000*(LCI!$E$99)</f>
        <v>0</v>
      </c>
      <c r="DB669">
        <f>BR669*CJ669*1000*(LCI!$E$96)</f>
        <v>1285662594.8593736</v>
      </c>
    </row>
    <row r="670" spans="1:106" x14ac:dyDescent="0.25">
      <c r="A670" s="197">
        <v>17203</v>
      </c>
      <c r="B670" s="197" t="s">
        <v>1060</v>
      </c>
      <c r="C670" s="197" t="s">
        <v>1114</v>
      </c>
      <c r="D670" s="197">
        <v>-89.208521500000003</v>
      </c>
      <c r="E670" s="197">
        <v>40.786610000000003</v>
      </c>
      <c r="F670">
        <v>4.1100000000000003</v>
      </c>
      <c r="G670">
        <f t="shared" si="64"/>
        <v>4.1100000000000003</v>
      </c>
      <c r="H670" s="198">
        <v>13.43</v>
      </c>
      <c r="Q670" s="221">
        <f>(Q3755*10000)*TEA!$M$15*10^-6</f>
        <v>39.609691142399996</v>
      </c>
      <c r="R670" s="221">
        <f>(R3755*10000)*TEA!$O$15*10^-6</f>
        <v>39.609691142399996</v>
      </c>
      <c r="AA670">
        <f t="shared" si="66"/>
        <v>1</v>
      </c>
      <c r="AB670" s="197">
        <v>17203</v>
      </c>
      <c r="AC670" s="197">
        <v>46885</v>
      </c>
      <c r="AD670" s="197">
        <f t="shared" si="65"/>
        <v>46885</v>
      </c>
      <c r="AE670" s="197">
        <v>50445</v>
      </c>
      <c r="AJ670">
        <v>0</v>
      </c>
      <c r="AK670">
        <v>0</v>
      </c>
      <c r="AU670" s="198">
        <v>0.27272727299999999</v>
      </c>
      <c r="AV670" s="6">
        <v>0</v>
      </c>
      <c r="AW670" s="198">
        <v>0.38356000000000001</v>
      </c>
      <c r="BO670" s="198"/>
      <c r="BP670" s="354">
        <f t="shared" si="61"/>
        <v>52553.822779826551</v>
      </c>
      <c r="BQ670" s="354">
        <f t="shared" si="62"/>
        <v>0</v>
      </c>
      <c r="BR670" s="354">
        <f t="shared" si="63"/>
        <v>259852.828806</v>
      </c>
      <c r="CG670" s="198"/>
      <c r="CH670">
        <f>(Transest!$J$14/HexExtSoy!$K$4)</f>
        <v>0.20257267294641951</v>
      </c>
      <c r="CI670">
        <f>(HydroProcOil!$K$14/HexExtSoy!$K$4)</f>
        <v>0.10977777777777777</v>
      </c>
      <c r="CJ670">
        <f>(StarchFerm!$K$24/StarchFerm!$K$4)</f>
        <v>0.33157302630665886</v>
      </c>
      <c r="CY670" s="198"/>
      <c r="CZ670">
        <f>BP670*CH670*1000*LCI!$E$93</f>
        <v>401885305.36583656</v>
      </c>
      <c r="DA670">
        <f>BQ670*CI670*1000*(LCI!$E$99)</f>
        <v>0</v>
      </c>
      <c r="DB670">
        <f>BR670*CJ670*1000*(LCI!$E$96)</f>
        <v>2322017089.2798142</v>
      </c>
    </row>
    <row r="671" spans="1:106" x14ac:dyDescent="0.25">
      <c r="A671" s="197">
        <v>18001</v>
      </c>
      <c r="B671" s="197" t="s">
        <v>1115</v>
      </c>
      <c r="C671" s="197" t="s">
        <v>791</v>
      </c>
      <c r="D671" s="197">
        <v>-84.951332399999998</v>
      </c>
      <c r="E671" s="197">
        <v>40.743870000000001</v>
      </c>
      <c r="F671">
        <v>3.44</v>
      </c>
      <c r="G671">
        <f t="shared" si="64"/>
        <v>3.44</v>
      </c>
      <c r="H671" s="198">
        <v>10.52</v>
      </c>
      <c r="Q671" s="221">
        <f>(Q3756*10000)*TEA!$M$15*10^-6</f>
        <v>38.819390408549992</v>
      </c>
      <c r="R671" s="221">
        <f>(R3756*10000)*TEA!$O$15*10^-6</f>
        <v>38.819390408549992</v>
      </c>
      <c r="AA671">
        <f t="shared" si="66"/>
        <v>1</v>
      </c>
      <c r="AB671" s="197">
        <v>18001</v>
      </c>
      <c r="AC671" s="197">
        <v>40777</v>
      </c>
      <c r="AD671" s="197">
        <f t="shared" si="65"/>
        <v>40777</v>
      </c>
      <c r="AE671" s="197">
        <v>27504</v>
      </c>
      <c r="AJ671">
        <v>0</v>
      </c>
      <c r="AK671">
        <v>0</v>
      </c>
      <c r="AU671" s="198">
        <v>0.27272727299999999</v>
      </c>
      <c r="AV671" s="6">
        <v>0</v>
      </c>
      <c r="AW671" s="198">
        <v>0.38356000000000001</v>
      </c>
      <c r="BO671" s="198"/>
      <c r="BP671" s="354">
        <f t="shared" si="61"/>
        <v>38256.240038256241</v>
      </c>
      <c r="BQ671" s="354">
        <f t="shared" si="62"/>
        <v>0</v>
      </c>
      <c r="BR671" s="354">
        <f t="shared" si="63"/>
        <v>110980.04820480001</v>
      </c>
      <c r="CG671" s="198"/>
      <c r="CH671">
        <f>(Transest!$J$14/HexExtSoy!$K$4)</f>
        <v>0.20257267294641951</v>
      </c>
      <c r="CI671">
        <f>(HydroProcOil!$K$14/HexExtSoy!$K$4)</f>
        <v>0.10977777777777777</v>
      </c>
      <c r="CJ671">
        <f>(StarchFerm!$K$24/StarchFerm!$K$4)</f>
        <v>0.33157302630665886</v>
      </c>
      <c r="CY671" s="198"/>
      <c r="CZ671">
        <f>BP671*CH671*1000*LCI!$E$93</f>
        <v>292549997.25395983</v>
      </c>
      <c r="DA671">
        <f>BQ671*CI671*1000*(LCI!$E$99)</f>
        <v>0</v>
      </c>
      <c r="DB671">
        <f>BR671*CJ671*1000*(LCI!$E$96)</f>
        <v>991705842.436813</v>
      </c>
    </row>
    <row r="672" spans="1:106" x14ac:dyDescent="0.25">
      <c r="A672" s="197">
        <v>18003</v>
      </c>
      <c r="B672" s="197" t="s">
        <v>1115</v>
      </c>
      <c r="C672" s="197" t="s">
        <v>1116</v>
      </c>
      <c r="D672" s="197">
        <v>-85.076317700000004</v>
      </c>
      <c r="E672" s="197">
        <v>41.096780000000003</v>
      </c>
      <c r="F672">
        <v>3.38</v>
      </c>
      <c r="G672">
        <f t="shared" si="64"/>
        <v>3.38</v>
      </c>
      <c r="H672" s="198">
        <v>10.7</v>
      </c>
      <c r="Q672" s="221">
        <f>(Q3757*10000)*TEA!$M$15*10^-6</f>
        <v>38.0136344067</v>
      </c>
      <c r="R672" s="221">
        <f>(R3757*10000)*TEA!$O$15*10^-6</f>
        <v>38.0136344067</v>
      </c>
      <c r="AA672">
        <f t="shared" si="66"/>
        <v>1</v>
      </c>
      <c r="AB672" s="197">
        <v>18003</v>
      </c>
      <c r="AC672" s="197">
        <v>54506</v>
      </c>
      <c r="AD672" s="197">
        <f t="shared" si="65"/>
        <v>54506</v>
      </c>
      <c r="AE672" s="197">
        <v>33537</v>
      </c>
      <c r="AJ672">
        <v>0</v>
      </c>
      <c r="AK672">
        <v>0</v>
      </c>
      <c r="AU672" s="198">
        <v>0.27272727299999999</v>
      </c>
      <c r="AV672" s="6">
        <v>0</v>
      </c>
      <c r="AW672" s="198">
        <v>0.38356000000000001</v>
      </c>
      <c r="BO672" s="198"/>
      <c r="BP672" s="354">
        <f t="shared" si="61"/>
        <v>50244.621868426439</v>
      </c>
      <c r="BQ672" s="354">
        <f t="shared" si="62"/>
        <v>0</v>
      </c>
      <c r="BR672" s="354">
        <f t="shared" si="63"/>
        <v>137638.93340399998</v>
      </c>
      <c r="CG672" s="198"/>
      <c r="CH672">
        <f>(Transest!$J$14/HexExtSoy!$K$4)</f>
        <v>0.20257267294641951</v>
      </c>
      <c r="CI672">
        <f>(HydroProcOil!$K$14/HexExtSoy!$K$4)</f>
        <v>0.10977777777777777</v>
      </c>
      <c r="CJ672">
        <f>(StarchFerm!$K$24/StarchFerm!$K$4)</f>
        <v>0.33157302630665886</v>
      </c>
      <c r="CY672" s="198"/>
      <c r="CZ672">
        <f>BP672*CH672*1000*LCI!$E$93</f>
        <v>384226572.57836479</v>
      </c>
      <c r="DA672">
        <f>BQ672*CI672*1000*(LCI!$E$99)</f>
        <v>0</v>
      </c>
      <c r="DB672">
        <f>BR672*CJ672*1000*(LCI!$E$96)</f>
        <v>1229926789.6480744</v>
      </c>
    </row>
    <row r="673" spans="1:106" x14ac:dyDescent="0.25">
      <c r="A673" s="197">
        <v>18005</v>
      </c>
      <c r="B673" s="197" t="s">
        <v>1115</v>
      </c>
      <c r="C673" s="197" t="s">
        <v>1117</v>
      </c>
      <c r="D673" s="197">
        <v>-85.895424599999998</v>
      </c>
      <c r="E673" s="197">
        <v>39.205199999999998</v>
      </c>
      <c r="F673">
        <v>3.77</v>
      </c>
      <c r="G673">
        <f t="shared" si="64"/>
        <v>3.77</v>
      </c>
      <c r="H673" s="198">
        <v>11.48</v>
      </c>
      <c r="Q673" s="221">
        <f>(Q3758*10000)*TEA!$M$15*10^-6</f>
        <v>42.529114891349998</v>
      </c>
      <c r="R673" s="221">
        <f>(R3758*10000)*TEA!$O$15*10^-6</f>
        <v>42.529114891349998</v>
      </c>
      <c r="AA673">
        <f t="shared" si="66"/>
        <v>1</v>
      </c>
      <c r="AB673" s="197">
        <v>18005</v>
      </c>
      <c r="AC673" s="197">
        <v>28300</v>
      </c>
      <c r="AD673" s="197">
        <f t="shared" si="65"/>
        <v>28300</v>
      </c>
      <c r="AE673" s="197">
        <v>22854</v>
      </c>
      <c r="AJ673">
        <v>0</v>
      </c>
      <c r="AK673">
        <v>0</v>
      </c>
      <c r="AU673" s="198">
        <v>0.27272727299999999</v>
      </c>
      <c r="AV673" s="6">
        <v>0</v>
      </c>
      <c r="AW673" s="198">
        <v>0.38356000000000001</v>
      </c>
      <c r="BO673" s="198"/>
      <c r="BP673" s="354">
        <f t="shared" si="61"/>
        <v>29097.545483643</v>
      </c>
      <c r="BQ673" s="354">
        <f t="shared" si="62"/>
        <v>0</v>
      </c>
      <c r="BR673" s="354">
        <f t="shared" si="63"/>
        <v>100632.3051552</v>
      </c>
      <c r="CG673" s="198"/>
      <c r="CH673">
        <f>(Transest!$J$14/HexExtSoy!$K$4)</f>
        <v>0.20257267294641951</v>
      </c>
      <c r="CI673">
        <f>(HydroProcOil!$K$14/HexExtSoy!$K$4)</f>
        <v>0.10977777777777777</v>
      </c>
      <c r="CJ673">
        <f>(StarchFerm!$K$24/StarchFerm!$K$4)</f>
        <v>0.33157302630665886</v>
      </c>
      <c r="CY673" s="198"/>
      <c r="CZ673">
        <f>BP673*CH673*1000*LCI!$E$93</f>
        <v>222512375.57125962</v>
      </c>
      <c r="DA673">
        <f>BQ673*CI673*1000*(LCI!$E$99)</f>
        <v>0</v>
      </c>
      <c r="DB673">
        <f>BR673*CJ673*1000*(LCI!$E$96)</f>
        <v>899239517.14394474</v>
      </c>
    </row>
    <row r="674" spans="1:106" x14ac:dyDescent="0.25">
      <c r="A674" s="197">
        <v>18007</v>
      </c>
      <c r="B674" s="197" t="s">
        <v>1115</v>
      </c>
      <c r="C674" s="197" t="s">
        <v>679</v>
      </c>
      <c r="D674" s="197">
        <v>-87.308775699999998</v>
      </c>
      <c r="E674" s="197">
        <v>40.602370000000001</v>
      </c>
      <c r="F674">
        <v>4.0199999999999996</v>
      </c>
      <c r="G674">
        <f t="shared" si="64"/>
        <v>4.0199999999999996</v>
      </c>
      <c r="H674" s="198">
        <v>12.07</v>
      </c>
      <c r="Q674" s="221">
        <f>(Q3759*10000)*TEA!$M$15*10^-6</f>
        <v>39.607184161799992</v>
      </c>
      <c r="R674" s="221">
        <f>(R3759*10000)*TEA!$O$15*10^-6</f>
        <v>39.607184161799992</v>
      </c>
      <c r="AA674">
        <f t="shared" si="66"/>
        <v>1</v>
      </c>
      <c r="AB674" s="197">
        <v>18007</v>
      </c>
      <c r="AC674" s="197">
        <v>45273</v>
      </c>
      <c r="AD674" s="197">
        <f t="shared" si="65"/>
        <v>45273</v>
      </c>
      <c r="AE674" s="197">
        <v>49978</v>
      </c>
      <c r="AJ674">
        <v>0</v>
      </c>
      <c r="AK674">
        <v>0</v>
      </c>
      <c r="AU674" s="198">
        <v>0.27272727299999999</v>
      </c>
      <c r="AV674" s="6">
        <v>0</v>
      </c>
      <c r="AW674" s="198">
        <v>0.38356000000000001</v>
      </c>
      <c r="BO674" s="198"/>
      <c r="BP674" s="354">
        <f t="shared" si="61"/>
        <v>49635.67095872658</v>
      </c>
      <c r="BQ674" s="354">
        <f t="shared" si="62"/>
        <v>0</v>
      </c>
      <c r="BR674" s="354">
        <f t="shared" si="63"/>
        <v>231376.6094776</v>
      </c>
      <c r="CG674" s="198"/>
      <c r="CH674">
        <f>(Transest!$J$14/HexExtSoy!$K$4)</f>
        <v>0.20257267294641951</v>
      </c>
      <c r="CI674">
        <f>(HydroProcOil!$K$14/HexExtSoy!$K$4)</f>
        <v>0.10977777777777777</v>
      </c>
      <c r="CJ674">
        <f>(StarchFerm!$K$24/StarchFerm!$K$4)</f>
        <v>0.33157302630665886</v>
      </c>
      <c r="CY674" s="198"/>
      <c r="CZ674">
        <f>BP674*CH674*1000*LCI!$E$93</f>
        <v>379569852.86983252</v>
      </c>
      <c r="DA674">
        <f>BQ674*CI674*1000*(LCI!$E$99)</f>
        <v>0</v>
      </c>
      <c r="DB674">
        <f>BR674*CJ674*1000*(LCI!$E$96)</f>
        <v>2067556638.6376154</v>
      </c>
    </row>
    <row r="675" spans="1:106" x14ac:dyDescent="0.25">
      <c r="A675" s="197">
        <v>18009</v>
      </c>
      <c r="B675" s="197" t="s">
        <v>1115</v>
      </c>
      <c r="C675" s="197" t="s">
        <v>1118</v>
      </c>
      <c r="D675" s="197">
        <v>-85.337776099999999</v>
      </c>
      <c r="E675" s="197">
        <v>40.470500000000001</v>
      </c>
      <c r="F675">
        <v>3.58</v>
      </c>
      <c r="G675">
        <f t="shared" si="64"/>
        <v>3.58</v>
      </c>
      <c r="H675" s="198">
        <v>11.18</v>
      </c>
      <c r="Q675" s="221">
        <f>(Q3760*10000)*TEA!$M$15*10^-6</f>
        <v>39.479931080099995</v>
      </c>
      <c r="R675" s="221">
        <f>(R3760*10000)*TEA!$O$15*10^-6</f>
        <v>39.479931080099995</v>
      </c>
      <c r="AA675">
        <f t="shared" si="66"/>
        <v>1</v>
      </c>
      <c r="AB675" s="197">
        <v>18009</v>
      </c>
      <c r="AC675" s="197">
        <v>19503</v>
      </c>
      <c r="AD675" s="197">
        <f t="shared" si="65"/>
        <v>19503</v>
      </c>
      <c r="AE675" s="197">
        <v>13496</v>
      </c>
      <c r="AJ675">
        <v>0</v>
      </c>
      <c r="AK675">
        <v>0</v>
      </c>
      <c r="AU675" s="198">
        <v>0.27272727299999999</v>
      </c>
      <c r="AV675" s="6">
        <v>0</v>
      </c>
      <c r="AW675" s="198">
        <v>0.38356000000000001</v>
      </c>
      <c r="BO675" s="198"/>
      <c r="BP675" s="354">
        <f t="shared" si="61"/>
        <v>19042.020019042022</v>
      </c>
      <c r="BQ675" s="354">
        <f t="shared" si="62"/>
        <v>0</v>
      </c>
      <c r="BR675" s="354">
        <f t="shared" si="63"/>
        <v>57873.557996800002</v>
      </c>
      <c r="CG675" s="198"/>
      <c r="CH675">
        <f>(Transest!$J$14/HexExtSoy!$K$4)</f>
        <v>0.20257267294641951</v>
      </c>
      <c r="CI675">
        <f>(HydroProcOil!$K$14/HexExtSoy!$K$4)</f>
        <v>0.10977777777777777</v>
      </c>
      <c r="CJ675">
        <f>(StarchFerm!$K$24/StarchFerm!$K$4)</f>
        <v>0.33157302630665886</v>
      </c>
      <c r="CY675" s="198"/>
      <c r="CZ675">
        <f>BP675*CH675*1000*LCI!$E$93</f>
        <v>145616581.73176062</v>
      </c>
      <c r="DA675">
        <f>BQ675*CI675*1000*(LCI!$E$99)</f>
        <v>0</v>
      </c>
      <c r="DB675">
        <f>BR675*CJ675*1000*(LCI!$E$96)</f>
        <v>517151925.20118201</v>
      </c>
    </row>
    <row r="676" spans="1:106" x14ac:dyDescent="0.25">
      <c r="A676" s="197">
        <v>18011</v>
      </c>
      <c r="B676" s="197" t="s">
        <v>1115</v>
      </c>
      <c r="C676" s="197" t="s">
        <v>680</v>
      </c>
      <c r="D676" s="197">
        <v>-86.461134700000002</v>
      </c>
      <c r="E676" s="197">
        <v>40.047409999999999</v>
      </c>
      <c r="F676">
        <v>3.6</v>
      </c>
      <c r="G676">
        <f t="shared" si="64"/>
        <v>3.6</v>
      </c>
      <c r="H676" s="198">
        <v>11.59</v>
      </c>
      <c r="Q676" s="221">
        <f>(Q3761*10000)*TEA!$M$15*10^-6</f>
        <v>40.663161635849995</v>
      </c>
      <c r="R676" s="221">
        <f>(R3761*10000)*TEA!$O$15*10^-6</f>
        <v>40.663161635849995</v>
      </c>
      <c r="AA676">
        <f t="shared" si="66"/>
        <v>1</v>
      </c>
      <c r="AB676" s="197">
        <v>18011</v>
      </c>
      <c r="AC676" s="197">
        <v>46321</v>
      </c>
      <c r="AD676" s="197">
        <f t="shared" si="65"/>
        <v>46321</v>
      </c>
      <c r="AE676" s="197">
        <v>37436</v>
      </c>
      <c r="AJ676">
        <v>0</v>
      </c>
      <c r="AK676">
        <v>0</v>
      </c>
      <c r="AU676" s="198">
        <v>0.27272727299999999</v>
      </c>
      <c r="AV676" s="6">
        <v>0</v>
      </c>
      <c r="AW676" s="198">
        <v>0.38356000000000001</v>
      </c>
      <c r="BO676" s="198"/>
      <c r="BP676" s="354">
        <f t="shared" si="61"/>
        <v>45478.800045478798</v>
      </c>
      <c r="BQ676" s="354">
        <f t="shared" si="62"/>
        <v>0</v>
      </c>
      <c r="BR676" s="354">
        <f t="shared" si="63"/>
        <v>166420.2555344</v>
      </c>
      <c r="CG676" s="198"/>
      <c r="CH676">
        <f>(Transest!$J$14/HexExtSoy!$K$4)</f>
        <v>0.20257267294641951</v>
      </c>
      <c r="CI676">
        <f>(HydroProcOil!$K$14/HexExtSoy!$K$4)</f>
        <v>0.10977777777777777</v>
      </c>
      <c r="CJ676">
        <f>(StarchFerm!$K$24/StarchFerm!$K$4)</f>
        <v>0.33157302630665886</v>
      </c>
      <c r="CY676" s="198"/>
      <c r="CZ676">
        <f>BP676*CH676*1000*LCI!$E$93</f>
        <v>347781768.80721658</v>
      </c>
      <c r="DA676">
        <f>BQ676*CI676*1000*(LCI!$E$99)</f>
        <v>0</v>
      </c>
      <c r="DB676">
        <f>BR676*CJ676*1000*(LCI!$E$96)</f>
        <v>1487113606.300936</v>
      </c>
    </row>
    <row r="677" spans="1:106" x14ac:dyDescent="0.25">
      <c r="A677" s="197">
        <v>18013</v>
      </c>
      <c r="B677" s="197" t="s">
        <v>1115</v>
      </c>
      <c r="C677" s="197" t="s">
        <v>1063</v>
      </c>
      <c r="D677" s="197">
        <v>-86.216714300000007</v>
      </c>
      <c r="E677" s="197">
        <v>39.195360000000001</v>
      </c>
      <c r="F677">
        <v>3.97</v>
      </c>
      <c r="G677">
        <f t="shared" si="64"/>
        <v>3.97</v>
      </c>
      <c r="H677" s="198">
        <v>9.84</v>
      </c>
      <c r="Q677" s="221">
        <f>(Q3762*10000)*TEA!$M$15*10^-6</f>
        <v>42.595992728100001</v>
      </c>
      <c r="R677" s="221">
        <f>(R3762*10000)*TEA!$O$15*10^-6</f>
        <v>42.595992728100001</v>
      </c>
      <c r="AA677">
        <f t="shared" si="66"/>
        <v>1</v>
      </c>
      <c r="AB677" s="197">
        <v>18013</v>
      </c>
      <c r="AC677" s="197">
        <v>515</v>
      </c>
      <c r="AD677" s="197">
        <f t="shared" si="65"/>
        <v>515</v>
      </c>
      <c r="AE677" s="197">
        <v>244</v>
      </c>
      <c r="AJ677">
        <v>0</v>
      </c>
      <c r="AK677">
        <v>0</v>
      </c>
      <c r="AU677" s="198">
        <v>0.27272727299999999</v>
      </c>
      <c r="AV677" s="6">
        <v>0</v>
      </c>
      <c r="AW677" s="198">
        <v>0.38356000000000001</v>
      </c>
      <c r="BO677" s="198"/>
      <c r="BP677" s="354">
        <f t="shared" si="61"/>
        <v>557.60454601215008</v>
      </c>
      <c r="BQ677" s="354">
        <f t="shared" si="62"/>
        <v>0</v>
      </c>
      <c r="BR677" s="354">
        <f t="shared" si="63"/>
        <v>920.91221760000008</v>
      </c>
      <c r="CG677" s="198"/>
      <c r="CH677">
        <f>(Transest!$J$14/HexExtSoy!$K$4)</f>
        <v>0.20257267294641951</v>
      </c>
      <c r="CI677">
        <f>(HydroProcOil!$K$14/HexExtSoy!$K$4)</f>
        <v>0.10977777777777777</v>
      </c>
      <c r="CJ677">
        <f>(StarchFerm!$K$24/StarchFerm!$K$4)</f>
        <v>0.33157302630665886</v>
      </c>
      <c r="CY677" s="198"/>
      <c r="CZ677">
        <f>BP677*CH677*1000*LCI!$E$93</f>
        <v>4264067.985811539</v>
      </c>
      <c r="DA677">
        <f>BQ677*CI677*1000*(LCI!$E$99)</f>
        <v>0</v>
      </c>
      <c r="DB677">
        <f>BR677*CJ677*1000*(LCI!$E$96)</f>
        <v>8229173.0931674056</v>
      </c>
    </row>
    <row r="678" spans="1:106" x14ac:dyDescent="0.25">
      <c r="A678" s="197">
        <v>18015</v>
      </c>
      <c r="B678" s="197" t="s">
        <v>1115</v>
      </c>
      <c r="C678" s="197" t="s">
        <v>682</v>
      </c>
      <c r="D678" s="197">
        <v>-86.553092100000001</v>
      </c>
      <c r="E678" s="197">
        <v>40.579009999999997</v>
      </c>
      <c r="F678">
        <v>4.21</v>
      </c>
      <c r="G678">
        <f t="shared" si="64"/>
        <v>4.21</v>
      </c>
      <c r="H678" s="198">
        <v>12.27</v>
      </c>
      <c r="Q678" s="221">
        <f>(Q3763*10000)*TEA!$M$15*10^-6</f>
        <v>39.464308277100002</v>
      </c>
      <c r="R678" s="221">
        <f>(R3763*10000)*TEA!$O$15*10^-6</f>
        <v>39.464308277100002</v>
      </c>
      <c r="AA678">
        <f t="shared" si="66"/>
        <v>1</v>
      </c>
      <c r="AB678" s="197">
        <v>18015</v>
      </c>
      <c r="AC678" s="197">
        <v>36971</v>
      </c>
      <c r="AD678" s="197">
        <f t="shared" si="65"/>
        <v>36971</v>
      </c>
      <c r="AE678" s="197">
        <v>45128</v>
      </c>
      <c r="AJ678">
        <v>0</v>
      </c>
      <c r="AK678">
        <v>0</v>
      </c>
      <c r="AU678" s="198">
        <v>0.27272727299999999</v>
      </c>
      <c r="AV678" s="6">
        <v>0</v>
      </c>
      <c r="AW678" s="198">
        <v>0.38356000000000001</v>
      </c>
      <c r="BO678" s="198"/>
      <c r="BP678" s="354">
        <f t="shared" si="61"/>
        <v>42449.430042449429</v>
      </c>
      <c r="BQ678" s="354">
        <f t="shared" si="62"/>
        <v>0</v>
      </c>
      <c r="BR678" s="354">
        <f t="shared" si="63"/>
        <v>212385.05799359997</v>
      </c>
      <c r="CG678" s="198"/>
      <c r="CH678">
        <f>(Transest!$J$14/HexExtSoy!$K$4)</f>
        <v>0.20257267294641951</v>
      </c>
      <c r="CI678">
        <f>(HydroProcOil!$K$14/HexExtSoy!$K$4)</f>
        <v>0.10977777777777777</v>
      </c>
      <c r="CJ678">
        <f>(StarchFerm!$K$24/StarchFerm!$K$4)</f>
        <v>0.33157302630665886</v>
      </c>
      <c r="CY678" s="198"/>
      <c r="CZ678">
        <f>BP678*CH678*1000*LCI!$E$93</f>
        <v>324615817.70535111</v>
      </c>
      <c r="DA678">
        <f>BQ678*CI678*1000*(LCI!$E$99)</f>
        <v>0</v>
      </c>
      <c r="DB678">
        <f>BR678*CJ678*1000*(LCI!$E$96)</f>
        <v>1897850165.5527735</v>
      </c>
    </row>
    <row r="679" spans="1:106" x14ac:dyDescent="0.25">
      <c r="A679" s="197">
        <v>18017</v>
      </c>
      <c r="B679" s="197" t="s">
        <v>1115</v>
      </c>
      <c r="C679" s="197" t="s">
        <v>1065</v>
      </c>
      <c r="D679" s="197">
        <v>-86.348953800000004</v>
      </c>
      <c r="E679" s="197">
        <v>40.760939999999998</v>
      </c>
      <c r="F679">
        <v>3.51</v>
      </c>
      <c r="G679">
        <f t="shared" si="64"/>
        <v>3.51</v>
      </c>
      <c r="H679" s="198">
        <v>11.87</v>
      </c>
      <c r="Q679" s="221">
        <f>(Q3764*10000)*TEA!$M$15*10^-6</f>
        <v>39.06095643135</v>
      </c>
      <c r="R679" s="221">
        <f>(R3764*10000)*TEA!$O$15*10^-6</f>
        <v>39.06095643135</v>
      </c>
      <c r="AA679">
        <f t="shared" si="66"/>
        <v>1</v>
      </c>
      <c r="AB679" s="197">
        <v>18017</v>
      </c>
      <c r="AC679" s="197">
        <v>31274</v>
      </c>
      <c r="AD679" s="197">
        <f t="shared" si="65"/>
        <v>31274</v>
      </c>
      <c r="AE679" s="197">
        <v>36357</v>
      </c>
      <c r="AJ679">
        <v>0</v>
      </c>
      <c r="AK679">
        <v>0</v>
      </c>
      <c r="AU679" s="198">
        <v>0.27272727299999999</v>
      </c>
      <c r="AV679" s="6">
        <v>0</v>
      </c>
      <c r="AW679" s="198">
        <v>0.38356000000000001</v>
      </c>
      <c r="BO679" s="198"/>
      <c r="BP679" s="354">
        <f t="shared" si="61"/>
        <v>29937.747302665015</v>
      </c>
      <c r="BQ679" s="354">
        <f t="shared" si="62"/>
        <v>0</v>
      </c>
      <c r="BR679" s="354">
        <f t="shared" si="63"/>
        <v>165528.22922039998</v>
      </c>
      <c r="CG679" s="198"/>
      <c r="CH679">
        <f>(Transest!$J$14/HexExtSoy!$K$4)</f>
        <v>0.20257267294641951</v>
      </c>
      <c r="CI679">
        <f>(HydroProcOil!$K$14/HexExtSoy!$K$4)</f>
        <v>0.10977777777777777</v>
      </c>
      <c r="CJ679">
        <f>(StarchFerm!$K$24/StarchFerm!$K$4)</f>
        <v>0.33157302630665886</v>
      </c>
      <c r="CY679" s="198"/>
      <c r="CZ679">
        <f>BP679*CH679*1000*LCI!$E$93</f>
        <v>228937498.36434808</v>
      </c>
      <c r="DA679">
        <f>BQ679*CI679*1000*(LCI!$E$99)</f>
        <v>0</v>
      </c>
      <c r="DB679">
        <f>BR679*CJ679*1000*(LCI!$E$96)</f>
        <v>1479142554.5532496</v>
      </c>
    </row>
    <row r="680" spans="1:106" x14ac:dyDescent="0.25">
      <c r="A680" s="197">
        <v>18019</v>
      </c>
      <c r="B680" s="197" t="s">
        <v>1115</v>
      </c>
      <c r="C680" s="197" t="s">
        <v>684</v>
      </c>
      <c r="D680" s="197">
        <v>-85.7127835</v>
      </c>
      <c r="E680" s="197">
        <v>38.482050000000001</v>
      </c>
      <c r="F680">
        <v>3.2</v>
      </c>
      <c r="G680">
        <f t="shared" si="64"/>
        <v>3.2</v>
      </c>
      <c r="H680" s="198">
        <v>10.27</v>
      </c>
      <c r="Q680" s="221">
        <f>(Q3765*10000)*TEA!$M$15*10^-6</f>
        <v>44.413370360099997</v>
      </c>
      <c r="R680" s="221">
        <f>(R3765*10000)*TEA!$O$15*10^-6</f>
        <v>44.413370360099997</v>
      </c>
      <c r="AA680">
        <f t="shared" si="66"/>
        <v>1</v>
      </c>
      <c r="AB680" s="197">
        <v>18019</v>
      </c>
      <c r="AC680" s="197">
        <v>14244</v>
      </c>
      <c r="AD680" s="197">
        <f t="shared" si="65"/>
        <v>14244</v>
      </c>
      <c r="AE680" s="197">
        <v>8052</v>
      </c>
      <c r="AJ680">
        <v>0</v>
      </c>
      <c r="AK680">
        <v>0</v>
      </c>
      <c r="AU680" s="198">
        <v>0.27272727299999999</v>
      </c>
      <c r="AV680" s="6">
        <v>0</v>
      </c>
      <c r="AW680" s="198">
        <v>0.38356000000000001</v>
      </c>
      <c r="BO680" s="198"/>
      <c r="BP680" s="354">
        <f t="shared" si="61"/>
        <v>12431.1272851584</v>
      </c>
      <c r="BQ680" s="354">
        <f t="shared" si="62"/>
        <v>0</v>
      </c>
      <c r="BR680" s="354">
        <f t="shared" si="63"/>
        <v>31718.125982399997</v>
      </c>
      <c r="CG680" s="198"/>
      <c r="CH680">
        <f>(Transest!$J$14/HexExtSoy!$K$4)</f>
        <v>0.20257267294641951</v>
      </c>
      <c r="CI680">
        <f>(HydroProcOil!$K$14/HexExtSoy!$K$4)</f>
        <v>0.10977777777777777</v>
      </c>
      <c r="CJ680">
        <f>(StarchFerm!$K$24/StarchFerm!$K$4)</f>
        <v>0.33157302630665886</v>
      </c>
      <c r="CY680" s="198"/>
      <c r="CZ680">
        <f>BP680*CH680*1000*LCI!$E$93</f>
        <v>95062302.24141182</v>
      </c>
      <c r="DA680">
        <f>BQ680*CI680*1000*(LCI!$E$99)</f>
        <v>0</v>
      </c>
      <c r="DB680">
        <f>BR680*CJ680*1000*(LCI!$E$96)</f>
        <v>283429781.80948824</v>
      </c>
    </row>
    <row r="681" spans="1:106" x14ac:dyDescent="0.25">
      <c r="A681" s="197">
        <v>18021</v>
      </c>
      <c r="B681" s="197" t="s">
        <v>1115</v>
      </c>
      <c r="C681" s="197" t="s">
        <v>605</v>
      </c>
      <c r="D681" s="197">
        <v>-87.117544800000005</v>
      </c>
      <c r="E681" s="197">
        <v>39.392319999999998</v>
      </c>
      <c r="F681">
        <v>3.56</v>
      </c>
      <c r="G681">
        <f t="shared" si="64"/>
        <v>3.56</v>
      </c>
      <c r="H681" s="198">
        <v>11.67</v>
      </c>
      <c r="Q681" s="221">
        <f>(Q3766*10000)*TEA!$M$15*10^-6</f>
        <v>42.476127874199996</v>
      </c>
      <c r="R681" s="221">
        <f>(R3766*10000)*TEA!$O$15*10^-6</f>
        <v>42.476127874199996</v>
      </c>
      <c r="AA681">
        <f t="shared" si="66"/>
        <v>1</v>
      </c>
      <c r="AB681" s="197">
        <v>18021</v>
      </c>
      <c r="AC681" s="197">
        <v>27970</v>
      </c>
      <c r="AD681" s="197">
        <f t="shared" si="65"/>
        <v>27970</v>
      </c>
      <c r="AE681" s="197">
        <v>24320</v>
      </c>
      <c r="AJ681">
        <v>0</v>
      </c>
      <c r="AK681">
        <v>0</v>
      </c>
      <c r="AU681" s="198">
        <v>0.27272727299999999</v>
      </c>
      <c r="AV681" s="6">
        <v>0</v>
      </c>
      <c r="AW681" s="198">
        <v>0.38356000000000001</v>
      </c>
      <c r="BO681" s="198"/>
      <c r="BP681" s="354">
        <f t="shared" si="61"/>
        <v>27156.3272998836</v>
      </c>
      <c r="BQ681" s="354">
        <f t="shared" si="62"/>
        <v>0</v>
      </c>
      <c r="BR681" s="354">
        <f t="shared" si="63"/>
        <v>108859.85126400001</v>
      </c>
      <c r="CG681" s="198"/>
      <c r="CH681">
        <f>(Transest!$J$14/HexExtSoy!$K$4)</f>
        <v>0.20257267294641951</v>
      </c>
      <c r="CI681">
        <f>(HydroProcOil!$K$14/HexExtSoy!$K$4)</f>
        <v>0.10977777777777777</v>
      </c>
      <c r="CJ681">
        <f>(StarchFerm!$K$24/StarchFerm!$K$4)</f>
        <v>0.33157302630665886</v>
      </c>
      <c r="CY681" s="198"/>
      <c r="CZ681">
        <f>BP681*CH681*1000*LCI!$E$93</f>
        <v>207667650.27258301</v>
      </c>
      <c r="DA681">
        <f>BQ681*CI681*1000*(LCI!$E$99)</f>
        <v>0</v>
      </c>
      <c r="DB681">
        <f>BR681*CJ681*1000*(LCI!$E$96)</f>
        <v>972759989.30988085</v>
      </c>
    </row>
    <row r="682" spans="1:106" x14ac:dyDescent="0.25">
      <c r="A682" s="197">
        <v>18023</v>
      </c>
      <c r="B682" s="197" t="s">
        <v>1115</v>
      </c>
      <c r="C682" s="197" t="s">
        <v>1068</v>
      </c>
      <c r="D682" s="197">
        <v>-86.468616900000001</v>
      </c>
      <c r="E682" s="197">
        <v>40.297220000000003</v>
      </c>
      <c r="F682">
        <v>3.82</v>
      </c>
      <c r="G682">
        <f t="shared" si="64"/>
        <v>3.82</v>
      </c>
      <c r="H682" s="198">
        <v>11.57</v>
      </c>
      <c r="Q682" s="221">
        <f>(Q3767*10000)*TEA!$M$15*10^-6</f>
        <v>40.057458421949995</v>
      </c>
      <c r="R682" s="221">
        <f>(R3767*10000)*TEA!$O$15*10^-6</f>
        <v>40.057458421949995</v>
      </c>
      <c r="AA682">
        <f t="shared" si="66"/>
        <v>1</v>
      </c>
      <c r="AB682" s="197">
        <v>18023</v>
      </c>
      <c r="AC682" s="197">
        <v>49262</v>
      </c>
      <c r="AD682" s="197">
        <f t="shared" si="65"/>
        <v>49262</v>
      </c>
      <c r="AE682" s="197">
        <v>44910</v>
      </c>
      <c r="AJ682">
        <v>0</v>
      </c>
      <c r="AK682">
        <v>0</v>
      </c>
      <c r="AU682" s="198">
        <v>0.27272727299999999</v>
      </c>
      <c r="AV682" s="6">
        <v>0</v>
      </c>
      <c r="AW682" s="198">
        <v>0.38356000000000001</v>
      </c>
      <c r="BO682" s="198"/>
      <c r="BP682" s="354">
        <f t="shared" si="61"/>
        <v>51322.047324049316</v>
      </c>
      <c r="BQ682" s="354">
        <f t="shared" si="62"/>
        <v>0</v>
      </c>
      <c r="BR682" s="354">
        <f t="shared" si="63"/>
        <v>199301.112972</v>
      </c>
      <c r="CG682" s="198"/>
      <c r="CH682">
        <f>(Transest!$J$14/HexExtSoy!$K$4)</f>
        <v>0.20257267294641951</v>
      </c>
      <c r="CI682">
        <f>(HydroProcOil!$K$14/HexExtSoy!$K$4)</f>
        <v>0.10977777777777777</v>
      </c>
      <c r="CJ682">
        <f>(StarchFerm!$K$24/StarchFerm!$K$4)</f>
        <v>0.33157302630665886</v>
      </c>
      <c r="CY682" s="198"/>
      <c r="CZ682">
        <f>BP682*CH682*1000*LCI!$E$93</f>
        <v>392465772.60870284</v>
      </c>
      <c r="DA682">
        <f>BQ682*CI682*1000*(LCI!$E$99)</f>
        <v>0</v>
      </c>
      <c r="DB682">
        <f>BR682*CJ682*1000*(LCI!$E$96)</f>
        <v>1780933432.0503857</v>
      </c>
    </row>
    <row r="683" spans="1:106" x14ac:dyDescent="0.25">
      <c r="A683" s="197">
        <v>18025</v>
      </c>
      <c r="B683" s="197" t="s">
        <v>1115</v>
      </c>
      <c r="C683" s="197" t="s">
        <v>689</v>
      </c>
      <c r="D683" s="197">
        <v>-86.454110600000007</v>
      </c>
      <c r="E683" s="197">
        <v>38.298780000000001</v>
      </c>
      <c r="F683">
        <v>3.19</v>
      </c>
      <c r="G683">
        <f t="shared" si="64"/>
        <v>3.19</v>
      </c>
      <c r="H683" s="198">
        <v>10.09</v>
      </c>
      <c r="Q683" s="221">
        <f>(Q3768*10000)*TEA!$M$15*10^-6</f>
        <v>45.003049803899998</v>
      </c>
      <c r="R683" s="221">
        <f>(R3768*10000)*TEA!$O$15*10^-6</f>
        <v>45.003049803899998</v>
      </c>
      <c r="AA683">
        <f t="shared" si="66"/>
        <v>1</v>
      </c>
      <c r="AB683" s="197">
        <v>18025</v>
      </c>
      <c r="AC683" s="197">
        <v>1546</v>
      </c>
      <c r="AD683" s="197">
        <f t="shared" si="65"/>
        <v>1546</v>
      </c>
      <c r="AE683" s="197">
        <v>817</v>
      </c>
      <c r="AJ683">
        <v>0</v>
      </c>
      <c r="AK683">
        <v>0</v>
      </c>
      <c r="AU683" s="198">
        <v>0.27272727299999999</v>
      </c>
      <c r="AV683" s="6">
        <v>0</v>
      </c>
      <c r="AW683" s="198">
        <v>0.38356000000000001</v>
      </c>
      <c r="BO683" s="198"/>
      <c r="BP683" s="354">
        <f t="shared" si="61"/>
        <v>1345.0200013450199</v>
      </c>
      <c r="BQ683" s="354">
        <f t="shared" si="62"/>
        <v>0</v>
      </c>
      <c r="BR683" s="354">
        <f t="shared" si="63"/>
        <v>3161.8883668000003</v>
      </c>
      <c r="CG683" s="198"/>
      <c r="CH683">
        <f>(Transest!$J$14/HexExtSoy!$K$4)</f>
        <v>0.20257267294641951</v>
      </c>
      <c r="CI683">
        <f>(HydroProcOil!$K$14/HexExtSoy!$K$4)</f>
        <v>0.10977777777777777</v>
      </c>
      <c r="CJ683">
        <f>(StarchFerm!$K$24/StarchFerm!$K$4)</f>
        <v>0.33157302630665886</v>
      </c>
      <c r="CY683" s="198"/>
      <c r="CZ683">
        <f>BP683*CH683*1000*LCI!$E$93</f>
        <v>10285527.205666868</v>
      </c>
      <c r="DA683">
        <f>BQ683*CI683*1000*(LCI!$E$99)</f>
        <v>0</v>
      </c>
      <c r="DB683">
        <f>BR683*CJ683*1000*(LCI!$E$96)</f>
        <v>28254296.31010858</v>
      </c>
    </row>
    <row r="684" spans="1:106" x14ac:dyDescent="0.25">
      <c r="A684" s="197">
        <v>18027</v>
      </c>
      <c r="B684" s="197" t="s">
        <v>1115</v>
      </c>
      <c r="C684" s="197" t="s">
        <v>1119</v>
      </c>
      <c r="D684" s="197">
        <v>-87.070644700000003</v>
      </c>
      <c r="E684" s="197">
        <v>38.705359999999999</v>
      </c>
      <c r="F684">
        <v>3.82</v>
      </c>
      <c r="G684">
        <f t="shared" si="64"/>
        <v>3.82</v>
      </c>
      <c r="H684" s="198">
        <v>12.31</v>
      </c>
      <c r="Q684" s="221">
        <f>(Q3769*10000)*TEA!$M$15*10^-6</f>
        <v>44.2320389514</v>
      </c>
      <c r="R684" s="221">
        <f>(R3769*10000)*TEA!$O$15*10^-6</f>
        <v>44.2320389514</v>
      </c>
      <c r="AA684">
        <f t="shared" si="66"/>
        <v>1</v>
      </c>
      <c r="AB684" s="197">
        <v>18027</v>
      </c>
      <c r="AC684" s="197">
        <v>30686</v>
      </c>
      <c r="AD684" s="197">
        <f t="shared" si="65"/>
        <v>30686</v>
      </c>
      <c r="AE684" s="197">
        <v>36324</v>
      </c>
      <c r="AJ684">
        <v>0</v>
      </c>
      <c r="AK684">
        <v>0</v>
      </c>
      <c r="AU684" s="198">
        <v>0.27272727299999999</v>
      </c>
      <c r="AV684" s="6">
        <v>0</v>
      </c>
      <c r="AW684" s="198">
        <v>0.38356000000000001</v>
      </c>
      <c r="BO684" s="198"/>
      <c r="BP684" s="354">
        <f t="shared" si="61"/>
        <v>31969.232759241957</v>
      </c>
      <c r="BQ684" s="354">
        <f t="shared" si="62"/>
        <v>0</v>
      </c>
      <c r="BR684" s="354">
        <f t="shared" si="63"/>
        <v>171508.25564640001</v>
      </c>
      <c r="CG684" s="198"/>
      <c r="CH684">
        <f>(Transest!$J$14/HexExtSoy!$K$4)</f>
        <v>0.20257267294641951</v>
      </c>
      <c r="CI684">
        <f>(HydroProcOil!$K$14/HexExtSoy!$K$4)</f>
        <v>0.10977777777777777</v>
      </c>
      <c r="CJ684">
        <f>(StarchFerm!$K$24/StarchFerm!$K$4)</f>
        <v>0.33157302630665886</v>
      </c>
      <c r="CY684" s="198"/>
      <c r="CZ684">
        <f>BP684*CH684*1000*LCI!$E$93</f>
        <v>244472508.18624201</v>
      </c>
      <c r="DA684">
        <f>BQ684*CI684*1000*(LCI!$E$99)</f>
        <v>0</v>
      </c>
      <c r="DB684">
        <f>BR684*CJ684*1000*(LCI!$E$96)</f>
        <v>1532579431.1857674</v>
      </c>
    </row>
    <row r="685" spans="1:106" x14ac:dyDescent="0.25">
      <c r="A685" s="197">
        <v>18029</v>
      </c>
      <c r="B685" s="197" t="s">
        <v>1115</v>
      </c>
      <c r="C685" s="197" t="s">
        <v>1120</v>
      </c>
      <c r="D685" s="197">
        <v>-84.983522399999998</v>
      </c>
      <c r="E685" s="197">
        <v>39.146619999999999</v>
      </c>
      <c r="F685">
        <v>2.98</v>
      </c>
      <c r="G685">
        <f t="shared" si="64"/>
        <v>2.98</v>
      </c>
      <c r="H685" s="198">
        <v>8.86</v>
      </c>
      <c r="Q685" s="221">
        <f>(Q3770*10000)*TEA!$M$15*10^-6</f>
        <v>42.556276815300002</v>
      </c>
      <c r="R685" s="221">
        <f>(R3770*10000)*TEA!$O$15*10^-6</f>
        <v>42.556276815300002</v>
      </c>
      <c r="AA685">
        <f t="shared" si="66"/>
        <v>1</v>
      </c>
      <c r="AB685" s="197">
        <v>18029</v>
      </c>
      <c r="AC685" s="197">
        <v>4219</v>
      </c>
      <c r="AD685" s="197">
        <f t="shared" si="65"/>
        <v>4219</v>
      </c>
      <c r="AE685" s="197">
        <v>1615</v>
      </c>
      <c r="AJ685">
        <v>0</v>
      </c>
      <c r="AK685">
        <v>0</v>
      </c>
      <c r="AU685" s="198">
        <v>0.27272727299999999</v>
      </c>
      <c r="AV685" s="6">
        <v>0</v>
      </c>
      <c r="AW685" s="198">
        <v>0.38356000000000001</v>
      </c>
      <c r="BO685" s="198"/>
      <c r="BP685" s="354">
        <f t="shared" si="61"/>
        <v>3428.8963670652602</v>
      </c>
      <c r="BQ685" s="354">
        <f t="shared" si="62"/>
        <v>0</v>
      </c>
      <c r="BR685" s="354">
        <f t="shared" si="63"/>
        <v>5488.3216840000005</v>
      </c>
      <c r="CG685" s="198"/>
      <c r="CH685">
        <f>(Transest!$J$14/HexExtSoy!$K$4)</f>
        <v>0.20257267294641951</v>
      </c>
      <c r="CI685">
        <f>(HydroProcOil!$K$14/HexExtSoy!$K$4)</f>
        <v>0.10977777777777777</v>
      </c>
      <c r="CJ685">
        <f>(StarchFerm!$K$24/StarchFerm!$K$4)</f>
        <v>0.33157302630665886</v>
      </c>
      <c r="CY685" s="198"/>
      <c r="CZ685">
        <f>BP685*CH685*1000*LCI!$E$93</f>
        <v>26221176.513058554</v>
      </c>
      <c r="DA685">
        <f>BQ685*CI685*1000*(LCI!$E$99)</f>
        <v>0</v>
      </c>
      <c r="DB685">
        <f>BR685*CJ685*1000*(LCI!$E$96)</f>
        <v>49043055.641419716</v>
      </c>
    </row>
    <row r="686" spans="1:106" x14ac:dyDescent="0.25">
      <c r="A686" s="197">
        <v>18031</v>
      </c>
      <c r="B686" s="197" t="s">
        <v>1115</v>
      </c>
      <c r="C686" s="197" t="s">
        <v>943</v>
      </c>
      <c r="D686" s="197">
        <v>-85.506421700000004</v>
      </c>
      <c r="E686" s="197">
        <v>39.304220000000001</v>
      </c>
      <c r="F686">
        <v>3.9</v>
      </c>
      <c r="G686">
        <f t="shared" si="64"/>
        <v>3.9</v>
      </c>
      <c r="H686" s="198">
        <v>12.03</v>
      </c>
      <c r="Q686" s="221">
        <f>(Q3771*10000)*TEA!$M$15*10^-6</f>
        <v>42.272886698099995</v>
      </c>
      <c r="R686" s="221">
        <f>(R3771*10000)*TEA!$O$15*10^-6</f>
        <v>42.272886698099995</v>
      </c>
      <c r="AA686">
        <f t="shared" si="66"/>
        <v>1</v>
      </c>
      <c r="AB686" s="197">
        <v>18031</v>
      </c>
      <c r="AC686" s="197">
        <v>34817</v>
      </c>
      <c r="AD686" s="197">
        <f t="shared" si="65"/>
        <v>34817</v>
      </c>
      <c r="AE686" s="197">
        <v>30448</v>
      </c>
      <c r="AJ686">
        <v>0</v>
      </c>
      <c r="AK686">
        <v>0</v>
      </c>
      <c r="AU686" s="198">
        <v>0.27272727299999999</v>
      </c>
      <c r="AV686" s="6">
        <v>0</v>
      </c>
      <c r="AW686" s="198">
        <v>0.38356000000000001</v>
      </c>
      <c r="BO686" s="198"/>
      <c r="BP686" s="354">
        <f t="shared" si="61"/>
        <v>37032.627309759897</v>
      </c>
      <c r="BQ686" s="354">
        <f t="shared" si="62"/>
        <v>0</v>
      </c>
      <c r="BR686" s="354">
        <f t="shared" si="63"/>
        <v>140493.9776064</v>
      </c>
      <c r="CG686" s="198"/>
      <c r="CH686">
        <f>(Transest!$J$14/HexExtSoy!$K$4)</f>
        <v>0.20257267294641951</v>
      </c>
      <c r="CI686">
        <f>(HydroProcOil!$K$14/HexExtSoy!$K$4)</f>
        <v>0.10977777777777777</v>
      </c>
      <c r="CJ686">
        <f>(StarchFerm!$K$24/StarchFerm!$K$4)</f>
        <v>0.33157302630665886</v>
      </c>
      <c r="CY686" s="198"/>
      <c r="CZ686">
        <f>BP686*CH686*1000*LCI!$E$93</f>
        <v>283192885.83884048</v>
      </c>
      <c r="DA686">
        <f>BQ686*CI686*1000*(LCI!$E$99)</f>
        <v>0</v>
      </c>
      <c r="DB686">
        <f>BR686*CJ686*1000*(LCI!$E$96)</f>
        <v>1255439159.3193374</v>
      </c>
    </row>
    <row r="687" spans="1:106" x14ac:dyDescent="0.25">
      <c r="A687" s="197">
        <v>18033</v>
      </c>
      <c r="B687" s="197" t="s">
        <v>1115</v>
      </c>
      <c r="C687" s="197" t="s">
        <v>616</v>
      </c>
      <c r="D687" s="197">
        <v>-85.004170999999999</v>
      </c>
      <c r="E687" s="197">
        <v>41.40972</v>
      </c>
      <c r="F687">
        <v>3.2</v>
      </c>
      <c r="G687">
        <f t="shared" si="64"/>
        <v>3.2</v>
      </c>
      <c r="H687" s="198">
        <v>10.57</v>
      </c>
      <c r="Q687" s="221">
        <f>(Q3772*10000)*TEA!$M$15*10^-6</f>
        <v>37.238649032699996</v>
      </c>
      <c r="R687" s="221">
        <f>(R3772*10000)*TEA!$O$15*10^-6</f>
        <v>37.238649032699996</v>
      </c>
      <c r="AA687">
        <f t="shared" si="66"/>
        <v>1</v>
      </c>
      <c r="AB687" s="197">
        <v>18033</v>
      </c>
      <c r="AC687" s="197">
        <v>29755</v>
      </c>
      <c r="AD687" s="197">
        <f t="shared" si="65"/>
        <v>29755</v>
      </c>
      <c r="AE687" s="197">
        <v>16306</v>
      </c>
      <c r="AJ687">
        <v>0</v>
      </c>
      <c r="AK687">
        <v>0</v>
      </c>
      <c r="AU687" s="198">
        <v>0.27272727299999999</v>
      </c>
      <c r="AV687" s="6">
        <v>0</v>
      </c>
      <c r="AW687" s="198">
        <v>0.38356000000000001</v>
      </c>
      <c r="BO687" s="198"/>
      <c r="BP687" s="354">
        <f t="shared" si="61"/>
        <v>25968.000025967998</v>
      </c>
      <c r="BQ687" s="354">
        <f t="shared" si="62"/>
        <v>0</v>
      </c>
      <c r="BR687" s="354">
        <f t="shared" si="63"/>
        <v>66108.261335200004</v>
      </c>
      <c r="CG687" s="198"/>
      <c r="CH687">
        <f>(Transest!$J$14/HexExtSoy!$K$4)</f>
        <v>0.20257267294641951</v>
      </c>
      <c r="CI687">
        <f>(HydroProcOil!$K$14/HexExtSoy!$K$4)</f>
        <v>0.10977777777777777</v>
      </c>
      <c r="CJ687">
        <f>(StarchFerm!$K$24/StarchFerm!$K$4)</f>
        <v>0.33157302630665886</v>
      </c>
      <c r="CY687" s="198"/>
      <c r="CZ687">
        <f>BP687*CH687*1000*LCI!$E$93</f>
        <v>198580370.90657184</v>
      </c>
      <c r="DA687">
        <f>BQ687*CI687*1000*(LCI!$E$99)</f>
        <v>0</v>
      </c>
      <c r="DB687">
        <f>BR687*CJ687*1000*(LCI!$E$96)</f>
        <v>590736353.60542202</v>
      </c>
    </row>
    <row r="688" spans="1:106" x14ac:dyDescent="0.25">
      <c r="A688" s="197">
        <v>18035</v>
      </c>
      <c r="B688" s="197" t="s">
        <v>1115</v>
      </c>
      <c r="C688" s="197" t="s">
        <v>1121</v>
      </c>
      <c r="D688" s="197">
        <v>-85.410234099999997</v>
      </c>
      <c r="E688" s="197">
        <v>40.225929999999998</v>
      </c>
      <c r="F688">
        <v>3.49</v>
      </c>
      <c r="G688">
        <f t="shared" si="64"/>
        <v>3.49</v>
      </c>
      <c r="H688" s="198">
        <v>10.16</v>
      </c>
      <c r="Q688" s="221">
        <f>(Q3773*10000)*TEA!$M$15*10^-6</f>
        <v>40.002472646549997</v>
      </c>
      <c r="R688" s="221">
        <f>(R3773*10000)*TEA!$O$15*10^-6</f>
        <v>40.002472646549997</v>
      </c>
      <c r="AA688">
        <f t="shared" si="66"/>
        <v>1</v>
      </c>
      <c r="AB688" s="197">
        <v>18035</v>
      </c>
      <c r="AC688" s="197">
        <v>37006</v>
      </c>
      <c r="AD688" s="197">
        <f t="shared" si="65"/>
        <v>37006</v>
      </c>
      <c r="AE688" s="197">
        <v>23937</v>
      </c>
      <c r="AJ688">
        <v>0</v>
      </c>
      <c r="AK688">
        <v>0</v>
      </c>
      <c r="AU688" s="198">
        <v>0.27272727299999999</v>
      </c>
      <c r="AV688" s="6">
        <v>0</v>
      </c>
      <c r="AW688" s="198">
        <v>0.38356000000000001</v>
      </c>
      <c r="BO688" s="198"/>
      <c r="BP688" s="354">
        <f t="shared" si="61"/>
        <v>35222.983671586619</v>
      </c>
      <c r="BQ688" s="354">
        <f t="shared" si="62"/>
        <v>0</v>
      </c>
      <c r="BR688" s="354">
        <f t="shared" si="63"/>
        <v>93281.761315200012</v>
      </c>
      <c r="CG688" s="198"/>
      <c r="CH688">
        <f>(Transest!$J$14/HexExtSoy!$K$4)</f>
        <v>0.20257267294641951</v>
      </c>
      <c r="CI688">
        <f>(HydroProcOil!$K$14/HexExtSoy!$K$4)</f>
        <v>0.10977777777777777</v>
      </c>
      <c r="CJ688">
        <f>(StarchFerm!$K$24/StarchFerm!$K$4)</f>
        <v>0.33157302630665886</v>
      </c>
      <c r="CY688" s="198"/>
      <c r="CZ688">
        <f>BP688*CH688*1000*LCI!$E$93</f>
        <v>269354326.66917753</v>
      </c>
      <c r="DA688">
        <f>BQ688*CI688*1000*(LCI!$E$99)</f>
        <v>0</v>
      </c>
      <c r="DB688">
        <f>BR688*CJ688*1000*(LCI!$E$96)</f>
        <v>833555843.46447492</v>
      </c>
    </row>
    <row r="689" spans="1:106" x14ac:dyDescent="0.25">
      <c r="A689" s="197">
        <v>18037</v>
      </c>
      <c r="B689" s="197" t="s">
        <v>1115</v>
      </c>
      <c r="C689" s="197" t="s">
        <v>1122</v>
      </c>
      <c r="D689" s="197">
        <v>-86.882250600000006</v>
      </c>
      <c r="E689" s="197">
        <v>38.36289</v>
      </c>
      <c r="F689">
        <v>3.85</v>
      </c>
      <c r="G689">
        <f t="shared" si="64"/>
        <v>3.85</v>
      </c>
      <c r="H689" s="198">
        <v>12.29</v>
      </c>
      <c r="Q689" s="221">
        <f>(Q3774*10000)*TEA!$M$15*10^-6</f>
        <v>44.972984564100003</v>
      </c>
      <c r="R689" s="221">
        <f>(R3774*10000)*TEA!$O$15*10^-6</f>
        <v>44.972984564100003</v>
      </c>
      <c r="AA689">
        <f t="shared" si="66"/>
        <v>1</v>
      </c>
      <c r="AB689" s="197">
        <v>18037</v>
      </c>
      <c r="AC689" s="197">
        <v>21402</v>
      </c>
      <c r="AD689" s="197">
        <f t="shared" si="65"/>
        <v>21402</v>
      </c>
      <c r="AE689" s="197">
        <v>22384</v>
      </c>
      <c r="AJ689">
        <v>0</v>
      </c>
      <c r="AK689">
        <v>0</v>
      </c>
      <c r="AU689" s="198">
        <v>0.27272727299999999</v>
      </c>
      <c r="AV689" s="6">
        <v>0</v>
      </c>
      <c r="AW689" s="198">
        <v>0.38356000000000001</v>
      </c>
      <c r="BO689" s="198"/>
      <c r="BP689" s="354">
        <f t="shared" si="61"/>
        <v>22472.100022472099</v>
      </c>
      <c r="BQ689" s="354">
        <f t="shared" si="62"/>
        <v>0</v>
      </c>
      <c r="BR689" s="354">
        <f t="shared" si="63"/>
        <v>105517.1105216</v>
      </c>
      <c r="CG689" s="198"/>
      <c r="CH689">
        <f>(Transest!$J$14/HexExtSoy!$K$4)</f>
        <v>0.20257267294641951</v>
      </c>
      <c r="CI689">
        <f>(HydroProcOil!$K$14/HexExtSoy!$K$4)</f>
        <v>0.10977777777777777</v>
      </c>
      <c r="CJ689">
        <f>(StarchFerm!$K$24/StarchFerm!$K$4)</f>
        <v>0.33157302630665886</v>
      </c>
      <c r="CY689" s="198"/>
      <c r="CZ689">
        <f>BP689*CH689*1000*LCI!$E$93</f>
        <v>171846809.65224788</v>
      </c>
      <c r="DA689">
        <f>BQ689*CI689*1000*(LCI!$E$99)</f>
        <v>0</v>
      </c>
      <c r="DB689">
        <f>BR689*CJ689*1000*(LCI!$E$96)</f>
        <v>942889615.51195097</v>
      </c>
    </row>
    <row r="690" spans="1:106" x14ac:dyDescent="0.25">
      <c r="A690" s="197">
        <v>18039</v>
      </c>
      <c r="B690" s="197" t="s">
        <v>1115</v>
      </c>
      <c r="C690" s="197" t="s">
        <v>1123</v>
      </c>
      <c r="D690" s="197">
        <v>-85.861710299999999</v>
      </c>
      <c r="E690" s="197">
        <v>41.600059999999999</v>
      </c>
      <c r="F690">
        <v>3.55</v>
      </c>
      <c r="G690">
        <f t="shared" si="64"/>
        <v>3.55</v>
      </c>
      <c r="H690" s="198">
        <v>11.28</v>
      </c>
      <c r="Q690" s="221">
        <f>(Q3775*10000)*TEA!$M$15*10^-6</f>
        <v>37.018115977950004</v>
      </c>
      <c r="R690" s="221">
        <f>(R3775*10000)*TEA!$O$15*10^-6</f>
        <v>37.018115977950004</v>
      </c>
      <c r="AA690">
        <f t="shared" si="66"/>
        <v>1</v>
      </c>
      <c r="AB690" s="197">
        <v>18039</v>
      </c>
      <c r="AC690" s="197">
        <v>18460</v>
      </c>
      <c r="AD690" s="197">
        <f t="shared" si="65"/>
        <v>18460</v>
      </c>
      <c r="AE690" s="197">
        <v>21938</v>
      </c>
      <c r="AJ690">
        <v>0</v>
      </c>
      <c r="AK690">
        <v>0</v>
      </c>
      <c r="AU690" s="198">
        <v>0.27272727299999999</v>
      </c>
      <c r="AV690" s="6">
        <v>0</v>
      </c>
      <c r="AW690" s="198">
        <v>0.38356000000000001</v>
      </c>
      <c r="BO690" s="198"/>
      <c r="BP690" s="354">
        <f t="shared" si="61"/>
        <v>17872.636381509001</v>
      </c>
      <c r="BQ690" s="354">
        <f t="shared" si="62"/>
        <v>0</v>
      </c>
      <c r="BR690" s="354">
        <f t="shared" si="63"/>
        <v>94916.003078399997</v>
      </c>
      <c r="CG690" s="198"/>
      <c r="CH690">
        <f>(Transest!$J$14/HexExtSoy!$K$4)</f>
        <v>0.20257267294641951</v>
      </c>
      <c r="CI690">
        <f>(HydroProcOil!$K$14/HexExtSoy!$K$4)</f>
        <v>0.10977777777777777</v>
      </c>
      <c r="CJ690">
        <f>(StarchFerm!$K$24/StarchFerm!$K$4)</f>
        <v>0.33157302630665886</v>
      </c>
      <c r="CY690" s="198"/>
      <c r="CZ690">
        <f>BP690*CH690*1000*LCI!$E$93</f>
        <v>136674166.59616423</v>
      </c>
      <c r="DA690">
        <f>BQ690*CI690*1000*(LCI!$E$99)</f>
        <v>0</v>
      </c>
      <c r="DB690">
        <f>BR690*CJ690*1000*(LCI!$E$96)</f>
        <v>848159253.0929234</v>
      </c>
    </row>
    <row r="691" spans="1:106" x14ac:dyDescent="0.25">
      <c r="A691" s="197">
        <v>18041</v>
      </c>
      <c r="B691" s="197" t="s">
        <v>1115</v>
      </c>
      <c r="C691" s="197" t="s">
        <v>620</v>
      </c>
      <c r="D691" s="197">
        <v>-85.182766299999997</v>
      </c>
      <c r="E691" s="197">
        <v>39.63353</v>
      </c>
      <c r="F691">
        <v>3.61</v>
      </c>
      <c r="G691">
        <f t="shared" si="64"/>
        <v>3.61</v>
      </c>
      <c r="H691" s="198">
        <v>11.29</v>
      </c>
      <c r="Q691" s="221">
        <f>(Q3776*10000)*TEA!$M$15*10^-6</f>
        <v>41.373421045199997</v>
      </c>
      <c r="R691" s="221">
        <f>(R3776*10000)*TEA!$O$15*10^-6</f>
        <v>41.373421045199997</v>
      </c>
      <c r="AA691">
        <f t="shared" si="66"/>
        <v>1</v>
      </c>
      <c r="AB691" s="197">
        <v>18041</v>
      </c>
      <c r="AC691" s="197">
        <v>13255</v>
      </c>
      <c r="AD691" s="197">
        <f t="shared" si="65"/>
        <v>13255</v>
      </c>
      <c r="AE691" s="197">
        <v>12705</v>
      </c>
      <c r="AJ691">
        <v>0</v>
      </c>
      <c r="AK691">
        <v>0</v>
      </c>
      <c r="AU691" s="198">
        <v>0.27272727299999999</v>
      </c>
      <c r="AV691" s="6">
        <v>0</v>
      </c>
      <c r="AW691" s="198">
        <v>0.38356000000000001</v>
      </c>
      <c r="BO691" s="198"/>
      <c r="BP691" s="354">
        <f t="shared" si="61"/>
        <v>13050.150013050148</v>
      </c>
      <c r="BQ691" s="354">
        <f t="shared" si="62"/>
        <v>0</v>
      </c>
      <c r="BR691" s="354">
        <f t="shared" si="63"/>
        <v>55017.635441999992</v>
      </c>
      <c r="CG691" s="198"/>
      <c r="CH691">
        <f>(Transest!$J$14/HexExtSoy!$K$4)</f>
        <v>0.20257267294641951</v>
      </c>
      <c r="CI691">
        <f>(HydroProcOil!$K$14/HexExtSoy!$K$4)</f>
        <v>0.10977777777777777</v>
      </c>
      <c r="CJ691">
        <f>(StarchFerm!$K$24/StarchFerm!$K$4)</f>
        <v>0.33157302630665886</v>
      </c>
      <c r="CY691" s="198"/>
      <c r="CZ691">
        <f>BP691*CH691*1000*LCI!$E$93</f>
        <v>99796042.336198345</v>
      </c>
      <c r="DA691">
        <f>BQ691*CI691*1000*(LCI!$E$99)</f>
        <v>0</v>
      </c>
      <c r="DB691">
        <f>BR691*CJ691*1000*(LCI!$E$96)</f>
        <v>491631706.66680455</v>
      </c>
    </row>
    <row r="692" spans="1:106" x14ac:dyDescent="0.25">
      <c r="A692" s="197">
        <v>18043</v>
      </c>
      <c r="B692" s="197" t="s">
        <v>1115</v>
      </c>
      <c r="C692" s="197" t="s">
        <v>953</v>
      </c>
      <c r="D692" s="197">
        <v>-85.903784999999999</v>
      </c>
      <c r="E692" s="197">
        <v>38.320390000000003</v>
      </c>
      <c r="F692">
        <v>2.92</v>
      </c>
      <c r="G692">
        <f t="shared" si="64"/>
        <v>2.92</v>
      </c>
      <c r="H692" s="198">
        <v>9.73</v>
      </c>
      <c r="Q692" s="221">
        <f>(Q3777*10000)*TEA!$M$15*10^-6</f>
        <v>44.823677634899994</v>
      </c>
      <c r="R692" s="221">
        <f>(R3777*10000)*TEA!$O$15*10^-6</f>
        <v>44.823677634899994</v>
      </c>
      <c r="AA692">
        <f t="shared" si="66"/>
        <v>1</v>
      </c>
      <c r="AB692" s="197">
        <v>18043</v>
      </c>
      <c r="AC692" s="197">
        <v>2169</v>
      </c>
      <c r="AD692" s="197">
        <f t="shared" si="65"/>
        <v>2169</v>
      </c>
      <c r="AE692" s="197">
        <v>1716</v>
      </c>
      <c r="AJ692">
        <v>0</v>
      </c>
      <c r="AK692">
        <v>0</v>
      </c>
      <c r="AU692" s="198">
        <v>0.27272727299999999</v>
      </c>
      <c r="AV692" s="6">
        <v>0</v>
      </c>
      <c r="AW692" s="198">
        <v>0.38356000000000001</v>
      </c>
      <c r="BO692" s="198"/>
      <c r="BP692" s="354">
        <f t="shared" si="61"/>
        <v>1727.3127290000398</v>
      </c>
      <c r="BQ692" s="354">
        <f t="shared" si="62"/>
        <v>0</v>
      </c>
      <c r="BR692" s="354">
        <f t="shared" si="63"/>
        <v>6404.1785808000004</v>
      </c>
      <c r="CG692" s="198"/>
      <c r="CH692">
        <f>(Transest!$J$14/HexExtSoy!$K$4)</f>
        <v>0.20257267294641951</v>
      </c>
      <c r="CI692">
        <f>(HydroProcOil!$K$14/HexExtSoy!$K$4)</f>
        <v>0.10977777777777777</v>
      </c>
      <c r="CJ692">
        <f>(StarchFerm!$K$24/StarchFerm!$K$4)</f>
        <v>0.33157302630665886</v>
      </c>
      <c r="CY692" s="198"/>
      <c r="CZ692">
        <f>BP692*CH692*1000*LCI!$E$93</f>
        <v>13208964.958928695</v>
      </c>
      <c r="DA692">
        <f>BQ692*CI692*1000*(LCI!$E$99)</f>
        <v>0</v>
      </c>
      <c r="DB692">
        <f>BR692*CJ692*1000*(LCI!$E$96)</f>
        <v>57227054.928539567</v>
      </c>
    </row>
    <row r="693" spans="1:106" x14ac:dyDescent="0.25">
      <c r="A693" s="197">
        <v>18045</v>
      </c>
      <c r="B693" s="197" t="s">
        <v>1115</v>
      </c>
      <c r="C693" s="197" t="s">
        <v>1124</v>
      </c>
      <c r="D693" s="197">
        <v>-87.238839799999994</v>
      </c>
      <c r="E693" s="197">
        <v>40.125619999999998</v>
      </c>
      <c r="F693">
        <v>3.88</v>
      </c>
      <c r="G693">
        <f t="shared" si="64"/>
        <v>3.88</v>
      </c>
      <c r="H693" s="198">
        <v>11.55</v>
      </c>
      <c r="Q693" s="221">
        <f>(Q3778*10000)*TEA!$M$15*10^-6</f>
        <v>40.731038802449994</v>
      </c>
      <c r="R693" s="221">
        <f>(R3778*10000)*TEA!$O$15*10^-6</f>
        <v>40.731038802449994</v>
      </c>
      <c r="AA693">
        <f t="shared" si="66"/>
        <v>1</v>
      </c>
      <c r="AB693" s="197">
        <v>18045</v>
      </c>
      <c r="AC693" s="197">
        <v>34280</v>
      </c>
      <c r="AD693" s="197">
        <f t="shared" si="65"/>
        <v>34280</v>
      </c>
      <c r="AE693" s="197">
        <v>36019</v>
      </c>
      <c r="AJ693">
        <v>0</v>
      </c>
      <c r="AK693">
        <v>0</v>
      </c>
      <c r="AU693" s="198">
        <v>0.27272727299999999</v>
      </c>
      <c r="AV693" s="6">
        <v>0</v>
      </c>
      <c r="AW693" s="198">
        <v>0.38356000000000001</v>
      </c>
      <c r="BO693" s="198"/>
      <c r="BP693" s="354">
        <f t="shared" si="61"/>
        <v>36274.472763547201</v>
      </c>
      <c r="BQ693" s="354">
        <f t="shared" si="62"/>
        <v>0</v>
      </c>
      <c r="BR693" s="354">
        <f t="shared" si="63"/>
        <v>159568.42024200002</v>
      </c>
      <c r="CG693" s="198"/>
      <c r="CH693">
        <f>(Transest!$J$14/HexExtSoy!$K$4)</f>
        <v>0.20257267294641951</v>
      </c>
      <c r="CI693">
        <f>(HydroProcOil!$K$14/HexExtSoy!$K$4)</f>
        <v>0.10977777777777777</v>
      </c>
      <c r="CJ693">
        <f>(StarchFerm!$K$24/StarchFerm!$K$4)</f>
        <v>0.33157302630665886</v>
      </c>
      <c r="CY693" s="198"/>
      <c r="CZ693">
        <f>BP693*CH693*1000*LCI!$E$93</f>
        <v>277395188.25562781</v>
      </c>
      <c r="DA693">
        <f>BQ693*CI693*1000*(LCI!$E$99)</f>
        <v>0</v>
      </c>
      <c r="DB693">
        <f>BR693*CJ693*1000*(LCI!$E$96)</f>
        <v>1425886338.8704114</v>
      </c>
    </row>
    <row r="694" spans="1:106" x14ac:dyDescent="0.25">
      <c r="A694" s="197">
        <v>18047</v>
      </c>
      <c r="B694" s="197" t="s">
        <v>1115</v>
      </c>
      <c r="C694" s="197" t="s">
        <v>621</v>
      </c>
      <c r="D694" s="197">
        <v>-85.062341200000006</v>
      </c>
      <c r="E694" s="197">
        <v>39.414180000000002</v>
      </c>
      <c r="F694">
        <v>3.44</v>
      </c>
      <c r="G694">
        <f t="shared" si="64"/>
        <v>3.44</v>
      </c>
      <c r="H694" s="198">
        <v>11.06</v>
      </c>
      <c r="Q694" s="221">
        <f>(Q3779*10000)*TEA!$M$15*10^-6</f>
        <v>41.896232704349998</v>
      </c>
      <c r="R694" s="221">
        <f>(R3779*10000)*TEA!$O$15*10^-6</f>
        <v>41.896232704349998</v>
      </c>
      <c r="AA694">
        <f t="shared" si="66"/>
        <v>1</v>
      </c>
      <c r="AB694" s="197">
        <v>18047</v>
      </c>
      <c r="AC694" s="197">
        <v>15023</v>
      </c>
      <c r="AD694" s="197">
        <f t="shared" si="65"/>
        <v>15023</v>
      </c>
      <c r="AE694" s="197">
        <v>13230</v>
      </c>
      <c r="AJ694">
        <v>0</v>
      </c>
      <c r="AK694">
        <v>0</v>
      </c>
      <c r="AU694" s="198">
        <v>0.27272727299999999</v>
      </c>
      <c r="AV694" s="6">
        <v>0</v>
      </c>
      <c r="AW694" s="198">
        <v>0.38356000000000001</v>
      </c>
      <c r="BO694" s="198"/>
      <c r="BP694" s="354">
        <f t="shared" si="61"/>
        <v>14094.305468639761</v>
      </c>
      <c r="BQ694" s="354">
        <f t="shared" si="62"/>
        <v>0</v>
      </c>
      <c r="BR694" s="354">
        <f t="shared" si="63"/>
        <v>56123.956728000012</v>
      </c>
      <c r="CG694" s="198"/>
      <c r="CH694">
        <f>(Transest!$J$14/HexExtSoy!$K$4)</f>
        <v>0.20257267294641951</v>
      </c>
      <c r="CI694">
        <f>(HydroProcOil!$K$14/HexExtSoy!$K$4)</f>
        <v>0.10977777777777777</v>
      </c>
      <c r="CJ694">
        <f>(StarchFerm!$K$24/StarchFerm!$K$4)</f>
        <v>0.33157302630665886</v>
      </c>
      <c r="CY694" s="198"/>
      <c r="CZ694">
        <f>BP694*CH694*1000*LCI!$E$93</f>
        <v>107780822.73698997</v>
      </c>
      <c r="DA694">
        <f>BQ694*CI694*1000*(LCI!$E$99)</f>
        <v>0</v>
      </c>
      <c r="DB694">
        <f>BR694*CJ694*1000*(LCI!$E$96)</f>
        <v>501517675.36735678</v>
      </c>
    </row>
    <row r="695" spans="1:106" x14ac:dyDescent="0.25">
      <c r="A695" s="197">
        <v>18049</v>
      </c>
      <c r="B695" s="197" t="s">
        <v>1115</v>
      </c>
      <c r="C695" s="197" t="s">
        <v>695</v>
      </c>
      <c r="D695" s="197">
        <v>-86.266770899999997</v>
      </c>
      <c r="E695" s="197">
        <v>41.048839999999998</v>
      </c>
      <c r="F695">
        <v>3.45</v>
      </c>
      <c r="G695">
        <f t="shared" si="64"/>
        <v>3.45</v>
      </c>
      <c r="H695" s="198">
        <v>11.92</v>
      </c>
      <c r="Q695" s="221">
        <f>(Q3780*10000)*TEA!$M$15*10^-6</f>
        <v>38.361626184149991</v>
      </c>
      <c r="R695" s="221">
        <f>(R3780*10000)*TEA!$O$15*10^-6</f>
        <v>38.361626184149991</v>
      </c>
      <c r="AA695">
        <f t="shared" si="66"/>
        <v>1</v>
      </c>
      <c r="AB695" s="197">
        <v>18049</v>
      </c>
      <c r="AC695" s="197">
        <v>31214</v>
      </c>
      <c r="AD695" s="197">
        <f t="shared" si="65"/>
        <v>31214</v>
      </c>
      <c r="AE695" s="197">
        <v>41801</v>
      </c>
      <c r="AJ695">
        <v>0</v>
      </c>
      <c r="AK695">
        <v>0</v>
      </c>
      <c r="AU695" s="198">
        <v>0.27272727299999999</v>
      </c>
      <c r="AV695" s="6">
        <v>0</v>
      </c>
      <c r="AW695" s="198">
        <v>0.38356000000000001</v>
      </c>
      <c r="BO695" s="198"/>
      <c r="BP695" s="354">
        <f t="shared" si="61"/>
        <v>29369.536393005899</v>
      </c>
      <c r="BQ695" s="354">
        <f t="shared" si="62"/>
        <v>0</v>
      </c>
      <c r="BR695" s="354">
        <f t="shared" si="63"/>
        <v>191115.64339519999</v>
      </c>
      <c r="CG695" s="198"/>
      <c r="CH695">
        <f>(Transest!$J$14/HexExtSoy!$K$4)</f>
        <v>0.20257267294641951</v>
      </c>
      <c r="CI695">
        <f>(HydroProcOil!$K$14/HexExtSoy!$K$4)</f>
        <v>0.10977777777777777</v>
      </c>
      <c r="CJ695">
        <f>(StarchFerm!$K$24/StarchFerm!$K$4)</f>
        <v>0.33157302630665886</v>
      </c>
      <c r="CY695" s="198"/>
      <c r="CZ695">
        <f>BP695*CH695*1000*LCI!$E$93</f>
        <v>224592322.25989518</v>
      </c>
      <c r="DA695">
        <f>BQ695*CI695*1000*(LCI!$E$99)</f>
        <v>0</v>
      </c>
      <c r="DB695">
        <f>BR695*CJ695*1000*(LCI!$E$96)</f>
        <v>1707788951.274694</v>
      </c>
    </row>
    <row r="696" spans="1:106" x14ac:dyDescent="0.25">
      <c r="A696" s="197">
        <v>18051</v>
      </c>
      <c r="B696" s="197" t="s">
        <v>1115</v>
      </c>
      <c r="C696" s="197" t="s">
        <v>1125</v>
      </c>
      <c r="D696" s="197">
        <v>-87.584040099999996</v>
      </c>
      <c r="E696" s="197">
        <v>38.31561</v>
      </c>
      <c r="F696">
        <v>3.91</v>
      </c>
      <c r="G696">
        <f t="shared" si="64"/>
        <v>3.91</v>
      </c>
      <c r="H696" s="198">
        <v>12.43</v>
      </c>
      <c r="Q696" s="221">
        <f>(Q3781*10000)*TEA!$M$15*10^-6</f>
        <v>45.307151583299998</v>
      </c>
      <c r="R696" s="221">
        <f>(R3781*10000)*TEA!$O$15*10^-6</f>
        <v>45.307151583299998</v>
      </c>
      <c r="AA696">
        <f t="shared" si="66"/>
        <v>1</v>
      </c>
      <c r="AB696" s="197">
        <v>18051</v>
      </c>
      <c r="AC696" s="197">
        <v>39924</v>
      </c>
      <c r="AD696" s="197">
        <f t="shared" si="65"/>
        <v>39924</v>
      </c>
      <c r="AE696" s="197">
        <v>36493</v>
      </c>
      <c r="AJ696">
        <v>0</v>
      </c>
      <c r="AK696">
        <v>0</v>
      </c>
      <c r="AU696" s="198">
        <v>0.27272727299999999</v>
      </c>
      <c r="AV696" s="6">
        <v>0</v>
      </c>
      <c r="AW696" s="198">
        <v>0.38356000000000001</v>
      </c>
      <c r="BO696" s="198"/>
      <c r="BP696" s="354">
        <f t="shared" si="61"/>
        <v>42573.501860755321</v>
      </c>
      <c r="BQ696" s="354">
        <f t="shared" si="62"/>
        <v>0</v>
      </c>
      <c r="BR696" s="354">
        <f t="shared" si="63"/>
        <v>173985.88064439999</v>
      </c>
      <c r="CG696" s="198"/>
      <c r="CH696">
        <f>(Transest!$J$14/HexExtSoy!$K$4)</f>
        <v>0.20257267294641951</v>
      </c>
      <c r="CI696">
        <f>(HydroProcOil!$K$14/HexExtSoy!$K$4)</f>
        <v>0.10977777777777777</v>
      </c>
      <c r="CJ696">
        <f>(StarchFerm!$K$24/StarchFerm!$K$4)</f>
        <v>0.33157302630665886</v>
      </c>
      <c r="CY696" s="198"/>
      <c r="CZ696">
        <f>BP696*CH696*1000*LCI!$E$93</f>
        <v>325564609.59050196</v>
      </c>
      <c r="DA696">
        <f>BQ696*CI696*1000*(LCI!$E$99)</f>
        <v>0</v>
      </c>
      <c r="DB696">
        <f>BR696*CJ696*1000*(LCI!$E$96)</f>
        <v>1554719223.2081122</v>
      </c>
    </row>
    <row r="697" spans="1:106" x14ac:dyDescent="0.25">
      <c r="A697" s="197">
        <v>18053</v>
      </c>
      <c r="B697" s="197" t="s">
        <v>1115</v>
      </c>
      <c r="C697" s="197" t="s">
        <v>697</v>
      </c>
      <c r="D697" s="197">
        <v>-85.660888200000002</v>
      </c>
      <c r="E697" s="197">
        <v>40.514249999999997</v>
      </c>
      <c r="F697">
        <v>3.56</v>
      </c>
      <c r="G697">
        <f t="shared" si="64"/>
        <v>3.56</v>
      </c>
      <c r="H697" s="198">
        <v>11.24</v>
      </c>
      <c r="Q697" s="221">
        <f>(Q3782*10000)*TEA!$M$15*10^-6</f>
        <v>39.424296484349995</v>
      </c>
      <c r="R697" s="221">
        <f>(R3782*10000)*TEA!$O$15*10^-6</f>
        <v>39.424296484349995</v>
      </c>
      <c r="AA697">
        <f t="shared" si="66"/>
        <v>1</v>
      </c>
      <c r="AB697" s="197">
        <v>18053</v>
      </c>
      <c r="AC697" s="197">
        <v>43883</v>
      </c>
      <c r="AD697" s="197">
        <f t="shared" si="65"/>
        <v>43883</v>
      </c>
      <c r="AE697" s="197">
        <v>24512</v>
      </c>
      <c r="AJ697">
        <v>0</v>
      </c>
      <c r="AK697">
        <v>0</v>
      </c>
      <c r="AU697" s="198">
        <v>0.27272727299999999</v>
      </c>
      <c r="AV697" s="6">
        <v>0</v>
      </c>
      <c r="AW697" s="198">
        <v>0.38356000000000001</v>
      </c>
      <c r="BO697" s="198"/>
      <c r="BP697" s="354">
        <f t="shared" si="61"/>
        <v>42606.40367897004</v>
      </c>
      <c r="BQ697" s="354">
        <f t="shared" si="62"/>
        <v>0</v>
      </c>
      <c r="BR697" s="354">
        <f t="shared" si="63"/>
        <v>105676.48737280001</v>
      </c>
      <c r="CG697" s="198"/>
      <c r="CH697">
        <f>(Transest!$J$14/HexExtSoy!$K$4)</f>
        <v>0.20257267294641951</v>
      </c>
      <c r="CI697">
        <f>(HydroProcOil!$K$14/HexExtSoy!$K$4)</f>
        <v>0.10977777777777777</v>
      </c>
      <c r="CJ697">
        <f>(StarchFerm!$K$24/StarchFerm!$K$4)</f>
        <v>0.33157302630665886</v>
      </c>
      <c r="CY697" s="198"/>
      <c r="CZ697">
        <f>BP697*CH697*1000*LCI!$E$93</f>
        <v>325816213.69008791</v>
      </c>
      <c r="DA697">
        <f>BQ697*CI697*1000*(LCI!$E$99)</f>
        <v>0</v>
      </c>
      <c r="DB697">
        <f>BR697*CJ697*1000*(LCI!$E$96)</f>
        <v>944313790.01034868</v>
      </c>
    </row>
    <row r="698" spans="1:106" x14ac:dyDescent="0.25">
      <c r="A698" s="197">
        <v>18055</v>
      </c>
      <c r="B698" s="197" t="s">
        <v>1115</v>
      </c>
      <c r="C698" s="197" t="s">
        <v>623</v>
      </c>
      <c r="D698" s="197">
        <v>-86.955758700000004</v>
      </c>
      <c r="E698" s="197">
        <v>39.038960000000003</v>
      </c>
      <c r="F698">
        <v>3.35</v>
      </c>
      <c r="G698">
        <f t="shared" si="64"/>
        <v>3.35</v>
      </c>
      <c r="H698" s="198">
        <v>10.66</v>
      </c>
      <c r="Q698" s="221">
        <f>(Q3783*10000)*TEA!$M$15*10^-6</f>
        <v>43.315322186700001</v>
      </c>
      <c r="R698" s="221">
        <f>(R3783*10000)*TEA!$O$15*10^-6</f>
        <v>43.315322186700001</v>
      </c>
      <c r="AA698">
        <f t="shared" si="66"/>
        <v>1</v>
      </c>
      <c r="AB698" s="197">
        <v>18055</v>
      </c>
      <c r="AC698" s="197">
        <v>18714</v>
      </c>
      <c r="AD698" s="197">
        <f t="shared" si="65"/>
        <v>18714</v>
      </c>
      <c r="AE698" s="197">
        <v>20321</v>
      </c>
      <c r="AJ698">
        <v>0</v>
      </c>
      <c r="AK698">
        <v>0</v>
      </c>
      <c r="AU698" s="198">
        <v>0.27272727299999999</v>
      </c>
      <c r="AV698" s="6">
        <v>0</v>
      </c>
      <c r="AW698" s="198">
        <v>0.38356000000000001</v>
      </c>
      <c r="BO698" s="198"/>
      <c r="BP698" s="354">
        <f t="shared" si="61"/>
        <v>17097.7909261887</v>
      </c>
      <c r="BQ698" s="354">
        <f t="shared" si="62"/>
        <v>0</v>
      </c>
      <c r="BR698" s="354">
        <f t="shared" si="63"/>
        <v>83087.480621600014</v>
      </c>
      <c r="CG698" s="198"/>
      <c r="CH698">
        <f>(Transest!$J$14/HexExtSoy!$K$4)</f>
        <v>0.20257267294641951</v>
      </c>
      <c r="CI698">
        <f>(HydroProcOil!$K$14/HexExtSoy!$K$4)</f>
        <v>0.10977777777777777</v>
      </c>
      <c r="CJ698">
        <f>(StarchFerm!$K$24/StarchFerm!$K$4)</f>
        <v>0.33157302630665886</v>
      </c>
      <c r="CY698" s="198"/>
      <c r="CZ698">
        <f>BP698*CH698*1000*LCI!$E$93</f>
        <v>130748831.65473987</v>
      </c>
      <c r="DA698">
        <f>BQ698*CI698*1000*(LCI!$E$99)</f>
        <v>0</v>
      </c>
      <c r="DB698">
        <f>BR698*CJ698*1000*(LCI!$E$96)</f>
        <v>742460841.37339938</v>
      </c>
    </row>
    <row r="699" spans="1:106" x14ac:dyDescent="0.25">
      <c r="A699" s="197">
        <v>18057</v>
      </c>
      <c r="B699" s="197" t="s">
        <v>1115</v>
      </c>
      <c r="C699" s="197" t="s">
        <v>879</v>
      </c>
      <c r="D699" s="197">
        <v>-86.053599700000007</v>
      </c>
      <c r="E699" s="197">
        <v>40.06588</v>
      </c>
      <c r="F699">
        <v>3.41</v>
      </c>
      <c r="G699">
        <f t="shared" si="64"/>
        <v>3.41</v>
      </c>
      <c r="H699" s="198">
        <v>10.17</v>
      </c>
      <c r="Q699" s="221">
        <f>(Q3784*10000)*TEA!$M$15*10^-6</f>
        <v>40.522842663749998</v>
      </c>
      <c r="R699" s="221">
        <f>(R3784*10000)*TEA!$O$15*10^-6</f>
        <v>40.522842663749998</v>
      </c>
      <c r="AA699">
        <f t="shared" si="66"/>
        <v>1</v>
      </c>
      <c r="AB699" s="197">
        <v>18057</v>
      </c>
      <c r="AC699" s="197">
        <v>24255</v>
      </c>
      <c r="AD699" s="197">
        <f t="shared" si="65"/>
        <v>24255</v>
      </c>
      <c r="AE699" s="197">
        <v>20889</v>
      </c>
      <c r="AJ699">
        <v>0</v>
      </c>
      <c r="AK699">
        <v>0</v>
      </c>
      <c r="AU699" s="198">
        <v>0.27272727299999999</v>
      </c>
      <c r="AV699" s="6">
        <v>0</v>
      </c>
      <c r="AW699" s="198">
        <v>0.38356000000000001</v>
      </c>
      <c r="BO699" s="198"/>
      <c r="BP699" s="354">
        <f t="shared" si="61"/>
        <v>22557.150022557151</v>
      </c>
      <c r="BQ699" s="354">
        <f t="shared" si="62"/>
        <v>0</v>
      </c>
      <c r="BR699" s="354">
        <f t="shared" si="63"/>
        <v>81483.919822800002</v>
      </c>
      <c r="CG699" s="198"/>
      <c r="CH699">
        <f>(Transest!$J$14/HexExtSoy!$K$4)</f>
        <v>0.20257267294641951</v>
      </c>
      <c r="CI699">
        <f>(HydroProcOil!$K$14/HexExtSoy!$K$4)</f>
        <v>0.10977777777777777</v>
      </c>
      <c r="CJ699">
        <f>(StarchFerm!$K$24/StarchFerm!$K$4)</f>
        <v>0.33157302630665886</v>
      </c>
      <c r="CY699" s="198"/>
      <c r="CZ699">
        <f>BP699*CH699*1000*LCI!$E$93</f>
        <v>172497197.07313529</v>
      </c>
      <c r="DA699">
        <f>BQ699*CI699*1000*(LCI!$E$99)</f>
        <v>0</v>
      </c>
      <c r="DB699">
        <f>BR699*CJ699*1000*(LCI!$E$96)</f>
        <v>728131593.56177473</v>
      </c>
    </row>
    <row r="700" spans="1:106" x14ac:dyDescent="0.25">
      <c r="A700" s="197">
        <v>18059</v>
      </c>
      <c r="B700" s="197" t="s">
        <v>1115</v>
      </c>
      <c r="C700" s="197" t="s">
        <v>963</v>
      </c>
      <c r="D700" s="197">
        <v>-85.777373699999998</v>
      </c>
      <c r="E700" s="197">
        <v>39.811520000000002</v>
      </c>
      <c r="F700">
        <v>3.32</v>
      </c>
      <c r="G700">
        <f t="shared" si="64"/>
        <v>3.32</v>
      </c>
      <c r="H700" s="198">
        <v>9.98</v>
      </c>
      <c r="Q700" s="221">
        <f>(Q3785*10000)*TEA!$M$15*10^-6</f>
        <v>41.019981226649996</v>
      </c>
      <c r="R700" s="221">
        <f>(R3785*10000)*TEA!$O$15*10^-6</f>
        <v>41.019981226649996</v>
      </c>
      <c r="AA700">
        <f t="shared" si="66"/>
        <v>1</v>
      </c>
      <c r="AB700" s="197">
        <v>18059</v>
      </c>
      <c r="AC700" s="197">
        <v>33232</v>
      </c>
      <c r="AD700" s="197">
        <f t="shared" si="65"/>
        <v>33232</v>
      </c>
      <c r="AE700" s="197">
        <v>28999</v>
      </c>
      <c r="AJ700">
        <v>0</v>
      </c>
      <c r="AK700">
        <v>0</v>
      </c>
      <c r="AU700" s="198">
        <v>0.27272727299999999</v>
      </c>
      <c r="AV700" s="6">
        <v>0</v>
      </c>
      <c r="AW700" s="198">
        <v>0.38356000000000001</v>
      </c>
      <c r="BO700" s="198"/>
      <c r="BP700" s="354">
        <f t="shared" si="61"/>
        <v>30090.065484635517</v>
      </c>
      <c r="BQ700" s="354">
        <f t="shared" si="62"/>
        <v>0</v>
      </c>
      <c r="BR700" s="354">
        <f t="shared" si="63"/>
        <v>111006.10727120002</v>
      </c>
      <c r="CG700" s="198"/>
      <c r="CH700">
        <f>(Transest!$J$14/HexExtSoy!$K$4)</f>
        <v>0.20257267294641951</v>
      </c>
      <c r="CI700">
        <f>(HydroProcOil!$K$14/HexExtSoy!$K$4)</f>
        <v>0.10977777777777777</v>
      </c>
      <c r="CJ700">
        <f>(StarchFerm!$K$24/StarchFerm!$K$4)</f>
        <v>0.33157302630665886</v>
      </c>
      <c r="CY700" s="198"/>
      <c r="CZ700">
        <f>BP700*CH700*1000*LCI!$E$93</f>
        <v>230102293.536917</v>
      </c>
      <c r="DA700">
        <f>BQ700*CI700*1000*(LCI!$E$99)</f>
        <v>0</v>
      </c>
      <c r="DB700">
        <f>BR700*CJ700*1000*(LCI!$E$96)</f>
        <v>991938703.46738005</v>
      </c>
    </row>
    <row r="701" spans="1:106" x14ac:dyDescent="0.25">
      <c r="A701" s="197">
        <v>18061</v>
      </c>
      <c r="B701" s="197" t="s">
        <v>1115</v>
      </c>
      <c r="C701" s="197" t="s">
        <v>1126</v>
      </c>
      <c r="D701" s="197">
        <v>-86.112863300000001</v>
      </c>
      <c r="E701" s="197">
        <v>38.202150000000003</v>
      </c>
      <c r="F701">
        <v>3.46</v>
      </c>
      <c r="G701">
        <f t="shared" si="64"/>
        <v>3.46</v>
      </c>
      <c r="H701" s="198">
        <v>10.7</v>
      </c>
      <c r="Q701" s="221">
        <f>(Q3786*10000)*TEA!$M$15*10^-6</f>
        <v>45.116030677499992</v>
      </c>
      <c r="R701" s="221">
        <f>(R3786*10000)*TEA!$O$15*10^-6</f>
        <v>45.116030677499992</v>
      </c>
      <c r="AA701">
        <f t="shared" si="66"/>
        <v>1</v>
      </c>
      <c r="AB701" s="197">
        <v>18061</v>
      </c>
      <c r="AC701" s="197">
        <v>16580</v>
      </c>
      <c r="AD701" s="197">
        <f t="shared" si="65"/>
        <v>16580</v>
      </c>
      <c r="AE701" s="197">
        <v>10925</v>
      </c>
      <c r="AJ701">
        <v>0</v>
      </c>
      <c r="AK701">
        <v>0</v>
      </c>
      <c r="AU701" s="198">
        <v>0.27272727299999999</v>
      </c>
      <c r="AV701" s="6">
        <v>0</v>
      </c>
      <c r="AW701" s="198">
        <v>0.38356000000000001</v>
      </c>
      <c r="BO701" s="198"/>
      <c r="BP701" s="354">
        <f t="shared" si="61"/>
        <v>15645.490924736401</v>
      </c>
      <c r="BQ701" s="354">
        <f t="shared" si="62"/>
        <v>0</v>
      </c>
      <c r="BR701" s="354">
        <f t="shared" si="63"/>
        <v>44837.205099999999</v>
      </c>
      <c r="CG701" s="198"/>
      <c r="CH701">
        <f>(Transest!$J$14/HexExtSoy!$K$4)</f>
        <v>0.20257267294641951</v>
      </c>
      <c r="CI701">
        <f>(HydroProcOil!$K$14/HexExtSoy!$K$4)</f>
        <v>0.10977777777777777</v>
      </c>
      <c r="CJ701">
        <f>(StarchFerm!$K$24/StarchFerm!$K$4)</f>
        <v>0.33157302630665886</v>
      </c>
      <c r="CY701" s="198"/>
      <c r="CZ701">
        <f>BP701*CH701*1000*LCI!$E$93</f>
        <v>119642921.58590075</v>
      </c>
      <c r="DA701">
        <f>BQ701*CI701*1000*(LCI!$E$99)</f>
        <v>0</v>
      </c>
      <c r="DB701">
        <f>BR701*CJ701*1000*(LCI!$E$96)</f>
        <v>400660469.8364557</v>
      </c>
    </row>
    <row r="702" spans="1:106" x14ac:dyDescent="0.25">
      <c r="A702" s="197">
        <v>18063</v>
      </c>
      <c r="B702" s="197" t="s">
        <v>1115</v>
      </c>
      <c r="C702" s="197" t="s">
        <v>1127</v>
      </c>
      <c r="D702" s="197">
        <v>-86.498701600000004</v>
      </c>
      <c r="E702" s="197">
        <v>39.767569999999999</v>
      </c>
      <c r="F702">
        <v>3.52</v>
      </c>
      <c r="G702">
        <f t="shared" si="64"/>
        <v>3.52</v>
      </c>
      <c r="H702" s="198">
        <v>11.46</v>
      </c>
      <c r="Q702" s="221">
        <f>(Q3787*10000)*TEA!$M$15*10^-6</f>
        <v>41.316997228200002</v>
      </c>
      <c r="R702" s="221">
        <f>(R3787*10000)*TEA!$O$15*10^-6</f>
        <v>41.316997228200002</v>
      </c>
      <c r="AA702">
        <f t="shared" si="66"/>
        <v>1</v>
      </c>
      <c r="AB702" s="197">
        <v>18063</v>
      </c>
      <c r="AC702" s="197">
        <v>27093</v>
      </c>
      <c r="AD702" s="197">
        <f t="shared" si="65"/>
        <v>27093</v>
      </c>
      <c r="AE702" s="197">
        <v>26212</v>
      </c>
      <c r="AJ702">
        <v>0</v>
      </c>
      <c r="AK702">
        <v>0</v>
      </c>
      <c r="AU702" s="198">
        <v>0.27272727299999999</v>
      </c>
      <c r="AV702" s="6">
        <v>0</v>
      </c>
      <c r="AW702" s="198">
        <v>0.38356000000000001</v>
      </c>
      <c r="BO702" s="198"/>
      <c r="BP702" s="354">
        <f t="shared" si="61"/>
        <v>26009.280026009281</v>
      </c>
      <c r="BQ702" s="354">
        <f t="shared" si="62"/>
        <v>0</v>
      </c>
      <c r="BR702" s="354">
        <f t="shared" si="63"/>
        <v>115217.40429120001</v>
      </c>
      <c r="CG702" s="198"/>
      <c r="CH702">
        <f>(Transest!$J$14/HexExtSoy!$K$4)</f>
        <v>0.20257267294641951</v>
      </c>
      <c r="CI702">
        <f>(HydroProcOil!$K$14/HexExtSoy!$K$4)</f>
        <v>0.10977777777777777</v>
      </c>
      <c r="CJ702">
        <f>(StarchFerm!$K$24/StarchFerm!$K$4)</f>
        <v>0.33157302630665886</v>
      </c>
      <c r="CY702" s="198"/>
      <c r="CZ702">
        <f>BP702*CH702*1000*LCI!$E$93</f>
        <v>198896043.95459339</v>
      </c>
      <c r="DA702">
        <f>BQ702*CI702*1000*(LCI!$E$99)</f>
        <v>0</v>
      </c>
      <c r="DB702">
        <f>BR702*CJ702*1000*(LCI!$E$96)</f>
        <v>1029570403.2776357</v>
      </c>
    </row>
    <row r="703" spans="1:106" x14ac:dyDescent="0.25">
      <c r="A703" s="197">
        <v>18065</v>
      </c>
      <c r="B703" s="197" t="s">
        <v>1115</v>
      </c>
      <c r="C703" s="197" t="s">
        <v>625</v>
      </c>
      <c r="D703" s="197">
        <v>-85.408510199999995</v>
      </c>
      <c r="E703" s="197">
        <v>39.926250000000003</v>
      </c>
      <c r="F703">
        <v>3.53</v>
      </c>
      <c r="G703">
        <f t="shared" si="64"/>
        <v>3.53</v>
      </c>
      <c r="H703" s="198">
        <v>11.07</v>
      </c>
      <c r="Q703" s="221">
        <f>(Q3788*10000)*TEA!$M$15*10^-6</f>
        <v>40.692203302499998</v>
      </c>
      <c r="R703" s="221">
        <f>(R3788*10000)*TEA!$O$15*10^-6</f>
        <v>40.692203302499998</v>
      </c>
      <c r="AA703">
        <f t="shared" si="66"/>
        <v>1</v>
      </c>
      <c r="AB703" s="197">
        <v>18065</v>
      </c>
      <c r="AC703" s="197">
        <v>31948</v>
      </c>
      <c r="AD703" s="197">
        <f t="shared" si="65"/>
        <v>31948</v>
      </c>
      <c r="AE703" s="197">
        <v>23557</v>
      </c>
      <c r="AJ703">
        <v>0</v>
      </c>
      <c r="AK703">
        <v>0</v>
      </c>
      <c r="AU703" s="198">
        <v>0.27272727299999999</v>
      </c>
      <c r="AV703" s="6">
        <v>0</v>
      </c>
      <c r="AW703" s="198">
        <v>0.38356000000000001</v>
      </c>
      <c r="BO703" s="198"/>
      <c r="BP703" s="354">
        <f t="shared" si="61"/>
        <v>30757.210939848115</v>
      </c>
      <c r="BQ703" s="354">
        <f t="shared" si="62"/>
        <v>0</v>
      </c>
      <c r="BR703" s="354">
        <f t="shared" si="63"/>
        <v>100023.23872440001</v>
      </c>
      <c r="CG703" s="198"/>
      <c r="CH703">
        <f>(Transest!$J$14/HexExtSoy!$K$4)</f>
        <v>0.20257267294641951</v>
      </c>
      <c r="CI703">
        <f>(HydroProcOil!$K$14/HexExtSoy!$K$4)</f>
        <v>0.10977777777777777</v>
      </c>
      <c r="CJ703">
        <f>(StarchFerm!$K$24/StarchFerm!$K$4)</f>
        <v>0.33157302630665886</v>
      </c>
      <c r="CY703" s="198"/>
      <c r="CZ703">
        <f>BP703*CH703*1000*LCI!$E$93</f>
        <v>235204033.82543629</v>
      </c>
      <c r="DA703">
        <f>BQ703*CI703*1000*(LCI!$E$99)</f>
        <v>0</v>
      </c>
      <c r="DB703">
        <f>BR703*CJ703*1000*(LCI!$E$96)</f>
        <v>893796964.65251088</v>
      </c>
    </row>
    <row r="704" spans="1:106" x14ac:dyDescent="0.25">
      <c r="A704" s="197">
        <v>18067</v>
      </c>
      <c r="B704" s="197" t="s">
        <v>1115</v>
      </c>
      <c r="C704" s="197" t="s">
        <v>700</v>
      </c>
      <c r="D704" s="197">
        <v>-86.116732400000004</v>
      </c>
      <c r="E704" s="197">
        <v>40.479340000000001</v>
      </c>
      <c r="F704">
        <v>3.76</v>
      </c>
      <c r="G704">
        <f t="shared" si="64"/>
        <v>3.76</v>
      </c>
      <c r="H704" s="198">
        <v>11.63</v>
      </c>
      <c r="Q704" s="221">
        <f>(Q3789*10000)*TEA!$M$15*10^-6</f>
        <v>39.621585601799993</v>
      </c>
      <c r="R704" s="221">
        <f>(R3789*10000)*TEA!$O$15*10^-6</f>
        <v>39.621585601799993</v>
      </c>
      <c r="AA704">
        <f t="shared" si="66"/>
        <v>1</v>
      </c>
      <c r="AB704" s="197">
        <v>18067</v>
      </c>
      <c r="AC704" s="197">
        <v>29520</v>
      </c>
      <c r="AD704" s="197">
        <f t="shared" si="65"/>
        <v>29520</v>
      </c>
      <c r="AE704" s="197">
        <v>24234</v>
      </c>
      <c r="AJ704">
        <v>0</v>
      </c>
      <c r="AK704">
        <v>0</v>
      </c>
      <c r="AU704" s="198">
        <v>0.27272727299999999</v>
      </c>
      <c r="AV704" s="6">
        <v>0</v>
      </c>
      <c r="AW704" s="198">
        <v>0.38356000000000001</v>
      </c>
      <c r="BO704" s="198"/>
      <c r="BP704" s="354">
        <f t="shared" si="61"/>
        <v>30271.418212089597</v>
      </c>
      <c r="BQ704" s="354">
        <f t="shared" si="62"/>
        <v>0</v>
      </c>
      <c r="BR704" s="354">
        <f t="shared" si="63"/>
        <v>108103.09505520001</v>
      </c>
      <c r="CG704" s="198"/>
      <c r="CH704">
        <f>(Transest!$J$14/HexExtSoy!$K$4)</f>
        <v>0.20257267294641951</v>
      </c>
      <c r="CI704">
        <f>(HydroProcOil!$K$14/HexExtSoy!$K$4)</f>
        <v>0.10977777777777777</v>
      </c>
      <c r="CJ704">
        <f>(StarchFerm!$K$24/StarchFerm!$K$4)</f>
        <v>0.33157302630665886</v>
      </c>
      <c r="CY704" s="198"/>
      <c r="CZ704">
        <f>BP704*CH704*1000*LCI!$E$93</f>
        <v>231489119.31659722</v>
      </c>
      <c r="DA704">
        <f>BQ704*CI704*1000*(LCI!$E$99)</f>
        <v>0</v>
      </c>
      <c r="DB704">
        <f>BR704*CJ704*1000*(LCI!$E$96)</f>
        <v>965997696.75633657</v>
      </c>
    </row>
    <row r="705" spans="1:106" x14ac:dyDescent="0.25">
      <c r="A705" s="197">
        <v>18069</v>
      </c>
      <c r="B705" s="197" t="s">
        <v>1115</v>
      </c>
      <c r="C705" s="197" t="s">
        <v>1128</v>
      </c>
      <c r="D705" s="197">
        <v>-85.500057400000003</v>
      </c>
      <c r="E705" s="197">
        <v>40.833770000000001</v>
      </c>
      <c r="F705">
        <v>3.37</v>
      </c>
      <c r="G705">
        <f t="shared" si="64"/>
        <v>3.37</v>
      </c>
      <c r="H705" s="198">
        <v>11.02</v>
      </c>
      <c r="Q705" s="221">
        <f>(Q3790*10000)*TEA!$M$15*10^-6</f>
        <v>38.718873087749991</v>
      </c>
      <c r="R705" s="221">
        <f>(R3790*10000)*TEA!$O$15*10^-6</f>
        <v>38.718873087749991</v>
      </c>
      <c r="AA705">
        <f t="shared" si="66"/>
        <v>1</v>
      </c>
      <c r="AB705" s="197">
        <v>18069</v>
      </c>
      <c r="AC705" s="197">
        <v>40994</v>
      </c>
      <c r="AD705" s="197">
        <f t="shared" si="65"/>
        <v>40994</v>
      </c>
      <c r="AE705" s="197">
        <v>24814</v>
      </c>
      <c r="AJ705">
        <v>0</v>
      </c>
      <c r="AK705">
        <v>0</v>
      </c>
      <c r="AU705" s="198">
        <v>0.27272727299999999</v>
      </c>
      <c r="AV705" s="6">
        <v>0</v>
      </c>
      <c r="AW705" s="198">
        <v>0.38356000000000001</v>
      </c>
      <c r="BO705" s="198"/>
      <c r="BP705" s="354">
        <f t="shared" si="61"/>
        <v>37677.212764949938</v>
      </c>
      <c r="BQ705" s="354">
        <f t="shared" si="62"/>
        <v>0</v>
      </c>
      <c r="BR705" s="354">
        <f t="shared" si="63"/>
        <v>104884.58939679999</v>
      </c>
      <c r="CG705" s="198"/>
      <c r="CH705">
        <f>(Transest!$J$14/HexExtSoy!$K$4)</f>
        <v>0.20257267294641951</v>
      </c>
      <c r="CI705">
        <f>(HydroProcOil!$K$14/HexExtSoy!$K$4)</f>
        <v>0.10977777777777777</v>
      </c>
      <c r="CJ705">
        <f>(StarchFerm!$K$24/StarchFerm!$K$4)</f>
        <v>0.33157302630665886</v>
      </c>
      <c r="CY705" s="198"/>
      <c r="CZ705">
        <f>BP705*CH705*1000*LCI!$E$93</f>
        <v>288122107.1359992</v>
      </c>
      <c r="DA705">
        <f>BQ705*CI705*1000*(LCI!$E$99)</f>
        <v>0</v>
      </c>
      <c r="DB705">
        <f>BR705*CJ705*1000*(LCI!$E$96)</f>
        <v>937237474.38320196</v>
      </c>
    </row>
    <row r="706" spans="1:106" x14ac:dyDescent="0.25">
      <c r="A706" s="197">
        <v>18071</v>
      </c>
      <c r="B706" s="197" t="s">
        <v>1115</v>
      </c>
      <c r="C706" s="197" t="s">
        <v>627</v>
      </c>
      <c r="D706" s="197">
        <v>-86.031246999999993</v>
      </c>
      <c r="E706" s="197">
        <v>38.909689999999998</v>
      </c>
      <c r="F706">
        <v>3.37</v>
      </c>
      <c r="G706">
        <f t="shared" si="64"/>
        <v>3.37</v>
      </c>
      <c r="H706" s="198">
        <v>10.29</v>
      </c>
      <c r="Q706" s="221">
        <f>(Q3791*10000)*TEA!$M$15*10^-6</f>
        <v>43.345151694899997</v>
      </c>
      <c r="R706" s="221">
        <f>(R3791*10000)*TEA!$O$15*10^-6</f>
        <v>43.345151694899997</v>
      </c>
      <c r="AA706">
        <f t="shared" si="66"/>
        <v>1</v>
      </c>
      <c r="AB706" s="197">
        <v>18071</v>
      </c>
      <c r="AC706" s="197">
        <v>30353</v>
      </c>
      <c r="AD706" s="197">
        <f t="shared" si="65"/>
        <v>30353</v>
      </c>
      <c r="AE706" s="197">
        <v>22978</v>
      </c>
      <c r="AJ706">
        <v>0</v>
      </c>
      <c r="AK706">
        <v>0</v>
      </c>
      <c r="AU706" s="198">
        <v>0.27272727299999999</v>
      </c>
      <c r="AV706" s="6">
        <v>0</v>
      </c>
      <c r="AW706" s="198">
        <v>0.38356000000000001</v>
      </c>
      <c r="BO706" s="198"/>
      <c r="BP706" s="354">
        <f t="shared" si="61"/>
        <v>27897.16639153353</v>
      </c>
      <c r="BQ706" s="354">
        <f t="shared" si="62"/>
        <v>0</v>
      </c>
      <c r="BR706" s="354">
        <f t="shared" si="63"/>
        <v>90690.314887199987</v>
      </c>
      <c r="CG706" s="198"/>
      <c r="CH706">
        <f>(Transest!$J$14/HexExtSoy!$K$4)</f>
        <v>0.20257267294641951</v>
      </c>
      <c r="CI706">
        <f>(HydroProcOil!$K$14/HexExtSoy!$K$4)</f>
        <v>0.10977777777777777</v>
      </c>
      <c r="CJ706">
        <f>(StarchFerm!$K$24/StarchFerm!$K$4)</f>
        <v>0.33157302630665886</v>
      </c>
      <c r="CY706" s="198"/>
      <c r="CZ706">
        <f>BP706*CH706*1000*LCI!$E$93</f>
        <v>213332934.5245398</v>
      </c>
      <c r="DA706">
        <f>BQ706*CI706*1000*(LCI!$E$99)</f>
        <v>0</v>
      </c>
      <c r="DB706">
        <f>BR706*CJ706*1000*(LCI!$E$96)</f>
        <v>810398955.31583118</v>
      </c>
    </row>
    <row r="707" spans="1:106" x14ac:dyDescent="0.25">
      <c r="A707" s="197">
        <v>18073</v>
      </c>
      <c r="B707" s="197" t="s">
        <v>1115</v>
      </c>
      <c r="C707" s="197" t="s">
        <v>969</v>
      </c>
      <c r="D707" s="197">
        <v>-87.1098681</v>
      </c>
      <c r="E707" s="197">
        <v>41.022440000000003</v>
      </c>
      <c r="F707">
        <v>3.52</v>
      </c>
      <c r="G707">
        <f t="shared" si="64"/>
        <v>3.52</v>
      </c>
      <c r="H707" s="198">
        <v>11.71</v>
      </c>
      <c r="Q707" s="221">
        <f>(Q3792*10000)*TEA!$M$15*10^-6</f>
        <v>38.626919959049999</v>
      </c>
      <c r="R707" s="221">
        <f>(R3792*10000)*TEA!$O$15*10^-6</f>
        <v>38.626919959049999</v>
      </c>
      <c r="AA707">
        <f t="shared" si="66"/>
        <v>1</v>
      </c>
      <c r="AB707" s="197">
        <v>18073</v>
      </c>
      <c r="AC707" s="197">
        <v>36900</v>
      </c>
      <c r="AD707" s="197">
        <f t="shared" si="65"/>
        <v>36900</v>
      </c>
      <c r="AE707" s="197">
        <v>52744</v>
      </c>
      <c r="AJ707">
        <v>0</v>
      </c>
      <c r="AK707">
        <v>0</v>
      </c>
      <c r="AU707" s="198">
        <v>0.27272727299999999</v>
      </c>
      <c r="AV707" s="6">
        <v>0</v>
      </c>
      <c r="AW707" s="198">
        <v>0.38356000000000001</v>
      </c>
      <c r="BO707" s="198"/>
      <c r="BP707" s="354">
        <f t="shared" ref="BP707:BP770" si="67">F707*AC707*AU707</f>
        <v>35424.000035423996</v>
      </c>
      <c r="BQ707" s="354">
        <f t="shared" ref="BQ707:BQ770" si="68">G707*AD707*AV707</f>
        <v>0</v>
      </c>
      <c r="BR707" s="354">
        <f t="shared" ref="BR707:BR770" si="69">H707*AE707*AW707</f>
        <v>236899.02197440001</v>
      </c>
      <c r="CG707" s="198"/>
      <c r="CH707">
        <f>(Transest!$J$14/HexExtSoy!$K$4)</f>
        <v>0.20257267294641951</v>
      </c>
      <c r="CI707">
        <f>(HydroProcOil!$K$14/HexExtSoy!$K$4)</f>
        <v>0.10977777777777777</v>
      </c>
      <c r="CJ707">
        <f>(StarchFerm!$K$24/StarchFerm!$K$4)</f>
        <v>0.33157302630665886</v>
      </c>
      <c r="CY707" s="198"/>
      <c r="CZ707">
        <f>BP707*CH707*1000*LCI!$E$93</f>
        <v>270891522.60452867</v>
      </c>
      <c r="DA707">
        <f>BQ707*CI707*1000*(LCI!$E$99)</f>
        <v>0</v>
      </c>
      <c r="DB707">
        <f>BR707*CJ707*1000*(LCI!$E$96)</f>
        <v>2116904326.1365092</v>
      </c>
    </row>
    <row r="708" spans="1:106" x14ac:dyDescent="0.25">
      <c r="A708" s="197">
        <v>18075</v>
      </c>
      <c r="B708" s="197" t="s">
        <v>1115</v>
      </c>
      <c r="C708" s="197" t="s">
        <v>1129</v>
      </c>
      <c r="D708" s="197">
        <v>-85.016581200000005</v>
      </c>
      <c r="E708" s="197">
        <v>40.437570000000001</v>
      </c>
      <c r="F708">
        <v>3.14</v>
      </c>
      <c r="G708">
        <f t="shared" ref="G708:G771" si="70">F708</f>
        <v>3.14</v>
      </c>
      <c r="H708" s="198">
        <v>10.029999999999999</v>
      </c>
      <c r="Q708" s="221">
        <f>(Q3793*10000)*TEA!$M$15*10^-6</f>
        <v>39.527922959099996</v>
      </c>
      <c r="R708" s="221">
        <f>(R3793*10000)*TEA!$O$15*10^-6</f>
        <v>39.527922959099996</v>
      </c>
      <c r="AA708">
        <f t="shared" si="66"/>
        <v>1</v>
      </c>
      <c r="AB708" s="197">
        <v>18075</v>
      </c>
      <c r="AC708" s="197">
        <v>41191</v>
      </c>
      <c r="AD708" s="197">
        <f t="shared" ref="AD708:AD771" si="71">AC708</f>
        <v>41191</v>
      </c>
      <c r="AE708" s="197">
        <v>27550</v>
      </c>
      <c r="AJ708">
        <v>0</v>
      </c>
      <c r="AK708">
        <v>0</v>
      </c>
      <c r="AU708" s="198">
        <v>0.27272727299999999</v>
      </c>
      <c r="AV708" s="6">
        <v>0</v>
      </c>
      <c r="AW708" s="198">
        <v>0.38356000000000001</v>
      </c>
      <c r="BO708" s="198"/>
      <c r="BP708" s="354">
        <f t="shared" si="67"/>
        <v>35274.474580729024</v>
      </c>
      <c r="BQ708" s="354">
        <f t="shared" si="68"/>
        <v>0</v>
      </c>
      <c r="BR708" s="354">
        <f t="shared" si="69"/>
        <v>105987.79234</v>
      </c>
      <c r="CG708" s="198"/>
      <c r="CH708">
        <f>(Transest!$J$14/HexExtSoy!$K$4)</f>
        <v>0.20257267294641951</v>
      </c>
      <c r="CI708">
        <f>(HydroProcOil!$K$14/HexExtSoy!$K$4)</f>
        <v>0.10977777777777777</v>
      </c>
      <c r="CJ708">
        <f>(StarchFerm!$K$24/StarchFerm!$K$4)</f>
        <v>0.33157302630665886</v>
      </c>
      <c r="CY708" s="198"/>
      <c r="CZ708">
        <f>BP708*CH708*1000*LCI!$E$93</f>
        <v>269748083.74810505</v>
      </c>
      <c r="DA708">
        <f>BQ708*CI708*1000*(LCI!$E$99)</f>
        <v>0</v>
      </c>
      <c r="DB708">
        <f>BR708*CJ708*1000*(LCI!$E$96)</f>
        <v>947095577.90597212</v>
      </c>
    </row>
    <row r="709" spans="1:106" x14ac:dyDescent="0.25">
      <c r="A709" s="197">
        <v>18077</v>
      </c>
      <c r="B709" s="197" t="s">
        <v>1115</v>
      </c>
      <c r="C709" s="197" t="s">
        <v>628</v>
      </c>
      <c r="D709" s="197">
        <v>-85.4364487</v>
      </c>
      <c r="E709" s="197">
        <v>38.789400000000001</v>
      </c>
      <c r="F709">
        <v>3.11</v>
      </c>
      <c r="G709">
        <f t="shared" si="70"/>
        <v>3.11</v>
      </c>
      <c r="H709" s="198">
        <v>10.49</v>
      </c>
      <c r="Q709" s="221">
        <f>(Q3794*10000)*TEA!$M$15*10^-6</f>
        <v>43.574600600999993</v>
      </c>
      <c r="R709" s="221">
        <f>(R3794*10000)*TEA!$O$15*10^-6</f>
        <v>43.574600600999993</v>
      </c>
      <c r="AA709">
        <f t="shared" si="66"/>
        <v>1</v>
      </c>
      <c r="AB709" s="197">
        <v>18077</v>
      </c>
      <c r="AC709" s="197">
        <v>14758</v>
      </c>
      <c r="AD709" s="197">
        <f t="shared" si="71"/>
        <v>14758</v>
      </c>
      <c r="AE709" s="197">
        <v>5764</v>
      </c>
      <c r="AJ709">
        <v>0</v>
      </c>
      <c r="AK709">
        <v>0</v>
      </c>
      <c r="AU709" s="198">
        <v>0.27272727299999999</v>
      </c>
      <c r="AV709" s="6">
        <v>0</v>
      </c>
      <c r="AW709" s="198">
        <v>0.38356000000000001</v>
      </c>
      <c r="BO709" s="198"/>
      <c r="BP709" s="354">
        <f t="shared" si="67"/>
        <v>12517.467285244738</v>
      </c>
      <c r="BQ709" s="354">
        <f t="shared" si="68"/>
        <v>0</v>
      </c>
      <c r="BR709" s="354">
        <f t="shared" si="69"/>
        <v>23191.709921600002</v>
      </c>
      <c r="CG709" s="198"/>
      <c r="CH709">
        <f>(Transest!$J$14/HexExtSoy!$K$4)</f>
        <v>0.20257267294641951</v>
      </c>
      <c r="CI709">
        <f>(HydroProcOil!$K$14/HexExtSoy!$K$4)</f>
        <v>0.10977777777777777</v>
      </c>
      <c r="CJ709">
        <f>(StarchFerm!$K$24/StarchFerm!$K$4)</f>
        <v>0.33157302630665886</v>
      </c>
      <c r="CY709" s="198"/>
      <c r="CZ709">
        <f>BP709*CH709*1000*LCI!$E$93</f>
        <v>95722554.445049897</v>
      </c>
      <c r="DA709">
        <f>BQ709*CI709*1000*(LCI!$E$99)</f>
        <v>0</v>
      </c>
      <c r="DB709">
        <f>BR709*CJ709*1000*(LCI!$E$96)</f>
        <v>207238639.71394256</v>
      </c>
    </row>
    <row r="710" spans="1:106" x14ac:dyDescent="0.25">
      <c r="A710" s="197">
        <v>18079</v>
      </c>
      <c r="B710" s="197" t="s">
        <v>1115</v>
      </c>
      <c r="C710" s="197" t="s">
        <v>1130</v>
      </c>
      <c r="D710" s="197">
        <v>-85.632007400000006</v>
      </c>
      <c r="E710" s="197">
        <v>38.996290000000002</v>
      </c>
      <c r="F710">
        <v>3.48</v>
      </c>
      <c r="G710">
        <f t="shared" si="70"/>
        <v>3.48</v>
      </c>
      <c r="H710" s="198">
        <v>10.73</v>
      </c>
      <c r="Q710" s="221">
        <f>(Q3795*10000)*TEA!$M$15*10^-6</f>
        <v>43.072200552149994</v>
      </c>
      <c r="R710" s="221">
        <f>(R3795*10000)*TEA!$O$15*10^-6</f>
        <v>43.072200552149994</v>
      </c>
      <c r="AA710">
        <f t="shared" si="66"/>
        <v>1</v>
      </c>
      <c r="AB710" s="197">
        <v>18079</v>
      </c>
      <c r="AC710" s="197">
        <v>21380</v>
      </c>
      <c r="AD710" s="197">
        <f t="shared" si="71"/>
        <v>21380</v>
      </c>
      <c r="AE710" s="197">
        <v>10956</v>
      </c>
      <c r="AJ710">
        <v>0</v>
      </c>
      <c r="AK710">
        <v>0</v>
      </c>
      <c r="AU710" s="198">
        <v>0.27272727299999999</v>
      </c>
      <c r="AV710" s="6">
        <v>0</v>
      </c>
      <c r="AW710" s="198">
        <v>0.38356000000000001</v>
      </c>
      <c r="BO710" s="198"/>
      <c r="BP710" s="354">
        <f t="shared" si="67"/>
        <v>20291.563656655198</v>
      </c>
      <c r="BQ710" s="354">
        <f t="shared" si="68"/>
        <v>0</v>
      </c>
      <c r="BR710" s="354">
        <f t="shared" si="69"/>
        <v>45090.500452800006</v>
      </c>
      <c r="CG710" s="198"/>
      <c r="CH710">
        <f>(Transest!$J$14/HexExtSoy!$K$4)</f>
        <v>0.20257267294641951</v>
      </c>
      <c r="CI710">
        <f>(HydroProcOil!$K$14/HexExtSoy!$K$4)</f>
        <v>0.10977777777777777</v>
      </c>
      <c r="CJ710">
        <f>(StarchFerm!$K$24/StarchFerm!$K$4)</f>
        <v>0.33157302630665886</v>
      </c>
      <c r="CY710" s="198"/>
      <c r="CZ710">
        <f>BP710*CH710*1000*LCI!$E$93</f>
        <v>155171989.87921274</v>
      </c>
      <c r="DA710">
        <f>BQ710*CI710*1000*(LCI!$E$99)</f>
        <v>0</v>
      </c>
      <c r="DB710">
        <f>BR710*CJ710*1000*(LCI!$E$96)</f>
        <v>402923890.02140921</v>
      </c>
    </row>
    <row r="711" spans="1:106" x14ac:dyDescent="0.25">
      <c r="A711" s="197">
        <v>18081</v>
      </c>
      <c r="B711" s="197" t="s">
        <v>1115</v>
      </c>
      <c r="C711" s="197" t="s">
        <v>703</v>
      </c>
      <c r="D711" s="197">
        <v>-86.096864100000005</v>
      </c>
      <c r="E711" s="197">
        <v>39.484070000000003</v>
      </c>
      <c r="F711">
        <v>3.83</v>
      </c>
      <c r="G711">
        <f t="shared" si="70"/>
        <v>3.83</v>
      </c>
      <c r="H711" s="198">
        <v>10.85</v>
      </c>
      <c r="Q711" s="221">
        <f>(Q3796*10000)*TEA!$M$15*10^-6</f>
        <v>41.778422913599996</v>
      </c>
      <c r="R711" s="221">
        <f>(R3796*10000)*TEA!$O$15*10^-6</f>
        <v>41.778422913599996</v>
      </c>
      <c r="AA711">
        <f t="shared" si="66"/>
        <v>1</v>
      </c>
      <c r="AB711" s="197">
        <v>18081</v>
      </c>
      <c r="AC711" s="197">
        <v>22592</v>
      </c>
      <c r="AD711" s="197">
        <f t="shared" si="71"/>
        <v>22592</v>
      </c>
      <c r="AE711" s="197">
        <v>22305</v>
      </c>
      <c r="AJ711">
        <v>0</v>
      </c>
      <c r="AK711">
        <v>0</v>
      </c>
      <c r="AU711" s="198">
        <v>0.27272727299999999</v>
      </c>
      <c r="AV711" s="6">
        <v>0</v>
      </c>
      <c r="AW711" s="198">
        <v>0.38356000000000001</v>
      </c>
      <c r="BO711" s="198"/>
      <c r="BP711" s="354">
        <f t="shared" si="67"/>
        <v>23598.370932689279</v>
      </c>
      <c r="BQ711" s="354">
        <f t="shared" si="68"/>
        <v>0</v>
      </c>
      <c r="BR711" s="354">
        <f t="shared" si="69"/>
        <v>92825.067930000005</v>
      </c>
      <c r="CG711" s="198"/>
      <c r="CH711">
        <f>(Transest!$J$14/HexExtSoy!$K$4)</f>
        <v>0.20257267294641951</v>
      </c>
      <c r="CI711">
        <f>(HydroProcOil!$K$14/HexExtSoy!$K$4)</f>
        <v>0.10977777777777777</v>
      </c>
      <c r="CJ711">
        <f>(StarchFerm!$K$24/StarchFerm!$K$4)</f>
        <v>0.33157302630665886</v>
      </c>
      <c r="CY711" s="198"/>
      <c r="CZ711">
        <f>BP711*CH711*1000*LCI!$E$93</f>
        <v>180459536.65735242</v>
      </c>
      <c r="DA711">
        <f>BQ711*CI711*1000*(LCI!$E$99)</f>
        <v>0</v>
      </c>
      <c r="DB711">
        <f>BR711*CJ711*1000*(LCI!$E$96)</f>
        <v>829474880.21359122</v>
      </c>
    </row>
    <row r="712" spans="1:106" x14ac:dyDescent="0.25">
      <c r="A712" s="197">
        <v>18083</v>
      </c>
      <c r="B712" s="197" t="s">
        <v>1115</v>
      </c>
      <c r="C712" s="197" t="s">
        <v>1086</v>
      </c>
      <c r="D712" s="197">
        <v>-87.419167900000005</v>
      </c>
      <c r="E712" s="197">
        <v>38.697220000000002</v>
      </c>
      <c r="F712">
        <v>3.78</v>
      </c>
      <c r="G712">
        <f t="shared" si="70"/>
        <v>3.78</v>
      </c>
      <c r="H712" s="198">
        <v>11.64</v>
      </c>
      <c r="Q712" s="221">
        <f>(Q3797*10000)*TEA!$M$15*10^-6</f>
        <v>44.360297407349996</v>
      </c>
      <c r="R712" s="221">
        <f>(R3797*10000)*TEA!$O$15*10^-6</f>
        <v>44.360297407349996</v>
      </c>
      <c r="AA712">
        <f t="shared" si="66"/>
        <v>1</v>
      </c>
      <c r="AB712" s="197">
        <v>18083</v>
      </c>
      <c r="AC712" s="197">
        <v>54290</v>
      </c>
      <c r="AD712" s="197">
        <f t="shared" si="71"/>
        <v>54290</v>
      </c>
      <c r="AE712" s="197">
        <v>51728</v>
      </c>
      <c r="AJ712">
        <v>0</v>
      </c>
      <c r="AK712">
        <v>0</v>
      </c>
      <c r="AU712" s="198">
        <v>0.27272727299999999</v>
      </c>
      <c r="AV712" s="6">
        <v>0</v>
      </c>
      <c r="AW712" s="198">
        <v>0.38356000000000001</v>
      </c>
      <c r="BO712" s="198"/>
      <c r="BP712" s="354">
        <f t="shared" si="67"/>
        <v>55968.054601422591</v>
      </c>
      <c r="BQ712" s="354">
        <f t="shared" si="68"/>
        <v>0</v>
      </c>
      <c r="BR712" s="354">
        <f t="shared" si="69"/>
        <v>230946.81515520002</v>
      </c>
      <c r="CG712" s="198"/>
      <c r="CH712">
        <f>(Transest!$J$14/HexExtSoy!$K$4)</f>
        <v>0.20257267294641951</v>
      </c>
      <c r="CI712">
        <f>(HydroProcOil!$K$14/HexExtSoy!$K$4)</f>
        <v>0.10977777777777777</v>
      </c>
      <c r="CJ712">
        <f>(StarchFerm!$K$24/StarchFerm!$K$4)</f>
        <v>0.33157302630665886</v>
      </c>
      <c r="CY712" s="198"/>
      <c r="CZ712">
        <f>BP712*CH712*1000*LCI!$E$93</f>
        <v>427994340.3633551</v>
      </c>
      <c r="DA712">
        <f>BQ712*CI712*1000*(LCI!$E$99)</f>
        <v>0</v>
      </c>
      <c r="DB712">
        <f>BR712*CJ712*1000*(LCI!$E$96)</f>
        <v>2063716042.5352993</v>
      </c>
    </row>
    <row r="713" spans="1:106" x14ac:dyDescent="0.25">
      <c r="A713" s="197">
        <v>18085</v>
      </c>
      <c r="B713" s="197" t="s">
        <v>1115</v>
      </c>
      <c r="C713" s="197" t="s">
        <v>1131</v>
      </c>
      <c r="D713" s="197">
        <v>-85.868392499999999</v>
      </c>
      <c r="E713" s="197">
        <v>41.240490000000001</v>
      </c>
      <c r="F713">
        <v>3.53</v>
      </c>
      <c r="G713">
        <f t="shared" si="70"/>
        <v>3.53</v>
      </c>
      <c r="H713" s="198">
        <v>11.35</v>
      </c>
      <c r="Q713" s="221">
        <f>(Q3798*10000)*TEA!$M$15*10^-6</f>
        <v>37.805713748099997</v>
      </c>
      <c r="R713" s="221">
        <f>(R3798*10000)*TEA!$O$15*10^-6</f>
        <v>37.805713748099997</v>
      </c>
      <c r="AA713">
        <f t="shared" si="66"/>
        <v>1</v>
      </c>
      <c r="AB713" s="197">
        <v>18085</v>
      </c>
      <c r="AC713" s="197">
        <v>38575</v>
      </c>
      <c r="AD713" s="197">
        <f t="shared" si="71"/>
        <v>38575</v>
      </c>
      <c r="AE713" s="197">
        <v>40904</v>
      </c>
      <c r="AJ713">
        <v>0</v>
      </c>
      <c r="AK713">
        <v>0</v>
      </c>
      <c r="AU713" s="198">
        <v>0.27272727299999999</v>
      </c>
      <c r="AV713" s="6">
        <v>0</v>
      </c>
      <c r="AW713" s="198">
        <v>0.38356000000000001</v>
      </c>
      <c r="BO713" s="198"/>
      <c r="BP713" s="354">
        <f t="shared" si="67"/>
        <v>37137.204582591752</v>
      </c>
      <c r="BQ713" s="354">
        <f t="shared" si="68"/>
        <v>0</v>
      </c>
      <c r="BR713" s="354">
        <f t="shared" si="69"/>
        <v>178071.71902399999</v>
      </c>
      <c r="CG713" s="198"/>
      <c r="CH713">
        <f>(Transest!$J$14/HexExtSoy!$K$4)</f>
        <v>0.20257267294641951</v>
      </c>
      <c r="CI713">
        <f>(HydroProcOil!$K$14/HexExtSoy!$K$4)</f>
        <v>0.10977777777777777</v>
      </c>
      <c r="CJ713">
        <f>(StarchFerm!$K$24/StarchFerm!$K$4)</f>
        <v>0.33157302630665886</v>
      </c>
      <c r="CY713" s="198"/>
      <c r="CZ713">
        <f>BP713*CH713*1000*LCI!$E$93</f>
        <v>283992600.62652457</v>
      </c>
      <c r="DA713">
        <f>BQ713*CI713*1000*(LCI!$E$99)</f>
        <v>0</v>
      </c>
      <c r="DB713">
        <f>BR713*CJ713*1000*(LCI!$E$96)</f>
        <v>1591229838.0244303</v>
      </c>
    </row>
    <row r="714" spans="1:106" x14ac:dyDescent="0.25">
      <c r="A714" s="197">
        <v>18087</v>
      </c>
      <c r="B714" s="197" t="s">
        <v>1115</v>
      </c>
      <c r="C714" s="197" t="s">
        <v>1132</v>
      </c>
      <c r="D714" s="197">
        <v>-85.436079000000007</v>
      </c>
      <c r="E714" s="197">
        <v>41.659779999999998</v>
      </c>
      <c r="F714">
        <v>3.28</v>
      </c>
      <c r="G714">
        <f t="shared" si="70"/>
        <v>3.28</v>
      </c>
      <c r="H714" s="198">
        <v>9.5500000000000007</v>
      </c>
      <c r="Q714" s="221">
        <f>(Q3799*10000)*TEA!$M$15*10^-6</f>
        <v>36.714726419399994</v>
      </c>
      <c r="R714" s="221">
        <f>(R3799*10000)*TEA!$O$15*10^-6</f>
        <v>36.714726419399994</v>
      </c>
      <c r="AA714">
        <f t="shared" si="66"/>
        <v>1</v>
      </c>
      <c r="AB714" s="197">
        <v>18087</v>
      </c>
      <c r="AC714" s="197">
        <v>15539</v>
      </c>
      <c r="AD714" s="197">
        <f t="shared" si="71"/>
        <v>15539</v>
      </c>
      <c r="AE714" s="197">
        <v>20715</v>
      </c>
      <c r="AJ714">
        <v>0</v>
      </c>
      <c r="AK714">
        <v>0</v>
      </c>
      <c r="AU714" s="198">
        <v>0.27272727299999999</v>
      </c>
      <c r="AV714" s="6">
        <v>0</v>
      </c>
      <c r="AW714" s="198">
        <v>0.38356000000000001</v>
      </c>
      <c r="BO714" s="198"/>
      <c r="BP714" s="354">
        <f t="shared" si="67"/>
        <v>13900.341832082158</v>
      </c>
      <c r="BQ714" s="354">
        <f t="shared" si="68"/>
        <v>0</v>
      </c>
      <c r="BR714" s="354">
        <f t="shared" si="69"/>
        <v>75879.003570000015</v>
      </c>
      <c r="CG714" s="198"/>
      <c r="CH714">
        <f>(Transest!$J$14/HexExtSoy!$K$4)</f>
        <v>0.20257267294641951</v>
      </c>
      <c r="CI714">
        <f>(HydroProcOil!$K$14/HexExtSoy!$K$4)</f>
        <v>0.10977777777777777</v>
      </c>
      <c r="CJ714">
        <f>(StarchFerm!$K$24/StarchFerm!$K$4)</f>
        <v>0.33157302630665886</v>
      </c>
      <c r="CY714" s="198"/>
      <c r="CZ714">
        <f>BP714*CH714*1000*LCI!$E$93</f>
        <v>106297559.84221642</v>
      </c>
      <c r="DA714">
        <f>BQ714*CI714*1000*(LCI!$E$99)</f>
        <v>0</v>
      </c>
      <c r="DB714">
        <f>BR714*CJ714*1000*(LCI!$E$96)</f>
        <v>678046661.32230234</v>
      </c>
    </row>
    <row r="715" spans="1:106" x14ac:dyDescent="0.25">
      <c r="A715" s="197">
        <v>18089</v>
      </c>
      <c r="B715" s="197" t="s">
        <v>1115</v>
      </c>
      <c r="C715" s="197" t="s">
        <v>750</v>
      </c>
      <c r="D715" s="197">
        <v>-87.383265300000005</v>
      </c>
      <c r="E715" s="197">
        <v>41.422820000000002</v>
      </c>
      <c r="F715">
        <v>3.33</v>
      </c>
      <c r="G715">
        <f t="shared" si="70"/>
        <v>3.33</v>
      </c>
      <c r="H715" s="198">
        <v>12.27</v>
      </c>
      <c r="Q715" s="221">
        <f>(Q3800*10000)*TEA!$M$15*10^-6</f>
        <v>37.801676384550007</v>
      </c>
      <c r="R715" s="221">
        <f>(R3800*10000)*TEA!$O$15*10^-6</f>
        <v>37.801676384550007</v>
      </c>
      <c r="AA715">
        <f t="shared" si="66"/>
        <v>1</v>
      </c>
      <c r="AB715" s="197">
        <v>18089</v>
      </c>
      <c r="AC715" s="197">
        <v>19539</v>
      </c>
      <c r="AD715" s="197">
        <f t="shared" si="71"/>
        <v>19539</v>
      </c>
      <c r="AE715" s="197">
        <v>19134</v>
      </c>
      <c r="AJ715">
        <v>0</v>
      </c>
      <c r="AK715">
        <v>0</v>
      </c>
      <c r="AU715" s="198">
        <v>0.27272727299999999</v>
      </c>
      <c r="AV715" s="6">
        <v>0</v>
      </c>
      <c r="AW715" s="198">
        <v>0.38356000000000001</v>
      </c>
      <c r="BO715" s="198"/>
      <c r="BP715" s="354">
        <f t="shared" si="67"/>
        <v>17744.964563199512</v>
      </c>
      <c r="BQ715" s="354">
        <f t="shared" si="68"/>
        <v>0</v>
      </c>
      <c r="BR715" s="354">
        <f t="shared" si="69"/>
        <v>90049.984480800005</v>
      </c>
      <c r="CG715" s="198"/>
      <c r="CH715">
        <f>(Transest!$J$14/HexExtSoy!$K$4)</f>
        <v>0.20257267294641951</v>
      </c>
      <c r="CI715">
        <f>(HydroProcOil!$K$14/HexExtSoy!$K$4)</f>
        <v>0.10977777777777777</v>
      </c>
      <c r="CJ715">
        <f>(StarchFerm!$K$24/StarchFerm!$K$4)</f>
        <v>0.33157302630665886</v>
      </c>
      <c r="CY715" s="198"/>
      <c r="CZ715">
        <f>BP715*CH715*1000*LCI!$E$93</f>
        <v>135697845.08473238</v>
      </c>
      <c r="DA715">
        <f>BQ715*CI715*1000*(LCI!$E$99)</f>
        <v>0</v>
      </c>
      <c r="DB715">
        <f>BR715*CJ715*1000*(LCI!$E$96)</f>
        <v>804677031.28183782</v>
      </c>
    </row>
    <row r="716" spans="1:106" x14ac:dyDescent="0.25">
      <c r="A716" s="197">
        <v>18091</v>
      </c>
      <c r="B716" s="197" t="s">
        <v>1115</v>
      </c>
      <c r="C716" s="197" t="s">
        <v>1133</v>
      </c>
      <c r="D716" s="197">
        <v>-86.732441600000001</v>
      </c>
      <c r="E716" s="197">
        <v>41.551990000000004</v>
      </c>
      <c r="F716">
        <v>3.45</v>
      </c>
      <c r="G716">
        <f t="shared" si="70"/>
        <v>3.45</v>
      </c>
      <c r="H716" s="198">
        <v>10.52</v>
      </c>
      <c r="Q716" s="221">
        <f>(Q3801*10000)*TEA!$M$15*10^-6</f>
        <v>37.391757429599998</v>
      </c>
      <c r="R716" s="221">
        <f>(R3801*10000)*TEA!$O$15*10^-6</f>
        <v>37.391757429599998</v>
      </c>
      <c r="AA716">
        <f t="shared" si="66"/>
        <v>1</v>
      </c>
      <c r="AB716" s="197">
        <v>18091</v>
      </c>
      <c r="AC716" s="197">
        <v>35290</v>
      </c>
      <c r="AD716" s="197">
        <f t="shared" si="71"/>
        <v>35290</v>
      </c>
      <c r="AE716" s="197">
        <v>47712</v>
      </c>
      <c r="AJ716">
        <v>0</v>
      </c>
      <c r="AK716">
        <v>0</v>
      </c>
      <c r="AU716" s="198">
        <v>0.27272727299999999</v>
      </c>
      <c r="AV716" s="6">
        <v>0</v>
      </c>
      <c r="AW716" s="198">
        <v>0.38356000000000001</v>
      </c>
      <c r="BO716" s="198"/>
      <c r="BP716" s="354">
        <f t="shared" si="67"/>
        <v>33204.6818513865</v>
      </c>
      <c r="BQ716" s="354">
        <f t="shared" si="68"/>
        <v>0</v>
      </c>
      <c r="BR716" s="354">
        <f t="shared" si="69"/>
        <v>192520.36285440001</v>
      </c>
      <c r="CG716" s="198"/>
      <c r="CH716">
        <f>(Transest!$J$14/HexExtSoy!$K$4)</f>
        <v>0.20257267294641951</v>
      </c>
      <c r="CI716">
        <f>(HydroProcOil!$K$14/HexExtSoy!$K$4)</f>
        <v>0.10977777777777777</v>
      </c>
      <c r="CJ716">
        <f>(StarchFerm!$K$24/StarchFerm!$K$4)</f>
        <v>0.33157302630665886</v>
      </c>
      <c r="CY716" s="198"/>
      <c r="CZ716">
        <f>BP716*CH716*1000*LCI!$E$93</f>
        <v>253920133.67564878</v>
      </c>
      <c r="DA716">
        <f>BQ716*CI716*1000*(LCI!$E$99)</f>
        <v>0</v>
      </c>
      <c r="DB716">
        <f>BR716*CJ716*1000*(LCI!$E$96)</f>
        <v>1720341374.1399515</v>
      </c>
    </row>
    <row r="717" spans="1:106" x14ac:dyDescent="0.25">
      <c r="A717" s="197">
        <v>18093</v>
      </c>
      <c r="B717" s="197" t="s">
        <v>1115</v>
      </c>
      <c r="C717" s="197" t="s">
        <v>631</v>
      </c>
      <c r="D717" s="197">
        <v>-86.472284200000004</v>
      </c>
      <c r="E717" s="197">
        <v>38.839959999999998</v>
      </c>
      <c r="F717">
        <v>3.28</v>
      </c>
      <c r="G717">
        <f t="shared" si="70"/>
        <v>3.28</v>
      </c>
      <c r="H717" s="198">
        <v>10.49</v>
      </c>
      <c r="Q717" s="221">
        <f>(Q3802*10000)*TEA!$M$15*10^-6</f>
        <v>43.622875679849997</v>
      </c>
      <c r="R717" s="221">
        <f>(R3802*10000)*TEA!$O$15*10^-6</f>
        <v>43.622875679849997</v>
      </c>
      <c r="AA717">
        <f t="shared" si="66"/>
        <v>1</v>
      </c>
      <c r="AB717" s="197">
        <v>18093</v>
      </c>
      <c r="AC717" s="197">
        <v>13804</v>
      </c>
      <c r="AD717" s="197">
        <f t="shared" si="71"/>
        <v>13804</v>
      </c>
      <c r="AE717" s="197">
        <v>7777</v>
      </c>
      <c r="AJ717">
        <v>0</v>
      </c>
      <c r="AK717">
        <v>0</v>
      </c>
      <c r="AU717" s="198">
        <v>0.27272727299999999</v>
      </c>
      <c r="AV717" s="6">
        <v>0</v>
      </c>
      <c r="AW717" s="198">
        <v>0.38356000000000001</v>
      </c>
      <c r="BO717" s="198"/>
      <c r="BP717" s="354">
        <f t="shared" si="67"/>
        <v>12348.305466893758</v>
      </c>
      <c r="BQ717" s="354">
        <f t="shared" si="68"/>
        <v>0</v>
      </c>
      <c r="BR717" s="354">
        <f t="shared" si="69"/>
        <v>31291.104798799999</v>
      </c>
      <c r="CG717" s="198"/>
      <c r="CH717">
        <f>(Transest!$J$14/HexExtSoy!$K$4)</f>
        <v>0.20257267294641951</v>
      </c>
      <c r="CI717">
        <f>(HydroProcOil!$K$14/HexExtSoy!$K$4)</f>
        <v>0.10977777777777777</v>
      </c>
      <c r="CJ717">
        <f>(StarchFerm!$K$24/StarchFerm!$K$4)</f>
        <v>0.33157302630665886</v>
      </c>
      <c r="CY717" s="198"/>
      <c r="CZ717">
        <f>BP717*CH717*1000*LCI!$E$93</f>
        <v>94428953.990730137</v>
      </c>
      <c r="DA717">
        <f>BQ717*CI717*1000*(LCI!$E$99)</f>
        <v>0</v>
      </c>
      <c r="DB717">
        <f>BR717*CJ717*1000*(LCI!$E$96)</f>
        <v>279613966.17892629</v>
      </c>
    </row>
    <row r="718" spans="1:106" x14ac:dyDescent="0.25">
      <c r="A718" s="197">
        <v>18095</v>
      </c>
      <c r="B718" s="197" t="s">
        <v>1115</v>
      </c>
      <c r="C718" s="197" t="s">
        <v>636</v>
      </c>
      <c r="D718" s="197">
        <v>-85.729234000000005</v>
      </c>
      <c r="E718" s="197">
        <v>40.151409999999998</v>
      </c>
      <c r="F718">
        <v>3.52</v>
      </c>
      <c r="G718">
        <f t="shared" si="70"/>
        <v>3.52</v>
      </c>
      <c r="H718" s="198">
        <v>10.83</v>
      </c>
      <c r="Q718" s="221">
        <f>(Q3803*10000)*TEA!$M$15*10^-6</f>
        <v>40.233394710900001</v>
      </c>
      <c r="R718" s="221">
        <f>(R3803*10000)*TEA!$O$15*10^-6</f>
        <v>40.233394710900001</v>
      </c>
      <c r="AA718">
        <f t="shared" si="66"/>
        <v>1</v>
      </c>
      <c r="AB718" s="197">
        <v>18095</v>
      </c>
      <c r="AC718" s="197">
        <v>41160</v>
      </c>
      <c r="AD718" s="197">
        <f t="shared" si="71"/>
        <v>41160</v>
      </c>
      <c r="AE718" s="197">
        <v>34668</v>
      </c>
      <c r="AJ718">
        <v>0</v>
      </c>
      <c r="AK718">
        <v>0</v>
      </c>
      <c r="AU718" s="198">
        <v>0.27272727299999999</v>
      </c>
      <c r="AV718" s="6">
        <v>0</v>
      </c>
      <c r="AW718" s="198">
        <v>0.38356000000000001</v>
      </c>
      <c r="BO718" s="198"/>
      <c r="BP718" s="354">
        <f t="shared" si="67"/>
        <v>39513.6000395136</v>
      </c>
      <c r="BQ718" s="354">
        <f t="shared" si="68"/>
        <v>0</v>
      </c>
      <c r="BR718" s="354">
        <f t="shared" si="69"/>
        <v>144009.30500640001</v>
      </c>
      <c r="CG718" s="198"/>
      <c r="CH718">
        <f>(Transest!$J$14/HexExtSoy!$K$4)</f>
        <v>0.20257267294641951</v>
      </c>
      <c r="CI718">
        <f>(HydroProcOil!$K$14/HexExtSoy!$K$4)</f>
        <v>0.10977777777777777</v>
      </c>
      <c r="CJ718">
        <f>(StarchFerm!$K$24/StarchFerm!$K$4)</f>
        <v>0.33157302630665886</v>
      </c>
      <c r="CY718" s="198"/>
      <c r="CZ718">
        <f>BP718*CH718*1000*LCI!$E$93</f>
        <v>302165178.05968565</v>
      </c>
      <c r="DA718">
        <f>BQ718*CI718*1000*(LCI!$E$99)</f>
        <v>0</v>
      </c>
      <c r="DB718">
        <f>BR718*CJ718*1000*(LCI!$E$96)</f>
        <v>1286851749.0329852</v>
      </c>
    </row>
    <row r="719" spans="1:106" x14ac:dyDescent="0.25">
      <c r="A719" s="197">
        <v>18097</v>
      </c>
      <c r="B719" s="197" t="s">
        <v>1115</v>
      </c>
      <c r="C719" s="197" t="s">
        <v>638</v>
      </c>
      <c r="D719" s="197">
        <v>-86.133875099999997</v>
      </c>
      <c r="E719" s="197">
        <v>39.775820000000003</v>
      </c>
      <c r="F719">
        <v>3.02</v>
      </c>
      <c r="G719">
        <f t="shared" si="70"/>
        <v>3.02</v>
      </c>
      <c r="H719" s="198">
        <v>10.53</v>
      </c>
      <c r="Q719" s="221">
        <f>(Q3804*10000)*TEA!$M$15*10^-6</f>
        <v>41.138369867249999</v>
      </c>
      <c r="R719" s="221">
        <f>(R3804*10000)*TEA!$O$15*10^-6</f>
        <v>41.138369867249999</v>
      </c>
      <c r="AA719">
        <f t="shared" si="66"/>
        <v>1</v>
      </c>
      <c r="AB719" s="197">
        <v>18097</v>
      </c>
      <c r="AC719" s="197">
        <v>3202</v>
      </c>
      <c r="AD719" s="197">
        <f t="shared" si="71"/>
        <v>3202</v>
      </c>
      <c r="AE719" s="197">
        <v>2276</v>
      </c>
      <c r="AJ719">
        <v>0</v>
      </c>
      <c r="AK719">
        <v>0</v>
      </c>
      <c r="AU719" s="198">
        <v>0.27272727299999999</v>
      </c>
      <c r="AV719" s="6">
        <v>0</v>
      </c>
      <c r="AW719" s="198">
        <v>0.38356000000000001</v>
      </c>
      <c r="BO719" s="198"/>
      <c r="BP719" s="354">
        <f t="shared" si="67"/>
        <v>2637.2836390009202</v>
      </c>
      <c r="BQ719" s="354">
        <f t="shared" si="68"/>
        <v>0</v>
      </c>
      <c r="BR719" s="354">
        <f t="shared" si="69"/>
        <v>9192.5063568000005</v>
      </c>
      <c r="CG719" s="198"/>
      <c r="CH719">
        <f>(Transest!$J$14/HexExtSoy!$K$4)</f>
        <v>0.20257267294641951</v>
      </c>
      <c r="CI719">
        <f>(HydroProcOil!$K$14/HexExtSoy!$K$4)</f>
        <v>0.10977777777777777</v>
      </c>
      <c r="CJ719">
        <f>(StarchFerm!$K$24/StarchFerm!$K$4)</f>
        <v>0.33157302630665886</v>
      </c>
      <c r="CY719" s="198"/>
      <c r="CZ719">
        <f>BP719*CH719*1000*LCI!$E$93</f>
        <v>20167620.251652937</v>
      </c>
      <c r="DA719">
        <f>BQ719*CI719*1000*(LCI!$E$99)</f>
        <v>0</v>
      </c>
      <c r="DB719">
        <f>BR719*CJ719*1000*(LCI!$E$96)</f>
        <v>82143253.748215765</v>
      </c>
    </row>
    <row r="720" spans="1:106" x14ac:dyDescent="0.25">
      <c r="A720" s="197">
        <v>18099</v>
      </c>
      <c r="B720" s="197" t="s">
        <v>1115</v>
      </c>
      <c r="C720" s="197" t="s">
        <v>639</v>
      </c>
      <c r="D720" s="197">
        <v>-86.257748899999996</v>
      </c>
      <c r="E720" s="197">
        <v>41.325209999999998</v>
      </c>
      <c r="F720">
        <v>3.47</v>
      </c>
      <c r="G720">
        <f t="shared" si="70"/>
        <v>3.47</v>
      </c>
      <c r="H720" s="198">
        <v>11.62</v>
      </c>
      <c r="Q720" s="221">
        <f>(Q3805*10000)*TEA!$M$15*10^-6</f>
        <v>37.7114483736</v>
      </c>
      <c r="R720" s="221">
        <f>(R3805*10000)*TEA!$O$15*10^-6</f>
        <v>37.7114483736</v>
      </c>
      <c r="AA720">
        <f t="shared" si="66"/>
        <v>1</v>
      </c>
      <c r="AB720" s="197">
        <v>18099</v>
      </c>
      <c r="AC720" s="197">
        <v>28902</v>
      </c>
      <c r="AD720" s="197">
        <f t="shared" si="71"/>
        <v>28902</v>
      </c>
      <c r="AE720" s="197">
        <v>32447</v>
      </c>
      <c r="AJ720">
        <v>0</v>
      </c>
      <c r="AK720">
        <v>0</v>
      </c>
      <c r="AU720" s="198">
        <v>0.27272727299999999</v>
      </c>
      <c r="AV720" s="6">
        <v>0</v>
      </c>
      <c r="AW720" s="198">
        <v>0.38356000000000001</v>
      </c>
      <c r="BO720" s="198"/>
      <c r="BP720" s="354">
        <f t="shared" si="67"/>
        <v>27351.801845533621</v>
      </c>
      <c r="BQ720" s="354">
        <f t="shared" si="68"/>
        <v>0</v>
      </c>
      <c r="BR720" s="354">
        <f t="shared" si="69"/>
        <v>144615.21473839998</v>
      </c>
      <c r="CG720" s="198"/>
      <c r="CH720">
        <f>(Transest!$J$14/HexExtSoy!$K$4)</f>
        <v>0.20257267294641951</v>
      </c>
      <c r="CI720">
        <f>(HydroProcOil!$K$14/HexExtSoy!$K$4)</f>
        <v>0.10977777777777777</v>
      </c>
      <c r="CJ720">
        <f>(StarchFerm!$K$24/StarchFerm!$K$4)</f>
        <v>0.33157302630665886</v>
      </c>
      <c r="CY720" s="198"/>
      <c r="CZ720">
        <f>BP720*CH720*1000*LCI!$E$93</f>
        <v>209162467.26808348</v>
      </c>
      <c r="DA720">
        <f>BQ720*CI720*1000*(LCI!$E$99)</f>
        <v>0</v>
      </c>
      <c r="DB720">
        <f>BR720*CJ720*1000*(LCI!$E$96)</f>
        <v>1292266093.6015224</v>
      </c>
    </row>
    <row r="721" spans="1:106" x14ac:dyDescent="0.25">
      <c r="A721" s="197">
        <v>18101</v>
      </c>
      <c r="B721" s="197" t="s">
        <v>1115</v>
      </c>
      <c r="C721" s="197" t="s">
        <v>891</v>
      </c>
      <c r="D721" s="197">
        <v>-86.7946563</v>
      </c>
      <c r="E721" s="197">
        <v>38.708509999999997</v>
      </c>
      <c r="F721">
        <v>3.72</v>
      </c>
      <c r="G721">
        <f t="shared" si="70"/>
        <v>3.72</v>
      </c>
      <c r="H721" s="198">
        <v>12.09</v>
      </c>
      <c r="Q721" s="221">
        <f>(Q3806*10000)*TEA!$M$15*10^-6</f>
        <v>44.082494450999995</v>
      </c>
      <c r="R721" s="221">
        <f>(R3806*10000)*TEA!$O$15*10^-6</f>
        <v>44.082494450999995</v>
      </c>
      <c r="AA721">
        <f t="shared" si="66"/>
        <v>1</v>
      </c>
      <c r="AB721" s="197">
        <v>18101</v>
      </c>
      <c r="AC721" s="197">
        <v>5872</v>
      </c>
      <c r="AD721" s="197">
        <f t="shared" si="71"/>
        <v>5872</v>
      </c>
      <c r="AE721" s="197">
        <v>5446</v>
      </c>
      <c r="AJ721">
        <v>0</v>
      </c>
      <c r="AK721">
        <v>0</v>
      </c>
      <c r="AU721" s="198">
        <v>0.27272727299999999</v>
      </c>
      <c r="AV721" s="6">
        <v>0</v>
      </c>
      <c r="AW721" s="198">
        <v>0.38356000000000001</v>
      </c>
      <c r="BO721" s="198"/>
      <c r="BP721" s="354">
        <f t="shared" si="67"/>
        <v>5957.41091504832</v>
      </c>
      <c r="BQ721" s="354">
        <f t="shared" si="68"/>
        <v>0</v>
      </c>
      <c r="BR721" s="354">
        <f t="shared" si="69"/>
        <v>25254.411218400001</v>
      </c>
      <c r="CG721" s="198"/>
      <c r="CH721">
        <f>(Transest!$J$14/HexExtSoy!$K$4)</f>
        <v>0.20257267294641951</v>
      </c>
      <c r="CI721">
        <f>(HydroProcOil!$K$14/HexExtSoy!$K$4)</f>
        <v>0.10977777777777777</v>
      </c>
      <c r="CJ721">
        <f>(StarchFerm!$K$24/StarchFerm!$K$4)</f>
        <v>0.33157302630665886</v>
      </c>
      <c r="CY721" s="198"/>
      <c r="CZ721">
        <f>BP721*CH721*1000*LCI!$E$93</f>
        <v>45557026.647032119</v>
      </c>
      <c r="DA721">
        <f>BQ721*CI721*1000*(LCI!$E$99)</f>
        <v>0</v>
      </c>
      <c r="DB721">
        <f>BR721*CJ721*1000*(LCI!$E$96)</f>
        <v>225670717.91473466</v>
      </c>
    </row>
    <row r="722" spans="1:106" x14ac:dyDescent="0.25">
      <c r="A722" s="197">
        <v>18103</v>
      </c>
      <c r="B722" s="197" t="s">
        <v>1115</v>
      </c>
      <c r="C722" s="197" t="s">
        <v>1134</v>
      </c>
      <c r="D722" s="197">
        <v>-86.047802300000001</v>
      </c>
      <c r="E722" s="197">
        <v>40.77234</v>
      </c>
      <c r="F722">
        <v>3.29</v>
      </c>
      <c r="G722">
        <f t="shared" si="70"/>
        <v>3.29</v>
      </c>
      <c r="H722" s="198">
        <v>11.04</v>
      </c>
      <c r="Q722" s="221">
        <f>(Q3807*10000)*TEA!$M$15*10^-6</f>
        <v>38.954568946950005</v>
      </c>
      <c r="R722" s="221">
        <f>(R3807*10000)*TEA!$O$15*10^-6</f>
        <v>38.954568946950005</v>
      </c>
      <c r="AA722">
        <f t="shared" si="66"/>
        <v>1</v>
      </c>
      <c r="AB722" s="197">
        <v>18103</v>
      </c>
      <c r="AC722" s="197">
        <v>35841</v>
      </c>
      <c r="AD722" s="197">
        <f t="shared" si="71"/>
        <v>35841</v>
      </c>
      <c r="AE722" s="197">
        <v>25672</v>
      </c>
      <c r="AJ722">
        <v>0</v>
      </c>
      <c r="AK722">
        <v>0</v>
      </c>
      <c r="AU722" s="198">
        <v>0.27272727299999999</v>
      </c>
      <c r="AV722" s="6">
        <v>0</v>
      </c>
      <c r="AW722" s="198">
        <v>0.38356000000000001</v>
      </c>
      <c r="BO722" s="198"/>
      <c r="BP722" s="354">
        <f t="shared" si="67"/>
        <v>32159.151850340968</v>
      </c>
      <c r="BQ722" s="354">
        <f t="shared" si="68"/>
        <v>0</v>
      </c>
      <c r="BR722" s="354">
        <f t="shared" si="69"/>
        <v>108708.1456128</v>
      </c>
      <c r="CG722" s="198"/>
      <c r="CH722">
        <f>(Transest!$J$14/HexExtSoy!$K$4)</f>
        <v>0.20257267294641951</v>
      </c>
      <c r="CI722">
        <f>(HydroProcOil!$K$14/HexExtSoy!$K$4)</f>
        <v>0.10977777777777777</v>
      </c>
      <c r="CJ722">
        <f>(StarchFerm!$K$24/StarchFerm!$K$4)</f>
        <v>0.33157302630665886</v>
      </c>
      <c r="CY722" s="198"/>
      <c r="CZ722">
        <f>BP722*CH722*1000*LCI!$E$93</f>
        <v>245924841.96300447</v>
      </c>
      <c r="DA722">
        <f>BQ722*CI722*1000*(LCI!$E$99)</f>
        <v>0</v>
      </c>
      <c r="DB722">
        <f>BR722*CJ722*1000*(LCI!$E$96)</f>
        <v>971404363.83431673</v>
      </c>
    </row>
    <row r="723" spans="1:106" x14ac:dyDescent="0.25">
      <c r="A723" s="197">
        <v>18105</v>
      </c>
      <c r="B723" s="197" t="s">
        <v>1115</v>
      </c>
      <c r="C723" s="197" t="s">
        <v>641</v>
      </c>
      <c r="D723" s="197">
        <v>-86.512394499999999</v>
      </c>
      <c r="E723" s="197">
        <v>39.159709999999997</v>
      </c>
      <c r="F723">
        <v>3.14</v>
      </c>
      <c r="G723">
        <f t="shared" si="70"/>
        <v>3.14</v>
      </c>
      <c r="H723" s="198">
        <v>9.58</v>
      </c>
      <c r="Q723" s="221">
        <f>(Q3808*10000)*TEA!$M$15*10^-6</f>
        <v>42.788066973749991</v>
      </c>
      <c r="R723" s="221">
        <f>(R3808*10000)*TEA!$O$15*10^-6</f>
        <v>42.788066973749991</v>
      </c>
      <c r="AA723">
        <f t="shared" si="66"/>
        <v>1</v>
      </c>
      <c r="AB723" s="197">
        <v>18105</v>
      </c>
      <c r="AC723" s="197">
        <v>2059</v>
      </c>
      <c r="AD723" s="197">
        <f t="shared" si="71"/>
        <v>2059</v>
      </c>
      <c r="AE723" s="197">
        <v>1964</v>
      </c>
      <c r="AJ723">
        <v>0</v>
      </c>
      <c r="AK723">
        <v>0</v>
      </c>
      <c r="AU723" s="198">
        <v>0.27272727299999999</v>
      </c>
      <c r="AV723" s="6">
        <v>0</v>
      </c>
      <c r="AW723" s="198">
        <v>0.38356000000000001</v>
      </c>
      <c r="BO723" s="198"/>
      <c r="BP723" s="354">
        <f t="shared" si="67"/>
        <v>1763.2527290359801</v>
      </c>
      <c r="BQ723" s="354">
        <f t="shared" si="68"/>
        <v>0</v>
      </c>
      <c r="BR723" s="354">
        <f t="shared" si="69"/>
        <v>7216.7274271999995</v>
      </c>
      <c r="CG723" s="198"/>
      <c r="CH723">
        <f>(Transest!$J$14/HexExtSoy!$K$4)</f>
        <v>0.20257267294641951</v>
      </c>
      <c r="CI723">
        <f>(HydroProcOil!$K$14/HexExtSoy!$K$4)</f>
        <v>0.10977777777777777</v>
      </c>
      <c r="CJ723">
        <f>(StarchFerm!$K$24/StarchFerm!$K$4)</f>
        <v>0.33157302630665886</v>
      </c>
      <c r="CY723" s="198"/>
      <c r="CZ723">
        <f>BP723*CH723*1000*LCI!$E$93</f>
        <v>13483802.394633494</v>
      </c>
      <c r="DA723">
        <f>BQ723*CI723*1000*(LCI!$E$99)</f>
        <v>0</v>
      </c>
      <c r="DB723">
        <f>BR723*CJ723*1000*(LCI!$E$96)</f>
        <v>64487904.525154889</v>
      </c>
    </row>
    <row r="724" spans="1:106" x14ac:dyDescent="0.25">
      <c r="A724" s="197">
        <v>18107</v>
      </c>
      <c r="B724" s="197" t="s">
        <v>1115</v>
      </c>
      <c r="C724" s="197" t="s">
        <v>642</v>
      </c>
      <c r="D724" s="197">
        <v>-86.882047799999995</v>
      </c>
      <c r="E724" s="197">
        <v>40.04081</v>
      </c>
      <c r="F724">
        <v>3.92</v>
      </c>
      <c r="G724">
        <f t="shared" si="70"/>
        <v>3.92</v>
      </c>
      <c r="H724" s="198">
        <v>12.05</v>
      </c>
      <c r="Q724" s="221">
        <f>(Q3809*10000)*TEA!$M$15*10^-6</f>
        <v>40.866282515249992</v>
      </c>
      <c r="R724" s="221">
        <f>(R3809*10000)*TEA!$O$15*10^-6</f>
        <v>40.866282515249992</v>
      </c>
      <c r="AA724">
        <f t="shared" si="66"/>
        <v>1</v>
      </c>
      <c r="AB724" s="197">
        <v>18107</v>
      </c>
      <c r="AC724" s="197">
        <v>53335</v>
      </c>
      <c r="AD724" s="197">
        <f t="shared" si="71"/>
        <v>53335</v>
      </c>
      <c r="AE724" s="197">
        <v>46223</v>
      </c>
      <c r="AJ724">
        <v>0</v>
      </c>
      <c r="AK724">
        <v>0</v>
      </c>
      <c r="AU724" s="198">
        <v>0.27272727299999999</v>
      </c>
      <c r="AV724" s="6">
        <v>0</v>
      </c>
      <c r="AW724" s="198">
        <v>0.38356000000000001</v>
      </c>
      <c r="BO724" s="198"/>
      <c r="BP724" s="354">
        <f t="shared" si="67"/>
        <v>57019.963693383594</v>
      </c>
      <c r="BQ724" s="354">
        <f t="shared" si="68"/>
        <v>0</v>
      </c>
      <c r="BR724" s="354">
        <f t="shared" si="69"/>
        <v>213637.99125400002</v>
      </c>
      <c r="CG724" s="198"/>
      <c r="CH724">
        <f>(Transest!$J$14/HexExtSoy!$K$4)</f>
        <v>0.20257267294641951</v>
      </c>
      <c r="CI724">
        <f>(HydroProcOil!$K$14/HexExtSoy!$K$4)</f>
        <v>0.10977777777777777</v>
      </c>
      <c r="CJ724">
        <f>(StarchFerm!$K$24/StarchFerm!$K$4)</f>
        <v>0.33157302630665886</v>
      </c>
      <c r="CY724" s="198"/>
      <c r="CZ724">
        <f>BP724*CH724*1000*LCI!$E$93</f>
        <v>436038413.73953825</v>
      </c>
      <c r="DA724">
        <f>BQ724*CI724*1000*(LCI!$E$99)</f>
        <v>0</v>
      </c>
      <c r="DB724">
        <f>BR724*CJ724*1000*(LCI!$E$96)</f>
        <v>1909046243.1777279</v>
      </c>
    </row>
    <row r="725" spans="1:106" x14ac:dyDescent="0.25">
      <c r="A725" s="197">
        <v>18109</v>
      </c>
      <c r="B725" s="197" t="s">
        <v>1115</v>
      </c>
      <c r="C725" s="197" t="s">
        <v>643</v>
      </c>
      <c r="D725" s="197">
        <v>-86.435695300000006</v>
      </c>
      <c r="E725" s="197">
        <v>39.48115</v>
      </c>
      <c r="F725">
        <v>3.51</v>
      </c>
      <c r="G725">
        <f t="shared" si="70"/>
        <v>3.51</v>
      </c>
      <c r="H725" s="198">
        <v>10.88</v>
      </c>
      <c r="Q725" s="221">
        <f>(Q3810*10000)*TEA!$M$15*10^-6</f>
        <v>41.921493270299997</v>
      </c>
      <c r="R725" s="221">
        <f>(R3810*10000)*TEA!$O$15*10^-6</f>
        <v>41.921493270299997</v>
      </c>
      <c r="AA725">
        <f t="shared" si="66"/>
        <v>1</v>
      </c>
      <c r="AB725" s="197">
        <v>18109</v>
      </c>
      <c r="AC725" s="197">
        <v>22671</v>
      </c>
      <c r="AD725" s="197">
        <f t="shared" si="71"/>
        <v>22671</v>
      </c>
      <c r="AE725" s="197">
        <v>17454</v>
      </c>
      <c r="AJ725">
        <v>0</v>
      </c>
      <c r="AK725">
        <v>0</v>
      </c>
      <c r="AU725" s="198">
        <v>0.27272727299999999</v>
      </c>
      <c r="AV725" s="6">
        <v>0</v>
      </c>
      <c r="AW725" s="198">
        <v>0.38356000000000001</v>
      </c>
      <c r="BO725" s="198"/>
      <c r="BP725" s="354">
        <f t="shared" si="67"/>
        <v>21702.330021702328</v>
      </c>
      <c r="BQ725" s="354">
        <f t="shared" si="68"/>
        <v>0</v>
      </c>
      <c r="BR725" s="354">
        <f t="shared" si="69"/>
        <v>72837.859891200016</v>
      </c>
      <c r="CG725" s="198"/>
      <c r="CH725">
        <f>(Transest!$J$14/HexExtSoy!$K$4)</f>
        <v>0.20257267294641951</v>
      </c>
      <c r="CI725">
        <f>(HydroProcOil!$K$14/HexExtSoy!$K$4)</f>
        <v>0.10977777777777777</v>
      </c>
      <c r="CJ725">
        <f>(StarchFerm!$K$24/StarchFerm!$K$4)</f>
        <v>0.33157302630665886</v>
      </c>
      <c r="CY725" s="198"/>
      <c r="CZ725">
        <f>BP725*CH725*1000*LCI!$E$93</f>
        <v>165960287.31272414</v>
      </c>
      <c r="DA725">
        <f>BQ725*CI725*1000*(LCI!$E$99)</f>
        <v>0</v>
      </c>
      <c r="DB725">
        <f>BR725*CJ725*1000*(LCI!$E$96)</f>
        <v>650871326.63159978</v>
      </c>
    </row>
    <row r="726" spans="1:106" x14ac:dyDescent="0.25">
      <c r="A726" s="197">
        <v>18111</v>
      </c>
      <c r="B726" s="197" t="s">
        <v>1115</v>
      </c>
      <c r="C726" s="197" t="s">
        <v>712</v>
      </c>
      <c r="D726" s="197">
        <v>-87.396908699999997</v>
      </c>
      <c r="E726" s="197">
        <v>40.952579999999998</v>
      </c>
      <c r="F726">
        <v>3.68</v>
      </c>
      <c r="G726">
        <f t="shared" si="70"/>
        <v>3.68</v>
      </c>
      <c r="H726" s="198">
        <v>12.95</v>
      </c>
      <c r="Q726" s="221">
        <f>(Q3811*10000)*TEA!$M$15*10^-6</f>
        <v>38.834225008650002</v>
      </c>
      <c r="R726" s="221">
        <f>(R3811*10000)*TEA!$O$15*10^-6</f>
        <v>38.834225008650002</v>
      </c>
      <c r="AA726">
        <f t="shared" si="66"/>
        <v>1</v>
      </c>
      <c r="AB726" s="197">
        <v>18111</v>
      </c>
      <c r="AC726" s="197">
        <v>28185</v>
      </c>
      <c r="AD726" s="197">
        <f t="shared" si="71"/>
        <v>28185</v>
      </c>
      <c r="AE726" s="197">
        <v>31782</v>
      </c>
      <c r="AJ726">
        <v>0</v>
      </c>
      <c r="AK726">
        <v>0</v>
      </c>
      <c r="AU726" s="198">
        <v>0.27272727299999999</v>
      </c>
      <c r="AV726" s="6">
        <v>0</v>
      </c>
      <c r="AW726" s="198">
        <v>0.38356000000000001</v>
      </c>
      <c r="BO726" s="198"/>
      <c r="BP726" s="354">
        <f t="shared" si="67"/>
        <v>28287.490937378399</v>
      </c>
      <c r="BQ726" s="354">
        <f t="shared" si="68"/>
        <v>0</v>
      </c>
      <c r="BR726" s="354">
        <f t="shared" si="69"/>
        <v>157864.43576399999</v>
      </c>
      <c r="CG726" s="198"/>
      <c r="CH726">
        <f>(Transest!$J$14/HexExtSoy!$K$4)</f>
        <v>0.20257267294641951</v>
      </c>
      <c r="CI726">
        <f>(HydroProcOil!$K$14/HexExtSoy!$K$4)</f>
        <v>0.10977777777777777</v>
      </c>
      <c r="CJ726">
        <f>(StarchFerm!$K$24/StarchFerm!$K$4)</f>
        <v>0.33157302630665886</v>
      </c>
      <c r="CY726" s="198"/>
      <c r="CZ726">
        <f>BP726*CH726*1000*LCI!$E$93</f>
        <v>216317792.54249662</v>
      </c>
      <c r="DA726">
        <f>BQ726*CI726*1000*(LCI!$E$99)</f>
        <v>0</v>
      </c>
      <c r="DB726">
        <f>BR726*CJ726*1000*(LCI!$E$96)</f>
        <v>1410659715.8008678</v>
      </c>
    </row>
    <row r="727" spans="1:106" x14ac:dyDescent="0.25">
      <c r="A727" s="197">
        <v>18113</v>
      </c>
      <c r="B727" s="197" t="s">
        <v>1115</v>
      </c>
      <c r="C727" s="197" t="s">
        <v>1135</v>
      </c>
      <c r="D727" s="197">
        <v>-85.432534500000003</v>
      </c>
      <c r="E727" s="197">
        <v>41.412750000000003</v>
      </c>
      <c r="F727">
        <v>3.39</v>
      </c>
      <c r="G727">
        <f t="shared" si="70"/>
        <v>3.39</v>
      </c>
      <c r="H727" s="198">
        <v>11.36</v>
      </c>
      <c r="Q727" s="221">
        <f>(Q3812*10000)*TEA!$M$15*10^-6</f>
        <v>37.31277607605</v>
      </c>
      <c r="R727" s="221">
        <f>(R3812*10000)*TEA!$O$15*10^-6</f>
        <v>37.31277607605</v>
      </c>
      <c r="AA727">
        <f t="shared" si="66"/>
        <v>1</v>
      </c>
      <c r="AB727" s="197">
        <v>18113</v>
      </c>
      <c r="AC727" s="197">
        <v>31202</v>
      </c>
      <c r="AD727" s="197">
        <f t="shared" si="71"/>
        <v>31202</v>
      </c>
      <c r="AE727" s="197">
        <v>28151</v>
      </c>
      <c r="AJ727">
        <v>0</v>
      </c>
      <c r="AK727">
        <v>0</v>
      </c>
      <c r="AU727" s="198">
        <v>0.27272727299999999</v>
      </c>
      <c r="AV727" s="6">
        <v>0</v>
      </c>
      <c r="AW727" s="198">
        <v>0.38356000000000001</v>
      </c>
      <c r="BO727" s="198"/>
      <c r="BP727" s="354">
        <f t="shared" si="67"/>
        <v>28847.66730157494</v>
      </c>
      <c r="BQ727" s="354">
        <f t="shared" si="68"/>
        <v>0</v>
      </c>
      <c r="BR727" s="354">
        <f t="shared" si="69"/>
        <v>122660.7082816</v>
      </c>
      <c r="CG727" s="198"/>
      <c r="CH727">
        <f>(Transest!$J$14/HexExtSoy!$K$4)</f>
        <v>0.20257267294641951</v>
      </c>
      <c r="CI727">
        <f>(HydroProcOil!$K$14/HexExtSoy!$K$4)</f>
        <v>0.10977777777777777</v>
      </c>
      <c r="CJ727">
        <f>(StarchFerm!$K$24/StarchFerm!$K$4)</f>
        <v>0.33157302630665886</v>
      </c>
      <c r="CY727" s="198"/>
      <c r="CZ727">
        <f>BP727*CH727*1000*LCI!$E$93</f>
        <v>220601527.52647701</v>
      </c>
      <c r="DA727">
        <f>BQ727*CI727*1000*(LCI!$E$99)</f>
        <v>0</v>
      </c>
      <c r="DB727">
        <f>BR727*CJ727*1000*(LCI!$E$96)</f>
        <v>1096082971.7412136</v>
      </c>
    </row>
    <row r="728" spans="1:106" x14ac:dyDescent="0.25">
      <c r="A728" s="197">
        <v>18115</v>
      </c>
      <c r="B728" s="197" t="s">
        <v>1115</v>
      </c>
      <c r="C728" s="197" t="s">
        <v>1136</v>
      </c>
      <c r="D728" s="197">
        <v>-84.977690100000004</v>
      </c>
      <c r="E728" s="197">
        <v>38.950740000000003</v>
      </c>
      <c r="F728">
        <v>3.34</v>
      </c>
      <c r="G728">
        <f t="shared" si="70"/>
        <v>3.34</v>
      </c>
      <c r="H728" s="198">
        <v>10.63</v>
      </c>
      <c r="Q728" s="221">
        <f>(Q3813*10000)*TEA!$M$15*10^-6</f>
        <v>43.011332064449995</v>
      </c>
      <c r="R728" s="221">
        <f>(R3813*10000)*TEA!$O$15*10^-6</f>
        <v>43.011332064449995</v>
      </c>
      <c r="AA728">
        <f t="shared" si="66"/>
        <v>1</v>
      </c>
      <c r="AB728" s="197">
        <v>18115</v>
      </c>
      <c r="AC728" s="197">
        <v>1534</v>
      </c>
      <c r="AD728" s="197">
        <f t="shared" si="71"/>
        <v>1534</v>
      </c>
      <c r="AE728" s="197">
        <v>688</v>
      </c>
      <c r="AJ728">
        <v>0</v>
      </c>
      <c r="AK728">
        <v>0</v>
      </c>
      <c r="AU728" s="198">
        <v>0.27272727299999999</v>
      </c>
      <c r="AV728" s="6">
        <v>0</v>
      </c>
      <c r="AW728" s="198">
        <v>0.38356000000000001</v>
      </c>
      <c r="BO728" s="198"/>
      <c r="BP728" s="354">
        <f t="shared" si="67"/>
        <v>1397.3345468518798</v>
      </c>
      <c r="BQ728" s="354">
        <f t="shared" si="68"/>
        <v>0</v>
      </c>
      <c r="BR728" s="354">
        <f t="shared" si="69"/>
        <v>2805.1430464000005</v>
      </c>
      <c r="CG728" s="198"/>
      <c r="CH728">
        <f>(Transest!$J$14/HexExtSoy!$K$4)</f>
        <v>0.20257267294641951</v>
      </c>
      <c r="CI728">
        <f>(HydroProcOil!$K$14/HexExtSoy!$K$4)</f>
        <v>0.10977777777777777</v>
      </c>
      <c r="CJ728">
        <f>(StarchFerm!$K$24/StarchFerm!$K$4)</f>
        <v>0.33157302630665886</v>
      </c>
      <c r="CY728" s="198"/>
      <c r="CZ728">
        <f>BP728*CH728*1000*LCI!$E$93</f>
        <v>10685582.729395008</v>
      </c>
      <c r="DA728">
        <f>BQ728*CI728*1000*(LCI!$E$99)</f>
        <v>0</v>
      </c>
      <c r="DB728">
        <f>BR728*CJ728*1000*(LCI!$E$96)</f>
        <v>25066458.277728174</v>
      </c>
    </row>
    <row r="729" spans="1:106" x14ac:dyDescent="0.25">
      <c r="A729" s="197">
        <v>18117</v>
      </c>
      <c r="B729" s="197" t="s">
        <v>1115</v>
      </c>
      <c r="C729" s="197" t="s">
        <v>762</v>
      </c>
      <c r="D729" s="197">
        <v>-86.490018800000001</v>
      </c>
      <c r="E729" s="197">
        <v>38.542479999999998</v>
      </c>
      <c r="F729">
        <v>3.96</v>
      </c>
      <c r="G729">
        <f t="shared" si="70"/>
        <v>3.96</v>
      </c>
      <c r="H729" s="198">
        <v>12.47</v>
      </c>
      <c r="Q729" s="221">
        <f>(Q3814*10000)*TEA!$M$15*10^-6</f>
        <v>44.410844786400006</v>
      </c>
      <c r="R729" s="221">
        <f>(R3814*10000)*TEA!$O$15*10^-6</f>
        <v>44.410844786400006</v>
      </c>
      <c r="AA729">
        <f t="shared" si="66"/>
        <v>1</v>
      </c>
      <c r="AB729" s="197">
        <v>18117</v>
      </c>
      <c r="AC729" s="197">
        <v>11575</v>
      </c>
      <c r="AD729" s="197">
        <f t="shared" si="71"/>
        <v>11575</v>
      </c>
      <c r="AE729" s="197">
        <v>11865</v>
      </c>
      <c r="AJ729">
        <v>0</v>
      </c>
      <c r="AK729">
        <v>0</v>
      </c>
      <c r="AU729" s="198">
        <v>0.27272727299999999</v>
      </c>
      <c r="AV729" s="6">
        <v>0</v>
      </c>
      <c r="AW729" s="198">
        <v>0.38356000000000001</v>
      </c>
      <c r="BO729" s="198"/>
      <c r="BP729" s="354">
        <f t="shared" si="67"/>
        <v>12501.000012500999</v>
      </c>
      <c r="BQ729" s="354">
        <f t="shared" si="68"/>
        <v>0</v>
      </c>
      <c r="BR729" s="354">
        <f t="shared" si="69"/>
        <v>56750.214318000006</v>
      </c>
      <c r="CG729" s="198"/>
      <c r="CH729">
        <f>(Transest!$J$14/HexExtSoy!$K$4)</f>
        <v>0.20257267294641951</v>
      </c>
      <c r="CI729">
        <f>(HydroProcOil!$K$14/HexExtSoy!$K$4)</f>
        <v>0.10977777777777777</v>
      </c>
      <c r="CJ729">
        <f>(StarchFerm!$K$24/StarchFerm!$K$4)</f>
        <v>0.33157302630665886</v>
      </c>
      <c r="CY729" s="198"/>
      <c r="CZ729">
        <f>BP729*CH729*1000*LCI!$E$93</f>
        <v>95596627.260592058</v>
      </c>
      <c r="DA729">
        <f>BQ729*CI729*1000*(LCI!$E$99)</f>
        <v>0</v>
      </c>
      <c r="DB729">
        <f>BR729*CJ729*1000*(LCI!$E$96)</f>
        <v>507113846.21896154</v>
      </c>
    </row>
    <row r="730" spans="1:106" x14ac:dyDescent="0.25">
      <c r="A730" s="197">
        <v>18119</v>
      </c>
      <c r="B730" s="197" t="s">
        <v>1115</v>
      </c>
      <c r="C730" s="197" t="s">
        <v>1137</v>
      </c>
      <c r="D730" s="197">
        <v>-86.828548699999999</v>
      </c>
      <c r="E730" s="197">
        <v>39.316940000000002</v>
      </c>
      <c r="F730">
        <v>3.14</v>
      </c>
      <c r="G730">
        <f t="shared" si="70"/>
        <v>3.14</v>
      </c>
      <c r="H730" s="198">
        <v>9.86</v>
      </c>
      <c r="Q730" s="221">
        <f>(Q3815*10000)*TEA!$M$15*10^-6</f>
        <v>42.503772627450005</v>
      </c>
      <c r="R730" s="221">
        <f>(R3815*10000)*TEA!$O$15*10^-6</f>
        <v>42.503772627450005</v>
      </c>
      <c r="AA730">
        <f t="shared" ref="AA730:AA793" si="72">IF(AB730=A730,1,0)</f>
        <v>1</v>
      </c>
      <c r="AB730" s="197">
        <v>18119</v>
      </c>
      <c r="AC730" s="197">
        <v>11927</v>
      </c>
      <c r="AD730" s="197">
        <f t="shared" si="71"/>
        <v>11927</v>
      </c>
      <c r="AE730" s="197">
        <v>9319</v>
      </c>
      <c r="AJ730">
        <v>0</v>
      </c>
      <c r="AK730">
        <v>0</v>
      </c>
      <c r="AU730" s="198">
        <v>0.27272727299999999</v>
      </c>
      <c r="AV730" s="6">
        <v>0</v>
      </c>
      <c r="AW730" s="198">
        <v>0.38356000000000001</v>
      </c>
      <c r="BO730" s="198"/>
      <c r="BP730" s="354">
        <f t="shared" si="67"/>
        <v>10213.84910112294</v>
      </c>
      <c r="BQ730" s="354">
        <f t="shared" si="68"/>
        <v>0</v>
      </c>
      <c r="BR730" s="354">
        <f t="shared" si="69"/>
        <v>35243.541010399997</v>
      </c>
      <c r="CG730" s="198"/>
      <c r="CH730">
        <f>(Transest!$J$14/HexExtSoy!$K$4)</f>
        <v>0.20257267294641951</v>
      </c>
      <c r="CI730">
        <f>(HydroProcOil!$K$14/HexExtSoy!$K$4)</f>
        <v>0.10977777777777777</v>
      </c>
      <c r="CJ730">
        <f>(StarchFerm!$K$24/StarchFerm!$K$4)</f>
        <v>0.33157302630665886</v>
      </c>
      <c r="CY730" s="198"/>
      <c r="CZ730">
        <f>BP730*CH730*1000*LCI!$E$93</f>
        <v>78106513.434091151</v>
      </c>
      <c r="DA730">
        <f>BQ730*CI730*1000*(LCI!$E$99)</f>
        <v>0</v>
      </c>
      <c r="DB730">
        <f>BR730*CJ730*1000*(LCI!$E$96)</f>
        <v>314932513.48816246</v>
      </c>
    </row>
    <row r="731" spans="1:106" x14ac:dyDescent="0.25">
      <c r="A731" s="197">
        <v>18121</v>
      </c>
      <c r="B731" s="197" t="s">
        <v>1115</v>
      </c>
      <c r="C731" s="197" t="s">
        <v>1138</v>
      </c>
      <c r="D731" s="197">
        <v>-87.203403499999993</v>
      </c>
      <c r="E731" s="197">
        <v>39.770769999999999</v>
      </c>
      <c r="F731">
        <v>3.73</v>
      </c>
      <c r="G731">
        <f t="shared" si="70"/>
        <v>3.73</v>
      </c>
      <c r="H731" s="198">
        <v>11.47</v>
      </c>
      <c r="Q731" s="221">
        <f>(Q3816*10000)*TEA!$M$15*10^-6</f>
        <v>41.600696562449997</v>
      </c>
      <c r="R731" s="221">
        <f>(R3816*10000)*TEA!$O$15*10^-6</f>
        <v>41.600696562449997</v>
      </c>
      <c r="AA731">
        <f t="shared" si="72"/>
        <v>1</v>
      </c>
      <c r="AB731" s="197">
        <v>18121</v>
      </c>
      <c r="AC731" s="197">
        <v>26142</v>
      </c>
      <c r="AD731" s="197">
        <f t="shared" si="71"/>
        <v>26142</v>
      </c>
      <c r="AE731" s="197">
        <v>24288</v>
      </c>
      <c r="AJ731">
        <v>0</v>
      </c>
      <c r="AK731">
        <v>0</v>
      </c>
      <c r="AU731" s="198">
        <v>0.27272727299999999</v>
      </c>
      <c r="AV731" s="6">
        <v>0</v>
      </c>
      <c r="AW731" s="198">
        <v>0.38356000000000001</v>
      </c>
      <c r="BO731" s="198"/>
      <c r="BP731" s="354">
        <f t="shared" si="67"/>
        <v>26593.543662957181</v>
      </c>
      <c r="BQ731" s="354">
        <f t="shared" si="68"/>
        <v>0</v>
      </c>
      <c r="BR731" s="354">
        <f t="shared" si="69"/>
        <v>106853.43356160002</v>
      </c>
      <c r="CG731" s="198"/>
      <c r="CH731">
        <f>(Transest!$J$14/HexExtSoy!$K$4)</f>
        <v>0.20257267294641951</v>
      </c>
      <c r="CI731">
        <f>(HydroProcOil!$K$14/HexExtSoy!$K$4)</f>
        <v>0.10977777777777777</v>
      </c>
      <c r="CJ731">
        <f>(StarchFerm!$K$24/StarchFerm!$K$4)</f>
        <v>0.33157302630665886</v>
      </c>
      <c r="CY731" s="198"/>
      <c r="CZ731">
        <f>BP731*CH731*1000*LCI!$E$93</f>
        <v>203363977.16532636</v>
      </c>
      <c r="DA731">
        <f>BQ731*CI731*1000*(LCI!$E$99)</f>
        <v>0</v>
      </c>
      <c r="DB731">
        <f>BR731*CJ731*1000*(LCI!$E$96)</f>
        <v>954830855.28962123</v>
      </c>
    </row>
    <row r="732" spans="1:106" x14ac:dyDescent="0.25">
      <c r="A732" s="197">
        <v>18123</v>
      </c>
      <c r="B732" s="197" t="s">
        <v>1115</v>
      </c>
      <c r="C732" s="197" t="s">
        <v>644</v>
      </c>
      <c r="D732" s="197">
        <v>-86.637171499999994</v>
      </c>
      <c r="E732" s="197">
        <v>38.086570000000002</v>
      </c>
      <c r="F732">
        <v>3.88</v>
      </c>
      <c r="G732">
        <f t="shared" si="70"/>
        <v>3.88</v>
      </c>
      <c r="H732" s="198">
        <v>11.4</v>
      </c>
      <c r="Q732" s="221">
        <f>(Q3817*10000)*TEA!$M$15*10^-6</f>
        <v>45.563684066100002</v>
      </c>
      <c r="R732" s="221">
        <f>(R3817*10000)*TEA!$O$15*10^-6</f>
        <v>45.563684066100002</v>
      </c>
      <c r="AA732">
        <f t="shared" si="72"/>
        <v>1</v>
      </c>
      <c r="AB732" s="197">
        <v>18123</v>
      </c>
      <c r="AC732" s="197">
        <v>7108</v>
      </c>
      <c r="AD732" s="197">
        <f t="shared" si="71"/>
        <v>7108</v>
      </c>
      <c r="AE732" s="197">
        <v>3331</v>
      </c>
      <c r="AJ732">
        <v>0</v>
      </c>
      <c r="AK732">
        <v>0</v>
      </c>
      <c r="AU732" s="198">
        <v>0.27272727299999999</v>
      </c>
      <c r="AV732" s="6">
        <v>0</v>
      </c>
      <c r="AW732" s="198">
        <v>0.38356000000000001</v>
      </c>
      <c r="BO732" s="198"/>
      <c r="BP732" s="354">
        <f t="shared" si="67"/>
        <v>7521.5563711579198</v>
      </c>
      <c r="BQ732" s="354">
        <f t="shared" si="68"/>
        <v>0</v>
      </c>
      <c r="BR732" s="354">
        <f t="shared" si="69"/>
        <v>14565.077304</v>
      </c>
      <c r="CG732" s="198"/>
      <c r="CH732">
        <f>(Transest!$J$14/HexExtSoy!$K$4)</f>
        <v>0.20257267294641951</v>
      </c>
      <c r="CI732">
        <f>(HydroProcOil!$K$14/HexExtSoy!$K$4)</f>
        <v>0.10977777777777777</v>
      </c>
      <c r="CJ732">
        <f>(StarchFerm!$K$24/StarchFerm!$K$4)</f>
        <v>0.33157302630665886</v>
      </c>
      <c r="CY732" s="198"/>
      <c r="CZ732">
        <f>BP732*CH732*1000*LCI!$E$93</f>
        <v>57518232.150554337</v>
      </c>
      <c r="DA732">
        <f>BQ732*CI732*1000*(LCI!$E$99)</f>
        <v>0</v>
      </c>
      <c r="DB732">
        <f>BR732*CJ732*1000*(LCI!$E$96)</f>
        <v>130151973.18409434</v>
      </c>
    </row>
    <row r="733" spans="1:106" x14ac:dyDescent="0.25">
      <c r="A733" s="197">
        <v>18125</v>
      </c>
      <c r="B733" s="197" t="s">
        <v>1115</v>
      </c>
      <c r="C733" s="197" t="s">
        <v>646</v>
      </c>
      <c r="D733" s="197">
        <v>-87.238124299999996</v>
      </c>
      <c r="E733" s="197">
        <v>38.400770000000001</v>
      </c>
      <c r="F733">
        <v>3.19</v>
      </c>
      <c r="G733">
        <f t="shared" si="70"/>
        <v>3.19</v>
      </c>
      <c r="H733" s="198">
        <v>10.59</v>
      </c>
      <c r="Q733" s="221">
        <f>(Q3818*10000)*TEA!$M$15*10^-6</f>
        <v>45.000317866499998</v>
      </c>
      <c r="R733" s="221">
        <f>(R3818*10000)*TEA!$O$15*10^-6</f>
        <v>45.000317866499998</v>
      </c>
      <c r="AA733">
        <f t="shared" si="72"/>
        <v>1</v>
      </c>
      <c r="AB733" s="197">
        <v>18125</v>
      </c>
      <c r="AC733" s="197">
        <v>13707</v>
      </c>
      <c r="AD733" s="197">
        <f t="shared" si="71"/>
        <v>13707</v>
      </c>
      <c r="AE733" s="197">
        <v>8099</v>
      </c>
      <c r="AJ733">
        <v>0</v>
      </c>
      <c r="AK733">
        <v>0</v>
      </c>
      <c r="AU733" s="198">
        <v>0.27272727299999999</v>
      </c>
      <c r="AV733" s="6">
        <v>0</v>
      </c>
      <c r="AW733" s="198">
        <v>0.38356000000000001</v>
      </c>
      <c r="BO733" s="198"/>
      <c r="BP733" s="354">
        <f t="shared" si="67"/>
        <v>11925.090011925091</v>
      </c>
      <c r="BQ733" s="354">
        <f t="shared" si="68"/>
        <v>0</v>
      </c>
      <c r="BR733" s="354">
        <f t="shared" si="69"/>
        <v>32897.331339600001</v>
      </c>
      <c r="CG733" s="198"/>
      <c r="CH733">
        <f>(Transest!$J$14/HexExtSoy!$K$4)</f>
        <v>0.20257267294641951</v>
      </c>
      <c r="CI733">
        <f>(HydroProcOil!$K$14/HexExtSoy!$K$4)</f>
        <v>0.10977777777777777</v>
      </c>
      <c r="CJ733">
        <f>(StarchFerm!$K$24/StarchFerm!$K$4)</f>
        <v>0.33157302630665886</v>
      </c>
      <c r="CY733" s="198"/>
      <c r="CZ733">
        <f>BP733*CH733*1000*LCI!$E$93</f>
        <v>91192575.296297401</v>
      </c>
      <c r="DA733">
        <f>BQ733*CI733*1000*(LCI!$E$99)</f>
        <v>0</v>
      </c>
      <c r="DB733">
        <f>BR733*CJ733*1000*(LCI!$E$96)</f>
        <v>293967034.77598554</v>
      </c>
    </row>
    <row r="734" spans="1:106" x14ac:dyDescent="0.25">
      <c r="A734" s="197">
        <v>18127</v>
      </c>
      <c r="B734" s="197" t="s">
        <v>1115</v>
      </c>
      <c r="C734" s="197" t="s">
        <v>1139</v>
      </c>
      <c r="D734" s="197">
        <v>-87.063726000000003</v>
      </c>
      <c r="E734" s="197">
        <v>41.463030000000003</v>
      </c>
      <c r="F734">
        <v>3.45</v>
      </c>
      <c r="G734">
        <f t="shared" si="70"/>
        <v>3.45</v>
      </c>
      <c r="H734" s="198">
        <v>11.79</v>
      </c>
      <c r="Q734" s="221">
        <f>(Q3819*10000)*TEA!$M$15*10^-6</f>
        <v>37.650126982949992</v>
      </c>
      <c r="R734" s="221">
        <f>(R3819*10000)*TEA!$O$15*10^-6</f>
        <v>37.650126982949992</v>
      </c>
      <c r="AA734">
        <f t="shared" si="72"/>
        <v>1</v>
      </c>
      <c r="AB734" s="197">
        <v>18127</v>
      </c>
      <c r="AC734" s="197">
        <v>21438</v>
      </c>
      <c r="AD734" s="197">
        <f t="shared" si="71"/>
        <v>21438</v>
      </c>
      <c r="AE734" s="197">
        <v>20605</v>
      </c>
      <c r="AJ734">
        <v>0</v>
      </c>
      <c r="AK734">
        <v>0</v>
      </c>
      <c r="AU734" s="198">
        <v>0.27272727299999999</v>
      </c>
      <c r="AV734" s="6">
        <v>0</v>
      </c>
      <c r="AW734" s="198">
        <v>0.38356000000000001</v>
      </c>
      <c r="BO734" s="198"/>
      <c r="BP734" s="354">
        <f t="shared" si="67"/>
        <v>20171.209111080301</v>
      </c>
      <c r="BQ734" s="354">
        <f t="shared" si="68"/>
        <v>0</v>
      </c>
      <c r="BR734" s="354">
        <f t="shared" si="69"/>
        <v>93179.362301999994</v>
      </c>
      <c r="CG734" s="198"/>
      <c r="CH734">
        <f>(Transest!$J$14/HexExtSoy!$K$4)</f>
        <v>0.20257267294641951</v>
      </c>
      <c r="CI734">
        <f>(HydroProcOil!$K$14/HexExtSoy!$K$4)</f>
        <v>0.10977777777777777</v>
      </c>
      <c r="CJ734">
        <f>(StarchFerm!$K$24/StarchFerm!$K$4)</f>
        <v>0.33157302630665886</v>
      </c>
      <c r="CY734" s="198"/>
      <c r="CZ734">
        <f>BP734*CH734*1000*LCI!$E$93</f>
        <v>154251624.41877469</v>
      </c>
      <c r="DA734">
        <f>BQ734*CI734*1000*(LCI!$E$99)</f>
        <v>0</v>
      </c>
      <c r="DB734">
        <f>BR734*CJ734*1000*(LCI!$E$96)</f>
        <v>832640816.83317614</v>
      </c>
    </row>
    <row r="735" spans="1:106" x14ac:dyDescent="0.25">
      <c r="A735" s="197">
        <v>18129</v>
      </c>
      <c r="B735" s="197" t="s">
        <v>1115</v>
      </c>
      <c r="C735" s="197" t="s">
        <v>1140</v>
      </c>
      <c r="D735" s="197">
        <v>-87.873180599999998</v>
      </c>
      <c r="E735" s="197">
        <v>38.02534</v>
      </c>
      <c r="F735">
        <v>3.9</v>
      </c>
      <c r="G735">
        <f t="shared" si="70"/>
        <v>3.9</v>
      </c>
      <c r="H735" s="198">
        <v>12.51</v>
      </c>
      <c r="Q735" s="221">
        <f>(Q3820*10000)*TEA!$M$15*10^-6</f>
        <v>45.963324124650001</v>
      </c>
      <c r="R735" s="221">
        <f>(R3820*10000)*TEA!$O$15*10^-6</f>
        <v>45.963324124650001</v>
      </c>
      <c r="AA735">
        <f t="shared" si="72"/>
        <v>1</v>
      </c>
      <c r="AB735" s="197">
        <v>18129</v>
      </c>
      <c r="AC735" s="197">
        <v>33002</v>
      </c>
      <c r="AD735" s="197">
        <f t="shared" si="71"/>
        <v>33002</v>
      </c>
      <c r="AE735" s="197">
        <v>31965</v>
      </c>
      <c r="AJ735">
        <v>0</v>
      </c>
      <c r="AK735">
        <v>0</v>
      </c>
      <c r="AU735" s="198">
        <v>0.27272727299999999</v>
      </c>
      <c r="AV735" s="6">
        <v>0</v>
      </c>
      <c r="AW735" s="198">
        <v>0.38356000000000001</v>
      </c>
      <c r="BO735" s="198"/>
      <c r="BP735" s="354">
        <f t="shared" si="67"/>
        <v>35102.127307829403</v>
      </c>
      <c r="BQ735" s="354">
        <f t="shared" si="68"/>
        <v>0</v>
      </c>
      <c r="BR735" s="354">
        <f t="shared" si="69"/>
        <v>153378.79745399999</v>
      </c>
      <c r="CG735" s="198"/>
      <c r="CH735">
        <f>(Transest!$J$14/HexExtSoy!$K$4)</f>
        <v>0.20257267294641951</v>
      </c>
      <c r="CI735">
        <f>(HydroProcOil!$K$14/HexExtSoy!$K$4)</f>
        <v>0.10977777777777777</v>
      </c>
      <c r="CJ735">
        <f>(StarchFerm!$K$24/StarchFerm!$K$4)</f>
        <v>0.33157302630665886</v>
      </c>
      <c r="CY735" s="198"/>
      <c r="CZ735">
        <f>BP735*CH735*1000*LCI!$E$93</f>
        <v>268430123.74568215</v>
      </c>
      <c r="DA735">
        <f>BQ735*CI735*1000*(LCI!$E$99)</f>
        <v>0</v>
      </c>
      <c r="DB735">
        <f>BR735*CJ735*1000*(LCI!$E$96)</f>
        <v>1370576531.5615139</v>
      </c>
    </row>
    <row r="736" spans="1:106" x14ac:dyDescent="0.25">
      <c r="A736" s="197">
        <v>18131</v>
      </c>
      <c r="B736" s="197" t="s">
        <v>1115</v>
      </c>
      <c r="C736" s="197" t="s">
        <v>719</v>
      </c>
      <c r="D736" s="197">
        <v>-86.690151499999999</v>
      </c>
      <c r="E736" s="197">
        <v>41.0381</v>
      </c>
      <c r="F736">
        <v>3.34</v>
      </c>
      <c r="G736">
        <f t="shared" si="70"/>
        <v>3.34</v>
      </c>
      <c r="H736" s="198">
        <v>11.68</v>
      </c>
      <c r="Q736" s="221">
        <f>(Q3821*10000)*TEA!$M$15*10^-6</f>
        <v>38.518372258649997</v>
      </c>
      <c r="R736" s="221">
        <f>(R3821*10000)*TEA!$O$15*10^-6</f>
        <v>38.518372258649997</v>
      </c>
      <c r="AA736">
        <f t="shared" si="72"/>
        <v>1</v>
      </c>
      <c r="AB736" s="197">
        <v>18131</v>
      </c>
      <c r="AC736" s="197">
        <v>31961</v>
      </c>
      <c r="AD736" s="197">
        <f t="shared" si="71"/>
        <v>31961</v>
      </c>
      <c r="AE736" s="197">
        <v>40029</v>
      </c>
      <c r="AJ736">
        <v>0</v>
      </c>
      <c r="AK736">
        <v>0</v>
      </c>
      <c r="AU736" s="198">
        <v>0.27272727299999999</v>
      </c>
      <c r="AV736" s="6">
        <v>0</v>
      </c>
      <c r="AW736" s="198">
        <v>0.38356000000000001</v>
      </c>
      <c r="BO736" s="198"/>
      <c r="BP736" s="354">
        <f t="shared" si="67"/>
        <v>29113.565483659018</v>
      </c>
      <c r="BQ736" s="354">
        <f t="shared" si="68"/>
        <v>0</v>
      </c>
      <c r="BR736" s="354">
        <f t="shared" si="69"/>
        <v>179329.15144319998</v>
      </c>
      <c r="CG736" s="198"/>
      <c r="CH736">
        <f>(Transest!$J$14/HexExtSoy!$K$4)</f>
        <v>0.20257267294641951</v>
      </c>
      <c r="CI736">
        <f>(HydroProcOil!$K$14/HexExtSoy!$K$4)</f>
        <v>0.10977777777777777</v>
      </c>
      <c r="CJ736">
        <f>(StarchFerm!$K$24/StarchFerm!$K$4)</f>
        <v>0.33157302630665886</v>
      </c>
      <c r="CY736" s="198"/>
      <c r="CZ736">
        <f>BP736*CH736*1000*LCI!$E$93</f>
        <v>222634882.40820983</v>
      </c>
      <c r="DA736">
        <f>BQ736*CI736*1000*(LCI!$E$99)</f>
        <v>0</v>
      </c>
      <c r="DB736">
        <f>BR736*CJ736*1000*(LCI!$E$96)</f>
        <v>1602466119.6512764</v>
      </c>
    </row>
    <row r="737" spans="1:106" x14ac:dyDescent="0.25">
      <c r="A737" s="197">
        <v>18133</v>
      </c>
      <c r="B737" s="197" t="s">
        <v>1115</v>
      </c>
      <c r="C737" s="197" t="s">
        <v>900</v>
      </c>
      <c r="D737" s="197">
        <v>-86.838835599999996</v>
      </c>
      <c r="E737" s="197">
        <v>39.665649999999999</v>
      </c>
      <c r="F737">
        <v>3.69</v>
      </c>
      <c r="G737">
        <f t="shared" si="70"/>
        <v>3.69</v>
      </c>
      <c r="H737" s="198">
        <v>11.35</v>
      </c>
      <c r="Q737" s="221">
        <f>(Q3822*10000)*TEA!$M$15*10^-6</f>
        <v>41.681005778699998</v>
      </c>
      <c r="R737" s="221">
        <f>(R3822*10000)*TEA!$O$15*10^-6</f>
        <v>41.681005778699998</v>
      </c>
      <c r="AA737">
        <f t="shared" si="72"/>
        <v>1</v>
      </c>
      <c r="AB737" s="197">
        <v>18133</v>
      </c>
      <c r="AC737" s="197">
        <v>25047</v>
      </c>
      <c r="AD737" s="197">
        <f t="shared" si="71"/>
        <v>25047</v>
      </c>
      <c r="AE737" s="197">
        <v>23926</v>
      </c>
      <c r="AJ737">
        <v>0</v>
      </c>
      <c r="AK737">
        <v>0</v>
      </c>
      <c r="AU737" s="198">
        <v>0.27272727299999999</v>
      </c>
      <c r="AV737" s="6">
        <v>0</v>
      </c>
      <c r="AW737" s="198">
        <v>0.38356000000000001</v>
      </c>
      <c r="BO737" s="198"/>
      <c r="BP737" s="354">
        <f t="shared" si="67"/>
        <v>25206.390025206387</v>
      </c>
      <c r="BQ737" s="354">
        <f t="shared" si="68"/>
        <v>0</v>
      </c>
      <c r="BR737" s="354">
        <f t="shared" si="69"/>
        <v>104159.59195599999</v>
      </c>
      <c r="CG737" s="198"/>
      <c r="CH737">
        <f>(Transest!$J$14/HexExtSoy!$K$4)</f>
        <v>0.20257267294641951</v>
      </c>
      <c r="CI737">
        <f>(HydroProcOil!$K$14/HexExtSoy!$K$4)</f>
        <v>0.10977777777777777</v>
      </c>
      <c r="CJ737">
        <f>(StarchFerm!$K$24/StarchFerm!$K$4)</f>
        <v>0.33157302630665886</v>
      </c>
      <c r="CY737" s="198"/>
      <c r="CZ737">
        <f>BP737*CH737*1000*LCI!$E$93</f>
        <v>192756249.05328491</v>
      </c>
      <c r="DA737">
        <f>BQ737*CI737*1000*(LCI!$E$99)</f>
        <v>0</v>
      </c>
      <c r="DB737">
        <f>BR737*CJ737*1000*(LCI!$E$96)</f>
        <v>930758974.7841903</v>
      </c>
    </row>
    <row r="738" spans="1:106" x14ac:dyDescent="0.25">
      <c r="A738" s="197">
        <v>18135</v>
      </c>
      <c r="B738" s="197" t="s">
        <v>1115</v>
      </c>
      <c r="C738" s="197" t="s">
        <v>647</v>
      </c>
      <c r="D738" s="197">
        <v>-85.0228757</v>
      </c>
      <c r="E738" s="197">
        <v>40.161630000000002</v>
      </c>
      <c r="F738">
        <v>3.39</v>
      </c>
      <c r="G738">
        <f t="shared" si="70"/>
        <v>3.39</v>
      </c>
      <c r="H738" s="198">
        <v>10.68</v>
      </c>
      <c r="Q738" s="221">
        <f>(Q3823*10000)*TEA!$M$15*10^-6</f>
        <v>40.142572936199997</v>
      </c>
      <c r="R738" s="221">
        <f>(R3823*10000)*TEA!$O$15*10^-6</f>
        <v>40.142572936199997</v>
      </c>
      <c r="AA738">
        <f t="shared" si="72"/>
        <v>1</v>
      </c>
      <c r="AB738" s="197">
        <v>18135</v>
      </c>
      <c r="AC738" s="197">
        <v>46232</v>
      </c>
      <c r="AD738" s="197">
        <f t="shared" si="71"/>
        <v>46232</v>
      </c>
      <c r="AE738" s="197">
        <v>39507</v>
      </c>
      <c r="AJ738">
        <v>0</v>
      </c>
      <c r="AK738">
        <v>0</v>
      </c>
      <c r="AU738" s="198">
        <v>0.27272727299999999</v>
      </c>
      <c r="AV738" s="6">
        <v>0</v>
      </c>
      <c r="AW738" s="198">
        <v>0.38356000000000001</v>
      </c>
      <c r="BO738" s="198"/>
      <c r="BP738" s="354">
        <f t="shared" si="67"/>
        <v>42743.585497289045</v>
      </c>
      <c r="BQ738" s="354">
        <f t="shared" si="68"/>
        <v>0</v>
      </c>
      <c r="BR738" s="354">
        <f t="shared" si="69"/>
        <v>161837.29654559999</v>
      </c>
      <c r="CG738" s="198"/>
      <c r="CH738">
        <f>(Transest!$J$14/HexExtSoy!$K$4)</f>
        <v>0.20257267294641951</v>
      </c>
      <c r="CI738">
        <f>(HydroProcOil!$K$14/HexExtSoy!$K$4)</f>
        <v>0.10977777777777777</v>
      </c>
      <c r="CJ738">
        <f>(StarchFerm!$K$24/StarchFerm!$K$4)</f>
        <v>0.33157302630665886</v>
      </c>
      <c r="CY738" s="198"/>
      <c r="CZ738">
        <f>BP738*CH738*1000*LCI!$E$93</f>
        <v>326865259.29761189</v>
      </c>
      <c r="DA738">
        <f>BQ738*CI738*1000*(LCI!$E$99)</f>
        <v>0</v>
      </c>
      <c r="DB738">
        <f>BR738*CJ738*1000*(LCI!$E$96)</f>
        <v>1446160774.8833992</v>
      </c>
    </row>
    <row r="739" spans="1:106" x14ac:dyDescent="0.25">
      <c r="A739" s="197">
        <v>18137</v>
      </c>
      <c r="B739" s="197" t="s">
        <v>1115</v>
      </c>
      <c r="C739" s="197" t="s">
        <v>1141</v>
      </c>
      <c r="D739" s="197">
        <v>-85.275372599999997</v>
      </c>
      <c r="E739" s="197">
        <v>39.10107</v>
      </c>
      <c r="F739">
        <v>3.38</v>
      </c>
      <c r="G739">
        <f t="shared" si="70"/>
        <v>3.38</v>
      </c>
      <c r="H739" s="198">
        <v>10.81</v>
      </c>
      <c r="Q739" s="221">
        <f>(Q3824*10000)*TEA!$M$15*10^-6</f>
        <v>42.758265158099995</v>
      </c>
      <c r="R739" s="221">
        <f>(R3824*10000)*TEA!$O$15*10^-6</f>
        <v>42.758265158099995</v>
      </c>
      <c r="AA739">
        <f t="shared" si="72"/>
        <v>1</v>
      </c>
      <c r="AB739" s="197">
        <v>18137</v>
      </c>
      <c r="AC739" s="197">
        <v>29414</v>
      </c>
      <c r="AD739" s="197">
        <f t="shared" si="71"/>
        <v>29414</v>
      </c>
      <c r="AE739" s="197">
        <v>15692</v>
      </c>
      <c r="AJ739">
        <v>0</v>
      </c>
      <c r="AK739">
        <v>0</v>
      </c>
      <c r="AU739" s="198">
        <v>0.27272727299999999</v>
      </c>
      <c r="AV739" s="6">
        <v>0</v>
      </c>
      <c r="AW739" s="198">
        <v>0.38356000000000001</v>
      </c>
      <c r="BO739" s="198"/>
      <c r="BP739" s="354">
        <f t="shared" si="67"/>
        <v>27114.360027114359</v>
      </c>
      <c r="BQ739" s="354">
        <f t="shared" si="68"/>
        <v>0</v>
      </c>
      <c r="BR739" s="354">
        <f t="shared" si="69"/>
        <v>65063.48225120001</v>
      </c>
      <c r="CG739" s="198"/>
      <c r="CH739">
        <f>(Transest!$J$14/HexExtSoy!$K$4)</f>
        <v>0.20257267294641951</v>
      </c>
      <c r="CI739">
        <f>(HydroProcOil!$K$14/HexExtSoy!$K$4)</f>
        <v>0.10977777777777777</v>
      </c>
      <c r="CJ739">
        <f>(StarchFerm!$K$24/StarchFerm!$K$4)</f>
        <v>0.33157302630665886</v>
      </c>
      <c r="CY739" s="198"/>
      <c r="CZ739">
        <f>BP739*CH739*1000*LCI!$E$93</f>
        <v>207346721.56863505</v>
      </c>
      <c r="DA739">
        <f>BQ739*CI739*1000*(LCI!$E$99)</f>
        <v>0</v>
      </c>
      <c r="DB739">
        <f>BR739*CJ739*1000*(LCI!$E$96)</f>
        <v>581400319.44055521</v>
      </c>
    </row>
    <row r="740" spans="1:106" x14ac:dyDescent="0.25">
      <c r="A740" s="197">
        <v>18139</v>
      </c>
      <c r="B740" s="197" t="s">
        <v>1115</v>
      </c>
      <c r="C740" s="197" t="s">
        <v>1142</v>
      </c>
      <c r="D740" s="197">
        <v>-85.463778199999993</v>
      </c>
      <c r="E740" s="197">
        <v>39.615780000000001</v>
      </c>
      <c r="F740">
        <v>3.79</v>
      </c>
      <c r="G740">
        <f t="shared" si="70"/>
        <v>3.79</v>
      </c>
      <c r="H740" s="198">
        <v>11.89</v>
      </c>
      <c r="Q740" s="221">
        <f>(Q3825*10000)*TEA!$M$15*10^-6</f>
        <v>41.473165996799999</v>
      </c>
      <c r="R740" s="221">
        <f>(R3825*10000)*TEA!$O$15*10^-6</f>
        <v>41.473165996799999</v>
      </c>
      <c r="AA740">
        <f t="shared" si="72"/>
        <v>1</v>
      </c>
      <c r="AB740" s="197">
        <v>18139</v>
      </c>
      <c r="AC740" s="197">
        <v>35786</v>
      </c>
      <c r="AD740" s="197">
        <f t="shared" si="71"/>
        <v>35786</v>
      </c>
      <c r="AE740" s="197">
        <v>36754</v>
      </c>
      <c r="AJ740">
        <v>0</v>
      </c>
      <c r="AK740">
        <v>0</v>
      </c>
      <c r="AU740" s="198">
        <v>0.27272727299999999</v>
      </c>
      <c r="AV740" s="6">
        <v>0</v>
      </c>
      <c r="AW740" s="198">
        <v>0.38356000000000001</v>
      </c>
      <c r="BO740" s="198"/>
      <c r="BP740" s="354">
        <f t="shared" si="67"/>
        <v>36989.710946080617</v>
      </c>
      <c r="BQ740" s="354">
        <f t="shared" si="68"/>
        <v>0</v>
      </c>
      <c r="BR740" s="354">
        <f t="shared" si="69"/>
        <v>167617.6608136</v>
      </c>
      <c r="CG740" s="198"/>
      <c r="CH740">
        <f>(Transest!$J$14/HexExtSoy!$K$4)</f>
        <v>0.20257267294641951</v>
      </c>
      <c r="CI740">
        <f>(HydroProcOil!$K$14/HexExtSoy!$K$4)</f>
        <v>0.10977777777777777</v>
      </c>
      <c r="CJ740">
        <f>(StarchFerm!$K$24/StarchFerm!$K$4)</f>
        <v>0.33157302630665886</v>
      </c>
      <c r="CY740" s="198"/>
      <c r="CZ740">
        <f>BP740*CH740*1000*LCI!$E$93</f>
        <v>282864699.32432759</v>
      </c>
      <c r="DA740">
        <f>BQ740*CI740*1000*(LCI!$E$99)</f>
        <v>0</v>
      </c>
      <c r="DB740">
        <f>BR740*CJ740*1000*(LCI!$E$96)</f>
        <v>1497813491.8241067</v>
      </c>
    </row>
    <row r="741" spans="1:106" x14ac:dyDescent="0.25">
      <c r="A741" s="197">
        <v>18141</v>
      </c>
      <c r="B741" s="197" t="s">
        <v>1115</v>
      </c>
      <c r="C741" s="197" t="s">
        <v>1143</v>
      </c>
      <c r="D741" s="197">
        <v>-86.286891699999998</v>
      </c>
      <c r="E741" s="197">
        <v>41.621099999999998</v>
      </c>
      <c r="F741">
        <v>3.41</v>
      </c>
      <c r="G741">
        <f t="shared" si="70"/>
        <v>3.41</v>
      </c>
      <c r="H741" s="198">
        <v>11.76</v>
      </c>
      <c r="Q741" s="221">
        <f>(Q3826*10000)*TEA!$M$15*10^-6</f>
        <v>37.114417329749998</v>
      </c>
      <c r="R741" s="221">
        <f>(R3826*10000)*TEA!$O$15*10^-6</f>
        <v>37.114417329749998</v>
      </c>
      <c r="AA741">
        <f t="shared" si="72"/>
        <v>1</v>
      </c>
      <c r="AB741" s="197">
        <v>18141</v>
      </c>
      <c r="AC741" s="197">
        <v>21610</v>
      </c>
      <c r="AD741" s="197">
        <f t="shared" si="71"/>
        <v>21610</v>
      </c>
      <c r="AE741" s="197">
        <v>26481</v>
      </c>
      <c r="AJ741">
        <v>0</v>
      </c>
      <c r="AK741">
        <v>0</v>
      </c>
      <c r="AU741" s="198">
        <v>0.27272727299999999</v>
      </c>
      <c r="AV741" s="6">
        <v>0</v>
      </c>
      <c r="AW741" s="198">
        <v>0.38356000000000001</v>
      </c>
      <c r="BO741" s="198"/>
      <c r="BP741" s="354">
        <f t="shared" si="67"/>
        <v>20097.3000200973</v>
      </c>
      <c r="BQ741" s="354">
        <f t="shared" si="68"/>
        <v>0</v>
      </c>
      <c r="BR741" s="354">
        <f t="shared" si="69"/>
        <v>119446.9357536</v>
      </c>
      <c r="CG741" s="198"/>
      <c r="CH741">
        <f>(Transest!$J$14/HexExtSoy!$K$4)</f>
        <v>0.20257267294641951</v>
      </c>
      <c r="CI741">
        <f>(HydroProcOil!$K$14/HexExtSoy!$K$4)</f>
        <v>0.10977777777777777</v>
      </c>
      <c r="CJ741">
        <f>(StarchFerm!$K$24/StarchFerm!$K$4)</f>
        <v>0.33157302630665886</v>
      </c>
      <c r="CY741" s="198"/>
      <c r="CZ741">
        <f>BP741*CH741*1000*LCI!$E$93</f>
        <v>153686432.84891585</v>
      </c>
      <c r="DA741">
        <f>BQ741*CI741*1000*(LCI!$E$99)</f>
        <v>0</v>
      </c>
      <c r="DB741">
        <f>BR741*CJ741*1000*(LCI!$E$96)</f>
        <v>1067365044.1151676</v>
      </c>
    </row>
    <row r="742" spans="1:106" x14ac:dyDescent="0.25">
      <c r="A742" s="197">
        <v>18143</v>
      </c>
      <c r="B742" s="197" t="s">
        <v>1115</v>
      </c>
      <c r="C742" s="197" t="s">
        <v>722</v>
      </c>
      <c r="D742" s="197">
        <v>-85.742454300000006</v>
      </c>
      <c r="E742" s="197">
        <v>38.690080000000002</v>
      </c>
      <c r="F742">
        <v>3.63</v>
      </c>
      <c r="G742">
        <f t="shared" si="70"/>
        <v>3.63</v>
      </c>
      <c r="H742" s="198">
        <v>11.86</v>
      </c>
      <c r="Q742" s="221">
        <f>(Q3827*10000)*TEA!$M$15*10^-6</f>
        <v>43.893872444699994</v>
      </c>
      <c r="R742" s="221">
        <f>(R3827*10000)*TEA!$O$15*10^-6</f>
        <v>43.893872444699994</v>
      </c>
      <c r="AA742">
        <f t="shared" si="72"/>
        <v>1</v>
      </c>
      <c r="AB742" s="197">
        <v>18143</v>
      </c>
      <c r="AC742" s="197">
        <v>7977</v>
      </c>
      <c r="AD742" s="197">
        <f t="shared" si="71"/>
        <v>7977</v>
      </c>
      <c r="AE742" s="197">
        <v>6758</v>
      </c>
      <c r="AJ742">
        <v>0</v>
      </c>
      <c r="AK742">
        <v>0</v>
      </c>
      <c r="AU742" s="198">
        <v>0.27272727299999999</v>
      </c>
      <c r="AV742" s="6">
        <v>0</v>
      </c>
      <c r="AW742" s="198">
        <v>0.38356000000000001</v>
      </c>
      <c r="BO742" s="198"/>
      <c r="BP742" s="354">
        <f t="shared" si="67"/>
        <v>7897.2300078972294</v>
      </c>
      <c r="BQ742" s="354">
        <f t="shared" si="68"/>
        <v>0</v>
      </c>
      <c r="BR742" s="354">
        <f t="shared" si="69"/>
        <v>30742.287972799997</v>
      </c>
      <c r="CG742" s="198"/>
      <c r="CH742">
        <f>(Transest!$J$14/HexExtSoy!$K$4)</f>
        <v>0.20257267294641951</v>
      </c>
      <c r="CI742">
        <f>(HydroProcOil!$K$14/HexExtSoy!$K$4)</f>
        <v>0.10977777777777777</v>
      </c>
      <c r="CJ742">
        <f>(StarchFerm!$K$24/StarchFerm!$K$4)</f>
        <v>0.33157302630665886</v>
      </c>
      <c r="CY742" s="198"/>
      <c r="CZ742">
        <f>BP742*CH742*1000*LCI!$E$93</f>
        <v>60391052.931858674</v>
      </c>
      <c r="DA742">
        <f>BQ742*CI742*1000*(LCI!$E$99)</f>
        <v>0</v>
      </c>
      <c r="DB742">
        <f>BR742*CJ742*1000*(LCI!$E$96)</f>
        <v>274709797.71283001</v>
      </c>
    </row>
    <row r="743" spans="1:106" x14ac:dyDescent="0.25">
      <c r="A743" s="197">
        <v>18145</v>
      </c>
      <c r="B743" s="197" t="s">
        <v>1115</v>
      </c>
      <c r="C743" s="197" t="s">
        <v>650</v>
      </c>
      <c r="D743" s="197">
        <v>-85.791113899999999</v>
      </c>
      <c r="E743" s="197">
        <v>39.518900000000002</v>
      </c>
      <c r="F743">
        <v>3.71</v>
      </c>
      <c r="G743">
        <f t="shared" si="70"/>
        <v>3.71</v>
      </c>
      <c r="H743" s="198">
        <v>11.3</v>
      </c>
      <c r="Q743" s="221">
        <f>(Q3828*10000)*TEA!$M$15*10^-6</f>
        <v>41.726002000499989</v>
      </c>
      <c r="R743" s="221">
        <f>(R3828*10000)*TEA!$O$15*10^-6</f>
        <v>41.726002000499989</v>
      </c>
      <c r="AA743">
        <f t="shared" si="72"/>
        <v>1</v>
      </c>
      <c r="AB743" s="197">
        <v>18145</v>
      </c>
      <c r="AC743" s="197">
        <v>41139</v>
      </c>
      <c r="AD743" s="197">
        <f t="shared" si="71"/>
        <v>41139</v>
      </c>
      <c r="AE743" s="197">
        <v>39123</v>
      </c>
      <c r="AJ743">
        <v>0</v>
      </c>
      <c r="AK743">
        <v>0</v>
      </c>
      <c r="AU743" s="198">
        <v>0.27272727299999999</v>
      </c>
      <c r="AV743" s="6">
        <v>0</v>
      </c>
      <c r="AW743" s="198">
        <v>0.38356000000000001</v>
      </c>
      <c r="BO743" s="198"/>
      <c r="BP743" s="354">
        <f t="shared" si="67"/>
        <v>41625.188223443372</v>
      </c>
      <c r="BQ743" s="354">
        <f t="shared" si="68"/>
        <v>0</v>
      </c>
      <c r="BR743" s="354">
        <f t="shared" si="69"/>
        <v>169568.00204400002</v>
      </c>
      <c r="CG743" s="198"/>
      <c r="CH743">
        <f>(Transest!$J$14/HexExtSoy!$K$4)</f>
        <v>0.20257267294641951</v>
      </c>
      <c r="CI743">
        <f>(HydroProcOil!$K$14/HexExtSoy!$K$4)</f>
        <v>0.10977777777777777</v>
      </c>
      <c r="CJ743">
        <f>(StarchFerm!$K$24/StarchFerm!$K$4)</f>
        <v>0.33157302630665886</v>
      </c>
      <c r="CY743" s="198"/>
      <c r="CZ743">
        <f>BP743*CH743*1000*LCI!$E$93</f>
        <v>318312742.92210817</v>
      </c>
      <c r="DA743">
        <f>BQ743*CI743*1000*(LCI!$E$99)</f>
        <v>0</v>
      </c>
      <c r="DB743">
        <f>BR743*CJ743*1000*(LCI!$E$96)</f>
        <v>1515241532.4874504</v>
      </c>
    </row>
    <row r="744" spans="1:106" x14ac:dyDescent="0.25">
      <c r="A744" s="197">
        <v>18147</v>
      </c>
      <c r="B744" s="197" t="s">
        <v>1115</v>
      </c>
      <c r="C744" s="197" t="s">
        <v>1144</v>
      </c>
      <c r="D744" s="197">
        <v>-87.012392199999994</v>
      </c>
      <c r="E744" s="197">
        <v>38.014499999999998</v>
      </c>
      <c r="F744">
        <v>3.65</v>
      </c>
      <c r="G744">
        <f t="shared" si="70"/>
        <v>3.65</v>
      </c>
      <c r="H744" s="198">
        <v>11.61</v>
      </c>
      <c r="Q744" s="221">
        <f>(Q3829*10000)*TEA!$M$15*10^-6</f>
        <v>45.835825850550002</v>
      </c>
      <c r="R744" s="221">
        <f>(R3829*10000)*TEA!$O$15*10^-6</f>
        <v>45.835825850550002</v>
      </c>
      <c r="AA744">
        <f t="shared" si="72"/>
        <v>1</v>
      </c>
      <c r="AB744" s="197">
        <v>18147</v>
      </c>
      <c r="AC744" s="197">
        <v>26303</v>
      </c>
      <c r="AD744" s="197">
        <f t="shared" si="71"/>
        <v>26303</v>
      </c>
      <c r="AE744" s="197">
        <v>20620</v>
      </c>
      <c r="AJ744">
        <v>0</v>
      </c>
      <c r="AK744">
        <v>0</v>
      </c>
      <c r="AU744" s="198">
        <v>0.27272727299999999</v>
      </c>
      <c r="AV744" s="6">
        <v>0</v>
      </c>
      <c r="AW744" s="198">
        <v>0.38356000000000001</v>
      </c>
      <c r="BO744" s="198"/>
      <c r="BP744" s="354">
        <f t="shared" si="67"/>
        <v>26183.44093527435</v>
      </c>
      <c r="BQ744" s="354">
        <f t="shared" si="68"/>
        <v>0</v>
      </c>
      <c r="BR744" s="354">
        <f t="shared" si="69"/>
        <v>91823.573592000001</v>
      </c>
      <c r="CG744" s="198"/>
      <c r="CH744">
        <f>(Transest!$J$14/HexExtSoy!$K$4)</f>
        <v>0.20257267294641951</v>
      </c>
      <c r="CI744">
        <f>(HydroProcOil!$K$14/HexExtSoy!$K$4)</f>
        <v>0.10977777777777777</v>
      </c>
      <c r="CJ744">
        <f>(StarchFerm!$K$24/StarchFerm!$K$4)</f>
        <v>0.33157302630665886</v>
      </c>
      <c r="CY744" s="198"/>
      <c r="CZ744">
        <f>BP744*CH744*1000*LCI!$E$93</f>
        <v>200227873.04904419</v>
      </c>
      <c r="DA744">
        <f>BQ744*CI744*1000*(LCI!$E$99)</f>
        <v>0</v>
      </c>
      <c r="DB744">
        <f>BR744*CJ744*1000*(LCI!$E$96)</f>
        <v>820525633.91006482</v>
      </c>
    </row>
    <row r="745" spans="1:106" x14ac:dyDescent="0.25">
      <c r="A745" s="197">
        <v>18149</v>
      </c>
      <c r="B745" s="197" t="s">
        <v>1115</v>
      </c>
      <c r="C745" s="197" t="s">
        <v>1145</v>
      </c>
      <c r="D745" s="197">
        <v>-86.642797299999998</v>
      </c>
      <c r="E745" s="197">
        <v>41.279679999999999</v>
      </c>
      <c r="F745">
        <v>3.14</v>
      </c>
      <c r="G745">
        <f t="shared" si="70"/>
        <v>3.14</v>
      </c>
      <c r="H745" s="198">
        <v>10.78</v>
      </c>
      <c r="Q745" s="221">
        <f>(Q3830*10000)*TEA!$M$15*10^-6</f>
        <v>37.958515753050008</v>
      </c>
      <c r="R745" s="221">
        <f>(R3830*10000)*TEA!$O$15*10^-6</f>
        <v>37.958515753050008</v>
      </c>
      <c r="AA745">
        <f t="shared" si="72"/>
        <v>1</v>
      </c>
      <c r="AB745" s="197">
        <v>18149</v>
      </c>
      <c r="AC745" s="197">
        <v>19123</v>
      </c>
      <c r="AD745" s="197">
        <f t="shared" si="71"/>
        <v>19123</v>
      </c>
      <c r="AE745" s="197">
        <v>23288</v>
      </c>
      <c r="AJ745">
        <v>0</v>
      </c>
      <c r="AK745">
        <v>0</v>
      </c>
      <c r="AU745" s="198">
        <v>0.27272727299999999</v>
      </c>
      <c r="AV745" s="6">
        <v>0</v>
      </c>
      <c r="AW745" s="198">
        <v>0.38356000000000001</v>
      </c>
      <c r="BO745" s="198"/>
      <c r="BP745" s="354">
        <f t="shared" si="67"/>
        <v>16376.241834558059</v>
      </c>
      <c r="BQ745" s="354">
        <f t="shared" si="68"/>
        <v>0</v>
      </c>
      <c r="BR745" s="354">
        <f t="shared" si="69"/>
        <v>96290.6821184</v>
      </c>
      <c r="CG745" s="198"/>
      <c r="CH745">
        <f>(Transest!$J$14/HexExtSoy!$K$4)</f>
        <v>0.20257267294641951</v>
      </c>
      <c r="CI745">
        <f>(HydroProcOil!$K$14/HexExtSoy!$K$4)</f>
        <v>0.10977777777777777</v>
      </c>
      <c r="CJ745">
        <f>(StarchFerm!$K$24/StarchFerm!$K$4)</f>
        <v>0.33157302630665886</v>
      </c>
      <c r="CY745" s="198"/>
      <c r="CZ745">
        <f>BP745*CH745*1000*LCI!$E$93</f>
        <v>125231060.31693846</v>
      </c>
      <c r="DA745">
        <f>BQ745*CI745*1000*(LCI!$E$99)</f>
        <v>0</v>
      </c>
      <c r="DB745">
        <f>BR745*CJ745*1000*(LCI!$E$96)</f>
        <v>860443237.98476338</v>
      </c>
    </row>
    <row r="746" spans="1:106" x14ac:dyDescent="0.25">
      <c r="A746" s="197">
        <v>18151</v>
      </c>
      <c r="B746" s="197" t="s">
        <v>1115</v>
      </c>
      <c r="C746" s="197" t="s">
        <v>1146</v>
      </c>
      <c r="D746" s="197">
        <v>-85.004423200000005</v>
      </c>
      <c r="E746" s="197">
        <v>41.659570000000002</v>
      </c>
      <c r="F746">
        <v>3</v>
      </c>
      <c r="G746">
        <f t="shared" si="70"/>
        <v>3</v>
      </c>
      <c r="H746" s="198">
        <v>9.99</v>
      </c>
      <c r="Q746" s="221">
        <f>(Q3831*10000)*TEA!$M$15*10^-6</f>
        <v>36.6128692785</v>
      </c>
      <c r="R746" s="221">
        <f>(R3831*10000)*TEA!$O$15*10^-6</f>
        <v>36.6128692785</v>
      </c>
      <c r="AA746">
        <f t="shared" si="72"/>
        <v>1</v>
      </c>
      <c r="AB746" s="197">
        <v>18151</v>
      </c>
      <c r="AC746" s="197">
        <v>16310</v>
      </c>
      <c r="AD746" s="197">
        <f t="shared" si="71"/>
        <v>16310</v>
      </c>
      <c r="AE746" s="197">
        <v>16316</v>
      </c>
      <c r="AJ746">
        <v>0</v>
      </c>
      <c r="AK746">
        <v>0</v>
      </c>
      <c r="AU746" s="198">
        <v>0.27272727299999999</v>
      </c>
      <c r="AV746" s="6">
        <v>0</v>
      </c>
      <c r="AW746" s="198">
        <v>0.38356000000000001</v>
      </c>
      <c r="BO746" s="198"/>
      <c r="BP746" s="354">
        <f t="shared" si="67"/>
        <v>13344.545467890001</v>
      </c>
      <c r="BQ746" s="354">
        <f t="shared" si="68"/>
        <v>0</v>
      </c>
      <c r="BR746" s="354">
        <f t="shared" si="69"/>
        <v>62519.0679504</v>
      </c>
      <c r="CG746" s="198"/>
      <c r="CH746">
        <f>(Transest!$J$14/HexExtSoy!$K$4)</f>
        <v>0.20257267294641951</v>
      </c>
      <c r="CI746">
        <f>(HydroProcOil!$K$14/HexExtSoy!$K$4)</f>
        <v>0.10977777777777777</v>
      </c>
      <c r="CJ746">
        <f>(StarchFerm!$K$24/StarchFerm!$K$4)</f>
        <v>0.33157302630665886</v>
      </c>
      <c r="CY746" s="198"/>
      <c r="CZ746">
        <f>BP746*CH746*1000*LCI!$E$93</f>
        <v>102047319.23687784</v>
      </c>
      <c r="DA746">
        <f>BQ746*CI746*1000*(LCI!$E$99)</f>
        <v>0</v>
      </c>
      <c r="DB746">
        <f>BR746*CJ746*1000*(LCI!$E$96)</f>
        <v>558663705.35090649</v>
      </c>
    </row>
    <row r="747" spans="1:106" x14ac:dyDescent="0.25">
      <c r="A747" s="197">
        <v>18153</v>
      </c>
      <c r="B747" s="197" t="s">
        <v>1115</v>
      </c>
      <c r="C747" s="197" t="s">
        <v>1147</v>
      </c>
      <c r="D747" s="197">
        <v>-87.418526700000001</v>
      </c>
      <c r="E747" s="197">
        <v>39.096339999999998</v>
      </c>
      <c r="F747">
        <v>3.77</v>
      </c>
      <c r="G747">
        <f t="shared" si="70"/>
        <v>3.77</v>
      </c>
      <c r="H747" s="198">
        <v>11.69</v>
      </c>
      <c r="Q747" s="221">
        <f>(Q3832*10000)*TEA!$M$15*10^-6</f>
        <v>43.361441944199996</v>
      </c>
      <c r="R747" s="221">
        <f>(R3832*10000)*TEA!$O$15*10^-6</f>
        <v>43.361441944199996</v>
      </c>
      <c r="AA747">
        <f t="shared" si="72"/>
        <v>1</v>
      </c>
      <c r="AB747" s="197">
        <v>18153</v>
      </c>
      <c r="AC747" s="197">
        <v>28011</v>
      </c>
      <c r="AD747" s="197">
        <f t="shared" si="71"/>
        <v>28011</v>
      </c>
      <c r="AE747" s="197">
        <v>24081</v>
      </c>
      <c r="AJ747">
        <v>0</v>
      </c>
      <c r="AK747">
        <v>0</v>
      </c>
      <c r="AU747" s="198">
        <v>0.27272727299999999</v>
      </c>
      <c r="AV747" s="6">
        <v>0</v>
      </c>
      <c r="AW747" s="198">
        <v>0.38356000000000001</v>
      </c>
      <c r="BO747" s="198"/>
      <c r="BP747" s="354">
        <f t="shared" si="67"/>
        <v>28800.400937891311</v>
      </c>
      <c r="BQ747" s="354">
        <f t="shared" si="68"/>
        <v>0</v>
      </c>
      <c r="BR747" s="354">
        <f t="shared" si="69"/>
        <v>107974.78272840001</v>
      </c>
      <c r="CG747" s="198"/>
      <c r="CH747">
        <f>(Transest!$J$14/HexExtSoy!$K$4)</f>
        <v>0.20257267294641951</v>
      </c>
      <c r="CI747">
        <f>(HydroProcOil!$K$14/HexExtSoy!$K$4)</f>
        <v>0.10977777777777777</v>
      </c>
      <c r="CJ747">
        <f>(StarchFerm!$K$24/StarchFerm!$K$4)</f>
        <v>0.33157302630665886</v>
      </c>
      <c r="CY747" s="198"/>
      <c r="CZ747">
        <f>BP747*CH747*1000*LCI!$E$93</f>
        <v>220240076.0468747</v>
      </c>
      <c r="DA747">
        <f>BQ747*CI747*1000*(LCI!$E$99)</f>
        <v>0</v>
      </c>
      <c r="DB747">
        <f>BR747*CJ747*1000*(LCI!$E$96)</f>
        <v>964851111.52590489</v>
      </c>
    </row>
    <row r="748" spans="1:106" x14ac:dyDescent="0.25">
      <c r="A748" s="197">
        <v>18155</v>
      </c>
      <c r="B748" s="197" t="s">
        <v>1115</v>
      </c>
      <c r="C748" s="197" t="s">
        <v>1148</v>
      </c>
      <c r="D748" s="197">
        <v>-85.034279799999993</v>
      </c>
      <c r="E748" s="197">
        <v>38.827550000000002</v>
      </c>
      <c r="F748">
        <v>3.34</v>
      </c>
      <c r="G748">
        <f t="shared" si="70"/>
        <v>3.34</v>
      </c>
      <c r="H748" s="198">
        <v>11.11</v>
      </c>
      <c r="Q748" s="221">
        <f>(Q3833*10000)*TEA!$M$15*10^-6</f>
        <v>43.322137839</v>
      </c>
      <c r="R748" s="221">
        <f>(R3833*10000)*TEA!$O$15*10^-6</f>
        <v>43.322137839</v>
      </c>
      <c r="AA748">
        <f t="shared" si="72"/>
        <v>1</v>
      </c>
      <c r="AB748" s="197">
        <v>18155</v>
      </c>
      <c r="AC748" s="197">
        <v>3958</v>
      </c>
      <c r="AD748" s="197">
        <f t="shared" si="71"/>
        <v>3958</v>
      </c>
      <c r="AE748" s="197">
        <v>2563</v>
      </c>
      <c r="AJ748">
        <v>0</v>
      </c>
      <c r="AK748">
        <v>0</v>
      </c>
      <c r="AU748" s="198">
        <v>0.27272727299999999</v>
      </c>
      <c r="AV748" s="6">
        <v>0</v>
      </c>
      <c r="AW748" s="198">
        <v>0.38356000000000001</v>
      </c>
      <c r="BO748" s="198"/>
      <c r="BP748" s="354">
        <f t="shared" si="67"/>
        <v>3605.3781854235599</v>
      </c>
      <c r="BQ748" s="354">
        <f t="shared" si="68"/>
        <v>0</v>
      </c>
      <c r="BR748" s="354">
        <f t="shared" si="69"/>
        <v>10921.8441508</v>
      </c>
      <c r="CG748" s="198"/>
      <c r="CH748">
        <f>(Transest!$J$14/HexExtSoy!$K$4)</f>
        <v>0.20257267294641951</v>
      </c>
      <c r="CI748">
        <f>(HydroProcOil!$K$14/HexExtSoy!$K$4)</f>
        <v>0.10977777777777777</v>
      </c>
      <c r="CJ748">
        <f>(StarchFerm!$K$24/StarchFerm!$K$4)</f>
        <v>0.33157302630665886</v>
      </c>
      <c r="CY748" s="198"/>
      <c r="CZ748">
        <f>BP748*CH748*1000*LCI!$E$93</f>
        <v>27570753.874149572</v>
      </c>
      <c r="DA748">
        <f>BQ748*CI748*1000*(LCI!$E$99)</f>
        <v>0</v>
      </c>
      <c r="DB748">
        <f>BR748*CJ748*1000*(LCI!$E$96)</f>
        <v>97596431.33822526</v>
      </c>
    </row>
    <row r="749" spans="1:106" x14ac:dyDescent="0.25">
      <c r="A749" s="197">
        <v>18157</v>
      </c>
      <c r="B749" s="197" t="s">
        <v>1115</v>
      </c>
      <c r="C749" s="197" t="s">
        <v>1149</v>
      </c>
      <c r="D749" s="197">
        <v>-86.885805099999999</v>
      </c>
      <c r="E749" s="197">
        <v>40.386780000000002</v>
      </c>
      <c r="F749">
        <v>3.85</v>
      </c>
      <c r="G749">
        <f t="shared" si="70"/>
        <v>3.85</v>
      </c>
      <c r="H749" s="198">
        <v>11.68</v>
      </c>
      <c r="Q749" s="221">
        <f>(Q3834*10000)*TEA!$M$15*10^-6</f>
        <v>40.061425059450002</v>
      </c>
      <c r="R749" s="221">
        <f>(R3834*10000)*TEA!$O$15*10^-6</f>
        <v>40.061425059450002</v>
      </c>
      <c r="AA749">
        <f t="shared" si="72"/>
        <v>1</v>
      </c>
      <c r="AB749" s="197">
        <v>18157</v>
      </c>
      <c r="AC749" s="197">
        <v>37006</v>
      </c>
      <c r="AD749" s="197">
        <f t="shared" si="71"/>
        <v>37006</v>
      </c>
      <c r="AE749" s="197">
        <v>37130</v>
      </c>
      <c r="AJ749">
        <v>0</v>
      </c>
      <c r="AK749">
        <v>0</v>
      </c>
      <c r="AU749" s="198">
        <v>0.27272727299999999</v>
      </c>
      <c r="AV749" s="6">
        <v>0</v>
      </c>
      <c r="AW749" s="198">
        <v>0.38356000000000001</v>
      </c>
      <c r="BO749" s="198"/>
      <c r="BP749" s="354">
        <f t="shared" si="67"/>
        <v>38856.300038856301</v>
      </c>
      <c r="BQ749" s="354">
        <f t="shared" si="68"/>
        <v>0</v>
      </c>
      <c r="BR749" s="354">
        <f t="shared" si="69"/>
        <v>166341.68710399998</v>
      </c>
      <c r="CG749" s="198"/>
      <c r="CH749">
        <f>(Transest!$J$14/HexExtSoy!$K$4)</f>
        <v>0.20257267294641951</v>
      </c>
      <c r="CI749">
        <f>(HydroProcOil!$K$14/HexExtSoy!$K$4)</f>
        <v>0.10977777777777777</v>
      </c>
      <c r="CJ749">
        <f>(StarchFerm!$K$24/StarchFerm!$K$4)</f>
        <v>0.33157302630665886</v>
      </c>
      <c r="CY749" s="198"/>
      <c r="CZ749">
        <f>BP749*CH749*1000*LCI!$E$93</f>
        <v>297138727.12788922</v>
      </c>
      <c r="DA749">
        <f>BQ749*CI749*1000*(LCI!$E$99)</f>
        <v>0</v>
      </c>
      <c r="DB749">
        <f>BR749*CJ749*1000*(LCI!$E$96)</f>
        <v>1486411527.2090709</v>
      </c>
    </row>
    <row r="750" spans="1:106" x14ac:dyDescent="0.25">
      <c r="A750" s="197">
        <v>18159</v>
      </c>
      <c r="B750" s="197" t="s">
        <v>1115</v>
      </c>
      <c r="C750" s="197" t="s">
        <v>1150</v>
      </c>
      <c r="D750" s="197">
        <v>-86.052787199999997</v>
      </c>
      <c r="E750" s="197">
        <v>40.307699999999997</v>
      </c>
      <c r="F750">
        <v>3.97</v>
      </c>
      <c r="G750">
        <f t="shared" si="70"/>
        <v>3.97</v>
      </c>
      <c r="H750" s="198">
        <v>11.03</v>
      </c>
      <c r="Q750" s="221">
        <f>(Q3835*10000)*TEA!$M$15*10^-6</f>
        <v>40.003904873700002</v>
      </c>
      <c r="R750" s="221">
        <f>(R3835*10000)*TEA!$O$15*10^-6</f>
        <v>40.003904873700002</v>
      </c>
      <c r="AA750">
        <f t="shared" si="72"/>
        <v>1</v>
      </c>
      <c r="AB750" s="197">
        <v>18159</v>
      </c>
      <c r="AC750" s="197">
        <v>31295</v>
      </c>
      <c r="AD750" s="197">
        <f t="shared" si="71"/>
        <v>31295</v>
      </c>
      <c r="AE750" s="197">
        <v>30168</v>
      </c>
      <c r="AJ750">
        <v>0</v>
      </c>
      <c r="AK750">
        <v>0</v>
      </c>
      <c r="AU750" s="198">
        <v>0.27272727299999999</v>
      </c>
      <c r="AV750" s="6">
        <v>0</v>
      </c>
      <c r="AW750" s="198">
        <v>0.38356000000000001</v>
      </c>
      <c r="BO750" s="198"/>
      <c r="BP750" s="354">
        <f t="shared" si="67"/>
        <v>33883.95003388395</v>
      </c>
      <c r="BQ750" s="354">
        <f t="shared" si="68"/>
        <v>0</v>
      </c>
      <c r="BR750" s="354">
        <f t="shared" si="69"/>
        <v>127630.75602239999</v>
      </c>
      <c r="CG750" s="198"/>
      <c r="CH750">
        <f>(Transest!$J$14/HexExtSoy!$K$4)</f>
        <v>0.20257267294641951</v>
      </c>
      <c r="CI750">
        <f>(HydroProcOil!$K$14/HexExtSoy!$K$4)</f>
        <v>0.10977777777777777</v>
      </c>
      <c r="CJ750">
        <f>(StarchFerm!$K$24/StarchFerm!$K$4)</f>
        <v>0.33157302630665886</v>
      </c>
      <c r="CY750" s="198"/>
      <c r="CZ750">
        <f>BP750*CH750*1000*LCI!$E$93</f>
        <v>259114577.89509144</v>
      </c>
      <c r="DA750">
        <f>BQ750*CI750*1000*(LCI!$E$99)</f>
        <v>0</v>
      </c>
      <c r="DB750">
        <f>BR750*CJ750*1000*(LCI!$E$96)</f>
        <v>1140494786.85095</v>
      </c>
    </row>
    <row r="751" spans="1:106" x14ac:dyDescent="0.25">
      <c r="A751" s="197">
        <v>18161</v>
      </c>
      <c r="B751" s="197" t="s">
        <v>1115</v>
      </c>
      <c r="C751" s="197" t="s">
        <v>728</v>
      </c>
      <c r="D751" s="197">
        <v>-84.933625699999993</v>
      </c>
      <c r="E751" s="197">
        <v>39.630890000000001</v>
      </c>
      <c r="F751">
        <v>3.64</v>
      </c>
      <c r="G751">
        <f t="shared" si="70"/>
        <v>3.64</v>
      </c>
      <c r="H751" s="198">
        <v>11.21</v>
      </c>
      <c r="Q751" s="221">
        <f>(Q3836*10000)*TEA!$M$15*10^-6</f>
        <v>41.308300256400003</v>
      </c>
      <c r="R751" s="221">
        <f>(R3836*10000)*TEA!$O$15*10^-6</f>
        <v>41.308300256400003</v>
      </c>
      <c r="AA751">
        <f t="shared" si="72"/>
        <v>1</v>
      </c>
      <c r="AB751" s="197">
        <v>18161</v>
      </c>
      <c r="AC751" s="197">
        <v>14000</v>
      </c>
      <c r="AD751" s="197">
        <f t="shared" si="71"/>
        <v>14000</v>
      </c>
      <c r="AE751" s="197">
        <v>12678</v>
      </c>
      <c r="AJ751">
        <v>0</v>
      </c>
      <c r="AK751">
        <v>0</v>
      </c>
      <c r="AU751" s="198">
        <v>0.27272727299999999</v>
      </c>
      <c r="AV751" s="6">
        <v>0</v>
      </c>
      <c r="AW751" s="198">
        <v>0.38356000000000001</v>
      </c>
      <c r="BO751" s="198"/>
      <c r="BP751" s="354">
        <f t="shared" si="67"/>
        <v>13898.181832079999</v>
      </c>
      <c r="BQ751" s="354">
        <f t="shared" si="68"/>
        <v>0</v>
      </c>
      <c r="BR751" s="354">
        <f t="shared" si="69"/>
        <v>54511.692952800004</v>
      </c>
      <c r="CG751" s="198"/>
      <c r="CH751">
        <f>(Transest!$J$14/HexExtSoy!$K$4)</f>
        <v>0.20257267294641951</v>
      </c>
      <c r="CI751">
        <f>(HydroProcOil!$K$14/HexExtSoy!$K$4)</f>
        <v>0.10977777777777777</v>
      </c>
      <c r="CJ751">
        <f>(StarchFerm!$K$24/StarchFerm!$K$4)</f>
        <v>0.33157302630665886</v>
      </c>
      <c r="CY751" s="198"/>
      <c r="CZ751">
        <f>BP751*CH751*1000*LCI!$E$93</f>
        <v>106281042.06644788</v>
      </c>
      <c r="DA751">
        <f>BQ751*CI751*1000*(LCI!$E$99)</f>
        <v>0</v>
      </c>
      <c r="DB751">
        <f>BR751*CJ751*1000*(LCI!$E$96)</f>
        <v>487110658.68932724</v>
      </c>
    </row>
    <row r="752" spans="1:106" x14ac:dyDescent="0.25">
      <c r="A752" s="197">
        <v>18163</v>
      </c>
      <c r="B752" s="197" t="s">
        <v>1115</v>
      </c>
      <c r="C752" s="197" t="s">
        <v>1151</v>
      </c>
      <c r="D752" s="197">
        <v>-87.590295299999994</v>
      </c>
      <c r="E752" s="197">
        <v>38.025289999999998</v>
      </c>
      <c r="F752">
        <v>4.05</v>
      </c>
      <c r="G752">
        <f t="shared" si="70"/>
        <v>4.05</v>
      </c>
      <c r="H752" s="198">
        <v>12.21</v>
      </c>
      <c r="Q752" s="221">
        <f>(Q3837*10000)*TEA!$M$15*10^-6</f>
        <v>45.940838890949998</v>
      </c>
      <c r="R752" s="221">
        <f>(R3837*10000)*TEA!$O$15*10^-6</f>
        <v>45.940838890949998</v>
      </c>
      <c r="AA752">
        <f t="shared" si="72"/>
        <v>1</v>
      </c>
      <c r="AB752" s="197">
        <v>18163</v>
      </c>
      <c r="AC752" s="197">
        <v>12828</v>
      </c>
      <c r="AD752" s="197">
        <f t="shared" si="71"/>
        <v>12828</v>
      </c>
      <c r="AE752" s="197">
        <v>10662</v>
      </c>
      <c r="AJ752">
        <v>0</v>
      </c>
      <c r="AK752">
        <v>0</v>
      </c>
      <c r="AU752" s="198">
        <v>0.27272727299999999</v>
      </c>
      <c r="AV752" s="6">
        <v>0</v>
      </c>
      <c r="AW752" s="198">
        <v>0.38356000000000001</v>
      </c>
      <c r="BO752" s="198"/>
      <c r="BP752" s="354">
        <f t="shared" si="67"/>
        <v>14169.109105078198</v>
      </c>
      <c r="BQ752" s="354">
        <f t="shared" si="68"/>
        <v>0</v>
      </c>
      <c r="BR752" s="354">
        <f t="shared" si="69"/>
        <v>49932.999151200005</v>
      </c>
      <c r="CG752" s="198"/>
      <c r="CH752">
        <f>(Transest!$J$14/HexExtSoy!$K$4)</f>
        <v>0.20257267294641951</v>
      </c>
      <c r="CI752">
        <f>(HydroProcOil!$K$14/HexExtSoy!$K$4)</f>
        <v>0.10977777777777777</v>
      </c>
      <c r="CJ752">
        <f>(StarchFerm!$K$24/StarchFerm!$K$4)</f>
        <v>0.33157302630665886</v>
      </c>
      <c r="CY752" s="198"/>
      <c r="CZ752">
        <f>BP752*CH752*1000*LCI!$E$93</f>
        <v>108352855.00186406</v>
      </c>
      <c r="DA752">
        <f>BQ752*CI752*1000*(LCI!$E$99)</f>
        <v>0</v>
      </c>
      <c r="DB752">
        <f>BR752*CJ752*1000*(LCI!$E$96)</f>
        <v>446195940.52848625</v>
      </c>
    </row>
    <row r="753" spans="1:106" x14ac:dyDescent="0.25">
      <c r="A753" s="197">
        <v>18165</v>
      </c>
      <c r="B753" s="197" t="s">
        <v>1115</v>
      </c>
      <c r="C753" s="197" t="s">
        <v>1152</v>
      </c>
      <c r="D753" s="197">
        <v>-87.463652600000003</v>
      </c>
      <c r="E753" s="197">
        <v>39.853729999999999</v>
      </c>
      <c r="F753">
        <v>3.84</v>
      </c>
      <c r="G753">
        <f t="shared" si="70"/>
        <v>3.84</v>
      </c>
      <c r="H753" s="198">
        <v>11.65</v>
      </c>
      <c r="Q753" s="221">
        <f>(Q3838*10000)*TEA!$M$15*10^-6</f>
        <v>41.489135170199994</v>
      </c>
      <c r="R753" s="221">
        <f>(R3838*10000)*TEA!$O$15*10^-6</f>
        <v>41.489135170199994</v>
      </c>
      <c r="AA753">
        <f t="shared" si="72"/>
        <v>1</v>
      </c>
      <c r="AB753" s="197">
        <v>18165</v>
      </c>
      <c r="AC753" s="197">
        <v>19767</v>
      </c>
      <c r="AD753" s="197">
        <f t="shared" si="71"/>
        <v>19767</v>
      </c>
      <c r="AE753" s="197">
        <v>19009</v>
      </c>
      <c r="AJ753">
        <v>0</v>
      </c>
      <c r="AK753">
        <v>0</v>
      </c>
      <c r="AU753" s="198">
        <v>0.27272727299999999</v>
      </c>
      <c r="AV753" s="6">
        <v>0</v>
      </c>
      <c r="AW753" s="198">
        <v>0.38356000000000001</v>
      </c>
      <c r="BO753" s="198"/>
      <c r="BP753" s="354">
        <f t="shared" si="67"/>
        <v>20701.440020701441</v>
      </c>
      <c r="BQ753" s="354">
        <f t="shared" si="68"/>
        <v>0</v>
      </c>
      <c r="BR753" s="354">
        <f t="shared" si="69"/>
        <v>84941.222266000012</v>
      </c>
      <c r="CG753" s="198"/>
      <c r="CH753">
        <f>(Transest!$J$14/HexExtSoy!$K$4)</f>
        <v>0.20257267294641951</v>
      </c>
      <c r="CI753">
        <f>(HydroProcOil!$K$14/HexExtSoy!$K$4)</f>
        <v>0.10977777777777777</v>
      </c>
      <c r="CJ753">
        <f>(StarchFerm!$K$24/StarchFerm!$K$4)</f>
        <v>0.33157302630665886</v>
      </c>
      <c r="CY753" s="198"/>
      <c r="CZ753">
        <f>BP753*CH753*1000*LCI!$E$93</f>
        <v>158306362.96596363</v>
      </c>
      <c r="DA753">
        <f>BQ753*CI753*1000*(LCI!$E$99)</f>
        <v>0</v>
      </c>
      <c r="DB753">
        <f>BR753*CJ753*1000*(LCI!$E$96)</f>
        <v>759025678.46670663</v>
      </c>
    </row>
    <row r="754" spans="1:106" x14ac:dyDescent="0.25">
      <c r="A754" s="197">
        <v>18167</v>
      </c>
      <c r="B754" s="197" t="s">
        <v>1115</v>
      </c>
      <c r="C754" s="197" t="s">
        <v>1153</v>
      </c>
      <c r="D754" s="197">
        <v>-87.392201799999995</v>
      </c>
      <c r="E754" s="197">
        <v>39.433540000000001</v>
      </c>
      <c r="F754">
        <v>3.53</v>
      </c>
      <c r="G754">
        <f t="shared" si="70"/>
        <v>3.53</v>
      </c>
      <c r="H754" s="198">
        <v>11.63</v>
      </c>
      <c r="Q754" s="221">
        <f>(Q3839*10000)*TEA!$M$15*10^-6</f>
        <v>42.533381219399999</v>
      </c>
      <c r="R754" s="221">
        <f>(R3839*10000)*TEA!$O$15*10^-6</f>
        <v>42.533381219399999</v>
      </c>
      <c r="AA754">
        <f t="shared" si="72"/>
        <v>1</v>
      </c>
      <c r="AB754" s="197">
        <v>18167</v>
      </c>
      <c r="AC754" s="197">
        <v>20223</v>
      </c>
      <c r="AD754" s="197">
        <f t="shared" si="71"/>
        <v>20223</v>
      </c>
      <c r="AE754" s="197">
        <v>17956</v>
      </c>
      <c r="AJ754">
        <v>0</v>
      </c>
      <c r="AK754">
        <v>0</v>
      </c>
      <c r="AU754" s="198">
        <v>0.27272727299999999</v>
      </c>
      <c r="AV754" s="6">
        <v>0</v>
      </c>
      <c r="AW754" s="198">
        <v>0.38356000000000001</v>
      </c>
      <c r="BO754" s="198"/>
      <c r="BP754" s="354">
        <f t="shared" si="67"/>
        <v>19469.233655832872</v>
      </c>
      <c r="BQ754" s="354">
        <f t="shared" si="68"/>
        <v>0</v>
      </c>
      <c r="BR754" s="354">
        <f t="shared" si="69"/>
        <v>80098.17507680002</v>
      </c>
      <c r="CG754" s="198"/>
      <c r="CH754">
        <f>(Transest!$J$14/HexExtSoy!$K$4)</f>
        <v>0.20257267294641951</v>
      </c>
      <c r="CI754">
        <f>(HydroProcOil!$K$14/HexExtSoy!$K$4)</f>
        <v>0.10977777777777777</v>
      </c>
      <c r="CJ754">
        <f>(StarchFerm!$K$24/StarchFerm!$K$4)</f>
        <v>0.33157302630665886</v>
      </c>
      <c r="CY754" s="198"/>
      <c r="CZ754">
        <f>BP754*CH754*1000*LCI!$E$93</f>
        <v>148883534.99598721</v>
      </c>
      <c r="DA754">
        <f>BQ754*CI754*1000*(LCI!$E$99)</f>
        <v>0</v>
      </c>
      <c r="DB754">
        <f>BR754*CJ754*1000*(LCI!$E$96)</f>
        <v>715748726.70449698</v>
      </c>
    </row>
    <row r="755" spans="1:106" x14ac:dyDescent="0.25">
      <c r="A755" s="197">
        <v>18169</v>
      </c>
      <c r="B755" s="197" t="s">
        <v>1115</v>
      </c>
      <c r="C755" s="197" t="s">
        <v>1109</v>
      </c>
      <c r="D755" s="197">
        <v>-85.793582499999999</v>
      </c>
      <c r="E755" s="197">
        <v>40.842350000000003</v>
      </c>
      <c r="F755">
        <v>3.35</v>
      </c>
      <c r="G755">
        <f t="shared" si="70"/>
        <v>3.35</v>
      </c>
      <c r="H755" s="198">
        <v>10.71</v>
      </c>
      <c r="Q755" s="221">
        <f>(Q3840*10000)*TEA!$M$15*10^-6</f>
        <v>38.726058236850001</v>
      </c>
      <c r="R755" s="221">
        <f>(R3840*10000)*TEA!$O$15*10^-6</f>
        <v>38.726058236850001</v>
      </c>
      <c r="AA755">
        <f t="shared" si="72"/>
        <v>1</v>
      </c>
      <c r="AB755" s="197">
        <v>18169</v>
      </c>
      <c r="AC755" s="197">
        <v>35797</v>
      </c>
      <c r="AD755" s="197">
        <f t="shared" si="71"/>
        <v>35797</v>
      </c>
      <c r="AE755" s="197">
        <v>32027</v>
      </c>
      <c r="AJ755">
        <v>0</v>
      </c>
      <c r="AK755">
        <v>0</v>
      </c>
      <c r="AU755" s="198">
        <v>0.27272727299999999</v>
      </c>
      <c r="AV755" s="6">
        <v>0</v>
      </c>
      <c r="AW755" s="198">
        <v>0.38356000000000001</v>
      </c>
      <c r="BO755" s="198"/>
      <c r="BP755" s="354">
        <f t="shared" si="67"/>
        <v>32705.440941796347</v>
      </c>
      <c r="BQ755" s="354">
        <f t="shared" si="68"/>
        <v>0</v>
      </c>
      <c r="BR755" s="354">
        <f t="shared" si="69"/>
        <v>131564.59724520001</v>
      </c>
      <c r="CG755" s="198"/>
      <c r="CH755">
        <f>(Transest!$J$14/HexExtSoy!$K$4)</f>
        <v>0.20257267294641951</v>
      </c>
      <c r="CI755">
        <f>(HydroProcOil!$K$14/HexExtSoy!$K$4)</f>
        <v>0.10977777777777777</v>
      </c>
      <c r="CJ755">
        <f>(StarchFerm!$K$24/StarchFerm!$K$4)</f>
        <v>0.33157302630665886</v>
      </c>
      <c r="CY755" s="198"/>
      <c r="CZ755">
        <f>BP755*CH755*1000*LCI!$E$93</f>
        <v>250102379.32802838</v>
      </c>
      <c r="DA755">
        <f>BQ755*CI755*1000*(LCI!$E$99)</f>
        <v>0</v>
      </c>
      <c r="DB755">
        <f>BR755*CJ755*1000*(LCI!$E$96)</f>
        <v>1175647171.3288369</v>
      </c>
    </row>
    <row r="756" spans="1:106" x14ac:dyDescent="0.25">
      <c r="A756" s="197">
        <v>18171</v>
      </c>
      <c r="B756" s="197" t="s">
        <v>1115</v>
      </c>
      <c r="C756" s="197" t="s">
        <v>1012</v>
      </c>
      <c r="D756" s="197">
        <v>-87.357124200000001</v>
      </c>
      <c r="E756" s="197">
        <v>40.348799999999997</v>
      </c>
      <c r="F756">
        <v>4.09</v>
      </c>
      <c r="G756">
        <f t="shared" si="70"/>
        <v>4.09</v>
      </c>
      <c r="H756" s="198">
        <v>12.46</v>
      </c>
      <c r="Q756" s="221">
        <f>(Q3841*10000)*TEA!$M$15*10^-6</f>
        <v>40.215810762899999</v>
      </c>
      <c r="R756" s="221">
        <f>(R3841*10000)*TEA!$O$15*10^-6</f>
        <v>40.215810762899999</v>
      </c>
      <c r="AA756">
        <f t="shared" si="72"/>
        <v>1</v>
      </c>
      <c r="AB756" s="197">
        <v>18171</v>
      </c>
      <c r="AC756" s="197">
        <v>30496</v>
      </c>
      <c r="AD756" s="197">
        <f t="shared" si="71"/>
        <v>30496</v>
      </c>
      <c r="AE756" s="197">
        <v>31257</v>
      </c>
      <c r="AJ756">
        <v>0</v>
      </c>
      <c r="AK756">
        <v>0</v>
      </c>
      <c r="AU756" s="198">
        <v>0.27272727299999999</v>
      </c>
      <c r="AV756" s="6">
        <v>0</v>
      </c>
      <c r="AW756" s="198">
        <v>0.38356000000000001</v>
      </c>
      <c r="BO756" s="198"/>
      <c r="BP756" s="354">
        <f t="shared" si="67"/>
        <v>34016.901852198716</v>
      </c>
      <c r="BQ756" s="354">
        <f t="shared" si="68"/>
        <v>0</v>
      </c>
      <c r="BR756" s="354">
        <f t="shared" si="69"/>
        <v>149382.12910320002</v>
      </c>
      <c r="CG756" s="198"/>
      <c r="CH756">
        <f>(Transest!$J$14/HexExtSoy!$K$4)</f>
        <v>0.20257267294641951</v>
      </c>
      <c r="CI756">
        <f>(HydroProcOil!$K$14/HexExtSoy!$K$4)</f>
        <v>0.10977777777777777</v>
      </c>
      <c r="CJ756">
        <f>(StarchFerm!$K$24/StarchFerm!$K$4)</f>
        <v>0.33157302630665886</v>
      </c>
      <c r="CY756" s="198"/>
      <c r="CZ756">
        <f>BP756*CH756*1000*LCI!$E$93</f>
        <v>260131276.19173533</v>
      </c>
      <c r="DA756">
        <f>BQ756*CI756*1000*(LCI!$E$99)</f>
        <v>0</v>
      </c>
      <c r="DB756">
        <f>BR756*CJ756*1000*(LCI!$E$96)</f>
        <v>1334862730.5866172</v>
      </c>
    </row>
    <row r="757" spans="1:106" x14ac:dyDescent="0.25">
      <c r="A757" s="197">
        <v>18173</v>
      </c>
      <c r="B757" s="197" t="s">
        <v>1115</v>
      </c>
      <c r="C757" s="197" t="s">
        <v>1154</v>
      </c>
      <c r="D757" s="197">
        <v>-87.278270199999994</v>
      </c>
      <c r="E757" s="197">
        <v>38.09348</v>
      </c>
      <c r="F757">
        <v>3.62</v>
      </c>
      <c r="G757">
        <f t="shared" si="70"/>
        <v>3.62</v>
      </c>
      <c r="H757" s="198">
        <v>11.29</v>
      </c>
      <c r="Q757" s="221">
        <f>(Q3842*10000)*TEA!$M$15*10^-6</f>
        <v>45.735032294100002</v>
      </c>
      <c r="R757" s="221">
        <f>(R3842*10000)*TEA!$O$15*10^-6</f>
        <v>45.735032294100002</v>
      </c>
      <c r="AA757">
        <f t="shared" si="72"/>
        <v>1</v>
      </c>
      <c r="AB757" s="197">
        <v>18173</v>
      </c>
      <c r="AC757" s="197">
        <v>16824</v>
      </c>
      <c r="AD757" s="197">
        <f t="shared" si="71"/>
        <v>16824</v>
      </c>
      <c r="AE757" s="197">
        <v>14630</v>
      </c>
      <c r="AJ757">
        <v>0</v>
      </c>
      <c r="AK757">
        <v>0</v>
      </c>
      <c r="AU757" s="198">
        <v>0.27272727299999999</v>
      </c>
      <c r="AV757" s="6">
        <v>0</v>
      </c>
      <c r="AW757" s="198">
        <v>0.38356000000000001</v>
      </c>
      <c r="BO757" s="198"/>
      <c r="BP757" s="354">
        <f t="shared" si="67"/>
        <v>16609.876380246242</v>
      </c>
      <c r="BQ757" s="354">
        <f t="shared" si="68"/>
        <v>0</v>
      </c>
      <c r="BR757" s="354">
        <f t="shared" si="69"/>
        <v>63353.640811999998</v>
      </c>
      <c r="CG757" s="198"/>
      <c r="CH757">
        <f>(Transest!$J$14/HexExtSoy!$K$4)</f>
        <v>0.20257267294641951</v>
      </c>
      <c r="CI757">
        <f>(HydroProcOil!$K$14/HexExtSoy!$K$4)</f>
        <v>0.10977777777777777</v>
      </c>
      <c r="CJ757">
        <f>(StarchFerm!$K$24/StarchFerm!$K$4)</f>
        <v>0.33157302630665886</v>
      </c>
      <c r="CY757" s="198"/>
      <c r="CZ757">
        <f>BP757*CH757*1000*LCI!$E$93</f>
        <v>127017691.35101703</v>
      </c>
      <c r="DA757">
        <f>BQ757*CI757*1000*(LCI!$E$99)</f>
        <v>0</v>
      </c>
      <c r="DB757">
        <f>BR757*CJ757*1000*(LCI!$E$96)</f>
        <v>566121359.19207811</v>
      </c>
    </row>
    <row r="758" spans="1:106" x14ac:dyDescent="0.25">
      <c r="A758" s="197">
        <v>18175</v>
      </c>
      <c r="B758" s="197" t="s">
        <v>1115</v>
      </c>
      <c r="C758" s="197" t="s">
        <v>656</v>
      </c>
      <c r="D758" s="197">
        <v>-86.100017399999999</v>
      </c>
      <c r="E758" s="197">
        <v>38.603580000000001</v>
      </c>
      <c r="F758">
        <v>3.49</v>
      </c>
      <c r="G758">
        <f t="shared" si="70"/>
        <v>3.49</v>
      </c>
      <c r="H758" s="198">
        <v>10.64</v>
      </c>
      <c r="Q758" s="221">
        <f>(Q3843*10000)*TEA!$M$15*10^-6</f>
        <v>44.128786868100001</v>
      </c>
      <c r="R758" s="221">
        <f>(R3843*10000)*TEA!$O$15*10^-6</f>
        <v>44.128786868100001</v>
      </c>
      <c r="AA758">
        <f t="shared" si="72"/>
        <v>1</v>
      </c>
      <c r="AB758" s="197">
        <v>18175</v>
      </c>
      <c r="AC758" s="197">
        <v>28496</v>
      </c>
      <c r="AD758" s="197">
        <f t="shared" si="71"/>
        <v>28496</v>
      </c>
      <c r="AE758" s="197">
        <v>18266</v>
      </c>
      <c r="AJ758">
        <v>0</v>
      </c>
      <c r="AK758">
        <v>0</v>
      </c>
      <c r="AU758" s="198">
        <v>0.27272727299999999</v>
      </c>
      <c r="AV758" s="6">
        <v>0</v>
      </c>
      <c r="AW758" s="198">
        <v>0.38356000000000001</v>
      </c>
      <c r="BO758" s="198"/>
      <c r="BP758" s="354">
        <f t="shared" si="67"/>
        <v>27123.010936213923</v>
      </c>
      <c r="BQ758" s="354">
        <f t="shared" si="68"/>
        <v>0</v>
      </c>
      <c r="BR758" s="354">
        <f t="shared" si="69"/>
        <v>74544.97805440001</v>
      </c>
      <c r="CG758" s="198"/>
      <c r="CH758">
        <f>(Transest!$J$14/HexExtSoy!$K$4)</f>
        <v>0.20257267294641951</v>
      </c>
      <c r="CI758">
        <f>(HydroProcOil!$K$14/HexExtSoy!$K$4)</f>
        <v>0.10977777777777777</v>
      </c>
      <c r="CJ758">
        <f>(StarchFerm!$K$24/StarchFerm!$K$4)</f>
        <v>0.33157302630665886</v>
      </c>
      <c r="CY758" s="198"/>
      <c r="CZ758">
        <f>BP758*CH758*1000*LCI!$E$93</f>
        <v>207412876.09481931</v>
      </c>
      <c r="DA758">
        <f>BQ758*CI758*1000*(LCI!$E$99)</f>
        <v>0</v>
      </c>
      <c r="DB758">
        <f>BR758*CJ758*1000*(LCI!$E$96)</f>
        <v>666125951.97697079</v>
      </c>
    </row>
    <row r="759" spans="1:106" x14ac:dyDescent="0.25">
      <c r="A759" s="197">
        <v>18177</v>
      </c>
      <c r="B759" s="197" t="s">
        <v>1115</v>
      </c>
      <c r="C759" s="197" t="s">
        <v>1013</v>
      </c>
      <c r="D759" s="197">
        <v>-85.019868700000004</v>
      </c>
      <c r="E759" s="197">
        <v>39.867939999999997</v>
      </c>
      <c r="F759">
        <v>3.59</v>
      </c>
      <c r="G759">
        <f t="shared" si="70"/>
        <v>3.59</v>
      </c>
      <c r="H759" s="198">
        <v>10.82</v>
      </c>
      <c r="Q759" s="221">
        <f>(Q3844*10000)*TEA!$M$15*10^-6</f>
        <v>40.809838134149999</v>
      </c>
      <c r="R759" s="221">
        <f>(R3844*10000)*TEA!$O$15*10^-6</f>
        <v>40.809838134149999</v>
      </c>
      <c r="AA759">
        <f t="shared" si="72"/>
        <v>1</v>
      </c>
      <c r="AB759" s="197">
        <v>18177</v>
      </c>
      <c r="AC759" s="197">
        <v>23119</v>
      </c>
      <c r="AD759" s="197">
        <f t="shared" si="71"/>
        <v>23119</v>
      </c>
      <c r="AE759" s="197">
        <v>21141</v>
      </c>
      <c r="AJ759">
        <v>0</v>
      </c>
      <c r="AK759">
        <v>0</v>
      </c>
      <c r="AU759" s="198">
        <v>0.27272727299999999</v>
      </c>
      <c r="AV759" s="6">
        <v>0</v>
      </c>
      <c r="AW759" s="198">
        <v>0.38356000000000001</v>
      </c>
      <c r="BO759" s="198"/>
      <c r="BP759" s="354">
        <f t="shared" si="67"/>
        <v>22635.602749908328</v>
      </c>
      <c r="BQ759" s="354">
        <f t="shared" si="68"/>
        <v>0</v>
      </c>
      <c r="BR759" s="354">
        <f t="shared" si="69"/>
        <v>87737.670007199995</v>
      </c>
      <c r="CG759" s="198"/>
      <c r="CH759">
        <f>(Transest!$J$14/HexExtSoy!$K$4)</f>
        <v>0.20257267294641951</v>
      </c>
      <c r="CI759">
        <f>(HydroProcOil!$K$14/HexExtSoy!$K$4)</f>
        <v>0.10977777777777777</v>
      </c>
      <c r="CJ759">
        <f>(StarchFerm!$K$24/StarchFerm!$K$4)</f>
        <v>0.33157302630665886</v>
      </c>
      <c r="CY759" s="198"/>
      <c r="CZ759">
        <f>BP759*CH759*1000*LCI!$E$93</f>
        <v>173097134.36828512</v>
      </c>
      <c r="DA759">
        <f>BQ759*CI759*1000*(LCI!$E$99)</f>
        <v>0</v>
      </c>
      <c r="DB759">
        <f>BR759*CJ759*1000*(LCI!$E$96)</f>
        <v>784014436.42705238</v>
      </c>
    </row>
    <row r="760" spans="1:106" x14ac:dyDescent="0.25">
      <c r="A760" s="197">
        <v>18179</v>
      </c>
      <c r="B760" s="197" t="s">
        <v>1115</v>
      </c>
      <c r="C760" s="197" t="s">
        <v>1155</v>
      </c>
      <c r="D760" s="197">
        <v>-85.240274499999998</v>
      </c>
      <c r="E760" s="197">
        <v>40.728619999999999</v>
      </c>
      <c r="F760">
        <v>3.51</v>
      </c>
      <c r="G760">
        <f t="shared" si="70"/>
        <v>3.51</v>
      </c>
      <c r="H760" s="198">
        <v>11.79</v>
      </c>
      <c r="Q760" s="221">
        <f>(Q3845*10000)*TEA!$M$15*10^-6</f>
        <v>38.931864965100004</v>
      </c>
      <c r="R760" s="221">
        <f>(R3845*10000)*TEA!$O$15*10^-6</f>
        <v>38.931864965100004</v>
      </c>
      <c r="AA760">
        <f t="shared" si="72"/>
        <v>1</v>
      </c>
      <c r="AB760" s="197">
        <v>18179</v>
      </c>
      <c r="AC760" s="197">
        <v>47202</v>
      </c>
      <c r="AD760" s="197">
        <f t="shared" si="71"/>
        <v>47202</v>
      </c>
      <c r="AE760" s="197">
        <v>34514</v>
      </c>
      <c r="AJ760">
        <v>0</v>
      </c>
      <c r="AK760">
        <v>0</v>
      </c>
      <c r="AU760" s="198">
        <v>0.27272727299999999</v>
      </c>
      <c r="AV760" s="6">
        <v>0</v>
      </c>
      <c r="AW760" s="198">
        <v>0.38356000000000001</v>
      </c>
      <c r="BO760" s="198"/>
      <c r="BP760" s="354">
        <f t="shared" si="67"/>
        <v>45185.187317912452</v>
      </c>
      <c r="BQ760" s="354">
        <f t="shared" si="68"/>
        <v>0</v>
      </c>
      <c r="BR760" s="354">
        <f t="shared" si="69"/>
        <v>156078.2582136</v>
      </c>
      <c r="CG760" s="198"/>
      <c r="CH760">
        <f>(Transest!$J$14/HexExtSoy!$K$4)</f>
        <v>0.20257267294641951</v>
      </c>
      <c r="CI760">
        <f>(HydroProcOil!$K$14/HexExtSoy!$K$4)</f>
        <v>0.10977777777777777</v>
      </c>
      <c r="CJ760">
        <f>(StarchFerm!$K$24/StarchFerm!$K$4)</f>
        <v>0.33157302630665886</v>
      </c>
      <c r="CY760" s="198"/>
      <c r="CZ760">
        <f>BP760*CH760*1000*LCI!$E$93</f>
        <v>345536477.51467532</v>
      </c>
      <c r="DA760">
        <f>BQ760*CI760*1000*(LCI!$E$99)</f>
        <v>0</v>
      </c>
      <c r="DB760">
        <f>BR760*CJ760*1000*(LCI!$E$96)</f>
        <v>1394698624.2261703</v>
      </c>
    </row>
    <row r="761" spans="1:106" x14ac:dyDescent="0.25">
      <c r="A761" s="197">
        <v>18181</v>
      </c>
      <c r="B761" s="197" t="s">
        <v>1115</v>
      </c>
      <c r="C761" s="197" t="s">
        <v>730</v>
      </c>
      <c r="D761" s="197">
        <v>-86.861948999999996</v>
      </c>
      <c r="E761" s="197">
        <v>40.743830000000003</v>
      </c>
      <c r="F761">
        <v>3.8</v>
      </c>
      <c r="G761">
        <f t="shared" si="70"/>
        <v>3.8</v>
      </c>
      <c r="H761" s="198">
        <v>11.74</v>
      </c>
      <c r="Q761" s="221">
        <f>(Q3846*10000)*TEA!$M$15*10^-6</f>
        <v>39.224949807149997</v>
      </c>
      <c r="R761" s="221">
        <f>(R3846*10000)*TEA!$O$15*10^-6</f>
        <v>39.224949807149997</v>
      </c>
      <c r="AA761">
        <f t="shared" si="72"/>
        <v>1</v>
      </c>
      <c r="AB761" s="197">
        <v>18181</v>
      </c>
      <c r="AC761" s="197">
        <v>42669</v>
      </c>
      <c r="AD761" s="197">
        <f t="shared" si="71"/>
        <v>42669</v>
      </c>
      <c r="AE761" s="197">
        <v>57109</v>
      </c>
      <c r="AJ761">
        <v>0</v>
      </c>
      <c r="AK761">
        <v>0</v>
      </c>
      <c r="AU761" s="198">
        <v>0.27272727299999999</v>
      </c>
      <c r="AV761" s="6">
        <v>0</v>
      </c>
      <c r="AW761" s="198">
        <v>0.38356000000000001</v>
      </c>
      <c r="BO761" s="198"/>
      <c r="BP761" s="354">
        <f t="shared" si="67"/>
        <v>44220.600044220591</v>
      </c>
      <c r="BQ761" s="354">
        <f t="shared" si="68"/>
        <v>0</v>
      </c>
      <c r="BR761" s="354">
        <f t="shared" si="69"/>
        <v>257161.50718960003</v>
      </c>
      <c r="CG761" s="198"/>
      <c r="CH761">
        <f>(Transest!$J$14/HexExtSoy!$K$4)</f>
        <v>0.20257267294641951</v>
      </c>
      <c r="CI761">
        <f>(HydroProcOil!$K$14/HexExtSoy!$K$4)</f>
        <v>0.10977777777777777</v>
      </c>
      <c r="CJ761">
        <f>(StarchFerm!$K$24/StarchFerm!$K$4)</f>
        <v>0.33157302630665886</v>
      </c>
      <c r="CY761" s="198"/>
      <c r="CZ761">
        <f>BP761*CH761*1000*LCI!$E$93</f>
        <v>338160164.42202514</v>
      </c>
      <c r="DA761">
        <f>BQ761*CI761*1000*(LCI!$E$99)</f>
        <v>0</v>
      </c>
      <c r="DB761">
        <f>BR761*CJ761*1000*(LCI!$E$96)</f>
        <v>2297967727.1283851</v>
      </c>
    </row>
    <row r="762" spans="1:106" x14ac:dyDescent="0.25">
      <c r="A762" s="197">
        <v>18183</v>
      </c>
      <c r="B762" s="197" t="s">
        <v>1115</v>
      </c>
      <c r="C762" s="197" t="s">
        <v>1156</v>
      </c>
      <c r="D762" s="197">
        <v>-85.517931300000001</v>
      </c>
      <c r="E762" s="197">
        <v>41.15052</v>
      </c>
      <c r="F762">
        <v>3.48</v>
      </c>
      <c r="G762">
        <f t="shared" si="70"/>
        <v>3.48</v>
      </c>
      <c r="H762" s="198">
        <v>11.19</v>
      </c>
      <c r="Q762" s="221">
        <f>(Q3847*10000)*TEA!$M$15*10^-6</f>
        <v>37.974919926150001</v>
      </c>
      <c r="R762" s="221">
        <f>(R3847*10000)*TEA!$O$15*10^-6</f>
        <v>37.974919926150001</v>
      </c>
      <c r="AA762">
        <f t="shared" si="72"/>
        <v>1</v>
      </c>
      <c r="AB762" s="197">
        <v>18183</v>
      </c>
      <c r="AC762" s="197">
        <v>30072</v>
      </c>
      <c r="AD762" s="197">
        <f t="shared" si="71"/>
        <v>30072</v>
      </c>
      <c r="AE762" s="197">
        <v>24327</v>
      </c>
      <c r="AJ762">
        <v>0</v>
      </c>
      <c r="AK762">
        <v>0</v>
      </c>
      <c r="AU762" s="198">
        <v>0.27272727299999999</v>
      </c>
      <c r="AV762" s="6">
        <v>0</v>
      </c>
      <c r="AW762" s="198">
        <v>0.38356000000000001</v>
      </c>
      <c r="BO762" s="198"/>
      <c r="BP762" s="354">
        <f t="shared" si="67"/>
        <v>28541.061846722878</v>
      </c>
      <c r="BQ762" s="354">
        <f t="shared" si="68"/>
        <v>0</v>
      </c>
      <c r="BR762" s="354">
        <f t="shared" si="69"/>
        <v>104412.36950280001</v>
      </c>
      <c r="CG762" s="198"/>
      <c r="CH762">
        <f>(Transest!$J$14/HexExtSoy!$K$4)</f>
        <v>0.20257267294641951</v>
      </c>
      <c r="CI762">
        <f>(HydroProcOil!$K$14/HexExtSoy!$K$4)</f>
        <v>0.10977777777777777</v>
      </c>
      <c r="CJ762">
        <f>(StarchFerm!$K$24/StarchFerm!$K$4)</f>
        <v>0.33157302630665886</v>
      </c>
      <c r="CY762" s="198"/>
      <c r="CZ762">
        <f>BP762*CH762*1000*LCI!$E$93</f>
        <v>218256879.30999467</v>
      </c>
      <c r="DA762">
        <f>BQ762*CI762*1000*(LCI!$E$99)</f>
        <v>0</v>
      </c>
      <c r="DB762">
        <f>BR762*CJ762*1000*(LCI!$E$96)</f>
        <v>933017767.91010261</v>
      </c>
    </row>
    <row r="763" spans="1:106" x14ac:dyDescent="0.25">
      <c r="A763" s="197">
        <v>19001</v>
      </c>
      <c r="B763" s="197" t="s">
        <v>1157</v>
      </c>
      <c r="C763" s="197" t="s">
        <v>1158</v>
      </c>
      <c r="D763" s="197">
        <v>-94.477874799999995</v>
      </c>
      <c r="E763" s="197">
        <v>41.333179999999999</v>
      </c>
      <c r="F763">
        <v>3.53</v>
      </c>
      <c r="G763">
        <f t="shared" si="70"/>
        <v>3.53</v>
      </c>
      <c r="H763" s="198">
        <v>10.55</v>
      </c>
      <c r="Q763" s="221">
        <f>(Q3848*10000)*TEA!$M$15*10^-6</f>
        <v>39.118191938999999</v>
      </c>
      <c r="R763" s="221">
        <f>(R3848*10000)*TEA!$O$15*10^-6</f>
        <v>39.118191938999999</v>
      </c>
      <c r="AA763">
        <f t="shared" si="72"/>
        <v>1</v>
      </c>
      <c r="AB763" s="197">
        <v>19001</v>
      </c>
      <c r="AC763" s="197">
        <v>41735</v>
      </c>
      <c r="AD763" s="197">
        <f t="shared" si="71"/>
        <v>41735</v>
      </c>
      <c r="AE763" s="197">
        <v>38301</v>
      </c>
      <c r="AJ763">
        <v>0</v>
      </c>
      <c r="AK763">
        <v>0</v>
      </c>
      <c r="AU763" s="198">
        <v>0.27272727299999999</v>
      </c>
      <c r="AV763" s="6">
        <v>0</v>
      </c>
      <c r="AW763" s="198">
        <v>0.38356000000000001</v>
      </c>
      <c r="BO763" s="198"/>
      <c r="BP763" s="354">
        <f t="shared" si="67"/>
        <v>40179.422767452146</v>
      </c>
      <c r="BQ763" s="354">
        <f t="shared" si="68"/>
        <v>0</v>
      </c>
      <c r="BR763" s="354">
        <f t="shared" si="69"/>
        <v>154987.21795800002</v>
      </c>
      <c r="CG763" s="198"/>
      <c r="CH763">
        <f>(Transest!$J$14/HexExtSoy!$K$4)</f>
        <v>0.20257267294641951</v>
      </c>
      <c r="CI763">
        <f>(HydroProcOil!$K$14/HexExtSoy!$K$4)</f>
        <v>0.10977777777777777</v>
      </c>
      <c r="CJ763">
        <f>(StarchFerm!$K$24/StarchFerm!$K$4)</f>
        <v>0.33157302630665886</v>
      </c>
      <c r="CY763" s="198"/>
      <c r="CZ763">
        <f>BP763*CH763*1000*LCI!$E$93</f>
        <v>307256803.29612446</v>
      </c>
      <c r="DA763">
        <f>BQ763*CI763*1000*(LCI!$E$99)</f>
        <v>0</v>
      </c>
      <c r="DB763">
        <f>BR763*CJ763*1000*(LCI!$E$96)</f>
        <v>1384949205.1791036</v>
      </c>
    </row>
    <row r="764" spans="1:106" x14ac:dyDescent="0.25">
      <c r="A764" s="197">
        <v>19003</v>
      </c>
      <c r="B764" s="197" t="s">
        <v>1157</v>
      </c>
      <c r="C764" s="197" t="s">
        <v>791</v>
      </c>
      <c r="D764" s="197">
        <v>-94.709090000000003</v>
      </c>
      <c r="E764" s="197">
        <v>41.031660000000002</v>
      </c>
      <c r="F764">
        <v>3.43</v>
      </c>
      <c r="G764">
        <f t="shared" si="70"/>
        <v>3.43</v>
      </c>
      <c r="H764" s="198">
        <v>10.49</v>
      </c>
      <c r="Q764" s="221">
        <f>(Q3849*10000)*TEA!$M$15*10^-6</f>
        <v>39.821421086999997</v>
      </c>
      <c r="R764" s="221">
        <f>(R3849*10000)*TEA!$O$15*10^-6</f>
        <v>39.821421086999997</v>
      </c>
      <c r="AA764">
        <f t="shared" si="72"/>
        <v>1</v>
      </c>
      <c r="AB764" s="197">
        <v>19003</v>
      </c>
      <c r="AC764" s="197">
        <v>25697</v>
      </c>
      <c r="AD764" s="197">
        <f t="shared" si="71"/>
        <v>25697</v>
      </c>
      <c r="AE764" s="197">
        <v>25340</v>
      </c>
      <c r="AJ764">
        <v>0</v>
      </c>
      <c r="AK764">
        <v>0</v>
      </c>
      <c r="AU764" s="198">
        <v>0.27272727299999999</v>
      </c>
      <c r="AV764" s="6">
        <v>0</v>
      </c>
      <c r="AW764" s="198">
        <v>0.38356000000000001</v>
      </c>
      <c r="BO764" s="198"/>
      <c r="BP764" s="354">
        <f t="shared" si="67"/>
        <v>24038.375478583832</v>
      </c>
      <c r="BQ764" s="354">
        <f t="shared" si="68"/>
        <v>0</v>
      </c>
      <c r="BR764" s="354">
        <f t="shared" si="69"/>
        <v>101956.61509599999</v>
      </c>
      <c r="CG764" s="198"/>
      <c r="CH764">
        <f>(Transest!$J$14/HexExtSoy!$K$4)</f>
        <v>0.20257267294641951</v>
      </c>
      <c r="CI764">
        <f>(HydroProcOil!$K$14/HexExtSoy!$K$4)</f>
        <v>0.10977777777777777</v>
      </c>
      <c r="CJ764">
        <f>(StarchFerm!$K$24/StarchFerm!$K$4)</f>
        <v>0.33157302630665886</v>
      </c>
      <c r="CY764" s="198"/>
      <c r="CZ764">
        <f>BP764*CH764*1000*LCI!$E$93</f>
        <v>183824303.51798636</v>
      </c>
      <c r="DA764">
        <f>BQ764*CI764*1000*(LCI!$E$99)</f>
        <v>0</v>
      </c>
      <c r="DB764">
        <f>BR764*CJ764*1000*(LCI!$E$96)</f>
        <v>911073409.15185714</v>
      </c>
    </row>
    <row r="765" spans="1:106" x14ac:dyDescent="0.25">
      <c r="A765" s="197">
        <v>19005</v>
      </c>
      <c r="B765" s="197" t="s">
        <v>1157</v>
      </c>
      <c r="C765" s="197" t="s">
        <v>1159</v>
      </c>
      <c r="D765" s="197">
        <v>-91.370668300000006</v>
      </c>
      <c r="E765" s="197">
        <v>43.290430000000001</v>
      </c>
      <c r="F765">
        <v>3.53</v>
      </c>
      <c r="G765">
        <f t="shared" si="70"/>
        <v>3.53</v>
      </c>
      <c r="H765" s="198">
        <v>11.76</v>
      </c>
      <c r="Q765" s="221">
        <f>(Q3850*10000)*TEA!$M$15*10^-6</f>
        <v>34.076926278899997</v>
      </c>
      <c r="R765" s="221">
        <f>(R3850*10000)*TEA!$O$15*10^-6</f>
        <v>34.076926278899997</v>
      </c>
      <c r="AA765">
        <f t="shared" si="72"/>
        <v>1</v>
      </c>
      <c r="AB765" s="197">
        <v>19005</v>
      </c>
      <c r="AC765" s="197">
        <v>13452</v>
      </c>
      <c r="AD765" s="197">
        <f t="shared" si="71"/>
        <v>13452</v>
      </c>
      <c r="AE765" s="197">
        <v>31062</v>
      </c>
      <c r="AJ765">
        <v>0</v>
      </c>
      <c r="AK765">
        <v>0</v>
      </c>
      <c r="AU765" s="198">
        <v>0.27272727299999999</v>
      </c>
      <c r="AV765" s="6">
        <v>0</v>
      </c>
      <c r="AW765" s="198">
        <v>0.38356000000000001</v>
      </c>
      <c r="BO765" s="198"/>
      <c r="BP765" s="354">
        <f t="shared" si="67"/>
        <v>12950.607285677879</v>
      </c>
      <c r="BQ765" s="354">
        <f t="shared" si="68"/>
        <v>0</v>
      </c>
      <c r="BR765" s="354">
        <f t="shared" si="69"/>
        <v>140110.29486719999</v>
      </c>
      <c r="CG765" s="198"/>
      <c r="CH765">
        <f>(Transest!$J$14/HexExtSoy!$K$4)</f>
        <v>0.20257267294641951</v>
      </c>
      <c r="CI765">
        <f>(HydroProcOil!$K$14/HexExtSoy!$K$4)</f>
        <v>0.10977777777777777</v>
      </c>
      <c r="CJ765">
        <f>(StarchFerm!$K$24/StarchFerm!$K$4)</f>
        <v>0.33157302630665886</v>
      </c>
      <c r="CY765" s="198"/>
      <c r="CZ765">
        <f>BP765*CH765*1000*LCI!$E$93</f>
        <v>99034827.313752651</v>
      </c>
      <c r="DA765">
        <f>BQ765*CI765*1000*(LCI!$E$99)</f>
        <v>0</v>
      </c>
      <c r="DB765">
        <f>BR765*CJ765*1000*(LCI!$E$96)</f>
        <v>1252010611.3932755</v>
      </c>
    </row>
    <row r="766" spans="1:106" x14ac:dyDescent="0.25">
      <c r="A766" s="197">
        <v>19007</v>
      </c>
      <c r="B766" s="197" t="s">
        <v>1157</v>
      </c>
      <c r="C766" s="197" t="s">
        <v>1160</v>
      </c>
      <c r="D766" s="197">
        <v>-92.866437000000005</v>
      </c>
      <c r="E766" s="197">
        <v>40.75479</v>
      </c>
      <c r="F766">
        <v>3.01</v>
      </c>
      <c r="G766">
        <f t="shared" si="70"/>
        <v>3.01</v>
      </c>
      <c r="H766" s="198">
        <v>9.3000000000000007</v>
      </c>
      <c r="Q766" s="221">
        <f>(Q3851*10000)*TEA!$M$15*10^-6</f>
        <v>40.218976977300002</v>
      </c>
      <c r="R766" s="221">
        <f>(R3851*10000)*TEA!$O$15*10^-6</f>
        <v>40.218976977300002</v>
      </c>
      <c r="AA766">
        <f t="shared" si="72"/>
        <v>1</v>
      </c>
      <c r="AB766" s="197">
        <v>19007</v>
      </c>
      <c r="AC766" s="197">
        <v>12879</v>
      </c>
      <c r="AD766" s="197">
        <f t="shared" si="71"/>
        <v>12879</v>
      </c>
      <c r="AE766" s="197">
        <v>8732</v>
      </c>
      <c r="AJ766">
        <v>0</v>
      </c>
      <c r="AK766">
        <v>0</v>
      </c>
      <c r="AU766" s="198">
        <v>0.27272727299999999</v>
      </c>
      <c r="AV766" s="6">
        <v>0</v>
      </c>
      <c r="AW766" s="198">
        <v>0.38356000000000001</v>
      </c>
      <c r="BO766" s="198"/>
      <c r="BP766" s="354">
        <f t="shared" si="67"/>
        <v>10572.488192390671</v>
      </c>
      <c r="BQ766" s="354">
        <f t="shared" si="68"/>
        <v>0</v>
      </c>
      <c r="BR766" s="354">
        <f t="shared" si="69"/>
        <v>31147.987056000002</v>
      </c>
      <c r="CG766" s="198"/>
      <c r="CH766">
        <f>(Transest!$J$14/HexExtSoy!$K$4)</f>
        <v>0.20257267294641951</v>
      </c>
      <c r="CI766">
        <f>(HydroProcOil!$K$14/HexExtSoy!$K$4)</f>
        <v>0.10977777777777777</v>
      </c>
      <c r="CJ766">
        <f>(StarchFerm!$K$24/StarchFerm!$K$4)</f>
        <v>0.33157302630665886</v>
      </c>
      <c r="CY766" s="198"/>
      <c r="CZ766">
        <f>BP766*CH766*1000*LCI!$E$93</f>
        <v>80849069.029220656</v>
      </c>
      <c r="DA766">
        <f>BQ766*CI766*1000*(LCI!$E$99)</f>
        <v>0</v>
      </c>
      <c r="DB766">
        <f>BR766*CJ766*1000*(LCI!$E$96)</f>
        <v>278335081.33442515</v>
      </c>
    </row>
    <row r="767" spans="1:106" x14ac:dyDescent="0.25">
      <c r="A767" s="197">
        <v>19009</v>
      </c>
      <c r="B767" s="197" t="s">
        <v>1157</v>
      </c>
      <c r="C767" s="197" t="s">
        <v>1161</v>
      </c>
      <c r="D767" s="197">
        <v>-94.9168789</v>
      </c>
      <c r="E767" s="197">
        <v>41.684199999999997</v>
      </c>
      <c r="F767">
        <v>3.95</v>
      </c>
      <c r="G767">
        <f t="shared" si="70"/>
        <v>3.95</v>
      </c>
      <c r="H767" s="198">
        <v>12.82</v>
      </c>
      <c r="Q767" s="221">
        <f>(Q3852*10000)*TEA!$M$15*10^-6</f>
        <v>38.484681791399993</v>
      </c>
      <c r="R767" s="221">
        <f>(R3852*10000)*TEA!$O$15*10^-6</f>
        <v>38.484681791399993</v>
      </c>
      <c r="AA767">
        <f t="shared" si="72"/>
        <v>1</v>
      </c>
      <c r="AB767" s="197">
        <v>19009</v>
      </c>
      <c r="AC767" s="197">
        <v>40810</v>
      </c>
      <c r="AD767" s="197">
        <f t="shared" si="71"/>
        <v>40810</v>
      </c>
      <c r="AE767" s="197">
        <v>45690</v>
      </c>
      <c r="AJ767">
        <v>0</v>
      </c>
      <c r="AK767">
        <v>0</v>
      </c>
      <c r="AU767" s="198">
        <v>0.27272727299999999</v>
      </c>
      <c r="AV767" s="6">
        <v>0</v>
      </c>
      <c r="AW767" s="198">
        <v>0.38356000000000001</v>
      </c>
      <c r="BO767" s="198"/>
      <c r="BP767" s="354">
        <f t="shared" si="67"/>
        <v>43963.500043963497</v>
      </c>
      <c r="BQ767" s="354">
        <f t="shared" si="68"/>
        <v>0</v>
      </c>
      <c r="BR767" s="354">
        <f t="shared" si="69"/>
        <v>224668.65904800003</v>
      </c>
      <c r="CG767" s="198"/>
      <c r="CH767">
        <f>(Transest!$J$14/HexExtSoy!$K$4)</f>
        <v>0.20257267294641951</v>
      </c>
      <c r="CI767">
        <f>(HydroProcOil!$K$14/HexExtSoy!$K$4)</f>
        <v>0.10977777777777777</v>
      </c>
      <c r="CJ767">
        <f>(StarchFerm!$K$24/StarchFerm!$K$4)</f>
        <v>0.33157302630665886</v>
      </c>
      <c r="CY767" s="198"/>
      <c r="CZ767">
        <f>BP767*CH767*1000*LCI!$E$93</f>
        <v>336194090.2784608</v>
      </c>
      <c r="DA767">
        <f>BQ767*CI767*1000*(LCI!$E$99)</f>
        <v>0</v>
      </c>
      <c r="DB767">
        <f>BR767*CJ767*1000*(LCI!$E$96)</f>
        <v>2007615110.9538755</v>
      </c>
    </row>
    <row r="768" spans="1:106" x14ac:dyDescent="0.25">
      <c r="A768" s="197">
        <v>19011</v>
      </c>
      <c r="B768" s="197" t="s">
        <v>1157</v>
      </c>
      <c r="C768" s="197" t="s">
        <v>679</v>
      </c>
      <c r="D768" s="197">
        <v>-92.052832699999996</v>
      </c>
      <c r="E768" s="197">
        <v>42.087060000000001</v>
      </c>
      <c r="F768">
        <v>3.77</v>
      </c>
      <c r="G768">
        <f t="shared" si="70"/>
        <v>3.77</v>
      </c>
      <c r="H768" s="198">
        <v>13.42</v>
      </c>
      <c r="Q768" s="221">
        <f>(Q3853*10000)*TEA!$M$15*10^-6</f>
        <v>37.064656642499997</v>
      </c>
      <c r="R768" s="221">
        <f>(R3853*10000)*TEA!$O$15*10^-6</f>
        <v>37.064656642499997</v>
      </c>
      <c r="AA768">
        <f t="shared" si="72"/>
        <v>1</v>
      </c>
      <c r="AB768" s="197">
        <v>19011</v>
      </c>
      <c r="AC768" s="197">
        <v>66815</v>
      </c>
      <c r="AD768" s="197">
        <f t="shared" si="71"/>
        <v>66815</v>
      </c>
      <c r="AE768" s="197">
        <v>73824</v>
      </c>
      <c r="AJ768">
        <v>0</v>
      </c>
      <c r="AK768">
        <v>0</v>
      </c>
      <c r="AU768" s="198">
        <v>0.27272727299999999</v>
      </c>
      <c r="AV768" s="6">
        <v>0</v>
      </c>
      <c r="AW768" s="198">
        <v>0.38356000000000001</v>
      </c>
      <c r="BO768" s="198"/>
      <c r="BP768" s="354">
        <f t="shared" si="67"/>
        <v>68697.968250516147</v>
      </c>
      <c r="BQ768" s="354">
        <f t="shared" si="68"/>
        <v>0</v>
      </c>
      <c r="BR768" s="354">
        <f t="shared" si="69"/>
        <v>379999.8267648</v>
      </c>
      <c r="CG768" s="198"/>
      <c r="CH768">
        <f>(Transest!$J$14/HexExtSoy!$K$4)</f>
        <v>0.20257267294641951</v>
      </c>
      <c r="CI768">
        <f>(HydroProcOil!$K$14/HexExtSoy!$K$4)</f>
        <v>0.10977777777777777</v>
      </c>
      <c r="CJ768">
        <f>(StarchFerm!$K$24/StarchFerm!$K$4)</f>
        <v>0.33157302630665886</v>
      </c>
      <c r="CY768" s="198"/>
      <c r="CZ768">
        <f>BP768*CH768*1000*LCI!$E$93</f>
        <v>525341497.30719823</v>
      </c>
      <c r="DA768">
        <f>BQ768*CI768*1000*(LCI!$E$99)</f>
        <v>0</v>
      </c>
      <c r="DB768">
        <f>BR768*CJ768*1000*(LCI!$E$96)</f>
        <v>3395637814.3952718</v>
      </c>
    </row>
    <row r="769" spans="1:106" x14ac:dyDescent="0.25">
      <c r="A769" s="197">
        <v>19013</v>
      </c>
      <c r="B769" s="197" t="s">
        <v>1157</v>
      </c>
      <c r="C769" s="197" t="s">
        <v>1162</v>
      </c>
      <c r="D769" s="197">
        <v>-92.304301300000006</v>
      </c>
      <c r="E769" s="197">
        <v>42.474060000000001</v>
      </c>
      <c r="F769">
        <v>3.86</v>
      </c>
      <c r="G769">
        <f t="shared" si="70"/>
        <v>3.86</v>
      </c>
      <c r="H769" s="198">
        <v>12.78</v>
      </c>
      <c r="Q769" s="221">
        <f>(Q3854*10000)*TEA!$M$15*10^-6</f>
        <v>36.055344071699999</v>
      </c>
      <c r="R769" s="221">
        <f>(R3854*10000)*TEA!$O$15*10^-6</f>
        <v>36.055344071699999</v>
      </c>
      <c r="AA769">
        <f t="shared" si="72"/>
        <v>1</v>
      </c>
      <c r="AB769" s="197">
        <v>19013</v>
      </c>
      <c r="AC769" s="197">
        <v>41907</v>
      </c>
      <c r="AD769" s="197">
        <f t="shared" si="71"/>
        <v>41907</v>
      </c>
      <c r="AE769" s="197">
        <v>62011</v>
      </c>
      <c r="AJ769">
        <v>0</v>
      </c>
      <c r="AK769">
        <v>0</v>
      </c>
      <c r="AU769" s="198">
        <v>0.27272727299999999</v>
      </c>
      <c r="AV769" s="6">
        <v>0</v>
      </c>
      <c r="AW769" s="198">
        <v>0.38356000000000001</v>
      </c>
      <c r="BO769" s="198"/>
      <c r="BP769" s="354">
        <f t="shared" si="67"/>
        <v>44116.641862298457</v>
      </c>
      <c r="BQ769" s="354">
        <f t="shared" si="68"/>
        <v>0</v>
      </c>
      <c r="BR769" s="354">
        <f t="shared" si="69"/>
        <v>303971.52246479999</v>
      </c>
      <c r="CG769" s="198"/>
      <c r="CH769">
        <f>(Transest!$J$14/HexExtSoy!$K$4)</f>
        <v>0.20257267294641951</v>
      </c>
      <c r="CI769">
        <f>(HydroProcOil!$K$14/HexExtSoy!$K$4)</f>
        <v>0.10977777777777777</v>
      </c>
      <c r="CJ769">
        <f>(StarchFerm!$K$24/StarchFerm!$K$4)</f>
        <v>0.33157302630665886</v>
      </c>
      <c r="CY769" s="198"/>
      <c r="CZ769">
        <f>BP769*CH769*1000*LCI!$E$93</f>
        <v>337365183.89583039</v>
      </c>
      <c r="DA769">
        <f>BQ769*CI769*1000*(LCI!$E$99)</f>
        <v>0</v>
      </c>
      <c r="DB769">
        <f>BR769*CJ769*1000*(LCI!$E$96)</f>
        <v>2716257017.7160645</v>
      </c>
    </row>
    <row r="770" spans="1:106" x14ac:dyDescent="0.25">
      <c r="A770" s="197">
        <v>19015</v>
      </c>
      <c r="B770" s="197" t="s">
        <v>1157</v>
      </c>
      <c r="C770" s="197" t="s">
        <v>680</v>
      </c>
      <c r="D770" s="197">
        <v>-93.934286200000003</v>
      </c>
      <c r="E770" s="197">
        <v>42.035769999999999</v>
      </c>
      <c r="F770">
        <v>3.79</v>
      </c>
      <c r="G770">
        <f t="shared" si="70"/>
        <v>3.79</v>
      </c>
      <c r="H770" s="198">
        <v>12.43</v>
      </c>
      <c r="Q770" s="221">
        <f>(Q3855*10000)*TEA!$M$15*10^-6</f>
        <v>37.353136637249996</v>
      </c>
      <c r="R770" s="221">
        <f>(R3855*10000)*TEA!$O$15*10^-6</f>
        <v>37.353136637249996</v>
      </c>
      <c r="AA770">
        <f t="shared" si="72"/>
        <v>1</v>
      </c>
      <c r="AB770" s="197">
        <v>19015</v>
      </c>
      <c r="AC770" s="197">
        <v>43056</v>
      </c>
      <c r="AD770" s="197">
        <f t="shared" si="71"/>
        <v>43056</v>
      </c>
      <c r="AE770" s="197">
        <v>65017</v>
      </c>
      <c r="AJ770">
        <v>0</v>
      </c>
      <c r="AK770">
        <v>0</v>
      </c>
      <c r="AU770" s="198">
        <v>0.27272727299999999</v>
      </c>
      <c r="AV770" s="6">
        <v>0</v>
      </c>
      <c r="AW770" s="198">
        <v>0.38356000000000001</v>
      </c>
      <c r="BO770" s="198"/>
      <c r="BP770" s="354">
        <f t="shared" si="67"/>
        <v>44504.247317231515</v>
      </c>
      <c r="BQ770" s="354">
        <f t="shared" si="68"/>
        <v>0</v>
      </c>
      <c r="BR770" s="354">
        <f t="shared" si="69"/>
        <v>309978.35206359997</v>
      </c>
      <c r="CG770" s="198"/>
      <c r="CH770">
        <f>(Transest!$J$14/HexExtSoy!$K$4)</f>
        <v>0.20257267294641951</v>
      </c>
      <c r="CI770">
        <f>(HydroProcOil!$K$14/HexExtSoy!$K$4)</f>
        <v>0.10977777777777777</v>
      </c>
      <c r="CJ770">
        <f>(StarchFerm!$K$24/StarchFerm!$K$4)</f>
        <v>0.33157302630665886</v>
      </c>
      <c r="CY770" s="198"/>
      <c r="CZ770">
        <f>BP770*CH770*1000*LCI!$E$93</f>
        <v>340329248.70363408</v>
      </c>
      <c r="DA770">
        <f>BQ770*CI770*1000*(LCI!$E$99)</f>
        <v>0</v>
      </c>
      <c r="DB770">
        <f>BR770*CJ770*1000*(LCI!$E$96)</f>
        <v>2769933404.6343632</v>
      </c>
    </row>
    <row r="771" spans="1:106" x14ac:dyDescent="0.25">
      <c r="A771" s="197">
        <v>19017</v>
      </c>
      <c r="B771" s="197" t="s">
        <v>1157</v>
      </c>
      <c r="C771" s="197" t="s">
        <v>1163</v>
      </c>
      <c r="D771" s="197">
        <v>-92.314960499999998</v>
      </c>
      <c r="E771" s="197">
        <v>42.777030000000003</v>
      </c>
      <c r="F771">
        <v>3.76</v>
      </c>
      <c r="G771">
        <f t="shared" si="70"/>
        <v>3.76</v>
      </c>
      <c r="H771" s="198">
        <v>12.97</v>
      </c>
      <c r="Q771" s="221">
        <f>(Q3856*10000)*TEA!$M$15*10^-6</f>
        <v>35.118086957549998</v>
      </c>
      <c r="R771" s="221">
        <f>(R3856*10000)*TEA!$O$15*10^-6</f>
        <v>35.118086957549998</v>
      </c>
      <c r="AA771">
        <f t="shared" si="72"/>
        <v>1</v>
      </c>
      <c r="AB771" s="197">
        <v>19017</v>
      </c>
      <c r="AC771" s="197">
        <v>32447</v>
      </c>
      <c r="AD771" s="197">
        <f t="shared" si="71"/>
        <v>32447</v>
      </c>
      <c r="AE771" s="197">
        <v>55908</v>
      </c>
      <c r="AJ771">
        <v>0</v>
      </c>
      <c r="AK771">
        <v>0</v>
      </c>
      <c r="AU771" s="198">
        <v>0.27272727299999999</v>
      </c>
      <c r="AV771" s="6">
        <v>0</v>
      </c>
      <c r="AW771" s="198">
        <v>0.38356000000000001</v>
      </c>
      <c r="BO771" s="198"/>
      <c r="BP771" s="354">
        <f t="shared" ref="BP771:BP834" si="73">F771*AC771*AU771</f>
        <v>33272.923669636555</v>
      </c>
      <c r="BQ771" s="354">
        <f t="shared" ref="BQ771:BQ834" si="74">G771*AD771*AV771</f>
        <v>0</v>
      </c>
      <c r="BR771" s="354">
        <f t="shared" ref="BR771:BR834" si="75">H771*AE771*AW771</f>
        <v>278129.62006560003</v>
      </c>
      <c r="CG771" s="198"/>
      <c r="CH771">
        <f>(Transest!$J$14/HexExtSoy!$K$4)</f>
        <v>0.20257267294641951</v>
      </c>
      <c r="CI771">
        <f>(HydroProcOil!$K$14/HexExtSoy!$K$4)</f>
        <v>0.10977777777777777</v>
      </c>
      <c r="CJ771">
        <f>(StarchFerm!$K$24/StarchFerm!$K$4)</f>
        <v>0.33157302630665886</v>
      </c>
      <c r="CY771" s="198"/>
      <c r="CZ771">
        <f>BP771*CH771*1000*LCI!$E$93</f>
        <v>254441986.93989262</v>
      </c>
      <c r="DA771">
        <f>BQ771*CI771*1000*(LCI!$E$99)</f>
        <v>0</v>
      </c>
      <c r="DB771">
        <f>BR771*CJ771*1000*(LCI!$E$96)</f>
        <v>2485336541.4366164</v>
      </c>
    </row>
    <row r="772" spans="1:106" x14ac:dyDescent="0.25">
      <c r="A772" s="197">
        <v>19019</v>
      </c>
      <c r="B772" s="197" t="s">
        <v>1157</v>
      </c>
      <c r="C772" s="197" t="s">
        <v>1164</v>
      </c>
      <c r="D772" s="197">
        <v>-91.830571899999995</v>
      </c>
      <c r="E772" s="197">
        <v>42.473550000000003</v>
      </c>
      <c r="F772">
        <v>3.66</v>
      </c>
      <c r="G772">
        <f t="shared" ref="G772:G835" si="76">F772</f>
        <v>3.66</v>
      </c>
      <c r="H772" s="198">
        <v>13.28</v>
      </c>
      <c r="Q772" s="221">
        <f>(Q3857*10000)*TEA!$M$15*10^-6</f>
        <v>36.062346640500003</v>
      </c>
      <c r="R772" s="221">
        <f>(R3857*10000)*TEA!$O$15*10^-6</f>
        <v>36.062346640500003</v>
      </c>
      <c r="AA772">
        <f t="shared" si="72"/>
        <v>1</v>
      </c>
      <c r="AB772" s="197">
        <v>19019</v>
      </c>
      <c r="AC772" s="197">
        <v>37828</v>
      </c>
      <c r="AD772" s="197">
        <f t="shared" ref="AD772:AD835" si="77">AC772</f>
        <v>37828</v>
      </c>
      <c r="AE772" s="197">
        <v>77851</v>
      </c>
      <c r="AJ772">
        <v>0</v>
      </c>
      <c r="AK772">
        <v>0</v>
      </c>
      <c r="AU772" s="198">
        <v>0.27272727299999999</v>
      </c>
      <c r="AV772" s="6">
        <v>0</v>
      </c>
      <c r="AW772" s="198">
        <v>0.38356000000000001</v>
      </c>
      <c r="BO772" s="198"/>
      <c r="BP772" s="354">
        <f t="shared" si="73"/>
        <v>37759.221855941039</v>
      </c>
      <c r="BQ772" s="354">
        <f t="shared" si="74"/>
        <v>0</v>
      </c>
      <c r="BR772" s="354">
        <f t="shared" si="75"/>
        <v>396547.83255679999</v>
      </c>
      <c r="CG772" s="198"/>
      <c r="CH772">
        <f>(Transest!$J$14/HexExtSoy!$K$4)</f>
        <v>0.20257267294641951</v>
      </c>
      <c r="CI772">
        <f>(HydroProcOil!$K$14/HexExtSoy!$K$4)</f>
        <v>0.10977777777777777</v>
      </c>
      <c r="CJ772">
        <f>(StarchFerm!$K$24/StarchFerm!$K$4)</f>
        <v>0.33157302630665886</v>
      </c>
      <c r="CY772" s="198"/>
      <c r="CZ772">
        <f>BP772*CH772*1000*LCI!$E$93</f>
        <v>288749240.36499017</v>
      </c>
      <c r="DA772">
        <f>BQ772*CI772*1000*(LCI!$E$99)</f>
        <v>0</v>
      </c>
      <c r="DB772">
        <f>BR772*CJ772*1000*(LCI!$E$96)</f>
        <v>3543509024.4917083</v>
      </c>
    </row>
    <row r="773" spans="1:106" x14ac:dyDescent="0.25">
      <c r="A773" s="197">
        <v>19021</v>
      </c>
      <c r="B773" s="197" t="s">
        <v>1157</v>
      </c>
      <c r="C773" s="197" t="s">
        <v>1165</v>
      </c>
      <c r="D773" s="197">
        <v>-95.158415899999994</v>
      </c>
      <c r="E773" s="197">
        <v>42.739789999999999</v>
      </c>
      <c r="F773">
        <v>3.73</v>
      </c>
      <c r="G773">
        <f t="shared" si="76"/>
        <v>3.73</v>
      </c>
      <c r="H773" s="198">
        <v>11.71</v>
      </c>
      <c r="Q773" s="221">
        <f>(Q3858*10000)*TEA!$M$15*10^-6</f>
        <v>36.193471160399994</v>
      </c>
      <c r="R773" s="221">
        <f>(R3858*10000)*TEA!$O$15*10^-6</f>
        <v>36.193471160399994</v>
      </c>
      <c r="AA773">
        <f t="shared" si="72"/>
        <v>1</v>
      </c>
      <c r="AB773" s="197">
        <v>19021</v>
      </c>
      <c r="AC773" s="197">
        <v>58011</v>
      </c>
      <c r="AD773" s="197">
        <f t="shared" si="77"/>
        <v>58011</v>
      </c>
      <c r="AE773" s="197">
        <v>69746</v>
      </c>
      <c r="AJ773">
        <v>0</v>
      </c>
      <c r="AK773">
        <v>0</v>
      </c>
      <c r="AU773" s="198">
        <v>0.27272727299999999</v>
      </c>
      <c r="AV773" s="6">
        <v>0</v>
      </c>
      <c r="AW773" s="198">
        <v>0.38356000000000001</v>
      </c>
      <c r="BO773" s="198"/>
      <c r="BP773" s="354">
        <f t="shared" si="73"/>
        <v>59013.008240831186</v>
      </c>
      <c r="BQ773" s="354">
        <f t="shared" si="74"/>
        <v>0</v>
      </c>
      <c r="BR773" s="354">
        <f t="shared" si="75"/>
        <v>313263.29414960003</v>
      </c>
      <c r="CG773" s="198"/>
      <c r="CH773">
        <f>(Transest!$J$14/HexExtSoy!$K$4)</f>
        <v>0.20257267294641951</v>
      </c>
      <c r="CI773">
        <f>(HydroProcOil!$K$14/HexExtSoy!$K$4)</f>
        <v>0.10977777777777777</v>
      </c>
      <c r="CJ773">
        <f>(StarchFerm!$K$24/StarchFerm!$K$4)</f>
        <v>0.33157302630665886</v>
      </c>
      <c r="CY773" s="198"/>
      <c r="CZ773">
        <f>BP773*CH773*1000*LCI!$E$93</f>
        <v>451279461.37777317</v>
      </c>
      <c r="DA773">
        <f>BQ773*CI773*1000*(LCI!$E$99)</f>
        <v>0</v>
      </c>
      <c r="DB773">
        <f>BR773*CJ773*1000*(LCI!$E$96)</f>
        <v>2799287295.8197513</v>
      </c>
    </row>
    <row r="774" spans="1:106" x14ac:dyDescent="0.25">
      <c r="A774" s="197">
        <v>19023</v>
      </c>
      <c r="B774" s="197" t="s">
        <v>1157</v>
      </c>
      <c r="C774" s="197" t="s">
        <v>598</v>
      </c>
      <c r="D774" s="197">
        <v>-92.787651100000005</v>
      </c>
      <c r="E774" s="197">
        <v>42.736919999999998</v>
      </c>
      <c r="F774">
        <v>3.62</v>
      </c>
      <c r="G774">
        <f t="shared" si="76"/>
        <v>3.62</v>
      </c>
      <c r="H774" s="198">
        <v>12.56</v>
      </c>
      <c r="Q774" s="221">
        <f>(Q3859*10000)*TEA!$M$15*10^-6</f>
        <v>35.291700423000002</v>
      </c>
      <c r="R774" s="221">
        <f>(R3859*10000)*TEA!$O$15*10^-6</f>
        <v>35.291700423000002</v>
      </c>
      <c r="AA774">
        <f t="shared" si="72"/>
        <v>1</v>
      </c>
      <c r="AB774" s="197">
        <v>19023</v>
      </c>
      <c r="AC774" s="197">
        <v>51749</v>
      </c>
      <c r="AD774" s="197">
        <f t="shared" si="77"/>
        <v>51749</v>
      </c>
      <c r="AE774" s="197">
        <v>71167</v>
      </c>
      <c r="AJ774">
        <v>0</v>
      </c>
      <c r="AK774">
        <v>0</v>
      </c>
      <c r="AU774" s="198">
        <v>0.27272727299999999</v>
      </c>
      <c r="AV774" s="6">
        <v>0</v>
      </c>
      <c r="AW774" s="198">
        <v>0.38356000000000001</v>
      </c>
      <c r="BO774" s="198"/>
      <c r="BP774" s="354">
        <f t="shared" si="73"/>
        <v>51090.376414726743</v>
      </c>
      <c r="BQ774" s="354">
        <f t="shared" si="74"/>
        <v>0</v>
      </c>
      <c r="BR774" s="354">
        <f t="shared" si="75"/>
        <v>342847.99037120002</v>
      </c>
      <c r="CG774" s="198"/>
      <c r="CH774">
        <f>(Transest!$J$14/HexExtSoy!$K$4)</f>
        <v>0.20257267294641951</v>
      </c>
      <c r="CI774">
        <f>(HydroProcOil!$K$14/HexExtSoy!$K$4)</f>
        <v>0.10977777777777777</v>
      </c>
      <c r="CJ774">
        <f>(StarchFerm!$K$24/StarchFerm!$K$4)</f>
        <v>0.33157302630665886</v>
      </c>
      <c r="CY774" s="198"/>
      <c r="CZ774">
        <f>BP774*CH774*1000*LCI!$E$93</f>
        <v>390694157.73441392</v>
      </c>
      <c r="DA774">
        <f>BQ774*CI774*1000*(LCI!$E$99)</f>
        <v>0</v>
      </c>
      <c r="DB774">
        <f>BR774*CJ774*1000*(LCI!$E$96)</f>
        <v>3063652977.4379191</v>
      </c>
    </row>
    <row r="775" spans="1:106" x14ac:dyDescent="0.25">
      <c r="A775" s="197">
        <v>19025</v>
      </c>
      <c r="B775" s="197" t="s">
        <v>1157</v>
      </c>
      <c r="C775" s="197" t="s">
        <v>599</v>
      </c>
      <c r="D775" s="197">
        <v>-94.647707600000004</v>
      </c>
      <c r="E775" s="197">
        <v>42.384059999999998</v>
      </c>
      <c r="F775">
        <v>3.68</v>
      </c>
      <c r="G775">
        <f t="shared" si="76"/>
        <v>3.68</v>
      </c>
      <c r="H775" s="198">
        <v>11.83</v>
      </c>
      <c r="Q775" s="221">
        <f>(Q3860*10000)*TEA!$M$15*10^-6</f>
        <v>36.799344438749998</v>
      </c>
      <c r="R775" s="221">
        <f>(R3860*10000)*TEA!$O$15*10^-6</f>
        <v>36.799344438749998</v>
      </c>
      <c r="AA775">
        <f t="shared" si="72"/>
        <v>1</v>
      </c>
      <c r="AB775" s="197">
        <v>19025</v>
      </c>
      <c r="AC775" s="197">
        <v>54250</v>
      </c>
      <c r="AD775" s="197">
        <f t="shared" si="77"/>
        <v>54250</v>
      </c>
      <c r="AE775" s="197">
        <v>70063</v>
      </c>
      <c r="AJ775">
        <v>0</v>
      </c>
      <c r="AK775">
        <v>0</v>
      </c>
      <c r="AU775" s="198">
        <v>0.27272727299999999</v>
      </c>
      <c r="AV775" s="6">
        <v>0</v>
      </c>
      <c r="AW775" s="198">
        <v>0.38356000000000001</v>
      </c>
      <c r="BO775" s="198"/>
      <c r="BP775" s="354">
        <f t="shared" si="73"/>
        <v>54447.272781719999</v>
      </c>
      <c r="BQ775" s="354">
        <f t="shared" si="74"/>
        <v>0</v>
      </c>
      <c r="BR775" s="354">
        <f t="shared" si="75"/>
        <v>317911.89943240001</v>
      </c>
      <c r="CG775" s="198"/>
      <c r="CH775">
        <f>(Transest!$J$14/HexExtSoy!$K$4)</f>
        <v>0.20257267294641951</v>
      </c>
      <c r="CI775">
        <f>(HydroProcOil!$K$14/HexExtSoy!$K$4)</f>
        <v>0.10977777777777777</v>
      </c>
      <c r="CJ775">
        <f>(StarchFerm!$K$24/StarchFerm!$K$4)</f>
        <v>0.33157302630665886</v>
      </c>
      <c r="CY775" s="198"/>
      <c r="CZ775">
        <f>BP775*CH775*1000*LCI!$E$93</f>
        <v>416364741.72185344</v>
      </c>
      <c r="DA775">
        <f>BQ775*CI775*1000*(LCI!$E$99)</f>
        <v>0</v>
      </c>
      <c r="DB775">
        <f>BR775*CJ775*1000*(LCI!$E$96)</f>
        <v>2840826735.5001893</v>
      </c>
    </row>
    <row r="776" spans="1:106" x14ac:dyDescent="0.25">
      <c r="A776" s="197">
        <v>19027</v>
      </c>
      <c r="B776" s="197" t="s">
        <v>1157</v>
      </c>
      <c r="C776" s="197" t="s">
        <v>682</v>
      </c>
      <c r="D776" s="197">
        <v>-94.867558200000005</v>
      </c>
      <c r="E776" s="197">
        <v>42.036149999999999</v>
      </c>
      <c r="F776">
        <v>3.86</v>
      </c>
      <c r="G776">
        <f t="shared" si="76"/>
        <v>3.86</v>
      </c>
      <c r="H776" s="198">
        <v>12.89</v>
      </c>
      <c r="Q776" s="221">
        <f>(Q3861*10000)*TEA!$M$15*10^-6</f>
        <v>37.678798791449999</v>
      </c>
      <c r="R776" s="221">
        <f>(R3861*10000)*TEA!$O$15*10^-6</f>
        <v>37.678798791449999</v>
      </c>
      <c r="AA776">
        <f t="shared" si="72"/>
        <v>1</v>
      </c>
      <c r="AB776" s="197">
        <v>19027</v>
      </c>
      <c r="AC776" s="197">
        <v>47750</v>
      </c>
      <c r="AD776" s="197">
        <f t="shared" si="77"/>
        <v>47750</v>
      </c>
      <c r="AE776" s="197">
        <v>70688</v>
      </c>
      <c r="AJ776">
        <v>0</v>
      </c>
      <c r="AK776">
        <v>0</v>
      </c>
      <c r="AU776" s="198">
        <v>0.27272727299999999</v>
      </c>
      <c r="AV776" s="6">
        <v>0</v>
      </c>
      <c r="AW776" s="198">
        <v>0.38356000000000001</v>
      </c>
      <c r="BO776" s="198"/>
      <c r="BP776" s="354">
        <f t="shared" si="73"/>
        <v>50267.727322995001</v>
      </c>
      <c r="BQ776" s="354">
        <f t="shared" si="74"/>
        <v>0</v>
      </c>
      <c r="BR776" s="354">
        <f t="shared" si="75"/>
        <v>349487.72081920004</v>
      </c>
      <c r="CG776" s="198"/>
      <c r="CH776">
        <f>(Transest!$J$14/HexExtSoy!$K$4)</f>
        <v>0.20257267294641951</v>
      </c>
      <c r="CI776">
        <f>(HydroProcOil!$K$14/HexExtSoy!$K$4)</f>
        <v>0.10977777777777777</v>
      </c>
      <c r="CJ776">
        <f>(StarchFerm!$K$24/StarchFerm!$K$4)</f>
        <v>0.33157302630665886</v>
      </c>
      <c r="CY776" s="198"/>
      <c r="CZ776">
        <f>BP776*CH776*1000*LCI!$E$93</f>
        <v>384403262.72522247</v>
      </c>
      <c r="DA776">
        <f>BQ776*CI776*1000*(LCI!$E$99)</f>
        <v>0</v>
      </c>
      <c r="DB776">
        <f>BR776*CJ776*1000*(LCI!$E$96)</f>
        <v>3122984898.6615973</v>
      </c>
    </row>
    <row r="777" spans="1:106" x14ac:dyDescent="0.25">
      <c r="A777" s="197">
        <v>19029</v>
      </c>
      <c r="B777" s="197" t="s">
        <v>1157</v>
      </c>
      <c r="C777" s="197" t="s">
        <v>1065</v>
      </c>
      <c r="D777" s="197">
        <v>-94.938295800000006</v>
      </c>
      <c r="E777" s="197">
        <v>41.331380000000003</v>
      </c>
      <c r="F777">
        <v>3.61</v>
      </c>
      <c r="G777">
        <f t="shared" si="76"/>
        <v>3.61</v>
      </c>
      <c r="H777" s="198">
        <v>11.44</v>
      </c>
      <c r="Q777" s="221">
        <f>(Q3862*10000)*TEA!$M$15*10^-6</f>
        <v>39.249449994149998</v>
      </c>
      <c r="R777" s="221">
        <f>(R3862*10000)*TEA!$O$15*10^-6</f>
        <v>39.249449994149998</v>
      </c>
      <c r="AA777">
        <f t="shared" si="72"/>
        <v>1</v>
      </c>
      <c r="AB777" s="197">
        <v>19029</v>
      </c>
      <c r="AC777" s="197">
        <v>40923</v>
      </c>
      <c r="AD777" s="197">
        <f t="shared" si="77"/>
        <v>40923</v>
      </c>
      <c r="AE777" s="197">
        <v>42187</v>
      </c>
      <c r="AJ777">
        <v>0</v>
      </c>
      <c r="AK777">
        <v>0</v>
      </c>
      <c r="AU777" s="198">
        <v>0.27272727299999999</v>
      </c>
      <c r="AV777" s="6">
        <v>0</v>
      </c>
      <c r="AW777" s="198">
        <v>0.38356000000000001</v>
      </c>
      <c r="BO777" s="198"/>
      <c r="BP777" s="354">
        <f t="shared" si="73"/>
        <v>40290.553676654192</v>
      </c>
      <c r="BQ777" s="354">
        <f t="shared" si="74"/>
        <v>0</v>
      </c>
      <c r="BR777" s="354">
        <f t="shared" si="75"/>
        <v>185113.45103679999</v>
      </c>
      <c r="CG777" s="198"/>
      <c r="CH777">
        <f>(Transest!$J$14/HexExtSoy!$K$4)</f>
        <v>0.20257267294641951</v>
      </c>
      <c r="CI777">
        <f>(HydroProcOil!$K$14/HexExtSoy!$K$4)</f>
        <v>0.10977777777777777</v>
      </c>
      <c r="CJ777">
        <f>(StarchFerm!$K$24/StarchFerm!$K$4)</f>
        <v>0.33157302630665886</v>
      </c>
      <c r="CY777" s="198"/>
      <c r="CZ777">
        <f>BP777*CH777*1000*LCI!$E$93</f>
        <v>308106634.51710635</v>
      </c>
      <c r="DA777">
        <f>BQ777*CI777*1000*(LCI!$E$99)</f>
        <v>0</v>
      </c>
      <c r="DB777">
        <f>BR777*CJ777*1000*(LCI!$E$96)</f>
        <v>1654154002.2406976</v>
      </c>
    </row>
    <row r="778" spans="1:106" x14ac:dyDescent="0.25">
      <c r="A778" s="197">
        <v>19031</v>
      </c>
      <c r="B778" s="197" t="s">
        <v>1157</v>
      </c>
      <c r="C778" s="197" t="s">
        <v>1166</v>
      </c>
      <c r="D778" s="197">
        <v>-91.114293200000006</v>
      </c>
      <c r="E778" s="197">
        <v>41.779040000000002</v>
      </c>
      <c r="F778">
        <v>3.91</v>
      </c>
      <c r="G778">
        <f t="shared" si="76"/>
        <v>3.91</v>
      </c>
      <c r="H778" s="198">
        <v>13.89</v>
      </c>
      <c r="Q778" s="221">
        <f>(Q3863*10000)*TEA!$M$15*10^-6</f>
        <v>37.686765212099999</v>
      </c>
      <c r="R778" s="221">
        <f>(R3863*10000)*TEA!$O$15*10^-6</f>
        <v>37.686765212099999</v>
      </c>
      <c r="AA778">
        <f t="shared" si="72"/>
        <v>1</v>
      </c>
      <c r="AB778" s="197">
        <v>19031</v>
      </c>
      <c r="AC778" s="197">
        <v>51156</v>
      </c>
      <c r="AD778" s="197">
        <f t="shared" si="77"/>
        <v>51156</v>
      </c>
      <c r="AE778" s="197">
        <v>65168</v>
      </c>
      <c r="AJ778">
        <v>0</v>
      </c>
      <c r="AK778">
        <v>0</v>
      </c>
      <c r="AU778" s="198">
        <v>0.27272727299999999</v>
      </c>
      <c r="AV778" s="6">
        <v>0</v>
      </c>
      <c r="AW778" s="198">
        <v>0.38356000000000001</v>
      </c>
      <c r="BO778" s="198"/>
      <c r="BP778" s="354">
        <f t="shared" si="73"/>
        <v>54550.898236369081</v>
      </c>
      <c r="BQ778" s="354">
        <f t="shared" si="74"/>
        <v>0</v>
      </c>
      <c r="BR778" s="354">
        <f t="shared" si="75"/>
        <v>347192.19093119999</v>
      </c>
      <c r="CG778" s="198"/>
      <c r="CH778">
        <f>(Transest!$J$14/HexExtSoy!$K$4)</f>
        <v>0.20257267294641951</v>
      </c>
      <c r="CI778">
        <f>(HydroProcOil!$K$14/HexExtSoy!$K$4)</f>
        <v>0.10977777777777777</v>
      </c>
      <c r="CJ778">
        <f>(StarchFerm!$K$24/StarchFerm!$K$4)</f>
        <v>0.33157302630665886</v>
      </c>
      <c r="CY778" s="198"/>
      <c r="CZ778">
        <f>BP778*CH778*1000*LCI!$E$93</f>
        <v>417157177.84319508</v>
      </c>
      <c r="DA778">
        <f>BQ778*CI778*1000*(LCI!$E$99)</f>
        <v>0</v>
      </c>
      <c r="DB778">
        <f>BR778*CJ778*1000*(LCI!$E$96)</f>
        <v>3102472289.0687718</v>
      </c>
    </row>
    <row r="779" spans="1:106" x14ac:dyDescent="0.25">
      <c r="A779" s="197">
        <v>19033</v>
      </c>
      <c r="B779" s="197" t="s">
        <v>1157</v>
      </c>
      <c r="C779" s="197" t="s">
        <v>1167</v>
      </c>
      <c r="D779" s="197">
        <v>-93.261767199999994</v>
      </c>
      <c r="E779" s="197">
        <v>43.086779999999997</v>
      </c>
      <c r="F779">
        <v>3.66</v>
      </c>
      <c r="G779">
        <f t="shared" si="76"/>
        <v>3.66</v>
      </c>
      <c r="H779" s="198">
        <v>12.43</v>
      </c>
      <c r="Q779" s="221">
        <f>(Q3864*10000)*TEA!$M$15*10^-6</f>
        <v>34.537077482850002</v>
      </c>
      <c r="R779" s="221">
        <f>(R3864*10000)*TEA!$O$15*10^-6</f>
        <v>34.537077482850002</v>
      </c>
      <c r="AA779">
        <f t="shared" si="72"/>
        <v>1</v>
      </c>
      <c r="AB779" s="197">
        <v>19033</v>
      </c>
      <c r="AC779" s="197">
        <v>49008</v>
      </c>
      <c r="AD779" s="197">
        <f t="shared" si="77"/>
        <v>49008</v>
      </c>
      <c r="AE779" s="197">
        <v>66306</v>
      </c>
      <c r="AJ779">
        <v>0</v>
      </c>
      <c r="AK779">
        <v>0</v>
      </c>
      <c r="AU779" s="198">
        <v>0.27272727299999999</v>
      </c>
      <c r="AV779" s="6">
        <v>0</v>
      </c>
      <c r="AW779" s="198">
        <v>0.38356000000000001</v>
      </c>
      <c r="BO779" s="198"/>
      <c r="BP779" s="354">
        <f t="shared" si="73"/>
        <v>48918.894594373436</v>
      </c>
      <c r="BQ779" s="354">
        <f t="shared" si="74"/>
        <v>0</v>
      </c>
      <c r="BR779" s="354">
        <f t="shared" si="75"/>
        <v>316123.85394479998</v>
      </c>
      <c r="CG779" s="198"/>
      <c r="CH779">
        <f>(Transest!$J$14/HexExtSoy!$K$4)</f>
        <v>0.20257267294641951</v>
      </c>
      <c r="CI779">
        <f>(HydroProcOil!$K$14/HexExtSoy!$K$4)</f>
        <v>0.10977777777777777</v>
      </c>
      <c r="CJ779">
        <f>(StarchFerm!$K$24/StarchFerm!$K$4)</f>
        <v>0.33157302630665886</v>
      </c>
      <c r="CY779" s="198"/>
      <c r="CZ779">
        <f>BP779*CH779*1000*LCI!$E$93</f>
        <v>374088579.14263082</v>
      </c>
      <c r="DA779">
        <f>BQ779*CI779*1000*(LCI!$E$99)</f>
        <v>0</v>
      </c>
      <c r="DB779">
        <f>BR779*CJ779*1000*(LCI!$E$96)</f>
        <v>2824848952.2384319</v>
      </c>
    </row>
    <row r="780" spans="1:106" x14ac:dyDescent="0.25">
      <c r="A780" s="197">
        <v>19035</v>
      </c>
      <c r="B780" s="197" t="s">
        <v>1157</v>
      </c>
      <c r="C780" s="197" t="s">
        <v>601</v>
      </c>
      <c r="D780" s="197">
        <v>-95.627119899999997</v>
      </c>
      <c r="E780" s="197">
        <v>42.736199999999997</v>
      </c>
      <c r="F780">
        <v>3.92</v>
      </c>
      <c r="G780">
        <f t="shared" si="76"/>
        <v>3.92</v>
      </c>
      <c r="H780" s="198">
        <v>12.38</v>
      </c>
      <c r="Q780" s="221">
        <f>(Q3865*10000)*TEA!$M$15*10^-6</f>
        <v>36.344389907699998</v>
      </c>
      <c r="R780" s="221">
        <f>(R3865*10000)*TEA!$O$15*10^-6</f>
        <v>36.344389907699998</v>
      </c>
      <c r="AA780">
        <f t="shared" si="72"/>
        <v>1</v>
      </c>
      <c r="AB780" s="197">
        <v>19035</v>
      </c>
      <c r="AC780" s="197">
        <v>53098</v>
      </c>
      <c r="AD780" s="197">
        <f t="shared" si="77"/>
        <v>53098</v>
      </c>
      <c r="AE780" s="197">
        <v>58940</v>
      </c>
      <c r="AJ780">
        <v>0</v>
      </c>
      <c r="AK780">
        <v>0</v>
      </c>
      <c r="AU780" s="198">
        <v>0.27272727299999999</v>
      </c>
      <c r="AV780" s="6">
        <v>0</v>
      </c>
      <c r="AW780" s="198">
        <v>0.38356000000000001</v>
      </c>
      <c r="BO780" s="198"/>
      <c r="BP780" s="354">
        <f t="shared" si="73"/>
        <v>56766.589147675681</v>
      </c>
      <c r="BQ780" s="354">
        <f t="shared" si="74"/>
        <v>0</v>
      </c>
      <c r="BR780" s="354">
        <f t="shared" si="75"/>
        <v>279874.98683200002</v>
      </c>
      <c r="CG780" s="198"/>
      <c r="CH780">
        <f>(Transest!$J$14/HexExtSoy!$K$4)</f>
        <v>0.20257267294641951</v>
      </c>
      <c r="CI780">
        <f>(HydroProcOil!$K$14/HexExtSoy!$K$4)</f>
        <v>0.10977777777777777</v>
      </c>
      <c r="CJ780">
        <f>(StarchFerm!$K$24/StarchFerm!$K$4)</f>
        <v>0.33157302630665886</v>
      </c>
      <c r="CY780" s="198"/>
      <c r="CZ780">
        <f>BP780*CH780*1000*LCI!$E$93</f>
        <v>434100828.58801913</v>
      </c>
      <c r="DA780">
        <f>BQ780*CI780*1000*(LCI!$E$99)</f>
        <v>0</v>
      </c>
      <c r="DB780">
        <f>BR780*CJ780*1000*(LCI!$E$96)</f>
        <v>2500932952.2098374</v>
      </c>
    </row>
    <row r="781" spans="1:106" x14ac:dyDescent="0.25">
      <c r="A781" s="197">
        <v>19037</v>
      </c>
      <c r="B781" s="197" t="s">
        <v>1157</v>
      </c>
      <c r="C781" s="197" t="s">
        <v>1168</v>
      </c>
      <c r="D781" s="197">
        <v>-92.315688100000003</v>
      </c>
      <c r="E781" s="197">
        <v>43.065289999999997</v>
      </c>
      <c r="F781">
        <v>3.58</v>
      </c>
      <c r="G781">
        <f t="shared" si="76"/>
        <v>3.58</v>
      </c>
      <c r="H781" s="198">
        <v>12.54</v>
      </c>
      <c r="Q781" s="221">
        <f>(Q3866*10000)*TEA!$M$15*10^-6</f>
        <v>34.166872403999996</v>
      </c>
      <c r="R781" s="221">
        <f>(R3866*10000)*TEA!$O$15*10^-6</f>
        <v>34.166872403999996</v>
      </c>
      <c r="AA781">
        <f t="shared" si="72"/>
        <v>1</v>
      </c>
      <c r="AB781" s="197">
        <v>19037</v>
      </c>
      <c r="AC781" s="197">
        <v>37084</v>
      </c>
      <c r="AD781" s="197">
        <f t="shared" si="77"/>
        <v>37084</v>
      </c>
      <c r="AE781" s="197">
        <v>61107</v>
      </c>
      <c r="AJ781">
        <v>0</v>
      </c>
      <c r="AK781">
        <v>0</v>
      </c>
      <c r="AU781" s="198">
        <v>0.27272727299999999</v>
      </c>
      <c r="AV781" s="6">
        <v>0</v>
      </c>
      <c r="AW781" s="198">
        <v>0.38356000000000001</v>
      </c>
      <c r="BO781" s="198"/>
      <c r="BP781" s="354">
        <f t="shared" si="73"/>
        <v>36207.469127116558</v>
      </c>
      <c r="BQ781" s="354">
        <f t="shared" si="74"/>
        <v>0</v>
      </c>
      <c r="BR781" s="354">
        <f t="shared" si="75"/>
        <v>293915.0395368</v>
      </c>
      <c r="CG781" s="198"/>
      <c r="CH781">
        <f>(Transest!$J$14/HexExtSoy!$K$4)</f>
        <v>0.20257267294641951</v>
      </c>
      <c r="CI781">
        <f>(HydroProcOil!$K$14/HexExtSoy!$K$4)</f>
        <v>0.10977777777777777</v>
      </c>
      <c r="CJ781">
        <f>(StarchFerm!$K$24/StarchFerm!$K$4)</f>
        <v>0.33157302630665886</v>
      </c>
      <c r="CY781" s="198"/>
      <c r="CZ781">
        <f>BP781*CH781*1000*LCI!$E$93</f>
        <v>276882803.51436239</v>
      </c>
      <c r="DA781">
        <f>BQ781*CI781*1000*(LCI!$E$99)</f>
        <v>0</v>
      </c>
      <c r="DB781">
        <f>BR781*CJ781*1000*(LCI!$E$96)</f>
        <v>2626393361.7221546</v>
      </c>
    </row>
    <row r="782" spans="1:106" x14ac:dyDescent="0.25">
      <c r="A782" s="197">
        <v>19039</v>
      </c>
      <c r="B782" s="197" t="s">
        <v>1157</v>
      </c>
      <c r="C782" s="197" t="s">
        <v>604</v>
      </c>
      <c r="D782" s="197">
        <v>-93.790381400000001</v>
      </c>
      <c r="E782" s="197">
        <v>41.033810000000003</v>
      </c>
      <c r="F782">
        <v>2.93</v>
      </c>
      <c r="G782">
        <f t="shared" si="76"/>
        <v>2.93</v>
      </c>
      <c r="H782" s="198">
        <v>9.16</v>
      </c>
      <c r="Q782" s="221">
        <f>(Q3867*10000)*TEA!$M$15*10^-6</f>
        <v>39.646781945999997</v>
      </c>
      <c r="R782" s="221">
        <f>(R3867*10000)*TEA!$O$15*10^-6</f>
        <v>39.646781945999997</v>
      </c>
      <c r="AA782">
        <f t="shared" si="72"/>
        <v>1</v>
      </c>
      <c r="AB782" s="197">
        <v>19039</v>
      </c>
      <c r="AC782" s="197">
        <v>9372</v>
      </c>
      <c r="AD782" s="197">
        <f t="shared" si="77"/>
        <v>9372</v>
      </c>
      <c r="AE782" s="197">
        <v>8068</v>
      </c>
      <c r="AJ782">
        <v>0</v>
      </c>
      <c r="AK782">
        <v>0</v>
      </c>
      <c r="AU782" s="198">
        <v>0.27272727299999999</v>
      </c>
      <c r="AV782" s="6">
        <v>0</v>
      </c>
      <c r="AW782" s="198">
        <v>0.38356000000000001</v>
      </c>
      <c r="BO782" s="198"/>
      <c r="BP782" s="354">
        <f t="shared" si="73"/>
        <v>7489.0800074890803</v>
      </c>
      <c r="BQ782" s="354">
        <f t="shared" si="74"/>
        <v>0</v>
      </c>
      <c r="BR782" s="354">
        <f t="shared" si="75"/>
        <v>28346.188652800003</v>
      </c>
      <c r="CG782" s="198"/>
      <c r="CH782">
        <f>(Transest!$J$14/HexExtSoy!$K$4)</f>
        <v>0.20257267294641951</v>
      </c>
      <c r="CI782">
        <f>(HydroProcOil!$K$14/HexExtSoy!$K$4)</f>
        <v>0.10977777777777777</v>
      </c>
      <c r="CJ782">
        <f>(StarchFerm!$K$24/StarchFerm!$K$4)</f>
        <v>0.33157302630665886</v>
      </c>
      <c r="CY782" s="198"/>
      <c r="CZ782">
        <f>BP782*CH782*1000*LCI!$E$93</f>
        <v>57269881.552256212</v>
      </c>
      <c r="DA782">
        <f>BQ782*CI782*1000*(LCI!$E$99)</f>
        <v>0</v>
      </c>
      <c r="DB782">
        <f>BR782*CJ782*1000*(LCI!$E$96)</f>
        <v>253298510.43065259</v>
      </c>
    </row>
    <row r="783" spans="1:106" x14ac:dyDescent="0.25">
      <c r="A783" s="197">
        <v>19041</v>
      </c>
      <c r="B783" s="197" t="s">
        <v>1157</v>
      </c>
      <c r="C783" s="197" t="s">
        <v>605</v>
      </c>
      <c r="D783" s="197">
        <v>-95.158912299999997</v>
      </c>
      <c r="E783" s="197">
        <v>43.09037</v>
      </c>
      <c r="F783">
        <v>3.85</v>
      </c>
      <c r="G783">
        <f t="shared" si="76"/>
        <v>3.85</v>
      </c>
      <c r="H783" s="198">
        <v>12.41</v>
      </c>
      <c r="Q783" s="221">
        <f>(Q3868*10000)*TEA!$M$15*10^-6</f>
        <v>35.424037732050003</v>
      </c>
      <c r="R783" s="221">
        <f>(R3868*10000)*TEA!$O$15*10^-6</f>
        <v>35.424037732050003</v>
      </c>
      <c r="AA783">
        <f t="shared" si="72"/>
        <v>1</v>
      </c>
      <c r="AB783" s="197">
        <v>19041</v>
      </c>
      <c r="AC783" s="197">
        <v>52658</v>
      </c>
      <c r="AD783" s="197">
        <f t="shared" si="77"/>
        <v>52658</v>
      </c>
      <c r="AE783" s="197">
        <v>58925</v>
      </c>
      <c r="AJ783">
        <v>0</v>
      </c>
      <c r="AK783">
        <v>0</v>
      </c>
      <c r="AU783" s="198">
        <v>0.27272727299999999</v>
      </c>
      <c r="AV783" s="6">
        <v>0</v>
      </c>
      <c r="AW783" s="198">
        <v>0.38356000000000001</v>
      </c>
      <c r="BO783" s="198"/>
      <c r="BP783" s="354">
        <f t="shared" si="73"/>
        <v>55290.900055290906</v>
      </c>
      <c r="BQ783" s="354">
        <f t="shared" si="74"/>
        <v>0</v>
      </c>
      <c r="BR783" s="354">
        <f t="shared" si="75"/>
        <v>280481.79793</v>
      </c>
      <c r="CG783" s="198"/>
      <c r="CH783">
        <f>(Transest!$J$14/HexExtSoy!$K$4)</f>
        <v>0.20257267294641951</v>
      </c>
      <c r="CI783">
        <f>(HydroProcOil!$K$14/HexExtSoy!$K$4)</f>
        <v>0.10977777777777777</v>
      </c>
      <c r="CJ783">
        <f>(StarchFerm!$K$24/StarchFerm!$K$4)</f>
        <v>0.33157302630665886</v>
      </c>
      <c r="CY783" s="198"/>
      <c r="CZ783">
        <f>BP783*CH783*1000*LCI!$E$93</f>
        <v>422816059.37146389</v>
      </c>
      <c r="DA783">
        <f>BQ783*CI783*1000*(LCI!$E$99)</f>
        <v>0</v>
      </c>
      <c r="DB783">
        <f>BR783*CJ783*1000*(LCI!$E$96)</f>
        <v>2506355351.288558</v>
      </c>
    </row>
    <row r="784" spans="1:106" x14ac:dyDescent="0.25">
      <c r="A784" s="197">
        <v>19043</v>
      </c>
      <c r="B784" s="197" t="s">
        <v>1157</v>
      </c>
      <c r="C784" s="197" t="s">
        <v>934</v>
      </c>
      <c r="D784" s="197">
        <v>-91.329961400000002</v>
      </c>
      <c r="E784" s="197">
        <v>42.846130000000002</v>
      </c>
      <c r="F784">
        <v>3.87</v>
      </c>
      <c r="G784">
        <f t="shared" si="76"/>
        <v>3.87</v>
      </c>
      <c r="H784" s="198">
        <v>12.62</v>
      </c>
      <c r="Q784" s="221">
        <f>(Q3869*10000)*TEA!$M$15*10^-6</f>
        <v>35.104401483300002</v>
      </c>
      <c r="R784" s="221">
        <f>(R3869*10000)*TEA!$O$15*10^-6</f>
        <v>35.104401483300002</v>
      </c>
      <c r="AA784">
        <f t="shared" si="72"/>
        <v>1</v>
      </c>
      <c r="AB784" s="197">
        <v>19043</v>
      </c>
      <c r="AC784" s="197">
        <v>25476</v>
      </c>
      <c r="AD784" s="197">
        <f t="shared" si="77"/>
        <v>25476</v>
      </c>
      <c r="AE784" s="197">
        <v>63325</v>
      </c>
      <c r="AJ784">
        <v>0</v>
      </c>
      <c r="AK784">
        <v>0</v>
      </c>
      <c r="AU784" s="198">
        <v>0.27272727299999999</v>
      </c>
      <c r="AV784" s="6">
        <v>0</v>
      </c>
      <c r="AW784" s="198">
        <v>0.38356000000000001</v>
      </c>
      <c r="BO784" s="198"/>
      <c r="BP784" s="354">
        <f t="shared" si="73"/>
        <v>26888.760026888762</v>
      </c>
      <c r="BQ784" s="354">
        <f t="shared" si="74"/>
        <v>0</v>
      </c>
      <c r="BR784" s="354">
        <f t="shared" si="75"/>
        <v>306526.38494000002</v>
      </c>
      <c r="CG784" s="198"/>
      <c r="CH784">
        <f>(Transest!$J$14/HexExtSoy!$K$4)</f>
        <v>0.20257267294641951</v>
      </c>
      <c r="CI784">
        <f>(HydroProcOil!$K$14/HexExtSoy!$K$4)</f>
        <v>0.10977777777777777</v>
      </c>
      <c r="CJ784">
        <f>(StarchFerm!$K$24/StarchFerm!$K$4)</f>
        <v>0.33157302630665886</v>
      </c>
      <c r="CY784" s="198"/>
      <c r="CZ784">
        <f>BP784*CH784*1000*LCI!$E$93</f>
        <v>205621531.655029</v>
      </c>
      <c r="DA784">
        <f>BQ784*CI784*1000*(LCI!$E$99)</f>
        <v>0</v>
      </c>
      <c r="DB784">
        <f>BR784*CJ784*1000*(LCI!$E$96)</f>
        <v>2739086995.5748134</v>
      </c>
    </row>
    <row r="785" spans="1:106" x14ac:dyDescent="0.25">
      <c r="A785" s="197">
        <v>19045</v>
      </c>
      <c r="B785" s="197" t="s">
        <v>1157</v>
      </c>
      <c r="C785" s="197" t="s">
        <v>1068</v>
      </c>
      <c r="D785" s="197">
        <v>-90.5214304</v>
      </c>
      <c r="E785" s="197">
        <v>41.907130000000002</v>
      </c>
      <c r="F785">
        <v>3.89</v>
      </c>
      <c r="G785">
        <f t="shared" si="76"/>
        <v>3.89</v>
      </c>
      <c r="H785" s="198">
        <v>13.45</v>
      </c>
      <c r="Q785" s="221">
        <f>(Q3870*10000)*TEA!$M$15*10^-6</f>
        <v>37.192003872300006</v>
      </c>
      <c r="R785" s="221">
        <f>(R3870*10000)*TEA!$O$15*10^-6</f>
        <v>37.192003872300006</v>
      </c>
      <c r="AA785">
        <f t="shared" si="72"/>
        <v>1</v>
      </c>
      <c r="AB785" s="197">
        <v>19045</v>
      </c>
      <c r="AC785" s="197">
        <v>49229</v>
      </c>
      <c r="AD785" s="197">
        <f t="shared" si="77"/>
        <v>49229</v>
      </c>
      <c r="AE785" s="197">
        <v>80285</v>
      </c>
      <c r="AJ785">
        <v>0</v>
      </c>
      <c r="AK785">
        <v>0</v>
      </c>
      <c r="AU785" s="198">
        <v>0.27272727299999999</v>
      </c>
      <c r="AV785" s="6">
        <v>0</v>
      </c>
      <c r="AW785" s="198">
        <v>0.38356000000000001</v>
      </c>
      <c r="BO785" s="198"/>
      <c r="BP785" s="354">
        <f t="shared" si="73"/>
        <v>52227.49368859113</v>
      </c>
      <c r="BQ785" s="354">
        <f t="shared" si="74"/>
        <v>0</v>
      </c>
      <c r="BR785" s="354">
        <f t="shared" si="75"/>
        <v>414180.84137000004</v>
      </c>
      <c r="CG785" s="198"/>
      <c r="CH785">
        <f>(Transest!$J$14/HexExtSoy!$K$4)</f>
        <v>0.20257267294641951</v>
      </c>
      <c r="CI785">
        <f>(HydroProcOil!$K$14/HexExtSoy!$K$4)</f>
        <v>0.10977777777777777</v>
      </c>
      <c r="CJ785">
        <f>(StarchFerm!$K$24/StarchFerm!$K$4)</f>
        <v>0.33157302630665886</v>
      </c>
      <c r="CY785" s="198"/>
      <c r="CZ785">
        <f>BP785*CH785*1000*LCI!$E$93</f>
        <v>399389828.16657853</v>
      </c>
      <c r="DA785">
        <f>BQ785*CI785*1000*(LCI!$E$99)</f>
        <v>0</v>
      </c>
      <c r="DB785">
        <f>BR785*CJ785*1000*(LCI!$E$96)</f>
        <v>3701075705.5542417</v>
      </c>
    </row>
    <row r="786" spans="1:106" x14ac:dyDescent="0.25">
      <c r="A786" s="197">
        <v>19047</v>
      </c>
      <c r="B786" s="197" t="s">
        <v>1157</v>
      </c>
      <c r="C786" s="197" t="s">
        <v>689</v>
      </c>
      <c r="D786" s="197">
        <v>-95.388877899999997</v>
      </c>
      <c r="E786" s="197">
        <v>42.032179999999997</v>
      </c>
      <c r="F786">
        <v>3.96</v>
      </c>
      <c r="G786">
        <f t="shared" si="76"/>
        <v>3.96</v>
      </c>
      <c r="H786" s="198">
        <v>13.63</v>
      </c>
      <c r="Q786" s="221">
        <f>(Q3871*10000)*TEA!$M$15*10^-6</f>
        <v>37.885522626000004</v>
      </c>
      <c r="R786" s="221">
        <f>(R3871*10000)*TEA!$O$15*10^-6</f>
        <v>37.885522626000004</v>
      </c>
      <c r="AA786">
        <f t="shared" si="72"/>
        <v>1</v>
      </c>
      <c r="AB786" s="197">
        <v>19047</v>
      </c>
      <c r="AC786" s="197">
        <v>57315</v>
      </c>
      <c r="AD786" s="197">
        <f t="shared" si="77"/>
        <v>57315</v>
      </c>
      <c r="AE786" s="197">
        <v>83898</v>
      </c>
      <c r="AJ786">
        <v>0</v>
      </c>
      <c r="AK786">
        <v>0</v>
      </c>
      <c r="AU786" s="198">
        <v>0.27272727299999999</v>
      </c>
      <c r="AV786" s="6">
        <v>0</v>
      </c>
      <c r="AW786" s="198">
        <v>0.38356000000000001</v>
      </c>
      <c r="BO786" s="198"/>
      <c r="BP786" s="354">
        <f t="shared" si="73"/>
        <v>61900.200061900199</v>
      </c>
      <c r="BQ786" s="354">
        <f t="shared" si="74"/>
        <v>0</v>
      </c>
      <c r="BR786" s="354">
        <f t="shared" si="75"/>
        <v>438612.26707440004</v>
      </c>
      <c r="CG786" s="198"/>
      <c r="CH786">
        <f>(Transest!$J$14/HexExtSoy!$K$4)</f>
        <v>0.20257267294641951</v>
      </c>
      <c r="CI786">
        <f>(HydroProcOil!$K$14/HexExtSoy!$K$4)</f>
        <v>0.10977777777777777</v>
      </c>
      <c r="CJ786">
        <f>(StarchFerm!$K$24/StarchFerm!$K$4)</f>
        <v>0.33157302630665886</v>
      </c>
      <c r="CY786" s="198"/>
      <c r="CZ786">
        <f>BP786*CH786*1000*LCI!$E$93</f>
        <v>473358159.08776098</v>
      </c>
      <c r="DA786">
        <f>BQ786*CI786*1000*(LCI!$E$99)</f>
        <v>0</v>
      </c>
      <c r="DB786">
        <f>BR786*CJ786*1000*(LCI!$E$96)</f>
        <v>3919392312.9267955</v>
      </c>
    </row>
    <row r="787" spans="1:106" x14ac:dyDescent="0.25">
      <c r="A787" s="197">
        <v>19049</v>
      </c>
      <c r="B787" s="197" t="s">
        <v>1157</v>
      </c>
      <c r="C787" s="197" t="s">
        <v>615</v>
      </c>
      <c r="D787" s="197">
        <v>-94.047815600000007</v>
      </c>
      <c r="E787" s="197">
        <v>41.687809999999999</v>
      </c>
      <c r="F787">
        <v>3.64</v>
      </c>
      <c r="G787">
        <f t="shared" si="76"/>
        <v>3.64</v>
      </c>
      <c r="H787" s="198">
        <v>12.28</v>
      </c>
      <c r="Q787" s="221">
        <f>(Q3872*10000)*TEA!$M$15*10^-6</f>
        <v>38.193826084649992</v>
      </c>
      <c r="R787" s="221">
        <f>(R3872*10000)*TEA!$O$15*10^-6</f>
        <v>38.193826084649992</v>
      </c>
      <c r="AA787">
        <f t="shared" si="72"/>
        <v>1</v>
      </c>
      <c r="AB787" s="197">
        <v>19049</v>
      </c>
      <c r="AC787" s="197">
        <v>40744</v>
      </c>
      <c r="AD787" s="197">
        <f t="shared" si="77"/>
        <v>40744</v>
      </c>
      <c r="AE787" s="197">
        <v>54817</v>
      </c>
      <c r="AJ787">
        <v>0</v>
      </c>
      <c r="AK787">
        <v>0</v>
      </c>
      <c r="AU787" s="198">
        <v>0.27272727299999999</v>
      </c>
      <c r="AV787" s="6">
        <v>0</v>
      </c>
      <c r="AW787" s="198">
        <v>0.38356000000000001</v>
      </c>
      <c r="BO787" s="198"/>
      <c r="BP787" s="354">
        <f t="shared" si="73"/>
        <v>40447.680040447682</v>
      </c>
      <c r="BQ787" s="354">
        <f t="shared" si="74"/>
        <v>0</v>
      </c>
      <c r="BR787" s="354">
        <f t="shared" si="75"/>
        <v>258194.4726256</v>
      </c>
      <c r="CG787" s="198"/>
      <c r="CH787">
        <f>(Transest!$J$14/HexExtSoy!$K$4)</f>
        <v>0.20257267294641951</v>
      </c>
      <c r="CI787">
        <f>(HydroProcOil!$K$14/HexExtSoy!$K$4)</f>
        <v>0.10977777777777777</v>
      </c>
      <c r="CJ787">
        <f>(StarchFerm!$K$24/StarchFerm!$K$4)</f>
        <v>0.33157302630665886</v>
      </c>
      <c r="CY787" s="198"/>
      <c r="CZ787">
        <f>BP787*CH787*1000*LCI!$E$93</f>
        <v>309308198.42538232</v>
      </c>
      <c r="DA787">
        <f>BQ787*CI787*1000*(LCI!$E$99)</f>
        <v>0</v>
      </c>
      <c r="DB787">
        <f>BR787*CJ787*1000*(LCI!$E$96)</f>
        <v>2307198195.7980876</v>
      </c>
    </row>
    <row r="788" spans="1:106" x14ac:dyDescent="0.25">
      <c r="A788" s="197">
        <v>19051</v>
      </c>
      <c r="B788" s="197" t="s">
        <v>1157</v>
      </c>
      <c r="C788" s="197" t="s">
        <v>1169</v>
      </c>
      <c r="D788" s="197">
        <v>-92.402353199999993</v>
      </c>
      <c r="E788" s="197">
        <v>40.756979999999999</v>
      </c>
      <c r="F788">
        <v>2.4700000000000002</v>
      </c>
      <c r="G788">
        <f t="shared" si="76"/>
        <v>2.4700000000000002</v>
      </c>
      <c r="H788" s="198">
        <v>7.14</v>
      </c>
      <c r="Q788" s="221">
        <f>(Q3873*10000)*TEA!$M$15*10^-6</f>
        <v>40.213530578699995</v>
      </c>
      <c r="R788" s="221">
        <f>(R3873*10000)*TEA!$O$15*10^-6</f>
        <v>40.213530578699995</v>
      </c>
      <c r="AA788">
        <f t="shared" si="72"/>
        <v>1</v>
      </c>
      <c r="AB788" s="197">
        <v>19051</v>
      </c>
      <c r="AC788" s="197">
        <v>14673</v>
      </c>
      <c r="AD788" s="197">
        <f t="shared" si="77"/>
        <v>14673</v>
      </c>
      <c r="AE788" s="197">
        <v>12823</v>
      </c>
      <c r="AJ788">
        <v>0</v>
      </c>
      <c r="AK788">
        <v>0</v>
      </c>
      <c r="AU788" s="198">
        <v>0.27272727299999999</v>
      </c>
      <c r="AV788" s="6">
        <v>0</v>
      </c>
      <c r="AW788" s="198">
        <v>0.38356000000000001</v>
      </c>
      <c r="BO788" s="198"/>
      <c r="BP788" s="354">
        <f t="shared" si="73"/>
        <v>9884.2663735206315</v>
      </c>
      <c r="BQ788" s="354">
        <f t="shared" si="74"/>
        <v>0</v>
      </c>
      <c r="BR788" s="354">
        <f t="shared" si="75"/>
        <v>35117.303743199998</v>
      </c>
      <c r="CG788" s="198"/>
      <c r="CH788">
        <f>(Transest!$J$14/HexExtSoy!$K$4)</f>
        <v>0.20257267294641951</v>
      </c>
      <c r="CI788">
        <f>(HydroProcOil!$K$14/HexExtSoy!$K$4)</f>
        <v>0.10977777777777777</v>
      </c>
      <c r="CJ788">
        <f>(StarchFerm!$K$24/StarchFerm!$K$4)</f>
        <v>0.33157302630665886</v>
      </c>
      <c r="CY788" s="198"/>
      <c r="CZ788">
        <f>BP788*CH788*1000*LCI!$E$93</f>
        <v>75586155.292292878</v>
      </c>
      <c r="DA788">
        <f>BQ788*CI788*1000*(LCI!$E$99)</f>
        <v>0</v>
      </c>
      <c r="DB788">
        <f>BR788*CJ788*1000*(LCI!$E$96)</f>
        <v>313804470.76840734</v>
      </c>
    </row>
    <row r="789" spans="1:106" x14ac:dyDescent="0.25">
      <c r="A789" s="197">
        <v>19053</v>
      </c>
      <c r="B789" s="197" t="s">
        <v>1157</v>
      </c>
      <c r="C789" s="197" t="s">
        <v>943</v>
      </c>
      <c r="D789" s="197">
        <v>-93.791758400000006</v>
      </c>
      <c r="E789" s="197">
        <v>40.751950000000001</v>
      </c>
      <c r="F789">
        <v>3.12</v>
      </c>
      <c r="G789">
        <f t="shared" si="76"/>
        <v>3.12</v>
      </c>
      <c r="H789" s="198">
        <v>10.23</v>
      </c>
      <c r="Q789" s="221">
        <f>(Q3874*10000)*TEA!$M$15*10^-6</f>
        <v>40.283867224800005</v>
      </c>
      <c r="R789" s="221">
        <f>(R3874*10000)*TEA!$O$15*10^-6</f>
        <v>40.283867224800005</v>
      </c>
      <c r="AA789">
        <f t="shared" si="72"/>
        <v>1</v>
      </c>
      <c r="AB789" s="197">
        <v>19053</v>
      </c>
      <c r="AC789" s="197">
        <v>16728</v>
      </c>
      <c r="AD789" s="197">
        <f t="shared" si="77"/>
        <v>16728</v>
      </c>
      <c r="AE789" s="197">
        <v>13400</v>
      </c>
      <c r="AJ789">
        <v>0</v>
      </c>
      <c r="AK789">
        <v>0</v>
      </c>
      <c r="AU789" s="198">
        <v>0.27272727299999999</v>
      </c>
      <c r="AV789" s="6">
        <v>0</v>
      </c>
      <c r="AW789" s="198">
        <v>0.38356000000000001</v>
      </c>
      <c r="BO789" s="198"/>
      <c r="BP789" s="354">
        <f t="shared" si="73"/>
        <v>14234.00728696128</v>
      </c>
      <c r="BQ789" s="354">
        <f t="shared" si="74"/>
        <v>0</v>
      </c>
      <c r="BR789" s="354">
        <f t="shared" si="75"/>
        <v>52579.171920000001</v>
      </c>
      <c r="CG789" s="198"/>
      <c r="CH789">
        <f>(Transest!$J$14/HexExtSoy!$K$4)</f>
        <v>0.20257267294641951</v>
      </c>
      <c r="CI789">
        <f>(HydroProcOil!$K$14/HexExtSoy!$K$4)</f>
        <v>0.10977777777777777</v>
      </c>
      <c r="CJ789">
        <f>(StarchFerm!$K$24/StarchFerm!$K$4)</f>
        <v>0.33157302630665886</v>
      </c>
      <c r="CY789" s="198"/>
      <c r="CZ789">
        <f>BP789*CH789*1000*LCI!$E$93</f>
        <v>108849139.0829106</v>
      </c>
      <c r="DA789">
        <f>BQ789*CI789*1000*(LCI!$E$99)</f>
        <v>0</v>
      </c>
      <c r="DB789">
        <f>BR789*CJ789*1000*(LCI!$E$96)</f>
        <v>469841857.40602678</v>
      </c>
    </row>
    <row r="790" spans="1:106" x14ac:dyDescent="0.25">
      <c r="A790" s="197">
        <v>19055</v>
      </c>
      <c r="B790" s="197" t="s">
        <v>1157</v>
      </c>
      <c r="C790" s="197" t="s">
        <v>1121</v>
      </c>
      <c r="D790" s="197">
        <v>-91.355660400000005</v>
      </c>
      <c r="E790" s="197">
        <v>42.474040000000002</v>
      </c>
      <c r="F790">
        <v>4.07</v>
      </c>
      <c r="G790">
        <f t="shared" si="76"/>
        <v>4.07</v>
      </c>
      <c r="H790" s="198">
        <v>13.63</v>
      </c>
      <c r="Q790" s="221">
        <f>(Q3875*10000)*TEA!$M$15*10^-6</f>
        <v>36.019617758549991</v>
      </c>
      <c r="R790" s="221">
        <f>(R3875*10000)*TEA!$O$15*10^-6</f>
        <v>36.019617758549991</v>
      </c>
      <c r="AA790">
        <f t="shared" si="72"/>
        <v>1</v>
      </c>
      <c r="AB790" s="197">
        <v>19055</v>
      </c>
      <c r="AC790" s="197">
        <v>22802</v>
      </c>
      <c r="AD790" s="197">
        <f t="shared" si="77"/>
        <v>22802</v>
      </c>
      <c r="AE790" s="197">
        <v>87354</v>
      </c>
      <c r="AJ790">
        <v>0</v>
      </c>
      <c r="AK790">
        <v>0</v>
      </c>
      <c r="AU790" s="198">
        <v>0.27272727299999999</v>
      </c>
      <c r="AV790" s="6">
        <v>0</v>
      </c>
      <c r="AW790" s="198">
        <v>0.38356000000000001</v>
      </c>
      <c r="BO790" s="198"/>
      <c r="BP790" s="354">
        <f t="shared" si="73"/>
        <v>25310.22002531022</v>
      </c>
      <c r="BQ790" s="354">
        <f t="shared" si="74"/>
        <v>0</v>
      </c>
      <c r="BR790" s="354">
        <f t="shared" si="75"/>
        <v>456679.96827120002</v>
      </c>
      <c r="CG790" s="198"/>
      <c r="CH790">
        <f>(Transest!$J$14/HexExtSoy!$K$4)</f>
        <v>0.20257267294641951</v>
      </c>
      <c r="CI790">
        <f>(HydroProcOil!$K$14/HexExtSoy!$K$4)</f>
        <v>0.10977777777777777</v>
      </c>
      <c r="CJ790">
        <f>(StarchFerm!$K$24/StarchFerm!$K$4)</f>
        <v>0.33157302630665886</v>
      </c>
      <c r="CY790" s="198"/>
      <c r="CZ790">
        <f>BP790*CH790*1000*LCI!$E$93</f>
        <v>193550249.35793793</v>
      </c>
      <c r="DA790">
        <f>BQ790*CI790*1000*(LCI!$E$99)</f>
        <v>0</v>
      </c>
      <c r="DB790">
        <f>BR790*CJ790*1000*(LCI!$E$96)</f>
        <v>4080843358.642724</v>
      </c>
    </row>
    <row r="791" spans="1:106" x14ac:dyDescent="0.25">
      <c r="A791" s="197">
        <v>19057</v>
      </c>
      <c r="B791" s="197" t="s">
        <v>1157</v>
      </c>
      <c r="C791" s="197" t="s">
        <v>1170</v>
      </c>
      <c r="D791" s="197">
        <v>-91.172928099999993</v>
      </c>
      <c r="E791" s="197">
        <v>40.934100000000001</v>
      </c>
      <c r="F791">
        <v>4.0199999999999996</v>
      </c>
      <c r="G791">
        <f t="shared" si="76"/>
        <v>4.0199999999999996</v>
      </c>
      <c r="H791" s="198">
        <v>12.76</v>
      </c>
      <c r="Q791" s="221">
        <f>(Q3876*10000)*TEA!$M$15*10^-6</f>
        <v>39.689790118650002</v>
      </c>
      <c r="R791" s="221">
        <f>(R3876*10000)*TEA!$O$15*10^-6</f>
        <v>39.689790118650002</v>
      </c>
      <c r="AA791">
        <f t="shared" si="72"/>
        <v>1</v>
      </c>
      <c r="AB791" s="197">
        <v>19057</v>
      </c>
      <c r="AC791" s="197">
        <v>24886</v>
      </c>
      <c r="AD791" s="197">
        <f t="shared" si="77"/>
        <v>24886</v>
      </c>
      <c r="AE791" s="197">
        <v>26792</v>
      </c>
      <c r="AJ791">
        <v>0</v>
      </c>
      <c r="AK791">
        <v>0</v>
      </c>
      <c r="AU791" s="198">
        <v>0.27272727299999999</v>
      </c>
      <c r="AV791" s="6">
        <v>0</v>
      </c>
      <c r="AW791" s="198">
        <v>0.38356000000000001</v>
      </c>
      <c r="BO791" s="198"/>
      <c r="BP791" s="354">
        <f t="shared" si="73"/>
        <v>27284.105481829556</v>
      </c>
      <c r="BQ791" s="354">
        <f t="shared" si="74"/>
        <v>0</v>
      </c>
      <c r="BR791" s="354">
        <f t="shared" si="75"/>
        <v>131126.0922752</v>
      </c>
      <c r="CG791" s="198"/>
      <c r="CH791">
        <f>(Transest!$J$14/HexExtSoy!$K$4)</f>
        <v>0.20257267294641951</v>
      </c>
      <c r="CI791">
        <f>(HydroProcOil!$K$14/HexExtSoy!$K$4)</f>
        <v>0.10977777777777777</v>
      </c>
      <c r="CJ791">
        <f>(StarchFerm!$K$24/StarchFerm!$K$4)</f>
        <v>0.33157302630665886</v>
      </c>
      <c r="CY791" s="198"/>
      <c r="CZ791">
        <f>BP791*CH791*1000*LCI!$E$93</f>
        <v>208644785.15933669</v>
      </c>
      <c r="DA791">
        <f>BQ791*CI791*1000*(LCI!$E$99)</f>
        <v>0</v>
      </c>
      <c r="DB791">
        <f>BR791*CJ791*1000*(LCI!$E$96)</f>
        <v>1171728737.8110926</v>
      </c>
    </row>
    <row r="792" spans="1:106" x14ac:dyDescent="0.25">
      <c r="A792" s="197">
        <v>19059</v>
      </c>
      <c r="B792" s="197" t="s">
        <v>1157</v>
      </c>
      <c r="C792" s="197" t="s">
        <v>1171</v>
      </c>
      <c r="D792" s="197">
        <v>-95.1553945</v>
      </c>
      <c r="E792" s="197">
        <v>43.384610000000002</v>
      </c>
      <c r="F792">
        <v>3.72</v>
      </c>
      <c r="G792">
        <f t="shared" si="76"/>
        <v>3.72</v>
      </c>
      <c r="H792" s="198">
        <v>12.3</v>
      </c>
      <c r="Q792" s="221">
        <f>(Q3877*10000)*TEA!$M$15*10^-6</f>
        <v>34.8014764566</v>
      </c>
      <c r="R792" s="221">
        <f>(R3877*10000)*TEA!$O$15*10^-6</f>
        <v>34.8014764566</v>
      </c>
      <c r="AA792">
        <f t="shared" si="72"/>
        <v>1</v>
      </c>
      <c r="AB792" s="197">
        <v>19059</v>
      </c>
      <c r="AC792" s="197">
        <v>31026</v>
      </c>
      <c r="AD792" s="197">
        <f t="shared" si="77"/>
        <v>31026</v>
      </c>
      <c r="AE792" s="197">
        <v>35014</v>
      </c>
      <c r="AJ792">
        <v>0</v>
      </c>
      <c r="AK792">
        <v>0</v>
      </c>
      <c r="AU792" s="198">
        <v>0.27272727299999999</v>
      </c>
      <c r="AV792" s="6">
        <v>0</v>
      </c>
      <c r="AW792" s="198">
        <v>0.38356000000000001</v>
      </c>
      <c r="BO792" s="198"/>
      <c r="BP792" s="354">
        <f t="shared" si="73"/>
        <v>31477.287304204561</v>
      </c>
      <c r="BQ792" s="354">
        <f t="shared" si="74"/>
        <v>0</v>
      </c>
      <c r="BR792" s="354">
        <f t="shared" si="75"/>
        <v>165188.629032</v>
      </c>
      <c r="CG792" s="198"/>
      <c r="CH792">
        <f>(Transest!$J$14/HexExtSoy!$K$4)</f>
        <v>0.20257267294641951</v>
      </c>
      <c r="CI792">
        <f>(HydroProcOil!$K$14/HexExtSoy!$K$4)</f>
        <v>0.10977777777777777</v>
      </c>
      <c r="CJ792">
        <f>(StarchFerm!$K$24/StarchFerm!$K$4)</f>
        <v>0.33157302630665886</v>
      </c>
      <c r="CY792" s="198"/>
      <c r="CZ792">
        <f>BP792*CH792*1000*LCI!$E$93</f>
        <v>240710543.04339555</v>
      </c>
      <c r="DA792">
        <f>BQ792*CI792*1000*(LCI!$E$99)</f>
        <v>0</v>
      </c>
      <c r="DB792">
        <f>BR792*CJ792*1000*(LCI!$E$96)</f>
        <v>1476107923.5869031</v>
      </c>
    </row>
    <row r="793" spans="1:106" x14ac:dyDescent="0.25">
      <c r="A793" s="197">
        <v>19061</v>
      </c>
      <c r="B793" s="197" t="s">
        <v>1157</v>
      </c>
      <c r="C793" s="197" t="s">
        <v>1172</v>
      </c>
      <c r="D793" s="197">
        <v>-90.875182699999996</v>
      </c>
      <c r="E793" s="197">
        <v>42.469830000000002</v>
      </c>
      <c r="F793">
        <v>4.0599999999999996</v>
      </c>
      <c r="G793">
        <f t="shared" si="76"/>
        <v>4.0599999999999996</v>
      </c>
      <c r="H793" s="198">
        <v>12.93</v>
      </c>
      <c r="Q793" s="221">
        <f>(Q3878*10000)*TEA!$M$15*10^-6</f>
        <v>36.002402913149993</v>
      </c>
      <c r="R793" s="221">
        <f>(R3878*10000)*TEA!$O$15*10^-6</f>
        <v>36.002402913149993</v>
      </c>
      <c r="AA793">
        <f t="shared" si="72"/>
        <v>1</v>
      </c>
      <c r="AB793" s="197">
        <v>19061</v>
      </c>
      <c r="AC793" s="197">
        <v>14648</v>
      </c>
      <c r="AD793" s="197">
        <f t="shared" si="77"/>
        <v>14648</v>
      </c>
      <c r="AE793" s="197">
        <v>61641</v>
      </c>
      <c r="AJ793">
        <v>0</v>
      </c>
      <c r="AK793">
        <v>0</v>
      </c>
      <c r="AU793" s="198">
        <v>0.27272727299999999</v>
      </c>
      <c r="AV793" s="6">
        <v>0</v>
      </c>
      <c r="AW793" s="198">
        <v>0.38356000000000001</v>
      </c>
      <c r="BO793" s="198"/>
      <c r="BP793" s="354">
        <f t="shared" si="73"/>
        <v>16219.330925310238</v>
      </c>
      <c r="BQ793" s="354">
        <f t="shared" si="74"/>
        <v>0</v>
      </c>
      <c r="BR793" s="354">
        <f t="shared" si="75"/>
        <v>305704.27394280001</v>
      </c>
      <c r="CG793" s="198"/>
      <c r="CH793">
        <f>(Transest!$J$14/HexExtSoy!$K$4)</f>
        <v>0.20257267294641951</v>
      </c>
      <c r="CI793">
        <f>(HydroProcOil!$K$14/HexExtSoy!$K$4)</f>
        <v>0.10977777777777777</v>
      </c>
      <c r="CJ793">
        <f>(StarchFerm!$K$24/StarchFerm!$K$4)</f>
        <v>0.33157302630665886</v>
      </c>
      <c r="CY793" s="198"/>
      <c r="CZ793">
        <f>BP793*CH793*1000*LCI!$E$93</f>
        <v>124031144.01508385</v>
      </c>
      <c r="DA793">
        <f>BQ793*CI793*1000*(LCI!$E$99)</f>
        <v>0</v>
      </c>
      <c r="DB793">
        <f>BR793*CJ793*1000*(LCI!$E$96)</f>
        <v>2731740699.6212354</v>
      </c>
    </row>
    <row r="794" spans="1:106" x14ac:dyDescent="0.25">
      <c r="A794" s="197">
        <v>19063</v>
      </c>
      <c r="B794" s="197" t="s">
        <v>1157</v>
      </c>
      <c r="C794" s="197" t="s">
        <v>1173</v>
      </c>
      <c r="D794" s="197">
        <v>-94.685574599999995</v>
      </c>
      <c r="E794" s="197">
        <v>43.384120000000003</v>
      </c>
      <c r="F794">
        <v>3.79</v>
      </c>
      <c r="G794">
        <f t="shared" si="76"/>
        <v>3.79</v>
      </c>
      <c r="H794" s="198">
        <v>12.72</v>
      </c>
      <c r="Q794" s="221">
        <f>(Q3879*10000)*TEA!$M$15*10^-6</f>
        <v>34.644046543649999</v>
      </c>
      <c r="R794" s="221">
        <f>(R3879*10000)*TEA!$O$15*10^-6</f>
        <v>34.644046543649999</v>
      </c>
      <c r="AA794">
        <f t="shared" ref="AA794:AA857" si="78">IF(AB794=A794,1,0)</f>
        <v>1</v>
      </c>
      <c r="AB794" s="197">
        <v>19063</v>
      </c>
      <c r="AC794" s="197">
        <v>35726</v>
      </c>
      <c r="AD794" s="197">
        <f t="shared" si="77"/>
        <v>35726</v>
      </c>
      <c r="AE794" s="197">
        <v>44730</v>
      </c>
      <c r="AJ794">
        <v>0</v>
      </c>
      <c r="AK794">
        <v>0</v>
      </c>
      <c r="AU794" s="198">
        <v>0.27272727299999999</v>
      </c>
      <c r="AV794" s="6">
        <v>0</v>
      </c>
      <c r="AW794" s="198">
        <v>0.38356000000000001</v>
      </c>
      <c r="BO794" s="198"/>
      <c r="BP794" s="354">
        <f t="shared" si="73"/>
        <v>36927.692764200423</v>
      </c>
      <c r="BQ794" s="354">
        <f t="shared" si="74"/>
        <v>0</v>
      </c>
      <c r="BR794" s="354">
        <f t="shared" si="75"/>
        <v>218232.44553599998</v>
      </c>
      <c r="CG794" s="198"/>
      <c r="CH794">
        <f>(Transest!$J$14/HexExtSoy!$K$4)</f>
        <v>0.20257267294641951</v>
      </c>
      <c r="CI794">
        <f>(HydroProcOil!$K$14/HexExtSoy!$K$4)</f>
        <v>0.10977777777777777</v>
      </c>
      <c r="CJ794">
        <f>(StarchFerm!$K$24/StarchFerm!$K$4)</f>
        <v>0.33157302630665886</v>
      </c>
      <c r="CY794" s="198"/>
      <c r="CZ794">
        <f>BP794*CH794*1000*LCI!$E$93</f>
        <v>282390438.9443059</v>
      </c>
      <c r="DA794">
        <f>BQ794*CI794*1000*(LCI!$E$99)</f>
        <v>0</v>
      </c>
      <c r="DB794">
        <f>BR794*CJ794*1000*(LCI!$E$96)</f>
        <v>1950101795.3059809</v>
      </c>
    </row>
    <row r="795" spans="1:106" x14ac:dyDescent="0.25">
      <c r="A795" s="197">
        <v>19065</v>
      </c>
      <c r="B795" s="197" t="s">
        <v>1157</v>
      </c>
      <c r="C795" s="197" t="s">
        <v>620</v>
      </c>
      <c r="D795" s="197">
        <v>-91.838831600000006</v>
      </c>
      <c r="E795" s="197">
        <v>42.865450000000003</v>
      </c>
      <c r="F795">
        <v>3.59</v>
      </c>
      <c r="G795">
        <f t="shared" si="76"/>
        <v>3.59</v>
      </c>
      <c r="H795" s="198">
        <v>12.92</v>
      </c>
      <c r="Q795" s="221">
        <f>(Q3880*10000)*TEA!$M$15*10^-6</f>
        <v>34.89783210945</v>
      </c>
      <c r="R795" s="221">
        <f>(R3880*10000)*TEA!$O$15*10^-6</f>
        <v>34.89783210945</v>
      </c>
      <c r="AA795">
        <f t="shared" si="78"/>
        <v>1</v>
      </c>
      <c r="AB795" s="197">
        <v>19065</v>
      </c>
      <c r="AC795" s="197">
        <v>46917</v>
      </c>
      <c r="AD795" s="197">
        <f t="shared" si="77"/>
        <v>46917</v>
      </c>
      <c r="AE795" s="197">
        <v>67345</v>
      </c>
      <c r="AJ795">
        <v>0</v>
      </c>
      <c r="AK795">
        <v>0</v>
      </c>
      <c r="AU795" s="198">
        <v>0.27272727299999999</v>
      </c>
      <c r="AV795" s="6">
        <v>0</v>
      </c>
      <c r="AW795" s="198">
        <v>0.38356000000000001</v>
      </c>
      <c r="BO795" s="198"/>
      <c r="BP795" s="354">
        <f t="shared" si="73"/>
        <v>45936.008227754188</v>
      </c>
      <c r="BQ795" s="354">
        <f t="shared" si="74"/>
        <v>0</v>
      </c>
      <c r="BR795" s="354">
        <f t="shared" si="75"/>
        <v>333734.55874400004</v>
      </c>
      <c r="CG795" s="198"/>
      <c r="CH795">
        <f>(Transest!$J$14/HexExtSoy!$K$4)</f>
        <v>0.20257267294641951</v>
      </c>
      <c r="CI795">
        <f>(HydroProcOil!$K$14/HexExtSoy!$K$4)</f>
        <v>0.10977777777777777</v>
      </c>
      <c r="CJ795">
        <f>(StarchFerm!$K$24/StarchFerm!$K$4)</f>
        <v>0.33157302630665886</v>
      </c>
      <c r="CY795" s="198"/>
      <c r="CZ795">
        <f>BP795*CH795*1000*LCI!$E$93</f>
        <v>351278093.91222936</v>
      </c>
      <c r="DA795">
        <f>BQ795*CI795*1000*(LCI!$E$99)</f>
        <v>0</v>
      </c>
      <c r="DB795">
        <f>BR795*CJ795*1000*(LCI!$E$96)</f>
        <v>2982216327.0170755</v>
      </c>
    </row>
    <row r="796" spans="1:106" x14ac:dyDescent="0.25">
      <c r="A796" s="197">
        <v>19067</v>
      </c>
      <c r="B796" s="197" t="s">
        <v>1157</v>
      </c>
      <c r="C796" s="197" t="s">
        <v>953</v>
      </c>
      <c r="D796" s="197">
        <v>-92.789080600000005</v>
      </c>
      <c r="E796" s="197">
        <v>43.06606</v>
      </c>
      <c r="F796">
        <v>3.56</v>
      </c>
      <c r="G796">
        <f t="shared" si="76"/>
        <v>3.56</v>
      </c>
      <c r="H796" s="198">
        <v>12.67</v>
      </c>
      <c r="Q796" s="221">
        <f>(Q3881*10000)*TEA!$M$15*10^-6</f>
        <v>34.276780488599996</v>
      </c>
      <c r="R796" s="221">
        <f>(R3881*10000)*TEA!$O$15*10^-6</f>
        <v>34.276780488599996</v>
      </c>
      <c r="AA796">
        <f t="shared" si="78"/>
        <v>1</v>
      </c>
      <c r="AB796" s="197">
        <v>19067</v>
      </c>
      <c r="AC796" s="197">
        <v>45056</v>
      </c>
      <c r="AD796" s="197">
        <f t="shared" si="77"/>
        <v>45056</v>
      </c>
      <c r="AE796" s="197">
        <v>58276</v>
      </c>
      <c r="AJ796">
        <v>0</v>
      </c>
      <c r="AK796">
        <v>0</v>
      </c>
      <c r="AU796" s="198">
        <v>0.27272727299999999</v>
      </c>
      <c r="AV796" s="6">
        <v>0</v>
      </c>
      <c r="AW796" s="198">
        <v>0.38356000000000001</v>
      </c>
      <c r="BO796" s="198"/>
      <c r="BP796" s="354">
        <f t="shared" si="73"/>
        <v>43745.280043745282</v>
      </c>
      <c r="BQ796" s="354">
        <f t="shared" si="74"/>
        <v>0</v>
      </c>
      <c r="BR796" s="354">
        <f t="shared" si="75"/>
        <v>283204.18023520004</v>
      </c>
      <c r="CG796" s="198"/>
      <c r="CH796">
        <f>(Transest!$J$14/HexExtSoy!$K$4)</f>
        <v>0.20257267294641951</v>
      </c>
      <c r="CI796">
        <f>(HydroProcOil!$K$14/HexExtSoy!$K$4)</f>
        <v>0.10977777777777777</v>
      </c>
      <c r="CJ796">
        <f>(StarchFerm!$K$24/StarchFerm!$K$4)</f>
        <v>0.33157302630665886</v>
      </c>
      <c r="CY796" s="198"/>
      <c r="CZ796">
        <f>BP796*CH796*1000*LCI!$E$93</f>
        <v>334525336.09873068</v>
      </c>
      <c r="DA796">
        <f>BQ796*CI796*1000*(LCI!$E$99)</f>
        <v>0</v>
      </c>
      <c r="DB796">
        <f>BR796*CJ796*1000*(LCI!$E$96)</f>
        <v>2530682268.4334426</v>
      </c>
    </row>
    <row r="797" spans="1:106" x14ac:dyDescent="0.25">
      <c r="A797" s="197">
        <v>19069</v>
      </c>
      <c r="B797" s="197" t="s">
        <v>1157</v>
      </c>
      <c r="C797" s="197" t="s">
        <v>621</v>
      </c>
      <c r="D797" s="197">
        <v>-93.261625800000004</v>
      </c>
      <c r="E797" s="197">
        <v>42.736919999999998</v>
      </c>
      <c r="F797">
        <v>3.68</v>
      </c>
      <c r="G797">
        <f t="shared" si="76"/>
        <v>3.68</v>
      </c>
      <c r="H797" s="198">
        <v>12.73</v>
      </c>
      <c r="Q797" s="221">
        <f>(Q3882*10000)*TEA!$M$15*10^-6</f>
        <v>35.425071817199999</v>
      </c>
      <c r="R797" s="221">
        <f>(R3882*10000)*TEA!$O$15*10^-6</f>
        <v>35.425071817199999</v>
      </c>
      <c r="AA797">
        <f t="shared" si="78"/>
        <v>1</v>
      </c>
      <c r="AB797" s="197">
        <v>19069</v>
      </c>
      <c r="AC797" s="197">
        <v>47780</v>
      </c>
      <c r="AD797" s="197">
        <f t="shared" si="77"/>
        <v>47780</v>
      </c>
      <c r="AE797" s="197">
        <v>79006</v>
      </c>
      <c r="AJ797">
        <v>0</v>
      </c>
      <c r="AK797">
        <v>0</v>
      </c>
      <c r="AU797" s="198">
        <v>0.27272727299999999</v>
      </c>
      <c r="AV797" s="6">
        <v>0</v>
      </c>
      <c r="AW797" s="198">
        <v>0.38356000000000001</v>
      </c>
      <c r="BO797" s="198"/>
      <c r="BP797" s="354">
        <f t="shared" si="73"/>
        <v>47953.745502499194</v>
      </c>
      <c r="BQ797" s="354">
        <f t="shared" si="74"/>
        <v>0</v>
      </c>
      <c r="BR797" s="354">
        <f t="shared" si="75"/>
        <v>385764.08151280001</v>
      </c>
      <c r="CG797" s="198"/>
      <c r="CH797">
        <f>(Transest!$J$14/HexExtSoy!$K$4)</f>
        <v>0.20257267294641951</v>
      </c>
      <c r="CI797">
        <f>(HydroProcOil!$K$14/HexExtSoy!$K$4)</f>
        <v>0.10977777777777777</v>
      </c>
      <c r="CJ797">
        <f>(StarchFerm!$K$24/StarchFerm!$K$4)</f>
        <v>0.33157302630665886</v>
      </c>
      <c r="CY797" s="198"/>
      <c r="CZ797">
        <f>BP797*CH797*1000*LCI!$E$93</f>
        <v>366707969.75981855</v>
      </c>
      <c r="DA797">
        <f>BQ797*CI797*1000*(LCI!$E$99)</f>
        <v>0</v>
      </c>
      <c r="DB797">
        <f>BR797*CJ797*1000*(LCI!$E$96)</f>
        <v>3447146578.3880281</v>
      </c>
    </row>
    <row r="798" spans="1:106" x14ac:dyDescent="0.25">
      <c r="A798" s="197">
        <v>19071</v>
      </c>
      <c r="B798" s="197" t="s">
        <v>1157</v>
      </c>
      <c r="C798" s="197" t="s">
        <v>813</v>
      </c>
      <c r="D798" s="197">
        <v>-95.608867700000005</v>
      </c>
      <c r="E798" s="197">
        <v>40.759430000000002</v>
      </c>
      <c r="F798">
        <v>3.75</v>
      </c>
      <c r="G798">
        <f t="shared" si="76"/>
        <v>3.75</v>
      </c>
      <c r="H798" s="198">
        <v>11.85</v>
      </c>
      <c r="Q798" s="221">
        <f>(Q3883*10000)*TEA!$M$15*10^-6</f>
        <v>40.550123800349994</v>
      </c>
      <c r="R798" s="221">
        <f>(R3883*10000)*TEA!$O$15*10^-6</f>
        <v>40.550123800349994</v>
      </c>
      <c r="AA798">
        <f t="shared" si="78"/>
        <v>1</v>
      </c>
      <c r="AB798" s="197">
        <v>19071</v>
      </c>
      <c r="AC798" s="197">
        <v>47393</v>
      </c>
      <c r="AD798" s="197">
        <f t="shared" si="77"/>
        <v>47393</v>
      </c>
      <c r="AE798" s="197">
        <v>45447</v>
      </c>
      <c r="AJ798">
        <v>0</v>
      </c>
      <c r="AK798">
        <v>0</v>
      </c>
      <c r="AU798" s="198">
        <v>0.27272727299999999</v>
      </c>
      <c r="AV798" s="6">
        <v>0</v>
      </c>
      <c r="AW798" s="198">
        <v>0.38356000000000001</v>
      </c>
      <c r="BO798" s="198"/>
      <c r="BP798" s="354">
        <f t="shared" si="73"/>
        <v>48470.113684833748</v>
      </c>
      <c r="BQ798" s="354">
        <f t="shared" si="74"/>
        <v>0</v>
      </c>
      <c r="BR798" s="354">
        <f t="shared" si="75"/>
        <v>206565.06814199997</v>
      </c>
      <c r="CG798" s="198"/>
      <c r="CH798">
        <f>(Transest!$J$14/HexExtSoy!$K$4)</f>
        <v>0.20257267294641951</v>
      </c>
      <c r="CI798">
        <f>(HydroProcOil!$K$14/HexExtSoy!$K$4)</f>
        <v>0.10977777777777777</v>
      </c>
      <c r="CJ798">
        <f>(StarchFerm!$K$24/StarchFerm!$K$4)</f>
        <v>0.33157302630665886</v>
      </c>
      <c r="CY798" s="198"/>
      <c r="CZ798">
        <f>BP798*CH798*1000*LCI!$E$93</f>
        <v>370656698.39004838</v>
      </c>
      <c r="DA798">
        <f>BQ798*CI798*1000*(LCI!$E$99)</f>
        <v>0</v>
      </c>
      <c r="DB798">
        <f>BR798*CJ798*1000*(LCI!$E$96)</f>
        <v>1845843358.6346173</v>
      </c>
    </row>
    <row r="799" spans="1:106" x14ac:dyDescent="0.25">
      <c r="A799" s="197">
        <v>19073</v>
      </c>
      <c r="B799" s="197" t="s">
        <v>1157</v>
      </c>
      <c r="C799" s="197" t="s">
        <v>623</v>
      </c>
      <c r="D799" s="197">
        <v>-94.400524099999998</v>
      </c>
      <c r="E799" s="197">
        <v>42.037909999999997</v>
      </c>
      <c r="F799">
        <v>3.71</v>
      </c>
      <c r="G799">
        <f t="shared" si="76"/>
        <v>3.71</v>
      </c>
      <c r="H799" s="198">
        <v>11.75</v>
      </c>
      <c r="Q799" s="221">
        <f>(Q3884*10000)*TEA!$M$15*10^-6</f>
        <v>37.502574276600001</v>
      </c>
      <c r="R799" s="221">
        <f>(R3884*10000)*TEA!$O$15*10^-6</f>
        <v>37.502574276600001</v>
      </c>
      <c r="AA799">
        <f t="shared" si="78"/>
        <v>1</v>
      </c>
      <c r="AB799" s="197">
        <v>19073</v>
      </c>
      <c r="AC799" s="197">
        <v>57310</v>
      </c>
      <c r="AD799" s="197">
        <f t="shared" si="77"/>
        <v>57310</v>
      </c>
      <c r="AE799" s="197">
        <v>66018</v>
      </c>
      <c r="AJ799">
        <v>0</v>
      </c>
      <c r="AK799">
        <v>0</v>
      </c>
      <c r="AU799" s="198">
        <v>0.27272727299999999</v>
      </c>
      <c r="AV799" s="6">
        <v>0</v>
      </c>
      <c r="AW799" s="198">
        <v>0.38356000000000001</v>
      </c>
      <c r="BO799" s="198"/>
      <c r="BP799" s="354">
        <f t="shared" si="73"/>
        <v>57987.300057987297</v>
      </c>
      <c r="BQ799" s="354">
        <f t="shared" si="74"/>
        <v>0</v>
      </c>
      <c r="BR799" s="354">
        <f t="shared" si="75"/>
        <v>297531.90294</v>
      </c>
      <c r="CG799" s="198"/>
      <c r="CH799">
        <f>(Transest!$J$14/HexExtSoy!$K$4)</f>
        <v>0.20257267294641951</v>
      </c>
      <c r="CI799">
        <f>(HydroProcOil!$K$14/HexExtSoy!$K$4)</f>
        <v>0.10977777777777777</v>
      </c>
      <c r="CJ799">
        <f>(StarchFerm!$K$24/StarchFerm!$K$4)</f>
        <v>0.33157302630665886</v>
      </c>
      <c r="CY799" s="198"/>
      <c r="CZ799">
        <f>BP799*CH799*1000*LCI!$E$93</f>
        <v>443435749.45589393</v>
      </c>
      <c r="DA799">
        <f>BQ799*CI799*1000*(LCI!$E$99)</f>
        <v>0</v>
      </c>
      <c r="DB799">
        <f>BR799*CJ799*1000*(LCI!$E$96)</f>
        <v>2658713266.302032</v>
      </c>
    </row>
    <row r="800" spans="1:106" x14ac:dyDescent="0.25">
      <c r="A800" s="197">
        <v>19075</v>
      </c>
      <c r="B800" s="197" t="s">
        <v>1157</v>
      </c>
      <c r="C800" s="197" t="s">
        <v>1077</v>
      </c>
      <c r="D800" s="197">
        <v>-92.785618200000002</v>
      </c>
      <c r="E800" s="197">
        <v>42.408990000000003</v>
      </c>
      <c r="F800">
        <v>4.2300000000000004</v>
      </c>
      <c r="G800">
        <f t="shared" si="76"/>
        <v>4.2300000000000004</v>
      </c>
      <c r="H800" s="198">
        <v>13.84</v>
      </c>
      <c r="Q800" s="221">
        <f>(Q3885*10000)*TEA!$M$15*10^-6</f>
        <v>36.234702509400002</v>
      </c>
      <c r="R800" s="221">
        <f>(R3885*10000)*TEA!$O$15*10^-6</f>
        <v>36.234702509400002</v>
      </c>
      <c r="AA800">
        <f t="shared" si="78"/>
        <v>1</v>
      </c>
      <c r="AB800" s="197">
        <v>19075</v>
      </c>
      <c r="AC800" s="197">
        <v>52640</v>
      </c>
      <c r="AD800" s="197">
        <f t="shared" si="77"/>
        <v>52640</v>
      </c>
      <c r="AE800" s="197">
        <v>63424</v>
      </c>
      <c r="AJ800">
        <v>0</v>
      </c>
      <c r="AK800">
        <v>0</v>
      </c>
      <c r="AU800" s="198">
        <v>0.27272727299999999</v>
      </c>
      <c r="AV800" s="6">
        <v>0</v>
      </c>
      <c r="AW800" s="198">
        <v>0.38356000000000001</v>
      </c>
      <c r="BO800" s="198"/>
      <c r="BP800" s="354">
        <f t="shared" si="73"/>
        <v>60727.418242545602</v>
      </c>
      <c r="BQ800" s="354">
        <f t="shared" si="74"/>
        <v>0</v>
      </c>
      <c r="BR800" s="354">
        <f t="shared" si="75"/>
        <v>336684.42664960003</v>
      </c>
      <c r="CG800" s="198"/>
      <c r="CH800">
        <f>(Transest!$J$14/HexExtSoy!$K$4)</f>
        <v>0.20257267294641951</v>
      </c>
      <c r="CI800">
        <f>(HydroProcOil!$K$14/HexExtSoy!$K$4)</f>
        <v>0.10977777777777777</v>
      </c>
      <c r="CJ800">
        <f>(StarchFerm!$K$24/StarchFerm!$K$4)</f>
        <v>0.33157302630665886</v>
      </c>
      <c r="CY800" s="198"/>
      <c r="CZ800">
        <f>BP800*CH800*1000*LCI!$E$93</f>
        <v>464389757.65341759</v>
      </c>
      <c r="DA800">
        <f>BQ800*CI800*1000*(LCI!$E$99)</f>
        <v>0</v>
      </c>
      <c r="DB800">
        <f>BR800*CJ800*1000*(LCI!$E$96)</f>
        <v>3008576031.1595888</v>
      </c>
    </row>
    <row r="801" spans="1:106" x14ac:dyDescent="0.25">
      <c r="A801" s="197">
        <v>19077</v>
      </c>
      <c r="B801" s="197" t="s">
        <v>1157</v>
      </c>
      <c r="C801" s="197" t="s">
        <v>1174</v>
      </c>
      <c r="D801" s="197">
        <v>-94.510001399999993</v>
      </c>
      <c r="E801" s="197">
        <v>41.685690000000001</v>
      </c>
      <c r="F801">
        <v>3.7</v>
      </c>
      <c r="G801">
        <f t="shared" si="76"/>
        <v>3.7</v>
      </c>
      <c r="H801" s="198">
        <v>12.32</v>
      </c>
      <c r="Q801" s="221">
        <f>(Q3886*10000)*TEA!$M$15*10^-6</f>
        <v>38.3383872729</v>
      </c>
      <c r="R801" s="221">
        <f>(R3886*10000)*TEA!$O$15*10^-6</f>
        <v>38.3383872729</v>
      </c>
      <c r="AA801">
        <f t="shared" si="78"/>
        <v>1</v>
      </c>
      <c r="AB801" s="197">
        <v>19077</v>
      </c>
      <c r="AC801" s="197">
        <v>40942</v>
      </c>
      <c r="AD801" s="197">
        <f t="shared" si="77"/>
        <v>40942</v>
      </c>
      <c r="AE801" s="197">
        <v>45616</v>
      </c>
      <c r="AJ801">
        <v>0</v>
      </c>
      <c r="AK801">
        <v>0</v>
      </c>
      <c r="AU801" s="198">
        <v>0.27272727299999999</v>
      </c>
      <c r="AV801" s="6">
        <v>0</v>
      </c>
      <c r="AW801" s="198">
        <v>0.38356000000000001</v>
      </c>
      <c r="BO801" s="198"/>
      <c r="BP801" s="354">
        <f t="shared" si="73"/>
        <v>41314.200041314194</v>
      </c>
      <c r="BQ801" s="354">
        <f t="shared" si="74"/>
        <v>0</v>
      </c>
      <c r="BR801" s="354">
        <f t="shared" si="75"/>
        <v>215556.5468672</v>
      </c>
      <c r="CG801" s="198"/>
      <c r="CH801">
        <f>(Transest!$J$14/HexExtSoy!$K$4)</f>
        <v>0.20257267294641951</v>
      </c>
      <c r="CI801">
        <f>(HydroProcOil!$K$14/HexExtSoy!$K$4)</f>
        <v>0.10977777777777777</v>
      </c>
      <c r="CJ801">
        <f>(StarchFerm!$K$24/StarchFerm!$K$4)</f>
        <v>0.33157302630665886</v>
      </c>
      <c r="CY801" s="198"/>
      <c r="CZ801">
        <f>BP801*CH801*1000*LCI!$E$93</f>
        <v>315934579.47120649</v>
      </c>
      <c r="DA801">
        <f>BQ801*CI801*1000*(LCI!$E$99)</f>
        <v>0</v>
      </c>
      <c r="DB801">
        <f>BR801*CJ801*1000*(LCI!$E$96)</f>
        <v>1926190250.9649591</v>
      </c>
    </row>
    <row r="802" spans="1:106" x14ac:dyDescent="0.25">
      <c r="A802" s="197">
        <v>19079</v>
      </c>
      <c r="B802" s="197" t="s">
        <v>1157</v>
      </c>
      <c r="C802" s="197" t="s">
        <v>879</v>
      </c>
      <c r="D802" s="197">
        <v>-93.707568899999998</v>
      </c>
      <c r="E802" s="197">
        <v>42.384779999999999</v>
      </c>
      <c r="F802">
        <v>3.79</v>
      </c>
      <c r="G802">
        <f t="shared" si="76"/>
        <v>3.79</v>
      </c>
      <c r="H802" s="198">
        <v>12.3</v>
      </c>
      <c r="Q802" s="221">
        <f>(Q3887*10000)*TEA!$M$15*10^-6</f>
        <v>36.446984136899999</v>
      </c>
      <c r="R802" s="221">
        <f>(R3887*10000)*TEA!$O$15*10^-6</f>
        <v>36.446984136899999</v>
      </c>
      <c r="AA802">
        <f t="shared" si="78"/>
        <v>1</v>
      </c>
      <c r="AB802" s="197">
        <v>19079</v>
      </c>
      <c r="AC802" s="197">
        <v>44510</v>
      </c>
      <c r="AD802" s="197">
        <f t="shared" si="77"/>
        <v>44510</v>
      </c>
      <c r="AE802" s="197">
        <v>69576</v>
      </c>
      <c r="AJ802">
        <v>0</v>
      </c>
      <c r="AK802">
        <v>0</v>
      </c>
      <c r="AU802" s="198">
        <v>0.27272727299999999</v>
      </c>
      <c r="AV802" s="6">
        <v>0</v>
      </c>
      <c r="AW802" s="198">
        <v>0.38356000000000001</v>
      </c>
      <c r="BO802" s="198"/>
      <c r="BP802" s="354">
        <f t="shared" si="73"/>
        <v>46007.154591461695</v>
      </c>
      <c r="BQ802" s="354">
        <f t="shared" si="74"/>
        <v>0</v>
      </c>
      <c r="BR802" s="354">
        <f t="shared" si="75"/>
        <v>328244.81788800005</v>
      </c>
      <c r="CG802" s="198"/>
      <c r="CH802">
        <f>(Transest!$J$14/HexExtSoy!$K$4)</f>
        <v>0.20257267294641951</v>
      </c>
      <c r="CI802">
        <f>(HydroProcOil!$K$14/HexExtSoy!$K$4)</f>
        <v>0.10977777777777777</v>
      </c>
      <c r="CJ802">
        <f>(StarchFerm!$K$24/StarchFerm!$K$4)</f>
        <v>0.33157302630665886</v>
      </c>
      <c r="CY802" s="198"/>
      <c r="CZ802">
        <f>BP802*CH802*1000*LCI!$E$93</f>
        <v>351822158.57949537</v>
      </c>
      <c r="DA802">
        <f>BQ802*CI802*1000*(LCI!$E$99)</f>
        <v>0</v>
      </c>
      <c r="DB802">
        <f>BR802*CJ802*1000*(LCI!$E$96)</f>
        <v>2933160589.8064313</v>
      </c>
    </row>
    <row r="803" spans="1:106" x14ac:dyDescent="0.25">
      <c r="A803" s="197">
        <v>19081</v>
      </c>
      <c r="B803" s="197" t="s">
        <v>1157</v>
      </c>
      <c r="C803" s="197" t="s">
        <v>963</v>
      </c>
      <c r="D803" s="197">
        <v>-93.733804899999996</v>
      </c>
      <c r="E803" s="197">
        <v>43.087519999999998</v>
      </c>
      <c r="F803">
        <v>3.78</v>
      </c>
      <c r="G803">
        <f t="shared" si="76"/>
        <v>3.78</v>
      </c>
      <c r="H803" s="198">
        <v>12.61</v>
      </c>
      <c r="Q803" s="221">
        <f>(Q3888*10000)*TEA!$M$15*10^-6</f>
        <v>34.812044925750001</v>
      </c>
      <c r="R803" s="221">
        <f>(R3888*10000)*TEA!$O$15*10^-6</f>
        <v>34.812044925750001</v>
      </c>
      <c r="AA803">
        <f t="shared" si="78"/>
        <v>1</v>
      </c>
      <c r="AB803" s="197">
        <v>19081</v>
      </c>
      <c r="AC803" s="197">
        <v>47827</v>
      </c>
      <c r="AD803" s="197">
        <f t="shared" si="77"/>
        <v>47827</v>
      </c>
      <c r="AE803" s="197">
        <v>78748</v>
      </c>
      <c r="AJ803">
        <v>0</v>
      </c>
      <c r="AK803">
        <v>0</v>
      </c>
      <c r="AU803" s="198">
        <v>0.27272727299999999</v>
      </c>
      <c r="AV803" s="6">
        <v>0</v>
      </c>
      <c r="AW803" s="198">
        <v>0.38356000000000001</v>
      </c>
      <c r="BO803" s="198"/>
      <c r="BP803" s="354">
        <f t="shared" si="73"/>
        <v>49305.28914021438</v>
      </c>
      <c r="BQ803" s="354">
        <f t="shared" si="74"/>
        <v>0</v>
      </c>
      <c r="BR803" s="354">
        <f t="shared" si="75"/>
        <v>380879.7901168</v>
      </c>
      <c r="CG803" s="198"/>
      <c r="CH803">
        <f>(Transest!$J$14/HexExtSoy!$K$4)</f>
        <v>0.20257267294641951</v>
      </c>
      <c r="CI803">
        <f>(HydroProcOil!$K$14/HexExtSoy!$K$4)</f>
        <v>0.10977777777777777</v>
      </c>
      <c r="CJ803">
        <f>(StarchFerm!$K$24/StarchFerm!$K$4)</f>
        <v>0.33157302630665886</v>
      </c>
      <c r="CY803" s="198"/>
      <c r="CZ803">
        <f>BP803*CH803*1000*LCI!$E$93</f>
        <v>377043383.98523098</v>
      </c>
      <c r="DA803">
        <f>BQ803*CI803*1000*(LCI!$E$99)</f>
        <v>0</v>
      </c>
      <c r="DB803">
        <f>BR803*CJ803*1000*(LCI!$E$96)</f>
        <v>3403501072.8045521</v>
      </c>
    </row>
    <row r="804" spans="1:106" x14ac:dyDescent="0.25">
      <c r="A804" s="197">
        <v>19083</v>
      </c>
      <c r="B804" s="197" t="s">
        <v>1157</v>
      </c>
      <c r="C804" s="197" t="s">
        <v>1078</v>
      </c>
      <c r="D804" s="197">
        <v>-93.239437699999996</v>
      </c>
      <c r="E804" s="197">
        <v>42.387149999999998</v>
      </c>
      <c r="F804">
        <v>3.92</v>
      </c>
      <c r="G804">
        <f t="shared" si="76"/>
        <v>3.92</v>
      </c>
      <c r="H804" s="198">
        <v>13.26</v>
      </c>
      <c r="Q804" s="221">
        <f>(Q3889*10000)*TEA!$M$15*10^-6</f>
        <v>36.31397136615</v>
      </c>
      <c r="R804" s="221">
        <f>(R3889*10000)*TEA!$O$15*10^-6</f>
        <v>36.31397136615</v>
      </c>
      <c r="AA804">
        <f t="shared" si="78"/>
        <v>1</v>
      </c>
      <c r="AB804" s="197">
        <v>19083</v>
      </c>
      <c r="AC804" s="197">
        <v>39664</v>
      </c>
      <c r="AD804" s="197">
        <f t="shared" si="77"/>
        <v>39664</v>
      </c>
      <c r="AE804" s="197">
        <v>77970</v>
      </c>
      <c r="AJ804">
        <v>0</v>
      </c>
      <c r="AK804">
        <v>0</v>
      </c>
      <c r="AU804" s="198">
        <v>0.27272727299999999</v>
      </c>
      <c r="AV804" s="6">
        <v>0</v>
      </c>
      <c r="AW804" s="198">
        <v>0.38356000000000001</v>
      </c>
      <c r="BO804" s="198"/>
      <c r="BP804" s="354">
        <f t="shared" si="73"/>
        <v>42404.421860586241</v>
      </c>
      <c r="BQ804" s="354">
        <f t="shared" si="74"/>
        <v>0</v>
      </c>
      <c r="BR804" s="354">
        <f t="shared" si="75"/>
        <v>396555.85663200001</v>
      </c>
      <c r="CG804" s="198"/>
      <c r="CH804">
        <f>(Transest!$J$14/HexExtSoy!$K$4)</f>
        <v>0.20257267294641951</v>
      </c>
      <c r="CI804">
        <f>(HydroProcOil!$K$14/HexExtSoy!$K$4)</f>
        <v>0.10977777777777777</v>
      </c>
      <c r="CJ804">
        <f>(StarchFerm!$K$24/StarchFerm!$K$4)</f>
        <v>0.33157302630665886</v>
      </c>
      <c r="CY804" s="198"/>
      <c r="CZ804">
        <f>BP804*CH804*1000*LCI!$E$93</f>
        <v>324271634.80950683</v>
      </c>
      <c r="DA804">
        <f>BQ804*CI804*1000*(LCI!$E$99)</f>
        <v>0</v>
      </c>
      <c r="DB804">
        <f>BR804*CJ804*1000*(LCI!$E$96)</f>
        <v>3543580726.7695928</v>
      </c>
    </row>
    <row r="805" spans="1:106" x14ac:dyDescent="0.25">
      <c r="A805" s="197">
        <v>19085</v>
      </c>
      <c r="B805" s="197" t="s">
        <v>1157</v>
      </c>
      <c r="C805" s="197" t="s">
        <v>1126</v>
      </c>
      <c r="D805" s="197">
        <v>-95.815220999999994</v>
      </c>
      <c r="E805" s="197">
        <v>41.682479999999998</v>
      </c>
      <c r="F805">
        <v>3.57</v>
      </c>
      <c r="G805">
        <f t="shared" si="76"/>
        <v>3.57</v>
      </c>
      <c r="H805" s="198">
        <v>12.03</v>
      </c>
      <c r="Q805" s="221">
        <f>(Q3890*10000)*TEA!$M$15*10^-6</f>
        <v>38.810669456250004</v>
      </c>
      <c r="R805" s="221">
        <f>(R3890*10000)*TEA!$O$15*10^-6</f>
        <v>38.810669456250004</v>
      </c>
      <c r="AA805">
        <f t="shared" si="78"/>
        <v>1</v>
      </c>
      <c r="AB805" s="197">
        <v>19085</v>
      </c>
      <c r="AC805" s="197">
        <v>54941</v>
      </c>
      <c r="AD805" s="197">
        <f t="shared" si="77"/>
        <v>54941</v>
      </c>
      <c r="AE805" s="197">
        <v>70131</v>
      </c>
      <c r="AJ805">
        <v>0</v>
      </c>
      <c r="AK805">
        <v>0</v>
      </c>
      <c r="AU805" s="198">
        <v>0.27272727299999999</v>
      </c>
      <c r="AV805" s="6">
        <v>0</v>
      </c>
      <c r="AW805" s="198">
        <v>0.38356000000000001</v>
      </c>
      <c r="BO805" s="198"/>
      <c r="BP805" s="354">
        <f t="shared" si="73"/>
        <v>53492.555508038007</v>
      </c>
      <c r="BQ805" s="354">
        <f t="shared" si="74"/>
        <v>0</v>
      </c>
      <c r="BR805" s="354">
        <f t="shared" si="75"/>
        <v>323600.33971079998</v>
      </c>
      <c r="CG805" s="198"/>
      <c r="CH805">
        <f>(Transest!$J$14/HexExtSoy!$K$4)</f>
        <v>0.20257267294641951</v>
      </c>
      <c r="CI805">
        <f>(HydroProcOil!$K$14/HexExtSoy!$K$4)</f>
        <v>0.10977777777777777</v>
      </c>
      <c r="CJ805">
        <f>(StarchFerm!$K$24/StarchFerm!$K$4)</f>
        <v>0.33157302630665886</v>
      </c>
      <c r="CY805" s="198"/>
      <c r="CZ805">
        <f>BP805*CH805*1000*LCI!$E$93</f>
        <v>409063905.68792355</v>
      </c>
      <c r="DA805">
        <f>BQ805*CI805*1000*(LCI!$E$99)</f>
        <v>0</v>
      </c>
      <c r="DB805">
        <f>BR805*CJ805*1000*(LCI!$E$96)</f>
        <v>2891658029.5002775</v>
      </c>
    </row>
    <row r="806" spans="1:106" x14ac:dyDescent="0.25">
      <c r="A806" s="197">
        <v>19087</v>
      </c>
      <c r="B806" s="197" t="s">
        <v>1157</v>
      </c>
      <c r="C806" s="197" t="s">
        <v>625</v>
      </c>
      <c r="D806" s="197">
        <v>-91.528731699999994</v>
      </c>
      <c r="E806" s="197">
        <v>40.997779999999999</v>
      </c>
      <c r="F806">
        <v>3.86</v>
      </c>
      <c r="G806">
        <f t="shared" si="76"/>
        <v>3.86</v>
      </c>
      <c r="H806" s="198">
        <v>11.95</v>
      </c>
      <c r="Q806" s="221">
        <f>(Q3891*10000)*TEA!$M$15*10^-6</f>
        <v>39.539545486199998</v>
      </c>
      <c r="R806" s="221">
        <f>(R3891*10000)*TEA!$O$15*10^-6</f>
        <v>39.539545486199998</v>
      </c>
      <c r="AA806">
        <f t="shared" si="78"/>
        <v>1</v>
      </c>
      <c r="AB806" s="197">
        <v>19087</v>
      </c>
      <c r="AC806" s="197">
        <v>34047</v>
      </c>
      <c r="AD806" s="197">
        <f t="shared" si="77"/>
        <v>34047</v>
      </c>
      <c r="AE806" s="197">
        <v>37088</v>
      </c>
      <c r="AJ806">
        <v>0</v>
      </c>
      <c r="AK806">
        <v>0</v>
      </c>
      <c r="AU806" s="198">
        <v>0.27272727299999999</v>
      </c>
      <c r="AV806" s="6">
        <v>0</v>
      </c>
      <c r="AW806" s="198">
        <v>0.38356000000000001</v>
      </c>
      <c r="BO806" s="198"/>
      <c r="BP806" s="354">
        <f t="shared" si="73"/>
        <v>35842.205490387656</v>
      </c>
      <c r="BQ806" s="354">
        <f t="shared" si="74"/>
        <v>0</v>
      </c>
      <c r="BR806" s="354">
        <f t="shared" si="75"/>
        <v>169994.405696</v>
      </c>
      <c r="CG806" s="198"/>
      <c r="CH806">
        <f>(Transest!$J$14/HexExtSoy!$K$4)</f>
        <v>0.20257267294641951</v>
      </c>
      <c r="CI806">
        <f>(HydroProcOil!$K$14/HexExtSoy!$K$4)</f>
        <v>0.10977777777777777</v>
      </c>
      <c r="CJ806">
        <f>(StarchFerm!$K$24/StarchFerm!$K$4)</f>
        <v>0.33157302630665886</v>
      </c>
      <c r="CY806" s="198"/>
      <c r="CZ806">
        <f>BP806*CH806*1000*LCI!$E$93</f>
        <v>274089589.2357204</v>
      </c>
      <c r="DA806">
        <f>BQ806*CI806*1000*(LCI!$E$99)</f>
        <v>0</v>
      </c>
      <c r="DB806">
        <f>BR806*CJ806*1000*(LCI!$E$96)</f>
        <v>1519051829.9216743</v>
      </c>
    </row>
    <row r="807" spans="1:106" x14ac:dyDescent="0.25">
      <c r="A807" s="197">
        <v>19089</v>
      </c>
      <c r="B807" s="197" t="s">
        <v>1157</v>
      </c>
      <c r="C807" s="197" t="s">
        <v>700</v>
      </c>
      <c r="D807" s="197">
        <v>-92.316031499999994</v>
      </c>
      <c r="E807" s="197">
        <v>43.362870000000001</v>
      </c>
      <c r="F807">
        <v>3.47</v>
      </c>
      <c r="G807">
        <f t="shared" si="76"/>
        <v>3.47</v>
      </c>
      <c r="H807" s="198">
        <v>12.48</v>
      </c>
      <c r="Q807" s="221">
        <f>(Q3892*10000)*TEA!$M$15*10^-6</f>
        <v>33.2122385268</v>
      </c>
      <c r="R807" s="221">
        <f>(R3892*10000)*TEA!$O$15*10^-6</f>
        <v>33.2122385268</v>
      </c>
      <c r="AA807">
        <f t="shared" si="78"/>
        <v>1</v>
      </c>
      <c r="AB807" s="197">
        <v>19089</v>
      </c>
      <c r="AC807" s="197">
        <v>41726</v>
      </c>
      <c r="AD807" s="197">
        <f t="shared" si="77"/>
        <v>41726</v>
      </c>
      <c r="AE807" s="197">
        <v>55391</v>
      </c>
      <c r="AJ807">
        <v>0</v>
      </c>
      <c r="AK807">
        <v>0</v>
      </c>
      <c r="AU807" s="198">
        <v>0.27272727299999999</v>
      </c>
      <c r="AV807" s="6">
        <v>0</v>
      </c>
      <c r="AW807" s="198">
        <v>0.38356000000000001</v>
      </c>
      <c r="BO807" s="198"/>
      <c r="BP807" s="354">
        <f t="shared" si="73"/>
        <v>39487.969130397061</v>
      </c>
      <c r="BQ807" s="354">
        <f t="shared" si="74"/>
        <v>0</v>
      </c>
      <c r="BR807" s="354">
        <f t="shared" si="75"/>
        <v>265147.23406080005</v>
      </c>
      <c r="CG807" s="198"/>
      <c r="CH807">
        <f>(Transest!$J$14/HexExtSoy!$K$4)</f>
        <v>0.20257267294641951</v>
      </c>
      <c r="CI807">
        <f>(HydroProcOil!$K$14/HexExtSoy!$K$4)</f>
        <v>0.10977777777777777</v>
      </c>
      <c r="CJ807">
        <f>(StarchFerm!$K$24/StarchFerm!$K$4)</f>
        <v>0.33157302630665886</v>
      </c>
      <c r="CY807" s="198"/>
      <c r="CZ807">
        <f>BP807*CH807*1000*LCI!$E$93</f>
        <v>301969175.46287632</v>
      </c>
      <c r="DA807">
        <f>BQ807*CI807*1000*(LCI!$E$99)</f>
        <v>0</v>
      </c>
      <c r="DB807">
        <f>BR807*CJ807*1000*(LCI!$E$96)</f>
        <v>2369327328.4475269</v>
      </c>
    </row>
    <row r="808" spans="1:106" x14ac:dyDescent="0.25">
      <c r="A808" s="197">
        <v>19091</v>
      </c>
      <c r="B808" s="197" t="s">
        <v>1157</v>
      </c>
      <c r="C808" s="197" t="s">
        <v>745</v>
      </c>
      <c r="D808" s="197">
        <v>-94.205722800000004</v>
      </c>
      <c r="E808" s="197">
        <v>42.779890000000002</v>
      </c>
      <c r="F808">
        <v>3.72</v>
      </c>
      <c r="G808">
        <f t="shared" si="76"/>
        <v>3.72</v>
      </c>
      <c r="H808" s="198">
        <v>12.52</v>
      </c>
      <c r="Q808" s="221">
        <f>(Q3893*10000)*TEA!$M$15*10^-6</f>
        <v>35.71302069315</v>
      </c>
      <c r="R808" s="221">
        <f>(R3893*10000)*TEA!$O$15*10^-6</f>
        <v>35.71302069315</v>
      </c>
      <c r="AA808">
        <f t="shared" si="78"/>
        <v>1</v>
      </c>
      <c r="AB808" s="197">
        <v>19091</v>
      </c>
      <c r="AC808" s="197">
        <v>40889</v>
      </c>
      <c r="AD808" s="197">
        <f t="shared" si="77"/>
        <v>40889</v>
      </c>
      <c r="AE808" s="197">
        <v>45947</v>
      </c>
      <c r="AJ808">
        <v>0</v>
      </c>
      <c r="AK808">
        <v>0</v>
      </c>
      <c r="AU808" s="198">
        <v>0.27272727299999999</v>
      </c>
      <c r="AV808" s="6">
        <v>0</v>
      </c>
      <c r="AW808" s="198">
        <v>0.38356000000000001</v>
      </c>
      <c r="BO808" s="198"/>
      <c r="BP808" s="354">
        <f t="shared" si="73"/>
        <v>41483.749132392841</v>
      </c>
      <c r="BQ808" s="354">
        <f t="shared" si="74"/>
        <v>0</v>
      </c>
      <c r="BR808" s="354">
        <f t="shared" si="75"/>
        <v>220645.36012639999</v>
      </c>
      <c r="CG808" s="198"/>
      <c r="CH808">
        <f>(Transest!$J$14/HexExtSoy!$K$4)</f>
        <v>0.20257267294641951</v>
      </c>
      <c r="CI808">
        <f>(HydroProcOil!$K$14/HexExtSoy!$K$4)</f>
        <v>0.10977777777777777</v>
      </c>
      <c r="CJ808">
        <f>(StarchFerm!$K$24/StarchFerm!$K$4)</f>
        <v>0.33157302630665886</v>
      </c>
      <c r="CY808" s="198"/>
      <c r="CZ808">
        <f>BP808*CH808*1000*LCI!$E$93</f>
        <v>317231141.44592923</v>
      </c>
      <c r="DA808">
        <f>BQ808*CI808*1000*(LCI!$E$99)</f>
        <v>0</v>
      </c>
      <c r="DB808">
        <f>BR808*CJ808*1000*(LCI!$E$96)</f>
        <v>1971663342.0462103</v>
      </c>
    </row>
    <row r="809" spans="1:106" x14ac:dyDescent="0.25">
      <c r="A809" s="197">
        <v>19093</v>
      </c>
      <c r="B809" s="197" t="s">
        <v>1157</v>
      </c>
      <c r="C809" s="197" t="s">
        <v>1175</v>
      </c>
      <c r="D809" s="197">
        <v>-95.520453000000003</v>
      </c>
      <c r="E809" s="197">
        <v>42.384520000000002</v>
      </c>
      <c r="F809">
        <v>4.0999999999999996</v>
      </c>
      <c r="G809">
        <f t="shared" si="76"/>
        <v>4.0999999999999996</v>
      </c>
      <c r="H809" s="198">
        <v>12.91</v>
      </c>
      <c r="Q809" s="221">
        <f>(Q3894*10000)*TEA!$M$15*10^-6</f>
        <v>37.126141199099997</v>
      </c>
      <c r="R809" s="221">
        <f>(R3894*10000)*TEA!$O$15*10^-6</f>
        <v>37.126141199099997</v>
      </c>
      <c r="AA809">
        <f t="shared" si="78"/>
        <v>1</v>
      </c>
      <c r="AB809" s="197">
        <v>19093</v>
      </c>
      <c r="AC809" s="197">
        <v>39497</v>
      </c>
      <c r="AD809" s="197">
        <f t="shared" si="77"/>
        <v>39497</v>
      </c>
      <c r="AE809" s="197">
        <v>50192</v>
      </c>
      <c r="AJ809">
        <v>0</v>
      </c>
      <c r="AK809">
        <v>0</v>
      </c>
      <c r="AU809" s="198">
        <v>0.27272727299999999</v>
      </c>
      <c r="AV809" s="6">
        <v>0</v>
      </c>
      <c r="AW809" s="198">
        <v>0.38356000000000001</v>
      </c>
      <c r="BO809" s="198"/>
      <c r="BP809" s="354">
        <f t="shared" si="73"/>
        <v>44164.827316892093</v>
      </c>
      <c r="BQ809" s="354">
        <f t="shared" si="74"/>
        <v>0</v>
      </c>
      <c r="BR809" s="354">
        <f t="shared" si="75"/>
        <v>248538.71784319999</v>
      </c>
      <c r="CG809" s="198"/>
      <c r="CH809">
        <f>(Transest!$J$14/HexExtSoy!$K$4)</f>
        <v>0.20257267294641951</v>
      </c>
      <c r="CI809">
        <f>(HydroProcOil!$K$14/HexExtSoy!$K$4)</f>
        <v>0.10977777777777777</v>
      </c>
      <c r="CJ809">
        <f>(StarchFerm!$K$24/StarchFerm!$K$4)</f>
        <v>0.33157302630665886</v>
      </c>
      <c r="CY809" s="198"/>
      <c r="CZ809">
        <f>BP809*CH809*1000*LCI!$E$93</f>
        <v>337733663.77244532</v>
      </c>
      <c r="DA809">
        <f>BQ809*CI809*1000*(LCI!$E$99)</f>
        <v>0</v>
      </c>
      <c r="DB809">
        <f>BR809*CJ809*1000*(LCI!$E$96)</f>
        <v>2220915403.6589761</v>
      </c>
    </row>
    <row r="810" spans="1:106" x14ac:dyDescent="0.25">
      <c r="A810" s="197">
        <v>19095</v>
      </c>
      <c r="B810" s="197" t="s">
        <v>1157</v>
      </c>
      <c r="C810" s="197" t="s">
        <v>1176</v>
      </c>
      <c r="D810" s="197">
        <v>-92.051415599999999</v>
      </c>
      <c r="E810" s="197">
        <v>41.695689999999999</v>
      </c>
      <c r="F810">
        <v>3.76</v>
      </c>
      <c r="G810">
        <f t="shared" si="76"/>
        <v>3.76</v>
      </c>
      <c r="H810" s="198">
        <v>12.65</v>
      </c>
      <c r="Q810" s="221">
        <f>(Q3895*10000)*TEA!$M$15*10^-6</f>
        <v>37.983505930650004</v>
      </c>
      <c r="R810" s="221">
        <f>(R3895*10000)*TEA!$O$15*10^-6</f>
        <v>37.983505930650004</v>
      </c>
      <c r="AA810">
        <f t="shared" si="78"/>
        <v>1</v>
      </c>
      <c r="AB810" s="197">
        <v>19095</v>
      </c>
      <c r="AC810" s="197">
        <v>41614</v>
      </c>
      <c r="AD810" s="197">
        <f t="shared" si="77"/>
        <v>41614</v>
      </c>
      <c r="AE810" s="197">
        <v>51484</v>
      </c>
      <c r="AJ810">
        <v>0</v>
      </c>
      <c r="AK810">
        <v>0</v>
      </c>
      <c r="AU810" s="198">
        <v>0.27272727299999999</v>
      </c>
      <c r="AV810" s="6">
        <v>0</v>
      </c>
      <c r="AW810" s="198">
        <v>0.38356000000000001</v>
      </c>
      <c r="BO810" s="198"/>
      <c r="BP810" s="354">
        <f t="shared" si="73"/>
        <v>42673.265497218716</v>
      </c>
      <c r="BQ810" s="354">
        <f t="shared" si="74"/>
        <v>0</v>
      </c>
      <c r="BR810" s="354">
        <f t="shared" si="75"/>
        <v>249802.118456</v>
      </c>
      <c r="CG810" s="198"/>
      <c r="CH810">
        <f>(Transest!$J$14/HexExtSoy!$K$4)</f>
        <v>0.20257267294641951</v>
      </c>
      <c r="CI810">
        <f>(HydroProcOil!$K$14/HexExtSoy!$K$4)</f>
        <v>0.10977777777777777</v>
      </c>
      <c r="CJ810">
        <f>(StarchFerm!$K$24/StarchFerm!$K$4)</f>
        <v>0.33157302630665886</v>
      </c>
      <c r="CY810" s="198"/>
      <c r="CZ810">
        <f>BP810*CH810*1000*LCI!$E$93</f>
        <v>326327513.930924</v>
      </c>
      <c r="DA810">
        <f>BQ810*CI810*1000*(LCI!$E$99)</f>
        <v>0</v>
      </c>
      <c r="DB810">
        <f>BR810*CJ810*1000*(LCI!$E$96)</f>
        <v>2232205016.4255872</v>
      </c>
    </row>
    <row r="811" spans="1:106" x14ac:dyDescent="0.25">
      <c r="A811" s="197">
        <v>19097</v>
      </c>
      <c r="B811" s="197" t="s">
        <v>1157</v>
      </c>
      <c r="C811" s="197" t="s">
        <v>627</v>
      </c>
      <c r="D811" s="197">
        <v>-90.559217599999997</v>
      </c>
      <c r="E811" s="197">
        <v>42.17539</v>
      </c>
      <c r="F811">
        <v>3.67</v>
      </c>
      <c r="G811">
        <f t="shared" si="76"/>
        <v>3.67</v>
      </c>
      <c r="H811" s="198">
        <v>12.88</v>
      </c>
      <c r="Q811" s="221">
        <f>(Q3896*10000)*TEA!$M$15*10^-6</f>
        <v>36.583707643650001</v>
      </c>
      <c r="R811" s="221">
        <f>(R3896*10000)*TEA!$O$15*10^-6</f>
        <v>36.583707643650001</v>
      </c>
      <c r="AA811">
        <f t="shared" si="78"/>
        <v>1</v>
      </c>
      <c r="AB811" s="197">
        <v>19097</v>
      </c>
      <c r="AC811" s="197">
        <v>19594</v>
      </c>
      <c r="AD811" s="197">
        <f t="shared" si="77"/>
        <v>19594</v>
      </c>
      <c r="AE811" s="197">
        <v>44592</v>
      </c>
      <c r="AJ811">
        <v>0</v>
      </c>
      <c r="AK811">
        <v>0</v>
      </c>
      <c r="AU811" s="198">
        <v>0.27272727299999999</v>
      </c>
      <c r="AV811" s="6">
        <v>0</v>
      </c>
      <c r="AW811" s="198">
        <v>0.38356000000000001</v>
      </c>
      <c r="BO811" s="198"/>
      <c r="BP811" s="354">
        <f t="shared" si="73"/>
        <v>19611.812746884538</v>
      </c>
      <c r="BQ811" s="354">
        <f t="shared" si="74"/>
        <v>0</v>
      </c>
      <c r="BR811" s="354">
        <f t="shared" si="75"/>
        <v>220295.75285760005</v>
      </c>
      <c r="CG811" s="198"/>
      <c r="CH811">
        <f>(Transest!$J$14/HexExtSoy!$K$4)</f>
        <v>0.20257267294641951</v>
      </c>
      <c r="CI811">
        <f>(HydroProcOil!$K$14/HexExtSoy!$K$4)</f>
        <v>0.10977777777777777</v>
      </c>
      <c r="CJ811">
        <f>(StarchFerm!$K$24/StarchFerm!$K$4)</f>
        <v>0.33157302630665886</v>
      </c>
      <c r="CY811" s="198"/>
      <c r="CZ811">
        <f>BP811*CH811*1000*LCI!$E$93</f>
        <v>149973854.18715513</v>
      </c>
      <c r="DA811">
        <f>BQ811*CI811*1000*(LCI!$E$99)</f>
        <v>0</v>
      </c>
      <c r="DB811">
        <f>BR811*CJ811*1000*(LCI!$E$96)</f>
        <v>1968539288.8795779</v>
      </c>
    </row>
    <row r="812" spans="1:106" x14ac:dyDescent="0.25">
      <c r="A812" s="197">
        <v>19099</v>
      </c>
      <c r="B812" s="197" t="s">
        <v>1157</v>
      </c>
      <c r="C812" s="197" t="s">
        <v>969</v>
      </c>
      <c r="D812" s="197">
        <v>-93.051147</v>
      </c>
      <c r="E812" s="197">
        <v>41.689360000000001</v>
      </c>
      <c r="F812">
        <v>3.96</v>
      </c>
      <c r="G812">
        <f t="shared" si="76"/>
        <v>3.96</v>
      </c>
      <c r="H812" s="198">
        <v>13.23</v>
      </c>
      <c r="Q812" s="221">
        <f>(Q3897*10000)*TEA!$M$15*10^-6</f>
        <v>38.018253083849999</v>
      </c>
      <c r="R812" s="221">
        <f>(R3897*10000)*TEA!$O$15*10^-6</f>
        <v>38.018253083849999</v>
      </c>
      <c r="AA812">
        <f t="shared" si="78"/>
        <v>1</v>
      </c>
      <c r="AB812" s="197">
        <v>19099</v>
      </c>
      <c r="AC812" s="197">
        <v>53834</v>
      </c>
      <c r="AD812" s="197">
        <f t="shared" si="77"/>
        <v>53834</v>
      </c>
      <c r="AE812" s="197">
        <v>63127</v>
      </c>
      <c r="AJ812">
        <v>0</v>
      </c>
      <c r="AK812">
        <v>0</v>
      </c>
      <c r="AU812" s="198">
        <v>0.27272727299999999</v>
      </c>
      <c r="AV812" s="6">
        <v>0</v>
      </c>
      <c r="AW812" s="198">
        <v>0.38356000000000001</v>
      </c>
      <c r="BO812" s="198"/>
      <c r="BP812" s="354">
        <f t="shared" si="73"/>
        <v>58140.720058140716</v>
      </c>
      <c r="BQ812" s="354">
        <f t="shared" si="74"/>
        <v>0</v>
      </c>
      <c r="BR812" s="354">
        <f t="shared" si="75"/>
        <v>320337.88574760006</v>
      </c>
      <c r="CG812" s="198"/>
      <c r="CH812">
        <f>(Transest!$J$14/HexExtSoy!$K$4)</f>
        <v>0.20257267294641951</v>
      </c>
      <c r="CI812">
        <f>(HydroProcOil!$K$14/HexExtSoy!$K$4)</f>
        <v>0.10977777777777777</v>
      </c>
      <c r="CJ812">
        <f>(StarchFerm!$K$24/StarchFerm!$K$4)</f>
        <v>0.33157302630665886</v>
      </c>
      <c r="CY812" s="198"/>
      <c r="CZ812">
        <f>BP812*CH812*1000*LCI!$E$93</f>
        <v>444608970.36256689</v>
      </c>
      <c r="DA812">
        <f>BQ812*CI812*1000*(LCI!$E$99)</f>
        <v>0</v>
      </c>
      <c r="DB812">
        <f>BR812*CJ812*1000*(LCI!$E$96)</f>
        <v>2862505089.7753282</v>
      </c>
    </row>
    <row r="813" spans="1:106" x14ac:dyDescent="0.25">
      <c r="A813" s="197">
        <v>19101</v>
      </c>
      <c r="B813" s="197" t="s">
        <v>1157</v>
      </c>
      <c r="C813" s="197" t="s">
        <v>628</v>
      </c>
      <c r="D813" s="197">
        <v>-91.934520899999995</v>
      </c>
      <c r="E813" s="197">
        <v>41.037089999999999</v>
      </c>
      <c r="F813">
        <v>3.17</v>
      </c>
      <c r="G813">
        <f t="shared" si="76"/>
        <v>3.17</v>
      </c>
      <c r="H813" s="198">
        <v>10.62</v>
      </c>
      <c r="Q813" s="221">
        <f>(Q3898*10000)*TEA!$M$15*10^-6</f>
        <v>39.5179360992</v>
      </c>
      <c r="R813" s="221">
        <f>(R3898*10000)*TEA!$O$15*10^-6</f>
        <v>39.5179360992</v>
      </c>
      <c r="AA813">
        <f t="shared" si="78"/>
        <v>1</v>
      </c>
      <c r="AB813" s="197">
        <v>19101</v>
      </c>
      <c r="AC813" s="197">
        <v>25507</v>
      </c>
      <c r="AD813" s="197">
        <f t="shared" si="77"/>
        <v>25507</v>
      </c>
      <c r="AE813" s="197">
        <v>28268</v>
      </c>
      <c r="AJ813">
        <v>0</v>
      </c>
      <c r="AK813">
        <v>0</v>
      </c>
      <c r="AU813" s="198">
        <v>0.27272727299999999</v>
      </c>
      <c r="AV813" s="6">
        <v>0</v>
      </c>
      <c r="AW813" s="198">
        <v>0.38356000000000001</v>
      </c>
      <c r="BO813" s="198"/>
      <c r="BP813" s="354">
        <f t="shared" si="73"/>
        <v>22051.960931142869</v>
      </c>
      <c r="BQ813" s="354">
        <f t="shared" si="74"/>
        <v>0</v>
      </c>
      <c r="BR813" s="354">
        <f t="shared" si="75"/>
        <v>115147.07472959999</v>
      </c>
      <c r="CG813" s="198"/>
      <c r="CH813">
        <f>(Transest!$J$14/HexExtSoy!$K$4)</f>
        <v>0.20257267294641951</v>
      </c>
      <c r="CI813">
        <f>(HydroProcOil!$K$14/HexExtSoy!$K$4)</f>
        <v>0.10977777777777777</v>
      </c>
      <c r="CJ813">
        <f>(StarchFerm!$K$24/StarchFerm!$K$4)</f>
        <v>0.33157302630665886</v>
      </c>
      <c r="CY813" s="198"/>
      <c r="CZ813">
        <f>BP813*CH813*1000*LCI!$E$93</f>
        <v>168633956.27481884</v>
      </c>
      <c r="DA813">
        <f>BQ813*CI813*1000*(LCI!$E$99)</f>
        <v>0</v>
      </c>
      <c r="DB813">
        <f>BR813*CJ813*1000*(LCI!$E$96)</f>
        <v>1028941945.8362942</v>
      </c>
    </row>
    <row r="814" spans="1:106" x14ac:dyDescent="0.25">
      <c r="A814" s="197">
        <v>19103</v>
      </c>
      <c r="B814" s="197" t="s">
        <v>1157</v>
      </c>
      <c r="C814" s="197" t="s">
        <v>703</v>
      </c>
      <c r="D814" s="197">
        <v>-91.574762000000007</v>
      </c>
      <c r="E814" s="197">
        <v>41.679630000000003</v>
      </c>
      <c r="F814">
        <v>3.66</v>
      </c>
      <c r="G814">
        <f t="shared" si="76"/>
        <v>3.66</v>
      </c>
      <c r="H814" s="198">
        <v>13.24</v>
      </c>
      <c r="Q814" s="221">
        <f>(Q3899*10000)*TEA!$M$15*10^-6</f>
        <v>37.958605072200001</v>
      </c>
      <c r="R814" s="221">
        <f>(R3899*10000)*TEA!$O$15*10^-6</f>
        <v>37.958605072200001</v>
      </c>
      <c r="AA814">
        <f t="shared" si="78"/>
        <v>1</v>
      </c>
      <c r="AB814" s="197">
        <v>19103</v>
      </c>
      <c r="AC814" s="197">
        <v>43580</v>
      </c>
      <c r="AD814" s="197">
        <f t="shared" si="77"/>
        <v>43580</v>
      </c>
      <c r="AE814" s="197">
        <v>47809</v>
      </c>
      <c r="AJ814">
        <v>0</v>
      </c>
      <c r="AK814">
        <v>0</v>
      </c>
      <c r="AU814" s="198">
        <v>0.27272727299999999</v>
      </c>
      <c r="AV814" s="6">
        <v>0</v>
      </c>
      <c r="AW814" s="198">
        <v>0.38356000000000001</v>
      </c>
      <c r="BO814" s="198"/>
      <c r="BP814" s="354">
        <f t="shared" si="73"/>
        <v>43500.763679864402</v>
      </c>
      <c r="BQ814" s="354">
        <f t="shared" si="74"/>
        <v>0</v>
      </c>
      <c r="BR814" s="354">
        <f t="shared" si="75"/>
        <v>242790.08932960001</v>
      </c>
      <c r="CG814" s="198"/>
      <c r="CH814">
        <f>(Transest!$J$14/HexExtSoy!$K$4)</f>
        <v>0.20257267294641951</v>
      </c>
      <c r="CI814">
        <f>(HydroProcOil!$K$14/HexExtSoy!$K$4)</f>
        <v>0.10977777777777777</v>
      </c>
      <c r="CJ814">
        <f>(StarchFerm!$K$24/StarchFerm!$K$4)</f>
        <v>0.33157302630665886</v>
      </c>
      <c r="CY814" s="198"/>
      <c r="CZ814">
        <f>BP814*CH814*1000*LCI!$E$93</f>
        <v>332655490.51248473</v>
      </c>
      <c r="DA814">
        <f>BQ814*CI814*1000*(LCI!$E$99)</f>
        <v>0</v>
      </c>
      <c r="DB814">
        <f>BR814*CJ814*1000*(LCI!$E$96)</f>
        <v>2169546274.0257335</v>
      </c>
    </row>
    <row r="815" spans="1:106" x14ac:dyDescent="0.25">
      <c r="A815" s="197">
        <v>19105</v>
      </c>
      <c r="B815" s="197" t="s">
        <v>1157</v>
      </c>
      <c r="C815" s="197" t="s">
        <v>972</v>
      </c>
      <c r="D815" s="197">
        <v>-91.113875800000002</v>
      </c>
      <c r="E815" s="197">
        <v>42.127330000000001</v>
      </c>
      <c r="F815">
        <v>3.72</v>
      </c>
      <c r="G815">
        <f t="shared" si="76"/>
        <v>3.72</v>
      </c>
      <c r="H815" s="198">
        <v>13.41</v>
      </c>
      <c r="Q815" s="221">
        <f>(Q3900*10000)*TEA!$M$15*10^-6</f>
        <v>36.849075035399999</v>
      </c>
      <c r="R815" s="221">
        <f>(R3900*10000)*TEA!$O$15*10^-6</f>
        <v>36.849075035399999</v>
      </c>
      <c r="AA815">
        <f t="shared" si="78"/>
        <v>1</v>
      </c>
      <c r="AB815" s="197">
        <v>19105</v>
      </c>
      <c r="AC815" s="197">
        <v>33092</v>
      </c>
      <c r="AD815" s="197">
        <f t="shared" si="77"/>
        <v>33092</v>
      </c>
      <c r="AE815" s="197">
        <v>65204</v>
      </c>
      <c r="AJ815">
        <v>0</v>
      </c>
      <c r="AK815">
        <v>0</v>
      </c>
      <c r="AU815" s="198">
        <v>0.27272727299999999</v>
      </c>
      <c r="AV815" s="6">
        <v>0</v>
      </c>
      <c r="AW815" s="198">
        <v>0.38356000000000001</v>
      </c>
      <c r="BO815" s="198"/>
      <c r="BP815" s="354">
        <f t="shared" si="73"/>
        <v>33573.338215391523</v>
      </c>
      <c r="BQ815" s="354">
        <f t="shared" si="74"/>
        <v>0</v>
      </c>
      <c r="BR815" s="354">
        <f t="shared" si="75"/>
        <v>335379.35607840004</v>
      </c>
      <c r="CG815" s="198"/>
      <c r="CH815">
        <f>(Transest!$J$14/HexExtSoy!$K$4)</f>
        <v>0.20257267294641951</v>
      </c>
      <c r="CI815">
        <f>(HydroProcOil!$K$14/HexExtSoy!$K$4)</f>
        <v>0.10977777777777777</v>
      </c>
      <c r="CJ815">
        <f>(StarchFerm!$K$24/StarchFerm!$K$4)</f>
        <v>0.33157302630665886</v>
      </c>
      <c r="CY815" s="198"/>
      <c r="CZ815">
        <f>BP815*CH815*1000*LCI!$E$93</f>
        <v>256739292.54148278</v>
      </c>
      <c r="DA815">
        <f>BQ815*CI815*1000*(LCI!$E$99)</f>
        <v>0</v>
      </c>
      <c r="DB815">
        <f>BR815*CJ815*1000*(LCI!$E$96)</f>
        <v>2996914060.100944</v>
      </c>
    </row>
    <row r="816" spans="1:106" x14ac:dyDescent="0.25">
      <c r="A816" s="197">
        <v>19107</v>
      </c>
      <c r="B816" s="197" t="s">
        <v>1157</v>
      </c>
      <c r="C816" s="197" t="s">
        <v>1177</v>
      </c>
      <c r="D816" s="197">
        <v>-92.166718799999998</v>
      </c>
      <c r="E816" s="197">
        <v>41.345759999999999</v>
      </c>
      <c r="F816">
        <v>3.51</v>
      </c>
      <c r="G816">
        <f t="shared" si="76"/>
        <v>3.51</v>
      </c>
      <c r="H816" s="198">
        <v>11.43</v>
      </c>
      <c r="Q816" s="221">
        <f>(Q3901*10000)*TEA!$M$15*10^-6</f>
        <v>38.807276938199998</v>
      </c>
      <c r="R816" s="221">
        <f>(R3901*10000)*TEA!$O$15*10^-6</f>
        <v>38.807276938199998</v>
      </c>
      <c r="AA816">
        <f t="shared" si="78"/>
        <v>1</v>
      </c>
      <c r="AB816" s="197">
        <v>19107</v>
      </c>
      <c r="AC816" s="197">
        <v>38524</v>
      </c>
      <c r="AD816" s="197">
        <f t="shared" si="77"/>
        <v>38524</v>
      </c>
      <c r="AE816" s="197">
        <v>43678</v>
      </c>
      <c r="AJ816">
        <v>0</v>
      </c>
      <c r="AK816">
        <v>0</v>
      </c>
      <c r="AU816" s="198">
        <v>0.27272727299999999</v>
      </c>
      <c r="AV816" s="6">
        <v>0</v>
      </c>
      <c r="AW816" s="198">
        <v>0.38356000000000001</v>
      </c>
      <c r="BO816" s="198"/>
      <c r="BP816" s="354">
        <f t="shared" si="73"/>
        <v>36877.974582332514</v>
      </c>
      <c r="BQ816" s="354">
        <f t="shared" si="74"/>
        <v>0</v>
      </c>
      <c r="BR816" s="354">
        <f t="shared" si="75"/>
        <v>191488.3179624</v>
      </c>
      <c r="CG816" s="198"/>
      <c r="CH816">
        <f>(Transest!$J$14/HexExtSoy!$K$4)</f>
        <v>0.20257267294641951</v>
      </c>
      <c r="CI816">
        <f>(HydroProcOil!$K$14/HexExtSoy!$K$4)</f>
        <v>0.10977777777777777</v>
      </c>
      <c r="CJ816">
        <f>(StarchFerm!$K$24/StarchFerm!$K$4)</f>
        <v>0.33157302630665886</v>
      </c>
      <c r="CY816" s="198"/>
      <c r="CZ816">
        <f>BP816*CH816*1000*LCI!$E$93</f>
        <v>282010238.12074387</v>
      </c>
      <c r="DA816">
        <f>BQ816*CI816*1000*(LCI!$E$99)</f>
        <v>0</v>
      </c>
      <c r="DB816">
        <f>BR816*CJ816*1000*(LCI!$E$96)</f>
        <v>1711119131.352989</v>
      </c>
    </row>
    <row r="817" spans="1:106" x14ac:dyDescent="0.25">
      <c r="A817" s="197">
        <v>19109</v>
      </c>
      <c r="B817" s="197" t="s">
        <v>1157</v>
      </c>
      <c r="C817" s="197" t="s">
        <v>1178</v>
      </c>
      <c r="D817" s="197">
        <v>-94.209564299999997</v>
      </c>
      <c r="E817" s="197">
        <v>43.21266</v>
      </c>
      <c r="F817">
        <v>3.88</v>
      </c>
      <c r="G817">
        <f t="shared" si="76"/>
        <v>3.88</v>
      </c>
      <c r="H817" s="198">
        <v>12.57</v>
      </c>
      <c r="Q817" s="221">
        <f>(Q3902*10000)*TEA!$M$15*10^-6</f>
        <v>34.79491772414999</v>
      </c>
      <c r="R817" s="221">
        <f>(R3902*10000)*TEA!$O$15*10^-6</f>
        <v>34.79491772414999</v>
      </c>
      <c r="AA817">
        <f t="shared" si="78"/>
        <v>1</v>
      </c>
      <c r="AB817" s="197">
        <v>19109</v>
      </c>
      <c r="AC817" s="197">
        <v>89799</v>
      </c>
      <c r="AD817" s="197">
        <f t="shared" si="77"/>
        <v>89799</v>
      </c>
      <c r="AE817" s="197">
        <v>124437</v>
      </c>
      <c r="AJ817">
        <v>0</v>
      </c>
      <c r="AK817">
        <v>0</v>
      </c>
      <c r="AU817" s="198">
        <v>0.27272727299999999</v>
      </c>
      <c r="AV817" s="6">
        <v>0</v>
      </c>
      <c r="AW817" s="198">
        <v>0.38356000000000001</v>
      </c>
      <c r="BO817" s="198"/>
      <c r="BP817" s="354">
        <f t="shared" si="73"/>
        <v>95023.669185932755</v>
      </c>
      <c r="BQ817" s="354">
        <f t="shared" si="74"/>
        <v>0</v>
      </c>
      <c r="BR817" s="354">
        <f t="shared" si="75"/>
        <v>599954.2304004</v>
      </c>
      <c r="CG817" s="198"/>
      <c r="CH817">
        <f>(Transest!$J$14/HexExtSoy!$K$4)</f>
        <v>0.20257267294641951</v>
      </c>
      <c r="CI817">
        <f>(HydroProcOil!$K$14/HexExtSoy!$K$4)</f>
        <v>0.10977777777777777</v>
      </c>
      <c r="CJ817">
        <f>(StarchFerm!$K$24/StarchFerm!$K$4)</f>
        <v>0.33157302630665886</v>
      </c>
      <c r="CY817" s="198"/>
      <c r="CZ817">
        <f>BP817*CH817*1000*LCI!$E$93</f>
        <v>726657249.42144465</v>
      </c>
      <c r="DA817">
        <f>BQ817*CI817*1000*(LCI!$E$99)</f>
        <v>0</v>
      </c>
      <c r="DB817">
        <f>BR817*CJ817*1000*(LCI!$E$96)</f>
        <v>5361126843.1312971</v>
      </c>
    </row>
    <row r="818" spans="1:106" x14ac:dyDescent="0.25">
      <c r="A818" s="197">
        <v>19111</v>
      </c>
      <c r="B818" s="197" t="s">
        <v>1157</v>
      </c>
      <c r="C818" s="197" t="s">
        <v>632</v>
      </c>
      <c r="D818" s="197">
        <v>-91.463915400000005</v>
      </c>
      <c r="E818" s="197">
        <v>40.659480000000002</v>
      </c>
      <c r="F818">
        <v>3.4</v>
      </c>
      <c r="G818">
        <f t="shared" si="76"/>
        <v>3.4</v>
      </c>
      <c r="H818" s="198">
        <v>10.89</v>
      </c>
      <c r="Q818" s="221">
        <f>(Q3903*10000)*TEA!$M$15*10^-6</f>
        <v>40.361665551299993</v>
      </c>
      <c r="R818" s="221">
        <f>(R3903*10000)*TEA!$O$15*10^-6</f>
        <v>40.361665551299993</v>
      </c>
      <c r="AA818">
        <f t="shared" si="78"/>
        <v>1</v>
      </c>
      <c r="AB818" s="197">
        <v>19111</v>
      </c>
      <c r="AC818" s="197">
        <v>25887</v>
      </c>
      <c r="AD818" s="197">
        <f t="shared" si="77"/>
        <v>25887</v>
      </c>
      <c r="AE818" s="197">
        <v>28313</v>
      </c>
      <c r="AJ818">
        <v>0</v>
      </c>
      <c r="AK818">
        <v>0</v>
      </c>
      <c r="AU818" s="198">
        <v>0.27272727299999999</v>
      </c>
      <c r="AV818" s="6">
        <v>0</v>
      </c>
      <c r="AW818" s="198">
        <v>0.38356000000000001</v>
      </c>
      <c r="BO818" s="198"/>
      <c r="BP818" s="354">
        <f t="shared" si="73"/>
        <v>24004.309114913402</v>
      </c>
      <c r="BQ818" s="354">
        <f t="shared" si="74"/>
        <v>0</v>
      </c>
      <c r="BR818" s="354">
        <f t="shared" si="75"/>
        <v>118262.50630920001</v>
      </c>
      <c r="CG818" s="198"/>
      <c r="CH818">
        <f>(Transest!$J$14/HexExtSoy!$K$4)</f>
        <v>0.20257267294641951</v>
      </c>
      <c r="CI818">
        <f>(HydroProcOil!$K$14/HexExtSoy!$K$4)</f>
        <v>0.10977777777777777</v>
      </c>
      <c r="CJ818">
        <f>(StarchFerm!$K$24/StarchFerm!$K$4)</f>
        <v>0.33157302630665886</v>
      </c>
      <c r="CY818" s="198"/>
      <c r="CZ818">
        <f>BP818*CH818*1000*LCI!$E$93</f>
        <v>183563794.00141409</v>
      </c>
      <c r="DA818">
        <f>BQ818*CI818*1000*(LCI!$E$99)</f>
        <v>0</v>
      </c>
      <c r="DB818">
        <f>BR818*CJ818*1000*(LCI!$E$96)</f>
        <v>1056781109.2641206</v>
      </c>
    </row>
    <row r="819" spans="1:106" x14ac:dyDescent="0.25">
      <c r="A819" s="197">
        <v>19113</v>
      </c>
      <c r="B819" s="197" t="s">
        <v>1157</v>
      </c>
      <c r="C819" s="197" t="s">
        <v>1179</v>
      </c>
      <c r="D819" s="197">
        <v>-91.587303199999994</v>
      </c>
      <c r="E819" s="197">
        <v>42.08661</v>
      </c>
      <c r="F819">
        <v>3.78</v>
      </c>
      <c r="G819">
        <f t="shared" si="76"/>
        <v>3.78</v>
      </c>
      <c r="H819" s="198">
        <v>13.67</v>
      </c>
      <c r="Q819" s="221">
        <f>(Q3904*10000)*TEA!$M$15*10^-6</f>
        <v>36.9860187357</v>
      </c>
      <c r="R819" s="221">
        <f>(R3904*10000)*TEA!$O$15*10^-6</f>
        <v>36.9860187357</v>
      </c>
      <c r="AA819">
        <f t="shared" si="78"/>
        <v>1</v>
      </c>
      <c r="AB819" s="197">
        <v>19113</v>
      </c>
      <c r="AC819" s="197">
        <v>43045</v>
      </c>
      <c r="AD819" s="197">
        <f t="shared" si="77"/>
        <v>43045</v>
      </c>
      <c r="AE819" s="197">
        <v>58348</v>
      </c>
      <c r="AJ819">
        <v>0</v>
      </c>
      <c r="AK819">
        <v>0</v>
      </c>
      <c r="AU819" s="198">
        <v>0.27272727299999999</v>
      </c>
      <c r="AV819" s="6">
        <v>0</v>
      </c>
      <c r="AW819" s="198">
        <v>0.38356000000000001</v>
      </c>
      <c r="BO819" s="198"/>
      <c r="BP819" s="354">
        <f t="shared" si="73"/>
        <v>44375.481862557303</v>
      </c>
      <c r="BQ819" s="354">
        <f t="shared" si="74"/>
        <v>0</v>
      </c>
      <c r="BR819" s="354">
        <f t="shared" si="75"/>
        <v>305934.03788960003</v>
      </c>
      <c r="CG819" s="198"/>
      <c r="CH819">
        <f>(Transest!$J$14/HexExtSoy!$K$4)</f>
        <v>0.20257267294641951</v>
      </c>
      <c r="CI819">
        <f>(HydroProcOil!$K$14/HexExtSoy!$K$4)</f>
        <v>0.10977777777777777</v>
      </c>
      <c r="CJ819">
        <f>(StarchFerm!$K$24/StarchFerm!$K$4)</f>
        <v>0.33157302630665886</v>
      </c>
      <c r="CY819" s="198"/>
      <c r="CZ819">
        <f>BP819*CH819*1000*LCI!$E$93</f>
        <v>339344564.02543056</v>
      </c>
      <c r="DA819">
        <f>BQ819*CI819*1000*(LCI!$E$99)</f>
        <v>0</v>
      </c>
      <c r="DB819">
        <f>BR819*CJ819*1000*(LCI!$E$96)</f>
        <v>2733793845.6786461</v>
      </c>
    </row>
    <row r="820" spans="1:106" x14ac:dyDescent="0.25">
      <c r="A820" s="197">
        <v>19115</v>
      </c>
      <c r="B820" s="197" t="s">
        <v>1157</v>
      </c>
      <c r="C820" s="197" t="s">
        <v>1180</v>
      </c>
      <c r="D820" s="197">
        <v>-91.248410199999995</v>
      </c>
      <c r="E820" s="197">
        <v>41.230530000000002</v>
      </c>
      <c r="F820">
        <v>3.9</v>
      </c>
      <c r="G820">
        <f t="shared" si="76"/>
        <v>3.9</v>
      </c>
      <c r="H820" s="198">
        <v>13.32</v>
      </c>
      <c r="Q820" s="221">
        <f>(Q3905*10000)*TEA!$M$15*10^-6</f>
        <v>38.990539696950002</v>
      </c>
      <c r="R820" s="221">
        <f>(R3905*10000)*TEA!$O$15*10^-6</f>
        <v>38.990539696950002</v>
      </c>
      <c r="AA820">
        <f t="shared" si="78"/>
        <v>1</v>
      </c>
      <c r="AB820" s="197">
        <v>19115</v>
      </c>
      <c r="AC820" s="197">
        <v>26879</v>
      </c>
      <c r="AD820" s="197">
        <f t="shared" si="77"/>
        <v>26879</v>
      </c>
      <c r="AE820" s="197">
        <v>32298</v>
      </c>
      <c r="AJ820">
        <v>0</v>
      </c>
      <c r="AK820">
        <v>0</v>
      </c>
      <c r="AU820" s="198">
        <v>0.27272727299999999</v>
      </c>
      <c r="AV820" s="6">
        <v>0</v>
      </c>
      <c r="AW820" s="198">
        <v>0.38356000000000001</v>
      </c>
      <c r="BO820" s="198"/>
      <c r="BP820" s="354">
        <f t="shared" si="73"/>
        <v>28589.481846771298</v>
      </c>
      <c r="BQ820" s="354">
        <f t="shared" si="74"/>
        <v>0</v>
      </c>
      <c r="BR820" s="354">
        <f t="shared" si="75"/>
        <v>165011.10212160001</v>
      </c>
      <c r="CG820" s="198"/>
      <c r="CH820">
        <f>(Transest!$J$14/HexExtSoy!$K$4)</f>
        <v>0.20257267294641951</v>
      </c>
      <c r="CI820">
        <f>(HydroProcOil!$K$14/HexExtSoy!$K$4)</f>
        <v>0.10977777777777777</v>
      </c>
      <c r="CJ820">
        <f>(StarchFerm!$K$24/StarchFerm!$K$4)</f>
        <v>0.33157302630665886</v>
      </c>
      <c r="CY820" s="198"/>
      <c r="CZ820">
        <f>BP820*CH820*1000*LCI!$E$93</f>
        <v>218627152.7834734</v>
      </c>
      <c r="DA820">
        <f>BQ820*CI820*1000*(LCI!$E$99)</f>
        <v>0</v>
      </c>
      <c r="DB820">
        <f>BR820*CJ820*1000*(LCI!$E$96)</f>
        <v>1474521562.1004806</v>
      </c>
    </row>
    <row r="821" spans="1:106" x14ac:dyDescent="0.25">
      <c r="A821" s="197">
        <v>19117</v>
      </c>
      <c r="B821" s="197" t="s">
        <v>1157</v>
      </c>
      <c r="C821" s="197" t="s">
        <v>1181</v>
      </c>
      <c r="D821" s="197">
        <v>-93.3339833</v>
      </c>
      <c r="E821" s="197">
        <v>41.033099999999997</v>
      </c>
      <c r="F821">
        <v>2.92</v>
      </c>
      <c r="G821">
        <f t="shared" si="76"/>
        <v>2.92</v>
      </c>
      <c r="H821" s="198">
        <v>8.68</v>
      </c>
      <c r="Q821" s="221">
        <f>(Q3906*10000)*TEA!$M$15*10^-6</f>
        <v>39.589660789199996</v>
      </c>
      <c r="R821" s="221">
        <f>(R3906*10000)*TEA!$O$15*10^-6</f>
        <v>39.589660789199996</v>
      </c>
      <c r="AA821">
        <f t="shared" si="78"/>
        <v>1</v>
      </c>
      <c r="AB821" s="197">
        <v>19117</v>
      </c>
      <c r="AC821" s="197">
        <v>10943</v>
      </c>
      <c r="AD821" s="197">
        <f t="shared" si="77"/>
        <v>10943</v>
      </c>
      <c r="AE821" s="197">
        <v>9535</v>
      </c>
      <c r="AJ821">
        <v>0</v>
      </c>
      <c r="AK821">
        <v>0</v>
      </c>
      <c r="AU821" s="198">
        <v>0.27272727299999999</v>
      </c>
      <c r="AV821" s="6">
        <v>0</v>
      </c>
      <c r="AW821" s="198">
        <v>0.38356000000000001</v>
      </c>
      <c r="BO821" s="198"/>
      <c r="BP821" s="354">
        <f t="shared" si="73"/>
        <v>8714.6072814418785</v>
      </c>
      <c r="BQ821" s="354">
        <f t="shared" si="74"/>
        <v>0</v>
      </c>
      <c r="BR821" s="354">
        <f t="shared" si="75"/>
        <v>31744.883128000001</v>
      </c>
      <c r="CG821" s="198"/>
      <c r="CH821">
        <f>(Transest!$J$14/HexExtSoy!$K$4)</f>
        <v>0.20257267294641951</v>
      </c>
      <c r="CI821">
        <f>(HydroProcOil!$K$14/HexExtSoy!$K$4)</f>
        <v>0.10977777777777777</v>
      </c>
      <c r="CJ821">
        <f>(StarchFerm!$K$24/StarchFerm!$K$4)</f>
        <v>0.33157302630665886</v>
      </c>
      <c r="CY821" s="198"/>
      <c r="CZ821">
        <f>BP821*CH821*1000*LCI!$E$93</f>
        <v>66641633.723170444</v>
      </c>
      <c r="DA821">
        <f>BQ821*CI821*1000*(LCI!$E$99)</f>
        <v>0</v>
      </c>
      <c r="DB821">
        <f>BR821*CJ821*1000*(LCI!$E$96)</f>
        <v>283668880.80113304</v>
      </c>
    </row>
    <row r="822" spans="1:106" x14ac:dyDescent="0.25">
      <c r="A822" s="197">
        <v>19119</v>
      </c>
      <c r="B822" s="197" t="s">
        <v>1157</v>
      </c>
      <c r="C822" s="197" t="s">
        <v>1182</v>
      </c>
      <c r="D822" s="197">
        <v>-96.206919999999997</v>
      </c>
      <c r="E822" s="197">
        <v>43.380890000000001</v>
      </c>
      <c r="F822">
        <v>4.09</v>
      </c>
      <c r="G822">
        <f t="shared" si="76"/>
        <v>4.09</v>
      </c>
      <c r="H822" s="198">
        <v>13.38</v>
      </c>
      <c r="Q822" s="221">
        <f>(Q3907*10000)*TEA!$M$15*10^-6</f>
        <v>34.949510185499996</v>
      </c>
      <c r="R822" s="221">
        <f>(R3907*10000)*TEA!$O$15*10^-6</f>
        <v>34.949510185499996</v>
      </c>
      <c r="AA822">
        <f t="shared" si="78"/>
        <v>1</v>
      </c>
      <c r="AB822" s="197">
        <v>19119</v>
      </c>
      <c r="AC822" s="197">
        <v>49807</v>
      </c>
      <c r="AD822" s="197">
        <f t="shared" si="77"/>
        <v>49807</v>
      </c>
      <c r="AE822" s="197">
        <v>68313</v>
      </c>
      <c r="AJ822">
        <v>0</v>
      </c>
      <c r="AK822">
        <v>0</v>
      </c>
      <c r="AU822" s="198">
        <v>0.27272727299999999</v>
      </c>
      <c r="AV822" s="6">
        <v>0</v>
      </c>
      <c r="AW822" s="198">
        <v>0.38356000000000001</v>
      </c>
      <c r="BO822" s="198"/>
      <c r="BP822" s="354">
        <f t="shared" si="73"/>
        <v>55557.444601011986</v>
      </c>
      <c r="BQ822" s="354">
        <f t="shared" si="74"/>
        <v>0</v>
      </c>
      <c r="BR822" s="354">
        <f t="shared" si="75"/>
        <v>350584.55666640005</v>
      </c>
      <c r="CG822" s="198"/>
      <c r="CH822">
        <f>(Transest!$J$14/HexExtSoy!$K$4)</f>
        <v>0.20257267294641951</v>
      </c>
      <c r="CI822">
        <f>(HydroProcOil!$K$14/HexExtSoy!$K$4)</f>
        <v>0.10977777777777777</v>
      </c>
      <c r="CJ822">
        <f>(StarchFerm!$K$24/StarchFerm!$K$4)</f>
        <v>0.33157302630665886</v>
      </c>
      <c r="CY822" s="198"/>
      <c r="CZ822">
        <f>BP822*CH822*1000*LCI!$E$93</f>
        <v>424854357.07246071</v>
      </c>
      <c r="DA822">
        <f>BQ822*CI822*1000*(LCI!$E$99)</f>
        <v>0</v>
      </c>
      <c r="DB822">
        <f>BR822*CJ822*1000*(LCI!$E$96)</f>
        <v>3132786106.4954152</v>
      </c>
    </row>
    <row r="823" spans="1:106" x14ac:dyDescent="0.25">
      <c r="A823" s="197">
        <v>19121</v>
      </c>
      <c r="B823" s="197" t="s">
        <v>1157</v>
      </c>
      <c r="C823" s="197" t="s">
        <v>636</v>
      </c>
      <c r="D823" s="197">
        <v>-94.025113200000007</v>
      </c>
      <c r="E823" s="197">
        <v>41.334690000000002</v>
      </c>
      <c r="F823">
        <v>3.47</v>
      </c>
      <c r="G823">
        <f t="shared" si="76"/>
        <v>3.47</v>
      </c>
      <c r="H823" s="198">
        <v>10.44</v>
      </c>
      <c r="Q823" s="221">
        <f>(Q3908*10000)*TEA!$M$15*10^-6</f>
        <v>39.004181316450001</v>
      </c>
      <c r="R823" s="221">
        <f>(R3908*10000)*TEA!$O$15*10^-6</f>
        <v>39.004181316450001</v>
      </c>
      <c r="AA823">
        <f t="shared" si="78"/>
        <v>1</v>
      </c>
      <c r="AB823" s="197">
        <v>19121</v>
      </c>
      <c r="AC823" s="197">
        <v>27143</v>
      </c>
      <c r="AD823" s="197">
        <f t="shared" si="77"/>
        <v>27143</v>
      </c>
      <c r="AE823" s="197">
        <v>25437</v>
      </c>
      <c r="AJ823">
        <v>0</v>
      </c>
      <c r="AK823">
        <v>0</v>
      </c>
      <c r="AU823" s="198">
        <v>0.27272727299999999</v>
      </c>
      <c r="AV823" s="6">
        <v>0</v>
      </c>
      <c r="AW823" s="198">
        <v>0.38356000000000001</v>
      </c>
      <c r="BO823" s="198"/>
      <c r="BP823" s="354">
        <f t="shared" si="73"/>
        <v>25687.148207505332</v>
      </c>
      <c r="BQ823" s="354">
        <f t="shared" si="74"/>
        <v>0</v>
      </c>
      <c r="BR823" s="354">
        <f t="shared" si="75"/>
        <v>101859.06811679999</v>
      </c>
      <c r="CG823" s="198"/>
      <c r="CH823">
        <f>(Transest!$J$14/HexExtSoy!$K$4)</f>
        <v>0.20257267294641951</v>
      </c>
      <c r="CI823">
        <f>(HydroProcOil!$K$14/HexExtSoy!$K$4)</f>
        <v>0.10977777777777777</v>
      </c>
      <c r="CJ823">
        <f>(StarchFerm!$K$24/StarchFerm!$K$4)</f>
        <v>0.33157302630665886</v>
      </c>
      <c r="CY823" s="198"/>
      <c r="CZ823">
        <f>BP823*CH823*1000*LCI!$E$93</f>
        <v>196432663.7968857</v>
      </c>
      <c r="DA823">
        <f>BQ823*CI823*1000*(LCI!$E$99)</f>
        <v>0</v>
      </c>
      <c r="DB823">
        <f>BR823*CJ823*1000*(LCI!$E$96)</f>
        <v>910201739.77750075</v>
      </c>
    </row>
    <row r="824" spans="1:106" x14ac:dyDescent="0.25">
      <c r="A824" s="197">
        <v>19123</v>
      </c>
      <c r="B824" s="197" t="s">
        <v>1157</v>
      </c>
      <c r="C824" s="197" t="s">
        <v>1183</v>
      </c>
      <c r="D824" s="197">
        <v>-92.631377400000005</v>
      </c>
      <c r="E824" s="197">
        <v>41.342480000000002</v>
      </c>
      <c r="F824">
        <v>3.51</v>
      </c>
      <c r="G824">
        <f t="shared" si="76"/>
        <v>3.51</v>
      </c>
      <c r="H824" s="198">
        <v>10.94</v>
      </c>
      <c r="Q824" s="221">
        <f>(Q3909*10000)*TEA!$M$15*10^-6</f>
        <v>38.843353925099997</v>
      </c>
      <c r="R824" s="221">
        <f>(R3909*10000)*TEA!$O$15*10^-6</f>
        <v>38.843353925099997</v>
      </c>
      <c r="AA824">
        <f t="shared" si="78"/>
        <v>1</v>
      </c>
      <c r="AB824" s="197">
        <v>19123</v>
      </c>
      <c r="AC824" s="197">
        <v>38590</v>
      </c>
      <c r="AD824" s="197">
        <f t="shared" si="77"/>
        <v>38590</v>
      </c>
      <c r="AE824" s="197">
        <v>49431</v>
      </c>
      <c r="AJ824">
        <v>0</v>
      </c>
      <c r="AK824">
        <v>0</v>
      </c>
      <c r="AU824" s="198">
        <v>0.27272727299999999</v>
      </c>
      <c r="AV824" s="6">
        <v>0</v>
      </c>
      <c r="AW824" s="198">
        <v>0.38356000000000001</v>
      </c>
      <c r="BO824" s="198"/>
      <c r="BP824" s="354">
        <f t="shared" si="73"/>
        <v>36941.154582395699</v>
      </c>
      <c r="BQ824" s="354">
        <f t="shared" si="74"/>
        <v>0</v>
      </c>
      <c r="BR824" s="354">
        <f t="shared" si="75"/>
        <v>207419.71269840002</v>
      </c>
      <c r="CG824" s="198"/>
      <c r="CH824">
        <f>(Transest!$J$14/HexExtSoy!$K$4)</f>
        <v>0.20257267294641951</v>
      </c>
      <c r="CI824">
        <f>(HydroProcOil!$K$14/HexExtSoy!$K$4)</f>
        <v>0.10977777777777777</v>
      </c>
      <c r="CJ824">
        <f>(StarchFerm!$K$24/StarchFerm!$K$4)</f>
        <v>0.33157302630665886</v>
      </c>
      <c r="CY824" s="198"/>
      <c r="CZ824">
        <f>BP824*CH824*1000*LCI!$E$93</f>
        <v>282493383.06197459</v>
      </c>
      <c r="DA824">
        <f>BQ824*CI824*1000*(LCI!$E$99)</f>
        <v>0</v>
      </c>
      <c r="DB824">
        <f>BR824*CJ824*1000*(LCI!$E$96)</f>
        <v>1853480370.9940348</v>
      </c>
    </row>
    <row r="825" spans="1:106" x14ac:dyDescent="0.25">
      <c r="A825" s="197">
        <v>19125</v>
      </c>
      <c r="B825" s="197" t="s">
        <v>1157</v>
      </c>
      <c r="C825" s="197" t="s">
        <v>638</v>
      </c>
      <c r="D825" s="197">
        <v>-93.096375699999996</v>
      </c>
      <c r="E825" s="197">
        <v>41.338230000000003</v>
      </c>
      <c r="F825">
        <v>3.55</v>
      </c>
      <c r="G825">
        <f t="shared" si="76"/>
        <v>3.55</v>
      </c>
      <c r="H825" s="198">
        <v>10.81</v>
      </c>
      <c r="Q825" s="221">
        <f>(Q3910*10000)*TEA!$M$15*10^-6</f>
        <v>38.867599656000003</v>
      </c>
      <c r="R825" s="221">
        <f>(R3910*10000)*TEA!$O$15*10^-6</f>
        <v>38.867599656000003</v>
      </c>
      <c r="AA825">
        <f t="shared" si="78"/>
        <v>1</v>
      </c>
      <c r="AB825" s="197">
        <v>19125</v>
      </c>
      <c r="AC825" s="197">
        <v>30535</v>
      </c>
      <c r="AD825" s="197">
        <f t="shared" si="77"/>
        <v>30535</v>
      </c>
      <c r="AE825" s="197">
        <v>29211</v>
      </c>
      <c r="AJ825">
        <v>0</v>
      </c>
      <c r="AK825">
        <v>0</v>
      </c>
      <c r="AU825" s="198">
        <v>0.27272727299999999</v>
      </c>
      <c r="AV825" s="6">
        <v>0</v>
      </c>
      <c r="AW825" s="198">
        <v>0.38356000000000001</v>
      </c>
      <c r="BO825" s="198"/>
      <c r="BP825" s="354">
        <f t="shared" si="73"/>
        <v>29563.431847745251</v>
      </c>
      <c r="BQ825" s="354">
        <f t="shared" si="74"/>
        <v>0</v>
      </c>
      <c r="BR825" s="354">
        <f t="shared" si="75"/>
        <v>121117.09023960002</v>
      </c>
      <c r="CG825" s="198"/>
      <c r="CH825">
        <f>(Transest!$J$14/HexExtSoy!$K$4)</f>
        <v>0.20257267294641951</v>
      </c>
      <c r="CI825">
        <f>(HydroProcOil!$K$14/HexExtSoy!$K$4)</f>
        <v>0.10977777777777777</v>
      </c>
      <c r="CJ825">
        <f>(StarchFerm!$K$24/StarchFerm!$K$4)</f>
        <v>0.33157302630665886</v>
      </c>
      <c r="CY825" s="198"/>
      <c r="CZ825">
        <f>BP825*CH825*1000*LCI!$E$93</f>
        <v>226075063.76023158</v>
      </c>
      <c r="DA825">
        <f>BQ825*CI825*1000*(LCI!$E$99)</f>
        <v>0</v>
      </c>
      <c r="DB825">
        <f>BR825*CJ825*1000*(LCI!$E$96)</f>
        <v>1082289365.9940133</v>
      </c>
    </row>
    <row r="826" spans="1:106" x14ac:dyDescent="0.25">
      <c r="A826" s="197">
        <v>19127</v>
      </c>
      <c r="B826" s="197" t="s">
        <v>1157</v>
      </c>
      <c r="C826" s="197" t="s">
        <v>639</v>
      </c>
      <c r="D826" s="197">
        <v>-92.996776199999999</v>
      </c>
      <c r="E826" s="197">
        <v>42.041499999999999</v>
      </c>
      <c r="F826">
        <v>4.04</v>
      </c>
      <c r="G826">
        <f t="shared" si="76"/>
        <v>4.04</v>
      </c>
      <c r="H826" s="198">
        <v>13.54</v>
      </c>
      <c r="Q826" s="221">
        <f>(Q3911*10000)*TEA!$M$15*10^-6</f>
        <v>37.170599994900002</v>
      </c>
      <c r="R826" s="221">
        <f>(R3911*10000)*TEA!$O$15*10^-6</f>
        <v>37.170599994900002</v>
      </c>
      <c r="AA826">
        <f t="shared" si="78"/>
        <v>1</v>
      </c>
      <c r="AB826" s="197">
        <v>19127</v>
      </c>
      <c r="AC826" s="197">
        <v>49598</v>
      </c>
      <c r="AD826" s="197">
        <f t="shared" si="77"/>
        <v>49598</v>
      </c>
      <c r="AE826" s="197">
        <v>57234</v>
      </c>
      <c r="AJ826">
        <v>0</v>
      </c>
      <c r="AK826">
        <v>0</v>
      </c>
      <c r="AU826" s="198">
        <v>0.27272727299999999</v>
      </c>
      <c r="AV826" s="6">
        <v>0</v>
      </c>
      <c r="AW826" s="198">
        <v>0.38356000000000001</v>
      </c>
      <c r="BO826" s="198"/>
      <c r="BP826" s="354">
        <f t="shared" si="73"/>
        <v>54647.978236466159</v>
      </c>
      <c r="BQ826" s="354">
        <f t="shared" si="74"/>
        <v>0</v>
      </c>
      <c r="BR826" s="354">
        <f t="shared" si="75"/>
        <v>297239.19296160003</v>
      </c>
      <c r="CG826" s="198"/>
      <c r="CH826">
        <f>(Transest!$J$14/HexExtSoy!$K$4)</f>
        <v>0.20257267294641951</v>
      </c>
      <c r="CI826">
        <f>(HydroProcOil!$K$14/HexExtSoy!$K$4)</f>
        <v>0.10977777777777777</v>
      </c>
      <c r="CJ826">
        <f>(StarchFerm!$K$24/StarchFerm!$K$4)</f>
        <v>0.33157302630665886</v>
      </c>
      <c r="CY826" s="198"/>
      <c r="CZ826">
        <f>BP826*CH826*1000*LCI!$E$93</f>
        <v>417899560.09857136</v>
      </c>
      <c r="DA826">
        <f>BQ826*CI826*1000*(LCI!$E$99)</f>
        <v>0</v>
      </c>
      <c r="DB826">
        <f>BR826*CJ826*1000*(LCI!$E$96)</f>
        <v>2656097641.2377582</v>
      </c>
    </row>
    <row r="827" spans="1:106" x14ac:dyDescent="0.25">
      <c r="A827" s="197">
        <v>19129</v>
      </c>
      <c r="B827" s="197" t="s">
        <v>1157</v>
      </c>
      <c r="C827" s="197" t="s">
        <v>1184</v>
      </c>
      <c r="D827" s="197">
        <v>-95.616871000000003</v>
      </c>
      <c r="E827" s="197">
        <v>41.034999999999997</v>
      </c>
      <c r="F827">
        <v>3.64</v>
      </c>
      <c r="G827">
        <f t="shared" si="76"/>
        <v>3.64</v>
      </c>
      <c r="H827" s="198">
        <v>11.62</v>
      </c>
      <c r="Q827" s="221">
        <f>(Q3912*10000)*TEA!$M$15*10^-6</f>
        <v>40.057443869400004</v>
      </c>
      <c r="R827" s="221">
        <f>(R3912*10000)*TEA!$O$15*10^-6</f>
        <v>40.057443869400004</v>
      </c>
      <c r="AA827">
        <f t="shared" si="78"/>
        <v>1</v>
      </c>
      <c r="AB827" s="197">
        <v>19129</v>
      </c>
      <c r="AC827" s="197">
        <v>36147</v>
      </c>
      <c r="AD827" s="197">
        <f t="shared" si="77"/>
        <v>36147</v>
      </c>
      <c r="AE827" s="197">
        <v>35202</v>
      </c>
      <c r="AJ827">
        <v>0</v>
      </c>
      <c r="AK827">
        <v>0</v>
      </c>
      <c r="AU827" s="198">
        <v>0.27272727299999999</v>
      </c>
      <c r="AV827" s="6">
        <v>0</v>
      </c>
      <c r="AW827" s="198">
        <v>0.38356000000000001</v>
      </c>
      <c r="BO827" s="198"/>
      <c r="BP827" s="354">
        <f t="shared" si="73"/>
        <v>35884.112763156845</v>
      </c>
      <c r="BQ827" s="354">
        <f t="shared" si="74"/>
        <v>0</v>
      </c>
      <c r="BR827" s="354">
        <f t="shared" si="75"/>
        <v>156894.15937440001</v>
      </c>
      <c r="CG827" s="198"/>
      <c r="CH827">
        <f>(Transest!$J$14/HexExtSoy!$K$4)</f>
        <v>0.20257267294641951</v>
      </c>
      <c r="CI827">
        <f>(HydroProcOil!$K$14/HexExtSoy!$K$4)</f>
        <v>0.10977777777777777</v>
      </c>
      <c r="CJ827">
        <f>(StarchFerm!$K$24/StarchFerm!$K$4)</f>
        <v>0.33157302630665886</v>
      </c>
      <c r="CY827" s="198"/>
      <c r="CZ827">
        <f>BP827*CH827*1000*LCI!$E$93</f>
        <v>274410059.11256373</v>
      </c>
      <c r="DA827">
        <f>BQ827*CI827*1000*(LCI!$E$99)</f>
        <v>0</v>
      </c>
      <c r="DB827">
        <f>BR827*CJ827*1000*(LCI!$E$96)</f>
        <v>1401989429.745764</v>
      </c>
    </row>
    <row r="828" spans="1:106" x14ac:dyDescent="0.25">
      <c r="A828" s="197">
        <v>19131</v>
      </c>
      <c r="B828" s="197" t="s">
        <v>1157</v>
      </c>
      <c r="C828" s="197" t="s">
        <v>980</v>
      </c>
      <c r="D828" s="197">
        <v>-92.789080600000005</v>
      </c>
      <c r="E828" s="197">
        <v>43.367469999999997</v>
      </c>
      <c r="F828">
        <v>3.62</v>
      </c>
      <c r="G828">
        <f t="shared" si="76"/>
        <v>3.62</v>
      </c>
      <c r="H828" s="198">
        <v>13.19</v>
      </c>
      <c r="Q828" s="221">
        <f>(Q3913*10000)*TEA!$M$15*10^-6</f>
        <v>33.472914807149998</v>
      </c>
      <c r="R828" s="221">
        <f>(R3913*10000)*TEA!$O$15*10^-6</f>
        <v>33.472914807149998</v>
      </c>
      <c r="AA828">
        <f t="shared" si="78"/>
        <v>1</v>
      </c>
      <c r="AB828" s="197">
        <v>19131</v>
      </c>
      <c r="AC828" s="197">
        <v>38162</v>
      </c>
      <c r="AD828" s="197">
        <f t="shared" si="77"/>
        <v>38162</v>
      </c>
      <c r="AE828" s="197">
        <v>59235</v>
      </c>
      <c r="AJ828">
        <v>0</v>
      </c>
      <c r="AK828">
        <v>0</v>
      </c>
      <c r="AU828" s="198">
        <v>0.27272727299999999</v>
      </c>
      <c r="AV828" s="6">
        <v>0</v>
      </c>
      <c r="AW828" s="198">
        <v>0.38356000000000001</v>
      </c>
      <c r="BO828" s="198"/>
      <c r="BP828" s="354">
        <f t="shared" si="73"/>
        <v>37676.301855858117</v>
      </c>
      <c r="BQ828" s="354">
        <f t="shared" si="74"/>
        <v>0</v>
      </c>
      <c r="BR828" s="354">
        <f t="shared" si="75"/>
        <v>299679.12935400003</v>
      </c>
      <c r="CG828" s="198"/>
      <c r="CH828">
        <f>(Transest!$J$14/HexExtSoy!$K$4)</f>
        <v>0.20257267294641951</v>
      </c>
      <c r="CI828">
        <f>(HydroProcOil!$K$14/HexExtSoy!$K$4)</f>
        <v>0.10977777777777777</v>
      </c>
      <c r="CJ828">
        <f>(StarchFerm!$K$24/StarchFerm!$K$4)</f>
        <v>0.33157302630665886</v>
      </c>
      <c r="CY828" s="198"/>
      <c r="CZ828">
        <f>BP828*CH828*1000*LCI!$E$93</f>
        <v>288115141.306319</v>
      </c>
      <c r="DA828">
        <f>BQ828*CI828*1000*(LCI!$E$99)</f>
        <v>0</v>
      </c>
      <c r="DB828">
        <f>BR828*CJ828*1000*(LCI!$E$96)</f>
        <v>2677900651.9109201</v>
      </c>
    </row>
    <row r="829" spans="1:106" x14ac:dyDescent="0.25">
      <c r="A829" s="197">
        <v>19133</v>
      </c>
      <c r="B829" s="197" t="s">
        <v>1157</v>
      </c>
      <c r="C829" s="197" t="s">
        <v>1185</v>
      </c>
      <c r="D829" s="197">
        <v>-95.961235200000004</v>
      </c>
      <c r="E829" s="197">
        <v>42.046680000000002</v>
      </c>
      <c r="F829">
        <v>3.62</v>
      </c>
      <c r="G829">
        <f t="shared" si="76"/>
        <v>3.62</v>
      </c>
      <c r="H829" s="198">
        <v>12.55</v>
      </c>
      <c r="Q829" s="221">
        <f>(Q3914*10000)*TEA!$M$15*10^-6</f>
        <v>38.057397308100001</v>
      </c>
      <c r="R829" s="221">
        <f>(R3914*10000)*TEA!$O$15*10^-6</f>
        <v>38.057397308100001</v>
      </c>
      <c r="AA829">
        <f t="shared" si="78"/>
        <v>1</v>
      </c>
      <c r="AB829" s="197">
        <v>19133</v>
      </c>
      <c r="AC829" s="197">
        <v>46104</v>
      </c>
      <c r="AD829" s="197">
        <f t="shared" si="77"/>
        <v>46104</v>
      </c>
      <c r="AE829" s="197">
        <v>60829</v>
      </c>
      <c r="AJ829">
        <v>0</v>
      </c>
      <c r="AK829">
        <v>0</v>
      </c>
      <c r="AU829" s="198">
        <v>0.27272727299999999</v>
      </c>
      <c r="AV829" s="6">
        <v>0</v>
      </c>
      <c r="AW829" s="198">
        <v>0.38356000000000001</v>
      </c>
      <c r="BO829" s="198"/>
      <c r="BP829" s="354">
        <f t="shared" si="73"/>
        <v>45517.221863699044</v>
      </c>
      <c r="BQ829" s="354">
        <f t="shared" si="74"/>
        <v>0</v>
      </c>
      <c r="BR829" s="354">
        <f t="shared" si="75"/>
        <v>292811.21906200005</v>
      </c>
      <c r="CG829" s="198"/>
      <c r="CH829">
        <f>(Transest!$J$14/HexExtSoy!$K$4)</f>
        <v>0.20257267294641951</v>
      </c>
      <c r="CI829">
        <f>(HydroProcOil!$K$14/HexExtSoy!$K$4)</f>
        <v>0.10977777777777777</v>
      </c>
      <c r="CJ829">
        <f>(StarchFerm!$K$24/StarchFerm!$K$4)</f>
        <v>0.33157302630665886</v>
      </c>
      <c r="CY829" s="198"/>
      <c r="CZ829">
        <f>BP829*CH829*1000*LCI!$E$93</f>
        <v>348075585.00043321</v>
      </c>
      <c r="DA829">
        <f>BQ829*CI829*1000*(LCI!$E$99)</f>
        <v>0</v>
      </c>
      <c r="DB829">
        <f>BR829*CJ829*1000*(LCI!$E$96)</f>
        <v>2616529740.003047</v>
      </c>
    </row>
    <row r="830" spans="1:106" x14ac:dyDescent="0.25">
      <c r="A830" s="197">
        <v>19135</v>
      </c>
      <c r="B830" s="197" t="s">
        <v>1157</v>
      </c>
      <c r="C830" s="197" t="s">
        <v>641</v>
      </c>
      <c r="D830" s="197">
        <v>-92.869294100000005</v>
      </c>
      <c r="E830" s="197">
        <v>41.034970000000001</v>
      </c>
      <c r="F830">
        <v>3.21</v>
      </c>
      <c r="G830">
        <f t="shared" si="76"/>
        <v>3.21</v>
      </c>
      <c r="H830" s="198">
        <v>9.94</v>
      </c>
      <c r="Q830" s="221">
        <f>(Q3915*10000)*TEA!$M$15*10^-6</f>
        <v>39.576225237749995</v>
      </c>
      <c r="R830" s="221">
        <f>(R3915*10000)*TEA!$O$15*10^-6</f>
        <v>39.576225237749995</v>
      </c>
      <c r="AA830">
        <f t="shared" si="78"/>
        <v>1</v>
      </c>
      <c r="AB830" s="197">
        <v>19135</v>
      </c>
      <c r="AC830" s="197">
        <v>10772</v>
      </c>
      <c r="AD830" s="197">
        <f t="shared" si="77"/>
        <v>10772</v>
      </c>
      <c r="AE830" s="197">
        <v>12031</v>
      </c>
      <c r="AJ830">
        <v>0</v>
      </c>
      <c r="AK830">
        <v>0</v>
      </c>
      <c r="AU830" s="198">
        <v>0.27272727299999999</v>
      </c>
      <c r="AV830" s="6">
        <v>0</v>
      </c>
      <c r="AW830" s="198">
        <v>0.38356000000000001</v>
      </c>
      <c r="BO830" s="198"/>
      <c r="BP830" s="354">
        <f t="shared" si="73"/>
        <v>9430.3963730667601</v>
      </c>
      <c r="BQ830" s="354">
        <f t="shared" si="74"/>
        <v>0</v>
      </c>
      <c r="BR830" s="354">
        <f t="shared" si="75"/>
        <v>45869.226978400002</v>
      </c>
      <c r="CG830" s="198"/>
      <c r="CH830">
        <f>(Transest!$J$14/HexExtSoy!$K$4)</f>
        <v>0.20257267294641951</v>
      </c>
      <c r="CI830">
        <f>(HydroProcOil!$K$14/HexExtSoy!$K$4)</f>
        <v>0.10977777777777777</v>
      </c>
      <c r="CJ830">
        <f>(StarchFerm!$K$24/StarchFerm!$K$4)</f>
        <v>0.33157302630665886</v>
      </c>
      <c r="CY830" s="198"/>
      <c r="CZ830">
        <f>BP830*CH830*1000*LCI!$E$93</f>
        <v>72115357.658922344</v>
      </c>
      <c r="DA830">
        <f>BQ830*CI830*1000*(LCI!$E$99)</f>
        <v>0</v>
      </c>
      <c r="DB830">
        <f>BR830*CJ830*1000*(LCI!$E$96)</f>
        <v>409882506.97634971</v>
      </c>
    </row>
    <row r="831" spans="1:106" x14ac:dyDescent="0.25">
      <c r="A831" s="197">
        <v>19137</v>
      </c>
      <c r="B831" s="197" t="s">
        <v>1157</v>
      </c>
      <c r="C831" s="197" t="s">
        <v>642</v>
      </c>
      <c r="D831" s="197">
        <v>-95.158488000000006</v>
      </c>
      <c r="E831" s="197">
        <v>41.028770000000002</v>
      </c>
      <c r="F831">
        <v>3.69</v>
      </c>
      <c r="G831">
        <f t="shared" si="76"/>
        <v>3.69</v>
      </c>
      <c r="H831" s="198">
        <v>11.8</v>
      </c>
      <c r="Q831" s="221">
        <f>(Q3916*10000)*TEA!$M$15*10^-6</f>
        <v>39.929512205249992</v>
      </c>
      <c r="R831" s="221">
        <f>(R3916*10000)*TEA!$O$15*10^-6</f>
        <v>39.929512205249992</v>
      </c>
      <c r="AA831">
        <f t="shared" si="78"/>
        <v>1</v>
      </c>
      <c r="AB831" s="197">
        <v>19137</v>
      </c>
      <c r="AC831" s="197">
        <v>36926</v>
      </c>
      <c r="AD831" s="197">
        <f t="shared" si="77"/>
        <v>36926</v>
      </c>
      <c r="AE831" s="197">
        <v>37538</v>
      </c>
      <c r="AJ831">
        <v>0</v>
      </c>
      <c r="AK831">
        <v>0</v>
      </c>
      <c r="AU831" s="198">
        <v>0.27272727299999999</v>
      </c>
      <c r="AV831" s="6">
        <v>0</v>
      </c>
      <c r="AW831" s="198">
        <v>0.38356000000000001</v>
      </c>
      <c r="BO831" s="198"/>
      <c r="BP831" s="354">
        <f t="shared" si="73"/>
        <v>37160.983673524621</v>
      </c>
      <c r="BQ831" s="354">
        <f t="shared" si="74"/>
        <v>0</v>
      </c>
      <c r="BR831" s="354">
        <f t="shared" si="75"/>
        <v>169897.28830400002</v>
      </c>
      <c r="CG831" s="198"/>
      <c r="CH831">
        <f>(Transest!$J$14/HexExtSoy!$K$4)</f>
        <v>0.20257267294641951</v>
      </c>
      <c r="CI831">
        <f>(HydroProcOil!$K$14/HexExtSoy!$K$4)</f>
        <v>0.10977777777777777</v>
      </c>
      <c r="CJ831">
        <f>(StarchFerm!$K$24/StarchFerm!$K$4)</f>
        <v>0.33157302630665886</v>
      </c>
      <c r="CY831" s="198"/>
      <c r="CZ831">
        <f>BP831*CH831*1000*LCI!$E$93</f>
        <v>284174442.15042126</v>
      </c>
      <c r="DA831">
        <f>BQ831*CI831*1000*(LCI!$E$99)</f>
        <v>0</v>
      </c>
      <c r="DB831">
        <f>BR831*CJ831*1000*(LCI!$E$96)</f>
        <v>1518183999.2925968</v>
      </c>
    </row>
    <row r="832" spans="1:106" x14ac:dyDescent="0.25">
      <c r="A832" s="197">
        <v>19139</v>
      </c>
      <c r="B832" s="197" t="s">
        <v>1157</v>
      </c>
      <c r="C832" s="197" t="s">
        <v>1186</v>
      </c>
      <c r="D832" s="197">
        <v>-91.094268900000003</v>
      </c>
      <c r="E832" s="197">
        <v>41.493189999999998</v>
      </c>
      <c r="F832">
        <v>3.78</v>
      </c>
      <c r="G832">
        <f t="shared" si="76"/>
        <v>3.78</v>
      </c>
      <c r="H832" s="198">
        <v>12.69</v>
      </c>
      <c r="Q832" s="221">
        <f>(Q3917*10000)*TEA!$M$15*10^-6</f>
        <v>38.363658515099999</v>
      </c>
      <c r="R832" s="221">
        <f>(R3917*10000)*TEA!$O$15*10^-6</f>
        <v>38.363658515099999</v>
      </c>
      <c r="AA832">
        <f t="shared" si="78"/>
        <v>1</v>
      </c>
      <c r="AB832" s="197">
        <v>19139</v>
      </c>
      <c r="AC832" s="197">
        <v>30960</v>
      </c>
      <c r="AD832" s="197">
        <f t="shared" si="77"/>
        <v>30960</v>
      </c>
      <c r="AE832" s="197">
        <v>35975</v>
      </c>
      <c r="AJ832">
        <v>0</v>
      </c>
      <c r="AK832">
        <v>0</v>
      </c>
      <c r="AU832" s="198">
        <v>0.27272727299999999</v>
      </c>
      <c r="AV832" s="6">
        <v>0</v>
      </c>
      <c r="AW832" s="198">
        <v>0.38356000000000001</v>
      </c>
      <c r="BO832" s="198"/>
      <c r="BP832" s="354">
        <f t="shared" si="73"/>
        <v>31916.945486462395</v>
      </c>
      <c r="BQ832" s="354">
        <f t="shared" si="74"/>
        <v>0</v>
      </c>
      <c r="BR832" s="354">
        <f t="shared" si="75"/>
        <v>175103.86598999999</v>
      </c>
      <c r="CG832" s="198"/>
      <c r="CH832">
        <f>(Transest!$J$14/HexExtSoy!$K$4)</f>
        <v>0.20257267294641951</v>
      </c>
      <c r="CI832">
        <f>(HydroProcOil!$K$14/HexExtSoy!$K$4)</f>
        <v>0.10977777777777777</v>
      </c>
      <c r="CJ832">
        <f>(StarchFerm!$K$24/StarchFerm!$K$4)</f>
        <v>0.33157302630665886</v>
      </c>
      <c r="CY832" s="198"/>
      <c r="CZ832">
        <f>BP832*CH832*1000*LCI!$E$93</f>
        <v>244072661.22028869</v>
      </c>
      <c r="DA832">
        <f>BQ832*CI832*1000*(LCI!$E$99)</f>
        <v>0</v>
      </c>
      <c r="DB832">
        <f>BR832*CJ832*1000*(LCI!$E$96)</f>
        <v>1564709420.6978834</v>
      </c>
    </row>
    <row r="833" spans="1:106" x14ac:dyDescent="0.25">
      <c r="A833" s="197">
        <v>19141</v>
      </c>
      <c r="B833" s="197" t="s">
        <v>1157</v>
      </c>
      <c r="C833" s="197" t="s">
        <v>1187</v>
      </c>
      <c r="D833" s="197">
        <v>-95.627288399999998</v>
      </c>
      <c r="E833" s="197">
        <v>43.08858</v>
      </c>
      <c r="F833">
        <v>4.1399999999999997</v>
      </c>
      <c r="G833">
        <f t="shared" si="76"/>
        <v>4.1399999999999997</v>
      </c>
      <c r="H833" s="198">
        <v>13.35</v>
      </c>
      <c r="Q833" s="221">
        <f>(Q3918*10000)*TEA!$M$15*10^-6</f>
        <v>35.539918603649994</v>
      </c>
      <c r="R833" s="221">
        <f>(R3918*10000)*TEA!$O$15*10^-6</f>
        <v>35.539918603649994</v>
      </c>
      <c r="AA833">
        <f t="shared" si="78"/>
        <v>1</v>
      </c>
      <c r="AB833" s="197">
        <v>19141</v>
      </c>
      <c r="AC833" s="197">
        <v>52669</v>
      </c>
      <c r="AD833" s="197">
        <f t="shared" si="77"/>
        <v>52669</v>
      </c>
      <c r="AE833" s="197">
        <v>59677</v>
      </c>
      <c r="AJ833">
        <v>0</v>
      </c>
      <c r="AK833">
        <v>0</v>
      </c>
      <c r="AU833" s="198">
        <v>0.27272727299999999</v>
      </c>
      <c r="AV833" s="6">
        <v>0</v>
      </c>
      <c r="AW833" s="198">
        <v>0.38356000000000001</v>
      </c>
      <c r="BO833" s="198"/>
      <c r="BP833" s="354">
        <f t="shared" si="73"/>
        <v>59468.089150377171</v>
      </c>
      <c r="BQ833" s="354">
        <f t="shared" si="74"/>
        <v>0</v>
      </c>
      <c r="BR833" s="354">
        <f t="shared" si="75"/>
        <v>305577.63010199997</v>
      </c>
      <c r="CG833" s="198"/>
      <c r="CH833">
        <f>(Transest!$J$14/HexExtSoy!$K$4)</f>
        <v>0.20257267294641951</v>
      </c>
      <c r="CI833">
        <f>(HydroProcOil!$K$14/HexExtSoy!$K$4)</f>
        <v>0.10977777777777777</v>
      </c>
      <c r="CJ833">
        <f>(StarchFerm!$K$24/StarchFerm!$K$4)</f>
        <v>0.33157302630665886</v>
      </c>
      <c r="CY833" s="198"/>
      <c r="CZ833">
        <f>BP833*CH833*1000*LCI!$E$93</f>
        <v>454759518.97634721</v>
      </c>
      <c r="DA833">
        <f>BQ833*CI833*1000*(LCI!$E$99)</f>
        <v>0</v>
      </c>
      <c r="DB833">
        <f>BR833*CJ833*1000*(LCI!$E$96)</f>
        <v>2730609023.8032694</v>
      </c>
    </row>
    <row r="834" spans="1:106" x14ac:dyDescent="0.25">
      <c r="A834" s="197">
        <v>19143</v>
      </c>
      <c r="B834" s="197" t="s">
        <v>1157</v>
      </c>
      <c r="C834" s="197" t="s">
        <v>896</v>
      </c>
      <c r="D834" s="197">
        <v>-95.626651800000005</v>
      </c>
      <c r="E834" s="197">
        <v>43.384360000000001</v>
      </c>
      <c r="F834">
        <v>3.95</v>
      </c>
      <c r="G834">
        <f t="shared" si="76"/>
        <v>3.95</v>
      </c>
      <c r="H834" s="198">
        <v>13.13</v>
      </c>
      <c r="Q834" s="221">
        <f>(Q3919*10000)*TEA!$M$15*10^-6</f>
        <v>34.9083993303</v>
      </c>
      <c r="R834" s="221">
        <f>(R3919*10000)*TEA!$O$15*10^-6</f>
        <v>34.9083993303</v>
      </c>
      <c r="AA834">
        <f t="shared" si="78"/>
        <v>1</v>
      </c>
      <c r="AB834" s="197">
        <v>19143</v>
      </c>
      <c r="AC834" s="197">
        <v>38385</v>
      </c>
      <c r="AD834" s="197">
        <f t="shared" si="77"/>
        <v>38385</v>
      </c>
      <c r="AE834" s="197">
        <v>47115</v>
      </c>
      <c r="AJ834">
        <v>0</v>
      </c>
      <c r="AK834">
        <v>0</v>
      </c>
      <c r="AU834" s="198">
        <v>0.27272727299999999</v>
      </c>
      <c r="AV834" s="6">
        <v>0</v>
      </c>
      <c r="AW834" s="198">
        <v>0.38356000000000001</v>
      </c>
      <c r="BO834" s="198"/>
      <c r="BP834" s="354">
        <f t="shared" si="73"/>
        <v>41351.113677714748</v>
      </c>
      <c r="BQ834" s="354">
        <f t="shared" si="74"/>
        <v>0</v>
      </c>
      <c r="BR834" s="354">
        <f t="shared" si="75"/>
        <v>237277.86802200004</v>
      </c>
      <c r="CG834" s="198"/>
      <c r="CH834">
        <f>(Transest!$J$14/HexExtSoy!$K$4)</f>
        <v>0.20257267294641951</v>
      </c>
      <c r="CI834">
        <f>(HydroProcOil!$K$14/HexExtSoy!$K$4)</f>
        <v>0.10977777777777777</v>
      </c>
      <c r="CJ834">
        <f>(StarchFerm!$K$24/StarchFerm!$K$4)</f>
        <v>0.33157302630665886</v>
      </c>
      <c r="CY834" s="198"/>
      <c r="CZ834">
        <f>BP834*CH834*1000*LCI!$E$93</f>
        <v>316216862.41947359</v>
      </c>
      <c r="DA834">
        <f>BQ834*CI834*1000*(LCI!$E$99)</f>
        <v>0</v>
      </c>
      <c r="DB834">
        <f>BR834*CJ834*1000*(LCI!$E$96)</f>
        <v>2120289653.9036746</v>
      </c>
    </row>
    <row r="835" spans="1:106" x14ac:dyDescent="0.25">
      <c r="A835" s="197">
        <v>19145</v>
      </c>
      <c r="B835" s="197" t="s">
        <v>1157</v>
      </c>
      <c r="C835" s="197" t="s">
        <v>1188</v>
      </c>
      <c r="D835" s="197">
        <v>-95.151385700000006</v>
      </c>
      <c r="E835" s="197">
        <v>40.751559999999998</v>
      </c>
      <c r="F835">
        <v>3.64</v>
      </c>
      <c r="G835">
        <f t="shared" si="76"/>
        <v>3.64</v>
      </c>
      <c r="H835" s="198">
        <v>11.89</v>
      </c>
      <c r="Q835" s="221">
        <f>(Q3920*10000)*TEA!$M$15*10^-6</f>
        <v>40.470241207050002</v>
      </c>
      <c r="R835" s="221">
        <f>(R3920*10000)*TEA!$O$15*10^-6</f>
        <v>40.470241207050002</v>
      </c>
      <c r="AA835">
        <f t="shared" si="78"/>
        <v>1</v>
      </c>
      <c r="AB835" s="197">
        <v>19145</v>
      </c>
      <c r="AC835" s="197">
        <v>50081</v>
      </c>
      <c r="AD835" s="197">
        <f t="shared" si="77"/>
        <v>50081</v>
      </c>
      <c r="AE835" s="197">
        <v>48822</v>
      </c>
      <c r="AJ835">
        <v>0</v>
      </c>
      <c r="AK835">
        <v>0</v>
      </c>
      <c r="AU835" s="198">
        <v>0.27272727299999999</v>
      </c>
      <c r="AV835" s="6">
        <v>0</v>
      </c>
      <c r="AW835" s="198">
        <v>0.38356000000000001</v>
      </c>
      <c r="BO835" s="198"/>
      <c r="BP835" s="354">
        <f t="shared" ref="BP835:BP898" si="79">F835*AC835*AU835</f>
        <v>49716.774595171315</v>
      </c>
      <c r="BQ835" s="354">
        <f t="shared" ref="BQ835:BQ898" si="80">G835*AD835*AV835</f>
        <v>0</v>
      </c>
      <c r="BR835" s="354">
        <f t="shared" ref="BR835:BR898" si="81">H835*AE835*AW835</f>
        <v>222654.11754480004</v>
      </c>
      <c r="CG835" s="198"/>
      <c r="CH835">
        <f>(Transest!$J$14/HexExtSoy!$K$4)</f>
        <v>0.20257267294641951</v>
      </c>
      <c r="CI835">
        <f>(HydroProcOil!$K$14/HexExtSoy!$K$4)</f>
        <v>0.10977777777777777</v>
      </c>
      <c r="CJ835">
        <f>(StarchFerm!$K$24/StarchFerm!$K$4)</f>
        <v>0.33157302630665886</v>
      </c>
      <c r="CY835" s="198"/>
      <c r="CZ835">
        <f>BP835*CH835*1000*LCI!$E$93</f>
        <v>380190061.98069829</v>
      </c>
      <c r="DA835">
        <f>BQ835*CI835*1000*(LCI!$E$99)</f>
        <v>0</v>
      </c>
      <c r="DB835">
        <f>BR835*CJ835*1000*(LCI!$E$96)</f>
        <v>1989613383.5184345</v>
      </c>
    </row>
    <row r="836" spans="1:106" x14ac:dyDescent="0.25">
      <c r="A836" s="197">
        <v>19147</v>
      </c>
      <c r="B836" s="197" t="s">
        <v>1157</v>
      </c>
      <c r="C836" s="197" t="s">
        <v>1189</v>
      </c>
      <c r="D836" s="197">
        <v>-94.6841297</v>
      </c>
      <c r="E836" s="197">
        <v>43.091470000000001</v>
      </c>
      <c r="F836">
        <v>3.76</v>
      </c>
      <c r="G836">
        <f t="shared" ref="G836:G899" si="82">F836</f>
        <v>3.76</v>
      </c>
      <c r="H836" s="198">
        <v>12.48</v>
      </c>
      <c r="Q836" s="221">
        <f>(Q3921*10000)*TEA!$M$15*10^-6</f>
        <v>35.211781267649997</v>
      </c>
      <c r="R836" s="221">
        <f>(R3921*10000)*TEA!$O$15*10^-6</f>
        <v>35.211781267649997</v>
      </c>
      <c r="AA836">
        <f t="shared" si="78"/>
        <v>1</v>
      </c>
      <c r="AB836" s="197">
        <v>19147</v>
      </c>
      <c r="AC836" s="197">
        <v>48196</v>
      </c>
      <c r="AD836" s="197">
        <f t="shared" ref="AD836:AD899" si="83">AC836</f>
        <v>48196</v>
      </c>
      <c r="AE836" s="197">
        <v>74197</v>
      </c>
      <c r="AJ836">
        <v>0</v>
      </c>
      <c r="AK836">
        <v>0</v>
      </c>
      <c r="AU836" s="198">
        <v>0.27272727299999999</v>
      </c>
      <c r="AV836" s="6">
        <v>0</v>
      </c>
      <c r="AW836" s="198">
        <v>0.38356000000000001</v>
      </c>
      <c r="BO836" s="198"/>
      <c r="BP836" s="354">
        <f t="shared" si="79"/>
        <v>49422.807322150074</v>
      </c>
      <c r="BQ836" s="354">
        <f t="shared" si="80"/>
        <v>0</v>
      </c>
      <c r="BR836" s="354">
        <f t="shared" si="81"/>
        <v>355168.33647360001</v>
      </c>
      <c r="CG836" s="198"/>
      <c r="CH836">
        <f>(Transest!$J$14/HexExtSoy!$K$4)</f>
        <v>0.20257267294641951</v>
      </c>
      <c r="CI836">
        <f>(HydroProcOil!$K$14/HexExtSoy!$K$4)</f>
        <v>0.10977777777777777</v>
      </c>
      <c r="CJ836">
        <f>(StarchFerm!$K$24/StarchFerm!$K$4)</f>
        <v>0.33157302630665886</v>
      </c>
      <c r="CY836" s="198"/>
      <c r="CZ836">
        <f>BP836*CH836*1000*LCI!$E$93</f>
        <v>377942059.43708402</v>
      </c>
      <c r="DA836">
        <f>BQ836*CI836*1000*(LCI!$E$99)</f>
        <v>0</v>
      </c>
      <c r="DB836">
        <f>BR836*CJ836*1000*(LCI!$E$96)</f>
        <v>3173746272.6583948</v>
      </c>
    </row>
    <row r="837" spans="1:106" x14ac:dyDescent="0.25">
      <c r="A837" s="197">
        <v>19149</v>
      </c>
      <c r="B837" s="197" t="s">
        <v>1157</v>
      </c>
      <c r="C837" s="197" t="s">
        <v>1190</v>
      </c>
      <c r="D837" s="197">
        <v>-96.204106199999998</v>
      </c>
      <c r="E837" s="197">
        <v>42.730420000000002</v>
      </c>
      <c r="F837">
        <v>3.95</v>
      </c>
      <c r="G837">
        <f t="shared" si="82"/>
        <v>3.95</v>
      </c>
      <c r="H837" s="198">
        <v>12.52</v>
      </c>
      <c r="Q837" s="221">
        <f>(Q3922*10000)*TEA!$M$15*10^-6</f>
        <v>36.44800777575</v>
      </c>
      <c r="R837" s="221">
        <f>(R3922*10000)*TEA!$O$15*10^-6</f>
        <v>36.44800777575</v>
      </c>
      <c r="AA837">
        <f t="shared" si="78"/>
        <v>1</v>
      </c>
      <c r="AB837" s="197">
        <v>19149</v>
      </c>
      <c r="AC837" s="197">
        <v>78392</v>
      </c>
      <c r="AD837" s="197">
        <f t="shared" si="83"/>
        <v>78392</v>
      </c>
      <c r="AE837" s="197">
        <v>89705</v>
      </c>
      <c r="AJ837">
        <v>0</v>
      </c>
      <c r="AK837">
        <v>0</v>
      </c>
      <c r="AU837" s="198">
        <v>0.27272727299999999</v>
      </c>
      <c r="AV837" s="6">
        <v>0</v>
      </c>
      <c r="AW837" s="198">
        <v>0.38356000000000001</v>
      </c>
      <c r="BO837" s="198"/>
      <c r="BP837" s="354">
        <f t="shared" si="79"/>
        <v>84449.56372081321</v>
      </c>
      <c r="BQ837" s="354">
        <f t="shared" si="80"/>
        <v>0</v>
      </c>
      <c r="BR837" s="354">
        <f t="shared" si="81"/>
        <v>430778.76749599999</v>
      </c>
      <c r="CG837" s="198"/>
      <c r="CH837">
        <f>(Transest!$J$14/HexExtSoy!$K$4)</f>
        <v>0.20257267294641951</v>
      </c>
      <c r="CI837">
        <f>(HydroProcOil!$K$14/HexExtSoy!$K$4)</f>
        <v>0.10977777777777777</v>
      </c>
      <c r="CJ837">
        <f>(StarchFerm!$K$24/StarchFerm!$K$4)</f>
        <v>0.33157302630665886</v>
      </c>
      <c r="CY837" s="198"/>
      <c r="CZ837">
        <f>BP837*CH837*1000*LCI!$E$93</f>
        <v>645795812.91617525</v>
      </c>
      <c r="DA837">
        <f>BQ837*CI837*1000*(LCI!$E$99)</f>
        <v>0</v>
      </c>
      <c r="DB837">
        <f>BR837*CJ837*1000*(LCI!$E$96)</f>
        <v>3849392998.41677</v>
      </c>
    </row>
    <row r="838" spans="1:106" x14ac:dyDescent="0.25">
      <c r="A838" s="197">
        <v>19151</v>
      </c>
      <c r="B838" s="197" t="s">
        <v>1157</v>
      </c>
      <c r="C838" s="197" t="s">
        <v>1191</v>
      </c>
      <c r="D838" s="197">
        <v>-94.680996500000006</v>
      </c>
      <c r="E838" s="197">
        <v>42.73856</v>
      </c>
      <c r="F838">
        <v>3.71</v>
      </c>
      <c r="G838">
        <f t="shared" si="82"/>
        <v>3.71</v>
      </c>
      <c r="H838" s="198">
        <v>11.83</v>
      </c>
      <c r="Q838" s="221">
        <f>(Q3923*10000)*TEA!$M$15*10^-6</f>
        <v>35.972302983749998</v>
      </c>
      <c r="R838" s="221">
        <f>(R3923*10000)*TEA!$O$15*10^-6</f>
        <v>35.972302983749998</v>
      </c>
      <c r="AA838">
        <f t="shared" si="78"/>
        <v>1</v>
      </c>
      <c r="AB838" s="197">
        <v>19151</v>
      </c>
      <c r="AC838" s="197">
        <v>56959</v>
      </c>
      <c r="AD838" s="197">
        <f t="shared" si="83"/>
        <v>56959</v>
      </c>
      <c r="AE838" s="197">
        <v>66994</v>
      </c>
      <c r="AJ838">
        <v>0</v>
      </c>
      <c r="AK838">
        <v>0</v>
      </c>
      <c r="AU838" s="198">
        <v>0.27272727299999999</v>
      </c>
      <c r="AV838" s="6">
        <v>0</v>
      </c>
      <c r="AW838" s="198">
        <v>0.38356000000000001</v>
      </c>
      <c r="BO838" s="198"/>
      <c r="BP838" s="354">
        <f t="shared" si="79"/>
        <v>57632.151875813965</v>
      </c>
      <c r="BQ838" s="354">
        <f t="shared" si="80"/>
        <v>0</v>
      </c>
      <c r="BR838" s="354">
        <f t="shared" si="81"/>
        <v>303986.2665112</v>
      </c>
      <c r="CG838" s="198"/>
      <c r="CH838">
        <f>(Transest!$J$14/HexExtSoy!$K$4)</f>
        <v>0.20257267294641951</v>
      </c>
      <c r="CI838">
        <f>(HydroProcOil!$K$14/HexExtSoy!$K$4)</f>
        <v>0.10977777777777777</v>
      </c>
      <c r="CJ838">
        <f>(StarchFerm!$K$24/StarchFerm!$K$4)</f>
        <v>0.33157302630665886</v>
      </c>
      <c r="CY838" s="198"/>
      <c r="CZ838">
        <f>BP838*CH838*1000*LCI!$E$93</f>
        <v>440719889.25594592</v>
      </c>
      <c r="DA838">
        <f>BQ838*CI838*1000*(LCI!$E$99)</f>
        <v>0</v>
      </c>
      <c r="DB838">
        <f>BR838*CJ838*1000*(LCI!$E$96)</f>
        <v>2716388768.9379511</v>
      </c>
    </row>
    <row r="839" spans="1:106" x14ac:dyDescent="0.25">
      <c r="A839" s="197">
        <v>19153</v>
      </c>
      <c r="B839" s="197" t="s">
        <v>1157</v>
      </c>
      <c r="C839" s="197" t="s">
        <v>716</v>
      </c>
      <c r="D839" s="197">
        <v>-93.579495100000003</v>
      </c>
      <c r="E839" s="197">
        <v>41.68618</v>
      </c>
      <c r="F839">
        <v>3.73</v>
      </c>
      <c r="G839">
        <f t="shared" si="82"/>
        <v>3.73</v>
      </c>
      <c r="H839" s="198">
        <v>12.23</v>
      </c>
      <c r="Q839" s="221">
        <f>(Q3924*10000)*TEA!$M$15*10^-6</f>
        <v>38.0983487094</v>
      </c>
      <c r="R839" s="221">
        <f>(R3924*10000)*TEA!$O$15*10^-6</f>
        <v>38.0983487094</v>
      </c>
      <c r="AA839">
        <f t="shared" si="78"/>
        <v>1</v>
      </c>
      <c r="AB839" s="197">
        <v>19153</v>
      </c>
      <c r="AC839" s="197">
        <v>29529</v>
      </c>
      <c r="AD839" s="197">
        <f t="shared" si="83"/>
        <v>29529</v>
      </c>
      <c r="AE839" s="197">
        <v>34003</v>
      </c>
      <c r="AJ839">
        <v>0</v>
      </c>
      <c r="AK839">
        <v>0</v>
      </c>
      <c r="AU839" s="198">
        <v>0.27272727299999999</v>
      </c>
      <c r="AV839" s="6">
        <v>0</v>
      </c>
      <c r="AW839" s="198">
        <v>0.38356000000000001</v>
      </c>
      <c r="BO839" s="198"/>
      <c r="BP839" s="354">
        <f t="shared" si="79"/>
        <v>30039.046393675409</v>
      </c>
      <c r="BQ839" s="354">
        <f t="shared" si="80"/>
        <v>0</v>
      </c>
      <c r="BR839" s="354">
        <f t="shared" si="81"/>
        <v>159505.99201640001</v>
      </c>
      <c r="CG839" s="198"/>
      <c r="CH839">
        <f>(Transest!$J$14/HexExtSoy!$K$4)</f>
        <v>0.20257267294641951</v>
      </c>
      <c r="CI839">
        <f>(HydroProcOil!$K$14/HexExtSoy!$K$4)</f>
        <v>0.10977777777777777</v>
      </c>
      <c r="CJ839">
        <f>(StarchFerm!$K$24/StarchFerm!$K$4)</f>
        <v>0.33157302630665886</v>
      </c>
      <c r="CY839" s="198"/>
      <c r="CZ839">
        <f>BP839*CH839*1000*LCI!$E$93</f>
        <v>229712144.50749451</v>
      </c>
      <c r="DA839">
        <f>BQ839*CI839*1000*(LCI!$E$99)</f>
        <v>0</v>
      </c>
      <c r="DB839">
        <f>BR839*CJ839*1000*(LCI!$E$96)</f>
        <v>1425328486.9225888</v>
      </c>
    </row>
    <row r="840" spans="1:106" x14ac:dyDescent="0.25">
      <c r="A840" s="197">
        <v>19155</v>
      </c>
      <c r="B840" s="197" t="s">
        <v>1157</v>
      </c>
      <c r="C840" s="197" t="s">
        <v>1192</v>
      </c>
      <c r="D840" s="197">
        <v>-95.541864000000004</v>
      </c>
      <c r="E840" s="197">
        <v>41.336129999999997</v>
      </c>
      <c r="F840">
        <v>3.73</v>
      </c>
      <c r="G840">
        <f t="shared" si="82"/>
        <v>3.73</v>
      </c>
      <c r="H840" s="198">
        <v>12.46</v>
      </c>
      <c r="Q840" s="221">
        <f>(Q3925*10000)*TEA!$M$15*10^-6</f>
        <v>39.447882455849999</v>
      </c>
      <c r="R840" s="221">
        <f>(R3925*10000)*TEA!$O$15*10^-6</f>
        <v>39.447882455849999</v>
      </c>
      <c r="AA840">
        <f t="shared" si="78"/>
        <v>1</v>
      </c>
      <c r="AB840" s="197">
        <v>19155</v>
      </c>
      <c r="AC840" s="197">
        <v>82376</v>
      </c>
      <c r="AD840" s="197">
        <f t="shared" si="83"/>
        <v>82376</v>
      </c>
      <c r="AE840" s="197">
        <v>95274</v>
      </c>
      <c r="AJ840">
        <v>0</v>
      </c>
      <c r="AK840">
        <v>0</v>
      </c>
      <c r="AU840" s="198">
        <v>0.27272727299999999</v>
      </c>
      <c r="AV840" s="6">
        <v>0</v>
      </c>
      <c r="AW840" s="198">
        <v>0.38356000000000001</v>
      </c>
      <c r="BO840" s="198"/>
      <c r="BP840" s="354">
        <f t="shared" si="79"/>
        <v>83798.858265617033</v>
      </c>
      <c r="BQ840" s="354">
        <f t="shared" si="80"/>
        <v>0</v>
      </c>
      <c r="BR840" s="354">
        <f t="shared" si="81"/>
        <v>455329.4611824</v>
      </c>
      <c r="CG840" s="198"/>
      <c r="CH840">
        <f>(Transest!$J$14/HexExtSoy!$K$4)</f>
        <v>0.20257267294641951</v>
      </c>
      <c r="CI840">
        <f>(HydroProcOil!$K$14/HexExtSoy!$K$4)</f>
        <v>0.10977777777777777</v>
      </c>
      <c r="CJ840">
        <f>(StarchFerm!$K$24/StarchFerm!$K$4)</f>
        <v>0.33157302630665886</v>
      </c>
      <c r="CY840" s="198"/>
      <c r="CZ840">
        <f>BP840*CH840*1000*LCI!$E$93</f>
        <v>640819791.25433862</v>
      </c>
      <c r="DA840">
        <f>BQ840*CI840*1000*(LCI!$E$99)</f>
        <v>0</v>
      </c>
      <c r="DB840">
        <f>BR840*CJ840*1000*(LCI!$E$96)</f>
        <v>4068775371.7218337</v>
      </c>
    </row>
    <row r="841" spans="1:106" x14ac:dyDescent="0.25">
      <c r="A841" s="197">
        <v>19157</v>
      </c>
      <c r="B841" s="197" t="s">
        <v>1157</v>
      </c>
      <c r="C841" s="197" t="s">
        <v>1193</v>
      </c>
      <c r="D841" s="197">
        <v>-92.5192646</v>
      </c>
      <c r="E841" s="197">
        <v>41.696739999999998</v>
      </c>
      <c r="F841">
        <v>3.76</v>
      </c>
      <c r="G841">
        <f t="shared" si="82"/>
        <v>3.76</v>
      </c>
      <c r="H841" s="198">
        <v>12.94</v>
      </c>
      <c r="Q841" s="221">
        <f>(Q3926*10000)*TEA!$M$15*10^-6</f>
        <v>37.968520910399995</v>
      </c>
      <c r="R841" s="221">
        <f>(R3926*10000)*TEA!$O$15*10^-6</f>
        <v>37.968520910399995</v>
      </c>
      <c r="AA841">
        <f t="shared" si="78"/>
        <v>1</v>
      </c>
      <c r="AB841" s="197">
        <v>19157</v>
      </c>
      <c r="AC841" s="197">
        <v>45345</v>
      </c>
      <c r="AD841" s="197">
        <f t="shared" si="83"/>
        <v>45345</v>
      </c>
      <c r="AE841" s="197">
        <v>54645</v>
      </c>
      <c r="AJ841">
        <v>0</v>
      </c>
      <c r="AK841">
        <v>0</v>
      </c>
      <c r="AU841" s="198">
        <v>0.27272727299999999</v>
      </c>
      <c r="AV841" s="6">
        <v>0</v>
      </c>
      <c r="AW841" s="198">
        <v>0.38356000000000001</v>
      </c>
      <c r="BO841" s="198"/>
      <c r="BP841" s="354">
        <f t="shared" si="79"/>
        <v>46499.236410135592</v>
      </c>
      <c r="BQ841" s="354">
        <f t="shared" si="80"/>
        <v>0</v>
      </c>
      <c r="BR841" s="354">
        <f t="shared" si="81"/>
        <v>271217.69242799998</v>
      </c>
      <c r="CG841" s="198"/>
      <c r="CH841">
        <f>(Transest!$J$14/HexExtSoy!$K$4)</f>
        <v>0.20257267294641951</v>
      </c>
      <c r="CI841">
        <f>(HydroProcOil!$K$14/HexExtSoy!$K$4)</f>
        <v>0.10977777777777777</v>
      </c>
      <c r="CJ841">
        <f>(StarchFerm!$K$24/StarchFerm!$K$4)</f>
        <v>0.33157302630665886</v>
      </c>
      <c r="CY841" s="198"/>
      <c r="CZ841">
        <f>BP841*CH841*1000*LCI!$E$93</f>
        <v>355585166.5112161</v>
      </c>
      <c r="DA841">
        <f>BQ841*CI841*1000*(LCI!$E$99)</f>
        <v>0</v>
      </c>
      <c r="DB841">
        <f>BR841*CJ841*1000*(LCI!$E$96)</f>
        <v>2423572295.2357216</v>
      </c>
    </row>
    <row r="842" spans="1:106" x14ac:dyDescent="0.25">
      <c r="A842" s="197">
        <v>19159</v>
      </c>
      <c r="B842" s="197" t="s">
        <v>1157</v>
      </c>
      <c r="C842" s="197" t="s">
        <v>1194</v>
      </c>
      <c r="D842" s="197">
        <v>-94.250836000000007</v>
      </c>
      <c r="E842" s="197">
        <v>40.749760000000002</v>
      </c>
      <c r="F842">
        <v>3.24</v>
      </c>
      <c r="G842">
        <f t="shared" si="82"/>
        <v>3.24</v>
      </c>
      <c r="H842" s="198">
        <v>9.5299999999999994</v>
      </c>
      <c r="Q842" s="221">
        <f>(Q3927*10000)*TEA!$M$15*10^-6</f>
        <v>40.342374158849999</v>
      </c>
      <c r="R842" s="221">
        <f>(R3927*10000)*TEA!$O$15*10^-6</f>
        <v>40.342374158849999</v>
      </c>
      <c r="AA842">
        <f t="shared" si="78"/>
        <v>1</v>
      </c>
      <c r="AB842" s="197">
        <v>19159</v>
      </c>
      <c r="AC842" s="197">
        <v>22462</v>
      </c>
      <c r="AD842" s="197">
        <f t="shared" si="83"/>
        <v>22462</v>
      </c>
      <c r="AE842" s="197">
        <v>18147</v>
      </c>
      <c r="AJ842">
        <v>0</v>
      </c>
      <c r="AK842">
        <v>0</v>
      </c>
      <c r="AU842" s="198">
        <v>0.27272727299999999</v>
      </c>
      <c r="AV842" s="6">
        <v>0</v>
      </c>
      <c r="AW842" s="198">
        <v>0.38356000000000001</v>
      </c>
      <c r="BO842" s="198"/>
      <c r="BP842" s="354">
        <f t="shared" si="79"/>
        <v>19848.240019848239</v>
      </c>
      <c r="BQ842" s="354">
        <f t="shared" si="80"/>
        <v>0</v>
      </c>
      <c r="BR842" s="354">
        <f t="shared" si="81"/>
        <v>66333.215439599997</v>
      </c>
      <c r="CG842" s="198"/>
      <c r="CH842">
        <f>(Transest!$J$14/HexExtSoy!$K$4)</f>
        <v>0.20257267294641951</v>
      </c>
      <c r="CI842">
        <f>(HydroProcOil!$K$14/HexExtSoy!$K$4)</f>
        <v>0.10977777777777777</v>
      </c>
      <c r="CJ842">
        <f>(StarchFerm!$K$24/StarchFerm!$K$4)</f>
        <v>0.33157302630665886</v>
      </c>
      <c r="CY842" s="198"/>
      <c r="CZ842">
        <f>BP842*CH842*1000*LCI!$E$93</f>
        <v>151781841.53737891</v>
      </c>
      <c r="DA842">
        <f>BQ842*CI842*1000*(LCI!$E$99)</f>
        <v>0</v>
      </c>
      <c r="DB842">
        <f>BR842*CJ842*1000*(LCI!$E$96)</f>
        <v>592746519.42551553</v>
      </c>
    </row>
    <row r="843" spans="1:106" x14ac:dyDescent="0.25">
      <c r="A843" s="197">
        <v>19161</v>
      </c>
      <c r="B843" s="197" t="s">
        <v>1157</v>
      </c>
      <c r="C843" s="197" t="s">
        <v>1195</v>
      </c>
      <c r="D843" s="197">
        <v>-95.117636899999994</v>
      </c>
      <c r="E843" s="197">
        <v>42.384039999999999</v>
      </c>
      <c r="F843">
        <v>3.92</v>
      </c>
      <c r="G843">
        <f t="shared" si="82"/>
        <v>3.92</v>
      </c>
      <c r="H843" s="198">
        <v>12.26</v>
      </c>
      <c r="Q843" s="221">
        <f>(Q3928*10000)*TEA!$M$15*10^-6</f>
        <v>36.969355606049994</v>
      </c>
      <c r="R843" s="221">
        <f>(R3928*10000)*TEA!$O$15*10^-6</f>
        <v>36.969355606049994</v>
      </c>
      <c r="AA843">
        <f t="shared" si="78"/>
        <v>1</v>
      </c>
      <c r="AB843" s="197">
        <v>19161</v>
      </c>
      <c r="AC843" s="197">
        <v>56507</v>
      </c>
      <c r="AD843" s="197">
        <f t="shared" si="83"/>
        <v>56507</v>
      </c>
      <c r="AE843" s="197">
        <v>67963</v>
      </c>
      <c r="AJ843">
        <v>0</v>
      </c>
      <c r="AK843">
        <v>0</v>
      </c>
      <c r="AU843" s="198">
        <v>0.27272727299999999</v>
      </c>
      <c r="AV843" s="6">
        <v>0</v>
      </c>
      <c r="AW843" s="198">
        <v>0.38356000000000001</v>
      </c>
      <c r="BO843" s="198"/>
      <c r="BP843" s="354">
        <f t="shared" si="79"/>
        <v>60411.120060411122</v>
      </c>
      <c r="BQ843" s="354">
        <f t="shared" si="80"/>
        <v>0</v>
      </c>
      <c r="BR843" s="354">
        <f t="shared" si="81"/>
        <v>319592.31031279999</v>
      </c>
      <c r="CG843" s="198"/>
      <c r="CH843">
        <f>(Transest!$J$14/HexExtSoy!$K$4)</f>
        <v>0.20257267294641951</v>
      </c>
      <c r="CI843">
        <f>(HydroProcOil!$K$14/HexExtSoy!$K$4)</f>
        <v>0.10977777777777777</v>
      </c>
      <c r="CJ843">
        <f>(StarchFerm!$K$24/StarchFerm!$K$4)</f>
        <v>0.33157302630665886</v>
      </c>
      <c r="CY843" s="198"/>
      <c r="CZ843">
        <f>BP843*CH843*1000*LCI!$E$93</f>
        <v>461970988.00375158</v>
      </c>
      <c r="DA843">
        <f>BQ843*CI843*1000*(LCI!$E$99)</f>
        <v>0</v>
      </c>
      <c r="DB843">
        <f>BR843*CJ843*1000*(LCI!$E$96)</f>
        <v>2855842707.422564</v>
      </c>
    </row>
    <row r="844" spans="1:106" x14ac:dyDescent="0.25">
      <c r="A844" s="197">
        <v>19163</v>
      </c>
      <c r="B844" s="197" t="s">
        <v>1157</v>
      </c>
      <c r="C844" s="197" t="s">
        <v>722</v>
      </c>
      <c r="D844" s="197">
        <v>-90.612257</v>
      </c>
      <c r="E844" s="197">
        <v>41.647979999999997</v>
      </c>
      <c r="F844">
        <v>4.2300000000000004</v>
      </c>
      <c r="G844">
        <f t="shared" si="82"/>
        <v>4.2300000000000004</v>
      </c>
      <c r="H844" s="198">
        <v>13.94</v>
      </c>
      <c r="Q844" s="221">
        <f>(Q3929*10000)*TEA!$M$15*10^-6</f>
        <v>37.848808940399998</v>
      </c>
      <c r="R844" s="221">
        <f>(R3929*10000)*TEA!$O$15*10^-6</f>
        <v>37.848808940399998</v>
      </c>
      <c r="AA844">
        <f t="shared" si="78"/>
        <v>1</v>
      </c>
      <c r="AB844" s="197">
        <v>19163</v>
      </c>
      <c r="AC844" s="197">
        <v>29796</v>
      </c>
      <c r="AD844" s="197">
        <f t="shared" si="83"/>
        <v>29796</v>
      </c>
      <c r="AE844" s="197">
        <v>44837</v>
      </c>
      <c r="AJ844">
        <v>0</v>
      </c>
      <c r="AK844">
        <v>0</v>
      </c>
      <c r="AU844" s="198">
        <v>0.27272727299999999</v>
      </c>
      <c r="AV844" s="6">
        <v>0</v>
      </c>
      <c r="AW844" s="198">
        <v>0.38356000000000001</v>
      </c>
      <c r="BO844" s="198"/>
      <c r="BP844" s="354">
        <f t="shared" si="79"/>
        <v>34373.74912528284</v>
      </c>
      <c r="BQ844" s="354">
        <f t="shared" si="80"/>
        <v>0</v>
      </c>
      <c r="BR844" s="354">
        <f t="shared" si="81"/>
        <v>239735.65529680002</v>
      </c>
      <c r="CG844" s="198"/>
      <c r="CH844">
        <f>(Transest!$J$14/HexExtSoy!$K$4)</f>
        <v>0.20257267294641951</v>
      </c>
      <c r="CI844">
        <f>(HydroProcOil!$K$14/HexExtSoy!$K$4)</f>
        <v>0.10977777777777777</v>
      </c>
      <c r="CJ844">
        <f>(StarchFerm!$K$24/StarchFerm!$K$4)</f>
        <v>0.33157302630665886</v>
      </c>
      <c r="CY844" s="198"/>
      <c r="CZ844">
        <f>BP844*CH844*1000*LCI!$E$93</f>
        <v>262860129.54105684</v>
      </c>
      <c r="DA844">
        <f>BQ844*CI844*1000*(LCI!$E$99)</f>
        <v>0</v>
      </c>
      <c r="DB844">
        <f>BR844*CJ844*1000*(LCI!$E$96)</f>
        <v>2142252178.1529708</v>
      </c>
    </row>
    <row r="845" spans="1:106" x14ac:dyDescent="0.25">
      <c r="A845" s="197">
        <v>19165</v>
      </c>
      <c r="B845" s="197" t="s">
        <v>1157</v>
      </c>
      <c r="C845" s="197" t="s">
        <v>650</v>
      </c>
      <c r="D845" s="197">
        <v>-95.315396899999996</v>
      </c>
      <c r="E845" s="197">
        <v>41.683929999999997</v>
      </c>
      <c r="F845">
        <v>3.95</v>
      </c>
      <c r="G845">
        <f t="shared" si="82"/>
        <v>3.95</v>
      </c>
      <c r="H845" s="198">
        <v>13.17</v>
      </c>
      <c r="Q845" s="221">
        <f>(Q3930*10000)*TEA!$M$15*10^-6</f>
        <v>38.635988102999995</v>
      </c>
      <c r="R845" s="221">
        <f>(R3930*10000)*TEA!$O$15*10^-6</f>
        <v>38.635988102999995</v>
      </c>
      <c r="AA845">
        <f t="shared" si="78"/>
        <v>1</v>
      </c>
      <c r="AB845" s="197">
        <v>19165</v>
      </c>
      <c r="AC845" s="197">
        <v>59369</v>
      </c>
      <c r="AD845" s="197">
        <f t="shared" si="83"/>
        <v>59369</v>
      </c>
      <c r="AE845" s="197">
        <v>67452</v>
      </c>
      <c r="AJ845">
        <v>0</v>
      </c>
      <c r="AK845">
        <v>0</v>
      </c>
      <c r="AU845" s="198">
        <v>0.27272727299999999</v>
      </c>
      <c r="AV845" s="6">
        <v>0</v>
      </c>
      <c r="AW845" s="198">
        <v>0.38356000000000001</v>
      </c>
      <c r="BO845" s="198"/>
      <c r="BP845" s="354">
        <f t="shared" si="79"/>
        <v>63956.604609411152</v>
      </c>
      <c r="BQ845" s="354">
        <f t="shared" si="80"/>
        <v>0</v>
      </c>
      <c r="BR845" s="354">
        <f t="shared" si="81"/>
        <v>340732.77971039998</v>
      </c>
      <c r="CG845" s="198"/>
      <c r="CH845">
        <f>(Transest!$J$14/HexExtSoy!$K$4)</f>
        <v>0.20257267294641951</v>
      </c>
      <c r="CI845">
        <f>(HydroProcOil!$K$14/HexExtSoy!$K$4)</f>
        <v>0.10977777777777777</v>
      </c>
      <c r="CJ845">
        <f>(StarchFerm!$K$24/StarchFerm!$K$4)</f>
        <v>0.33157302630665886</v>
      </c>
      <c r="CY845" s="198"/>
      <c r="CZ845">
        <f>BP845*CH845*1000*LCI!$E$93</f>
        <v>489083728.14854062</v>
      </c>
      <c r="DA845">
        <f>BQ845*CI845*1000*(LCI!$E$99)</f>
        <v>0</v>
      </c>
      <c r="DB845">
        <f>BR845*CJ845*1000*(LCI!$E$96)</f>
        <v>3044751681.175828</v>
      </c>
    </row>
    <row r="846" spans="1:106" x14ac:dyDescent="0.25">
      <c r="A846" s="197">
        <v>19167</v>
      </c>
      <c r="B846" s="197" t="s">
        <v>1157</v>
      </c>
      <c r="C846" s="197" t="s">
        <v>1196</v>
      </c>
      <c r="D846" s="197">
        <v>-96.170181299999996</v>
      </c>
      <c r="E846" s="197">
        <v>43.082470000000001</v>
      </c>
      <c r="F846">
        <v>4.29</v>
      </c>
      <c r="G846">
        <f t="shared" si="82"/>
        <v>4.29</v>
      </c>
      <c r="H846" s="198">
        <v>13.36</v>
      </c>
      <c r="Q846" s="221">
        <f>(Q3931*10000)*TEA!$M$15*10^-6</f>
        <v>35.601523588349998</v>
      </c>
      <c r="R846" s="221">
        <f>(R3931*10000)*TEA!$O$15*10^-6</f>
        <v>35.601523588349998</v>
      </c>
      <c r="AA846">
        <f t="shared" si="78"/>
        <v>1</v>
      </c>
      <c r="AB846" s="197">
        <v>19167</v>
      </c>
      <c r="AC846" s="197">
        <v>65598</v>
      </c>
      <c r="AD846" s="197">
        <f t="shared" si="83"/>
        <v>65598</v>
      </c>
      <c r="AE846" s="197">
        <v>90992</v>
      </c>
      <c r="AJ846">
        <v>0</v>
      </c>
      <c r="AK846">
        <v>0</v>
      </c>
      <c r="AU846" s="198">
        <v>0.27272727299999999</v>
      </c>
      <c r="AV846" s="6">
        <v>0</v>
      </c>
      <c r="AW846" s="198">
        <v>0.38356000000000001</v>
      </c>
      <c r="BO846" s="198"/>
      <c r="BP846" s="354">
        <f t="shared" si="79"/>
        <v>76749.660076749657</v>
      </c>
      <c r="BQ846" s="354">
        <f t="shared" si="80"/>
        <v>0</v>
      </c>
      <c r="BR846" s="354">
        <f t="shared" si="81"/>
        <v>466275.91070719995</v>
      </c>
      <c r="CG846" s="198"/>
      <c r="CH846">
        <f>(Transest!$J$14/HexExtSoy!$K$4)</f>
        <v>0.20257267294641951</v>
      </c>
      <c r="CI846">
        <f>(HydroProcOil!$K$14/HexExtSoy!$K$4)</f>
        <v>0.10977777777777777</v>
      </c>
      <c r="CJ846">
        <f>(StarchFerm!$K$24/StarchFerm!$K$4)</f>
        <v>0.33157302630665886</v>
      </c>
      <c r="CY846" s="198"/>
      <c r="CZ846">
        <f>BP846*CH846*1000*LCI!$E$93</f>
        <v>586913738.05272949</v>
      </c>
      <c r="DA846">
        <f>BQ846*CI846*1000*(LCI!$E$99)</f>
        <v>0</v>
      </c>
      <c r="DB846">
        <f>BR846*CJ846*1000*(LCI!$E$96)</f>
        <v>4166591674.0507979</v>
      </c>
    </row>
    <row r="847" spans="1:106" x14ac:dyDescent="0.25">
      <c r="A847" s="197">
        <v>19169</v>
      </c>
      <c r="B847" s="197" t="s">
        <v>1157</v>
      </c>
      <c r="C847" s="197" t="s">
        <v>1197</v>
      </c>
      <c r="D847" s="197">
        <v>-93.467000200000001</v>
      </c>
      <c r="E847" s="197">
        <v>42.035400000000003</v>
      </c>
      <c r="F847">
        <v>3.77</v>
      </c>
      <c r="G847">
        <f t="shared" si="82"/>
        <v>3.77</v>
      </c>
      <c r="H847" s="198">
        <v>12.79</v>
      </c>
      <c r="Q847" s="221">
        <f>(Q3932*10000)*TEA!$M$15*10^-6</f>
        <v>37.235011223699999</v>
      </c>
      <c r="R847" s="221">
        <f>(R3932*10000)*TEA!$O$15*10^-6</f>
        <v>37.235011223699999</v>
      </c>
      <c r="AA847">
        <f t="shared" si="78"/>
        <v>1</v>
      </c>
      <c r="AB847" s="197">
        <v>19169</v>
      </c>
      <c r="AC847" s="197">
        <v>42444</v>
      </c>
      <c r="AD847" s="197">
        <f t="shared" si="83"/>
        <v>42444</v>
      </c>
      <c r="AE847" s="197">
        <v>64045</v>
      </c>
      <c r="AJ847">
        <v>0</v>
      </c>
      <c r="AK847">
        <v>0</v>
      </c>
      <c r="AU847" s="198">
        <v>0.27272727299999999</v>
      </c>
      <c r="AV847" s="6">
        <v>0</v>
      </c>
      <c r="AW847" s="198">
        <v>0.38356000000000001</v>
      </c>
      <c r="BO847" s="198"/>
      <c r="BP847" s="354">
        <f t="shared" si="79"/>
        <v>43640.14913454924</v>
      </c>
      <c r="BQ847" s="354">
        <f t="shared" si="80"/>
        <v>0</v>
      </c>
      <c r="BR847" s="354">
        <f t="shared" si="81"/>
        <v>314187.63155799999</v>
      </c>
      <c r="CG847" s="198"/>
      <c r="CH847">
        <f>(Transest!$J$14/HexExtSoy!$K$4)</f>
        <v>0.20257267294641951</v>
      </c>
      <c r="CI847">
        <f>(HydroProcOil!$K$14/HexExtSoy!$K$4)</f>
        <v>0.10977777777777777</v>
      </c>
      <c r="CJ847">
        <f>(StarchFerm!$K$24/StarchFerm!$K$4)</f>
        <v>0.33157302630665886</v>
      </c>
      <c r="CY847" s="198"/>
      <c r="CZ847">
        <f>BP847*CH847*1000*LCI!$E$93</f>
        <v>333721387.58821708</v>
      </c>
      <c r="DA847">
        <f>BQ847*CI847*1000*(LCI!$E$99)</f>
        <v>0</v>
      </c>
      <c r="DB847">
        <f>BR847*CJ847*1000*(LCI!$E$96)</f>
        <v>2807547076.0516143</v>
      </c>
    </row>
    <row r="848" spans="1:106" x14ac:dyDescent="0.25">
      <c r="A848" s="197">
        <v>19171</v>
      </c>
      <c r="B848" s="197" t="s">
        <v>1157</v>
      </c>
      <c r="C848" s="197" t="s">
        <v>1198</v>
      </c>
      <c r="D848" s="197">
        <v>-92.522652600000001</v>
      </c>
      <c r="E848" s="197">
        <v>42.086190000000002</v>
      </c>
      <c r="F848">
        <v>3.87</v>
      </c>
      <c r="G848">
        <f t="shared" si="82"/>
        <v>3.87</v>
      </c>
      <c r="H848" s="198">
        <v>13.49</v>
      </c>
      <c r="Q848" s="221">
        <f>(Q3933*10000)*TEA!$M$15*10^-6</f>
        <v>37.044560392199998</v>
      </c>
      <c r="R848" s="221">
        <f>(R3933*10000)*TEA!$O$15*10^-6</f>
        <v>37.044560392199998</v>
      </c>
      <c r="AA848">
        <f t="shared" si="78"/>
        <v>1</v>
      </c>
      <c r="AB848" s="197">
        <v>19171</v>
      </c>
      <c r="AC848" s="197">
        <v>59596</v>
      </c>
      <c r="AD848" s="197">
        <f t="shared" si="83"/>
        <v>59596</v>
      </c>
      <c r="AE848" s="197">
        <v>67974</v>
      </c>
      <c r="AJ848">
        <v>0</v>
      </c>
      <c r="AK848">
        <v>0</v>
      </c>
      <c r="AU848" s="198">
        <v>0.27272727299999999</v>
      </c>
      <c r="AV848" s="6">
        <v>0</v>
      </c>
      <c r="AW848" s="198">
        <v>0.38356000000000001</v>
      </c>
      <c r="BO848" s="198"/>
      <c r="BP848" s="354">
        <f t="shared" si="79"/>
        <v>62900.869153809967</v>
      </c>
      <c r="BQ848" s="354">
        <f t="shared" si="80"/>
        <v>0</v>
      </c>
      <c r="BR848" s="354">
        <f t="shared" si="81"/>
        <v>351712.72936560004</v>
      </c>
      <c r="CG848" s="198"/>
      <c r="CH848">
        <f>(Transest!$J$14/HexExtSoy!$K$4)</f>
        <v>0.20257267294641951</v>
      </c>
      <c r="CI848">
        <f>(HydroProcOil!$K$14/HexExtSoy!$K$4)</f>
        <v>0.10977777777777777</v>
      </c>
      <c r="CJ848">
        <f>(StarchFerm!$K$24/StarchFerm!$K$4)</f>
        <v>0.33157302630665886</v>
      </c>
      <c r="CY848" s="198"/>
      <c r="CZ848">
        <f>BP848*CH848*1000*LCI!$E$93</f>
        <v>481010394.11654526</v>
      </c>
      <c r="DA848">
        <f>BQ848*CI848*1000*(LCI!$E$99)</f>
        <v>0</v>
      </c>
      <c r="DB848">
        <f>BR848*CJ848*1000*(LCI!$E$96)</f>
        <v>3142867337.0875096</v>
      </c>
    </row>
    <row r="849" spans="1:106" x14ac:dyDescent="0.25">
      <c r="A849" s="197">
        <v>19173</v>
      </c>
      <c r="B849" s="197" t="s">
        <v>1157</v>
      </c>
      <c r="C849" s="197" t="s">
        <v>907</v>
      </c>
      <c r="D849" s="197">
        <v>-94.704514599999996</v>
      </c>
      <c r="E849" s="197">
        <v>40.750660000000003</v>
      </c>
      <c r="F849">
        <v>3.43</v>
      </c>
      <c r="G849">
        <f t="shared" si="82"/>
        <v>3.43</v>
      </c>
      <c r="H849" s="198">
        <v>10.5</v>
      </c>
      <c r="Q849" s="221">
        <f>(Q3934*10000)*TEA!$M$15*10^-6</f>
        <v>40.402085998049998</v>
      </c>
      <c r="R849" s="221">
        <f>(R3934*10000)*TEA!$O$15*10^-6</f>
        <v>40.402085998049998</v>
      </c>
      <c r="AA849">
        <f t="shared" si="78"/>
        <v>1</v>
      </c>
      <c r="AB849" s="197">
        <v>19173</v>
      </c>
      <c r="AC849" s="197">
        <v>34305</v>
      </c>
      <c r="AD849" s="197">
        <f t="shared" si="83"/>
        <v>34305</v>
      </c>
      <c r="AE849" s="197">
        <v>32554</v>
      </c>
      <c r="AJ849">
        <v>0</v>
      </c>
      <c r="AK849">
        <v>0</v>
      </c>
      <c r="AU849" s="198">
        <v>0.27272727299999999</v>
      </c>
      <c r="AV849" s="6">
        <v>0</v>
      </c>
      <c r="AW849" s="198">
        <v>0.38356000000000001</v>
      </c>
      <c r="BO849" s="198"/>
      <c r="BP849" s="354">
        <f t="shared" si="79"/>
        <v>32090.768213908952</v>
      </c>
      <c r="BQ849" s="354">
        <f t="shared" si="80"/>
        <v>0</v>
      </c>
      <c r="BR849" s="354">
        <f t="shared" si="81"/>
        <v>131107.32852000001</v>
      </c>
      <c r="CG849" s="198"/>
      <c r="CH849">
        <f>(Transest!$J$14/HexExtSoy!$K$4)</f>
        <v>0.20257267294641951</v>
      </c>
      <c r="CI849">
        <f>(HydroProcOil!$K$14/HexExtSoy!$K$4)</f>
        <v>0.10977777777777777</v>
      </c>
      <c r="CJ849">
        <f>(StarchFerm!$K$24/StarchFerm!$K$4)</f>
        <v>0.33157302630665886</v>
      </c>
      <c r="CY849" s="198"/>
      <c r="CZ849">
        <f>BP849*CH849*1000*LCI!$E$93</f>
        <v>245401904.19833139</v>
      </c>
      <c r="DA849">
        <f>BQ849*CI849*1000*(LCI!$E$99)</f>
        <v>0</v>
      </c>
      <c r="DB849">
        <f>BR849*CJ849*1000*(LCI!$E$96)</f>
        <v>1171561066.9012406</v>
      </c>
    </row>
    <row r="850" spans="1:106" x14ac:dyDescent="0.25">
      <c r="A850" s="197">
        <v>19175</v>
      </c>
      <c r="B850" s="197" t="s">
        <v>1157</v>
      </c>
      <c r="C850" s="197" t="s">
        <v>728</v>
      </c>
      <c r="D850" s="197">
        <v>-94.251556399999998</v>
      </c>
      <c r="E850" s="197">
        <v>41.03237</v>
      </c>
      <c r="F850">
        <v>3.04</v>
      </c>
      <c r="G850">
        <f t="shared" si="82"/>
        <v>3.04</v>
      </c>
      <c r="H850" s="198">
        <v>8.59</v>
      </c>
      <c r="Q850" s="221">
        <f>(Q3935*10000)*TEA!$M$15*10^-6</f>
        <v>39.7287005823</v>
      </c>
      <c r="R850" s="221">
        <f>(R3935*10000)*TEA!$O$15*10^-6</f>
        <v>39.7287005823</v>
      </c>
      <c r="AA850">
        <f t="shared" si="78"/>
        <v>1</v>
      </c>
      <c r="AB850" s="197">
        <v>19175</v>
      </c>
      <c r="AC850" s="197">
        <v>25409</v>
      </c>
      <c r="AD850" s="197">
        <f t="shared" si="83"/>
        <v>25409</v>
      </c>
      <c r="AE850" s="197">
        <v>24919</v>
      </c>
      <c r="AJ850">
        <v>0</v>
      </c>
      <c r="AK850">
        <v>0</v>
      </c>
      <c r="AU850" s="198">
        <v>0.27272727299999999</v>
      </c>
      <c r="AV850" s="6">
        <v>0</v>
      </c>
      <c r="AW850" s="198">
        <v>0.38356000000000001</v>
      </c>
      <c r="BO850" s="198"/>
      <c r="BP850" s="354">
        <f t="shared" si="79"/>
        <v>21066.370930157278</v>
      </c>
      <c r="BQ850" s="354">
        <f t="shared" si="80"/>
        <v>0</v>
      </c>
      <c r="BR850" s="354">
        <f t="shared" si="81"/>
        <v>82102.6327876</v>
      </c>
      <c r="CG850" s="198"/>
      <c r="CH850">
        <f>(Transest!$J$14/HexExtSoy!$K$4)</f>
        <v>0.20257267294641951</v>
      </c>
      <c r="CI850">
        <f>(HydroProcOil!$K$14/HexExtSoy!$K$4)</f>
        <v>0.10977777777777777</v>
      </c>
      <c r="CJ850">
        <f>(StarchFerm!$K$24/StarchFerm!$K$4)</f>
        <v>0.33157302630665886</v>
      </c>
      <c r="CY850" s="198"/>
      <c r="CZ850">
        <f>BP850*CH850*1000*LCI!$E$93</f>
        <v>161097032.83975226</v>
      </c>
      <c r="DA850">
        <f>BQ850*CI850*1000*(LCI!$E$99)</f>
        <v>0</v>
      </c>
      <c r="DB850">
        <f>BR850*CJ850*1000*(LCI!$E$96)</f>
        <v>733660346.44942236</v>
      </c>
    </row>
    <row r="851" spans="1:106" x14ac:dyDescent="0.25">
      <c r="A851" s="197">
        <v>19177</v>
      </c>
      <c r="B851" s="197" t="s">
        <v>1157</v>
      </c>
      <c r="C851" s="197" t="s">
        <v>729</v>
      </c>
      <c r="D851" s="197">
        <v>-91.938238999999996</v>
      </c>
      <c r="E851" s="197">
        <v>40.760089999999998</v>
      </c>
      <c r="F851">
        <v>2.84</v>
      </c>
      <c r="G851">
        <f t="shared" si="82"/>
        <v>2.84</v>
      </c>
      <c r="H851" s="198">
        <v>9.06</v>
      </c>
      <c r="Q851" s="221">
        <f>(Q3936*10000)*TEA!$M$15*10^-6</f>
        <v>40.204790014950007</v>
      </c>
      <c r="R851" s="221">
        <f>(R3936*10000)*TEA!$O$15*10^-6</f>
        <v>40.204790014950007</v>
      </c>
      <c r="AA851">
        <f t="shared" si="78"/>
        <v>1</v>
      </c>
      <c r="AB851" s="197">
        <v>19177</v>
      </c>
      <c r="AC851" s="197">
        <v>17804</v>
      </c>
      <c r="AD851" s="197">
        <f t="shared" si="83"/>
        <v>17804</v>
      </c>
      <c r="AE851" s="197">
        <v>17618</v>
      </c>
      <c r="AJ851">
        <v>0</v>
      </c>
      <c r="AK851">
        <v>0</v>
      </c>
      <c r="AU851" s="198">
        <v>0.27272727299999999</v>
      </c>
      <c r="AV851" s="6">
        <v>0</v>
      </c>
      <c r="AW851" s="198">
        <v>0.38356000000000001</v>
      </c>
      <c r="BO851" s="198"/>
      <c r="BP851" s="354">
        <f t="shared" si="79"/>
        <v>13790.007286517281</v>
      </c>
      <c r="BQ851" s="354">
        <f t="shared" si="80"/>
        <v>0</v>
      </c>
      <c r="BR851" s="354">
        <f t="shared" si="81"/>
        <v>61223.494324800005</v>
      </c>
      <c r="CG851" s="198"/>
      <c r="CH851">
        <f>(Transest!$J$14/HexExtSoy!$K$4)</f>
        <v>0.20257267294641951</v>
      </c>
      <c r="CI851">
        <f>(HydroProcOil!$K$14/HexExtSoy!$K$4)</f>
        <v>0.10977777777777777</v>
      </c>
      <c r="CJ851">
        <f>(StarchFerm!$K$24/StarchFerm!$K$4)</f>
        <v>0.33157302630665886</v>
      </c>
      <c r="CY851" s="198"/>
      <c r="CZ851">
        <f>BP851*CH851*1000*LCI!$E$93</f>
        <v>105453818.50826037</v>
      </c>
      <c r="DA851">
        <f>BQ851*CI851*1000*(LCI!$E$99)</f>
        <v>0</v>
      </c>
      <c r="DB851">
        <f>BR851*CJ851*1000*(LCI!$E$96)</f>
        <v>547086597.98253012</v>
      </c>
    </row>
    <row r="852" spans="1:106" x14ac:dyDescent="0.25">
      <c r="A852" s="197">
        <v>19179</v>
      </c>
      <c r="B852" s="197" t="s">
        <v>1157</v>
      </c>
      <c r="C852" s="197" t="s">
        <v>1199</v>
      </c>
      <c r="D852" s="197">
        <v>-92.400882899999999</v>
      </c>
      <c r="E852" s="197">
        <v>41.037230000000001</v>
      </c>
      <c r="F852">
        <v>2.97</v>
      </c>
      <c r="G852">
        <f t="shared" si="82"/>
        <v>2.97</v>
      </c>
      <c r="H852" s="198">
        <v>10.09</v>
      </c>
      <c r="Q852" s="221">
        <f>(Q3937*10000)*TEA!$M$15*10^-6</f>
        <v>39.541653240750001</v>
      </c>
      <c r="R852" s="221">
        <f>(R3937*10000)*TEA!$O$15*10^-6</f>
        <v>39.541653240750001</v>
      </c>
      <c r="AA852">
        <f t="shared" si="78"/>
        <v>1</v>
      </c>
      <c r="AB852" s="197">
        <v>19179</v>
      </c>
      <c r="AC852" s="197">
        <v>22740</v>
      </c>
      <c r="AD852" s="197">
        <f t="shared" si="83"/>
        <v>22740</v>
      </c>
      <c r="AE852" s="197">
        <v>23580</v>
      </c>
      <c r="AJ852">
        <v>0</v>
      </c>
      <c r="AK852">
        <v>0</v>
      </c>
      <c r="AU852" s="198">
        <v>0.27272727299999999</v>
      </c>
      <c r="AV852" s="6">
        <v>0</v>
      </c>
      <c r="AW852" s="198">
        <v>0.38356000000000001</v>
      </c>
      <c r="BO852" s="198"/>
      <c r="BP852" s="354">
        <f t="shared" si="79"/>
        <v>18419.400018419401</v>
      </c>
      <c r="BQ852" s="354">
        <f t="shared" si="80"/>
        <v>0</v>
      </c>
      <c r="BR852" s="354">
        <f t="shared" si="81"/>
        <v>91257.439031999995</v>
      </c>
      <c r="CG852" s="198"/>
      <c r="CH852">
        <f>(Transest!$J$14/HexExtSoy!$K$4)</f>
        <v>0.20257267294641951</v>
      </c>
      <c r="CI852">
        <f>(HydroProcOil!$K$14/HexExtSoy!$K$4)</f>
        <v>0.10977777777777777</v>
      </c>
      <c r="CJ852">
        <f>(StarchFerm!$K$24/StarchFerm!$K$4)</f>
        <v>0.33157302630665886</v>
      </c>
      <c r="CY852" s="198"/>
      <c r="CZ852">
        <f>BP852*CH852*1000*LCI!$E$93</f>
        <v>140855332.86647063</v>
      </c>
      <c r="DA852">
        <f>BQ852*CI852*1000*(LCI!$E$99)</f>
        <v>0</v>
      </c>
      <c r="DB852">
        <f>BR852*CJ852*1000*(LCI!$E$96)</f>
        <v>815466716.0249207</v>
      </c>
    </row>
    <row r="853" spans="1:106" x14ac:dyDescent="0.25">
      <c r="A853" s="197">
        <v>19181</v>
      </c>
      <c r="B853" s="197" t="s">
        <v>1157</v>
      </c>
      <c r="C853" s="197" t="s">
        <v>1012</v>
      </c>
      <c r="D853" s="197">
        <v>-93.569697700000006</v>
      </c>
      <c r="E853" s="197">
        <v>41.33746</v>
      </c>
      <c r="F853">
        <v>3.3</v>
      </c>
      <c r="G853">
        <f t="shared" si="82"/>
        <v>3.3</v>
      </c>
      <c r="H853" s="198">
        <v>10.29</v>
      </c>
      <c r="Q853" s="221">
        <f>(Q3938*10000)*TEA!$M$15*10^-6</f>
        <v>38.904326317349998</v>
      </c>
      <c r="R853" s="221">
        <f>(R3938*10000)*TEA!$O$15*10^-6</f>
        <v>38.904326317349998</v>
      </c>
      <c r="AA853">
        <f t="shared" si="78"/>
        <v>1</v>
      </c>
      <c r="AB853" s="197">
        <v>19181</v>
      </c>
      <c r="AC853" s="197">
        <v>27824</v>
      </c>
      <c r="AD853" s="197">
        <f t="shared" si="83"/>
        <v>27824</v>
      </c>
      <c r="AE853" s="197">
        <v>25676</v>
      </c>
      <c r="AJ853">
        <v>0</v>
      </c>
      <c r="AK853">
        <v>0</v>
      </c>
      <c r="AU853" s="198">
        <v>0.27272727299999999</v>
      </c>
      <c r="AV853" s="6">
        <v>0</v>
      </c>
      <c r="AW853" s="198">
        <v>0.38356000000000001</v>
      </c>
      <c r="BO853" s="198"/>
      <c r="BP853" s="354">
        <f t="shared" si="79"/>
        <v>25041.6000250416</v>
      </c>
      <c r="BQ853" s="354">
        <f t="shared" si="80"/>
        <v>0</v>
      </c>
      <c r="BR853" s="354">
        <f t="shared" si="81"/>
        <v>101338.8687024</v>
      </c>
      <c r="CG853" s="198"/>
      <c r="CH853">
        <f>(Transest!$J$14/HexExtSoy!$K$4)</f>
        <v>0.20257267294641951</v>
      </c>
      <c r="CI853">
        <f>(HydroProcOil!$K$14/HexExtSoy!$K$4)</f>
        <v>0.10977777777777777</v>
      </c>
      <c r="CJ853">
        <f>(StarchFerm!$K$24/StarchFerm!$K$4)</f>
        <v>0.33157302630665886</v>
      </c>
      <c r="CY853" s="198"/>
      <c r="CZ853">
        <f>BP853*CH853*1000*LCI!$E$93</f>
        <v>191496080.41027457</v>
      </c>
      <c r="DA853">
        <f>BQ853*CI853*1000*(LCI!$E$99)</f>
        <v>0</v>
      </c>
      <c r="DB853">
        <f>BR853*CJ853*1000*(LCI!$E$96)</f>
        <v>905553293.44108653</v>
      </c>
    </row>
    <row r="854" spans="1:106" x14ac:dyDescent="0.25">
      <c r="A854" s="197">
        <v>19183</v>
      </c>
      <c r="B854" s="197" t="s">
        <v>1157</v>
      </c>
      <c r="C854" s="197" t="s">
        <v>656</v>
      </c>
      <c r="D854" s="197">
        <v>-91.701228700000001</v>
      </c>
      <c r="E854" s="197">
        <v>41.344079999999998</v>
      </c>
      <c r="F854">
        <v>4.01</v>
      </c>
      <c r="G854">
        <f t="shared" si="82"/>
        <v>4.01</v>
      </c>
      <c r="H854" s="198">
        <v>13.46</v>
      </c>
      <c r="Q854" s="221">
        <f>(Q3939*10000)*TEA!$M$15*10^-6</f>
        <v>38.777803096950002</v>
      </c>
      <c r="R854" s="221">
        <f>(R3939*10000)*TEA!$O$15*10^-6</f>
        <v>38.777803096950002</v>
      </c>
      <c r="AA854">
        <f t="shared" si="78"/>
        <v>1</v>
      </c>
      <c r="AB854" s="197">
        <v>19183</v>
      </c>
      <c r="AC854" s="197">
        <v>39548</v>
      </c>
      <c r="AD854" s="197">
        <f t="shared" si="83"/>
        <v>39548</v>
      </c>
      <c r="AE854" s="197">
        <v>47237</v>
      </c>
      <c r="AJ854">
        <v>0</v>
      </c>
      <c r="AK854">
        <v>0</v>
      </c>
      <c r="AU854" s="198">
        <v>0.27272727299999999</v>
      </c>
      <c r="AV854" s="6">
        <v>0</v>
      </c>
      <c r="AW854" s="198">
        <v>0.38356000000000001</v>
      </c>
      <c r="BO854" s="198"/>
      <c r="BP854" s="354">
        <f t="shared" si="79"/>
        <v>43251.130952342035</v>
      </c>
      <c r="BQ854" s="354">
        <f t="shared" si="80"/>
        <v>0</v>
      </c>
      <c r="BR854" s="354">
        <f t="shared" si="81"/>
        <v>243871.29127120003</v>
      </c>
      <c r="CG854" s="198"/>
      <c r="CH854">
        <f>(Transest!$J$14/HexExtSoy!$K$4)</f>
        <v>0.20257267294641951</v>
      </c>
      <c r="CI854">
        <f>(HydroProcOil!$K$14/HexExtSoy!$K$4)</f>
        <v>0.10977777777777777</v>
      </c>
      <c r="CJ854">
        <f>(StarchFerm!$K$24/StarchFerm!$K$4)</f>
        <v>0.33157302630665886</v>
      </c>
      <c r="CY854" s="198"/>
      <c r="CZ854">
        <f>BP854*CH854*1000*LCI!$E$93</f>
        <v>330746519.48767579</v>
      </c>
      <c r="DA854">
        <f>BQ854*CI854*1000*(LCI!$E$99)</f>
        <v>0</v>
      </c>
      <c r="DB854">
        <f>BR854*CJ854*1000*(LCI!$E$96)</f>
        <v>2179207778.9510155</v>
      </c>
    </row>
    <row r="855" spans="1:106" x14ac:dyDescent="0.25">
      <c r="A855" s="197">
        <v>19185</v>
      </c>
      <c r="B855" s="197" t="s">
        <v>1157</v>
      </c>
      <c r="C855" s="197" t="s">
        <v>1013</v>
      </c>
      <c r="D855" s="197">
        <v>-93.335605299999997</v>
      </c>
      <c r="E855" s="197">
        <v>40.751829999999998</v>
      </c>
      <c r="F855">
        <v>3</v>
      </c>
      <c r="G855">
        <f t="shared" si="82"/>
        <v>3</v>
      </c>
      <c r="H855" s="198">
        <v>7.67</v>
      </c>
      <c r="Q855" s="221">
        <f>(Q3940*10000)*TEA!$M$15*10^-6</f>
        <v>40.238623051200001</v>
      </c>
      <c r="R855" s="221">
        <f>(R3940*10000)*TEA!$O$15*10^-6</f>
        <v>40.238623051200001</v>
      </c>
      <c r="AA855">
        <f t="shared" si="78"/>
        <v>1</v>
      </c>
      <c r="AB855" s="197">
        <v>19185</v>
      </c>
      <c r="AC855" s="197">
        <v>27872</v>
      </c>
      <c r="AD855" s="197">
        <f t="shared" si="83"/>
        <v>27872</v>
      </c>
      <c r="AE855" s="197">
        <v>22543</v>
      </c>
      <c r="AJ855">
        <v>0</v>
      </c>
      <c r="AK855">
        <v>0</v>
      </c>
      <c r="AU855" s="198">
        <v>0.27272727299999999</v>
      </c>
      <c r="AV855" s="6">
        <v>0</v>
      </c>
      <c r="AW855" s="198">
        <v>0.38356000000000001</v>
      </c>
      <c r="BO855" s="198"/>
      <c r="BP855" s="354">
        <f t="shared" si="79"/>
        <v>22804.363659168001</v>
      </c>
      <c r="BQ855" s="354">
        <f t="shared" si="80"/>
        <v>0</v>
      </c>
      <c r="BR855" s="354">
        <f t="shared" si="81"/>
        <v>66319.368923600006</v>
      </c>
      <c r="CG855" s="198"/>
      <c r="CH855">
        <f>(Transest!$J$14/HexExtSoy!$K$4)</f>
        <v>0.20257267294641951</v>
      </c>
      <c r="CI855">
        <f>(HydroProcOil!$K$14/HexExtSoy!$K$4)</f>
        <v>0.10977777777777777</v>
      </c>
      <c r="CJ855">
        <f>(StarchFerm!$K$24/StarchFerm!$K$4)</f>
        <v>0.33157302630665886</v>
      </c>
      <c r="CY855" s="198"/>
      <c r="CZ855">
        <f>BP855*CH855*1000*LCI!$E$93</f>
        <v>174387669.02331448</v>
      </c>
      <c r="DA855">
        <f>BQ855*CI855*1000*(LCI!$E$99)</f>
        <v>0</v>
      </c>
      <c r="DB855">
        <f>BR855*CJ855*1000*(LCI!$E$96)</f>
        <v>592622788.4393003</v>
      </c>
    </row>
    <row r="856" spans="1:106" x14ac:dyDescent="0.25">
      <c r="A856" s="197">
        <v>19187</v>
      </c>
      <c r="B856" s="197" t="s">
        <v>1157</v>
      </c>
      <c r="C856" s="197" t="s">
        <v>1014</v>
      </c>
      <c r="D856" s="197">
        <v>-94.182714300000001</v>
      </c>
      <c r="E856" s="197">
        <v>42.426290000000002</v>
      </c>
      <c r="F856">
        <v>3.76</v>
      </c>
      <c r="G856">
        <f t="shared" si="82"/>
        <v>3.76</v>
      </c>
      <c r="H856" s="198">
        <v>12.28</v>
      </c>
      <c r="Q856" s="221">
        <f>(Q3941*10000)*TEA!$M$15*10^-6</f>
        <v>36.506249051850006</v>
      </c>
      <c r="R856" s="221">
        <f>(R3941*10000)*TEA!$O$15*10^-6</f>
        <v>36.506249051850006</v>
      </c>
      <c r="AA856">
        <f t="shared" si="78"/>
        <v>1</v>
      </c>
      <c r="AB856" s="197">
        <v>19187</v>
      </c>
      <c r="AC856" s="197">
        <v>65649</v>
      </c>
      <c r="AD856" s="197">
        <f t="shared" si="83"/>
        <v>65649</v>
      </c>
      <c r="AE856" s="197">
        <v>82968</v>
      </c>
      <c r="AJ856">
        <v>0</v>
      </c>
      <c r="AK856">
        <v>0</v>
      </c>
      <c r="AU856" s="198">
        <v>0.27272727299999999</v>
      </c>
      <c r="AV856" s="6">
        <v>0</v>
      </c>
      <c r="AW856" s="198">
        <v>0.38356000000000001</v>
      </c>
      <c r="BO856" s="198"/>
      <c r="BP856" s="354">
        <f t="shared" si="79"/>
        <v>67320.065521865516</v>
      </c>
      <c r="BQ856" s="354">
        <f t="shared" si="80"/>
        <v>0</v>
      </c>
      <c r="BR856" s="354">
        <f t="shared" si="81"/>
        <v>390788.97066240001</v>
      </c>
      <c r="CG856" s="198"/>
      <c r="CH856">
        <f>(Transest!$J$14/HexExtSoy!$K$4)</f>
        <v>0.20257267294641951</v>
      </c>
      <c r="CI856">
        <f>(HydroProcOil!$K$14/HexExtSoy!$K$4)</f>
        <v>0.10977777777777777</v>
      </c>
      <c r="CJ856">
        <f>(StarchFerm!$K$24/StarchFerm!$K$4)</f>
        <v>0.33157302630665886</v>
      </c>
      <c r="CY856" s="198"/>
      <c r="CZ856">
        <f>BP856*CH856*1000*LCI!$E$93</f>
        <v>514804511.99238795</v>
      </c>
      <c r="DA856">
        <f>BQ856*CI856*1000*(LCI!$E$99)</f>
        <v>0</v>
      </c>
      <c r="DB856">
        <f>BR856*CJ856*1000*(LCI!$E$96)</f>
        <v>3492048450.4620047</v>
      </c>
    </row>
    <row r="857" spans="1:106" x14ac:dyDescent="0.25">
      <c r="A857" s="197">
        <v>19189</v>
      </c>
      <c r="B857" s="197" t="s">
        <v>1157</v>
      </c>
      <c r="C857" s="197" t="s">
        <v>1113</v>
      </c>
      <c r="D857" s="197">
        <v>-93.736817200000004</v>
      </c>
      <c r="E857" s="197">
        <v>43.386290000000002</v>
      </c>
      <c r="F857">
        <v>3.91</v>
      </c>
      <c r="G857">
        <f t="shared" si="82"/>
        <v>3.91</v>
      </c>
      <c r="H857" s="198">
        <v>13.16</v>
      </c>
      <c r="Q857" s="221">
        <f>(Q3942*10000)*TEA!$M$15*10^-6</f>
        <v>34.167342618900001</v>
      </c>
      <c r="R857" s="221">
        <f>(R3942*10000)*TEA!$O$15*10^-6</f>
        <v>34.167342618900001</v>
      </c>
      <c r="AA857">
        <f t="shared" si="78"/>
        <v>1</v>
      </c>
      <c r="AB857" s="197">
        <v>19189</v>
      </c>
      <c r="AC857" s="197">
        <v>35893</v>
      </c>
      <c r="AD857" s="197">
        <f t="shared" si="83"/>
        <v>35893</v>
      </c>
      <c r="AE857" s="197">
        <v>50157</v>
      </c>
      <c r="AJ857">
        <v>0</v>
      </c>
      <c r="AK857">
        <v>0</v>
      </c>
      <c r="AU857" s="198">
        <v>0.27272727299999999</v>
      </c>
      <c r="AV857" s="6">
        <v>0</v>
      </c>
      <c r="AW857" s="198">
        <v>0.38356000000000001</v>
      </c>
      <c r="BO857" s="198"/>
      <c r="BP857" s="354">
        <f t="shared" si="79"/>
        <v>38274.990038274991</v>
      </c>
      <c r="BQ857" s="354">
        <f t="shared" si="80"/>
        <v>0</v>
      </c>
      <c r="BR857" s="354">
        <f t="shared" si="81"/>
        <v>253174.9609872</v>
      </c>
      <c r="CG857" s="198"/>
      <c r="CH857">
        <f>(Transest!$J$14/HexExtSoy!$K$4)</f>
        <v>0.20257267294641951</v>
      </c>
      <c r="CI857">
        <f>(HydroProcOil!$K$14/HexExtSoy!$K$4)</f>
        <v>0.10977777777777777</v>
      </c>
      <c r="CJ857">
        <f>(StarchFerm!$K$24/StarchFerm!$K$4)</f>
        <v>0.33157302630665886</v>
      </c>
      <c r="CY857" s="198"/>
      <c r="CZ857">
        <f>BP857*CH857*1000*LCI!$E$93</f>
        <v>292693380.72417313</v>
      </c>
      <c r="DA857">
        <f>BQ857*CI857*1000*(LCI!$E$99)</f>
        <v>0</v>
      </c>
      <c r="DB857">
        <f>BR857*CJ857*1000*(LCI!$E$96)</f>
        <v>2262344376.5891175</v>
      </c>
    </row>
    <row r="858" spans="1:106" x14ac:dyDescent="0.25">
      <c r="A858" s="197">
        <v>19191</v>
      </c>
      <c r="B858" s="197" t="s">
        <v>1157</v>
      </c>
      <c r="C858" s="197" t="s">
        <v>1200</v>
      </c>
      <c r="D858" s="197">
        <v>-91.839918499999996</v>
      </c>
      <c r="E858" s="197">
        <v>43.296840000000003</v>
      </c>
      <c r="F858">
        <v>3.54</v>
      </c>
      <c r="G858">
        <f t="shared" si="82"/>
        <v>3.54</v>
      </c>
      <c r="H858" s="198">
        <v>12.15</v>
      </c>
      <c r="Q858" s="221">
        <f>(Q3943*10000)*TEA!$M$15*10^-6</f>
        <v>33.689393153550007</v>
      </c>
      <c r="R858" s="221">
        <f>(R3943*10000)*TEA!$O$15*10^-6</f>
        <v>33.689393153550007</v>
      </c>
      <c r="AA858">
        <f t="shared" ref="AA858:AA921" si="84">IF(AB858=A858,1,0)</f>
        <v>1</v>
      </c>
      <c r="AB858" s="197">
        <v>19191</v>
      </c>
      <c r="AC858" s="197">
        <v>30369</v>
      </c>
      <c r="AD858" s="197">
        <f t="shared" si="83"/>
        <v>30369</v>
      </c>
      <c r="AE858" s="197">
        <v>66243</v>
      </c>
      <c r="AJ858">
        <v>0</v>
      </c>
      <c r="AK858">
        <v>0</v>
      </c>
      <c r="AU858" s="198">
        <v>0.27272727299999999</v>
      </c>
      <c r="AV858" s="6">
        <v>0</v>
      </c>
      <c r="AW858" s="198">
        <v>0.38356000000000001</v>
      </c>
      <c r="BO858" s="198"/>
      <c r="BP858" s="354">
        <f t="shared" si="79"/>
        <v>29319.889120228978</v>
      </c>
      <c r="BQ858" s="354">
        <f t="shared" si="80"/>
        <v>0</v>
      </c>
      <c r="BR858" s="354">
        <f t="shared" si="81"/>
        <v>308709.20572200004</v>
      </c>
      <c r="CG858" s="198"/>
      <c r="CH858">
        <f>(Transest!$J$14/HexExtSoy!$K$4)</f>
        <v>0.20257267294641951</v>
      </c>
      <c r="CI858">
        <f>(HydroProcOil!$K$14/HexExtSoy!$K$4)</f>
        <v>0.10977777777777777</v>
      </c>
      <c r="CJ858">
        <f>(StarchFerm!$K$24/StarchFerm!$K$4)</f>
        <v>0.33157302630665886</v>
      </c>
      <c r="CY858" s="198"/>
      <c r="CZ858">
        <f>BP858*CH858*1000*LCI!$E$93</f>
        <v>224212663.68654794</v>
      </c>
      <c r="DA858">
        <f>BQ858*CI858*1000*(LCI!$E$99)</f>
        <v>0</v>
      </c>
      <c r="DB858">
        <f>BR858*CJ858*1000*(LCI!$E$96)</f>
        <v>2758592448.6496506</v>
      </c>
    </row>
    <row r="859" spans="1:106" x14ac:dyDescent="0.25">
      <c r="A859" s="197">
        <v>19193</v>
      </c>
      <c r="B859" s="197" t="s">
        <v>1157</v>
      </c>
      <c r="C859" s="197" t="s">
        <v>1201</v>
      </c>
      <c r="D859" s="197">
        <v>-96.041965300000001</v>
      </c>
      <c r="E859" s="197">
        <v>42.381720000000001</v>
      </c>
      <c r="F859">
        <v>3.72</v>
      </c>
      <c r="G859">
        <f t="shared" si="82"/>
        <v>3.72</v>
      </c>
      <c r="H859" s="198">
        <v>11.95</v>
      </c>
      <c r="Q859" s="221">
        <f>(Q3944*10000)*TEA!$M$15*10^-6</f>
        <v>37.298597391899996</v>
      </c>
      <c r="R859" s="221">
        <f>(R3944*10000)*TEA!$O$15*10^-6</f>
        <v>37.298597391899996</v>
      </c>
      <c r="AA859">
        <f t="shared" si="84"/>
        <v>1</v>
      </c>
      <c r="AB859" s="197">
        <v>19193</v>
      </c>
      <c r="AC859" s="197">
        <v>64575</v>
      </c>
      <c r="AD859" s="197">
        <f t="shared" si="83"/>
        <v>64575</v>
      </c>
      <c r="AE859" s="197">
        <v>75668</v>
      </c>
      <c r="AJ859">
        <v>0</v>
      </c>
      <c r="AK859">
        <v>0</v>
      </c>
      <c r="AU859" s="198">
        <v>0.27272727299999999</v>
      </c>
      <c r="AV859" s="6">
        <v>0</v>
      </c>
      <c r="AW859" s="198">
        <v>0.38356000000000001</v>
      </c>
      <c r="BO859" s="198"/>
      <c r="BP859" s="354">
        <f t="shared" si="79"/>
        <v>65514.272792787</v>
      </c>
      <c r="BQ859" s="354">
        <f t="shared" si="80"/>
        <v>0</v>
      </c>
      <c r="BR859" s="354">
        <f t="shared" si="81"/>
        <v>346827.45605600002</v>
      </c>
      <c r="CG859" s="198"/>
      <c r="CH859">
        <f>(Transest!$J$14/HexExtSoy!$K$4)</f>
        <v>0.20257267294641951</v>
      </c>
      <c r="CI859">
        <f>(HydroProcOil!$K$14/HexExtSoy!$K$4)</f>
        <v>0.10977777777777777</v>
      </c>
      <c r="CJ859">
        <f>(StarchFerm!$K$24/StarchFerm!$K$4)</f>
        <v>0.33157302630665886</v>
      </c>
      <c r="CY859" s="198"/>
      <c r="CZ859">
        <f>BP859*CH859*1000*LCI!$E$93</f>
        <v>500995401.18053454</v>
      </c>
      <c r="DA859">
        <f>BQ859*CI859*1000*(LCI!$E$99)</f>
        <v>0</v>
      </c>
      <c r="DB859">
        <f>BR859*CJ859*1000*(LCI!$E$96)</f>
        <v>3099213057.2291102</v>
      </c>
    </row>
    <row r="860" spans="1:106" x14ac:dyDescent="0.25">
      <c r="A860" s="197">
        <v>19195</v>
      </c>
      <c r="B860" s="197" t="s">
        <v>1157</v>
      </c>
      <c r="C860" s="197" t="s">
        <v>1019</v>
      </c>
      <c r="D860" s="197">
        <v>-93.260875100000007</v>
      </c>
      <c r="E860" s="197">
        <v>43.385539999999999</v>
      </c>
      <c r="F860">
        <v>3.71</v>
      </c>
      <c r="G860">
        <f t="shared" si="82"/>
        <v>3.71</v>
      </c>
      <c r="H860" s="198">
        <v>13.08</v>
      </c>
      <c r="Q860" s="221">
        <f>(Q3945*10000)*TEA!$M$15*10^-6</f>
        <v>33.830979774299998</v>
      </c>
      <c r="R860" s="221">
        <f>(R3945*10000)*TEA!$O$15*10^-6</f>
        <v>33.830979774299998</v>
      </c>
      <c r="AA860">
        <f t="shared" si="84"/>
        <v>1</v>
      </c>
      <c r="AB860" s="197">
        <v>19195</v>
      </c>
      <c r="AC860" s="197">
        <v>37888</v>
      </c>
      <c r="AD860" s="197">
        <f t="shared" si="83"/>
        <v>37888</v>
      </c>
      <c r="AE860" s="197">
        <v>46145</v>
      </c>
      <c r="AJ860">
        <v>0</v>
      </c>
      <c r="AK860">
        <v>0</v>
      </c>
      <c r="AU860" s="198">
        <v>0.27272727299999999</v>
      </c>
      <c r="AV860" s="6">
        <v>0</v>
      </c>
      <c r="AW860" s="198">
        <v>0.38356000000000001</v>
      </c>
      <c r="BO860" s="198"/>
      <c r="BP860" s="354">
        <f t="shared" si="79"/>
        <v>38335.767311063042</v>
      </c>
      <c r="BQ860" s="354">
        <f t="shared" si="80"/>
        <v>0</v>
      </c>
      <c r="BR860" s="354">
        <f t="shared" si="81"/>
        <v>231507.840696</v>
      </c>
      <c r="CG860" s="198"/>
      <c r="CH860">
        <f>(Transest!$J$14/HexExtSoy!$K$4)</f>
        <v>0.20257267294641951</v>
      </c>
      <c r="CI860">
        <f>(HydroProcOil!$K$14/HexExtSoy!$K$4)</f>
        <v>0.10977777777777777</v>
      </c>
      <c r="CJ860">
        <f>(StarchFerm!$K$24/StarchFerm!$K$4)</f>
        <v>0.33157302630665886</v>
      </c>
      <c r="CY860" s="198"/>
      <c r="CZ860">
        <f>BP860*CH860*1000*LCI!$E$93</f>
        <v>293158151.72543901</v>
      </c>
      <c r="DA860">
        <f>BQ860*CI860*1000*(LCI!$E$99)</f>
        <v>0</v>
      </c>
      <c r="DB860">
        <f>BR860*CJ860*1000*(LCI!$E$96)</f>
        <v>2068729306.7712355</v>
      </c>
    </row>
    <row r="861" spans="1:106" x14ac:dyDescent="0.25">
      <c r="A861" s="197">
        <v>19197</v>
      </c>
      <c r="B861" s="197" t="s">
        <v>1157</v>
      </c>
      <c r="C861" s="197" t="s">
        <v>1202</v>
      </c>
      <c r="D861" s="197">
        <v>-93.732710900000001</v>
      </c>
      <c r="E861" s="197">
        <v>42.737130000000001</v>
      </c>
      <c r="F861">
        <v>3.72</v>
      </c>
      <c r="G861">
        <f t="shared" si="82"/>
        <v>3.72</v>
      </c>
      <c r="H861" s="198">
        <v>12.74</v>
      </c>
      <c r="Q861" s="221">
        <f>(Q3946*10000)*TEA!$M$15*10^-6</f>
        <v>35.621078799150006</v>
      </c>
      <c r="R861" s="221">
        <f>(R3946*10000)*TEA!$O$15*10^-6</f>
        <v>35.621078799150006</v>
      </c>
      <c r="AA861">
        <f t="shared" si="84"/>
        <v>1</v>
      </c>
      <c r="AB861" s="197">
        <v>19197</v>
      </c>
      <c r="AC861" s="197">
        <v>55895</v>
      </c>
      <c r="AD861" s="197">
        <f t="shared" si="83"/>
        <v>55895</v>
      </c>
      <c r="AE861" s="197">
        <v>73709</v>
      </c>
      <c r="AJ861">
        <v>0</v>
      </c>
      <c r="AK861">
        <v>0</v>
      </c>
      <c r="AU861" s="198">
        <v>0.27272727299999999</v>
      </c>
      <c r="AV861" s="6">
        <v>0</v>
      </c>
      <c r="AW861" s="198">
        <v>0.38356000000000001</v>
      </c>
      <c r="BO861" s="198"/>
      <c r="BP861" s="354">
        <f t="shared" si="79"/>
        <v>56708.018238526201</v>
      </c>
      <c r="BQ861" s="354">
        <f t="shared" si="80"/>
        <v>0</v>
      </c>
      <c r="BR861" s="354">
        <f t="shared" si="81"/>
        <v>360183.03826960002</v>
      </c>
      <c r="CG861" s="198"/>
      <c r="CH861">
        <f>(Transest!$J$14/HexExtSoy!$K$4)</f>
        <v>0.20257267294641951</v>
      </c>
      <c r="CI861">
        <f>(HydroProcOil!$K$14/HexExtSoy!$K$4)</f>
        <v>0.10977777777777777</v>
      </c>
      <c r="CJ861">
        <f>(StarchFerm!$K$24/StarchFerm!$K$4)</f>
        <v>0.33157302630665886</v>
      </c>
      <c r="CY861" s="198"/>
      <c r="CZ861">
        <f>BP861*CH861*1000*LCI!$E$93</f>
        <v>433652929.91073912</v>
      </c>
      <c r="DA861">
        <f>BQ861*CI861*1000*(LCI!$E$99)</f>
        <v>0</v>
      </c>
      <c r="DB861">
        <f>BR861*CJ861*1000*(LCI!$E$96)</f>
        <v>3218557111.6300478</v>
      </c>
    </row>
    <row r="862" spans="1:106" x14ac:dyDescent="0.25">
      <c r="A862" s="197">
        <v>20001</v>
      </c>
      <c r="B862" s="197" t="s">
        <v>1203</v>
      </c>
      <c r="C862" s="197" t="s">
        <v>1116</v>
      </c>
      <c r="D862" s="197">
        <v>-95.317926400000005</v>
      </c>
      <c r="E862" s="197">
        <v>37.882899999999999</v>
      </c>
      <c r="F862">
        <v>2.64</v>
      </c>
      <c r="G862">
        <f t="shared" si="82"/>
        <v>2.64</v>
      </c>
      <c r="H862" s="198">
        <v>7.24</v>
      </c>
      <c r="Q862" s="221">
        <f>(Q3947*10000)*TEA!$M$15*10^-6</f>
        <v>46.083521289149999</v>
      </c>
      <c r="R862" s="221">
        <f>(R3947*10000)*TEA!$O$15*10^-6</f>
        <v>46.083521289149999</v>
      </c>
      <c r="AA862">
        <f t="shared" si="84"/>
        <v>1</v>
      </c>
      <c r="AB862" s="197">
        <v>20001</v>
      </c>
      <c r="AC862" s="197">
        <v>23153</v>
      </c>
      <c r="AD862" s="197">
        <f t="shared" si="83"/>
        <v>23153</v>
      </c>
      <c r="AE862" s="197">
        <v>9192</v>
      </c>
      <c r="AJ862">
        <v>0</v>
      </c>
      <c r="AK862">
        <v>0</v>
      </c>
      <c r="AU862" s="198">
        <v>0.27272727299999999</v>
      </c>
      <c r="AV862" s="6">
        <v>0</v>
      </c>
      <c r="AW862" s="198">
        <v>0.38356000000000001</v>
      </c>
      <c r="BO862" s="198"/>
      <c r="BP862" s="354">
        <f t="shared" si="79"/>
        <v>16670.160016670161</v>
      </c>
      <c r="BQ862" s="354">
        <f t="shared" si="80"/>
        <v>0</v>
      </c>
      <c r="BR862" s="354">
        <f t="shared" si="81"/>
        <v>25525.948684800002</v>
      </c>
      <c r="CG862" s="198"/>
      <c r="CH862">
        <f>(Transest!$J$14/HexExtSoy!$K$4)</f>
        <v>0.20257267294641951</v>
      </c>
      <c r="CI862">
        <f>(HydroProcOil!$K$14/HexExtSoy!$K$4)</f>
        <v>0.10977777777777777</v>
      </c>
      <c r="CJ862">
        <f>(StarchFerm!$K$24/StarchFerm!$K$4)</f>
        <v>0.33157302630665886</v>
      </c>
      <c r="CY862" s="198"/>
      <c r="CZ862">
        <f>BP862*CH862*1000*LCI!$E$93</f>
        <v>127478687.45655799</v>
      </c>
      <c r="DA862">
        <f>BQ862*CI862*1000*(LCI!$E$99)</f>
        <v>0</v>
      </c>
      <c r="DB862">
        <f>BR862*CJ862*1000*(LCI!$E$96)</f>
        <v>228097147.67598724</v>
      </c>
    </row>
    <row r="863" spans="1:106" x14ac:dyDescent="0.25">
      <c r="A863" s="197">
        <v>20003</v>
      </c>
      <c r="B863" s="197" t="s">
        <v>1203</v>
      </c>
      <c r="C863" s="197" t="s">
        <v>1204</v>
      </c>
      <c r="D863" s="197">
        <v>-95.304443599999999</v>
      </c>
      <c r="E863" s="197">
        <v>38.212699999999998</v>
      </c>
      <c r="F863">
        <v>3.1</v>
      </c>
      <c r="G863">
        <f t="shared" si="82"/>
        <v>3.1</v>
      </c>
      <c r="H863" s="198">
        <v>7.68</v>
      </c>
      <c r="Q863" s="221">
        <f>(Q3948*10000)*TEA!$M$15*10^-6</f>
        <v>45.443564394749998</v>
      </c>
      <c r="R863" s="221">
        <f>(R3948*10000)*TEA!$O$15*10^-6</f>
        <v>45.443564394749998</v>
      </c>
      <c r="AA863">
        <f t="shared" si="84"/>
        <v>1</v>
      </c>
      <c r="AB863" s="197">
        <v>20003</v>
      </c>
      <c r="AC863" s="197">
        <v>47520</v>
      </c>
      <c r="AD863" s="197">
        <f t="shared" si="83"/>
        <v>47520</v>
      </c>
      <c r="AE863" s="197">
        <v>25715</v>
      </c>
      <c r="AJ863">
        <v>0</v>
      </c>
      <c r="AK863">
        <v>0</v>
      </c>
      <c r="AU863" s="198">
        <v>0.27272727299999999</v>
      </c>
      <c r="AV863" s="6">
        <v>0</v>
      </c>
      <c r="AW863" s="198">
        <v>0.38356000000000001</v>
      </c>
      <c r="BO863" s="198"/>
      <c r="BP863" s="354">
        <f t="shared" si="79"/>
        <v>40176.000040175997</v>
      </c>
      <c r="BQ863" s="354">
        <f t="shared" si="80"/>
        <v>0</v>
      </c>
      <c r="BR863" s="354">
        <f t="shared" si="81"/>
        <v>75749.724671999997</v>
      </c>
      <c r="CG863" s="198"/>
      <c r="CH863">
        <f>(Transest!$J$14/HexExtSoy!$K$4)</f>
        <v>0.20257267294641951</v>
      </c>
      <c r="CI863">
        <f>(HydroProcOil!$K$14/HexExtSoy!$K$4)</f>
        <v>0.10977777777777777</v>
      </c>
      <c r="CJ863">
        <f>(StarchFerm!$K$24/StarchFerm!$K$4)</f>
        <v>0.33157302630665886</v>
      </c>
      <c r="CY863" s="198"/>
      <c r="CZ863">
        <f>BP863*CH863*1000*LCI!$E$93</f>
        <v>307230629.29538012</v>
      </c>
      <c r="DA863">
        <f>BQ863*CI863*1000*(LCI!$E$99)</f>
        <v>0</v>
      </c>
      <c r="DB863">
        <f>BR863*CJ863*1000*(LCI!$E$96)</f>
        <v>676891438.91499341</v>
      </c>
    </row>
    <row r="864" spans="1:106" x14ac:dyDescent="0.25">
      <c r="A864" s="197">
        <v>20005</v>
      </c>
      <c r="B864" s="197" t="s">
        <v>1203</v>
      </c>
      <c r="C864" s="197" t="s">
        <v>1205</v>
      </c>
      <c r="D864" s="197">
        <v>-95.317374200000003</v>
      </c>
      <c r="E864" s="197">
        <v>39.528779999999998</v>
      </c>
      <c r="F864">
        <v>3.52</v>
      </c>
      <c r="G864">
        <f t="shared" si="82"/>
        <v>3.52</v>
      </c>
      <c r="H864" s="198">
        <v>9.31</v>
      </c>
      <c r="Q864" s="221">
        <f>(Q3949*10000)*TEA!$M$15*10^-6</f>
        <v>42.652256795550002</v>
      </c>
      <c r="R864" s="221">
        <f>(R3949*10000)*TEA!$O$15*10^-6</f>
        <v>42.652256795550002</v>
      </c>
      <c r="AA864">
        <f t="shared" si="84"/>
        <v>1</v>
      </c>
      <c r="AB864" s="197">
        <v>20005</v>
      </c>
      <c r="AC864" s="197">
        <v>28848</v>
      </c>
      <c r="AD864" s="197">
        <f t="shared" si="83"/>
        <v>28848</v>
      </c>
      <c r="AE864" s="197">
        <v>26627</v>
      </c>
      <c r="AJ864">
        <v>0</v>
      </c>
      <c r="AK864">
        <v>0</v>
      </c>
      <c r="AU864" s="198">
        <v>0.27272727299999999</v>
      </c>
      <c r="AV864" s="6">
        <v>0</v>
      </c>
      <c r="AW864" s="198">
        <v>0.38356000000000001</v>
      </c>
      <c r="BO864" s="198"/>
      <c r="BP864" s="354">
        <f t="shared" si="79"/>
        <v>27694.080027694083</v>
      </c>
      <c r="BQ864" s="354">
        <f t="shared" si="80"/>
        <v>0</v>
      </c>
      <c r="BR864" s="354">
        <f t="shared" si="81"/>
        <v>95083.515237200016</v>
      </c>
      <c r="CG864" s="198"/>
      <c r="CH864">
        <f>(Transest!$J$14/HexExtSoy!$K$4)</f>
        <v>0.20257267294641951</v>
      </c>
      <c r="CI864">
        <f>(HydroProcOil!$K$14/HexExtSoy!$K$4)</f>
        <v>0.10977777777777777</v>
      </c>
      <c r="CJ864">
        <f>(StarchFerm!$K$24/StarchFerm!$K$4)</f>
        <v>0.33157302630665886</v>
      </c>
      <c r="CY864" s="198"/>
      <c r="CZ864">
        <f>BP864*CH864*1000*LCI!$E$93</f>
        <v>211779909.05407709</v>
      </c>
      <c r="DA864">
        <f>BQ864*CI864*1000*(LCI!$E$99)</f>
        <v>0</v>
      </c>
      <c r="DB864">
        <f>BR864*CJ864*1000*(LCI!$E$96)</f>
        <v>849656123.83003676</v>
      </c>
    </row>
    <row r="865" spans="1:106" x14ac:dyDescent="0.25">
      <c r="A865" s="197">
        <v>20007</v>
      </c>
      <c r="B865" s="197" t="s">
        <v>1203</v>
      </c>
      <c r="C865" s="197" t="s">
        <v>1206</v>
      </c>
      <c r="D865" s="197">
        <v>-98.693292</v>
      </c>
      <c r="E865" s="197">
        <v>37.22484</v>
      </c>
      <c r="F865">
        <v>2.17</v>
      </c>
      <c r="G865">
        <f t="shared" si="82"/>
        <v>2.17</v>
      </c>
      <c r="H865" s="198">
        <v>8.73</v>
      </c>
      <c r="Q865" s="221">
        <f>(Q3950*10000)*TEA!$M$15*10^-6</f>
        <v>47.24326675575</v>
      </c>
      <c r="R865" s="221">
        <f>(R3950*10000)*TEA!$O$15*10^-6</f>
        <v>47.24326675575</v>
      </c>
      <c r="AA865">
        <f t="shared" si="84"/>
        <v>1</v>
      </c>
      <c r="AB865" s="197">
        <v>20007</v>
      </c>
      <c r="AC865" s="197">
        <v>7431</v>
      </c>
      <c r="AD865" s="197">
        <f t="shared" si="83"/>
        <v>7431</v>
      </c>
      <c r="AE865" s="197">
        <v>3828</v>
      </c>
      <c r="AJ865">
        <v>0</v>
      </c>
      <c r="AK865">
        <v>0</v>
      </c>
      <c r="AU865" s="198">
        <v>0.27272727299999999</v>
      </c>
      <c r="AV865" s="6">
        <v>0</v>
      </c>
      <c r="AW865" s="198">
        <v>0.38356000000000001</v>
      </c>
      <c r="BO865" s="198"/>
      <c r="BP865" s="354">
        <f t="shared" si="79"/>
        <v>4397.8009134887097</v>
      </c>
      <c r="BQ865" s="354">
        <f t="shared" si="80"/>
        <v>0</v>
      </c>
      <c r="BR865" s="354">
        <f t="shared" si="81"/>
        <v>12817.976846400001</v>
      </c>
      <c r="CG865" s="198"/>
      <c r="CH865">
        <f>(Transest!$J$14/HexExtSoy!$K$4)</f>
        <v>0.20257267294641951</v>
      </c>
      <c r="CI865">
        <f>(HydroProcOil!$K$14/HexExtSoy!$K$4)</f>
        <v>0.10977777777777777</v>
      </c>
      <c r="CJ865">
        <f>(StarchFerm!$K$24/StarchFerm!$K$4)</f>
        <v>0.33157302630665886</v>
      </c>
      <c r="CY865" s="198"/>
      <c r="CZ865">
        <f>BP865*CH865*1000*LCI!$E$93</f>
        <v>33630504.301468402</v>
      </c>
      <c r="DA865">
        <f>BQ865*CI865*1000*(LCI!$E$99)</f>
        <v>0</v>
      </c>
      <c r="DB865">
        <f>BR865*CJ865*1000*(LCI!$E$96)</f>
        <v>114540070.33171287</v>
      </c>
    </row>
    <row r="866" spans="1:106" x14ac:dyDescent="0.25">
      <c r="A866" s="197">
        <v>20009</v>
      </c>
      <c r="B866" s="197" t="s">
        <v>1203</v>
      </c>
      <c r="C866" s="197" t="s">
        <v>1207</v>
      </c>
      <c r="D866" s="197">
        <v>-98.755728300000001</v>
      </c>
      <c r="E866" s="197">
        <v>38.474960000000003</v>
      </c>
      <c r="F866">
        <v>2.27</v>
      </c>
      <c r="G866">
        <f t="shared" si="82"/>
        <v>2.27</v>
      </c>
      <c r="H866" s="198">
        <v>7.86</v>
      </c>
      <c r="Q866" s="221">
        <f>(Q3951*10000)*TEA!$M$15*10^-6</f>
        <v>44.74482607169999</v>
      </c>
      <c r="R866" s="221">
        <f>(R3951*10000)*TEA!$O$15*10^-6</f>
        <v>44.74482607169999</v>
      </c>
      <c r="AA866">
        <f t="shared" si="84"/>
        <v>1</v>
      </c>
      <c r="AB866" s="197">
        <v>20009</v>
      </c>
      <c r="AC866" s="197">
        <v>16490</v>
      </c>
      <c r="AD866" s="197">
        <f t="shared" si="83"/>
        <v>16490</v>
      </c>
      <c r="AE866" s="197">
        <v>13206</v>
      </c>
      <c r="AJ866">
        <v>0</v>
      </c>
      <c r="AK866">
        <v>0</v>
      </c>
      <c r="AU866" s="198">
        <v>0.27272727299999999</v>
      </c>
      <c r="AV866" s="6">
        <v>0</v>
      </c>
      <c r="AW866" s="198">
        <v>0.38356000000000001</v>
      </c>
      <c r="BO866" s="198"/>
      <c r="BP866" s="354">
        <f t="shared" si="79"/>
        <v>10208.8091011179</v>
      </c>
      <c r="BQ866" s="354">
        <f t="shared" si="80"/>
        <v>0</v>
      </c>
      <c r="BR866" s="354">
        <f t="shared" si="81"/>
        <v>39813.205809600004</v>
      </c>
      <c r="CG866" s="198"/>
      <c r="CH866">
        <f>(Transest!$J$14/HexExtSoy!$K$4)</f>
        <v>0.20257267294641951</v>
      </c>
      <c r="CI866">
        <f>(HydroProcOil!$K$14/HexExtSoy!$K$4)</f>
        <v>0.10977777777777777</v>
      </c>
      <c r="CJ866">
        <f>(StarchFerm!$K$24/StarchFerm!$K$4)</f>
        <v>0.33157302630665886</v>
      </c>
      <c r="CY866" s="198"/>
      <c r="CZ866">
        <f>BP866*CH866*1000*LCI!$E$93</f>
        <v>78067971.957297832</v>
      </c>
      <c r="DA866">
        <f>BQ866*CI866*1000*(LCI!$E$99)</f>
        <v>0</v>
      </c>
      <c r="DB866">
        <f>BR866*CJ866*1000*(LCI!$E$96)</f>
        <v>355766549.44912803</v>
      </c>
    </row>
    <row r="867" spans="1:106" x14ac:dyDescent="0.25">
      <c r="A867" s="197">
        <v>20011</v>
      </c>
      <c r="B867" s="197" t="s">
        <v>1203</v>
      </c>
      <c r="C867" s="197" t="s">
        <v>1208</v>
      </c>
      <c r="D867" s="197">
        <v>-94.859588900000006</v>
      </c>
      <c r="E867" s="197">
        <v>37.854869999999998</v>
      </c>
      <c r="F867">
        <v>2.85</v>
      </c>
      <c r="G867">
        <f t="shared" si="82"/>
        <v>2.85</v>
      </c>
      <c r="H867" s="198">
        <v>7.47</v>
      </c>
      <c r="Q867" s="221">
        <f>(Q3952*10000)*TEA!$M$15*10^-6</f>
        <v>46.061555151149996</v>
      </c>
      <c r="R867" s="221">
        <f>(R3952*10000)*TEA!$O$15*10^-6</f>
        <v>46.061555151149996</v>
      </c>
      <c r="AA867">
        <f t="shared" si="84"/>
        <v>1</v>
      </c>
      <c r="AB867" s="197">
        <v>20011</v>
      </c>
      <c r="AC867" s="197">
        <v>16066</v>
      </c>
      <c r="AD867" s="197">
        <f t="shared" si="83"/>
        <v>16066</v>
      </c>
      <c r="AE867" s="197">
        <v>5620</v>
      </c>
      <c r="AJ867">
        <v>0</v>
      </c>
      <c r="AK867">
        <v>0</v>
      </c>
      <c r="AU867" s="198">
        <v>0.27272727299999999</v>
      </c>
      <c r="AV867" s="6">
        <v>0</v>
      </c>
      <c r="AW867" s="198">
        <v>0.38356000000000001</v>
      </c>
      <c r="BO867" s="198"/>
      <c r="BP867" s="354">
        <f t="shared" si="79"/>
        <v>12487.6636488513</v>
      </c>
      <c r="BQ867" s="354">
        <f t="shared" si="80"/>
        <v>0</v>
      </c>
      <c r="BR867" s="354">
        <f t="shared" si="81"/>
        <v>16102.385784000002</v>
      </c>
      <c r="CG867" s="198"/>
      <c r="CH867">
        <f>(Transest!$J$14/HexExtSoy!$K$4)</f>
        <v>0.20257267294641951</v>
      </c>
      <c r="CI867">
        <f>(HydroProcOil!$K$14/HexExtSoy!$K$4)</f>
        <v>0.10977777777777777</v>
      </c>
      <c r="CJ867">
        <f>(StarchFerm!$K$24/StarchFerm!$K$4)</f>
        <v>0.33157302630665886</v>
      </c>
      <c r="CY867" s="198"/>
      <c r="CZ867">
        <f>BP867*CH867*1000*LCI!$E$93</f>
        <v>95494642.50868763</v>
      </c>
      <c r="DA867">
        <f>BQ867*CI867*1000*(LCI!$E$99)</f>
        <v>0</v>
      </c>
      <c r="DB867">
        <f>BR867*CJ867*1000*(LCI!$E$96)</f>
        <v>143889197.36001354</v>
      </c>
    </row>
    <row r="868" spans="1:106" x14ac:dyDescent="0.25">
      <c r="A868" s="197">
        <v>20013</v>
      </c>
      <c r="B868" s="197" t="s">
        <v>1203</v>
      </c>
      <c r="C868" s="197" t="s">
        <v>1063</v>
      </c>
      <c r="D868" s="197">
        <v>-95.572232999999997</v>
      </c>
      <c r="E868" s="197">
        <v>39.830629999999999</v>
      </c>
      <c r="F868">
        <v>3.46</v>
      </c>
      <c r="G868">
        <f t="shared" si="82"/>
        <v>3.46</v>
      </c>
      <c r="H868" s="198">
        <v>9.2200000000000006</v>
      </c>
      <c r="Q868" s="221">
        <f>(Q3953*10000)*TEA!$M$15*10^-6</f>
        <v>42.127977398399999</v>
      </c>
      <c r="R868" s="221">
        <f>(R3953*10000)*TEA!$O$15*10^-6</f>
        <v>42.127977398399999</v>
      </c>
      <c r="AA868">
        <f t="shared" si="84"/>
        <v>1</v>
      </c>
      <c r="AB868" s="197">
        <v>20013</v>
      </c>
      <c r="AC868" s="197">
        <v>47718</v>
      </c>
      <c r="AD868" s="197">
        <f t="shared" si="83"/>
        <v>47718</v>
      </c>
      <c r="AE868" s="197">
        <v>45255</v>
      </c>
      <c r="AJ868">
        <v>0</v>
      </c>
      <c r="AK868">
        <v>0</v>
      </c>
      <c r="AU868" s="198">
        <v>0.27272727299999999</v>
      </c>
      <c r="AV868" s="6">
        <v>0</v>
      </c>
      <c r="AW868" s="198">
        <v>0.38356000000000001</v>
      </c>
      <c r="BO868" s="198"/>
      <c r="BP868" s="354">
        <f t="shared" si="79"/>
        <v>45028.440045028437</v>
      </c>
      <c r="BQ868" s="354">
        <f t="shared" si="80"/>
        <v>0</v>
      </c>
      <c r="BR868" s="354">
        <f t="shared" si="81"/>
        <v>160040.83191600002</v>
      </c>
      <c r="CG868" s="198"/>
      <c r="CH868">
        <f>(Transest!$J$14/HexExtSoy!$K$4)</f>
        <v>0.20257267294641951</v>
      </c>
      <c r="CI868">
        <f>(HydroProcOil!$K$14/HexExtSoy!$K$4)</f>
        <v>0.10977777777777777</v>
      </c>
      <c r="CJ868">
        <f>(StarchFerm!$K$24/StarchFerm!$K$4)</f>
        <v>0.33157302630665886</v>
      </c>
      <c r="CY868" s="198"/>
      <c r="CZ868">
        <f>BP868*CH868*1000*LCI!$E$93</f>
        <v>344337812.55946994</v>
      </c>
      <c r="DA868">
        <f>BQ868*CI868*1000*(LCI!$E$99)</f>
        <v>0</v>
      </c>
      <c r="DB868">
        <f>BR868*CJ868*1000*(LCI!$E$96)</f>
        <v>1430107759.0690818</v>
      </c>
    </row>
    <row r="869" spans="1:106" x14ac:dyDescent="0.25">
      <c r="A869" s="197">
        <v>20015</v>
      </c>
      <c r="B869" s="197" t="s">
        <v>1203</v>
      </c>
      <c r="C869" s="197" t="s">
        <v>598</v>
      </c>
      <c r="D869" s="197">
        <v>-96.852519299999997</v>
      </c>
      <c r="E869" s="197">
        <v>37.762369999999997</v>
      </c>
      <c r="F869">
        <v>2.4500000000000002</v>
      </c>
      <c r="G869">
        <f t="shared" si="82"/>
        <v>2.4500000000000002</v>
      </c>
      <c r="H869" s="198">
        <v>7.47</v>
      </c>
      <c r="Q869" s="221">
        <f>(Q3954*10000)*TEA!$M$15*10^-6</f>
        <v>46.720282272749998</v>
      </c>
      <c r="R869" s="221">
        <f>(R3954*10000)*TEA!$O$15*10^-6</f>
        <v>46.720282272749998</v>
      </c>
      <c r="AA869">
        <f t="shared" si="84"/>
        <v>1</v>
      </c>
      <c r="AB869" s="197">
        <v>20015</v>
      </c>
      <c r="AC869" s="197">
        <v>39902</v>
      </c>
      <c r="AD869" s="197">
        <f t="shared" si="83"/>
        <v>39902</v>
      </c>
      <c r="AE869" s="197">
        <v>34399</v>
      </c>
      <c r="AJ869">
        <v>0</v>
      </c>
      <c r="AK869">
        <v>0</v>
      </c>
      <c r="AU869" s="198">
        <v>0.27272727299999999</v>
      </c>
      <c r="AV869" s="6">
        <v>0</v>
      </c>
      <c r="AW869" s="198">
        <v>0.38356000000000001</v>
      </c>
      <c r="BO869" s="198"/>
      <c r="BP869" s="354">
        <f t="shared" si="79"/>
        <v>26661.790935752702</v>
      </c>
      <c r="BQ869" s="354">
        <f t="shared" si="80"/>
        <v>0</v>
      </c>
      <c r="BR869" s="354">
        <f t="shared" si="81"/>
        <v>98559.780886799999</v>
      </c>
      <c r="CG869" s="198"/>
      <c r="CH869">
        <f>(Transest!$J$14/HexExtSoy!$K$4)</f>
        <v>0.20257267294641951</v>
      </c>
      <c r="CI869">
        <f>(HydroProcOil!$K$14/HexExtSoy!$K$4)</f>
        <v>0.10977777777777777</v>
      </c>
      <c r="CJ869">
        <f>(StarchFerm!$K$24/StarchFerm!$K$4)</f>
        <v>0.33157302630665886</v>
      </c>
      <c r="CY869" s="198"/>
      <c r="CZ869">
        <f>BP869*CH869*1000*LCI!$E$93</f>
        <v>203885872.14112517</v>
      </c>
      <c r="DA869">
        <f>BQ869*CI869*1000*(LCI!$E$99)</f>
        <v>0</v>
      </c>
      <c r="DB869">
        <f>BR869*CJ869*1000*(LCI!$E$96)</f>
        <v>880719661.91941369</v>
      </c>
    </row>
    <row r="870" spans="1:106" x14ac:dyDescent="0.25">
      <c r="A870" s="197">
        <v>20017</v>
      </c>
      <c r="B870" s="197" t="s">
        <v>1203</v>
      </c>
      <c r="C870" s="197" t="s">
        <v>1209</v>
      </c>
      <c r="D870" s="197">
        <v>-96.603133299999996</v>
      </c>
      <c r="E870" s="197">
        <v>38.288609999999998</v>
      </c>
      <c r="F870">
        <v>3.01</v>
      </c>
      <c r="G870">
        <f t="shared" si="82"/>
        <v>3.01</v>
      </c>
      <c r="H870" s="198">
        <v>7.86</v>
      </c>
      <c r="Q870" s="221">
        <f>(Q3955*10000)*TEA!$M$15*10^-6</f>
        <v>45.532551825449993</v>
      </c>
      <c r="R870" s="221">
        <f>(R3955*10000)*TEA!$O$15*10^-6</f>
        <v>45.532551825449993</v>
      </c>
      <c r="AA870">
        <f t="shared" si="84"/>
        <v>1</v>
      </c>
      <c r="AB870" s="197">
        <v>20017</v>
      </c>
      <c r="AC870" s="197">
        <v>11944</v>
      </c>
      <c r="AD870" s="197">
        <f t="shared" si="83"/>
        <v>11944</v>
      </c>
      <c r="AE870" s="197">
        <v>3997</v>
      </c>
      <c r="AJ870">
        <v>0</v>
      </c>
      <c r="AK870">
        <v>0</v>
      </c>
      <c r="AU870" s="198">
        <v>0.27272727299999999</v>
      </c>
      <c r="AV870" s="6">
        <v>0</v>
      </c>
      <c r="AW870" s="198">
        <v>0.38356000000000001</v>
      </c>
      <c r="BO870" s="198"/>
      <c r="BP870" s="354">
        <f t="shared" si="79"/>
        <v>9804.9381916231177</v>
      </c>
      <c r="BQ870" s="354">
        <f t="shared" si="80"/>
        <v>0</v>
      </c>
      <c r="BR870" s="354">
        <f t="shared" si="81"/>
        <v>12050.0820552</v>
      </c>
      <c r="CG870" s="198"/>
      <c r="CH870">
        <f>(Transest!$J$14/HexExtSoy!$K$4)</f>
        <v>0.20257267294641951</v>
      </c>
      <c r="CI870">
        <f>(HydroProcOil!$K$14/HexExtSoy!$K$4)</f>
        <v>0.10977777777777777</v>
      </c>
      <c r="CJ870">
        <f>(StarchFerm!$K$24/StarchFerm!$K$4)</f>
        <v>0.33157302630665886</v>
      </c>
      <c r="CY870" s="198"/>
      <c r="CZ870">
        <f>BP870*CH870*1000*LCI!$E$93</f>
        <v>74979523.292570174</v>
      </c>
      <c r="DA870">
        <f>BQ870*CI870*1000*(LCI!$E$99)</f>
        <v>0</v>
      </c>
      <c r="DB870">
        <f>BR870*CJ870*1000*(LCI!$E$96)</f>
        <v>107678244.59701383</v>
      </c>
    </row>
    <row r="871" spans="1:106" x14ac:dyDescent="0.25">
      <c r="A871" s="197">
        <v>20019</v>
      </c>
      <c r="B871" s="197" t="s">
        <v>1203</v>
      </c>
      <c r="C871" s="197" t="s">
        <v>1210</v>
      </c>
      <c r="D871" s="197">
        <v>-96.254259000000005</v>
      </c>
      <c r="E871" s="197">
        <v>37.147889999999997</v>
      </c>
      <c r="F871">
        <v>2.06</v>
      </c>
      <c r="G871">
        <f t="shared" si="82"/>
        <v>2.06</v>
      </c>
      <c r="H871" s="198">
        <v>4.6399999999999997</v>
      </c>
      <c r="Q871" s="221">
        <f>(Q3956*10000)*TEA!$M$15*10^-6</f>
        <v>47.7671167377</v>
      </c>
      <c r="R871" s="221">
        <f>(R3956*10000)*TEA!$O$15*10^-6</f>
        <v>47.7671167377</v>
      </c>
      <c r="AA871">
        <f t="shared" si="84"/>
        <v>1</v>
      </c>
      <c r="AB871" s="197">
        <v>20019</v>
      </c>
      <c r="AC871" s="197">
        <v>4373</v>
      </c>
      <c r="AD871" s="197">
        <f t="shared" si="83"/>
        <v>4373</v>
      </c>
      <c r="AE871" s="197">
        <v>1399</v>
      </c>
      <c r="AJ871">
        <v>0</v>
      </c>
      <c r="AK871">
        <v>0</v>
      </c>
      <c r="AU871" s="198">
        <v>0.27272727299999999</v>
      </c>
      <c r="AV871" s="6">
        <v>0</v>
      </c>
      <c r="AW871" s="198">
        <v>0.38356000000000001</v>
      </c>
      <c r="BO871" s="198"/>
      <c r="BP871" s="354">
        <f t="shared" si="79"/>
        <v>2456.83091154774</v>
      </c>
      <c r="BQ871" s="354">
        <f t="shared" si="80"/>
        <v>0</v>
      </c>
      <c r="BR871" s="354">
        <f t="shared" si="81"/>
        <v>2489.8260415999998</v>
      </c>
      <c r="CG871" s="198"/>
      <c r="CH871">
        <f>(Transest!$J$14/HexExtSoy!$K$4)</f>
        <v>0.20257267294641951</v>
      </c>
      <c r="CI871">
        <f>(HydroProcOil!$K$14/HexExtSoy!$K$4)</f>
        <v>0.10977777777777777</v>
      </c>
      <c r="CJ871">
        <f>(StarchFerm!$K$24/StarchFerm!$K$4)</f>
        <v>0.33157302630665886</v>
      </c>
      <c r="CY871" s="198"/>
      <c r="CZ871">
        <f>BP871*CH871*1000*LCI!$E$93</f>
        <v>18787676.87854293</v>
      </c>
      <c r="DA871">
        <f>BQ871*CI871*1000*(LCI!$E$99)</f>
        <v>0</v>
      </c>
      <c r="DB871">
        <f>BR871*CJ871*1000*(LCI!$E$96)</f>
        <v>22248819.243162386</v>
      </c>
    </row>
    <row r="872" spans="1:106" x14ac:dyDescent="0.25">
      <c r="A872" s="197">
        <v>20021</v>
      </c>
      <c r="B872" s="197" t="s">
        <v>1203</v>
      </c>
      <c r="C872" s="197" t="s">
        <v>601</v>
      </c>
      <c r="D872" s="197">
        <v>-94.863225299999996</v>
      </c>
      <c r="E872" s="197">
        <v>37.181570000000001</v>
      </c>
      <c r="F872">
        <v>2.75</v>
      </c>
      <c r="G872">
        <f t="shared" si="82"/>
        <v>2.75</v>
      </c>
      <c r="H872" s="198">
        <v>8.1300000000000008</v>
      </c>
      <c r="Q872" s="221">
        <f>(Q3957*10000)*TEA!$M$15*10^-6</f>
        <v>47.334399390000002</v>
      </c>
      <c r="R872" s="221">
        <f>(R3957*10000)*TEA!$O$15*10^-6</f>
        <v>47.334399390000002</v>
      </c>
      <c r="AA872">
        <f t="shared" si="84"/>
        <v>1</v>
      </c>
      <c r="AB872" s="197">
        <v>20021</v>
      </c>
      <c r="AC872" s="197">
        <v>41480</v>
      </c>
      <c r="AD872" s="197">
        <f t="shared" si="83"/>
        <v>41480</v>
      </c>
      <c r="AE872" s="197">
        <v>28800</v>
      </c>
      <c r="AJ872">
        <v>0</v>
      </c>
      <c r="AK872">
        <v>0</v>
      </c>
      <c r="AU872" s="198">
        <v>0.27272727299999999</v>
      </c>
      <c r="AV872" s="6">
        <v>0</v>
      </c>
      <c r="AW872" s="198">
        <v>0.38356000000000001</v>
      </c>
      <c r="BO872" s="198"/>
      <c r="BP872" s="354">
        <f t="shared" si="79"/>
        <v>31110.000031109998</v>
      </c>
      <c r="BQ872" s="354">
        <f t="shared" si="80"/>
        <v>0</v>
      </c>
      <c r="BR872" s="354">
        <f t="shared" si="81"/>
        <v>89808.27264000001</v>
      </c>
      <c r="CG872" s="198"/>
      <c r="CH872">
        <f>(Transest!$J$14/HexExtSoy!$K$4)</f>
        <v>0.20257267294641951</v>
      </c>
      <c r="CI872">
        <f>(HydroProcOil!$K$14/HexExtSoy!$K$4)</f>
        <v>0.10977777777777777</v>
      </c>
      <c r="CJ872">
        <f>(StarchFerm!$K$24/StarchFerm!$K$4)</f>
        <v>0.33157302630665886</v>
      </c>
      <c r="CY872" s="198"/>
      <c r="CZ872">
        <f>BP872*CH872*1000*LCI!$E$93</f>
        <v>237901853.77785927</v>
      </c>
      <c r="DA872">
        <f>BQ872*CI872*1000*(LCI!$E$99)</f>
        <v>0</v>
      </c>
      <c r="DB872">
        <f>BR872*CJ872*1000*(LCI!$E$96)</f>
        <v>802517120.12136364</v>
      </c>
    </row>
    <row r="873" spans="1:106" x14ac:dyDescent="0.25">
      <c r="A873" s="197">
        <v>20023</v>
      </c>
      <c r="B873" s="197" t="s">
        <v>1203</v>
      </c>
      <c r="C873" s="197" t="s">
        <v>800</v>
      </c>
      <c r="D873" s="197">
        <v>-101.73508</v>
      </c>
      <c r="E873" s="197">
        <v>39.790799999999997</v>
      </c>
      <c r="F873">
        <v>3.82</v>
      </c>
      <c r="G873">
        <f t="shared" si="82"/>
        <v>3.82</v>
      </c>
      <c r="H873" s="198">
        <v>9.41</v>
      </c>
      <c r="Q873" s="221">
        <f>(Q3958*10000)*TEA!$M$15*10^-6</f>
        <v>40.060728705149991</v>
      </c>
      <c r="R873" s="221">
        <f>(R3958*10000)*TEA!$O$15*10^-6</f>
        <v>40.060728705149991</v>
      </c>
      <c r="AA873">
        <f t="shared" si="84"/>
        <v>1</v>
      </c>
      <c r="AB873" s="197">
        <v>20023</v>
      </c>
      <c r="AC873" s="197">
        <v>2642</v>
      </c>
      <c r="AD873" s="197">
        <f t="shared" si="83"/>
        <v>2642</v>
      </c>
      <c r="AE873" s="197">
        <v>24476</v>
      </c>
      <c r="AJ873">
        <v>0</v>
      </c>
      <c r="AK873">
        <v>0</v>
      </c>
      <c r="AU873" s="198">
        <v>0.27272727299999999</v>
      </c>
      <c r="AV873" s="6">
        <v>0</v>
      </c>
      <c r="AW873" s="198">
        <v>0.38356000000000001</v>
      </c>
      <c r="BO873" s="198"/>
      <c r="BP873" s="354">
        <f t="shared" si="79"/>
        <v>2752.4836391161198</v>
      </c>
      <c r="BQ873" s="354">
        <f t="shared" si="80"/>
        <v>0</v>
      </c>
      <c r="BR873" s="354">
        <f t="shared" si="81"/>
        <v>88341.217009600005</v>
      </c>
      <c r="CG873" s="198"/>
      <c r="CH873">
        <f>(Transest!$J$14/HexExtSoy!$K$4)</f>
        <v>0.20257267294641951</v>
      </c>
      <c r="CI873">
        <f>(HydroProcOil!$K$14/HexExtSoy!$K$4)</f>
        <v>0.10977777777777777</v>
      </c>
      <c r="CJ873">
        <f>(StarchFerm!$K$24/StarchFerm!$K$4)</f>
        <v>0.33157302630665886</v>
      </c>
      <c r="CY873" s="198"/>
      <c r="CZ873">
        <f>BP873*CH873*1000*LCI!$E$93</f>
        <v>21048568.292643275</v>
      </c>
      <c r="DA873">
        <f>BQ873*CI873*1000*(LCI!$E$99)</f>
        <v>0</v>
      </c>
      <c r="DB873">
        <f>BR873*CJ873*1000*(LCI!$E$96)</f>
        <v>789407667.89655745</v>
      </c>
    </row>
    <row r="874" spans="1:106" x14ac:dyDescent="0.25">
      <c r="A874" s="197">
        <v>20025</v>
      </c>
      <c r="B874" s="197" t="s">
        <v>1203</v>
      </c>
      <c r="C874" s="197" t="s">
        <v>684</v>
      </c>
      <c r="D874" s="197">
        <v>-99.8214246</v>
      </c>
      <c r="E874" s="197">
        <v>37.229590000000002</v>
      </c>
      <c r="F874">
        <v>3.34</v>
      </c>
      <c r="G874">
        <f t="shared" si="82"/>
        <v>3.34</v>
      </c>
      <c r="H874" s="198">
        <v>4.88</v>
      </c>
      <c r="Q874" s="221">
        <f>(Q3959*10000)*TEA!$M$15*10^-6</f>
        <v>46.540881754199994</v>
      </c>
      <c r="R874" s="221">
        <f>(R3959*10000)*TEA!$O$15*10^-6</f>
        <v>46.540881754199994</v>
      </c>
      <c r="AA874">
        <f t="shared" si="84"/>
        <v>1</v>
      </c>
      <c r="AB874" s="197">
        <v>20025</v>
      </c>
      <c r="AC874" s="197">
        <v>573</v>
      </c>
      <c r="AD874" s="197">
        <f t="shared" si="83"/>
        <v>573</v>
      </c>
      <c r="AE874" s="197">
        <v>638</v>
      </c>
      <c r="AJ874">
        <v>0</v>
      </c>
      <c r="AK874">
        <v>0</v>
      </c>
      <c r="AU874" s="198">
        <v>0.27272727299999999</v>
      </c>
      <c r="AV874" s="6">
        <v>0</v>
      </c>
      <c r="AW874" s="198">
        <v>0.38356000000000001</v>
      </c>
      <c r="BO874" s="198"/>
      <c r="BP874" s="354">
        <f t="shared" si="79"/>
        <v>521.95090961285996</v>
      </c>
      <c r="BQ874" s="354">
        <f t="shared" si="80"/>
        <v>0</v>
      </c>
      <c r="BR874" s="354">
        <f t="shared" si="81"/>
        <v>1194.1910464</v>
      </c>
      <c r="CG874" s="198"/>
      <c r="CH874">
        <f>(Transest!$J$14/HexExtSoy!$K$4)</f>
        <v>0.20257267294641951</v>
      </c>
      <c r="CI874">
        <f>(HydroProcOil!$K$14/HexExtSoy!$K$4)</f>
        <v>0.10977777777777777</v>
      </c>
      <c r="CJ874">
        <f>(StarchFerm!$K$24/StarchFerm!$K$4)</f>
        <v>0.33157302630665886</v>
      </c>
      <c r="CY874" s="198"/>
      <c r="CZ874">
        <f>BP874*CH874*1000*LCI!$E$93</f>
        <v>3991420.4067427246</v>
      </c>
      <c r="DA874">
        <f>BQ874*CI874*1000*(LCI!$E$99)</f>
        <v>0</v>
      </c>
      <c r="DB874">
        <f>BR874*CJ874*1000*(LCI!$E$96)</f>
        <v>10671163.482603259</v>
      </c>
    </row>
    <row r="875" spans="1:106" x14ac:dyDescent="0.25">
      <c r="A875" s="197">
        <v>20027</v>
      </c>
      <c r="B875" s="197" t="s">
        <v>1203</v>
      </c>
      <c r="C875" s="197" t="s">
        <v>605</v>
      </c>
      <c r="D875" s="197">
        <v>-97.166169199999999</v>
      </c>
      <c r="E875" s="197">
        <v>39.335850000000001</v>
      </c>
      <c r="F875">
        <v>2.81</v>
      </c>
      <c r="G875">
        <f t="shared" si="82"/>
        <v>2.81</v>
      </c>
      <c r="H875" s="198">
        <v>9.33</v>
      </c>
      <c r="Q875" s="221">
        <f>(Q3960*10000)*TEA!$M$15*10^-6</f>
        <v>43.169359124700001</v>
      </c>
      <c r="R875" s="221">
        <f>(R3960*10000)*TEA!$O$15*10^-6</f>
        <v>43.169359124700001</v>
      </c>
      <c r="AA875">
        <f t="shared" si="84"/>
        <v>1</v>
      </c>
      <c r="AB875" s="197">
        <v>20027</v>
      </c>
      <c r="AC875" s="197">
        <v>44934</v>
      </c>
      <c r="AD875" s="197">
        <f t="shared" si="83"/>
        <v>44934</v>
      </c>
      <c r="AE875" s="197">
        <v>20028</v>
      </c>
      <c r="AJ875">
        <v>0</v>
      </c>
      <c r="AK875">
        <v>0</v>
      </c>
      <c r="AU875" s="198">
        <v>0.27272727299999999</v>
      </c>
      <c r="AV875" s="6">
        <v>0</v>
      </c>
      <c r="AW875" s="198">
        <v>0.38356000000000001</v>
      </c>
      <c r="BO875" s="198"/>
      <c r="BP875" s="354">
        <f t="shared" si="79"/>
        <v>34435.783670799421</v>
      </c>
      <c r="BQ875" s="354">
        <f t="shared" si="80"/>
        <v>0</v>
      </c>
      <c r="BR875" s="354">
        <f t="shared" si="81"/>
        <v>71672.497214400006</v>
      </c>
      <c r="CG875" s="198"/>
      <c r="CH875">
        <f>(Transest!$J$14/HexExtSoy!$K$4)</f>
        <v>0.20257267294641951</v>
      </c>
      <c r="CI875">
        <f>(HydroProcOil!$K$14/HexExtSoy!$K$4)</f>
        <v>0.10977777777777777</v>
      </c>
      <c r="CJ875">
        <f>(StarchFerm!$K$24/StarchFerm!$K$4)</f>
        <v>0.33157302630665886</v>
      </c>
      <c r="CY875" s="198"/>
      <c r="CZ875">
        <f>BP875*CH875*1000*LCI!$E$93</f>
        <v>263334515.05574355</v>
      </c>
      <c r="DA875">
        <f>BQ875*CI875*1000*(LCI!$E$99)</f>
        <v>0</v>
      </c>
      <c r="DB875">
        <f>BR875*CJ875*1000*(LCI!$E$96)</f>
        <v>640457770.37680626</v>
      </c>
    </row>
    <row r="876" spans="1:106" x14ac:dyDescent="0.25">
      <c r="A876" s="197">
        <v>20029</v>
      </c>
      <c r="B876" s="197" t="s">
        <v>1203</v>
      </c>
      <c r="C876" s="197" t="s">
        <v>1211</v>
      </c>
      <c r="D876" s="197">
        <v>-97.649196599999996</v>
      </c>
      <c r="E876" s="197">
        <v>39.465330000000002</v>
      </c>
      <c r="F876">
        <v>2.61</v>
      </c>
      <c r="G876">
        <f t="shared" si="82"/>
        <v>2.61</v>
      </c>
      <c r="H876" s="198">
        <v>9.48</v>
      </c>
      <c r="Q876" s="221">
        <f>(Q3961*10000)*TEA!$M$15*10^-6</f>
        <v>42.831153789300004</v>
      </c>
      <c r="R876" s="221">
        <f>(R3961*10000)*TEA!$O$15*10^-6</f>
        <v>42.831153789300004</v>
      </c>
      <c r="AA876">
        <f t="shared" si="84"/>
        <v>1</v>
      </c>
      <c r="AB876" s="197">
        <v>20029</v>
      </c>
      <c r="AC876" s="197">
        <v>29804</v>
      </c>
      <c r="AD876" s="197">
        <f t="shared" si="83"/>
        <v>29804</v>
      </c>
      <c r="AE876" s="197">
        <v>13378</v>
      </c>
      <c r="AJ876">
        <v>0</v>
      </c>
      <c r="AK876">
        <v>0</v>
      </c>
      <c r="AU876" s="198">
        <v>0.27272727299999999</v>
      </c>
      <c r="AV876" s="6">
        <v>0</v>
      </c>
      <c r="AW876" s="198">
        <v>0.38356000000000001</v>
      </c>
      <c r="BO876" s="198"/>
      <c r="BP876" s="354">
        <f t="shared" si="79"/>
        <v>21215.029112124121</v>
      </c>
      <c r="BQ876" s="354">
        <f t="shared" si="80"/>
        <v>0</v>
      </c>
      <c r="BR876" s="354">
        <f t="shared" si="81"/>
        <v>48644.398646400005</v>
      </c>
      <c r="CG876" s="198"/>
      <c r="CH876">
        <f>(Transest!$J$14/HexExtSoy!$K$4)</f>
        <v>0.20257267294641951</v>
      </c>
      <c r="CI876">
        <f>(HydroProcOil!$K$14/HexExtSoy!$K$4)</f>
        <v>0.10977777777777777</v>
      </c>
      <c r="CJ876">
        <f>(StarchFerm!$K$24/StarchFerm!$K$4)</f>
        <v>0.33157302630665886</v>
      </c>
      <c r="CY876" s="198"/>
      <c r="CZ876">
        <f>BP876*CH876*1000*LCI!$E$93</f>
        <v>162233839.55893558</v>
      </c>
      <c r="DA876">
        <f>BQ876*CI876*1000*(LCI!$E$99)</f>
        <v>0</v>
      </c>
      <c r="DB876">
        <f>BR876*CJ876*1000*(LCI!$E$96)</f>
        <v>434681144.22186583</v>
      </c>
    </row>
    <row r="877" spans="1:106" x14ac:dyDescent="0.25">
      <c r="A877" s="197">
        <v>20031</v>
      </c>
      <c r="B877" s="197" t="s">
        <v>1203</v>
      </c>
      <c r="C877" s="197" t="s">
        <v>1212</v>
      </c>
      <c r="D877" s="197">
        <v>-95.745741600000002</v>
      </c>
      <c r="E877" s="197">
        <v>38.230260000000001</v>
      </c>
      <c r="F877">
        <v>2.66</v>
      </c>
      <c r="G877">
        <f t="shared" si="82"/>
        <v>2.66</v>
      </c>
      <c r="H877" s="198">
        <v>7.54</v>
      </c>
      <c r="Q877" s="221">
        <f>(Q3962*10000)*TEA!$M$15*10^-6</f>
        <v>45.43983427725</v>
      </c>
      <c r="R877" s="221">
        <f>(R3962*10000)*TEA!$O$15*10^-6</f>
        <v>45.43983427725</v>
      </c>
      <c r="AA877">
        <f t="shared" si="84"/>
        <v>1</v>
      </c>
      <c r="AB877" s="197">
        <v>20031</v>
      </c>
      <c r="AC877" s="197">
        <v>32367</v>
      </c>
      <c r="AD877" s="197">
        <f t="shared" si="83"/>
        <v>32367</v>
      </c>
      <c r="AE877" s="197">
        <v>13149</v>
      </c>
      <c r="AJ877">
        <v>0</v>
      </c>
      <c r="AK877">
        <v>0</v>
      </c>
      <c r="AU877" s="198">
        <v>0.27272727299999999</v>
      </c>
      <c r="AV877" s="6">
        <v>0</v>
      </c>
      <c r="AW877" s="198">
        <v>0.38356000000000001</v>
      </c>
      <c r="BO877" s="198"/>
      <c r="BP877" s="354">
        <f t="shared" si="79"/>
        <v>23480.787296208058</v>
      </c>
      <c r="BQ877" s="354">
        <f t="shared" si="80"/>
        <v>0</v>
      </c>
      <c r="BR877" s="354">
        <f t="shared" si="81"/>
        <v>38027.465517600001</v>
      </c>
      <c r="CG877" s="198"/>
      <c r="CH877">
        <f>(Transest!$J$14/HexExtSoy!$K$4)</f>
        <v>0.20257267294641951</v>
      </c>
      <c r="CI877">
        <f>(HydroProcOil!$K$14/HexExtSoy!$K$4)</f>
        <v>0.10977777777777777</v>
      </c>
      <c r="CJ877">
        <f>(StarchFerm!$K$24/StarchFerm!$K$4)</f>
        <v>0.33157302630665886</v>
      </c>
      <c r="CY877" s="198"/>
      <c r="CZ877">
        <f>BP877*CH877*1000*LCI!$E$93</f>
        <v>179560360.66683972</v>
      </c>
      <c r="DA877">
        <f>BQ877*CI877*1000*(LCI!$E$99)</f>
        <v>0</v>
      </c>
      <c r="DB877">
        <f>BR877*CJ877*1000*(LCI!$E$96)</f>
        <v>339809365.16873205</v>
      </c>
    </row>
    <row r="878" spans="1:106" x14ac:dyDescent="0.25">
      <c r="A878" s="197">
        <v>20033</v>
      </c>
      <c r="B878" s="197" t="s">
        <v>1203</v>
      </c>
      <c r="C878" s="197" t="s">
        <v>1213</v>
      </c>
      <c r="D878" s="197">
        <v>-99.284309500000006</v>
      </c>
      <c r="E878" s="197">
        <v>37.182989999999997</v>
      </c>
      <c r="F878">
        <v>4.6500000000000004</v>
      </c>
      <c r="G878">
        <f t="shared" si="82"/>
        <v>4.6500000000000004</v>
      </c>
      <c r="H878" s="198">
        <v>7.62</v>
      </c>
      <c r="Q878" s="221">
        <f>(Q3963*10000)*TEA!$M$15*10^-6</f>
        <v>47.017470638249989</v>
      </c>
      <c r="R878" s="221">
        <f>(R3963*10000)*TEA!$O$15*10^-6</f>
        <v>47.017470638249989</v>
      </c>
      <c r="AA878">
        <f t="shared" si="84"/>
        <v>1</v>
      </c>
      <c r="AB878" s="197">
        <v>20033</v>
      </c>
      <c r="AC878" s="197">
        <v>681</v>
      </c>
      <c r="AD878" s="197">
        <f t="shared" si="83"/>
        <v>681</v>
      </c>
      <c r="AE878" s="197">
        <v>955</v>
      </c>
      <c r="AJ878">
        <v>0</v>
      </c>
      <c r="AK878">
        <v>0</v>
      </c>
      <c r="AU878" s="198">
        <v>0.27272727299999999</v>
      </c>
      <c r="AV878" s="6">
        <v>0</v>
      </c>
      <c r="AW878" s="198">
        <v>0.38356000000000001</v>
      </c>
      <c r="BO878" s="198"/>
      <c r="BP878" s="354">
        <f t="shared" si="79"/>
        <v>863.63181904545002</v>
      </c>
      <c r="BQ878" s="354">
        <f t="shared" si="80"/>
        <v>0</v>
      </c>
      <c r="BR878" s="354">
        <f t="shared" si="81"/>
        <v>2791.2044760000003</v>
      </c>
      <c r="CG878" s="198"/>
      <c r="CH878">
        <f>(Transest!$J$14/HexExtSoy!$K$4)</f>
        <v>0.20257267294641951</v>
      </c>
      <c r="CI878">
        <f>(HydroProcOil!$K$14/HexExtSoy!$K$4)</f>
        <v>0.10977777777777777</v>
      </c>
      <c r="CJ878">
        <f>(StarchFerm!$K$24/StarchFerm!$K$4)</f>
        <v>0.33157302630665886</v>
      </c>
      <c r="CY878" s="198"/>
      <c r="CZ878">
        <f>BP878*CH878*1000*LCI!$E$93</f>
        <v>6604294.7774669779</v>
      </c>
      <c r="DA878">
        <f>BQ878*CI878*1000*(LCI!$E$99)</f>
        <v>0</v>
      </c>
      <c r="DB878">
        <f>BR878*CJ878*1000*(LCI!$E$96)</f>
        <v>24941904.703238923</v>
      </c>
    </row>
    <row r="879" spans="1:106" x14ac:dyDescent="0.25">
      <c r="A879" s="197">
        <v>20035</v>
      </c>
      <c r="B879" s="197" t="s">
        <v>1203</v>
      </c>
      <c r="C879" s="197" t="s">
        <v>1214</v>
      </c>
      <c r="D879" s="197">
        <v>-96.850530199999994</v>
      </c>
      <c r="E879" s="197">
        <v>37.225200000000001</v>
      </c>
      <c r="F879">
        <v>2.0499999999999998</v>
      </c>
      <c r="G879">
        <f t="shared" si="82"/>
        <v>2.0499999999999998</v>
      </c>
      <c r="H879" s="198">
        <v>5.09</v>
      </c>
      <c r="Q879" s="221">
        <f>(Q3964*10000)*TEA!$M$15*10^-6</f>
        <v>47.792060301150002</v>
      </c>
      <c r="R879" s="221">
        <f>(R3964*10000)*TEA!$O$15*10^-6</f>
        <v>47.792060301150002</v>
      </c>
      <c r="AA879">
        <f t="shared" si="84"/>
        <v>1</v>
      </c>
      <c r="AB879" s="197">
        <v>20035</v>
      </c>
      <c r="AC879" s="197">
        <v>41713</v>
      </c>
      <c r="AD879" s="197">
        <f t="shared" si="83"/>
        <v>41713</v>
      </c>
      <c r="AE879" s="197">
        <v>10642</v>
      </c>
      <c r="AJ879">
        <v>0</v>
      </c>
      <c r="AK879">
        <v>0</v>
      </c>
      <c r="AU879" s="198">
        <v>0.27272727299999999</v>
      </c>
      <c r="AV879" s="6">
        <v>0</v>
      </c>
      <c r="AW879" s="198">
        <v>0.38356000000000001</v>
      </c>
      <c r="BO879" s="198"/>
      <c r="BP879" s="354">
        <f t="shared" si="79"/>
        <v>23321.359114230447</v>
      </c>
      <c r="BQ879" s="354">
        <f t="shared" si="80"/>
        <v>0</v>
      </c>
      <c r="BR879" s="354">
        <f t="shared" si="81"/>
        <v>20776.593696799999</v>
      </c>
      <c r="CG879" s="198"/>
      <c r="CH879">
        <f>(Transest!$J$14/HexExtSoy!$K$4)</f>
        <v>0.20257267294641951</v>
      </c>
      <c r="CI879">
        <f>(HydroProcOil!$K$14/HexExtSoy!$K$4)</f>
        <v>0.10977777777777777</v>
      </c>
      <c r="CJ879">
        <f>(StarchFerm!$K$24/StarchFerm!$K$4)</f>
        <v>0.33157302630665886</v>
      </c>
      <c r="CY879" s="198"/>
      <c r="CZ879">
        <f>BP879*CH879*1000*LCI!$E$93</f>
        <v>178341194.48236591</v>
      </c>
      <c r="DA879">
        <f>BQ879*CI879*1000*(LCI!$E$99)</f>
        <v>0</v>
      </c>
      <c r="DB879">
        <f>BR879*CJ879*1000*(LCI!$E$96)</f>
        <v>185657419.40415978</v>
      </c>
    </row>
    <row r="880" spans="1:106" x14ac:dyDescent="0.25">
      <c r="A880" s="197">
        <v>20037</v>
      </c>
      <c r="B880" s="197" t="s">
        <v>1203</v>
      </c>
      <c r="C880" s="197" t="s">
        <v>689</v>
      </c>
      <c r="D880" s="197">
        <v>-94.863771299999996</v>
      </c>
      <c r="E880" s="197">
        <v>37.510399999999997</v>
      </c>
      <c r="F880">
        <v>2.42</v>
      </c>
      <c r="G880">
        <f t="shared" si="82"/>
        <v>2.42</v>
      </c>
      <c r="H880" s="198">
        <v>7.89</v>
      </c>
      <c r="Q880" s="221">
        <f>(Q3965*10000)*TEA!$M$15*10^-6</f>
        <v>46.698855236099995</v>
      </c>
      <c r="R880" s="221">
        <f>(R3965*10000)*TEA!$O$15*10^-6</f>
        <v>46.698855236099995</v>
      </c>
      <c r="AA880">
        <f t="shared" si="84"/>
        <v>1</v>
      </c>
      <c r="AB880" s="197">
        <v>20037</v>
      </c>
      <c r="AC880" s="197">
        <v>38117</v>
      </c>
      <c r="AD880" s="197">
        <f t="shared" si="83"/>
        <v>38117</v>
      </c>
      <c r="AE880" s="197">
        <v>22456</v>
      </c>
      <c r="AJ880">
        <v>0</v>
      </c>
      <c r="AK880">
        <v>0</v>
      </c>
      <c r="AU880" s="198">
        <v>0.27272727299999999</v>
      </c>
      <c r="AV880" s="6">
        <v>0</v>
      </c>
      <c r="AW880" s="198">
        <v>0.38356000000000001</v>
      </c>
      <c r="BO880" s="198"/>
      <c r="BP880" s="354">
        <f t="shared" si="79"/>
        <v>25157.220025157218</v>
      </c>
      <c r="BQ880" s="354">
        <f t="shared" si="80"/>
        <v>0</v>
      </c>
      <c r="BR880" s="354">
        <f t="shared" si="81"/>
        <v>67958.332310400001</v>
      </c>
      <c r="CG880" s="198"/>
      <c r="CH880">
        <f>(Transest!$J$14/HexExtSoy!$K$4)</f>
        <v>0.20257267294641951</v>
      </c>
      <c r="CI880">
        <f>(HydroProcOil!$K$14/HexExtSoy!$K$4)</f>
        <v>0.10977777777777777</v>
      </c>
      <c r="CJ880">
        <f>(StarchFerm!$K$24/StarchFerm!$K$4)</f>
        <v>0.33157302630665886</v>
      </c>
      <c r="CY880" s="198"/>
      <c r="CZ880">
        <f>BP880*CH880*1000*LCI!$E$93</f>
        <v>192380240.24099764</v>
      </c>
      <c r="DA880">
        <f>BQ880*CI880*1000*(LCI!$E$99)</f>
        <v>0</v>
      </c>
      <c r="DB880">
        <f>BR880*CJ880*1000*(LCI!$E$96)</f>
        <v>607268389.99130321</v>
      </c>
    </row>
    <row r="881" spans="1:106" x14ac:dyDescent="0.25">
      <c r="A881" s="197">
        <v>20039</v>
      </c>
      <c r="B881" s="197" t="s">
        <v>1203</v>
      </c>
      <c r="C881" s="197" t="s">
        <v>943</v>
      </c>
      <c r="D881" s="197">
        <v>-100.455201</v>
      </c>
      <c r="E881" s="197">
        <v>39.788730000000001</v>
      </c>
      <c r="F881">
        <v>2.69</v>
      </c>
      <c r="G881">
        <f t="shared" si="82"/>
        <v>2.69</v>
      </c>
      <c r="H881" s="198">
        <v>7.68</v>
      </c>
      <c r="Q881" s="221">
        <f>(Q3966*10000)*TEA!$M$15*10^-6</f>
        <v>41.403688082549998</v>
      </c>
      <c r="R881" s="221">
        <f>(R3966*10000)*TEA!$O$15*10^-6</f>
        <v>41.403688082549998</v>
      </c>
      <c r="AA881">
        <f t="shared" si="84"/>
        <v>1</v>
      </c>
      <c r="AB881" s="197">
        <v>20039</v>
      </c>
      <c r="AC881" s="197">
        <v>1182</v>
      </c>
      <c r="AD881" s="197">
        <f t="shared" si="83"/>
        <v>1182</v>
      </c>
      <c r="AE881" s="197">
        <v>29287</v>
      </c>
      <c r="AJ881">
        <v>0</v>
      </c>
      <c r="AK881">
        <v>0</v>
      </c>
      <c r="AU881" s="198">
        <v>0.27272727299999999</v>
      </c>
      <c r="AV881" s="6">
        <v>0</v>
      </c>
      <c r="AW881" s="198">
        <v>0.38356000000000001</v>
      </c>
      <c r="BO881" s="198"/>
      <c r="BP881" s="354">
        <f t="shared" si="79"/>
        <v>867.15818268533997</v>
      </c>
      <c r="BQ881" s="354">
        <f t="shared" si="80"/>
        <v>0</v>
      </c>
      <c r="BR881" s="354">
        <f t="shared" si="81"/>
        <v>86271.910809599998</v>
      </c>
      <c r="CG881" s="198"/>
      <c r="CH881">
        <f>(Transest!$J$14/HexExtSoy!$K$4)</f>
        <v>0.20257267294641951</v>
      </c>
      <c r="CI881">
        <f>(HydroProcOil!$K$14/HexExtSoy!$K$4)</f>
        <v>0.10977777777777777</v>
      </c>
      <c r="CJ881">
        <f>(StarchFerm!$K$24/StarchFerm!$K$4)</f>
        <v>0.33157302630665886</v>
      </c>
      <c r="CY881" s="198"/>
      <c r="CZ881">
        <f>BP881*CH881*1000*LCI!$E$93</f>
        <v>6631261.297755816</v>
      </c>
      <c r="DA881">
        <f>BQ881*CI881*1000*(LCI!$E$99)</f>
        <v>0</v>
      </c>
      <c r="DB881">
        <f>BR881*CJ881*1000*(LCI!$E$96)</f>
        <v>770916568.98710525</v>
      </c>
    </row>
    <row r="882" spans="1:106" x14ac:dyDescent="0.25">
      <c r="A882" s="197">
        <v>20041</v>
      </c>
      <c r="B882" s="197" t="s">
        <v>1203</v>
      </c>
      <c r="C882" s="197" t="s">
        <v>1171</v>
      </c>
      <c r="D882" s="197">
        <v>-97.152560600000001</v>
      </c>
      <c r="E882" s="197">
        <v>38.854640000000003</v>
      </c>
      <c r="F882">
        <v>1.87</v>
      </c>
      <c r="G882">
        <f t="shared" si="82"/>
        <v>1.87</v>
      </c>
      <c r="H882" s="198">
        <v>6.97</v>
      </c>
      <c r="Q882" s="221">
        <f>(Q3967*10000)*TEA!$M$15*10^-6</f>
        <v>44.243157198150001</v>
      </c>
      <c r="R882" s="221">
        <f>(R3967*10000)*TEA!$O$15*10^-6</f>
        <v>44.243157198150001</v>
      </c>
      <c r="AA882">
        <f t="shared" si="84"/>
        <v>1</v>
      </c>
      <c r="AB882" s="197">
        <v>20041</v>
      </c>
      <c r="AC882" s="197">
        <v>47286</v>
      </c>
      <c r="AD882" s="197">
        <f t="shared" si="83"/>
        <v>47286</v>
      </c>
      <c r="AE882" s="197">
        <v>10647</v>
      </c>
      <c r="AJ882">
        <v>0</v>
      </c>
      <c r="AK882">
        <v>0</v>
      </c>
      <c r="AU882" s="198">
        <v>0.27272727299999999</v>
      </c>
      <c r="AV882" s="6">
        <v>0</v>
      </c>
      <c r="AW882" s="198">
        <v>0.38356000000000001</v>
      </c>
      <c r="BO882" s="198"/>
      <c r="BP882" s="354">
        <f t="shared" si="79"/>
        <v>24115.86002411586</v>
      </c>
      <c r="BQ882" s="354">
        <f t="shared" si="80"/>
        <v>0</v>
      </c>
      <c r="BR882" s="354">
        <f t="shared" si="81"/>
        <v>28463.8303404</v>
      </c>
      <c r="CG882" s="198"/>
      <c r="CH882">
        <f>(Transest!$J$14/HexExtSoy!$K$4)</f>
        <v>0.20257267294641951</v>
      </c>
      <c r="CI882">
        <f>(HydroProcOil!$K$14/HexExtSoy!$K$4)</f>
        <v>0.10977777777777777</v>
      </c>
      <c r="CJ882">
        <f>(StarchFerm!$K$24/StarchFerm!$K$4)</f>
        <v>0.33157302630665886</v>
      </c>
      <c r="CY882" s="198"/>
      <c r="CZ882">
        <f>BP882*CH882*1000*LCI!$E$93</f>
        <v>184416837.01212877</v>
      </c>
      <c r="DA882">
        <f>BQ882*CI882*1000*(LCI!$E$99)</f>
        <v>0</v>
      </c>
      <c r="DB882">
        <f>BR882*CJ882*1000*(LCI!$E$96)</f>
        <v>254349743.97032225</v>
      </c>
    </row>
    <row r="883" spans="1:106" x14ac:dyDescent="0.25">
      <c r="A883" s="197">
        <v>20043</v>
      </c>
      <c r="B883" s="197" t="s">
        <v>1203</v>
      </c>
      <c r="C883" s="197" t="s">
        <v>1215</v>
      </c>
      <c r="D883" s="197">
        <v>-95.158534799999998</v>
      </c>
      <c r="E883" s="197">
        <v>39.799399999999999</v>
      </c>
      <c r="F883">
        <v>3.94</v>
      </c>
      <c r="G883">
        <f t="shared" si="82"/>
        <v>3.94</v>
      </c>
      <c r="H883" s="198">
        <v>11.94</v>
      </c>
      <c r="Q883" s="221">
        <f>(Q3968*10000)*TEA!$M$15*10^-6</f>
        <v>42.216819040800004</v>
      </c>
      <c r="R883" s="221">
        <f>(R3968*10000)*TEA!$O$15*10^-6</f>
        <v>42.216819040800004</v>
      </c>
      <c r="AA883">
        <f t="shared" si="84"/>
        <v>1</v>
      </c>
      <c r="AB883" s="197">
        <v>20043</v>
      </c>
      <c r="AC883" s="197">
        <v>25998</v>
      </c>
      <c r="AD883" s="197">
        <f t="shared" si="83"/>
        <v>25998</v>
      </c>
      <c r="AE883" s="197">
        <v>27190</v>
      </c>
      <c r="AJ883">
        <v>0</v>
      </c>
      <c r="AK883">
        <v>0</v>
      </c>
      <c r="AU883" s="198">
        <v>0.27272727299999999</v>
      </c>
      <c r="AV883" s="6">
        <v>0</v>
      </c>
      <c r="AW883" s="198">
        <v>0.38356000000000001</v>
      </c>
      <c r="BO883" s="198"/>
      <c r="BP883" s="354">
        <f t="shared" si="79"/>
        <v>27936.032755208758</v>
      </c>
      <c r="BQ883" s="354">
        <f t="shared" si="80"/>
        <v>0</v>
      </c>
      <c r="BR883" s="354">
        <f t="shared" si="81"/>
        <v>124522.217016</v>
      </c>
      <c r="CG883" s="198"/>
      <c r="CH883">
        <f>(Transest!$J$14/HexExtSoy!$K$4)</f>
        <v>0.20257267294641951</v>
      </c>
      <c r="CI883">
        <f>(HydroProcOil!$K$14/HexExtSoy!$K$4)</f>
        <v>0.10977777777777777</v>
      </c>
      <c r="CJ883">
        <f>(StarchFerm!$K$24/StarchFerm!$K$4)</f>
        <v>0.33157302630665886</v>
      </c>
      <c r="CY883" s="198"/>
      <c r="CZ883">
        <f>BP883*CH883*1000*LCI!$E$93</f>
        <v>213630150.2094866</v>
      </c>
      <c r="DA883">
        <f>BQ883*CI883*1000*(LCI!$E$99)</f>
        <v>0</v>
      </c>
      <c r="DB883">
        <f>BR883*CJ883*1000*(LCI!$E$96)</f>
        <v>1112717214.72014</v>
      </c>
    </row>
    <row r="884" spans="1:106" x14ac:dyDescent="0.25">
      <c r="A884" s="197">
        <v>20045</v>
      </c>
      <c r="B884" s="197" t="s">
        <v>1203</v>
      </c>
      <c r="C884" s="197" t="s">
        <v>809</v>
      </c>
      <c r="D884" s="197">
        <v>-95.312195500000001</v>
      </c>
      <c r="E884" s="197">
        <v>38.889220000000002</v>
      </c>
      <c r="F884">
        <v>3.11</v>
      </c>
      <c r="G884">
        <f t="shared" si="82"/>
        <v>3.11</v>
      </c>
      <c r="H884" s="198">
        <v>9.2799999999999994</v>
      </c>
      <c r="Q884" s="221">
        <f>(Q3969*10000)*TEA!$M$15*10^-6</f>
        <v>44.027221566599998</v>
      </c>
      <c r="R884" s="221">
        <f>(R3969*10000)*TEA!$O$15*10^-6</f>
        <v>44.027221566599998</v>
      </c>
      <c r="AA884">
        <f t="shared" si="84"/>
        <v>1</v>
      </c>
      <c r="AB884" s="197">
        <v>20045</v>
      </c>
      <c r="AC884" s="197">
        <v>24429</v>
      </c>
      <c r="AD884" s="197">
        <f t="shared" si="83"/>
        <v>24429</v>
      </c>
      <c r="AE884" s="197">
        <v>15295</v>
      </c>
      <c r="AJ884">
        <v>0</v>
      </c>
      <c r="AK884">
        <v>0</v>
      </c>
      <c r="AU884" s="198">
        <v>0.27272727299999999</v>
      </c>
      <c r="AV884" s="6">
        <v>0</v>
      </c>
      <c r="AW884" s="198">
        <v>0.38356000000000001</v>
      </c>
      <c r="BO884" s="198"/>
      <c r="BP884" s="354">
        <f t="shared" si="79"/>
        <v>20720.233657083871</v>
      </c>
      <c r="BQ884" s="354">
        <f t="shared" si="80"/>
        <v>0</v>
      </c>
      <c r="BR884" s="354">
        <f t="shared" si="81"/>
        <v>54441.585855999991</v>
      </c>
      <c r="CG884" s="198"/>
      <c r="CH884">
        <f>(Transest!$J$14/HexExtSoy!$K$4)</f>
        <v>0.20257267294641951</v>
      </c>
      <c r="CI884">
        <f>(HydroProcOil!$K$14/HexExtSoy!$K$4)</f>
        <v>0.10977777777777777</v>
      </c>
      <c r="CJ884">
        <f>(StarchFerm!$K$24/StarchFerm!$K$4)</f>
        <v>0.33157302630665886</v>
      </c>
      <c r="CY884" s="198"/>
      <c r="CZ884">
        <f>BP884*CH884*1000*LCI!$E$93</f>
        <v>158450080.12861666</v>
      </c>
      <c r="DA884">
        <f>BQ884*CI884*1000*(LCI!$E$99)</f>
        <v>0</v>
      </c>
      <c r="DB884">
        <f>BR884*CJ884*1000*(LCI!$E$96)</f>
        <v>486484189.16964781</v>
      </c>
    </row>
    <row r="885" spans="1:106" x14ac:dyDescent="0.25">
      <c r="A885" s="197">
        <v>20047</v>
      </c>
      <c r="B885" s="197" t="s">
        <v>1203</v>
      </c>
      <c r="C885" s="197" t="s">
        <v>1074</v>
      </c>
      <c r="D885" s="197">
        <v>-99.310342899999995</v>
      </c>
      <c r="E885" s="197">
        <v>37.880699999999997</v>
      </c>
      <c r="F885">
        <v>3.67</v>
      </c>
      <c r="G885">
        <f t="shared" si="82"/>
        <v>3.67</v>
      </c>
      <c r="H885" s="198">
        <v>9.9499999999999993</v>
      </c>
      <c r="Q885" s="221">
        <f>(Q3970*10000)*TEA!$M$15*10^-6</f>
        <v>45.647036440649998</v>
      </c>
      <c r="R885" s="221">
        <f>(R3970*10000)*TEA!$O$15*10^-6</f>
        <v>45.647036440649998</v>
      </c>
      <c r="AA885">
        <f t="shared" si="84"/>
        <v>1</v>
      </c>
      <c r="AB885" s="197">
        <v>20047</v>
      </c>
      <c r="AC885" s="197">
        <v>11293</v>
      </c>
      <c r="AD885" s="197">
        <f t="shared" si="83"/>
        <v>11293</v>
      </c>
      <c r="AE885" s="197">
        <v>22545</v>
      </c>
      <c r="AJ885">
        <v>0</v>
      </c>
      <c r="AK885">
        <v>0</v>
      </c>
      <c r="AU885" s="198">
        <v>0.27272727299999999</v>
      </c>
      <c r="AV885" s="6">
        <v>0</v>
      </c>
      <c r="AW885" s="198">
        <v>0.38356000000000001</v>
      </c>
      <c r="BO885" s="198"/>
      <c r="BP885" s="354">
        <f t="shared" si="79"/>
        <v>11303.266374939629</v>
      </c>
      <c r="BQ885" s="354">
        <f t="shared" si="80"/>
        <v>0</v>
      </c>
      <c r="BR885" s="354">
        <f t="shared" si="81"/>
        <v>86041.233989999993</v>
      </c>
      <c r="CG885" s="198"/>
      <c r="CH885">
        <f>(Transest!$J$14/HexExtSoy!$K$4)</f>
        <v>0.20257267294641951</v>
      </c>
      <c r="CI885">
        <f>(HydroProcOil!$K$14/HexExtSoy!$K$4)</f>
        <v>0.10977777777777777</v>
      </c>
      <c r="CJ885">
        <f>(StarchFerm!$K$24/StarchFerm!$K$4)</f>
        <v>0.33157302630665886</v>
      </c>
      <c r="CY885" s="198"/>
      <c r="CZ885">
        <f>BP885*CH885*1000*LCI!$E$93</f>
        <v>86437416.318033218</v>
      </c>
      <c r="DA885">
        <f>BQ885*CI885*1000*(LCI!$E$99)</f>
        <v>0</v>
      </c>
      <c r="DB885">
        <f>BR885*CJ885*1000*(LCI!$E$96)</f>
        <v>768855265.59597766</v>
      </c>
    </row>
    <row r="886" spans="1:106" x14ac:dyDescent="0.25">
      <c r="A886" s="197">
        <v>20049</v>
      </c>
      <c r="B886" s="197" t="s">
        <v>1203</v>
      </c>
      <c r="C886" s="197" t="s">
        <v>1216</v>
      </c>
      <c r="D886" s="197">
        <v>-96.253456</v>
      </c>
      <c r="E886" s="197">
        <v>37.440130000000003</v>
      </c>
      <c r="F886">
        <v>2.4300000000000002</v>
      </c>
      <c r="G886">
        <f t="shared" si="82"/>
        <v>2.4300000000000002</v>
      </c>
      <c r="H886" s="198">
        <v>7.3</v>
      </c>
      <c r="Q886" s="221">
        <f>(Q3971*10000)*TEA!$M$15*10^-6</f>
        <v>47.201714462249996</v>
      </c>
      <c r="R886" s="221">
        <f>(R3971*10000)*TEA!$O$15*10^-6</f>
        <v>47.201714462249996</v>
      </c>
      <c r="AA886">
        <f t="shared" si="84"/>
        <v>1</v>
      </c>
      <c r="AB886" s="197">
        <v>20049</v>
      </c>
      <c r="AC886" s="197">
        <v>7666</v>
      </c>
      <c r="AD886" s="197">
        <f t="shared" si="83"/>
        <v>7666</v>
      </c>
      <c r="AE886" s="197">
        <v>2492</v>
      </c>
      <c r="AJ886">
        <v>0</v>
      </c>
      <c r="AK886">
        <v>0</v>
      </c>
      <c r="AU886" s="198">
        <v>0.27272727299999999</v>
      </c>
      <c r="AV886" s="6">
        <v>0</v>
      </c>
      <c r="AW886" s="198">
        <v>0.38356000000000001</v>
      </c>
      <c r="BO886" s="198"/>
      <c r="BP886" s="354">
        <f t="shared" si="79"/>
        <v>5080.4672778077402</v>
      </c>
      <c r="BQ886" s="354">
        <f t="shared" si="80"/>
        <v>0</v>
      </c>
      <c r="BR886" s="354">
        <f t="shared" si="81"/>
        <v>6977.5700959999995</v>
      </c>
      <c r="CG886" s="198"/>
      <c r="CH886">
        <f>(Transest!$J$14/HexExtSoy!$K$4)</f>
        <v>0.20257267294641951</v>
      </c>
      <c r="CI886">
        <f>(HydroProcOil!$K$14/HexExtSoy!$K$4)</f>
        <v>0.10977777777777777</v>
      </c>
      <c r="CJ886">
        <f>(StarchFerm!$K$24/StarchFerm!$K$4)</f>
        <v>0.33157302630665886</v>
      </c>
      <c r="CY886" s="198"/>
      <c r="CZ886">
        <f>BP886*CH886*1000*LCI!$E$93</f>
        <v>38850934.819658086</v>
      </c>
      <c r="DA886">
        <f>BQ886*CI886*1000*(LCI!$E$99)</f>
        <v>0</v>
      </c>
      <c r="DB886">
        <f>BR886*CJ886*1000*(LCI!$E$96)</f>
        <v>62350820.189284347</v>
      </c>
    </row>
    <row r="887" spans="1:106" x14ac:dyDescent="0.25">
      <c r="A887" s="197">
        <v>20051</v>
      </c>
      <c r="B887" s="197" t="s">
        <v>1203</v>
      </c>
      <c r="C887" s="197" t="s">
        <v>1217</v>
      </c>
      <c r="D887" s="197">
        <v>-99.317668499999996</v>
      </c>
      <c r="E887" s="197">
        <v>38.912430000000001</v>
      </c>
      <c r="F887">
        <v>2.1</v>
      </c>
      <c r="G887">
        <f t="shared" si="82"/>
        <v>2.1</v>
      </c>
      <c r="H887" s="198">
        <v>3.83</v>
      </c>
      <c r="Q887" s="221">
        <f>(Q3972*10000)*TEA!$M$15*10^-6</f>
        <v>43.584348050099997</v>
      </c>
      <c r="R887" s="221">
        <f>(R3972*10000)*TEA!$O$15*10^-6</f>
        <v>43.584348050099997</v>
      </c>
      <c r="AA887">
        <f t="shared" si="84"/>
        <v>1</v>
      </c>
      <c r="AB887" s="197">
        <v>20051</v>
      </c>
      <c r="AC887" s="197">
        <v>318</v>
      </c>
      <c r="AD887" s="197">
        <f t="shared" si="83"/>
        <v>318</v>
      </c>
      <c r="AE887" s="197">
        <v>3939</v>
      </c>
      <c r="AJ887">
        <v>0</v>
      </c>
      <c r="AK887">
        <v>0</v>
      </c>
      <c r="AU887" s="198">
        <v>0.27272727299999999</v>
      </c>
      <c r="AV887" s="6">
        <v>0</v>
      </c>
      <c r="AW887" s="198">
        <v>0.38356000000000001</v>
      </c>
      <c r="BO887" s="198"/>
      <c r="BP887" s="354">
        <f t="shared" si="79"/>
        <v>182.12727290940001</v>
      </c>
      <c r="BQ887" s="354">
        <f t="shared" si="80"/>
        <v>0</v>
      </c>
      <c r="BR887" s="354">
        <f t="shared" si="81"/>
        <v>5786.5280772000006</v>
      </c>
      <c r="CG887" s="198"/>
      <c r="CH887">
        <f>(Transest!$J$14/HexExtSoy!$K$4)</f>
        <v>0.20257267294641951</v>
      </c>
      <c r="CI887">
        <f>(HydroProcOil!$K$14/HexExtSoy!$K$4)</f>
        <v>0.10977777777777777</v>
      </c>
      <c r="CJ887">
        <f>(StarchFerm!$K$24/StarchFerm!$K$4)</f>
        <v>0.33157302630665886</v>
      </c>
      <c r="CY887" s="198"/>
      <c r="CZ887">
        <f>BP887*CH887*1000*LCI!$E$93</f>
        <v>1392748.8204861439</v>
      </c>
      <c r="DA887">
        <f>BQ887*CI887*1000*(LCI!$E$99)</f>
        <v>0</v>
      </c>
      <c r="DB887">
        <f>BR887*CJ887*1000*(LCI!$E$96)</f>
        <v>51707796.080554426</v>
      </c>
    </row>
    <row r="888" spans="1:106" x14ac:dyDescent="0.25">
      <c r="A888" s="197">
        <v>20053</v>
      </c>
      <c r="B888" s="197" t="s">
        <v>1203</v>
      </c>
      <c r="C888" s="197" t="s">
        <v>1218</v>
      </c>
      <c r="D888" s="197">
        <v>-98.204482600000006</v>
      </c>
      <c r="E888" s="197">
        <v>38.69229</v>
      </c>
      <c r="F888">
        <v>1.81</v>
      </c>
      <c r="G888">
        <f t="shared" si="82"/>
        <v>1.81</v>
      </c>
      <c r="H888" s="198">
        <v>3.91</v>
      </c>
      <c r="Q888" s="221">
        <f>(Q3973*10000)*TEA!$M$15*10^-6</f>
        <v>44.475069624299991</v>
      </c>
      <c r="R888" s="221">
        <f>(R3973*10000)*TEA!$O$15*10^-6</f>
        <v>44.475069624299991</v>
      </c>
      <c r="AA888">
        <f t="shared" si="84"/>
        <v>1</v>
      </c>
      <c r="AB888" s="197">
        <v>20053</v>
      </c>
      <c r="AC888" s="197">
        <v>5287</v>
      </c>
      <c r="AD888" s="197">
        <f t="shared" si="83"/>
        <v>5287</v>
      </c>
      <c r="AE888" s="197">
        <v>3522</v>
      </c>
      <c r="AJ888">
        <v>0</v>
      </c>
      <c r="AK888">
        <v>0</v>
      </c>
      <c r="AU888" s="198">
        <v>0.27272727299999999</v>
      </c>
      <c r="AV888" s="6">
        <v>0</v>
      </c>
      <c r="AW888" s="198">
        <v>0.38356000000000001</v>
      </c>
      <c r="BO888" s="198"/>
      <c r="BP888" s="354">
        <f t="shared" si="79"/>
        <v>2609.8554571553104</v>
      </c>
      <c r="BQ888" s="354">
        <f t="shared" si="80"/>
        <v>0</v>
      </c>
      <c r="BR888" s="354">
        <f t="shared" si="81"/>
        <v>5282.0124312000007</v>
      </c>
      <c r="CG888" s="198"/>
      <c r="CH888">
        <f>(Transest!$J$14/HexExtSoy!$K$4)</f>
        <v>0.20257267294641951</v>
      </c>
      <c r="CI888">
        <f>(HydroProcOil!$K$14/HexExtSoy!$K$4)</f>
        <v>0.10977777777777777</v>
      </c>
      <c r="CJ888">
        <f>(StarchFerm!$K$24/StarchFerm!$K$4)</f>
        <v>0.33157302630665886</v>
      </c>
      <c r="CY888" s="198"/>
      <c r="CZ888">
        <f>BP888*CH888*1000*LCI!$E$93</f>
        <v>19957873.697480597</v>
      </c>
      <c r="DA888">
        <f>BQ888*CI888*1000*(LCI!$E$99)</f>
        <v>0</v>
      </c>
      <c r="DB888">
        <f>BR888*CJ888*1000*(LCI!$E$96)</f>
        <v>47199498.221324056</v>
      </c>
    </row>
    <row r="889" spans="1:106" x14ac:dyDescent="0.25">
      <c r="A889" s="197">
        <v>20055</v>
      </c>
      <c r="B889" s="197" t="s">
        <v>1203</v>
      </c>
      <c r="C889" s="197" t="s">
        <v>1219</v>
      </c>
      <c r="D889" s="197">
        <v>-100.73918399999999</v>
      </c>
      <c r="E889" s="197">
        <v>38.040480000000002</v>
      </c>
      <c r="F889">
        <v>3.62</v>
      </c>
      <c r="G889">
        <f t="shared" si="82"/>
        <v>3.62</v>
      </c>
      <c r="H889" s="198">
        <v>10.19</v>
      </c>
      <c r="Q889" s="221">
        <f>(Q3974*10000)*TEA!$M$15*10^-6</f>
        <v>44.090832240899999</v>
      </c>
      <c r="R889" s="221">
        <f>(R3974*10000)*TEA!$O$15*10^-6</f>
        <v>44.090832240899999</v>
      </c>
      <c r="AA889">
        <f t="shared" si="84"/>
        <v>1</v>
      </c>
      <c r="AB889" s="197">
        <v>20055</v>
      </c>
      <c r="AC889" s="197">
        <v>8246</v>
      </c>
      <c r="AD889" s="197">
        <f t="shared" si="83"/>
        <v>8246</v>
      </c>
      <c r="AE889" s="197">
        <v>55620</v>
      </c>
      <c r="AJ889">
        <v>0</v>
      </c>
      <c r="AK889">
        <v>0</v>
      </c>
      <c r="AU889" s="198">
        <v>0.27272727299999999</v>
      </c>
      <c r="AV889" s="6">
        <v>0</v>
      </c>
      <c r="AW889" s="198">
        <v>0.38356000000000001</v>
      </c>
      <c r="BO889" s="198"/>
      <c r="BP889" s="354">
        <f t="shared" si="79"/>
        <v>8141.0509172319598</v>
      </c>
      <c r="BQ889" s="354">
        <f t="shared" si="80"/>
        <v>0</v>
      </c>
      <c r="BR889" s="354">
        <f t="shared" si="81"/>
        <v>217389.45736799997</v>
      </c>
      <c r="CG889" s="198"/>
      <c r="CH889">
        <f>(Transest!$J$14/HexExtSoy!$K$4)</f>
        <v>0.20257267294641951</v>
      </c>
      <c r="CI889">
        <f>(HydroProcOil!$K$14/HexExtSoy!$K$4)</f>
        <v>0.10977777777777777</v>
      </c>
      <c r="CJ889">
        <f>(StarchFerm!$K$24/StarchFerm!$K$4)</f>
        <v>0.33157302630665886</v>
      </c>
      <c r="CY889" s="198"/>
      <c r="CZ889">
        <f>BP889*CH889*1000*LCI!$E$93</f>
        <v>62255580.294845834</v>
      </c>
      <c r="DA889">
        <f>BQ889*CI889*1000*(LCI!$E$99)</f>
        <v>0</v>
      </c>
      <c r="DB889">
        <f>BR889*CJ889*1000*(LCI!$E$96)</f>
        <v>1942568943.1867602</v>
      </c>
    </row>
    <row r="890" spans="1:106" x14ac:dyDescent="0.25">
      <c r="A890" s="197">
        <v>20057</v>
      </c>
      <c r="B890" s="197" t="s">
        <v>1203</v>
      </c>
      <c r="C890" s="197" t="s">
        <v>1075</v>
      </c>
      <c r="D890" s="197">
        <v>-99.886281499999996</v>
      </c>
      <c r="E890" s="197">
        <v>37.688809999999997</v>
      </c>
      <c r="F890">
        <v>3.81</v>
      </c>
      <c r="G890">
        <f t="shared" si="82"/>
        <v>3.81</v>
      </c>
      <c r="H890" s="198">
        <v>11.18</v>
      </c>
      <c r="Q890" s="221">
        <f>(Q3975*10000)*TEA!$M$15*10^-6</f>
        <v>45.654673901399995</v>
      </c>
      <c r="R890" s="221">
        <f>(R3975*10000)*TEA!$O$15*10^-6</f>
        <v>45.654673901399995</v>
      </c>
      <c r="AA890">
        <f t="shared" si="84"/>
        <v>1</v>
      </c>
      <c r="AB890" s="197">
        <v>20057</v>
      </c>
      <c r="AC890" s="197">
        <v>6653</v>
      </c>
      <c r="AD890" s="197">
        <f t="shared" si="83"/>
        <v>6653</v>
      </c>
      <c r="AE890" s="197">
        <v>19891</v>
      </c>
      <c r="AJ890">
        <v>0</v>
      </c>
      <c r="AK890">
        <v>0</v>
      </c>
      <c r="AU890" s="198">
        <v>0.27272727299999999</v>
      </c>
      <c r="AV890" s="6">
        <v>0</v>
      </c>
      <c r="AW890" s="198">
        <v>0.38356000000000001</v>
      </c>
      <c r="BO890" s="198"/>
      <c r="BP890" s="354">
        <f t="shared" si="79"/>
        <v>6913.0718250948903</v>
      </c>
      <c r="BQ890" s="354">
        <f t="shared" si="80"/>
        <v>0</v>
      </c>
      <c r="BR890" s="354">
        <f t="shared" si="81"/>
        <v>85296.602112799999</v>
      </c>
      <c r="CG890" s="198"/>
      <c r="CH890">
        <f>(Transest!$J$14/HexExtSoy!$K$4)</f>
        <v>0.20257267294641951</v>
      </c>
      <c r="CI890">
        <f>(HydroProcOil!$K$14/HexExtSoy!$K$4)</f>
        <v>0.10977777777777777</v>
      </c>
      <c r="CJ890">
        <f>(StarchFerm!$K$24/StarchFerm!$K$4)</f>
        <v>0.33157302630665886</v>
      </c>
      <c r="CY890" s="198"/>
      <c r="CZ890">
        <f>BP890*CH890*1000*LCI!$E$93</f>
        <v>52865078.779972062</v>
      </c>
      <c r="DA890">
        <f>BQ890*CI890*1000*(LCI!$E$99)</f>
        <v>0</v>
      </c>
      <c r="DB890">
        <f>BR890*CJ890*1000*(LCI!$E$96)</f>
        <v>762201314.77302241</v>
      </c>
    </row>
    <row r="891" spans="1:106" x14ac:dyDescent="0.25">
      <c r="A891" s="197">
        <v>20059</v>
      </c>
      <c r="B891" s="197" t="s">
        <v>1203</v>
      </c>
      <c r="C891" s="197" t="s">
        <v>621</v>
      </c>
      <c r="D891" s="197">
        <v>-95.300211700000006</v>
      </c>
      <c r="E891" s="197">
        <v>38.565759999999997</v>
      </c>
      <c r="F891">
        <v>3.04</v>
      </c>
      <c r="G891">
        <f t="shared" si="82"/>
        <v>3.04</v>
      </c>
      <c r="H891" s="198">
        <v>9.01</v>
      </c>
      <c r="Q891" s="221">
        <f>(Q3976*10000)*TEA!$M$15*10^-6</f>
        <v>44.728660521000002</v>
      </c>
      <c r="R891" s="221">
        <f>(R3976*10000)*TEA!$O$15*10^-6</f>
        <v>44.728660521000002</v>
      </c>
      <c r="AA891">
        <f t="shared" si="84"/>
        <v>1</v>
      </c>
      <c r="AB891" s="197">
        <v>20059</v>
      </c>
      <c r="AC891" s="197">
        <v>39863</v>
      </c>
      <c r="AD891" s="197">
        <f t="shared" si="83"/>
        <v>39863</v>
      </c>
      <c r="AE891" s="197">
        <v>16907</v>
      </c>
      <c r="AJ891">
        <v>0</v>
      </c>
      <c r="AK891">
        <v>0</v>
      </c>
      <c r="AU891" s="198">
        <v>0.27272727299999999</v>
      </c>
      <c r="AV891" s="6">
        <v>0</v>
      </c>
      <c r="AW891" s="198">
        <v>0.38356000000000001</v>
      </c>
      <c r="BO891" s="198"/>
      <c r="BP891" s="354">
        <f t="shared" si="79"/>
        <v>33050.050942140959</v>
      </c>
      <c r="BQ891" s="354">
        <f t="shared" si="80"/>
        <v>0</v>
      </c>
      <c r="BR891" s="354">
        <f t="shared" si="81"/>
        <v>58428.488769200005</v>
      </c>
      <c r="CG891" s="198"/>
      <c r="CH891">
        <f>(Transest!$J$14/HexExtSoy!$K$4)</f>
        <v>0.20257267294641951</v>
      </c>
      <c r="CI891">
        <f>(HydroProcOil!$K$14/HexExtSoy!$K$4)</f>
        <v>0.10977777777777777</v>
      </c>
      <c r="CJ891">
        <f>(StarchFerm!$K$24/StarchFerm!$K$4)</f>
        <v>0.33157302630665886</v>
      </c>
      <c r="CY891" s="198"/>
      <c r="CZ891">
        <f>BP891*CH891*1000*LCI!$E$93</f>
        <v>252737652.80377212</v>
      </c>
      <c r="DA891">
        <f>BQ891*CI891*1000*(LCI!$E$99)</f>
        <v>0</v>
      </c>
      <c r="DB891">
        <f>BR891*CJ891*1000*(LCI!$E$96)</f>
        <v>522110727.23847699</v>
      </c>
    </row>
    <row r="892" spans="1:106" x14ac:dyDescent="0.25">
      <c r="A892" s="197">
        <v>20061</v>
      </c>
      <c r="B892" s="197" t="s">
        <v>1203</v>
      </c>
      <c r="C892" s="197" t="s">
        <v>1220</v>
      </c>
      <c r="D892" s="197">
        <v>-96.749580499999993</v>
      </c>
      <c r="E892" s="197">
        <v>38.989750000000001</v>
      </c>
      <c r="F892">
        <v>2.58</v>
      </c>
      <c r="G892">
        <f t="shared" si="82"/>
        <v>2.58</v>
      </c>
      <c r="H892" s="198">
        <v>8.6300000000000008</v>
      </c>
      <c r="Q892" s="221">
        <f>(Q3977*10000)*TEA!$M$15*10^-6</f>
        <v>43.970258155499991</v>
      </c>
      <c r="R892" s="221">
        <f>(R3977*10000)*TEA!$O$15*10^-6</f>
        <v>43.970258155499991</v>
      </c>
      <c r="AA892">
        <f t="shared" si="84"/>
        <v>1</v>
      </c>
      <c r="AB892" s="197">
        <v>20061</v>
      </c>
      <c r="AC892" s="197">
        <v>7451</v>
      </c>
      <c r="AD892" s="197">
        <f t="shared" si="83"/>
        <v>7451</v>
      </c>
      <c r="AE892" s="197">
        <v>5413</v>
      </c>
      <c r="AJ892">
        <v>0</v>
      </c>
      <c r="AK892">
        <v>0</v>
      </c>
      <c r="AU892" s="198">
        <v>0.27272727299999999</v>
      </c>
      <c r="AV892" s="6">
        <v>0</v>
      </c>
      <c r="AW892" s="198">
        <v>0.38356000000000001</v>
      </c>
      <c r="BO892" s="198"/>
      <c r="BP892" s="354">
        <f t="shared" si="79"/>
        <v>5242.7945506973401</v>
      </c>
      <c r="BQ892" s="354">
        <f t="shared" si="80"/>
        <v>0</v>
      </c>
      <c r="BR892" s="354">
        <f t="shared" si="81"/>
        <v>17917.694716400001</v>
      </c>
      <c r="CG892" s="198"/>
      <c r="CH892">
        <f>(Transest!$J$14/HexExtSoy!$K$4)</f>
        <v>0.20257267294641951</v>
      </c>
      <c r="CI892">
        <f>(HydroProcOil!$K$14/HexExtSoy!$K$4)</f>
        <v>0.10977777777777777</v>
      </c>
      <c r="CJ892">
        <f>(StarchFerm!$K$24/StarchFerm!$K$4)</f>
        <v>0.33157302630665886</v>
      </c>
      <c r="CY892" s="198"/>
      <c r="CZ892">
        <f>BP892*CH892*1000*LCI!$E$93</f>
        <v>40092270.69559902</v>
      </c>
      <c r="DA892">
        <f>BQ892*CI892*1000*(LCI!$E$99)</f>
        <v>0</v>
      </c>
      <c r="DB892">
        <f>BR892*CJ892*1000*(LCI!$E$96)</f>
        <v>160110603.84892285</v>
      </c>
    </row>
    <row r="893" spans="1:106" x14ac:dyDescent="0.25">
      <c r="A893" s="197">
        <v>20063</v>
      </c>
      <c r="B893" s="197" t="s">
        <v>1203</v>
      </c>
      <c r="C893" s="197" t="s">
        <v>1221</v>
      </c>
      <c r="D893" s="197">
        <v>-100.47872099999999</v>
      </c>
      <c r="E893" s="197">
        <v>38.919879999999999</v>
      </c>
      <c r="F893">
        <v>4.4800000000000004</v>
      </c>
      <c r="G893">
        <f t="shared" si="82"/>
        <v>4.4800000000000004</v>
      </c>
      <c r="H893" s="198">
        <v>7.13</v>
      </c>
      <c r="Q893" s="221">
        <f>(Q3978*10000)*TEA!$M$15*10^-6</f>
        <v>42.965130707549996</v>
      </c>
      <c r="R893" s="221">
        <f>(R3978*10000)*TEA!$O$15*10^-6</f>
        <v>42.965130707549996</v>
      </c>
      <c r="AA893">
        <f t="shared" si="84"/>
        <v>1</v>
      </c>
      <c r="AB893" s="197">
        <v>20063</v>
      </c>
      <c r="AC893" s="197">
        <v>352</v>
      </c>
      <c r="AD893" s="197">
        <f t="shared" si="83"/>
        <v>352</v>
      </c>
      <c r="AE893" s="197">
        <v>38777</v>
      </c>
      <c r="AJ893">
        <v>0</v>
      </c>
      <c r="AK893">
        <v>0</v>
      </c>
      <c r="AU893" s="198">
        <v>0.27272727299999999</v>
      </c>
      <c r="AV893" s="6">
        <v>0</v>
      </c>
      <c r="AW893" s="198">
        <v>0.38356000000000001</v>
      </c>
      <c r="BO893" s="198"/>
      <c r="BP893" s="354">
        <f t="shared" si="79"/>
        <v>430.08000043008002</v>
      </c>
      <c r="BQ893" s="354">
        <f t="shared" si="80"/>
        <v>0</v>
      </c>
      <c r="BR893" s="354">
        <f t="shared" si="81"/>
        <v>106046.6726356</v>
      </c>
      <c r="CG893" s="198"/>
      <c r="CH893">
        <f>(Transest!$J$14/HexExtSoy!$K$4)</f>
        <v>0.20257267294641951</v>
      </c>
      <c r="CI893">
        <f>(HydroProcOil!$K$14/HexExtSoy!$K$4)</f>
        <v>0.10977777777777777</v>
      </c>
      <c r="CJ893">
        <f>(StarchFerm!$K$24/StarchFerm!$K$4)</f>
        <v>0.33157302630665886</v>
      </c>
      <c r="CY893" s="198"/>
      <c r="CZ893">
        <f>BP893*CH893*1000*LCI!$E$93</f>
        <v>3288872.6863639262</v>
      </c>
      <c r="DA893">
        <f>BQ893*CI893*1000*(LCI!$E$99)</f>
        <v>0</v>
      </c>
      <c r="DB893">
        <f>BR893*CJ893*1000*(LCI!$E$96)</f>
        <v>947621725.93073392</v>
      </c>
    </row>
    <row r="894" spans="1:106" x14ac:dyDescent="0.25">
      <c r="A894" s="197">
        <v>20065</v>
      </c>
      <c r="B894" s="197" t="s">
        <v>1203</v>
      </c>
      <c r="C894" s="197" t="s">
        <v>664</v>
      </c>
      <c r="D894" s="197">
        <v>-99.880889600000003</v>
      </c>
      <c r="E894" s="197">
        <v>39.356409999999997</v>
      </c>
      <c r="F894">
        <v>2.88</v>
      </c>
      <c r="G894">
        <f t="shared" si="82"/>
        <v>2.88</v>
      </c>
      <c r="H894" s="198">
        <v>7.7</v>
      </c>
      <c r="Q894" s="221">
        <f>(Q3979*10000)*TEA!$M$15*10^-6</f>
        <v>42.471822520349996</v>
      </c>
      <c r="R894" s="221">
        <f>(R3979*10000)*TEA!$O$15*10^-6</f>
        <v>42.471822520349996</v>
      </c>
      <c r="AA894">
        <f t="shared" si="84"/>
        <v>1</v>
      </c>
      <c r="AB894" s="197">
        <v>20065</v>
      </c>
      <c r="AC894" s="197">
        <v>1934</v>
      </c>
      <c r="AD894" s="197">
        <f t="shared" si="83"/>
        <v>1934</v>
      </c>
      <c r="AE894" s="197">
        <v>20098</v>
      </c>
      <c r="AJ894">
        <v>0</v>
      </c>
      <c r="AK894">
        <v>0</v>
      </c>
      <c r="AU894" s="198">
        <v>0.27272727299999999</v>
      </c>
      <c r="AV894" s="6">
        <v>0</v>
      </c>
      <c r="AW894" s="198">
        <v>0.38356000000000001</v>
      </c>
      <c r="BO894" s="198"/>
      <c r="BP894" s="354">
        <f t="shared" si="79"/>
        <v>1519.06909242816</v>
      </c>
      <c r="BQ894" s="354">
        <f t="shared" si="80"/>
        <v>0</v>
      </c>
      <c r="BR894" s="354">
        <f t="shared" si="81"/>
        <v>59357.674376000003</v>
      </c>
      <c r="CG894" s="198"/>
      <c r="CH894">
        <f>(Transest!$J$14/HexExtSoy!$K$4)</f>
        <v>0.20257267294641951</v>
      </c>
      <c r="CI894">
        <f>(HydroProcOil!$K$14/HexExtSoy!$K$4)</f>
        <v>0.10977777777777777</v>
      </c>
      <c r="CJ894">
        <f>(StarchFerm!$K$24/StarchFerm!$K$4)</f>
        <v>0.33157302630665886</v>
      </c>
      <c r="CY894" s="198"/>
      <c r="CZ894">
        <f>BP894*CH894*1000*LCI!$E$93</f>
        <v>11616501.213240765</v>
      </c>
      <c r="DA894">
        <f>BQ894*CI894*1000*(LCI!$E$99)</f>
        <v>0</v>
      </c>
      <c r="DB894">
        <f>BR894*CJ894*1000*(LCI!$E$96)</f>
        <v>530413830.45277071</v>
      </c>
    </row>
    <row r="895" spans="1:106" x14ac:dyDescent="0.25">
      <c r="A895" s="197">
        <v>20067</v>
      </c>
      <c r="B895" s="197" t="s">
        <v>1203</v>
      </c>
      <c r="C895" s="197" t="s">
        <v>697</v>
      </c>
      <c r="D895" s="197">
        <v>-101.30466800000001</v>
      </c>
      <c r="E895" s="197">
        <v>37.563110000000002</v>
      </c>
      <c r="F895">
        <v>4.05</v>
      </c>
      <c r="G895">
        <f t="shared" si="82"/>
        <v>4.05</v>
      </c>
      <c r="H895" s="198">
        <v>11.2</v>
      </c>
      <c r="Q895" s="221">
        <f>(Q3980*10000)*TEA!$M$15*10^-6</f>
        <v>44.04732553665</v>
      </c>
      <c r="R895" s="221">
        <f>(R3980*10000)*TEA!$O$15*10^-6</f>
        <v>44.04732553665</v>
      </c>
      <c r="AA895">
        <f t="shared" si="84"/>
        <v>1</v>
      </c>
      <c r="AB895" s="197">
        <v>20067</v>
      </c>
      <c r="AC895" s="197">
        <v>706</v>
      </c>
      <c r="AD895" s="197">
        <f t="shared" si="83"/>
        <v>706</v>
      </c>
      <c r="AE895" s="197">
        <v>32782</v>
      </c>
      <c r="AJ895">
        <v>0</v>
      </c>
      <c r="AK895">
        <v>0</v>
      </c>
      <c r="AU895" s="198">
        <v>0.27272727299999999</v>
      </c>
      <c r="AV895" s="6">
        <v>0</v>
      </c>
      <c r="AW895" s="198">
        <v>0.38356000000000001</v>
      </c>
      <c r="BO895" s="198"/>
      <c r="BP895" s="354">
        <f t="shared" si="79"/>
        <v>779.80909168889991</v>
      </c>
      <c r="BQ895" s="354">
        <f t="shared" si="80"/>
        <v>0</v>
      </c>
      <c r="BR895" s="354">
        <f t="shared" si="81"/>
        <v>140827.27590399998</v>
      </c>
      <c r="CG895" s="198"/>
      <c r="CH895">
        <f>(Transest!$J$14/HexExtSoy!$K$4)</f>
        <v>0.20257267294641951</v>
      </c>
      <c r="CI895">
        <f>(HydroProcOil!$K$14/HexExtSoy!$K$4)</f>
        <v>0.10977777777777777</v>
      </c>
      <c r="CJ895">
        <f>(StarchFerm!$K$24/StarchFerm!$K$4)</f>
        <v>0.33157302630665886</v>
      </c>
      <c r="CY895" s="198"/>
      <c r="CZ895">
        <f>BP895*CH895*1000*LCI!$E$93</f>
        <v>5963292.4564480837</v>
      </c>
      <c r="DA895">
        <f>BQ895*CI895*1000*(LCI!$E$99)</f>
        <v>0</v>
      </c>
      <c r="DB895">
        <f>BR895*CJ895*1000*(LCI!$E$96)</f>
        <v>1258417477.2634258</v>
      </c>
    </row>
    <row r="896" spans="1:106" x14ac:dyDescent="0.25">
      <c r="A896" s="197">
        <v>20069</v>
      </c>
      <c r="B896" s="197" t="s">
        <v>1203</v>
      </c>
      <c r="C896" s="197" t="s">
        <v>1222</v>
      </c>
      <c r="D896" s="197">
        <v>-100.429686</v>
      </c>
      <c r="E896" s="197">
        <v>37.735219999999998</v>
      </c>
      <c r="F896">
        <v>4.0199999999999996</v>
      </c>
      <c r="G896">
        <f t="shared" si="82"/>
        <v>4.0199999999999996</v>
      </c>
      <c r="H896" s="198">
        <v>11.15</v>
      </c>
      <c r="Q896" s="221">
        <f>(Q3981*10000)*TEA!$M$15*10^-6</f>
        <v>44.961510584700001</v>
      </c>
      <c r="R896" s="221">
        <f>(R3981*10000)*TEA!$O$15*10^-6</f>
        <v>44.961510584700001</v>
      </c>
      <c r="AA896">
        <f t="shared" si="84"/>
        <v>1</v>
      </c>
      <c r="AB896" s="197">
        <v>20069</v>
      </c>
      <c r="AC896" s="197">
        <v>6325</v>
      </c>
      <c r="AD896" s="197">
        <f t="shared" si="83"/>
        <v>6325</v>
      </c>
      <c r="AE896" s="197">
        <v>34328</v>
      </c>
      <c r="AJ896">
        <v>0</v>
      </c>
      <c r="AK896">
        <v>0</v>
      </c>
      <c r="AU896" s="198">
        <v>0.27272727299999999</v>
      </c>
      <c r="AV896" s="6">
        <v>0</v>
      </c>
      <c r="AW896" s="198">
        <v>0.38356000000000001</v>
      </c>
      <c r="BO896" s="198"/>
      <c r="BP896" s="354">
        <f t="shared" si="79"/>
        <v>6934.5000069344987</v>
      </c>
      <c r="BQ896" s="354">
        <f t="shared" si="80"/>
        <v>0</v>
      </c>
      <c r="BR896" s="354">
        <f t="shared" si="81"/>
        <v>146810.35163200001</v>
      </c>
      <c r="CG896" s="198"/>
      <c r="CH896">
        <f>(Transest!$J$14/HexExtSoy!$K$4)</f>
        <v>0.20257267294641951</v>
      </c>
      <c r="CI896">
        <f>(HydroProcOil!$K$14/HexExtSoy!$K$4)</f>
        <v>0.10977777777777777</v>
      </c>
      <c r="CJ896">
        <f>(StarchFerm!$K$24/StarchFerm!$K$4)</f>
        <v>0.33157302630665886</v>
      </c>
      <c r="CY896" s="198"/>
      <c r="CZ896">
        <f>BP896*CH896*1000*LCI!$E$93</f>
        <v>53028942.623676151</v>
      </c>
      <c r="DA896">
        <f>BQ896*CI896*1000*(LCI!$E$99)</f>
        <v>0</v>
      </c>
      <c r="DB896">
        <f>BR896*CJ896*1000*(LCI!$E$96)</f>
        <v>1311881602.13252</v>
      </c>
    </row>
    <row r="897" spans="1:106" x14ac:dyDescent="0.25">
      <c r="A897" s="197">
        <v>20071</v>
      </c>
      <c r="B897" s="197" t="s">
        <v>1203</v>
      </c>
      <c r="C897" s="197" t="s">
        <v>1223</v>
      </c>
      <c r="D897" s="197">
        <v>-101.805477</v>
      </c>
      <c r="E897" s="197">
        <v>38.475549999999998</v>
      </c>
      <c r="F897">
        <v>0</v>
      </c>
      <c r="G897">
        <f t="shared" si="82"/>
        <v>0</v>
      </c>
      <c r="H897" s="198">
        <v>7.76</v>
      </c>
      <c r="Q897" s="221">
        <f>(Q3982*10000)*TEA!$M$15*10^-6</f>
        <v>41.582834210700007</v>
      </c>
      <c r="R897" s="221">
        <f>(R3982*10000)*TEA!$O$15*10^-6</f>
        <v>41.582834210700007</v>
      </c>
      <c r="AA897">
        <f t="shared" si="84"/>
        <v>1</v>
      </c>
      <c r="AB897" s="197">
        <v>20071</v>
      </c>
      <c r="AC897" s="197">
        <v>0</v>
      </c>
      <c r="AD897" s="197">
        <f t="shared" si="83"/>
        <v>0</v>
      </c>
      <c r="AE897" s="197">
        <v>21960</v>
      </c>
      <c r="AJ897">
        <v>0</v>
      </c>
      <c r="AK897">
        <v>0</v>
      </c>
      <c r="AU897" s="198">
        <v>0.27272727299999999</v>
      </c>
      <c r="AV897" s="6">
        <v>0</v>
      </c>
      <c r="AW897" s="198">
        <v>0.38356000000000001</v>
      </c>
      <c r="BO897" s="198"/>
      <c r="BP897" s="354">
        <f t="shared" si="79"/>
        <v>0</v>
      </c>
      <c r="BQ897" s="354">
        <f t="shared" si="80"/>
        <v>0</v>
      </c>
      <c r="BR897" s="354">
        <f t="shared" si="81"/>
        <v>65362.306176000006</v>
      </c>
      <c r="CG897" s="198"/>
      <c r="CH897">
        <f>(Transest!$J$14/HexExtSoy!$K$4)</f>
        <v>0.20257267294641951</v>
      </c>
      <c r="CI897">
        <f>(HydroProcOil!$K$14/HexExtSoy!$K$4)</f>
        <v>0.10977777777777777</v>
      </c>
      <c r="CJ897">
        <f>(StarchFerm!$K$24/StarchFerm!$K$4)</f>
        <v>0.33157302630665886</v>
      </c>
      <c r="CY897" s="198"/>
      <c r="CZ897">
        <f>BP897*CH897*1000*LCI!$E$93</f>
        <v>0</v>
      </c>
      <c r="DA897">
        <f>BQ897*CI897*1000*(LCI!$E$99)</f>
        <v>0</v>
      </c>
      <c r="DB897">
        <f>BR897*CJ897*1000*(LCI!$E$96)</f>
        <v>584070578.07602811</v>
      </c>
    </row>
    <row r="898" spans="1:106" x14ac:dyDescent="0.25">
      <c r="A898" s="197">
        <v>20073</v>
      </c>
      <c r="B898" s="197" t="s">
        <v>1203</v>
      </c>
      <c r="C898" s="197" t="s">
        <v>1224</v>
      </c>
      <c r="D898" s="197">
        <v>-96.240112699999997</v>
      </c>
      <c r="E898" s="197">
        <v>37.863880000000002</v>
      </c>
      <c r="F898">
        <v>2.2999999999999998</v>
      </c>
      <c r="G898">
        <f t="shared" si="82"/>
        <v>2.2999999999999998</v>
      </c>
      <c r="H898" s="198">
        <v>6.93</v>
      </c>
      <c r="Q898" s="221">
        <f>(Q3983*10000)*TEA!$M$15*10^-6</f>
        <v>46.347134589449993</v>
      </c>
      <c r="R898" s="221">
        <f>(R3983*10000)*TEA!$O$15*10^-6</f>
        <v>46.347134589449993</v>
      </c>
      <c r="AA898">
        <f t="shared" si="84"/>
        <v>1</v>
      </c>
      <c r="AB898" s="197">
        <v>20073</v>
      </c>
      <c r="AC898" s="197">
        <v>15924</v>
      </c>
      <c r="AD898" s="197">
        <f t="shared" si="83"/>
        <v>15924</v>
      </c>
      <c r="AE898" s="197">
        <v>2780</v>
      </c>
      <c r="AJ898">
        <v>0</v>
      </c>
      <c r="AK898">
        <v>0</v>
      </c>
      <c r="AU898" s="198">
        <v>0.27272727299999999</v>
      </c>
      <c r="AV898" s="6">
        <v>0</v>
      </c>
      <c r="AW898" s="198">
        <v>0.38356000000000001</v>
      </c>
      <c r="BO898" s="198"/>
      <c r="BP898" s="354">
        <f t="shared" si="79"/>
        <v>9988.6909190795996</v>
      </c>
      <c r="BQ898" s="354">
        <f t="shared" si="80"/>
        <v>0</v>
      </c>
      <c r="BR898" s="354">
        <f t="shared" si="81"/>
        <v>7389.4368239999994</v>
      </c>
      <c r="CG898" s="198"/>
      <c r="CH898">
        <f>(Transest!$J$14/HexExtSoy!$K$4)</f>
        <v>0.20257267294641951</v>
      </c>
      <c r="CI898">
        <f>(HydroProcOil!$K$14/HexExtSoy!$K$4)</f>
        <v>0.10977777777777777</v>
      </c>
      <c r="CJ898">
        <f>(StarchFerm!$K$24/StarchFerm!$K$4)</f>
        <v>0.33157302630665886</v>
      </c>
      <c r="CY898" s="198"/>
      <c r="CZ898">
        <f>BP898*CH898*1000*LCI!$E$93</f>
        <v>76384702.156437725</v>
      </c>
      <c r="DA898">
        <f>BQ898*CI898*1000*(LCI!$E$99)</f>
        <v>0</v>
      </c>
      <c r="DB898">
        <f>BR898*CJ898*1000*(LCI!$E$96)</f>
        <v>66031217.225237958</v>
      </c>
    </row>
    <row r="899" spans="1:106" x14ac:dyDescent="0.25">
      <c r="A899" s="197">
        <v>20075</v>
      </c>
      <c r="B899" s="197" t="s">
        <v>1203</v>
      </c>
      <c r="C899" s="197" t="s">
        <v>879</v>
      </c>
      <c r="D899" s="197">
        <v>-101.791749</v>
      </c>
      <c r="E899" s="197">
        <v>37.995060000000002</v>
      </c>
      <c r="F899">
        <v>0</v>
      </c>
      <c r="G899">
        <f t="shared" si="82"/>
        <v>0</v>
      </c>
      <c r="H899" s="198">
        <v>7.62</v>
      </c>
      <c r="Q899" s="221">
        <f>(Q3984*10000)*TEA!$M$15*10^-6</f>
        <v>42.293570799150004</v>
      </c>
      <c r="R899" s="221">
        <f>(R3984*10000)*TEA!$O$15*10^-6</f>
        <v>42.293570799150004</v>
      </c>
      <c r="AA899">
        <f t="shared" si="84"/>
        <v>1</v>
      </c>
      <c r="AB899" s="197">
        <v>20075</v>
      </c>
      <c r="AC899" s="197">
        <v>0</v>
      </c>
      <c r="AD899" s="197">
        <f t="shared" si="83"/>
        <v>0</v>
      </c>
      <c r="AE899" s="197">
        <v>6131</v>
      </c>
      <c r="AJ899">
        <v>0</v>
      </c>
      <c r="AK899">
        <v>0</v>
      </c>
      <c r="AU899" s="198">
        <v>0.27272727299999999</v>
      </c>
      <c r="AV899" s="6">
        <v>0</v>
      </c>
      <c r="AW899" s="198">
        <v>0.38356000000000001</v>
      </c>
      <c r="BO899" s="198"/>
      <c r="BP899" s="354">
        <f t="shared" ref="BP899:BP962" si="85">F899*AC899*AU899</f>
        <v>0</v>
      </c>
      <c r="BQ899" s="354">
        <f t="shared" ref="BQ899:BQ962" si="86">G899*AD899*AV899</f>
        <v>0</v>
      </c>
      <c r="BR899" s="354">
        <f t="shared" ref="BR899:BR962" si="87">H899*AE899*AW899</f>
        <v>17919.2404632</v>
      </c>
      <c r="CG899" s="198"/>
      <c r="CH899">
        <f>(Transest!$J$14/HexExtSoy!$K$4)</f>
        <v>0.20257267294641951</v>
      </c>
      <c r="CI899">
        <f>(HydroProcOil!$K$14/HexExtSoy!$K$4)</f>
        <v>0.10977777777777777</v>
      </c>
      <c r="CJ899">
        <f>(StarchFerm!$K$24/StarchFerm!$K$4)</f>
        <v>0.33157302630665886</v>
      </c>
      <c r="CY899" s="198"/>
      <c r="CZ899">
        <f>BP899*CH899*1000*LCI!$E$93</f>
        <v>0</v>
      </c>
      <c r="DA899">
        <f>BQ899*CI899*1000*(LCI!$E$99)</f>
        <v>0</v>
      </c>
      <c r="DB899">
        <f>BR899*CJ899*1000*(LCI!$E$96)</f>
        <v>160124416.4770239</v>
      </c>
    </row>
    <row r="900" spans="1:106" x14ac:dyDescent="0.25">
      <c r="A900" s="197">
        <v>20077</v>
      </c>
      <c r="B900" s="197" t="s">
        <v>1203</v>
      </c>
      <c r="C900" s="197" t="s">
        <v>1225</v>
      </c>
      <c r="D900" s="197">
        <v>-98.081779499999996</v>
      </c>
      <c r="E900" s="197">
        <v>37.184959999999997</v>
      </c>
      <c r="F900">
        <v>1.56</v>
      </c>
      <c r="G900">
        <f t="shared" ref="G900:G963" si="88">F900</f>
        <v>1.56</v>
      </c>
      <c r="H900" s="198">
        <v>4.01</v>
      </c>
      <c r="Q900" s="221">
        <f>(Q3985*10000)*TEA!$M$15*10^-6</f>
        <v>47.567714806799998</v>
      </c>
      <c r="R900" s="221">
        <f>(R3985*10000)*TEA!$O$15*10^-6</f>
        <v>47.567714806799998</v>
      </c>
      <c r="AA900">
        <f t="shared" si="84"/>
        <v>1</v>
      </c>
      <c r="AB900" s="197">
        <v>20077</v>
      </c>
      <c r="AC900" s="197">
        <v>11511</v>
      </c>
      <c r="AD900" s="197">
        <f t="shared" ref="AD900:AD963" si="89">AC900</f>
        <v>11511</v>
      </c>
      <c r="AE900" s="197">
        <v>1250</v>
      </c>
      <c r="AJ900">
        <v>0</v>
      </c>
      <c r="AK900">
        <v>0</v>
      </c>
      <c r="AU900" s="198">
        <v>0.27272727299999999</v>
      </c>
      <c r="AV900" s="6">
        <v>0</v>
      </c>
      <c r="AW900" s="198">
        <v>0.38356000000000001</v>
      </c>
      <c r="BO900" s="198"/>
      <c r="BP900" s="354">
        <f t="shared" si="85"/>
        <v>4897.4072776246794</v>
      </c>
      <c r="BQ900" s="354">
        <f t="shared" si="86"/>
        <v>0</v>
      </c>
      <c r="BR900" s="354">
        <f t="shared" si="87"/>
        <v>1922.5945000000002</v>
      </c>
      <c r="CG900" s="198"/>
      <c r="CH900">
        <f>(Transest!$J$14/HexExtSoy!$K$4)</f>
        <v>0.20257267294641951</v>
      </c>
      <c r="CI900">
        <f>(HydroProcOil!$K$14/HexExtSoy!$K$4)</f>
        <v>0.10977777777777777</v>
      </c>
      <c r="CJ900">
        <f>(StarchFerm!$K$24/StarchFerm!$K$4)</f>
        <v>0.33157302630665886</v>
      </c>
      <c r="CY900" s="198"/>
      <c r="CZ900">
        <f>BP900*CH900*1000*LCI!$E$93</f>
        <v>37451053.323271878</v>
      </c>
      <c r="DA900">
        <f>BQ900*CI900*1000*(LCI!$E$99)</f>
        <v>0</v>
      </c>
      <c r="DB900">
        <f>BR900*CJ900*1000*(LCI!$E$96)</f>
        <v>17180098.847753242</v>
      </c>
    </row>
    <row r="901" spans="1:106" x14ac:dyDescent="0.25">
      <c r="A901" s="197">
        <v>20079</v>
      </c>
      <c r="B901" s="197" t="s">
        <v>1203</v>
      </c>
      <c r="C901" s="197" t="s">
        <v>1226</v>
      </c>
      <c r="D901" s="197">
        <v>-97.434333800000005</v>
      </c>
      <c r="E901" s="197">
        <v>38.032940000000004</v>
      </c>
      <c r="F901">
        <v>2.2599999999999998</v>
      </c>
      <c r="G901">
        <f t="shared" si="88"/>
        <v>2.2599999999999998</v>
      </c>
      <c r="H901" s="198">
        <v>6.53</v>
      </c>
      <c r="Q901" s="221">
        <f>(Q3986*10000)*TEA!$M$15*10^-6</f>
        <v>46.153302934499997</v>
      </c>
      <c r="R901" s="221">
        <f>(R3986*10000)*TEA!$O$15*10^-6</f>
        <v>46.153302934499997</v>
      </c>
      <c r="AA901">
        <f t="shared" si="84"/>
        <v>1</v>
      </c>
      <c r="AB901" s="197">
        <v>20079</v>
      </c>
      <c r="AC901" s="197">
        <v>42483</v>
      </c>
      <c r="AD901" s="197">
        <f t="shared" si="89"/>
        <v>42483</v>
      </c>
      <c r="AE901" s="197">
        <v>29547</v>
      </c>
      <c r="AJ901">
        <v>0</v>
      </c>
      <c r="AK901">
        <v>0</v>
      </c>
      <c r="AU901" s="198">
        <v>0.27272727299999999</v>
      </c>
      <c r="AV901" s="6">
        <v>0</v>
      </c>
      <c r="AW901" s="198">
        <v>0.38356000000000001</v>
      </c>
      <c r="BO901" s="198"/>
      <c r="BP901" s="354">
        <f t="shared" si="85"/>
        <v>26184.976389821335</v>
      </c>
      <c r="BQ901" s="354">
        <f t="shared" si="86"/>
        <v>0</v>
      </c>
      <c r="BR901" s="354">
        <f t="shared" si="87"/>
        <v>74004.798999600011</v>
      </c>
      <c r="CG901" s="198"/>
      <c r="CH901">
        <f>(Transest!$J$14/HexExtSoy!$K$4)</f>
        <v>0.20257267294641951</v>
      </c>
      <c r="CI901">
        <f>(HydroProcOil!$K$14/HexExtSoy!$K$4)</f>
        <v>0.10977777777777777</v>
      </c>
      <c r="CJ901">
        <f>(StarchFerm!$K$24/StarchFerm!$K$4)</f>
        <v>0.33157302630665886</v>
      </c>
      <c r="CY901" s="198"/>
      <c r="CZ901">
        <f>BP901*CH901*1000*LCI!$E$93</f>
        <v>200239614.85176852</v>
      </c>
      <c r="DA901">
        <f>BQ901*CI901*1000*(LCI!$E$99)</f>
        <v>0</v>
      </c>
      <c r="DB901">
        <f>BR901*CJ901*1000*(LCI!$E$96)</f>
        <v>661298969.71058536</v>
      </c>
    </row>
    <row r="902" spans="1:106" x14ac:dyDescent="0.25">
      <c r="A902" s="197">
        <v>20081</v>
      </c>
      <c r="B902" s="197" t="s">
        <v>1203</v>
      </c>
      <c r="C902" s="197" t="s">
        <v>1227</v>
      </c>
      <c r="D902" s="197">
        <v>-100.863197</v>
      </c>
      <c r="E902" s="197">
        <v>37.561950000000003</v>
      </c>
      <c r="F902">
        <v>3.95</v>
      </c>
      <c r="G902">
        <f t="shared" si="88"/>
        <v>3.95</v>
      </c>
      <c r="H902" s="198">
        <v>10.87</v>
      </c>
      <c r="Q902" s="221">
        <f>(Q3987*10000)*TEA!$M$15*10^-6</f>
        <v>44.722177901999991</v>
      </c>
      <c r="R902" s="221">
        <f>(R3987*10000)*TEA!$O$15*10^-6</f>
        <v>44.722177901999991</v>
      </c>
      <c r="AA902">
        <f t="shared" si="84"/>
        <v>1</v>
      </c>
      <c r="AB902" s="197">
        <v>20081</v>
      </c>
      <c r="AC902" s="197">
        <v>3744</v>
      </c>
      <c r="AD902" s="197">
        <f t="shared" si="89"/>
        <v>3744</v>
      </c>
      <c r="AE902" s="197">
        <v>43224</v>
      </c>
      <c r="AJ902">
        <v>0</v>
      </c>
      <c r="AK902">
        <v>0</v>
      </c>
      <c r="AU902" s="198">
        <v>0.27272727299999999</v>
      </c>
      <c r="AV902" s="6">
        <v>0</v>
      </c>
      <c r="AW902" s="198">
        <v>0.38356000000000001</v>
      </c>
      <c r="BO902" s="198"/>
      <c r="BP902" s="354">
        <f t="shared" si="85"/>
        <v>4033.3090949424004</v>
      </c>
      <c r="BQ902" s="354">
        <f t="shared" si="86"/>
        <v>0</v>
      </c>
      <c r="BR902" s="354">
        <f t="shared" si="87"/>
        <v>180213.7021728</v>
      </c>
      <c r="CG902" s="198"/>
      <c r="CH902">
        <f>(Transest!$J$14/HexExtSoy!$K$4)</f>
        <v>0.20257267294641951</v>
      </c>
      <c r="CI902">
        <f>(HydroProcOil!$K$14/HexExtSoy!$K$4)</f>
        <v>0.10977777777777777</v>
      </c>
      <c r="CJ902">
        <f>(StarchFerm!$K$24/StarchFerm!$K$4)</f>
        <v>0.33157302630665886</v>
      </c>
      <c r="CY902" s="198"/>
      <c r="CZ902">
        <f>BP902*CH902*1000*LCI!$E$93</f>
        <v>30843192.207854878</v>
      </c>
      <c r="DA902">
        <f>BQ902*CI902*1000*(LCI!$E$99)</f>
        <v>0</v>
      </c>
      <c r="DB902">
        <f>BR902*CJ902*1000*(LCI!$E$96)</f>
        <v>1610370370.3762114</v>
      </c>
    </row>
    <row r="903" spans="1:106" x14ac:dyDescent="0.25">
      <c r="A903" s="197">
        <v>20083</v>
      </c>
      <c r="B903" s="197" t="s">
        <v>1203</v>
      </c>
      <c r="C903" s="197" t="s">
        <v>1228</v>
      </c>
      <c r="D903" s="197">
        <v>-99.898461600000005</v>
      </c>
      <c r="E903" s="197">
        <v>38.085000000000001</v>
      </c>
      <c r="F903">
        <v>3.42</v>
      </c>
      <c r="G903">
        <f t="shared" si="88"/>
        <v>3.42</v>
      </c>
      <c r="H903" s="198">
        <v>8.66</v>
      </c>
      <c r="Q903" s="221">
        <f>(Q3988*10000)*TEA!$M$15*10^-6</f>
        <v>44.905303446299996</v>
      </c>
      <c r="R903" s="221">
        <f>(R3988*10000)*TEA!$O$15*10^-6</f>
        <v>44.905303446299996</v>
      </c>
      <c r="AA903">
        <f t="shared" si="84"/>
        <v>1</v>
      </c>
      <c r="AB903" s="197">
        <v>20083</v>
      </c>
      <c r="AC903" s="197">
        <v>1238</v>
      </c>
      <c r="AD903" s="197">
        <f t="shared" si="89"/>
        <v>1238</v>
      </c>
      <c r="AE903" s="197">
        <v>7762</v>
      </c>
      <c r="AJ903">
        <v>0</v>
      </c>
      <c r="AK903">
        <v>0</v>
      </c>
      <c r="AU903" s="198">
        <v>0.27272727299999999</v>
      </c>
      <c r="AV903" s="6">
        <v>0</v>
      </c>
      <c r="AW903" s="198">
        <v>0.38356000000000001</v>
      </c>
      <c r="BO903" s="198"/>
      <c r="BP903" s="354">
        <f t="shared" si="85"/>
        <v>1154.71636479108</v>
      </c>
      <c r="BQ903" s="354">
        <f t="shared" si="86"/>
        <v>0</v>
      </c>
      <c r="BR903" s="354">
        <f t="shared" si="87"/>
        <v>25782.488955199999</v>
      </c>
      <c r="CG903" s="198"/>
      <c r="CH903">
        <f>(Transest!$J$14/HexExtSoy!$K$4)</f>
        <v>0.20257267294641951</v>
      </c>
      <c r="CI903">
        <f>(HydroProcOil!$K$14/HexExtSoy!$K$4)</f>
        <v>0.10977777777777777</v>
      </c>
      <c r="CJ903">
        <f>(StarchFerm!$K$24/StarchFerm!$K$4)</f>
        <v>0.33157302630665886</v>
      </c>
      <c r="CY903" s="198"/>
      <c r="CZ903">
        <f>BP903*CH903*1000*LCI!$E$93</f>
        <v>8830252.7642789967</v>
      </c>
      <c r="DA903">
        <f>BQ903*CI903*1000*(LCI!$E$99)</f>
        <v>0</v>
      </c>
      <c r="DB903">
        <f>BR903*CJ903*1000*(LCI!$E$96)</f>
        <v>230389564.09759945</v>
      </c>
    </row>
    <row r="904" spans="1:106" x14ac:dyDescent="0.25">
      <c r="A904" s="197">
        <v>20085</v>
      </c>
      <c r="B904" s="197" t="s">
        <v>1203</v>
      </c>
      <c r="C904" s="197" t="s">
        <v>627</v>
      </c>
      <c r="D904" s="197">
        <v>-95.797221399999998</v>
      </c>
      <c r="E904" s="197">
        <v>39.41339</v>
      </c>
      <c r="F904">
        <v>2.88</v>
      </c>
      <c r="G904">
        <f t="shared" si="88"/>
        <v>2.88</v>
      </c>
      <c r="H904" s="198">
        <v>7.6</v>
      </c>
      <c r="Q904" s="221">
        <f>(Q3989*10000)*TEA!$M$15*10^-6</f>
        <v>42.923223075599999</v>
      </c>
      <c r="R904" s="221">
        <f>(R3989*10000)*TEA!$O$15*10^-6</f>
        <v>42.923223075599999</v>
      </c>
      <c r="AA904">
        <f t="shared" si="84"/>
        <v>1</v>
      </c>
      <c r="AB904" s="197">
        <v>20085</v>
      </c>
      <c r="AC904" s="197">
        <v>21131</v>
      </c>
      <c r="AD904" s="197">
        <f t="shared" si="89"/>
        <v>21131</v>
      </c>
      <c r="AE904" s="197">
        <v>15762</v>
      </c>
      <c r="AJ904">
        <v>0</v>
      </c>
      <c r="AK904">
        <v>0</v>
      </c>
      <c r="AU904" s="198">
        <v>0.27272727299999999</v>
      </c>
      <c r="AV904" s="6">
        <v>0</v>
      </c>
      <c r="AW904" s="198">
        <v>0.38356000000000001</v>
      </c>
      <c r="BO904" s="198"/>
      <c r="BP904" s="354">
        <f t="shared" si="85"/>
        <v>16597.44001659744</v>
      </c>
      <c r="BQ904" s="354">
        <f t="shared" si="86"/>
        <v>0</v>
      </c>
      <c r="BR904" s="354">
        <f t="shared" si="87"/>
        <v>45947.112672000003</v>
      </c>
      <c r="CG904" s="198"/>
      <c r="CH904">
        <f>(Transest!$J$14/HexExtSoy!$K$4)</f>
        <v>0.20257267294641951</v>
      </c>
      <c r="CI904">
        <f>(HydroProcOil!$K$14/HexExtSoy!$K$4)</f>
        <v>0.10977777777777777</v>
      </c>
      <c r="CJ904">
        <f>(StarchFerm!$K$24/StarchFerm!$K$4)</f>
        <v>0.33157302630665886</v>
      </c>
      <c r="CY904" s="198"/>
      <c r="CZ904">
        <f>BP904*CH904*1000*LCI!$E$93</f>
        <v>126922589.00568283</v>
      </c>
      <c r="DA904">
        <f>BQ904*CI904*1000*(LCI!$E$99)</f>
        <v>0</v>
      </c>
      <c r="DB904">
        <f>BR904*CJ904*1000*(LCI!$E$96)</f>
        <v>410578485.20518261</v>
      </c>
    </row>
    <row r="905" spans="1:106" x14ac:dyDescent="0.25">
      <c r="A905" s="197">
        <v>20087</v>
      </c>
      <c r="B905" s="197" t="s">
        <v>1203</v>
      </c>
      <c r="C905" s="197" t="s">
        <v>628</v>
      </c>
      <c r="D905" s="197">
        <v>-95.393817400000003</v>
      </c>
      <c r="E905" s="197">
        <v>39.235999999999997</v>
      </c>
      <c r="F905">
        <v>3.21</v>
      </c>
      <c r="G905">
        <f t="shared" si="88"/>
        <v>3.21</v>
      </c>
      <c r="H905" s="198">
        <v>8.9499999999999993</v>
      </c>
      <c r="Q905" s="221">
        <f>(Q3990*10000)*TEA!$M$15*10^-6</f>
        <v>43.232493145500001</v>
      </c>
      <c r="R905" s="221">
        <f>(R3990*10000)*TEA!$O$15*10^-6</f>
        <v>43.232493145500001</v>
      </c>
      <c r="AA905">
        <f t="shared" si="84"/>
        <v>1</v>
      </c>
      <c r="AB905" s="197">
        <v>20087</v>
      </c>
      <c r="AC905" s="197">
        <v>20777</v>
      </c>
      <c r="AD905" s="197">
        <f t="shared" si="89"/>
        <v>20777</v>
      </c>
      <c r="AE905" s="197">
        <v>15701</v>
      </c>
      <c r="AJ905">
        <v>0</v>
      </c>
      <c r="AK905">
        <v>0</v>
      </c>
      <c r="AU905" s="198">
        <v>0.27272727299999999</v>
      </c>
      <c r="AV905" s="6">
        <v>0</v>
      </c>
      <c r="AW905" s="198">
        <v>0.38356000000000001</v>
      </c>
      <c r="BO905" s="198"/>
      <c r="BP905" s="354">
        <f t="shared" si="85"/>
        <v>18189.319109098407</v>
      </c>
      <c r="BQ905" s="354">
        <f t="shared" si="86"/>
        <v>0</v>
      </c>
      <c r="BR905" s="354">
        <f t="shared" si="87"/>
        <v>53899.366261999996</v>
      </c>
      <c r="CG905" s="198"/>
      <c r="CH905">
        <f>(Transest!$J$14/HexExtSoy!$K$4)</f>
        <v>0.20257267294641951</v>
      </c>
      <c r="CI905">
        <f>(HydroProcOil!$K$14/HexExtSoy!$K$4)</f>
        <v>0.10977777777777777</v>
      </c>
      <c r="CJ905">
        <f>(StarchFerm!$K$24/StarchFerm!$K$4)</f>
        <v>0.33157302630665886</v>
      </c>
      <c r="CY905" s="198"/>
      <c r="CZ905">
        <f>BP905*CH905*1000*LCI!$E$93</f>
        <v>139095876.91045576</v>
      </c>
      <c r="DA905">
        <f>BQ905*CI905*1000*(LCI!$E$99)</f>
        <v>0</v>
      </c>
      <c r="DB905">
        <f>BR905*CJ905*1000*(LCI!$E$96)</f>
        <v>481638972.86318874</v>
      </c>
    </row>
    <row r="906" spans="1:106" x14ac:dyDescent="0.25">
      <c r="A906" s="197">
        <v>20089</v>
      </c>
      <c r="B906" s="197" t="s">
        <v>1203</v>
      </c>
      <c r="C906" s="197" t="s">
        <v>1229</v>
      </c>
      <c r="D906" s="197">
        <v>-98.2215025</v>
      </c>
      <c r="E906" s="197">
        <v>39.782299999999999</v>
      </c>
      <c r="F906">
        <v>2.78</v>
      </c>
      <c r="G906">
        <f t="shared" si="88"/>
        <v>2.78</v>
      </c>
      <c r="H906" s="198">
        <v>7.93</v>
      </c>
      <c r="Q906" s="221">
        <f>(Q3991*10000)*TEA!$M$15*10^-6</f>
        <v>42.066138718799998</v>
      </c>
      <c r="R906" s="221">
        <f>(R3991*10000)*TEA!$O$15*10^-6</f>
        <v>42.066138718799998</v>
      </c>
      <c r="AA906">
        <f t="shared" si="84"/>
        <v>1</v>
      </c>
      <c r="AB906" s="197">
        <v>20089</v>
      </c>
      <c r="AC906" s="197">
        <v>40421</v>
      </c>
      <c r="AD906" s="197">
        <f t="shared" si="89"/>
        <v>40421</v>
      </c>
      <c r="AE906" s="197">
        <v>22994</v>
      </c>
      <c r="AJ906">
        <v>0</v>
      </c>
      <c r="AK906">
        <v>0</v>
      </c>
      <c r="AU906" s="198">
        <v>0.27272727299999999</v>
      </c>
      <c r="AV906" s="6">
        <v>0</v>
      </c>
      <c r="AW906" s="198">
        <v>0.38356000000000001</v>
      </c>
      <c r="BO906" s="198"/>
      <c r="BP906" s="354">
        <f t="shared" si="85"/>
        <v>30646.467303373738</v>
      </c>
      <c r="BQ906" s="354">
        <f t="shared" si="86"/>
        <v>0</v>
      </c>
      <c r="BR906" s="354">
        <f t="shared" si="87"/>
        <v>69939.2586152</v>
      </c>
      <c r="CG906" s="198"/>
      <c r="CH906">
        <f>(Transest!$J$14/HexExtSoy!$K$4)</f>
        <v>0.20257267294641951</v>
      </c>
      <c r="CI906">
        <f>(HydroProcOil!$K$14/HexExtSoy!$K$4)</f>
        <v>0.10977777777777777</v>
      </c>
      <c r="CJ906">
        <f>(StarchFerm!$K$24/StarchFerm!$K$4)</f>
        <v>0.33157302630665886</v>
      </c>
      <c r="CY906" s="198"/>
      <c r="CZ906">
        <f>BP906*CH906*1000*LCI!$E$93</f>
        <v>234357164.1248574</v>
      </c>
      <c r="DA906">
        <f>BQ906*CI906*1000*(LCI!$E$99)</f>
        <v>0</v>
      </c>
      <c r="DB906">
        <f>BR906*CJ906*1000*(LCI!$E$96)</f>
        <v>624969735.60868585</v>
      </c>
    </row>
    <row r="907" spans="1:106" x14ac:dyDescent="0.25">
      <c r="A907" s="197">
        <v>20091</v>
      </c>
      <c r="B907" s="197" t="s">
        <v>1203</v>
      </c>
      <c r="C907" s="197" t="s">
        <v>703</v>
      </c>
      <c r="D907" s="197">
        <v>-94.834644699999998</v>
      </c>
      <c r="E907" s="197">
        <v>38.88691</v>
      </c>
      <c r="F907">
        <v>3.04</v>
      </c>
      <c r="G907">
        <f t="shared" si="88"/>
        <v>3.04</v>
      </c>
      <c r="H907" s="198">
        <v>8.8699999999999992</v>
      </c>
      <c r="Q907" s="221">
        <f>(Q3992*10000)*TEA!$M$15*10^-6</f>
        <v>44.205161475599994</v>
      </c>
      <c r="R907" s="221">
        <f>(R3992*10000)*TEA!$O$15*10^-6</f>
        <v>44.205161475599994</v>
      </c>
      <c r="AA907">
        <f t="shared" si="84"/>
        <v>1</v>
      </c>
      <c r="AB907" s="197">
        <v>20091</v>
      </c>
      <c r="AC907" s="197">
        <v>7982</v>
      </c>
      <c r="AD907" s="197">
        <f t="shared" si="89"/>
        <v>7982</v>
      </c>
      <c r="AE907" s="197">
        <v>4554</v>
      </c>
      <c r="AJ907">
        <v>0</v>
      </c>
      <c r="AK907">
        <v>0</v>
      </c>
      <c r="AU907" s="198">
        <v>0.27272727299999999</v>
      </c>
      <c r="AV907" s="6">
        <v>0</v>
      </c>
      <c r="AW907" s="198">
        <v>0.38356000000000001</v>
      </c>
      <c r="BO907" s="198"/>
      <c r="BP907" s="354">
        <f t="shared" si="85"/>
        <v>6617.8036429814392</v>
      </c>
      <c r="BQ907" s="354">
        <f t="shared" si="86"/>
        <v>0</v>
      </c>
      <c r="BR907" s="354">
        <f t="shared" si="87"/>
        <v>15493.514968799998</v>
      </c>
      <c r="CG907" s="198"/>
      <c r="CH907">
        <f>(Transest!$J$14/HexExtSoy!$K$4)</f>
        <v>0.20257267294641951</v>
      </c>
      <c r="CI907">
        <f>(HydroProcOil!$K$14/HexExtSoy!$K$4)</f>
        <v>0.10977777777777777</v>
      </c>
      <c r="CJ907">
        <f>(StarchFerm!$K$24/StarchFerm!$K$4)</f>
        <v>0.33157302630665886</v>
      </c>
      <c r="CY907" s="198"/>
      <c r="CZ907">
        <f>BP907*CH907*1000*LCI!$E$93</f>
        <v>50607128.030497171</v>
      </c>
      <c r="DA907">
        <f>BQ907*CI907*1000*(LCI!$E$99)</f>
        <v>0</v>
      </c>
      <c r="DB907">
        <f>BR907*CJ907*1000*(LCI!$E$96)</f>
        <v>138448392.86866179</v>
      </c>
    </row>
    <row r="908" spans="1:106" x14ac:dyDescent="0.25">
      <c r="A908" s="197">
        <v>20093</v>
      </c>
      <c r="B908" s="197" t="s">
        <v>1203</v>
      </c>
      <c r="C908" s="197" t="s">
        <v>1230</v>
      </c>
      <c r="D908" s="197">
        <v>-101.320108</v>
      </c>
      <c r="E908" s="197">
        <v>37.995620000000002</v>
      </c>
      <c r="F908">
        <v>2.16</v>
      </c>
      <c r="G908">
        <f t="shared" si="88"/>
        <v>2.16</v>
      </c>
      <c r="H908" s="198">
        <v>9.58</v>
      </c>
      <c r="Q908" s="221">
        <f>(Q3993*10000)*TEA!$M$15*10^-6</f>
        <v>43.312594519800001</v>
      </c>
      <c r="R908" s="221">
        <f>(R3993*10000)*TEA!$O$15*10^-6</f>
        <v>43.312594519800001</v>
      </c>
      <c r="AA908">
        <f t="shared" si="84"/>
        <v>1</v>
      </c>
      <c r="AB908" s="197">
        <v>20093</v>
      </c>
      <c r="AC908" s="197">
        <v>950</v>
      </c>
      <c r="AD908" s="197">
        <f t="shared" si="89"/>
        <v>950</v>
      </c>
      <c r="AE908" s="197">
        <v>18798</v>
      </c>
      <c r="AJ908">
        <v>0</v>
      </c>
      <c r="AK908">
        <v>0</v>
      </c>
      <c r="AU908" s="198">
        <v>0.27272727299999999</v>
      </c>
      <c r="AV908" s="6">
        <v>0</v>
      </c>
      <c r="AW908" s="198">
        <v>0.38356000000000001</v>
      </c>
      <c r="BO908" s="198"/>
      <c r="BP908" s="354">
        <f t="shared" si="85"/>
        <v>559.63636419599993</v>
      </c>
      <c r="BQ908" s="354">
        <f t="shared" si="86"/>
        <v>0</v>
      </c>
      <c r="BR908" s="354">
        <f t="shared" si="87"/>
        <v>69073.341230399994</v>
      </c>
      <c r="CG908" s="198"/>
      <c r="CH908">
        <f>(Transest!$J$14/HexExtSoy!$K$4)</f>
        <v>0.20257267294641951</v>
      </c>
      <c r="CI908">
        <f>(HydroProcOil!$K$14/HexExtSoy!$K$4)</f>
        <v>0.10977777777777777</v>
      </c>
      <c r="CJ908">
        <f>(StarchFerm!$K$24/StarchFerm!$K$4)</f>
        <v>0.33157302630665886</v>
      </c>
      <c r="CY908" s="198"/>
      <c r="CZ908">
        <f>BP908*CH908*1000*LCI!$E$93</f>
        <v>4279605.5400382858</v>
      </c>
      <c r="DA908">
        <f>BQ908*CI908*1000*(LCI!$E$99)</f>
        <v>0</v>
      </c>
      <c r="DB908">
        <f>BR908*CJ908*1000*(LCI!$E$96)</f>
        <v>617231990.46021461</v>
      </c>
    </row>
    <row r="909" spans="1:106" x14ac:dyDescent="0.25">
      <c r="A909" s="197">
        <v>20095</v>
      </c>
      <c r="B909" s="197" t="s">
        <v>1203</v>
      </c>
      <c r="C909" s="197" t="s">
        <v>1231</v>
      </c>
      <c r="D909" s="197">
        <v>-98.138081200000002</v>
      </c>
      <c r="E909" s="197">
        <v>37.550919999999998</v>
      </c>
      <c r="F909">
        <v>2.16</v>
      </c>
      <c r="G909">
        <f t="shared" si="88"/>
        <v>2.16</v>
      </c>
      <c r="H909" s="198">
        <v>8.39</v>
      </c>
      <c r="Q909" s="221">
        <f>(Q3994*10000)*TEA!$M$15*10^-6</f>
        <v>46.852080841800003</v>
      </c>
      <c r="R909" s="221">
        <f>(R3994*10000)*TEA!$O$15*10^-6</f>
        <v>46.852080841800003</v>
      </c>
      <c r="AA909">
        <f t="shared" si="84"/>
        <v>1</v>
      </c>
      <c r="AB909" s="197">
        <v>20095</v>
      </c>
      <c r="AC909" s="197">
        <v>12799</v>
      </c>
      <c r="AD909" s="197">
        <f t="shared" si="89"/>
        <v>12799</v>
      </c>
      <c r="AE909" s="197">
        <v>4341</v>
      </c>
      <c r="AJ909">
        <v>0</v>
      </c>
      <c r="AK909">
        <v>0</v>
      </c>
      <c r="AU909" s="198">
        <v>0.27272727299999999</v>
      </c>
      <c r="AV909" s="6">
        <v>0</v>
      </c>
      <c r="AW909" s="198">
        <v>0.38356000000000001</v>
      </c>
      <c r="BO909" s="198"/>
      <c r="BP909" s="354">
        <f t="shared" si="85"/>
        <v>7539.7745529943195</v>
      </c>
      <c r="BQ909" s="354">
        <f t="shared" si="86"/>
        <v>0</v>
      </c>
      <c r="BR909" s="354">
        <f t="shared" si="87"/>
        <v>13969.634924400003</v>
      </c>
      <c r="CG909" s="198"/>
      <c r="CH909">
        <f>(Transest!$J$14/HexExtSoy!$K$4)</f>
        <v>0.20257267294641951</v>
      </c>
      <c r="CI909">
        <f>(HydroProcOil!$K$14/HexExtSoy!$K$4)</f>
        <v>0.10977777777777777</v>
      </c>
      <c r="CJ909">
        <f>(StarchFerm!$K$24/StarchFerm!$K$4)</f>
        <v>0.33157302630665886</v>
      </c>
      <c r="CY909" s="198"/>
      <c r="CZ909">
        <f>BP909*CH909*1000*LCI!$E$93</f>
        <v>57657548.744157918</v>
      </c>
      <c r="DA909">
        <f>BQ909*CI909*1000*(LCI!$E$99)</f>
        <v>0</v>
      </c>
      <c r="DB909">
        <f>BR909*CJ909*1000*(LCI!$E$96)</f>
        <v>124831163.75721343</v>
      </c>
    </row>
    <row r="910" spans="1:106" x14ac:dyDescent="0.25">
      <c r="A910" s="197">
        <v>20097</v>
      </c>
      <c r="B910" s="197" t="s">
        <v>1203</v>
      </c>
      <c r="C910" s="197" t="s">
        <v>820</v>
      </c>
      <c r="D910" s="197">
        <v>-99.288546600000004</v>
      </c>
      <c r="E910" s="197">
        <v>37.545949999999998</v>
      </c>
      <c r="F910">
        <v>3.62</v>
      </c>
      <c r="G910">
        <f t="shared" si="88"/>
        <v>3.62</v>
      </c>
      <c r="H910" s="198">
        <v>10.42</v>
      </c>
      <c r="Q910" s="221">
        <f>(Q3995*10000)*TEA!$M$15*10^-6</f>
        <v>46.335274721099999</v>
      </c>
      <c r="R910" s="221">
        <f>(R3995*10000)*TEA!$O$15*10^-6</f>
        <v>46.335274721099999</v>
      </c>
      <c r="AA910">
        <f t="shared" si="84"/>
        <v>1</v>
      </c>
      <c r="AB910" s="197">
        <v>20097</v>
      </c>
      <c r="AC910" s="197">
        <v>11634</v>
      </c>
      <c r="AD910" s="197">
        <f t="shared" si="89"/>
        <v>11634</v>
      </c>
      <c r="AE910" s="197">
        <v>11972</v>
      </c>
      <c r="AJ910">
        <v>0</v>
      </c>
      <c r="AK910">
        <v>0</v>
      </c>
      <c r="AU910" s="198">
        <v>0.27272727299999999</v>
      </c>
      <c r="AV910" s="6">
        <v>0</v>
      </c>
      <c r="AW910" s="198">
        <v>0.38356000000000001</v>
      </c>
      <c r="BO910" s="198"/>
      <c r="BP910" s="354">
        <f t="shared" si="85"/>
        <v>11485.93092057684</v>
      </c>
      <c r="BQ910" s="354">
        <f t="shared" si="86"/>
        <v>0</v>
      </c>
      <c r="BR910" s="354">
        <f t="shared" si="87"/>
        <v>47848.4349344</v>
      </c>
      <c r="CG910" s="198"/>
      <c r="CH910">
        <f>(Transest!$J$14/HexExtSoy!$K$4)</f>
        <v>0.20257267294641951</v>
      </c>
      <c r="CI910">
        <f>(HydroProcOil!$K$14/HexExtSoy!$K$4)</f>
        <v>0.10977777777777777</v>
      </c>
      <c r="CJ910">
        <f>(StarchFerm!$K$24/StarchFerm!$K$4)</f>
        <v>0.33157302630665886</v>
      </c>
      <c r="CY910" s="198"/>
      <c r="CZ910">
        <f>BP910*CH910*1000*LCI!$E$93</f>
        <v>87834273.726684019</v>
      </c>
      <c r="DA910">
        <f>BQ910*CI910*1000*(LCI!$E$99)</f>
        <v>0</v>
      </c>
      <c r="DB910">
        <f>BR910*CJ910*1000*(LCI!$E$96)</f>
        <v>427568497.61261737</v>
      </c>
    </row>
    <row r="911" spans="1:106" x14ac:dyDescent="0.25">
      <c r="A911" s="197">
        <v>20099</v>
      </c>
      <c r="B911" s="197" t="s">
        <v>1203</v>
      </c>
      <c r="C911" s="197" t="s">
        <v>1232</v>
      </c>
      <c r="D911" s="197">
        <v>-95.311153700000006</v>
      </c>
      <c r="E911" s="197">
        <v>37.199779999999997</v>
      </c>
      <c r="F911">
        <v>2.71</v>
      </c>
      <c r="G911">
        <f t="shared" si="88"/>
        <v>2.71</v>
      </c>
      <c r="H911" s="198">
        <v>7.02</v>
      </c>
      <c r="Q911" s="221">
        <f>(Q3996*10000)*TEA!$M$15*10^-6</f>
        <v>47.439265656599993</v>
      </c>
      <c r="R911" s="221">
        <f>(R3996*10000)*TEA!$O$15*10^-6</f>
        <v>47.439265656599993</v>
      </c>
      <c r="AA911">
        <f t="shared" si="84"/>
        <v>1</v>
      </c>
      <c r="AB911" s="197">
        <v>20099</v>
      </c>
      <c r="AC911" s="197">
        <v>38829</v>
      </c>
      <c r="AD911" s="197">
        <f t="shared" si="89"/>
        <v>38829</v>
      </c>
      <c r="AE911" s="197">
        <v>21714</v>
      </c>
      <c r="AJ911">
        <v>0</v>
      </c>
      <c r="AK911">
        <v>0</v>
      </c>
      <c r="AU911" s="198">
        <v>0.27272727299999999</v>
      </c>
      <c r="AV911" s="6">
        <v>0</v>
      </c>
      <c r="AW911" s="198">
        <v>0.38356000000000001</v>
      </c>
      <c r="BO911" s="198"/>
      <c r="BP911" s="354">
        <f t="shared" si="85"/>
        <v>28698.160937789067</v>
      </c>
      <c r="BQ911" s="354">
        <f t="shared" si="86"/>
        <v>0</v>
      </c>
      <c r="BR911" s="354">
        <f t="shared" si="87"/>
        <v>58466.9253168</v>
      </c>
      <c r="CG911" s="198"/>
      <c r="CH911">
        <f>(Transest!$J$14/HexExtSoy!$K$4)</f>
        <v>0.20257267294641951</v>
      </c>
      <c r="CI911">
        <f>(HydroProcOil!$K$14/HexExtSoy!$K$4)</f>
        <v>0.10977777777777777</v>
      </c>
      <c r="CJ911">
        <f>(StarchFerm!$K$24/StarchFerm!$K$4)</f>
        <v>0.33157302630665886</v>
      </c>
      <c r="CY911" s="198"/>
      <c r="CZ911">
        <f>BP911*CH911*1000*LCI!$E$93</f>
        <v>219458234.66049573</v>
      </c>
      <c r="DA911">
        <f>BQ911*CI911*1000*(LCI!$E$99)</f>
        <v>0</v>
      </c>
      <c r="DB911">
        <f>BR911*CJ911*1000*(LCI!$E$96)</f>
        <v>522454192.11738634</v>
      </c>
    </row>
    <row r="912" spans="1:106" x14ac:dyDescent="0.25">
      <c r="A912" s="197">
        <v>20101</v>
      </c>
      <c r="B912" s="197" t="s">
        <v>1203</v>
      </c>
      <c r="C912" s="197" t="s">
        <v>1233</v>
      </c>
      <c r="D912" s="197">
        <v>-100.455737</v>
      </c>
      <c r="E912" s="197">
        <v>38.47889</v>
      </c>
      <c r="F912">
        <v>2.52</v>
      </c>
      <c r="G912">
        <f t="shared" si="88"/>
        <v>2.52</v>
      </c>
      <c r="H912" s="198">
        <v>6.73</v>
      </c>
      <c r="Q912" s="221">
        <f>(Q3997*10000)*TEA!$M$15*10^-6</f>
        <v>43.743714996149997</v>
      </c>
      <c r="R912" s="221">
        <f>(R3997*10000)*TEA!$O$15*10^-6</f>
        <v>43.743714996149997</v>
      </c>
      <c r="AA912">
        <f t="shared" si="84"/>
        <v>1</v>
      </c>
      <c r="AB912" s="197">
        <v>20101</v>
      </c>
      <c r="AC912" s="197">
        <v>725</v>
      </c>
      <c r="AD912" s="197">
        <f t="shared" si="89"/>
        <v>725</v>
      </c>
      <c r="AE912" s="197">
        <v>8119</v>
      </c>
      <c r="AJ912">
        <v>0</v>
      </c>
      <c r="AK912">
        <v>0</v>
      </c>
      <c r="AU912" s="198">
        <v>0.27272727299999999</v>
      </c>
      <c r="AV912" s="6">
        <v>0</v>
      </c>
      <c r="AW912" s="198">
        <v>0.38356000000000001</v>
      </c>
      <c r="BO912" s="198"/>
      <c r="BP912" s="354">
        <f t="shared" si="85"/>
        <v>498.27272777100001</v>
      </c>
      <c r="BQ912" s="354">
        <f t="shared" si="86"/>
        <v>0</v>
      </c>
      <c r="BR912" s="354">
        <f t="shared" si="87"/>
        <v>20958.052097200001</v>
      </c>
      <c r="CG912" s="198"/>
      <c r="CH912">
        <f>(Transest!$J$14/HexExtSoy!$K$4)</f>
        <v>0.20257267294641951</v>
      </c>
      <c r="CI912">
        <f>(HydroProcOil!$K$14/HexExtSoy!$K$4)</f>
        <v>0.10977777777777777</v>
      </c>
      <c r="CJ912">
        <f>(StarchFerm!$K$24/StarchFerm!$K$4)</f>
        <v>0.33157302630665886</v>
      </c>
      <c r="CY912" s="198"/>
      <c r="CZ912">
        <f>BP912*CH912*1000*LCI!$E$93</f>
        <v>3810350.5466130353</v>
      </c>
      <c r="DA912">
        <f>BQ912*CI912*1000*(LCI!$E$99)</f>
        <v>0</v>
      </c>
      <c r="DB912">
        <f>BR912*CJ912*1000*(LCI!$E$96)</f>
        <v>187278912.26478493</v>
      </c>
    </row>
    <row r="913" spans="1:106" x14ac:dyDescent="0.25">
      <c r="A913" s="197">
        <v>20103</v>
      </c>
      <c r="B913" s="197" t="s">
        <v>1203</v>
      </c>
      <c r="C913" s="197" t="s">
        <v>1234</v>
      </c>
      <c r="D913" s="197">
        <v>-95.048575299999996</v>
      </c>
      <c r="E913" s="197">
        <v>39.205930000000002</v>
      </c>
      <c r="F913">
        <v>3.01</v>
      </c>
      <c r="G913">
        <f t="shared" si="88"/>
        <v>3.01</v>
      </c>
      <c r="H913" s="198">
        <v>8.51</v>
      </c>
      <c r="Q913" s="221">
        <f>(Q3998*10000)*TEA!$M$15*10^-6</f>
        <v>43.437616823700004</v>
      </c>
      <c r="R913" s="221">
        <f>(R3998*10000)*TEA!$O$15*10^-6</f>
        <v>43.437616823700004</v>
      </c>
      <c r="AA913">
        <f t="shared" si="84"/>
        <v>1</v>
      </c>
      <c r="AB913" s="197">
        <v>20103</v>
      </c>
      <c r="AC913" s="197">
        <v>13879</v>
      </c>
      <c r="AD913" s="197">
        <f t="shared" si="89"/>
        <v>13879</v>
      </c>
      <c r="AE913" s="197">
        <v>9394</v>
      </c>
      <c r="AJ913">
        <v>0</v>
      </c>
      <c r="AK913">
        <v>0</v>
      </c>
      <c r="AU913" s="198">
        <v>0.27272727299999999</v>
      </c>
      <c r="AV913" s="6">
        <v>0</v>
      </c>
      <c r="AW913" s="198">
        <v>0.38356000000000001</v>
      </c>
      <c r="BO913" s="198"/>
      <c r="BP913" s="354">
        <f t="shared" si="85"/>
        <v>11393.397284120669</v>
      </c>
      <c r="BQ913" s="354">
        <f t="shared" si="86"/>
        <v>0</v>
      </c>
      <c r="BR913" s="354">
        <f t="shared" si="87"/>
        <v>30662.914066400001</v>
      </c>
      <c r="CG913" s="198"/>
      <c r="CH913">
        <f>(Transest!$J$14/HexExtSoy!$K$4)</f>
        <v>0.20257267294641951</v>
      </c>
      <c r="CI913">
        <f>(HydroProcOil!$K$14/HexExtSoy!$K$4)</f>
        <v>0.10977777777777777</v>
      </c>
      <c r="CJ913">
        <f>(StarchFerm!$K$24/StarchFerm!$K$4)</f>
        <v>0.33157302630665886</v>
      </c>
      <c r="CY913" s="198"/>
      <c r="CZ913">
        <f>BP913*CH913*1000*LCI!$E$93</f>
        <v>87126658.052376226</v>
      </c>
      <c r="DA913">
        <f>BQ913*CI913*1000*(LCI!$E$99)</f>
        <v>0</v>
      </c>
      <c r="DB913">
        <f>BR913*CJ913*1000*(LCI!$E$96)</f>
        <v>274000520.97356737</v>
      </c>
    </row>
    <row r="914" spans="1:106" x14ac:dyDescent="0.25">
      <c r="A914" s="197">
        <v>20105</v>
      </c>
      <c r="B914" s="197" t="s">
        <v>1203</v>
      </c>
      <c r="C914" s="197" t="s">
        <v>705</v>
      </c>
      <c r="D914" s="197">
        <v>-98.210755599999999</v>
      </c>
      <c r="E914" s="197">
        <v>39.04119</v>
      </c>
      <c r="F914">
        <v>1.8</v>
      </c>
      <c r="G914">
        <f t="shared" si="88"/>
        <v>1.8</v>
      </c>
      <c r="H914" s="198">
        <v>4.62</v>
      </c>
      <c r="Q914" s="221">
        <f>(Q3999*10000)*TEA!$M$15*10^-6</f>
        <v>43.704853643249997</v>
      </c>
      <c r="R914" s="221">
        <f>(R3999*10000)*TEA!$O$15*10^-6</f>
        <v>43.704853643249997</v>
      </c>
      <c r="AA914">
        <f t="shared" si="84"/>
        <v>1</v>
      </c>
      <c r="AB914" s="197">
        <v>20105</v>
      </c>
      <c r="AC914" s="197">
        <v>14321</v>
      </c>
      <c r="AD914" s="197">
        <f t="shared" si="89"/>
        <v>14321</v>
      </c>
      <c r="AE914" s="197">
        <v>2480</v>
      </c>
      <c r="AJ914">
        <v>0</v>
      </c>
      <c r="AK914">
        <v>0</v>
      </c>
      <c r="AU914" s="198">
        <v>0.27272727299999999</v>
      </c>
      <c r="AV914" s="6">
        <v>0</v>
      </c>
      <c r="AW914" s="198">
        <v>0.38356000000000001</v>
      </c>
      <c r="BO914" s="198"/>
      <c r="BP914" s="354">
        <f t="shared" si="85"/>
        <v>7030.3090979393992</v>
      </c>
      <c r="BQ914" s="354">
        <f t="shared" si="86"/>
        <v>0</v>
      </c>
      <c r="BR914" s="354">
        <f t="shared" si="87"/>
        <v>4394.6770560000004</v>
      </c>
      <c r="CG914" s="198"/>
      <c r="CH914">
        <f>(Transest!$J$14/HexExtSoy!$K$4)</f>
        <v>0.20257267294641951</v>
      </c>
      <c r="CI914">
        <f>(HydroProcOil!$K$14/HexExtSoy!$K$4)</f>
        <v>0.10977777777777777</v>
      </c>
      <c r="CJ914">
        <f>(StarchFerm!$K$24/StarchFerm!$K$4)</f>
        <v>0.33157302630665886</v>
      </c>
      <c r="CY914" s="198"/>
      <c r="CZ914">
        <f>BP914*CH914*1000*LCI!$E$93</f>
        <v>53761606.086744115</v>
      </c>
      <c r="DA914">
        <f>BQ914*CI914*1000*(LCI!$E$99)</f>
        <v>0</v>
      </c>
      <c r="DB914">
        <f>BR914*CJ914*1000*(LCI!$E$96)</f>
        <v>39270364.201100752</v>
      </c>
    </row>
    <row r="915" spans="1:106" x14ac:dyDescent="0.25">
      <c r="A915" s="197">
        <v>20107</v>
      </c>
      <c r="B915" s="197" t="s">
        <v>1203</v>
      </c>
      <c r="C915" s="197" t="s">
        <v>1179</v>
      </c>
      <c r="D915" s="197">
        <v>-94.853736799999993</v>
      </c>
      <c r="E915" s="197">
        <v>38.215240000000001</v>
      </c>
      <c r="F915">
        <v>2.87</v>
      </c>
      <c r="G915">
        <f t="shared" si="88"/>
        <v>2.87</v>
      </c>
      <c r="H915" s="198">
        <v>7.48</v>
      </c>
      <c r="Q915" s="221">
        <f>(Q4000*10000)*TEA!$M$15*10^-6</f>
        <v>45.422361033749993</v>
      </c>
      <c r="R915" s="221">
        <f>(R4000*10000)*TEA!$O$15*10^-6</f>
        <v>45.422361033749993</v>
      </c>
      <c r="AA915">
        <f t="shared" si="84"/>
        <v>1</v>
      </c>
      <c r="AB915" s="197">
        <v>20107</v>
      </c>
      <c r="AC915" s="197">
        <v>32323</v>
      </c>
      <c r="AD915" s="197">
        <f t="shared" si="89"/>
        <v>32323</v>
      </c>
      <c r="AE915" s="197">
        <v>7568</v>
      </c>
      <c r="AJ915">
        <v>0</v>
      </c>
      <c r="AK915">
        <v>0</v>
      </c>
      <c r="AU915" s="198">
        <v>0.27272727299999999</v>
      </c>
      <c r="AV915" s="6">
        <v>0</v>
      </c>
      <c r="AW915" s="198">
        <v>0.38356000000000001</v>
      </c>
      <c r="BO915" s="198"/>
      <c r="BP915" s="354">
        <f t="shared" si="85"/>
        <v>25300.09366166373</v>
      </c>
      <c r="BQ915" s="354">
        <f t="shared" si="86"/>
        <v>0</v>
      </c>
      <c r="BR915" s="354">
        <f t="shared" si="87"/>
        <v>21712.809958400005</v>
      </c>
      <c r="CG915" s="198"/>
      <c r="CH915">
        <f>(Transest!$J$14/HexExtSoy!$K$4)</f>
        <v>0.20257267294641951</v>
      </c>
      <c r="CI915">
        <f>(HydroProcOil!$K$14/HexExtSoy!$K$4)</f>
        <v>0.10977777777777777</v>
      </c>
      <c r="CJ915">
        <f>(StarchFerm!$K$24/StarchFerm!$K$4)</f>
        <v>0.33157302630665886</v>
      </c>
      <c r="CY915" s="198"/>
      <c r="CZ915">
        <f>BP915*CH915*1000*LCI!$E$93</f>
        <v>193472811.85613406</v>
      </c>
      <c r="DA915">
        <f>BQ915*CI915*1000*(LCI!$E$99)</f>
        <v>0</v>
      </c>
      <c r="DB915">
        <f>BR915*CJ915*1000*(LCI!$E$96)</f>
        <v>194023347.79788092</v>
      </c>
    </row>
    <row r="916" spans="1:106" x14ac:dyDescent="0.25">
      <c r="A916" s="197">
        <v>20109</v>
      </c>
      <c r="B916" s="197" t="s">
        <v>1203</v>
      </c>
      <c r="C916" s="197" t="s">
        <v>707</v>
      </c>
      <c r="D916" s="197">
        <v>-101.138997</v>
      </c>
      <c r="E916" s="197">
        <v>38.92295</v>
      </c>
      <c r="F916">
        <v>0</v>
      </c>
      <c r="G916">
        <f t="shared" si="88"/>
        <v>0</v>
      </c>
      <c r="H916" s="198">
        <v>6.22</v>
      </c>
      <c r="Q916" s="221">
        <f>(Q4001*10000)*TEA!$M$15*10^-6</f>
        <v>42.409298524050001</v>
      </c>
      <c r="R916" s="221">
        <f>(R4001*10000)*TEA!$O$15*10^-6</f>
        <v>42.409298524050001</v>
      </c>
      <c r="AA916">
        <f t="shared" si="84"/>
        <v>1</v>
      </c>
      <c r="AB916" s="197">
        <v>20109</v>
      </c>
      <c r="AC916" s="197">
        <v>0</v>
      </c>
      <c r="AD916" s="197">
        <f t="shared" si="89"/>
        <v>0</v>
      </c>
      <c r="AE916" s="197">
        <v>34145</v>
      </c>
      <c r="AJ916">
        <v>0</v>
      </c>
      <c r="AK916">
        <v>0</v>
      </c>
      <c r="AU916" s="198">
        <v>0.27272727299999999</v>
      </c>
      <c r="AV916" s="6">
        <v>0</v>
      </c>
      <c r="AW916" s="198">
        <v>0.38356000000000001</v>
      </c>
      <c r="BO916" s="198"/>
      <c r="BP916" s="354">
        <f t="shared" si="85"/>
        <v>0</v>
      </c>
      <c r="BQ916" s="354">
        <f t="shared" si="86"/>
        <v>0</v>
      </c>
      <c r="BR916" s="354">
        <f t="shared" si="87"/>
        <v>81461.201564000003</v>
      </c>
      <c r="CG916" s="198"/>
      <c r="CH916">
        <f>(Transest!$J$14/HexExtSoy!$K$4)</f>
        <v>0.20257267294641951</v>
      </c>
      <c r="CI916">
        <f>(HydroProcOil!$K$14/HexExtSoy!$K$4)</f>
        <v>0.10977777777777777</v>
      </c>
      <c r="CJ916">
        <f>(StarchFerm!$K$24/StarchFerm!$K$4)</f>
        <v>0.33157302630665886</v>
      </c>
      <c r="CY916" s="198"/>
      <c r="CZ916">
        <f>BP916*CH916*1000*LCI!$E$93</f>
        <v>0</v>
      </c>
      <c r="DA916">
        <f>BQ916*CI916*1000*(LCI!$E$99)</f>
        <v>0</v>
      </c>
      <c r="DB916">
        <f>BR916*CJ916*1000*(LCI!$E$96)</f>
        <v>727928585.63065207</v>
      </c>
    </row>
    <row r="917" spans="1:106" x14ac:dyDescent="0.25">
      <c r="A917" s="197">
        <v>20111</v>
      </c>
      <c r="B917" s="197" t="s">
        <v>1203</v>
      </c>
      <c r="C917" s="197" t="s">
        <v>1182</v>
      </c>
      <c r="D917" s="197">
        <v>-96.159899699999997</v>
      </c>
      <c r="E917" s="197">
        <v>38.440109999999997</v>
      </c>
      <c r="F917">
        <v>2.7</v>
      </c>
      <c r="G917">
        <f t="shared" si="88"/>
        <v>2.7</v>
      </c>
      <c r="H917" s="198">
        <v>7.14</v>
      </c>
      <c r="Q917" s="221">
        <f>(Q4002*10000)*TEA!$M$15*10^-6</f>
        <v>45.070232718600003</v>
      </c>
      <c r="R917" s="221">
        <f>(R4002*10000)*TEA!$O$15*10^-6</f>
        <v>45.070232718600003</v>
      </c>
      <c r="AA917">
        <f t="shared" si="84"/>
        <v>1</v>
      </c>
      <c r="AB917" s="197">
        <v>20111</v>
      </c>
      <c r="AC917" s="197">
        <v>43749</v>
      </c>
      <c r="AD917" s="197">
        <f t="shared" si="89"/>
        <v>43749</v>
      </c>
      <c r="AE917" s="197">
        <v>15242</v>
      </c>
      <c r="AJ917">
        <v>0</v>
      </c>
      <c r="AK917">
        <v>0</v>
      </c>
      <c r="AU917" s="198">
        <v>0.27272727299999999</v>
      </c>
      <c r="AV917" s="6">
        <v>0</v>
      </c>
      <c r="AW917" s="198">
        <v>0.38356000000000001</v>
      </c>
      <c r="BO917" s="198"/>
      <c r="BP917" s="354">
        <f t="shared" si="85"/>
        <v>32215.172759487901</v>
      </c>
      <c r="BQ917" s="354">
        <f t="shared" si="86"/>
        <v>0</v>
      </c>
      <c r="BR917" s="354">
        <f t="shared" si="87"/>
        <v>41742.021652799995</v>
      </c>
      <c r="CG917" s="198"/>
      <c r="CH917">
        <f>(Transest!$J$14/HexExtSoy!$K$4)</f>
        <v>0.20257267294641951</v>
      </c>
      <c r="CI917">
        <f>(HydroProcOil!$K$14/HexExtSoy!$K$4)</f>
        <v>0.10977777777777777</v>
      </c>
      <c r="CJ917">
        <f>(StarchFerm!$K$24/StarchFerm!$K$4)</f>
        <v>0.33157302630665886</v>
      </c>
      <c r="CY917" s="198"/>
      <c r="CZ917">
        <f>BP917*CH917*1000*LCI!$E$93</f>
        <v>246353240.48833549</v>
      </c>
      <c r="DA917">
        <f>BQ917*CI917*1000*(LCI!$E$99)</f>
        <v>0</v>
      </c>
      <c r="DB917">
        <f>BR917*CJ917*1000*(LCI!$E$96)</f>
        <v>373002241.55439949</v>
      </c>
    </row>
    <row r="918" spans="1:106" x14ac:dyDescent="0.25">
      <c r="A918" s="197">
        <v>20113</v>
      </c>
      <c r="B918" s="197" t="s">
        <v>1203</v>
      </c>
      <c r="C918" s="197" t="s">
        <v>1235</v>
      </c>
      <c r="D918" s="197">
        <v>-97.652061500000002</v>
      </c>
      <c r="E918" s="197">
        <v>38.383049999999997</v>
      </c>
      <c r="F918">
        <v>1.98</v>
      </c>
      <c r="G918">
        <f t="shared" si="88"/>
        <v>1.98</v>
      </c>
      <c r="H918" s="198">
        <v>7.32</v>
      </c>
      <c r="Q918" s="221">
        <f>(Q4003*10000)*TEA!$M$15*10^-6</f>
        <v>45.311478880949998</v>
      </c>
      <c r="R918" s="221">
        <f>(R4003*10000)*TEA!$O$15*10^-6</f>
        <v>45.311478880949998</v>
      </c>
      <c r="AA918">
        <f t="shared" si="84"/>
        <v>1</v>
      </c>
      <c r="AB918" s="197">
        <v>20113</v>
      </c>
      <c r="AC918" s="197">
        <v>49656</v>
      </c>
      <c r="AD918" s="197">
        <f t="shared" si="89"/>
        <v>49656</v>
      </c>
      <c r="AE918" s="197">
        <v>21248</v>
      </c>
      <c r="AJ918">
        <v>0</v>
      </c>
      <c r="AK918">
        <v>0</v>
      </c>
      <c r="AU918" s="198">
        <v>0.27272727299999999</v>
      </c>
      <c r="AV918" s="6">
        <v>0</v>
      </c>
      <c r="AW918" s="198">
        <v>0.38356000000000001</v>
      </c>
      <c r="BO918" s="198"/>
      <c r="BP918" s="354">
        <f t="shared" si="85"/>
        <v>26814.240026814241</v>
      </c>
      <c r="BQ918" s="354">
        <f t="shared" si="86"/>
        <v>0</v>
      </c>
      <c r="BR918" s="354">
        <f t="shared" si="87"/>
        <v>59657.142681600009</v>
      </c>
      <c r="CG918" s="198"/>
      <c r="CH918">
        <f>(Transest!$J$14/HexExtSoy!$K$4)</f>
        <v>0.20257267294641951</v>
      </c>
      <c r="CI918">
        <f>(HydroProcOil!$K$14/HexExtSoy!$K$4)</f>
        <v>0.10977777777777777</v>
      </c>
      <c r="CJ918">
        <f>(StarchFerm!$K$24/StarchFerm!$K$4)</f>
        <v>0.33157302630665886</v>
      </c>
      <c r="CY918" s="198"/>
      <c r="CZ918">
        <f>BP918*CH918*1000*LCI!$E$93</f>
        <v>205051668.39101332</v>
      </c>
      <c r="DA918">
        <f>BQ918*CI918*1000*(LCI!$E$99)</f>
        <v>0</v>
      </c>
      <c r="DB918">
        <f>BR918*CJ918*1000*(LCI!$E$96)</f>
        <v>533089847.2061618</v>
      </c>
    </row>
    <row r="919" spans="1:106" x14ac:dyDescent="0.25">
      <c r="A919" s="197">
        <v>20115</v>
      </c>
      <c r="B919" s="197" t="s">
        <v>1203</v>
      </c>
      <c r="C919" s="197" t="s">
        <v>638</v>
      </c>
      <c r="D919" s="197">
        <v>-97.104634899999994</v>
      </c>
      <c r="E919" s="197">
        <v>38.34778</v>
      </c>
      <c r="F919">
        <v>1.82</v>
      </c>
      <c r="G919">
        <f t="shared" si="88"/>
        <v>1.82</v>
      </c>
      <c r="H919" s="198">
        <v>5.43</v>
      </c>
      <c r="Q919" s="221">
        <f>(Q4004*10000)*TEA!$M$15*10^-6</f>
        <v>45.408174334199991</v>
      </c>
      <c r="R919" s="221">
        <f>(R4004*10000)*TEA!$O$15*10^-6</f>
        <v>45.408174334199991</v>
      </c>
      <c r="AA919">
        <f t="shared" si="84"/>
        <v>1</v>
      </c>
      <c r="AB919" s="197">
        <v>20115</v>
      </c>
      <c r="AC919" s="197">
        <v>44557</v>
      </c>
      <c r="AD919" s="197">
        <f t="shared" si="89"/>
        <v>44557</v>
      </c>
      <c r="AE919" s="197">
        <v>23586</v>
      </c>
      <c r="AJ919">
        <v>0</v>
      </c>
      <c r="AK919">
        <v>0</v>
      </c>
      <c r="AU919" s="198">
        <v>0.27272727299999999</v>
      </c>
      <c r="AV919" s="6">
        <v>0</v>
      </c>
      <c r="AW919" s="198">
        <v>0.38356000000000001</v>
      </c>
      <c r="BO919" s="198"/>
      <c r="BP919" s="354">
        <f t="shared" si="85"/>
        <v>22116.474567571022</v>
      </c>
      <c r="BQ919" s="354">
        <f t="shared" si="86"/>
        <v>0</v>
      </c>
      <c r="BR919" s="354">
        <f t="shared" si="87"/>
        <v>49123.2886488</v>
      </c>
      <c r="CG919" s="198"/>
      <c r="CH919">
        <f>(Transest!$J$14/HexExtSoy!$K$4)</f>
        <v>0.20257267294641951</v>
      </c>
      <c r="CI919">
        <f>(HydroProcOil!$K$14/HexExtSoy!$K$4)</f>
        <v>0.10977777777777777</v>
      </c>
      <c r="CJ919">
        <f>(StarchFerm!$K$24/StarchFerm!$K$4)</f>
        <v>0.33157302630665886</v>
      </c>
      <c r="CY919" s="198"/>
      <c r="CZ919">
        <f>BP919*CH919*1000*LCI!$E$93</f>
        <v>169127299.69123992</v>
      </c>
      <c r="DA919">
        <f>BQ919*CI919*1000*(LCI!$E$99)</f>
        <v>0</v>
      </c>
      <c r="DB919">
        <f>BR919*CJ919*1000*(LCI!$E$96)</f>
        <v>438960454.07031935</v>
      </c>
    </row>
    <row r="920" spans="1:106" x14ac:dyDescent="0.25">
      <c r="A920" s="197">
        <v>20117</v>
      </c>
      <c r="B920" s="197" t="s">
        <v>1203</v>
      </c>
      <c r="C920" s="197" t="s">
        <v>639</v>
      </c>
      <c r="D920" s="197">
        <v>-96.525299500000003</v>
      </c>
      <c r="E920" s="197">
        <v>39.77955</v>
      </c>
      <c r="F920">
        <v>1.99</v>
      </c>
      <c r="G920">
        <f t="shared" si="88"/>
        <v>1.99</v>
      </c>
      <c r="H920" s="198">
        <v>6.38</v>
      </c>
      <c r="Q920" s="221">
        <f>(Q4005*10000)*TEA!$M$15*10^-6</f>
        <v>42.310788403949999</v>
      </c>
      <c r="R920" s="221">
        <f>(R4005*10000)*TEA!$O$15*10^-6</f>
        <v>42.310788403949999</v>
      </c>
      <c r="AA920">
        <f t="shared" si="84"/>
        <v>1</v>
      </c>
      <c r="AB920" s="197">
        <v>20117</v>
      </c>
      <c r="AC920" s="197">
        <v>66493</v>
      </c>
      <c r="AD920" s="197">
        <f t="shared" si="89"/>
        <v>66493</v>
      </c>
      <c r="AE920" s="197">
        <v>50616</v>
      </c>
      <c r="AJ920">
        <v>0</v>
      </c>
      <c r="AK920">
        <v>0</v>
      </c>
      <c r="AU920" s="198">
        <v>0.27272727299999999</v>
      </c>
      <c r="AV920" s="6">
        <v>0</v>
      </c>
      <c r="AW920" s="198">
        <v>0.38356000000000001</v>
      </c>
      <c r="BO920" s="198"/>
      <c r="BP920" s="354">
        <f t="shared" si="85"/>
        <v>36087.564581542108</v>
      </c>
      <c r="BQ920" s="354">
        <f t="shared" si="86"/>
        <v>0</v>
      </c>
      <c r="BR920" s="354">
        <f t="shared" si="87"/>
        <v>123863.06148480001</v>
      </c>
      <c r="CG920" s="198"/>
      <c r="CH920">
        <f>(Transest!$J$14/HexExtSoy!$K$4)</f>
        <v>0.20257267294641951</v>
      </c>
      <c r="CI920">
        <f>(HydroProcOil!$K$14/HexExtSoy!$K$4)</f>
        <v>0.10977777777777777</v>
      </c>
      <c r="CJ920">
        <f>(StarchFerm!$K$24/StarchFerm!$K$4)</f>
        <v>0.33157302630665886</v>
      </c>
      <c r="CY920" s="198"/>
      <c r="CZ920">
        <f>BP920*CH920*1000*LCI!$E$93</f>
        <v>275965879.25720948</v>
      </c>
      <c r="DA920">
        <f>BQ920*CI920*1000*(LCI!$E$99)</f>
        <v>0</v>
      </c>
      <c r="DB920">
        <f>BR920*CJ920*1000*(LCI!$E$96)</f>
        <v>1106827071.3841121</v>
      </c>
    </row>
    <row r="921" spans="1:106" x14ac:dyDescent="0.25">
      <c r="A921" s="197">
        <v>20119</v>
      </c>
      <c r="B921" s="197" t="s">
        <v>1203</v>
      </c>
      <c r="C921" s="197" t="s">
        <v>1236</v>
      </c>
      <c r="D921" s="197">
        <v>-100.357874</v>
      </c>
      <c r="E921" s="197">
        <v>37.236640000000001</v>
      </c>
      <c r="F921">
        <v>4.6500000000000004</v>
      </c>
      <c r="G921">
        <f t="shared" si="88"/>
        <v>4.6500000000000004</v>
      </c>
      <c r="H921" s="198">
        <v>11.85</v>
      </c>
      <c r="Q921" s="221">
        <f>(Q4006*10000)*TEA!$M$15*10^-6</f>
        <v>45.961761844349994</v>
      </c>
      <c r="R921" s="221">
        <f>(R4006*10000)*TEA!$O$15*10^-6</f>
        <v>45.961761844349994</v>
      </c>
      <c r="AA921">
        <f t="shared" si="84"/>
        <v>1</v>
      </c>
      <c r="AB921" s="197">
        <v>20119</v>
      </c>
      <c r="AC921" s="197">
        <v>10832</v>
      </c>
      <c r="AD921" s="197">
        <f t="shared" si="89"/>
        <v>10832</v>
      </c>
      <c r="AE921" s="197">
        <v>29811</v>
      </c>
      <c r="AJ921">
        <v>0</v>
      </c>
      <c r="AK921">
        <v>0</v>
      </c>
      <c r="AU921" s="198">
        <v>0.27272727299999999</v>
      </c>
      <c r="AV921" s="6">
        <v>0</v>
      </c>
      <c r="AW921" s="198">
        <v>0.38356000000000001</v>
      </c>
      <c r="BO921" s="198"/>
      <c r="BP921" s="354">
        <f t="shared" si="85"/>
        <v>13736.9454682824</v>
      </c>
      <c r="BQ921" s="354">
        <f t="shared" si="86"/>
        <v>0</v>
      </c>
      <c r="BR921" s="354">
        <f t="shared" si="87"/>
        <v>135496.539846</v>
      </c>
      <c r="CG921" s="198"/>
      <c r="CH921">
        <f>(Transest!$J$14/HexExtSoy!$K$4)</f>
        <v>0.20257267294641951</v>
      </c>
      <c r="CI921">
        <f>(HydroProcOil!$K$14/HexExtSoy!$K$4)</f>
        <v>0.10977777777777777</v>
      </c>
      <c r="CJ921">
        <f>(StarchFerm!$K$24/StarchFerm!$K$4)</f>
        <v>0.33157302630665886</v>
      </c>
      <c r="CY921" s="198"/>
      <c r="CZ921">
        <f>BP921*CH921*1000*LCI!$E$93</f>
        <v>105048048.50150117</v>
      </c>
      <c r="DA921">
        <f>BQ921*CI921*1000*(LCI!$E$99)</f>
        <v>0</v>
      </c>
      <c r="DB921">
        <f>BR921*CJ921*1000*(LCI!$E$96)</f>
        <v>1210782589.9235723</v>
      </c>
    </row>
    <row r="922" spans="1:106" x14ac:dyDescent="0.25">
      <c r="A922" s="197">
        <v>20121</v>
      </c>
      <c r="B922" s="197" t="s">
        <v>1203</v>
      </c>
      <c r="C922" s="197" t="s">
        <v>1134</v>
      </c>
      <c r="D922" s="197">
        <v>-94.847431200000003</v>
      </c>
      <c r="E922" s="197">
        <v>38.56561</v>
      </c>
      <c r="F922">
        <v>2.91</v>
      </c>
      <c r="G922">
        <f t="shared" si="88"/>
        <v>2.91</v>
      </c>
      <c r="H922" s="198">
        <v>9.25</v>
      </c>
      <c r="Q922" s="221">
        <f>(Q4007*10000)*TEA!$M$15*10^-6</f>
        <v>44.789001766199995</v>
      </c>
      <c r="R922" s="221">
        <f>(R4007*10000)*TEA!$O$15*10^-6</f>
        <v>44.789001766199995</v>
      </c>
      <c r="AA922">
        <f t="shared" ref="AA922:AA985" si="90">IF(AB922=A922,1,0)</f>
        <v>1</v>
      </c>
      <c r="AB922" s="197">
        <v>20121</v>
      </c>
      <c r="AC922" s="197">
        <v>26870</v>
      </c>
      <c r="AD922" s="197">
        <f t="shared" si="89"/>
        <v>26870</v>
      </c>
      <c r="AE922" s="197">
        <v>14603</v>
      </c>
      <c r="AJ922">
        <v>0</v>
      </c>
      <c r="AK922">
        <v>0</v>
      </c>
      <c r="AU922" s="198">
        <v>0.27272727299999999</v>
      </c>
      <c r="AV922" s="6">
        <v>0</v>
      </c>
      <c r="AW922" s="198">
        <v>0.38356000000000001</v>
      </c>
      <c r="BO922" s="198"/>
      <c r="BP922" s="354">
        <f t="shared" si="85"/>
        <v>21325.0091122341</v>
      </c>
      <c r="BQ922" s="354">
        <f t="shared" si="86"/>
        <v>0</v>
      </c>
      <c r="BR922" s="354">
        <f t="shared" si="87"/>
        <v>51810.42179</v>
      </c>
      <c r="CG922" s="198"/>
      <c r="CH922">
        <f>(Transest!$J$14/HexExtSoy!$K$4)</f>
        <v>0.20257267294641951</v>
      </c>
      <c r="CI922">
        <f>(HydroProcOil!$K$14/HexExtSoy!$K$4)</f>
        <v>0.10977777777777777</v>
      </c>
      <c r="CJ922">
        <f>(StarchFerm!$K$24/StarchFerm!$K$4)</f>
        <v>0.33157302630665886</v>
      </c>
      <c r="CY922" s="198"/>
      <c r="CZ922">
        <f>BP922*CH922*1000*LCI!$E$93</f>
        <v>163074869.64181855</v>
      </c>
      <c r="DA922">
        <f>BQ922*CI922*1000*(LCI!$E$99)</f>
        <v>0</v>
      </c>
      <c r="DB922">
        <f>BR922*CJ922*1000*(LCI!$E$96)</f>
        <v>462972388.45528179</v>
      </c>
    </row>
    <row r="923" spans="1:106" x14ac:dyDescent="0.25">
      <c r="A923" s="197">
        <v>20123</v>
      </c>
      <c r="B923" s="197" t="s">
        <v>1203</v>
      </c>
      <c r="C923" s="197" t="s">
        <v>980</v>
      </c>
      <c r="D923" s="197">
        <v>-98.208594099999999</v>
      </c>
      <c r="E923" s="197">
        <v>39.386560000000003</v>
      </c>
      <c r="F923">
        <v>2.34</v>
      </c>
      <c r="G923">
        <f t="shared" si="88"/>
        <v>2.34</v>
      </c>
      <c r="H923" s="198">
        <v>6.18</v>
      </c>
      <c r="Q923" s="221">
        <f>(Q4008*10000)*TEA!$M$15*10^-6</f>
        <v>42.948109184399996</v>
      </c>
      <c r="R923" s="221">
        <f>(R4008*10000)*TEA!$O$15*10^-6</f>
        <v>42.948109184399996</v>
      </c>
      <c r="AA923">
        <f t="shared" si="90"/>
        <v>1</v>
      </c>
      <c r="AB923" s="197">
        <v>20123</v>
      </c>
      <c r="AC923" s="197">
        <v>26325</v>
      </c>
      <c r="AD923" s="197">
        <f t="shared" si="89"/>
        <v>26325</v>
      </c>
      <c r="AE923" s="197">
        <v>12991</v>
      </c>
      <c r="AJ923">
        <v>0</v>
      </c>
      <c r="AK923">
        <v>0</v>
      </c>
      <c r="AU923" s="198">
        <v>0.27272727299999999</v>
      </c>
      <c r="AV923" s="6">
        <v>0</v>
      </c>
      <c r="AW923" s="198">
        <v>0.38356000000000001</v>
      </c>
      <c r="BO923" s="198"/>
      <c r="BP923" s="354">
        <f t="shared" si="85"/>
        <v>16800.136380436499</v>
      </c>
      <c r="BQ923" s="354">
        <f t="shared" si="86"/>
        <v>0</v>
      </c>
      <c r="BR923" s="354">
        <f t="shared" si="87"/>
        <v>30793.876792799998</v>
      </c>
      <c r="CG923" s="198"/>
      <c r="CH923">
        <f>(Transest!$J$14/HexExtSoy!$K$4)</f>
        <v>0.20257267294641951</v>
      </c>
      <c r="CI923">
        <f>(HydroProcOil!$K$14/HexExtSoy!$K$4)</f>
        <v>0.10977777777777777</v>
      </c>
      <c r="CJ923">
        <f>(StarchFerm!$K$24/StarchFerm!$K$4)</f>
        <v>0.33157302630665886</v>
      </c>
      <c r="CY923" s="198"/>
      <c r="CZ923">
        <f>BP923*CH923*1000*LCI!$E$93</f>
        <v>128472632.09996511</v>
      </c>
      <c r="DA923">
        <f>BQ923*CI923*1000*(LCI!$E$99)</f>
        <v>0</v>
      </c>
      <c r="DB923">
        <f>BR923*CJ923*1000*(LCI!$E$96)</f>
        <v>275170789.89138818</v>
      </c>
    </row>
    <row r="924" spans="1:106" x14ac:dyDescent="0.25">
      <c r="A924" s="197">
        <v>20125</v>
      </c>
      <c r="B924" s="197" t="s">
        <v>1203</v>
      </c>
      <c r="C924" s="197" t="s">
        <v>642</v>
      </c>
      <c r="D924" s="197">
        <v>-95.754372500000002</v>
      </c>
      <c r="E924" s="197">
        <v>37.202359999999999</v>
      </c>
      <c r="F924">
        <v>2.54</v>
      </c>
      <c r="G924">
        <f t="shared" si="88"/>
        <v>2.54</v>
      </c>
      <c r="H924" s="198">
        <v>6.97</v>
      </c>
      <c r="Q924" s="221">
        <f>(Q4009*10000)*TEA!$M$15*10^-6</f>
        <v>47.549593071449991</v>
      </c>
      <c r="R924" s="221">
        <f>(R4009*10000)*TEA!$O$15*10^-6</f>
        <v>47.549593071449991</v>
      </c>
      <c r="AA924">
        <f t="shared" si="90"/>
        <v>1</v>
      </c>
      <c r="AB924" s="197">
        <v>20125</v>
      </c>
      <c r="AC924" s="197">
        <v>36825</v>
      </c>
      <c r="AD924" s="197">
        <f t="shared" si="89"/>
        <v>36825</v>
      </c>
      <c r="AE924" s="197">
        <v>17835</v>
      </c>
      <c r="AJ924">
        <v>0</v>
      </c>
      <c r="AK924">
        <v>0</v>
      </c>
      <c r="AU924" s="198">
        <v>0.27272727299999999</v>
      </c>
      <c r="AV924" s="6">
        <v>0</v>
      </c>
      <c r="AW924" s="198">
        <v>0.38356000000000001</v>
      </c>
      <c r="BO924" s="198"/>
      <c r="BP924" s="354">
        <f t="shared" si="85"/>
        <v>25509.681843691498</v>
      </c>
      <c r="BQ924" s="354">
        <f t="shared" si="86"/>
        <v>0</v>
      </c>
      <c r="BR924" s="354">
        <f t="shared" si="87"/>
        <v>47680.324421999998</v>
      </c>
      <c r="CG924" s="198"/>
      <c r="CH924">
        <f>(Transest!$J$14/HexExtSoy!$K$4)</f>
        <v>0.20257267294641951</v>
      </c>
      <c r="CI924">
        <f>(HydroProcOil!$K$14/HexExtSoy!$K$4)</f>
        <v>0.10977777777777777</v>
      </c>
      <c r="CJ924">
        <f>(StarchFerm!$K$24/StarchFerm!$K$4)</f>
        <v>0.33157302630665886</v>
      </c>
      <c r="CY924" s="198"/>
      <c r="CZ924">
        <f>BP924*CH924*1000*LCI!$E$93</f>
        <v>195075557.50012234</v>
      </c>
      <c r="DA924">
        <f>BQ924*CI924*1000*(LCI!$E$99)</f>
        <v>0</v>
      </c>
      <c r="DB924">
        <f>BR924*CJ924*1000*(LCI!$E$96)</f>
        <v>426066280.05172324</v>
      </c>
    </row>
    <row r="925" spans="1:106" x14ac:dyDescent="0.25">
      <c r="A925" s="197">
        <v>20127</v>
      </c>
      <c r="B925" s="197" t="s">
        <v>1203</v>
      </c>
      <c r="C925" s="197" t="s">
        <v>1237</v>
      </c>
      <c r="D925" s="197">
        <v>-96.647402900000003</v>
      </c>
      <c r="E925" s="197">
        <v>38.675739999999998</v>
      </c>
      <c r="F925">
        <v>2.33</v>
      </c>
      <c r="G925">
        <f t="shared" si="88"/>
        <v>2.33</v>
      </c>
      <c r="H925" s="198">
        <v>6.76</v>
      </c>
      <c r="Q925" s="221">
        <f>(Q4010*10000)*TEA!$M$15*10^-6</f>
        <v>44.670410079749999</v>
      </c>
      <c r="R925" s="221">
        <f>(R4010*10000)*TEA!$O$15*10^-6</f>
        <v>44.670410079749999</v>
      </c>
      <c r="AA925">
        <f t="shared" si="90"/>
        <v>1</v>
      </c>
      <c r="AB925" s="197">
        <v>20127</v>
      </c>
      <c r="AC925" s="197">
        <v>22242</v>
      </c>
      <c r="AD925" s="197">
        <f t="shared" si="89"/>
        <v>22242</v>
      </c>
      <c r="AE925" s="197">
        <v>7637</v>
      </c>
      <c r="AJ925">
        <v>0</v>
      </c>
      <c r="AK925">
        <v>0</v>
      </c>
      <c r="AU925" s="198">
        <v>0.27272727299999999</v>
      </c>
      <c r="AV925" s="6">
        <v>0</v>
      </c>
      <c r="AW925" s="198">
        <v>0.38356000000000001</v>
      </c>
      <c r="BO925" s="198"/>
      <c r="BP925" s="354">
        <f t="shared" si="85"/>
        <v>14133.780014133779</v>
      </c>
      <c r="BQ925" s="354">
        <f t="shared" si="86"/>
        <v>0</v>
      </c>
      <c r="BR925" s="354">
        <f t="shared" si="87"/>
        <v>19801.7145872</v>
      </c>
      <c r="CG925" s="198"/>
      <c r="CH925">
        <f>(Transest!$J$14/HexExtSoy!$K$4)</f>
        <v>0.20257267294641951</v>
      </c>
      <c r="CI925">
        <f>(HydroProcOil!$K$14/HexExtSoy!$K$4)</f>
        <v>0.10977777777777777</v>
      </c>
      <c r="CJ925">
        <f>(StarchFerm!$K$24/StarchFerm!$K$4)</f>
        <v>0.33157302630665886</v>
      </c>
      <c r="CY925" s="198"/>
      <c r="CZ925">
        <f>BP925*CH925*1000*LCI!$E$93</f>
        <v>108082689.26031604</v>
      </c>
      <c r="DA925">
        <f>BQ925*CI925*1000*(LCI!$E$99)</f>
        <v>0</v>
      </c>
      <c r="DB925">
        <f>BR925*CJ925*1000*(LCI!$E$96)</f>
        <v>176946003.93535572</v>
      </c>
    </row>
    <row r="926" spans="1:106" x14ac:dyDescent="0.25">
      <c r="A926" s="197">
        <v>20129</v>
      </c>
      <c r="B926" s="197" t="s">
        <v>1203</v>
      </c>
      <c r="C926" s="197" t="s">
        <v>1238</v>
      </c>
      <c r="D926" s="197">
        <v>-101.801631</v>
      </c>
      <c r="E926" s="197">
        <v>37.193930000000002</v>
      </c>
      <c r="F926">
        <v>3.3</v>
      </c>
      <c r="G926">
        <f t="shared" si="88"/>
        <v>3.3</v>
      </c>
      <c r="H926" s="198">
        <v>9.17</v>
      </c>
      <c r="Q926" s="221">
        <f>(Q4011*10000)*TEA!$M$15*10^-6</f>
        <v>43.811677047149999</v>
      </c>
      <c r="R926" s="221">
        <f>(R4011*10000)*TEA!$O$15*10^-6</f>
        <v>43.811677047149999</v>
      </c>
      <c r="AA926">
        <f t="shared" si="90"/>
        <v>1</v>
      </c>
      <c r="AB926" s="197">
        <v>20129</v>
      </c>
      <c r="AC926" s="197">
        <v>118</v>
      </c>
      <c r="AD926" s="197">
        <f t="shared" si="89"/>
        <v>118</v>
      </c>
      <c r="AE926" s="197">
        <v>13305</v>
      </c>
      <c r="AJ926">
        <v>0</v>
      </c>
      <c r="AK926">
        <v>0</v>
      </c>
      <c r="AU926" s="198">
        <v>0.27272727299999999</v>
      </c>
      <c r="AV926" s="6">
        <v>0</v>
      </c>
      <c r="AW926" s="198">
        <v>0.38356000000000001</v>
      </c>
      <c r="BO926" s="198"/>
      <c r="BP926" s="354">
        <f t="shared" si="85"/>
        <v>106.20000010619999</v>
      </c>
      <c r="BQ926" s="354">
        <f t="shared" si="86"/>
        <v>0</v>
      </c>
      <c r="BR926" s="354">
        <f t="shared" si="87"/>
        <v>46796.947386000007</v>
      </c>
      <c r="CG926" s="198"/>
      <c r="CH926">
        <f>(Transest!$J$14/HexExtSoy!$K$4)</f>
        <v>0.20257267294641951</v>
      </c>
      <c r="CI926">
        <f>(HydroProcOil!$K$14/HexExtSoy!$K$4)</f>
        <v>0.10977777777777777</v>
      </c>
      <c r="CJ926">
        <f>(StarchFerm!$K$24/StarchFerm!$K$4)</f>
        <v>0.33157302630665886</v>
      </c>
      <c r="CY926" s="198"/>
      <c r="CZ926">
        <f>BP926*CH926*1000*LCI!$E$93</f>
        <v>812123.97528796713</v>
      </c>
      <c r="DA926">
        <f>BQ926*CI926*1000*(LCI!$E$99)</f>
        <v>0</v>
      </c>
      <c r="DB926">
        <f>BR926*CJ926*1000*(LCI!$E$96)</f>
        <v>418172517.32728231</v>
      </c>
    </row>
    <row r="927" spans="1:106" x14ac:dyDescent="0.25">
      <c r="A927" s="197">
        <v>20131</v>
      </c>
      <c r="B927" s="197" t="s">
        <v>1203</v>
      </c>
      <c r="C927" s="197" t="s">
        <v>1239</v>
      </c>
      <c r="D927" s="197">
        <v>-96.015809099999998</v>
      </c>
      <c r="E927" s="197">
        <v>39.779949999999999</v>
      </c>
      <c r="F927">
        <v>2.42</v>
      </c>
      <c r="G927">
        <f t="shared" si="88"/>
        <v>2.42</v>
      </c>
      <c r="H927" s="198">
        <v>5.46</v>
      </c>
      <c r="Q927" s="221">
        <f>(Q4012*10000)*TEA!$M$15*10^-6</f>
        <v>42.272496374399999</v>
      </c>
      <c r="R927" s="221">
        <f>(R4012*10000)*TEA!$O$15*10^-6</f>
        <v>42.272496374399999</v>
      </c>
      <c r="AA927">
        <f t="shared" si="90"/>
        <v>1</v>
      </c>
      <c r="AB927" s="197">
        <v>20131</v>
      </c>
      <c r="AC927" s="197">
        <v>48707</v>
      </c>
      <c r="AD927" s="197">
        <f t="shared" si="89"/>
        <v>48707</v>
      </c>
      <c r="AE927" s="197">
        <v>43034</v>
      </c>
      <c r="AJ927">
        <v>0</v>
      </c>
      <c r="AK927">
        <v>0</v>
      </c>
      <c r="AU927" s="198">
        <v>0.27272727299999999</v>
      </c>
      <c r="AV927" s="6">
        <v>0</v>
      </c>
      <c r="AW927" s="198">
        <v>0.38356000000000001</v>
      </c>
      <c r="BO927" s="198"/>
      <c r="BP927" s="354">
        <f t="shared" si="85"/>
        <v>32146.62003214662</v>
      </c>
      <c r="BQ927" s="354">
        <f t="shared" si="86"/>
        <v>0</v>
      </c>
      <c r="BR927" s="354">
        <f t="shared" si="87"/>
        <v>90123.420878399993</v>
      </c>
      <c r="CG927" s="198"/>
      <c r="CH927">
        <f>(Transest!$J$14/HexExtSoy!$K$4)</f>
        <v>0.20257267294641951</v>
      </c>
      <c r="CI927">
        <f>(HydroProcOil!$K$14/HexExtSoy!$K$4)</f>
        <v>0.10977777777777777</v>
      </c>
      <c r="CJ927">
        <f>(StarchFerm!$K$24/StarchFerm!$K$4)</f>
        <v>0.33157302630665886</v>
      </c>
      <c r="CY927" s="198"/>
      <c r="CZ927">
        <f>BP927*CH927*1000*LCI!$E$93</f>
        <v>245829009.66545829</v>
      </c>
      <c r="DA927">
        <f>BQ927*CI927*1000*(LCI!$E$99)</f>
        <v>0</v>
      </c>
      <c r="DB927">
        <f>BR927*CJ927*1000*(LCI!$E$96)</f>
        <v>805333251.07742691</v>
      </c>
    </row>
    <row r="928" spans="1:106" x14ac:dyDescent="0.25">
      <c r="A928" s="197">
        <v>20133</v>
      </c>
      <c r="B928" s="197" t="s">
        <v>1203</v>
      </c>
      <c r="C928" s="197" t="s">
        <v>1240</v>
      </c>
      <c r="D928" s="197">
        <v>-95.316881499999994</v>
      </c>
      <c r="E928" s="197">
        <v>37.559190000000001</v>
      </c>
      <c r="F928">
        <v>2.61</v>
      </c>
      <c r="G928">
        <f t="shared" si="88"/>
        <v>2.61</v>
      </c>
      <c r="H928" s="198">
        <v>7.03</v>
      </c>
      <c r="Q928" s="221">
        <f>(Q4013*10000)*TEA!$M$15*10^-6</f>
        <v>46.715823312300003</v>
      </c>
      <c r="R928" s="221">
        <f>(R4013*10000)*TEA!$O$15*10^-6</f>
        <v>46.715823312300003</v>
      </c>
      <c r="AA928">
        <f t="shared" si="90"/>
        <v>1</v>
      </c>
      <c r="AB928" s="197">
        <v>20133</v>
      </c>
      <c r="AC928" s="197">
        <v>26762</v>
      </c>
      <c r="AD928" s="197">
        <f t="shared" si="89"/>
        <v>26762</v>
      </c>
      <c r="AE928" s="197">
        <v>18624</v>
      </c>
      <c r="AJ928">
        <v>0</v>
      </c>
      <c r="AK928">
        <v>0</v>
      </c>
      <c r="AU928" s="198">
        <v>0.27272727299999999</v>
      </c>
      <c r="AV928" s="6">
        <v>0</v>
      </c>
      <c r="AW928" s="198">
        <v>0.38356000000000001</v>
      </c>
      <c r="BO928" s="198"/>
      <c r="BP928" s="354">
        <f t="shared" si="85"/>
        <v>19049.678200867857</v>
      </c>
      <c r="BQ928" s="354">
        <f t="shared" si="86"/>
        <v>0</v>
      </c>
      <c r="BR928" s="354">
        <f t="shared" si="87"/>
        <v>50218.252723199999</v>
      </c>
      <c r="CG928" s="198"/>
      <c r="CH928">
        <f>(Transest!$J$14/HexExtSoy!$K$4)</f>
        <v>0.20257267294641951</v>
      </c>
      <c r="CI928">
        <f>(HydroProcOil!$K$14/HexExtSoy!$K$4)</f>
        <v>0.10977777777777777</v>
      </c>
      <c r="CJ928">
        <f>(StarchFerm!$K$24/StarchFerm!$K$4)</f>
        <v>0.33157302630665886</v>
      </c>
      <c r="CY928" s="198"/>
      <c r="CZ928">
        <f>BP928*CH928*1000*LCI!$E$93</f>
        <v>145675144.75494006</v>
      </c>
      <c r="DA928">
        <f>BQ928*CI928*1000*(LCI!$E$99)</f>
        <v>0</v>
      </c>
      <c r="DB928">
        <f>BR928*CJ928*1000*(LCI!$E$96)</f>
        <v>448744935.9425658</v>
      </c>
    </row>
    <row r="929" spans="1:106" x14ac:dyDescent="0.25">
      <c r="A929" s="197">
        <v>20135</v>
      </c>
      <c r="B929" s="197" t="s">
        <v>1203</v>
      </c>
      <c r="C929" s="197" t="s">
        <v>1241</v>
      </c>
      <c r="D929" s="197">
        <v>-99.910391899999993</v>
      </c>
      <c r="E929" s="197">
        <v>38.476309999999998</v>
      </c>
      <c r="F929">
        <v>2.4</v>
      </c>
      <c r="G929">
        <f t="shared" si="88"/>
        <v>2.4</v>
      </c>
      <c r="H929" s="198">
        <v>6</v>
      </c>
      <c r="Q929" s="221">
        <f>(Q4014*10000)*TEA!$M$15*10^-6</f>
        <v>44.146262936699998</v>
      </c>
      <c r="R929" s="221">
        <f>(R4014*10000)*TEA!$O$15*10^-6</f>
        <v>44.146262936699998</v>
      </c>
      <c r="AA929">
        <f t="shared" si="90"/>
        <v>1</v>
      </c>
      <c r="AB929" s="197">
        <v>20135</v>
      </c>
      <c r="AC929" s="197">
        <v>253</v>
      </c>
      <c r="AD929" s="197">
        <f t="shared" si="89"/>
        <v>253</v>
      </c>
      <c r="AE929" s="197">
        <v>7117</v>
      </c>
      <c r="AJ929">
        <v>0</v>
      </c>
      <c r="AK929">
        <v>0</v>
      </c>
      <c r="AU929" s="198">
        <v>0.27272727299999999</v>
      </c>
      <c r="AV929" s="6">
        <v>0</v>
      </c>
      <c r="AW929" s="198">
        <v>0.38356000000000001</v>
      </c>
      <c r="BO929" s="198"/>
      <c r="BP929" s="354">
        <f t="shared" si="85"/>
        <v>165.60000016559997</v>
      </c>
      <c r="BQ929" s="354">
        <f t="shared" si="86"/>
        <v>0</v>
      </c>
      <c r="BR929" s="354">
        <f t="shared" si="87"/>
        <v>16378.779120000001</v>
      </c>
      <c r="CG929" s="198"/>
      <c r="CH929">
        <f>(Transest!$J$14/HexExtSoy!$K$4)</f>
        <v>0.20257267294641951</v>
      </c>
      <c r="CI929">
        <f>(HydroProcOil!$K$14/HexExtSoy!$K$4)</f>
        <v>0.10977777777777777</v>
      </c>
      <c r="CJ929">
        <f>(StarchFerm!$K$24/StarchFerm!$K$4)</f>
        <v>0.33157302630665886</v>
      </c>
      <c r="CY929" s="198"/>
      <c r="CZ929">
        <f>BP929*CH929*1000*LCI!$E$93</f>
        <v>1266362.8089236093</v>
      </c>
      <c r="DA929">
        <f>BQ929*CI929*1000*(LCI!$E$99)</f>
        <v>0</v>
      </c>
      <c r="DB929">
        <f>BR929*CJ929*1000*(LCI!$E$96)</f>
        <v>146359018.65271997</v>
      </c>
    </row>
    <row r="930" spans="1:106" x14ac:dyDescent="0.25">
      <c r="A930" s="197">
        <v>20137</v>
      </c>
      <c r="B930" s="197" t="s">
        <v>1203</v>
      </c>
      <c r="C930" s="197" t="s">
        <v>1242</v>
      </c>
      <c r="D930" s="197">
        <v>-99.903168300000004</v>
      </c>
      <c r="E930" s="197">
        <v>39.787649999999999</v>
      </c>
      <c r="F930">
        <v>2.39</v>
      </c>
      <c r="G930">
        <f t="shared" si="88"/>
        <v>2.39</v>
      </c>
      <c r="H930" s="198">
        <v>7.12</v>
      </c>
      <c r="Q930" s="221">
        <f>(Q4015*10000)*TEA!$M$15*10^-6</f>
        <v>41.646722303249994</v>
      </c>
      <c r="R930" s="221">
        <f>(R4015*10000)*TEA!$O$15*10^-6</f>
        <v>41.646722303249994</v>
      </c>
      <c r="AA930">
        <f t="shared" si="90"/>
        <v>1</v>
      </c>
      <c r="AB930" s="197">
        <v>20137</v>
      </c>
      <c r="AC930" s="197">
        <v>6021</v>
      </c>
      <c r="AD930" s="197">
        <f t="shared" si="89"/>
        <v>6021</v>
      </c>
      <c r="AE930" s="197">
        <v>45887</v>
      </c>
      <c r="AJ930">
        <v>0</v>
      </c>
      <c r="AK930">
        <v>0</v>
      </c>
      <c r="AU930" s="198">
        <v>0.27272727299999999</v>
      </c>
      <c r="AV930" s="6">
        <v>0</v>
      </c>
      <c r="AW930" s="198">
        <v>0.38356000000000001</v>
      </c>
      <c r="BO930" s="198"/>
      <c r="BP930" s="354">
        <f t="shared" si="85"/>
        <v>3924.5972766518698</v>
      </c>
      <c r="BQ930" s="354">
        <f t="shared" si="86"/>
        <v>0</v>
      </c>
      <c r="BR930" s="354">
        <f t="shared" si="87"/>
        <v>125314.9741664</v>
      </c>
      <c r="CG930" s="198"/>
      <c r="CH930">
        <f>(Transest!$J$14/HexExtSoy!$K$4)</f>
        <v>0.20257267294641951</v>
      </c>
      <c r="CI930">
        <f>(HydroProcOil!$K$14/HexExtSoy!$K$4)</f>
        <v>0.10977777777777777</v>
      </c>
      <c r="CJ930">
        <f>(StarchFerm!$K$24/StarchFerm!$K$4)</f>
        <v>0.33157302630665886</v>
      </c>
      <c r="CY930" s="198"/>
      <c r="CZ930">
        <f>BP930*CH930*1000*LCI!$E$93</f>
        <v>30011860.061502695</v>
      </c>
      <c r="DA930">
        <f>BQ930*CI930*1000*(LCI!$E$99)</f>
        <v>0</v>
      </c>
      <c r="DB930">
        <f>BR930*CJ930*1000*(LCI!$E$96)</f>
        <v>1119801207.8378439</v>
      </c>
    </row>
    <row r="931" spans="1:106" x14ac:dyDescent="0.25">
      <c r="A931" s="197">
        <v>20139</v>
      </c>
      <c r="B931" s="197" t="s">
        <v>1203</v>
      </c>
      <c r="C931" s="197" t="s">
        <v>1243</v>
      </c>
      <c r="D931" s="197">
        <v>-95.739891499999999</v>
      </c>
      <c r="E931" s="197">
        <v>38.64564</v>
      </c>
      <c r="F931">
        <v>2.88</v>
      </c>
      <c r="G931">
        <f t="shared" si="88"/>
        <v>2.88</v>
      </c>
      <c r="H931" s="198">
        <v>8.41</v>
      </c>
      <c r="Q931" s="221">
        <f>(Q4016*10000)*TEA!$M$15*10^-6</f>
        <v>44.57199361499999</v>
      </c>
      <c r="R931" s="221">
        <f>(R4016*10000)*TEA!$O$15*10^-6</f>
        <v>44.57199361499999</v>
      </c>
      <c r="AA931">
        <f t="shared" si="90"/>
        <v>1</v>
      </c>
      <c r="AB931" s="197">
        <v>20139</v>
      </c>
      <c r="AC931" s="197">
        <v>44065</v>
      </c>
      <c r="AD931" s="197">
        <f t="shared" si="89"/>
        <v>44065</v>
      </c>
      <c r="AE931" s="197">
        <v>19291</v>
      </c>
      <c r="AJ931">
        <v>0</v>
      </c>
      <c r="AK931">
        <v>0</v>
      </c>
      <c r="AU931" s="198">
        <v>0.27272727299999999</v>
      </c>
      <c r="AV931" s="6">
        <v>0</v>
      </c>
      <c r="AW931" s="198">
        <v>0.38356000000000001</v>
      </c>
      <c r="BO931" s="198"/>
      <c r="BP931" s="354">
        <f t="shared" si="85"/>
        <v>34611.054580065596</v>
      </c>
      <c r="BQ931" s="354">
        <f t="shared" si="86"/>
        <v>0</v>
      </c>
      <c r="BR931" s="354">
        <f t="shared" si="87"/>
        <v>62227.742623600003</v>
      </c>
      <c r="CG931" s="198"/>
      <c r="CH931">
        <f>(Transest!$J$14/HexExtSoy!$K$4)</f>
        <v>0.20257267294641951</v>
      </c>
      <c r="CI931">
        <f>(HydroProcOil!$K$14/HexExtSoy!$K$4)</f>
        <v>0.10977777777777777</v>
      </c>
      <c r="CJ931">
        <f>(StarchFerm!$K$24/StarchFerm!$K$4)</f>
        <v>0.33157302630665886</v>
      </c>
      <c r="CY931" s="198"/>
      <c r="CZ931">
        <f>BP931*CH931*1000*LCI!$E$93</f>
        <v>264674832.45163095</v>
      </c>
      <c r="DA931">
        <f>BQ931*CI931*1000*(LCI!$E$99)</f>
        <v>0</v>
      </c>
      <c r="DB931">
        <f>BR931*CJ931*1000*(LCI!$E$96)</f>
        <v>556060453.38525391</v>
      </c>
    </row>
    <row r="932" spans="1:106" x14ac:dyDescent="0.25">
      <c r="A932" s="197">
        <v>20141</v>
      </c>
      <c r="B932" s="197" t="s">
        <v>1203</v>
      </c>
      <c r="C932" s="197" t="s">
        <v>1244</v>
      </c>
      <c r="D932" s="197">
        <v>-98.760950600000001</v>
      </c>
      <c r="E932" s="197">
        <v>39.345379999999999</v>
      </c>
      <c r="F932">
        <v>2.16</v>
      </c>
      <c r="G932">
        <f t="shared" si="88"/>
        <v>2.16</v>
      </c>
      <c r="H932" s="198">
        <v>6.5</v>
      </c>
      <c r="Q932" s="221">
        <f>(Q4017*10000)*TEA!$M$15*10^-6</f>
        <v>42.869097148950004</v>
      </c>
      <c r="R932" s="221">
        <f>(R4017*10000)*TEA!$O$15*10^-6</f>
        <v>42.869097148950004</v>
      </c>
      <c r="AA932">
        <f t="shared" si="90"/>
        <v>1</v>
      </c>
      <c r="AB932" s="197">
        <v>20141</v>
      </c>
      <c r="AC932" s="197">
        <v>14414</v>
      </c>
      <c r="AD932" s="197">
        <f t="shared" si="89"/>
        <v>14414</v>
      </c>
      <c r="AE932" s="197">
        <v>10705</v>
      </c>
      <c r="AJ932">
        <v>0</v>
      </c>
      <c r="AK932">
        <v>0</v>
      </c>
      <c r="AU932" s="198">
        <v>0.27272727299999999</v>
      </c>
      <c r="AV932" s="6">
        <v>0</v>
      </c>
      <c r="AW932" s="198">
        <v>0.38356000000000001</v>
      </c>
      <c r="BO932" s="198"/>
      <c r="BP932" s="354">
        <f t="shared" si="85"/>
        <v>8491.1563721275197</v>
      </c>
      <c r="BQ932" s="354">
        <f t="shared" si="86"/>
        <v>0</v>
      </c>
      <c r="BR932" s="354">
        <f t="shared" si="87"/>
        <v>26689.063700000002</v>
      </c>
      <c r="CG932" s="198"/>
      <c r="CH932">
        <f>(Transest!$J$14/HexExtSoy!$K$4)</f>
        <v>0.20257267294641951</v>
      </c>
      <c r="CI932">
        <f>(HydroProcOil!$K$14/HexExtSoy!$K$4)</f>
        <v>0.10977777777777777</v>
      </c>
      <c r="CJ932">
        <f>(StarchFerm!$K$24/StarchFerm!$K$4)</f>
        <v>0.33157302630665886</v>
      </c>
      <c r="CY932" s="198"/>
      <c r="CZ932">
        <f>BP932*CH932*1000*LCI!$E$93</f>
        <v>64932878.162222996</v>
      </c>
      <c r="DA932">
        <f>BQ932*CI932*1000*(LCI!$E$99)</f>
        <v>0</v>
      </c>
      <c r="DB932">
        <f>BR932*CJ932*1000*(LCI!$E$96)</f>
        <v>238490619.06709027</v>
      </c>
    </row>
    <row r="933" spans="1:106" x14ac:dyDescent="0.25">
      <c r="A933" s="197">
        <v>20143</v>
      </c>
      <c r="B933" s="197" t="s">
        <v>1203</v>
      </c>
      <c r="C933" s="197" t="s">
        <v>1245</v>
      </c>
      <c r="D933" s="197">
        <v>-97.649909800000003</v>
      </c>
      <c r="E933" s="197">
        <v>39.121850000000002</v>
      </c>
      <c r="F933">
        <v>2.0499999999999998</v>
      </c>
      <c r="G933">
        <f t="shared" si="88"/>
        <v>2.0499999999999998</v>
      </c>
      <c r="H933" s="198">
        <v>6.03</v>
      </c>
      <c r="Q933" s="221">
        <f>(Q4018*10000)*TEA!$M$15*10^-6</f>
        <v>43.61136510555</v>
      </c>
      <c r="R933" s="221">
        <f>(R4018*10000)*TEA!$O$15*10^-6</f>
        <v>43.61136510555</v>
      </c>
      <c r="AA933">
        <f t="shared" si="90"/>
        <v>1</v>
      </c>
      <c r="AB933" s="197">
        <v>20143</v>
      </c>
      <c r="AC933" s="197">
        <v>31523</v>
      </c>
      <c r="AD933" s="197">
        <f t="shared" si="89"/>
        <v>31523</v>
      </c>
      <c r="AE933" s="197">
        <v>8268</v>
      </c>
      <c r="AJ933">
        <v>0</v>
      </c>
      <c r="AK933">
        <v>0</v>
      </c>
      <c r="AU933" s="198">
        <v>0.27272727299999999</v>
      </c>
      <c r="AV933" s="6">
        <v>0</v>
      </c>
      <c r="AW933" s="198">
        <v>0.38356000000000001</v>
      </c>
      <c r="BO933" s="198"/>
      <c r="BP933" s="354">
        <f t="shared" si="85"/>
        <v>17624.222744896946</v>
      </c>
      <c r="BQ933" s="354">
        <f t="shared" si="86"/>
        <v>0</v>
      </c>
      <c r="BR933" s="354">
        <f t="shared" si="87"/>
        <v>19122.7827024</v>
      </c>
      <c r="CG933" s="198"/>
      <c r="CH933">
        <f>(Transest!$J$14/HexExtSoy!$K$4)</f>
        <v>0.20257267294641951</v>
      </c>
      <c r="CI933">
        <f>(HydroProcOil!$K$14/HexExtSoy!$K$4)</f>
        <v>0.10977777777777777</v>
      </c>
      <c r="CJ933">
        <f>(StarchFerm!$K$24/StarchFerm!$K$4)</f>
        <v>0.33157302630665886</v>
      </c>
      <c r="CY933" s="198"/>
      <c r="CZ933">
        <f>BP933*CH933*1000*LCI!$E$93</f>
        <v>134774518.10389134</v>
      </c>
      <c r="DA933">
        <f>BQ933*CI933*1000*(LCI!$E$99)</f>
        <v>0</v>
      </c>
      <c r="DB933">
        <f>BR933*CJ933*1000*(LCI!$E$96)</f>
        <v>170879141.21846175</v>
      </c>
    </row>
    <row r="934" spans="1:106" x14ac:dyDescent="0.25">
      <c r="A934" s="197">
        <v>20145</v>
      </c>
      <c r="B934" s="197" t="s">
        <v>1203</v>
      </c>
      <c r="C934" s="197" t="s">
        <v>1246</v>
      </c>
      <c r="D934" s="197">
        <v>-99.237743100000003</v>
      </c>
      <c r="E934" s="197">
        <v>38.17886</v>
      </c>
      <c r="F934">
        <v>3.47</v>
      </c>
      <c r="G934">
        <f t="shared" si="88"/>
        <v>3.47</v>
      </c>
      <c r="H934" s="198">
        <v>9.4600000000000009</v>
      </c>
      <c r="Q934" s="221">
        <f>(Q4019*10000)*TEA!$M$15*10^-6</f>
        <v>45.125667980549999</v>
      </c>
      <c r="R934" s="221">
        <f>(R4019*10000)*TEA!$O$15*10^-6</f>
        <v>45.125667980549999</v>
      </c>
      <c r="AA934">
        <f t="shared" si="90"/>
        <v>1</v>
      </c>
      <c r="AB934" s="197">
        <v>20145</v>
      </c>
      <c r="AC934" s="197">
        <v>7758</v>
      </c>
      <c r="AD934" s="197">
        <f t="shared" si="89"/>
        <v>7758</v>
      </c>
      <c r="AE934" s="197">
        <v>20949</v>
      </c>
      <c r="AJ934">
        <v>0</v>
      </c>
      <c r="AK934">
        <v>0</v>
      </c>
      <c r="AU934" s="198">
        <v>0.27272727299999999</v>
      </c>
      <c r="AV934" s="6">
        <v>0</v>
      </c>
      <c r="AW934" s="198">
        <v>0.38356000000000001</v>
      </c>
      <c r="BO934" s="198"/>
      <c r="BP934" s="354">
        <f t="shared" si="85"/>
        <v>7341.8890982509802</v>
      </c>
      <c r="BQ934" s="354">
        <f t="shared" si="86"/>
        <v>0</v>
      </c>
      <c r="BR934" s="354">
        <f t="shared" si="87"/>
        <v>76012.977242400011</v>
      </c>
      <c r="CG934" s="198"/>
      <c r="CH934">
        <f>(Transest!$J$14/HexExtSoy!$K$4)</f>
        <v>0.20257267294641951</v>
      </c>
      <c r="CI934">
        <f>(HydroProcOil!$K$14/HexExtSoy!$K$4)</f>
        <v>0.10977777777777777</v>
      </c>
      <c r="CJ934">
        <f>(StarchFerm!$K$24/StarchFerm!$K$4)</f>
        <v>0.33157302630665886</v>
      </c>
      <c r="CY934" s="198"/>
      <c r="CZ934">
        <f>BP934*CH934*1000*LCI!$E$93</f>
        <v>56144295.241360173</v>
      </c>
      <c r="DA934">
        <f>BQ934*CI934*1000*(LCI!$E$99)</f>
        <v>0</v>
      </c>
      <c r="DB934">
        <f>BR934*CJ934*1000*(LCI!$E$96)</f>
        <v>679243835.7315855</v>
      </c>
    </row>
    <row r="935" spans="1:106" x14ac:dyDescent="0.25">
      <c r="A935" s="197">
        <v>20147</v>
      </c>
      <c r="B935" s="197" t="s">
        <v>1203</v>
      </c>
      <c r="C935" s="197" t="s">
        <v>714</v>
      </c>
      <c r="D935" s="197">
        <v>-99.347055699999999</v>
      </c>
      <c r="E935" s="197">
        <v>39.782200000000003</v>
      </c>
      <c r="F935">
        <v>2.81</v>
      </c>
      <c r="G935">
        <f t="shared" si="88"/>
        <v>2.81</v>
      </c>
      <c r="H935" s="198">
        <v>7.04</v>
      </c>
      <c r="Q935" s="221">
        <f>(Q4020*10000)*TEA!$M$15*10^-6</f>
        <v>41.842266067349996</v>
      </c>
      <c r="R935" s="221">
        <f>(R4020*10000)*TEA!$O$15*10^-6</f>
        <v>41.842266067349996</v>
      </c>
      <c r="AA935">
        <f t="shared" si="90"/>
        <v>1</v>
      </c>
      <c r="AB935" s="197">
        <v>20147</v>
      </c>
      <c r="AC935" s="197">
        <v>11491</v>
      </c>
      <c r="AD935" s="197">
        <f t="shared" si="89"/>
        <v>11491</v>
      </c>
      <c r="AE935" s="197">
        <v>28969</v>
      </c>
      <c r="AJ935">
        <v>0</v>
      </c>
      <c r="AK935">
        <v>0</v>
      </c>
      <c r="AU935" s="198">
        <v>0.27272727299999999</v>
      </c>
      <c r="AV935" s="6">
        <v>0</v>
      </c>
      <c r="AW935" s="198">
        <v>0.38356000000000001</v>
      </c>
      <c r="BO935" s="198"/>
      <c r="BP935" s="354">
        <f t="shared" si="85"/>
        <v>8806.2845542608302</v>
      </c>
      <c r="BQ935" s="354">
        <f t="shared" si="86"/>
        <v>0</v>
      </c>
      <c r="BR935" s="354">
        <f t="shared" si="87"/>
        <v>78223.901465600007</v>
      </c>
      <c r="CG935" s="198"/>
      <c r="CH935">
        <f>(Transest!$J$14/HexExtSoy!$K$4)</f>
        <v>0.20257267294641951</v>
      </c>
      <c r="CI935">
        <f>(HydroProcOil!$K$14/HexExtSoy!$K$4)</f>
        <v>0.10977777777777777</v>
      </c>
      <c r="CJ935">
        <f>(StarchFerm!$K$24/StarchFerm!$K$4)</f>
        <v>0.33157302630665886</v>
      </c>
      <c r="CY935" s="198"/>
      <c r="CZ935">
        <f>BP935*CH935*1000*LCI!$E$93</f>
        <v>67342700.683347777</v>
      </c>
      <c r="DA935">
        <f>BQ935*CI935*1000*(LCI!$E$99)</f>
        <v>0</v>
      </c>
      <c r="DB935">
        <f>BR935*CJ935*1000*(LCI!$E$96)</f>
        <v>699000418.15157461</v>
      </c>
    </row>
    <row r="936" spans="1:106" x14ac:dyDescent="0.25">
      <c r="A936" s="197">
        <v>20149</v>
      </c>
      <c r="B936" s="197" t="s">
        <v>1203</v>
      </c>
      <c r="C936" s="197" t="s">
        <v>1247</v>
      </c>
      <c r="D936" s="197">
        <v>-96.339755699999998</v>
      </c>
      <c r="E936" s="197">
        <v>39.369149999999998</v>
      </c>
      <c r="F936">
        <v>3.1</v>
      </c>
      <c r="G936">
        <f t="shared" si="88"/>
        <v>3.1</v>
      </c>
      <c r="H936" s="198">
        <v>9.34</v>
      </c>
      <c r="Q936" s="221">
        <f>(Q4021*10000)*TEA!$M$15*10^-6</f>
        <v>43.092433327049996</v>
      </c>
      <c r="R936" s="221">
        <f>(R4021*10000)*TEA!$O$15*10^-6</f>
        <v>43.092433327049996</v>
      </c>
      <c r="AA936">
        <f t="shared" si="90"/>
        <v>1</v>
      </c>
      <c r="AB936" s="197">
        <v>20149</v>
      </c>
      <c r="AC936" s="197">
        <v>17766</v>
      </c>
      <c r="AD936" s="197">
        <f t="shared" si="89"/>
        <v>17766</v>
      </c>
      <c r="AE936" s="197">
        <v>16563</v>
      </c>
      <c r="AJ936">
        <v>0</v>
      </c>
      <c r="AK936">
        <v>0</v>
      </c>
      <c r="AU936" s="198">
        <v>0.27272727299999999</v>
      </c>
      <c r="AV936" s="6">
        <v>0</v>
      </c>
      <c r="AW936" s="198">
        <v>0.38356000000000001</v>
      </c>
      <c r="BO936" s="198"/>
      <c r="BP936" s="354">
        <f t="shared" si="85"/>
        <v>15020.345469565798</v>
      </c>
      <c r="BQ936" s="354">
        <f t="shared" si="86"/>
        <v>0</v>
      </c>
      <c r="BR936" s="354">
        <f t="shared" si="87"/>
        <v>59336.125975199997</v>
      </c>
      <c r="CG936" s="198"/>
      <c r="CH936">
        <f>(Transest!$J$14/HexExtSoy!$K$4)</f>
        <v>0.20257267294641951</v>
      </c>
      <c r="CI936">
        <f>(HydroProcOil!$K$14/HexExtSoy!$K$4)</f>
        <v>0.10977777777777777</v>
      </c>
      <c r="CJ936">
        <f>(StarchFerm!$K$24/StarchFerm!$K$4)</f>
        <v>0.33157302630665886</v>
      </c>
      <c r="CY936" s="198"/>
      <c r="CZ936">
        <f>BP936*CH936*1000*LCI!$E$93</f>
        <v>114862360.27065915</v>
      </c>
      <c r="DA936">
        <f>BQ936*CI936*1000*(LCI!$E$99)</f>
        <v>0</v>
      </c>
      <c r="DB936">
        <f>BR936*CJ936*1000*(LCI!$E$96)</f>
        <v>530221276.24763024</v>
      </c>
    </row>
    <row r="937" spans="1:106" x14ac:dyDescent="0.25">
      <c r="A937" s="197">
        <v>20151</v>
      </c>
      <c r="B937" s="197" t="s">
        <v>1203</v>
      </c>
      <c r="C937" s="197" t="s">
        <v>1248</v>
      </c>
      <c r="D937" s="197">
        <v>-98.7413904</v>
      </c>
      <c r="E937" s="197">
        <v>37.638890000000004</v>
      </c>
      <c r="F937">
        <v>3.26</v>
      </c>
      <c r="G937">
        <f t="shared" si="88"/>
        <v>3.26</v>
      </c>
      <c r="H937" s="198">
        <v>9.68</v>
      </c>
      <c r="Q937" s="221">
        <f>(Q4022*10000)*TEA!$M$15*10^-6</f>
        <v>46.463945017499995</v>
      </c>
      <c r="R937" s="221">
        <f>(R4022*10000)*TEA!$O$15*10^-6</f>
        <v>46.463945017499995</v>
      </c>
      <c r="AA937">
        <f t="shared" si="90"/>
        <v>1</v>
      </c>
      <c r="AB937" s="197">
        <v>20151</v>
      </c>
      <c r="AC937" s="197">
        <v>17857</v>
      </c>
      <c r="AD937" s="197">
        <f t="shared" si="89"/>
        <v>17857</v>
      </c>
      <c r="AE937" s="197">
        <v>20129</v>
      </c>
      <c r="AJ937">
        <v>0</v>
      </c>
      <c r="AK937">
        <v>0</v>
      </c>
      <c r="AU937" s="198">
        <v>0.27272727299999999</v>
      </c>
      <c r="AV937" s="6">
        <v>0</v>
      </c>
      <c r="AW937" s="198">
        <v>0.38356000000000001</v>
      </c>
      <c r="BO937" s="198"/>
      <c r="BP937" s="354">
        <f t="shared" si="85"/>
        <v>15876.496379512859</v>
      </c>
      <c r="BQ937" s="354">
        <f t="shared" si="86"/>
        <v>0</v>
      </c>
      <c r="BR937" s="354">
        <f t="shared" si="87"/>
        <v>74736.175043199997</v>
      </c>
      <c r="CG937" s="198"/>
      <c r="CH937">
        <f>(Transest!$J$14/HexExtSoy!$K$4)</f>
        <v>0.20257267294641951</v>
      </c>
      <c r="CI937">
        <f>(HydroProcOil!$K$14/HexExtSoy!$K$4)</f>
        <v>0.10977777777777777</v>
      </c>
      <c r="CJ937">
        <f>(StarchFerm!$K$24/StarchFerm!$K$4)</f>
        <v>0.33157302630665886</v>
      </c>
      <c r="CY937" s="198"/>
      <c r="CZ937">
        <f>BP937*CH937*1000*LCI!$E$93</f>
        <v>121409447.65048321</v>
      </c>
      <c r="DA937">
        <f>BQ937*CI937*1000*(LCI!$E$99)</f>
        <v>0</v>
      </c>
      <c r="DB937">
        <f>BR937*CJ937*1000*(LCI!$E$96)</f>
        <v>667834467.82208335</v>
      </c>
    </row>
    <row r="938" spans="1:106" x14ac:dyDescent="0.25">
      <c r="A938" s="197">
        <v>20153</v>
      </c>
      <c r="B938" s="197" t="s">
        <v>1203</v>
      </c>
      <c r="C938" s="197" t="s">
        <v>1249</v>
      </c>
      <c r="D938" s="197">
        <v>-101.06957</v>
      </c>
      <c r="E938" s="197">
        <v>39.794530000000002</v>
      </c>
      <c r="F938">
        <v>4.05</v>
      </c>
      <c r="G938">
        <f t="shared" si="88"/>
        <v>4.05</v>
      </c>
      <c r="H938" s="198">
        <v>7.71</v>
      </c>
      <c r="Q938" s="221">
        <f>(Q4023*10000)*TEA!$M$15*10^-6</f>
        <v>40.98919098735</v>
      </c>
      <c r="R938" s="221">
        <f>(R4023*10000)*TEA!$O$15*10^-6</f>
        <v>40.98919098735</v>
      </c>
      <c r="AA938">
        <f t="shared" si="90"/>
        <v>1</v>
      </c>
      <c r="AB938" s="197">
        <v>20153</v>
      </c>
      <c r="AC938" s="197">
        <v>1261</v>
      </c>
      <c r="AD938" s="197">
        <f t="shared" si="89"/>
        <v>1261</v>
      </c>
      <c r="AE938" s="197">
        <v>34829</v>
      </c>
      <c r="AJ938">
        <v>0</v>
      </c>
      <c r="AK938">
        <v>0</v>
      </c>
      <c r="AU938" s="198">
        <v>0.27272727299999999</v>
      </c>
      <c r="AV938" s="6">
        <v>0</v>
      </c>
      <c r="AW938" s="198">
        <v>0.38356000000000001</v>
      </c>
      <c r="BO938" s="198"/>
      <c r="BP938" s="354">
        <f t="shared" si="85"/>
        <v>1392.8318195746499</v>
      </c>
      <c r="BQ938" s="354">
        <f t="shared" si="86"/>
        <v>0</v>
      </c>
      <c r="BR938" s="354">
        <f t="shared" si="87"/>
        <v>102997.97666040002</v>
      </c>
      <c r="CG938" s="198"/>
      <c r="CH938">
        <f>(Transest!$J$14/HexExtSoy!$K$4)</f>
        <v>0.20257267294641951</v>
      </c>
      <c r="CI938">
        <f>(HydroProcOil!$K$14/HexExtSoy!$K$4)</f>
        <v>0.10977777777777777</v>
      </c>
      <c r="CJ938">
        <f>(StarchFerm!$K$24/StarchFerm!$K$4)</f>
        <v>0.33157302630665886</v>
      </c>
      <c r="CY938" s="198"/>
      <c r="CZ938">
        <f>BP938*CH938*1000*LCI!$E$93</f>
        <v>10651149.840766337</v>
      </c>
      <c r="DA938">
        <f>BQ938*CI938*1000*(LCI!$E$99)</f>
        <v>0</v>
      </c>
      <c r="DB938">
        <f>BR938*CJ938*1000*(LCI!$E$96)</f>
        <v>920378904.72705138</v>
      </c>
    </row>
    <row r="939" spans="1:106" x14ac:dyDescent="0.25">
      <c r="A939" s="197">
        <v>20155</v>
      </c>
      <c r="B939" s="197" t="s">
        <v>1203</v>
      </c>
      <c r="C939" s="197" t="s">
        <v>1250</v>
      </c>
      <c r="D939" s="197">
        <v>-98.0845159</v>
      </c>
      <c r="E939" s="197">
        <v>37.94556</v>
      </c>
      <c r="F939">
        <v>2.1</v>
      </c>
      <c r="G939">
        <f t="shared" si="88"/>
        <v>2.1</v>
      </c>
      <c r="H939" s="198">
        <v>6.61</v>
      </c>
      <c r="Q939" s="221">
        <f>(Q4024*10000)*TEA!$M$15*10^-6</f>
        <v>46.104788904750002</v>
      </c>
      <c r="R939" s="221">
        <f>(R4024*10000)*TEA!$O$15*10^-6</f>
        <v>46.104788904750002</v>
      </c>
      <c r="AA939">
        <f t="shared" si="90"/>
        <v>1</v>
      </c>
      <c r="AB939" s="197">
        <v>20155</v>
      </c>
      <c r="AC939" s="197">
        <v>56615</v>
      </c>
      <c r="AD939" s="197">
        <f t="shared" si="89"/>
        <v>56615</v>
      </c>
      <c r="AE939" s="197">
        <v>19096</v>
      </c>
      <c r="AJ939">
        <v>0</v>
      </c>
      <c r="AK939">
        <v>0</v>
      </c>
      <c r="AU939" s="198">
        <v>0.27272727299999999</v>
      </c>
      <c r="AV939" s="6">
        <v>0</v>
      </c>
      <c r="AW939" s="198">
        <v>0.38356000000000001</v>
      </c>
      <c r="BO939" s="198"/>
      <c r="BP939" s="354">
        <f t="shared" si="85"/>
        <v>32424.9545778795</v>
      </c>
      <c r="BQ939" s="354">
        <f t="shared" si="86"/>
        <v>0</v>
      </c>
      <c r="BR939" s="354">
        <f t="shared" si="87"/>
        <v>48414.692233600006</v>
      </c>
      <c r="CG939" s="198"/>
      <c r="CH939">
        <f>(Transest!$J$14/HexExtSoy!$K$4)</f>
        <v>0.20257267294641951</v>
      </c>
      <c r="CI939">
        <f>(HydroProcOil!$K$14/HexExtSoy!$K$4)</f>
        <v>0.10977777777777777</v>
      </c>
      <c r="CJ939">
        <f>(StarchFerm!$K$24/StarchFerm!$K$4)</f>
        <v>0.33157302630665886</v>
      </c>
      <c r="CY939" s="198"/>
      <c r="CZ939">
        <f>BP939*CH939*1000*LCI!$E$93</f>
        <v>247957466.89252526</v>
      </c>
      <c r="DA939">
        <f>BQ939*CI939*1000*(LCI!$E$99)</f>
        <v>0</v>
      </c>
      <c r="DB939">
        <f>BR939*CJ939*1000*(LCI!$E$96)</f>
        <v>432628512.28212667</v>
      </c>
    </row>
    <row r="940" spans="1:106" x14ac:dyDescent="0.25">
      <c r="A940" s="197">
        <v>20157</v>
      </c>
      <c r="B940" s="197" t="s">
        <v>1203</v>
      </c>
      <c r="C940" s="197" t="s">
        <v>1251</v>
      </c>
      <c r="D940" s="197">
        <v>-97.655327799999995</v>
      </c>
      <c r="E940" s="197">
        <v>39.8215</v>
      </c>
      <c r="F940">
        <v>3</v>
      </c>
      <c r="G940">
        <f t="shared" si="88"/>
        <v>3</v>
      </c>
      <c r="H940" s="198">
        <v>9.5299999999999994</v>
      </c>
      <c r="Q940" s="221">
        <f>(Q4025*10000)*TEA!$M$15*10^-6</f>
        <v>42.051136518</v>
      </c>
      <c r="R940" s="221">
        <f>(R4025*10000)*TEA!$O$15*10^-6</f>
        <v>42.051136518</v>
      </c>
      <c r="AA940">
        <f t="shared" si="90"/>
        <v>1</v>
      </c>
      <c r="AB940" s="197">
        <v>20157</v>
      </c>
      <c r="AC940" s="197">
        <v>40951</v>
      </c>
      <c r="AD940" s="197">
        <f t="shared" si="89"/>
        <v>40951</v>
      </c>
      <c r="AE940" s="197">
        <v>34674</v>
      </c>
      <c r="AJ940">
        <v>0</v>
      </c>
      <c r="AK940">
        <v>0</v>
      </c>
      <c r="AU940" s="198">
        <v>0.27272727299999999</v>
      </c>
      <c r="AV940" s="6">
        <v>0</v>
      </c>
      <c r="AW940" s="198">
        <v>0.38356000000000001</v>
      </c>
      <c r="BO940" s="198"/>
      <c r="BP940" s="354">
        <f t="shared" si="85"/>
        <v>33505.363669869002</v>
      </c>
      <c r="BQ940" s="354">
        <f t="shared" si="86"/>
        <v>0</v>
      </c>
      <c r="BR940" s="354">
        <f t="shared" si="87"/>
        <v>126744.8014632</v>
      </c>
      <c r="CG940" s="198"/>
      <c r="CH940">
        <f>(Transest!$J$14/HexExtSoy!$K$4)</f>
        <v>0.20257267294641951</v>
      </c>
      <c r="CI940">
        <f>(HydroProcOil!$K$14/HexExtSoy!$K$4)</f>
        <v>0.10977777777777777</v>
      </c>
      <c r="CJ940">
        <f>(StarchFerm!$K$24/StarchFerm!$K$4)</f>
        <v>0.33157302630665886</v>
      </c>
      <c r="CY940" s="198"/>
      <c r="CZ940">
        <f>BP940*CH940*1000*LCI!$E$93</f>
        <v>256219483.14343253</v>
      </c>
      <c r="DA940">
        <f>BQ940*CI940*1000*(LCI!$E$99)</f>
        <v>0</v>
      </c>
      <c r="DB940">
        <f>BR940*CJ940*1000*(LCI!$E$96)</f>
        <v>1132577991.6548369</v>
      </c>
    </row>
    <row r="941" spans="1:106" x14ac:dyDescent="0.25">
      <c r="A941" s="197">
        <v>20159</v>
      </c>
      <c r="B941" s="197" t="s">
        <v>1203</v>
      </c>
      <c r="C941" s="197" t="s">
        <v>1252</v>
      </c>
      <c r="D941" s="197">
        <v>-98.201654500000004</v>
      </c>
      <c r="E941" s="197">
        <v>38.33972</v>
      </c>
      <c r="F941">
        <v>2.13</v>
      </c>
      <c r="G941">
        <f t="shared" si="88"/>
        <v>2.13</v>
      </c>
      <c r="H941" s="198">
        <v>7.21</v>
      </c>
      <c r="Q941" s="221">
        <f>(Q4026*10000)*TEA!$M$15*10^-6</f>
        <v>45.263505200849998</v>
      </c>
      <c r="R941" s="221">
        <f>(R4026*10000)*TEA!$O$15*10^-6</f>
        <v>45.263505200849998</v>
      </c>
      <c r="AA941">
        <f t="shared" si="90"/>
        <v>1</v>
      </c>
      <c r="AB941" s="197">
        <v>20159</v>
      </c>
      <c r="AC941" s="197">
        <v>29942</v>
      </c>
      <c r="AD941" s="197">
        <f t="shared" si="89"/>
        <v>29942</v>
      </c>
      <c r="AE941" s="197">
        <v>18675</v>
      </c>
      <c r="AJ941">
        <v>0</v>
      </c>
      <c r="AK941">
        <v>0</v>
      </c>
      <c r="AU941" s="198">
        <v>0.27272727299999999</v>
      </c>
      <c r="AV941" s="6">
        <v>0</v>
      </c>
      <c r="AW941" s="198">
        <v>0.38356000000000001</v>
      </c>
      <c r="BO941" s="198"/>
      <c r="BP941" s="354">
        <f t="shared" si="85"/>
        <v>17393.580017393579</v>
      </c>
      <c r="BQ941" s="354">
        <f t="shared" si="86"/>
        <v>0</v>
      </c>
      <c r="BR941" s="354">
        <f t="shared" si="87"/>
        <v>51645.107430000004</v>
      </c>
      <c r="CG941" s="198"/>
      <c r="CH941">
        <f>(Transest!$J$14/HexExtSoy!$K$4)</f>
        <v>0.20257267294641951</v>
      </c>
      <c r="CI941">
        <f>(HydroProcOil!$K$14/HexExtSoy!$K$4)</f>
        <v>0.10977777777777777</v>
      </c>
      <c r="CJ941">
        <f>(StarchFerm!$K$24/StarchFerm!$K$4)</f>
        <v>0.33157302630665886</v>
      </c>
      <c r="CY941" s="198"/>
      <c r="CZ941">
        <f>BP941*CH941*1000*LCI!$E$93</f>
        <v>133010765.85771449</v>
      </c>
      <c r="DA941">
        <f>BQ941*CI941*1000*(LCI!$E$99)</f>
        <v>0</v>
      </c>
      <c r="DB941">
        <f>BR941*CJ941*1000*(LCI!$E$96)</f>
        <v>461495157.01321071</v>
      </c>
    </row>
    <row r="942" spans="1:106" x14ac:dyDescent="0.25">
      <c r="A942" s="197">
        <v>20161</v>
      </c>
      <c r="B942" s="197" t="s">
        <v>1203</v>
      </c>
      <c r="C942" s="197" t="s">
        <v>1253</v>
      </c>
      <c r="D942" s="197">
        <v>-96.737986800000002</v>
      </c>
      <c r="E942" s="197">
        <v>39.290529999999997</v>
      </c>
      <c r="F942">
        <v>2.5</v>
      </c>
      <c r="G942">
        <f t="shared" si="88"/>
        <v>2.5</v>
      </c>
      <c r="H942" s="198">
        <v>7.42</v>
      </c>
      <c r="Q942" s="221">
        <f>(Q4027*10000)*TEA!$M$15*10^-6</f>
        <v>43.325283949199999</v>
      </c>
      <c r="R942" s="221">
        <f>(R4027*10000)*TEA!$O$15*10^-6</f>
        <v>43.325283949199999</v>
      </c>
      <c r="AA942">
        <f t="shared" si="90"/>
        <v>1</v>
      </c>
      <c r="AB942" s="197">
        <v>20161</v>
      </c>
      <c r="AC942" s="197">
        <v>17605</v>
      </c>
      <c r="AD942" s="197">
        <f t="shared" si="89"/>
        <v>17605</v>
      </c>
      <c r="AE942" s="197">
        <v>6560</v>
      </c>
      <c r="AJ942">
        <v>0</v>
      </c>
      <c r="AK942">
        <v>0</v>
      </c>
      <c r="AU942" s="198">
        <v>0.27272727299999999</v>
      </c>
      <c r="AV942" s="6">
        <v>0</v>
      </c>
      <c r="AW942" s="198">
        <v>0.38356000000000001</v>
      </c>
      <c r="BO942" s="198"/>
      <c r="BP942" s="354">
        <f t="shared" si="85"/>
        <v>12003.409102912499</v>
      </c>
      <c r="BQ942" s="354">
        <f t="shared" si="86"/>
        <v>0</v>
      </c>
      <c r="BR942" s="354">
        <f t="shared" si="87"/>
        <v>18669.859711999998</v>
      </c>
      <c r="CG942" s="198"/>
      <c r="CH942">
        <f>(Transest!$J$14/HexExtSoy!$K$4)</f>
        <v>0.20257267294641951</v>
      </c>
      <c r="CI942">
        <f>(HydroProcOil!$K$14/HexExtSoy!$K$4)</f>
        <v>0.10977777777777777</v>
      </c>
      <c r="CJ942">
        <f>(StarchFerm!$K$24/StarchFerm!$K$4)</f>
        <v>0.33157302630665886</v>
      </c>
      <c r="CY942" s="198"/>
      <c r="CZ942">
        <f>BP942*CH942*1000*LCI!$E$93</f>
        <v>91791490.658350393</v>
      </c>
      <c r="DA942">
        <f>BQ942*CI942*1000*(LCI!$E$99)</f>
        <v>0</v>
      </c>
      <c r="DB942">
        <f>BR942*CJ942*1000*(LCI!$E$96)</f>
        <v>166831869.81230092</v>
      </c>
    </row>
    <row r="943" spans="1:106" x14ac:dyDescent="0.25">
      <c r="A943" s="197">
        <v>20163</v>
      </c>
      <c r="B943" s="197" t="s">
        <v>1203</v>
      </c>
      <c r="C943" s="197" t="s">
        <v>1254</v>
      </c>
      <c r="D943" s="197">
        <v>-99.319392899999997</v>
      </c>
      <c r="E943" s="197">
        <v>39.350679999999997</v>
      </c>
      <c r="F943">
        <v>1.77</v>
      </c>
      <c r="G943">
        <f t="shared" si="88"/>
        <v>1.77</v>
      </c>
      <c r="H943" s="198">
        <v>5.77</v>
      </c>
      <c r="Q943" s="221">
        <f>(Q4028*10000)*TEA!$M$15*10^-6</f>
        <v>42.722274960900002</v>
      </c>
      <c r="R943" s="221">
        <f>(R4028*10000)*TEA!$O$15*10^-6</f>
        <v>42.722274960900002</v>
      </c>
      <c r="AA943">
        <f t="shared" si="90"/>
        <v>1</v>
      </c>
      <c r="AB943" s="197">
        <v>20163</v>
      </c>
      <c r="AC943" s="197">
        <v>10747</v>
      </c>
      <c r="AD943" s="197">
        <f t="shared" si="89"/>
        <v>10747</v>
      </c>
      <c r="AE943" s="197">
        <v>5217</v>
      </c>
      <c r="AJ943">
        <v>0</v>
      </c>
      <c r="AK943">
        <v>0</v>
      </c>
      <c r="AU943" s="198">
        <v>0.27272727299999999</v>
      </c>
      <c r="AV943" s="6">
        <v>0</v>
      </c>
      <c r="AW943" s="198">
        <v>0.38356000000000001</v>
      </c>
      <c r="BO943" s="198"/>
      <c r="BP943" s="354">
        <f t="shared" si="85"/>
        <v>5187.8700051878695</v>
      </c>
      <c r="BQ943" s="354">
        <f t="shared" si="86"/>
        <v>0</v>
      </c>
      <c r="BR943" s="354">
        <f t="shared" si="87"/>
        <v>11545.957640399998</v>
      </c>
      <c r="CG943" s="198"/>
      <c r="CH943">
        <f>(Transest!$J$14/HexExtSoy!$K$4)</f>
        <v>0.20257267294641951</v>
      </c>
      <c r="CI943">
        <f>(HydroProcOil!$K$14/HexExtSoy!$K$4)</f>
        <v>0.10977777777777777</v>
      </c>
      <c r="CJ943">
        <f>(StarchFerm!$K$24/StarchFerm!$K$4)</f>
        <v>0.33157302630665886</v>
      </c>
      <c r="CY943" s="198"/>
      <c r="CZ943">
        <f>BP943*CH943*1000*LCI!$E$93</f>
        <v>39672256.192817181</v>
      </c>
      <c r="DA943">
        <f>BQ943*CI943*1000*(LCI!$E$99)</f>
        <v>0</v>
      </c>
      <c r="DB943">
        <f>BR943*CJ943*1000*(LCI!$E$96)</f>
        <v>103173442.73794796</v>
      </c>
    </row>
    <row r="944" spans="1:106" x14ac:dyDescent="0.25">
      <c r="A944" s="197">
        <v>20165</v>
      </c>
      <c r="B944" s="197" t="s">
        <v>1203</v>
      </c>
      <c r="C944" s="197" t="s">
        <v>1142</v>
      </c>
      <c r="D944" s="197">
        <v>-99.305627200000004</v>
      </c>
      <c r="E944" s="197">
        <v>38.518509999999999</v>
      </c>
      <c r="F944">
        <v>2.0099999999999998</v>
      </c>
      <c r="G944">
        <f t="shared" si="88"/>
        <v>2.0099999999999998</v>
      </c>
      <c r="H944" s="198">
        <v>7.64</v>
      </c>
      <c r="Q944" s="221">
        <f>(Q4029*10000)*TEA!$M$15*10^-6</f>
        <v>44.405171525699998</v>
      </c>
      <c r="R944" s="221">
        <f>(R4029*10000)*TEA!$O$15*10^-6</f>
        <v>44.405171525699998</v>
      </c>
      <c r="AA944">
        <f t="shared" si="90"/>
        <v>1</v>
      </c>
      <c r="AB944" s="197">
        <v>20165</v>
      </c>
      <c r="AC944" s="197">
        <v>2535</v>
      </c>
      <c r="AD944" s="197">
        <f t="shared" si="89"/>
        <v>2535</v>
      </c>
      <c r="AE944" s="197">
        <v>6506</v>
      </c>
      <c r="AJ944">
        <v>0</v>
      </c>
      <c r="AK944">
        <v>0</v>
      </c>
      <c r="AU944" s="198">
        <v>0.27272727299999999</v>
      </c>
      <c r="AV944" s="6">
        <v>0</v>
      </c>
      <c r="AW944" s="198">
        <v>0.38356000000000001</v>
      </c>
      <c r="BO944" s="198"/>
      <c r="BP944" s="354">
        <f t="shared" si="85"/>
        <v>1389.6409104805498</v>
      </c>
      <c r="BQ944" s="354">
        <f t="shared" si="86"/>
        <v>0</v>
      </c>
      <c r="BR944" s="354">
        <f t="shared" si="87"/>
        <v>19065.171990399998</v>
      </c>
      <c r="CG944" s="198"/>
      <c r="CH944">
        <f>(Transest!$J$14/HexExtSoy!$K$4)</f>
        <v>0.20257267294641951</v>
      </c>
      <c r="CI944">
        <f>(HydroProcOil!$K$14/HexExtSoy!$K$4)</f>
        <v>0.10977777777777777</v>
      </c>
      <c r="CJ944">
        <f>(StarchFerm!$K$24/StarchFerm!$K$4)</f>
        <v>0.33157302630665886</v>
      </c>
      <c r="CY944" s="198"/>
      <c r="CZ944">
        <f>BP944*CH944*1000*LCI!$E$93</f>
        <v>10626748.581108226</v>
      </c>
      <c r="DA944">
        <f>BQ944*CI944*1000*(LCI!$E$99)</f>
        <v>0</v>
      </c>
      <c r="DB944">
        <f>BR944*CJ944*1000*(LCI!$E$96)</f>
        <v>170364338.05697891</v>
      </c>
    </row>
    <row r="945" spans="1:106" x14ac:dyDescent="0.25">
      <c r="A945" s="197">
        <v>20167</v>
      </c>
      <c r="B945" s="197" t="s">
        <v>1203</v>
      </c>
      <c r="C945" s="197" t="s">
        <v>648</v>
      </c>
      <c r="D945" s="197">
        <v>-98.763968500000004</v>
      </c>
      <c r="E945" s="197">
        <v>38.911090000000002</v>
      </c>
      <c r="F945">
        <v>1.98</v>
      </c>
      <c r="G945">
        <f t="shared" si="88"/>
        <v>1.98</v>
      </c>
      <c r="H945" s="198">
        <v>5.3</v>
      </c>
      <c r="Q945" s="221">
        <f>(Q4030*10000)*TEA!$M$15*10^-6</f>
        <v>43.786742517450001</v>
      </c>
      <c r="R945" s="221">
        <f>(R4030*10000)*TEA!$O$15*10^-6</f>
        <v>43.786742517450001</v>
      </c>
      <c r="AA945">
        <f t="shared" si="90"/>
        <v>1</v>
      </c>
      <c r="AB945" s="197">
        <v>20167</v>
      </c>
      <c r="AC945" s="197">
        <v>5701</v>
      </c>
      <c r="AD945" s="197">
        <f t="shared" si="89"/>
        <v>5701</v>
      </c>
      <c r="AE945" s="197">
        <v>2221</v>
      </c>
      <c r="AJ945">
        <v>0</v>
      </c>
      <c r="AK945">
        <v>0</v>
      </c>
      <c r="AU945" s="198">
        <v>0.27272727299999999</v>
      </c>
      <c r="AV945" s="6">
        <v>0</v>
      </c>
      <c r="AW945" s="198">
        <v>0.38356000000000001</v>
      </c>
      <c r="BO945" s="198"/>
      <c r="BP945" s="354">
        <f t="shared" si="85"/>
        <v>3078.5400030785399</v>
      </c>
      <c r="BQ945" s="354">
        <f t="shared" si="86"/>
        <v>0</v>
      </c>
      <c r="BR945" s="354">
        <f t="shared" si="87"/>
        <v>4514.999828</v>
      </c>
      <c r="CG945" s="198"/>
      <c r="CH945">
        <f>(Transest!$J$14/HexExtSoy!$K$4)</f>
        <v>0.20257267294641951</v>
      </c>
      <c r="CI945">
        <f>(HydroProcOil!$K$14/HexExtSoy!$K$4)</f>
        <v>0.10977777777777777</v>
      </c>
      <c r="CJ945">
        <f>(StarchFerm!$K$24/StarchFerm!$K$4)</f>
        <v>0.33157302630665886</v>
      </c>
      <c r="CY945" s="198"/>
      <c r="CZ945">
        <f>BP945*CH945*1000*LCI!$E$93</f>
        <v>23541959.914152715</v>
      </c>
      <c r="DA945">
        <f>BQ945*CI945*1000*(LCI!$E$99)</f>
        <v>0</v>
      </c>
      <c r="DB945">
        <f>BR945*CJ945*1000*(LCI!$E$96)</f>
        <v>40345555.624250911</v>
      </c>
    </row>
    <row r="946" spans="1:106" x14ac:dyDescent="0.25">
      <c r="A946" s="197">
        <v>20169</v>
      </c>
      <c r="B946" s="197" t="s">
        <v>1203</v>
      </c>
      <c r="C946" s="197" t="s">
        <v>721</v>
      </c>
      <c r="D946" s="197">
        <v>-97.653203700000006</v>
      </c>
      <c r="E946" s="197">
        <v>38.775080000000003</v>
      </c>
      <c r="F946">
        <v>1.56</v>
      </c>
      <c r="G946">
        <f t="shared" si="88"/>
        <v>1.56</v>
      </c>
      <c r="H946" s="198">
        <v>6.14</v>
      </c>
      <c r="Q946" s="221">
        <f>(Q4031*10000)*TEA!$M$15*10^-6</f>
        <v>44.401175060399993</v>
      </c>
      <c r="R946" s="221">
        <f>(R4031*10000)*TEA!$O$15*10^-6</f>
        <v>44.401175060399993</v>
      </c>
      <c r="AA946">
        <f t="shared" si="90"/>
        <v>1</v>
      </c>
      <c r="AB946" s="197">
        <v>20169</v>
      </c>
      <c r="AC946" s="197">
        <v>27331</v>
      </c>
      <c r="AD946" s="197">
        <f t="shared" si="89"/>
        <v>27331</v>
      </c>
      <c r="AE946" s="197">
        <v>2941</v>
      </c>
      <c r="AJ946">
        <v>0</v>
      </c>
      <c r="AK946">
        <v>0</v>
      </c>
      <c r="AU946" s="198">
        <v>0.27272727299999999</v>
      </c>
      <c r="AV946" s="6">
        <v>0</v>
      </c>
      <c r="AW946" s="198">
        <v>0.38356000000000001</v>
      </c>
      <c r="BO946" s="198"/>
      <c r="BP946" s="354">
        <f t="shared" si="85"/>
        <v>11628.09819344628</v>
      </c>
      <c r="BQ946" s="354">
        <f t="shared" si="86"/>
        <v>0</v>
      </c>
      <c r="BR946" s="354">
        <f t="shared" si="87"/>
        <v>6926.2267543999997</v>
      </c>
      <c r="CG946" s="198"/>
      <c r="CH946">
        <f>(Transest!$J$14/HexExtSoy!$K$4)</f>
        <v>0.20257267294641951</v>
      </c>
      <c r="CI946">
        <f>(HydroProcOil!$K$14/HexExtSoy!$K$4)</f>
        <v>0.10977777777777777</v>
      </c>
      <c r="CJ946">
        <f>(StarchFerm!$K$24/StarchFerm!$K$4)</f>
        <v>0.33157302630665886</v>
      </c>
      <c r="CY946" s="198"/>
      <c r="CZ946">
        <f>BP946*CH946*1000*LCI!$E$93</f>
        <v>88921443.695451632</v>
      </c>
      <c r="DA946">
        <f>BQ946*CI946*1000*(LCI!$E$99)</f>
        <v>0</v>
      </c>
      <c r="DB946">
        <f>BR946*CJ946*1000*(LCI!$E$96)</f>
        <v>61892021.579456873</v>
      </c>
    </row>
    <row r="947" spans="1:106" x14ac:dyDescent="0.25">
      <c r="A947" s="197">
        <v>20171</v>
      </c>
      <c r="B947" s="197" t="s">
        <v>1203</v>
      </c>
      <c r="C947" s="197" t="s">
        <v>722</v>
      </c>
      <c r="D947" s="197">
        <v>-100.90209299999999</v>
      </c>
      <c r="E947" s="197">
        <v>38.48216</v>
      </c>
      <c r="F947">
        <v>3.82</v>
      </c>
      <c r="G947">
        <f t="shared" si="88"/>
        <v>3.82</v>
      </c>
      <c r="H947" s="198">
        <v>8.32</v>
      </c>
      <c r="Q947" s="221">
        <f>(Q4032*10000)*TEA!$M$15*10^-6</f>
        <v>43.275418963200003</v>
      </c>
      <c r="R947" s="221">
        <f>(R4032*10000)*TEA!$O$15*10^-6</f>
        <v>43.275418963200003</v>
      </c>
      <c r="AA947">
        <f t="shared" si="90"/>
        <v>1</v>
      </c>
      <c r="AB947" s="197">
        <v>20171</v>
      </c>
      <c r="AC947" s="197">
        <v>809</v>
      </c>
      <c r="AD947" s="197">
        <f t="shared" si="89"/>
        <v>809</v>
      </c>
      <c r="AE947" s="197">
        <v>32620</v>
      </c>
      <c r="AJ947">
        <v>0</v>
      </c>
      <c r="AK947">
        <v>0</v>
      </c>
      <c r="AU947" s="198">
        <v>0.27272727299999999</v>
      </c>
      <c r="AV947" s="6">
        <v>0</v>
      </c>
      <c r="AW947" s="198">
        <v>0.38356000000000001</v>
      </c>
      <c r="BO947" s="198"/>
      <c r="BP947" s="354">
        <f t="shared" si="85"/>
        <v>842.83090993373992</v>
      </c>
      <c r="BQ947" s="354">
        <f t="shared" si="86"/>
        <v>0</v>
      </c>
      <c r="BR947" s="354">
        <f t="shared" si="87"/>
        <v>104097.57030400001</v>
      </c>
      <c r="CG947" s="198"/>
      <c r="CH947">
        <f>(Transest!$J$14/HexExtSoy!$K$4)</f>
        <v>0.20257267294641951</v>
      </c>
      <c r="CI947">
        <f>(HydroProcOil!$K$14/HexExtSoy!$K$4)</f>
        <v>0.10977777777777777</v>
      </c>
      <c r="CJ947">
        <f>(StarchFerm!$K$24/StarchFerm!$K$4)</f>
        <v>0.33157302630665886</v>
      </c>
      <c r="CY947" s="198"/>
      <c r="CZ947">
        <f>BP947*CH947*1000*LCI!$E$93</f>
        <v>6445227.7625845587</v>
      </c>
      <c r="DA947">
        <f>BQ947*CI947*1000*(LCI!$E$99)</f>
        <v>0</v>
      </c>
      <c r="DB947">
        <f>BR947*CJ947*1000*(LCI!$E$96)</f>
        <v>930204755.93457818</v>
      </c>
    </row>
    <row r="948" spans="1:106" x14ac:dyDescent="0.25">
      <c r="A948" s="197">
        <v>20173</v>
      </c>
      <c r="B948" s="197" t="s">
        <v>1203</v>
      </c>
      <c r="C948" s="197" t="s">
        <v>842</v>
      </c>
      <c r="D948" s="197">
        <v>-97.469219600000002</v>
      </c>
      <c r="E948" s="197">
        <v>37.665349999999997</v>
      </c>
      <c r="F948">
        <v>2.0499999999999998</v>
      </c>
      <c r="G948">
        <f t="shared" si="88"/>
        <v>2.0499999999999998</v>
      </c>
      <c r="H948" s="198">
        <v>6.75</v>
      </c>
      <c r="Q948" s="221">
        <f>(Q4033*10000)*TEA!$M$15*10^-6</f>
        <v>46.955159772749994</v>
      </c>
      <c r="R948" s="221">
        <f>(R4033*10000)*TEA!$O$15*10^-6</f>
        <v>46.955159772749994</v>
      </c>
      <c r="AA948">
        <f t="shared" si="90"/>
        <v>1</v>
      </c>
      <c r="AB948" s="197">
        <v>20173</v>
      </c>
      <c r="AC948" s="197">
        <v>50824</v>
      </c>
      <c r="AD948" s="197">
        <f t="shared" si="89"/>
        <v>50824</v>
      </c>
      <c r="AE948" s="197">
        <v>20369</v>
      </c>
      <c r="AJ948">
        <v>0</v>
      </c>
      <c r="AK948">
        <v>0</v>
      </c>
      <c r="AU948" s="198">
        <v>0.27272727299999999</v>
      </c>
      <c r="AV948" s="6">
        <v>0</v>
      </c>
      <c r="AW948" s="198">
        <v>0.38356000000000001</v>
      </c>
      <c r="BO948" s="198"/>
      <c r="BP948" s="354">
        <f t="shared" si="85"/>
        <v>28415.2363920516</v>
      </c>
      <c r="BQ948" s="354">
        <f t="shared" si="86"/>
        <v>0</v>
      </c>
      <c r="BR948" s="354">
        <f t="shared" si="87"/>
        <v>52735.952069999999</v>
      </c>
      <c r="CG948" s="198"/>
      <c r="CH948">
        <f>(Transest!$J$14/HexExtSoy!$K$4)</f>
        <v>0.20257267294641951</v>
      </c>
      <c r="CI948">
        <f>(HydroProcOil!$K$14/HexExtSoy!$K$4)</f>
        <v>0.10977777777777777</v>
      </c>
      <c r="CJ948">
        <f>(StarchFerm!$K$24/StarchFerm!$K$4)</f>
        <v>0.33157302630665886</v>
      </c>
      <c r="CY948" s="198"/>
      <c r="CZ948">
        <f>BP948*CH948*1000*LCI!$E$93</f>
        <v>217294677.15992057</v>
      </c>
      <c r="DA948">
        <f>BQ948*CI948*1000*(LCI!$E$99)</f>
        <v>0</v>
      </c>
      <c r="DB948">
        <f>BR948*CJ948*1000*(LCI!$E$96)</f>
        <v>471242828.06019527</v>
      </c>
    </row>
    <row r="949" spans="1:106" x14ac:dyDescent="0.25">
      <c r="A949" s="197">
        <v>20175</v>
      </c>
      <c r="B949" s="197" t="s">
        <v>1203</v>
      </c>
      <c r="C949" s="197" t="s">
        <v>1255</v>
      </c>
      <c r="D949" s="197">
        <v>-100.846797</v>
      </c>
      <c r="E949" s="197">
        <v>37.194989999999997</v>
      </c>
      <c r="F949">
        <v>4.67</v>
      </c>
      <c r="G949">
        <f t="shared" si="88"/>
        <v>4.67</v>
      </c>
      <c r="H949" s="198">
        <v>11.7</v>
      </c>
      <c r="Q949" s="221">
        <f>(Q4034*10000)*TEA!$M$15*10^-6</f>
        <v>45.4489875027</v>
      </c>
      <c r="R949" s="221">
        <f>(R4034*10000)*TEA!$O$15*10^-6</f>
        <v>45.4489875027</v>
      </c>
      <c r="AA949">
        <f t="shared" si="90"/>
        <v>1</v>
      </c>
      <c r="AB949" s="197">
        <v>20175</v>
      </c>
      <c r="AC949" s="197">
        <v>8970</v>
      </c>
      <c r="AD949" s="197">
        <f t="shared" si="89"/>
        <v>8970</v>
      </c>
      <c r="AE949" s="197">
        <v>26737</v>
      </c>
      <c r="AJ949">
        <v>0</v>
      </c>
      <c r="AK949">
        <v>0</v>
      </c>
      <c r="AU949" s="198">
        <v>0.27272727299999999</v>
      </c>
      <c r="AV949" s="6">
        <v>0</v>
      </c>
      <c r="AW949" s="198">
        <v>0.38356000000000001</v>
      </c>
      <c r="BO949" s="198"/>
      <c r="BP949" s="354">
        <f t="shared" si="85"/>
        <v>11424.5181932427</v>
      </c>
      <c r="BQ949" s="354">
        <f t="shared" si="86"/>
        <v>0</v>
      </c>
      <c r="BR949" s="354">
        <f t="shared" si="87"/>
        <v>119986.35152399998</v>
      </c>
      <c r="CG949" s="198"/>
      <c r="CH949">
        <f>(Transest!$J$14/HexExtSoy!$K$4)</f>
        <v>0.20257267294641951</v>
      </c>
      <c r="CI949">
        <f>(HydroProcOil!$K$14/HexExtSoy!$K$4)</f>
        <v>0.10977777777777777</v>
      </c>
      <c r="CJ949">
        <f>(StarchFerm!$K$24/StarchFerm!$K$4)</f>
        <v>0.33157302630665886</v>
      </c>
      <c r="CY949" s="198"/>
      <c r="CZ949">
        <f>BP949*CH949*1000*LCI!$E$93</f>
        <v>87364643.32926403</v>
      </c>
      <c r="DA949">
        <f>BQ949*CI949*1000*(LCI!$E$99)</f>
        <v>0</v>
      </c>
      <c r="DB949">
        <f>BR949*CJ949*1000*(LCI!$E$96)</f>
        <v>1072185205.7537808</v>
      </c>
    </row>
    <row r="950" spans="1:106" x14ac:dyDescent="0.25">
      <c r="A950" s="197">
        <v>20177</v>
      </c>
      <c r="B950" s="197" t="s">
        <v>1203</v>
      </c>
      <c r="C950" s="197" t="s">
        <v>1256</v>
      </c>
      <c r="D950" s="197">
        <v>-95.764478699999998</v>
      </c>
      <c r="E950" s="197">
        <v>39.041820000000001</v>
      </c>
      <c r="F950">
        <v>2.97</v>
      </c>
      <c r="G950">
        <f t="shared" si="88"/>
        <v>2.97</v>
      </c>
      <c r="H950" s="198">
        <v>8.92</v>
      </c>
      <c r="Q950" s="221">
        <f>(Q4035*10000)*TEA!$M$15*10^-6</f>
        <v>43.739236719899992</v>
      </c>
      <c r="R950" s="221">
        <f>(R4035*10000)*TEA!$O$15*10^-6</f>
        <v>43.739236719899992</v>
      </c>
      <c r="AA950">
        <f t="shared" si="90"/>
        <v>1</v>
      </c>
      <c r="AB950" s="197">
        <v>20177</v>
      </c>
      <c r="AC950" s="197">
        <v>19842</v>
      </c>
      <c r="AD950" s="197">
        <f t="shared" si="89"/>
        <v>19842</v>
      </c>
      <c r="AE950" s="197">
        <v>13497</v>
      </c>
      <c r="AJ950">
        <v>0</v>
      </c>
      <c r="AK950">
        <v>0</v>
      </c>
      <c r="AU950" s="198">
        <v>0.27272727299999999</v>
      </c>
      <c r="AV950" s="6">
        <v>0</v>
      </c>
      <c r="AW950" s="198">
        <v>0.38356000000000001</v>
      </c>
      <c r="BO950" s="198"/>
      <c r="BP950" s="354">
        <f t="shared" si="85"/>
        <v>16072.020016072021</v>
      </c>
      <c r="BQ950" s="354">
        <f t="shared" si="86"/>
        <v>0</v>
      </c>
      <c r="BR950" s="354">
        <f t="shared" si="87"/>
        <v>46178.0311344</v>
      </c>
      <c r="CG950" s="198"/>
      <c r="CH950">
        <f>(Transest!$J$14/HexExtSoy!$K$4)</f>
        <v>0.20257267294641951</v>
      </c>
      <c r="CI950">
        <f>(HydroProcOil!$K$14/HexExtSoy!$K$4)</f>
        <v>0.10977777777777777</v>
      </c>
      <c r="CJ950">
        <f>(StarchFerm!$K$24/StarchFerm!$K$4)</f>
        <v>0.33157302630665886</v>
      </c>
      <c r="CY950" s="198"/>
      <c r="CZ950">
        <f>BP950*CH950*1000*LCI!$E$93</f>
        <v>122904640.04997848</v>
      </c>
      <c r="DA950">
        <f>BQ950*CI950*1000*(LCI!$E$99)</f>
        <v>0</v>
      </c>
      <c r="DB950">
        <f>BR950*CJ950*1000*(LCI!$E$96)</f>
        <v>412641947.89052951</v>
      </c>
    </row>
    <row r="951" spans="1:106" x14ac:dyDescent="0.25">
      <c r="A951" s="197">
        <v>20179</v>
      </c>
      <c r="B951" s="197" t="s">
        <v>1203</v>
      </c>
      <c r="C951" s="197" t="s">
        <v>1257</v>
      </c>
      <c r="D951" s="197">
        <v>-100.438675</v>
      </c>
      <c r="E951" s="197">
        <v>39.357520000000001</v>
      </c>
      <c r="F951">
        <v>3.45</v>
      </c>
      <c r="G951">
        <f t="shared" si="88"/>
        <v>3.45</v>
      </c>
      <c r="H951" s="198">
        <v>7.85</v>
      </c>
      <c r="Q951" s="221">
        <f>(Q4036*10000)*TEA!$M$15*10^-6</f>
        <v>42.21055181925</v>
      </c>
      <c r="R951" s="221">
        <f>(R4036*10000)*TEA!$O$15*10^-6</f>
        <v>42.21055181925</v>
      </c>
      <c r="AA951">
        <f t="shared" si="90"/>
        <v>1</v>
      </c>
      <c r="AB951" s="197">
        <v>20179</v>
      </c>
      <c r="AC951" s="197">
        <v>7261</v>
      </c>
      <c r="AD951" s="197">
        <f t="shared" si="89"/>
        <v>7261</v>
      </c>
      <c r="AE951" s="197">
        <v>60742</v>
      </c>
      <c r="AJ951">
        <v>0</v>
      </c>
      <c r="AK951">
        <v>0</v>
      </c>
      <c r="AU951" s="198">
        <v>0.27272727299999999</v>
      </c>
      <c r="AV951" s="6">
        <v>0</v>
      </c>
      <c r="AW951" s="198">
        <v>0.38356000000000001</v>
      </c>
      <c r="BO951" s="198"/>
      <c r="BP951" s="354">
        <f t="shared" si="85"/>
        <v>6831.9409159228499</v>
      </c>
      <c r="BQ951" s="354">
        <f t="shared" si="86"/>
        <v>0</v>
      </c>
      <c r="BR951" s="354">
        <f t="shared" si="87"/>
        <v>182890.88193199999</v>
      </c>
      <c r="CG951" s="198"/>
      <c r="CH951">
        <f>(Transest!$J$14/HexExtSoy!$K$4)</f>
        <v>0.20257267294641951</v>
      </c>
      <c r="CI951">
        <f>(HydroProcOil!$K$14/HexExtSoy!$K$4)</f>
        <v>0.10977777777777777</v>
      </c>
      <c r="CJ951">
        <f>(StarchFerm!$K$24/StarchFerm!$K$4)</f>
        <v>0.33157302630665886</v>
      </c>
      <c r="CY951" s="198"/>
      <c r="CZ951">
        <f>BP951*CH951*1000*LCI!$E$93</f>
        <v>52244661.111331418</v>
      </c>
      <c r="DA951">
        <f>BQ951*CI951*1000*(LCI!$E$99)</f>
        <v>0</v>
      </c>
      <c r="DB951">
        <f>BR951*CJ951*1000*(LCI!$E$96)</f>
        <v>1634293362.4040465</v>
      </c>
    </row>
    <row r="952" spans="1:106" x14ac:dyDescent="0.25">
      <c r="A952" s="197">
        <v>20181</v>
      </c>
      <c r="B952" s="197" t="s">
        <v>1203</v>
      </c>
      <c r="C952" s="197" t="s">
        <v>1258</v>
      </c>
      <c r="D952" s="197">
        <v>-101.718204</v>
      </c>
      <c r="E952" s="197">
        <v>39.355870000000003</v>
      </c>
      <c r="F952">
        <v>3.42</v>
      </c>
      <c r="G952">
        <f t="shared" si="88"/>
        <v>3.42</v>
      </c>
      <c r="H952" s="198">
        <v>9.5</v>
      </c>
      <c r="Q952" s="221">
        <f>(Q4037*10000)*TEA!$M$15*10^-6</f>
        <v>40.836354194249999</v>
      </c>
      <c r="R952" s="221">
        <f>(R4037*10000)*TEA!$O$15*10^-6</f>
        <v>40.836354194249999</v>
      </c>
      <c r="AA952">
        <f t="shared" si="90"/>
        <v>1</v>
      </c>
      <c r="AB952" s="197">
        <v>20181</v>
      </c>
      <c r="AC952" s="197">
        <v>3718</v>
      </c>
      <c r="AD952" s="197">
        <f t="shared" si="89"/>
        <v>3718</v>
      </c>
      <c r="AE952" s="197">
        <v>56892</v>
      </c>
      <c r="AJ952">
        <v>0</v>
      </c>
      <c r="AK952">
        <v>0</v>
      </c>
      <c r="AU952" s="198">
        <v>0.27272727299999999</v>
      </c>
      <c r="AV952" s="6">
        <v>0</v>
      </c>
      <c r="AW952" s="198">
        <v>0.38356000000000001</v>
      </c>
      <c r="BO952" s="198"/>
      <c r="BP952" s="354">
        <f t="shared" si="85"/>
        <v>3467.8800034678798</v>
      </c>
      <c r="BQ952" s="354">
        <f t="shared" si="86"/>
        <v>0</v>
      </c>
      <c r="BR952" s="354">
        <f t="shared" si="87"/>
        <v>207304.20744</v>
      </c>
      <c r="CG952" s="198"/>
      <c r="CH952">
        <f>(Transest!$J$14/HexExtSoy!$K$4)</f>
        <v>0.20257267294641951</v>
      </c>
      <c r="CI952">
        <f>(HydroProcOil!$K$14/HexExtSoy!$K$4)</f>
        <v>0.10977777777777777</v>
      </c>
      <c r="CJ952">
        <f>(StarchFerm!$K$24/StarchFerm!$K$4)</f>
        <v>0.33157302630665886</v>
      </c>
      <c r="CY952" s="198"/>
      <c r="CZ952">
        <f>BP952*CH952*1000*LCI!$E$93</f>
        <v>26519288.996437244</v>
      </c>
      <c r="DA952">
        <f>BQ952*CI952*1000*(LCI!$E$99)</f>
        <v>0</v>
      </c>
      <c r="DB952">
        <f>BR952*CJ952*1000*(LCI!$E$96)</f>
        <v>1852448228.3572235</v>
      </c>
    </row>
    <row r="953" spans="1:106" x14ac:dyDescent="0.25">
      <c r="A953" s="197">
        <v>20183</v>
      </c>
      <c r="B953" s="197" t="s">
        <v>1203</v>
      </c>
      <c r="C953" s="197" t="s">
        <v>1259</v>
      </c>
      <c r="D953" s="197">
        <v>-98.787943200000001</v>
      </c>
      <c r="E953" s="197">
        <v>39.78295</v>
      </c>
      <c r="F953">
        <v>2.72</v>
      </c>
      <c r="G953">
        <f t="shared" si="88"/>
        <v>2.72</v>
      </c>
      <c r="H953" s="198">
        <v>8.49</v>
      </c>
      <c r="Q953" s="221">
        <f>(Q4038*10000)*TEA!$M$15*10^-6</f>
        <v>41.9578469199</v>
      </c>
      <c r="R953" s="221">
        <f>(R4038*10000)*TEA!$O$15*10^-6</f>
        <v>41.9578469199</v>
      </c>
      <c r="AA953">
        <f t="shared" si="90"/>
        <v>1</v>
      </c>
      <c r="AB953" s="197">
        <v>20183</v>
      </c>
      <c r="AC953" s="197">
        <v>36119</v>
      </c>
      <c r="AD953" s="197">
        <f t="shared" si="89"/>
        <v>36119</v>
      </c>
      <c r="AE953" s="197">
        <v>28542</v>
      </c>
      <c r="AJ953">
        <v>0</v>
      </c>
      <c r="AK953">
        <v>0</v>
      </c>
      <c r="AU953" s="198">
        <v>0.27272727299999999</v>
      </c>
      <c r="AV953" s="6">
        <v>0</v>
      </c>
      <c r="AW953" s="198">
        <v>0.38356000000000001</v>
      </c>
      <c r="BO953" s="198"/>
      <c r="BP953" s="354">
        <f t="shared" si="85"/>
        <v>26793.73093588464</v>
      </c>
      <c r="BQ953" s="354">
        <f t="shared" si="86"/>
        <v>0</v>
      </c>
      <c r="BR953" s="354">
        <f t="shared" si="87"/>
        <v>92944.865224800014</v>
      </c>
      <c r="CG953" s="198"/>
      <c r="CH953">
        <f>(Transest!$J$14/HexExtSoy!$K$4)</f>
        <v>0.20257267294641951</v>
      </c>
      <c r="CI953">
        <f>(HydroProcOil!$K$14/HexExtSoy!$K$4)</f>
        <v>0.10977777777777777</v>
      </c>
      <c r="CJ953">
        <f>(StarchFerm!$K$24/StarchFerm!$K$4)</f>
        <v>0.33157302630665886</v>
      </c>
      <c r="CY953" s="198"/>
      <c r="CZ953">
        <f>BP953*CH953*1000*LCI!$E$93</f>
        <v>204894832.9443219</v>
      </c>
      <c r="DA953">
        <f>BQ953*CI953*1000*(LCI!$E$99)</f>
        <v>0</v>
      </c>
      <c r="DB953">
        <f>BR953*CJ953*1000*(LCI!$E$96)</f>
        <v>830545376.02867723</v>
      </c>
    </row>
    <row r="954" spans="1:106" x14ac:dyDescent="0.25">
      <c r="A954" s="197">
        <v>20185</v>
      </c>
      <c r="B954" s="197" t="s">
        <v>1203</v>
      </c>
      <c r="C954" s="197" t="s">
        <v>1260</v>
      </c>
      <c r="D954" s="197">
        <v>-98.7171582</v>
      </c>
      <c r="E954" s="197">
        <v>38.024250000000002</v>
      </c>
      <c r="F954">
        <v>2.73</v>
      </c>
      <c r="G954">
        <f t="shared" si="88"/>
        <v>2.73</v>
      </c>
      <c r="H954" s="198">
        <v>8.17</v>
      </c>
      <c r="Q954" s="221">
        <f>(Q4039*10000)*TEA!$M$15*10^-6</f>
        <v>45.700320093300007</v>
      </c>
      <c r="R954" s="221">
        <f>(R4039*10000)*TEA!$O$15*10^-6</f>
        <v>45.700320093300007</v>
      </c>
      <c r="AA954">
        <f t="shared" si="90"/>
        <v>1</v>
      </c>
      <c r="AB954" s="197">
        <v>20185</v>
      </c>
      <c r="AC954" s="197">
        <v>17977</v>
      </c>
      <c r="AD954" s="197">
        <f t="shared" si="89"/>
        <v>17977</v>
      </c>
      <c r="AE954" s="197">
        <v>27867</v>
      </c>
      <c r="AJ954">
        <v>0</v>
      </c>
      <c r="AK954">
        <v>0</v>
      </c>
      <c r="AU954" s="198">
        <v>0.27272727299999999</v>
      </c>
      <c r="AV954" s="6">
        <v>0</v>
      </c>
      <c r="AW954" s="198">
        <v>0.38356000000000001</v>
      </c>
      <c r="BO954" s="198"/>
      <c r="BP954" s="354">
        <f t="shared" si="85"/>
        <v>13384.693649748329</v>
      </c>
      <c r="BQ954" s="354">
        <f t="shared" si="86"/>
        <v>0</v>
      </c>
      <c r="BR954" s="354">
        <f t="shared" si="87"/>
        <v>87326.4054684</v>
      </c>
      <c r="CG954" s="198"/>
      <c r="CH954">
        <f>(Transest!$J$14/HexExtSoy!$K$4)</f>
        <v>0.20257267294641951</v>
      </c>
      <c r="CI954">
        <f>(HydroProcOil!$K$14/HexExtSoy!$K$4)</f>
        <v>0.10977777777777777</v>
      </c>
      <c r="CJ954">
        <f>(StarchFerm!$K$24/StarchFerm!$K$4)</f>
        <v>0.33157302630665886</v>
      </c>
      <c r="CY954" s="198"/>
      <c r="CZ954">
        <f>BP954*CH954*1000*LCI!$E$93</f>
        <v>102354337.13724287</v>
      </c>
      <c r="DA954">
        <f>BQ954*CI954*1000*(LCI!$E$99)</f>
        <v>0</v>
      </c>
      <c r="DB954">
        <f>BR954*CJ954*1000*(LCI!$E$96)</f>
        <v>780339420.48939133</v>
      </c>
    </row>
    <row r="955" spans="1:106" x14ac:dyDescent="0.25">
      <c r="A955" s="197">
        <v>20187</v>
      </c>
      <c r="B955" s="197" t="s">
        <v>1203</v>
      </c>
      <c r="C955" s="197" t="s">
        <v>1261</v>
      </c>
      <c r="D955" s="197">
        <v>-101.78492300000001</v>
      </c>
      <c r="E955" s="197">
        <v>37.561399999999999</v>
      </c>
      <c r="F955">
        <v>3.63</v>
      </c>
      <c r="G955">
        <f t="shared" si="88"/>
        <v>3.63</v>
      </c>
      <c r="H955" s="198">
        <v>8.94</v>
      </c>
      <c r="Q955" s="221">
        <f>(Q4040*10000)*TEA!$M$15*10^-6</f>
        <v>43.050650787899997</v>
      </c>
      <c r="R955" s="221">
        <f>(R4040*10000)*TEA!$O$15*10^-6</f>
        <v>43.050650787899997</v>
      </c>
      <c r="AA955">
        <f t="shared" si="90"/>
        <v>1</v>
      </c>
      <c r="AB955" s="197">
        <v>20187</v>
      </c>
      <c r="AC955" s="197">
        <v>105</v>
      </c>
      <c r="AD955" s="197">
        <f t="shared" si="89"/>
        <v>105</v>
      </c>
      <c r="AE955" s="197">
        <v>33919</v>
      </c>
      <c r="AJ955">
        <v>0</v>
      </c>
      <c r="AK955">
        <v>0</v>
      </c>
      <c r="AU955" s="198">
        <v>0.27272727299999999</v>
      </c>
      <c r="AV955" s="6">
        <v>0</v>
      </c>
      <c r="AW955" s="198">
        <v>0.38356000000000001</v>
      </c>
      <c r="BO955" s="198"/>
      <c r="BP955" s="354">
        <f t="shared" si="85"/>
        <v>103.95000010394999</v>
      </c>
      <c r="BQ955" s="354">
        <f t="shared" si="86"/>
        <v>0</v>
      </c>
      <c r="BR955" s="354">
        <f t="shared" si="87"/>
        <v>116309.1464616</v>
      </c>
      <c r="CG955" s="198"/>
      <c r="CH955">
        <f>(Transest!$J$14/HexExtSoy!$K$4)</f>
        <v>0.20257267294641951</v>
      </c>
      <c r="CI955">
        <f>(HydroProcOil!$K$14/HexExtSoy!$K$4)</f>
        <v>0.10977777777777777</v>
      </c>
      <c r="CJ955">
        <f>(StarchFerm!$K$24/StarchFerm!$K$4)</f>
        <v>0.33157302630665886</v>
      </c>
      <c r="CY955" s="198"/>
      <c r="CZ955">
        <f>BP955*CH955*1000*LCI!$E$93</f>
        <v>794917.95886237454</v>
      </c>
      <c r="DA955">
        <f>BQ955*CI955*1000*(LCI!$E$99)</f>
        <v>0</v>
      </c>
      <c r="DB955">
        <f>BR955*CJ955*1000*(LCI!$E$96)</f>
        <v>1039326094.5602918</v>
      </c>
    </row>
    <row r="956" spans="1:106" x14ac:dyDescent="0.25">
      <c r="A956" s="197">
        <v>20189</v>
      </c>
      <c r="B956" s="197" t="s">
        <v>1203</v>
      </c>
      <c r="C956" s="197" t="s">
        <v>1262</v>
      </c>
      <c r="D956" s="197">
        <v>-101.31183299999999</v>
      </c>
      <c r="E956" s="197">
        <v>37.19603</v>
      </c>
      <c r="F956">
        <v>4.0599999999999996</v>
      </c>
      <c r="G956">
        <f t="shared" si="88"/>
        <v>4.0599999999999996</v>
      </c>
      <c r="H956" s="198">
        <v>10.85</v>
      </c>
      <c r="Q956" s="221">
        <f>(Q4041*10000)*TEA!$M$15*10^-6</f>
        <v>44.733670178849991</v>
      </c>
      <c r="R956" s="221">
        <f>(R4041*10000)*TEA!$O$15*10^-6</f>
        <v>44.733670178849991</v>
      </c>
      <c r="AA956">
        <f t="shared" si="90"/>
        <v>1</v>
      </c>
      <c r="AB956" s="197">
        <v>20189</v>
      </c>
      <c r="AC956" s="197">
        <v>5088</v>
      </c>
      <c r="AD956" s="197">
        <f t="shared" si="89"/>
        <v>5088</v>
      </c>
      <c r="AE956" s="197">
        <v>51844</v>
      </c>
      <c r="AJ956">
        <v>0</v>
      </c>
      <c r="AK956">
        <v>0</v>
      </c>
      <c r="AU956" s="198">
        <v>0.27272727299999999</v>
      </c>
      <c r="AV956" s="6">
        <v>0</v>
      </c>
      <c r="AW956" s="198">
        <v>0.38356000000000001</v>
      </c>
      <c r="BO956" s="198"/>
      <c r="BP956" s="354">
        <f t="shared" si="85"/>
        <v>5633.8036419974396</v>
      </c>
      <c r="BQ956" s="354">
        <f t="shared" si="86"/>
        <v>0</v>
      </c>
      <c r="BR956" s="354">
        <f t="shared" si="87"/>
        <v>215755.33834400002</v>
      </c>
      <c r="CG956" s="198"/>
      <c r="CH956">
        <f>(Transest!$J$14/HexExtSoy!$K$4)</f>
        <v>0.20257267294641951</v>
      </c>
      <c r="CI956">
        <f>(HydroProcOil!$K$14/HexExtSoy!$K$4)</f>
        <v>0.10977777777777777</v>
      </c>
      <c r="CJ956">
        <f>(StarchFerm!$K$24/StarchFerm!$K$4)</f>
        <v>0.33157302630665886</v>
      </c>
      <c r="CY956" s="198"/>
      <c r="CZ956">
        <f>BP956*CH956*1000*LCI!$E$93</f>
        <v>43082363.51370471</v>
      </c>
      <c r="DA956">
        <f>BQ956*CI956*1000*(LCI!$E$99)</f>
        <v>0</v>
      </c>
      <c r="DB956">
        <f>BR956*CJ956*1000*(LCI!$E$96)</f>
        <v>1927966630.3426774</v>
      </c>
    </row>
    <row r="957" spans="1:106" x14ac:dyDescent="0.25">
      <c r="A957" s="197">
        <v>20191</v>
      </c>
      <c r="B957" s="197" t="s">
        <v>1203</v>
      </c>
      <c r="C957" s="197" t="s">
        <v>1263</v>
      </c>
      <c r="D957" s="197">
        <v>-97.490241400000002</v>
      </c>
      <c r="E957" s="197">
        <v>37.223970000000001</v>
      </c>
      <c r="F957">
        <v>1.88</v>
      </c>
      <c r="G957">
        <f t="shared" si="88"/>
        <v>1.88</v>
      </c>
      <c r="H957" s="198">
        <v>4.9800000000000004</v>
      </c>
      <c r="Q957" s="221">
        <f>(Q4042*10000)*TEA!$M$15*10^-6</f>
        <v>47.794229747999999</v>
      </c>
      <c r="R957" s="221">
        <f>(R4042*10000)*TEA!$O$15*10^-6</f>
        <v>47.794229747999999</v>
      </c>
      <c r="AA957">
        <f t="shared" si="90"/>
        <v>1</v>
      </c>
      <c r="AB957" s="197">
        <v>20191</v>
      </c>
      <c r="AC957" s="197">
        <v>80713</v>
      </c>
      <c r="AD957" s="197">
        <f t="shared" si="89"/>
        <v>80713</v>
      </c>
      <c r="AE957" s="197">
        <v>24457</v>
      </c>
      <c r="AJ957">
        <v>0</v>
      </c>
      <c r="AK957">
        <v>0</v>
      </c>
      <c r="AU957" s="198">
        <v>0.27272727299999999</v>
      </c>
      <c r="AV957" s="6">
        <v>0</v>
      </c>
      <c r="AW957" s="198">
        <v>0.38356000000000001</v>
      </c>
      <c r="BO957" s="198"/>
      <c r="BP957" s="354">
        <f t="shared" si="85"/>
        <v>41383.756405020118</v>
      </c>
      <c r="BQ957" s="354">
        <f t="shared" si="86"/>
        <v>0</v>
      </c>
      <c r="BR957" s="354">
        <f t="shared" si="87"/>
        <v>46716.020061600007</v>
      </c>
      <c r="CG957" s="198"/>
      <c r="CH957">
        <f>(Transest!$J$14/HexExtSoy!$K$4)</f>
        <v>0.20257267294641951</v>
      </c>
      <c r="CI957">
        <f>(HydroProcOil!$K$14/HexExtSoy!$K$4)</f>
        <v>0.10977777777777777</v>
      </c>
      <c r="CJ957">
        <f>(StarchFerm!$K$24/StarchFerm!$K$4)</f>
        <v>0.33157302630665886</v>
      </c>
      <c r="CY957" s="198"/>
      <c r="CZ957">
        <f>BP957*CH957*1000*LCI!$E$93</f>
        <v>316466485.22019839</v>
      </c>
      <c r="DA957">
        <f>BQ957*CI957*1000*(LCI!$E$99)</f>
        <v>0</v>
      </c>
      <c r="DB957">
        <f>BR957*CJ957*1000*(LCI!$E$96)</f>
        <v>417449359.41089576</v>
      </c>
    </row>
    <row r="958" spans="1:106" x14ac:dyDescent="0.25">
      <c r="A958" s="197">
        <v>20193</v>
      </c>
      <c r="B958" s="197" t="s">
        <v>1203</v>
      </c>
      <c r="C958" s="197" t="s">
        <v>1002</v>
      </c>
      <c r="D958" s="197">
        <v>-101.048053</v>
      </c>
      <c r="E958" s="197">
        <v>39.361660000000001</v>
      </c>
      <c r="F958">
        <v>3.92</v>
      </c>
      <c r="G958">
        <f t="shared" si="88"/>
        <v>3.92</v>
      </c>
      <c r="H958" s="198">
        <v>8.15</v>
      </c>
      <c r="Q958" s="221">
        <f>(Q4043*10000)*TEA!$M$15*10^-6</f>
        <v>41.845390135199999</v>
      </c>
      <c r="R958" s="221">
        <f>(R4043*10000)*TEA!$O$15*10^-6</f>
        <v>41.845390135199999</v>
      </c>
      <c r="AA958">
        <f t="shared" si="90"/>
        <v>1</v>
      </c>
      <c r="AB958" s="197">
        <v>20193</v>
      </c>
      <c r="AC958" s="197">
        <v>8168</v>
      </c>
      <c r="AD958" s="197">
        <f t="shared" si="89"/>
        <v>8168</v>
      </c>
      <c r="AE958" s="197">
        <v>91740</v>
      </c>
      <c r="AJ958">
        <v>0</v>
      </c>
      <c r="AK958">
        <v>0</v>
      </c>
      <c r="AU958" s="198">
        <v>0.27272727299999999</v>
      </c>
      <c r="AV958" s="6">
        <v>0</v>
      </c>
      <c r="AW958" s="198">
        <v>0.38356000000000001</v>
      </c>
      <c r="BO958" s="198"/>
      <c r="BP958" s="354">
        <f t="shared" si="85"/>
        <v>8732.3345541868784</v>
      </c>
      <c r="BQ958" s="354">
        <f t="shared" si="86"/>
        <v>0</v>
      </c>
      <c r="BR958" s="354">
        <f t="shared" si="87"/>
        <v>286780.52435999998</v>
      </c>
      <c r="CG958" s="198"/>
      <c r="CH958">
        <f>(Transest!$J$14/HexExtSoy!$K$4)</f>
        <v>0.20257267294641951</v>
      </c>
      <c r="CI958">
        <f>(HydroProcOil!$K$14/HexExtSoy!$K$4)</f>
        <v>0.10977777777777777</v>
      </c>
      <c r="CJ958">
        <f>(StarchFerm!$K$24/StarchFerm!$K$4)</f>
        <v>0.33157302630665886</v>
      </c>
      <c r="CY958" s="198"/>
      <c r="CZ958">
        <f>BP958*CH958*1000*LCI!$E$93</f>
        <v>66777196.276826628</v>
      </c>
      <c r="DA958">
        <f>BQ958*CI958*1000*(LCI!$E$99)</f>
        <v>0</v>
      </c>
      <c r="DB958">
        <f>BR958*CJ958*1000*(LCI!$E$96)</f>
        <v>2562640097.0747108</v>
      </c>
    </row>
    <row r="959" spans="1:106" x14ac:dyDescent="0.25">
      <c r="A959" s="197">
        <v>20195</v>
      </c>
      <c r="B959" s="197" t="s">
        <v>1203</v>
      </c>
      <c r="C959" s="197" t="s">
        <v>1264</v>
      </c>
      <c r="D959" s="197">
        <v>-99.876566499999996</v>
      </c>
      <c r="E959" s="197">
        <v>38.91854</v>
      </c>
      <c r="F959">
        <v>1.72</v>
      </c>
      <c r="G959">
        <f t="shared" si="88"/>
        <v>1.72</v>
      </c>
      <c r="H959" s="198">
        <v>6.73</v>
      </c>
      <c r="Q959" s="221">
        <f>(Q4044*10000)*TEA!$M$15*10^-6</f>
        <v>43.322669811900006</v>
      </c>
      <c r="R959" s="221">
        <f>(R4044*10000)*TEA!$O$15*10^-6</f>
        <v>43.322669811900006</v>
      </c>
      <c r="AA959">
        <f t="shared" si="90"/>
        <v>1</v>
      </c>
      <c r="AB959" s="197">
        <v>20195</v>
      </c>
      <c r="AC959" s="197">
        <v>291</v>
      </c>
      <c r="AD959" s="197">
        <f t="shared" si="89"/>
        <v>291</v>
      </c>
      <c r="AE959" s="197">
        <v>7468</v>
      </c>
      <c r="AJ959">
        <v>0</v>
      </c>
      <c r="AK959">
        <v>0</v>
      </c>
      <c r="AU959" s="198">
        <v>0.27272727299999999</v>
      </c>
      <c r="AV959" s="6">
        <v>0</v>
      </c>
      <c r="AW959" s="198">
        <v>0.38356000000000001</v>
      </c>
      <c r="BO959" s="198"/>
      <c r="BP959" s="354">
        <f t="shared" si="85"/>
        <v>136.50545468196</v>
      </c>
      <c r="BQ959" s="354">
        <f t="shared" si="86"/>
        <v>0</v>
      </c>
      <c r="BR959" s="354">
        <f t="shared" si="87"/>
        <v>19277.587518400003</v>
      </c>
      <c r="CG959" s="198"/>
      <c r="CH959">
        <f>(Transest!$J$14/HexExtSoy!$K$4)</f>
        <v>0.20257267294641951</v>
      </c>
      <c r="CI959">
        <f>(HydroProcOil!$K$14/HexExtSoy!$K$4)</f>
        <v>0.10977777777777777</v>
      </c>
      <c r="CJ959">
        <f>(StarchFerm!$K$24/StarchFerm!$K$4)</f>
        <v>0.33157302630665886</v>
      </c>
      <c r="CY959" s="198"/>
      <c r="CZ959">
        <f>BP959*CH959*1000*LCI!$E$93</f>
        <v>1043873.3747075843</v>
      </c>
      <c r="DA959">
        <f>BQ959*CI959*1000*(LCI!$E$99)</f>
        <v>0</v>
      </c>
      <c r="DB959">
        <f>BR959*CJ959*1000*(LCI!$E$96)</f>
        <v>172262460.49925041</v>
      </c>
    </row>
    <row r="960" spans="1:106" x14ac:dyDescent="0.25">
      <c r="A960" s="197">
        <v>20197</v>
      </c>
      <c r="B960" s="197" t="s">
        <v>1203</v>
      </c>
      <c r="C960" s="197" t="s">
        <v>1265</v>
      </c>
      <c r="D960" s="197">
        <v>-96.206490299999999</v>
      </c>
      <c r="E960" s="197">
        <v>38.940469999999998</v>
      </c>
      <c r="F960">
        <v>2.89</v>
      </c>
      <c r="G960">
        <f t="shared" si="88"/>
        <v>2.89</v>
      </c>
      <c r="H960" s="198">
        <v>8.67</v>
      </c>
      <c r="Q960" s="221">
        <f>(Q4045*10000)*TEA!$M$15*10^-6</f>
        <v>43.965739802250006</v>
      </c>
      <c r="R960" s="221">
        <f>(R4045*10000)*TEA!$O$15*10^-6</f>
        <v>43.965739802250006</v>
      </c>
      <c r="AA960">
        <f t="shared" si="90"/>
        <v>1</v>
      </c>
      <c r="AB960" s="197">
        <v>20197</v>
      </c>
      <c r="AC960" s="197">
        <v>13012</v>
      </c>
      <c r="AD960" s="197">
        <f t="shared" si="89"/>
        <v>13012</v>
      </c>
      <c r="AE960" s="197">
        <v>8926</v>
      </c>
      <c r="AJ960">
        <v>0</v>
      </c>
      <c r="AK960">
        <v>0</v>
      </c>
      <c r="AU960" s="198">
        <v>0.27272727299999999</v>
      </c>
      <c r="AV960" s="6">
        <v>0</v>
      </c>
      <c r="AW960" s="198">
        <v>0.38356000000000001</v>
      </c>
      <c r="BO960" s="198"/>
      <c r="BP960" s="354">
        <f t="shared" si="85"/>
        <v>10255.82182843764</v>
      </c>
      <c r="BQ960" s="354">
        <f t="shared" si="86"/>
        <v>0</v>
      </c>
      <c r="BR960" s="354">
        <f t="shared" si="87"/>
        <v>29683.1023752</v>
      </c>
      <c r="CG960" s="198"/>
      <c r="CH960">
        <f>(Transest!$J$14/HexExtSoy!$K$4)</f>
        <v>0.20257267294641951</v>
      </c>
      <c r="CI960">
        <f>(HydroProcOil!$K$14/HexExtSoy!$K$4)</f>
        <v>0.10977777777777777</v>
      </c>
      <c r="CJ960">
        <f>(StarchFerm!$K$24/StarchFerm!$K$4)</f>
        <v>0.33157302630665886</v>
      </c>
      <c r="CY960" s="198"/>
      <c r="CZ960">
        <f>BP960*CH960*1000*LCI!$E$93</f>
        <v>78427483.849594027</v>
      </c>
      <c r="DA960">
        <f>BQ960*CI960*1000*(LCI!$E$99)</f>
        <v>0</v>
      </c>
      <c r="DB960">
        <f>BR960*CJ960*1000*(LCI!$E$96)</f>
        <v>265245028.48308101</v>
      </c>
    </row>
    <row r="961" spans="1:106" x14ac:dyDescent="0.25">
      <c r="A961" s="197">
        <v>20199</v>
      </c>
      <c r="B961" s="197" t="s">
        <v>1203</v>
      </c>
      <c r="C961" s="197" t="s">
        <v>1266</v>
      </c>
      <c r="D961" s="197">
        <v>-101.763367</v>
      </c>
      <c r="E961" s="197">
        <v>38.915559999999999</v>
      </c>
      <c r="F961">
        <v>0</v>
      </c>
      <c r="G961">
        <f t="shared" si="88"/>
        <v>0</v>
      </c>
      <c r="H961" s="198">
        <v>9.11</v>
      </c>
      <c r="Q961" s="221">
        <f>(Q4046*10000)*TEA!$M$15*10^-6</f>
        <v>41.241983202</v>
      </c>
      <c r="R961" s="221">
        <f>(R4046*10000)*TEA!$O$15*10^-6</f>
        <v>41.241983202</v>
      </c>
      <c r="AA961">
        <f t="shared" si="90"/>
        <v>1</v>
      </c>
      <c r="AB961" s="197">
        <v>20199</v>
      </c>
      <c r="AC961" s="197">
        <v>0</v>
      </c>
      <c r="AD961" s="197">
        <f t="shared" si="89"/>
        <v>0</v>
      </c>
      <c r="AE961" s="197">
        <v>27706</v>
      </c>
      <c r="AJ961">
        <v>0</v>
      </c>
      <c r="AK961">
        <v>0</v>
      </c>
      <c r="AU961" s="198">
        <v>0.27272727299999999</v>
      </c>
      <c r="AV961" s="6">
        <v>0</v>
      </c>
      <c r="AW961" s="198">
        <v>0.38356000000000001</v>
      </c>
      <c r="BO961" s="198"/>
      <c r="BP961" s="354">
        <f t="shared" si="85"/>
        <v>0</v>
      </c>
      <c r="BQ961" s="354">
        <f t="shared" si="86"/>
        <v>0</v>
      </c>
      <c r="BR961" s="354">
        <f t="shared" si="87"/>
        <v>96811.180709599997</v>
      </c>
      <c r="CG961" s="198"/>
      <c r="CH961">
        <f>(Transest!$J$14/HexExtSoy!$K$4)</f>
        <v>0.20257267294641951</v>
      </c>
      <c r="CI961">
        <f>(HydroProcOil!$K$14/HexExtSoy!$K$4)</f>
        <v>0.10977777777777777</v>
      </c>
      <c r="CJ961">
        <f>(StarchFerm!$K$24/StarchFerm!$K$4)</f>
        <v>0.33157302630665886</v>
      </c>
      <c r="CY961" s="198"/>
      <c r="CZ961">
        <f>BP961*CH961*1000*LCI!$E$93</f>
        <v>0</v>
      </c>
      <c r="DA961">
        <f>BQ961*CI961*1000*(LCI!$E$99)</f>
        <v>0</v>
      </c>
      <c r="DB961">
        <f>BR961*CJ961*1000*(LCI!$E$96)</f>
        <v>865094357.73306835</v>
      </c>
    </row>
    <row r="962" spans="1:106" x14ac:dyDescent="0.25">
      <c r="A962" s="197">
        <v>20201</v>
      </c>
      <c r="B962" s="197" t="s">
        <v>1203</v>
      </c>
      <c r="C962" s="197" t="s">
        <v>656</v>
      </c>
      <c r="D962" s="197">
        <v>-97.092124299999995</v>
      </c>
      <c r="E962" s="197">
        <v>39.778419999999997</v>
      </c>
      <c r="F962">
        <v>2.23</v>
      </c>
      <c r="G962">
        <f t="shared" si="88"/>
        <v>2.23</v>
      </c>
      <c r="H962" s="198">
        <v>7.38</v>
      </c>
      <c r="Q962" s="221">
        <f>(Q4047*10000)*TEA!$M$15*10^-6</f>
        <v>42.269681950649996</v>
      </c>
      <c r="R962" s="221">
        <f>(R4047*10000)*TEA!$O$15*10^-6</f>
        <v>42.269681950649996</v>
      </c>
      <c r="AA962">
        <f t="shared" si="90"/>
        <v>1</v>
      </c>
      <c r="AB962" s="197">
        <v>20201</v>
      </c>
      <c r="AC962" s="197">
        <v>54100</v>
      </c>
      <c r="AD962" s="197">
        <f t="shared" si="89"/>
        <v>54100</v>
      </c>
      <c r="AE962" s="197">
        <v>34508</v>
      </c>
      <c r="AJ962">
        <v>0</v>
      </c>
      <c r="AK962">
        <v>0</v>
      </c>
      <c r="AU962" s="198">
        <v>0.27272727299999999</v>
      </c>
      <c r="AV962" s="6">
        <v>0</v>
      </c>
      <c r="AW962" s="198">
        <v>0.38356000000000001</v>
      </c>
      <c r="BO962" s="198"/>
      <c r="BP962" s="354">
        <f t="shared" si="85"/>
        <v>32902.636396538997</v>
      </c>
      <c r="BQ962" s="354">
        <f t="shared" si="86"/>
        <v>0</v>
      </c>
      <c r="BR962" s="354">
        <f t="shared" si="87"/>
        <v>97680.856982400001</v>
      </c>
      <c r="CG962" s="198"/>
      <c r="CH962">
        <f>(Transest!$J$14/HexExtSoy!$K$4)</f>
        <v>0.20257267294641951</v>
      </c>
      <c r="CI962">
        <f>(HydroProcOil!$K$14/HexExtSoy!$K$4)</f>
        <v>0.10977777777777777</v>
      </c>
      <c r="CJ962">
        <f>(StarchFerm!$K$24/StarchFerm!$K$4)</f>
        <v>0.33157302630665886</v>
      </c>
      <c r="CY962" s="198"/>
      <c r="CZ962">
        <f>BP962*CH962*1000*LCI!$E$93</f>
        <v>251610356.31912225</v>
      </c>
      <c r="DA962">
        <f>BQ962*CI962*1000*(LCI!$E$99)</f>
        <v>0</v>
      </c>
      <c r="DB962">
        <f>BR962*CJ962*1000*(LCI!$E$96)</f>
        <v>872865691.90272784</v>
      </c>
    </row>
    <row r="963" spans="1:106" x14ac:dyDescent="0.25">
      <c r="A963" s="197">
        <v>20203</v>
      </c>
      <c r="B963" s="197" t="s">
        <v>1203</v>
      </c>
      <c r="C963" s="197" t="s">
        <v>1267</v>
      </c>
      <c r="D963" s="197">
        <v>-101.34425</v>
      </c>
      <c r="E963" s="197">
        <v>38.478119999999997</v>
      </c>
      <c r="F963">
        <v>4.07</v>
      </c>
      <c r="G963">
        <f t="shared" si="88"/>
        <v>4.07</v>
      </c>
      <c r="H963" s="198">
        <v>9.02</v>
      </c>
      <c r="Q963" s="221">
        <f>(Q4048*10000)*TEA!$M$15*10^-6</f>
        <v>42.610888921949993</v>
      </c>
      <c r="R963" s="221">
        <f>(R4048*10000)*TEA!$O$15*10^-6</f>
        <v>42.610888921949993</v>
      </c>
      <c r="AA963">
        <f t="shared" si="90"/>
        <v>1</v>
      </c>
      <c r="AB963" s="197">
        <v>20203</v>
      </c>
      <c r="AC963" s="197">
        <v>457</v>
      </c>
      <c r="AD963" s="197">
        <f t="shared" si="89"/>
        <v>457</v>
      </c>
      <c r="AE963" s="197">
        <v>30803</v>
      </c>
      <c r="AJ963">
        <v>0</v>
      </c>
      <c r="AK963">
        <v>0</v>
      </c>
      <c r="AU963" s="198">
        <v>0.27272727299999999</v>
      </c>
      <c r="AV963" s="6">
        <v>0</v>
      </c>
      <c r="AW963" s="198">
        <v>0.38356000000000001</v>
      </c>
      <c r="BO963" s="198"/>
      <c r="BP963" s="354">
        <f t="shared" ref="BP963:BP1026" si="91">F963*AC963*AU963</f>
        <v>507.27000050727003</v>
      </c>
      <c r="BQ963" s="354">
        <f t="shared" ref="BQ963:BQ1026" si="92">G963*AD963*AV963</f>
        <v>0</v>
      </c>
      <c r="BR963" s="354">
        <f t="shared" ref="BR963:BR1026" si="93">H963*AE963*AW963</f>
        <v>106569.4840936</v>
      </c>
      <c r="CG963" s="198"/>
      <c r="CH963">
        <f>(Transest!$J$14/HexExtSoy!$K$4)</f>
        <v>0.20257267294641951</v>
      </c>
      <c r="CI963">
        <f>(HydroProcOil!$K$14/HexExtSoy!$K$4)</f>
        <v>0.10977777777777777</v>
      </c>
      <c r="CJ963">
        <f>(StarchFerm!$K$24/StarchFerm!$K$4)</f>
        <v>0.33157302630665886</v>
      </c>
      <c r="CY963" s="198"/>
      <c r="CZ963">
        <f>BP963*CH963*1000*LCI!$E$93</f>
        <v>3879153.7565379199</v>
      </c>
      <c r="DA963">
        <f>BQ963*CI963*1000*(LCI!$E$99)</f>
        <v>0</v>
      </c>
      <c r="DB963">
        <f>BR963*CJ963*1000*(LCI!$E$96)</f>
        <v>952293513.2094233</v>
      </c>
    </row>
    <row r="964" spans="1:106" x14ac:dyDescent="0.25">
      <c r="A964" s="197">
        <v>20205</v>
      </c>
      <c r="B964" s="197" t="s">
        <v>1203</v>
      </c>
      <c r="C964" s="197" t="s">
        <v>1268</v>
      </c>
      <c r="D964" s="197">
        <v>-95.7535314</v>
      </c>
      <c r="E964" s="197">
        <v>37.559530000000002</v>
      </c>
      <c r="F964">
        <v>2.4700000000000002</v>
      </c>
      <c r="G964">
        <f t="shared" ref="G964:G1027" si="94">F964</f>
        <v>2.4700000000000002</v>
      </c>
      <c r="H964" s="198">
        <v>6.29</v>
      </c>
      <c r="Q964" s="221">
        <f>(Q4049*10000)*TEA!$M$15*10^-6</f>
        <v>46.82793047445</v>
      </c>
      <c r="R964" s="221">
        <f>(R4049*10000)*TEA!$O$15*10^-6</f>
        <v>46.82793047445</v>
      </c>
      <c r="AA964">
        <f t="shared" si="90"/>
        <v>1</v>
      </c>
      <c r="AB964" s="197">
        <v>20205</v>
      </c>
      <c r="AC964" s="197">
        <v>35476</v>
      </c>
      <c r="AD964" s="197">
        <f t="shared" ref="AD964:AD1027" si="95">AC964</f>
        <v>35476</v>
      </c>
      <c r="AE964" s="197">
        <v>17579</v>
      </c>
      <c r="AJ964">
        <v>0</v>
      </c>
      <c r="AK964">
        <v>0</v>
      </c>
      <c r="AU964" s="198">
        <v>0.27272727299999999</v>
      </c>
      <c r="AV964" s="6">
        <v>0</v>
      </c>
      <c r="AW964" s="198">
        <v>0.38356000000000001</v>
      </c>
      <c r="BO964" s="198"/>
      <c r="BP964" s="354">
        <f t="shared" si="91"/>
        <v>23897.92366026156</v>
      </c>
      <c r="BQ964" s="354">
        <f t="shared" si="92"/>
        <v>0</v>
      </c>
      <c r="BR964" s="354">
        <f t="shared" si="93"/>
        <v>42410.961799600002</v>
      </c>
      <c r="CG964" s="198"/>
      <c r="CH964">
        <f>(Transest!$J$14/HexExtSoy!$K$4)</f>
        <v>0.20257267294641951</v>
      </c>
      <c r="CI964">
        <f>(HydroProcOil!$K$14/HexExtSoy!$K$4)</f>
        <v>0.10977777777777777</v>
      </c>
      <c r="CJ964">
        <f>(StarchFerm!$K$24/StarchFerm!$K$4)</f>
        <v>0.33157302630665886</v>
      </c>
      <c r="CY964" s="198"/>
      <c r="CZ964">
        <f>BP964*CH964*1000*LCI!$E$93</f>
        <v>182750251.83325714</v>
      </c>
      <c r="DA964">
        <f>BQ964*CI964*1000*(LCI!$E$99)</f>
        <v>0</v>
      </c>
      <c r="DB964">
        <f>BR964*CJ964*1000*(LCI!$E$96)</f>
        <v>378979819.16905236</v>
      </c>
    </row>
    <row r="965" spans="1:106" x14ac:dyDescent="0.25">
      <c r="A965" s="197">
        <v>20207</v>
      </c>
      <c r="B965" s="197" t="s">
        <v>1203</v>
      </c>
      <c r="C965" s="197" t="s">
        <v>1269</v>
      </c>
      <c r="D965" s="197">
        <v>-95.749938900000004</v>
      </c>
      <c r="E965" s="197">
        <v>37.881459999999997</v>
      </c>
      <c r="F965">
        <v>2.6</v>
      </c>
      <c r="G965">
        <f t="shared" si="94"/>
        <v>2.6</v>
      </c>
      <c r="H965" s="198">
        <v>5.91</v>
      </c>
      <c r="Q965" s="221">
        <f>(Q4050*10000)*TEA!$M$15*10^-6</f>
        <v>46.169682634349996</v>
      </c>
      <c r="R965" s="221">
        <f>(R4050*10000)*TEA!$O$15*10^-6</f>
        <v>46.169682634349996</v>
      </c>
      <c r="AA965">
        <f t="shared" si="90"/>
        <v>1</v>
      </c>
      <c r="AB965" s="197">
        <v>20207</v>
      </c>
      <c r="AC965" s="197">
        <v>18853</v>
      </c>
      <c r="AD965" s="197">
        <f t="shared" si="95"/>
        <v>18853</v>
      </c>
      <c r="AE965" s="197">
        <v>10226</v>
      </c>
      <c r="AJ965">
        <v>0</v>
      </c>
      <c r="AK965">
        <v>0</v>
      </c>
      <c r="AU965" s="198">
        <v>0.27272727299999999</v>
      </c>
      <c r="AV965" s="6">
        <v>0</v>
      </c>
      <c r="AW965" s="198">
        <v>0.38356000000000001</v>
      </c>
      <c r="BO965" s="198"/>
      <c r="BP965" s="354">
        <f t="shared" si="91"/>
        <v>13368.490922459401</v>
      </c>
      <c r="BQ965" s="354">
        <f t="shared" si="92"/>
        <v>0</v>
      </c>
      <c r="BR965" s="354">
        <f t="shared" si="93"/>
        <v>23180.701749600001</v>
      </c>
      <c r="CG965" s="198"/>
      <c r="CH965">
        <f>(Transest!$J$14/HexExtSoy!$K$4)</f>
        <v>0.20257267294641951</v>
      </c>
      <c r="CI965">
        <f>(HydroProcOil!$K$14/HexExtSoy!$K$4)</f>
        <v>0.10977777777777777</v>
      </c>
      <c r="CJ965">
        <f>(StarchFerm!$K$24/StarchFerm!$K$4)</f>
        <v>0.33157302630665886</v>
      </c>
      <c r="CY965" s="198"/>
      <c r="CZ965">
        <f>BP965*CH965*1000*LCI!$E$93</f>
        <v>102230432.96320112</v>
      </c>
      <c r="DA965">
        <f>BQ965*CI965*1000*(LCI!$E$99)</f>
        <v>0</v>
      </c>
      <c r="DB965">
        <f>BR965*CJ965*1000*(LCI!$E$96)</f>
        <v>207140271.86617589</v>
      </c>
    </row>
    <row r="966" spans="1:106" x14ac:dyDescent="0.25">
      <c r="A966" s="197">
        <v>20209</v>
      </c>
      <c r="B966" s="197" t="s">
        <v>1203</v>
      </c>
      <c r="C966" s="197" t="s">
        <v>1270</v>
      </c>
      <c r="D966" s="197">
        <v>-94.769180500000004</v>
      </c>
      <c r="E966" s="197">
        <v>39.12491</v>
      </c>
      <c r="F966">
        <v>3.29</v>
      </c>
      <c r="G966">
        <f t="shared" si="94"/>
        <v>3.29</v>
      </c>
      <c r="H966" s="198">
        <v>10.38</v>
      </c>
      <c r="Q966" s="221">
        <f>(Q4051*10000)*TEA!$M$15*10^-6</f>
        <v>43.793954209350005</v>
      </c>
      <c r="R966" s="221">
        <f>(R4051*10000)*TEA!$O$15*10^-6</f>
        <v>43.793954209350005</v>
      </c>
      <c r="AA966">
        <f t="shared" si="90"/>
        <v>1</v>
      </c>
      <c r="AB966" s="197">
        <v>20209</v>
      </c>
      <c r="AC966" s="197">
        <v>1412</v>
      </c>
      <c r="AD966" s="197">
        <f t="shared" si="95"/>
        <v>1412</v>
      </c>
      <c r="AE966" s="197">
        <v>1249</v>
      </c>
      <c r="AJ966">
        <v>0</v>
      </c>
      <c r="AK966">
        <v>0</v>
      </c>
      <c r="AU966" s="198">
        <v>0.27272727299999999</v>
      </c>
      <c r="AV966" s="6">
        <v>0</v>
      </c>
      <c r="AW966" s="198">
        <v>0.38356000000000001</v>
      </c>
      <c r="BO966" s="198"/>
      <c r="BP966" s="354">
        <f t="shared" si="91"/>
        <v>1266.94909217604</v>
      </c>
      <c r="BQ966" s="354">
        <f t="shared" si="92"/>
        <v>0</v>
      </c>
      <c r="BR966" s="354">
        <f t="shared" si="93"/>
        <v>4972.7096472000003</v>
      </c>
      <c r="CG966" s="198"/>
      <c r="CH966">
        <f>(Transest!$J$14/HexExtSoy!$K$4)</f>
        <v>0.20257267294641951</v>
      </c>
      <c r="CI966">
        <f>(HydroProcOil!$K$14/HexExtSoy!$K$4)</f>
        <v>0.10977777777777777</v>
      </c>
      <c r="CJ966">
        <f>(StarchFerm!$K$24/StarchFerm!$K$4)</f>
        <v>0.33157302630665886</v>
      </c>
      <c r="CY966" s="198"/>
      <c r="CZ966">
        <f>BP966*CH966*1000*LCI!$E$93</f>
        <v>9688509.7193650361</v>
      </c>
      <c r="DA966">
        <f>BQ966*CI966*1000*(LCI!$E$99)</f>
        <v>0</v>
      </c>
      <c r="DB966">
        <f>BR966*CJ966*1000*(LCI!$E$96)</f>
        <v>44435601.620660074</v>
      </c>
    </row>
    <row r="967" spans="1:106" x14ac:dyDescent="0.25">
      <c r="A967" s="197">
        <v>21001</v>
      </c>
      <c r="B967" s="197" t="s">
        <v>1271</v>
      </c>
      <c r="C967" s="197" t="s">
        <v>1158</v>
      </c>
      <c r="D967" s="197">
        <v>-85.295104100000003</v>
      </c>
      <c r="E967" s="197">
        <v>37.090580000000003</v>
      </c>
      <c r="F967">
        <v>3.69</v>
      </c>
      <c r="G967">
        <f t="shared" si="94"/>
        <v>3.69</v>
      </c>
      <c r="H967" s="198">
        <v>10.4</v>
      </c>
      <c r="Q967" s="221">
        <f>(Q4052*10000)*TEA!$M$15*10^-6</f>
        <v>46.203773970149996</v>
      </c>
      <c r="R967" s="221">
        <f>(R4052*10000)*TEA!$O$15*10^-6</f>
        <v>46.203773970149996</v>
      </c>
      <c r="AA967">
        <f t="shared" si="90"/>
        <v>1</v>
      </c>
      <c r="AB967" s="197">
        <v>21001</v>
      </c>
      <c r="AC967" s="197">
        <v>5268</v>
      </c>
      <c r="AD967" s="197">
        <f t="shared" si="95"/>
        <v>5268</v>
      </c>
      <c r="AE967" s="197">
        <v>2305</v>
      </c>
      <c r="AJ967">
        <v>0</v>
      </c>
      <c r="AK967">
        <v>0</v>
      </c>
      <c r="AU967" s="198">
        <v>0.27272727299999999</v>
      </c>
      <c r="AV967" s="6">
        <v>0</v>
      </c>
      <c r="AW967" s="198">
        <v>0.38356000000000001</v>
      </c>
      <c r="BO967" s="198"/>
      <c r="BP967" s="354">
        <f t="shared" si="91"/>
        <v>5301.5236416651596</v>
      </c>
      <c r="BQ967" s="354">
        <f t="shared" si="92"/>
        <v>0</v>
      </c>
      <c r="BR967" s="354">
        <f t="shared" si="93"/>
        <v>9194.7003199999999</v>
      </c>
      <c r="CG967" s="198"/>
      <c r="CH967">
        <f>(Transest!$J$14/HexExtSoy!$K$4)</f>
        <v>0.20257267294641951</v>
      </c>
      <c r="CI967">
        <f>(HydroProcOil!$K$14/HexExtSoy!$K$4)</f>
        <v>0.10977777777777777</v>
      </c>
      <c r="CJ967">
        <f>(StarchFerm!$K$24/StarchFerm!$K$4)</f>
        <v>0.33157302630665886</v>
      </c>
      <c r="CY967" s="198"/>
      <c r="CZ967">
        <f>BP967*CH967*1000*LCI!$E$93</f>
        <v>40541379.007973209</v>
      </c>
      <c r="DA967">
        <f>BQ967*CI967*1000*(LCI!$E$99)</f>
        <v>0</v>
      </c>
      <c r="DB967">
        <f>BR967*CJ967*1000*(LCI!$E$96)</f>
        <v>82162858.768746257</v>
      </c>
    </row>
    <row r="968" spans="1:106" x14ac:dyDescent="0.25">
      <c r="A968" s="197">
        <v>21003</v>
      </c>
      <c r="B968" s="197" t="s">
        <v>1271</v>
      </c>
      <c r="C968" s="197" t="s">
        <v>1116</v>
      </c>
      <c r="D968" s="197">
        <v>-86.1839461</v>
      </c>
      <c r="E968" s="197">
        <v>36.757669999999997</v>
      </c>
      <c r="F968">
        <v>3.26</v>
      </c>
      <c r="G968">
        <f t="shared" si="94"/>
        <v>3.26</v>
      </c>
      <c r="H968" s="198">
        <v>9.3800000000000008</v>
      </c>
      <c r="Q968" s="221">
        <f>(Q4053*10000)*TEA!$M$15*10^-6</f>
        <v>47.9599537932</v>
      </c>
      <c r="R968" s="221">
        <f>(R4053*10000)*TEA!$O$15*10^-6</f>
        <v>47.9599537932</v>
      </c>
      <c r="AA968">
        <f t="shared" si="90"/>
        <v>1</v>
      </c>
      <c r="AB968" s="197">
        <v>21003</v>
      </c>
      <c r="AC968" s="197">
        <v>2262</v>
      </c>
      <c r="AD968" s="197">
        <f t="shared" si="95"/>
        <v>2262</v>
      </c>
      <c r="AE968" s="197">
        <v>1830</v>
      </c>
      <c r="AJ968">
        <v>0</v>
      </c>
      <c r="AK968">
        <v>0</v>
      </c>
      <c r="AU968" s="198">
        <v>0.27272727299999999</v>
      </c>
      <c r="AV968" s="6">
        <v>0</v>
      </c>
      <c r="AW968" s="198">
        <v>0.38356000000000001</v>
      </c>
      <c r="BO968" s="198"/>
      <c r="BP968" s="354">
        <f t="shared" si="91"/>
        <v>2011.1236383747598</v>
      </c>
      <c r="BQ968" s="354">
        <f t="shared" si="92"/>
        <v>0</v>
      </c>
      <c r="BR968" s="354">
        <f t="shared" si="93"/>
        <v>6583.9608240000007</v>
      </c>
      <c r="CG968" s="198"/>
      <c r="CH968">
        <f>(Transest!$J$14/HexExtSoy!$K$4)</f>
        <v>0.20257267294641951</v>
      </c>
      <c r="CI968">
        <f>(HydroProcOil!$K$14/HexExtSoy!$K$4)</f>
        <v>0.10977777777777777</v>
      </c>
      <c r="CJ968">
        <f>(StarchFerm!$K$24/StarchFerm!$K$4)</f>
        <v>0.33157302630665886</v>
      </c>
      <c r="CY968" s="198"/>
      <c r="CZ968">
        <f>BP968*CH968*1000*LCI!$E$93</f>
        <v>15379300.587186707</v>
      </c>
      <c r="DA968">
        <f>BQ968*CI968*1000*(LCI!$E$99)</f>
        <v>0</v>
      </c>
      <c r="DB968">
        <f>BR968*CJ968*1000*(LCI!$E$96)</f>
        <v>58833569.827675506</v>
      </c>
    </row>
    <row r="969" spans="1:106" x14ac:dyDescent="0.25">
      <c r="A969" s="197">
        <v>21005</v>
      </c>
      <c r="B969" s="197" t="s">
        <v>1271</v>
      </c>
      <c r="C969" s="197" t="s">
        <v>1204</v>
      </c>
      <c r="D969" s="197">
        <v>-84.993560700000003</v>
      </c>
      <c r="E969" s="197">
        <v>38.000410000000002</v>
      </c>
      <c r="F969">
        <v>3.63</v>
      </c>
      <c r="G969">
        <f t="shared" si="94"/>
        <v>3.63</v>
      </c>
      <c r="H969" s="198">
        <v>9.09</v>
      </c>
      <c r="Q969" s="221">
        <f>(Q4054*10000)*TEA!$M$15*10^-6</f>
        <v>44.859179615400002</v>
      </c>
      <c r="R969" s="221">
        <f>(R4054*10000)*TEA!$O$15*10^-6</f>
        <v>44.859179615400002</v>
      </c>
      <c r="AA969">
        <f t="shared" si="90"/>
        <v>1</v>
      </c>
      <c r="AB969" s="197">
        <v>21005</v>
      </c>
      <c r="AC969" s="197">
        <v>278</v>
      </c>
      <c r="AD969" s="197">
        <f t="shared" si="95"/>
        <v>278</v>
      </c>
      <c r="AE969" s="197">
        <v>109</v>
      </c>
      <c r="AJ969">
        <v>0</v>
      </c>
      <c r="AK969">
        <v>0</v>
      </c>
      <c r="AU969" s="198">
        <v>0.27272727299999999</v>
      </c>
      <c r="AV969" s="6">
        <v>0</v>
      </c>
      <c r="AW969" s="198">
        <v>0.38356000000000001</v>
      </c>
      <c r="BO969" s="198"/>
      <c r="BP969" s="354">
        <f t="shared" si="91"/>
        <v>275.22000027522</v>
      </c>
      <c r="BQ969" s="354">
        <f t="shared" si="92"/>
        <v>0</v>
      </c>
      <c r="BR969" s="354">
        <f t="shared" si="93"/>
        <v>380.03508360000001</v>
      </c>
      <c r="CG969" s="198"/>
      <c r="CH969">
        <f>(Transest!$J$14/HexExtSoy!$K$4)</f>
        <v>0.20257267294641951</v>
      </c>
      <c r="CI969">
        <f>(HydroProcOil!$K$14/HexExtSoy!$K$4)</f>
        <v>0.10977777777777777</v>
      </c>
      <c r="CJ969">
        <f>(StarchFerm!$K$24/StarchFerm!$K$4)</f>
        <v>0.33157302630665886</v>
      </c>
      <c r="CY969" s="198"/>
      <c r="CZ969">
        <f>BP969*CH969*1000*LCI!$E$93</f>
        <v>2104639.9291784773</v>
      </c>
      <c r="DA969">
        <f>BQ969*CI969*1000*(LCI!$E$99)</f>
        <v>0</v>
      </c>
      <c r="DB969">
        <f>BR969*CJ969*1000*(LCI!$E$96)</f>
        <v>3395952.8657042165</v>
      </c>
    </row>
    <row r="970" spans="1:106" x14ac:dyDescent="0.25">
      <c r="A970" s="197">
        <v>21007</v>
      </c>
      <c r="B970" s="197" t="s">
        <v>1271</v>
      </c>
      <c r="C970" s="197" t="s">
        <v>1272</v>
      </c>
      <c r="D970" s="197">
        <v>-89.002375599999993</v>
      </c>
      <c r="E970" s="197">
        <v>37.072969999999998</v>
      </c>
      <c r="F970">
        <v>3.38</v>
      </c>
      <c r="G970">
        <f t="shared" si="94"/>
        <v>3.38</v>
      </c>
      <c r="H970" s="198">
        <v>10.72</v>
      </c>
      <c r="Q970" s="221">
        <f>(Q4055*10000)*TEA!$M$15*10^-6</f>
        <v>48.065915278799991</v>
      </c>
      <c r="R970" s="221">
        <f>(R4055*10000)*TEA!$O$15*10^-6</f>
        <v>48.065915278799991</v>
      </c>
      <c r="AA970">
        <f t="shared" si="90"/>
        <v>1</v>
      </c>
      <c r="AB970" s="197">
        <v>21007</v>
      </c>
      <c r="AC970" s="197">
        <v>16442</v>
      </c>
      <c r="AD970" s="197">
        <f t="shared" si="95"/>
        <v>16442</v>
      </c>
      <c r="AE970" s="197">
        <v>9435</v>
      </c>
      <c r="AJ970">
        <v>0</v>
      </c>
      <c r="AK970">
        <v>0</v>
      </c>
      <c r="AU970" s="198">
        <v>0.27272727299999999</v>
      </c>
      <c r="AV970" s="6">
        <v>0</v>
      </c>
      <c r="AW970" s="198">
        <v>0.38356000000000001</v>
      </c>
      <c r="BO970" s="198"/>
      <c r="BP970" s="354">
        <f t="shared" si="91"/>
        <v>15156.534560611079</v>
      </c>
      <c r="BQ970" s="354">
        <f t="shared" si="92"/>
        <v>0</v>
      </c>
      <c r="BR970" s="354">
        <f t="shared" si="93"/>
        <v>38794.485792000007</v>
      </c>
      <c r="CG970" s="198"/>
      <c r="CH970">
        <f>(Transest!$J$14/HexExtSoy!$K$4)</f>
        <v>0.20257267294641951</v>
      </c>
      <c r="CI970">
        <f>(HydroProcOil!$K$14/HexExtSoy!$K$4)</f>
        <v>0.10977777777777777</v>
      </c>
      <c r="CJ970">
        <f>(StarchFerm!$K$24/StarchFerm!$K$4)</f>
        <v>0.33157302630665886</v>
      </c>
      <c r="CY970" s="198"/>
      <c r="CZ970">
        <f>BP970*CH970*1000*LCI!$E$93</f>
        <v>115903814.3751784</v>
      </c>
      <c r="DA970">
        <f>BQ970*CI970*1000*(LCI!$E$99)</f>
        <v>0</v>
      </c>
      <c r="DB970">
        <f>BR970*CJ970*1000*(LCI!$E$96)</f>
        <v>346663376.31482804</v>
      </c>
    </row>
    <row r="971" spans="1:106" x14ac:dyDescent="0.25">
      <c r="A971" s="197">
        <v>21009</v>
      </c>
      <c r="B971" s="197" t="s">
        <v>1271</v>
      </c>
      <c r="C971" s="197" t="s">
        <v>1273</v>
      </c>
      <c r="D971" s="197">
        <v>-85.928432400000005</v>
      </c>
      <c r="E971" s="197">
        <v>36.972430000000003</v>
      </c>
      <c r="F971">
        <v>3.72</v>
      </c>
      <c r="G971">
        <f t="shared" si="94"/>
        <v>3.72</v>
      </c>
      <c r="H971" s="198">
        <v>10.55</v>
      </c>
      <c r="Q971" s="221">
        <f>(Q4056*10000)*TEA!$M$15*10^-6</f>
        <v>47.296038671099993</v>
      </c>
      <c r="R971" s="221">
        <f>(R4056*10000)*TEA!$O$15*10^-6</f>
        <v>47.296038671099993</v>
      </c>
      <c r="AA971">
        <f t="shared" si="90"/>
        <v>1</v>
      </c>
      <c r="AB971" s="197">
        <v>21009</v>
      </c>
      <c r="AC971" s="197">
        <v>10571</v>
      </c>
      <c r="AD971" s="197">
        <f t="shared" si="95"/>
        <v>10571</v>
      </c>
      <c r="AE971" s="197">
        <v>8362</v>
      </c>
      <c r="AJ971">
        <v>0</v>
      </c>
      <c r="AK971">
        <v>0</v>
      </c>
      <c r="AU971" s="198">
        <v>0.27272727299999999</v>
      </c>
      <c r="AV971" s="6">
        <v>0</v>
      </c>
      <c r="AW971" s="198">
        <v>0.38356000000000001</v>
      </c>
      <c r="BO971" s="198"/>
      <c r="BP971" s="354">
        <f t="shared" si="91"/>
        <v>10724.76001072476</v>
      </c>
      <c r="BQ971" s="354">
        <f t="shared" si="92"/>
        <v>0</v>
      </c>
      <c r="BR971" s="354">
        <f t="shared" si="93"/>
        <v>33837.317996000005</v>
      </c>
      <c r="CG971" s="198"/>
      <c r="CH971">
        <f>(Transest!$J$14/HexExtSoy!$K$4)</f>
        <v>0.20257267294641951</v>
      </c>
      <c r="CI971">
        <f>(HydroProcOil!$K$14/HexExtSoy!$K$4)</f>
        <v>0.10977777777777777</v>
      </c>
      <c r="CJ971">
        <f>(StarchFerm!$K$24/StarchFerm!$K$4)</f>
        <v>0.33157302630665886</v>
      </c>
      <c r="CY971" s="198"/>
      <c r="CZ971">
        <f>BP971*CH971*1000*LCI!$E$93</f>
        <v>82013509.653572291</v>
      </c>
      <c r="DA971">
        <f>BQ971*CI971*1000*(LCI!$E$99)</f>
        <v>0</v>
      </c>
      <c r="DB971">
        <f>BR971*CJ971*1000*(LCI!$E$96)</f>
        <v>302366655.01442951</v>
      </c>
    </row>
    <row r="972" spans="1:106" x14ac:dyDescent="0.25">
      <c r="A972" s="197">
        <v>21011</v>
      </c>
      <c r="B972" s="197" t="s">
        <v>1271</v>
      </c>
      <c r="C972" s="197" t="s">
        <v>1274</v>
      </c>
      <c r="D972" s="197">
        <v>-83.735011400000005</v>
      </c>
      <c r="E972" s="197">
        <v>38.153370000000002</v>
      </c>
      <c r="F972">
        <v>3.16</v>
      </c>
      <c r="G972">
        <f t="shared" si="94"/>
        <v>3.16</v>
      </c>
      <c r="H972" s="198">
        <v>9.08</v>
      </c>
      <c r="Q972" s="221">
        <f>(Q4057*10000)*TEA!$M$15*10^-6</f>
        <v>43.407044511299993</v>
      </c>
      <c r="R972" s="221">
        <f>(R4057*10000)*TEA!$O$15*10^-6</f>
        <v>43.407044511299993</v>
      </c>
      <c r="AA972">
        <f t="shared" si="90"/>
        <v>1</v>
      </c>
      <c r="AB972" s="197">
        <v>21011</v>
      </c>
      <c r="AC972" s="197">
        <v>1398</v>
      </c>
      <c r="AD972" s="197">
        <f t="shared" si="95"/>
        <v>1398</v>
      </c>
      <c r="AE972" s="197">
        <v>668</v>
      </c>
      <c r="AJ972">
        <v>0</v>
      </c>
      <c r="AK972">
        <v>0</v>
      </c>
      <c r="AU972" s="198">
        <v>0.27272727299999999</v>
      </c>
      <c r="AV972" s="6">
        <v>0</v>
      </c>
      <c r="AW972" s="198">
        <v>0.38356000000000001</v>
      </c>
      <c r="BO972" s="198"/>
      <c r="BP972" s="354">
        <f t="shared" si="91"/>
        <v>1204.8218193866401</v>
      </c>
      <c r="BQ972" s="354">
        <f t="shared" si="92"/>
        <v>0</v>
      </c>
      <c r="BR972" s="354">
        <f t="shared" si="93"/>
        <v>2326.4601663999997</v>
      </c>
      <c r="CG972" s="198"/>
      <c r="CH972">
        <f>(Transest!$J$14/HexExtSoy!$K$4)</f>
        <v>0.20257267294641951</v>
      </c>
      <c r="CI972">
        <f>(HydroProcOil!$K$14/HexExtSoy!$K$4)</f>
        <v>0.10977777777777777</v>
      </c>
      <c r="CJ972">
        <f>(StarchFerm!$K$24/StarchFerm!$K$4)</f>
        <v>0.33157302630665886</v>
      </c>
      <c r="CY972" s="198"/>
      <c r="CZ972">
        <f>BP972*CH972*1000*LCI!$E$93</f>
        <v>9213415.1082438286</v>
      </c>
      <c r="DA972">
        <f>BQ972*CI972*1000*(LCI!$E$99)</f>
        <v>0</v>
      </c>
      <c r="DB972">
        <f>BR972*CJ972*1000*(LCI!$E$96)</f>
        <v>20788999.252891053</v>
      </c>
    </row>
    <row r="973" spans="1:106" x14ac:dyDescent="0.25">
      <c r="A973" s="197">
        <v>21013</v>
      </c>
      <c r="B973" s="197" t="s">
        <v>1271</v>
      </c>
      <c r="C973" s="197" t="s">
        <v>1275</v>
      </c>
      <c r="D973" s="197">
        <v>-83.675774399999995</v>
      </c>
      <c r="E973" s="197">
        <v>36.725999999999999</v>
      </c>
      <c r="F973">
        <v>0</v>
      </c>
      <c r="G973">
        <f t="shared" si="94"/>
        <v>0</v>
      </c>
      <c r="H973" s="198">
        <v>7.14</v>
      </c>
      <c r="Q973" s="221">
        <f>(Q4058*10000)*TEA!$M$15*10^-6</f>
        <v>43.231155887699998</v>
      </c>
      <c r="R973" s="221">
        <f>(R4058*10000)*TEA!$O$15*10^-6</f>
        <v>43.231155887699998</v>
      </c>
      <c r="AA973">
        <f t="shared" si="90"/>
        <v>1</v>
      </c>
      <c r="AB973" s="197">
        <v>21013</v>
      </c>
      <c r="AC973" s="197">
        <v>0</v>
      </c>
      <c r="AD973" s="197">
        <f t="shared" si="95"/>
        <v>0</v>
      </c>
      <c r="AE973" s="197">
        <v>14</v>
      </c>
      <c r="AJ973">
        <v>0</v>
      </c>
      <c r="AK973">
        <v>0</v>
      </c>
      <c r="AU973" s="198">
        <v>0.27272727299999999</v>
      </c>
      <c r="AV973" s="6">
        <v>0</v>
      </c>
      <c r="AW973" s="198">
        <v>0.38356000000000001</v>
      </c>
      <c r="BO973" s="198"/>
      <c r="BP973" s="354">
        <f t="shared" si="91"/>
        <v>0</v>
      </c>
      <c r="BQ973" s="354">
        <f t="shared" si="92"/>
        <v>0</v>
      </c>
      <c r="BR973" s="354">
        <f t="shared" si="93"/>
        <v>38.3406576</v>
      </c>
      <c r="CG973" s="198"/>
      <c r="CH973">
        <f>(Transest!$J$14/HexExtSoy!$K$4)</f>
        <v>0.20257267294641951</v>
      </c>
      <c r="CI973">
        <f>(HydroProcOil!$K$14/HexExtSoy!$K$4)</f>
        <v>0.10977777777777777</v>
      </c>
      <c r="CJ973">
        <f>(StarchFerm!$K$24/StarchFerm!$K$4)</f>
        <v>0.33157302630665886</v>
      </c>
      <c r="CY973" s="198"/>
      <c r="CZ973">
        <f>BP973*CH973*1000*LCI!$E$93</f>
        <v>0</v>
      </c>
      <c r="DA973">
        <f>BQ973*CI973*1000*(LCI!$E$99)</f>
        <v>0</v>
      </c>
      <c r="DB973">
        <f>BR973*CJ973*1000*(LCI!$E$96)</f>
        <v>342608.01612397283</v>
      </c>
    </row>
    <row r="974" spans="1:106" x14ac:dyDescent="0.25">
      <c r="A974" s="197">
        <v>21015</v>
      </c>
      <c r="B974" s="197" t="s">
        <v>1271</v>
      </c>
      <c r="C974" s="197" t="s">
        <v>680</v>
      </c>
      <c r="D974" s="197">
        <v>-84.729104199999995</v>
      </c>
      <c r="E974" s="197">
        <v>38.964329999999997</v>
      </c>
      <c r="F974">
        <v>3.85</v>
      </c>
      <c r="G974">
        <f t="shared" si="94"/>
        <v>3.85</v>
      </c>
      <c r="H974" s="198">
        <v>8.9499999999999993</v>
      </c>
      <c r="Q974" s="221">
        <f>(Q4059*10000)*TEA!$M$15*10^-6</f>
        <v>42.832315989450002</v>
      </c>
      <c r="R974" s="221">
        <f>(R4059*10000)*TEA!$O$15*10^-6</f>
        <v>42.832315989450002</v>
      </c>
      <c r="AA974">
        <f t="shared" si="90"/>
        <v>1</v>
      </c>
      <c r="AB974" s="197">
        <v>21015</v>
      </c>
      <c r="AC974" s="197">
        <v>1983</v>
      </c>
      <c r="AD974" s="197">
        <f t="shared" si="95"/>
        <v>1983</v>
      </c>
      <c r="AE974" s="197">
        <v>1699</v>
      </c>
      <c r="AJ974">
        <v>0</v>
      </c>
      <c r="AK974">
        <v>0</v>
      </c>
      <c r="AU974" s="198">
        <v>0.27272727299999999</v>
      </c>
      <c r="AV974" s="6">
        <v>0</v>
      </c>
      <c r="AW974" s="198">
        <v>0.38356000000000001</v>
      </c>
      <c r="BO974" s="198"/>
      <c r="BP974" s="354">
        <f t="shared" si="91"/>
        <v>2082.15000208215</v>
      </c>
      <c r="BQ974" s="354">
        <f t="shared" si="92"/>
        <v>0</v>
      </c>
      <c r="BR974" s="354">
        <f t="shared" si="93"/>
        <v>5832.432538</v>
      </c>
      <c r="CG974" s="198"/>
      <c r="CH974">
        <f>(Transest!$J$14/HexExtSoy!$K$4)</f>
        <v>0.20257267294641951</v>
      </c>
      <c r="CI974">
        <f>(HydroProcOil!$K$14/HexExtSoy!$K$4)</f>
        <v>0.10977777777777777</v>
      </c>
      <c r="CJ974">
        <f>(StarchFerm!$K$24/StarchFerm!$K$4)</f>
        <v>0.33157302630665886</v>
      </c>
      <c r="CY974" s="198"/>
      <c r="CZ974">
        <f>BP974*CH974*1000*LCI!$E$93</f>
        <v>15922447.600243323</v>
      </c>
      <c r="DA974">
        <f>BQ974*CI974*1000*(LCI!$E$99)</f>
        <v>0</v>
      </c>
      <c r="DB974">
        <f>BR974*CJ974*1000*(LCI!$E$96)</f>
        <v>52117993.433192648</v>
      </c>
    </row>
    <row r="975" spans="1:106" x14ac:dyDescent="0.25">
      <c r="A975" s="197">
        <v>21017</v>
      </c>
      <c r="B975" s="197" t="s">
        <v>1271</v>
      </c>
      <c r="C975" s="197" t="s">
        <v>1208</v>
      </c>
      <c r="D975" s="197">
        <v>-84.211187600000002</v>
      </c>
      <c r="E975" s="197">
        <v>38.20599</v>
      </c>
      <c r="F975">
        <v>3.32</v>
      </c>
      <c r="G975">
        <f t="shared" si="94"/>
        <v>3.32</v>
      </c>
      <c r="H975" s="198">
        <v>9.6199999999999992</v>
      </c>
      <c r="Q975" s="221">
        <f>(Q4060*10000)*TEA!$M$15*10^-6</f>
        <v>43.885878627149999</v>
      </c>
      <c r="R975" s="221">
        <f>(R4060*10000)*TEA!$O$15*10^-6</f>
        <v>43.885878627149999</v>
      </c>
      <c r="AA975">
        <f t="shared" si="90"/>
        <v>1</v>
      </c>
      <c r="AB975" s="197">
        <v>21017</v>
      </c>
      <c r="AC975" s="197">
        <v>4720</v>
      </c>
      <c r="AD975" s="197">
        <f t="shared" si="95"/>
        <v>4720</v>
      </c>
      <c r="AE975" s="197">
        <v>1916</v>
      </c>
      <c r="AJ975">
        <v>0</v>
      </c>
      <c r="AK975">
        <v>0</v>
      </c>
      <c r="AU975" s="198">
        <v>0.27272727299999999</v>
      </c>
      <c r="AV975" s="6">
        <v>0</v>
      </c>
      <c r="AW975" s="198">
        <v>0.38356000000000001</v>
      </c>
      <c r="BO975" s="198"/>
      <c r="BP975" s="354">
        <f t="shared" si="91"/>
        <v>4273.7454588191995</v>
      </c>
      <c r="BQ975" s="354">
        <f t="shared" si="92"/>
        <v>0</v>
      </c>
      <c r="BR975" s="354">
        <f t="shared" si="93"/>
        <v>7069.7472351999995</v>
      </c>
      <c r="CG975" s="198"/>
      <c r="CH975">
        <f>(Transest!$J$14/HexExtSoy!$K$4)</f>
        <v>0.20257267294641951</v>
      </c>
      <c r="CI975">
        <f>(HydroProcOil!$K$14/HexExtSoy!$K$4)</f>
        <v>0.10977777777777777</v>
      </c>
      <c r="CJ975">
        <f>(StarchFerm!$K$24/StarchFerm!$K$4)</f>
        <v>0.33157302630665886</v>
      </c>
      <c r="CY975" s="198"/>
      <c r="CZ975">
        <f>BP975*CH975*1000*LCI!$E$93</f>
        <v>32681837.550982431</v>
      </c>
      <c r="DA975">
        <f>BQ975*CI975*1000*(LCI!$E$99)</f>
        <v>0</v>
      </c>
      <c r="DB975">
        <f>BR975*CJ975*1000*(LCI!$E$96)</f>
        <v>63174505.24765683</v>
      </c>
    </row>
    <row r="976" spans="1:106" x14ac:dyDescent="0.25">
      <c r="A976" s="197">
        <v>21019</v>
      </c>
      <c r="B976" s="197" t="s">
        <v>1271</v>
      </c>
      <c r="C976" s="197" t="s">
        <v>1276</v>
      </c>
      <c r="D976" s="197">
        <v>-82.677320100000003</v>
      </c>
      <c r="E976" s="197">
        <v>38.363280000000003</v>
      </c>
      <c r="F976">
        <v>0</v>
      </c>
      <c r="G976">
        <f t="shared" si="94"/>
        <v>0</v>
      </c>
      <c r="H976" s="198">
        <v>8.3800000000000008</v>
      </c>
      <c r="Q976" s="221">
        <f>(Q4061*10000)*TEA!$M$15*10^-6</f>
        <v>43.011903293099998</v>
      </c>
      <c r="R976" s="221">
        <f>(R4061*10000)*TEA!$O$15*10^-6</f>
        <v>43.011903293099998</v>
      </c>
      <c r="AA976">
        <f t="shared" si="90"/>
        <v>1</v>
      </c>
      <c r="AB976" s="197">
        <v>21019</v>
      </c>
      <c r="AC976" s="197">
        <v>0</v>
      </c>
      <c r="AD976" s="197">
        <f t="shared" si="95"/>
        <v>0</v>
      </c>
      <c r="AE976" s="197">
        <v>38</v>
      </c>
      <c r="AJ976">
        <v>0</v>
      </c>
      <c r="AK976">
        <v>0</v>
      </c>
      <c r="AU976" s="198">
        <v>0.27272727299999999</v>
      </c>
      <c r="AV976" s="6">
        <v>0</v>
      </c>
      <c r="AW976" s="198">
        <v>0.38356000000000001</v>
      </c>
      <c r="BO976" s="198"/>
      <c r="BP976" s="354">
        <f t="shared" si="91"/>
        <v>0</v>
      </c>
      <c r="BQ976" s="354">
        <f t="shared" si="92"/>
        <v>0</v>
      </c>
      <c r="BR976" s="354">
        <f t="shared" si="93"/>
        <v>122.14084640000003</v>
      </c>
      <c r="CG976" s="198"/>
      <c r="CH976">
        <f>(Transest!$J$14/HexExtSoy!$K$4)</f>
        <v>0.20257267294641951</v>
      </c>
      <c r="CI976">
        <f>(HydroProcOil!$K$14/HexExtSoy!$K$4)</f>
        <v>0.10977777777777777</v>
      </c>
      <c r="CJ976">
        <f>(StarchFerm!$K$24/StarchFerm!$K$4)</f>
        <v>0.33157302630665886</v>
      </c>
      <c r="CY976" s="198"/>
      <c r="CZ976">
        <f>BP976*CH976*1000*LCI!$E$93</f>
        <v>0</v>
      </c>
      <c r="DA976">
        <f>BQ976*CI976*1000*(LCI!$E$99)</f>
        <v>0</v>
      </c>
      <c r="DB976">
        <f>BR976*CJ976*1000*(LCI!$E$96)</f>
        <v>1091437.541561804</v>
      </c>
    </row>
    <row r="977" spans="1:106" x14ac:dyDescent="0.25">
      <c r="A977" s="197">
        <v>21021</v>
      </c>
      <c r="B977" s="197" t="s">
        <v>1271</v>
      </c>
      <c r="C977" s="197" t="s">
        <v>1277</v>
      </c>
      <c r="D977" s="197">
        <v>-84.870006099999998</v>
      </c>
      <c r="E977" s="197">
        <v>37.622839999999997</v>
      </c>
      <c r="F977">
        <v>4.03</v>
      </c>
      <c r="G977">
        <f t="shared" si="94"/>
        <v>4.03</v>
      </c>
      <c r="H977" s="198">
        <v>11.67</v>
      </c>
      <c r="Q977" s="221">
        <f>(Q4062*10000)*TEA!$M$15*10^-6</f>
        <v>45.076752096749999</v>
      </c>
      <c r="R977" s="221">
        <f>(R4062*10000)*TEA!$O$15*10^-6</f>
        <v>45.076752096749999</v>
      </c>
      <c r="AA977">
        <f t="shared" si="90"/>
        <v>1</v>
      </c>
      <c r="AB977" s="197">
        <v>21021</v>
      </c>
      <c r="AC977" s="197">
        <v>585</v>
      </c>
      <c r="AD977" s="197">
        <f t="shared" si="95"/>
        <v>585</v>
      </c>
      <c r="AE977" s="197">
        <v>832</v>
      </c>
      <c r="AJ977">
        <v>0</v>
      </c>
      <c r="AK977">
        <v>0</v>
      </c>
      <c r="AU977" s="198">
        <v>0.27272727299999999</v>
      </c>
      <c r="AV977" s="6">
        <v>0</v>
      </c>
      <c r="AW977" s="198">
        <v>0.38356000000000001</v>
      </c>
      <c r="BO977" s="198"/>
      <c r="BP977" s="354">
        <f t="shared" si="91"/>
        <v>642.96818246115004</v>
      </c>
      <c r="BQ977" s="354">
        <f t="shared" si="92"/>
        <v>0</v>
      </c>
      <c r="BR977" s="354">
        <f t="shared" si="93"/>
        <v>3724.1528064000004</v>
      </c>
      <c r="CG977" s="198"/>
      <c r="CH977">
        <f>(Transest!$J$14/HexExtSoy!$K$4)</f>
        <v>0.20257267294641951</v>
      </c>
      <c r="CI977">
        <f>(HydroProcOil!$K$14/HexExtSoy!$K$4)</f>
        <v>0.10977777777777777</v>
      </c>
      <c r="CJ977">
        <f>(StarchFerm!$K$24/StarchFerm!$K$4)</f>
        <v>0.33157302630665886</v>
      </c>
      <c r="CY977" s="198"/>
      <c r="CZ977">
        <f>BP977*CH977*1000*LCI!$E$93</f>
        <v>4916853.8211097764</v>
      </c>
      <c r="DA977">
        <f>BQ977*CI977*1000*(LCI!$E$99)</f>
        <v>0</v>
      </c>
      <c r="DB977">
        <f>BR977*CJ977*1000*(LCI!$E$96)</f>
        <v>33278631.213232763</v>
      </c>
    </row>
    <row r="978" spans="1:106" x14ac:dyDescent="0.25">
      <c r="A978" s="197">
        <v>21023</v>
      </c>
      <c r="B978" s="197" t="s">
        <v>1271</v>
      </c>
      <c r="C978" s="197" t="s">
        <v>1278</v>
      </c>
      <c r="D978" s="197">
        <v>-84.087204600000007</v>
      </c>
      <c r="E978" s="197">
        <v>38.696350000000002</v>
      </c>
      <c r="F978">
        <v>3.1</v>
      </c>
      <c r="G978">
        <f t="shared" si="94"/>
        <v>3.1</v>
      </c>
      <c r="H978" s="198">
        <v>9.49</v>
      </c>
      <c r="Q978" s="221">
        <f>(Q4063*10000)*TEA!$M$15*10^-6</f>
        <v>42.874197275699991</v>
      </c>
      <c r="R978" s="221">
        <f>(R4063*10000)*TEA!$O$15*10^-6</f>
        <v>42.874197275699991</v>
      </c>
      <c r="AA978">
        <f t="shared" si="90"/>
        <v>1</v>
      </c>
      <c r="AB978" s="197">
        <v>21023</v>
      </c>
      <c r="AC978" s="197">
        <v>322</v>
      </c>
      <c r="AD978" s="197">
        <f t="shared" si="95"/>
        <v>322</v>
      </c>
      <c r="AE978" s="197">
        <v>296</v>
      </c>
      <c r="AJ978">
        <v>0</v>
      </c>
      <c r="AK978">
        <v>0</v>
      </c>
      <c r="AU978" s="198">
        <v>0.27272727299999999</v>
      </c>
      <c r="AV978" s="6">
        <v>0</v>
      </c>
      <c r="AW978" s="198">
        <v>0.38356000000000001</v>
      </c>
      <c r="BO978" s="198"/>
      <c r="BP978" s="354">
        <f t="shared" si="91"/>
        <v>272.23636390860003</v>
      </c>
      <c r="BQ978" s="354">
        <f t="shared" si="92"/>
        <v>0</v>
      </c>
      <c r="BR978" s="354">
        <f t="shared" si="93"/>
        <v>1077.4353824</v>
      </c>
      <c r="CG978" s="198"/>
      <c r="CH978">
        <f>(Transest!$J$14/HexExtSoy!$K$4)</f>
        <v>0.20257267294641951</v>
      </c>
      <c r="CI978">
        <f>(HydroProcOil!$K$14/HexExtSoy!$K$4)</f>
        <v>0.10977777777777777</v>
      </c>
      <c r="CJ978">
        <f>(StarchFerm!$K$24/StarchFerm!$K$4)</f>
        <v>0.33157302630665886</v>
      </c>
      <c r="CY978" s="198"/>
      <c r="CZ978">
        <f>BP978*CH978*1000*LCI!$E$93</f>
        <v>2081823.7086092676</v>
      </c>
      <c r="DA978">
        <f>BQ978*CI978*1000*(LCI!$E$99)</f>
        <v>0</v>
      </c>
      <c r="DB978">
        <f>BR978*CJ978*1000*(LCI!$E$96)</f>
        <v>9627847.3550708741</v>
      </c>
    </row>
    <row r="979" spans="1:106" x14ac:dyDescent="0.25">
      <c r="A979" s="197">
        <v>21025</v>
      </c>
      <c r="B979" s="197" t="s">
        <v>1271</v>
      </c>
      <c r="C979" s="197" t="s">
        <v>1279</v>
      </c>
      <c r="D979" s="197">
        <v>-83.315994099999998</v>
      </c>
      <c r="E979" s="197">
        <v>37.525300000000001</v>
      </c>
      <c r="F979">
        <v>0</v>
      </c>
      <c r="G979">
        <f t="shared" si="94"/>
        <v>0</v>
      </c>
      <c r="H979" s="198">
        <v>7.72</v>
      </c>
      <c r="Q979" s="221">
        <f>(Q4064*10000)*TEA!$M$15*10^-6</f>
        <v>43.487610384599996</v>
      </c>
      <c r="R979" s="221">
        <f>(R4064*10000)*TEA!$O$15*10^-6</f>
        <v>43.487610384599996</v>
      </c>
      <c r="AA979">
        <f t="shared" si="90"/>
        <v>1</v>
      </c>
      <c r="AB979" s="197">
        <v>21025</v>
      </c>
      <c r="AC979" s="197">
        <v>0</v>
      </c>
      <c r="AD979" s="197">
        <f t="shared" si="95"/>
        <v>0</v>
      </c>
      <c r="AE979" s="197">
        <v>28</v>
      </c>
      <c r="AJ979">
        <v>0</v>
      </c>
      <c r="AK979">
        <v>0</v>
      </c>
      <c r="AU979" s="198">
        <v>0.27272727299999999</v>
      </c>
      <c r="AV979" s="6">
        <v>0</v>
      </c>
      <c r="AW979" s="198">
        <v>0.38356000000000001</v>
      </c>
      <c r="BO979" s="198"/>
      <c r="BP979" s="354">
        <f t="shared" si="91"/>
        <v>0</v>
      </c>
      <c r="BQ979" s="354">
        <f t="shared" si="92"/>
        <v>0</v>
      </c>
      <c r="BR979" s="354">
        <f t="shared" si="93"/>
        <v>82.910329599999997</v>
      </c>
      <c r="CG979" s="198"/>
      <c r="CH979">
        <f>(Transest!$J$14/HexExtSoy!$K$4)</f>
        <v>0.20257267294641951</v>
      </c>
      <c r="CI979">
        <f>(HydroProcOil!$K$14/HexExtSoy!$K$4)</f>
        <v>0.10977777777777777</v>
      </c>
      <c r="CJ979">
        <f>(StarchFerm!$K$24/StarchFerm!$K$4)</f>
        <v>0.33157302630665886</v>
      </c>
      <c r="CY979" s="198"/>
      <c r="CZ979">
        <f>BP979*CH979*1000*LCI!$E$93</f>
        <v>0</v>
      </c>
      <c r="DA979">
        <f>BQ979*CI979*1000*(LCI!$E$99)</f>
        <v>0</v>
      </c>
      <c r="DB979">
        <f>BR979*CJ979*1000*(LCI!$E$96)</f>
        <v>740877.83878909529</v>
      </c>
    </row>
    <row r="980" spans="1:106" x14ac:dyDescent="0.25">
      <c r="A980" s="197">
        <v>21027</v>
      </c>
      <c r="B980" s="197" t="s">
        <v>1271</v>
      </c>
      <c r="C980" s="197" t="s">
        <v>1280</v>
      </c>
      <c r="D980" s="197">
        <v>-86.435262300000005</v>
      </c>
      <c r="E980" s="197">
        <v>37.785220000000002</v>
      </c>
      <c r="F980">
        <v>3.32</v>
      </c>
      <c r="G980">
        <f t="shared" si="94"/>
        <v>3.32</v>
      </c>
      <c r="H980" s="198">
        <v>10.64</v>
      </c>
      <c r="Q980" s="221">
        <f>(Q4065*10000)*TEA!$M$15*10^-6</f>
        <v>46.132201671300002</v>
      </c>
      <c r="R980" s="221">
        <f>(R4065*10000)*TEA!$O$15*10^-6</f>
        <v>46.132201671300002</v>
      </c>
      <c r="AA980">
        <f t="shared" si="90"/>
        <v>1</v>
      </c>
      <c r="AB980" s="197">
        <v>21027</v>
      </c>
      <c r="AC980" s="197">
        <v>17004</v>
      </c>
      <c r="AD980" s="197">
        <f t="shared" si="95"/>
        <v>17004</v>
      </c>
      <c r="AE980" s="197">
        <v>7318</v>
      </c>
      <c r="AJ980">
        <v>0</v>
      </c>
      <c r="AK980">
        <v>0</v>
      </c>
      <c r="AU980" s="198">
        <v>0.27272727299999999</v>
      </c>
      <c r="AV980" s="6">
        <v>0</v>
      </c>
      <c r="AW980" s="198">
        <v>0.38356000000000001</v>
      </c>
      <c r="BO980" s="198"/>
      <c r="BP980" s="354">
        <f t="shared" si="91"/>
        <v>15396.349106305439</v>
      </c>
      <c r="BQ980" s="354">
        <f t="shared" si="92"/>
        <v>0</v>
      </c>
      <c r="BR980" s="354">
        <f t="shared" si="93"/>
        <v>29865.331731200004</v>
      </c>
      <c r="CG980" s="198"/>
      <c r="CH980">
        <f>(Transest!$J$14/HexExtSoy!$K$4)</f>
        <v>0.20257267294641951</v>
      </c>
      <c r="CI980">
        <f>(HydroProcOil!$K$14/HexExtSoy!$K$4)</f>
        <v>0.10977777777777777</v>
      </c>
      <c r="CJ980">
        <f>(StarchFerm!$K$24/StarchFerm!$K$4)</f>
        <v>0.33157302630665886</v>
      </c>
      <c r="CY980" s="198"/>
      <c r="CZ980">
        <f>BP980*CH980*1000*LCI!$E$93</f>
        <v>117737704.60103926</v>
      </c>
      <c r="DA980">
        <f>BQ980*CI980*1000*(LCI!$E$99)</f>
        <v>0</v>
      </c>
      <c r="DB980">
        <f>BR980*CJ980*1000*(LCI!$E$96)</f>
        <v>266873410.52050102</v>
      </c>
    </row>
    <row r="981" spans="1:106" x14ac:dyDescent="0.25">
      <c r="A981" s="197">
        <v>21029</v>
      </c>
      <c r="B981" s="197" t="s">
        <v>1271</v>
      </c>
      <c r="C981" s="197" t="s">
        <v>1281</v>
      </c>
      <c r="D981" s="197">
        <v>-85.698155099999994</v>
      </c>
      <c r="E981" s="197">
        <v>37.967440000000003</v>
      </c>
      <c r="F981">
        <v>3.3</v>
      </c>
      <c r="G981">
        <f t="shared" si="94"/>
        <v>3.3</v>
      </c>
      <c r="H981" s="198">
        <v>10.130000000000001</v>
      </c>
      <c r="Q981" s="221">
        <f>(Q4066*10000)*TEA!$M$15*10^-6</f>
        <v>45.495790737299991</v>
      </c>
      <c r="R981" s="221">
        <f>(R4066*10000)*TEA!$O$15*10^-6</f>
        <v>45.495790737299991</v>
      </c>
      <c r="AA981">
        <f t="shared" si="90"/>
        <v>1</v>
      </c>
      <c r="AB981" s="197">
        <v>21029</v>
      </c>
      <c r="AC981" s="197">
        <v>2301</v>
      </c>
      <c r="AD981" s="197">
        <f t="shared" si="95"/>
        <v>2301</v>
      </c>
      <c r="AE981" s="197">
        <v>829</v>
      </c>
      <c r="AJ981">
        <v>0</v>
      </c>
      <c r="AK981">
        <v>0</v>
      </c>
      <c r="AU981" s="198">
        <v>0.27272727299999999</v>
      </c>
      <c r="AV981" s="6">
        <v>0</v>
      </c>
      <c r="AW981" s="198">
        <v>0.38356000000000001</v>
      </c>
      <c r="BO981" s="198"/>
      <c r="BP981" s="354">
        <f t="shared" si="91"/>
        <v>2070.9000020708995</v>
      </c>
      <c r="BQ981" s="354">
        <f t="shared" si="92"/>
        <v>0</v>
      </c>
      <c r="BR981" s="354">
        <f t="shared" si="93"/>
        <v>3221.0486612000004</v>
      </c>
      <c r="CG981" s="198"/>
      <c r="CH981">
        <f>(Transest!$J$14/HexExtSoy!$K$4)</f>
        <v>0.20257267294641951</v>
      </c>
      <c r="CI981">
        <f>(HydroProcOil!$K$14/HexExtSoy!$K$4)</f>
        <v>0.10977777777777777</v>
      </c>
      <c r="CJ981">
        <f>(StarchFerm!$K$24/StarchFerm!$K$4)</f>
        <v>0.33157302630665886</v>
      </c>
      <c r="CY981" s="198"/>
      <c r="CZ981">
        <f>BP981*CH981*1000*LCI!$E$93</f>
        <v>15836417.518115355</v>
      </c>
      <c r="DA981">
        <f>BQ981*CI981*1000*(LCI!$E$99)</f>
        <v>0</v>
      </c>
      <c r="DB981">
        <f>BR981*CJ981*1000*(LCI!$E$96)</f>
        <v>28782946.374203838</v>
      </c>
    </row>
    <row r="982" spans="1:106" x14ac:dyDescent="0.25">
      <c r="A982" s="197">
        <v>21031</v>
      </c>
      <c r="B982" s="197" t="s">
        <v>1271</v>
      </c>
      <c r="C982" s="197" t="s">
        <v>598</v>
      </c>
      <c r="D982" s="197">
        <v>-86.674277799999999</v>
      </c>
      <c r="E982" s="197">
        <v>37.208500000000001</v>
      </c>
      <c r="F982">
        <v>3.24</v>
      </c>
      <c r="G982">
        <f t="shared" si="94"/>
        <v>3.24</v>
      </c>
      <c r="H982" s="198">
        <v>11.29</v>
      </c>
      <c r="Q982" s="221">
        <f>(Q4067*10000)*TEA!$M$15*10^-6</f>
        <v>47.385433047599996</v>
      </c>
      <c r="R982" s="221">
        <f>(R4067*10000)*TEA!$O$15*10^-6</f>
        <v>47.385433047599996</v>
      </c>
      <c r="AA982">
        <f t="shared" si="90"/>
        <v>1</v>
      </c>
      <c r="AB982" s="197">
        <v>21031</v>
      </c>
      <c r="AC982" s="197">
        <v>11481</v>
      </c>
      <c r="AD982" s="197">
        <f t="shared" si="95"/>
        <v>11481</v>
      </c>
      <c r="AE982" s="197">
        <v>7552</v>
      </c>
      <c r="AJ982">
        <v>0</v>
      </c>
      <c r="AK982">
        <v>0</v>
      </c>
      <c r="AU982" s="198">
        <v>0.27272727299999999</v>
      </c>
      <c r="AV982" s="6">
        <v>0</v>
      </c>
      <c r="AW982" s="198">
        <v>0.38356000000000001</v>
      </c>
      <c r="BO982" s="198"/>
      <c r="BP982" s="354">
        <f t="shared" si="91"/>
        <v>10145.02910105412</v>
      </c>
      <c r="BQ982" s="354">
        <f t="shared" si="92"/>
        <v>0</v>
      </c>
      <c r="BR982" s="354">
        <f t="shared" si="93"/>
        <v>32703.123404799997</v>
      </c>
      <c r="CG982" s="198"/>
      <c r="CH982">
        <f>(Transest!$J$14/HexExtSoy!$K$4)</f>
        <v>0.20257267294641951</v>
      </c>
      <c r="CI982">
        <f>(HydroProcOil!$K$14/HexExtSoy!$K$4)</f>
        <v>0.10977777777777777</v>
      </c>
      <c r="CJ982">
        <f>(StarchFerm!$K$24/StarchFerm!$K$4)</f>
        <v>0.33157302630665886</v>
      </c>
      <c r="CY982" s="198"/>
      <c r="CZ982">
        <f>BP982*CH982*1000*LCI!$E$93</f>
        <v>77580238.74502036</v>
      </c>
      <c r="DA982">
        <f>BQ982*CI982*1000*(LCI!$E$99)</f>
        <v>0</v>
      </c>
      <c r="DB982">
        <f>BR982*CJ982*1000*(LCI!$E$96)</f>
        <v>292231613.43941033</v>
      </c>
    </row>
    <row r="983" spans="1:106" x14ac:dyDescent="0.25">
      <c r="A983" s="197">
        <v>21033</v>
      </c>
      <c r="B983" s="197" t="s">
        <v>1271</v>
      </c>
      <c r="C983" s="197" t="s">
        <v>1282</v>
      </c>
      <c r="D983" s="197">
        <v>-87.863054000000005</v>
      </c>
      <c r="E983" s="197">
        <v>37.142299999999999</v>
      </c>
      <c r="F983">
        <v>3.27</v>
      </c>
      <c r="G983">
        <f t="shared" si="94"/>
        <v>3.27</v>
      </c>
      <c r="H983" s="198">
        <v>10.9</v>
      </c>
      <c r="Q983" s="221">
        <f>(Q4068*10000)*TEA!$M$15*10^-6</f>
        <v>47.791695797549991</v>
      </c>
      <c r="R983" s="221">
        <f>(R4068*10000)*TEA!$O$15*10^-6</f>
        <v>47.791695797549991</v>
      </c>
      <c r="AA983">
        <f t="shared" si="90"/>
        <v>1</v>
      </c>
      <c r="AB983" s="197">
        <v>21033</v>
      </c>
      <c r="AC983" s="197">
        <v>13169</v>
      </c>
      <c r="AD983" s="197">
        <f t="shared" si="95"/>
        <v>13169</v>
      </c>
      <c r="AE983" s="197">
        <v>11281</v>
      </c>
      <c r="AJ983">
        <v>0</v>
      </c>
      <c r="AK983">
        <v>0</v>
      </c>
      <c r="AU983" s="198">
        <v>0.27272727299999999</v>
      </c>
      <c r="AV983" s="6">
        <v>0</v>
      </c>
      <c r="AW983" s="198">
        <v>0.38356000000000001</v>
      </c>
      <c r="BO983" s="198"/>
      <c r="BP983" s="354">
        <f t="shared" si="91"/>
        <v>11744.353648107988</v>
      </c>
      <c r="BQ983" s="354">
        <f t="shared" si="92"/>
        <v>0</v>
      </c>
      <c r="BR983" s="354">
        <f t="shared" si="93"/>
        <v>47163.649924000005</v>
      </c>
      <c r="CG983" s="198"/>
      <c r="CH983">
        <f>(Transest!$J$14/HexExtSoy!$K$4)</f>
        <v>0.20257267294641951</v>
      </c>
      <c r="CI983">
        <f>(HydroProcOil!$K$14/HexExtSoy!$K$4)</f>
        <v>0.10977777777777777</v>
      </c>
      <c r="CJ983">
        <f>(StarchFerm!$K$24/StarchFerm!$K$4)</f>
        <v>0.33157302630665886</v>
      </c>
      <c r="CY983" s="198"/>
      <c r="CZ983">
        <f>BP983*CH983*1000*LCI!$E$93</f>
        <v>89810462.922328874</v>
      </c>
      <c r="DA983">
        <f>BQ983*CI983*1000*(LCI!$E$99)</f>
        <v>0</v>
      </c>
      <c r="DB983">
        <f>BR983*CJ983*1000*(LCI!$E$96)</f>
        <v>421449331.99130112</v>
      </c>
    </row>
    <row r="984" spans="1:106" x14ac:dyDescent="0.25">
      <c r="A984" s="197">
        <v>21035</v>
      </c>
      <c r="B984" s="197" t="s">
        <v>1271</v>
      </c>
      <c r="C984" s="197" t="s">
        <v>1283</v>
      </c>
      <c r="D984" s="197">
        <v>-88.270374099999998</v>
      </c>
      <c r="E984" s="197">
        <v>36.624839999999999</v>
      </c>
      <c r="F984">
        <v>3.03</v>
      </c>
      <c r="G984">
        <f t="shared" si="94"/>
        <v>3.03</v>
      </c>
      <c r="H984" s="198">
        <v>9.33</v>
      </c>
      <c r="Q984" s="221">
        <f>(Q4069*10000)*TEA!$M$15*10^-6</f>
        <v>48.856758497549997</v>
      </c>
      <c r="R984" s="221">
        <f>(R4069*10000)*TEA!$O$15*10^-6</f>
        <v>48.856758497549997</v>
      </c>
      <c r="AA984">
        <f t="shared" si="90"/>
        <v>1</v>
      </c>
      <c r="AB984" s="197">
        <v>21035</v>
      </c>
      <c r="AC984" s="197">
        <v>18653</v>
      </c>
      <c r="AD984" s="197">
        <f t="shared" si="95"/>
        <v>18653</v>
      </c>
      <c r="AE984" s="197">
        <v>11982</v>
      </c>
      <c r="AJ984">
        <v>0</v>
      </c>
      <c r="AK984">
        <v>0</v>
      </c>
      <c r="AU984" s="198">
        <v>0.27272727299999999</v>
      </c>
      <c r="AV984" s="6">
        <v>0</v>
      </c>
      <c r="AW984" s="198">
        <v>0.38356000000000001</v>
      </c>
      <c r="BO984" s="198"/>
      <c r="BP984" s="354">
        <f t="shared" si="91"/>
        <v>15414.160924505069</v>
      </c>
      <c r="BQ984" s="354">
        <f t="shared" si="92"/>
        <v>0</v>
      </c>
      <c r="BR984" s="354">
        <f t="shared" si="93"/>
        <v>42878.962533600003</v>
      </c>
      <c r="CG984" s="198"/>
      <c r="CH984">
        <f>(Transest!$J$14/HexExtSoy!$K$4)</f>
        <v>0.20257267294641951</v>
      </c>
      <c r="CI984">
        <f>(HydroProcOil!$K$14/HexExtSoy!$K$4)</f>
        <v>0.10977777777777777</v>
      </c>
      <c r="CJ984">
        <f>(StarchFerm!$K$24/StarchFerm!$K$4)</f>
        <v>0.33157302630665886</v>
      </c>
      <c r="CY984" s="198"/>
      <c r="CZ984">
        <f>BP984*CH984*1000*LCI!$E$93</f>
        <v>117873913.68379749</v>
      </c>
      <c r="DA984">
        <f>BQ984*CI984*1000*(LCI!$E$99)</f>
        <v>0</v>
      </c>
      <c r="DB984">
        <f>BR984*CJ984*1000*(LCI!$E$96)</f>
        <v>383161823.67959321</v>
      </c>
    </row>
    <row r="985" spans="1:106" x14ac:dyDescent="0.25">
      <c r="A985" s="197">
        <v>21037</v>
      </c>
      <c r="B985" s="197" t="s">
        <v>1271</v>
      </c>
      <c r="C985" s="197" t="s">
        <v>1284</v>
      </c>
      <c r="D985" s="197">
        <v>-84.374998700000006</v>
      </c>
      <c r="E985" s="197">
        <v>38.95194</v>
      </c>
      <c r="F985">
        <v>3.51</v>
      </c>
      <c r="G985">
        <f t="shared" si="94"/>
        <v>3.51</v>
      </c>
      <c r="H985" s="198">
        <v>0</v>
      </c>
      <c r="Q985" s="221">
        <f>(Q4070*10000)*TEA!$M$15*10^-6</f>
        <v>42.6018008052</v>
      </c>
      <c r="R985" s="221">
        <f>(R4070*10000)*TEA!$O$15*10^-6</f>
        <v>42.6018008052</v>
      </c>
      <c r="AA985">
        <f t="shared" si="90"/>
        <v>1</v>
      </c>
      <c r="AB985" s="197">
        <v>21037</v>
      </c>
      <c r="AC985" s="197">
        <v>148</v>
      </c>
      <c r="AD985" s="197">
        <f t="shared" si="95"/>
        <v>148</v>
      </c>
      <c r="AE985" s="197">
        <v>131</v>
      </c>
      <c r="AJ985">
        <v>0</v>
      </c>
      <c r="AK985">
        <v>0</v>
      </c>
      <c r="AU985" s="198">
        <v>0.27272727299999999</v>
      </c>
      <c r="AV985" s="6">
        <v>0</v>
      </c>
      <c r="AW985" s="198">
        <v>0.38356000000000001</v>
      </c>
      <c r="BO985" s="198"/>
      <c r="BP985" s="354">
        <f t="shared" si="91"/>
        <v>141.67636377804001</v>
      </c>
      <c r="BQ985" s="354">
        <f t="shared" si="92"/>
        <v>0</v>
      </c>
      <c r="BR985" s="354">
        <f t="shared" si="93"/>
        <v>0</v>
      </c>
      <c r="CG985" s="198"/>
      <c r="CH985">
        <f>(Transest!$J$14/HexExtSoy!$K$4)</f>
        <v>0.20257267294641951</v>
      </c>
      <c r="CI985">
        <f>(HydroProcOil!$K$14/HexExtSoy!$K$4)</f>
        <v>0.10977777777777777</v>
      </c>
      <c r="CJ985">
        <f>(StarchFerm!$K$24/StarchFerm!$K$4)</f>
        <v>0.33157302630665886</v>
      </c>
      <c r="CY985" s="198"/>
      <c r="CZ985">
        <f>BP985*CH985*1000*LCI!$E$93</f>
        <v>1083415.9288202189</v>
      </c>
      <c r="DA985">
        <f>BQ985*CI985*1000*(LCI!$E$99)</f>
        <v>0</v>
      </c>
      <c r="DB985">
        <f>BR985*CJ985*1000*(LCI!$E$96)</f>
        <v>0</v>
      </c>
    </row>
    <row r="986" spans="1:106" x14ac:dyDescent="0.25">
      <c r="A986" s="197">
        <v>21039</v>
      </c>
      <c r="B986" s="197" t="s">
        <v>1271</v>
      </c>
      <c r="C986" s="197" t="s">
        <v>1285</v>
      </c>
      <c r="D986" s="197">
        <v>-88.960018399999996</v>
      </c>
      <c r="E986" s="197">
        <v>36.860860000000002</v>
      </c>
      <c r="F986">
        <v>3.31</v>
      </c>
      <c r="G986">
        <f t="shared" si="94"/>
        <v>3.31</v>
      </c>
      <c r="H986" s="198">
        <v>10.78</v>
      </c>
      <c r="Q986" s="221">
        <f>(Q4071*10000)*TEA!$M$15*10^-6</f>
        <v>48.486520535849998</v>
      </c>
      <c r="R986" s="221">
        <f>(R4071*10000)*TEA!$O$15*10^-6</f>
        <v>48.486520535849998</v>
      </c>
      <c r="AA986">
        <f t="shared" ref="AA986:AA1049" si="96">IF(AB986=A986,1,0)</f>
        <v>1</v>
      </c>
      <c r="AB986" s="197">
        <v>21039</v>
      </c>
      <c r="AC986" s="197">
        <v>14634</v>
      </c>
      <c r="AD986" s="197">
        <f t="shared" si="95"/>
        <v>14634</v>
      </c>
      <c r="AE986" s="197">
        <v>11210</v>
      </c>
      <c r="AJ986">
        <v>0</v>
      </c>
      <c r="AK986">
        <v>0</v>
      </c>
      <c r="AU986" s="198">
        <v>0.27272727299999999</v>
      </c>
      <c r="AV986" s="6">
        <v>0</v>
      </c>
      <c r="AW986" s="198">
        <v>0.38356000000000001</v>
      </c>
      <c r="BO986" s="198"/>
      <c r="BP986" s="354">
        <f t="shared" si="91"/>
        <v>13210.510922301421</v>
      </c>
      <c r="BQ986" s="354">
        <f t="shared" si="92"/>
        <v>0</v>
      </c>
      <c r="BR986" s="354">
        <f t="shared" si="93"/>
        <v>46350.847927999996</v>
      </c>
      <c r="CG986" s="198"/>
      <c r="CH986">
        <f>(Transest!$J$14/HexExtSoy!$K$4)</f>
        <v>0.20257267294641951</v>
      </c>
      <c r="CI986">
        <f>(HydroProcOil!$K$14/HexExtSoy!$K$4)</f>
        <v>0.10977777777777777</v>
      </c>
      <c r="CJ986">
        <f>(StarchFerm!$K$24/StarchFerm!$K$4)</f>
        <v>0.33157302630665886</v>
      </c>
      <c r="CY986" s="198"/>
      <c r="CZ986">
        <f>BP986*CH986*1000*LCI!$E$93</f>
        <v>101022341.19657217</v>
      </c>
      <c r="DA986">
        <f>BQ986*CI986*1000*(LCI!$E$99)</f>
        <v>0</v>
      </c>
      <c r="DB986">
        <f>BR986*CJ986*1000*(LCI!$E$96)</f>
        <v>414186220.27693224</v>
      </c>
    </row>
    <row r="987" spans="1:106" x14ac:dyDescent="0.25">
      <c r="A987" s="197">
        <v>21041</v>
      </c>
      <c r="B987" s="197" t="s">
        <v>1271</v>
      </c>
      <c r="C987" s="197" t="s">
        <v>682</v>
      </c>
      <c r="D987" s="197">
        <v>-85.130042000000003</v>
      </c>
      <c r="E987" s="197">
        <v>38.659880000000001</v>
      </c>
      <c r="F987">
        <v>2.66</v>
      </c>
      <c r="G987">
        <f t="shared" si="94"/>
        <v>2.66</v>
      </c>
      <c r="H987" s="198">
        <v>0</v>
      </c>
      <c r="Q987" s="221">
        <f>(Q4072*10000)*TEA!$M$15*10^-6</f>
        <v>43.742883628349993</v>
      </c>
      <c r="R987" s="221">
        <f>(R4072*10000)*TEA!$O$15*10^-6</f>
        <v>43.742883628349993</v>
      </c>
      <c r="AA987">
        <f t="shared" si="96"/>
        <v>1</v>
      </c>
      <c r="AB987" s="197">
        <v>21041</v>
      </c>
      <c r="AC987" s="197">
        <v>1344</v>
      </c>
      <c r="AD987" s="197">
        <f t="shared" si="95"/>
        <v>1344</v>
      </c>
      <c r="AE987" s="197">
        <v>0</v>
      </c>
      <c r="AJ987">
        <v>0</v>
      </c>
      <c r="AK987">
        <v>0</v>
      </c>
      <c r="AU987" s="198">
        <v>0.27272727299999999</v>
      </c>
      <c r="AV987" s="6">
        <v>0</v>
      </c>
      <c r="AW987" s="198">
        <v>0.38356000000000001</v>
      </c>
      <c r="BO987" s="198"/>
      <c r="BP987" s="354">
        <f t="shared" si="91"/>
        <v>975.01091006591992</v>
      </c>
      <c r="BQ987" s="354">
        <f t="shared" si="92"/>
        <v>0</v>
      </c>
      <c r="BR987" s="354">
        <f t="shared" si="93"/>
        <v>0</v>
      </c>
      <c r="CG987" s="198"/>
      <c r="CH987">
        <f>(Transest!$J$14/HexExtSoy!$K$4)</f>
        <v>0.20257267294641951</v>
      </c>
      <c r="CI987">
        <f>(HydroProcOil!$K$14/HexExtSoy!$K$4)</f>
        <v>0.10977777777777777</v>
      </c>
      <c r="CJ987">
        <f>(StarchFerm!$K$24/StarchFerm!$K$4)</f>
        <v>0.33157302630665886</v>
      </c>
      <c r="CY987" s="198"/>
      <c r="CZ987">
        <f>BP987*CH987*1000*LCI!$E$93</f>
        <v>7456023.874200034</v>
      </c>
      <c r="DA987">
        <f>BQ987*CI987*1000*(LCI!$E$99)</f>
        <v>0</v>
      </c>
      <c r="DB987">
        <f>BR987*CJ987*1000*(LCI!$E$96)</f>
        <v>0</v>
      </c>
    </row>
    <row r="988" spans="1:106" x14ac:dyDescent="0.25">
      <c r="A988" s="197">
        <v>21043</v>
      </c>
      <c r="B988" s="197" t="s">
        <v>1271</v>
      </c>
      <c r="C988" s="197" t="s">
        <v>1286</v>
      </c>
      <c r="D988" s="197">
        <v>-83.034341499999996</v>
      </c>
      <c r="E988" s="197">
        <v>38.321219999999997</v>
      </c>
      <c r="F988">
        <v>0</v>
      </c>
      <c r="G988">
        <f t="shared" si="94"/>
        <v>0</v>
      </c>
      <c r="H988" s="198">
        <v>6.68</v>
      </c>
      <c r="Q988" s="221">
        <f>(Q4073*10000)*TEA!$M$15*10^-6</f>
        <v>42.981050671649996</v>
      </c>
      <c r="R988" s="221">
        <f>(R4073*10000)*TEA!$O$15*10^-6</f>
        <v>42.981050671649996</v>
      </c>
      <c r="AA988">
        <f t="shared" si="96"/>
        <v>1</v>
      </c>
      <c r="AB988" s="197">
        <v>21043</v>
      </c>
      <c r="AC988" s="197">
        <v>0</v>
      </c>
      <c r="AD988" s="197">
        <f t="shared" si="95"/>
        <v>0</v>
      </c>
      <c r="AE988" s="197">
        <v>70</v>
      </c>
      <c r="AJ988">
        <v>0</v>
      </c>
      <c r="AK988">
        <v>0</v>
      </c>
      <c r="AU988" s="198">
        <v>0.27272727299999999</v>
      </c>
      <c r="AV988" s="6">
        <v>0</v>
      </c>
      <c r="AW988" s="198">
        <v>0.38356000000000001</v>
      </c>
      <c r="BO988" s="198"/>
      <c r="BP988" s="354">
        <f t="shared" si="91"/>
        <v>0</v>
      </c>
      <c r="BQ988" s="354">
        <f t="shared" si="92"/>
        <v>0</v>
      </c>
      <c r="BR988" s="354">
        <f t="shared" si="93"/>
        <v>179.352656</v>
      </c>
      <c r="CG988" s="198"/>
      <c r="CH988">
        <f>(Transest!$J$14/HexExtSoy!$K$4)</f>
        <v>0.20257267294641951</v>
      </c>
      <c r="CI988">
        <f>(HydroProcOil!$K$14/HexExtSoy!$K$4)</f>
        <v>0.10977777777777777</v>
      </c>
      <c r="CJ988">
        <f>(StarchFerm!$K$24/StarchFerm!$K$4)</f>
        <v>0.33157302630665886</v>
      </c>
      <c r="CY988" s="198"/>
      <c r="CZ988">
        <f>BP988*CH988*1000*LCI!$E$93</f>
        <v>0</v>
      </c>
      <c r="DA988">
        <f>BQ988*CI988*1000*(LCI!$E$99)</f>
        <v>0</v>
      </c>
      <c r="DB988">
        <f>BR988*CJ988*1000*(LCI!$E$96)</f>
        <v>1602676.1538572398</v>
      </c>
    </row>
    <row r="989" spans="1:106" x14ac:dyDescent="0.25">
      <c r="A989" s="197">
        <v>21045</v>
      </c>
      <c r="B989" s="197" t="s">
        <v>1271</v>
      </c>
      <c r="C989" s="197" t="s">
        <v>1287</v>
      </c>
      <c r="D989" s="197">
        <v>-84.938438199999993</v>
      </c>
      <c r="E989" s="197">
        <v>37.29918</v>
      </c>
      <c r="F989">
        <v>3.46</v>
      </c>
      <c r="G989">
        <f t="shared" si="94"/>
        <v>3.46</v>
      </c>
      <c r="H989" s="198">
        <v>10.74</v>
      </c>
      <c r="Q989" s="221">
        <f>(Q4074*10000)*TEA!$M$15*10^-6</f>
        <v>45.410220035099996</v>
      </c>
      <c r="R989" s="221">
        <f>(R4074*10000)*TEA!$O$15*10^-6</f>
        <v>45.410220035099996</v>
      </c>
      <c r="AA989">
        <f t="shared" si="96"/>
        <v>1</v>
      </c>
      <c r="AB989" s="197">
        <v>21045</v>
      </c>
      <c r="AC989" s="197">
        <v>3444</v>
      </c>
      <c r="AD989" s="197">
        <f t="shared" si="95"/>
        <v>3444</v>
      </c>
      <c r="AE989" s="197">
        <v>3053</v>
      </c>
      <c r="AJ989">
        <v>0</v>
      </c>
      <c r="AK989">
        <v>0</v>
      </c>
      <c r="AU989" s="198">
        <v>0.27272727299999999</v>
      </c>
      <c r="AV989" s="6">
        <v>0</v>
      </c>
      <c r="AW989" s="198">
        <v>0.38356000000000001</v>
      </c>
      <c r="BO989" s="198"/>
      <c r="BP989" s="354">
        <f t="shared" si="91"/>
        <v>3249.8836396135198</v>
      </c>
      <c r="BQ989" s="354">
        <f t="shared" si="92"/>
        <v>0</v>
      </c>
      <c r="BR989" s="354">
        <f t="shared" si="93"/>
        <v>12576.6332232</v>
      </c>
      <c r="CG989" s="198"/>
      <c r="CH989">
        <f>(Transest!$J$14/HexExtSoy!$K$4)</f>
        <v>0.20257267294641951</v>
      </c>
      <c r="CI989">
        <f>(HydroProcOil!$K$14/HexExtSoy!$K$4)</f>
        <v>0.10977777777777777</v>
      </c>
      <c r="CJ989">
        <f>(StarchFerm!$K$24/StarchFerm!$K$4)</f>
        <v>0.33157302630665886</v>
      </c>
      <c r="CY989" s="198"/>
      <c r="CZ989">
        <f>BP989*CH989*1000*LCI!$E$93</f>
        <v>24852244.990460925</v>
      </c>
      <c r="DA989">
        <f>BQ989*CI989*1000*(LCI!$E$99)</f>
        <v>0</v>
      </c>
      <c r="DB989">
        <f>BR989*CJ989*1000*(LCI!$E$96)</f>
        <v>112383449.52433467</v>
      </c>
    </row>
    <row r="990" spans="1:106" x14ac:dyDescent="0.25">
      <c r="A990" s="197">
        <v>21047</v>
      </c>
      <c r="B990" s="197" t="s">
        <v>1271</v>
      </c>
      <c r="C990" s="197" t="s">
        <v>1067</v>
      </c>
      <c r="D990" s="197">
        <v>-87.4850311</v>
      </c>
      <c r="E990" s="197">
        <v>36.89255</v>
      </c>
      <c r="F990">
        <v>3.59</v>
      </c>
      <c r="G990">
        <f t="shared" si="94"/>
        <v>3.59</v>
      </c>
      <c r="H990" s="198">
        <v>11.69</v>
      </c>
      <c r="Q990" s="221">
        <f>(Q4075*10000)*TEA!$M$15*10^-6</f>
        <v>48.19356554985</v>
      </c>
      <c r="R990" s="221">
        <f>(R4075*10000)*TEA!$O$15*10^-6</f>
        <v>48.19356554985</v>
      </c>
      <c r="AA990">
        <f t="shared" si="96"/>
        <v>1</v>
      </c>
      <c r="AB990" s="197">
        <v>21047</v>
      </c>
      <c r="AC990" s="197">
        <v>38455</v>
      </c>
      <c r="AD990" s="197">
        <f t="shared" si="95"/>
        <v>38455</v>
      </c>
      <c r="AE990" s="197">
        <v>33806</v>
      </c>
      <c r="AJ990">
        <v>0</v>
      </c>
      <c r="AK990">
        <v>0</v>
      </c>
      <c r="AU990" s="198">
        <v>0.27272727299999999</v>
      </c>
      <c r="AV990" s="6">
        <v>0</v>
      </c>
      <c r="AW990" s="198">
        <v>0.38356000000000001</v>
      </c>
      <c r="BO990" s="198"/>
      <c r="BP990" s="354">
        <f t="shared" si="91"/>
        <v>37650.940946741845</v>
      </c>
      <c r="BQ990" s="354">
        <f t="shared" si="92"/>
        <v>0</v>
      </c>
      <c r="BR990" s="354">
        <f t="shared" si="93"/>
        <v>151579.8972184</v>
      </c>
      <c r="CG990" s="198"/>
      <c r="CH990">
        <f>(Transest!$J$14/HexExtSoy!$K$4)</f>
        <v>0.20257267294641951</v>
      </c>
      <c r="CI990">
        <f>(HydroProcOil!$K$14/HexExtSoy!$K$4)</f>
        <v>0.10977777777777777</v>
      </c>
      <c r="CJ990">
        <f>(StarchFerm!$K$24/StarchFerm!$K$4)</f>
        <v>0.33157302630665886</v>
      </c>
      <c r="CY990" s="198"/>
      <c r="CZ990">
        <f>BP990*CH990*1000*LCI!$E$93</f>
        <v>287921203.43148071</v>
      </c>
      <c r="DA990">
        <f>BQ990*CI990*1000*(LCI!$E$99)</f>
        <v>0</v>
      </c>
      <c r="DB990">
        <f>BR990*CJ990*1000*(LCI!$E$96)</f>
        <v>1354501751.4324462</v>
      </c>
    </row>
    <row r="991" spans="1:106" x14ac:dyDescent="0.25">
      <c r="A991" s="197">
        <v>21049</v>
      </c>
      <c r="B991" s="197" t="s">
        <v>1271</v>
      </c>
      <c r="C991" s="197" t="s">
        <v>684</v>
      </c>
      <c r="D991" s="197">
        <v>-84.142343600000004</v>
      </c>
      <c r="E991" s="197">
        <v>37.97016</v>
      </c>
      <c r="F991">
        <v>3.49</v>
      </c>
      <c r="G991">
        <f t="shared" si="94"/>
        <v>3.49</v>
      </c>
      <c r="H991" s="198">
        <v>10.36</v>
      </c>
      <c r="Q991" s="221">
        <f>(Q4076*10000)*TEA!$M$15*10^-6</f>
        <v>43.980221297699998</v>
      </c>
      <c r="R991" s="221">
        <f>(R4076*10000)*TEA!$O$15*10^-6</f>
        <v>43.980221297699998</v>
      </c>
      <c r="AA991">
        <f t="shared" si="96"/>
        <v>1</v>
      </c>
      <c r="AB991" s="197">
        <v>21049</v>
      </c>
      <c r="AC991" s="197">
        <v>3176</v>
      </c>
      <c r="AD991" s="197">
        <f t="shared" si="95"/>
        <v>3176</v>
      </c>
      <c r="AE991" s="197">
        <v>1796</v>
      </c>
      <c r="AJ991">
        <v>0</v>
      </c>
      <c r="AK991">
        <v>0</v>
      </c>
      <c r="AU991" s="198">
        <v>0.27272727299999999</v>
      </c>
      <c r="AV991" s="6">
        <v>0</v>
      </c>
      <c r="AW991" s="198">
        <v>0.38356000000000001</v>
      </c>
      <c r="BO991" s="198"/>
      <c r="BP991" s="354">
        <f t="shared" si="91"/>
        <v>3022.9745484775199</v>
      </c>
      <c r="BQ991" s="354">
        <f t="shared" si="92"/>
        <v>0</v>
      </c>
      <c r="BR991" s="354">
        <f t="shared" si="93"/>
        <v>7136.732153599999</v>
      </c>
      <c r="CG991" s="198"/>
      <c r="CH991">
        <f>(Transest!$J$14/HexExtSoy!$K$4)</f>
        <v>0.20257267294641951</v>
      </c>
      <c r="CI991">
        <f>(HydroProcOil!$K$14/HexExtSoy!$K$4)</f>
        <v>0.10977777777777777</v>
      </c>
      <c r="CJ991">
        <f>(StarchFerm!$K$24/StarchFerm!$K$4)</f>
        <v>0.33157302630665886</v>
      </c>
      <c r="CY991" s="198"/>
      <c r="CZ991">
        <f>BP991*CH991*1000*LCI!$E$93</f>
        <v>23117044.303661779</v>
      </c>
      <c r="DA991">
        <f>BQ991*CI991*1000*(LCI!$E$99)</f>
        <v>0</v>
      </c>
      <c r="DB991">
        <f>BR991*CJ991*1000*(LCI!$E$96)</f>
        <v>63773075.315042682</v>
      </c>
    </row>
    <row r="992" spans="1:106" x14ac:dyDescent="0.25">
      <c r="A992" s="197">
        <v>21051</v>
      </c>
      <c r="B992" s="197" t="s">
        <v>1271</v>
      </c>
      <c r="C992" s="197" t="s">
        <v>605</v>
      </c>
      <c r="D992" s="197">
        <v>-83.710123899999999</v>
      </c>
      <c r="E992" s="197">
        <v>37.165059999999997</v>
      </c>
      <c r="F992">
        <v>3.2</v>
      </c>
      <c r="G992">
        <f t="shared" si="94"/>
        <v>3.2</v>
      </c>
      <c r="H992" s="198">
        <v>9.9700000000000006</v>
      </c>
      <c r="Q992" s="221">
        <f>(Q4077*10000)*TEA!$M$15*10^-6</f>
        <v>43.555434301349997</v>
      </c>
      <c r="R992" s="221">
        <f>(R4077*10000)*TEA!$O$15*10^-6</f>
        <v>43.555434301349997</v>
      </c>
      <c r="AA992">
        <f t="shared" si="96"/>
        <v>1</v>
      </c>
      <c r="AB992" s="197">
        <v>21051</v>
      </c>
      <c r="AC992" s="197">
        <v>180</v>
      </c>
      <c r="AD992" s="197">
        <f t="shared" si="95"/>
        <v>180</v>
      </c>
      <c r="AE992" s="197">
        <v>123</v>
      </c>
      <c r="AJ992">
        <v>0</v>
      </c>
      <c r="AK992">
        <v>0</v>
      </c>
      <c r="AU992" s="198">
        <v>0.27272727299999999</v>
      </c>
      <c r="AV992" s="6">
        <v>0</v>
      </c>
      <c r="AW992" s="198">
        <v>0.38356000000000001</v>
      </c>
      <c r="BO992" s="198"/>
      <c r="BP992" s="354">
        <f t="shared" si="91"/>
        <v>157.090909248</v>
      </c>
      <c r="BQ992" s="354">
        <f t="shared" si="92"/>
        <v>0</v>
      </c>
      <c r="BR992" s="354">
        <f t="shared" si="93"/>
        <v>470.3634636000001</v>
      </c>
      <c r="CG992" s="198"/>
      <c r="CH992">
        <f>(Transest!$J$14/HexExtSoy!$K$4)</f>
        <v>0.20257267294641951</v>
      </c>
      <c r="CI992">
        <f>(HydroProcOil!$K$14/HexExtSoy!$K$4)</f>
        <v>0.10977777777777777</v>
      </c>
      <c r="CJ992">
        <f>(StarchFerm!$K$24/StarchFerm!$K$4)</f>
        <v>0.33157302630665886</v>
      </c>
      <c r="CY992" s="198"/>
      <c r="CZ992">
        <f>BP992*CH992*1000*LCI!$E$93</f>
        <v>1201292.7831686416</v>
      </c>
      <c r="DA992">
        <f>BQ992*CI992*1000*(LCI!$E$99)</f>
        <v>0</v>
      </c>
      <c r="DB992">
        <f>BR992*CJ992*1000*(LCI!$E$96)</f>
        <v>4203117.609573721</v>
      </c>
    </row>
    <row r="993" spans="1:106" x14ac:dyDescent="0.25">
      <c r="A993" s="197">
        <v>21053</v>
      </c>
      <c r="B993" s="197" t="s">
        <v>1271</v>
      </c>
      <c r="C993" s="197" t="s">
        <v>1068</v>
      </c>
      <c r="D993" s="197">
        <v>-85.137864699999994</v>
      </c>
      <c r="E993" s="197">
        <v>36.729840000000003</v>
      </c>
      <c r="F993">
        <v>3.37</v>
      </c>
      <c r="G993">
        <f t="shared" si="94"/>
        <v>3.37</v>
      </c>
      <c r="H993" s="198">
        <v>10.19</v>
      </c>
      <c r="Q993" s="221">
        <f>(Q4078*10000)*TEA!$M$15*10^-6</f>
        <v>46.324906932599994</v>
      </c>
      <c r="R993" s="221">
        <f>(R4078*10000)*TEA!$O$15*10^-6</f>
        <v>46.324906932599994</v>
      </c>
      <c r="AA993">
        <f t="shared" si="96"/>
        <v>1</v>
      </c>
      <c r="AB993" s="197">
        <v>21053</v>
      </c>
      <c r="AC993" s="197">
        <v>582</v>
      </c>
      <c r="AD993" s="197">
        <f t="shared" si="95"/>
        <v>582</v>
      </c>
      <c r="AE993" s="197">
        <v>294</v>
      </c>
      <c r="AJ993">
        <v>0</v>
      </c>
      <c r="AK993">
        <v>0</v>
      </c>
      <c r="AU993" s="198">
        <v>0.27272727299999999</v>
      </c>
      <c r="AV993" s="6">
        <v>0</v>
      </c>
      <c r="AW993" s="198">
        <v>0.38356000000000001</v>
      </c>
      <c r="BO993" s="198"/>
      <c r="BP993" s="354">
        <f t="shared" si="91"/>
        <v>534.91090962582007</v>
      </c>
      <c r="BQ993" s="354">
        <f t="shared" si="92"/>
        <v>0</v>
      </c>
      <c r="BR993" s="354">
        <f t="shared" si="93"/>
        <v>1149.0920615999999</v>
      </c>
      <c r="CG993" s="198"/>
      <c r="CH993">
        <f>(Transest!$J$14/HexExtSoy!$K$4)</f>
        <v>0.20257267294641951</v>
      </c>
      <c r="CI993">
        <f>(HydroProcOil!$K$14/HexExtSoy!$K$4)</f>
        <v>0.10977777777777777</v>
      </c>
      <c r="CJ993">
        <f>(StarchFerm!$K$24/StarchFerm!$K$4)</f>
        <v>0.33157302630665886</v>
      </c>
      <c r="CY993" s="198"/>
      <c r="CZ993">
        <f>BP993*CH993*1000*LCI!$E$93</f>
        <v>4090527.0613541384</v>
      </c>
      <c r="DA993">
        <f>BQ993*CI993*1000*(LCI!$E$99)</f>
        <v>0</v>
      </c>
      <c r="DB993">
        <f>BR993*CJ993*1000*(LCI!$E$96)</f>
        <v>10268163.777362596</v>
      </c>
    </row>
    <row r="994" spans="1:106" x14ac:dyDescent="0.25">
      <c r="A994" s="197">
        <v>21055</v>
      </c>
      <c r="B994" s="197" t="s">
        <v>1271</v>
      </c>
      <c r="C994" s="197" t="s">
        <v>690</v>
      </c>
      <c r="D994" s="197">
        <v>-88.100781900000001</v>
      </c>
      <c r="E994" s="197">
        <v>37.352310000000003</v>
      </c>
      <c r="F994">
        <v>3.23</v>
      </c>
      <c r="G994">
        <f t="shared" si="94"/>
        <v>3.23</v>
      </c>
      <c r="H994" s="198">
        <v>9.7899999999999991</v>
      </c>
      <c r="Q994" s="221">
        <f>(Q4079*10000)*TEA!$M$15*10^-6</f>
        <v>47.407510579949999</v>
      </c>
      <c r="R994" s="221">
        <f>(R4079*10000)*TEA!$O$15*10^-6</f>
        <v>47.407510579949999</v>
      </c>
      <c r="AA994">
        <f t="shared" si="96"/>
        <v>1</v>
      </c>
      <c r="AB994" s="197">
        <v>21055</v>
      </c>
      <c r="AC994" s="197">
        <v>8929</v>
      </c>
      <c r="AD994" s="197">
        <f t="shared" si="95"/>
        <v>8929</v>
      </c>
      <c r="AE994" s="197">
        <v>8369</v>
      </c>
      <c r="AJ994">
        <v>0</v>
      </c>
      <c r="AK994">
        <v>0</v>
      </c>
      <c r="AU994" s="198">
        <v>0.27272727299999999</v>
      </c>
      <c r="AV994" s="6">
        <v>0</v>
      </c>
      <c r="AW994" s="198">
        <v>0.38356000000000001</v>
      </c>
      <c r="BO994" s="198"/>
      <c r="BP994" s="354">
        <f t="shared" si="91"/>
        <v>7865.6372805929095</v>
      </c>
      <c r="BQ994" s="354">
        <f t="shared" si="92"/>
        <v>0</v>
      </c>
      <c r="BR994" s="354">
        <f t="shared" si="93"/>
        <v>31426.0335356</v>
      </c>
      <c r="CG994" s="198"/>
      <c r="CH994">
        <f>(Transest!$J$14/HexExtSoy!$K$4)</f>
        <v>0.20257267294641951</v>
      </c>
      <c r="CI994">
        <f>(HydroProcOil!$K$14/HexExtSoy!$K$4)</f>
        <v>0.10977777777777777</v>
      </c>
      <c r="CJ994">
        <f>(StarchFerm!$K$24/StarchFerm!$K$4)</f>
        <v>0.33157302630665886</v>
      </c>
      <c r="CY994" s="198"/>
      <c r="CZ994">
        <f>BP994*CH994*1000*LCI!$E$93</f>
        <v>60149459.605465889</v>
      </c>
      <c r="DA994">
        <f>BQ994*CI994*1000*(LCI!$E$99)</f>
        <v>0</v>
      </c>
      <c r="DB994">
        <f>BR994*CJ994*1000*(LCI!$E$96)</f>
        <v>280819674.94155228</v>
      </c>
    </row>
    <row r="995" spans="1:106" x14ac:dyDescent="0.25">
      <c r="A995" s="197">
        <v>21057</v>
      </c>
      <c r="B995" s="197" t="s">
        <v>1271</v>
      </c>
      <c r="C995" s="197" t="s">
        <v>1070</v>
      </c>
      <c r="D995" s="197">
        <v>-85.399006700000001</v>
      </c>
      <c r="E995" s="197">
        <v>36.791629999999998</v>
      </c>
      <c r="F995">
        <v>4.1500000000000004</v>
      </c>
      <c r="G995">
        <f t="shared" si="94"/>
        <v>4.1500000000000004</v>
      </c>
      <c r="H995" s="198">
        <v>11.62</v>
      </c>
      <c r="Q995" s="221">
        <f>(Q4080*10000)*TEA!$M$15*10^-6</f>
        <v>46.790625127499993</v>
      </c>
      <c r="R995" s="221">
        <f>(R4080*10000)*TEA!$O$15*10^-6</f>
        <v>46.790625127499993</v>
      </c>
      <c r="AA995">
        <f t="shared" si="96"/>
        <v>1</v>
      </c>
      <c r="AB995" s="197">
        <v>21057</v>
      </c>
      <c r="AC995" s="197">
        <v>1223</v>
      </c>
      <c r="AD995" s="197">
        <f t="shared" si="95"/>
        <v>1223</v>
      </c>
      <c r="AE995" s="197">
        <v>870</v>
      </c>
      <c r="AJ995">
        <v>0</v>
      </c>
      <c r="AK995">
        <v>0</v>
      </c>
      <c r="AU995" s="198">
        <v>0.27272727299999999</v>
      </c>
      <c r="AV995" s="6">
        <v>0</v>
      </c>
      <c r="AW995" s="198">
        <v>0.38356000000000001</v>
      </c>
      <c r="BO995" s="198"/>
      <c r="BP995" s="354">
        <f t="shared" si="91"/>
        <v>1384.2136377478503</v>
      </c>
      <c r="BQ995" s="354">
        <f t="shared" si="92"/>
        <v>0</v>
      </c>
      <c r="BR995" s="354">
        <f t="shared" si="93"/>
        <v>3877.5614639999999</v>
      </c>
      <c r="CG995" s="198"/>
      <c r="CH995">
        <f>(Transest!$J$14/HexExtSoy!$K$4)</f>
        <v>0.20257267294641951</v>
      </c>
      <c r="CI995">
        <f>(HydroProcOil!$K$14/HexExtSoy!$K$4)</f>
        <v>0.10977777777777777</v>
      </c>
      <c r="CJ995">
        <f>(StarchFerm!$K$24/StarchFerm!$K$4)</f>
        <v>0.33157302630665886</v>
      </c>
      <c r="CY995" s="198"/>
      <c r="CZ995">
        <f>BP995*CH995*1000*LCI!$E$93</f>
        <v>10585245.58391195</v>
      </c>
      <c r="DA995">
        <f>BQ995*CI995*1000*(LCI!$E$99)</f>
        <v>0</v>
      </c>
      <c r="DB995">
        <f>BR995*CJ995*1000*(LCI!$E$96)</f>
        <v>34649474.571865648</v>
      </c>
    </row>
    <row r="996" spans="1:106" x14ac:dyDescent="0.25">
      <c r="A996" s="197">
        <v>21059</v>
      </c>
      <c r="B996" s="197" t="s">
        <v>1271</v>
      </c>
      <c r="C996" s="197" t="s">
        <v>1119</v>
      </c>
      <c r="D996" s="197">
        <v>-87.088623200000001</v>
      </c>
      <c r="E996" s="197">
        <v>37.730289999999997</v>
      </c>
      <c r="F996">
        <v>3.81</v>
      </c>
      <c r="G996">
        <f t="shared" si="94"/>
        <v>3.81</v>
      </c>
      <c r="H996" s="198">
        <v>11.93</v>
      </c>
      <c r="Q996" s="221">
        <f>(Q4081*10000)*TEA!$M$15*10^-6</f>
        <v>46.455014383650003</v>
      </c>
      <c r="R996" s="221">
        <f>(R4081*10000)*TEA!$O$15*10^-6</f>
        <v>46.455014383650003</v>
      </c>
      <c r="AA996">
        <f t="shared" si="96"/>
        <v>1</v>
      </c>
      <c r="AB996" s="197">
        <v>21059</v>
      </c>
      <c r="AC996" s="197">
        <v>40122</v>
      </c>
      <c r="AD996" s="197">
        <f t="shared" si="95"/>
        <v>40122</v>
      </c>
      <c r="AE996" s="197">
        <v>28167</v>
      </c>
      <c r="AJ996">
        <v>0</v>
      </c>
      <c r="AK996">
        <v>0</v>
      </c>
      <c r="AU996" s="198">
        <v>0.27272727299999999</v>
      </c>
      <c r="AV996" s="6">
        <v>0</v>
      </c>
      <c r="AW996" s="198">
        <v>0.38356000000000001</v>
      </c>
      <c r="BO996" s="198"/>
      <c r="BP996" s="354">
        <f t="shared" si="91"/>
        <v>41690.405496235864</v>
      </c>
      <c r="BQ996" s="354">
        <f t="shared" si="92"/>
        <v>0</v>
      </c>
      <c r="BR996" s="354">
        <f t="shared" si="93"/>
        <v>128888.55282360001</v>
      </c>
      <c r="CG996" s="198"/>
      <c r="CH996">
        <f>(Transest!$J$14/HexExtSoy!$K$4)</f>
        <v>0.20257267294641951</v>
      </c>
      <c r="CI996">
        <f>(HydroProcOil!$K$14/HexExtSoy!$K$4)</f>
        <v>0.10977777777777777</v>
      </c>
      <c r="CJ996">
        <f>(StarchFerm!$K$24/StarchFerm!$K$4)</f>
        <v>0.33157302630665886</v>
      </c>
      <c r="CY996" s="198"/>
      <c r="CZ996">
        <f>BP996*CH996*1000*LCI!$E$93</f>
        <v>318811467.12912053</v>
      </c>
      <c r="DA996">
        <f>BQ996*CI996*1000*(LCI!$E$99)</f>
        <v>0</v>
      </c>
      <c r="DB996">
        <f>BR996*CJ996*1000*(LCI!$E$96)</f>
        <v>1151734324.556381</v>
      </c>
    </row>
    <row r="997" spans="1:106" x14ac:dyDescent="0.25">
      <c r="A997" s="197">
        <v>21061</v>
      </c>
      <c r="B997" s="197" t="s">
        <v>1271</v>
      </c>
      <c r="C997" s="197" t="s">
        <v>1288</v>
      </c>
      <c r="D997" s="197">
        <v>-86.235438000000002</v>
      </c>
      <c r="E997" s="197">
        <v>37.211239999999997</v>
      </c>
      <c r="F997">
        <v>3.26</v>
      </c>
      <c r="G997">
        <f t="shared" si="94"/>
        <v>3.26</v>
      </c>
      <c r="H997" s="198">
        <v>10.130000000000001</v>
      </c>
      <c r="Q997" s="221">
        <f>(Q4082*10000)*TEA!$M$15*10^-6</f>
        <v>47.135792757600001</v>
      </c>
      <c r="R997" s="221">
        <f>(R4082*10000)*TEA!$O$15*10^-6</f>
        <v>47.135792757600001</v>
      </c>
      <c r="AA997">
        <f t="shared" si="96"/>
        <v>1</v>
      </c>
      <c r="AB997" s="197">
        <v>21061</v>
      </c>
      <c r="AC997" s="197">
        <v>5078</v>
      </c>
      <c r="AD997" s="197">
        <f t="shared" si="95"/>
        <v>5078</v>
      </c>
      <c r="AE997" s="197">
        <v>1007</v>
      </c>
      <c r="AJ997">
        <v>0</v>
      </c>
      <c r="AK997">
        <v>0</v>
      </c>
      <c r="AU997" s="198">
        <v>0.27272727299999999</v>
      </c>
      <c r="AV997" s="6">
        <v>0</v>
      </c>
      <c r="AW997" s="198">
        <v>0.38356000000000001</v>
      </c>
      <c r="BO997" s="198"/>
      <c r="BP997" s="354">
        <f t="shared" si="91"/>
        <v>4514.8036408784392</v>
      </c>
      <c r="BQ997" s="354">
        <f t="shared" si="92"/>
        <v>0</v>
      </c>
      <c r="BR997" s="354">
        <f t="shared" si="93"/>
        <v>3912.6610396000005</v>
      </c>
      <c r="CG997" s="198"/>
      <c r="CH997">
        <f>(Transest!$J$14/HexExtSoy!$K$4)</f>
        <v>0.20257267294641951</v>
      </c>
      <c r="CI997">
        <f>(HydroProcOil!$K$14/HexExtSoy!$K$4)</f>
        <v>0.10977777777777777</v>
      </c>
      <c r="CJ997">
        <f>(StarchFerm!$K$24/StarchFerm!$K$4)</f>
        <v>0.33157302630665886</v>
      </c>
      <c r="CY997" s="198"/>
      <c r="CZ997">
        <f>BP997*CH997*1000*LCI!$E$93</f>
        <v>34525238.011376694</v>
      </c>
      <c r="DA997">
        <f>BQ997*CI997*1000*(LCI!$E$99)</f>
        <v>0</v>
      </c>
      <c r="DB997">
        <f>BR997*CJ997*1000*(LCI!$E$96)</f>
        <v>34963120.625842296</v>
      </c>
    </row>
    <row r="998" spans="1:106" x14ac:dyDescent="0.25">
      <c r="A998" s="197">
        <v>21063</v>
      </c>
      <c r="B998" s="197" t="s">
        <v>1271</v>
      </c>
      <c r="C998" s="197" t="s">
        <v>1289</v>
      </c>
      <c r="D998" s="197">
        <v>-83.097108899999995</v>
      </c>
      <c r="E998" s="197">
        <v>38.115749999999998</v>
      </c>
      <c r="F998">
        <v>0</v>
      </c>
      <c r="G998">
        <f t="shared" si="94"/>
        <v>0</v>
      </c>
      <c r="H998" s="198">
        <v>6.52</v>
      </c>
      <c r="Q998" s="221">
        <f>(Q4083*10000)*TEA!$M$15*10^-6</f>
        <v>43.216555967999994</v>
      </c>
      <c r="R998" s="221">
        <f>(R4083*10000)*TEA!$O$15*10^-6</f>
        <v>43.216555967999994</v>
      </c>
      <c r="AA998">
        <f t="shared" si="96"/>
        <v>1</v>
      </c>
      <c r="AB998" s="197">
        <v>21063</v>
      </c>
      <c r="AC998" s="197">
        <v>0</v>
      </c>
      <c r="AD998" s="197">
        <f t="shared" si="95"/>
        <v>0</v>
      </c>
      <c r="AE998" s="197">
        <v>49</v>
      </c>
      <c r="AJ998">
        <v>0</v>
      </c>
      <c r="AK998">
        <v>0</v>
      </c>
      <c r="AU998" s="198">
        <v>0.27272727299999999</v>
      </c>
      <c r="AV998" s="6">
        <v>0</v>
      </c>
      <c r="AW998" s="198">
        <v>0.38356000000000001</v>
      </c>
      <c r="BO998" s="198"/>
      <c r="BP998" s="354">
        <f t="shared" si="91"/>
        <v>0</v>
      </c>
      <c r="BQ998" s="354">
        <f t="shared" si="92"/>
        <v>0</v>
      </c>
      <c r="BR998" s="354">
        <f t="shared" si="93"/>
        <v>122.53974879999998</v>
      </c>
      <c r="CG998" s="198"/>
      <c r="CH998">
        <f>(Transest!$J$14/HexExtSoy!$K$4)</f>
        <v>0.20257267294641951</v>
      </c>
      <c r="CI998">
        <f>(HydroProcOil!$K$14/HexExtSoy!$K$4)</f>
        <v>0.10977777777777777</v>
      </c>
      <c r="CJ998">
        <f>(StarchFerm!$K$24/StarchFerm!$K$4)</f>
        <v>0.33157302630665886</v>
      </c>
      <c r="CY998" s="198"/>
      <c r="CZ998">
        <f>BP998*CH998*1000*LCI!$E$93</f>
        <v>0</v>
      </c>
      <c r="DA998">
        <f>BQ998*CI998*1000*(LCI!$E$99)</f>
        <v>0</v>
      </c>
      <c r="DB998">
        <f>BR998*CJ998*1000*(LCI!$E$96)</f>
        <v>1095002.0907491678</v>
      </c>
    </row>
    <row r="999" spans="1:106" x14ac:dyDescent="0.25">
      <c r="A999" s="197">
        <v>21065</v>
      </c>
      <c r="B999" s="197" t="s">
        <v>1271</v>
      </c>
      <c r="C999" s="197" t="s">
        <v>1290</v>
      </c>
      <c r="D999" s="197">
        <v>-83.961322300000006</v>
      </c>
      <c r="E999" s="197">
        <v>37.691630000000004</v>
      </c>
      <c r="F999">
        <v>2.66</v>
      </c>
      <c r="G999">
        <f t="shared" si="94"/>
        <v>2.66</v>
      </c>
      <c r="H999" s="198">
        <v>9.7200000000000006</v>
      </c>
      <c r="Q999" s="221">
        <f>(Q4084*10000)*TEA!$M$15*10^-6</f>
        <v>43.902570664799995</v>
      </c>
      <c r="R999" s="221">
        <f>(R4084*10000)*TEA!$O$15*10^-6</f>
        <v>43.902570664799995</v>
      </c>
      <c r="AA999">
        <f t="shared" si="96"/>
        <v>1</v>
      </c>
      <c r="AB999" s="197">
        <v>21065</v>
      </c>
      <c r="AC999" s="197">
        <v>443</v>
      </c>
      <c r="AD999" s="197">
        <f t="shared" si="95"/>
        <v>443</v>
      </c>
      <c r="AE999" s="197">
        <v>259</v>
      </c>
      <c r="AJ999">
        <v>0</v>
      </c>
      <c r="AK999">
        <v>0</v>
      </c>
      <c r="AU999" s="198">
        <v>0.27272727299999999</v>
      </c>
      <c r="AV999" s="6">
        <v>0</v>
      </c>
      <c r="AW999" s="198">
        <v>0.38356000000000001</v>
      </c>
      <c r="BO999" s="198"/>
      <c r="BP999" s="354">
        <f t="shared" si="91"/>
        <v>321.37636395774001</v>
      </c>
      <c r="BQ999" s="354">
        <f t="shared" si="92"/>
        <v>0</v>
      </c>
      <c r="BR999" s="354">
        <f t="shared" si="93"/>
        <v>965.6046288</v>
      </c>
      <c r="CG999" s="198"/>
      <c r="CH999">
        <f>(Transest!$J$14/HexExtSoy!$K$4)</f>
        <v>0.20257267294641951</v>
      </c>
      <c r="CI999">
        <f>(HydroProcOil!$K$14/HexExtSoy!$K$4)</f>
        <v>0.10977777777777777</v>
      </c>
      <c r="CJ999">
        <f>(StarchFerm!$K$24/StarchFerm!$K$4)</f>
        <v>0.33157302630665886</v>
      </c>
      <c r="CY999" s="198"/>
      <c r="CZ999">
        <f>BP999*CH999*1000*LCI!$E$93</f>
        <v>2457603.1073442083</v>
      </c>
      <c r="DA999">
        <f>BQ999*CI999*1000*(LCI!$E$99)</f>
        <v>0</v>
      </c>
      <c r="DB999">
        <f>BR999*CJ999*1000*(LCI!$E$96)</f>
        <v>8628539.7001978699</v>
      </c>
    </row>
    <row r="1000" spans="1:106" x14ac:dyDescent="0.25">
      <c r="A1000" s="197">
        <v>21067</v>
      </c>
      <c r="B1000" s="197" t="s">
        <v>1271</v>
      </c>
      <c r="C1000" s="197" t="s">
        <v>620</v>
      </c>
      <c r="D1000" s="197">
        <v>-84.456204400000004</v>
      </c>
      <c r="E1000" s="197">
        <v>38.038200000000003</v>
      </c>
      <c r="F1000">
        <v>3.43</v>
      </c>
      <c r="G1000">
        <f t="shared" si="94"/>
        <v>3.43</v>
      </c>
      <c r="H1000" s="198">
        <v>12.16</v>
      </c>
      <c r="Q1000" s="221">
        <f>(Q4085*10000)*TEA!$M$15*10^-6</f>
        <v>44.303227693649987</v>
      </c>
      <c r="R1000" s="221">
        <f>(R4085*10000)*TEA!$O$15*10^-6</f>
        <v>44.303227693649987</v>
      </c>
      <c r="AA1000">
        <f t="shared" si="96"/>
        <v>1</v>
      </c>
      <c r="AB1000" s="197">
        <v>21067</v>
      </c>
      <c r="AC1000" s="197">
        <v>2272</v>
      </c>
      <c r="AD1000" s="197">
        <f t="shared" si="95"/>
        <v>2272</v>
      </c>
      <c r="AE1000" s="197">
        <v>694</v>
      </c>
      <c r="AJ1000">
        <v>0</v>
      </c>
      <c r="AK1000">
        <v>0</v>
      </c>
      <c r="AU1000" s="198">
        <v>0.27272727299999999</v>
      </c>
      <c r="AV1000" s="6">
        <v>0</v>
      </c>
      <c r="AW1000" s="198">
        <v>0.38356000000000001</v>
      </c>
      <c r="BO1000" s="198"/>
      <c r="BP1000" s="354">
        <f t="shared" si="91"/>
        <v>2125.3527293980801</v>
      </c>
      <c r="BQ1000" s="354">
        <f t="shared" si="92"/>
        <v>0</v>
      </c>
      <c r="BR1000" s="354">
        <f t="shared" si="93"/>
        <v>3236.8781824000002</v>
      </c>
      <c r="CG1000" s="198"/>
      <c r="CH1000">
        <f>(Transest!$J$14/HexExtSoy!$K$4)</f>
        <v>0.20257267294641951</v>
      </c>
      <c r="CI1000">
        <f>(HydroProcOil!$K$14/HexExtSoy!$K$4)</f>
        <v>0.10977777777777777</v>
      </c>
      <c r="CJ1000">
        <f>(StarchFerm!$K$24/StarchFerm!$K$4)</f>
        <v>0.33157302630665886</v>
      </c>
      <c r="CY1000" s="198"/>
      <c r="CZ1000">
        <f>BP1000*CH1000*1000*LCI!$E$93</f>
        <v>16252823.971392184</v>
      </c>
      <c r="DA1000">
        <f>BQ1000*CI1000*1000*(LCI!$E$99)</f>
        <v>0</v>
      </c>
      <c r="DB1000">
        <f>BR1000*CJ1000*1000*(LCI!$E$96)</f>
        <v>28924397.282821648</v>
      </c>
    </row>
    <row r="1001" spans="1:106" x14ac:dyDescent="0.25">
      <c r="A1001" s="197">
        <v>21069</v>
      </c>
      <c r="B1001" s="197" t="s">
        <v>1271</v>
      </c>
      <c r="C1001" s="197" t="s">
        <v>1291</v>
      </c>
      <c r="D1001" s="197">
        <v>-83.682857299999995</v>
      </c>
      <c r="E1001" s="197">
        <v>38.37368</v>
      </c>
      <c r="F1001">
        <v>2.96</v>
      </c>
      <c r="G1001">
        <f t="shared" si="94"/>
        <v>2.96</v>
      </c>
      <c r="H1001" s="198">
        <v>8.81</v>
      </c>
      <c r="Q1001" s="221">
        <f>(Q4086*10000)*TEA!$M$15*10^-6</f>
        <v>43.098643061099999</v>
      </c>
      <c r="R1001" s="221">
        <f>(R4086*10000)*TEA!$O$15*10^-6</f>
        <v>43.098643061099999</v>
      </c>
      <c r="AA1001">
        <f t="shared" si="96"/>
        <v>1</v>
      </c>
      <c r="AB1001" s="197">
        <v>21069</v>
      </c>
      <c r="AC1001" s="197">
        <v>8278</v>
      </c>
      <c r="AD1001" s="197">
        <f t="shared" si="95"/>
        <v>8278</v>
      </c>
      <c r="AE1001" s="197">
        <v>1201</v>
      </c>
      <c r="AJ1001">
        <v>0</v>
      </c>
      <c r="AK1001">
        <v>0</v>
      </c>
      <c r="AU1001" s="198">
        <v>0.27272727299999999</v>
      </c>
      <c r="AV1001" s="6">
        <v>0</v>
      </c>
      <c r="AW1001" s="198">
        <v>0.38356000000000001</v>
      </c>
      <c r="BO1001" s="198"/>
      <c r="BP1001" s="354">
        <f t="shared" si="91"/>
        <v>6682.60364304624</v>
      </c>
      <c r="BQ1001" s="354">
        <f t="shared" si="92"/>
        <v>0</v>
      </c>
      <c r="BR1001" s="354">
        <f t="shared" si="93"/>
        <v>4058.3754836000007</v>
      </c>
      <c r="CG1001" s="198"/>
      <c r="CH1001">
        <f>(Transest!$J$14/HexExtSoy!$K$4)</f>
        <v>0.20257267294641951</v>
      </c>
      <c r="CI1001">
        <f>(HydroProcOil!$K$14/HexExtSoy!$K$4)</f>
        <v>0.10977777777777777</v>
      </c>
      <c r="CJ1001">
        <f>(StarchFerm!$K$24/StarchFerm!$K$4)</f>
        <v>0.33157302630665886</v>
      </c>
      <c r="CY1001" s="198"/>
      <c r="CZ1001">
        <f>BP1001*CH1001*1000*LCI!$E$93</f>
        <v>51102661.303554252</v>
      </c>
      <c r="DA1001">
        <f>BQ1001*CI1001*1000*(LCI!$E$99)</f>
        <v>0</v>
      </c>
      <c r="DB1001">
        <f>BR1001*CJ1001*1000*(LCI!$E$96)</f>
        <v>36265209.314572766</v>
      </c>
    </row>
    <row r="1002" spans="1:106" x14ac:dyDescent="0.25">
      <c r="A1002" s="197">
        <v>21071</v>
      </c>
      <c r="B1002" s="197" t="s">
        <v>1271</v>
      </c>
      <c r="C1002" s="197" t="s">
        <v>953</v>
      </c>
      <c r="D1002" s="197">
        <v>-82.736183400000002</v>
      </c>
      <c r="E1002" s="197">
        <v>37.564</v>
      </c>
      <c r="F1002">
        <v>0</v>
      </c>
      <c r="G1002">
        <f t="shared" si="94"/>
        <v>0</v>
      </c>
      <c r="H1002" s="198">
        <v>5.84</v>
      </c>
      <c r="Q1002" s="221">
        <f>(Q4087*10000)*TEA!$M$15*10^-6</f>
        <v>43.612607722500002</v>
      </c>
      <c r="R1002" s="221">
        <f>(R4087*10000)*TEA!$O$15*10^-6</f>
        <v>43.612607722500002</v>
      </c>
      <c r="AA1002">
        <f t="shared" si="96"/>
        <v>1</v>
      </c>
      <c r="AB1002" s="197">
        <v>21071</v>
      </c>
      <c r="AC1002" s="197">
        <v>0</v>
      </c>
      <c r="AD1002" s="197">
        <f t="shared" si="95"/>
        <v>0</v>
      </c>
      <c r="AE1002" s="197">
        <v>61</v>
      </c>
      <c r="AJ1002">
        <v>0</v>
      </c>
      <c r="AK1002">
        <v>0</v>
      </c>
      <c r="AU1002" s="198">
        <v>0.27272727299999999</v>
      </c>
      <c r="AV1002" s="6">
        <v>0</v>
      </c>
      <c r="AW1002" s="198">
        <v>0.38356000000000001</v>
      </c>
      <c r="BO1002" s="198"/>
      <c r="BP1002" s="354">
        <f t="shared" si="91"/>
        <v>0</v>
      </c>
      <c r="BQ1002" s="354">
        <f t="shared" si="92"/>
        <v>0</v>
      </c>
      <c r="BR1002" s="354">
        <f t="shared" si="93"/>
        <v>136.63941440000002</v>
      </c>
      <c r="CG1002" s="198"/>
      <c r="CH1002">
        <f>(Transest!$J$14/HexExtSoy!$K$4)</f>
        <v>0.20257267294641951</v>
      </c>
      <c r="CI1002">
        <f>(HydroProcOil!$K$14/HexExtSoy!$K$4)</f>
        <v>0.10977777777777777</v>
      </c>
      <c r="CJ1002">
        <f>(StarchFerm!$K$24/StarchFerm!$K$4)</f>
        <v>0.33157302630665886</v>
      </c>
      <c r="CY1002" s="198"/>
      <c r="CZ1002">
        <f>BP1002*CH1002*1000*LCI!$E$93</f>
        <v>0</v>
      </c>
      <c r="DA1002">
        <f>BQ1002*CI1002*1000*(LCI!$E$99)</f>
        <v>0</v>
      </c>
      <c r="DB1002">
        <f>BR1002*CJ1002*1000*(LCI!$E$96)</f>
        <v>1220995.1947179281</v>
      </c>
    </row>
    <row r="1003" spans="1:106" x14ac:dyDescent="0.25">
      <c r="A1003" s="197">
        <v>21073</v>
      </c>
      <c r="B1003" s="197" t="s">
        <v>1271</v>
      </c>
      <c r="C1003" s="197" t="s">
        <v>621</v>
      </c>
      <c r="D1003" s="197">
        <v>-84.877081200000006</v>
      </c>
      <c r="E1003" s="197">
        <v>38.229619999999997</v>
      </c>
      <c r="F1003">
        <v>2.84</v>
      </c>
      <c r="G1003">
        <f t="shared" si="94"/>
        <v>2.84</v>
      </c>
      <c r="H1003" s="198">
        <v>8.94</v>
      </c>
      <c r="Q1003" s="221">
        <f>(Q4088*10000)*TEA!$M$15*10^-6</f>
        <v>44.427207404249991</v>
      </c>
      <c r="R1003" s="221">
        <f>(R4088*10000)*TEA!$O$15*10^-6</f>
        <v>44.427207404249991</v>
      </c>
      <c r="AA1003">
        <f t="shared" si="96"/>
        <v>1</v>
      </c>
      <c r="AB1003" s="197">
        <v>21073</v>
      </c>
      <c r="AC1003" s="197">
        <v>402</v>
      </c>
      <c r="AD1003" s="197">
        <f t="shared" si="95"/>
        <v>402</v>
      </c>
      <c r="AE1003" s="197">
        <v>344</v>
      </c>
      <c r="AJ1003">
        <v>0</v>
      </c>
      <c r="AK1003">
        <v>0</v>
      </c>
      <c r="AU1003" s="198">
        <v>0.27272727299999999</v>
      </c>
      <c r="AV1003" s="6">
        <v>0</v>
      </c>
      <c r="AW1003" s="198">
        <v>0.38356000000000001</v>
      </c>
      <c r="BO1003" s="198"/>
      <c r="BP1003" s="354">
        <f t="shared" si="91"/>
        <v>311.36727303863995</v>
      </c>
      <c r="BQ1003" s="354">
        <f t="shared" si="92"/>
        <v>0</v>
      </c>
      <c r="BR1003" s="354">
        <f t="shared" si="93"/>
        <v>1179.5850816</v>
      </c>
      <c r="CG1003" s="198"/>
      <c r="CH1003">
        <f>(Transest!$J$14/HexExtSoy!$K$4)</f>
        <v>0.20257267294641951</v>
      </c>
      <c r="CI1003">
        <f>(HydroProcOil!$K$14/HexExtSoy!$K$4)</f>
        <v>0.10977777777777777</v>
      </c>
      <c r="CJ1003">
        <f>(StarchFerm!$K$24/StarchFerm!$K$4)</f>
        <v>0.33157302630665886</v>
      </c>
      <c r="CY1003" s="198"/>
      <c r="CZ1003">
        <f>BP1003*CH1003*1000*LCI!$E$93</f>
        <v>2381062.4039721782</v>
      </c>
      <c r="DA1003">
        <f>BQ1003*CI1003*1000*(LCI!$E$99)</f>
        <v>0</v>
      </c>
      <c r="DB1003">
        <f>BR1003*CJ1003*1000*(LCI!$E$96)</f>
        <v>10540646.14312746</v>
      </c>
    </row>
    <row r="1004" spans="1:106" x14ac:dyDescent="0.25">
      <c r="A1004" s="197">
        <v>21075</v>
      </c>
      <c r="B1004" s="197" t="s">
        <v>1271</v>
      </c>
      <c r="C1004" s="197" t="s">
        <v>695</v>
      </c>
      <c r="D1004" s="197">
        <v>-89.124662000000001</v>
      </c>
      <c r="E1004" s="197">
        <v>36.575380000000003</v>
      </c>
      <c r="F1004">
        <v>3.41</v>
      </c>
      <c r="G1004">
        <f t="shared" si="94"/>
        <v>3.41</v>
      </c>
      <c r="H1004" s="198">
        <v>11.32</v>
      </c>
      <c r="Q1004" s="221">
        <f>(Q4089*10000)*TEA!$M$15*10^-6</f>
        <v>49.065701973749995</v>
      </c>
      <c r="R1004" s="221">
        <f>(R4089*10000)*TEA!$O$15*10^-6</f>
        <v>49.065701973749995</v>
      </c>
      <c r="AA1004">
        <f t="shared" si="96"/>
        <v>1</v>
      </c>
      <c r="AB1004" s="197">
        <v>21075</v>
      </c>
      <c r="AC1004" s="197">
        <v>22522</v>
      </c>
      <c r="AD1004" s="197">
        <f t="shared" si="95"/>
        <v>22522</v>
      </c>
      <c r="AE1004" s="197">
        <v>9497</v>
      </c>
      <c r="AJ1004">
        <v>0</v>
      </c>
      <c r="AK1004">
        <v>0</v>
      </c>
      <c r="AU1004" s="198">
        <v>0.27272727299999999</v>
      </c>
      <c r="AV1004" s="6">
        <v>0</v>
      </c>
      <c r="AW1004" s="198">
        <v>0.38356000000000001</v>
      </c>
      <c r="BO1004" s="198"/>
      <c r="BP1004" s="354">
        <f t="shared" si="91"/>
        <v>20945.460020945462</v>
      </c>
      <c r="BQ1004" s="354">
        <f t="shared" si="92"/>
        <v>0</v>
      </c>
      <c r="BR1004" s="354">
        <f t="shared" si="93"/>
        <v>41235.016702400004</v>
      </c>
      <c r="CG1004" s="198"/>
      <c r="CH1004">
        <f>(Transest!$J$14/HexExtSoy!$K$4)</f>
        <v>0.20257267294641951</v>
      </c>
      <c r="CI1004">
        <f>(HydroProcOil!$K$14/HexExtSoy!$K$4)</f>
        <v>0.10977777777777777</v>
      </c>
      <c r="CJ1004">
        <f>(StarchFerm!$K$24/StarchFerm!$K$4)</f>
        <v>0.33157302630665886</v>
      </c>
      <c r="CY1004" s="198"/>
      <c r="CZ1004">
        <f>BP1004*CH1004*1000*LCI!$E$93</f>
        <v>160172412.80070722</v>
      </c>
      <c r="DA1004">
        <f>BQ1004*CI1004*1000*(LCI!$E$99)</f>
        <v>0</v>
      </c>
      <c r="DB1004">
        <f>BR1004*CJ1004*1000*(LCI!$E$96)</f>
        <v>368471699.53725958</v>
      </c>
    </row>
    <row r="1005" spans="1:106" x14ac:dyDescent="0.25">
      <c r="A1005" s="197">
        <v>21077</v>
      </c>
      <c r="B1005" s="197" t="s">
        <v>1271</v>
      </c>
      <c r="C1005" s="197" t="s">
        <v>1076</v>
      </c>
      <c r="D1005" s="197">
        <v>-84.855379999999997</v>
      </c>
      <c r="E1005" s="197">
        <v>38.746110000000002</v>
      </c>
      <c r="F1005">
        <v>3.72</v>
      </c>
      <c r="G1005">
        <f t="shared" si="94"/>
        <v>3.72</v>
      </c>
      <c r="H1005" s="198">
        <v>11.19</v>
      </c>
      <c r="Q1005" s="221">
        <f>(Q4090*10000)*TEA!$M$15*10^-6</f>
        <v>43.4080437426</v>
      </c>
      <c r="R1005" s="221">
        <f>(R4090*10000)*TEA!$O$15*10^-6</f>
        <v>43.4080437426</v>
      </c>
      <c r="AA1005">
        <f t="shared" si="96"/>
        <v>1</v>
      </c>
      <c r="AB1005" s="197">
        <v>21077</v>
      </c>
      <c r="AC1005" s="197">
        <v>1724</v>
      </c>
      <c r="AD1005" s="197">
        <f t="shared" si="95"/>
        <v>1724</v>
      </c>
      <c r="AE1005" s="197">
        <v>435</v>
      </c>
      <c r="AJ1005">
        <v>0</v>
      </c>
      <c r="AK1005">
        <v>0</v>
      </c>
      <c r="AU1005" s="198">
        <v>0.27272727299999999</v>
      </c>
      <c r="AV1005" s="6">
        <v>0</v>
      </c>
      <c r="AW1005" s="198">
        <v>0.38356000000000001</v>
      </c>
      <c r="BO1005" s="198"/>
      <c r="BP1005" s="354">
        <f t="shared" si="91"/>
        <v>1749.0763653854401</v>
      </c>
      <c r="BQ1005" s="354">
        <f t="shared" si="92"/>
        <v>0</v>
      </c>
      <c r="BR1005" s="354">
        <f t="shared" si="93"/>
        <v>1867.035834</v>
      </c>
      <c r="CG1005" s="198"/>
      <c r="CH1005">
        <f>(Transest!$J$14/HexExtSoy!$K$4)</f>
        <v>0.20257267294641951</v>
      </c>
      <c r="CI1005">
        <f>(HydroProcOil!$K$14/HexExtSoy!$K$4)</f>
        <v>0.10977777777777777</v>
      </c>
      <c r="CJ1005">
        <f>(StarchFerm!$K$24/StarchFerm!$K$4)</f>
        <v>0.33157302630665886</v>
      </c>
      <c r="CY1005" s="198"/>
      <c r="CZ1005">
        <f>BP1005*CH1005*1000*LCI!$E$93</f>
        <v>13375394.063263519</v>
      </c>
      <c r="DA1005">
        <f>BQ1005*CI1005*1000*(LCI!$E$99)</f>
        <v>0</v>
      </c>
      <c r="DB1005">
        <f>BR1005*CJ1005*1000*(LCI!$E$96)</f>
        <v>16683632.549878515</v>
      </c>
    </row>
    <row r="1006" spans="1:106" x14ac:dyDescent="0.25">
      <c r="A1006" s="197">
        <v>21079</v>
      </c>
      <c r="B1006" s="197" t="s">
        <v>1271</v>
      </c>
      <c r="C1006" s="197" t="s">
        <v>1292</v>
      </c>
      <c r="D1006" s="197">
        <v>-84.536644199999998</v>
      </c>
      <c r="E1006" s="197">
        <v>37.640430000000002</v>
      </c>
      <c r="F1006">
        <v>2.93</v>
      </c>
      <c r="G1006">
        <f t="shared" si="94"/>
        <v>2.93</v>
      </c>
      <c r="H1006" s="198">
        <v>8.65</v>
      </c>
      <c r="Q1006" s="221">
        <f>(Q4091*10000)*TEA!$M$15*10^-6</f>
        <v>44.616417491249997</v>
      </c>
      <c r="R1006" s="221">
        <f>(R4091*10000)*TEA!$O$15*10^-6</f>
        <v>44.616417491249997</v>
      </c>
      <c r="AA1006">
        <f t="shared" si="96"/>
        <v>1</v>
      </c>
      <c r="AB1006" s="197">
        <v>21079</v>
      </c>
      <c r="AC1006" s="197">
        <v>493</v>
      </c>
      <c r="AD1006" s="197">
        <f t="shared" si="95"/>
        <v>493</v>
      </c>
      <c r="AE1006" s="197">
        <v>742</v>
      </c>
      <c r="AJ1006">
        <v>0</v>
      </c>
      <c r="AK1006">
        <v>0</v>
      </c>
      <c r="AU1006" s="198">
        <v>0.27272727299999999</v>
      </c>
      <c r="AV1006" s="6">
        <v>0</v>
      </c>
      <c r="AW1006" s="198">
        <v>0.38356000000000001</v>
      </c>
      <c r="BO1006" s="198"/>
      <c r="BP1006" s="354">
        <f t="shared" si="91"/>
        <v>393.95181857577001</v>
      </c>
      <c r="BQ1006" s="354">
        <f t="shared" si="92"/>
        <v>0</v>
      </c>
      <c r="BR1006" s="354">
        <f t="shared" si="93"/>
        <v>2461.803148</v>
      </c>
      <c r="CG1006" s="198"/>
      <c r="CH1006">
        <f>(Transest!$J$14/HexExtSoy!$K$4)</f>
        <v>0.20257267294641951</v>
      </c>
      <c r="CI1006">
        <f>(HydroProcOil!$K$14/HexExtSoy!$K$4)</f>
        <v>0.10977777777777777</v>
      </c>
      <c r="CJ1006">
        <f>(StarchFerm!$K$24/StarchFerm!$K$4)</f>
        <v>0.33157302630665886</v>
      </c>
      <c r="CY1006" s="198"/>
      <c r="CZ1006">
        <f>BP1006*CH1006*1000*LCI!$E$93</f>
        <v>3012596.2020126237</v>
      </c>
      <c r="DA1006">
        <f>BQ1006*CI1006*1000*(LCI!$E$99)</f>
        <v>0</v>
      </c>
      <c r="DB1006">
        <f>BR1006*CJ1006*1000*(LCI!$E$96)</f>
        <v>21998409.662750047</v>
      </c>
    </row>
    <row r="1007" spans="1:106" x14ac:dyDescent="0.25">
      <c r="A1007" s="197">
        <v>21081</v>
      </c>
      <c r="B1007" s="197" t="s">
        <v>1271</v>
      </c>
      <c r="C1007" s="197" t="s">
        <v>697</v>
      </c>
      <c r="D1007" s="197">
        <v>-84.614160699999999</v>
      </c>
      <c r="E1007" s="197">
        <v>38.640470000000001</v>
      </c>
      <c r="F1007">
        <v>2.88</v>
      </c>
      <c r="G1007">
        <f t="shared" si="94"/>
        <v>2.88</v>
      </c>
      <c r="H1007" s="198">
        <v>8.3000000000000007</v>
      </c>
      <c r="Q1007" s="221">
        <f>(Q4092*10000)*TEA!$M$15*10^-6</f>
        <v>43.460964271350001</v>
      </c>
      <c r="R1007" s="221">
        <f>(R4092*10000)*TEA!$O$15*10^-6</f>
        <v>43.460964271350001</v>
      </c>
      <c r="AA1007">
        <f t="shared" si="96"/>
        <v>1</v>
      </c>
      <c r="AB1007" s="197">
        <v>21081</v>
      </c>
      <c r="AC1007" s="197">
        <v>265</v>
      </c>
      <c r="AD1007" s="197">
        <f t="shared" si="95"/>
        <v>265</v>
      </c>
      <c r="AE1007" s="197">
        <v>241</v>
      </c>
      <c r="AJ1007">
        <v>0</v>
      </c>
      <c r="AK1007">
        <v>0</v>
      </c>
      <c r="AU1007" s="198">
        <v>0.27272727299999999</v>
      </c>
      <c r="AV1007" s="6">
        <v>0</v>
      </c>
      <c r="AW1007" s="198">
        <v>0.38356000000000001</v>
      </c>
      <c r="BO1007" s="198"/>
      <c r="BP1007" s="354">
        <f t="shared" si="91"/>
        <v>208.14545475359998</v>
      </c>
      <c r="BQ1007" s="354">
        <f t="shared" si="92"/>
        <v>0</v>
      </c>
      <c r="BR1007" s="354">
        <f t="shared" si="93"/>
        <v>767.23506800000007</v>
      </c>
      <c r="CG1007" s="198"/>
      <c r="CH1007">
        <f>(Transest!$J$14/HexExtSoy!$K$4)</f>
        <v>0.20257267294641951</v>
      </c>
      <c r="CI1007">
        <f>(HydroProcOil!$K$14/HexExtSoy!$K$4)</f>
        <v>0.10977777777777777</v>
      </c>
      <c r="CJ1007">
        <f>(StarchFerm!$K$24/StarchFerm!$K$4)</f>
        <v>0.33157302630665886</v>
      </c>
      <c r="CY1007" s="198"/>
      <c r="CZ1007">
        <f>BP1007*CH1007*1000*LCI!$E$93</f>
        <v>1591712.9376984499</v>
      </c>
      <c r="DA1007">
        <f>BQ1007*CI1007*1000*(LCI!$E$99)</f>
        <v>0</v>
      </c>
      <c r="DB1007">
        <f>BR1007*CJ1007*1000*(LCI!$E$96)</f>
        <v>6855930.518735324</v>
      </c>
    </row>
    <row r="1008" spans="1:106" x14ac:dyDescent="0.25">
      <c r="A1008" s="197">
        <v>21083</v>
      </c>
      <c r="B1008" s="197" t="s">
        <v>1271</v>
      </c>
      <c r="C1008" s="197" t="s">
        <v>1293</v>
      </c>
      <c r="D1008" s="197">
        <v>-88.647569000000004</v>
      </c>
      <c r="E1008" s="197">
        <v>36.726059999999997</v>
      </c>
      <c r="F1008">
        <v>3.27</v>
      </c>
      <c r="G1008">
        <f t="shared" si="94"/>
        <v>3.27</v>
      </c>
      <c r="H1008" s="198">
        <v>10.63</v>
      </c>
      <c r="Q1008" s="221">
        <f>(Q4093*10000)*TEA!$M$15*10^-6</f>
        <v>48.725536971599993</v>
      </c>
      <c r="R1008" s="221">
        <f>(R4093*10000)*TEA!$O$15*10^-6</f>
        <v>48.725536971599993</v>
      </c>
      <c r="AA1008">
        <f t="shared" si="96"/>
        <v>1</v>
      </c>
      <c r="AB1008" s="197">
        <v>21083</v>
      </c>
      <c r="AC1008" s="197">
        <v>36877</v>
      </c>
      <c r="AD1008" s="197">
        <f t="shared" si="95"/>
        <v>36877</v>
      </c>
      <c r="AE1008" s="197">
        <v>25219</v>
      </c>
      <c r="AJ1008">
        <v>0</v>
      </c>
      <c r="AK1008">
        <v>0</v>
      </c>
      <c r="AU1008" s="198">
        <v>0.27272727299999999</v>
      </c>
      <c r="AV1008" s="6">
        <v>0</v>
      </c>
      <c r="AW1008" s="198">
        <v>0.38356000000000001</v>
      </c>
      <c r="BO1008" s="198"/>
      <c r="BP1008" s="354">
        <f t="shared" si="91"/>
        <v>32887.57912379667</v>
      </c>
      <c r="BQ1008" s="354">
        <f t="shared" si="92"/>
        <v>0</v>
      </c>
      <c r="BR1008" s="354">
        <f t="shared" si="93"/>
        <v>102823.98617320001</v>
      </c>
      <c r="CG1008" s="198"/>
      <c r="CH1008">
        <f>(Transest!$J$14/HexExtSoy!$K$4)</f>
        <v>0.20257267294641951</v>
      </c>
      <c r="CI1008">
        <f>(HydroProcOil!$K$14/HexExtSoy!$K$4)</f>
        <v>0.10977777777777777</v>
      </c>
      <c r="CJ1008">
        <f>(StarchFerm!$K$24/StarchFerm!$K$4)</f>
        <v>0.33157302630665886</v>
      </c>
      <c r="CY1008" s="198"/>
      <c r="CZ1008">
        <f>BP1008*CH1008*1000*LCI!$E$93</f>
        <v>251495211.57162449</v>
      </c>
      <c r="DA1008">
        <f>BQ1008*CI1008*1000*(LCI!$E$99)</f>
        <v>0</v>
      </c>
      <c r="DB1008">
        <f>BR1008*CJ1008*1000*(LCI!$E$96)</f>
        <v>918824144.34015512</v>
      </c>
    </row>
    <row r="1009" spans="1:106" x14ac:dyDescent="0.25">
      <c r="A1009" s="197">
        <v>21085</v>
      </c>
      <c r="B1009" s="197" t="s">
        <v>1271</v>
      </c>
      <c r="C1009" s="197" t="s">
        <v>1294</v>
      </c>
      <c r="D1009" s="197">
        <v>-86.343905100000001</v>
      </c>
      <c r="E1009" s="197">
        <v>37.470590000000001</v>
      </c>
      <c r="F1009">
        <v>3.32</v>
      </c>
      <c r="G1009">
        <f t="shared" si="94"/>
        <v>3.32</v>
      </c>
      <c r="H1009" s="198">
        <v>10.17</v>
      </c>
      <c r="Q1009" s="221">
        <f>(Q4094*10000)*TEA!$M$15*10^-6</f>
        <v>46.692638012250001</v>
      </c>
      <c r="R1009" s="221">
        <f>(R4094*10000)*TEA!$O$15*10^-6</f>
        <v>46.692638012250001</v>
      </c>
      <c r="AA1009">
        <f t="shared" si="96"/>
        <v>1</v>
      </c>
      <c r="AB1009" s="197">
        <v>21085</v>
      </c>
      <c r="AC1009" s="197">
        <v>9329</v>
      </c>
      <c r="AD1009" s="197">
        <f t="shared" si="95"/>
        <v>9329</v>
      </c>
      <c r="AE1009" s="197">
        <v>4011</v>
      </c>
      <c r="AJ1009">
        <v>0</v>
      </c>
      <c r="AK1009">
        <v>0</v>
      </c>
      <c r="AU1009" s="198">
        <v>0.27272727299999999</v>
      </c>
      <c r="AV1009" s="6">
        <v>0</v>
      </c>
      <c r="AW1009" s="198">
        <v>0.38356000000000001</v>
      </c>
      <c r="BO1009" s="198"/>
      <c r="BP1009" s="354">
        <f t="shared" si="91"/>
        <v>8446.9854629924394</v>
      </c>
      <c r="BQ1009" s="354">
        <f t="shared" si="92"/>
        <v>0</v>
      </c>
      <c r="BR1009" s="354">
        <f t="shared" si="93"/>
        <v>15646.129657200001</v>
      </c>
      <c r="CG1009" s="198"/>
      <c r="CH1009">
        <f>(Transest!$J$14/HexExtSoy!$K$4)</f>
        <v>0.20257267294641951</v>
      </c>
      <c r="CI1009">
        <f>(HydroProcOil!$K$14/HexExtSoy!$K$4)</f>
        <v>0.10977777777777777</v>
      </c>
      <c r="CJ1009">
        <f>(StarchFerm!$K$24/StarchFerm!$K$4)</f>
        <v>0.33157302630665886</v>
      </c>
      <c r="CY1009" s="198"/>
      <c r="CZ1009">
        <f>BP1009*CH1009*1000*LCI!$E$93</f>
        <v>64595097.990066752</v>
      </c>
      <c r="DA1009">
        <f>BQ1009*CI1009*1000*(LCI!$E$99)</f>
        <v>0</v>
      </c>
      <c r="DB1009">
        <f>BR1009*CJ1009*1000*(LCI!$E$96)</f>
        <v>139812141.40343142</v>
      </c>
    </row>
    <row r="1010" spans="1:106" x14ac:dyDescent="0.25">
      <c r="A1010" s="197">
        <v>21087</v>
      </c>
      <c r="B1010" s="197" t="s">
        <v>1271</v>
      </c>
      <c r="C1010" s="197" t="s">
        <v>1295</v>
      </c>
      <c r="D1010" s="197">
        <v>-85.565190999999999</v>
      </c>
      <c r="E1010" s="197">
        <v>37.266680000000001</v>
      </c>
      <c r="F1010">
        <v>3.57</v>
      </c>
      <c r="G1010">
        <f t="shared" si="94"/>
        <v>3.57</v>
      </c>
      <c r="H1010" s="198">
        <v>10.61</v>
      </c>
      <c r="Q1010" s="221">
        <f>(Q4095*10000)*TEA!$M$15*10^-6</f>
        <v>46.378134805949998</v>
      </c>
      <c r="R1010" s="221">
        <f>(R4095*10000)*TEA!$O$15*10^-6</f>
        <v>46.378134805949998</v>
      </c>
      <c r="AA1010">
        <f t="shared" si="96"/>
        <v>1</v>
      </c>
      <c r="AB1010" s="197">
        <v>21087</v>
      </c>
      <c r="AC1010" s="197">
        <v>7131</v>
      </c>
      <c r="AD1010" s="197">
        <f t="shared" si="95"/>
        <v>7131</v>
      </c>
      <c r="AE1010" s="197">
        <v>3918</v>
      </c>
      <c r="AJ1010">
        <v>0</v>
      </c>
      <c r="AK1010">
        <v>0</v>
      </c>
      <c r="AU1010" s="198">
        <v>0.27272727299999999</v>
      </c>
      <c r="AV1010" s="6">
        <v>0</v>
      </c>
      <c r="AW1010" s="198">
        <v>0.38356000000000001</v>
      </c>
      <c r="BO1010" s="198"/>
      <c r="BP1010" s="354">
        <f t="shared" si="91"/>
        <v>6943.0009160339096</v>
      </c>
      <c r="BQ1010" s="354">
        <f t="shared" si="92"/>
        <v>0</v>
      </c>
      <c r="BR1010" s="354">
        <f t="shared" si="93"/>
        <v>15944.581528799999</v>
      </c>
      <c r="CG1010" s="198"/>
      <c r="CH1010">
        <f>(Transest!$J$14/HexExtSoy!$K$4)</f>
        <v>0.20257267294641951</v>
      </c>
      <c r="CI1010">
        <f>(HydroProcOil!$K$14/HexExtSoy!$K$4)</f>
        <v>0.10977777777777777</v>
      </c>
      <c r="CJ1010">
        <f>(StarchFerm!$K$24/StarchFerm!$K$4)</f>
        <v>0.33157302630665886</v>
      </c>
      <c r="CY1010" s="198"/>
      <c r="CZ1010">
        <f>BP1010*CH1010*1000*LCI!$E$93</f>
        <v>53093950.082098663</v>
      </c>
      <c r="DA1010">
        <f>BQ1010*CI1010*1000*(LCI!$E$99)</f>
        <v>0</v>
      </c>
      <c r="DB1010">
        <f>BR1010*CJ1010*1000*(LCI!$E$96)</f>
        <v>142479075.41129678</v>
      </c>
    </row>
    <row r="1011" spans="1:106" x14ac:dyDescent="0.25">
      <c r="A1011" s="197">
        <v>21089</v>
      </c>
      <c r="B1011" s="197" t="s">
        <v>1271</v>
      </c>
      <c r="C1011" s="197" t="s">
        <v>1296</v>
      </c>
      <c r="D1011" s="197">
        <v>-82.908278800000005</v>
      </c>
      <c r="E1011" s="197">
        <v>38.548659999999998</v>
      </c>
      <c r="F1011">
        <v>3.31</v>
      </c>
      <c r="G1011">
        <f t="shared" si="94"/>
        <v>3.31</v>
      </c>
      <c r="H1011" s="198">
        <v>7.33</v>
      </c>
      <c r="Q1011" s="221">
        <f>(Q4096*10000)*TEA!$M$15*10^-6</f>
        <v>42.637451826149999</v>
      </c>
      <c r="R1011" s="221">
        <f>(R4096*10000)*TEA!$O$15*10^-6</f>
        <v>42.637451826149999</v>
      </c>
      <c r="AA1011">
        <f t="shared" si="96"/>
        <v>1</v>
      </c>
      <c r="AB1011" s="197">
        <v>21089</v>
      </c>
      <c r="AC1011" s="197">
        <v>266</v>
      </c>
      <c r="AD1011" s="197">
        <f t="shared" si="95"/>
        <v>266</v>
      </c>
      <c r="AE1011" s="197">
        <v>232</v>
      </c>
      <c r="AJ1011">
        <v>0</v>
      </c>
      <c r="AK1011">
        <v>0</v>
      </c>
      <c r="AU1011" s="198">
        <v>0.27272727299999999</v>
      </c>
      <c r="AV1011" s="6">
        <v>0</v>
      </c>
      <c r="AW1011" s="198">
        <v>0.38356000000000001</v>
      </c>
      <c r="BO1011" s="198"/>
      <c r="BP1011" s="354">
        <f t="shared" si="91"/>
        <v>240.12545478557999</v>
      </c>
      <c r="BQ1011" s="354">
        <f t="shared" si="92"/>
        <v>0</v>
      </c>
      <c r="BR1011" s="354">
        <f t="shared" si="93"/>
        <v>652.26679360000003</v>
      </c>
      <c r="CG1011" s="198"/>
      <c r="CH1011">
        <f>(Transest!$J$14/HexExtSoy!$K$4)</f>
        <v>0.20257267294641951</v>
      </c>
      <c r="CI1011">
        <f>(HydroProcOil!$K$14/HexExtSoy!$K$4)</f>
        <v>0.10977777777777777</v>
      </c>
      <c r="CJ1011">
        <f>(StarchFerm!$K$24/StarchFerm!$K$4)</f>
        <v>0.33157302630665886</v>
      </c>
      <c r="CY1011" s="198"/>
      <c r="CZ1011">
        <f>BP1011*CH1011*1000*LCI!$E$93</f>
        <v>1836267.7844942054</v>
      </c>
      <c r="DA1011">
        <f>BQ1011*CI1011*1000*(LCI!$E$99)</f>
        <v>0</v>
      </c>
      <c r="DB1011">
        <f>BR1011*CJ1011*1000*(LCI!$E$96)</f>
        <v>5828586.3135232413</v>
      </c>
    </row>
    <row r="1012" spans="1:106" x14ac:dyDescent="0.25">
      <c r="A1012" s="197">
        <v>21091</v>
      </c>
      <c r="B1012" s="197" t="s">
        <v>1271</v>
      </c>
      <c r="C1012" s="197" t="s">
        <v>963</v>
      </c>
      <c r="D1012" s="197">
        <v>-86.783268199999995</v>
      </c>
      <c r="E1012" s="197">
        <v>37.847410000000004</v>
      </c>
      <c r="F1012">
        <v>3.77</v>
      </c>
      <c r="G1012">
        <f t="shared" si="94"/>
        <v>3.77</v>
      </c>
      <c r="H1012" s="198">
        <v>11.96</v>
      </c>
      <c r="Q1012" s="221">
        <f>(Q4097*10000)*TEA!$M$15*10^-6</f>
        <v>46.115970322050003</v>
      </c>
      <c r="R1012" s="221">
        <f>(R4097*10000)*TEA!$O$15*10^-6</f>
        <v>46.115970322050003</v>
      </c>
      <c r="AA1012">
        <f t="shared" si="96"/>
        <v>1</v>
      </c>
      <c r="AB1012" s="197">
        <v>21091</v>
      </c>
      <c r="AC1012" s="197">
        <v>3149</v>
      </c>
      <c r="AD1012" s="197">
        <f t="shared" si="95"/>
        <v>3149</v>
      </c>
      <c r="AE1012" s="197">
        <v>1818</v>
      </c>
      <c r="AJ1012">
        <v>0</v>
      </c>
      <c r="AK1012">
        <v>0</v>
      </c>
      <c r="AU1012" s="198">
        <v>0.27272727299999999</v>
      </c>
      <c r="AV1012" s="6">
        <v>0</v>
      </c>
      <c r="AW1012" s="198">
        <v>0.38356000000000001</v>
      </c>
      <c r="BO1012" s="198"/>
      <c r="BP1012" s="354">
        <f t="shared" si="91"/>
        <v>3237.7445486922898</v>
      </c>
      <c r="BQ1012" s="354">
        <f t="shared" si="92"/>
        <v>0</v>
      </c>
      <c r="BR1012" s="354">
        <f t="shared" si="93"/>
        <v>8339.8524768000007</v>
      </c>
      <c r="CG1012" s="198"/>
      <c r="CH1012">
        <f>(Transest!$J$14/HexExtSoy!$K$4)</f>
        <v>0.20257267294641951</v>
      </c>
      <c r="CI1012">
        <f>(HydroProcOil!$K$14/HexExtSoy!$K$4)</f>
        <v>0.10977777777777777</v>
      </c>
      <c r="CJ1012">
        <f>(StarchFerm!$K$24/StarchFerm!$K$4)</f>
        <v>0.33157302630665886</v>
      </c>
      <c r="CY1012" s="198"/>
      <c r="CZ1012">
        <f>BP1012*CH1012*1000*LCI!$E$93</f>
        <v>24759415.924872667</v>
      </c>
      <c r="DA1012">
        <f>BQ1012*CI1012*1000*(LCI!$E$99)</f>
        <v>0</v>
      </c>
      <c r="DB1012">
        <f>BR1012*CJ1012*1000*(LCI!$E$96)</f>
        <v>74524029.860224649</v>
      </c>
    </row>
    <row r="1013" spans="1:106" x14ac:dyDescent="0.25">
      <c r="A1013" s="197">
        <v>21093</v>
      </c>
      <c r="B1013" s="197" t="s">
        <v>1271</v>
      </c>
      <c r="C1013" s="197" t="s">
        <v>1078</v>
      </c>
      <c r="D1013" s="197">
        <v>-85.971399599999998</v>
      </c>
      <c r="E1013" s="197">
        <v>37.703009999999999</v>
      </c>
      <c r="F1013">
        <v>3.46</v>
      </c>
      <c r="G1013">
        <f t="shared" si="94"/>
        <v>3.46</v>
      </c>
      <c r="H1013" s="198">
        <v>11.48</v>
      </c>
      <c r="Q1013" s="221">
        <f>(Q4098*10000)*TEA!$M$15*10^-6</f>
        <v>46.077697345499999</v>
      </c>
      <c r="R1013" s="221">
        <f>(R4098*10000)*TEA!$O$15*10^-6</f>
        <v>46.077697345499999</v>
      </c>
      <c r="AA1013">
        <f t="shared" si="96"/>
        <v>1</v>
      </c>
      <c r="AB1013" s="197">
        <v>21093</v>
      </c>
      <c r="AC1013" s="197">
        <v>15437</v>
      </c>
      <c r="AD1013" s="197">
        <f t="shared" si="95"/>
        <v>15437</v>
      </c>
      <c r="AE1013" s="197">
        <v>9470</v>
      </c>
      <c r="AJ1013">
        <v>0</v>
      </c>
      <c r="AK1013">
        <v>0</v>
      </c>
      <c r="AU1013" s="198">
        <v>0.27272727299999999</v>
      </c>
      <c r="AV1013" s="6">
        <v>0</v>
      </c>
      <c r="AW1013" s="198">
        <v>0.38356000000000001</v>
      </c>
      <c r="BO1013" s="198"/>
      <c r="BP1013" s="354">
        <f t="shared" si="91"/>
        <v>14566.914560021458</v>
      </c>
      <c r="BQ1013" s="354">
        <f t="shared" si="92"/>
        <v>0</v>
      </c>
      <c r="BR1013" s="354">
        <f t="shared" si="93"/>
        <v>41698.955536000001</v>
      </c>
      <c r="CG1013" s="198"/>
      <c r="CH1013">
        <f>(Transest!$J$14/HexExtSoy!$K$4)</f>
        <v>0.20257267294641951</v>
      </c>
      <c r="CI1013">
        <f>(HydroProcOil!$K$14/HexExtSoy!$K$4)</f>
        <v>0.10977777777777777</v>
      </c>
      <c r="CJ1013">
        <f>(StarchFerm!$K$24/StarchFerm!$K$4)</f>
        <v>0.33157302630665886</v>
      </c>
      <c r="CY1013" s="198"/>
      <c r="CZ1013">
        <f>BP1013*CH1013*1000*LCI!$E$93</f>
        <v>111394920.41746378</v>
      </c>
      <c r="DA1013">
        <f>BQ1013*CI1013*1000*(LCI!$E$99)</f>
        <v>0</v>
      </c>
      <c r="DB1013">
        <f>BR1013*CJ1013*1000*(LCI!$E$96)</f>
        <v>372617407.3402099</v>
      </c>
    </row>
    <row r="1014" spans="1:106" x14ac:dyDescent="0.25">
      <c r="A1014" s="197">
        <v>21095</v>
      </c>
      <c r="B1014" s="197" t="s">
        <v>1271</v>
      </c>
      <c r="C1014" s="197" t="s">
        <v>1297</v>
      </c>
      <c r="D1014" s="197">
        <v>-83.209584300000003</v>
      </c>
      <c r="E1014" s="197">
        <v>36.857900000000001</v>
      </c>
      <c r="F1014">
        <v>0</v>
      </c>
      <c r="G1014">
        <f t="shared" si="94"/>
        <v>0</v>
      </c>
      <c r="H1014" s="198">
        <v>0</v>
      </c>
      <c r="Q1014" s="221">
        <f>(Q4099*10000)*TEA!$M$15*10^-6</f>
        <v>43.244994015899998</v>
      </c>
      <c r="R1014" s="221">
        <f>(R4099*10000)*TEA!$O$15*10^-6</f>
        <v>43.244994015899998</v>
      </c>
      <c r="AA1014">
        <f t="shared" si="96"/>
        <v>1</v>
      </c>
      <c r="AB1014" s="197">
        <v>21095</v>
      </c>
      <c r="AC1014" s="197">
        <v>0</v>
      </c>
      <c r="AD1014" s="197">
        <f t="shared" si="95"/>
        <v>0</v>
      </c>
      <c r="AE1014" s="197">
        <v>0</v>
      </c>
      <c r="AJ1014">
        <v>0</v>
      </c>
      <c r="AK1014">
        <v>0</v>
      </c>
      <c r="AU1014" s="198">
        <v>0.27272727299999999</v>
      </c>
      <c r="AV1014" s="6">
        <v>0</v>
      </c>
      <c r="AW1014" s="198">
        <v>0.38356000000000001</v>
      </c>
      <c r="BO1014" s="198"/>
      <c r="BP1014" s="354">
        <f t="shared" si="91"/>
        <v>0</v>
      </c>
      <c r="BQ1014" s="354">
        <f t="shared" si="92"/>
        <v>0</v>
      </c>
      <c r="BR1014" s="354">
        <f t="shared" si="93"/>
        <v>0</v>
      </c>
      <c r="CG1014" s="198"/>
      <c r="CH1014">
        <f>(Transest!$J$14/HexExtSoy!$K$4)</f>
        <v>0.20257267294641951</v>
      </c>
      <c r="CI1014">
        <f>(HydroProcOil!$K$14/HexExtSoy!$K$4)</f>
        <v>0.10977777777777777</v>
      </c>
      <c r="CJ1014">
        <f>(StarchFerm!$K$24/StarchFerm!$K$4)</f>
        <v>0.33157302630665886</v>
      </c>
      <c r="CY1014" s="198"/>
      <c r="CZ1014">
        <f>BP1014*CH1014*1000*LCI!$E$93</f>
        <v>0</v>
      </c>
      <c r="DA1014">
        <f>BQ1014*CI1014*1000*(LCI!$E$99)</f>
        <v>0</v>
      </c>
      <c r="DB1014">
        <f>BR1014*CJ1014*1000*(LCI!$E$96)</f>
        <v>0</v>
      </c>
    </row>
    <row r="1015" spans="1:106" x14ac:dyDescent="0.25">
      <c r="A1015" s="197">
        <v>21097</v>
      </c>
      <c r="B1015" s="197" t="s">
        <v>1271</v>
      </c>
      <c r="C1015" s="197" t="s">
        <v>1126</v>
      </c>
      <c r="D1015" s="197">
        <v>-84.330028200000001</v>
      </c>
      <c r="E1015" s="197">
        <v>38.437530000000002</v>
      </c>
      <c r="F1015">
        <v>3.55</v>
      </c>
      <c r="G1015">
        <f t="shared" si="94"/>
        <v>3.55</v>
      </c>
      <c r="H1015" s="198">
        <v>11.32</v>
      </c>
      <c r="Q1015" s="221">
        <f>(Q4100*10000)*TEA!$M$15*10^-6</f>
        <v>43.635595823999999</v>
      </c>
      <c r="R1015" s="221">
        <f>(R4100*10000)*TEA!$O$15*10^-6</f>
        <v>43.635595823999999</v>
      </c>
      <c r="AA1015">
        <f t="shared" si="96"/>
        <v>1</v>
      </c>
      <c r="AB1015" s="197">
        <v>21097</v>
      </c>
      <c r="AC1015" s="197">
        <v>2023</v>
      </c>
      <c r="AD1015" s="197">
        <f t="shared" si="95"/>
        <v>2023</v>
      </c>
      <c r="AE1015" s="197">
        <v>1997</v>
      </c>
      <c r="AJ1015">
        <v>0</v>
      </c>
      <c r="AK1015">
        <v>0</v>
      </c>
      <c r="AU1015" s="198">
        <v>0.27272727299999999</v>
      </c>
      <c r="AV1015" s="6">
        <v>0</v>
      </c>
      <c r="AW1015" s="198">
        <v>0.38356000000000001</v>
      </c>
      <c r="BO1015" s="198"/>
      <c r="BP1015" s="354">
        <f t="shared" si="91"/>
        <v>1958.6318201404499</v>
      </c>
      <c r="BQ1015" s="354">
        <f t="shared" si="92"/>
        <v>0</v>
      </c>
      <c r="BR1015" s="354">
        <f t="shared" si="93"/>
        <v>8670.7727024000014</v>
      </c>
      <c r="CG1015" s="198"/>
      <c r="CH1015">
        <f>(Transest!$J$14/HexExtSoy!$K$4)</f>
        <v>0.20257267294641951</v>
      </c>
      <c r="CI1015">
        <f>(HydroProcOil!$K$14/HexExtSoy!$K$4)</f>
        <v>0.10977777777777777</v>
      </c>
      <c r="CJ1015">
        <f>(StarchFerm!$K$24/StarchFerm!$K$4)</f>
        <v>0.33157302630665886</v>
      </c>
      <c r="CY1015" s="198"/>
      <c r="CZ1015">
        <f>BP1015*CH1015*1000*LCI!$E$93</f>
        <v>14977889.437922005</v>
      </c>
      <c r="DA1015">
        <f>BQ1015*CI1015*1000*(LCI!$E$99)</f>
        <v>0</v>
      </c>
      <c r="DB1015">
        <f>BR1015*CJ1015*1000*(LCI!$E$96)</f>
        <v>77481097.607234657</v>
      </c>
    </row>
    <row r="1016" spans="1:106" x14ac:dyDescent="0.25">
      <c r="A1016" s="197">
        <v>21099</v>
      </c>
      <c r="B1016" s="197" t="s">
        <v>1271</v>
      </c>
      <c r="C1016" s="197" t="s">
        <v>966</v>
      </c>
      <c r="D1016" s="197">
        <v>-85.887762699999996</v>
      </c>
      <c r="E1016" s="197">
        <v>37.303980000000003</v>
      </c>
      <c r="F1016">
        <v>3.28</v>
      </c>
      <c r="G1016">
        <f t="shared" si="94"/>
        <v>3.28</v>
      </c>
      <c r="H1016" s="198">
        <v>9.84</v>
      </c>
      <c r="Q1016" s="221">
        <f>(Q4101*10000)*TEA!$M$15*10^-6</f>
        <v>46.691450517599996</v>
      </c>
      <c r="R1016" s="221">
        <f>(R4101*10000)*TEA!$O$15*10^-6</f>
        <v>46.691450517599996</v>
      </c>
      <c r="AA1016">
        <f t="shared" si="96"/>
        <v>1</v>
      </c>
      <c r="AB1016" s="197">
        <v>21099</v>
      </c>
      <c r="AC1016" s="197">
        <v>3678</v>
      </c>
      <c r="AD1016" s="197">
        <f t="shared" si="95"/>
        <v>3678</v>
      </c>
      <c r="AE1016" s="197">
        <v>975</v>
      </c>
      <c r="AJ1016">
        <v>0</v>
      </c>
      <c r="AK1016">
        <v>0</v>
      </c>
      <c r="AU1016" s="198">
        <v>0.27272727299999999</v>
      </c>
      <c r="AV1016" s="6">
        <v>0</v>
      </c>
      <c r="AW1016" s="198">
        <v>0.38356000000000001</v>
      </c>
      <c r="BO1016" s="198"/>
      <c r="BP1016" s="354">
        <f t="shared" si="91"/>
        <v>3290.1381851083202</v>
      </c>
      <c r="BQ1016" s="354">
        <f t="shared" si="92"/>
        <v>0</v>
      </c>
      <c r="BR1016" s="354">
        <f t="shared" si="93"/>
        <v>3679.87464</v>
      </c>
      <c r="CG1016" s="198"/>
      <c r="CH1016">
        <f>(Transest!$J$14/HexExtSoy!$K$4)</f>
        <v>0.20257267294641951</v>
      </c>
      <c r="CI1016">
        <f>(HydroProcOil!$K$14/HexExtSoy!$K$4)</f>
        <v>0.10977777777777777</v>
      </c>
      <c r="CJ1016">
        <f>(StarchFerm!$K$24/StarchFerm!$K$4)</f>
        <v>0.33157302630665886</v>
      </c>
      <c r="CY1016" s="198"/>
      <c r="CZ1016">
        <f>BP1016*CH1016*1000*LCI!$E$93</f>
        <v>25160076.266147897</v>
      </c>
      <c r="DA1016">
        <f>BQ1016*CI1016*1000*(LCI!$E$99)</f>
        <v>0</v>
      </c>
      <c r="DB1016">
        <f>BR1016*CJ1016*1000*(LCI!$E$96)</f>
        <v>32882966.253435325</v>
      </c>
    </row>
    <row r="1017" spans="1:106" x14ac:dyDescent="0.25">
      <c r="A1017" s="197">
        <v>21101</v>
      </c>
      <c r="B1017" s="197" t="s">
        <v>1271</v>
      </c>
      <c r="C1017" s="197" t="s">
        <v>1079</v>
      </c>
      <c r="D1017" s="197">
        <v>-87.573265800000001</v>
      </c>
      <c r="E1017" s="197">
        <v>37.795029999999997</v>
      </c>
      <c r="F1017">
        <v>3.73</v>
      </c>
      <c r="G1017">
        <f t="shared" si="94"/>
        <v>3.73</v>
      </c>
      <c r="H1017" s="198">
        <v>11.44</v>
      </c>
      <c r="Q1017" s="221">
        <f>(Q4102*10000)*TEA!$M$15*10^-6</f>
        <v>46.424437735049992</v>
      </c>
      <c r="R1017" s="221">
        <f>(R4102*10000)*TEA!$O$15*10^-6</f>
        <v>46.424437735049992</v>
      </c>
      <c r="AA1017">
        <f t="shared" si="96"/>
        <v>1</v>
      </c>
      <c r="AB1017" s="197">
        <v>21101</v>
      </c>
      <c r="AC1017" s="197">
        <v>33420</v>
      </c>
      <c r="AD1017" s="197">
        <f t="shared" si="95"/>
        <v>33420</v>
      </c>
      <c r="AE1017" s="197">
        <v>23443</v>
      </c>
      <c r="AJ1017">
        <v>0</v>
      </c>
      <c r="AK1017">
        <v>0</v>
      </c>
      <c r="AU1017" s="198">
        <v>0.27272727299999999</v>
      </c>
      <c r="AV1017" s="6">
        <v>0</v>
      </c>
      <c r="AW1017" s="198">
        <v>0.38356000000000001</v>
      </c>
      <c r="BO1017" s="198"/>
      <c r="BP1017" s="354">
        <f t="shared" si="91"/>
        <v>33997.254579451801</v>
      </c>
      <c r="BQ1017" s="354">
        <f t="shared" si="92"/>
        <v>0</v>
      </c>
      <c r="BR1017" s="354">
        <f t="shared" si="93"/>
        <v>102866.1585952</v>
      </c>
      <c r="CG1017" s="198"/>
      <c r="CH1017">
        <f>(Transest!$J$14/HexExtSoy!$K$4)</f>
        <v>0.20257267294641951</v>
      </c>
      <c r="CI1017">
        <f>(HydroProcOil!$K$14/HexExtSoy!$K$4)</f>
        <v>0.10977777777777777</v>
      </c>
      <c r="CJ1017">
        <f>(StarchFerm!$K$24/StarchFerm!$K$4)</f>
        <v>0.33157302630665886</v>
      </c>
      <c r="CY1017" s="198"/>
      <c r="CZ1017">
        <f>BP1017*CH1017*1000*LCI!$E$93</f>
        <v>259981031.17072934</v>
      </c>
      <c r="DA1017">
        <f>BQ1017*CI1017*1000*(LCI!$E$99)</f>
        <v>0</v>
      </c>
      <c r="DB1017">
        <f>BR1017*CJ1017*1000*(LCI!$E$96)</f>
        <v>919200992.59318471</v>
      </c>
    </row>
    <row r="1018" spans="1:106" x14ac:dyDescent="0.25">
      <c r="A1018" s="197">
        <v>21103</v>
      </c>
      <c r="B1018" s="197" t="s">
        <v>1271</v>
      </c>
      <c r="C1018" s="197" t="s">
        <v>625</v>
      </c>
      <c r="D1018" s="197">
        <v>-85.120979700000007</v>
      </c>
      <c r="E1018" s="197">
        <v>38.438920000000003</v>
      </c>
      <c r="F1018">
        <v>3.1</v>
      </c>
      <c r="G1018">
        <f t="shared" si="94"/>
        <v>3.1</v>
      </c>
      <c r="H1018" s="198">
        <v>10.86</v>
      </c>
      <c r="Q1018" s="221">
        <f>(Q4103*10000)*TEA!$M$15*10^-6</f>
        <v>44.219533284899995</v>
      </c>
      <c r="R1018" s="221">
        <f>(R4103*10000)*TEA!$O$15*10^-6</f>
        <v>44.219533284899995</v>
      </c>
      <c r="AA1018">
        <f t="shared" si="96"/>
        <v>1</v>
      </c>
      <c r="AB1018" s="197">
        <v>21103</v>
      </c>
      <c r="AC1018" s="197">
        <v>4300</v>
      </c>
      <c r="AD1018" s="197">
        <f t="shared" si="95"/>
        <v>4300</v>
      </c>
      <c r="AE1018" s="197">
        <v>1753</v>
      </c>
      <c r="AJ1018">
        <v>0</v>
      </c>
      <c r="AK1018">
        <v>0</v>
      </c>
      <c r="AU1018" s="198">
        <v>0.27272727299999999</v>
      </c>
      <c r="AV1018" s="6">
        <v>0</v>
      </c>
      <c r="AW1018" s="198">
        <v>0.38356000000000001</v>
      </c>
      <c r="BO1018" s="198"/>
      <c r="BP1018" s="354">
        <f t="shared" si="91"/>
        <v>3635.45454909</v>
      </c>
      <c r="BQ1018" s="354">
        <f t="shared" si="92"/>
        <v>0</v>
      </c>
      <c r="BR1018" s="354">
        <f t="shared" si="93"/>
        <v>7302.0541847999993</v>
      </c>
      <c r="CG1018" s="198"/>
      <c r="CH1018">
        <f>(Transest!$J$14/HexExtSoy!$K$4)</f>
        <v>0.20257267294641951</v>
      </c>
      <c r="CI1018">
        <f>(HydroProcOil!$K$14/HexExtSoy!$K$4)</f>
        <v>0.10977777777777777</v>
      </c>
      <c r="CJ1018">
        <f>(StarchFerm!$K$24/StarchFerm!$K$4)</f>
        <v>0.33157302630665886</v>
      </c>
      <c r="CY1018" s="198"/>
      <c r="CZ1018">
        <f>BP1018*CH1018*1000*LCI!$E$93</f>
        <v>27800751.388260406</v>
      </c>
      <c r="DA1018">
        <f>BQ1018*CI1018*1000*(LCI!$E$99)</f>
        <v>0</v>
      </c>
      <c r="DB1018">
        <f>BR1018*CJ1018*1000*(LCI!$E$96)</f>
        <v>65250375.30613666</v>
      </c>
    </row>
    <row r="1019" spans="1:106" x14ac:dyDescent="0.25">
      <c r="A1019" s="197">
        <v>21105</v>
      </c>
      <c r="B1019" s="197" t="s">
        <v>1271</v>
      </c>
      <c r="C1019" s="197" t="s">
        <v>1298</v>
      </c>
      <c r="D1019" s="197">
        <v>-88.927557399999998</v>
      </c>
      <c r="E1019" s="197">
        <v>36.67895</v>
      </c>
      <c r="F1019">
        <v>3.47</v>
      </c>
      <c r="G1019">
        <f t="shared" si="94"/>
        <v>3.47</v>
      </c>
      <c r="H1019" s="198">
        <v>11.12</v>
      </c>
      <c r="Q1019" s="221">
        <f>(Q4104*10000)*TEA!$M$15*10^-6</f>
        <v>48.827976313050002</v>
      </c>
      <c r="R1019" s="221">
        <f>(R4104*10000)*TEA!$O$15*10^-6</f>
        <v>48.827976313050002</v>
      </c>
      <c r="AA1019">
        <f t="shared" si="96"/>
        <v>1</v>
      </c>
      <c r="AB1019" s="197">
        <v>21105</v>
      </c>
      <c r="AC1019" s="197">
        <v>19794</v>
      </c>
      <c r="AD1019" s="197">
        <f t="shared" si="95"/>
        <v>19794</v>
      </c>
      <c r="AE1019" s="197">
        <v>17072</v>
      </c>
      <c r="AJ1019">
        <v>0</v>
      </c>
      <c r="AK1019">
        <v>0</v>
      </c>
      <c r="AU1019" s="198">
        <v>0.27272727299999999</v>
      </c>
      <c r="AV1019" s="6">
        <v>0</v>
      </c>
      <c r="AW1019" s="198">
        <v>0.38356000000000001</v>
      </c>
      <c r="BO1019" s="198"/>
      <c r="BP1019" s="354">
        <f t="shared" si="91"/>
        <v>18732.321836914143</v>
      </c>
      <c r="BQ1019" s="354">
        <f t="shared" si="92"/>
        <v>0</v>
      </c>
      <c r="BR1019" s="354">
        <f t="shared" si="93"/>
        <v>72815.275878400003</v>
      </c>
      <c r="CG1019" s="198"/>
      <c r="CH1019">
        <f>(Transest!$J$14/HexExtSoy!$K$4)</f>
        <v>0.20257267294641951</v>
      </c>
      <c r="CI1019">
        <f>(HydroProcOil!$K$14/HexExtSoy!$K$4)</f>
        <v>0.10977777777777777</v>
      </c>
      <c r="CJ1019">
        <f>(StarchFerm!$K$24/StarchFerm!$K$4)</f>
        <v>0.33157302630665886</v>
      </c>
      <c r="CY1019" s="198"/>
      <c r="CZ1019">
        <f>BP1019*CH1019*1000*LCI!$E$93</f>
        <v>143248283.0636096</v>
      </c>
      <c r="DA1019">
        <f>BQ1019*CI1019*1000*(LCI!$E$99)</f>
        <v>0</v>
      </c>
      <c r="DB1019">
        <f>BR1019*CJ1019*1000*(LCI!$E$96)</f>
        <v>650669518.30837655</v>
      </c>
    </row>
    <row r="1020" spans="1:106" x14ac:dyDescent="0.25">
      <c r="A1020" s="197">
        <v>21107</v>
      </c>
      <c r="B1020" s="197" t="s">
        <v>1271</v>
      </c>
      <c r="C1020" s="197" t="s">
        <v>1299</v>
      </c>
      <c r="D1020" s="197">
        <v>-87.541171700000007</v>
      </c>
      <c r="E1020" s="197">
        <v>37.308230000000002</v>
      </c>
      <c r="F1020">
        <v>3.33</v>
      </c>
      <c r="G1020">
        <f t="shared" si="94"/>
        <v>3.33</v>
      </c>
      <c r="H1020" s="198">
        <v>10.220000000000001</v>
      </c>
      <c r="Q1020" s="221">
        <f>(Q4105*10000)*TEA!$M$15*10^-6</f>
        <v>47.41625649825</v>
      </c>
      <c r="R1020" s="221">
        <f>(R4105*10000)*TEA!$O$15*10^-6</f>
        <v>47.41625649825</v>
      </c>
      <c r="AA1020">
        <f t="shared" si="96"/>
        <v>1</v>
      </c>
      <c r="AB1020" s="197">
        <v>21107</v>
      </c>
      <c r="AC1020" s="197">
        <v>16430</v>
      </c>
      <c r="AD1020" s="197">
        <f t="shared" si="95"/>
        <v>16430</v>
      </c>
      <c r="AE1020" s="197">
        <v>10070</v>
      </c>
      <c r="AJ1020">
        <v>0</v>
      </c>
      <c r="AK1020">
        <v>0</v>
      </c>
      <c r="AU1020" s="198">
        <v>0.27272727299999999</v>
      </c>
      <c r="AV1020" s="6">
        <v>0</v>
      </c>
      <c r="AW1020" s="198">
        <v>0.38356000000000001</v>
      </c>
      <c r="BO1020" s="198"/>
      <c r="BP1020" s="354">
        <f t="shared" si="91"/>
        <v>14921.427287648699</v>
      </c>
      <c r="BQ1020" s="354">
        <f t="shared" si="92"/>
        <v>0</v>
      </c>
      <c r="BR1020" s="354">
        <f t="shared" si="93"/>
        <v>39474.230824000006</v>
      </c>
      <c r="CG1020" s="198"/>
      <c r="CH1020">
        <f>(Transest!$J$14/HexExtSoy!$K$4)</f>
        <v>0.20257267294641951</v>
      </c>
      <c r="CI1020">
        <f>(HydroProcOil!$K$14/HexExtSoy!$K$4)</f>
        <v>0.10977777777777777</v>
      </c>
      <c r="CJ1020">
        <f>(StarchFerm!$K$24/StarchFerm!$K$4)</f>
        <v>0.33157302630665886</v>
      </c>
      <c r="CY1020" s="198"/>
      <c r="CZ1020">
        <f>BP1020*CH1020*1000*LCI!$E$93</f>
        <v>114105921.22125764</v>
      </c>
      <c r="DA1020">
        <f>BQ1020*CI1020*1000*(LCI!$E$99)</f>
        <v>0</v>
      </c>
      <c r="DB1020">
        <f>BR1020*CJ1020*1000*(LCI!$E$96)</f>
        <v>352737505.22814238</v>
      </c>
    </row>
    <row r="1021" spans="1:106" x14ac:dyDescent="0.25">
      <c r="A1021" s="197">
        <v>21109</v>
      </c>
      <c r="B1021" s="197" t="s">
        <v>1271</v>
      </c>
      <c r="C1021" s="197" t="s">
        <v>627</v>
      </c>
      <c r="D1021" s="197">
        <v>-84.003096299999996</v>
      </c>
      <c r="E1021" s="197">
        <v>37.422080000000001</v>
      </c>
      <c r="F1021">
        <v>0</v>
      </c>
      <c r="G1021">
        <f t="shared" si="94"/>
        <v>0</v>
      </c>
      <c r="H1021" s="198">
        <v>7.38</v>
      </c>
      <c r="Q1021" s="221">
        <f>(Q4106*10000)*TEA!$M$15*10^-6</f>
        <v>43.938896884649999</v>
      </c>
      <c r="R1021" s="221">
        <f>(R4106*10000)*TEA!$O$15*10^-6</f>
        <v>43.938896884649999</v>
      </c>
      <c r="AA1021">
        <f t="shared" si="96"/>
        <v>1</v>
      </c>
      <c r="AB1021" s="197">
        <v>21109</v>
      </c>
      <c r="AC1021" s="197">
        <v>0</v>
      </c>
      <c r="AD1021" s="197">
        <f t="shared" si="95"/>
        <v>0</v>
      </c>
      <c r="AE1021" s="197">
        <v>47</v>
      </c>
      <c r="AJ1021">
        <v>0</v>
      </c>
      <c r="AK1021">
        <v>0</v>
      </c>
      <c r="AU1021" s="198">
        <v>0.27272727299999999</v>
      </c>
      <c r="AV1021" s="6">
        <v>0</v>
      </c>
      <c r="AW1021" s="198">
        <v>0.38356000000000001</v>
      </c>
      <c r="BO1021" s="198"/>
      <c r="BP1021" s="354">
        <f t="shared" si="91"/>
        <v>0</v>
      </c>
      <c r="BQ1021" s="354">
        <f t="shared" si="92"/>
        <v>0</v>
      </c>
      <c r="BR1021" s="354">
        <f t="shared" si="93"/>
        <v>133.04162160000001</v>
      </c>
      <c r="CG1021" s="198"/>
      <c r="CH1021">
        <f>(Transest!$J$14/HexExtSoy!$K$4)</f>
        <v>0.20257267294641951</v>
      </c>
      <c r="CI1021">
        <f>(HydroProcOil!$K$14/HexExtSoy!$K$4)</f>
        <v>0.10977777777777777</v>
      </c>
      <c r="CJ1021">
        <f>(StarchFerm!$K$24/StarchFerm!$K$4)</f>
        <v>0.33157302630665886</v>
      </c>
      <c r="CY1021" s="198"/>
      <c r="CZ1021">
        <f>BP1021*CH1021*1000*LCI!$E$93</f>
        <v>0</v>
      </c>
      <c r="DA1021">
        <f>BQ1021*CI1021*1000*(LCI!$E$99)</f>
        <v>0</v>
      </c>
      <c r="DB1021">
        <f>BR1021*CJ1021*1000*(LCI!$E$96)</f>
        <v>1188845.7030088156</v>
      </c>
    </row>
    <row r="1022" spans="1:106" x14ac:dyDescent="0.25">
      <c r="A1022" s="197">
        <v>21111</v>
      </c>
      <c r="B1022" s="197" t="s">
        <v>1271</v>
      </c>
      <c r="C1022" s="197" t="s">
        <v>628</v>
      </c>
      <c r="D1022" s="197">
        <v>-85.664496600000007</v>
      </c>
      <c r="E1022" s="197">
        <v>38.180070000000001</v>
      </c>
      <c r="F1022">
        <v>2.98</v>
      </c>
      <c r="G1022">
        <f t="shared" si="94"/>
        <v>2.98</v>
      </c>
      <c r="H1022" s="198">
        <v>10.35</v>
      </c>
      <c r="Q1022" s="221">
        <f>(Q4107*10000)*TEA!$M$15*10^-6</f>
        <v>45.082850994899999</v>
      </c>
      <c r="R1022" s="221">
        <f>(R4107*10000)*TEA!$O$15*10^-6</f>
        <v>45.082850994899999</v>
      </c>
      <c r="AA1022">
        <f t="shared" si="96"/>
        <v>1</v>
      </c>
      <c r="AB1022" s="197">
        <v>21111</v>
      </c>
      <c r="AC1022" s="197">
        <v>524</v>
      </c>
      <c r="AD1022" s="197">
        <f t="shared" si="95"/>
        <v>524</v>
      </c>
      <c r="AE1022" s="197">
        <v>146</v>
      </c>
      <c r="AJ1022">
        <v>0</v>
      </c>
      <c r="AK1022">
        <v>0</v>
      </c>
      <c r="AU1022" s="198">
        <v>0.27272727299999999</v>
      </c>
      <c r="AV1022" s="6">
        <v>0</v>
      </c>
      <c r="AW1022" s="198">
        <v>0.38356000000000001</v>
      </c>
      <c r="BO1022" s="198"/>
      <c r="BP1022" s="354">
        <f t="shared" si="91"/>
        <v>425.86909133495999</v>
      </c>
      <c r="BQ1022" s="354">
        <f t="shared" si="92"/>
        <v>0</v>
      </c>
      <c r="BR1022" s="354">
        <f t="shared" si="93"/>
        <v>579.59751599999993</v>
      </c>
      <c r="CG1022" s="198"/>
      <c r="CH1022">
        <f>(Transest!$J$14/HexExtSoy!$K$4)</f>
        <v>0.20257267294641951</v>
      </c>
      <c r="CI1022">
        <f>(HydroProcOil!$K$14/HexExtSoy!$K$4)</f>
        <v>0.10977777777777777</v>
      </c>
      <c r="CJ1022">
        <f>(StarchFerm!$K$24/StarchFerm!$K$4)</f>
        <v>0.33157302630665886</v>
      </c>
      <c r="CY1022" s="198"/>
      <c r="CZ1022">
        <f>BP1022*CH1022*1000*LCI!$E$93</f>
        <v>3256671.3659262108</v>
      </c>
      <c r="DA1022">
        <f>BQ1022*CI1022*1000*(LCI!$E$99)</f>
        <v>0</v>
      </c>
      <c r="DB1022">
        <f>BR1022*CJ1022*1000*(LCI!$E$96)</f>
        <v>5179221.4202174386</v>
      </c>
    </row>
    <row r="1023" spans="1:106" x14ac:dyDescent="0.25">
      <c r="A1023" s="197">
        <v>21113</v>
      </c>
      <c r="B1023" s="197" t="s">
        <v>1271</v>
      </c>
      <c r="C1023" s="197" t="s">
        <v>1300</v>
      </c>
      <c r="D1023" s="197">
        <v>-84.579142500000003</v>
      </c>
      <c r="E1023" s="197">
        <v>37.870519999999999</v>
      </c>
      <c r="F1023">
        <v>3.37</v>
      </c>
      <c r="G1023">
        <f t="shared" si="94"/>
        <v>3.37</v>
      </c>
      <c r="H1023" s="198">
        <v>9.56</v>
      </c>
      <c r="Q1023" s="221">
        <f>(Q4108*10000)*TEA!$M$15*10^-6</f>
        <v>44.543699548649997</v>
      </c>
      <c r="R1023" s="221">
        <f>(R4108*10000)*TEA!$O$15*10^-6</f>
        <v>44.543699548649997</v>
      </c>
      <c r="AA1023">
        <f t="shared" si="96"/>
        <v>1</v>
      </c>
      <c r="AB1023" s="197">
        <v>21113</v>
      </c>
      <c r="AC1023" s="197">
        <v>1078</v>
      </c>
      <c r="AD1023" s="197">
        <f t="shared" si="95"/>
        <v>1078</v>
      </c>
      <c r="AE1023" s="197">
        <v>253</v>
      </c>
      <c r="AJ1023">
        <v>0</v>
      </c>
      <c r="AK1023">
        <v>0</v>
      </c>
      <c r="AU1023" s="198">
        <v>0.27272727299999999</v>
      </c>
      <c r="AV1023" s="6">
        <v>0</v>
      </c>
      <c r="AW1023" s="198">
        <v>0.38356000000000001</v>
      </c>
      <c r="BO1023" s="198"/>
      <c r="BP1023" s="354">
        <f t="shared" si="91"/>
        <v>990.78000099077997</v>
      </c>
      <c r="BQ1023" s="354">
        <f t="shared" si="92"/>
        <v>0</v>
      </c>
      <c r="BR1023" s="354">
        <f t="shared" si="93"/>
        <v>927.70890080000015</v>
      </c>
      <c r="CG1023" s="198"/>
      <c r="CH1023">
        <f>(Transest!$J$14/HexExtSoy!$K$4)</f>
        <v>0.20257267294641951</v>
      </c>
      <c r="CI1023">
        <f>(HydroProcOil!$K$14/HexExtSoy!$K$4)</f>
        <v>0.10977777777777777</v>
      </c>
      <c r="CJ1023">
        <f>(StarchFerm!$K$24/StarchFerm!$K$4)</f>
        <v>0.33157302630665886</v>
      </c>
      <c r="CY1023" s="198"/>
      <c r="CZ1023">
        <f>BP1023*CH1023*1000*LCI!$E$93</f>
        <v>7576611.9796215827</v>
      </c>
      <c r="DA1023">
        <f>BQ1023*CI1023*1000*(LCI!$E$99)</f>
        <v>0</v>
      </c>
      <c r="DB1023">
        <f>BR1023*CJ1023*1000*(LCI!$E$96)</f>
        <v>8289907.5273982659</v>
      </c>
    </row>
    <row r="1024" spans="1:106" x14ac:dyDescent="0.25">
      <c r="A1024" s="197">
        <v>21115</v>
      </c>
      <c r="B1024" s="197" t="s">
        <v>1271</v>
      </c>
      <c r="C1024" s="197" t="s">
        <v>703</v>
      </c>
      <c r="D1024" s="197">
        <v>-82.825900000000004</v>
      </c>
      <c r="E1024" s="197">
        <v>37.847079999999998</v>
      </c>
      <c r="F1024">
        <v>0</v>
      </c>
      <c r="G1024">
        <f t="shared" si="94"/>
        <v>0</v>
      </c>
      <c r="H1024" s="198">
        <v>0</v>
      </c>
      <c r="Q1024" s="221">
        <f>(Q4109*10000)*TEA!$M$15*10^-6</f>
        <v>43.480066677750003</v>
      </c>
      <c r="R1024" s="221">
        <f>(R4109*10000)*TEA!$O$15*10^-6</f>
        <v>43.480066677750003</v>
      </c>
      <c r="AA1024">
        <f t="shared" si="96"/>
        <v>1</v>
      </c>
      <c r="AB1024" s="197">
        <v>21115</v>
      </c>
      <c r="AC1024" s="197">
        <v>0</v>
      </c>
      <c r="AD1024" s="197">
        <f t="shared" si="95"/>
        <v>0</v>
      </c>
      <c r="AE1024" s="197">
        <v>0</v>
      </c>
      <c r="AJ1024">
        <v>0</v>
      </c>
      <c r="AK1024">
        <v>0</v>
      </c>
      <c r="AU1024" s="198">
        <v>0.27272727299999999</v>
      </c>
      <c r="AV1024" s="6">
        <v>0</v>
      </c>
      <c r="AW1024" s="198">
        <v>0.38356000000000001</v>
      </c>
      <c r="BO1024" s="198"/>
      <c r="BP1024" s="354">
        <f t="shared" si="91"/>
        <v>0</v>
      </c>
      <c r="BQ1024" s="354">
        <f t="shared" si="92"/>
        <v>0</v>
      </c>
      <c r="BR1024" s="354">
        <f t="shared" si="93"/>
        <v>0</v>
      </c>
      <c r="CG1024" s="198"/>
      <c r="CH1024">
        <f>(Transest!$J$14/HexExtSoy!$K$4)</f>
        <v>0.20257267294641951</v>
      </c>
      <c r="CI1024">
        <f>(HydroProcOil!$K$14/HexExtSoy!$K$4)</f>
        <v>0.10977777777777777</v>
      </c>
      <c r="CJ1024">
        <f>(StarchFerm!$K$24/StarchFerm!$K$4)</f>
        <v>0.33157302630665886</v>
      </c>
      <c r="CY1024" s="198"/>
      <c r="CZ1024">
        <f>BP1024*CH1024*1000*LCI!$E$93</f>
        <v>0</v>
      </c>
      <c r="DA1024">
        <f>BQ1024*CI1024*1000*(LCI!$E$99)</f>
        <v>0</v>
      </c>
      <c r="DB1024">
        <f>BR1024*CJ1024*1000*(LCI!$E$96)</f>
        <v>0</v>
      </c>
    </row>
    <row r="1025" spans="1:106" x14ac:dyDescent="0.25">
      <c r="A1025" s="197">
        <v>21117</v>
      </c>
      <c r="B1025" s="197" t="s">
        <v>1271</v>
      </c>
      <c r="C1025" s="197" t="s">
        <v>1301</v>
      </c>
      <c r="D1025" s="197">
        <v>-84.528860499999993</v>
      </c>
      <c r="E1025" s="197">
        <v>38.930059999999997</v>
      </c>
      <c r="F1025">
        <v>3.41</v>
      </c>
      <c r="G1025">
        <f t="shared" si="94"/>
        <v>3.41</v>
      </c>
      <c r="H1025" s="198">
        <v>8.49</v>
      </c>
      <c r="Q1025" s="221">
        <f>(Q4110*10000)*TEA!$M$15*10^-6</f>
        <v>42.768924523199999</v>
      </c>
      <c r="R1025" s="221">
        <f>(R4110*10000)*TEA!$O$15*10^-6</f>
        <v>42.768924523199999</v>
      </c>
      <c r="AA1025">
        <f t="shared" si="96"/>
        <v>1</v>
      </c>
      <c r="AB1025" s="197">
        <v>21117</v>
      </c>
      <c r="AC1025" s="197">
        <v>85</v>
      </c>
      <c r="AD1025" s="197">
        <f t="shared" si="95"/>
        <v>85</v>
      </c>
      <c r="AE1025" s="197">
        <v>98</v>
      </c>
      <c r="AJ1025">
        <v>0</v>
      </c>
      <c r="AK1025">
        <v>0</v>
      </c>
      <c r="AU1025" s="198">
        <v>0.27272727299999999</v>
      </c>
      <c r="AV1025" s="6">
        <v>0</v>
      </c>
      <c r="AW1025" s="198">
        <v>0.38356000000000001</v>
      </c>
      <c r="BO1025" s="198"/>
      <c r="BP1025" s="354">
        <f t="shared" si="91"/>
        <v>79.050000079050008</v>
      </c>
      <c r="BQ1025" s="354">
        <f t="shared" si="92"/>
        <v>0</v>
      </c>
      <c r="BR1025" s="354">
        <f t="shared" si="93"/>
        <v>319.12959119999999</v>
      </c>
      <c r="CG1025" s="198"/>
      <c r="CH1025">
        <f>(Transest!$J$14/HexExtSoy!$K$4)</f>
        <v>0.20257267294641951</v>
      </c>
      <c r="CI1025">
        <f>(HydroProcOil!$K$14/HexExtSoy!$K$4)</f>
        <v>0.10977777777777777</v>
      </c>
      <c r="CJ1025">
        <f>(StarchFerm!$K$24/StarchFerm!$K$4)</f>
        <v>0.33157302630665886</v>
      </c>
      <c r="CY1025" s="198"/>
      <c r="CZ1025">
        <f>BP1025*CH1025*1000*LCI!$E$93</f>
        <v>604504.71041915065</v>
      </c>
      <c r="DA1025">
        <f>BQ1025*CI1025*1000*(LCI!$E$99)</f>
        <v>0</v>
      </c>
      <c r="DB1025">
        <f>BR1025*CJ1025*1000*(LCI!$E$96)</f>
        <v>2851707.8989142445</v>
      </c>
    </row>
    <row r="1026" spans="1:106" x14ac:dyDescent="0.25">
      <c r="A1026" s="197">
        <v>21119</v>
      </c>
      <c r="B1026" s="197" t="s">
        <v>1271</v>
      </c>
      <c r="C1026" s="197" t="s">
        <v>1302</v>
      </c>
      <c r="D1026" s="197">
        <v>-82.949480899999998</v>
      </c>
      <c r="E1026" s="197">
        <v>37.361490000000003</v>
      </c>
      <c r="F1026">
        <v>0</v>
      </c>
      <c r="G1026">
        <f t="shared" si="94"/>
        <v>0</v>
      </c>
      <c r="H1026" s="198">
        <v>0</v>
      </c>
      <c r="Q1026" s="221">
        <f>(Q4111*10000)*TEA!$M$15*10^-6</f>
        <v>43.53253765425</v>
      </c>
      <c r="R1026" s="221">
        <f>(R4111*10000)*TEA!$O$15*10^-6</f>
        <v>43.53253765425</v>
      </c>
      <c r="AA1026">
        <f t="shared" si="96"/>
        <v>1</v>
      </c>
      <c r="AB1026" s="197">
        <v>21119</v>
      </c>
      <c r="AC1026" s="197">
        <v>0</v>
      </c>
      <c r="AD1026" s="197">
        <f t="shared" si="95"/>
        <v>0</v>
      </c>
      <c r="AE1026" s="197">
        <v>0</v>
      </c>
      <c r="AJ1026">
        <v>0</v>
      </c>
      <c r="AK1026">
        <v>0</v>
      </c>
      <c r="AU1026" s="198">
        <v>0.27272727299999999</v>
      </c>
      <c r="AV1026" s="6">
        <v>0</v>
      </c>
      <c r="AW1026" s="198">
        <v>0.38356000000000001</v>
      </c>
      <c r="BO1026" s="198"/>
      <c r="BP1026" s="354">
        <f t="shared" si="91"/>
        <v>0</v>
      </c>
      <c r="BQ1026" s="354">
        <f t="shared" si="92"/>
        <v>0</v>
      </c>
      <c r="BR1026" s="354">
        <f t="shared" si="93"/>
        <v>0</v>
      </c>
      <c r="CG1026" s="198"/>
      <c r="CH1026">
        <f>(Transest!$J$14/HexExtSoy!$K$4)</f>
        <v>0.20257267294641951</v>
      </c>
      <c r="CI1026">
        <f>(HydroProcOil!$K$14/HexExtSoy!$K$4)</f>
        <v>0.10977777777777777</v>
      </c>
      <c r="CJ1026">
        <f>(StarchFerm!$K$24/StarchFerm!$K$4)</f>
        <v>0.33157302630665886</v>
      </c>
      <c r="CY1026" s="198"/>
      <c r="CZ1026">
        <f>BP1026*CH1026*1000*LCI!$E$93</f>
        <v>0</v>
      </c>
      <c r="DA1026">
        <f>BQ1026*CI1026*1000*(LCI!$E$99)</f>
        <v>0</v>
      </c>
      <c r="DB1026">
        <f>BR1026*CJ1026*1000*(LCI!$E$96)</f>
        <v>0</v>
      </c>
    </row>
    <row r="1027" spans="1:106" x14ac:dyDescent="0.25">
      <c r="A1027" s="197">
        <v>21121</v>
      </c>
      <c r="B1027" s="197" t="s">
        <v>1271</v>
      </c>
      <c r="C1027" s="197" t="s">
        <v>1086</v>
      </c>
      <c r="D1027" s="197">
        <v>-83.849389599999995</v>
      </c>
      <c r="E1027" s="197">
        <v>36.896540000000002</v>
      </c>
      <c r="F1027">
        <v>0</v>
      </c>
      <c r="G1027">
        <f t="shared" si="94"/>
        <v>0</v>
      </c>
      <c r="H1027" s="198">
        <v>7.98</v>
      </c>
      <c r="Q1027" s="221">
        <f>(Q4112*10000)*TEA!$M$15*10^-6</f>
        <v>43.565091183000007</v>
      </c>
      <c r="R1027" s="221">
        <f>(R4112*10000)*TEA!$O$15*10^-6</f>
        <v>43.565091183000007</v>
      </c>
      <c r="AA1027">
        <f t="shared" si="96"/>
        <v>1</v>
      </c>
      <c r="AB1027" s="197">
        <v>21121</v>
      </c>
      <c r="AC1027" s="197">
        <v>0</v>
      </c>
      <c r="AD1027" s="197">
        <f t="shared" si="95"/>
        <v>0</v>
      </c>
      <c r="AE1027" s="197">
        <v>294</v>
      </c>
      <c r="AJ1027">
        <v>0</v>
      </c>
      <c r="AK1027">
        <v>0</v>
      </c>
      <c r="AU1027" s="198">
        <v>0.27272727299999999</v>
      </c>
      <c r="AV1027" s="6">
        <v>0</v>
      </c>
      <c r="AW1027" s="198">
        <v>0.38356000000000001</v>
      </c>
      <c r="BO1027" s="198"/>
      <c r="BP1027" s="354">
        <f t="shared" ref="BP1027:BP1090" si="97">F1027*AC1027*AU1027</f>
        <v>0</v>
      </c>
      <c r="BQ1027" s="354">
        <f t="shared" ref="BQ1027:BQ1090" si="98">G1027*AD1027*AV1027</f>
        <v>0</v>
      </c>
      <c r="BR1027" s="354">
        <f t="shared" ref="BR1027:BR1090" si="99">H1027*AE1027*AW1027</f>
        <v>899.87778720000017</v>
      </c>
      <c r="CG1027" s="198"/>
      <c r="CH1027">
        <f>(Transest!$J$14/HexExtSoy!$K$4)</f>
        <v>0.20257267294641951</v>
      </c>
      <c r="CI1027">
        <f>(HydroProcOil!$K$14/HexExtSoy!$K$4)</f>
        <v>0.10977777777777777</v>
      </c>
      <c r="CJ1027">
        <f>(StarchFerm!$K$24/StarchFerm!$K$4)</f>
        <v>0.33157302630665886</v>
      </c>
      <c r="CY1027" s="198"/>
      <c r="CZ1027">
        <f>BP1027*CH1027*1000*LCI!$E$93</f>
        <v>0</v>
      </c>
      <c r="DA1027">
        <f>BQ1027*CI1027*1000*(LCI!$E$99)</f>
        <v>0</v>
      </c>
      <c r="DB1027">
        <f>BR1027*CJ1027*1000*(LCI!$E$96)</f>
        <v>8041211.6725567747</v>
      </c>
    </row>
    <row r="1028" spans="1:106" x14ac:dyDescent="0.25">
      <c r="A1028" s="197">
        <v>21123</v>
      </c>
      <c r="B1028" s="197" t="s">
        <v>1271</v>
      </c>
      <c r="C1028" s="197" t="s">
        <v>1303</v>
      </c>
      <c r="D1028" s="197">
        <v>-85.709618500000005</v>
      </c>
      <c r="E1028" s="197">
        <v>37.547960000000003</v>
      </c>
      <c r="F1028">
        <v>3.59</v>
      </c>
      <c r="G1028">
        <f t="shared" ref="G1028:G1091" si="100">F1028</f>
        <v>3.59</v>
      </c>
      <c r="H1028" s="198">
        <v>11.45</v>
      </c>
      <c r="Q1028" s="221">
        <f>(Q4113*10000)*TEA!$M$15*10^-6</f>
        <v>46.144533134249997</v>
      </c>
      <c r="R1028" s="221">
        <f>(R4113*10000)*TEA!$O$15*10^-6</f>
        <v>46.144533134249997</v>
      </c>
      <c r="AA1028">
        <f t="shared" si="96"/>
        <v>1</v>
      </c>
      <c r="AB1028" s="197">
        <v>21123</v>
      </c>
      <c r="AC1028" s="197">
        <v>11372</v>
      </c>
      <c r="AD1028" s="197">
        <f t="shared" ref="AD1028:AD1091" si="101">AC1028</f>
        <v>11372</v>
      </c>
      <c r="AE1028" s="197">
        <v>6944</v>
      </c>
      <c r="AJ1028">
        <v>0</v>
      </c>
      <c r="AK1028">
        <v>0</v>
      </c>
      <c r="AU1028" s="198">
        <v>0.27272727299999999</v>
      </c>
      <c r="AV1028" s="6">
        <v>0</v>
      </c>
      <c r="AW1028" s="198">
        <v>0.38356000000000001</v>
      </c>
      <c r="BO1028" s="198"/>
      <c r="BP1028" s="354">
        <f t="shared" si="97"/>
        <v>11134.221829316039</v>
      </c>
      <c r="BQ1028" s="354">
        <f t="shared" si="98"/>
        <v>0</v>
      </c>
      <c r="BR1028" s="354">
        <f t="shared" si="99"/>
        <v>30496.395327999995</v>
      </c>
      <c r="CG1028" s="198"/>
      <c r="CH1028">
        <f>(Transest!$J$14/HexExtSoy!$K$4)</f>
        <v>0.20257267294641951</v>
      </c>
      <c r="CI1028">
        <f>(HydroProcOil!$K$14/HexExtSoy!$K$4)</f>
        <v>0.10977777777777777</v>
      </c>
      <c r="CJ1028">
        <f>(StarchFerm!$K$24/StarchFerm!$K$4)</f>
        <v>0.33157302630665886</v>
      </c>
      <c r="CY1028" s="198"/>
      <c r="CZ1028">
        <f>BP1028*CH1028*1000*LCI!$E$93</f>
        <v>85144712.662145332</v>
      </c>
      <c r="DA1028">
        <f>BQ1028*CI1028*1000*(LCI!$E$99)</f>
        <v>0</v>
      </c>
      <c r="DB1028">
        <f>BR1028*CJ1028*1000*(LCI!$E$96)</f>
        <v>272512527.33491123</v>
      </c>
    </row>
    <row r="1029" spans="1:106" x14ac:dyDescent="0.25">
      <c r="A1029" s="197">
        <v>21125</v>
      </c>
      <c r="B1029" s="197" t="s">
        <v>1271</v>
      </c>
      <c r="C1029" s="197" t="s">
        <v>1304</v>
      </c>
      <c r="D1029" s="197">
        <v>-84.110877500000001</v>
      </c>
      <c r="E1029" s="197">
        <v>37.113019999999999</v>
      </c>
      <c r="F1029">
        <v>0</v>
      </c>
      <c r="G1029">
        <f t="shared" si="100"/>
        <v>0</v>
      </c>
      <c r="H1029" s="198">
        <v>11.1</v>
      </c>
      <c r="Q1029" s="221">
        <f>(Q4114*10000)*TEA!$M$15*10^-6</f>
        <v>44.036072572050003</v>
      </c>
      <c r="R1029" s="221">
        <f>(R4114*10000)*TEA!$O$15*10^-6</f>
        <v>44.036072572050003</v>
      </c>
      <c r="AA1029">
        <f t="shared" si="96"/>
        <v>1</v>
      </c>
      <c r="AB1029" s="197">
        <v>21125</v>
      </c>
      <c r="AC1029" s="197">
        <v>0</v>
      </c>
      <c r="AD1029" s="197">
        <f t="shared" si="101"/>
        <v>0</v>
      </c>
      <c r="AE1029" s="197">
        <v>335</v>
      </c>
      <c r="AJ1029">
        <v>0</v>
      </c>
      <c r="AK1029">
        <v>0</v>
      </c>
      <c r="AU1029" s="198">
        <v>0.27272727299999999</v>
      </c>
      <c r="AV1029" s="6">
        <v>0</v>
      </c>
      <c r="AW1029" s="198">
        <v>0.38356000000000001</v>
      </c>
      <c r="BO1029" s="198"/>
      <c r="BP1029" s="354">
        <f t="shared" si="97"/>
        <v>0</v>
      </c>
      <c r="BQ1029" s="354">
        <f t="shared" si="98"/>
        <v>0</v>
      </c>
      <c r="BR1029" s="354">
        <f t="shared" si="99"/>
        <v>1426.2678600000002</v>
      </c>
      <c r="CG1029" s="198"/>
      <c r="CH1029">
        <f>(Transest!$J$14/HexExtSoy!$K$4)</f>
        <v>0.20257267294641951</v>
      </c>
      <c r="CI1029">
        <f>(HydroProcOil!$K$14/HexExtSoy!$K$4)</f>
        <v>0.10977777777777777</v>
      </c>
      <c r="CJ1029">
        <f>(StarchFerm!$K$24/StarchFerm!$K$4)</f>
        <v>0.33157302630665886</v>
      </c>
      <c r="CY1029" s="198"/>
      <c r="CZ1029">
        <f>BP1029*CH1029*1000*LCI!$E$93</f>
        <v>0</v>
      </c>
      <c r="DA1029">
        <f>BQ1029*CI1029*1000*(LCI!$E$99)</f>
        <v>0</v>
      </c>
      <c r="DB1029">
        <f>BR1029*CJ1029*1000*(LCI!$E$96)</f>
        <v>12744977.070398089</v>
      </c>
    </row>
    <row r="1030" spans="1:106" x14ac:dyDescent="0.25">
      <c r="A1030" s="197">
        <v>21127</v>
      </c>
      <c r="B1030" s="197" t="s">
        <v>1271</v>
      </c>
      <c r="C1030" s="197" t="s">
        <v>631</v>
      </c>
      <c r="D1030" s="197">
        <v>-82.726943599999998</v>
      </c>
      <c r="E1030" s="197">
        <v>38.067929999999997</v>
      </c>
      <c r="F1030">
        <v>0</v>
      </c>
      <c r="G1030">
        <f t="shared" si="100"/>
        <v>0</v>
      </c>
      <c r="H1030" s="198">
        <v>0</v>
      </c>
      <c r="Q1030" s="221">
        <f>(Q4115*10000)*TEA!$M$15*10^-6</f>
        <v>43.361259593850008</v>
      </c>
      <c r="R1030" s="221">
        <f>(R4115*10000)*TEA!$O$15*10^-6</f>
        <v>43.361259593850008</v>
      </c>
      <c r="AA1030">
        <f t="shared" si="96"/>
        <v>1</v>
      </c>
      <c r="AB1030" s="197">
        <v>21127</v>
      </c>
      <c r="AC1030" s="197">
        <v>0</v>
      </c>
      <c r="AD1030" s="197">
        <f t="shared" si="101"/>
        <v>0</v>
      </c>
      <c r="AE1030" s="197">
        <v>13</v>
      </c>
      <c r="AJ1030">
        <v>0</v>
      </c>
      <c r="AK1030">
        <v>0</v>
      </c>
      <c r="AU1030" s="198">
        <v>0.27272727299999999</v>
      </c>
      <c r="AV1030" s="6">
        <v>0</v>
      </c>
      <c r="AW1030" s="198">
        <v>0.38356000000000001</v>
      </c>
      <c r="BO1030" s="198"/>
      <c r="BP1030" s="354">
        <f t="shared" si="97"/>
        <v>0</v>
      </c>
      <c r="BQ1030" s="354">
        <f t="shared" si="98"/>
        <v>0</v>
      </c>
      <c r="BR1030" s="354">
        <f t="shared" si="99"/>
        <v>0</v>
      </c>
      <c r="CG1030" s="198"/>
      <c r="CH1030">
        <f>(Transest!$J$14/HexExtSoy!$K$4)</f>
        <v>0.20257267294641951</v>
      </c>
      <c r="CI1030">
        <f>(HydroProcOil!$K$14/HexExtSoy!$K$4)</f>
        <v>0.10977777777777777</v>
      </c>
      <c r="CJ1030">
        <f>(StarchFerm!$K$24/StarchFerm!$K$4)</f>
        <v>0.33157302630665886</v>
      </c>
      <c r="CY1030" s="198"/>
      <c r="CZ1030">
        <f>BP1030*CH1030*1000*LCI!$E$93</f>
        <v>0</v>
      </c>
      <c r="DA1030">
        <f>BQ1030*CI1030*1000*(LCI!$E$99)</f>
        <v>0</v>
      </c>
      <c r="DB1030">
        <f>BR1030*CJ1030*1000*(LCI!$E$96)</f>
        <v>0</v>
      </c>
    </row>
    <row r="1031" spans="1:106" x14ac:dyDescent="0.25">
      <c r="A1031" s="197">
        <v>21129</v>
      </c>
      <c r="B1031" s="197" t="s">
        <v>1271</v>
      </c>
      <c r="C1031" s="197" t="s">
        <v>632</v>
      </c>
      <c r="D1031" s="197">
        <v>-83.704569000000006</v>
      </c>
      <c r="E1031" s="197">
        <v>37.598480000000002</v>
      </c>
      <c r="F1031">
        <v>0</v>
      </c>
      <c r="G1031">
        <f t="shared" si="100"/>
        <v>0</v>
      </c>
      <c r="H1031" s="198">
        <v>7.52</v>
      </c>
      <c r="Q1031" s="221">
        <f>(Q4116*10000)*TEA!$M$15*10^-6</f>
        <v>43.659909291600002</v>
      </c>
      <c r="R1031" s="221">
        <f>(R4116*10000)*TEA!$O$15*10^-6</f>
        <v>43.659909291600002</v>
      </c>
      <c r="AA1031">
        <f t="shared" si="96"/>
        <v>1</v>
      </c>
      <c r="AB1031" s="197">
        <v>21129</v>
      </c>
      <c r="AC1031" s="197">
        <v>0</v>
      </c>
      <c r="AD1031" s="197">
        <f t="shared" si="101"/>
        <v>0</v>
      </c>
      <c r="AE1031" s="197">
        <v>47</v>
      </c>
      <c r="AJ1031">
        <v>0</v>
      </c>
      <c r="AK1031">
        <v>0</v>
      </c>
      <c r="AU1031" s="198">
        <v>0.27272727299999999</v>
      </c>
      <c r="AV1031" s="6">
        <v>0</v>
      </c>
      <c r="AW1031" s="198">
        <v>0.38356000000000001</v>
      </c>
      <c r="BO1031" s="198"/>
      <c r="BP1031" s="354">
        <f t="shared" si="97"/>
        <v>0</v>
      </c>
      <c r="BQ1031" s="354">
        <f t="shared" si="98"/>
        <v>0</v>
      </c>
      <c r="BR1031" s="354">
        <f t="shared" si="99"/>
        <v>135.56544640000001</v>
      </c>
      <c r="CG1031" s="198"/>
      <c r="CH1031">
        <f>(Transest!$J$14/HexExtSoy!$K$4)</f>
        <v>0.20257267294641951</v>
      </c>
      <c r="CI1031">
        <f>(HydroProcOil!$K$14/HexExtSoy!$K$4)</f>
        <v>0.10977777777777777</v>
      </c>
      <c r="CJ1031">
        <f>(StarchFerm!$K$24/StarchFerm!$K$4)</f>
        <v>0.33157302630665886</v>
      </c>
      <c r="CY1031" s="198"/>
      <c r="CZ1031">
        <f>BP1031*CH1031*1000*LCI!$E$93</f>
        <v>0</v>
      </c>
      <c r="DA1031">
        <f>BQ1031*CI1031*1000*(LCI!$E$99)</f>
        <v>0</v>
      </c>
      <c r="DB1031">
        <f>BR1031*CJ1031*1000*(LCI!$E$96)</f>
        <v>1211398.3315211781</v>
      </c>
    </row>
    <row r="1032" spans="1:106" x14ac:dyDescent="0.25">
      <c r="A1032" s="197">
        <v>21131</v>
      </c>
      <c r="B1032" s="197" t="s">
        <v>1271</v>
      </c>
      <c r="C1032" s="197" t="s">
        <v>1305</v>
      </c>
      <c r="D1032" s="197">
        <v>-83.374236300000007</v>
      </c>
      <c r="E1032" s="197">
        <v>37.096179999999997</v>
      </c>
      <c r="F1032">
        <v>0</v>
      </c>
      <c r="G1032">
        <f t="shared" si="100"/>
        <v>0</v>
      </c>
      <c r="H1032" s="198">
        <v>0</v>
      </c>
      <c r="Q1032" s="221">
        <f>(Q4117*10000)*TEA!$M$15*10^-6</f>
        <v>43.355818024199998</v>
      </c>
      <c r="R1032" s="221">
        <f>(R4117*10000)*TEA!$O$15*10^-6</f>
        <v>43.355818024199998</v>
      </c>
      <c r="AA1032">
        <f t="shared" si="96"/>
        <v>1</v>
      </c>
      <c r="AB1032" s="197">
        <v>21131</v>
      </c>
      <c r="AC1032" s="197">
        <v>0</v>
      </c>
      <c r="AD1032" s="197">
        <f t="shared" si="101"/>
        <v>0</v>
      </c>
      <c r="AE1032" s="197">
        <v>0</v>
      </c>
      <c r="AJ1032">
        <v>0</v>
      </c>
      <c r="AK1032">
        <v>0</v>
      </c>
      <c r="AU1032" s="198">
        <v>0.27272727299999999</v>
      </c>
      <c r="AV1032" s="6">
        <v>0</v>
      </c>
      <c r="AW1032" s="198">
        <v>0.38356000000000001</v>
      </c>
      <c r="BO1032" s="198"/>
      <c r="BP1032" s="354">
        <f t="shared" si="97"/>
        <v>0</v>
      </c>
      <c r="BQ1032" s="354">
        <f t="shared" si="98"/>
        <v>0</v>
      </c>
      <c r="BR1032" s="354">
        <f t="shared" si="99"/>
        <v>0</v>
      </c>
      <c r="CG1032" s="198"/>
      <c r="CH1032">
        <f>(Transest!$J$14/HexExtSoy!$K$4)</f>
        <v>0.20257267294641951</v>
      </c>
      <c r="CI1032">
        <f>(HydroProcOil!$K$14/HexExtSoy!$K$4)</f>
        <v>0.10977777777777777</v>
      </c>
      <c r="CJ1032">
        <f>(StarchFerm!$K$24/StarchFerm!$K$4)</f>
        <v>0.33157302630665886</v>
      </c>
      <c r="CY1032" s="198"/>
      <c r="CZ1032">
        <f>BP1032*CH1032*1000*LCI!$E$93</f>
        <v>0</v>
      </c>
      <c r="DA1032">
        <f>BQ1032*CI1032*1000*(LCI!$E$99)</f>
        <v>0</v>
      </c>
      <c r="DB1032">
        <f>BR1032*CJ1032*1000*(LCI!$E$96)</f>
        <v>0</v>
      </c>
    </row>
    <row r="1033" spans="1:106" x14ac:dyDescent="0.25">
      <c r="A1033" s="197">
        <v>21133</v>
      </c>
      <c r="B1033" s="197" t="s">
        <v>1271</v>
      </c>
      <c r="C1033" s="197" t="s">
        <v>1306</v>
      </c>
      <c r="D1033" s="197">
        <v>-82.848938799999999</v>
      </c>
      <c r="E1033" s="197">
        <v>37.126350000000002</v>
      </c>
      <c r="F1033">
        <v>0</v>
      </c>
      <c r="G1033">
        <f t="shared" si="100"/>
        <v>0</v>
      </c>
      <c r="H1033" s="198">
        <v>5.2</v>
      </c>
      <c r="Q1033" s="221">
        <f>(Q4118*10000)*TEA!$M$15*10^-6</f>
        <v>43.560198109799998</v>
      </c>
      <c r="R1033" s="221">
        <f>(R4118*10000)*TEA!$O$15*10^-6</f>
        <v>43.560198109799998</v>
      </c>
      <c r="AA1033">
        <f t="shared" si="96"/>
        <v>1</v>
      </c>
      <c r="AB1033" s="197">
        <v>21133</v>
      </c>
      <c r="AC1033" s="197">
        <v>0</v>
      </c>
      <c r="AD1033" s="197">
        <f t="shared" si="101"/>
        <v>0</v>
      </c>
      <c r="AE1033" s="197">
        <v>8</v>
      </c>
      <c r="AJ1033">
        <v>0</v>
      </c>
      <c r="AK1033">
        <v>0</v>
      </c>
      <c r="AU1033" s="198">
        <v>0.27272727299999999</v>
      </c>
      <c r="AV1033" s="6">
        <v>0</v>
      </c>
      <c r="AW1033" s="198">
        <v>0.38356000000000001</v>
      </c>
      <c r="BO1033" s="198"/>
      <c r="BP1033" s="354">
        <f t="shared" si="97"/>
        <v>0</v>
      </c>
      <c r="BQ1033" s="354">
        <f t="shared" si="98"/>
        <v>0</v>
      </c>
      <c r="BR1033" s="354">
        <f t="shared" si="99"/>
        <v>15.956096000000001</v>
      </c>
      <c r="CG1033" s="198"/>
      <c r="CH1033">
        <f>(Transest!$J$14/HexExtSoy!$K$4)</f>
        <v>0.20257267294641951</v>
      </c>
      <c r="CI1033">
        <f>(HydroProcOil!$K$14/HexExtSoy!$K$4)</f>
        <v>0.10977777777777777</v>
      </c>
      <c r="CJ1033">
        <f>(StarchFerm!$K$24/StarchFerm!$K$4)</f>
        <v>0.33157302630665886</v>
      </c>
      <c r="CY1033" s="198"/>
      <c r="CZ1033">
        <f>BP1033*CH1033*1000*LCI!$E$93</f>
        <v>0</v>
      </c>
      <c r="DA1033">
        <f>BQ1033*CI1033*1000*(LCI!$E$99)</f>
        <v>0</v>
      </c>
      <c r="DB1033">
        <f>BR1033*CJ1033*1000*(LCI!$E$96)</f>
        <v>142581.96749457053</v>
      </c>
    </row>
    <row r="1034" spans="1:106" x14ac:dyDescent="0.25">
      <c r="A1034" s="197">
        <v>21135</v>
      </c>
      <c r="B1034" s="197" t="s">
        <v>1271</v>
      </c>
      <c r="C1034" s="197" t="s">
        <v>1049</v>
      </c>
      <c r="D1034" s="197">
        <v>-83.369821900000005</v>
      </c>
      <c r="E1034" s="197">
        <v>38.539870000000001</v>
      </c>
      <c r="F1034">
        <v>3.51</v>
      </c>
      <c r="G1034">
        <f t="shared" si="100"/>
        <v>3.51</v>
      </c>
      <c r="H1034" s="198">
        <v>10.69</v>
      </c>
      <c r="Q1034" s="221">
        <f>(Q4119*10000)*TEA!$M$15*10^-6</f>
        <v>42.69316365225</v>
      </c>
      <c r="R1034" s="221">
        <f>(R4119*10000)*TEA!$O$15*10^-6</f>
        <v>42.69316365225</v>
      </c>
      <c r="AA1034">
        <f t="shared" si="96"/>
        <v>1</v>
      </c>
      <c r="AB1034" s="197">
        <v>21135</v>
      </c>
      <c r="AC1034" s="197">
        <v>5141</v>
      </c>
      <c r="AD1034" s="197">
        <f t="shared" si="101"/>
        <v>5141</v>
      </c>
      <c r="AE1034" s="197">
        <v>678</v>
      </c>
      <c r="AJ1034">
        <v>0</v>
      </c>
      <c r="AK1034">
        <v>0</v>
      </c>
      <c r="AU1034" s="198">
        <v>0.27272727299999999</v>
      </c>
      <c r="AV1034" s="6">
        <v>0</v>
      </c>
      <c r="AW1034" s="198">
        <v>0.38356000000000001</v>
      </c>
      <c r="BO1034" s="198"/>
      <c r="BP1034" s="354">
        <f t="shared" si="97"/>
        <v>4921.3390958304299</v>
      </c>
      <c r="BQ1034" s="354">
        <f t="shared" si="98"/>
        <v>0</v>
      </c>
      <c r="BR1034" s="354">
        <f t="shared" si="99"/>
        <v>2779.9738391999999</v>
      </c>
      <c r="CG1034" s="198"/>
      <c r="CH1034">
        <f>(Transest!$J$14/HexExtSoy!$K$4)</f>
        <v>0.20257267294641951</v>
      </c>
      <c r="CI1034">
        <f>(HydroProcOil!$K$14/HexExtSoy!$K$4)</f>
        <v>0.10977777777777777</v>
      </c>
      <c r="CJ1034">
        <f>(StarchFerm!$K$24/StarchFerm!$K$4)</f>
        <v>0.33157302630665886</v>
      </c>
      <c r="CY1034" s="198"/>
      <c r="CZ1034">
        <f>BP1034*CH1034*1000*LCI!$E$93</f>
        <v>37634062.770707734</v>
      </c>
      <c r="DA1034">
        <f>BQ1034*CI1034*1000*(LCI!$E$99)</f>
        <v>0</v>
      </c>
      <c r="DB1034">
        <f>BR1034*CJ1034*1000*(LCI!$E$96)</f>
        <v>24841548.933810048</v>
      </c>
    </row>
    <row r="1035" spans="1:106" x14ac:dyDescent="0.25">
      <c r="A1035" s="197">
        <v>21137</v>
      </c>
      <c r="B1035" s="197" t="s">
        <v>1271</v>
      </c>
      <c r="C1035" s="197" t="s">
        <v>705</v>
      </c>
      <c r="D1035" s="197">
        <v>-84.663634200000004</v>
      </c>
      <c r="E1035" s="197">
        <v>37.458159999999999</v>
      </c>
      <c r="F1035">
        <v>3.54</v>
      </c>
      <c r="G1035">
        <f t="shared" si="100"/>
        <v>3.54</v>
      </c>
      <c r="H1035" s="198">
        <v>10.61</v>
      </c>
      <c r="Q1035" s="221">
        <f>(Q4120*10000)*TEA!$M$15*10^-6</f>
        <v>44.873292895200002</v>
      </c>
      <c r="R1035" s="221">
        <f>(R4120*10000)*TEA!$O$15*10^-6</f>
        <v>44.873292895200002</v>
      </c>
      <c r="AA1035">
        <f t="shared" si="96"/>
        <v>1</v>
      </c>
      <c r="AB1035" s="197">
        <v>21137</v>
      </c>
      <c r="AC1035" s="197">
        <v>4819</v>
      </c>
      <c r="AD1035" s="197">
        <f t="shared" si="101"/>
        <v>4819</v>
      </c>
      <c r="AE1035" s="197">
        <v>3045</v>
      </c>
      <c r="AJ1035">
        <v>0</v>
      </c>
      <c r="AK1035">
        <v>0</v>
      </c>
      <c r="AU1035" s="198">
        <v>0.27272727299999999</v>
      </c>
      <c r="AV1035" s="6">
        <v>0</v>
      </c>
      <c r="AW1035" s="198">
        <v>0.38356000000000001</v>
      </c>
      <c r="BO1035" s="198"/>
      <c r="BP1035" s="354">
        <f t="shared" si="97"/>
        <v>4652.5254591979792</v>
      </c>
      <c r="BQ1035" s="354">
        <f t="shared" si="98"/>
        <v>0</v>
      </c>
      <c r="BR1035" s="354">
        <f t="shared" si="99"/>
        <v>12391.845522</v>
      </c>
      <c r="CG1035" s="198"/>
      <c r="CH1035">
        <f>(Transest!$J$14/HexExtSoy!$K$4)</f>
        <v>0.20257267294641951</v>
      </c>
      <c r="CI1035">
        <f>(HydroProcOil!$K$14/HexExtSoy!$K$4)</f>
        <v>0.10977777777777777</v>
      </c>
      <c r="CJ1035">
        <f>(StarchFerm!$K$24/StarchFerm!$K$4)</f>
        <v>0.33157302630665886</v>
      </c>
      <c r="CY1035" s="198"/>
      <c r="CZ1035">
        <f>BP1035*CH1035*1000*LCI!$E$93</f>
        <v>35578413.062842838</v>
      </c>
      <c r="DA1035">
        <f>BQ1035*CI1035*1000*(LCI!$E$99)</f>
        <v>0</v>
      </c>
      <c r="DB1035">
        <f>BR1035*CJ1035*1000*(LCI!$E$96)</f>
        <v>110732206.38779959</v>
      </c>
    </row>
    <row r="1036" spans="1:106" x14ac:dyDescent="0.25">
      <c r="A1036" s="197">
        <v>21139</v>
      </c>
      <c r="B1036" s="197" t="s">
        <v>1271</v>
      </c>
      <c r="C1036" s="197" t="s">
        <v>1088</v>
      </c>
      <c r="D1036" s="197">
        <v>-88.359299199999995</v>
      </c>
      <c r="E1036" s="197">
        <v>37.20581</v>
      </c>
      <c r="F1036">
        <v>2.98</v>
      </c>
      <c r="G1036">
        <f t="shared" si="100"/>
        <v>2.98</v>
      </c>
      <c r="H1036" s="198">
        <v>9.14</v>
      </c>
      <c r="Q1036" s="221">
        <f>(Q4121*10000)*TEA!$M$15*10^-6</f>
        <v>47.729474875349993</v>
      </c>
      <c r="R1036" s="221">
        <f>(R4121*10000)*TEA!$O$15*10^-6</f>
        <v>47.729474875349993</v>
      </c>
      <c r="AA1036">
        <f t="shared" si="96"/>
        <v>1</v>
      </c>
      <c r="AB1036" s="197">
        <v>21139</v>
      </c>
      <c r="AC1036" s="197">
        <v>8694</v>
      </c>
      <c r="AD1036" s="197">
        <f t="shared" si="101"/>
        <v>8694</v>
      </c>
      <c r="AE1036" s="197">
        <v>3406</v>
      </c>
      <c r="AJ1036">
        <v>0</v>
      </c>
      <c r="AK1036">
        <v>0</v>
      </c>
      <c r="AU1036" s="198">
        <v>0.27272727299999999</v>
      </c>
      <c r="AV1036" s="6">
        <v>0</v>
      </c>
      <c r="AW1036" s="198">
        <v>0.38356000000000001</v>
      </c>
      <c r="BO1036" s="198"/>
      <c r="BP1036" s="354">
        <f t="shared" si="97"/>
        <v>7065.8509161567599</v>
      </c>
      <c r="BQ1036" s="354">
        <f t="shared" si="98"/>
        <v>0</v>
      </c>
      <c r="BR1036" s="354">
        <f t="shared" si="99"/>
        <v>11940.5449904</v>
      </c>
      <c r="CG1036" s="198"/>
      <c r="CH1036">
        <f>(Transest!$J$14/HexExtSoy!$K$4)</f>
        <v>0.20257267294641951</v>
      </c>
      <c r="CI1036">
        <f>(HydroProcOil!$K$14/HexExtSoy!$K$4)</f>
        <v>0.10977777777777777</v>
      </c>
      <c r="CJ1036">
        <f>(StarchFerm!$K$24/StarchFerm!$K$4)</f>
        <v>0.33157302630665886</v>
      </c>
      <c r="CY1036" s="198"/>
      <c r="CZ1036">
        <f>BP1036*CH1036*1000*LCI!$E$93</f>
        <v>54033398.578936026</v>
      </c>
      <c r="DA1036">
        <f>BQ1036*CI1036*1000*(LCI!$E$99)</f>
        <v>0</v>
      </c>
      <c r="DB1036">
        <f>BR1036*CJ1036*1000*(LCI!$E$96)</f>
        <v>106699433.09996817</v>
      </c>
    </row>
    <row r="1037" spans="1:106" x14ac:dyDescent="0.25">
      <c r="A1037" s="197">
        <v>21141</v>
      </c>
      <c r="B1037" s="197" t="s">
        <v>1271</v>
      </c>
      <c r="C1037" s="197" t="s">
        <v>707</v>
      </c>
      <c r="D1037" s="197">
        <v>-86.875991999999997</v>
      </c>
      <c r="E1037" s="197">
        <v>36.856470000000002</v>
      </c>
      <c r="F1037">
        <v>3.33</v>
      </c>
      <c r="G1037">
        <f t="shared" si="100"/>
        <v>3.33</v>
      </c>
      <c r="H1037" s="198">
        <v>12.02</v>
      </c>
      <c r="Q1037" s="221">
        <f>(Q4122*10000)*TEA!$M$15*10^-6</f>
        <v>48.152917222649997</v>
      </c>
      <c r="R1037" s="221">
        <f>(R4122*10000)*TEA!$O$15*10^-6</f>
        <v>48.152917222649997</v>
      </c>
      <c r="AA1037">
        <f t="shared" si="96"/>
        <v>1</v>
      </c>
      <c r="AB1037" s="197">
        <v>21141</v>
      </c>
      <c r="AC1037" s="197">
        <v>29938</v>
      </c>
      <c r="AD1037" s="197">
        <f t="shared" si="101"/>
        <v>29938</v>
      </c>
      <c r="AE1037" s="197">
        <v>22811</v>
      </c>
      <c r="AJ1037">
        <v>0</v>
      </c>
      <c r="AK1037">
        <v>0</v>
      </c>
      <c r="AU1037" s="198">
        <v>0.27272727299999999</v>
      </c>
      <c r="AV1037" s="6">
        <v>0</v>
      </c>
      <c r="AW1037" s="198">
        <v>0.38356000000000001</v>
      </c>
      <c r="BO1037" s="198"/>
      <c r="BP1037" s="354">
        <f t="shared" si="97"/>
        <v>27189.147299916422</v>
      </c>
      <c r="BQ1037" s="354">
        <f t="shared" si="98"/>
        <v>0</v>
      </c>
      <c r="BR1037" s="354">
        <f t="shared" si="99"/>
        <v>105167.63366319999</v>
      </c>
      <c r="CG1037" s="198"/>
      <c r="CH1037">
        <f>(Transest!$J$14/HexExtSoy!$K$4)</f>
        <v>0.20257267294641951</v>
      </c>
      <c r="CI1037">
        <f>(HydroProcOil!$K$14/HexExtSoy!$K$4)</f>
        <v>0.10977777777777777</v>
      </c>
      <c r="CJ1037">
        <f>(StarchFerm!$K$24/StarchFerm!$K$4)</f>
        <v>0.33157302630665886</v>
      </c>
      <c r="CY1037" s="198"/>
      <c r="CZ1037">
        <f>BP1037*CH1037*1000*LCI!$E$93</f>
        <v>207918628.69884428</v>
      </c>
      <c r="DA1037">
        <f>BQ1037*CI1037*1000*(LCI!$E$99)</f>
        <v>0</v>
      </c>
      <c r="DB1037">
        <f>BR1037*CJ1037*1000*(LCI!$E$96)</f>
        <v>939766727.67870533</v>
      </c>
    </row>
    <row r="1038" spans="1:106" x14ac:dyDescent="0.25">
      <c r="A1038" s="197">
        <v>21143</v>
      </c>
      <c r="B1038" s="197" t="s">
        <v>1271</v>
      </c>
      <c r="C1038" s="197" t="s">
        <v>1182</v>
      </c>
      <c r="D1038" s="197">
        <v>-88.076922100000004</v>
      </c>
      <c r="E1038" s="197">
        <v>37.015000000000001</v>
      </c>
      <c r="F1038">
        <v>2.78</v>
      </c>
      <c r="G1038">
        <f t="shared" si="100"/>
        <v>2.78</v>
      </c>
      <c r="H1038" s="198">
        <v>9.3000000000000007</v>
      </c>
      <c r="Q1038" s="221">
        <f>(Q4123*10000)*TEA!$M$15*10^-6</f>
        <v>48.071095296749995</v>
      </c>
      <c r="R1038" s="221">
        <f>(R4123*10000)*TEA!$O$15*10^-6</f>
        <v>48.071095296749995</v>
      </c>
      <c r="AA1038">
        <f t="shared" si="96"/>
        <v>1</v>
      </c>
      <c r="AB1038" s="197">
        <v>21143</v>
      </c>
      <c r="AC1038" s="197">
        <v>1963</v>
      </c>
      <c r="AD1038" s="197">
        <f t="shared" si="101"/>
        <v>1963</v>
      </c>
      <c r="AE1038" s="197">
        <v>1032</v>
      </c>
      <c r="AJ1038">
        <v>0</v>
      </c>
      <c r="AK1038">
        <v>0</v>
      </c>
      <c r="AU1038" s="198">
        <v>0.27272727299999999</v>
      </c>
      <c r="AV1038" s="6">
        <v>0</v>
      </c>
      <c r="AW1038" s="198">
        <v>0.38356000000000001</v>
      </c>
      <c r="BO1038" s="198"/>
      <c r="BP1038" s="354">
        <f t="shared" si="97"/>
        <v>1488.3109105792198</v>
      </c>
      <c r="BQ1038" s="354">
        <f t="shared" si="98"/>
        <v>0</v>
      </c>
      <c r="BR1038" s="354">
        <f t="shared" si="99"/>
        <v>3681.2554560000003</v>
      </c>
      <c r="CG1038" s="198"/>
      <c r="CH1038">
        <f>(Transest!$J$14/HexExtSoy!$K$4)</f>
        <v>0.20257267294641951</v>
      </c>
      <c r="CI1038">
        <f>(HydroProcOil!$K$14/HexExtSoy!$K$4)</f>
        <v>0.10977777777777777</v>
      </c>
      <c r="CJ1038">
        <f>(StarchFerm!$K$24/StarchFerm!$K$4)</f>
        <v>0.33157302630665886</v>
      </c>
      <c r="CY1038" s="198"/>
      <c r="CZ1038">
        <f>BP1038*CH1038*1000*LCI!$E$93</f>
        <v>11381289.754758541</v>
      </c>
      <c r="DA1038">
        <f>BQ1038*CI1038*1000*(LCI!$E$99)</f>
        <v>0</v>
      </c>
      <c r="DB1038">
        <f>BR1038*CJ1038*1000*(LCI!$E$96)</f>
        <v>32895305.077545438</v>
      </c>
    </row>
    <row r="1039" spans="1:106" x14ac:dyDescent="0.25">
      <c r="A1039" s="197">
        <v>21145</v>
      </c>
      <c r="B1039" s="197" t="s">
        <v>1271</v>
      </c>
      <c r="C1039" s="197" t="s">
        <v>1307</v>
      </c>
      <c r="D1039" s="197">
        <v>-88.710775100000006</v>
      </c>
      <c r="E1039" s="197">
        <v>37.06024</v>
      </c>
      <c r="F1039">
        <v>3.02</v>
      </c>
      <c r="G1039">
        <f t="shared" si="100"/>
        <v>3.02</v>
      </c>
      <c r="H1039" s="198">
        <v>9.83</v>
      </c>
      <c r="Q1039" s="221">
        <f>(Q4124*10000)*TEA!$M$15*10^-6</f>
        <v>48.076195127849992</v>
      </c>
      <c r="R1039" s="221">
        <f>(R4124*10000)*TEA!$O$15*10^-6</f>
        <v>48.076195127849992</v>
      </c>
      <c r="AA1039">
        <f t="shared" si="96"/>
        <v>1</v>
      </c>
      <c r="AB1039" s="197">
        <v>21145</v>
      </c>
      <c r="AC1039" s="197">
        <v>10994</v>
      </c>
      <c r="AD1039" s="197">
        <f t="shared" si="101"/>
        <v>10994</v>
      </c>
      <c r="AE1039" s="197">
        <v>4575</v>
      </c>
      <c r="AJ1039">
        <v>0</v>
      </c>
      <c r="AK1039">
        <v>0</v>
      </c>
      <c r="AU1039" s="198">
        <v>0.27272727299999999</v>
      </c>
      <c r="AV1039" s="6">
        <v>0</v>
      </c>
      <c r="AW1039" s="198">
        <v>0.38356000000000001</v>
      </c>
      <c r="BO1039" s="198"/>
      <c r="BP1039" s="354">
        <f t="shared" si="97"/>
        <v>9055.0581908732383</v>
      </c>
      <c r="BQ1039" s="354">
        <f t="shared" si="98"/>
        <v>0</v>
      </c>
      <c r="BR1039" s="354">
        <f t="shared" si="99"/>
        <v>17249.556209999999</v>
      </c>
      <c r="CG1039" s="198"/>
      <c r="CH1039">
        <f>(Transest!$J$14/HexExtSoy!$K$4)</f>
        <v>0.20257267294641951</v>
      </c>
      <c r="CI1039">
        <f>(HydroProcOil!$K$14/HexExtSoy!$K$4)</f>
        <v>0.10977777777777777</v>
      </c>
      <c r="CJ1039">
        <f>(StarchFerm!$K$24/StarchFerm!$K$4)</f>
        <v>0.33157302630665886</v>
      </c>
      <c r="CY1039" s="198"/>
      <c r="CZ1039">
        <f>BP1039*CH1039*1000*LCI!$E$93</f>
        <v>69245102.138248697</v>
      </c>
      <c r="DA1039">
        <f>BQ1039*CI1039*1000*(LCI!$E$99)</f>
        <v>0</v>
      </c>
      <c r="DB1039">
        <f>BR1039*CJ1039*1000*(LCI!$E$96)</f>
        <v>154140189.60715622</v>
      </c>
    </row>
    <row r="1040" spans="1:106" x14ac:dyDescent="0.25">
      <c r="A1040" s="197">
        <v>21147</v>
      </c>
      <c r="B1040" s="197" t="s">
        <v>1271</v>
      </c>
      <c r="C1040" s="197" t="s">
        <v>1308</v>
      </c>
      <c r="D1040" s="197">
        <v>-84.481222700000004</v>
      </c>
      <c r="E1040" s="197">
        <v>36.74241</v>
      </c>
      <c r="F1040">
        <v>0</v>
      </c>
      <c r="G1040">
        <f t="shared" si="100"/>
        <v>0</v>
      </c>
      <c r="H1040" s="198">
        <v>0</v>
      </c>
      <c r="Q1040" s="221">
        <f>(Q4125*10000)*TEA!$M$15*10^-6</f>
        <v>44.75843743635</v>
      </c>
      <c r="R1040" s="221">
        <f>(R4125*10000)*TEA!$O$15*10^-6</f>
        <v>44.75843743635</v>
      </c>
      <c r="AA1040">
        <f t="shared" si="96"/>
        <v>1</v>
      </c>
      <c r="AB1040" s="197">
        <v>21147</v>
      </c>
      <c r="AC1040" s="197">
        <v>0</v>
      </c>
      <c r="AD1040" s="197">
        <f t="shared" si="101"/>
        <v>0</v>
      </c>
      <c r="AE1040" s="197">
        <v>0</v>
      </c>
      <c r="AJ1040">
        <v>0</v>
      </c>
      <c r="AK1040">
        <v>0</v>
      </c>
      <c r="AU1040" s="198">
        <v>0.27272727299999999</v>
      </c>
      <c r="AV1040" s="6">
        <v>0</v>
      </c>
      <c r="AW1040" s="198">
        <v>0.38356000000000001</v>
      </c>
      <c r="BO1040" s="198"/>
      <c r="BP1040" s="354">
        <f t="shared" si="97"/>
        <v>0</v>
      </c>
      <c r="BQ1040" s="354">
        <f t="shared" si="98"/>
        <v>0</v>
      </c>
      <c r="BR1040" s="354">
        <f t="shared" si="99"/>
        <v>0</v>
      </c>
      <c r="CG1040" s="198"/>
      <c r="CH1040">
        <f>(Transest!$J$14/HexExtSoy!$K$4)</f>
        <v>0.20257267294641951</v>
      </c>
      <c r="CI1040">
        <f>(HydroProcOil!$K$14/HexExtSoy!$K$4)</f>
        <v>0.10977777777777777</v>
      </c>
      <c r="CJ1040">
        <f>(StarchFerm!$K$24/StarchFerm!$K$4)</f>
        <v>0.33157302630665886</v>
      </c>
      <c r="CY1040" s="198"/>
      <c r="CZ1040">
        <f>BP1040*CH1040*1000*LCI!$E$93</f>
        <v>0</v>
      </c>
      <c r="DA1040">
        <f>BQ1040*CI1040*1000*(LCI!$E$99)</f>
        <v>0</v>
      </c>
      <c r="DB1040">
        <f>BR1040*CJ1040*1000*(LCI!$E$96)</f>
        <v>0</v>
      </c>
    </row>
    <row r="1041" spans="1:106" x14ac:dyDescent="0.25">
      <c r="A1041" s="197">
        <v>21149</v>
      </c>
      <c r="B1041" s="197" t="s">
        <v>1271</v>
      </c>
      <c r="C1041" s="197" t="s">
        <v>1091</v>
      </c>
      <c r="D1041" s="197">
        <v>-87.266823099999996</v>
      </c>
      <c r="E1041" s="197">
        <v>37.527149999999999</v>
      </c>
      <c r="F1041">
        <v>3.49</v>
      </c>
      <c r="G1041">
        <f t="shared" si="100"/>
        <v>3.49</v>
      </c>
      <c r="H1041" s="198">
        <v>11.72</v>
      </c>
      <c r="Q1041" s="221">
        <f>(Q4126*10000)*TEA!$M$15*10^-6</f>
        <v>46.926494632800001</v>
      </c>
      <c r="R1041" s="221">
        <f>(R4126*10000)*TEA!$O$15*10^-6</f>
        <v>46.926494632800001</v>
      </c>
      <c r="AA1041">
        <f t="shared" si="96"/>
        <v>1</v>
      </c>
      <c r="AB1041" s="197">
        <v>21149</v>
      </c>
      <c r="AC1041" s="197">
        <v>21569</v>
      </c>
      <c r="AD1041" s="197">
        <f t="shared" si="101"/>
        <v>21569</v>
      </c>
      <c r="AE1041" s="197">
        <v>14656</v>
      </c>
      <c r="AJ1041">
        <v>0</v>
      </c>
      <c r="AK1041">
        <v>0</v>
      </c>
      <c r="AU1041" s="198">
        <v>0.27272727299999999</v>
      </c>
      <c r="AV1041" s="6">
        <v>0</v>
      </c>
      <c r="AW1041" s="198">
        <v>0.38356000000000001</v>
      </c>
      <c r="BO1041" s="198"/>
      <c r="BP1041" s="354">
        <f t="shared" si="97"/>
        <v>20529.766384166131</v>
      </c>
      <c r="BQ1041" s="354">
        <f t="shared" si="98"/>
        <v>0</v>
      </c>
      <c r="BR1041" s="354">
        <f t="shared" si="99"/>
        <v>65883.456819200001</v>
      </c>
      <c r="CG1041" s="198"/>
      <c r="CH1041">
        <f>(Transest!$J$14/HexExtSoy!$K$4)</f>
        <v>0.20257267294641951</v>
      </c>
      <c r="CI1041">
        <f>(HydroProcOil!$K$14/HexExtSoy!$K$4)</f>
        <v>0.10977777777777777</v>
      </c>
      <c r="CJ1041">
        <f>(StarchFerm!$K$24/StarchFerm!$K$4)</f>
        <v>0.33157302630665886</v>
      </c>
      <c r="CY1041" s="198"/>
      <c r="CZ1041">
        <f>BP1041*CH1041*1000*LCI!$E$93</f>
        <v>156993554.34057963</v>
      </c>
      <c r="DA1041">
        <f>BQ1041*CI1041*1000*(LCI!$E$99)</f>
        <v>0</v>
      </c>
      <c r="DB1041">
        <f>BR1041*CJ1041*1000*(LCI!$E$96)</f>
        <v>588727524.49127376</v>
      </c>
    </row>
    <row r="1042" spans="1:106" x14ac:dyDescent="0.25">
      <c r="A1042" s="197">
        <v>21151</v>
      </c>
      <c r="B1042" s="197" t="s">
        <v>1271</v>
      </c>
      <c r="C1042" s="197" t="s">
        <v>636</v>
      </c>
      <c r="D1042" s="197">
        <v>-84.275799599999999</v>
      </c>
      <c r="E1042" s="197">
        <v>37.720669999999998</v>
      </c>
      <c r="F1042">
        <v>3.79</v>
      </c>
      <c r="G1042">
        <f t="shared" si="100"/>
        <v>3.79</v>
      </c>
      <c r="H1042" s="198">
        <v>9.82</v>
      </c>
      <c r="Q1042" s="221">
        <f>(Q4127*10000)*TEA!$M$15*10^-6</f>
        <v>44.262469581749997</v>
      </c>
      <c r="R1042" s="221">
        <f>(R4127*10000)*TEA!$O$15*10^-6</f>
        <v>44.262469581749997</v>
      </c>
      <c r="AA1042">
        <f t="shared" si="96"/>
        <v>1</v>
      </c>
      <c r="AB1042" s="197">
        <v>21151</v>
      </c>
      <c r="AC1042" s="197">
        <v>430</v>
      </c>
      <c r="AD1042" s="197">
        <f t="shared" si="101"/>
        <v>430</v>
      </c>
      <c r="AE1042" s="197">
        <v>878</v>
      </c>
      <c r="AJ1042">
        <v>0</v>
      </c>
      <c r="AK1042">
        <v>0</v>
      </c>
      <c r="AU1042" s="198">
        <v>0.27272727299999999</v>
      </c>
      <c r="AV1042" s="6">
        <v>0</v>
      </c>
      <c r="AW1042" s="198">
        <v>0.38356000000000001</v>
      </c>
      <c r="BO1042" s="198"/>
      <c r="BP1042" s="354">
        <f t="shared" si="97"/>
        <v>444.46363680809998</v>
      </c>
      <c r="BQ1042" s="354">
        <f t="shared" si="98"/>
        <v>0</v>
      </c>
      <c r="BR1042" s="354">
        <f t="shared" si="99"/>
        <v>3307.0389776000006</v>
      </c>
      <c r="CG1042" s="198"/>
      <c r="CH1042">
        <f>(Transest!$J$14/HexExtSoy!$K$4)</f>
        <v>0.20257267294641951</v>
      </c>
      <c r="CI1042">
        <f>(HydroProcOil!$K$14/HexExtSoy!$K$4)</f>
        <v>0.10977777777777777</v>
      </c>
      <c r="CJ1042">
        <f>(StarchFerm!$K$24/StarchFerm!$K$4)</f>
        <v>0.33157302630665886</v>
      </c>
      <c r="CY1042" s="198"/>
      <c r="CZ1042">
        <f>BP1042*CH1042*1000*LCI!$E$93</f>
        <v>3398866.0568228043</v>
      </c>
      <c r="DA1042">
        <f>BQ1042*CI1042*1000*(LCI!$E$99)</f>
        <v>0</v>
      </c>
      <c r="DB1042">
        <f>BR1042*CJ1042*1000*(LCI!$E$96)</f>
        <v>29551346.645660754</v>
      </c>
    </row>
    <row r="1043" spans="1:106" x14ac:dyDescent="0.25">
      <c r="A1043" s="197">
        <v>21153</v>
      </c>
      <c r="B1043" s="197" t="s">
        <v>1271</v>
      </c>
      <c r="C1043" s="197" t="s">
        <v>1309</v>
      </c>
      <c r="D1043" s="197">
        <v>-83.055712400000004</v>
      </c>
      <c r="E1043" s="197">
        <v>37.706789999999998</v>
      </c>
      <c r="F1043">
        <v>0</v>
      </c>
      <c r="G1043">
        <f t="shared" si="100"/>
        <v>0</v>
      </c>
      <c r="H1043" s="198">
        <v>8.1</v>
      </c>
      <c r="Q1043" s="221">
        <f>(Q4128*10000)*TEA!$M$15*10^-6</f>
        <v>43.460355100949997</v>
      </c>
      <c r="R1043" s="221">
        <f>(R4128*10000)*TEA!$O$15*10^-6</f>
        <v>43.460355100949997</v>
      </c>
      <c r="AA1043">
        <f t="shared" si="96"/>
        <v>1</v>
      </c>
      <c r="AB1043" s="197">
        <v>21153</v>
      </c>
      <c r="AC1043" s="197">
        <v>0</v>
      </c>
      <c r="AD1043" s="197">
        <f t="shared" si="101"/>
        <v>0</v>
      </c>
      <c r="AE1043" s="197">
        <v>19</v>
      </c>
      <c r="AJ1043">
        <v>0</v>
      </c>
      <c r="AK1043">
        <v>0</v>
      </c>
      <c r="AU1043" s="198">
        <v>0.27272727299999999</v>
      </c>
      <c r="AV1043" s="6">
        <v>0</v>
      </c>
      <c r="AW1043" s="198">
        <v>0.38356000000000001</v>
      </c>
      <c r="BO1043" s="198"/>
      <c r="BP1043" s="354">
        <f t="shared" si="97"/>
        <v>0</v>
      </c>
      <c r="BQ1043" s="354">
        <f t="shared" si="98"/>
        <v>0</v>
      </c>
      <c r="BR1043" s="354">
        <f t="shared" si="99"/>
        <v>59.029884000000003</v>
      </c>
      <c r="CG1043" s="198"/>
      <c r="CH1043">
        <f>(Transest!$J$14/HexExtSoy!$K$4)</f>
        <v>0.20257267294641951</v>
      </c>
      <c r="CI1043">
        <f>(HydroProcOil!$K$14/HexExtSoy!$K$4)</f>
        <v>0.10977777777777777</v>
      </c>
      <c r="CJ1043">
        <f>(StarchFerm!$K$24/StarchFerm!$K$4)</f>
        <v>0.33157302630665886</v>
      </c>
      <c r="CY1043" s="198"/>
      <c r="CZ1043">
        <f>BP1043*CH1043*1000*LCI!$E$93</f>
        <v>0</v>
      </c>
      <c r="DA1043">
        <f>BQ1043*CI1043*1000*(LCI!$E$99)</f>
        <v>0</v>
      </c>
      <c r="DB1043">
        <f>BR1043*CJ1043*1000*(LCI!$E$96)</f>
        <v>527484.73070707708</v>
      </c>
    </row>
    <row r="1044" spans="1:106" x14ac:dyDescent="0.25">
      <c r="A1044" s="197">
        <v>21155</v>
      </c>
      <c r="B1044" s="197" t="s">
        <v>1271</v>
      </c>
      <c r="C1044" s="197" t="s">
        <v>638</v>
      </c>
      <c r="D1044" s="197">
        <v>-85.276505700000001</v>
      </c>
      <c r="E1044" s="197">
        <v>37.557870000000001</v>
      </c>
      <c r="F1044">
        <v>3.56</v>
      </c>
      <c r="G1044">
        <f t="shared" si="100"/>
        <v>3.56</v>
      </c>
      <c r="H1044" s="198">
        <v>11.38</v>
      </c>
      <c r="Q1044" s="221">
        <f>(Q4129*10000)*TEA!$M$15*10^-6</f>
        <v>45.670416836850002</v>
      </c>
      <c r="R1044" s="221">
        <f>(R4129*10000)*TEA!$O$15*10^-6</f>
        <v>45.670416836850002</v>
      </c>
      <c r="AA1044">
        <f t="shared" si="96"/>
        <v>1</v>
      </c>
      <c r="AB1044" s="197">
        <v>21155</v>
      </c>
      <c r="AC1044" s="197">
        <v>9522</v>
      </c>
      <c r="AD1044" s="197">
        <f t="shared" si="101"/>
        <v>9522</v>
      </c>
      <c r="AE1044" s="197">
        <v>3850</v>
      </c>
      <c r="AJ1044">
        <v>0</v>
      </c>
      <c r="AK1044">
        <v>0</v>
      </c>
      <c r="AU1044" s="198">
        <v>0.27272727299999999</v>
      </c>
      <c r="AV1044" s="6">
        <v>0</v>
      </c>
      <c r="AW1044" s="198">
        <v>0.38356000000000001</v>
      </c>
      <c r="BO1044" s="198"/>
      <c r="BP1044" s="354">
        <f t="shared" si="97"/>
        <v>9244.99637288136</v>
      </c>
      <c r="BQ1044" s="354">
        <f t="shared" si="98"/>
        <v>0</v>
      </c>
      <c r="BR1044" s="354">
        <f t="shared" si="99"/>
        <v>16804.914280000001</v>
      </c>
      <c r="CG1044" s="198"/>
      <c r="CH1044">
        <f>(Transest!$J$14/HexExtSoy!$K$4)</f>
        <v>0.20257267294641951</v>
      </c>
      <c r="CI1044">
        <f>(HydroProcOil!$K$14/HexExtSoy!$K$4)</f>
        <v>0.10977777777777777</v>
      </c>
      <c r="CJ1044">
        <f>(StarchFerm!$K$24/StarchFerm!$K$4)</f>
        <v>0.33157302630665886</v>
      </c>
      <c r="CY1044" s="198"/>
      <c r="CZ1044">
        <f>BP1044*CH1044*1000*LCI!$E$93</f>
        <v>70697581.905453518</v>
      </c>
      <c r="DA1044">
        <f>BQ1044*CI1044*1000*(LCI!$E$99)</f>
        <v>0</v>
      </c>
      <c r="DB1044">
        <f>BR1044*CJ1044*1000*(LCI!$E$96)</f>
        <v>150166916.87114468</v>
      </c>
    </row>
    <row r="1045" spans="1:106" x14ac:dyDescent="0.25">
      <c r="A1045" s="197">
        <v>21157</v>
      </c>
      <c r="B1045" s="197" t="s">
        <v>1271</v>
      </c>
      <c r="C1045" s="197" t="s">
        <v>639</v>
      </c>
      <c r="D1045" s="197">
        <v>-88.325708700000007</v>
      </c>
      <c r="E1045" s="197">
        <v>36.880369999999999</v>
      </c>
      <c r="F1045">
        <v>2.59</v>
      </c>
      <c r="G1045">
        <f t="shared" si="100"/>
        <v>2.59</v>
      </c>
      <c r="H1045" s="198">
        <v>9.11</v>
      </c>
      <c r="Q1045" s="221">
        <f>(Q4130*10000)*TEA!$M$15*10^-6</f>
        <v>48.370195696499998</v>
      </c>
      <c r="R1045" s="221">
        <f>(R4130*10000)*TEA!$O$15*10^-6</f>
        <v>48.370195696499998</v>
      </c>
      <c r="AA1045">
        <f t="shared" si="96"/>
        <v>1</v>
      </c>
      <c r="AB1045" s="197">
        <v>21157</v>
      </c>
      <c r="AC1045" s="197">
        <v>11217</v>
      </c>
      <c r="AD1045" s="197">
        <f t="shared" si="101"/>
        <v>11217</v>
      </c>
      <c r="AE1045" s="197">
        <v>2776</v>
      </c>
      <c r="AJ1045">
        <v>0</v>
      </c>
      <c r="AK1045">
        <v>0</v>
      </c>
      <c r="AU1045" s="198">
        <v>0.27272727299999999</v>
      </c>
      <c r="AV1045" s="6">
        <v>0</v>
      </c>
      <c r="AW1045" s="198">
        <v>0.38356000000000001</v>
      </c>
      <c r="BO1045" s="198"/>
      <c r="BP1045" s="354">
        <f t="shared" si="97"/>
        <v>7923.2809170141891</v>
      </c>
      <c r="BQ1045" s="354">
        <f t="shared" si="98"/>
        <v>0</v>
      </c>
      <c r="BR1045" s="354">
        <f t="shared" si="99"/>
        <v>9699.9869215999988</v>
      </c>
      <c r="CG1045" s="198"/>
      <c r="CH1045">
        <f>(Transest!$J$14/HexExtSoy!$K$4)</f>
        <v>0.20257267294641951</v>
      </c>
      <c r="CI1045">
        <f>(HydroProcOil!$K$14/HexExtSoy!$K$4)</f>
        <v>0.10977777777777777</v>
      </c>
      <c r="CJ1045">
        <f>(StarchFerm!$K$24/StarchFerm!$K$4)</f>
        <v>0.33157302630665886</v>
      </c>
      <c r="CY1045" s="198"/>
      <c r="CZ1045">
        <f>BP1045*CH1045*1000*LCI!$E$93</f>
        <v>60590267.318400815</v>
      </c>
      <c r="DA1045">
        <f>BQ1045*CI1045*1000*(LCI!$E$99)</f>
        <v>0</v>
      </c>
      <c r="DB1045">
        <f>BR1045*CJ1045*1000*(LCI!$E$96)</f>
        <v>86678045.804771423</v>
      </c>
    </row>
    <row r="1046" spans="1:106" x14ac:dyDescent="0.25">
      <c r="A1046" s="197">
        <v>21159</v>
      </c>
      <c r="B1046" s="197" t="s">
        <v>1271</v>
      </c>
      <c r="C1046" s="197" t="s">
        <v>891</v>
      </c>
      <c r="D1046" s="197">
        <v>-82.506680799999998</v>
      </c>
      <c r="E1046" s="197">
        <v>37.803100000000001</v>
      </c>
      <c r="F1046">
        <v>0</v>
      </c>
      <c r="G1046">
        <f t="shared" si="100"/>
        <v>0</v>
      </c>
      <c r="H1046" s="198">
        <v>0</v>
      </c>
      <c r="Q1046" s="221">
        <f>(Q4131*10000)*TEA!$M$15*10^-6</f>
        <v>43.643508666299986</v>
      </c>
      <c r="R1046" s="221">
        <f>(R4131*10000)*TEA!$O$15*10^-6</f>
        <v>43.643508666299986</v>
      </c>
      <c r="AA1046">
        <f t="shared" si="96"/>
        <v>1</v>
      </c>
      <c r="AB1046" s="197">
        <v>21159</v>
      </c>
      <c r="AC1046" s="197">
        <v>0</v>
      </c>
      <c r="AD1046" s="197">
        <f t="shared" si="101"/>
        <v>0</v>
      </c>
      <c r="AE1046" s="197">
        <v>0</v>
      </c>
      <c r="AJ1046">
        <v>0</v>
      </c>
      <c r="AK1046">
        <v>0</v>
      </c>
      <c r="AU1046" s="198">
        <v>0.27272727299999999</v>
      </c>
      <c r="AV1046" s="6">
        <v>0</v>
      </c>
      <c r="AW1046" s="198">
        <v>0.38356000000000001</v>
      </c>
      <c r="BO1046" s="198"/>
      <c r="BP1046" s="354">
        <f t="shared" si="97"/>
        <v>0</v>
      </c>
      <c r="BQ1046" s="354">
        <f t="shared" si="98"/>
        <v>0</v>
      </c>
      <c r="BR1046" s="354">
        <f t="shared" si="99"/>
        <v>0</v>
      </c>
      <c r="CG1046" s="198"/>
      <c r="CH1046">
        <f>(Transest!$J$14/HexExtSoy!$K$4)</f>
        <v>0.20257267294641951</v>
      </c>
      <c r="CI1046">
        <f>(HydroProcOil!$K$14/HexExtSoy!$K$4)</f>
        <v>0.10977777777777777</v>
      </c>
      <c r="CJ1046">
        <f>(StarchFerm!$K$24/StarchFerm!$K$4)</f>
        <v>0.33157302630665886</v>
      </c>
      <c r="CY1046" s="198"/>
      <c r="CZ1046">
        <f>BP1046*CH1046*1000*LCI!$E$93</f>
        <v>0</v>
      </c>
      <c r="DA1046">
        <f>BQ1046*CI1046*1000*(LCI!$E$99)</f>
        <v>0</v>
      </c>
      <c r="DB1046">
        <f>BR1046*CJ1046*1000*(LCI!$E$96)</f>
        <v>0</v>
      </c>
    </row>
    <row r="1047" spans="1:106" x14ac:dyDescent="0.25">
      <c r="A1047" s="197">
        <v>21161</v>
      </c>
      <c r="B1047" s="197" t="s">
        <v>1271</v>
      </c>
      <c r="C1047" s="197" t="s">
        <v>1093</v>
      </c>
      <c r="D1047" s="197">
        <v>-83.8085509</v>
      </c>
      <c r="E1047" s="197">
        <v>38.600929999999998</v>
      </c>
      <c r="F1047">
        <v>3.43</v>
      </c>
      <c r="G1047">
        <f t="shared" si="100"/>
        <v>3.43</v>
      </c>
      <c r="H1047" s="198">
        <v>11.2</v>
      </c>
      <c r="Q1047" s="221">
        <f>(Q4132*10000)*TEA!$M$15*10^-6</f>
        <v>42.823724761799994</v>
      </c>
      <c r="R1047" s="221">
        <f>(R4132*10000)*TEA!$O$15*10^-6</f>
        <v>42.823724761799994</v>
      </c>
      <c r="AA1047">
        <f t="shared" si="96"/>
        <v>1</v>
      </c>
      <c r="AB1047" s="197">
        <v>21161</v>
      </c>
      <c r="AC1047" s="197">
        <v>4501</v>
      </c>
      <c r="AD1047" s="197">
        <f t="shared" si="101"/>
        <v>4501</v>
      </c>
      <c r="AE1047" s="197">
        <v>2835</v>
      </c>
      <c r="AJ1047">
        <v>0</v>
      </c>
      <c r="AK1047">
        <v>0</v>
      </c>
      <c r="AU1047" s="198">
        <v>0.27272727299999999</v>
      </c>
      <c r="AV1047" s="6">
        <v>0</v>
      </c>
      <c r="AW1047" s="198">
        <v>0.38356000000000001</v>
      </c>
      <c r="BO1047" s="198"/>
      <c r="BP1047" s="354">
        <f t="shared" si="97"/>
        <v>4210.4809133013896</v>
      </c>
      <c r="BQ1047" s="354">
        <f t="shared" si="98"/>
        <v>0</v>
      </c>
      <c r="BR1047" s="354">
        <f t="shared" si="99"/>
        <v>12178.797119999999</v>
      </c>
      <c r="CG1047" s="198"/>
      <c r="CH1047">
        <f>(Transest!$J$14/HexExtSoy!$K$4)</f>
        <v>0.20257267294641951</v>
      </c>
      <c r="CI1047">
        <f>(HydroProcOil!$K$14/HexExtSoy!$K$4)</f>
        <v>0.10977777777777777</v>
      </c>
      <c r="CJ1047">
        <f>(StarchFerm!$K$24/StarchFerm!$K$4)</f>
        <v>0.33157302630665886</v>
      </c>
      <c r="CY1047" s="198"/>
      <c r="CZ1047">
        <f>BP1047*CH1047*1000*LCI!$E$93</f>
        <v>32198046.080649741</v>
      </c>
      <c r="DA1047">
        <f>BQ1047*CI1047*1000*(LCI!$E$99)</f>
        <v>0</v>
      </c>
      <c r="DB1047">
        <f>BR1047*CJ1047*1000*(LCI!$E$96)</f>
        <v>108828428.65114431</v>
      </c>
    </row>
    <row r="1048" spans="1:106" x14ac:dyDescent="0.25">
      <c r="A1048" s="197">
        <v>21163</v>
      </c>
      <c r="B1048" s="197" t="s">
        <v>1271</v>
      </c>
      <c r="C1048" s="197" t="s">
        <v>1236</v>
      </c>
      <c r="D1048" s="197">
        <v>-86.215489599999998</v>
      </c>
      <c r="E1048" s="197">
        <v>37.983899999999998</v>
      </c>
      <c r="F1048">
        <v>3.67</v>
      </c>
      <c r="G1048">
        <f t="shared" si="100"/>
        <v>3.67</v>
      </c>
      <c r="H1048" s="198">
        <v>10.57</v>
      </c>
      <c r="Q1048" s="221">
        <f>(Q4133*10000)*TEA!$M$15*10^-6</f>
        <v>45.625353568199998</v>
      </c>
      <c r="R1048" s="221">
        <f>(R4133*10000)*TEA!$O$15*10^-6</f>
        <v>45.625353568199998</v>
      </c>
      <c r="AA1048">
        <f t="shared" si="96"/>
        <v>1</v>
      </c>
      <c r="AB1048" s="197">
        <v>21163</v>
      </c>
      <c r="AC1048" s="197">
        <v>10590</v>
      </c>
      <c r="AD1048" s="197">
        <f t="shared" si="101"/>
        <v>10590</v>
      </c>
      <c r="AE1048" s="197">
        <v>6494</v>
      </c>
      <c r="AJ1048">
        <v>0</v>
      </c>
      <c r="AK1048">
        <v>0</v>
      </c>
      <c r="AU1048" s="198">
        <v>0.27272727299999999</v>
      </c>
      <c r="AV1048" s="6">
        <v>0</v>
      </c>
      <c r="AW1048" s="198">
        <v>0.38356000000000001</v>
      </c>
      <c r="BO1048" s="198"/>
      <c r="BP1048" s="354">
        <f t="shared" si="97"/>
        <v>10599.627283326898</v>
      </c>
      <c r="BQ1048" s="354">
        <f t="shared" si="98"/>
        <v>0</v>
      </c>
      <c r="BR1048" s="354">
        <f t="shared" si="99"/>
        <v>26328.164424800001</v>
      </c>
      <c r="CG1048" s="198"/>
      <c r="CH1048">
        <f>(Transest!$J$14/HexExtSoy!$K$4)</f>
        <v>0.20257267294641951</v>
      </c>
      <c r="CI1048">
        <f>(HydroProcOil!$K$14/HexExtSoy!$K$4)</f>
        <v>0.10977777777777777</v>
      </c>
      <c r="CJ1048">
        <f>(StarchFerm!$K$24/StarchFerm!$K$4)</f>
        <v>0.33157302630665886</v>
      </c>
      <c r="CY1048" s="198"/>
      <c r="CZ1048">
        <f>BP1048*CH1048*1000*LCI!$E$93</f>
        <v>81056604.870979503</v>
      </c>
      <c r="DA1048">
        <f>BQ1048*CI1048*1000*(LCI!$E$99)</f>
        <v>0</v>
      </c>
      <c r="DB1048">
        <f>BR1048*CJ1048*1000*(LCI!$E$96)</f>
        <v>235265661.73884529</v>
      </c>
    </row>
    <row r="1049" spans="1:106" x14ac:dyDescent="0.25">
      <c r="A1049" s="197">
        <v>21165</v>
      </c>
      <c r="B1049" s="197" t="s">
        <v>1271</v>
      </c>
      <c r="C1049" s="197" t="s">
        <v>1310</v>
      </c>
      <c r="D1049" s="197">
        <v>-83.598099599999998</v>
      </c>
      <c r="E1049" s="197">
        <v>37.948030000000003</v>
      </c>
      <c r="F1049">
        <v>0</v>
      </c>
      <c r="G1049">
        <f t="shared" si="100"/>
        <v>0</v>
      </c>
      <c r="H1049" s="198">
        <v>5.7</v>
      </c>
      <c r="Q1049" s="221">
        <f>(Q4134*10000)*TEA!$M$15*10^-6</f>
        <v>43.464631711050004</v>
      </c>
      <c r="R1049" s="221">
        <f>(R4134*10000)*TEA!$O$15*10^-6</f>
        <v>43.464631711050004</v>
      </c>
      <c r="AA1049">
        <f t="shared" si="96"/>
        <v>1</v>
      </c>
      <c r="AB1049" s="197">
        <v>21165</v>
      </c>
      <c r="AC1049" s="197">
        <v>0</v>
      </c>
      <c r="AD1049" s="197">
        <f t="shared" si="101"/>
        <v>0</v>
      </c>
      <c r="AE1049" s="197">
        <v>29</v>
      </c>
      <c r="AJ1049">
        <v>0</v>
      </c>
      <c r="AK1049">
        <v>0</v>
      </c>
      <c r="AU1049" s="198">
        <v>0.27272727299999999</v>
      </c>
      <c r="AV1049" s="6">
        <v>0</v>
      </c>
      <c r="AW1049" s="198">
        <v>0.38356000000000001</v>
      </c>
      <c r="BO1049" s="198"/>
      <c r="BP1049" s="354">
        <f t="shared" si="97"/>
        <v>0</v>
      </c>
      <c r="BQ1049" s="354">
        <f t="shared" si="98"/>
        <v>0</v>
      </c>
      <c r="BR1049" s="354">
        <f t="shared" si="99"/>
        <v>63.402468000000006</v>
      </c>
      <c r="CG1049" s="198"/>
      <c r="CH1049">
        <f>(Transest!$J$14/HexExtSoy!$K$4)</f>
        <v>0.20257267294641951</v>
      </c>
      <c r="CI1049">
        <f>(HydroProcOil!$K$14/HexExtSoy!$K$4)</f>
        <v>0.10977777777777777</v>
      </c>
      <c r="CJ1049">
        <f>(StarchFerm!$K$24/StarchFerm!$K$4)</f>
        <v>0.33157302630665886</v>
      </c>
      <c r="CY1049" s="198"/>
      <c r="CZ1049">
        <f>BP1049*CH1049*1000*LCI!$E$93</f>
        <v>0</v>
      </c>
      <c r="DA1049">
        <f>BQ1049*CI1049*1000*(LCI!$E$99)</f>
        <v>0</v>
      </c>
      <c r="DB1049">
        <f>BR1049*CJ1049*1000*(LCI!$E$96)</f>
        <v>566557.67372241605</v>
      </c>
    </row>
    <row r="1050" spans="1:106" x14ac:dyDescent="0.25">
      <c r="A1050" s="197">
        <v>21167</v>
      </c>
      <c r="B1050" s="197" t="s">
        <v>1271</v>
      </c>
      <c r="C1050" s="197" t="s">
        <v>1096</v>
      </c>
      <c r="D1050" s="197">
        <v>-84.875486300000006</v>
      </c>
      <c r="E1050" s="197">
        <v>37.810169999999999</v>
      </c>
      <c r="F1050">
        <v>3.61</v>
      </c>
      <c r="G1050">
        <f t="shared" si="100"/>
        <v>3.61</v>
      </c>
      <c r="H1050" s="198">
        <v>11.52</v>
      </c>
      <c r="Q1050" s="221">
        <f>(Q4135*10000)*TEA!$M$15*10^-6</f>
        <v>44.936968152600002</v>
      </c>
      <c r="R1050" s="221">
        <f>(R4135*10000)*TEA!$O$15*10^-6</f>
        <v>44.936968152600002</v>
      </c>
      <c r="AA1050">
        <f t="shared" ref="AA1050:AA1113" si="102">IF(AB1050=A1050,1,0)</f>
        <v>1</v>
      </c>
      <c r="AB1050" s="197">
        <v>21167</v>
      </c>
      <c r="AC1050" s="197">
        <v>2588</v>
      </c>
      <c r="AD1050" s="197">
        <f t="shared" si="101"/>
        <v>2588</v>
      </c>
      <c r="AE1050" s="197">
        <v>1687</v>
      </c>
      <c r="AJ1050">
        <v>0</v>
      </c>
      <c r="AK1050">
        <v>0</v>
      </c>
      <c r="AU1050" s="198">
        <v>0.27272727299999999</v>
      </c>
      <c r="AV1050" s="6">
        <v>0</v>
      </c>
      <c r="AW1050" s="198">
        <v>0.38356000000000001</v>
      </c>
      <c r="BO1050" s="198"/>
      <c r="BP1050" s="354">
        <f t="shared" si="97"/>
        <v>2548.0036389116399</v>
      </c>
      <c r="BQ1050" s="354">
        <f t="shared" si="98"/>
        <v>0</v>
      </c>
      <c r="BR1050" s="354">
        <f t="shared" si="99"/>
        <v>7454.1970943999995</v>
      </c>
      <c r="CG1050" s="198"/>
      <c r="CH1050">
        <f>(Transest!$J$14/HexExtSoy!$K$4)</f>
        <v>0.20257267294641951</v>
      </c>
      <c r="CI1050">
        <f>(HydroProcOil!$K$14/HexExtSoy!$K$4)</f>
        <v>0.10977777777777777</v>
      </c>
      <c r="CJ1050">
        <f>(StarchFerm!$K$24/StarchFerm!$K$4)</f>
        <v>0.33157302630665886</v>
      </c>
      <c r="CY1050" s="198"/>
      <c r="CZ1050">
        <f>BP1050*CH1050*1000*LCI!$E$93</f>
        <v>19484885.519885428</v>
      </c>
      <c r="DA1050">
        <f>BQ1050*CI1050*1000*(LCI!$E$99)</f>
        <v>0</v>
      </c>
      <c r="DB1050">
        <f>BR1050*CJ1050*1000*(LCI!$E$96)</f>
        <v>66609908.076001965</v>
      </c>
    </row>
    <row r="1051" spans="1:106" x14ac:dyDescent="0.25">
      <c r="A1051" s="197">
        <v>21169</v>
      </c>
      <c r="B1051" s="197" t="s">
        <v>1271</v>
      </c>
      <c r="C1051" s="197" t="s">
        <v>1311</v>
      </c>
      <c r="D1051" s="197">
        <v>-85.635914200000002</v>
      </c>
      <c r="E1051" s="197">
        <v>36.995100000000001</v>
      </c>
      <c r="F1051">
        <v>3.86</v>
      </c>
      <c r="G1051">
        <f t="shared" si="100"/>
        <v>3.86</v>
      </c>
      <c r="H1051" s="198">
        <v>11.6</v>
      </c>
      <c r="Q1051" s="221">
        <f>(Q4136*10000)*TEA!$M$15*10^-6</f>
        <v>46.858195705049994</v>
      </c>
      <c r="R1051" s="221">
        <f>(R4136*10000)*TEA!$O$15*10^-6</f>
        <v>46.858195705049994</v>
      </c>
      <c r="AA1051">
        <f t="shared" si="102"/>
        <v>1</v>
      </c>
      <c r="AB1051" s="197">
        <v>21169</v>
      </c>
      <c r="AC1051" s="197">
        <v>1954</v>
      </c>
      <c r="AD1051" s="197">
        <f t="shared" si="101"/>
        <v>1954</v>
      </c>
      <c r="AE1051" s="197">
        <v>1518</v>
      </c>
      <c r="AJ1051">
        <v>0</v>
      </c>
      <c r="AK1051">
        <v>0</v>
      </c>
      <c r="AU1051" s="198">
        <v>0.27272727299999999</v>
      </c>
      <c r="AV1051" s="6">
        <v>0</v>
      </c>
      <c r="AW1051" s="198">
        <v>0.38356000000000001</v>
      </c>
      <c r="BO1051" s="198"/>
      <c r="BP1051" s="354">
        <f t="shared" si="97"/>
        <v>2057.0290929661196</v>
      </c>
      <c r="BQ1051" s="354">
        <f t="shared" si="98"/>
        <v>0</v>
      </c>
      <c r="BR1051" s="354">
        <f t="shared" si="99"/>
        <v>6754.031328</v>
      </c>
      <c r="CG1051" s="198"/>
      <c r="CH1051">
        <f>(Transest!$J$14/HexExtSoy!$K$4)</f>
        <v>0.20257267294641951</v>
      </c>
      <c r="CI1051">
        <f>(HydroProcOil!$K$14/HexExtSoy!$K$4)</f>
        <v>0.10977777777777777</v>
      </c>
      <c r="CJ1051">
        <f>(StarchFerm!$K$24/StarchFerm!$K$4)</f>
        <v>0.33157302630665886</v>
      </c>
      <c r="CY1051" s="198"/>
      <c r="CZ1051">
        <f>BP1051*CH1051*1000*LCI!$E$93</f>
        <v>15730345.033823766</v>
      </c>
      <c r="DA1051">
        <f>BQ1051*CI1051*1000*(LCI!$E$99)</f>
        <v>0</v>
      </c>
      <c r="DB1051">
        <f>BR1051*CJ1051*1000*(LCI!$E$96)</f>
        <v>60353301.663903683</v>
      </c>
    </row>
    <row r="1052" spans="1:106" x14ac:dyDescent="0.25">
      <c r="A1052" s="197">
        <v>21171</v>
      </c>
      <c r="B1052" s="197" t="s">
        <v>1271</v>
      </c>
      <c r="C1052" s="197" t="s">
        <v>641</v>
      </c>
      <c r="D1052" s="197">
        <v>-85.7202269</v>
      </c>
      <c r="E1052" s="197">
        <v>36.714359999999999</v>
      </c>
      <c r="F1052">
        <v>3.8</v>
      </c>
      <c r="G1052">
        <f t="shared" si="100"/>
        <v>3.8</v>
      </c>
      <c r="H1052" s="198">
        <v>10.95</v>
      </c>
      <c r="Q1052" s="221">
        <f>(Q4137*10000)*TEA!$M$15*10^-6</f>
        <v>47.435063780250005</v>
      </c>
      <c r="R1052" s="221">
        <f>(R4137*10000)*TEA!$O$15*10^-6</f>
        <v>47.435063780250005</v>
      </c>
      <c r="AA1052">
        <f t="shared" si="102"/>
        <v>1</v>
      </c>
      <c r="AB1052" s="197">
        <v>21171</v>
      </c>
      <c r="AC1052" s="197">
        <v>2626</v>
      </c>
      <c r="AD1052" s="197">
        <f t="shared" si="101"/>
        <v>2626</v>
      </c>
      <c r="AE1052" s="197">
        <v>1649</v>
      </c>
      <c r="AJ1052">
        <v>0</v>
      </c>
      <c r="AK1052">
        <v>0</v>
      </c>
      <c r="AU1052" s="198">
        <v>0.27272727299999999</v>
      </c>
      <c r="AV1052" s="6">
        <v>0</v>
      </c>
      <c r="AW1052" s="198">
        <v>0.38356000000000001</v>
      </c>
      <c r="BO1052" s="198"/>
      <c r="BP1052" s="354">
        <f t="shared" si="97"/>
        <v>2721.4909118123996</v>
      </c>
      <c r="BQ1052" s="354">
        <f t="shared" si="98"/>
        <v>0</v>
      </c>
      <c r="BR1052" s="354">
        <f t="shared" si="99"/>
        <v>6925.7703179999999</v>
      </c>
      <c r="CG1052" s="198"/>
      <c r="CH1052">
        <f>(Transest!$J$14/HexExtSoy!$K$4)</f>
        <v>0.20257267294641951</v>
      </c>
      <c r="CI1052">
        <f>(HydroProcOil!$K$14/HexExtSoy!$K$4)</f>
        <v>0.10977777777777777</v>
      </c>
      <c r="CJ1052">
        <f>(StarchFerm!$K$24/StarchFerm!$K$4)</f>
        <v>0.33157302630665886</v>
      </c>
      <c r="CY1052" s="198"/>
      <c r="CZ1052">
        <f>BP1052*CH1052*1000*LCI!$E$93</f>
        <v>20811563.237297289</v>
      </c>
      <c r="DA1052">
        <f>BQ1052*CI1052*1000*(LCI!$E$99)</f>
        <v>0</v>
      </c>
      <c r="DB1052">
        <f>BR1052*CJ1052*1000*(LCI!$E$96)</f>
        <v>61887942.91259826</v>
      </c>
    </row>
    <row r="1053" spans="1:106" x14ac:dyDescent="0.25">
      <c r="A1053" s="197">
        <v>21173</v>
      </c>
      <c r="B1053" s="197" t="s">
        <v>1271</v>
      </c>
      <c r="C1053" s="197" t="s">
        <v>642</v>
      </c>
      <c r="D1053" s="197">
        <v>-83.906968199999994</v>
      </c>
      <c r="E1053" s="197">
        <v>38.03369</v>
      </c>
      <c r="F1053">
        <v>2.37</v>
      </c>
      <c r="G1053">
        <f t="shared" si="100"/>
        <v>2.37</v>
      </c>
      <c r="H1053" s="198">
        <v>8.8800000000000008</v>
      </c>
      <c r="Q1053" s="221">
        <f>(Q4138*10000)*TEA!$M$15*10^-6</f>
        <v>43.666286330699997</v>
      </c>
      <c r="R1053" s="221">
        <f>(R4138*10000)*TEA!$O$15*10^-6</f>
        <v>43.666286330699997</v>
      </c>
      <c r="AA1053">
        <f t="shared" si="102"/>
        <v>1</v>
      </c>
      <c r="AB1053" s="197">
        <v>21173</v>
      </c>
      <c r="AC1053" s="197">
        <v>679</v>
      </c>
      <c r="AD1053" s="197">
        <f t="shared" si="101"/>
        <v>679</v>
      </c>
      <c r="AE1053" s="197">
        <v>524</v>
      </c>
      <c r="AJ1053">
        <v>0</v>
      </c>
      <c r="AK1053">
        <v>0</v>
      </c>
      <c r="AU1053" s="198">
        <v>0.27272727299999999</v>
      </c>
      <c r="AV1053" s="6">
        <v>0</v>
      </c>
      <c r="AW1053" s="198">
        <v>0.38356000000000001</v>
      </c>
      <c r="BO1053" s="198"/>
      <c r="BP1053" s="354">
        <f t="shared" si="97"/>
        <v>438.88090952979002</v>
      </c>
      <c r="BQ1053" s="354">
        <f t="shared" si="98"/>
        <v>0</v>
      </c>
      <c r="BR1053" s="354">
        <f t="shared" si="99"/>
        <v>1784.7507072000003</v>
      </c>
      <c r="CG1053" s="198"/>
      <c r="CH1053">
        <f>(Transest!$J$14/HexExtSoy!$K$4)</f>
        <v>0.20257267294641951</v>
      </c>
      <c r="CI1053">
        <f>(HydroProcOil!$K$14/HexExtSoy!$K$4)</f>
        <v>0.10977777777777777</v>
      </c>
      <c r="CJ1053">
        <f>(StarchFerm!$K$24/StarchFerm!$K$4)</f>
        <v>0.33157302630665886</v>
      </c>
      <c r="CY1053" s="198"/>
      <c r="CZ1053">
        <f>BP1053*CH1053*1000*LCI!$E$93</f>
        <v>3356174.2803098494</v>
      </c>
      <c r="DA1053">
        <f>BQ1053*CI1053*1000*(LCI!$E$99)</f>
        <v>0</v>
      </c>
      <c r="DB1053">
        <f>BR1053*CJ1053*1000*(LCI!$E$96)</f>
        <v>15948341.45645039</v>
      </c>
    </row>
    <row r="1054" spans="1:106" x14ac:dyDescent="0.25">
      <c r="A1054" s="197">
        <v>21175</v>
      </c>
      <c r="B1054" s="197" t="s">
        <v>1271</v>
      </c>
      <c r="C1054" s="197" t="s">
        <v>643</v>
      </c>
      <c r="D1054" s="197">
        <v>-83.251715700000005</v>
      </c>
      <c r="E1054" s="197">
        <v>37.916060000000002</v>
      </c>
      <c r="F1054">
        <v>0</v>
      </c>
      <c r="G1054">
        <f t="shared" si="100"/>
        <v>0</v>
      </c>
      <c r="H1054" s="198">
        <v>6.44</v>
      </c>
      <c r="Q1054" s="221">
        <f>(Q4139*10000)*TEA!$M$15*10^-6</f>
        <v>43.372776508199998</v>
      </c>
      <c r="R1054" s="221">
        <f>(R4139*10000)*TEA!$O$15*10^-6</f>
        <v>43.372776508199998</v>
      </c>
      <c r="AA1054">
        <f t="shared" si="102"/>
        <v>1</v>
      </c>
      <c r="AB1054" s="197">
        <v>21175</v>
      </c>
      <c r="AC1054" s="197">
        <v>0</v>
      </c>
      <c r="AD1054" s="197">
        <f t="shared" si="101"/>
        <v>0</v>
      </c>
      <c r="AE1054" s="197">
        <v>290</v>
      </c>
      <c r="AJ1054">
        <v>0</v>
      </c>
      <c r="AK1054">
        <v>0</v>
      </c>
      <c r="AU1054" s="198">
        <v>0.27272727299999999</v>
      </c>
      <c r="AV1054" s="6">
        <v>0</v>
      </c>
      <c r="AW1054" s="198">
        <v>0.38356000000000001</v>
      </c>
      <c r="BO1054" s="198"/>
      <c r="BP1054" s="354">
        <f t="shared" si="97"/>
        <v>0</v>
      </c>
      <c r="BQ1054" s="354">
        <f t="shared" si="98"/>
        <v>0</v>
      </c>
      <c r="BR1054" s="354">
        <f t="shared" si="99"/>
        <v>716.33665600000006</v>
      </c>
      <c r="CG1054" s="198"/>
      <c r="CH1054">
        <f>(Transest!$J$14/HexExtSoy!$K$4)</f>
        <v>0.20257267294641951</v>
      </c>
      <c r="CI1054">
        <f>(HydroProcOil!$K$14/HexExtSoy!$K$4)</f>
        <v>0.10977777777777777</v>
      </c>
      <c r="CJ1054">
        <f>(StarchFerm!$K$24/StarchFerm!$K$4)</f>
        <v>0.33157302630665886</v>
      </c>
      <c r="CY1054" s="198"/>
      <c r="CZ1054">
        <f>BP1054*CH1054*1000*LCI!$E$93</f>
        <v>0</v>
      </c>
      <c r="DA1054">
        <f>BQ1054*CI1054*1000*(LCI!$E$99)</f>
        <v>0</v>
      </c>
      <c r="DB1054">
        <f>BR1054*CJ1054*1000*(LCI!$E$96)</f>
        <v>6401107.7522322098</v>
      </c>
    </row>
    <row r="1055" spans="1:106" x14ac:dyDescent="0.25">
      <c r="A1055" s="197">
        <v>21177</v>
      </c>
      <c r="B1055" s="197" t="s">
        <v>1271</v>
      </c>
      <c r="C1055" s="197" t="s">
        <v>1312</v>
      </c>
      <c r="D1055" s="197">
        <v>-87.139989200000002</v>
      </c>
      <c r="E1055" s="197">
        <v>37.21293</v>
      </c>
      <c r="F1055">
        <v>3.26</v>
      </c>
      <c r="G1055">
        <f t="shared" si="100"/>
        <v>3.26</v>
      </c>
      <c r="H1055" s="198">
        <v>10.28</v>
      </c>
      <c r="Q1055" s="221">
        <f>(Q4140*10000)*TEA!$M$15*10^-6</f>
        <v>47.526602079150003</v>
      </c>
      <c r="R1055" s="221">
        <f>(R4140*10000)*TEA!$O$15*10^-6</f>
        <v>47.526602079150003</v>
      </c>
      <c r="AA1055">
        <f t="shared" si="102"/>
        <v>1</v>
      </c>
      <c r="AB1055" s="197">
        <v>21177</v>
      </c>
      <c r="AC1055" s="197">
        <v>11329</v>
      </c>
      <c r="AD1055" s="197">
        <f t="shared" si="101"/>
        <v>11329</v>
      </c>
      <c r="AE1055" s="197">
        <v>5380</v>
      </c>
      <c r="AJ1055">
        <v>0</v>
      </c>
      <c r="AK1055">
        <v>0</v>
      </c>
      <c r="AU1055" s="198">
        <v>0.27272727299999999</v>
      </c>
      <c r="AV1055" s="6">
        <v>0</v>
      </c>
      <c r="AW1055" s="198">
        <v>0.38356000000000001</v>
      </c>
      <c r="BO1055" s="198"/>
      <c r="BP1055" s="354">
        <f t="shared" si="97"/>
        <v>10072.51091916342</v>
      </c>
      <c r="BQ1055" s="354">
        <f t="shared" si="98"/>
        <v>0</v>
      </c>
      <c r="BR1055" s="354">
        <f t="shared" si="99"/>
        <v>21213.322784</v>
      </c>
      <c r="CG1055" s="198"/>
      <c r="CH1055">
        <f>(Transest!$J$14/HexExtSoy!$K$4)</f>
        <v>0.20257267294641951</v>
      </c>
      <c r="CI1055">
        <f>(HydroProcOil!$K$14/HexExtSoy!$K$4)</f>
        <v>0.10977777777777777</v>
      </c>
      <c r="CJ1055">
        <f>(StarchFerm!$K$24/StarchFerm!$K$4)</f>
        <v>0.33157302630665886</v>
      </c>
      <c r="CY1055" s="198"/>
      <c r="CZ1055">
        <f>BP1055*CH1055*1000*LCI!$E$93</f>
        <v>77025683.621679142</v>
      </c>
      <c r="DA1055">
        <f>BQ1055*CI1055*1000*(LCI!$E$99)</f>
        <v>0</v>
      </c>
      <c r="DB1055">
        <f>BR1055*CJ1055*1000*(LCI!$E$96)</f>
        <v>189559983.82311815</v>
      </c>
    </row>
    <row r="1056" spans="1:106" x14ac:dyDescent="0.25">
      <c r="A1056" s="197">
        <v>21179</v>
      </c>
      <c r="B1056" s="197" t="s">
        <v>1271</v>
      </c>
      <c r="C1056" s="197" t="s">
        <v>1313</v>
      </c>
      <c r="D1056" s="197">
        <v>-85.485396600000001</v>
      </c>
      <c r="E1056" s="197">
        <v>37.80885</v>
      </c>
      <c r="F1056">
        <v>3.52</v>
      </c>
      <c r="G1056">
        <f t="shared" si="100"/>
        <v>3.52</v>
      </c>
      <c r="H1056" s="198">
        <v>11.06</v>
      </c>
      <c r="Q1056" s="221">
        <f>(Q4141*10000)*TEA!$M$15*10^-6</f>
        <v>45.624134603249992</v>
      </c>
      <c r="R1056" s="221">
        <f>(R4141*10000)*TEA!$O$15*10^-6</f>
        <v>45.624134603249992</v>
      </c>
      <c r="AA1056">
        <f t="shared" si="102"/>
        <v>1</v>
      </c>
      <c r="AB1056" s="197">
        <v>21179</v>
      </c>
      <c r="AC1056" s="197">
        <v>13418</v>
      </c>
      <c r="AD1056" s="197">
        <f t="shared" si="101"/>
        <v>13418</v>
      </c>
      <c r="AE1056" s="197">
        <v>8974</v>
      </c>
      <c r="AJ1056">
        <v>0</v>
      </c>
      <c r="AK1056">
        <v>0</v>
      </c>
      <c r="AU1056" s="198">
        <v>0.27272727299999999</v>
      </c>
      <c r="AV1056" s="6">
        <v>0</v>
      </c>
      <c r="AW1056" s="198">
        <v>0.38356000000000001</v>
      </c>
      <c r="BO1056" s="198"/>
      <c r="BP1056" s="354">
        <f t="shared" si="97"/>
        <v>12881.28001288128</v>
      </c>
      <c r="BQ1056" s="354">
        <f t="shared" si="98"/>
        <v>0</v>
      </c>
      <c r="BR1056" s="354">
        <f t="shared" si="99"/>
        <v>38069.265886400004</v>
      </c>
      <c r="CG1056" s="198"/>
      <c r="CH1056">
        <f>(Transest!$J$14/HexExtSoy!$K$4)</f>
        <v>0.20257267294641951</v>
      </c>
      <c r="CI1056">
        <f>(HydroProcOil!$K$14/HexExtSoy!$K$4)</f>
        <v>0.10977777777777777</v>
      </c>
      <c r="CJ1056">
        <f>(StarchFerm!$K$24/StarchFerm!$K$4)</f>
        <v>0.33157302630665886</v>
      </c>
      <c r="CY1056" s="198"/>
      <c r="CZ1056">
        <f>BP1056*CH1056*1000*LCI!$E$93</f>
        <v>98504673.450069532</v>
      </c>
      <c r="DA1056">
        <f>BQ1056*CI1056*1000*(LCI!$E$99)</f>
        <v>0</v>
      </c>
      <c r="DB1056">
        <f>BR1056*CJ1056*1000*(LCI!$E$96)</f>
        <v>340182888.79415411</v>
      </c>
    </row>
    <row r="1057" spans="1:106" x14ac:dyDescent="0.25">
      <c r="A1057" s="197">
        <v>21181</v>
      </c>
      <c r="B1057" s="197" t="s">
        <v>1271</v>
      </c>
      <c r="C1057" s="197" t="s">
        <v>1314</v>
      </c>
      <c r="D1057" s="197">
        <v>-84.004995800000003</v>
      </c>
      <c r="E1057" s="197">
        <v>38.337870000000002</v>
      </c>
      <c r="F1057">
        <v>3.56</v>
      </c>
      <c r="G1057">
        <f t="shared" si="100"/>
        <v>3.56</v>
      </c>
      <c r="H1057" s="198">
        <v>9.5299999999999994</v>
      </c>
      <c r="Q1057" s="221">
        <f>(Q4142*10000)*TEA!$M$15*10^-6</f>
        <v>43.444859131800001</v>
      </c>
      <c r="R1057" s="221">
        <f>(R4142*10000)*TEA!$O$15*10^-6</f>
        <v>43.444859131800001</v>
      </c>
      <c r="AA1057">
        <f t="shared" si="102"/>
        <v>1</v>
      </c>
      <c r="AB1057" s="197">
        <v>21181</v>
      </c>
      <c r="AC1057" s="197">
        <v>618</v>
      </c>
      <c r="AD1057" s="197">
        <f t="shared" si="101"/>
        <v>618</v>
      </c>
      <c r="AE1057" s="197">
        <v>580</v>
      </c>
      <c r="AJ1057">
        <v>0</v>
      </c>
      <c r="AK1057">
        <v>0</v>
      </c>
      <c r="AU1057" s="198">
        <v>0.27272727299999999</v>
      </c>
      <c r="AV1057" s="6">
        <v>0</v>
      </c>
      <c r="AW1057" s="198">
        <v>0.38356000000000001</v>
      </c>
      <c r="BO1057" s="198"/>
      <c r="BP1057" s="354">
        <f t="shared" si="97"/>
        <v>600.02181878184001</v>
      </c>
      <c r="BQ1057" s="354">
        <f t="shared" si="98"/>
        <v>0</v>
      </c>
      <c r="BR1057" s="354">
        <f t="shared" si="99"/>
        <v>2120.0895439999999</v>
      </c>
      <c r="CG1057" s="198"/>
      <c r="CH1057">
        <f>(Transest!$J$14/HexExtSoy!$K$4)</f>
        <v>0.20257267294641951</v>
      </c>
      <c r="CI1057">
        <f>(HydroProcOil!$K$14/HexExtSoy!$K$4)</f>
        <v>0.10977777777777777</v>
      </c>
      <c r="CJ1057">
        <f>(StarchFerm!$K$24/StarchFerm!$K$4)</f>
        <v>0.33157302630665886</v>
      </c>
      <c r="CY1057" s="198"/>
      <c r="CZ1057">
        <f>BP1057*CH1057*1000*LCI!$E$93</f>
        <v>4588437.8930445574</v>
      </c>
      <c r="DA1057">
        <f>BQ1057*CI1057*1000*(LCI!$E$99)</f>
        <v>0</v>
      </c>
      <c r="DB1057">
        <f>BR1057*CJ1057*1000*(LCI!$E$96)</f>
        <v>18944893.440612718</v>
      </c>
    </row>
    <row r="1058" spans="1:106" x14ac:dyDescent="0.25">
      <c r="A1058" s="197">
        <v>21183</v>
      </c>
      <c r="B1058" s="197" t="s">
        <v>1271</v>
      </c>
      <c r="C1058" s="197" t="s">
        <v>1136</v>
      </c>
      <c r="D1058" s="197">
        <v>-86.849100800000002</v>
      </c>
      <c r="E1058" s="197">
        <v>37.477629999999998</v>
      </c>
      <c r="F1058">
        <v>3.33</v>
      </c>
      <c r="G1058">
        <f t="shared" si="100"/>
        <v>3.33</v>
      </c>
      <c r="H1058" s="198">
        <v>12.37</v>
      </c>
      <c r="Q1058" s="221">
        <f>(Q4143*10000)*TEA!$M$15*10^-6</f>
        <v>46.901906440650002</v>
      </c>
      <c r="R1058" s="221">
        <f>(R4143*10000)*TEA!$O$15*10^-6</f>
        <v>46.901906440650002</v>
      </c>
      <c r="AA1058">
        <f t="shared" si="102"/>
        <v>1</v>
      </c>
      <c r="AB1058" s="197">
        <v>21183</v>
      </c>
      <c r="AC1058" s="197">
        <v>14259</v>
      </c>
      <c r="AD1058" s="197">
        <f t="shared" si="101"/>
        <v>14259</v>
      </c>
      <c r="AE1058" s="197">
        <v>9393</v>
      </c>
      <c r="AJ1058">
        <v>0</v>
      </c>
      <c r="AK1058">
        <v>0</v>
      </c>
      <c r="AU1058" s="198">
        <v>0.27272727299999999</v>
      </c>
      <c r="AV1058" s="6">
        <v>0</v>
      </c>
      <c r="AW1058" s="198">
        <v>0.38356000000000001</v>
      </c>
      <c r="BO1058" s="198"/>
      <c r="BP1058" s="354">
        <f t="shared" si="97"/>
        <v>12949.764558404309</v>
      </c>
      <c r="BQ1058" s="354">
        <f t="shared" si="98"/>
        <v>0</v>
      </c>
      <c r="BR1058" s="354">
        <f t="shared" si="99"/>
        <v>44566.377219599999</v>
      </c>
      <c r="CG1058" s="198"/>
      <c r="CH1058">
        <f>(Transest!$J$14/HexExtSoy!$K$4)</f>
        <v>0.20257267294641951</v>
      </c>
      <c r="CI1058">
        <f>(HydroProcOil!$K$14/HexExtSoy!$K$4)</f>
        <v>0.10977777777777777</v>
      </c>
      <c r="CJ1058">
        <f>(StarchFerm!$K$24/StarchFerm!$K$4)</f>
        <v>0.33157302630665886</v>
      </c>
      <c r="CY1058" s="198"/>
      <c r="CZ1058">
        <f>BP1058*CH1058*1000*LCI!$E$93</f>
        <v>99028382.878509611</v>
      </c>
      <c r="DA1058">
        <f>BQ1058*CI1058*1000*(LCI!$E$99)</f>
        <v>0</v>
      </c>
      <c r="DB1058">
        <f>BR1058*CJ1058*1000*(LCI!$E$96)</f>
        <v>398240380.8598153</v>
      </c>
    </row>
    <row r="1059" spans="1:106" x14ac:dyDescent="0.25">
      <c r="A1059" s="197">
        <v>21185</v>
      </c>
      <c r="B1059" s="197" t="s">
        <v>1271</v>
      </c>
      <c r="C1059" s="197" t="s">
        <v>1315</v>
      </c>
      <c r="D1059" s="197">
        <v>-85.455620199999998</v>
      </c>
      <c r="E1059" s="197">
        <v>38.39208</v>
      </c>
      <c r="F1059">
        <v>3.31</v>
      </c>
      <c r="G1059">
        <f t="shared" si="100"/>
        <v>3.31</v>
      </c>
      <c r="H1059" s="198">
        <v>9.94</v>
      </c>
      <c r="Q1059" s="221">
        <f>(Q4144*10000)*TEA!$M$15*10^-6</f>
        <v>44.52219574155</v>
      </c>
      <c r="R1059" s="221">
        <f>(R4144*10000)*TEA!$O$15*10^-6</f>
        <v>44.52219574155</v>
      </c>
      <c r="AA1059">
        <f t="shared" si="102"/>
        <v>1</v>
      </c>
      <c r="AB1059" s="197">
        <v>21185</v>
      </c>
      <c r="AC1059" s="197">
        <v>2633</v>
      </c>
      <c r="AD1059" s="197">
        <f t="shared" si="101"/>
        <v>2633</v>
      </c>
      <c r="AE1059" s="197">
        <v>913</v>
      </c>
      <c r="AJ1059">
        <v>0</v>
      </c>
      <c r="AK1059">
        <v>0</v>
      </c>
      <c r="AU1059" s="198">
        <v>0.27272727299999999</v>
      </c>
      <c r="AV1059" s="6">
        <v>0</v>
      </c>
      <c r="AW1059" s="198">
        <v>0.38356000000000001</v>
      </c>
      <c r="BO1059" s="198"/>
      <c r="BP1059" s="354">
        <f t="shared" si="97"/>
        <v>2376.8809114677897</v>
      </c>
      <c r="BQ1059" s="354">
        <f t="shared" si="98"/>
        <v>0</v>
      </c>
      <c r="BR1059" s="354">
        <f t="shared" si="99"/>
        <v>3480.8913831999998</v>
      </c>
      <c r="CG1059" s="198"/>
      <c r="CH1059">
        <f>(Transest!$J$14/HexExtSoy!$K$4)</f>
        <v>0.20257267294641951</v>
      </c>
      <c r="CI1059">
        <f>(HydroProcOil!$K$14/HexExtSoy!$K$4)</f>
        <v>0.10977777777777777</v>
      </c>
      <c r="CJ1059">
        <f>(StarchFerm!$K$24/StarchFerm!$K$4)</f>
        <v>0.33157302630665886</v>
      </c>
      <c r="CY1059" s="198"/>
      <c r="CZ1059">
        <f>BP1059*CH1059*1000*LCI!$E$93</f>
        <v>18176289.761553541</v>
      </c>
      <c r="DA1059">
        <f>BQ1059*CI1059*1000*(LCI!$E$99)</f>
        <v>0</v>
      </c>
      <c r="DB1059">
        <f>BR1059*CJ1059*1000*(LCI!$E$96)</f>
        <v>31104873.150146063</v>
      </c>
    </row>
    <row r="1060" spans="1:106" x14ac:dyDescent="0.25">
      <c r="A1060" s="197">
        <v>21187</v>
      </c>
      <c r="B1060" s="197" t="s">
        <v>1271</v>
      </c>
      <c r="C1060" s="197" t="s">
        <v>1137</v>
      </c>
      <c r="D1060" s="197">
        <v>-84.820597699999993</v>
      </c>
      <c r="E1060" s="197">
        <v>38.507359999999998</v>
      </c>
      <c r="F1060">
        <v>3.19</v>
      </c>
      <c r="G1060">
        <f t="shared" si="100"/>
        <v>3.19</v>
      </c>
      <c r="H1060" s="198">
        <v>8.4</v>
      </c>
      <c r="Q1060" s="221">
        <f>(Q4145*10000)*TEA!$M$15*10^-6</f>
        <v>43.878803952600002</v>
      </c>
      <c r="R1060" s="221">
        <f>(R4145*10000)*TEA!$O$15*10^-6</f>
        <v>43.878803952600002</v>
      </c>
      <c r="AA1060">
        <f t="shared" si="102"/>
        <v>1</v>
      </c>
      <c r="AB1060" s="197">
        <v>21187</v>
      </c>
      <c r="AC1060" s="197">
        <v>633</v>
      </c>
      <c r="AD1060" s="197">
        <f t="shared" si="101"/>
        <v>633</v>
      </c>
      <c r="AE1060" s="197">
        <v>301</v>
      </c>
      <c r="AJ1060">
        <v>0</v>
      </c>
      <c r="AK1060">
        <v>0</v>
      </c>
      <c r="AU1060" s="198">
        <v>0.27272727299999999</v>
      </c>
      <c r="AV1060" s="6">
        <v>0</v>
      </c>
      <c r="AW1060" s="198">
        <v>0.38356000000000001</v>
      </c>
      <c r="BO1060" s="198"/>
      <c r="BP1060" s="354">
        <f t="shared" si="97"/>
        <v>550.71000055070999</v>
      </c>
      <c r="BQ1060" s="354">
        <f t="shared" si="98"/>
        <v>0</v>
      </c>
      <c r="BR1060" s="354">
        <f t="shared" si="99"/>
        <v>969.79310400000008</v>
      </c>
      <c r="CG1060" s="198"/>
      <c r="CH1060">
        <f>(Transest!$J$14/HexExtSoy!$K$4)</f>
        <v>0.20257267294641951</v>
      </c>
      <c r="CI1060">
        <f>(HydroProcOil!$K$14/HexExtSoy!$K$4)</f>
        <v>0.10977777777777777</v>
      </c>
      <c r="CJ1060">
        <f>(StarchFerm!$K$24/StarchFerm!$K$4)</f>
        <v>0.33157302630665886</v>
      </c>
      <c r="CY1060" s="198"/>
      <c r="CZ1060">
        <f>BP1060*CH1060*1000*LCI!$E$93</f>
        <v>4211344.5803280259</v>
      </c>
      <c r="DA1060">
        <f>BQ1060*CI1060*1000*(LCI!$E$99)</f>
        <v>0</v>
      </c>
      <c r="DB1060">
        <f>BR1060*CJ1060*1000*(LCI!$E$96)</f>
        <v>8665967.4666651953</v>
      </c>
    </row>
    <row r="1061" spans="1:106" x14ac:dyDescent="0.25">
      <c r="A1061" s="197">
        <v>21189</v>
      </c>
      <c r="B1061" s="197" t="s">
        <v>1271</v>
      </c>
      <c r="C1061" s="197" t="s">
        <v>1316</v>
      </c>
      <c r="D1061" s="197">
        <v>-83.679125900000003</v>
      </c>
      <c r="E1061" s="197">
        <v>37.422460000000001</v>
      </c>
      <c r="F1061">
        <v>0</v>
      </c>
      <c r="G1061">
        <f t="shared" si="100"/>
        <v>0</v>
      </c>
      <c r="H1061" s="198">
        <v>5.86</v>
      </c>
      <c r="Q1061" s="221">
        <f>(Q4146*10000)*TEA!$M$15*10^-6</f>
        <v>43.623452854349999</v>
      </c>
      <c r="R1061" s="221">
        <f>(R4146*10000)*TEA!$O$15*10^-6</f>
        <v>43.623452854349999</v>
      </c>
      <c r="AA1061">
        <f t="shared" si="102"/>
        <v>1</v>
      </c>
      <c r="AB1061" s="197">
        <v>21189</v>
      </c>
      <c r="AC1061" s="197">
        <v>0</v>
      </c>
      <c r="AD1061" s="197">
        <f t="shared" si="101"/>
        <v>0</v>
      </c>
      <c r="AE1061" s="197">
        <v>40</v>
      </c>
      <c r="AJ1061">
        <v>0</v>
      </c>
      <c r="AK1061">
        <v>0</v>
      </c>
      <c r="AU1061" s="198">
        <v>0.27272727299999999</v>
      </c>
      <c r="AV1061" s="6">
        <v>0</v>
      </c>
      <c r="AW1061" s="198">
        <v>0.38356000000000001</v>
      </c>
      <c r="BO1061" s="198"/>
      <c r="BP1061" s="354">
        <f t="shared" si="97"/>
        <v>0</v>
      </c>
      <c r="BQ1061" s="354">
        <f t="shared" si="98"/>
        <v>0</v>
      </c>
      <c r="BR1061" s="354">
        <f t="shared" si="99"/>
        <v>89.906464</v>
      </c>
      <c r="CG1061" s="198"/>
      <c r="CH1061">
        <f>(Transest!$J$14/HexExtSoy!$K$4)</f>
        <v>0.20257267294641951</v>
      </c>
      <c r="CI1061">
        <f>(HydroProcOil!$K$14/HexExtSoy!$K$4)</f>
        <v>0.10977777777777777</v>
      </c>
      <c r="CJ1061">
        <f>(StarchFerm!$K$24/StarchFerm!$K$4)</f>
        <v>0.33157302630665886</v>
      </c>
      <c r="CY1061" s="198"/>
      <c r="CZ1061">
        <f>BP1061*CH1061*1000*LCI!$E$93</f>
        <v>0</v>
      </c>
      <c r="DA1061">
        <f>BQ1061*CI1061*1000*(LCI!$E$99)</f>
        <v>0</v>
      </c>
      <c r="DB1061">
        <f>BR1061*CJ1061*1000*(LCI!$E$96)</f>
        <v>803394.54761363775</v>
      </c>
    </row>
    <row r="1062" spans="1:106" x14ac:dyDescent="0.25">
      <c r="A1062" s="197">
        <v>21191</v>
      </c>
      <c r="B1062" s="197" t="s">
        <v>1271</v>
      </c>
      <c r="C1062" s="197" t="s">
        <v>1317</v>
      </c>
      <c r="D1062" s="197">
        <v>-84.351512</v>
      </c>
      <c r="E1062" s="197">
        <v>38.690440000000002</v>
      </c>
      <c r="F1062">
        <v>3.37</v>
      </c>
      <c r="G1062">
        <f t="shared" si="100"/>
        <v>3.37</v>
      </c>
      <c r="H1062" s="198">
        <v>9.4499999999999993</v>
      </c>
      <c r="Q1062" s="221">
        <f>(Q4147*10000)*TEA!$M$15*10^-6</f>
        <v>43.130184152849999</v>
      </c>
      <c r="R1062" s="221">
        <f>(R4147*10000)*TEA!$O$15*10^-6</f>
        <v>43.130184152849999</v>
      </c>
      <c r="AA1062">
        <f t="shared" si="102"/>
        <v>1</v>
      </c>
      <c r="AB1062" s="197">
        <v>21191</v>
      </c>
      <c r="AC1062" s="197">
        <v>965</v>
      </c>
      <c r="AD1062" s="197">
        <f t="shared" si="101"/>
        <v>965</v>
      </c>
      <c r="AE1062" s="197">
        <v>105</v>
      </c>
      <c r="AJ1062">
        <v>0</v>
      </c>
      <c r="AK1062">
        <v>0</v>
      </c>
      <c r="AU1062" s="198">
        <v>0.27272727299999999</v>
      </c>
      <c r="AV1062" s="6">
        <v>0</v>
      </c>
      <c r="AW1062" s="198">
        <v>0.38356000000000001</v>
      </c>
      <c r="BO1062" s="198"/>
      <c r="BP1062" s="354">
        <f t="shared" si="97"/>
        <v>886.92272815964998</v>
      </c>
      <c r="BQ1062" s="354">
        <f t="shared" si="98"/>
        <v>0</v>
      </c>
      <c r="BR1062" s="354">
        <f t="shared" si="99"/>
        <v>380.58740999999998</v>
      </c>
      <c r="CG1062" s="198"/>
      <c r="CH1062">
        <f>(Transest!$J$14/HexExtSoy!$K$4)</f>
        <v>0.20257267294641951</v>
      </c>
      <c r="CI1062">
        <f>(HydroProcOil!$K$14/HexExtSoy!$K$4)</f>
        <v>0.10977777777777777</v>
      </c>
      <c r="CJ1062">
        <f>(StarchFerm!$K$24/StarchFerm!$K$4)</f>
        <v>0.33157302630665886</v>
      </c>
      <c r="CY1062" s="198"/>
      <c r="CZ1062">
        <f>BP1062*CH1062*1000*LCI!$E$93</f>
        <v>6782403.1171937166</v>
      </c>
      <c r="DA1062">
        <f>BQ1062*CI1062*1000*(LCI!$E$99)</f>
        <v>0</v>
      </c>
      <c r="DB1062">
        <f>BR1062*CJ1062*1000*(LCI!$E$96)</f>
        <v>3400888.3953482597</v>
      </c>
    </row>
    <row r="1063" spans="1:106" x14ac:dyDescent="0.25">
      <c r="A1063" s="197">
        <v>21193</v>
      </c>
      <c r="B1063" s="197" t="s">
        <v>1271</v>
      </c>
      <c r="C1063" s="197" t="s">
        <v>644</v>
      </c>
      <c r="D1063" s="197">
        <v>-83.212901900000006</v>
      </c>
      <c r="E1063" s="197">
        <v>37.247439999999997</v>
      </c>
      <c r="F1063">
        <v>3.36</v>
      </c>
      <c r="G1063">
        <f t="shared" si="100"/>
        <v>3.36</v>
      </c>
      <c r="H1063" s="198">
        <v>0</v>
      </c>
      <c r="Q1063" s="221">
        <f>(Q4148*10000)*TEA!$M$15*10^-6</f>
        <v>43.437824238599994</v>
      </c>
      <c r="R1063" s="221">
        <f>(R4148*10000)*TEA!$O$15*10^-6</f>
        <v>43.437824238599994</v>
      </c>
      <c r="AA1063">
        <f t="shared" si="102"/>
        <v>1</v>
      </c>
      <c r="AB1063" s="197">
        <v>21193</v>
      </c>
      <c r="AC1063" s="197">
        <v>2</v>
      </c>
      <c r="AD1063" s="197">
        <f t="shared" si="101"/>
        <v>2</v>
      </c>
      <c r="AE1063" s="197">
        <v>0</v>
      </c>
      <c r="AJ1063">
        <v>0</v>
      </c>
      <c r="AK1063">
        <v>0</v>
      </c>
      <c r="AU1063" s="198">
        <v>0.27272727299999999</v>
      </c>
      <c r="AV1063" s="6">
        <v>0</v>
      </c>
      <c r="AW1063" s="198">
        <v>0.38356000000000001</v>
      </c>
      <c r="BO1063" s="198"/>
      <c r="BP1063" s="354">
        <f t="shared" si="97"/>
        <v>1.8327272745599998</v>
      </c>
      <c r="BQ1063" s="354">
        <f t="shared" si="98"/>
        <v>0</v>
      </c>
      <c r="BR1063" s="354">
        <f t="shared" si="99"/>
        <v>0</v>
      </c>
      <c r="CG1063" s="198"/>
      <c r="CH1063">
        <f>(Transest!$J$14/HexExtSoy!$K$4)</f>
        <v>0.20257267294641951</v>
      </c>
      <c r="CI1063">
        <f>(HydroProcOil!$K$14/HexExtSoy!$K$4)</f>
        <v>0.10977777777777777</v>
      </c>
      <c r="CJ1063">
        <f>(StarchFerm!$K$24/StarchFerm!$K$4)</f>
        <v>0.33157302630665886</v>
      </c>
      <c r="CY1063" s="198"/>
      <c r="CZ1063">
        <f>BP1063*CH1063*1000*LCI!$E$93</f>
        <v>14015.082470300818</v>
      </c>
      <c r="DA1063">
        <f>BQ1063*CI1063*1000*(LCI!$E$99)</f>
        <v>0</v>
      </c>
      <c r="DB1063">
        <f>BR1063*CJ1063*1000*(LCI!$E$96)</f>
        <v>0</v>
      </c>
    </row>
    <row r="1064" spans="1:106" x14ac:dyDescent="0.25">
      <c r="A1064" s="197">
        <v>21195</v>
      </c>
      <c r="B1064" s="197" t="s">
        <v>1271</v>
      </c>
      <c r="C1064" s="197" t="s">
        <v>646</v>
      </c>
      <c r="D1064" s="197">
        <v>-82.391064999999998</v>
      </c>
      <c r="E1064" s="197">
        <v>37.46857</v>
      </c>
      <c r="F1064">
        <v>0</v>
      </c>
      <c r="G1064">
        <f t="shared" si="100"/>
        <v>0</v>
      </c>
      <c r="H1064" s="198">
        <v>9.8800000000000008</v>
      </c>
      <c r="Q1064" s="221">
        <f>(Q4149*10000)*TEA!$M$15*10^-6</f>
        <v>43.836686507699994</v>
      </c>
      <c r="R1064" s="221">
        <f>(R4149*10000)*TEA!$O$15*10^-6</f>
        <v>43.836686507699994</v>
      </c>
      <c r="AA1064">
        <f t="shared" si="102"/>
        <v>1</v>
      </c>
      <c r="AB1064" s="197">
        <v>21195</v>
      </c>
      <c r="AC1064" s="197">
        <v>0</v>
      </c>
      <c r="AD1064" s="197">
        <f t="shared" si="101"/>
        <v>0</v>
      </c>
      <c r="AE1064" s="197">
        <v>78</v>
      </c>
      <c r="AJ1064">
        <v>0</v>
      </c>
      <c r="AK1064">
        <v>0</v>
      </c>
      <c r="AU1064" s="198">
        <v>0.27272727299999999</v>
      </c>
      <c r="AV1064" s="6">
        <v>0</v>
      </c>
      <c r="AW1064" s="198">
        <v>0.38356000000000001</v>
      </c>
      <c r="BO1064" s="198"/>
      <c r="BP1064" s="354">
        <f t="shared" si="97"/>
        <v>0</v>
      </c>
      <c r="BQ1064" s="354">
        <f t="shared" si="98"/>
        <v>0</v>
      </c>
      <c r="BR1064" s="354">
        <f t="shared" si="99"/>
        <v>295.58667840000004</v>
      </c>
      <c r="CG1064" s="198"/>
      <c r="CH1064">
        <f>(Transest!$J$14/HexExtSoy!$K$4)</f>
        <v>0.20257267294641951</v>
      </c>
      <c r="CI1064">
        <f>(HydroProcOil!$K$14/HexExtSoy!$K$4)</f>
        <v>0.10977777777777777</v>
      </c>
      <c r="CJ1064">
        <f>(StarchFerm!$K$24/StarchFerm!$K$4)</f>
        <v>0.33157302630665886</v>
      </c>
      <c r="CY1064" s="198"/>
      <c r="CZ1064">
        <f>BP1064*CH1064*1000*LCI!$E$93</f>
        <v>0</v>
      </c>
      <c r="DA1064">
        <f>BQ1064*CI1064*1000*(LCI!$E$99)</f>
        <v>0</v>
      </c>
      <c r="DB1064">
        <f>BR1064*CJ1064*1000*(LCI!$E$96)</f>
        <v>2641330.9478369192</v>
      </c>
    </row>
    <row r="1065" spans="1:106" x14ac:dyDescent="0.25">
      <c r="A1065" s="197">
        <v>21197</v>
      </c>
      <c r="B1065" s="197" t="s">
        <v>1271</v>
      </c>
      <c r="C1065" s="197" t="s">
        <v>1318</v>
      </c>
      <c r="D1065" s="197">
        <v>-83.821897699999994</v>
      </c>
      <c r="E1065" s="197">
        <v>37.831659999999999</v>
      </c>
      <c r="F1065">
        <v>2.41</v>
      </c>
      <c r="G1065">
        <f t="shared" si="100"/>
        <v>2.41</v>
      </c>
      <c r="H1065" s="198">
        <v>8.94</v>
      </c>
      <c r="Q1065" s="221">
        <f>(Q4150*10000)*TEA!$M$15*10^-6</f>
        <v>43.7039761869</v>
      </c>
      <c r="R1065" s="221">
        <f>(R4150*10000)*TEA!$O$15*10^-6</f>
        <v>43.7039761869</v>
      </c>
      <c r="AA1065">
        <f t="shared" si="102"/>
        <v>1</v>
      </c>
      <c r="AB1065" s="197">
        <v>21197</v>
      </c>
      <c r="AC1065" s="197">
        <v>1200</v>
      </c>
      <c r="AD1065" s="197">
        <f t="shared" si="101"/>
        <v>1200</v>
      </c>
      <c r="AE1065" s="197">
        <v>544</v>
      </c>
      <c r="AJ1065">
        <v>0</v>
      </c>
      <c r="AK1065">
        <v>0</v>
      </c>
      <c r="AU1065" s="198">
        <v>0.27272727299999999</v>
      </c>
      <c r="AV1065" s="6">
        <v>0</v>
      </c>
      <c r="AW1065" s="198">
        <v>0.38356000000000001</v>
      </c>
      <c r="BO1065" s="198"/>
      <c r="BP1065" s="354">
        <f t="shared" si="97"/>
        <v>788.72727351599997</v>
      </c>
      <c r="BQ1065" s="354">
        <f t="shared" si="98"/>
        <v>0</v>
      </c>
      <c r="BR1065" s="354">
        <f t="shared" si="99"/>
        <v>1865.3903616</v>
      </c>
      <c r="CG1065" s="198"/>
      <c r="CH1065">
        <f>(Transest!$J$14/HexExtSoy!$K$4)</f>
        <v>0.20257267294641951</v>
      </c>
      <c r="CI1065">
        <f>(HydroProcOil!$K$14/HexExtSoy!$K$4)</f>
        <v>0.10977777777777777</v>
      </c>
      <c r="CJ1065">
        <f>(StarchFerm!$K$24/StarchFerm!$K$4)</f>
        <v>0.33157302630665886</v>
      </c>
      <c r="CY1065" s="198"/>
      <c r="CZ1065">
        <f>BP1065*CH1065*1000*LCI!$E$93</f>
        <v>6031490.8488258878</v>
      </c>
      <c r="DA1065">
        <f>BQ1065*CI1065*1000*(LCI!$E$99)</f>
        <v>0</v>
      </c>
      <c r="DB1065">
        <f>BR1065*CJ1065*1000*(LCI!$E$96)</f>
        <v>16668928.784480637</v>
      </c>
    </row>
    <row r="1066" spans="1:106" x14ac:dyDescent="0.25">
      <c r="A1066" s="197">
        <v>21199</v>
      </c>
      <c r="B1066" s="197" t="s">
        <v>1271</v>
      </c>
      <c r="C1066" s="197" t="s">
        <v>719</v>
      </c>
      <c r="D1066" s="197">
        <v>-84.559745199999995</v>
      </c>
      <c r="E1066" s="197">
        <v>37.11016</v>
      </c>
      <c r="F1066">
        <v>3.67</v>
      </c>
      <c r="G1066">
        <f t="shared" si="100"/>
        <v>3.67</v>
      </c>
      <c r="H1066" s="198">
        <v>10.35</v>
      </c>
      <c r="Q1066" s="221">
        <f>(Q4151*10000)*TEA!$M$15*10^-6</f>
        <v>44.820288566099997</v>
      </c>
      <c r="R1066" s="221">
        <f>(R4151*10000)*TEA!$O$15*10^-6</f>
        <v>44.820288566099997</v>
      </c>
      <c r="AA1066">
        <f t="shared" si="102"/>
        <v>1</v>
      </c>
      <c r="AB1066" s="197">
        <v>21199</v>
      </c>
      <c r="AC1066" s="197">
        <v>7863</v>
      </c>
      <c r="AD1066" s="197">
        <f t="shared" si="101"/>
        <v>7863</v>
      </c>
      <c r="AE1066" s="197">
        <v>3723</v>
      </c>
      <c r="AJ1066">
        <v>0</v>
      </c>
      <c r="AK1066">
        <v>0</v>
      </c>
      <c r="AU1066" s="198">
        <v>0.27272727299999999</v>
      </c>
      <c r="AV1066" s="6">
        <v>0</v>
      </c>
      <c r="AW1066" s="198">
        <v>0.38356000000000001</v>
      </c>
      <c r="BO1066" s="198"/>
      <c r="BP1066" s="354">
        <f t="shared" si="97"/>
        <v>7870.1481896883297</v>
      </c>
      <c r="BQ1066" s="354">
        <f t="shared" si="98"/>
        <v>0</v>
      </c>
      <c r="BR1066" s="354">
        <f t="shared" si="99"/>
        <v>14779.736657999998</v>
      </c>
      <c r="CG1066" s="198"/>
      <c r="CH1066">
        <f>(Transest!$J$14/HexExtSoy!$K$4)</f>
        <v>0.20257267294641951</v>
      </c>
      <c r="CI1066">
        <f>(HydroProcOil!$K$14/HexExtSoy!$K$4)</f>
        <v>0.10977777777777777</v>
      </c>
      <c r="CJ1066">
        <f>(StarchFerm!$K$24/StarchFerm!$K$4)</f>
        <v>0.33157302630665886</v>
      </c>
      <c r="CY1066" s="198"/>
      <c r="CZ1066">
        <f>BP1066*CH1066*1000*LCI!$E$93</f>
        <v>60183955.061427005</v>
      </c>
      <c r="DA1066">
        <f>BQ1066*CI1066*1000*(LCI!$E$99)</f>
        <v>0</v>
      </c>
      <c r="DB1066">
        <f>BR1066*CJ1066*1000*(LCI!$E$96)</f>
        <v>132070146.21554472</v>
      </c>
    </row>
    <row r="1067" spans="1:106" x14ac:dyDescent="0.25">
      <c r="A1067" s="197">
        <v>21201</v>
      </c>
      <c r="B1067" s="197" t="s">
        <v>1271</v>
      </c>
      <c r="C1067" s="197" t="s">
        <v>1319</v>
      </c>
      <c r="D1067" s="197">
        <v>-84.0361324</v>
      </c>
      <c r="E1067" s="197">
        <v>38.515909999999998</v>
      </c>
      <c r="F1067">
        <v>0</v>
      </c>
      <c r="G1067">
        <f t="shared" si="100"/>
        <v>0</v>
      </c>
      <c r="H1067" s="198">
        <v>9.51</v>
      </c>
      <c r="Q1067" s="221">
        <f>(Q4152*10000)*TEA!$M$15*10^-6</f>
        <v>43.171684904699994</v>
      </c>
      <c r="R1067" s="221">
        <f>(R4152*10000)*TEA!$O$15*10^-6</f>
        <v>43.171684904699994</v>
      </c>
      <c r="AA1067">
        <f t="shared" si="102"/>
        <v>1</v>
      </c>
      <c r="AB1067" s="197">
        <v>21201</v>
      </c>
      <c r="AC1067" s="197">
        <v>0</v>
      </c>
      <c r="AD1067" s="197">
        <f t="shared" si="101"/>
        <v>0</v>
      </c>
      <c r="AE1067" s="197">
        <v>28</v>
      </c>
      <c r="AJ1067">
        <v>0</v>
      </c>
      <c r="AK1067">
        <v>0</v>
      </c>
      <c r="AU1067" s="198">
        <v>0.27272727299999999</v>
      </c>
      <c r="AV1067" s="6">
        <v>0</v>
      </c>
      <c r="AW1067" s="198">
        <v>0.38356000000000001</v>
      </c>
      <c r="BO1067" s="198"/>
      <c r="BP1067" s="354">
        <f t="shared" si="97"/>
        <v>0</v>
      </c>
      <c r="BQ1067" s="354">
        <f t="shared" si="98"/>
        <v>0</v>
      </c>
      <c r="BR1067" s="354">
        <f t="shared" si="99"/>
        <v>102.13435679999999</v>
      </c>
      <c r="CG1067" s="198"/>
      <c r="CH1067">
        <f>(Transest!$J$14/HexExtSoy!$K$4)</f>
        <v>0.20257267294641951</v>
      </c>
      <c r="CI1067">
        <f>(HydroProcOil!$K$14/HexExtSoy!$K$4)</f>
        <v>0.10977777777777777</v>
      </c>
      <c r="CJ1067">
        <f>(StarchFerm!$K$24/StarchFerm!$K$4)</f>
        <v>0.33157302630665886</v>
      </c>
      <c r="CY1067" s="198"/>
      <c r="CZ1067">
        <f>BP1067*CH1067*1000*LCI!$E$93</f>
        <v>0</v>
      </c>
      <c r="DA1067">
        <f>BQ1067*CI1067*1000*(LCI!$E$99)</f>
        <v>0</v>
      </c>
      <c r="DB1067">
        <f>BR1067*CJ1067*1000*(LCI!$E$96)</f>
        <v>912661.69001091912</v>
      </c>
    </row>
    <row r="1068" spans="1:106" x14ac:dyDescent="0.25">
      <c r="A1068" s="197">
        <v>21203</v>
      </c>
      <c r="B1068" s="197" t="s">
        <v>1271</v>
      </c>
      <c r="C1068" s="197" t="s">
        <v>1320</v>
      </c>
      <c r="D1068" s="197">
        <v>-84.313565400000002</v>
      </c>
      <c r="E1068" s="197">
        <v>37.366680000000002</v>
      </c>
      <c r="F1068">
        <v>3.04</v>
      </c>
      <c r="G1068">
        <f t="shared" si="100"/>
        <v>3.04</v>
      </c>
      <c r="H1068" s="198">
        <v>10</v>
      </c>
      <c r="Q1068" s="221">
        <f>(Q4153*10000)*TEA!$M$15*10^-6</f>
        <v>44.356389275700003</v>
      </c>
      <c r="R1068" s="221">
        <f>(R4153*10000)*TEA!$O$15*10^-6</f>
        <v>44.356389275700003</v>
      </c>
      <c r="AA1068">
        <f t="shared" si="102"/>
        <v>1</v>
      </c>
      <c r="AB1068" s="197">
        <v>21203</v>
      </c>
      <c r="AC1068" s="197">
        <v>583</v>
      </c>
      <c r="AD1068" s="197">
        <f t="shared" si="101"/>
        <v>583</v>
      </c>
      <c r="AE1068" s="197">
        <v>388</v>
      </c>
      <c r="AJ1068">
        <v>0</v>
      </c>
      <c r="AK1068">
        <v>0</v>
      </c>
      <c r="AU1068" s="198">
        <v>0.27272727299999999</v>
      </c>
      <c r="AV1068" s="6">
        <v>0</v>
      </c>
      <c r="AW1068" s="198">
        <v>0.38356000000000001</v>
      </c>
      <c r="BO1068" s="198"/>
      <c r="BP1068" s="354">
        <f t="shared" si="97"/>
        <v>483.36000048335995</v>
      </c>
      <c r="BQ1068" s="354">
        <f t="shared" si="98"/>
        <v>0</v>
      </c>
      <c r="BR1068" s="354">
        <f t="shared" si="99"/>
        <v>1488.2128</v>
      </c>
      <c r="CG1068" s="198"/>
      <c r="CH1068">
        <f>(Transest!$J$14/HexExtSoy!$K$4)</f>
        <v>0.20257267294641951</v>
      </c>
      <c r="CI1068">
        <f>(HydroProcOil!$K$14/HexExtSoy!$K$4)</f>
        <v>0.10977777777777777</v>
      </c>
      <c r="CJ1068">
        <f>(StarchFerm!$K$24/StarchFerm!$K$4)</f>
        <v>0.33157302630665886</v>
      </c>
      <c r="CY1068" s="198"/>
      <c r="CZ1068">
        <f>BP1068*CH1068*1000*LCI!$E$93</f>
        <v>3696311.1553219561</v>
      </c>
      <c r="DA1068">
        <f>BQ1068*CI1068*1000*(LCI!$E$99)</f>
        <v>0</v>
      </c>
      <c r="DB1068">
        <f>BR1068*CJ1068*1000*(LCI!$E$96)</f>
        <v>13298510.429782059</v>
      </c>
    </row>
    <row r="1069" spans="1:106" x14ac:dyDescent="0.25">
      <c r="A1069" s="197">
        <v>21205</v>
      </c>
      <c r="B1069" s="197" t="s">
        <v>1271</v>
      </c>
      <c r="C1069" s="197" t="s">
        <v>1321</v>
      </c>
      <c r="D1069" s="197">
        <v>-83.403004199999998</v>
      </c>
      <c r="E1069" s="197">
        <v>38.200789999999998</v>
      </c>
      <c r="F1069">
        <v>2.98</v>
      </c>
      <c r="G1069">
        <f t="shared" si="100"/>
        <v>2.98</v>
      </c>
      <c r="H1069" s="198">
        <v>8.6</v>
      </c>
      <c r="Q1069" s="221">
        <f>(Q4154*10000)*TEA!$M$15*10^-6</f>
        <v>43.1560874619</v>
      </c>
      <c r="R1069" s="221">
        <f>(R4154*10000)*TEA!$O$15*10^-6</f>
        <v>43.1560874619</v>
      </c>
      <c r="AA1069">
        <f t="shared" si="102"/>
        <v>1</v>
      </c>
      <c r="AB1069" s="197">
        <v>21205</v>
      </c>
      <c r="AC1069" s="197">
        <v>387</v>
      </c>
      <c r="AD1069" s="197">
        <f t="shared" si="101"/>
        <v>387</v>
      </c>
      <c r="AE1069" s="197">
        <v>118</v>
      </c>
      <c r="AJ1069">
        <v>0</v>
      </c>
      <c r="AK1069">
        <v>0</v>
      </c>
      <c r="AU1069" s="198">
        <v>0.27272727299999999</v>
      </c>
      <c r="AV1069" s="6">
        <v>0</v>
      </c>
      <c r="AW1069" s="198">
        <v>0.38356000000000001</v>
      </c>
      <c r="BO1069" s="198"/>
      <c r="BP1069" s="354">
        <f t="shared" si="97"/>
        <v>314.52545485998002</v>
      </c>
      <c r="BQ1069" s="354">
        <f t="shared" si="98"/>
        <v>0</v>
      </c>
      <c r="BR1069" s="354">
        <f t="shared" si="99"/>
        <v>389.23668800000002</v>
      </c>
      <c r="CG1069" s="198"/>
      <c r="CH1069">
        <f>(Transest!$J$14/HexExtSoy!$K$4)</f>
        <v>0.20257267294641951</v>
      </c>
      <c r="CI1069">
        <f>(HydroProcOil!$K$14/HexExtSoy!$K$4)</f>
        <v>0.10977777777777777</v>
      </c>
      <c r="CJ1069">
        <f>(StarchFerm!$K$24/StarchFerm!$K$4)</f>
        <v>0.33157302630665886</v>
      </c>
      <c r="CY1069" s="198"/>
      <c r="CZ1069">
        <f>BP1069*CH1069*1000*LCI!$E$93</f>
        <v>2405213.394300465</v>
      </c>
      <c r="DA1069">
        <f>BQ1069*CI1069*1000*(LCI!$E$99)</f>
        <v>0</v>
      </c>
      <c r="DB1069">
        <f>BR1069*CJ1069*1000*(LCI!$E$96)</f>
        <v>3478177.4185935138</v>
      </c>
    </row>
    <row r="1070" spans="1:106" x14ac:dyDescent="0.25">
      <c r="A1070" s="197">
        <v>21207</v>
      </c>
      <c r="B1070" s="197" t="s">
        <v>1271</v>
      </c>
      <c r="C1070" s="197" t="s">
        <v>648</v>
      </c>
      <c r="D1070" s="197">
        <v>-85.065827999999996</v>
      </c>
      <c r="E1070" s="197">
        <v>36.979430000000001</v>
      </c>
      <c r="F1070">
        <v>3.6</v>
      </c>
      <c r="G1070">
        <f t="shared" si="100"/>
        <v>3.6</v>
      </c>
      <c r="H1070" s="198">
        <v>10.14</v>
      </c>
      <c r="Q1070" s="221">
        <f>(Q4155*10000)*TEA!$M$15*10^-6</f>
        <v>45.916854317550005</v>
      </c>
      <c r="R1070" s="221">
        <f>(R4155*10000)*TEA!$O$15*10^-6</f>
        <v>45.916854317550005</v>
      </c>
      <c r="AA1070">
        <f t="shared" si="102"/>
        <v>1</v>
      </c>
      <c r="AB1070" s="197">
        <v>21207</v>
      </c>
      <c r="AC1070" s="197">
        <v>4129</v>
      </c>
      <c r="AD1070" s="197">
        <f t="shared" si="101"/>
        <v>4129</v>
      </c>
      <c r="AE1070" s="197">
        <v>806</v>
      </c>
      <c r="AJ1070">
        <v>0</v>
      </c>
      <c r="AK1070">
        <v>0</v>
      </c>
      <c r="AU1070" s="198">
        <v>0.27272727299999999</v>
      </c>
      <c r="AV1070" s="6">
        <v>0</v>
      </c>
      <c r="AW1070" s="198">
        <v>0.38356000000000001</v>
      </c>
      <c r="BO1070" s="198"/>
      <c r="BP1070" s="354">
        <f t="shared" si="97"/>
        <v>4053.9272767811999</v>
      </c>
      <c r="BQ1070" s="354">
        <f t="shared" si="98"/>
        <v>0</v>
      </c>
      <c r="BR1070" s="354">
        <f t="shared" si="99"/>
        <v>3134.7745104000001</v>
      </c>
      <c r="CG1070" s="198"/>
      <c r="CH1070">
        <f>(Transest!$J$14/HexExtSoy!$K$4)</f>
        <v>0.20257267294641951</v>
      </c>
      <c r="CI1070">
        <f>(HydroProcOil!$K$14/HexExtSoy!$K$4)</f>
        <v>0.10977777777777777</v>
      </c>
      <c r="CJ1070">
        <f>(StarchFerm!$K$24/StarchFerm!$K$4)</f>
        <v>0.33157302630665886</v>
      </c>
      <c r="CY1070" s="198"/>
      <c r="CZ1070">
        <f>BP1070*CH1070*1000*LCI!$E$93</f>
        <v>31000861.885645758</v>
      </c>
      <c r="DA1070">
        <f>BQ1070*CI1070*1000*(LCI!$E$99)</f>
        <v>0</v>
      </c>
      <c r="DB1070">
        <f>BR1070*CJ1070*1000*(LCI!$E$96)</f>
        <v>28012009.788902063</v>
      </c>
    </row>
    <row r="1071" spans="1:106" x14ac:dyDescent="0.25">
      <c r="A1071" s="197">
        <v>21209</v>
      </c>
      <c r="B1071" s="197" t="s">
        <v>1271</v>
      </c>
      <c r="C1071" s="197" t="s">
        <v>722</v>
      </c>
      <c r="D1071" s="197">
        <v>-84.579167900000002</v>
      </c>
      <c r="E1071" s="197">
        <v>38.285510000000002</v>
      </c>
      <c r="F1071">
        <v>3.49</v>
      </c>
      <c r="G1071">
        <f t="shared" si="100"/>
        <v>3.49</v>
      </c>
      <c r="H1071" s="198">
        <v>10.94</v>
      </c>
      <c r="Q1071" s="221">
        <f>(Q4156*10000)*TEA!$M$15*10^-6</f>
        <v>44.132030345699995</v>
      </c>
      <c r="R1071" s="221">
        <f>(R4156*10000)*TEA!$O$15*10^-6</f>
        <v>44.132030345699995</v>
      </c>
      <c r="AA1071">
        <f t="shared" si="102"/>
        <v>1</v>
      </c>
      <c r="AB1071" s="197">
        <v>21209</v>
      </c>
      <c r="AC1071" s="197">
        <v>1585</v>
      </c>
      <c r="AD1071" s="197">
        <f t="shared" si="101"/>
        <v>1585</v>
      </c>
      <c r="AE1071" s="197">
        <v>1610</v>
      </c>
      <c r="AJ1071">
        <v>0</v>
      </c>
      <c r="AK1071">
        <v>0</v>
      </c>
      <c r="AU1071" s="198">
        <v>0.27272727299999999</v>
      </c>
      <c r="AV1071" s="6">
        <v>0</v>
      </c>
      <c r="AW1071" s="198">
        <v>0.38356000000000001</v>
      </c>
      <c r="BO1071" s="198"/>
      <c r="BP1071" s="354">
        <f t="shared" si="97"/>
        <v>1508.6318196904501</v>
      </c>
      <c r="BQ1071" s="354">
        <f t="shared" si="98"/>
        <v>0</v>
      </c>
      <c r="BR1071" s="354">
        <f t="shared" si="99"/>
        <v>6755.7957039999992</v>
      </c>
      <c r="CG1071" s="198"/>
      <c r="CH1071">
        <f>(Transest!$J$14/HexExtSoy!$K$4)</f>
        <v>0.20257267294641951</v>
      </c>
      <c r="CI1071">
        <f>(HydroProcOil!$K$14/HexExtSoy!$K$4)</f>
        <v>0.10977777777777777</v>
      </c>
      <c r="CJ1071">
        <f>(StarchFerm!$K$24/StarchFerm!$K$4)</f>
        <v>0.33157302630665886</v>
      </c>
      <c r="CY1071" s="198"/>
      <c r="CZ1071">
        <f>BP1071*CH1071*1000*LCI!$E$93</f>
        <v>11536686.152803501</v>
      </c>
      <c r="DA1071">
        <f>BQ1071*CI1071*1000*(LCI!$E$99)</f>
        <v>0</v>
      </c>
      <c r="DB1071">
        <f>BR1071*CJ1071*1000*(LCI!$E$96)</f>
        <v>60369067.939155489</v>
      </c>
    </row>
    <row r="1072" spans="1:106" x14ac:dyDescent="0.25">
      <c r="A1072" s="197">
        <v>21211</v>
      </c>
      <c r="B1072" s="197" t="s">
        <v>1271</v>
      </c>
      <c r="C1072" s="197" t="s">
        <v>650</v>
      </c>
      <c r="D1072" s="197">
        <v>-85.197497600000005</v>
      </c>
      <c r="E1072" s="197">
        <v>38.206719999999997</v>
      </c>
      <c r="F1072">
        <v>3.63</v>
      </c>
      <c r="G1072">
        <f t="shared" si="100"/>
        <v>3.63</v>
      </c>
      <c r="H1072" s="198">
        <v>11.22</v>
      </c>
      <c r="Q1072" s="221">
        <f>(Q4157*10000)*TEA!$M$15*10^-6</f>
        <v>44.742288573449997</v>
      </c>
      <c r="R1072" s="221">
        <f>(R4157*10000)*TEA!$O$15*10^-6</f>
        <v>44.742288573449997</v>
      </c>
      <c r="AA1072">
        <f t="shared" si="102"/>
        <v>1</v>
      </c>
      <c r="AB1072" s="197">
        <v>21211</v>
      </c>
      <c r="AC1072" s="197">
        <v>14155</v>
      </c>
      <c r="AD1072" s="197">
        <f t="shared" si="101"/>
        <v>14155</v>
      </c>
      <c r="AE1072" s="197">
        <v>7450</v>
      </c>
      <c r="AJ1072">
        <v>0</v>
      </c>
      <c r="AK1072">
        <v>0</v>
      </c>
      <c r="AU1072" s="198">
        <v>0.27272727299999999</v>
      </c>
      <c r="AV1072" s="6">
        <v>0</v>
      </c>
      <c r="AW1072" s="198">
        <v>0.38356000000000001</v>
      </c>
      <c r="BO1072" s="198"/>
      <c r="BP1072" s="354">
        <f t="shared" si="97"/>
        <v>14013.45001401345</v>
      </c>
      <c r="BQ1072" s="354">
        <f t="shared" si="98"/>
        <v>0</v>
      </c>
      <c r="BR1072" s="354">
        <f t="shared" si="99"/>
        <v>32061.396840000001</v>
      </c>
      <c r="CG1072" s="198"/>
      <c r="CH1072">
        <f>(Transest!$J$14/HexExtSoy!$K$4)</f>
        <v>0.20257267294641951</v>
      </c>
      <c r="CI1072">
        <f>(HydroProcOil!$K$14/HexExtSoy!$K$4)</f>
        <v>0.10977777777777777</v>
      </c>
      <c r="CJ1072">
        <f>(StarchFerm!$K$24/StarchFerm!$K$4)</f>
        <v>0.33157302630665886</v>
      </c>
      <c r="CY1072" s="198"/>
      <c r="CZ1072">
        <f>BP1072*CH1072*1000*LCI!$E$93</f>
        <v>107162511.50187536</v>
      </c>
      <c r="DA1072">
        <f>BQ1072*CI1072*1000*(LCI!$E$99)</f>
        <v>0</v>
      </c>
      <c r="DB1072">
        <f>BR1072*CJ1072*1000*(LCI!$E$96)</f>
        <v>286497213.48326093</v>
      </c>
    </row>
    <row r="1073" spans="1:106" x14ac:dyDescent="0.25">
      <c r="A1073" s="197">
        <v>21213</v>
      </c>
      <c r="B1073" s="197" t="s">
        <v>1271</v>
      </c>
      <c r="C1073" s="197" t="s">
        <v>1322</v>
      </c>
      <c r="D1073" s="197">
        <v>-86.579656799999995</v>
      </c>
      <c r="E1073" s="197">
        <v>36.741439999999997</v>
      </c>
      <c r="F1073">
        <v>3.42</v>
      </c>
      <c r="G1073">
        <f t="shared" si="100"/>
        <v>3.42</v>
      </c>
      <c r="H1073" s="198">
        <v>11.31</v>
      </c>
      <c r="Q1073" s="221">
        <f>(Q4158*10000)*TEA!$M$15*10^-6</f>
        <v>48.280773233249995</v>
      </c>
      <c r="R1073" s="221">
        <f>(R4158*10000)*TEA!$O$15*10^-6</f>
        <v>48.280773233249995</v>
      </c>
      <c r="AA1073">
        <f t="shared" si="102"/>
        <v>1</v>
      </c>
      <c r="AB1073" s="197">
        <v>21213</v>
      </c>
      <c r="AC1073" s="197">
        <v>14478</v>
      </c>
      <c r="AD1073" s="197">
        <f t="shared" si="101"/>
        <v>14478</v>
      </c>
      <c r="AE1073" s="197">
        <v>13047</v>
      </c>
      <c r="AJ1073">
        <v>0</v>
      </c>
      <c r="AK1073">
        <v>0</v>
      </c>
      <c r="AU1073" s="198">
        <v>0.27272727299999999</v>
      </c>
      <c r="AV1073" s="6">
        <v>0</v>
      </c>
      <c r="AW1073" s="198">
        <v>0.38356000000000001</v>
      </c>
      <c r="BO1073" s="198"/>
      <c r="BP1073" s="354">
        <f t="shared" si="97"/>
        <v>13504.02546804948</v>
      </c>
      <c r="BQ1073" s="354">
        <f t="shared" si="98"/>
        <v>0</v>
      </c>
      <c r="BR1073" s="354">
        <f t="shared" si="99"/>
        <v>56598.715789200003</v>
      </c>
      <c r="CG1073" s="198"/>
      <c r="CH1073">
        <f>(Transest!$J$14/HexExtSoy!$K$4)</f>
        <v>0.20257267294641951</v>
      </c>
      <c r="CI1073">
        <f>(HydroProcOil!$K$14/HexExtSoy!$K$4)</f>
        <v>0.10977777777777777</v>
      </c>
      <c r="CJ1073">
        <f>(StarchFerm!$K$24/StarchFerm!$K$4)</f>
        <v>0.33157302630665886</v>
      </c>
      <c r="CY1073" s="198"/>
      <c r="CZ1073">
        <f>BP1073*CH1073*1000*LCI!$E$93</f>
        <v>103266881.68112384</v>
      </c>
      <c r="DA1073">
        <f>BQ1073*CI1073*1000*(LCI!$E$99)</f>
        <v>0</v>
      </c>
      <c r="DB1073">
        <f>BR1073*CJ1073*1000*(LCI!$E$96)</f>
        <v>505760071.56701428</v>
      </c>
    </row>
    <row r="1074" spans="1:106" x14ac:dyDescent="0.25">
      <c r="A1074" s="197">
        <v>21215</v>
      </c>
      <c r="B1074" s="197" t="s">
        <v>1271</v>
      </c>
      <c r="C1074" s="197" t="s">
        <v>1144</v>
      </c>
      <c r="D1074" s="197">
        <v>-85.323329999999999</v>
      </c>
      <c r="E1074" s="197">
        <v>38.027070000000002</v>
      </c>
      <c r="F1074">
        <v>3.44</v>
      </c>
      <c r="G1074">
        <f t="shared" si="100"/>
        <v>3.44</v>
      </c>
      <c r="H1074" s="198">
        <v>11.39</v>
      </c>
      <c r="Q1074" s="221">
        <f>(Q4159*10000)*TEA!$M$15*10^-6</f>
        <v>45.186286216949995</v>
      </c>
      <c r="R1074" s="221">
        <f>(R4159*10000)*TEA!$O$15*10^-6</f>
        <v>45.186286216949995</v>
      </c>
      <c r="AA1074">
        <f t="shared" si="102"/>
        <v>1</v>
      </c>
      <c r="AB1074" s="197">
        <v>21215</v>
      </c>
      <c r="AC1074" s="197">
        <v>4077</v>
      </c>
      <c r="AD1074" s="197">
        <f t="shared" si="101"/>
        <v>4077</v>
      </c>
      <c r="AE1074" s="197">
        <v>1500</v>
      </c>
      <c r="AJ1074">
        <v>0</v>
      </c>
      <c r="AK1074">
        <v>0</v>
      </c>
      <c r="AU1074" s="198">
        <v>0.27272727299999999</v>
      </c>
      <c r="AV1074" s="6">
        <v>0</v>
      </c>
      <c r="AW1074" s="198">
        <v>0.38356000000000001</v>
      </c>
      <c r="BO1074" s="198"/>
      <c r="BP1074" s="354">
        <f t="shared" si="97"/>
        <v>3824.9672765522396</v>
      </c>
      <c r="BQ1074" s="354">
        <f t="shared" si="98"/>
        <v>0</v>
      </c>
      <c r="BR1074" s="354">
        <f t="shared" si="99"/>
        <v>6553.1226000000006</v>
      </c>
      <c r="CG1074" s="198"/>
      <c r="CH1074">
        <f>(Transest!$J$14/HexExtSoy!$K$4)</f>
        <v>0.20257267294641951</v>
      </c>
      <c r="CI1074">
        <f>(HydroProcOil!$K$14/HexExtSoy!$K$4)</f>
        <v>0.10977777777777777</v>
      </c>
      <c r="CJ1074">
        <f>(StarchFerm!$K$24/StarchFerm!$K$4)</f>
        <v>0.33157302630665886</v>
      </c>
      <c r="CY1074" s="198"/>
      <c r="CZ1074">
        <f>BP1074*CH1074*1000*LCI!$E$93</f>
        <v>29249977.654177457</v>
      </c>
      <c r="DA1074">
        <f>BQ1074*CI1074*1000*(LCI!$E$99)</f>
        <v>0</v>
      </c>
      <c r="DB1074">
        <f>BR1074*CJ1074*1000*(LCI!$E$96)</f>
        <v>58558002.755883113</v>
      </c>
    </row>
    <row r="1075" spans="1:106" x14ac:dyDescent="0.25">
      <c r="A1075" s="197">
        <v>21217</v>
      </c>
      <c r="B1075" s="197" t="s">
        <v>1271</v>
      </c>
      <c r="C1075" s="197" t="s">
        <v>907</v>
      </c>
      <c r="D1075" s="197">
        <v>-85.336668799999998</v>
      </c>
      <c r="E1075" s="197">
        <v>37.360169999999997</v>
      </c>
      <c r="F1075">
        <v>3.65</v>
      </c>
      <c r="G1075">
        <f t="shared" si="100"/>
        <v>3.65</v>
      </c>
      <c r="H1075" s="198">
        <v>11</v>
      </c>
      <c r="Q1075" s="221">
        <f>(Q4160*10000)*TEA!$M$15*10^-6</f>
        <v>45.951172055549989</v>
      </c>
      <c r="R1075" s="221">
        <f>(R4160*10000)*TEA!$O$15*10^-6</f>
        <v>45.951172055549989</v>
      </c>
      <c r="AA1075">
        <f t="shared" si="102"/>
        <v>1</v>
      </c>
      <c r="AB1075" s="197">
        <v>21217</v>
      </c>
      <c r="AC1075" s="197">
        <v>6556</v>
      </c>
      <c r="AD1075" s="197">
        <f t="shared" si="101"/>
        <v>6556</v>
      </c>
      <c r="AE1075" s="197">
        <v>5050</v>
      </c>
      <c r="AJ1075">
        <v>0</v>
      </c>
      <c r="AK1075">
        <v>0</v>
      </c>
      <c r="AU1075" s="198">
        <v>0.27272727299999999</v>
      </c>
      <c r="AV1075" s="6">
        <v>0</v>
      </c>
      <c r="AW1075" s="198">
        <v>0.38356000000000001</v>
      </c>
      <c r="BO1075" s="198"/>
      <c r="BP1075" s="354">
        <f t="shared" si="97"/>
        <v>6526.2000065261991</v>
      </c>
      <c r="BQ1075" s="354">
        <f t="shared" si="98"/>
        <v>0</v>
      </c>
      <c r="BR1075" s="354">
        <f t="shared" si="99"/>
        <v>21306.758000000002</v>
      </c>
      <c r="CG1075" s="198"/>
      <c r="CH1075">
        <f>(Transest!$J$14/HexExtSoy!$K$4)</f>
        <v>0.20257267294641951</v>
      </c>
      <c r="CI1075">
        <f>(HydroProcOil!$K$14/HexExtSoy!$K$4)</f>
        <v>0.10977777777777777</v>
      </c>
      <c r="CJ1075">
        <f>(StarchFerm!$K$24/StarchFerm!$K$4)</f>
        <v>0.33157302630665886</v>
      </c>
      <c r="CY1075" s="198"/>
      <c r="CZ1075">
        <f>BP1075*CH1075*1000*LCI!$E$93</f>
        <v>49906624.176311955</v>
      </c>
      <c r="DA1075">
        <f>BQ1075*CI1075*1000*(LCI!$E$99)</f>
        <v>0</v>
      </c>
      <c r="DB1075">
        <f>BR1075*CJ1075*1000*(LCI!$E$96)</f>
        <v>190394910.92123538</v>
      </c>
    </row>
    <row r="1076" spans="1:106" x14ac:dyDescent="0.25">
      <c r="A1076" s="197">
        <v>21219</v>
      </c>
      <c r="B1076" s="197" t="s">
        <v>1271</v>
      </c>
      <c r="C1076" s="197" t="s">
        <v>1323</v>
      </c>
      <c r="D1076" s="197">
        <v>-87.175356100000002</v>
      </c>
      <c r="E1076" s="197">
        <v>36.834099999999999</v>
      </c>
      <c r="F1076">
        <v>3.45</v>
      </c>
      <c r="G1076">
        <f t="shared" si="100"/>
        <v>3.45</v>
      </c>
      <c r="H1076" s="198">
        <v>11.55</v>
      </c>
      <c r="Q1076" s="221">
        <f>(Q4161*10000)*TEA!$M$15*10^-6</f>
        <v>48.262742656649998</v>
      </c>
      <c r="R1076" s="221">
        <f>(R4161*10000)*TEA!$O$15*10^-6</f>
        <v>48.262742656649998</v>
      </c>
      <c r="AA1076">
        <f t="shared" si="102"/>
        <v>1</v>
      </c>
      <c r="AB1076" s="197">
        <v>21219</v>
      </c>
      <c r="AC1076" s="197">
        <v>20842</v>
      </c>
      <c r="AD1076" s="197">
        <f t="shared" si="101"/>
        <v>20842</v>
      </c>
      <c r="AE1076" s="197">
        <v>17105</v>
      </c>
      <c r="AJ1076">
        <v>0</v>
      </c>
      <c r="AK1076">
        <v>0</v>
      </c>
      <c r="AU1076" s="198">
        <v>0.27272727299999999</v>
      </c>
      <c r="AV1076" s="6">
        <v>0</v>
      </c>
      <c r="AW1076" s="198">
        <v>0.38356000000000001</v>
      </c>
      <c r="BO1076" s="198"/>
      <c r="BP1076" s="354">
        <f t="shared" si="97"/>
        <v>19610.427292337703</v>
      </c>
      <c r="BQ1076" s="354">
        <f t="shared" si="98"/>
        <v>0</v>
      </c>
      <c r="BR1076" s="354">
        <f t="shared" si="99"/>
        <v>75777.168390000006</v>
      </c>
      <c r="CG1076" s="198"/>
      <c r="CH1076">
        <f>(Transest!$J$14/HexExtSoy!$K$4)</f>
        <v>0.20257267294641951</v>
      </c>
      <c r="CI1076">
        <f>(HydroProcOil!$K$14/HexExtSoy!$K$4)</f>
        <v>0.10977777777777777</v>
      </c>
      <c r="CJ1076">
        <f>(StarchFerm!$K$24/StarchFerm!$K$4)</f>
        <v>0.33157302630665886</v>
      </c>
      <c r="CY1076" s="198"/>
      <c r="CZ1076">
        <f>BP1076*CH1076*1000*LCI!$E$93</f>
        <v>149963259.45219249</v>
      </c>
      <c r="DA1076">
        <f>BQ1076*CI1076*1000*(LCI!$E$99)</f>
        <v>0</v>
      </c>
      <c r="DB1076">
        <f>BR1076*CJ1076*1000*(LCI!$E$96)</f>
        <v>677136673.04418194</v>
      </c>
    </row>
    <row r="1077" spans="1:106" x14ac:dyDescent="0.25">
      <c r="A1077" s="197">
        <v>21221</v>
      </c>
      <c r="B1077" s="197" t="s">
        <v>1271</v>
      </c>
      <c r="C1077" s="197" t="s">
        <v>1324</v>
      </c>
      <c r="D1077" s="197">
        <v>-87.870123300000003</v>
      </c>
      <c r="E1077" s="197">
        <v>36.803800000000003</v>
      </c>
      <c r="F1077">
        <v>3.4</v>
      </c>
      <c r="G1077">
        <f t="shared" si="100"/>
        <v>3.4</v>
      </c>
      <c r="H1077" s="198">
        <v>10.8</v>
      </c>
      <c r="Q1077" s="221">
        <f>(Q4162*10000)*TEA!$M$15*10^-6</f>
        <v>48.443343185699995</v>
      </c>
      <c r="R1077" s="221">
        <f>(R4162*10000)*TEA!$O$15*10^-6</f>
        <v>48.443343185699995</v>
      </c>
      <c r="AA1077">
        <f t="shared" si="102"/>
        <v>1</v>
      </c>
      <c r="AB1077" s="197">
        <v>21221</v>
      </c>
      <c r="AC1077" s="197">
        <v>10119</v>
      </c>
      <c r="AD1077" s="197">
        <f t="shared" si="101"/>
        <v>10119</v>
      </c>
      <c r="AE1077" s="197">
        <v>9153</v>
      </c>
      <c r="AJ1077">
        <v>0</v>
      </c>
      <c r="AK1077">
        <v>0</v>
      </c>
      <c r="AU1077" s="198">
        <v>0.27272727299999999</v>
      </c>
      <c r="AV1077" s="6">
        <v>0</v>
      </c>
      <c r="AW1077" s="198">
        <v>0.38356000000000001</v>
      </c>
      <c r="BO1077" s="198"/>
      <c r="BP1077" s="354">
        <f t="shared" si="97"/>
        <v>9383.0727366557985</v>
      </c>
      <c r="BQ1077" s="354">
        <f t="shared" si="98"/>
        <v>0</v>
      </c>
      <c r="BR1077" s="354">
        <f t="shared" si="99"/>
        <v>37915.826544000003</v>
      </c>
      <c r="CG1077" s="198"/>
      <c r="CH1077">
        <f>(Transest!$J$14/HexExtSoy!$K$4)</f>
        <v>0.20257267294641951</v>
      </c>
      <c r="CI1077">
        <f>(HydroProcOil!$K$14/HexExtSoy!$K$4)</f>
        <v>0.10977777777777777</v>
      </c>
      <c r="CJ1077">
        <f>(StarchFerm!$K$24/StarchFerm!$K$4)</f>
        <v>0.33157302630665886</v>
      </c>
      <c r="CY1077" s="198"/>
      <c r="CZ1077">
        <f>BP1077*CH1077*1000*LCI!$E$93</f>
        <v>71753468.207992777</v>
      </c>
      <c r="DA1077">
        <f>BQ1077*CI1077*1000*(LCI!$E$99)</f>
        <v>0</v>
      </c>
      <c r="DB1077">
        <f>BR1077*CJ1077*1000*(LCI!$E$96)</f>
        <v>338811771.23942989</v>
      </c>
    </row>
    <row r="1078" spans="1:106" x14ac:dyDescent="0.25">
      <c r="A1078" s="197">
        <v>21223</v>
      </c>
      <c r="B1078" s="197" t="s">
        <v>1271</v>
      </c>
      <c r="C1078" s="197" t="s">
        <v>1325</v>
      </c>
      <c r="D1078" s="197">
        <v>-85.345044099999996</v>
      </c>
      <c r="E1078" s="197">
        <v>38.603189999999998</v>
      </c>
      <c r="F1078">
        <v>3.15</v>
      </c>
      <c r="G1078">
        <f t="shared" si="100"/>
        <v>3.15</v>
      </c>
      <c r="H1078" s="198">
        <v>9.2100000000000009</v>
      </c>
      <c r="Q1078" s="221">
        <f>(Q4163*10000)*TEA!$M$15*10^-6</f>
        <v>43.956330576749998</v>
      </c>
      <c r="R1078" s="221">
        <f>(R4163*10000)*TEA!$O$15*10^-6</f>
        <v>43.956330576749998</v>
      </c>
      <c r="AA1078">
        <f t="shared" si="102"/>
        <v>1</v>
      </c>
      <c r="AB1078" s="197">
        <v>21223</v>
      </c>
      <c r="AC1078" s="197">
        <v>4295</v>
      </c>
      <c r="AD1078" s="197">
        <f t="shared" si="101"/>
        <v>4295</v>
      </c>
      <c r="AE1078" s="197">
        <v>948</v>
      </c>
      <c r="AJ1078">
        <v>0</v>
      </c>
      <c r="AK1078">
        <v>0</v>
      </c>
      <c r="AU1078" s="198">
        <v>0.27272727299999999</v>
      </c>
      <c r="AV1078" s="6">
        <v>0</v>
      </c>
      <c r="AW1078" s="198">
        <v>0.38356000000000001</v>
      </c>
      <c r="BO1078" s="198"/>
      <c r="BP1078" s="354">
        <f t="shared" si="97"/>
        <v>3689.79545823525</v>
      </c>
      <c r="BQ1078" s="354">
        <f t="shared" si="98"/>
        <v>0</v>
      </c>
      <c r="BR1078" s="354">
        <f t="shared" si="99"/>
        <v>3348.8930448000001</v>
      </c>
      <c r="CG1078" s="198"/>
      <c r="CH1078">
        <f>(Transest!$J$14/HexExtSoy!$K$4)</f>
        <v>0.20257267294641951</v>
      </c>
      <c r="CI1078">
        <f>(HydroProcOil!$K$14/HexExtSoy!$K$4)</f>
        <v>0.10977777777777777</v>
      </c>
      <c r="CJ1078">
        <f>(StarchFerm!$K$24/StarchFerm!$K$4)</f>
        <v>0.33157302630665886</v>
      </c>
      <c r="CY1078" s="198"/>
      <c r="CZ1078">
        <f>BP1078*CH1078*1000*LCI!$E$93</f>
        <v>28216302.754660323</v>
      </c>
      <c r="DA1078">
        <f>BQ1078*CI1078*1000*(LCI!$E$99)</f>
        <v>0</v>
      </c>
      <c r="DB1078">
        <f>BR1078*CJ1078*1000*(LCI!$E$96)</f>
        <v>29925350.114242662</v>
      </c>
    </row>
    <row r="1079" spans="1:106" x14ac:dyDescent="0.25">
      <c r="A1079" s="197">
        <v>21225</v>
      </c>
      <c r="B1079" s="197" t="s">
        <v>1271</v>
      </c>
      <c r="C1079" s="197" t="s">
        <v>728</v>
      </c>
      <c r="D1079" s="197">
        <v>-87.9446145</v>
      </c>
      <c r="E1079" s="197">
        <v>37.654780000000002</v>
      </c>
      <c r="F1079">
        <v>3.98</v>
      </c>
      <c r="G1079">
        <f t="shared" si="100"/>
        <v>3.98</v>
      </c>
      <c r="H1079" s="198">
        <v>10.84</v>
      </c>
      <c r="Q1079" s="221">
        <f>(Q4164*10000)*TEA!$M$15*10^-6</f>
        <v>46.775935757250004</v>
      </c>
      <c r="R1079" s="221">
        <f>(R4164*10000)*TEA!$O$15*10^-6</f>
        <v>46.775935757250004</v>
      </c>
      <c r="AA1079">
        <f t="shared" si="102"/>
        <v>1</v>
      </c>
      <c r="AB1079" s="197">
        <v>21225</v>
      </c>
      <c r="AC1079" s="197">
        <v>29575</v>
      </c>
      <c r="AD1079" s="197">
        <f t="shared" si="101"/>
        <v>29575</v>
      </c>
      <c r="AE1079" s="197">
        <v>34544</v>
      </c>
      <c r="AJ1079">
        <v>0</v>
      </c>
      <c r="AK1079">
        <v>0</v>
      </c>
      <c r="AU1079" s="198">
        <v>0.27272727299999999</v>
      </c>
      <c r="AV1079" s="6">
        <v>0</v>
      </c>
      <c r="AW1079" s="198">
        <v>0.38356000000000001</v>
      </c>
      <c r="BO1079" s="198"/>
      <c r="BP1079" s="354">
        <f t="shared" si="97"/>
        <v>32102.318213920498</v>
      </c>
      <c r="BQ1079" s="354">
        <f t="shared" si="98"/>
        <v>0</v>
      </c>
      <c r="BR1079" s="354">
        <f t="shared" si="99"/>
        <v>143626.71157760001</v>
      </c>
      <c r="CG1079" s="198"/>
      <c r="CH1079">
        <f>(Transest!$J$14/HexExtSoy!$K$4)</f>
        <v>0.20257267294641951</v>
      </c>
      <c r="CI1079">
        <f>(HydroProcOil!$K$14/HexExtSoy!$K$4)</f>
        <v>0.10977777777777777</v>
      </c>
      <c r="CJ1079">
        <f>(StarchFerm!$K$24/StarchFerm!$K$4)</f>
        <v>0.33157302630665886</v>
      </c>
      <c r="CY1079" s="198"/>
      <c r="CZ1079">
        <f>BP1079*CH1079*1000*LCI!$E$93</f>
        <v>245490228.41598269</v>
      </c>
      <c r="DA1079">
        <f>BQ1079*CI1079*1000*(LCI!$E$99)</f>
        <v>0</v>
      </c>
      <c r="DB1079">
        <f>BR1079*CJ1079*1000*(LCI!$E$96)</f>
        <v>1283432935.068166</v>
      </c>
    </row>
    <row r="1080" spans="1:106" x14ac:dyDescent="0.25">
      <c r="A1080" s="197">
        <v>21227</v>
      </c>
      <c r="B1080" s="197" t="s">
        <v>1271</v>
      </c>
      <c r="C1080" s="197" t="s">
        <v>1012</v>
      </c>
      <c r="D1080" s="197">
        <v>-86.420196899999993</v>
      </c>
      <c r="E1080" s="197">
        <v>36.997720000000001</v>
      </c>
      <c r="F1080">
        <v>3.44</v>
      </c>
      <c r="G1080">
        <f t="shared" si="100"/>
        <v>3.44</v>
      </c>
      <c r="H1080" s="198">
        <v>11.59</v>
      </c>
      <c r="Q1080" s="221">
        <f>(Q4165*10000)*TEA!$M$15*10^-6</f>
        <v>47.681995719149995</v>
      </c>
      <c r="R1080" s="221">
        <f>(R4165*10000)*TEA!$O$15*10^-6</f>
        <v>47.681995719149995</v>
      </c>
      <c r="AA1080">
        <f t="shared" si="102"/>
        <v>1</v>
      </c>
      <c r="AB1080" s="197">
        <v>21227</v>
      </c>
      <c r="AC1080" s="197">
        <v>18143</v>
      </c>
      <c r="AD1080" s="197">
        <f t="shared" si="101"/>
        <v>18143</v>
      </c>
      <c r="AE1080" s="197">
        <v>14166</v>
      </c>
      <c r="AJ1080">
        <v>0</v>
      </c>
      <c r="AK1080">
        <v>0</v>
      </c>
      <c r="AU1080" s="198">
        <v>0.27272727299999999</v>
      </c>
      <c r="AV1080" s="6">
        <v>0</v>
      </c>
      <c r="AW1080" s="198">
        <v>0.38356000000000001</v>
      </c>
      <c r="BO1080" s="198"/>
      <c r="BP1080" s="354">
        <f t="shared" si="97"/>
        <v>17021.432744294158</v>
      </c>
      <c r="BQ1080" s="354">
        <f t="shared" si="98"/>
        <v>0</v>
      </c>
      <c r="BR1080" s="354">
        <f t="shared" si="99"/>
        <v>62974.392026400004</v>
      </c>
      <c r="CG1080" s="198"/>
      <c r="CH1080">
        <f>(Transest!$J$14/HexExtSoy!$K$4)</f>
        <v>0.20257267294641951</v>
      </c>
      <c r="CI1080">
        <f>(HydroProcOil!$K$14/HexExtSoy!$K$4)</f>
        <v>0.10977777777777777</v>
      </c>
      <c r="CJ1080">
        <f>(StarchFerm!$K$24/StarchFerm!$K$4)</f>
        <v>0.33157302630665886</v>
      </c>
      <c r="CY1080" s="198"/>
      <c r="CZ1080">
        <f>BP1080*CH1080*1000*LCI!$E$93</f>
        <v>130164911.59669895</v>
      </c>
      <c r="DA1080">
        <f>BQ1080*CI1080*1000*(LCI!$E$99)</f>
        <v>0</v>
      </c>
      <c r="DB1080">
        <f>BR1080*CJ1080*1000*(LCI!$E$96)</f>
        <v>562732432.60121441</v>
      </c>
    </row>
    <row r="1081" spans="1:106" x14ac:dyDescent="0.25">
      <c r="A1081" s="197">
        <v>21229</v>
      </c>
      <c r="B1081" s="197" t="s">
        <v>1271</v>
      </c>
      <c r="C1081" s="197" t="s">
        <v>656</v>
      </c>
      <c r="D1081" s="197">
        <v>-85.178383999999994</v>
      </c>
      <c r="E1081" s="197">
        <v>37.760129999999997</v>
      </c>
      <c r="F1081">
        <v>3.55</v>
      </c>
      <c r="G1081">
        <f t="shared" si="100"/>
        <v>3.55</v>
      </c>
      <c r="H1081" s="198">
        <v>10.119999999999999</v>
      </c>
      <c r="Q1081" s="221">
        <f>(Q4166*10000)*TEA!$M$15*10^-6</f>
        <v>45.346785929549995</v>
      </c>
      <c r="R1081" s="221">
        <f>(R4166*10000)*TEA!$O$15*10^-6</f>
        <v>45.346785929549995</v>
      </c>
      <c r="AA1081">
        <f t="shared" si="102"/>
        <v>1</v>
      </c>
      <c r="AB1081" s="197">
        <v>21229</v>
      </c>
      <c r="AC1081" s="197">
        <v>1848</v>
      </c>
      <c r="AD1081" s="197">
        <f t="shared" si="101"/>
        <v>1848</v>
      </c>
      <c r="AE1081" s="197">
        <v>1494</v>
      </c>
      <c r="AJ1081">
        <v>0</v>
      </c>
      <c r="AK1081">
        <v>0</v>
      </c>
      <c r="AU1081" s="198">
        <v>0.27272727299999999</v>
      </c>
      <c r="AV1081" s="6">
        <v>0</v>
      </c>
      <c r="AW1081" s="198">
        <v>0.38356000000000001</v>
      </c>
      <c r="BO1081" s="198"/>
      <c r="BP1081" s="354">
        <f t="shared" si="97"/>
        <v>1789.2000017891999</v>
      </c>
      <c r="BQ1081" s="354">
        <f t="shared" si="98"/>
        <v>0</v>
      </c>
      <c r="BR1081" s="354">
        <f t="shared" si="99"/>
        <v>5799.1510367999999</v>
      </c>
      <c r="CG1081" s="198"/>
      <c r="CH1081">
        <f>(Transest!$J$14/HexExtSoy!$K$4)</f>
        <v>0.20257267294641951</v>
      </c>
      <c r="CI1081">
        <f>(HydroProcOil!$K$14/HexExtSoy!$K$4)</f>
        <v>0.10977777777777777</v>
      </c>
      <c r="CJ1081">
        <f>(StarchFerm!$K$24/StarchFerm!$K$4)</f>
        <v>0.33157302630665886</v>
      </c>
      <c r="CY1081" s="198"/>
      <c r="CZ1081">
        <f>BP1081*CH1081*1000*LCI!$E$93</f>
        <v>13682224.261631174</v>
      </c>
      <c r="DA1081">
        <f>BQ1081*CI1081*1000*(LCI!$E$99)</f>
        <v>0</v>
      </c>
      <c r="DB1081">
        <f>BR1081*CJ1081*1000*(LCI!$E$96)</f>
        <v>51820593.497627653</v>
      </c>
    </row>
    <row r="1082" spans="1:106" x14ac:dyDescent="0.25">
      <c r="A1082" s="197">
        <v>21231</v>
      </c>
      <c r="B1082" s="197" t="s">
        <v>1271</v>
      </c>
      <c r="C1082" s="197" t="s">
        <v>1013</v>
      </c>
      <c r="D1082" s="197">
        <v>-84.824350199999998</v>
      </c>
      <c r="E1082" s="197">
        <v>36.806109999999997</v>
      </c>
      <c r="F1082">
        <v>3.65</v>
      </c>
      <c r="G1082">
        <f t="shared" si="100"/>
        <v>3.65</v>
      </c>
      <c r="H1082" s="198">
        <v>12.55</v>
      </c>
      <c r="Q1082" s="221">
        <f>(Q4167*10000)*TEA!$M$15*10^-6</f>
        <v>45.543458551049994</v>
      </c>
      <c r="R1082" s="221">
        <f>(R4167*10000)*TEA!$O$15*10^-6</f>
        <v>45.543458551049994</v>
      </c>
      <c r="AA1082">
        <f t="shared" si="102"/>
        <v>1</v>
      </c>
      <c r="AB1082" s="197">
        <v>21231</v>
      </c>
      <c r="AC1082" s="197">
        <v>3475</v>
      </c>
      <c r="AD1082" s="197">
        <f t="shared" si="101"/>
        <v>3475</v>
      </c>
      <c r="AE1082" s="197">
        <v>1698</v>
      </c>
      <c r="AJ1082">
        <v>0</v>
      </c>
      <c r="AK1082">
        <v>0</v>
      </c>
      <c r="AU1082" s="198">
        <v>0.27272727299999999</v>
      </c>
      <c r="AV1082" s="6">
        <v>0</v>
      </c>
      <c r="AW1082" s="198">
        <v>0.38356000000000001</v>
      </c>
      <c r="BO1082" s="198"/>
      <c r="BP1082" s="354">
        <f t="shared" si="97"/>
        <v>3459.2045489137499</v>
      </c>
      <c r="BQ1082" s="354">
        <f t="shared" si="98"/>
        <v>0</v>
      </c>
      <c r="BR1082" s="354">
        <f t="shared" si="99"/>
        <v>8173.6252440000007</v>
      </c>
      <c r="CG1082" s="198"/>
      <c r="CH1082">
        <f>(Transest!$J$14/HexExtSoy!$K$4)</f>
        <v>0.20257267294641951</v>
      </c>
      <c r="CI1082">
        <f>(HydroProcOil!$K$14/HexExtSoy!$K$4)</f>
        <v>0.10977777777777777</v>
      </c>
      <c r="CJ1082">
        <f>(StarchFerm!$K$24/StarchFerm!$K$4)</f>
        <v>0.33157302630665886</v>
      </c>
      <c r="CY1082" s="198"/>
      <c r="CZ1082">
        <f>BP1082*CH1082*1000*LCI!$E$93</f>
        <v>26452946.768255655</v>
      </c>
      <c r="DA1082">
        <f>BQ1082*CI1082*1000*(LCI!$E$99)</f>
        <v>0</v>
      </c>
      <c r="DB1082">
        <f>BR1082*CJ1082*1000*(LCI!$E$96)</f>
        <v>73038641.084436253</v>
      </c>
    </row>
    <row r="1083" spans="1:106" x14ac:dyDescent="0.25">
      <c r="A1083" s="197">
        <v>21233</v>
      </c>
      <c r="B1083" s="197" t="s">
        <v>1271</v>
      </c>
      <c r="C1083" s="197" t="s">
        <v>1014</v>
      </c>
      <c r="D1083" s="197">
        <v>-87.679591099999996</v>
      </c>
      <c r="E1083" s="197">
        <v>37.516820000000003</v>
      </c>
      <c r="F1083">
        <v>3.44</v>
      </c>
      <c r="G1083">
        <f t="shared" si="100"/>
        <v>3.44</v>
      </c>
      <c r="H1083" s="198">
        <v>10.26</v>
      </c>
      <c r="Q1083" s="221">
        <f>(Q4168*10000)*TEA!$M$15*10^-6</f>
        <v>47.015853859800004</v>
      </c>
      <c r="R1083" s="221">
        <f>(R4168*10000)*TEA!$O$15*10^-6</f>
        <v>47.015853859800004</v>
      </c>
      <c r="AA1083">
        <f t="shared" si="102"/>
        <v>1</v>
      </c>
      <c r="AB1083" s="197">
        <v>21233</v>
      </c>
      <c r="AC1083" s="197">
        <v>21292</v>
      </c>
      <c r="AD1083" s="197">
        <f t="shared" si="101"/>
        <v>21292</v>
      </c>
      <c r="AE1083" s="197">
        <v>17284</v>
      </c>
      <c r="AJ1083">
        <v>0</v>
      </c>
      <c r="AK1083">
        <v>0</v>
      </c>
      <c r="AU1083" s="198">
        <v>0.27272727299999999</v>
      </c>
      <c r="AV1083" s="6">
        <v>0</v>
      </c>
      <c r="AW1083" s="198">
        <v>0.38356000000000001</v>
      </c>
      <c r="BO1083" s="198"/>
      <c r="BP1083" s="354">
        <f t="shared" si="97"/>
        <v>19975.76729270304</v>
      </c>
      <c r="BQ1083" s="354">
        <f t="shared" si="98"/>
        <v>0</v>
      </c>
      <c r="BR1083" s="354">
        <f t="shared" si="99"/>
        <v>68018.167670399998</v>
      </c>
      <c r="CG1083" s="198"/>
      <c r="CH1083">
        <f>(Transest!$J$14/HexExtSoy!$K$4)</f>
        <v>0.20257267294641951</v>
      </c>
      <c r="CI1083">
        <f>(HydroProcOil!$K$14/HexExtSoy!$K$4)</f>
        <v>0.10977777777777777</v>
      </c>
      <c r="CJ1083">
        <f>(StarchFerm!$K$24/StarchFerm!$K$4)</f>
        <v>0.33157302630665886</v>
      </c>
      <c r="CY1083" s="198"/>
      <c r="CZ1083">
        <f>BP1083*CH1083*1000*LCI!$E$93</f>
        <v>152757057.69260401</v>
      </c>
      <c r="DA1083">
        <f>BQ1083*CI1083*1000*(LCI!$E$99)</f>
        <v>0</v>
      </c>
      <c r="DB1083">
        <f>BR1083*CJ1083*1000*(LCI!$E$96)</f>
        <v>607803072.36940801</v>
      </c>
    </row>
    <row r="1084" spans="1:106" x14ac:dyDescent="0.25">
      <c r="A1084" s="197">
        <v>21235</v>
      </c>
      <c r="B1084" s="197" t="s">
        <v>1271</v>
      </c>
      <c r="C1084" s="197" t="s">
        <v>1156</v>
      </c>
      <c r="D1084" s="197">
        <v>-84.145949999999999</v>
      </c>
      <c r="E1084" s="197">
        <v>36.758859999999999</v>
      </c>
      <c r="F1084">
        <v>4.03</v>
      </c>
      <c r="G1084">
        <f t="shared" si="100"/>
        <v>4.03</v>
      </c>
      <c r="H1084" s="198">
        <v>9.1199999999999992</v>
      </c>
      <c r="Q1084" s="221">
        <f>(Q4169*10000)*TEA!$M$15*10^-6</f>
        <v>43.971563450249988</v>
      </c>
      <c r="R1084" s="221">
        <f>(R4169*10000)*TEA!$O$15*10^-6</f>
        <v>43.971563450249988</v>
      </c>
      <c r="AA1084">
        <f t="shared" si="102"/>
        <v>1</v>
      </c>
      <c r="AB1084" s="197">
        <v>21235</v>
      </c>
      <c r="AC1084" s="197">
        <v>12</v>
      </c>
      <c r="AD1084" s="197">
        <f t="shared" si="101"/>
        <v>12</v>
      </c>
      <c r="AE1084" s="197">
        <v>370</v>
      </c>
      <c r="AJ1084">
        <v>0</v>
      </c>
      <c r="AK1084">
        <v>0</v>
      </c>
      <c r="AU1084" s="198">
        <v>0.27272727299999999</v>
      </c>
      <c r="AV1084" s="6">
        <v>0</v>
      </c>
      <c r="AW1084" s="198">
        <v>0.38356000000000001</v>
      </c>
      <c r="BO1084" s="198"/>
      <c r="BP1084" s="354">
        <f t="shared" si="97"/>
        <v>13.18909092228</v>
      </c>
      <c r="BQ1084" s="354">
        <f t="shared" si="98"/>
        <v>0</v>
      </c>
      <c r="BR1084" s="354">
        <f t="shared" si="99"/>
        <v>1294.284864</v>
      </c>
      <c r="CG1084" s="198"/>
      <c r="CH1084">
        <f>(Transest!$J$14/HexExtSoy!$K$4)</f>
        <v>0.20257267294641951</v>
      </c>
      <c r="CI1084">
        <f>(HydroProcOil!$K$14/HexExtSoy!$K$4)</f>
        <v>0.10977777777777777</v>
      </c>
      <c r="CJ1084">
        <f>(StarchFerm!$K$24/StarchFerm!$K$4)</f>
        <v>0.33157302630665886</v>
      </c>
      <c r="CY1084" s="198"/>
      <c r="CZ1084">
        <f>BP1084*CH1084*1000*LCI!$E$93</f>
        <v>100858.53992020054</v>
      </c>
      <c r="DA1084">
        <f>BQ1084*CI1084*1000*(LCI!$E$99)</f>
        <v>0</v>
      </c>
      <c r="DB1084">
        <f>BR1084*CJ1084*1000*(LCI!$E$96)</f>
        <v>11565591.132540355</v>
      </c>
    </row>
    <row r="1085" spans="1:106" x14ac:dyDescent="0.25">
      <c r="A1085" s="197">
        <v>21237</v>
      </c>
      <c r="B1085" s="197" t="s">
        <v>1271</v>
      </c>
      <c r="C1085" s="197" t="s">
        <v>1326</v>
      </c>
      <c r="D1085" s="197">
        <v>-83.487186500000007</v>
      </c>
      <c r="E1085" s="197">
        <v>37.740110000000001</v>
      </c>
      <c r="F1085">
        <v>0</v>
      </c>
      <c r="G1085">
        <f t="shared" si="100"/>
        <v>0</v>
      </c>
      <c r="H1085" s="198">
        <v>4.74</v>
      </c>
      <c r="Q1085" s="221">
        <f>(Q4170*10000)*TEA!$M$15*10^-6</f>
        <v>43.510592080349994</v>
      </c>
      <c r="R1085" s="221">
        <f>(R4170*10000)*TEA!$O$15*10^-6</f>
        <v>43.510592080349994</v>
      </c>
      <c r="AA1085">
        <f t="shared" si="102"/>
        <v>1</v>
      </c>
      <c r="AB1085" s="197">
        <v>21237</v>
      </c>
      <c r="AC1085" s="197">
        <v>0</v>
      </c>
      <c r="AD1085" s="197">
        <f t="shared" si="101"/>
        <v>0</v>
      </c>
      <c r="AE1085" s="197">
        <v>44</v>
      </c>
      <c r="AJ1085">
        <v>0</v>
      </c>
      <c r="AK1085">
        <v>0</v>
      </c>
      <c r="AU1085" s="198">
        <v>0.27272727299999999</v>
      </c>
      <c r="AV1085" s="6">
        <v>0</v>
      </c>
      <c r="AW1085" s="198">
        <v>0.38356000000000001</v>
      </c>
      <c r="BO1085" s="198"/>
      <c r="BP1085" s="354">
        <f t="shared" si="97"/>
        <v>0</v>
      </c>
      <c r="BQ1085" s="354">
        <f t="shared" si="98"/>
        <v>0</v>
      </c>
      <c r="BR1085" s="354">
        <f t="shared" si="99"/>
        <v>79.995273600000004</v>
      </c>
      <c r="CG1085" s="198"/>
      <c r="CH1085">
        <f>(Transest!$J$14/HexExtSoy!$K$4)</f>
        <v>0.20257267294641951</v>
      </c>
      <c r="CI1085">
        <f>(HydroProcOil!$K$14/HexExtSoy!$K$4)</f>
        <v>0.10977777777777777</v>
      </c>
      <c r="CJ1085">
        <f>(StarchFerm!$K$24/StarchFerm!$K$4)</f>
        <v>0.33157302630665886</v>
      </c>
      <c r="CY1085" s="198"/>
      <c r="CZ1085">
        <f>BP1085*CH1085*1000*LCI!$E$93</f>
        <v>0</v>
      </c>
      <c r="DA1085">
        <f>BQ1085*CI1085*1000*(LCI!$E$99)</f>
        <v>0</v>
      </c>
      <c r="DB1085">
        <f>BR1085*CJ1085*1000*(LCI!$E$96)</f>
        <v>714829.21011220256</v>
      </c>
    </row>
    <row r="1086" spans="1:106" x14ac:dyDescent="0.25">
      <c r="A1086" s="197">
        <v>21239</v>
      </c>
      <c r="B1086" s="197" t="s">
        <v>1271</v>
      </c>
      <c r="C1086" s="197" t="s">
        <v>1114</v>
      </c>
      <c r="D1086" s="197">
        <v>-84.743454999999997</v>
      </c>
      <c r="E1086" s="197">
        <v>38.035319999999999</v>
      </c>
      <c r="F1086">
        <v>3.76</v>
      </c>
      <c r="G1086">
        <f t="shared" si="100"/>
        <v>3.76</v>
      </c>
      <c r="H1086" s="198">
        <v>12.21</v>
      </c>
      <c r="Q1086" s="221">
        <f>(Q4171*10000)*TEA!$M$15*10^-6</f>
        <v>44.569261677600004</v>
      </c>
      <c r="R1086" s="221">
        <f>(R4171*10000)*TEA!$O$15*10^-6</f>
        <v>44.569261677600004</v>
      </c>
      <c r="AA1086">
        <f t="shared" si="102"/>
        <v>1</v>
      </c>
      <c r="AB1086" s="197">
        <v>21239</v>
      </c>
      <c r="AC1086" s="197">
        <v>2304</v>
      </c>
      <c r="AD1086" s="197">
        <f t="shared" si="101"/>
        <v>2304</v>
      </c>
      <c r="AE1086" s="197">
        <v>781</v>
      </c>
      <c r="AJ1086">
        <v>0</v>
      </c>
      <c r="AK1086">
        <v>0</v>
      </c>
      <c r="AU1086" s="198">
        <v>0.27272727299999999</v>
      </c>
      <c r="AV1086" s="6">
        <v>0</v>
      </c>
      <c r="AW1086" s="198">
        <v>0.38356000000000001</v>
      </c>
      <c r="BO1086" s="198"/>
      <c r="BP1086" s="354">
        <f t="shared" si="97"/>
        <v>2362.6472750899197</v>
      </c>
      <c r="BQ1086" s="354">
        <f t="shared" si="98"/>
        <v>0</v>
      </c>
      <c r="BR1086" s="354">
        <f t="shared" si="99"/>
        <v>3657.6319956000002</v>
      </c>
      <c r="CG1086" s="198"/>
      <c r="CH1086">
        <f>(Transest!$J$14/HexExtSoy!$K$4)</f>
        <v>0.20257267294641951</v>
      </c>
      <c r="CI1086">
        <f>(HydroProcOil!$K$14/HexExtSoy!$K$4)</f>
        <v>0.10977777777777777</v>
      </c>
      <c r="CJ1086">
        <f>(StarchFerm!$K$24/StarchFerm!$K$4)</f>
        <v>0.33157302630665886</v>
      </c>
      <c r="CY1086" s="198"/>
      <c r="CZ1086">
        <f>BP1086*CH1086*1000*LCI!$E$93</f>
        <v>18067443.458856367</v>
      </c>
      <c r="DA1086">
        <f>BQ1086*CI1086*1000*(LCI!$E$99)</f>
        <v>0</v>
      </c>
      <c r="DB1086">
        <f>BR1086*CJ1086*1000*(LCI!$E$96)</f>
        <v>32684208.361728355</v>
      </c>
    </row>
    <row r="1087" spans="1:106" x14ac:dyDescent="0.25">
      <c r="A1087" s="197">
        <v>22001</v>
      </c>
      <c r="B1087" s="197" t="s">
        <v>1327</v>
      </c>
      <c r="C1087" s="197" t="s">
        <v>1328</v>
      </c>
      <c r="D1087" s="197">
        <v>-92.407160200000007</v>
      </c>
      <c r="E1087" s="197">
        <v>30.29909</v>
      </c>
      <c r="F1087">
        <v>2.5099999999999998</v>
      </c>
      <c r="G1087">
        <f t="shared" si="100"/>
        <v>2.5099999999999998</v>
      </c>
      <c r="H1087" s="198">
        <v>0</v>
      </c>
      <c r="Q1087" s="221">
        <f>(Q4172*10000)*TEA!$M$15*10^-6</f>
        <v>62.113521785849997</v>
      </c>
      <c r="R1087" s="221">
        <f>(R4172*10000)*TEA!$O$15*10^-6</f>
        <v>62.113521785849997</v>
      </c>
      <c r="AA1087">
        <f t="shared" si="102"/>
        <v>1</v>
      </c>
      <c r="AB1087" s="197">
        <v>22001</v>
      </c>
      <c r="AC1087" s="197">
        <v>13352</v>
      </c>
      <c r="AD1087" s="197">
        <f t="shared" si="101"/>
        <v>13352</v>
      </c>
      <c r="AE1087" s="197">
        <v>0</v>
      </c>
      <c r="AJ1087">
        <v>0</v>
      </c>
      <c r="AK1087">
        <v>0</v>
      </c>
      <c r="AU1087" s="198">
        <v>0.27272727299999999</v>
      </c>
      <c r="AV1087" s="6">
        <v>0</v>
      </c>
      <c r="AW1087" s="198">
        <v>0.38356000000000001</v>
      </c>
      <c r="BO1087" s="198"/>
      <c r="BP1087" s="354">
        <f t="shared" si="97"/>
        <v>9140.0509182309597</v>
      </c>
      <c r="BQ1087" s="354">
        <f t="shared" si="98"/>
        <v>0</v>
      </c>
      <c r="BR1087" s="354">
        <f t="shared" si="99"/>
        <v>0</v>
      </c>
      <c r="CG1087" s="198"/>
      <c r="CH1087">
        <f>(Transest!$J$14/HexExtSoy!$K$4)</f>
        <v>0.20257267294641951</v>
      </c>
      <c r="CI1087">
        <f>(HydroProcOil!$K$14/HexExtSoy!$K$4)</f>
        <v>0.10977777777777777</v>
      </c>
      <c r="CJ1087">
        <f>(StarchFerm!$K$24/StarchFerm!$K$4)</f>
        <v>0.33157302630665886</v>
      </c>
      <c r="CY1087" s="198"/>
      <c r="CZ1087">
        <f>BP1087*CH1087*1000*LCI!$E$93</f>
        <v>69895051.587808907</v>
      </c>
      <c r="DA1087">
        <f>BQ1087*CI1087*1000*(LCI!$E$99)</f>
        <v>0</v>
      </c>
      <c r="DB1087">
        <f>BR1087*CJ1087*1000*(LCI!$E$96)</f>
        <v>0</v>
      </c>
    </row>
    <row r="1088" spans="1:106" x14ac:dyDescent="0.25">
      <c r="A1088" s="197">
        <v>22003</v>
      </c>
      <c r="B1088" s="197" t="s">
        <v>1327</v>
      </c>
      <c r="C1088" s="197" t="s">
        <v>1329</v>
      </c>
      <c r="D1088" s="197">
        <v>-92.823641499999994</v>
      </c>
      <c r="E1088" s="197">
        <v>30.65532</v>
      </c>
      <c r="F1088">
        <v>0</v>
      </c>
      <c r="G1088">
        <f t="shared" si="100"/>
        <v>0</v>
      </c>
      <c r="H1088" s="198">
        <v>0</v>
      </c>
      <c r="Q1088" s="221">
        <f>(Q4173*10000)*TEA!$M$15*10^-6</f>
        <v>60.806859884550001</v>
      </c>
      <c r="R1088" s="221">
        <f>(R4173*10000)*TEA!$O$15*10^-6</f>
        <v>60.806859884550001</v>
      </c>
      <c r="AA1088">
        <f t="shared" si="102"/>
        <v>1</v>
      </c>
      <c r="AB1088" s="197">
        <v>22003</v>
      </c>
      <c r="AC1088" s="197">
        <v>0</v>
      </c>
      <c r="AD1088" s="197">
        <f t="shared" si="101"/>
        <v>0</v>
      </c>
      <c r="AE1088" s="197">
        <v>0</v>
      </c>
      <c r="AJ1088">
        <v>0</v>
      </c>
      <c r="AK1088">
        <v>0</v>
      </c>
      <c r="AU1088" s="198">
        <v>0.27272727299999999</v>
      </c>
      <c r="AV1088" s="6">
        <v>0</v>
      </c>
      <c r="AW1088" s="198">
        <v>0.38356000000000001</v>
      </c>
      <c r="BO1088" s="198"/>
      <c r="BP1088" s="354">
        <f t="shared" si="97"/>
        <v>0</v>
      </c>
      <c r="BQ1088" s="354">
        <f t="shared" si="98"/>
        <v>0</v>
      </c>
      <c r="BR1088" s="354">
        <f t="shared" si="99"/>
        <v>0</v>
      </c>
      <c r="CG1088" s="198"/>
      <c r="CH1088">
        <f>(Transest!$J$14/HexExtSoy!$K$4)</f>
        <v>0.20257267294641951</v>
      </c>
      <c r="CI1088">
        <f>(HydroProcOil!$K$14/HexExtSoy!$K$4)</f>
        <v>0.10977777777777777</v>
      </c>
      <c r="CJ1088">
        <f>(StarchFerm!$K$24/StarchFerm!$K$4)</f>
        <v>0.33157302630665886</v>
      </c>
      <c r="CY1088" s="198"/>
      <c r="CZ1088">
        <f>BP1088*CH1088*1000*LCI!$E$93</f>
        <v>0</v>
      </c>
      <c r="DA1088">
        <f>BQ1088*CI1088*1000*(LCI!$E$99)</f>
        <v>0</v>
      </c>
      <c r="DB1088">
        <f>BR1088*CJ1088*1000*(LCI!$E$96)</f>
        <v>0</v>
      </c>
    </row>
    <row r="1089" spans="1:106" x14ac:dyDescent="0.25">
      <c r="A1089" s="197">
        <v>22005</v>
      </c>
      <c r="B1089" s="197" t="s">
        <v>1327</v>
      </c>
      <c r="C1089" s="197" t="s">
        <v>1330</v>
      </c>
      <c r="D1089" s="197">
        <v>-90.913708900000003</v>
      </c>
      <c r="E1089" s="197">
        <v>30.20234</v>
      </c>
      <c r="F1089">
        <v>2.4900000000000002</v>
      </c>
      <c r="G1089">
        <f t="shared" si="100"/>
        <v>2.4900000000000002</v>
      </c>
      <c r="H1089" s="198">
        <v>0</v>
      </c>
      <c r="Q1089" s="221">
        <f>(Q4174*10000)*TEA!$M$15*10^-6</f>
        <v>64.601106793200003</v>
      </c>
      <c r="R1089" s="221">
        <f>(R4174*10000)*TEA!$O$15*10^-6</f>
        <v>64.601106793200003</v>
      </c>
      <c r="AA1089">
        <f t="shared" si="102"/>
        <v>1</v>
      </c>
      <c r="AB1089" s="197">
        <v>22005</v>
      </c>
      <c r="AC1089" s="197">
        <v>2836</v>
      </c>
      <c r="AD1089" s="197">
        <f t="shared" si="101"/>
        <v>2836</v>
      </c>
      <c r="AE1089" s="197">
        <v>0</v>
      </c>
      <c r="AJ1089">
        <v>0</v>
      </c>
      <c r="AK1089">
        <v>0</v>
      </c>
      <c r="AU1089" s="198">
        <v>0.27272727299999999</v>
      </c>
      <c r="AV1089" s="6">
        <v>0</v>
      </c>
      <c r="AW1089" s="198">
        <v>0.38356000000000001</v>
      </c>
      <c r="BO1089" s="198"/>
      <c r="BP1089" s="354">
        <f t="shared" si="97"/>
        <v>1925.9018201077201</v>
      </c>
      <c r="BQ1089" s="354">
        <f t="shared" si="98"/>
        <v>0</v>
      </c>
      <c r="BR1089" s="354">
        <f t="shared" si="99"/>
        <v>0</v>
      </c>
      <c r="CG1089" s="198"/>
      <c r="CH1089">
        <f>(Transest!$J$14/HexExtSoy!$K$4)</f>
        <v>0.20257267294641951</v>
      </c>
      <c r="CI1089">
        <f>(HydroProcOil!$K$14/HexExtSoy!$K$4)</f>
        <v>0.10977777777777777</v>
      </c>
      <c r="CJ1089">
        <f>(StarchFerm!$K$24/StarchFerm!$K$4)</f>
        <v>0.33157302630665886</v>
      </c>
      <c r="CY1089" s="198"/>
      <c r="CZ1089">
        <f>BP1089*CH1089*1000*LCI!$E$93</f>
        <v>14727599.252317719</v>
      </c>
      <c r="DA1089">
        <f>BQ1089*CI1089*1000*(LCI!$E$99)</f>
        <v>0</v>
      </c>
      <c r="DB1089">
        <f>BR1089*CJ1089*1000*(LCI!$E$96)</f>
        <v>0</v>
      </c>
    </row>
    <row r="1090" spans="1:106" x14ac:dyDescent="0.25">
      <c r="A1090" s="197">
        <v>22007</v>
      </c>
      <c r="B1090" s="197" t="s">
        <v>1327</v>
      </c>
      <c r="C1090" s="197" t="s">
        <v>1331</v>
      </c>
      <c r="D1090" s="197">
        <v>-91.066095899999993</v>
      </c>
      <c r="E1090" s="197">
        <v>29.903189999999999</v>
      </c>
      <c r="F1090">
        <v>2.68</v>
      </c>
      <c r="G1090">
        <f t="shared" si="100"/>
        <v>2.68</v>
      </c>
      <c r="H1090" s="198">
        <v>0</v>
      </c>
      <c r="Q1090" s="221">
        <f>(Q4175*10000)*TEA!$M$15*10^-6</f>
        <v>65.198244303899997</v>
      </c>
      <c r="R1090" s="221">
        <f>(R4175*10000)*TEA!$O$15*10^-6</f>
        <v>65.198244303899997</v>
      </c>
      <c r="AA1090">
        <f t="shared" si="102"/>
        <v>1</v>
      </c>
      <c r="AB1090" s="197">
        <v>22007</v>
      </c>
      <c r="AC1090" s="197">
        <v>2825</v>
      </c>
      <c r="AD1090" s="197">
        <f t="shared" si="101"/>
        <v>2825</v>
      </c>
      <c r="AE1090" s="197">
        <v>0</v>
      </c>
      <c r="AJ1090">
        <v>0</v>
      </c>
      <c r="AK1090">
        <v>0</v>
      </c>
      <c r="AU1090" s="198">
        <v>0.27272727299999999</v>
      </c>
      <c r="AV1090" s="6">
        <v>0</v>
      </c>
      <c r="AW1090" s="198">
        <v>0.38356000000000001</v>
      </c>
      <c r="BO1090" s="198"/>
      <c r="BP1090" s="354">
        <f t="shared" si="97"/>
        <v>2064.8181838830001</v>
      </c>
      <c r="BQ1090" s="354">
        <f t="shared" si="98"/>
        <v>0</v>
      </c>
      <c r="BR1090" s="354">
        <f t="shared" si="99"/>
        <v>0</v>
      </c>
      <c r="CG1090" s="198"/>
      <c r="CH1090">
        <f>(Transest!$J$14/HexExtSoy!$K$4)</f>
        <v>0.20257267294641951</v>
      </c>
      <c r="CI1090">
        <f>(HydroProcOil!$K$14/HexExtSoy!$K$4)</f>
        <v>0.10977777777777777</v>
      </c>
      <c r="CJ1090">
        <f>(StarchFerm!$K$24/StarchFerm!$K$4)</f>
        <v>0.33157302630665886</v>
      </c>
      <c r="CY1090" s="198"/>
      <c r="CZ1090">
        <f>BP1090*CH1090*1000*LCI!$E$93</f>
        <v>15789909.134322545</v>
      </c>
      <c r="DA1090">
        <f>BQ1090*CI1090*1000*(LCI!$E$99)</f>
        <v>0</v>
      </c>
      <c r="DB1090">
        <f>BR1090*CJ1090*1000*(LCI!$E$96)</f>
        <v>0</v>
      </c>
    </row>
    <row r="1091" spans="1:106" x14ac:dyDescent="0.25">
      <c r="A1091" s="197">
        <v>22009</v>
      </c>
      <c r="B1091" s="197" t="s">
        <v>1327</v>
      </c>
      <c r="C1091" s="197" t="s">
        <v>1332</v>
      </c>
      <c r="D1091" s="197">
        <v>-92.005651</v>
      </c>
      <c r="E1091" s="197">
        <v>31.080089999999998</v>
      </c>
      <c r="F1091">
        <v>3.26</v>
      </c>
      <c r="G1091">
        <f t="shared" si="100"/>
        <v>3.26</v>
      </c>
      <c r="H1091" s="198">
        <v>11.33</v>
      </c>
      <c r="Q1091" s="221">
        <f>(Q4176*10000)*TEA!$M$15*10^-6</f>
        <v>60.296877135900004</v>
      </c>
      <c r="R1091" s="221">
        <f>(R4176*10000)*TEA!$O$15*10^-6</f>
        <v>60.296877135900004</v>
      </c>
      <c r="AA1091">
        <f t="shared" si="102"/>
        <v>1</v>
      </c>
      <c r="AB1091" s="197">
        <v>22009</v>
      </c>
      <c r="AC1091" s="197">
        <v>37297</v>
      </c>
      <c r="AD1091" s="197">
        <f t="shared" si="101"/>
        <v>37297</v>
      </c>
      <c r="AE1091" s="197">
        <v>6644</v>
      </c>
      <c r="AJ1091">
        <v>0</v>
      </c>
      <c r="AK1091">
        <v>0</v>
      </c>
      <c r="AU1091" s="198">
        <v>0.27272727299999999</v>
      </c>
      <c r="AV1091" s="6">
        <v>0</v>
      </c>
      <c r="AW1091" s="198">
        <v>0.38356000000000001</v>
      </c>
      <c r="BO1091" s="198"/>
      <c r="BP1091" s="354">
        <f t="shared" ref="BP1091:BP1154" si="103">F1091*AC1091*AU1091</f>
        <v>33160.423669524054</v>
      </c>
      <c r="BQ1091" s="354">
        <f t="shared" ref="BQ1091:BQ1154" si="104">G1091*AD1091*AV1091</f>
        <v>0</v>
      </c>
      <c r="BR1091" s="354">
        <f t="shared" ref="BR1091:BR1154" si="105">H1091*AE1091*AW1091</f>
        <v>28873.062011200003</v>
      </c>
      <c r="CG1091" s="198"/>
      <c r="CH1091">
        <f>(Transest!$J$14/HexExtSoy!$K$4)</f>
        <v>0.20257267294641951</v>
      </c>
      <c r="CI1091">
        <f>(HydroProcOil!$K$14/HexExtSoy!$K$4)</f>
        <v>0.10977777777777777</v>
      </c>
      <c r="CJ1091">
        <f>(StarchFerm!$K$24/StarchFerm!$K$4)</f>
        <v>0.33157302630665886</v>
      </c>
      <c r="CY1091" s="198"/>
      <c r="CZ1091">
        <f>BP1091*CH1091*1000*LCI!$E$93</f>
        <v>253581686.11861297</v>
      </c>
      <c r="DA1091">
        <f>BQ1091*CI1091*1000*(LCI!$E$99)</f>
        <v>0</v>
      </c>
      <c r="DB1091">
        <f>BR1091*CJ1091*1000*(LCI!$E$96)</f>
        <v>258006594.41693243</v>
      </c>
    </row>
    <row r="1092" spans="1:106" x14ac:dyDescent="0.25">
      <c r="A1092" s="197">
        <v>22011</v>
      </c>
      <c r="B1092" s="197" t="s">
        <v>1327</v>
      </c>
      <c r="C1092" s="197" t="s">
        <v>1333</v>
      </c>
      <c r="D1092" s="197">
        <v>-93.348962700000001</v>
      </c>
      <c r="E1092" s="197">
        <v>30.655110000000001</v>
      </c>
      <c r="F1092">
        <v>2.37</v>
      </c>
      <c r="G1092">
        <f t="shared" ref="G1092:G1155" si="106">F1092</f>
        <v>2.37</v>
      </c>
      <c r="H1092" s="198">
        <v>9.2200000000000006</v>
      </c>
      <c r="Q1092" s="221">
        <f>(Q4177*10000)*TEA!$M$15*10^-6</f>
        <v>60.534243614699996</v>
      </c>
      <c r="R1092" s="221">
        <f>(R4177*10000)*TEA!$O$15*10^-6</f>
        <v>60.534243614699996</v>
      </c>
      <c r="AA1092">
        <f t="shared" si="102"/>
        <v>1</v>
      </c>
      <c r="AB1092" s="197">
        <v>22011</v>
      </c>
      <c r="AC1092" s="197">
        <v>1834</v>
      </c>
      <c r="AD1092" s="197">
        <f t="shared" ref="AD1092:AD1155" si="107">AC1092</f>
        <v>1834</v>
      </c>
      <c r="AE1092" s="197">
        <v>620</v>
      </c>
      <c r="AJ1092">
        <v>0</v>
      </c>
      <c r="AK1092">
        <v>0</v>
      </c>
      <c r="AU1092" s="198">
        <v>0.27272727299999999</v>
      </c>
      <c r="AV1092" s="6">
        <v>0</v>
      </c>
      <c r="AW1092" s="198">
        <v>0.38356000000000001</v>
      </c>
      <c r="BO1092" s="198"/>
      <c r="BP1092" s="354">
        <f t="shared" si="103"/>
        <v>1185.43091027634</v>
      </c>
      <c r="BQ1092" s="354">
        <f t="shared" si="104"/>
        <v>0</v>
      </c>
      <c r="BR1092" s="354">
        <f t="shared" si="105"/>
        <v>2192.5823840000003</v>
      </c>
      <c r="CG1092" s="198"/>
      <c r="CH1092">
        <f>(Transest!$J$14/HexExtSoy!$K$4)</f>
        <v>0.20257267294641951</v>
      </c>
      <c r="CI1092">
        <f>(HydroProcOil!$K$14/HexExtSoy!$K$4)</f>
        <v>0.10977777777777777</v>
      </c>
      <c r="CJ1092">
        <f>(StarchFerm!$K$24/StarchFerm!$K$4)</f>
        <v>0.33157302630665886</v>
      </c>
      <c r="CY1092" s="198"/>
      <c r="CZ1092">
        <f>BP1092*CH1092*1000*LCI!$E$93</f>
        <v>9065130.530321449</v>
      </c>
      <c r="DA1092">
        <f>BQ1092*CI1092*1000*(LCI!$E$99)</f>
        <v>0</v>
      </c>
      <c r="DB1092">
        <f>BR1092*CJ1092*1000*(LCI!$E$96)</f>
        <v>19592681.706393342</v>
      </c>
    </row>
    <row r="1093" spans="1:106" x14ac:dyDescent="0.25">
      <c r="A1093" s="197">
        <v>22013</v>
      </c>
      <c r="B1093" s="197" t="s">
        <v>1327</v>
      </c>
      <c r="C1093" s="197" t="s">
        <v>1334</v>
      </c>
      <c r="D1093" s="197">
        <v>-93.048468900000003</v>
      </c>
      <c r="E1093" s="197">
        <v>32.350189999999998</v>
      </c>
      <c r="F1093">
        <v>0</v>
      </c>
      <c r="G1093">
        <f t="shared" si="106"/>
        <v>0</v>
      </c>
      <c r="H1093" s="198">
        <v>0</v>
      </c>
      <c r="Q1093" s="221">
        <f>(Q4178*10000)*TEA!$M$15*10^-6</f>
        <v>56.131283446649995</v>
      </c>
      <c r="R1093" s="221">
        <f>(R4178*10000)*TEA!$O$15*10^-6</f>
        <v>56.131283446649995</v>
      </c>
      <c r="AA1093">
        <f t="shared" si="102"/>
        <v>1</v>
      </c>
      <c r="AB1093" s="197">
        <v>22013</v>
      </c>
      <c r="AC1093" s="197">
        <v>0</v>
      </c>
      <c r="AD1093" s="197">
        <f t="shared" si="107"/>
        <v>0</v>
      </c>
      <c r="AE1093" s="197">
        <v>0</v>
      </c>
      <c r="AJ1093">
        <v>0</v>
      </c>
      <c r="AK1093">
        <v>0</v>
      </c>
      <c r="AU1093" s="198">
        <v>0.27272727299999999</v>
      </c>
      <c r="AV1093" s="6">
        <v>0</v>
      </c>
      <c r="AW1093" s="198">
        <v>0.38356000000000001</v>
      </c>
      <c r="BO1093" s="198"/>
      <c r="BP1093" s="354">
        <f t="shared" si="103"/>
        <v>0</v>
      </c>
      <c r="BQ1093" s="354">
        <f t="shared" si="104"/>
        <v>0</v>
      </c>
      <c r="BR1093" s="354">
        <f t="shared" si="105"/>
        <v>0</v>
      </c>
      <c r="CG1093" s="198"/>
      <c r="CH1093">
        <f>(Transest!$J$14/HexExtSoy!$K$4)</f>
        <v>0.20257267294641951</v>
      </c>
      <c r="CI1093">
        <f>(HydroProcOil!$K$14/HexExtSoy!$K$4)</f>
        <v>0.10977777777777777</v>
      </c>
      <c r="CJ1093">
        <f>(StarchFerm!$K$24/StarchFerm!$K$4)</f>
        <v>0.33157302630665886</v>
      </c>
      <c r="CY1093" s="198"/>
      <c r="CZ1093">
        <f>BP1093*CH1093*1000*LCI!$E$93</f>
        <v>0</v>
      </c>
      <c r="DA1093">
        <f>BQ1093*CI1093*1000*(LCI!$E$99)</f>
        <v>0</v>
      </c>
      <c r="DB1093">
        <f>BR1093*CJ1093*1000*(LCI!$E$96)</f>
        <v>0</v>
      </c>
    </row>
    <row r="1094" spans="1:106" x14ac:dyDescent="0.25">
      <c r="A1094" s="197">
        <v>22015</v>
      </c>
      <c r="B1094" s="197" t="s">
        <v>1327</v>
      </c>
      <c r="C1094" s="197" t="s">
        <v>1335</v>
      </c>
      <c r="D1094" s="197">
        <v>-93.604646399999993</v>
      </c>
      <c r="E1094" s="197">
        <v>32.681359999999998</v>
      </c>
      <c r="F1094">
        <v>3.12</v>
      </c>
      <c r="G1094">
        <f t="shared" si="106"/>
        <v>3.12</v>
      </c>
      <c r="H1094" s="198">
        <v>6.9</v>
      </c>
      <c r="Q1094" s="221">
        <f>(Q4179*10000)*TEA!$M$15*10^-6</f>
        <v>55.23697826595</v>
      </c>
      <c r="R1094" s="221">
        <f>(R4179*10000)*TEA!$O$15*10^-6</f>
        <v>55.23697826595</v>
      </c>
      <c r="AA1094">
        <f t="shared" si="102"/>
        <v>1</v>
      </c>
      <c r="AB1094" s="197">
        <v>22015</v>
      </c>
      <c r="AC1094" s="197">
        <v>3707</v>
      </c>
      <c r="AD1094" s="197">
        <f t="shared" si="107"/>
        <v>3707</v>
      </c>
      <c r="AE1094" s="197">
        <v>908</v>
      </c>
      <c r="AJ1094">
        <v>0</v>
      </c>
      <c r="AK1094">
        <v>0</v>
      </c>
      <c r="AU1094" s="198">
        <v>0.27272727299999999</v>
      </c>
      <c r="AV1094" s="6">
        <v>0</v>
      </c>
      <c r="AW1094" s="198">
        <v>0.38356000000000001</v>
      </c>
      <c r="BO1094" s="198"/>
      <c r="BP1094" s="354">
        <f t="shared" si="103"/>
        <v>3154.3200031543201</v>
      </c>
      <c r="BQ1094" s="354">
        <f t="shared" si="104"/>
        <v>0</v>
      </c>
      <c r="BR1094" s="354">
        <f t="shared" si="105"/>
        <v>2403.0801120000006</v>
      </c>
      <c r="CG1094" s="198"/>
      <c r="CH1094">
        <f>(Transest!$J$14/HexExtSoy!$K$4)</f>
        <v>0.20257267294641951</v>
      </c>
      <c r="CI1094">
        <f>(HydroProcOil!$K$14/HexExtSoy!$K$4)</f>
        <v>0.10977777777777777</v>
      </c>
      <c r="CJ1094">
        <f>(StarchFerm!$K$24/StarchFerm!$K$4)</f>
        <v>0.33157302630665886</v>
      </c>
      <c r="CY1094" s="198"/>
      <c r="CZ1094">
        <f>BP1094*CH1094*1000*LCI!$E$93</f>
        <v>24121458.547366675</v>
      </c>
      <c r="DA1094">
        <f>BQ1094*CI1094*1000*(LCI!$E$99)</f>
        <v>0</v>
      </c>
      <c r="DB1094">
        <f>BR1094*CJ1094*1000*(LCI!$E$96)</f>
        <v>21473666.892956331</v>
      </c>
    </row>
    <row r="1095" spans="1:106" x14ac:dyDescent="0.25">
      <c r="A1095" s="197">
        <v>22017</v>
      </c>
      <c r="B1095" s="197" t="s">
        <v>1327</v>
      </c>
      <c r="C1095" s="197" t="s">
        <v>1336</v>
      </c>
      <c r="D1095" s="197">
        <v>-93.888432800000004</v>
      </c>
      <c r="E1095" s="197">
        <v>32.591250000000002</v>
      </c>
      <c r="F1095">
        <v>3.46</v>
      </c>
      <c r="G1095">
        <f t="shared" si="106"/>
        <v>3.46</v>
      </c>
      <c r="H1095" s="198">
        <v>10.74</v>
      </c>
      <c r="Q1095" s="221">
        <f>(Q4180*10000)*TEA!$M$15*10^-6</f>
        <v>55.398808929149993</v>
      </c>
      <c r="R1095" s="221">
        <f>(R4180*10000)*TEA!$O$15*10^-6</f>
        <v>55.398808929149993</v>
      </c>
      <c r="AA1095">
        <f t="shared" si="102"/>
        <v>1</v>
      </c>
      <c r="AB1095" s="197">
        <v>22017</v>
      </c>
      <c r="AC1095" s="197">
        <v>5699</v>
      </c>
      <c r="AD1095" s="197">
        <f t="shared" si="107"/>
        <v>5699</v>
      </c>
      <c r="AE1095" s="197">
        <v>8733</v>
      </c>
      <c r="AJ1095">
        <v>0</v>
      </c>
      <c r="AK1095">
        <v>0</v>
      </c>
      <c r="AU1095" s="198">
        <v>0.27272727299999999</v>
      </c>
      <c r="AV1095" s="6">
        <v>0</v>
      </c>
      <c r="AW1095" s="198">
        <v>0.38356000000000001</v>
      </c>
      <c r="BO1095" s="198"/>
      <c r="BP1095" s="354">
        <f t="shared" si="103"/>
        <v>5377.7836417414201</v>
      </c>
      <c r="BQ1095" s="354">
        <f t="shared" si="104"/>
        <v>0</v>
      </c>
      <c r="BR1095" s="354">
        <f t="shared" si="105"/>
        <v>35975.020615200003</v>
      </c>
      <c r="CG1095" s="198"/>
      <c r="CH1095">
        <f>(Transest!$J$14/HexExtSoy!$K$4)</f>
        <v>0.20257267294641951</v>
      </c>
      <c r="CI1095">
        <f>(HydroProcOil!$K$14/HexExtSoy!$K$4)</f>
        <v>0.10977777777777777</v>
      </c>
      <c r="CJ1095">
        <f>(StarchFerm!$K$24/StarchFerm!$K$4)</f>
        <v>0.33157302630665886</v>
      </c>
      <c r="CY1095" s="198"/>
      <c r="CZ1095">
        <f>BP1095*CH1095*1000*LCI!$E$93</f>
        <v>41124548.258024633</v>
      </c>
      <c r="DA1095">
        <f>BQ1095*CI1095*1000*(LCI!$E$99)</f>
        <v>0</v>
      </c>
      <c r="DB1095">
        <f>BR1095*CJ1095*1000*(LCI!$E$96)</f>
        <v>321468937.01146889</v>
      </c>
    </row>
    <row r="1096" spans="1:106" x14ac:dyDescent="0.25">
      <c r="A1096" s="197">
        <v>22019</v>
      </c>
      <c r="B1096" s="197" t="s">
        <v>1327</v>
      </c>
      <c r="C1096" s="197" t="s">
        <v>1337</v>
      </c>
      <c r="D1096" s="197">
        <v>-93.348935699999998</v>
      </c>
      <c r="E1096" s="197">
        <v>30.236979999999999</v>
      </c>
      <c r="F1096">
        <v>2.2599999999999998</v>
      </c>
      <c r="G1096">
        <f t="shared" si="106"/>
        <v>2.2599999999999998</v>
      </c>
      <c r="H1096" s="198">
        <v>8.16</v>
      </c>
      <c r="Q1096" s="221">
        <f>(Q4181*10000)*TEA!$M$15*10^-6</f>
        <v>61.727440367699991</v>
      </c>
      <c r="R1096" s="221">
        <f>(R4181*10000)*TEA!$O$15*10^-6</f>
        <v>61.727440367699991</v>
      </c>
      <c r="AA1096">
        <f t="shared" si="102"/>
        <v>1</v>
      </c>
      <c r="AB1096" s="197">
        <v>22019</v>
      </c>
      <c r="AC1096" s="197">
        <v>456</v>
      </c>
      <c r="AD1096" s="197">
        <f t="shared" si="107"/>
        <v>456</v>
      </c>
      <c r="AE1096" s="197">
        <v>340</v>
      </c>
      <c r="AJ1096">
        <v>0</v>
      </c>
      <c r="AK1096">
        <v>0</v>
      </c>
      <c r="AU1096" s="198">
        <v>0.27272727299999999</v>
      </c>
      <c r="AV1096" s="6">
        <v>0</v>
      </c>
      <c r="AW1096" s="198">
        <v>0.38356000000000001</v>
      </c>
      <c r="BO1096" s="198"/>
      <c r="BP1096" s="354">
        <f t="shared" si="103"/>
        <v>281.06181846287996</v>
      </c>
      <c r="BQ1096" s="354">
        <f t="shared" si="104"/>
        <v>0</v>
      </c>
      <c r="BR1096" s="354">
        <f t="shared" si="105"/>
        <v>1064.148864</v>
      </c>
      <c r="CG1096" s="198"/>
      <c r="CH1096">
        <f>(Transest!$J$14/HexExtSoy!$K$4)</f>
        <v>0.20257267294641951</v>
      </c>
      <c r="CI1096">
        <f>(HydroProcOil!$K$14/HexExtSoy!$K$4)</f>
        <v>0.10977777777777777</v>
      </c>
      <c r="CJ1096">
        <f>(StarchFerm!$K$24/StarchFerm!$K$4)</f>
        <v>0.33157302630665886</v>
      </c>
      <c r="CY1096" s="198"/>
      <c r="CZ1096">
        <f>BP1096*CH1096*1000*LCI!$E$93</f>
        <v>2149313.0045525609</v>
      </c>
      <c r="DA1096">
        <f>BQ1096*CI1096*1000*(LCI!$E$99)</f>
        <v>0</v>
      </c>
      <c r="DB1096">
        <f>BR1096*CJ1096*1000*(LCI!$E$96)</f>
        <v>9509120.4475225098</v>
      </c>
    </row>
    <row r="1097" spans="1:106" x14ac:dyDescent="0.25">
      <c r="A1097" s="197">
        <v>22021</v>
      </c>
      <c r="B1097" s="197" t="s">
        <v>1327</v>
      </c>
      <c r="C1097" s="197" t="s">
        <v>1338</v>
      </c>
      <c r="D1097" s="197">
        <v>-92.120406099999997</v>
      </c>
      <c r="E1097" s="197">
        <v>32.089950000000002</v>
      </c>
      <c r="F1097">
        <v>2.6</v>
      </c>
      <c r="G1097">
        <f t="shared" si="106"/>
        <v>2.6</v>
      </c>
      <c r="H1097" s="198">
        <v>12.01</v>
      </c>
      <c r="Q1097" s="221">
        <f>(Q4182*10000)*TEA!$M$15*10^-6</f>
        <v>57.359135767049999</v>
      </c>
      <c r="R1097" s="221">
        <f>(R4182*10000)*TEA!$O$15*10^-6</f>
        <v>57.359135767049999</v>
      </c>
      <c r="AA1097">
        <f t="shared" si="102"/>
        <v>1</v>
      </c>
      <c r="AB1097" s="197">
        <v>22021</v>
      </c>
      <c r="AC1097" s="197">
        <v>2056</v>
      </c>
      <c r="AD1097" s="197">
        <f t="shared" si="107"/>
        <v>2056</v>
      </c>
      <c r="AE1097" s="197">
        <v>1963</v>
      </c>
      <c r="AJ1097">
        <v>0</v>
      </c>
      <c r="AK1097">
        <v>0</v>
      </c>
      <c r="AU1097" s="198">
        <v>0.27272727299999999</v>
      </c>
      <c r="AV1097" s="6">
        <v>0</v>
      </c>
      <c r="AW1097" s="198">
        <v>0.38356000000000001</v>
      </c>
      <c r="BO1097" s="198"/>
      <c r="BP1097" s="354">
        <f t="shared" si="103"/>
        <v>1457.8909105488001</v>
      </c>
      <c r="BQ1097" s="354">
        <f t="shared" si="104"/>
        <v>0</v>
      </c>
      <c r="BR1097" s="354">
        <f t="shared" si="105"/>
        <v>9042.6686428000012</v>
      </c>
      <c r="CG1097" s="198"/>
      <c r="CH1097">
        <f>(Transest!$J$14/HexExtSoy!$K$4)</f>
        <v>0.20257267294641951</v>
      </c>
      <c r="CI1097">
        <f>(HydroProcOil!$K$14/HexExtSoy!$K$4)</f>
        <v>0.10977777777777777</v>
      </c>
      <c r="CJ1097">
        <f>(StarchFerm!$K$24/StarchFerm!$K$4)</f>
        <v>0.33157302630665886</v>
      </c>
      <c r="CY1097" s="198"/>
      <c r="CZ1097">
        <f>BP1097*CH1097*1000*LCI!$E$93</f>
        <v>11148664.412684532</v>
      </c>
      <c r="DA1097">
        <f>BQ1097*CI1097*1000*(LCI!$E$99)</f>
        <v>0</v>
      </c>
      <c r="DB1097">
        <f>BR1097*CJ1097*1000*(LCI!$E$96)</f>
        <v>80804319.959712058</v>
      </c>
    </row>
    <row r="1098" spans="1:106" x14ac:dyDescent="0.25">
      <c r="A1098" s="197">
        <v>22023</v>
      </c>
      <c r="B1098" s="197" t="s">
        <v>1327</v>
      </c>
      <c r="C1098" s="197" t="s">
        <v>1339</v>
      </c>
      <c r="D1098" s="197">
        <v>-93.189020200000002</v>
      </c>
      <c r="E1098" s="197">
        <v>29.89038</v>
      </c>
      <c r="F1098">
        <v>2.8</v>
      </c>
      <c r="G1098">
        <f t="shared" si="106"/>
        <v>2.8</v>
      </c>
      <c r="H1098" s="198">
        <v>0</v>
      </c>
      <c r="Q1098" s="221">
        <f>(Q4183*10000)*TEA!$M$15*10^-6</f>
        <v>62.680042833750001</v>
      </c>
      <c r="R1098" s="221">
        <f>(R4183*10000)*TEA!$O$15*10^-6</f>
        <v>62.680042833750001</v>
      </c>
      <c r="AA1098">
        <f t="shared" si="102"/>
        <v>1</v>
      </c>
      <c r="AB1098" s="197">
        <v>22023</v>
      </c>
      <c r="AC1098" s="197">
        <v>384</v>
      </c>
      <c r="AD1098" s="197">
        <f t="shared" si="107"/>
        <v>384</v>
      </c>
      <c r="AE1098" s="197">
        <v>0</v>
      </c>
      <c r="AJ1098">
        <v>0</v>
      </c>
      <c r="AK1098">
        <v>0</v>
      </c>
      <c r="AU1098" s="198">
        <v>0.27272727299999999</v>
      </c>
      <c r="AV1098" s="6">
        <v>0</v>
      </c>
      <c r="AW1098" s="198">
        <v>0.38356000000000001</v>
      </c>
      <c r="BO1098" s="198"/>
      <c r="BP1098" s="354">
        <f t="shared" si="103"/>
        <v>293.23636392959992</v>
      </c>
      <c r="BQ1098" s="354">
        <f t="shared" si="104"/>
        <v>0</v>
      </c>
      <c r="BR1098" s="354">
        <f t="shared" si="105"/>
        <v>0</v>
      </c>
      <c r="CG1098" s="198"/>
      <c r="CH1098">
        <f>(Transest!$J$14/HexExtSoy!$K$4)</f>
        <v>0.20257267294641951</v>
      </c>
      <c r="CI1098">
        <f>(HydroProcOil!$K$14/HexExtSoy!$K$4)</f>
        <v>0.10977777777777777</v>
      </c>
      <c r="CJ1098">
        <f>(StarchFerm!$K$24/StarchFerm!$K$4)</f>
        <v>0.33157302630665886</v>
      </c>
      <c r="CY1098" s="198"/>
      <c r="CZ1098">
        <f>BP1098*CH1098*1000*LCI!$E$93</f>
        <v>2242413.1952481302</v>
      </c>
      <c r="DA1098">
        <f>BQ1098*CI1098*1000*(LCI!$E$99)</f>
        <v>0</v>
      </c>
      <c r="DB1098">
        <f>BR1098*CJ1098*1000*(LCI!$E$96)</f>
        <v>0</v>
      </c>
    </row>
    <row r="1099" spans="1:106" x14ac:dyDescent="0.25">
      <c r="A1099" s="197">
        <v>22025</v>
      </c>
      <c r="B1099" s="197" t="s">
        <v>1327</v>
      </c>
      <c r="C1099" s="197" t="s">
        <v>1340</v>
      </c>
      <c r="D1099" s="197">
        <v>-91.849240899999998</v>
      </c>
      <c r="E1099" s="197">
        <v>31.66601</v>
      </c>
      <c r="F1099">
        <v>3.48</v>
      </c>
      <c r="G1099">
        <f t="shared" si="106"/>
        <v>3.48</v>
      </c>
      <c r="H1099" s="198">
        <v>12.1</v>
      </c>
      <c r="Q1099" s="221">
        <f>(Q4184*10000)*TEA!$M$15*10^-6</f>
        <v>58.708459339200004</v>
      </c>
      <c r="R1099" s="221">
        <f>(R4184*10000)*TEA!$O$15*10^-6</f>
        <v>58.708459339200004</v>
      </c>
      <c r="AA1099">
        <f t="shared" si="102"/>
        <v>1</v>
      </c>
      <c r="AB1099" s="197">
        <v>22025</v>
      </c>
      <c r="AC1099" s="197">
        <v>29104</v>
      </c>
      <c r="AD1099" s="197">
        <f t="shared" si="107"/>
        <v>29104</v>
      </c>
      <c r="AE1099" s="197">
        <v>10330</v>
      </c>
      <c r="AJ1099">
        <v>0</v>
      </c>
      <c r="AK1099">
        <v>0</v>
      </c>
      <c r="AU1099" s="198">
        <v>0.27272727299999999</v>
      </c>
      <c r="AV1099" s="6">
        <v>0</v>
      </c>
      <c r="AW1099" s="198">
        <v>0.38356000000000001</v>
      </c>
      <c r="BO1099" s="198"/>
      <c r="BP1099" s="354">
        <f t="shared" si="103"/>
        <v>27622.34184580416</v>
      </c>
      <c r="BQ1099" s="354">
        <f t="shared" si="104"/>
        <v>0</v>
      </c>
      <c r="BR1099" s="354">
        <f t="shared" si="105"/>
        <v>47942.31508</v>
      </c>
      <c r="CG1099" s="198"/>
      <c r="CH1099">
        <f>(Transest!$J$14/HexExtSoy!$K$4)</f>
        <v>0.20257267294641951</v>
      </c>
      <c r="CI1099">
        <f>(HydroProcOil!$K$14/HexExtSoy!$K$4)</f>
        <v>0.10977777777777777</v>
      </c>
      <c r="CJ1099">
        <f>(StarchFerm!$K$24/StarchFerm!$K$4)</f>
        <v>0.33157302630665886</v>
      </c>
      <c r="CY1099" s="198"/>
      <c r="CZ1099">
        <f>BP1099*CH1099*1000*LCI!$E$93</f>
        <v>211231318.68309674</v>
      </c>
      <c r="DA1099">
        <f>BQ1099*CI1099*1000*(LCI!$E$99)</f>
        <v>0</v>
      </c>
      <c r="DB1099">
        <f>BR1099*CJ1099*1000*(LCI!$E$96)</f>
        <v>428407400.55405897</v>
      </c>
    </row>
    <row r="1100" spans="1:106" x14ac:dyDescent="0.25">
      <c r="A1100" s="197">
        <v>22027</v>
      </c>
      <c r="B1100" s="197" t="s">
        <v>1327</v>
      </c>
      <c r="C1100" s="197" t="s">
        <v>1341</v>
      </c>
      <c r="D1100" s="197">
        <v>-92.995141599999997</v>
      </c>
      <c r="E1100" s="197">
        <v>32.82546</v>
      </c>
      <c r="F1100">
        <v>2.35</v>
      </c>
      <c r="G1100">
        <f t="shared" si="106"/>
        <v>2.35</v>
      </c>
      <c r="H1100" s="198">
        <v>11.4</v>
      </c>
      <c r="Q1100" s="221">
        <f>(Q4185*10000)*TEA!$M$15*10^-6</f>
        <v>55.254224253149992</v>
      </c>
      <c r="R1100" s="221">
        <f>(R4185*10000)*TEA!$O$15*10^-6</f>
        <v>55.254224253149992</v>
      </c>
      <c r="AA1100">
        <f t="shared" si="102"/>
        <v>1</v>
      </c>
      <c r="AB1100" s="197">
        <v>22027</v>
      </c>
      <c r="AC1100" s="197">
        <v>486</v>
      </c>
      <c r="AD1100" s="197">
        <f t="shared" si="107"/>
        <v>486</v>
      </c>
      <c r="AE1100" s="197">
        <v>406</v>
      </c>
      <c r="AJ1100">
        <v>0</v>
      </c>
      <c r="AK1100">
        <v>0</v>
      </c>
      <c r="AU1100" s="198">
        <v>0.27272727299999999</v>
      </c>
      <c r="AV1100" s="6">
        <v>0</v>
      </c>
      <c r="AW1100" s="198">
        <v>0.38356000000000001</v>
      </c>
      <c r="BO1100" s="198"/>
      <c r="BP1100" s="354">
        <f t="shared" si="103"/>
        <v>311.48181849330001</v>
      </c>
      <c r="BQ1100" s="354">
        <f t="shared" si="104"/>
        <v>0</v>
      </c>
      <c r="BR1100" s="354">
        <f t="shared" si="105"/>
        <v>1775.2691040000002</v>
      </c>
      <c r="CG1100" s="198"/>
      <c r="CH1100">
        <f>(Transest!$J$14/HexExtSoy!$K$4)</f>
        <v>0.20257267294641951</v>
      </c>
      <c r="CI1100">
        <f>(HydroProcOil!$K$14/HexExtSoy!$K$4)</f>
        <v>0.10977777777777777</v>
      </c>
      <c r="CJ1100">
        <f>(StarchFerm!$K$24/StarchFerm!$K$4)</f>
        <v>0.33157302630665886</v>
      </c>
      <c r="CY1100" s="198"/>
      <c r="CZ1100">
        <f>BP1100*CH1100*1000*LCI!$E$93</f>
        <v>2381938.3466265723</v>
      </c>
      <c r="DA1100">
        <f>BQ1100*CI1100*1000*(LCI!$E$99)</f>
        <v>0</v>
      </c>
      <c r="DB1100">
        <f>BR1100*CJ1100*1000*(LCI!$E$96)</f>
        <v>15863614.864227651</v>
      </c>
    </row>
    <row r="1101" spans="1:106" x14ac:dyDescent="0.25">
      <c r="A1101" s="197">
        <v>22029</v>
      </c>
      <c r="B1101" s="197" t="s">
        <v>1327</v>
      </c>
      <c r="C1101" s="197" t="s">
        <v>1342</v>
      </c>
      <c r="D1101" s="197">
        <v>-91.641863900000004</v>
      </c>
      <c r="E1101" s="197">
        <v>31.45514</v>
      </c>
      <c r="F1101">
        <v>3.75</v>
      </c>
      <c r="G1101">
        <f t="shared" si="106"/>
        <v>3.75</v>
      </c>
      <c r="H1101" s="198">
        <v>11.28</v>
      </c>
      <c r="Q1101" s="221">
        <f>(Q4186*10000)*TEA!$M$15*10^-6</f>
        <v>59.489639401950008</v>
      </c>
      <c r="R1101" s="221">
        <f>(R4186*10000)*TEA!$O$15*10^-6</f>
        <v>59.489639401950008</v>
      </c>
      <c r="AA1101">
        <f t="shared" si="102"/>
        <v>1</v>
      </c>
      <c r="AB1101" s="197">
        <v>22029</v>
      </c>
      <c r="AC1101" s="197">
        <v>50893</v>
      </c>
      <c r="AD1101" s="197">
        <f t="shared" si="107"/>
        <v>50893</v>
      </c>
      <c r="AE1101" s="197">
        <v>6992</v>
      </c>
      <c r="AJ1101">
        <v>0</v>
      </c>
      <c r="AK1101">
        <v>0</v>
      </c>
      <c r="AU1101" s="198">
        <v>0.27272727299999999</v>
      </c>
      <c r="AV1101" s="6">
        <v>0</v>
      </c>
      <c r="AW1101" s="198">
        <v>0.38356000000000001</v>
      </c>
      <c r="BO1101" s="198"/>
      <c r="BP1101" s="354">
        <f t="shared" si="103"/>
        <v>52049.65914295875</v>
      </c>
      <c r="BQ1101" s="354">
        <f t="shared" si="104"/>
        <v>0</v>
      </c>
      <c r="BR1101" s="354">
        <f t="shared" si="105"/>
        <v>30251.285145599999</v>
      </c>
      <c r="CG1101" s="198"/>
      <c r="CH1101">
        <f>(Transest!$J$14/HexExtSoy!$K$4)</f>
        <v>0.20257267294641951</v>
      </c>
      <c r="CI1101">
        <f>(HydroProcOil!$K$14/HexExtSoy!$K$4)</f>
        <v>0.10977777777777777</v>
      </c>
      <c r="CJ1101">
        <f>(StarchFerm!$K$24/StarchFerm!$K$4)</f>
        <v>0.33157302630665886</v>
      </c>
      <c r="CY1101" s="198"/>
      <c r="CZ1101">
        <f>BP1101*CH1101*1000*LCI!$E$93</f>
        <v>398029906.33985466</v>
      </c>
      <c r="DA1101">
        <f>BQ1101*CI1101*1000*(LCI!$E$99)</f>
        <v>0</v>
      </c>
      <c r="DB1101">
        <f>BR1101*CJ1101*1000*(LCI!$E$96)</f>
        <v>270322248.95732158</v>
      </c>
    </row>
    <row r="1102" spans="1:106" x14ac:dyDescent="0.25">
      <c r="A1102" s="197">
        <v>22031</v>
      </c>
      <c r="B1102" s="197" t="s">
        <v>1327</v>
      </c>
      <c r="C1102" s="197" t="s">
        <v>1343</v>
      </c>
      <c r="D1102" s="197">
        <v>-93.738269200000005</v>
      </c>
      <c r="E1102" s="197">
        <v>32.065739999999998</v>
      </c>
      <c r="F1102">
        <v>0</v>
      </c>
      <c r="G1102">
        <f t="shared" si="106"/>
        <v>0</v>
      </c>
      <c r="H1102" s="198">
        <v>0</v>
      </c>
      <c r="Q1102" s="221">
        <f>(Q4187*10000)*TEA!$M$15*10^-6</f>
        <v>56.490708403799992</v>
      </c>
      <c r="R1102" s="221">
        <f>(R4187*10000)*TEA!$O$15*10^-6</f>
        <v>56.490708403799992</v>
      </c>
      <c r="AA1102">
        <f t="shared" si="102"/>
        <v>1</v>
      </c>
      <c r="AB1102" s="197">
        <v>22031</v>
      </c>
      <c r="AC1102" s="197">
        <v>0</v>
      </c>
      <c r="AD1102" s="197">
        <f t="shared" si="107"/>
        <v>0</v>
      </c>
      <c r="AE1102" s="197">
        <v>0</v>
      </c>
      <c r="AJ1102">
        <v>0</v>
      </c>
      <c r="AK1102">
        <v>0</v>
      </c>
      <c r="AU1102" s="198">
        <v>0.27272727299999999</v>
      </c>
      <c r="AV1102" s="6">
        <v>0</v>
      </c>
      <c r="AW1102" s="198">
        <v>0.38356000000000001</v>
      </c>
      <c r="BO1102" s="198"/>
      <c r="BP1102" s="354">
        <f t="shared" si="103"/>
        <v>0</v>
      </c>
      <c r="BQ1102" s="354">
        <f t="shared" si="104"/>
        <v>0</v>
      </c>
      <c r="BR1102" s="354">
        <f t="shared" si="105"/>
        <v>0</v>
      </c>
      <c r="CG1102" s="198"/>
      <c r="CH1102">
        <f>(Transest!$J$14/HexExtSoy!$K$4)</f>
        <v>0.20257267294641951</v>
      </c>
      <c r="CI1102">
        <f>(HydroProcOil!$K$14/HexExtSoy!$K$4)</f>
        <v>0.10977777777777777</v>
      </c>
      <c r="CJ1102">
        <f>(StarchFerm!$K$24/StarchFerm!$K$4)</f>
        <v>0.33157302630665886</v>
      </c>
      <c r="CY1102" s="198"/>
      <c r="CZ1102">
        <f>BP1102*CH1102*1000*LCI!$E$93</f>
        <v>0</v>
      </c>
      <c r="DA1102">
        <f>BQ1102*CI1102*1000*(LCI!$E$99)</f>
        <v>0</v>
      </c>
      <c r="DB1102">
        <f>BR1102*CJ1102*1000*(LCI!$E$96)</f>
        <v>0</v>
      </c>
    </row>
    <row r="1103" spans="1:106" x14ac:dyDescent="0.25">
      <c r="A1103" s="197">
        <v>22033</v>
      </c>
      <c r="B1103" s="197" t="s">
        <v>1327</v>
      </c>
      <c r="C1103" s="197" t="s">
        <v>1344</v>
      </c>
      <c r="D1103" s="197">
        <v>-91.098144099999999</v>
      </c>
      <c r="E1103" s="197">
        <v>30.536180000000002</v>
      </c>
      <c r="F1103">
        <v>0</v>
      </c>
      <c r="G1103">
        <f t="shared" si="106"/>
        <v>0</v>
      </c>
      <c r="H1103" s="198">
        <v>8.74</v>
      </c>
      <c r="Q1103" s="221">
        <f>(Q4188*10000)*TEA!$M$15*10^-6</f>
        <v>63.18557900639999</v>
      </c>
      <c r="R1103" s="221">
        <f>(R4188*10000)*TEA!$O$15*10^-6</f>
        <v>63.18557900639999</v>
      </c>
      <c r="AA1103">
        <f t="shared" si="102"/>
        <v>1</v>
      </c>
      <c r="AB1103" s="197">
        <v>22033</v>
      </c>
      <c r="AC1103" s="197">
        <v>0</v>
      </c>
      <c r="AD1103" s="197">
        <f t="shared" si="107"/>
        <v>0</v>
      </c>
      <c r="AE1103" s="197">
        <v>124</v>
      </c>
      <c r="AJ1103">
        <v>0</v>
      </c>
      <c r="AK1103">
        <v>0</v>
      </c>
      <c r="AU1103" s="198">
        <v>0.27272727299999999</v>
      </c>
      <c r="AV1103" s="6">
        <v>0</v>
      </c>
      <c r="AW1103" s="198">
        <v>0.38356000000000001</v>
      </c>
      <c r="BO1103" s="198"/>
      <c r="BP1103" s="354">
        <f t="shared" si="103"/>
        <v>0</v>
      </c>
      <c r="BQ1103" s="354">
        <f t="shared" si="104"/>
        <v>0</v>
      </c>
      <c r="BR1103" s="354">
        <f t="shared" si="105"/>
        <v>415.68698560000001</v>
      </c>
      <c r="CG1103" s="198"/>
      <c r="CH1103">
        <f>(Transest!$J$14/HexExtSoy!$K$4)</f>
        <v>0.20257267294641951</v>
      </c>
      <c r="CI1103">
        <f>(HydroProcOil!$K$14/HexExtSoy!$K$4)</f>
        <v>0.10977777777777777</v>
      </c>
      <c r="CJ1103">
        <f>(StarchFerm!$K$24/StarchFerm!$K$4)</f>
        <v>0.33157302630665886</v>
      </c>
      <c r="CY1103" s="198"/>
      <c r="CZ1103">
        <f>BP1103*CH1103*1000*LCI!$E$93</f>
        <v>0</v>
      </c>
      <c r="DA1103">
        <f>BQ1103*CI1103*1000*(LCI!$E$99)</f>
        <v>0</v>
      </c>
      <c r="DB1103">
        <f>BR1103*CJ1103*1000*(LCI!$E$96)</f>
        <v>3714534.4493248975</v>
      </c>
    </row>
    <row r="1104" spans="1:106" x14ac:dyDescent="0.25">
      <c r="A1104" s="197">
        <v>22035</v>
      </c>
      <c r="B1104" s="197" t="s">
        <v>1327</v>
      </c>
      <c r="C1104" s="197" t="s">
        <v>1345</v>
      </c>
      <c r="D1104" s="197">
        <v>-91.244743</v>
      </c>
      <c r="E1104" s="197">
        <v>32.723709999999997</v>
      </c>
      <c r="F1104">
        <v>4.38</v>
      </c>
      <c r="G1104">
        <f t="shared" si="106"/>
        <v>4.38</v>
      </c>
      <c r="H1104" s="198">
        <v>12.04</v>
      </c>
      <c r="Q1104" s="221">
        <f>(Q4189*10000)*TEA!$M$15*10^-6</f>
        <v>56.042364442500009</v>
      </c>
      <c r="R1104" s="221">
        <f>(R4189*10000)*TEA!$O$15*10^-6</f>
        <v>56.042364442500009</v>
      </c>
      <c r="AA1104">
        <f t="shared" si="102"/>
        <v>1</v>
      </c>
      <c r="AB1104" s="197">
        <v>22035</v>
      </c>
      <c r="AC1104" s="197">
        <v>51216</v>
      </c>
      <c r="AD1104" s="197">
        <f t="shared" si="107"/>
        <v>51216</v>
      </c>
      <c r="AE1104" s="197">
        <v>15800</v>
      </c>
      <c r="AJ1104">
        <v>0</v>
      </c>
      <c r="AK1104">
        <v>0</v>
      </c>
      <c r="AU1104" s="198">
        <v>0.27272727299999999</v>
      </c>
      <c r="AV1104" s="6">
        <v>0</v>
      </c>
      <c r="AW1104" s="198">
        <v>0.38356000000000001</v>
      </c>
      <c r="BO1104" s="198"/>
      <c r="BP1104" s="354">
        <f t="shared" si="103"/>
        <v>61179.840061179835</v>
      </c>
      <c r="BQ1104" s="354">
        <f t="shared" si="104"/>
        <v>0</v>
      </c>
      <c r="BR1104" s="354">
        <f t="shared" si="105"/>
        <v>72965.385920000001</v>
      </c>
      <c r="CG1104" s="198"/>
      <c r="CH1104">
        <f>(Transest!$J$14/HexExtSoy!$K$4)</f>
        <v>0.20257267294641951</v>
      </c>
      <c r="CI1104">
        <f>(HydroProcOil!$K$14/HexExtSoy!$K$4)</f>
        <v>0.10977777777777777</v>
      </c>
      <c r="CJ1104">
        <f>(StarchFerm!$K$24/StarchFerm!$K$4)</f>
        <v>0.33157302630665886</v>
      </c>
      <c r="CY1104" s="198"/>
      <c r="CZ1104">
        <f>BP1104*CH1104*1000*LCI!$E$93</f>
        <v>467849480.86894327</v>
      </c>
      <c r="DA1104">
        <f>BQ1104*CI1104*1000*(LCI!$E$99)</f>
        <v>0</v>
      </c>
      <c r="DB1104">
        <f>BR1104*CJ1104*1000*(LCI!$E$96)</f>
        <v>652010885.58719087</v>
      </c>
    </row>
    <row r="1105" spans="1:106" x14ac:dyDescent="0.25">
      <c r="A1105" s="197">
        <v>22037</v>
      </c>
      <c r="B1105" s="197" t="s">
        <v>1327</v>
      </c>
      <c r="C1105" s="197" t="s">
        <v>1346</v>
      </c>
      <c r="D1105" s="197">
        <v>-91.046099999999996</v>
      </c>
      <c r="E1105" s="197">
        <v>30.84534</v>
      </c>
      <c r="F1105">
        <v>0</v>
      </c>
      <c r="G1105">
        <f t="shared" si="106"/>
        <v>0</v>
      </c>
      <c r="H1105" s="198">
        <v>0</v>
      </c>
      <c r="Q1105" s="221">
        <f>(Q4190*10000)*TEA!$M$15*10^-6</f>
        <v>62.167470158249991</v>
      </c>
      <c r="R1105" s="221">
        <f>(R4190*10000)*TEA!$O$15*10^-6</f>
        <v>62.167470158249991</v>
      </c>
      <c r="AA1105">
        <f t="shared" si="102"/>
        <v>1</v>
      </c>
      <c r="AB1105" s="197">
        <v>22037</v>
      </c>
      <c r="AC1105" s="197">
        <v>0</v>
      </c>
      <c r="AD1105" s="197">
        <f t="shared" si="107"/>
        <v>0</v>
      </c>
      <c r="AE1105" s="197">
        <v>0</v>
      </c>
      <c r="AJ1105">
        <v>0</v>
      </c>
      <c r="AK1105">
        <v>0</v>
      </c>
      <c r="AU1105" s="198">
        <v>0.27272727299999999</v>
      </c>
      <c r="AV1105" s="6">
        <v>0</v>
      </c>
      <c r="AW1105" s="198">
        <v>0.38356000000000001</v>
      </c>
      <c r="BO1105" s="198"/>
      <c r="BP1105" s="354">
        <f t="shared" si="103"/>
        <v>0</v>
      </c>
      <c r="BQ1105" s="354">
        <f t="shared" si="104"/>
        <v>0</v>
      </c>
      <c r="BR1105" s="354">
        <f t="shared" si="105"/>
        <v>0</v>
      </c>
      <c r="CG1105" s="198"/>
      <c r="CH1105">
        <f>(Transest!$J$14/HexExtSoy!$K$4)</f>
        <v>0.20257267294641951</v>
      </c>
      <c r="CI1105">
        <f>(HydroProcOil!$K$14/HexExtSoy!$K$4)</f>
        <v>0.10977777777777777</v>
      </c>
      <c r="CJ1105">
        <f>(StarchFerm!$K$24/StarchFerm!$K$4)</f>
        <v>0.33157302630665886</v>
      </c>
      <c r="CY1105" s="198"/>
      <c r="CZ1105">
        <f>BP1105*CH1105*1000*LCI!$E$93</f>
        <v>0</v>
      </c>
      <c r="DA1105">
        <f>BQ1105*CI1105*1000*(LCI!$E$99)</f>
        <v>0</v>
      </c>
      <c r="DB1105">
        <f>BR1105*CJ1105*1000*(LCI!$E$96)</f>
        <v>0</v>
      </c>
    </row>
    <row r="1106" spans="1:106" x14ac:dyDescent="0.25">
      <c r="A1106" s="197">
        <v>22039</v>
      </c>
      <c r="B1106" s="197" t="s">
        <v>1327</v>
      </c>
      <c r="C1106" s="197" t="s">
        <v>1347</v>
      </c>
      <c r="D1106" s="197">
        <v>-92.404514800000001</v>
      </c>
      <c r="E1106" s="197">
        <v>30.733560000000001</v>
      </c>
      <c r="F1106">
        <v>2.59</v>
      </c>
      <c r="G1106">
        <f t="shared" si="106"/>
        <v>2.59</v>
      </c>
      <c r="H1106" s="198">
        <v>10.85</v>
      </c>
      <c r="Q1106" s="221">
        <f>(Q4191*10000)*TEA!$M$15*10^-6</f>
        <v>60.917263150050005</v>
      </c>
      <c r="R1106" s="221">
        <f>(R4191*10000)*TEA!$O$15*10^-6</f>
        <v>60.917263150050005</v>
      </c>
      <c r="AA1106">
        <f t="shared" si="102"/>
        <v>1</v>
      </c>
      <c r="AB1106" s="197">
        <v>22039</v>
      </c>
      <c r="AC1106" s="197">
        <v>10437</v>
      </c>
      <c r="AD1106" s="197">
        <f t="shared" si="107"/>
        <v>10437</v>
      </c>
      <c r="AE1106" s="197">
        <v>297</v>
      </c>
      <c r="AJ1106">
        <v>0</v>
      </c>
      <c r="AK1106">
        <v>0</v>
      </c>
      <c r="AU1106" s="198">
        <v>0.27272727299999999</v>
      </c>
      <c r="AV1106" s="6">
        <v>0</v>
      </c>
      <c r="AW1106" s="198">
        <v>0.38356000000000001</v>
      </c>
      <c r="BO1106" s="198"/>
      <c r="BP1106" s="354">
        <f t="shared" si="103"/>
        <v>7372.317280099589</v>
      </c>
      <c r="BQ1106" s="354">
        <f t="shared" si="104"/>
        <v>0</v>
      </c>
      <c r="BR1106" s="354">
        <f t="shared" si="105"/>
        <v>1236.0029219999999</v>
      </c>
      <c r="CG1106" s="198"/>
      <c r="CH1106">
        <f>(Transest!$J$14/HexExtSoy!$K$4)</f>
        <v>0.20257267294641951</v>
      </c>
      <c r="CI1106">
        <f>(HydroProcOil!$K$14/HexExtSoy!$K$4)</f>
        <v>0.10977777777777777</v>
      </c>
      <c r="CJ1106">
        <f>(StarchFerm!$K$24/StarchFerm!$K$4)</f>
        <v>0.33157302630665886</v>
      </c>
      <c r="CY1106" s="198"/>
      <c r="CZ1106">
        <f>BP1106*CH1106*1000*LCI!$E$93</f>
        <v>56376983.150766626</v>
      </c>
      <c r="DA1106">
        <f>BQ1106*CI1106*1000*(LCI!$E$99)</f>
        <v>0</v>
      </c>
      <c r="DB1106">
        <f>BR1106*CJ1106*1000*(LCI!$E$96)</f>
        <v>11044789.931559585</v>
      </c>
    </row>
    <row r="1107" spans="1:106" x14ac:dyDescent="0.25">
      <c r="A1107" s="197">
        <v>22041</v>
      </c>
      <c r="B1107" s="197" t="s">
        <v>1327</v>
      </c>
      <c r="C1107" s="197" t="s">
        <v>1348</v>
      </c>
      <c r="D1107" s="197">
        <v>-91.676898199999997</v>
      </c>
      <c r="E1107" s="197">
        <v>32.135719999999999</v>
      </c>
      <c r="F1107">
        <v>3.97</v>
      </c>
      <c r="G1107">
        <f t="shared" si="106"/>
        <v>3.97</v>
      </c>
      <c r="H1107" s="198">
        <v>11.73</v>
      </c>
      <c r="Q1107" s="221">
        <f>(Q4192*10000)*TEA!$M$15*10^-6</f>
        <v>57.453950524949988</v>
      </c>
      <c r="R1107" s="221">
        <f>(R4192*10000)*TEA!$O$15*10^-6</f>
        <v>57.453950524949988</v>
      </c>
      <c r="AA1107">
        <f t="shared" si="102"/>
        <v>1</v>
      </c>
      <c r="AB1107" s="197">
        <v>22041</v>
      </c>
      <c r="AC1107" s="197">
        <v>20966</v>
      </c>
      <c r="AD1107" s="197">
        <f t="shared" si="107"/>
        <v>20966</v>
      </c>
      <c r="AE1107" s="197">
        <v>29873</v>
      </c>
      <c r="AJ1107">
        <v>0</v>
      </c>
      <c r="AK1107">
        <v>0</v>
      </c>
      <c r="AU1107" s="198">
        <v>0.27272727299999999</v>
      </c>
      <c r="AV1107" s="6">
        <v>0</v>
      </c>
      <c r="AW1107" s="198">
        <v>0.38356000000000001</v>
      </c>
      <c r="BO1107" s="198"/>
      <c r="BP1107" s="354">
        <f t="shared" si="103"/>
        <v>22700.460022700459</v>
      </c>
      <c r="BQ1107" s="354">
        <f t="shared" si="104"/>
        <v>0</v>
      </c>
      <c r="BR1107" s="354">
        <f t="shared" si="105"/>
        <v>134403.37083240002</v>
      </c>
      <c r="CG1107" s="198"/>
      <c r="CH1107">
        <f>(Transest!$J$14/HexExtSoy!$K$4)</f>
        <v>0.20257267294641951</v>
      </c>
      <c r="CI1107">
        <f>(HydroProcOil!$K$14/HexExtSoy!$K$4)</f>
        <v>0.10977777777777777</v>
      </c>
      <c r="CJ1107">
        <f>(StarchFerm!$K$24/StarchFerm!$K$4)</f>
        <v>0.33157302630665886</v>
      </c>
      <c r="CY1107" s="198"/>
      <c r="CZ1107">
        <f>BP1107*CH1107*1000*LCI!$E$93</f>
        <v>173593105.61266932</v>
      </c>
      <c r="DA1107">
        <f>BQ1107*CI1107*1000*(LCI!$E$99)</f>
        <v>0</v>
      </c>
      <c r="DB1107">
        <f>BR1107*CJ1107*1000*(LCI!$E$96)</f>
        <v>1201014148.5226691</v>
      </c>
    </row>
    <row r="1108" spans="1:106" x14ac:dyDescent="0.25">
      <c r="A1108" s="197">
        <v>22043</v>
      </c>
      <c r="B1108" s="197" t="s">
        <v>1327</v>
      </c>
      <c r="C1108" s="197" t="s">
        <v>1349</v>
      </c>
      <c r="D1108" s="197">
        <v>-92.554585700000004</v>
      </c>
      <c r="E1108" s="197">
        <v>31.603649999999998</v>
      </c>
      <c r="F1108">
        <v>3.51</v>
      </c>
      <c r="G1108">
        <f t="shared" si="106"/>
        <v>3.51</v>
      </c>
      <c r="H1108" s="198">
        <v>11.8</v>
      </c>
      <c r="Q1108" s="221">
        <f>(Q4193*10000)*TEA!$M$15*10^-6</f>
        <v>58.398464828250006</v>
      </c>
      <c r="R1108" s="221">
        <f>(R4193*10000)*TEA!$O$15*10^-6</f>
        <v>58.398464828250006</v>
      </c>
      <c r="AA1108">
        <f t="shared" si="102"/>
        <v>1</v>
      </c>
      <c r="AB1108" s="197">
        <v>22043</v>
      </c>
      <c r="AC1108" s="197">
        <v>1940</v>
      </c>
      <c r="AD1108" s="197">
        <f t="shared" si="107"/>
        <v>1940</v>
      </c>
      <c r="AE1108" s="197">
        <v>515</v>
      </c>
      <c r="AJ1108">
        <v>0</v>
      </c>
      <c r="AK1108">
        <v>0</v>
      </c>
      <c r="AU1108" s="198">
        <v>0.27272727299999999</v>
      </c>
      <c r="AV1108" s="6">
        <v>0</v>
      </c>
      <c r="AW1108" s="198">
        <v>0.38356000000000001</v>
      </c>
      <c r="BO1108" s="198"/>
      <c r="BP1108" s="354">
        <f t="shared" si="103"/>
        <v>1857.1090927661999</v>
      </c>
      <c r="BQ1108" s="354">
        <f t="shared" si="104"/>
        <v>0</v>
      </c>
      <c r="BR1108" s="354">
        <f t="shared" si="105"/>
        <v>2330.8941199999999</v>
      </c>
      <c r="CG1108" s="198"/>
      <c r="CH1108">
        <f>(Transest!$J$14/HexExtSoy!$K$4)</f>
        <v>0.20257267294641951</v>
      </c>
      <c r="CI1108">
        <f>(HydroProcOil!$K$14/HexExtSoy!$K$4)</f>
        <v>0.10977777777777777</v>
      </c>
      <c r="CJ1108">
        <f>(StarchFerm!$K$24/StarchFerm!$K$4)</f>
        <v>0.33157302630665886</v>
      </c>
      <c r="CY1108" s="198"/>
      <c r="CZ1108">
        <f>BP1108*CH1108*1000*LCI!$E$93</f>
        <v>14201533.121021783</v>
      </c>
      <c r="DA1108">
        <f>BQ1108*CI1108*1000*(LCI!$E$99)</f>
        <v>0</v>
      </c>
      <c r="DB1108">
        <f>BR1108*CJ1108*1000*(LCI!$E$96)</f>
        <v>20828620.58808906</v>
      </c>
    </row>
    <row r="1109" spans="1:106" x14ac:dyDescent="0.25">
      <c r="A1109" s="197">
        <v>22045</v>
      </c>
      <c r="B1109" s="197" t="s">
        <v>1327</v>
      </c>
      <c r="C1109" s="197" t="s">
        <v>1350</v>
      </c>
      <c r="D1109" s="197">
        <v>-91.6969919</v>
      </c>
      <c r="E1109" s="197">
        <v>29.969580000000001</v>
      </c>
      <c r="F1109">
        <v>3.14</v>
      </c>
      <c r="G1109">
        <f t="shared" si="106"/>
        <v>3.14</v>
      </c>
      <c r="H1109" s="198">
        <v>0</v>
      </c>
      <c r="Q1109" s="221">
        <f>(Q4194*10000)*TEA!$M$15*10^-6</f>
        <v>63.849894011549999</v>
      </c>
      <c r="R1109" s="221">
        <f>(R4194*10000)*TEA!$O$15*10^-6</f>
        <v>63.849894011549999</v>
      </c>
      <c r="AA1109">
        <f t="shared" si="102"/>
        <v>1</v>
      </c>
      <c r="AB1109" s="197">
        <v>22045</v>
      </c>
      <c r="AC1109" s="197">
        <v>2823</v>
      </c>
      <c r="AD1109" s="197">
        <f t="shared" si="107"/>
        <v>2823</v>
      </c>
      <c r="AE1109" s="197">
        <v>0</v>
      </c>
      <c r="AJ1109">
        <v>0</v>
      </c>
      <c r="AK1109">
        <v>0</v>
      </c>
      <c r="AU1109" s="198">
        <v>0.27272727299999999</v>
      </c>
      <c r="AV1109" s="6">
        <v>0</v>
      </c>
      <c r="AW1109" s="198">
        <v>0.38356000000000001</v>
      </c>
      <c r="BO1109" s="198"/>
      <c r="BP1109" s="354">
        <f t="shared" si="103"/>
        <v>2417.5145478720601</v>
      </c>
      <c r="BQ1109" s="354">
        <f t="shared" si="104"/>
        <v>0</v>
      </c>
      <c r="BR1109" s="354">
        <f t="shared" si="105"/>
        <v>0</v>
      </c>
      <c r="CG1109" s="198"/>
      <c r="CH1109">
        <f>(Transest!$J$14/HexExtSoy!$K$4)</f>
        <v>0.20257267294641951</v>
      </c>
      <c r="CI1109">
        <f>(HydroProcOil!$K$14/HexExtSoy!$K$4)</f>
        <v>0.10977777777777777</v>
      </c>
      <c r="CJ1109">
        <f>(StarchFerm!$K$24/StarchFerm!$K$4)</f>
        <v>0.33157302630665886</v>
      </c>
      <c r="CY1109" s="198"/>
      <c r="CZ1109">
        <f>BP1109*CH1109*1000*LCI!$E$93</f>
        <v>18487019.990311</v>
      </c>
      <c r="DA1109">
        <f>BQ1109*CI1109*1000*(LCI!$E$99)</f>
        <v>0</v>
      </c>
      <c r="DB1109">
        <f>BR1109*CJ1109*1000*(LCI!$E$96)</f>
        <v>0</v>
      </c>
    </row>
    <row r="1110" spans="1:106" x14ac:dyDescent="0.25">
      <c r="A1110" s="197">
        <v>22047</v>
      </c>
      <c r="B1110" s="197" t="s">
        <v>1327</v>
      </c>
      <c r="C1110" s="197" t="s">
        <v>1351</v>
      </c>
      <c r="D1110" s="197">
        <v>-91.360863100000003</v>
      </c>
      <c r="E1110" s="197">
        <v>30.258980000000001</v>
      </c>
      <c r="F1110">
        <v>3.88</v>
      </c>
      <c r="G1110">
        <f t="shared" si="106"/>
        <v>3.88</v>
      </c>
      <c r="H1110" s="198">
        <v>0</v>
      </c>
      <c r="Q1110" s="221">
        <f>(Q4195*10000)*TEA!$M$15*10^-6</f>
        <v>63.629315426699996</v>
      </c>
      <c r="R1110" s="221">
        <f>(R4195*10000)*TEA!$O$15*10^-6</f>
        <v>63.629315426699996</v>
      </c>
      <c r="AA1110">
        <f t="shared" si="102"/>
        <v>1</v>
      </c>
      <c r="AB1110" s="197">
        <v>22047</v>
      </c>
      <c r="AC1110" s="197">
        <v>6119</v>
      </c>
      <c r="AD1110" s="197">
        <f t="shared" si="107"/>
        <v>6119</v>
      </c>
      <c r="AE1110" s="197">
        <v>0</v>
      </c>
      <c r="AJ1110">
        <v>0</v>
      </c>
      <c r="AK1110">
        <v>0</v>
      </c>
      <c r="AU1110" s="198">
        <v>0.27272727299999999</v>
      </c>
      <c r="AV1110" s="6">
        <v>0</v>
      </c>
      <c r="AW1110" s="198">
        <v>0.38356000000000001</v>
      </c>
      <c r="BO1110" s="198"/>
      <c r="BP1110" s="354">
        <f t="shared" si="103"/>
        <v>6475.0145519295602</v>
      </c>
      <c r="BQ1110" s="354">
        <f t="shared" si="104"/>
        <v>0</v>
      </c>
      <c r="BR1110" s="354">
        <f t="shared" si="105"/>
        <v>0</v>
      </c>
      <c r="CG1110" s="198"/>
      <c r="CH1110">
        <f>(Transest!$J$14/HexExtSoy!$K$4)</f>
        <v>0.20257267294641951</v>
      </c>
      <c r="CI1110">
        <f>(HydroProcOil!$K$14/HexExtSoy!$K$4)</f>
        <v>0.10977777777777777</v>
      </c>
      <c r="CJ1110">
        <f>(StarchFerm!$K$24/StarchFerm!$K$4)</f>
        <v>0.33157302630665886</v>
      </c>
      <c r="CY1110" s="198"/>
      <c r="CZ1110">
        <f>BP1110*CH1110*1000*LCI!$E$93</f>
        <v>49515202.944462858</v>
      </c>
      <c r="DA1110">
        <f>BQ1110*CI1110*1000*(LCI!$E$99)</f>
        <v>0</v>
      </c>
      <c r="DB1110">
        <f>BR1110*CJ1110*1000*(LCI!$E$96)</f>
        <v>0</v>
      </c>
    </row>
    <row r="1111" spans="1:106" x14ac:dyDescent="0.25">
      <c r="A1111" s="197">
        <v>22049</v>
      </c>
      <c r="B1111" s="197" t="s">
        <v>1327</v>
      </c>
      <c r="C1111" s="197" t="s">
        <v>1352</v>
      </c>
      <c r="D1111" s="197">
        <v>-92.558026699999999</v>
      </c>
      <c r="E1111" s="197">
        <v>32.304720000000003</v>
      </c>
      <c r="F1111">
        <v>0</v>
      </c>
      <c r="G1111">
        <f t="shared" si="106"/>
        <v>0</v>
      </c>
      <c r="H1111" s="198">
        <v>0</v>
      </c>
      <c r="Q1111" s="221">
        <f>(Q4196*10000)*TEA!$M$15*10^-6</f>
        <v>56.583268271999998</v>
      </c>
      <c r="R1111" s="221">
        <f>(R4196*10000)*TEA!$O$15*10^-6</f>
        <v>56.583268271999998</v>
      </c>
      <c r="AA1111">
        <f t="shared" si="102"/>
        <v>1</v>
      </c>
      <c r="AB1111" s="197">
        <v>22049</v>
      </c>
      <c r="AC1111" s="197">
        <v>0</v>
      </c>
      <c r="AD1111" s="197">
        <f t="shared" si="107"/>
        <v>0</v>
      </c>
      <c r="AE1111" s="197">
        <v>0</v>
      </c>
      <c r="AJ1111">
        <v>0</v>
      </c>
      <c r="AK1111">
        <v>0</v>
      </c>
      <c r="AU1111" s="198">
        <v>0.27272727299999999</v>
      </c>
      <c r="AV1111" s="6">
        <v>0</v>
      </c>
      <c r="AW1111" s="198">
        <v>0.38356000000000001</v>
      </c>
      <c r="BO1111" s="198"/>
      <c r="BP1111" s="354">
        <f t="shared" si="103"/>
        <v>0</v>
      </c>
      <c r="BQ1111" s="354">
        <f t="shared" si="104"/>
        <v>0</v>
      </c>
      <c r="BR1111" s="354">
        <f t="shared" si="105"/>
        <v>0</v>
      </c>
      <c r="CG1111" s="198"/>
      <c r="CH1111">
        <f>(Transest!$J$14/HexExtSoy!$K$4)</f>
        <v>0.20257267294641951</v>
      </c>
      <c r="CI1111">
        <f>(HydroProcOil!$K$14/HexExtSoy!$K$4)</f>
        <v>0.10977777777777777</v>
      </c>
      <c r="CJ1111">
        <f>(StarchFerm!$K$24/StarchFerm!$K$4)</f>
        <v>0.33157302630665886</v>
      </c>
      <c r="CY1111" s="198"/>
      <c r="CZ1111">
        <f>BP1111*CH1111*1000*LCI!$E$93</f>
        <v>0</v>
      </c>
      <c r="DA1111">
        <f>BQ1111*CI1111*1000*(LCI!$E$99)</f>
        <v>0</v>
      </c>
      <c r="DB1111">
        <f>BR1111*CJ1111*1000*(LCI!$E$96)</f>
        <v>0</v>
      </c>
    </row>
    <row r="1112" spans="1:106" x14ac:dyDescent="0.25">
      <c r="A1112" s="197">
        <v>22051</v>
      </c>
      <c r="B1112" s="197" t="s">
        <v>1327</v>
      </c>
      <c r="C1112" s="197" t="s">
        <v>1353</v>
      </c>
      <c r="D1112" s="197">
        <v>-90.119054599999998</v>
      </c>
      <c r="E1112" s="197">
        <v>29.71827</v>
      </c>
      <c r="F1112">
        <v>0</v>
      </c>
      <c r="G1112">
        <f t="shared" si="106"/>
        <v>0</v>
      </c>
      <c r="H1112" s="198">
        <v>0</v>
      </c>
      <c r="Q1112" s="221">
        <f>(Q4197*10000)*TEA!$M$15*10^-6</f>
        <v>67.66174280429999</v>
      </c>
      <c r="R1112" s="221">
        <f>(R4197*10000)*TEA!$O$15*10^-6</f>
        <v>67.66174280429999</v>
      </c>
      <c r="AA1112">
        <f t="shared" si="102"/>
        <v>1</v>
      </c>
      <c r="AB1112" s="197">
        <v>22051</v>
      </c>
      <c r="AC1112" s="197">
        <v>0</v>
      </c>
      <c r="AD1112" s="197">
        <f t="shared" si="107"/>
        <v>0</v>
      </c>
      <c r="AE1112" s="197">
        <v>0</v>
      </c>
      <c r="AJ1112">
        <v>0</v>
      </c>
      <c r="AK1112">
        <v>0</v>
      </c>
      <c r="AU1112" s="198">
        <v>0.27272727299999999</v>
      </c>
      <c r="AV1112" s="6">
        <v>0</v>
      </c>
      <c r="AW1112" s="198">
        <v>0.38356000000000001</v>
      </c>
      <c r="BO1112" s="198"/>
      <c r="BP1112" s="354">
        <f t="shared" si="103"/>
        <v>0</v>
      </c>
      <c r="BQ1112" s="354">
        <f t="shared" si="104"/>
        <v>0</v>
      </c>
      <c r="BR1112" s="354">
        <f t="shared" si="105"/>
        <v>0</v>
      </c>
      <c r="CG1112" s="198"/>
      <c r="CH1112">
        <f>(Transest!$J$14/HexExtSoy!$K$4)</f>
        <v>0.20257267294641951</v>
      </c>
      <c r="CI1112">
        <f>(HydroProcOil!$K$14/HexExtSoy!$K$4)</f>
        <v>0.10977777777777777</v>
      </c>
      <c r="CJ1112">
        <f>(StarchFerm!$K$24/StarchFerm!$K$4)</f>
        <v>0.33157302630665886</v>
      </c>
      <c r="CY1112" s="198"/>
      <c r="CZ1112">
        <f>BP1112*CH1112*1000*LCI!$E$93</f>
        <v>0</v>
      </c>
      <c r="DA1112">
        <f>BQ1112*CI1112*1000*(LCI!$E$99)</f>
        <v>0</v>
      </c>
      <c r="DB1112">
        <f>BR1112*CJ1112*1000*(LCI!$E$96)</f>
        <v>0</v>
      </c>
    </row>
    <row r="1113" spans="1:106" x14ac:dyDescent="0.25">
      <c r="A1113" s="197">
        <v>22053</v>
      </c>
      <c r="B1113" s="197" t="s">
        <v>1327</v>
      </c>
      <c r="C1113" s="197" t="s">
        <v>1354</v>
      </c>
      <c r="D1113" s="197">
        <v>-92.8074352</v>
      </c>
      <c r="E1113" s="197">
        <v>30.269850000000002</v>
      </c>
      <c r="F1113">
        <v>2.08</v>
      </c>
      <c r="G1113">
        <f t="shared" si="106"/>
        <v>2.08</v>
      </c>
      <c r="H1113" s="198">
        <v>0</v>
      </c>
      <c r="Q1113" s="221">
        <f>(Q4198*10000)*TEA!$M$15*10^-6</f>
        <v>61.863764254199992</v>
      </c>
      <c r="R1113" s="221">
        <f>(R4198*10000)*TEA!$O$15*10^-6</f>
        <v>61.863764254199992</v>
      </c>
      <c r="AA1113">
        <f t="shared" si="102"/>
        <v>1</v>
      </c>
      <c r="AB1113" s="197">
        <v>22053</v>
      </c>
      <c r="AC1113" s="197">
        <v>4640</v>
      </c>
      <c r="AD1113" s="197">
        <f t="shared" si="107"/>
        <v>4640</v>
      </c>
      <c r="AE1113" s="197">
        <v>0</v>
      </c>
      <c r="AJ1113">
        <v>0</v>
      </c>
      <c r="AK1113">
        <v>0</v>
      </c>
      <c r="AU1113" s="198">
        <v>0.27272727299999999</v>
      </c>
      <c r="AV1113" s="6">
        <v>0</v>
      </c>
      <c r="AW1113" s="198">
        <v>0.38356000000000001</v>
      </c>
      <c r="BO1113" s="198"/>
      <c r="BP1113" s="354">
        <f t="shared" si="103"/>
        <v>2632.1454571776003</v>
      </c>
      <c r="BQ1113" s="354">
        <f t="shared" si="104"/>
        <v>0</v>
      </c>
      <c r="BR1113" s="354">
        <f t="shared" si="105"/>
        <v>0</v>
      </c>
      <c r="CG1113" s="198"/>
      <c r="CH1113">
        <f>(Transest!$J$14/HexExtSoy!$K$4)</f>
        <v>0.20257267294641951</v>
      </c>
      <c r="CI1113">
        <f>(HydroProcOil!$K$14/HexExtSoy!$K$4)</f>
        <v>0.10977777777777777</v>
      </c>
      <c r="CJ1113">
        <f>(StarchFerm!$K$24/StarchFerm!$K$4)</f>
        <v>0.33157302630665886</v>
      </c>
      <c r="CY1113" s="198"/>
      <c r="CZ1113">
        <f>BP1113*CH1113*1000*LCI!$E$93</f>
        <v>20128327.966870129</v>
      </c>
      <c r="DA1113">
        <f>BQ1113*CI1113*1000*(LCI!$E$99)</f>
        <v>0</v>
      </c>
      <c r="DB1113">
        <f>BR1113*CJ1113*1000*(LCI!$E$96)</f>
        <v>0</v>
      </c>
    </row>
    <row r="1114" spans="1:106" x14ac:dyDescent="0.25">
      <c r="A1114" s="197">
        <v>22055</v>
      </c>
      <c r="B1114" s="197" t="s">
        <v>1327</v>
      </c>
      <c r="C1114" s="197" t="s">
        <v>1355</v>
      </c>
      <c r="D1114" s="197">
        <v>-92.060253000000003</v>
      </c>
      <c r="E1114" s="197">
        <v>30.21322</v>
      </c>
      <c r="F1114">
        <v>2.68</v>
      </c>
      <c r="G1114">
        <f t="shared" si="106"/>
        <v>2.68</v>
      </c>
      <c r="H1114" s="198">
        <v>11</v>
      </c>
      <c r="Q1114" s="221">
        <f>(Q4199*10000)*TEA!$M$15*10^-6</f>
        <v>62.664102995399993</v>
      </c>
      <c r="R1114" s="221">
        <f>(R4199*10000)*TEA!$O$15*10^-6</f>
        <v>62.664102995399993</v>
      </c>
      <c r="AA1114">
        <f t="shared" ref="AA1114:AA1177" si="108">IF(AB1114=A1114,1,0)</f>
        <v>1</v>
      </c>
      <c r="AB1114" s="197">
        <v>22055</v>
      </c>
      <c r="AC1114" s="197">
        <v>1512</v>
      </c>
      <c r="AD1114" s="197">
        <f t="shared" si="107"/>
        <v>1512</v>
      </c>
      <c r="AE1114" s="197">
        <v>256</v>
      </c>
      <c r="AJ1114">
        <v>0</v>
      </c>
      <c r="AK1114">
        <v>0</v>
      </c>
      <c r="AU1114" s="198">
        <v>0.27272727299999999</v>
      </c>
      <c r="AV1114" s="6">
        <v>0</v>
      </c>
      <c r="AW1114" s="198">
        <v>0.38356000000000001</v>
      </c>
      <c r="BO1114" s="198"/>
      <c r="BP1114" s="354">
        <f t="shared" si="103"/>
        <v>1105.1345465596801</v>
      </c>
      <c r="BQ1114" s="354">
        <f t="shared" si="104"/>
        <v>0</v>
      </c>
      <c r="BR1114" s="354">
        <f t="shared" si="105"/>
        <v>1080.1049600000001</v>
      </c>
      <c r="CG1114" s="198"/>
      <c r="CH1114">
        <f>(Transest!$J$14/HexExtSoy!$K$4)</f>
        <v>0.20257267294641951</v>
      </c>
      <c r="CI1114">
        <f>(HydroProcOil!$K$14/HexExtSoy!$K$4)</f>
        <v>0.10977777777777777</v>
      </c>
      <c r="CJ1114">
        <f>(StarchFerm!$K$24/StarchFerm!$K$4)</f>
        <v>0.33157302630665886</v>
      </c>
      <c r="CY1114" s="198"/>
      <c r="CZ1114">
        <f>BP1114*CH1114*1000*LCI!$E$93</f>
        <v>8451094.7295913957</v>
      </c>
      <c r="DA1114">
        <f>BQ1114*CI1114*1000*(LCI!$E$99)</f>
        <v>0</v>
      </c>
      <c r="DB1114">
        <f>BR1114*CJ1114*1000*(LCI!$E$96)</f>
        <v>9651702.4150170833</v>
      </c>
    </row>
    <row r="1115" spans="1:106" x14ac:dyDescent="0.25">
      <c r="A1115" s="197">
        <v>22057</v>
      </c>
      <c r="B1115" s="197" t="s">
        <v>1327</v>
      </c>
      <c r="C1115" s="197" t="s">
        <v>1356</v>
      </c>
      <c r="D1115" s="197">
        <v>-90.435686700000005</v>
      </c>
      <c r="E1115" s="197">
        <v>29.574729999999999</v>
      </c>
      <c r="F1115">
        <v>0</v>
      </c>
      <c r="G1115">
        <f t="shared" si="106"/>
        <v>0</v>
      </c>
      <c r="H1115" s="198">
        <v>0</v>
      </c>
      <c r="Q1115" s="221">
        <f>(Q4200*10000)*TEA!$M$15*10^-6</f>
        <v>67.356816949799992</v>
      </c>
      <c r="R1115" s="221">
        <f>(R4200*10000)*TEA!$O$15*10^-6</f>
        <v>67.356816949799992</v>
      </c>
      <c r="AA1115">
        <f t="shared" si="108"/>
        <v>1</v>
      </c>
      <c r="AB1115" s="197">
        <v>22057</v>
      </c>
      <c r="AC1115" s="197">
        <v>0</v>
      </c>
      <c r="AD1115" s="197">
        <f t="shared" si="107"/>
        <v>0</v>
      </c>
      <c r="AE1115" s="197">
        <v>0</v>
      </c>
      <c r="AJ1115">
        <v>0</v>
      </c>
      <c r="AK1115">
        <v>0</v>
      </c>
      <c r="AU1115" s="198">
        <v>0.27272727299999999</v>
      </c>
      <c r="AV1115" s="6">
        <v>0</v>
      </c>
      <c r="AW1115" s="198">
        <v>0.38356000000000001</v>
      </c>
      <c r="BO1115" s="198"/>
      <c r="BP1115" s="354">
        <f t="shared" si="103"/>
        <v>0</v>
      </c>
      <c r="BQ1115" s="354">
        <f t="shared" si="104"/>
        <v>0</v>
      </c>
      <c r="BR1115" s="354">
        <f t="shared" si="105"/>
        <v>0</v>
      </c>
      <c r="CG1115" s="198"/>
      <c r="CH1115">
        <f>(Transest!$J$14/HexExtSoy!$K$4)</f>
        <v>0.20257267294641951</v>
      </c>
      <c r="CI1115">
        <f>(HydroProcOil!$K$14/HexExtSoy!$K$4)</f>
        <v>0.10977777777777777</v>
      </c>
      <c r="CJ1115">
        <f>(StarchFerm!$K$24/StarchFerm!$K$4)</f>
        <v>0.33157302630665886</v>
      </c>
      <c r="CY1115" s="198"/>
      <c r="CZ1115">
        <f>BP1115*CH1115*1000*LCI!$E$93</f>
        <v>0</v>
      </c>
      <c r="DA1115">
        <f>BQ1115*CI1115*1000*(LCI!$E$99)</f>
        <v>0</v>
      </c>
      <c r="DB1115">
        <f>BR1115*CJ1115*1000*(LCI!$E$96)</f>
        <v>0</v>
      </c>
    </row>
    <row r="1116" spans="1:106" x14ac:dyDescent="0.25">
      <c r="A1116" s="197">
        <v>22059</v>
      </c>
      <c r="B1116" s="197" t="s">
        <v>1327</v>
      </c>
      <c r="C1116" s="197" t="s">
        <v>1357</v>
      </c>
      <c r="D1116" s="197">
        <v>-92.164361999999997</v>
      </c>
      <c r="E1116" s="197">
        <v>31.678360000000001</v>
      </c>
      <c r="F1116">
        <v>0</v>
      </c>
      <c r="G1116">
        <f t="shared" si="106"/>
        <v>0</v>
      </c>
      <c r="H1116" s="198">
        <v>0</v>
      </c>
      <c r="Q1116" s="221">
        <f>(Q4201*10000)*TEA!$M$15*10^-6</f>
        <v>58.4897847075</v>
      </c>
      <c r="R1116" s="221">
        <f>(R4201*10000)*TEA!$O$15*10^-6</f>
        <v>58.4897847075</v>
      </c>
      <c r="AA1116">
        <f t="shared" si="108"/>
        <v>1</v>
      </c>
      <c r="AB1116" s="197">
        <v>22059</v>
      </c>
      <c r="AC1116" s="197">
        <v>0</v>
      </c>
      <c r="AD1116" s="197">
        <f t="shared" si="107"/>
        <v>0</v>
      </c>
      <c r="AE1116" s="197">
        <v>0</v>
      </c>
      <c r="AJ1116">
        <v>0</v>
      </c>
      <c r="AK1116">
        <v>0</v>
      </c>
      <c r="AU1116" s="198">
        <v>0.27272727299999999</v>
      </c>
      <c r="AV1116" s="6">
        <v>0</v>
      </c>
      <c r="AW1116" s="198">
        <v>0.38356000000000001</v>
      </c>
      <c r="BO1116" s="198"/>
      <c r="BP1116" s="354">
        <f t="shared" si="103"/>
        <v>0</v>
      </c>
      <c r="BQ1116" s="354">
        <f t="shared" si="104"/>
        <v>0</v>
      </c>
      <c r="BR1116" s="354">
        <f t="shared" si="105"/>
        <v>0</v>
      </c>
      <c r="CG1116" s="198"/>
      <c r="CH1116">
        <f>(Transest!$J$14/HexExtSoy!$K$4)</f>
        <v>0.20257267294641951</v>
      </c>
      <c r="CI1116">
        <f>(HydroProcOil!$K$14/HexExtSoy!$K$4)</f>
        <v>0.10977777777777777</v>
      </c>
      <c r="CJ1116">
        <f>(StarchFerm!$K$24/StarchFerm!$K$4)</f>
        <v>0.33157302630665886</v>
      </c>
      <c r="CY1116" s="198"/>
      <c r="CZ1116">
        <f>BP1116*CH1116*1000*LCI!$E$93</f>
        <v>0</v>
      </c>
      <c r="DA1116">
        <f>BQ1116*CI1116*1000*(LCI!$E$99)</f>
        <v>0</v>
      </c>
      <c r="DB1116">
        <f>BR1116*CJ1116*1000*(LCI!$E$96)</f>
        <v>0</v>
      </c>
    </row>
    <row r="1117" spans="1:106" x14ac:dyDescent="0.25">
      <c r="A1117" s="197">
        <v>22061</v>
      </c>
      <c r="B1117" s="197" t="s">
        <v>1327</v>
      </c>
      <c r="C1117" s="197" t="s">
        <v>1358</v>
      </c>
      <c r="D1117" s="197">
        <v>-92.664946</v>
      </c>
      <c r="E1117" s="197">
        <v>32.60566</v>
      </c>
      <c r="F1117">
        <v>0</v>
      </c>
      <c r="G1117">
        <f t="shared" si="106"/>
        <v>0</v>
      </c>
      <c r="H1117" s="198">
        <v>0</v>
      </c>
      <c r="Q1117" s="221">
        <f>(Q4202*10000)*TEA!$M$15*10^-6</f>
        <v>55.848933196199987</v>
      </c>
      <c r="R1117" s="221">
        <f>(R4202*10000)*TEA!$O$15*10^-6</f>
        <v>55.848933196199987</v>
      </c>
      <c r="AA1117">
        <f t="shared" si="108"/>
        <v>1</v>
      </c>
      <c r="AB1117" s="197">
        <v>22061</v>
      </c>
      <c r="AC1117" s="197">
        <v>0</v>
      </c>
      <c r="AD1117" s="197">
        <f t="shared" si="107"/>
        <v>0</v>
      </c>
      <c r="AE1117" s="197">
        <v>0</v>
      </c>
      <c r="AJ1117">
        <v>0</v>
      </c>
      <c r="AK1117">
        <v>0</v>
      </c>
      <c r="AU1117" s="198">
        <v>0.27272727299999999</v>
      </c>
      <c r="AV1117" s="6">
        <v>0</v>
      </c>
      <c r="AW1117" s="198">
        <v>0.38356000000000001</v>
      </c>
      <c r="BO1117" s="198"/>
      <c r="BP1117" s="354">
        <f t="shared" si="103"/>
        <v>0</v>
      </c>
      <c r="BQ1117" s="354">
        <f t="shared" si="104"/>
        <v>0</v>
      </c>
      <c r="BR1117" s="354">
        <f t="shared" si="105"/>
        <v>0</v>
      </c>
      <c r="CG1117" s="198"/>
      <c r="CH1117">
        <f>(Transest!$J$14/HexExtSoy!$K$4)</f>
        <v>0.20257267294641951</v>
      </c>
      <c r="CI1117">
        <f>(HydroProcOil!$K$14/HexExtSoy!$K$4)</f>
        <v>0.10977777777777777</v>
      </c>
      <c r="CJ1117">
        <f>(StarchFerm!$K$24/StarchFerm!$K$4)</f>
        <v>0.33157302630665886</v>
      </c>
      <c r="CY1117" s="198"/>
      <c r="CZ1117">
        <f>BP1117*CH1117*1000*LCI!$E$93</f>
        <v>0</v>
      </c>
      <c r="DA1117">
        <f>BQ1117*CI1117*1000*(LCI!$E$99)</f>
        <v>0</v>
      </c>
      <c r="DB1117">
        <f>BR1117*CJ1117*1000*(LCI!$E$96)</f>
        <v>0</v>
      </c>
    </row>
    <row r="1118" spans="1:106" x14ac:dyDescent="0.25">
      <c r="A1118" s="197">
        <v>22063</v>
      </c>
      <c r="B1118" s="197" t="s">
        <v>1327</v>
      </c>
      <c r="C1118" s="197" t="s">
        <v>1359</v>
      </c>
      <c r="D1118" s="197">
        <v>-90.719019900000006</v>
      </c>
      <c r="E1118" s="197">
        <v>30.441310000000001</v>
      </c>
      <c r="F1118">
        <v>0</v>
      </c>
      <c r="G1118">
        <f t="shared" si="106"/>
        <v>0</v>
      </c>
      <c r="H1118" s="198">
        <v>11.61</v>
      </c>
      <c r="Q1118" s="221">
        <f>(Q4203*10000)*TEA!$M$15*10^-6</f>
        <v>64.106107389450003</v>
      </c>
      <c r="R1118" s="221">
        <f>(R4203*10000)*TEA!$O$15*10^-6</f>
        <v>64.106107389450003</v>
      </c>
      <c r="AA1118">
        <f t="shared" si="108"/>
        <v>1</v>
      </c>
      <c r="AB1118" s="197">
        <v>22063</v>
      </c>
      <c r="AC1118" s="197">
        <v>0</v>
      </c>
      <c r="AD1118" s="197">
        <f t="shared" si="107"/>
        <v>0</v>
      </c>
      <c r="AE1118" s="197">
        <v>1</v>
      </c>
      <c r="AJ1118">
        <v>0</v>
      </c>
      <c r="AK1118">
        <v>0</v>
      </c>
      <c r="AU1118" s="198">
        <v>0.27272727299999999</v>
      </c>
      <c r="AV1118" s="6">
        <v>0</v>
      </c>
      <c r="AW1118" s="198">
        <v>0.38356000000000001</v>
      </c>
      <c r="BO1118" s="198"/>
      <c r="BP1118" s="354">
        <f t="shared" si="103"/>
        <v>0</v>
      </c>
      <c r="BQ1118" s="354">
        <f t="shared" si="104"/>
        <v>0</v>
      </c>
      <c r="BR1118" s="354">
        <f t="shared" si="105"/>
        <v>4.4531315999999999</v>
      </c>
      <c r="CG1118" s="198"/>
      <c r="CH1118">
        <f>(Transest!$J$14/HexExtSoy!$K$4)</f>
        <v>0.20257267294641951</v>
      </c>
      <c r="CI1118">
        <f>(HydroProcOil!$K$14/HexExtSoy!$K$4)</f>
        <v>0.10977777777777777</v>
      </c>
      <c r="CJ1118">
        <f>(StarchFerm!$K$24/StarchFerm!$K$4)</f>
        <v>0.33157302630665886</v>
      </c>
      <c r="CY1118" s="198"/>
      <c r="CZ1118">
        <f>BP1118*CH1118*1000*LCI!$E$93</f>
        <v>0</v>
      </c>
      <c r="DA1118">
        <f>BQ1118*CI1118*1000*(LCI!$E$99)</f>
        <v>0</v>
      </c>
      <c r="DB1118">
        <f>BR1118*CJ1118*1000*(LCI!$E$96)</f>
        <v>39792.707755095282</v>
      </c>
    </row>
    <row r="1119" spans="1:106" x14ac:dyDescent="0.25">
      <c r="A1119" s="197">
        <v>22065</v>
      </c>
      <c r="B1119" s="197" t="s">
        <v>1327</v>
      </c>
      <c r="C1119" s="197" t="s">
        <v>1360</v>
      </c>
      <c r="D1119" s="197">
        <v>-91.247767100000004</v>
      </c>
      <c r="E1119" s="197">
        <v>32.370249999999999</v>
      </c>
      <c r="F1119">
        <v>3.8</v>
      </c>
      <c r="G1119">
        <f t="shared" si="106"/>
        <v>3.8</v>
      </c>
      <c r="H1119" s="198">
        <v>11.45</v>
      </c>
      <c r="Q1119" s="221">
        <f>(Q4204*10000)*TEA!$M$15*10^-6</f>
        <v>56.914030454399999</v>
      </c>
      <c r="R1119" s="221">
        <f>(R4204*10000)*TEA!$O$15*10^-6</f>
        <v>56.914030454399999</v>
      </c>
      <c r="AA1119">
        <f t="shared" si="108"/>
        <v>1</v>
      </c>
      <c r="AB1119" s="197">
        <v>22065</v>
      </c>
      <c r="AC1119" s="197">
        <v>41085</v>
      </c>
      <c r="AD1119" s="197">
        <f t="shared" si="107"/>
        <v>41085</v>
      </c>
      <c r="AE1119" s="197">
        <v>19710</v>
      </c>
      <c r="AJ1119">
        <v>0</v>
      </c>
      <c r="AK1119">
        <v>0</v>
      </c>
      <c r="AU1119" s="198">
        <v>0.27272727299999999</v>
      </c>
      <c r="AV1119" s="6">
        <v>0</v>
      </c>
      <c r="AW1119" s="198">
        <v>0.38356000000000001</v>
      </c>
      <c r="BO1119" s="198"/>
      <c r="BP1119" s="354">
        <f t="shared" si="103"/>
        <v>42579.000042578999</v>
      </c>
      <c r="BQ1119" s="354">
        <f t="shared" si="104"/>
        <v>0</v>
      </c>
      <c r="BR1119" s="354">
        <f t="shared" si="105"/>
        <v>86561.629020000008</v>
      </c>
      <c r="CG1119" s="198"/>
      <c r="CH1119">
        <f>(Transest!$J$14/HexExtSoy!$K$4)</f>
        <v>0.20257267294641951</v>
      </c>
      <c r="CI1119">
        <f>(HydroProcOil!$K$14/HexExtSoy!$K$4)</f>
        <v>0.10977777777777777</v>
      </c>
      <c r="CJ1119">
        <f>(StarchFerm!$K$24/StarchFerm!$K$4)</f>
        <v>0.33157302630665886</v>
      </c>
      <c r="CY1119" s="198"/>
      <c r="CZ1119">
        <f>BP1119*CH1119*1000*LCI!$E$93</f>
        <v>325606654.83791292</v>
      </c>
      <c r="DA1119">
        <f>BQ1119*CI1119*1000*(LCI!$E$99)</f>
        <v>0</v>
      </c>
      <c r="DB1119">
        <f>BR1119*CJ1119*1000*(LCI!$E$96)</f>
        <v>773505459.93247437</v>
      </c>
    </row>
    <row r="1120" spans="1:106" x14ac:dyDescent="0.25">
      <c r="A1120" s="197">
        <v>22067</v>
      </c>
      <c r="B1120" s="197" t="s">
        <v>1327</v>
      </c>
      <c r="C1120" s="197" t="s">
        <v>1361</v>
      </c>
      <c r="D1120" s="197">
        <v>-91.807909300000006</v>
      </c>
      <c r="E1120" s="197">
        <v>32.822220000000002</v>
      </c>
      <c r="F1120">
        <v>4.0999999999999996</v>
      </c>
      <c r="G1120">
        <f t="shared" si="106"/>
        <v>4.0999999999999996</v>
      </c>
      <c r="H1120" s="198">
        <v>12.2</v>
      </c>
      <c r="Q1120" s="221">
        <f>(Q4205*10000)*TEA!$M$15*10^-6</f>
        <v>55.734200760599997</v>
      </c>
      <c r="R1120" s="221">
        <f>(R4205*10000)*TEA!$O$15*10^-6</f>
        <v>55.734200760599997</v>
      </c>
      <c r="AA1120">
        <f t="shared" si="108"/>
        <v>1</v>
      </c>
      <c r="AB1120" s="197">
        <v>22067</v>
      </c>
      <c r="AC1120" s="197">
        <v>30637</v>
      </c>
      <c r="AD1120" s="197">
        <f t="shared" si="107"/>
        <v>30637</v>
      </c>
      <c r="AE1120" s="197">
        <v>25197</v>
      </c>
      <c r="AJ1120">
        <v>0</v>
      </c>
      <c r="AK1120">
        <v>0</v>
      </c>
      <c r="AU1120" s="198">
        <v>0.27272727299999999</v>
      </c>
      <c r="AV1120" s="6">
        <v>0</v>
      </c>
      <c r="AW1120" s="198">
        <v>0.38356000000000001</v>
      </c>
      <c r="BO1120" s="198"/>
      <c r="BP1120" s="354">
        <f t="shared" si="103"/>
        <v>34257.736397894092</v>
      </c>
      <c r="BQ1120" s="354">
        <f t="shared" si="104"/>
        <v>0</v>
      </c>
      <c r="BR1120" s="354">
        <f t="shared" si="105"/>
        <v>117907.64810399999</v>
      </c>
      <c r="CG1120" s="198"/>
      <c r="CH1120">
        <f>(Transest!$J$14/HexExtSoy!$K$4)</f>
        <v>0.20257267294641951</v>
      </c>
      <c r="CI1120">
        <f>(HydroProcOil!$K$14/HexExtSoy!$K$4)</f>
        <v>0.10977777777777777</v>
      </c>
      <c r="CJ1120">
        <f>(StarchFerm!$K$24/StarchFerm!$K$4)</f>
        <v>0.33157302630665886</v>
      </c>
      <c r="CY1120" s="198"/>
      <c r="CZ1120">
        <f>BP1120*CH1120*1000*LCI!$E$93</f>
        <v>261972966.47837576</v>
      </c>
      <c r="DA1120">
        <f>BQ1120*CI1120*1000*(LCI!$E$99)</f>
        <v>0</v>
      </c>
      <c r="DB1120">
        <f>BR1120*CJ1120*1000*(LCI!$E$96)</f>
        <v>1053610134.291357</v>
      </c>
    </row>
    <row r="1121" spans="1:106" x14ac:dyDescent="0.25">
      <c r="A1121" s="197">
        <v>22069</v>
      </c>
      <c r="B1121" s="197" t="s">
        <v>1327</v>
      </c>
      <c r="C1121" s="197" t="s">
        <v>1362</v>
      </c>
      <c r="D1121" s="197">
        <v>-93.091869399999993</v>
      </c>
      <c r="E1121" s="197">
        <v>31.726680000000002</v>
      </c>
      <c r="F1121">
        <v>3.17</v>
      </c>
      <c r="G1121">
        <f t="shared" si="106"/>
        <v>3.17</v>
      </c>
      <c r="H1121" s="198">
        <v>9.5</v>
      </c>
      <c r="Q1121" s="221">
        <f>(Q4206*10000)*TEA!$M$15*10^-6</f>
        <v>57.659184217799989</v>
      </c>
      <c r="R1121" s="221">
        <f>(R4206*10000)*TEA!$O$15*10^-6</f>
        <v>57.659184217799989</v>
      </c>
      <c r="AA1121">
        <f t="shared" si="108"/>
        <v>1</v>
      </c>
      <c r="AB1121" s="197">
        <v>22069</v>
      </c>
      <c r="AC1121" s="197">
        <v>8429</v>
      </c>
      <c r="AD1121" s="197">
        <f t="shared" si="107"/>
        <v>8429</v>
      </c>
      <c r="AE1121" s="197">
        <v>5497</v>
      </c>
      <c r="AJ1121">
        <v>0</v>
      </c>
      <c r="AK1121">
        <v>0</v>
      </c>
      <c r="AU1121" s="198">
        <v>0.27272727299999999</v>
      </c>
      <c r="AV1121" s="6">
        <v>0</v>
      </c>
      <c r="AW1121" s="198">
        <v>0.38356000000000001</v>
      </c>
      <c r="BO1121" s="198"/>
      <c r="BP1121" s="354">
        <f t="shared" si="103"/>
        <v>7287.2536436508899</v>
      </c>
      <c r="BQ1121" s="354">
        <f t="shared" si="104"/>
        <v>0</v>
      </c>
      <c r="BR1121" s="354">
        <f t="shared" si="105"/>
        <v>20030.078540000002</v>
      </c>
      <c r="CG1121" s="198"/>
      <c r="CH1121">
        <f>(Transest!$J$14/HexExtSoy!$K$4)</f>
        <v>0.20257267294641951</v>
      </c>
      <c r="CI1121">
        <f>(HydroProcOil!$K$14/HexExtSoy!$K$4)</f>
        <v>0.10977777777777777</v>
      </c>
      <c r="CJ1121">
        <f>(StarchFerm!$K$24/StarchFerm!$K$4)</f>
        <v>0.33157302630665886</v>
      </c>
      <c r="CY1121" s="198"/>
      <c r="CZ1121">
        <f>BP1121*CH1121*1000*LCI!$E$93</f>
        <v>55726491.450991802</v>
      </c>
      <c r="DA1121">
        <f>BQ1121*CI1121*1000*(LCI!$E$99)</f>
        <v>0</v>
      </c>
      <c r="DB1121">
        <f>BR1121*CJ1121*1000*(LCI!$E$96)</f>
        <v>178986639.79609892</v>
      </c>
    </row>
    <row r="1122" spans="1:106" x14ac:dyDescent="0.25">
      <c r="A1122" s="197">
        <v>22071</v>
      </c>
      <c r="B1122" s="197" t="s">
        <v>1327</v>
      </c>
      <c r="C1122" s="197" t="s">
        <v>1363</v>
      </c>
      <c r="D1122" s="197">
        <v>-89.933100800000005</v>
      </c>
      <c r="E1122" s="197">
        <v>30.03443</v>
      </c>
      <c r="F1122">
        <v>0</v>
      </c>
      <c r="G1122">
        <f t="shared" si="106"/>
        <v>0</v>
      </c>
      <c r="H1122" s="198">
        <v>0</v>
      </c>
      <c r="Q1122" s="221">
        <f>(Q4207*10000)*TEA!$M$15*10^-6</f>
        <v>66.667787444249996</v>
      </c>
      <c r="R1122" s="221">
        <f>(R4207*10000)*TEA!$O$15*10^-6</f>
        <v>66.667787444249996</v>
      </c>
      <c r="AA1122">
        <f t="shared" si="108"/>
        <v>1</v>
      </c>
      <c r="AB1122" s="197">
        <v>22071</v>
      </c>
      <c r="AC1122" s="197">
        <v>0</v>
      </c>
      <c r="AD1122" s="197">
        <f t="shared" si="107"/>
        <v>0</v>
      </c>
      <c r="AE1122" s="197">
        <v>0</v>
      </c>
      <c r="AJ1122">
        <v>0</v>
      </c>
      <c r="AK1122">
        <v>0</v>
      </c>
      <c r="AU1122" s="198">
        <v>0.27272727299999999</v>
      </c>
      <c r="AV1122" s="6">
        <v>0</v>
      </c>
      <c r="AW1122" s="198">
        <v>0.38356000000000001</v>
      </c>
      <c r="BO1122" s="198"/>
      <c r="BP1122" s="354">
        <f t="shared" si="103"/>
        <v>0</v>
      </c>
      <c r="BQ1122" s="354">
        <f t="shared" si="104"/>
        <v>0</v>
      </c>
      <c r="BR1122" s="354">
        <f t="shared" si="105"/>
        <v>0</v>
      </c>
      <c r="CG1122" s="198"/>
      <c r="CH1122">
        <f>(Transest!$J$14/HexExtSoy!$K$4)</f>
        <v>0.20257267294641951</v>
      </c>
      <c r="CI1122">
        <f>(HydroProcOil!$K$14/HexExtSoy!$K$4)</f>
        <v>0.10977777777777777</v>
      </c>
      <c r="CJ1122">
        <f>(StarchFerm!$K$24/StarchFerm!$K$4)</f>
        <v>0.33157302630665886</v>
      </c>
      <c r="CY1122" s="198"/>
      <c r="CZ1122">
        <f>BP1122*CH1122*1000*LCI!$E$93</f>
        <v>0</v>
      </c>
      <c r="DA1122">
        <f>BQ1122*CI1122*1000*(LCI!$E$99)</f>
        <v>0</v>
      </c>
      <c r="DB1122">
        <f>BR1122*CJ1122*1000*(LCI!$E$96)</f>
        <v>0</v>
      </c>
    </row>
    <row r="1123" spans="1:106" x14ac:dyDescent="0.25">
      <c r="A1123" s="197">
        <v>22073</v>
      </c>
      <c r="B1123" s="197" t="s">
        <v>1327</v>
      </c>
      <c r="C1123" s="197" t="s">
        <v>1364</v>
      </c>
      <c r="D1123" s="197">
        <v>-92.159380200000001</v>
      </c>
      <c r="E1123" s="197">
        <v>32.4833</v>
      </c>
      <c r="F1123">
        <v>3.52</v>
      </c>
      <c r="G1123">
        <f t="shared" si="106"/>
        <v>3.52</v>
      </c>
      <c r="H1123" s="198">
        <v>12.18</v>
      </c>
      <c r="Q1123" s="221">
        <f>(Q4208*10000)*TEA!$M$15*10^-6</f>
        <v>56.362295881349993</v>
      </c>
      <c r="R1123" s="221">
        <f>(R4208*10000)*TEA!$O$15*10^-6</f>
        <v>56.362295881349993</v>
      </c>
      <c r="AA1123">
        <f t="shared" si="108"/>
        <v>1</v>
      </c>
      <c r="AB1123" s="197">
        <v>22073</v>
      </c>
      <c r="AC1123" s="197">
        <v>6533</v>
      </c>
      <c r="AD1123" s="197">
        <f t="shared" si="107"/>
        <v>6533</v>
      </c>
      <c r="AE1123" s="197">
        <v>5386</v>
      </c>
      <c r="AJ1123">
        <v>0</v>
      </c>
      <c r="AK1123">
        <v>0</v>
      </c>
      <c r="AU1123" s="198">
        <v>0.27272727299999999</v>
      </c>
      <c r="AV1123" s="6">
        <v>0</v>
      </c>
      <c r="AW1123" s="198">
        <v>0.38356000000000001</v>
      </c>
      <c r="BO1123" s="198"/>
      <c r="BP1123" s="354">
        <f t="shared" si="103"/>
        <v>6271.6800062716802</v>
      </c>
      <c r="BQ1123" s="354">
        <f t="shared" si="104"/>
        <v>0</v>
      </c>
      <c r="BR1123" s="354">
        <f t="shared" si="105"/>
        <v>25162.103668799999</v>
      </c>
      <c r="CG1123" s="198"/>
      <c r="CH1123">
        <f>(Transest!$J$14/HexExtSoy!$K$4)</f>
        <v>0.20257267294641951</v>
      </c>
      <c r="CI1123">
        <f>(HydroProcOil!$K$14/HexExtSoy!$K$4)</f>
        <v>0.10977777777777777</v>
      </c>
      <c r="CJ1123">
        <f>(StarchFerm!$K$24/StarchFerm!$K$4)</f>
        <v>0.33157302630665886</v>
      </c>
      <c r="CY1123" s="198"/>
      <c r="CZ1123">
        <f>BP1123*CH1123*1000*LCI!$E$93</f>
        <v>47960279.598248944</v>
      </c>
      <c r="DA1123">
        <f>BQ1123*CI1123*1000*(LCI!$E$99)</f>
        <v>0</v>
      </c>
      <c r="DB1123">
        <f>BR1123*CJ1123*1000*(LCI!$E$96)</f>
        <v>224845867.52297401</v>
      </c>
    </row>
    <row r="1124" spans="1:106" x14ac:dyDescent="0.25">
      <c r="A1124" s="197">
        <v>22075</v>
      </c>
      <c r="B1124" s="197" t="s">
        <v>1327</v>
      </c>
      <c r="C1124" s="197" t="s">
        <v>1365</v>
      </c>
      <c r="D1124" s="197">
        <v>-89.624209500000006</v>
      </c>
      <c r="E1124" s="197">
        <v>29.450119999999998</v>
      </c>
      <c r="F1124">
        <v>0</v>
      </c>
      <c r="G1124">
        <f t="shared" si="106"/>
        <v>0</v>
      </c>
      <c r="H1124" s="198">
        <v>0</v>
      </c>
      <c r="Q1124" s="221">
        <f>(Q4209*10000)*TEA!$M$15*10^-6</f>
        <v>68.078981330549993</v>
      </c>
      <c r="R1124" s="221">
        <f>(R4209*10000)*TEA!$O$15*10^-6</f>
        <v>68.078981330549993</v>
      </c>
      <c r="AA1124">
        <f t="shared" si="108"/>
        <v>1</v>
      </c>
      <c r="AB1124" s="197">
        <v>22075</v>
      </c>
      <c r="AC1124" s="197">
        <v>0</v>
      </c>
      <c r="AD1124" s="197">
        <f t="shared" si="107"/>
        <v>0</v>
      </c>
      <c r="AE1124" s="197">
        <v>0</v>
      </c>
      <c r="AJ1124">
        <v>0</v>
      </c>
      <c r="AK1124">
        <v>0</v>
      </c>
      <c r="AU1124" s="198">
        <v>0.27272727299999999</v>
      </c>
      <c r="AV1124" s="6">
        <v>0</v>
      </c>
      <c r="AW1124" s="198">
        <v>0.38356000000000001</v>
      </c>
      <c r="BO1124" s="198"/>
      <c r="BP1124" s="354">
        <f t="shared" si="103"/>
        <v>0</v>
      </c>
      <c r="BQ1124" s="354">
        <f t="shared" si="104"/>
        <v>0</v>
      </c>
      <c r="BR1124" s="354">
        <f t="shared" si="105"/>
        <v>0</v>
      </c>
      <c r="CG1124" s="198"/>
      <c r="CH1124">
        <f>(Transest!$J$14/HexExtSoy!$K$4)</f>
        <v>0.20257267294641951</v>
      </c>
      <c r="CI1124">
        <f>(HydroProcOil!$K$14/HexExtSoy!$K$4)</f>
        <v>0.10977777777777777</v>
      </c>
      <c r="CJ1124">
        <f>(StarchFerm!$K$24/StarchFerm!$K$4)</f>
        <v>0.33157302630665886</v>
      </c>
      <c r="CY1124" s="198"/>
      <c r="CZ1124">
        <f>BP1124*CH1124*1000*LCI!$E$93</f>
        <v>0</v>
      </c>
      <c r="DA1124">
        <f>BQ1124*CI1124*1000*(LCI!$E$99)</f>
        <v>0</v>
      </c>
      <c r="DB1124">
        <f>BR1124*CJ1124*1000*(LCI!$E$96)</f>
        <v>0</v>
      </c>
    </row>
    <row r="1125" spans="1:106" x14ac:dyDescent="0.25">
      <c r="A1125" s="197">
        <v>22077</v>
      </c>
      <c r="B1125" s="197" t="s">
        <v>1327</v>
      </c>
      <c r="C1125" s="197" t="s">
        <v>1366</v>
      </c>
      <c r="D1125" s="197">
        <v>-91.609212499999998</v>
      </c>
      <c r="E1125" s="197">
        <v>30.716809999999999</v>
      </c>
      <c r="F1125">
        <v>3.62</v>
      </c>
      <c r="G1125">
        <f t="shared" si="106"/>
        <v>3.62</v>
      </c>
      <c r="H1125" s="198">
        <v>12.51</v>
      </c>
      <c r="Q1125" s="221">
        <f>(Q4210*10000)*TEA!$M$15*10^-6</f>
        <v>61.814184537599992</v>
      </c>
      <c r="R1125" s="221">
        <f>(R4210*10000)*TEA!$O$15*10^-6</f>
        <v>61.814184537599992</v>
      </c>
      <c r="AA1125">
        <f t="shared" si="108"/>
        <v>1</v>
      </c>
      <c r="AB1125" s="197">
        <v>22077</v>
      </c>
      <c r="AC1125" s="197">
        <v>23112</v>
      </c>
      <c r="AD1125" s="197">
        <f t="shared" si="107"/>
        <v>23112</v>
      </c>
      <c r="AE1125" s="197">
        <v>3641</v>
      </c>
      <c r="AJ1125">
        <v>0</v>
      </c>
      <c r="AK1125">
        <v>0</v>
      </c>
      <c r="AU1125" s="198">
        <v>0.27272727299999999</v>
      </c>
      <c r="AV1125" s="6">
        <v>0</v>
      </c>
      <c r="AW1125" s="198">
        <v>0.38356000000000001</v>
      </c>
      <c r="BO1125" s="198"/>
      <c r="BP1125" s="354">
        <f t="shared" si="103"/>
        <v>22817.847295545122</v>
      </c>
      <c r="BQ1125" s="354">
        <f t="shared" si="104"/>
        <v>0</v>
      </c>
      <c r="BR1125" s="354">
        <f t="shared" si="105"/>
        <v>17470.739919600001</v>
      </c>
      <c r="CG1125" s="198"/>
      <c r="CH1125">
        <f>(Transest!$J$14/HexExtSoy!$K$4)</f>
        <v>0.20257267294641951</v>
      </c>
      <c r="CI1125">
        <f>(HydroProcOil!$K$14/HexExtSoy!$K$4)</f>
        <v>0.10977777777777777</v>
      </c>
      <c r="CJ1125">
        <f>(StarchFerm!$K$24/StarchFerm!$K$4)</f>
        <v>0.33157302630665886</v>
      </c>
      <c r="CY1125" s="198"/>
      <c r="CZ1125">
        <f>BP1125*CH1125*1000*LCI!$E$93</f>
        <v>174490779.98720315</v>
      </c>
      <c r="DA1125">
        <f>BQ1125*CI1125*1000*(LCI!$E$99)</f>
        <v>0</v>
      </c>
      <c r="DB1125">
        <f>BR1125*CJ1125*1000*(LCI!$E$96)</f>
        <v>156116663.58252689</v>
      </c>
    </row>
    <row r="1126" spans="1:106" x14ac:dyDescent="0.25">
      <c r="A1126" s="197">
        <v>22079</v>
      </c>
      <c r="B1126" s="197" t="s">
        <v>1327</v>
      </c>
      <c r="C1126" s="197" t="s">
        <v>1367</v>
      </c>
      <c r="D1126" s="197">
        <v>-92.530110100000002</v>
      </c>
      <c r="E1126" s="197">
        <v>31.205110000000001</v>
      </c>
      <c r="F1126">
        <v>3.3</v>
      </c>
      <c r="G1126">
        <f t="shared" si="106"/>
        <v>3.3</v>
      </c>
      <c r="H1126" s="198">
        <v>9.64</v>
      </c>
      <c r="Q1126" s="221">
        <f>(Q4211*10000)*TEA!$M$15*10^-6</f>
        <v>59.523798573000001</v>
      </c>
      <c r="R1126" s="221">
        <f>(R4211*10000)*TEA!$O$15*10^-6</f>
        <v>59.523798573000001</v>
      </c>
      <c r="AA1126">
        <f t="shared" si="108"/>
        <v>1</v>
      </c>
      <c r="AB1126" s="197">
        <v>22079</v>
      </c>
      <c r="AC1126" s="197">
        <v>20705</v>
      </c>
      <c r="AD1126" s="197">
        <f t="shared" si="107"/>
        <v>20705</v>
      </c>
      <c r="AE1126" s="197">
        <v>4456</v>
      </c>
      <c r="AJ1126">
        <v>0</v>
      </c>
      <c r="AK1126">
        <v>0</v>
      </c>
      <c r="AU1126" s="198">
        <v>0.27272727299999999</v>
      </c>
      <c r="AV1126" s="6">
        <v>0</v>
      </c>
      <c r="AW1126" s="198">
        <v>0.38356000000000001</v>
      </c>
      <c r="BO1126" s="198"/>
      <c r="BP1126" s="354">
        <f t="shared" si="103"/>
        <v>18634.500018634499</v>
      </c>
      <c r="BQ1126" s="354">
        <f t="shared" si="104"/>
        <v>0</v>
      </c>
      <c r="BR1126" s="354">
        <f t="shared" si="105"/>
        <v>16476.141990400003</v>
      </c>
      <c r="CG1126" s="198"/>
      <c r="CH1126">
        <f>(Transest!$J$14/HexExtSoy!$K$4)</f>
        <v>0.20257267294641951</v>
      </c>
      <c r="CI1126">
        <f>(HydroProcOil!$K$14/HexExtSoy!$K$4)</f>
        <v>0.10977777777777777</v>
      </c>
      <c r="CJ1126">
        <f>(StarchFerm!$K$24/StarchFerm!$K$4)</f>
        <v>0.33157302630665886</v>
      </c>
      <c r="CY1126" s="198"/>
      <c r="CZ1126">
        <f>BP1126*CH1126*1000*LCI!$E$93</f>
        <v>142500228.03675726</v>
      </c>
      <c r="DA1126">
        <f>BQ1126*CI1126*1000*(LCI!$E$99)</f>
        <v>0</v>
      </c>
      <c r="DB1126">
        <f>BR1126*CJ1126*1000*(LCI!$E$96)</f>
        <v>147229042.85052821</v>
      </c>
    </row>
    <row r="1127" spans="1:106" x14ac:dyDescent="0.25">
      <c r="A1127" s="197">
        <v>22081</v>
      </c>
      <c r="B1127" s="197" t="s">
        <v>1327</v>
      </c>
      <c r="C1127" s="197" t="s">
        <v>1368</v>
      </c>
      <c r="D1127" s="197">
        <v>-93.338783500000005</v>
      </c>
      <c r="E1127" s="197">
        <v>32.099229999999999</v>
      </c>
      <c r="F1127">
        <v>3.22</v>
      </c>
      <c r="G1127">
        <f t="shared" si="106"/>
        <v>3.22</v>
      </c>
      <c r="H1127" s="198">
        <v>11.17</v>
      </c>
      <c r="Q1127" s="221">
        <f>(Q4212*10000)*TEA!$M$15*10^-6</f>
        <v>56.483482093650004</v>
      </c>
      <c r="R1127" s="221">
        <f>(R4212*10000)*TEA!$O$15*10^-6</f>
        <v>56.483482093650004</v>
      </c>
      <c r="AA1127">
        <f t="shared" si="108"/>
        <v>1</v>
      </c>
      <c r="AB1127" s="197">
        <v>22081</v>
      </c>
      <c r="AC1127" s="197">
        <v>2495</v>
      </c>
      <c r="AD1127" s="197">
        <f t="shared" si="107"/>
        <v>2495</v>
      </c>
      <c r="AE1127" s="197">
        <v>998</v>
      </c>
      <c r="AJ1127">
        <v>0</v>
      </c>
      <c r="AK1127">
        <v>0</v>
      </c>
      <c r="AU1127" s="198">
        <v>0.27272727299999999</v>
      </c>
      <c r="AV1127" s="6">
        <v>0</v>
      </c>
      <c r="AW1127" s="198">
        <v>0.38356000000000001</v>
      </c>
      <c r="BO1127" s="198"/>
      <c r="BP1127" s="354">
        <f t="shared" si="103"/>
        <v>2191.0636385547</v>
      </c>
      <c r="BQ1127" s="354">
        <f t="shared" si="104"/>
        <v>0</v>
      </c>
      <c r="BR1127" s="354">
        <f t="shared" si="105"/>
        <v>4275.7964695999999</v>
      </c>
      <c r="CG1127" s="198"/>
      <c r="CH1127">
        <f>(Transest!$J$14/HexExtSoy!$K$4)</f>
        <v>0.20257267294641951</v>
      </c>
      <c r="CI1127">
        <f>(HydroProcOil!$K$14/HexExtSoy!$K$4)</f>
        <v>0.10977777777777777</v>
      </c>
      <c r="CJ1127">
        <f>(StarchFerm!$K$24/StarchFerm!$K$4)</f>
        <v>0.33157302630665886</v>
      </c>
      <c r="CY1127" s="198"/>
      <c r="CZ1127">
        <f>BP1127*CH1127*1000*LCI!$E$93</f>
        <v>16755323.074129427</v>
      </c>
      <c r="DA1127">
        <f>BQ1127*CI1127*1000*(LCI!$E$99)</f>
        <v>0</v>
      </c>
      <c r="DB1127">
        <f>BR1127*CJ1127*1000*(LCI!$E$96)</f>
        <v>38208059.994243361</v>
      </c>
    </row>
    <row r="1128" spans="1:106" x14ac:dyDescent="0.25">
      <c r="A1128" s="197">
        <v>22083</v>
      </c>
      <c r="B1128" s="197" t="s">
        <v>1327</v>
      </c>
      <c r="C1128" s="197" t="s">
        <v>1369</v>
      </c>
      <c r="D1128" s="197">
        <v>-91.771688699999999</v>
      </c>
      <c r="E1128" s="197">
        <v>32.421860000000002</v>
      </c>
      <c r="F1128">
        <v>3.84</v>
      </c>
      <c r="G1128">
        <f t="shared" si="106"/>
        <v>3.84</v>
      </c>
      <c r="H1128" s="198">
        <v>12.58</v>
      </c>
      <c r="Q1128" s="221">
        <f>(Q4213*10000)*TEA!$M$15*10^-6</f>
        <v>56.665295608949997</v>
      </c>
      <c r="R1128" s="221">
        <f>(R4213*10000)*TEA!$O$15*10^-6</f>
        <v>56.665295608949997</v>
      </c>
      <c r="AA1128">
        <f t="shared" si="108"/>
        <v>1</v>
      </c>
      <c r="AB1128" s="197">
        <v>22083</v>
      </c>
      <c r="AC1128" s="197">
        <v>17505</v>
      </c>
      <c r="AD1128" s="197">
        <f t="shared" si="107"/>
        <v>17505</v>
      </c>
      <c r="AE1128" s="197">
        <v>13085</v>
      </c>
      <c r="AJ1128">
        <v>0</v>
      </c>
      <c r="AK1128">
        <v>0</v>
      </c>
      <c r="AU1128" s="198">
        <v>0.27272727299999999</v>
      </c>
      <c r="AV1128" s="6">
        <v>0</v>
      </c>
      <c r="AW1128" s="198">
        <v>0.38356000000000001</v>
      </c>
      <c r="BO1128" s="198"/>
      <c r="BP1128" s="354">
        <f t="shared" si="103"/>
        <v>18332.509109241597</v>
      </c>
      <c r="BQ1128" s="354">
        <f t="shared" si="104"/>
        <v>0</v>
      </c>
      <c r="BR1128" s="354">
        <f t="shared" si="105"/>
        <v>63137.543107999998</v>
      </c>
      <c r="CG1128" s="198"/>
      <c r="CH1128">
        <f>(Transest!$J$14/HexExtSoy!$K$4)</f>
        <v>0.20257267294641951</v>
      </c>
      <c r="CI1128">
        <f>(HydroProcOil!$K$14/HexExtSoy!$K$4)</f>
        <v>0.10977777777777777</v>
      </c>
      <c r="CJ1128">
        <f>(StarchFerm!$K$24/StarchFerm!$K$4)</f>
        <v>0.33157302630665886</v>
      </c>
      <c r="CY1128" s="198"/>
      <c r="CZ1128">
        <f>BP1128*CH1128*1000*LCI!$E$93</f>
        <v>140190867.79578045</v>
      </c>
      <c r="DA1128">
        <f>BQ1128*CI1128*1000*(LCI!$E$99)</f>
        <v>0</v>
      </c>
      <c r="DB1128">
        <f>BR1128*CJ1128*1000*(LCI!$E$96)</f>
        <v>564190333.21884632</v>
      </c>
    </row>
    <row r="1129" spans="1:106" x14ac:dyDescent="0.25">
      <c r="A1129" s="197">
        <v>22085</v>
      </c>
      <c r="B1129" s="197" t="s">
        <v>1327</v>
      </c>
      <c r="C1129" s="197" t="s">
        <v>1370</v>
      </c>
      <c r="D1129" s="197">
        <v>-93.556087399999996</v>
      </c>
      <c r="E1129" s="197">
        <v>31.56955</v>
      </c>
      <c r="F1129">
        <v>0</v>
      </c>
      <c r="G1129">
        <f t="shared" si="106"/>
        <v>0</v>
      </c>
      <c r="H1129" s="198">
        <v>0</v>
      </c>
      <c r="Q1129" s="221">
        <f>(Q4214*10000)*TEA!$M$15*10^-6</f>
        <v>57.853567095750002</v>
      </c>
      <c r="R1129" s="221">
        <f>(R4214*10000)*TEA!$O$15*10^-6</f>
        <v>57.853567095750002</v>
      </c>
      <c r="AA1129">
        <f t="shared" si="108"/>
        <v>1</v>
      </c>
      <c r="AB1129" s="197">
        <v>22085</v>
      </c>
      <c r="AC1129" s="197">
        <v>0</v>
      </c>
      <c r="AD1129" s="197">
        <f t="shared" si="107"/>
        <v>0</v>
      </c>
      <c r="AE1129" s="197">
        <v>0</v>
      </c>
      <c r="AJ1129">
        <v>0</v>
      </c>
      <c r="AK1129">
        <v>0</v>
      </c>
      <c r="AU1129" s="198">
        <v>0.27272727299999999</v>
      </c>
      <c r="AV1129" s="6">
        <v>0</v>
      </c>
      <c r="AW1129" s="198">
        <v>0.38356000000000001</v>
      </c>
      <c r="BO1129" s="198"/>
      <c r="BP1129" s="354">
        <f t="shared" si="103"/>
        <v>0</v>
      </c>
      <c r="BQ1129" s="354">
        <f t="shared" si="104"/>
        <v>0</v>
      </c>
      <c r="BR1129" s="354">
        <f t="shared" si="105"/>
        <v>0</v>
      </c>
      <c r="CG1129" s="198"/>
      <c r="CH1129">
        <f>(Transest!$J$14/HexExtSoy!$K$4)</f>
        <v>0.20257267294641951</v>
      </c>
      <c r="CI1129">
        <f>(HydroProcOil!$K$14/HexExtSoy!$K$4)</f>
        <v>0.10977777777777777</v>
      </c>
      <c r="CJ1129">
        <f>(StarchFerm!$K$24/StarchFerm!$K$4)</f>
        <v>0.33157302630665886</v>
      </c>
      <c r="CY1129" s="198"/>
      <c r="CZ1129">
        <f>BP1129*CH1129*1000*LCI!$E$93</f>
        <v>0</v>
      </c>
      <c r="DA1129">
        <f>BQ1129*CI1129*1000*(LCI!$E$99)</f>
        <v>0</v>
      </c>
      <c r="DB1129">
        <f>BR1129*CJ1129*1000*(LCI!$E$96)</f>
        <v>0</v>
      </c>
    </row>
    <row r="1130" spans="1:106" x14ac:dyDescent="0.25">
      <c r="A1130" s="197">
        <v>22087</v>
      </c>
      <c r="B1130" s="197" t="s">
        <v>1327</v>
      </c>
      <c r="C1130" s="197" t="s">
        <v>1371</v>
      </c>
      <c r="D1130" s="197">
        <v>-89.535916200000003</v>
      </c>
      <c r="E1130" s="197">
        <v>29.896840000000001</v>
      </c>
      <c r="F1130">
        <v>0</v>
      </c>
      <c r="G1130">
        <f t="shared" si="106"/>
        <v>0</v>
      </c>
      <c r="H1130" s="198">
        <v>0</v>
      </c>
      <c r="Q1130" s="221">
        <f>(Q4215*10000)*TEA!$M$15*10^-6</f>
        <v>67.185756389249988</v>
      </c>
      <c r="R1130" s="221">
        <f>(R4215*10000)*TEA!$O$15*10^-6</f>
        <v>67.185756389249988</v>
      </c>
      <c r="AA1130">
        <f t="shared" si="108"/>
        <v>1</v>
      </c>
      <c r="AB1130" s="197">
        <v>22087</v>
      </c>
      <c r="AC1130" s="197">
        <v>0</v>
      </c>
      <c r="AD1130" s="197">
        <f t="shared" si="107"/>
        <v>0</v>
      </c>
      <c r="AE1130" s="197">
        <v>0</v>
      </c>
      <c r="AJ1130">
        <v>0</v>
      </c>
      <c r="AK1130">
        <v>0</v>
      </c>
      <c r="AU1130" s="198">
        <v>0.27272727299999999</v>
      </c>
      <c r="AV1130" s="6">
        <v>0</v>
      </c>
      <c r="AW1130" s="198">
        <v>0.38356000000000001</v>
      </c>
      <c r="BO1130" s="198"/>
      <c r="BP1130" s="354">
        <f t="shared" si="103"/>
        <v>0</v>
      </c>
      <c r="BQ1130" s="354">
        <f t="shared" si="104"/>
        <v>0</v>
      </c>
      <c r="BR1130" s="354">
        <f t="shared" si="105"/>
        <v>0</v>
      </c>
      <c r="CG1130" s="198"/>
      <c r="CH1130">
        <f>(Transest!$J$14/HexExtSoy!$K$4)</f>
        <v>0.20257267294641951</v>
      </c>
      <c r="CI1130">
        <f>(HydroProcOil!$K$14/HexExtSoy!$K$4)</f>
        <v>0.10977777777777777</v>
      </c>
      <c r="CJ1130">
        <f>(StarchFerm!$K$24/StarchFerm!$K$4)</f>
        <v>0.33157302630665886</v>
      </c>
      <c r="CY1130" s="198"/>
      <c r="CZ1130">
        <f>BP1130*CH1130*1000*LCI!$E$93</f>
        <v>0</v>
      </c>
      <c r="DA1130">
        <f>BQ1130*CI1130*1000*(LCI!$E$99)</f>
        <v>0</v>
      </c>
      <c r="DB1130">
        <f>BR1130*CJ1130*1000*(LCI!$E$96)</f>
        <v>0</v>
      </c>
    </row>
    <row r="1131" spans="1:106" x14ac:dyDescent="0.25">
      <c r="A1131" s="197">
        <v>22089</v>
      </c>
      <c r="B1131" s="197" t="s">
        <v>1327</v>
      </c>
      <c r="C1131" s="197" t="s">
        <v>1372</v>
      </c>
      <c r="D1131" s="197">
        <v>-90.362075000000004</v>
      </c>
      <c r="E1131" s="197">
        <v>29.898019999999999</v>
      </c>
      <c r="F1131">
        <v>0</v>
      </c>
      <c r="G1131">
        <f t="shared" si="106"/>
        <v>0</v>
      </c>
      <c r="H1131" s="198">
        <v>0</v>
      </c>
      <c r="Q1131" s="221">
        <f>(Q4216*10000)*TEA!$M$15*10^-6</f>
        <v>66.733810556849988</v>
      </c>
      <c r="R1131" s="221">
        <f>(R4216*10000)*TEA!$O$15*10^-6</f>
        <v>66.733810556849988</v>
      </c>
      <c r="AA1131">
        <f t="shared" si="108"/>
        <v>1</v>
      </c>
      <c r="AB1131" s="197">
        <v>22089</v>
      </c>
      <c r="AC1131" s="197">
        <v>0</v>
      </c>
      <c r="AD1131" s="197">
        <f t="shared" si="107"/>
        <v>0</v>
      </c>
      <c r="AE1131" s="197">
        <v>0</v>
      </c>
      <c r="AJ1131">
        <v>0</v>
      </c>
      <c r="AK1131">
        <v>0</v>
      </c>
      <c r="AU1131" s="198">
        <v>0.27272727299999999</v>
      </c>
      <c r="AV1131" s="6">
        <v>0</v>
      </c>
      <c r="AW1131" s="198">
        <v>0.38356000000000001</v>
      </c>
      <c r="BO1131" s="198"/>
      <c r="BP1131" s="354">
        <f t="shared" si="103"/>
        <v>0</v>
      </c>
      <c r="BQ1131" s="354">
        <f t="shared" si="104"/>
        <v>0</v>
      </c>
      <c r="BR1131" s="354">
        <f t="shared" si="105"/>
        <v>0</v>
      </c>
      <c r="CG1131" s="198"/>
      <c r="CH1131">
        <f>(Transest!$J$14/HexExtSoy!$K$4)</f>
        <v>0.20257267294641951</v>
      </c>
      <c r="CI1131">
        <f>(HydroProcOil!$K$14/HexExtSoy!$K$4)</f>
        <v>0.10977777777777777</v>
      </c>
      <c r="CJ1131">
        <f>(StarchFerm!$K$24/StarchFerm!$K$4)</f>
        <v>0.33157302630665886</v>
      </c>
      <c r="CY1131" s="198"/>
      <c r="CZ1131">
        <f>BP1131*CH1131*1000*LCI!$E$93</f>
        <v>0</v>
      </c>
      <c r="DA1131">
        <f>BQ1131*CI1131*1000*(LCI!$E$99)</f>
        <v>0</v>
      </c>
      <c r="DB1131">
        <f>BR1131*CJ1131*1000*(LCI!$E$96)</f>
        <v>0</v>
      </c>
    </row>
    <row r="1132" spans="1:106" x14ac:dyDescent="0.25">
      <c r="A1132" s="197">
        <v>22091</v>
      </c>
      <c r="B1132" s="197" t="s">
        <v>1327</v>
      </c>
      <c r="C1132" s="197" t="s">
        <v>1373</v>
      </c>
      <c r="D1132" s="197">
        <v>-90.7100899</v>
      </c>
      <c r="E1132" s="197">
        <v>30.820460000000001</v>
      </c>
      <c r="F1132">
        <v>0</v>
      </c>
      <c r="G1132">
        <f t="shared" si="106"/>
        <v>0</v>
      </c>
      <c r="H1132" s="198">
        <v>0</v>
      </c>
      <c r="Q1132" s="221">
        <f>(Q4217*10000)*TEA!$M$15*10^-6</f>
        <v>62.667852888600002</v>
      </c>
      <c r="R1132" s="221">
        <f>(R4217*10000)*TEA!$O$15*10^-6</f>
        <v>62.667852888600002</v>
      </c>
      <c r="AA1132">
        <f t="shared" si="108"/>
        <v>1</v>
      </c>
      <c r="AB1132" s="197">
        <v>22091</v>
      </c>
      <c r="AC1132" s="197">
        <v>0</v>
      </c>
      <c r="AD1132" s="197">
        <f t="shared" si="107"/>
        <v>0</v>
      </c>
      <c r="AE1132" s="197">
        <v>0</v>
      </c>
      <c r="AJ1132">
        <v>0</v>
      </c>
      <c r="AK1132">
        <v>0</v>
      </c>
      <c r="AU1132" s="198">
        <v>0.27272727299999999</v>
      </c>
      <c r="AV1132" s="6">
        <v>0</v>
      </c>
      <c r="AW1132" s="198">
        <v>0.38356000000000001</v>
      </c>
      <c r="BO1132" s="198"/>
      <c r="BP1132" s="354">
        <f t="shared" si="103"/>
        <v>0</v>
      </c>
      <c r="BQ1132" s="354">
        <f t="shared" si="104"/>
        <v>0</v>
      </c>
      <c r="BR1132" s="354">
        <f t="shared" si="105"/>
        <v>0</v>
      </c>
      <c r="CG1132" s="198"/>
      <c r="CH1132">
        <f>(Transest!$J$14/HexExtSoy!$K$4)</f>
        <v>0.20257267294641951</v>
      </c>
      <c r="CI1132">
        <f>(HydroProcOil!$K$14/HexExtSoy!$K$4)</f>
        <v>0.10977777777777777</v>
      </c>
      <c r="CJ1132">
        <f>(StarchFerm!$K$24/StarchFerm!$K$4)</f>
        <v>0.33157302630665886</v>
      </c>
      <c r="CY1132" s="198"/>
      <c r="CZ1132">
        <f>BP1132*CH1132*1000*LCI!$E$93</f>
        <v>0</v>
      </c>
      <c r="DA1132">
        <f>BQ1132*CI1132*1000*(LCI!$E$99)</f>
        <v>0</v>
      </c>
      <c r="DB1132">
        <f>BR1132*CJ1132*1000*(LCI!$E$96)</f>
        <v>0</v>
      </c>
    </row>
    <row r="1133" spans="1:106" x14ac:dyDescent="0.25">
      <c r="A1133" s="197">
        <v>22093</v>
      </c>
      <c r="B1133" s="197" t="s">
        <v>1327</v>
      </c>
      <c r="C1133" s="197" t="s">
        <v>1374</v>
      </c>
      <c r="D1133" s="197">
        <v>-90.794260199999997</v>
      </c>
      <c r="E1133" s="197">
        <v>30.027439999999999</v>
      </c>
      <c r="F1133">
        <v>2.95</v>
      </c>
      <c r="G1133">
        <f t="shared" si="106"/>
        <v>2.95</v>
      </c>
      <c r="H1133" s="198">
        <v>0</v>
      </c>
      <c r="Q1133" s="221">
        <f>(Q4218*10000)*TEA!$M$15*10^-6</f>
        <v>65.418690273300001</v>
      </c>
      <c r="R1133" s="221">
        <f>(R4218*10000)*TEA!$O$15*10^-6</f>
        <v>65.418690273300001</v>
      </c>
      <c r="AA1133">
        <f t="shared" si="108"/>
        <v>1</v>
      </c>
      <c r="AB1133" s="197">
        <v>22093</v>
      </c>
      <c r="AC1133" s="197">
        <v>2002</v>
      </c>
      <c r="AD1133" s="197">
        <f t="shared" si="107"/>
        <v>2002</v>
      </c>
      <c r="AE1133" s="197">
        <v>0</v>
      </c>
      <c r="AJ1133">
        <v>0</v>
      </c>
      <c r="AK1133">
        <v>0</v>
      </c>
      <c r="AU1133" s="198">
        <v>0.27272727299999999</v>
      </c>
      <c r="AV1133" s="6">
        <v>0</v>
      </c>
      <c r="AW1133" s="198">
        <v>0.38356000000000001</v>
      </c>
      <c r="BO1133" s="198"/>
      <c r="BP1133" s="354">
        <f t="shared" si="103"/>
        <v>1610.7000016107002</v>
      </c>
      <c r="BQ1133" s="354">
        <f t="shared" si="104"/>
        <v>0</v>
      </c>
      <c r="BR1133" s="354">
        <f t="shared" si="105"/>
        <v>0</v>
      </c>
      <c r="CG1133" s="198"/>
      <c r="CH1133">
        <f>(Transest!$J$14/HexExtSoy!$K$4)</f>
        <v>0.20257267294641951</v>
      </c>
      <c r="CI1133">
        <f>(HydroProcOil!$K$14/HexExtSoy!$K$4)</f>
        <v>0.10977777777777777</v>
      </c>
      <c r="CJ1133">
        <f>(StarchFerm!$K$24/StarchFerm!$K$4)</f>
        <v>0.33157302630665886</v>
      </c>
      <c r="CY1133" s="198"/>
      <c r="CZ1133">
        <f>BP1133*CH1133*1000*LCI!$E$93</f>
        <v>12317213.625200838</v>
      </c>
      <c r="DA1133">
        <f>BQ1133*CI1133*1000*(LCI!$E$99)</f>
        <v>0</v>
      </c>
      <c r="DB1133">
        <f>BR1133*CJ1133*1000*(LCI!$E$96)</f>
        <v>0</v>
      </c>
    </row>
    <row r="1134" spans="1:106" x14ac:dyDescent="0.25">
      <c r="A1134" s="197">
        <v>22095</v>
      </c>
      <c r="B1134" s="197" t="s">
        <v>1327</v>
      </c>
      <c r="C1134" s="197" t="s">
        <v>1375</v>
      </c>
      <c r="D1134" s="197">
        <v>-90.546903900000004</v>
      </c>
      <c r="E1134" s="197">
        <v>30.097449999999998</v>
      </c>
      <c r="F1134">
        <v>0</v>
      </c>
      <c r="G1134">
        <f t="shared" si="106"/>
        <v>0</v>
      </c>
      <c r="H1134" s="198">
        <v>0</v>
      </c>
      <c r="Q1134" s="221">
        <f>(Q4219*10000)*TEA!$M$15*10^-6</f>
        <v>65.626045123500006</v>
      </c>
      <c r="R1134" s="221">
        <f>(R4219*10000)*TEA!$O$15*10^-6</f>
        <v>65.626045123500006</v>
      </c>
      <c r="AA1134">
        <f t="shared" si="108"/>
        <v>1</v>
      </c>
      <c r="AB1134" s="197">
        <v>22095</v>
      </c>
      <c r="AC1134" s="197">
        <v>0</v>
      </c>
      <c r="AD1134" s="197">
        <f t="shared" si="107"/>
        <v>0</v>
      </c>
      <c r="AE1134" s="197">
        <v>0</v>
      </c>
      <c r="AJ1134">
        <v>0</v>
      </c>
      <c r="AK1134">
        <v>0</v>
      </c>
      <c r="AU1134" s="198">
        <v>0.27272727299999999</v>
      </c>
      <c r="AV1134" s="6">
        <v>0</v>
      </c>
      <c r="AW1134" s="198">
        <v>0.38356000000000001</v>
      </c>
      <c r="BO1134" s="198"/>
      <c r="BP1134" s="354">
        <f t="shared" si="103"/>
        <v>0</v>
      </c>
      <c r="BQ1134" s="354">
        <f t="shared" si="104"/>
        <v>0</v>
      </c>
      <c r="BR1134" s="354">
        <f t="shared" si="105"/>
        <v>0</v>
      </c>
      <c r="CG1134" s="198"/>
      <c r="CH1134">
        <f>(Transest!$J$14/HexExtSoy!$K$4)</f>
        <v>0.20257267294641951</v>
      </c>
      <c r="CI1134">
        <f>(HydroProcOil!$K$14/HexExtSoy!$K$4)</f>
        <v>0.10977777777777777</v>
      </c>
      <c r="CJ1134">
        <f>(StarchFerm!$K$24/StarchFerm!$K$4)</f>
        <v>0.33157302630665886</v>
      </c>
      <c r="CY1134" s="198"/>
      <c r="CZ1134">
        <f>BP1134*CH1134*1000*LCI!$E$93</f>
        <v>0</v>
      </c>
      <c r="DA1134">
        <f>BQ1134*CI1134*1000*(LCI!$E$99)</f>
        <v>0</v>
      </c>
      <c r="DB1134">
        <f>BR1134*CJ1134*1000*(LCI!$E$96)</f>
        <v>0</v>
      </c>
    </row>
    <row r="1135" spans="1:106" x14ac:dyDescent="0.25">
      <c r="A1135" s="197">
        <v>22097</v>
      </c>
      <c r="B1135" s="197" t="s">
        <v>1327</v>
      </c>
      <c r="C1135" s="197" t="s">
        <v>1376</v>
      </c>
      <c r="D1135" s="197">
        <v>-92.003297000000003</v>
      </c>
      <c r="E1135" s="197">
        <v>30.603290000000001</v>
      </c>
      <c r="F1135">
        <v>2.92</v>
      </c>
      <c r="G1135">
        <f t="shared" si="106"/>
        <v>2.92</v>
      </c>
      <c r="H1135" s="198">
        <v>11.46</v>
      </c>
      <c r="Q1135" s="221">
        <f>(Q4220*10000)*TEA!$M$15*10^-6</f>
        <v>61.683577667999998</v>
      </c>
      <c r="R1135" s="221">
        <f>(R4220*10000)*TEA!$O$15*10^-6</f>
        <v>61.683577667999998</v>
      </c>
      <c r="AA1135">
        <f t="shared" si="108"/>
        <v>1</v>
      </c>
      <c r="AB1135" s="197">
        <v>22097</v>
      </c>
      <c r="AC1135" s="197">
        <v>39302</v>
      </c>
      <c r="AD1135" s="197">
        <f t="shared" si="107"/>
        <v>39302</v>
      </c>
      <c r="AE1135" s="197">
        <v>3463</v>
      </c>
      <c r="AJ1135">
        <v>0</v>
      </c>
      <c r="AK1135">
        <v>0</v>
      </c>
      <c r="AU1135" s="198">
        <v>0.27272727299999999</v>
      </c>
      <c r="AV1135" s="6">
        <v>0</v>
      </c>
      <c r="AW1135" s="198">
        <v>0.38356000000000001</v>
      </c>
      <c r="BO1135" s="198"/>
      <c r="BP1135" s="354">
        <f t="shared" si="103"/>
        <v>31298.683667662317</v>
      </c>
      <c r="BQ1135" s="354">
        <f t="shared" si="104"/>
        <v>0</v>
      </c>
      <c r="BR1135" s="354">
        <f t="shared" si="105"/>
        <v>15221.954488800002</v>
      </c>
      <c r="CG1135" s="198"/>
      <c r="CH1135">
        <f>(Transest!$J$14/HexExtSoy!$K$4)</f>
        <v>0.20257267294641951</v>
      </c>
      <c r="CI1135">
        <f>(HydroProcOil!$K$14/HexExtSoy!$K$4)</f>
        <v>0.10977777777777777</v>
      </c>
      <c r="CJ1135">
        <f>(StarchFerm!$K$24/StarchFerm!$K$4)</f>
        <v>0.33157302630665886</v>
      </c>
      <c r="CY1135" s="198"/>
      <c r="CZ1135">
        <f>BP1135*CH1135*1000*LCI!$E$93</f>
        <v>239344739.88742071</v>
      </c>
      <c r="DA1135">
        <f>BQ1135*CI1135*1000*(LCI!$E$99)</f>
        <v>0</v>
      </c>
      <c r="DB1135">
        <f>BR1135*CJ1135*1000*(LCI!$E$96)</f>
        <v>136021757.46034077</v>
      </c>
    </row>
    <row r="1136" spans="1:106" x14ac:dyDescent="0.25">
      <c r="A1136" s="197">
        <v>22099</v>
      </c>
      <c r="B1136" s="197" t="s">
        <v>1327</v>
      </c>
      <c r="C1136" s="197" t="s">
        <v>1377</v>
      </c>
      <c r="D1136" s="197">
        <v>-91.724901500000001</v>
      </c>
      <c r="E1136" s="197">
        <v>30.22682</v>
      </c>
      <c r="F1136">
        <v>2.79</v>
      </c>
      <c r="G1136">
        <f t="shared" si="106"/>
        <v>2.79</v>
      </c>
      <c r="H1136" s="198">
        <v>0</v>
      </c>
      <c r="Q1136" s="221">
        <f>(Q4221*10000)*TEA!$M$15*10^-6</f>
        <v>63.579916713600007</v>
      </c>
      <c r="R1136" s="221">
        <f>(R4221*10000)*TEA!$O$15*10^-6</f>
        <v>63.579916713600007</v>
      </c>
      <c r="AA1136">
        <f t="shared" si="108"/>
        <v>1</v>
      </c>
      <c r="AB1136" s="197">
        <v>22099</v>
      </c>
      <c r="AC1136" s="197">
        <v>3739</v>
      </c>
      <c r="AD1136" s="197">
        <f t="shared" si="107"/>
        <v>3739</v>
      </c>
      <c r="AE1136" s="197">
        <v>0</v>
      </c>
      <c r="AJ1136">
        <v>0</v>
      </c>
      <c r="AK1136">
        <v>0</v>
      </c>
      <c r="AU1136" s="198">
        <v>0.27272727299999999</v>
      </c>
      <c r="AV1136" s="6">
        <v>0</v>
      </c>
      <c r="AW1136" s="198">
        <v>0.38356000000000001</v>
      </c>
      <c r="BO1136" s="198"/>
      <c r="BP1136" s="354">
        <f t="shared" si="103"/>
        <v>2845.0390937541297</v>
      </c>
      <c r="BQ1136" s="354">
        <f t="shared" si="104"/>
        <v>0</v>
      </c>
      <c r="BR1136" s="354">
        <f t="shared" si="105"/>
        <v>0</v>
      </c>
      <c r="CG1136" s="198"/>
      <c r="CH1136">
        <f>(Transest!$J$14/HexExtSoy!$K$4)</f>
        <v>0.20257267294641951</v>
      </c>
      <c r="CI1136">
        <f>(HydroProcOil!$K$14/HexExtSoy!$K$4)</f>
        <v>0.10977777777777777</v>
      </c>
      <c r="CJ1136">
        <f>(StarchFerm!$K$24/StarchFerm!$K$4)</f>
        <v>0.33157302630665886</v>
      </c>
      <c r="CY1136" s="198"/>
      <c r="CZ1136">
        <f>BP1136*CH1136*1000*LCI!$E$93</f>
        <v>21756350.813170947</v>
      </c>
      <c r="DA1136">
        <f>BQ1136*CI1136*1000*(LCI!$E$99)</f>
        <v>0</v>
      </c>
      <c r="DB1136">
        <f>BR1136*CJ1136*1000*(LCI!$E$96)</f>
        <v>0</v>
      </c>
    </row>
    <row r="1137" spans="1:106" x14ac:dyDescent="0.25">
      <c r="A1137" s="197">
        <v>22101</v>
      </c>
      <c r="B1137" s="197" t="s">
        <v>1327</v>
      </c>
      <c r="C1137" s="197" t="s">
        <v>1378</v>
      </c>
      <c r="D1137" s="197">
        <v>-91.440418399999999</v>
      </c>
      <c r="E1137" s="197">
        <v>29.72317</v>
      </c>
      <c r="F1137">
        <v>3.08</v>
      </c>
      <c r="G1137">
        <f t="shared" si="106"/>
        <v>3.08</v>
      </c>
      <c r="H1137" s="198">
        <v>0</v>
      </c>
      <c r="Q1137" s="221">
        <f>(Q4222*10000)*TEA!$M$15*10^-6</f>
        <v>64.902877766550006</v>
      </c>
      <c r="R1137" s="221">
        <f>(R4222*10000)*TEA!$O$15*10^-6</f>
        <v>64.902877766550006</v>
      </c>
      <c r="AA1137">
        <f t="shared" si="108"/>
        <v>1</v>
      </c>
      <c r="AB1137" s="197">
        <v>22101</v>
      </c>
      <c r="AC1137" s="197">
        <v>1897</v>
      </c>
      <c r="AD1137" s="197">
        <f t="shared" si="107"/>
        <v>1897</v>
      </c>
      <c r="AE1137" s="197">
        <v>0</v>
      </c>
      <c r="AJ1137">
        <v>0</v>
      </c>
      <c r="AK1137">
        <v>0</v>
      </c>
      <c r="AU1137" s="198">
        <v>0.27272727299999999</v>
      </c>
      <c r="AV1137" s="6">
        <v>0</v>
      </c>
      <c r="AW1137" s="198">
        <v>0.38356000000000001</v>
      </c>
      <c r="BO1137" s="198"/>
      <c r="BP1137" s="354">
        <f t="shared" si="103"/>
        <v>1593.48000159348</v>
      </c>
      <c r="BQ1137" s="354">
        <f t="shared" si="104"/>
        <v>0</v>
      </c>
      <c r="BR1137" s="354">
        <f t="shared" si="105"/>
        <v>0</v>
      </c>
      <c r="CG1137" s="198"/>
      <c r="CH1137">
        <f>(Transest!$J$14/HexExtSoy!$K$4)</f>
        <v>0.20257267294641951</v>
      </c>
      <c r="CI1137">
        <f>(HydroProcOil!$K$14/HexExtSoy!$K$4)</f>
        <v>0.10977777777777777</v>
      </c>
      <c r="CJ1137">
        <f>(StarchFerm!$K$24/StarchFerm!$K$4)</f>
        <v>0.33157302630665886</v>
      </c>
      <c r="CY1137" s="198"/>
      <c r="CZ1137">
        <f>BP1137*CH1137*1000*LCI!$E$93</f>
        <v>12185530.246156966</v>
      </c>
      <c r="DA1137">
        <f>BQ1137*CI1137*1000*(LCI!$E$99)</f>
        <v>0</v>
      </c>
      <c r="DB1137">
        <f>BR1137*CJ1137*1000*(LCI!$E$96)</f>
        <v>0</v>
      </c>
    </row>
    <row r="1138" spans="1:106" x14ac:dyDescent="0.25">
      <c r="A1138" s="197">
        <v>22103</v>
      </c>
      <c r="B1138" s="197" t="s">
        <v>1327</v>
      </c>
      <c r="C1138" s="197" t="s">
        <v>1379</v>
      </c>
      <c r="D1138" s="197">
        <v>-89.945344599999999</v>
      </c>
      <c r="E1138" s="197">
        <v>30.468630000000001</v>
      </c>
      <c r="F1138">
        <v>0</v>
      </c>
      <c r="G1138">
        <f t="shared" si="106"/>
        <v>0</v>
      </c>
      <c r="H1138" s="198">
        <v>0</v>
      </c>
      <c r="Q1138" s="221">
        <f>(Q4223*10000)*TEA!$M$15*10^-6</f>
        <v>64.900133641799997</v>
      </c>
      <c r="R1138" s="221">
        <f>(R4223*10000)*TEA!$O$15*10^-6</f>
        <v>64.900133641799997</v>
      </c>
      <c r="AA1138">
        <f t="shared" si="108"/>
        <v>1</v>
      </c>
      <c r="AB1138" s="197">
        <v>22103</v>
      </c>
      <c r="AC1138" s="197">
        <v>0</v>
      </c>
      <c r="AD1138" s="197">
        <f t="shared" si="107"/>
        <v>0</v>
      </c>
      <c r="AE1138" s="197">
        <v>0</v>
      </c>
      <c r="AJ1138">
        <v>0</v>
      </c>
      <c r="AK1138">
        <v>0</v>
      </c>
      <c r="AU1138" s="198">
        <v>0.27272727299999999</v>
      </c>
      <c r="AV1138" s="6">
        <v>0</v>
      </c>
      <c r="AW1138" s="198">
        <v>0.38356000000000001</v>
      </c>
      <c r="BO1138" s="198"/>
      <c r="BP1138" s="354">
        <f t="shared" si="103"/>
        <v>0</v>
      </c>
      <c r="BQ1138" s="354">
        <f t="shared" si="104"/>
        <v>0</v>
      </c>
      <c r="BR1138" s="354">
        <f t="shared" si="105"/>
        <v>0</v>
      </c>
      <c r="CG1138" s="198"/>
      <c r="CH1138">
        <f>(Transest!$J$14/HexExtSoy!$K$4)</f>
        <v>0.20257267294641951</v>
      </c>
      <c r="CI1138">
        <f>(HydroProcOil!$K$14/HexExtSoy!$K$4)</f>
        <v>0.10977777777777777</v>
      </c>
      <c r="CJ1138">
        <f>(StarchFerm!$K$24/StarchFerm!$K$4)</f>
        <v>0.33157302630665886</v>
      </c>
      <c r="CY1138" s="198"/>
      <c r="CZ1138">
        <f>BP1138*CH1138*1000*LCI!$E$93</f>
        <v>0</v>
      </c>
      <c r="DA1138">
        <f>BQ1138*CI1138*1000*(LCI!$E$99)</f>
        <v>0</v>
      </c>
      <c r="DB1138">
        <f>BR1138*CJ1138*1000*(LCI!$E$96)</f>
        <v>0</v>
      </c>
    </row>
    <row r="1139" spans="1:106" x14ac:dyDescent="0.25">
      <c r="A1139" s="197">
        <v>22105</v>
      </c>
      <c r="B1139" s="197" t="s">
        <v>1327</v>
      </c>
      <c r="C1139" s="197" t="s">
        <v>1380</v>
      </c>
      <c r="D1139" s="197">
        <v>-90.413848000000002</v>
      </c>
      <c r="E1139" s="197">
        <v>30.65335</v>
      </c>
      <c r="F1139">
        <v>2.4700000000000002</v>
      </c>
      <c r="G1139">
        <f t="shared" si="106"/>
        <v>2.4700000000000002</v>
      </c>
      <c r="H1139" s="198">
        <v>11.42</v>
      </c>
      <c r="Q1139" s="221">
        <f>(Q4224*10000)*TEA!$M$15*10^-6</f>
        <v>63.707301622349995</v>
      </c>
      <c r="R1139" s="221">
        <f>(R4224*10000)*TEA!$O$15*10^-6</f>
        <v>63.707301622349995</v>
      </c>
      <c r="AA1139">
        <f t="shared" si="108"/>
        <v>1</v>
      </c>
      <c r="AB1139" s="197">
        <v>22105</v>
      </c>
      <c r="AC1139" s="197">
        <v>351</v>
      </c>
      <c r="AD1139" s="197">
        <f t="shared" si="107"/>
        <v>351</v>
      </c>
      <c r="AE1139" s="197">
        <v>95</v>
      </c>
      <c r="AJ1139">
        <v>0</v>
      </c>
      <c r="AK1139">
        <v>0</v>
      </c>
      <c r="AU1139" s="198">
        <v>0.27272727299999999</v>
      </c>
      <c r="AV1139" s="6">
        <v>0</v>
      </c>
      <c r="AW1139" s="198">
        <v>0.38356000000000001</v>
      </c>
      <c r="BO1139" s="198"/>
      <c r="BP1139" s="354">
        <f t="shared" si="103"/>
        <v>236.44636387281</v>
      </c>
      <c r="BQ1139" s="354">
        <f t="shared" si="104"/>
        <v>0</v>
      </c>
      <c r="BR1139" s="354">
        <f t="shared" si="105"/>
        <v>416.12424400000003</v>
      </c>
      <c r="CG1139" s="198"/>
      <c r="CH1139">
        <f>(Transest!$J$14/HexExtSoy!$K$4)</f>
        <v>0.20257267294641951</v>
      </c>
      <c r="CI1139">
        <f>(HydroProcOil!$K$14/HexExtSoy!$K$4)</f>
        <v>0.10977777777777777</v>
      </c>
      <c r="CJ1139">
        <f>(StarchFerm!$K$24/StarchFerm!$K$4)</f>
        <v>0.33157302630665886</v>
      </c>
      <c r="CY1139" s="198"/>
      <c r="CZ1139">
        <f>BP1139*CH1139*1000*LCI!$E$93</f>
        <v>1808133.3406661756</v>
      </c>
      <c r="DA1139">
        <f>BQ1139*CI1139*1000*(LCI!$E$99)</f>
        <v>0</v>
      </c>
      <c r="DB1139">
        <f>BR1139*CJ1139*1000*(LCI!$E$96)</f>
        <v>3718441.743626432</v>
      </c>
    </row>
    <row r="1140" spans="1:106" x14ac:dyDescent="0.25">
      <c r="A1140" s="197">
        <v>22107</v>
      </c>
      <c r="B1140" s="197" t="s">
        <v>1327</v>
      </c>
      <c r="C1140" s="197" t="s">
        <v>1381</v>
      </c>
      <c r="D1140" s="197">
        <v>-91.332963000000007</v>
      </c>
      <c r="E1140" s="197">
        <v>32.007689999999997</v>
      </c>
      <c r="F1140">
        <v>4.29</v>
      </c>
      <c r="G1140">
        <f t="shared" si="106"/>
        <v>4.29</v>
      </c>
      <c r="H1140" s="198">
        <v>10.7</v>
      </c>
      <c r="Q1140" s="221">
        <f>(Q4225*10000)*TEA!$M$15*10^-6</f>
        <v>57.93531254685</v>
      </c>
      <c r="R1140" s="221">
        <f>(R4225*10000)*TEA!$O$15*10^-6</f>
        <v>57.93531254685</v>
      </c>
      <c r="AA1140">
        <f t="shared" si="108"/>
        <v>1</v>
      </c>
      <c r="AB1140" s="197">
        <v>22107</v>
      </c>
      <c r="AC1140" s="197">
        <v>24778</v>
      </c>
      <c r="AD1140" s="197">
        <f t="shared" si="107"/>
        <v>24778</v>
      </c>
      <c r="AE1140" s="197">
        <v>18083</v>
      </c>
      <c r="AJ1140">
        <v>0</v>
      </c>
      <c r="AK1140">
        <v>0</v>
      </c>
      <c r="AU1140" s="198">
        <v>0.27272727299999999</v>
      </c>
      <c r="AV1140" s="6">
        <v>0</v>
      </c>
      <c r="AW1140" s="198">
        <v>0.38356000000000001</v>
      </c>
      <c r="BO1140" s="198"/>
      <c r="BP1140" s="354">
        <f t="shared" si="103"/>
        <v>28990.260028990258</v>
      </c>
      <c r="BQ1140" s="354">
        <f t="shared" si="104"/>
        <v>0</v>
      </c>
      <c r="BR1140" s="354">
        <f t="shared" si="105"/>
        <v>74214.295635999995</v>
      </c>
      <c r="CG1140" s="198"/>
      <c r="CH1140">
        <f>(Transest!$J$14/HexExtSoy!$K$4)</f>
        <v>0.20257267294641951</v>
      </c>
      <c r="CI1140">
        <f>(HydroProcOil!$K$14/HexExtSoy!$K$4)</f>
        <v>0.10977777777777777</v>
      </c>
      <c r="CJ1140">
        <f>(StarchFerm!$K$24/StarchFerm!$K$4)</f>
        <v>0.33157302630665886</v>
      </c>
      <c r="CY1140" s="198"/>
      <c r="CZ1140">
        <f>BP1140*CH1140*1000*LCI!$E$93</f>
        <v>221691950.99653241</v>
      </c>
      <c r="DA1140">
        <f>BQ1140*CI1140*1000*(LCI!$E$99)</f>
        <v>0</v>
      </c>
      <c r="DB1140">
        <f>BR1140*CJ1140*1000*(LCI!$E$96)</f>
        <v>663171009.24966836</v>
      </c>
    </row>
    <row r="1141" spans="1:106" x14ac:dyDescent="0.25">
      <c r="A1141" s="197">
        <v>22109</v>
      </c>
      <c r="B1141" s="197" t="s">
        <v>1327</v>
      </c>
      <c r="C1141" s="197" t="s">
        <v>1382</v>
      </c>
      <c r="D1141" s="197">
        <v>-90.840618699999993</v>
      </c>
      <c r="E1141" s="197">
        <v>29.43121</v>
      </c>
      <c r="F1141">
        <v>0</v>
      </c>
      <c r="G1141">
        <f t="shared" si="106"/>
        <v>0</v>
      </c>
      <c r="H1141" s="198">
        <v>0</v>
      </c>
      <c r="Q1141" s="221">
        <f>(Q4226*10000)*TEA!$M$15*10^-6</f>
        <v>66.731807692350003</v>
      </c>
      <c r="R1141" s="221">
        <f>(R4226*10000)*TEA!$O$15*10^-6</f>
        <v>66.731807692350003</v>
      </c>
      <c r="AA1141">
        <f t="shared" si="108"/>
        <v>1</v>
      </c>
      <c r="AB1141" s="197">
        <v>22109</v>
      </c>
      <c r="AC1141" s="197">
        <v>0</v>
      </c>
      <c r="AD1141" s="197">
        <f t="shared" si="107"/>
        <v>0</v>
      </c>
      <c r="AE1141" s="197">
        <v>0</v>
      </c>
      <c r="AJ1141">
        <v>0</v>
      </c>
      <c r="AK1141">
        <v>0</v>
      </c>
      <c r="AU1141" s="198">
        <v>0.27272727299999999</v>
      </c>
      <c r="AV1141" s="6">
        <v>0</v>
      </c>
      <c r="AW1141" s="198">
        <v>0.38356000000000001</v>
      </c>
      <c r="BO1141" s="198"/>
      <c r="BP1141" s="354">
        <f t="shared" si="103"/>
        <v>0</v>
      </c>
      <c r="BQ1141" s="354">
        <f t="shared" si="104"/>
        <v>0</v>
      </c>
      <c r="BR1141" s="354">
        <f t="shared" si="105"/>
        <v>0</v>
      </c>
      <c r="CG1141" s="198"/>
      <c r="CH1141">
        <f>(Transest!$J$14/HexExtSoy!$K$4)</f>
        <v>0.20257267294641951</v>
      </c>
      <c r="CI1141">
        <f>(HydroProcOil!$K$14/HexExtSoy!$K$4)</f>
        <v>0.10977777777777777</v>
      </c>
      <c r="CJ1141">
        <f>(StarchFerm!$K$24/StarchFerm!$K$4)</f>
        <v>0.33157302630665886</v>
      </c>
      <c r="CY1141" s="198"/>
      <c r="CZ1141">
        <f>BP1141*CH1141*1000*LCI!$E$93</f>
        <v>0</v>
      </c>
      <c r="DA1141">
        <f>BQ1141*CI1141*1000*(LCI!$E$99)</f>
        <v>0</v>
      </c>
      <c r="DB1141">
        <f>BR1141*CJ1141*1000*(LCI!$E$96)</f>
        <v>0</v>
      </c>
    </row>
    <row r="1142" spans="1:106" x14ac:dyDescent="0.25">
      <c r="A1142" s="197">
        <v>22111</v>
      </c>
      <c r="B1142" s="197" t="s">
        <v>1327</v>
      </c>
      <c r="C1142" s="197" t="s">
        <v>1383</v>
      </c>
      <c r="D1142" s="197">
        <v>-92.3802819</v>
      </c>
      <c r="E1142" s="197">
        <v>32.833550000000002</v>
      </c>
      <c r="F1142">
        <v>0</v>
      </c>
      <c r="G1142">
        <f t="shared" si="106"/>
        <v>0</v>
      </c>
      <c r="H1142" s="198">
        <v>0</v>
      </c>
      <c r="Q1142" s="221">
        <f>(Q4227*10000)*TEA!$M$15*10^-6</f>
        <v>55.515417493949997</v>
      </c>
      <c r="R1142" s="221">
        <f>(R4227*10000)*TEA!$O$15*10^-6</f>
        <v>55.515417493949997</v>
      </c>
      <c r="AA1142">
        <f t="shared" si="108"/>
        <v>1</v>
      </c>
      <c r="AB1142" s="197">
        <v>22111</v>
      </c>
      <c r="AC1142" s="197">
        <v>0</v>
      </c>
      <c r="AD1142" s="197">
        <f t="shared" si="107"/>
        <v>0</v>
      </c>
      <c r="AE1142" s="197">
        <v>0</v>
      </c>
      <c r="AJ1142">
        <v>0</v>
      </c>
      <c r="AK1142">
        <v>0</v>
      </c>
      <c r="AU1142" s="198">
        <v>0.27272727299999999</v>
      </c>
      <c r="AV1142" s="6">
        <v>0</v>
      </c>
      <c r="AW1142" s="198">
        <v>0.38356000000000001</v>
      </c>
      <c r="BO1142" s="198"/>
      <c r="BP1142" s="354">
        <f t="shared" si="103"/>
        <v>0</v>
      </c>
      <c r="BQ1142" s="354">
        <f t="shared" si="104"/>
        <v>0</v>
      </c>
      <c r="BR1142" s="354">
        <f t="shared" si="105"/>
        <v>0</v>
      </c>
      <c r="CG1142" s="198"/>
      <c r="CH1142">
        <f>(Transest!$J$14/HexExtSoy!$K$4)</f>
        <v>0.20257267294641951</v>
      </c>
      <c r="CI1142">
        <f>(HydroProcOil!$K$14/HexExtSoy!$K$4)</f>
        <v>0.10977777777777777</v>
      </c>
      <c r="CJ1142">
        <f>(StarchFerm!$K$24/StarchFerm!$K$4)</f>
        <v>0.33157302630665886</v>
      </c>
      <c r="CY1142" s="198"/>
      <c r="CZ1142">
        <f>BP1142*CH1142*1000*LCI!$E$93</f>
        <v>0</v>
      </c>
      <c r="DA1142">
        <f>BQ1142*CI1142*1000*(LCI!$E$99)</f>
        <v>0</v>
      </c>
      <c r="DB1142">
        <f>BR1142*CJ1142*1000*(LCI!$E$96)</f>
        <v>0</v>
      </c>
    </row>
    <row r="1143" spans="1:106" x14ac:dyDescent="0.25">
      <c r="A1143" s="197">
        <v>22113</v>
      </c>
      <c r="B1143" s="197" t="s">
        <v>1327</v>
      </c>
      <c r="C1143" s="197" t="s">
        <v>1384</v>
      </c>
      <c r="D1143" s="197">
        <v>-92.323536500000003</v>
      </c>
      <c r="E1143" s="197">
        <v>29.860990000000001</v>
      </c>
      <c r="F1143">
        <v>2.4</v>
      </c>
      <c r="G1143">
        <f t="shared" si="106"/>
        <v>2.4</v>
      </c>
      <c r="H1143" s="198">
        <v>0</v>
      </c>
      <c r="Q1143" s="221">
        <f>(Q4228*10000)*TEA!$M$15*10^-6</f>
        <v>63.297722139299992</v>
      </c>
      <c r="R1143" s="221">
        <f>(R4228*10000)*TEA!$O$15*10^-6</f>
        <v>63.297722139299992</v>
      </c>
      <c r="AA1143">
        <f t="shared" si="108"/>
        <v>1</v>
      </c>
      <c r="AB1143" s="197">
        <v>22113</v>
      </c>
      <c r="AC1143" s="197">
        <v>3045</v>
      </c>
      <c r="AD1143" s="197">
        <f t="shared" si="107"/>
        <v>3045</v>
      </c>
      <c r="AE1143" s="197">
        <v>0</v>
      </c>
      <c r="AJ1143">
        <v>0</v>
      </c>
      <c r="AK1143">
        <v>0</v>
      </c>
      <c r="AU1143" s="198">
        <v>0.27272727299999999</v>
      </c>
      <c r="AV1143" s="6">
        <v>0</v>
      </c>
      <c r="AW1143" s="198">
        <v>0.38356000000000001</v>
      </c>
      <c r="BO1143" s="198"/>
      <c r="BP1143" s="354">
        <f t="shared" si="103"/>
        <v>1993.090911084</v>
      </c>
      <c r="BQ1143" s="354">
        <f t="shared" si="104"/>
        <v>0</v>
      </c>
      <c r="BR1143" s="354">
        <f t="shared" si="105"/>
        <v>0</v>
      </c>
      <c r="CG1143" s="198"/>
      <c r="CH1143">
        <f>(Transest!$J$14/HexExtSoy!$K$4)</f>
        <v>0.20257267294641951</v>
      </c>
      <c r="CI1143">
        <f>(HydroProcOil!$K$14/HexExtSoy!$K$4)</f>
        <v>0.10977777777777777</v>
      </c>
      <c r="CJ1143">
        <f>(StarchFerm!$K$24/StarchFerm!$K$4)</f>
        <v>0.33157302630665886</v>
      </c>
      <c r="CY1143" s="198"/>
      <c r="CZ1143">
        <f>BP1143*CH1143*1000*LCI!$E$93</f>
        <v>15241402.186452141</v>
      </c>
      <c r="DA1143">
        <f>BQ1143*CI1143*1000*(LCI!$E$99)</f>
        <v>0</v>
      </c>
      <c r="DB1143">
        <f>BR1143*CJ1143*1000*(LCI!$E$96)</f>
        <v>0</v>
      </c>
    </row>
    <row r="1144" spans="1:106" x14ac:dyDescent="0.25">
      <c r="A1144" s="197">
        <v>22115</v>
      </c>
      <c r="B1144" s="197" t="s">
        <v>1327</v>
      </c>
      <c r="C1144" s="197" t="s">
        <v>1385</v>
      </c>
      <c r="D1144" s="197">
        <v>-93.182544699999994</v>
      </c>
      <c r="E1144" s="197">
        <v>31.107980000000001</v>
      </c>
      <c r="F1144">
        <v>0</v>
      </c>
      <c r="G1144">
        <f t="shared" si="106"/>
        <v>0</v>
      </c>
      <c r="H1144" s="198">
        <v>0</v>
      </c>
      <c r="Q1144" s="221">
        <f>(Q4229*10000)*TEA!$M$15*10^-6</f>
        <v>59.31180960615</v>
      </c>
      <c r="R1144" s="221">
        <f>(R4229*10000)*TEA!$O$15*10^-6</f>
        <v>59.31180960615</v>
      </c>
      <c r="AA1144">
        <f t="shared" si="108"/>
        <v>1</v>
      </c>
      <c r="AB1144" s="197">
        <v>22115</v>
      </c>
      <c r="AC1144" s="197">
        <v>0</v>
      </c>
      <c r="AD1144" s="197">
        <f t="shared" si="107"/>
        <v>0</v>
      </c>
      <c r="AE1144" s="197">
        <v>0</v>
      </c>
      <c r="AJ1144">
        <v>0</v>
      </c>
      <c r="AK1144">
        <v>0</v>
      </c>
      <c r="AU1144" s="198">
        <v>0.27272727299999999</v>
      </c>
      <c r="AV1144" s="6">
        <v>0</v>
      </c>
      <c r="AW1144" s="198">
        <v>0.38356000000000001</v>
      </c>
      <c r="BO1144" s="198"/>
      <c r="BP1144" s="354">
        <f t="shared" si="103"/>
        <v>0</v>
      </c>
      <c r="BQ1144" s="354">
        <f t="shared" si="104"/>
        <v>0</v>
      </c>
      <c r="BR1144" s="354">
        <f t="shared" si="105"/>
        <v>0</v>
      </c>
      <c r="CG1144" s="198"/>
      <c r="CH1144">
        <f>(Transest!$J$14/HexExtSoy!$K$4)</f>
        <v>0.20257267294641951</v>
      </c>
      <c r="CI1144">
        <f>(HydroProcOil!$K$14/HexExtSoy!$K$4)</f>
        <v>0.10977777777777777</v>
      </c>
      <c r="CJ1144">
        <f>(StarchFerm!$K$24/StarchFerm!$K$4)</f>
        <v>0.33157302630665886</v>
      </c>
      <c r="CY1144" s="198"/>
      <c r="CZ1144">
        <f>BP1144*CH1144*1000*LCI!$E$93</f>
        <v>0</v>
      </c>
      <c r="DA1144">
        <f>BQ1144*CI1144*1000*(LCI!$E$99)</f>
        <v>0</v>
      </c>
      <c r="DB1144">
        <f>BR1144*CJ1144*1000*(LCI!$E$96)</f>
        <v>0</v>
      </c>
    </row>
    <row r="1145" spans="1:106" x14ac:dyDescent="0.25">
      <c r="A1145" s="197">
        <v>22117</v>
      </c>
      <c r="B1145" s="197" t="s">
        <v>1327</v>
      </c>
      <c r="C1145" s="197" t="s">
        <v>1386</v>
      </c>
      <c r="D1145" s="197">
        <v>-90.033787200000006</v>
      </c>
      <c r="E1145" s="197">
        <v>30.85868</v>
      </c>
      <c r="F1145">
        <v>3.42</v>
      </c>
      <c r="G1145">
        <f t="shared" si="106"/>
        <v>3.42</v>
      </c>
      <c r="H1145" s="198">
        <v>8.82</v>
      </c>
      <c r="Q1145" s="221">
        <f>(Q4230*10000)*TEA!$M$15*10^-6</f>
        <v>63.195176232449995</v>
      </c>
      <c r="R1145" s="221">
        <f>(R4230*10000)*TEA!$O$15*10^-6</f>
        <v>63.195176232449995</v>
      </c>
      <c r="AA1145">
        <f t="shared" si="108"/>
        <v>1</v>
      </c>
      <c r="AB1145" s="197">
        <v>22117</v>
      </c>
      <c r="AC1145" s="197">
        <v>1222</v>
      </c>
      <c r="AD1145" s="197">
        <f t="shared" si="107"/>
        <v>1222</v>
      </c>
      <c r="AE1145" s="197">
        <v>899</v>
      </c>
      <c r="AJ1145">
        <v>0</v>
      </c>
      <c r="AK1145">
        <v>0</v>
      </c>
      <c r="AU1145" s="198">
        <v>0.27272727299999999</v>
      </c>
      <c r="AV1145" s="6">
        <v>0</v>
      </c>
      <c r="AW1145" s="198">
        <v>0.38356000000000001</v>
      </c>
      <c r="BO1145" s="198"/>
      <c r="BP1145" s="354">
        <f t="shared" si="103"/>
        <v>1139.7927284125199</v>
      </c>
      <c r="BQ1145" s="354">
        <f t="shared" si="104"/>
        <v>0</v>
      </c>
      <c r="BR1145" s="354">
        <f t="shared" si="105"/>
        <v>3041.3162808000002</v>
      </c>
      <c r="CG1145" s="198"/>
      <c r="CH1145">
        <f>(Transest!$J$14/HexExtSoy!$K$4)</f>
        <v>0.20257267294641951</v>
      </c>
      <c r="CI1145">
        <f>(HydroProcOil!$K$14/HexExtSoy!$K$4)</f>
        <v>0.10977777777777777</v>
      </c>
      <c r="CJ1145">
        <f>(StarchFerm!$K$24/StarchFerm!$K$4)</f>
        <v>0.33157302630665886</v>
      </c>
      <c r="CY1145" s="198"/>
      <c r="CZ1145">
        <f>BP1145*CH1145*1000*LCI!$E$93</f>
        <v>8716129.9498779736</v>
      </c>
      <c r="DA1145">
        <f>BQ1145*CI1145*1000*(LCI!$E$99)</f>
        <v>0</v>
      </c>
      <c r="DB1145">
        <f>BR1145*CJ1145*1000*(LCI!$E$96)</f>
        <v>27176877.043716319</v>
      </c>
    </row>
    <row r="1146" spans="1:106" x14ac:dyDescent="0.25">
      <c r="A1146" s="197">
        <v>22119</v>
      </c>
      <c r="B1146" s="197" t="s">
        <v>1327</v>
      </c>
      <c r="C1146" s="197" t="s">
        <v>1387</v>
      </c>
      <c r="D1146" s="197">
        <v>-93.334558900000005</v>
      </c>
      <c r="E1146" s="197">
        <v>32.716239999999999</v>
      </c>
      <c r="F1146">
        <v>0</v>
      </c>
      <c r="G1146">
        <f t="shared" si="106"/>
        <v>0</v>
      </c>
      <c r="H1146" s="198">
        <v>0</v>
      </c>
      <c r="Q1146" s="221">
        <f>(Q4231*10000)*TEA!$M$15*10^-6</f>
        <v>55.316558573550004</v>
      </c>
      <c r="R1146" s="221">
        <f>(R4231*10000)*TEA!$O$15*10^-6</f>
        <v>55.316558573550004</v>
      </c>
      <c r="AA1146">
        <f t="shared" si="108"/>
        <v>1</v>
      </c>
      <c r="AB1146" s="197">
        <v>22119</v>
      </c>
      <c r="AC1146" s="197">
        <v>0</v>
      </c>
      <c r="AD1146" s="197">
        <f t="shared" si="107"/>
        <v>0</v>
      </c>
      <c r="AE1146" s="197">
        <v>0</v>
      </c>
      <c r="AJ1146">
        <v>0</v>
      </c>
      <c r="AK1146">
        <v>0</v>
      </c>
      <c r="AU1146" s="198">
        <v>0.27272727299999999</v>
      </c>
      <c r="AV1146" s="6">
        <v>0</v>
      </c>
      <c r="AW1146" s="198">
        <v>0.38356000000000001</v>
      </c>
      <c r="BO1146" s="198"/>
      <c r="BP1146" s="354">
        <f t="shared" si="103"/>
        <v>0</v>
      </c>
      <c r="BQ1146" s="354">
        <f t="shared" si="104"/>
        <v>0</v>
      </c>
      <c r="BR1146" s="354">
        <f t="shared" si="105"/>
        <v>0</v>
      </c>
      <c r="CG1146" s="198"/>
      <c r="CH1146">
        <f>(Transest!$J$14/HexExtSoy!$K$4)</f>
        <v>0.20257267294641951</v>
      </c>
      <c r="CI1146">
        <f>(HydroProcOil!$K$14/HexExtSoy!$K$4)</f>
        <v>0.10977777777777777</v>
      </c>
      <c r="CJ1146">
        <f>(StarchFerm!$K$24/StarchFerm!$K$4)</f>
        <v>0.33157302630665886</v>
      </c>
      <c r="CY1146" s="198"/>
      <c r="CZ1146">
        <f>BP1146*CH1146*1000*LCI!$E$93</f>
        <v>0</v>
      </c>
      <c r="DA1146">
        <f>BQ1146*CI1146*1000*(LCI!$E$99)</f>
        <v>0</v>
      </c>
      <c r="DB1146">
        <f>BR1146*CJ1146*1000*(LCI!$E$96)</f>
        <v>0</v>
      </c>
    </row>
    <row r="1147" spans="1:106" x14ac:dyDescent="0.25">
      <c r="A1147" s="197">
        <v>22121</v>
      </c>
      <c r="B1147" s="197" t="s">
        <v>1327</v>
      </c>
      <c r="C1147" s="197" t="s">
        <v>1388</v>
      </c>
      <c r="D1147" s="197">
        <v>-91.328277900000003</v>
      </c>
      <c r="E1147" s="197">
        <v>30.46556</v>
      </c>
      <c r="F1147">
        <v>3.83</v>
      </c>
      <c r="G1147">
        <f t="shared" si="106"/>
        <v>3.83</v>
      </c>
      <c r="H1147" s="198">
        <v>0</v>
      </c>
      <c r="Q1147" s="221">
        <f>(Q4232*10000)*TEA!$M$15*10^-6</f>
        <v>62.958047817600004</v>
      </c>
      <c r="R1147" s="221">
        <f>(R4232*10000)*TEA!$O$15*10^-6</f>
        <v>62.958047817600004</v>
      </c>
      <c r="AA1147">
        <f t="shared" si="108"/>
        <v>1</v>
      </c>
      <c r="AB1147" s="197">
        <v>22121</v>
      </c>
      <c r="AC1147" s="197">
        <v>3702</v>
      </c>
      <c r="AD1147" s="197">
        <f t="shared" si="107"/>
        <v>3702</v>
      </c>
      <c r="AE1147" s="197">
        <v>0</v>
      </c>
      <c r="AJ1147">
        <v>0</v>
      </c>
      <c r="AK1147">
        <v>0</v>
      </c>
      <c r="AU1147" s="198">
        <v>0.27272727299999999</v>
      </c>
      <c r="AV1147" s="6">
        <v>0</v>
      </c>
      <c r="AW1147" s="198">
        <v>0.38356000000000001</v>
      </c>
      <c r="BO1147" s="198"/>
      <c r="BP1147" s="354">
        <f t="shared" si="103"/>
        <v>3866.9072765941801</v>
      </c>
      <c r="BQ1147" s="354">
        <f t="shared" si="104"/>
        <v>0</v>
      </c>
      <c r="BR1147" s="354">
        <f t="shared" si="105"/>
        <v>0</v>
      </c>
      <c r="CG1147" s="198"/>
      <c r="CH1147">
        <f>(Transest!$J$14/HexExtSoy!$K$4)</f>
        <v>0.20257267294641951</v>
      </c>
      <c r="CI1147">
        <f>(HydroProcOil!$K$14/HexExtSoy!$K$4)</f>
        <v>0.10977777777777777</v>
      </c>
      <c r="CJ1147">
        <f>(StarchFerm!$K$24/StarchFerm!$K$4)</f>
        <v>0.33157302630665886</v>
      </c>
      <c r="CY1147" s="198"/>
      <c r="CZ1147">
        <f>BP1147*CH1147*1000*LCI!$E$93</f>
        <v>29570697.800350506</v>
      </c>
      <c r="DA1147">
        <f>BQ1147*CI1147*1000*(LCI!$E$99)</f>
        <v>0</v>
      </c>
      <c r="DB1147">
        <f>BR1147*CJ1147*1000*(LCI!$E$96)</f>
        <v>0</v>
      </c>
    </row>
    <row r="1148" spans="1:106" x14ac:dyDescent="0.25">
      <c r="A1148" s="197">
        <v>22123</v>
      </c>
      <c r="B1148" s="197" t="s">
        <v>1327</v>
      </c>
      <c r="C1148" s="197" t="s">
        <v>1389</v>
      </c>
      <c r="D1148" s="197">
        <v>-91.463518500000006</v>
      </c>
      <c r="E1148" s="197">
        <v>32.788269999999997</v>
      </c>
      <c r="F1148">
        <v>4.17</v>
      </c>
      <c r="G1148">
        <f t="shared" si="106"/>
        <v>4.17</v>
      </c>
      <c r="H1148" s="198">
        <v>11.86</v>
      </c>
      <c r="Q1148" s="221">
        <f>(Q4233*10000)*TEA!$M$15*10^-6</f>
        <v>55.874222538750004</v>
      </c>
      <c r="R1148" s="221">
        <f>(R4233*10000)*TEA!$O$15*10^-6</f>
        <v>55.874222538750004</v>
      </c>
      <c r="AA1148">
        <f t="shared" si="108"/>
        <v>1</v>
      </c>
      <c r="AB1148" s="197">
        <v>22123</v>
      </c>
      <c r="AC1148" s="197">
        <v>20335</v>
      </c>
      <c r="AD1148" s="197">
        <f t="shared" si="107"/>
        <v>20335</v>
      </c>
      <c r="AE1148" s="197">
        <v>12170</v>
      </c>
      <c r="AJ1148">
        <v>0</v>
      </c>
      <c r="AK1148">
        <v>0</v>
      </c>
      <c r="AU1148" s="198">
        <v>0.27272727299999999</v>
      </c>
      <c r="AV1148" s="6">
        <v>0</v>
      </c>
      <c r="AW1148" s="198">
        <v>0.38356000000000001</v>
      </c>
      <c r="BO1148" s="198"/>
      <c r="BP1148" s="354">
        <f t="shared" si="103"/>
        <v>23126.440932217349</v>
      </c>
      <c r="BQ1148" s="354">
        <f t="shared" si="104"/>
        <v>0</v>
      </c>
      <c r="BR1148" s="354">
        <f t="shared" si="105"/>
        <v>55361.592871999994</v>
      </c>
      <c r="CG1148" s="198"/>
      <c r="CH1148">
        <f>(Transest!$J$14/HexExtSoy!$K$4)</f>
        <v>0.20257267294641951</v>
      </c>
      <c r="CI1148">
        <f>(HydroProcOil!$K$14/HexExtSoy!$K$4)</f>
        <v>0.10977777777777777</v>
      </c>
      <c r="CJ1148">
        <f>(StarchFerm!$K$24/StarchFerm!$K$4)</f>
        <v>0.33157302630665886</v>
      </c>
      <c r="CY1148" s="198"/>
      <c r="CZ1148">
        <f>BP1148*CH1148*1000*LCI!$E$93</f>
        <v>176850632.06547245</v>
      </c>
      <c r="DA1148">
        <f>BQ1148*CI1148*1000*(LCI!$E$99)</f>
        <v>0</v>
      </c>
      <c r="DB1148">
        <f>BR1148*CJ1148*1000*(LCI!$E$96)</f>
        <v>494705273.47812086</v>
      </c>
    </row>
    <row r="1149" spans="1:106" x14ac:dyDescent="0.25">
      <c r="A1149" s="197">
        <v>22125</v>
      </c>
      <c r="B1149" s="197" t="s">
        <v>1327</v>
      </c>
      <c r="C1149" s="197" t="s">
        <v>1390</v>
      </c>
      <c r="D1149" s="197">
        <v>-91.421257199999999</v>
      </c>
      <c r="E1149" s="197">
        <v>30.882359999999998</v>
      </c>
      <c r="F1149">
        <v>0</v>
      </c>
      <c r="G1149">
        <f t="shared" si="106"/>
        <v>0</v>
      </c>
      <c r="H1149" s="198">
        <v>0</v>
      </c>
      <c r="Q1149" s="221">
        <f>(Q4234*10000)*TEA!$M$15*10^-6</f>
        <v>61.5715676433</v>
      </c>
      <c r="R1149" s="221">
        <f>(R4234*10000)*TEA!$O$15*10^-6</f>
        <v>61.5715676433</v>
      </c>
      <c r="AA1149">
        <f t="shared" si="108"/>
        <v>1</v>
      </c>
      <c r="AB1149" s="197">
        <v>22125</v>
      </c>
      <c r="AC1149" s="197">
        <v>0</v>
      </c>
      <c r="AD1149" s="197">
        <f t="shared" si="107"/>
        <v>0</v>
      </c>
      <c r="AE1149" s="197">
        <v>0</v>
      </c>
      <c r="AJ1149">
        <v>0</v>
      </c>
      <c r="AK1149">
        <v>0</v>
      </c>
      <c r="AU1149" s="198">
        <v>0.27272727299999999</v>
      </c>
      <c r="AV1149" s="6">
        <v>0</v>
      </c>
      <c r="AW1149" s="198">
        <v>0.38356000000000001</v>
      </c>
      <c r="BO1149" s="198"/>
      <c r="BP1149" s="354">
        <f t="shared" si="103"/>
        <v>0</v>
      </c>
      <c r="BQ1149" s="354">
        <f t="shared" si="104"/>
        <v>0</v>
      </c>
      <c r="BR1149" s="354">
        <f t="shared" si="105"/>
        <v>0</v>
      </c>
      <c r="CG1149" s="198"/>
      <c r="CH1149">
        <f>(Transest!$J$14/HexExtSoy!$K$4)</f>
        <v>0.20257267294641951</v>
      </c>
      <c r="CI1149">
        <f>(HydroProcOil!$K$14/HexExtSoy!$K$4)</f>
        <v>0.10977777777777777</v>
      </c>
      <c r="CJ1149">
        <f>(StarchFerm!$K$24/StarchFerm!$K$4)</f>
        <v>0.33157302630665886</v>
      </c>
      <c r="CY1149" s="198"/>
      <c r="CZ1149">
        <f>BP1149*CH1149*1000*LCI!$E$93</f>
        <v>0</v>
      </c>
      <c r="DA1149">
        <f>BQ1149*CI1149*1000*(LCI!$E$99)</f>
        <v>0</v>
      </c>
      <c r="DB1149">
        <f>BR1149*CJ1149*1000*(LCI!$E$96)</f>
        <v>0</v>
      </c>
    </row>
    <row r="1150" spans="1:106" x14ac:dyDescent="0.25">
      <c r="A1150" s="197">
        <v>22127</v>
      </c>
      <c r="B1150" s="197" t="s">
        <v>1327</v>
      </c>
      <c r="C1150" s="197" t="s">
        <v>1391</v>
      </c>
      <c r="D1150" s="197">
        <v>-92.634722199999999</v>
      </c>
      <c r="E1150" s="197">
        <v>31.946809999999999</v>
      </c>
      <c r="F1150">
        <v>0</v>
      </c>
      <c r="G1150">
        <f t="shared" si="106"/>
        <v>0</v>
      </c>
      <c r="H1150" s="198">
        <v>0</v>
      </c>
      <c r="Q1150" s="221">
        <f>(Q4235*10000)*TEA!$M$15*10^-6</f>
        <v>57.420689012999993</v>
      </c>
      <c r="R1150" s="221">
        <f>(R4235*10000)*TEA!$O$15*10^-6</f>
        <v>57.420689012999993</v>
      </c>
      <c r="AA1150">
        <f t="shared" si="108"/>
        <v>1</v>
      </c>
      <c r="AB1150" s="197">
        <v>22127</v>
      </c>
      <c r="AC1150" s="197">
        <v>0</v>
      </c>
      <c r="AD1150" s="197">
        <f t="shared" si="107"/>
        <v>0</v>
      </c>
      <c r="AE1150" s="197">
        <v>0</v>
      </c>
      <c r="AJ1150">
        <v>0</v>
      </c>
      <c r="AK1150">
        <v>0</v>
      </c>
      <c r="AU1150" s="198">
        <v>0.27272727299999999</v>
      </c>
      <c r="AV1150" s="6">
        <v>0</v>
      </c>
      <c r="AW1150" s="198">
        <v>0.38356000000000001</v>
      </c>
      <c r="BO1150" s="198"/>
      <c r="BP1150" s="354">
        <f t="shared" si="103"/>
        <v>0</v>
      </c>
      <c r="BQ1150" s="354">
        <f t="shared" si="104"/>
        <v>0</v>
      </c>
      <c r="BR1150" s="354">
        <f t="shared" si="105"/>
        <v>0</v>
      </c>
      <c r="CG1150" s="198"/>
      <c r="CH1150">
        <f>(Transest!$J$14/HexExtSoy!$K$4)</f>
        <v>0.20257267294641951</v>
      </c>
      <c r="CI1150">
        <f>(HydroProcOil!$K$14/HexExtSoy!$K$4)</f>
        <v>0.10977777777777777</v>
      </c>
      <c r="CJ1150">
        <f>(StarchFerm!$K$24/StarchFerm!$K$4)</f>
        <v>0.33157302630665886</v>
      </c>
      <c r="CY1150" s="198"/>
      <c r="CZ1150">
        <f>BP1150*CH1150*1000*LCI!$E$93</f>
        <v>0</v>
      </c>
      <c r="DA1150">
        <f>BQ1150*CI1150*1000*(LCI!$E$99)</f>
        <v>0</v>
      </c>
      <c r="DB1150">
        <f>BR1150*CJ1150*1000*(LCI!$E$96)</f>
        <v>0</v>
      </c>
    </row>
    <row r="1151" spans="1:106" x14ac:dyDescent="0.25">
      <c r="A1151" s="197">
        <v>23001</v>
      </c>
      <c r="B1151" s="197" t="s">
        <v>1392</v>
      </c>
      <c r="C1151" s="197" t="s">
        <v>1393</v>
      </c>
      <c r="D1151" s="197">
        <v>-70.2033658</v>
      </c>
      <c r="E1151" s="197">
        <v>44.171619999999997</v>
      </c>
      <c r="F1151">
        <v>0</v>
      </c>
      <c r="G1151">
        <f t="shared" si="106"/>
        <v>0</v>
      </c>
      <c r="H1151" s="198">
        <v>8.5399999999999991</v>
      </c>
      <c r="Q1151" s="221">
        <f>(Q4236*10000)*TEA!$M$15*10^-6</f>
        <v>29.078126933984997</v>
      </c>
      <c r="R1151" s="221">
        <f>(R4236*10000)*TEA!$O$15*10^-6</f>
        <v>29.078126933984997</v>
      </c>
      <c r="AA1151">
        <f t="shared" si="108"/>
        <v>1</v>
      </c>
      <c r="AB1151" s="197">
        <v>23001</v>
      </c>
      <c r="AC1151" s="197">
        <v>0</v>
      </c>
      <c r="AD1151" s="197">
        <f t="shared" si="107"/>
        <v>0</v>
      </c>
      <c r="AE1151" s="197">
        <v>642</v>
      </c>
      <c r="AJ1151">
        <v>0</v>
      </c>
      <c r="AK1151">
        <v>0</v>
      </c>
      <c r="AU1151" s="198">
        <v>0.27272727299999999</v>
      </c>
      <c r="AV1151" s="6">
        <v>0</v>
      </c>
      <c r="AW1151" s="198">
        <v>0.38356000000000001</v>
      </c>
      <c r="BO1151" s="198"/>
      <c r="BP1151" s="354">
        <f t="shared" si="103"/>
        <v>0</v>
      </c>
      <c r="BQ1151" s="354">
        <f t="shared" si="104"/>
        <v>0</v>
      </c>
      <c r="BR1151" s="354">
        <f t="shared" si="105"/>
        <v>2102.9367407999998</v>
      </c>
      <c r="CG1151" s="198"/>
      <c r="CH1151">
        <f>(Transest!$J$14/HexExtSoy!$K$4)</f>
        <v>0.20257267294641951</v>
      </c>
      <c r="CI1151">
        <f>(HydroProcOil!$K$14/HexExtSoy!$K$4)</f>
        <v>0.10977777777777777</v>
      </c>
      <c r="CJ1151">
        <f>(StarchFerm!$K$24/StarchFerm!$K$4)</f>
        <v>0.33157302630665886</v>
      </c>
      <c r="CY1151" s="198"/>
      <c r="CZ1151">
        <f>BP1151*CH1151*1000*LCI!$E$93</f>
        <v>0</v>
      </c>
      <c r="DA1151">
        <f>BQ1151*CI1151*1000*(LCI!$E$99)</f>
        <v>0</v>
      </c>
      <c r="DB1151">
        <f>BR1151*CJ1151*1000*(LCI!$E$96)</f>
        <v>18791617.825556055</v>
      </c>
    </row>
    <row r="1152" spans="1:106" x14ac:dyDescent="0.25">
      <c r="A1152" s="197">
        <v>23003</v>
      </c>
      <c r="B1152" s="197" t="s">
        <v>1392</v>
      </c>
      <c r="C1152" s="197" t="s">
        <v>1394</v>
      </c>
      <c r="D1152" s="197">
        <v>-68.601910500000002</v>
      </c>
      <c r="E1152" s="197">
        <v>46.665689999999998</v>
      </c>
      <c r="F1152">
        <v>2.1</v>
      </c>
      <c r="G1152">
        <f t="shared" si="106"/>
        <v>2.1</v>
      </c>
      <c r="H1152" s="198">
        <v>7.93</v>
      </c>
      <c r="Q1152" s="221">
        <f>(Q4237*10000)*TEA!$M$15*10^-6</f>
        <v>24.67322746947</v>
      </c>
      <c r="R1152" s="221">
        <f>(R4237*10000)*TEA!$O$15*10^-6</f>
        <v>24.67322746947</v>
      </c>
      <c r="AA1152">
        <f t="shared" si="108"/>
        <v>1</v>
      </c>
      <c r="AB1152" s="197">
        <v>23003</v>
      </c>
      <c r="AC1152" s="197">
        <v>507</v>
      </c>
      <c r="AD1152" s="197">
        <f t="shared" si="107"/>
        <v>507</v>
      </c>
      <c r="AE1152" s="197">
        <v>389</v>
      </c>
      <c r="AJ1152">
        <v>0</v>
      </c>
      <c r="AK1152">
        <v>0</v>
      </c>
      <c r="AU1152" s="198">
        <v>0.27272727299999999</v>
      </c>
      <c r="AV1152" s="6">
        <v>0</v>
      </c>
      <c r="AW1152" s="198">
        <v>0.38356000000000001</v>
      </c>
      <c r="BO1152" s="198"/>
      <c r="BP1152" s="354">
        <f t="shared" si="103"/>
        <v>290.3727275631</v>
      </c>
      <c r="BQ1152" s="354">
        <f t="shared" si="104"/>
        <v>0</v>
      </c>
      <c r="BR1152" s="354">
        <f t="shared" si="105"/>
        <v>1183.1943812</v>
      </c>
      <c r="CG1152" s="198"/>
      <c r="CH1152">
        <f>(Transest!$J$14/HexExtSoy!$K$4)</f>
        <v>0.20257267294641951</v>
      </c>
      <c r="CI1152">
        <f>(HydroProcOil!$K$14/HexExtSoy!$K$4)</f>
        <v>0.10977777777777777</v>
      </c>
      <c r="CJ1152">
        <f>(StarchFerm!$K$24/StarchFerm!$K$4)</f>
        <v>0.33157302630665886</v>
      </c>
      <c r="CY1152" s="198"/>
      <c r="CZ1152">
        <f>BP1152*CH1152*1000*LCI!$E$93</f>
        <v>2220514.6288882857</v>
      </c>
      <c r="DA1152">
        <f>BQ1152*CI1152*1000*(LCI!$E$99)</f>
        <v>0</v>
      </c>
      <c r="DB1152">
        <f>BR1152*CJ1152*1000*(LCI!$E$96)</f>
        <v>10572898.458370823</v>
      </c>
    </row>
    <row r="1153" spans="1:106" x14ac:dyDescent="0.25">
      <c r="A1153" s="197">
        <v>23005</v>
      </c>
      <c r="B1153" s="197" t="s">
        <v>1392</v>
      </c>
      <c r="C1153" s="197" t="s">
        <v>1070</v>
      </c>
      <c r="D1153" s="197">
        <v>-70.427960400000003</v>
      </c>
      <c r="E1153" s="197">
        <v>43.87247</v>
      </c>
      <c r="F1153">
        <v>0</v>
      </c>
      <c r="G1153">
        <f t="shared" si="106"/>
        <v>0</v>
      </c>
      <c r="H1153" s="198">
        <v>0</v>
      </c>
      <c r="Q1153" s="221">
        <f>(Q4238*10000)*TEA!$M$15*10^-6</f>
        <v>29.816073932984999</v>
      </c>
      <c r="R1153" s="221">
        <f>(R4238*10000)*TEA!$O$15*10^-6</f>
        <v>29.816073932984999</v>
      </c>
      <c r="AA1153">
        <f t="shared" si="108"/>
        <v>1</v>
      </c>
      <c r="AB1153" s="197">
        <v>23005</v>
      </c>
      <c r="AC1153" s="197">
        <v>0</v>
      </c>
      <c r="AD1153" s="197">
        <f t="shared" si="107"/>
        <v>0</v>
      </c>
      <c r="AE1153" s="197">
        <v>0</v>
      </c>
      <c r="AJ1153">
        <v>0</v>
      </c>
      <c r="AK1153">
        <v>0</v>
      </c>
      <c r="AU1153" s="198">
        <v>0.27272727299999999</v>
      </c>
      <c r="AV1153" s="6">
        <v>0</v>
      </c>
      <c r="AW1153" s="198">
        <v>0.38356000000000001</v>
      </c>
      <c r="BO1153" s="198"/>
      <c r="BP1153" s="354">
        <f t="shared" si="103"/>
        <v>0</v>
      </c>
      <c r="BQ1153" s="354">
        <f t="shared" si="104"/>
        <v>0</v>
      </c>
      <c r="BR1153" s="354">
        <f t="shared" si="105"/>
        <v>0</v>
      </c>
      <c r="CG1153" s="198"/>
      <c r="CH1153">
        <f>(Transest!$J$14/HexExtSoy!$K$4)</f>
        <v>0.20257267294641951</v>
      </c>
      <c r="CI1153">
        <f>(HydroProcOil!$K$14/HexExtSoy!$K$4)</f>
        <v>0.10977777777777777</v>
      </c>
      <c r="CJ1153">
        <f>(StarchFerm!$K$24/StarchFerm!$K$4)</f>
        <v>0.33157302630665886</v>
      </c>
      <c r="CY1153" s="198"/>
      <c r="CZ1153">
        <f>BP1153*CH1153*1000*LCI!$E$93</f>
        <v>0</v>
      </c>
      <c r="DA1153">
        <f>BQ1153*CI1153*1000*(LCI!$E$99)</f>
        <v>0</v>
      </c>
      <c r="DB1153">
        <f>BR1153*CJ1153*1000*(LCI!$E$96)</f>
        <v>0</v>
      </c>
    </row>
    <row r="1154" spans="1:106" x14ac:dyDescent="0.25">
      <c r="A1154" s="197">
        <v>23007</v>
      </c>
      <c r="B1154" s="197" t="s">
        <v>1392</v>
      </c>
      <c r="C1154" s="197" t="s">
        <v>621</v>
      </c>
      <c r="D1154" s="197">
        <v>-70.444720500000003</v>
      </c>
      <c r="E1154" s="197">
        <v>44.980600000000003</v>
      </c>
      <c r="F1154">
        <v>0</v>
      </c>
      <c r="G1154">
        <f t="shared" si="106"/>
        <v>0</v>
      </c>
      <c r="H1154" s="198">
        <v>0</v>
      </c>
      <c r="Q1154" s="221">
        <f>(Q4239*10000)*TEA!$M$15*10^-6</f>
        <v>27.108374583555001</v>
      </c>
      <c r="R1154" s="221">
        <f>(R4239*10000)*TEA!$O$15*10^-6</f>
        <v>27.108374583555001</v>
      </c>
      <c r="AA1154">
        <f t="shared" si="108"/>
        <v>1</v>
      </c>
      <c r="AB1154" s="197">
        <v>23007</v>
      </c>
      <c r="AC1154" s="197">
        <v>0</v>
      </c>
      <c r="AD1154" s="197">
        <f t="shared" si="107"/>
        <v>0</v>
      </c>
      <c r="AE1154" s="197">
        <v>0</v>
      </c>
      <c r="AJ1154">
        <v>0</v>
      </c>
      <c r="AK1154">
        <v>0</v>
      </c>
      <c r="AU1154" s="198">
        <v>0.27272727299999999</v>
      </c>
      <c r="AV1154" s="6">
        <v>0</v>
      </c>
      <c r="AW1154" s="198">
        <v>0.38356000000000001</v>
      </c>
      <c r="BO1154" s="198"/>
      <c r="BP1154" s="354">
        <f t="shared" si="103"/>
        <v>0</v>
      </c>
      <c r="BQ1154" s="354">
        <f t="shared" si="104"/>
        <v>0</v>
      </c>
      <c r="BR1154" s="354">
        <f t="shared" si="105"/>
        <v>0</v>
      </c>
      <c r="CG1154" s="198"/>
      <c r="CH1154">
        <f>(Transest!$J$14/HexExtSoy!$K$4)</f>
        <v>0.20257267294641951</v>
      </c>
      <c r="CI1154">
        <f>(HydroProcOil!$K$14/HexExtSoy!$K$4)</f>
        <v>0.10977777777777777</v>
      </c>
      <c r="CJ1154">
        <f>(StarchFerm!$K$24/StarchFerm!$K$4)</f>
        <v>0.33157302630665886</v>
      </c>
      <c r="CY1154" s="198"/>
      <c r="CZ1154">
        <f>BP1154*CH1154*1000*LCI!$E$93</f>
        <v>0</v>
      </c>
      <c r="DA1154">
        <f>BQ1154*CI1154*1000*(LCI!$E$99)</f>
        <v>0</v>
      </c>
      <c r="DB1154">
        <f>BR1154*CJ1154*1000*(LCI!$E$96)</f>
        <v>0</v>
      </c>
    </row>
    <row r="1155" spans="1:106" x14ac:dyDescent="0.25">
      <c r="A1155" s="197">
        <v>23009</v>
      </c>
      <c r="B1155" s="197" t="s">
        <v>1392</v>
      </c>
      <c r="C1155" s="197" t="s">
        <v>963</v>
      </c>
      <c r="D1155" s="197">
        <v>-68.358664000000005</v>
      </c>
      <c r="E1155" s="197">
        <v>44.714640000000003</v>
      </c>
      <c r="F1155">
        <v>0</v>
      </c>
      <c r="G1155">
        <f t="shared" si="106"/>
        <v>0</v>
      </c>
      <c r="H1155" s="198">
        <v>6.28</v>
      </c>
      <c r="Q1155" s="221">
        <f>(Q4240*10000)*TEA!$M$15*10^-6</f>
        <v>28.20459902679</v>
      </c>
      <c r="R1155" s="221">
        <f>(R4240*10000)*TEA!$O$15*10^-6</f>
        <v>28.20459902679</v>
      </c>
      <c r="AA1155">
        <f t="shared" si="108"/>
        <v>1</v>
      </c>
      <c r="AB1155" s="197">
        <v>23009</v>
      </c>
      <c r="AC1155" s="197">
        <v>0</v>
      </c>
      <c r="AD1155" s="197">
        <f t="shared" si="107"/>
        <v>0</v>
      </c>
      <c r="AE1155" s="197">
        <v>2</v>
      </c>
      <c r="AJ1155">
        <v>0</v>
      </c>
      <c r="AK1155">
        <v>0</v>
      </c>
      <c r="AU1155" s="198">
        <v>0.27272727299999999</v>
      </c>
      <c r="AV1155" s="6">
        <v>0</v>
      </c>
      <c r="AW1155" s="198">
        <v>0.38356000000000001</v>
      </c>
      <c r="BO1155" s="198"/>
      <c r="BP1155" s="354">
        <f t="shared" ref="BP1155:BP1218" si="109">F1155*AC1155*AU1155</f>
        <v>0</v>
      </c>
      <c r="BQ1155" s="354">
        <f t="shared" ref="BQ1155:BQ1218" si="110">G1155*AD1155*AV1155</f>
        <v>0</v>
      </c>
      <c r="BR1155" s="354">
        <f t="shared" ref="BR1155:BR1218" si="111">H1155*AE1155*AW1155</f>
        <v>4.8175136000000007</v>
      </c>
      <c r="CG1155" s="198"/>
      <c r="CH1155">
        <f>(Transest!$J$14/HexExtSoy!$K$4)</f>
        <v>0.20257267294641951</v>
      </c>
      <c r="CI1155">
        <f>(HydroProcOil!$K$14/HexExtSoy!$K$4)</f>
        <v>0.10977777777777777</v>
      </c>
      <c r="CJ1155">
        <f>(StarchFerm!$K$24/StarchFerm!$K$4)</f>
        <v>0.33157302630665886</v>
      </c>
      <c r="CY1155" s="198"/>
      <c r="CZ1155">
        <f>BP1155*CH1155*1000*LCI!$E$93</f>
        <v>0</v>
      </c>
      <c r="DA1155">
        <f>BQ1155*CI1155*1000*(LCI!$E$99)</f>
        <v>0</v>
      </c>
      <c r="DB1155">
        <f>BR1155*CJ1155*1000*(LCI!$E$96)</f>
        <v>43048.786339706872</v>
      </c>
    </row>
    <row r="1156" spans="1:106" x14ac:dyDescent="0.25">
      <c r="A1156" s="197">
        <v>23011</v>
      </c>
      <c r="B1156" s="197" t="s">
        <v>1392</v>
      </c>
      <c r="C1156" s="197" t="s">
        <v>1395</v>
      </c>
      <c r="D1156" s="197">
        <v>-69.766181799999998</v>
      </c>
      <c r="E1156" s="197">
        <v>44.418759999999999</v>
      </c>
      <c r="F1156">
        <v>0</v>
      </c>
      <c r="G1156">
        <f t="shared" ref="G1156:G1219" si="112">F1156</f>
        <v>0</v>
      </c>
      <c r="H1156" s="198">
        <v>0.89</v>
      </c>
      <c r="Q1156" s="221">
        <f>(Q4241*10000)*TEA!$M$15*10^-6</f>
        <v>28.564655886539999</v>
      </c>
      <c r="R1156" s="221">
        <f>(R4241*10000)*TEA!$O$15*10^-6</f>
        <v>28.564655886539999</v>
      </c>
      <c r="AA1156">
        <f t="shared" si="108"/>
        <v>1</v>
      </c>
      <c r="AB1156" s="197">
        <v>23011</v>
      </c>
      <c r="AC1156" s="197">
        <v>0</v>
      </c>
      <c r="AD1156" s="197">
        <f t="shared" ref="AD1156:AD1219" si="113">AC1156</f>
        <v>0</v>
      </c>
      <c r="AE1156" s="197">
        <v>18</v>
      </c>
      <c r="AJ1156">
        <v>0</v>
      </c>
      <c r="AK1156">
        <v>0</v>
      </c>
      <c r="AU1156" s="198">
        <v>0.27272727299999999</v>
      </c>
      <c r="AV1156" s="6">
        <v>0</v>
      </c>
      <c r="AW1156" s="198">
        <v>0.38356000000000001</v>
      </c>
      <c r="BO1156" s="198"/>
      <c r="BP1156" s="354">
        <f t="shared" si="109"/>
        <v>0</v>
      </c>
      <c r="BQ1156" s="354">
        <f t="shared" si="110"/>
        <v>0</v>
      </c>
      <c r="BR1156" s="354">
        <f t="shared" si="111"/>
        <v>6.1446312000000001</v>
      </c>
      <c r="CG1156" s="198"/>
      <c r="CH1156">
        <f>(Transest!$J$14/HexExtSoy!$K$4)</f>
        <v>0.20257267294641951</v>
      </c>
      <c r="CI1156">
        <f>(HydroProcOil!$K$14/HexExtSoy!$K$4)</f>
        <v>0.10977777777777777</v>
      </c>
      <c r="CJ1156">
        <f>(StarchFerm!$K$24/StarchFerm!$K$4)</f>
        <v>0.33157302630665886</v>
      </c>
      <c r="CY1156" s="198"/>
      <c r="CZ1156">
        <f>BP1156*CH1156*1000*LCI!$E$93</f>
        <v>0</v>
      </c>
      <c r="DA1156">
        <f>BQ1156*CI1156*1000*(LCI!$E$99)</f>
        <v>0</v>
      </c>
      <c r="DB1156">
        <f>BR1156*CJ1156*1000*(LCI!$E$96)</f>
        <v>54907.767289976437</v>
      </c>
    </row>
    <row r="1157" spans="1:106" x14ac:dyDescent="0.25">
      <c r="A1157" s="197">
        <v>23013</v>
      </c>
      <c r="B1157" s="197" t="s">
        <v>1392</v>
      </c>
      <c r="C1157" s="197" t="s">
        <v>1086</v>
      </c>
      <c r="D1157" s="197">
        <v>-69.240590600000004</v>
      </c>
      <c r="E1157" s="197">
        <v>44.182940000000002</v>
      </c>
      <c r="F1157">
        <v>0</v>
      </c>
      <c r="G1157">
        <f t="shared" si="112"/>
        <v>0</v>
      </c>
      <c r="H1157" s="198">
        <v>0</v>
      </c>
      <c r="Q1157" s="221">
        <f>(Q4242*10000)*TEA!$M$15*10^-6</f>
        <v>29.307791635020003</v>
      </c>
      <c r="R1157" s="221">
        <f>(R4242*10000)*TEA!$O$15*10^-6</f>
        <v>29.307791635020003</v>
      </c>
      <c r="AA1157">
        <f t="shared" si="108"/>
        <v>1</v>
      </c>
      <c r="AB1157" s="197">
        <v>23013</v>
      </c>
      <c r="AC1157" s="197">
        <v>0</v>
      </c>
      <c r="AD1157" s="197">
        <f t="shared" si="113"/>
        <v>0</v>
      </c>
      <c r="AE1157" s="197">
        <v>0</v>
      </c>
      <c r="AJ1157">
        <v>0</v>
      </c>
      <c r="AK1157">
        <v>0</v>
      </c>
      <c r="AU1157" s="198">
        <v>0.27272727299999999</v>
      </c>
      <c r="AV1157" s="6">
        <v>0</v>
      </c>
      <c r="AW1157" s="198">
        <v>0.38356000000000001</v>
      </c>
      <c r="BO1157" s="198"/>
      <c r="BP1157" s="354">
        <f t="shared" si="109"/>
        <v>0</v>
      </c>
      <c r="BQ1157" s="354">
        <f t="shared" si="110"/>
        <v>0</v>
      </c>
      <c r="BR1157" s="354">
        <f t="shared" si="111"/>
        <v>0</v>
      </c>
      <c r="CG1157" s="198"/>
      <c r="CH1157">
        <f>(Transest!$J$14/HexExtSoy!$K$4)</f>
        <v>0.20257267294641951</v>
      </c>
      <c r="CI1157">
        <f>(HydroProcOil!$K$14/HexExtSoy!$K$4)</f>
        <v>0.10977777777777777</v>
      </c>
      <c r="CJ1157">
        <f>(StarchFerm!$K$24/StarchFerm!$K$4)</f>
        <v>0.33157302630665886</v>
      </c>
      <c r="CY1157" s="198"/>
      <c r="CZ1157">
        <f>BP1157*CH1157*1000*LCI!$E$93</f>
        <v>0</v>
      </c>
      <c r="DA1157">
        <f>BQ1157*CI1157*1000*(LCI!$E$99)</f>
        <v>0</v>
      </c>
      <c r="DB1157">
        <f>BR1157*CJ1157*1000*(LCI!$E$96)</f>
        <v>0</v>
      </c>
    </row>
    <row r="1158" spans="1:106" x14ac:dyDescent="0.25">
      <c r="A1158" s="197">
        <v>23015</v>
      </c>
      <c r="B1158" s="197" t="s">
        <v>1392</v>
      </c>
      <c r="C1158" s="197" t="s">
        <v>705</v>
      </c>
      <c r="D1158" s="197">
        <v>-69.543115900000004</v>
      </c>
      <c r="E1158" s="197">
        <v>44.088700000000003</v>
      </c>
      <c r="F1158">
        <v>0</v>
      </c>
      <c r="G1158">
        <f t="shared" si="112"/>
        <v>0</v>
      </c>
      <c r="H1158" s="198">
        <v>0</v>
      </c>
      <c r="Q1158" s="221">
        <f>(Q4243*10000)*TEA!$M$15*10^-6</f>
        <v>29.507089986584997</v>
      </c>
      <c r="R1158" s="221">
        <f>(R4243*10000)*TEA!$O$15*10^-6</f>
        <v>29.507089986584997</v>
      </c>
      <c r="AA1158">
        <f t="shared" si="108"/>
        <v>1</v>
      </c>
      <c r="AB1158" s="197">
        <v>23015</v>
      </c>
      <c r="AC1158" s="197">
        <v>0</v>
      </c>
      <c r="AD1158" s="197">
        <f t="shared" si="113"/>
        <v>0</v>
      </c>
      <c r="AE1158" s="197">
        <v>0</v>
      </c>
      <c r="AJ1158">
        <v>0</v>
      </c>
      <c r="AK1158">
        <v>0</v>
      </c>
      <c r="AU1158" s="198">
        <v>0.27272727299999999</v>
      </c>
      <c r="AV1158" s="6">
        <v>0</v>
      </c>
      <c r="AW1158" s="198">
        <v>0.38356000000000001</v>
      </c>
      <c r="BO1158" s="198"/>
      <c r="BP1158" s="354">
        <f t="shared" si="109"/>
        <v>0</v>
      </c>
      <c r="BQ1158" s="354">
        <f t="shared" si="110"/>
        <v>0</v>
      </c>
      <c r="BR1158" s="354">
        <f t="shared" si="111"/>
        <v>0</v>
      </c>
      <c r="CG1158" s="198"/>
      <c r="CH1158">
        <f>(Transest!$J$14/HexExtSoy!$K$4)</f>
        <v>0.20257267294641951</v>
      </c>
      <c r="CI1158">
        <f>(HydroProcOil!$K$14/HexExtSoy!$K$4)</f>
        <v>0.10977777777777777</v>
      </c>
      <c r="CJ1158">
        <f>(StarchFerm!$K$24/StarchFerm!$K$4)</f>
        <v>0.33157302630665886</v>
      </c>
      <c r="CY1158" s="198"/>
      <c r="CZ1158">
        <f>BP1158*CH1158*1000*LCI!$E$93</f>
        <v>0</v>
      </c>
      <c r="DA1158">
        <f>BQ1158*CI1158*1000*(LCI!$E$99)</f>
        <v>0</v>
      </c>
      <c r="DB1158">
        <f>BR1158*CJ1158*1000*(LCI!$E$96)</f>
        <v>0</v>
      </c>
    </row>
    <row r="1159" spans="1:106" x14ac:dyDescent="0.25">
      <c r="A1159" s="197">
        <v>23017</v>
      </c>
      <c r="B1159" s="197" t="s">
        <v>1392</v>
      </c>
      <c r="C1159" s="197" t="s">
        <v>1396</v>
      </c>
      <c r="D1159" s="197">
        <v>-70.764044400000003</v>
      </c>
      <c r="E1159" s="197">
        <v>44.518639999999998</v>
      </c>
      <c r="F1159">
        <v>0</v>
      </c>
      <c r="G1159">
        <f t="shared" si="112"/>
        <v>0</v>
      </c>
      <c r="H1159" s="198">
        <v>10.36</v>
      </c>
      <c r="Q1159" s="221">
        <f>(Q4244*10000)*TEA!$M$15*10^-6</f>
        <v>27.964462008555</v>
      </c>
      <c r="R1159" s="221">
        <f>(R4244*10000)*TEA!$O$15*10^-6</f>
        <v>27.964462008555</v>
      </c>
      <c r="AA1159">
        <f t="shared" si="108"/>
        <v>1</v>
      </c>
      <c r="AB1159" s="197">
        <v>23017</v>
      </c>
      <c r="AC1159" s="197">
        <v>0</v>
      </c>
      <c r="AD1159" s="197">
        <f t="shared" si="113"/>
        <v>0</v>
      </c>
      <c r="AE1159" s="197">
        <v>754</v>
      </c>
      <c r="AJ1159">
        <v>0</v>
      </c>
      <c r="AK1159">
        <v>0</v>
      </c>
      <c r="AU1159" s="198">
        <v>0.27272727299999999</v>
      </c>
      <c r="AV1159" s="6">
        <v>0</v>
      </c>
      <c r="AW1159" s="198">
        <v>0.38356000000000001</v>
      </c>
      <c r="BO1159" s="198"/>
      <c r="BP1159" s="354">
        <f t="shared" si="109"/>
        <v>0</v>
      </c>
      <c r="BQ1159" s="354">
        <f t="shared" si="110"/>
        <v>0</v>
      </c>
      <c r="BR1159" s="354">
        <f t="shared" si="111"/>
        <v>2996.1559263999998</v>
      </c>
      <c r="CG1159" s="198"/>
      <c r="CH1159">
        <f>(Transest!$J$14/HexExtSoy!$K$4)</f>
        <v>0.20257267294641951</v>
      </c>
      <c r="CI1159">
        <f>(HydroProcOil!$K$14/HexExtSoy!$K$4)</f>
        <v>0.10977777777777777</v>
      </c>
      <c r="CJ1159">
        <f>(StarchFerm!$K$24/StarchFerm!$K$4)</f>
        <v>0.33157302630665886</v>
      </c>
      <c r="CY1159" s="198"/>
      <c r="CZ1159">
        <f>BP1159*CH1159*1000*LCI!$E$93</f>
        <v>0</v>
      </c>
      <c r="DA1159">
        <f>BQ1159*CI1159*1000*(LCI!$E$99)</f>
        <v>0</v>
      </c>
      <c r="DB1159">
        <f>BR1159*CJ1159*1000*(LCI!$E$96)</f>
        <v>26773328.946292978</v>
      </c>
    </row>
    <row r="1160" spans="1:106" x14ac:dyDescent="0.25">
      <c r="A1160" s="197">
        <v>23019</v>
      </c>
      <c r="B1160" s="197" t="s">
        <v>1392</v>
      </c>
      <c r="C1160" s="197" t="s">
        <v>1397</v>
      </c>
      <c r="D1160" s="197">
        <v>-68.653700099999995</v>
      </c>
      <c r="E1160" s="197">
        <v>45.405349999999999</v>
      </c>
      <c r="F1160">
        <v>0</v>
      </c>
      <c r="G1160">
        <f t="shared" si="112"/>
        <v>0</v>
      </c>
      <c r="H1160" s="198">
        <v>0</v>
      </c>
      <c r="Q1160" s="221">
        <f>(Q4245*10000)*TEA!$M$15*10^-6</f>
        <v>26.417781779355</v>
      </c>
      <c r="R1160" s="221">
        <f>(R4245*10000)*TEA!$O$15*10^-6</f>
        <v>26.417781779355</v>
      </c>
      <c r="AA1160">
        <f t="shared" si="108"/>
        <v>1</v>
      </c>
      <c r="AB1160" s="197">
        <v>23019</v>
      </c>
      <c r="AC1160" s="197">
        <v>0</v>
      </c>
      <c r="AD1160" s="197">
        <f t="shared" si="113"/>
        <v>0</v>
      </c>
      <c r="AE1160" s="197">
        <v>0</v>
      </c>
      <c r="AJ1160">
        <v>0</v>
      </c>
      <c r="AK1160">
        <v>0</v>
      </c>
      <c r="AU1160" s="198">
        <v>0.27272727299999999</v>
      </c>
      <c r="AV1160" s="6">
        <v>0</v>
      </c>
      <c r="AW1160" s="198">
        <v>0.38356000000000001</v>
      </c>
      <c r="BO1160" s="198"/>
      <c r="BP1160" s="354">
        <f t="shared" si="109"/>
        <v>0</v>
      </c>
      <c r="BQ1160" s="354">
        <f t="shared" si="110"/>
        <v>0</v>
      </c>
      <c r="BR1160" s="354">
        <f t="shared" si="111"/>
        <v>0</v>
      </c>
      <c r="CG1160" s="198"/>
      <c r="CH1160">
        <f>(Transest!$J$14/HexExtSoy!$K$4)</f>
        <v>0.20257267294641951</v>
      </c>
      <c r="CI1160">
        <f>(HydroProcOil!$K$14/HexExtSoy!$K$4)</f>
        <v>0.10977777777777777</v>
      </c>
      <c r="CJ1160">
        <f>(StarchFerm!$K$24/StarchFerm!$K$4)</f>
        <v>0.33157302630665886</v>
      </c>
      <c r="CY1160" s="198"/>
      <c r="CZ1160">
        <f>BP1160*CH1160*1000*LCI!$E$93</f>
        <v>0</v>
      </c>
      <c r="DA1160">
        <f>BQ1160*CI1160*1000*(LCI!$E$99)</f>
        <v>0</v>
      </c>
      <c r="DB1160">
        <f>BR1160*CJ1160*1000*(LCI!$E$96)</f>
        <v>0</v>
      </c>
    </row>
    <row r="1161" spans="1:106" x14ac:dyDescent="0.25">
      <c r="A1161" s="197">
        <v>23021</v>
      </c>
      <c r="B1161" s="197" t="s">
        <v>1392</v>
      </c>
      <c r="C1161" s="197" t="s">
        <v>1398</v>
      </c>
      <c r="D1161" s="197">
        <v>-69.287827100000001</v>
      </c>
      <c r="E1161" s="197">
        <v>45.839190000000002</v>
      </c>
      <c r="F1161">
        <v>0</v>
      </c>
      <c r="G1161">
        <f t="shared" si="112"/>
        <v>0</v>
      </c>
      <c r="H1161" s="198">
        <v>0</v>
      </c>
      <c r="Q1161" s="221">
        <f>(Q4246*10000)*TEA!$M$15*10^-6</f>
        <v>25.681166555489998</v>
      </c>
      <c r="R1161" s="221">
        <f>(R4246*10000)*TEA!$O$15*10^-6</f>
        <v>25.681166555489998</v>
      </c>
      <c r="AA1161">
        <f t="shared" si="108"/>
        <v>1</v>
      </c>
      <c r="AB1161" s="197">
        <v>23021</v>
      </c>
      <c r="AC1161" s="197">
        <v>0</v>
      </c>
      <c r="AD1161" s="197">
        <f t="shared" si="113"/>
        <v>0</v>
      </c>
      <c r="AE1161" s="197">
        <v>0</v>
      </c>
      <c r="AJ1161">
        <v>0</v>
      </c>
      <c r="AK1161">
        <v>0</v>
      </c>
      <c r="AU1161" s="198">
        <v>0.27272727299999999</v>
      </c>
      <c r="AV1161" s="6">
        <v>0</v>
      </c>
      <c r="AW1161" s="198">
        <v>0.38356000000000001</v>
      </c>
      <c r="BO1161" s="198"/>
      <c r="BP1161" s="354">
        <f t="shared" si="109"/>
        <v>0</v>
      </c>
      <c r="BQ1161" s="354">
        <f t="shared" si="110"/>
        <v>0</v>
      </c>
      <c r="BR1161" s="354">
        <f t="shared" si="111"/>
        <v>0</v>
      </c>
      <c r="CG1161" s="198"/>
      <c r="CH1161">
        <f>(Transest!$J$14/HexExtSoy!$K$4)</f>
        <v>0.20257267294641951</v>
      </c>
      <c r="CI1161">
        <f>(HydroProcOil!$K$14/HexExtSoy!$K$4)</f>
        <v>0.10977777777777777</v>
      </c>
      <c r="CJ1161">
        <f>(StarchFerm!$K$24/StarchFerm!$K$4)</f>
        <v>0.33157302630665886</v>
      </c>
      <c r="CY1161" s="198"/>
      <c r="CZ1161">
        <f>BP1161*CH1161*1000*LCI!$E$93</f>
        <v>0</v>
      </c>
      <c r="DA1161">
        <f>BQ1161*CI1161*1000*(LCI!$E$99)</f>
        <v>0</v>
      </c>
      <c r="DB1161">
        <f>BR1161*CJ1161*1000*(LCI!$E$96)</f>
        <v>0</v>
      </c>
    </row>
    <row r="1162" spans="1:106" x14ac:dyDescent="0.25">
      <c r="A1162" s="197">
        <v>23023</v>
      </c>
      <c r="B1162" s="197" t="s">
        <v>1392</v>
      </c>
      <c r="C1162" s="197" t="s">
        <v>1399</v>
      </c>
      <c r="D1162" s="197">
        <v>-69.868223999999998</v>
      </c>
      <c r="E1162" s="197">
        <v>43.989800000000002</v>
      </c>
      <c r="F1162">
        <v>0</v>
      </c>
      <c r="G1162">
        <f t="shared" si="112"/>
        <v>0</v>
      </c>
      <c r="H1162" s="198">
        <v>0</v>
      </c>
      <c r="Q1162" s="221">
        <f>(Q4247*10000)*TEA!$M$15*10^-6</f>
        <v>29.675036189745001</v>
      </c>
      <c r="R1162" s="221">
        <f>(R4247*10000)*TEA!$O$15*10^-6</f>
        <v>29.675036189745001</v>
      </c>
      <c r="AA1162">
        <f t="shared" si="108"/>
        <v>1</v>
      </c>
      <c r="AB1162" s="197">
        <v>23023</v>
      </c>
      <c r="AC1162" s="197">
        <v>0</v>
      </c>
      <c r="AD1162" s="197">
        <f t="shared" si="113"/>
        <v>0</v>
      </c>
      <c r="AE1162" s="197">
        <v>0</v>
      </c>
      <c r="AJ1162">
        <v>0</v>
      </c>
      <c r="AK1162">
        <v>0</v>
      </c>
      <c r="AU1162" s="198">
        <v>0.27272727299999999</v>
      </c>
      <c r="AV1162" s="6">
        <v>0</v>
      </c>
      <c r="AW1162" s="198">
        <v>0.38356000000000001</v>
      </c>
      <c r="BO1162" s="198"/>
      <c r="BP1162" s="354">
        <f t="shared" si="109"/>
        <v>0</v>
      </c>
      <c r="BQ1162" s="354">
        <f t="shared" si="110"/>
        <v>0</v>
      </c>
      <c r="BR1162" s="354">
        <f t="shared" si="111"/>
        <v>0</v>
      </c>
      <c r="CG1162" s="198"/>
      <c r="CH1162">
        <f>(Transest!$J$14/HexExtSoy!$K$4)</f>
        <v>0.20257267294641951</v>
      </c>
      <c r="CI1162">
        <f>(HydroProcOil!$K$14/HexExtSoy!$K$4)</f>
        <v>0.10977777777777777</v>
      </c>
      <c r="CJ1162">
        <f>(StarchFerm!$K$24/StarchFerm!$K$4)</f>
        <v>0.33157302630665886</v>
      </c>
      <c r="CY1162" s="198"/>
      <c r="CZ1162">
        <f>BP1162*CH1162*1000*LCI!$E$93</f>
        <v>0</v>
      </c>
      <c r="DA1162">
        <f>BQ1162*CI1162*1000*(LCI!$E$99)</f>
        <v>0</v>
      </c>
      <c r="DB1162">
        <f>BR1162*CJ1162*1000*(LCI!$E$96)</f>
        <v>0</v>
      </c>
    </row>
    <row r="1163" spans="1:106" x14ac:dyDescent="0.25">
      <c r="A1163" s="197">
        <v>23025</v>
      </c>
      <c r="B1163" s="197" t="s">
        <v>1392</v>
      </c>
      <c r="C1163" s="197" t="s">
        <v>1400</v>
      </c>
      <c r="D1163" s="197">
        <v>-69.960339899999994</v>
      </c>
      <c r="E1163" s="197">
        <v>45.51979</v>
      </c>
      <c r="F1163">
        <v>0</v>
      </c>
      <c r="G1163">
        <f t="shared" si="112"/>
        <v>0</v>
      </c>
      <c r="H1163" s="198">
        <v>14.26</v>
      </c>
      <c r="Q1163" s="221">
        <f>(Q4248*10000)*TEA!$M$15*10^-6</f>
        <v>26.340057851534993</v>
      </c>
      <c r="R1163" s="221">
        <f>(R4248*10000)*TEA!$O$15*10^-6</f>
        <v>26.340057851534993</v>
      </c>
      <c r="AA1163">
        <f t="shared" si="108"/>
        <v>1</v>
      </c>
      <c r="AB1163" s="197">
        <v>23025</v>
      </c>
      <c r="AC1163" s="197">
        <v>0</v>
      </c>
      <c r="AD1163" s="197">
        <f t="shared" si="113"/>
        <v>0</v>
      </c>
      <c r="AE1163" s="197">
        <v>351</v>
      </c>
      <c r="AJ1163">
        <v>0</v>
      </c>
      <c r="AK1163">
        <v>0</v>
      </c>
      <c r="AU1163" s="198">
        <v>0.27272727299999999</v>
      </c>
      <c r="AV1163" s="6">
        <v>0</v>
      </c>
      <c r="AW1163" s="198">
        <v>0.38356000000000001</v>
      </c>
      <c r="BO1163" s="198"/>
      <c r="BP1163" s="354">
        <f t="shared" si="109"/>
        <v>0</v>
      </c>
      <c r="BQ1163" s="354">
        <f t="shared" si="110"/>
        <v>0</v>
      </c>
      <c r="BR1163" s="354">
        <f t="shared" si="111"/>
        <v>1919.8175256000002</v>
      </c>
      <c r="CG1163" s="198"/>
      <c r="CH1163">
        <f>(Transest!$J$14/HexExtSoy!$K$4)</f>
        <v>0.20257267294641951</v>
      </c>
      <c r="CI1163">
        <f>(HydroProcOil!$K$14/HexExtSoy!$K$4)</f>
        <v>0.10977777777777777</v>
      </c>
      <c r="CJ1163">
        <f>(StarchFerm!$K$24/StarchFerm!$K$4)</f>
        <v>0.33157302630665886</v>
      </c>
      <c r="CY1163" s="198"/>
      <c r="CZ1163">
        <f>BP1163*CH1163*1000*LCI!$E$93</f>
        <v>0</v>
      </c>
      <c r="DA1163">
        <f>BQ1163*CI1163*1000*(LCI!$E$99)</f>
        <v>0</v>
      </c>
      <c r="DB1163">
        <f>BR1163*CJ1163*1000*(LCI!$E$96)</f>
        <v>17155284.101487357</v>
      </c>
    </row>
    <row r="1164" spans="1:106" x14ac:dyDescent="0.25">
      <c r="A1164" s="197">
        <v>23027</v>
      </c>
      <c r="B1164" s="197" t="s">
        <v>1392</v>
      </c>
      <c r="C1164" s="197" t="s">
        <v>1401</v>
      </c>
      <c r="D1164" s="197">
        <v>-69.162323799999996</v>
      </c>
      <c r="E1164" s="197">
        <v>44.518630000000002</v>
      </c>
      <c r="F1164">
        <v>0</v>
      </c>
      <c r="G1164">
        <f t="shared" si="112"/>
        <v>0</v>
      </c>
      <c r="H1164" s="198">
        <v>3.53</v>
      </c>
      <c r="Q1164" s="221">
        <f>(Q4249*10000)*TEA!$M$15*10^-6</f>
        <v>28.459546648200003</v>
      </c>
      <c r="R1164" s="221">
        <f>(R4249*10000)*TEA!$O$15*10^-6</f>
        <v>28.459546648200003</v>
      </c>
      <c r="AA1164">
        <f t="shared" si="108"/>
        <v>1</v>
      </c>
      <c r="AB1164" s="197">
        <v>23027</v>
      </c>
      <c r="AC1164" s="197">
        <v>0</v>
      </c>
      <c r="AD1164" s="197">
        <f t="shared" si="113"/>
        <v>0</v>
      </c>
      <c r="AE1164" s="197">
        <v>5</v>
      </c>
      <c r="AJ1164">
        <v>0</v>
      </c>
      <c r="AK1164">
        <v>0</v>
      </c>
      <c r="AU1164" s="198">
        <v>0.27272727299999999</v>
      </c>
      <c r="AV1164" s="6">
        <v>0</v>
      </c>
      <c r="AW1164" s="198">
        <v>0.38356000000000001</v>
      </c>
      <c r="BO1164" s="198"/>
      <c r="BP1164" s="354">
        <f t="shared" si="109"/>
        <v>0</v>
      </c>
      <c r="BQ1164" s="354">
        <f t="shared" si="110"/>
        <v>0</v>
      </c>
      <c r="BR1164" s="354">
        <f t="shared" si="111"/>
        <v>6.7698339999999995</v>
      </c>
      <c r="CG1164" s="198"/>
      <c r="CH1164">
        <f>(Transest!$J$14/HexExtSoy!$K$4)</f>
        <v>0.20257267294641951</v>
      </c>
      <c r="CI1164">
        <f>(HydroProcOil!$K$14/HexExtSoy!$K$4)</f>
        <v>0.10977777777777777</v>
      </c>
      <c r="CJ1164">
        <f>(StarchFerm!$K$24/StarchFerm!$K$4)</f>
        <v>0.33157302630665886</v>
      </c>
      <c r="CY1164" s="198"/>
      <c r="CZ1164">
        <f>BP1164*CH1164*1000*LCI!$E$93</f>
        <v>0</v>
      </c>
      <c r="DA1164">
        <f>BQ1164*CI1164*1000*(LCI!$E$99)</f>
        <v>0</v>
      </c>
      <c r="DB1164">
        <f>BR1164*CJ1164*1000*(LCI!$E$96)</f>
        <v>60494.512650941579</v>
      </c>
    </row>
    <row r="1165" spans="1:106" x14ac:dyDescent="0.25">
      <c r="A1165" s="197">
        <v>23029</v>
      </c>
      <c r="B1165" s="197" t="s">
        <v>1392</v>
      </c>
      <c r="C1165" s="197" t="s">
        <v>656</v>
      </c>
      <c r="D1165" s="197">
        <v>-67.645760999999993</v>
      </c>
      <c r="E1165" s="197">
        <v>45.04992</v>
      </c>
      <c r="F1165">
        <v>0</v>
      </c>
      <c r="G1165">
        <f t="shared" si="112"/>
        <v>0</v>
      </c>
      <c r="H1165" s="198">
        <v>0</v>
      </c>
      <c r="Q1165" s="221">
        <f>(Q4250*10000)*TEA!$M$15*10^-6</f>
        <v>27.907358935679998</v>
      </c>
      <c r="R1165" s="221">
        <f>(R4250*10000)*TEA!$O$15*10^-6</f>
        <v>27.907358935679998</v>
      </c>
      <c r="AA1165">
        <f t="shared" si="108"/>
        <v>1</v>
      </c>
      <c r="AB1165" s="197">
        <v>23029</v>
      </c>
      <c r="AC1165" s="197">
        <v>0</v>
      </c>
      <c r="AD1165" s="197">
        <f t="shared" si="113"/>
        <v>0</v>
      </c>
      <c r="AE1165" s="197">
        <v>0</v>
      </c>
      <c r="AJ1165">
        <v>0</v>
      </c>
      <c r="AK1165">
        <v>0</v>
      </c>
      <c r="AU1165" s="198">
        <v>0.27272727299999999</v>
      </c>
      <c r="AV1165" s="6">
        <v>0</v>
      </c>
      <c r="AW1165" s="198">
        <v>0.38356000000000001</v>
      </c>
      <c r="BO1165" s="198"/>
      <c r="BP1165" s="354">
        <f t="shared" si="109"/>
        <v>0</v>
      </c>
      <c r="BQ1165" s="354">
        <f t="shared" si="110"/>
        <v>0</v>
      </c>
      <c r="BR1165" s="354">
        <f t="shared" si="111"/>
        <v>0</v>
      </c>
      <c r="CG1165" s="198"/>
      <c r="CH1165">
        <f>(Transest!$J$14/HexExtSoy!$K$4)</f>
        <v>0.20257267294641951</v>
      </c>
      <c r="CI1165">
        <f>(HydroProcOil!$K$14/HexExtSoy!$K$4)</f>
        <v>0.10977777777777777</v>
      </c>
      <c r="CJ1165">
        <f>(StarchFerm!$K$24/StarchFerm!$K$4)</f>
        <v>0.33157302630665886</v>
      </c>
      <c r="CY1165" s="198"/>
      <c r="CZ1165">
        <f>BP1165*CH1165*1000*LCI!$E$93</f>
        <v>0</v>
      </c>
      <c r="DA1165">
        <f>BQ1165*CI1165*1000*(LCI!$E$99)</f>
        <v>0</v>
      </c>
      <c r="DB1165">
        <f>BR1165*CJ1165*1000*(LCI!$E$96)</f>
        <v>0</v>
      </c>
    </row>
    <row r="1166" spans="1:106" x14ac:dyDescent="0.25">
      <c r="A1166" s="197">
        <v>23031</v>
      </c>
      <c r="B1166" s="197" t="s">
        <v>1392</v>
      </c>
      <c r="C1166" s="197" t="s">
        <v>1402</v>
      </c>
      <c r="D1166" s="197">
        <v>-70.712237799999997</v>
      </c>
      <c r="E1166" s="197">
        <v>43.487200000000001</v>
      </c>
      <c r="F1166">
        <v>0</v>
      </c>
      <c r="G1166">
        <f t="shared" si="112"/>
        <v>0</v>
      </c>
      <c r="H1166" s="198">
        <v>4.83</v>
      </c>
      <c r="Q1166" s="221">
        <f>(Q4251*10000)*TEA!$M$15*10^-6</f>
        <v>30.887387922285001</v>
      </c>
      <c r="R1166" s="221">
        <f>(R4251*10000)*TEA!$O$15*10^-6</f>
        <v>30.887387922285001</v>
      </c>
      <c r="AA1166">
        <f t="shared" si="108"/>
        <v>1</v>
      </c>
      <c r="AB1166" s="197">
        <v>23031</v>
      </c>
      <c r="AC1166" s="197">
        <v>0</v>
      </c>
      <c r="AD1166" s="197">
        <f t="shared" si="113"/>
        <v>0</v>
      </c>
      <c r="AE1166" s="197">
        <v>20</v>
      </c>
      <c r="AJ1166">
        <v>0</v>
      </c>
      <c r="AK1166">
        <v>0</v>
      </c>
      <c r="AU1166" s="198">
        <v>0.27272727299999999</v>
      </c>
      <c r="AV1166" s="6">
        <v>0</v>
      </c>
      <c r="AW1166" s="198">
        <v>0.38356000000000001</v>
      </c>
      <c r="BO1166" s="198"/>
      <c r="BP1166" s="354">
        <f t="shared" si="109"/>
        <v>0</v>
      </c>
      <c r="BQ1166" s="354">
        <f t="shared" si="110"/>
        <v>0</v>
      </c>
      <c r="BR1166" s="354">
        <f t="shared" si="111"/>
        <v>37.051895999999999</v>
      </c>
      <c r="CG1166" s="198"/>
      <c r="CH1166">
        <f>(Transest!$J$14/HexExtSoy!$K$4)</f>
        <v>0.20257267294641951</v>
      </c>
      <c r="CI1166">
        <f>(HydroProcOil!$K$14/HexExtSoy!$K$4)</f>
        <v>0.10977777777777777</v>
      </c>
      <c r="CJ1166">
        <f>(StarchFerm!$K$24/StarchFerm!$K$4)</f>
        <v>0.33157302630665886</v>
      </c>
      <c r="CY1166" s="198"/>
      <c r="CZ1166">
        <f>BP1166*CH1166*1000*LCI!$E$93</f>
        <v>0</v>
      </c>
      <c r="DA1166">
        <f>BQ1166*CI1166*1000*(LCI!$E$99)</f>
        <v>0</v>
      </c>
      <c r="DB1166">
        <f>BR1166*CJ1166*1000*(LCI!$E$96)</f>
        <v>331091.78028787288</v>
      </c>
    </row>
    <row r="1167" spans="1:106" x14ac:dyDescent="0.25">
      <c r="A1167" s="197">
        <v>24001</v>
      </c>
      <c r="B1167" s="197" t="s">
        <v>1403</v>
      </c>
      <c r="C1167" s="197" t="s">
        <v>1404</v>
      </c>
      <c r="D1167" s="197">
        <v>-78.695798999999994</v>
      </c>
      <c r="E1167" s="197">
        <v>39.624470000000002</v>
      </c>
      <c r="F1167">
        <v>0</v>
      </c>
      <c r="G1167">
        <f t="shared" si="112"/>
        <v>0</v>
      </c>
      <c r="H1167" s="198">
        <v>9.99</v>
      </c>
      <c r="Q1167" s="221">
        <f>(Q4252*10000)*TEA!$M$15*10^-6</f>
        <v>36.598607122499999</v>
      </c>
      <c r="R1167" s="221">
        <f>(R4252*10000)*TEA!$O$15*10^-6</f>
        <v>36.598607122499999</v>
      </c>
      <c r="AA1167">
        <f t="shared" si="108"/>
        <v>1</v>
      </c>
      <c r="AB1167" s="197">
        <v>24001</v>
      </c>
      <c r="AC1167" s="197">
        <v>0</v>
      </c>
      <c r="AD1167" s="197">
        <f t="shared" si="113"/>
        <v>0</v>
      </c>
      <c r="AE1167" s="197">
        <v>270</v>
      </c>
      <c r="AJ1167">
        <v>0</v>
      </c>
      <c r="AK1167">
        <v>0</v>
      </c>
      <c r="AU1167" s="198">
        <v>0.27272727299999999</v>
      </c>
      <c r="AV1167" s="6">
        <v>0</v>
      </c>
      <c r="AW1167" s="198">
        <v>0.38356000000000001</v>
      </c>
      <c r="BO1167" s="198"/>
      <c r="BP1167" s="354">
        <f t="shared" si="109"/>
        <v>0</v>
      </c>
      <c r="BQ1167" s="354">
        <f t="shared" si="110"/>
        <v>0</v>
      </c>
      <c r="BR1167" s="354">
        <f t="shared" si="111"/>
        <v>1034.5763880000002</v>
      </c>
      <c r="CG1167" s="198"/>
      <c r="CH1167">
        <f>(Transest!$J$14/HexExtSoy!$K$4)</f>
        <v>0.20257267294641951</v>
      </c>
      <c r="CI1167">
        <f>(HydroProcOil!$K$14/HexExtSoy!$K$4)</f>
        <v>0.10977777777777777</v>
      </c>
      <c r="CJ1167">
        <f>(StarchFerm!$K$24/StarchFerm!$K$4)</f>
        <v>0.33157302630665886</v>
      </c>
      <c r="CY1167" s="198"/>
      <c r="CZ1167">
        <f>BP1167*CH1167*1000*LCI!$E$93</f>
        <v>0</v>
      </c>
      <c r="DA1167">
        <f>BQ1167*CI1167*1000*(LCI!$E$99)</f>
        <v>0</v>
      </c>
      <c r="DB1167">
        <f>BR1167*CJ1167*1000*(LCI!$E$96)</f>
        <v>9244863.9644977208</v>
      </c>
    </row>
    <row r="1168" spans="1:106" x14ac:dyDescent="0.25">
      <c r="A1168" s="197">
        <v>24003</v>
      </c>
      <c r="B1168" s="197" t="s">
        <v>1403</v>
      </c>
      <c r="C1168" s="197" t="s">
        <v>1405</v>
      </c>
      <c r="D1168" s="197">
        <v>-76.626059400000003</v>
      </c>
      <c r="E1168" s="197">
        <v>39.00517</v>
      </c>
      <c r="F1168">
        <v>2.8</v>
      </c>
      <c r="G1168">
        <f t="shared" si="112"/>
        <v>2.8</v>
      </c>
      <c r="H1168" s="198">
        <v>9.6199999999999992</v>
      </c>
      <c r="Q1168" s="221">
        <f>(Q4253*10000)*TEA!$M$15*10^-6</f>
        <v>44.573639597099998</v>
      </c>
      <c r="R1168" s="221">
        <f>(R4253*10000)*TEA!$O$15*10^-6</f>
        <v>44.573639597099998</v>
      </c>
      <c r="AA1168">
        <f t="shared" si="108"/>
        <v>1</v>
      </c>
      <c r="AB1168" s="197">
        <v>24003</v>
      </c>
      <c r="AC1168" s="197">
        <v>1718</v>
      </c>
      <c r="AD1168" s="197">
        <f t="shared" si="113"/>
        <v>1718</v>
      </c>
      <c r="AE1168" s="197">
        <v>1359</v>
      </c>
      <c r="AJ1168">
        <v>0</v>
      </c>
      <c r="AK1168">
        <v>0</v>
      </c>
      <c r="AU1168" s="198">
        <v>0.27272727299999999</v>
      </c>
      <c r="AV1168" s="6">
        <v>0</v>
      </c>
      <c r="AW1168" s="198">
        <v>0.38356000000000001</v>
      </c>
      <c r="BO1168" s="198"/>
      <c r="BP1168" s="354">
        <f t="shared" si="109"/>
        <v>1311.9272740391998</v>
      </c>
      <c r="BQ1168" s="354">
        <f t="shared" si="110"/>
        <v>0</v>
      </c>
      <c r="BR1168" s="354">
        <f t="shared" si="111"/>
        <v>5014.5023447999993</v>
      </c>
      <c r="CG1168" s="198"/>
      <c r="CH1168">
        <f>(Transest!$J$14/HexExtSoy!$K$4)</f>
        <v>0.20257267294641951</v>
      </c>
      <c r="CI1168">
        <f>(HydroProcOil!$K$14/HexExtSoy!$K$4)</f>
        <v>0.10977777777777777</v>
      </c>
      <c r="CJ1168">
        <f>(StarchFerm!$K$24/StarchFerm!$K$4)</f>
        <v>0.33157302630665886</v>
      </c>
      <c r="CY1168" s="198"/>
      <c r="CZ1168">
        <f>BP1168*CH1168*1000*LCI!$E$93</f>
        <v>10032463.201657003</v>
      </c>
      <c r="DA1168">
        <f>BQ1168*CI1168*1000*(LCI!$E$99)</f>
        <v>0</v>
      </c>
      <c r="DB1168">
        <f>BR1168*CJ1168*1000*(LCI!$E$96)</f>
        <v>44809056.697059304</v>
      </c>
    </row>
    <row r="1169" spans="1:106" x14ac:dyDescent="0.25">
      <c r="A1169" s="197">
        <v>24005</v>
      </c>
      <c r="B1169" s="197" t="s">
        <v>1403</v>
      </c>
      <c r="C1169" s="197" t="s">
        <v>1406</v>
      </c>
      <c r="D1169" s="197">
        <v>-76.649550700000006</v>
      </c>
      <c r="E1169" s="197">
        <v>39.472850000000001</v>
      </c>
      <c r="F1169">
        <v>3.78</v>
      </c>
      <c r="G1169">
        <f t="shared" si="112"/>
        <v>3.78</v>
      </c>
      <c r="H1169" s="198">
        <v>10.96</v>
      </c>
      <c r="Q1169" s="221">
        <f>(Q4254*10000)*TEA!$M$15*10^-6</f>
        <v>42.556478744250001</v>
      </c>
      <c r="R1169" s="221">
        <f>(R4254*10000)*TEA!$O$15*10^-6</f>
        <v>42.556478744250001</v>
      </c>
      <c r="AA1169">
        <f t="shared" si="108"/>
        <v>1</v>
      </c>
      <c r="AB1169" s="197">
        <v>24005</v>
      </c>
      <c r="AC1169" s="197">
        <v>5417</v>
      </c>
      <c r="AD1169" s="197">
        <f t="shared" si="113"/>
        <v>5417</v>
      </c>
      <c r="AE1169" s="197">
        <v>7433</v>
      </c>
      <c r="AJ1169">
        <v>0</v>
      </c>
      <c r="AK1169">
        <v>0</v>
      </c>
      <c r="AU1169" s="198">
        <v>0.27272727299999999</v>
      </c>
      <c r="AV1169" s="6">
        <v>0</v>
      </c>
      <c r="AW1169" s="198">
        <v>0.38356000000000001</v>
      </c>
      <c r="BO1169" s="198"/>
      <c r="BP1169" s="354">
        <f t="shared" si="109"/>
        <v>5584.4345510389794</v>
      </c>
      <c r="BQ1169" s="354">
        <f t="shared" si="110"/>
        <v>0</v>
      </c>
      <c r="BR1169" s="354">
        <f t="shared" si="111"/>
        <v>31246.976220800003</v>
      </c>
      <c r="CG1169" s="198"/>
      <c r="CH1169">
        <f>(Transest!$J$14/HexExtSoy!$K$4)</f>
        <v>0.20257267294641951</v>
      </c>
      <c r="CI1169">
        <f>(HydroProcOil!$K$14/HexExtSoy!$K$4)</f>
        <v>0.10977777777777777</v>
      </c>
      <c r="CJ1169">
        <f>(StarchFerm!$K$24/StarchFerm!$K$4)</f>
        <v>0.33157302630665886</v>
      </c>
      <c r="CY1169" s="198"/>
      <c r="CZ1169">
        <f>BP1169*CH1169*1000*LCI!$E$93</f>
        <v>42704832.229660988</v>
      </c>
      <c r="DA1169">
        <f>BQ1169*CI1169*1000*(LCI!$E$99)</f>
        <v>0</v>
      </c>
      <c r="DB1169">
        <f>BR1169*CJ1169*1000*(LCI!$E$96)</f>
        <v>279219637.9250741</v>
      </c>
    </row>
    <row r="1170" spans="1:106" x14ac:dyDescent="0.25">
      <c r="A1170" s="197">
        <v>24009</v>
      </c>
      <c r="B1170" s="197" t="s">
        <v>1403</v>
      </c>
      <c r="C1170" s="197" t="s">
        <v>1407</v>
      </c>
      <c r="D1170" s="197">
        <v>-76.587450599999997</v>
      </c>
      <c r="E1170" s="197">
        <v>38.553890000000003</v>
      </c>
      <c r="F1170">
        <v>0</v>
      </c>
      <c r="G1170">
        <f t="shared" si="112"/>
        <v>0</v>
      </c>
      <c r="H1170" s="198">
        <v>8.66</v>
      </c>
      <c r="Q1170" s="221">
        <f>(Q4255*10000)*TEA!$M$15*10^-6</f>
        <v>46.429831967849992</v>
      </c>
      <c r="R1170" s="221">
        <f>(R4255*10000)*TEA!$O$15*10^-6</f>
        <v>46.429831967849992</v>
      </c>
      <c r="AA1170">
        <f t="shared" si="108"/>
        <v>1</v>
      </c>
      <c r="AB1170" s="197">
        <v>24009</v>
      </c>
      <c r="AC1170" s="197">
        <v>1321</v>
      </c>
      <c r="AD1170" s="197">
        <f t="shared" si="113"/>
        <v>1321</v>
      </c>
      <c r="AE1170" s="197">
        <v>1250</v>
      </c>
      <c r="AJ1170">
        <v>0</v>
      </c>
      <c r="AK1170">
        <v>0</v>
      </c>
      <c r="AU1170" s="198">
        <v>0.27272727299999999</v>
      </c>
      <c r="AV1170" s="6">
        <v>0</v>
      </c>
      <c r="AW1170" s="198">
        <v>0.38356000000000001</v>
      </c>
      <c r="BO1170" s="198"/>
      <c r="BP1170" s="354">
        <f t="shared" si="109"/>
        <v>0</v>
      </c>
      <c r="BQ1170" s="354">
        <f t="shared" si="110"/>
        <v>0</v>
      </c>
      <c r="BR1170" s="354">
        <f t="shared" si="111"/>
        <v>4152.0370000000003</v>
      </c>
      <c r="CG1170" s="198"/>
      <c r="CH1170">
        <f>(Transest!$J$14/HexExtSoy!$K$4)</f>
        <v>0.20257267294641951</v>
      </c>
      <c r="CI1170">
        <f>(HydroProcOil!$K$14/HexExtSoy!$K$4)</f>
        <v>0.10977777777777777</v>
      </c>
      <c r="CJ1170">
        <f>(StarchFerm!$K$24/StarchFerm!$K$4)</f>
        <v>0.33157302630665886</v>
      </c>
      <c r="CY1170" s="198"/>
      <c r="CZ1170">
        <f>BP1170*CH1170*1000*LCI!$E$93</f>
        <v>0</v>
      </c>
      <c r="DA1170">
        <f>BQ1170*CI1170*1000*(LCI!$E$99)</f>
        <v>0</v>
      </c>
      <c r="DB1170">
        <f>BR1170*CJ1170*1000*(LCI!$E$96)</f>
        <v>37102158.608863607</v>
      </c>
    </row>
    <row r="1171" spans="1:106" x14ac:dyDescent="0.25">
      <c r="A1171" s="197">
        <v>24011</v>
      </c>
      <c r="B1171" s="197" t="s">
        <v>1403</v>
      </c>
      <c r="C1171" s="197" t="s">
        <v>1408</v>
      </c>
      <c r="D1171" s="197">
        <v>-75.842139200000005</v>
      </c>
      <c r="E1171" s="197">
        <v>38.872410000000002</v>
      </c>
      <c r="F1171">
        <v>3.41</v>
      </c>
      <c r="G1171">
        <f t="shared" si="112"/>
        <v>3.41</v>
      </c>
      <c r="H1171" s="198">
        <v>10.4</v>
      </c>
      <c r="Q1171" s="221">
        <f>(Q4256*10000)*TEA!$M$15*10^-6</f>
        <v>45.635274465299993</v>
      </c>
      <c r="R1171" s="221">
        <f>(R4256*10000)*TEA!$O$15*10^-6</f>
        <v>45.635274465299993</v>
      </c>
      <c r="AA1171">
        <f t="shared" si="108"/>
        <v>1</v>
      </c>
      <c r="AB1171" s="197">
        <v>24011</v>
      </c>
      <c r="AC1171" s="197">
        <v>19933</v>
      </c>
      <c r="AD1171" s="197">
        <f t="shared" si="113"/>
        <v>19933</v>
      </c>
      <c r="AE1171" s="197">
        <v>14734</v>
      </c>
      <c r="AJ1171">
        <v>0</v>
      </c>
      <c r="AK1171">
        <v>0</v>
      </c>
      <c r="AU1171" s="198">
        <v>0.27272727299999999</v>
      </c>
      <c r="AV1171" s="6">
        <v>0</v>
      </c>
      <c r="AW1171" s="198">
        <v>0.38356000000000001</v>
      </c>
      <c r="BO1171" s="198"/>
      <c r="BP1171" s="354">
        <f t="shared" si="109"/>
        <v>18537.690018537691</v>
      </c>
      <c r="BQ1171" s="354">
        <f t="shared" si="110"/>
        <v>0</v>
      </c>
      <c r="BR1171" s="354">
        <f t="shared" si="111"/>
        <v>58774.279616000007</v>
      </c>
      <c r="CG1171" s="198"/>
      <c r="CH1171">
        <f>(Transest!$J$14/HexExtSoy!$K$4)</f>
        <v>0.20257267294641951</v>
      </c>
      <c r="CI1171">
        <f>(HydroProcOil!$K$14/HexExtSoy!$K$4)</f>
        <v>0.10977777777777777</v>
      </c>
      <c r="CJ1171">
        <f>(StarchFerm!$K$24/StarchFerm!$K$4)</f>
        <v>0.33157302630665886</v>
      </c>
      <c r="CY1171" s="198"/>
      <c r="CZ1171">
        <f>BP1171*CH1171*1000*LCI!$E$93</f>
        <v>141759910.50335214</v>
      </c>
      <c r="DA1171">
        <f>BQ1171*CI1171*1000*(LCI!$E$99)</f>
        <v>0</v>
      </c>
      <c r="DB1171">
        <f>BR1171*CJ1171*1000*(LCI!$E$96)</f>
        <v>525200677.26625061</v>
      </c>
    </row>
    <row r="1172" spans="1:106" x14ac:dyDescent="0.25">
      <c r="A1172" s="197">
        <v>24013</v>
      </c>
      <c r="B1172" s="197" t="s">
        <v>1403</v>
      </c>
      <c r="C1172" s="197" t="s">
        <v>682</v>
      </c>
      <c r="D1172" s="197">
        <v>-77.032976399999995</v>
      </c>
      <c r="E1172" s="197">
        <v>39.564819999999997</v>
      </c>
      <c r="F1172">
        <v>3.34</v>
      </c>
      <c r="G1172">
        <f t="shared" si="112"/>
        <v>3.34</v>
      </c>
      <c r="H1172" s="198">
        <v>10.48</v>
      </c>
      <c r="Q1172" s="221">
        <f>(Q4257*10000)*TEA!$M$15*10^-6</f>
        <v>41.600272074750002</v>
      </c>
      <c r="R1172" s="221">
        <f>(R4257*10000)*TEA!$O$15*10^-6</f>
        <v>41.600272074750002</v>
      </c>
      <c r="AA1172">
        <f t="shared" si="108"/>
        <v>1</v>
      </c>
      <c r="AB1172" s="197">
        <v>24013</v>
      </c>
      <c r="AC1172" s="197">
        <v>11791</v>
      </c>
      <c r="AD1172" s="197">
        <f t="shared" si="113"/>
        <v>11791</v>
      </c>
      <c r="AE1172" s="197">
        <v>13204</v>
      </c>
      <c r="AJ1172">
        <v>0</v>
      </c>
      <c r="AK1172">
        <v>0</v>
      </c>
      <c r="AU1172" s="198">
        <v>0.27272727299999999</v>
      </c>
      <c r="AV1172" s="6">
        <v>0</v>
      </c>
      <c r="AW1172" s="198">
        <v>0.38356000000000001</v>
      </c>
      <c r="BO1172" s="198"/>
      <c r="BP1172" s="354">
        <f t="shared" si="109"/>
        <v>10740.529101649618</v>
      </c>
      <c r="BQ1172" s="354">
        <f t="shared" si="110"/>
        <v>0</v>
      </c>
      <c r="BR1172" s="354">
        <f t="shared" si="111"/>
        <v>53076.234995200008</v>
      </c>
      <c r="CG1172" s="198"/>
      <c r="CH1172">
        <f>(Transest!$J$14/HexExtSoy!$K$4)</f>
        <v>0.20257267294641951</v>
      </c>
      <c r="CI1172">
        <f>(HydroProcOil!$K$14/HexExtSoy!$K$4)</f>
        <v>0.10977777777777777</v>
      </c>
      <c r="CJ1172">
        <f>(StarchFerm!$K$24/StarchFerm!$K$4)</f>
        <v>0.33157302630665886</v>
      </c>
      <c r="CY1172" s="198"/>
      <c r="CZ1172">
        <f>BP1172*CH1172*1000*LCI!$E$93</f>
        <v>82134097.758993819</v>
      </c>
      <c r="DA1172">
        <f>BQ1172*CI1172*1000*(LCI!$E$99)</f>
        <v>0</v>
      </c>
      <c r="DB1172">
        <f>BR1172*CJ1172*1000*(LCI!$E$96)</f>
        <v>474283559.88957417</v>
      </c>
    </row>
    <row r="1173" spans="1:106" x14ac:dyDescent="0.25">
      <c r="A1173" s="197">
        <v>24015</v>
      </c>
      <c r="B1173" s="197" t="s">
        <v>1403</v>
      </c>
      <c r="C1173" s="197" t="s">
        <v>1409</v>
      </c>
      <c r="D1173" s="197">
        <v>-75.947110199999997</v>
      </c>
      <c r="E1173" s="197">
        <v>39.583889999999997</v>
      </c>
      <c r="F1173">
        <v>3.51</v>
      </c>
      <c r="G1173">
        <f t="shared" si="112"/>
        <v>3.51</v>
      </c>
      <c r="H1173" s="198">
        <v>10.65</v>
      </c>
      <c r="Q1173" s="221">
        <f>(Q4258*10000)*TEA!$M$15*10^-6</f>
        <v>42.606786548249993</v>
      </c>
      <c r="R1173" s="221">
        <f>(R4258*10000)*TEA!$O$15*10^-6</f>
        <v>42.606786548249993</v>
      </c>
      <c r="AA1173">
        <f t="shared" si="108"/>
        <v>1</v>
      </c>
      <c r="AB1173" s="197">
        <v>24015</v>
      </c>
      <c r="AC1173" s="197">
        <v>7335</v>
      </c>
      <c r="AD1173" s="197">
        <f t="shared" si="113"/>
        <v>7335</v>
      </c>
      <c r="AE1173" s="197">
        <v>6480</v>
      </c>
      <c r="AJ1173">
        <v>0</v>
      </c>
      <c r="AK1173">
        <v>0</v>
      </c>
      <c r="AU1173" s="198">
        <v>0.27272727299999999</v>
      </c>
      <c r="AV1173" s="6">
        <v>0</v>
      </c>
      <c r="AW1173" s="198">
        <v>0.38356000000000001</v>
      </c>
      <c r="BO1173" s="198"/>
      <c r="BP1173" s="354">
        <f t="shared" si="109"/>
        <v>7021.5954615670498</v>
      </c>
      <c r="BQ1173" s="354">
        <f t="shared" si="110"/>
        <v>0</v>
      </c>
      <c r="BR1173" s="354">
        <f t="shared" si="111"/>
        <v>26470.242720000002</v>
      </c>
      <c r="CG1173" s="198"/>
      <c r="CH1173">
        <f>(Transest!$J$14/HexExtSoy!$K$4)</f>
        <v>0.20257267294641951</v>
      </c>
      <c r="CI1173">
        <f>(HydroProcOil!$K$14/HexExtSoy!$K$4)</f>
        <v>0.10977777777777777</v>
      </c>
      <c r="CJ1173">
        <f>(StarchFerm!$K$24/StarchFerm!$K$4)</f>
        <v>0.33157302630665886</v>
      </c>
      <c r="CY1173" s="198"/>
      <c r="CZ1173">
        <f>BP1173*CH1173*1000*LCI!$E$93</f>
        <v>53694971.877677724</v>
      </c>
      <c r="DA1173">
        <f>BQ1173*CI1173*1000*(LCI!$E$99)</f>
        <v>0</v>
      </c>
      <c r="DB1173">
        <f>BR1173*CJ1173*1000*(LCI!$E$96)</f>
        <v>236535258.19075245</v>
      </c>
    </row>
    <row r="1174" spans="1:106" x14ac:dyDescent="0.25">
      <c r="A1174" s="197">
        <v>24017</v>
      </c>
      <c r="B1174" s="197" t="s">
        <v>1403</v>
      </c>
      <c r="C1174" s="197" t="s">
        <v>1410</v>
      </c>
      <c r="D1174" s="197">
        <v>-77.041938500000001</v>
      </c>
      <c r="E1174" s="197">
        <v>38.500300000000003</v>
      </c>
      <c r="F1174">
        <v>3.16</v>
      </c>
      <c r="G1174">
        <f t="shared" si="112"/>
        <v>3.16</v>
      </c>
      <c r="H1174" s="198">
        <v>8</v>
      </c>
      <c r="Q1174" s="221">
        <f>(Q4259*10000)*TEA!$M$15*10^-6</f>
        <v>46.194585003899995</v>
      </c>
      <c r="R1174" s="221">
        <f>(R4259*10000)*TEA!$O$15*10^-6</f>
        <v>46.194585003899995</v>
      </c>
      <c r="AA1174">
        <f t="shared" si="108"/>
        <v>1</v>
      </c>
      <c r="AB1174" s="197">
        <v>24017</v>
      </c>
      <c r="AC1174" s="197">
        <v>3578</v>
      </c>
      <c r="AD1174" s="197">
        <f t="shared" si="113"/>
        <v>3578</v>
      </c>
      <c r="AE1174" s="197">
        <v>1998</v>
      </c>
      <c r="AJ1174">
        <v>0</v>
      </c>
      <c r="AK1174">
        <v>0</v>
      </c>
      <c r="AU1174" s="198">
        <v>0.27272727299999999</v>
      </c>
      <c r="AV1174" s="6">
        <v>0</v>
      </c>
      <c r="AW1174" s="198">
        <v>0.38356000000000001</v>
      </c>
      <c r="BO1174" s="198"/>
      <c r="BP1174" s="354">
        <f t="shared" si="109"/>
        <v>3083.5854576290403</v>
      </c>
      <c r="BQ1174" s="354">
        <f t="shared" si="110"/>
        <v>0</v>
      </c>
      <c r="BR1174" s="354">
        <f t="shared" si="111"/>
        <v>6130.8230400000002</v>
      </c>
      <c r="CG1174" s="198"/>
      <c r="CH1174">
        <f>(Transest!$J$14/HexExtSoy!$K$4)</f>
        <v>0.20257267294641951</v>
      </c>
      <c r="CI1174">
        <f>(HydroProcOil!$K$14/HexExtSoy!$K$4)</f>
        <v>0.10977777777777777</v>
      </c>
      <c r="CJ1174">
        <f>(StarchFerm!$K$24/StarchFerm!$K$4)</f>
        <v>0.33157302630665886</v>
      </c>
      <c r="CY1174" s="198"/>
      <c r="CZ1174">
        <f>BP1174*CH1174*1000*LCI!$E$93</f>
        <v>23580543.102501016</v>
      </c>
      <c r="DA1174">
        <f>BQ1174*CI1174*1000*(LCI!$E$99)</f>
        <v>0</v>
      </c>
      <c r="DB1174">
        <f>BR1174*CJ1174*1000*(LCI!$E$96)</f>
        <v>54784379.048875369</v>
      </c>
    </row>
    <row r="1175" spans="1:106" x14ac:dyDescent="0.25">
      <c r="A1175" s="197">
        <v>24019</v>
      </c>
      <c r="B1175" s="197" t="s">
        <v>1403</v>
      </c>
      <c r="C1175" s="197" t="s">
        <v>1411</v>
      </c>
      <c r="D1175" s="197">
        <v>-76.007094600000002</v>
      </c>
      <c r="E1175" s="197">
        <v>38.485259999999997</v>
      </c>
      <c r="F1175">
        <v>3.52</v>
      </c>
      <c r="G1175">
        <f t="shared" si="112"/>
        <v>3.52</v>
      </c>
      <c r="H1175" s="198">
        <v>11.62</v>
      </c>
      <c r="Q1175" s="221">
        <f>(Q4260*10000)*TEA!$M$15*10^-6</f>
        <v>46.965596283449997</v>
      </c>
      <c r="R1175" s="221">
        <f>(R4260*10000)*TEA!$O$15*10^-6</f>
        <v>46.965596283449997</v>
      </c>
      <c r="AA1175">
        <f t="shared" si="108"/>
        <v>1</v>
      </c>
      <c r="AB1175" s="197">
        <v>24019</v>
      </c>
      <c r="AC1175" s="197">
        <v>19077</v>
      </c>
      <c r="AD1175" s="197">
        <f t="shared" si="113"/>
        <v>19077</v>
      </c>
      <c r="AE1175" s="197">
        <v>9586</v>
      </c>
      <c r="AJ1175">
        <v>0</v>
      </c>
      <c r="AK1175">
        <v>0</v>
      </c>
      <c r="AU1175" s="198">
        <v>0.27272727299999999</v>
      </c>
      <c r="AV1175" s="6">
        <v>0</v>
      </c>
      <c r="AW1175" s="198">
        <v>0.38356000000000001</v>
      </c>
      <c r="BO1175" s="198"/>
      <c r="BP1175" s="354">
        <f t="shared" si="109"/>
        <v>18313.920018313918</v>
      </c>
      <c r="BQ1175" s="354">
        <f t="shared" si="110"/>
        <v>0</v>
      </c>
      <c r="BR1175" s="354">
        <f t="shared" si="111"/>
        <v>42724.487579200002</v>
      </c>
      <c r="CG1175" s="198"/>
      <c r="CH1175">
        <f>(Transest!$J$14/HexExtSoy!$K$4)</f>
        <v>0.20257267294641951</v>
      </c>
      <c r="CI1175">
        <f>(HydroProcOil!$K$14/HexExtSoy!$K$4)</f>
        <v>0.10977777777777777</v>
      </c>
      <c r="CJ1175">
        <f>(StarchFerm!$K$24/StarchFerm!$K$4)</f>
        <v>0.33157302630665886</v>
      </c>
      <c r="CY1175" s="198"/>
      <c r="CZ1175">
        <f>BP1175*CH1175*1000*LCI!$E$93</f>
        <v>140048714.81643885</v>
      </c>
      <c r="DA1175">
        <f>BQ1175*CI1175*1000*(LCI!$E$99)</f>
        <v>0</v>
      </c>
      <c r="DB1175">
        <f>BR1175*CJ1175*1000*(LCI!$E$96)</f>
        <v>381781452.00678641</v>
      </c>
    </row>
    <row r="1176" spans="1:106" x14ac:dyDescent="0.25">
      <c r="A1176" s="197">
        <v>24021</v>
      </c>
      <c r="B1176" s="197" t="s">
        <v>1403</v>
      </c>
      <c r="C1176" s="197" t="s">
        <v>1412</v>
      </c>
      <c r="D1176" s="197">
        <v>-77.407800899999998</v>
      </c>
      <c r="E1176" s="197">
        <v>39.477359999999997</v>
      </c>
      <c r="F1176">
        <v>3.41</v>
      </c>
      <c r="G1176">
        <f t="shared" si="112"/>
        <v>3.41</v>
      </c>
      <c r="H1176" s="198">
        <v>10.18</v>
      </c>
      <c r="Q1176" s="221">
        <f>(Q4261*10000)*TEA!$M$15*10^-6</f>
        <v>40.998575148300006</v>
      </c>
      <c r="R1176" s="221">
        <f>(R4261*10000)*TEA!$O$15*10^-6</f>
        <v>40.998575148300006</v>
      </c>
      <c r="AA1176">
        <f t="shared" si="108"/>
        <v>1</v>
      </c>
      <c r="AB1176" s="197">
        <v>24021</v>
      </c>
      <c r="AC1176" s="197">
        <v>16796</v>
      </c>
      <c r="AD1176" s="197">
        <f t="shared" si="113"/>
        <v>16796</v>
      </c>
      <c r="AE1176" s="197">
        <v>12008</v>
      </c>
      <c r="AJ1176">
        <v>0</v>
      </c>
      <c r="AK1176">
        <v>0</v>
      </c>
      <c r="AU1176" s="198">
        <v>0.27272727299999999</v>
      </c>
      <c r="AV1176" s="6">
        <v>0</v>
      </c>
      <c r="AW1176" s="198">
        <v>0.38356000000000001</v>
      </c>
      <c r="BO1176" s="198"/>
      <c r="BP1176" s="354">
        <f t="shared" si="109"/>
        <v>15620.280015620279</v>
      </c>
      <c r="BQ1176" s="354">
        <f t="shared" si="110"/>
        <v>0</v>
      </c>
      <c r="BR1176" s="354">
        <f t="shared" si="111"/>
        <v>46886.926726400001</v>
      </c>
      <c r="CG1176" s="198"/>
      <c r="CH1176">
        <f>(Transest!$J$14/HexExtSoy!$K$4)</f>
        <v>0.20257267294641951</v>
      </c>
      <c r="CI1176">
        <f>(HydroProcOil!$K$14/HexExtSoy!$K$4)</f>
        <v>0.10977777777777777</v>
      </c>
      <c r="CJ1176">
        <f>(StarchFerm!$K$24/StarchFerm!$K$4)</f>
        <v>0.33157302630665886</v>
      </c>
      <c r="CY1176" s="198"/>
      <c r="CZ1176">
        <f>BP1176*CH1176*1000*LCI!$E$93</f>
        <v>119450130.77882415</v>
      </c>
      <c r="DA1176">
        <f>BQ1176*CI1176*1000*(LCI!$E$99)</f>
        <v>0</v>
      </c>
      <c r="DB1176">
        <f>BR1176*CJ1176*1000*(LCI!$E$96)</f>
        <v>418976563.09061283</v>
      </c>
    </row>
    <row r="1177" spans="1:106" x14ac:dyDescent="0.25">
      <c r="A1177" s="197">
        <v>24023</v>
      </c>
      <c r="B1177" s="197" t="s">
        <v>1403</v>
      </c>
      <c r="C1177" s="197" t="s">
        <v>1413</v>
      </c>
      <c r="D1177" s="197">
        <v>-79.273233200000007</v>
      </c>
      <c r="E1177" s="197">
        <v>39.541339999999998</v>
      </c>
      <c r="F1177">
        <v>2.75</v>
      </c>
      <c r="G1177">
        <f t="shared" si="112"/>
        <v>2.75</v>
      </c>
      <c r="H1177" s="198">
        <v>8.68</v>
      </c>
      <c r="Q1177" s="221">
        <f>(Q4262*10000)*TEA!$M$15*10^-6</f>
        <v>35.610409217699996</v>
      </c>
      <c r="R1177" s="221">
        <f>(R4262*10000)*TEA!$O$15*10^-6</f>
        <v>35.610409217699996</v>
      </c>
      <c r="AA1177">
        <f t="shared" si="108"/>
        <v>1</v>
      </c>
      <c r="AB1177" s="197">
        <v>24023</v>
      </c>
      <c r="AC1177" s="197">
        <v>1386</v>
      </c>
      <c r="AD1177" s="197">
        <f t="shared" si="113"/>
        <v>1386</v>
      </c>
      <c r="AE1177" s="197">
        <v>3283</v>
      </c>
      <c r="AJ1177">
        <v>0</v>
      </c>
      <c r="AK1177">
        <v>0</v>
      </c>
      <c r="AU1177" s="198">
        <v>0.27272727299999999</v>
      </c>
      <c r="AV1177" s="6">
        <v>0</v>
      </c>
      <c r="AW1177" s="198">
        <v>0.38356000000000001</v>
      </c>
      <c r="BO1177" s="198"/>
      <c r="BP1177" s="354">
        <f t="shared" si="109"/>
        <v>1039.5000010394999</v>
      </c>
      <c r="BQ1177" s="354">
        <f t="shared" si="110"/>
        <v>0</v>
      </c>
      <c r="BR1177" s="354">
        <f t="shared" si="111"/>
        <v>10930.0945264</v>
      </c>
      <c r="CG1177" s="198"/>
      <c r="CH1177">
        <f>(Transest!$J$14/HexExtSoy!$K$4)</f>
        <v>0.20257267294641951</v>
      </c>
      <c r="CI1177">
        <f>(HydroProcOil!$K$14/HexExtSoy!$K$4)</f>
        <v>0.10977777777777777</v>
      </c>
      <c r="CJ1177">
        <f>(StarchFerm!$K$24/StarchFerm!$K$4)</f>
        <v>0.33157302630665886</v>
      </c>
      <c r="CY1177" s="198"/>
      <c r="CZ1177">
        <f>BP1177*CH1177*1000*LCI!$E$93</f>
        <v>7949179.5886237444</v>
      </c>
      <c r="DA1177">
        <f>BQ1177*CI1177*1000*(LCI!$E$99)</f>
        <v>0</v>
      </c>
      <c r="DB1177">
        <f>BR1177*CJ1177*1000*(LCI!$E$96)</f>
        <v>97670155.812283158</v>
      </c>
    </row>
    <row r="1178" spans="1:106" x14ac:dyDescent="0.25">
      <c r="A1178" s="197">
        <v>24025</v>
      </c>
      <c r="B1178" s="197" t="s">
        <v>1403</v>
      </c>
      <c r="C1178" s="197" t="s">
        <v>1414</v>
      </c>
      <c r="D1178" s="197">
        <v>-76.326018500000004</v>
      </c>
      <c r="E1178" s="197">
        <v>39.565660000000001</v>
      </c>
      <c r="F1178">
        <v>3.53</v>
      </c>
      <c r="G1178">
        <f t="shared" si="112"/>
        <v>3.53</v>
      </c>
      <c r="H1178" s="198">
        <v>11.18</v>
      </c>
      <c r="Q1178" s="221">
        <f>(Q4263*10000)*TEA!$M$15*10^-6</f>
        <v>42.513933001049999</v>
      </c>
      <c r="R1178" s="221">
        <f>(R4263*10000)*TEA!$O$15*10^-6</f>
        <v>42.513933001049999</v>
      </c>
      <c r="AA1178">
        <f t="shared" ref="AA1178:AA1241" si="114">IF(AB1178=A1178,1,0)</f>
        <v>1</v>
      </c>
      <c r="AB1178" s="197">
        <v>24025</v>
      </c>
      <c r="AC1178" s="197">
        <v>6071</v>
      </c>
      <c r="AD1178" s="197">
        <f t="shared" si="113"/>
        <v>6071</v>
      </c>
      <c r="AE1178" s="197">
        <v>6846</v>
      </c>
      <c r="AJ1178">
        <v>0</v>
      </c>
      <c r="AK1178">
        <v>0</v>
      </c>
      <c r="AU1178" s="198">
        <v>0.27272727299999999</v>
      </c>
      <c r="AV1178" s="6">
        <v>0</v>
      </c>
      <c r="AW1178" s="198">
        <v>0.38356000000000001</v>
      </c>
      <c r="BO1178" s="198"/>
      <c r="BP1178" s="354">
        <f t="shared" si="109"/>
        <v>5844.7172785719895</v>
      </c>
      <c r="BQ1178" s="354">
        <f t="shared" si="110"/>
        <v>0</v>
      </c>
      <c r="BR1178" s="354">
        <f t="shared" si="111"/>
        <v>29357.022676799999</v>
      </c>
      <c r="CG1178" s="198"/>
      <c r="CH1178">
        <f>(Transest!$J$14/HexExtSoy!$K$4)</f>
        <v>0.20257267294641951</v>
      </c>
      <c r="CI1178">
        <f>(HydroProcOil!$K$14/HexExtSoy!$K$4)</f>
        <v>0.10977777777777777</v>
      </c>
      <c r="CJ1178">
        <f>(StarchFerm!$K$24/StarchFerm!$K$4)</f>
        <v>0.33157302630665886</v>
      </c>
      <c r="CY1178" s="198"/>
      <c r="CZ1178">
        <f>BP1178*CH1178*1000*LCI!$E$93</f>
        <v>44695245.065551013</v>
      </c>
      <c r="DA1178">
        <f>BQ1178*CI1178*1000*(LCI!$E$99)</f>
        <v>0</v>
      </c>
      <c r="DB1178">
        <f>BR1178*CJ1178*1000*(LCI!$E$96)</f>
        <v>262331215.16947919</v>
      </c>
    </row>
    <row r="1179" spans="1:106" x14ac:dyDescent="0.25">
      <c r="A1179" s="197">
        <v>24027</v>
      </c>
      <c r="B1179" s="197" t="s">
        <v>1403</v>
      </c>
      <c r="C1179" s="197" t="s">
        <v>700</v>
      </c>
      <c r="D1179" s="197">
        <v>-76.936043100000006</v>
      </c>
      <c r="E1179" s="197">
        <v>39.249099999999999</v>
      </c>
      <c r="F1179">
        <v>0</v>
      </c>
      <c r="G1179">
        <f t="shared" si="112"/>
        <v>0</v>
      </c>
      <c r="H1179" s="198">
        <v>10.95</v>
      </c>
      <c r="Q1179" s="221">
        <f>(Q4264*10000)*TEA!$M$15*10^-6</f>
        <v>43.127586834749998</v>
      </c>
      <c r="R1179" s="221">
        <f>(R4264*10000)*TEA!$O$15*10^-6</f>
        <v>43.127586834749998</v>
      </c>
      <c r="AA1179">
        <f t="shared" si="114"/>
        <v>1</v>
      </c>
      <c r="AB1179" s="197">
        <v>24027</v>
      </c>
      <c r="AC1179" s="197">
        <v>0</v>
      </c>
      <c r="AD1179" s="197">
        <f t="shared" si="113"/>
        <v>0</v>
      </c>
      <c r="AE1179" s="197">
        <v>1890</v>
      </c>
      <c r="AJ1179">
        <v>0</v>
      </c>
      <c r="AK1179">
        <v>0</v>
      </c>
      <c r="AU1179" s="198">
        <v>0.27272727299999999</v>
      </c>
      <c r="AV1179" s="6">
        <v>0</v>
      </c>
      <c r="AW1179" s="198">
        <v>0.38356000000000001</v>
      </c>
      <c r="BO1179" s="198"/>
      <c r="BP1179" s="354">
        <f t="shared" si="109"/>
        <v>0</v>
      </c>
      <c r="BQ1179" s="354">
        <f t="shared" si="110"/>
        <v>0</v>
      </c>
      <c r="BR1179" s="354">
        <f t="shared" si="111"/>
        <v>7937.9659799999999</v>
      </c>
      <c r="CG1179" s="198"/>
      <c r="CH1179">
        <f>(Transest!$J$14/HexExtSoy!$K$4)</f>
        <v>0.20257267294641951</v>
      </c>
      <c r="CI1179">
        <f>(HydroProcOil!$K$14/HexExtSoy!$K$4)</f>
        <v>0.10977777777777777</v>
      </c>
      <c r="CJ1179">
        <f>(StarchFerm!$K$24/StarchFerm!$K$4)</f>
        <v>0.33157302630665886</v>
      </c>
      <c r="CY1179" s="198"/>
      <c r="CZ1179">
        <f>BP1179*CH1179*1000*LCI!$E$93</f>
        <v>0</v>
      </c>
      <c r="DA1179">
        <f>BQ1179*CI1179*1000*(LCI!$E$99)</f>
        <v>0</v>
      </c>
      <c r="DB1179">
        <f>BR1179*CJ1179*1000*(LCI!$E$96)</f>
        <v>70932815.102977976</v>
      </c>
    </row>
    <row r="1180" spans="1:106" x14ac:dyDescent="0.25">
      <c r="A1180" s="197">
        <v>24029</v>
      </c>
      <c r="B1180" s="197" t="s">
        <v>1403</v>
      </c>
      <c r="C1180" s="197" t="s">
        <v>856</v>
      </c>
      <c r="D1180" s="197">
        <v>-76.035649899999996</v>
      </c>
      <c r="E1180" s="197">
        <v>39.257210000000001</v>
      </c>
      <c r="F1180">
        <v>3.5</v>
      </c>
      <c r="G1180">
        <f t="shared" si="112"/>
        <v>3.5</v>
      </c>
      <c r="H1180" s="198">
        <v>10.33</v>
      </c>
      <c r="Q1180" s="221">
        <f>(Q4265*10000)*TEA!$M$15*10^-6</f>
        <v>44.025283580849994</v>
      </c>
      <c r="R1180" s="221">
        <f>(R4265*10000)*TEA!$O$15*10^-6</f>
        <v>44.025283580849994</v>
      </c>
      <c r="AA1180">
        <f t="shared" si="114"/>
        <v>1</v>
      </c>
      <c r="AB1180" s="197">
        <v>24029</v>
      </c>
      <c r="AC1180" s="197">
        <v>19065</v>
      </c>
      <c r="AD1180" s="197">
        <f t="shared" si="113"/>
        <v>19065</v>
      </c>
      <c r="AE1180" s="197">
        <v>17508</v>
      </c>
      <c r="AJ1180">
        <v>0</v>
      </c>
      <c r="AK1180">
        <v>0</v>
      </c>
      <c r="AU1180" s="198">
        <v>0.27272727299999999</v>
      </c>
      <c r="AV1180" s="6">
        <v>0</v>
      </c>
      <c r="AW1180" s="198">
        <v>0.38356000000000001</v>
      </c>
      <c r="BO1180" s="198"/>
      <c r="BP1180" s="354">
        <f t="shared" si="109"/>
        <v>18198.409109107499</v>
      </c>
      <c r="BQ1180" s="354">
        <f t="shared" si="110"/>
        <v>0</v>
      </c>
      <c r="BR1180" s="354">
        <f t="shared" si="111"/>
        <v>69369.756398400001</v>
      </c>
      <c r="CG1180" s="198"/>
      <c r="CH1180">
        <f>(Transest!$J$14/HexExtSoy!$K$4)</f>
        <v>0.20257267294641951</v>
      </c>
      <c r="CI1180">
        <f>(HydroProcOil!$K$14/HexExtSoy!$K$4)</f>
        <v>0.10977777777777777</v>
      </c>
      <c r="CJ1180">
        <f>(StarchFerm!$K$24/StarchFerm!$K$4)</f>
        <v>0.33157302630665886</v>
      </c>
      <c r="CY1180" s="198"/>
      <c r="CZ1180">
        <f>BP1180*CH1180*1000*LCI!$E$93</f>
        <v>139165389.21681514</v>
      </c>
      <c r="DA1180">
        <f>BQ1180*CI1180*1000*(LCI!$E$99)</f>
        <v>0</v>
      </c>
      <c r="DB1180">
        <f>BR1180*CJ1180*1000*(LCI!$E$96)</f>
        <v>619880724.70251775</v>
      </c>
    </row>
    <row r="1181" spans="1:106" x14ac:dyDescent="0.25">
      <c r="A1181" s="197">
        <v>24031</v>
      </c>
      <c r="B1181" s="197" t="s">
        <v>1403</v>
      </c>
      <c r="C1181" s="197" t="s">
        <v>642</v>
      </c>
      <c r="D1181" s="197">
        <v>-77.2202214</v>
      </c>
      <c r="E1181" s="197">
        <v>39.138300000000001</v>
      </c>
      <c r="F1181">
        <v>3.85</v>
      </c>
      <c r="G1181">
        <f t="shared" si="112"/>
        <v>3.85</v>
      </c>
      <c r="H1181" s="198">
        <v>11.05</v>
      </c>
      <c r="Q1181" s="221">
        <f>(Q4266*10000)*TEA!$M$15*10^-6</f>
        <v>42.88831794675</v>
      </c>
      <c r="R1181" s="221">
        <f>(R4266*10000)*TEA!$O$15*10^-6</f>
        <v>42.88831794675</v>
      </c>
      <c r="AA1181">
        <f t="shared" si="114"/>
        <v>1</v>
      </c>
      <c r="AB1181" s="197">
        <v>24031</v>
      </c>
      <c r="AC1181" s="197">
        <v>5892</v>
      </c>
      <c r="AD1181" s="197">
        <f t="shared" si="113"/>
        <v>5892</v>
      </c>
      <c r="AE1181" s="197">
        <v>4847</v>
      </c>
      <c r="AJ1181">
        <v>0</v>
      </c>
      <c r="AK1181">
        <v>0</v>
      </c>
      <c r="AU1181" s="198">
        <v>0.27272727299999999</v>
      </c>
      <c r="AV1181" s="6">
        <v>0</v>
      </c>
      <c r="AW1181" s="198">
        <v>0.38356000000000001</v>
      </c>
      <c r="BO1181" s="198"/>
      <c r="BP1181" s="354">
        <f t="shared" si="109"/>
        <v>6186.6000061865998</v>
      </c>
      <c r="BQ1181" s="354">
        <f t="shared" si="110"/>
        <v>0</v>
      </c>
      <c r="BR1181" s="354">
        <f t="shared" si="111"/>
        <v>20543.224286000004</v>
      </c>
      <c r="CG1181" s="198"/>
      <c r="CH1181">
        <f>(Transest!$J$14/HexExtSoy!$K$4)</f>
        <v>0.20257267294641951</v>
      </c>
      <c r="CI1181">
        <f>(HydroProcOil!$K$14/HexExtSoy!$K$4)</f>
        <v>0.10977777777777777</v>
      </c>
      <c r="CJ1181">
        <f>(StarchFerm!$K$24/StarchFerm!$K$4)</f>
        <v>0.33157302630665886</v>
      </c>
      <c r="CY1181" s="198"/>
      <c r="CZ1181">
        <f>BP1181*CH1181*1000*LCI!$E$93</f>
        <v>47309662.763809204</v>
      </c>
      <c r="DA1181">
        <f>BQ1181*CI1181*1000*(LCI!$E$99)</f>
        <v>0</v>
      </c>
      <c r="DB1181">
        <f>BR1181*CJ1181*1000*(LCI!$E$96)</f>
        <v>183572055.30601749</v>
      </c>
    </row>
    <row r="1182" spans="1:106" x14ac:dyDescent="0.25">
      <c r="A1182" s="197">
        <v>24033</v>
      </c>
      <c r="B1182" s="197" t="s">
        <v>1403</v>
      </c>
      <c r="C1182" s="197" t="s">
        <v>1415</v>
      </c>
      <c r="D1182" s="197">
        <v>-76.8638184</v>
      </c>
      <c r="E1182" s="197">
        <v>38.828069999999997</v>
      </c>
      <c r="F1182">
        <v>2.5299999999999998</v>
      </c>
      <c r="G1182">
        <f t="shared" si="112"/>
        <v>2.5299999999999998</v>
      </c>
      <c r="H1182" s="198">
        <v>8.81</v>
      </c>
      <c r="Q1182" s="221">
        <f>(Q4267*10000)*TEA!$M$15*10^-6</f>
        <v>45.01791255645</v>
      </c>
      <c r="R1182" s="221">
        <f>(R4267*10000)*TEA!$O$15*10^-6</f>
        <v>45.01791255645</v>
      </c>
      <c r="AA1182">
        <f t="shared" si="114"/>
        <v>1</v>
      </c>
      <c r="AB1182" s="197">
        <v>24033</v>
      </c>
      <c r="AC1182" s="197">
        <v>1461</v>
      </c>
      <c r="AD1182" s="197">
        <f t="shared" si="113"/>
        <v>1461</v>
      </c>
      <c r="AE1182" s="197">
        <v>1399</v>
      </c>
      <c r="AJ1182">
        <v>0</v>
      </c>
      <c r="AK1182">
        <v>0</v>
      </c>
      <c r="AU1182" s="198">
        <v>0.27272727299999999</v>
      </c>
      <c r="AV1182" s="6">
        <v>0</v>
      </c>
      <c r="AW1182" s="198">
        <v>0.38356000000000001</v>
      </c>
      <c r="BO1182" s="198"/>
      <c r="BP1182" s="354">
        <f t="shared" si="109"/>
        <v>1008.09000100809</v>
      </c>
      <c r="BQ1182" s="354">
        <f t="shared" si="110"/>
        <v>0</v>
      </c>
      <c r="BR1182" s="354">
        <f t="shared" si="111"/>
        <v>4727.4498764</v>
      </c>
      <c r="CG1182" s="198"/>
      <c r="CH1182">
        <f>(Transest!$J$14/HexExtSoy!$K$4)</f>
        <v>0.20257267294641951</v>
      </c>
      <c r="CI1182">
        <f>(HydroProcOil!$K$14/HexExtSoy!$K$4)</f>
        <v>0.10977777777777777</v>
      </c>
      <c r="CJ1182">
        <f>(StarchFerm!$K$24/StarchFerm!$K$4)</f>
        <v>0.33157302630665886</v>
      </c>
      <c r="CY1182" s="198"/>
      <c r="CZ1182">
        <f>BP1182*CH1182*1000*LCI!$E$93</f>
        <v>7708983.5993224736</v>
      </c>
      <c r="DA1182">
        <f>BQ1182*CI1182*1000*(LCI!$E$99)</f>
        <v>0</v>
      </c>
      <c r="DB1182">
        <f>BR1182*CJ1182*1000*(LCI!$E$96)</f>
        <v>42243986.53712514</v>
      </c>
    </row>
    <row r="1183" spans="1:106" x14ac:dyDescent="0.25">
      <c r="A1183" s="197">
        <v>24035</v>
      </c>
      <c r="B1183" s="197" t="s">
        <v>1403</v>
      </c>
      <c r="C1183" s="197" t="s">
        <v>1416</v>
      </c>
      <c r="D1183" s="197">
        <v>-75.9885752</v>
      </c>
      <c r="E1183" s="197">
        <v>39.083640000000003</v>
      </c>
      <c r="F1183">
        <v>3.54</v>
      </c>
      <c r="G1183">
        <f t="shared" si="112"/>
        <v>3.54</v>
      </c>
      <c r="H1183" s="198">
        <v>10.24</v>
      </c>
      <c r="Q1183" s="221">
        <f>(Q4268*10000)*TEA!$M$15*10^-6</f>
        <v>44.750253712949998</v>
      </c>
      <c r="R1183" s="221">
        <f>(R4268*10000)*TEA!$O$15*10^-6</f>
        <v>44.750253712949998</v>
      </c>
      <c r="AA1183">
        <f t="shared" si="114"/>
        <v>1</v>
      </c>
      <c r="AB1183" s="197">
        <v>24035</v>
      </c>
      <c r="AC1183" s="197">
        <v>24012</v>
      </c>
      <c r="AD1183" s="197">
        <f t="shared" si="113"/>
        <v>24012</v>
      </c>
      <c r="AE1183" s="197">
        <v>23614</v>
      </c>
      <c r="AJ1183">
        <v>0</v>
      </c>
      <c r="AK1183">
        <v>0</v>
      </c>
      <c r="AU1183" s="198">
        <v>0.27272727299999999</v>
      </c>
      <c r="AV1183" s="6">
        <v>0</v>
      </c>
      <c r="AW1183" s="198">
        <v>0.38356000000000001</v>
      </c>
      <c r="BO1183" s="198"/>
      <c r="BP1183" s="354">
        <f t="shared" si="109"/>
        <v>23182.494568637037</v>
      </c>
      <c r="BQ1183" s="354">
        <f t="shared" si="110"/>
        <v>0</v>
      </c>
      <c r="BR1183" s="354">
        <f t="shared" si="111"/>
        <v>92747.631001600006</v>
      </c>
      <c r="CG1183" s="198"/>
      <c r="CH1183">
        <f>(Transest!$J$14/HexExtSoy!$K$4)</f>
        <v>0.20257267294641951</v>
      </c>
      <c r="CI1183">
        <f>(HydroProcOil!$K$14/HexExtSoy!$K$4)</f>
        <v>0.10977777777777777</v>
      </c>
      <c r="CJ1183">
        <f>(StarchFerm!$K$24/StarchFerm!$K$4)</f>
        <v>0.33157302630665886</v>
      </c>
      <c r="CY1183" s="198"/>
      <c r="CZ1183">
        <f>BP1183*CH1183*1000*LCI!$E$93</f>
        <v>177279280.86013332</v>
      </c>
      <c r="DA1183">
        <f>BQ1183*CI1183*1000*(LCI!$E$99)</f>
        <v>0</v>
      </c>
      <c r="DB1183">
        <f>BR1183*CJ1183*1000*(LCI!$E$96)</f>
        <v>828782912.10259402</v>
      </c>
    </row>
    <row r="1184" spans="1:106" x14ac:dyDescent="0.25">
      <c r="A1184" s="197">
        <v>24037</v>
      </c>
      <c r="B1184" s="197" t="s">
        <v>1403</v>
      </c>
      <c r="C1184" s="197" t="s">
        <v>1417</v>
      </c>
      <c r="D1184" s="197">
        <v>-76.629628400000001</v>
      </c>
      <c r="E1184" s="197">
        <v>38.302289999999999</v>
      </c>
      <c r="F1184">
        <v>3.07</v>
      </c>
      <c r="G1184">
        <f t="shared" si="112"/>
        <v>3.07</v>
      </c>
      <c r="H1184" s="198">
        <v>8.64</v>
      </c>
      <c r="Q1184" s="221">
        <f>(Q4269*10000)*TEA!$M$15*10^-6</f>
        <v>47.419001936999997</v>
      </c>
      <c r="R1184" s="221">
        <f>(R4269*10000)*TEA!$O$15*10^-6</f>
        <v>47.419001936999997</v>
      </c>
      <c r="AA1184">
        <f t="shared" si="114"/>
        <v>1</v>
      </c>
      <c r="AB1184" s="197">
        <v>24037</v>
      </c>
      <c r="AC1184" s="197">
        <v>6093</v>
      </c>
      <c r="AD1184" s="197">
        <f t="shared" si="113"/>
        <v>6093</v>
      </c>
      <c r="AE1184" s="197">
        <v>4036</v>
      </c>
      <c r="AJ1184">
        <v>0</v>
      </c>
      <c r="AK1184">
        <v>0</v>
      </c>
      <c r="AU1184" s="198">
        <v>0.27272727299999999</v>
      </c>
      <c r="AV1184" s="6">
        <v>0</v>
      </c>
      <c r="AW1184" s="198">
        <v>0.38356000000000001</v>
      </c>
      <c r="BO1184" s="198"/>
      <c r="BP1184" s="354">
        <f t="shared" si="109"/>
        <v>5101.5027323742297</v>
      </c>
      <c r="BQ1184" s="354">
        <f t="shared" si="110"/>
        <v>0</v>
      </c>
      <c r="BR1184" s="354">
        <f t="shared" si="111"/>
        <v>13375.136102400002</v>
      </c>
      <c r="CG1184" s="198"/>
      <c r="CH1184">
        <f>(Transest!$J$14/HexExtSoy!$K$4)</f>
        <v>0.20257267294641951</v>
      </c>
      <c r="CI1184">
        <f>(HydroProcOil!$K$14/HexExtSoy!$K$4)</f>
        <v>0.10977777777777777</v>
      </c>
      <c r="CJ1184">
        <f>(StarchFerm!$K$24/StarchFerm!$K$4)</f>
        <v>0.33157302630665886</v>
      </c>
      <c r="CY1184" s="198"/>
      <c r="CZ1184">
        <f>BP1184*CH1184*1000*LCI!$E$93</f>
        <v>39011795.431404263</v>
      </c>
      <c r="DA1184">
        <f>BQ1184*CI1184*1000*(LCI!$E$99)</f>
        <v>0</v>
      </c>
      <c r="DB1184">
        <f>BR1184*CJ1184*1000*(LCI!$E$96)</f>
        <v>119518785.86014108</v>
      </c>
    </row>
    <row r="1185" spans="1:106" x14ac:dyDescent="0.25">
      <c r="A1185" s="197">
        <v>24039</v>
      </c>
      <c r="B1185" s="197" t="s">
        <v>1403</v>
      </c>
      <c r="C1185" s="197" t="s">
        <v>1400</v>
      </c>
      <c r="D1185" s="197">
        <v>-75.736494199999996</v>
      </c>
      <c r="E1185" s="197">
        <v>38.122619999999998</v>
      </c>
      <c r="F1185">
        <v>3.73</v>
      </c>
      <c r="G1185">
        <f t="shared" si="112"/>
        <v>3.73</v>
      </c>
      <c r="H1185" s="198">
        <v>11.17</v>
      </c>
      <c r="Q1185" s="221">
        <f>(Q4270*10000)*TEA!$M$15*10^-6</f>
        <v>48.11657145705</v>
      </c>
      <c r="R1185" s="221">
        <f>(R4270*10000)*TEA!$O$15*10^-6</f>
        <v>48.11657145705</v>
      </c>
      <c r="AA1185">
        <f t="shared" si="114"/>
        <v>1</v>
      </c>
      <c r="AB1185" s="197">
        <v>24039</v>
      </c>
      <c r="AC1185" s="197">
        <v>7879</v>
      </c>
      <c r="AD1185" s="197">
        <f t="shared" si="113"/>
        <v>7879</v>
      </c>
      <c r="AE1185" s="197">
        <v>5278</v>
      </c>
      <c r="AJ1185">
        <v>0</v>
      </c>
      <c r="AK1185">
        <v>0</v>
      </c>
      <c r="AU1185" s="198">
        <v>0.27272727299999999</v>
      </c>
      <c r="AV1185" s="6">
        <v>0</v>
      </c>
      <c r="AW1185" s="198">
        <v>0.38356000000000001</v>
      </c>
      <c r="BO1185" s="198"/>
      <c r="BP1185" s="354">
        <f t="shared" si="109"/>
        <v>8015.0918261969091</v>
      </c>
      <c r="BQ1185" s="354">
        <f t="shared" si="110"/>
        <v>0</v>
      </c>
      <c r="BR1185" s="354">
        <f t="shared" si="111"/>
        <v>22612.879525600001</v>
      </c>
      <c r="CG1185" s="198"/>
      <c r="CH1185">
        <f>(Transest!$J$14/HexExtSoy!$K$4)</f>
        <v>0.20257267294641951</v>
      </c>
      <c r="CI1185">
        <f>(HydroProcOil!$K$14/HexExtSoy!$K$4)</f>
        <v>0.10977777777777777</v>
      </c>
      <c r="CJ1185">
        <f>(StarchFerm!$K$24/StarchFerm!$K$4)</f>
        <v>0.33157302630665886</v>
      </c>
      <c r="CY1185" s="198"/>
      <c r="CZ1185">
        <f>BP1185*CH1185*1000*LCI!$E$93</f>
        <v>61292356.211674929</v>
      </c>
      <c r="DA1185">
        <f>BQ1185*CI1185*1000*(LCI!$E$99)</f>
        <v>0</v>
      </c>
      <c r="DB1185">
        <f>BR1185*CJ1185*1000*(LCI!$E$96)</f>
        <v>202066273.1960085</v>
      </c>
    </row>
    <row r="1186" spans="1:106" x14ac:dyDescent="0.25">
      <c r="A1186" s="197">
        <v>24041</v>
      </c>
      <c r="B1186" s="197" t="s">
        <v>1403</v>
      </c>
      <c r="C1186" s="197" t="s">
        <v>997</v>
      </c>
      <c r="D1186" s="197">
        <v>-76.092855099999994</v>
      </c>
      <c r="E1186" s="197">
        <v>38.772730000000003</v>
      </c>
      <c r="F1186">
        <v>3.41</v>
      </c>
      <c r="G1186">
        <f t="shared" si="112"/>
        <v>3.41</v>
      </c>
      <c r="H1186" s="198">
        <v>9.8000000000000007</v>
      </c>
      <c r="Q1186" s="221">
        <f>(Q4271*10000)*TEA!$M$15*10^-6</f>
        <v>45.894689469899994</v>
      </c>
      <c r="R1186" s="221">
        <f>(R4271*10000)*TEA!$O$15*10^-6</f>
        <v>45.894689469899994</v>
      </c>
      <c r="AA1186">
        <f t="shared" si="114"/>
        <v>1</v>
      </c>
      <c r="AB1186" s="197">
        <v>24041</v>
      </c>
      <c r="AC1186" s="197">
        <v>15907</v>
      </c>
      <c r="AD1186" s="197">
        <f t="shared" si="113"/>
        <v>15907</v>
      </c>
      <c r="AE1186" s="197">
        <v>12041</v>
      </c>
      <c r="AJ1186">
        <v>0</v>
      </c>
      <c r="AK1186">
        <v>0</v>
      </c>
      <c r="AU1186" s="198">
        <v>0.27272727299999999</v>
      </c>
      <c r="AV1186" s="6">
        <v>0</v>
      </c>
      <c r="AW1186" s="198">
        <v>0.38356000000000001</v>
      </c>
      <c r="BO1186" s="198"/>
      <c r="BP1186" s="354">
        <f t="shared" si="109"/>
        <v>14793.51001479351</v>
      </c>
      <c r="BQ1186" s="354">
        <f t="shared" si="110"/>
        <v>0</v>
      </c>
      <c r="BR1186" s="354">
        <f t="shared" si="111"/>
        <v>45260.770408000004</v>
      </c>
      <c r="CG1186" s="198"/>
      <c r="CH1186">
        <f>(Transest!$J$14/HexExtSoy!$K$4)</f>
        <v>0.20257267294641951</v>
      </c>
      <c r="CI1186">
        <f>(HydroProcOil!$K$14/HexExtSoy!$K$4)</f>
        <v>0.10977777777777777</v>
      </c>
      <c r="CJ1186">
        <f>(StarchFerm!$K$24/StarchFerm!$K$4)</f>
        <v>0.33157302630665886</v>
      </c>
      <c r="CY1186" s="198"/>
      <c r="CZ1186">
        <f>BP1186*CH1186*1000*LCI!$E$93</f>
        <v>113127722.68985212</v>
      </c>
      <c r="DA1186">
        <f>BQ1186*CI1186*1000*(LCI!$E$99)</f>
        <v>0</v>
      </c>
      <c r="DB1186">
        <f>BR1186*CJ1186*1000*(LCI!$E$96)</f>
        <v>404445404.13223106</v>
      </c>
    </row>
    <row r="1187" spans="1:106" x14ac:dyDescent="0.25">
      <c r="A1187" s="197">
        <v>24043</v>
      </c>
      <c r="B1187" s="197" t="s">
        <v>1403</v>
      </c>
      <c r="C1187" s="197" t="s">
        <v>656</v>
      </c>
      <c r="D1187" s="197">
        <v>-77.820773299999999</v>
      </c>
      <c r="E1187" s="197">
        <v>39.611310000000003</v>
      </c>
      <c r="F1187">
        <v>3.68</v>
      </c>
      <c r="G1187">
        <f t="shared" si="112"/>
        <v>3.68</v>
      </c>
      <c r="H1187" s="198">
        <v>10.99</v>
      </c>
      <c r="Q1187" s="221">
        <f>(Q4272*10000)*TEA!$M$15*10^-6</f>
        <v>39.244710461849991</v>
      </c>
      <c r="R1187" s="221">
        <f>(R4272*10000)*TEA!$O$15*10^-6</f>
        <v>39.244710461849991</v>
      </c>
      <c r="AA1187">
        <f t="shared" si="114"/>
        <v>1</v>
      </c>
      <c r="AB1187" s="197">
        <v>24043</v>
      </c>
      <c r="AC1187" s="197">
        <v>7680</v>
      </c>
      <c r="AD1187" s="197">
        <f t="shared" si="113"/>
        <v>7680</v>
      </c>
      <c r="AE1187" s="197">
        <v>6739</v>
      </c>
      <c r="AJ1187">
        <v>0</v>
      </c>
      <c r="AK1187">
        <v>0</v>
      </c>
      <c r="AU1187" s="198">
        <v>0.27272727299999999</v>
      </c>
      <c r="AV1187" s="6">
        <v>0</v>
      </c>
      <c r="AW1187" s="198">
        <v>0.38356000000000001</v>
      </c>
      <c r="BO1187" s="198"/>
      <c r="BP1187" s="354">
        <f t="shared" si="109"/>
        <v>7707.9272804352004</v>
      </c>
      <c r="BQ1187" s="354">
        <f t="shared" si="110"/>
        <v>0</v>
      </c>
      <c r="BR1187" s="354">
        <f t="shared" si="111"/>
        <v>28407.071131600002</v>
      </c>
      <c r="CG1187" s="198"/>
      <c r="CH1187">
        <f>(Transest!$J$14/HexExtSoy!$K$4)</f>
        <v>0.20257267294641951</v>
      </c>
      <c r="CI1187">
        <f>(HydroProcOil!$K$14/HexExtSoy!$K$4)</f>
        <v>0.10977777777777777</v>
      </c>
      <c r="CJ1187">
        <f>(StarchFerm!$K$24/StarchFerm!$K$4)</f>
        <v>0.33157302630665886</v>
      </c>
      <c r="CY1187" s="198"/>
      <c r="CZ1187">
        <f>BP1187*CH1187*1000*LCI!$E$93</f>
        <v>58943432.560808018</v>
      </c>
      <c r="DA1187">
        <f>BQ1187*CI1187*1000*(LCI!$E$99)</f>
        <v>0</v>
      </c>
      <c r="DB1187">
        <f>BR1187*CJ1187*1000*(LCI!$E$96)</f>
        <v>253842549.75037399</v>
      </c>
    </row>
    <row r="1188" spans="1:106" x14ac:dyDescent="0.25">
      <c r="A1188" s="197">
        <v>24045</v>
      </c>
      <c r="B1188" s="197" t="s">
        <v>1403</v>
      </c>
      <c r="C1188" s="197" t="s">
        <v>1418</v>
      </c>
      <c r="D1188" s="197">
        <v>-75.628551700000003</v>
      </c>
      <c r="E1188" s="197">
        <v>38.374160000000003</v>
      </c>
      <c r="F1188">
        <v>2.86</v>
      </c>
      <c r="G1188">
        <f t="shared" si="112"/>
        <v>2.86</v>
      </c>
      <c r="H1188" s="198">
        <v>9.9</v>
      </c>
      <c r="Q1188" s="221">
        <f>(Q4273*10000)*TEA!$M$15*10^-6</f>
        <v>47.325415736249994</v>
      </c>
      <c r="R1188" s="221">
        <f>(R4273*10000)*TEA!$O$15*10^-6</f>
        <v>47.325415736249994</v>
      </c>
      <c r="AA1188">
        <f t="shared" si="114"/>
        <v>1</v>
      </c>
      <c r="AB1188" s="197">
        <v>24045</v>
      </c>
      <c r="AC1188" s="197">
        <v>10109</v>
      </c>
      <c r="AD1188" s="197">
        <f t="shared" si="113"/>
        <v>10109</v>
      </c>
      <c r="AE1188" s="197">
        <v>10023</v>
      </c>
      <c r="AJ1188">
        <v>0</v>
      </c>
      <c r="AK1188">
        <v>0</v>
      </c>
      <c r="AU1188" s="198">
        <v>0.27272727299999999</v>
      </c>
      <c r="AV1188" s="6">
        <v>0</v>
      </c>
      <c r="AW1188" s="198">
        <v>0.38356000000000001</v>
      </c>
      <c r="BO1188" s="198"/>
      <c r="BP1188" s="354">
        <f t="shared" si="109"/>
        <v>7885.0200078850194</v>
      </c>
      <c r="BQ1188" s="354">
        <f t="shared" si="110"/>
        <v>0</v>
      </c>
      <c r="BR1188" s="354">
        <f t="shared" si="111"/>
        <v>38059.776612000001</v>
      </c>
      <c r="CG1188" s="198"/>
      <c r="CH1188">
        <f>(Transest!$J$14/HexExtSoy!$K$4)</f>
        <v>0.20257267294641951</v>
      </c>
      <c r="CI1188">
        <f>(HydroProcOil!$K$14/HexExtSoy!$K$4)</f>
        <v>0.10977777777777777</v>
      </c>
      <c r="CJ1188">
        <f>(StarchFerm!$K$24/StarchFerm!$K$4)</f>
        <v>0.33157302630665886</v>
      </c>
      <c r="CY1188" s="198"/>
      <c r="CZ1188">
        <f>BP1188*CH1188*1000*LCI!$E$93</f>
        <v>60297681.616055802</v>
      </c>
      <c r="DA1188">
        <f>BQ1188*CI1188*1000*(LCI!$E$99)</f>
        <v>0</v>
      </c>
      <c r="DB1188">
        <f>BR1188*CJ1188*1000*(LCI!$E$96)</f>
        <v>340098093.65290856</v>
      </c>
    </row>
    <row r="1189" spans="1:106" x14ac:dyDescent="0.25">
      <c r="A1189" s="197">
        <v>24047</v>
      </c>
      <c r="B1189" s="197" t="s">
        <v>1403</v>
      </c>
      <c r="C1189" s="197" t="s">
        <v>1419</v>
      </c>
      <c r="D1189" s="197">
        <v>-75.344204599999998</v>
      </c>
      <c r="E1189" s="197">
        <v>38.226480000000002</v>
      </c>
      <c r="F1189">
        <v>3.28</v>
      </c>
      <c r="G1189">
        <f t="shared" si="112"/>
        <v>3.28</v>
      </c>
      <c r="H1189" s="198">
        <v>10.4</v>
      </c>
      <c r="Q1189" s="221">
        <f>(Q4274*10000)*TEA!$M$15*10^-6</f>
        <v>47.706013011149999</v>
      </c>
      <c r="R1189" s="221">
        <f>(R4274*10000)*TEA!$O$15*10^-6</f>
        <v>47.706013011149999</v>
      </c>
      <c r="AA1189">
        <f t="shared" si="114"/>
        <v>1</v>
      </c>
      <c r="AB1189" s="197">
        <v>24047</v>
      </c>
      <c r="AC1189" s="197">
        <v>13517</v>
      </c>
      <c r="AD1189" s="197">
        <f t="shared" si="113"/>
        <v>13517</v>
      </c>
      <c r="AE1189" s="197">
        <v>12052</v>
      </c>
      <c r="AJ1189">
        <v>0</v>
      </c>
      <c r="AK1189">
        <v>0</v>
      </c>
      <c r="AU1189" s="198">
        <v>0.27272727299999999</v>
      </c>
      <c r="AV1189" s="6">
        <v>0</v>
      </c>
      <c r="AW1189" s="198">
        <v>0.38356000000000001</v>
      </c>
      <c r="BO1189" s="198"/>
      <c r="BP1189" s="354">
        <f t="shared" si="109"/>
        <v>12091.570921182478</v>
      </c>
      <c r="BQ1189" s="354">
        <f t="shared" si="110"/>
        <v>0</v>
      </c>
      <c r="BR1189" s="354">
        <f t="shared" si="111"/>
        <v>48075.717248000001</v>
      </c>
      <c r="CG1189" s="198"/>
      <c r="CH1189">
        <f>(Transest!$J$14/HexExtSoy!$K$4)</f>
        <v>0.20257267294641951</v>
      </c>
      <c r="CI1189">
        <f>(HydroProcOil!$K$14/HexExtSoy!$K$4)</f>
        <v>0.10977777777777777</v>
      </c>
      <c r="CJ1189">
        <f>(StarchFerm!$K$24/StarchFerm!$K$4)</f>
        <v>0.33157302630665886</v>
      </c>
      <c r="CY1189" s="198"/>
      <c r="CZ1189">
        <f>BP1189*CH1189*1000*LCI!$E$93</f>
        <v>92465674.521348819</v>
      </c>
      <c r="DA1189">
        <f>BQ1189*CI1189*1000*(LCI!$E$99)</f>
        <v>0</v>
      </c>
      <c r="DB1189">
        <f>BR1189*CJ1189*1000*(LCI!$E$96)</f>
        <v>429599468.06114101</v>
      </c>
    </row>
    <row r="1190" spans="1:106" x14ac:dyDescent="0.25">
      <c r="A1190" s="197">
        <v>24510</v>
      </c>
      <c r="B1190" s="197" t="s">
        <v>1403</v>
      </c>
      <c r="C1190" s="197" t="s">
        <v>1420</v>
      </c>
      <c r="D1190" s="197">
        <v>-76.6257442</v>
      </c>
      <c r="E1190" s="197">
        <v>39.314979999999998</v>
      </c>
      <c r="F1190">
        <v>0</v>
      </c>
      <c r="G1190">
        <f t="shared" si="112"/>
        <v>0</v>
      </c>
      <c r="H1190" s="198">
        <v>0</v>
      </c>
      <c r="Q1190" s="221">
        <f>(Q4275*10000)*TEA!$M$15*10^-6</f>
        <v>43.280292687750006</v>
      </c>
      <c r="R1190" s="221">
        <f>(R4275*10000)*TEA!$O$15*10^-6</f>
        <v>43.280292687750006</v>
      </c>
      <c r="AA1190">
        <f t="shared" si="114"/>
        <v>1</v>
      </c>
      <c r="AB1190" s="197">
        <v>24510</v>
      </c>
      <c r="AC1190" s="197">
        <v>0</v>
      </c>
      <c r="AD1190" s="197">
        <f t="shared" si="113"/>
        <v>0</v>
      </c>
      <c r="AE1190" s="197">
        <v>0</v>
      </c>
      <c r="AJ1190">
        <v>0</v>
      </c>
      <c r="AK1190">
        <v>0</v>
      </c>
      <c r="AU1190" s="198">
        <v>0.27272727299999999</v>
      </c>
      <c r="AV1190" s="6">
        <v>0</v>
      </c>
      <c r="AW1190" s="198">
        <v>0.38356000000000001</v>
      </c>
      <c r="BO1190" s="198"/>
      <c r="BP1190" s="354">
        <f t="shared" si="109"/>
        <v>0</v>
      </c>
      <c r="BQ1190" s="354">
        <f t="shared" si="110"/>
        <v>0</v>
      </c>
      <c r="BR1190" s="354">
        <f t="shared" si="111"/>
        <v>0</v>
      </c>
      <c r="CG1190" s="198"/>
      <c r="CH1190">
        <f>(Transest!$J$14/HexExtSoy!$K$4)</f>
        <v>0.20257267294641951</v>
      </c>
      <c r="CI1190">
        <f>(HydroProcOil!$K$14/HexExtSoy!$K$4)</f>
        <v>0.10977777777777777</v>
      </c>
      <c r="CJ1190">
        <f>(StarchFerm!$K$24/StarchFerm!$K$4)</f>
        <v>0.33157302630665886</v>
      </c>
      <c r="CY1190" s="198"/>
      <c r="CZ1190">
        <f>BP1190*CH1190*1000*LCI!$E$93</f>
        <v>0</v>
      </c>
      <c r="DA1190">
        <f>BQ1190*CI1190*1000*(LCI!$E$99)</f>
        <v>0</v>
      </c>
      <c r="DB1190">
        <f>BR1190*CJ1190*1000*(LCI!$E$96)</f>
        <v>0</v>
      </c>
    </row>
    <row r="1191" spans="1:106" x14ac:dyDescent="0.25">
      <c r="A1191" s="197">
        <v>25001</v>
      </c>
      <c r="B1191" s="197" t="s">
        <v>1421</v>
      </c>
      <c r="C1191" s="197" t="s">
        <v>1422</v>
      </c>
      <c r="D1191" s="197">
        <v>-70.286340600000003</v>
      </c>
      <c r="E1191" s="197">
        <v>41.735619999999997</v>
      </c>
      <c r="F1191">
        <v>0</v>
      </c>
      <c r="G1191">
        <f t="shared" si="112"/>
        <v>0</v>
      </c>
      <c r="H1191" s="198">
        <v>0</v>
      </c>
      <c r="Q1191" s="221">
        <f>(Q4276*10000)*TEA!$M$15*10^-6</f>
        <v>36.604948322250003</v>
      </c>
      <c r="R1191" s="221">
        <f>(R4276*10000)*TEA!$O$15*10^-6</f>
        <v>36.604948322250003</v>
      </c>
      <c r="AA1191">
        <f t="shared" si="114"/>
        <v>1</v>
      </c>
      <c r="AB1191" s="197">
        <v>25001</v>
      </c>
      <c r="AC1191" s="197">
        <v>0</v>
      </c>
      <c r="AD1191" s="197">
        <f t="shared" si="113"/>
        <v>0</v>
      </c>
      <c r="AE1191" s="197">
        <v>0</v>
      </c>
      <c r="AJ1191">
        <v>0</v>
      </c>
      <c r="AK1191">
        <v>0</v>
      </c>
      <c r="AU1191" s="198">
        <v>0.27272727299999999</v>
      </c>
      <c r="AV1191" s="6">
        <v>0</v>
      </c>
      <c r="AW1191" s="198">
        <v>0.38356000000000001</v>
      </c>
      <c r="BO1191" s="198"/>
      <c r="BP1191" s="354">
        <f t="shared" si="109"/>
        <v>0</v>
      </c>
      <c r="BQ1191" s="354">
        <f t="shared" si="110"/>
        <v>0</v>
      </c>
      <c r="BR1191" s="354">
        <f t="shared" si="111"/>
        <v>0</v>
      </c>
      <c r="CG1191" s="198"/>
      <c r="CH1191">
        <f>(Transest!$J$14/HexExtSoy!$K$4)</f>
        <v>0.20257267294641951</v>
      </c>
      <c r="CI1191">
        <f>(HydroProcOil!$K$14/HexExtSoy!$K$4)</f>
        <v>0.10977777777777777</v>
      </c>
      <c r="CJ1191">
        <f>(StarchFerm!$K$24/StarchFerm!$K$4)</f>
        <v>0.33157302630665886</v>
      </c>
      <c r="CY1191" s="198"/>
      <c r="CZ1191">
        <f>BP1191*CH1191*1000*LCI!$E$93</f>
        <v>0</v>
      </c>
      <c r="DA1191">
        <f>BQ1191*CI1191*1000*(LCI!$E$99)</f>
        <v>0</v>
      </c>
      <c r="DB1191">
        <f>BR1191*CJ1191*1000*(LCI!$E$96)</f>
        <v>0</v>
      </c>
    </row>
    <row r="1192" spans="1:106" x14ac:dyDescent="0.25">
      <c r="A1192" s="197">
        <v>25003</v>
      </c>
      <c r="B1192" s="197" t="s">
        <v>1421</v>
      </c>
      <c r="C1192" s="197" t="s">
        <v>1423</v>
      </c>
      <c r="D1192" s="197">
        <v>-73.204920799999996</v>
      </c>
      <c r="E1192" s="197">
        <v>42.367829999999998</v>
      </c>
      <c r="F1192">
        <v>0</v>
      </c>
      <c r="G1192">
        <f t="shared" si="112"/>
        <v>0</v>
      </c>
      <c r="H1192" s="198">
        <v>11.02</v>
      </c>
      <c r="Q1192" s="221">
        <f>(Q4277*10000)*TEA!$M$15*10^-6</f>
        <v>32.100002379270002</v>
      </c>
      <c r="R1192" s="221">
        <f>(R4277*10000)*TEA!$O$15*10^-6</f>
        <v>32.100002379270002</v>
      </c>
      <c r="AA1192">
        <f t="shared" si="114"/>
        <v>1</v>
      </c>
      <c r="AB1192" s="197">
        <v>25003</v>
      </c>
      <c r="AC1192" s="197">
        <v>0</v>
      </c>
      <c r="AD1192" s="197">
        <f t="shared" si="113"/>
        <v>0</v>
      </c>
      <c r="AE1192" s="197">
        <v>342</v>
      </c>
      <c r="AJ1192">
        <v>0</v>
      </c>
      <c r="AK1192">
        <v>0</v>
      </c>
      <c r="AU1192" s="198">
        <v>0.27272727299999999</v>
      </c>
      <c r="AV1192" s="6">
        <v>0</v>
      </c>
      <c r="AW1192" s="198">
        <v>0.38356000000000001</v>
      </c>
      <c r="BO1192" s="198"/>
      <c r="BP1192" s="354">
        <f t="shared" si="109"/>
        <v>0</v>
      </c>
      <c r="BQ1192" s="354">
        <f t="shared" si="110"/>
        <v>0</v>
      </c>
      <c r="BR1192" s="354">
        <f t="shared" si="111"/>
        <v>1445.5762703999999</v>
      </c>
      <c r="CG1192" s="198"/>
      <c r="CH1192">
        <f>(Transest!$J$14/HexExtSoy!$K$4)</f>
        <v>0.20257267294641951</v>
      </c>
      <c r="CI1192">
        <f>(HydroProcOil!$K$14/HexExtSoy!$K$4)</f>
        <v>0.10977777777777777</v>
      </c>
      <c r="CJ1192">
        <f>(StarchFerm!$K$24/StarchFerm!$K$4)</f>
        <v>0.33157302630665886</v>
      </c>
      <c r="CY1192" s="198"/>
      <c r="CZ1192">
        <f>BP1192*CH1192*1000*LCI!$E$93</f>
        <v>0</v>
      </c>
      <c r="DA1192">
        <f>BQ1192*CI1192*1000*(LCI!$E$99)</f>
        <v>0</v>
      </c>
      <c r="DB1192">
        <f>BR1192*CJ1192*1000*(LCI!$E$96)</f>
        <v>12917514.960871084</v>
      </c>
    </row>
    <row r="1193" spans="1:106" x14ac:dyDescent="0.25">
      <c r="A1193" s="197">
        <v>25005</v>
      </c>
      <c r="B1193" s="197" t="s">
        <v>1421</v>
      </c>
      <c r="C1193" s="197" t="s">
        <v>1424</v>
      </c>
      <c r="D1193" s="197">
        <v>-71.109491399999996</v>
      </c>
      <c r="E1193" s="197">
        <v>41.805390000000003</v>
      </c>
      <c r="F1193">
        <v>0</v>
      </c>
      <c r="G1193">
        <f t="shared" si="112"/>
        <v>0</v>
      </c>
      <c r="H1193" s="198">
        <v>4.3600000000000003</v>
      </c>
      <c r="Q1193" s="221">
        <f>(Q4278*10000)*TEA!$M$15*10^-6</f>
        <v>36.642030157800001</v>
      </c>
      <c r="R1193" s="221">
        <f>(R4278*10000)*TEA!$O$15*10^-6</f>
        <v>36.642030157800001</v>
      </c>
      <c r="AA1193">
        <f t="shared" si="114"/>
        <v>1</v>
      </c>
      <c r="AB1193" s="197">
        <v>25005</v>
      </c>
      <c r="AC1193" s="197">
        <v>0</v>
      </c>
      <c r="AD1193" s="197">
        <f t="shared" si="113"/>
        <v>0</v>
      </c>
      <c r="AE1193" s="197">
        <v>8</v>
      </c>
      <c r="AJ1193">
        <v>0</v>
      </c>
      <c r="AK1193">
        <v>0</v>
      </c>
      <c r="AU1193" s="198">
        <v>0.27272727299999999</v>
      </c>
      <c r="AV1193" s="6">
        <v>0</v>
      </c>
      <c r="AW1193" s="198">
        <v>0.38356000000000001</v>
      </c>
      <c r="BO1193" s="198"/>
      <c r="BP1193" s="354">
        <f t="shared" si="109"/>
        <v>0</v>
      </c>
      <c r="BQ1193" s="354">
        <f t="shared" si="110"/>
        <v>0</v>
      </c>
      <c r="BR1193" s="354">
        <f t="shared" si="111"/>
        <v>13.378572800000001</v>
      </c>
      <c r="CG1193" s="198"/>
      <c r="CH1193">
        <f>(Transest!$J$14/HexExtSoy!$K$4)</f>
        <v>0.20257267294641951</v>
      </c>
      <c r="CI1193">
        <f>(HydroProcOil!$K$14/HexExtSoy!$K$4)</f>
        <v>0.10977777777777777</v>
      </c>
      <c r="CJ1193">
        <f>(StarchFerm!$K$24/StarchFerm!$K$4)</f>
        <v>0.33157302630665886</v>
      </c>
      <c r="CY1193" s="198"/>
      <c r="CZ1193">
        <f>BP1193*CH1193*1000*LCI!$E$93</f>
        <v>0</v>
      </c>
      <c r="DA1193">
        <f>BQ1193*CI1193*1000*(LCI!$E$99)</f>
        <v>0</v>
      </c>
      <c r="DB1193">
        <f>BR1193*CJ1193*1000*(LCI!$E$96)</f>
        <v>119549.49582237066</v>
      </c>
    </row>
    <row r="1194" spans="1:106" x14ac:dyDescent="0.25">
      <c r="A1194" s="197">
        <v>25007</v>
      </c>
      <c r="B1194" s="197" t="s">
        <v>1421</v>
      </c>
      <c r="C1194" s="197" t="s">
        <v>1425</v>
      </c>
      <c r="D1194" s="197">
        <v>-70.634756499999995</v>
      </c>
      <c r="E1194" s="197">
        <v>41.385190000000001</v>
      </c>
      <c r="F1194">
        <v>0</v>
      </c>
      <c r="G1194">
        <f t="shared" si="112"/>
        <v>0</v>
      </c>
      <c r="H1194" s="198">
        <v>0</v>
      </c>
      <c r="Q1194" s="221">
        <f>(Q4279*10000)*TEA!$M$15*10^-6</f>
        <v>37.686163958549997</v>
      </c>
      <c r="R1194" s="221">
        <f>(R4279*10000)*TEA!$O$15*10^-6</f>
        <v>37.686163958549997</v>
      </c>
      <c r="AA1194">
        <f t="shared" si="114"/>
        <v>1</v>
      </c>
      <c r="AB1194" s="197">
        <v>25007</v>
      </c>
      <c r="AC1194" s="197">
        <v>0</v>
      </c>
      <c r="AD1194" s="197">
        <f t="shared" si="113"/>
        <v>0</v>
      </c>
      <c r="AE1194" s="197">
        <v>0</v>
      </c>
      <c r="AJ1194">
        <v>0</v>
      </c>
      <c r="AK1194">
        <v>0</v>
      </c>
      <c r="AU1194" s="198">
        <v>0.27272727299999999</v>
      </c>
      <c r="AV1194" s="6">
        <v>0</v>
      </c>
      <c r="AW1194" s="198">
        <v>0.38356000000000001</v>
      </c>
      <c r="BO1194" s="198"/>
      <c r="BP1194" s="354">
        <f t="shared" si="109"/>
        <v>0</v>
      </c>
      <c r="BQ1194" s="354">
        <f t="shared" si="110"/>
        <v>0</v>
      </c>
      <c r="BR1194" s="354">
        <f t="shared" si="111"/>
        <v>0</v>
      </c>
      <c r="CG1194" s="198"/>
      <c r="CH1194">
        <f>(Transest!$J$14/HexExtSoy!$K$4)</f>
        <v>0.20257267294641951</v>
      </c>
      <c r="CI1194">
        <f>(HydroProcOil!$K$14/HexExtSoy!$K$4)</f>
        <v>0.10977777777777777</v>
      </c>
      <c r="CJ1194">
        <f>(StarchFerm!$K$24/StarchFerm!$K$4)</f>
        <v>0.33157302630665886</v>
      </c>
      <c r="CY1194" s="198"/>
      <c r="CZ1194">
        <f>BP1194*CH1194*1000*LCI!$E$93</f>
        <v>0</v>
      </c>
      <c r="DA1194">
        <f>BQ1194*CI1194*1000*(LCI!$E$99)</f>
        <v>0</v>
      </c>
      <c r="DB1194">
        <f>BR1194*CJ1194*1000*(LCI!$E$96)</f>
        <v>0</v>
      </c>
    </row>
    <row r="1195" spans="1:106" x14ac:dyDescent="0.25">
      <c r="A1195" s="197">
        <v>25009</v>
      </c>
      <c r="B1195" s="197" t="s">
        <v>1421</v>
      </c>
      <c r="C1195" s="197" t="s">
        <v>1426</v>
      </c>
      <c r="D1195" s="197">
        <v>-70.977714199999994</v>
      </c>
      <c r="E1195" s="197">
        <v>42.669800000000002</v>
      </c>
      <c r="F1195">
        <v>0</v>
      </c>
      <c r="G1195">
        <f t="shared" si="112"/>
        <v>0</v>
      </c>
      <c r="H1195" s="198">
        <v>4.2699999999999996</v>
      </c>
      <c r="Q1195" s="221">
        <f>(Q4280*10000)*TEA!$M$15*10^-6</f>
        <v>33.716866462649996</v>
      </c>
      <c r="R1195" s="221">
        <f>(R4280*10000)*TEA!$O$15*10^-6</f>
        <v>33.716866462649996</v>
      </c>
      <c r="AA1195">
        <f t="shared" si="114"/>
        <v>1</v>
      </c>
      <c r="AB1195" s="197">
        <v>25009</v>
      </c>
      <c r="AC1195" s="197">
        <v>0</v>
      </c>
      <c r="AD1195" s="197">
        <f t="shared" si="113"/>
        <v>0</v>
      </c>
      <c r="AE1195" s="197">
        <v>42</v>
      </c>
      <c r="AJ1195">
        <v>0</v>
      </c>
      <c r="AK1195">
        <v>0</v>
      </c>
      <c r="AU1195" s="198">
        <v>0.27272727299999999</v>
      </c>
      <c r="AV1195" s="6">
        <v>0</v>
      </c>
      <c r="AW1195" s="198">
        <v>0.38356000000000001</v>
      </c>
      <c r="BO1195" s="198"/>
      <c r="BP1195" s="354">
        <f t="shared" si="109"/>
        <v>0</v>
      </c>
      <c r="BQ1195" s="354">
        <f t="shared" si="110"/>
        <v>0</v>
      </c>
      <c r="BR1195" s="354">
        <f t="shared" si="111"/>
        <v>68.78765039999999</v>
      </c>
      <c r="CG1195" s="198"/>
      <c r="CH1195">
        <f>(Transest!$J$14/HexExtSoy!$K$4)</f>
        <v>0.20257267294641951</v>
      </c>
      <c r="CI1195">
        <f>(HydroProcOil!$K$14/HexExtSoy!$K$4)</f>
        <v>0.10977777777777777</v>
      </c>
      <c r="CJ1195">
        <f>(StarchFerm!$K$24/StarchFerm!$K$4)</f>
        <v>0.33157302630665886</v>
      </c>
      <c r="CY1195" s="198"/>
      <c r="CZ1195">
        <f>BP1195*CH1195*1000*LCI!$E$93</f>
        <v>0</v>
      </c>
      <c r="DA1195">
        <f>BQ1195*CI1195*1000*(LCI!$E$99)</f>
        <v>0</v>
      </c>
      <c r="DB1195">
        <f>BR1195*CJ1195*1000*(LCI!$E$96)</f>
        <v>614679.08775183349</v>
      </c>
    </row>
    <row r="1196" spans="1:106" x14ac:dyDescent="0.25">
      <c r="A1196" s="197">
        <v>25011</v>
      </c>
      <c r="B1196" s="197" t="s">
        <v>1421</v>
      </c>
      <c r="C1196" s="197" t="s">
        <v>621</v>
      </c>
      <c r="D1196" s="197">
        <v>-72.591409999999996</v>
      </c>
      <c r="E1196" s="197">
        <v>42.583109999999998</v>
      </c>
      <c r="F1196">
        <v>0</v>
      </c>
      <c r="G1196">
        <f t="shared" si="112"/>
        <v>0</v>
      </c>
      <c r="H1196" s="198">
        <v>0</v>
      </c>
      <c r="Q1196" s="221">
        <f>(Q4281*10000)*TEA!$M$15*10^-6</f>
        <v>31.957219361520004</v>
      </c>
      <c r="R1196" s="221">
        <f>(R4281*10000)*TEA!$O$15*10^-6</f>
        <v>31.957219361520004</v>
      </c>
      <c r="AA1196">
        <f t="shared" si="114"/>
        <v>1</v>
      </c>
      <c r="AB1196" s="197">
        <v>25011</v>
      </c>
      <c r="AC1196" s="197">
        <v>0</v>
      </c>
      <c r="AD1196" s="197">
        <f t="shared" si="113"/>
        <v>0</v>
      </c>
      <c r="AE1196" s="197">
        <v>248</v>
      </c>
      <c r="AJ1196">
        <v>0</v>
      </c>
      <c r="AK1196">
        <v>0</v>
      </c>
      <c r="AU1196" s="198">
        <v>0.27272727299999999</v>
      </c>
      <c r="AV1196" s="6">
        <v>0</v>
      </c>
      <c r="AW1196" s="198">
        <v>0.38356000000000001</v>
      </c>
      <c r="BO1196" s="198"/>
      <c r="BP1196" s="354">
        <f t="shared" si="109"/>
        <v>0</v>
      </c>
      <c r="BQ1196" s="354">
        <f t="shared" si="110"/>
        <v>0</v>
      </c>
      <c r="BR1196" s="354">
        <f t="shared" si="111"/>
        <v>0</v>
      </c>
      <c r="CG1196" s="198"/>
      <c r="CH1196">
        <f>(Transest!$J$14/HexExtSoy!$K$4)</f>
        <v>0.20257267294641951</v>
      </c>
      <c r="CI1196">
        <f>(HydroProcOil!$K$14/HexExtSoy!$K$4)</f>
        <v>0.10977777777777777</v>
      </c>
      <c r="CJ1196">
        <f>(StarchFerm!$K$24/StarchFerm!$K$4)</f>
        <v>0.33157302630665886</v>
      </c>
      <c r="CY1196" s="198"/>
      <c r="CZ1196">
        <f>BP1196*CH1196*1000*LCI!$E$93</f>
        <v>0</v>
      </c>
      <c r="DA1196">
        <f>BQ1196*CI1196*1000*(LCI!$E$99)</f>
        <v>0</v>
      </c>
      <c r="DB1196">
        <f>BR1196*CJ1196*1000*(LCI!$E$96)</f>
        <v>0</v>
      </c>
    </row>
    <row r="1197" spans="1:106" x14ac:dyDescent="0.25">
      <c r="A1197" s="197">
        <v>25013</v>
      </c>
      <c r="B1197" s="197" t="s">
        <v>1421</v>
      </c>
      <c r="C1197" s="197" t="s">
        <v>1427</v>
      </c>
      <c r="D1197" s="197">
        <v>-72.625325799999999</v>
      </c>
      <c r="E1197" s="197">
        <v>42.136710000000001</v>
      </c>
      <c r="F1197">
        <v>0</v>
      </c>
      <c r="G1197">
        <f t="shared" si="112"/>
        <v>0</v>
      </c>
      <c r="H1197" s="198">
        <v>0</v>
      </c>
      <c r="Q1197" s="221">
        <f>(Q4282*10000)*TEA!$M$15*10^-6</f>
        <v>33.841334751299996</v>
      </c>
      <c r="R1197" s="221">
        <f>(R4282*10000)*TEA!$O$15*10^-6</f>
        <v>33.841334751299996</v>
      </c>
      <c r="AA1197">
        <f t="shared" si="114"/>
        <v>1</v>
      </c>
      <c r="AB1197" s="197">
        <v>25013</v>
      </c>
      <c r="AC1197" s="197">
        <v>0</v>
      </c>
      <c r="AD1197" s="197">
        <f t="shared" si="113"/>
        <v>0</v>
      </c>
      <c r="AE1197" s="197">
        <v>0</v>
      </c>
      <c r="AJ1197">
        <v>0</v>
      </c>
      <c r="AK1197">
        <v>0</v>
      </c>
      <c r="AU1197" s="198">
        <v>0.27272727299999999</v>
      </c>
      <c r="AV1197" s="6">
        <v>0</v>
      </c>
      <c r="AW1197" s="198">
        <v>0.38356000000000001</v>
      </c>
      <c r="BO1197" s="198"/>
      <c r="BP1197" s="354">
        <f t="shared" si="109"/>
        <v>0</v>
      </c>
      <c r="BQ1197" s="354">
        <f t="shared" si="110"/>
        <v>0</v>
      </c>
      <c r="BR1197" s="354">
        <f t="shared" si="111"/>
        <v>0</v>
      </c>
      <c r="CG1197" s="198"/>
      <c r="CH1197">
        <f>(Transest!$J$14/HexExtSoy!$K$4)</f>
        <v>0.20257267294641951</v>
      </c>
      <c r="CI1197">
        <f>(HydroProcOil!$K$14/HexExtSoy!$K$4)</f>
        <v>0.10977777777777777</v>
      </c>
      <c r="CJ1197">
        <f>(StarchFerm!$K$24/StarchFerm!$K$4)</f>
        <v>0.33157302630665886</v>
      </c>
      <c r="CY1197" s="198"/>
      <c r="CZ1197">
        <f>BP1197*CH1197*1000*LCI!$E$93</f>
        <v>0</v>
      </c>
      <c r="DA1197">
        <f>BQ1197*CI1197*1000*(LCI!$E$99)</f>
        <v>0</v>
      </c>
      <c r="DB1197">
        <f>BR1197*CJ1197*1000*(LCI!$E$96)</f>
        <v>0</v>
      </c>
    </row>
    <row r="1198" spans="1:106" x14ac:dyDescent="0.25">
      <c r="A1198" s="197">
        <v>25015</v>
      </c>
      <c r="B1198" s="197" t="s">
        <v>1421</v>
      </c>
      <c r="C1198" s="197" t="s">
        <v>1428</v>
      </c>
      <c r="D1198" s="197">
        <v>-72.659099999999995</v>
      </c>
      <c r="E1198" s="197">
        <v>42.33916</v>
      </c>
      <c r="F1198">
        <v>3.85</v>
      </c>
      <c r="G1198">
        <f t="shared" si="112"/>
        <v>3.85</v>
      </c>
      <c r="H1198" s="198">
        <v>11.57</v>
      </c>
      <c r="Q1198" s="221">
        <f>(Q4283*10000)*TEA!$M$15*10^-6</f>
        <v>32.940305208449999</v>
      </c>
      <c r="R1198" s="221">
        <f>(R4283*10000)*TEA!$O$15*10^-6</f>
        <v>32.940305208449999</v>
      </c>
      <c r="AA1198">
        <f t="shared" si="114"/>
        <v>1</v>
      </c>
      <c r="AB1198" s="197">
        <v>25015</v>
      </c>
      <c r="AC1198" s="197">
        <v>51</v>
      </c>
      <c r="AD1198" s="197">
        <f t="shared" si="113"/>
        <v>51</v>
      </c>
      <c r="AE1198" s="197">
        <v>281</v>
      </c>
      <c r="AJ1198">
        <v>0</v>
      </c>
      <c r="AK1198">
        <v>0</v>
      </c>
      <c r="AU1198" s="198">
        <v>0.27272727299999999</v>
      </c>
      <c r="AV1198" s="6">
        <v>0</v>
      </c>
      <c r="AW1198" s="198">
        <v>0.38356000000000001</v>
      </c>
      <c r="BO1198" s="198"/>
      <c r="BP1198" s="354">
        <f t="shared" si="109"/>
        <v>53.550000053549994</v>
      </c>
      <c r="BQ1198" s="354">
        <f t="shared" si="110"/>
        <v>0</v>
      </c>
      <c r="BR1198" s="354">
        <f t="shared" si="111"/>
        <v>1247.0187652</v>
      </c>
      <c r="CG1198" s="198"/>
      <c r="CH1198">
        <f>(Transest!$J$14/HexExtSoy!$K$4)</f>
        <v>0.20257267294641951</v>
      </c>
      <c r="CI1198">
        <f>(HydroProcOil!$K$14/HexExtSoy!$K$4)</f>
        <v>0.10977777777777777</v>
      </c>
      <c r="CJ1198">
        <f>(StarchFerm!$K$24/StarchFerm!$K$4)</f>
        <v>0.33157302630665886</v>
      </c>
      <c r="CY1198" s="198"/>
      <c r="CZ1198">
        <f>BP1198*CH1198*1000*LCI!$E$93</f>
        <v>409503.19092910201</v>
      </c>
      <c r="DA1198">
        <f>BQ1198*CI1198*1000*(LCI!$E$99)</f>
        <v>0</v>
      </c>
      <c r="DB1198">
        <f>BR1198*CJ1198*1000*(LCI!$E$96)</f>
        <v>11143226.328349106</v>
      </c>
    </row>
    <row r="1199" spans="1:106" x14ac:dyDescent="0.25">
      <c r="A1199" s="197">
        <v>25017</v>
      </c>
      <c r="B1199" s="197" t="s">
        <v>1421</v>
      </c>
      <c r="C1199" s="197" t="s">
        <v>850</v>
      </c>
      <c r="D1199" s="197">
        <v>-71.389943299999999</v>
      </c>
      <c r="E1199" s="197">
        <v>42.484380000000002</v>
      </c>
      <c r="F1199">
        <v>0</v>
      </c>
      <c r="G1199">
        <f t="shared" si="112"/>
        <v>0</v>
      </c>
      <c r="H1199" s="198">
        <v>0</v>
      </c>
      <c r="Q1199" s="221">
        <f>(Q4284*10000)*TEA!$M$15*10^-6</f>
        <v>34.120701696149993</v>
      </c>
      <c r="R1199" s="221">
        <f>(R4284*10000)*TEA!$O$15*10^-6</f>
        <v>34.120701696149993</v>
      </c>
      <c r="AA1199">
        <f t="shared" si="114"/>
        <v>1</v>
      </c>
      <c r="AB1199" s="197">
        <v>25017</v>
      </c>
      <c r="AC1199" s="197">
        <v>0</v>
      </c>
      <c r="AD1199" s="197">
        <f t="shared" si="113"/>
        <v>0</v>
      </c>
      <c r="AE1199" s="197">
        <v>0</v>
      </c>
      <c r="AJ1199">
        <v>0</v>
      </c>
      <c r="AK1199">
        <v>0</v>
      </c>
      <c r="AU1199" s="198">
        <v>0.27272727299999999</v>
      </c>
      <c r="AV1199" s="6">
        <v>0</v>
      </c>
      <c r="AW1199" s="198">
        <v>0.38356000000000001</v>
      </c>
      <c r="BO1199" s="198"/>
      <c r="BP1199" s="354">
        <f t="shared" si="109"/>
        <v>0</v>
      </c>
      <c r="BQ1199" s="354">
        <f t="shared" si="110"/>
        <v>0</v>
      </c>
      <c r="BR1199" s="354">
        <f t="shared" si="111"/>
        <v>0</v>
      </c>
      <c r="CG1199" s="198"/>
      <c r="CH1199">
        <f>(Transest!$J$14/HexExtSoy!$K$4)</f>
        <v>0.20257267294641951</v>
      </c>
      <c r="CI1199">
        <f>(HydroProcOil!$K$14/HexExtSoy!$K$4)</f>
        <v>0.10977777777777777</v>
      </c>
      <c r="CJ1199">
        <f>(StarchFerm!$K$24/StarchFerm!$K$4)</f>
        <v>0.33157302630665886</v>
      </c>
      <c r="CY1199" s="198"/>
      <c r="CZ1199">
        <f>BP1199*CH1199*1000*LCI!$E$93</f>
        <v>0</v>
      </c>
      <c r="DA1199">
        <f>BQ1199*CI1199*1000*(LCI!$E$99)</f>
        <v>0</v>
      </c>
      <c r="DB1199">
        <f>BR1199*CJ1199*1000*(LCI!$E$96)</f>
        <v>0</v>
      </c>
    </row>
    <row r="1200" spans="1:106" x14ac:dyDescent="0.25">
      <c r="A1200" s="197">
        <v>25019</v>
      </c>
      <c r="B1200" s="197" t="s">
        <v>1421</v>
      </c>
      <c r="C1200" s="197" t="s">
        <v>1429</v>
      </c>
      <c r="D1200" s="197">
        <v>-70.053033600000006</v>
      </c>
      <c r="E1200" s="197">
        <v>41.289299999999997</v>
      </c>
      <c r="F1200">
        <v>0</v>
      </c>
      <c r="G1200">
        <f t="shared" si="112"/>
        <v>0</v>
      </c>
      <c r="H1200" s="198">
        <v>0</v>
      </c>
      <c r="Q1200" s="221">
        <f>(Q4285*10000)*TEA!$M$15*10^-6</f>
        <v>37.645911408149999</v>
      </c>
      <c r="R1200" s="221">
        <f>(R4285*10000)*TEA!$O$15*10^-6</f>
        <v>37.645911408149999</v>
      </c>
      <c r="AA1200">
        <f t="shared" si="114"/>
        <v>1</v>
      </c>
      <c r="AB1200" s="197">
        <v>25019</v>
      </c>
      <c r="AC1200" s="197">
        <v>0</v>
      </c>
      <c r="AD1200" s="197">
        <f t="shared" si="113"/>
        <v>0</v>
      </c>
      <c r="AE1200" s="197">
        <v>0</v>
      </c>
      <c r="AJ1200">
        <v>0</v>
      </c>
      <c r="AK1200">
        <v>0</v>
      </c>
      <c r="AU1200" s="198">
        <v>0.27272727299999999</v>
      </c>
      <c r="AV1200" s="6">
        <v>0</v>
      </c>
      <c r="AW1200" s="198">
        <v>0.38356000000000001</v>
      </c>
      <c r="BO1200" s="198"/>
      <c r="BP1200" s="354">
        <f t="shared" si="109"/>
        <v>0</v>
      </c>
      <c r="BQ1200" s="354">
        <f t="shared" si="110"/>
        <v>0</v>
      </c>
      <c r="BR1200" s="354">
        <f t="shared" si="111"/>
        <v>0</v>
      </c>
      <c r="CG1200" s="198"/>
      <c r="CH1200">
        <f>(Transest!$J$14/HexExtSoy!$K$4)</f>
        <v>0.20257267294641951</v>
      </c>
      <c r="CI1200">
        <f>(HydroProcOil!$K$14/HexExtSoy!$K$4)</f>
        <v>0.10977777777777777</v>
      </c>
      <c r="CJ1200">
        <f>(StarchFerm!$K$24/StarchFerm!$K$4)</f>
        <v>0.33157302630665886</v>
      </c>
      <c r="CY1200" s="198"/>
      <c r="CZ1200">
        <f>BP1200*CH1200*1000*LCI!$E$93</f>
        <v>0</v>
      </c>
      <c r="DA1200">
        <f>BQ1200*CI1200*1000*(LCI!$E$99)</f>
        <v>0</v>
      </c>
      <c r="DB1200">
        <f>BR1200*CJ1200*1000*(LCI!$E$96)</f>
        <v>0</v>
      </c>
    </row>
    <row r="1201" spans="1:106" x14ac:dyDescent="0.25">
      <c r="A1201" s="197">
        <v>25021</v>
      </c>
      <c r="B1201" s="197" t="s">
        <v>1421</v>
      </c>
      <c r="C1201" s="197" t="s">
        <v>1430</v>
      </c>
      <c r="D1201" s="197">
        <v>-71.2248266</v>
      </c>
      <c r="E1201" s="197">
        <v>42.15699</v>
      </c>
      <c r="F1201">
        <v>0</v>
      </c>
      <c r="G1201">
        <f t="shared" si="112"/>
        <v>0</v>
      </c>
      <c r="H1201" s="198">
        <v>0</v>
      </c>
      <c r="Q1201" s="221">
        <f>(Q4286*10000)*TEA!$M$15*10^-6</f>
        <v>35.560807852949999</v>
      </c>
      <c r="R1201" s="221">
        <f>(R4286*10000)*TEA!$O$15*10^-6</f>
        <v>35.560807852949999</v>
      </c>
      <c r="AA1201">
        <f t="shared" si="114"/>
        <v>1</v>
      </c>
      <c r="AB1201" s="197">
        <v>25021</v>
      </c>
      <c r="AC1201" s="197">
        <v>0</v>
      </c>
      <c r="AD1201" s="197">
        <f t="shared" si="113"/>
        <v>0</v>
      </c>
      <c r="AE1201" s="197">
        <v>0</v>
      </c>
      <c r="AJ1201">
        <v>0</v>
      </c>
      <c r="AK1201">
        <v>0</v>
      </c>
      <c r="AU1201" s="198">
        <v>0.27272727299999999</v>
      </c>
      <c r="AV1201" s="6">
        <v>0</v>
      </c>
      <c r="AW1201" s="198">
        <v>0.38356000000000001</v>
      </c>
      <c r="BO1201" s="198"/>
      <c r="BP1201" s="354">
        <f t="shared" si="109"/>
        <v>0</v>
      </c>
      <c r="BQ1201" s="354">
        <f t="shared" si="110"/>
        <v>0</v>
      </c>
      <c r="BR1201" s="354">
        <f t="shared" si="111"/>
        <v>0</v>
      </c>
      <c r="CG1201" s="198"/>
      <c r="CH1201">
        <f>(Transest!$J$14/HexExtSoy!$K$4)</f>
        <v>0.20257267294641951</v>
      </c>
      <c r="CI1201">
        <f>(HydroProcOil!$K$14/HexExtSoy!$K$4)</f>
        <v>0.10977777777777777</v>
      </c>
      <c r="CJ1201">
        <f>(StarchFerm!$K$24/StarchFerm!$K$4)</f>
        <v>0.33157302630665886</v>
      </c>
      <c r="CY1201" s="198"/>
      <c r="CZ1201">
        <f>BP1201*CH1201*1000*LCI!$E$93</f>
        <v>0</v>
      </c>
      <c r="DA1201">
        <f>BQ1201*CI1201*1000*(LCI!$E$99)</f>
        <v>0</v>
      </c>
      <c r="DB1201">
        <f>BR1201*CJ1201*1000*(LCI!$E$96)</f>
        <v>0</v>
      </c>
    </row>
    <row r="1202" spans="1:106" x14ac:dyDescent="0.25">
      <c r="A1202" s="197">
        <v>25023</v>
      </c>
      <c r="B1202" s="197" t="s">
        <v>1421</v>
      </c>
      <c r="C1202" s="197" t="s">
        <v>1190</v>
      </c>
      <c r="D1202" s="197">
        <v>-70.815613099999993</v>
      </c>
      <c r="E1202" s="197">
        <v>41.956789999999998</v>
      </c>
      <c r="F1202">
        <v>0</v>
      </c>
      <c r="G1202">
        <f t="shared" si="112"/>
        <v>0</v>
      </c>
      <c r="H1202" s="198">
        <v>0</v>
      </c>
      <c r="Q1202" s="221">
        <f>(Q4287*10000)*TEA!$M$15*10^-6</f>
        <v>36.173760503399997</v>
      </c>
      <c r="R1202" s="221">
        <f>(R4287*10000)*TEA!$O$15*10^-6</f>
        <v>36.173760503399997</v>
      </c>
      <c r="AA1202">
        <f t="shared" si="114"/>
        <v>1</v>
      </c>
      <c r="AB1202" s="197">
        <v>25023</v>
      </c>
      <c r="AC1202" s="197">
        <v>0</v>
      </c>
      <c r="AD1202" s="197">
        <f t="shared" si="113"/>
        <v>0</v>
      </c>
      <c r="AE1202" s="197">
        <v>0</v>
      </c>
      <c r="AJ1202">
        <v>0</v>
      </c>
      <c r="AK1202">
        <v>0</v>
      </c>
      <c r="AU1202" s="198">
        <v>0.27272727299999999</v>
      </c>
      <c r="AV1202" s="6">
        <v>0</v>
      </c>
      <c r="AW1202" s="198">
        <v>0.38356000000000001</v>
      </c>
      <c r="BO1202" s="198"/>
      <c r="BP1202" s="354">
        <f t="shared" si="109"/>
        <v>0</v>
      </c>
      <c r="BQ1202" s="354">
        <f t="shared" si="110"/>
        <v>0</v>
      </c>
      <c r="BR1202" s="354">
        <f t="shared" si="111"/>
        <v>0</v>
      </c>
      <c r="CG1202" s="198"/>
      <c r="CH1202">
        <f>(Transest!$J$14/HexExtSoy!$K$4)</f>
        <v>0.20257267294641951</v>
      </c>
      <c r="CI1202">
        <f>(HydroProcOil!$K$14/HexExtSoy!$K$4)</f>
        <v>0.10977777777777777</v>
      </c>
      <c r="CJ1202">
        <f>(StarchFerm!$K$24/StarchFerm!$K$4)</f>
        <v>0.33157302630665886</v>
      </c>
      <c r="CY1202" s="198"/>
      <c r="CZ1202">
        <f>BP1202*CH1202*1000*LCI!$E$93</f>
        <v>0</v>
      </c>
      <c r="DA1202">
        <f>BQ1202*CI1202*1000*(LCI!$E$99)</f>
        <v>0</v>
      </c>
      <c r="DB1202">
        <f>BR1202*CJ1202*1000*(LCI!$E$96)</f>
        <v>0</v>
      </c>
    </row>
    <row r="1203" spans="1:106" x14ac:dyDescent="0.25">
      <c r="A1203" s="197">
        <v>25025</v>
      </c>
      <c r="B1203" s="197" t="s">
        <v>1421</v>
      </c>
      <c r="C1203" s="197" t="s">
        <v>1431</v>
      </c>
      <c r="D1203" s="197">
        <v>-71.105622600000004</v>
      </c>
      <c r="E1203" s="197">
        <v>42.309280000000001</v>
      </c>
      <c r="F1203">
        <v>0</v>
      </c>
      <c r="G1203">
        <f t="shared" si="112"/>
        <v>0</v>
      </c>
      <c r="H1203" s="198">
        <v>0</v>
      </c>
      <c r="Q1203" s="221">
        <f>(Q4288*10000)*TEA!$M$15*10^-6</f>
        <v>35.207180855099999</v>
      </c>
      <c r="R1203" s="221">
        <f>(R4288*10000)*TEA!$O$15*10^-6</f>
        <v>35.207180855099999</v>
      </c>
      <c r="AA1203">
        <f t="shared" si="114"/>
        <v>1</v>
      </c>
      <c r="AB1203" s="197">
        <v>25025</v>
      </c>
      <c r="AC1203" s="197">
        <v>0</v>
      </c>
      <c r="AD1203" s="197">
        <f t="shared" si="113"/>
        <v>0</v>
      </c>
      <c r="AE1203" s="197">
        <v>0</v>
      </c>
      <c r="AJ1203">
        <v>0</v>
      </c>
      <c r="AK1203">
        <v>0</v>
      </c>
      <c r="AU1203" s="198">
        <v>0.27272727299999999</v>
      </c>
      <c r="AV1203" s="6">
        <v>0</v>
      </c>
      <c r="AW1203" s="198">
        <v>0.38356000000000001</v>
      </c>
      <c r="BO1203" s="198"/>
      <c r="BP1203" s="354">
        <f t="shared" si="109"/>
        <v>0</v>
      </c>
      <c r="BQ1203" s="354">
        <f t="shared" si="110"/>
        <v>0</v>
      </c>
      <c r="BR1203" s="354">
        <f t="shared" si="111"/>
        <v>0</v>
      </c>
      <c r="CG1203" s="198"/>
      <c r="CH1203">
        <f>(Transest!$J$14/HexExtSoy!$K$4)</f>
        <v>0.20257267294641951</v>
      </c>
      <c r="CI1203">
        <f>(HydroProcOil!$K$14/HexExtSoy!$K$4)</f>
        <v>0.10977777777777777</v>
      </c>
      <c r="CJ1203">
        <f>(StarchFerm!$K$24/StarchFerm!$K$4)</f>
        <v>0.33157302630665886</v>
      </c>
      <c r="CY1203" s="198"/>
      <c r="CZ1203">
        <f>BP1203*CH1203*1000*LCI!$E$93</f>
        <v>0</v>
      </c>
      <c r="DA1203">
        <f>BQ1203*CI1203*1000*(LCI!$E$99)</f>
        <v>0</v>
      </c>
      <c r="DB1203">
        <f>BR1203*CJ1203*1000*(LCI!$E$96)</f>
        <v>0</v>
      </c>
    </row>
    <row r="1204" spans="1:106" x14ac:dyDescent="0.25">
      <c r="A1204" s="197">
        <v>25027</v>
      </c>
      <c r="B1204" s="197" t="s">
        <v>1421</v>
      </c>
      <c r="C1204" s="197" t="s">
        <v>1419</v>
      </c>
      <c r="D1204" s="197">
        <v>-71.907440199999996</v>
      </c>
      <c r="E1204" s="197">
        <v>42.354039999999998</v>
      </c>
      <c r="F1204">
        <v>0</v>
      </c>
      <c r="G1204">
        <f t="shared" si="112"/>
        <v>0</v>
      </c>
      <c r="H1204" s="198">
        <v>7.74</v>
      </c>
      <c r="Q1204" s="221">
        <f>(Q4289*10000)*TEA!$M$15*10^-6</f>
        <v>33.860160232199995</v>
      </c>
      <c r="R1204" s="221">
        <f>(R4289*10000)*TEA!$O$15*10^-6</f>
        <v>33.860160232199995</v>
      </c>
      <c r="AA1204">
        <f t="shared" si="114"/>
        <v>1</v>
      </c>
      <c r="AB1204" s="197">
        <v>25027</v>
      </c>
      <c r="AC1204" s="197">
        <v>0</v>
      </c>
      <c r="AD1204" s="197">
        <f t="shared" si="113"/>
        <v>0</v>
      </c>
      <c r="AE1204" s="197">
        <v>89</v>
      </c>
      <c r="AJ1204">
        <v>0</v>
      </c>
      <c r="AK1204">
        <v>0</v>
      </c>
      <c r="AU1204" s="198">
        <v>0.27272727299999999</v>
      </c>
      <c r="AV1204" s="6">
        <v>0</v>
      </c>
      <c r="AW1204" s="198">
        <v>0.38356000000000001</v>
      </c>
      <c r="BO1204" s="198"/>
      <c r="BP1204" s="354">
        <f t="shared" si="109"/>
        <v>0</v>
      </c>
      <c r="BQ1204" s="354">
        <f t="shared" si="110"/>
        <v>0</v>
      </c>
      <c r="BR1204" s="354">
        <f t="shared" si="111"/>
        <v>264.2191416</v>
      </c>
      <c r="CG1204" s="198"/>
      <c r="CH1204">
        <f>(Transest!$J$14/HexExtSoy!$K$4)</f>
        <v>0.20257267294641951</v>
      </c>
      <c r="CI1204">
        <f>(HydroProcOil!$K$14/HexExtSoy!$K$4)</f>
        <v>0.10977777777777777</v>
      </c>
      <c r="CJ1204">
        <f>(StarchFerm!$K$24/StarchFerm!$K$4)</f>
        <v>0.33157302630665886</v>
      </c>
      <c r="CY1204" s="198"/>
      <c r="CZ1204">
        <f>BP1204*CH1204*1000*LCI!$E$93</f>
        <v>0</v>
      </c>
      <c r="DA1204">
        <f>BQ1204*CI1204*1000*(LCI!$E$99)</f>
        <v>0</v>
      </c>
      <c r="DB1204">
        <f>BR1204*CJ1204*1000*(LCI!$E$96)</f>
        <v>2361033.9934689868</v>
      </c>
    </row>
    <row r="1205" spans="1:106" x14ac:dyDescent="0.25">
      <c r="A1205" s="197">
        <v>26001</v>
      </c>
      <c r="B1205" s="197" t="s">
        <v>1432</v>
      </c>
      <c r="C1205" s="197" t="s">
        <v>1433</v>
      </c>
      <c r="D1205" s="197">
        <v>-83.594978400000002</v>
      </c>
      <c r="E1205" s="197">
        <v>44.688679999999998</v>
      </c>
      <c r="F1205">
        <v>2.93</v>
      </c>
      <c r="G1205">
        <f t="shared" si="112"/>
        <v>2.93</v>
      </c>
      <c r="H1205" s="198">
        <v>8.75</v>
      </c>
      <c r="Q1205" s="221">
        <f>(Q4290*10000)*TEA!$M$15*10^-6</f>
        <v>30.772549456740002</v>
      </c>
      <c r="R1205" s="221">
        <f>(R4290*10000)*TEA!$O$15*10^-6</f>
        <v>30.772549456740002</v>
      </c>
      <c r="AA1205">
        <f t="shared" si="114"/>
        <v>1</v>
      </c>
      <c r="AB1205" s="197">
        <v>26001</v>
      </c>
      <c r="AC1205" s="197">
        <v>1253</v>
      </c>
      <c r="AD1205" s="197">
        <f t="shared" si="113"/>
        <v>1253</v>
      </c>
      <c r="AE1205" s="197">
        <v>1098</v>
      </c>
      <c r="AJ1205">
        <v>0</v>
      </c>
      <c r="AK1205">
        <v>0</v>
      </c>
      <c r="AU1205" s="198">
        <v>0.27272727299999999</v>
      </c>
      <c r="AV1205" s="6">
        <v>0</v>
      </c>
      <c r="AW1205" s="198">
        <v>0.38356000000000001</v>
      </c>
      <c r="BO1205" s="198"/>
      <c r="BP1205" s="354">
        <f t="shared" si="109"/>
        <v>1001.2609100921701</v>
      </c>
      <c r="BQ1205" s="354">
        <f t="shared" si="110"/>
        <v>0</v>
      </c>
      <c r="BR1205" s="354">
        <f t="shared" si="111"/>
        <v>3685.0527000000002</v>
      </c>
      <c r="CG1205" s="198"/>
      <c r="CH1205">
        <f>(Transest!$J$14/HexExtSoy!$K$4)</f>
        <v>0.20257267294641951</v>
      </c>
      <c r="CI1205">
        <f>(HydroProcOil!$K$14/HexExtSoy!$K$4)</f>
        <v>0.10977777777777777</v>
      </c>
      <c r="CJ1205">
        <f>(StarchFerm!$K$24/StarchFerm!$K$4)</f>
        <v>0.33157302630665886</v>
      </c>
      <c r="CY1205" s="198"/>
      <c r="CZ1205">
        <f>BP1205*CH1205*1000*LCI!$E$93</f>
        <v>7656760.732498616</v>
      </c>
      <c r="DA1205">
        <f>BQ1205*CI1205*1000*(LCI!$E$99)</f>
        <v>0</v>
      </c>
      <c r="DB1205">
        <f>BR1205*CJ1205*1000*(LCI!$E$96)</f>
        <v>32929236.843848232</v>
      </c>
    </row>
    <row r="1206" spans="1:106" x14ac:dyDescent="0.25">
      <c r="A1206" s="197">
        <v>26003</v>
      </c>
      <c r="B1206" s="197" t="s">
        <v>1432</v>
      </c>
      <c r="C1206" s="197" t="s">
        <v>1434</v>
      </c>
      <c r="D1206" s="197">
        <v>-86.618527499999999</v>
      </c>
      <c r="E1206" s="197">
        <v>46.407530000000001</v>
      </c>
      <c r="F1206">
        <v>0</v>
      </c>
      <c r="G1206">
        <f t="shared" si="112"/>
        <v>0</v>
      </c>
      <c r="H1206" s="198">
        <v>6.56</v>
      </c>
      <c r="Q1206" s="221">
        <f>(Q4291*10000)*TEA!$M$15*10^-6</f>
        <v>29.752045771320002</v>
      </c>
      <c r="R1206" s="221">
        <f>(R4291*10000)*TEA!$O$15*10^-6</f>
        <v>29.752045771320002</v>
      </c>
      <c r="AA1206">
        <f t="shared" si="114"/>
        <v>1</v>
      </c>
      <c r="AB1206" s="197">
        <v>26003</v>
      </c>
      <c r="AC1206" s="197">
        <v>0</v>
      </c>
      <c r="AD1206" s="197">
        <f t="shared" si="113"/>
        <v>0</v>
      </c>
      <c r="AE1206" s="197">
        <v>42</v>
      </c>
      <c r="AJ1206">
        <v>0</v>
      </c>
      <c r="AK1206">
        <v>0</v>
      </c>
      <c r="AU1206" s="198">
        <v>0.27272727299999999</v>
      </c>
      <c r="AV1206" s="6">
        <v>0</v>
      </c>
      <c r="AW1206" s="198">
        <v>0.38356000000000001</v>
      </c>
      <c r="BO1206" s="198"/>
      <c r="BP1206" s="354">
        <f t="shared" si="109"/>
        <v>0</v>
      </c>
      <c r="BQ1206" s="354">
        <f t="shared" si="110"/>
        <v>0</v>
      </c>
      <c r="BR1206" s="354">
        <f t="shared" si="111"/>
        <v>105.6784512</v>
      </c>
      <c r="CG1206" s="198"/>
      <c r="CH1206">
        <f>(Transest!$J$14/HexExtSoy!$K$4)</f>
        <v>0.20257267294641951</v>
      </c>
      <c r="CI1206">
        <f>(HydroProcOil!$K$14/HexExtSoy!$K$4)</f>
        <v>0.10977777777777777</v>
      </c>
      <c r="CJ1206">
        <f>(StarchFerm!$K$24/StarchFerm!$K$4)</f>
        <v>0.33157302630665886</v>
      </c>
      <c r="CY1206" s="198"/>
      <c r="CZ1206">
        <f>BP1206*CH1206*1000*LCI!$E$93</f>
        <v>0</v>
      </c>
      <c r="DA1206">
        <f>BQ1206*CI1206*1000*(LCI!$E$99)</f>
        <v>0</v>
      </c>
      <c r="DB1206">
        <f>BR1206*CJ1206*1000*(LCI!$E$96)</f>
        <v>944331.33856019401</v>
      </c>
    </row>
    <row r="1207" spans="1:106" x14ac:dyDescent="0.25">
      <c r="A1207" s="197">
        <v>26005</v>
      </c>
      <c r="B1207" s="197" t="s">
        <v>1432</v>
      </c>
      <c r="C1207" s="197" t="s">
        <v>1435</v>
      </c>
      <c r="D1207" s="197">
        <v>-85.885165599999993</v>
      </c>
      <c r="E1207" s="197">
        <v>42.589979999999997</v>
      </c>
      <c r="F1207">
        <v>3.33</v>
      </c>
      <c r="G1207">
        <f t="shared" si="112"/>
        <v>3.33</v>
      </c>
      <c r="H1207" s="198">
        <v>10.89</v>
      </c>
      <c r="Q1207" s="221">
        <f>(Q4292*10000)*TEA!$M$15*10^-6</f>
        <v>34.87259890755</v>
      </c>
      <c r="R1207" s="221">
        <f>(R4292*10000)*TEA!$O$15*10^-6</f>
        <v>34.87259890755</v>
      </c>
      <c r="AA1207">
        <f t="shared" si="114"/>
        <v>1</v>
      </c>
      <c r="AB1207" s="197">
        <v>26005</v>
      </c>
      <c r="AC1207" s="197">
        <v>21438</v>
      </c>
      <c r="AD1207" s="197">
        <f t="shared" si="113"/>
        <v>21438</v>
      </c>
      <c r="AE1207" s="197">
        <v>27243</v>
      </c>
      <c r="AJ1207">
        <v>0</v>
      </c>
      <c r="AK1207">
        <v>0</v>
      </c>
      <c r="AU1207" s="198">
        <v>0.27272727299999999</v>
      </c>
      <c r="AV1207" s="6">
        <v>0</v>
      </c>
      <c r="AW1207" s="198">
        <v>0.38356000000000001</v>
      </c>
      <c r="BO1207" s="198"/>
      <c r="BP1207" s="354">
        <f t="shared" si="109"/>
        <v>19469.601837651422</v>
      </c>
      <c r="BQ1207" s="354">
        <f t="shared" si="110"/>
        <v>0</v>
      </c>
      <c r="BR1207" s="354">
        <f t="shared" si="111"/>
        <v>113793.15012120001</v>
      </c>
      <c r="CG1207" s="198"/>
      <c r="CH1207">
        <f>(Transest!$J$14/HexExtSoy!$K$4)</f>
        <v>0.20257267294641951</v>
      </c>
      <c r="CI1207">
        <f>(HydroProcOil!$K$14/HexExtSoy!$K$4)</f>
        <v>0.10977777777777777</v>
      </c>
      <c r="CJ1207">
        <f>(StarchFerm!$K$24/StarchFerm!$K$4)</f>
        <v>0.33157302630665886</v>
      </c>
      <c r="CY1207" s="198"/>
      <c r="CZ1207">
        <f>BP1207*CH1207*1000*LCI!$E$93</f>
        <v>148886350.52594775</v>
      </c>
      <c r="DA1207">
        <f>BQ1207*CI1207*1000*(LCI!$E$99)</f>
        <v>0</v>
      </c>
      <c r="DB1207">
        <f>BR1207*CJ1207*1000*(LCI!$E$96)</f>
        <v>1016843420.3257316</v>
      </c>
    </row>
    <row r="1208" spans="1:106" x14ac:dyDescent="0.25">
      <c r="A1208" s="197">
        <v>26007</v>
      </c>
      <c r="B1208" s="197" t="s">
        <v>1432</v>
      </c>
      <c r="C1208" s="197" t="s">
        <v>1436</v>
      </c>
      <c r="D1208" s="197">
        <v>-83.629144600000004</v>
      </c>
      <c r="E1208" s="197">
        <v>45.039050000000003</v>
      </c>
      <c r="F1208">
        <v>2.44</v>
      </c>
      <c r="G1208">
        <f t="shared" si="112"/>
        <v>2.44</v>
      </c>
      <c r="H1208" s="198">
        <v>8.6199999999999992</v>
      </c>
      <c r="Q1208" s="221">
        <f>(Q4293*10000)*TEA!$M$15*10^-6</f>
        <v>30.451801320899996</v>
      </c>
      <c r="R1208" s="221">
        <f>(R4293*10000)*TEA!$O$15*10^-6</f>
        <v>30.451801320899996</v>
      </c>
      <c r="AA1208">
        <f t="shared" si="114"/>
        <v>1</v>
      </c>
      <c r="AB1208" s="197">
        <v>26007</v>
      </c>
      <c r="AC1208" s="197">
        <v>3173</v>
      </c>
      <c r="AD1208" s="197">
        <f t="shared" si="113"/>
        <v>3173</v>
      </c>
      <c r="AE1208" s="197">
        <v>1989</v>
      </c>
      <c r="AJ1208">
        <v>0</v>
      </c>
      <c r="AK1208">
        <v>0</v>
      </c>
      <c r="AU1208" s="198">
        <v>0.27272727299999999</v>
      </c>
      <c r="AV1208" s="6">
        <v>0</v>
      </c>
      <c r="AW1208" s="198">
        <v>0.38356000000000001</v>
      </c>
      <c r="BO1208" s="198"/>
      <c r="BP1208" s="354">
        <f t="shared" si="109"/>
        <v>2111.4872748387597</v>
      </c>
      <c r="BQ1208" s="354">
        <f t="shared" si="110"/>
        <v>0</v>
      </c>
      <c r="BR1208" s="354">
        <f t="shared" si="111"/>
        <v>6576.205240799999</v>
      </c>
      <c r="CG1208" s="198"/>
      <c r="CH1208">
        <f>(Transest!$J$14/HexExtSoy!$K$4)</f>
        <v>0.20257267294641951</v>
      </c>
      <c r="CI1208">
        <f>(HydroProcOil!$K$14/HexExtSoy!$K$4)</f>
        <v>0.10977777777777777</v>
      </c>
      <c r="CJ1208">
        <f>(StarchFerm!$K$24/StarchFerm!$K$4)</f>
        <v>0.33157302630665886</v>
      </c>
      <c r="CY1208" s="198"/>
      <c r="CZ1208">
        <f>BP1208*CH1208*1000*LCI!$E$93</f>
        <v>16146793.198655559</v>
      </c>
      <c r="DA1208">
        <f>BQ1208*CI1208*1000*(LCI!$E$99)</f>
        <v>0</v>
      </c>
      <c r="DB1208">
        <f>BR1208*CJ1208*1000*(LCI!$E$96)</f>
        <v>58764266.765590385</v>
      </c>
    </row>
    <row r="1209" spans="1:106" x14ac:dyDescent="0.25">
      <c r="A1209" s="197">
        <v>26009</v>
      </c>
      <c r="B1209" s="197" t="s">
        <v>1432</v>
      </c>
      <c r="C1209" s="197" t="s">
        <v>1437</v>
      </c>
      <c r="D1209" s="197">
        <v>-85.136163400000001</v>
      </c>
      <c r="E1209" s="197">
        <v>45.002400000000002</v>
      </c>
      <c r="F1209">
        <v>2.52</v>
      </c>
      <c r="G1209">
        <f t="shared" si="112"/>
        <v>2.52</v>
      </c>
      <c r="H1209" s="198">
        <v>7.61</v>
      </c>
      <c r="Q1209" s="221">
        <f>(Q4294*10000)*TEA!$M$15*10^-6</f>
        <v>30.002815441034997</v>
      </c>
      <c r="R1209" s="221">
        <f>(R4294*10000)*TEA!$O$15*10^-6</f>
        <v>30.002815441034997</v>
      </c>
      <c r="AA1209">
        <f t="shared" si="114"/>
        <v>1</v>
      </c>
      <c r="AB1209" s="197">
        <v>26009</v>
      </c>
      <c r="AC1209" s="197">
        <v>713</v>
      </c>
      <c r="AD1209" s="197">
        <f t="shared" si="113"/>
        <v>713</v>
      </c>
      <c r="AE1209" s="197">
        <v>609</v>
      </c>
      <c r="AJ1209">
        <v>0</v>
      </c>
      <c r="AK1209">
        <v>0</v>
      </c>
      <c r="AU1209" s="198">
        <v>0.27272727299999999</v>
      </c>
      <c r="AV1209" s="6">
        <v>0</v>
      </c>
      <c r="AW1209" s="198">
        <v>0.38356000000000001</v>
      </c>
      <c r="BO1209" s="198"/>
      <c r="BP1209" s="354">
        <f t="shared" si="109"/>
        <v>490.02545503547998</v>
      </c>
      <c r="BQ1209" s="354">
        <f t="shared" si="110"/>
        <v>0</v>
      </c>
      <c r="BR1209" s="354">
        <f t="shared" si="111"/>
        <v>1777.6049843999999</v>
      </c>
      <c r="CG1209" s="198"/>
      <c r="CH1209">
        <f>(Transest!$J$14/HexExtSoy!$K$4)</f>
        <v>0.20257267294641951</v>
      </c>
      <c r="CI1209">
        <f>(HydroProcOil!$K$14/HexExtSoy!$K$4)</f>
        <v>0.10977777777777777</v>
      </c>
      <c r="CJ1209">
        <f>(StarchFerm!$K$24/StarchFerm!$K$4)</f>
        <v>0.33157302630665886</v>
      </c>
      <c r="CY1209" s="198"/>
      <c r="CZ1209">
        <f>BP1209*CH1209*1000*LCI!$E$93</f>
        <v>3747282.6754966816</v>
      </c>
      <c r="DA1209">
        <f>BQ1209*CI1209*1000*(LCI!$E$99)</f>
        <v>0</v>
      </c>
      <c r="DB1209">
        <f>BR1209*CJ1209*1000*(LCI!$E$96)</f>
        <v>15884488.04168058</v>
      </c>
    </row>
    <row r="1210" spans="1:106" x14ac:dyDescent="0.25">
      <c r="A1210" s="197">
        <v>26011</v>
      </c>
      <c r="B1210" s="197" t="s">
        <v>1432</v>
      </c>
      <c r="C1210" s="197" t="s">
        <v>1438</v>
      </c>
      <c r="D1210" s="197">
        <v>-83.891978600000002</v>
      </c>
      <c r="E1210" s="197">
        <v>44.070529999999998</v>
      </c>
      <c r="F1210">
        <v>2.91</v>
      </c>
      <c r="G1210">
        <f t="shared" si="112"/>
        <v>2.91</v>
      </c>
      <c r="H1210" s="198">
        <v>9.57</v>
      </c>
      <c r="Q1210" s="221">
        <f>(Q4295*10000)*TEA!$M$15*10^-6</f>
        <v>31.425633680895004</v>
      </c>
      <c r="R1210" s="221">
        <f>(R4295*10000)*TEA!$O$15*10^-6</f>
        <v>31.425633680895004</v>
      </c>
      <c r="AA1210">
        <f t="shared" si="114"/>
        <v>1</v>
      </c>
      <c r="AB1210" s="197">
        <v>26011</v>
      </c>
      <c r="AC1210" s="197">
        <v>8707</v>
      </c>
      <c r="AD1210" s="197">
        <f t="shared" si="113"/>
        <v>8707</v>
      </c>
      <c r="AE1210" s="197">
        <v>6489</v>
      </c>
      <c r="AJ1210">
        <v>0</v>
      </c>
      <c r="AK1210">
        <v>0</v>
      </c>
      <c r="AU1210" s="198">
        <v>0.27272727299999999</v>
      </c>
      <c r="AV1210" s="6">
        <v>0</v>
      </c>
      <c r="AW1210" s="198">
        <v>0.38356000000000001</v>
      </c>
      <c r="BO1210" s="198"/>
      <c r="BP1210" s="354">
        <f t="shared" si="109"/>
        <v>6910.1918250920107</v>
      </c>
      <c r="BQ1210" s="354">
        <f t="shared" si="110"/>
        <v>0</v>
      </c>
      <c r="BR1210" s="354">
        <f t="shared" si="111"/>
        <v>23818.972438800003</v>
      </c>
      <c r="CG1210" s="198"/>
      <c r="CH1210">
        <f>(Transest!$J$14/HexExtSoy!$K$4)</f>
        <v>0.20257267294641951</v>
      </c>
      <c r="CI1210">
        <f>(HydroProcOil!$K$14/HexExtSoy!$K$4)</f>
        <v>0.10977777777777777</v>
      </c>
      <c r="CJ1210">
        <f>(StarchFerm!$K$24/StarchFerm!$K$4)</f>
        <v>0.33157302630665886</v>
      </c>
      <c r="CY1210" s="198"/>
      <c r="CZ1210">
        <f>BP1210*CH1210*1000*LCI!$E$93</f>
        <v>52843055.078947306</v>
      </c>
      <c r="DA1210">
        <f>BQ1210*CI1210*1000*(LCI!$E$99)</f>
        <v>0</v>
      </c>
      <c r="DB1210">
        <f>BR1210*CJ1210*1000*(LCI!$E$96)</f>
        <v>212843790.48753861</v>
      </c>
    </row>
    <row r="1211" spans="1:106" x14ac:dyDescent="0.25">
      <c r="A1211" s="197">
        <v>26013</v>
      </c>
      <c r="B1211" s="197" t="s">
        <v>1432</v>
      </c>
      <c r="C1211" s="197" t="s">
        <v>1439</v>
      </c>
      <c r="D1211" s="197">
        <v>-88.376149400000003</v>
      </c>
      <c r="E1211" s="197">
        <v>46.664090000000002</v>
      </c>
      <c r="F1211">
        <v>0</v>
      </c>
      <c r="G1211">
        <f t="shared" si="112"/>
        <v>0</v>
      </c>
      <c r="H1211" s="198">
        <v>8.7899999999999991</v>
      </c>
      <c r="Q1211" s="221">
        <f>(Q4296*10000)*TEA!$M$15*10^-6</f>
        <v>29.431651019355002</v>
      </c>
      <c r="R1211" s="221">
        <f>(R4296*10000)*TEA!$O$15*10^-6</f>
        <v>29.431651019355002</v>
      </c>
      <c r="AA1211">
        <f t="shared" si="114"/>
        <v>1</v>
      </c>
      <c r="AB1211" s="197">
        <v>26013</v>
      </c>
      <c r="AC1211" s="197">
        <v>0</v>
      </c>
      <c r="AD1211" s="197">
        <f t="shared" si="113"/>
        <v>0</v>
      </c>
      <c r="AE1211" s="197">
        <v>55</v>
      </c>
      <c r="AJ1211">
        <v>0</v>
      </c>
      <c r="AK1211">
        <v>0</v>
      </c>
      <c r="AU1211" s="198">
        <v>0.27272727299999999</v>
      </c>
      <c r="AV1211" s="6">
        <v>0</v>
      </c>
      <c r="AW1211" s="198">
        <v>0.38356000000000001</v>
      </c>
      <c r="BO1211" s="198"/>
      <c r="BP1211" s="354">
        <f t="shared" si="109"/>
        <v>0</v>
      </c>
      <c r="BQ1211" s="354">
        <f t="shared" si="110"/>
        <v>0</v>
      </c>
      <c r="BR1211" s="354">
        <f t="shared" si="111"/>
        <v>185.43208199999998</v>
      </c>
      <c r="CG1211" s="198"/>
      <c r="CH1211">
        <f>(Transest!$J$14/HexExtSoy!$K$4)</f>
        <v>0.20257267294641951</v>
      </c>
      <c r="CI1211">
        <f>(HydroProcOil!$K$14/HexExtSoy!$K$4)</f>
        <v>0.10977777777777777</v>
      </c>
      <c r="CJ1211">
        <f>(StarchFerm!$K$24/StarchFerm!$K$4)</f>
        <v>0.33157302630665886</v>
      </c>
      <c r="CY1211" s="198"/>
      <c r="CZ1211">
        <f>BP1211*CH1211*1000*LCI!$E$93</f>
        <v>0</v>
      </c>
      <c r="DA1211">
        <f>BQ1211*CI1211*1000*(LCI!$E$99)</f>
        <v>0</v>
      </c>
      <c r="DB1211">
        <f>BR1211*CJ1211*1000*(LCI!$E$96)</f>
        <v>1657001.2544531277</v>
      </c>
    </row>
    <row r="1212" spans="1:106" x14ac:dyDescent="0.25">
      <c r="A1212" s="197">
        <v>26015</v>
      </c>
      <c r="B1212" s="197" t="s">
        <v>1432</v>
      </c>
      <c r="C1212" s="197" t="s">
        <v>1440</v>
      </c>
      <c r="D1212" s="197">
        <v>-85.311974500000005</v>
      </c>
      <c r="E1212" s="197">
        <v>42.593330000000002</v>
      </c>
      <c r="F1212">
        <v>2.97</v>
      </c>
      <c r="G1212">
        <f t="shared" si="112"/>
        <v>2.97</v>
      </c>
      <c r="H1212" s="198">
        <v>10.32</v>
      </c>
      <c r="Q1212" s="221">
        <f>(Q4297*10000)*TEA!$M$15*10^-6</f>
        <v>34.443634179599997</v>
      </c>
      <c r="R1212" s="221">
        <f>(R4297*10000)*TEA!$O$15*10^-6</f>
        <v>34.443634179599997</v>
      </c>
      <c r="AA1212">
        <f t="shared" si="114"/>
        <v>1</v>
      </c>
      <c r="AB1212" s="197">
        <v>26015</v>
      </c>
      <c r="AC1212" s="197">
        <v>14343</v>
      </c>
      <c r="AD1212" s="197">
        <f t="shared" si="113"/>
        <v>14343</v>
      </c>
      <c r="AE1212" s="197">
        <v>13270</v>
      </c>
      <c r="AJ1212">
        <v>0</v>
      </c>
      <c r="AK1212">
        <v>0</v>
      </c>
      <c r="AU1212" s="198">
        <v>0.27272727299999999</v>
      </c>
      <c r="AV1212" s="6">
        <v>0</v>
      </c>
      <c r="AW1212" s="198">
        <v>0.38356000000000001</v>
      </c>
      <c r="BO1212" s="198"/>
      <c r="BP1212" s="354">
        <f t="shared" si="109"/>
        <v>11617.830011617831</v>
      </c>
      <c r="BQ1212" s="354">
        <f t="shared" si="110"/>
        <v>0</v>
      </c>
      <c r="BR1212" s="354">
        <f t="shared" si="111"/>
        <v>52527.161183999997</v>
      </c>
      <c r="CG1212" s="198"/>
      <c r="CH1212">
        <f>(Transest!$J$14/HexExtSoy!$K$4)</f>
        <v>0.20257267294641951</v>
      </c>
      <c r="CI1212">
        <f>(HydroProcOil!$K$14/HexExtSoy!$K$4)</f>
        <v>0.10977777777777777</v>
      </c>
      <c r="CJ1212">
        <f>(StarchFerm!$K$24/StarchFerm!$K$4)</f>
        <v>0.33157302630665886</v>
      </c>
      <c r="CY1212" s="198"/>
      <c r="CZ1212">
        <f>BP1212*CH1212*1000*LCI!$E$93</f>
        <v>88842921.693218485</v>
      </c>
      <c r="DA1212">
        <f>BQ1212*CI1212*1000*(LCI!$E$99)</f>
        <v>0</v>
      </c>
      <c r="DB1212">
        <f>BR1212*CJ1212*1000*(LCI!$E$96)</f>
        <v>469377095.03121269</v>
      </c>
    </row>
    <row r="1213" spans="1:106" x14ac:dyDescent="0.25">
      <c r="A1213" s="197">
        <v>26017</v>
      </c>
      <c r="B1213" s="197" t="s">
        <v>1432</v>
      </c>
      <c r="C1213" s="197" t="s">
        <v>864</v>
      </c>
      <c r="D1213" s="197">
        <v>-83.987479899999997</v>
      </c>
      <c r="E1213" s="197">
        <v>43.705640000000002</v>
      </c>
      <c r="F1213">
        <v>3.12</v>
      </c>
      <c r="G1213">
        <f t="shared" si="112"/>
        <v>3.12</v>
      </c>
      <c r="H1213" s="198">
        <v>10.31</v>
      </c>
      <c r="Q1213" s="221">
        <f>(Q4298*10000)*TEA!$M$15*10^-6</f>
        <v>31.937238615105002</v>
      </c>
      <c r="R1213" s="221">
        <f>(R4298*10000)*TEA!$O$15*10^-6</f>
        <v>31.937238615105002</v>
      </c>
      <c r="AA1213">
        <f t="shared" si="114"/>
        <v>1</v>
      </c>
      <c r="AB1213" s="197">
        <v>26017</v>
      </c>
      <c r="AC1213" s="197">
        <v>25430</v>
      </c>
      <c r="AD1213" s="197">
        <f t="shared" si="113"/>
        <v>25430</v>
      </c>
      <c r="AE1213" s="197">
        <v>23956</v>
      </c>
      <c r="AJ1213">
        <v>0</v>
      </c>
      <c r="AK1213">
        <v>0</v>
      </c>
      <c r="AU1213" s="198">
        <v>0.27272727299999999</v>
      </c>
      <c r="AV1213" s="6">
        <v>0</v>
      </c>
      <c r="AW1213" s="198">
        <v>0.38356000000000001</v>
      </c>
      <c r="BO1213" s="198"/>
      <c r="BP1213" s="354">
        <f t="shared" si="109"/>
        <v>21638.618203456801</v>
      </c>
      <c r="BQ1213" s="354">
        <f t="shared" si="110"/>
        <v>0</v>
      </c>
      <c r="BR1213" s="354">
        <f t="shared" si="111"/>
        <v>94734.088241600009</v>
      </c>
      <c r="CG1213" s="198"/>
      <c r="CH1213">
        <f>(Transest!$J$14/HexExtSoy!$K$4)</f>
        <v>0.20257267294641951</v>
      </c>
      <c r="CI1213">
        <f>(HydroProcOil!$K$14/HexExtSoy!$K$4)</f>
        <v>0.10977777777777777</v>
      </c>
      <c r="CJ1213">
        <f>(StarchFerm!$K$24/StarchFerm!$K$4)</f>
        <v>0.33157302630665886</v>
      </c>
      <c r="CY1213" s="198"/>
      <c r="CZ1213">
        <f>BP1213*CH1213*1000*LCI!$E$93</f>
        <v>165473075.49488387</v>
      </c>
      <c r="DA1213">
        <f>BQ1213*CI1213*1000*(LCI!$E$99)</f>
        <v>0</v>
      </c>
      <c r="DB1213">
        <f>BR1213*CJ1213*1000*(LCI!$E$96)</f>
        <v>846533681.56543982</v>
      </c>
    </row>
    <row r="1214" spans="1:106" x14ac:dyDescent="0.25">
      <c r="A1214" s="197">
        <v>26019</v>
      </c>
      <c r="B1214" s="197" t="s">
        <v>1432</v>
      </c>
      <c r="C1214" s="197" t="s">
        <v>1441</v>
      </c>
      <c r="D1214" s="197">
        <v>-86.006402499999993</v>
      </c>
      <c r="E1214" s="197">
        <v>44.643160000000002</v>
      </c>
      <c r="F1214">
        <v>0</v>
      </c>
      <c r="G1214">
        <f t="shared" si="112"/>
        <v>0</v>
      </c>
      <c r="H1214" s="198">
        <v>8.36</v>
      </c>
      <c r="Q1214" s="221">
        <f>(Q4299*10000)*TEA!$M$15*10^-6</f>
        <v>30.672615042764999</v>
      </c>
      <c r="R1214" s="221">
        <f>(R4299*10000)*TEA!$O$15*10^-6</f>
        <v>30.672615042764999</v>
      </c>
      <c r="AA1214">
        <f t="shared" si="114"/>
        <v>1</v>
      </c>
      <c r="AB1214" s="197">
        <v>26019</v>
      </c>
      <c r="AC1214" s="197">
        <v>0</v>
      </c>
      <c r="AD1214" s="197">
        <f t="shared" si="113"/>
        <v>0</v>
      </c>
      <c r="AE1214" s="197">
        <v>495</v>
      </c>
      <c r="AJ1214">
        <v>0</v>
      </c>
      <c r="AK1214">
        <v>0</v>
      </c>
      <c r="AU1214" s="198">
        <v>0.27272727299999999</v>
      </c>
      <c r="AV1214" s="6">
        <v>0</v>
      </c>
      <c r="AW1214" s="198">
        <v>0.38356000000000001</v>
      </c>
      <c r="BO1214" s="198"/>
      <c r="BP1214" s="354">
        <f t="shared" si="109"/>
        <v>0</v>
      </c>
      <c r="BQ1214" s="354">
        <f t="shared" si="110"/>
        <v>0</v>
      </c>
      <c r="BR1214" s="354">
        <f t="shared" si="111"/>
        <v>1587.2479920000001</v>
      </c>
      <c r="CG1214" s="198"/>
      <c r="CH1214">
        <f>(Transest!$J$14/HexExtSoy!$K$4)</f>
        <v>0.20257267294641951</v>
      </c>
      <c r="CI1214">
        <f>(HydroProcOil!$K$14/HexExtSoy!$K$4)</f>
        <v>0.10977777777777777</v>
      </c>
      <c r="CJ1214">
        <f>(StarchFerm!$K$24/StarchFerm!$K$4)</f>
        <v>0.33157302630665886</v>
      </c>
      <c r="CY1214" s="198"/>
      <c r="CZ1214">
        <f>BP1214*CH1214*1000*LCI!$E$93</f>
        <v>0</v>
      </c>
      <c r="DA1214">
        <f>BQ1214*CI1214*1000*(LCI!$E$99)</f>
        <v>0</v>
      </c>
      <c r="DB1214">
        <f>BR1214*CJ1214*1000*(LCI!$E$96)</f>
        <v>14183478.314568073</v>
      </c>
    </row>
    <row r="1215" spans="1:106" x14ac:dyDescent="0.25">
      <c r="A1215" s="197">
        <v>26021</v>
      </c>
      <c r="B1215" s="197" t="s">
        <v>1432</v>
      </c>
      <c r="C1215" s="197" t="s">
        <v>919</v>
      </c>
      <c r="D1215" s="197">
        <v>-86.418460600000003</v>
      </c>
      <c r="E1215" s="197">
        <v>41.959620000000001</v>
      </c>
      <c r="F1215">
        <v>2.94</v>
      </c>
      <c r="G1215">
        <f t="shared" si="112"/>
        <v>2.94</v>
      </c>
      <c r="H1215" s="198">
        <v>10.44</v>
      </c>
      <c r="Q1215" s="221">
        <f>(Q4300*10000)*TEA!$M$15*10^-6</f>
        <v>36.453075610950002</v>
      </c>
      <c r="R1215" s="221">
        <f>(R4300*10000)*TEA!$O$15*10^-6</f>
        <v>36.453075610950002</v>
      </c>
      <c r="AA1215">
        <f t="shared" si="114"/>
        <v>1</v>
      </c>
      <c r="AB1215" s="197">
        <v>26021</v>
      </c>
      <c r="AC1215" s="197">
        <v>17468</v>
      </c>
      <c r="AD1215" s="197">
        <f t="shared" si="113"/>
        <v>17468</v>
      </c>
      <c r="AE1215" s="197">
        <v>18182</v>
      </c>
      <c r="AJ1215">
        <v>0</v>
      </c>
      <c r="AK1215">
        <v>0</v>
      </c>
      <c r="AU1215" s="198">
        <v>0.27272727299999999</v>
      </c>
      <c r="AV1215" s="6">
        <v>0</v>
      </c>
      <c r="AW1215" s="198">
        <v>0.38356000000000001</v>
      </c>
      <c r="BO1215" s="198"/>
      <c r="BP1215" s="354">
        <f t="shared" si="109"/>
        <v>14006.160014006158</v>
      </c>
      <c r="BQ1215" s="354">
        <f t="shared" si="110"/>
        <v>0</v>
      </c>
      <c r="BR1215" s="354">
        <f t="shared" si="111"/>
        <v>72807.389884799995</v>
      </c>
      <c r="CG1215" s="198"/>
      <c r="CH1215">
        <f>(Transest!$J$14/HexExtSoy!$K$4)</f>
        <v>0.20257267294641951</v>
      </c>
      <c r="CI1215">
        <f>(HydroProcOil!$K$14/HexExtSoy!$K$4)</f>
        <v>0.10977777777777777</v>
      </c>
      <c r="CJ1215">
        <f>(StarchFerm!$K$24/StarchFerm!$K$4)</f>
        <v>0.33157302630665886</v>
      </c>
      <c r="CY1215" s="198"/>
      <c r="CZ1215">
        <f>BP1215*CH1215*1000*LCI!$E$93</f>
        <v>107106764.00865641</v>
      </c>
      <c r="DA1215">
        <f>BQ1215*CI1215*1000*(LCI!$E$99)</f>
        <v>0</v>
      </c>
      <c r="DB1215">
        <f>BR1215*CJ1215*1000*(LCI!$E$96)</f>
        <v>650599049.91290319</v>
      </c>
    </row>
    <row r="1216" spans="1:106" x14ac:dyDescent="0.25">
      <c r="A1216" s="197">
        <v>26023</v>
      </c>
      <c r="B1216" s="197" t="s">
        <v>1432</v>
      </c>
      <c r="C1216" s="197" t="s">
        <v>1442</v>
      </c>
      <c r="D1216" s="197">
        <v>-85.064259100000001</v>
      </c>
      <c r="E1216" s="197">
        <v>41.92651</v>
      </c>
      <c r="F1216">
        <v>2.91</v>
      </c>
      <c r="G1216">
        <f t="shared" si="112"/>
        <v>2.91</v>
      </c>
      <c r="H1216" s="198">
        <v>9.81</v>
      </c>
      <c r="Q1216" s="221">
        <f>(Q4301*10000)*TEA!$M$15*10^-6</f>
        <v>35.939985153749994</v>
      </c>
      <c r="R1216" s="221">
        <f>(R4301*10000)*TEA!$O$15*10^-6</f>
        <v>35.939985153749994</v>
      </c>
      <c r="AA1216">
        <f t="shared" si="114"/>
        <v>1</v>
      </c>
      <c r="AB1216" s="197">
        <v>26023</v>
      </c>
      <c r="AC1216" s="197">
        <v>32983</v>
      </c>
      <c r="AD1216" s="197">
        <f t="shared" si="113"/>
        <v>32983</v>
      </c>
      <c r="AE1216" s="197">
        <v>37606</v>
      </c>
      <c r="AJ1216">
        <v>0</v>
      </c>
      <c r="AK1216">
        <v>0</v>
      </c>
      <c r="AU1216" s="198">
        <v>0.27272727299999999</v>
      </c>
      <c r="AV1216" s="6">
        <v>0</v>
      </c>
      <c r="AW1216" s="198">
        <v>0.38356000000000001</v>
      </c>
      <c r="BO1216" s="198"/>
      <c r="BP1216" s="354">
        <f t="shared" si="109"/>
        <v>26176.508207994688</v>
      </c>
      <c r="BQ1216" s="354">
        <f t="shared" si="110"/>
        <v>0</v>
      </c>
      <c r="BR1216" s="354">
        <f t="shared" si="111"/>
        <v>141500.98370160002</v>
      </c>
      <c r="CG1216" s="198"/>
      <c r="CH1216">
        <f>(Transest!$J$14/HexExtSoy!$K$4)</f>
        <v>0.20257267294641951</v>
      </c>
      <c r="CI1216">
        <f>(HydroProcOil!$K$14/HexExtSoy!$K$4)</f>
        <v>0.10977777777777777</v>
      </c>
      <c r="CJ1216">
        <f>(StarchFerm!$K$24/StarchFerm!$K$4)</f>
        <v>0.33157302630665886</v>
      </c>
      <c r="CY1216" s="198"/>
      <c r="CZ1216">
        <f>BP1216*CH1216*1000*LCI!$E$93</f>
        <v>200174857.66267583</v>
      </c>
      <c r="DA1216">
        <f>BQ1216*CI1216*1000*(LCI!$E$99)</f>
        <v>0</v>
      </c>
      <c r="DB1216">
        <f>BR1216*CJ1216*1000*(LCI!$E$96)</f>
        <v>1264437658.0957704</v>
      </c>
    </row>
    <row r="1217" spans="1:106" x14ac:dyDescent="0.25">
      <c r="A1217" s="197">
        <v>26025</v>
      </c>
      <c r="B1217" s="197" t="s">
        <v>1432</v>
      </c>
      <c r="C1217" s="197" t="s">
        <v>599</v>
      </c>
      <c r="D1217" s="197">
        <v>-85.002697299999994</v>
      </c>
      <c r="E1217" s="197">
        <v>42.245629999999998</v>
      </c>
      <c r="F1217">
        <v>2.57</v>
      </c>
      <c r="G1217">
        <f t="shared" si="112"/>
        <v>2.57</v>
      </c>
      <c r="H1217" s="198">
        <v>8.58</v>
      </c>
      <c r="Q1217" s="221">
        <f>(Q4302*10000)*TEA!$M$15*10^-6</f>
        <v>35.11659126419999</v>
      </c>
      <c r="R1217" s="221">
        <f>(R4302*10000)*TEA!$O$15*10^-6</f>
        <v>35.11659126419999</v>
      </c>
      <c r="AA1217">
        <f t="shared" si="114"/>
        <v>1</v>
      </c>
      <c r="AB1217" s="197">
        <v>26025</v>
      </c>
      <c r="AC1217" s="197">
        <v>29814</v>
      </c>
      <c r="AD1217" s="197">
        <f t="shared" si="113"/>
        <v>29814</v>
      </c>
      <c r="AE1217" s="197">
        <v>28096</v>
      </c>
      <c r="AJ1217">
        <v>0</v>
      </c>
      <c r="AK1217">
        <v>0</v>
      </c>
      <c r="AU1217" s="198">
        <v>0.27272727299999999</v>
      </c>
      <c r="AV1217" s="6">
        <v>0</v>
      </c>
      <c r="AW1217" s="198">
        <v>0.38356000000000001</v>
      </c>
      <c r="BO1217" s="198"/>
      <c r="BP1217" s="354">
        <f t="shared" si="109"/>
        <v>20896.90365726054</v>
      </c>
      <c r="BQ1217" s="354">
        <f t="shared" si="110"/>
        <v>0</v>
      </c>
      <c r="BR1217" s="354">
        <f t="shared" si="111"/>
        <v>92462.385100800006</v>
      </c>
      <c r="CG1217" s="198"/>
      <c r="CH1217">
        <f>(Transest!$J$14/HexExtSoy!$K$4)</f>
        <v>0.20257267294641951</v>
      </c>
      <c r="CI1217">
        <f>(HydroProcOil!$K$14/HexExtSoy!$K$4)</f>
        <v>0.10977777777777777</v>
      </c>
      <c r="CJ1217">
        <f>(StarchFerm!$K$24/StarchFerm!$K$4)</f>
        <v>0.33157302630665886</v>
      </c>
      <c r="CY1217" s="198"/>
      <c r="CZ1217">
        <f>BP1217*CH1217*1000*LCI!$E$93</f>
        <v>159801096.53835416</v>
      </c>
      <c r="DA1217">
        <f>BQ1217*CI1217*1000*(LCI!$E$99)</f>
        <v>0</v>
      </c>
      <c r="DB1217">
        <f>BR1217*CJ1217*1000*(LCI!$E$96)</f>
        <v>826233985.23753726</v>
      </c>
    </row>
    <row r="1218" spans="1:106" x14ac:dyDescent="0.25">
      <c r="A1218" s="197">
        <v>26027</v>
      </c>
      <c r="B1218" s="197" t="s">
        <v>1432</v>
      </c>
      <c r="C1218" s="197" t="s">
        <v>1065</v>
      </c>
      <c r="D1218" s="197">
        <v>-85.990869000000004</v>
      </c>
      <c r="E1218" s="197">
        <v>41.919849999999997</v>
      </c>
      <c r="F1218">
        <v>3.1</v>
      </c>
      <c r="G1218">
        <f t="shared" si="112"/>
        <v>3.1</v>
      </c>
      <c r="H1218" s="198">
        <v>9.77</v>
      </c>
      <c r="Q1218" s="221">
        <f>(Q4303*10000)*TEA!$M$15*10^-6</f>
        <v>36.358641945899997</v>
      </c>
      <c r="R1218" s="221">
        <f>(R4303*10000)*TEA!$O$15*10^-6</f>
        <v>36.358641945899997</v>
      </c>
      <c r="AA1218">
        <f t="shared" si="114"/>
        <v>1</v>
      </c>
      <c r="AB1218" s="197">
        <v>26027</v>
      </c>
      <c r="AC1218" s="197">
        <v>24042</v>
      </c>
      <c r="AD1218" s="197">
        <f t="shared" si="113"/>
        <v>24042</v>
      </c>
      <c r="AE1218" s="197">
        <v>31016</v>
      </c>
      <c r="AJ1218">
        <v>0</v>
      </c>
      <c r="AK1218">
        <v>0</v>
      </c>
      <c r="AU1218" s="198">
        <v>0.27272727299999999</v>
      </c>
      <c r="AV1218" s="6">
        <v>0</v>
      </c>
      <c r="AW1218" s="198">
        <v>0.38356000000000001</v>
      </c>
      <c r="BO1218" s="198"/>
      <c r="BP1218" s="354">
        <f t="shared" si="109"/>
        <v>20326.418202144599</v>
      </c>
      <c r="BQ1218" s="354">
        <f t="shared" si="110"/>
        <v>0</v>
      </c>
      <c r="BR1218" s="354">
        <f t="shared" si="111"/>
        <v>116228.7752992</v>
      </c>
      <c r="CG1218" s="198"/>
      <c r="CH1218">
        <f>(Transest!$J$14/HexExtSoy!$K$4)</f>
        <v>0.20257267294641951</v>
      </c>
      <c r="CI1218">
        <f>(HydroProcOil!$K$14/HexExtSoy!$K$4)</f>
        <v>0.10977777777777777</v>
      </c>
      <c r="CJ1218">
        <f>(StarchFerm!$K$24/StarchFerm!$K$4)</f>
        <v>0.33157302630665886</v>
      </c>
      <c r="CY1218" s="198"/>
      <c r="CZ1218">
        <f>BP1218*CH1218*1000*LCI!$E$93</f>
        <v>155438526.71547827</v>
      </c>
      <c r="DA1218">
        <f>BQ1218*CI1218*1000*(LCI!$E$99)</f>
        <v>0</v>
      </c>
      <c r="DB1218">
        <f>BR1218*CJ1218*1000*(LCI!$E$96)</f>
        <v>1038607906.4480609</v>
      </c>
    </row>
    <row r="1219" spans="1:106" x14ac:dyDescent="0.25">
      <c r="A1219" s="197">
        <v>26029</v>
      </c>
      <c r="B1219" s="197" t="s">
        <v>1432</v>
      </c>
      <c r="C1219" s="197" t="s">
        <v>1443</v>
      </c>
      <c r="D1219" s="197">
        <v>-85.034124899999995</v>
      </c>
      <c r="E1219" s="197">
        <v>45.225099999999998</v>
      </c>
      <c r="F1219">
        <v>0</v>
      </c>
      <c r="G1219">
        <f t="shared" si="112"/>
        <v>0</v>
      </c>
      <c r="H1219" s="198">
        <v>6.96</v>
      </c>
      <c r="Q1219" s="221">
        <f>(Q4304*10000)*TEA!$M$15*10^-6</f>
        <v>29.929910220584997</v>
      </c>
      <c r="R1219" s="221">
        <f>(R4304*10000)*TEA!$O$15*10^-6</f>
        <v>29.929910220584997</v>
      </c>
      <c r="AA1219">
        <f t="shared" si="114"/>
        <v>1</v>
      </c>
      <c r="AB1219" s="197">
        <v>26029</v>
      </c>
      <c r="AC1219" s="197">
        <v>0</v>
      </c>
      <c r="AD1219" s="197">
        <f t="shared" si="113"/>
        <v>0</v>
      </c>
      <c r="AE1219" s="197">
        <v>978</v>
      </c>
      <c r="AJ1219">
        <v>0</v>
      </c>
      <c r="AK1219">
        <v>0</v>
      </c>
      <c r="AU1219" s="198">
        <v>0.27272727299999999</v>
      </c>
      <c r="AV1219" s="6">
        <v>0</v>
      </c>
      <c r="AW1219" s="198">
        <v>0.38356000000000001</v>
      </c>
      <c r="BO1219" s="198"/>
      <c r="BP1219" s="354">
        <f t="shared" ref="BP1219:BP1282" si="115">F1219*AC1219*AU1219</f>
        <v>0</v>
      </c>
      <c r="BQ1219" s="354">
        <f t="shared" ref="BQ1219:BQ1282" si="116">G1219*AD1219*AV1219</f>
        <v>0</v>
      </c>
      <c r="BR1219" s="354">
        <f t="shared" ref="BR1219:BR1282" si="117">H1219*AE1219*AW1219</f>
        <v>2610.8468928000002</v>
      </c>
      <c r="CG1219" s="198"/>
      <c r="CH1219">
        <f>(Transest!$J$14/HexExtSoy!$K$4)</f>
        <v>0.20257267294641951</v>
      </c>
      <c r="CI1219">
        <f>(HydroProcOil!$K$14/HexExtSoy!$K$4)</f>
        <v>0.10977777777777777</v>
      </c>
      <c r="CJ1219">
        <f>(StarchFerm!$K$24/StarchFerm!$K$4)</f>
        <v>0.33157302630665886</v>
      </c>
      <c r="CY1219" s="198"/>
      <c r="CZ1219">
        <f>BP1219*CH1219*1000*LCI!$E$93</f>
        <v>0</v>
      </c>
      <c r="DA1219">
        <f>BQ1219*CI1219*1000*(LCI!$E$99)</f>
        <v>0</v>
      </c>
      <c r="DB1219">
        <f>BR1219*CJ1219*1000*(LCI!$E$96)</f>
        <v>23330248.627390441</v>
      </c>
    </row>
    <row r="1220" spans="1:106" x14ac:dyDescent="0.25">
      <c r="A1220" s="197">
        <v>26031</v>
      </c>
      <c r="B1220" s="197" t="s">
        <v>1432</v>
      </c>
      <c r="C1220" s="197" t="s">
        <v>1444</v>
      </c>
      <c r="D1220" s="197">
        <v>-84.505764200000002</v>
      </c>
      <c r="E1220" s="197">
        <v>45.447890000000001</v>
      </c>
      <c r="F1220">
        <v>0</v>
      </c>
      <c r="G1220">
        <f t="shared" ref="G1220:G1283" si="118">F1220</f>
        <v>0</v>
      </c>
      <c r="H1220" s="198">
        <v>0</v>
      </c>
      <c r="Q1220" s="221">
        <f>(Q4305*10000)*TEA!$M$15*10^-6</f>
        <v>29.949095596230002</v>
      </c>
      <c r="R1220" s="221">
        <f>(R4305*10000)*TEA!$O$15*10^-6</f>
        <v>29.949095596230002</v>
      </c>
      <c r="AA1220">
        <f t="shared" si="114"/>
        <v>1</v>
      </c>
      <c r="AB1220" s="197">
        <v>26031</v>
      </c>
      <c r="AC1220" s="197">
        <v>0</v>
      </c>
      <c r="AD1220" s="197">
        <f t="shared" ref="AD1220:AD1283" si="119">AC1220</f>
        <v>0</v>
      </c>
      <c r="AE1220" s="197">
        <v>0</v>
      </c>
      <c r="AJ1220">
        <v>0</v>
      </c>
      <c r="AK1220">
        <v>0</v>
      </c>
      <c r="AU1220" s="198">
        <v>0.27272727299999999</v>
      </c>
      <c r="AV1220" s="6">
        <v>0</v>
      </c>
      <c r="AW1220" s="198">
        <v>0.38356000000000001</v>
      </c>
      <c r="BO1220" s="198"/>
      <c r="BP1220" s="354">
        <f t="shared" si="115"/>
        <v>0</v>
      </c>
      <c r="BQ1220" s="354">
        <f t="shared" si="116"/>
        <v>0</v>
      </c>
      <c r="BR1220" s="354">
        <f t="shared" si="117"/>
        <v>0</v>
      </c>
      <c r="CG1220" s="198"/>
      <c r="CH1220">
        <f>(Transest!$J$14/HexExtSoy!$K$4)</f>
        <v>0.20257267294641951</v>
      </c>
      <c r="CI1220">
        <f>(HydroProcOil!$K$14/HexExtSoy!$K$4)</f>
        <v>0.10977777777777777</v>
      </c>
      <c r="CJ1220">
        <f>(StarchFerm!$K$24/StarchFerm!$K$4)</f>
        <v>0.33157302630665886</v>
      </c>
      <c r="CY1220" s="198"/>
      <c r="CZ1220">
        <f>BP1220*CH1220*1000*LCI!$E$93</f>
        <v>0</v>
      </c>
      <c r="DA1220">
        <f>BQ1220*CI1220*1000*(LCI!$E$99)</f>
        <v>0</v>
      </c>
      <c r="DB1220">
        <f>BR1220*CJ1220*1000*(LCI!$E$96)</f>
        <v>0</v>
      </c>
    </row>
    <row r="1221" spans="1:106" x14ac:dyDescent="0.25">
      <c r="A1221" s="197">
        <v>26033</v>
      </c>
      <c r="B1221" s="197" t="s">
        <v>1432</v>
      </c>
      <c r="C1221" s="197" t="s">
        <v>1445</v>
      </c>
      <c r="D1221" s="197">
        <v>-84.724014699999998</v>
      </c>
      <c r="E1221" s="197">
        <v>46.328479999999999</v>
      </c>
      <c r="F1221">
        <v>0</v>
      </c>
      <c r="G1221">
        <f t="shared" si="118"/>
        <v>0</v>
      </c>
      <c r="H1221" s="198">
        <v>0</v>
      </c>
      <c r="Q1221" s="221">
        <f>(Q4306*10000)*TEA!$M$15*10^-6</f>
        <v>29.713601567429997</v>
      </c>
      <c r="R1221" s="221">
        <f>(R4306*10000)*TEA!$O$15*10^-6</f>
        <v>29.713601567429997</v>
      </c>
      <c r="AA1221">
        <f t="shared" si="114"/>
        <v>1</v>
      </c>
      <c r="AB1221" s="197">
        <v>26033</v>
      </c>
      <c r="AC1221" s="197">
        <v>0</v>
      </c>
      <c r="AD1221" s="197">
        <f t="shared" si="119"/>
        <v>0</v>
      </c>
      <c r="AE1221" s="197">
        <v>0</v>
      </c>
      <c r="AJ1221">
        <v>0</v>
      </c>
      <c r="AK1221">
        <v>0</v>
      </c>
      <c r="AU1221" s="198">
        <v>0.27272727299999999</v>
      </c>
      <c r="AV1221" s="6">
        <v>0</v>
      </c>
      <c r="AW1221" s="198">
        <v>0.38356000000000001</v>
      </c>
      <c r="BO1221" s="198"/>
      <c r="BP1221" s="354">
        <f t="shared" si="115"/>
        <v>0</v>
      </c>
      <c r="BQ1221" s="354">
        <f t="shared" si="116"/>
        <v>0</v>
      </c>
      <c r="BR1221" s="354">
        <f t="shared" si="117"/>
        <v>0</v>
      </c>
      <c r="CG1221" s="198"/>
      <c r="CH1221">
        <f>(Transest!$J$14/HexExtSoy!$K$4)</f>
        <v>0.20257267294641951</v>
      </c>
      <c r="CI1221">
        <f>(HydroProcOil!$K$14/HexExtSoy!$K$4)</f>
        <v>0.10977777777777777</v>
      </c>
      <c r="CJ1221">
        <f>(StarchFerm!$K$24/StarchFerm!$K$4)</f>
        <v>0.33157302630665886</v>
      </c>
      <c r="CY1221" s="198"/>
      <c r="CZ1221">
        <f>BP1221*CH1221*1000*LCI!$E$93</f>
        <v>0</v>
      </c>
      <c r="DA1221">
        <f>BQ1221*CI1221*1000*(LCI!$E$99)</f>
        <v>0</v>
      </c>
      <c r="DB1221">
        <f>BR1221*CJ1221*1000*(LCI!$E$96)</f>
        <v>0</v>
      </c>
    </row>
    <row r="1222" spans="1:106" x14ac:dyDescent="0.25">
      <c r="A1222" s="197">
        <v>26035</v>
      </c>
      <c r="B1222" s="197" t="s">
        <v>1432</v>
      </c>
      <c r="C1222" s="197" t="s">
        <v>1446</v>
      </c>
      <c r="D1222" s="197">
        <v>-84.842797899999994</v>
      </c>
      <c r="E1222" s="197">
        <v>43.991349999999997</v>
      </c>
      <c r="F1222">
        <v>2.69</v>
      </c>
      <c r="G1222">
        <f t="shared" si="118"/>
        <v>2.69</v>
      </c>
      <c r="H1222" s="198">
        <v>8.98</v>
      </c>
      <c r="Q1222" s="221">
        <f>(Q4307*10000)*TEA!$M$15*10^-6</f>
        <v>31.309394678594995</v>
      </c>
      <c r="R1222" s="221">
        <f>(R4307*10000)*TEA!$O$15*10^-6</f>
        <v>31.309394678594995</v>
      </c>
      <c r="AA1222">
        <f t="shared" si="114"/>
        <v>1</v>
      </c>
      <c r="AB1222" s="197">
        <v>26035</v>
      </c>
      <c r="AC1222" s="197">
        <v>1143</v>
      </c>
      <c r="AD1222" s="197">
        <f t="shared" si="119"/>
        <v>1143</v>
      </c>
      <c r="AE1222" s="197">
        <v>946</v>
      </c>
      <c r="AJ1222">
        <v>0</v>
      </c>
      <c r="AK1222">
        <v>0</v>
      </c>
      <c r="AU1222" s="198">
        <v>0.27272727299999999</v>
      </c>
      <c r="AV1222" s="6">
        <v>0</v>
      </c>
      <c r="AW1222" s="198">
        <v>0.38356000000000001</v>
      </c>
      <c r="BO1222" s="198"/>
      <c r="BP1222" s="354">
        <f t="shared" si="115"/>
        <v>838.54636447490998</v>
      </c>
      <c r="BQ1222" s="354">
        <f t="shared" si="116"/>
        <v>0</v>
      </c>
      <c r="BR1222" s="354">
        <f t="shared" si="117"/>
        <v>3258.3728848000001</v>
      </c>
      <c r="CG1222" s="198"/>
      <c r="CH1222">
        <f>(Transest!$J$14/HexExtSoy!$K$4)</f>
        <v>0.20257267294641951</v>
      </c>
      <c r="CI1222">
        <f>(HydroProcOil!$K$14/HexExtSoy!$K$4)</f>
        <v>0.10977777777777777</v>
      </c>
      <c r="CJ1222">
        <f>(StarchFerm!$K$24/StarchFerm!$K$4)</f>
        <v>0.33157302630665886</v>
      </c>
      <c r="CY1222" s="198"/>
      <c r="CZ1222">
        <f>BP1222*CH1222*1000*LCI!$E$93</f>
        <v>6412463.3361547347</v>
      </c>
      <c r="DA1222">
        <f>BQ1222*CI1222*1000*(LCI!$E$99)</f>
        <v>0</v>
      </c>
      <c r="DB1222">
        <f>BR1222*CJ1222*1000*(LCI!$E$96)</f>
        <v>29116471.64480231</v>
      </c>
    </row>
    <row r="1223" spans="1:106" x14ac:dyDescent="0.25">
      <c r="A1223" s="197">
        <v>26037</v>
      </c>
      <c r="B1223" s="197" t="s">
        <v>1432</v>
      </c>
      <c r="C1223" s="197" t="s">
        <v>1068</v>
      </c>
      <c r="D1223" s="197">
        <v>-84.594337800000005</v>
      </c>
      <c r="E1223" s="197">
        <v>42.948950000000004</v>
      </c>
      <c r="F1223">
        <v>2.79</v>
      </c>
      <c r="G1223">
        <f t="shared" si="118"/>
        <v>2.79</v>
      </c>
      <c r="H1223" s="198">
        <v>9.2799999999999994</v>
      </c>
      <c r="Q1223" s="221">
        <f>(Q4308*10000)*TEA!$M$15*10^-6</f>
        <v>33.312631674599999</v>
      </c>
      <c r="R1223" s="221">
        <f>(R4308*10000)*TEA!$O$15*10^-6</f>
        <v>33.312631674599999</v>
      </c>
      <c r="AA1223">
        <f t="shared" si="114"/>
        <v>1</v>
      </c>
      <c r="AB1223" s="197">
        <v>26037</v>
      </c>
      <c r="AC1223" s="197">
        <v>31115</v>
      </c>
      <c r="AD1223" s="197">
        <f t="shared" si="119"/>
        <v>31115</v>
      </c>
      <c r="AE1223" s="197">
        <v>21272</v>
      </c>
      <c r="AJ1223">
        <v>0</v>
      </c>
      <c r="AK1223">
        <v>0</v>
      </c>
      <c r="AU1223" s="198">
        <v>0.27272727299999999</v>
      </c>
      <c r="AV1223" s="6">
        <v>0</v>
      </c>
      <c r="AW1223" s="198">
        <v>0.38356000000000001</v>
      </c>
      <c r="BO1223" s="198"/>
      <c r="BP1223" s="354">
        <f t="shared" si="115"/>
        <v>23675.686387312049</v>
      </c>
      <c r="BQ1223" s="354">
        <f t="shared" si="116"/>
        <v>0</v>
      </c>
      <c r="BR1223" s="354">
        <f t="shared" si="117"/>
        <v>75716.339609599992</v>
      </c>
      <c r="CG1223" s="198"/>
      <c r="CH1223">
        <f>(Transest!$J$14/HexExtSoy!$K$4)</f>
        <v>0.20257267294641951</v>
      </c>
      <c r="CI1223">
        <f>(HydroProcOil!$K$14/HexExtSoy!$K$4)</f>
        <v>0.10977777777777777</v>
      </c>
      <c r="CJ1223">
        <f>(StarchFerm!$K$24/StarchFerm!$K$4)</f>
        <v>0.33157302630665886</v>
      </c>
      <c r="CY1223" s="198"/>
      <c r="CZ1223">
        <f>BP1223*CH1223*1000*LCI!$E$93</f>
        <v>181050777.09329075</v>
      </c>
      <c r="DA1223">
        <f>BQ1223*CI1223*1000*(LCI!$E$99)</f>
        <v>0</v>
      </c>
      <c r="DB1223">
        <f>BR1223*CJ1223*1000*(LCI!$E$96)</f>
        <v>676593113.56762004</v>
      </c>
    </row>
    <row r="1224" spans="1:106" x14ac:dyDescent="0.25">
      <c r="A1224" s="197">
        <v>26039</v>
      </c>
      <c r="B1224" s="197" t="s">
        <v>1432</v>
      </c>
      <c r="C1224" s="197" t="s">
        <v>689</v>
      </c>
      <c r="D1224" s="197">
        <v>-84.600082</v>
      </c>
      <c r="E1224" s="197">
        <v>44.684980000000003</v>
      </c>
      <c r="F1224">
        <v>0</v>
      </c>
      <c r="G1224">
        <f t="shared" si="118"/>
        <v>0</v>
      </c>
      <c r="H1224" s="198">
        <v>0</v>
      </c>
      <c r="Q1224" s="221">
        <f>(Q4309*10000)*TEA!$M$15*10^-6</f>
        <v>30.394514347154995</v>
      </c>
      <c r="R1224" s="221">
        <f>(R4309*10000)*TEA!$O$15*10^-6</f>
        <v>30.394514347154995</v>
      </c>
      <c r="AA1224">
        <f t="shared" si="114"/>
        <v>1</v>
      </c>
      <c r="AB1224" s="197">
        <v>26039</v>
      </c>
      <c r="AC1224" s="197">
        <v>0</v>
      </c>
      <c r="AD1224" s="197">
        <f t="shared" si="119"/>
        <v>0</v>
      </c>
      <c r="AE1224" s="197">
        <v>0</v>
      </c>
      <c r="AJ1224">
        <v>0</v>
      </c>
      <c r="AK1224">
        <v>0</v>
      </c>
      <c r="AU1224" s="198">
        <v>0.27272727299999999</v>
      </c>
      <c r="AV1224" s="6">
        <v>0</v>
      </c>
      <c r="AW1224" s="198">
        <v>0.38356000000000001</v>
      </c>
      <c r="BO1224" s="198"/>
      <c r="BP1224" s="354">
        <f t="shared" si="115"/>
        <v>0</v>
      </c>
      <c r="BQ1224" s="354">
        <f t="shared" si="116"/>
        <v>0</v>
      </c>
      <c r="BR1224" s="354">
        <f t="shared" si="117"/>
        <v>0</v>
      </c>
      <c r="CG1224" s="198"/>
      <c r="CH1224">
        <f>(Transest!$J$14/HexExtSoy!$K$4)</f>
        <v>0.20257267294641951</v>
      </c>
      <c r="CI1224">
        <f>(HydroProcOil!$K$14/HexExtSoy!$K$4)</f>
        <v>0.10977777777777777</v>
      </c>
      <c r="CJ1224">
        <f>(StarchFerm!$K$24/StarchFerm!$K$4)</f>
        <v>0.33157302630665886</v>
      </c>
      <c r="CY1224" s="198"/>
      <c r="CZ1224">
        <f>BP1224*CH1224*1000*LCI!$E$93</f>
        <v>0</v>
      </c>
      <c r="DA1224">
        <f>BQ1224*CI1224*1000*(LCI!$E$99)</f>
        <v>0</v>
      </c>
      <c r="DB1224">
        <f>BR1224*CJ1224*1000*(LCI!$E$96)</f>
        <v>0</v>
      </c>
    </row>
    <row r="1225" spans="1:106" x14ac:dyDescent="0.25">
      <c r="A1225" s="197">
        <v>26041</v>
      </c>
      <c r="B1225" s="197" t="s">
        <v>1432</v>
      </c>
      <c r="C1225" s="197" t="s">
        <v>806</v>
      </c>
      <c r="D1225" s="197">
        <v>-86.9351336</v>
      </c>
      <c r="E1225" s="197">
        <v>45.924160000000001</v>
      </c>
      <c r="F1225">
        <v>0</v>
      </c>
      <c r="G1225">
        <f t="shared" si="118"/>
        <v>0</v>
      </c>
      <c r="H1225" s="198">
        <v>6.71</v>
      </c>
      <c r="Q1225" s="221">
        <f>(Q4310*10000)*TEA!$M$15*10^-6</f>
        <v>30.047469513660001</v>
      </c>
      <c r="R1225" s="221">
        <f>(R4310*10000)*TEA!$O$15*10^-6</f>
        <v>30.047469513660001</v>
      </c>
      <c r="AA1225">
        <f t="shared" si="114"/>
        <v>1</v>
      </c>
      <c r="AB1225" s="197">
        <v>26041</v>
      </c>
      <c r="AC1225" s="197">
        <v>0</v>
      </c>
      <c r="AD1225" s="197">
        <f t="shared" si="119"/>
        <v>0</v>
      </c>
      <c r="AE1225" s="197">
        <v>643</v>
      </c>
      <c r="AJ1225">
        <v>0</v>
      </c>
      <c r="AK1225">
        <v>0</v>
      </c>
      <c r="AU1225" s="198">
        <v>0.27272727299999999</v>
      </c>
      <c r="AV1225" s="6">
        <v>0</v>
      </c>
      <c r="AW1225" s="198">
        <v>0.38356000000000001</v>
      </c>
      <c r="BO1225" s="198"/>
      <c r="BP1225" s="354">
        <f t="shared" si="115"/>
        <v>0</v>
      </c>
      <c r="BQ1225" s="354">
        <f t="shared" si="116"/>
        <v>0</v>
      </c>
      <c r="BR1225" s="354">
        <f t="shared" si="117"/>
        <v>1654.8811267999999</v>
      </c>
      <c r="CG1225" s="198"/>
      <c r="CH1225">
        <f>(Transest!$J$14/HexExtSoy!$K$4)</f>
        <v>0.20257267294641951</v>
      </c>
      <c r="CI1225">
        <f>(HydroProcOil!$K$14/HexExtSoy!$K$4)</f>
        <v>0.10977777777777777</v>
      </c>
      <c r="CJ1225">
        <f>(StarchFerm!$K$24/StarchFerm!$K$4)</f>
        <v>0.33157302630665886</v>
      </c>
      <c r="CY1225" s="198"/>
      <c r="CZ1225">
        <f>BP1225*CH1225*1000*LCI!$E$93</f>
        <v>0</v>
      </c>
      <c r="DA1225">
        <f>BQ1225*CI1225*1000*(LCI!$E$99)</f>
        <v>0</v>
      </c>
      <c r="DB1225">
        <f>BR1225*CJ1225*1000*(LCI!$E$96)</f>
        <v>14787840.774383398</v>
      </c>
    </row>
    <row r="1226" spans="1:106" x14ac:dyDescent="0.25">
      <c r="A1226" s="197">
        <v>26043</v>
      </c>
      <c r="B1226" s="197" t="s">
        <v>1432</v>
      </c>
      <c r="C1226" s="197" t="s">
        <v>1171</v>
      </c>
      <c r="D1226" s="197">
        <v>-87.8834102</v>
      </c>
      <c r="E1226" s="197">
        <v>46.01173</v>
      </c>
      <c r="F1226">
        <v>0</v>
      </c>
      <c r="G1226">
        <f t="shared" si="118"/>
        <v>0</v>
      </c>
      <c r="H1226" s="198">
        <v>7.56</v>
      </c>
      <c r="Q1226" s="221">
        <f>(Q4311*10000)*TEA!$M$15*10^-6</f>
        <v>30.038760331514997</v>
      </c>
      <c r="R1226" s="221">
        <f>(R4311*10000)*TEA!$O$15*10^-6</f>
        <v>30.038760331514997</v>
      </c>
      <c r="AA1226">
        <f t="shared" si="114"/>
        <v>1</v>
      </c>
      <c r="AB1226" s="197">
        <v>26043</v>
      </c>
      <c r="AC1226" s="197">
        <v>0</v>
      </c>
      <c r="AD1226" s="197">
        <f t="shared" si="119"/>
        <v>0</v>
      </c>
      <c r="AE1226" s="197">
        <v>84</v>
      </c>
      <c r="AJ1226">
        <v>0</v>
      </c>
      <c r="AK1226">
        <v>0</v>
      </c>
      <c r="AU1226" s="198">
        <v>0.27272727299999999</v>
      </c>
      <c r="AV1226" s="6">
        <v>0</v>
      </c>
      <c r="AW1226" s="198">
        <v>0.38356000000000001</v>
      </c>
      <c r="BO1226" s="198"/>
      <c r="BP1226" s="354">
        <f t="shared" si="115"/>
        <v>0</v>
      </c>
      <c r="BQ1226" s="354">
        <f t="shared" si="116"/>
        <v>0</v>
      </c>
      <c r="BR1226" s="354">
        <f t="shared" si="117"/>
        <v>243.5759424</v>
      </c>
      <c r="CG1226" s="198"/>
      <c r="CH1226">
        <f>(Transest!$J$14/HexExtSoy!$K$4)</f>
        <v>0.20257267294641951</v>
      </c>
      <c r="CI1226">
        <f>(HydroProcOil!$K$14/HexExtSoy!$K$4)</f>
        <v>0.10977777777777777</v>
      </c>
      <c r="CJ1226">
        <f>(StarchFerm!$K$24/StarchFerm!$K$4)</f>
        <v>0.33157302630665886</v>
      </c>
      <c r="CY1226" s="198"/>
      <c r="CZ1226">
        <f>BP1226*CH1226*1000*LCI!$E$93</f>
        <v>0</v>
      </c>
      <c r="DA1226">
        <f>BQ1226*CI1226*1000*(LCI!$E$99)</f>
        <v>0</v>
      </c>
      <c r="DB1226">
        <f>BR1226*CJ1226*1000*(LCI!$E$96)</f>
        <v>2176568.5730228862</v>
      </c>
    </row>
    <row r="1227" spans="1:106" x14ac:dyDescent="0.25">
      <c r="A1227" s="197">
        <v>26045</v>
      </c>
      <c r="B1227" s="197" t="s">
        <v>1432</v>
      </c>
      <c r="C1227" s="197" t="s">
        <v>1447</v>
      </c>
      <c r="D1227" s="197">
        <v>-84.837919799999995</v>
      </c>
      <c r="E1227" s="197">
        <v>42.599029999999999</v>
      </c>
      <c r="F1227">
        <v>2.87</v>
      </c>
      <c r="G1227">
        <f t="shared" si="118"/>
        <v>2.87</v>
      </c>
      <c r="H1227" s="198">
        <v>10.52</v>
      </c>
      <c r="Q1227" s="221">
        <f>(Q4312*10000)*TEA!$M$15*10^-6</f>
        <v>34.16581223595</v>
      </c>
      <c r="R1227" s="221">
        <f>(R4312*10000)*TEA!$O$15*10^-6</f>
        <v>34.16581223595</v>
      </c>
      <c r="AA1227">
        <f t="shared" si="114"/>
        <v>1</v>
      </c>
      <c r="AB1227" s="197">
        <v>26045</v>
      </c>
      <c r="AC1227" s="197">
        <v>36397</v>
      </c>
      <c r="AD1227" s="197">
        <f t="shared" si="119"/>
        <v>36397</v>
      </c>
      <c r="AE1227" s="197">
        <v>21468</v>
      </c>
      <c r="AJ1227">
        <v>0</v>
      </c>
      <c r="AK1227">
        <v>0</v>
      </c>
      <c r="AU1227" s="198">
        <v>0.27272727299999999</v>
      </c>
      <c r="AV1227" s="6">
        <v>0</v>
      </c>
      <c r="AW1227" s="198">
        <v>0.38356000000000001</v>
      </c>
      <c r="BO1227" s="198"/>
      <c r="BP1227" s="354">
        <f t="shared" si="115"/>
        <v>28488.92457394347</v>
      </c>
      <c r="BQ1227" s="354">
        <f t="shared" si="116"/>
        <v>0</v>
      </c>
      <c r="BR1227" s="354">
        <f t="shared" si="117"/>
        <v>86624.4791616</v>
      </c>
      <c r="CG1227" s="198"/>
      <c r="CH1227">
        <f>(Transest!$J$14/HexExtSoy!$K$4)</f>
        <v>0.20257267294641951</v>
      </c>
      <c r="CI1227">
        <f>(HydroProcOil!$K$14/HexExtSoy!$K$4)</f>
        <v>0.10977777777777777</v>
      </c>
      <c r="CJ1227">
        <f>(StarchFerm!$K$24/StarchFerm!$K$4)</f>
        <v>0.33157302630665886</v>
      </c>
      <c r="CY1227" s="198"/>
      <c r="CZ1227">
        <f>BP1227*CH1227*1000*LCI!$E$93</f>
        <v>217858179.41180307</v>
      </c>
      <c r="DA1227">
        <f>BQ1227*CI1227*1000*(LCI!$E$99)</f>
        <v>0</v>
      </c>
      <c r="DB1227">
        <f>BR1227*CJ1227*1000*(LCI!$E$96)</f>
        <v>774067082.07655263</v>
      </c>
    </row>
    <row r="1228" spans="1:106" x14ac:dyDescent="0.25">
      <c r="A1228" s="197">
        <v>26047</v>
      </c>
      <c r="B1228" s="197" t="s">
        <v>1432</v>
      </c>
      <c r="C1228" s="197" t="s">
        <v>1173</v>
      </c>
      <c r="D1228" s="197">
        <v>-84.8896455</v>
      </c>
      <c r="E1228" s="197">
        <v>45.513350000000003</v>
      </c>
      <c r="F1228">
        <v>0</v>
      </c>
      <c r="G1228">
        <f t="shared" si="118"/>
        <v>0</v>
      </c>
      <c r="H1228" s="198">
        <v>6.45</v>
      </c>
      <c r="Q1228" s="221">
        <f>(Q4313*10000)*TEA!$M$15*10^-6</f>
        <v>29.851141025474998</v>
      </c>
      <c r="R1228" s="221">
        <f>(R4313*10000)*TEA!$O$15*10^-6</f>
        <v>29.851141025474998</v>
      </c>
      <c r="AA1228">
        <f t="shared" si="114"/>
        <v>1</v>
      </c>
      <c r="AB1228" s="197">
        <v>26047</v>
      </c>
      <c r="AC1228" s="197">
        <v>0</v>
      </c>
      <c r="AD1228" s="197">
        <f t="shared" si="119"/>
        <v>0</v>
      </c>
      <c r="AE1228" s="197">
        <v>192</v>
      </c>
      <c r="AJ1228">
        <v>0</v>
      </c>
      <c r="AK1228">
        <v>0</v>
      </c>
      <c r="AU1228" s="198">
        <v>0.27272727299999999</v>
      </c>
      <c r="AV1228" s="6">
        <v>0</v>
      </c>
      <c r="AW1228" s="198">
        <v>0.38356000000000001</v>
      </c>
      <c r="BO1228" s="198"/>
      <c r="BP1228" s="354">
        <f t="shared" si="115"/>
        <v>0</v>
      </c>
      <c r="BQ1228" s="354">
        <f t="shared" si="116"/>
        <v>0</v>
      </c>
      <c r="BR1228" s="354">
        <f t="shared" si="117"/>
        <v>475.00070400000004</v>
      </c>
      <c r="CG1228" s="198"/>
      <c r="CH1228">
        <f>(Transest!$J$14/HexExtSoy!$K$4)</f>
        <v>0.20257267294641951</v>
      </c>
      <c r="CI1228">
        <f>(HydroProcOil!$K$14/HexExtSoy!$K$4)</f>
        <v>0.10977777777777777</v>
      </c>
      <c r="CJ1228">
        <f>(StarchFerm!$K$24/StarchFerm!$K$4)</f>
        <v>0.33157302630665886</v>
      </c>
      <c r="CY1228" s="198"/>
      <c r="CZ1228">
        <f>BP1228*CH1228*1000*LCI!$E$93</f>
        <v>0</v>
      </c>
      <c r="DA1228">
        <f>BQ1228*CI1228*1000*(LCI!$E$99)</f>
        <v>0</v>
      </c>
      <c r="DB1228">
        <f>BR1228*CJ1228*1000*(LCI!$E$96)</f>
        <v>4244555.4938768307</v>
      </c>
    </row>
    <row r="1229" spans="1:106" x14ac:dyDescent="0.25">
      <c r="A1229" s="197">
        <v>26049</v>
      </c>
      <c r="B1229" s="197" t="s">
        <v>1432</v>
      </c>
      <c r="C1229" s="197" t="s">
        <v>1448</v>
      </c>
      <c r="D1229" s="197">
        <v>-83.703460899999996</v>
      </c>
      <c r="E1229" s="197">
        <v>43.027999999999999</v>
      </c>
      <c r="F1229">
        <v>2.4500000000000002</v>
      </c>
      <c r="G1229">
        <f t="shared" si="118"/>
        <v>2.4500000000000002</v>
      </c>
      <c r="H1229" s="198">
        <v>9.4</v>
      </c>
      <c r="Q1229" s="221">
        <f>(Q4314*10000)*TEA!$M$15*10^-6</f>
        <v>33.186624363450001</v>
      </c>
      <c r="R1229" s="221">
        <f>(R4314*10000)*TEA!$O$15*10^-6</f>
        <v>33.186624363450001</v>
      </c>
      <c r="AA1229">
        <f t="shared" si="114"/>
        <v>1</v>
      </c>
      <c r="AB1229" s="197">
        <v>26049</v>
      </c>
      <c r="AC1229" s="197">
        <v>19814</v>
      </c>
      <c r="AD1229" s="197">
        <f t="shared" si="119"/>
        <v>19814</v>
      </c>
      <c r="AE1229" s="197">
        <v>11966</v>
      </c>
      <c r="AJ1229">
        <v>0</v>
      </c>
      <c r="AK1229">
        <v>0</v>
      </c>
      <c r="AU1229" s="198">
        <v>0.27272727299999999</v>
      </c>
      <c r="AV1229" s="6">
        <v>0</v>
      </c>
      <c r="AW1229" s="198">
        <v>0.38356000000000001</v>
      </c>
      <c r="BO1229" s="198"/>
      <c r="BP1229" s="354">
        <f t="shared" si="115"/>
        <v>13239.3545586939</v>
      </c>
      <c r="BQ1229" s="354">
        <f t="shared" si="116"/>
        <v>0</v>
      </c>
      <c r="BR1229" s="354">
        <f t="shared" si="117"/>
        <v>43142.982224000007</v>
      </c>
      <c r="CG1229" s="198"/>
      <c r="CH1229">
        <f>(Transest!$J$14/HexExtSoy!$K$4)</f>
        <v>0.20257267294641951</v>
      </c>
      <c r="CI1229">
        <f>(HydroProcOil!$K$14/HexExtSoy!$K$4)</f>
        <v>0.10977777777777777</v>
      </c>
      <c r="CJ1229">
        <f>(StarchFerm!$K$24/StarchFerm!$K$4)</f>
        <v>0.33157302630665886</v>
      </c>
      <c r="CY1229" s="198"/>
      <c r="CZ1229">
        <f>BP1229*CH1229*1000*LCI!$E$93</f>
        <v>101242911.89925952</v>
      </c>
      <c r="DA1229">
        <f>BQ1229*CI1229*1000*(LCI!$E$99)</f>
        <v>0</v>
      </c>
      <c r="DB1229">
        <f>BR1229*CJ1229*1000*(LCI!$E$96)</f>
        <v>385521075.39846855</v>
      </c>
    </row>
    <row r="1230" spans="1:106" x14ac:dyDescent="0.25">
      <c r="A1230" s="197">
        <v>26051</v>
      </c>
      <c r="B1230" s="197" t="s">
        <v>1432</v>
      </c>
      <c r="C1230" s="197" t="s">
        <v>1449</v>
      </c>
      <c r="D1230" s="197">
        <v>-84.378624299999998</v>
      </c>
      <c r="E1230" s="197">
        <v>43.992930000000001</v>
      </c>
      <c r="F1230">
        <v>2.57</v>
      </c>
      <c r="G1230">
        <f t="shared" si="118"/>
        <v>2.57</v>
      </c>
      <c r="H1230" s="198">
        <v>9.36</v>
      </c>
      <c r="Q1230" s="221">
        <f>(Q4315*10000)*TEA!$M$15*10^-6</f>
        <v>31.394091564225</v>
      </c>
      <c r="R1230" s="221">
        <f>(R4315*10000)*TEA!$O$15*10^-6</f>
        <v>31.394091564225</v>
      </c>
      <c r="AA1230">
        <f t="shared" si="114"/>
        <v>1</v>
      </c>
      <c r="AB1230" s="197">
        <v>26051</v>
      </c>
      <c r="AC1230" s="197">
        <v>2998</v>
      </c>
      <c r="AD1230" s="197">
        <f t="shared" si="119"/>
        <v>2998</v>
      </c>
      <c r="AE1230" s="197">
        <v>1951</v>
      </c>
      <c r="AJ1230">
        <v>0</v>
      </c>
      <c r="AK1230">
        <v>0</v>
      </c>
      <c r="AU1230" s="198">
        <v>0.27272727299999999</v>
      </c>
      <c r="AV1230" s="6">
        <v>0</v>
      </c>
      <c r="AW1230" s="198">
        <v>0.38356000000000001</v>
      </c>
      <c r="BO1230" s="198"/>
      <c r="BP1230" s="354">
        <f t="shared" si="115"/>
        <v>2101.3254566467799</v>
      </c>
      <c r="BQ1230" s="354">
        <f t="shared" si="116"/>
        <v>0</v>
      </c>
      <c r="BR1230" s="354">
        <f t="shared" si="117"/>
        <v>7004.3272416000009</v>
      </c>
      <c r="CG1230" s="198"/>
      <c r="CH1230">
        <f>(Transest!$J$14/HexExtSoy!$K$4)</f>
        <v>0.20257267294641951</v>
      </c>
      <c r="CI1230">
        <f>(HydroProcOil!$K$14/HexExtSoy!$K$4)</f>
        <v>0.10977777777777777</v>
      </c>
      <c r="CJ1230">
        <f>(StarchFerm!$K$24/StarchFerm!$K$4)</f>
        <v>0.33157302630665886</v>
      </c>
      <c r="CY1230" s="198"/>
      <c r="CZ1230">
        <f>BP1230*CH1230*1000*LCI!$E$93</f>
        <v>16069084.57174434</v>
      </c>
      <c r="DA1230">
        <f>BQ1230*CI1230*1000*(LCI!$E$99)</f>
        <v>0</v>
      </c>
      <c r="DB1230">
        <f>BR1230*CJ1230*1000*(LCI!$E$96)</f>
        <v>62589919.180929095</v>
      </c>
    </row>
    <row r="1231" spans="1:106" x14ac:dyDescent="0.25">
      <c r="A1231" s="197">
        <v>26053</v>
      </c>
      <c r="B1231" s="197" t="s">
        <v>1432</v>
      </c>
      <c r="C1231" s="197" t="s">
        <v>1450</v>
      </c>
      <c r="D1231" s="197">
        <v>-89.686565900000005</v>
      </c>
      <c r="E1231" s="197">
        <v>46.400959999999998</v>
      </c>
      <c r="F1231">
        <v>0</v>
      </c>
      <c r="G1231">
        <f t="shared" si="118"/>
        <v>0</v>
      </c>
      <c r="H1231" s="198">
        <v>0</v>
      </c>
      <c r="Q1231" s="221">
        <f>(Q4316*10000)*TEA!$M$15*10^-6</f>
        <v>29.012914700640003</v>
      </c>
      <c r="R1231" s="221">
        <f>(R4316*10000)*TEA!$O$15*10^-6</f>
        <v>29.012914700640003</v>
      </c>
      <c r="AA1231">
        <f t="shared" si="114"/>
        <v>1</v>
      </c>
      <c r="AB1231" s="197">
        <v>26053</v>
      </c>
      <c r="AC1231" s="197">
        <v>0</v>
      </c>
      <c r="AD1231" s="197">
        <f t="shared" si="119"/>
        <v>0</v>
      </c>
      <c r="AE1231" s="197">
        <v>0</v>
      </c>
      <c r="AJ1231">
        <v>0</v>
      </c>
      <c r="AK1231">
        <v>0</v>
      </c>
      <c r="AU1231" s="198">
        <v>0.27272727299999999</v>
      </c>
      <c r="AV1231" s="6">
        <v>0</v>
      </c>
      <c r="AW1231" s="198">
        <v>0.38356000000000001</v>
      </c>
      <c r="BO1231" s="198"/>
      <c r="BP1231" s="354">
        <f t="shared" si="115"/>
        <v>0</v>
      </c>
      <c r="BQ1231" s="354">
        <f t="shared" si="116"/>
        <v>0</v>
      </c>
      <c r="BR1231" s="354">
        <f t="shared" si="117"/>
        <v>0</v>
      </c>
      <c r="CG1231" s="198"/>
      <c r="CH1231">
        <f>(Transest!$J$14/HexExtSoy!$K$4)</f>
        <v>0.20257267294641951</v>
      </c>
      <c r="CI1231">
        <f>(HydroProcOil!$K$14/HexExtSoy!$K$4)</f>
        <v>0.10977777777777777</v>
      </c>
      <c r="CJ1231">
        <f>(StarchFerm!$K$24/StarchFerm!$K$4)</f>
        <v>0.33157302630665886</v>
      </c>
      <c r="CY1231" s="198"/>
      <c r="CZ1231">
        <f>BP1231*CH1231*1000*LCI!$E$93</f>
        <v>0</v>
      </c>
      <c r="DA1231">
        <f>BQ1231*CI1231*1000*(LCI!$E$99)</f>
        <v>0</v>
      </c>
      <c r="DB1231">
        <f>BR1231*CJ1231*1000*(LCI!$E$96)</f>
        <v>0</v>
      </c>
    </row>
    <row r="1232" spans="1:106" x14ac:dyDescent="0.25">
      <c r="A1232" s="197">
        <v>26055</v>
      </c>
      <c r="B1232" s="197" t="s">
        <v>1432</v>
      </c>
      <c r="C1232" s="197" t="s">
        <v>1451</v>
      </c>
      <c r="D1232" s="197">
        <v>-85.554438700000006</v>
      </c>
      <c r="E1232" s="197">
        <v>44.673900000000003</v>
      </c>
      <c r="F1232">
        <v>2.29</v>
      </c>
      <c r="G1232">
        <f t="shared" si="118"/>
        <v>2.29</v>
      </c>
      <c r="H1232" s="198">
        <v>8.0500000000000007</v>
      </c>
      <c r="Q1232" s="221">
        <f>(Q4317*10000)*TEA!$M$15*10^-6</f>
        <v>30.265639927424999</v>
      </c>
      <c r="R1232" s="221">
        <f>(R4317*10000)*TEA!$O$15*10^-6</f>
        <v>30.265639927424999</v>
      </c>
      <c r="AA1232">
        <f t="shared" si="114"/>
        <v>1</v>
      </c>
      <c r="AB1232" s="197">
        <v>26055</v>
      </c>
      <c r="AC1232" s="197">
        <v>788</v>
      </c>
      <c r="AD1232" s="197">
        <f t="shared" si="119"/>
        <v>788</v>
      </c>
      <c r="AE1232" s="197">
        <v>1628</v>
      </c>
      <c r="AJ1232">
        <v>0</v>
      </c>
      <c r="AK1232">
        <v>0</v>
      </c>
      <c r="AU1232" s="198">
        <v>0.27272727299999999</v>
      </c>
      <c r="AV1232" s="6">
        <v>0</v>
      </c>
      <c r="AW1232" s="198">
        <v>0.38356000000000001</v>
      </c>
      <c r="BO1232" s="198"/>
      <c r="BP1232" s="354">
        <f t="shared" si="115"/>
        <v>492.14181867395996</v>
      </c>
      <c r="BQ1232" s="354">
        <f t="shared" si="116"/>
        <v>0</v>
      </c>
      <c r="BR1232" s="354">
        <f t="shared" si="117"/>
        <v>5026.7072240000007</v>
      </c>
      <c r="CG1232" s="198"/>
      <c r="CH1232">
        <f>(Transest!$J$14/HexExtSoy!$K$4)</f>
        <v>0.20257267294641951</v>
      </c>
      <c r="CI1232">
        <f>(HydroProcOil!$K$14/HexExtSoy!$K$4)</f>
        <v>0.10977777777777777</v>
      </c>
      <c r="CJ1232">
        <f>(StarchFerm!$K$24/StarchFerm!$K$4)</f>
        <v>0.33157302630665886</v>
      </c>
      <c r="CY1232" s="198"/>
      <c r="CZ1232">
        <f>BP1232*CH1232*1000*LCI!$E$93</f>
        <v>3763466.7588254805</v>
      </c>
      <c r="DA1232">
        <f>BQ1232*CI1232*1000*(LCI!$E$99)</f>
        <v>0</v>
      </c>
      <c r="DB1232">
        <f>BR1232*CJ1232*1000*(LCI!$E$96)</f>
        <v>44918118.192388095</v>
      </c>
    </row>
    <row r="1233" spans="1:106" x14ac:dyDescent="0.25">
      <c r="A1233" s="197">
        <v>26057</v>
      </c>
      <c r="B1233" s="197" t="s">
        <v>1432</v>
      </c>
      <c r="C1233" s="197" t="s">
        <v>1452</v>
      </c>
      <c r="D1233" s="197">
        <v>-84.604370299999999</v>
      </c>
      <c r="E1233" s="197">
        <v>43.29692</v>
      </c>
      <c r="F1233">
        <v>2.83</v>
      </c>
      <c r="G1233">
        <f t="shared" si="118"/>
        <v>2.83</v>
      </c>
      <c r="H1233" s="198">
        <v>9.66</v>
      </c>
      <c r="Q1233" s="221">
        <f>(Q4318*10000)*TEA!$M$15*10^-6</f>
        <v>32.646100431059999</v>
      </c>
      <c r="R1233" s="221">
        <f>(R4318*10000)*TEA!$O$15*10^-6</f>
        <v>32.646100431059999</v>
      </c>
      <c r="AA1233">
        <f t="shared" si="114"/>
        <v>1</v>
      </c>
      <c r="AB1233" s="197">
        <v>26057</v>
      </c>
      <c r="AC1233" s="197">
        <v>40702</v>
      </c>
      <c r="AD1233" s="197">
        <f t="shared" si="119"/>
        <v>40702</v>
      </c>
      <c r="AE1233" s="197">
        <v>34533</v>
      </c>
      <c r="AJ1233">
        <v>0</v>
      </c>
      <c r="AK1233">
        <v>0</v>
      </c>
      <c r="AU1233" s="198">
        <v>0.27272727299999999</v>
      </c>
      <c r="AV1233" s="6">
        <v>0</v>
      </c>
      <c r="AW1233" s="198">
        <v>0.38356000000000001</v>
      </c>
      <c r="BO1233" s="198"/>
      <c r="BP1233" s="354">
        <f t="shared" si="115"/>
        <v>31414.54366777818</v>
      </c>
      <c r="BQ1233" s="354">
        <f t="shared" si="116"/>
        <v>0</v>
      </c>
      <c r="BR1233" s="354">
        <f t="shared" si="117"/>
        <v>127951.31245680002</v>
      </c>
      <c r="CG1233" s="198"/>
      <c r="CH1233">
        <f>(Transest!$J$14/HexExtSoy!$K$4)</f>
        <v>0.20257267294641951</v>
      </c>
      <c r="CI1233">
        <f>(HydroProcOil!$K$14/HexExtSoy!$K$4)</f>
        <v>0.10977777777777777</v>
      </c>
      <c r="CJ1233">
        <f>(StarchFerm!$K$24/StarchFerm!$K$4)</f>
        <v>0.33157302630665886</v>
      </c>
      <c r="CY1233" s="198"/>
      <c r="CZ1233">
        <f>BP1233*CH1233*1000*LCI!$E$93</f>
        <v>240230735.0265626</v>
      </c>
      <c r="DA1233">
        <f>BQ1233*CI1233*1000*(LCI!$E$99)</f>
        <v>0</v>
      </c>
      <c r="DB1233">
        <f>BR1233*CJ1233*1000*(LCI!$E$96)</f>
        <v>1143359244.8681118</v>
      </c>
    </row>
    <row r="1234" spans="1:106" x14ac:dyDescent="0.25">
      <c r="A1234" s="197">
        <v>26059</v>
      </c>
      <c r="B1234" s="197" t="s">
        <v>1432</v>
      </c>
      <c r="C1234" s="197" t="s">
        <v>1453</v>
      </c>
      <c r="D1234" s="197">
        <v>-84.596612500000006</v>
      </c>
      <c r="E1234" s="197">
        <v>41.896630000000002</v>
      </c>
      <c r="F1234">
        <v>2.81</v>
      </c>
      <c r="G1234">
        <f t="shared" si="118"/>
        <v>2.81</v>
      </c>
      <c r="H1234" s="198">
        <v>9.81</v>
      </c>
      <c r="Q1234" s="221">
        <f>(Q4319*10000)*TEA!$M$15*10^-6</f>
        <v>35.971309599750001</v>
      </c>
      <c r="R1234" s="221">
        <f>(R4319*10000)*TEA!$O$15*10^-6</f>
        <v>35.971309599750001</v>
      </c>
      <c r="AA1234">
        <f t="shared" si="114"/>
        <v>1</v>
      </c>
      <c r="AB1234" s="197">
        <v>26059</v>
      </c>
      <c r="AC1234" s="197">
        <v>36877</v>
      </c>
      <c r="AD1234" s="197">
        <f t="shared" si="119"/>
        <v>36877</v>
      </c>
      <c r="AE1234" s="197">
        <v>27325</v>
      </c>
      <c r="AJ1234">
        <v>0</v>
      </c>
      <c r="AK1234">
        <v>0</v>
      </c>
      <c r="AU1234" s="198">
        <v>0.27272727299999999</v>
      </c>
      <c r="AV1234" s="6">
        <v>0</v>
      </c>
      <c r="AW1234" s="198">
        <v>0.38356000000000001</v>
      </c>
      <c r="BO1234" s="198"/>
      <c r="BP1234" s="354">
        <f t="shared" si="115"/>
        <v>28261.191846443009</v>
      </c>
      <c r="BQ1234" s="354">
        <f t="shared" si="116"/>
        <v>0</v>
      </c>
      <c r="BR1234" s="354">
        <f t="shared" si="117"/>
        <v>102816.42237</v>
      </c>
      <c r="CG1234" s="198"/>
      <c r="CH1234">
        <f>(Transest!$J$14/HexExtSoy!$K$4)</f>
        <v>0.20257267294641951</v>
      </c>
      <c r="CI1234">
        <f>(HydroProcOil!$K$14/HexExtSoy!$K$4)</f>
        <v>0.10977777777777777</v>
      </c>
      <c r="CJ1234">
        <f>(StarchFerm!$K$24/StarchFerm!$K$4)</f>
        <v>0.33157302630665886</v>
      </c>
      <c r="CY1234" s="198"/>
      <c r="CZ1234">
        <f>BP1234*CH1234*1000*LCI!$E$93</f>
        <v>216116680.28020328</v>
      </c>
      <c r="DA1234">
        <f>BQ1234*CI1234*1000*(LCI!$E$99)</f>
        <v>0</v>
      </c>
      <c r="DB1234">
        <f>BR1234*CJ1234*1000*(LCI!$E$96)</f>
        <v>918756555.00364101</v>
      </c>
    </row>
    <row r="1235" spans="1:106" x14ac:dyDescent="0.25">
      <c r="A1235" s="197">
        <v>26061</v>
      </c>
      <c r="B1235" s="197" t="s">
        <v>1432</v>
      </c>
      <c r="C1235" s="197" t="s">
        <v>1454</v>
      </c>
      <c r="D1235" s="197">
        <v>-88.684922799999995</v>
      </c>
      <c r="E1235" s="197">
        <v>46.896070000000002</v>
      </c>
      <c r="F1235">
        <v>0</v>
      </c>
      <c r="G1235">
        <f t="shared" si="118"/>
        <v>0</v>
      </c>
      <c r="H1235" s="198">
        <v>8.1199999999999992</v>
      </c>
      <c r="Q1235" s="221">
        <f>(Q4320*10000)*TEA!$M$15*10^-6</f>
        <v>29.183981170904996</v>
      </c>
      <c r="R1235" s="221">
        <f>(R4320*10000)*TEA!$O$15*10^-6</f>
        <v>29.183981170904996</v>
      </c>
      <c r="AA1235">
        <f t="shared" si="114"/>
        <v>1</v>
      </c>
      <c r="AB1235" s="197">
        <v>26061</v>
      </c>
      <c r="AC1235" s="197">
        <v>0</v>
      </c>
      <c r="AD1235" s="197">
        <f t="shared" si="119"/>
        <v>0</v>
      </c>
      <c r="AE1235" s="197">
        <v>227</v>
      </c>
      <c r="AJ1235">
        <v>0</v>
      </c>
      <c r="AK1235">
        <v>0</v>
      </c>
      <c r="AU1235" s="198">
        <v>0.27272727299999999</v>
      </c>
      <c r="AV1235" s="6">
        <v>0</v>
      </c>
      <c r="AW1235" s="198">
        <v>0.38356000000000001</v>
      </c>
      <c r="BO1235" s="198"/>
      <c r="BP1235" s="354">
        <f t="shared" si="115"/>
        <v>0</v>
      </c>
      <c r="BQ1235" s="354">
        <f t="shared" si="116"/>
        <v>0</v>
      </c>
      <c r="BR1235" s="354">
        <f t="shared" si="117"/>
        <v>706.99313439999992</v>
      </c>
      <c r="CG1235" s="198"/>
      <c r="CH1235">
        <f>(Transest!$J$14/HexExtSoy!$K$4)</f>
        <v>0.20257267294641951</v>
      </c>
      <c r="CI1235">
        <f>(HydroProcOil!$K$14/HexExtSoy!$K$4)</f>
        <v>0.10977777777777777</v>
      </c>
      <c r="CJ1235">
        <f>(StarchFerm!$K$24/StarchFerm!$K$4)</f>
        <v>0.33157302630665886</v>
      </c>
      <c r="CY1235" s="198"/>
      <c r="CZ1235">
        <f>BP1235*CH1235*1000*LCI!$E$93</f>
        <v>0</v>
      </c>
      <c r="DA1235">
        <f>BQ1235*CI1235*1000*(LCI!$E$99)</f>
        <v>0</v>
      </c>
      <c r="DB1235">
        <f>BR1235*CJ1235*1000*(LCI!$E$96)</f>
        <v>6317615.0424204841</v>
      </c>
    </row>
    <row r="1236" spans="1:106" x14ac:dyDescent="0.25">
      <c r="A1236" s="197">
        <v>26063</v>
      </c>
      <c r="B1236" s="197" t="s">
        <v>1432</v>
      </c>
      <c r="C1236" s="197" t="s">
        <v>1455</v>
      </c>
      <c r="D1236" s="197">
        <v>-83.013039000000006</v>
      </c>
      <c r="E1236" s="197">
        <v>43.839199999999998</v>
      </c>
      <c r="F1236">
        <v>3.46</v>
      </c>
      <c r="G1236">
        <f t="shared" si="118"/>
        <v>3.46</v>
      </c>
      <c r="H1236" s="198">
        <v>11.74</v>
      </c>
      <c r="Q1236" s="221">
        <f>(Q4321*10000)*TEA!$M$15*10^-6</f>
        <v>31.900382475479997</v>
      </c>
      <c r="R1236" s="221">
        <f>(R4321*10000)*TEA!$O$15*10^-6</f>
        <v>31.900382475479997</v>
      </c>
      <c r="AA1236">
        <f t="shared" si="114"/>
        <v>1</v>
      </c>
      <c r="AB1236" s="197">
        <v>26063</v>
      </c>
      <c r="AC1236" s="197">
        <v>26772</v>
      </c>
      <c r="AD1236" s="197">
        <f t="shared" si="119"/>
        <v>26772</v>
      </c>
      <c r="AE1236" s="197">
        <v>37054</v>
      </c>
      <c r="AJ1236">
        <v>0</v>
      </c>
      <c r="AK1236">
        <v>0</v>
      </c>
      <c r="AU1236" s="198">
        <v>0.27272727299999999</v>
      </c>
      <c r="AV1236" s="6">
        <v>0</v>
      </c>
      <c r="AW1236" s="198">
        <v>0.38356000000000001</v>
      </c>
      <c r="BO1236" s="198"/>
      <c r="BP1236" s="354">
        <f t="shared" si="115"/>
        <v>25263.032752535757</v>
      </c>
      <c r="BQ1236" s="354">
        <f t="shared" si="116"/>
        <v>0</v>
      </c>
      <c r="BR1236" s="354">
        <f t="shared" si="117"/>
        <v>166853.9544976</v>
      </c>
      <c r="CG1236" s="198"/>
      <c r="CH1236">
        <f>(Transest!$J$14/HexExtSoy!$K$4)</f>
        <v>0.20257267294641951</v>
      </c>
      <c r="CI1236">
        <f>(HydroProcOil!$K$14/HexExtSoy!$K$4)</f>
        <v>0.10977777777777777</v>
      </c>
      <c r="CJ1236">
        <f>(StarchFerm!$K$24/StarchFerm!$K$4)</f>
        <v>0.33157302630665886</v>
      </c>
      <c r="CY1236" s="198"/>
      <c r="CZ1236">
        <f>BP1236*CH1236*1000*LCI!$E$93</f>
        <v>193189402.69588265</v>
      </c>
      <c r="DA1236">
        <f>BQ1236*CI1236*1000*(LCI!$E$99)</f>
        <v>0</v>
      </c>
      <c r="DB1236">
        <f>BR1236*CJ1236*1000*(LCI!$E$96)</f>
        <v>1490989093.8558748</v>
      </c>
    </row>
    <row r="1237" spans="1:106" x14ac:dyDescent="0.25">
      <c r="A1237" s="197">
        <v>26065</v>
      </c>
      <c r="B1237" s="197" t="s">
        <v>1432</v>
      </c>
      <c r="C1237" s="197" t="s">
        <v>1456</v>
      </c>
      <c r="D1237" s="197">
        <v>-84.368191800000005</v>
      </c>
      <c r="E1237" s="197">
        <v>42.60398</v>
      </c>
      <c r="F1237">
        <v>2.86</v>
      </c>
      <c r="G1237">
        <f t="shared" si="118"/>
        <v>2.86</v>
      </c>
      <c r="H1237" s="198">
        <v>10.050000000000001</v>
      </c>
      <c r="Q1237" s="221">
        <f>(Q4322*10000)*TEA!$M$15*10^-6</f>
        <v>34.016798492999996</v>
      </c>
      <c r="R1237" s="221">
        <f>(R4322*10000)*TEA!$O$15*10^-6</f>
        <v>34.016798492999996</v>
      </c>
      <c r="AA1237">
        <f t="shared" si="114"/>
        <v>1</v>
      </c>
      <c r="AB1237" s="197">
        <v>26065</v>
      </c>
      <c r="AC1237" s="197">
        <v>26518</v>
      </c>
      <c r="AD1237" s="197">
        <f t="shared" si="119"/>
        <v>26518</v>
      </c>
      <c r="AE1237" s="197">
        <v>19790</v>
      </c>
      <c r="AJ1237">
        <v>0</v>
      </c>
      <c r="AK1237">
        <v>0</v>
      </c>
      <c r="AU1237" s="198">
        <v>0.27272727299999999</v>
      </c>
      <c r="AV1237" s="6">
        <v>0</v>
      </c>
      <c r="AW1237" s="198">
        <v>0.38356000000000001</v>
      </c>
      <c r="BO1237" s="198"/>
      <c r="BP1237" s="354">
        <f t="shared" si="115"/>
        <v>20684.040020684039</v>
      </c>
      <c r="BQ1237" s="354">
        <f t="shared" si="116"/>
        <v>0</v>
      </c>
      <c r="BR1237" s="354">
        <f t="shared" si="117"/>
        <v>76286.056620000003</v>
      </c>
      <c r="CG1237" s="198"/>
      <c r="CH1237">
        <f>(Transest!$J$14/HexExtSoy!$K$4)</f>
        <v>0.20257267294641951</v>
      </c>
      <c r="CI1237">
        <f>(HydroProcOil!$K$14/HexExtSoy!$K$4)</f>
        <v>0.10977777777777777</v>
      </c>
      <c r="CJ1237">
        <f>(StarchFerm!$K$24/StarchFerm!$K$4)</f>
        <v>0.33157302630665886</v>
      </c>
      <c r="CY1237" s="198"/>
      <c r="CZ1237">
        <f>BP1237*CH1237*1000*LCI!$E$93</f>
        <v>158173303.10560569</v>
      </c>
      <c r="DA1237">
        <f>BQ1237*CI1237*1000*(LCI!$E$99)</f>
        <v>0</v>
      </c>
      <c r="DB1237">
        <f>BR1237*CJ1237*1000*(LCI!$E$96)</f>
        <v>681684043.84642756</v>
      </c>
    </row>
    <row r="1238" spans="1:106" x14ac:dyDescent="0.25">
      <c r="A1238" s="197">
        <v>26067</v>
      </c>
      <c r="B1238" s="197" t="s">
        <v>1432</v>
      </c>
      <c r="C1238" s="197" t="s">
        <v>1457</v>
      </c>
      <c r="D1238" s="197">
        <v>-85.070583099999993</v>
      </c>
      <c r="E1238" s="197">
        <v>42.947490000000002</v>
      </c>
      <c r="F1238">
        <v>2.91</v>
      </c>
      <c r="G1238">
        <f t="shared" si="118"/>
        <v>2.91</v>
      </c>
      <c r="H1238" s="198">
        <v>10.4</v>
      </c>
      <c r="Q1238" s="221">
        <f>(Q4323*10000)*TEA!$M$15*10^-6</f>
        <v>33.484369667850004</v>
      </c>
      <c r="R1238" s="221">
        <f>(R4323*10000)*TEA!$O$15*10^-6</f>
        <v>33.484369667850004</v>
      </c>
      <c r="AA1238">
        <f t="shared" si="114"/>
        <v>1</v>
      </c>
      <c r="AB1238" s="197">
        <v>26067</v>
      </c>
      <c r="AC1238" s="197">
        <v>29164</v>
      </c>
      <c r="AD1238" s="197">
        <f t="shared" si="119"/>
        <v>29164</v>
      </c>
      <c r="AE1238" s="197">
        <v>26724</v>
      </c>
      <c r="AJ1238">
        <v>0</v>
      </c>
      <c r="AK1238">
        <v>0</v>
      </c>
      <c r="AU1238" s="198">
        <v>0.27272727299999999</v>
      </c>
      <c r="AV1238" s="6">
        <v>0</v>
      </c>
      <c r="AW1238" s="198">
        <v>0.38356000000000001</v>
      </c>
      <c r="BO1238" s="198"/>
      <c r="BP1238" s="354">
        <f t="shared" si="115"/>
        <v>23145.610932236519</v>
      </c>
      <c r="BQ1238" s="354">
        <f t="shared" si="116"/>
        <v>0</v>
      </c>
      <c r="BR1238" s="354">
        <f t="shared" si="117"/>
        <v>106602.67737600002</v>
      </c>
      <c r="CG1238" s="198"/>
      <c r="CH1238">
        <f>(Transest!$J$14/HexExtSoy!$K$4)</f>
        <v>0.20257267294641951</v>
      </c>
      <c r="CI1238">
        <f>(HydroProcOil!$K$14/HexExtSoy!$K$4)</f>
        <v>0.10977777777777777</v>
      </c>
      <c r="CJ1238">
        <f>(StarchFerm!$K$24/StarchFerm!$K$4)</f>
        <v>0.33157302630665886</v>
      </c>
      <c r="CY1238" s="198"/>
      <c r="CZ1238">
        <f>BP1238*CH1238*1000*LCI!$E$93</f>
        <v>176997227.32541853</v>
      </c>
      <c r="DA1238">
        <f>BQ1238*CI1238*1000*(LCI!$E$99)</f>
        <v>0</v>
      </c>
      <c r="DB1238">
        <f>BR1238*CJ1238*1000*(LCI!$E$96)</f>
        <v>952590124.83122575</v>
      </c>
    </row>
    <row r="1239" spans="1:106" x14ac:dyDescent="0.25">
      <c r="A1239" s="197">
        <v>26069</v>
      </c>
      <c r="B1239" s="197" t="s">
        <v>1432</v>
      </c>
      <c r="C1239" s="197" t="s">
        <v>1458</v>
      </c>
      <c r="D1239" s="197">
        <v>-83.636356199999994</v>
      </c>
      <c r="E1239" s="197">
        <v>44.359200000000001</v>
      </c>
      <c r="F1239">
        <v>2.62</v>
      </c>
      <c r="G1239">
        <f t="shared" si="118"/>
        <v>2.62</v>
      </c>
      <c r="H1239" s="198">
        <v>8.94</v>
      </c>
      <c r="Q1239" s="221">
        <f>(Q4324*10000)*TEA!$M$15*10^-6</f>
        <v>31.122393438734996</v>
      </c>
      <c r="R1239" s="221">
        <f>(R4324*10000)*TEA!$O$15*10^-6</f>
        <v>31.122393438734996</v>
      </c>
      <c r="AA1239">
        <f t="shared" si="114"/>
        <v>1</v>
      </c>
      <c r="AB1239" s="197">
        <v>26069</v>
      </c>
      <c r="AC1239" s="197">
        <v>1071</v>
      </c>
      <c r="AD1239" s="197">
        <f t="shared" si="119"/>
        <v>1071</v>
      </c>
      <c r="AE1239" s="197">
        <v>1452</v>
      </c>
      <c r="AJ1239">
        <v>0</v>
      </c>
      <c r="AK1239">
        <v>0</v>
      </c>
      <c r="AU1239" s="198">
        <v>0.27272727299999999</v>
      </c>
      <c r="AV1239" s="6">
        <v>0</v>
      </c>
      <c r="AW1239" s="198">
        <v>0.38356000000000001</v>
      </c>
      <c r="BO1239" s="198"/>
      <c r="BP1239" s="354">
        <f t="shared" si="115"/>
        <v>765.27818258345997</v>
      </c>
      <c r="BQ1239" s="354">
        <f t="shared" si="116"/>
        <v>0</v>
      </c>
      <c r="BR1239" s="354">
        <f t="shared" si="117"/>
        <v>4978.9463328000002</v>
      </c>
      <c r="CG1239" s="198"/>
      <c r="CH1239">
        <f>(Transest!$J$14/HexExtSoy!$K$4)</f>
        <v>0.20257267294641951</v>
      </c>
      <c r="CI1239">
        <f>(HydroProcOil!$K$14/HexExtSoy!$K$4)</f>
        <v>0.10977777777777777</v>
      </c>
      <c r="CJ1239">
        <f>(StarchFerm!$K$24/StarchFerm!$K$4)</f>
        <v>0.33157302630665886</v>
      </c>
      <c r="CY1239" s="198"/>
      <c r="CZ1239">
        <f>BP1239*CH1239*1000*LCI!$E$93</f>
        <v>5852172.8740049852</v>
      </c>
      <c r="DA1239">
        <f>BQ1239*CI1239*1000*(LCI!$E$99)</f>
        <v>0</v>
      </c>
      <c r="DB1239">
        <f>BR1239*CJ1239*1000*(LCI!$E$96)</f>
        <v>44491331.976224057</v>
      </c>
    </row>
    <row r="1240" spans="1:106" x14ac:dyDescent="0.25">
      <c r="A1240" s="197">
        <v>26071</v>
      </c>
      <c r="B1240" s="197" t="s">
        <v>1432</v>
      </c>
      <c r="C1240" s="197" t="s">
        <v>1459</v>
      </c>
      <c r="D1240" s="197">
        <v>-88.537982600000007</v>
      </c>
      <c r="E1240" s="197">
        <v>46.211919999999999</v>
      </c>
      <c r="F1240">
        <v>0</v>
      </c>
      <c r="G1240">
        <f t="shared" si="118"/>
        <v>0</v>
      </c>
      <c r="H1240" s="198">
        <v>0</v>
      </c>
      <c r="Q1240" s="221">
        <f>(Q4325*10000)*TEA!$M$15*10^-6</f>
        <v>29.729196109575003</v>
      </c>
      <c r="R1240" s="221">
        <f>(R4325*10000)*TEA!$O$15*10^-6</f>
        <v>29.729196109575003</v>
      </c>
      <c r="AA1240">
        <f t="shared" si="114"/>
        <v>1</v>
      </c>
      <c r="AB1240" s="197">
        <v>26071</v>
      </c>
      <c r="AC1240" s="197">
        <v>0</v>
      </c>
      <c r="AD1240" s="197">
        <f t="shared" si="119"/>
        <v>0</v>
      </c>
      <c r="AE1240" s="197">
        <v>0</v>
      </c>
      <c r="AJ1240">
        <v>0</v>
      </c>
      <c r="AK1240">
        <v>0</v>
      </c>
      <c r="AU1240" s="198">
        <v>0.27272727299999999</v>
      </c>
      <c r="AV1240" s="6">
        <v>0</v>
      </c>
      <c r="AW1240" s="198">
        <v>0.38356000000000001</v>
      </c>
      <c r="BO1240" s="198"/>
      <c r="BP1240" s="354">
        <f t="shared" si="115"/>
        <v>0</v>
      </c>
      <c r="BQ1240" s="354">
        <f t="shared" si="116"/>
        <v>0</v>
      </c>
      <c r="BR1240" s="354">
        <f t="shared" si="117"/>
        <v>0</v>
      </c>
      <c r="CG1240" s="198"/>
      <c r="CH1240">
        <f>(Transest!$J$14/HexExtSoy!$K$4)</f>
        <v>0.20257267294641951</v>
      </c>
      <c r="CI1240">
        <f>(HydroProcOil!$K$14/HexExtSoy!$K$4)</f>
        <v>0.10977777777777777</v>
      </c>
      <c r="CJ1240">
        <f>(StarchFerm!$K$24/StarchFerm!$K$4)</f>
        <v>0.33157302630665886</v>
      </c>
      <c r="CY1240" s="198"/>
      <c r="CZ1240">
        <f>BP1240*CH1240*1000*LCI!$E$93</f>
        <v>0</v>
      </c>
      <c r="DA1240">
        <f>BQ1240*CI1240*1000*(LCI!$E$99)</f>
        <v>0</v>
      </c>
      <c r="DB1240">
        <f>BR1240*CJ1240*1000*(LCI!$E$96)</f>
        <v>0</v>
      </c>
    </row>
    <row r="1241" spans="1:106" x14ac:dyDescent="0.25">
      <c r="A1241" s="197">
        <v>26073</v>
      </c>
      <c r="B1241" s="197" t="s">
        <v>1432</v>
      </c>
      <c r="C1241" s="197" t="s">
        <v>1460</v>
      </c>
      <c r="D1241" s="197">
        <v>-84.843609400000005</v>
      </c>
      <c r="E1241" s="197">
        <v>43.64076</v>
      </c>
      <c r="F1241">
        <v>2.85</v>
      </c>
      <c r="G1241">
        <f t="shared" si="118"/>
        <v>2.85</v>
      </c>
      <c r="H1241" s="198">
        <v>9.59</v>
      </c>
      <c r="Q1241" s="221">
        <f>(Q4326*10000)*TEA!$M$15*10^-6</f>
        <v>32.019289597484999</v>
      </c>
      <c r="R1241" s="221">
        <f>(R4326*10000)*TEA!$O$15*10^-6</f>
        <v>32.019289597484999</v>
      </c>
      <c r="AA1241">
        <f t="shared" si="114"/>
        <v>1</v>
      </c>
      <c r="AB1241" s="197">
        <v>26073</v>
      </c>
      <c r="AC1241" s="197">
        <v>28575</v>
      </c>
      <c r="AD1241" s="197">
        <f t="shared" si="119"/>
        <v>28575</v>
      </c>
      <c r="AE1241" s="197">
        <v>14223</v>
      </c>
      <c r="AJ1241">
        <v>0</v>
      </c>
      <c r="AK1241">
        <v>0</v>
      </c>
      <c r="AU1241" s="198">
        <v>0.27272727299999999</v>
      </c>
      <c r="AV1241" s="6">
        <v>0</v>
      </c>
      <c r="AW1241" s="198">
        <v>0.38356000000000001</v>
      </c>
      <c r="BO1241" s="198"/>
      <c r="BP1241" s="354">
        <f t="shared" si="115"/>
        <v>22210.56820402875</v>
      </c>
      <c r="BQ1241" s="354">
        <f t="shared" si="116"/>
        <v>0</v>
      </c>
      <c r="BR1241" s="354">
        <f t="shared" si="117"/>
        <v>52317.035509200003</v>
      </c>
      <c r="CG1241" s="198"/>
      <c r="CH1241">
        <f>(Transest!$J$14/HexExtSoy!$K$4)</f>
        <v>0.20257267294641951</v>
      </c>
      <c r="CI1241">
        <f>(HydroProcOil!$K$14/HexExtSoy!$K$4)</f>
        <v>0.10977777777777777</v>
      </c>
      <c r="CJ1241">
        <f>(StarchFerm!$K$24/StarchFerm!$K$4)</f>
        <v>0.33157302630665886</v>
      </c>
      <c r="CY1241" s="198"/>
      <c r="CZ1241">
        <f>BP1241*CH1241*1000*LCI!$E$93</f>
        <v>169846844.87026948</v>
      </c>
      <c r="DA1241">
        <f>BQ1241*CI1241*1000*(LCI!$E$99)</f>
        <v>0</v>
      </c>
      <c r="DB1241">
        <f>BR1241*CJ1241*1000*(LCI!$E$96)</f>
        <v>467499434.4722572</v>
      </c>
    </row>
    <row r="1242" spans="1:106" x14ac:dyDescent="0.25">
      <c r="A1242" s="197">
        <v>26075</v>
      </c>
      <c r="B1242" s="197" t="s">
        <v>1432</v>
      </c>
      <c r="C1242" s="197" t="s">
        <v>627</v>
      </c>
      <c r="D1242" s="197">
        <v>-84.419296399999993</v>
      </c>
      <c r="E1242" s="197">
        <v>42.250480000000003</v>
      </c>
      <c r="F1242">
        <v>2.2999999999999998</v>
      </c>
      <c r="G1242">
        <f t="shared" si="118"/>
        <v>2.2999999999999998</v>
      </c>
      <c r="H1242" s="198">
        <v>8.08</v>
      </c>
      <c r="Q1242" s="221">
        <f>(Q4327*10000)*TEA!$M$15*10^-6</f>
        <v>34.934320706850002</v>
      </c>
      <c r="R1242" s="221">
        <f>(R4327*10000)*TEA!$O$15*10^-6</f>
        <v>34.934320706850002</v>
      </c>
      <c r="AA1242">
        <f t="shared" ref="AA1242:AA1305" si="120">IF(AB1242=A1242,1,0)</f>
        <v>1</v>
      </c>
      <c r="AB1242" s="197">
        <v>26075</v>
      </c>
      <c r="AC1242" s="197">
        <v>17761</v>
      </c>
      <c r="AD1242" s="197">
        <f t="shared" si="119"/>
        <v>17761</v>
      </c>
      <c r="AE1242" s="197">
        <v>17949</v>
      </c>
      <c r="AJ1242">
        <v>0</v>
      </c>
      <c r="AK1242">
        <v>0</v>
      </c>
      <c r="AU1242" s="198">
        <v>0.27272727299999999</v>
      </c>
      <c r="AV1242" s="6">
        <v>0</v>
      </c>
      <c r="AW1242" s="198">
        <v>0.38356000000000001</v>
      </c>
      <c r="BO1242" s="198"/>
      <c r="BP1242" s="354">
        <f t="shared" si="115"/>
        <v>11140.990920231898</v>
      </c>
      <c r="BQ1242" s="354">
        <f t="shared" si="116"/>
        <v>0</v>
      </c>
      <c r="BR1242" s="354">
        <f t="shared" si="117"/>
        <v>55626.908995200007</v>
      </c>
      <c r="CG1242" s="198"/>
      <c r="CH1242">
        <f>(Transest!$J$14/HexExtSoy!$K$4)</f>
        <v>0.20257267294641951</v>
      </c>
      <c r="CI1242">
        <f>(HydroProcOil!$K$14/HexExtSoy!$K$4)</f>
        <v>0.10977777777777777</v>
      </c>
      <c r="CJ1242">
        <f>(StarchFerm!$K$24/StarchFerm!$K$4)</f>
        <v>0.33157302630665886</v>
      </c>
      <c r="CY1242" s="198"/>
      <c r="CZ1242">
        <f>BP1242*CH1242*1000*LCI!$E$93</f>
        <v>85196476.701864511</v>
      </c>
      <c r="DA1242">
        <f>BQ1242*CI1242*1000*(LCI!$E$99)</f>
        <v>0</v>
      </c>
      <c r="DB1242">
        <f>BR1242*CJ1242*1000*(LCI!$E$96)</f>
        <v>497076109.98185515</v>
      </c>
    </row>
    <row r="1243" spans="1:106" x14ac:dyDescent="0.25">
      <c r="A1243" s="197">
        <v>26077</v>
      </c>
      <c r="B1243" s="197" t="s">
        <v>1432</v>
      </c>
      <c r="C1243" s="197" t="s">
        <v>1461</v>
      </c>
      <c r="D1243" s="197">
        <v>-85.525409699999997</v>
      </c>
      <c r="E1243" s="197">
        <v>42.247039999999998</v>
      </c>
      <c r="F1243">
        <v>3.22</v>
      </c>
      <c r="G1243">
        <f t="shared" si="118"/>
        <v>3.22</v>
      </c>
      <c r="H1243" s="198">
        <v>9.52</v>
      </c>
      <c r="Q1243" s="221">
        <f>(Q4328*10000)*TEA!$M$15*10^-6</f>
        <v>35.38767935205</v>
      </c>
      <c r="R1243" s="221">
        <f>(R4328*10000)*TEA!$O$15*10^-6</f>
        <v>35.38767935205</v>
      </c>
      <c r="AA1243">
        <f t="shared" si="120"/>
        <v>1</v>
      </c>
      <c r="AB1243" s="197">
        <v>26077</v>
      </c>
      <c r="AC1243" s="197">
        <v>14798</v>
      </c>
      <c r="AD1243" s="197">
        <f t="shared" si="119"/>
        <v>14798</v>
      </c>
      <c r="AE1243" s="197">
        <v>20291</v>
      </c>
      <c r="AJ1243">
        <v>0</v>
      </c>
      <c r="AK1243">
        <v>0</v>
      </c>
      <c r="AU1243" s="198">
        <v>0.27272727299999999</v>
      </c>
      <c r="AV1243" s="6">
        <v>0</v>
      </c>
      <c r="AW1243" s="198">
        <v>0.38356000000000001</v>
      </c>
      <c r="BO1243" s="198"/>
      <c r="BP1243" s="354">
        <f t="shared" si="115"/>
        <v>12995.33455844988</v>
      </c>
      <c r="BQ1243" s="354">
        <f t="shared" si="116"/>
        <v>0</v>
      </c>
      <c r="BR1243" s="354">
        <f t="shared" si="117"/>
        <v>74092.407939199999</v>
      </c>
      <c r="CG1243" s="198"/>
      <c r="CH1243">
        <f>(Transest!$J$14/HexExtSoy!$K$4)</f>
        <v>0.20257267294641951</v>
      </c>
      <c r="CI1243">
        <f>(HydroProcOil!$K$14/HexExtSoy!$K$4)</f>
        <v>0.10977777777777777</v>
      </c>
      <c r="CJ1243">
        <f>(StarchFerm!$K$24/StarchFerm!$K$4)</f>
        <v>0.33157302630665886</v>
      </c>
      <c r="CY1243" s="198"/>
      <c r="CZ1243">
        <f>BP1243*CH1243*1000*LCI!$E$93</f>
        <v>99376862.064515933</v>
      </c>
      <c r="DA1243">
        <f>BQ1243*CI1243*1000*(LCI!$E$99)</f>
        <v>0</v>
      </c>
      <c r="DB1243">
        <f>BR1243*CJ1243*1000*(LCI!$E$96)</f>
        <v>662081833.82586014</v>
      </c>
    </row>
    <row r="1244" spans="1:106" x14ac:dyDescent="0.25">
      <c r="A1244" s="197">
        <v>26079</v>
      </c>
      <c r="B1244" s="197" t="s">
        <v>1432</v>
      </c>
      <c r="C1244" s="197" t="s">
        <v>1462</v>
      </c>
      <c r="D1244" s="197">
        <v>-85.079254000000006</v>
      </c>
      <c r="E1244" s="197">
        <v>44.688339999999997</v>
      </c>
      <c r="F1244">
        <v>0</v>
      </c>
      <c r="G1244">
        <f t="shared" si="118"/>
        <v>0</v>
      </c>
      <c r="H1244" s="198">
        <v>6.25</v>
      </c>
      <c r="Q1244" s="221">
        <f>(Q4329*10000)*TEA!$M$15*10^-6</f>
        <v>30.176778174255002</v>
      </c>
      <c r="R1244" s="221">
        <f>(R4329*10000)*TEA!$O$15*10^-6</f>
        <v>30.176778174255002</v>
      </c>
      <c r="AA1244">
        <f t="shared" si="120"/>
        <v>1</v>
      </c>
      <c r="AB1244" s="197">
        <v>26079</v>
      </c>
      <c r="AC1244" s="197">
        <v>0</v>
      </c>
      <c r="AD1244" s="197">
        <f t="shared" si="119"/>
        <v>0</v>
      </c>
      <c r="AE1244" s="197">
        <v>58</v>
      </c>
      <c r="AJ1244">
        <v>0</v>
      </c>
      <c r="AK1244">
        <v>0</v>
      </c>
      <c r="AU1244" s="198">
        <v>0.27272727299999999</v>
      </c>
      <c r="AV1244" s="6">
        <v>0</v>
      </c>
      <c r="AW1244" s="198">
        <v>0.38356000000000001</v>
      </c>
      <c r="BO1244" s="198"/>
      <c r="BP1244" s="354">
        <f t="shared" si="115"/>
        <v>0</v>
      </c>
      <c r="BQ1244" s="354">
        <f t="shared" si="116"/>
        <v>0</v>
      </c>
      <c r="BR1244" s="354">
        <f t="shared" si="117"/>
        <v>139.04050000000001</v>
      </c>
      <c r="CG1244" s="198"/>
      <c r="CH1244">
        <f>(Transest!$J$14/HexExtSoy!$K$4)</f>
        <v>0.20257267294641951</v>
      </c>
      <c r="CI1244">
        <f>(HydroProcOil!$K$14/HexExtSoy!$K$4)</f>
        <v>0.10977777777777777</v>
      </c>
      <c r="CJ1244">
        <f>(StarchFerm!$K$24/StarchFerm!$K$4)</f>
        <v>0.33157302630665886</v>
      </c>
      <c r="CY1244" s="198"/>
      <c r="CZ1244">
        <f>BP1244*CH1244*1000*LCI!$E$93</f>
        <v>0</v>
      </c>
      <c r="DA1244">
        <f>BQ1244*CI1244*1000*(LCI!$E$99)</f>
        <v>0</v>
      </c>
      <c r="DB1244">
        <f>BR1244*CJ1244*1000*(LCI!$E$96)</f>
        <v>1242451.0388649476</v>
      </c>
    </row>
    <row r="1245" spans="1:106" x14ac:dyDescent="0.25">
      <c r="A1245" s="197">
        <v>26081</v>
      </c>
      <c r="B1245" s="197" t="s">
        <v>1432</v>
      </c>
      <c r="C1245" s="197" t="s">
        <v>856</v>
      </c>
      <c r="D1245" s="197">
        <v>-85.545700999999994</v>
      </c>
      <c r="E1245" s="197">
        <v>43.032580000000003</v>
      </c>
      <c r="F1245">
        <v>2.81</v>
      </c>
      <c r="G1245">
        <f t="shared" si="118"/>
        <v>2.81</v>
      </c>
      <c r="H1245" s="198">
        <v>9.41</v>
      </c>
      <c r="Q1245" s="221">
        <f>(Q4330*10000)*TEA!$M$15*10^-6</f>
        <v>33.6402432792</v>
      </c>
      <c r="R1245" s="221">
        <f>(R4330*10000)*TEA!$O$15*10^-6</f>
        <v>33.6402432792</v>
      </c>
      <c r="AA1245">
        <f t="shared" si="120"/>
        <v>1</v>
      </c>
      <c r="AB1245" s="197">
        <v>26081</v>
      </c>
      <c r="AC1245" s="197">
        <v>11698</v>
      </c>
      <c r="AD1245" s="197">
        <f t="shared" si="119"/>
        <v>11698</v>
      </c>
      <c r="AE1245" s="197">
        <v>16049</v>
      </c>
      <c r="AJ1245">
        <v>0</v>
      </c>
      <c r="AK1245">
        <v>0</v>
      </c>
      <c r="AU1245" s="198">
        <v>0.27272727299999999</v>
      </c>
      <c r="AV1245" s="6">
        <v>0</v>
      </c>
      <c r="AW1245" s="198">
        <v>0.38356000000000001</v>
      </c>
      <c r="BO1245" s="198"/>
      <c r="BP1245" s="354">
        <f t="shared" si="115"/>
        <v>8964.9218271467398</v>
      </c>
      <c r="BQ1245" s="354">
        <f t="shared" si="116"/>
        <v>0</v>
      </c>
      <c r="BR1245" s="354">
        <f t="shared" si="117"/>
        <v>57925.649280400001</v>
      </c>
      <c r="CG1245" s="198"/>
      <c r="CH1245">
        <f>(Transest!$J$14/HexExtSoy!$K$4)</f>
        <v>0.20257267294641951</v>
      </c>
      <c r="CI1245">
        <f>(HydroProcOil!$K$14/HexExtSoy!$K$4)</f>
        <v>0.10977777777777777</v>
      </c>
      <c r="CJ1245">
        <f>(StarchFerm!$K$24/StarchFerm!$K$4)</f>
        <v>0.33157302630665886</v>
      </c>
      <c r="CY1245" s="198"/>
      <c r="CZ1245">
        <f>BP1245*CH1245*1000*LCI!$E$93</f>
        <v>68555818.69235073</v>
      </c>
      <c r="DA1245">
        <f>BQ1245*CI1245*1000*(LCI!$E$99)</f>
        <v>0</v>
      </c>
      <c r="DB1245">
        <f>BR1245*CJ1245*1000*(LCI!$E$96)</f>
        <v>517617407.34073579</v>
      </c>
    </row>
    <row r="1246" spans="1:106" x14ac:dyDescent="0.25">
      <c r="A1246" s="197">
        <v>26083</v>
      </c>
      <c r="B1246" s="197" t="s">
        <v>1432</v>
      </c>
      <c r="C1246" s="197" t="s">
        <v>1463</v>
      </c>
      <c r="D1246" s="197">
        <v>-88.118338699999995</v>
      </c>
      <c r="E1246" s="197">
        <v>47.356839999999998</v>
      </c>
      <c r="F1246">
        <v>0</v>
      </c>
      <c r="G1246">
        <f t="shared" si="118"/>
        <v>0</v>
      </c>
      <c r="H1246" s="198">
        <v>0</v>
      </c>
      <c r="Q1246" s="221">
        <f>(Q4331*10000)*TEA!$M$15*10^-6</f>
        <v>29.170925303039997</v>
      </c>
      <c r="R1246" s="221">
        <f>(R4331*10000)*TEA!$O$15*10^-6</f>
        <v>29.170925303039997</v>
      </c>
      <c r="AA1246">
        <f t="shared" si="120"/>
        <v>1</v>
      </c>
      <c r="AB1246" s="197">
        <v>26083</v>
      </c>
      <c r="AC1246" s="197">
        <v>0</v>
      </c>
      <c r="AD1246" s="197">
        <f t="shared" si="119"/>
        <v>0</v>
      </c>
      <c r="AE1246" s="197">
        <v>0</v>
      </c>
      <c r="AJ1246">
        <v>0</v>
      </c>
      <c r="AK1246">
        <v>0</v>
      </c>
      <c r="AU1246" s="198">
        <v>0.27272727299999999</v>
      </c>
      <c r="AV1246" s="6">
        <v>0</v>
      </c>
      <c r="AW1246" s="198">
        <v>0.38356000000000001</v>
      </c>
      <c r="BO1246" s="198"/>
      <c r="BP1246" s="354">
        <f t="shared" si="115"/>
        <v>0</v>
      </c>
      <c r="BQ1246" s="354">
        <f t="shared" si="116"/>
        <v>0</v>
      </c>
      <c r="BR1246" s="354">
        <f t="shared" si="117"/>
        <v>0</v>
      </c>
      <c r="CG1246" s="198"/>
      <c r="CH1246">
        <f>(Transest!$J$14/HexExtSoy!$K$4)</f>
        <v>0.20257267294641951</v>
      </c>
      <c r="CI1246">
        <f>(HydroProcOil!$K$14/HexExtSoy!$K$4)</f>
        <v>0.10977777777777777</v>
      </c>
      <c r="CJ1246">
        <f>(StarchFerm!$K$24/StarchFerm!$K$4)</f>
        <v>0.33157302630665886</v>
      </c>
      <c r="CY1246" s="198"/>
      <c r="CZ1246">
        <f>BP1246*CH1246*1000*LCI!$E$93</f>
        <v>0</v>
      </c>
      <c r="DA1246">
        <f>BQ1246*CI1246*1000*(LCI!$E$99)</f>
        <v>0</v>
      </c>
      <c r="DB1246">
        <f>BR1246*CJ1246*1000*(LCI!$E$96)</f>
        <v>0</v>
      </c>
    </row>
    <row r="1247" spans="1:106" x14ac:dyDescent="0.25">
      <c r="A1247" s="197">
        <v>26085</v>
      </c>
      <c r="B1247" s="197" t="s">
        <v>1432</v>
      </c>
      <c r="C1247" s="197" t="s">
        <v>750</v>
      </c>
      <c r="D1247" s="197">
        <v>-85.804747899999995</v>
      </c>
      <c r="E1247" s="197">
        <v>43.993490000000001</v>
      </c>
      <c r="F1247">
        <v>2.85</v>
      </c>
      <c r="G1247">
        <f t="shared" si="118"/>
        <v>2.85</v>
      </c>
      <c r="H1247" s="198">
        <v>8.19</v>
      </c>
      <c r="Q1247" s="221">
        <f>(Q4332*10000)*TEA!$M$15*10^-6</f>
        <v>31.65217359795</v>
      </c>
      <c r="R1247" s="221">
        <f>(R4332*10000)*TEA!$O$15*10^-6</f>
        <v>31.65217359795</v>
      </c>
      <c r="AA1247">
        <f t="shared" si="120"/>
        <v>1</v>
      </c>
      <c r="AB1247" s="197">
        <v>26085</v>
      </c>
      <c r="AC1247" s="197">
        <v>235</v>
      </c>
      <c r="AD1247" s="197">
        <f t="shared" si="119"/>
        <v>235</v>
      </c>
      <c r="AE1247" s="197">
        <v>346</v>
      </c>
      <c r="AJ1247">
        <v>0</v>
      </c>
      <c r="AK1247">
        <v>0</v>
      </c>
      <c r="AU1247" s="198">
        <v>0.27272727299999999</v>
      </c>
      <c r="AV1247" s="6">
        <v>0</v>
      </c>
      <c r="AW1247" s="198">
        <v>0.38356000000000001</v>
      </c>
      <c r="BO1247" s="198"/>
      <c r="BP1247" s="354">
        <f t="shared" si="115"/>
        <v>182.65909109174999</v>
      </c>
      <c r="BQ1247" s="354">
        <f t="shared" si="116"/>
        <v>0</v>
      </c>
      <c r="BR1247" s="354">
        <f t="shared" si="117"/>
        <v>1086.9093143999999</v>
      </c>
      <c r="CG1247" s="198"/>
      <c r="CH1247">
        <f>(Transest!$J$14/HexExtSoy!$K$4)</f>
        <v>0.20257267294641951</v>
      </c>
      <c r="CI1247">
        <f>(HydroProcOil!$K$14/HexExtSoy!$K$4)</f>
        <v>0.10977777777777777</v>
      </c>
      <c r="CJ1247">
        <f>(StarchFerm!$K$24/StarchFerm!$K$4)</f>
        <v>0.33157302630665886</v>
      </c>
      <c r="CY1247" s="198"/>
      <c r="CZ1247">
        <f>BP1247*CH1247*1000*LCI!$E$93</f>
        <v>1396815.6970958293</v>
      </c>
      <c r="DA1247">
        <f>BQ1247*CI1247*1000*(LCI!$E$99)</f>
        <v>0</v>
      </c>
      <c r="DB1247">
        <f>BR1247*CJ1247*1000*(LCI!$E$96)</f>
        <v>9712505.3982707728</v>
      </c>
    </row>
    <row r="1248" spans="1:106" x14ac:dyDescent="0.25">
      <c r="A1248" s="197">
        <v>26087</v>
      </c>
      <c r="B1248" s="197" t="s">
        <v>1432</v>
      </c>
      <c r="C1248" s="197" t="s">
        <v>1464</v>
      </c>
      <c r="D1248" s="197">
        <v>-83.221314000000007</v>
      </c>
      <c r="E1248" s="197">
        <v>43.099110000000003</v>
      </c>
      <c r="F1248">
        <v>2.72</v>
      </c>
      <c r="G1248">
        <f t="shared" si="118"/>
        <v>2.72</v>
      </c>
      <c r="H1248" s="198">
        <v>10.72</v>
      </c>
      <c r="Q1248" s="221">
        <f>(Q4333*10000)*TEA!$M$15*10^-6</f>
        <v>33.132213725850001</v>
      </c>
      <c r="R1248" s="221">
        <f>(R4333*10000)*TEA!$O$15*10^-6</f>
        <v>33.132213725850001</v>
      </c>
      <c r="AA1248">
        <f t="shared" si="120"/>
        <v>1</v>
      </c>
      <c r="AB1248" s="197">
        <v>26087</v>
      </c>
      <c r="AC1248" s="197">
        <v>21124</v>
      </c>
      <c r="AD1248" s="197">
        <f t="shared" si="119"/>
        <v>21124</v>
      </c>
      <c r="AE1248" s="197">
        <v>14582</v>
      </c>
      <c r="AJ1248">
        <v>0</v>
      </c>
      <c r="AK1248">
        <v>0</v>
      </c>
      <c r="AU1248" s="198">
        <v>0.27272727299999999</v>
      </c>
      <c r="AV1248" s="6">
        <v>0</v>
      </c>
      <c r="AW1248" s="198">
        <v>0.38356000000000001</v>
      </c>
      <c r="BO1248" s="198"/>
      <c r="BP1248" s="354">
        <f t="shared" si="115"/>
        <v>15670.167288397441</v>
      </c>
      <c r="BQ1248" s="354">
        <f t="shared" si="116"/>
        <v>0</v>
      </c>
      <c r="BR1248" s="354">
        <f t="shared" si="117"/>
        <v>59957.730982400004</v>
      </c>
      <c r="CG1248" s="198"/>
      <c r="CH1248">
        <f>(Transest!$J$14/HexExtSoy!$K$4)</f>
        <v>0.20257267294641951</v>
      </c>
      <c r="CI1248">
        <f>(HydroProcOil!$K$14/HexExtSoy!$K$4)</f>
        <v>0.10977777777777777</v>
      </c>
      <c r="CJ1248">
        <f>(StarchFerm!$K$24/StarchFerm!$K$4)</f>
        <v>0.33157302630665886</v>
      </c>
      <c r="CY1248" s="198"/>
      <c r="CZ1248">
        <f>BP1248*CH1248*1000*LCI!$E$93</f>
        <v>119831624.66059016</v>
      </c>
      <c r="DA1248">
        <f>BQ1248*CI1248*1000*(LCI!$E$99)</f>
        <v>0</v>
      </c>
      <c r="DB1248">
        <f>BR1248*CJ1248*1000*(LCI!$E$96)</f>
        <v>535775872.11688626</v>
      </c>
    </row>
    <row r="1249" spans="1:106" x14ac:dyDescent="0.25">
      <c r="A1249" s="197">
        <v>26089</v>
      </c>
      <c r="B1249" s="197" t="s">
        <v>1432</v>
      </c>
      <c r="C1249" s="197" t="s">
        <v>1465</v>
      </c>
      <c r="D1249" s="197">
        <v>-85.770045300000007</v>
      </c>
      <c r="E1249" s="197">
        <v>44.920940000000002</v>
      </c>
      <c r="F1249">
        <v>0</v>
      </c>
      <c r="G1249">
        <f t="shared" si="118"/>
        <v>0</v>
      </c>
      <c r="H1249" s="198">
        <v>7.08</v>
      </c>
      <c r="Q1249" s="221">
        <f>(Q4334*10000)*TEA!$M$15*10^-6</f>
        <v>30.237280095374999</v>
      </c>
      <c r="R1249" s="221">
        <f>(R4334*10000)*TEA!$O$15*10^-6</f>
        <v>30.237280095374999</v>
      </c>
      <c r="AA1249">
        <f t="shared" si="120"/>
        <v>1</v>
      </c>
      <c r="AB1249" s="197">
        <v>26089</v>
      </c>
      <c r="AC1249" s="197">
        <v>229</v>
      </c>
      <c r="AD1249" s="197">
        <f t="shared" si="119"/>
        <v>229</v>
      </c>
      <c r="AE1249" s="197">
        <v>1128</v>
      </c>
      <c r="AJ1249">
        <v>0</v>
      </c>
      <c r="AK1249">
        <v>0</v>
      </c>
      <c r="AU1249" s="198">
        <v>0.27272727299999999</v>
      </c>
      <c r="AV1249" s="6">
        <v>0</v>
      </c>
      <c r="AW1249" s="198">
        <v>0.38356000000000001</v>
      </c>
      <c r="BO1249" s="198"/>
      <c r="BP1249" s="354">
        <f t="shared" si="115"/>
        <v>0</v>
      </c>
      <c r="BQ1249" s="354">
        <f t="shared" si="116"/>
        <v>0</v>
      </c>
      <c r="BR1249" s="354">
        <f t="shared" si="117"/>
        <v>3063.2022144000002</v>
      </c>
      <c r="CG1249" s="198"/>
      <c r="CH1249">
        <f>(Transest!$J$14/HexExtSoy!$K$4)</f>
        <v>0.20257267294641951</v>
      </c>
      <c r="CI1249">
        <f>(HydroProcOil!$K$14/HexExtSoy!$K$4)</f>
        <v>0.10977777777777777</v>
      </c>
      <c r="CJ1249">
        <f>(StarchFerm!$K$24/StarchFerm!$K$4)</f>
        <v>0.33157302630665886</v>
      </c>
      <c r="CY1249" s="198"/>
      <c r="CZ1249">
        <f>BP1249*CH1249*1000*LCI!$E$93</f>
        <v>0</v>
      </c>
      <c r="DA1249">
        <f>BQ1249*CI1249*1000*(LCI!$E$99)</f>
        <v>0</v>
      </c>
      <c r="DB1249">
        <f>BR1249*CJ1249*1000*(LCI!$E$96)</f>
        <v>27372447.405861516</v>
      </c>
    </row>
    <row r="1250" spans="1:106" x14ac:dyDescent="0.25">
      <c r="A1250" s="197">
        <v>26091</v>
      </c>
      <c r="B1250" s="197" t="s">
        <v>1432</v>
      </c>
      <c r="C1250" s="197" t="s">
        <v>1466</v>
      </c>
      <c r="D1250" s="197">
        <v>-84.066885200000002</v>
      </c>
      <c r="E1250" s="197">
        <v>41.907040000000002</v>
      </c>
      <c r="F1250">
        <v>3.26</v>
      </c>
      <c r="G1250">
        <f t="shared" si="118"/>
        <v>3.26</v>
      </c>
      <c r="H1250" s="198">
        <v>11.15</v>
      </c>
      <c r="Q1250" s="221">
        <f>(Q4335*10000)*TEA!$M$15*10^-6</f>
        <v>36.004563359099997</v>
      </c>
      <c r="R1250" s="221">
        <f>(R4335*10000)*TEA!$O$15*10^-6</f>
        <v>36.004563359099997</v>
      </c>
      <c r="AA1250">
        <f t="shared" si="120"/>
        <v>1</v>
      </c>
      <c r="AB1250" s="197">
        <v>26091</v>
      </c>
      <c r="AC1250" s="197">
        <v>61617</v>
      </c>
      <c r="AD1250" s="197">
        <f t="shared" si="119"/>
        <v>61617</v>
      </c>
      <c r="AE1250" s="197">
        <v>44728</v>
      </c>
      <c r="AJ1250">
        <v>0</v>
      </c>
      <c r="AK1250">
        <v>0</v>
      </c>
      <c r="AU1250" s="198">
        <v>0.27272727299999999</v>
      </c>
      <c r="AV1250" s="6">
        <v>0</v>
      </c>
      <c r="AW1250" s="198">
        <v>0.38356000000000001</v>
      </c>
      <c r="BO1250" s="198"/>
      <c r="BP1250" s="354">
        <f t="shared" si="115"/>
        <v>54783.114600237655</v>
      </c>
      <c r="BQ1250" s="354">
        <f t="shared" si="116"/>
        <v>0</v>
      </c>
      <c r="BR1250" s="354">
        <f t="shared" si="117"/>
        <v>191287.969232</v>
      </c>
      <c r="CG1250" s="198"/>
      <c r="CH1250">
        <f>(Transest!$J$14/HexExtSoy!$K$4)</f>
        <v>0.20257267294641951</v>
      </c>
      <c r="CI1250">
        <f>(HydroProcOil!$K$14/HexExtSoy!$K$4)</f>
        <v>0.10977777777777777</v>
      </c>
      <c r="CJ1250">
        <f>(StarchFerm!$K$24/StarchFerm!$K$4)</f>
        <v>0.33157302630665886</v>
      </c>
      <c r="CY1250" s="198"/>
      <c r="CZ1250">
        <f>BP1250*CH1250*1000*LCI!$E$93</f>
        <v>418932963.87298113</v>
      </c>
      <c r="DA1250">
        <f>BQ1250*CI1250*1000*(LCI!$E$99)</f>
        <v>0</v>
      </c>
      <c r="DB1250">
        <f>BR1250*CJ1250*1000*(LCI!$E$96)</f>
        <v>1709328836.5236351</v>
      </c>
    </row>
    <row r="1251" spans="1:106" x14ac:dyDescent="0.25">
      <c r="A1251" s="197">
        <v>26093</v>
      </c>
      <c r="B1251" s="197" t="s">
        <v>1432</v>
      </c>
      <c r="C1251" s="197" t="s">
        <v>1088</v>
      </c>
      <c r="D1251" s="197">
        <v>-83.906697699999995</v>
      </c>
      <c r="E1251" s="197">
        <v>42.608919999999998</v>
      </c>
      <c r="F1251">
        <v>2.64</v>
      </c>
      <c r="G1251">
        <f t="shared" si="118"/>
        <v>2.64</v>
      </c>
      <c r="H1251" s="198">
        <v>9.5</v>
      </c>
      <c r="Q1251" s="221">
        <f>(Q4336*10000)*TEA!$M$15*10^-6</f>
        <v>34.074389470500002</v>
      </c>
      <c r="R1251" s="221">
        <f>(R4336*10000)*TEA!$O$15*10^-6</f>
        <v>34.074389470500002</v>
      </c>
      <c r="AA1251">
        <f t="shared" si="120"/>
        <v>1</v>
      </c>
      <c r="AB1251" s="197">
        <v>26093</v>
      </c>
      <c r="AC1251" s="197">
        <v>9844</v>
      </c>
      <c r="AD1251" s="197">
        <f t="shared" si="119"/>
        <v>9844</v>
      </c>
      <c r="AE1251" s="197">
        <v>6730</v>
      </c>
      <c r="AJ1251">
        <v>0</v>
      </c>
      <c r="AK1251">
        <v>0</v>
      </c>
      <c r="AU1251" s="198">
        <v>0.27272727299999999</v>
      </c>
      <c r="AV1251" s="6">
        <v>0</v>
      </c>
      <c r="AW1251" s="198">
        <v>0.38356000000000001</v>
      </c>
      <c r="BO1251" s="198"/>
      <c r="BP1251" s="354">
        <f t="shared" si="115"/>
        <v>7087.6800070876798</v>
      </c>
      <c r="BQ1251" s="354">
        <f t="shared" si="116"/>
        <v>0</v>
      </c>
      <c r="BR1251" s="354">
        <f t="shared" si="117"/>
        <v>24522.908600000002</v>
      </c>
      <c r="CG1251" s="198"/>
      <c r="CH1251">
        <f>(Transest!$J$14/HexExtSoy!$K$4)</f>
        <v>0.20257267294641951</v>
      </c>
      <c r="CI1251">
        <f>(HydroProcOil!$K$14/HexExtSoy!$K$4)</f>
        <v>0.10977777777777777</v>
      </c>
      <c r="CJ1251">
        <f>(StarchFerm!$K$24/StarchFerm!$K$4)</f>
        <v>0.33157302630665886</v>
      </c>
      <c r="CY1251" s="198"/>
      <c r="CZ1251">
        <f>BP1251*CH1251*1000*LCI!$E$93</f>
        <v>54200328.221930496</v>
      </c>
      <c r="DA1251">
        <f>BQ1251*CI1251*1000*(LCI!$E$99)</f>
        <v>0</v>
      </c>
      <c r="DB1251">
        <f>BR1251*CJ1251*1000*(LCI!$E$96)</f>
        <v>219134088.74435976</v>
      </c>
    </row>
    <row r="1252" spans="1:106" x14ac:dyDescent="0.25">
      <c r="A1252" s="197">
        <v>26095</v>
      </c>
      <c r="B1252" s="197" t="s">
        <v>1432</v>
      </c>
      <c r="C1252" s="197" t="s">
        <v>1467</v>
      </c>
      <c r="D1252" s="197">
        <v>-85.547082500000002</v>
      </c>
      <c r="E1252" s="197">
        <v>46.466929999999998</v>
      </c>
      <c r="F1252">
        <v>0</v>
      </c>
      <c r="G1252">
        <f t="shared" si="118"/>
        <v>0</v>
      </c>
      <c r="H1252" s="198">
        <v>0</v>
      </c>
      <c r="Q1252" s="221">
        <f>(Q4337*10000)*TEA!$M$15*10^-6</f>
        <v>29.654033249879994</v>
      </c>
      <c r="R1252" s="221">
        <f>(R4337*10000)*TEA!$O$15*10^-6</f>
        <v>29.654033249879994</v>
      </c>
      <c r="AA1252">
        <f t="shared" si="120"/>
        <v>1</v>
      </c>
      <c r="AB1252" s="197">
        <v>26095</v>
      </c>
      <c r="AC1252" s="197">
        <v>0</v>
      </c>
      <c r="AD1252" s="197">
        <f t="shared" si="119"/>
        <v>0</v>
      </c>
      <c r="AE1252" s="197">
        <v>0</v>
      </c>
      <c r="AJ1252">
        <v>0</v>
      </c>
      <c r="AK1252">
        <v>0</v>
      </c>
      <c r="AU1252" s="198">
        <v>0.27272727299999999</v>
      </c>
      <c r="AV1252" s="6">
        <v>0</v>
      </c>
      <c r="AW1252" s="198">
        <v>0.38356000000000001</v>
      </c>
      <c r="BO1252" s="198"/>
      <c r="BP1252" s="354">
        <f t="shared" si="115"/>
        <v>0</v>
      </c>
      <c r="BQ1252" s="354">
        <f t="shared" si="116"/>
        <v>0</v>
      </c>
      <c r="BR1252" s="354">
        <f t="shared" si="117"/>
        <v>0</v>
      </c>
      <c r="CG1252" s="198"/>
      <c r="CH1252">
        <f>(Transest!$J$14/HexExtSoy!$K$4)</f>
        <v>0.20257267294641951</v>
      </c>
      <c r="CI1252">
        <f>(HydroProcOil!$K$14/HexExtSoy!$K$4)</f>
        <v>0.10977777777777777</v>
      </c>
      <c r="CJ1252">
        <f>(StarchFerm!$K$24/StarchFerm!$K$4)</f>
        <v>0.33157302630665886</v>
      </c>
      <c r="CY1252" s="198"/>
      <c r="CZ1252">
        <f>BP1252*CH1252*1000*LCI!$E$93</f>
        <v>0</v>
      </c>
      <c r="DA1252">
        <f>BQ1252*CI1252*1000*(LCI!$E$99)</f>
        <v>0</v>
      </c>
      <c r="DB1252">
        <f>BR1252*CJ1252*1000*(LCI!$E$96)</f>
        <v>0</v>
      </c>
    </row>
    <row r="1253" spans="1:106" x14ac:dyDescent="0.25">
      <c r="A1253" s="197">
        <v>26097</v>
      </c>
      <c r="B1253" s="197" t="s">
        <v>1432</v>
      </c>
      <c r="C1253" s="197" t="s">
        <v>1468</v>
      </c>
      <c r="D1253" s="197">
        <v>-85.121196900000001</v>
      </c>
      <c r="E1253" s="197">
        <v>46.093730000000001</v>
      </c>
      <c r="F1253">
        <v>0</v>
      </c>
      <c r="G1253">
        <f t="shared" si="118"/>
        <v>0</v>
      </c>
      <c r="H1253" s="198">
        <v>0</v>
      </c>
      <c r="Q1253" s="221">
        <f>(Q4338*10000)*TEA!$M$15*10^-6</f>
        <v>29.730941952389998</v>
      </c>
      <c r="R1253" s="221">
        <f>(R4338*10000)*TEA!$O$15*10^-6</f>
        <v>29.730941952389998</v>
      </c>
      <c r="AA1253">
        <f t="shared" si="120"/>
        <v>1</v>
      </c>
      <c r="AB1253" s="197">
        <v>26097</v>
      </c>
      <c r="AC1253" s="197">
        <v>0</v>
      </c>
      <c r="AD1253" s="197">
        <f t="shared" si="119"/>
        <v>0</v>
      </c>
      <c r="AE1253" s="197">
        <v>0</v>
      </c>
      <c r="AJ1253">
        <v>0</v>
      </c>
      <c r="AK1253">
        <v>0</v>
      </c>
      <c r="AU1253" s="198">
        <v>0.27272727299999999</v>
      </c>
      <c r="AV1253" s="6">
        <v>0</v>
      </c>
      <c r="AW1253" s="198">
        <v>0.38356000000000001</v>
      </c>
      <c r="BO1253" s="198"/>
      <c r="BP1253" s="354">
        <f t="shared" si="115"/>
        <v>0</v>
      </c>
      <c r="BQ1253" s="354">
        <f t="shared" si="116"/>
        <v>0</v>
      </c>
      <c r="BR1253" s="354">
        <f t="shared" si="117"/>
        <v>0</v>
      </c>
      <c r="CG1253" s="198"/>
      <c r="CH1253">
        <f>(Transest!$J$14/HexExtSoy!$K$4)</f>
        <v>0.20257267294641951</v>
      </c>
      <c r="CI1253">
        <f>(HydroProcOil!$K$14/HexExtSoy!$K$4)</f>
        <v>0.10977777777777777</v>
      </c>
      <c r="CJ1253">
        <f>(StarchFerm!$K$24/StarchFerm!$K$4)</f>
        <v>0.33157302630665886</v>
      </c>
      <c r="CY1253" s="198"/>
      <c r="CZ1253">
        <f>BP1253*CH1253*1000*LCI!$E$93</f>
        <v>0</v>
      </c>
      <c r="DA1253">
        <f>BQ1253*CI1253*1000*(LCI!$E$99)</f>
        <v>0</v>
      </c>
      <c r="DB1253">
        <f>BR1253*CJ1253*1000*(LCI!$E$96)</f>
        <v>0</v>
      </c>
    </row>
    <row r="1254" spans="1:106" x14ac:dyDescent="0.25">
      <c r="A1254" s="197">
        <v>26099</v>
      </c>
      <c r="B1254" s="197" t="s">
        <v>1432</v>
      </c>
      <c r="C1254" s="197" t="s">
        <v>1469</v>
      </c>
      <c r="D1254" s="197">
        <v>-82.928126800000001</v>
      </c>
      <c r="E1254" s="197">
        <v>42.703449999999997</v>
      </c>
      <c r="F1254">
        <v>2.6</v>
      </c>
      <c r="G1254">
        <f t="shared" si="118"/>
        <v>2.6</v>
      </c>
      <c r="H1254" s="198">
        <v>10.61</v>
      </c>
      <c r="Q1254" s="221">
        <f>(Q4339*10000)*TEA!$M$15*10^-6</f>
        <v>33.970435119900003</v>
      </c>
      <c r="R1254" s="221">
        <f>(R4339*10000)*TEA!$O$15*10^-6</f>
        <v>33.970435119900003</v>
      </c>
      <c r="AA1254">
        <f t="shared" si="120"/>
        <v>1</v>
      </c>
      <c r="AB1254" s="197">
        <v>26099</v>
      </c>
      <c r="AC1254" s="197">
        <v>14221</v>
      </c>
      <c r="AD1254" s="197">
        <f t="shared" si="119"/>
        <v>14221</v>
      </c>
      <c r="AE1254" s="197">
        <v>5878</v>
      </c>
      <c r="AJ1254">
        <v>0</v>
      </c>
      <c r="AK1254">
        <v>0</v>
      </c>
      <c r="AU1254" s="198">
        <v>0.27272727299999999</v>
      </c>
      <c r="AV1254" s="6">
        <v>0</v>
      </c>
      <c r="AW1254" s="198">
        <v>0.38356000000000001</v>
      </c>
      <c r="BO1254" s="198"/>
      <c r="BP1254" s="354">
        <f t="shared" si="115"/>
        <v>10083.9818282658</v>
      </c>
      <c r="BQ1254" s="354">
        <f t="shared" si="116"/>
        <v>0</v>
      </c>
      <c r="BR1254" s="354">
        <f t="shared" si="117"/>
        <v>23920.941864799999</v>
      </c>
      <c r="CG1254" s="198"/>
      <c r="CH1254">
        <f>(Transest!$J$14/HexExtSoy!$K$4)</f>
        <v>0.20257267294641951</v>
      </c>
      <c r="CI1254">
        <f>(HydroProcOil!$K$14/HexExtSoy!$K$4)</f>
        <v>0.10977777777777777</v>
      </c>
      <c r="CJ1254">
        <f>(StarchFerm!$K$24/StarchFerm!$K$4)</f>
        <v>0.33157302630665886</v>
      </c>
      <c r="CY1254" s="198"/>
      <c r="CZ1254">
        <f>BP1254*CH1254*1000*LCI!$E$93</f>
        <v>77113403.021783426</v>
      </c>
      <c r="DA1254">
        <f>BQ1254*CI1254*1000*(LCI!$E$99)</f>
        <v>0</v>
      </c>
      <c r="DB1254">
        <f>BR1254*CJ1254*1000*(LCI!$E$96)</f>
        <v>213754978.37355858</v>
      </c>
    </row>
    <row r="1255" spans="1:106" x14ac:dyDescent="0.25">
      <c r="A1255" s="197">
        <v>26101</v>
      </c>
      <c r="B1255" s="197" t="s">
        <v>1432</v>
      </c>
      <c r="C1255" s="197" t="s">
        <v>1470</v>
      </c>
      <c r="D1255" s="197">
        <v>-86.052505499999995</v>
      </c>
      <c r="E1255" s="197">
        <v>44.337090000000003</v>
      </c>
      <c r="F1255">
        <v>1.34</v>
      </c>
      <c r="G1255">
        <f t="shared" si="118"/>
        <v>1.34</v>
      </c>
      <c r="H1255" s="198">
        <v>7.05</v>
      </c>
      <c r="Q1255" s="221">
        <f>(Q4340*10000)*TEA!$M$15*10^-6</f>
        <v>31.159503788085001</v>
      </c>
      <c r="R1255" s="221">
        <f>(R4340*10000)*TEA!$O$15*10^-6</f>
        <v>31.159503788085001</v>
      </c>
      <c r="AA1255">
        <f t="shared" si="120"/>
        <v>1</v>
      </c>
      <c r="AB1255" s="197">
        <v>26101</v>
      </c>
      <c r="AC1255" s="197">
        <v>133</v>
      </c>
      <c r="AD1255" s="197">
        <f t="shared" si="119"/>
        <v>133</v>
      </c>
      <c r="AE1255" s="197">
        <v>1882</v>
      </c>
      <c r="AJ1255">
        <v>0</v>
      </c>
      <c r="AK1255">
        <v>0</v>
      </c>
      <c r="AU1255" s="198">
        <v>0.27272727299999999</v>
      </c>
      <c r="AV1255" s="6">
        <v>0</v>
      </c>
      <c r="AW1255" s="198">
        <v>0.38356000000000001</v>
      </c>
      <c r="BO1255" s="198"/>
      <c r="BP1255" s="354">
        <f t="shared" si="115"/>
        <v>48.605454594059999</v>
      </c>
      <c r="BQ1255" s="354">
        <f t="shared" si="116"/>
        <v>0</v>
      </c>
      <c r="BR1255" s="354">
        <f t="shared" si="117"/>
        <v>5089.1124360000003</v>
      </c>
      <c r="CG1255" s="198"/>
      <c r="CH1255">
        <f>(Transest!$J$14/HexExtSoy!$K$4)</f>
        <v>0.20257267294641951</v>
      </c>
      <c r="CI1255">
        <f>(HydroProcOil!$K$14/HexExtSoy!$K$4)</f>
        <v>0.10977777777777777</v>
      </c>
      <c r="CJ1255">
        <f>(StarchFerm!$K$24/StarchFerm!$K$4)</f>
        <v>0.33157302630665886</v>
      </c>
      <c r="CY1255" s="198"/>
      <c r="CZ1255">
        <f>BP1255*CH1255*1000*LCI!$E$93</f>
        <v>371691.66634776961</v>
      </c>
      <c r="DA1255">
        <f>BQ1255*CI1255*1000*(LCI!$E$99)</f>
        <v>0</v>
      </c>
      <c r="DB1255">
        <f>BR1255*CJ1255*1000*(LCI!$E$96)</f>
        <v>45475764.493142098</v>
      </c>
    </row>
    <row r="1256" spans="1:106" x14ac:dyDescent="0.25">
      <c r="A1256" s="197">
        <v>26103</v>
      </c>
      <c r="B1256" s="197" t="s">
        <v>1432</v>
      </c>
      <c r="C1256" s="197" t="s">
        <v>1471</v>
      </c>
      <c r="D1256" s="197">
        <v>-87.648274000000001</v>
      </c>
      <c r="E1256" s="197">
        <v>46.432589999999998</v>
      </c>
      <c r="F1256">
        <v>0</v>
      </c>
      <c r="G1256">
        <f t="shared" si="118"/>
        <v>0</v>
      </c>
      <c r="H1256" s="198">
        <v>0</v>
      </c>
      <c r="Q1256" s="221">
        <f>(Q4341*10000)*TEA!$M$15*10^-6</f>
        <v>29.727925425584999</v>
      </c>
      <c r="R1256" s="221">
        <f>(R4341*10000)*TEA!$O$15*10^-6</f>
        <v>29.727925425584999</v>
      </c>
      <c r="AA1256">
        <f t="shared" si="120"/>
        <v>1</v>
      </c>
      <c r="AB1256" s="197">
        <v>26103</v>
      </c>
      <c r="AC1256" s="197">
        <v>0</v>
      </c>
      <c r="AD1256" s="197">
        <f t="shared" si="119"/>
        <v>0</v>
      </c>
      <c r="AE1256" s="197">
        <v>0</v>
      </c>
      <c r="AJ1256">
        <v>0</v>
      </c>
      <c r="AK1256">
        <v>0</v>
      </c>
      <c r="AU1256" s="198">
        <v>0.27272727299999999</v>
      </c>
      <c r="AV1256" s="6">
        <v>0</v>
      </c>
      <c r="AW1256" s="198">
        <v>0.38356000000000001</v>
      </c>
      <c r="BO1256" s="198"/>
      <c r="BP1256" s="354">
        <f t="shared" si="115"/>
        <v>0</v>
      </c>
      <c r="BQ1256" s="354">
        <f t="shared" si="116"/>
        <v>0</v>
      </c>
      <c r="BR1256" s="354">
        <f t="shared" si="117"/>
        <v>0</v>
      </c>
      <c r="CG1256" s="198"/>
      <c r="CH1256">
        <f>(Transest!$J$14/HexExtSoy!$K$4)</f>
        <v>0.20257267294641951</v>
      </c>
      <c r="CI1256">
        <f>(HydroProcOil!$K$14/HexExtSoy!$K$4)</f>
        <v>0.10977777777777777</v>
      </c>
      <c r="CJ1256">
        <f>(StarchFerm!$K$24/StarchFerm!$K$4)</f>
        <v>0.33157302630665886</v>
      </c>
      <c r="CY1256" s="198"/>
      <c r="CZ1256">
        <f>BP1256*CH1256*1000*LCI!$E$93</f>
        <v>0</v>
      </c>
      <c r="DA1256">
        <f>BQ1256*CI1256*1000*(LCI!$E$99)</f>
        <v>0</v>
      </c>
      <c r="DB1256">
        <f>BR1256*CJ1256*1000*(LCI!$E$96)</f>
        <v>0</v>
      </c>
    </row>
    <row r="1257" spans="1:106" x14ac:dyDescent="0.25">
      <c r="A1257" s="197">
        <v>26105</v>
      </c>
      <c r="B1257" s="197" t="s">
        <v>1432</v>
      </c>
      <c r="C1257" s="197" t="s">
        <v>1093</v>
      </c>
      <c r="D1257" s="197">
        <v>-86.247139399999995</v>
      </c>
      <c r="E1257" s="197">
        <v>43.994489999999999</v>
      </c>
      <c r="F1257">
        <v>2.91</v>
      </c>
      <c r="G1257">
        <f t="shared" si="118"/>
        <v>2.91</v>
      </c>
      <c r="H1257" s="198">
        <v>9.86</v>
      </c>
      <c r="Q1257" s="221">
        <f>(Q4342*10000)*TEA!$M$15*10^-6</f>
        <v>32.022203954219997</v>
      </c>
      <c r="R1257" s="221">
        <f>(R4342*10000)*TEA!$O$15*10^-6</f>
        <v>32.022203954219997</v>
      </c>
      <c r="AA1257">
        <f t="shared" si="120"/>
        <v>1</v>
      </c>
      <c r="AB1257" s="197">
        <v>26105</v>
      </c>
      <c r="AC1257" s="197">
        <v>3025</v>
      </c>
      <c r="AD1257" s="197">
        <f t="shared" si="119"/>
        <v>3025</v>
      </c>
      <c r="AE1257" s="197">
        <v>5756</v>
      </c>
      <c r="AJ1257">
        <v>0</v>
      </c>
      <c r="AK1257">
        <v>0</v>
      </c>
      <c r="AU1257" s="198">
        <v>0.27272727299999999</v>
      </c>
      <c r="AV1257" s="6">
        <v>0</v>
      </c>
      <c r="AW1257" s="198">
        <v>0.38356000000000001</v>
      </c>
      <c r="BO1257" s="198"/>
      <c r="BP1257" s="354">
        <f t="shared" si="115"/>
        <v>2400.75000240075</v>
      </c>
      <c r="BQ1257" s="354">
        <f t="shared" si="116"/>
        <v>0</v>
      </c>
      <c r="BR1257" s="354">
        <f t="shared" si="117"/>
        <v>21768.6256096</v>
      </c>
      <c r="CG1257" s="198"/>
      <c r="CH1257">
        <f>(Transest!$J$14/HexExtSoy!$K$4)</f>
        <v>0.20257267294641951</v>
      </c>
      <c r="CI1257">
        <f>(HydroProcOil!$K$14/HexExtSoy!$K$4)</f>
        <v>0.10977777777777777</v>
      </c>
      <c r="CJ1257">
        <f>(StarchFerm!$K$24/StarchFerm!$K$4)</f>
        <v>0.33157302630665886</v>
      </c>
      <c r="CY1257" s="198"/>
      <c r="CZ1257">
        <f>BP1257*CH1257*1000*LCI!$E$93</f>
        <v>18358819.526107222</v>
      </c>
      <c r="DA1257">
        <f>BQ1257*CI1257*1000*(LCI!$E$99)</f>
        <v>0</v>
      </c>
      <c r="DB1257">
        <f>BR1257*CJ1257*1000*(LCI!$E$96)</f>
        <v>194522110.48802054</v>
      </c>
    </row>
    <row r="1258" spans="1:106" x14ac:dyDescent="0.25">
      <c r="A1258" s="197">
        <v>26107</v>
      </c>
      <c r="B1258" s="197" t="s">
        <v>1432</v>
      </c>
      <c r="C1258" s="197" t="s">
        <v>1472</v>
      </c>
      <c r="D1258" s="197">
        <v>-85.325538199999997</v>
      </c>
      <c r="E1258" s="197">
        <v>43.64076</v>
      </c>
      <c r="F1258">
        <v>2.44</v>
      </c>
      <c r="G1258">
        <f t="shared" si="118"/>
        <v>2.44</v>
      </c>
      <c r="H1258" s="198">
        <v>8.5399999999999991</v>
      </c>
      <c r="Q1258" s="221">
        <f>(Q4343*10000)*TEA!$M$15*10^-6</f>
        <v>32.164114374135004</v>
      </c>
      <c r="R1258" s="221">
        <f>(R4343*10000)*TEA!$O$15*10^-6</f>
        <v>32.164114374135004</v>
      </c>
      <c r="AA1258">
        <f t="shared" si="120"/>
        <v>1</v>
      </c>
      <c r="AB1258" s="197">
        <v>26107</v>
      </c>
      <c r="AC1258" s="197">
        <v>2925</v>
      </c>
      <c r="AD1258" s="197">
        <f t="shared" si="119"/>
        <v>2925</v>
      </c>
      <c r="AE1258" s="197">
        <v>7854</v>
      </c>
      <c r="AJ1258">
        <v>0</v>
      </c>
      <c r="AK1258">
        <v>0</v>
      </c>
      <c r="AU1258" s="198">
        <v>0.27272727299999999</v>
      </c>
      <c r="AV1258" s="6">
        <v>0</v>
      </c>
      <c r="AW1258" s="198">
        <v>0.38356000000000001</v>
      </c>
      <c r="BO1258" s="198"/>
      <c r="BP1258" s="354">
        <f t="shared" si="115"/>
        <v>1946.4545474009999</v>
      </c>
      <c r="BQ1258" s="354">
        <f t="shared" si="116"/>
        <v>0</v>
      </c>
      <c r="BR1258" s="354">
        <f t="shared" si="117"/>
        <v>25726.581249599996</v>
      </c>
      <c r="CG1258" s="198"/>
      <c r="CH1258">
        <f>(Transest!$J$14/HexExtSoy!$K$4)</f>
        <v>0.20257267294641951</v>
      </c>
      <c r="CI1258">
        <f>(HydroProcOil!$K$14/HexExtSoy!$K$4)</f>
        <v>0.10977777777777777</v>
      </c>
      <c r="CJ1258">
        <f>(StarchFerm!$K$24/StarchFerm!$K$4)</f>
        <v>0.33157302630665886</v>
      </c>
      <c r="CY1258" s="198"/>
      <c r="CZ1258">
        <f>BP1258*CH1258*1000*LCI!$E$93</f>
        <v>14884768.391448949</v>
      </c>
      <c r="DA1258">
        <f>BQ1258*CI1258*1000*(LCI!$E$99)</f>
        <v>0</v>
      </c>
      <c r="DB1258">
        <f>BR1258*CJ1258*1000*(LCI!$E$96)</f>
        <v>229889978.8191857</v>
      </c>
    </row>
    <row r="1259" spans="1:106" x14ac:dyDescent="0.25">
      <c r="A1259" s="197">
        <v>26109</v>
      </c>
      <c r="B1259" s="197" t="s">
        <v>1432</v>
      </c>
      <c r="C1259" s="197" t="s">
        <v>1473</v>
      </c>
      <c r="D1259" s="197">
        <v>-87.566998900000002</v>
      </c>
      <c r="E1259" s="197">
        <v>45.574840000000002</v>
      </c>
      <c r="F1259">
        <v>0.76</v>
      </c>
      <c r="G1259">
        <f t="shared" si="118"/>
        <v>0.76</v>
      </c>
      <c r="H1259" s="198">
        <v>6.13</v>
      </c>
      <c r="Q1259" s="221">
        <f>(Q4344*10000)*TEA!$M$15*10^-6</f>
        <v>30.445556969519998</v>
      </c>
      <c r="R1259" s="221">
        <f>(R4344*10000)*TEA!$O$15*10^-6</f>
        <v>30.445556969519998</v>
      </c>
      <c r="AA1259">
        <f t="shared" si="120"/>
        <v>1</v>
      </c>
      <c r="AB1259" s="197">
        <v>26109</v>
      </c>
      <c r="AC1259" s="197">
        <v>248</v>
      </c>
      <c r="AD1259" s="197">
        <f t="shared" si="119"/>
        <v>248</v>
      </c>
      <c r="AE1259" s="197">
        <v>1870</v>
      </c>
      <c r="AJ1259">
        <v>0</v>
      </c>
      <c r="AK1259">
        <v>0</v>
      </c>
      <c r="AU1259" s="198">
        <v>0.27272727299999999</v>
      </c>
      <c r="AV1259" s="6">
        <v>0</v>
      </c>
      <c r="AW1259" s="198">
        <v>0.38356000000000001</v>
      </c>
      <c r="BO1259" s="198"/>
      <c r="BP1259" s="354">
        <f t="shared" si="115"/>
        <v>51.403636415039998</v>
      </c>
      <c r="BQ1259" s="354">
        <f t="shared" si="116"/>
        <v>0</v>
      </c>
      <c r="BR1259" s="354">
        <f t="shared" si="117"/>
        <v>4396.7866360000007</v>
      </c>
      <c r="CG1259" s="198"/>
      <c r="CH1259">
        <f>(Transest!$J$14/HexExtSoy!$K$4)</f>
        <v>0.20257267294641951</v>
      </c>
      <c r="CI1259">
        <f>(HydroProcOil!$K$14/HexExtSoy!$K$4)</f>
        <v>0.10977777777777777</v>
      </c>
      <c r="CJ1259">
        <f>(StarchFerm!$K$24/StarchFerm!$K$4)</f>
        <v>0.33157302630665886</v>
      </c>
      <c r="CY1259" s="198"/>
      <c r="CZ1259">
        <f>BP1259*CH1259*1000*LCI!$E$93</f>
        <v>393089.69404796103</v>
      </c>
      <c r="DA1259">
        <f>BQ1259*CI1259*1000*(LCI!$E$99)</f>
        <v>0</v>
      </c>
      <c r="DB1259">
        <f>BR1259*CJ1259*1000*(LCI!$E$96)</f>
        <v>39289215.182380088</v>
      </c>
    </row>
    <row r="1260" spans="1:106" x14ac:dyDescent="0.25">
      <c r="A1260" s="197">
        <v>26111</v>
      </c>
      <c r="B1260" s="197" t="s">
        <v>1432</v>
      </c>
      <c r="C1260" s="197" t="s">
        <v>1474</v>
      </c>
      <c r="D1260" s="197">
        <v>-84.383921599999994</v>
      </c>
      <c r="E1260" s="197">
        <v>43.647910000000003</v>
      </c>
      <c r="F1260">
        <v>2.87</v>
      </c>
      <c r="G1260">
        <f t="shared" si="118"/>
        <v>2.87</v>
      </c>
      <c r="H1260" s="198">
        <v>10.210000000000001</v>
      </c>
      <c r="Q1260" s="221">
        <f>(Q4345*10000)*TEA!$M$15*10^-6</f>
        <v>31.986065219175</v>
      </c>
      <c r="R1260" s="221">
        <f>(R4345*10000)*TEA!$O$15*10^-6</f>
        <v>31.986065219175</v>
      </c>
      <c r="AA1260">
        <f t="shared" si="120"/>
        <v>1</v>
      </c>
      <c r="AB1260" s="197">
        <v>26111</v>
      </c>
      <c r="AC1260" s="197">
        <v>11253</v>
      </c>
      <c r="AD1260" s="197">
        <f t="shared" si="119"/>
        <v>11253</v>
      </c>
      <c r="AE1260" s="197">
        <v>6957</v>
      </c>
      <c r="AJ1260">
        <v>0</v>
      </c>
      <c r="AK1260">
        <v>0</v>
      </c>
      <c r="AU1260" s="198">
        <v>0.27272727299999999</v>
      </c>
      <c r="AV1260" s="6">
        <v>0</v>
      </c>
      <c r="AW1260" s="198">
        <v>0.38356000000000001</v>
      </c>
      <c r="BO1260" s="198"/>
      <c r="BP1260" s="354">
        <f t="shared" si="115"/>
        <v>8808.0300088080294</v>
      </c>
      <c r="BQ1260" s="354">
        <f t="shared" si="116"/>
        <v>0</v>
      </c>
      <c r="BR1260" s="354">
        <f t="shared" si="117"/>
        <v>27244.638853200002</v>
      </c>
      <c r="CG1260" s="198"/>
      <c r="CH1260">
        <f>(Transest!$J$14/HexExtSoy!$K$4)</f>
        <v>0.20257267294641951</v>
      </c>
      <c r="CI1260">
        <f>(HydroProcOil!$K$14/HexExtSoy!$K$4)</f>
        <v>0.10977777777777777</v>
      </c>
      <c r="CJ1260">
        <f>(StarchFerm!$K$24/StarchFerm!$K$4)</f>
        <v>0.33157302630665886</v>
      </c>
      <c r="CY1260" s="198"/>
      <c r="CZ1260">
        <f>BP1260*CH1260*1000*LCI!$E$93</f>
        <v>67356048.38093853</v>
      </c>
      <c r="DA1260">
        <f>BQ1260*CI1260*1000*(LCI!$E$99)</f>
        <v>0</v>
      </c>
      <c r="DB1260">
        <f>BR1260*CJ1260*1000*(LCI!$E$96)</f>
        <v>243455179.22230327</v>
      </c>
    </row>
    <row r="1261" spans="1:106" x14ac:dyDescent="0.25">
      <c r="A1261" s="197">
        <v>26113</v>
      </c>
      <c r="B1261" s="197" t="s">
        <v>1432</v>
      </c>
      <c r="C1261" s="197" t="s">
        <v>1475</v>
      </c>
      <c r="D1261" s="197">
        <v>-85.081367499999999</v>
      </c>
      <c r="E1261" s="197">
        <v>44.341200000000001</v>
      </c>
      <c r="F1261">
        <v>0</v>
      </c>
      <c r="G1261">
        <f t="shared" si="118"/>
        <v>0</v>
      </c>
      <c r="H1261" s="198">
        <v>9.1999999999999993</v>
      </c>
      <c r="Q1261" s="221">
        <f>(Q4346*10000)*TEA!$M$15*10^-6</f>
        <v>30.59019657072</v>
      </c>
      <c r="R1261" s="221">
        <f>(R4346*10000)*TEA!$O$15*10^-6</f>
        <v>30.59019657072</v>
      </c>
      <c r="AA1261">
        <f t="shared" si="120"/>
        <v>1</v>
      </c>
      <c r="AB1261" s="197">
        <v>26113</v>
      </c>
      <c r="AC1261" s="197">
        <v>0</v>
      </c>
      <c r="AD1261" s="197">
        <f t="shared" si="119"/>
        <v>0</v>
      </c>
      <c r="AE1261" s="197">
        <v>3281</v>
      </c>
      <c r="AJ1261">
        <v>0</v>
      </c>
      <c r="AK1261">
        <v>0</v>
      </c>
      <c r="AU1261" s="198">
        <v>0.27272727299999999</v>
      </c>
      <c r="AV1261" s="6">
        <v>0</v>
      </c>
      <c r="AW1261" s="198">
        <v>0.38356000000000001</v>
      </c>
      <c r="BO1261" s="198"/>
      <c r="BP1261" s="354">
        <f t="shared" si="115"/>
        <v>0</v>
      </c>
      <c r="BQ1261" s="354">
        <f t="shared" si="116"/>
        <v>0</v>
      </c>
      <c r="BR1261" s="354">
        <f t="shared" si="117"/>
        <v>11577.835311999999</v>
      </c>
      <c r="CG1261" s="198"/>
      <c r="CH1261">
        <f>(Transest!$J$14/HexExtSoy!$K$4)</f>
        <v>0.20257267294641951</v>
      </c>
      <c r="CI1261">
        <f>(HydroProcOil!$K$14/HexExtSoy!$K$4)</f>
        <v>0.10977777777777777</v>
      </c>
      <c r="CJ1261">
        <f>(StarchFerm!$K$24/StarchFerm!$K$4)</f>
        <v>0.33157302630665886</v>
      </c>
      <c r="CY1261" s="198"/>
      <c r="CZ1261">
        <f>BP1261*CH1261*1000*LCI!$E$93</f>
        <v>0</v>
      </c>
      <c r="DA1261">
        <f>BQ1261*CI1261*1000*(LCI!$E$99)</f>
        <v>0</v>
      </c>
      <c r="DB1261">
        <f>BR1261*CJ1261*1000*(LCI!$E$96)</f>
        <v>103458298.20233436</v>
      </c>
    </row>
    <row r="1262" spans="1:106" x14ac:dyDescent="0.25">
      <c r="A1262" s="197">
        <v>26115</v>
      </c>
      <c r="B1262" s="197" t="s">
        <v>1432</v>
      </c>
      <c r="C1262" s="197" t="s">
        <v>641</v>
      </c>
      <c r="D1262" s="197">
        <v>-83.537148200000004</v>
      </c>
      <c r="E1262" s="197">
        <v>41.94229</v>
      </c>
      <c r="F1262">
        <v>3.17</v>
      </c>
      <c r="G1262">
        <f t="shared" si="118"/>
        <v>3.17</v>
      </c>
      <c r="H1262" s="198">
        <v>11.43</v>
      </c>
      <c r="Q1262" s="221">
        <f>(Q4347*10000)*TEA!$M$15*10^-6</f>
        <v>36.039286564649998</v>
      </c>
      <c r="R1262" s="221">
        <f>(R4347*10000)*TEA!$O$15*10^-6</f>
        <v>36.039286564649998</v>
      </c>
      <c r="AA1262">
        <f t="shared" si="120"/>
        <v>1</v>
      </c>
      <c r="AB1262" s="197">
        <v>26115</v>
      </c>
      <c r="AC1262" s="197">
        <v>40435</v>
      </c>
      <c r="AD1262" s="197">
        <f t="shared" si="119"/>
        <v>40435</v>
      </c>
      <c r="AE1262" s="197">
        <v>24432</v>
      </c>
      <c r="AJ1262">
        <v>0</v>
      </c>
      <c r="AK1262">
        <v>0</v>
      </c>
      <c r="AU1262" s="198">
        <v>0.27272727299999999</v>
      </c>
      <c r="AV1262" s="6">
        <v>0</v>
      </c>
      <c r="AW1262" s="198">
        <v>0.38356000000000001</v>
      </c>
      <c r="BO1262" s="198"/>
      <c r="BP1262" s="354">
        <f t="shared" si="115"/>
        <v>34957.895489503346</v>
      </c>
      <c r="BQ1262" s="354">
        <f t="shared" si="116"/>
        <v>0</v>
      </c>
      <c r="BR1262" s="354">
        <f t="shared" si="117"/>
        <v>107112.10642560001</v>
      </c>
      <c r="CG1262" s="198"/>
      <c r="CH1262">
        <f>(Transest!$J$14/HexExtSoy!$K$4)</f>
        <v>0.20257267294641951</v>
      </c>
      <c r="CI1262">
        <f>(HydroProcOil!$K$14/HexExtSoy!$K$4)</f>
        <v>0.10977777777777777</v>
      </c>
      <c r="CJ1262">
        <f>(StarchFerm!$K$24/StarchFerm!$K$4)</f>
        <v>0.33157302630665886</v>
      </c>
      <c r="CY1262" s="198"/>
      <c r="CZ1262">
        <f>BP1262*CH1262*1000*LCI!$E$93</f>
        <v>267327165.95335785</v>
      </c>
      <c r="DA1262">
        <f>BQ1262*CI1262*1000*(LCI!$E$99)</f>
        <v>0</v>
      </c>
      <c r="DB1262">
        <f>BR1262*CJ1262*1000*(LCI!$E$96)</f>
        <v>957142328.33958137</v>
      </c>
    </row>
    <row r="1263" spans="1:106" x14ac:dyDescent="0.25">
      <c r="A1263" s="197">
        <v>26117</v>
      </c>
      <c r="B1263" s="197" t="s">
        <v>1432</v>
      </c>
      <c r="C1263" s="197" t="s">
        <v>1476</v>
      </c>
      <c r="D1263" s="197">
        <v>-85.154048200000005</v>
      </c>
      <c r="E1263" s="197">
        <v>43.311</v>
      </c>
      <c r="F1263">
        <v>2.3199999999999998</v>
      </c>
      <c r="G1263">
        <f t="shared" si="118"/>
        <v>2.3199999999999998</v>
      </c>
      <c r="H1263" s="198">
        <v>9.0500000000000007</v>
      </c>
      <c r="Q1263" s="221">
        <f>(Q4348*10000)*TEA!$M$15*10^-6</f>
        <v>32.794936458795</v>
      </c>
      <c r="R1263" s="221">
        <f>(R4348*10000)*TEA!$O$15*10^-6</f>
        <v>32.794936458795</v>
      </c>
      <c r="AA1263">
        <f t="shared" si="120"/>
        <v>1</v>
      </c>
      <c r="AB1263" s="197">
        <v>26117</v>
      </c>
      <c r="AC1263" s="197">
        <v>13675</v>
      </c>
      <c r="AD1263" s="197">
        <f t="shared" si="119"/>
        <v>13675</v>
      </c>
      <c r="AE1263" s="197">
        <v>25813</v>
      </c>
      <c r="AJ1263">
        <v>0</v>
      </c>
      <c r="AK1263">
        <v>0</v>
      </c>
      <c r="AU1263" s="198">
        <v>0.27272727299999999</v>
      </c>
      <c r="AV1263" s="6">
        <v>0</v>
      </c>
      <c r="AW1263" s="198">
        <v>0.38356000000000001</v>
      </c>
      <c r="BO1263" s="198"/>
      <c r="BP1263" s="354">
        <f t="shared" si="115"/>
        <v>8652.5454631979992</v>
      </c>
      <c r="BQ1263" s="354">
        <f t="shared" si="116"/>
        <v>0</v>
      </c>
      <c r="BR1263" s="354">
        <f t="shared" si="117"/>
        <v>89602.550234000009</v>
      </c>
      <c r="CG1263" s="198"/>
      <c r="CH1263">
        <f>(Transest!$J$14/HexExtSoy!$K$4)</f>
        <v>0.20257267294641951</v>
      </c>
      <c r="CI1263">
        <f>(HydroProcOil!$K$14/HexExtSoy!$K$4)</f>
        <v>0.10977777777777777</v>
      </c>
      <c r="CJ1263">
        <f>(StarchFerm!$K$24/StarchFerm!$K$4)</f>
        <v>0.33157302630665886</v>
      </c>
      <c r="CY1263" s="198"/>
      <c r="CZ1263">
        <f>BP1263*CH1263*1000*LCI!$E$93</f>
        <v>66167039.650708891</v>
      </c>
      <c r="DA1263">
        <f>BQ1263*CI1263*1000*(LCI!$E$99)</f>
        <v>0</v>
      </c>
      <c r="DB1263">
        <f>BR1263*CJ1263*1000*(LCI!$E$96)</f>
        <v>800678806.70151472</v>
      </c>
    </row>
    <row r="1264" spans="1:106" x14ac:dyDescent="0.25">
      <c r="A1264" s="197">
        <v>26119</v>
      </c>
      <c r="B1264" s="197" t="s">
        <v>1432</v>
      </c>
      <c r="C1264" s="197" t="s">
        <v>1477</v>
      </c>
      <c r="D1264" s="197">
        <v>-84.120965100000006</v>
      </c>
      <c r="E1264" s="197">
        <v>45.029110000000003</v>
      </c>
      <c r="F1264">
        <v>2.4500000000000002</v>
      </c>
      <c r="G1264">
        <f t="shared" si="118"/>
        <v>2.4500000000000002</v>
      </c>
      <c r="H1264" s="198">
        <v>7.61</v>
      </c>
      <c r="Q1264" s="221">
        <f>(Q4349*10000)*TEA!$M$15*10^-6</f>
        <v>30.301685982765001</v>
      </c>
      <c r="R1264" s="221">
        <f>(R4349*10000)*TEA!$O$15*10^-6</f>
        <v>30.301685982765001</v>
      </c>
      <c r="AA1264">
        <f t="shared" si="120"/>
        <v>1</v>
      </c>
      <c r="AB1264" s="197">
        <v>26119</v>
      </c>
      <c r="AC1264" s="197">
        <v>1537</v>
      </c>
      <c r="AD1264" s="197">
        <f t="shared" si="119"/>
        <v>1537</v>
      </c>
      <c r="AE1264" s="197">
        <v>402</v>
      </c>
      <c r="AJ1264">
        <v>0</v>
      </c>
      <c r="AK1264">
        <v>0</v>
      </c>
      <c r="AU1264" s="198">
        <v>0.27272727299999999</v>
      </c>
      <c r="AV1264" s="6">
        <v>0</v>
      </c>
      <c r="AW1264" s="198">
        <v>0.38356000000000001</v>
      </c>
      <c r="BO1264" s="198"/>
      <c r="BP1264" s="354">
        <f t="shared" si="115"/>
        <v>1026.9954555724501</v>
      </c>
      <c r="BQ1264" s="354">
        <f t="shared" si="116"/>
        <v>0</v>
      </c>
      <c r="BR1264" s="354">
        <f t="shared" si="117"/>
        <v>1173.3944232000001</v>
      </c>
      <c r="CG1264" s="198"/>
      <c r="CH1264">
        <f>(Transest!$J$14/HexExtSoy!$K$4)</f>
        <v>0.20257267294641951</v>
      </c>
      <c r="CI1264">
        <f>(HydroProcOil!$K$14/HexExtSoy!$K$4)</f>
        <v>0.10977777777777777</v>
      </c>
      <c r="CJ1264">
        <f>(StarchFerm!$K$24/StarchFerm!$K$4)</f>
        <v>0.33157302630665886</v>
      </c>
      <c r="CY1264" s="198"/>
      <c r="CZ1264">
        <f>BP1264*CH1264*1000*LCI!$E$93</f>
        <v>7853555.848852423</v>
      </c>
      <c r="DA1264">
        <f>BQ1264*CI1264*1000*(LCI!$E$99)</f>
        <v>0</v>
      </c>
      <c r="DB1264">
        <f>BR1264*CJ1264*1000*(LCI!$E$96)</f>
        <v>10485327.081700481</v>
      </c>
    </row>
    <row r="1265" spans="1:106" x14ac:dyDescent="0.25">
      <c r="A1265" s="197">
        <v>26121</v>
      </c>
      <c r="B1265" s="197" t="s">
        <v>1432</v>
      </c>
      <c r="C1265" s="197" t="s">
        <v>1478</v>
      </c>
      <c r="D1265" s="197">
        <v>-86.136994000000001</v>
      </c>
      <c r="E1265" s="197">
        <v>43.287869999999998</v>
      </c>
      <c r="F1265">
        <v>2.77</v>
      </c>
      <c r="G1265">
        <f t="shared" si="118"/>
        <v>2.77</v>
      </c>
      <c r="H1265" s="198">
        <v>9.1199999999999992</v>
      </c>
      <c r="Q1265" s="221">
        <f>(Q4350*10000)*TEA!$M$15*10^-6</f>
        <v>33.596264027699995</v>
      </c>
      <c r="R1265" s="221">
        <f>(R4350*10000)*TEA!$O$15*10^-6</f>
        <v>33.596264027699995</v>
      </c>
      <c r="AA1265">
        <f t="shared" si="120"/>
        <v>1</v>
      </c>
      <c r="AB1265" s="197">
        <v>26121</v>
      </c>
      <c r="AC1265" s="197">
        <v>4306</v>
      </c>
      <c r="AD1265" s="197">
        <f t="shared" si="119"/>
        <v>4306</v>
      </c>
      <c r="AE1265" s="197">
        <v>3480</v>
      </c>
      <c r="AJ1265">
        <v>0</v>
      </c>
      <c r="AK1265">
        <v>0</v>
      </c>
      <c r="AU1265" s="198">
        <v>0.27272727299999999</v>
      </c>
      <c r="AV1265" s="6">
        <v>0</v>
      </c>
      <c r="AW1265" s="198">
        <v>0.38356000000000001</v>
      </c>
      <c r="BO1265" s="198"/>
      <c r="BP1265" s="354">
        <f t="shared" si="115"/>
        <v>3252.9872759802602</v>
      </c>
      <c r="BQ1265" s="354">
        <f t="shared" si="116"/>
        <v>0</v>
      </c>
      <c r="BR1265" s="354">
        <f t="shared" si="117"/>
        <v>12173.273856</v>
      </c>
      <c r="CG1265" s="198"/>
      <c r="CH1265">
        <f>(Transest!$J$14/HexExtSoy!$K$4)</f>
        <v>0.20257267294641951</v>
      </c>
      <c r="CI1265">
        <f>(HydroProcOil!$K$14/HexExtSoy!$K$4)</f>
        <v>0.10977777777777777</v>
      </c>
      <c r="CJ1265">
        <f>(StarchFerm!$K$24/StarchFerm!$K$4)</f>
        <v>0.33157302630665886</v>
      </c>
      <c r="CY1265" s="198"/>
      <c r="CZ1265">
        <f>BP1265*CH1265*1000*LCI!$E$93</f>
        <v>24875978.865239505</v>
      </c>
      <c r="DA1265">
        <f>BQ1265*CI1265*1000*(LCI!$E$99)</f>
        <v>0</v>
      </c>
      <c r="DB1265">
        <f>BR1265*CJ1265*1000*(LCI!$E$96)</f>
        <v>108779073.35470389</v>
      </c>
    </row>
    <row r="1266" spans="1:106" x14ac:dyDescent="0.25">
      <c r="A1266" s="197">
        <v>26123</v>
      </c>
      <c r="B1266" s="197" t="s">
        <v>1432</v>
      </c>
      <c r="C1266" s="197" t="s">
        <v>1479</v>
      </c>
      <c r="D1266" s="197">
        <v>-85.804728499999996</v>
      </c>
      <c r="E1266" s="197">
        <v>43.55359</v>
      </c>
      <c r="F1266">
        <v>2.23</v>
      </c>
      <c r="G1266">
        <f t="shared" si="118"/>
        <v>2.23</v>
      </c>
      <c r="H1266" s="198">
        <v>8.7200000000000006</v>
      </c>
      <c r="Q1266" s="221">
        <f>(Q4351*10000)*TEA!$M$15*10^-6</f>
        <v>32.708791101689997</v>
      </c>
      <c r="R1266" s="221">
        <f>(R4351*10000)*TEA!$O$15*10^-6</f>
        <v>32.708791101689997</v>
      </c>
      <c r="AA1266">
        <f t="shared" si="120"/>
        <v>1</v>
      </c>
      <c r="AB1266" s="197">
        <v>26123</v>
      </c>
      <c r="AC1266" s="197">
        <v>6501</v>
      </c>
      <c r="AD1266" s="197">
        <f t="shared" si="119"/>
        <v>6501</v>
      </c>
      <c r="AE1266" s="197">
        <v>7978</v>
      </c>
      <c r="AJ1266">
        <v>0</v>
      </c>
      <c r="AK1266">
        <v>0</v>
      </c>
      <c r="AU1266" s="198">
        <v>0.27272727299999999</v>
      </c>
      <c r="AV1266" s="6">
        <v>0</v>
      </c>
      <c r="AW1266" s="198">
        <v>0.38356000000000001</v>
      </c>
      <c r="BO1266" s="198"/>
      <c r="BP1266" s="354">
        <f t="shared" si="115"/>
        <v>3953.7900039537899</v>
      </c>
      <c r="BQ1266" s="354">
        <f t="shared" si="116"/>
        <v>0</v>
      </c>
      <c r="BR1266" s="354">
        <f t="shared" si="117"/>
        <v>26683.563449600002</v>
      </c>
      <c r="CG1266" s="198"/>
      <c r="CH1266">
        <f>(Transest!$J$14/HexExtSoy!$K$4)</f>
        <v>0.20257267294641951</v>
      </c>
      <c r="CI1266">
        <f>(HydroProcOil!$K$14/HexExtSoy!$K$4)</f>
        <v>0.10977777777777777</v>
      </c>
      <c r="CJ1266">
        <f>(StarchFerm!$K$24/StarchFerm!$K$4)</f>
        <v>0.33157302630665886</v>
      </c>
      <c r="CY1266" s="198"/>
      <c r="CZ1266">
        <f>BP1266*CH1266*1000*LCI!$E$93</f>
        <v>30235100.303708207</v>
      </c>
      <c r="DA1266">
        <f>BQ1266*CI1266*1000*(LCI!$E$99)</f>
        <v>0</v>
      </c>
      <c r="DB1266">
        <f>BR1266*CJ1266*1000*(LCI!$E$96)</f>
        <v>238441469.41771832</v>
      </c>
    </row>
    <row r="1267" spans="1:106" x14ac:dyDescent="0.25">
      <c r="A1267" s="197">
        <v>26125</v>
      </c>
      <c r="B1267" s="197" t="s">
        <v>1432</v>
      </c>
      <c r="C1267" s="197" t="s">
        <v>1480</v>
      </c>
      <c r="D1267" s="197">
        <v>-83.382444100000001</v>
      </c>
      <c r="E1267" s="197">
        <v>42.667729999999999</v>
      </c>
      <c r="F1267">
        <v>2.56</v>
      </c>
      <c r="G1267">
        <f t="shared" si="118"/>
        <v>2.56</v>
      </c>
      <c r="H1267" s="198">
        <v>9.43</v>
      </c>
      <c r="Q1267" s="221">
        <f>(Q4352*10000)*TEA!$M$15*10^-6</f>
        <v>34.012232277300001</v>
      </c>
      <c r="R1267" s="221">
        <f>(R4352*10000)*TEA!$O$15*10^-6</f>
        <v>34.012232277300001</v>
      </c>
      <c r="AA1267">
        <f t="shared" si="120"/>
        <v>1</v>
      </c>
      <c r="AB1267" s="197">
        <v>26125</v>
      </c>
      <c r="AC1267" s="197">
        <v>1010</v>
      </c>
      <c r="AD1267" s="197">
        <f t="shared" si="119"/>
        <v>1010</v>
      </c>
      <c r="AE1267" s="197">
        <v>904</v>
      </c>
      <c r="AJ1267">
        <v>0</v>
      </c>
      <c r="AK1267">
        <v>0</v>
      </c>
      <c r="AU1267" s="198">
        <v>0.27272727299999999</v>
      </c>
      <c r="AV1267" s="6">
        <v>0</v>
      </c>
      <c r="AW1267" s="198">
        <v>0.38356000000000001</v>
      </c>
      <c r="BO1267" s="198"/>
      <c r="BP1267" s="354">
        <f t="shared" si="115"/>
        <v>705.16363706879997</v>
      </c>
      <c r="BQ1267" s="354">
        <f t="shared" si="116"/>
        <v>0</v>
      </c>
      <c r="BR1267" s="354">
        <f t="shared" si="117"/>
        <v>3269.7416031999996</v>
      </c>
      <c r="CG1267" s="198"/>
      <c r="CH1267">
        <f>(Transest!$J$14/HexExtSoy!$K$4)</f>
        <v>0.20257267294641951</v>
      </c>
      <c r="CI1267">
        <f>(HydroProcOil!$K$14/HexExtSoy!$K$4)</f>
        <v>0.10977777777777777</v>
      </c>
      <c r="CJ1267">
        <f>(StarchFerm!$K$24/StarchFerm!$K$4)</f>
        <v>0.33157302630665886</v>
      </c>
      <c r="CY1267" s="198"/>
      <c r="CZ1267">
        <f>BP1267*CH1267*1000*LCI!$E$93</f>
        <v>5392469.8266681246</v>
      </c>
      <c r="DA1267">
        <f>BQ1267*CI1267*1000*(LCI!$E$99)</f>
        <v>0</v>
      </c>
      <c r="DB1267">
        <f>BR1267*CJ1267*1000*(LCI!$E$96)</f>
        <v>29218061.296642188</v>
      </c>
    </row>
    <row r="1268" spans="1:106" x14ac:dyDescent="0.25">
      <c r="A1268" s="197">
        <v>26127</v>
      </c>
      <c r="B1268" s="197" t="s">
        <v>1432</v>
      </c>
      <c r="C1268" s="197" t="s">
        <v>1481</v>
      </c>
      <c r="D1268" s="197">
        <v>-86.254418700000002</v>
      </c>
      <c r="E1268" s="197">
        <v>43.636760000000002</v>
      </c>
      <c r="F1268">
        <v>2.76</v>
      </c>
      <c r="G1268">
        <f t="shared" si="118"/>
        <v>2.76</v>
      </c>
      <c r="H1268" s="198">
        <v>8.66</v>
      </c>
      <c r="Q1268" s="221">
        <f>(Q4353*10000)*TEA!$M$15*10^-6</f>
        <v>32.863098970350002</v>
      </c>
      <c r="R1268" s="221">
        <f>(R4353*10000)*TEA!$O$15*10^-6</f>
        <v>32.863098970350002</v>
      </c>
      <c r="AA1268">
        <f t="shared" si="120"/>
        <v>1</v>
      </c>
      <c r="AB1268" s="197">
        <v>26127</v>
      </c>
      <c r="AC1268" s="197">
        <v>3578</v>
      </c>
      <c r="AD1268" s="197">
        <f t="shared" si="119"/>
        <v>3578</v>
      </c>
      <c r="AE1268" s="197">
        <v>8323</v>
      </c>
      <c r="AJ1268">
        <v>0</v>
      </c>
      <c r="AK1268">
        <v>0</v>
      </c>
      <c r="AU1268" s="198">
        <v>0.27272727299999999</v>
      </c>
      <c r="AV1268" s="6">
        <v>0</v>
      </c>
      <c r="AW1268" s="198">
        <v>0.38356000000000001</v>
      </c>
      <c r="BO1268" s="198"/>
      <c r="BP1268" s="354">
        <f t="shared" si="115"/>
        <v>2693.2581845114396</v>
      </c>
      <c r="BQ1268" s="354">
        <f t="shared" si="116"/>
        <v>0</v>
      </c>
      <c r="BR1268" s="354">
        <f t="shared" si="117"/>
        <v>27645.923160800005</v>
      </c>
      <c r="CG1268" s="198"/>
      <c r="CH1268">
        <f>(Transest!$J$14/HexExtSoy!$K$4)</f>
        <v>0.20257267294641951</v>
      </c>
      <c r="CI1268">
        <f>(HydroProcOil!$K$14/HexExtSoy!$K$4)</f>
        <v>0.10977777777777777</v>
      </c>
      <c r="CJ1268">
        <f>(StarchFerm!$K$24/StarchFerm!$K$4)</f>
        <v>0.33157302630665886</v>
      </c>
      <c r="CY1268" s="198"/>
      <c r="CZ1268">
        <f>BP1268*CH1268*1000*LCI!$E$93</f>
        <v>20595664.228766702</v>
      </c>
      <c r="DA1268">
        <f>BQ1268*CI1268*1000*(LCI!$E$99)</f>
        <v>0</v>
      </c>
      <c r="DB1268">
        <f>BR1268*CJ1268*1000*(LCI!$E$96)</f>
        <v>247041012.88125744</v>
      </c>
    </row>
    <row r="1269" spans="1:106" x14ac:dyDescent="0.25">
      <c r="A1269" s="197">
        <v>26129</v>
      </c>
      <c r="B1269" s="197" t="s">
        <v>1432</v>
      </c>
      <c r="C1269" s="197" t="s">
        <v>1482</v>
      </c>
      <c r="D1269" s="197">
        <v>-84.121663100000006</v>
      </c>
      <c r="E1269" s="197">
        <v>44.339820000000003</v>
      </c>
      <c r="F1269">
        <v>2.87</v>
      </c>
      <c r="G1269">
        <f t="shared" si="118"/>
        <v>2.87</v>
      </c>
      <c r="H1269" s="198">
        <v>9.4600000000000009</v>
      </c>
      <c r="Q1269" s="221">
        <f>(Q4354*10000)*TEA!$M$15*10^-6</f>
        <v>30.99372103008</v>
      </c>
      <c r="R1269" s="221">
        <f>(R4354*10000)*TEA!$O$15*10^-6</f>
        <v>30.99372103008</v>
      </c>
      <c r="AA1269">
        <f t="shared" si="120"/>
        <v>1</v>
      </c>
      <c r="AB1269" s="197">
        <v>26129</v>
      </c>
      <c r="AC1269" s="197">
        <v>2452</v>
      </c>
      <c r="AD1269" s="197">
        <f t="shared" si="119"/>
        <v>2452</v>
      </c>
      <c r="AE1269" s="197">
        <v>3391</v>
      </c>
      <c r="AJ1269">
        <v>0</v>
      </c>
      <c r="AK1269">
        <v>0</v>
      </c>
      <c r="AU1269" s="198">
        <v>0.27272727299999999</v>
      </c>
      <c r="AV1269" s="6">
        <v>0</v>
      </c>
      <c r="AW1269" s="198">
        <v>0.38356000000000001</v>
      </c>
      <c r="BO1269" s="198"/>
      <c r="BP1269" s="354">
        <f t="shared" si="115"/>
        <v>1919.2472746465201</v>
      </c>
      <c r="BQ1269" s="354">
        <f t="shared" si="116"/>
        <v>0</v>
      </c>
      <c r="BR1269" s="354">
        <f t="shared" si="117"/>
        <v>12304.167541600002</v>
      </c>
      <c r="CG1269" s="198"/>
      <c r="CH1269">
        <f>(Transest!$J$14/HexExtSoy!$K$4)</f>
        <v>0.20257267294641951</v>
      </c>
      <c r="CI1269">
        <f>(HydroProcOil!$K$14/HexExtSoy!$K$4)</f>
        <v>0.10977777777777777</v>
      </c>
      <c r="CJ1269">
        <f>(StarchFerm!$K$24/StarchFerm!$K$4)</f>
        <v>0.33157302630665886</v>
      </c>
      <c r="CY1269" s="198"/>
      <c r="CZ1269">
        <f>BP1269*CH1269*1000*LCI!$E$93</f>
        <v>14676711.155252937</v>
      </c>
      <c r="DA1269">
        <f>BQ1269*CI1269*1000*(LCI!$E$99)</f>
        <v>0</v>
      </c>
      <c r="DB1269">
        <f>BR1269*CJ1269*1000*(LCI!$E$96)</f>
        <v>109948725.33131921</v>
      </c>
    </row>
    <row r="1270" spans="1:106" x14ac:dyDescent="0.25">
      <c r="A1270" s="197">
        <v>26131</v>
      </c>
      <c r="B1270" s="197" t="s">
        <v>1432</v>
      </c>
      <c r="C1270" s="197" t="s">
        <v>1483</v>
      </c>
      <c r="D1270" s="197">
        <v>-89.319719500000005</v>
      </c>
      <c r="E1270" s="197">
        <v>46.664200000000001</v>
      </c>
      <c r="F1270">
        <v>0</v>
      </c>
      <c r="G1270">
        <f t="shared" si="118"/>
        <v>0</v>
      </c>
      <c r="H1270" s="198">
        <v>0</v>
      </c>
      <c r="Q1270" s="221">
        <f>(Q4355*10000)*TEA!$M$15*10^-6</f>
        <v>29.010738739634998</v>
      </c>
      <c r="R1270" s="221">
        <f>(R4355*10000)*TEA!$O$15*10^-6</f>
        <v>29.010738739634998</v>
      </c>
      <c r="AA1270">
        <f t="shared" si="120"/>
        <v>1</v>
      </c>
      <c r="AB1270" s="197">
        <v>26131</v>
      </c>
      <c r="AC1270" s="197">
        <v>0</v>
      </c>
      <c r="AD1270" s="197">
        <f t="shared" si="119"/>
        <v>0</v>
      </c>
      <c r="AE1270" s="197">
        <v>0</v>
      </c>
      <c r="AJ1270">
        <v>0</v>
      </c>
      <c r="AK1270">
        <v>0</v>
      </c>
      <c r="AU1270" s="198">
        <v>0.27272727299999999</v>
      </c>
      <c r="AV1270" s="6">
        <v>0</v>
      </c>
      <c r="AW1270" s="198">
        <v>0.38356000000000001</v>
      </c>
      <c r="BO1270" s="198"/>
      <c r="BP1270" s="354">
        <f t="shared" si="115"/>
        <v>0</v>
      </c>
      <c r="BQ1270" s="354">
        <f t="shared" si="116"/>
        <v>0</v>
      </c>
      <c r="BR1270" s="354">
        <f t="shared" si="117"/>
        <v>0</v>
      </c>
      <c r="CG1270" s="198"/>
      <c r="CH1270">
        <f>(Transest!$J$14/HexExtSoy!$K$4)</f>
        <v>0.20257267294641951</v>
      </c>
      <c r="CI1270">
        <f>(HydroProcOil!$K$14/HexExtSoy!$K$4)</f>
        <v>0.10977777777777777</v>
      </c>
      <c r="CJ1270">
        <f>(StarchFerm!$K$24/StarchFerm!$K$4)</f>
        <v>0.33157302630665886</v>
      </c>
      <c r="CY1270" s="198"/>
      <c r="CZ1270">
        <f>BP1270*CH1270*1000*LCI!$E$93</f>
        <v>0</v>
      </c>
      <c r="DA1270">
        <f>BQ1270*CI1270*1000*(LCI!$E$99)</f>
        <v>0</v>
      </c>
      <c r="DB1270">
        <f>BR1270*CJ1270*1000*(LCI!$E$96)</f>
        <v>0</v>
      </c>
    </row>
    <row r="1271" spans="1:106" x14ac:dyDescent="0.25">
      <c r="A1271" s="197">
        <v>26133</v>
      </c>
      <c r="B1271" s="197" t="s">
        <v>1432</v>
      </c>
      <c r="C1271" s="197" t="s">
        <v>896</v>
      </c>
      <c r="D1271" s="197">
        <v>-85.323445300000003</v>
      </c>
      <c r="E1271" s="197">
        <v>43.991340000000001</v>
      </c>
      <c r="F1271">
        <v>2.88</v>
      </c>
      <c r="G1271">
        <f t="shared" si="118"/>
        <v>2.88</v>
      </c>
      <c r="H1271" s="198">
        <v>8.41</v>
      </c>
      <c r="Q1271" s="221">
        <f>(Q4356*10000)*TEA!$M$15*10^-6</f>
        <v>31.346753787855</v>
      </c>
      <c r="R1271" s="221">
        <f>(R4356*10000)*TEA!$O$15*10^-6</f>
        <v>31.346753787855</v>
      </c>
      <c r="AA1271">
        <f t="shared" si="120"/>
        <v>1</v>
      </c>
      <c r="AB1271" s="197">
        <v>26133</v>
      </c>
      <c r="AC1271" s="197">
        <v>599</v>
      </c>
      <c r="AD1271" s="197">
        <f t="shared" si="119"/>
        <v>599</v>
      </c>
      <c r="AE1271" s="197">
        <v>2580</v>
      </c>
      <c r="AJ1271">
        <v>0</v>
      </c>
      <c r="AK1271">
        <v>0</v>
      </c>
      <c r="AU1271" s="198">
        <v>0.27272727299999999</v>
      </c>
      <c r="AV1271" s="6">
        <v>0</v>
      </c>
      <c r="AW1271" s="198">
        <v>0.38356000000000001</v>
      </c>
      <c r="BO1271" s="198"/>
      <c r="BP1271" s="354">
        <f t="shared" si="115"/>
        <v>470.48727319775998</v>
      </c>
      <c r="BQ1271" s="354">
        <f t="shared" si="116"/>
        <v>0</v>
      </c>
      <c r="BR1271" s="354">
        <f t="shared" si="117"/>
        <v>8322.4081679999999</v>
      </c>
      <c r="CG1271" s="198"/>
      <c r="CH1271">
        <f>(Transest!$J$14/HexExtSoy!$K$4)</f>
        <v>0.20257267294641951</v>
      </c>
      <c r="CI1271">
        <f>(HydroProcOil!$K$14/HexExtSoy!$K$4)</f>
        <v>0.10977777777777777</v>
      </c>
      <c r="CJ1271">
        <f>(StarchFerm!$K$24/StarchFerm!$K$4)</f>
        <v>0.33157302630665886</v>
      </c>
      <c r="CY1271" s="198"/>
      <c r="CZ1271">
        <f>BP1271*CH1271*1000*LCI!$E$93</f>
        <v>3597871.8855900811</v>
      </c>
      <c r="DA1271">
        <f>BQ1271*CI1271*1000*(LCI!$E$99)</f>
        <v>0</v>
      </c>
      <c r="DB1271">
        <f>BR1271*CJ1271*1000*(LCI!$E$96)</f>
        <v>74368149.382300287</v>
      </c>
    </row>
    <row r="1272" spans="1:106" x14ac:dyDescent="0.25">
      <c r="A1272" s="197">
        <v>26135</v>
      </c>
      <c r="B1272" s="197" t="s">
        <v>1432</v>
      </c>
      <c r="C1272" s="197" t="s">
        <v>1484</v>
      </c>
      <c r="D1272" s="197">
        <v>-84.125182499999994</v>
      </c>
      <c r="E1272" s="197">
        <v>44.683540000000001</v>
      </c>
      <c r="F1272">
        <v>1.87</v>
      </c>
      <c r="G1272">
        <f t="shared" si="118"/>
        <v>1.87</v>
      </c>
      <c r="H1272" s="198">
        <v>8.6999999999999993</v>
      </c>
      <c r="Q1272" s="221">
        <f>(Q4357*10000)*TEA!$M$15*10^-6</f>
        <v>30.597975894194995</v>
      </c>
      <c r="R1272" s="221">
        <f>(R4357*10000)*TEA!$O$15*10^-6</f>
        <v>30.597975894194995</v>
      </c>
      <c r="AA1272">
        <f t="shared" si="120"/>
        <v>1</v>
      </c>
      <c r="AB1272" s="197">
        <v>26135</v>
      </c>
      <c r="AC1272" s="197">
        <v>49</v>
      </c>
      <c r="AD1272" s="197">
        <f t="shared" si="119"/>
        <v>49</v>
      </c>
      <c r="AE1272" s="197">
        <v>181</v>
      </c>
      <c r="AJ1272">
        <v>0</v>
      </c>
      <c r="AK1272">
        <v>0</v>
      </c>
      <c r="AU1272" s="198">
        <v>0.27272727299999999</v>
      </c>
      <c r="AV1272" s="6">
        <v>0</v>
      </c>
      <c r="AW1272" s="198">
        <v>0.38356000000000001</v>
      </c>
      <c r="BO1272" s="198"/>
      <c r="BP1272" s="354">
        <f t="shared" si="115"/>
        <v>24.990000024990003</v>
      </c>
      <c r="BQ1272" s="354">
        <f t="shared" si="116"/>
        <v>0</v>
      </c>
      <c r="BR1272" s="354">
        <f t="shared" si="117"/>
        <v>603.99193199999991</v>
      </c>
      <c r="CG1272" s="198"/>
      <c r="CH1272">
        <f>(Transest!$J$14/HexExtSoy!$K$4)</f>
        <v>0.20257267294641951</v>
      </c>
      <c r="CI1272">
        <f>(HydroProcOil!$K$14/HexExtSoy!$K$4)</f>
        <v>0.10977777777777777</v>
      </c>
      <c r="CJ1272">
        <f>(StarchFerm!$K$24/StarchFerm!$K$4)</f>
        <v>0.33157302630665886</v>
      </c>
      <c r="CY1272" s="198"/>
      <c r="CZ1272">
        <f>BP1272*CH1272*1000*LCI!$E$93</f>
        <v>191101.48910024765</v>
      </c>
      <c r="DA1272">
        <f>BQ1272*CI1272*1000*(LCI!$E$99)</f>
        <v>0</v>
      </c>
      <c r="DB1272">
        <f>BR1272*CJ1272*1000*(LCI!$E$96)</f>
        <v>5397207.3128293306</v>
      </c>
    </row>
    <row r="1273" spans="1:106" x14ac:dyDescent="0.25">
      <c r="A1273" s="197">
        <v>26137</v>
      </c>
      <c r="B1273" s="197" t="s">
        <v>1432</v>
      </c>
      <c r="C1273" s="197" t="s">
        <v>1485</v>
      </c>
      <c r="D1273" s="197">
        <v>-84.593541799999997</v>
      </c>
      <c r="E1273" s="197">
        <v>45.0182</v>
      </c>
      <c r="F1273">
        <v>1.67</v>
      </c>
      <c r="G1273">
        <f t="shared" si="118"/>
        <v>1.67</v>
      </c>
      <c r="H1273" s="198">
        <v>8.17</v>
      </c>
      <c r="Q1273" s="221">
        <f>(Q4358*10000)*TEA!$M$15*10^-6</f>
        <v>30.130967127914996</v>
      </c>
      <c r="R1273" s="221">
        <f>(R4358*10000)*TEA!$O$15*10^-6</f>
        <v>30.130967127914996</v>
      </c>
      <c r="AA1273">
        <f t="shared" si="120"/>
        <v>1</v>
      </c>
      <c r="AB1273" s="197">
        <v>26137</v>
      </c>
      <c r="AC1273" s="197">
        <v>360</v>
      </c>
      <c r="AD1273" s="197">
        <f t="shared" si="119"/>
        <v>360</v>
      </c>
      <c r="AE1273" s="197">
        <v>296</v>
      </c>
      <c r="AJ1273">
        <v>0</v>
      </c>
      <c r="AK1273">
        <v>0</v>
      </c>
      <c r="AU1273" s="198">
        <v>0.27272727299999999</v>
      </c>
      <c r="AV1273" s="6">
        <v>0</v>
      </c>
      <c r="AW1273" s="198">
        <v>0.38356000000000001</v>
      </c>
      <c r="BO1273" s="198"/>
      <c r="BP1273" s="354">
        <f t="shared" si="115"/>
        <v>163.96363652759999</v>
      </c>
      <c r="BQ1273" s="354">
        <f t="shared" si="116"/>
        <v>0</v>
      </c>
      <c r="BR1273" s="354">
        <f t="shared" si="117"/>
        <v>927.57081920000007</v>
      </c>
      <c r="CG1273" s="198"/>
      <c r="CH1273">
        <f>(Transest!$J$14/HexExtSoy!$K$4)</f>
        <v>0.20257267294641951</v>
      </c>
      <c r="CI1273">
        <f>(HydroProcOil!$K$14/HexExtSoy!$K$4)</f>
        <v>0.10977777777777777</v>
      </c>
      <c r="CJ1273">
        <f>(StarchFerm!$K$24/StarchFerm!$K$4)</f>
        <v>0.33157302630665886</v>
      </c>
      <c r="CY1273" s="198"/>
      <c r="CZ1273">
        <f>BP1273*CH1273*1000*LCI!$E$93</f>
        <v>1253849.3424322698</v>
      </c>
      <c r="DA1273">
        <f>BQ1273*CI1273*1000*(LCI!$E$99)</f>
        <v>0</v>
      </c>
      <c r="DB1273">
        <f>BR1273*CJ1273*1000*(LCI!$E$96)</f>
        <v>8288673.6449872535</v>
      </c>
    </row>
    <row r="1274" spans="1:106" x14ac:dyDescent="0.25">
      <c r="A1274" s="197">
        <v>26139</v>
      </c>
      <c r="B1274" s="197" t="s">
        <v>1432</v>
      </c>
      <c r="C1274" s="197" t="s">
        <v>1245</v>
      </c>
      <c r="D1274" s="197">
        <v>-85.9867591</v>
      </c>
      <c r="E1274" s="197">
        <v>42.961539999999999</v>
      </c>
      <c r="F1274">
        <v>3.08</v>
      </c>
      <c r="G1274">
        <f t="shared" si="118"/>
        <v>3.08</v>
      </c>
      <c r="H1274" s="198">
        <v>10.42</v>
      </c>
      <c r="Q1274" s="221">
        <f>(Q4359*10000)*TEA!$M$15*10^-6</f>
        <v>34.188411327750003</v>
      </c>
      <c r="R1274" s="221">
        <f>(R4359*10000)*TEA!$O$15*10^-6</f>
        <v>34.188411327750003</v>
      </c>
      <c r="AA1274">
        <f t="shared" si="120"/>
        <v>1</v>
      </c>
      <c r="AB1274" s="197">
        <v>26139</v>
      </c>
      <c r="AC1274" s="197">
        <v>16655</v>
      </c>
      <c r="AD1274" s="197">
        <f t="shared" si="119"/>
        <v>16655</v>
      </c>
      <c r="AE1274" s="197">
        <v>16978</v>
      </c>
      <c r="AJ1274">
        <v>0</v>
      </c>
      <c r="AK1274">
        <v>0</v>
      </c>
      <c r="AU1274" s="198">
        <v>0.27272727299999999</v>
      </c>
      <c r="AV1274" s="6">
        <v>0</v>
      </c>
      <c r="AW1274" s="198">
        <v>0.38356000000000001</v>
      </c>
      <c r="BO1274" s="198"/>
      <c r="BP1274" s="354">
        <f t="shared" si="115"/>
        <v>13990.200013990199</v>
      </c>
      <c r="BQ1274" s="354">
        <f t="shared" si="116"/>
        <v>0</v>
      </c>
      <c r="BR1274" s="354">
        <f t="shared" si="117"/>
        <v>67855.891105600007</v>
      </c>
      <c r="CG1274" s="198"/>
      <c r="CH1274">
        <f>(Transest!$J$14/HexExtSoy!$K$4)</f>
        <v>0.20257267294641951</v>
      </c>
      <c r="CI1274">
        <f>(HydroProcOil!$K$14/HexExtSoy!$K$4)</f>
        <v>0.10977777777777777</v>
      </c>
      <c r="CJ1274">
        <f>(StarchFerm!$K$24/StarchFerm!$K$4)</f>
        <v>0.33157302630665886</v>
      </c>
      <c r="CY1274" s="198"/>
      <c r="CZ1274">
        <f>BP1274*CH1274*1000*LCI!$E$93</f>
        <v>106984715.9988109</v>
      </c>
      <c r="DA1274">
        <f>BQ1274*CI1274*1000*(LCI!$E$99)</f>
        <v>0</v>
      </c>
      <c r="DB1274">
        <f>BR1274*CJ1274*1000*(LCI!$E$96)</f>
        <v>606352986.340379</v>
      </c>
    </row>
    <row r="1275" spans="1:106" x14ac:dyDescent="0.25">
      <c r="A1275" s="197">
        <v>26141</v>
      </c>
      <c r="B1275" s="197" t="s">
        <v>1432</v>
      </c>
      <c r="C1275" s="197" t="s">
        <v>1486</v>
      </c>
      <c r="D1275" s="197">
        <v>-83.914831699999993</v>
      </c>
      <c r="E1275" s="197">
        <v>45.345529999999997</v>
      </c>
      <c r="F1275">
        <v>2.64</v>
      </c>
      <c r="G1275">
        <f t="shared" si="118"/>
        <v>2.64</v>
      </c>
      <c r="H1275" s="198">
        <v>8.66</v>
      </c>
      <c r="Q1275" s="221">
        <f>(Q4360*10000)*TEA!$M$15*10^-6</f>
        <v>30.153732496559996</v>
      </c>
      <c r="R1275" s="221">
        <f>(R4360*10000)*TEA!$O$15*10^-6</f>
        <v>30.153732496559996</v>
      </c>
      <c r="AA1275">
        <f t="shared" si="120"/>
        <v>1</v>
      </c>
      <c r="AB1275" s="197">
        <v>26141</v>
      </c>
      <c r="AC1275" s="197">
        <v>2104</v>
      </c>
      <c r="AD1275" s="197">
        <f t="shared" si="119"/>
        <v>2104</v>
      </c>
      <c r="AE1275" s="197">
        <v>2083</v>
      </c>
      <c r="AJ1275">
        <v>0</v>
      </c>
      <c r="AK1275">
        <v>0</v>
      </c>
      <c r="AU1275" s="198">
        <v>0.27272727299999999</v>
      </c>
      <c r="AV1275" s="6">
        <v>0</v>
      </c>
      <c r="AW1275" s="198">
        <v>0.38356000000000001</v>
      </c>
      <c r="BO1275" s="198"/>
      <c r="BP1275" s="354">
        <f t="shared" si="115"/>
        <v>1514.8800015148802</v>
      </c>
      <c r="BQ1275" s="354">
        <f t="shared" si="116"/>
        <v>0</v>
      </c>
      <c r="BR1275" s="354">
        <f t="shared" si="117"/>
        <v>6918.9544568000001</v>
      </c>
      <c r="CG1275" s="198"/>
      <c r="CH1275">
        <f>(Transest!$J$14/HexExtSoy!$K$4)</f>
        <v>0.20257267294641951</v>
      </c>
      <c r="CI1275">
        <f>(HydroProcOil!$K$14/HexExtSoy!$K$4)</f>
        <v>0.10977777777777777</v>
      </c>
      <c r="CJ1275">
        <f>(StarchFerm!$K$24/StarchFerm!$K$4)</f>
        <v>0.33157302630665886</v>
      </c>
      <c r="CY1275" s="198"/>
      <c r="CZ1275">
        <f>BP1275*CH1275*1000*LCI!$E$93</f>
        <v>11584466.739022935</v>
      </c>
      <c r="DA1275">
        <f>BQ1275*CI1275*1000*(LCI!$E$99)</f>
        <v>0</v>
      </c>
      <c r="DB1275">
        <f>BR1275*CJ1275*1000*(LCI!$E$96)</f>
        <v>61827037.105810322</v>
      </c>
    </row>
    <row r="1276" spans="1:106" x14ac:dyDescent="0.25">
      <c r="A1276" s="197">
        <v>26143</v>
      </c>
      <c r="B1276" s="197" t="s">
        <v>1432</v>
      </c>
      <c r="C1276" s="197" t="s">
        <v>1487</v>
      </c>
      <c r="D1276" s="197">
        <v>-84.597214399999999</v>
      </c>
      <c r="E1276" s="197">
        <v>44.336919999999999</v>
      </c>
      <c r="F1276">
        <v>0</v>
      </c>
      <c r="G1276">
        <f t="shared" si="118"/>
        <v>0</v>
      </c>
      <c r="H1276" s="198">
        <v>0</v>
      </c>
      <c r="Q1276" s="221">
        <f>(Q4361*10000)*TEA!$M$15*10^-6</f>
        <v>30.803386983614995</v>
      </c>
      <c r="R1276" s="221">
        <f>(R4361*10000)*TEA!$O$15*10^-6</f>
        <v>30.803386983614995</v>
      </c>
      <c r="AA1276">
        <f t="shared" si="120"/>
        <v>1</v>
      </c>
      <c r="AB1276" s="197">
        <v>26143</v>
      </c>
      <c r="AC1276" s="197">
        <v>0</v>
      </c>
      <c r="AD1276" s="197">
        <f t="shared" si="119"/>
        <v>0</v>
      </c>
      <c r="AE1276" s="197">
        <v>0</v>
      </c>
      <c r="AJ1276">
        <v>0</v>
      </c>
      <c r="AK1276">
        <v>0</v>
      </c>
      <c r="AU1276" s="198">
        <v>0.27272727299999999</v>
      </c>
      <c r="AV1276" s="6">
        <v>0</v>
      </c>
      <c r="AW1276" s="198">
        <v>0.38356000000000001</v>
      </c>
      <c r="BO1276" s="198"/>
      <c r="BP1276" s="354">
        <f t="shared" si="115"/>
        <v>0</v>
      </c>
      <c r="BQ1276" s="354">
        <f t="shared" si="116"/>
        <v>0</v>
      </c>
      <c r="BR1276" s="354">
        <f t="shared" si="117"/>
        <v>0</v>
      </c>
      <c r="CG1276" s="198"/>
      <c r="CH1276">
        <f>(Transest!$J$14/HexExtSoy!$K$4)</f>
        <v>0.20257267294641951</v>
      </c>
      <c r="CI1276">
        <f>(HydroProcOil!$K$14/HexExtSoy!$K$4)</f>
        <v>0.10977777777777777</v>
      </c>
      <c r="CJ1276">
        <f>(StarchFerm!$K$24/StarchFerm!$K$4)</f>
        <v>0.33157302630665886</v>
      </c>
      <c r="CY1276" s="198"/>
      <c r="CZ1276">
        <f>BP1276*CH1276*1000*LCI!$E$93</f>
        <v>0</v>
      </c>
      <c r="DA1276">
        <f>BQ1276*CI1276*1000*(LCI!$E$99)</f>
        <v>0</v>
      </c>
      <c r="DB1276">
        <f>BR1276*CJ1276*1000*(LCI!$E$96)</f>
        <v>0</v>
      </c>
    </row>
    <row r="1277" spans="1:106" x14ac:dyDescent="0.25">
      <c r="A1277" s="197">
        <v>26145</v>
      </c>
      <c r="B1277" s="197" t="s">
        <v>1432</v>
      </c>
      <c r="C1277" s="197" t="s">
        <v>1488</v>
      </c>
      <c r="D1277" s="197">
        <v>-84.049988499999998</v>
      </c>
      <c r="E1277" s="197">
        <v>43.337609999999998</v>
      </c>
      <c r="F1277">
        <v>2.89</v>
      </c>
      <c r="G1277">
        <f t="shared" si="118"/>
        <v>2.89</v>
      </c>
      <c r="H1277" s="198">
        <v>10.14</v>
      </c>
      <c r="Q1277" s="221">
        <f>(Q4362*10000)*TEA!$M$15*10^-6</f>
        <v>32.565449088629997</v>
      </c>
      <c r="R1277" s="221">
        <f>(R4362*10000)*TEA!$O$15*10^-6</f>
        <v>32.565449088629997</v>
      </c>
      <c r="AA1277">
        <f t="shared" si="120"/>
        <v>1</v>
      </c>
      <c r="AB1277" s="197">
        <v>26145</v>
      </c>
      <c r="AC1277" s="197">
        <v>51862</v>
      </c>
      <c r="AD1277" s="197">
        <f t="shared" si="119"/>
        <v>51862</v>
      </c>
      <c r="AE1277" s="197">
        <v>40500</v>
      </c>
      <c r="AJ1277">
        <v>0</v>
      </c>
      <c r="AK1277">
        <v>0</v>
      </c>
      <c r="AU1277" s="198">
        <v>0.27272727299999999</v>
      </c>
      <c r="AV1277" s="6">
        <v>0</v>
      </c>
      <c r="AW1277" s="198">
        <v>0.38356000000000001</v>
      </c>
      <c r="BO1277" s="198"/>
      <c r="BP1277" s="354">
        <f t="shared" si="115"/>
        <v>40876.685495422134</v>
      </c>
      <c r="BQ1277" s="354">
        <f t="shared" si="116"/>
        <v>0</v>
      </c>
      <c r="BR1277" s="354">
        <f t="shared" si="117"/>
        <v>157516.5852</v>
      </c>
      <c r="CG1277" s="198"/>
      <c r="CH1277">
        <f>(Transest!$J$14/HexExtSoy!$K$4)</f>
        <v>0.20257267294641951</v>
      </c>
      <c r="CI1277">
        <f>(HydroProcOil!$K$14/HexExtSoy!$K$4)</f>
        <v>0.10977777777777777</v>
      </c>
      <c r="CJ1277">
        <f>(StarchFerm!$K$24/StarchFerm!$K$4)</f>
        <v>0.33157302630665886</v>
      </c>
      <c r="CY1277" s="198"/>
      <c r="CZ1277">
        <f>BP1277*CH1277*1000*LCI!$E$93</f>
        <v>312588853.93541682</v>
      </c>
      <c r="DA1277">
        <f>BQ1277*CI1277*1000*(LCI!$E$99)</f>
        <v>0</v>
      </c>
      <c r="DB1277">
        <f>BR1277*CJ1277*1000*(LCI!$E$96)</f>
        <v>1407551360.3604631</v>
      </c>
    </row>
    <row r="1278" spans="1:106" x14ac:dyDescent="0.25">
      <c r="A1278" s="197">
        <v>26147</v>
      </c>
      <c r="B1278" s="197" t="s">
        <v>1432</v>
      </c>
      <c r="C1278" s="197" t="s">
        <v>649</v>
      </c>
      <c r="D1278" s="197">
        <v>-82.698564500000003</v>
      </c>
      <c r="E1278" s="197">
        <v>42.957819999999998</v>
      </c>
      <c r="F1278">
        <v>2.63</v>
      </c>
      <c r="G1278">
        <f t="shared" si="118"/>
        <v>2.63</v>
      </c>
      <c r="H1278" s="198">
        <v>10.38</v>
      </c>
      <c r="Q1278" s="221">
        <f>(Q4363*10000)*TEA!$M$15*10^-6</f>
        <v>33.422966250749994</v>
      </c>
      <c r="R1278" s="221">
        <f>(R4363*10000)*TEA!$O$15*10^-6</f>
        <v>33.422966250749994</v>
      </c>
      <c r="AA1278">
        <f t="shared" si="120"/>
        <v>1</v>
      </c>
      <c r="AB1278" s="197">
        <v>26147</v>
      </c>
      <c r="AC1278" s="197">
        <v>37862</v>
      </c>
      <c r="AD1278" s="197">
        <f t="shared" si="119"/>
        <v>37862</v>
      </c>
      <c r="AE1278" s="197">
        <v>10553</v>
      </c>
      <c r="AJ1278">
        <v>0</v>
      </c>
      <c r="AK1278">
        <v>0</v>
      </c>
      <c r="AU1278" s="198">
        <v>0.27272727299999999</v>
      </c>
      <c r="AV1278" s="6">
        <v>0</v>
      </c>
      <c r="AW1278" s="198">
        <v>0.38356000000000001</v>
      </c>
      <c r="BO1278" s="198"/>
      <c r="BP1278" s="354">
        <f t="shared" si="115"/>
        <v>27157.380027157378</v>
      </c>
      <c r="BQ1278" s="354">
        <f t="shared" si="116"/>
        <v>0</v>
      </c>
      <c r="BR1278" s="354">
        <f t="shared" si="117"/>
        <v>42015.216098400007</v>
      </c>
      <c r="CG1278" s="198"/>
      <c r="CH1278">
        <f>(Transest!$J$14/HexExtSoy!$K$4)</f>
        <v>0.20257267294641951</v>
      </c>
      <c r="CI1278">
        <f>(HydroProcOil!$K$14/HexExtSoy!$K$4)</f>
        <v>0.10977777777777777</v>
      </c>
      <c r="CJ1278">
        <f>(StarchFerm!$K$24/StarchFerm!$K$4)</f>
        <v>0.33157302630665886</v>
      </c>
      <c r="CY1278" s="198"/>
      <c r="CZ1278">
        <f>BP1278*CH1278*1000*LCI!$E$93</f>
        <v>207675700.6026924</v>
      </c>
      <c r="DA1278">
        <f>BQ1278*CI1278*1000*(LCI!$E$99)</f>
        <v>0</v>
      </c>
      <c r="DB1278">
        <f>BR1278*CJ1278*1000*(LCI!$E$96)</f>
        <v>375443477.90458429</v>
      </c>
    </row>
    <row r="1279" spans="1:106" x14ac:dyDescent="0.25">
      <c r="A1279" s="197">
        <v>26149</v>
      </c>
      <c r="B1279" s="197" t="s">
        <v>1432</v>
      </c>
      <c r="C1279" s="197" t="s">
        <v>1143</v>
      </c>
      <c r="D1279" s="197">
        <v>-85.526598399999997</v>
      </c>
      <c r="E1279" s="197">
        <v>41.927030000000002</v>
      </c>
      <c r="F1279">
        <v>3.17</v>
      </c>
      <c r="G1279">
        <f t="shared" si="118"/>
        <v>3.17</v>
      </c>
      <c r="H1279" s="198">
        <v>8.75</v>
      </c>
      <c r="Q1279" s="221">
        <f>(Q4364*10000)*TEA!$M$15*10^-6</f>
        <v>36.102156372899998</v>
      </c>
      <c r="R1279" s="221">
        <f>(R4364*10000)*TEA!$O$15*10^-6</f>
        <v>36.102156372899998</v>
      </c>
      <c r="AA1279">
        <f t="shared" si="120"/>
        <v>1</v>
      </c>
      <c r="AB1279" s="197">
        <v>26149</v>
      </c>
      <c r="AC1279" s="197">
        <v>25702</v>
      </c>
      <c r="AD1279" s="197">
        <f t="shared" si="119"/>
        <v>25702</v>
      </c>
      <c r="AE1279" s="197">
        <v>40806</v>
      </c>
      <c r="AJ1279">
        <v>0</v>
      </c>
      <c r="AK1279">
        <v>0</v>
      </c>
      <c r="AU1279" s="198">
        <v>0.27272727299999999</v>
      </c>
      <c r="AV1279" s="6">
        <v>0</v>
      </c>
      <c r="AW1279" s="198">
        <v>0.38356000000000001</v>
      </c>
      <c r="BO1279" s="198"/>
      <c r="BP1279" s="354">
        <f t="shared" si="115"/>
        <v>22220.547294947817</v>
      </c>
      <c r="BQ1279" s="354">
        <f t="shared" si="116"/>
        <v>0</v>
      </c>
      <c r="BR1279" s="354">
        <f t="shared" si="117"/>
        <v>136951.0569</v>
      </c>
      <c r="CG1279" s="198"/>
      <c r="CH1279">
        <f>(Transest!$J$14/HexExtSoy!$K$4)</f>
        <v>0.20257267294641951</v>
      </c>
      <c r="CI1279">
        <f>(HydroProcOil!$K$14/HexExtSoy!$K$4)</f>
        <v>0.10977777777777777</v>
      </c>
      <c r="CJ1279">
        <f>(StarchFerm!$K$24/StarchFerm!$K$4)</f>
        <v>0.33157302630665886</v>
      </c>
      <c r="CY1279" s="198"/>
      <c r="CZ1279">
        <f>BP1279*CH1279*1000*LCI!$E$93</f>
        <v>169923156.16008911</v>
      </c>
      <c r="DA1279">
        <f>BQ1279*CI1279*1000*(LCI!$E$99)</f>
        <v>0</v>
      </c>
      <c r="DB1279">
        <f>BR1279*CJ1279*1000*(LCI!$E$96)</f>
        <v>1223779998.7705564</v>
      </c>
    </row>
    <row r="1280" spans="1:106" x14ac:dyDescent="0.25">
      <c r="A1280" s="197">
        <v>26151</v>
      </c>
      <c r="B1280" s="197" t="s">
        <v>1432</v>
      </c>
      <c r="C1280" s="197" t="s">
        <v>1489</v>
      </c>
      <c r="D1280" s="197">
        <v>-82.821027099999995</v>
      </c>
      <c r="E1280" s="197">
        <v>43.42783</v>
      </c>
      <c r="F1280">
        <v>3.14</v>
      </c>
      <c r="G1280">
        <f t="shared" si="118"/>
        <v>3.14</v>
      </c>
      <c r="H1280" s="198">
        <v>11.71</v>
      </c>
      <c r="Q1280" s="221">
        <f>(Q4365*10000)*TEA!$M$15*10^-6</f>
        <v>32.571806108940002</v>
      </c>
      <c r="R1280" s="221">
        <f>(R4365*10000)*TEA!$O$15*10^-6</f>
        <v>32.571806108940002</v>
      </c>
      <c r="AA1280">
        <f t="shared" si="120"/>
        <v>1</v>
      </c>
      <c r="AB1280" s="197">
        <v>26151</v>
      </c>
      <c r="AC1280" s="197">
        <v>56418</v>
      </c>
      <c r="AD1280" s="197">
        <f t="shared" si="119"/>
        <v>56418</v>
      </c>
      <c r="AE1280" s="197">
        <v>33248</v>
      </c>
      <c r="AJ1280">
        <v>0</v>
      </c>
      <c r="AK1280">
        <v>0</v>
      </c>
      <c r="AU1280" s="198">
        <v>0.27272727299999999</v>
      </c>
      <c r="AV1280" s="6">
        <v>0</v>
      </c>
      <c r="AW1280" s="198">
        <v>0.38356000000000001</v>
      </c>
      <c r="BO1280" s="198"/>
      <c r="BP1280" s="354">
        <f t="shared" si="115"/>
        <v>48314.323684677962</v>
      </c>
      <c r="BQ1280" s="354">
        <f t="shared" si="116"/>
        <v>0</v>
      </c>
      <c r="BR1280" s="354">
        <f t="shared" si="117"/>
        <v>149332.97972480001</v>
      </c>
      <c r="CG1280" s="198"/>
      <c r="CH1280">
        <f>(Transest!$J$14/HexExtSoy!$K$4)</f>
        <v>0.20257267294641951</v>
      </c>
      <c r="CI1280">
        <f>(HydroProcOil!$K$14/HexExtSoy!$K$4)</f>
        <v>0.10977777777777777</v>
      </c>
      <c r="CJ1280">
        <f>(StarchFerm!$K$24/StarchFerm!$K$4)</f>
        <v>0.33157302630665886</v>
      </c>
      <c r="CY1280" s="198"/>
      <c r="CZ1280">
        <f>BP1280*CH1280*1000*LCI!$E$93</f>
        <v>369465353.81274039</v>
      </c>
      <c r="DA1280">
        <f>BQ1280*CI1280*1000*(LCI!$E$99)</f>
        <v>0</v>
      </c>
      <c r="DB1280">
        <f>BR1280*CJ1280*1000*(LCI!$E$96)</f>
        <v>1334423536.9973202</v>
      </c>
    </row>
    <row r="1281" spans="1:106" x14ac:dyDescent="0.25">
      <c r="A1281" s="197">
        <v>26153</v>
      </c>
      <c r="B1281" s="197" t="s">
        <v>1432</v>
      </c>
      <c r="C1281" s="197" t="s">
        <v>1490</v>
      </c>
      <c r="D1281" s="197">
        <v>-86.213792999999995</v>
      </c>
      <c r="E1281" s="197">
        <v>46.196460000000002</v>
      </c>
      <c r="F1281">
        <v>0</v>
      </c>
      <c r="G1281">
        <f t="shared" si="118"/>
        <v>0</v>
      </c>
      <c r="H1281" s="198">
        <v>0</v>
      </c>
      <c r="Q1281" s="221">
        <f>(Q4366*10000)*TEA!$M$15*10^-6</f>
        <v>29.786165749035</v>
      </c>
      <c r="R1281" s="221">
        <f>(R4366*10000)*TEA!$O$15*10^-6</f>
        <v>29.786165749035</v>
      </c>
      <c r="AA1281">
        <f t="shared" si="120"/>
        <v>1</v>
      </c>
      <c r="AB1281" s="197">
        <v>26153</v>
      </c>
      <c r="AC1281" s="197">
        <v>0</v>
      </c>
      <c r="AD1281" s="197">
        <f t="shared" si="119"/>
        <v>0</v>
      </c>
      <c r="AE1281" s="197">
        <v>0</v>
      </c>
      <c r="AJ1281">
        <v>0</v>
      </c>
      <c r="AK1281">
        <v>0</v>
      </c>
      <c r="AU1281" s="198">
        <v>0.27272727299999999</v>
      </c>
      <c r="AV1281" s="6">
        <v>0</v>
      </c>
      <c r="AW1281" s="198">
        <v>0.38356000000000001</v>
      </c>
      <c r="BO1281" s="198"/>
      <c r="BP1281" s="354">
        <f t="shared" si="115"/>
        <v>0</v>
      </c>
      <c r="BQ1281" s="354">
        <f t="shared" si="116"/>
        <v>0</v>
      </c>
      <c r="BR1281" s="354">
        <f t="shared" si="117"/>
        <v>0</v>
      </c>
      <c r="CG1281" s="198"/>
      <c r="CH1281">
        <f>(Transest!$J$14/HexExtSoy!$K$4)</f>
        <v>0.20257267294641951</v>
      </c>
      <c r="CI1281">
        <f>(HydroProcOil!$K$14/HexExtSoy!$K$4)</f>
        <v>0.10977777777777777</v>
      </c>
      <c r="CJ1281">
        <f>(StarchFerm!$K$24/StarchFerm!$K$4)</f>
        <v>0.33157302630665886</v>
      </c>
      <c r="CY1281" s="198"/>
      <c r="CZ1281">
        <f>BP1281*CH1281*1000*LCI!$E$93</f>
        <v>0</v>
      </c>
      <c r="DA1281">
        <f>BQ1281*CI1281*1000*(LCI!$E$99)</f>
        <v>0</v>
      </c>
      <c r="DB1281">
        <f>BR1281*CJ1281*1000*(LCI!$E$96)</f>
        <v>0</v>
      </c>
    </row>
    <row r="1282" spans="1:106" x14ac:dyDescent="0.25">
      <c r="A1282" s="197">
        <v>26155</v>
      </c>
      <c r="B1282" s="197" t="s">
        <v>1432</v>
      </c>
      <c r="C1282" s="197" t="s">
        <v>1491</v>
      </c>
      <c r="D1282" s="197">
        <v>-84.138171299999996</v>
      </c>
      <c r="E1282" s="197">
        <v>42.957520000000002</v>
      </c>
      <c r="F1282">
        <v>2.63</v>
      </c>
      <c r="G1282">
        <f t="shared" si="118"/>
        <v>2.63</v>
      </c>
      <c r="H1282" s="198">
        <v>9.34</v>
      </c>
      <c r="Q1282" s="221">
        <f>(Q4367*10000)*TEA!$M$15*10^-6</f>
        <v>33.284605500000005</v>
      </c>
      <c r="R1282" s="221">
        <f>(R4367*10000)*TEA!$O$15*10^-6</f>
        <v>33.284605500000005</v>
      </c>
      <c r="AA1282">
        <f t="shared" si="120"/>
        <v>1</v>
      </c>
      <c r="AB1282" s="197">
        <v>26155</v>
      </c>
      <c r="AC1282" s="197">
        <v>38165</v>
      </c>
      <c r="AD1282" s="197">
        <f t="shared" si="119"/>
        <v>38165</v>
      </c>
      <c r="AE1282" s="197">
        <v>17838</v>
      </c>
      <c r="AJ1282">
        <v>0</v>
      </c>
      <c r="AK1282">
        <v>0</v>
      </c>
      <c r="AU1282" s="198">
        <v>0.27272727299999999</v>
      </c>
      <c r="AV1282" s="6">
        <v>0</v>
      </c>
      <c r="AW1282" s="198">
        <v>0.38356000000000001</v>
      </c>
      <c r="BO1282" s="198"/>
      <c r="BP1282" s="354">
        <f t="shared" si="115"/>
        <v>27374.713663738348</v>
      </c>
      <c r="BQ1282" s="354">
        <f t="shared" si="116"/>
        <v>0</v>
      </c>
      <c r="BR1282" s="354">
        <f t="shared" si="117"/>
        <v>63903.750235199994</v>
      </c>
      <c r="CG1282" s="198"/>
      <c r="CH1282">
        <f>(Transest!$J$14/HexExtSoy!$K$4)</f>
        <v>0.20257267294641951</v>
      </c>
      <c r="CI1282">
        <f>(HydroProcOil!$K$14/HexExtSoy!$K$4)</f>
        <v>0.10977777777777777</v>
      </c>
      <c r="CJ1282">
        <f>(StarchFerm!$K$24/StarchFerm!$K$4)</f>
        <v>0.33157302630665886</v>
      </c>
      <c r="CY1282" s="198"/>
      <c r="CZ1282">
        <f>BP1282*CH1282*1000*LCI!$E$93</f>
        <v>209337676.65473968</v>
      </c>
      <c r="DA1282">
        <f>BQ1282*CI1282*1000*(LCI!$E$99)</f>
        <v>0</v>
      </c>
      <c r="DB1282">
        <f>BR1282*CJ1282*1000*(LCI!$E$96)</f>
        <v>571037078.16852188</v>
      </c>
    </row>
    <row r="1283" spans="1:106" x14ac:dyDescent="0.25">
      <c r="A1283" s="197">
        <v>26157</v>
      </c>
      <c r="B1283" s="197" t="s">
        <v>1432</v>
      </c>
      <c r="C1283" s="197" t="s">
        <v>1492</v>
      </c>
      <c r="D1283" s="197">
        <v>-83.415215599999996</v>
      </c>
      <c r="E1283" s="197">
        <v>43.471200000000003</v>
      </c>
      <c r="F1283">
        <v>2.95</v>
      </c>
      <c r="G1283">
        <f t="shared" si="118"/>
        <v>2.95</v>
      </c>
      <c r="H1283" s="198">
        <v>10.37</v>
      </c>
      <c r="Q1283" s="221">
        <f>(Q4368*10000)*TEA!$M$15*10^-6</f>
        <v>32.422965807419992</v>
      </c>
      <c r="R1283" s="221">
        <f>(R4368*10000)*TEA!$O$15*10^-6</f>
        <v>32.422965807419992</v>
      </c>
      <c r="AA1283">
        <f t="shared" si="120"/>
        <v>1</v>
      </c>
      <c r="AB1283" s="197">
        <v>26157</v>
      </c>
      <c r="AC1283" s="197">
        <v>34178</v>
      </c>
      <c r="AD1283" s="197">
        <f t="shared" si="119"/>
        <v>34178</v>
      </c>
      <c r="AE1283" s="197">
        <v>32783</v>
      </c>
      <c r="AJ1283">
        <v>0</v>
      </c>
      <c r="AK1283">
        <v>0</v>
      </c>
      <c r="AU1283" s="198">
        <v>0.27272727299999999</v>
      </c>
      <c r="AV1283" s="6">
        <v>0</v>
      </c>
      <c r="AW1283" s="198">
        <v>0.38356000000000001</v>
      </c>
      <c r="BO1283" s="198"/>
      <c r="BP1283" s="354">
        <f t="shared" ref="BP1283:BP1346" si="121">F1283*AC1283*AU1283</f>
        <v>27497.754572952301</v>
      </c>
      <c r="BQ1283" s="354">
        <f t="shared" ref="BQ1283:BQ1346" si="122">G1283*AD1283*AV1283</f>
        <v>0</v>
      </c>
      <c r="BR1283" s="354">
        <f t="shared" ref="BR1283:BR1346" si="123">H1283*AE1283*AW1283</f>
        <v>130394.94636759999</v>
      </c>
      <c r="CG1283" s="198"/>
      <c r="CH1283">
        <f>(Transest!$J$14/HexExtSoy!$K$4)</f>
        <v>0.20257267294641951</v>
      </c>
      <c r="CI1283">
        <f>(HydroProcOil!$K$14/HexExtSoy!$K$4)</f>
        <v>0.10977777777777777</v>
      </c>
      <c r="CJ1283">
        <f>(StarchFerm!$K$24/StarchFerm!$K$4)</f>
        <v>0.33157302630665886</v>
      </c>
      <c r="CY1283" s="198"/>
      <c r="CZ1283">
        <f>BP1283*CH1283*1000*LCI!$E$93</f>
        <v>210278585.05600104</v>
      </c>
      <c r="DA1283">
        <f>BQ1283*CI1283*1000*(LCI!$E$99)</f>
        <v>0</v>
      </c>
      <c r="DB1283">
        <f>BR1283*CJ1283*1000*(LCI!$E$96)</f>
        <v>1165195296.1702793</v>
      </c>
    </row>
    <row r="1284" spans="1:106" x14ac:dyDescent="0.25">
      <c r="A1284" s="197">
        <v>26159</v>
      </c>
      <c r="B1284" s="197" t="s">
        <v>1432</v>
      </c>
      <c r="C1284" s="197" t="s">
        <v>729</v>
      </c>
      <c r="D1284" s="197">
        <v>-86.014811699999996</v>
      </c>
      <c r="E1284" s="197">
        <v>42.249079999999999</v>
      </c>
      <c r="F1284">
        <v>3.23</v>
      </c>
      <c r="G1284">
        <f t="shared" ref="G1284:G1347" si="124">F1284</f>
        <v>3.23</v>
      </c>
      <c r="H1284" s="198">
        <v>10.54</v>
      </c>
      <c r="Q1284" s="221">
        <f>(Q4369*10000)*TEA!$M$15*10^-6</f>
        <v>35.667229862699998</v>
      </c>
      <c r="R1284" s="221">
        <f>(R4369*10000)*TEA!$O$15*10^-6</f>
        <v>35.667229862699998</v>
      </c>
      <c r="AA1284">
        <f t="shared" si="120"/>
        <v>1</v>
      </c>
      <c r="AB1284" s="197">
        <v>26159</v>
      </c>
      <c r="AC1284" s="197">
        <v>11357</v>
      </c>
      <c r="AD1284" s="197">
        <f t="shared" ref="AD1284:AD1347" si="125">AC1284</f>
        <v>11357</v>
      </c>
      <c r="AE1284" s="197">
        <v>16312</v>
      </c>
      <c r="AJ1284">
        <v>0</v>
      </c>
      <c r="AK1284">
        <v>0</v>
      </c>
      <c r="AU1284" s="198">
        <v>0.27272727299999999</v>
      </c>
      <c r="AV1284" s="6">
        <v>0</v>
      </c>
      <c r="AW1284" s="198">
        <v>0.38356000000000001</v>
      </c>
      <c r="BO1284" s="198"/>
      <c r="BP1284" s="354">
        <f t="shared" si="121"/>
        <v>10004.48455545903</v>
      </c>
      <c r="BQ1284" s="354">
        <f t="shared" si="122"/>
        <v>0</v>
      </c>
      <c r="BR1284" s="354">
        <f t="shared" si="123"/>
        <v>65944.887788799999</v>
      </c>
      <c r="CG1284" s="198"/>
      <c r="CH1284">
        <f>(Transest!$J$14/HexExtSoy!$K$4)</f>
        <v>0.20257267294641951</v>
      </c>
      <c r="CI1284">
        <f>(HydroProcOil!$K$14/HexExtSoy!$K$4)</f>
        <v>0.10977777777777777</v>
      </c>
      <c r="CJ1284">
        <f>(StarchFerm!$K$24/StarchFerm!$K$4)</f>
        <v>0.33157302630665886</v>
      </c>
      <c r="CY1284" s="198"/>
      <c r="CZ1284">
        <f>BP1284*CH1284*1000*LCI!$E$93</f>
        <v>76505477.963856652</v>
      </c>
      <c r="DA1284">
        <f>BQ1284*CI1284*1000*(LCI!$E$99)</f>
        <v>0</v>
      </c>
      <c r="DB1284">
        <f>BR1284*CJ1284*1000*(LCI!$E$96)</f>
        <v>589276465.06612778</v>
      </c>
    </row>
    <row r="1285" spans="1:106" x14ac:dyDescent="0.25">
      <c r="A1285" s="197">
        <v>26161</v>
      </c>
      <c r="B1285" s="197" t="s">
        <v>1432</v>
      </c>
      <c r="C1285" s="197" t="s">
        <v>1493</v>
      </c>
      <c r="D1285" s="197">
        <v>-83.835411500000006</v>
      </c>
      <c r="E1285" s="197">
        <v>42.260440000000003</v>
      </c>
      <c r="F1285">
        <v>2.48</v>
      </c>
      <c r="G1285">
        <f t="shared" si="124"/>
        <v>2.48</v>
      </c>
      <c r="H1285" s="198">
        <v>9.24</v>
      </c>
      <c r="Q1285" s="221">
        <f>(Q4370*10000)*TEA!$M$15*10^-6</f>
        <v>35.021789350650003</v>
      </c>
      <c r="R1285" s="221">
        <f>(R4370*10000)*TEA!$O$15*10^-6</f>
        <v>35.021789350650003</v>
      </c>
      <c r="AA1285">
        <f t="shared" si="120"/>
        <v>1</v>
      </c>
      <c r="AB1285" s="197">
        <v>26161</v>
      </c>
      <c r="AC1285" s="197">
        <v>25367</v>
      </c>
      <c r="AD1285" s="197">
        <f t="shared" si="125"/>
        <v>25367</v>
      </c>
      <c r="AE1285" s="197">
        <v>17862</v>
      </c>
      <c r="AJ1285">
        <v>0</v>
      </c>
      <c r="AK1285">
        <v>0</v>
      </c>
      <c r="AU1285" s="198">
        <v>0.27272727299999999</v>
      </c>
      <c r="AV1285" s="6">
        <v>0</v>
      </c>
      <c r="AW1285" s="198">
        <v>0.38356000000000001</v>
      </c>
      <c r="BO1285" s="198"/>
      <c r="BP1285" s="354">
        <f t="shared" si="121"/>
        <v>17157.31638079368</v>
      </c>
      <c r="BQ1285" s="354">
        <f t="shared" si="122"/>
        <v>0</v>
      </c>
      <c r="BR1285" s="354">
        <f t="shared" si="123"/>
        <v>63304.6141728</v>
      </c>
      <c r="CG1285" s="198"/>
      <c r="CH1285">
        <f>(Transest!$J$14/HexExtSoy!$K$4)</f>
        <v>0.20257267294641951</v>
      </c>
      <c r="CI1285">
        <f>(HydroProcOil!$K$14/HexExtSoy!$K$4)</f>
        <v>0.10977777777777777</v>
      </c>
      <c r="CJ1285">
        <f>(StarchFerm!$K$24/StarchFerm!$K$4)</f>
        <v>0.33157302630665886</v>
      </c>
      <c r="CY1285" s="198"/>
      <c r="CZ1285">
        <f>BP1285*CH1285*1000*LCI!$E$93</f>
        <v>131204029.85413985</v>
      </c>
      <c r="DA1285">
        <f>BQ1285*CI1285*1000*(LCI!$E$99)</f>
        <v>0</v>
      </c>
      <c r="DB1285">
        <f>BR1285*CJ1285*1000*(LCI!$E$96)</f>
        <v>565683262.38714647</v>
      </c>
    </row>
    <row r="1286" spans="1:106" x14ac:dyDescent="0.25">
      <c r="A1286" s="197">
        <v>26163</v>
      </c>
      <c r="B1286" s="197" t="s">
        <v>1432</v>
      </c>
      <c r="C1286" s="197" t="s">
        <v>1013</v>
      </c>
      <c r="D1286" s="197">
        <v>-83.285900600000005</v>
      </c>
      <c r="E1286" s="197">
        <v>42.295369999999998</v>
      </c>
      <c r="F1286">
        <v>2.1</v>
      </c>
      <c r="G1286">
        <f t="shared" si="124"/>
        <v>2.1</v>
      </c>
      <c r="H1286" s="198">
        <v>6.57</v>
      </c>
      <c r="Q1286" s="221">
        <f>(Q4371*10000)*TEA!$M$15*10^-6</f>
        <v>34.980578828549994</v>
      </c>
      <c r="R1286" s="221">
        <f>(R4371*10000)*TEA!$O$15*10^-6</f>
        <v>34.980578828549994</v>
      </c>
      <c r="AA1286">
        <f t="shared" si="120"/>
        <v>1</v>
      </c>
      <c r="AB1286" s="197">
        <v>26163</v>
      </c>
      <c r="AC1286" s="197">
        <v>1480</v>
      </c>
      <c r="AD1286" s="197">
        <f t="shared" si="125"/>
        <v>1480</v>
      </c>
      <c r="AE1286" s="197">
        <v>455</v>
      </c>
      <c r="AJ1286">
        <v>0</v>
      </c>
      <c r="AK1286">
        <v>0</v>
      </c>
      <c r="AU1286" s="198">
        <v>0.27272727299999999</v>
      </c>
      <c r="AV1286" s="6">
        <v>0</v>
      </c>
      <c r="AW1286" s="198">
        <v>0.38356000000000001</v>
      </c>
      <c r="BO1286" s="198"/>
      <c r="BP1286" s="354">
        <f t="shared" si="121"/>
        <v>847.63636448399996</v>
      </c>
      <c r="BQ1286" s="354">
        <f t="shared" si="122"/>
        <v>0</v>
      </c>
      <c r="BR1286" s="354">
        <f t="shared" si="123"/>
        <v>1146.595086</v>
      </c>
      <c r="CG1286" s="198"/>
      <c r="CH1286">
        <f>(Transest!$J$14/HexExtSoy!$K$4)</f>
        <v>0.20257267294641951</v>
      </c>
      <c r="CI1286">
        <f>(HydroProcOil!$K$14/HexExtSoy!$K$4)</f>
        <v>0.10977777777777777</v>
      </c>
      <c r="CJ1286">
        <f>(StarchFerm!$K$24/StarchFerm!$K$4)</f>
        <v>0.33157302630665886</v>
      </c>
      <c r="CY1286" s="198"/>
      <c r="CZ1286">
        <f>BP1286*CH1286*1000*LCI!$E$93</f>
        <v>6481975.6425141282</v>
      </c>
      <c r="DA1286">
        <f>BQ1286*CI1286*1000*(LCI!$E$99)</f>
        <v>0</v>
      </c>
      <c r="DB1286">
        <f>BR1286*CJ1286*1000*(LCI!$E$96)</f>
        <v>10245851.070430154</v>
      </c>
    </row>
    <row r="1287" spans="1:106" x14ac:dyDescent="0.25">
      <c r="A1287" s="197">
        <v>26165</v>
      </c>
      <c r="B1287" s="197" t="s">
        <v>1432</v>
      </c>
      <c r="C1287" s="197" t="s">
        <v>1494</v>
      </c>
      <c r="D1287" s="197">
        <v>-85.571231499999996</v>
      </c>
      <c r="E1287" s="197">
        <v>44.343389999999999</v>
      </c>
      <c r="F1287">
        <v>0</v>
      </c>
      <c r="G1287">
        <f t="shared" si="124"/>
        <v>0</v>
      </c>
      <c r="H1287" s="198">
        <v>9.57</v>
      </c>
      <c r="Q1287" s="221">
        <f>(Q4372*10000)*TEA!$M$15*10^-6</f>
        <v>30.692044454489999</v>
      </c>
      <c r="R1287" s="221">
        <f>(R4372*10000)*TEA!$O$15*10^-6</f>
        <v>30.692044454489999</v>
      </c>
      <c r="AA1287">
        <f t="shared" si="120"/>
        <v>1</v>
      </c>
      <c r="AB1287" s="197">
        <v>26165</v>
      </c>
      <c r="AC1287" s="197">
        <v>0</v>
      </c>
      <c r="AD1287" s="197">
        <f t="shared" si="125"/>
        <v>0</v>
      </c>
      <c r="AE1287" s="197">
        <v>1997</v>
      </c>
      <c r="AJ1287">
        <v>0</v>
      </c>
      <c r="AK1287">
        <v>0</v>
      </c>
      <c r="AU1287" s="198">
        <v>0.27272727299999999</v>
      </c>
      <c r="AV1287" s="6">
        <v>0</v>
      </c>
      <c r="AW1287" s="198">
        <v>0.38356000000000001</v>
      </c>
      <c r="BO1287" s="198"/>
      <c r="BP1287" s="354">
        <f t="shared" si="121"/>
        <v>0</v>
      </c>
      <c r="BQ1287" s="354">
        <f t="shared" si="122"/>
        <v>0</v>
      </c>
      <c r="BR1287" s="354">
        <f t="shared" si="123"/>
        <v>7330.3263924000003</v>
      </c>
      <c r="CG1287" s="198"/>
      <c r="CH1287">
        <f>(Transest!$J$14/HexExtSoy!$K$4)</f>
        <v>0.20257267294641951</v>
      </c>
      <c r="CI1287">
        <f>(HydroProcOil!$K$14/HexExtSoy!$K$4)</f>
        <v>0.10977777777777777</v>
      </c>
      <c r="CJ1287">
        <f>(StarchFerm!$K$24/StarchFerm!$K$4)</f>
        <v>0.33157302630665886</v>
      </c>
      <c r="CY1287" s="198"/>
      <c r="CZ1287">
        <f>BP1287*CH1287*1000*LCI!$E$93</f>
        <v>0</v>
      </c>
      <c r="DA1287">
        <f>BQ1287*CI1287*1000*(LCI!$E$99)</f>
        <v>0</v>
      </c>
      <c r="DB1287">
        <f>BR1287*CJ1287*1000*(LCI!$E$96)</f>
        <v>65503012.72979112</v>
      </c>
    </row>
    <row r="1288" spans="1:106" x14ac:dyDescent="0.25">
      <c r="A1288" s="197">
        <v>27001</v>
      </c>
      <c r="B1288" s="197" t="s">
        <v>1495</v>
      </c>
      <c r="C1288" s="197" t="s">
        <v>1496</v>
      </c>
      <c r="D1288" s="197">
        <v>-93.405605300000005</v>
      </c>
      <c r="E1288" s="197">
        <v>46.607680000000002</v>
      </c>
      <c r="F1288">
        <v>2.3199999999999998</v>
      </c>
      <c r="G1288">
        <f t="shared" si="124"/>
        <v>2.3199999999999998</v>
      </c>
      <c r="H1288" s="198">
        <v>8.9499999999999993</v>
      </c>
      <c r="Q1288" s="221">
        <f>(Q4373*10000)*TEA!$M$15*10^-6</f>
        <v>27.932111207009999</v>
      </c>
      <c r="R1288" s="221">
        <f>(R4373*10000)*TEA!$O$15*10^-6</f>
        <v>27.932111207009999</v>
      </c>
      <c r="AA1288">
        <f t="shared" si="120"/>
        <v>1</v>
      </c>
      <c r="AB1288" s="197">
        <v>27001</v>
      </c>
      <c r="AC1288" s="197">
        <v>2021</v>
      </c>
      <c r="AD1288" s="197">
        <f t="shared" si="125"/>
        <v>2021</v>
      </c>
      <c r="AE1288" s="197">
        <v>355</v>
      </c>
      <c r="AJ1288">
        <v>0</v>
      </c>
      <c r="AK1288">
        <v>0</v>
      </c>
      <c r="AU1288" s="198">
        <v>0.27272727299999999</v>
      </c>
      <c r="AV1288" s="6">
        <v>0</v>
      </c>
      <c r="AW1288" s="198">
        <v>0.38356000000000001</v>
      </c>
      <c r="BO1288" s="198"/>
      <c r="BP1288" s="354">
        <f t="shared" si="121"/>
        <v>1278.7418194605598</v>
      </c>
      <c r="BQ1288" s="354">
        <f t="shared" si="122"/>
        <v>0</v>
      </c>
      <c r="BR1288" s="354">
        <f t="shared" si="123"/>
        <v>1218.6660099999999</v>
      </c>
      <c r="CG1288" s="198"/>
      <c r="CH1288">
        <f>(Transest!$J$14/HexExtSoy!$K$4)</f>
        <v>0.20257267294641951</v>
      </c>
      <c r="CI1288">
        <f>(HydroProcOil!$K$14/HexExtSoy!$K$4)</f>
        <v>0.10977777777777777</v>
      </c>
      <c r="CJ1288">
        <f>(StarchFerm!$K$24/StarchFerm!$K$4)</f>
        <v>0.33157302630665886</v>
      </c>
      <c r="CY1288" s="198"/>
      <c r="CZ1288">
        <f>BP1288*CH1288*1000*LCI!$E$93</f>
        <v>9778690.1012126263</v>
      </c>
      <c r="DA1288">
        <f>BQ1288*CI1288*1000*(LCI!$E$99)</f>
        <v>0</v>
      </c>
      <c r="DB1288">
        <f>BR1288*CJ1288*1000*(LCI!$E$96)</f>
        <v>10889869.13995491</v>
      </c>
    </row>
    <row r="1289" spans="1:106" x14ac:dyDescent="0.25">
      <c r="A1289" s="197">
        <v>27003</v>
      </c>
      <c r="B1289" s="197" t="s">
        <v>1495</v>
      </c>
      <c r="C1289" s="197" t="s">
        <v>1497</v>
      </c>
      <c r="D1289" s="197">
        <v>-93.248793699999993</v>
      </c>
      <c r="E1289" s="197">
        <v>45.283540000000002</v>
      </c>
      <c r="F1289">
        <v>2.85</v>
      </c>
      <c r="G1289">
        <f t="shared" si="124"/>
        <v>2.85</v>
      </c>
      <c r="H1289" s="198">
        <v>10.07</v>
      </c>
      <c r="Q1289" s="221">
        <f>(Q4374*10000)*TEA!$M$15*10^-6</f>
        <v>30.624760020150003</v>
      </c>
      <c r="R1289" s="221">
        <f>(R4374*10000)*TEA!$O$15*10^-6</f>
        <v>30.624760020150003</v>
      </c>
      <c r="AA1289">
        <f t="shared" si="120"/>
        <v>1</v>
      </c>
      <c r="AB1289" s="197">
        <v>27003</v>
      </c>
      <c r="AC1289" s="197">
        <v>2221</v>
      </c>
      <c r="AD1289" s="197">
        <f t="shared" si="125"/>
        <v>2221</v>
      </c>
      <c r="AE1289" s="197">
        <v>4448</v>
      </c>
      <c r="AJ1289">
        <v>0</v>
      </c>
      <c r="AK1289">
        <v>0</v>
      </c>
      <c r="AU1289" s="198">
        <v>0.27272727299999999</v>
      </c>
      <c r="AV1289" s="6">
        <v>0</v>
      </c>
      <c r="AW1289" s="198">
        <v>0.38356000000000001</v>
      </c>
      <c r="BO1289" s="198"/>
      <c r="BP1289" s="354">
        <f t="shared" si="121"/>
        <v>1726.32272899905</v>
      </c>
      <c r="BQ1289" s="354">
        <f t="shared" si="122"/>
        <v>0</v>
      </c>
      <c r="BR1289" s="354">
        <f t="shared" si="123"/>
        <v>17180.174041599999</v>
      </c>
      <c r="CG1289" s="198"/>
      <c r="CH1289">
        <f>(Transest!$J$14/HexExtSoy!$K$4)</f>
        <v>0.20257267294641951</v>
      </c>
      <c r="CI1289">
        <f>(HydroProcOil!$K$14/HexExtSoy!$K$4)</f>
        <v>0.10977777777777777</v>
      </c>
      <c r="CJ1289">
        <f>(StarchFerm!$K$24/StarchFerm!$K$4)</f>
        <v>0.33157302630665886</v>
      </c>
      <c r="CY1289" s="198"/>
      <c r="CZ1289">
        <f>BP1289*CH1289*1000*LCI!$E$93</f>
        <v>13201394.311701434</v>
      </c>
      <c r="DA1289">
        <f>BQ1289*CI1289*1000*(LCI!$E$99)</f>
        <v>0</v>
      </c>
      <c r="DB1289">
        <f>BR1289*CJ1289*1000*(LCI!$E$96)</f>
        <v>153520197.97013474</v>
      </c>
    </row>
    <row r="1290" spans="1:106" x14ac:dyDescent="0.25">
      <c r="A1290" s="197">
        <v>27005</v>
      </c>
      <c r="B1290" s="197" t="s">
        <v>1495</v>
      </c>
      <c r="C1290" s="197" t="s">
        <v>1498</v>
      </c>
      <c r="D1290" s="197">
        <v>-95.658574200000004</v>
      </c>
      <c r="E1290" s="197">
        <v>46.935049999999997</v>
      </c>
      <c r="F1290">
        <v>2.41</v>
      </c>
      <c r="G1290">
        <f t="shared" si="124"/>
        <v>2.41</v>
      </c>
      <c r="H1290" s="198">
        <v>10.18</v>
      </c>
      <c r="Q1290" s="221">
        <f>(Q4375*10000)*TEA!$M$15*10^-6</f>
        <v>29.594468223900002</v>
      </c>
      <c r="R1290" s="221">
        <f>(R4375*10000)*TEA!$O$15*10^-6</f>
        <v>29.594468223900002</v>
      </c>
      <c r="AA1290">
        <f t="shared" si="120"/>
        <v>1</v>
      </c>
      <c r="AB1290" s="197">
        <v>27005</v>
      </c>
      <c r="AC1290" s="197">
        <v>34900</v>
      </c>
      <c r="AD1290" s="197">
        <f t="shared" si="125"/>
        <v>34900</v>
      </c>
      <c r="AE1290" s="197">
        <v>24225</v>
      </c>
      <c r="AJ1290">
        <v>0</v>
      </c>
      <c r="AK1290">
        <v>0</v>
      </c>
      <c r="AU1290" s="198">
        <v>0.27272727299999999</v>
      </c>
      <c r="AV1290" s="6">
        <v>0</v>
      </c>
      <c r="AW1290" s="198">
        <v>0.38356000000000001</v>
      </c>
      <c r="BO1290" s="198"/>
      <c r="BP1290" s="354">
        <f t="shared" si="121"/>
        <v>22938.818204757001</v>
      </c>
      <c r="BQ1290" s="354">
        <f t="shared" si="122"/>
        <v>0</v>
      </c>
      <c r="BR1290" s="354">
        <f t="shared" si="123"/>
        <v>94589.923380000007</v>
      </c>
      <c r="CG1290" s="198"/>
      <c r="CH1290">
        <f>(Transest!$J$14/HexExtSoy!$K$4)</f>
        <v>0.20257267294641951</v>
      </c>
      <c r="CI1290">
        <f>(HydroProcOil!$K$14/HexExtSoy!$K$4)</f>
        <v>0.10977777777777777</v>
      </c>
      <c r="CJ1290">
        <f>(StarchFerm!$K$24/StarchFerm!$K$4)</f>
        <v>0.33157302630665886</v>
      </c>
      <c r="CY1290" s="198"/>
      <c r="CZ1290">
        <f>BP1290*CH1290*1000*LCI!$E$93</f>
        <v>175415858.85335293</v>
      </c>
      <c r="DA1290">
        <f>BQ1290*CI1290*1000*(LCI!$E$99)</f>
        <v>0</v>
      </c>
      <c r="DB1290">
        <f>BR1290*CJ1290*1000*(LCI!$E$96)</f>
        <v>845245439.77932179</v>
      </c>
    </row>
    <row r="1291" spans="1:106" x14ac:dyDescent="0.25">
      <c r="A1291" s="197">
        <v>27007</v>
      </c>
      <c r="B1291" s="197" t="s">
        <v>1495</v>
      </c>
      <c r="C1291" s="197" t="s">
        <v>1499</v>
      </c>
      <c r="D1291" s="197">
        <v>-94.915595499999995</v>
      </c>
      <c r="E1291" s="197">
        <v>47.96752</v>
      </c>
      <c r="F1291">
        <v>1.8</v>
      </c>
      <c r="G1291">
        <f t="shared" si="124"/>
        <v>1.8</v>
      </c>
      <c r="H1291" s="198">
        <v>7.89</v>
      </c>
      <c r="Q1291" s="221">
        <f>(Q4376*10000)*TEA!$M$15*10^-6</f>
        <v>28.026003904829999</v>
      </c>
      <c r="R1291" s="221">
        <f>(R4376*10000)*TEA!$O$15*10^-6</f>
        <v>28.026003904829999</v>
      </c>
      <c r="AA1291">
        <f t="shared" si="120"/>
        <v>1</v>
      </c>
      <c r="AB1291" s="197">
        <v>27007</v>
      </c>
      <c r="AC1291" s="197">
        <v>7196</v>
      </c>
      <c r="AD1291" s="197">
        <f t="shared" si="125"/>
        <v>7196</v>
      </c>
      <c r="AE1291" s="197">
        <v>832</v>
      </c>
      <c r="AJ1291">
        <v>0</v>
      </c>
      <c r="AK1291">
        <v>0</v>
      </c>
      <c r="AU1291" s="198">
        <v>0.27272727299999999</v>
      </c>
      <c r="AV1291" s="6">
        <v>0</v>
      </c>
      <c r="AW1291" s="198">
        <v>0.38356000000000001</v>
      </c>
      <c r="BO1291" s="198"/>
      <c r="BP1291" s="354">
        <f t="shared" si="121"/>
        <v>3532.5818217144001</v>
      </c>
      <c r="BQ1291" s="354">
        <f t="shared" si="122"/>
        <v>0</v>
      </c>
      <c r="BR1291" s="354">
        <f t="shared" si="123"/>
        <v>2517.8719487999997</v>
      </c>
      <c r="CG1291" s="198"/>
      <c r="CH1291">
        <f>(Transest!$J$14/HexExtSoy!$K$4)</f>
        <v>0.20257267294641951</v>
      </c>
      <c r="CI1291">
        <f>(HydroProcOil!$K$14/HexExtSoy!$K$4)</f>
        <v>0.10977777777777777</v>
      </c>
      <c r="CJ1291">
        <f>(StarchFerm!$K$24/StarchFerm!$K$4)</f>
        <v>0.33157302630665886</v>
      </c>
      <c r="CY1291" s="198"/>
      <c r="CZ1291">
        <f>BP1291*CH1291*1000*LCI!$E$93</f>
        <v>27014071.461504832</v>
      </c>
      <c r="DA1291">
        <f>BQ1291*CI1291*1000*(LCI!$E$99)</f>
        <v>0</v>
      </c>
      <c r="DB1291">
        <f>BR1291*CJ1291*1000*(LCI!$E$96)</f>
        <v>22499434.470643226</v>
      </c>
    </row>
    <row r="1292" spans="1:106" x14ac:dyDescent="0.25">
      <c r="A1292" s="197">
        <v>27009</v>
      </c>
      <c r="B1292" s="197" t="s">
        <v>1495</v>
      </c>
      <c r="C1292" s="197" t="s">
        <v>679</v>
      </c>
      <c r="D1292" s="197">
        <v>-94.005472600000004</v>
      </c>
      <c r="E1292" s="197">
        <v>45.712890000000002</v>
      </c>
      <c r="F1292">
        <v>2.58</v>
      </c>
      <c r="G1292">
        <f t="shared" si="124"/>
        <v>2.58</v>
      </c>
      <c r="H1292" s="198">
        <v>9.59</v>
      </c>
      <c r="Q1292" s="221">
        <f>(Q4377*10000)*TEA!$M$15*10^-6</f>
        <v>29.958093391904992</v>
      </c>
      <c r="R1292" s="221">
        <f>(R4377*10000)*TEA!$O$15*10^-6</f>
        <v>29.958093391904992</v>
      </c>
      <c r="AA1292">
        <f t="shared" si="120"/>
        <v>1</v>
      </c>
      <c r="AB1292" s="197">
        <v>27009</v>
      </c>
      <c r="AC1292" s="197">
        <v>21991</v>
      </c>
      <c r="AD1292" s="197">
        <f t="shared" si="125"/>
        <v>21991</v>
      </c>
      <c r="AE1292" s="197">
        <v>22887</v>
      </c>
      <c r="AJ1292">
        <v>0</v>
      </c>
      <c r="AK1292">
        <v>0</v>
      </c>
      <c r="AU1292" s="198">
        <v>0.27272727299999999</v>
      </c>
      <c r="AV1292" s="6">
        <v>0</v>
      </c>
      <c r="AW1292" s="198">
        <v>0.38356000000000001</v>
      </c>
      <c r="BO1292" s="198"/>
      <c r="BP1292" s="354">
        <f t="shared" si="121"/>
        <v>15473.667288200939</v>
      </c>
      <c r="BQ1292" s="354">
        <f t="shared" si="122"/>
        <v>0</v>
      </c>
      <c r="BR1292" s="354">
        <f t="shared" si="123"/>
        <v>84186.176734799999</v>
      </c>
      <c r="CG1292" s="198"/>
      <c r="CH1292">
        <f>(Transest!$J$14/HexExtSoy!$K$4)</f>
        <v>0.20257267294641951</v>
      </c>
      <c r="CI1292">
        <f>(HydroProcOil!$K$14/HexExtSoy!$K$4)</f>
        <v>0.10977777777777777</v>
      </c>
      <c r="CJ1292">
        <f>(StarchFerm!$K$24/StarchFerm!$K$4)</f>
        <v>0.33157302630665886</v>
      </c>
      <c r="CY1292" s="198"/>
      <c r="CZ1292">
        <f>BP1292*CH1292*1000*LCI!$E$93</f>
        <v>118328965.89275506</v>
      </c>
      <c r="DA1292">
        <f>BQ1292*CI1292*1000*(LCI!$E$99)</f>
        <v>0</v>
      </c>
      <c r="DB1292">
        <f>BR1292*CJ1292*1000*(LCI!$E$96)</f>
        <v>752278672.3452543</v>
      </c>
    </row>
    <row r="1293" spans="1:106" x14ac:dyDescent="0.25">
      <c r="A1293" s="197">
        <v>27011</v>
      </c>
      <c r="B1293" s="197" t="s">
        <v>1495</v>
      </c>
      <c r="C1293" s="197" t="s">
        <v>1500</v>
      </c>
      <c r="D1293" s="197">
        <v>-96.390843200000006</v>
      </c>
      <c r="E1293" s="197">
        <v>45.426929999999999</v>
      </c>
      <c r="F1293">
        <v>3.1</v>
      </c>
      <c r="G1293">
        <f t="shared" si="124"/>
        <v>3.1</v>
      </c>
      <c r="H1293" s="198">
        <v>11.28</v>
      </c>
      <c r="Q1293" s="221">
        <f>(Q4378*10000)*TEA!$M$15*10^-6</f>
        <v>32.147333907570001</v>
      </c>
      <c r="R1293" s="221">
        <f>(R4378*10000)*TEA!$O$15*10^-6</f>
        <v>32.147333907570001</v>
      </c>
      <c r="AA1293">
        <f t="shared" si="120"/>
        <v>1</v>
      </c>
      <c r="AB1293" s="197">
        <v>27011</v>
      </c>
      <c r="AC1293" s="197">
        <v>47594</v>
      </c>
      <c r="AD1293" s="197">
        <f t="shared" si="125"/>
        <v>47594</v>
      </c>
      <c r="AE1293" s="197">
        <v>38961</v>
      </c>
      <c r="AJ1293">
        <v>0</v>
      </c>
      <c r="AK1293">
        <v>0</v>
      </c>
      <c r="AU1293" s="198">
        <v>0.27272727299999999</v>
      </c>
      <c r="AV1293" s="6">
        <v>0</v>
      </c>
      <c r="AW1293" s="198">
        <v>0.38356000000000001</v>
      </c>
      <c r="BO1293" s="198"/>
      <c r="BP1293" s="354">
        <f t="shared" si="121"/>
        <v>40238.5636766022</v>
      </c>
      <c r="BQ1293" s="354">
        <f t="shared" si="122"/>
        <v>0</v>
      </c>
      <c r="BR1293" s="354">
        <f t="shared" si="123"/>
        <v>168566.97948479999</v>
      </c>
      <c r="CG1293" s="198"/>
      <c r="CH1293">
        <f>(Transest!$J$14/HexExtSoy!$K$4)</f>
        <v>0.20257267294641951</v>
      </c>
      <c r="CI1293">
        <f>(HydroProcOil!$K$14/HexExtSoy!$K$4)</f>
        <v>0.10977777777777777</v>
      </c>
      <c r="CJ1293">
        <f>(StarchFerm!$K$24/StarchFerm!$K$4)</f>
        <v>0.33157302630665886</v>
      </c>
      <c r="CY1293" s="198"/>
      <c r="CZ1293">
        <f>BP1293*CH1293*1000*LCI!$E$93</f>
        <v>307709060.830899</v>
      </c>
      <c r="DA1293">
        <f>BQ1293*CI1293*1000*(LCI!$E$99)</f>
        <v>0</v>
      </c>
      <c r="DB1293">
        <f>BR1293*CJ1293*1000*(LCI!$E$96)</f>
        <v>1506296501.948828</v>
      </c>
    </row>
    <row r="1294" spans="1:106" x14ac:dyDescent="0.25">
      <c r="A1294" s="197">
        <v>27013</v>
      </c>
      <c r="B1294" s="197" t="s">
        <v>1495</v>
      </c>
      <c r="C1294" s="197" t="s">
        <v>1501</v>
      </c>
      <c r="D1294" s="197">
        <v>-94.073673099999993</v>
      </c>
      <c r="E1294" s="197">
        <v>44.049019999999999</v>
      </c>
      <c r="F1294">
        <v>3.84</v>
      </c>
      <c r="G1294">
        <f t="shared" si="124"/>
        <v>3.84</v>
      </c>
      <c r="H1294" s="198">
        <v>12.94</v>
      </c>
      <c r="Q1294" s="221">
        <f>(Q4379*10000)*TEA!$M$15*10^-6</f>
        <v>33.17446119105</v>
      </c>
      <c r="R1294" s="221">
        <f>(R4379*10000)*TEA!$O$15*10^-6</f>
        <v>33.17446119105</v>
      </c>
      <c r="AA1294">
        <f t="shared" si="120"/>
        <v>1</v>
      </c>
      <c r="AB1294" s="197">
        <v>27013</v>
      </c>
      <c r="AC1294" s="197">
        <v>65540</v>
      </c>
      <c r="AD1294" s="197">
        <f t="shared" si="125"/>
        <v>65540</v>
      </c>
      <c r="AE1294" s="197">
        <v>68367</v>
      </c>
      <c r="AJ1294">
        <v>0</v>
      </c>
      <c r="AK1294">
        <v>0</v>
      </c>
      <c r="AU1294" s="198">
        <v>0.27272727299999999</v>
      </c>
      <c r="AV1294" s="6">
        <v>0</v>
      </c>
      <c r="AW1294" s="198">
        <v>0.38356000000000001</v>
      </c>
      <c r="BO1294" s="198"/>
      <c r="BP1294" s="354">
        <f t="shared" si="121"/>
        <v>68638.254614092788</v>
      </c>
      <c r="BQ1294" s="354">
        <f t="shared" si="122"/>
        <v>0</v>
      </c>
      <c r="BR1294" s="354">
        <f t="shared" si="123"/>
        <v>339323.63396880002</v>
      </c>
      <c r="CG1294" s="198"/>
      <c r="CH1294">
        <f>(Transest!$J$14/HexExtSoy!$K$4)</f>
        <v>0.20257267294641951</v>
      </c>
      <c r="CI1294">
        <f>(HydroProcOil!$K$14/HexExtSoy!$K$4)</f>
        <v>0.10977777777777777</v>
      </c>
      <c r="CJ1294">
        <f>(StarchFerm!$K$24/StarchFerm!$K$4)</f>
        <v>0.33157302630665886</v>
      </c>
      <c r="CY1294" s="198"/>
      <c r="CZ1294">
        <f>BP1294*CH1294*1000*LCI!$E$93</f>
        <v>524884860.05915171</v>
      </c>
      <c r="DA1294">
        <f>BQ1294*CI1294*1000*(LCI!$E$99)</f>
        <v>0</v>
      </c>
      <c r="DB1294">
        <f>BR1294*CJ1294*1000*(LCI!$E$96)</f>
        <v>3032159705.5243955</v>
      </c>
    </row>
    <row r="1295" spans="1:106" x14ac:dyDescent="0.25">
      <c r="A1295" s="197">
        <v>27015</v>
      </c>
      <c r="B1295" s="197" t="s">
        <v>1495</v>
      </c>
      <c r="C1295" s="197" t="s">
        <v>1063</v>
      </c>
      <c r="D1295" s="197">
        <v>-94.725753800000007</v>
      </c>
      <c r="E1295" s="197">
        <v>44.254300000000001</v>
      </c>
      <c r="F1295">
        <v>3.62</v>
      </c>
      <c r="G1295">
        <f t="shared" si="124"/>
        <v>3.62</v>
      </c>
      <c r="H1295" s="198">
        <v>12.53</v>
      </c>
      <c r="Q1295" s="221">
        <f>(Q4380*10000)*TEA!$M$15*10^-6</f>
        <v>33.016800933899994</v>
      </c>
      <c r="R1295" s="221">
        <f>(R4380*10000)*TEA!$O$15*10^-6</f>
        <v>33.016800933899994</v>
      </c>
      <c r="AA1295">
        <f t="shared" si="120"/>
        <v>1</v>
      </c>
      <c r="AB1295" s="197">
        <v>27015</v>
      </c>
      <c r="AC1295" s="197">
        <v>54340</v>
      </c>
      <c r="AD1295" s="197">
        <f t="shared" si="125"/>
        <v>54340</v>
      </c>
      <c r="AE1295" s="197">
        <v>60893</v>
      </c>
      <c r="AJ1295">
        <v>0</v>
      </c>
      <c r="AK1295">
        <v>0</v>
      </c>
      <c r="AU1295" s="198">
        <v>0.27272727299999999</v>
      </c>
      <c r="AV1295" s="6">
        <v>0</v>
      </c>
      <c r="AW1295" s="198">
        <v>0.38356000000000001</v>
      </c>
      <c r="BO1295" s="198"/>
      <c r="BP1295" s="354">
        <f t="shared" si="121"/>
        <v>53648.400053648402</v>
      </c>
      <c r="BQ1295" s="354">
        <f t="shared" si="122"/>
        <v>0</v>
      </c>
      <c r="BR1295" s="354">
        <f t="shared" si="123"/>
        <v>292652.17207239999</v>
      </c>
      <c r="CG1295" s="198"/>
      <c r="CH1295">
        <f>(Transest!$J$14/HexExtSoy!$K$4)</f>
        <v>0.20257267294641951</v>
      </c>
      <c r="CI1295">
        <f>(HydroProcOil!$K$14/HexExtSoy!$K$4)</f>
        <v>0.10977777777777777</v>
      </c>
      <c r="CJ1295">
        <f>(StarchFerm!$K$24/StarchFerm!$K$4)</f>
        <v>0.33157302630665886</v>
      </c>
      <c r="CY1295" s="198"/>
      <c r="CZ1295">
        <f>BP1295*CH1295*1000*LCI!$E$93</f>
        <v>410255667.38078129</v>
      </c>
      <c r="DA1295">
        <f>BQ1295*CI1295*1000*(LCI!$E$99)</f>
        <v>0</v>
      </c>
      <c r="DB1295">
        <f>BR1295*CJ1295*1000*(LCI!$E$96)</f>
        <v>2615108513.1126304</v>
      </c>
    </row>
    <row r="1296" spans="1:106" x14ac:dyDescent="0.25">
      <c r="A1296" s="197">
        <v>27017</v>
      </c>
      <c r="B1296" s="197" t="s">
        <v>1495</v>
      </c>
      <c r="C1296" s="197" t="s">
        <v>1502</v>
      </c>
      <c r="D1296" s="197">
        <v>-92.670672499999995</v>
      </c>
      <c r="E1296" s="197">
        <v>46.594790000000003</v>
      </c>
      <c r="F1296">
        <v>0</v>
      </c>
      <c r="G1296">
        <f t="shared" si="124"/>
        <v>0</v>
      </c>
      <c r="H1296" s="198">
        <v>9.34</v>
      </c>
      <c r="Q1296" s="221">
        <f>(Q4381*10000)*TEA!$M$15*10^-6</f>
        <v>27.283152430394999</v>
      </c>
      <c r="R1296" s="221">
        <f>(R4381*10000)*TEA!$O$15*10^-6</f>
        <v>27.283152430394999</v>
      </c>
      <c r="AA1296">
        <f t="shared" si="120"/>
        <v>1</v>
      </c>
      <c r="AB1296" s="197">
        <v>27017</v>
      </c>
      <c r="AC1296" s="197">
        <v>0</v>
      </c>
      <c r="AD1296" s="197">
        <f t="shared" si="125"/>
        <v>0</v>
      </c>
      <c r="AE1296" s="197">
        <v>74</v>
      </c>
      <c r="AJ1296">
        <v>0</v>
      </c>
      <c r="AK1296">
        <v>0</v>
      </c>
      <c r="AU1296" s="198">
        <v>0.27272727299999999</v>
      </c>
      <c r="AV1296" s="6">
        <v>0</v>
      </c>
      <c r="AW1296" s="198">
        <v>0.38356000000000001</v>
      </c>
      <c r="BO1296" s="198"/>
      <c r="BP1296" s="354">
        <f t="shared" si="121"/>
        <v>0</v>
      </c>
      <c r="BQ1296" s="354">
        <f t="shared" si="122"/>
        <v>0</v>
      </c>
      <c r="BR1296" s="354">
        <f t="shared" si="123"/>
        <v>265.10132959999999</v>
      </c>
      <c r="CG1296" s="198"/>
      <c r="CH1296">
        <f>(Transest!$J$14/HexExtSoy!$K$4)</f>
        <v>0.20257267294641951</v>
      </c>
      <c r="CI1296">
        <f>(HydroProcOil!$K$14/HexExtSoy!$K$4)</f>
        <v>0.10977777777777777</v>
      </c>
      <c r="CJ1296">
        <f>(StarchFerm!$K$24/StarchFerm!$K$4)</f>
        <v>0.33157302630665886</v>
      </c>
      <c r="CY1296" s="198"/>
      <c r="CZ1296">
        <f>BP1296*CH1296*1000*LCI!$E$93</f>
        <v>0</v>
      </c>
      <c r="DA1296">
        <f>BQ1296*CI1296*1000*(LCI!$E$99)</f>
        <v>0</v>
      </c>
      <c r="DB1296">
        <f>BR1296*CJ1296*1000*(LCI!$E$96)</f>
        <v>2368917.1310948883</v>
      </c>
    </row>
    <row r="1297" spans="1:106" x14ac:dyDescent="0.25">
      <c r="A1297" s="197">
        <v>27019</v>
      </c>
      <c r="B1297" s="197" t="s">
        <v>1495</v>
      </c>
      <c r="C1297" s="197" t="s">
        <v>1503</v>
      </c>
      <c r="D1297" s="197">
        <v>-93.804796899999999</v>
      </c>
      <c r="E1297" s="197">
        <v>44.831400000000002</v>
      </c>
      <c r="F1297">
        <v>3.38</v>
      </c>
      <c r="G1297">
        <f t="shared" si="124"/>
        <v>3.38</v>
      </c>
      <c r="H1297" s="198">
        <v>12.5</v>
      </c>
      <c r="Q1297" s="221">
        <f>(Q4382*10000)*TEA!$M$15*10^-6</f>
        <v>31.803682846994999</v>
      </c>
      <c r="R1297" s="221">
        <f>(R4382*10000)*TEA!$O$15*10^-6</f>
        <v>31.803682846994999</v>
      </c>
      <c r="AA1297">
        <f t="shared" si="120"/>
        <v>1</v>
      </c>
      <c r="AB1297" s="197">
        <v>27019</v>
      </c>
      <c r="AC1297" s="197">
        <v>19459</v>
      </c>
      <c r="AD1297" s="197">
        <f t="shared" si="125"/>
        <v>19459</v>
      </c>
      <c r="AE1297" s="197">
        <v>26064</v>
      </c>
      <c r="AJ1297">
        <v>0</v>
      </c>
      <c r="AK1297">
        <v>0</v>
      </c>
      <c r="AU1297" s="198">
        <v>0.27272727299999999</v>
      </c>
      <c r="AV1297" s="6">
        <v>0</v>
      </c>
      <c r="AW1297" s="198">
        <v>0.38356000000000001</v>
      </c>
      <c r="BO1297" s="198"/>
      <c r="BP1297" s="354">
        <f t="shared" si="121"/>
        <v>17937.660017937658</v>
      </c>
      <c r="BQ1297" s="354">
        <f t="shared" si="122"/>
        <v>0</v>
      </c>
      <c r="BR1297" s="354">
        <f t="shared" si="123"/>
        <v>124963.848</v>
      </c>
      <c r="CG1297" s="198"/>
      <c r="CH1297">
        <f>(Transest!$J$14/HexExtSoy!$K$4)</f>
        <v>0.20257267294641951</v>
      </c>
      <c r="CI1297">
        <f>(HydroProcOil!$K$14/HexExtSoy!$K$4)</f>
        <v>0.10977777777777777</v>
      </c>
      <c r="CJ1297">
        <f>(StarchFerm!$K$24/StarchFerm!$K$4)</f>
        <v>0.33157302630665886</v>
      </c>
      <c r="CY1297" s="198"/>
      <c r="CZ1297">
        <f>BP1297*CH1297*1000*LCI!$E$93</f>
        <v>137171410.04297507</v>
      </c>
      <c r="DA1297">
        <f>BQ1297*CI1297*1000*(LCI!$E$99)</f>
        <v>0</v>
      </c>
      <c r="DB1297">
        <f>BR1297*CJ1297*1000*(LCI!$E$96)</f>
        <v>1116663581.9646893</v>
      </c>
    </row>
    <row r="1298" spans="1:106" x14ac:dyDescent="0.25">
      <c r="A1298" s="197">
        <v>27021</v>
      </c>
      <c r="B1298" s="197" t="s">
        <v>1495</v>
      </c>
      <c r="C1298" s="197" t="s">
        <v>1065</v>
      </c>
      <c r="D1298" s="197">
        <v>-94.315509300000002</v>
      </c>
      <c r="E1298" s="197">
        <v>46.957259999999998</v>
      </c>
      <c r="F1298">
        <v>0</v>
      </c>
      <c r="G1298">
        <f t="shared" si="124"/>
        <v>0</v>
      </c>
      <c r="H1298" s="198">
        <v>9.3699999999999992</v>
      </c>
      <c r="Q1298" s="221">
        <f>(Q4383*10000)*TEA!$M$15*10^-6</f>
        <v>28.260195335864999</v>
      </c>
      <c r="R1298" s="221">
        <f>(R4383*10000)*TEA!$O$15*10^-6</f>
        <v>28.260195335864999</v>
      </c>
      <c r="AA1298">
        <f t="shared" si="120"/>
        <v>1</v>
      </c>
      <c r="AB1298" s="197">
        <v>27021</v>
      </c>
      <c r="AC1298" s="197">
        <v>0</v>
      </c>
      <c r="AD1298" s="197">
        <f t="shared" si="125"/>
        <v>0</v>
      </c>
      <c r="AE1298" s="197">
        <v>1265</v>
      </c>
      <c r="AJ1298">
        <v>0</v>
      </c>
      <c r="AK1298">
        <v>0</v>
      </c>
      <c r="AU1298" s="198">
        <v>0.27272727299999999</v>
      </c>
      <c r="AV1298" s="6">
        <v>0</v>
      </c>
      <c r="AW1298" s="198">
        <v>0.38356000000000001</v>
      </c>
      <c r="BO1298" s="198"/>
      <c r="BP1298" s="354">
        <f t="shared" si="121"/>
        <v>0</v>
      </c>
      <c r="BQ1298" s="354">
        <f t="shared" si="122"/>
        <v>0</v>
      </c>
      <c r="BR1298" s="354">
        <f t="shared" si="123"/>
        <v>4546.3558579999999</v>
      </c>
      <c r="CG1298" s="198"/>
      <c r="CH1298">
        <f>(Transest!$J$14/HexExtSoy!$K$4)</f>
        <v>0.20257267294641951</v>
      </c>
      <c r="CI1298">
        <f>(HydroProcOil!$K$14/HexExtSoy!$K$4)</f>
        <v>0.10977777777777777</v>
      </c>
      <c r="CJ1298">
        <f>(StarchFerm!$K$24/StarchFerm!$K$4)</f>
        <v>0.33157302630665886</v>
      </c>
      <c r="CY1298" s="198"/>
      <c r="CZ1298">
        <f>BP1298*CH1298*1000*LCI!$E$93</f>
        <v>0</v>
      </c>
      <c r="DA1298">
        <f>BQ1298*CI1298*1000*(LCI!$E$99)</f>
        <v>0</v>
      </c>
      <c r="DB1298">
        <f>BR1298*CJ1298*1000*(LCI!$E$96)</f>
        <v>40625749.755084597</v>
      </c>
    </row>
    <row r="1299" spans="1:106" x14ac:dyDescent="0.25">
      <c r="A1299" s="197">
        <v>27023</v>
      </c>
      <c r="B1299" s="197" t="s">
        <v>1495</v>
      </c>
      <c r="C1299" s="197" t="s">
        <v>1445</v>
      </c>
      <c r="D1299" s="197">
        <v>-95.561195100000006</v>
      </c>
      <c r="E1299" s="197">
        <v>45.026899999999998</v>
      </c>
      <c r="F1299">
        <v>3.27</v>
      </c>
      <c r="G1299">
        <f t="shared" si="124"/>
        <v>3.27</v>
      </c>
      <c r="H1299" s="198">
        <v>12.77</v>
      </c>
      <c r="Q1299" s="221">
        <f>(Q4384*10000)*TEA!$M$15*10^-6</f>
        <v>32.118273664245002</v>
      </c>
      <c r="R1299" s="221">
        <f>(R4384*10000)*TEA!$O$15*10^-6</f>
        <v>32.118273664245002</v>
      </c>
      <c r="AA1299">
        <f t="shared" si="120"/>
        <v>1</v>
      </c>
      <c r="AB1299" s="197">
        <v>27023</v>
      </c>
      <c r="AC1299" s="197">
        <v>44186</v>
      </c>
      <c r="AD1299" s="197">
        <f t="shared" si="125"/>
        <v>44186</v>
      </c>
      <c r="AE1299" s="197">
        <v>57455</v>
      </c>
      <c r="AJ1299">
        <v>0</v>
      </c>
      <c r="AK1299">
        <v>0</v>
      </c>
      <c r="AU1299" s="198">
        <v>0.27272727299999999</v>
      </c>
      <c r="AV1299" s="6">
        <v>0</v>
      </c>
      <c r="AW1299" s="198">
        <v>0.38356000000000001</v>
      </c>
      <c r="BO1299" s="198"/>
      <c r="BP1299" s="354">
        <f t="shared" si="121"/>
        <v>39405.878221224062</v>
      </c>
      <c r="BQ1299" s="354">
        <f t="shared" si="122"/>
        <v>0</v>
      </c>
      <c r="BR1299" s="354">
        <f t="shared" si="123"/>
        <v>281418.10624599998</v>
      </c>
      <c r="CG1299" s="198"/>
      <c r="CH1299">
        <f>(Transest!$J$14/HexExtSoy!$K$4)</f>
        <v>0.20257267294641951</v>
      </c>
      <c r="CI1299">
        <f>(HydroProcOil!$K$14/HexExtSoy!$K$4)</f>
        <v>0.10977777777777777</v>
      </c>
      <c r="CJ1299">
        <f>(StarchFerm!$K$24/StarchFerm!$K$4)</f>
        <v>0.33157302630665886</v>
      </c>
      <c r="CY1299" s="198"/>
      <c r="CZ1299">
        <f>BP1299*CH1299*1000*LCI!$E$93</f>
        <v>301341416.56056076</v>
      </c>
      <c r="DA1299">
        <f>BQ1299*CI1299*1000*(LCI!$E$99)</f>
        <v>0</v>
      </c>
      <c r="DB1299">
        <f>BR1299*CJ1299*1000*(LCI!$E$96)</f>
        <v>2514722102.2705526</v>
      </c>
    </row>
    <row r="1300" spans="1:106" x14ac:dyDescent="0.25">
      <c r="A1300" s="197">
        <v>27025</v>
      </c>
      <c r="B1300" s="197" t="s">
        <v>1495</v>
      </c>
      <c r="C1300" s="197" t="s">
        <v>1504</v>
      </c>
      <c r="D1300" s="197">
        <v>-92.918651999999994</v>
      </c>
      <c r="E1300" s="197">
        <v>45.511339999999997</v>
      </c>
      <c r="F1300">
        <v>2.6</v>
      </c>
      <c r="G1300">
        <f t="shared" si="124"/>
        <v>2.6</v>
      </c>
      <c r="H1300" s="198">
        <v>9.93</v>
      </c>
      <c r="Q1300" s="221">
        <f>(Q4385*10000)*TEA!$M$15*10^-6</f>
        <v>29.818619026154998</v>
      </c>
      <c r="R1300" s="221">
        <f>(R4385*10000)*TEA!$O$15*10^-6</f>
        <v>29.818619026154998</v>
      </c>
      <c r="AA1300">
        <f t="shared" si="120"/>
        <v>1</v>
      </c>
      <c r="AB1300" s="197">
        <v>27025</v>
      </c>
      <c r="AC1300" s="197">
        <v>12694</v>
      </c>
      <c r="AD1300" s="197">
        <f t="shared" si="125"/>
        <v>12694</v>
      </c>
      <c r="AE1300" s="197">
        <v>10461</v>
      </c>
      <c r="AJ1300">
        <v>0</v>
      </c>
      <c r="AK1300">
        <v>0</v>
      </c>
      <c r="AU1300" s="198">
        <v>0.27272727299999999</v>
      </c>
      <c r="AV1300" s="6">
        <v>0</v>
      </c>
      <c r="AW1300" s="198">
        <v>0.38356000000000001</v>
      </c>
      <c r="BO1300" s="198"/>
      <c r="BP1300" s="354">
        <f t="shared" si="121"/>
        <v>9001.2000090012007</v>
      </c>
      <c r="BQ1300" s="354">
        <f t="shared" si="122"/>
        <v>0</v>
      </c>
      <c r="BR1300" s="354">
        <f t="shared" si="123"/>
        <v>39843.342118799999</v>
      </c>
      <c r="CG1300" s="198"/>
      <c r="CH1300">
        <f>(Transest!$J$14/HexExtSoy!$K$4)</f>
        <v>0.20257267294641951</v>
      </c>
      <c r="CI1300">
        <f>(HydroProcOil!$K$14/HexExtSoy!$K$4)</f>
        <v>0.10977777777777777</v>
      </c>
      <c r="CJ1300">
        <f>(StarchFerm!$K$24/StarchFerm!$K$4)</f>
        <v>0.33157302630665886</v>
      </c>
      <c r="CY1300" s="198"/>
      <c r="CZ1300">
        <f>BP1300*CH1300*1000*LCI!$E$93</f>
        <v>68833242.244463742</v>
      </c>
      <c r="DA1300">
        <f>BQ1300*CI1300*1000*(LCI!$E$99)</f>
        <v>0</v>
      </c>
      <c r="DB1300">
        <f>BR1300*CJ1300*1000*(LCI!$E$96)</f>
        <v>356035844.28533107</v>
      </c>
    </row>
    <row r="1301" spans="1:106" x14ac:dyDescent="0.25">
      <c r="A1301" s="197">
        <v>27027</v>
      </c>
      <c r="B1301" s="197" t="s">
        <v>1495</v>
      </c>
      <c r="C1301" s="197" t="s">
        <v>605</v>
      </c>
      <c r="D1301" s="197">
        <v>-96.473547600000003</v>
      </c>
      <c r="E1301" s="197">
        <v>46.893479999999997</v>
      </c>
      <c r="F1301">
        <v>2.5099999999999998</v>
      </c>
      <c r="G1301">
        <f t="shared" si="124"/>
        <v>2.5099999999999998</v>
      </c>
      <c r="H1301" s="198">
        <v>9.9499999999999993</v>
      </c>
      <c r="Q1301" s="221">
        <f>(Q4386*10000)*TEA!$M$15*10^-6</f>
        <v>30.290312212290001</v>
      </c>
      <c r="R1301" s="221">
        <f>(R4386*10000)*TEA!$O$15*10^-6</f>
        <v>30.290312212290001</v>
      </c>
      <c r="AA1301">
        <f t="shared" si="120"/>
        <v>1</v>
      </c>
      <c r="AB1301" s="197">
        <v>27027</v>
      </c>
      <c r="AC1301" s="197">
        <v>85172</v>
      </c>
      <c r="AD1301" s="197">
        <f t="shared" si="125"/>
        <v>85172</v>
      </c>
      <c r="AE1301" s="197">
        <v>64396</v>
      </c>
      <c r="AJ1301">
        <v>0</v>
      </c>
      <c r="AK1301">
        <v>0</v>
      </c>
      <c r="AU1301" s="198">
        <v>0.27272727299999999</v>
      </c>
      <c r="AV1301" s="6">
        <v>0</v>
      </c>
      <c r="AW1301" s="198">
        <v>0.38356000000000001</v>
      </c>
      <c r="BO1301" s="198"/>
      <c r="BP1301" s="354">
        <f t="shared" si="121"/>
        <v>58304.10551284955</v>
      </c>
      <c r="BQ1301" s="354">
        <f t="shared" si="122"/>
        <v>0</v>
      </c>
      <c r="BR1301" s="354">
        <f t="shared" si="123"/>
        <v>245762.311112</v>
      </c>
      <c r="CG1301" s="198"/>
      <c r="CH1301">
        <f>(Transest!$J$14/HexExtSoy!$K$4)</f>
        <v>0.20257267294641951</v>
      </c>
      <c r="CI1301">
        <f>(HydroProcOil!$K$14/HexExtSoy!$K$4)</f>
        <v>0.10977777777777777</v>
      </c>
      <c r="CJ1301">
        <f>(StarchFerm!$K$24/StarchFerm!$K$4)</f>
        <v>0.33157302630665886</v>
      </c>
      <c r="CY1301" s="198"/>
      <c r="CZ1301">
        <f>BP1301*CH1301*1000*LCI!$E$93</f>
        <v>445858398.28017217</v>
      </c>
      <c r="DA1301">
        <f>BQ1301*CI1301*1000*(LCI!$E$99)</f>
        <v>0</v>
      </c>
      <c r="DB1301">
        <f>BR1301*CJ1301*1000*(LCI!$E$96)</f>
        <v>2196105730.0207839</v>
      </c>
    </row>
    <row r="1302" spans="1:106" x14ac:dyDescent="0.25">
      <c r="A1302" s="197">
        <v>27029</v>
      </c>
      <c r="B1302" s="197" t="s">
        <v>1495</v>
      </c>
      <c r="C1302" s="197" t="s">
        <v>1041</v>
      </c>
      <c r="D1302" s="197">
        <v>-95.3690091</v>
      </c>
      <c r="E1302" s="197">
        <v>47.580030000000001</v>
      </c>
      <c r="F1302">
        <v>2.09</v>
      </c>
      <c r="G1302">
        <f t="shared" si="124"/>
        <v>2.09</v>
      </c>
      <c r="H1302" s="198">
        <v>9.17</v>
      </c>
      <c r="Q1302" s="221">
        <f>(Q4387*10000)*TEA!$M$15*10^-6</f>
        <v>28.73246840334</v>
      </c>
      <c r="R1302" s="221">
        <f>(R4387*10000)*TEA!$O$15*10^-6</f>
        <v>28.73246840334</v>
      </c>
      <c r="AA1302">
        <f t="shared" si="120"/>
        <v>1</v>
      </c>
      <c r="AB1302" s="197">
        <v>27029</v>
      </c>
      <c r="AC1302" s="197">
        <v>6594</v>
      </c>
      <c r="AD1302" s="197">
        <f t="shared" si="125"/>
        <v>6594</v>
      </c>
      <c r="AE1302" s="197">
        <v>1616</v>
      </c>
      <c r="AJ1302">
        <v>0</v>
      </c>
      <c r="AK1302">
        <v>0</v>
      </c>
      <c r="AU1302" s="198">
        <v>0.27272727299999999</v>
      </c>
      <c r="AV1302" s="6">
        <v>0</v>
      </c>
      <c r="AW1302" s="198">
        <v>0.38356000000000001</v>
      </c>
      <c r="BO1302" s="198"/>
      <c r="BP1302" s="354">
        <f t="shared" si="121"/>
        <v>3758.5800037585796</v>
      </c>
      <c r="BQ1302" s="354">
        <f t="shared" si="122"/>
        <v>0</v>
      </c>
      <c r="BR1302" s="354">
        <f t="shared" si="123"/>
        <v>5683.8682431999996</v>
      </c>
      <c r="CG1302" s="198"/>
      <c r="CH1302">
        <f>(Transest!$J$14/HexExtSoy!$K$4)</f>
        <v>0.20257267294641951</v>
      </c>
      <c r="CI1302">
        <f>(HydroProcOil!$K$14/HexExtSoy!$K$4)</f>
        <v>0.10977777777777777</v>
      </c>
      <c r="CJ1302">
        <f>(StarchFerm!$K$24/StarchFerm!$K$4)</f>
        <v>0.33157302630665886</v>
      </c>
      <c r="CY1302" s="198"/>
      <c r="CZ1302">
        <f>BP1302*CH1302*1000*LCI!$E$93</f>
        <v>28742306.318623796</v>
      </c>
      <c r="DA1302">
        <f>BQ1302*CI1302*1000*(LCI!$E$99)</f>
        <v>0</v>
      </c>
      <c r="DB1302">
        <f>BR1302*CJ1302*1000*(LCI!$E$96)</f>
        <v>50790438.782479376</v>
      </c>
    </row>
    <row r="1303" spans="1:106" x14ac:dyDescent="0.25">
      <c r="A1303" s="197">
        <v>27031</v>
      </c>
      <c r="B1303" s="197" t="s">
        <v>1495</v>
      </c>
      <c r="C1303" s="197" t="s">
        <v>938</v>
      </c>
      <c r="D1303" s="197">
        <v>-90.5091185</v>
      </c>
      <c r="E1303" s="197">
        <v>47.903860000000002</v>
      </c>
      <c r="F1303">
        <v>0</v>
      </c>
      <c r="G1303">
        <f t="shared" si="124"/>
        <v>0</v>
      </c>
      <c r="H1303" s="198">
        <v>0</v>
      </c>
      <c r="Q1303" s="221">
        <f>(Q4388*10000)*TEA!$M$15*10^-6</f>
        <v>27.556396999199997</v>
      </c>
      <c r="R1303" s="221">
        <f>(R4388*10000)*TEA!$O$15*10^-6</f>
        <v>27.556396999199997</v>
      </c>
      <c r="AA1303">
        <f t="shared" si="120"/>
        <v>1</v>
      </c>
      <c r="AB1303" s="197">
        <v>27031</v>
      </c>
      <c r="AC1303" s="197">
        <v>0</v>
      </c>
      <c r="AD1303" s="197">
        <f t="shared" si="125"/>
        <v>0</v>
      </c>
      <c r="AE1303" s="197">
        <v>0</v>
      </c>
      <c r="AJ1303">
        <v>0</v>
      </c>
      <c r="AK1303">
        <v>0</v>
      </c>
      <c r="AU1303" s="198">
        <v>0.27272727299999999</v>
      </c>
      <c r="AV1303" s="6">
        <v>0</v>
      </c>
      <c r="AW1303" s="198">
        <v>0.38356000000000001</v>
      </c>
      <c r="BO1303" s="198"/>
      <c r="BP1303" s="354">
        <f t="shared" si="121"/>
        <v>0</v>
      </c>
      <c r="BQ1303" s="354">
        <f t="shared" si="122"/>
        <v>0</v>
      </c>
      <c r="BR1303" s="354">
        <f t="shared" si="123"/>
        <v>0</v>
      </c>
      <c r="CG1303" s="198"/>
      <c r="CH1303">
        <f>(Transest!$J$14/HexExtSoy!$K$4)</f>
        <v>0.20257267294641951</v>
      </c>
      <c r="CI1303">
        <f>(HydroProcOil!$K$14/HexExtSoy!$K$4)</f>
        <v>0.10977777777777777</v>
      </c>
      <c r="CJ1303">
        <f>(StarchFerm!$K$24/StarchFerm!$K$4)</f>
        <v>0.33157302630665886</v>
      </c>
      <c r="CY1303" s="198"/>
      <c r="CZ1303">
        <f>BP1303*CH1303*1000*LCI!$E$93</f>
        <v>0</v>
      </c>
      <c r="DA1303">
        <f>BQ1303*CI1303*1000*(LCI!$E$99)</f>
        <v>0</v>
      </c>
      <c r="DB1303">
        <f>BR1303*CJ1303*1000*(LCI!$E$96)</f>
        <v>0</v>
      </c>
    </row>
    <row r="1304" spans="1:106" x14ac:dyDescent="0.25">
      <c r="A1304" s="197">
        <v>27033</v>
      </c>
      <c r="B1304" s="197" t="s">
        <v>1495</v>
      </c>
      <c r="C1304" s="197" t="s">
        <v>1505</v>
      </c>
      <c r="D1304" s="197">
        <v>-95.189435000000003</v>
      </c>
      <c r="E1304" s="197">
        <v>44.019779999999997</v>
      </c>
      <c r="F1304">
        <v>3.77</v>
      </c>
      <c r="G1304">
        <f t="shared" si="124"/>
        <v>3.77</v>
      </c>
      <c r="H1304" s="198">
        <v>12.83</v>
      </c>
      <c r="Q1304" s="221">
        <f>(Q4389*10000)*TEA!$M$15*10^-6</f>
        <v>33.607147988249999</v>
      </c>
      <c r="R1304" s="221">
        <f>(R4389*10000)*TEA!$O$15*10^-6</f>
        <v>33.607147988249999</v>
      </c>
      <c r="AA1304">
        <f t="shared" si="120"/>
        <v>1</v>
      </c>
      <c r="AB1304" s="197">
        <v>27033</v>
      </c>
      <c r="AC1304" s="197">
        <v>61523</v>
      </c>
      <c r="AD1304" s="197">
        <f t="shared" si="125"/>
        <v>61523</v>
      </c>
      <c r="AE1304" s="197">
        <v>68441</v>
      </c>
      <c r="AJ1304">
        <v>0</v>
      </c>
      <c r="AK1304">
        <v>0</v>
      </c>
      <c r="AU1304" s="198">
        <v>0.27272727299999999</v>
      </c>
      <c r="AV1304" s="6">
        <v>0</v>
      </c>
      <c r="AW1304" s="198">
        <v>0.38356000000000001</v>
      </c>
      <c r="BO1304" s="198"/>
      <c r="BP1304" s="354">
        <f t="shared" si="121"/>
        <v>63256.830063256828</v>
      </c>
      <c r="BQ1304" s="354">
        <f t="shared" si="122"/>
        <v>0</v>
      </c>
      <c r="BR1304" s="354">
        <f t="shared" si="123"/>
        <v>336803.2803868</v>
      </c>
      <c r="CG1304" s="198"/>
      <c r="CH1304">
        <f>(Transest!$J$14/HexExtSoy!$K$4)</f>
        <v>0.20257267294641951</v>
      </c>
      <c r="CI1304">
        <f>(HydroProcOil!$K$14/HexExtSoy!$K$4)</f>
        <v>0.10977777777777777</v>
      </c>
      <c r="CJ1304">
        <f>(StarchFerm!$K$24/StarchFerm!$K$4)</f>
        <v>0.33157302630665886</v>
      </c>
      <c r="CY1304" s="198"/>
      <c r="CZ1304">
        <f>BP1304*CH1304*1000*LCI!$E$93</f>
        <v>483732469.33818388</v>
      </c>
      <c r="DA1304">
        <f>BQ1304*CI1304*1000*(LCI!$E$99)</f>
        <v>0</v>
      </c>
      <c r="DB1304">
        <f>BR1304*CJ1304*1000*(LCI!$E$96)</f>
        <v>3009638095.4448657</v>
      </c>
    </row>
    <row r="1305" spans="1:106" x14ac:dyDescent="0.25">
      <c r="A1305" s="197">
        <v>27035</v>
      </c>
      <c r="B1305" s="197" t="s">
        <v>1495</v>
      </c>
      <c r="C1305" s="197" t="s">
        <v>1506</v>
      </c>
      <c r="D1305" s="197">
        <v>-94.070072499999995</v>
      </c>
      <c r="E1305" s="197">
        <v>46.481319999999997</v>
      </c>
      <c r="F1305">
        <v>3.27</v>
      </c>
      <c r="G1305">
        <f t="shared" si="124"/>
        <v>3.27</v>
      </c>
      <c r="H1305" s="198">
        <v>10.28</v>
      </c>
      <c r="Q1305" s="221">
        <f>(Q4390*10000)*TEA!$M$15*10^-6</f>
        <v>28.707164955</v>
      </c>
      <c r="R1305" s="221">
        <f>(R4390*10000)*TEA!$O$15*10^-6</f>
        <v>28.707164955</v>
      </c>
      <c r="AA1305">
        <f t="shared" si="120"/>
        <v>1</v>
      </c>
      <c r="AB1305" s="197">
        <v>27035</v>
      </c>
      <c r="AC1305" s="197">
        <v>1965</v>
      </c>
      <c r="AD1305" s="197">
        <f t="shared" si="125"/>
        <v>1965</v>
      </c>
      <c r="AE1305" s="197">
        <v>2659</v>
      </c>
      <c r="AJ1305">
        <v>0</v>
      </c>
      <c r="AK1305">
        <v>0</v>
      </c>
      <c r="AU1305" s="198">
        <v>0.27272727299999999</v>
      </c>
      <c r="AV1305" s="6">
        <v>0</v>
      </c>
      <c r="AW1305" s="198">
        <v>0.38356000000000001</v>
      </c>
      <c r="BO1305" s="198"/>
      <c r="BP1305" s="354">
        <f t="shared" si="121"/>
        <v>1752.4227290251499</v>
      </c>
      <c r="BQ1305" s="354">
        <f t="shared" si="122"/>
        <v>0</v>
      </c>
      <c r="BR1305" s="354">
        <f t="shared" si="123"/>
        <v>10484.428491199998</v>
      </c>
      <c r="CG1305" s="198"/>
      <c r="CH1305">
        <f>(Transest!$J$14/HexExtSoy!$K$4)</f>
        <v>0.20257267294641951</v>
      </c>
      <c r="CI1305">
        <f>(HydroProcOil!$K$14/HexExtSoy!$K$4)</f>
        <v>0.10977777777777777</v>
      </c>
      <c r="CJ1305">
        <f>(StarchFerm!$K$24/StarchFerm!$K$4)</f>
        <v>0.33157302630665886</v>
      </c>
      <c r="CY1305" s="198"/>
      <c r="CZ1305">
        <f>BP1305*CH1305*1000*LCI!$E$93</f>
        <v>13400984.102238307</v>
      </c>
      <c r="DA1305">
        <f>BQ1305*CI1305*1000*(LCI!$E$99)</f>
        <v>0</v>
      </c>
      <c r="DB1305">
        <f>BR1305*CJ1305*1000*(LCI!$E$96)</f>
        <v>93687731.781723261</v>
      </c>
    </row>
    <row r="1306" spans="1:106" x14ac:dyDescent="0.25">
      <c r="A1306" s="197">
        <v>27037</v>
      </c>
      <c r="B1306" s="197" t="s">
        <v>1495</v>
      </c>
      <c r="C1306" s="197" t="s">
        <v>1507</v>
      </c>
      <c r="D1306" s="197">
        <v>-93.068927900000006</v>
      </c>
      <c r="E1306" s="197">
        <v>44.683909999999997</v>
      </c>
      <c r="F1306">
        <v>3.46</v>
      </c>
      <c r="G1306">
        <f t="shared" si="124"/>
        <v>3.46</v>
      </c>
      <c r="H1306" s="198">
        <v>12.58</v>
      </c>
      <c r="Q1306" s="221">
        <f>(Q4391*10000)*TEA!$M$15*10^-6</f>
        <v>32.118823202039998</v>
      </c>
      <c r="R1306" s="221">
        <f>(R4391*10000)*TEA!$O$15*10^-6</f>
        <v>32.118823202039998</v>
      </c>
      <c r="AA1306">
        <f t="shared" ref="AA1306:AA1369" si="126">IF(AB1306=A1306,1,0)</f>
        <v>1</v>
      </c>
      <c r="AB1306" s="197">
        <v>27037</v>
      </c>
      <c r="AC1306" s="197">
        <v>26503</v>
      </c>
      <c r="AD1306" s="197">
        <f t="shared" si="125"/>
        <v>26503</v>
      </c>
      <c r="AE1306" s="197">
        <v>41850</v>
      </c>
      <c r="AJ1306">
        <v>0</v>
      </c>
      <c r="AK1306">
        <v>0</v>
      </c>
      <c r="AU1306" s="198">
        <v>0.27272727299999999</v>
      </c>
      <c r="AV1306" s="6">
        <v>0</v>
      </c>
      <c r="AW1306" s="198">
        <v>0.38356000000000001</v>
      </c>
      <c r="BO1306" s="198"/>
      <c r="BP1306" s="354">
        <f t="shared" si="121"/>
        <v>25009.19457046374</v>
      </c>
      <c r="BQ1306" s="354">
        <f t="shared" si="122"/>
        <v>0</v>
      </c>
      <c r="BR1306" s="354">
        <f t="shared" si="123"/>
        <v>201933.98388000001</v>
      </c>
      <c r="CG1306" s="198"/>
      <c r="CH1306">
        <f>(Transest!$J$14/HexExtSoy!$K$4)</f>
        <v>0.20257267294641951</v>
      </c>
      <c r="CI1306">
        <f>(HydroProcOil!$K$14/HexExtSoy!$K$4)</f>
        <v>0.10977777777777777</v>
      </c>
      <c r="CJ1306">
        <f>(StarchFerm!$K$24/StarchFerm!$K$4)</f>
        <v>0.33157302630665886</v>
      </c>
      <c r="CY1306" s="198"/>
      <c r="CZ1306">
        <f>BP1306*CH1306*1000*LCI!$E$93</f>
        <v>191248272.06219104</v>
      </c>
      <c r="DA1306">
        <f>BQ1306*CI1306*1000*(LCI!$E$99)</f>
        <v>0</v>
      </c>
      <c r="DB1306">
        <f>BR1306*CJ1306*1000*(LCI!$E$96)</f>
        <v>1804460484.9223325</v>
      </c>
    </row>
    <row r="1307" spans="1:106" x14ac:dyDescent="0.25">
      <c r="A1307" s="197">
        <v>27039</v>
      </c>
      <c r="B1307" s="197" t="s">
        <v>1495</v>
      </c>
      <c r="C1307" s="197" t="s">
        <v>944</v>
      </c>
      <c r="D1307" s="197">
        <v>-92.862674499999997</v>
      </c>
      <c r="E1307" s="197">
        <v>44.030439999999999</v>
      </c>
      <c r="F1307">
        <v>3.65</v>
      </c>
      <c r="G1307">
        <f t="shared" si="124"/>
        <v>3.65</v>
      </c>
      <c r="H1307" s="198">
        <v>13.42</v>
      </c>
      <c r="Q1307" s="221">
        <f>(Q4392*10000)*TEA!$M$15*10^-6</f>
        <v>32.544128863754999</v>
      </c>
      <c r="R1307" s="221">
        <f>(R4392*10000)*TEA!$O$15*10^-6</f>
        <v>32.544128863754999</v>
      </c>
      <c r="AA1307">
        <f t="shared" si="126"/>
        <v>1</v>
      </c>
      <c r="AB1307" s="197">
        <v>27039</v>
      </c>
      <c r="AC1307" s="197">
        <v>37538</v>
      </c>
      <c r="AD1307" s="197">
        <f t="shared" si="125"/>
        <v>37538</v>
      </c>
      <c r="AE1307" s="197">
        <v>50004</v>
      </c>
      <c r="AJ1307">
        <v>0</v>
      </c>
      <c r="AK1307">
        <v>0</v>
      </c>
      <c r="AU1307" s="198">
        <v>0.27272727299999999</v>
      </c>
      <c r="AV1307" s="6">
        <v>0</v>
      </c>
      <c r="AW1307" s="198">
        <v>0.38356000000000001</v>
      </c>
      <c r="BO1307" s="198"/>
      <c r="BP1307" s="354">
        <f t="shared" si="121"/>
        <v>37367.372764640095</v>
      </c>
      <c r="BQ1307" s="354">
        <f t="shared" si="122"/>
        <v>0</v>
      </c>
      <c r="BR1307" s="354">
        <f t="shared" si="123"/>
        <v>257389.34950080002</v>
      </c>
      <c r="CG1307" s="198"/>
      <c r="CH1307">
        <f>(Transest!$J$14/HexExtSoy!$K$4)</f>
        <v>0.20257267294641951</v>
      </c>
      <c r="CI1307">
        <f>(HydroProcOil!$K$14/HexExtSoy!$K$4)</f>
        <v>0.10977777777777777</v>
      </c>
      <c r="CJ1307">
        <f>(StarchFerm!$K$24/StarchFerm!$K$4)</f>
        <v>0.33157302630665886</v>
      </c>
      <c r="CY1307" s="198"/>
      <c r="CZ1307">
        <f>BP1307*CH1307*1000*LCI!$E$93</f>
        <v>285752723.96741891</v>
      </c>
      <c r="DA1307">
        <f>BQ1307*CI1307*1000*(LCI!$E$99)</f>
        <v>0</v>
      </c>
      <c r="DB1307">
        <f>BR1307*CJ1307*1000*(LCI!$E$96)</f>
        <v>2300003701.6555758</v>
      </c>
    </row>
    <row r="1308" spans="1:106" x14ac:dyDescent="0.25">
      <c r="A1308" s="197">
        <v>27041</v>
      </c>
      <c r="B1308" s="197" t="s">
        <v>1495</v>
      </c>
      <c r="C1308" s="197" t="s">
        <v>809</v>
      </c>
      <c r="D1308" s="197">
        <v>-95.452628000000004</v>
      </c>
      <c r="E1308" s="197">
        <v>45.93967</v>
      </c>
      <c r="F1308">
        <v>2.87</v>
      </c>
      <c r="G1308">
        <f t="shared" si="124"/>
        <v>2.87</v>
      </c>
      <c r="H1308" s="198">
        <v>10.72</v>
      </c>
      <c r="Q1308" s="221">
        <f>(Q4393*10000)*TEA!$M$15*10^-6</f>
        <v>30.672173029589999</v>
      </c>
      <c r="R1308" s="221">
        <f>(R4393*10000)*TEA!$O$15*10^-6</f>
        <v>30.672173029589999</v>
      </c>
      <c r="AA1308">
        <f t="shared" si="126"/>
        <v>1</v>
      </c>
      <c r="AB1308" s="197">
        <v>27041</v>
      </c>
      <c r="AC1308" s="197">
        <v>33317</v>
      </c>
      <c r="AD1308" s="197">
        <f t="shared" si="125"/>
        <v>33317</v>
      </c>
      <c r="AE1308" s="197">
        <v>25763</v>
      </c>
      <c r="AJ1308">
        <v>0</v>
      </c>
      <c r="AK1308">
        <v>0</v>
      </c>
      <c r="AU1308" s="198">
        <v>0.27272727299999999</v>
      </c>
      <c r="AV1308" s="6">
        <v>0</v>
      </c>
      <c r="AW1308" s="198">
        <v>0.38356000000000001</v>
      </c>
      <c r="BO1308" s="198"/>
      <c r="BP1308" s="354">
        <f t="shared" si="121"/>
        <v>26078.124571532673</v>
      </c>
      <c r="BQ1308" s="354">
        <f t="shared" si="122"/>
        <v>0</v>
      </c>
      <c r="BR1308" s="354">
        <f t="shared" si="123"/>
        <v>105931.35532160001</v>
      </c>
      <c r="CG1308" s="198"/>
      <c r="CH1308">
        <f>(Transest!$J$14/HexExtSoy!$K$4)</f>
        <v>0.20257267294641951</v>
      </c>
      <c r="CI1308">
        <f>(HydroProcOil!$K$14/HexExtSoy!$K$4)</f>
        <v>0.10977777777777777</v>
      </c>
      <c r="CJ1308">
        <f>(StarchFerm!$K$24/StarchFerm!$K$4)</f>
        <v>0.33157302630665886</v>
      </c>
      <c r="CY1308" s="198"/>
      <c r="CZ1308">
        <f>BP1308*CH1308*1000*LCI!$E$93</f>
        <v>199422506.34566155</v>
      </c>
      <c r="DA1308">
        <f>BQ1308*CI1308*1000*(LCI!$E$99)</f>
        <v>0</v>
      </c>
      <c r="DB1308">
        <f>BR1308*CJ1308*1000*(LCI!$E$96)</f>
        <v>946591262.7449832</v>
      </c>
    </row>
    <row r="1309" spans="1:106" x14ac:dyDescent="0.25">
      <c r="A1309" s="197">
        <v>27043</v>
      </c>
      <c r="B1309" s="197" t="s">
        <v>1495</v>
      </c>
      <c r="C1309" s="197" t="s">
        <v>1508</v>
      </c>
      <c r="D1309" s="197">
        <v>-93.9558581</v>
      </c>
      <c r="E1309" s="197">
        <v>43.684229999999999</v>
      </c>
      <c r="F1309">
        <v>3.86</v>
      </c>
      <c r="G1309">
        <f t="shared" si="124"/>
        <v>3.86</v>
      </c>
      <c r="H1309" s="198">
        <v>13.15</v>
      </c>
      <c r="Q1309" s="221">
        <f>(Q4394*10000)*TEA!$M$15*10^-6</f>
        <v>33.739887874050005</v>
      </c>
      <c r="R1309" s="221">
        <f>(R4394*10000)*TEA!$O$15*10^-6</f>
        <v>33.739887874050005</v>
      </c>
      <c r="AA1309">
        <f t="shared" si="126"/>
        <v>1</v>
      </c>
      <c r="AB1309" s="197">
        <v>27043</v>
      </c>
      <c r="AC1309" s="197">
        <v>69381</v>
      </c>
      <c r="AD1309" s="197">
        <f t="shared" si="125"/>
        <v>69381</v>
      </c>
      <c r="AE1309" s="197">
        <v>80062</v>
      </c>
      <c r="AJ1309">
        <v>0</v>
      </c>
      <c r="AK1309">
        <v>0</v>
      </c>
      <c r="AU1309" s="198">
        <v>0.27272727299999999</v>
      </c>
      <c r="AV1309" s="6">
        <v>0</v>
      </c>
      <c r="AW1309" s="198">
        <v>0.38356000000000001</v>
      </c>
      <c r="BO1309" s="198"/>
      <c r="BP1309" s="354">
        <f t="shared" si="121"/>
        <v>73039.270982130169</v>
      </c>
      <c r="BQ1309" s="354">
        <f t="shared" si="122"/>
        <v>0</v>
      </c>
      <c r="BR1309" s="354">
        <f t="shared" si="123"/>
        <v>403817.83646800002</v>
      </c>
      <c r="CG1309" s="198"/>
      <c r="CH1309">
        <f>(Transest!$J$14/HexExtSoy!$K$4)</f>
        <v>0.20257267294641951</v>
      </c>
      <c r="CI1309">
        <f>(HydroProcOil!$K$14/HexExtSoy!$K$4)</f>
        <v>0.10977777777777777</v>
      </c>
      <c r="CJ1309">
        <f>(StarchFerm!$K$24/StarchFerm!$K$4)</f>
        <v>0.33157302630665886</v>
      </c>
      <c r="CY1309" s="198"/>
      <c r="CZ1309">
        <f>BP1309*CH1309*1000*LCI!$E$93</f>
        <v>558539953.32227564</v>
      </c>
      <c r="DA1309">
        <f>BQ1309*CI1309*1000*(LCI!$E$99)</f>
        <v>0</v>
      </c>
      <c r="DB1309">
        <f>BR1309*CJ1309*1000*(LCI!$E$96)</f>
        <v>3608473001.9804449</v>
      </c>
    </row>
    <row r="1310" spans="1:106" x14ac:dyDescent="0.25">
      <c r="A1310" s="197">
        <v>27045</v>
      </c>
      <c r="B1310" s="197" t="s">
        <v>1495</v>
      </c>
      <c r="C1310" s="197" t="s">
        <v>1509</v>
      </c>
      <c r="D1310" s="197">
        <v>-92.090991099999997</v>
      </c>
      <c r="E1310" s="197">
        <v>43.683190000000003</v>
      </c>
      <c r="F1310">
        <v>3.54</v>
      </c>
      <c r="G1310">
        <f t="shared" si="124"/>
        <v>3.54</v>
      </c>
      <c r="H1310" s="198">
        <v>12.89</v>
      </c>
      <c r="Q1310" s="221">
        <f>(Q4395*10000)*TEA!$M$15*10^-6</f>
        <v>32.616120410730005</v>
      </c>
      <c r="R1310" s="221">
        <f>(R4395*10000)*TEA!$O$15*10^-6</f>
        <v>32.616120410730005</v>
      </c>
      <c r="AA1310">
        <f t="shared" si="126"/>
        <v>1</v>
      </c>
      <c r="AB1310" s="197">
        <v>27045</v>
      </c>
      <c r="AC1310" s="197">
        <v>33430</v>
      </c>
      <c r="AD1310" s="197">
        <f t="shared" si="125"/>
        <v>33430</v>
      </c>
      <c r="AE1310" s="197">
        <v>55397</v>
      </c>
      <c r="AJ1310">
        <v>0</v>
      </c>
      <c r="AK1310">
        <v>0</v>
      </c>
      <c r="AU1310" s="198">
        <v>0.27272727299999999</v>
      </c>
      <c r="AV1310" s="6">
        <v>0</v>
      </c>
      <c r="AW1310" s="198">
        <v>0.38356000000000001</v>
      </c>
      <c r="BO1310" s="198"/>
      <c r="BP1310" s="354">
        <f t="shared" si="121"/>
        <v>32275.145486820598</v>
      </c>
      <c r="BQ1310" s="354">
        <f t="shared" si="122"/>
        <v>0</v>
      </c>
      <c r="BR1310" s="354">
        <f t="shared" si="123"/>
        <v>273887.66509480006</v>
      </c>
      <c r="CG1310" s="198"/>
      <c r="CH1310">
        <f>(Transest!$J$14/HexExtSoy!$K$4)</f>
        <v>0.20257267294641951</v>
      </c>
      <c r="CI1310">
        <f>(HydroProcOil!$K$14/HexExtSoy!$K$4)</f>
        <v>0.10977777777777777</v>
      </c>
      <c r="CJ1310">
        <f>(StarchFerm!$K$24/StarchFerm!$K$4)</f>
        <v>0.33157302630665886</v>
      </c>
      <c r="CY1310" s="198"/>
      <c r="CZ1310">
        <f>BP1310*CH1310*1000*LCI!$E$93</f>
        <v>246811859.03524309</v>
      </c>
      <c r="DA1310">
        <f>BQ1310*CI1310*1000*(LCI!$E$99)</f>
        <v>0</v>
      </c>
      <c r="DB1310">
        <f>BR1310*CJ1310*1000*(LCI!$E$96)</f>
        <v>2447430885.4566054</v>
      </c>
    </row>
    <row r="1311" spans="1:106" x14ac:dyDescent="0.25">
      <c r="A1311" s="197">
        <v>27047</v>
      </c>
      <c r="B1311" s="197" t="s">
        <v>1495</v>
      </c>
      <c r="C1311" s="197" t="s">
        <v>1510</v>
      </c>
      <c r="D1311" s="197">
        <v>-93.352887699999997</v>
      </c>
      <c r="E1311" s="197">
        <v>43.684869999999997</v>
      </c>
      <c r="F1311">
        <v>3.66</v>
      </c>
      <c r="G1311">
        <f t="shared" si="124"/>
        <v>3.66</v>
      </c>
      <c r="H1311" s="198">
        <v>13.02</v>
      </c>
      <c r="Q1311" s="221">
        <f>(Q4396*10000)*TEA!$M$15*10^-6</f>
        <v>33.310428457950003</v>
      </c>
      <c r="R1311" s="221">
        <f>(R4396*10000)*TEA!$O$15*10^-6</f>
        <v>33.310428457950003</v>
      </c>
      <c r="AA1311">
        <f t="shared" si="126"/>
        <v>1</v>
      </c>
      <c r="AB1311" s="197">
        <v>27047</v>
      </c>
      <c r="AC1311" s="197">
        <v>63672</v>
      </c>
      <c r="AD1311" s="197">
        <f t="shared" si="125"/>
        <v>63672</v>
      </c>
      <c r="AE1311" s="197">
        <v>76728</v>
      </c>
      <c r="AJ1311">
        <v>0</v>
      </c>
      <c r="AK1311">
        <v>0</v>
      </c>
      <c r="AU1311" s="198">
        <v>0.27272727299999999</v>
      </c>
      <c r="AV1311" s="6">
        <v>0</v>
      </c>
      <c r="AW1311" s="198">
        <v>0.38356000000000001</v>
      </c>
      <c r="BO1311" s="198"/>
      <c r="BP1311" s="354">
        <f t="shared" si="121"/>
        <v>63556.232790828966</v>
      </c>
      <c r="BQ1311" s="354">
        <f t="shared" si="122"/>
        <v>0</v>
      </c>
      <c r="BR1311" s="354">
        <f t="shared" si="123"/>
        <v>383175.88767359999</v>
      </c>
      <c r="CG1311" s="198"/>
      <c r="CH1311">
        <f>(Transest!$J$14/HexExtSoy!$K$4)</f>
        <v>0.20257267294641951</v>
      </c>
      <c r="CI1311">
        <f>(HydroProcOil!$K$14/HexExtSoy!$K$4)</f>
        <v>0.10977777777777777</v>
      </c>
      <c r="CJ1311">
        <f>(StarchFerm!$K$24/StarchFerm!$K$4)</f>
        <v>0.33157302630665886</v>
      </c>
      <c r="CY1311" s="198"/>
      <c r="CZ1311">
        <f>BP1311*CH1311*1000*LCI!$E$93</f>
        <v>486022037.44632697</v>
      </c>
      <c r="DA1311">
        <f>BQ1311*CI1311*1000*(LCI!$E$99)</f>
        <v>0</v>
      </c>
      <c r="DB1311">
        <f>BR1311*CJ1311*1000*(LCI!$E$96)</f>
        <v>3424018755.0250664</v>
      </c>
    </row>
    <row r="1312" spans="1:106" x14ac:dyDescent="0.25">
      <c r="A1312" s="197">
        <v>27049</v>
      </c>
      <c r="B1312" s="197" t="s">
        <v>1495</v>
      </c>
      <c r="C1312" s="197" t="s">
        <v>1511</v>
      </c>
      <c r="D1312" s="197">
        <v>-92.727177100000006</v>
      </c>
      <c r="E1312" s="197">
        <v>44.417949999999998</v>
      </c>
      <c r="F1312">
        <v>3.63</v>
      </c>
      <c r="G1312">
        <f t="shared" si="124"/>
        <v>3.63</v>
      </c>
      <c r="H1312" s="198">
        <v>13.09</v>
      </c>
      <c r="Q1312" s="221">
        <f>(Q4397*10000)*TEA!$M$15*10^-6</f>
        <v>32.091573039704997</v>
      </c>
      <c r="R1312" s="221">
        <f>(R4397*10000)*TEA!$O$15*10^-6</f>
        <v>32.091573039704997</v>
      </c>
      <c r="AA1312">
        <f t="shared" si="126"/>
        <v>1</v>
      </c>
      <c r="AB1312" s="197">
        <v>27049</v>
      </c>
      <c r="AC1312" s="197">
        <v>45942</v>
      </c>
      <c r="AD1312" s="197">
        <f t="shared" si="125"/>
        <v>45942</v>
      </c>
      <c r="AE1312" s="197">
        <v>62166</v>
      </c>
      <c r="AJ1312">
        <v>0</v>
      </c>
      <c r="AK1312">
        <v>0</v>
      </c>
      <c r="AU1312" s="198">
        <v>0.27272727299999999</v>
      </c>
      <c r="AV1312" s="6">
        <v>0</v>
      </c>
      <c r="AW1312" s="198">
        <v>0.38356000000000001</v>
      </c>
      <c r="BO1312" s="198"/>
      <c r="BP1312" s="354">
        <f t="shared" si="121"/>
        <v>45482.580045482573</v>
      </c>
      <c r="BQ1312" s="354">
        <f t="shared" si="122"/>
        <v>0</v>
      </c>
      <c r="BR1312" s="354">
        <f t="shared" si="123"/>
        <v>312123.0776664</v>
      </c>
      <c r="CG1312" s="198"/>
      <c r="CH1312">
        <f>(Transest!$J$14/HexExtSoy!$K$4)</f>
        <v>0.20257267294641951</v>
      </c>
      <c r="CI1312">
        <f>(HydroProcOil!$K$14/HexExtSoy!$K$4)</f>
        <v>0.10977777777777777</v>
      </c>
      <c r="CJ1312">
        <f>(StarchFerm!$K$24/StarchFerm!$K$4)</f>
        <v>0.33157302630665886</v>
      </c>
      <c r="CY1312" s="198"/>
      <c r="CZ1312">
        <f>BP1312*CH1312*1000*LCI!$E$93</f>
        <v>347810674.91481143</v>
      </c>
      <c r="DA1312">
        <f>BQ1312*CI1312*1000*(LCI!$E$99)</f>
        <v>0</v>
      </c>
      <c r="DB1312">
        <f>BR1312*CJ1312*1000*(LCI!$E$96)</f>
        <v>2789098443.2618074</v>
      </c>
    </row>
    <row r="1313" spans="1:106" x14ac:dyDescent="0.25">
      <c r="A1313" s="197">
        <v>27051</v>
      </c>
      <c r="B1313" s="197" t="s">
        <v>1495</v>
      </c>
      <c r="C1313" s="197" t="s">
        <v>697</v>
      </c>
      <c r="D1313" s="197">
        <v>-96.004986799999998</v>
      </c>
      <c r="E1313" s="197">
        <v>45.939810000000001</v>
      </c>
      <c r="F1313">
        <v>3.08</v>
      </c>
      <c r="G1313">
        <f t="shared" si="124"/>
        <v>3.08</v>
      </c>
      <c r="H1313" s="198">
        <v>11.84</v>
      </c>
      <c r="Q1313" s="221">
        <f>(Q4398*10000)*TEA!$M$15*10^-6</f>
        <v>31.119359281334994</v>
      </c>
      <c r="R1313" s="221">
        <f>(R4398*10000)*TEA!$O$15*10^-6</f>
        <v>31.119359281334994</v>
      </c>
      <c r="AA1313">
        <f t="shared" si="126"/>
        <v>1</v>
      </c>
      <c r="AB1313" s="197">
        <v>27051</v>
      </c>
      <c r="AC1313" s="197">
        <v>51023</v>
      </c>
      <c r="AD1313" s="197">
        <f t="shared" si="125"/>
        <v>51023</v>
      </c>
      <c r="AE1313" s="197">
        <v>49622</v>
      </c>
      <c r="AJ1313">
        <v>0</v>
      </c>
      <c r="AK1313">
        <v>0</v>
      </c>
      <c r="AU1313" s="198">
        <v>0.27272727299999999</v>
      </c>
      <c r="AV1313" s="6">
        <v>0</v>
      </c>
      <c r="AW1313" s="198">
        <v>0.38356000000000001</v>
      </c>
      <c r="BO1313" s="198"/>
      <c r="BP1313" s="354">
        <f t="shared" si="121"/>
        <v>42859.320042859319</v>
      </c>
      <c r="BQ1313" s="354">
        <f t="shared" si="122"/>
        <v>0</v>
      </c>
      <c r="BR1313" s="354">
        <f t="shared" si="123"/>
        <v>225350.88954880001</v>
      </c>
      <c r="CG1313" s="198"/>
      <c r="CH1313">
        <f>(Transest!$J$14/HexExtSoy!$K$4)</f>
        <v>0.20257267294641951</v>
      </c>
      <c r="CI1313">
        <f>(HydroProcOil!$K$14/HexExtSoy!$K$4)</f>
        <v>0.10977777777777777</v>
      </c>
      <c r="CJ1313">
        <f>(StarchFerm!$K$24/StarchFerm!$K$4)</f>
        <v>0.33157302630665886</v>
      </c>
      <c r="CY1313" s="198"/>
      <c r="CZ1313">
        <f>BP1313*CH1313*1000*LCI!$E$93</f>
        <v>327750295.07098943</v>
      </c>
      <c r="DA1313">
        <f>BQ1313*CI1313*1000*(LCI!$E$99)</f>
        <v>0</v>
      </c>
      <c r="DB1313">
        <f>BR1313*CJ1313*1000*(LCI!$E$96)</f>
        <v>2013711449.7505875</v>
      </c>
    </row>
    <row r="1314" spans="1:106" x14ac:dyDescent="0.25">
      <c r="A1314" s="197">
        <v>27053</v>
      </c>
      <c r="B1314" s="197" t="s">
        <v>1495</v>
      </c>
      <c r="C1314" s="197" t="s">
        <v>1512</v>
      </c>
      <c r="D1314" s="197">
        <v>-93.478741200000002</v>
      </c>
      <c r="E1314" s="197">
        <v>45.016010000000001</v>
      </c>
      <c r="F1314">
        <v>3.25</v>
      </c>
      <c r="G1314">
        <f t="shared" si="124"/>
        <v>3.25</v>
      </c>
      <c r="H1314" s="198">
        <v>11.27</v>
      </c>
      <c r="Q1314" s="221">
        <f>(Q4399*10000)*TEA!$M$15*10^-6</f>
        <v>31.406179927320004</v>
      </c>
      <c r="R1314" s="221">
        <f>(R4399*10000)*TEA!$O$15*10^-6</f>
        <v>31.406179927320004</v>
      </c>
      <c r="AA1314">
        <f t="shared" si="126"/>
        <v>1</v>
      </c>
      <c r="AB1314" s="197">
        <v>27053</v>
      </c>
      <c r="AC1314" s="197">
        <v>5975</v>
      </c>
      <c r="AD1314" s="197">
        <f t="shared" si="125"/>
        <v>5975</v>
      </c>
      <c r="AE1314" s="197">
        <v>4590</v>
      </c>
      <c r="AJ1314">
        <v>0</v>
      </c>
      <c r="AK1314">
        <v>0</v>
      </c>
      <c r="AU1314" s="198">
        <v>0.27272727299999999</v>
      </c>
      <c r="AV1314" s="6">
        <v>0</v>
      </c>
      <c r="AW1314" s="198">
        <v>0.38356000000000001</v>
      </c>
      <c r="BO1314" s="198"/>
      <c r="BP1314" s="354">
        <f t="shared" si="121"/>
        <v>5296.0227325687501</v>
      </c>
      <c r="BQ1314" s="354">
        <f t="shared" si="122"/>
        <v>0</v>
      </c>
      <c r="BR1314" s="354">
        <f t="shared" si="123"/>
        <v>19841.290308</v>
      </c>
      <c r="CG1314" s="198"/>
      <c r="CH1314">
        <f>(Transest!$J$14/HexExtSoy!$K$4)</f>
        <v>0.20257267294641951</v>
      </c>
      <c r="CI1314">
        <f>(HydroProcOil!$K$14/HexExtSoy!$K$4)</f>
        <v>0.10977777777777777</v>
      </c>
      <c r="CJ1314">
        <f>(StarchFerm!$K$24/StarchFerm!$K$4)</f>
        <v>0.33157302630665886</v>
      </c>
      <c r="CY1314" s="198"/>
      <c r="CZ1314">
        <f>BP1314*CH1314*1000*LCI!$E$93</f>
        <v>40499312.904784828</v>
      </c>
      <c r="DA1314">
        <f>BQ1314*CI1314*1000*(LCI!$E$99)</f>
        <v>0</v>
      </c>
      <c r="DB1314">
        <f>BR1314*CJ1314*1000*(LCI!$E$96)</f>
        <v>177299648.34415591</v>
      </c>
    </row>
    <row r="1315" spans="1:106" x14ac:dyDescent="0.25">
      <c r="A1315" s="197">
        <v>27055</v>
      </c>
      <c r="B1315" s="197" t="s">
        <v>1495</v>
      </c>
      <c r="C1315" s="197" t="s">
        <v>626</v>
      </c>
      <c r="D1315" s="197">
        <v>-91.485801899999998</v>
      </c>
      <c r="E1315" s="197">
        <v>43.680320000000002</v>
      </c>
      <c r="F1315">
        <v>3.34</v>
      </c>
      <c r="G1315">
        <f t="shared" si="124"/>
        <v>3.34</v>
      </c>
      <c r="H1315" s="198">
        <v>11.91</v>
      </c>
      <c r="Q1315" s="221">
        <f>(Q4400*10000)*TEA!$M$15*10^-6</f>
        <v>33.106010430600001</v>
      </c>
      <c r="R1315" s="221">
        <f>(R4400*10000)*TEA!$O$15*10^-6</f>
        <v>33.106010430600001</v>
      </c>
      <c r="AA1315">
        <f t="shared" si="126"/>
        <v>1</v>
      </c>
      <c r="AB1315" s="197">
        <v>27055</v>
      </c>
      <c r="AC1315" s="197">
        <v>10045</v>
      </c>
      <c r="AD1315" s="197">
        <f t="shared" si="125"/>
        <v>10045</v>
      </c>
      <c r="AE1315" s="197">
        <v>17506</v>
      </c>
      <c r="AJ1315">
        <v>0</v>
      </c>
      <c r="AK1315">
        <v>0</v>
      </c>
      <c r="AU1315" s="198">
        <v>0.27272727299999999</v>
      </c>
      <c r="AV1315" s="6">
        <v>0</v>
      </c>
      <c r="AW1315" s="198">
        <v>0.38356000000000001</v>
      </c>
      <c r="BO1315" s="198"/>
      <c r="BP1315" s="354">
        <f t="shared" si="121"/>
        <v>9150.0818273318982</v>
      </c>
      <c r="BQ1315" s="354">
        <f t="shared" si="122"/>
        <v>0</v>
      </c>
      <c r="BR1315" s="354">
        <f t="shared" si="123"/>
        <v>79970.902197599993</v>
      </c>
      <c r="CG1315" s="198"/>
      <c r="CH1315">
        <f>(Transest!$J$14/HexExtSoy!$K$4)</f>
        <v>0.20257267294641951</v>
      </c>
      <c r="CI1315">
        <f>(HydroProcOil!$K$14/HexExtSoy!$K$4)</f>
        <v>0.10977777777777777</v>
      </c>
      <c r="CJ1315">
        <f>(StarchFerm!$K$24/StarchFerm!$K$4)</f>
        <v>0.33157302630665886</v>
      </c>
      <c r="CY1315" s="198"/>
      <c r="CZ1315">
        <f>BP1315*CH1315*1000*LCI!$E$93</f>
        <v>69971759.137400821</v>
      </c>
      <c r="DA1315">
        <f>BQ1315*CI1315*1000*(LCI!$E$99)</f>
        <v>0</v>
      </c>
      <c r="DB1315">
        <f>BR1315*CJ1315*1000*(LCI!$E$96)</f>
        <v>714611429.86665916</v>
      </c>
    </row>
    <row r="1316" spans="1:106" x14ac:dyDescent="0.25">
      <c r="A1316" s="197">
        <v>27057</v>
      </c>
      <c r="B1316" s="197" t="s">
        <v>1495</v>
      </c>
      <c r="C1316" s="197" t="s">
        <v>1513</v>
      </c>
      <c r="D1316" s="197">
        <v>-94.907452899999996</v>
      </c>
      <c r="E1316" s="197">
        <v>47.105510000000002</v>
      </c>
      <c r="F1316">
        <v>2.5099999999999998</v>
      </c>
      <c r="G1316">
        <f t="shared" si="124"/>
        <v>2.5099999999999998</v>
      </c>
      <c r="H1316" s="198">
        <v>12.06</v>
      </c>
      <c r="Q1316" s="221">
        <f>(Q4401*10000)*TEA!$M$15*10^-6</f>
        <v>28.698959064420002</v>
      </c>
      <c r="R1316" s="221">
        <f>(R4401*10000)*TEA!$O$15*10^-6</f>
        <v>28.698959064420002</v>
      </c>
      <c r="AA1316">
        <f t="shared" si="126"/>
        <v>1</v>
      </c>
      <c r="AB1316" s="197">
        <v>27057</v>
      </c>
      <c r="AC1316" s="197">
        <v>623</v>
      </c>
      <c r="AD1316" s="197">
        <f t="shared" si="125"/>
        <v>623</v>
      </c>
      <c r="AE1316" s="197">
        <v>4538</v>
      </c>
      <c r="AJ1316">
        <v>0</v>
      </c>
      <c r="AK1316">
        <v>0</v>
      </c>
      <c r="AU1316" s="198">
        <v>0.27272727299999999</v>
      </c>
      <c r="AV1316" s="6">
        <v>0</v>
      </c>
      <c r="AW1316" s="198">
        <v>0.38356000000000001</v>
      </c>
      <c r="BO1316" s="198"/>
      <c r="BP1316" s="354">
        <f t="shared" si="121"/>
        <v>426.47181860828994</v>
      </c>
      <c r="BQ1316" s="354">
        <f t="shared" si="122"/>
        <v>0</v>
      </c>
      <c r="BR1316" s="354">
        <f t="shared" si="123"/>
        <v>20991.579076800001</v>
      </c>
      <c r="CG1316" s="198"/>
      <c r="CH1316">
        <f>(Transest!$J$14/HexExtSoy!$K$4)</f>
        <v>0.20257267294641951</v>
      </c>
      <c r="CI1316">
        <f>(HydroProcOil!$K$14/HexExtSoy!$K$4)</f>
        <v>0.10977777777777777</v>
      </c>
      <c r="CJ1316">
        <f>(StarchFerm!$K$24/StarchFerm!$K$4)</f>
        <v>0.33157302630665886</v>
      </c>
      <c r="CY1316" s="198"/>
      <c r="CZ1316">
        <f>BP1316*CH1316*1000*LCI!$E$93</f>
        <v>3261280.4927505204</v>
      </c>
      <c r="DA1316">
        <f>BQ1316*CI1316*1000*(LCI!$E$99)</f>
        <v>0</v>
      </c>
      <c r="DB1316">
        <f>BR1316*CJ1316*1000*(LCI!$E$96)</f>
        <v>187578505.76908064</v>
      </c>
    </row>
    <row r="1317" spans="1:106" x14ac:dyDescent="0.25">
      <c r="A1317" s="197">
        <v>27059</v>
      </c>
      <c r="B1317" s="197" t="s">
        <v>1495</v>
      </c>
      <c r="C1317" s="197" t="s">
        <v>1514</v>
      </c>
      <c r="D1317" s="197">
        <v>-93.294431399999993</v>
      </c>
      <c r="E1317" s="197">
        <v>45.573279999999997</v>
      </c>
      <c r="F1317">
        <v>2.34</v>
      </c>
      <c r="G1317">
        <f t="shared" si="124"/>
        <v>2.34</v>
      </c>
      <c r="H1317" s="198">
        <v>9.4600000000000009</v>
      </c>
      <c r="Q1317" s="221">
        <f>(Q4402*10000)*TEA!$M$15*10^-6</f>
        <v>29.91701069901</v>
      </c>
      <c r="R1317" s="221">
        <f>(R4402*10000)*TEA!$O$15*10^-6</f>
        <v>29.91701069901</v>
      </c>
      <c r="AA1317">
        <f t="shared" si="126"/>
        <v>1</v>
      </c>
      <c r="AB1317" s="197">
        <v>27059</v>
      </c>
      <c r="AC1317" s="197">
        <v>14313</v>
      </c>
      <c r="AD1317" s="197">
        <f t="shared" si="125"/>
        <v>14313</v>
      </c>
      <c r="AE1317" s="197">
        <v>14555</v>
      </c>
      <c r="AJ1317">
        <v>0</v>
      </c>
      <c r="AK1317">
        <v>0</v>
      </c>
      <c r="AU1317" s="198">
        <v>0.27272727299999999</v>
      </c>
      <c r="AV1317" s="6">
        <v>0</v>
      </c>
      <c r="AW1317" s="198">
        <v>0.38356000000000001</v>
      </c>
      <c r="BO1317" s="198"/>
      <c r="BP1317" s="354">
        <f t="shared" si="121"/>
        <v>9134.2963727706592</v>
      </c>
      <c r="BQ1317" s="354">
        <f t="shared" si="122"/>
        <v>0</v>
      </c>
      <c r="BR1317" s="354">
        <f t="shared" si="123"/>
        <v>52812.491468000007</v>
      </c>
      <c r="CG1317" s="198"/>
      <c r="CH1317">
        <f>(Transest!$J$14/HexExtSoy!$K$4)</f>
        <v>0.20257267294641951</v>
      </c>
      <c r="CI1317">
        <f>(HydroProcOil!$K$14/HexExtSoy!$K$4)</f>
        <v>0.10977777777777777</v>
      </c>
      <c r="CJ1317">
        <f>(StarchFerm!$K$24/StarchFerm!$K$4)</f>
        <v>0.33157302630665886</v>
      </c>
      <c r="CY1317" s="198"/>
      <c r="CZ1317">
        <f>BP1317*CH1317*1000*LCI!$E$93</f>
        <v>69851045.89731437</v>
      </c>
      <c r="DA1317">
        <f>BQ1317*CI1317*1000*(LCI!$E$99)</f>
        <v>0</v>
      </c>
      <c r="DB1317">
        <f>BR1317*CJ1317*1000*(LCI!$E$96)</f>
        <v>471926775.93552077</v>
      </c>
    </row>
    <row r="1318" spans="1:106" x14ac:dyDescent="0.25">
      <c r="A1318" s="197">
        <v>27061</v>
      </c>
      <c r="B1318" s="197" t="s">
        <v>1495</v>
      </c>
      <c r="C1318" s="197" t="s">
        <v>1515</v>
      </c>
      <c r="D1318" s="197">
        <v>-93.610415700000004</v>
      </c>
      <c r="E1318" s="197">
        <v>47.50273</v>
      </c>
      <c r="F1318">
        <v>1.7</v>
      </c>
      <c r="G1318">
        <f t="shared" si="124"/>
        <v>1.7</v>
      </c>
      <c r="H1318" s="198">
        <v>7.43</v>
      </c>
      <c r="Q1318" s="221">
        <f>(Q4403*10000)*TEA!$M$15*10^-6</f>
        <v>26.946522364185</v>
      </c>
      <c r="R1318" s="221">
        <f>(R4403*10000)*TEA!$O$15*10^-6</f>
        <v>26.946522364185</v>
      </c>
      <c r="AA1318">
        <f t="shared" si="126"/>
        <v>1</v>
      </c>
      <c r="AB1318" s="197">
        <v>27061</v>
      </c>
      <c r="AC1318" s="197">
        <v>1140</v>
      </c>
      <c r="AD1318" s="197">
        <f t="shared" si="125"/>
        <v>1140</v>
      </c>
      <c r="AE1318" s="197">
        <v>325</v>
      </c>
      <c r="AJ1318">
        <v>0</v>
      </c>
      <c r="AK1318">
        <v>0</v>
      </c>
      <c r="AU1318" s="198">
        <v>0.27272727299999999</v>
      </c>
      <c r="AV1318" s="6">
        <v>0</v>
      </c>
      <c r="AW1318" s="198">
        <v>0.38356000000000001</v>
      </c>
      <c r="BO1318" s="198"/>
      <c r="BP1318" s="354">
        <f t="shared" si="121"/>
        <v>528.54545507399996</v>
      </c>
      <c r="BQ1318" s="354">
        <f t="shared" si="122"/>
        <v>0</v>
      </c>
      <c r="BR1318" s="354">
        <f t="shared" si="123"/>
        <v>926.20150999999998</v>
      </c>
      <c r="CG1318" s="198"/>
      <c r="CH1318">
        <f>(Transest!$J$14/HexExtSoy!$K$4)</f>
        <v>0.20257267294641951</v>
      </c>
      <c r="CI1318">
        <f>(HydroProcOil!$K$14/HexExtSoy!$K$4)</f>
        <v>0.10977777777777777</v>
      </c>
      <c r="CJ1318">
        <f>(StarchFerm!$K$24/StarchFerm!$K$4)</f>
        <v>0.33157302630665886</v>
      </c>
      <c r="CY1318" s="198"/>
      <c r="CZ1318">
        <f>BP1318*CH1318*1000*LCI!$E$93</f>
        <v>4041849.6767028249</v>
      </c>
      <c r="DA1318">
        <f>BQ1318*CI1318*1000*(LCI!$E$99)</f>
        <v>0</v>
      </c>
      <c r="DB1318">
        <f>BR1318*CJ1318*1000*(LCI!$E$96)</f>
        <v>8276437.6444113972</v>
      </c>
    </row>
    <row r="1319" spans="1:106" x14ac:dyDescent="0.25">
      <c r="A1319" s="197">
        <v>27063</v>
      </c>
      <c r="B1319" s="197" t="s">
        <v>1495</v>
      </c>
      <c r="C1319" s="197" t="s">
        <v>627</v>
      </c>
      <c r="D1319" s="197">
        <v>-95.168300099999996</v>
      </c>
      <c r="E1319" s="197">
        <v>43.682859999999998</v>
      </c>
      <c r="F1319">
        <v>3.7</v>
      </c>
      <c r="G1319">
        <f t="shared" si="124"/>
        <v>3.7</v>
      </c>
      <c r="H1319" s="198">
        <v>12.52</v>
      </c>
      <c r="Q1319" s="221">
        <f>(Q4404*10000)*TEA!$M$15*10^-6</f>
        <v>34.217291339549995</v>
      </c>
      <c r="R1319" s="221">
        <f>(R4404*10000)*TEA!$O$15*10^-6</f>
        <v>34.217291339549995</v>
      </c>
      <c r="AA1319">
        <f t="shared" si="126"/>
        <v>1</v>
      </c>
      <c r="AB1319" s="197">
        <v>27063</v>
      </c>
      <c r="AC1319" s="197">
        <v>64310</v>
      </c>
      <c r="AD1319" s="197">
        <f t="shared" si="125"/>
        <v>64310</v>
      </c>
      <c r="AE1319" s="197">
        <v>64402</v>
      </c>
      <c r="AJ1319">
        <v>0</v>
      </c>
      <c r="AK1319">
        <v>0</v>
      </c>
      <c r="AU1319" s="198">
        <v>0.27272727299999999</v>
      </c>
      <c r="AV1319" s="6">
        <v>0</v>
      </c>
      <c r="AW1319" s="198">
        <v>0.38356000000000001</v>
      </c>
      <c r="BO1319" s="198"/>
      <c r="BP1319" s="354">
        <f t="shared" si="121"/>
        <v>64894.636428530997</v>
      </c>
      <c r="BQ1319" s="354">
        <f t="shared" si="122"/>
        <v>0</v>
      </c>
      <c r="BR1319" s="354">
        <f t="shared" si="123"/>
        <v>309269.42962239997</v>
      </c>
      <c r="CG1319" s="198"/>
      <c r="CH1319">
        <f>(Transest!$J$14/HexExtSoy!$K$4)</f>
        <v>0.20257267294641951</v>
      </c>
      <c r="CI1319">
        <f>(HydroProcOil!$K$14/HexExtSoy!$K$4)</f>
        <v>0.10977777777777777</v>
      </c>
      <c r="CJ1319">
        <f>(StarchFerm!$K$24/StarchFerm!$K$4)</f>
        <v>0.33157302630665886</v>
      </c>
      <c r="CY1319" s="198"/>
      <c r="CZ1319">
        <f>BP1319*CH1319*1000*LCI!$E$93</f>
        <v>496256968.53581381</v>
      </c>
      <c r="DA1319">
        <f>BQ1319*CI1319*1000*(LCI!$E$99)</f>
        <v>0</v>
      </c>
      <c r="DB1319">
        <f>BR1319*CJ1319*1000*(LCI!$E$96)</f>
        <v>2763598549.5127001</v>
      </c>
    </row>
    <row r="1320" spans="1:106" x14ac:dyDescent="0.25">
      <c r="A1320" s="197">
        <v>27065</v>
      </c>
      <c r="B1320" s="197" t="s">
        <v>1495</v>
      </c>
      <c r="C1320" s="197" t="s">
        <v>1516</v>
      </c>
      <c r="D1320" s="197">
        <v>-93.291197199999999</v>
      </c>
      <c r="E1320" s="197">
        <v>45.957180000000001</v>
      </c>
      <c r="F1320">
        <v>2.72</v>
      </c>
      <c r="G1320">
        <f t="shared" si="124"/>
        <v>2.72</v>
      </c>
      <c r="H1320" s="198">
        <v>10.050000000000001</v>
      </c>
      <c r="Q1320" s="221">
        <f>(Q4405*10000)*TEA!$M$15*10^-6</f>
        <v>29.073224827035002</v>
      </c>
      <c r="R1320" s="221">
        <f>(R4405*10000)*TEA!$O$15*10^-6</f>
        <v>29.073224827035002</v>
      </c>
      <c r="AA1320">
        <f t="shared" si="126"/>
        <v>1</v>
      </c>
      <c r="AB1320" s="197">
        <v>27065</v>
      </c>
      <c r="AC1320" s="197">
        <v>6804</v>
      </c>
      <c r="AD1320" s="197">
        <f t="shared" si="125"/>
        <v>6804</v>
      </c>
      <c r="AE1320" s="197">
        <v>7411</v>
      </c>
      <c r="AJ1320">
        <v>0</v>
      </c>
      <c r="AK1320">
        <v>0</v>
      </c>
      <c r="AU1320" s="198">
        <v>0.27272727299999999</v>
      </c>
      <c r="AV1320" s="6">
        <v>0</v>
      </c>
      <c r="AW1320" s="198">
        <v>0.38356000000000001</v>
      </c>
      <c r="BO1320" s="198"/>
      <c r="BP1320" s="354">
        <f t="shared" si="121"/>
        <v>5047.3309141382406</v>
      </c>
      <c r="BQ1320" s="354">
        <f t="shared" si="122"/>
        <v>0</v>
      </c>
      <c r="BR1320" s="354">
        <f t="shared" si="123"/>
        <v>28567.759758000004</v>
      </c>
      <c r="CG1320" s="198"/>
      <c r="CH1320">
        <f>(Transest!$J$14/HexExtSoy!$K$4)</f>
        <v>0.20257267294641951</v>
      </c>
      <c r="CI1320">
        <f>(HydroProcOil!$K$14/HexExtSoy!$K$4)</f>
        <v>0.10977777777777777</v>
      </c>
      <c r="CJ1320">
        <f>(StarchFerm!$K$24/StarchFerm!$K$4)</f>
        <v>0.33157302630665886</v>
      </c>
      <c r="CY1320" s="198"/>
      <c r="CZ1320">
        <f>BP1320*CH1320*1000*LCI!$E$93</f>
        <v>38597537.123208456</v>
      </c>
      <c r="DA1320">
        <f>BQ1320*CI1320*1000*(LCI!$E$99)</f>
        <v>0</v>
      </c>
      <c r="DB1320">
        <f>BR1320*CJ1320*1000*(LCI!$E$96)</f>
        <v>255278446.13167632</v>
      </c>
    </row>
    <row r="1321" spans="1:106" x14ac:dyDescent="0.25">
      <c r="A1321" s="197">
        <v>27067</v>
      </c>
      <c r="B1321" s="197" t="s">
        <v>1495</v>
      </c>
      <c r="C1321" s="197" t="s">
        <v>1517</v>
      </c>
      <c r="D1321" s="197">
        <v>-95.000502699999998</v>
      </c>
      <c r="E1321" s="197">
        <v>45.158149999999999</v>
      </c>
      <c r="F1321">
        <v>3.08</v>
      </c>
      <c r="G1321">
        <f t="shared" si="124"/>
        <v>3.08</v>
      </c>
      <c r="H1321" s="198">
        <v>12.19</v>
      </c>
      <c r="Q1321" s="221">
        <f>(Q4406*10000)*TEA!$M$15*10^-6</f>
        <v>31.549338581535</v>
      </c>
      <c r="R1321" s="221">
        <f>(R4406*10000)*TEA!$O$15*10^-6</f>
        <v>31.549338581535</v>
      </c>
      <c r="AA1321">
        <f t="shared" si="126"/>
        <v>1</v>
      </c>
      <c r="AB1321" s="197">
        <v>27067</v>
      </c>
      <c r="AC1321" s="197">
        <v>52054</v>
      </c>
      <c r="AD1321" s="197">
        <f t="shared" si="125"/>
        <v>52054</v>
      </c>
      <c r="AE1321" s="197">
        <v>68639</v>
      </c>
      <c r="AJ1321">
        <v>0</v>
      </c>
      <c r="AK1321">
        <v>0</v>
      </c>
      <c r="AU1321" s="198">
        <v>0.27272727299999999</v>
      </c>
      <c r="AV1321" s="6">
        <v>0</v>
      </c>
      <c r="AW1321" s="198">
        <v>0.38356000000000001</v>
      </c>
      <c r="BO1321" s="198"/>
      <c r="BP1321" s="354">
        <f t="shared" si="121"/>
        <v>43725.360043725363</v>
      </c>
      <c r="BQ1321" s="354">
        <f t="shared" si="122"/>
        <v>0</v>
      </c>
      <c r="BR1321" s="354">
        <f t="shared" si="123"/>
        <v>320928.26129959995</v>
      </c>
      <c r="CG1321" s="198"/>
      <c r="CH1321">
        <f>(Transest!$J$14/HexExtSoy!$K$4)</f>
        <v>0.20257267294641951</v>
      </c>
      <c r="CI1321">
        <f>(HydroProcOil!$K$14/HexExtSoy!$K$4)</f>
        <v>0.10977777777777777</v>
      </c>
      <c r="CJ1321">
        <f>(StarchFerm!$K$24/StarchFerm!$K$4)</f>
        <v>0.33157302630665886</v>
      </c>
      <c r="CY1321" s="198"/>
      <c r="CZ1321">
        <f>BP1321*CH1321*1000*LCI!$E$93</f>
        <v>334373005.4999761</v>
      </c>
      <c r="DA1321">
        <f>BQ1321*CI1321*1000*(LCI!$E$99)</f>
        <v>0</v>
      </c>
      <c r="DB1321">
        <f>BR1321*CJ1321*1000*(LCI!$E$96)</f>
        <v>2867780622.5726266</v>
      </c>
    </row>
    <row r="1322" spans="1:106" x14ac:dyDescent="0.25">
      <c r="A1322" s="197">
        <v>27069</v>
      </c>
      <c r="B1322" s="197" t="s">
        <v>1495</v>
      </c>
      <c r="C1322" s="197" t="s">
        <v>1518</v>
      </c>
      <c r="D1322" s="197">
        <v>-96.764908000000005</v>
      </c>
      <c r="E1322" s="197">
        <v>48.77581</v>
      </c>
      <c r="F1322">
        <v>2.04</v>
      </c>
      <c r="G1322">
        <f t="shared" si="124"/>
        <v>2.04</v>
      </c>
      <c r="H1322" s="198">
        <v>8.3800000000000008</v>
      </c>
      <c r="Q1322" s="221">
        <f>(Q4407*10000)*TEA!$M$15*10^-6</f>
        <v>29.273852000519998</v>
      </c>
      <c r="R1322" s="221">
        <f>(R4407*10000)*TEA!$O$15*10^-6</f>
        <v>29.273852000519998</v>
      </c>
      <c r="AA1322">
        <f t="shared" si="126"/>
        <v>1</v>
      </c>
      <c r="AB1322" s="197">
        <v>27069</v>
      </c>
      <c r="AC1322" s="197">
        <v>60967</v>
      </c>
      <c r="AD1322" s="197">
        <f t="shared" si="125"/>
        <v>60967</v>
      </c>
      <c r="AE1322" s="197">
        <v>7466</v>
      </c>
      <c r="AJ1322">
        <v>0</v>
      </c>
      <c r="AK1322">
        <v>0</v>
      </c>
      <c r="AU1322" s="198">
        <v>0.27272727299999999</v>
      </c>
      <c r="AV1322" s="6">
        <v>0</v>
      </c>
      <c r="AW1322" s="198">
        <v>0.38356000000000001</v>
      </c>
      <c r="BO1322" s="198"/>
      <c r="BP1322" s="354">
        <f t="shared" si="121"/>
        <v>33919.821852101639</v>
      </c>
      <c r="BQ1322" s="354">
        <f t="shared" si="122"/>
        <v>0</v>
      </c>
      <c r="BR1322" s="354">
        <f t="shared" si="123"/>
        <v>23997.462084800005</v>
      </c>
      <c r="CG1322" s="198"/>
      <c r="CH1322">
        <f>(Transest!$J$14/HexExtSoy!$K$4)</f>
        <v>0.20257267294641951</v>
      </c>
      <c r="CI1322">
        <f>(HydroProcOil!$K$14/HexExtSoy!$K$4)</f>
        <v>0.10977777777777777</v>
      </c>
      <c r="CJ1322">
        <f>(StarchFerm!$K$24/StarchFerm!$K$4)</f>
        <v>0.33157302630665886</v>
      </c>
      <c r="CY1322" s="198"/>
      <c r="CZ1322">
        <f>BP1322*CH1322*1000*LCI!$E$93</f>
        <v>259388893.93635911</v>
      </c>
      <c r="DA1322">
        <f>BQ1322*CI1322*1000*(LCI!$E$99)</f>
        <v>0</v>
      </c>
      <c r="DB1322">
        <f>BR1322*CJ1322*1000*(LCI!$E$96)</f>
        <v>214438754.87632707</v>
      </c>
    </row>
    <row r="1323" spans="1:106" x14ac:dyDescent="0.25">
      <c r="A1323" s="197">
        <v>27071</v>
      </c>
      <c r="B1323" s="197" t="s">
        <v>1495</v>
      </c>
      <c r="C1323" s="197" t="s">
        <v>1519</v>
      </c>
      <c r="D1323" s="197">
        <v>-93.758741499999999</v>
      </c>
      <c r="E1323" s="197">
        <v>48.244230000000002</v>
      </c>
      <c r="F1323">
        <v>2.04</v>
      </c>
      <c r="G1323">
        <f t="shared" si="124"/>
        <v>2.04</v>
      </c>
      <c r="H1323" s="198">
        <v>0</v>
      </c>
      <c r="Q1323" s="221">
        <f>(Q4408*10000)*TEA!$M$15*10^-6</f>
        <v>26.571515226344999</v>
      </c>
      <c r="R1323" s="221">
        <f>(R4408*10000)*TEA!$O$15*10^-6</f>
        <v>26.571515226344999</v>
      </c>
      <c r="AA1323">
        <f t="shared" si="126"/>
        <v>1</v>
      </c>
      <c r="AB1323" s="197">
        <v>27071</v>
      </c>
      <c r="AC1323" s="197">
        <v>1550</v>
      </c>
      <c r="AD1323" s="197">
        <f t="shared" si="125"/>
        <v>1550</v>
      </c>
      <c r="AE1323" s="197">
        <v>912</v>
      </c>
      <c r="AJ1323">
        <v>0</v>
      </c>
      <c r="AK1323">
        <v>0</v>
      </c>
      <c r="AU1323" s="198">
        <v>0.27272727299999999</v>
      </c>
      <c r="AV1323" s="6">
        <v>0</v>
      </c>
      <c r="AW1323" s="198">
        <v>0.38356000000000001</v>
      </c>
      <c r="BO1323" s="198"/>
      <c r="BP1323" s="354">
        <f t="shared" si="121"/>
        <v>862.36363722599992</v>
      </c>
      <c r="BQ1323" s="354">
        <f t="shared" si="122"/>
        <v>0</v>
      </c>
      <c r="BR1323" s="354">
        <f t="shared" si="123"/>
        <v>0</v>
      </c>
      <c r="CG1323" s="198"/>
      <c r="CH1323">
        <f>(Transest!$J$14/HexExtSoy!$K$4)</f>
        <v>0.20257267294641951</v>
      </c>
      <c r="CI1323">
        <f>(HydroProcOil!$K$14/HexExtSoy!$K$4)</f>
        <v>0.10977777777777777</v>
      </c>
      <c r="CJ1323">
        <f>(StarchFerm!$K$24/StarchFerm!$K$4)</f>
        <v>0.33157302630665886</v>
      </c>
      <c r="CY1323" s="198"/>
      <c r="CZ1323">
        <f>BP1323*CH1323*1000*LCI!$E$93</f>
        <v>6594596.8409361886</v>
      </c>
      <c r="DA1323">
        <f>BQ1323*CI1323*1000*(LCI!$E$99)</f>
        <v>0</v>
      </c>
      <c r="DB1323">
        <f>BR1323*CJ1323*1000*(LCI!$E$96)</f>
        <v>0</v>
      </c>
    </row>
    <row r="1324" spans="1:106" x14ac:dyDescent="0.25">
      <c r="A1324" s="197">
        <v>27073</v>
      </c>
      <c r="B1324" s="197" t="s">
        <v>1495</v>
      </c>
      <c r="C1324" s="197" t="s">
        <v>1520</v>
      </c>
      <c r="D1324" s="197">
        <v>-96.163866499999997</v>
      </c>
      <c r="E1324" s="197">
        <v>45.002119999999998</v>
      </c>
      <c r="F1324">
        <v>3.24</v>
      </c>
      <c r="G1324">
        <f t="shared" si="124"/>
        <v>3.24</v>
      </c>
      <c r="H1324" s="198">
        <v>11.75</v>
      </c>
      <c r="Q1324" s="221">
        <f>(Q4409*10000)*TEA!$M$15*10^-6</f>
        <v>32.591600517014996</v>
      </c>
      <c r="R1324" s="221">
        <f>(R4409*10000)*TEA!$O$15*10^-6</f>
        <v>32.591600517014996</v>
      </c>
      <c r="AA1324">
        <f t="shared" si="126"/>
        <v>1</v>
      </c>
      <c r="AB1324" s="197">
        <v>27073</v>
      </c>
      <c r="AC1324" s="197">
        <v>67132</v>
      </c>
      <c r="AD1324" s="197">
        <f t="shared" si="125"/>
        <v>67132</v>
      </c>
      <c r="AE1324" s="197">
        <v>66011</v>
      </c>
      <c r="AJ1324">
        <v>0</v>
      </c>
      <c r="AK1324">
        <v>0</v>
      </c>
      <c r="AU1324" s="198">
        <v>0.27272727299999999</v>
      </c>
      <c r="AV1324" s="6">
        <v>0</v>
      </c>
      <c r="AW1324" s="198">
        <v>0.38356000000000001</v>
      </c>
      <c r="BO1324" s="198"/>
      <c r="BP1324" s="354">
        <f t="shared" si="121"/>
        <v>59320.276422956646</v>
      </c>
      <c r="BQ1324" s="354">
        <f t="shared" si="122"/>
        <v>0</v>
      </c>
      <c r="BR1324" s="354">
        <f t="shared" si="123"/>
        <v>297500.35512999998</v>
      </c>
      <c r="CG1324" s="198"/>
      <c r="CH1324">
        <f>(Transest!$J$14/HexExtSoy!$K$4)</f>
        <v>0.20257267294641951</v>
      </c>
      <c r="CI1324">
        <f>(HydroProcOil!$K$14/HexExtSoy!$K$4)</f>
        <v>0.10977777777777777</v>
      </c>
      <c r="CJ1324">
        <f>(StarchFerm!$K$24/StarchFerm!$K$4)</f>
        <v>0.33157302630665886</v>
      </c>
      <c r="CY1324" s="198"/>
      <c r="CZ1324">
        <f>BP1324*CH1324*1000*LCI!$E$93</f>
        <v>453629177.54818463</v>
      </c>
      <c r="DA1324">
        <f>BQ1324*CI1324*1000*(LCI!$E$99)</f>
        <v>0</v>
      </c>
      <c r="DB1324">
        <f>BR1324*CJ1324*1000*(LCI!$E$96)</f>
        <v>2658431358.4456277</v>
      </c>
    </row>
    <row r="1325" spans="1:106" x14ac:dyDescent="0.25">
      <c r="A1325" s="197">
        <v>27075</v>
      </c>
      <c r="B1325" s="197" t="s">
        <v>1495</v>
      </c>
      <c r="C1325" s="197" t="s">
        <v>750</v>
      </c>
      <c r="D1325" s="197">
        <v>-91.428511900000004</v>
      </c>
      <c r="E1325" s="197">
        <v>47.635739999999998</v>
      </c>
      <c r="F1325">
        <v>0</v>
      </c>
      <c r="G1325">
        <f t="shared" si="124"/>
        <v>0</v>
      </c>
      <c r="H1325" s="198">
        <v>0</v>
      </c>
      <c r="Q1325" s="221">
        <f>(Q4410*10000)*TEA!$M$15*10^-6</f>
        <v>26.887434389189995</v>
      </c>
      <c r="R1325" s="221">
        <f>(R4410*10000)*TEA!$O$15*10^-6</f>
        <v>26.887434389189995</v>
      </c>
      <c r="AA1325">
        <f t="shared" si="126"/>
        <v>1</v>
      </c>
      <c r="AB1325" s="197">
        <v>27075</v>
      </c>
      <c r="AC1325" s="197">
        <v>0</v>
      </c>
      <c r="AD1325" s="197">
        <f t="shared" si="125"/>
        <v>0</v>
      </c>
      <c r="AE1325" s="197">
        <v>0</v>
      </c>
      <c r="AJ1325">
        <v>0</v>
      </c>
      <c r="AK1325">
        <v>0</v>
      </c>
      <c r="AU1325" s="198">
        <v>0.27272727299999999</v>
      </c>
      <c r="AV1325" s="6">
        <v>0</v>
      </c>
      <c r="AW1325" s="198">
        <v>0.38356000000000001</v>
      </c>
      <c r="BO1325" s="198"/>
      <c r="BP1325" s="354">
        <f t="shared" si="121"/>
        <v>0</v>
      </c>
      <c r="BQ1325" s="354">
        <f t="shared" si="122"/>
        <v>0</v>
      </c>
      <c r="BR1325" s="354">
        <f t="shared" si="123"/>
        <v>0</v>
      </c>
      <c r="CG1325" s="198"/>
      <c r="CH1325">
        <f>(Transest!$J$14/HexExtSoy!$K$4)</f>
        <v>0.20257267294641951</v>
      </c>
      <c r="CI1325">
        <f>(HydroProcOil!$K$14/HexExtSoy!$K$4)</f>
        <v>0.10977777777777777</v>
      </c>
      <c r="CJ1325">
        <f>(StarchFerm!$K$24/StarchFerm!$K$4)</f>
        <v>0.33157302630665886</v>
      </c>
      <c r="CY1325" s="198"/>
      <c r="CZ1325">
        <f>BP1325*CH1325*1000*LCI!$E$93</f>
        <v>0</v>
      </c>
      <c r="DA1325">
        <f>BQ1325*CI1325*1000*(LCI!$E$99)</f>
        <v>0</v>
      </c>
      <c r="DB1325">
        <f>BR1325*CJ1325*1000*(LCI!$E$96)</f>
        <v>0</v>
      </c>
    </row>
    <row r="1326" spans="1:106" x14ac:dyDescent="0.25">
      <c r="A1326" s="197">
        <v>27077</v>
      </c>
      <c r="B1326" s="197" t="s">
        <v>1495</v>
      </c>
      <c r="C1326" s="197" t="s">
        <v>1521</v>
      </c>
      <c r="D1326" s="197">
        <v>-94.885263600000002</v>
      </c>
      <c r="E1326" s="197">
        <v>48.775770000000001</v>
      </c>
      <c r="F1326">
        <v>1.96</v>
      </c>
      <c r="G1326">
        <f t="shared" si="124"/>
        <v>1.96</v>
      </c>
      <c r="H1326" s="198">
        <v>0</v>
      </c>
      <c r="Q1326" s="221">
        <f>(Q4411*10000)*TEA!$M$15*10^-6</f>
        <v>27.81593661042</v>
      </c>
      <c r="R1326" s="221">
        <f>(R4411*10000)*TEA!$O$15*10^-6</f>
        <v>27.81593661042</v>
      </c>
      <c r="AA1326">
        <f t="shared" si="126"/>
        <v>1</v>
      </c>
      <c r="AB1326" s="197">
        <v>27077</v>
      </c>
      <c r="AC1326" s="197">
        <v>13298</v>
      </c>
      <c r="AD1326" s="197">
        <f t="shared" si="125"/>
        <v>13298</v>
      </c>
      <c r="AE1326" s="197">
        <v>0</v>
      </c>
      <c r="AJ1326">
        <v>0</v>
      </c>
      <c r="AK1326">
        <v>0</v>
      </c>
      <c r="AU1326" s="198">
        <v>0.27272727299999999</v>
      </c>
      <c r="AV1326" s="6">
        <v>0</v>
      </c>
      <c r="AW1326" s="198">
        <v>0.38356000000000001</v>
      </c>
      <c r="BO1326" s="198"/>
      <c r="BP1326" s="354">
        <f t="shared" si="121"/>
        <v>7108.3854616538392</v>
      </c>
      <c r="BQ1326" s="354">
        <f t="shared" si="122"/>
        <v>0</v>
      </c>
      <c r="BR1326" s="354">
        <f t="shared" si="123"/>
        <v>0</v>
      </c>
      <c r="CG1326" s="198"/>
      <c r="CH1326">
        <f>(Transest!$J$14/HexExtSoy!$K$4)</f>
        <v>0.20257267294641951</v>
      </c>
      <c r="CI1326">
        <f>(HydroProcOil!$K$14/HexExtSoy!$K$4)</f>
        <v>0.10977777777777777</v>
      </c>
      <c r="CJ1326">
        <f>(StarchFerm!$K$24/StarchFerm!$K$4)</f>
        <v>0.33157302630665886</v>
      </c>
      <c r="CY1326" s="198"/>
      <c r="CZ1326">
        <f>BP1326*CH1326*1000*LCI!$E$93</f>
        <v>54358665.284600914</v>
      </c>
      <c r="DA1326">
        <f>BQ1326*CI1326*1000*(LCI!$E$99)</f>
        <v>0</v>
      </c>
      <c r="DB1326">
        <f>BR1326*CJ1326*1000*(LCI!$E$96)</f>
        <v>0</v>
      </c>
    </row>
    <row r="1327" spans="1:106" x14ac:dyDescent="0.25">
      <c r="A1327" s="197">
        <v>27079</v>
      </c>
      <c r="B1327" s="197" t="s">
        <v>1495</v>
      </c>
      <c r="C1327" s="197" t="s">
        <v>1522</v>
      </c>
      <c r="D1327" s="197">
        <v>-93.726484999999997</v>
      </c>
      <c r="E1327" s="197">
        <v>44.382759999999998</v>
      </c>
      <c r="F1327">
        <v>3.65</v>
      </c>
      <c r="G1327">
        <f t="shared" si="124"/>
        <v>3.65</v>
      </c>
      <c r="H1327" s="198">
        <v>12.74</v>
      </c>
      <c r="Q1327" s="221">
        <f>(Q4412*10000)*TEA!$M$15*10^-6</f>
        <v>32.627042960175004</v>
      </c>
      <c r="R1327" s="221">
        <f>(R4412*10000)*TEA!$O$15*10^-6</f>
        <v>32.627042960175004</v>
      </c>
      <c r="AA1327">
        <f t="shared" si="126"/>
        <v>1</v>
      </c>
      <c r="AB1327" s="197">
        <v>27079</v>
      </c>
      <c r="AC1327" s="197">
        <v>40380</v>
      </c>
      <c r="AD1327" s="197">
        <f t="shared" si="125"/>
        <v>40380</v>
      </c>
      <c r="AE1327" s="197">
        <v>38610</v>
      </c>
      <c r="AJ1327">
        <v>0</v>
      </c>
      <c r="AK1327">
        <v>0</v>
      </c>
      <c r="AU1327" s="198">
        <v>0.27272727299999999</v>
      </c>
      <c r="AV1327" s="6">
        <v>0</v>
      </c>
      <c r="AW1327" s="198">
        <v>0.38356000000000001</v>
      </c>
      <c r="BO1327" s="198"/>
      <c r="BP1327" s="354">
        <f t="shared" si="121"/>
        <v>40196.454585651001</v>
      </c>
      <c r="BQ1327" s="354">
        <f t="shared" si="122"/>
        <v>0</v>
      </c>
      <c r="BR1327" s="354">
        <f t="shared" si="123"/>
        <v>188669.865384</v>
      </c>
      <c r="CG1327" s="198"/>
      <c r="CH1327">
        <f>(Transest!$J$14/HexExtSoy!$K$4)</f>
        <v>0.20257267294641951</v>
      </c>
      <c r="CI1327">
        <f>(HydroProcOil!$K$14/HexExtSoy!$K$4)</f>
        <v>0.10977777777777777</v>
      </c>
      <c r="CJ1327">
        <f>(StarchFerm!$K$24/StarchFerm!$K$4)</f>
        <v>0.33157302630665886</v>
      </c>
      <c r="CY1327" s="198"/>
      <c r="CZ1327">
        <f>BP1327*CH1327*1000*LCI!$E$93</f>
        <v>307387047.62652189</v>
      </c>
      <c r="DA1327">
        <f>BQ1327*CI1327*1000*(LCI!$E$99)</f>
        <v>0</v>
      </c>
      <c r="DB1327">
        <f>BR1327*CJ1327*1000*(LCI!$E$96)</f>
        <v>1685933740.5206439</v>
      </c>
    </row>
    <row r="1328" spans="1:106" x14ac:dyDescent="0.25">
      <c r="A1328" s="197">
        <v>27081</v>
      </c>
      <c r="B1328" s="197" t="s">
        <v>1495</v>
      </c>
      <c r="C1328" s="197" t="s">
        <v>705</v>
      </c>
      <c r="D1328" s="197">
        <v>-96.246538700000002</v>
      </c>
      <c r="E1328" s="197">
        <v>44.423200000000001</v>
      </c>
      <c r="F1328">
        <v>3.18</v>
      </c>
      <c r="G1328">
        <f t="shared" si="124"/>
        <v>3.18</v>
      </c>
      <c r="H1328" s="198">
        <v>11.19</v>
      </c>
      <c r="Q1328" s="221">
        <f>(Q4413*10000)*TEA!$M$15*10^-6</f>
        <v>33.478724888100004</v>
      </c>
      <c r="R1328" s="221">
        <f>(R4413*10000)*TEA!$O$15*10^-6</f>
        <v>33.478724888100004</v>
      </c>
      <c r="AA1328">
        <f t="shared" si="126"/>
        <v>1</v>
      </c>
      <c r="AB1328" s="197">
        <v>27081</v>
      </c>
      <c r="AC1328" s="197">
        <v>42579</v>
      </c>
      <c r="AD1328" s="197">
        <f t="shared" si="125"/>
        <v>42579</v>
      </c>
      <c r="AE1328" s="197">
        <v>46553</v>
      </c>
      <c r="AJ1328">
        <v>0</v>
      </c>
      <c r="AK1328">
        <v>0</v>
      </c>
      <c r="AU1328" s="198">
        <v>0.27272727299999999</v>
      </c>
      <c r="AV1328" s="6">
        <v>0</v>
      </c>
      <c r="AW1328" s="198">
        <v>0.38356000000000001</v>
      </c>
      <c r="BO1328" s="198"/>
      <c r="BP1328" s="354">
        <f t="shared" si="121"/>
        <v>36927.605491473056</v>
      </c>
      <c r="BQ1328" s="354">
        <f t="shared" si="122"/>
        <v>0</v>
      </c>
      <c r="BR1328" s="354">
        <f t="shared" si="123"/>
        <v>199807.1705292</v>
      </c>
      <c r="CG1328" s="198"/>
      <c r="CH1328">
        <f>(Transest!$J$14/HexExtSoy!$K$4)</f>
        <v>0.20257267294641951</v>
      </c>
      <c r="CI1328">
        <f>(HydroProcOil!$K$14/HexExtSoy!$K$4)</f>
        <v>0.10977777777777777</v>
      </c>
      <c r="CJ1328">
        <f>(StarchFerm!$K$24/StarchFerm!$K$4)</f>
        <v>0.33157302630665886</v>
      </c>
      <c r="CY1328" s="198"/>
      <c r="CZ1328">
        <f>BP1328*CH1328*1000*LCI!$E$93</f>
        <v>282389771.55942625</v>
      </c>
      <c r="DA1328">
        <f>BQ1328*CI1328*1000*(LCI!$E$99)</f>
        <v>0</v>
      </c>
      <c r="DB1328">
        <f>BR1328*CJ1328*1000*(LCI!$E$96)</f>
        <v>1785455508.2632055</v>
      </c>
    </row>
    <row r="1329" spans="1:106" x14ac:dyDescent="0.25">
      <c r="A1329" s="197">
        <v>27083</v>
      </c>
      <c r="B1329" s="197" t="s">
        <v>1495</v>
      </c>
      <c r="C1329" s="197" t="s">
        <v>1182</v>
      </c>
      <c r="D1329" s="197">
        <v>-95.828189300000005</v>
      </c>
      <c r="E1329" s="197">
        <v>44.428550000000001</v>
      </c>
      <c r="F1329">
        <v>3.41</v>
      </c>
      <c r="G1329">
        <f t="shared" si="124"/>
        <v>3.41</v>
      </c>
      <c r="H1329" s="198">
        <v>11.64</v>
      </c>
      <c r="Q1329" s="221">
        <f>(Q4414*10000)*TEA!$M$15*10^-6</f>
        <v>33.221326643549993</v>
      </c>
      <c r="R1329" s="221">
        <f>(R4414*10000)*TEA!$O$15*10^-6</f>
        <v>33.221326643549993</v>
      </c>
      <c r="AA1329">
        <f t="shared" si="126"/>
        <v>1</v>
      </c>
      <c r="AB1329" s="197">
        <v>27083</v>
      </c>
      <c r="AC1329" s="197">
        <v>62553</v>
      </c>
      <c r="AD1329" s="197">
        <f t="shared" si="125"/>
        <v>62553</v>
      </c>
      <c r="AE1329" s="197">
        <v>71754</v>
      </c>
      <c r="AJ1329">
        <v>0</v>
      </c>
      <c r="AK1329">
        <v>0</v>
      </c>
      <c r="AU1329" s="198">
        <v>0.27272727299999999</v>
      </c>
      <c r="AV1329" s="6">
        <v>0</v>
      </c>
      <c r="AW1329" s="198">
        <v>0.38356000000000001</v>
      </c>
      <c r="BO1329" s="198"/>
      <c r="BP1329" s="354">
        <f t="shared" si="121"/>
        <v>58174.290058174294</v>
      </c>
      <c r="BQ1329" s="354">
        <f t="shared" si="122"/>
        <v>0</v>
      </c>
      <c r="BR1329" s="354">
        <f t="shared" si="123"/>
        <v>320355.66375360003</v>
      </c>
      <c r="CG1329" s="198"/>
      <c r="CH1329">
        <f>(Transest!$J$14/HexExtSoy!$K$4)</f>
        <v>0.20257267294641951</v>
      </c>
      <c r="CI1329">
        <f>(HydroProcOil!$K$14/HexExtSoy!$K$4)</f>
        <v>0.10977777777777777</v>
      </c>
      <c r="CJ1329">
        <f>(StarchFerm!$K$24/StarchFerm!$K$4)</f>
        <v>0.33157302630665886</v>
      </c>
      <c r="CY1329" s="198"/>
      <c r="CZ1329">
        <f>BP1329*CH1329*1000*LCI!$E$93</f>
        <v>444865684.12763691</v>
      </c>
      <c r="DA1329">
        <f>BQ1329*CI1329*1000*(LCI!$E$99)</f>
        <v>0</v>
      </c>
      <c r="DB1329">
        <f>BR1329*CJ1329*1000*(LCI!$E$96)</f>
        <v>2862663952.1357455</v>
      </c>
    </row>
    <row r="1330" spans="1:106" x14ac:dyDescent="0.25">
      <c r="A1330" s="197">
        <v>27085</v>
      </c>
      <c r="B1330" s="197" t="s">
        <v>1495</v>
      </c>
      <c r="C1330" s="197" t="s">
        <v>1523</v>
      </c>
      <c r="D1330" s="197">
        <v>-94.273100200000002</v>
      </c>
      <c r="E1330" s="197">
        <v>44.829340000000002</v>
      </c>
      <c r="F1330">
        <v>3.16</v>
      </c>
      <c r="G1330">
        <f t="shared" si="124"/>
        <v>3.16</v>
      </c>
      <c r="H1330" s="198">
        <v>12.45</v>
      </c>
      <c r="Q1330" s="221">
        <f>(Q4415*10000)*TEA!$M$15*10^-6</f>
        <v>31.802454969840003</v>
      </c>
      <c r="R1330" s="221">
        <f>(R4415*10000)*TEA!$O$15*10^-6</f>
        <v>31.802454969840003</v>
      </c>
      <c r="AA1330">
        <f t="shared" si="126"/>
        <v>1</v>
      </c>
      <c r="AB1330" s="197">
        <v>27085</v>
      </c>
      <c r="AC1330" s="197">
        <v>39623</v>
      </c>
      <c r="AD1330" s="197">
        <f t="shared" si="125"/>
        <v>39623</v>
      </c>
      <c r="AE1330" s="197">
        <v>46869</v>
      </c>
      <c r="AJ1330">
        <v>0</v>
      </c>
      <c r="AK1330">
        <v>0</v>
      </c>
      <c r="AU1330" s="198">
        <v>0.27272727299999999</v>
      </c>
      <c r="AV1330" s="6">
        <v>0</v>
      </c>
      <c r="AW1330" s="198">
        <v>0.38356000000000001</v>
      </c>
      <c r="BO1330" s="198"/>
      <c r="BP1330" s="354">
        <f t="shared" si="121"/>
        <v>34147.821852329638</v>
      </c>
      <c r="BQ1330" s="354">
        <f t="shared" si="122"/>
        <v>0</v>
      </c>
      <c r="BR1330" s="354">
        <f t="shared" si="123"/>
        <v>223814.56681799999</v>
      </c>
      <c r="CG1330" s="198"/>
      <c r="CH1330">
        <f>(Transest!$J$14/HexExtSoy!$K$4)</f>
        <v>0.20257267294641951</v>
      </c>
      <c r="CI1330">
        <f>(HydroProcOil!$K$14/HexExtSoy!$K$4)</f>
        <v>0.10977777777777777</v>
      </c>
      <c r="CJ1330">
        <f>(StarchFerm!$K$24/StarchFerm!$K$4)</f>
        <v>0.33157302630665886</v>
      </c>
      <c r="CY1330" s="198"/>
      <c r="CZ1330">
        <f>BP1330*CH1330*1000*LCI!$E$93</f>
        <v>261132436.93415248</v>
      </c>
      <c r="DA1330">
        <f>BQ1330*CI1330*1000*(LCI!$E$99)</f>
        <v>0</v>
      </c>
      <c r="DB1330">
        <f>BR1330*CJ1330*1000*(LCI!$E$96)</f>
        <v>1999983034.1241026</v>
      </c>
    </row>
    <row r="1331" spans="1:106" x14ac:dyDescent="0.25">
      <c r="A1331" s="197">
        <v>27087</v>
      </c>
      <c r="B1331" s="197" t="s">
        <v>1495</v>
      </c>
      <c r="C1331" s="197" t="s">
        <v>1524</v>
      </c>
      <c r="D1331" s="197">
        <v>-95.799946899999995</v>
      </c>
      <c r="E1331" s="197">
        <v>47.326329999999999</v>
      </c>
      <c r="F1331">
        <v>2.2599999999999998</v>
      </c>
      <c r="G1331">
        <f t="shared" si="124"/>
        <v>2.2599999999999998</v>
      </c>
      <c r="H1331" s="198">
        <v>9.56</v>
      </c>
      <c r="Q1331" s="221">
        <f>(Q4416*10000)*TEA!$M$15*10^-6</f>
        <v>29.343678213465001</v>
      </c>
      <c r="R1331" s="221">
        <f>(R4416*10000)*TEA!$O$15*10^-6</f>
        <v>29.343678213465001</v>
      </c>
      <c r="AA1331">
        <f t="shared" si="126"/>
        <v>1</v>
      </c>
      <c r="AB1331" s="197">
        <v>27087</v>
      </c>
      <c r="AC1331" s="197">
        <v>33760</v>
      </c>
      <c r="AD1331" s="197">
        <f t="shared" si="125"/>
        <v>33760</v>
      </c>
      <c r="AE1331" s="197">
        <v>19978</v>
      </c>
      <c r="AJ1331">
        <v>0</v>
      </c>
      <c r="AK1331">
        <v>0</v>
      </c>
      <c r="AU1331" s="198">
        <v>0.27272727299999999</v>
      </c>
      <c r="AV1331" s="6">
        <v>0</v>
      </c>
      <c r="AW1331" s="198">
        <v>0.38356000000000001</v>
      </c>
      <c r="BO1331" s="198"/>
      <c r="BP1331" s="354">
        <f t="shared" si="121"/>
        <v>20808.436384444798</v>
      </c>
      <c r="BQ1331" s="354">
        <f t="shared" si="122"/>
        <v>0</v>
      </c>
      <c r="BR1331" s="354">
        <f t="shared" si="123"/>
        <v>73256.001660800015</v>
      </c>
      <c r="CG1331" s="198"/>
      <c r="CH1331">
        <f>(Transest!$J$14/HexExtSoy!$K$4)</f>
        <v>0.20257267294641951</v>
      </c>
      <c r="CI1331">
        <f>(HydroProcOil!$K$14/HexExtSoy!$K$4)</f>
        <v>0.10977777777777777</v>
      </c>
      <c r="CJ1331">
        <f>(StarchFerm!$K$24/StarchFerm!$K$4)</f>
        <v>0.33157302630665886</v>
      </c>
      <c r="CY1331" s="198"/>
      <c r="CZ1331">
        <f>BP1331*CH1331*1000*LCI!$E$93</f>
        <v>159124576.82827732</v>
      </c>
      <c r="DA1331">
        <f>BQ1331*CI1331*1000*(LCI!$E$99)</f>
        <v>0</v>
      </c>
      <c r="DB1331">
        <f>BR1331*CJ1331*1000*(LCI!$E$96)</f>
        <v>654607796.76823151</v>
      </c>
    </row>
    <row r="1332" spans="1:106" x14ac:dyDescent="0.25">
      <c r="A1332" s="197">
        <v>27089</v>
      </c>
      <c r="B1332" s="197" t="s">
        <v>1495</v>
      </c>
      <c r="C1332" s="197" t="s">
        <v>639</v>
      </c>
      <c r="D1332" s="197">
        <v>-96.367040099999997</v>
      </c>
      <c r="E1332" s="197">
        <v>48.3553</v>
      </c>
      <c r="F1332">
        <v>2</v>
      </c>
      <c r="G1332">
        <f t="shared" si="124"/>
        <v>2</v>
      </c>
      <c r="H1332" s="198">
        <v>8.6300000000000008</v>
      </c>
      <c r="Q1332" s="221">
        <f>(Q4417*10000)*TEA!$M$15*10^-6</f>
        <v>29.126787280919999</v>
      </c>
      <c r="R1332" s="221">
        <f>(R4417*10000)*TEA!$O$15*10^-6</f>
        <v>29.126787280919999</v>
      </c>
      <c r="AA1332">
        <f t="shared" si="126"/>
        <v>1</v>
      </c>
      <c r="AB1332" s="197">
        <v>27089</v>
      </c>
      <c r="AC1332" s="197">
        <v>130151</v>
      </c>
      <c r="AD1332" s="197">
        <f t="shared" si="125"/>
        <v>130151</v>
      </c>
      <c r="AE1332" s="197">
        <v>22598</v>
      </c>
      <c r="AJ1332">
        <v>0</v>
      </c>
      <c r="AK1332">
        <v>0</v>
      </c>
      <c r="AU1332" s="198">
        <v>0.27272727299999999</v>
      </c>
      <c r="AV1332" s="6">
        <v>0</v>
      </c>
      <c r="AW1332" s="198">
        <v>0.38356000000000001</v>
      </c>
      <c r="BO1332" s="198"/>
      <c r="BP1332" s="354">
        <f t="shared" si="121"/>
        <v>70991.454616446004</v>
      </c>
      <c r="BQ1332" s="354">
        <f t="shared" si="122"/>
        <v>0</v>
      </c>
      <c r="BR1332" s="354">
        <f t="shared" si="123"/>
        <v>74802.155034400013</v>
      </c>
      <c r="CG1332" s="198"/>
      <c r="CH1332">
        <f>(Transest!$J$14/HexExtSoy!$K$4)</f>
        <v>0.20257267294641951</v>
      </c>
      <c r="CI1332">
        <f>(HydroProcOil!$K$14/HexExtSoy!$K$4)</f>
        <v>0.10977777777777777</v>
      </c>
      <c r="CJ1332">
        <f>(StarchFerm!$K$24/StarchFerm!$K$4)</f>
        <v>0.33157302630665886</v>
      </c>
      <c r="CY1332" s="198"/>
      <c r="CZ1332">
        <f>BP1332*CH1332*1000*LCI!$E$93</f>
        <v>542880059.1047982</v>
      </c>
      <c r="DA1332">
        <f>BQ1332*CI1332*1000*(LCI!$E$99)</f>
        <v>0</v>
      </c>
      <c r="DB1332">
        <f>BR1332*CJ1332*1000*(LCI!$E$96)</f>
        <v>668424057.96747816</v>
      </c>
    </row>
    <row r="1333" spans="1:106" x14ac:dyDescent="0.25">
      <c r="A1333" s="197">
        <v>27091</v>
      </c>
      <c r="B1333" s="197" t="s">
        <v>1495</v>
      </c>
      <c r="C1333" s="197" t="s">
        <v>891</v>
      </c>
      <c r="D1333" s="197">
        <v>-94.563819899999999</v>
      </c>
      <c r="E1333" s="197">
        <v>43.682299999999998</v>
      </c>
      <c r="F1333">
        <v>3.89</v>
      </c>
      <c r="G1333">
        <f t="shared" si="124"/>
        <v>3.89</v>
      </c>
      <c r="H1333" s="198">
        <v>13.34</v>
      </c>
      <c r="Q1333" s="221">
        <f>(Q4418*10000)*TEA!$M$15*10^-6</f>
        <v>34.012152188999998</v>
      </c>
      <c r="R1333" s="221">
        <f>(R4418*10000)*TEA!$O$15*10^-6</f>
        <v>34.012152188999998</v>
      </c>
      <c r="AA1333">
        <f t="shared" si="126"/>
        <v>1</v>
      </c>
      <c r="AB1333" s="197">
        <v>27091</v>
      </c>
      <c r="AC1333" s="197">
        <v>72476</v>
      </c>
      <c r="AD1333" s="197">
        <f t="shared" si="125"/>
        <v>72476</v>
      </c>
      <c r="AE1333" s="197">
        <v>97643</v>
      </c>
      <c r="AJ1333">
        <v>0</v>
      </c>
      <c r="AK1333">
        <v>0</v>
      </c>
      <c r="AU1333" s="198">
        <v>0.27272727299999999</v>
      </c>
      <c r="AV1333" s="6">
        <v>0</v>
      </c>
      <c r="AW1333" s="198">
        <v>0.38356000000000001</v>
      </c>
      <c r="BO1333" s="198"/>
      <c r="BP1333" s="354">
        <f t="shared" si="121"/>
        <v>76890.447349617723</v>
      </c>
      <c r="BQ1333" s="354">
        <f t="shared" si="122"/>
        <v>0</v>
      </c>
      <c r="BR1333" s="354">
        <f t="shared" si="123"/>
        <v>499609.00072719995</v>
      </c>
      <c r="CG1333" s="198"/>
      <c r="CH1333">
        <f>(Transest!$J$14/HexExtSoy!$K$4)</f>
        <v>0.20257267294641951</v>
      </c>
      <c r="CI1333">
        <f>(HydroProcOil!$K$14/HexExtSoy!$K$4)</f>
        <v>0.10977777777777777</v>
      </c>
      <c r="CJ1333">
        <f>(StarchFerm!$K$24/StarchFerm!$K$4)</f>
        <v>0.33157302630665886</v>
      </c>
      <c r="CY1333" s="198"/>
      <c r="CZ1333">
        <f>BP1333*CH1333*1000*LCI!$E$93</f>
        <v>587990354.99808955</v>
      </c>
      <c r="DA1333">
        <f>BQ1333*CI1333*1000*(LCI!$E$99)</f>
        <v>0</v>
      </c>
      <c r="DB1333">
        <f>BR1333*CJ1333*1000*(LCI!$E$96)</f>
        <v>4464452601.7943544</v>
      </c>
    </row>
    <row r="1334" spans="1:106" x14ac:dyDescent="0.25">
      <c r="A1334" s="197">
        <v>27093</v>
      </c>
      <c r="B1334" s="197" t="s">
        <v>1495</v>
      </c>
      <c r="C1334" s="197" t="s">
        <v>1525</v>
      </c>
      <c r="D1334" s="197">
        <v>-94.523292600000005</v>
      </c>
      <c r="E1334" s="197">
        <v>45.129089999999998</v>
      </c>
      <c r="F1334">
        <v>3.09</v>
      </c>
      <c r="G1334">
        <f t="shared" si="124"/>
        <v>3.09</v>
      </c>
      <c r="H1334" s="198">
        <v>11.79</v>
      </c>
      <c r="Q1334" s="221">
        <f>(Q4419*10000)*TEA!$M$15*10^-6</f>
        <v>31.287828147705</v>
      </c>
      <c r="R1334" s="221">
        <f>(R4419*10000)*TEA!$O$15*10^-6</f>
        <v>31.287828147705</v>
      </c>
      <c r="AA1334">
        <f t="shared" si="126"/>
        <v>1</v>
      </c>
      <c r="AB1334" s="197">
        <v>27093</v>
      </c>
      <c r="AC1334" s="197">
        <v>44530</v>
      </c>
      <c r="AD1334" s="197">
        <f t="shared" si="125"/>
        <v>44530</v>
      </c>
      <c r="AE1334" s="197">
        <v>43423</v>
      </c>
      <c r="AJ1334">
        <v>0</v>
      </c>
      <c r="AK1334">
        <v>0</v>
      </c>
      <c r="AU1334" s="198">
        <v>0.27272727299999999</v>
      </c>
      <c r="AV1334" s="6">
        <v>0</v>
      </c>
      <c r="AW1334" s="198">
        <v>0.38356000000000001</v>
      </c>
      <c r="BO1334" s="198"/>
      <c r="BP1334" s="354">
        <f t="shared" si="121"/>
        <v>37526.645492072093</v>
      </c>
      <c r="BQ1334" s="354">
        <f t="shared" si="122"/>
        <v>0</v>
      </c>
      <c r="BR1334" s="354">
        <f t="shared" si="123"/>
        <v>196366.29212520001</v>
      </c>
      <c r="CG1334" s="198"/>
      <c r="CH1334">
        <f>(Transest!$J$14/HexExtSoy!$K$4)</f>
        <v>0.20257267294641951</v>
      </c>
      <c r="CI1334">
        <f>(HydroProcOil!$K$14/HexExtSoy!$K$4)</f>
        <v>0.10977777777777777</v>
      </c>
      <c r="CJ1334">
        <f>(StarchFerm!$K$24/StarchFerm!$K$4)</f>
        <v>0.33157302630665886</v>
      </c>
      <c r="CY1334" s="198"/>
      <c r="CZ1334">
        <f>BP1334*CH1334*1000*LCI!$E$93</f>
        <v>286970701.372576</v>
      </c>
      <c r="DA1334">
        <f>BQ1334*CI1334*1000*(LCI!$E$99)</f>
        <v>0</v>
      </c>
      <c r="DB1334">
        <f>BR1334*CJ1334*1000*(LCI!$E$96)</f>
        <v>1754708186.8161614</v>
      </c>
    </row>
    <row r="1335" spans="1:106" x14ac:dyDescent="0.25">
      <c r="A1335" s="197">
        <v>27095</v>
      </c>
      <c r="B1335" s="197" t="s">
        <v>1495</v>
      </c>
      <c r="C1335" s="197" t="s">
        <v>1526</v>
      </c>
      <c r="D1335" s="197">
        <v>-93.633289599999998</v>
      </c>
      <c r="E1335" s="197">
        <v>45.94932</v>
      </c>
      <c r="F1335">
        <v>2.29</v>
      </c>
      <c r="G1335">
        <f t="shared" si="124"/>
        <v>2.29</v>
      </c>
      <c r="H1335" s="198">
        <v>8.4600000000000009</v>
      </c>
      <c r="Q1335" s="221">
        <f>(Q4420*10000)*TEA!$M$15*10^-6</f>
        <v>29.284276225320003</v>
      </c>
      <c r="R1335" s="221">
        <f>(R4420*10000)*TEA!$O$15*10^-6</f>
        <v>29.284276225320003</v>
      </c>
      <c r="AA1335">
        <f t="shared" si="126"/>
        <v>1</v>
      </c>
      <c r="AB1335" s="197">
        <v>27095</v>
      </c>
      <c r="AC1335" s="197">
        <v>10307</v>
      </c>
      <c r="AD1335" s="197">
        <f t="shared" si="125"/>
        <v>10307</v>
      </c>
      <c r="AE1335" s="197">
        <v>12312</v>
      </c>
      <c r="AJ1335">
        <v>0</v>
      </c>
      <c r="AK1335">
        <v>0</v>
      </c>
      <c r="AU1335" s="198">
        <v>0.27272727299999999</v>
      </c>
      <c r="AV1335" s="6">
        <v>0</v>
      </c>
      <c r="AW1335" s="198">
        <v>0.38356000000000001</v>
      </c>
      <c r="BO1335" s="198"/>
      <c r="BP1335" s="354">
        <f t="shared" si="121"/>
        <v>6437.1900064371894</v>
      </c>
      <c r="BQ1335" s="354">
        <f t="shared" si="122"/>
        <v>0</v>
      </c>
      <c r="BR1335" s="354">
        <f t="shared" si="123"/>
        <v>39951.425491200003</v>
      </c>
      <c r="CG1335" s="198"/>
      <c r="CH1335">
        <f>(Transest!$J$14/HexExtSoy!$K$4)</f>
        <v>0.20257267294641951</v>
      </c>
      <c r="CI1335">
        <f>(HydroProcOil!$K$14/HexExtSoy!$K$4)</f>
        <v>0.10977777777777777</v>
      </c>
      <c r="CJ1335">
        <f>(StarchFerm!$K$24/StarchFerm!$K$4)</f>
        <v>0.33157302630665886</v>
      </c>
      <c r="CY1335" s="198"/>
      <c r="CZ1335">
        <f>BP1335*CH1335*1000*LCI!$E$93</f>
        <v>49225954.166515522</v>
      </c>
      <c r="DA1335">
        <f>BQ1335*CI1335*1000*(LCI!$E$99)</f>
        <v>0</v>
      </c>
      <c r="DB1335">
        <f>BR1335*CJ1335*1000*(LCI!$E$96)</f>
        <v>357001665.74254972</v>
      </c>
    </row>
    <row r="1336" spans="1:106" x14ac:dyDescent="0.25">
      <c r="A1336" s="197">
        <v>27097</v>
      </c>
      <c r="B1336" s="197" t="s">
        <v>1495</v>
      </c>
      <c r="C1336" s="197" t="s">
        <v>1527</v>
      </c>
      <c r="D1336" s="197">
        <v>-94.268936800000006</v>
      </c>
      <c r="E1336" s="197">
        <v>46.022570000000002</v>
      </c>
      <c r="F1336">
        <v>2.65</v>
      </c>
      <c r="G1336">
        <f t="shared" si="124"/>
        <v>2.65</v>
      </c>
      <c r="H1336" s="198">
        <v>10.24</v>
      </c>
      <c r="Q1336" s="221">
        <f>(Q4421*10000)*TEA!$M$15*10^-6</f>
        <v>29.59243874433</v>
      </c>
      <c r="R1336" s="221">
        <f>(R4421*10000)*TEA!$O$15*10^-6</f>
        <v>29.59243874433</v>
      </c>
      <c r="AA1336">
        <f t="shared" si="126"/>
        <v>1</v>
      </c>
      <c r="AB1336" s="197">
        <v>27097</v>
      </c>
      <c r="AC1336" s="197">
        <v>15671</v>
      </c>
      <c r="AD1336" s="197">
        <f t="shared" si="125"/>
        <v>15671</v>
      </c>
      <c r="AE1336" s="197">
        <v>29126</v>
      </c>
      <c r="AJ1336">
        <v>0</v>
      </c>
      <c r="AK1336">
        <v>0</v>
      </c>
      <c r="AU1336" s="198">
        <v>0.27272727299999999</v>
      </c>
      <c r="AV1336" s="6">
        <v>0</v>
      </c>
      <c r="AW1336" s="198">
        <v>0.38356000000000001</v>
      </c>
      <c r="BO1336" s="198"/>
      <c r="BP1336" s="354">
        <f t="shared" si="121"/>
        <v>11325.85910223495</v>
      </c>
      <c r="BQ1336" s="354">
        <f t="shared" si="122"/>
        <v>0</v>
      </c>
      <c r="BR1336" s="354">
        <f t="shared" si="123"/>
        <v>114396.8620544</v>
      </c>
      <c r="CG1336" s="198"/>
      <c r="CH1336">
        <f>(Transest!$J$14/HexExtSoy!$K$4)</f>
        <v>0.20257267294641951</v>
      </c>
      <c r="CI1336">
        <f>(HydroProcOil!$K$14/HexExtSoy!$K$4)</f>
        <v>0.10977777777777777</v>
      </c>
      <c r="CJ1336">
        <f>(StarchFerm!$K$24/StarchFerm!$K$4)</f>
        <v>0.33157302630665886</v>
      </c>
      <c r="CY1336" s="198"/>
      <c r="CZ1336">
        <f>BP1336*CH1336*1000*LCI!$E$93</f>
        <v>86610185.578723654</v>
      </c>
      <c r="DA1336">
        <f>BQ1336*CI1336*1000*(LCI!$E$99)</f>
        <v>0</v>
      </c>
      <c r="DB1336">
        <f>BR1336*CJ1336*1000*(LCI!$E$96)</f>
        <v>1022238125.5992272</v>
      </c>
    </row>
    <row r="1337" spans="1:106" x14ac:dyDescent="0.25">
      <c r="A1337" s="197">
        <v>27099</v>
      </c>
      <c r="B1337" s="197" t="s">
        <v>1495</v>
      </c>
      <c r="C1337" s="197" t="s">
        <v>1528</v>
      </c>
      <c r="D1337" s="197">
        <v>-92.759888599999996</v>
      </c>
      <c r="E1337" s="197">
        <v>43.680529999999997</v>
      </c>
      <c r="F1337">
        <v>3.57</v>
      </c>
      <c r="G1337">
        <f t="shared" si="124"/>
        <v>3.57</v>
      </c>
      <c r="H1337" s="198">
        <v>13.09</v>
      </c>
      <c r="Q1337" s="221">
        <f>(Q4422*10000)*TEA!$M$15*10^-6</f>
        <v>32.847517932840006</v>
      </c>
      <c r="R1337" s="221">
        <f>(R4422*10000)*TEA!$O$15*10^-6</f>
        <v>32.847517932840006</v>
      </c>
      <c r="AA1337">
        <f t="shared" si="126"/>
        <v>1</v>
      </c>
      <c r="AB1337" s="197">
        <v>27099</v>
      </c>
      <c r="AC1337" s="197">
        <v>69106</v>
      </c>
      <c r="AD1337" s="197">
        <f t="shared" si="125"/>
        <v>69106</v>
      </c>
      <c r="AE1337" s="197">
        <v>85058</v>
      </c>
      <c r="AJ1337">
        <v>0</v>
      </c>
      <c r="AK1337">
        <v>0</v>
      </c>
      <c r="AU1337" s="198">
        <v>0.27272727299999999</v>
      </c>
      <c r="AV1337" s="6">
        <v>0</v>
      </c>
      <c r="AW1337" s="198">
        <v>0.38356000000000001</v>
      </c>
      <c r="BO1337" s="198"/>
      <c r="BP1337" s="354">
        <f t="shared" si="121"/>
        <v>67284.11461273866</v>
      </c>
      <c r="BQ1337" s="354">
        <f t="shared" si="122"/>
        <v>0</v>
      </c>
      <c r="BR1337" s="354">
        <f t="shared" si="123"/>
        <v>427059.24042320001</v>
      </c>
      <c r="CG1337" s="198"/>
      <c r="CH1337">
        <f>(Transest!$J$14/HexExtSoy!$K$4)</f>
        <v>0.20257267294641951</v>
      </c>
      <c r="CI1337">
        <f>(HydroProcOil!$K$14/HexExtSoy!$K$4)</f>
        <v>0.10977777777777777</v>
      </c>
      <c r="CJ1337">
        <f>(StarchFerm!$K$24/StarchFerm!$K$4)</f>
        <v>0.33157302630665886</v>
      </c>
      <c r="CY1337" s="198"/>
      <c r="CZ1337">
        <f>BP1337*CH1337*1000*LCI!$E$93</f>
        <v>514529591.13357323</v>
      </c>
      <c r="DA1337">
        <f>BQ1337*CI1337*1000*(LCI!$E$99)</f>
        <v>0</v>
      </c>
      <c r="DB1337">
        <f>BR1337*CJ1337*1000*(LCI!$E$96)</f>
        <v>3816155702.2643056</v>
      </c>
    </row>
    <row r="1338" spans="1:106" x14ac:dyDescent="0.25">
      <c r="A1338" s="197">
        <v>27101</v>
      </c>
      <c r="B1338" s="197" t="s">
        <v>1495</v>
      </c>
      <c r="C1338" s="197" t="s">
        <v>981</v>
      </c>
      <c r="D1338" s="197">
        <v>-95.761291600000007</v>
      </c>
      <c r="E1338" s="197">
        <v>44.038119999999999</v>
      </c>
      <c r="F1338">
        <v>3.53</v>
      </c>
      <c r="G1338">
        <f t="shared" si="124"/>
        <v>3.53</v>
      </c>
      <c r="H1338" s="198">
        <v>12.19</v>
      </c>
      <c r="Q1338" s="221">
        <f>(Q4423*10000)*TEA!$M$15*10^-6</f>
        <v>33.802704169649992</v>
      </c>
      <c r="R1338" s="221">
        <f>(R4423*10000)*TEA!$O$15*10^-6</f>
        <v>33.802704169649992</v>
      </c>
      <c r="AA1338">
        <f t="shared" si="126"/>
        <v>1</v>
      </c>
      <c r="AB1338" s="197">
        <v>27101</v>
      </c>
      <c r="AC1338" s="197">
        <v>65443</v>
      </c>
      <c r="AD1338" s="197">
        <f t="shared" si="125"/>
        <v>65443</v>
      </c>
      <c r="AE1338" s="197">
        <v>68053</v>
      </c>
      <c r="AJ1338">
        <v>0</v>
      </c>
      <c r="AK1338">
        <v>0</v>
      </c>
      <c r="AU1338" s="198">
        <v>0.27272727299999999</v>
      </c>
      <c r="AV1338" s="6">
        <v>0</v>
      </c>
      <c r="AW1338" s="198">
        <v>0.38356000000000001</v>
      </c>
      <c r="BO1338" s="198"/>
      <c r="BP1338" s="354">
        <f t="shared" si="121"/>
        <v>63003.760972094664</v>
      </c>
      <c r="BQ1338" s="354">
        <f t="shared" si="122"/>
        <v>0</v>
      </c>
      <c r="BR1338" s="354">
        <f t="shared" si="123"/>
        <v>318188.36180919997</v>
      </c>
      <c r="CG1338" s="198"/>
      <c r="CH1338">
        <f>(Transest!$J$14/HexExtSoy!$K$4)</f>
        <v>0.20257267294641951</v>
      </c>
      <c r="CI1338">
        <f>(HydroProcOil!$K$14/HexExtSoy!$K$4)</f>
        <v>0.10977777777777777</v>
      </c>
      <c r="CJ1338">
        <f>(StarchFerm!$K$24/StarchFerm!$K$4)</f>
        <v>0.33157302630665886</v>
      </c>
      <c r="CY1338" s="198"/>
      <c r="CZ1338">
        <f>BP1338*CH1338*1000*LCI!$E$93</f>
        <v>481797220.03374326</v>
      </c>
      <c r="DA1338">
        <f>BQ1338*CI1338*1000*(LCI!$E$99)</f>
        <v>0</v>
      </c>
      <c r="DB1338">
        <f>BR1338*CJ1338*1000*(LCI!$E$96)</f>
        <v>2843297173.7341008</v>
      </c>
    </row>
    <row r="1339" spans="1:106" x14ac:dyDescent="0.25">
      <c r="A1339" s="197">
        <v>27103</v>
      </c>
      <c r="B1339" s="197" t="s">
        <v>1495</v>
      </c>
      <c r="C1339" s="197" t="s">
        <v>1529</v>
      </c>
      <c r="D1339" s="197">
        <v>-94.246142899999995</v>
      </c>
      <c r="E1339" s="197">
        <v>44.365020000000001</v>
      </c>
      <c r="F1339">
        <v>3.79</v>
      </c>
      <c r="G1339">
        <f t="shared" si="124"/>
        <v>3.79</v>
      </c>
      <c r="H1339" s="198">
        <v>12.91</v>
      </c>
      <c r="Q1339" s="221">
        <f>(Q4424*10000)*TEA!$M$15*10^-6</f>
        <v>32.677191464670003</v>
      </c>
      <c r="R1339" s="221">
        <f>(R4424*10000)*TEA!$O$15*10^-6</f>
        <v>32.677191464670003</v>
      </c>
      <c r="AA1339">
        <f t="shared" si="126"/>
        <v>1</v>
      </c>
      <c r="AB1339" s="197">
        <v>27103</v>
      </c>
      <c r="AC1339" s="197">
        <v>41943</v>
      </c>
      <c r="AD1339" s="197">
        <f t="shared" si="125"/>
        <v>41943</v>
      </c>
      <c r="AE1339" s="197">
        <v>50123</v>
      </c>
      <c r="AJ1339">
        <v>0</v>
      </c>
      <c r="AK1339">
        <v>0</v>
      </c>
      <c r="AU1339" s="198">
        <v>0.27272727299999999</v>
      </c>
      <c r="AV1339" s="6">
        <v>0</v>
      </c>
      <c r="AW1339" s="198">
        <v>0.38356000000000001</v>
      </c>
      <c r="BO1339" s="198"/>
      <c r="BP1339" s="354">
        <f t="shared" si="121"/>
        <v>43353.810043353806</v>
      </c>
      <c r="BQ1339" s="354">
        <f t="shared" si="122"/>
        <v>0</v>
      </c>
      <c r="BR1339" s="354">
        <f t="shared" si="123"/>
        <v>248197.04643080002</v>
      </c>
      <c r="CG1339" s="198"/>
      <c r="CH1339">
        <f>(Transest!$J$14/HexExtSoy!$K$4)</f>
        <v>0.20257267294641951</v>
      </c>
      <c r="CI1339">
        <f>(HydroProcOil!$K$14/HexExtSoy!$K$4)</f>
        <v>0.10977777777777777</v>
      </c>
      <c r="CJ1339">
        <f>(StarchFerm!$K$24/StarchFerm!$K$4)</f>
        <v>0.33157302630665886</v>
      </c>
      <c r="CY1339" s="198"/>
      <c r="CZ1339">
        <f>BP1339*CH1339*1000*LCI!$E$93</f>
        <v>331531718.65422988</v>
      </c>
      <c r="DA1339">
        <f>BQ1339*CI1339*1000*(LCI!$E$99)</f>
        <v>0</v>
      </c>
      <c r="DB1339">
        <f>BR1339*CJ1339*1000*(LCI!$E$96)</f>
        <v>2217862264.4564648</v>
      </c>
    </row>
    <row r="1340" spans="1:106" x14ac:dyDescent="0.25">
      <c r="A1340" s="197">
        <v>27105</v>
      </c>
      <c r="B1340" s="197" t="s">
        <v>1495</v>
      </c>
      <c r="C1340" s="197" t="s">
        <v>1530</v>
      </c>
      <c r="D1340" s="197">
        <v>-95.760458</v>
      </c>
      <c r="E1340" s="197">
        <v>43.681539999999998</v>
      </c>
      <c r="F1340">
        <v>3.52</v>
      </c>
      <c r="G1340">
        <f t="shared" si="124"/>
        <v>3.52</v>
      </c>
      <c r="H1340" s="198">
        <v>12.15</v>
      </c>
      <c r="Q1340" s="221">
        <f>(Q4425*10000)*TEA!$M$15*10^-6</f>
        <v>34.376265629549998</v>
      </c>
      <c r="R1340" s="221">
        <f>(R4425*10000)*TEA!$O$15*10^-6</f>
        <v>34.376265629549998</v>
      </c>
      <c r="AA1340">
        <f t="shared" si="126"/>
        <v>1</v>
      </c>
      <c r="AB1340" s="197">
        <v>27105</v>
      </c>
      <c r="AC1340" s="197">
        <v>71317</v>
      </c>
      <c r="AD1340" s="197">
        <f t="shared" si="125"/>
        <v>71317</v>
      </c>
      <c r="AE1340" s="197">
        <v>75269</v>
      </c>
      <c r="AJ1340">
        <v>0</v>
      </c>
      <c r="AK1340">
        <v>0</v>
      </c>
      <c r="AU1340" s="198">
        <v>0.27272727299999999</v>
      </c>
      <c r="AV1340" s="6">
        <v>0</v>
      </c>
      <c r="AW1340" s="198">
        <v>0.38356000000000001</v>
      </c>
      <c r="BO1340" s="198"/>
      <c r="BP1340" s="354">
        <f t="shared" si="121"/>
        <v>68464.320068464323</v>
      </c>
      <c r="BQ1340" s="354">
        <f t="shared" si="122"/>
        <v>0</v>
      </c>
      <c r="BR1340" s="354">
        <f t="shared" si="123"/>
        <v>350772.65832599998</v>
      </c>
      <c r="CG1340" s="198"/>
      <c r="CH1340">
        <f>(Transest!$J$14/HexExtSoy!$K$4)</f>
        <v>0.20257267294641951</v>
      </c>
      <c r="CI1340">
        <f>(HydroProcOil!$K$14/HexExtSoy!$K$4)</f>
        <v>0.10977777777777777</v>
      </c>
      <c r="CJ1340">
        <f>(StarchFerm!$K$24/StarchFerm!$K$4)</f>
        <v>0.33157302630665886</v>
      </c>
      <c r="CY1340" s="198"/>
      <c r="CZ1340">
        <f>BP1340*CH1340*1000*LCI!$E$93</f>
        <v>523554761.99423236</v>
      </c>
      <c r="DA1340">
        <f>BQ1340*CI1340*1000*(LCI!$E$99)</f>
        <v>0</v>
      </c>
      <c r="DB1340">
        <f>BR1340*CJ1340*1000*(LCI!$E$96)</f>
        <v>3134466962.809814</v>
      </c>
    </row>
    <row r="1341" spans="1:106" x14ac:dyDescent="0.25">
      <c r="A1341" s="197">
        <v>27107</v>
      </c>
      <c r="B1341" s="197" t="s">
        <v>1495</v>
      </c>
      <c r="C1341" s="197" t="s">
        <v>1531</v>
      </c>
      <c r="D1341" s="197">
        <v>-96.440018499999994</v>
      </c>
      <c r="E1341" s="197">
        <v>47.32696</v>
      </c>
      <c r="F1341">
        <v>2.2799999999999998</v>
      </c>
      <c r="G1341">
        <f t="shared" si="124"/>
        <v>2.2799999999999998</v>
      </c>
      <c r="H1341" s="198">
        <v>9.89</v>
      </c>
      <c r="Q1341" s="221">
        <f>(Q4426*10000)*TEA!$M$15*10^-6</f>
        <v>29.846893986944998</v>
      </c>
      <c r="R1341" s="221">
        <f>(R4426*10000)*TEA!$O$15*10^-6</f>
        <v>29.846893986944998</v>
      </c>
      <c r="AA1341">
        <f t="shared" si="126"/>
        <v>1</v>
      </c>
      <c r="AB1341" s="197">
        <v>27107</v>
      </c>
      <c r="AC1341" s="197">
        <v>87678</v>
      </c>
      <c r="AD1341" s="197">
        <f t="shared" si="125"/>
        <v>87678</v>
      </c>
      <c r="AE1341" s="197">
        <v>38047</v>
      </c>
      <c r="AJ1341">
        <v>0</v>
      </c>
      <c r="AK1341">
        <v>0</v>
      </c>
      <c r="AU1341" s="198">
        <v>0.27272727299999999</v>
      </c>
      <c r="AV1341" s="6">
        <v>0</v>
      </c>
      <c r="AW1341" s="198">
        <v>0.38356000000000001</v>
      </c>
      <c r="BO1341" s="198"/>
      <c r="BP1341" s="354">
        <f t="shared" si="121"/>
        <v>54519.77459997432</v>
      </c>
      <c r="BQ1341" s="354">
        <f t="shared" si="122"/>
        <v>0</v>
      </c>
      <c r="BR1341" s="354">
        <f t="shared" si="123"/>
        <v>144327.80939480002</v>
      </c>
      <c r="CG1341" s="198"/>
      <c r="CH1341">
        <f>(Transest!$J$14/HexExtSoy!$K$4)</f>
        <v>0.20257267294641951</v>
      </c>
      <c r="CI1341">
        <f>(HydroProcOil!$K$14/HexExtSoy!$K$4)</f>
        <v>0.10977777777777777</v>
      </c>
      <c r="CJ1341">
        <f>(StarchFerm!$K$24/StarchFerm!$K$4)</f>
        <v>0.33157302630665886</v>
      </c>
      <c r="CY1341" s="198"/>
      <c r="CZ1341">
        <f>BP1341*CH1341*1000*LCI!$E$93</f>
        <v>416919171.71052974</v>
      </c>
      <c r="DA1341">
        <f>BQ1341*CI1341*1000*(LCI!$E$99)</f>
        <v>0</v>
      </c>
      <c r="DB1341">
        <f>BR1341*CJ1341*1000*(LCI!$E$96)</f>
        <v>1289697870.1865385</v>
      </c>
    </row>
    <row r="1342" spans="1:106" x14ac:dyDescent="0.25">
      <c r="A1342" s="197">
        <v>27109</v>
      </c>
      <c r="B1342" s="197" t="s">
        <v>1495</v>
      </c>
      <c r="C1342" s="197" t="s">
        <v>1532</v>
      </c>
      <c r="D1342" s="197">
        <v>-92.400918300000001</v>
      </c>
      <c r="E1342" s="197">
        <v>44.014029999999998</v>
      </c>
      <c r="F1342">
        <v>3.59</v>
      </c>
      <c r="G1342">
        <f t="shared" si="124"/>
        <v>3.59</v>
      </c>
      <c r="H1342" s="198">
        <v>13.09</v>
      </c>
      <c r="Q1342" s="221">
        <f>(Q4427*10000)*TEA!$M$15*10^-6</f>
        <v>32.183529919874999</v>
      </c>
      <c r="R1342" s="221">
        <f>(R4427*10000)*TEA!$O$15*10^-6</f>
        <v>32.183529919874999</v>
      </c>
      <c r="AA1342">
        <f t="shared" si="126"/>
        <v>1</v>
      </c>
      <c r="AB1342" s="197">
        <v>27109</v>
      </c>
      <c r="AC1342" s="197">
        <v>28288</v>
      </c>
      <c r="AD1342" s="197">
        <f t="shared" si="125"/>
        <v>28288</v>
      </c>
      <c r="AE1342" s="197">
        <v>44862</v>
      </c>
      <c r="AJ1342">
        <v>0</v>
      </c>
      <c r="AK1342">
        <v>0</v>
      </c>
      <c r="AU1342" s="198">
        <v>0.27272727299999999</v>
      </c>
      <c r="AV1342" s="6">
        <v>0</v>
      </c>
      <c r="AW1342" s="198">
        <v>0.38356000000000001</v>
      </c>
      <c r="BO1342" s="198"/>
      <c r="BP1342" s="354">
        <f t="shared" si="121"/>
        <v>27696.523664060158</v>
      </c>
      <c r="BQ1342" s="354">
        <f t="shared" si="122"/>
        <v>0</v>
      </c>
      <c r="BR1342" s="354">
        <f t="shared" si="123"/>
        <v>225243.14754479998</v>
      </c>
      <c r="CG1342" s="198"/>
      <c r="CH1342">
        <f>(Transest!$J$14/HexExtSoy!$K$4)</f>
        <v>0.20257267294641951</v>
      </c>
      <c r="CI1342">
        <f>(HydroProcOil!$K$14/HexExtSoy!$K$4)</f>
        <v>0.10977777777777777</v>
      </c>
      <c r="CJ1342">
        <f>(StarchFerm!$K$24/StarchFerm!$K$4)</f>
        <v>0.33157302630665886</v>
      </c>
      <c r="CY1342" s="198"/>
      <c r="CZ1342">
        <f>BP1342*CH1342*1000*LCI!$E$93</f>
        <v>211798595.83070412</v>
      </c>
      <c r="DA1342">
        <f>BQ1342*CI1342*1000*(LCI!$E$99)</f>
        <v>0</v>
      </c>
      <c r="DB1342">
        <f>BR1342*CJ1342*1000*(LCI!$E$96)</f>
        <v>2012748678.724885</v>
      </c>
    </row>
    <row r="1343" spans="1:106" x14ac:dyDescent="0.25">
      <c r="A1343" s="197">
        <v>27111</v>
      </c>
      <c r="B1343" s="197" t="s">
        <v>1495</v>
      </c>
      <c r="C1343" s="197" t="s">
        <v>1533</v>
      </c>
      <c r="D1343" s="197">
        <v>-95.695693599999998</v>
      </c>
      <c r="E1343" s="197">
        <v>46.410440000000001</v>
      </c>
      <c r="F1343">
        <v>2.82</v>
      </c>
      <c r="G1343">
        <f t="shared" si="124"/>
        <v>2.82</v>
      </c>
      <c r="H1343" s="198">
        <v>10.71</v>
      </c>
      <c r="Q1343" s="221">
        <f>(Q4428*10000)*TEA!$M$15*10^-6</f>
        <v>30.254164719434993</v>
      </c>
      <c r="R1343" s="221">
        <f>(R4428*10000)*TEA!$O$15*10^-6</f>
        <v>30.254164719434993</v>
      </c>
      <c r="AA1343">
        <f t="shared" si="126"/>
        <v>1</v>
      </c>
      <c r="AB1343" s="197">
        <v>27111</v>
      </c>
      <c r="AC1343" s="197">
        <v>72539</v>
      </c>
      <c r="AD1343" s="197">
        <f t="shared" si="125"/>
        <v>72539</v>
      </c>
      <c r="AE1343" s="197">
        <v>68151</v>
      </c>
      <c r="AJ1343">
        <v>0</v>
      </c>
      <c r="AK1343">
        <v>0</v>
      </c>
      <c r="AU1343" s="198">
        <v>0.27272727299999999</v>
      </c>
      <c r="AV1343" s="6">
        <v>0</v>
      </c>
      <c r="AW1343" s="198">
        <v>0.38356000000000001</v>
      </c>
      <c r="BO1343" s="198"/>
      <c r="BP1343" s="354">
        <f t="shared" si="121"/>
        <v>55789.085510334531</v>
      </c>
      <c r="BQ1343" s="354">
        <f t="shared" si="122"/>
        <v>0</v>
      </c>
      <c r="BR1343" s="354">
        <f t="shared" si="123"/>
        <v>279959.37386760005</v>
      </c>
      <c r="CG1343" s="198"/>
      <c r="CH1343">
        <f>(Transest!$J$14/HexExtSoy!$K$4)</f>
        <v>0.20257267294641951</v>
      </c>
      <c r="CI1343">
        <f>(HydroProcOil!$K$14/HexExtSoy!$K$4)</f>
        <v>0.10977777777777777</v>
      </c>
      <c r="CJ1343">
        <f>(StarchFerm!$K$24/StarchFerm!$K$4)</f>
        <v>0.33157302630665886</v>
      </c>
      <c r="CY1343" s="198"/>
      <c r="CZ1343">
        <f>BP1343*CH1343*1000*LCI!$E$93</f>
        <v>426625742.53319728</v>
      </c>
      <c r="DA1343">
        <f>BQ1343*CI1343*1000*(LCI!$E$99)</f>
        <v>0</v>
      </c>
      <c r="DB1343">
        <f>BR1343*CJ1343*1000*(LCI!$E$96)</f>
        <v>2501687025.7355223</v>
      </c>
    </row>
    <row r="1344" spans="1:106" x14ac:dyDescent="0.25">
      <c r="A1344" s="197">
        <v>27113</v>
      </c>
      <c r="B1344" s="197" t="s">
        <v>1495</v>
      </c>
      <c r="C1344" s="197" t="s">
        <v>1534</v>
      </c>
      <c r="D1344" s="197">
        <v>-96.005710399999998</v>
      </c>
      <c r="E1344" s="197">
        <v>48.065930000000002</v>
      </c>
      <c r="F1344">
        <v>1.74</v>
      </c>
      <c r="G1344">
        <f t="shared" si="124"/>
        <v>1.74</v>
      </c>
      <c r="H1344" s="198">
        <v>7.64</v>
      </c>
      <c r="Q1344" s="221">
        <f>(Q4429*10000)*TEA!$M$15*10^-6</f>
        <v>28.98326976345</v>
      </c>
      <c r="R1344" s="221">
        <f>(R4429*10000)*TEA!$O$15*10^-6</f>
        <v>28.98326976345</v>
      </c>
      <c r="AA1344">
        <f t="shared" si="126"/>
        <v>1</v>
      </c>
      <c r="AB1344" s="197">
        <v>27113</v>
      </c>
      <c r="AC1344" s="197">
        <v>44701</v>
      </c>
      <c r="AD1344" s="197">
        <f t="shared" si="125"/>
        <v>44701</v>
      </c>
      <c r="AE1344" s="197">
        <v>3936</v>
      </c>
      <c r="AJ1344">
        <v>0</v>
      </c>
      <c r="AK1344">
        <v>0</v>
      </c>
      <c r="AU1344" s="198">
        <v>0.27272727299999999</v>
      </c>
      <c r="AV1344" s="6">
        <v>0</v>
      </c>
      <c r="AW1344" s="198">
        <v>0.38356000000000001</v>
      </c>
      <c r="BO1344" s="198"/>
      <c r="BP1344" s="354">
        <f t="shared" si="121"/>
        <v>21212.656384849022</v>
      </c>
      <c r="BQ1344" s="354">
        <f t="shared" si="122"/>
        <v>0</v>
      </c>
      <c r="BR1344" s="354">
        <f t="shared" si="123"/>
        <v>11534.0481024</v>
      </c>
      <c r="CG1344" s="198"/>
      <c r="CH1344">
        <f>(Transest!$J$14/HexExtSoy!$K$4)</f>
        <v>0.20257267294641951</v>
      </c>
      <c r="CI1344">
        <f>(HydroProcOil!$K$14/HexExtSoy!$K$4)</f>
        <v>0.10977777777777777</v>
      </c>
      <c r="CJ1344">
        <f>(StarchFerm!$K$24/StarchFerm!$K$4)</f>
        <v>0.33157302630665886</v>
      </c>
      <c r="CY1344" s="198"/>
      <c r="CZ1344">
        <f>BP1344*CH1344*1000*LCI!$E$93</f>
        <v>162215695.03252313</v>
      </c>
      <c r="DA1344">
        <f>BQ1344*CI1344*1000*(LCI!$E$99)</f>
        <v>0</v>
      </c>
      <c r="DB1344">
        <f>BR1344*CJ1344*1000*(LCI!$E$96)</f>
        <v>103067020.37999833</v>
      </c>
    </row>
    <row r="1345" spans="1:106" x14ac:dyDescent="0.25">
      <c r="A1345" s="197">
        <v>27115</v>
      </c>
      <c r="B1345" s="197" t="s">
        <v>1495</v>
      </c>
      <c r="C1345" s="197" t="s">
        <v>1535</v>
      </c>
      <c r="D1345" s="197">
        <v>-92.736083699999995</v>
      </c>
      <c r="E1345" s="197">
        <v>46.127369999999999</v>
      </c>
      <c r="F1345">
        <v>2.33</v>
      </c>
      <c r="G1345">
        <f t="shared" si="124"/>
        <v>2.33</v>
      </c>
      <c r="H1345" s="198">
        <v>8.39</v>
      </c>
      <c r="Q1345" s="221">
        <f>(Q4430*10000)*TEA!$M$15*10^-6</f>
        <v>28.21619177865</v>
      </c>
      <c r="R1345" s="221">
        <f>(R4430*10000)*TEA!$O$15*10^-6</f>
        <v>28.21619177865</v>
      </c>
      <c r="AA1345">
        <f t="shared" si="126"/>
        <v>1</v>
      </c>
      <c r="AB1345" s="197">
        <v>27115</v>
      </c>
      <c r="AC1345" s="197">
        <v>4682</v>
      </c>
      <c r="AD1345" s="197">
        <f t="shared" si="125"/>
        <v>4682</v>
      </c>
      <c r="AE1345" s="197">
        <v>3948</v>
      </c>
      <c r="AJ1345">
        <v>0</v>
      </c>
      <c r="AK1345">
        <v>0</v>
      </c>
      <c r="AU1345" s="198">
        <v>0.27272727299999999</v>
      </c>
      <c r="AV1345" s="6">
        <v>0</v>
      </c>
      <c r="AW1345" s="198">
        <v>0.38356000000000001</v>
      </c>
      <c r="BO1345" s="198"/>
      <c r="BP1345" s="354">
        <f t="shared" si="121"/>
        <v>2975.1981847933798</v>
      </c>
      <c r="BQ1345" s="354">
        <f t="shared" si="122"/>
        <v>0</v>
      </c>
      <c r="BR1345" s="354">
        <f t="shared" si="123"/>
        <v>12704.934043200001</v>
      </c>
      <c r="CG1345" s="198"/>
      <c r="CH1345">
        <f>(Transest!$J$14/HexExtSoy!$K$4)</f>
        <v>0.20257267294641951</v>
      </c>
      <c r="CI1345">
        <f>(HydroProcOil!$K$14/HexExtSoy!$K$4)</f>
        <v>0.10977777777777777</v>
      </c>
      <c r="CJ1345">
        <f>(StarchFerm!$K$24/StarchFerm!$K$4)</f>
        <v>0.33157302630665886</v>
      </c>
      <c r="CY1345" s="198"/>
      <c r="CZ1345">
        <f>BP1345*CH1345*1000*LCI!$E$93</f>
        <v>22751692.793669619</v>
      </c>
      <c r="DA1345">
        <f>BQ1345*CI1345*1000*(LCI!$E$99)</f>
        <v>0</v>
      </c>
      <c r="DB1345">
        <f>BR1345*CJ1345*1000*(LCI!$E$96)</f>
        <v>113529931.93123211</v>
      </c>
    </row>
    <row r="1346" spans="1:106" x14ac:dyDescent="0.25">
      <c r="A1346" s="197">
        <v>27117</v>
      </c>
      <c r="B1346" s="197" t="s">
        <v>1495</v>
      </c>
      <c r="C1346" s="197" t="s">
        <v>1536</v>
      </c>
      <c r="D1346" s="197">
        <v>-96.239206999999993</v>
      </c>
      <c r="E1346" s="197">
        <v>44.033250000000002</v>
      </c>
      <c r="F1346">
        <v>3.49</v>
      </c>
      <c r="G1346">
        <f t="shared" si="124"/>
        <v>3.49</v>
      </c>
      <c r="H1346" s="198">
        <v>11.5</v>
      </c>
      <c r="Q1346" s="221">
        <f>(Q4431*10000)*TEA!$M$15*10^-6</f>
        <v>34.026730296300002</v>
      </c>
      <c r="R1346" s="221">
        <f>(R4431*10000)*TEA!$O$15*10^-6</f>
        <v>34.026730296300002</v>
      </c>
      <c r="AA1346">
        <f t="shared" si="126"/>
        <v>1</v>
      </c>
      <c r="AB1346" s="197">
        <v>27117</v>
      </c>
      <c r="AC1346" s="197">
        <v>33959</v>
      </c>
      <c r="AD1346" s="197">
        <f t="shared" si="125"/>
        <v>33959</v>
      </c>
      <c r="AE1346" s="197">
        <v>38300</v>
      </c>
      <c r="AJ1346">
        <v>0</v>
      </c>
      <c r="AK1346">
        <v>0</v>
      </c>
      <c r="AU1346" s="198">
        <v>0.27272727299999999</v>
      </c>
      <c r="AV1346" s="6">
        <v>0</v>
      </c>
      <c r="AW1346" s="198">
        <v>0.38356000000000001</v>
      </c>
      <c r="BO1346" s="198"/>
      <c r="BP1346" s="354">
        <f t="shared" si="121"/>
        <v>32322.79366868643</v>
      </c>
      <c r="BQ1346" s="354">
        <f t="shared" si="122"/>
        <v>0</v>
      </c>
      <c r="BR1346" s="354">
        <f t="shared" si="123"/>
        <v>168939.00200000001</v>
      </c>
      <c r="CG1346" s="198"/>
      <c r="CH1346">
        <f>(Transest!$J$14/HexExtSoy!$K$4)</f>
        <v>0.20257267294641951</v>
      </c>
      <c r="CI1346">
        <f>(HydroProcOil!$K$14/HexExtSoy!$K$4)</f>
        <v>0.10977777777777777</v>
      </c>
      <c r="CJ1346">
        <f>(StarchFerm!$K$24/StarchFerm!$K$4)</f>
        <v>0.33157302630665886</v>
      </c>
      <c r="CY1346" s="198"/>
      <c r="CZ1346">
        <f>BP1346*CH1346*1000*LCI!$E$93</f>
        <v>247176230.32369345</v>
      </c>
      <c r="DA1346">
        <f>BQ1346*CI1346*1000*(LCI!$E$99)</f>
        <v>0</v>
      </c>
      <c r="DB1346">
        <f>BR1346*CJ1346*1000*(LCI!$E$96)</f>
        <v>1509620855.3601823</v>
      </c>
    </row>
    <row r="1347" spans="1:106" x14ac:dyDescent="0.25">
      <c r="A1347" s="197">
        <v>27119</v>
      </c>
      <c r="B1347" s="197" t="s">
        <v>1495</v>
      </c>
      <c r="C1347" s="197" t="s">
        <v>716</v>
      </c>
      <c r="D1347" s="197">
        <v>-96.392702099999994</v>
      </c>
      <c r="E1347" s="197">
        <v>47.775979999999997</v>
      </c>
      <c r="F1347">
        <v>2.33</v>
      </c>
      <c r="G1347">
        <f t="shared" si="124"/>
        <v>2.33</v>
      </c>
      <c r="H1347" s="198">
        <v>8.9700000000000006</v>
      </c>
      <c r="Q1347" s="221">
        <f>(Q4432*10000)*TEA!$M$15*10^-6</f>
        <v>29.443350057389996</v>
      </c>
      <c r="R1347" s="221">
        <f>(R4432*10000)*TEA!$O$15*10^-6</f>
        <v>29.443350057389996</v>
      </c>
      <c r="AA1347">
        <f t="shared" si="126"/>
        <v>1</v>
      </c>
      <c r="AB1347" s="197">
        <v>27119</v>
      </c>
      <c r="AC1347" s="197">
        <v>125925</v>
      </c>
      <c r="AD1347" s="197">
        <f t="shared" si="125"/>
        <v>125925</v>
      </c>
      <c r="AE1347" s="197">
        <v>37070</v>
      </c>
      <c r="AJ1347">
        <v>0</v>
      </c>
      <c r="AK1347">
        <v>0</v>
      </c>
      <c r="AU1347" s="198">
        <v>0.27272727299999999</v>
      </c>
      <c r="AV1347" s="6">
        <v>0</v>
      </c>
      <c r="AW1347" s="198">
        <v>0.38356000000000001</v>
      </c>
      <c r="BO1347" s="198"/>
      <c r="BP1347" s="354">
        <f t="shared" ref="BP1347:BP1410" si="127">F1347*AC1347*AU1347</f>
        <v>80019.613716383246</v>
      </c>
      <c r="BQ1347" s="354">
        <f t="shared" ref="BQ1347:BQ1410" si="128">G1347*AD1347*AV1347</f>
        <v>0</v>
      </c>
      <c r="BR1347" s="354">
        <f t="shared" ref="BR1347:BR1410" si="129">H1347*AE1347*AW1347</f>
        <v>127540.56572400001</v>
      </c>
      <c r="CG1347" s="198"/>
      <c r="CH1347">
        <f>(Transest!$J$14/HexExtSoy!$K$4)</f>
        <v>0.20257267294641951</v>
      </c>
      <c r="CI1347">
        <f>(HydroProcOil!$K$14/HexExtSoy!$K$4)</f>
        <v>0.10977777777777777</v>
      </c>
      <c r="CJ1347">
        <f>(StarchFerm!$K$24/StarchFerm!$K$4)</f>
        <v>0.33157302630665886</v>
      </c>
      <c r="CY1347" s="198"/>
      <c r="CZ1347">
        <f>BP1347*CH1347*1000*LCI!$E$93</f>
        <v>611919460.70970666</v>
      </c>
      <c r="DA1347">
        <f>BQ1347*CI1347*1000*(LCI!$E$99)</f>
        <v>0</v>
      </c>
      <c r="DB1347">
        <f>BR1347*CJ1347*1000*(LCI!$E$96)</f>
        <v>1139688855.9894919</v>
      </c>
    </row>
    <row r="1348" spans="1:106" x14ac:dyDescent="0.25">
      <c r="A1348" s="197">
        <v>27121</v>
      </c>
      <c r="B1348" s="197" t="s">
        <v>1495</v>
      </c>
      <c r="C1348" s="197" t="s">
        <v>717</v>
      </c>
      <c r="D1348" s="197">
        <v>-95.442499299999994</v>
      </c>
      <c r="E1348" s="197">
        <v>45.593249999999998</v>
      </c>
      <c r="F1348">
        <v>3.08</v>
      </c>
      <c r="G1348">
        <f t="shared" ref="G1348:G1411" si="130">F1348</f>
        <v>3.08</v>
      </c>
      <c r="H1348" s="198">
        <v>11.79</v>
      </c>
      <c r="Q1348" s="221">
        <f>(Q4433*10000)*TEA!$M$15*10^-6</f>
        <v>31.173118224209997</v>
      </c>
      <c r="R1348" s="221">
        <f>(R4433*10000)*TEA!$O$15*10^-6</f>
        <v>31.173118224209997</v>
      </c>
      <c r="AA1348">
        <f t="shared" si="126"/>
        <v>1</v>
      </c>
      <c r="AB1348" s="197">
        <v>27121</v>
      </c>
      <c r="AC1348" s="197">
        <v>37890</v>
      </c>
      <c r="AD1348" s="197">
        <f t="shared" ref="AD1348:AD1411" si="131">AC1348</f>
        <v>37890</v>
      </c>
      <c r="AE1348" s="197">
        <v>46553</v>
      </c>
      <c r="AJ1348">
        <v>0</v>
      </c>
      <c r="AK1348">
        <v>0</v>
      </c>
      <c r="AU1348" s="198">
        <v>0.27272727299999999</v>
      </c>
      <c r="AV1348" s="6">
        <v>0</v>
      </c>
      <c r="AW1348" s="198">
        <v>0.38356000000000001</v>
      </c>
      <c r="BO1348" s="198"/>
      <c r="BP1348" s="354">
        <f t="shared" si="127"/>
        <v>31827.600031827598</v>
      </c>
      <c r="BQ1348" s="354">
        <f t="shared" si="128"/>
        <v>0</v>
      </c>
      <c r="BR1348" s="354">
        <f t="shared" si="129"/>
        <v>210520.69173720002</v>
      </c>
      <c r="CG1348" s="198"/>
      <c r="CH1348">
        <f>(Transest!$J$14/HexExtSoy!$K$4)</f>
        <v>0.20257267294641951</v>
      </c>
      <c r="CI1348">
        <f>(HydroProcOil!$K$14/HexExtSoy!$K$4)</f>
        <v>0.10977777777777777</v>
      </c>
      <c r="CJ1348">
        <f>(StarchFerm!$K$24/StarchFerm!$K$4)</f>
        <v>0.33157302630665886</v>
      </c>
      <c r="CY1348" s="198"/>
      <c r="CZ1348">
        <f>BP1348*CH1348*1000*LCI!$E$93</f>
        <v>243389425.94986162</v>
      </c>
      <c r="DA1348">
        <f>BQ1348*CI1348*1000*(LCI!$E$99)</f>
        <v>0</v>
      </c>
      <c r="DB1348">
        <f>BR1348*CJ1348*1000*(LCI!$E$96)</f>
        <v>1881190388.0628412</v>
      </c>
    </row>
    <row r="1349" spans="1:106" x14ac:dyDescent="0.25">
      <c r="A1349" s="197">
        <v>27123</v>
      </c>
      <c r="B1349" s="197" t="s">
        <v>1495</v>
      </c>
      <c r="C1349" s="197" t="s">
        <v>1537</v>
      </c>
      <c r="D1349" s="197">
        <v>-93.097464599999995</v>
      </c>
      <c r="E1349" s="197">
        <v>45.028770000000002</v>
      </c>
      <c r="F1349">
        <v>0</v>
      </c>
      <c r="G1349">
        <f t="shared" si="130"/>
        <v>0</v>
      </c>
      <c r="H1349" s="198">
        <v>0</v>
      </c>
      <c r="Q1349" s="221">
        <f>(Q4434*10000)*TEA!$M$15*10^-6</f>
        <v>31.239334363409998</v>
      </c>
      <c r="R1349" s="221">
        <f>(R4434*10000)*TEA!$O$15*10^-6</f>
        <v>31.239334363409998</v>
      </c>
      <c r="AA1349">
        <f t="shared" si="126"/>
        <v>1</v>
      </c>
      <c r="AB1349" s="197">
        <v>27123</v>
      </c>
      <c r="AC1349" s="197">
        <v>0</v>
      </c>
      <c r="AD1349" s="197">
        <f t="shared" si="131"/>
        <v>0</v>
      </c>
      <c r="AE1349" s="197">
        <v>0</v>
      </c>
      <c r="AJ1349">
        <v>0</v>
      </c>
      <c r="AK1349">
        <v>0</v>
      </c>
      <c r="AU1349" s="198">
        <v>0.27272727299999999</v>
      </c>
      <c r="AV1349" s="6">
        <v>0</v>
      </c>
      <c r="AW1349" s="198">
        <v>0.38356000000000001</v>
      </c>
      <c r="BO1349" s="198"/>
      <c r="BP1349" s="354">
        <f t="shared" si="127"/>
        <v>0</v>
      </c>
      <c r="BQ1349" s="354">
        <f t="shared" si="128"/>
        <v>0</v>
      </c>
      <c r="BR1349" s="354">
        <f t="shared" si="129"/>
        <v>0</v>
      </c>
      <c r="CG1349" s="198"/>
      <c r="CH1349">
        <f>(Transest!$J$14/HexExtSoy!$K$4)</f>
        <v>0.20257267294641951</v>
      </c>
      <c r="CI1349">
        <f>(HydroProcOil!$K$14/HexExtSoy!$K$4)</f>
        <v>0.10977777777777777</v>
      </c>
      <c r="CJ1349">
        <f>(StarchFerm!$K$24/StarchFerm!$K$4)</f>
        <v>0.33157302630665886</v>
      </c>
      <c r="CY1349" s="198"/>
      <c r="CZ1349">
        <f>BP1349*CH1349*1000*LCI!$E$93</f>
        <v>0</v>
      </c>
      <c r="DA1349">
        <f>BQ1349*CI1349*1000*(LCI!$E$99)</f>
        <v>0</v>
      </c>
      <c r="DB1349">
        <f>BR1349*CJ1349*1000*(LCI!$E$96)</f>
        <v>0</v>
      </c>
    </row>
    <row r="1350" spans="1:106" x14ac:dyDescent="0.25">
      <c r="A1350" s="197">
        <v>27125</v>
      </c>
      <c r="B1350" s="197" t="s">
        <v>1495</v>
      </c>
      <c r="C1350" s="197" t="s">
        <v>1538</v>
      </c>
      <c r="D1350" s="197">
        <v>-96.076570200000006</v>
      </c>
      <c r="E1350" s="197">
        <v>47.873179999999998</v>
      </c>
      <c r="F1350">
        <v>2.14</v>
      </c>
      <c r="G1350">
        <f t="shared" si="130"/>
        <v>2.14</v>
      </c>
      <c r="H1350" s="198">
        <v>8.31</v>
      </c>
      <c r="Q1350" s="221">
        <f>(Q4435*10000)*TEA!$M$15*10^-6</f>
        <v>29.168274271904995</v>
      </c>
      <c r="R1350" s="221">
        <f>(R4435*10000)*TEA!$O$15*10^-6</f>
        <v>29.168274271904995</v>
      </c>
      <c r="AA1350">
        <f t="shared" si="126"/>
        <v>1</v>
      </c>
      <c r="AB1350" s="197">
        <v>27125</v>
      </c>
      <c r="AC1350" s="197">
        <v>29064</v>
      </c>
      <c r="AD1350" s="197">
        <f t="shared" si="131"/>
        <v>29064</v>
      </c>
      <c r="AE1350" s="197">
        <v>8535</v>
      </c>
      <c r="AJ1350">
        <v>0</v>
      </c>
      <c r="AK1350">
        <v>0</v>
      </c>
      <c r="AU1350" s="198">
        <v>0.27272727299999999</v>
      </c>
      <c r="AV1350" s="6">
        <v>0</v>
      </c>
      <c r="AW1350" s="198">
        <v>0.38356000000000001</v>
      </c>
      <c r="BO1350" s="198"/>
      <c r="BP1350" s="354">
        <f t="shared" si="127"/>
        <v>16962.807289690081</v>
      </c>
      <c r="BQ1350" s="354">
        <f t="shared" si="128"/>
        <v>0</v>
      </c>
      <c r="BR1350" s="354">
        <f t="shared" si="129"/>
        <v>27204.319026000005</v>
      </c>
      <c r="CG1350" s="198"/>
      <c r="CH1350">
        <f>(Transest!$J$14/HexExtSoy!$K$4)</f>
        <v>0.20257267294641951</v>
      </c>
      <c r="CI1350">
        <f>(HydroProcOil!$K$14/HexExtSoy!$K$4)</f>
        <v>0.10977777777777777</v>
      </c>
      <c r="CJ1350">
        <f>(StarchFerm!$K$24/StarchFerm!$K$4)</f>
        <v>0.33157302630665886</v>
      </c>
      <c r="CY1350" s="198"/>
      <c r="CZ1350">
        <f>BP1350*CH1350*1000*LCI!$E$93</f>
        <v>129716595.80386923</v>
      </c>
      <c r="DA1350">
        <f>BQ1350*CI1350*1000*(LCI!$E$99)</f>
        <v>0</v>
      </c>
      <c r="DB1350">
        <f>BR1350*CJ1350*1000*(LCI!$E$96)</f>
        <v>243094885.55828813</v>
      </c>
    </row>
    <row r="1351" spans="1:106" x14ac:dyDescent="0.25">
      <c r="A1351" s="197">
        <v>27127</v>
      </c>
      <c r="B1351" s="197" t="s">
        <v>1495</v>
      </c>
      <c r="C1351" s="197" t="s">
        <v>1539</v>
      </c>
      <c r="D1351" s="197">
        <v>-95.250874100000004</v>
      </c>
      <c r="E1351" s="197">
        <v>44.41948</v>
      </c>
      <c r="F1351">
        <v>3.52</v>
      </c>
      <c r="G1351">
        <f t="shared" si="130"/>
        <v>3.52</v>
      </c>
      <c r="H1351" s="198">
        <v>12.52</v>
      </c>
      <c r="Q1351" s="221">
        <f>(Q4436*10000)*TEA!$M$15*10^-6</f>
        <v>32.938687148850001</v>
      </c>
      <c r="R1351" s="221">
        <f>(R4436*10000)*TEA!$O$15*10^-6</f>
        <v>32.938687148850001</v>
      </c>
      <c r="AA1351">
        <f t="shared" si="126"/>
        <v>1</v>
      </c>
      <c r="AB1351" s="197">
        <v>27127</v>
      </c>
      <c r="AC1351" s="197">
        <v>87804</v>
      </c>
      <c r="AD1351" s="197">
        <f t="shared" si="131"/>
        <v>87804</v>
      </c>
      <c r="AE1351" s="197">
        <v>94257</v>
      </c>
      <c r="AJ1351">
        <v>0</v>
      </c>
      <c r="AK1351">
        <v>0</v>
      </c>
      <c r="AU1351" s="198">
        <v>0.27272727299999999</v>
      </c>
      <c r="AV1351" s="6">
        <v>0</v>
      </c>
      <c r="AW1351" s="198">
        <v>0.38356000000000001</v>
      </c>
      <c r="BO1351" s="198"/>
      <c r="BP1351" s="354">
        <f t="shared" si="127"/>
        <v>84291.840084291849</v>
      </c>
      <c r="BQ1351" s="354">
        <f t="shared" si="128"/>
        <v>0</v>
      </c>
      <c r="BR1351" s="354">
        <f t="shared" si="129"/>
        <v>452638.25079839997</v>
      </c>
      <c r="CG1351" s="198"/>
      <c r="CH1351">
        <f>(Transest!$J$14/HexExtSoy!$K$4)</f>
        <v>0.20257267294641951</v>
      </c>
      <c r="CI1351">
        <f>(HydroProcOil!$K$14/HexExtSoy!$K$4)</f>
        <v>0.10977777777777777</v>
      </c>
      <c r="CJ1351">
        <f>(StarchFerm!$K$24/StarchFerm!$K$4)</f>
        <v>0.33157302630665886</v>
      </c>
      <c r="CY1351" s="198"/>
      <c r="CZ1351">
        <f>BP1351*CH1351*1000*LCI!$E$93</f>
        <v>644589681.59262979</v>
      </c>
      <c r="DA1351">
        <f>BQ1351*CI1351*1000*(LCI!$E$99)</f>
        <v>0</v>
      </c>
      <c r="DB1351">
        <f>BR1351*CJ1351*1000*(LCI!$E$96)</f>
        <v>4044727003.5312347</v>
      </c>
    </row>
    <row r="1352" spans="1:106" x14ac:dyDescent="0.25">
      <c r="A1352" s="197">
        <v>27129</v>
      </c>
      <c r="B1352" s="197" t="s">
        <v>1495</v>
      </c>
      <c r="C1352" s="197" t="s">
        <v>1540</v>
      </c>
      <c r="D1352" s="197">
        <v>-94.942196300000006</v>
      </c>
      <c r="E1352" s="197">
        <v>44.736870000000003</v>
      </c>
      <c r="F1352">
        <v>3.47</v>
      </c>
      <c r="G1352">
        <f t="shared" si="130"/>
        <v>3.47</v>
      </c>
      <c r="H1352" s="198">
        <v>12.93</v>
      </c>
      <c r="Q1352" s="221">
        <f>(Q4437*10000)*TEA!$M$15*10^-6</f>
        <v>32.23395178893</v>
      </c>
      <c r="R1352" s="221">
        <f>(R4437*10000)*TEA!$O$15*10^-6</f>
        <v>32.23395178893</v>
      </c>
      <c r="AA1352">
        <f t="shared" si="126"/>
        <v>1</v>
      </c>
      <c r="AB1352" s="197">
        <v>27129</v>
      </c>
      <c r="AC1352" s="197">
        <v>92535</v>
      </c>
      <c r="AD1352" s="197">
        <f t="shared" si="131"/>
        <v>92535</v>
      </c>
      <c r="AE1352" s="197">
        <v>106932</v>
      </c>
      <c r="AJ1352">
        <v>0</v>
      </c>
      <c r="AK1352">
        <v>0</v>
      </c>
      <c r="AU1352" s="198">
        <v>0.27272727299999999</v>
      </c>
      <c r="AV1352" s="6">
        <v>0</v>
      </c>
      <c r="AW1352" s="198">
        <v>0.38356000000000001</v>
      </c>
      <c r="BO1352" s="198"/>
      <c r="BP1352" s="354">
        <f t="shared" si="127"/>
        <v>87571.759178480846</v>
      </c>
      <c r="BQ1352" s="354">
        <f t="shared" si="128"/>
        <v>0</v>
      </c>
      <c r="BR1352" s="354">
        <f t="shared" si="129"/>
        <v>530321.85430560005</v>
      </c>
      <c r="CG1352" s="198"/>
      <c r="CH1352">
        <f>(Transest!$J$14/HexExtSoy!$K$4)</f>
        <v>0.20257267294641951</v>
      </c>
      <c r="CI1352">
        <f>(HydroProcOil!$K$14/HexExtSoy!$K$4)</f>
        <v>0.10977777777777777</v>
      </c>
      <c r="CJ1352">
        <f>(StarchFerm!$K$24/StarchFerm!$K$4)</f>
        <v>0.33157302630665886</v>
      </c>
      <c r="CY1352" s="198"/>
      <c r="CZ1352">
        <f>BP1352*CH1352*1000*LCI!$E$93</f>
        <v>669671611.26053929</v>
      </c>
      <c r="DA1352">
        <f>BQ1352*CI1352*1000*(LCI!$E$99)</f>
        <v>0</v>
      </c>
      <c r="DB1352">
        <f>BR1352*CJ1352*1000*(LCI!$E$96)</f>
        <v>4738899376.9065714</v>
      </c>
    </row>
    <row r="1353" spans="1:106" x14ac:dyDescent="0.25">
      <c r="A1353" s="197">
        <v>27131</v>
      </c>
      <c r="B1353" s="197" t="s">
        <v>1495</v>
      </c>
      <c r="C1353" s="197" t="s">
        <v>1252</v>
      </c>
      <c r="D1353" s="197">
        <v>-93.297079699999998</v>
      </c>
      <c r="E1353" s="197">
        <v>44.363480000000003</v>
      </c>
      <c r="F1353">
        <v>3.44</v>
      </c>
      <c r="G1353">
        <f t="shared" si="130"/>
        <v>3.44</v>
      </c>
      <c r="H1353" s="198">
        <v>12.53</v>
      </c>
      <c r="Q1353" s="221">
        <f>(Q4438*10000)*TEA!$M$15*10^-6</f>
        <v>32.687820308835001</v>
      </c>
      <c r="R1353" s="221">
        <f>(R4438*10000)*TEA!$O$15*10^-6</f>
        <v>32.687820308835001</v>
      </c>
      <c r="AA1353">
        <f t="shared" si="126"/>
        <v>1</v>
      </c>
      <c r="AB1353" s="197">
        <v>27131</v>
      </c>
      <c r="AC1353" s="197">
        <v>29560</v>
      </c>
      <c r="AD1353" s="197">
        <f t="shared" si="131"/>
        <v>29560</v>
      </c>
      <c r="AE1353" s="197">
        <v>34853</v>
      </c>
      <c r="AJ1353">
        <v>0</v>
      </c>
      <c r="AK1353">
        <v>0</v>
      </c>
      <c r="AU1353" s="198">
        <v>0.27272727299999999</v>
      </c>
      <c r="AV1353" s="6">
        <v>0</v>
      </c>
      <c r="AW1353" s="198">
        <v>0.38356000000000001</v>
      </c>
      <c r="BO1353" s="198"/>
      <c r="BP1353" s="354">
        <f t="shared" si="127"/>
        <v>27732.654573187199</v>
      </c>
      <c r="BQ1353" s="354">
        <f t="shared" si="128"/>
        <v>0</v>
      </c>
      <c r="BR1353" s="354">
        <f t="shared" si="129"/>
        <v>167503.75500039998</v>
      </c>
      <c r="CG1353" s="198"/>
      <c r="CH1353">
        <f>(Transest!$J$14/HexExtSoy!$K$4)</f>
        <v>0.20257267294641951</v>
      </c>
      <c r="CI1353">
        <f>(HydroProcOil!$K$14/HexExtSoy!$K$4)</f>
        <v>0.10977777777777777</v>
      </c>
      <c r="CJ1353">
        <f>(StarchFerm!$K$24/StarchFerm!$K$4)</f>
        <v>0.33157302630665886</v>
      </c>
      <c r="CY1353" s="198"/>
      <c r="CZ1353">
        <f>BP1353*CH1353*1000*LCI!$E$93</f>
        <v>212074893.1708329</v>
      </c>
      <c r="DA1353">
        <f>BQ1353*CI1353*1000*(LCI!$E$99)</f>
        <v>0</v>
      </c>
      <c r="DB1353">
        <f>BR1353*CJ1353*1000*(LCI!$E$96)</f>
        <v>1496795641.6585569</v>
      </c>
    </row>
    <row r="1354" spans="1:106" x14ac:dyDescent="0.25">
      <c r="A1354" s="197">
        <v>27133</v>
      </c>
      <c r="B1354" s="197" t="s">
        <v>1495</v>
      </c>
      <c r="C1354" s="197" t="s">
        <v>1541</v>
      </c>
      <c r="D1354" s="197">
        <v>-96.2382755</v>
      </c>
      <c r="E1354" s="197">
        <v>43.676119999999997</v>
      </c>
      <c r="F1354">
        <v>3.8</v>
      </c>
      <c r="G1354">
        <f t="shared" si="130"/>
        <v>3.8</v>
      </c>
      <c r="H1354" s="198">
        <v>12.65</v>
      </c>
      <c r="Q1354" s="221">
        <f>(Q4439*10000)*TEA!$M$15*10^-6</f>
        <v>34.495889758649994</v>
      </c>
      <c r="R1354" s="221">
        <f>(R4439*10000)*TEA!$O$15*10^-6</f>
        <v>34.495889758649994</v>
      </c>
      <c r="AA1354">
        <f t="shared" si="126"/>
        <v>1</v>
      </c>
      <c r="AB1354" s="197">
        <v>27133</v>
      </c>
      <c r="AC1354" s="197">
        <v>46043</v>
      </c>
      <c r="AD1354" s="197">
        <f t="shared" si="131"/>
        <v>46043</v>
      </c>
      <c r="AE1354" s="197">
        <v>51760</v>
      </c>
      <c r="AJ1354">
        <v>0</v>
      </c>
      <c r="AK1354">
        <v>0</v>
      </c>
      <c r="AU1354" s="198">
        <v>0.27272727299999999</v>
      </c>
      <c r="AV1354" s="6">
        <v>0</v>
      </c>
      <c r="AW1354" s="198">
        <v>0.38356000000000001</v>
      </c>
      <c r="BO1354" s="198"/>
      <c r="BP1354" s="354">
        <f t="shared" si="127"/>
        <v>47717.290956808196</v>
      </c>
      <c r="BQ1354" s="354">
        <f t="shared" si="128"/>
        <v>0</v>
      </c>
      <c r="BR1354" s="354">
        <f t="shared" si="129"/>
        <v>251141.27984</v>
      </c>
      <c r="CG1354" s="198"/>
      <c r="CH1354">
        <f>(Transest!$J$14/HexExtSoy!$K$4)</f>
        <v>0.20257267294641951</v>
      </c>
      <c r="CI1354">
        <f>(HydroProcOil!$K$14/HexExtSoy!$K$4)</f>
        <v>0.10977777777777777</v>
      </c>
      <c r="CJ1354">
        <f>(StarchFerm!$K$24/StarchFerm!$K$4)</f>
        <v>0.33157302630665886</v>
      </c>
      <c r="CY1354" s="198"/>
      <c r="CZ1354">
        <f>BP1354*CH1354*1000*LCI!$E$93</f>
        <v>364899773.85181999</v>
      </c>
      <c r="DA1354">
        <f>BQ1354*CI1354*1000*(LCI!$E$99)</f>
        <v>0</v>
      </c>
      <c r="DB1354">
        <f>BR1354*CJ1354*1000*(LCI!$E$96)</f>
        <v>2244171619.3417058</v>
      </c>
    </row>
    <row r="1355" spans="1:106" x14ac:dyDescent="0.25">
      <c r="A1355" s="197">
        <v>27135</v>
      </c>
      <c r="B1355" s="197" t="s">
        <v>1495</v>
      </c>
      <c r="C1355" s="197" t="s">
        <v>1542</v>
      </c>
      <c r="D1355" s="197">
        <v>-95.786641500000002</v>
      </c>
      <c r="E1355" s="197">
        <v>48.773269999999997</v>
      </c>
      <c r="F1355">
        <v>1.95</v>
      </c>
      <c r="G1355">
        <f t="shared" si="130"/>
        <v>1.95</v>
      </c>
      <c r="H1355" s="198">
        <v>7.86</v>
      </c>
      <c r="Q1355" s="221">
        <f>(Q4440*10000)*TEA!$M$15*10^-6</f>
        <v>28.590366954105001</v>
      </c>
      <c r="R1355" s="221">
        <f>(R4440*10000)*TEA!$O$15*10^-6</f>
        <v>28.590366954105001</v>
      </c>
      <c r="AA1355">
        <f t="shared" si="126"/>
        <v>1</v>
      </c>
      <c r="AB1355" s="197">
        <v>27135</v>
      </c>
      <c r="AC1355" s="197">
        <v>76201</v>
      </c>
      <c r="AD1355" s="197">
        <f t="shared" si="131"/>
        <v>76201</v>
      </c>
      <c r="AE1355" s="197">
        <v>4973</v>
      </c>
      <c r="AJ1355">
        <v>0</v>
      </c>
      <c r="AK1355">
        <v>0</v>
      </c>
      <c r="AU1355" s="198">
        <v>0.27272727299999999</v>
      </c>
      <c r="AV1355" s="6">
        <v>0</v>
      </c>
      <c r="AW1355" s="198">
        <v>0.38356000000000001</v>
      </c>
      <c r="BO1355" s="198"/>
      <c r="BP1355" s="354">
        <f t="shared" si="127"/>
        <v>40525.077313252346</v>
      </c>
      <c r="BQ1355" s="354">
        <f t="shared" si="128"/>
        <v>0</v>
      </c>
      <c r="BR1355" s="354">
        <f t="shared" si="129"/>
        <v>14992.5088968</v>
      </c>
      <c r="CG1355" s="198"/>
      <c r="CH1355">
        <f>(Transest!$J$14/HexExtSoy!$K$4)</f>
        <v>0.20257267294641951</v>
      </c>
      <c r="CI1355">
        <f>(HydroProcOil!$K$14/HexExtSoy!$K$4)</f>
        <v>0.10977777777777777</v>
      </c>
      <c r="CJ1355">
        <f>(StarchFerm!$K$24/StarchFerm!$K$4)</f>
        <v>0.33157302630665886</v>
      </c>
      <c r="CY1355" s="198"/>
      <c r="CZ1355">
        <f>BP1355*CH1355*1000*LCI!$E$93</f>
        <v>309900064.5346452</v>
      </c>
      <c r="DA1355">
        <f>BQ1355*CI1355*1000*(LCI!$E$99)</f>
        <v>0</v>
      </c>
      <c r="DB1355">
        <f>BR1355*CJ1355*1000*(LCI!$E$96)</f>
        <v>133971456.18737797</v>
      </c>
    </row>
    <row r="1356" spans="1:106" x14ac:dyDescent="0.25">
      <c r="A1356" s="197">
        <v>27137</v>
      </c>
      <c r="B1356" s="197" t="s">
        <v>1495</v>
      </c>
      <c r="C1356" s="197" t="s">
        <v>1543</v>
      </c>
      <c r="D1356" s="197">
        <v>-92.459926199999998</v>
      </c>
      <c r="E1356" s="197">
        <v>47.6098</v>
      </c>
      <c r="F1356">
        <v>0</v>
      </c>
      <c r="G1356">
        <f t="shared" si="130"/>
        <v>0</v>
      </c>
      <c r="H1356" s="198">
        <v>8.7899999999999991</v>
      </c>
      <c r="Q1356" s="221">
        <f>(Q4441*10000)*TEA!$M$15*10^-6</f>
        <v>26.442523722644999</v>
      </c>
      <c r="R1356" s="221">
        <f>(R4441*10000)*TEA!$O$15*10^-6</f>
        <v>26.442523722644999</v>
      </c>
      <c r="AA1356">
        <f t="shared" si="126"/>
        <v>1</v>
      </c>
      <c r="AB1356" s="197">
        <v>27137</v>
      </c>
      <c r="AC1356" s="197">
        <v>0</v>
      </c>
      <c r="AD1356" s="197">
        <f t="shared" si="131"/>
        <v>0</v>
      </c>
      <c r="AE1356" s="197">
        <v>138</v>
      </c>
      <c r="AJ1356">
        <v>0</v>
      </c>
      <c r="AK1356">
        <v>0</v>
      </c>
      <c r="AU1356" s="198">
        <v>0.27272727299999999</v>
      </c>
      <c r="AV1356" s="6">
        <v>0</v>
      </c>
      <c r="AW1356" s="198">
        <v>0.38356000000000001</v>
      </c>
      <c r="BO1356" s="198"/>
      <c r="BP1356" s="354">
        <f t="shared" si="127"/>
        <v>0</v>
      </c>
      <c r="BQ1356" s="354">
        <f t="shared" si="128"/>
        <v>0</v>
      </c>
      <c r="BR1356" s="354">
        <f t="shared" si="129"/>
        <v>465.26595120000002</v>
      </c>
      <c r="CG1356" s="198"/>
      <c r="CH1356">
        <f>(Transest!$J$14/HexExtSoy!$K$4)</f>
        <v>0.20257267294641951</v>
      </c>
      <c r="CI1356">
        <f>(HydroProcOil!$K$14/HexExtSoy!$K$4)</f>
        <v>0.10977777777777777</v>
      </c>
      <c r="CJ1356">
        <f>(StarchFerm!$K$24/StarchFerm!$K$4)</f>
        <v>0.33157302630665886</v>
      </c>
      <c r="CY1356" s="198"/>
      <c r="CZ1356">
        <f>BP1356*CH1356*1000*LCI!$E$93</f>
        <v>0</v>
      </c>
      <c r="DA1356">
        <f>BQ1356*CI1356*1000*(LCI!$E$99)</f>
        <v>0</v>
      </c>
      <c r="DB1356">
        <f>BR1356*CJ1356*1000*(LCI!$E$96)</f>
        <v>4157566.7839005752</v>
      </c>
    </row>
    <row r="1357" spans="1:106" x14ac:dyDescent="0.25">
      <c r="A1357" s="197">
        <v>27139</v>
      </c>
      <c r="B1357" s="197" t="s">
        <v>1495</v>
      </c>
      <c r="C1357" s="197" t="s">
        <v>722</v>
      </c>
      <c r="D1357" s="197">
        <v>-93.534519299999999</v>
      </c>
      <c r="E1357" s="197">
        <v>44.659579999999998</v>
      </c>
      <c r="F1357">
        <v>3.38</v>
      </c>
      <c r="G1357">
        <f t="shared" si="130"/>
        <v>3.38</v>
      </c>
      <c r="H1357" s="198">
        <v>11.92</v>
      </c>
      <c r="Q1357" s="221">
        <f>(Q4442*10000)*TEA!$M$15*10^-6</f>
        <v>32.242711425389999</v>
      </c>
      <c r="R1357" s="221">
        <f>(R4442*10000)*TEA!$O$15*10^-6</f>
        <v>32.242711425389999</v>
      </c>
      <c r="AA1357">
        <f t="shared" si="126"/>
        <v>1</v>
      </c>
      <c r="AB1357" s="197">
        <v>27139</v>
      </c>
      <c r="AC1357" s="197">
        <v>15431</v>
      </c>
      <c r="AD1357" s="197">
        <f t="shared" si="131"/>
        <v>15431</v>
      </c>
      <c r="AE1357" s="197">
        <v>15650</v>
      </c>
      <c r="AJ1357">
        <v>0</v>
      </c>
      <c r="AK1357">
        <v>0</v>
      </c>
      <c r="AU1357" s="198">
        <v>0.27272727299999999</v>
      </c>
      <c r="AV1357" s="6">
        <v>0</v>
      </c>
      <c r="AW1357" s="198">
        <v>0.38356000000000001</v>
      </c>
      <c r="BO1357" s="198"/>
      <c r="BP1357" s="354">
        <f t="shared" si="127"/>
        <v>14224.57637786094</v>
      </c>
      <c r="BQ1357" s="354">
        <f t="shared" si="128"/>
        <v>0</v>
      </c>
      <c r="BR1357" s="354">
        <f t="shared" si="129"/>
        <v>71552.350879999998</v>
      </c>
      <c r="CG1357" s="198"/>
      <c r="CH1357">
        <f>(Transest!$J$14/HexExtSoy!$K$4)</f>
        <v>0.20257267294641951</v>
      </c>
      <c r="CI1357">
        <f>(HydroProcOil!$K$14/HexExtSoy!$K$4)</f>
        <v>0.10977777777777777</v>
      </c>
      <c r="CJ1357">
        <f>(StarchFerm!$K$24/StarchFerm!$K$4)</f>
        <v>0.33157302630665886</v>
      </c>
      <c r="CY1357" s="198"/>
      <c r="CZ1357">
        <f>BP1357*CH1357*1000*LCI!$E$93</f>
        <v>108777019.80436553</v>
      </c>
      <c r="DA1357">
        <f>BQ1357*CI1357*1000*(LCI!$E$99)</f>
        <v>0</v>
      </c>
      <c r="DB1357">
        <f>BR1357*CJ1357*1000*(LCI!$E$96)</f>
        <v>639384155.58118129</v>
      </c>
    </row>
    <row r="1358" spans="1:106" x14ac:dyDescent="0.25">
      <c r="A1358" s="197">
        <v>27141</v>
      </c>
      <c r="B1358" s="197" t="s">
        <v>1495</v>
      </c>
      <c r="C1358" s="197" t="s">
        <v>1544</v>
      </c>
      <c r="D1358" s="197">
        <v>-93.781088400000002</v>
      </c>
      <c r="E1358" s="197">
        <v>45.457599999999999</v>
      </c>
      <c r="F1358">
        <v>3.12</v>
      </c>
      <c r="G1358">
        <f t="shared" si="130"/>
        <v>3.12</v>
      </c>
      <c r="H1358" s="198">
        <v>11.33</v>
      </c>
      <c r="Q1358" s="221">
        <f>(Q4443*10000)*TEA!$M$15*10^-6</f>
        <v>30.408170463359994</v>
      </c>
      <c r="R1358" s="221">
        <f>(R4443*10000)*TEA!$O$15*10^-6</f>
        <v>30.408170463359994</v>
      </c>
      <c r="AA1358">
        <f t="shared" si="126"/>
        <v>1</v>
      </c>
      <c r="AB1358" s="197">
        <v>27141</v>
      </c>
      <c r="AC1358" s="197">
        <v>7905</v>
      </c>
      <c r="AD1358" s="197">
        <f t="shared" si="131"/>
        <v>7905</v>
      </c>
      <c r="AE1358" s="197">
        <v>11161</v>
      </c>
      <c r="AJ1358">
        <v>0</v>
      </c>
      <c r="AK1358">
        <v>0</v>
      </c>
      <c r="AU1358" s="198">
        <v>0.27272727299999999</v>
      </c>
      <c r="AV1358" s="6">
        <v>0</v>
      </c>
      <c r="AW1358" s="198">
        <v>0.38356000000000001</v>
      </c>
      <c r="BO1358" s="198"/>
      <c r="BP1358" s="354">
        <f t="shared" si="127"/>
        <v>6726.4363703628005</v>
      </c>
      <c r="BQ1358" s="354">
        <f t="shared" si="128"/>
        <v>0</v>
      </c>
      <c r="BR1358" s="354">
        <f t="shared" si="129"/>
        <v>48502.746102800003</v>
      </c>
      <c r="CG1358" s="198"/>
      <c r="CH1358">
        <f>(Transest!$J$14/HexExtSoy!$K$4)</f>
        <v>0.20257267294641951</v>
      </c>
      <c r="CI1358">
        <f>(HydroProcOil!$K$14/HexExtSoy!$K$4)</f>
        <v>0.10977777777777777</v>
      </c>
      <c r="CJ1358">
        <f>(StarchFerm!$K$24/StarchFerm!$K$4)</f>
        <v>0.33157302630665886</v>
      </c>
      <c r="CY1358" s="198"/>
      <c r="CZ1358">
        <f>BP1358*CH1358*1000*LCI!$E$93</f>
        <v>51437855.359302282</v>
      </c>
      <c r="DA1358">
        <f>BQ1358*CI1358*1000*(LCI!$E$99)</f>
        <v>0</v>
      </c>
      <c r="DB1358">
        <f>BR1358*CJ1358*1000*(LCI!$E$96)</f>
        <v>433415352.24072582</v>
      </c>
    </row>
    <row r="1359" spans="1:106" x14ac:dyDescent="0.25">
      <c r="A1359" s="197">
        <v>27143</v>
      </c>
      <c r="B1359" s="197" t="s">
        <v>1495</v>
      </c>
      <c r="C1359" s="197" t="s">
        <v>1545</v>
      </c>
      <c r="D1359" s="197">
        <v>-94.226104500000005</v>
      </c>
      <c r="E1359" s="197">
        <v>44.591099999999997</v>
      </c>
      <c r="F1359">
        <v>3.67</v>
      </c>
      <c r="G1359">
        <f t="shared" si="130"/>
        <v>3.67</v>
      </c>
      <c r="H1359" s="198">
        <v>12.72</v>
      </c>
      <c r="Q1359" s="221">
        <f>(Q4444*10000)*TEA!$M$15*10^-6</f>
        <v>32.264501247584995</v>
      </c>
      <c r="R1359" s="221">
        <f>(R4444*10000)*TEA!$O$15*10^-6</f>
        <v>32.264501247584995</v>
      </c>
      <c r="AA1359">
        <f t="shared" si="126"/>
        <v>1</v>
      </c>
      <c r="AB1359" s="197">
        <v>27143</v>
      </c>
      <c r="AC1359" s="197">
        <v>53120</v>
      </c>
      <c r="AD1359" s="197">
        <f t="shared" si="131"/>
        <v>53120</v>
      </c>
      <c r="AE1359" s="197">
        <v>65481</v>
      </c>
      <c r="AJ1359">
        <v>0</v>
      </c>
      <c r="AK1359">
        <v>0</v>
      </c>
      <c r="AU1359" s="198">
        <v>0.27272727299999999</v>
      </c>
      <c r="AV1359" s="6">
        <v>0</v>
      </c>
      <c r="AW1359" s="198">
        <v>0.38356000000000001</v>
      </c>
      <c r="BO1359" s="198"/>
      <c r="BP1359" s="354">
        <f t="shared" si="127"/>
        <v>53168.290962259198</v>
      </c>
      <c r="BQ1359" s="354">
        <f t="shared" si="128"/>
        <v>0</v>
      </c>
      <c r="BR1359" s="354">
        <f t="shared" si="129"/>
        <v>319474.15081920003</v>
      </c>
      <c r="CG1359" s="198"/>
      <c r="CH1359">
        <f>(Transest!$J$14/HexExtSoy!$K$4)</f>
        <v>0.20257267294641951</v>
      </c>
      <c r="CI1359">
        <f>(HydroProcOil!$K$14/HexExtSoy!$K$4)</f>
        <v>0.10977777777777777</v>
      </c>
      <c r="CJ1359">
        <f>(StarchFerm!$K$24/StarchFerm!$K$4)</f>
        <v>0.33157302630665886</v>
      </c>
      <c r="CY1359" s="198"/>
      <c r="CZ1359">
        <f>BP1359*CH1359*1000*LCI!$E$93</f>
        <v>406584216.31222212</v>
      </c>
      <c r="DA1359">
        <f>BQ1359*CI1359*1000*(LCI!$E$99)</f>
        <v>0</v>
      </c>
      <c r="DB1359">
        <f>BR1359*CJ1359*1000*(LCI!$E$96)</f>
        <v>2854786846.823853</v>
      </c>
    </row>
    <row r="1360" spans="1:106" x14ac:dyDescent="0.25">
      <c r="A1360" s="197">
        <v>27145</v>
      </c>
      <c r="B1360" s="197" t="s">
        <v>1495</v>
      </c>
      <c r="C1360" s="197" t="s">
        <v>1546</v>
      </c>
      <c r="D1360" s="197">
        <v>-94.613776400000006</v>
      </c>
      <c r="E1360" s="197">
        <v>45.561100000000003</v>
      </c>
      <c r="F1360">
        <v>3.11</v>
      </c>
      <c r="G1360">
        <f t="shared" si="130"/>
        <v>3.11</v>
      </c>
      <c r="H1360" s="198">
        <v>10.93</v>
      </c>
      <c r="Q1360" s="221">
        <f>(Q4445*10000)*TEA!$M$15*10^-6</f>
        <v>30.586866188445001</v>
      </c>
      <c r="R1360" s="221">
        <f>(R4445*10000)*TEA!$O$15*10^-6</f>
        <v>30.586866188445001</v>
      </c>
      <c r="AA1360">
        <f t="shared" si="126"/>
        <v>1</v>
      </c>
      <c r="AB1360" s="197">
        <v>27145</v>
      </c>
      <c r="AC1360" s="197">
        <v>46252</v>
      </c>
      <c r="AD1360" s="197">
        <f t="shared" si="131"/>
        <v>46252</v>
      </c>
      <c r="AE1360" s="197">
        <v>73989</v>
      </c>
      <c r="AJ1360">
        <v>0</v>
      </c>
      <c r="AK1360">
        <v>0</v>
      </c>
      <c r="AU1360" s="198">
        <v>0.27272727299999999</v>
      </c>
      <c r="AV1360" s="6">
        <v>0</v>
      </c>
      <c r="AW1360" s="198">
        <v>0.38356000000000001</v>
      </c>
      <c r="BO1360" s="198"/>
      <c r="BP1360" s="354">
        <f t="shared" si="127"/>
        <v>39230.105493775562</v>
      </c>
      <c r="BQ1360" s="354">
        <f t="shared" si="128"/>
        <v>0</v>
      </c>
      <c r="BR1360" s="354">
        <f t="shared" si="129"/>
        <v>310184.88378120004</v>
      </c>
      <c r="CG1360" s="198"/>
      <c r="CH1360">
        <f>(Transest!$J$14/HexExtSoy!$K$4)</f>
        <v>0.20257267294641951</v>
      </c>
      <c r="CI1360">
        <f>(HydroProcOil!$K$14/HexExtSoy!$K$4)</f>
        <v>0.10977777777777777</v>
      </c>
      <c r="CJ1360">
        <f>(StarchFerm!$K$24/StarchFerm!$K$4)</f>
        <v>0.33157302630665886</v>
      </c>
      <c r="CY1360" s="198"/>
      <c r="CZ1360">
        <f>BP1360*CH1360*1000*LCI!$E$93</f>
        <v>299997261.70161599</v>
      </c>
      <c r="DA1360">
        <f>BQ1360*CI1360*1000*(LCI!$E$99)</f>
        <v>0</v>
      </c>
      <c r="DB1360">
        <f>BR1360*CJ1360*1000*(LCI!$E$96)</f>
        <v>2771778949.9761219</v>
      </c>
    </row>
    <row r="1361" spans="1:106" x14ac:dyDescent="0.25">
      <c r="A1361" s="197">
        <v>27147</v>
      </c>
      <c r="B1361" s="197" t="s">
        <v>1495</v>
      </c>
      <c r="C1361" s="197" t="s">
        <v>1547</v>
      </c>
      <c r="D1361" s="197">
        <v>-93.231194299999999</v>
      </c>
      <c r="E1361" s="197">
        <v>44.030360000000002</v>
      </c>
      <c r="F1361">
        <v>3.63</v>
      </c>
      <c r="G1361">
        <f t="shared" si="130"/>
        <v>3.63</v>
      </c>
      <c r="H1361" s="198">
        <v>13.16</v>
      </c>
      <c r="Q1361" s="221">
        <f>(Q4446*10000)*TEA!$M$15*10^-6</f>
        <v>32.788437138854995</v>
      </c>
      <c r="R1361" s="221">
        <f>(R4446*10000)*TEA!$O$15*10^-6</f>
        <v>32.788437138854995</v>
      </c>
      <c r="AA1361">
        <f t="shared" si="126"/>
        <v>1</v>
      </c>
      <c r="AB1361" s="197">
        <v>27147</v>
      </c>
      <c r="AC1361" s="197">
        <v>35630</v>
      </c>
      <c r="AD1361" s="197">
        <f t="shared" si="131"/>
        <v>35630</v>
      </c>
      <c r="AE1361" s="197">
        <v>48411</v>
      </c>
      <c r="AJ1361">
        <v>0</v>
      </c>
      <c r="AK1361">
        <v>0</v>
      </c>
      <c r="AU1361" s="198">
        <v>0.27272727299999999</v>
      </c>
      <c r="AV1361" s="6">
        <v>0</v>
      </c>
      <c r="AW1361" s="198">
        <v>0.38356000000000001</v>
      </c>
      <c r="BO1361" s="198"/>
      <c r="BP1361" s="354">
        <f t="shared" si="127"/>
        <v>35273.700035273694</v>
      </c>
      <c r="BQ1361" s="354">
        <f t="shared" si="128"/>
        <v>0</v>
      </c>
      <c r="BR1361" s="354">
        <f t="shared" si="129"/>
        <v>244361.76478560001</v>
      </c>
      <c r="CG1361" s="198"/>
      <c r="CH1361">
        <f>(Transest!$J$14/HexExtSoy!$K$4)</f>
        <v>0.20257267294641951</v>
      </c>
      <c r="CI1361">
        <f>(HydroProcOil!$K$14/HexExtSoy!$K$4)</f>
        <v>0.10977777777777777</v>
      </c>
      <c r="CJ1361">
        <f>(StarchFerm!$K$24/StarchFerm!$K$4)</f>
        <v>0.33157302630665886</v>
      </c>
      <c r="CY1361" s="198"/>
      <c r="CZ1361">
        <f>BP1361*CH1361*1000*LCI!$E$93</f>
        <v>269742160.70729905</v>
      </c>
      <c r="DA1361">
        <f>BQ1361*CI1361*1000*(LCI!$E$99)</f>
        <v>0</v>
      </c>
      <c r="DB1361">
        <f>BR1361*CJ1361*1000*(LCI!$E$96)</f>
        <v>2183590597.8239479</v>
      </c>
    </row>
    <row r="1362" spans="1:106" x14ac:dyDescent="0.25">
      <c r="A1362" s="197">
        <v>27149</v>
      </c>
      <c r="B1362" s="197" t="s">
        <v>1495</v>
      </c>
      <c r="C1362" s="197" t="s">
        <v>1262</v>
      </c>
      <c r="D1362" s="197">
        <v>-95.995340200000001</v>
      </c>
      <c r="E1362" s="197">
        <v>45.59243</v>
      </c>
      <c r="F1362">
        <v>3.01</v>
      </c>
      <c r="G1362">
        <f t="shared" si="130"/>
        <v>3.01</v>
      </c>
      <c r="H1362" s="198">
        <v>11.29</v>
      </c>
      <c r="Q1362" s="221">
        <f>(Q4447*10000)*TEA!$M$15*10^-6</f>
        <v>31.611659824349999</v>
      </c>
      <c r="R1362" s="221">
        <f>(R4447*10000)*TEA!$O$15*10^-6</f>
        <v>31.611659824349999</v>
      </c>
      <c r="AA1362">
        <f t="shared" si="126"/>
        <v>1</v>
      </c>
      <c r="AB1362" s="197">
        <v>27149</v>
      </c>
      <c r="AC1362" s="197">
        <v>47570</v>
      </c>
      <c r="AD1362" s="197">
        <f t="shared" si="131"/>
        <v>47570</v>
      </c>
      <c r="AE1362" s="197">
        <v>50279</v>
      </c>
      <c r="AJ1362">
        <v>0</v>
      </c>
      <c r="AK1362">
        <v>0</v>
      </c>
      <c r="AU1362" s="198">
        <v>0.27272727299999999</v>
      </c>
      <c r="AV1362" s="6">
        <v>0</v>
      </c>
      <c r="AW1362" s="198">
        <v>0.38356000000000001</v>
      </c>
      <c r="BO1362" s="198"/>
      <c r="BP1362" s="354">
        <f t="shared" si="127"/>
        <v>39050.645493596094</v>
      </c>
      <c r="BQ1362" s="354">
        <f t="shared" si="128"/>
        <v>0</v>
      </c>
      <c r="BR1362" s="354">
        <f t="shared" si="129"/>
        <v>217727.79947959998</v>
      </c>
      <c r="CG1362" s="198"/>
      <c r="CH1362">
        <f>(Transest!$J$14/HexExtSoy!$K$4)</f>
        <v>0.20257267294641951</v>
      </c>
      <c r="CI1362">
        <f>(HydroProcOil!$K$14/HexExtSoy!$K$4)</f>
        <v>0.10977777777777777</v>
      </c>
      <c r="CJ1362">
        <f>(StarchFerm!$K$24/StarchFerm!$K$4)</f>
        <v>0.33157302630665886</v>
      </c>
      <c r="CY1362" s="198"/>
      <c r="CZ1362">
        <f>BP1362*CH1362*1000*LCI!$E$93</f>
        <v>298624909.83151066</v>
      </c>
      <c r="DA1362">
        <f>BQ1362*CI1362*1000*(LCI!$E$99)</f>
        <v>0</v>
      </c>
      <c r="DB1362">
        <f>BR1362*CJ1362*1000*(LCI!$E$96)</f>
        <v>1945592332.1133623</v>
      </c>
    </row>
    <row r="1363" spans="1:106" x14ac:dyDescent="0.25">
      <c r="A1363" s="197">
        <v>27151</v>
      </c>
      <c r="B1363" s="197" t="s">
        <v>1495</v>
      </c>
      <c r="C1363" s="197" t="s">
        <v>1548</v>
      </c>
      <c r="D1363" s="197">
        <v>-95.675934999999996</v>
      </c>
      <c r="E1363" s="197">
        <v>45.286940000000001</v>
      </c>
      <c r="F1363">
        <v>3.17</v>
      </c>
      <c r="G1363">
        <f t="shared" si="130"/>
        <v>3.17</v>
      </c>
      <c r="H1363" s="198">
        <v>12.06</v>
      </c>
      <c r="Q1363" s="221">
        <f>(Q4448*10000)*TEA!$M$15*10^-6</f>
        <v>31.811912668800002</v>
      </c>
      <c r="R1363" s="221">
        <f>(R4448*10000)*TEA!$O$15*10^-6</f>
        <v>31.811912668800002</v>
      </c>
      <c r="AA1363">
        <f t="shared" si="126"/>
        <v>1</v>
      </c>
      <c r="AB1363" s="197">
        <v>27151</v>
      </c>
      <c r="AC1363" s="197">
        <v>45028</v>
      </c>
      <c r="AD1363" s="197">
        <f t="shared" si="131"/>
        <v>45028</v>
      </c>
      <c r="AE1363" s="197">
        <v>60054</v>
      </c>
      <c r="AJ1363">
        <v>0</v>
      </c>
      <c r="AK1363">
        <v>0</v>
      </c>
      <c r="AU1363" s="198">
        <v>0.27272727299999999</v>
      </c>
      <c r="AV1363" s="6">
        <v>0</v>
      </c>
      <c r="AW1363" s="198">
        <v>0.38356000000000001</v>
      </c>
      <c r="BO1363" s="198"/>
      <c r="BP1363" s="354">
        <f t="shared" si="127"/>
        <v>38928.752766201484</v>
      </c>
      <c r="BQ1363" s="354">
        <f t="shared" si="128"/>
        <v>0</v>
      </c>
      <c r="BR1363" s="354">
        <f t="shared" si="129"/>
        <v>277793.80561440001</v>
      </c>
      <c r="CG1363" s="198"/>
      <c r="CH1363">
        <f>(Transest!$J$14/HexExtSoy!$K$4)</f>
        <v>0.20257267294641951</v>
      </c>
      <c r="CI1363">
        <f>(HydroProcOil!$K$14/HexExtSoy!$K$4)</f>
        <v>0.10977777777777777</v>
      </c>
      <c r="CJ1363">
        <f>(StarchFerm!$K$24/StarchFerm!$K$4)</f>
        <v>0.33157302630665886</v>
      </c>
      <c r="CY1363" s="198"/>
      <c r="CZ1363">
        <f>BP1363*CH1363*1000*LCI!$E$93</f>
        <v>297692781.71257085</v>
      </c>
      <c r="DA1363">
        <f>BQ1363*CI1363*1000*(LCI!$E$99)</f>
        <v>0</v>
      </c>
      <c r="DB1363">
        <f>BR1363*CJ1363*1000*(LCI!$E$96)</f>
        <v>2482335739.4130387</v>
      </c>
    </row>
    <row r="1364" spans="1:106" x14ac:dyDescent="0.25">
      <c r="A1364" s="197">
        <v>27153</v>
      </c>
      <c r="B1364" s="197" t="s">
        <v>1495</v>
      </c>
      <c r="C1364" s="197" t="s">
        <v>1323</v>
      </c>
      <c r="D1364" s="197">
        <v>-94.894558200000006</v>
      </c>
      <c r="E1364" s="197">
        <v>46.078090000000003</v>
      </c>
      <c r="F1364">
        <v>2.64</v>
      </c>
      <c r="G1364">
        <f t="shared" si="130"/>
        <v>2.64</v>
      </c>
      <c r="H1364" s="198">
        <v>9.7100000000000009</v>
      </c>
      <c r="Q1364" s="221">
        <f>(Q4449*10000)*TEA!$M$15*10^-6</f>
        <v>29.971715577345005</v>
      </c>
      <c r="R1364" s="221">
        <f>(R4449*10000)*TEA!$O$15*10^-6</f>
        <v>29.971715577345005</v>
      </c>
      <c r="AA1364">
        <f t="shared" si="126"/>
        <v>1</v>
      </c>
      <c r="AB1364" s="197">
        <v>27153</v>
      </c>
      <c r="AC1364" s="197">
        <v>19668</v>
      </c>
      <c r="AD1364" s="197">
        <f t="shared" si="131"/>
        <v>19668</v>
      </c>
      <c r="AE1364" s="197">
        <v>22128</v>
      </c>
      <c r="AJ1364">
        <v>0</v>
      </c>
      <c r="AK1364">
        <v>0</v>
      </c>
      <c r="AU1364" s="198">
        <v>0.27272727299999999</v>
      </c>
      <c r="AV1364" s="6">
        <v>0</v>
      </c>
      <c r="AW1364" s="198">
        <v>0.38356000000000001</v>
      </c>
      <c r="BO1364" s="198"/>
      <c r="BP1364" s="354">
        <f t="shared" si="127"/>
        <v>14160.960014160961</v>
      </c>
      <c r="BQ1364" s="354">
        <f t="shared" si="128"/>
        <v>0</v>
      </c>
      <c r="BR1364" s="354">
        <f t="shared" si="129"/>
        <v>82412.806252800001</v>
      </c>
      <c r="CG1364" s="198"/>
      <c r="CH1364">
        <f>(Transest!$J$14/HexExtSoy!$K$4)</f>
        <v>0.20257267294641951</v>
      </c>
      <c r="CI1364">
        <f>(HydroProcOil!$K$14/HexExtSoy!$K$4)</f>
        <v>0.10977777777777777</v>
      </c>
      <c r="CJ1364">
        <f>(StarchFerm!$K$24/StarchFerm!$K$4)</f>
        <v>0.33157302630665886</v>
      </c>
      <c r="CY1364" s="198"/>
      <c r="CZ1364">
        <f>BP1364*CH1364*1000*LCI!$E$93</f>
        <v>108290537.9387372</v>
      </c>
      <c r="DA1364">
        <f>BQ1364*CI1364*1000*(LCI!$E$99)</f>
        <v>0</v>
      </c>
      <c r="DB1364">
        <f>BR1364*CJ1364*1000*(LCI!$E$96)</f>
        <v>736432023.36417794</v>
      </c>
    </row>
    <row r="1365" spans="1:106" x14ac:dyDescent="0.25">
      <c r="A1365" s="197">
        <v>27155</v>
      </c>
      <c r="B1365" s="197" t="s">
        <v>1495</v>
      </c>
      <c r="C1365" s="197" t="s">
        <v>1549</v>
      </c>
      <c r="D1365" s="197">
        <v>-96.465217300000006</v>
      </c>
      <c r="E1365" s="197">
        <v>45.776780000000002</v>
      </c>
      <c r="F1365">
        <v>3.11</v>
      </c>
      <c r="G1365">
        <f t="shared" si="130"/>
        <v>3.11</v>
      </c>
      <c r="H1365" s="198">
        <v>11.65</v>
      </c>
      <c r="Q1365" s="221">
        <f>(Q4450*10000)*TEA!$M$15*10^-6</f>
        <v>31.678426204335</v>
      </c>
      <c r="R1365" s="221">
        <f>(R4450*10000)*TEA!$O$15*10^-6</f>
        <v>31.678426204335</v>
      </c>
      <c r="AA1365">
        <f t="shared" si="126"/>
        <v>1</v>
      </c>
      <c r="AB1365" s="197">
        <v>27155</v>
      </c>
      <c r="AC1365" s="197">
        <v>67817</v>
      </c>
      <c r="AD1365" s="197">
        <f t="shared" si="131"/>
        <v>67817</v>
      </c>
      <c r="AE1365" s="197">
        <v>56219</v>
      </c>
      <c r="AJ1365">
        <v>0</v>
      </c>
      <c r="AK1365">
        <v>0</v>
      </c>
      <c r="AU1365" s="198">
        <v>0.27272727299999999</v>
      </c>
      <c r="AV1365" s="6">
        <v>0</v>
      </c>
      <c r="AW1365" s="198">
        <v>0.38356000000000001</v>
      </c>
      <c r="BO1365" s="198"/>
      <c r="BP1365" s="354">
        <f t="shared" si="127"/>
        <v>57521.146421157508</v>
      </c>
      <c r="BQ1365" s="354">
        <f t="shared" si="128"/>
        <v>0</v>
      </c>
      <c r="BR1365" s="354">
        <f t="shared" si="129"/>
        <v>251213.13980599999</v>
      </c>
      <c r="CG1365" s="198"/>
      <c r="CH1365">
        <f>(Transest!$J$14/HexExtSoy!$K$4)</f>
        <v>0.20257267294641951</v>
      </c>
      <c r="CI1365">
        <f>(HydroProcOil!$K$14/HexExtSoy!$K$4)</f>
        <v>0.10977777777777777</v>
      </c>
      <c r="CJ1365">
        <f>(StarchFerm!$K$24/StarchFerm!$K$4)</f>
        <v>0.33157302630665886</v>
      </c>
      <c r="CY1365" s="198"/>
      <c r="CZ1365">
        <f>BP1365*CH1365*1000*LCI!$E$93</f>
        <v>439871017.4007284</v>
      </c>
      <c r="DA1365">
        <f>BQ1365*CI1365*1000*(LCI!$E$99)</f>
        <v>0</v>
      </c>
      <c r="DB1365">
        <f>BR1365*CJ1365*1000*(LCI!$E$96)</f>
        <v>2244813752.3131027</v>
      </c>
    </row>
    <row r="1366" spans="1:106" x14ac:dyDescent="0.25">
      <c r="A1366" s="197">
        <v>27157</v>
      </c>
      <c r="B1366" s="197" t="s">
        <v>1495</v>
      </c>
      <c r="C1366" s="197" t="s">
        <v>1550</v>
      </c>
      <c r="D1366" s="197">
        <v>-92.222719699999999</v>
      </c>
      <c r="E1366" s="197">
        <v>44.293239999999997</v>
      </c>
      <c r="F1366">
        <v>3.68</v>
      </c>
      <c r="G1366">
        <f t="shared" si="130"/>
        <v>3.68</v>
      </c>
      <c r="H1366" s="198">
        <v>12.62</v>
      </c>
      <c r="Q1366" s="221">
        <f>(Q4451*10000)*TEA!$M$15*10^-6</f>
        <v>31.765178708280001</v>
      </c>
      <c r="R1366" s="221">
        <f>(R4451*10000)*TEA!$O$15*10^-6</f>
        <v>31.765178708280001</v>
      </c>
      <c r="AA1366">
        <f t="shared" si="126"/>
        <v>1</v>
      </c>
      <c r="AB1366" s="197">
        <v>27157</v>
      </c>
      <c r="AC1366" s="197">
        <v>16536</v>
      </c>
      <c r="AD1366" s="197">
        <f t="shared" si="131"/>
        <v>16536</v>
      </c>
      <c r="AE1366" s="197">
        <v>27847</v>
      </c>
      <c r="AJ1366">
        <v>0</v>
      </c>
      <c r="AK1366">
        <v>0</v>
      </c>
      <c r="AU1366" s="198">
        <v>0.27272727299999999</v>
      </c>
      <c r="AV1366" s="6">
        <v>0</v>
      </c>
      <c r="AW1366" s="198">
        <v>0.38356000000000001</v>
      </c>
      <c r="BO1366" s="198"/>
      <c r="BP1366" s="354">
        <f t="shared" si="127"/>
        <v>16596.130925687041</v>
      </c>
      <c r="BQ1366" s="354">
        <f t="shared" si="128"/>
        <v>0</v>
      </c>
      <c r="BR1366" s="354">
        <f t="shared" si="129"/>
        <v>134794.16093839999</v>
      </c>
      <c r="CG1366" s="198"/>
      <c r="CH1366">
        <f>(Transest!$J$14/HexExtSoy!$K$4)</f>
        <v>0.20257267294641951</v>
      </c>
      <c r="CI1366">
        <f>(HydroProcOil!$K$14/HexExtSoy!$K$4)</f>
        <v>0.10977777777777777</v>
      </c>
      <c r="CJ1366">
        <f>(StarchFerm!$K$24/StarchFerm!$K$4)</f>
        <v>0.33157302630665886</v>
      </c>
      <c r="CY1366" s="198"/>
      <c r="CZ1366">
        <f>BP1366*CH1366*1000*LCI!$E$93</f>
        <v>126912578.23248976</v>
      </c>
      <c r="DA1366">
        <f>BQ1366*CI1366*1000*(LCI!$E$99)</f>
        <v>0</v>
      </c>
      <c r="DB1366">
        <f>BR1366*CJ1366*1000*(LCI!$E$96)</f>
        <v>1204506207.118386</v>
      </c>
    </row>
    <row r="1367" spans="1:106" x14ac:dyDescent="0.25">
      <c r="A1367" s="197">
        <v>27159</v>
      </c>
      <c r="B1367" s="197" t="s">
        <v>1495</v>
      </c>
      <c r="C1367" s="197" t="s">
        <v>1551</v>
      </c>
      <c r="D1367" s="197">
        <v>-94.959496599999994</v>
      </c>
      <c r="E1367" s="197">
        <v>46.589039999999997</v>
      </c>
      <c r="F1367">
        <v>2.92</v>
      </c>
      <c r="G1367">
        <f t="shared" si="130"/>
        <v>2.92</v>
      </c>
      <c r="H1367" s="198">
        <v>9.98</v>
      </c>
      <c r="Q1367" s="221">
        <f>(Q4452*10000)*TEA!$M$15*10^-6</f>
        <v>29.328735339765</v>
      </c>
      <c r="R1367" s="221">
        <f>(R4452*10000)*TEA!$O$15*10^-6</f>
        <v>29.328735339765</v>
      </c>
      <c r="AA1367">
        <f t="shared" si="126"/>
        <v>1</v>
      </c>
      <c r="AB1367" s="197">
        <v>27159</v>
      </c>
      <c r="AC1367" s="197">
        <v>5742</v>
      </c>
      <c r="AD1367" s="197">
        <f t="shared" si="131"/>
        <v>5742</v>
      </c>
      <c r="AE1367" s="197">
        <v>6406</v>
      </c>
      <c r="AJ1367">
        <v>0</v>
      </c>
      <c r="AK1367">
        <v>0</v>
      </c>
      <c r="AU1367" s="198">
        <v>0.27272727299999999</v>
      </c>
      <c r="AV1367" s="6">
        <v>0</v>
      </c>
      <c r="AW1367" s="198">
        <v>0.38356000000000001</v>
      </c>
      <c r="BO1367" s="198"/>
      <c r="BP1367" s="354">
        <f t="shared" si="127"/>
        <v>4572.7200045727195</v>
      </c>
      <c r="BQ1367" s="354">
        <f t="shared" si="128"/>
        <v>0</v>
      </c>
      <c r="BR1367" s="354">
        <f t="shared" si="129"/>
        <v>24521.711892800002</v>
      </c>
      <c r="CG1367" s="198"/>
      <c r="CH1367">
        <f>(Transest!$J$14/HexExtSoy!$K$4)</f>
        <v>0.20257267294641951</v>
      </c>
      <c r="CI1367">
        <f>(HydroProcOil!$K$14/HexExtSoy!$K$4)</f>
        <v>0.10977777777777777</v>
      </c>
      <c r="CJ1367">
        <f>(StarchFerm!$K$24/StarchFerm!$K$4)</f>
        <v>0.33157302630665886</v>
      </c>
      <c r="CY1367" s="198"/>
      <c r="CZ1367">
        <f>BP1367*CH1367*1000*LCI!$E$93</f>
        <v>34968131.302060194</v>
      </c>
      <c r="DA1367">
        <f>BQ1367*CI1367*1000*(LCI!$E$99)</f>
        <v>0</v>
      </c>
      <c r="DB1367">
        <f>BR1367*CJ1367*1000*(LCI!$E$96)</f>
        <v>219123395.0967977</v>
      </c>
    </row>
    <row r="1368" spans="1:106" x14ac:dyDescent="0.25">
      <c r="A1368" s="197">
        <v>27161</v>
      </c>
      <c r="B1368" s="197" t="s">
        <v>1495</v>
      </c>
      <c r="C1368" s="197" t="s">
        <v>1552</v>
      </c>
      <c r="D1368" s="197">
        <v>-93.594083800000007</v>
      </c>
      <c r="E1368" s="197">
        <v>44.032260000000001</v>
      </c>
      <c r="F1368">
        <v>3.78</v>
      </c>
      <c r="G1368">
        <f t="shared" si="130"/>
        <v>3.78</v>
      </c>
      <c r="H1368" s="198">
        <v>13.23</v>
      </c>
      <c r="Q1368" s="221">
        <f>(Q4453*10000)*TEA!$M$15*10^-6</f>
        <v>33.012742184999993</v>
      </c>
      <c r="R1368" s="221">
        <f>(R4453*10000)*TEA!$O$15*10^-6</f>
        <v>33.012742184999993</v>
      </c>
      <c r="AA1368">
        <f t="shared" si="126"/>
        <v>1</v>
      </c>
      <c r="AB1368" s="197">
        <v>27161</v>
      </c>
      <c r="AC1368" s="197">
        <v>38834</v>
      </c>
      <c r="AD1368" s="197">
        <f t="shared" si="131"/>
        <v>38834</v>
      </c>
      <c r="AE1368" s="197">
        <v>45822</v>
      </c>
      <c r="AJ1368">
        <v>0</v>
      </c>
      <c r="AK1368">
        <v>0</v>
      </c>
      <c r="AU1368" s="198">
        <v>0.27272727299999999</v>
      </c>
      <c r="AV1368" s="6">
        <v>0</v>
      </c>
      <c r="AW1368" s="198">
        <v>0.38356000000000001</v>
      </c>
      <c r="BO1368" s="198"/>
      <c r="BP1368" s="354">
        <f t="shared" si="127"/>
        <v>40034.323676397958</v>
      </c>
      <c r="BQ1368" s="354">
        <f t="shared" si="128"/>
        <v>0</v>
      </c>
      <c r="BR1368" s="354">
        <f t="shared" si="129"/>
        <v>232523.68401360002</v>
      </c>
      <c r="CG1368" s="198"/>
      <c r="CH1368">
        <f>(Transest!$J$14/HexExtSoy!$K$4)</f>
        <v>0.20257267294641951</v>
      </c>
      <c r="CI1368">
        <f>(HydroProcOil!$K$14/HexExtSoy!$K$4)</f>
        <v>0.10977777777777777</v>
      </c>
      <c r="CJ1368">
        <f>(StarchFerm!$K$24/StarchFerm!$K$4)</f>
        <v>0.33157302630665886</v>
      </c>
      <c r="CY1368" s="198"/>
      <c r="CZ1368">
        <f>BP1368*CH1368*1000*LCI!$E$93</f>
        <v>306147213.36655986</v>
      </c>
      <c r="DA1368">
        <f>BQ1368*CI1368*1000*(LCI!$E$99)</f>
        <v>0</v>
      </c>
      <c r="DB1368">
        <f>BR1368*CJ1368*1000*(LCI!$E$96)</f>
        <v>2077806774.0219729</v>
      </c>
    </row>
    <row r="1369" spans="1:106" x14ac:dyDescent="0.25">
      <c r="A1369" s="197">
        <v>27163</v>
      </c>
      <c r="B1369" s="197" t="s">
        <v>1495</v>
      </c>
      <c r="C1369" s="197" t="s">
        <v>656</v>
      </c>
      <c r="D1369" s="197">
        <v>-92.889515700000004</v>
      </c>
      <c r="E1369" s="197">
        <v>45.039619999999999</v>
      </c>
      <c r="F1369">
        <v>3.21</v>
      </c>
      <c r="G1369">
        <f t="shared" si="130"/>
        <v>3.21</v>
      </c>
      <c r="H1369" s="198">
        <v>12.14</v>
      </c>
      <c r="Q1369" s="221">
        <f>(Q4454*10000)*TEA!$M$15*10^-6</f>
        <v>31.012144075485001</v>
      </c>
      <c r="R1369" s="221">
        <f>(R4454*10000)*TEA!$O$15*10^-6</f>
        <v>31.012144075485001</v>
      </c>
      <c r="AA1369">
        <f t="shared" si="126"/>
        <v>1</v>
      </c>
      <c r="AB1369" s="197">
        <v>27163</v>
      </c>
      <c r="AC1369" s="197">
        <v>7925</v>
      </c>
      <c r="AD1369" s="197">
        <f t="shared" si="131"/>
        <v>7925</v>
      </c>
      <c r="AE1369" s="197">
        <v>8762</v>
      </c>
      <c r="AJ1369">
        <v>0</v>
      </c>
      <c r="AK1369">
        <v>0</v>
      </c>
      <c r="AU1369" s="198">
        <v>0.27272727299999999</v>
      </c>
      <c r="AV1369" s="6">
        <v>0</v>
      </c>
      <c r="AW1369" s="198">
        <v>0.38356000000000001</v>
      </c>
      <c r="BO1369" s="198"/>
      <c r="BP1369" s="354">
        <f t="shared" si="127"/>
        <v>6937.9772796652496</v>
      </c>
      <c r="BQ1369" s="354">
        <f t="shared" si="128"/>
        <v>0</v>
      </c>
      <c r="BR1369" s="354">
        <f t="shared" si="129"/>
        <v>40799.538020800006</v>
      </c>
      <c r="CG1369" s="198"/>
      <c r="CH1369">
        <f>(Transest!$J$14/HexExtSoy!$K$4)</f>
        <v>0.20257267294641951</v>
      </c>
      <c r="CI1369">
        <f>(HydroProcOil!$K$14/HexExtSoy!$K$4)</f>
        <v>0.10977777777777777</v>
      </c>
      <c r="CJ1369">
        <f>(StarchFerm!$K$24/StarchFerm!$K$4)</f>
        <v>0.33157302630665886</v>
      </c>
      <c r="CY1369" s="198"/>
      <c r="CZ1369">
        <f>BP1369*CH1369*1000*LCI!$E$93</f>
        <v>53055533.739970252</v>
      </c>
      <c r="DA1369">
        <f>BQ1369*CI1369*1000*(LCI!$E$99)</f>
        <v>0</v>
      </c>
      <c r="DB1369">
        <f>BR1369*CJ1369*1000*(LCI!$E$96)</f>
        <v>364580308.60902321</v>
      </c>
    </row>
    <row r="1370" spans="1:106" x14ac:dyDescent="0.25">
      <c r="A1370" s="197">
        <v>27165</v>
      </c>
      <c r="B1370" s="197" t="s">
        <v>1495</v>
      </c>
      <c r="C1370" s="197" t="s">
        <v>1553</v>
      </c>
      <c r="D1370" s="197">
        <v>-94.618251799999996</v>
      </c>
      <c r="E1370" s="197">
        <v>43.98883</v>
      </c>
      <c r="F1370">
        <v>3.91</v>
      </c>
      <c r="G1370">
        <f t="shared" si="130"/>
        <v>3.91</v>
      </c>
      <c r="H1370" s="198">
        <v>13.66</v>
      </c>
      <c r="Q1370" s="221">
        <f>(Q4455*10000)*TEA!$M$15*10^-6</f>
        <v>33.477893586</v>
      </c>
      <c r="R1370" s="221">
        <f>(R4455*10000)*TEA!$O$15*10^-6</f>
        <v>33.477893586</v>
      </c>
      <c r="AA1370">
        <f t="shared" ref="AA1370:AA1433" si="132">IF(AB1370=A1370,1,0)</f>
        <v>1</v>
      </c>
      <c r="AB1370" s="197">
        <v>27165</v>
      </c>
      <c r="AC1370" s="197">
        <v>42046</v>
      </c>
      <c r="AD1370" s="197">
        <f t="shared" si="131"/>
        <v>42046</v>
      </c>
      <c r="AE1370" s="197">
        <v>50048</v>
      </c>
      <c r="AJ1370">
        <v>0</v>
      </c>
      <c r="AK1370">
        <v>0</v>
      </c>
      <c r="AU1370" s="198">
        <v>0.27272727299999999</v>
      </c>
      <c r="AV1370" s="6">
        <v>0</v>
      </c>
      <c r="AW1370" s="198">
        <v>0.38356000000000001</v>
      </c>
      <c r="BO1370" s="198"/>
      <c r="BP1370" s="354">
        <f t="shared" si="127"/>
        <v>44836.325499381783</v>
      </c>
      <c r="BQ1370" s="354">
        <f t="shared" si="128"/>
        <v>0</v>
      </c>
      <c r="BR1370" s="354">
        <f t="shared" si="129"/>
        <v>262222.97262080002</v>
      </c>
      <c r="CG1370" s="198"/>
      <c r="CH1370">
        <f>(Transest!$J$14/HexExtSoy!$K$4)</f>
        <v>0.20257267294641951</v>
      </c>
      <c r="CI1370">
        <f>(HydroProcOil!$K$14/HexExtSoy!$K$4)</f>
        <v>0.10977777777777777</v>
      </c>
      <c r="CJ1370">
        <f>(StarchFerm!$K$24/StarchFerm!$K$4)</f>
        <v>0.33157302630665886</v>
      </c>
      <c r="CY1370" s="198"/>
      <c r="CZ1370">
        <f>BP1370*CH1370*1000*LCI!$E$93</f>
        <v>342868689.88183165</v>
      </c>
      <c r="DA1370">
        <f>BQ1370*CI1370*1000*(LCI!$E$99)</f>
        <v>0</v>
      </c>
      <c r="DB1370">
        <f>BR1370*CJ1370*1000*(LCI!$E$96)</f>
        <v>2343196440.9432335</v>
      </c>
    </row>
    <row r="1371" spans="1:106" x14ac:dyDescent="0.25">
      <c r="A1371" s="197">
        <v>27167</v>
      </c>
      <c r="B1371" s="197" t="s">
        <v>1495</v>
      </c>
      <c r="C1371" s="197" t="s">
        <v>1554</v>
      </c>
      <c r="D1371" s="197">
        <v>-96.4567792</v>
      </c>
      <c r="E1371" s="197">
        <v>46.364699999999999</v>
      </c>
      <c r="F1371">
        <v>2.66</v>
      </c>
      <c r="G1371">
        <f t="shared" si="130"/>
        <v>2.66</v>
      </c>
      <c r="H1371" s="198">
        <v>11.48</v>
      </c>
      <c r="Q1371" s="221">
        <f>(Q4456*10000)*TEA!$M$15*10^-6</f>
        <v>30.891614334300002</v>
      </c>
      <c r="R1371" s="221">
        <f>(R4456*10000)*TEA!$O$15*10^-6</f>
        <v>30.891614334300002</v>
      </c>
      <c r="AA1371">
        <f t="shared" si="132"/>
        <v>1</v>
      </c>
      <c r="AB1371" s="197">
        <v>27167</v>
      </c>
      <c r="AC1371" s="197">
        <v>68957</v>
      </c>
      <c r="AD1371" s="197">
        <f t="shared" si="131"/>
        <v>68957</v>
      </c>
      <c r="AE1371" s="197">
        <v>46705</v>
      </c>
      <c r="AJ1371">
        <v>0</v>
      </c>
      <c r="AK1371">
        <v>0</v>
      </c>
      <c r="AU1371" s="198">
        <v>0.27272727299999999</v>
      </c>
      <c r="AV1371" s="6">
        <v>0</v>
      </c>
      <c r="AW1371" s="198">
        <v>0.38356000000000001</v>
      </c>
      <c r="BO1371" s="198"/>
      <c r="BP1371" s="354">
        <f t="shared" si="127"/>
        <v>50025.16914093426</v>
      </c>
      <c r="BQ1371" s="354">
        <f t="shared" si="128"/>
        <v>0</v>
      </c>
      <c r="BR1371" s="354">
        <f t="shared" si="129"/>
        <v>205654.66930400001</v>
      </c>
      <c r="CG1371" s="198"/>
      <c r="CH1371">
        <f>(Transest!$J$14/HexExtSoy!$K$4)</f>
        <v>0.20257267294641951</v>
      </c>
      <c r="CI1371">
        <f>(HydroProcOil!$K$14/HexExtSoy!$K$4)</f>
        <v>0.10977777777777777</v>
      </c>
      <c r="CJ1371">
        <f>(StarchFerm!$K$24/StarchFerm!$K$4)</f>
        <v>0.33157302630665886</v>
      </c>
      <c r="CY1371" s="198"/>
      <c r="CZ1371">
        <f>BP1371*CH1371*1000*LCI!$E$93</f>
        <v>382548391.58721125</v>
      </c>
      <c r="DA1371">
        <f>BQ1371*CI1371*1000*(LCI!$E$99)</f>
        <v>0</v>
      </c>
      <c r="DB1371">
        <f>BR1371*CJ1371*1000*(LCI!$E$96)</f>
        <v>1837708131.9772446</v>
      </c>
    </row>
    <row r="1372" spans="1:106" x14ac:dyDescent="0.25">
      <c r="A1372" s="197">
        <v>27169</v>
      </c>
      <c r="B1372" s="197" t="s">
        <v>1495</v>
      </c>
      <c r="C1372" s="197" t="s">
        <v>1555</v>
      </c>
      <c r="D1372" s="197">
        <v>-91.779209899999998</v>
      </c>
      <c r="E1372" s="197">
        <v>43.997030000000002</v>
      </c>
      <c r="F1372">
        <v>3.45</v>
      </c>
      <c r="G1372">
        <f t="shared" si="130"/>
        <v>3.45</v>
      </c>
      <c r="H1372" s="198">
        <v>11.94</v>
      </c>
      <c r="Q1372" s="221">
        <f>(Q4457*10000)*TEA!$M$15*10^-6</f>
        <v>32.221178454060002</v>
      </c>
      <c r="R1372" s="221">
        <f>(R4457*10000)*TEA!$O$15*10^-6</f>
        <v>32.221178454060002</v>
      </c>
      <c r="AA1372">
        <f t="shared" si="132"/>
        <v>1</v>
      </c>
      <c r="AB1372" s="197">
        <v>27169</v>
      </c>
      <c r="AC1372" s="197">
        <v>14029</v>
      </c>
      <c r="AD1372" s="197">
        <f t="shared" si="131"/>
        <v>14029</v>
      </c>
      <c r="AE1372" s="197">
        <v>29300</v>
      </c>
      <c r="AJ1372">
        <v>0</v>
      </c>
      <c r="AK1372">
        <v>0</v>
      </c>
      <c r="AU1372" s="198">
        <v>0.27272727299999999</v>
      </c>
      <c r="AV1372" s="6">
        <v>0</v>
      </c>
      <c r="AW1372" s="198">
        <v>0.38356000000000001</v>
      </c>
      <c r="BO1372" s="198"/>
      <c r="BP1372" s="354">
        <f t="shared" si="127"/>
        <v>13200.013649563651</v>
      </c>
      <c r="BQ1372" s="354">
        <f t="shared" si="128"/>
        <v>0</v>
      </c>
      <c r="BR1372" s="354">
        <f t="shared" si="129"/>
        <v>134185.39752</v>
      </c>
      <c r="CG1372" s="198"/>
      <c r="CH1372">
        <f>(Transest!$J$14/HexExtSoy!$K$4)</f>
        <v>0.20257267294641951</v>
      </c>
      <c r="CI1372">
        <f>(HydroProcOil!$K$14/HexExtSoy!$K$4)</f>
        <v>0.10977777777777777</v>
      </c>
      <c r="CJ1372">
        <f>(StarchFerm!$K$24/StarchFerm!$K$4)</f>
        <v>0.33157302630665886</v>
      </c>
      <c r="CY1372" s="198"/>
      <c r="CZ1372">
        <f>BP1372*CH1372*1000*LCI!$E$93</f>
        <v>100942067.30903023</v>
      </c>
      <c r="DA1372">
        <f>BQ1372*CI1372*1000*(LCI!$E$99)</f>
        <v>0</v>
      </c>
      <c r="DB1372">
        <f>BR1372*CJ1372*1000*(LCI!$E$96)</f>
        <v>1199066362.3133543</v>
      </c>
    </row>
    <row r="1373" spans="1:106" x14ac:dyDescent="0.25">
      <c r="A1373" s="197">
        <v>27171</v>
      </c>
      <c r="B1373" s="197" t="s">
        <v>1495</v>
      </c>
      <c r="C1373" s="197" t="s">
        <v>1202</v>
      </c>
      <c r="D1373" s="197">
        <v>-93.963918300000003</v>
      </c>
      <c r="E1373" s="197">
        <v>45.182580000000002</v>
      </c>
      <c r="F1373">
        <v>3.09</v>
      </c>
      <c r="G1373">
        <f t="shared" si="130"/>
        <v>3.09</v>
      </c>
      <c r="H1373" s="198">
        <v>11.42</v>
      </c>
      <c r="Q1373" s="221">
        <f>(Q4458*10000)*TEA!$M$15*10^-6</f>
        <v>31.057971146054999</v>
      </c>
      <c r="R1373" s="221">
        <f>(R4458*10000)*TEA!$O$15*10^-6</f>
        <v>31.057971146054999</v>
      </c>
      <c r="AA1373">
        <f t="shared" si="132"/>
        <v>1</v>
      </c>
      <c r="AB1373" s="197">
        <v>27171</v>
      </c>
      <c r="AC1373" s="197">
        <v>35229</v>
      </c>
      <c r="AD1373" s="197">
        <f t="shared" si="131"/>
        <v>35229</v>
      </c>
      <c r="AE1373" s="197">
        <v>29090</v>
      </c>
      <c r="AJ1373">
        <v>0</v>
      </c>
      <c r="AK1373">
        <v>0</v>
      </c>
      <c r="AU1373" s="198">
        <v>0.27272727299999999</v>
      </c>
      <c r="AV1373" s="6">
        <v>0</v>
      </c>
      <c r="AW1373" s="198">
        <v>0.38356000000000001</v>
      </c>
      <c r="BO1373" s="198"/>
      <c r="BP1373" s="354">
        <f t="shared" si="127"/>
        <v>29688.43912059753</v>
      </c>
      <c r="BQ1373" s="354">
        <f t="shared" si="128"/>
        <v>0</v>
      </c>
      <c r="BR1373" s="354">
        <f t="shared" si="129"/>
        <v>127421.623768</v>
      </c>
      <c r="CG1373" s="198"/>
      <c r="CH1373">
        <f>(Transest!$J$14/HexExtSoy!$K$4)</f>
        <v>0.20257267294641951</v>
      </c>
      <c r="CI1373">
        <f>(HydroProcOil!$K$14/HexExtSoy!$K$4)</f>
        <v>0.10977777777777777</v>
      </c>
      <c r="CJ1373">
        <f>(StarchFerm!$K$24/StarchFerm!$K$4)</f>
        <v>0.33157302630665886</v>
      </c>
      <c r="CY1373" s="198"/>
      <c r="CZ1373">
        <f>BP1373*CH1373*1000*LCI!$E$93</f>
        <v>227031009.17706001</v>
      </c>
      <c r="DA1373">
        <f>BQ1373*CI1373*1000*(LCI!$E$99)</f>
        <v>0</v>
      </c>
      <c r="DB1373">
        <f>BR1373*CJ1373*1000*(LCI!$E$96)</f>
        <v>1138626003.3904517</v>
      </c>
    </row>
    <row r="1374" spans="1:106" x14ac:dyDescent="0.25">
      <c r="A1374" s="197">
        <v>27173</v>
      </c>
      <c r="B1374" s="197" t="s">
        <v>1495</v>
      </c>
      <c r="C1374" s="197" t="s">
        <v>1556</v>
      </c>
      <c r="D1374" s="197">
        <v>-95.857506799999996</v>
      </c>
      <c r="E1374" s="197">
        <v>44.725569999999998</v>
      </c>
      <c r="F1374">
        <v>3.32</v>
      </c>
      <c r="G1374">
        <f t="shared" si="130"/>
        <v>3.32</v>
      </c>
      <c r="H1374" s="198">
        <v>12.17</v>
      </c>
      <c r="Q1374" s="221">
        <f>(Q4459*10000)*TEA!$M$15*10^-6</f>
        <v>32.761013676344994</v>
      </c>
      <c r="R1374" s="221">
        <f>(R4459*10000)*TEA!$O$15*10^-6</f>
        <v>32.761013676344994</v>
      </c>
      <c r="AA1374">
        <f t="shared" si="132"/>
        <v>1</v>
      </c>
      <c r="AB1374" s="197">
        <v>27173</v>
      </c>
      <c r="AC1374" s="197">
        <v>62255</v>
      </c>
      <c r="AD1374" s="197">
        <f t="shared" si="131"/>
        <v>62255</v>
      </c>
      <c r="AE1374" s="197">
        <v>63960</v>
      </c>
      <c r="AJ1374">
        <v>0</v>
      </c>
      <c r="AK1374">
        <v>0</v>
      </c>
      <c r="AU1374" s="198">
        <v>0.27272727299999999</v>
      </c>
      <c r="AV1374" s="6">
        <v>0</v>
      </c>
      <c r="AW1374" s="198">
        <v>0.38356000000000001</v>
      </c>
      <c r="BO1374" s="198"/>
      <c r="BP1374" s="354">
        <f t="shared" si="127"/>
        <v>56369.072783641794</v>
      </c>
      <c r="BQ1374" s="354">
        <f t="shared" si="128"/>
        <v>0</v>
      </c>
      <c r="BR1374" s="354">
        <f t="shared" si="129"/>
        <v>298560.49579199997</v>
      </c>
      <c r="CG1374" s="198"/>
      <c r="CH1374">
        <f>(Transest!$J$14/HexExtSoy!$K$4)</f>
        <v>0.20257267294641951</v>
      </c>
      <c r="CI1374">
        <f>(HydroProcOil!$K$14/HexExtSoy!$K$4)</f>
        <v>0.10977777777777777</v>
      </c>
      <c r="CJ1374">
        <f>(StarchFerm!$K$24/StarchFerm!$K$4)</f>
        <v>0.33157302630665886</v>
      </c>
      <c r="CY1374" s="198"/>
      <c r="CZ1374">
        <f>BP1374*CH1374*1000*LCI!$E$93</f>
        <v>431060973.88483292</v>
      </c>
      <c r="DA1374">
        <f>BQ1374*CI1374*1000*(LCI!$E$99)</f>
        <v>0</v>
      </c>
      <c r="DB1374">
        <f>BR1374*CJ1374*1000*(LCI!$E$96)</f>
        <v>2667904662.0287194</v>
      </c>
    </row>
    <row r="1375" spans="1:106" x14ac:dyDescent="0.25">
      <c r="A1375" s="197">
        <v>28001</v>
      </c>
      <c r="B1375" s="197" t="s">
        <v>1557</v>
      </c>
      <c r="C1375" s="197" t="s">
        <v>791</v>
      </c>
      <c r="D1375" s="197">
        <v>-91.353437200000002</v>
      </c>
      <c r="E1375" s="197">
        <v>31.487880000000001</v>
      </c>
      <c r="F1375">
        <v>2.79</v>
      </c>
      <c r="G1375">
        <f t="shared" si="130"/>
        <v>2.79</v>
      </c>
      <c r="H1375" s="198">
        <v>9.8699999999999992</v>
      </c>
      <c r="Q1375" s="221">
        <f>(Q4460*10000)*TEA!$M$15*10^-6</f>
        <v>59.601076686900001</v>
      </c>
      <c r="R1375" s="221">
        <f>(R4460*10000)*TEA!$O$15*10^-6</f>
        <v>59.601076686900001</v>
      </c>
      <c r="AA1375">
        <f t="shared" si="132"/>
        <v>1</v>
      </c>
      <c r="AB1375" s="197">
        <v>28001</v>
      </c>
      <c r="AC1375" s="197">
        <v>2921</v>
      </c>
      <c r="AD1375" s="197">
        <f t="shared" si="131"/>
        <v>2921</v>
      </c>
      <c r="AE1375" s="197">
        <v>698</v>
      </c>
      <c r="AJ1375">
        <v>0</v>
      </c>
      <c r="AK1375">
        <v>0</v>
      </c>
      <c r="AU1375" s="198">
        <v>0.27272727299999999</v>
      </c>
      <c r="AV1375" s="6">
        <v>0</v>
      </c>
      <c r="AW1375" s="198">
        <v>0.38356000000000001</v>
      </c>
      <c r="BO1375" s="198"/>
      <c r="BP1375" s="354">
        <f t="shared" si="127"/>
        <v>2222.6154567680701</v>
      </c>
      <c r="BQ1375" s="354">
        <f t="shared" si="128"/>
        <v>0</v>
      </c>
      <c r="BR1375" s="354">
        <f t="shared" si="129"/>
        <v>2642.4445655999998</v>
      </c>
      <c r="CG1375" s="198"/>
      <c r="CH1375">
        <f>(Transest!$J$14/HexExtSoy!$K$4)</f>
        <v>0.20257267294641951</v>
      </c>
      <c r="CI1375">
        <f>(HydroProcOil!$K$14/HexExtSoy!$K$4)</f>
        <v>0.10977777777777777</v>
      </c>
      <c r="CJ1375">
        <f>(StarchFerm!$K$24/StarchFerm!$K$4)</f>
        <v>0.33157302630665886</v>
      </c>
      <c r="CY1375" s="198"/>
      <c r="CZ1375">
        <f>BP1375*CH1375*1000*LCI!$E$93</f>
        <v>16996603.563859951</v>
      </c>
      <c r="DA1375">
        <f>BQ1375*CI1375*1000*(LCI!$E$99)</f>
        <v>0</v>
      </c>
      <c r="DB1375">
        <f>BR1375*CJ1375*1000*(LCI!$E$96)</f>
        <v>23612602.052443385</v>
      </c>
    </row>
    <row r="1376" spans="1:106" x14ac:dyDescent="0.25">
      <c r="A1376" s="197">
        <v>28003</v>
      </c>
      <c r="B1376" s="197" t="s">
        <v>1557</v>
      </c>
      <c r="C1376" s="197" t="s">
        <v>1558</v>
      </c>
      <c r="D1376" s="197">
        <v>-88.5811882</v>
      </c>
      <c r="E1376" s="197">
        <v>34.880409999999998</v>
      </c>
      <c r="F1376">
        <v>2.8</v>
      </c>
      <c r="G1376">
        <f t="shared" si="130"/>
        <v>2.8</v>
      </c>
      <c r="H1376" s="198">
        <v>10.34</v>
      </c>
      <c r="Q1376" s="221">
        <f>(Q4461*10000)*TEA!$M$15*10^-6</f>
        <v>52.022185088849994</v>
      </c>
      <c r="R1376" s="221">
        <f>(R4461*10000)*TEA!$O$15*10^-6</f>
        <v>52.022185088849994</v>
      </c>
      <c r="AA1376">
        <f t="shared" si="132"/>
        <v>1</v>
      </c>
      <c r="AB1376" s="197">
        <v>28003</v>
      </c>
      <c r="AC1376" s="197">
        <v>6877</v>
      </c>
      <c r="AD1376" s="197">
        <f t="shared" si="131"/>
        <v>6877</v>
      </c>
      <c r="AE1376" s="197">
        <v>1885</v>
      </c>
      <c r="AJ1376">
        <v>0</v>
      </c>
      <c r="AK1376">
        <v>0</v>
      </c>
      <c r="AU1376" s="198">
        <v>0.27272727299999999</v>
      </c>
      <c r="AV1376" s="6">
        <v>0</v>
      </c>
      <c r="AW1376" s="198">
        <v>0.38356000000000001</v>
      </c>
      <c r="BO1376" s="198"/>
      <c r="BP1376" s="354">
        <f t="shared" si="127"/>
        <v>5251.5272779787992</v>
      </c>
      <c r="BQ1376" s="354">
        <f t="shared" si="128"/>
        <v>0</v>
      </c>
      <c r="BR1376" s="354">
        <f t="shared" si="129"/>
        <v>7475.9296040000008</v>
      </c>
      <c r="CG1376" s="198"/>
      <c r="CH1376">
        <f>(Transest!$J$14/HexExtSoy!$K$4)</f>
        <v>0.20257267294641951</v>
      </c>
      <c r="CI1376">
        <f>(HydroProcOil!$K$14/HexExtSoy!$K$4)</f>
        <v>0.10977777777777777</v>
      </c>
      <c r="CJ1376">
        <f>(StarchFerm!$K$24/StarchFerm!$K$4)</f>
        <v>0.33157302630665886</v>
      </c>
      <c r="CY1376" s="198"/>
      <c r="CZ1376">
        <f>BP1376*CH1376*1000*LCI!$E$93</f>
        <v>40159050.895107798</v>
      </c>
      <c r="DA1376">
        <f>BQ1376*CI1376*1000*(LCI!$E$99)</f>
        <v>0</v>
      </c>
      <c r="DB1376">
        <f>BR1376*CJ1376*1000*(LCI!$E$96)</f>
        <v>66804107.4576905</v>
      </c>
    </row>
    <row r="1377" spans="1:106" x14ac:dyDescent="0.25">
      <c r="A1377" s="197">
        <v>28005</v>
      </c>
      <c r="B1377" s="197" t="s">
        <v>1557</v>
      </c>
      <c r="C1377" s="197" t="s">
        <v>1559</v>
      </c>
      <c r="D1377" s="197">
        <v>-90.809482700000004</v>
      </c>
      <c r="E1377" s="197">
        <v>31.17634</v>
      </c>
      <c r="F1377">
        <v>3.43</v>
      </c>
      <c r="G1377">
        <f t="shared" si="130"/>
        <v>3.43</v>
      </c>
      <c r="H1377" s="198">
        <v>0</v>
      </c>
      <c r="Q1377" s="221">
        <f>(Q4462*10000)*TEA!$M$15*10^-6</f>
        <v>61.173504746100001</v>
      </c>
      <c r="R1377" s="221">
        <f>(R4462*10000)*TEA!$O$15*10^-6</f>
        <v>61.173504746100001</v>
      </c>
      <c r="AA1377">
        <f t="shared" si="132"/>
        <v>1</v>
      </c>
      <c r="AB1377" s="197">
        <v>28005</v>
      </c>
      <c r="AC1377" s="197">
        <v>217</v>
      </c>
      <c r="AD1377" s="197">
        <f t="shared" si="131"/>
        <v>217</v>
      </c>
      <c r="AE1377" s="197">
        <v>0</v>
      </c>
      <c r="AJ1377">
        <v>0</v>
      </c>
      <c r="AK1377">
        <v>0</v>
      </c>
      <c r="AU1377" s="198">
        <v>0.27272727299999999</v>
      </c>
      <c r="AV1377" s="6">
        <v>0</v>
      </c>
      <c r="AW1377" s="198">
        <v>0.38356000000000001</v>
      </c>
      <c r="BO1377" s="198"/>
      <c r="BP1377" s="354">
        <f t="shared" si="127"/>
        <v>202.99363656663002</v>
      </c>
      <c r="BQ1377" s="354">
        <f t="shared" si="128"/>
        <v>0</v>
      </c>
      <c r="BR1377" s="354">
        <f t="shared" si="129"/>
        <v>0</v>
      </c>
      <c r="CG1377" s="198"/>
      <c r="CH1377">
        <f>(Transest!$J$14/HexExtSoy!$K$4)</f>
        <v>0.20257267294641951</v>
      </c>
      <c r="CI1377">
        <f>(HydroProcOil!$K$14/HexExtSoy!$K$4)</f>
        <v>0.10977777777777777</v>
      </c>
      <c r="CJ1377">
        <f>(StarchFerm!$K$24/StarchFerm!$K$4)</f>
        <v>0.33157302630665886</v>
      </c>
      <c r="CY1377" s="198"/>
      <c r="CZ1377">
        <f>BP1377*CH1377*1000*LCI!$E$93</f>
        <v>1552316.3740282147</v>
      </c>
      <c r="DA1377">
        <f>BQ1377*CI1377*1000*(LCI!$E$99)</f>
        <v>0</v>
      </c>
      <c r="DB1377">
        <f>BR1377*CJ1377*1000*(LCI!$E$96)</f>
        <v>0</v>
      </c>
    </row>
    <row r="1378" spans="1:106" x14ac:dyDescent="0.25">
      <c r="A1378" s="197">
        <v>28007</v>
      </c>
      <c r="B1378" s="197" t="s">
        <v>1557</v>
      </c>
      <c r="C1378" s="197" t="s">
        <v>1560</v>
      </c>
      <c r="D1378" s="197">
        <v>-89.583907600000003</v>
      </c>
      <c r="E1378" s="197">
        <v>33.085760000000001</v>
      </c>
      <c r="F1378">
        <v>2.6</v>
      </c>
      <c r="G1378">
        <f t="shared" si="130"/>
        <v>2.6</v>
      </c>
      <c r="H1378" s="198">
        <v>8.7899999999999991</v>
      </c>
      <c r="Q1378" s="221">
        <f>(Q4463*10000)*TEA!$M$15*10^-6</f>
        <v>55.349876423249995</v>
      </c>
      <c r="R1378" s="221">
        <f>(R4463*10000)*TEA!$O$15*10^-6</f>
        <v>55.349876423249995</v>
      </c>
      <c r="AA1378">
        <f t="shared" si="132"/>
        <v>1</v>
      </c>
      <c r="AB1378" s="197">
        <v>28007</v>
      </c>
      <c r="AC1378" s="197">
        <v>654</v>
      </c>
      <c r="AD1378" s="197">
        <f t="shared" si="131"/>
        <v>654</v>
      </c>
      <c r="AE1378" s="197">
        <v>611</v>
      </c>
      <c r="AJ1378">
        <v>0</v>
      </c>
      <c r="AK1378">
        <v>0</v>
      </c>
      <c r="AU1378" s="198">
        <v>0.27272727299999999</v>
      </c>
      <c r="AV1378" s="6">
        <v>0</v>
      </c>
      <c r="AW1378" s="198">
        <v>0.38356000000000001</v>
      </c>
      <c r="BO1378" s="198"/>
      <c r="BP1378" s="354">
        <f t="shared" si="127"/>
        <v>463.74545500919999</v>
      </c>
      <c r="BQ1378" s="354">
        <f t="shared" si="128"/>
        <v>0</v>
      </c>
      <c r="BR1378" s="354">
        <f t="shared" si="129"/>
        <v>2059.9818563999997</v>
      </c>
      <c r="CG1378" s="198"/>
      <c r="CH1378">
        <f>(Transest!$J$14/HexExtSoy!$K$4)</f>
        <v>0.20257267294641951</v>
      </c>
      <c r="CI1378">
        <f>(HydroProcOil!$K$14/HexExtSoy!$K$4)</f>
        <v>0.10977777777777777</v>
      </c>
      <c r="CJ1378">
        <f>(StarchFerm!$K$24/StarchFerm!$K$4)</f>
        <v>0.33157302630665886</v>
      </c>
      <c r="CY1378" s="198"/>
      <c r="CZ1378">
        <f>BP1378*CH1378*1000*LCI!$E$93</f>
        <v>3546316.4036457608</v>
      </c>
      <c r="DA1378">
        <f>BQ1378*CI1378*1000*(LCI!$E$99)</f>
        <v>0</v>
      </c>
      <c r="DB1378">
        <f>BR1378*CJ1378*1000*(LCI!$E$96)</f>
        <v>18407777.572197475</v>
      </c>
    </row>
    <row r="1379" spans="1:106" x14ac:dyDescent="0.25">
      <c r="A1379" s="197">
        <v>28009</v>
      </c>
      <c r="B1379" s="197" t="s">
        <v>1557</v>
      </c>
      <c r="C1379" s="197" t="s">
        <v>679</v>
      </c>
      <c r="D1379" s="197">
        <v>-89.188927300000003</v>
      </c>
      <c r="E1379" s="197">
        <v>34.818559999999998</v>
      </c>
      <c r="F1379">
        <v>3.1</v>
      </c>
      <c r="G1379">
        <f t="shared" si="130"/>
        <v>3.1</v>
      </c>
      <c r="H1379" s="198">
        <v>10.039999999999999</v>
      </c>
      <c r="Q1379" s="221">
        <f>(Q4464*10000)*TEA!$M$15*10^-6</f>
        <v>52.298193219749997</v>
      </c>
      <c r="R1379" s="221">
        <f>(R4464*10000)*TEA!$O$15*10^-6</f>
        <v>52.298193219749997</v>
      </c>
      <c r="AA1379">
        <f t="shared" si="132"/>
        <v>1</v>
      </c>
      <c r="AB1379" s="197">
        <v>28009</v>
      </c>
      <c r="AC1379" s="197">
        <v>5417</v>
      </c>
      <c r="AD1379" s="197">
        <f t="shared" si="131"/>
        <v>5417</v>
      </c>
      <c r="AE1379" s="197">
        <v>674</v>
      </c>
      <c r="AJ1379">
        <v>0</v>
      </c>
      <c r="AK1379">
        <v>0</v>
      </c>
      <c r="AU1379" s="198">
        <v>0.27272727299999999</v>
      </c>
      <c r="AV1379" s="6">
        <v>0</v>
      </c>
      <c r="AW1379" s="198">
        <v>0.38356000000000001</v>
      </c>
      <c r="BO1379" s="198"/>
      <c r="BP1379" s="354">
        <f t="shared" si="127"/>
        <v>4579.8272773071003</v>
      </c>
      <c r="BQ1379" s="354">
        <f t="shared" si="128"/>
        <v>0</v>
      </c>
      <c r="BR1379" s="354">
        <f t="shared" si="129"/>
        <v>2595.5351775999998</v>
      </c>
      <c r="CG1379" s="198"/>
      <c r="CH1379">
        <f>(Transest!$J$14/HexExtSoy!$K$4)</f>
        <v>0.20257267294641951</v>
      </c>
      <c r="CI1379">
        <f>(HydroProcOil!$K$14/HexExtSoy!$K$4)</f>
        <v>0.10977777777777777</v>
      </c>
      <c r="CJ1379">
        <f>(StarchFerm!$K$24/StarchFerm!$K$4)</f>
        <v>0.33157302630665886</v>
      </c>
      <c r="CY1379" s="198"/>
      <c r="CZ1379">
        <f>BP1379*CH1379*1000*LCI!$E$93</f>
        <v>35022481.458187588</v>
      </c>
      <c r="DA1379">
        <f>BQ1379*CI1379*1000*(LCI!$E$99)</f>
        <v>0</v>
      </c>
      <c r="DB1379">
        <f>BR1379*CJ1379*1000*(LCI!$E$96)</f>
        <v>23193424.777813915</v>
      </c>
    </row>
    <row r="1380" spans="1:106" x14ac:dyDescent="0.25">
      <c r="A1380" s="197">
        <v>28011</v>
      </c>
      <c r="B1380" s="197" t="s">
        <v>1557</v>
      </c>
      <c r="C1380" s="197" t="s">
        <v>1561</v>
      </c>
      <c r="D1380" s="197">
        <v>-90.887512599999994</v>
      </c>
      <c r="E1380" s="197">
        <v>33.800449999999998</v>
      </c>
      <c r="F1380">
        <v>3.7</v>
      </c>
      <c r="G1380">
        <f t="shared" si="130"/>
        <v>3.7</v>
      </c>
      <c r="H1380" s="198">
        <v>11.43</v>
      </c>
      <c r="Q1380" s="221">
        <f>(Q4465*10000)*TEA!$M$15*10^-6</f>
        <v>53.895690362249994</v>
      </c>
      <c r="R1380" s="221">
        <f>(R4465*10000)*TEA!$O$15*10^-6</f>
        <v>53.895690362249994</v>
      </c>
      <c r="AA1380">
        <f t="shared" si="132"/>
        <v>1</v>
      </c>
      <c r="AB1380" s="197">
        <v>28011</v>
      </c>
      <c r="AC1380" s="197">
        <v>117088</v>
      </c>
      <c r="AD1380" s="197">
        <f t="shared" si="131"/>
        <v>117088</v>
      </c>
      <c r="AE1380" s="197">
        <v>10535</v>
      </c>
      <c r="AJ1380">
        <v>0</v>
      </c>
      <c r="AK1380">
        <v>0</v>
      </c>
      <c r="AU1380" s="198">
        <v>0.27272727299999999</v>
      </c>
      <c r="AV1380" s="6">
        <v>0</v>
      </c>
      <c r="AW1380" s="198">
        <v>0.38356000000000001</v>
      </c>
      <c r="BO1380" s="198"/>
      <c r="BP1380" s="354">
        <f t="shared" si="127"/>
        <v>118152.43648178881</v>
      </c>
      <c r="BQ1380" s="354">
        <f t="shared" si="128"/>
        <v>0</v>
      </c>
      <c r="BR1380" s="354">
        <f t="shared" si="129"/>
        <v>46186.396578</v>
      </c>
      <c r="CG1380" s="198"/>
      <c r="CH1380">
        <f>(Transest!$J$14/HexExtSoy!$K$4)</f>
        <v>0.20257267294641951</v>
      </c>
      <c r="CI1380">
        <f>(HydroProcOil!$K$14/HexExtSoy!$K$4)</f>
        <v>0.10977777777777777</v>
      </c>
      <c r="CJ1380">
        <f>(StarchFerm!$K$24/StarchFerm!$K$4)</f>
        <v>0.33157302630665886</v>
      </c>
      <c r="CY1380" s="198"/>
      <c r="CZ1380">
        <f>BP1380*CH1380*1000*LCI!$E$93</f>
        <v>903525671.46511245</v>
      </c>
      <c r="DA1380">
        <f>BQ1380*CI1380*1000*(LCI!$E$99)</f>
        <v>0</v>
      </c>
      <c r="DB1380">
        <f>BR1380*CJ1380*1000*(LCI!$E$96)</f>
        <v>412716700.59992993</v>
      </c>
    </row>
    <row r="1381" spans="1:106" x14ac:dyDescent="0.25">
      <c r="A1381" s="197">
        <v>28013</v>
      </c>
      <c r="B1381" s="197" t="s">
        <v>1557</v>
      </c>
      <c r="C1381" s="197" t="s">
        <v>599</v>
      </c>
      <c r="D1381" s="197">
        <v>-89.333510899999993</v>
      </c>
      <c r="E1381" s="197">
        <v>33.94117</v>
      </c>
      <c r="F1381">
        <v>2.73</v>
      </c>
      <c r="G1381">
        <f t="shared" si="130"/>
        <v>2.73</v>
      </c>
      <c r="H1381" s="198">
        <v>11.64</v>
      </c>
      <c r="Q1381" s="221">
        <f>(Q4466*10000)*TEA!$M$15*10^-6</f>
        <v>53.710161709050006</v>
      </c>
      <c r="R1381" s="221">
        <f>(R4466*10000)*TEA!$O$15*10^-6</f>
        <v>53.710161709050006</v>
      </c>
      <c r="AA1381">
        <f t="shared" si="132"/>
        <v>1</v>
      </c>
      <c r="AB1381" s="197">
        <v>28013</v>
      </c>
      <c r="AC1381" s="197">
        <v>10621</v>
      </c>
      <c r="AD1381" s="197">
        <f t="shared" si="131"/>
        <v>10621</v>
      </c>
      <c r="AE1381" s="197">
        <v>2597</v>
      </c>
      <c r="AJ1381">
        <v>0</v>
      </c>
      <c r="AK1381">
        <v>0</v>
      </c>
      <c r="AU1381" s="198">
        <v>0.27272727299999999</v>
      </c>
      <c r="AV1381" s="6">
        <v>0</v>
      </c>
      <c r="AW1381" s="198">
        <v>0.38356000000000001</v>
      </c>
      <c r="BO1381" s="198"/>
      <c r="BP1381" s="354">
        <f t="shared" si="127"/>
        <v>7907.8172806350894</v>
      </c>
      <c r="BQ1381" s="354">
        <f t="shared" si="128"/>
        <v>0</v>
      </c>
      <c r="BR1381" s="354">
        <f t="shared" si="129"/>
        <v>11594.665924800001</v>
      </c>
      <c r="CG1381" s="198"/>
      <c r="CH1381">
        <f>(Transest!$J$14/HexExtSoy!$K$4)</f>
        <v>0.20257267294641951</v>
      </c>
      <c r="CI1381">
        <f>(HydroProcOil!$K$14/HexExtSoy!$K$4)</f>
        <v>0.10977777777777777</v>
      </c>
      <c r="CJ1381">
        <f>(StarchFerm!$K$24/StarchFerm!$K$4)</f>
        <v>0.33157302630665886</v>
      </c>
      <c r="CY1381" s="198"/>
      <c r="CZ1381">
        <f>BP1381*CH1381*1000*LCI!$E$93</f>
        <v>60472015.060057648</v>
      </c>
      <c r="DA1381">
        <f>BQ1381*CI1381*1000*(LCI!$E$99)</f>
        <v>0</v>
      </c>
      <c r="DB1381">
        <f>BR1381*CJ1381*1000*(LCI!$E$96)</f>
        <v>103608694.75843203</v>
      </c>
    </row>
    <row r="1382" spans="1:106" x14ac:dyDescent="0.25">
      <c r="A1382" s="197">
        <v>28015</v>
      </c>
      <c r="B1382" s="197" t="s">
        <v>1557</v>
      </c>
      <c r="C1382" s="197" t="s">
        <v>682</v>
      </c>
      <c r="D1382" s="197">
        <v>-89.922986699999996</v>
      </c>
      <c r="E1382" s="197">
        <v>33.45102</v>
      </c>
      <c r="F1382">
        <v>3.91</v>
      </c>
      <c r="G1382">
        <f t="shared" si="130"/>
        <v>3.91</v>
      </c>
      <c r="H1382" s="198">
        <v>12.52</v>
      </c>
      <c r="Q1382" s="221">
        <f>(Q4467*10000)*TEA!$M$15*10^-6</f>
        <v>54.605423514599991</v>
      </c>
      <c r="R1382" s="221">
        <f>(R4467*10000)*TEA!$O$15*10^-6</f>
        <v>54.605423514599991</v>
      </c>
      <c r="AA1382">
        <f t="shared" si="132"/>
        <v>1</v>
      </c>
      <c r="AB1382" s="197">
        <v>28015</v>
      </c>
      <c r="AC1382" s="197">
        <v>5147</v>
      </c>
      <c r="AD1382" s="197">
        <f t="shared" si="131"/>
        <v>5147</v>
      </c>
      <c r="AE1382" s="197">
        <v>3357</v>
      </c>
      <c r="AJ1382">
        <v>0</v>
      </c>
      <c r="AK1382">
        <v>0</v>
      </c>
      <c r="AU1382" s="198">
        <v>0.27272727299999999</v>
      </c>
      <c r="AV1382" s="6">
        <v>0</v>
      </c>
      <c r="AW1382" s="198">
        <v>0.38356000000000001</v>
      </c>
      <c r="BO1382" s="198"/>
      <c r="BP1382" s="354">
        <f t="shared" si="127"/>
        <v>5488.5736418522101</v>
      </c>
      <c r="BQ1382" s="354">
        <f t="shared" si="128"/>
        <v>0</v>
      </c>
      <c r="BR1382" s="354">
        <f t="shared" si="129"/>
        <v>16120.8887184</v>
      </c>
      <c r="CG1382" s="198"/>
      <c r="CH1382">
        <f>(Transest!$J$14/HexExtSoy!$K$4)</f>
        <v>0.20257267294641951</v>
      </c>
      <c r="CI1382">
        <f>(HydroProcOil!$K$14/HexExtSoy!$K$4)</f>
        <v>0.10977777777777777</v>
      </c>
      <c r="CJ1382">
        <f>(StarchFerm!$K$24/StarchFerm!$K$4)</f>
        <v>0.33157302630665886</v>
      </c>
      <c r="CY1382" s="198"/>
      <c r="CZ1382">
        <f>BP1382*CH1382*1000*LCI!$E$93</f>
        <v>41971772.506820805</v>
      </c>
      <c r="DA1382">
        <f>BQ1382*CI1382*1000*(LCI!$E$99)</f>
        <v>0</v>
      </c>
      <c r="DB1382">
        <f>BR1382*CJ1382*1000*(LCI!$E$96)</f>
        <v>144054537.60308895</v>
      </c>
    </row>
    <row r="1383" spans="1:106" x14ac:dyDescent="0.25">
      <c r="A1383" s="197">
        <v>28017</v>
      </c>
      <c r="B1383" s="197" t="s">
        <v>1557</v>
      </c>
      <c r="C1383" s="197" t="s">
        <v>1168</v>
      </c>
      <c r="D1383" s="197">
        <v>-88.942633999999998</v>
      </c>
      <c r="E1383" s="197">
        <v>33.920920000000002</v>
      </c>
      <c r="F1383">
        <v>2.59</v>
      </c>
      <c r="G1383">
        <f t="shared" si="130"/>
        <v>2.59</v>
      </c>
      <c r="H1383" s="198">
        <v>10.84</v>
      </c>
      <c r="Q1383" s="221">
        <f>(Q4468*10000)*TEA!$M$15*10^-6</f>
        <v>53.694946278899998</v>
      </c>
      <c r="R1383" s="221">
        <f>(R4468*10000)*TEA!$O$15*10^-6</f>
        <v>53.694946278899998</v>
      </c>
      <c r="AA1383">
        <f t="shared" si="132"/>
        <v>1</v>
      </c>
      <c r="AB1383" s="197">
        <v>28017</v>
      </c>
      <c r="AC1383" s="197">
        <v>15747</v>
      </c>
      <c r="AD1383" s="197">
        <f t="shared" si="131"/>
        <v>15747</v>
      </c>
      <c r="AE1383" s="197">
        <v>2682</v>
      </c>
      <c r="AJ1383">
        <v>0</v>
      </c>
      <c r="AK1383">
        <v>0</v>
      </c>
      <c r="AU1383" s="198">
        <v>0.27272727299999999</v>
      </c>
      <c r="AV1383" s="6">
        <v>0</v>
      </c>
      <c r="AW1383" s="198">
        <v>0.38356000000000001</v>
      </c>
      <c r="BO1383" s="198"/>
      <c r="BP1383" s="354">
        <f t="shared" si="127"/>
        <v>11123.108192941289</v>
      </c>
      <c r="BQ1383" s="354">
        <f t="shared" si="128"/>
        <v>0</v>
      </c>
      <c r="BR1383" s="354">
        <f t="shared" si="129"/>
        <v>11151.193852800001</v>
      </c>
      <c r="CG1383" s="198"/>
      <c r="CH1383">
        <f>(Transest!$J$14/HexExtSoy!$K$4)</f>
        <v>0.20257267294641951</v>
      </c>
      <c r="CI1383">
        <f>(HydroProcOil!$K$14/HexExtSoy!$K$4)</f>
        <v>0.10977777777777777</v>
      </c>
      <c r="CJ1383">
        <f>(StarchFerm!$K$24/StarchFerm!$K$4)</f>
        <v>0.33157302630665886</v>
      </c>
      <c r="CY1383" s="198"/>
      <c r="CZ1383">
        <f>BP1383*CH1383*1000*LCI!$E$93</f>
        <v>85059725.368891656</v>
      </c>
      <c r="DA1383">
        <f>BQ1383*CI1383*1000*(LCI!$E$99)</f>
        <v>0</v>
      </c>
      <c r="DB1383">
        <f>BR1383*CJ1383*1000*(LCI!$E$96)</f>
        <v>99645875.74840264</v>
      </c>
    </row>
    <row r="1384" spans="1:106" x14ac:dyDescent="0.25">
      <c r="A1384" s="197">
        <v>28019</v>
      </c>
      <c r="B1384" s="197" t="s">
        <v>1557</v>
      </c>
      <c r="C1384" s="197" t="s">
        <v>603</v>
      </c>
      <c r="D1384" s="197">
        <v>-89.245921699999997</v>
      </c>
      <c r="E1384" s="197">
        <v>33.344259999999998</v>
      </c>
      <c r="F1384">
        <v>3.56</v>
      </c>
      <c r="G1384">
        <f t="shared" si="130"/>
        <v>3.56</v>
      </c>
      <c r="H1384" s="198">
        <v>9.32</v>
      </c>
      <c r="Q1384" s="221">
        <f>(Q4469*10000)*TEA!$M$15*10^-6</f>
        <v>54.789925046850001</v>
      </c>
      <c r="R1384" s="221">
        <f>(R4469*10000)*TEA!$O$15*10^-6</f>
        <v>54.789925046850001</v>
      </c>
      <c r="AA1384">
        <f t="shared" si="132"/>
        <v>1</v>
      </c>
      <c r="AB1384" s="197">
        <v>28019</v>
      </c>
      <c r="AC1384" s="197">
        <v>364</v>
      </c>
      <c r="AD1384" s="197">
        <f t="shared" si="131"/>
        <v>364</v>
      </c>
      <c r="AE1384" s="197">
        <v>374</v>
      </c>
      <c r="AJ1384">
        <v>0</v>
      </c>
      <c r="AK1384">
        <v>0</v>
      </c>
      <c r="AU1384" s="198">
        <v>0.27272727299999999</v>
      </c>
      <c r="AV1384" s="6">
        <v>0</v>
      </c>
      <c r="AW1384" s="198">
        <v>0.38356000000000001</v>
      </c>
      <c r="BO1384" s="198"/>
      <c r="BP1384" s="354">
        <f t="shared" si="127"/>
        <v>353.41090944431994</v>
      </c>
      <c r="BQ1384" s="354">
        <f t="shared" si="128"/>
        <v>0</v>
      </c>
      <c r="BR1384" s="354">
        <f t="shared" si="129"/>
        <v>1336.9674208000001</v>
      </c>
      <c r="CG1384" s="198"/>
      <c r="CH1384">
        <f>(Transest!$J$14/HexExtSoy!$K$4)</f>
        <v>0.20257267294641951</v>
      </c>
      <c r="CI1384">
        <f>(HydroProcOil!$K$14/HexExtSoy!$K$4)</f>
        <v>0.10977777777777777</v>
      </c>
      <c r="CJ1384">
        <f>(StarchFerm!$K$24/StarchFerm!$K$4)</f>
        <v>0.33157302630665886</v>
      </c>
      <c r="CY1384" s="198"/>
      <c r="CZ1384">
        <f>BP1384*CH1384*1000*LCI!$E$93</f>
        <v>2702575.0696896738</v>
      </c>
      <c r="DA1384">
        <f>BQ1384*CI1384*1000*(LCI!$E$99)</f>
        <v>0</v>
      </c>
      <c r="DB1384">
        <f>BR1384*CJ1384*1000*(LCI!$E$96)</f>
        <v>11946997.895588333</v>
      </c>
    </row>
    <row r="1385" spans="1:106" x14ac:dyDescent="0.25">
      <c r="A1385" s="197">
        <v>28021</v>
      </c>
      <c r="B1385" s="197" t="s">
        <v>1557</v>
      </c>
      <c r="C1385" s="197" t="s">
        <v>1562</v>
      </c>
      <c r="D1385" s="197">
        <v>-90.911716799999994</v>
      </c>
      <c r="E1385" s="197">
        <v>31.981290000000001</v>
      </c>
      <c r="F1385">
        <v>3.36</v>
      </c>
      <c r="G1385">
        <f t="shared" si="130"/>
        <v>3.36</v>
      </c>
      <c r="H1385" s="198">
        <v>10.9</v>
      </c>
      <c r="Q1385" s="221">
        <f>(Q4470*10000)*TEA!$M$15*10^-6</f>
        <v>58.073408230950001</v>
      </c>
      <c r="R1385" s="221">
        <f>(R4470*10000)*TEA!$O$15*10^-6</f>
        <v>58.073408230950001</v>
      </c>
      <c r="AA1385">
        <f t="shared" si="132"/>
        <v>1</v>
      </c>
      <c r="AB1385" s="197">
        <v>28021</v>
      </c>
      <c r="AC1385" s="197">
        <v>1441</v>
      </c>
      <c r="AD1385" s="197">
        <f t="shared" si="131"/>
        <v>1441</v>
      </c>
      <c r="AE1385" s="197">
        <v>859</v>
      </c>
      <c r="AJ1385">
        <v>0</v>
      </c>
      <c r="AK1385">
        <v>0</v>
      </c>
      <c r="AU1385" s="198">
        <v>0.27272727299999999</v>
      </c>
      <c r="AV1385" s="6">
        <v>0</v>
      </c>
      <c r="AW1385" s="198">
        <v>0.38356000000000001</v>
      </c>
      <c r="BO1385" s="198"/>
      <c r="BP1385" s="354">
        <f t="shared" si="127"/>
        <v>1320.4800013204799</v>
      </c>
      <c r="BQ1385" s="354">
        <f t="shared" si="128"/>
        <v>0</v>
      </c>
      <c r="BR1385" s="354">
        <f t="shared" si="129"/>
        <v>3591.3106360000002</v>
      </c>
      <c r="CG1385" s="198"/>
      <c r="CH1385">
        <f>(Transest!$J$14/HexExtSoy!$K$4)</f>
        <v>0.20257267294641951</v>
      </c>
      <c r="CI1385">
        <f>(HydroProcOil!$K$14/HexExtSoy!$K$4)</f>
        <v>0.10977777777777777</v>
      </c>
      <c r="CJ1385">
        <f>(StarchFerm!$K$24/StarchFerm!$K$4)</f>
        <v>0.33157302630665886</v>
      </c>
      <c r="CY1385" s="198"/>
      <c r="CZ1385">
        <f>BP1385*CH1385*1000*LCI!$E$93</f>
        <v>10097866.919851739</v>
      </c>
      <c r="DA1385">
        <f>BQ1385*CI1385*1000*(LCI!$E$99)</f>
        <v>0</v>
      </c>
      <c r="DB1385">
        <f>BR1385*CJ1385*1000*(LCI!$E$96)</f>
        <v>32091567.784817629</v>
      </c>
    </row>
    <row r="1386" spans="1:106" x14ac:dyDescent="0.25">
      <c r="A1386" s="197">
        <v>28023</v>
      </c>
      <c r="B1386" s="197" t="s">
        <v>1557</v>
      </c>
      <c r="C1386" s="197" t="s">
        <v>604</v>
      </c>
      <c r="D1386" s="197">
        <v>-88.686073100000002</v>
      </c>
      <c r="E1386" s="197">
        <v>32.044780000000003</v>
      </c>
      <c r="F1386">
        <v>0</v>
      </c>
      <c r="G1386">
        <f t="shared" si="130"/>
        <v>0</v>
      </c>
      <c r="H1386" s="198">
        <v>7.5</v>
      </c>
      <c r="Q1386" s="221">
        <f>(Q4471*10000)*TEA!$M$15*10^-6</f>
        <v>58.071245518349997</v>
      </c>
      <c r="R1386" s="221">
        <f>(R4471*10000)*TEA!$O$15*10^-6</f>
        <v>58.071245518349997</v>
      </c>
      <c r="AA1386">
        <f t="shared" si="132"/>
        <v>1</v>
      </c>
      <c r="AB1386" s="197">
        <v>28023</v>
      </c>
      <c r="AC1386" s="197">
        <v>0</v>
      </c>
      <c r="AD1386" s="197">
        <f t="shared" si="131"/>
        <v>0</v>
      </c>
      <c r="AE1386" s="197">
        <v>19</v>
      </c>
      <c r="AJ1386">
        <v>0</v>
      </c>
      <c r="AK1386">
        <v>0</v>
      </c>
      <c r="AU1386" s="198">
        <v>0.27272727299999999</v>
      </c>
      <c r="AV1386" s="6">
        <v>0</v>
      </c>
      <c r="AW1386" s="198">
        <v>0.38356000000000001</v>
      </c>
      <c r="BO1386" s="198"/>
      <c r="BP1386" s="354">
        <f t="shared" si="127"/>
        <v>0</v>
      </c>
      <c r="BQ1386" s="354">
        <f t="shared" si="128"/>
        <v>0</v>
      </c>
      <c r="BR1386" s="354">
        <f t="shared" si="129"/>
        <v>54.657299999999999</v>
      </c>
      <c r="CG1386" s="198"/>
      <c r="CH1386">
        <f>(Transest!$J$14/HexExtSoy!$K$4)</f>
        <v>0.20257267294641951</v>
      </c>
      <c r="CI1386">
        <f>(HydroProcOil!$K$14/HexExtSoy!$K$4)</f>
        <v>0.10977777777777777</v>
      </c>
      <c r="CJ1386">
        <f>(StarchFerm!$K$24/StarchFerm!$K$4)</f>
        <v>0.33157302630665886</v>
      </c>
      <c r="CY1386" s="198"/>
      <c r="CZ1386">
        <f>BP1386*CH1386*1000*LCI!$E$93</f>
        <v>0</v>
      </c>
      <c r="DA1386">
        <f>BQ1386*CI1386*1000*(LCI!$E$99)</f>
        <v>0</v>
      </c>
      <c r="DB1386">
        <f>BR1386*CJ1386*1000*(LCI!$E$96)</f>
        <v>488411.78769173793</v>
      </c>
    </row>
    <row r="1387" spans="1:106" x14ac:dyDescent="0.25">
      <c r="A1387" s="197">
        <v>28025</v>
      </c>
      <c r="B1387" s="197" t="s">
        <v>1557</v>
      </c>
      <c r="C1387" s="197" t="s">
        <v>605</v>
      </c>
      <c r="D1387" s="197">
        <v>-88.782285200000004</v>
      </c>
      <c r="E1387" s="197">
        <v>33.657029999999999</v>
      </c>
      <c r="F1387">
        <v>2.86</v>
      </c>
      <c r="G1387">
        <f t="shared" si="130"/>
        <v>2.86</v>
      </c>
      <c r="H1387" s="198">
        <v>9.5</v>
      </c>
      <c r="Q1387" s="221">
        <f>(Q4472*10000)*TEA!$M$15*10^-6</f>
        <v>54.187815984300002</v>
      </c>
      <c r="R1387" s="221">
        <f>(R4472*10000)*TEA!$O$15*10^-6</f>
        <v>54.187815984300002</v>
      </c>
      <c r="AA1387">
        <f t="shared" si="132"/>
        <v>1</v>
      </c>
      <c r="AB1387" s="197">
        <v>28025</v>
      </c>
      <c r="AC1387" s="197">
        <v>1510</v>
      </c>
      <c r="AD1387" s="197">
        <f t="shared" si="131"/>
        <v>1510</v>
      </c>
      <c r="AE1387" s="197">
        <v>677</v>
      </c>
      <c r="AJ1387">
        <v>0</v>
      </c>
      <c r="AK1387">
        <v>0</v>
      </c>
      <c r="AU1387" s="198">
        <v>0.27272727299999999</v>
      </c>
      <c r="AV1387" s="6">
        <v>0</v>
      </c>
      <c r="AW1387" s="198">
        <v>0.38356000000000001</v>
      </c>
      <c r="BO1387" s="198"/>
      <c r="BP1387" s="354">
        <f t="shared" si="127"/>
        <v>1177.8000011777999</v>
      </c>
      <c r="BQ1387" s="354">
        <f t="shared" si="128"/>
        <v>0</v>
      </c>
      <c r="BR1387" s="354">
        <f t="shared" si="129"/>
        <v>2466.8661400000001</v>
      </c>
      <c r="CG1387" s="198"/>
      <c r="CH1387">
        <f>(Transest!$J$14/HexExtSoy!$K$4)</f>
        <v>0.20257267294641951</v>
      </c>
      <c r="CI1387">
        <f>(HydroProcOil!$K$14/HexExtSoy!$K$4)</f>
        <v>0.10977777777777777</v>
      </c>
      <c r="CJ1387">
        <f>(StarchFerm!$K$24/StarchFerm!$K$4)</f>
        <v>0.33157302630665886</v>
      </c>
      <c r="CY1387" s="198"/>
      <c r="CZ1387">
        <f>BP1387*CH1387*1000*LCI!$E$93</f>
        <v>9006776.0649168324</v>
      </c>
      <c r="DA1387">
        <f>BQ1387*CI1387*1000*(LCI!$E$99)</f>
        <v>0</v>
      </c>
      <c r="DB1387">
        <f>BR1387*CJ1387*1000*(LCI!$E$96)</f>
        <v>22043652.01782044</v>
      </c>
    </row>
    <row r="1388" spans="1:106" x14ac:dyDescent="0.25">
      <c r="A1388" s="197">
        <v>28027</v>
      </c>
      <c r="B1388" s="197" t="s">
        <v>1557</v>
      </c>
      <c r="C1388" s="197" t="s">
        <v>1563</v>
      </c>
      <c r="D1388" s="197">
        <v>-90.608255099999994</v>
      </c>
      <c r="E1388" s="197">
        <v>34.236130000000003</v>
      </c>
      <c r="F1388">
        <v>3.81</v>
      </c>
      <c r="G1388">
        <f t="shared" si="130"/>
        <v>3.81</v>
      </c>
      <c r="H1388" s="198">
        <v>12.58</v>
      </c>
      <c r="Q1388" s="221">
        <f>(Q4473*10000)*TEA!$M$15*10^-6</f>
        <v>53.186462902799988</v>
      </c>
      <c r="R1388" s="221">
        <f>(R4473*10000)*TEA!$O$15*10^-6</f>
        <v>53.186462902799988</v>
      </c>
      <c r="AA1388">
        <f t="shared" si="132"/>
        <v>1</v>
      </c>
      <c r="AB1388" s="197">
        <v>28027</v>
      </c>
      <c r="AC1388" s="197">
        <v>42034</v>
      </c>
      <c r="AD1388" s="197">
        <f t="shared" si="131"/>
        <v>42034</v>
      </c>
      <c r="AE1388" s="197">
        <v>8311</v>
      </c>
      <c r="AJ1388">
        <v>0</v>
      </c>
      <c r="AK1388">
        <v>0</v>
      </c>
      <c r="AU1388" s="198">
        <v>0.27272727299999999</v>
      </c>
      <c r="AV1388" s="6">
        <v>0</v>
      </c>
      <c r="AW1388" s="198">
        <v>0.38356000000000001</v>
      </c>
      <c r="BO1388" s="198"/>
      <c r="BP1388" s="354">
        <f t="shared" si="127"/>
        <v>43677.147316404422</v>
      </c>
      <c r="BQ1388" s="354">
        <f t="shared" si="128"/>
        <v>0</v>
      </c>
      <c r="BR1388" s="354">
        <f t="shared" si="129"/>
        <v>40102.110872800004</v>
      </c>
      <c r="CG1388" s="198"/>
      <c r="CH1388">
        <f>(Transest!$J$14/HexExtSoy!$K$4)</f>
        <v>0.20257267294641951</v>
      </c>
      <c r="CI1388">
        <f>(HydroProcOil!$K$14/HexExtSoy!$K$4)</f>
        <v>0.10977777777777777</v>
      </c>
      <c r="CJ1388">
        <f>(StarchFerm!$K$24/StarchFerm!$K$4)</f>
        <v>0.33157302630665886</v>
      </c>
      <c r="CY1388" s="198"/>
      <c r="CZ1388">
        <f>BP1388*CH1388*1000*LCI!$E$93</f>
        <v>334004317.06558633</v>
      </c>
      <c r="DA1388">
        <f>BQ1388*CI1388*1000*(LCI!$E$99)</f>
        <v>0</v>
      </c>
      <c r="DB1388">
        <f>BR1388*CJ1388*1000*(LCI!$E$96)</f>
        <v>358348174.19807661</v>
      </c>
    </row>
    <row r="1389" spans="1:106" x14ac:dyDescent="0.25">
      <c r="A1389" s="197">
        <v>28029</v>
      </c>
      <c r="B1389" s="197" t="s">
        <v>1557</v>
      </c>
      <c r="C1389" s="197" t="s">
        <v>1564</v>
      </c>
      <c r="D1389" s="197">
        <v>-90.457510200000002</v>
      </c>
      <c r="E1389" s="197">
        <v>31.873729999999998</v>
      </c>
      <c r="F1389">
        <v>0</v>
      </c>
      <c r="G1389">
        <f t="shared" si="130"/>
        <v>0</v>
      </c>
      <c r="H1389" s="198">
        <v>11.34</v>
      </c>
      <c r="Q1389" s="221">
        <f>(Q4474*10000)*TEA!$M$15*10^-6</f>
        <v>58.6398802995</v>
      </c>
      <c r="R1389" s="221">
        <f>(R4474*10000)*TEA!$O$15*10^-6</f>
        <v>58.6398802995</v>
      </c>
      <c r="AA1389">
        <f t="shared" si="132"/>
        <v>1</v>
      </c>
      <c r="AB1389" s="197">
        <v>28029</v>
      </c>
      <c r="AC1389" s="197">
        <v>0</v>
      </c>
      <c r="AD1389" s="197">
        <f t="shared" si="131"/>
        <v>0</v>
      </c>
      <c r="AE1389" s="197">
        <v>289</v>
      </c>
      <c r="AJ1389">
        <v>0</v>
      </c>
      <c r="AK1389">
        <v>0</v>
      </c>
      <c r="AU1389" s="198">
        <v>0.27272727299999999</v>
      </c>
      <c r="AV1389" s="6">
        <v>0</v>
      </c>
      <c r="AW1389" s="198">
        <v>0.38356000000000001</v>
      </c>
      <c r="BO1389" s="198"/>
      <c r="BP1389" s="354">
        <f t="shared" si="127"/>
        <v>0</v>
      </c>
      <c r="BQ1389" s="354">
        <f t="shared" si="128"/>
        <v>0</v>
      </c>
      <c r="BR1389" s="354">
        <f t="shared" si="129"/>
        <v>1257.0258455999999</v>
      </c>
      <c r="CG1389" s="198"/>
      <c r="CH1389">
        <f>(Transest!$J$14/HexExtSoy!$K$4)</f>
        <v>0.20257267294641951</v>
      </c>
      <c r="CI1389">
        <f>(HydroProcOil!$K$14/HexExtSoy!$K$4)</f>
        <v>0.10977777777777777</v>
      </c>
      <c r="CJ1389">
        <f>(StarchFerm!$K$24/StarchFerm!$K$4)</f>
        <v>0.33157302630665886</v>
      </c>
      <c r="CY1389" s="198"/>
      <c r="CZ1389">
        <f>BP1389*CH1389*1000*LCI!$E$93</f>
        <v>0</v>
      </c>
      <c r="DA1389">
        <f>BQ1389*CI1389*1000*(LCI!$E$99)</f>
        <v>0</v>
      </c>
      <c r="DB1389">
        <f>BR1389*CJ1389*1000*(LCI!$E$96)</f>
        <v>11232648.528635964</v>
      </c>
    </row>
    <row r="1390" spans="1:106" x14ac:dyDescent="0.25">
      <c r="A1390" s="197">
        <v>28031</v>
      </c>
      <c r="B1390" s="197" t="s">
        <v>1557</v>
      </c>
      <c r="C1390" s="197" t="s">
        <v>611</v>
      </c>
      <c r="D1390" s="197">
        <v>-89.558940199999995</v>
      </c>
      <c r="E1390" s="197">
        <v>31.640149999999998</v>
      </c>
      <c r="F1390">
        <v>2.64</v>
      </c>
      <c r="G1390">
        <f t="shared" si="130"/>
        <v>2.64</v>
      </c>
      <c r="H1390" s="198">
        <v>9.76</v>
      </c>
      <c r="Q1390" s="221">
        <f>(Q4475*10000)*TEA!$M$15*10^-6</f>
        <v>60.006154833000004</v>
      </c>
      <c r="R1390" s="221">
        <f>(R4475*10000)*TEA!$O$15*10^-6</f>
        <v>60.006154833000004</v>
      </c>
      <c r="AA1390">
        <f t="shared" si="132"/>
        <v>1</v>
      </c>
      <c r="AB1390" s="197">
        <v>28031</v>
      </c>
      <c r="AC1390" s="197">
        <v>502</v>
      </c>
      <c r="AD1390" s="197">
        <f t="shared" si="131"/>
        <v>502</v>
      </c>
      <c r="AE1390" s="197">
        <v>15</v>
      </c>
      <c r="AJ1390">
        <v>0</v>
      </c>
      <c r="AK1390">
        <v>0</v>
      </c>
      <c r="AU1390" s="198">
        <v>0.27272727299999999</v>
      </c>
      <c r="AV1390" s="6">
        <v>0</v>
      </c>
      <c r="AW1390" s="198">
        <v>0.38356000000000001</v>
      </c>
      <c r="BO1390" s="198"/>
      <c r="BP1390" s="354">
        <f t="shared" si="127"/>
        <v>361.44000036143996</v>
      </c>
      <c r="BQ1390" s="354">
        <f t="shared" si="128"/>
        <v>0</v>
      </c>
      <c r="BR1390" s="354">
        <f t="shared" si="129"/>
        <v>56.153184000000003</v>
      </c>
      <c r="CG1390" s="198"/>
      <c r="CH1390">
        <f>(Transest!$J$14/HexExtSoy!$K$4)</f>
        <v>0.20257267294641951</v>
      </c>
      <c r="CI1390">
        <f>(HydroProcOil!$K$14/HexExtSoy!$K$4)</f>
        <v>0.10977777777777777</v>
      </c>
      <c r="CJ1390">
        <f>(StarchFerm!$K$24/StarchFerm!$K$4)</f>
        <v>0.33157302630665886</v>
      </c>
      <c r="CY1390" s="198"/>
      <c r="CZ1390">
        <f>BP1390*CH1390*1000*LCI!$E$93</f>
        <v>2763974.4786071829</v>
      </c>
      <c r="DA1390">
        <f>BQ1390*CI1390*1000*(LCI!$E$99)</f>
        <v>0</v>
      </c>
      <c r="DB1390">
        <f>BR1390*CJ1390*1000*(LCI!$E$96)</f>
        <v>501778.84714435396</v>
      </c>
    </row>
    <row r="1391" spans="1:106" x14ac:dyDescent="0.25">
      <c r="A1391" s="197">
        <v>28033</v>
      </c>
      <c r="B1391" s="197" t="s">
        <v>1557</v>
      </c>
      <c r="C1391" s="197" t="s">
        <v>871</v>
      </c>
      <c r="D1391" s="197">
        <v>-89.993370900000002</v>
      </c>
      <c r="E1391" s="197">
        <v>34.87668</v>
      </c>
      <c r="F1391">
        <v>2.98</v>
      </c>
      <c r="G1391">
        <f t="shared" si="130"/>
        <v>2.98</v>
      </c>
      <c r="H1391" s="198">
        <v>10.92</v>
      </c>
      <c r="Q1391" s="221">
        <f>(Q4476*10000)*TEA!$M$15*10^-6</f>
        <v>52.214073272100002</v>
      </c>
      <c r="R1391" s="221">
        <f>(R4476*10000)*TEA!$O$15*10^-6</f>
        <v>52.214073272100002</v>
      </c>
      <c r="AA1391">
        <f t="shared" si="132"/>
        <v>1</v>
      </c>
      <c r="AB1391" s="197">
        <v>28033</v>
      </c>
      <c r="AC1391" s="197">
        <v>15599</v>
      </c>
      <c r="AD1391" s="197">
        <f t="shared" si="131"/>
        <v>15599</v>
      </c>
      <c r="AE1391" s="197">
        <v>2013</v>
      </c>
      <c r="AJ1391">
        <v>0</v>
      </c>
      <c r="AK1391">
        <v>0</v>
      </c>
      <c r="AU1391" s="198">
        <v>0.27272727299999999</v>
      </c>
      <c r="AV1391" s="6">
        <v>0</v>
      </c>
      <c r="AW1391" s="198">
        <v>0.38356000000000001</v>
      </c>
      <c r="BO1391" s="198"/>
      <c r="BP1391" s="354">
        <f t="shared" si="127"/>
        <v>12677.732739950459</v>
      </c>
      <c r="BQ1391" s="354">
        <f t="shared" si="128"/>
        <v>0</v>
      </c>
      <c r="BR1391" s="354">
        <f t="shared" si="129"/>
        <v>8431.4005775999995</v>
      </c>
      <c r="CG1391" s="198"/>
      <c r="CH1391">
        <f>(Transest!$J$14/HexExtSoy!$K$4)</f>
        <v>0.20257267294641951</v>
      </c>
      <c r="CI1391">
        <f>(HydroProcOil!$K$14/HexExtSoy!$K$4)</f>
        <v>0.10977777777777777</v>
      </c>
      <c r="CJ1391">
        <f>(StarchFerm!$K$24/StarchFerm!$K$4)</f>
        <v>0.33157302630665886</v>
      </c>
      <c r="CY1391" s="198"/>
      <c r="CZ1391">
        <f>BP1391*CH1391*1000*LCI!$E$93</f>
        <v>96948123.353211761</v>
      </c>
      <c r="DA1391">
        <f>BQ1391*CI1391*1000*(LCI!$E$99)</f>
        <v>0</v>
      </c>
      <c r="DB1391">
        <f>BR1391*CJ1391*1000*(LCI!$E$96)</f>
        <v>75342093.898724735</v>
      </c>
    </row>
    <row r="1392" spans="1:106" x14ac:dyDescent="0.25">
      <c r="A1392" s="197">
        <v>28035</v>
      </c>
      <c r="B1392" s="197" t="s">
        <v>1557</v>
      </c>
      <c r="C1392" s="197" t="s">
        <v>1565</v>
      </c>
      <c r="D1392" s="197">
        <v>-89.258405999999994</v>
      </c>
      <c r="E1392" s="197">
        <v>31.194649999999999</v>
      </c>
      <c r="F1392">
        <v>0</v>
      </c>
      <c r="G1392">
        <f t="shared" si="130"/>
        <v>0</v>
      </c>
      <c r="H1392" s="198">
        <v>2.59</v>
      </c>
      <c r="Q1392" s="221">
        <f>(Q4477*10000)*TEA!$M$15*10^-6</f>
        <v>62.162567985599999</v>
      </c>
      <c r="R1392" s="221">
        <f>(R4477*10000)*TEA!$O$15*10^-6</f>
        <v>62.162567985599999</v>
      </c>
      <c r="AA1392">
        <f t="shared" si="132"/>
        <v>1</v>
      </c>
      <c r="AB1392" s="197">
        <v>28035</v>
      </c>
      <c r="AC1392" s="197">
        <v>0</v>
      </c>
      <c r="AD1392" s="197">
        <f t="shared" si="131"/>
        <v>0</v>
      </c>
      <c r="AE1392" s="197">
        <v>21</v>
      </c>
      <c r="AJ1392">
        <v>0</v>
      </c>
      <c r="AK1392">
        <v>0</v>
      </c>
      <c r="AU1392" s="198">
        <v>0.27272727299999999</v>
      </c>
      <c r="AV1392" s="6">
        <v>0</v>
      </c>
      <c r="AW1392" s="198">
        <v>0.38356000000000001</v>
      </c>
      <c r="BO1392" s="198"/>
      <c r="BP1392" s="354">
        <f t="shared" si="127"/>
        <v>0</v>
      </c>
      <c r="BQ1392" s="354">
        <f t="shared" si="128"/>
        <v>0</v>
      </c>
      <c r="BR1392" s="354">
        <f t="shared" si="129"/>
        <v>20.8618284</v>
      </c>
      <c r="CG1392" s="198"/>
      <c r="CH1392">
        <f>(Transest!$J$14/HexExtSoy!$K$4)</f>
        <v>0.20257267294641951</v>
      </c>
      <c r="CI1392">
        <f>(HydroProcOil!$K$14/HexExtSoy!$K$4)</f>
        <v>0.10977777777777777</v>
      </c>
      <c r="CJ1392">
        <f>(StarchFerm!$K$24/StarchFerm!$K$4)</f>
        <v>0.33157302630665886</v>
      </c>
      <c r="CY1392" s="198"/>
      <c r="CZ1392">
        <f>BP1392*CH1392*1000*LCI!$E$93</f>
        <v>0</v>
      </c>
      <c r="DA1392">
        <f>BQ1392*CI1392*1000*(LCI!$E$99)</f>
        <v>0</v>
      </c>
      <c r="DB1392">
        <f>BR1392*CJ1392*1000*(LCI!$E$96)</f>
        <v>186419.06759686756</v>
      </c>
    </row>
    <row r="1393" spans="1:106" x14ac:dyDescent="0.25">
      <c r="A1393" s="197">
        <v>28037</v>
      </c>
      <c r="B1393" s="197" t="s">
        <v>1557</v>
      </c>
      <c r="C1393" s="197" t="s">
        <v>621</v>
      </c>
      <c r="D1393" s="197">
        <v>-90.9066641</v>
      </c>
      <c r="E1393" s="197">
        <v>31.479749999999999</v>
      </c>
      <c r="F1393">
        <v>3.4</v>
      </c>
      <c r="G1393">
        <f t="shared" si="130"/>
        <v>3.4</v>
      </c>
      <c r="H1393" s="198">
        <v>10.98</v>
      </c>
      <c r="Q1393" s="221">
        <f>(Q4478*10000)*TEA!$M$15*10^-6</f>
        <v>59.950573092900001</v>
      </c>
      <c r="R1393" s="221">
        <f>(R4478*10000)*TEA!$O$15*10^-6</f>
        <v>59.950573092900001</v>
      </c>
      <c r="AA1393">
        <f t="shared" si="132"/>
        <v>1</v>
      </c>
      <c r="AB1393" s="197">
        <v>28037</v>
      </c>
      <c r="AC1393" s="197">
        <v>412</v>
      </c>
      <c r="AD1393" s="197">
        <f t="shared" si="131"/>
        <v>412</v>
      </c>
      <c r="AE1393" s="197">
        <v>158</v>
      </c>
      <c r="AJ1393">
        <v>0</v>
      </c>
      <c r="AK1393">
        <v>0</v>
      </c>
      <c r="AU1393" s="198">
        <v>0.27272727299999999</v>
      </c>
      <c r="AV1393" s="6">
        <v>0</v>
      </c>
      <c r="AW1393" s="198">
        <v>0.38356000000000001</v>
      </c>
      <c r="BO1393" s="198"/>
      <c r="BP1393" s="354">
        <f t="shared" si="127"/>
        <v>382.03636401839998</v>
      </c>
      <c r="BQ1393" s="354">
        <f t="shared" si="128"/>
        <v>0</v>
      </c>
      <c r="BR1393" s="354">
        <f t="shared" si="129"/>
        <v>665.41523040000004</v>
      </c>
      <c r="CG1393" s="198"/>
      <c r="CH1393">
        <f>(Transest!$J$14/HexExtSoy!$K$4)</f>
        <v>0.20257267294641951</v>
      </c>
      <c r="CI1393">
        <f>(HydroProcOil!$K$14/HexExtSoy!$K$4)</f>
        <v>0.10977777777777777</v>
      </c>
      <c r="CJ1393">
        <f>(StarchFerm!$K$24/StarchFerm!$K$4)</f>
        <v>0.33157302630665886</v>
      </c>
      <c r="CY1393" s="198"/>
      <c r="CZ1393">
        <f>BP1393*CH1393*1000*LCI!$E$93</f>
        <v>2921477.3101781826</v>
      </c>
      <c r="DA1393">
        <f>BQ1393*CI1393*1000*(LCI!$E$99)</f>
        <v>0</v>
      </c>
      <c r="DB1393">
        <f>BR1393*CJ1393*1000*(LCI!$E$96)</f>
        <v>5946079.3386605941</v>
      </c>
    </row>
    <row r="1394" spans="1:106" x14ac:dyDescent="0.25">
      <c r="A1394" s="197">
        <v>28039</v>
      </c>
      <c r="B1394" s="197" t="s">
        <v>1557</v>
      </c>
      <c r="C1394" s="197" t="s">
        <v>1566</v>
      </c>
      <c r="D1394" s="197">
        <v>-88.639921000000001</v>
      </c>
      <c r="E1394" s="197">
        <v>30.863779999999998</v>
      </c>
      <c r="F1394">
        <v>0</v>
      </c>
      <c r="G1394">
        <f t="shared" si="130"/>
        <v>0</v>
      </c>
      <c r="H1394" s="198">
        <v>8.41</v>
      </c>
      <c r="Q1394" s="221">
        <f>(Q4479*10000)*TEA!$M$15*10^-6</f>
        <v>63.887802057450003</v>
      </c>
      <c r="R1394" s="221">
        <f>(R4479*10000)*TEA!$O$15*10^-6</f>
        <v>63.887802057450003</v>
      </c>
      <c r="AA1394">
        <f t="shared" si="132"/>
        <v>1</v>
      </c>
      <c r="AB1394" s="197">
        <v>28039</v>
      </c>
      <c r="AC1394" s="197">
        <v>625</v>
      </c>
      <c r="AD1394" s="197">
        <f t="shared" si="131"/>
        <v>625</v>
      </c>
      <c r="AE1394" s="197">
        <v>123</v>
      </c>
      <c r="AJ1394">
        <v>0</v>
      </c>
      <c r="AK1394">
        <v>0</v>
      </c>
      <c r="AU1394" s="198">
        <v>0.27272727299999999</v>
      </c>
      <c r="AV1394" s="6">
        <v>0</v>
      </c>
      <c r="AW1394" s="198">
        <v>0.38356000000000001</v>
      </c>
      <c r="BO1394" s="198"/>
      <c r="BP1394" s="354">
        <f t="shared" si="127"/>
        <v>0</v>
      </c>
      <c r="BQ1394" s="354">
        <f t="shared" si="128"/>
        <v>0</v>
      </c>
      <c r="BR1394" s="354">
        <f t="shared" si="129"/>
        <v>396.76597080000005</v>
      </c>
      <c r="CG1394" s="198"/>
      <c r="CH1394">
        <f>(Transest!$J$14/HexExtSoy!$K$4)</f>
        <v>0.20257267294641951</v>
      </c>
      <c r="CI1394">
        <f>(HydroProcOil!$K$14/HexExtSoy!$K$4)</f>
        <v>0.10977777777777777</v>
      </c>
      <c r="CJ1394">
        <f>(StarchFerm!$K$24/StarchFerm!$K$4)</f>
        <v>0.33157302630665886</v>
      </c>
      <c r="CY1394" s="198"/>
      <c r="CZ1394">
        <f>BP1394*CH1394*1000*LCI!$E$93</f>
        <v>0</v>
      </c>
      <c r="DA1394">
        <f>BQ1394*CI1394*1000*(LCI!$E$99)</f>
        <v>0</v>
      </c>
      <c r="DB1394">
        <f>BR1394*CJ1394*1000*(LCI!$E$96)</f>
        <v>3545458.2845050148</v>
      </c>
    </row>
    <row r="1395" spans="1:106" x14ac:dyDescent="0.25">
      <c r="A1395" s="197">
        <v>28041</v>
      </c>
      <c r="B1395" s="197" t="s">
        <v>1557</v>
      </c>
      <c r="C1395" s="197" t="s">
        <v>623</v>
      </c>
      <c r="D1395" s="197">
        <v>-88.638719600000002</v>
      </c>
      <c r="E1395" s="197">
        <v>31.213619999999999</v>
      </c>
      <c r="F1395">
        <v>0</v>
      </c>
      <c r="G1395">
        <f t="shared" si="130"/>
        <v>0</v>
      </c>
      <c r="H1395" s="198">
        <v>7.14</v>
      </c>
      <c r="Q1395" s="221">
        <f>(Q4480*10000)*TEA!$M$15*10^-6</f>
        <v>62.132744686050003</v>
      </c>
      <c r="R1395" s="221">
        <f>(R4480*10000)*TEA!$O$15*10^-6</f>
        <v>62.132744686050003</v>
      </c>
      <c r="AA1395">
        <f t="shared" si="132"/>
        <v>1</v>
      </c>
      <c r="AB1395" s="197">
        <v>28041</v>
      </c>
      <c r="AC1395" s="197">
        <v>0</v>
      </c>
      <c r="AD1395" s="197">
        <f t="shared" si="131"/>
        <v>0</v>
      </c>
      <c r="AE1395" s="197">
        <v>76</v>
      </c>
      <c r="AJ1395">
        <v>0</v>
      </c>
      <c r="AK1395">
        <v>0</v>
      </c>
      <c r="AU1395" s="198">
        <v>0.27272727299999999</v>
      </c>
      <c r="AV1395" s="6">
        <v>0</v>
      </c>
      <c r="AW1395" s="198">
        <v>0.38356000000000001</v>
      </c>
      <c r="BO1395" s="198"/>
      <c r="BP1395" s="354">
        <f t="shared" si="127"/>
        <v>0</v>
      </c>
      <c r="BQ1395" s="354">
        <f t="shared" si="128"/>
        <v>0</v>
      </c>
      <c r="BR1395" s="354">
        <f t="shared" si="129"/>
        <v>208.1349984</v>
      </c>
      <c r="CG1395" s="198"/>
      <c r="CH1395">
        <f>(Transest!$J$14/HexExtSoy!$K$4)</f>
        <v>0.20257267294641951</v>
      </c>
      <c r="CI1395">
        <f>(HydroProcOil!$K$14/HexExtSoy!$K$4)</f>
        <v>0.10977777777777777</v>
      </c>
      <c r="CJ1395">
        <f>(StarchFerm!$K$24/StarchFerm!$K$4)</f>
        <v>0.33157302630665886</v>
      </c>
      <c r="CY1395" s="198"/>
      <c r="CZ1395">
        <f>BP1395*CH1395*1000*LCI!$E$93</f>
        <v>0</v>
      </c>
      <c r="DA1395">
        <f>BQ1395*CI1395*1000*(LCI!$E$99)</f>
        <v>0</v>
      </c>
      <c r="DB1395">
        <f>BR1395*CJ1395*1000*(LCI!$E$96)</f>
        <v>1859872.0875301382</v>
      </c>
    </row>
    <row r="1396" spans="1:106" x14ac:dyDescent="0.25">
      <c r="A1396" s="197">
        <v>28043</v>
      </c>
      <c r="B1396" s="197" t="s">
        <v>1557</v>
      </c>
      <c r="C1396" s="197" t="s">
        <v>1567</v>
      </c>
      <c r="D1396" s="197">
        <v>-89.7985051</v>
      </c>
      <c r="E1396" s="197">
        <v>33.77122</v>
      </c>
      <c r="F1396">
        <v>0</v>
      </c>
      <c r="G1396">
        <f t="shared" si="130"/>
        <v>0</v>
      </c>
      <c r="H1396" s="198">
        <v>0</v>
      </c>
      <c r="Q1396" s="221">
        <f>(Q4481*10000)*TEA!$M$15*10^-6</f>
        <v>54.035288703900001</v>
      </c>
      <c r="R1396" s="221">
        <f>(R4481*10000)*TEA!$O$15*10^-6</f>
        <v>54.035288703900001</v>
      </c>
      <c r="AA1396">
        <f t="shared" si="132"/>
        <v>1</v>
      </c>
      <c r="AB1396" s="197">
        <v>28043</v>
      </c>
      <c r="AC1396" s="197">
        <v>0</v>
      </c>
      <c r="AD1396" s="197">
        <f t="shared" si="131"/>
        <v>0</v>
      </c>
      <c r="AE1396" s="197">
        <v>490</v>
      </c>
      <c r="AJ1396">
        <v>0</v>
      </c>
      <c r="AK1396">
        <v>0</v>
      </c>
      <c r="AU1396" s="198">
        <v>0.27272727299999999</v>
      </c>
      <c r="AV1396" s="6">
        <v>0</v>
      </c>
      <c r="AW1396" s="198">
        <v>0.38356000000000001</v>
      </c>
      <c r="BO1396" s="198"/>
      <c r="BP1396" s="354">
        <f t="shared" si="127"/>
        <v>0</v>
      </c>
      <c r="BQ1396" s="354">
        <f t="shared" si="128"/>
        <v>0</v>
      </c>
      <c r="BR1396" s="354">
        <f t="shared" si="129"/>
        <v>0</v>
      </c>
      <c r="CG1396" s="198"/>
      <c r="CH1396">
        <f>(Transest!$J$14/HexExtSoy!$K$4)</f>
        <v>0.20257267294641951</v>
      </c>
      <c r="CI1396">
        <f>(HydroProcOil!$K$14/HexExtSoy!$K$4)</f>
        <v>0.10977777777777777</v>
      </c>
      <c r="CJ1396">
        <f>(StarchFerm!$K$24/StarchFerm!$K$4)</f>
        <v>0.33157302630665886</v>
      </c>
      <c r="CY1396" s="198"/>
      <c r="CZ1396">
        <f>BP1396*CH1396*1000*LCI!$E$93</f>
        <v>0</v>
      </c>
      <c r="DA1396">
        <f>BQ1396*CI1396*1000*(LCI!$E$99)</f>
        <v>0</v>
      </c>
      <c r="DB1396">
        <f>BR1396*CJ1396*1000*(LCI!$E$96)</f>
        <v>0</v>
      </c>
    </row>
    <row r="1397" spans="1:106" x14ac:dyDescent="0.25">
      <c r="A1397" s="197">
        <v>28045</v>
      </c>
      <c r="B1397" s="197" t="s">
        <v>1557</v>
      </c>
      <c r="C1397" s="197" t="s">
        <v>963</v>
      </c>
      <c r="D1397" s="197">
        <v>-89.487788499999994</v>
      </c>
      <c r="E1397" s="197">
        <v>30.429510000000001</v>
      </c>
      <c r="F1397">
        <v>0</v>
      </c>
      <c r="G1397">
        <f t="shared" si="130"/>
        <v>0</v>
      </c>
      <c r="H1397" s="198">
        <v>0</v>
      </c>
      <c r="Q1397" s="221">
        <f>(Q4482*10000)*TEA!$M$15*10^-6</f>
        <v>65.363124038400002</v>
      </c>
      <c r="R1397" s="221">
        <f>(R4482*10000)*TEA!$O$15*10^-6</f>
        <v>65.363124038400002</v>
      </c>
      <c r="AA1397">
        <f t="shared" si="132"/>
        <v>1</v>
      </c>
      <c r="AB1397" s="197">
        <v>28045</v>
      </c>
      <c r="AC1397" s="197">
        <v>0</v>
      </c>
      <c r="AD1397" s="197">
        <f t="shared" si="131"/>
        <v>0</v>
      </c>
      <c r="AE1397" s="197">
        <v>0</v>
      </c>
      <c r="AJ1397">
        <v>0</v>
      </c>
      <c r="AK1397">
        <v>0</v>
      </c>
      <c r="AU1397" s="198">
        <v>0.27272727299999999</v>
      </c>
      <c r="AV1397" s="6">
        <v>0</v>
      </c>
      <c r="AW1397" s="198">
        <v>0.38356000000000001</v>
      </c>
      <c r="BO1397" s="198"/>
      <c r="BP1397" s="354">
        <f t="shared" si="127"/>
        <v>0</v>
      </c>
      <c r="BQ1397" s="354">
        <f t="shared" si="128"/>
        <v>0</v>
      </c>
      <c r="BR1397" s="354">
        <f t="shared" si="129"/>
        <v>0</v>
      </c>
      <c r="CG1397" s="198"/>
      <c r="CH1397">
        <f>(Transest!$J$14/HexExtSoy!$K$4)</f>
        <v>0.20257267294641951</v>
      </c>
      <c r="CI1397">
        <f>(HydroProcOil!$K$14/HexExtSoy!$K$4)</f>
        <v>0.10977777777777777</v>
      </c>
      <c r="CJ1397">
        <f>(StarchFerm!$K$24/StarchFerm!$K$4)</f>
        <v>0.33157302630665886</v>
      </c>
      <c r="CY1397" s="198"/>
      <c r="CZ1397">
        <f>BP1397*CH1397*1000*LCI!$E$93</f>
        <v>0</v>
      </c>
      <c r="DA1397">
        <f>BQ1397*CI1397*1000*(LCI!$E$99)</f>
        <v>0</v>
      </c>
      <c r="DB1397">
        <f>BR1397*CJ1397*1000*(LCI!$E$96)</f>
        <v>0</v>
      </c>
    </row>
    <row r="1398" spans="1:106" x14ac:dyDescent="0.25">
      <c r="A1398" s="197">
        <v>28047</v>
      </c>
      <c r="B1398" s="197" t="s">
        <v>1557</v>
      </c>
      <c r="C1398" s="197" t="s">
        <v>1126</v>
      </c>
      <c r="D1398" s="197">
        <v>-89.115122400000004</v>
      </c>
      <c r="E1398" s="197">
        <v>30.525099999999998</v>
      </c>
      <c r="F1398">
        <v>0</v>
      </c>
      <c r="G1398">
        <f t="shared" si="130"/>
        <v>0</v>
      </c>
      <c r="H1398" s="198">
        <v>7.63</v>
      </c>
      <c r="Q1398" s="221">
        <f>(Q4483*10000)*TEA!$M$15*10^-6</f>
        <v>65.172717915749999</v>
      </c>
      <c r="R1398" s="221">
        <f>(R4483*10000)*TEA!$O$15*10^-6</f>
        <v>65.172717915749999</v>
      </c>
      <c r="AA1398">
        <f t="shared" si="132"/>
        <v>1</v>
      </c>
      <c r="AB1398" s="197">
        <v>28047</v>
      </c>
      <c r="AC1398" s="197">
        <v>0</v>
      </c>
      <c r="AD1398" s="197">
        <f t="shared" si="131"/>
        <v>0</v>
      </c>
      <c r="AE1398" s="197">
        <v>13</v>
      </c>
      <c r="AJ1398">
        <v>0</v>
      </c>
      <c r="AK1398">
        <v>0</v>
      </c>
      <c r="AU1398" s="198">
        <v>0.27272727299999999</v>
      </c>
      <c r="AV1398" s="6">
        <v>0</v>
      </c>
      <c r="AW1398" s="198">
        <v>0.38356000000000001</v>
      </c>
      <c r="BO1398" s="198"/>
      <c r="BP1398" s="354">
        <f t="shared" si="127"/>
        <v>0</v>
      </c>
      <c r="BQ1398" s="354">
        <f t="shared" si="128"/>
        <v>0</v>
      </c>
      <c r="BR1398" s="354">
        <f t="shared" si="129"/>
        <v>38.045316399999997</v>
      </c>
      <c r="CG1398" s="198"/>
      <c r="CH1398">
        <f>(Transest!$J$14/HexExtSoy!$K$4)</f>
        <v>0.20257267294641951</v>
      </c>
      <c r="CI1398">
        <f>(HydroProcOil!$K$14/HexExtSoy!$K$4)</f>
        <v>0.10977777777777777</v>
      </c>
      <c r="CJ1398">
        <f>(StarchFerm!$K$24/StarchFerm!$K$4)</f>
        <v>0.33157302630665886</v>
      </c>
      <c r="CY1398" s="198"/>
      <c r="CZ1398">
        <f>BP1398*CH1398*1000*LCI!$E$93</f>
        <v>0</v>
      </c>
      <c r="DA1398">
        <f>BQ1398*CI1398*1000*(LCI!$E$99)</f>
        <v>0</v>
      </c>
      <c r="DB1398">
        <f>BR1398*CJ1398*1000*(LCI!$E$96)</f>
        <v>339968.87874486658</v>
      </c>
    </row>
    <row r="1399" spans="1:106" x14ac:dyDescent="0.25">
      <c r="A1399" s="197">
        <v>28049</v>
      </c>
      <c r="B1399" s="197" t="s">
        <v>1557</v>
      </c>
      <c r="C1399" s="197" t="s">
        <v>1568</v>
      </c>
      <c r="D1399" s="197">
        <v>-90.451669100000004</v>
      </c>
      <c r="E1399" s="197">
        <v>32.271250000000002</v>
      </c>
      <c r="F1399">
        <v>3.49</v>
      </c>
      <c r="G1399">
        <f t="shared" si="130"/>
        <v>3.49</v>
      </c>
      <c r="H1399" s="198">
        <v>11.27</v>
      </c>
      <c r="Q1399" s="221">
        <f>(Q4484*10000)*TEA!$M$15*10^-6</f>
        <v>57.227779753199989</v>
      </c>
      <c r="R1399" s="221">
        <f>(R4484*10000)*TEA!$O$15*10^-6</f>
        <v>57.227779753199989</v>
      </c>
      <c r="AA1399">
        <f t="shared" si="132"/>
        <v>1</v>
      </c>
      <c r="AB1399" s="197">
        <v>28049</v>
      </c>
      <c r="AC1399" s="197">
        <v>4285</v>
      </c>
      <c r="AD1399" s="197">
        <f t="shared" si="131"/>
        <v>4285</v>
      </c>
      <c r="AE1399" s="197">
        <v>2866</v>
      </c>
      <c r="AJ1399">
        <v>0</v>
      </c>
      <c r="AK1399">
        <v>0</v>
      </c>
      <c r="AU1399" s="198">
        <v>0.27272727299999999</v>
      </c>
      <c r="AV1399" s="6">
        <v>0</v>
      </c>
      <c r="AW1399" s="198">
        <v>0.38356000000000001</v>
      </c>
      <c r="BO1399" s="198"/>
      <c r="BP1399" s="354">
        <f t="shared" si="127"/>
        <v>4078.5409131694505</v>
      </c>
      <c r="BQ1399" s="354">
        <f t="shared" si="128"/>
        <v>0</v>
      </c>
      <c r="BR1399" s="354">
        <f t="shared" si="129"/>
        <v>12388.9189592</v>
      </c>
      <c r="CG1399" s="198"/>
      <c r="CH1399">
        <f>(Transest!$J$14/HexExtSoy!$K$4)</f>
        <v>0.20257267294641951</v>
      </c>
      <c r="CI1399">
        <f>(HydroProcOil!$K$14/HexExtSoy!$K$4)</f>
        <v>0.10977777777777777</v>
      </c>
      <c r="CJ1399">
        <f>(StarchFerm!$K$24/StarchFerm!$K$4)</f>
        <v>0.33157302630665886</v>
      </c>
      <c r="CY1399" s="198"/>
      <c r="CZ1399">
        <f>BP1399*CH1399*1000*LCI!$E$93</f>
        <v>31189085.277453002</v>
      </c>
      <c r="DA1399">
        <f>BQ1399*CI1399*1000*(LCI!$E$99)</f>
        <v>0</v>
      </c>
      <c r="DB1399">
        <f>BR1399*CJ1399*1000*(LCI!$E$96)</f>
        <v>110706054.93558843</v>
      </c>
    </row>
    <row r="1400" spans="1:106" x14ac:dyDescent="0.25">
      <c r="A1400" s="197">
        <v>28051</v>
      </c>
      <c r="B1400" s="197" t="s">
        <v>1557</v>
      </c>
      <c r="C1400" s="197" t="s">
        <v>885</v>
      </c>
      <c r="D1400" s="197">
        <v>-90.097793699999997</v>
      </c>
      <c r="E1400" s="197">
        <v>33.127690000000001</v>
      </c>
      <c r="F1400">
        <v>3.87</v>
      </c>
      <c r="G1400">
        <f t="shared" si="130"/>
        <v>3.87</v>
      </c>
      <c r="H1400" s="198">
        <v>12.26</v>
      </c>
      <c r="Q1400" s="221">
        <f>(Q4485*10000)*TEA!$M$15*10^-6</f>
        <v>55.276569085949994</v>
      </c>
      <c r="R1400" s="221">
        <f>(R4485*10000)*TEA!$O$15*10^-6</f>
        <v>55.276569085949994</v>
      </c>
      <c r="AA1400">
        <f t="shared" si="132"/>
        <v>1</v>
      </c>
      <c r="AB1400" s="197">
        <v>28051</v>
      </c>
      <c r="AC1400" s="197">
        <v>9197</v>
      </c>
      <c r="AD1400" s="197">
        <f t="shared" si="131"/>
        <v>9197</v>
      </c>
      <c r="AE1400" s="197">
        <v>7597</v>
      </c>
      <c r="AJ1400">
        <v>0</v>
      </c>
      <c r="AK1400">
        <v>0</v>
      </c>
      <c r="AU1400" s="198">
        <v>0.27272727299999999</v>
      </c>
      <c r="AV1400" s="6">
        <v>0</v>
      </c>
      <c r="AW1400" s="198">
        <v>0.38356000000000001</v>
      </c>
      <c r="BO1400" s="198"/>
      <c r="BP1400" s="354">
        <f t="shared" si="127"/>
        <v>9707.0154642524703</v>
      </c>
      <c r="BQ1400" s="354">
        <f t="shared" si="128"/>
        <v>0</v>
      </c>
      <c r="BR1400" s="354">
        <f t="shared" si="129"/>
        <v>35724.479223200004</v>
      </c>
      <c r="CG1400" s="198"/>
      <c r="CH1400">
        <f>(Transest!$J$14/HexExtSoy!$K$4)</f>
        <v>0.20257267294641951</v>
      </c>
      <c r="CI1400">
        <f>(HydroProcOil!$K$14/HexExtSoy!$K$4)</f>
        <v>0.10977777777777777</v>
      </c>
      <c r="CJ1400">
        <f>(StarchFerm!$K$24/StarchFerm!$K$4)</f>
        <v>0.33157302630665886</v>
      </c>
      <c r="CY1400" s="198"/>
      <c r="CZ1400">
        <f>BP1400*CH1400*1000*LCI!$E$93</f>
        <v>74230696.601950914</v>
      </c>
      <c r="DA1400">
        <f>BQ1400*CI1400*1000*(LCI!$E$99)</f>
        <v>0</v>
      </c>
      <c r="DB1400">
        <f>BR1400*CJ1400*1000*(LCI!$E$96)</f>
        <v>319230125.92571288</v>
      </c>
    </row>
    <row r="1401" spans="1:106" x14ac:dyDescent="0.25">
      <c r="A1401" s="197">
        <v>28053</v>
      </c>
      <c r="B1401" s="197" t="s">
        <v>1557</v>
      </c>
      <c r="C1401" s="197" t="s">
        <v>1569</v>
      </c>
      <c r="D1401" s="197">
        <v>-90.531716900000006</v>
      </c>
      <c r="E1401" s="197">
        <v>33.134639999999997</v>
      </c>
      <c r="F1401">
        <v>3.51</v>
      </c>
      <c r="G1401">
        <f t="shared" si="130"/>
        <v>3.51</v>
      </c>
      <c r="H1401" s="198">
        <v>12.97</v>
      </c>
      <c r="Q1401" s="221">
        <f>(Q4486*10000)*TEA!$M$15*10^-6</f>
        <v>55.21284458640001</v>
      </c>
      <c r="R1401" s="221">
        <f>(R4486*10000)*TEA!$O$15*10^-6</f>
        <v>55.21284458640001</v>
      </c>
      <c r="AA1401">
        <f t="shared" si="132"/>
        <v>1</v>
      </c>
      <c r="AB1401" s="197">
        <v>28053</v>
      </c>
      <c r="AC1401" s="197">
        <v>29783</v>
      </c>
      <c r="AD1401" s="197">
        <f t="shared" si="131"/>
        <v>29783</v>
      </c>
      <c r="AE1401" s="197">
        <v>7049</v>
      </c>
      <c r="AJ1401">
        <v>0</v>
      </c>
      <c r="AK1401">
        <v>0</v>
      </c>
      <c r="AU1401" s="198">
        <v>0.27272727299999999</v>
      </c>
      <c r="AV1401" s="6">
        <v>0</v>
      </c>
      <c r="AW1401" s="198">
        <v>0.38356000000000001</v>
      </c>
      <c r="BO1401" s="198"/>
      <c r="BP1401" s="354">
        <f t="shared" si="127"/>
        <v>28510.453664874087</v>
      </c>
      <c r="BQ1401" s="354">
        <f t="shared" si="128"/>
        <v>0</v>
      </c>
      <c r="BR1401" s="354">
        <f t="shared" si="129"/>
        <v>35067.176286800001</v>
      </c>
      <c r="CG1401" s="198"/>
      <c r="CH1401">
        <f>(Transest!$J$14/HexExtSoy!$K$4)</f>
        <v>0.20257267294641951</v>
      </c>
      <c r="CI1401">
        <f>(HydroProcOil!$K$14/HexExtSoy!$K$4)</f>
        <v>0.10977777777777777</v>
      </c>
      <c r="CJ1401">
        <f>(StarchFerm!$K$24/StarchFerm!$K$4)</f>
        <v>0.33157302630665886</v>
      </c>
      <c r="CY1401" s="198"/>
      <c r="CZ1401">
        <f>BP1401*CH1401*1000*LCI!$E$93</f>
        <v>218022814.91927412</v>
      </c>
      <c r="DA1401">
        <f>BQ1401*CI1401*1000*(LCI!$E$99)</f>
        <v>0</v>
      </c>
      <c r="DB1401">
        <f>BR1401*CJ1401*1000*(LCI!$E$96)</f>
        <v>313356537.17869914</v>
      </c>
    </row>
    <row r="1402" spans="1:106" x14ac:dyDescent="0.25">
      <c r="A1402" s="197">
        <v>28055</v>
      </c>
      <c r="B1402" s="197" t="s">
        <v>1557</v>
      </c>
      <c r="C1402" s="197" t="s">
        <v>1570</v>
      </c>
      <c r="D1402" s="197">
        <v>-90.992808100000005</v>
      </c>
      <c r="E1402" s="197">
        <v>32.740380000000002</v>
      </c>
      <c r="F1402">
        <v>3.27</v>
      </c>
      <c r="G1402">
        <f t="shared" si="130"/>
        <v>3.27</v>
      </c>
      <c r="H1402" s="198">
        <v>12.1</v>
      </c>
      <c r="Q1402" s="221">
        <f>(Q4487*10000)*TEA!$M$15*10^-6</f>
        <v>56.005274558699995</v>
      </c>
      <c r="R1402" s="221">
        <f>(R4487*10000)*TEA!$O$15*10^-6</f>
        <v>56.005274558699995</v>
      </c>
      <c r="AA1402">
        <f t="shared" si="132"/>
        <v>1</v>
      </c>
      <c r="AB1402" s="197">
        <v>28055</v>
      </c>
      <c r="AC1402" s="197">
        <v>24844</v>
      </c>
      <c r="AD1402" s="197">
        <f t="shared" si="131"/>
        <v>24844</v>
      </c>
      <c r="AE1402" s="197">
        <v>5189</v>
      </c>
      <c r="AJ1402">
        <v>0</v>
      </c>
      <c r="AK1402">
        <v>0</v>
      </c>
      <c r="AU1402" s="198">
        <v>0.27272727299999999</v>
      </c>
      <c r="AV1402" s="6">
        <v>0</v>
      </c>
      <c r="AW1402" s="198">
        <v>0.38356000000000001</v>
      </c>
      <c r="BO1402" s="198"/>
      <c r="BP1402" s="354">
        <f t="shared" si="127"/>
        <v>22156.330931247241</v>
      </c>
      <c r="BQ1402" s="354">
        <f t="shared" si="128"/>
        <v>0</v>
      </c>
      <c r="BR1402" s="354">
        <f t="shared" si="129"/>
        <v>24082.543364000001</v>
      </c>
      <c r="CG1402" s="198"/>
      <c r="CH1402">
        <f>(Transest!$J$14/HexExtSoy!$K$4)</f>
        <v>0.20257267294641951</v>
      </c>
      <c r="CI1402">
        <f>(HydroProcOil!$K$14/HexExtSoy!$K$4)</f>
        <v>0.10977777777777777</v>
      </c>
      <c r="CJ1402">
        <f>(StarchFerm!$K$24/StarchFerm!$K$4)</f>
        <v>0.33157302630665886</v>
      </c>
      <c r="CY1402" s="198"/>
      <c r="CZ1402">
        <f>BP1402*CH1402*1000*LCI!$E$93</f>
        <v>169432086.02341405</v>
      </c>
      <c r="DA1402">
        <f>BQ1402*CI1402*1000*(LCI!$E$99)</f>
        <v>0</v>
      </c>
      <c r="DB1402">
        <f>BR1402*CJ1402*1000*(LCI!$E$96)</f>
        <v>215199032.0885781</v>
      </c>
    </row>
    <row r="1403" spans="1:106" x14ac:dyDescent="0.25">
      <c r="A1403" s="197">
        <v>28057</v>
      </c>
      <c r="B1403" s="197" t="s">
        <v>1557</v>
      </c>
      <c r="C1403" s="197" t="s">
        <v>1571</v>
      </c>
      <c r="D1403" s="197">
        <v>-88.361334299999996</v>
      </c>
      <c r="E1403" s="197">
        <v>34.27807</v>
      </c>
      <c r="F1403">
        <v>2.5099999999999998</v>
      </c>
      <c r="G1403">
        <f t="shared" si="130"/>
        <v>2.5099999999999998</v>
      </c>
      <c r="H1403" s="198">
        <v>9.1</v>
      </c>
      <c r="Q1403" s="221">
        <f>(Q4488*10000)*TEA!$M$15*10^-6</f>
        <v>52.968811975650006</v>
      </c>
      <c r="R1403" s="221">
        <f>(R4488*10000)*TEA!$O$15*10^-6</f>
        <v>52.968811975650006</v>
      </c>
      <c r="AA1403">
        <f t="shared" si="132"/>
        <v>1</v>
      </c>
      <c r="AB1403" s="197">
        <v>28057</v>
      </c>
      <c r="AC1403" s="197">
        <v>3404</v>
      </c>
      <c r="AD1403" s="197">
        <f t="shared" si="131"/>
        <v>3404</v>
      </c>
      <c r="AE1403" s="197">
        <v>244</v>
      </c>
      <c r="AJ1403">
        <v>0</v>
      </c>
      <c r="AK1403">
        <v>0</v>
      </c>
      <c r="AU1403" s="198">
        <v>0.27272727299999999</v>
      </c>
      <c r="AV1403" s="6">
        <v>0</v>
      </c>
      <c r="AW1403" s="198">
        <v>0.38356000000000001</v>
      </c>
      <c r="BO1403" s="198"/>
      <c r="BP1403" s="354">
        <f t="shared" si="127"/>
        <v>2330.1927296029198</v>
      </c>
      <c r="BQ1403" s="354">
        <f t="shared" si="128"/>
        <v>0</v>
      </c>
      <c r="BR1403" s="354">
        <f t="shared" si="129"/>
        <v>851.65662400000008</v>
      </c>
      <c r="CG1403" s="198"/>
      <c r="CH1403">
        <f>(Transest!$J$14/HexExtSoy!$K$4)</f>
        <v>0.20257267294641951</v>
      </c>
      <c r="CI1403">
        <f>(HydroProcOil!$K$14/HexExtSoy!$K$4)</f>
        <v>0.10977777777777777</v>
      </c>
      <c r="CJ1403">
        <f>(StarchFerm!$K$24/StarchFerm!$K$4)</f>
        <v>0.33157302630665886</v>
      </c>
      <c r="CY1403" s="198"/>
      <c r="CZ1403">
        <f>BP1403*CH1403*1000*LCI!$E$93</f>
        <v>17819259.706778124</v>
      </c>
      <c r="DA1403">
        <f>BQ1403*CI1403*1000*(LCI!$E$99)</f>
        <v>0</v>
      </c>
      <c r="DB1403">
        <f>BR1403*CJ1403*1000*(LCI!$E$96)</f>
        <v>7610312.5150227016</v>
      </c>
    </row>
    <row r="1404" spans="1:106" x14ac:dyDescent="0.25">
      <c r="A1404" s="197">
        <v>28059</v>
      </c>
      <c r="B1404" s="197" t="s">
        <v>1557</v>
      </c>
      <c r="C1404" s="197" t="s">
        <v>627</v>
      </c>
      <c r="D1404" s="197">
        <v>-88.632073399999996</v>
      </c>
      <c r="E1404" s="197">
        <v>30.56119</v>
      </c>
      <c r="F1404">
        <v>0</v>
      </c>
      <c r="G1404">
        <f t="shared" si="130"/>
        <v>0</v>
      </c>
      <c r="H1404" s="198">
        <v>8.89</v>
      </c>
      <c r="Q1404" s="221">
        <f>(Q4489*10000)*TEA!$M$15*10^-6</f>
        <v>65.289203555849994</v>
      </c>
      <c r="R1404" s="221">
        <f>(R4489*10000)*TEA!$O$15*10^-6</f>
        <v>65.289203555849994</v>
      </c>
      <c r="AA1404">
        <f t="shared" si="132"/>
        <v>1</v>
      </c>
      <c r="AB1404" s="197">
        <v>28059</v>
      </c>
      <c r="AC1404" s="197">
        <v>0</v>
      </c>
      <c r="AD1404" s="197">
        <f t="shared" si="131"/>
        <v>0</v>
      </c>
      <c r="AE1404" s="197">
        <v>91</v>
      </c>
      <c r="AJ1404">
        <v>0</v>
      </c>
      <c r="AK1404">
        <v>0</v>
      </c>
      <c r="AU1404" s="198">
        <v>0.27272727299999999</v>
      </c>
      <c r="AV1404" s="6">
        <v>0</v>
      </c>
      <c r="AW1404" s="198">
        <v>0.38356000000000001</v>
      </c>
      <c r="BO1404" s="198"/>
      <c r="BP1404" s="354">
        <f t="shared" si="127"/>
        <v>0</v>
      </c>
      <c r="BQ1404" s="354">
        <f t="shared" si="128"/>
        <v>0</v>
      </c>
      <c r="BR1404" s="354">
        <f t="shared" si="129"/>
        <v>310.29620440000002</v>
      </c>
      <c r="CG1404" s="198"/>
      <c r="CH1404">
        <f>(Transest!$J$14/HexExtSoy!$K$4)</f>
        <v>0.20257267294641951</v>
      </c>
      <c r="CI1404">
        <f>(HydroProcOil!$K$14/HexExtSoy!$K$4)</f>
        <v>0.10977777777777777</v>
      </c>
      <c r="CJ1404">
        <f>(StarchFerm!$K$24/StarchFerm!$K$4)</f>
        <v>0.33157302630665886</v>
      </c>
      <c r="CY1404" s="198"/>
      <c r="CZ1404">
        <f>BP1404*CH1404*1000*LCI!$E$93</f>
        <v>0</v>
      </c>
      <c r="DA1404">
        <f>BQ1404*CI1404*1000*(LCI!$E$99)</f>
        <v>0</v>
      </c>
      <c r="DB1404">
        <f>BR1404*CJ1404*1000*(LCI!$E$96)</f>
        <v>2772773.699120976</v>
      </c>
    </row>
    <row r="1405" spans="1:106" x14ac:dyDescent="0.25">
      <c r="A1405" s="197">
        <v>28061</v>
      </c>
      <c r="B1405" s="197" t="s">
        <v>1557</v>
      </c>
      <c r="C1405" s="197" t="s">
        <v>969</v>
      </c>
      <c r="D1405" s="197">
        <v>-89.114201600000001</v>
      </c>
      <c r="E1405" s="197">
        <v>32.025889999999997</v>
      </c>
      <c r="F1405">
        <v>0</v>
      </c>
      <c r="G1405">
        <f t="shared" si="130"/>
        <v>0</v>
      </c>
      <c r="H1405" s="198">
        <v>7.61</v>
      </c>
      <c r="Q1405" s="221">
        <f>(Q4490*10000)*TEA!$M$15*10^-6</f>
        <v>58.386323501099994</v>
      </c>
      <c r="R1405" s="221">
        <f>(R4490*10000)*TEA!$O$15*10^-6</f>
        <v>58.386323501099994</v>
      </c>
      <c r="AA1405">
        <f t="shared" si="132"/>
        <v>1</v>
      </c>
      <c r="AB1405" s="197">
        <v>28061</v>
      </c>
      <c r="AC1405" s="197">
        <v>0</v>
      </c>
      <c r="AD1405" s="197">
        <f t="shared" si="131"/>
        <v>0</v>
      </c>
      <c r="AE1405" s="197">
        <v>36</v>
      </c>
      <c r="AJ1405">
        <v>0</v>
      </c>
      <c r="AK1405">
        <v>0</v>
      </c>
      <c r="AU1405" s="198">
        <v>0.27272727299999999</v>
      </c>
      <c r="AV1405" s="6">
        <v>0</v>
      </c>
      <c r="AW1405" s="198">
        <v>0.38356000000000001</v>
      </c>
      <c r="BO1405" s="198"/>
      <c r="BP1405" s="354">
        <f t="shared" si="127"/>
        <v>0</v>
      </c>
      <c r="BQ1405" s="354">
        <f t="shared" si="128"/>
        <v>0</v>
      </c>
      <c r="BR1405" s="354">
        <f t="shared" si="129"/>
        <v>105.08009760000002</v>
      </c>
      <c r="CG1405" s="198"/>
      <c r="CH1405">
        <f>(Transest!$J$14/HexExtSoy!$K$4)</f>
        <v>0.20257267294641951</v>
      </c>
      <c r="CI1405">
        <f>(HydroProcOil!$K$14/HexExtSoy!$K$4)</f>
        <v>0.10977777777777777</v>
      </c>
      <c r="CJ1405">
        <f>(StarchFerm!$K$24/StarchFerm!$K$4)</f>
        <v>0.33157302630665886</v>
      </c>
      <c r="CY1405" s="198"/>
      <c r="CZ1405">
        <f>BP1405*CH1405*1000*LCI!$E$93</f>
        <v>0</v>
      </c>
      <c r="DA1405">
        <f>BQ1405*CI1405*1000*(LCI!$E$99)</f>
        <v>0</v>
      </c>
      <c r="DB1405">
        <f>BR1405*CJ1405*1000*(LCI!$E$96)</f>
        <v>938984.51477914781</v>
      </c>
    </row>
    <row r="1406" spans="1:106" x14ac:dyDescent="0.25">
      <c r="A1406" s="197">
        <v>28063</v>
      </c>
      <c r="B1406" s="197" t="s">
        <v>1557</v>
      </c>
      <c r="C1406" s="197" t="s">
        <v>628</v>
      </c>
      <c r="D1406" s="197">
        <v>-91.036547400000003</v>
      </c>
      <c r="E1406" s="197">
        <v>31.73809</v>
      </c>
      <c r="F1406">
        <v>0</v>
      </c>
      <c r="G1406">
        <f t="shared" si="130"/>
        <v>0</v>
      </c>
      <c r="H1406" s="198">
        <v>0</v>
      </c>
      <c r="Q1406" s="221">
        <f>(Q4491*10000)*TEA!$M$15*10^-6</f>
        <v>58.913556606</v>
      </c>
      <c r="R1406" s="221">
        <f>(R4491*10000)*TEA!$O$15*10^-6</f>
        <v>58.913556606</v>
      </c>
      <c r="AA1406">
        <f t="shared" si="132"/>
        <v>1</v>
      </c>
      <c r="AB1406" s="197">
        <v>28063</v>
      </c>
      <c r="AC1406" s="197">
        <v>0</v>
      </c>
      <c r="AD1406" s="197">
        <f t="shared" si="131"/>
        <v>0</v>
      </c>
      <c r="AE1406" s="197">
        <v>0</v>
      </c>
      <c r="AJ1406">
        <v>0</v>
      </c>
      <c r="AK1406">
        <v>0</v>
      </c>
      <c r="AU1406" s="198">
        <v>0.27272727299999999</v>
      </c>
      <c r="AV1406" s="6">
        <v>0</v>
      </c>
      <c r="AW1406" s="198">
        <v>0.38356000000000001</v>
      </c>
      <c r="BO1406" s="198"/>
      <c r="BP1406" s="354">
        <f t="shared" si="127"/>
        <v>0</v>
      </c>
      <c r="BQ1406" s="354">
        <f t="shared" si="128"/>
        <v>0</v>
      </c>
      <c r="BR1406" s="354">
        <f t="shared" si="129"/>
        <v>0</v>
      </c>
      <c r="CG1406" s="198"/>
      <c r="CH1406">
        <f>(Transest!$J$14/HexExtSoy!$K$4)</f>
        <v>0.20257267294641951</v>
      </c>
      <c r="CI1406">
        <f>(HydroProcOil!$K$14/HexExtSoy!$K$4)</f>
        <v>0.10977777777777777</v>
      </c>
      <c r="CJ1406">
        <f>(StarchFerm!$K$24/StarchFerm!$K$4)</f>
        <v>0.33157302630665886</v>
      </c>
      <c r="CY1406" s="198"/>
      <c r="CZ1406">
        <f>BP1406*CH1406*1000*LCI!$E$93</f>
        <v>0</v>
      </c>
      <c r="DA1406">
        <f>BQ1406*CI1406*1000*(LCI!$E$99)</f>
        <v>0</v>
      </c>
      <c r="DB1406">
        <f>BR1406*CJ1406*1000*(LCI!$E$96)</f>
        <v>0</v>
      </c>
    </row>
    <row r="1407" spans="1:106" x14ac:dyDescent="0.25">
      <c r="A1407" s="197">
        <v>28065</v>
      </c>
      <c r="B1407" s="197" t="s">
        <v>1557</v>
      </c>
      <c r="C1407" s="197" t="s">
        <v>1572</v>
      </c>
      <c r="D1407" s="197">
        <v>-89.8308021</v>
      </c>
      <c r="E1407" s="197">
        <v>31.576270000000001</v>
      </c>
      <c r="F1407">
        <v>2.12</v>
      </c>
      <c r="G1407">
        <f t="shared" si="130"/>
        <v>2.12</v>
      </c>
      <c r="H1407" s="198">
        <v>4.72</v>
      </c>
      <c r="Q1407" s="221">
        <f>(Q4492*10000)*TEA!$M$15*10^-6</f>
        <v>60.182387593199998</v>
      </c>
      <c r="R1407" s="221">
        <f>(R4492*10000)*TEA!$O$15*10^-6</f>
        <v>60.182387593199998</v>
      </c>
      <c r="AA1407">
        <f t="shared" si="132"/>
        <v>1</v>
      </c>
      <c r="AB1407" s="197">
        <v>28065</v>
      </c>
      <c r="AC1407" s="197">
        <v>682</v>
      </c>
      <c r="AD1407" s="197">
        <f t="shared" si="131"/>
        <v>682</v>
      </c>
      <c r="AE1407" s="197">
        <v>275</v>
      </c>
      <c r="AJ1407">
        <v>0</v>
      </c>
      <c r="AK1407">
        <v>0</v>
      </c>
      <c r="AU1407" s="198">
        <v>0.27272727299999999</v>
      </c>
      <c r="AV1407" s="6">
        <v>0</v>
      </c>
      <c r="AW1407" s="198">
        <v>0.38356000000000001</v>
      </c>
      <c r="BO1407" s="198"/>
      <c r="BP1407" s="354">
        <f t="shared" si="127"/>
        <v>394.32000039432</v>
      </c>
      <c r="BQ1407" s="354">
        <f t="shared" si="128"/>
        <v>0</v>
      </c>
      <c r="BR1407" s="354">
        <f t="shared" si="129"/>
        <v>497.86088000000001</v>
      </c>
      <c r="CG1407" s="198"/>
      <c r="CH1407">
        <f>(Transest!$J$14/HexExtSoy!$K$4)</f>
        <v>0.20257267294641951</v>
      </c>
      <c r="CI1407">
        <f>(HydroProcOil!$K$14/HexExtSoy!$K$4)</f>
        <v>0.10977777777777777</v>
      </c>
      <c r="CJ1407">
        <f>(StarchFerm!$K$24/StarchFerm!$K$4)</f>
        <v>0.33157302630665886</v>
      </c>
      <c r="CY1407" s="198"/>
      <c r="CZ1407">
        <f>BP1407*CH1407*1000*LCI!$E$93</f>
        <v>3015411.7319731754</v>
      </c>
      <c r="DA1407">
        <f>BQ1407*CI1407*1000*(LCI!$E$99)</f>
        <v>0</v>
      </c>
      <c r="DB1407">
        <f>BR1407*CJ1407*1000*(LCI!$E$96)</f>
        <v>4448831.581921936</v>
      </c>
    </row>
    <row r="1408" spans="1:106" x14ac:dyDescent="0.25">
      <c r="A1408" s="197">
        <v>28067</v>
      </c>
      <c r="B1408" s="197" t="s">
        <v>1557</v>
      </c>
      <c r="C1408" s="197" t="s">
        <v>972</v>
      </c>
      <c r="D1408" s="197">
        <v>-89.169407899999996</v>
      </c>
      <c r="E1408" s="197">
        <v>31.628900000000002</v>
      </c>
      <c r="F1408">
        <v>2.17</v>
      </c>
      <c r="G1408">
        <f t="shared" si="130"/>
        <v>2.17</v>
      </c>
      <c r="H1408" s="198">
        <v>0</v>
      </c>
      <c r="Q1408" s="221">
        <f>(Q4493*10000)*TEA!$M$15*10^-6</f>
        <v>60.118311795749996</v>
      </c>
      <c r="R1408" s="221">
        <f>(R4493*10000)*TEA!$O$15*10^-6</f>
        <v>60.118311795749996</v>
      </c>
      <c r="AA1408">
        <f t="shared" si="132"/>
        <v>1</v>
      </c>
      <c r="AB1408" s="197">
        <v>28067</v>
      </c>
      <c r="AC1408" s="197">
        <v>981</v>
      </c>
      <c r="AD1408" s="197">
        <f t="shared" si="131"/>
        <v>981</v>
      </c>
      <c r="AE1408" s="197">
        <v>294</v>
      </c>
      <c r="AJ1408">
        <v>0</v>
      </c>
      <c r="AK1408">
        <v>0</v>
      </c>
      <c r="AU1408" s="198">
        <v>0.27272727299999999</v>
      </c>
      <c r="AV1408" s="6">
        <v>0</v>
      </c>
      <c r="AW1408" s="198">
        <v>0.38356000000000001</v>
      </c>
      <c r="BO1408" s="198"/>
      <c r="BP1408" s="354">
        <f t="shared" si="127"/>
        <v>580.57363694420997</v>
      </c>
      <c r="BQ1408" s="354">
        <f t="shared" si="128"/>
        <v>0</v>
      </c>
      <c r="BR1408" s="354">
        <f t="shared" si="129"/>
        <v>0</v>
      </c>
      <c r="CG1408" s="198"/>
      <c r="CH1408">
        <f>(Transest!$J$14/HexExtSoy!$K$4)</f>
        <v>0.20257267294641951</v>
      </c>
      <c r="CI1408">
        <f>(HydroProcOil!$K$14/HexExtSoy!$K$4)</f>
        <v>0.10977777777777777</v>
      </c>
      <c r="CJ1408">
        <f>(StarchFerm!$K$24/StarchFerm!$K$4)</f>
        <v>0.33157302630665886</v>
      </c>
      <c r="CY1408" s="198"/>
      <c r="CZ1408">
        <f>BP1408*CH1408*1000*LCI!$E$93</f>
        <v>4439715.343794981</v>
      </c>
      <c r="DA1408">
        <f>BQ1408*CI1408*1000*(LCI!$E$99)</f>
        <v>0</v>
      </c>
      <c r="DB1408">
        <f>BR1408*CJ1408*1000*(LCI!$E$96)</f>
        <v>0</v>
      </c>
    </row>
    <row r="1409" spans="1:106" x14ac:dyDescent="0.25">
      <c r="A1409" s="197">
        <v>28069</v>
      </c>
      <c r="B1409" s="197" t="s">
        <v>1557</v>
      </c>
      <c r="C1409" s="197" t="s">
        <v>1573</v>
      </c>
      <c r="D1409" s="197">
        <v>-88.641541599999996</v>
      </c>
      <c r="E1409" s="197">
        <v>32.754150000000003</v>
      </c>
      <c r="F1409">
        <v>0</v>
      </c>
      <c r="G1409">
        <f t="shared" si="130"/>
        <v>0</v>
      </c>
      <c r="H1409" s="198">
        <v>7.92</v>
      </c>
      <c r="Q1409" s="221">
        <f>(Q4494*10000)*TEA!$M$15*10^-6</f>
        <v>55.947657366899996</v>
      </c>
      <c r="R1409" s="221">
        <f>(R4494*10000)*TEA!$O$15*10^-6</f>
        <v>55.947657366899996</v>
      </c>
      <c r="AA1409">
        <f t="shared" si="132"/>
        <v>1</v>
      </c>
      <c r="AB1409" s="197">
        <v>28069</v>
      </c>
      <c r="AC1409" s="197">
        <v>0</v>
      </c>
      <c r="AD1409" s="197">
        <f t="shared" si="131"/>
        <v>0</v>
      </c>
      <c r="AE1409" s="197">
        <v>25</v>
      </c>
      <c r="AJ1409">
        <v>0</v>
      </c>
      <c r="AK1409">
        <v>0</v>
      </c>
      <c r="AU1409" s="198">
        <v>0.27272727299999999</v>
      </c>
      <c r="AV1409" s="6">
        <v>0</v>
      </c>
      <c r="AW1409" s="198">
        <v>0.38356000000000001</v>
      </c>
      <c r="BO1409" s="198"/>
      <c r="BP1409" s="354">
        <f t="shared" si="127"/>
        <v>0</v>
      </c>
      <c r="BQ1409" s="354">
        <f t="shared" si="128"/>
        <v>0</v>
      </c>
      <c r="BR1409" s="354">
        <f t="shared" si="129"/>
        <v>75.944879999999998</v>
      </c>
      <c r="CG1409" s="198"/>
      <c r="CH1409">
        <f>(Transest!$J$14/HexExtSoy!$K$4)</f>
        <v>0.20257267294641951</v>
      </c>
      <c r="CI1409">
        <f>(HydroProcOil!$K$14/HexExtSoy!$K$4)</f>
        <v>0.10977777777777777</v>
      </c>
      <c r="CJ1409">
        <f>(StarchFerm!$K$24/StarchFerm!$K$4)</f>
        <v>0.33157302630665886</v>
      </c>
      <c r="CY1409" s="198"/>
      <c r="CZ1409">
        <f>BP1409*CH1409*1000*LCI!$E$93</f>
        <v>0</v>
      </c>
      <c r="DA1409">
        <f>BQ1409*CI1409*1000*(LCI!$E$99)</f>
        <v>0</v>
      </c>
      <c r="DB1409">
        <f>BR1409*CJ1409*1000*(LCI!$E$96)</f>
        <v>678635.32605588855</v>
      </c>
    </row>
    <row r="1410" spans="1:106" x14ac:dyDescent="0.25">
      <c r="A1410" s="197">
        <v>28071</v>
      </c>
      <c r="B1410" s="197" t="s">
        <v>1557</v>
      </c>
      <c r="C1410" s="197" t="s">
        <v>704</v>
      </c>
      <c r="D1410" s="197">
        <v>-89.484511699999999</v>
      </c>
      <c r="E1410" s="197">
        <v>34.362310000000001</v>
      </c>
      <c r="F1410">
        <v>2.4</v>
      </c>
      <c r="G1410">
        <f t="shared" si="130"/>
        <v>2.4</v>
      </c>
      <c r="H1410" s="198">
        <v>10.58</v>
      </c>
      <c r="Q1410" s="221">
        <f>(Q4495*10000)*TEA!$M$15*10^-6</f>
        <v>53.048479105799998</v>
      </c>
      <c r="R1410" s="221">
        <f>(R4495*10000)*TEA!$O$15*10^-6</f>
        <v>53.048479105799998</v>
      </c>
      <c r="AA1410">
        <f t="shared" si="132"/>
        <v>1</v>
      </c>
      <c r="AB1410" s="197">
        <v>28071</v>
      </c>
      <c r="AC1410" s="197">
        <v>2520</v>
      </c>
      <c r="AD1410" s="197">
        <f t="shared" si="131"/>
        <v>2520</v>
      </c>
      <c r="AE1410" s="197">
        <v>519</v>
      </c>
      <c r="AJ1410">
        <v>0</v>
      </c>
      <c r="AK1410">
        <v>0</v>
      </c>
      <c r="AU1410" s="198">
        <v>0.27272727299999999</v>
      </c>
      <c r="AV1410" s="6">
        <v>0</v>
      </c>
      <c r="AW1410" s="198">
        <v>0.38356000000000001</v>
      </c>
      <c r="BO1410" s="198"/>
      <c r="BP1410" s="354">
        <f t="shared" si="127"/>
        <v>1649.4545471039999</v>
      </c>
      <c r="BQ1410" s="354">
        <f t="shared" si="128"/>
        <v>0</v>
      </c>
      <c r="BR1410" s="354">
        <f t="shared" si="129"/>
        <v>2106.1356312000003</v>
      </c>
      <c r="CG1410" s="198"/>
      <c r="CH1410">
        <f>(Transest!$J$14/HexExtSoy!$K$4)</f>
        <v>0.20257267294641951</v>
      </c>
      <c r="CI1410">
        <f>(HydroProcOil!$K$14/HexExtSoy!$K$4)</f>
        <v>0.10977777777777777</v>
      </c>
      <c r="CJ1410">
        <f>(StarchFerm!$K$24/StarchFerm!$K$4)</f>
        <v>0.33157302630665886</v>
      </c>
      <c r="CY1410" s="198"/>
      <c r="CZ1410">
        <f>BP1410*CH1410*1000*LCI!$E$93</f>
        <v>12613574.223270737</v>
      </c>
      <c r="DA1410">
        <f>BQ1410*CI1410*1000*(LCI!$E$99)</f>
        <v>0</v>
      </c>
      <c r="DB1410">
        <f>BR1410*CJ1410*1000*(LCI!$E$96)</f>
        <v>18820202.768077806</v>
      </c>
    </row>
    <row r="1411" spans="1:106" x14ac:dyDescent="0.25">
      <c r="A1411" s="197">
        <v>28073</v>
      </c>
      <c r="B1411" s="197" t="s">
        <v>1557</v>
      </c>
      <c r="C1411" s="197" t="s">
        <v>629</v>
      </c>
      <c r="D1411" s="197">
        <v>-89.515029499999997</v>
      </c>
      <c r="E1411" s="197">
        <v>31.21509</v>
      </c>
      <c r="F1411">
        <v>3.1</v>
      </c>
      <c r="G1411">
        <f t="shared" si="130"/>
        <v>3.1</v>
      </c>
      <c r="H1411" s="198">
        <v>9.39</v>
      </c>
      <c r="Q1411" s="221">
        <f>(Q4496*10000)*TEA!$M$15*10^-6</f>
        <v>61.944995602799992</v>
      </c>
      <c r="R1411" s="221">
        <f>(R4496*10000)*TEA!$O$15*10^-6</f>
        <v>61.944995602799992</v>
      </c>
      <c r="AA1411">
        <f t="shared" si="132"/>
        <v>1</v>
      </c>
      <c r="AB1411" s="197">
        <v>28073</v>
      </c>
      <c r="AC1411" s="197">
        <v>259</v>
      </c>
      <c r="AD1411" s="197">
        <f t="shared" si="131"/>
        <v>259</v>
      </c>
      <c r="AE1411" s="197">
        <v>100</v>
      </c>
      <c r="AJ1411">
        <v>0</v>
      </c>
      <c r="AK1411">
        <v>0</v>
      </c>
      <c r="AU1411" s="198">
        <v>0.27272727299999999</v>
      </c>
      <c r="AV1411" s="6">
        <v>0</v>
      </c>
      <c r="AW1411" s="198">
        <v>0.38356000000000001</v>
      </c>
      <c r="BO1411" s="198"/>
      <c r="BP1411" s="354">
        <f t="shared" ref="BP1411:BP1474" si="133">F1411*AC1411*AU1411</f>
        <v>218.9727274917</v>
      </c>
      <c r="BQ1411" s="354">
        <f t="shared" ref="BQ1411:BQ1474" si="134">G1411*AD1411*AV1411</f>
        <v>0</v>
      </c>
      <c r="BR1411" s="354">
        <f t="shared" ref="BR1411:BR1474" si="135">H1411*AE1411*AW1411</f>
        <v>360.16284000000002</v>
      </c>
      <c r="CG1411" s="198"/>
      <c r="CH1411">
        <f>(Transest!$J$14/HexExtSoy!$K$4)</f>
        <v>0.20257267294641951</v>
      </c>
      <c r="CI1411">
        <f>(HydroProcOil!$K$14/HexExtSoy!$K$4)</f>
        <v>0.10977777777777777</v>
      </c>
      <c r="CJ1411">
        <f>(StarchFerm!$K$24/StarchFerm!$K$4)</f>
        <v>0.33157302630665886</v>
      </c>
      <c r="CY1411" s="198"/>
      <c r="CZ1411">
        <f>BP1411*CH1411*1000*LCI!$E$93</f>
        <v>1674510.3743161499</v>
      </c>
      <c r="DA1411">
        <f>BQ1411*CI1411*1000*(LCI!$E$99)</f>
        <v>0</v>
      </c>
      <c r="DB1411">
        <f>BR1411*CJ1411*1000*(LCI!$E$96)</f>
        <v>3218376.6220529261</v>
      </c>
    </row>
    <row r="1412" spans="1:106" x14ac:dyDescent="0.25">
      <c r="A1412" s="197">
        <v>28075</v>
      </c>
      <c r="B1412" s="197" t="s">
        <v>1557</v>
      </c>
      <c r="C1412" s="197" t="s">
        <v>630</v>
      </c>
      <c r="D1412" s="197">
        <v>-88.661047699999997</v>
      </c>
      <c r="E1412" s="197">
        <v>32.40522</v>
      </c>
      <c r="F1412">
        <v>0</v>
      </c>
      <c r="G1412">
        <f t="shared" ref="G1412:G1475" si="136">F1412</f>
        <v>0</v>
      </c>
      <c r="H1412" s="198">
        <v>9.0299999999999994</v>
      </c>
      <c r="Q1412" s="221">
        <f>(Q4497*10000)*TEA!$M$15*10^-6</f>
        <v>56.795546515950001</v>
      </c>
      <c r="R1412" s="221">
        <f>(R4497*10000)*TEA!$O$15*10^-6</f>
        <v>56.795546515950001</v>
      </c>
      <c r="AA1412">
        <f t="shared" si="132"/>
        <v>1</v>
      </c>
      <c r="AB1412" s="197">
        <v>28075</v>
      </c>
      <c r="AC1412" s="197">
        <v>0</v>
      </c>
      <c r="AD1412" s="197">
        <f t="shared" ref="AD1412:AD1475" si="137">AC1412</f>
        <v>0</v>
      </c>
      <c r="AE1412" s="197">
        <v>8</v>
      </c>
      <c r="AJ1412">
        <v>0</v>
      </c>
      <c r="AK1412">
        <v>0</v>
      </c>
      <c r="AU1412" s="198">
        <v>0.27272727299999999</v>
      </c>
      <c r="AV1412" s="6">
        <v>0</v>
      </c>
      <c r="AW1412" s="198">
        <v>0.38356000000000001</v>
      </c>
      <c r="BO1412" s="198"/>
      <c r="BP1412" s="354">
        <f t="shared" si="133"/>
        <v>0</v>
      </c>
      <c r="BQ1412" s="354">
        <f t="shared" si="134"/>
        <v>0</v>
      </c>
      <c r="BR1412" s="354">
        <f t="shared" si="135"/>
        <v>27.7083744</v>
      </c>
      <c r="CG1412" s="198"/>
      <c r="CH1412">
        <f>(Transest!$J$14/HexExtSoy!$K$4)</f>
        <v>0.20257267294641951</v>
      </c>
      <c r="CI1412">
        <f>(HydroProcOil!$K$14/HexExtSoy!$K$4)</f>
        <v>0.10977777777777777</v>
      </c>
      <c r="CJ1412">
        <f>(StarchFerm!$K$24/StarchFerm!$K$4)</f>
        <v>0.33157302630665886</v>
      </c>
      <c r="CY1412" s="198"/>
      <c r="CZ1412">
        <f>BP1412*CH1412*1000*LCI!$E$93</f>
        <v>0</v>
      </c>
      <c r="DA1412">
        <f>BQ1412*CI1412*1000*(LCI!$E$99)</f>
        <v>0</v>
      </c>
      <c r="DB1412">
        <f>BR1412*CJ1412*1000*(LCI!$E$96)</f>
        <v>247599.07047614845</v>
      </c>
    </row>
    <row r="1413" spans="1:106" x14ac:dyDescent="0.25">
      <c r="A1413" s="197">
        <v>28077</v>
      </c>
      <c r="B1413" s="197" t="s">
        <v>1557</v>
      </c>
      <c r="C1413" s="197" t="s">
        <v>631</v>
      </c>
      <c r="D1413" s="197">
        <v>-90.115527599999993</v>
      </c>
      <c r="E1413" s="197">
        <v>31.5581</v>
      </c>
      <c r="F1413">
        <v>2.21</v>
      </c>
      <c r="G1413">
        <f t="shared" si="136"/>
        <v>2.21</v>
      </c>
      <c r="H1413" s="198">
        <v>0</v>
      </c>
      <c r="Q1413" s="221">
        <f>(Q4498*10000)*TEA!$M$15*10^-6</f>
        <v>60.110354310299996</v>
      </c>
      <c r="R1413" s="221">
        <f>(R4498*10000)*TEA!$O$15*10^-6</f>
        <v>60.110354310299996</v>
      </c>
      <c r="AA1413">
        <f t="shared" si="132"/>
        <v>1</v>
      </c>
      <c r="AB1413" s="197">
        <v>28077</v>
      </c>
      <c r="AC1413" s="197">
        <v>2079</v>
      </c>
      <c r="AD1413" s="197">
        <f t="shared" si="137"/>
        <v>2079</v>
      </c>
      <c r="AE1413" s="197">
        <v>0</v>
      </c>
      <c r="AJ1413">
        <v>0</v>
      </c>
      <c r="AK1413">
        <v>0</v>
      </c>
      <c r="AU1413" s="198">
        <v>0.27272727299999999</v>
      </c>
      <c r="AV1413" s="6">
        <v>0</v>
      </c>
      <c r="AW1413" s="198">
        <v>0.38356000000000001</v>
      </c>
      <c r="BO1413" s="198"/>
      <c r="BP1413" s="354">
        <f t="shared" si="133"/>
        <v>1253.0700012530699</v>
      </c>
      <c r="BQ1413" s="354">
        <f t="shared" si="134"/>
        <v>0</v>
      </c>
      <c r="BR1413" s="354">
        <f t="shared" si="135"/>
        <v>0</v>
      </c>
      <c r="CG1413" s="198"/>
      <c r="CH1413">
        <f>(Transest!$J$14/HexExtSoy!$K$4)</f>
        <v>0.20257267294641951</v>
      </c>
      <c r="CI1413">
        <f>(HydroProcOil!$K$14/HexExtSoy!$K$4)</f>
        <v>0.10977777777777777</v>
      </c>
      <c r="CJ1413">
        <f>(StarchFerm!$K$24/StarchFerm!$K$4)</f>
        <v>0.33157302630665886</v>
      </c>
      <c r="CY1413" s="198"/>
      <c r="CZ1413">
        <f>BP1413*CH1413*1000*LCI!$E$93</f>
        <v>9582374.6677409876</v>
      </c>
      <c r="DA1413">
        <f>BQ1413*CI1413*1000*(LCI!$E$99)</f>
        <v>0</v>
      </c>
      <c r="DB1413">
        <f>BR1413*CJ1413*1000*(LCI!$E$96)</f>
        <v>0</v>
      </c>
    </row>
    <row r="1414" spans="1:106" x14ac:dyDescent="0.25">
      <c r="A1414" s="197">
        <v>28079</v>
      </c>
      <c r="B1414" s="197" t="s">
        <v>1557</v>
      </c>
      <c r="C1414" s="197" t="s">
        <v>1574</v>
      </c>
      <c r="D1414" s="197">
        <v>-89.528710700000005</v>
      </c>
      <c r="E1414" s="197">
        <v>32.758420000000001</v>
      </c>
      <c r="F1414">
        <v>2.4700000000000002</v>
      </c>
      <c r="G1414">
        <f t="shared" si="136"/>
        <v>2.4700000000000002</v>
      </c>
      <c r="H1414" s="198">
        <v>0</v>
      </c>
      <c r="Q1414" s="221">
        <f>(Q4499*10000)*TEA!$M$15*10^-6</f>
        <v>56.136056058899996</v>
      </c>
      <c r="R1414" s="221">
        <f>(R4499*10000)*TEA!$O$15*10^-6</f>
        <v>56.136056058899996</v>
      </c>
      <c r="AA1414">
        <f t="shared" si="132"/>
        <v>1</v>
      </c>
      <c r="AB1414" s="197">
        <v>28079</v>
      </c>
      <c r="AC1414" s="197">
        <v>365</v>
      </c>
      <c r="AD1414" s="197">
        <f t="shared" si="137"/>
        <v>365</v>
      </c>
      <c r="AE1414" s="197">
        <v>0</v>
      </c>
      <c r="AJ1414">
        <v>0</v>
      </c>
      <c r="AK1414">
        <v>0</v>
      </c>
      <c r="AU1414" s="198">
        <v>0.27272727299999999</v>
      </c>
      <c r="AV1414" s="6">
        <v>0</v>
      </c>
      <c r="AW1414" s="198">
        <v>0.38356000000000001</v>
      </c>
      <c r="BO1414" s="198"/>
      <c r="BP1414" s="354">
        <f t="shared" si="133"/>
        <v>245.87727297315001</v>
      </c>
      <c r="BQ1414" s="354">
        <f t="shared" si="134"/>
        <v>0</v>
      </c>
      <c r="BR1414" s="354">
        <f t="shared" si="135"/>
        <v>0</v>
      </c>
      <c r="CG1414" s="198"/>
      <c r="CH1414">
        <f>(Transest!$J$14/HexExtSoy!$K$4)</f>
        <v>0.20257267294641951</v>
      </c>
      <c r="CI1414">
        <f>(HydroProcOil!$K$14/HexExtSoy!$K$4)</f>
        <v>0.10977777777777777</v>
      </c>
      <c r="CJ1414">
        <f>(StarchFerm!$K$24/StarchFerm!$K$4)</f>
        <v>0.33157302630665886</v>
      </c>
      <c r="CY1414" s="198"/>
      <c r="CZ1414">
        <f>BP1414*CH1414*1000*LCI!$E$93</f>
        <v>1880252.6192112656</v>
      </c>
      <c r="DA1414">
        <f>BQ1414*CI1414*1000*(LCI!$E$99)</f>
        <v>0</v>
      </c>
      <c r="DB1414">
        <f>BR1414*CJ1414*1000*(LCI!$E$96)</f>
        <v>0</v>
      </c>
    </row>
    <row r="1415" spans="1:106" x14ac:dyDescent="0.25">
      <c r="A1415" s="197">
        <v>28081</v>
      </c>
      <c r="B1415" s="197" t="s">
        <v>1557</v>
      </c>
      <c r="C1415" s="197" t="s">
        <v>632</v>
      </c>
      <c r="D1415" s="197">
        <v>-88.6776014</v>
      </c>
      <c r="E1415" s="197">
        <v>34.284199999999998</v>
      </c>
      <c r="F1415">
        <v>2.4300000000000002</v>
      </c>
      <c r="G1415">
        <f t="shared" si="136"/>
        <v>2.4300000000000002</v>
      </c>
      <c r="H1415" s="198">
        <v>8.9499999999999993</v>
      </c>
      <c r="Q1415" s="221">
        <f>(Q4500*10000)*TEA!$M$15*10^-6</f>
        <v>53.035472706750006</v>
      </c>
      <c r="R1415" s="221">
        <f>(R4500*10000)*TEA!$O$15*10^-6</f>
        <v>53.035472706750006</v>
      </c>
      <c r="AA1415">
        <f t="shared" si="132"/>
        <v>1</v>
      </c>
      <c r="AB1415" s="197">
        <v>28081</v>
      </c>
      <c r="AC1415" s="197">
        <v>18413</v>
      </c>
      <c r="AD1415" s="197">
        <f t="shared" si="137"/>
        <v>18413</v>
      </c>
      <c r="AE1415" s="197">
        <v>1310</v>
      </c>
      <c r="AJ1415">
        <v>0</v>
      </c>
      <c r="AK1415">
        <v>0</v>
      </c>
      <c r="AU1415" s="198">
        <v>0.27272727299999999</v>
      </c>
      <c r="AV1415" s="6">
        <v>0</v>
      </c>
      <c r="AW1415" s="198">
        <v>0.38356000000000001</v>
      </c>
      <c r="BO1415" s="198"/>
      <c r="BP1415" s="354">
        <f t="shared" si="133"/>
        <v>12202.797284930071</v>
      </c>
      <c r="BQ1415" s="354">
        <f t="shared" si="134"/>
        <v>0</v>
      </c>
      <c r="BR1415" s="354">
        <f t="shared" si="135"/>
        <v>4497.0492199999999</v>
      </c>
      <c r="CG1415" s="198"/>
      <c r="CH1415">
        <f>(Transest!$J$14/HexExtSoy!$K$4)</f>
        <v>0.20257267294641951</v>
      </c>
      <c r="CI1415">
        <f>(HydroProcOil!$K$14/HexExtSoy!$K$4)</f>
        <v>0.10977777777777777</v>
      </c>
      <c r="CJ1415">
        <f>(StarchFerm!$K$24/StarchFerm!$K$4)</f>
        <v>0.33157302630665886</v>
      </c>
      <c r="CY1415" s="198"/>
      <c r="CZ1415">
        <f>BP1415*CH1415*1000*LCI!$E$93</f>
        <v>93316235.694542721</v>
      </c>
      <c r="DA1415">
        <f>BQ1415*CI1415*1000*(LCI!$E$99)</f>
        <v>0</v>
      </c>
      <c r="DB1415">
        <f>BR1415*CJ1415*1000*(LCI!$E$96)</f>
        <v>40185150.910819523</v>
      </c>
    </row>
    <row r="1416" spans="1:106" x14ac:dyDescent="0.25">
      <c r="A1416" s="197">
        <v>28083</v>
      </c>
      <c r="B1416" s="197" t="s">
        <v>1557</v>
      </c>
      <c r="C1416" s="197" t="s">
        <v>1575</v>
      </c>
      <c r="D1416" s="197">
        <v>-90.305375100000006</v>
      </c>
      <c r="E1416" s="197">
        <v>33.552819999999997</v>
      </c>
      <c r="F1416">
        <v>4.18</v>
      </c>
      <c r="G1416">
        <f t="shared" si="136"/>
        <v>4.18</v>
      </c>
      <c r="H1416" s="198">
        <v>12.41</v>
      </c>
      <c r="Q1416" s="221">
        <f>(Q4501*10000)*TEA!$M$15*10^-6</f>
        <v>54.453724776899996</v>
      </c>
      <c r="R1416" s="221">
        <f>(R4501*10000)*TEA!$O$15*10^-6</f>
        <v>54.453724776899996</v>
      </c>
      <c r="AA1416">
        <f t="shared" si="132"/>
        <v>1</v>
      </c>
      <c r="AB1416" s="197">
        <v>28083</v>
      </c>
      <c r="AC1416" s="197">
        <v>50652</v>
      </c>
      <c r="AD1416" s="197">
        <f t="shared" si="137"/>
        <v>50652</v>
      </c>
      <c r="AE1416" s="197">
        <v>17318</v>
      </c>
      <c r="AJ1416">
        <v>0</v>
      </c>
      <c r="AK1416">
        <v>0</v>
      </c>
      <c r="AU1416" s="198">
        <v>0.27272727299999999</v>
      </c>
      <c r="AV1416" s="6">
        <v>0</v>
      </c>
      <c r="AW1416" s="198">
        <v>0.38356000000000001</v>
      </c>
      <c r="BO1416" s="198"/>
      <c r="BP1416" s="354">
        <f t="shared" si="133"/>
        <v>57743.280057743272</v>
      </c>
      <c r="BQ1416" s="354">
        <f t="shared" si="134"/>
        <v>0</v>
      </c>
      <c r="BR1416" s="354">
        <f t="shared" si="135"/>
        <v>82433.326712800001</v>
      </c>
      <c r="CG1416" s="198"/>
      <c r="CH1416">
        <f>(Transest!$J$14/HexExtSoy!$K$4)</f>
        <v>0.20257267294641951</v>
      </c>
      <c r="CI1416">
        <f>(HydroProcOil!$K$14/HexExtSoy!$K$4)</f>
        <v>0.10977777777777777</v>
      </c>
      <c r="CJ1416">
        <f>(StarchFerm!$K$24/StarchFerm!$K$4)</f>
        <v>0.33157302630665886</v>
      </c>
      <c r="CY1416" s="198"/>
      <c r="CZ1416">
        <f>BP1416*CH1416*1000*LCI!$E$93</f>
        <v>441569699.6211502</v>
      </c>
      <c r="DA1416">
        <f>BQ1416*CI1416*1000*(LCI!$E$99)</f>
        <v>0</v>
      </c>
      <c r="DB1416">
        <f>BR1416*CJ1416*1000*(LCI!$E$96)</f>
        <v>736615392.0002588</v>
      </c>
    </row>
    <row r="1417" spans="1:106" x14ac:dyDescent="0.25">
      <c r="A1417" s="197">
        <v>28085</v>
      </c>
      <c r="B1417" s="197" t="s">
        <v>1557</v>
      </c>
      <c r="C1417" s="197" t="s">
        <v>705</v>
      </c>
      <c r="D1417" s="197">
        <v>-90.463436000000002</v>
      </c>
      <c r="E1417" s="197">
        <v>31.539149999999999</v>
      </c>
      <c r="F1417">
        <v>0</v>
      </c>
      <c r="G1417">
        <f t="shared" si="136"/>
        <v>0</v>
      </c>
      <c r="H1417" s="198">
        <v>0</v>
      </c>
      <c r="Q1417" s="221">
        <f>(Q4502*10000)*TEA!$M$15*10^-6</f>
        <v>59.992097365349991</v>
      </c>
      <c r="R1417" s="221">
        <f>(R4502*10000)*TEA!$O$15*10^-6</f>
        <v>59.992097365349991</v>
      </c>
      <c r="AA1417">
        <f t="shared" si="132"/>
        <v>1</v>
      </c>
      <c r="AB1417" s="197">
        <v>28085</v>
      </c>
      <c r="AC1417" s="197">
        <v>0</v>
      </c>
      <c r="AD1417" s="197">
        <f t="shared" si="137"/>
        <v>0</v>
      </c>
      <c r="AE1417" s="197">
        <v>0</v>
      </c>
      <c r="AJ1417">
        <v>0</v>
      </c>
      <c r="AK1417">
        <v>0</v>
      </c>
      <c r="AU1417" s="198">
        <v>0.27272727299999999</v>
      </c>
      <c r="AV1417" s="6">
        <v>0</v>
      </c>
      <c r="AW1417" s="198">
        <v>0.38356000000000001</v>
      </c>
      <c r="BO1417" s="198"/>
      <c r="BP1417" s="354">
        <f t="shared" si="133"/>
        <v>0</v>
      </c>
      <c r="BQ1417" s="354">
        <f t="shared" si="134"/>
        <v>0</v>
      </c>
      <c r="BR1417" s="354">
        <f t="shared" si="135"/>
        <v>0</v>
      </c>
      <c r="CG1417" s="198"/>
      <c r="CH1417">
        <f>(Transest!$J$14/HexExtSoy!$K$4)</f>
        <v>0.20257267294641951</v>
      </c>
      <c r="CI1417">
        <f>(HydroProcOil!$K$14/HexExtSoy!$K$4)</f>
        <v>0.10977777777777777</v>
      </c>
      <c r="CJ1417">
        <f>(StarchFerm!$K$24/StarchFerm!$K$4)</f>
        <v>0.33157302630665886</v>
      </c>
      <c r="CY1417" s="198"/>
      <c r="CZ1417">
        <f>BP1417*CH1417*1000*LCI!$E$93</f>
        <v>0</v>
      </c>
      <c r="DA1417">
        <f>BQ1417*CI1417*1000*(LCI!$E$99)</f>
        <v>0</v>
      </c>
      <c r="DB1417">
        <f>BR1417*CJ1417*1000*(LCI!$E$96)</f>
        <v>0</v>
      </c>
    </row>
    <row r="1418" spans="1:106" x14ac:dyDescent="0.25">
      <c r="A1418" s="197">
        <v>28087</v>
      </c>
      <c r="B1418" s="197" t="s">
        <v>1557</v>
      </c>
      <c r="C1418" s="197" t="s">
        <v>634</v>
      </c>
      <c r="D1418" s="197">
        <v>-88.443435100000002</v>
      </c>
      <c r="E1418" s="197">
        <v>33.468330000000002</v>
      </c>
      <c r="F1418">
        <v>2.54</v>
      </c>
      <c r="G1418">
        <f t="shared" si="136"/>
        <v>2.54</v>
      </c>
      <c r="H1418" s="198">
        <v>11.52</v>
      </c>
      <c r="Q1418" s="221">
        <f>(Q4503*10000)*TEA!$M$15*10^-6</f>
        <v>54.4786808562</v>
      </c>
      <c r="R1418" s="221">
        <f>(R4503*10000)*TEA!$O$15*10^-6</f>
        <v>54.4786808562</v>
      </c>
      <c r="AA1418">
        <f t="shared" si="132"/>
        <v>1</v>
      </c>
      <c r="AB1418" s="197">
        <v>28087</v>
      </c>
      <c r="AC1418" s="197">
        <v>7188</v>
      </c>
      <c r="AD1418" s="197">
        <f t="shared" si="137"/>
        <v>7188</v>
      </c>
      <c r="AE1418" s="197">
        <v>3511</v>
      </c>
      <c r="AJ1418">
        <v>0</v>
      </c>
      <c r="AK1418">
        <v>0</v>
      </c>
      <c r="AU1418" s="198">
        <v>0.27272727299999999</v>
      </c>
      <c r="AV1418" s="6">
        <v>0</v>
      </c>
      <c r="AW1418" s="198">
        <v>0.38356000000000001</v>
      </c>
      <c r="BO1418" s="198"/>
      <c r="BP1418" s="354">
        <f t="shared" si="133"/>
        <v>4979.3236413429604</v>
      </c>
      <c r="BQ1418" s="354">
        <f t="shared" si="134"/>
        <v>0</v>
      </c>
      <c r="BR1418" s="354">
        <f t="shared" si="135"/>
        <v>15513.743923200002</v>
      </c>
      <c r="CG1418" s="198"/>
      <c r="CH1418">
        <f>(Transest!$J$14/HexExtSoy!$K$4)</f>
        <v>0.20257267294641951</v>
      </c>
      <c r="CI1418">
        <f>(HydroProcOil!$K$14/HexExtSoy!$K$4)</f>
        <v>0.10977777777777777</v>
      </c>
      <c r="CJ1418">
        <f>(StarchFerm!$K$24/StarchFerm!$K$4)</f>
        <v>0.33157302630665886</v>
      </c>
      <c r="CY1418" s="198"/>
      <c r="CZ1418">
        <f>BP1418*CH1418*1000*LCI!$E$93</f>
        <v>38077477.455828369</v>
      </c>
      <c r="DA1418">
        <f>BQ1418*CI1418*1000*(LCI!$E$99)</f>
        <v>0</v>
      </c>
      <c r="DB1418">
        <f>BR1418*CJ1418*1000*(LCI!$E$96)</f>
        <v>138629156.64187488</v>
      </c>
    </row>
    <row r="1419" spans="1:106" x14ac:dyDescent="0.25">
      <c r="A1419" s="197">
        <v>28089</v>
      </c>
      <c r="B1419" s="197" t="s">
        <v>1557</v>
      </c>
      <c r="C1419" s="197" t="s">
        <v>636</v>
      </c>
      <c r="D1419" s="197">
        <v>-90.044646599999993</v>
      </c>
      <c r="E1419" s="197">
        <v>32.638019999999997</v>
      </c>
      <c r="F1419">
        <v>3.2</v>
      </c>
      <c r="G1419">
        <f t="shared" si="136"/>
        <v>3.2</v>
      </c>
      <c r="H1419" s="198">
        <v>11.06</v>
      </c>
      <c r="Q1419" s="221">
        <f>(Q4504*10000)*TEA!$M$15*10^-6</f>
        <v>56.395206621000007</v>
      </c>
      <c r="R1419" s="221">
        <f>(R4504*10000)*TEA!$O$15*10^-6</f>
        <v>56.395206621000007</v>
      </c>
      <c r="AA1419">
        <f t="shared" si="132"/>
        <v>1</v>
      </c>
      <c r="AB1419" s="197">
        <v>28089</v>
      </c>
      <c r="AC1419" s="197">
        <v>4729</v>
      </c>
      <c r="AD1419" s="197">
        <f t="shared" si="137"/>
        <v>4729</v>
      </c>
      <c r="AE1419" s="197">
        <v>3364</v>
      </c>
      <c r="AJ1419">
        <v>0</v>
      </c>
      <c r="AK1419">
        <v>0</v>
      </c>
      <c r="AU1419" s="198">
        <v>0.27272727299999999</v>
      </c>
      <c r="AV1419" s="6">
        <v>0</v>
      </c>
      <c r="AW1419" s="198">
        <v>0.38356000000000001</v>
      </c>
      <c r="BO1419" s="198"/>
      <c r="BP1419" s="354">
        <f t="shared" si="133"/>
        <v>4127.1272768544004</v>
      </c>
      <c r="BQ1419" s="354">
        <f t="shared" si="134"/>
        <v>0</v>
      </c>
      <c r="BR1419" s="354">
        <f t="shared" si="135"/>
        <v>14270.671990400002</v>
      </c>
      <c r="CG1419" s="198"/>
      <c r="CH1419">
        <f>(Transest!$J$14/HexExtSoy!$K$4)</f>
        <v>0.20257267294641951</v>
      </c>
      <c r="CI1419">
        <f>(HydroProcOil!$K$14/HexExtSoy!$K$4)</f>
        <v>0.10977777777777777</v>
      </c>
      <c r="CJ1419">
        <f>(StarchFerm!$K$24/StarchFerm!$K$4)</f>
        <v>0.33157302630665886</v>
      </c>
      <c r="CY1419" s="198"/>
      <c r="CZ1419">
        <f>BP1419*CH1419*1000*LCI!$E$93</f>
        <v>31560630.953358371</v>
      </c>
      <c r="DA1419">
        <f>BQ1419*CI1419*1000*(LCI!$E$99)</f>
        <v>0</v>
      </c>
      <c r="DB1419">
        <f>BR1419*CJ1419*1000*(LCI!$E$96)</f>
        <v>127521198.78577386</v>
      </c>
    </row>
    <row r="1420" spans="1:106" x14ac:dyDescent="0.25">
      <c r="A1420" s="197">
        <v>28091</v>
      </c>
      <c r="B1420" s="197" t="s">
        <v>1557</v>
      </c>
      <c r="C1420" s="197" t="s">
        <v>638</v>
      </c>
      <c r="D1420" s="197">
        <v>-89.832572400000004</v>
      </c>
      <c r="E1420" s="197">
        <v>31.236910000000002</v>
      </c>
      <c r="F1420">
        <v>0</v>
      </c>
      <c r="G1420">
        <f t="shared" si="136"/>
        <v>0</v>
      </c>
      <c r="H1420" s="198">
        <v>11.83</v>
      </c>
      <c r="Q1420" s="221">
        <f>(Q4505*10000)*TEA!$M$15*10^-6</f>
        <v>61.691799464549995</v>
      </c>
      <c r="R1420" s="221">
        <f>(R4505*10000)*TEA!$O$15*10^-6</f>
        <v>61.691799464549995</v>
      </c>
      <c r="AA1420">
        <f t="shared" si="132"/>
        <v>1</v>
      </c>
      <c r="AB1420" s="197">
        <v>28091</v>
      </c>
      <c r="AC1420" s="197">
        <v>0</v>
      </c>
      <c r="AD1420" s="197">
        <f t="shared" si="137"/>
        <v>0</v>
      </c>
      <c r="AE1420" s="197">
        <v>216</v>
      </c>
      <c r="AJ1420">
        <v>0</v>
      </c>
      <c r="AK1420">
        <v>0</v>
      </c>
      <c r="AU1420" s="198">
        <v>0.27272727299999999</v>
      </c>
      <c r="AV1420" s="6">
        <v>0</v>
      </c>
      <c r="AW1420" s="198">
        <v>0.38356000000000001</v>
      </c>
      <c r="BO1420" s="198"/>
      <c r="BP1420" s="354">
        <f t="shared" si="133"/>
        <v>0</v>
      </c>
      <c r="BQ1420" s="354">
        <f t="shared" si="134"/>
        <v>0</v>
      </c>
      <c r="BR1420" s="354">
        <f t="shared" si="135"/>
        <v>980.10319680000009</v>
      </c>
      <c r="CG1420" s="198"/>
      <c r="CH1420">
        <f>(Transest!$J$14/HexExtSoy!$K$4)</f>
        <v>0.20257267294641951</v>
      </c>
      <c r="CI1420">
        <f>(HydroProcOil!$K$14/HexExtSoy!$K$4)</f>
        <v>0.10977777777777777</v>
      </c>
      <c r="CJ1420">
        <f>(StarchFerm!$K$24/StarchFerm!$K$4)</f>
        <v>0.33157302630665886</v>
      </c>
      <c r="CY1420" s="198"/>
      <c r="CZ1420">
        <f>BP1420*CH1420*1000*LCI!$E$93</f>
        <v>0</v>
      </c>
      <c r="DA1420">
        <f>BQ1420*CI1420*1000*(LCI!$E$99)</f>
        <v>0</v>
      </c>
      <c r="DB1420">
        <f>BR1420*CJ1420*1000*(LCI!$E$96)</f>
        <v>8758097.3533539958</v>
      </c>
    </row>
    <row r="1421" spans="1:106" x14ac:dyDescent="0.25">
      <c r="A1421" s="197">
        <v>28093</v>
      </c>
      <c r="B1421" s="197" t="s">
        <v>1557</v>
      </c>
      <c r="C1421" s="197" t="s">
        <v>639</v>
      </c>
      <c r="D1421" s="197">
        <v>-89.503202599999995</v>
      </c>
      <c r="E1421" s="197">
        <v>34.764940000000003</v>
      </c>
      <c r="F1421">
        <v>2.85</v>
      </c>
      <c r="G1421">
        <f t="shared" si="136"/>
        <v>2.85</v>
      </c>
      <c r="H1421" s="198">
        <v>10.94</v>
      </c>
      <c r="Q1421" s="221">
        <f>(Q4506*10000)*TEA!$M$15*10^-6</f>
        <v>52.425046976849998</v>
      </c>
      <c r="R1421" s="221">
        <f>(R4506*10000)*TEA!$O$15*10^-6</f>
        <v>52.425046976849998</v>
      </c>
      <c r="AA1421">
        <f t="shared" si="132"/>
        <v>1</v>
      </c>
      <c r="AB1421" s="197">
        <v>28093</v>
      </c>
      <c r="AC1421" s="197">
        <v>8730</v>
      </c>
      <c r="AD1421" s="197">
        <f t="shared" si="137"/>
        <v>8730</v>
      </c>
      <c r="AE1421" s="197">
        <v>1503</v>
      </c>
      <c r="AJ1421">
        <v>0</v>
      </c>
      <c r="AK1421">
        <v>0</v>
      </c>
      <c r="AU1421" s="198">
        <v>0.27272727299999999</v>
      </c>
      <c r="AV1421" s="6">
        <v>0</v>
      </c>
      <c r="AW1421" s="198">
        <v>0.38356000000000001</v>
      </c>
      <c r="BO1421" s="198"/>
      <c r="BP1421" s="354">
        <f t="shared" si="133"/>
        <v>6785.5909158764998</v>
      </c>
      <c r="BQ1421" s="354">
        <f t="shared" si="134"/>
        <v>0</v>
      </c>
      <c r="BR1421" s="354">
        <f t="shared" si="135"/>
        <v>6306.8080392000002</v>
      </c>
      <c r="CG1421" s="198"/>
      <c r="CH1421">
        <f>(Transest!$J$14/HexExtSoy!$K$4)</f>
        <v>0.20257267294641951</v>
      </c>
      <c r="CI1421">
        <f>(HydroProcOil!$K$14/HexExtSoy!$K$4)</f>
        <v>0.10977777777777777</v>
      </c>
      <c r="CJ1421">
        <f>(StarchFerm!$K$24/StarchFerm!$K$4)</f>
        <v>0.33157302630665886</v>
      </c>
      <c r="CY1421" s="198"/>
      <c r="CZ1421">
        <f>BP1421*CH1421*1000*LCI!$E$93</f>
        <v>51890217.172964215</v>
      </c>
      <c r="DA1421">
        <f>BQ1421*CI1421*1000*(LCI!$E$99)</f>
        <v>0</v>
      </c>
      <c r="DB1421">
        <f>BR1421*CJ1421*1000*(LCI!$E$96)</f>
        <v>56356962.181708515</v>
      </c>
    </row>
    <row r="1422" spans="1:106" x14ac:dyDescent="0.25">
      <c r="A1422" s="197">
        <v>28095</v>
      </c>
      <c r="B1422" s="197" t="s">
        <v>1557</v>
      </c>
      <c r="C1422" s="197" t="s">
        <v>641</v>
      </c>
      <c r="D1422" s="197">
        <v>-88.476564400000001</v>
      </c>
      <c r="E1422" s="197">
        <v>33.889740000000003</v>
      </c>
      <c r="F1422">
        <v>2.5099999999999998</v>
      </c>
      <c r="G1422">
        <f t="shared" si="136"/>
        <v>2.5099999999999998</v>
      </c>
      <c r="H1422" s="198">
        <v>10.050000000000001</v>
      </c>
      <c r="Q1422" s="221">
        <f>(Q4507*10000)*TEA!$M$15*10^-6</f>
        <v>53.683276612049987</v>
      </c>
      <c r="R1422" s="221">
        <f>(R4507*10000)*TEA!$O$15*10^-6</f>
        <v>53.683276612049987</v>
      </c>
      <c r="AA1422">
        <f t="shared" si="132"/>
        <v>1</v>
      </c>
      <c r="AB1422" s="197">
        <v>28095</v>
      </c>
      <c r="AC1422" s="197">
        <v>14212</v>
      </c>
      <c r="AD1422" s="197">
        <f t="shared" si="137"/>
        <v>14212</v>
      </c>
      <c r="AE1422" s="197">
        <v>3894</v>
      </c>
      <c r="AJ1422">
        <v>0</v>
      </c>
      <c r="AK1422">
        <v>0</v>
      </c>
      <c r="AU1422" s="198">
        <v>0.27272727299999999</v>
      </c>
      <c r="AV1422" s="6">
        <v>0</v>
      </c>
      <c r="AW1422" s="198">
        <v>0.38356000000000001</v>
      </c>
      <c r="BO1422" s="198"/>
      <c r="BP1422" s="354">
        <f t="shared" si="133"/>
        <v>9728.7600097287577</v>
      </c>
      <c r="BQ1422" s="354">
        <f t="shared" si="134"/>
        <v>0</v>
      </c>
      <c r="BR1422" s="354">
        <f t="shared" si="135"/>
        <v>15010.505532000003</v>
      </c>
      <c r="CG1422" s="198"/>
      <c r="CH1422">
        <f>(Transest!$J$14/HexExtSoy!$K$4)</f>
        <v>0.20257267294641951</v>
      </c>
      <c r="CI1422">
        <f>(HydroProcOil!$K$14/HexExtSoy!$K$4)</f>
        <v>0.10977777777777777</v>
      </c>
      <c r="CJ1422">
        <f>(StarchFerm!$K$24/StarchFerm!$K$4)</f>
        <v>0.33157302630665886</v>
      </c>
      <c r="CY1422" s="198"/>
      <c r="CZ1422">
        <f>BP1422*CH1422*1000*LCI!$E$93</f>
        <v>74396979.71584332</v>
      </c>
      <c r="DA1422">
        <f>BQ1422*CI1422*1000*(LCI!$E$99)</f>
        <v>0</v>
      </c>
      <c r="DB1422">
        <f>BR1422*CJ1422*1000*(LCI!$E$96)</f>
        <v>134132272.19494638</v>
      </c>
    </row>
    <row r="1423" spans="1:106" x14ac:dyDescent="0.25">
      <c r="A1423" s="197">
        <v>28097</v>
      </c>
      <c r="B1423" s="197" t="s">
        <v>1557</v>
      </c>
      <c r="C1423" s="197" t="s">
        <v>642</v>
      </c>
      <c r="D1423" s="197">
        <v>-89.614212899999998</v>
      </c>
      <c r="E1423" s="197">
        <v>33.493389999999998</v>
      </c>
      <c r="F1423">
        <v>2.66</v>
      </c>
      <c r="G1423">
        <f t="shared" si="136"/>
        <v>2.66</v>
      </c>
      <c r="H1423" s="198">
        <v>11.13</v>
      </c>
      <c r="Q1423" s="221">
        <f>(Q4508*10000)*TEA!$M$15*10^-6</f>
        <v>54.535362939900004</v>
      </c>
      <c r="R1423" s="221">
        <f>(R4508*10000)*TEA!$O$15*10^-6</f>
        <v>54.535362939900004</v>
      </c>
      <c r="AA1423">
        <f t="shared" si="132"/>
        <v>1</v>
      </c>
      <c r="AB1423" s="197">
        <v>28097</v>
      </c>
      <c r="AC1423" s="197">
        <v>856</v>
      </c>
      <c r="AD1423" s="197">
        <f t="shared" si="137"/>
        <v>856</v>
      </c>
      <c r="AE1423" s="197">
        <v>1077</v>
      </c>
      <c r="AJ1423">
        <v>0</v>
      </c>
      <c r="AK1423">
        <v>0</v>
      </c>
      <c r="AU1423" s="198">
        <v>0.27272727299999999</v>
      </c>
      <c r="AV1423" s="6">
        <v>0</v>
      </c>
      <c r="AW1423" s="198">
        <v>0.38356000000000001</v>
      </c>
      <c r="BO1423" s="198"/>
      <c r="BP1423" s="354">
        <f t="shared" si="133"/>
        <v>620.98909153008003</v>
      </c>
      <c r="BQ1423" s="354">
        <f t="shared" si="134"/>
        <v>0</v>
      </c>
      <c r="BR1423" s="354">
        <f t="shared" si="135"/>
        <v>4597.7375556000006</v>
      </c>
      <c r="CG1423" s="198"/>
      <c r="CH1423">
        <f>(Transest!$J$14/HexExtSoy!$K$4)</f>
        <v>0.20257267294641951</v>
      </c>
      <c r="CI1423">
        <f>(HydroProcOil!$K$14/HexExtSoy!$K$4)</f>
        <v>0.10977777777777777</v>
      </c>
      <c r="CJ1423">
        <f>(StarchFerm!$K$24/StarchFerm!$K$4)</f>
        <v>0.33157302630665886</v>
      </c>
      <c r="CY1423" s="198"/>
      <c r="CZ1423">
        <f>BP1423*CH1423*1000*LCI!$E$93</f>
        <v>4748777.1103535946</v>
      </c>
      <c r="DA1423">
        <f>BQ1423*CI1423*1000*(LCI!$E$99)</f>
        <v>0</v>
      </c>
      <c r="DB1423">
        <f>BR1423*CJ1423*1000*(LCI!$E$96)</f>
        <v>41084891.110026248</v>
      </c>
    </row>
    <row r="1424" spans="1:106" x14ac:dyDescent="0.25">
      <c r="A1424" s="197">
        <v>28099</v>
      </c>
      <c r="B1424" s="197" t="s">
        <v>1557</v>
      </c>
      <c r="C1424" s="197" t="s">
        <v>1576</v>
      </c>
      <c r="D1424" s="197">
        <v>-89.116683899999998</v>
      </c>
      <c r="E1424" s="197">
        <v>32.756419999999999</v>
      </c>
      <c r="F1424">
        <v>0</v>
      </c>
      <c r="G1424">
        <f t="shared" si="136"/>
        <v>0</v>
      </c>
      <c r="H1424" s="198">
        <v>0</v>
      </c>
      <c r="Q1424" s="221">
        <f>(Q4509*10000)*TEA!$M$15*10^-6</f>
        <v>56.059640060399992</v>
      </c>
      <c r="R1424" s="221">
        <f>(R4509*10000)*TEA!$O$15*10^-6</f>
        <v>56.059640060399992</v>
      </c>
      <c r="AA1424">
        <f t="shared" si="132"/>
        <v>1</v>
      </c>
      <c r="AB1424" s="197">
        <v>28099</v>
      </c>
      <c r="AC1424" s="197">
        <v>0</v>
      </c>
      <c r="AD1424" s="197">
        <f t="shared" si="137"/>
        <v>0</v>
      </c>
      <c r="AE1424" s="197">
        <v>0</v>
      </c>
      <c r="AJ1424">
        <v>0</v>
      </c>
      <c r="AK1424">
        <v>0</v>
      </c>
      <c r="AU1424" s="198">
        <v>0.27272727299999999</v>
      </c>
      <c r="AV1424" s="6">
        <v>0</v>
      </c>
      <c r="AW1424" s="198">
        <v>0.38356000000000001</v>
      </c>
      <c r="BO1424" s="198"/>
      <c r="BP1424" s="354">
        <f t="shared" si="133"/>
        <v>0</v>
      </c>
      <c r="BQ1424" s="354">
        <f t="shared" si="134"/>
        <v>0</v>
      </c>
      <c r="BR1424" s="354">
        <f t="shared" si="135"/>
        <v>0</v>
      </c>
      <c r="CG1424" s="198"/>
      <c r="CH1424">
        <f>(Transest!$J$14/HexExtSoy!$K$4)</f>
        <v>0.20257267294641951</v>
      </c>
      <c r="CI1424">
        <f>(HydroProcOil!$K$14/HexExtSoy!$K$4)</f>
        <v>0.10977777777777777</v>
      </c>
      <c r="CJ1424">
        <f>(StarchFerm!$K$24/StarchFerm!$K$4)</f>
        <v>0.33157302630665886</v>
      </c>
      <c r="CY1424" s="198"/>
      <c r="CZ1424">
        <f>BP1424*CH1424*1000*LCI!$E$93</f>
        <v>0</v>
      </c>
      <c r="DA1424">
        <f>BQ1424*CI1424*1000*(LCI!$E$99)</f>
        <v>0</v>
      </c>
      <c r="DB1424">
        <f>BR1424*CJ1424*1000*(LCI!$E$96)</f>
        <v>0</v>
      </c>
    </row>
    <row r="1425" spans="1:106" x14ac:dyDescent="0.25">
      <c r="A1425" s="197">
        <v>28101</v>
      </c>
      <c r="B1425" s="197" t="s">
        <v>1557</v>
      </c>
      <c r="C1425" s="197" t="s">
        <v>712</v>
      </c>
      <c r="D1425" s="197">
        <v>-89.114990199999994</v>
      </c>
      <c r="E1425" s="197">
        <v>32.40363</v>
      </c>
      <c r="F1425">
        <v>3.26</v>
      </c>
      <c r="G1425">
        <f t="shared" si="136"/>
        <v>3.26</v>
      </c>
      <c r="H1425" s="198">
        <v>7.75</v>
      </c>
      <c r="Q1425" s="221">
        <f>(Q4510*10000)*TEA!$M$15*10^-6</f>
        <v>57.024531218699998</v>
      </c>
      <c r="R1425" s="221">
        <f>(R4510*10000)*TEA!$O$15*10^-6</f>
        <v>57.024531218699998</v>
      </c>
      <c r="AA1425">
        <f t="shared" si="132"/>
        <v>1</v>
      </c>
      <c r="AB1425" s="197">
        <v>28101</v>
      </c>
      <c r="AC1425" s="197">
        <v>2238</v>
      </c>
      <c r="AD1425" s="197">
        <f t="shared" si="137"/>
        <v>2238</v>
      </c>
      <c r="AE1425" s="197">
        <v>432</v>
      </c>
      <c r="AJ1425">
        <v>0</v>
      </c>
      <c r="AK1425">
        <v>0</v>
      </c>
      <c r="AU1425" s="198">
        <v>0.27272727299999999</v>
      </c>
      <c r="AV1425" s="6">
        <v>0</v>
      </c>
      <c r="AW1425" s="198">
        <v>0.38356000000000001</v>
      </c>
      <c r="BO1425" s="198"/>
      <c r="BP1425" s="354">
        <f t="shared" si="133"/>
        <v>1989.7854565352397</v>
      </c>
      <c r="BQ1425" s="354">
        <f t="shared" si="134"/>
        <v>0</v>
      </c>
      <c r="BR1425" s="354">
        <f t="shared" si="135"/>
        <v>1284.15888</v>
      </c>
      <c r="CG1425" s="198"/>
      <c r="CH1425">
        <f>(Transest!$J$14/HexExtSoy!$K$4)</f>
        <v>0.20257267294641951</v>
      </c>
      <c r="CI1425">
        <f>(HydroProcOil!$K$14/HexExtSoy!$K$4)</f>
        <v>0.10977777777777777</v>
      </c>
      <c r="CJ1425">
        <f>(StarchFerm!$K$24/StarchFerm!$K$4)</f>
        <v>0.33157302630665886</v>
      </c>
      <c r="CY1425" s="198"/>
      <c r="CZ1425">
        <f>BP1425*CH1425*1000*LCI!$E$93</f>
        <v>15216124.984139631</v>
      </c>
      <c r="DA1425">
        <f>BQ1425*CI1425*1000*(LCI!$E$99)</f>
        <v>0</v>
      </c>
      <c r="DB1425">
        <f>BR1425*CJ1425*1000*(LCI!$E$96)</f>
        <v>11475106.422399569</v>
      </c>
    </row>
    <row r="1426" spans="1:106" x14ac:dyDescent="0.25">
      <c r="A1426" s="197">
        <v>28103</v>
      </c>
      <c r="B1426" s="197" t="s">
        <v>1557</v>
      </c>
      <c r="C1426" s="197" t="s">
        <v>1577</v>
      </c>
      <c r="D1426" s="197">
        <v>-88.562018499999994</v>
      </c>
      <c r="E1426" s="197">
        <v>33.107140000000001</v>
      </c>
      <c r="F1426">
        <v>3.46</v>
      </c>
      <c r="G1426">
        <f t="shared" si="136"/>
        <v>3.46</v>
      </c>
      <c r="H1426" s="198">
        <v>11.25</v>
      </c>
      <c r="Q1426" s="221">
        <f>(Q4511*10000)*TEA!$M$15*10^-6</f>
        <v>55.18831513005</v>
      </c>
      <c r="R1426" s="221">
        <f>(R4511*10000)*TEA!$O$15*10^-6</f>
        <v>55.18831513005</v>
      </c>
      <c r="AA1426">
        <f t="shared" si="132"/>
        <v>1</v>
      </c>
      <c r="AB1426" s="197">
        <v>28103</v>
      </c>
      <c r="AC1426" s="197">
        <v>7685</v>
      </c>
      <c r="AD1426" s="197">
        <f t="shared" si="137"/>
        <v>7685</v>
      </c>
      <c r="AE1426" s="197">
        <v>11310</v>
      </c>
      <c r="AJ1426">
        <v>0</v>
      </c>
      <c r="AK1426">
        <v>0</v>
      </c>
      <c r="AU1426" s="198">
        <v>0.27272727299999999</v>
      </c>
      <c r="AV1426" s="6">
        <v>0</v>
      </c>
      <c r="AW1426" s="198">
        <v>0.38356000000000001</v>
      </c>
      <c r="BO1426" s="198"/>
      <c r="BP1426" s="354">
        <f t="shared" si="133"/>
        <v>7251.8454617972993</v>
      </c>
      <c r="BQ1426" s="354">
        <f t="shared" si="134"/>
        <v>0</v>
      </c>
      <c r="BR1426" s="354">
        <f t="shared" si="135"/>
        <v>48803.215499999998</v>
      </c>
      <c r="CG1426" s="198"/>
      <c r="CH1426">
        <f>(Transest!$J$14/HexExtSoy!$K$4)</f>
        <v>0.20257267294641951</v>
      </c>
      <c r="CI1426">
        <f>(HydroProcOil!$K$14/HexExtSoy!$K$4)</f>
        <v>0.10977777777777777</v>
      </c>
      <c r="CJ1426">
        <f>(StarchFerm!$K$24/StarchFerm!$K$4)</f>
        <v>0.33157302630665886</v>
      </c>
      <c r="CY1426" s="198"/>
      <c r="CZ1426">
        <f>BP1426*CH1426*1000*LCI!$E$93</f>
        <v>55455720.891896687</v>
      </c>
      <c r="DA1426">
        <f>BQ1426*CI1426*1000*(LCI!$E$99)</f>
        <v>0</v>
      </c>
      <c r="DB1426">
        <f>BR1426*CJ1426*1000*(LCI!$E$96)</f>
        <v>436100314.6415965</v>
      </c>
    </row>
    <row r="1427" spans="1:106" x14ac:dyDescent="0.25">
      <c r="A1427" s="197">
        <v>28105</v>
      </c>
      <c r="B1427" s="197" t="s">
        <v>1557</v>
      </c>
      <c r="C1427" s="197" t="s">
        <v>1578</v>
      </c>
      <c r="D1427" s="197">
        <v>-88.873109600000006</v>
      </c>
      <c r="E1427" s="197">
        <v>33.421970000000002</v>
      </c>
      <c r="F1427">
        <v>1.8</v>
      </c>
      <c r="G1427">
        <f t="shared" si="136"/>
        <v>1.8</v>
      </c>
      <c r="H1427" s="198">
        <v>0</v>
      </c>
      <c r="Q1427" s="221">
        <f>(Q4512*10000)*TEA!$M$15*10^-6</f>
        <v>54.615797544599999</v>
      </c>
      <c r="R1427" s="221">
        <f>(R4512*10000)*TEA!$O$15*10^-6</f>
        <v>54.615797544599999</v>
      </c>
      <c r="AA1427">
        <f t="shared" si="132"/>
        <v>1</v>
      </c>
      <c r="AB1427" s="197">
        <v>28105</v>
      </c>
      <c r="AC1427" s="197">
        <v>1064</v>
      </c>
      <c r="AD1427" s="197">
        <f t="shared" si="137"/>
        <v>1064</v>
      </c>
      <c r="AE1427" s="197">
        <v>0</v>
      </c>
      <c r="AJ1427">
        <v>0</v>
      </c>
      <c r="AK1427">
        <v>0</v>
      </c>
      <c r="AU1427" s="198">
        <v>0.27272727299999999</v>
      </c>
      <c r="AV1427" s="6">
        <v>0</v>
      </c>
      <c r="AW1427" s="198">
        <v>0.38356000000000001</v>
      </c>
      <c r="BO1427" s="198"/>
      <c r="BP1427" s="354">
        <f t="shared" si="133"/>
        <v>522.32727324960001</v>
      </c>
      <c r="BQ1427" s="354">
        <f t="shared" si="134"/>
        <v>0</v>
      </c>
      <c r="BR1427" s="354">
        <f t="shared" si="135"/>
        <v>0</v>
      </c>
      <c r="CG1427" s="198"/>
      <c r="CH1427">
        <f>(Transest!$J$14/HexExtSoy!$K$4)</f>
        <v>0.20257267294641951</v>
      </c>
      <c r="CI1427">
        <f>(HydroProcOil!$K$14/HexExtSoy!$K$4)</f>
        <v>0.10977777777777777</v>
      </c>
      <c r="CJ1427">
        <f>(StarchFerm!$K$24/StarchFerm!$K$4)</f>
        <v>0.33157302630665886</v>
      </c>
      <c r="CY1427" s="198"/>
      <c r="CZ1427">
        <f>BP1427*CH1427*1000*LCI!$E$93</f>
        <v>3994298.5040357332</v>
      </c>
      <c r="DA1427">
        <f>BQ1427*CI1427*1000*(LCI!$E$99)</f>
        <v>0</v>
      </c>
      <c r="DB1427">
        <f>BR1427*CJ1427*1000*(LCI!$E$96)</f>
        <v>0</v>
      </c>
    </row>
    <row r="1428" spans="1:106" x14ac:dyDescent="0.25">
      <c r="A1428" s="197">
        <v>28107</v>
      </c>
      <c r="B1428" s="197" t="s">
        <v>1557</v>
      </c>
      <c r="C1428" s="197" t="s">
        <v>1579</v>
      </c>
      <c r="D1428" s="197">
        <v>-89.948974100000001</v>
      </c>
      <c r="E1428" s="197">
        <v>34.369759999999999</v>
      </c>
      <c r="F1428">
        <v>3.01</v>
      </c>
      <c r="G1428">
        <f t="shared" si="136"/>
        <v>3.01</v>
      </c>
      <c r="H1428" s="198">
        <v>10.07</v>
      </c>
      <c r="Q1428" s="221">
        <f>(Q4513*10000)*TEA!$M$15*10^-6</f>
        <v>53.04864821759999</v>
      </c>
      <c r="R1428" s="221">
        <f>(R4513*10000)*TEA!$O$15*10^-6</f>
        <v>53.04864821759999</v>
      </c>
      <c r="AA1428">
        <f t="shared" si="132"/>
        <v>1</v>
      </c>
      <c r="AB1428" s="197">
        <v>28107</v>
      </c>
      <c r="AC1428" s="197">
        <v>12609</v>
      </c>
      <c r="AD1428" s="197">
        <f t="shared" si="137"/>
        <v>12609</v>
      </c>
      <c r="AE1428" s="197">
        <v>2798</v>
      </c>
      <c r="AJ1428">
        <v>0</v>
      </c>
      <c r="AK1428">
        <v>0</v>
      </c>
      <c r="AU1428" s="198">
        <v>0.27272727299999999</v>
      </c>
      <c r="AV1428" s="6">
        <v>0</v>
      </c>
      <c r="AW1428" s="198">
        <v>0.38356000000000001</v>
      </c>
      <c r="BO1428" s="198"/>
      <c r="BP1428" s="354">
        <f t="shared" si="133"/>
        <v>10350.842737623569</v>
      </c>
      <c r="BQ1428" s="354">
        <f t="shared" si="134"/>
        <v>0</v>
      </c>
      <c r="BR1428" s="354">
        <f t="shared" si="135"/>
        <v>10807.132861600001</v>
      </c>
      <c r="CG1428" s="198"/>
      <c r="CH1428">
        <f>(Transest!$J$14/HexExtSoy!$K$4)</f>
        <v>0.20257267294641951</v>
      </c>
      <c r="CI1428">
        <f>(HydroProcOil!$K$14/HexExtSoy!$K$4)</f>
        <v>0.10977777777777777</v>
      </c>
      <c r="CJ1428">
        <f>(StarchFerm!$K$24/StarchFerm!$K$4)</f>
        <v>0.33157302630665886</v>
      </c>
      <c r="CY1428" s="198"/>
      <c r="CZ1428">
        <f>BP1428*CH1428*1000*LCI!$E$93</f>
        <v>79154119.992968634</v>
      </c>
      <c r="DA1428">
        <f>BQ1428*CI1428*1000*(LCI!$E$99)</f>
        <v>0</v>
      </c>
      <c r="DB1428">
        <f>BR1428*CJ1428*1000*(LCI!$E$96)</f>
        <v>96571383.525278136</v>
      </c>
    </row>
    <row r="1429" spans="1:106" x14ac:dyDescent="0.25">
      <c r="A1429" s="197">
        <v>28109</v>
      </c>
      <c r="B1429" s="197" t="s">
        <v>1557</v>
      </c>
      <c r="C1429" s="197" t="s">
        <v>1580</v>
      </c>
      <c r="D1429" s="197">
        <v>-89.579889499999993</v>
      </c>
      <c r="E1429" s="197">
        <v>30.778009999999998</v>
      </c>
      <c r="F1429">
        <v>0</v>
      </c>
      <c r="G1429">
        <f t="shared" si="136"/>
        <v>0</v>
      </c>
      <c r="H1429" s="198">
        <v>4.9400000000000004</v>
      </c>
      <c r="Q1429" s="221">
        <f>(Q4514*10000)*TEA!$M$15*10^-6</f>
        <v>63.892029228300004</v>
      </c>
      <c r="R1429" s="221">
        <f>(R4514*10000)*TEA!$O$15*10^-6</f>
        <v>63.892029228300004</v>
      </c>
      <c r="AA1429">
        <f t="shared" si="132"/>
        <v>1</v>
      </c>
      <c r="AB1429" s="197">
        <v>28109</v>
      </c>
      <c r="AC1429" s="197">
        <v>0</v>
      </c>
      <c r="AD1429" s="197">
        <f t="shared" si="137"/>
        <v>0</v>
      </c>
      <c r="AE1429" s="197">
        <v>30</v>
      </c>
      <c r="AJ1429">
        <v>0</v>
      </c>
      <c r="AK1429">
        <v>0</v>
      </c>
      <c r="AU1429" s="198">
        <v>0.27272727299999999</v>
      </c>
      <c r="AV1429" s="6">
        <v>0</v>
      </c>
      <c r="AW1429" s="198">
        <v>0.38356000000000001</v>
      </c>
      <c r="BO1429" s="198"/>
      <c r="BP1429" s="354">
        <f t="shared" si="133"/>
        <v>0</v>
      </c>
      <c r="BQ1429" s="354">
        <f t="shared" si="134"/>
        <v>0</v>
      </c>
      <c r="BR1429" s="354">
        <f t="shared" si="135"/>
        <v>56.843592000000008</v>
      </c>
      <c r="CG1429" s="198"/>
      <c r="CH1429">
        <f>(Transest!$J$14/HexExtSoy!$K$4)</f>
        <v>0.20257267294641951</v>
      </c>
      <c r="CI1429">
        <f>(HydroProcOil!$K$14/HexExtSoy!$K$4)</f>
        <v>0.10977777777777777</v>
      </c>
      <c r="CJ1429">
        <f>(StarchFerm!$K$24/StarchFerm!$K$4)</f>
        <v>0.33157302630665886</v>
      </c>
      <c r="CY1429" s="198"/>
      <c r="CZ1429">
        <f>BP1429*CH1429*1000*LCI!$E$93</f>
        <v>0</v>
      </c>
      <c r="DA1429">
        <f>BQ1429*CI1429*1000*(LCI!$E$99)</f>
        <v>0</v>
      </c>
      <c r="DB1429">
        <f>BR1429*CJ1429*1000*(LCI!$E$96)</f>
        <v>507948.25919940759</v>
      </c>
    </row>
    <row r="1430" spans="1:106" x14ac:dyDescent="0.25">
      <c r="A1430" s="197">
        <v>28111</v>
      </c>
      <c r="B1430" s="197" t="s">
        <v>1557</v>
      </c>
      <c r="C1430" s="197" t="s">
        <v>644</v>
      </c>
      <c r="D1430" s="197">
        <v>-88.992317200000002</v>
      </c>
      <c r="E1430" s="197">
        <v>31.178280000000001</v>
      </c>
      <c r="F1430">
        <v>2.69</v>
      </c>
      <c r="G1430">
        <f t="shared" si="136"/>
        <v>2.69</v>
      </c>
      <c r="H1430" s="198">
        <v>0</v>
      </c>
      <c r="Q1430" s="221">
        <f>(Q4515*10000)*TEA!$M$15*10^-6</f>
        <v>62.332487534249999</v>
      </c>
      <c r="R1430" s="221">
        <f>(R4515*10000)*TEA!$O$15*10^-6</f>
        <v>62.332487534249999</v>
      </c>
      <c r="AA1430">
        <f t="shared" si="132"/>
        <v>1</v>
      </c>
      <c r="AB1430" s="197">
        <v>28111</v>
      </c>
      <c r="AC1430" s="197">
        <v>41</v>
      </c>
      <c r="AD1430" s="197">
        <f t="shared" si="137"/>
        <v>41</v>
      </c>
      <c r="AE1430" s="197">
        <v>100</v>
      </c>
      <c r="AJ1430">
        <v>0</v>
      </c>
      <c r="AK1430">
        <v>0</v>
      </c>
      <c r="AU1430" s="198">
        <v>0.27272727299999999</v>
      </c>
      <c r="AV1430" s="6">
        <v>0</v>
      </c>
      <c r="AW1430" s="198">
        <v>0.38356000000000001</v>
      </c>
      <c r="BO1430" s="198"/>
      <c r="BP1430" s="354">
        <f t="shared" si="133"/>
        <v>30.079090939169998</v>
      </c>
      <c r="BQ1430" s="354">
        <f t="shared" si="134"/>
        <v>0</v>
      </c>
      <c r="BR1430" s="354">
        <f t="shared" si="135"/>
        <v>0</v>
      </c>
      <c r="CG1430" s="198"/>
      <c r="CH1430">
        <f>(Transest!$J$14/HexExtSoy!$K$4)</f>
        <v>0.20257267294641951</v>
      </c>
      <c r="CI1430">
        <f>(HydroProcOil!$K$14/HexExtSoy!$K$4)</f>
        <v>0.10977777777777777</v>
      </c>
      <c r="CJ1430">
        <f>(StarchFerm!$K$24/StarchFerm!$K$4)</f>
        <v>0.33157302630665886</v>
      </c>
      <c r="CY1430" s="198"/>
      <c r="CZ1430">
        <f>BP1430*CH1430*1000*LCI!$E$93</f>
        <v>230018.36988831506</v>
      </c>
      <c r="DA1430">
        <f>BQ1430*CI1430*1000*(LCI!$E$99)</f>
        <v>0</v>
      </c>
      <c r="DB1430">
        <f>BR1430*CJ1430*1000*(LCI!$E$96)</f>
        <v>0</v>
      </c>
    </row>
    <row r="1431" spans="1:106" x14ac:dyDescent="0.25">
      <c r="A1431" s="197">
        <v>28113</v>
      </c>
      <c r="B1431" s="197" t="s">
        <v>1557</v>
      </c>
      <c r="C1431" s="197" t="s">
        <v>646</v>
      </c>
      <c r="D1431" s="197">
        <v>-90.412629800000005</v>
      </c>
      <c r="E1431" s="197">
        <v>31.176459999999999</v>
      </c>
      <c r="F1431">
        <v>0</v>
      </c>
      <c r="G1431">
        <f t="shared" si="136"/>
        <v>0</v>
      </c>
      <c r="H1431" s="198">
        <v>7.74</v>
      </c>
      <c r="Q1431" s="221">
        <f>(Q4516*10000)*TEA!$M$15*10^-6</f>
        <v>61.535142544950006</v>
      </c>
      <c r="R1431" s="221">
        <f>(R4516*10000)*TEA!$O$15*10^-6</f>
        <v>61.535142544950006</v>
      </c>
      <c r="AA1431">
        <f t="shared" si="132"/>
        <v>1</v>
      </c>
      <c r="AB1431" s="197">
        <v>28113</v>
      </c>
      <c r="AC1431" s="197">
        <v>0</v>
      </c>
      <c r="AD1431" s="197">
        <f t="shared" si="137"/>
        <v>0</v>
      </c>
      <c r="AE1431" s="197">
        <v>19</v>
      </c>
      <c r="AJ1431">
        <v>0</v>
      </c>
      <c r="AK1431">
        <v>0</v>
      </c>
      <c r="AU1431" s="198">
        <v>0.27272727299999999</v>
      </c>
      <c r="AV1431" s="6">
        <v>0</v>
      </c>
      <c r="AW1431" s="198">
        <v>0.38356000000000001</v>
      </c>
      <c r="BO1431" s="198"/>
      <c r="BP1431" s="354">
        <f t="shared" si="133"/>
        <v>0</v>
      </c>
      <c r="BQ1431" s="354">
        <f t="shared" si="134"/>
        <v>0</v>
      </c>
      <c r="BR1431" s="354">
        <f t="shared" si="135"/>
        <v>56.406333600000004</v>
      </c>
      <c r="CG1431" s="198"/>
      <c r="CH1431">
        <f>(Transest!$J$14/HexExtSoy!$K$4)</f>
        <v>0.20257267294641951</v>
      </c>
      <c r="CI1431">
        <f>(HydroProcOil!$K$14/HexExtSoy!$K$4)</f>
        <v>0.10977777777777777</v>
      </c>
      <c r="CJ1431">
        <f>(StarchFerm!$K$24/StarchFerm!$K$4)</f>
        <v>0.33157302630665886</v>
      </c>
      <c r="CY1431" s="198"/>
      <c r="CZ1431">
        <f>BP1431*CH1431*1000*LCI!$E$93</f>
        <v>0</v>
      </c>
      <c r="DA1431">
        <f>BQ1431*CI1431*1000*(LCI!$E$99)</f>
        <v>0</v>
      </c>
      <c r="DB1431">
        <f>BR1431*CJ1431*1000*(LCI!$E$96)</f>
        <v>504040.96489787358</v>
      </c>
    </row>
    <row r="1432" spans="1:106" x14ac:dyDescent="0.25">
      <c r="A1432" s="197">
        <v>28115</v>
      </c>
      <c r="B1432" s="197" t="s">
        <v>1557</v>
      </c>
      <c r="C1432" s="197" t="s">
        <v>1581</v>
      </c>
      <c r="D1432" s="197">
        <v>-89.038783199999997</v>
      </c>
      <c r="E1432" s="197">
        <v>34.227930000000001</v>
      </c>
      <c r="F1432">
        <v>2.54</v>
      </c>
      <c r="G1432">
        <f t="shared" si="136"/>
        <v>2.54</v>
      </c>
      <c r="H1432" s="198">
        <v>8.52</v>
      </c>
      <c r="Q1432" s="221">
        <f>(Q4517*10000)*TEA!$M$15*10^-6</f>
        <v>53.1776983257</v>
      </c>
      <c r="R1432" s="221">
        <f>(R4517*10000)*TEA!$O$15*10^-6</f>
        <v>53.1776983257</v>
      </c>
      <c r="AA1432">
        <f t="shared" si="132"/>
        <v>1</v>
      </c>
      <c r="AB1432" s="197">
        <v>28115</v>
      </c>
      <c r="AC1432" s="197">
        <v>13003</v>
      </c>
      <c r="AD1432" s="197">
        <f t="shared" si="137"/>
        <v>13003</v>
      </c>
      <c r="AE1432" s="197">
        <v>1410</v>
      </c>
      <c r="AJ1432">
        <v>0</v>
      </c>
      <c r="AK1432">
        <v>0</v>
      </c>
      <c r="AU1432" s="198">
        <v>0.27272727299999999</v>
      </c>
      <c r="AV1432" s="6">
        <v>0</v>
      </c>
      <c r="AW1432" s="198">
        <v>0.38356000000000001</v>
      </c>
      <c r="BO1432" s="198"/>
      <c r="BP1432" s="354">
        <f t="shared" si="133"/>
        <v>9007.53273628026</v>
      </c>
      <c r="BQ1432" s="354">
        <f t="shared" si="134"/>
        <v>0</v>
      </c>
      <c r="BR1432" s="354">
        <f t="shared" si="135"/>
        <v>4607.7829919999995</v>
      </c>
      <c r="CG1432" s="198"/>
      <c r="CH1432">
        <f>(Transest!$J$14/HexExtSoy!$K$4)</f>
        <v>0.20257267294641951</v>
      </c>
      <c r="CI1432">
        <f>(HydroProcOil!$K$14/HexExtSoy!$K$4)</f>
        <v>0.10977777777777777</v>
      </c>
      <c r="CJ1432">
        <f>(StarchFerm!$K$24/StarchFerm!$K$4)</f>
        <v>0.33157302630665886</v>
      </c>
      <c r="CY1432" s="198"/>
      <c r="CZ1432">
        <f>BP1432*CH1432*1000*LCI!$E$93</f>
        <v>68881669.359785229</v>
      </c>
      <c r="DA1432">
        <f>BQ1432*CI1432*1000*(LCI!$E$99)</f>
        <v>0</v>
      </c>
      <c r="DB1432">
        <f>BR1432*CJ1432*1000*(LCI!$E$96)</f>
        <v>41174656.055427268</v>
      </c>
    </row>
    <row r="1433" spans="1:106" x14ac:dyDescent="0.25">
      <c r="A1433" s="197">
        <v>28117</v>
      </c>
      <c r="B1433" s="197" t="s">
        <v>1557</v>
      </c>
      <c r="C1433" s="197" t="s">
        <v>1582</v>
      </c>
      <c r="D1433" s="197">
        <v>-88.523392900000005</v>
      </c>
      <c r="E1433" s="197">
        <v>34.616010000000003</v>
      </c>
      <c r="F1433">
        <v>2.4500000000000002</v>
      </c>
      <c r="G1433">
        <f t="shared" si="136"/>
        <v>2.4500000000000002</v>
      </c>
      <c r="H1433" s="198">
        <v>8.75</v>
      </c>
      <c r="Q1433" s="221">
        <f>(Q4518*10000)*TEA!$M$15*10^-6</f>
        <v>52.451523748349999</v>
      </c>
      <c r="R1433" s="221">
        <f>(R4518*10000)*TEA!$O$15*10^-6</f>
        <v>52.451523748349999</v>
      </c>
      <c r="AA1433">
        <f t="shared" si="132"/>
        <v>1</v>
      </c>
      <c r="AB1433" s="197">
        <v>28117</v>
      </c>
      <c r="AC1433" s="197">
        <v>9691</v>
      </c>
      <c r="AD1433" s="197">
        <f t="shared" si="137"/>
        <v>9691</v>
      </c>
      <c r="AE1433" s="197">
        <v>372</v>
      </c>
      <c r="AJ1433">
        <v>0</v>
      </c>
      <c r="AK1433">
        <v>0</v>
      </c>
      <c r="AU1433" s="198">
        <v>0.27272727299999999</v>
      </c>
      <c r="AV1433" s="6">
        <v>0</v>
      </c>
      <c r="AW1433" s="198">
        <v>0.38356000000000001</v>
      </c>
      <c r="BO1433" s="198"/>
      <c r="BP1433" s="354">
        <f t="shared" si="133"/>
        <v>6475.3500064753498</v>
      </c>
      <c r="BQ1433" s="354">
        <f t="shared" si="134"/>
        <v>0</v>
      </c>
      <c r="BR1433" s="354">
        <f t="shared" si="135"/>
        <v>1248.4878000000001</v>
      </c>
      <c r="CG1433" s="198"/>
      <c r="CH1433">
        <f>(Transest!$J$14/HexExtSoy!$K$4)</f>
        <v>0.20257267294641951</v>
      </c>
      <c r="CI1433">
        <f>(HydroProcOil!$K$14/HexExtSoy!$K$4)</f>
        <v>0.10977777777777777</v>
      </c>
      <c r="CJ1433">
        <f>(StarchFerm!$K$24/StarchFerm!$K$4)</f>
        <v>0.33157302630665886</v>
      </c>
      <c r="CY1433" s="198"/>
      <c r="CZ1433">
        <f>BP1433*CH1433*1000*LCI!$E$93</f>
        <v>49517768.20509357</v>
      </c>
      <c r="DA1433">
        <f>BQ1433*CI1433*1000*(LCI!$E$99)</f>
        <v>0</v>
      </c>
      <c r="DB1433">
        <f>BR1433*CJ1433*1000*(LCI!$E$96)</f>
        <v>11156353.466221806</v>
      </c>
    </row>
    <row r="1434" spans="1:106" x14ac:dyDescent="0.25">
      <c r="A1434" s="197">
        <v>28119</v>
      </c>
      <c r="B1434" s="197" t="s">
        <v>1557</v>
      </c>
      <c r="C1434" s="197" t="s">
        <v>988</v>
      </c>
      <c r="D1434" s="197">
        <v>-90.2924443</v>
      </c>
      <c r="E1434" s="197">
        <v>34.254989999999999</v>
      </c>
      <c r="F1434">
        <v>2.95</v>
      </c>
      <c r="G1434">
        <f t="shared" si="136"/>
        <v>2.95</v>
      </c>
      <c r="H1434" s="198">
        <v>12.64</v>
      </c>
      <c r="Q1434" s="221">
        <f>(Q4519*10000)*TEA!$M$15*10^-6</f>
        <v>53.165261644200008</v>
      </c>
      <c r="R1434" s="221">
        <f>(R4519*10000)*TEA!$O$15*10^-6</f>
        <v>53.165261644200008</v>
      </c>
      <c r="AA1434">
        <f t="shared" ref="AA1434:AA1497" si="138">IF(AB1434=A1434,1,0)</f>
        <v>1</v>
      </c>
      <c r="AB1434" s="197">
        <v>28119</v>
      </c>
      <c r="AC1434" s="197">
        <v>32038</v>
      </c>
      <c r="AD1434" s="197">
        <f t="shared" si="137"/>
        <v>32038</v>
      </c>
      <c r="AE1434" s="197">
        <v>3263</v>
      </c>
      <c r="AJ1434">
        <v>0</v>
      </c>
      <c r="AK1434">
        <v>0</v>
      </c>
      <c r="AU1434" s="198">
        <v>0.27272727299999999</v>
      </c>
      <c r="AV1434" s="6">
        <v>0</v>
      </c>
      <c r="AW1434" s="198">
        <v>0.38356000000000001</v>
      </c>
      <c r="BO1434" s="198"/>
      <c r="BP1434" s="354">
        <f t="shared" si="133"/>
        <v>25776.027298503301</v>
      </c>
      <c r="BQ1434" s="354">
        <f t="shared" si="134"/>
        <v>0</v>
      </c>
      <c r="BR1434" s="354">
        <f t="shared" si="135"/>
        <v>15819.671379200001</v>
      </c>
      <c r="CG1434" s="198"/>
      <c r="CH1434">
        <f>(Transest!$J$14/HexExtSoy!$K$4)</f>
        <v>0.20257267294641951</v>
      </c>
      <c r="CI1434">
        <f>(HydroProcOil!$K$14/HexExtSoy!$K$4)</f>
        <v>0.10977777777777777</v>
      </c>
      <c r="CJ1434">
        <f>(StarchFerm!$K$24/StarchFerm!$K$4)</f>
        <v>0.33157302630665886</v>
      </c>
      <c r="CY1434" s="198"/>
      <c r="CZ1434">
        <f>BP1434*CH1434*1000*LCI!$E$93</f>
        <v>197112332.72936282</v>
      </c>
      <c r="DA1434">
        <f>BQ1434*CI1434*1000*(LCI!$E$99)</f>
        <v>0</v>
      </c>
      <c r="DB1434">
        <f>BR1434*CJ1434*1000*(LCI!$E$96)</f>
        <v>141362891.67249194</v>
      </c>
    </row>
    <row r="1435" spans="1:106" x14ac:dyDescent="0.25">
      <c r="A1435" s="197">
        <v>28121</v>
      </c>
      <c r="B1435" s="197" t="s">
        <v>1557</v>
      </c>
      <c r="C1435" s="197" t="s">
        <v>1583</v>
      </c>
      <c r="D1435" s="197">
        <v>-89.952943200000007</v>
      </c>
      <c r="E1435" s="197">
        <v>32.26737</v>
      </c>
      <c r="F1435">
        <v>3.33</v>
      </c>
      <c r="G1435">
        <f t="shared" si="136"/>
        <v>3.33</v>
      </c>
      <c r="H1435" s="198">
        <v>8.56</v>
      </c>
      <c r="Q1435" s="221">
        <f>(Q4520*10000)*TEA!$M$15*10^-6</f>
        <v>57.516788041649988</v>
      </c>
      <c r="R1435" s="221">
        <f>(R4520*10000)*TEA!$O$15*10^-6</f>
        <v>57.516788041649988</v>
      </c>
      <c r="AA1435">
        <f t="shared" si="138"/>
        <v>1</v>
      </c>
      <c r="AB1435" s="197">
        <v>28121</v>
      </c>
      <c r="AC1435" s="197">
        <v>3809</v>
      </c>
      <c r="AD1435" s="197">
        <f t="shared" si="137"/>
        <v>3809</v>
      </c>
      <c r="AE1435" s="197">
        <v>335</v>
      </c>
      <c r="AJ1435">
        <v>0</v>
      </c>
      <c r="AK1435">
        <v>0</v>
      </c>
      <c r="AU1435" s="198">
        <v>0.27272727299999999</v>
      </c>
      <c r="AV1435" s="6">
        <v>0</v>
      </c>
      <c r="AW1435" s="198">
        <v>0.38356000000000001</v>
      </c>
      <c r="BO1435" s="198"/>
      <c r="BP1435" s="354">
        <f t="shared" si="133"/>
        <v>3459.2645489138104</v>
      </c>
      <c r="BQ1435" s="354">
        <f t="shared" si="134"/>
        <v>0</v>
      </c>
      <c r="BR1435" s="354">
        <f t="shared" si="135"/>
        <v>1099.8966560000001</v>
      </c>
      <c r="CG1435" s="198"/>
      <c r="CH1435">
        <f>(Transest!$J$14/HexExtSoy!$K$4)</f>
        <v>0.20257267294641951</v>
      </c>
      <c r="CI1435">
        <f>(HydroProcOil!$K$14/HexExtSoy!$K$4)</f>
        <v>0.10977777777777777</v>
      </c>
      <c r="CJ1435">
        <f>(StarchFerm!$K$24/StarchFerm!$K$4)</f>
        <v>0.33157302630665886</v>
      </c>
      <c r="CY1435" s="198"/>
      <c r="CZ1435">
        <f>BP1435*CH1435*1000*LCI!$E$93</f>
        <v>26453405.595360342</v>
      </c>
      <c r="DA1435">
        <f>BQ1435*CI1435*1000*(LCI!$E$99)</f>
        <v>0</v>
      </c>
      <c r="DB1435">
        <f>BR1435*CJ1435*1000*(LCI!$E$96)</f>
        <v>9828558.8939286172</v>
      </c>
    </row>
    <row r="1436" spans="1:106" x14ac:dyDescent="0.25">
      <c r="A1436" s="197">
        <v>28123</v>
      </c>
      <c r="B1436" s="197" t="s">
        <v>1557</v>
      </c>
      <c r="C1436" s="197" t="s">
        <v>722</v>
      </c>
      <c r="D1436" s="197">
        <v>-89.539549100000002</v>
      </c>
      <c r="E1436" s="197">
        <v>32.41093</v>
      </c>
      <c r="F1436">
        <v>3.01</v>
      </c>
      <c r="G1436">
        <f t="shared" si="136"/>
        <v>3.01</v>
      </c>
      <c r="H1436" s="198">
        <v>7.85</v>
      </c>
      <c r="Q1436" s="221">
        <f>(Q4521*10000)*TEA!$M$15*10^-6</f>
        <v>57.090897909449993</v>
      </c>
      <c r="R1436" s="221">
        <f>(R4521*10000)*TEA!$O$15*10^-6</f>
        <v>57.090897909449993</v>
      </c>
      <c r="AA1436">
        <f t="shared" si="138"/>
        <v>1</v>
      </c>
      <c r="AB1436" s="197">
        <v>28123</v>
      </c>
      <c r="AC1436" s="197">
        <v>1760</v>
      </c>
      <c r="AD1436" s="197">
        <f t="shared" si="137"/>
        <v>1760</v>
      </c>
      <c r="AE1436" s="197">
        <v>445</v>
      </c>
      <c r="AJ1436">
        <v>0</v>
      </c>
      <c r="AK1436">
        <v>0</v>
      </c>
      <c r="AU1436" s="198">
        <v>0.27272727299999999</v>
      </c>
      <c r="AV1436" s="6">
        <v>0</v>
      </c>
      <c r="AW1436" s="198">
        <v>0.38356000000000001</v>
      </c>
      <c r="BO1436" s="198"/>
      <c r="BP1436" s="354">
        <f t="shared" si="133"/>
        <v>1444.8000014447998</v>
      </c>
      <c r="BQ1436" s="354">
        <f t="shared" si="134"/>
        <v>0</v>
      </c>
      <c r="BR1436" s="354">
        <f t="shared" si="135"/>
        <v>1339.8709699999999</v>
      </c>
      <c r="CG1436" s="198"/>
      <c r="CH1436">
        <f>(Transest!$J$14/HexExtSoy!$K$4)</f>
        <v>0.20257267294641951</v>
      </c>
      <c r="CI1436">
        <f>(HydroProcOil!$K$14/HexExtSoy!$K$4)</f>
        <v>0.10977777777777777</v>
      </c>
      <c r="CJ1436">
        <f>(StarchFerm!$K$24/StarchFerm!$K$4)</f>
        <v>0.33157302630665886</v>
      </c>
      <c r="CY1436" s="198"/>
      <c r="CZ1436">
        <f>BP1436*CH1436*1000*LCI!$E$93</f>
        <v>11048556.68075381</v>
      </c>
      <c r="DA1436">
        <f>BQ1436*CI1436*1000*(LCI!$E$99)</f>
        <v>0</v>
      </c>
      <c r="DB1436">
        <f>BR1436*CJ1436*1000*(LCI!$E$96)</f>
        <v>11972943.700730974</v>
      </c>
    </row>
    <row r="1437" spans="1:106" x14ac:dyDescent="0.25">
      <c r="A1437" s="197">
        <v>28125</v>
      </c>
      <c r="B1437" s="197" t="s">
        <v>1557</v>
      </c>
      <c r="C1437" s="197" t="s">
        <v>1584</v>
      </c>
      <c r="D1437" s="197">
        <v>-90.813184300000003</v>
      </c>
      <c r="E1437" s="197">
        <v>32.881250000000001</v>
      </c>
      <c r="F1437">
        <v>3.94</v>
      </c>
      <c r="G1437">
        <f t="shared" si="136"/>
        <v>3.94</v>
      </c>
      <c r="H1437" s="198">
        <v>12.14</v>
      </c>
      <c r="Q1437" s="221">
        <f>(Q4522*10000)*TEA!$M$15*10^-6</f>
        <v>55.750599480599995</v>
      </c>
      <c r="R1437" s="221">
        <f>(R4522*10000)*TEA!$O$15*10^-6</f>
        <v>55.750599480599995</v>
      </c>
      <c r="AA1437">
        <f t="shared" si="138"/>
        <v>1</v>
      </c>
      <c r="AB1437" s="197">
        <v>28125</v>
      </c>
      <c r="AC1437" s="197">
        <v>38238</v>
      </c>
      <c r="AD1437" s="197">
        <f t="shared" si="137"/>
        <v>38238</v>
      </c>
      <c r="AE1437" s="197">
        <v>9044</v>
      </c>
      <c r="AJ1437">
        <v>0</v>
      </c>
      <c r="AK1437">
        <v>0</v>
      </c>
      <c r="AU1437" s="198">
        <v>0.27272727299999999</v>
      </c>
      <c r="AV1437" s="6">
        <v>0</v>
      </c>
      <c r="AW1437" s="198">
        <v>0.38356000000000001</v>
      </c>
      <c r="BO1437" s="198"/>
      <c r="BP1437" s="354">
        <f t="shared" si="133"/>
        <v>41088.469131997561</v>
      </c>
      <c r="BQ1437" s="354">
        <f t="shared" si="134"/>
        <v>0</v>
      </c>
      <c r="BR1437" s="354">
        <f t="shared" si="135"/>
        <v>42112.648009600001</v>
      </c>
      <c r="CG1437" s="198"/>
      <c r="CH1437">
        <f>(Transest!$J$14/HexExtSoy!$K$4)</f>
        <v>0.20257267294641951</v>
      </c>
      <c r="CI1437">
        <f>(HydroProcOil!$K$14/HexExtSoy!$K$4)</f>
        <v>0.10977777777777777</v>
      </c>
      <c r="CJ1437">
        <f>(StarchFerm!$K$24/StarchFerm!$K$4)</f>
        <v>0.33157302630665886</v>
      </c>
      <c r="CY1437" s="198"/>
      <c r="CZ1437">
        <f>BP1437*CH1437*1000*LCI!$E$93</f>
        <v>314208388.48028117</v>
      </c>
      <c r="DA1437">
        <f>BQ1437*CI1437*1000*(LCI!$E$99)</f>
        <v>0</v>
      </c>
      <c r="DB1437">
        <f>BR1437*CJ1437*1000*(LCI!$E$96)</f>
        <v>376314119.043598</v>
      </c>
    </row>
    <row r="1438" spans="1:106" x14ac:dyDescent="0.25">
      <c r="A1438" s="197">
        <v>28127</v>
      </c>
      <c r="B1438" s="197" t="s">
        <v>1557</v>
      </c>
      <c r="C1438" s="197" t="s">
        <v>1322</v>
      </c>
      <c r="D1438" s="197">
        <v>-89.925175999999993</v>
      </c>
      <c r="E1438" s="197">
        <v>31.916340000000002</v>
      </c>
      <c r="F1438">
        <v>4.0199999999999996</v>
      </c>
      <c r="G1438">
        <f t="shared" si="136"/>
        <v>4.0199999999999996</v>
      </c>
      <c r="H1438" s="198">
        <v>8.7899999999999991</v>
      </c>
      <c r="Q1438" s="221">
        <f>(Q4523*10000)*TEA!$M$15*10^-6</f>
        <v>58.741651701899997</v>
      </c>
      <c r="R1438" s="221">
        <f>(R4523*10000)*TEA!$O$15*10^-6</f>
        <v>58.741651701899997</v>
      </c>
      <c r="AA1438">
        <f t="shared" si="138"/>
        <v>1</v>
      </c>
      <c r="AB1438" s="197">
        <v>28127</v>
      </c>
      <c r="AC1438" s="197">
        <v>1238</v>
      </c>
      <c r="AD1438" s="197">
        <f t="shared" si="137"/>
        <v>1238</v>
      </c>
      <c r="AE1438" s="197">
        <v>1093</v>
      </c>
      <c r="AJ1438">
        <v>0</v>
      </c>
      <c r="AK1438">
        <v>0</v>
      </c>
      <c r="AU1438" s="198">
        <v>0.27272727299999999</v>
      </c>
      <c r="AV1438" s="6">
        <v>0</v>
      </c>
      <c r="AW1438" s="198">
        <v>0.38356000000000001</v>
      </c>
      <c r="BO1438" s="198"/>
      <c r="BP1438" s="354">
        <f t="shared" si="133"/>
        <v>1357.2981831754798</v>
      </c>
      <c r="BQ1438" s="354">
        <f t="shared" si="134"/>
        <v>0</v>
      </c>
      <c r="BR1438" s="354">
        <f t="shared" si="135"/>
        <v>3685.0411931999997</v>
      </c>
      <c r="CG1438" s="198"/>
      <c r="CH1438">
        <f>(Transest!$J$14/HexExtSoy!$K$4)</f>
        <v>0.20257267294641951</v>
      </c>
      <c r="CI1438">
        <f>(HydroProcOil!$K$14/HexExtSoy!$K$4)</f>
        <v>0.10977777777777777</v>
      </c>
      <c r="CJ1438">
        <f>(StarchFerm!$K$24/StarchFerm!$K$4)</f>
        <v>0.33157302630665886</v>
      </c>
      <c r="CY1438" s="198"/>
      <c r="CZ1438">
        <f>BP1438*CH1438*1000*LCI!$E$93</f>
        <v>10379419.915906889</v>
      </c>
      <c r="DA1438">
        <f>BQ1438*CI1438*1000*(LCI!$E$99)</f>
        <v>0</v>
      </c>
      <c r="DB1438">
        <f>BR1438*CJ1438*1000*(LCI!$E$96)</f>
        <v>32929134.020313971</v>
      </c>
    </row>
    <row r="1439" spans="1:106" x14ac:dyDescent="0.25">
      <c r="A1439" s="197">
        <v>28129</v>
      </c>
      <c r="B1439" s="197" t="s">
        <v>1557</v>
      </c>
      <c r="C1439" s="197" t="s">
        <v>1259</v>
      </c>
      <c r="D1439" s="197">
        <v>-89.508447700000005</v>
      </c>
      <c r="E1439" s="197">
        <v>32.024990000000003</v>
      </c>
      <c r="F1439">
        <v>0</v>
      </c>
      <c r="G1439">
        <f t="shared" si="136"/>
        <v>0</v>
      </c>
      <c r="H1439" s="198">
        <v>0</v>
      </c>
      <c r="Q1439" s="221">
        <f>(Q4524*10000)*TEA!$M$15*10^-6</f>
        <v>58.466364628499996</v>
      </c>
      <c r="R1439" s="221">
        <f>(R4524*10000)*TEA!$O$15*10^-6</f>
        <v>58.466364628499996</v>
      </c>
      <c r="AA1439">
        <f t="shared" si="138"/>
        <v>1</v>
      </c>
      <c r="AB1439" s="197">
        <v>28129</v>
      </c>
      <c r="AC1439" s="197">
        <v>0</v>
      </c>
      <c r="AD1439" s="197">
        <f t="shared" si="137"/>
        <v>0</v>
      </c>
      <c r="AE1439" s="197">
        <v>17</v>
      </c>
      <c r="AJ1439">
        <v>0</v>
      </c>
      <c r="AK1439">
        <v>0</v>
      </c>
      <c r="AU1439" s="198">
        <v>0.27272727299999999</v>
      </c>
      <c r="AV1439" s="6">
        <v>0</v>
      </c>
      <c r="AW1439" s="198">
        <v>0.38356000000000001</v>
      </c>
      <c r="BO1439" s="198"/>
      <c r="BP1439" s="354">
        <f t="shared" si="133"/>
        <v>0</v>
      </c>
      <c r="BQ1439" s="354">
        <f t="shared" si="134"/>
        <v>0</v>
      </c>
      <c r="BR1439" s="354">
        <f t="shared" si="135"/>
        <v>0</v>
      </c>
      <c r="CG1439" s="198"/>
      <c r="CH1439">
        <f>(Transest!$J$14/HexExtSoy!$K$4)</f>
        <v>0.20257267294641951</v>
      </c>
      <c r="CI1439">
        <f>(HydroProcOil!$K$14/HexExtSoy!$K$4)</f>
        <v>0.10977777777777777</v>
      </c>
      <c r="CJ1439">
        <f>(StarchFerm!$K$24/StarchFerm!$K$4)</f>
        <v>0.33157302630665886</v>
      </c>
      <c r="CY1439" s="198"/>
      <c r="CZ1439">
        <f>BP1439*CH1439*1000*LCI!$E$93</f>
        <v>0</v>
      </c>
      <c r="DA1439">
        <f>BQ1439*CI1439*1000*(LCI!$E$99)</f>
        <v>0</v>
      </c>
      <c r="DB1439">
        <f>BR1439*CJ1439*1000*(LCI!$E$96)</f>
        <v>0</v>
      </c>
    </row>
    <row r="1440" spans="1:106" x14ac:dyDescent="0.25">
      <c r="A1440" s="197">
        <v>28131</v>
      </c>
      <c r="B1440" s="197" t="s">
        <v>1557</v>
      </c>
      <c r="C1440" s="197" t="s">
        <v>727</v>
      </c>
      <c r="D1440" s="197">
        <v>-89.111141599999996</v>
      </c>
      <c r="E1440" s="197">
        <v>30.794509999999999</v>
      </c>
      <c r="F1440">
        <v>0</v>
      </c>
      <c r="G1440">
        <f t="shared" si="136"/>
        <v>0</v>
      </c>
      <c r="H1440" s="198">
        <v>6.33</v>
      </c>
      <c r="Q1440" s="221">
        <f>(Q4525*10000)*TEA!$M$15*10^-6</f>
        <v>64.079763463349991</v>
      </c>
      <c r="R1440" s="221">
        <f>(R4525*10000)*TEA!$O$15*10^-6</f>
        <v>64.079763463349991</v>
      </c>
      <c r="AA1440">
        <f t="shared" si="138"/>
        <v>1</v>
      </c>
      <c r="AB1440" s="197">
        <v>28131</v>
      </c>
      <c r="AC1440" s="197">
        <v>0</v>
      </c>
      <c r="AD1440" s="197">
        <f t="shared" si="137"/>
        <v>0</v>
      </c>
      <c r="AE1440" s="197">
        <v>53</v>
      </c>
      <c r="AJ1440">
        <v>0</v>
      </c>
      <c r="AK1440">
        <v>0</v>
      </c>
      <c r="AU1440" s="198">
        <v>0.27272727299999999</v>
      </c>
      <c r="AV1440" s="6">
        <v>0</v>
      </c>
      <c r="AW1440" s="198">
        <v>0.38356000000000001</v>
      </c>
      <c r="BO1440" s="198"/>
      <c r="BP1440" s="354">
        <f t="shared" si="133"/>
        <v>0</v>
      </c>
      <c r="BQ1440" s="354">
        <f t="shared" si="134"/>
        <v>0</v>
      </c>
      <c r="BR1440" s="354">
        <f t="shared" si="135"/>
        <v>128.6805444</v>
      </c>
      <c r="CG1440" s="198"/>
      <c r="CH1440">
        <f>(Transest!$J$14/HexExtSoy!$K$4)</f>
        <v>0.20257267294641951</v>
      </c>
      <c r="CI1440">
        <f>(HydroProcOil!$K$14/HexExtSoy!$K$4)</f>
        <v>0.10977777777777777</v>
      </c>
      <c r="CJ1440">
        <f>(StarchFerm!$K$24/StarchFerm!$K$4)</f>
        <v>0.33157302630665886</v>
      </c>
      <c r="CY1440" s="198"/>
      <c r="CZ1440">
        <f>BP1440*CH1440*1000*LCI!$E$93</f>
        <v>0</v>
      </c>
      <c r="DA1440">
        <f>BQ1440*CI1440*1000*(LCI!$E$99)</f>
        <v>0</v>
      </c>
      <c r="DB1440">
        <f>BR1440*CJ1440*1000*(LCI!$E$96)</f>
        <v>1149875.5835277275</v>
      </c>
    </row>
    <row r="1441" spans="1:106" x14ac:dyDescent="0.25">
      <c r="A1441" s="197">
        <v>28133</v>
      </c>
      <c r="B1441" s="197" t="s">
        <v>1557</v>
      </c>
      <c r="C1441" s="197" t="s">
        <v>1585</v>
      </c>
      <c r="D1441" s="197">
        <v>-90.590114099999994</v>
      </c>
      <c r="E1441" s="197">
        <v>33.606160000000003</v>
      </c>
      <c r="F1441">
        <v>4.04</v>
      </c>
      <c r="G1441">
        <f t="shared" si="136"/>
        <v>4.04</v>
      </c>
      <c r="H1441" s="198">
        <v>12.64</v>
      </c>
      <c r="Q1441" s="221">
        <f>(Q4526*10000)*TEA!$M$15*10^-6</f>
        <v>54.287111777849994</v>
      </c>
      <c r="R1441" s="221">
        <f>(R4526*10000)*TEA!$O$15*10^-6</f>
        <v>54.287111777849994</v>
      </c>
      <c r="AA1441">
        <f t="shared" si="138"/>
        <v>1</v>
      </c>
      <c r="AB1441" s="197">
        <v>28133</v>
      </c>
      <c r="AC1441" s="197">
        <v>94849</v>
      </c>
      <c r="AD1441" s="197">
        <f t="shared" si="137"/>
        <v>94849</v>
      </c>
      <c r="AE1441" s="197">
        <v>14627</v>
      </c>
      <c r="AJ1441">
        <v>0</v>
      </c>
      <c r="AK1441">
        <v>0</v>
      </c>
      <c r="AU1441" s="198">
        <v>0.27272727299999999</v>
      </c>
      <c r="AV1441" s="6">
        <v>0</v>
      </c>
      <c r="AW1441" s="198">
        <v>0.38356000000000001</v>
      </c>
      <c r="BO1441" s="198"/>
      <c r="BP1441" s="354">
        <f t="shared" si="133"/>
        <v>104506.35283177908</v>
      </c>
      <c r="BQ1441" s="354">
        <f t="shared" si="134"/>
        <v>0</v>
      </c>
      <c r="BR1441" s="354">
        <f t="shared" si="135"/>
        <v>70914.597996800003</v>
      </c>
      <c r="CG1441" s="198"/>
      <c r="CH1441">
        <f>(Transest!$J$14/HexExtSoy!$K$4)</f>
        <v>0.20257267294641951</v>
      </c>
      <c r="CI1441">
        <f>(HydroProcOil!$K$14/HexExtSoy!$K$4)</f>
        <v>0.10977777777777777</v>
      </c>
      <c r="CJ1441">
        <f>(StarchFerm!$K$24/StarchFerm!$K$4)</f>
        <v>0.33157302630665886</v>
      </c>
      <c r="CY1441" s="198"/>
      <c r="CZ1441">
        <f>BP1441*CH1441*1000*LCI!$E$93</f>
        <v>799172454.0463202</v>
      </c>
      <c r="DA1441">
        <f>BQ1441*CI1441*1000*(LCI!$E$99)</f>
        <v>0</v>
      </c>
      <c r="DB1441">
        <f>BR1441*CJ1441*1000*(LCI!$E$96)</f>
        <v>633685264.01885986</v>
      </c>
    </row>
    <row r="1442" spans="1:106" x14ac:dyDescent="0.25">
      <c r="A1442" s="197">
        <v>28135</v>
      </c>
      <c r="B1442" s="197" t="s">
        <v>1557</v>
      </c>
      <c r="C1442" s="197" t="s">
        <v>1586</v>
      </c>
      <c r="D1442" s="197">
        <v>-90.173749900000004</v>
      </c>
      <c r="E1442" s="197">
        <v>33.953470000000003</v>
      </c>
      <c r="F1442">
        <v>3.6</v>
      </c>
      <c r="G1442">
        <f t="shared" si="136"/>
        <v>3.6</v>
      </c>
      <c r="H1442" s="198">
        <v>12.2</v>
      </c>
      <c r="Q1442" s="221">
        <f>(Q4527*10000)*TEA!$M$15*10^-6</f>
        <v>53.719286749200002</v>
      </c>
      <c r="R1442" s="221">
        <f>(R4527*10000)*TEA!$O$15*10^-6</f>
        <v>53.719286749200002</v>
      </c>
      <c r="AA1442">
        <f t="shared" si="138"/>
        <v>1</v>
      </c>
      <c r="AB1442" s="197">
        <v>28135</v>
      </c>
      <c r="AC1442" s="197">
        <v>45582</v>
      </c>
      <c r="AD1442" s="197">
        <f t="shared" si="137"/>
        <v>45582</v>
      </c>
      <c r="AE1442" s="197">
        <v>13500</v>
      </c>
      <c r="AJ1442">
        <v>0</v>
      </c>
      <c r="AK1442">
        <v>0</v>
      </c>
      <c r="AU1442" s="198">
        <v>0.27272727299999999</v>
      </c>
      <c r="AV1442" s="6">
        <v>0</v>
      </c>
      <c r="AW1442" s="198">
        <v>0.38356000000000001</v>
      </c>
      <c r="BO1442" s="198"/>
      <c r="BP1442" s="354">
        <f t="shared" si="133"/>
        <v>44753.236408389603</v>
      </c>
      <c r="BQ1442" s="354">
        <f t="shared" si="134"/>
        <v>0</v>
      </c>
      <c r="BR1442" s="354">
        <f t="shared" si="135"/>
        <v>63172.332000000002</v>
      </c>
      <c r="CG1442" s="198"/>
      <c r="CH1442">
        <f>(Transest!$J$14/HexExtSoy!$K$4)</f>
        <v>0.20257267294641951</v>
      </c>
      <c r="CI1442">
        <f>(HydroProcOil!$K$14/HexExtSoy!$K$4)</f>
        <v>0.10977777777777777</v>
      </c>
      <c r="CJ1442">
        <f>(StarchFerm!$K$24/StarchFerm!$K$4)</f>
        <v>0.33157302630665886</v>
      </c>
      <c r="CY1442" s="198"/>
      <c r="CZ1442">
        <f>BP1442*CH1442*1000*LCI!$E$93</f>
        <v>342233297.76495641</v>
      </c>
      <c r="DA1442">
        <f>BQ1442*CI1442*1000*(LCI!$E$99)</f>
        <v>0</v>
      </c>
      <c r="DB1442">
        <f>BR1442*CJ1442*1000*(LCI!$E$96)</f>
        <v>564501203.03739822</v>
      </c>
    </row>
    <row r="1443" spans="1:106" x14ac:dyDescent="0.25">
      <c r="A1443" s="197">
        <v>28137</v>
      </c>
      <c r="B1443" s="197" t="s">
        <v>1557</v>
      </c>
      <c r="C1443" s="197" t="s">
        <v>1587</v>
      </c>
      <c r="D1443" s="197">
        <v>-89.948177700000002</v>
      </c>
      <c r="E1443" s="197">
        <v>34.655270000000002</v>
      </c>
      <c r="F1443">
        <v>3.04</v>
      </c>
      <c r="G1443">
        <f t="shared" si="136"/>
        <v>3.04</v>
      </c>
      <c r="H1443" s="198">
        <v>11.41</v>
      </c>
      <c r="Q1443" s="221">
        <f>(Q4528*10000)*TEA!$M$15*10^-6</f>
        <v>52.579505245950003</v>
      </c>
      <c r="R1443" s="221">
        <f>(R4528*10000)*TEA!$O$15*10^-6</f>
        <v>52.579505245950003</v>
      </c>
      <c r="AA1443">
        <f t="shared" si="138"/>
        <v>1</v>
      </c>
      <c r="AB1443" s="197">
        <v>28137</v>
      </c>
      <c r="AC1443" s="197">
        <v>9631</v>
      </c>
      <c r="AD1443" s="197">
        <f t="shared" si="137"/>
        <v>9631</v>
      </c>
      <c r="AE1443" s="197">
        <v>1534</v>
      </c>
      <c r="AJ1443">
        <v>0</v>
      </c>
      <c r="AK1443">
        <v>0</v>
      </c>
      <c r="AU1443" s="198">
        <v>0.27272727299999999</v>
      </c>
      <c r="AV1443" s="6">
        <v>0</v>
      </c>
      <c r="AW1443" s="198">
        <v>0.38356000000000001</v>
      </c>
      <c r="BO1443" s="198"/>
      <c r="BP1443" s="354">
        <f t="shared" si="133"/>
        <v>7984.9745534395206</v>
      </c>
      <c r="BQ1443" s="354">
        <f t="shared" si="134"/>
        <v>0</v>
      </c>
      <c r="BR1443" s="354">
        <f t="shared" si="135"/>
        <v>6713.4276663999999</v>
      </c>
      <c r="CG1443" s="198"/>
      <c r="CH1443">
        <f>(Transest!$J$14/HexExtSoy!$K$4)</f>
        <v>0.20257267294641951</v>
      </c>
      <c r="CI1443">
        <f>(HydroProcOil!$K$14/HexExtSoy!$K$4)</f>
        <v>0.10977777777777777</v>
      </c>
      <c r="CJ1443">
        <f>(StarchFerm!$K$24/StarchFerm!$K$4)</f>
        <v>0.33157302630665886</v>
      </c>
      <c r="CY1443" s="198"/>
      <c r="CZ1443">
        <f>BP1443*CH1443*1000*LCI!$E$93</f>
        <v>61062045.860901833</v>
      </c>
      <c r="DA1443">
        <f>BQ1443*CI1443*1000*(LCI!$E$99)</f>
        <v>0</v>
      </c>
      <c r="DB1443">
        <f>BR1443*CJ1443*1000*(LCI!$E$96)</f>
        <v>59990471.686043702</v>
      </c>
    </row>
    <row r="1444" spans="1:106" x14ac:dyDescent="0.25">
      <c r="A1444" s="197">
        <v>28139</v>
      </c>
      <c r="B1444" s="197" t="s">
        <v>1557</v>
      </c>
      <c r="C1444" s="197" t="s">
        <v>1588</v>
      </c>
      <c r="D1444" s="197">
        <v>-88.910845499999994</v>
      </c>
      <c r="E1444" s="197">
        <v>34.768659999999997</v>
      </c>
      <c r="F1444">
        <v>3.25</v>
      </c>
      <c r="G1444">
        <f t="shared" si="136"/>
        <v>3.25</v>
      </c>
      <c r="H1444" s="198">
        <v>8.7200000000000006</v>
      </c>
      <c r="Q1444" s="221">
        <f>(Q4529*10000)*TEA!$M$15*10^-6</f>
        <v>52.289826948900007</v>
      </c>
      <c r="R1444" s="221">
        <f>(R4529*10000)*TEA!$O$15*10^-6</f>
        <v>52.289826948900007</v>
      </c>
      <c r="AA1444">
        <f t="shared" si="138"/>
        <v>1</v>
      </c>
      <c r="AB1444" s="197">
        <v>28139</v>
      </c>
      <c r="AC1444" s="197">
        <v>5970</v>
      </c>
      <c r="AD1444" s="197">
        <f t="shared" si="137"/>
        <v>5970</v>
      </c>
      <c r="AE1444" s="197">
        <v>820</v>
      </c>
      <c r="AJ1444">
        <v>0</v>
      </c>
      <c r="AK1444">
        <v>0</v>
      </c>
      <c r="AU1444" s="198">
        <v>0.27272727299999999</v>
      </c>
      <c r="AV1444" s="6">
        <v>0</v>
      </c>
      <c r="AW1444" s="198">
        <v>0.38356000000000001</v>
      </c>
      <c r="BO1444" s="198"/>
      <c r="BP1444" s="354">
        <f t="shared" si="133"/>
        <v>5291.5909143825002</v>
      </c>
      <c r="BQ1444" s="354">
        <f t="shared" si="134"/>
        <v>0</v>
      </c>
      <c r="BR1444" s="354">
        <f t="shared" si="135"/>
        <v>2742.6074240000003</v>
      </c>
      <c r="CG1444" s="198"/>
      <c r="CH1444">
        <f>(Transest!$J$14/HexExtSoy!$K$4)</f>
        <v>0.20257267294641951</v>
      </c>
      <c r="CI1444">
        <f>(HydroProcOil!$K$14/HexExtSoy!$K$4)</f>
        <v>0.10977777777777777</v>
      </c>
      <c r="CJ1444">
        <f>(StarchFerm!$K$24/StarchFerm!$K$4)</f>
        <v>0.33157302630665886</v>
      </c>
      <c r="CY1444" s="198"/>
      <c r="CZ1444">
        <f>BP1444*CH1444*1000*LCI!$E$93</f>
        <v>40465422.266370773</v>
      </c>
      <c r="DA1444">
        <f>BQ1444*CI1444*1000*(LCI!$E$99)</f>
        <v>0</v>
      </c>
      <c r="DB1444">
        <f>BR1444*CJ1444*1000*(LCI!$E$96)</f>
        <v>24507646.643585991</v>
      </c>
    </row>
    <row r="1445" spans="1:106" x14ac:dyDescent="0.25">
      <c r="A1445" s="197">
        <v>28141</v>
      </c>
      <c r="B1445" s="197" t="s">
        <v>1557</v>
      </c>
      <c r="C1445" s="197" t="s">
        <v>1589</v>
      </c>
      <c r="D1445" s="197">
        <v>-88.2445223</v>
      </c>
      <c r="E1445" s="197">
        <v>34.743929999999999</v>
      </c>
      <c r="F1445">
        <v>2.54</v>
      </c>
      <c r="G1445">
        <f t="shared" si="136"/>
        <v>2.54</v>
      </c>
      <c r="H1445" s="198">
        <v>8.2200000000000006</v>
      </c>
      <c r="Q1445" s="221">
        <f>(Q4530*10000)*TEA!$M$15*10^-6</f>
        <v>52.136294721299997</v>
      </c>
      <c r="R1445" s="221">
        <f>(R4530*10000)*TEA!$O$15*10^-6</f>
        <v>52.136294721299997</v>
      </c>
      <c r="AA1445">
        <f t="shared" si="138"/>
        <v>1</v>
      </c>
      <c r="AB1445" s="197">
        <v>28141</v>
      </c>
      <c r="AC1445" s="197">
        <v>130</v>
      </c>
      <c r="AD1445" s="197">
        <f t="shared" si="137"/>
        <v>130</v>
      </c>
      <c r="AE1445" s="197">
        <v>9</v>
      </c>
      <c r="AJ1445">
        <v>0</v>
      </c>
      <c r="AK1445">
        <v>0</v>
      </c>
      <c r="AU1445" s="198">
        <v>0.27272727299999999</v>
      </c>
      <c r="AV1445" s="6">
        <v>0</v>
      </c>
      <c r="AW1445" s="198">
        <v>0.38356000000000001</v>
      </c>
      <c r="BO1445" s="198"/>
      <c r="BP1445" s="354">
        <f t="shared" si="133"/>
        <v>90.054545544599989</v>
      </c>
      <c r="BQ1445" s="354">
        <f t="shared" si="134"/>
        <v>0</v>
      </c>
      <c r="BR1445" s="354">
        <f t="shared" si="135"/>
        <v>28.375768800000003</v>
      </c>
      <c r="CG1445" s="198"/>
      <c r="CH1445">
        <f>(Transest!$J$14/HexExtSoy!$K$4)</f>
        <v>0.20257267294641951</v>
      </c>
      <c r="CI1445">
        <f>(HydroProcOil!$K$14/HexExtSoy!$K$4)</f>
        <v>0.10977777777777777</v>
      </c>
      <c r="CJ1445">
        <f>(StarchFerm!$K$24/StarchFerm!$K$4)</f>
        <v>0.33157302630665886</v>
      </c>
      <c r="CY1445" s="198"/>
      <c r="CZ1445">
        <f>BP1445*CH1445*1000*LCI!$E$93</f>
        <v>688657.77257341228</v>
      </c>
      <c r="DA1445">
        <f>BQ1445*CI1445*1000*(LCI!$E$99)</f>
        <v>0</v>
      </c>
      <c r="DB1445">
        <f>BR1445*CJ1445*1000*(LCI!$E$96)</f>
        <v>253562.8354627002</v>
      </c>
    </row>
    <row r="1446" spans="1:106" x14ac:dyDescent="0.25">
      <c r="A1446" s="197">
        <v>28143</v>
      </c>
      <c r="B1446" s="197" t="s">
        <v>1557</v>
      </c>
      <c r="C1446" s="197" t="s">
        <v>1590</v>
      </c>
      <c r="D1446" s="197">
        <v>-90.367724199999998</v>
      </c>
      <c r="E1446" s="197">
        <v>34.648530000000001</v>
      </c>
      <c r="F1446">
        <v>3.3</v>
      </c>
      <c r="G1446">
        <f t="shared" si="136"/>
        <v>3.3</v>
      </c>
      <c r="H1446" s="198">
        <v>11.01</v>
      </c>
      <c r="Q1446" s="221">
        <f>(Q4531*10000)*TEA!$M$15*10^-6</f>
        <v>52.523754722550002</v>
      </c>
      <c r="R1446" s="221">
        <f>(R4531*10000)*TEA!$O$15*10^-6</f>
        <v>52.523754722550002</v>
      </c>
      <c r="AA1446">
        <f t="shared" si="138"/>
        <v>1</v>
      </c>
      <c r="AB1446" s="197">
        <v>28143</v>
      </c>
      <c r="AC1446" s="197">
        <v>38284</v>
      </c>
      <c r="AD1446" s="197">
        <f t="shared" si="137"/>
        <v>38284</v>
      </c>
      <c r="AE1446" s="197">
        <v>4215</v>
      </c>
      <c r="AJ1446">
        <v>0</v>
      </c>
      <c r="AK1446">
        <v>0</v>
      </c>
      <c r="AU1446" s="198">
        <v>0.27272727299999999</v>
      </c>
      <c r="AV1446" s="6">
        <v>0</v>
      </c>
      <c r="AW1446" s="198">
        <v>0.38356000000000001</v>
      </c>
      <c r="BO1446" s="198"/>
      <c r="BP1446" s="354">
        <f t="shared" si="133"/>
        <v>34455.600034455601</v>
      </c>
      <c r="BQ1446" s="354">
        <f t="shared" si="134"/>
        <v>0</v>
      </c>
      <c r="BR1446" s="354">
        <f t="shared" si="135"/>
        <v>17799.926454</v>
      </c>
      <c r="CG1446" s="198"/>
      <c r="CH1446">
        <f>(Transest!$J$14/HexExtSoy!$K$4)</f>
        <v>0.20257267294641951</v>
      </c>
      <c r="CI1446">
        <f>(HydroProcOil!$K$14/HexExtSoy!$K$4)</f>
        <v>0.10977777777777777</v>
      </c>
      <c r="CJ1446">
        <f>(StarchFerm!$K$24/StarchFerm!$K$4)</f>
        <v>0.33157302630665886</v>
      </c>
      <c r="CY1446" s="198"/>
      <c r="CZ1446">
        <f>BP1446*CH1446*1000*LCI!$E$93</f>
        <v>263486053.13495368</v>
      </c>
      <c r="DA1446">
        <f>BQ1446*CI1446*1000*(LCI!$E$99)</f>
        <v>0</v>
      </c>
      <c r="DB1446">
        <f>BR1446*CJ1446*1000*(LCI!$E$96)</f>
        <v>159058239.2503764</v>
      </c>
    </row>
    <row r="1447" spans="1:106" x14ac:dyDescent="0.25">
      <c r="A1447" s="197">
        <v>28145</v>
      </c>
      <c r="B1447" s="197" t="s">
        <v>1557</v>
      </c>
      <c r="C1447" s="197" t="s">
        <v>728</v>
      </c>
      <c r="D1447" s="197">
        <v>-89.0051421</v>
      </c>
      <c r="E1447" s="197">
        <v>34.492159999999998</v>
      </c>
      <c r="F1447">
        <v>2.68</v>
      </c>
      <c r="G1447">
        <f t="shared" si="136"/>
        <v>2.68</v>
      </c>
      <c r="H1447" s="198">
        <v>10.119999999999999</v>
      </c>
      <c r="Q1447" s="221">
        <f>(Q4532*10000)*TEA!$M$15*10^-6</f>
        <v>52.7557376448</v>
      </c>
      <c r="R1447" s="221">
        <f>(R4532*10000)*TEA!$O$15*10^-6</f>
        <v>52.7557376448</v>
      </c>
      <c r="AA1447">
        <f t="shared" si="138"/>
        <v>1</v>
      </c>
      <c r="AB1447" s="197">
        <v>28145</v>
      </c>
      <c r="AC1447" s="197">
        <v>9027</v>
      </c>
      <c r="AD1447" s="197">
        <f t="shared" si="137"/>
        <v>9027</v>
      </c>
      <c r="AE1447" s="197">
        <v>1135</v>
      </c>
      <c r="AJ1447">
        <v>0</v>
      </c>
      <c r="AK1447">
        <v>0</v>
      </c>
      <c r="AU1447" s="198">
        <v>0.27272727299999999</v>
      </c>
      <c r="AV1447" s="6">
        <v>0</v>
      </c>
      <c r="AW1447" s="198">
        <v>0.38356000000000001</v>
      </c>
      <c r="BO1447" s="198"/>
      <c r="BP1447" s="354">
        <f t="shared" si="133"/>
        <v>6597.9163702342803</v>
      </c>
      <c r="BQ1447" s="354">
        <f t="shared" si="134"/>
        <v>0</v>
      </c>
      <c r="BR1447" s="354">
        <f t="shared" si="135"/>
        <v>4405.6468719999993</v>
      </c>
      <c r="CG1447" s="198"/>
      <c r="CH1447">
        <f>(Transest!$J$14/HexExtSoy!$K$4)</f>
        <v>0.20257267294641951</v>
      </c>
      <c r="CI1447">
        <f>(HydroProcOil!$K$14/HexExtSoy!$K$4)</f>
        <v>0.10977777777777777</v>
      </c>
      <c r="CJ1447">
        <f>(StarchFerm!$K$24/StarchFerm!$K$4)</f>
        <v>0.33157302630665886</v>
      </c>
      <c r="CY1447" s="198"/>
      <c r="CZ1447">
        <f>BP1447*CH1447*1000*LCI!$E$93</f>
        <v>50455047.701072432</v>
      </c>
      <c r="DA1447">
        <f>BQ1447*CI1447*1000*(LCI!$E$99)</f>
        <v>0</v>
      </c>
      <c r="DB1447">
        <f>BR1447*CJ1447*1000*(LCI!$E$96)</f>
        <v>39368389.303753257</v>
      </c>
    </row>
    <row r="1448" spans="1:106" x14ac:dyDescent="0.25">
      <c r="A1448" s="197">
        <v>28147</v>
      </c>
      <c r="B1448" s="197" t="s">
        <v>1557</v>
      </c>
      <c r="C1448" s="197" t="s">
        <v>1591</v>
      </c>
      <c r="D1448" s="197">
        <v>-90.111519799999996</v>
      </c>
      <c r="E1448" s="197">
        <v>31.149760000000001</v>
      </c>
      <c r="F1448">
        <v>2.65</v>
      </c>
      <c r="G1448">
        <f t="shared" si="136"/>
        <v>2.65</v>
      </c>
      <c r="H1448" s="198">
        <v>9.17</v>
      </c>
      <c r="Q1448" s="221">
        <f>(Q4533*10000)*TEA!$M$15*10^-6</f>
        <v>61.91043999795</v>
      </c>
      <c r="R1448" s="221">
        <f>(R4533*10000)*TEA!$O$15*10^-6</f>
        <v>61.91043999795</v>
      </c>
      <c r="AA1448">
        <f t="shared" si="138"/>
        <v>1</v>
      </c>
      <c r="AB1448" s="197">
        <v>28147</v>
      </c>
      <c r="AC1448" s="197">
        <v>1349</v>
      </c>
      <c r="AD1448" s="197">
        <f t="shared" si="137"/>
        <v>1349</v>
      </c>
      <c r="AE1448" s="197">
        <v>366</v>
      </c>
      <c r="AJ1448">
        <v>0</v>
      </c>
      <c r="AK1448">
        <v>0</v>
      </c>
      <c r="AU1448" s="198">
        <v>0.27272727299999999</v>
      </c>
      <c r="AV1448" s="6">
        <v>0</v>
      </c>
      <c r="AW1448" s="198">
        <v>0.38356000000000001</v>
      </c>
      <c r="BO1448" s="198"/>
      <c r="BP1448" s="354">
        <f t="shared" si="133"/>
        <v>974.95909188404994</v>
      </c>
      <c r="BQ1448" s="354">
        <f t="shared" si="134"/>
        <v>0</v>
      </c>
      <c r="BR1448" s="354">
        <f t="shared" si="135"/>
        <v>1287.3117431999999</v>
      </c>
      <c r="CG1448" s="198"/>
      <c r="CH1448">
        <f>(Transest!$J$14/HexExtSoy!$K$4)</f>
        <v>0.20257267294641951</v>
      </c>
      <c r="CI1448">
        <f>(HydroProcOil!$K$14/HexExtSoy!$K$4)</f>
        <v>0.10977777777777777</v>
      </c>
      <c r="CJ1448">
        <f>(StarchFerm!$K$24/StarchFerm!$K$4)</f>
        <v>0.33157302630665886</v>
      </c>
      <c r="CY1448" s="198"/>
      <c r="CZ1448">
        <f>BP1448*CH1448*1000*LCI!$E$93</f>
        <v>7455627.6144278087</v>
      </c>
      <c r="DA1448">
        <f>BQ1448*CI1448*1000*(LCI!$E$99)</f>
        <v>0</v>
      </c>
      <c r="DB1448">
        <f>BR1448*CJ1448*1000*(LCI!$E$96)</f>
        <v>11503280.070784312</v>
      </c>
    </row>
    <row r="1449" spans="1:106" x14ac:dyDescent="0.25">
      <c r="A1449" s="197">
        <v>28149</v>
      </c>
      <c r="B1449" s="197" t="s">
        <v>1557</v>
      </c>
      <c r="C1449" s="197" t="s">
        <v>1012</v>
      </c>
      <c r="D1449" s="197">
        <v>-90.848499200000006</v>
      </c>
      <c r="E1449" s="197">
        <v>32.364820000000002</v>
      </c>
      <c r="F1449">
        <v>3.3</v>
      </c>
      <c r="G1449">
        <f t="shared" si="136"/>
        <v>3.3</v>
      </c>
      <c r="H1449" s="198">
        <v>11.25</v>
      </c>
      <c r="Q1449" s="221">
        <f>(Q4534*10000)*TEA!$M$15*10^-6</f>
        <v>56.931626261249995</v>
      </c>
      <c r="R1449" s="221">
        <f>(R4534*10000)*TEA!$O$15*10^-6</f>
        <v>56.931626261249995</v>
      </c>
      <c r="AA1449">
        <f t="shared" si="138"/>
        <v>1</v>
      </c>
      <c r="AB1449" s="197">
        <v>28149</v>
      </c>
      <c r="AC1449" s="197">
        <v>6326</v>
      </c>
      <c r="AD1449" s="197">
        <f t="shared" si="137"/>
        <v>6326</v>
      </c>
      <c r="AE1449" s="197">
        <v>1240</v>
      </c>
      <c r="AJ1449">
        <v>0</v>
      </c>
      <c r="AK1449">
        <v>0</v>
      </c>
      <c r="AU1449" s="198">
        <v>0.27272727299999999</v>
      </c>
      <c r="AV1449" s="6">
        <v>0</v>
      </c>
      <c r="AW1449" s="198">
        <v>0.38356000000000001</v>
      </c>
      <c r="BO1449" s="198"/>
      <c r="BP1449" s="354">
        <f t="shared" si="133"/>
        <v>5693.4000056934001</v>
      </c>
      <c r="BQ1449" s="354">
        <f t="shared" si="134"/>
        <v>0</v>
      </c>
      <c r="BR1449" s="354">
        <f t="shared" si="135"/>
        <v>5350.6620000000003</v>
      </c>
      <c r="CG1449" s="198"/>
      <c r="CH1449">
        <f>(Transest!$J$14/HexExtSoy!$K$4)</f>
        <v>0.20257267294641951</v>
      </c>
      <c r="CI1449">
        <f>(HydroProcOil!$K$14/HexExtSoy!$K$4)</f>
        <v>0.10977777777777777</v>
      </c>
      <c r="CJ1449">
        <f>(StarchFerm!$K$24/StarchFerm!$K$4)</f>
        <v>0.33157302630665886</v>
      </c>
      <c r="CY1449" s="198"/>
      <c r="CZ1449">
        <f>BP1449*CH1449*1000*LCI!$E$93</f>
        <v>43538103.963319324</v>
      </c>
      <c r="DA1449">
        <f>BQ1449*CI1449*1000*(LCI!$E$99)</f>
        <v>0</v>
      </c>
      <c r="DB1449">
        <f>BR1449*CJ1449*1000*(LCI!$E$96)</f>
        <v>47812943.426664874</v>
      </c>
    </row>
    <row r="1450" spans="1:106" x14ac:dyDescent="0.25">
      <c r="A1450" s="197">
        <v>28151</v>
      </c>
      <c r="B1450" s="197" t="s">
        <v>1557</v>
      </c>
      <c r="C1450" s="197" t="s">
        <v>656</v>
      </c>
      <c r="D1450" s="197">
        <v>-90.9532083</v>
      </c>
      <c r="E1450" s="197">
        <v>33.278329999999997</v>
      </c>
      <c r="F1450">
        <v>4.3099999999999996</v>
      </c>
      <c r="G1450">
        <f t="shared" si="136"/>
        <v>4.3099999999999996</v>
      </c>
      <c r="H1450" s="198">
        <v>12.89</v>
      </c>
      <c r="Q1450" s="221">
        <f>(Q4535*10000)*TEA!$M$15*10^-6</f>
        <v>54.890170599600005</v>
      </c>
      <c r="R1450" s="221">
        <f>(R4535*10000)*TEA!$O$15*10^-6</f>
        <v>54.890170599600005</v>
      </c>
      <c r="AA1450">
        <f t="shared" si="138"/>
        <v>1</v>
      </c>
      <c r="AB1450" s="197">
        <v>28151</v>
      </c>
      <c r="AC1450" s="197">
        <v>101478</v>
      </c>
      <c r="AD1450" s="197">
        <f t="shared" si="137"/>
        <v>101478</v>
      </c>
      <c r="AE1450" s="197">
        <v>20456</v>
      </c>
      <c r="AJ1450">
        <v>0</v>
      </c>
      <c r="AK1450">
        <v>0</v>
      </c>
      <c r="AU1450" s="198">
        <v>0.27272727299999999</v>
      </c>
      <c r="AV1450" s="6">
        <v>0</v>
      </c>
      <c r="AW1450" s="198">
        <v>0.38356000000000001</v>
      </c>
      <c r="BO1450" s="198"/>
      <c r="BP1450" s="354">
        <f t="shared" si="133"/>
        <v>119282.77648291911</v>
      </c>
      <c r="BQ1450" s="354">
        <f t="shared" si="134"/>
        <v>0</v>
      </c>
      <c r="BR1450" s="354">
        <f t="shared" si="135"/>
        <v>101136.27231040002</v>
      </c>
      <c r="CG1450" s="198"/>
      <c r="CH1450">
        <f>(Transest!$J$14/HexExtSoy!$K$4)</f>
        <v>0.20257267294641951</v>
      </c>
      <c r="CI1450">
        <f>(HydroProcOil!$K$14/HexExtSoy!$K$4)</f>
        <v>0.10977777777777777</v>
      </c>
      <c r="CJ1450">
        <f>(StarchFerm!$K$24/StarchFerm!$K$4)</f>
        <v>0.33157302630665886</v>
      </c>
      <c r="CY1450" s="198"/>
      <c r="CZ1450">
        <f>BP1450*CH1450*1000*LCI!$E$93</f>
        <v>912169515.29022503</v>
      </c>
      <c r="DA1450">
        <f>BQ1450*CI1450*1000*(LCI!$E$99)</f>
        <v>0</v>
      </c>
      <c r="DB1450">
        <f>BR1450*CJ1450*1000*(LCI!$E$96)</f>
        <v>903742913.74804246</v>
      </c>
    </row>
    <row r="1451" spans="1:106" x14ac:dyDescent="0.25">
      <c r="A1451" s="197">
        <v>28153</v>
      </c>
      <c r="B1451" s="197" t="s">
        <v>1557</v>
      </c>
      <c r="C1451" s="197" t="s">
        <v>1013</v>
      </c>
      <c r="D1451" s="197">
        <v>-88.695732199999995</v>
      </c>
      <c r="E1451" s="197">
        <v>31.644690000000001</v>
      </c>
      <c r="F1451">
        <v>0</v>
      </c>
      <c r="G1451">
        <f t="shared" si="136"/>
        <v>0</v>
      </c>
      <c r="H1451" s="198">
        <v>7.48</v>
      </c>
      <c r="Q1451" s="221">
        <f>(Q4536*10000)*TEA!$M$15*10^-6</f>
        <v>59.973833553750005</v>
      </c>
      <c r="R1451" s="221">
        <f>(R4536*10000)*TEA!$O$15*10^-6</f>
        <v>59.973833553750005</v>
      </c>
      <c r="AA1451">
        <f t="shared" si="138"/>
        <v>1</v>
      </c>
      <c r="AB1451" s="197">
        <v>28153</v>
      </c>
      <c r="AC1451" s="197">
        <v>0</v>
      </c>
      <c r="AD1451" s="197">
        <f t="shared" si="137"/>
        <v>0</v>
      </c>
      <c r="AE1451" s="197">
        <v>438</v>
      </c>
      <c r="AJ1451">
        <v>0</v>
      </c>
      <c r="AK1451">
        <v>0</v>
      </c>
      <c r="AU1451" s="198">
        <v>0.27272727299999999</v>
      </c>
      <c r="AV1451" s="6">
        <v>0</v>
      </c>
      <c r="AW1451" s="198">
        <v>0.38356000000000001</v>
      </c>
      <c r="BO1451" s="198"/>
      <c r="BP1451" s="354">
        <f t="shared" si="133"/>
        <v>0</v>
      </c>
      <c r="BQ1451" s="354">
        <f t="shared" si="134"/>
        <v>0</v>
      </c>
      <c r="BR1451" s="354">
        <f t="shared" si="135"/>
        <v>1256.6346144000001</v>
      </c>
      <c r="CG1451" s="198"/>
      <c r="CH1451">
        <f>(Transest!$J$14/HexExtSoy!$K$4)</f>
        <v>0.20257267294641951</v>
      </c>
      <c r="CI1451">
        <f>(HydroProcOil!$K$14/HexExtSoy!$K$4)</f>
        <v>0.10977777777777777</v>
      </c>
      <c r="CJ1451">
        <f>(StarchFerm!$K$24/StarchFerm!$K$4)</f>
        <v>0.33157302630665886</v>
      </c>
      <c r="CY1451" s="198"/>
      <c r="CZ1451">
        <f>BP1451*CH1451*1000*LCI!$E$93</f>
        <v>0</v>
      </c>
      <c r="DA1451">
        <f>BQ1451*CI1451*1000*(LCI!$E$99)</f>
        <v>0</v>
      </c>
      <c r="DB1451">
        <f>BR1451*CJ1451*1000*(LCI!$E$96)</f>
        <v>11229152.528471436</v>
      </c>
    </row>
    <row r="1452" spans="1:106" x14ac:dyDescent="0.25">
      <c r="A1452" s="197">
        <v>28155</v>
      </c>
      <c r="B1452" s="197" t="s">
        <v>1557</v>
      </c>
      <c r="C1452" s="197" t="s">
        <v>1014</v>
      </c>
      <c r="D1452" s="197">
        <v>-89.283774399999999</v>
      </c>
      <c r="E1452" s="197">
        <v>33.612830000000002</v>
      </c>
      <c r="F1452">
        <v>2.15</v>
      </c>
      <c r="G1452">
        <f t="shared" si="136"/>
        <v>2.15</v>
      </c>
      <c r="H1452" s="198">
        <v>9.82</v>
      </c>
      <c r="Q1452" s="221">
        <f>(Q4537*10000)*TEA!$M$15*10^-6</f>
        <v>54.282388112099994</v>
      </c>
      <c r="R1452" s="221">
        <f>(R4537*10000)*TEA!$O$15*10^-6</f>
        <v>54.282388112099994</v>
      </c>
      <c r="AA1452">
        <f t="shared" si="138"/>
        <v>1</v>
      </c>
      <c r="AB1452" s="197">
        <v>28155</v>
      </c>
      <c r="AC1452" s="197">
        <v>3714</v>
      </c>
      <c r="AD1452" s="197">
        <f t="shared" si="137"/>
        <v>3714</v>
      </c>
      <c r="AE1452" s="197">
        <v>1168</v>
      </c>
      <c r="AJ1452">
        <v>0</v>
      </c>
      <c r="AK1452">
        <v>0</v>
      </c>
      <c r="AU1452" s="198">
        <v>0.27272727299999999</v>
      </c>
      <c r="AV1452" s="6">
        <v>0</v>
      </c>
      <c r="AW1452" s="198">
        <v>0.38356000000000001</v>
      </c>
      <c r="BO1452" s="198"/>
      <c r="BP1452" s="354">
        <f t="shared" si="133"/>
        <v>2177.7545476322998</v>
      </c>
      <c r="BQ1452" s="354">
        <f t="shared" si="134"/>
        <v>0</v>
      </c>
      <c r="BR1452" s="354">
        <f t="shared" si="135"/>
        <v>4399.3411456000003</v>
      </c>
      <c r="CG1452" s="198"/>
      <c r="CH1452">
        <f>(Transest!$J$14/HexExtSoy!$K$4)</f>
        <v>0.20257267294641951</v>
      </c>
      <c r="CI1452">
        <f>(HydroProcOil!$K$14/HexExtSoy!$K$4)</f>
        <v>0.10977777777777777</v>
      </c>
      <c r="CJ1452">
        <f>(StarchFerm!$K$24/StarchFerm!$K$4)</f>
        <v>0.33157302630665886</v>
      </c>
      <c r="CY1452" s="198"/>
      <c r="CZ1452">
        <f>BP1452*CH1452*1000*LCI!$E$93</f>
        <v>16653546.879999861</v>
      </c>
      <c r="DA1452">
        <f>BQ1452*CI1452*1000*(LCI!$E$99)</f>
        <v>0</v>
      </c>
      <c r="DB1452">
        <f>BR1452*CJ1452*1000*(LCI!$E$96)</f>
        <v>39312042.006983779</v>
      </c>
    </row>
    <row r="1453" spans="1:106" x14ac:dyDescent="0.25">
      <c r="A1453" s="197">
        <v>28157</v>
      </c>
      <c r="B1453" s="197" t="s">
        <v>1557</v>
      </c>
      <c r="C1453" s="197" t="s">
        <v>1018</v>
      </c>
      <c r="D1453" s="197">
        <v>-91.314693399999996</v>
      </c>
      <c r="E1453" s="197">
        <v>31.161850000000001</v>
      </c>
      <c r="F1453">
        <v>2.89</v>
      </c>
      <c r="G1453">
        <f t="shared" si="136"/>
        <v>2.89</v>
      </c>
      <c r="H1453" s="198">
        <v>0</v>
      </c>
      <c r="Q1453" s="221">
        <f>(Q4538*10000)*TEA!$M$15*10^-6</f>
        <v>60.740988440399995</v>
      </c>
      <c r="R1453" s="221">
        <f>(R4538*10000)*TEA!$O$15*10^-6</f>
        <v>60.740988440399995</v>
      </c>
      <c r="AA1453">
        <f t="shared" si="138"/>
        <v>1</v>
      </c>
      <c r="AB1453" s="197">
        <v>28157</v>
      </c>
      <c r="AC1453" s="197">
        <v>1352</v>
      </c>
      <c r="AD1453" s="197">
        <f t="shared" si="137"/>
        <v>1352</v>
      </c>
      <c r="AE1453" s="197">
        <v>0</v>
      </c>
      <c r="AJ1453">
        <v>0</v>
      </c>
      <c r="AK1453">
        <v>0</v>
      </c>
      <c r="AU1453" s="198">
        <v>0.27272727299999999</v>
      </c>
      <c r="AV1453" s="6">
        <v>0</v>
      </c>
      <c r="AW1453" s="198">
        <v>0.38356000000000001</v>
      </c>
      <c r="BO1453" s="198"/>
      <c r="BP1453" s="354">
        <f t="shared" si="133"/>
        <v>1065.62181924744</v>
      </c>
      <c r="BQ1453" s="354">
        <f t="shared" si="134"/>
        <v>0</v>
      </c>
      <c r="BR1453" s="354">
        <f t="shared" si="135"/>
        <v>0</v>
      </c>
      <c r="CG1453" s="198"/>
      <c r="CH1453">
        <f>(Transest!$J$14/HexExtSoy!$K$4)</f>
        <v>0.20257267294641951</v>
      </c>
      <c r="CI1453">
        <f>(HydroProcOil!$K$14/HexExtSoy!$K$4)</f>
        <v>0.10977777777777777</v>
      </c>
      <c r="CJ1453">
        <f>(StarchFerm!$K$24/StarchFerm!$K$4)</f>
        <v>0.33157302630665886</v>
      </c>
      <c r="CY1453" s="198"/>
      <c r="CZ1453">
        <f>BP1453*CH1453*1000*LCI!$E$93</f>
        <v>8148936.2253805036</v>
      </c>
      <c r="DA1453">
        <f>BQ1453*CI1453*1000*(LCI!$E$99)</f>
        <v>0</v>
      </c>
      <c r="DB1453">
        <f>BR1453*CJ1453*1000*(LCI!$E$96)</f>
        <v>0</v>
      </c>
    </row>
    <row r="1454" spans="1:106" x14ac:dyDescent="0.25">
      <c r="A1454" s="197">
        <v>28159</v>
      </c>
      <c r="B1454" s="197" t="s">
        <v>1557</v>
      </c>
      <c r="C1454" s="197" t="s">
        <v>658</v>
      </c>
      <c r="D1454" s="197">
        <v>-89.026057499999993</v>
      </c>
      <c r="E1454" s="197">
        <v>33.089230000000001</v>
      </c>
      <c r="F1454">
        <v>2.8</v>
      </c>
      <c r="G1454">
        <f t="shared" si="136"/>
        <v>2.8</v>
      </c>
      <c r="H1454" s="198">
        <v>0</v>
      </c>
      <c r="Q1454" s="221">
        <f>(Q4539*10000)*TEA!$M$15*10^-6</f>
        <v>55.284284006999989</v>
      </c>
      <c r="R1454" s="221">
        <f>(R4539*10000)*TEA!$O$15*10^-6</f>
        <v>55.284284006999989</v>
      </c>
      <c r="AA1454">
        <f t="shared" si="138"/>
        <v>1</v>
      </c>
      <c r="AB1454" s="197">
        <v>28159</v>
      </c>
      <c r="AC1454" s="197">
        <v>315</v>
      </c>
      <c r="AD1454" s="197">
        <f t="shared" si="137"/>
        <v>315</v>
      </c>
      <c r="AE1454" s="197">
        <v>0</v>
      </c>
      <c r="AJ1454">
        <v>0</v>
      </c>
      <c r="AK1454">
        <v>0</v>
      </c>
      <c r="AU1454" s="198">
        <v>0.27272727299999999</v>
      </c>
      <c r="AV1454" s="6">
        <v>0</v>
      </c>
      <c r="AW1454" s="198">
        <v>0.38356000000000001</v>
      </c>
      <c r="BO1454" s="198"/>
      <c r="BP1454" s="354">
        <f t="shared" si="133"/>
        <v>240.54545478599999</v>
      </c>
      <c r="BQ1454" s="354">
        <f t="shared" si="134"/>
        <v>0</v>
      </c>
      <c r="BR1454" s="354">
        <f t="shared" si="135"/>
        <v>0</v>
      </c>
      <c r="CG1454" s="198"/>
      <c r="CH1454">
        <f>(Transest!$J$14/HexExtSoy!$K$4)</f>
        <v>0.20257267294641951</v>
      </c>
      <c r="CI1454">
        <f>(HydroProcOil!$K$14/HexExtSoy!$K$4)</f>
        <v>0.10977777777777777</v>
      </c>
      <c r="CJ1454">
        <f>(StarchFerm!$K$24/StarchFerm!$K$4)</f>
        <v>0.33157302630665886</v>
      </c>
      <c r="CY1454" s="198"/>
      <c r="CZ1454">
        <f>BP1454*CH1454*1000*LCI!$E$93</f>
        <v>1839479.5742269824</v>
      </c>
      <c r="DA1454">
        <f>BQ1454*CI1454*1000*(LCI!$E$99)</f>
        <v>0</v>
      </c>
      <c r="DB1454">
        <f>BR1454*CJ1454*1000*(LCI!$E$96)</f>
        <v>0</v>
      </c>
    </row>
    <row r="1455" spans="1:106" x14ac:dyDescent="0.25">
      <c r="A1455" s="197">
        <v>28161</v>
      </c>
      <c r="B1455" s="197" t="s">
        <v>1557</v>
      </c>
      <c r="C1455" s="197" t="s">
        <v>1592</v>
      </c>
      <c r="D1455" s="197">
        <v>-89.704124199999995</v>
      </c>
      <c r="E1455" s="197">
        <v>34.029800000000002</v>
      </c>
      <c r="F1455">
        <v>3.08</v>
      </c>
      <c r="G1455">
        <f t="shared" si="136"/>
        <v>3.08</v>
      </c>
      <c r="H1455" s="198">
        <v>0</v>
      </c>
      <c r="Q1455" s="221">
        <f>(Q4540*10000)*TEA!$M$15*10^-6</f>
        <v>53.607503882250001</v>
      </c>
      <c r="R1455" s="221">
        <f>(R4540*10000)*TEA!$O$15*10^-6</f>
        <v>53.607503882250001</v>
      </c>
      <c r="AA1455">
        <f t="shared" si="138"/>
        <v>1</v>
      </c>
      <c r="AB1455" s="197">
        <v>28161</v>
      </c>
      <c r="AC1455" s="197">
        <v>2499</v>
      </c>
      <c r="AD1455" s="197">
        <f t="shared" si="137"/>
        <v>2499</v>
      </c>
      <c r="AE1455" s="197">
        <v>207</v>
      </c>
      <c r="AJ1455">
        <v>0</v>
      </c>
      <c r="AK1455">
        <v>0</v>
      </c>
      <c r="AU1455" s="198">
        <v>0.27272727299999999</v>
      </c>
      <c r="AV1455" s="6">
        <v>0</v>
      </c>
      <c r="AW1455" s="198">
        <v>0.38356000000000001</v>
      </c>
      <c r="BO1455" s="198"/>
      <c r="BP1455" s="354">
        <f t="shared" si="133"/>
        <v>2099.16000209916</v>
      </c>
      <c r="BQ1455" s="354">
        <f t="shared" si="134"/>
        <v>0</v>
      </c>
      <c r="BR1455" s="354">
        <f t="shared" si="135"/>
        <v>0</v>
      </c>
      <c r="CG1455" s="198"/>
      <c r="CH1455">
        <f>(Transest!$J$14/HexExtSoy!$K$4)</f>
        <v>0.20257267294641951</v>
      </c>
      <c r="CI1455">
        <f>(HydroProcOil!$K$14/HexExtSoy!$K$4)</f>
        <v>0.10977777777777777</v>
      </c>
      <c r="CJ1455">
        <f>(StarchFerm!$K$24/StarchFerm!$K$4)</f>
        <v>0.33157302630665886</v>
      </c>
      <c r="CY1455" s="198"/>
      <c r="CZ1455">
        <f>BP1455*CH1455*1000*LCI!$E$93</f>
        <v>16052525.0844208</v>
      </c>
      <c r="DA1455">
        <f>BQ1455*CI1455*1000*(LCI!$E$99)</f>
        <v>0</v>
      </c>
      <c r="DB1455">
        <f>BR1455*CJ1455*1000*(LCI!$E$96)</f>
        <v>0</v>
      </c>
    </row>
    <row r="1456" spans="1:106" x14ac:dyDescent="0.25">
      <c r="A1456" s="197">
        <v>28163</v>
      </c>
      <c r="B1456" s="197" t="s">
        <v>1557</v>
      </c>
      <c r="C1456" s="197" t="s">
        <v>1593</v>
      </c>
      <c r="D1456" s="197">
        <v>-90.403866399999998</v>
      </c>
      <c r="E1456" s="197">
        <v>32.787370000000003</v>
      </c>
      <c r="F1456">
        <v>3.54</v>
      </c>
      <c r="G1456">
        <f t="shared" si="136"/>
        <v>3.54</v>
      </c>
      <c r="H1456" s="198">
        <v>12.4</v>
      </c>
      <c r="Q1456" s="221">
        <f>(Q4541*10000)*TEA!$M$15*10^-6</f>
        <v>55.970543304899998</v>
      </c>
      <c r="R1456" s="221">
        <f>(R4541*10000)*TEA!$O$15*10^-6</f>
        <v>55.970543304899998</v>
      </c>
      <c r="AA1456">
        <f t="shared" si="138"/>
        <v>1</v>
      </c>
      <c r="AB1456" s="197">
        <v>28163</v>
      </c>
      <c r="AC1456" s="197">
        <v>21913</v>
      </c>
      <c r="AD1456" s="197">
        <f t="shared" si="137"/>
        <v>21913</v>
      </c>
      <c r="AE1456" s="197">
        <v>17766</v>
      </c>
      <c r="AJ1456">
        <v>0</v>
      </c>
      <c r="AK1456">
        <v>0</v>
      </c>
      <c r="AU1456" s="198">
        <v>0.27272727299999999</v>
      </c>
      <c r="AV1456" s="6">
        <v>0</v>
      </c>
      <c r="AW1456" s="198">
        <v>0.38356000000000001</v>
      </c>
      <c r="BO1456" s="198"/>
      <c r="BP1456" s="354">
        <f t="shared" si="133"/>
        <v>21156.005475701462</v>
      </c>
      <c r="BQ1456" s="354">
        <f t="shared" si="134"/>
        <v>0</v>
      </c>
      <c r="BR1456" s="354">
        <f t="shared" si="135"/>
        <v>84497.654303999996</v>
      </c>
      <c r="CG1456" s="198"/>
      <c r="CH1456">
        <f>(Transest!$J$14/HexExtSoy!$K$4)</f>
        <v>0.20257267294641951</v>
      </c>
      <c r="CI1456">
        <f>(HydroProcOil!$K$14/HexExtSoy!$K$4)</f>
        <v>0.10977777777777777</v>
      </c>
      <c r="CJ1456">
        <f>(StarchFerm!$K$24/StarchFerm!$K$4)</f>
        <v>0.33157302630665886</v>
      </c>
      <c r="CY1456" s="198"/>
      <c r="CZ1456">
        <f>BP1456*CH1456*1000*LCI!$E$93</f>
        <v>161782478.82259297</v>
      </c>
      <c r="DA1456">
        <f>BQ1456*CI1456*1000*(LCI!$E$99)</f>
        <v>0</v>
      </c>
      <c r="DB1456">
        <f>BR1456*CJ1456*1000*(LCI!$E$96)</f>
        <v>755062002.59389162</v>
      </c>
    </row>
    <row r="1457" spans="1:106" x14ac:dyDescent="0.25">
      <c r="A1457" s="197">
        <v>29001</v>
      </c>
      <c r="B1457" s="197" t="s">
        <v>1594</v>
      </c>
      <c r="C1457" s="197" t="s">
        <v>1158</v>
      </c>
      <c r="D1457" s="197">
        <v>-92.587299700000003</v>
      </c>
      <c r="E1457" s="197">
        <v>40.196820000000002</v>
      </c>
      <c r="F1457">
        <v>3.21</v>
      </c>
      <c r="G1457">
        <f t="shared" si="136"/>
        <v>3.21</v>
      </c>
      <c r="H1457" s="198">
        <v>9.9700000000000006</v>
      </c>
      <c r="Q1457" s="221">
        <f>(Q4542*10000)*TEA!$M$15*10^-6</f>
        <v>41.473057296149996</v>
      </c>
      <c r="R1457" s="221">
        <f>(R4542*10000)*TEA!$O$15*10^-6</f>
        <v>41.473057296149996</v>
      </c>
      <c r="AA1457">
        <f t="shared" si="138"/>
        <v>1</v>
      </c>
      <c r="AB1457" s="197">
        <v>29001</v>
      </c>
      <c r="AC1457" s="197">
        <v>18471</v>
      </c>
      <c r="AD1457" s="197">
        <f t="shared" si="137"/>
        <v>18471</v>
      </c>
      <c r="AE1457" s="197">
        <v>7512</v>
      </c>
      <c r="AJ1457">
        <v>0</v>
      </c>
      <c r="AK1457">
        <v>0</v>
      </c>
      <c r="AU1457" s="198">
        <v>0.27272727299999999</v>
      </c>
      <c r="AV1457" s="6">
        <v>0</v>
      </c>
      <c r="AW1457" s="198">
        <v>0.38356000000000001</v>
      </c>
      <c r="BO1457" s="198"/>
      <c r="BP1457" s="354">
        <f t="shared" si="133"/>
        <v>16170.520925261428</v>
      </c>
      <c r="BQ1457" s="354">
        <f t="shared" si="134"/>
        <v>0</v>
      </c>
      <c r="BR1457" s="354">
        <f t="shared" si="135"/>
        <v>28726.588118399999</v>
      </c>
      <c r="CG1457" s="198"/>
      <c r="CH1457">
        <f>(Transest!$J$14/HexExtSoy!$K$4)</f>
        <v>0.20257267294641951</v>
      </c>
      <c r="CI1457">
        <f>(HydroProcOil!$K$14/HexExtSoy!$K$4)</f>
        <v>0.10977777777777777</v>
      </c>
      <c r="CJ1457">
        <f>(StarchFerm!$K$24/StarchFerm!$K$4)</f>
        <v>0.33157302630665886</v>
      </c>
      <c r="CY1457" s="198"/>
      <c r="CZ1457">
        <f>BP1457*CH1457*1000*LCI!$E$93</f>
        <v>123657888.16542466</v>
      </c>
      <c r="DA1457">
        <f>BQ1457*CI1457*1000*(LCI!$E$99)</f>
        <v>0</v>
      </c>
      <c r="DB1457">
        <f>BR1457*CJ1457*1000*(LCI!$E$96)</f>
        <v>256697719.37494135</v>
      </c>
    </row>
    <row r="1458" spans="1:106" x14ac:dyDescent="0.25">
      <c r="A1458" s="197">
        <v>29003</v>
      </c>
      <c r="B1458" s="197" t="s">
        <v>1594</v>
      </c>
      <c r="C1458" s="197" t="s">
        <v>1595</v>
      </c>
      <c r="D1458" s="197">
        <v>-94.798994800000003</v>
      </c>
      <c r="E1458" s="197">
        <v>39.996740000000003</v>
      </c>
      <c r="F1458">
        <v>3.3</v>
      </c>
      <c r="G1458">
        <f t="shared" si="136"/>
        <v>3.3</v>
      </c>
      <c r="H1458" s="198">
        <v>9.66</v>
      </c>
      <c r="Q1458" s="221">
        <f>(Q4543*10000)*TEA!$M$15*10^-6</f>
        <v>41.912139594149998</v>
      </c>
      <c r="R1458" s="221">
        <f>(R4543*10000)*TEA!$O$15*10^-6</f>
        <v>41.912139594149998</v>
      </c>
      <c r="AA1458">
        <f t="shared" si="138"/>
        <v>1</v>
      </c>
      <c r="AB1458" s="197">
        <v>29003</v>
      </c>
      <c r="AC1458" s="197">
        <v>26839</v>
      </c>
      <c r="AD1458" s="197">
        <f t="shared" si="137"/>
        <v>26839</v>
      </c>
      <c r="AE1458" s="197">
        <v>22901</v>
      </c>
      <c r="AJ1458">
        <v>0</v>
      </c>
      <c r="AK1458">
        <v>0</v>
      </c>
      <c r="AU1458" s="198">
        <v>0.27272727299999999</v>
      </c>
      <c r="AV1458" s="6">
        <v>0</v>
      </c>
      <c r="AW1458" s="198">
        <v>0.38356000000000001</v>
      </c>
      <c r="BO1458" s="198"/>
      <c r="BP1458" s="354">
        <f t="shared" si="133"/>
        <v>24155.100024155097</v>
      </c>
      <c r="BQ1458" s="354">
        <f t="shared" si="134"/>
        <v>0</v>
      </c>
      <c r="BR1458" s="354">
        <f t="shared" si="135"/>
        <v>84852.547029599998</v>
      </c>
      <c r="CG1458" s="198"/>
      <c r="CH1458">
        <f>(Transest!$J$14/HexExtSoy!$K$4)</f>
        <v>0.20257267294641951</v>
      </c>
      <c r="CI1458">
        <f>(HydroProcOil!$K$14/HexExtSoy!$K$4)</f>
        <v>0.10977777777777777</v>
      </c>
      <c r="CJ1458">
        <f>(StarchFerm!$K$24/StarchFerm!$K$4)</f>
        <v>0.33157302630665886</v>
      </c>
      <c r="CY1458" s="198"/>
      <c r="CZ1458">
        <f>BP1458*CH1458*1000*LCI!$E$93</f>
        <v>184716909.93859109</v>
      </c>
      <c r="DA1458">
        <f>BQ1458*CI1458*1000*(LCI!$E$99)</f>
        <v>0</v>
      </c>
      <c r="DB1458">
        <f>BR1458*CJ1458*1000*(LCI!$E$96)</f>
        <v>758233286.03725767</v>
      </c>
    </row>
    <row r="1459" spans="1:106" x14ac:dyDescent="0.25">
      <c r="A1459" s="197">
        <v>29005</v>
      </c>
      <c r="B1459" s="197" t="s">
        <v>1594</v>
      </c>
      <c r="C1459" s="197" t="s">
        <v>1205</v>
      </c>
      <c r="D1459" s="197">
        <v>-95.430874099999997</v>
      </c>
      <c r="E1459" s="197">
        <v>40.452179999999998</v>
      </c>
      <c r="F1459">
        <v>3.63</v>
      </c>
      <c r="G1459">
        <f t="shared" si="136"/>
        <v>3.63</v>
      </c>
      <c r="H1459" s="198">
        <v>11.55</v>
      </c>
      <c r="Q1459" s="221">
        <f>(Q4544*10000)*TEA!$M$15*10^-6</f>
        <v>41.052083494949997</v>
      </c>
      <c r="R1459" s="221">
        <f>(R4544*10000)*TEA!$O$15*10^-6</f>
        <v>41.052083494949997</v>
      </c>
      <c r="AA1459">
        <f t="shared" si="138"/>
        <v>1</v>
      </c>
      <c r="AB1459" s="197">
        <v>29005</v>
      </c>
      <c r="AC1459" s="197">
        <v>56133</v>
      </c>
      <c r="AD1459" s="197">
        <f t="shared" si="137"/>
        <v>56133</v>
      </c>
      <c r="AE1459" s="197">
        <v>48499</v>
      </c>
      <c r="AJ1459">
        <v>0</v>
      </c>
      <c r="AK1459">
        <v>0</v>
      </c>
      <c r="AU1459" s="198">
        <v>0.27272727299999999</v>
      </c>
      <c r="AV1459" s="6">
        <v>0</v>
      </c>
      <c r="AW1459" s="198">
        <v>0.38356000000000001</v>
      </c>
      <c r="BO1459" s="198"/>
      <c r="BP1459" s="354">
        <f t="shared" si="133"/>
        <v>55571.670055571667</v>
      </c>
      <c r="BQ1459" s="354">
        <f t="shared" si="134"/>
        <v>0</v>
      </c>
      <c r="BR1459" s="354">
        <f t="shared" si="135"/>
        <v>214856.29288200004</v>
      </c>
      <c r="CG1459" s="198"/>
      <c r="CH1459">
        <f>(Transest!$J$14/HexExtSoy!$K$4)</f>
        <v>0.20257267294641951</v>
      </c>
      <c r="CI1459">
        <f>(HydroProcOil!$K$14/HexExtSoy!$K$4)</f>
        <v>0.10977777777777777</v>
      </c>
      <c r="CJ1459">
        <f>(StarchFerm!$K$24/StarchFerm!$K$4)</f>
        <v>0.33157302630665886</v>
      </c>
      <c r="CY1459" s="198"/>
      <c r="CZ1459">
        <f>BP1459*CH1459*1000*LCI!$E$93</f>
        <v>424963140.80782545</v>
      </c>
      <c r="DA1459">
        <f>BQ1459*CI1459*1000*(LCI!$E$99)</f>
        <v>0</v>
      </c>
      <c r="DB1459">
        <f>BR1459*CJ1459*1000*(LCI!$E$96)</f>
        <v>1919932856.2390985</v>
      </c>
    </row>
    <row r="1460" spans="1:106" x14ac:dyDescent="0.25">
      <c r="A1460" s="197">
        <v>29007</v>
      </c>
      <c r="B1460" s="197" t="s">
        <v>1594</v>
      </c>
      <c r="C1460" s="197" t="s">
        <v>1596</v>
      </c>
      <c r="D1460" s="197">
        <v>-91.829488499999997</v>
      </c>
      <c r="E1460" s="197">
        <v>39.212429999999998</v>
      </c>
      <c r="F1460">
        <v>3.38</v>
      </c>
      <c r="G1460">
        <f t="shared" si="136"/>
        <v>3.38</v>
      </c>
      <c r="H1460" s="198">
        <v>10.81</v>
      </c>
      <c r="Q1460" s="221">
        <f>(Q4545*10000)*TEA!$M$15*10^-6</f>
        <v>43.658663586750009</v>
      </c>
      <c r="R1460" s="221">
        <f>(R4545*10000)*TEA!$O$15*10^-6</f>
        <v>43.658663586750009</v>
      </c>
      <c r="AA1460">
        <f t="shared" si="138"/>
        <v>1</v>
      </c>
      <c r="AB1460" s="197">
        <v>29007</v>
      </c>
      <c r="AC1460" s="197">
        <v>66144</v>
      </c>
      <c r="AD1460" s="197">
        <f t="shared" si="137"/>
        <v>66144</v>
      </c>
      <c r="AE1460" s="197">
        <v>44113</v>
      </c>
      <c r="AJ1460">
        <v>0</v>
      </c>
      <c r="AK1460">
        <v>0</v>
      </c>
      <c r="AU1460" s="198">
        <v>0.27272727299999999</v>
      </c>
      <c r="AV1460" s="6">
        <v>0</v>
      </c>
      <c r="AW1460" s="198">
        <v>0.38356000000000001</v>
      </c>
      <c r="BO1460" s="198"/>
      <c r="BP1460" s="354">
        <f t="shared" si="133"/>
        <v>60972.741879154557</v>
      </c>
      <c r="BQ1460" s="354">
        <f t="shared" si="134"/>
        <v>0</v>
      </c>
      <c r="BR1460" s="354">
        <f t="shared" si="135"/>
        <v>182905.00844680003</v>
      </c>
      <c r="CG1460" s="198"/>
      <c r="CH1460">
        <f>(Transest!$J$14/HexExtSoy!$K$4)</f>
        <v>0.20257267294641951</v>
      </c>
      <c r="CI1460">
        <f>(HydroProcOil!$K$14/HexExtSoy!$K$4)</f>
        <v>0.10977777777777777</v>
      </c>
      <c r="CJ1460">
        <f>(StarchFerm!$K$24/StarchFerm!$K$4)</f>
        <v>0.33157302630665886</v>
      </c>
      <c r="CY1460" s="198"/>
      <c r="CZ1460">
        <f>BP1460*CH1460*1000*LCI!$E$93</f>
        <v>466265776.54979932</v>
      </c>
      <c r="DA1460">
        <f>BQ1460*CI1460*1000*(LCI!$E$99)</f>
        <v>0</v>
      </c>
      <c r="DB1460">
        <f>BR1460*CJ1460*1000*(LCI!$E$96)</f>
        <v>1634419595.4295955</v>
      </c>
    </row>
    <row r="1461" spans="1:106" x14ac:dyDescent="0.25">
      <c r="A1461" s="197">
        <v>29009</v>
      </c>
      <c r="B1461" s="197" t="s">
        <v>1594</v>
      </c>
      <c r="C1461" s="197" t="s">
        <v>1440</v>
      </c>
      <c r="D1461" s="197">
        <v>-93.841523699999996</v>
      </c>
      <c r="E1461" s="197">
        <v>36.715330000000002</v>
      </c>
      <c r="F1461">
        <v>3.21</v>
      </c>
      <c r="G1461">
        <f t="shared" si="136"/>
        <v>3.21</v>
      </c>
      <c r="H1461" s="198">
        <v>8.8800000000000008</v>
      </c>
      <c r="Q1461" s="221">
        <f>(Q4546*10000)*TEA!$M$15*10^-6</f>
        <v>47.813764296149998</v>
      </c>
      <c r="R1461" s="221">
        <f>(R4546*10000)*TEA!$O$15*10^-6</f>
        <v>47.813764296149998</v>
      </c>
      <c r="AA1461">
        <f t="shared" si="138"/>
        <v>1</v>
      </c>
      <c r="AB1461" s="197">
        <v>29009</v>
      </c>
      <c r="AC1461" s="197">
        <v>3745</v>
      </c>
      <c r="AD1461" s="197">
        <f t="shared" si="137"/>
        <v>3745</v>
      </c>
      <c r="AE1461" s="197">
        <v>4275</v>
      </c>
      <c r="AJ1461">
        <v>0</v>
      </c>
      <c r="AK1461">
        <v>0</v>
      </c>
      <c r="AU1461" s="198">
        <v>0.27272727299999999</v>
      </c>
      <c r="AV1461" s="6">
        <v>0</v>
      </c>
      <c r="AW1461" s="198">
        <v>0.38356000000000001</v>
      </c>
      <c r="BO1461" s="198"/>
      <c r="BP1461" s="354">
        <f t="shared" si="133"/>
        <v>3278.5772760058503</v>
      </c>
      <c r="BQ1461" s="354">
        <f t="shared" si="134"/>
        <v>0</v>
      </c>
      <c r="BR1461" s="354">
        <f t="shared" si="135"/>
        <v>14560.70472</v>
      </c>
      <c r="CG1461" s="198"/>
      <c r="CH1461">
        <f>(Transest!$J$14/HexExtSoy!$K$4)</f>
        <v>0.20257267294641951</v>
      </c>
      <c r="CI1461">
        <f>(HydroProcOil!$K$14/HexExtSoy!$K$4)</f>
        <v>0.10977777777777777</v>
      </c>
      <c r="CJ1461">
        <f>(StarchFerm!$K$24/StarchFerm!$K$4)</f>
        <v>0.33157302630665886</v>
      </c>
      <c r="CY1461" s="198"/>
      <c r="CZ1461">
        <f>BP1461*CH1461*1000*LCI!$E$93</f>
        <v>25071668.625386577</v>
      </c>
      <c r="DA1461">
        <f>BQ1461*CI1461*1000*(LCI!$E$99)</f>
        <v>0</v>
      </c>
      <c r="DB1461">
        <f>BR1461*CJ1461*1000*(LCI!$E$96)</f>
        <v>130112900.24107897</v>
      </c>
    </row>
    <row r="1462" spans="1:106" x14ac:dyDescent="0.25">
      <c r="A1462" s="197">
        <v>29011</v>
      </c>
      <c r="B1462" s="197" t="s">
        <v>1594</v>
      </c>
      <c r="C1462" s="197" t="s">
        <v>1207</v>
      </c>
      <c r="D1462" s="197">
        <v>-94.354343499999999</v>
      </c>
      <c r="E1462" s="197">
        <v>37.508839999999999</v>
      </c>
      <c r="F1462">
        <v>2.93</v>
      </c>
      <c r="G1462">
        <f t="shared" si="136"/>
        <v>2.93</v>
      </c>
      <c r="H1462" s="198">
        <v>9.67</v>
      </c>
      <c r="Q1462" s="221">
        <f>(Q4547*10000)*TEA!$M$15*10^-6</f>
        <v>46.554068926799992</v>
      </c>
      <c r="R1462" s="221">
        <f>(R4547*10000)*TEA!$O$15*10^-6</f>
        <v>46.554068926799992</v>
      </c>
      <c r="AA1462">
        <f t="shared" si="138"/>
        <v>1</v>
      </c>
      <c r="AB1462" s="197">
        <v>29011</v>
      </c>
      <c r="AC1462" s="197">
        <v>37387</v>
      </c>
      <c r="AD1462" s="197">
        <f t="shared" si="137"/>
        <v>37387</v>
      </c>
      <c r="AE1462" s="197">
        <v>23384</v>
      </c>
      <c r="AJ1462">
        <v>0</v>
      </c>
      <c r="AK1462">
        <v>0</v>
      </c>
      <c r="AU1462" s="198">
        <v>0.27272727299999999</v>
      </c>
      <c r="AV1462" s="6">
        <v>0</v>
      </c>
      <c r="AW1462" s="198">
        <v>0.38356000000000001</v>
      </c>
      <c r="BO1462" s="198"/>
      <c r="BP1462" s="354">
        <f t="shared" si="133"/>
        <v>29875.61184805743</v>
      </c>
      <c r="BQ1462" s="354">
        <f t="shared" si="134"/>
        <v>0</v>
      </c>
      <c r="BR1462" s="354">
        <f t="shared" si="135"/>
        <v>86731.845276799999</v>
      </c>
      <c r="CG1462" s="198"/>
      <c r="CH1462">
        <f>(Transest!$J$14/HexExtSoy!$K$4)</f>
        <v>0.20257267294641951</v>
      </c>
      <c r="CI1462">
        <f>(HydroProcOil!$K$14/HexExtSoy!$K$4)</f>
        <v>0.10977777777777777</v>
      </c>
      <c r="CJ1462">
        <f>(StarchFerm!$K$24/StarchFerm!$K$4)</f>
        <v>0.33157302630665886</v>
      </c>
      <c r="CY1462" s="198"/>
      <c r="CZ1462">
        <f>BP1462*CH1462*1000*LCI!$E$93</f>
        <v>228462341.18589443</v>
      </c>
      <c r="DA1462">
        <f>BQ1462*CI1462*1000*(LCI!$E$99)</f>
        <v>0</v>
      </c>
      <c r="DB1462">
        <f>BR1462*CJ1462*1000*(LCI!$E$96)</f>
        <v>775026494.2001363</v>
      </c>
    </row>
    <row r="1463" spans="1:106" x14ac:dyDescent="0.25">
      <c r="A1463" s="197">
        <v>29013</v>
      </c>
      <c r="B1463" s="197" t="s">
        <v>1594</v>
      </c>
      <c r="C1463" s="197" t="s">
        <v>1597</v>
      </c>
      <c r="D1463" s="197">
        <v>-94.344600099999994</v>
      </c>
      <c r="E1463" s="197">
        <v>38.257730000000002</v>
      </c>
      <c r="F1463">
        <v>3.3</v>
      </c>
      <c r="G1463">
        <f t="shared" si="136"/>
        <v>3.3</v>
      </c>
      <c r="H1463" s="198">
        <v>10.44</v>
      </c>
      <c r="Q1463" s="221">
        <f>(Q4548*10000)*TEA!$M$15*10^-6</f>
        <v>45.320149178549997</v>
      </c>
      <c r="R1463" s="221">
        <f>(R4548*10000)*TEA!$O$15*10^-6</f>
        <v>45.320149178549997</v>
      </c>
      <c r="AA1463">
        <f t="shared" si="138"/>
        <v>1</v>
      </c>
      <c r="AB1463" s="197">
        <v>29013</v>
      </c>
      <c r="AC1463" s="197">
        <v>45740</v>
      </c>
      <c r="AD1463" s="197">
        <f t="shared" si="137"/>
        <v>45740</v>
      </c>
      <c r="AE1463" s="197">
        <v>28080</v>
      </c>
      <c r="AJ1463">
        <v>0</v>
      </c>
      <c r="AK1463">
        <v>0</v>
      </c>
      <c r="AU1463" s="198">
        <v>0.27272727299999999</v>
      </c>
      <c r="AV1463" s="6">
        <v>0</v>
      </c>
      <c r="AW1463" s="198">
        <v>0.38356000000000001</v>
      </c>
      <c r="BO1463" s="198"/>
      <c r="BP1463" s="354">
        <f t="shared" si="133"/>
        <v>41166.000041166</v>
      </c>
      <c r="BQ1463" s="354">
        <f t="shared" si="134"/>
        <v>0</v>
      </c>
      <c r="BR1463" s="354">
        <f t="shared" si="135"/>
        <v>112442.60851200001</v>
      </c>
      <c r="CG1463" s="198"/>
      <c r="CH1463">
        <f>(Transest!$J$14/HexExtSoy!$K$4)</f>
        <v>0.20257267294641951</v>
      </c>
      <c r="CI1463">
        <f>(HydroProcOil!$K$14/HexExtSoy!$K$4)</f>
        <v>0.10977777777777777</v>
      </c>
      <c r="CJ1463">
        <f>(StarchFerm!$K$24/StarchFerm!$K$4)</f>
        <v>0.33157302630665886</v>
      </c>
      <c r="CY1463" s="198"/>
      <c r="CZ1463">
        <f>BP1463*CH1463*1000*LCI!$E$93</f>
        <v>314801276.52264082</v>
      </c>
      <c r="DA1463">
        <f>BQ1463*CI1463*1000*(LCI!$E$99)</f>
        <v>0</v>
      </c>
      <c r="DB1463">
        <f>BR1463*CJ1463*1000*(LCI!$E$96)</f>
        <v>1004775124.9342386</v>
      </c>
    </row>
    <row r="1464" spans="1:106" x14ac:dyDescent="0.25">
      <c r="A1464" s="197">
        <v>29015</v>
      </c>
      <c r="B1464" s="197" t="s">
        <v>1594</v>
      </c>
      <c r="C1464" s="197" t="s">
        <v>679</v>
      </c>
      <c r="D1464" s="197">
        <v>-93.291545900000003</v>
      </c>
      <c r="E1464" s="197">
        <v>38.301450000000003</v>
      </c>
      <c r="F1464">
        <v>2.97</v>
      </c>
      <c r="G1464">
        <f t="shared" si="136"/>
        <v>2.97</v>
      </c>
      <c r="H1464" s="198">
        <v>10.48</v>
      </c>
      <c r="Q1464" s="221">
        <f>(Q4549*10000)*TEA!$M$15*10^-6</f>
        <v>45.103192798949998</v>
      </c>
      <c r="R1464" s="221">
        <f>(R4549*10000)*TEA!$O$15*10^-6</f>
        <v>45.103192798949998</v>
      </c>
      <c r="AA1464">
        <f t="shared" si="138"/>
        <v>1</v>
      </c>
      <c r="AB1464" s="197">
        <v>29015</v>
      </c>
      <c r="AC1464" s="197">
        <v>6530</v>
      </c>
      <c r="AD1464" s="197">
        <f t="shared" si="137"/>
        <v>6530</v>
      </c>
      <c r="AE1464" s="197">
        <v>3510</v>
      </c>
      <c r="AJ1464">
        <v>0</v>
      </c>
      <c r="AK1464">
        <v>0</v>
      </c>
      <c r="AU1464" s="198">
        <v>0.27272727299999999</v>
      </c>
      <c r="AV1464" s="6">
        <v>0</v>
      </c>
      <c r="AW1464" s="198">
        <v>0.38356000000000001</v>
      </c>
      <c r="BO1464" s="198"/>
      <c r="BP1464" s="354">
        <f t="shared" si="133"/>
        <v>5289.3000052893003</v>
      </c>
      <c r="BQ1464" s="354">
        <f t="shared" si="134"/>
        <v>0</v>
      </c>
      <c r="BR1464" s="354">
        <f t="shared" si="135"/>
        <v>14109.177888000002</v>
      </c>
      <c r="CG1464" s="198"/>
      <c r="CH1464">
        <f>(Transest!$J$14/HexExtSoy!$K$4)</f>
        <v>0.20257267294641951</v>
      </c>
      <c r="CI1464">
        <f>(HydroProcOil!$K$14/HexExtSoy!$K$4)</f>
        <v>0.10977777777777777</v>
      </c>
      <c r="CJ1464">
        <f>(StarchFerm!$K$24/StarchFerm!$K$4)</f>
        <v>0.33157302630665886</v>
      </c>
      <c r="CY1464" s="198"/>
      <c r="CZ1464">
        <f>BP1464*CH1464*1000*LCI!$E$93</f>
        <v>40447903.413282908</v>
      </c>
      <c r="DA1464">
        <f>BQ1464*CI1464*1000*(LCI!$E$99)</f>
        <v>0</v>
      </c>
      <c r="DB1464">
        <f>BR1464*CJ1464*1000*(LCI!$E$96)</f>
        <v>126078104.757074</v>
      </c>
    </row>
    <row r="1465" spans="1:106" x14ac:dyDescent="0.25">
      <c r="A1465" s="197">
        <v>29017</v>
      </c>
      <c r="B1465" s="197" t="s">
        <v>1594</v>
      </c>
      <c r="C1465" s="197" t="s">
        <v>1598</v>
      </c>
      <c r="D1465" s="197">
        <v>-90.030848000000006</v>
      </c>
      <c r="E1465" s="197">
        <v>37.319499999999998</v>
      </c>
      <c r="F1465">
        <v>2.72</v>
      </c>
      <c r="G1465">
        <f t="shared" si="136"/>
        <v>2.72</v>
      </c>
      <c r="H1465" s="198">
        <v>10.32</v>
      </c>
      <c r="Q1465" s="221">
        <f>(Q4550*10000)*TEA!$M$15*10^-6</f>
        <v>47.603426534549996</v>
      </c>
      <c r="R1465" s="221">
        <f>(R4550*10000)*TEA!$O$15*10^-6</f>
        <v>47.603426534549996</v>
      </c>
      <c r="AA1465">
        <f t="shared" si="138"/>
        <v>1</v>
      </c>
      <c r="AB1465" s="197">
        <v>29017</v>
      </c>
      <c r="AC1465" s="197">
        <v>12237</v>
      </c>
      <c r="AD1465" s="197">
        <f t="shared" si="137"/>
        <v>12237</v>
      </c>
      <c r="AE1465" s="197">
        <v>3334</v>
      </c>
      <c r="AJ1465">
        <v>0</v>
      </c>
      <c r="AK1465">
        <v>0</v>
      </c>
      <c r="AU1465" s="198">
        <v>0.27272727299999999</v>
      </c>
      <c r="AV1465" s="6">
        <v>0</v>
      </c>
      <c r="AW1465" s="198">
        <v>0.38356000000000001</v>
      </c>
      <c r="BO1465" s="198"/>
      <c r="BP1465" s="354">
        <f t="shared" si="133"/>
        <v>9077.6290999867197</v>
      </c>
      <c r="BQ1465" s="354">
        <f t="shared" si="134"/>
        <v>0</v>
      </c>
      <c r="BR1465" s="354">
        <f t="shared" si="135"/>
        <v>13197.1028928</v>
      </c>
      <c r="CG1465" s="198"/>
      <c r="CH1465">
        <f>(Transest!$J$14/HexExtSoy!$K$4)</f>
        <v>0.20257267294641951</v>
      </c>
      <c r="CI1465">
        <f>(HydroProcOil!$K$14/HexExtSoy!$K$4)</f>
        <v>0.10977777777777777</v>
      </c>
      <c r="CJ1465">
        <f>(StarchFerm!$K$24/StarchFerm!$K$4)</f>
        <v>0.33157302630665886</v>
      </c>
      <c r="CY1465" s="198"/>
      <c r="CZ1465">
        <f>BP1465*CH1465*1000*LCI!$E$93</f>
        <v>69417704.552719265</v>
      </c>
      <c r="DA1465">
        <f>BQ1465*CI1465*1000*(LCI!$E$99)</f>
        <v>0</v>
      </c>
      <c r="DB1465">
        <f>BR1465*CJ1465*1000*(LCI!$E$96)</f>
        <v>117927900.13821127</v>
      </c>
    </row>
    <row r="1466" spans="1:106" x14ac:dyDescent="0.25">
      <c r="A1466" s="197">
        <v>29019</v>
      </c>
      <c r="B1466" s="197" t="s">
        <v>1594</v>
      </c>
      <c r="C1466" s="197" t="s">
        <v>680</v>
      </c>
      <c r="D1466" s="197">
        <v>-92.299402999999998</v>
      </c>
      <c r="E1466" s="197">
        <v>38.986060000000002</v>
      </c>
      <c r="F1466">
        <v>3.08</v>
      </c>
      <c r="G1466">
        <f t="shared" si="136"/>
        <v>3.08</v>
      </c>
      <c r="H1466" s="198">
        <v>10.92</v>
      </c>
      <c r="Q1466" s="221">
        <f>(Q4551*10000)*TEA!$M$15*10^-6</f>
        <v>44.058967149599987</v>
      </c>
      <c r="R1466" s="221">
        <f>(R4551*10000)*TEA!$O$15*10^-6</f>
        <v>44.058967149599987</v>
      </c>
      <c r="AA1466">
        <f t="shared" si="138"/>
        <v>1</v>
      </c>
      <c r="AB1466" s="197">
        <v>29019</v>
      </c>
      <c r="AC1466" s="197">
        <v>19877</v>
      </c>
      <c r="AD1466" s="197">
        <f t="shared" si="137"/>
        <v>19877</v>
      </c>
      <c r="AE1466" s="197">
        <v>10662</v>
      </c>
      <c r="AJ1466">
        <v>0</v>
      </c>
      <c r="AK1466">
        <v>0</v>
      </c>
      <c r="AU1466" s="198">
        <v>0.27272727299999999</v>
      </c>
      <c r="AV1466" s="6">
        <v>0</v>
      </c>
      <c r="AW1466" s="198">
        <v>0.38356000000000001</v>
      </c>
      <c r="BO1466" s="198"/>
      <c r="BP1466" s="354">
        <f t="shared" si="133"/>
        <v>16696.680016696682</v>
      </c>
      <c r="BQ1466" s="354">
        <f t="shared" si="134"/>
        <v>0</v>
      </c>
      <c r="BR1466" s="354">
        <f t="shared" si="135"/>
        <v>44657.522582400001</v>
      </c>
      <c r="CG1466" s="198"/>
      <c r="CH1466">
        <f>(Transest!$J$14/HexExtSoy!$K$4)</f>
        <v>0.20257267294641951</v>
      </c>
      <c r="CI1466">
        <f>(HydroProcOil!$K$14/HexExtSoy!$K$4)</f>
        <v>0.10977777777777777</v>
      </c>
      <c r="CJ1466">
        <f>(StarchFerm!$K$24/StarchFerm!$K$4)</f>
        <v>0.33157302630665886</v>
      </c>
      <c r="CY1466" s="198"/>
      <c r="CZ1466">
        <f>BP1466*CH1466*1000*LCI!$E$93</f>
        <v>127681489.03682765</v>
      </c>
      <c r="DA1466">
        <f>BQ1466*CI1466*1000*(LCI!$E$99)</f>
        <v>0</v>
      </c>
      <c r="DB1466">
        <f>BR1466*CJ1466*1000*(LCI!$E$96)</f>
        <v>399054846.07461661</v>
      </c>
    </row>
    <row r="1467" spans="1:106" x14ac:dyDescent="0.25">
      <c r="A1467" s="197">
        <v>29021</v>
      </c>
      <c r="B1467" s="197" t="s">
        <v>1594</v>
      </c>
      <c r="C1467" s="197" t="s">
        <v>1164</v>
      </c>
      <c r="D1467" s="197">
        <v>-94.810325300000002</v>
      </c>
      <c r="E1467" s="197">
        <v>39.670140000000004</v>
      </c>
      <c r="F1467">
        <v>3.28</v>
      </c>
      <c r="G1467">
        <f t="shared" si="136"/>
        <v>3.28</v>
      </c>
      <c r="H1467" s="198">
        <v>10.85</v>
      </c>
      <c r="Q1467" s="221">
        <f>(Q4552*10000)*TEA!$M$15*10^-6</f>
        <v>42.583974358499994</v>
      </c>
      <c r="R1467" s="221">
        <f>(R4552*10000)*TEA!$O$15*10^-6</f>
        <v>42.583974358499994</v>
      </c>
      <c r="AA1467">
        <f t="shared" si="138"/>
        <v>1</v>
      </c>
      <c r="AB1467" s="197">
        <v>29021</v>
      </c>
      <c r="AC1467" s="197">
        <v>25807</v>
      </c>
      <c r="AD1467" s="197">
        <f t="shared" si="137"/>
        <v>25807</v>
      </c>
      <c r="AE1467" s="197">
        <v>20932</v>
      </c>
      <c r="AJ1467">
        <v>0</v>
      </c>
      <c r="AK1467">
        <v>0</v>
      </c>
      <c r="AU1467" s="198">
        <v>0.27272727299999999</v>
      </c>
      <c r="AV1467" s="6">
        <v>0</v>
      </c>
      <c r="AW1467" s="198">
        <v>0.38356000000000001</v>
      </c>
      <c r="BO1467" s="198"/>
      <c r="BP1467" s="354">
        <f t="shared" si="133"/>
        <v>23085.534568540079</v>
      </c>
      <c r="BQ1467" s="354">
        <f t="shared" si="134"/>
        <v>0</v>
      </c>
      <c r="BR1467" s="354">
        <f t="shared" si="135"/>
        <v>87111.155432</v>
      </c>
      <c r="CG1467" s="198"/>
      <c r="CH1467">
        <f>(Transest!$J$14/HexExtSoy!$K$4)</f>
        <v>0.20257267294641951</v>
      </c>
      <c r="CI1467">
        <f>(HydroProcOil!$K$14/HexExtSoy!$K$4)</f>
        <v>0.10977777777777777</v>
      </c>
      <c r="CJ1467">
        <f>(StarchFerm!$K$24/StarchFerm!$K$4)</f>
        <v>0.33157302630665886</v>
      </c>
      <c r="CY1467" s="198"/>
      <c r="CZ1467">
        <f>BP1467*CH1467*1000*LCI!$E$93</f>
        <v>176537816.25896648</v>
      </c>
      <c r="DA1467">
        <f>BQ1467*CI1467*1000*(LCI!$E$99)</f>
        <v>0</v>
      </c>
      <c r="DB1467">
        <f>BR1467*CJ1467*1000*(LCI!$E$96)</f>
        <v>778415969.18318272</v>
      </c>
    </row>
    <row r="1468" spans="1:106" x14ac:dyDescent="0.25">
      <c r="A1468" s="197">
        <v>29023</v>
      </c>
      <c r="B1468" s="197" t="s">
        <v>1594</v>
      </c>
      <c r="C1468" s="197" t="s">
        <v>598</v>
      </c>
      <c r="D1468" s="197">
        <v>-90.413528700000001</v>
      </c>
      <c r="E1468" s="197">
        <v>36.720730000000003</v>
      </c>
      <c r="F1468">
        <v>3.31</v>
      </c>
      <c r="G1468">
        <f t="shared" si="136"/>
        <v>3.31</v>
      </c>
      <c r="H1468" s="198">
        <v>11.37</v>
      </c>
      <c r="Q1468" s="221">
        <f>(Q4553*10000)*TEA!$M$15*10^-6</f>
        <v>48.692530079999997</v>
      </c>
      <c r="R1468" s="221">
        <f>(R4553*10000)*TEA!$O$15*10^-6</f>
        <v>48.692530079999997</v>
      </c>
      <c r="AA1468">
        <f t="shared" si="138"/>
        <v>1</v>
      </c>
      <c r="AB1468" s="197">
        <v>29023</v>
      </c>
      <c r="AC1468" s="197">
        <v>46418</v>
      </c>
      <c r="AD1468" s="197">
        <f t="shared" si="137"/>
        <v>46418</v>
      </c>
      <c r="AE1468" s="197">
        <v>8716</v>
      </c>
      <c r="AJ1468">
        <v>0</v>
      </c>
      <c r="AK1468">
        <v>0</v>
      </c>
      <c r="AU1468" s="198">
        <v>0.27272727299999999</v>
      </c>
      <c r="AV1468" s="6">
        <v>0</v>
      </c>
      <c r="AW1468" s="198">
        <v>0.38356000000000001</v>
      </c>
      <c r="BO1468" s="198"/>
      <c r="BP1468" s="354">
        <f t="shared" si="133"/>
        <v>41902.794587357341</v>
      </c>
      <c r="BQ1468" s="354">
        <f t="shared" si="134"/>
        <v>0</v>
      </c>
      <c r="BR1468" s="354">
        <f t="shared" si="135"/>
        <v>38011.1488752</v>
      </c>
      <c r="CG1468" s="198"/>
      <c r="CH1468">
        <f>(Transest!$J$14/HexExtSoy!$K$4)</f>
        <v>0.20257267294641951</v>
      </c>
      <c r="CI1468">
        <f>(HydroProcOil!$K$14/HexExtSoy!$K$4)</f>
        <v>0.10977777777777777</v>
      </c>
      <c r="CJ1468">
        <f>(StarchFerm!$K$24/StarchFerm!$K$4)</f>
        <v>0.33157302630665886</v>
      </c>
      <c r="CY1468" s="198"/>
      <c r="CZ1468">
        <f>BP1468*CH1468*1000*LCI!$E$93</f>
        <v>320435631.65658659</v>
      </c>
      <c r="DA1468">
        <f>BQ1468*CI1468*1000*(LCI!$E$99)</f>
        <v>0</v>
      </c>
      <c r="DB1468">
        <f>BR1468*CJ1468*1000*(LCI!$E$96)</f>
        <v>339663561.39716423</v>
      </c>
    </row>
    <row r="1469" spans="1:106" x14ac:dyDescent="0.25">
      <c r="A1469" s="197">
        <v>29025</v>
      </c>
      <c r="B1469" s="197" t="s">
        <v>1594</v>
      </c>
      <c r="C1469" s="197" t="s">
        <v>1282</v>
      </c>
      <c r="D1469" s="197">
        <v>-93.982780399999996</v>
      </c>
      <c r="E1469" s="197">
        <v>39.663240000000002</v>
      </c>
      <c r="F1469">
        <v>3.03</v>
      </c>
      <c r="G1469">
        <f t="shared" si="136"/>
        <v>3.03</v>
      </c>
      <c r="H1469" s="198">
        <v>10.11</v>
      </c>
      <c r="Q1469" s="221">
        <f>(Q4554*10000)*TEA!$M$15*10^-6</f>
        <v>42.7331011383</v>
      </c>
      <c r="R1469" s="221">
        <f>(R4554*10000)*TEA!$O$15*10^-6</f>
        <v>42.7331011383</v>
      </c>
      <c r="AA1469">
        <f t="shared" si="138"/>
        <v>1</v>
      </c>
      <c r="AB1469" s="197">
        <v>29025</v>
      </c>
      <c r="AC1469" s="197">
        <v>26629</v>
      </c>
      <c r="AD1469" s="197">
        <f t="shared" si="137"/>
        <v>26629</v>
      </c>
      <c r="AE1469" s="197">
        <v>10746</v>
      </c>
      <c r="AJ1469">
        <v>0</v>
      </c>
      <c r="AK1469">
        <v>0</v>
      </c>
      <c r="AU1469" s="198">
        <v>0.27272727299999999</v>
      </c>
      <c r="AV1469" s="6">
        <v>0</v>
      </c>
      <c r="AW1469" s="198">
        <v>0.38356000000000001</v>
      </c>
      <c r="BO1469" s="198"/>
      <c r="BP1469" s="354">
        <f t="shared" si="133"/>
        <v>22005.237294732509</v>
      </c>
      <c r="BQ1469" s="354">
        <f t="shared" si="134"/>
        <v>0</v>
      </c>
      <c r="BR1469" s="354">
        <f t="shared" si="135"/>
        <v>41670.748533600003</v>
      </c>
      <c r="CG1469" s="198"/>
      <c r="CH1469">
        <f>(Transest!$J$14/HexExtSoy!$K$4)</f>
        <v>0.20257267294641951</v>
      </c>
      <c r="CI1469">
        <f>(HydroProcOil!$K$14/HexExtSoy!$K$4)</f>
        <v>0.10977777777777777</v>
      </c>
      <c r="CJ1469">
        <f>(StarchFerm!$K$24/StarchFerm!$K$4)</f>
        <v>0.33157302630665886</v>
      </c>
      <c r="CY1469" s="198"/>
      <c r="CZ1469">
        <f>BP1469*CH1469*1000*LCI!$E$93</f>
        <v>168276655.0949361</v>
      </c>
      <c r="DA1469">
        <f>BQ1469*CI1469*1000*(LCI!$E$99)</f>
        <v>0</v>
      </c>
      <c r="DB1469">
        <f>BR1469*CJ1469*1000*(LCI!$E$96)</f>
        <v>372365352.58324951</v>
      </c>
    </row>
    <row r="1470" spans="1:106" x14ac:dyDescent="0.25">
      <c r="A1470" s="197">
        <v>29027</v>
      </c>
      <c r="B1470" s="197" t="s">
        <v>1594</v>
      </c>
      <c r="C1470" s="197" t="s">
        <v>1599</v>
      </c>
      <c r="D1470" s="197">
        <v>-91.917736099999999</v>
      </c>
      <c r="E1470" s="197">
        <v>38.83643</v>
      </c>
      <c r="F1470">
        <v>3.22</v>
      </c>
      <c r="G1470">
        <f t="shared" si="136"/>
        <v>3.22</v>
      </c>
      <c r="H1470" s="198">
        <v>11.1</v>
      </c>
      <c r="Q1470" s="221">
        <f>(Q4555*10000)*TEA!$M$15*10^-6</f>
        <v>44.4422708046</v>
      </c>
      <c r="R1470" s="221">
        <f>(R4555*10000)*TEA!$O$15*10^-6</f>
        <v>44.4422708046</v>
      </c>
      <c r="AA1470">
        <f t="shared" si="138"/>
        <v>1</v>
      </c>
      <c r="AB1470" s="197">
        <v>29027</v>
      </c>
      <c r="AC1470" s="197">
        <v>27503</v>
      </c>
      <c r="AD1470" s="197">
        <f t="shared" si="137"/>
        <v>27503</v>
      </c>
      <c r="AE1470" s="197">
        <v>11618</v>
      </c>
      <c r="AJ1470">
        <v>0</v>
      </c>
      <c r="AK1470">
        <v>0</v>
      </c>
      <c r="AU1470" s="198">
        <v>0.27272727299999999</v>
      </c>
      <c r="AV1470" s="6">
        <v>0</v>
      </c>
      <c r="AW1470" s="198">
        <v>0.38356000000000001</v>
      </c>
      <c r="BO1470" s="198"/>
      <c r="BP1470" s="354">
        <f t="shared" si="133"/>
        <v>24152.63456960718</v>
      </c>
      <c r="BQ1470" s="354">
        <f t="shared" si="134"/>
        <v>0</v>
      </c>
      <c r="BR1470" s="354">
        <f t="shared" si="135"/>
        <v>49463.820888000002</v>
      </c>
      <c r="CG1470" s="198"/>
      <c r="CH1470">
        <f>(Transest!$J$14/HexExtSoy!$K$4)</f>
        <v>0.20257267294641951</v>
      </c>
      <c r="CI1470">
        <f>(HydroProcOil!$K$14/HexExtSoy!$K$4)</f>
        <v>0.10977777777777777</v>
      </c>
      <c r="CJ1470">
        <f>(StarchFerm!$K$24/StarchFerm!$K$4)</f>
        <v>0.33157302630665886</v>
      </c>
      <c r="CY1470" s="198"/>
      <c r="CZ1470">
        <f>BP1470*CH1470*1000*LCI!$E$93</f>
        <v>184698056.31574416</v>
      </c>
      <c r="DA1470">
        <f>BQ1470*CI1470*1000*(LCI!$E$99)</f>
        <v>0</v>
      </c>
      <c r="DB1470">
        <f>BR1470*CJ1470*1000*(LCI!$E$96)</f>
        <v>442003413.74294031</v>
      </c>
    </row>
    <row r="1471" spans="1:106" x14ac:dyDescent="0.25">
      <c r="A1471" s="197">
        <v>29029</v>
      </c>
      <c r="B1471" s="197" t="s">
        <v>1594</v>
      </c>
      <c r="C1471" s="197" t="s">
        <v>927</v>
      </c>
      <c r="D1471" s="197">
        <v>-92.760756799999996</v>
      </c>
      <c r="E1471" s="197">
        <v>38.024709999999999</v>
      </c>
      <c r="F1471">
        <v>0</v>
      </c>
      <c r="G1471">
        <f t="shared" si="136"/>
        <v>0</v>
      </c>
      <c r="H1471" s="198">
        <v>11.35</v>
      </c>
      <c r="Q1471" s="221">
        <f>(Q4556*10000)*TEA!$M$15*10^-6</f>
        <v>45.597450843899999</v>
      </c>
      <c r="R1471" s="221">
        <f>(R4556*10000)*TEA!$O$15*10^-6</f>
        <v>45.597450843899999</v>
      </c>
      <c r="AA1471">
        <f t="shared" si="138"/>
        <v>1</v>
      </c>
      <c r="AB1471" s="197">
        <v>29029</v>
      </c>
      <c r="AC1471" s="197">
        <v>0</v>
      </c>
      <c r="AD1471" s="197">
        <f t="shared" si="137"/>
        <v>0</v>
      </c>
      <c r="AE1471" s="197">
        <v>259</v>
      </c>
      <c r="AJ1471">
        <v>0</v>
      </c>
      <c r="AK1471">
        <v>0</v>
      </c>
      <c r="AU1471" s="198">
        <v>0.27272727299999999</v>
      </c>
      <c r="AV1471" s="6">
        <v>0</v>
      </c>
      <c r="AW1471" s="198">
        <v>0.38356000000000001</v>
      </c>
      <c r="BO1471" s="198"/>
      <c r="BP1471" s="354">
        <f t="shared" si="133"/>
        <v>0</v>
      </c>
      <c r="BQ1471" s="354">
        <f t="shared" si="134"/>
        <v>0</v>
      </c>
      <c r="BR1471" s="354">
        <f t="shared" si="135"/>
        <v>1127.532154</v>
      </c>
      <c r="CG1471" s="198"/>
      <c r="CH1471">
        <f>(Transest!$J$14/HexExtSoy!$K$4)</f>
        <v>0.20257267294641951</v>
      </c>
      <c r="CI1471">
        <f>(HydroProcOil!$K$14/HexExtSoy!$K$4)</f>
        <v>0.10977777777777777</v>
      </c>
      <c r="CJ1471">
        <f>(StarchFerm!$K$24/StarchFerm!$K$4)</f>
        <v>0.33157302630665886</v>
      </c>
      <c r="CY1471" s="198"/>
      <c r="CZ1471">
        <f>BP1471*CH1471*1000*LCI!$E$93</f>
        <v>0</v>
      </c>
      <c r="DA1471">
        <f>BQ1471*CI1471*1000*(LCI!$E$99)</f>
        <v>0</v>
      </c>
      <c r="DB1471">
        <f>BR1471*CJ1471*1000*(LCI!$E$96)</f>
        <v>10075506.748687841</v>
      </c>
    </row>
    <row r="1472" spans="1:106" x14ac:dyDescent="0.25">
      <c r="A1472" s="197">
        <v>29031</v>
      </c>
      <c r="B1472" s="197" t="s">
        <v>1594</v>
      </c>
      <c r="C1472" s="197" t="s">
        <v>1600</v>
      </c>
      <c r="D1472" s="197">
        <v>-89.681341799999998</v>
      </c>
      <c r="E1472" s="197">
        <v>37.380049999999997</v>
      </c>
      <c r="F1472">
        <v>3.12</v>
      </c>
      <c r="G1472">
        <f t="shared" si="136"/>
        <v>3.12</v>
      </c>
      <c r="H1472" s="198">
        <v>9.67</v>
      </c>
      <c r="Q1472" s="221">
        <f>(Q4557*10000)*TEA!$M$15*10^-6</f>
        <v>47.49915971475</v>
      </c>
      <c r="R1472" s="221">
        <f>(R4557*10000)*TEA!$O$15*10^-6</f>
        <v>47.49915971475</v>
      </c>
      <c r="AA1472">
        <f t="shared" si="138"/>
        <v>1</v>
      </c>
      <c r="AB1472" s="197">
        <v>29031</v>
      </c>
      <c r="AC1472" s="197">
        <v>40265</v>
      </c>
      <c r="AD1472" s="197">
        <f t="shared" si="137"/>
        <v>40265</v>
      </c>
      <c r="AE1472" s="197">
        <v>18660</v>
      </c>
      <c r="AJ1472">
        <v>0</v>
      </c>
      <c r="AK1472">
        <v>0</v>
      </c>
      <c r="AU1472" s="198">
        <v>0.27272727299999999</v>
      </c>
      <c r="AV1472" s="6">
        <v>0</v>
      </c>
      <c r="AW1472" s="198">
        <v>0.38356000000000001</v>
      </c>
      <c r="BO1472" s="198"/>
      <c r="BP1472" s="354">
        <f t="shared" si="133"/>
        <v>34261.854579716397</v>
      </c>
      <c r="BQ1472" s="354">
        <f t="shared" si="134"/>
        <v>0</v>
      </c>
      <c r="BR1472" s="354">
        <f t="shared" si="135"/>
        <v>69210.410232000009</v>
      </c>
      <c r="CG1472" s="198"/>
      <c r="CH1472">
        <f>(Transest!$J$14/HexExtSoy!$K$4)</f>
        <v>0.20257267294641951</v>
      </c>
      <c r="CI1472">
        <f>(HydroProcOil!$K$14/HexExtSoy!$K$4)</f>
        <v>0.10977777777777777</v>
      </c>
      <c r="CJ1472">
        <f>(StarchFerm!$K$24/StarchFerm!$K$4)</f>
        <v>0.33157302630665886</v>
      </c>
      <c r="CY1472" s="198"/>
      <c r="CZ1472">
        <f>BP1472*CH1472*1000*LCI!$E$93</f>
        <v>262004458.70237899</v>
      </c>
      <c r="DA1472">
        <f>BQ1472*CI1472*1000*(LCI!$E$99)</f>
        <v>0</v>
      </c>
      <c r="DB1472">
        <f>BR1472*CJ1472*1000*(LCI!$E$96)</f>
        <v>618456824.40021145</v>
      </c>
    </row>
    <row r="1473" spans="1:106" x14ac:dyDescent="0.25">
      <c r="A1473" s="197">
        <v>29033</v>
      </c>
      <c r="B1473" s="197" t="s">
        <v>1594</v>
      </c>
      <c r="C1473" s="197" t="s">
        <v>682</v>
      </c>
      <c r="D1473" s="197">
        <v>-93.514983299999997</v>
      </c>
      <c r="E1473" s="197">
        <v>39.433709999999998</v>
      </c>
      <c r="F1473">
        <v>3.4</v>
      </c>
      <c r="G1473">
        <f t="shared" si="136"/>
        <v>3.4</v>
      </c>
      <c r="H1473" s="198">
        <v>10.91</v>
      </c>
      <c r="Q1473" s="221">
        <f>(Q4558*10000)*TEA!$M$15*10^-6</f>
        <v>43.137297163349999</v>
      </c>
      <c r="R1473" s="221">
        <f>(R4558*10000)*TEA!$O$15*10^-6</f>
        <v>43.137297163349999</v>
      </c>
      <c r="AA1473">
        <f t="shared" si="138"/>
        <v>1</v>
      </c>
      <c r="AB1473" s="197">
        <v>29033</v>
      </c>
      <c r="AC1473" s="197">
        <v>57899</v>
      </c>
      <c r="AD1473" s="197">
        <f t="shared" si="137"/>
        <v>57899</v>
      </c>
      <c r="AE1473" s="197">
        <v>39795</v>
      </c>
      <c r="AJ1473">
        <v>0</v>
      </c>
      <c r="AK1473">
        <v>0</v>
      </c>
      <c r="AU1473" s="198">
        <v>0.27272727299999999</v>
      </c>
      <c r="AV1473" s="6">
        <v>0</v>
      </c>
      <c r="AW1473" s="198">
        <v>0.38356000000000001</v>
      </c>
      <c r="BO1473" s="198"/>
      <c r="BP1473" s="354">
        <f t="shared" si="133"/>
        <v>53688.163690051799</v>
      </c>
      <c r="BQ1473" s="354">
        <f t="shared" si="134"/>
        <v>0</v>
      </c>
      <c r="BR1473" s="354">
        <f t="shared" si="135"/>
        <v>166527.73288200001</v>
      </c>
      <c r="CG1473" s="198"/>
      <c r="CH1473">
        <f>(Transest!$J$14/HexExtSoy!$K$4)</f>
        <v>0.20257267294641951</v>
      </c>
      <c r="CI1473">
        <f>(HydroProcOil!$K$14/HexExtSoy!$K$4)</f>
        <v>0.10977777777777777</v>
      </c>
      <c r="CJ1473">
        <f>(StarchFerm!$K$24/StarchFerm!$K$4)</f>
        <v>0.33157302630665886</v>
      </c>
      <c r="CY1473" s="198"/>
      <c r="CZ1473">
        <f>BP1473*CH1473*1000*LCI!$E$93</f>
        <v>410559744.61652082</v>
      </c>
      <c r="DA1473">
        <f>BQ1473*CI1473*1000*(LCI!$E$99)</f>
        <v>0</v>
      </c>
      <c r="DB1473">
        <f>BR1473*CJ1473*1000*(LCI!$E$96)</f>
        <v>1488074012.3853507</v>
      </c>
    </row>
    <row r="1474" spans="1:106" x14ac:dyDescent="0.25">
      <c r="A1474" s="197">
        <v>29035</v>
      </c>
      <c r="B1474" s="197" t="s">
        <v>1594</v>
      </c>
      <c r="C1474" s="197" t="s">
        <v>1286</v>
      </c>
      <c r="D1474" s="197">
        <v>-90.979712599999999</v>
      </c>
      <c r="E1474" s="197">
        <v>36.931139999999999</v>
      </c>
      <c r="F1474">
        <v>0</v>
      </c>
      <c r="G1474">
        <f t="shared" si="136"/>
        <v>0</v>
      </c>
      <c r="H1474" s="198">
        <v>0</v>
      </c>
      <c r="Q1474" s="221">
        <f>(Q4559*10000)*TEA!$M$15*10^-6</f>
        <v>48.156010444349995</v>
      </c>
      <c r="R1474" s="221">
        <f>(R4559*10000)*TEA!$O$15*10^-6</f>
        <v>48.156010444349995</v>
      </c>
      <c r="AA1474">
        <f t="shared" si="138"/>
        <v>1</v>
      </c>
      <c r="AB1474" s="197">
        <v>29035</v>
      </c>
      <c r="AC1474" s="197">
        <v>0</v>
      </c>
      <c r="AD1474" s="197">
        <f t="shared" si="137"/>
        <v>0</v>
      </c>
      <c r="AE1474" s="197">
        <v>0</v>
      </c>
      <c r="AJ1474">
        <v>0</v>
      </c>
      <c r="AK1474">
        <v>0</v>
      </c>
      <c r="AU1474" s="198">
        <v>0.27272727299999999</v>
      </c>
      <c r="AV1474" s="6">
        <v>0</v>
      </c>
      <c r="AW1474" s="198">
        <v>0.38356000000000001</v>
      </c>
      <c r="BO1474" s="198"/>
      <c r="BP1474" s="354">
        <f t="shared" si="133"/>
        <v>0</v>
      </c>
      <c r="BQ1474" s="354">
        <f t="shared" si="134"/>
        <v>0</v>
      </c>
      <c r="BR1474" s="354">
        <f t="shared" si="135"/>
        <v>0</v>
      </c>
      <c r="CG1474" s="198"/>
      <c r="CH1474">
        <f>(Transest!$J$14/HexExtSoy!$K$4)</f>
        <v>0.20257267294641951</v>
      </c>
      <c r="CI1474">
        <f>(HydroProcOil!$K$14/HexExtSoy!$K$4)</f>
        <v>0.10977777777777777</v>
      </c>
      <c r="CJ1474">
        <f>(StarchFerm!$K$24/StarchFerm!$K$4)</f>
        <v>0.33157302630665886</v>
      </c>
      <c r="CY1474" s="198"/>
      <c r="CZ1474">
        <f>BP1474*CH1474*1000*LCI!$E$93</f>
        <v>0</v>
      </c>
      <c r="DA1474">
        <f>BQ1474*CI1474*1000*(LCI!$E$99)</f>
        <v>0</v>
      </c>
      <c r="DB1474">
        <f>BR1474*CJ1474*1000*(LCI!$E$96)</f>
        <v>0</v>
      </c>
    </row>
    <row r="1475" spans="1:106" x14ac:dyDescent="0.25">
      <c r="A1475" s="197">
        <v>29037</v>
      </c>
      <c r="B1475" s="197" t="s">
        <v>1594</v>
      </c>
      <c r="C1475" s="197" t="s">
        <v>1065</v>
      </c>
      <c r="D1475" s="197">
        <v>-94.356718999999998</v>
      </c>
      <c r="E1475" s="197">
        <v>38.645699999999998</v>
      </c>
      <c r="F1475">
        <v>2.86</v>
      </c>
      <c r="G1475">
        <f t="shared" si="136"/>
        <v>2.86</v>
      </c>
      <c r="H1475" s="198">
        <v>9.85</v>
      </c>
      <c r="Q1475" s="221">
        <f>(Q4560*10000)*TEA!$M$15*10^-6</f>
        <v>44.700283114200005</v>
      </c>
      <c r="R1475" s="221">
        <f>(R4560*10000)*TEA!$O$15*10^-6</f>
        <v>44.700283114200005</v>
      </c>
      <c r="AA1475">
        <f t="shared" si="138"/>
        <v>1</v>
      </c>
      <c r="AB1475" s="197">
        <v>29037</v>
      </c>
      <c r="AC1475" s="197">
        <v>34468</v>
      </c>
      <c r="AD1475" s="197">
        <f t="shared" si="137"/>
        <v>34468</v>
      </c>
      <c r="AE1475" s="197">
        <v>17510</v>
      </c>
      <c r="AJ1475">
        <v>0</v>
      </c>
      <c r="AK1475">
        <v>0</v>
      </c>
      <c r="AU1475" s="198">
        <v>0.27272727299999999</v>
      </c>
      <c r="AV1475" s="6">
        <v>0</v>
      </c>
      <c r="AW1475" s="198">
        <v>0.38356000000000001</v>
      </c>
      <c r="BO1475" s="198"/>
      <c r="BP1475" s="354">
        <f t="shared" ref="BP1475:BP1538" si="139">F1475*AC1475*AU1475</f>
        <v>26885.040026885039</v>
      </c>
      <c r="BQ1475" s="354">
        <f t="shared" ref="BQ1475:BQ1538" si="140">G1475*AD1475*AV1475</f>
        <v>0</v>
      </c>
      <c r="BR1475" s="354">
        <f t="shared" ref="BR1475:BR1538" si="141">H1475*AE1475*AW1475</f>
        <v>66153.935660000003</v>
      </c>
      <c r="CG1475" s="198"/>
      <c r="CH1475">
        <f>(Transest!$J$14/HexExtSoy!$K$4)</f>
        <v>0.20257267294641951</v>
      </c>
      <c r="CI1475">
        <f>(HydroProcOil!$K$14/HexExtSoy!$K$4)</f>
        <v>0.10977777777777777</v>
      </c>
      <c r="CJ1475">
        <f>(StarchFerm!$K$24/StarchFerm!$K$4)</f>
        <v>0.33157302630665886</v>
      </c>
      <c r="CY1475" s="198"/>
      <c r="CZ1475">
        <f>BP1475*CH1475*1000*LCI!$E$93</f>
        <v>205593084.37453863</v>
      </c>
      <c r="DA1475">
        <f>BQ1475*CI1475*1000*(LCI!$E$99)</f>
        <v>0</v>
      </c>
      <c r="DB1475">
        <f>BR1475*CJ1475*1000*(LCI!$E$96)</f>
        <v>591144494.48737514</v>
      </c>
    </row>
    <row r="1476" spans="1:106" x14ac:dyDescent="0.25">
      <c r="A1476" s="197">
        <v>29039</v>
      </c>
      <c r="B1476" s="197" t="s">
        <v>1594</v>
      </c>
      <c r="C1476" s="197" t="s">
        <v>1166</v>
      </c>
      <c r="D1476" s="197">
        <v>-93.862113699999995</v>
      </c>
      <c r="E1476" s="197">
        <v>37.721679999999999</v>
      </c>
      <c r="F1476">
        <v>2.96</v>
      </c>
      <c r="G1476">
        <f t="shared" ref="G1476:G1539" si="142">F1476</f>
        <v>2.96</v>
      </c>
      <c r="H1476" s="198">
        <v>10.17</v>
      </c>
      <c r="Q1476" s="221">
        <f>(Q4561*10000)*TEA!$M$15*10^-6</f>
        <v>46.010454216749991</v>
      </c>
      <c r="R1476" s="221">
        <f>(R4561*10000)*TEA!$O$15*10^-6</f>
        <v>46.010454216749991</v>
      </c>
      <c r="AA1476">
        <f t="shared" si="138"/>
        <v>1</v>
      </c>
      <c r="AB1476" s="197">
        <v>29039</v>
      </c>
      <c r="AC1476" s="197">
        <v>3575</v>
      </c>
      <c r="AD1476" s="197">
        <f t="shared" ref="AD1476:AD1539" si="143">AC1476</f>
        <v>3575</v>
      </c>
      <c r="AE1476" s="197">
        <v>1364</v>
      </c>
      <c r="AJ1476">
        <v>0</v>
      </c>
      <c r="AK1476">
        <v>0</v>
      </c>
      <c r="AU1476" s="198">
        <v>0.27272727299999999</v>
      </c>
      <c r="AV1476" s="6">
        <v>0</v>
      </c>
      <c r="AW1476" s="198">
        <v>0.38356000000000001</v>
      </c>
      <c r="BO1476" s="198"/>
      <c r="BP1476" s="354">
        <f t="shared" si="139"/>
        <v>2886.0000028859999</v>
      </c>
      <c r="BQ1476" s="354">
        <f t="shared" si="140"/>
        <v>0</v>
      </c>
      <c r="BR1476" s="354">
        <f t="shared" si="141"/>
        <v>5320.6982927999998</v>
      </c>
      <c r="CG1476" s="198"/>
      <c r="CH1476">
        <f>(Transest!$J$14/HexExtSoy!$K$4)</f>
        <v>0.20257267294641951</v>
      </c>
      <c r="CI1476">
        <f>(HydroProcOil!$K$14/HexExtSoy!$K$4)</f>
        <v>0.10977777777777777</v>
      </c>
      <c r="CJ1476">
        <f>(StarchFerm!$K$24/StarchFerm!$K$4)</f>
        <v>0.33157302630665886</v>
      </c>
      <c r="CY1476" s="198"/>
      <c r="CZ1476">
        <f>BP1476*CH1476*1000*LCI!$E$93</f>
        <v>22069583.73522668</v>
      </c>
      <c r="DA1476">
        <f>BQ1476*CI1476*1000*(LCI!$E$99)</f>
        <v>0</v>
      </c>
      <c r="DB1476">
        <f>BR1476*CJ1476*1000*(LCI!$E$96)</f>
        <v>47545190.943475552</v>
      </c>
    </row>
    <row r="1477" spans="1:106" x14ac:dyDescent="0.25">
      <c r="A1477" s="197">
        <v>29041</v>
      </c>
      <c r="B1477" s="197" t="s">
        <v>1594</v>
      </c>
      <c r="C1477" s="197" t="s">
        <v>1601</v>
      </c>
      <c r="D1477" s="197">
        <v>-92.951506600000002</v>
      </c>
      <c r="E1477" s="197">
        <v>39.517499999999998</v>
      </c>
      <c r="F1477">
        <v>3.11</v>
      </c>
      <c r="G1477">
        <f t="shared" si="142"/>
        <v>3.11</v>
      </c>
      <c r="H1477" s="198">
        <v>10.72</v>
      </c>
      <c r="Q1477" s="221">
        <f>(Q4562*10000)*TEA!$M$15*10^-6</f>
        <v>42.966287257499992</v>
      </c>
      <c r="R1477" s="221">
        <f>(R4562*10000)*TEA!$O$15*10^-6</f>
        <v>42.966287257499992</v>
      </c>
      <c r="AA1477">
        <f t="shared" si="138"/>
        <v>1</v>
      </c>
      <c r="AB1477" s="197">
        <v>29041</v>
      </c>
      <c r="AC1477" s="197">
        <v>49150</v>
      </c>
      <c r="AD1477" s="197">
        <f t="shared" si="143"/>
        <v>49150</v>
      </c>
      <c r="AE1477" s="197">
        <v>29955</v>
      </c>
      <c r="AJ1477">
        <v>0</v>
      </c>
      <c r="AK1477">
        <v>0</v>
      </c>
      <c r="AU1477" s="198">
        <v>0.27272727299999999</v>
      </c>
      <c r="AV1477" s="6">
        <v>0</v>
      </c>
      <c r="AW1477" s="198">
        <v>0.38356000000000001</v>
      </c>
      <c r="BO1477" s="198"/>
      <c r="BP1477" s="354">
        <f t="shared" si="139"/>
        <v>41688.136405324498</v>
      </c>
      <c r="BQ1477" s="354">
        <f t="shared" si="140"/>
        <v>0</v>
      </c>
      <c r="BR1477" s="354">
        <f t="shared" si="141"/>
        <v>123167.86665600001</v>
      </c>
      <c r="CG1477" s="198"/>
      <c r="CH1477">
        <f>(Transest!$J$14/HexExtSoy!$K$4)</f>
        <v>0.20257267294641951</v>
      </c>
      <c r="CI1477">
        <f>(HydroProcOil!$K$14/HexExtSoy!$K$4)</f>
        <v>0.10977777777777777</v>
      </c>
      <c r="CJ1477">
        <f>(StarchFerm!$K$24/StarchFerm!$K$4)</f>
        <v>0.33157302630665886</v>
      </c>
      <c r="CY1477" s="198"/>
      <c r="CZ1477">
        <f>BP1477*CH1477*1000*LCI!$E$93</f>
        <v>318794115.12225252</v>
      </c>
      <c r="DA1477">
        <f>BQ1477*CI1477*1000*(LCI!$E$99)</f>
        <v>0</v>
      </c>
      <c r="DB1477">
        <f>BR1477*CJ1477*1000*(LCI!$E$96)</f>
        <v>1100614884.7388101</v>
      </c>
    </row>
    <row r="1478" spans="1:106" x14ac:dyDescent="0.25">
      <c r="A1478" s="197">
        <v>29043</v>
      </c>
      <c r="B1478" s="197" t="s">
        <v>1594</v>
      </c>
      <c r="C1478" s="197" t="s">
        <v>1067</v>
      </c>
      <c r="D1478" s="197">
        <v>-93.193446499999993</v>
      </c>
      <c r="E1478" s="197">
        <v>36.969679999999997</v>
      </c>
      <c r="F1478">
        <v>2.97</v>
      </c>
      <c r="G1478">
        <f t="shared" si="142"/>
        <v>2.97</v>
      </c>
      <c r="H1478" s="198">
        <v>7.82</v>
      </c>
      <c r="Q1478" s="221">
        <f>(Q4563*10000)*TEA!$M$15*10^-6</f>
        <v>47.07019048635</v>
      </c>
      <c r="R1478" s="221">
        <f>(R4563*10000)*TEA!$O$15*10^-6</f>
        <v>47.07019048635</v>
      </c>
      <c r="AA1478">
        <f t="shared" si="138"/>
        <v>1</v>
      </c>
      <c r="AB1478" s="197">
        <v>29043</v>
      </c>
      <c r="AC1478" s="197">
        <v>55</v>
      </c>
      <c r="AD1478" s="197">
        <f t="shared" si="143"/>
        <v>55</v>
      </c>
      <c r="AE1478" s="197">
        <v>46</v>
      </c>
      <c r="AJ1478">
        <v>0</v>
      </c>
      <c r="AK1478">
        <v>0</v>
      </c>
      <c r="AU1478" s="198">
        <v>0.27272727299999999</v>
      </c>
      <c r="AV1478" s="6">
        <v>0</v>
      </c>
      <c r="AW1478" s="198">
        <v>0.38356000000000001</v>
      </c>
      <c r="BO1478" s="198"/>
      <c r="BP1478" s="354">
        <f t="shared" si="139"/>
        <v>44.550000044550004</v>
      </c>
      <c r="BQ1478" s="354">
        <f t="shared" si="140"/>
        <v>0</v>
      </c>
      <c r="BR1478" s="354">
        <f t="shared" si="141"/>
        <v>137.97420320000001</v>
      </c>
      <c r="CG1478" s="198"/>
      <c r="CH1478">
        <f>(Transest!$J$14/HexExtSoy!$K$4)</f>
        <v>0.20257267294641951</v>
      </c>
      <c r="CI1478">
        <f>(HydroProcOil!$K$14/HexExtSoy!$K$4)</f>
        <v>0.10977777777777777</v>
      </c>
      <c r="CJ1478">
        <f>(StarchFerm!$K$24/StarchFerm!$K$4)</f>
        <v>0.33157302630665886</v>
      </c>
      <c r="CY1478" s="198"/>
      <c r="CZ1478">
        <f>BP1478*CH1478*1000*LCI!$E$93</f>
        <v>340679.12522673199</v>
      </c>
      <c r="DA1478">
        <f>BQ1478*CI1478*1000*(LCI!$E$99)</f>
        <v>0</v>
      </c>
      <c r="DB1478">
        <f>BR1478*CJ1478*1000*(LCI!$E$96)</f>
        <v>1232922.7246910315</v>
      </c>
    </row>
    <row r="1479" spans="1:106" x14ac:dyDescent="0.25">
      <c r="A1479" s="197">
        <v>29045</v>
      </c>
      <c r="B1479" s="197" t="s">
        <v>1594</v>
      </c>
      <c r="C1479" s="197" t="s">
        <v>684</v>
      </c>
      <c r="D1479" s="197">
        <v>-91.720119999999994</v>
      </c>
      <c r="E1479" s="197">
        <v>40.417029999999997</v>
      </c>
      <c r="F1479">
        <v>3.47</v>
      </c>
      <c r="G1479">
        <f t="shared" si="142"/>
        <v>3.47</v>
      </c>
      <c r="H1479" s="198">
        <v>9.44</v>
      </c>
      <c r="Q1479" s="221">
        <f>(Q4564*10000)*TEA!$M$15*10^-6</f>
        <v>40.994466106049998</v>
      </c>
      <c r="R1479" s="221">
        <f>(R4564*10000)*TEA!$O$15*10^-6</f>
        <v>40.994466106049998</v>
      </c>
      <c r="AA1479">
        <f t="shared" si="138"/>
        <v>1</v>
      </c>
      <c r="AB1479" s="197">
        <v>29045</v>
      </c>
      <c r="AC1479" s="197">
        <v>28054</v>
      </c>
      <c r="AD1479" s="197">
        <f t="shared" si="143"/>
        <v>28054</v>
      </c>
      <c r="AE1479" s="197">
        <v>32852</v>
      </c>
      <c r="AJ1479">
        <v>0</v>
      </c>
      <c r="AK1479">
        <v>0</v>
      </c>
      <c r="AU1479" s="198">
        <v>0.27272727299999999</v>
      </c>
      <c r="AV1479" s="6">
        <v>0</v>
      </c>
      <c r="AW1479" s="198">
        <v>0.38356000000000001</v>
      </c>
      <c r="BO1479" s="198"/>
      <c r="BP1479" s="354">
        <f t="shared" si="139"/>
        <v>26549.285481094739</v>
      </c>
      <c r="BQ1479" s="354">
        <f t="shared" si="140"/>
        <v>0</v>
      </c>
      <c r="BR1479" s="354">
        <f t="shared" si="141"/>
        <v>118950.7318528</v>
      </c>
      <c r="CG1479" s="198"/>
      <c r="CH1479">
        <f>(Transest!$J$14/HexExtSoy!$K$4)</f>
        <v>0.20257267294641951</v>
      </c>
      <c r="CI1479">
        <f>(HydroProcOil!$K$14/HexExtSoy!$K$4)</f>
        <v>0.10977777777777777</v>
      </c>
      <c r="CJ1479">
        <f>(StarchFerm!$K$24/StarchFerm!$K$4)</f>
        <v>0.33157302630665886</v>
      </c>
      <c r="CY1479" s="198"/>
      <c r="CZ1479">
        <f>BP1479*CH1479*1000*LCI!$E$93</f>
        <v>203025529.60829055</v>
      </c>
      <c r="DA1479">
        <f>BQ1479*CI1479*1000*(LCI!$E$99)</f>
        <v>0</v>
      </c>
      <c r="DB1479">
        <f>BR1479*CJ1479*1000*(LCI!$E$96)</f>
        <v>1062931019.1221776</v>
      </c>
    </row>
    <row r="1480" spans="1:106" x14ac:dyDescent="0.25">
      <c r="A1480" s="197">
        <v>29047</v>
      </c>
      <c r="B1480" s="197" t="s">
        <v>1594</v>
      </c>
      <c r="C1480" s="197" t="s">
        <v>605</v>
      </c>
      <c r="D1480" s="197">
        <v>-94.4188884</v>
      </c>
      <c r="E1480" s="197">
        <v>39.319870000000002</v>
      </c>
      <c r="F1480">
        <v>3.15</v>
      </c>
      <c r="G1480">
        <f t="shared" si="142"/>
        <v>3.15</v>
      </c>
      <c r="H1480" s="198">
        <v>10.36</v>
      </c>
      <c r="Q1480" s="221">
        <f>(Q4565*10000)*TEA!$M$15*10^-6</f>
        <v>43.56752471099999</v>
      </c>
      <c r="R1480" s="221">
        <f>(R4565*10000)*TEA!$O$15*10^-6</f>
        <v>43.56752471099999</v>
      </c>
      <c r="AA1480">
        <f t="shared" si="138"/>
        <v>1</v>
      </c>
      <c r="AB1480" s="197">
        <v>29047</v>
      </c>
      <c r="AC1480" s="197">
        <v>8917</v>
      </c>
      <c r="AD1480" s="197">
        <f t="shared" si="143"/>
        <v>8917</v>
      </c>
      <c r="AE1480" s="197">
        <v>5766</v>
      </c>
      <c r="AJ1480">
        <v>0</v>
      </c>
      <c r="AK1480">
        <v>0</v>
      </c>
      <c r="AU1480" s="198">
        <v>0.27272727299999999</v>
      </c>
      <c r="AV1480" s="6">
        <v>0</v>
      </c>
      <c r="AW1480" s="198">
        <v>0.38356000000000001</v>
      </c>
      <c r="BO1480" s="198"/>
      <c r="BP1480" s="354">
        <f t="shared" si="139"/>
        <v>7660.5136440241495</v>
      </c>
      <c r="BQ1480" s="354">
        <f t="shared" si="140"/>
        <v>0</v>
      </c>
      <c r="BR1480" s="354">
        <f t="shared" si="141"/>
        <v>22912.2481056</v>
      </c>
      <c r="CG1480" s="198"/>
      <c r="CH1480">
        <f>(Transest!$J$14/HexExtSoy!$K$4)</f>
        <v>0.20257267294641951</v>
      </c>
      <c r="CI1480">
        <f>(HydroProcOil!$K$14/HexExtSoy!$K$4)</f>
        <v>0.10977777777777777</v>
      </c>
      <c r="CJ1480">
        <f>(StarchFerm!$K$24/StarchFerm!$K$4)</f>
        <v>0.33157302630665886</v>
      </c>
      <c r="CY1480" s="198"/>
      <c r="CZ1480">
        <f>BP1480*CH1480*1000*LCI!$E$93</f>
        <v>58580854.869221441</v>
      </c>
      <c r="DA1480">
        <f>BQ1480*CI1480*1000*(LCI!$E$99)</f>
        <v>0</v>
      </c>
      <c r="DB1480">
        <f>BR1480*CJ1480*1000*(LCI!$E$96)</f>
        <v>204741398.81210256</v>
      </c>
    </row>
    <row r="1481" spans="1:106" x14ac:dyDescent="0.25">
      <c r="A1481" s="197">
        <v>29049</v>
      </c>
      <c r="B1481" s="197" t="s">
        <v>1594</v>
      </c>
      <c r="C1481" s="197" t="s">
        <v>1068</v>
      </c>
      <c r="D1481" s="197">
        <v>-94.403699200000005</v>
      </c>
      <c r="E1481" s="197">
        <v>39.611629999999998</v>
      </c>
      <c r="F1481">
        <v>3.66</v>
      </c>
      <c r="G1481">
        <f t="shared" si="142"/>
        <v>3.66</v>
      </c>
      <c r="H1481" s="198">
        <v>11.08</v>
      </c>
      <c r="Q1481" s="221">
        <f>(Q4566*10000)*TEA!$M$15*10^-6</f>
        <v>42.900487951949998</v>
      </c>
      <c r="R1481" s="221">
        <f>(R4566*10000)*TEA!$O$15*10^-6</f>
        <v>42.900487951949998</v>
      </c>
      <c r="AA1481">
        <f t="shared" si="138"/>
        <v>1</v>
      </c>
      <c r="AB1481" s="197">
        <v>29049</v>
      </c>
      <c r="AC1481" s="197">
        <v>27017</v>
      </c>
      <c r="AD1481" s="197">
        <f t="shared" si="143"/>
        <v>27017</v>
      </c>
      <c r="AE1481" s="197">
        <v>18483</v>
      </c>
      <c r="AJ1481">
        <v>0</v>
      </c>
      <c r="AK1481">
        <v>0</v>
      </c>
      <c r="AU1481" s="198">
        <v>0.27272727299999999</v>
      </c>
      <c r="AV1481" s="6">
        <v>0</v>
      </c>
      <c r="AW1481" s="198">
        <v>0.38356000000000001</v>
      </c>
      <c r="BO1481" s="198"/>
      <c r="BP1481" s="354">
        <f t="shared" si="139"/>
        <v>26967.87820878606</v>
      </c>
      <c r="BQ1481" s="354">
        <f t="shared" si="140"/>
        <v>0</v>
      </c>
      <c r="BR1481" s="354">
        <f t="shared" si="141"/>
        <v>78549.881438400014</v>
      </c>
      <c r="CG1481" s="198"/>
      <c r="CH1481">
        <f>(Transest!$J$14/HexExtSoy!$K$4)</f>
        <v>0.20257267294641951</v>
      </c>
      <c r="CI1481">
        <f>(HydroProcOil!$K$14/HexExtSoy!$K$4)</f>
        <v>0.10977777777777777</v>
      </c>
      <c r="CJ1481">
        <f>(StarchFerm!$K$24/StarchFerm!$K$4)</f>
        <v>0.33157302630665886</v>
      </c>
      <c r="CY1481" s="198"/>
      <c r="CZ1481">
        <f>BP1481*CH1481*1000*LCI!$E$93</f>
        <v>206226557.75988528</v>
      </c>
      <c r="DA1481">
        <f>BQ1481*CI1481*1000*(LCI!$E$99)</f>
        <v>0</v>
      </c>
      <c r="DB1481">
        <f>BR1481*CJ1481*1000*(LCI!$E$96)</f>
        <v>701913340.32787967</v>
      </c>
    </row>
    <row r="1482" spans="1:106" x14ac:dyDescent="0.25">
      <c r="A1482" s="197">
        <v>29051</v>
      </c>
      <c r="B1482" s="197" t="s">
        <v>1594</v>
      </c>
      <c r="C1482" s="197" t="s">
        <v>1602</v>
      </c>
      <c r="D1482" s="197">
        <v>-92.274528200000006</v>
      </c>
      <c r="E1482" s="197">
        <v>38.50215</v>
      </c>
      <c r="F1482">
        <v>3.48</v>
      </c>
      <c r="G1482">
        <f t="shared" si="142"/>
        <v>3.48</v>
      </c>
      <c r="H1482" s="198">
        <v>10.88</v>
      </c>
      <c r="Q1482" s="221">
        <f>(Q4567*10000)*TEA!$M$15*10^-6</f>
        <v>45.006199856099997</v>
      </c>
      <c r="R1482" s="221">
        <f>(R4567*10000)*TEA!$O$15*10^-6</f>
        <v>45.006199856099997</v>
      </c>
      <c r="AA1482">
        <f t="shared" si="138"/>
        <v>1</v>
      </c>
      <c r="AB1482" s="197">
        <v>29051</v>
      </c>
      <c r="AC1482" s="197">
        <v>5344</v>
      </c>
      <c r="AD1482" s="197">
        <f t="shared" si="143"/>
        <v>5344</v>
      </c>
      <c r="AE1482" s="197">
        <v>2108</v>
      </c>
      <c r="AJ1482">
        <v>0</v>
      </c>
      <c r="AK1482">
        <v>0</v>
      </c>
      <c r="AU1482" s="198">
        <v>0.27272727299999999</v>
      </c>
      <c r="AV1482" s="6">
        <v>0</v>
      </c>
      <c r="AW1482" s="198">
        <v>0.38356000000000001</v>
      </c>
      <c r="BO1482" s="198"/>
      <c r="BP1482" s="354">
        <f t="shared" si="139"/>
        <v>5071.9418232537591</v>
      </c>
      <c r="BQ1482" s="354">
        <f t="shared" si="140"/>
        <v>0</v>
      </c>
      <c r="BR1482" s="354">
        <f t="shared" si="141"/>
        <v>8796.9639423999997</v>
      </c>
      <c r="CG1482" s="198"/>
      <c r="CH1482">
        <f>(Transest!$J$14/HexExtSoy!$K$4)</f>
        <v>0.20257267294641951</v>
      </c>
      <c r="CI1482">
        <f>(HydroProcOil!$K$14/HexExtSoy!$K$4)</f>
        <v>0.10977777777777777</v>
      </c>
      <c r="CJ1482">
        <f>(StarchFerm!$K$24/StarchFerm!$K$4)</f>
        <v>0.33157302630665886</v>
      </c>
      <c r="CY1482" s="198"/>
      <c r="CZ1482">
        <f>BP1482*CH1482*1000*LCI!$E$93</f>
        <v>38785739.659238197</v>
      </c>
      <c r="DA1482">
        <f>BQ1482*CI1482*1000*(LCI!$E$99)</f>
        <v>0</v>
      </c>
      <c r="DB1482">
        <f>BR1482*CJ1482*1000*(LCI!$E$96)</f>
        <v>78608729.032852739</v>
      </c>
    </row>
    <row r="1483" spans="1:106" x14ac:dyDescent="0.25">
      <c r="A1483" s="197">
        <v>29053</v>
      </c>
      <c r="B1483" s="197" t="s">
        <v>1594</v>
      </c>
      <c r="C1483" s="197" t="s">
        <v>1603</v>
      </c>
      <c r="D1483" s="197">
        <v>-92.803429199999997</v>
      </c>
      <c r="E1483" s="197">
        <v>38.843710000000002</v>
      </c>
      <c r="F1483">
        <v>3.58</v>
      </c>
      <c r="G1483">
        <f t="shared" si="142"/>
        <v>3.58</v>
      </c>
      <c r="H1483" s="198">
        <v>11.44</v>
      </c>
      <c r="Q1483" s="221">
        <f>(Q4568*10000)*TEA!$M$15*10^-6</f>
        <v>44.259879227849993</v>
      </c>
      <c r="R1483" s="221">
        <f>(R4568*10000)*TEA!$O$15*10^-6</f>
        <v>44.259879227849993</v>
      </c>
      <c r="AA1483">
        <f t="shared" si="138"/>
        <v>1</v>
      </c>
      <c r="AB1483" s="197">
        <v>29053</v>
      </c>
      <c r="AC1483" s="197">
        <v>25419</v>
      </c>
      <c r="AD1483" s="197">
        <f t="shared" si="143"/>
        <v>25419</v>
      </c>
      <c r="AE1483" s="197">
        <v>16969</v>
      </c>
      <c r="AJ1483">
        <v>0</v>
      </c>
      <c r="AK1483">
        <v>0</v>
      </c>
      <c r="AU1483" s="198">
        <v>0.27272727299999999</v>
      </c>
      <c r="AV1483" s="6">
        <v>0</v>
      </c>
      <c r="AW1483" s="198">
        <v>0.38356000000000001</v>
      </c>
      <c r="BO1483" s="198"/>
      <c r="BP1483" s="354">
        <f t="shared" si="139"/>
        <v>24818.187297545461</v>
      </c>
      <c r="BQ1483" s="354">
        <f t="shared" si="140"/>
        <v>0</v>
      </c>
      <c r="BR1483" s="354">
        <f t="shared" si="141"/>
        <v>74458.723081599994</v>
      </c>
      <c r="CG1483" s="198"/>
      <c r="CH1483">
        <f>(Transest!$J$14/HexExtSoy!$K$4)</f>
        <v>0.20257267294641951</v>
      </c>
      <c r="CI1483">
        <f>(HydroProcOil!$K$14/HexExtSoy!$K$4)</f>
        <v>0.10977777777777777</v>
      </c>
      <c r="CJ1483">
        <f>(StarchFerm!$K$24/StarchFerm!$K$4)</f>
        <v>0.33157302630665886</v>
      </c>
      <c r="CY1483" s="198"/>
      <c r="CZ1483">
        <f>BP1483*CH1483*1000*LCI!$E$93</f>
        <v>189787616.83021194</v>
      </c>
      <c r="DA1483">
        <f>BQ1483*CI1483*1000*(LCI!$E$99)</f>
        <v>0</v>
      </c>
      <c r="DB1483">
        <f>BR1483*CJ1483*1000*(LCI!$E$96)</f>
        <v>665355186.76422584</v>
      </c>
    </row>
    <row r="1484" spans="1:106" x14ac:dyDescent="0.25">
      <c r="A1484" s="197">
        <v>29055</v>
      </c>
      <c r="B1484" s="197" t="s">
        <v>1594</v>
      </c>
      <c r="C1484" s="197" t="s">
        <v>689</v>
      </c>
      <c r="D1484" s="197">
        <v>-91.304724100000001</v>
      </c>
      <c r="E1484" s="197">
        <v>37.970610000000001</v>
      </c>
      <c r="F1484">
        <v>2.88</v>
      </c>
      <c r="G1484">
        <f t="shared" si="142"/>
        <v>2.88</v>
      </c>
      <c r="H1484" s="198">
        <v>11.78</v>
      </c>
      <c r="Q1484" s="221">
        <f>(Q4569*10000)*TEA!$M$15*10^-6</f>
        <v>46.164513226949992</v>
      </c>
      <c r="R1484" s="221">
        <f>(R4569*10000)*TEA!$O$15*10^-6</f>
        <v>46.164513226949992</v>
      </c>
      <c r="AA1484">
        <f t="shared" si="138"/>
        <v>1</v>
      </c>
      <c r="AB1484" s="197">
        <v>29055</v>
      </c>
      <c r="AC1484" s="197">
        <v>527</v>
      </c>
      <c r="AD1484" s="197">
        <f t="shared" si="143"/>
        <v>527</v>
      </c>
      <c r="AE1484" s="197">
        <v>434</v>
      </c>
      <c r="AJ1484">
        <v>0</v>
      </c>
      <c r="AK1484">
        <v>0</v>
      </c>
      <c r="AU1484" s="198">
        <v>0.27272727299999999</v>
      </c>
      <c r="AV1484" s="6">
        <v>0</v>
      </c>
      <c r="AW1484" s="198">
        <v>0.38356000000000001</v>
      </c>
      <c r="BO1484" s="198"/>
      <c r="BP1484" s="354">
        <f t="shared" si="139"/>
        <v>413.93454586847997</v>
      </c>
      <c r="BQ1484" s="354">
        <f t="shared" si="140"/>
        <v>0</v>
      </c>
      <c r="BR1484" s="354">
        <f t="shared" si="141"/>
        <v>1960.9581711999999</v>
      </c>
      <c r="CG1484" s="198"/>
      <c r="CH1484">
        <f>(Transest!$J$14/HexExtSoy!$K$4)</f>
        <v>0.20257267294641951</v>
      </c>
      <c r="CI1484">
        <f>(HydroProcOil!$K$14/HexExtSoy!$K$4)</f>
        <v>0.10977777777777777</v>
      </c>
      <c r="CJ1484">
        <f>(StarchFerm!$K$24/StarchFerm!$K$4)</f>
        <v>0.33157302630665886</v>
      </c>
      <c r="CY1484" s="198"/>
      <c r="CZ1484">
        <f>BP1484*CH1484*1000*LCI!$E$93</f>
        <v>3165406.4836493707</v>
      </c>
      <c r="DA1484">
        <f>BQ1484*CI1484*1000*(LCI!$E$99)</f>
        <v>0</v>
      </c>
      <c r="DB1484">
        <f>BR1484*CJ1484*1000*(LCI!$E$96)</f>
        <v>17522912.510945711</v>
      </c>
    </row>
    <row r="1485" spans="1:106" x14ac:dyDescent="0.25">
      <c r="A1485" s="197">
        <v>29057</v>
      </c>
      <c r="B1485" s="197" t="s">
        <v>1594</v>
      </c>
      <c r="C1485" s="197" t="s">
        <v>941</v>
      </c>
      <c r="D1485" s="197">
        <v>-93.852454600000002</v>
      </c>
      <c r="E1485" s="197">
        <v>37.435189999999999</v>
      </c>
      <c r="F1485">
        <v>2.84</v>
      </c>
      <c r="G1485">
        <f t="shared" si="142"/>
        <v>2.84</v>
      </c>
      <c r="H1485" s="198">
        <v>8.07</v>
      </c>
      <c r="Q1485" s="221">
        <f>(Q4570*10000)*TEA!$M$15*10^-6</f>
        <v>46.449391941899997</v>
      </c>
      <c r="R1485" s="221">
        <f>(R4570*10000)*TEA!$O$15*10^-6</f>
        <v>46.449391941899997</v>
      </c>
      <c r="AA1485">
        <f t="shared" si="138"/>
        <v>1</v>
      </c>
      <c r="AB1485" s="197">
        <v>29057</v>
      </c>
      <c r="AC1485" s="197">
        <v>13822</v>
      </c>
      <c r="AD1485" s="197">
        <f t="shared" si="143"/>
        <v>13822</v>
      </c>
      <c r="AE1485" s="197">
        <v>8170</v>
      </c>
      <c r="AJ1485">
        <v>0</v>
      </c>
      <c r="AK1485">
        <v>0</v>
      </c>
      <c r="AU1485" s="198">
        <v>0.27272727299999999</v>
      </c>
      <c r="AV1485" s="6">
        <v>0</v>
      </c>
      <c r="AW1485" s="198">
        <v>0.38356000000000001</v>
      </c>
      <c r="BO1485" s="198"/>
      <c r="BP1485" s="354">
        <f t="shared" si="139"/>
        <v>10705.767283433039</v>
      </c>
      <c r="BQ1485" s="354">
        <f t="shared" si="140"/>
        <v>0</v>
      </c>
      <c r="BR1485" s="354">
        <f t="shared" si="141"/>
        <v>25288.839564000005</v>
      </c>
      <c r="CG1485" s="198"/>
      <c r="CH1485">
        <f>(Transest!$J$14/HexExtSoy!$K$4)</f>
        <v>0.20257267294641951</v>
      </c>
      <c r="CI1485">
        <f>(HydroProcOil!$K$14/HexExtSoy!$K$4)</f>
        <v>0.10977777777777777</v>
      </c>
      <c r="CJ1485">
        <f>(StarchFerm!$K$24/StarchFerm!$K$4)</f>
        <v>0.33157302630665886</v>
      </c>
      <c r="CY1485" s="198"/>
      <c r="CZ1485">
        <f>BP1485*CH1485*1000*LCI!$E$93</f>
        <v>81868270.019162804</v>
      </c>
      <c r="DA1485">
        <f>BQ1485*CI1485*1000*(LCI!$E$99)</f>
        <v>0</v>
      </c>
      <c r="DB1485">
        <f>BR1485*CJ1485*1000*(LCI!$E$96)</f>
        <v>225978365.92921337</v>
      </c>
    </row>
    <row r="1486" spans="1:106" x14ac:dyDescent="0.25">
      <c r="A1486" s="197">
        <v>29059</v>
      </c>
      <c r="B1486" s="197" t="s">
        <v>1594</v>
      </c>
      <c r="C1486" s="197" t="s">
        <v>615</v>
      </c>
      <c r="D1486" s="197">
        <v>-93.029145299999996</v>
      </c>
      <c r="E1486" s="197">
        <v>37.677390000000003</v>
      </c>
      <c r="F1486">
        <v>3.15</v>
      </c>
      <c r="G1486">
        <f t="shared" si="142"/>
        <v>3.15</v>
      </c>
      <c r="H1486" s="198">
        <v>5.82</v>
      </c>
      <c r="Q1486" s="221">
        <f>(Q4571*10000)*TEA!$M$15*10^-6</f>
        <v>45.996912592649998</v>
      </c>
      <c r="R1486" s="221">
        <f>(R4571*10000)*TEA!$O$15*10^-6</f>
        <v>45.996912592649998</v>
      </c>
      <c r="AA1486">
        <f t="shared" si="138"/>
        <v>1</v>
      </c>
      <c r="AB1486" s="197">
        <v>29059</v>
      </c>
      <c r="AC1486" s="197">
        <v>571</v>
      </c>
      <c r="AD1486" s="197">
        <f t="shared" si="143"/>
        <v>571</v>
      </c>
      <c r="AE1486" s="197">
        <v>554</v>
      </c>
      <c r="AJ1486">
        <v>0</v>
      </c>
      <c r="AK1486">
        <v>0</v>
      </c>
      <c r="AU1486" s="198">
        <v>0.27272727299999999</v>
      </c>
      <c r="AV1486" s="6">
        <v>0</v>
      </c>
      <c r="AW1486" s="198">
        <v>0.38356000000000001</v>
      </c>
      <c r="BO1486" s="198"/>
      <c r="BP1486" s="354">
        <f t="shared" si="139"/>
        <v>490.54090958144997</v>
      </c>
      <c r="BQ1486" s="354">
        <f t="shared" si="140"/>
        <v>0</v>
      </c>
      <c r="BR1486" s="354">
        <f t="shared" si="141"/>
        <v>1236.7048368000001</v>
      </c>
      <c r="CG1486" s="198"/>
      <c r="CH1486">
        <f>(Transest!$J$14/HexExtSoy!$K$4)</f>
        <v>0.20257267294641951</v>
      </c>
      <c r="CI1486">
        <f>(HydroProcOil!$K$14/HexExtSoy!$K$4)</f>
        <v>0.10977777777777777</v>
      </c>
      <c r="CJ1486">
        <f>(StarchFerm!$K$24/StarchFerm!$K$4)</f>
        <v>0.33157302630665886</v>
      </c>
      <c r="CY1486" s="198"/>
      <c r="CZ1486">
        <f>BP1486*CH1486*1000*LCI!$E$93</f>
        <v>3751224.4174414529</v>
      </c>
      <c r="DA1486">
        <f>BQ1486*CI1486*1000*(LCI!$E$99)</f>
        <v>0</v>
      </c>
      <c r="DB1486">
        <f>BR1486*CJ1486*1000*(LCI!$E$96)</f>
        <v>11051062.16714889</v>
      </c>
    </row>
    <row r="1487" spans="1:106" x14ac:dyDescent="0.25">
      <c r="A1487" s="197">
        <v>29061</v>
      </c>
      <c r="B1487" s="197" t="s">
        <v>1594</v>
      </c>
      <c r="C1487" s="197" t="s">
        <v>1119</v>
      </c>
      <c r="D1487" s="197">
        <v>-93.983338200000006</v>
      </c>
      <c r="E1487" s="197">
        <v>39.970660000000002</v>
      </c>
      <c r="F1487">
        <v>2.57</v>
      </c>
      <c r="G1487">
        <f t="shared" si="142"/>
        <v>2.57</v>
      </c>
      <c r="H1487" s="198">
        <v>9.52</v>
      </c>
      <c r="Q1487" s="221">
        <f>(Q4572*10000)*TEA!$M$15*10^-6</f>
        <v>42.060072670649994</v>
      </c>
      <c r="R1487" s="221">
        <f>(R4572*10000)*TEA!$O$15*10^-6</f>
        <v>42.060072670649994</v>
      </c>
      <c r="AA1487">
        <f t="shared" si="138"/>
        <v>1</v>
      </c>
      <c r="AB1487" s="197">
        <v>29061</v>
      </c>
      <c r="AC1487" s="197">
        <v>30594</v>
      </c>
      <c r="AD1487" s="197">
        <f t="shared" si="143"/>
        <v>30594</v>
      </c>
      <c r="AE1487" s="197">
        <v>14623</v>
      </c>
      <c r="AJ1487">
        <v>0</v>
      </c>
      <c r="AK1487">
        <v>0</v>
      </c>
      <c r="AU1487" s="198">
        <v>0.27272727299999999</v>
      </c>
      <c r="AV1487" s="6">
        <v>0</v>
      </c>
      <c r="AW1487" s="198">
        <v>0.38356000000000001</v>
      </c>
      <c r="BO1487" s="198"/>
      <c r="BP1487" s="354">
        <f t="shared" si="139"/>
        <v>21443.612748716339</v>
      </c>
      <c r="BQ1487" s="354">
        <f t="shared" si="140"/>
        <v>0</v>
      </c>
      <c r="BR1487" s="354">
        <f t="shared" si="141"/>
        <v>53395.755817600002</v>
      </c>
      <c r="CG1487" s="198"/>
      <c r="CH1487">
        <f>(Transest!$J$14/HexExtSoy!$K$4)</f>
        <v>0.20257267294641951</v>
      </c>
      <c r="CI1487">
        <f>(HydroProcOil!$K$14/HexExtSoy!$K$4)</f>
        <v>0.10977777777777777</v>
      </c>
      <c r="CJ1487">
        <f>(StarchFerm!$K$24/StarchFerm!$K$4)</f>
        <v>0.33157302630665886</v>
      </c>
      <c r="CY1487" s="198"/>
      <c r="CZ1487">
        <f>BP1487*CH1487*1000*LCI!$E$93</f>
        <v>163981845.69311085</v>
      </c>
      <c r="DA1487">
        <f>BQ1487*CI1487*1000*(LCI!$E$99)</f>
        <v>0</v>
      </c>
      <c r="DB1487">
        <f>BR1487*CJ1487*1000*(LCI!$E$96)</f>
        <v>477138763.78865284</v>
      </c>
    </row>
    <row r="1488" spans="1:106" x14ac:dyDescent="0.25">
      <c r="A1488" s="197">
        <v>29063</v>
      </c>
      <c r="B1488" s="197" t="s">
        <v>1594</v>
      </c>
      <c r="C1488" s="197" t="s">
        <v>616</v>
      </c>
      <c r="D1488" s="197">
        <v>-94.401101299999993</v>
      </c>
      <c r="E1488" s="197">
        <v>39.900770000000001</v>
      </c>
      <c r="F1488">
        <v>3.08</v>
      </c>
      <c r="G1488">
        <f t="shared" si="142"/>
        <v>3.08</v>
      </c>
      <c r="H1488" s="198">
        <v>10.34</v>
      </c>
      <c r="Q1488" s="221">
        <f>(Q4573*10000)*TEA!$M$15*10^-6</f>
        <v>42.220164353399994</v>
      </c>
      <c r="R1488" s="221">
        <f>(R4573*10000)*TEA!$O$15*10^-6</f>
        <v>42.220164353399994</v>
      </c>
      <c r="AA1488">
        <f t="shared" si="138"/>
        <v>1</v>
      </c>
      <c r="AB1488" s="197">
        <v>29063</v>
      </c>
      <c r="AC1488" s="197">
        <v>20813</v>
      </c>
      <c r="AD1488" s="197">
        <f t="shared" si="143"/>
        <v>20813</v>
      </c>
      <c r="AE1488" s="197">
        <v>13448</v>
      </c>
      <c r="AJ1488">
        <v>0</v>
      </c>
      <c r="AK1488">
        <v>0</v>
      </c>
      <c r="AU1488" s="198">
        <v>0.27272727299999999</v>
      </c>
      <c r="AV1488" s="6">
        <v>0</v>
      </c>
      <c r="AW1488" s="198">
        <v>0.38356000000000001</v>
      </c>
      <c r="BO1488" s="198"/>
      <c r="BP1488" s="354">
        <f t="shared" si="139"/>
        <v>17482.92001748292</v>
      </c>
      <c r="BQ1488" s="354">
        <f t="shared" si="140"/>
        <v>0</v>
      </c>
      <c r="BR1488" s="354">
        <f t="shared" si="141"/>
        <v>53334.907859200008</v>
      </c>
      <c r="CG1488" s="198"/>
      <c r="CH1488">
        <f>(Transest!$J$14/HexExtSoy!$K$4)</f>
        <v>0.20257267294641951</v>
      </c>
      <c r="CI1488">
        <f>(HydroProcOil!$K$14/HexExtSoy!$K$4)</f>
        <v>0.10977777777777777</v>
      </c>
      <c r="CJ1488">
        <f>(StarchFerm!$K$24/StarchFerm!$K$4)</f>
        <v>0.33157302630665886</v>
      </c>
      <c r="CY1488" s="198"/>
      <c r="CZ1488">
        <f>BP1488*CH1488*1000*LCI!$E$93</f>
        <v>133693959.41658668</v>
      </c>
      <c r="DA1488">
        <f>BQ1488*CI1488*1000*(LCI!$E$99)</f>
        <v>0</v>
      </c>
      <c r="DB1488">
        <f>BR1488*CJ1488*1000*(LCI!$E$96)</f>
        <v>476595032.93953419</v>
      </c>
    </row>
    <row r="1489" spans="1:106" x14ac:dyDescent="0.25">
      <c r="A1489" s="197">
        <v>29065</v>
      </c>
      <c r="B1489" s="197" t="s">
        <v>1594</v>
      </c>
      <c r="C1489" s="197" t="s">
        <v>1604</v>
      </c>
      <c r="D1489" s="197">
        <v>-91.5143159</v>
      </c>
      <c r="E1489" s="197">
        <v>37.600439999999999</v>
      </c>
      <c r="F1489">
        <v>2.89</v>
      </c>
      <c r="G1489">
        <f t="shared" si="142"/>
        <v>2.89</v>
      </c>
      <c r="H1489" s="198">
        <v>5.01</v>
      </c>
      <c r="Q1489" s="221">
        <f>(Q4574*10000)*TEA!$M$15*10^-6</f>
        <v>46.764874768049999</v>
      </c>
      <c r="R1489" s="221">
        <f>(R4574*10000)*TEA!$O$15*10^-6</f>
        <v>46.764874768049999</v>
      </c>
      <c r="AA1489">
        <f t="shared" si="138"/>
        <v>1</v>
      </c>
      <c r="AB1489" s="197">
        <v>29065</v>
      </c>
      <c r="AC1489" s="197">
        <v>104</v>
      </c>
      <c r="AD1489" s="197">
        <f t="shared" si="143"/>
        <v>104</v>
      </c>
      <c r="AE1489" s="197">
        <v>71</v>
      </c>
      <c r="AJ1489">
        <v>0</v>
      </c>
      <c r="AK1489">
        <v>0</v>
      </c>
      <c r="AU1489" s="198">
        <v>0.27272727299999999</v>
      </c>
      <c r="AV1489" s="6">
        <v>0</v>
      </c>
      <c r="AW1489" s="198">
        <v>0.38356000000000001</v>
      </c>
      <c r="BO1489" s="198"/>
      <c r="BP1489" s="354">
        <f t="shared" si="139"/>
        <v>81.970909172879999</v>
      </c>
      <c r="BQ1489" s="354">
        <f t="shared" si="140"/>
        <v>0</v>
      </c>
      <c r="BR1489" s="354">
        <f t="shared" si="141"/>
        <v>136.43612759999999</v>
      </c>
      <c r="CG1489" s="198"/>
      <c r="CH1489">
        <f>(Transest!$J$14/HexExtSoy!$K$4)</f>
        <v>0.20257267294641951</v>
      </c>
      <c r="CI1489">
        <f>(HydroProcOil!$K$14/HexExtSoy!$K$4)</f>
        <v>0.10977777777777777</v>
      </c>
      <c r="CJ1489">
        <f>(StarchFerm!$K$24/StarchFerm!$K$4)</f>
        <v>0.33157302630665886</v>
      </c>
      <c r="CY1489" s="198"/>
      <c r="CZ1489">
        <f>BP1489*CH1489*1000*LCI!$E$93</f>
        <v>626841.24810619256</v>
      </c>
      <c r="DA1489">
        <f>BQ1489*CI1489*1000*(LCI!$E$99)</f>
        <v>0</v>
      </c>
      <c r="DB1489">
        <f>BR1489*CJ1489*1000*(LCI!$E$96)</f>
        <v>1219178.6456128287</v>
      </c>
    </row>
    <row r="1490" spans="1:106" x14ac:dyDescent="0.25">
      <c r="A1490" s="197">
        <v>29067</v>
      </c>
      <c r="B1490" s="197" t="s">
        <v>1594</v>
      </c>
      <c r="C1490" s="197" t="s">
        <v>809</v>
      </c>
      <c r="D1490" s="197">
        <v>-92.505562100000006</v>
      </c>
      <c r="E1490" s="197">
        <v>36.934049999999999</v>
      </c>
      <c r="F1490">
        <v>0</v>
      </c>
      <c r="G1490">
        <f t="shared" si="142"/>
        <v>0</v>
      </c>
      <c r="H1490" s="198">
        <v>0</v>
      </c>
      <c r="Q1490" s="221">
        <f>(Q4575*10000)*TEA!$M$15*10^-6</f>
        <v>47.452978527749998</v>
      </c>
      <c r="R1490" s="221">
        <f>(R4575*10000)*TEA!$O$15*10^-6</f>
        <v>47.452978527749998</v>
      </c>
      <c r="AA1490">
        <f t="shared" si="138"/>
        <v>1</v>
      </c>
      <c r="AB1490" s="197">
        <v>29067</v>
      </c>
      <c r="AC1490" s="197">
        <v>0</v>
      </c>
      <c r="AD1490" s="197">
        <f t="shared" si="143"/>
        <v>0</v>
      </c>
      <c r="AE1490" s="197">
        <v>0</v>
      </c>
      <c r="AJ1490">
        <v>0</v>
      </c>
      <c r="AK1490">
        <v>0</v>
      </c>
      <c r="AU1490" s="198">
        <v>0.27272727299999999</v>
      </c>
      <c r="AV1490" s="6">
        <v>0</v>
      </c>
      <c r="AW1490" s="198">
        <v>0.38356000000000001</v>
      </c>
      <c r="BO1490" s="198"/>
      <c r="BP1490" s="354">
        <f t="shared" si="139"/>
        <v>0</v>
      </c>
      <c r="BQ1490" s="354">
        <f t="shared" si="140"/>
        <v>0</v>
      </c>
      <c r="BR1490" s="354">
        <f t="shared" si="141"/>
        <v>0</v>
      </c>
      <c r="CG1490" s="198"/>
      <c r="CH1490">
        <f>(Transest!$J$14/HexExtSoy!$K$4)</f>
        <v>0.20257267294641951</v>
      </c>
      <c r="CI1490">
        <f>(HydroProcOil!$K$14/HexExtSoy!$K$4)</f>
        <v>0.10977777777777777</v>
      </c>
      <c r="CJ1490">
        <f>(StarchFerm!$K$24/StarchFerm!$K$4)</f>
        <v>0.33157302630665886</v>
      </c>
      <c r="CY1490" s="198"/>
      <c r="CZ1490">
        <f>BP1490*CH1490*1000*LCI!$E$93</f>
        <v>0</v>
      </c>
      <c r="DA1490">
        <f>BQ1490*CI1490*1000*(LCI!$E$99)</f>
        <v>0</v>
      </c>
      <c r="DB1490">
        <f>BR1490*CJ1490*1000*(LCI!$E$96)</f>
        <v>0</v>
      </c>
    </row>
    <row r="1491" spans="1:106" x14ac:dyDescent="0.25">
      <c r="A1491" s="197">
        <v>29069</v>
      </c>
      <c r="B1491" s="197" t="s">
        <v>1594</v>
      </c>
      <c r="C1491" s="197" t="s">
        <v>1605</v>
      </c>
      <c r="D1491" s="197">
        <v>-90.088522100000006</v>
      </c>
      <c r="E1491" s="197">
        <v>36.27852</v>
      </c>
      <c r="F1491">
        <v>3.24</v>
      </c>
      <c r="G1491">
        <f t="shared" si="142"/>
        <v>3.24</v>
      </c>
      <c r="H1491" s="198">
        <v>11.51</v>
      </c>
      <c r="Q1491" s="221">
        <f>(Q4576*10000)*TEA!$M$15*10^-6</f>
        <v>49.628801201400002</v>
      </c>
      <c r="R1491" s="221">
        <f>(R4576*10000)*TEA!$O$15*10^-6</f>
        <v>49.628801201400002</v>
      </c>
      <c r="AA1491">
        <f t="shared" si="138"/>
        <v>1</v>
      </c>
      <c r="AB1491" s="197">
        <v>29069</v>
      </c>
      <c r="AC1491" s="197">
        <v>46605</v>
      </c>
      <c r="AD1491" s="197">
        <f t="shared" si="143"/>
        <v>46605</v>
      </c>
      <c r="AE1491" s="197">
        <v>9314</v>
      </c>
      <c r="AJ1491">
        <v>0</v>
      </c>
      <c r="AK1491">
        <v>0</v>
      </c>
      <c r="AU1491" s="198">
        <v>0.27272727299999999</v>
      </c>
      <c r="AV1491" s="6">
        <v>0</v>
      </c>
      <c r="AW1491" s="198">
        <v>0.38356000000000001</v>
      </c>
      <c r="BO1491" s="198"/>
      <c r="BP1491" s="354">
        <f t="shared" si="139"/>
        <v>41181.872768454603</v>
      </c>
      <c r="BQ1491" s="354">
        <f t="shared" si="140"/>
        <v>0</v>
      </c>
      <c r="BR1491" s="354">
        <f t="shared" si="141"/>
        <v>41119.219938399998</v>
      </c>
      <c r="CG1491" s="198"/>
      <c r="CH1491">
        <f>(Transest!$J$14/HexExtSoy!$K$4)</f>
        <v>0.20257267294641951</v>
      </c>
      <c r="CI1491">
        <f>(HydroProcOil!$K$14/HexExtSoy!$K$4)</f>
        <v>0.10977777777777777</v>
      </c>
      <c r="CJ1491">
        <f>(StarchFerm!$K$24/StarchFerm!$K$4)</f>
        <v>0.33157302630665886</v>
      </c>
      <c r="CY1491" s="198"/>
      <c r="CZ1491">
        <f>BP1491*CH1491*1000*LCI!$E$93</f>
        <v>314922657.14760685</v>
      </c>
      <c r="DA1491">
        <f>BQ1491*CI1491*1000*(LCI!$E$99)</f>
        <v>0</v>
      </c>
      <c r="DB1491">
        <f>BR1491*CJ1491*1000*(LCI!$E$96)</f>
        <v>367436952.03758138</v>
      </c>
    </row>
    <row r="1492" spans="1:106" x14ac:dyDescent="0.25">
      <c r="A1492" s="197">
        <v>29071</v>
      </c>
      <c r="B1492" s="197" t="s">
        <v>1594</v>
      </c>
      <c r="C1492" s="197" t="s">
        <v>621</v>
      </c>
      <c r="D1492" s="197">
        <v>-91.073063700000006</v>
      </c>
      <c r="E1492" s="197">
        <v>38.409239999999997</v>
      </c>
      <c r="F1492">
        <v>2.99</v>
      </c>
      <c r="G1492">
        <f t="shared" si="142"/>
        <v>2.99</v>
      </c>
      <c r="H1492" s="198">
        <v>8.57</v>
      </c>
      <c r="Q1492" s="221">
        <f>(Q4577*10000)*TEA!$M$15*10^-6</f>
        <v>45.406489720500005</v>
      </c>
      <c r="R1492" s="221">
        <f>(R4577*10000)*TEA!$O$15*10^-6</f>
        <v>45.406489720500005</v>
      </c>
      <c r="AA1492">
        <f t="shared" si="138"/>
        <v>1</v>
      </c>
      <c r="AB1492" s="197">
        <v>29071</v>
      </c>
      <c r="AC1492" s="197">
        <v>12343</v>
      </c>
      <c r="AD1492" s="197">
        <f t="shared" si="143"/>
        <v>12343</v>
      </c>
      <c r="AE1492" s="197">
        <v>5801</v>
      </c>
      <c r="AJ1492">
        <v>0</v>
      </c>
      <c r="AK1492">
        <v>0</v>
      </c>
      <c r="AU1492" s="198">
        <v>0.27272727299999999</v>
      </c>
      <c r="AV1492" s="6">
        <v>0</v>
      </c>
      <c r="AW1492" s="198">
        <v>0.38356000000000001</v>
      </c>
      <c r="BO1492" s="198"/>
      <c r="BP1492" s="354">
        <f t="shared" si="139"/>
        <v>10065.155464610609</v>
      </c>
      <c r="BQ1492" s="354">
        <f t="shared" si="140"/>
        <v>0</v>
      </c>
      <c r="BR1492" s="354">
        <f t="shared" si="141"/>
        <v>19068.520469200001</v>
      </c>
      <c r="CG1492" s="198"/>
      <c r="CH1492">
        <f>(Transest!$J$14/HexExtSoy!$K$4)</f>
        <v>0.20257267294641951</v>
      </c>
      <c r="CI1492">
        <f>(HydroProcOil!$K$14/HexExtSoy!$K$4)</f>
        <v>0.10977777777777777</v>
      </c>
      <c r="CJ1492">
        <f>(StarchFerm!$K$24/StarchFerm!$K$4)</f>
        <v>0.33157302630665886</v>
      </c>
      <c r="CY1492" s="198"/>
      <c r="CZ1492">
        <f>BP1492*CH1492*1000*LCI!$E$93</f>
        <v>76969435.589800552</v>
      </c>
      <c r="DA1492">
        <f>BQ1492*CI1492*1000*(LCI!$E$99)</f>
        <v>0</v>
      </c>
      <c r="DB1492">
        <f>BR1492*CJ1492*1000*(LCI!$E$96)</f>
        <v>170394259.70544595</v>
      </c>
    </row>
    <row r="1493" spans="1:106" x14ac:dyDescent="0.25">
      <c r="A1493" s="197">
        <v>29073</v>
      </c>
      <c r="B1493" s="197" t="s">
        <v>1594</v>
      </c>
      <c r="C1493" s="197" t="s">
        <v>1606</v>
      </c>
      <c r="D1493" s="197">
        <v>-91.506572000000006</v>
      </c>
      <c r="E1493" s="197">
        <v>38.441980000000001</v>
      </c>
      <c r="F1493">
        <v>2.92</v>
      </c>
      <c r="G1493">
        <f t="shared" si="142"/>
        <v>2.92</v>
      </c>
      <c r="H1493" s="198">
        <v>9.69</v>
      </c>
      <c r="Q1493" s="221">
        <f>(Q4578*10000)*TEA!$M$15*10^-6</f>
        <v>45.252456070500003</v>
      </c>
      <c r="R1493" s="221">
        <f>(R4578*10000)*TEA!$O$15*10^-6</f>
        <v>45.252456070500003</v>
      </c>
      <c r="AA1493">
        <f t="shared" si="138"/>
        <v>1</v>
      </c>
      <c r="AB1493" s="197">
        <v>29073</v>
      </c>
      <c r="AC1493" s="197">
        <v>6960</v>
      </c>
      <c r="AD1493" s="197">
        <f t="shared" si="143"/>
        <v>6960</v>
      </c>
      <c r="AE1493" s="197">
        <v>3253</v>
      </c>
      <c r="AJ1493">
        <v>0</v>
      </c>
      <c r="AK1493">
        <v>0</v>
      </c>
      <c r="AU1493" s="198">
        <v>0.27272727299999999</v>
      </c>
      <c r="AV1493" s="6">
        <v>0</v>
      </c>
      <c r="AW1493" s="198">
        <v>0.38356000000000001</v>
      </c>
      <c r="BO1493" s="198"/>
      <c r="BP1493" s="354">
        <f t="shared" si="139"/>
        <v>5542.6909146336002</v>
      </c>
      <c r="BQ1493" s="354">
        <f t="shared" si="140"/>
        <v>0</v>
      </c>
      <c r="BR1493" s="354">
        <f t="shared" si="141"/>
        <v>12090.413389200001</v>
      </c>
      <c r="CG1493" s="198"/>
      <c r="CH1493">
        <f>(Transest!$J$14/HexExtSoy!$K$4)</f>
        <v>0.20257267294641951</v>
      </c>
      <c r="CI1493">
        <f>(HydroProcOil!$K$14/HexExtSoy!$K$4)</f>
        <v>0.10977777777777777</v>
      </c>
      <c r="CJ1493">
        <f>(StarchFerm!$K$24/StarchFerm!$K$4)</f>
        <v>0.33157302630665886</v>
      </c>
      <c r="CY1493" s="198"/>
      <c r="CZ1493">
        <f>BP1493*CH1493*1000*LCI!$E$93</f>
        <v>42385613.699466906</v>
      </c>
      <c r="DA1493">
        <f>BQ1493*CI1493*1000*(LCI!$E$99)</f>
        <v>0</v>
      </c>
      <c r="DB1493">
        <f>BR1493*CJ1493*1000*(LCI!$E$96)</f>
        <v>108038641.08456321</v>
      </c>
    </row>
    <row r="1494" spans="1:106" x14ac:dyDescent="0.25">
      <c r="A1494" s="197">
        <v>29075</v>
      </c>
      <c r="B1494" s="197" t="s">
        <v>1594</v>
      </c>
      <c r="C1494" s="197" t="s">
        <v>1607</v>
      </c>
      <c r="D1494" s="197">
        <v>-94.406653700000007</v>
      </c>
      <c r="E1494" s="197">
        <v>40.219070000000002</v>
      </c>
      <c r="F1494">
        <v>3.01</v>
      </c>
      <c r="G1494">
        <f t="shared" si="142"/>
        <v>3.01</v>
      </c>
      <c r="H1494" s="198">
        <v>9.6300000000000008</v>
      </c>
      <c r="Q1494" s="221">
        <f>(Q4579*10000)*TEA!$M$15*10^-6</f>
        <v>41.505773563799998</v>
      </c>
      <c r="R1494" s="221">
        <f>(R4579*10000)*TEA!$O$15*10^-6</f>
        <v>41.505773563799998</v>
      </c>
      <c r="AA1494">
        <f t="shared" si="138"/>
        <v>1</v>
      </c>
      <c r="AB1494" s="197">
        <v>29075</v>
      </c>
      <c r="AC1494" s="197">
        <v>20728</v>
      </c>
      <c r="AD1494" s="197">
        <f t="shared" si="143"/>
        <v>20728</v>
      </c>
      <c r="AE1494" s="197">
        <v>12065</v>
      </c>
      <c r="AJ1494">
        <v>0</v>
      </c>
      <c r="AK1494">
        <v>0</v>
      </c>
      <c r="AU1494" s="198">
        <v>0.27272727299999999</v>
      </c>
      <c r="AV1494" s="6">
        <v>0</v>
      </c>
      <c r="AW1494" s="198">
        <v>0.38356000000000001</v>
      </c>
      <c r="BO1494" s="198"/>
      <c r="BP1494" s="354">
        <f t="shared" si="139"/>
        <v>17015.80365337944</v>
      </c>
      <c r="BQ1494" s="354">
        <f t="shared" si="140"/>
        <v>0</v>
      </c>
      <c r="BR1494" s="354">
        <f t="shared" si="141"/>
        <v>44564.282982000004</v>
      </c>
      <c r="CG1494" s="198"/>
      <c r="CH1494">
        <f>(Transest!$J$14/HexExtSoy!$K$4)</f>
        <v>0.20257267294641951</v>
      </c>
      <c r="CI1494">
        <f>(HydroProcOil!$K$14/HexExtSoy!$K$4)</f>
        <v>0.10977777777777777</v>
      </c>
      <c r="CJ1494">
        <f>(StarchFerm!$K$24/StarchFerm!$K$4)</f>
        <v>0.33157302630665886</v>
      </c>
      <c r="CY1494" s="198"/>
      <c r="CZ1494">
        <f>BP1494*CH1494*1000*LCI!$E$93</f>
        <v>130121865.27196878</v>
      </c>
      <c r="DA1494">
        <f>BQ1494*CI1494*1000*(LCI!$E$99)</f>
        <v>0</v>
      </c>
      <c r="DB1494">
        <f>BR1494*CJ1494*1000*(LCI!$E$96)</f>
        <v>398221666.97658169</v>
      </c>
    </row>
    <row r="1495" spans="1:106" x14ac:dyDescent="0.25">
      <c r="A1495" s="197">
        <v>29077</v>
      </c>
      <c r="B1495" s="197" t="s">
        <v>1594</v>
      </c>
      <c r="C1495" s="197" t="s">
        <v>623</v>
      </c>
      <c r="D1495" s="197">
        <v>-93.348810299999997</v>
      </c>
      <c r="E1495" s="197">
        <v>37.258139999999997</v>
      </c>
      <c r="F1495">
        <v>2.57</v>
      </c>
      <c r="G1495">
        <f t="shared" si="142"/>
        <v>2.57</v>
      </c>
      <c r="H1495" s="198">
        <v>10</v>
      </c>
      <c r="Q1495" s="221">
        <f>(Q4580*10000)*TEA!$M$15*10^-6</f>
        <v>46.519061305949997</v>
      </c>
      <c r="R1495" s="221">
        <f>(R4580*10000)*TEA!$O$15*10^-6</f>
        <v>46.519061305949997</v>
      </c>
      <c r="AA1495">
        <f t="shared" si="138"/>
        <v>1</v>
      </c>
      <c r="AB1495" s="197">
        <v>29077</v>
      </c>
      <c r="AC1495" s="197">
        <v>1703</v>
      </c>
      <c r="AD1495" s="197">
        <f t="shared" si="143"/>
        <v>1703</v>
      </c>
      <c r="AE1495" s="197">
        <v>690</v>
      </c>
      <c r="AJ1495">
        <v>0</v>
      </c>
      <c r="AK1495">
        <v>0</v>
      </c>
      <c r="AU1495" s="198">
        <v>0.27272727299999999</v>
      </c>
      <c r="AV1495" s="6">
        <v>0</v>
      </c>
      <c r="AW1495" s="198">
        <v>0.38356000000000001</v>
      </c>
      <c r="BO1495" s="198"/>
      <c r="BP1495" s="354">
        <f t="shared" si="139"/>
        <v>1193.64818301183</v>
      </c>
      <c r="BQ1495" s="354">
        <f t="shared" si="140"/>
        <v>0</v>
      </c>
      <c r="BR1495" s="354">
        <f t="shared" si="141"/>
        <v>2646.5640000000003</v>
      </c>
      <c r="CG1495" s="198"/>
      <c r="CH1495">
        <f>(Transest!$J$14/HexExtSoy!$K$4)</f>
        <v>0.20257267294641951</v>
      </c>
      <c r="CI1495">
        <f>(HydroProcOil!$K$14/HexExtSoy!$K$4)</f>
        <v>0.10977777777777777</v>
      </c>
      <c r="CJ1495">
        <f>(StarchFerm!$K$24/StarchFerm!$K$4)</f>
        <v>0.33157302630665886</v>
      </c>
      <c r="CY1495" s="198"/>
      <c r="CZ1495">
        <f>BP1495*CH1495*1000*LCI!$E$93</f>
        <v>9127968.9878854621</v>
      </c>
      <c r="DA1495">
        <f>BQ1495*CI1495*1000*(LCI!$E$99)</f>
        <v>0</v>
      </c>
      <c r="DB1495">
        <f>BR1495*CJ1495*1000*(LCI!$E$96)</f>
        <v>23649412.877705209</v>
      </c>
    </row>
    <row r="1496" spans="1:106" x14ac:dyDescent="0.25">
      <c r="A1496" s="197">
        <v>29079</v>
      </c>
      <c r="B1496" s="197" t="s">
        <v>1594</v>
      </c>
      <c r="C1496" s="197" t="s">
        <v>1077</v>
      </c>
      <c r="D1496" s="197">
        <v>-93.561769499999997</v>
      </c>
      <c r="E1496" s="197">
        <v>40.122799999999998</v>
      </c>
      <c r="F1496">
        <v>3.05</v>
      </c>
      <c r="G1496">
        <f t="shared" si="142"/>
        <v>3.05</v>
      </c>
      <c r="H1496" s="198">
        <v>10.26</v>
      </c>
      <c r="Q1496" s="221">
        <f>(Q4581*10000)*TEA!$M$15*10^-6</f>
        <v>41.642440634250001</v>
      </c>
      <c r="R1496" s="221">
        <f>(R4581*10000)*TEA!$O$15*10^-6</f>
        <v>41.642440634250001</v>
      </c>
      <c r="AA1496">
        <f t="shared" si="138"/>
        <v>1</v>
      </c>
      <c r="AB1496" s="197">
        <v>29079</v>
      </c>
      <c r="AC1496" s="197">
        <v>27384</v>
      </c>
      <c r="AD1496" s="197">
        <f t="shared" si="143"/>
        <v>27384</v>
      </c>
      <c r="AE1496" s="197">
        <v>12449</v>
      </c>
      <c r="AJ1496">
        <v>0</v>
      </c>
      <c r="AK1496">
        <v>0</v>
      </c>
      <c r="AU1496" s="198">
        <v>0.27272727299999999</v>
      </c>
      <c r="AV1496" s="6">
        <v>0</v>
      </c>
      <c r="AW1496" s="198">
        <v>0.38356000000000001</v>
      </c>
      <c r="BO1496" s="198"/>
      <c r="BP1496" s="354">
        <f t="shared" si="139"/>
        <v>22778.5091136876</v>
      </c>
      <c r="BQ1496" s="354">
        <f t="shared" si="140"/>
        <v>0</v>
      </c>
      <c r="BR1496" s="354">
        <f t="shared" si="141"/>
        <v>48990.8683944</v>
      </c>
      <c r="CG1496" s="198"/>
      <c r="CH1496">
        <f>(Transest!$J$14/HexExtSoy!$K$4)</f>
        <v>0.20257267294641951</v>
      </c>
      <c r="CI1496">
        <f>(HydroProcOil!$K$14/HexExtSoy!$K$4)</f>
        <v>0.10977777777777777</v>
      </c>
      <c r="CJ1496">
        <f>(StarchFerm!$K$24/StarchFerm!$K$4)</f>
        <v>0.33157302630665886</v>
      </c>
      <c r="CY1496" s="198"/>
      <c r="CZ1496">
        <f>BP1496*CH1496*1000*LCI!$E$93</f>
        <v>174189956.25275129</v>
      </c>
      <c r="DA1496">
        <f>BQ1496*CI1496*1000*(LCI!$E$99)</f>
        <v>0</v>
      </c>
      <c r="DB1496">
        <f>BR1496*CJ1496*1000*(LCI!$E$96)</f>
        <v>437777160.8381601</v>
      </c>
    </row>
    <row r="1497" spans="1:106" x14ac:dyDescent="0.25">
      <c r="A1497" s="197">
        <v>29081</v>
      </c>
      <c r="B1497" s="197" t="s">
        <v>1594</v>
      </c>
      <c r="C1497" s="197" t="s">
        <v>1126</v>
      </c>
      <c r="D1497" s="197">
        <v>-93.992944699999995</v>
      </c>
      <c r="E1497" s="197">
        <v>40.370109999999997</v>
      </c>
      <c r="F1497">
        <v>2.88</v>
      </c>
      <c r="G1497">
        <f t="shared" si="142"/>
        <v>2.88</v>
      </c>
      <c r="H1497" s="198">
        <v>9.6199999999999992</v>
      </c>
      <c r="Q1497" s="221">
        <f>(Q4582*10000)*TEA!$M$15*10^-6</f>
        <v>41.158631583000002</v>
      </c>
      <c r="R1497" s="221">
        <f>(R4582*10000)*TEA!$O$15*10^-6</f>
        <v>41.158631583000002</v>
      </c>
      <c r="AA1497">
        <f t="shared" si="138"/>
        <v>1</v>
      </c>
      <c r="AB1497" s="197">
        <v>29081</v>
      </c>
      <c r="AC1497" s="197">
        <v>33738</v>
      </c>
      <c r="AD1497" s="197">
        <f t="shared" si="143"/>
        <v>33738</v>
      </c>
      <c r="AE1497" s="197">
        <v>25770</v>
      </c>
      <c r="AJ1497">
        <v>0</v>
      </c>
      <c r="AK1497">
        <v>0</v>
      </c>
      <c r="AU1497" s="198">
        <v>0.27272727299999999</v>
      </c>
      <c r="AV1497" s="6">
        <v>0</v>
      </c>
      <c r="AW1497" s="198">
        <v>0.38356000000000001</v>
      </c>
      <c r="BO1497" s="198"/>
      <c r="BP1497" s="354">
        <f t="shared" si="139"/>
        <v>26499.665481045118</v>
      </c>
      <c r="BQ1497" s="354">
        <f t="shared" si="140"/>
        <v>0</v>
      </c>
      <c r="BR1497" s="354">
        <f t="shared" si="141"/>
        <v>95087.362343999994</v>
      </c>
      <c r="CG1497" s="198"/>
      <c r="CH1497">
        <f>(Transest!$J$14/HexExtSoy!$K$4)</f>
        <v>0.20257267294641951</v>
      </c>
      <c r="CI1497">
        <f>(HydroProcOil!$K$14/HexExtSoy!$K$4)</f>
        <v>0.10977777777777777</v>
      </c>
      <c r="CJ1497">
        <f>(StarchFerm!$K$24/StarchFerm!$K$4)</f>
        <v>0.33157302630665886</v>
      </c>
      <c r="CY1497" s="198"/>
      <c r="CZ1497">
        <f>BP1497*CH1497*1000*LCI!$E$93</f>
        <v>202646079.59271815</v>
      </c>
      <c r="DA1497">
        <f>BQ1497*CI1497*1000*(LCI!$E$99)</f>
        <v>0</v>
      </c>
      <c r="DB1497">
        <f>BR1497*CJ1497*1000*(LCI!$E$96)</f>
        <v>849690501.16498768</v>
      </c>
    </row>
    <row r="1498" spans="1:106" x14ac:dyDescent="0.25">
      <c r="A1498" s="197">
        <v>29083</v>
      </c>
      <c r="B1498" s="197" t="s">
        <v>1594</v>
      </c>
      <c r="C1498" s="197" t="s">
        <v>625</v>
      </c>
      <c r="D1498" s="197">
        <v>-93.796682399999995</v>
      </c>
      <c r="E1498" s="197">
        <v>38.390030000000003</v>
      </c>
      <c r="F1498">
        <v>3.05</v>
      </c>
      <c r="G1498">
        <f t="shared" si="142"/>
        <v>3.05</v>
      </c>
      <c r="H1498" s="198">
        <v>9.59</v>
      </c>
      <c r="Q1498" s="221">
        <f>(Q4583*10000)*TEA!$M$15*10^-6</f>
        <v>45.058274431650005</v>
      </c>
      <c r="R1498" s="221">
        <f>(R4583*10000)*TEA!$O$15*10^-6</f>
        <v>45.058274431650005</v>
      </c>
      <c r="AA1498">
        <f t="shared" ref="AA1498:AA1561" si="144">IF(AB1498=A1498,1,0)</f>
        <v>1</v>
      </c>
      <c r="AB1498" s="197">
        <v>29083</v>
      </c>
      <c r="AC1498" s="197">
        <v>34102</v>
      </c>
      <c r="AD1498" s="197">
        <f t="shared" si="143"/>
        <v>34102</v>
      </c>
      <c r="AE1498" s="197">
        <v>11831</v>
      </c>
      <c r="AJ1498">
        <v>0</v>
      </c>
      <c r="AK1498">
        <v>0</v>
      </c>
      <c r="AU1498" s="198">
        <v>0.27272727299999999</v>
      </c>
      <c r="AV1498" s="6">
        <v>0</v>
      </c>
      <c r="AW1498" s="198">
        <v>0.38356000000000001</v>
      </c>
      <c r="BO1498" s="198"/>
      <c r="BP1498" s="354">
        <f t="shared" si="139"/>
        <v>28366.663664730298</v>
      </c>
      <c r="BQ1498" s="354">
        <f t="shared" si="140"/>
        <v>0</v>
      </c>
      <c r="BR1498" s="354">
        <f t="shared" si="141"/>
        <v>43518.4452724</v>
      </c>
      <c r="CG1498" s="198"/>
      <c r="CH1498">
        <f>(Transest!$J$14/HexExtSoy!$K$4)</f>
        <v>0.20257267294641951</v>
      </c>
      <c r="CI1498">
        <f>(HydroProcOil!$K$14/HexExtSoy!$K$4)</f>
        <v>0.10977777777777777</v>
      </c>
      <c r="CJ1498">
        <f>(StarchFerm!$K$24/StarchFerm!$K$4)</f>
        <v>0.33157302630665886</v>
      </c>
      <c r="CY1498" s="198"/>
      <c r="CZ1498">
        <f>BP1498*CH1498*1000*LCI!$E$93</f>
        <v>216923235.76290262</v>
      </c>
      <c r="DA1498">
        <f>BQ1498*CI1498*1000*(LCI!$E$99)</f>
        <v>0</v>
      </c>
      <c r="DB1498">
        <f>BR1498*CJ1498*1000*(LCI!$E$96)</f>
        <v>388876173.04656368</v>
      </c>
    </row>
    <row r="1499" spans="1:106" x14ac:dyDescent="0.25">
      <c r="A1499" s="197">
        <v>29085</v>
      </c>
      <c r="B1499" s="197" t="s">
        <v>1594</v>
      </c>
      <c r="C1499" s="197" t="s">
        <v>1608</v>
      </c>
      <c r="D1499" s="197">
        <v>-93.322765799999999</v>
      </c>
      <c r="E1499" s="197">
        <v>37.946449999999999</v>
      </c>
      <c r="F1499">
        <v>3.37</v>
      </c>
      <c r="G1499">
        <f t="shared" si="142"/>
        <v>3.37</v>
      </c>
      <c r="H1499" s="198">
        <v>7.17</v>
      </c>
      <c r="Q1499" s="221">
        <f>(Q4584*10000)*TEA!$M$15*10^-6</f>
        <v>45.608039187300001</v>
      </c>
      <c r="R1499" s="221">
        <f>(R4584*10000)*TEA!$O$15*10^-6</f>
        <v>45.608039187300001</v>
      </c>
      <c r="AA1499">
        <f t="shared" si="144"/>
        <v>1</v>
      </c>
      <c r="AB1499" s="197">
        <v>29085</v>
      </c>
      <c r="AC1499" s="197">
        <v>1744</v>
      </c>
      <c r="AD1499" s="197">
        <f t="shared" si="143"/>
        <v>1744</v>
      </c>
      <c r="AE1499" s="197">
        <v>678</v>
      </c>
      <c r="AJ1499">
        <v>0</v>
      </c>
      <c r="AK1499">
        <v>0</v>
      </c>
      <c r="AU1499" s="198">
        <v>0.27272727299999999</v>
      </c>
      <c r="AV1499" s="6">
        <v>0</v>
      </c>
      <c r="AW1499" s="198">
        <v>0.38356000000000001</v>
      </c>
      <c r="BO1499" s="198"/>
      <c r="BP1499" s="354">
        <f t="shared" si="139"/>
        <v>1602.8945470574399</v>
      </c>
      <c r="BQ1499" s="354">
        <f t="shared" si="140"/>
        <v>0</v>
      </c>
      <c r="BR1499" s="354">
        <f t="shared" si="141"/>
        <v>1864.5848856000002</v>
      </c>
      <c r="CG1499" s="198"/>
      <c r="CH1499">
        <f>(Transest!$J$14/HexExtSoy!$K$4)</f>
        <v>0.20257267294641951</v>
      </c>
      <c r="CI1499">
        <f>(HydroProcOil!$K$14/HexExtSoy!$K$4)</f>
        <v>0.10977777777777777</v>
      </c>
      <c r="CJ1499">
        <f>(StarchFerm!$K$24/StarchFerm!$K$4)</f>
        <v>0.33157302630665886</v>
      </c>
      <c r="CY1499" s="198"/>
      <c r="CZ1499">
        <f>BP1499*CH1499*1000*LCI!$E$93</f>
        <v>12257524.390037142</v>
      </c>
      <c r="DA1499">
        <f>BQ1499*CI1499*1000*(LCI!$E$99)</f>
        <v>0</v>
      </c>
      <c r="DB1499">
        <f>BR1499*CJ1499*1000*(LCI!$E$96)</f>
        <v>16661731.137083076</v>
      </c>
    </row>
    <row r="1500" spans="1:106" x14ac:dyDescent="0.25">
      <c r="A1500" s="197">
        <v>29087</v>
      </c>
      <c r="B1500" s="197" t="s">
        <v>1594</v>
      </c>
      <c r="C1500" s="197" t="s">
        <v>1609</v>
      </c>
      <c r="D1500" s="197">
        <v>-95.209699400000005</v>
      </c>
      <c r="E1500" s="197">
        <v>40.105690000000003</v>
      </c>
      <c r="F1500">
        <v>3.75</v>
      </c>
      <c r="G1500">
        <f t="shared" si="142"/>
        <v>3.75</v>
      </c>
      <c r="H1500" s="198">
        <v>12.41</v>
      </c>
      <c r="Q1500" s="221">
        <f>(Q4585*10000)*TEA!$M$15*10^-6</f>
        <v>41.634350566199998</v>
      </c>
      <c r="R1500" s="221">
        <f>(R4585*10000)*TEA!$O$15*10^-6</f>
        <v>41.634350566199998</v>
      </c>
      <c r="AA1500">
        <f t="shared" si="144"/>
        <v>1</v>
      </c>
      <c r="AB1500" s="197">
        <v>29087</v>
      </c>
      <c r="AC1500" s="197">
        <v>35804</v>
      </c>
      <c r="AD1500" s="197">
        <f t="shared" si="143"/>
        <v>35804</v>
      </c>
      <c r="AE1500" s="197">
        <v>35021</v>
      </c>
      <c r="AJ1500">
        <v>0</v>
      </c>
      <c r="AK1500">
        <v>0</v>
      </c>
      <c r="AU1500" s="198">
        <v>0.27272727299999999</v>
      </c>
      <c r="AV1500" s="6">
        <v>0</v>
      </c>
      <c r="AW1500" s="198">
        <v>0.38356000000000001</v>
      </c>
      <c r="BO1500" s="198"/>
      <c r="BP1500" s="354">
        <f t="shared" si="139"/>
        <v>36617.727309344999</v>
      </c>
      <c r="BQ1500" s="354">
        <f t="shared" si="140"/>
        <v>0</v>
      </c>
      <c r="BR1500" s="354">
        <f t="shared" si="141"/>
        <v>166699.24557160001</v>
      </c>
      <c r="CG1500" s="198"/>
      <c r="CH1500">
        <f>(Transest!$J$14/HexExtSoy!$K$4)</f>
        <v>0.20257267294641951</v>
      </c>
      <c r="CI1500">
        <f>(HydroProcOil!$K$14/HexExtSoy!$K$4)</f>
        <v>0.10977777777777777</v>
      </c>
      <c r="CJ1500">
        <f>(StarchFerm!$K$24/StarchFerm!$K$4)</f>
        <v>0.33157302630665886</v>
      </c>
      <c r="CY1500" s="198"/>
      <c r="CZ1500">
        <f>BP1500*CH1500*1000*LCI!$E$93</f>
        <v>280020096.40996122</v>
      </c>
      <c r="DA1500">
        <f>BQ1500*CI1500*1000*(LCI!$E$99)</f>
        <v>0</v>
      </c>
      <c r="DB1500">
        <f>BR1500*CJ1500*1000*(LCI!$E$96)</f>
        <v>1489606631.4378719</v>
      </c>
    </row>
    <row r="1501" spans="1:106" x14ac:dyDescent="0.25">
      <c r="A1501" s="197">
        <v>29089</v>
      </c>
      <c r="B1501" s="197" t="s">
        <v>1594</v>
      </c>
      <c r="C1501" s="197" t="s">
        <v>700</v>
      </c>
      <c r="D1501" s="197">
        <v>-92.6824601</v>
      </c>
      <c r="E1501" s="197">
        <v>39.142690000000002</v>
      </c>
      <c r="F1501">
        <v>3.07</v>
      </c>
      <c r="G1501">
        <f t="shared" si="142"/>
        <v>3.07</v>
      </c>
      <c r="H1501" s="198">
        <v>10.73</v>
      </c>
      <c r="Q1501" s="221">
        <f>(Q4586*10000)*TEA!$M$15*10^-6</f>
        <v>43.701598799549984</v>
      </c>
      <c r="R1501" s="221">
        <f>(R4586*10000)*TEA!$O$15*10^-6</f>
        <v>43.701598799549984</v>
      </c>
      <c r="AA1501">
        <f t="shared" si="144"/>
        <v>1</v>
      </c>
      <c r="AB1501" s="197">
        <v>29089</v>
      </c>
      <c r="AC1501" s="197">
        <v>19926</v>
      </c>
      <c r="AD1501" s="197">
        <f t="shared" si="143"/>
        <v>19926</v>
      </c>
      <c r="AE1501" s="197">
        <v>13491</v>
      </c>
      <c r="AJ1501">
        <v>0</v>
      </c>
      <c r="AK1501">
        <v>0</v>
      </c>
      <c r="AU1501" s="198">
        <v>0.27272727299999999</v>
      </c>
      <c r="AV1501" s="6">
        <v>0</v>
      </c>
      <c r="AW1501" s="198">
        <v>0.38356000000000001</v>
      </c>
      <c r="BO1501" s="198"/>
      <c r="BP1501" s="354">
        <f t="shared" si="139"/>
        <v>16683.496380319859</v>
      </c>
      <c r="BQ1501" s="354">
        <f t="shared" si="140"/>
        <v>0</v>
      </c>
      <c r="BR1501" s="354">
        <f t="shared" si="141"/>
        <v>55523.543410799997</v>
      </c>
      <c r="CG1501" s="198"/>
      <c r="CH1501">
        <f>(Transest!$J$14/HexExtSoy!$K$4)</f>
        <v>0.20257267294641951</v>
      </c>
      <c r="CI1501">
        <f>(HydroProcOil!$K$14/HexExtSoy!$K$4)</f>
        <v>0.10977777777777777</v>
      </c>
      <c r="CJ1501">
        <f>(StarchFerm!$K$24/StarchFerm!$K$4)</f>
        <v>0.33157302630665886</v>
      </c>
      <c r="CY1501" s="198"/>
      <c r="CZ1501">
        <f>BP1501*CH1501*1000*LCI!$E$93</f>
        <v>127580672.2084624</v>
      </c>
      <c r="DA1501">
        <f>BQ1501*CI1501*1000*(LCI!$E$99)</f>
        <v>0</v>
      </c>
      <c r="DB1501">
        <f>BR1501*CJ1501*1000*(LCI!$E$96)</f>
        <v>496152446.17367935</v>
      </c>
    </row>
    <row r="1502" spans="1:106" x14ac:dyDescent="0.25">
      <c r="A1502" s="197">
        <v>29091</v>
      </c>
      <c r="B1502" s="197" t="s">
        <v>1594</v>
      </c>
      <c r="C1502" s="197" t="s">
        <v>1610</v>
      </c>
      <c r="D1502" s="197">
        <v>-91.892242699999997</v>
      </c>
      <c r="E1502" s="197">
        <v>36.772289999999998</v>
      </c>
      <c r="F1502">
        <v>0</v>
      </c>
      <c r="G1502">
        <f t="shared" si="142"/>
        <v>0</v>
      </c>
      <c r="H1502" s="198">
        <v>0</v>
      </c>
      <c r="Q1502" s="221">
        <f>(Q4587*10000)*TEA!$M$15*10^-6</f>
        <v>48.096960795450002</v>
      </c>
      <c r="R1502" s="221">
        <f>(R4587*10000)*TEA!$O$15*10^-6</f>
        <v>48.096960795450002</v>
      </c>
      <c r="AA1502">
        <f t="shared" si="144"/>
        <v>1</v>
      </c>
      <c r="AB1502" s="197">
        <v>29091</v>
      </c>
      <c r="AC1502" s="197">
        <v>0</v>
      </c>
      <c r="AD1502" s="197">
        <f t="shared" si="143"/>
        <v>0</v>
      </c>
      <c r="AE1502" s="197">
        <v>0</v>
      </c>
      <c r="AJ1502">
        <v>0</v>
      </c>
      <c r="AK1502">
        <v>0</v>
      </c>
      <c r="AU1502" s="198">
        <v>0.27272727299999999</v>
      </c>
      <c r="AV1502" s="6">
        <v>0</v>
      </c>
      <c r="AW1502" s="198">
        <v>0.38356000000000001</v>
      </c>
      <c r="BO1502" s="198"/>
      <c r="BP1502" s="354">
        <f t="shared" si="139"/>
        <v>0</v>
      </c>
      <c r="BQ1502" s="354">
        <f t="shared" si="140"/>
        <v>0</v>
      </c>
      <c r="BR1502" s="354">
        <f t="shared" si="141"/>
        <v>0</v>
      </c>
      <c r="CG1502" s="198"/>
      <c r="CH1502">
        <f>(Transest!$J$14/HexExtSoy!$K$4)</f>
        <v>0.20257267294641951</v>
      </c>
      <c r="CI1502">
        <f>(HydroProcOil!$K$14/HexExtSoy!$K$4)</f>
        <v>0.10977777777777777</v>
      </c>
      <c r="CJ1502">
        <f>(StarchFerm!$K$24/StarchFerm!$K$4)</f>
        <v>0.33157302630665886</v>
      </c>
      <c r="CY1502" s="198"/>
      <c r="CZ1502">
        <f>BP1502*CH1502*1000*LCI!$E$93</f>
        <v>0</v>
      </c>
      <c r="DA1502">
        <f>BQ1502*CI1502*1000*(LCI!$E$99)</f>
        <v>0</v>
      </c>
      <c r="DB1502">
        <f>BR1502*CJ1502*1000*(LCI!$E$96)</f>
        <v>0</v>
      </c>
    </row>
    <row r="1503" spans="1:106" x14ac:dyDescent="0.25">
      <c r="A1503" s="197">
        <v>29093</v>
      </c>
      <c r="B1503" s="197" t="s">
        <v>1594</v>
      </c>
      <c r="C1503" s="197" t="s">
        <v>1459</v>
      </c>
      <c r="D1503" s="197">
        <v>-90.782266100000001</v>
      </c>
      <c r="E1503" s="197">
        <v>37.551169999999999</v>
      </c>
      <c r="F1503">
        <v>2.34</v>
      </c>
      <c r="G1503">
        <f t="shared" si="142"/>
        <v>2.34</v>
      </c>
      <c r="H1503" s="198">
        <v>0</v>
      </c>
      <c r="Q1503" s="221">
        <f>(Q4588*10000)*TEA!$M$15*10^-6</f>
        <v>47.028914329950005</v>
      </c>
      <c r="R1503" s="221">
        <f>(R4588*10000)*TEA!$O$15*10^-6</f>
        <v>47.028914329950005</v>
      </c>
      <c r="AA1503">
        <f t="shared" si="144"/>
        <v>1</v>
      </c>
      <c r="AB1503" s="197">
        <v>29093</v>
      </c>
      <c r="AC1503" s="197">
        <v>138</v>
      </c>
      <c r="AD1503" s="197">
        <f t="shared" si="143"/>
        <v>138</v>
      </c>
      <c r="AE1503" s="197">
        <v>0</v>
      </c>
      <c r="AJ1503">
        <v>0</v>
      </c>
      <c r="AK1503">
        <v>0</v>
      </c>
      <c r="AU1503" s="198">
        <v>0.27272727299999999</v>
      </c>
      <c r="AV1503" s="6">
        <v>0</v>
      </c>
      <c r="AW1503" s="198">
        <v>0.38356000000000001</v>
      </c>
      <c r="BO1503" s="198"/>
      <c r="BP1503" s="354">
        <f t="shared" si="139"/>
        <v>88.069090997159989</v>
      </c>
      <c r="BQ1503" s="354">
        <f t="shared" si="140"/>
        <v>0</v>
      </c>
      <c r="BR1503" s="354">
        <f t="shared" si="141"/>
        <v>0</v>
      </c>
      <c r="CG1503" s="198"/>
      <c r="CH1503">
        <f>(Transest!$J$14/HexExtSoy!$K$4)</f>
        <v>0.20257267294641951</v>
      </c>
      <c r="CI1503">
        <f>(HydroProcOil!$K$14/HexExtSoy!$K$4)</f>
        <v>0.10977777777777777</v>
      </c>
      <c r="CJ1503">
        <f>(StarchFerm!$K$24/StarchFerm!$K$4)</f>
        <v>0.33157302630665886</v>
      </c>
      <c r="CY1503" s="198"/>
      <c r="CZ1503">
        <f>BP1503*CH1503*1000*LCI!$E$93</f>
        <v>673474.76656391972</v>
      </c>
      <c r="DA1503">
        <f>BQ1503*CI1503*1000*(LCI!$E$99)</f>
        <v>0</v>
      </c>
      <c r="DB1503">
        <f>BR1503*CJ1503*1000*(LCI!$E$96)</f>
        <v>0</v>
      </c>
    </row>
    <row r="1504" spans="1:106" x14ac:dyDescent="0.25">
      <c r="A1504" s="197">
        <v>29095</v>
      </c>
      <c r="B1504" s="197" t="s">
        <v>1594</v>
      </c>
      <c r="C1504" s="197" t="s">
        <v>627</v>
      </c>
      <c r="D1504" s="197">
        <v>-94.348676699999999</v>
      </c>
      <c r="E1504" s="197">
        <v>39.010300000000001</v>
      </c>
      <c r="F1504">
        <v>3.15</v>
      </c>
      <c r="G1504">
        <f t="shared" si="142"/>
        <v>3.15</v>
      </c>
      <c r="H1504" s="198">
        <v>11.7</v>
      </c>
      <c r="Q1504" s="221">
        <f>(Q4589*10000)*TEA!$M$15*10^-6</f>
        <v>44.128913603400001</v>
      </c>
      <c r="R1504" s="221">
        <f>(R4589*10000)*TEA!$O$15*10^-6</f>
        <v>44.128913603400001</v>
      </c>
      <c r="AA1504">
        <f t="shared" si="144"/>
        <v>1</v>
      </c>
      <c r="AB1504" s="197">
        <v>29095</v>
      </c>
      <c r="AC1504" s="197">
        <v>13024</v>
      </c>
      <c r="AD1504" s="197">
        <f t="shared" si="143"/>
        <v>13024</v>
      </c>
      <c r="AE1504" s="197">
        <v>7180</v>
      </c>
      <c r="AJ1504">
        <v>0</v>
      </c>
      <c r="AK1504">
        <v>0</v>
      </c>
      <c r="AU1504" s="198">
        <v>0.27272727299999999</v>
      </c>
      <c r="AV1504" s="6">
        <v>0</v>
      </c>
      <c r="AW1504" s="198">
        <v>0.38356000000000001</v>
      </c>
      <c r="BO1504" s="198"/>
      <c r="BP1504" s="354">
        <f t="shared" si="139"/>
        <v>11188.8000111888</v>
      </c>
      <c r="BQ1504" s="354">
        <f t="shared" si="140"/>
        <v>0</v>
      </c>
      <c r="BR1504" s="354">
        <f t="shared" si="141"/>
        <v>32221.341360000002</v>
      </c>
      <c r="CG1504" s="198"/>
      <c r="CH1504">
        <f>(Transest!$J$14/HexExtSoy!$K$4)</f>
        <v>0.20257267294641951</v>
      </c>
      <c r="CI1504">
        <f>(HydroProcOil!$K$14/HexExtSoy!$K$4)</f>
        <v>0.10977777777777777</v>
      </c>
      <c r="CJ1504">
        <f>(StarchFerm!$K$24/StarchFerm!$K$4)</f>
        <v>0.33157302630665886</v>
      </c>
      <c r="CY1504" s="198"/>
      <c r="CZ1504">
        <f>BP1504*CH1504*1000*LCI!$E$93</f>
        <v>85562078.481186494</v>
      </c>
      <c r="DA1504">
        <f>BQ1504*CI1504*1000*(LCI!$E$99)</f>
        <v>0</v>
      </c>
      <c r="DB1504">
        <f>BR1504*CJ1504*1000*(LCI!$E$96)</f>
        <v>287926460.60934836</v>
      </c>
    </row>
    <row r="1505" spans="1:106" x14ac:dyDescent="0.25">
      <c r="A1505" s="197">
        <v>29097</v>
      </c>
      <c r="B1505" s="197" t="s">
        <v>1594</v>
      </c>
      <c r="C1505" s="197" t="s">
        <v>969</v>
      </c>
      <c r="D1505" s="197">
        <v>-94.351506200000003</v>
      </c>
      <c r="E1505" s="197">
        <v>37.215609999999998</v>
      </c>
      <c r="F1505">
        <v>2.75</v>
      </c>
      <c r="G1505">
        <f t="shared" si="142"/>
        <v>2.75</v>
      </c>
      <c r="H1505" s="198">
        <v>9.26</v>
      </c>
      <c r="Q1505" s="221">
        <f>(Q4590*10000)*TEA!$M$15*10^-6</f>
        <v>47.095070386499998</v>
      </c>
      <c r="R1505" s="221">
        <f>(R4590*10000)*TEA!$O$15*10^-6</f>
        <v>47.095070386499998</v>
      </c>
      <c r="AA1505">
        <f t="shared" si="144"/>
        <v>1</v>
      </c>
      <c r="AB1505" s="197">
        <v>29097</v>
      </c>
      <c r="AC1505" s="197">
        <v>19949</v>
      </c>
      <c r="AD1505" s="197">
        <f t="shared" si="143"/>
        <v>19949</v>
      </c>
      <c r="AE1505" s="197">
        <v>12891</v>
      </c>
      <c r="AJ1505">
        <v>0</v>
      </c>
      <c r="AK1505">
        <v>0</v>
      </c>
      <c r="AU1505" s="198">
        <v>0.27272727299999999</v>
      </c>
      <c r="AV1505" s="6">
        <v>0</v>
      </c>
      <c r="AW1505" s="198">
        <v>0.38356000000000001</v>
      </c>
      <c r="BO1505" s="198"/>
      <c r="BP1505" s="354">
        <f t="shared" si="139"/>
        <v>14961.75001496175</v>
      </c>
      <c r="BQ1505" s="354">
        <f t="shared" si="140"/>
        <v>0</v>
      </c>
      <c r="BR1505" s="354">
        <f t="shared" si="141"/>
        <v>45785.810349600004</v>
      </c>
      <c r="CG1505" s="198"/>
      <c r="CH1505">
        <f>(Transest!$J$14/HexExtSoy!$K$4)</f>
        <v>0.20257267294641951</v>
      </c>
      <c r="CI1505">
        <f>(HydroProcOil!$K$14/HexExtSoy!$K$4)</f>
        <v>0.10977777777777777</v>
      </c>
      <c r="CJ1505">
        <f>(StarchFerm!$K$24/StarchFerm!$K$4)</f>
        <v>0.33157302630665886</v>
      </c>
      <c r="CY1505" s="198"/>
      <c r="CZ1505">
        <f>BP1505*CH1505*1000*LCI!$E$93</f>
        <v>114414273.89138176</v>
      </c>
      <c r="DA1505">
        <f>BQ1505*CI1505*1000*(LCI!$E$99)</f>
        <v>0</v>
      </c>
      <c r="DB1505">
        <f>BR1505*CJ1505*1000*(LCI!$E$96)</f>
        <v>409137104.90205365</v>
      </c>
    </row>
    <row r="1506" spans="1:106" x14ac:dyDescent="0.25">
      <c r="A1506" s="197">
        <v>29099</v>
      </c>
      <c r="B1506" s="197" t="s">
        <v>1594</v>
      </c>
      <c r="C1506" s="197" t="s">
        <v>628</v>
      </c>
      <c r="D1506" s="197">
        <v>-90.541843099999994</v>
      </c>
      <c r="E1506" s="197">
        <v>38.255969999999998</v>
      </c>
      <c r="F1506">
        <v>2.54</v>
      </c>
      <c r="G1506">
        <f t="shared" si="142"/>
        <v>2.54</v>
      </c>
      <c r="H1506" s="198">
        <v>6.26</v>
      </c>
      <c r="Q1506" s="221">
        <f>(Q4591*10000)*TEA!$M$15*10^-6</f>
        <v>45.808520667749995</v>
      </c>
      <c r="R1506" s="221">
        <f>(R4591*10000)*TEA!$O$15*10^-6</f>
        <v>45.808520667749995</v>
      </c>
      <c r="AA1506">
        <f t="shared" si="144"/>
        <v>1</v>
      </c>
      <c r="AB1506" s="197">
        <v>29099</v>
      </c>
      <c r="AC1506" s="197">
        <v>2095</v>
      </c>
      <c r="AD1506" s="197">
        <f t="shared" si="143"/>
        <v>2095</v>
      </c>
      <c r="AE1506" s="197">
        <v>1475</v>
      </c>
      <c r="AJ1506">
        <v>0</v>
      </c>
      <c r="AK1506">
        <v>0</v>
      </c>
      <c r="AU1506" s="198">
        <v>0.27272727299999999</v>
      </c>
      <c r="AV1506" s="6">
        <v>0</v>
      </c>
      <c r="AW1506" s="198">
        <v>0.38356000000000001</v>
      </c>
      <c r="BO1506" s="198"/>
      <c r="BP1506" s="354">
        <f t="shared" si="139"/>
        <v>1451.2636378149</v>
      </c>
      <c r="BQ1506" s="354">
        <f t="shared" si="140"/>
        <v>0</v>
      </c>
      <c r="BR1506" s="354">
        <f t="shared" si="141"/>
        <v>3541.6012599999999</v>
      </c>
      <c r="CG1506" s="198"/>
      <c r="CH1506">
        <f>(Transest!$J$14/HexExtSoy!$K$4)</f>
        <v>0.20257267294641951</v>
      </c>
      <c r="CI1506">
        <f>(HydroProcOil!$K$14/HexExtSoy!$K$4)</f>
        <v>0.10977777777777777</v>
      </c>
      <c r="CJ1506">
        <f>(StarchFerm!$K$24/StarchFerm!$K$4)</f>
        <v>0.33157302630665886</v>
      </c>
      <c r="CY1506" s="198"/>
      <c r="CZ1506">
        <f>BP1506*CH1506*1000*LCI!$E$93</f>
        <v>11097984.873394605</v>
      </c>
      <c r="DA1506">
        <f>BQ1506*CI1506*1000*(LCI!$E$99)</f>
        <v>0</v>
      </c>
      <c r="DB1506">
        <f>BR1506*CJ1506*1000*(LCI!$E$96)</f>
        <v>31647370.116853774</v>
      </c>
    </row>
    <row r="1507" spans="1:106" x14ac:dyDescent="0.25">
      <c r="A1507" s="197">
        <v>29101</v>
      </c>
      <c r="B1507" s="197" t="s">
        <v>1594</v>
      </c>
      <c r="C1507" s="197" t="s">
        <v>703</v>
      </c>
      <c r="D1507" s="197">
        <v>-93.806099099999997</v>
      </c>
      <c r="E1507" s="197">
        <v>38.745849999999997</v>
      </c>
      <c r="F1507">
        <v>3.03</v>
      </c>
      <c r="G1507">
        <f t="shared" si="142"/>
        <v>3.03</v>
      </c>
      <c r="H1507" s="198">
        <v>10.57</v>
      </c>
      <c r="Q1507" s="221">
        <f>(Q4592*10000)*TEA!$M$15*10^-6</f>
        <v>44.494423267499997</v>
      </c>
      <c r="R1507" s="221">
        <f>(R4592*10000)*TEA!$O$15*10^-6</f>
        <v>44.494423267499997</v>
      </c>
      <c r="AA1507">
        <f t="shared" si="144"/>
        <v>1</v>
      </c>
      <c r="AB1507" s="197">
        <v>29101</v>
      </c>
      <c r="AC1507" s="197">
        <v>29423</v>
      </c>
      <c r="AD1507" s="197">
        <f t="shared" si="143"/>
        <v>29423</v>
      </c>
      <c r="AE1507" s="197">
        <v>18449</v>
      </c>
      <c r="AJ1507">
        <v>0</v>
      </c>
      <c r="AK1507">
        <v>0</v>
      </c>
      <c r="AU1507" s="198">
        <v>0.27272727299999999</v>
      </c>
      <c r="AV1507" s="6">
        <v>0</v>
      </c>
      <c r="AW1507" s="198">
        <v>0.38356000000000001</v>
      </c>
      <c r="BO1507" s="198"/>
      <c r="BP1507" s="354">
        <f t="shared" si="139"/>
        <v>24314.097297041368</v>
      </c>
      <c r="BQ1507" s="354">
        <f t="shared" si="140"/>
        <v>0</v>
      </c>
      <c r="BR1507" s="354">
        <f t="shared" si="141"/>
        <v>74796.474510800006</v>
      </c>
      <c r="CG1507" s="198"/>
      <c r="CH1507">
        <f>(Transest!$J$14/HexExtSoy!$K$4)</f>
        <v>0.20257267294641951</v>
      </c>
      <c r="CI1507">
        <f>(HydroProcOil!$K$14/HexExtSoy!$K$4)</f>
        <v>0.10977777777777777</v>
      </c>
      <c r="CJ1507">
        <f>(StarchFerm!$K$24/StarchFerm!$K$4)</f>
        <v>0.33157302630665886</v>
      </c>
      <c r="CY1507" s="198"/>
      <c r="CZ1507">
        <f>BP1507*CH1507*1000*LCI!$E$93</f>
        <v>185932780.91022211</v>
      </c>
      <c r="DA1507">
        <f>BQ1507*CI1507*1000*(LCI!$E$99)</f>
        <v>0</v>
      </c>
      <c r="DB1507">
        <f>BR1507*CJ1507*1000*(LCI!$E$96)</f>
        <v>668373297.41606963</v>
      </c>
    </row>
    <row r="1508" spans="1:106" x14ac:dyDescent="0.25">
      <c r="A1508" s="197">
        <v>29103</v>
      </c>
      <c r="B1508" s="197" t="s">
        <v>1594</v>
      </c>
      <c r="C1508" s="197" t="s">
        <v>1086</v>
      </c>
      <c r="D1508" s="197">
        <v>-92.132783700000005</v>
      </c>
      <c r="E1508" s="197">
        <v>40.132390000000001</v>
      </c>
      <c r="F1508">
        <v>3.28</v>
      </c>
      <c r="G1508">
        <f t="shared" si="142"/>
        <v>3.28</v>
      </c>
      <c r="H1508" s="198">
        <v>9.81</v>
      </c>
      <c r="Q1508" s="221">
        <f>(Q4593*10000)*TEA!$M$15*10^-6</f>
        <v>41.640561975599994</v>
      </c>
      <c r="R1508" s="221">
        <f>(R4593*10000)*TEA!$O$15*10^-6</f>
        <v>41.640561975599994</v>
      </c>
      <c r="AA1508">
        <f t="shared" si="144"/>
        <v>1</v>
      </c>
      <c r="AB1508" s="197">
        <v>29103</v>
      </c>
      <c r="AC1508" s="197">
        <v>22858</v>
      </c>
      <c r="AD1508" s="197">
        <f t="shared" si="143"/>
        <v>22858</v>
      </c>
      <c r="AE1508" s="197">
        <v>17756</v>
      </c>
      <c r="AJ1508">
        <v>0</v>
      </c>
      <c r="AK1508">
        <v>0</v>
      </c>
      <c r="AU1508" s="198">
        <v>0.27272727299999999</v>
      </c>
      <c r="AV1508" s="6">
        <v>0</v>
      </c>
      <c r="AW1508" s="198">
        <v>0.38356000000000001</v>
      </c>
      <c r="BO1508" s="198"/>
      <c r="BP1508" s="354">
        <f t="shared" si="139"/>
        <v>20447.520020447519</v>
      </c>
      <c r="BQ1508" s="354">
        <f t="shared" si="140"/>
        <v>0</v>
      </c>
      <c r="BR1508" s="354">
        <f t="shared" si="141"/>
        <v>66810.920241600004</v>
      </c>
      <c r="CG1508" s="198"/>
      <c r="CH1508">
        <f>(Transest!$J$14/HexExtSoy!$K$4)</f>
        <v>0.20257267294641951</v>
      </c>
      <c r="CI1508">
        <f>(HydroProcOil!$K$14/HexExtSoy!$K$4)</f>
        <v>0.10977777777777777</v>
      </c>
      <c r="CJ1508">
        <f>(StarchFerm!$K$24/StarchFerm!$K$4)</f>
        <v>0.33157302630665886</v>
      </c>
      <c r="CY1508" s="198"/>
      <c r="CZ1508">
        <f>BP1508*CH1508*1000*LCI!$E$93</f>
        <v>156364606.65894738</v>
      </c>
      <c r="DA1508">
        <f>BQ1508*CI1508*1000*(LCI!$E$99)</f>
        <v>0</v>
      </c>
      <c r="DB1508">
        <f>BR1508*CJ1508*1000*(LCI!$E$96)</f>
        <v>597015238.44994128</v>
      </c>
    </row>
    <row r="1509" spans="1:106" x14ac:dyDescent="0.25">
      <c r="A1509" s="197">
        <v>29105</v>
      </c>
      <c r="B1509" s="197" t="s">
        <v>1594</v>
      </c>
      <c r="C1509" s="197" t="s">
        <v>1611</v>
      </c>
      <c r="D1509" s="197">
        <v>-92.587768100000005</v>
      </c>
      <c r="E1509" s="197">
        <v>37.655679999999997</v>
      </c>
      <c r="F1509">
        <v>2.7</v>
      </c>
      <c r="G1509">
        <f t="shared" si="142"/>
        <v>2.7</v>
      </c>
      <c r="H1509" s="198">
        <v>9.2100000000000009</v>
      </c>
      <c r="Q1509" s="221">
        <f>(Q4594*10000)*TEA!$M$15*10^-6</f>
        <v>46.18708846965</v>
      </c>
      <c r="R1509" s="221">
        <f>(R4594*10000)*TEA!$O$15*10^-6</f>
        <v>46.18708846965</v>
      </c>
      <c r="AA1509">
        <f t="shared" si="144"/>
        <v>1</v>
      </c>
      <c r="AB1509" s="197">
        <v>29105</v>
      </c>
      <c r="AC1509" s="197">
        <v>495</v>
      </c>
      <c r="AD1509" s="197">
        <f t="shared" si="143"/>
        <v>495</v>
      </c>
      <c r="AE1509" s="197">
        <v>794</v>
      </c>
      <c r="AJ1509">
        <v>0</v>
      </c>
      <c r="AK1509">
        <v>0</v>
      </c>
      <c r="AU1509" s="198">
        <v>0.27272727299999999</v>
      </c>
      <c r="AV1509" s="6">
        <v>0</v>
      </c>
      <c r="AW1509" s="198">
        <v>0.38356000000000001</v>
      </c>
      <c r="BO1509" s="198"/>
      <c r="BP1509" s="354">
        <f t="shared" si="139"/>
        <v>364.50000036450001</v>
      </c>
      <c r="BQ1509" s="354">
        <f t="shared" si="140"/>
        <v>0</v>
      </c>
      <c r="BR1509" s="354">
        <f t="shared" si="141"/>
        <v>2804.8745544000003</v>
      </c>
      <c r="CG1509" s="198"/>
      <c r="CH1509">
        <f>(Transest!$J$14/HexExtSoy!$K$4)</f>
        <v>0.20257267294641951</v>
      </c>
      <c r="CI1509">
        <f>(HydroProcOil!$K$14/HexExtSoy!$K$4)</f>
        <v>0.10977777777777777</v>
      </c>
      <c r="CJ1509">
        <f>(StarchFerm!$K$24/StarchFerm!$K$4)</f>
        <v>0.33157302630665886</v>
      </c>
      <c r="CY1509" s="198"/>
      <c r="CZ1509">
        <f>BP1509*CH1509*1000*LCI!$E$93</f>
        <v>2787374.6609459887</v>
      </c>
      <c r="DA1509">
        <f>BQ1509*CI1509*1000*(LCI!$E$99)</f>
        <v>0</v>
      </c>
      <c r="DB1509">
        <f>BR1509*CJ1509*1000*(LCI!$E$96)</f>
        <v>25064059.061928988</v>
      </c>
    </row>
    <row r="1510" spans="1:106" x14ac:dyDescent="0.25">
      <c r="A1510" s="197">
        <v>29107</v>
      </c>
      <c r="B1510" s="197" t="s">
        <v>1594</v>
      </c>
      <c r="C1510" s="197" t="s">
        <v>704</v>
      </c>
      <c r="D1510" s="197">
        <v>-93.784356200000005</v>
      </c>
      <c r="E1510" s="197">
        <v>39.065779999999997</v>
      </c>
      <c r="F1510">
        <v>3.55</v>
      </c>
      <c r="G1510">
        <f t="shared" si="142"/>
        <v>3.55</v>
      </c>
      <c r="H1510" s="198">
        <v>12.58</v>
      </c>
      <c r="Q1510" s="221">
        <f>(Q4595*10000)*TEA!$M$15*10^-6</f>
        <v>43.926433824599997</v>
      </c>
      <c r="R1510" s="221">
        <f>(R4595*10000)*TEA!$O$15*10^-6</f>
        <v>43.926433824599997</v>
      </c>
      <c r="AA1510">
        <f t="shared" si="144"/>
        <v>1</v>
      </c>
      <c r="AB1510" s="197">
        <v>29107</v>
      </c>
      <c r="AC1510" s="197">
        <v>46863</v>
      </c>
      <c r="AD1510" s="197">
        <f t="shared" si="143"/>
        <v>46863</v>
      </c>
      <c r="AE1510" s="197">
        <v>41826</v>
      </c>
      <c r="AJ1510">
        <v>0</v>
      </c>
      <c r="AK1510">
        <v>0</v>
      </c>
      <c r="AU1510" s="198">
        <v>0.27272727299999999</v>
      </c>
      <c r="AV1510" s="6">
        <v>0</v>
      </c>
      <c r="AW1510" s="198">
        <v>0.38356000000000001</v>
      </c>
      <c r="BO1510" s="198"/>
      <c r="BP1510" s="354">
        <f t="shared" si="139"/>
        <v>45371.904590826445</v>
      </c>
      <c r="BQ1510" s="354">
        <f t="shared" si="140"/>
        <v>0</v>
      </c>
      <c r="BR1510" s="354">
        <f t="shared" si="141"/>
        <v>201818.17944479999</v>
      </c>
      <c r="CG1510" s="198"/>
      <c r="CH1510">
        <f>(Transest!$J$14/HexExtSoy!$K$4)</f>
        <v>0.20257267294641951</v>
      </c>
      <c r="CI1510">
        <f>(HydroProcOil!$K$14/HexExtSoy!$K$4)</f>
        <v>0.10977777777777777</v>
      </c>
      <c r="CJ1510">
        <f>(StarchFerm!$K$24/StarchFerm!$K$4)</f>
        <v>0.33157302630665886</v>
      </c>
      <c r="CY1510" s="198"/>
      <c r="CZ1510">
        <f>BP1510*CH1510*1000*LCI!$E$93</f>
        <v>346964326.60866976</v>
      </c>
      <c r="DA1510">
        <f>BQ1510*CI1510*1000*(LCI!$E$99)</f>
        <v>0</v>
      </c>
      <c r="DB1510">
        <f>BR1510*CJ1510*1000*(LCI!$E$96)</f>
        <v>1803425668.873631</v>
      </c>
    </row>
    <row r="1511" spans="1:106" x14ac:dyDescent="0.25">
      <c r="A1511" s="197">
        <v>29109</v>
      </c>
      <c r="B1511" s="197" t="s">
        <v>1594</v>
      </c>
      <c r="C1511" s="197" t="s">
        <v>631</v>
      </c>
      <c r="D1511" s="197">
        <v>-93.836266600000002</v>
      </c>
      <c r="E1511" s="197">
        <v>37.112520000000004</v>
      </c>
      <c r="F1511">
        <v>2.74</v>
      </c>
      <c r="G1511">
        <f t="shared" si="142"/>
        <v>2.74</v>
      </c>
      <c r="H1511" s="198">
        <v>8</v>
      </c>
      <c r="Q1511" s="221">
        <f>(Q4596*10000)*TEA!$M$15*10^-6</f>
        <v>47.008791011249997</v>
      </c>
      <c r="R1511" s="221">
        <f>(R4596*10000)*TEA!$O$15*10^-6</f>
        <v>47.008791011249997</v>
      </c>
      <c r="AA1511">
        <f t="shared" si="144"/>
        <v>1</v>
      </c>
      <c r="AB1511" s="197">
        <v>29109</v>
      </c>
      <c r="AC1511" s="197">
        <v>7391</v>
      </c>
      <c r="AD1511" s="197">
        <f t="shared" si="143"/>
        <v>7391</v>
      </c>
      <c r="AE1511" s="197">
        <v>3786</v>
      </c>
      <c r="AJ1511">
        <v>0</v>
      </c>
      <c r="AK1511">
        <v>0</v>
      </c>
      <c r="AU1511" s="198">
        <v>0.27272727299999999</v>
      </c>
      <c r="AV1511" s="6">
        <v>0</v>
      </c>
      <c r="AW1511" s="198">
        <v>0.38356000000000001</v>
      </c>
      <c r="BO1511" s="198"/>
      <c r="BP1511" s="354">
        <f t="shared" si="139"/>
        <v>5523.0927327958198</v>
      </c>
      <c r="BQ1511" s="354">
        <f t="shared" si="140"/>
        <v>0</v>
      </c>
      <c r="BR1511" s="354">
        <f t="shared" si="141"/>
        <v>11617.26528</v>
      </c>
      <c r="CG1511" s="198"/>
      <c r="CH1511">
        <f>(Transest!$J$14/HexExtSoy!$K$4)</f>
        <v>0.20257267294641951</v>
      </c>
      <c r="CI1511">
        <f>(HydroProcOil!$K$14/HexExtSoy!$K$4)</f>
        <v>0.10977777777777777</v>
      </c>
      <c r="CJ1511">
        <f>(StarchFerm!$K$24/StarchFerm!$K$4)</f>
        <v>0.33157302630665886</v>
      </c>
      <c r="CY1511" s="198"/>
      <c r="CZ1511">
        <f>BP1511*CH1511*1000*LCI!$E$93</f>
        <v>42235744.08245562</v>
      </c>
      <c r="DA1511">
        <f>BQ1511*CI1511*1000*(LCI!$E$99)</f>
        <v>0</v>
      </c>
      <c r="DB1511">
        <f>BR1511*CJ1511*1000*(LCI!$E$96)</f>
        <v>103810640.17970078</v>
      </c>
    </row>
    <row r="1512" spans="1:106" x14ac:dyDescent="0.25">
      <c r="A1512" s="197">
        <v>29111</v>
      </c>
      <c r="B1512" s="197" t="s">
        <v>1594</v>
      </c>
      <c r="C1512" s="197" t="s">
        <v>1049</v>
      </c>
      <c r="D1512" s="197">
        <v>-91.707285999999996</v>
      </c>
      <c r="E1512" s="197">
        <v>40.098469999999999</v>
      </c>
      <c r="F1512">
        <v>3.42</v>
      </c>
      <c r="G1512">
        <f t="shared" si="142"/>
        <v>3.42</v>
      </c>
      <c r="H1512" s="198">
        <v>9.85</v>
      </c>
      <c r="Q1512" s="221">
        <f>(Q4597*10000)*TEA!$M$15*10^-6</f>
        <v>41.709891013650001</v>
      </c>
      <c r="R1512" s="221">
        <f>(R4597*10000)*TEA!$O$15*10^-6</f>
        <v>41.709891013650001</v>
      </c>
      <c r="AA1512">
        <f t="shared" si="144"/>
        <v>1</v>
      </c>
      <c r="AB1512" s="197">
        <v>29111</v>
      </c>
      <c r="AC1512" s="197">
        <v>24515</v>
      </c>
      <c r="AD1512" s="197">
        <f t="shared" si="143"/>
        <v>24515</v>
      </c>
      <c r="AE1512" s="197">
        <v>22048</v>
      </c>
      <c r="AJ1512">
        <v>0</v>
      </c>
      <c r="AK1512">
        <v>0</v>
      </c>
      <c r="AU1512" s="198">
        <v>0.27272727299999999</v>
      </c>
      <c r="AV1512" s="6">
        <v>0</v>
      </c>
      <c r="AW1512" s="198">
        <v>0.38356000000000001</v>
      </c>
      <c r="BO1512" s="198"/>
      <c r="BP1512" s="354">
        <f t="shared" si="139"/>
        <v>22865.8091137749</v>
      </c>
      <c r="BQ1512" s="354">
        <f t="shared" si="140"/>
        <v>0</v>
      </c>
      <c r="BR1512" s="354">
        <f t="shared" si="141"/>
        <v>83298.799167999998</v>
      </c>
      <c r="CG1512" s="198"/>
      <c r="CH1512">
        <f>(Transest!$J$14/HexExtSoy!$K$4)</f>
        <v>0.20257267294641951</v>
      </c>
      <c r="CI1512">
        <f>(HydroProcOil!$K$14/HexExtSoy!$K$4)</f>
        <v>0.10977777777777777</v>
      </c>
      <c r="CJ1512">
        <f>(StarchFerm!$K$24/StarchFerm!$K$4)</f>
        <v>0.33157302630665886</v>
      </c>
      <c r="CY1512" s="198"/>
      <c r="CZ1512">
        <f>BP1512*CH1512*1000*LCI!$E$93</f>
        <v>174857549.69006431</v>
      </c>
      <c r="DA1512">
        <f>BQ1512*CI1512*1000*(LCI!$E$99)</f>
        <v>0</v>
      </c>
      <c r="DB1512">
        <f>BR1512*CJ1512*1000*(LCI!$E$96)</f>
        <v>744349161.30540538</v>
      </c>
    </row>
    <row r="1513" spans="1:106" x14ac:dyDescent="0.25">
      <c r="A1513" s="197">
        <v>29113</v>
      </c>
      <c r="B1513" s="197" t="s">
        <v>1594</v>
      </c>
      <c r="C1513" s="197" t="s">
        <v>705</v>
      </c>
      <c r="D1513" s="197">
        <v>-90.965040000000002</v>
      </c>
      <c r="E1513" s="197">
        <v>39.054960000000001</v>
      </c>
      <c r="F1513">
        <v>2.86</v>
      </c>
      <c r="G1513">
        <f t="shared" si="142"/>
        <v>2.86</v>
      </c>
      <c r="H1513" s="198">
        <v>9.26</v>
      </c>
      <c r="Q1513" s="221">
        <f>(Q4598*10000)*TEA!$M$15*10^-6</f>
        <v>44.044322980949993</v>
      </c>
      <c r="R1513" s="221">
        <f>(R4598*10000)*TEA!$O$15*10^-6</f>
        <v>44.044322980949993</v>
      </c>
      <c r="AA1513">
        <f t="shared" si="144"/>
        <v>1</v>
      </c>
      <c r="AB1513" s="197">
        <v>29113</v>
      </c>
      <c r="AC1513" s="197">
        <v>30433</v>
      </c>
      <c r="AD1513" s="197">
        <f t="shared" si="143"/>
        <v>30433</v>
      </c>
      <c r="AE1513" s="197">
        <v>16300</v>
      </c>
      <c r="AJ1513">
        <v>0</v>
      </c>
      <c r="AK1513">
        <v>0</v>
      </c>
      <c r="AU1513" s="198">
        <v>0.27272727299999999</v>
      </c>
      <c r="AV1513" s="6">
        <v>0</v>
      </c>
      <c r="AW1513" s="198">
        <v>0.38356000000000001</v>
      </c>
      <c r="BO1513" s="198"/>
      <c r="BP1513" s="354">
        <f t="shared" si="139"/>
        <v>23737.740023737737</v>
      </c>
      <c r="BQ1513" s="354">
        <f t="shared" si="140"/>
        <v>0</v>
      </c>
      <c r="BR1513" s="354">
        <f t="shared" si="141"/>
        <v>57893.779280000002</v>
      </c>
      <c r="CG1513" s="198"/>
      <c r="CH1513">
        <f>(Transest!$J$14/HexExtSoy!$K$4)</f>
        <v>0.20257267294641951</v>
      </c>
      <c r="CI1513">
        <f>(HydroProcOil!$K$14/HexExtSoy!$K$4)</f>
        <v>0.10977777777777777</v>
      </c>
      <c r="CJ1513">
        <f>(StarchFerm!$K$24/StarchFerm!$K$4)</f>
        <v>0.33157302630665886</v>
      </c>
      <c r="CY1513" s="198"/>
      <c r="CZ1513">
        <f>BP1513*CH1513*1000*LCI!$E$93</f>
        <v>181525308.59841982</v>
      </c>
      <c r="DA1513">
        <f>BQ1513*CI1513*1000*(LCI!$E$99)</f>
        <v>0</v>
      </c>
      <c r="DB1513">
        <f>BR1513*CJ1513*1000*(LCI!$E$96)</f>
        <v>517332620.42537224</v>
      </c>
    </row>
    <row r="1514" spans="1:106" x14ac:dyDescent="0.25">
      <c r="A1514" s="197">
        <v>29115</v>
      </c>
      <c r="B1514" s="197" t="s">
        <v>1594</v>
      </c>
      <c r="C1514" s="197" t="s">
        <v>1179</v>
      </c>
      <c r="D1514" s="197">
        <v>-93.105599799999993</v>
      </c>
      <c r="E1514" s="197">
        <v>39.870649999999998</v>
      </c>
      <c r="F1514">
        <v>2.71</v>
      </c>
      <c r="G1514">
        <f t="shared" si="142"/>
        <v>2.71</v>
      </c>
      <c r="H1514" s="198">
        <v>9.6</v>
      </c>
      <c r="Q1514" s="221">
        <f>(Q4599*10000)*TEA!$M$15*10^-6</f>
        <v>42.209384395949996</v>
      </c>
      <c r="R1514" s="221">
        <f>(R4599*10000)*TEA!$O$15*10^-6</f>
        <v>42.209384395949996</v>
      </c>
      <c r="AA1514">
        <f t="shared" si="144"/>
        <v>1</v>
      </c>
      <c r="AB1514" s="197">
        <v>29115</v>
      </c>
      <c r="AC1514" s="197">
        <v>30366</v>
      </c>
      <c r="AD1514" s="197">
        <f t="shared" si="143"/>
        <v>30366</v>
      </c>
      <c r="AE1514" s="197">
        <v>12127</v>
      </c>
      <c r="AJ1514">
        <v>0</v>
      </c>
      <c r="AK1514">
        <v>0</v>
      </c>
      <c r="AU1514" s="198">
        <v>0.27272727299999999</v>
      </c>
      <c r="AV1514" s="6">
        <v>0</v>
      </c>
      <c r="AW1514" s="198">
        <v>0.38356000000000001</v>
      </c>
      <c r="BO1514" s="198"/>
      <c r="BP1514" s="354">
        <f t="shared" si="139"/>
        <v>22443.23456789778</v>
      </c>
      <c r="BQ1514" s="354">
        <f t="shared" si="140"/>
        <v>0</v>
      </c>
      <c r="BR1514" s="354">
        <f t="shared" si="141"/>
        <v>44653.748352000002</v>
      </c>
      <c r="CG1514" s="198"/>
      <c r="CH1514">
        <f>(Transest!$J$14/HexExtSoy!$K$4)</f>
        <v>0.20257267294641951</v>
      </c>
      <c r="CI1514">
        <f>(HydroProcOil!$K$14/HexExtSoy!$K$4)</f>
        <v>0.10977777777777777</v>
      </c>
      <c r="CJ1514">
        <f>(StarchFerm!$K$24/StarchFerm!$K$4)</f>
        <v>0.33157302630665886</v>
      </c>
      <c r="CY1514" s="198"/>
      <c r="CZ1514">
        <f>BP1514*CH1514*1000*LCI!$E$93</f>
        <v>171626072.10334066</v>
      </c>
      <c r="DA1514">
        <f>BQ1514*CI1514*1000*(LCI!$E$99)</f>
        <v>0</v>
      </c>
      <c r="DB1514">
        <f>BR1514*CJ1514*1000*(LCI!$E$96)</f>
        <v>399021119.95538229</v>
      </c>
    </row>
    <row r="1515" spans="1:106" x14ac:dyDescent="0.25">
      <c r="A1515" s="197">
        <v>29117</v>
      </c>
      <c r="B1515" s="197" t="s">
        <v>1594</v>
      </c>
      <c r="C1515" s="197" t="s">
        <v>1088</v>
      </c>
      <c r="D1515" s="197">
        <v>-93.550007699999995</v>
      </c>
      <c r="E1515" s="197">
        <v>39.792589999999997</v>
      </c>
      <c r="F1515">
        <v>3.11</v>
      </c>
      <c r="G1515">
        <f t="shared" si="142"/>
        <v>3.11</v>
      </c>
      <c r="H1515" s="198">
        <v>10.96</v>
      </c>
      <c r="Q1515" s="221">
        <f>(Q4600*10000)*TEA!$M$15*10^-6</f>
        <v>42.371865357749996</v>
      </c>
      <c r="R1515" s="221">
        <f>(R4600*10000)*TEA!$O$15*10^-6</f>
        <v>42.371865357749996</v>
      </c>
      <c r="AA1515">
        <f t="shared" si="144"/>
        <v>1</v>
      </c>
      <c r="AB1515" s="197">
        <v>29117</v>
      </c>
      <c r="AC1515" s="197">
        <v>46553</v>
      </c>
      <c r="AD1515" s="197">
        <f t="shared" si="143"/>
        <v>46553</v>
      </c>
      <c r="AE1515" s="197">
        <v>15773</v>
      </c>
      <c r="AJ1515">
        <v>0</v>
      </c>
      <c r="AK1515">
        <v>0</v>
      </c>
      <c r="AU1515" s="198">
        <v>0.27272727299999999</v>
      </c>
      <c r="AV1515" s="6">
        <v>0</v>
      </c>
      <c r="AW1515" s="198">
        <v>0.38356000000000001</v>
      </c>
      <c r="BO1515" s="198"/>
      <c r="BP1515" s="354">
        <f t="shared" si="139"/>
        <v>39485.408221303587</v>
      </c>
      <c r="BQ1515" s="354">
        <f t="shared" si="140"/>
        <v>0</v>
      </c>
      <c r="BR1515" s="354">
        <f t="shared" si="141"/>
        <v>66306.81500480001</v>
      </c>
      <c r="CG1515" s="198"/>
      <c r="CH1515">
        <f>(Transest!$J$14/HexExtSoy!$K$4)</f>
        <v>0.20257267294641951</v>
      </c>
      <c r="CI1515">
        <f>(HydroProcOil!$K$14/HexExtSoy!$K$4)</f>
        <v>0.10977777777777777</v>
      </c>
      <c r="CJ1515">
        <f>(StarchFerm!$K$24/StarchFerm!$K$4)</f>
        <v>0.33157302630665886</v>
      </c>
      <c r="CY1515" s="198"/>
      <c r="CZ1515">
        <f>BP1515*CH1515*1000*LCI!$E$93</f>
        <v>301949591.88781732</v>
      </c>
      <c r="DA1515">
        <f>BQ1515*CI1515*1000*(LCI!$E$99)</f>
        <v>0</v>
      </c>
      <c r="DB1515">
        <f>BR1515*CJ1515*1000*(LCI!$E$96)</f>
        <v>592510607.96343267</v>
      </c>
    </row>
    <row r="1516" spans="1:106" x14ac:dyDescent="0.25">
      <c r="A1516" s="197">
        <v>29119</v>
      </c>
      <c r="B1516" s="197" t="s">
        <v>1594</v>
      </c>
      <c r="C1516" s="197" t="s">
        <v>1612</v>
      </c>
      <c r="D1516" s="197">
        <v>-94.3605704</v>
      </c>
      <c r="E1516" s="197">
        <v>36.638530000000003</v>
      </c>
      <c r="F1516">
        <v>3.15</v>
      </c>
      <c r="G1516">
        <f t="shared" si="142"/>
        <v>3.15</v>
      </c>
      <c r="H1516" s="198">
        <v>7.62</v>
      </c>
      <c r="Q1516" s="221">
        <f>(Q4601*10000)*TEA!$M$15*10^-6</f>
        <v>48.216584628899994</v>
      </c>
      <c r="R1516" s="221">
        <f>(R4601*10000)*TEA!$O$15*10^-6</f>
        <v>48.216584628899994</v>
      </c>
      <c r="AA1516">
        <f t="shared" si="144"/>
        <v>1</v>
      </c>
      <c r="AB1516" s="197">
        <v>29119</v>
      </c>
      <c r="AC1516" s="197">
        <v>655</v>
      </c>
      <c r="AD1516" s="197">
        <f t="shared" si="143"/>
        <v>655</v>
      </c>
      <c r="AE1516" s="197">
        <v>382</v>
      </c>
      <c r="AJ1516">
        <v>0</v>
      </c>
      <c r="AK1516">
        <v>0</v>
      </c>
      <c r="AU1516" s="198">
        <v>0.27272727299999999</v>
      </c>
      <c r="AV1516" s="6">
        <v>0</v>
      </c>
      <c r="AW1516" s="198">
        <v>0.38356000000000001</v>
      </c>
      <c r="BO1516" s="198"/>
      <c r="BP1516" s="354">
        <f t="shared" si="139"/>
        <v>562.70454601724998</v>
      </c>
      <c r="BQ1516" s="354">
        <f t="shared" si="140"/>
        <v>0</v>
      </c>
      <c r="BR1516" s="354">
        <f t="shared" si="141"/>
        <v>1116.4817904000001</v>
      </c>
      <c r="CG1516" s="198"/>
      <c r="CH1516">
        <f>(Transest!$J$14/HexExtSoy!$K$4)</f>
        <v>0.20257267294641951</v>
      </c>
      <c r="CI1516">
        <f>(HydroProcOil!$K$14/HexExtSoy!$K$4)</f>
        <v>0.10977777777777777</v>
      </c>
      <c r="CJ1516">
        <f>(StarchFerm!$K$24/StarchFerm!$K$4)</f>
        <v>0.33157302630665886</v>
      </c>
      <c r="CY1516" s="198"/>
      <c r="CZ1516">
        <f>BP1516*CH1516*1000*LCI!$E$93</f>
        <v>4303068.2897095485</v>
      </c>
      <c r="DA1516">
        <f>BQ1516*CI1516*1000*(LCI!$E$99)</f>
        <v>0</v>
      </c>
      <c r="DB1516">
        <f>BR1516*CJ1516*1000*(LCI!$E$96)</f>
        <v>9976761.8812955692</v>
      </c>
    </row>
    <row r="1517" spans="1:106" x14ac:dyDescent="0.25">
      <c r="A1517" s="197">
        <v>29121</v>
      </c>
      <c r="B1517" s="197" t="s">
        <v>1594</v>
      </c>
      <c r="C1517" s="197" t="s">
        <v>635</v>
      </c>
      <c r="D1517" s="197">
        <v>-92.548110800000003</v>
      </c>
      <c r="E1517" s="197">
        <v>39.832430000000002</v>
      </c>
      <c r="F1517">
        <v>3.09</v>
      </c>
      <c r="G1517">
        <f t="shared" si="142"/>
        <v>3.09</v>
      </c>
      <c r="H1517" s="198">
        <v>10.51</v>
      </c>
      <c r="Q1517" s="221">
        <f>(Q4602*10000)*TEA!$M$15*10^-6</f>
        <v>42.280613445150003</v>
      </c>
      <c r="R1517" s="221">
        <f>(R4602*10000)*TEA!$O$15*10^-6</f>
        <v>42.280613445150003</v>
      </c>
      <c r="AA1517">
        <f t="shared" si="144"/>
        <v>1</v>
      </c>
      <c r="AB1517" s="197">
        <v>29121</v>
      </c>
      <c r="AC1517" s="197">
        <v>35134</v>
      </c>
      <c r="AD1517" s="197">
        <f t="shared" si="143"/>
        <v>35134</v>
      </c>
      <c r="AE1517" s="197">
        <v>20022</v>
      </c>
      <c r="AJ1517">
        <v>0</v>
      </c>
      <c r="AK1517">
        <v>0</v>
      </c>
      <c r="AU1517" s="198">
        <v>0.27272727299999999</v>
      </c>
      <c r="AV1517" s="6">
        <v>0</v>
      </c>
      <c r="AW1517" s="198">
        <v>0.38356000000000001</v>
      </c>
      <c r="BO1517" s="198"/>
      <c r="BP1517" s="354">
        <f t="shared" si="139"/>
        <v>29608.380029608379</v>
      </c>
      <c r="BQ1517" s="354">
        <f t="shared" si="140"/>
        <v>0</v>
      </c>
      <c r="BR1517" s="354">
        <f t="shared" si="141"/>
        <v>80712.998743200005</v>
      </c>
      <c r="CG1517" s="198"/>
      <c r="CH1517">
        <f>(Transest!$J$14/HexExtSoy!$K$4)</f>
        <v>0.20257267294641951</v>
      </c>
      <c r="CI1517">
        <f>(HydroProcOil!$K$14/HexExtSoy!$K$4)</f>
        <v>0.10977777777777777</v>
      </c>
      <c r="CJ1517">
        <f>(StarchFerm!$K$24/StarchFerm!$K$4)</f>
        <v>0.33157302630665886</v>
      </c>
      <c r="CY1517" s="198"/>
      <c r="CZ1517">
        <f>BP1517*CH1517*1000*LCI!$E$93</f>
        <v>226418787.82897118</v>
      </c>
      <c r="DA1517">
        <f>BQ1517*CI1517*1000*(LCI!$E$99)</f>
        <v>0</v>
      </c>
      <c r="DB1517">
        <f>BR1517*CJ1517*1000*(LCI!$E$96)</f>
        <v>721242725.23756778</v>
      </c>
    </row>
    <row r="1518" spans="1:106" x14ac:dyDescent="0.25">
      <c r="A1518" s="197">
        <v>29123</v>
      </c>
      <c r="B1518" s="197" t="s">
        <v>1594</v>
      </c>
      <c r="C1518" s="197" t="s">
        <v>636</v>
      </c>
      <c r="D1518" s="197">
        <v>-90.348122799999999</v>
      </c>
      <c r="E1518" s="197">
        <v>37.474710000000002</v>
      </c>
      <c r="F1518">
        <v>2.2999999999999998</v>
      </c>
      <c r="G1518">
        <f t="shared" si="142"/>
        <v>2.2999999999999998</v>
      </c>
      <c r="H1518" s="198">
        <v>7.33</v>
      </c>
      <c r="Q1518" s="221">
        <f>(Q4603*10000)*TEA!$M$15*10^-6</f>
        <v>47.303871096599998</v>
      </c>
      <c r="R1518" s="221">
        <f>(R4603*10000)*TEA!$O$15*10^-6</f>
        <v>47.303871096599998</v>
      </c>
      <c r="AA1518">
        <f t="shared" si="144"/>
        <v>1</v>
      </c>
      <c r="AB1518" s="197">
        <v>29123</v>
      </c>
      <c r="AC1518" s="197">
        <v>380</v>
      </c>
      <c r="AD1518" s="197">
        <f t="shared" si="143"/>
        <v>380</v>
      </c>
      <c r="AE1518" s="197">
        <v>87</v>
      </c>
      <c r="AJ1518">
        <v>0</v>
      </c>
      <c r="AK1518">
        <v>0</v>
      </c>
      <c r="AU1518" s="198">
        <v>0.27272727299999999</v>
      </c>
      <c r="AV1518" s="6">
        <v>0</v>
      </c>
      <c r="AW1518" s="198">
        <v>0.38356000000000001</v>
      </c>
      <c r="BO1518" s="198"/>
      <c r="BP1518" s="354">
        <f t="shared" si="139"/>
        <v>238.36363660199996</v>
      </c>
      <c r="BQ1518" s="354">
        <f t="shared" si="140"/>
        <v>0</v>
      </c>
      <c r="BR1518" s="354">
        <f t="shared" si="141"/>
        <v>244.60004760000001</v>
      </c>
      <c r="CG1518" s="198"/>
      <c r="CH1518">
        <f>(Transest!$J$14/HexExtSoy!$K$4)</f>
        <v>0.20257267294641951</v>
      </c>
      <c r="CI1518">
        <f>(HydroProcOil!$K$14/HexExtSoy!$K$4)</f>
        <v>0.10977777777777777</v>
      </c>
      <c r="CJ1518">
        <f>(StarchFerm!$K$24/StarchFerm!$K$4)</f>
        <v>0.33157302630665886</v>
      </c>
      <c r="CY1518" s="198"/>
      <c r="CZ1518">
        <f>BP1518*CH1518*1000*LCI!$E$93</f>
        <v>1822794.952238529</v>
      </c>
      <c r="DA1518">
        <f>BQ1518*CI1518*1000*(LCI!$E$99)</f>
        <v>0</v>
      </c>
      <c r="DB1518">
        <f>BR1518*CJ1518*1000*(LCI!$E$96)</f>
        <v>2185719.8675712156</v>
      </c>
    </row>
    <row r="1519" spans="1:106" x14ac:dyDescent="0.25">
      <c r="A1519" s="197">
        <v>29125</v>
      </c>
      <c r="B1519" s="197" t="s">
        <v>1594</v>
      </c>
      <c r="C1519" s="197" t="s">
        <v>1613</v>
      </c>
      <c r="D1519" s="197">
        <v>-91.918812799999998</v>
      </c>
      <c r="E1519" s="197">
        <v>38.160919999999997</v>
      </c>
      <c r="F1519">
        <v>2.88</v>
      </c>
      <c r="G1519">
        <f t="shared" si="142"/>
        <v>2.88</v>
      </c>
      <c r="H1519" s="198">
        <v>7.75</v>
      </c>
      <c r="Q1519" s="221">
        <f>(Q4604*10000)*TEA!$M$15*10^-6</f>
        <v>45.674822481749999</v>
      </c>
      <c r="R1519" s="221">
        <f>(R4604*10000)*TEA!$O$15*10^-6</f>
        <v>45.674822481749999</v>
      </c>
      <c r="AA1519">
        <f t="shared" si="144"/>
        <v>1</v>
      </c>
      <c r="AB1519" s="197">
        <v>29125</v>
      </c>
      <c r="AC1519" s="197">
        <v>1886</v>
      </c>
      <c r="AD1519" s="197">
        <f t="shared" si="143"/>
        <v>1886</v>
      </c>
      <c r="AE1519" s="197">
        <v>873</v>
      </c>
      <c r="AJ1519">
        <v>0</v>
      </c>
      <c r="AK1519">
        <v>0</v>
      </c>
      <c r="AU1519" s="198">
        <v>0.27272727299999999</v>
      </c>
      <c r="AV1519" s="6">
        <v>0</v>
      </c>
      <c r="AW1519" s="198">
        <v>0.38356000000000001</v>
      </c>
      <c r="BO1519" s="198"/>
      <c r="BP1519" s="354">
        <f t="shared" si="139"/>
        <v>1481.3672742086399</v>
      </c>
      <c r="BQ1519" s="354">
        <f t="shared" si="140"/>
        <v>0</v>
      </c>
      <c r="BR1519" s="354">
        <f t="shared" si="141"/>
        <v>2595.07107</v>
      </c>
      <c r="CG1519" s="198"/>
      <c r="CH1519">
        <f>(Transest!$J$14/HexExtSoy!$K$4)</f>
        <v>0.20257267294641951</v>
      </c>
      <c r="CI1519">
        <f>(HydroProcOil!$K$14/HexExtSoy!$K$4)</f>
        <v>0.10977777777777777</v>
      </c>
      <c r="CJ1519">
        <f>(StarchFerm!$K$24/StarchFerm!$K$4)</f>
        <v>0.33157302630665886</v>
      </c>
      <c r="CY1519" s="198"/>
      <c r="CZ1519">
        <f>BP1519*CH1519*1000*LCI!$E$93</f>
        <v>11328190.945280289</v>
      </c>
      <c r="DA1519">
        <f>BQ1519*CI1519*1000*(LCI!$E$99)</f>
        <v>0</v>
      </c>
      <c r="DB1519">
        <f>BR1519*CJ1519*1000*(LCI!$E$96)</f>
        <v>23189277.561932463</v>
      </c>
    </row>
    <row r="1520" spans="1:106" x14ac:dyDescent="0.25">
      <c r="A1520" s="197">
        <v>29127</v>
      </c>
      <c r="B1520" s="197" t="s">
        <v>1594</v>
      </c>
      <c r="C1520" s="197" t="s">
        <v>638</v>
      </c>
      <c r="D1520" s="197">
        <v>-91.613048599999999</v>
      </c>
      <c r="E1520" s="197">
        <v>39.8033</v>
      </c>
      <c r="F1520">
        <v>3.15</v>
      </c>
      <c r="G1520">
        <f t="shared" si="142"/>
        <v>3.15</v>
      </c>
      <c r="H1520" s="198">
        <v>9.56</v>
      </c>
      <c r="Q1520" s="221">
        <f>(Q4605*10000)*TEA!$M$15*10^-6</f>
        <v>42.357397659299998</v>
      </c>
      <c r="R1520" s="221">
        <f>(R4605*10000)*TEA!$O$15*10^-6</f>
        <v>42.357397659299998</v>
      </c>
      <c r="AA1520">
        <f t="shared" si="144"/>
        <v>1</v>
      </c>
      <c r="AB1520" s="197">
        <v>29127</v>
      </c>
      <c r="AC1520" s="197">
        <v>34453</v>
      </c>
      <c r="AD1520" s="197">
        <f t="shared" si="143"/>
        <v>34453</v>
      </c>
      <c r="AE1520" s="197">
        <v>28875</v>
      </c>
      <c r="AJ1520">
        <v>0</v>
      </c>
      <c r="AK1520">
        <v>0</v>
      </c>
      <c r="AU1520" s="198">
        <v>0.27272727299999999</v>
      </c>
      <c r="AV1520" s="6">
        <v>0</v>
      </c>
      <c r="AW1520" s="198">
        <v>0.38356000000000001</v>
      </c>
      <c r="BO1520" s="198"/>
      <c r="BP1520" s="354">
        <f t="shared" si="139"/>
        <v>29598.259120507348</v>
      </c>
      <c r="BQ1520" s="354">
        <f t="shared" si="140"/>
        <v>0</v>
      </c>
      <c r="BR1520" s="354">
        <f t="shared" si="141"/>
        <v>105879.8202</v>
      </c>
      <c r="CG1520" s="198"/>
      <c r="CH1520">
        <f>(Transest!$J$14/HexExtSoy!$K$4)</f>
        <v>0.20257267294641951</v>
      </c>
      <c r="CI1520">
        <f>(HydroProcOil!$K$14/HexExtSoy!$K$4)</f>
        <v>0.10977777777777777</v>
      </c>
      <c r="CJ1520">
        <f>(StarchFerm!$K$24/StarchFerm!$K$4)</f>
        <v>0.33157302630665886</v>
      </c>
      <c r="CY1520" s="198"/>
      <c r="CZ1520">
        <f>BP1520*CH1520*1000*LCI!$E$93</f>
        <v>226341392.03872225</v>
      </c>
      <c r="DA1520">
        <f>BQ1520*CI1520*1000*(LCI!$E$99)</f>
        <v>0</v>
      </c>
      <c r="DB1520">
        <f>BR1520*CJ1520*1000*(LCI!$E$96)</f>
        <v>946130750.40958464</v>
      </c>
    </row>
    <row r="1521" spans="1:106" x14ac:dyDescent="0.25">
      <c r="A1521" s="197">
        <v>29129</v>
      </c>
      <c r="B1521" s="197" t="s">
        <v>1594</v>
      </c>
      <c r="C1521" s="197" t="s">
        <v>1096</v>
      </c>
      <c r="D1521" s="197">
        <v>-93.567454400000003</v>
      </c>
      <c r="E1521" s="197">
        <v>40.436770000000003</v>
      </c>
      <c r="F1521">
        <v>2.93</v>
      </c>
      <c r="G1521">
        <f t="shared" si="142"/>
        <v>2.93</v>
      </c>
      <c r="H1521" s="198">
        <v>9.41</v>
      </c>
      <c r="Q1521" s="221">
        <f>(Q4606*10000)*TEA!$M$15*10^-6</f>
        <v>40.951909719449993</v>
      </c>
      <c r="R1521" s="221">
        <f>(R4606*10000)*TEA!$O$15*10^-6</f>
        <v>40.951909719449993</v>
      </c>
      <c r="AA1521">
        <f t="shared" si="144"/>
        <v>1</v>
      </c>
      <c r="AB1521" s="197">
        <v>29129</v>
      </c>
      <c r="AC1521" s="197">
        <v>11824</v>
      </c>
      <c r="AD1521" s="197">
        <f t="shared" si="143"/>
        <v>11824</v>
      </c>
      <c r="AE1521" s="197">
        <v>7641</v>
      </c>
      <c r="AJ1521">
        <v>0</v>
      </c>
      <c r="AK1521">
        <v>0</v>
      </c>
      <c r="AU1521" s="198">
        <v>0.27272727299999999</v>
      </c>
      <c r="AV1521" s="6">
        <v>0</v>
      </c>
      <c r="AW1521" s="198">
        <v>0.38356000000000001</v>
      </c>
      <c r="BO1521" s="198"/>
      <c r="BP1521" s="354">
        <f t="shared" si="139"/>
        <v>9448.4509185393599</v>
      </c>
      <c r="BQ1521" s="354">
        <f t="shared" si="140"/>
        <v>0</v>
      </c>
      <c r="BR1521" s="354">
        <f t="shared" si="141"/>
        <v>27578.658243599999</v>
      </c>
      <c r="CG1521" s="198"/>
      <c r="CH1521">
        <f>(Transest!$J$14/HexExtSoy!$K$4)</f>
        <v>0.20257267294641951</v>
      </c>
      <c r="CI1521">
        <f>(HydroProcOil!$K$14/HexExtSoy!$K$4)</f>
        <v>0.10977777777777777</v>
      </c>
      <c r="CJ1521">
        <f>(StarchFerm!$K$24/StarchFerm!$K$4)</f>
        <v>0.33157302630665886</v>
      </c>
      <c r="CY1521" s="198"/>
      <c r="CZ1521">
        <f>BP1521*CH1521*1000*LCI!$E$93</f>
        <v>72253422.9058768</v>
      </c>
      <c r="DA1521">
        <f>BQ1521*CI1521*1000*(LCI!$E$99)</f>
        <v>0</v>
      </c>
      <c r="DB1521">
        <f>BR1521*CJ1521*1000*(LCI!$E$96)</f>
        <v>246439940.77453816</v>
      </c>
    </row>
    <row r="1522" spans="1:106" x14ac:dyDescent="0.25">
      <c r="A1522" s="197">
        <v>29131</v>
      </c>
      <c r="B1522" s="197" t="s">
        <v>1594</v>
      </c>
      <c r="C1522" s="197" t="s">
        <v>709</v>
      </c>
      <c r="D1522" s="197">
        <v>-92.420361200000002</v>
      </c>
      <c r="E1522" s="197">
        <v>38.211919999999999</v>
      </c>
      <c r="F1522">
        <v>3.37</v>
      </c>
      <c r="G1522">
        <f t="shared" si="142"/>
        <v>3.37</v>
      </c>
      <c r="H1522" s="198">
        <v>9.66</v>
      </c>
      <c r="Q1522" s="221">
        <f>(Q4607*10000)*TEA!$M$15*10^-6</f>
        <v>45.429019104600002</v>
      </c>
      <c r="R1522" s="221">
        <f>(R4607*10000)*TEA!$O$15*10^-6</f>
        <v>45.429019104600002</v>
      </c>
      <c r="AA1522">
        <f t="shared" si="144"/>
        <v>1</v>
      </c>
      <c r="AB1522" s="197">
        <v>29131</v>
      </c>
      <c r="AC1522" s="197">
        <v>1972</v>
      </c>
      <c r="AD1522" s="197">
        <f t="shared" si="143"/>
        <v>1972</v>
      </c>
      <c r="AE1522" s="197">
        <v>645</v>
      </c>
      <c r="AJ1522">
        <v>0</v>
      </c>
      <c r="AK1522">
        <v>0</v>
      </c>
      <c r="AU1522" s="198">
        <v>0.27272727299999999</v>
      </c>
      <c r="AV1522" s="6">
        <v>0</v>
      </c>
      <c r="AW1522" s="198">
        <v>0.38356000000000001</v>
      </c>
      <c r="BO1522" s="198"/>
      <c r="BP1522" s="354">
        <f t="shared" si="139"/>
        <v>1812.44727453972</v>
      </c>
      <c r="BQ1522" s="354">
        <f t="shared" si="140"/>
        <v>0</v>
      </c>
      <c r="BR1522" s="354">
        <f t="shared" si="141"/>
        <v>2389.8472919999999</v>
      </c>
      <c r="CG1522" s="198"/>
      <c r="CH1522">
        <f>(Transest!$J$14/HexExtSoy!$K$4)</f>
        <v>0.20257267294641951</v>
      </c>
      <c r="CI1522">
        <f>(HydroProcOil!$K$14/HexExtSoy!$K$4)</f>
        <v>0.10977777777777777</v>
      </c>
      <c r="CJ1522">
        <f>(StarchFerm!$K$24/StarchFerm!$K$4)</f>
        <v>0.33157302630665886</v>
      </c>
      <c r="CY1522" s="198"/>
      <c r="CZ1522">
        <f>BP1522*CH1522*1000*LCI!$E$93</f>
        <v>13859998.908918144</v>
      </c>
      <c r="DA1522">
        <f>BQ1522*CI1522*1000*(LCI!$E$99)</f>
        <v>0</v>
      </c>
      <c r="DB1522">
        <f>BR1522*CJ1522*1000*(LCI!$E$96)</f>
        <v>21355419.828567799</v>
      </c>
    </row>
    <row r="1523" spans="1:106" x14ac:dyDescent="0.25">
      <c r="A1523" s="197">
        <v>29133</v>
      </c>
      <c r="B1523" s="197" t="s">
        <v>1594</v>
      </c>
      <c r="C1523" s="197" t="s">
        <v>710</v>
      </c>
      <c r="D1523" s="197">
        <v>-89.273412199999996</v>
      </c>
      <c r="E1523" s="197">
        <v>36.828780000000002</v>
      </c>
      <c r="F1523">
        <v>3.6</v>
      </c>
      <c r="G1523">
        <f t="shared" si="142"/>
        <v>3.6</v>
      </c>
      <c r="H1523" s="198">
        <v>12.11</v>
      </c>
      <c r="Q1523" s="221">
        <f>(Q4608*10000)*TEA!$M$15*10^-6</f>
        <v>48.581906752349994</v>
      </c>
      <c r="R1523" s="221">
        <f>(R4608*10000)*TEA!$O$15*10^-6</f>
        <v>48.581906752349994</v>
      </c>
      <c r="AA1523">
        <f t="shared" si="144"/>
        <v>1</v>
      </c>
      <c r="AB1523" s="197">
        <v>29133</v>
      </c>
      <c r="AC1523" s="197">
        <v>69352</v>
      </c>
      <c r="AD1523" s="197">
        <f t="shared" si="143"/>
        <v>69352</v>
      </c>
      <c r="AE1523" s="197">
        <v>19707</v>
      </c>
      <c r="AJ1523">
        <v>0</v>
      </c>
      <c r="AK1523">
        <v>0</v>
      </c>
      <c r="AU1523" s="198">
        <v>0.27272727299999999</v>
      </c>
      <c r="AV1523" s="6">
        <v>0</v>
      </c>
      <c r="AW1523" s="198">
        <v>0.38356000000000001</v>
      </c>
      <c r="BO1523" s="198"/>
      <c r="BP1523" s="354">
        <f t="shared" si="139"/>
        <v>68091.054613545595</v>
      </c>
      <c r="BQ1523" s="354">
        <f t="shared" si="140"/>
        <v>0</v>
      </c>
      <c r="BR1523" s="354">
        <f t="shared" si="141"/>
        <v>91537.272901200005</v>
      </c>
      <c r="CG1523" s="198"/>
      <c r="CH1523">
        <f>(Transest!$J$14/HexExtSoy!$K$4)</f>
        <v>0.20257267294641951</v>
      </c>
      <c r="CI1523">
        <f>(HydroProcOil!$K$14/HexExtSoy!$K$4)</f>
        <v>0.10977777777777777</v>
      </c>
      <c r="CJ1523">
        <f>(StarchFerm!$K$24/StarchFerm!$K$4)</f>
        <v>0.33157302630665886</v>
      </c>
      <c r="CY1523" s="198"/>
      <c r="CZ1523">
        <f>BP1523*CH1523*1000*LCI!$E$93</f>
        <v>520700356.86444771</v>
      </c>
      <c r="DA1523">
        <f>BQ1523*CI1523*1000*(LCI!$E$99)</f>
        <v>0</v>
      </c>
      <c r="DB1523">
        <f>BR1523*CJ1523*1000*(LCI!$E$96)</f>
        <v>817967281.55436838</v>
      </c>
    </row>
    <row r="1524" spans="1:106" x14ac:dyDescent="0.25">
      <c r="A1524" s="197">
        <v>29135</v>
      </c>
      <c r="B1524" s="197" t="s">
        <v>1594</v>
      </c>
      <c r="C1524" s="197" t="s">
        <v>1614</v>
      </c>
      <c r="D1524" s="197">
        <v>-92.577804200000003</v>
      </c>
      <c r="E1524" s="197">
        <v>38.631120000000003</v>
      </c>
      <c r="F1524">
        <v>3.18</v>
      </c>
      <c r="G1524">
        <f t="shared" si="142"/>
        <v>3.18</v>
      </c>
      <c r="H1524" s="198">
        <v>9.77</v>
      </c>
      <c r="Q1524" s="221">
        <f>(Q4609*10000)*TEA!$M$15*10^-6</f>
        <v>44.679327212249994</v>
      </c>
      <c r="R1524" s="221">
        <f>(R4609*10000)*TEA!$O$15*10^-6</f>
        <v>44.679327212249994</v>
      </c>
      <c r="AA1524">
        <f t="shared" si="144"/>
        <v>1</v>
      </c>
      <c r="AB1524" s="197">
        <v>29135</v>
      </c>
      <c r="AC1524" s="197">
        <v>11277</v>
      </c>
      <c r="AD1524" s="197">
        <f t="shared" si="143"/>
        <v>11277</v>
      </c>
      <c r="AE1524" s="197">
        <v>5661</v>
      </c>
      <c r="AJ1524">
        <v>0</v>
      </c>
      <c r="AK1524">
        <v>0</v>
      </c>
      <c r="AU1524" s="198">
        <v>0.27272727299999999</v>
      </c>
      <c r="AV1524" s="6">
        <v>0</v>
      </c>
      <c r="AW1524" s="198">
        <v>0.38356000000000001</v>
      </c>
      <c r="BO1524" s="198"/>
      <c r="BP1524" s="354">
        <f t="shared" si="139"/>
        <v>9780.2345552347797</v>
      </c>
      <c r="BQ1524" s="354">
        <f t="shared" si="140"/>
        <v>0</v>
      </c>
      <c r="BR1524" s="354">
        <f t="shared" si="141"/>
        <v>21213.924973200003</v>
      </c>
      <c r="CG1524" s="198"/>
      <c r="CH1524">
        <f>(Transest!$J$14/HexExtSoy!$K$4)</f>
        <v>0.20257267294641951</v>
      </c>
      <c r="CI1524">
        <f>(HydroProcOil!$K$14/HexExtSoy!$K$4)</f>
        <v>0.10977777777777777</v>
      </c>
      <c r="CJ1524">
        <f>(StarchFerm!$K$24/StarchFerm!$K$4)</f>
        <v>0.33157302630665886</v>
      </c>
      <c r="CY1524" s="198"/>
      <c r="CZ1524">
        <f>BP1524*CH1524*1000*LCI!$E$93</f>
        <v>74790611.660105929</v>
      </c>
      <c r="DA1524">
        <f>BQ1524*CI1524*1000*(LCI!$E$99)</f>
        <v>0</v>
      </c>
      <c r="DB1524">
        <f>BR1524*CJ1524*1000*(LCI!$E$96)</f>
        <v>189565364.92141062</v>
      </c>
    </row>
    <row r="1525" spans="1:106" x14ac:dyDescent="0.25">
      <c r="A1525" s="197">
        <v>29137</v>
      </c>
      <c r="B1525" s="197" t="s">
        <v>1594</v>
      </c>
      <c r="C1525" s="197" t="s">
        <v>641</v>
      </c>
      <c r="D1525" s="197">
        <v>-91.984278200000006</v>
      </c>
      <c r="E1525" s="197">
        <v>39.491990000000001</v>
      </c>
      <c r="F1525">
        <v>3.32</v>
      </c>
      <c r="G1525">
        <f t="shared" si="142"/>
        <v>3.32</v>
      </c>
      <c r="H1525" s="198">
        <v>9.58</v>
      </c>
      <c r="Q1525" s="221">
        <f>(Q4610*10000)*TEA!$M$15*10^-6</f>
        <v>43.041972704850004</v>
      </c>
      <c r="R1525" s="221">
        <f>(R4610*10000)*TEA!$O$15*10^-6</f>
        <v>43.041972704850004</v>
      </c>
      <c r="AA1525">
        <f t="shared" si="144"/>
        <v>1</v>
      </c>
      <c r="AB1525" s="197">
        <v>29137</v>
      </c>
      <c r="AC1525" s="197">
        <v>37662</v>
      </c>
      <c r="AD1525" s="197">
        <f t="shared" si="143"/>
        <v>37662</v>
      </c>
      <c r="AE1525" s="197">
        <v>26074</v>
      </c>
      <c r="AJ1525">
        <v>0</v>
      </c>
      <c r="AK1525">
        <v>0</v>
      </c>
      <c r="AU1525" s="198">
        <v>0.27272727299999999</v>
      </c>
      <c r="AV1525" s="6">
        <v>0</v>
      </c>
      <c r="AW1525" s="198">
        <v>0.38356000000000001</v>
      </c>
      <c r="BO1525" s="198"/>
      <c r="BP1525" s="354">
        <f t="shared" si="139"/>
        <v>34101.229125010315</v>
      </c>
      <c r="BQ1525" s="354">
        <f t="shared" si="140"/>
        <v>0</v>
      </c>
      <c r="BR1525" s="354">
        <f t="shared" si="141"/>
        <v>95809.038155200004</v>
      </c>
      <c r="CG1525" s="198"/>
      <c r="CH1525">
        <f>(Transest!$J$14/HexExtSoy!$K$4)</f>
        <v>0.20257267294641951</v>
      </c>
      <c r="CI1525">
        <f>(HydroProcOil!$K$14/HexExtSoy!$K$4)</f>
        <v>0.10977777777777777</v>
      </c>
      <c r="CJ1525">
        <f>(StarchFerm!$K$24/StarchFerm!$K$4)</f>
        <v>0.33157302630665886</v>
      </c>
      <c r="CY1525" s="198"/>
      <c r="CZ1525">
        <f>BP1525*CH1525*1000*LCI!$E$93</f>
        <v>260776136.83158907</v>
      </c>
      <c r="DA1525">
        <f>BQ1525*CI1525*1000*(LCI!$E$99)</f>
        <v>0</v>
      </c>
      <c r="DB1525">
        <f>BR1525*CJ1525*1000*(LCI!$E$96)</f>
        <v>856139319.03711247</v>
      </c>
    </row>
    <row r="1526" spans="1:106" x14ac:dyDescent="0.25">
      <c r="A1526" s="197">
        <v>29139</v>
      </c>
      <c r="B1526" s="197" t="s">
        <v>1594</v>
      </c>
      <c r="C1526" s="197" t="s">
        <v>642</v>
      </c>
      <c r="D1526" s="197">
        <v>-91.462566100000004</v>
      </c>
      <c r="E1526" s="197">
        <v>38.934730000000002</v>
      </c>
      <c r="F1526">
        <v>3.46</v>
      </c>
      <c r="G1526">
        <f t="shared" si="142"/>
        <v>3.46</v>
      </c>
      <c r="H1526" s="198">
        <v>10.88</v>
      </c>
      <c r="Q1526" s="221">
        <f>(Q4611*10000)*TEA!$M$15*10^-6</f>
        <v>44.246696391450001</v>
      </c>
      <c r="R1526" s="221">
        <f>(R4611*10000)*TEA!$O$15*10^-6</f>
        <v>44.246696391450001</v>
      </c>
      <c r="AA1526">
        <f t="shared" si="144"/>
        <v>1</v>
      </c>
      <c r="AB1526" s="197">
        <v>29139</v>
      </c>
      <c r="AC1526" s="197">
        <v>26001</v>
      </c>
      <c r="AD1526" s="197">
        <f t="shared" si="143"/>
        <v>26001</v>
      </c>
      <c r="AE1526" s="197">
        <v>16773</v>
      </c>
      <c r="AJ1526">
        <v>0</v>
      </c>
      <c r="AK1526">
        <v>0</v>
      </c>
      <c r="AU1526" s="198">
        <v>0.27272727299999999</v>
      </c>
      <c r="AV1526" s="6">
        <v>0</v>
      </c>
      <c r="AW1526" s="198">
        <v>0.38356000000000001</v>
      </c>
      <c r="BO1526" s="198"/>
      <c r="BP1526" s="354">
        <f t="shared" si="139"/>
        <v>24535.489115444576</v>
      </c>
      <c r="BQ1526" s="354">
        <f t="shared" si="140"/>
        <v>0</v>
      </c>
      <c r="BR1526" s="354">
        <f t="shared" si="141"/>
        <v>69995.956454400017</v>
      </c>
      <c r="CG1526" s="198"/>
      <c r="CH1526">
        <f>(Transest!$J$14/HexExtSoy!$K$4)</f>
        <v>0.20257267294641951</v>
      </c>
      <c r="CI1526">
        <f>(HydroProcOil!$K$14/HexExtSoy!$K$4)</f>
        <v>0.10977777777777777</v>
      </c>
      <c r="CJ1526">
        <f>(StarchFerm!$K$24/StarchFerm!$K$4)</f>
        <v>0.33157302630665886</v>
      </c>
      <c r="CY1526" s="198"/>
      <c r="CZ1526">
        <f>BP1526*CH1526*1000*LCI!$E$93</f>
        <v>187625790.35916796</v>
      </c>
      <c r="DA1526">
        <f>BQ1526*CI1526*1000*(LCI!$E$99)</f>
        <v>0</v>
      </c>
      <c r="DB1526">
        <f>BR1526*CJ1526*1000*(LCI!$E$96)</f>
        <v>625476381.43645144</v>
      </c>
    </row>
    <row r="1527" spans="1:106" x14ac:dyDescent="0.25">
      <c r="A1527" s="197">
        <v>29141</v>
      </c>
      <c r="B1527" s="197" t="s">
        <v>1594</v>
      </c>
      <c r="C1527" s="197" t="s">
        <v>643</v>
      </c>
      <c r="D1527" s="197">
        <v>-92.883295599999997</v>
      </c>
      <c r="E1527" s="197">
        <v>38.422530000000002</v>
      </c>
      <c r="F1527">
        <v>3.44</v>
      </c>
      <c r="G1527">
        <f t="shared" si="142"/>
        <v>3.44</v>
      </c>
      <c r="H1527" s="198">
        <v>9.5500000000000007</v>
      </c>
      <c r="Q1527" s="221">
        <f>(Q4612*10000)*TEA!$M$15*10^-6</f>
        <v>44.960190573150001</v>
      </c>
      <c r="R1527" s="221">
        <f>(R4612*10000)*TEA!$O$15*10^-6</f>
        <v>44.960190573150001</v>
      </c>
      <c r="AA1527">
        <f t="shared" si="144"/>
        <v>1</v>
      </c>
      <c r="AB1527" s="197">
        <v>29141</v>
      </c>
      <c r="AC1527" s="197">
        <v>7056</v>
      </c>
      <c r="AD1527" s="197">
        <f t="shared" si="143"/>
        <v>7056</v>
      </c>
      <c r="AE1527" s="197">
        <v>3955</v>
      </c>
      <c r="AJ1527">
        <v>0</v>
      </c>
      <c r="AK1527">
        <v>0</v>
      </c>
      <c r="AU1527" s="198">
        <v>0.27272727299999999</v>
      </c>
      <c r="AV1527" s="6">
        <v>0</v>
      </c>
      <c r="AW1527" s="198">
        <v>0.38356000000000001</v>
      </c>
      <c r="BO1527" s="198"/>
      <c r="BP1527" s="354">
        <f t="shared" si="139"/>
        <v>6619.8109157107192</v>
      </c>
      <c r="BQ1527" s="354">
        <f t="shared" si="140"/>
        <v>0</v>
      </c>
      <c r="BR1527" s="354">
        <f t="shared" si="141"/>
        <v>14487.157090000001</v>
      </c>
      <c r="CG1527" s="198"/>
      <c r="CH1527">
        <f>(Transest!$J$14/HexExtSoy!$K$4)</f>
        <v>0.20257267294641951</v>
      </c>
      <c r="CI1527">
        <f>(HydroProcOil!$K$14/HexExtSoy!$K$4)</f>
        <v>0.10977777777777777</v>
      </c>
      <c r="CJ1527">
        <f>(StarchFerm!$K$24/StarchFerm!$K$4)</f>
        <v>0.33157302630665886</v>
      </c>
      <c r="CY1527" s="198"/>
      <c r="CZ1527">
        <f>BP1527*CH1527*1000*LCI!$E$93</f>
        <v>50622477.882726558</v>
      </c>
      <c r="DA1527">
        <f>BQ1527*CI1527*1000*(LCI!$E$99)</f>
        <v>0</v>
      </c>
      <c r="DB1527">
        <f>BR1527*CJ1527*1000*(LCI!$E$96)</f>
        <v>129455686.4846587</v>
      </c>
    </row>
    <row r="1528" spans="1:106" x14ac:dyDescent="0.25">
      <c r="A1528" s="197">
        <v>29143</v>
      </c>
      <c r="B1528" s="197" t="s">
        <v>1594</v>
      </c>
      <c r="C1528" s="197" t="s">
        <v>1615</v>
      </c>
      <c r="D1528" s="197">
        <v>-89.643555000000006</v>
      </c>
      <c r="E1528" s="197">
        <v>36.594619999999999</v>
      </c>
      <c r="F1528">
        <v>3.4</v>
      </c>
      <c r="G1528">
        <f t="shared" si="142"/>
        <v>3.4</v>
      </c>
      <c r="H1528" s="198">
        <v>12.11</v>
      </c>
      <c r="Q1528" s="221">
        <f>(Q4613*10000)*TEA!$M$15*10^-6</f>
        <v>49.063984477200002</v>
      </c>
      <c r="R1528" s="221">
        <f>(R4613*10000)*TEA!$O$15*10^-6</f>
        <v>49.063984477200002</v>
      </c>
      <c r="AA1528">
        <f t="shared" si="144"/>
        <v>1</v>
      </c>
      <c r="AB1528" s="197">
        <v>29143</v>
      </c>
      <c r="AC1528" s="197">
        <v>97993</v>
      </c>
      <c r="AD1528" s="197">
        <f t="shared" si="143"/>
        <v>97993</v>
      </c>
      <c r="AE1528" s="197">
        <v>23476</v>
      </c>
      <c r="AJ1528">
        <v>0</v>
      </c>
      <c r="AK1528">
        <v>0</v>
      </c>
      <c r="AU1528" s="198">
        <v>0.27272727299999999</v>
      </c>
      <c r="AV1528" s="6">
        <v>0</v>
      </c>
      <c r="AW1528" s="198">
        <v>0.38356000000000001</v>
      </c>
      <c r="BO1528" s="198"/>
      <c r="BP1528" s="354">
        <f t="shared" si="139"/>
        <v>90866.236454502607</v>
      </c>
      <c r="BQ1528" s="354">
        <f t="shared" si="140"/>
        <v>0</v>
      </c>
      <c r="BR1528" s="354">
        <f t="shared" si="141"/>
        <v>109043.9447216</v>
      </c>
      <c r="CG1528" s="198"/>
      <c r="CH1528">
        <f>(Transest!$J$14/HexExtSoy!$K$4)</f>
        <v>0.20257267294641951</v>
      </c>
      <c r="CI1528">
        <f>(HydroProcOil!$K$14/HexExtSoy!$K$4)</f>
        <v>0.10977777777777777</v>
      </c>
      <c r="CJ1528">
        <f>(StarchFerm!$K$24/StarchFerm!$K$4)</f>
        <v>0.33157302630665886</v>
      </c>
      <c r="CY1528" s="198"/>
      <c r="CZ1528">
        <f>BP1528*CH1528*1000*LCI!$E$93</f>
        <v>694864869.0686667</v>
      </c>
      <c r="DA1528">
        <f>BQ1528*CI1528*1000*(LCI!$E$99)</f>
        <v>0</v>
      </c>
      <c r="DB1528">
        <f>BR1528*CJ1528*1000*(LCI!$E$96)</f>
        <v>974405028.75984919</v>
      </c>
    </row>
    <row r="1529" spans="1:106" x14ac:dyDescent="0.25">
      <c r="A1529" s="197">
        <v>29145</v>
      </c>
      <c r="B1529" s="197" t="s">
        <v>1594</v>
      </c>
      <c r="C1529" s="197" t="s">
        <v>712</v>
      </c>
      <c r="D1529" s="197">
        <v>-94.348656899999995</v>
      </c>
      <c r="E1529" s="197">
        <v>36.91798</v>
      </c>
      <c r="F1529">
        <v>3.7</v>
      </c>
      <c r="G1529">
        <f t="shared" si="142"/>
        <v>3.7</v>
      </c>
      <c r="H1529" s="198">
        <v>9.36</v>
      </c>
      <c r="Q1529" s="221">
        <f>(Q4614*10000)*TEA!$M$15*10^-6</f>
        <v>47.657166900749999</v>
      </c>
      <c r="R1529" s="221">
        <f>(R4614*10000)*TEA!$O$15*10^-6</f>
        <v>47.657166900749999</v>
      </c>
      <c r="AA1529">
        <f t="shared" si="144"/>
        <v>1</v>
      </c>
      <c r="AB1529" s="197">
        <v>29145</v>
      </c>
      <c r="AC1529" s="197">
        <v>4221</v>
      </c>
      <c r="AD1529" s="197">
        <f t="shared" si="143"/>
        <v>4221</v>
      </c>
      <c r="AE1529" s="197">
        <v>2080</v>
      </c>
      <c r="AJ1529">
        <v>0</v>
      </c>
      <c r="AK1529">
        <v>0</v>
      </c>
      <c r="AU1529" s="198">
        <v>0.27272727299999999</v>
      </c>
      <c r="AV1529" s="6">
        <v>0</v>
      </c>
      <c r="AW1529" s="198">
        <v>0.38356000000000001</v>
      </c>
      <c r="BO1529" s="198"/>
      <c r="BP1529" s="354">
        <f t="shared" si="139"/>
        <v>4259.3727315321003</v>
      </c>
      <c r="BQ1529" s="354">
        <f t="shared" si="140"/>
        <v>0</v>
      </c>
      <c r="BR1529" s="354">
        <f t="shared" si="141"/>
        <v>7467.4529279999997</v>
      </c>
      <c r="CG1529" s="198"/>
      <c r="CH1529">
        <f>(Transest!$J$14/HexExtSoy!$K$4)</f>
        <v>0.20257267294641951</v>
      </c>
      <c r="CI1529">
        <f>(HydroProcOil!$K$14/HexExtSoy!$K$4)</f>
        <v>0.10977777777777777</v>
      </c>
      <c r="CJ1529">
        <f>(StarchFerm!$K$24/StarchFerm!$K$4)</f>
        <v>0.33157302630665886</v>
      </c>
      <c r="CY1529" s="198"/>
      <c r="CZ1529">
        <f>BP1529*CH1529*1000*LCI!$E$93</f>
        <v>32571927.603633501</v>
      </c>
      <c r="DA1529">
        <f>BQ1529*CI1529*1000*(LCI!$E$99)</f>
        <v>0</v>
      </c>
      <c r="DB1529">
        <f>BR1529*CJ1529*1000*(LCI!$E$96)</f>
        <v>66728360.787459008</v>
      </c>
    </row>
    <row r="1530" spans="1:106" x14ac:dyDescent="0.25">
      <c r="A1530" s="197">
        <v>29147</v>
      </c>
      <c r="B1530" s="197" t="s">
        <v>1594</v>
      </c>
      <c r="C1530" s="197" t="s">
        <v>1616</v>
      </c>
      <c r="D1530" s="197">
        <v>-94.884193699999997</v>
      </c>
      <c r="E1530" s="197">
        <v>40.378950000000003</v>
      </c>
      <c r="F1530">
        <v>3.41</v>
      </c>
      <c r="G1530">
        <f t="shared" si="142"/>
        <v>3.41</v>
      </c>
      <c r="H1530" s="198">
        <v>10.8</v>
      </c>
      <c r="Q1530" s="221">
        <f>(Q4615*10000)*TEA!$M$15*10^-6</f>
        <v>41.154836718150001</v>
      </c>
      <c r="R1530" s="221">
        <f>(R4615*10000)*TEA!$O$15*10^-6</f>
        <v>41.154836718150001</v>
      </c>
      <c r="AA1530">
        <f t="shared" si="144"/>
        <v>1</v>
      </c>
      <c r="AB1530" s="197">
        <v>29147</v>
      </c>
      <c r="AC1530" s="197">
        <v>51736</v>
      </c>
      <c r="AD1530" s="197">
        <f t="shared" si="143"/>
        <v>51736</v>
      </c>
      <c r="AE1530" s="197">
        <v>45052</v>
      </c>
      <c r="AJ1530">
        <v>0</v>
      </c>
      <c r="AK1530">
        <v>0</v>
      </c>
      <c r="AU1530" s="198">
        <v>0.27272727299999999</v>
      </c>
      <c r="AV1530" s="6">
        <v>0</v>
      </c>
      <c r="AW1530" s="198">
        <v>0.38356000000000001</v>
      </c>
      <c r="BO1530" s="198"/>
      <c r="BP1530" s="354">
        <f t="shared" si="139"/>
        <v>48114.480048114478</v>
      </c>
      <c r="BQ1530" s="354">
        <f t="shared" si="140"/>
        <v>0</v>
      </c>
      <c r="BR1530" s="354">
        <f t="shared" si="141"/>
        <v>186625.56729600002</v>
      </c>
      <c r="CG1530" s="198"/>
      <c r="CH1530">
        <f>(Transest!$J$14/HexExtSoy!$K$4)</f>
        <v>0.20257267294641951</v>
      </c>
      <c r="CI1530">
        <f>(HydroProcOil!$K$14/HexExtSoy!$K$4)</f>
        <v>0.10977777777777777</v>
      </c>
      <c r="CJ1530">
        <f>(StarchFerm!$K$24/StarchFerm!$K$4)</f>
        <v>0.33157302630665886</v>
      </c>
      <c r="CY1530" s="198"/>
      <c r="CZ1530">
        <f>BP1530*CH1530*1000*LCI!$E$93</f>
        <v>367937125.86170793</v>
      </c>
      <c r="DA1530">
        <f>BQ1530*CI1530*1000*(LCI!$E$99)</f>
        <v>0</v>
      </c>
      <c r="DB1530">
        <f>BR1530*CJ1530*1000*(LCI!$E$96)</f>
        <v>1667666111.4256306</v>
      </c>
    </row>
    <row r="1531" spans="1:106" x14ac:dyDescent="0.25">
      <c r="A1531" s="197">
        <v>29149</v>
      </c>
      <c r="B1531" s="197" t="s">
        <v>1594</v>
      </c>
      <c r="C1531" s="197" t="s">
        <v>1617</v>
      </c>
      <c r="D1531" s="197">
        <v>-91.417208200000005</v>
      </c>
      <c r="E1531" s="197">
        <v>36.684420000000003</v>
      </c>
      <c r="F1531">
        <v>0</v>
      </c>
      <c r="G1531">
        <f t="shared" si="142"/>
        <v>0</v>
      </c>
      <c r="H1531" s="198">
        <v>0</v>
      </c>
      <c r="Q1531" s="221">
        <f>(Q4616*10000)*TEA!$M$15*10^-6</f>
        <v>48.453528492450005</v>
      </c>
      <c r="R1531" s="221">
        <f>(R4616*10000)*TEA!$O$15*10^-6</f>
        <v>48.453528492450005</v>
      </c>
      <c r="AA1531">
        <f t="shared" si="144"/>
        <v>1</v>
      </c>
      <c r="AB1531" s="197">
        <v>29149</v>
      </c>
      <c r="AC1531" s="197">
        <v>0</v>
      </c>
      <c r="AD1531" s="197">
        <f t="shared" si="143"/>
        <v>0</v>
      </c>
      <c r="AE1531" s="197">
        <v>0</v>
      </c>
      <c r="AJ1531">
        <v>0</v>
      </c>
      <c r="AK1531">
        <v>0</v>
      </c>
      <c r="AU1531" s="198">
        <v>0.27272727299999999</v>
      </c>
      <c r="AV1531" s="6">
        <v>0</v>
      </c>
      <c r="AW1531" s="198">
        <v>0.38356000000000001</v>
      </c>
      <c r="BO1531" s="198"/>
      <c r="BP1531" s="354">
        <f t="shared" si="139"/>
        <v>0</v>
      </c>
      <c r="BQ1531" s="354">
        <f t="shared" si="140"/>
        <v>0</v>
      </c>
      <c r="BR1531" s="354">
        <f t="shared" si="141"/>
        <v>0</v>
      </c>
      <c r="CG1531" s="198"/>
      <c r="CH1531">
        <f>(Transest!$J$14/HexExtSoy!$K$4)</f>
        <v>0.20257267294641951</v>
      </c>
      <c r="CI1531">
        <f>(HydroProcOil!$K$14/HexExtSoy!$K$4)</f>
        <v>0.10977777777777777</v>
      </c>
      <c r="CJ1531">
        <f>(StarchFerm!$K$24/StarchFerm!$K$4)</f>
        <v>0.33157302630665886</v>
      </c>
      <c r="CY1531" s="198"/>
      <c r="CZ1531">
        <f>BP1531*CH1531*1000*LCI!$E$93</f>
        <v>0</v>
      </c>
      <c r="DA1531">
        <f>BQ1531*CI1531*1000*(LCI!$E$99)</f>
        <v>0</v>
      </c>
      <c r="DB1531">
        <f>BR1531*CJ1531*1000*(LCI!$E$96)</f>
        <v>0</v>
      </c>
    </row>
    <row r="1532" spans="1:106" x14ac:dyDescent="0.25">
      <c r="A1532" s="197">
        <v>29151</v>
      </c>
      <c r="B1532" s="197" t="s">
        <v>1594</v>
      </c>
      <c r="C1532" s="197" t="s">
        <v>1243</v>
      </c>
      <c r="D1532" s="197">
        <v>-91.854366099999993</v>
      </c>
      <c r="E1532" s="197">
        <v>38.461280000000002</v>
      </c>
      <c r="F1532">
        <v>3.38</v>
      </c>
      <c r="G1532">
        <f t="shared" si="142"/>
        <v>3.38</v>
      </c>
      <c r="H1532" s="198">
        <v>10.41</v>
      </c>
      <c r="Q1532" s="221">
        <f>(Q4617*10000)*TEA!$M$15*10^-6</f>
        <v>45.149782015800007</v>
      </c>
      <c r="R1532" s="221">
        <f>(R4617*10000)*TEA!$O$15*10^-6</f>
        <v>45.149782015800007</v>
      </c>
      <c r="AA1532">
        <f t="shared" si="144"/>
        <v>1</v>
      </c>
      <c r="AB1532" s="197">
        <v>29151</v>
      </c>
      <c r="AC1532" s="197">
        <v>5885</v>
      </c>
      <c r="AD1532" s="197">
        <f t="shared" si="143"/>
        <v>5885</v>
      </c>
      <c r="AE1532" s="197">
        <v>4215</v>
      </c>
      <c r="AJ1532">
        <v>0</v>
      </c>
      <c r="AK1532">
        <v>0</v>
      </c>
      <c r="AU1532" s="198">
        <v>0.27272727299999999</v>
      </c>
      <c r="AV1532" s="6">
        <v>0</v>
      </c>
      <c r="AW1532" s="198">
        <v>0.38356000000000001</v>
      </c>
      <c r="BO1532" s="198"/>
      <c r="BP1532" s="354">
        <f t="shared" si="139"/>
        <v>5424.9000054249</v>
      </c>
      <c r="BQ1532" s="354">
        <f t="shared" si="140"/>
        <v>0</v>
      </c>
      <c r="BR1532" s="354">
        <f t="shared" si="141"/>
        <v>16829.903214000002</v>
      </c>
      <c r="CG1532" s="198"/>
      <c r="CH1532">
        <f>(Transest!$J$14/HexExtSoy!$K$4)</f>
        <v>0.20257267294641951</v>
      </c>
      <c r="CI1532">
        <f>(HydroProcOil!$K$14/HexExtSoy!$K$4)</f>
        <v>0.10977777777777777</v>
      </c>
      <c r="CJ1532">
        <f>(StarchFerm!$K$24/StarchFerm!$K$4)</f>
        <v>0.33157302630665886</v>
      </c>
      <c r="CY1532" s="198"/>
      <c r="CZ1532">
        <f>BP1532*CH1532*1000*LCI!$E$93</f>
        <v>41484852.66986528</v>
      </c>
      <c r="DA1532">
        <f>BQ1532*CI1532*1000*(LCI!$E$99)</f>
        <v>0</v>
      </c>
      <c r="DB1532">
        <f>BR1532*CJ1532*1000*(LCI!$E$96)</f>
        <v>150390215.31302622</v>
      </c>
    </row>
    <row r="1533" spans="1:106" x14ac:dyDescent="0.25">
      <c r="A1533" s="197">
        <v>29153</v>
      </c>
      <c r="B1533" s="197" t="s">
        <v>1594</v>
      </c>
      <c r="C1533" s="197" t="s">
        <v>1618</v>
      </c>
      <c r="D1533" s="197">
        <v>-92.441817099999994</v>
      </c>
      <c r="E1533" s="197">
        <v>36.651139999999998</v>
      </c>
      <c r="F1533">
        <v>0</v>
      </c>
      <c r="G1533">
        <f t="shared" si="142"/>
        <v>0</v>
      </c>
      <c r="H1533" s="198">
        <v>0</v>
      </c>
      <c r="Q1533" s="221">
        <f>(Q4618*10000)*TEA!$M$15*10^-6</f>
        <v>48.077326350449994</v>
      </c>
      <c r="R1533" s="221">
        <f>(R4618*10000)*TEA!$O$15*10^-6</f>
        <v>48.077326350449994</v>
      </c>
      <c r="AA1533">
        <f t="shared" si="144"/>
        <v>1</v>
      </c>
      <c r="AB1533" s="197">
        <v>29153</v>
      </c>
      <c r="AC1533" s="197">
        <v>0</v>
      </c>
      <c r="AD1533" s="197">
        <f t="shared" si="143"/>
        <v>0</v>
      </c>
      <c r="AE1533" s="197">
        <v>0</v>
      </c>
      <c r="AJ1533">
        <v>0</v>
      </c>
      <c r="AK1533">
        <v>0</v>
      </c>
      <c r="AU1533" s="198">
        <v>0.27272727299999999</v>
      </c>
      <c r="AV1533" s="6">
        <v>0</v>
      </c>
      <c r="AW1533" s="198">
        <v>0.38356000000000001</v>
      </c>
      <c r="BO1533" s="198"/>
      <c r="BP1533" s="354">
        <f t="shared" si="139"/>
        <v>0</v>
      </c>
      <c r="BQ1533" s="354">
        <f t="shared" si="140"/>
        <v>0</v>
      </c>
      <c r="BR1533" s="354">
        <f t="shared" si="141"/>
        <v>0</v>
      </c>
      <c r="CG1533" s="198"/>
      <c r="CH1533">
        <f>(Transest!$J$14/HexExtSoy!$K$4)</f>
        <v>0.20257267294641951</v>
      </c>
      <c r="CI1533">
        <f>(HydroProcOil!$K$14/HexExtSoy!$K$4)</f>
        <v>0.10977777777777777</v>
      </c>
      <c r="CJ1533">
        <f>(StarchFerm!$K$24/StarchFerm!$K$4)</f>
        <v>0.33157302630665886</v>
      </c>
      <c r="CY1533" s="198"/>
      <c r="CZ1533">
        <f>BP1533*CH1533*1000*LCI!$E$93</f>
        <v>0</v>
      </c>
      <c r="DA1533">
        <f>BQ1533*CI1533*1000*(LCI!$E$99)</f>
        <v>0</v>
      </c>
      <c r="DB1533">
        <f>BR1533*CJ1533*1000*(LCI!$E$96)</f>
        <v>0</v>
      </c>
    </row>
    <row r="1534" spans="1:106" x14ac:dyDescent="0.25">
      <c r="A1534" s="197">
        <v>29155</v>
      </c>
      <c r="B1534" s="197" t="s">
        <v>1594</v>
      </c>
      <c r="C1534" s="197" t="s">
        <v>1619</v>
      </c>
      <c r="D1534" s="197">
        <v>-89.788982000000004</v>
      </c>
      <c r="E1534" s="197">
        <v>36.212470000000003</v>
      </c>
      <c r="F1534">
        <v>3.32</v>
      </c>
      <c r="G1534">
        <f t="shared" si="142"/>
        <v>3.32</v>
      </c>
      <c r="H1534" s="198">
        <v>11.65</v>
      </c>
      <c r="Q1534" s="221">
        <f>(Q4619*10000)*TEA!$M$15*10^-6</f>
        <v>49.798844725949991</v>
      </c>
      <c r="R1534" s="221">
        <f>(R4619*10000)*TEA!$O$15*10^-6</f>
        <v>49.798844725949991</v>
      </c>
      <c r="AA1534">
        <f t="shared" si="144"/>
        <v>1</v>
      </c>
      <c r="AB1534" s="197">
        <v>29155</v>
      </c>
      <c r="AC1534" s="197">
        <v>73708</v>
      </c>
      <c r="AD1534" s="197">
        <f t="shared" si="143"/>
        <v>73708</v>
      </c>
      <c r="AE1534" s="197">
        <v>8260</v>
      </c>
      <c r="AJ1534">
        <v>0</v>
      </c>
      <c r="AK1534">
        <v>0</v>
      </c>
      <c r="AU1534" s="198">
        <v>0.27272727299999999</v>
      </c>
      <c r="AV1534" s="6">
        <v>0</v>
      </c>
      <c r="AW1534" s="198">
        <v>0.38356000000000001</v>
      </c>
      <c r="BO1534" s="198"/>
      <c r="BP1534" s="354">
        <f t="shared" si="139"/>
        <v>66739.243703102882</v>
      </c>
      <c r="BQ1534" s="354">
        <f t="shared" si="140"/>
        <v>0</v>
      </c>
      <c r="BR1534" s="354">
        <f t="shared" si="141"/>
        <v>36909.595240000002</v>
      </c>
      <c r="CG1534" s="198"/>
      <c r="CH1534">
        <f>(Transest!$J$14/HexExtSoy!$K$4)</f>
        <v>0.20257267294641951</v>
      </c>
      <c r="CI1534">
        <f>(HydroProcOil!$K$14/HexExtSoy!$K$4)</f>
        <v>0.10977777777777777</v>
      </c>
      <c r="CJ1534">
        <f>(StarchFerm!$K$24/StarchFerm!$K$4)</f>
        <v>0.33157302630665886</v>
      </c>
      <c r="CY1534" s="198"/>
      <c r="CZ1534">
        <f>BP1534*CH1534*1000*LCI!$E$93</f>
        <v>510362898.77284175</v>
      </c>
      <c r="DA1534">
        <f>BQ1534*CI1534*1000*(LCI!$E$99)</f>
        <v>0</v>
      </c>
      <c r="DB1534">
        <f>BR1534*CJ1534*1000*(LCI!$E$96)</f>
        <v>329820195.91430354</v>
      </c>
    </row>
    <row r="1535" spans="1:106" x14ac:dyDescent="0.25">
      <c r="A1535" s="197">
        <v>29157</v>
      </c>
      <c r="B1535" s="197" t="s">
        <v>1594</v>
      </c>
      <c r="C1535" s="197" t="s">
        <v>644</v>
      </c>
      <c r="D1535" s="197">
        <v>-89.828996799999999</v>
      </c>
      <c r="E1535" s="197">
        <v>37.70337</v>
      </c>
      <c r="F1535">
        <v>3.02</v>
      </c>
      <c r="G1535">
        <f t="shared" si="142"/>
        <v>3.02</v>
      </c>
      <c r="H1535" s="198">
        <v>8.7200000000000006</v>
      </c>
      <c r="Q1535" s="221">
        <f>(Q4620*10000)*TEA!$M$15*10^-6</f>
        <v>46.8832990509</v>
      </c>
      <c r="R1535" s="221">
        <f>(R4620*10000)*TEA!$O$15*10^-6</f>
        <v>46.8832990509</v>
      </c>
      <c r="AA1535">
        <f t="shared" si="144"/>
        <v>1</v>
      </c>
      <c r="AB1535" s="197">
        <v>29157</v>
      </c>
      <c r="AC1535" s="197">
        <v>18369</v>
      </c>
      <c r="AD1535" s="197">
        <f t="shared" si="143"/>
        <v>18369</v>
      </c>
      <c r="AE1535" s="197">
        <v>10657</v>
      </c>
      <c r="AJ1535">
        <v>0</v>
      </c>
      <c r="AK1535">
        <v>0</v>
      </c>
      <c r="AU1535" s="198">
        <v>0.27272727299999999</v>
      </c>
      <c r="AV1535" s="6">
        <v>0</v>
      </c>
      <c r="AW1535" s="198">
        <v>0.38356000000000001</v>
      </c>
      <c r="BO1535" s="198"/>
      <c r="BP1535" s="354">
        <f t="shared" si="139"/>
        <v>15129.376378765739</v>
      </c>
      <c r="BQ1535" s="354">
        <f t="shared" si="140"/>
        <v>0</v>
      </c>
      <c r="BR1535" s="354">
        <f t="shared" si="141"/>
        <v>35643.862582400005</v>
      </c>
      <c r="CG1535" s="198"/>
      <c r="CH1535">
        <f>(Transest!$J$14/HexExtSoy!$K$4)</f>
        <v>0.20257267294641951</v>
      </c>
      <c r="CI1535">
        <f>(HydroProcOil!$K$14/HexExtSoy!$K$4)</f>
        <v>0.10977777777777777</v>
      </c>
      <c r="CJ1535">
        <f>(StarchFerm!$K$24/StarchFerm!$K$4)</f>
        <v>0.33157302630665886</v>
      </c>
      <c r="CY1535" s="198"/>
      <c r="CZ1535">
        <f>BP1535*CH1535*1000*LCI!$E$93</f>
        <v>115696132.54297712</v>
      </c>
      <c r="DA1535">
        <f>BQ1535*CI1535*1000*(LCI!$E$99)</f>
        <v>0</v>
      </c>
      <c r="DB1535">
        <f>BR1535*CJ1535*1000*(LCI!$E$96)</f>
        <v>318509744.2447511</v>
      </c>
    </row>
    <row r="1536" spans="1:106" x14ac:dyDescent="0.25">
      <c r="A1536" s="197">
        <v>29159</v>
      </c>
      <c r="B1536" s="197" t="s">
        <v>1594</v>
      </c>
      <c r="C1536" s="197" t="s">
        <v>1620</v>
      </c>
      <c r="D1536" s="197">
        <v>-93.282762000000005</v>
      </c>
      <c r="E1536" s="197">
        <v>38.730559999999997</v>
      </c>
      <c r="F1536">
        <v>3.33</v>
      </c>
      <c r="G1536">
        <f t="shared" si="142"/>
        <v>3.33</v>
      </c>
      <c r="H1536" s="198">
        <v>11.05</v>
      </c>
      <c r="Q1536" s="221">
        <f>(Q4621*10000)*TEA!$M$15*10^-6</f>
        <v>44.433842315849994</v>
      </c>
      <c r="R1536" s="221">
        <f>(R4621*10000)*TEA!$O$15*10^-6</f>
        <v>44.433842315849994</v>
      </c>
      <c r="AA1536">
        <f t="shared" si="144"/>
        <v>1</v>
      </c>
      <c r="AB1536" s="197">
        <v>29159</v>
      </c>
      <c r="AC1536" s="197">
        <v>39176</v>
      </c>
      <c r="AD1536" s="197">
        <f t="shared" si="143"/>
        <v>39176</v>
      </c>
      <c r="AE1536" s="197">
        <v>23792</v>
      </c>
      <c r="AJ1536">
        <v>0</v>
      </c>
      <c r="AK1536">
        <v>0</v>
      </c>
      <c r="AU1536" s="198">
        <v>0.27272727299999999</v>
      </c>
      <c r="AV1536" s="6">
        <v>0</v>
      </c>
      <c r="AW1536" s="198">
        <v>0.38356000000000001</v>
      </c>
      <c r="BO1536" s="198"/>
      <c r="BP1536" s="354">
        <f t="shared" si="139"/>
        <v>35578.930944669839</v>
      </c>
      <c r="BQ1536" s="354">
        <f t="shared" si="140"/>
        <v>0</v>
      </c>
      <c r="BR1536" s="354">
        <f t="shared" si="141"/>
        <v>100838.53769600001</v>
      </c>
      <c r="CG1536" s="198"/>
      <c r="CH1536">
        <f>(Transest!$J$14/HexExtSoy!$K$4)</f>
        <v>0.20257267294641951</v>
      </c>
      <c r="CI1536">
        <f>(HydroProcOil!$K$14/HexExtSoy!$K$4)</f>
        <v>0.10977777777777777</v>
      </c>
      <c r="CJ1536">
        <f>(StarchFerm!$K$24/StarchFerm!$K$4)</f>
        <v>0.33157302630665886</v>
      </c>
      <c r="CY1536" s="198"/>
      <c r="CZ1536">
        <f>BP1536*CH1536*1000*LCI!$E$93</f>
        <v>272076297.61192876</v>
      </c>
      <c r="DA1536">
        <f>BQ1536*CI1536*1000*(LCI!$E$99)</f>
        <v>0</v>
      </c>
      <c r="DB1536">
        <f>BR1536*CJ1536*1000*(LCI!$E$96)</f>
        <v>901082389.07381225</v>
      </c>
    </row>
    <row r="1537" spans="1:106" x14ac:dyDescent="0.25">
      <c r="A1537" s="197">
        <v>29161</v>
      </c>
      <c r="B1537" s="197" t="s">
        <v>1594</v>
      </c>
      <c r="C1537" s="197" t="s">
        <v>1621</v>
      </c>
      <c r="D1537" s="197">
        <v>-91.791881900000007</v>
      </c>
      <c r="E1537" s="197">
        <v>37.873399999999997</v>
      </c>
      <c r="F1537">
        <v>3.15</v>
      </c>
      <c r="G1537">
        <f t="shared" si="142"/>
        <v>3.15</v>
      </c>
      <c r="H1537" s="198">
        <v>0</v>
      </c>
      <c r="Q1537" s="221">
        <f>(Q4622*10000)*TEA!$M$15*10^-6</f>
        <v>46.18213987995</v>
      </c>
      <c r="R1537" s="221">
        <f>(R4622*10000)*TEA!$O$15*10^-6</f>
        <v>46.18213987995</v>
      </c>
      <c r="AA1537">
        <f t="shared" si="144"/>
        <v>1</v>
      </c>
      <c r="AB1537" s="197">
        <v>29161</v>
      </c>
      <c r="AC1537" s="197">
        <v>79</v>
      </c>
      <c r="AD1537" s="197">
        <f t="shared" si="143"/>
        <v>79</v>
      </c>
      <c r="AE1537" s="197">
        <v>214</v>
      </c>
      <c r="AJ1537">
        <v>0</v>
      </c>
      <c r="AK1537">
        <v>0</v>
      </c>
      <c r="AU1537" s="198">
        <v>0.27272727299999999</v>
      </c>
      <c r="AV1537" s="6">
        <v>0</v>
      </c>
      <c r="AW1537" s="198">
        <v>0.38356000000000001</v>
      </c>
      <c r="BO1537" s="198"/>
      <c r="BP1537" s="354">
        <f t="shared" si="139"/>
        <v>67.868181886049996</v>
      </c>
      <c r="BQ1537" s="354">
        <f t="shared" si="140"/>
        <v>0</v>
      </c>
      <c r="BR1537" s="354">
        <f t="shared" si="141"/>
        <v>0</v>
      </c>
      <c r="CG1537" s="198"/>
      <c r="CH1537">
        <f>(Transest!$J$14/HexExtSoy!$K$4)</f>
        <v>0.20257267294641951</v>
      </c>
      <c r="CI1537">
        <f>(HydroProcOil!$K$14/HexExtSoy!$K$4)</f>
        <v>0.10977777777777777</v>
      </c>
      <c r="CJ1537">
        <f>(StarchFerm!$K$24/StarchFerm!$K$4)</f>
        <v>0.33157302630665886</v>
      </c>
      <c r="CY1537" s="198"/>
      <c r="CZ1537">
        <f>BP1537*CH1537*1000*LCI!$E$93</f>
        <v>518996.02272832714</v>
      </c>
      <c r="DA1537">
        <f>BQ1537*CI1537*1000*(LCI!$E$99)</f>
        <v>0</v>
      </c>
      <c r="DB1537">
        <f>BR1537*CJ1537*1000*(LCI!$E$96)</f>
        <v>0</v>
      </c>
    </row>
    <row r="1538" spans="1:106" x14ac:dyDescent="0.25">
      <c r="A1538" s="197">
        <v>29163</v>
      </c>
      <c r="B1538" s="197" t="s">
        <v>1594</v>
      </c>
      <c r="C1538" s="197" t="s">
        <v>646</v>
      </c>
      <c r="D1538" s="197">
        <v>-91.167428299999997</v>
      </c>
      <c r="E1538" s="197">
        <v>39.336100000000002</v>
      </c>
      <c r="F1538">
        <v>3.17</v>
      </c>
      <c r="G1538">
        <f t="shared" si="142"/>
        <v>3.17</v>
      </c>
      <c r="H1538" s="198">
        <v>10.52</v>
      </c>
      <c r="Q1538" s="221">
        <f>(Q4623*10000)*TEA!$M$15*10^-6</f>
        <v>43.418441194650001</v>
      </c>
      <c r="R1538" s="221">
        <f>(R4623*10000)*TEA!$O$15*10^-6</f>
        <v>43.418441194650001</v>
      </c>
      <c r="AA1538">
        <f t="shared" si="144"/>
        <v>1</v>
      </c>
      <c r="AB1538" s="197">
        <v>29163</v>
      </c>
      <c r="AC1538" s="197">
        <v>35301</v>
      </c>
      <c r="AD1538" s="197">
        <f t="shared" si="143"/>
        <v>35301</v>
      </c>
      <c r="AE1538" s="197">
        <v>25535</v>
      </c>
      <c r="AJ1538">
        <v>0</v>
      </c>
      <c r="AK1538">
        <v>0</v>
      </c>
      <c r="AU1538" s="198">
        <v>0.27272727299999999</v>
      </c>
      <c r="AV1538" s="6">
        <v>0</v>
      </c>
      <c r="AW1538" s="198">
        <v>0.38356000000000001</v>
      </c>
      <c r="BO1538" s="198"/>
      <c r="BP1538" s="354">
        <f t="shared" si="139"/>
        <v>30519.319121428409</v>
      </c>
      <c r="BQ1538" s="354">
        <f t="shared" si="140"/>
        <v>0</v>
      </c>
      <c r="BR1538" s="354">
        <f t="shared" si="141"/>
        <v>103035.03239200001</v>
      </c>
      <c r="CG1538" s="198"/>
      <c r="CH1538">
        <f>(Transest!$J$14/HexExtSoy!$K$4)</f>
        <v>0.20257267294641951</v>
      </c>
      <c r="CI1538">
        <f>(HydroProcOil!$K$14/HexExtSoy!$K$4)</f>
        <v>0.10977777777777777</v>
      </c>
      <c r="CJ1538">
        <f>(StarchFerm!$K$24/StarchFerm!$K$4)</f>
        <v>0.33157302630665886</v>
      </c>
      <c r="CY1538" s="198"/>
      <c r="CZ1538">
        <f>BP1538*CH1538*1000*LCI!$E$93</f>
        <v>233384846.92270276</v>
      </c>
      <c r="DA1538">
        <f>BQ1538*CI1538*1000*(LCI!$E$99)</f>
        <v>0</v>
      </c>
      <c r="DB1538">
        <f>BR1538*CJ1538*1000*(LCI!$E$96)</f>
        <v>920710030.7818507</v>
      </c>
    </row>
    <row r="1539" spans="1:106" x14ac:dyDescent="0.25">
      <c r="A1539" s="197">
        <v>29165</v>
      </c>
      <c r="B1539" s="197" t="s">
        <v>1594</v>
      </c>
      <c r="C1539" s="197" t="s">
        <v>1622</v>
      </c>
      <c r="D1539" s="197">
        <v>-94.771868600000005</v>
      </c>
      <c r="E1539" s="197">
        <v>39.389240000000001</v>
      </c>
      <c r="F1539">
        <v>3.44</v>
      </c>
      <c r="G1539">
        <f t="shared" si="142"/>
        <v>3.44</v>
      </c>
      <c r="H1539" s="198">
        <v>10.87</v>
      </c>
      <c r="Q1539" s="221">
        <f>(Q4624*10000)*TEA!$M$15*10^-6</f>
        <v>43.212867602849997</v>
      </c>
      <c r="R1539" s="221">
        <f>(R4624*10000)*TEA!$O$15*10^-6</f>
        <v>43.212867602849997</v>
      </c>
      <c r="AA1539">
        <f t="shared" si="144"/>
        <v>1</v>
      </c>
      <c r="AB1539" s="197">
        <v>29165</v>
      </c>
      <c r="AC1539" s="197">
        <v>22981</v>
      </c>
      <c r="AD1539" s="197">
        <f t="shared" si="143"/>
        <v>22981</v>
      </c>
      <c r="AE1539" s="197">
        <v>16641</v>
      </c>
      <c r="AJ1539">
        <v>0</v>
      </c>
      <c r="AK1539">
        <v>0</v>
      </c>
      <c r="AU1539" s="198">
        <v>0.27272727299999999</v>
      </c>
      <c r="AV1539" s="6">
        <v>0</v>
      </c>
      <c r="AW1539" s="198">
        <v>0.38356000000000001</v>
      </c>
      <c r="BO1539" s="198"/>
      <c r="BP1539" s="354">
        <f t="shared" ref="BP1539:BP1602" si="145">F1539*AC1539*AU1539</f>
        <v>21560.356385196719</v>
      </c>
      <c r="BQ1539" s="354">
        <f t="shared" ref="BQ1539:BQ1602" si="146">G1539*AD1539*AV1539</f>
        <v>0</v>
      </c>
      <c r="BR1539" s="354">
        <f t="shared" ref="BR1539:BR1602" si="147">H1539*AE1539*AW1539</f>
        <v>69381.27470519999</v>
      </c>
      <c r="CG1539" s="198"/>
      <c r="CH1539">
        <f>(Transest!$J$14/HexExtSoy!$K$4)</f>
        <v>0.20257267294641951</v>
      </c>
      <c r="CI1539">
        <f>(HydroProcOil!$K$14/HexExtSoy!$K$4)</f>
        <v>0.10977777777777777</v>
      </c>
      <c r="CJ1539">
        <f>(StarchFerm!$K$24/StarchFerm!$K$4)</f>
        <v>0.33157302630665886</v>
      </c>
      <c r="CY1539" s="198"/>
      <c r="CZ1539">
        <f>BP1539*CH1539*1000*LCI!$E$93</f>
        <v>164874598.10415801</v>
      </c>
      <c r="DA1539">
        <f>BQ1539*CI1539*1000*(LCI!$E$99)</f>
        <v>0</v>
      </c>
      <c r="DB1539">
        <f>BR1539*CJ1539*1000*(LCI!$E$96)</f>
        <v>619983651.06030285</v>
      </c>
    </row>
    <row r="1540" spans="1:106" x14ac:dyDescent="0.25">
      <c r="A1540" s="197">
        <v>29167</v>
      </c>
      <c r="B1540" s="197" t="s">
        <v>1594</v>
      </c>
      <c r="C1540" s="197" t="s">
        <v>716</v>
      </c>
      <c r="D1540" s="197">
        <v>-93.408877200000006</v>
      </c>
      <c r="E1540" s="197">
        <v>37.618639999999999</v>
      </c>
      <c r="F1540">
        <v>2.91</v>
      </c>
      <c r="G1540">
        <f t="shared" ref="G1540:G1603" si="148">F1540</f>
        <v>2.91</v>
      </c>
      <c r="H1540" s="198">
        <v>7.81</v>
      </c>
      <c r="Q1540" s="221">
        <f>(Q4625*10000)*TEA!$M$15*10^-6</f>
        <v>46.043932177349994</v>
      </c>
      <c r="R1540" s="221">
        <f>(R4625*10000)*TEA!$O$15*10^-6</f>
        <v>46.043932177349994</v>
      </c>
      <c r="AA1540">
        <f t="shared" si="144"/>
        <v>1</v>
      </c>
      <c r="AB1540" s="197">
        <v>29167</v>
      </c>
      <c r="AC1540" s="197">
        <v>2920</v>
      </c>
      <c r="AD1540" s="197">
        <f t="shared" ref="AD1540:AD1603" si="149">AC1540</f>
        <v>2920</v>
      </c>
      <c r="AE1540" s="197">
        <v>1709</v>
      </c>
      <c r="AJ1540">
        <v>0</v>
      </c>
      <c r="AK1540">
        <v>0</v>
      </c>
      <c r="AU1540" s="198">
        <v>0.27272727299999999</v>
      </c>
      <c r="AV1540" s="6">
        <v>0</v>
      </c>
      <c r="AW1540" s="198">
        <v>0.38356000000000001</v>
      </c>
      <c r="BO1540" s="198"/>
      <c r="BP1540" s="354">
        <f t="shared" si="145"/>
        <v>2317.4181841356003</v>
      </c>
      <c r="BQ1540" s="354">
        <f t="shared" si="146"/>
        <v>0</v>
      </c>
      <c r="BR1540" s="354">
        <f t="shared" si="147"/>
        <v>5119.4865523999997</v>
      </c>
      <c r="CG1540" s="198"/>
      <c r="CH1540">
        <f>(Transest!$J$14/HexExtSoy!$K$4)</f>
        <v>0.20257267294641951</v>
      </c>
      <c r="CI1540">
        <f>(HydroProcOil!$K$14/HexExtSoy!$K$4)</f>
        <v>0.10977777777777777</v>
      </c>
      <c r="CJ1540">
        <f>(StarchFerm!$K$24/StarchFerm!$K$4)</f>
        <v>0.33157302630665886</v>
      </c>
      <c r="CY1540" s="198"/>
      <c r="CZ1540">
        <f>BP1540*CH1540*1000*LCI!$E$93</f>
        <v>17721571.245035734</v>
      </c>
      <c r="DA1540">
        <f>BQ1540*CI1540*1000*(LCI!$E$99)</f>
        <v>0</v>
      </c>
      <c r="DB1540">
        <f>BR1540*CJ1540*1000*(LCI!$E$96)</f>
        <v>45747184.349053033</v>
      </c>
    </row>
    <row r="1541" spans="1:106" x14ac:dyDescent="0.25">
      <c r="A1541" s="197">
        <v>29169</v>
      </c>
      <c r="B1541" s="197" t="s">
        <v>1594</v>
      </c>
      <c r="C1541" s="197" t="s">
        <v>719</v>
      </c>
      <c r="D1541" s="197">
        <v>-92.203169799999998</v>
      </c>
      <c r="E1541" s="197">
        <v>37.820329999999998</v>
      </c>
      <c r="F1541">
        <v>0</v>
      </c>
      <c r="G1541">
        <f t="shared" si="148"/>
        <v>0</v>
      </c>
      <c r="H1541" s="198">
        <v>0</v>
      </c>
      <c r="Q1541" s="221">
        <f>(Q4626*10000)*TEA!$M$15*10^-6</f>
        <v>46.131991529849998</v>
      </c>
      <c r="R1541" s="221">
        <f>(R4626*10000)*TEA!$O$15*10^-6</f>
        <v>46.131991529849998</v>
      </c>
      <c r="AA1541">
        <f t="shared" si="144"/>
        <v>1</v>
      </c>
      <c r="AB1541" s="197">
        <v>29169</v>
      </c>
      <c r="AC1541" s="197">
        <v>0</v>
      </c>
      <c r="AD1541" s="197">
        <f t="shared" si="149"/>
        <v>0</v>
      </c>
      <c r="AE1541" s="197">
        <v>0</v>
      </c>
      <c r="AJ1541">
        <v>0</v>
      </c>
      <c r="AK1541">
        <v>0</v>
      </c>
      <c r="AU1541" s="198">
        <v>0.27272727299999999</v>
      </c>
      <c r="AV1541" s="6">
        <v>0</v>
      </c>
      <c r="AW1541" s="198">
        <v>0.38356000000000001</v>
      </c>
      <c r="BO1541" s="198"/>
      <c r="BP1541" s="354">
        <f t="shared" si="145"/>
        <v>0</v>
      </c>
      <c r="BQ1541" s="354">
        <f t="shared" si="146"/>
        <v>0</v>
      </c>
      <c r="BR1541" s="354">
        <f t="shared" si="147"/>
        <v>0</v>
      </c>
      <c r="CG1541" s="198"/>
      <c r="CH1541">
        <f>(Transest!$J$14/HexExtSoy!$K$4)</f>
        <v>0.20257267294641951</v>
      </c>
      <c r="CI1541">
        <f>(HydroProcOil!$K$14/HexExtSoy!$K$4)</f>
        <v>0.10977777777777777</v>
      </c>
      <c r="CJ1541">
        <f>(StarchFerm!$K$24/StarchFerm!$K$4)</f>
        <v>0.33157302630665886</v>
      </c>
      <c r="CY1541" s="198"/>
      <c r="CZ1541">
        <f>BP1541*CH1541*1000*LCI!$E$93</f>
        <v>0</v>
      </c>
      <c r="DA1541">
        <f>BQ1541*CI1541*1000*(LCI!$E$99)</f>
        <v>0</v>
      </c>
      <c r="DB1541">
        <f>BR1541*CJ1541*1000*(LCI!$E$96)</f>
        <v>0</v>
      </c>
    </row>
    <row r="1542" spans="1:106" x14ac:dyDescent="0.25">
      <c r="A1542" s="197">
        <v>29171</v>
      </c>
      <c r="B1542" s="197" t="s">
        <v>1594</v>
      </c>
      <c r="C1542" s="197" t="s">
        <v>900</v>
      </c>
      <c r="D1542" s="197">
        <v>-93.010824200000002</v>
      </c>
      <c r="E1542" s="197">
        <v>40.492229999999999</v>
      </c>
      <c r="F1542">
        <v>2.64</v>
      </c>
      <c r="G1542">
        <f t="shared" si="148"/>
        <v>2.64</v>
      </c>
      <c r="H1542" s="198">
        <v>10.039999999999999</v>
      </c>
      <c r="Q1542" s="221">
        <f>(Q4627*10000)*TEA!$M$15*10^-6</f>
        <v>40.824969271199997</v>
      </c>
      <c r="R1542" s="221">
        <f>(R4627*10000)*TEA!$O$15*10^-6</f>
        <v>40.824969271199997</v>
      </c>
      <c r="AA1542">
        <f t="shared" si="144"/>
        <v>1</v>
      </c>
      <c r="AB1542" s="197">
        <v>29171</v>
      </c>
      <c r="AC1542" s="197">
        <v>12862</v>
      </c>
      <c r="AD1542" s="197">
        <f t="shared" si="149"/>
        <v>12862</v>
      </c>
      <c r="AE1542" s="197">
        <v>5818</v>
      </c>
      <c r="AJ1542">
        <v>0</v>
      </c>
      <c r="AK1542">
        <v>0</v>
      </c>
      <c r="AU1542" s="198">
        <v>0.27272727299999999</v>
      </c>
      <c r="AV1542" s="6">
        <v>0</v>
      </c>
      <c r="AW1542" s="198">
        <v>0.38356000000000001</v>
      </c>
      <c r="BO1542" s="198"/>
      <c r="BP1542" s="354">
        <f t="shared" si="145"/>
        <v>9260.64000926064</v>
      </c>
      <c r="BQ1542" s="354">
        <f t="shared" si="146"/>
        <v>0</v>
      </c>
      <c r="BR1542" s="354">
        <f t="shared" si="147"/>
        <v>22404.782883199998</v>
      </c>
      <c r="CG1542" s="198"/>
      <c r="CH1542">
        <f>(Transest!$J$14/HexExtSoy!$K$4)</f>
        <v>0.20257267294641951</v>
      </c>
      <c r="CI1542">
        <f>(HydroProcOil!$K$14/HexExtSoy!$K$4)</f>
        <v>0.10977777777777777</v>
      </c>
      <c r="CJ1542">
        <f>(StarchFerm!$K$24/StarchFerm!$K$4)</f>
        <v>0.33157302630665886</v>
      </c>
      <c r="CY1542" s="198"/>
      <c r="CZ1542">
        <f>BP1542*CH1542*1000*LCI!$E$93</f>
        <v>70817210.645110726</v>
      </c>
      <c r="DA1542">
        <f>BQ1542*CI1542*1000*(LCI!$E$99)</f>
        <v>0</v>
      </c>
      <c r="DB1542">
        <f>BR1542*CJ1542*1000*(LCI!$E$96)</f>
        <v>200206743.85359251</v>
      </c>
    </row>
    <row r="1543" spans="1:106" x14ac:dyDescent="0.25">
      <c r="A1543" s="197">
        <v>29173</v>
      </c>
      <c r="B1543" s="197" t="s">
        <v>1594</v>
      </c>
      <c r="C1543" s="197" t="s">
        <v>1623</v>
      </c>
      <c r="D1543" s="197">
        <v>-91.508990100000005</v>
      </c>
      <c r="E1543" s="197">
        <v>39.523589999999999</v>
      </c>
      <c r="F1543">
        <v>3.07</v>
      </c>
      <c r="G1543">
        <f t="shared" si="148"/>
        <v>3.07</v>
      </c>
      <c r="H1543" s="198">
        <v>9.92</v>
      </c>
      <c r="Q1543" s="221">
        <f>(Q4628*10000)*TEA!$M$15*10^-6</f>
        <v>43.004593116899997</v>
      </c>
      <c r="R1543" s="221">
        <f>(R4628*10000)*TEA!$O$15*10^-6</f>
        <v>43.004593116899997</v>
      </c>
      <c r="AA1543">
        <f t="shared" si="144"/>
        <v>1</v>
      </c>
      <c r="AB1543" s="197">
        <v>29173</v>
      </c>
      <c r="AC1543" s="197">
        <v>28128</v>
      </c>
      <c r="AD1543" s="197">
        <f t="shared" si="149"/>
        <v>28128</v>
      </c>
      <c r="AE1543" s="197">
        <v>25151</v>
      </c>
      <c r="AJ1543">
        <v>0</v>
      </c>
      <c r="AK1543">
        <v>0</v>
      </c>
      <c r="AU1543" s="198">
        <v>0.27272727299999999</v>
      </c>
      <c r="AV1543" s="6">
        <v>0</v>
      </c>
      <c r="AW1543" s="198">
        <v>0.38356000000000001</v>
      </c>
      <c r="BO1543" s="198"/>
      <c r="BP1543" s="354">
        <f t="shared" si="145"/>
        <v>23550.807296278079</v>
      </c>
      <c r="BQ1543" s="354">
        <f t="shared" si="146"/>
        <v>0</v>
      </c>
      <c r="BR1543" s="354">
        <f t="shared" si="147"/>
        <v>95697.422195199993</v>
      </c>
      <c r="CG1543" s="198"/>
      <c r="CH1543">
        <f>(Transest!$J$14/HexExtSoy!$K$4)</f>
        <v>0.20257267294641951</v>
      </c>
      <c r="CI1543">
        <f>(HydroProcOil!$K$14/HexExtSoy!$K$4)</f>
        <v>0.10977777777777777</v>
      </c>
      <c r="CJ1543">
        <f>(StarchFerm!$K$24/StarchFerm!$K$4)</f>
        <v>0.33157302630665886</v>
      </c>
      <c r="CY1543" s="198"/>
      <c r="CZ1543">
        <f>BP1543*CH1543*1000*LCI!$E$93</f>
        <v>180095811.89800414</v>
      </c>
      <c r="DA1543">
        <f>BQ1543*CI1543*1000*(LCI!$E$99)</f>
        <v>0</v>
      </c>
      <c r="DB1543">
        <f>BR1543*CJ1543*1000*(LCI!$E$96)</f>
        <v>855141930.75487876</v>
      </c>
    </row>
    <row r="1544" spans="1:106" x14ac:dyDescent="0.25">
      <c r="A1544" s="197">
        <v>29175</v>
      </c>
      <c r="B1544" s="197" t="s">
        <v>1594</v>
      </c>
      <c r="C1544" s="197" t="s">
        <v>647</v>
      </c>
      <c r="D1544" s="197">
        <v>-92.4769486</v>
      </c>
      <c r="E1544" s="197">
        <v>39.438049999999997</v>
      </c>
      <c r="F1544">
        <v>2.75</v>
      </c>
      <c r="G1544">
        <f t="shared" si="148"/>
        <v>2.75</v>
      </c>
      <c r="H1544" s="198">
        <v>10.94</v>
      </c>
      <c r="Q1544" s="221">
        <f>(Q4629*10000)*TEA!$M$15*10^-6</f>
        <v>43.129960969949998</v>
      </c>
      <c r="R1544" s="221">
        <f>(R4629*10000)*TEA!$O$15*10^-6</f>
        <v>43.129960969949998</v>
      </c>
      <c r="AA1544">
        <f t="shared" si="144"/>
        <v>1</v>
      </c>
      <c r="AB1544" s="197">
        <v>29175</v>
      </c>
      <c r="AC1544" s="197">
        <v>20307</v>
      </c>
      <c r="AD1544" s="197">
        <f t="shared" si="149"/>
        <v>20307</v>
      </c>
      <c r="AE1544" s="197">
        <v>8744</v>
      </c>
      <c r="AJ1544">
        <v>0</v>
      </c>
      <c r="AK1544">
        <v>0</v>
      </c>
      <c r="AU1544" s="198">
        <v>0.27272727299999999</v>
      </c>
      <c r="AV1544" s="6">
        <v>0</v>
      </c>
      <c r="AW1544" s="198">
        <v>0.38356000000000001</v>
      </c>
      <c r="BO1544" s="198"/>
      <c r="BP1544" s="354">
        <f t="shared" si="145"/>
        <v>15230.250015230249</v>
      </c>
      <c r="BQ1544" s="354">
        <f t="shared" si="146"/>
        <v>0</v>
      </c>
      <c r="BR1544" s="354">
        <f t="shared" si="147"/>
        <v>36691.104121600001</v>
      </c>
      <c r="CG1544" s="198"/>
      <c r="CH1544">
        <f>(Transest!$J$14/HexExtSoy!$K$4)</f>
        <v>0.20257267294641951</v>
      </c>
      <c r="CI1544">
        <f>(HydroProcOil!$K$14/HexExtSoy!$K$4)</f>
        <v>0.10977777777777777</v>
      </c>
      <c r="CJ1544">
        <f>(StarchFerm!$K$24/StarchFerm!$K$4)</f>
        <v>0.33157302630665886</v>
      </c>
      <c r="CY1544" s="198"/>
      <c r="CZ1544">
        <f>BP1544*CH1544*1000*LCI!$E$93</f>
        <v>116467525.18483578</v>
      </c>
      <c r="DA1544">
        <f>BQ1544*CI1544*1000*(LCI!$E$99)</f>
        <v>0</v>
      </c>
      <c r="DB1544">
        <f>BR1544*CJ1544*1000*(LCI!$E$96)</f>
        <v>327867782.64594764</v>
      </c>
    </row>
    <row r="1545" spans="1:106" x14ac:dyDescent="0.25">
      <c r="A1545" s="197">
        <v>29177</v>
      </c>
      <c r="B1545" s="197" t="s">
        <v>1594</v>
      </c>
      <c r="C1545" s="197" t="s">
        <v>1624</v>
      </c>
      <c r="D1545" s="197">
        <v>-93.992315599999998</v>
      </c>
      <c r="E1545" s="197">
        <v>39.356020000000001</v>
      </c>
      <c r="F1545">
        <v>3.19</v>
      </c>
      <c r="G1545">
        <f t="shared" si="148"/>
        <v>3.19</v>
      </c>
      <c r="H1545" s="198">
        <v>10.94</v>
      </c>
      <c r="Q1545" s="221">
        <f>(Q4630*10000)*TEA!$M$15*10^-6</f>
        <v>43.393316233500002</v>
      </c>
      <c r="R1545" s="221">
        <f>(R4630*10000)*TEA!$O$15*10^-6</f>
        <v>43.393316233500002</v>
      </c>
      <c r="AA1545">
        <f t="shared" si="144"/>
        <v>1</v>
      </c>
      <c r="AB1545" s="197">
        <v>29177</v>
      </c>
      <c r="AC1545" s="197">
        <v>30826</v>
      </c>
      <c r="AD1545" s="197">
        <f t="shared" si="149"/>
        <v>30826</v>
      </c>
      <c r="AE1545" s="197">
        <v>18825</v>
      </c>
      <c r="AJ1545">
        <v>0</v>
      </c>
      <c r="AK1545">
        <v>0</v>
      </c>
      <c r="AU1545" s="198">
        <v>0.27272727299999999</v>
      </c>
      <c r="AV1545" s="6">
        <v>0</v>
      </c>
      <c r="AW1545" s="198">
        <v>0.38356000000000001</v>
      </c>
      <c r="BO1545" s="198"/>
      <c r="BP1545" s="354">
        <f t="shared" si="145"/>
        <v>26818.620026818618</v>
      </c>
      <c r="BQ1545" s="354">
        <f t="shared" si="146"/>
        <v>0</v>
      </c>
      <c r="BR1545" s="354">
        <f t="shared" si="147"/>
        <v>78992.455979999999</v>
      </c>
      <c r="CG1545" s="198"/>
      <c r="CH1545">
        <f>(Transest!$J$14/HexExtSoy!$K$4)</f>
        <v>0.20257267294641951</v>
      </c>
      <c r="CI1545">
        <f>(HydroProcOil!$K$14/HexExtSoy!$K$4)</f>
        <v>0.10977777777777777</v>
      </c>
      <c r="CJ1545">
        <f>(StarchFerm!$K$24/StarchFerm!$K$4)</f>
        <v>0.33157302630665886</v>
      </c>
      <c r="CY1545" s="198"/>
      <c r="CZ1545">
        <f>BP1545*CH1545*1000*LCI!$E$93</f>
        <v>205085162.76965517</v>
      </c>
      <c r="DA1545">
        <f>BQ1545*CI1545*1000*(LCI!$E$99)</f>
        <v>0</v>
      </c>
      <c r="DB1545">
        <f>BR1545*CJ1545*1000*(LCI!$E$96)</f>
        <v>705868139.10223734</v>
      </c>
    </row>
    <row r="1546" spans="1:106" x14ac:dyDescent="0.25">
      <c r="A1546" s="197">
        <v>29179</v>
      </c>
      <c r="B1546" s="197" t="s">
        <v>1594</v>
      </c>
      <c r="C1546" s="197" t="s">
        <v>1625</v>
      </c>
      <c r="D1546" s="197">
        <v>-90.975201600000005</v>
      </c>
      <c r="E1546" s="197">
        <v>37.351210000000002</v>
      </c>
      <c r="F1546">
        <v>0</v>
      </c>
      <c r="G1546">
        <f t="shared" si="148"/>
        <v>0</v>
      </c>
      <c r="H1546" s="198">
        <v>0</v>
      </c>
      <c r="Q1546" s="221">
        <f>(Q4631*10000)*TEA!$M$15*10^-6</f>
        <v>47.365477789499998</v>
      </c>
      <c r="R1546" s="221">
        <f>(R4631*10000)*TEA!$O$15*10^-6</f>
        <v>47.365477789499998</v>
      </c>
      <c r="AA1546">
        <f t="shared" si="144"/>
        <v>1</v>
      </c>
      <c r="AB1546" s="197">
        <v>29179</v>
      </c>
      <c r="AC1546" s="197">
        <v>0</v>
      </c>
      <c r="AD1546" s="197">
        <f t="shared" si="149"/>
        <v>0</v>
      </c>
      <c r="AE1546" s="197">
        <v>0</v>
      </c>
      <c r="AJ1546">
        <v>0</v>
      </c>
      <c r="AK1546">
        <v>0</v>
      </c>
      <c r="AU1546" s="198">
        <v>0.27272727299999999</v>
      </c>
      <c r="AV1546" s="6">
        <v>0</v>
      </c>
      <c r="AW1546" s="198">
        <v>0.38356000000000001</v>
      </c>
      <c r="BO1546" s="198"/>
      <c r="BP1546" s="354">
        <f t="shared" si="145"/>
        <v>0</v>
      </c>
      <c r="BQ1546" s="354">
        <f t="shared" si="146"/>
        <v>0</v>
      </c>
      <c r="BR1546" s="354">
        <f t="shared" si="147"/>
        <v>0</v>
      </c>
      <c r="CG1546" s="198"/>
      <c r="CH1546">
        <f>(Transest!$J$14/HexExtSoy!$K$4)</f>
        <v>0.20257267294641951</v>
      </c>
      <c r="CI1546">
        <f>(HydroProcOil!$K$14/HexExtSoy!$K$4)</f>
        <v>0.10977777777777777</v>
      </c>
      <c r="CJ1546">
        <f>(StarchFerm!$K$24/StarchFerm!$K$4)</f>
        <v>0.33157302630665886</v>
      </c>
      <c r="CY1546" s="198"/>
      <c r="CZ1546">
        <f>BP1546*CH1546*1000*LCI!$E$93</f>
        <v>0</v>
      </c>
      <c r="DA1546">
        <f>BQ1546*CI1546*1000*(LCI!$E$99)</f>
        <v>0</v>
      </c>
      <c r="DB1546">
        <f>BR1546*CJ1546*1000*(LCI!$E$96)</f>
        <v>0</v>
      </c>
    </row>
    <row r="1547" spans="1:106" x14ac:dyDescent="0.25">
      <c r="A1547" s="197">
        <v>29181</v>
      </c>
      <c r="B1547" s="197" t="s">
        <v>1594</v>
      </c>
      <c r="C1547" s="197" t="s">
        <v>1141</v>
      </c>
      <c r="D1547" s="197">
        <v>-90.873069900000004</v>
      </c>
      <c r="E1547" s="197">
        <v>36.650669999999998</v>
      </c>
      <c r="F1547">
        <v>3</v>
      </c>
      <c r="G1547">
        <f t="shared" si="148"/>
        <v>3</v>
      </c>
      <c r="H1547" s="198">
        <v>8.76</v>
      </c>
      <c r="Q1547" s="221">
        <f>(Q4632*10000)*TEA!$M$15*10^-6</f>
        <v>48.739072649850002</v>
      </c>
      <c r="R1547" s="221">
        <f>(R4632*10000)*TEA!$O$15*10^-6</f>
        <v>48.739072649850002</v>
      </c>
      <c r="AA1547">
        <f t="shared" si="144"/>
        <v>1</v>
      </c>
      <c r="AB1547" s="197">
        <v>29181</v>
      </c>
      <c r="AC1547" s="197">
        <v>2936</v>
      </c>
      <c r="AD1547" s="197">
        <f t="shared" si="149"/>
        <v>2936</v>
      </c>
      <c r="AE1547" s="197">
        <v>1174</v>
      </c>
      <c r="AJ1547">
        <v>0</v>
      </c>
      <c r="AK1547">
        <v>0</v>
      </c>
      <c r="AU1547" s="198">
        <v>0.27272727299999999</v>
      </c>
      <c r="AV1547" s="6">
        <v>0</v>
      </c>
      <c r="AW1547" s="198">
        <v>0.38356000000000001</v>
      </c>
      <c r="BO1547" s="198"/>
      <c r="BP1547" s="354">
        <f t="shared" si="145"/>
        <v>2402.181820584</v>
      </c>
      <c r="BQ1547" s="354">
        <f t="shared" si="146"/>
        <v>0</v>
      </c>
      <c r="BR1547" s="354">
        <f t="shared" si="147"/>
        <v>3944.6230943999999</v>
      </c>
      <c r="CG1547" s="198"/>
      <c r="CH1547">
        <f>(Transest!$J$14/HexExtSoy!$K$4)</f>
        <v>0.20257267294641951</v>
      </c>
      <c r="CI1547">
        <f>(HydroProcOil!$K$14/HexExtSoy!$K$4)</f>
        <v>0.10977777777777777</v>
      </c>
      <c r="CJ1547">
        <f>(StarchFerm!$K$24/StarchFerm!$K$4)</f>
        <v>0.33157302630665886</v>
      </c>
      <c r="CY1547" s="198"/>
      <c r="CZ1547">
        <f>BP1547*CH1547*1000*LCI!$E$93</f>
        <v>18369768.809287146</v>
      </c>
      <c r="DA1547">
        <f>BQ1547*CI1547*1000*(LCI!$E$99)</f>
        <v>0</v>
      </c>
      <c r="DB1547">
        <f>BR1547*CJ1547*1000*(LCI!$E$96)</f>
        <v>35248730.129479855</v>
      </c>
    </row>
    <row r="1548" spans="1:106" x14ac:dyDescent="0.25">
      <c r="A1548" s="197">
        <v>29183</v>
      </c>
      <c r="B1548" s="197" t="s">
        <v>1594</v>
      </c>
      <c r="C1548" s="197" t="s">
        <v>1626</v>
      </c>
      <c r="D1548" s="197">
        <v>-90.6705671</v>
      </c>
      <c r="E1548" s="197">
        <v>38.782829999999997</v>
      </c>
      <c r="F1548">
        <v>3.23</v>
      </c>
      <c r="G1548">
        <f t="shared" si="148"/>
        <v>3.23</v>
      </c>
      <c r="H1548" s="198">
        <v>9.48</v>
      </c>
      <c r="Q1548" s="221">
        <f>(Q4633*10000)*TEA!$M$15*10^-6</f>
        <v>44.669183526449991</v>
      </c>
      <c r="R1548" s="221">
        <f>(R4633*10000)*TEA!$O$15*10^-6</f>
        <v>44.669183526449991</v>
      </c>
      <c r="AA1548">
        <f t="shared" si="144"/>
        <v>1</v>
      </c>
      <c r="AB1548" s="197">
        <v>29183</v>
      </c>
      <c r="AC1548" s="197">
        <v>24852</v>
      </c>
      <c r="AD1548" s="197">
        <f t="shared" si="149"/>
        <v>24852</v>
      </c>
      <c r="AE1548" s="197">
        <v>16093</v>
      </c>
      <c r="AJ1548">
        <v>0</v>
      </c>
      <c r="AK1548">
        <v>0</v>
      </c>
      <c r="AU1548" s="198">
        <v>0.27272727299999999</v>
      </c>
      <c r="AV1548" s="6">
        <v>0</v>
      </c>
      <c r="AW1548" s="198">
        <v>0.38356000000000001</v>
      </c>
      <c r="BO1548" s="198"/>
      <c r="BP1548" s="354">
        <f t="shared" si="145"/>
        <v>21892.352749165082</v>
      </c>
      <c r="BQ1548" s="354">
        <f t="shared" si="146"/>
        <v>0</v>
      </c>
      <c r="BR1548" s="354">
        <f t="shared" si="147"/>
        <v>58516.542638400009</v>
      </c>
      <c r="CG1548" s="198"/>
      <c r="CH1548">
        <f>(Transest!$J$14/HexExtSoy!$K$4)</f>
        <v>0.20257267294641951</v>
      </c>
      <c r="CI1548">
        <f>(HydroProcOil!$K$14/HexExtSoy!$K$4)</f>
        <v>0.10977777777777777</v>
      </c>
      <c r="CJ1548">
        <f>(StarchFerm!$K$24/StarchFerm!$K$4)</f>
        <v>0.33157302630665886</v>
      </c>
      <c r="CY1548" s="198"/>
      <c r="CZ1548">
        <f>BP1548*CH1548*1000*LCI!$E$93</f>
        <v>167413413.60903105</v>
      </c>
      <c r="DA1548">
        <f>BQ1548*CI1548*1000*(LCI!$E$99)</f>
        <v>0</v>
      </c>
      <c r="DB1548">
        <f>BR1548*CJ1548*1000*(LCI!$E$96)</f>
        <v>522897567.19707626</v>
      </c>
    </row>
    <row r="1549" spans="1:106" x14ac:dyDescent="0.25">
      <c r="A1549" s="197">
        <v>29185</v>
      </c>
      <c r="B1549" s="197" t="s">
        <v>1594</v>
      </c>
      <c r="C1549" s="197" t="s">
        <v>649</v>
      </c>
      <c r="D1549" s="197">
        <v>-93.782177500000003</v>
      </c>
      <c r="E1549" s="197">
        <v>38.03877</v>
      </c>
      <c r="F1549">
        <v>3.26</v>
      </c>
      <c r="G1549">
        <f t="shared" si="148"/>
        <v>3.26</v>
      </c>
      <c r="H1549" s="198">
        <v>9.58</v>
      </c>
      <c r="Q1549" s="221">
        <f>(Q4634*10000)*TEA!$M$15*10^-6</f>
        <v>45.556361505449999</v>
      </c>
      <c r="R1549" s="221">
        <f>(R4634*10000)*TEA!$O$15*10^-6</f>
        <v>45.556361505449999</v>
      </c>
      <c r="AA1549">
        <f t="shared" si="144"/>
        <v>1</v>
      </c>
      <c r="AB1549" s="197">
        <v>29185</v>
      </c>
      <c r="AC1549" s="197">
        <v>14163</v>
      </c>
      <c r="AD1549" s="197">
        <f t="shared" si="149"/>
        <v>14163</v>
      </c>
      <c r="AE1549" s="197">
        <v>5799</v>
      </c>
      <c r="AJ1549">
        <v>0</v>
      </c>
      <c r="AK1549">
        <v>0</v>
      </c>
      <c r="AU1549" s="198">
        <v>0.27272727299999999</v>
      </c>
      <c r="AV1549" s="6">
        <v>0</v>
      </c>
      <c r="AW1549" s="198">
        <v>0.38356000000000001</v>
      </c>
      <c r="BO1549" s="198"/>
      <c r="BP1549" s="354">
        <f t="shared" si="145"/>
        <v>12592.194558046738</v>
      </c>
      <c r="BQ1549" s="354">
        <f t="shared" si="146"/>
        <v>0</v>
      </c>
      <c r="BR1549" s="354">
        <f t="shared" si="147"/>
        <v>21308.4533352</v>
      </c>
      <c r="CG1549" s="198"/>
      <c r="CH1549">
        <f>(Transest!$J$14/HexExtSoy!$K$4)</f>
        <v>0.20257267294641951</v>
      </c>
      <c r="CI1549">
        <f>(HydroProcOil!$K$14/HexExtSoy!$K$4)</f>
        <v>0.10977777777777777</v>
      </c>
      <c r="CJ1549">
        <f>(StarchFerm!$K$24/StarchFerm!$K$4)</f>
        <v>0.33157302630665886</v>
      </c>
      <c r="CY1549" s="198"/>
      <c r="CZ1549">
        <f>BP1549*CH1549*1000*LCI!$E$93</f>
        <v>96294002.748154432</v>
      </c>
      <c r="DA1549">
        <f>BQ1549*CI1549*1000*(LCI!$E$99)</f>
        <v>0</v>
      </c>
      <c r="DB1549">
        <f>BR1549*CJ1549*1000*(LCI!$E$96)</f>
        <v>190410060.25528169</v>
      </c>
    </row>
    <row r="1550" spans="1:106" x14ac:dyDescent="0.25">
      <c r="A1550" s="197">
        <v>29186</v>
      </c>
      <c r="B1550" s="197" t="s">
        <v>1594</v>
      </c>
      <c r="C1550" s="197" t="s">
        <v>1627</v>
      </c>
      <c r="D1550" s="197">
        <v>-90.194479200000004</v>
      </c>
      <c r="E1550" s="197">
        <v>37.888840000000002</v>
      </c>
      <c r="F1550">
        <v>2.92</v>
      </c>
      <c r="G1550">
        <f t="shared" si="148"/>
        <v>2.92</v>
      </c>
      <c r="H1550" s="198">
        <v>8.23</v>
      </c>
      <c r="Q1550" s="221">
        <f>(Q4635*10000)*TEA!$M$15*10^-6</f>
        <v>46.536848332649996</v>
      </c>
      <c r="R1550" s="221">
        <f>(R4635*10000)*TEA!$O$15*10^-6</f>
        <v>46.536848332649996</v>
      </c>
      <c r="AA1550">
        <f t="shared" si="144"/>
        <v>1</v>
      </c>
      <c r="AB1550" s="197">
        <v>29186</v>
      </c>
      <c r="AC1550" s="197">
        <v>9539</v>
      </c>
      <c r="AD1550" s="197">
        <f t="shared" si="149"/>
        <v>9539</v>
      </c>
      <c r="AE1550" s="197">
        <v>5015</v>
      </c>
      <c r="AJ1550">
        <v>0</v>
      </c>
      <c r="AK1550">
        <v>0</v>
      </c>
      <c r="AU1550" s="198">
        <v>0.27272727299999999</v>
      </c>
      <c r="AV1550" s="6">
        <v>0</v>
      </c>
      <c r="AW1550" s="198">
        <v>0.38356000000000001</v>
      </c>
      <c r="BO1550" s="198"/>
      <c r="BP1550" s="354">
        <f t="shared" si="145"/>
        <v>7596.5127348692404</v>
      </c>
      <c r="BQ1550" s="354">
        <f t="shared" si="146"/>
        <v>0</v>
      </c>
      <c r="BR1550" s="354">
        <f t="shared" si="147"/>
        <v>15830.844482000002</v>
      </c>
      <c r="CG1550" s="198"/>
      <c r="CH1550">
        <f>(Transest!$J$14/HexExtSoy!$K$4)</f>
        <v>0.20257267294641951</v>
      </c>
      <c r="CI1550">
        <f>(HydroProcOil!$K$14/HexExtSoy!$K$4)</f>
        <v>0.10977777777777777</v>
      </c>
      <c r="CJ1550">
        <f>(StarchFerm!$K$24/StarchFerm!$K$4)</f>
        <v>0.33157302630665886</v>
      </c>
      <c r="CY1550" s="198"/>
      <c r="CZ1550">
        <f>BP1550*CH1550*1000*LCI!$E$93</f>
        <v>58091432.338967651</v>
      </c>
      <c r="DA1550">
        <f>BQ1550*CI1550*1000*(LCI!$E$99)</f>
        <v>0</v>
      </c>
      <c r="DB1550">
        <f>BR1550*CJ1550*1000*(LCI!$E$96)</f>
        <v>141462733.3242496</v>
      </c>
    </row>
    <row r="1551" spans="1:106" x14ac:dyDescent="0.25">
      <c r="A1551" s="197">
        <v>29187</v>
      </c>
      <c r="B1551" s="197" t="s">
        <v>1594</v>
      </c>
      <c r="C1551" s="197" t="s">
        <v>1628</v>
      </c>
      <c r="D1551" s="197">
        <v>-90.475734299999999</v>
      </c>
      <c r="E1551" s="197">
        <v>37.806579999999997</v>
      </c>
      <c r="F1551">
        <v>2.77</v>
      </c>
      <c r="G1551">
        <f t="shared" si="148"/>
        <v>2.77</v>
      </c>
      <c r="H1551" s="198">
        <v>9.6</v>
      </c>
      <c r="Q1551" s="221">
        <f>(Q4636*10000)*TEA!$M$15*10^-6</f>
        <v>46.660776534450001</v>
      </c>
      <c r="R1551" s="221">
        <f>(R4636*10000)*TEA!$O$15*10^-6</f>
        <v>46.660776534450001</v>
      </c>
      <c r="AA1551">
        <f t="shared" si="144"/>
        <v>1</v>
      </c>
      <c r="AB1551" s="197">
        <v>29187</v>
      </c>
      <c r="AC1551" s="197">
        <v>1133</v>
      </c>
      <c r="AD1551" s="197">
        <f t="shared" si="149"/>
        <v>1133</v>
      </c>
      <c r="AE1551" s="197">
        <v>379</v>
      </c>
      <c r="AJ1551">
        <v>0</v>
      </c>
      <c r="AK1551">
        <v>0</v>
      </c>
      <c r="AU1551" s="198">
        <v>0.27272727299999999</v>
      </c>
      <c r="AV1551" s="6">
        <v>0</v>
      </c>
      <c r="AW1551" s="198">
        <v>0.38356000000000001</v>
      </c>
      <c r="BO1551" s="198"/>
      <c r="BP1551" s="354">
        <f t="shared" si="145"/>
        <v>855.93000085592996</v>
      </c>
      <c r="BQ1551" s="354">
        <f t="shared" si="146"/>
        <v>0</v>
      </c>
      <c r="BR1551" s="354">
        <f t="shared" si="147"/>
        <v>1395.5447040000001</v>
      </c>
      <c r="CG1551" s="198"/>
      <c r="CH1551">
        <f>(Transest!$J$14/HexExtSoy!$K$4)</f>
        <v>0.20257267294641951</v>
      </c>
      <c r="CI1551">
        <f>(HydroProcOil!$K$14/HexExtSoy!$K$4)</f>
        <v>0.10977777777777777</v>
      </c>
      <c r="CJ1551">
        <f>(StarchFerm!$K$24/StarchFerm!$K$4)</f>
        <v>0.33157302630665886</v>
      </c>
      <c r="CY1551" s="198"/>
      <c r="CZ1551">
        <f>BP1551*CH1551*1000*LCI!$E$93</f>
        <v>6545398.0618477361</v>
      </c>
      <c r="DA1551">
        <f>BQ1551*CI1551*1000*(LCI!$E$99)</f>
        <v>0</v>
      </c>
      <c r="DB1551">
        <f>BR1551*CJ1551*1000*(LCI!$E$96)</f>
        <v>12470438.233948207</v>
      </c>
    </row>
    <row r="1552" spans="1:106" x14ac:dyDescent="0.25">
      <c r="A1552" s="197">
        <v>29189</v>
      </c>
      <c r="B1552" s="197" t="s">
        <v>1594</v>
      </c>
      <c r="C1552" s="197" t="s">
        <v>1543</v>
      </c>
      <c r="D1552" s="197">
        <v>-90.449198899999999</v>
      </c>
      <c r="E1552" s="197">
        <v>38.641480000000001</v>
      </c>
      <c r="F1552">
        <v>2.77</v>
      </c>
      <c r="G1552">
        <f t="shared" si="148"/>
        <v>2.77</v>
      </c>
      <c r="H1552" s="198">
        <v>8.8000000000000007</v>
      </c>
      <c r="Q1552" s="221">
        <f>(Q4637*10000)*TEA!$M$15*10^-6</f>
        <v>45.015926116950006</v>
      </c>
      <c r="R1552" s="221">
        <f>(R4637*10000)*TEA!$O$15*10^-6</f>
        <v>45.015926116950006</v>
      </c>
      <c r="AA1552">
        <f t="shared" si="144"/>
        <v>1</v>
      </c>
      <c r="AB1552" s="197">
        <v>29189</v>
      </c>
      <c r="AC1552" s="197">
        <v>3569</v>
      </c>
      <c r="AD1552" s="197">
        <f t="shared" si="149"/>
        <v>3569</v>
      </c>
      <c r="AE1552" s="197">
        <v>520</v>
      </c>
      <c r="AJ1552">
        <v>0</v>
      </c>
      <c r="AK1552">
        <v>0</v>
      </c>
      <c r="AU1552" s="198">
        <v>0.27272727299999999</v>
      </c>
      <c r="AV1552" s="6">
        <v>0</v>
      </c>
      <c r="AW1552" s="198">
        <v>0.38356000000000001</v>
      </c>
      <c r="BO1552" s="198"/>
      <c r="BP1552" s="354">
        <f t="shared" si="145"/>
        <v>2696.2172754234898</v>
      </c>
      <c r="BQ1552" s="354">
        <f t="shared" si="146"/>
        <v>0</v>
      </c>
      <c r="BR1552" s="354">
        <f t="shared" si="147"/>
        <v>1755.17056</v>
      </c>
      <c r="CG1552" s="198"/>
      <c r="CH1552">
        <f>(Transest!$J$14/HexExtSoy!$K$4)</f>
        <v>0.20257267294641951</v>
      </c>
      <c r="CI1552">
        <f>(HydroProcOil!$K$14/HexExtSoy!$K$4)</f>
        <v>0.10977777777777777</v>
      </c>
      <c r="CJ1552">
        <f>(StarchFerm!$K$24/StarchFerm!$K$4)</f>
        <v>0.33157302630665886</v>
      </c>
      <c r="CY1552" s="198"/>
      <c r="CZ1552">
        <f>BP1552*CH1552*1000*LCI!$E$93</f>
        <v>20618292.747338545</v>
      </c>
      <c r="DA1552">
        <f>BQ1552*CI1552*1000*(LCI!$E$99)</f>
        <v>0</v>
      </c>
      <c r="DB1552">
        <f>BR1552*CJ1552*1000*(LCI!$E$96)</f>
        <v>15684016.424402757</v>
      </c>
    </row>
    <row r="1553" spans="1:106" x14ac:dyDescent="0.25">
      <c r="A1553" s="197">
        <v>29195</v>
      </c>
      <c r="B1553" s="197" t="s">
        <v>1594</v>
      </c>
      <c r="C1553" s="197" t="s">
        <v>721</v>
      </c>
      <c r="D1553" s="197">
        <v>-93.195611999999997</v>
      </c>
      <c r="E1553" s="197">
        <v>39.140639999999998</v>
      </c>
      <c r="F1553">
        <v>3.73</v>
      </c>
      <c r="G1553">
        <f t="shared" si="148"/>
        <v>3.73</v>
      </c>
      <c r="H1553" s="198">
        <v>12.38</v>
      </c>
      <c r="Q1553" s="221">
        <f>(Q4638*10000)*TEA!$M$15*10^-6</f>
        <v>43.709195362050004</v>
      </c>
      <c r="R1553" s="221">
        <f>(R4638*10000)*TEA!$O$15*10^-6</f>
        <v>43.709195362050004</v>
      </c>
      <c r="AA1553">
        <f t="shared" si="144"/>
        <v>1</v>
      </c>
      <c r="AB1553" s="197">
        <v>29195</v>
      </c>
      <c r="AC1553" s="197">
        <v>64302</v>
      </c>
      <c r="AD1553" s="197">
        <f t="shared" si="149"/>
        <v>64302</v>
      </c>
      <c r="AE1553" s="197">
        <v>60562</v>
      </c>
      <c r="AJ1553">
        <v>0</v>
      </c>
      <c r="AK1553">
        <v>0</v>
      </c>
      <c r="AU1553" s="198">
        <v>0.27272727299999999</v>
      </c>
      <c r="AV1553" s="6">
        <v>0</v>
      </c>
      <c r="AW1553" s="198">
        <v>0.38356000000000001</v>
      </c>
      <c r="BO1553" s="198"/>
      <c r="BP1553" s="354">
        <f t="shared" si="145"/>
        <v>65412.670974503577</v>
      </c>
      <c r="BQ1553" s="354">
        <f t="shared" si="146"/>
        <v>0</v>
      </c>
      <c r="BR1553" s="354">
        <f t="shared" si="147"/>
        <v>287577.00971360004</v>
      </c>
      <c r="CG1553" s="198"/>
      <c r="CH1553">
        <f>(Transest!$J$14/HexExtSoy!$K$4)</f>
        <v>0.20257267294641951</v>
      </c>
      <c r="CI1553">
        <f>(HydroProcOil!$K$14/HexExtSoy!$K$4)</f>
        <v>0.10977777777777777</v>
      </c>
      <c r="CJ1553">
        <f>(StarchFerm!$K$24/StarchFerm!$K$4)</f>
        <v>0.33157302630665886</v>
      </c>
      <c r="CY1553" s="198"/>
      <c r="CZ1553">
        <f>BP1553*CH1553*1000*LCI!$E$93</f>
        <v>500218440.04608727</v>
      </c>
      <c r="DA1553">
        <f>BQ1553*CI1553*1000*(LCI!$E$99)</f>
        <v>0</v>
      </c>
      <c r="DB1553">
        <f>BR1553*CJ1553*1000*(LCI!$E$96)</f>
        <v>2569757405.0175123</v>
      </c>
    </row>
    <row r="1554" spans="1:106" x14ac:dyDescent="0.25">
      <c r="A1554" s="197">
        <v>29197</v>
      </c>
      <c r="B1554" s="197" t="s">
        <v>1594</v>
      </c>
      <c r="C1554" s="197" t="s">
        <v>1104</v>
      </c>
      <c r="D1554" s="197">
        <v>-92.507404100000002</v>
      </c>
      <c r="E1554" s="197">
        <v>40.480330000000002</v>
      </c>
      <c r="F1554">
        <v>2.73</v>
      </c>
      <c r="G1554">
        <f t="shared" si="148"/>
        <v>2.73</v>
      </c>
      <c r="H1554" s="198">
        <v>9.3699999999999992</v>
      </c>
      <c r="Q1554" s="221">
        <f>(Q4639*10000)*TEA!$M$15*10^-6</f>
        <v>40.847423658750003</v>
      </c>
      <c r="R1554" s="221">
        <f>(R4639*10000)*TEA!$O$15*10^-6</f>
        <v>40.847423658750003</v>
      </c>
      <c r="AA1554">
        <f t="shared" si="144"/>
        <v>1</v>
      </c>
      <c r="AB1554" s="197">
        <v>29197</v>
      </c>
      <c r="AC1554" s="197">
        <v>7918</v>
      </c>
      <c r="AD1554" s="197">
        <f t="shared" si="149"/>
        <v>7918</v>
      </c>
      <c r="AE1554" s="197">
        <v>4481</v>
      </c>
      <c r="AJ1554">
        <v>0</v>
      </c>
      <c r="AK1554">
        <v>0</v>
      </c>
      <c r="AU1554" s="198">
        <v>0.27272727299999999</v>
      </c>
      <c r="AV1554" s="6">
        <v>0</v>
      </c>
      <c r="AW1554" s="198">
        <v>0.38356000000000001</v>
      </c>
      <c r="BO1554" s="198"/>
      <c r="BP1554" s="354">
        <f t="shared" si="145"/>
        <v>5895.3109149862194</v>
      </c>
      <c r="BQ1554" s="354">
        <f t="shared" si="146"/>
        <v>0</v>
      </c>
      <c r="BR1554" s="354">
        <f t="shared" si="147"/>
        <v>16104.522213199998</v>
      </c>
      <c r="CG1554" s="198"/>
      <c r="CH1554">
        <f>(Transest!$J$14/HexExtSoy!$K$4)</f>
        <v>0.20257267294641951</v>
      </c>
      <c r="CI1554">
        <f>(HydroProcOil!$K$14/HexExtSoy!$K$4)</f>
        <v>0.10977777777777777</v>
      </c>
      <c r="CJ1554">
        <f>(StarchFerm!$K$24/StarchFerm!$K$4)</f>
        <v>0.33157302630665886</v>
      </c>
      <c r="CY1554" s="198"/>
      <c r="CZ1554">
        <f>BP1554*CH1554*1000*LCI!$E$93</f>
        <v>45082140.593685761</v>
      </c>
      <c r="DA1554">
        <f>BQ1554*CI1554*1000*(LCI!$E$99)</f>
        <v>0</v>
      </c>
      <c r="DB1554">
        <f>BR1554*CJ1554*1000*(LCI!$E$96)</f>
        <v>143908288.26287276</v>
      </c>
    </row>
    <row r="1555" spans="1:106" x14ac:dyDescent="0.25">
      <c r="A1555" s="197">
        <v>29199</v>
      </c>
      <c r="B1555" s="197" t="s">
        <v>1594</v>
      </c>
      <c r="C1555" s="197" t="s">
        <v>1629</v>
      </c>
      <c r="D1555" s="197">
        <v>-92.134366299999996</v>
      </c>
      <c r="E1555" s="197">
        <v>40.463560000000001</v>
      </c>
      <c r="F1555">
        <v>3.11</v>
      </c>
      <c r="G1555">
        <f t="shared" si="148"/>
        <v>3.11</v>
      </c>
      <c r="H1555" s="198">
        <v>9.43</v>
      </c>
      <c r="Q1555" s="221">
        <f>(Q4640*10000)*TEA!$M$15*10^-6</f>
        <v>40.894964441550002</v>
      </c>
      <c r="R1555" s="221">
        <f>(R4640*10000)*TEA!$O$15*10^-6</f>
        <v>40.894964441550002</v>
      </c>
      <c r="AA1555">
        <f t="shared" si="144"/>
        <v>1</v>
      </c>
      <c r="AB1555" s="197">
        <v>29199</v>
      </c>
      <c r="AC1555" s="197">
        <v>27364</v>
      </c>
      <c r="AD1555" s="197">
        <f t="shared" si="149"/>
        <v>27364</v>
      </c>
      <c r="AE1555" s="197">
        <v>20304</v>
      </c>
      <c r="AJ1555">
        <v>0</v>
      </c>
      <c r="AK1555">
        <v>0</v>
      </c>
      <c r="AU1555" s="198">
        <v>0.27272727299999999</v>
      </c>
      <c r="AV1555" s="6">
        <v>0</v>
      </c>
      <c r="AW1555" s="198">
        <v>0.38356000000000001</v>
      </c>
      <c r="BO1555" s="198"/>
      <c r="BP1555" s="354">
        <f t="shared" si="145"/>
        <v>23209.647295936917</v>
      </c>
      <c r="BQ1555" s="354">
        <f t="shared" si="146"/>
        <v>0</v>
      </c>
      <c r="BR1555" s="354">
        <f t="shared" si="147"/>
        <v>73438.975123199998</v>
      </c>
      <c r="CG1555" s="198"/>
      <c r="CH1555">
        <f>(Transest!$J$14/HexExtSoy!$K$4)</f>
        <v>0.20257267294641951</v>
      </c>
      <c r="CI1555">
        <f>(HydroProcOil!$K$14/HexExtSoy!$K$4)</f>
        <v>0.10977777777777777</v>
      </c>
      <c r="CJ1555">
        <f>(StarchFerm!$K$24/StarchFerm!$K$4)</f>
        <v>0.33157302630665886</v>
      </c>
      <c r="CY1555" s="198"/>
      <c r="CZ1555">
        <f>BP1555*CH1555*1000*LCI!$E$93</f>
        <v>177486920.98077959</v>
      </c>
      <c r="DA1555">
        <f>BQ1555*CI1555*1000*(LCI!$E$99)</f>
        <v>0</v>
      </c>
      <c r="DB1555">
        <f>BR1555*CJ1555*1000*(LCI!$E$96)</f>
        <v>656242828.06086624</v>
      </c>
    </row>
    <row r="1556" spans="1:106" x14ac:dyDescent="0.25">
      <c r="A1556" s="197">
        <v>29201</v>
      </c>
      <c r="B1556" s="197" t="s">
        <v>1594</v>
      </c>
      <c r="C1556" s="197" t="s">
        <v>722</v>
      </c>
      <c r="D1556" s="197">
        <v>-89.564729299999996</v>
      </c>
      <c r="E1556" s="197">
        <v>37.051270000000002</v>
      </c>
      <c r="F1556">
        <v>3.11</v>
      </c>
      <c r="G1556">
        <f t="shared" si="148"/>
        <v>3.11</v>
      </c>
      <c r="H1556" s="198">
        <v>11.55</v>
      </c>
      <c r="Q1556" s="221">
        <f>(Q4641*10000)*TEA!$M$15*10^-6</f>
        <v>48.169765921949995</v>
      </c>
      <c r="R1556" s="221">
        <f>(R4641*10000)*TEA!$O$15*10^-6</f>
        <v>48.169765921949995</v>
      </c>
      <c r="AA1556">
        <f t="shared" si="144"/>
        <v>1</v>
      </c>
      <c r="AB1556" s="197">
        <v>29201</v>
      </c>
      <c r="AC1556" s="197">
        <v>43214</v>
      </c>
      <c r="AD1556" s="197">
        <f t="shared" si="149"/>
        <v>43214</v>
      </c>
      <c r="AE1556" s="197">
        <v>23273</v>
      </c>
      <c r="AJ1556">
        <v>0</v>
      </c>
      <c r="AK1556">
        <v>0</v>
      </c>
      <c r="AU1556" s="198">
        <v>0.27272727299999999</v>
      </c>
      <c r="AV1556" s="6">
        <v>0</v>
      </c>
      <c r="AW1556" s="198">
        <v>0.38356000000000001</v>
      </c>
      <c r="BO1556" s="198"/>
      <c r="BP1556" s="354">
        <f t="shared" si="145"/>
        <v>36653.329127562421</v>
      </c>
      <c r="BQ1556" s="354">
        <f t="shared" si="146"/>
        <v>0</v>
      </c>
      <c r="BR1556" s="354">
        <f t="shared" si="147"/>
        <v>103102.13621400001</v>
      </c>
      <c r="CG1556" s="198"/>
      <c r="CH1556">
        <f>(Transest!$J$14/HexExtSoy!$K$4)</f>
        <v>0.20257267294641951</v>
      </c>
      <c r="CI1556">
        <f>(HydroProcOil!$K$14/HexExtSoy!$K$4)</f>
        <v>0.10977777777777777</v>
      </c>
      <c r="CJ1556">
        <f>(StarchFerm!$K$24/StarchFerm!$K$4)</f>
        <v>0.33157302630665886</v>
      </c>
      <c r="CY1556" s="198"/>
      <c r="CZ1556">
        <f>BP1556*CH1556*1000*LCI!$E$93</f>
        <v>280292347.72925782</v>
      </c>
      <c r="DA1556">
        <f>BQ1556*CI1556*1000*(LCI!$E$99)</f>
        <v>0</v>
      </c>
      <c r="DB1556">
        <f>BR1556*CJ1556*1000*(LCI!$E$96)</f>
        <v>921309663.35909069</v>
      </c>
    </row>
    <row r="1557" spans="1:106" x14ac:dyDescent="0.25">
      <c r="A1557" s="197">
        <v>29203</v>
      </c>
      <c r="B1557" s="197" t="s">
        <v>1594</v>
      </c>
      <c r="C1557" s="197" t="s">
        <v>1630</v>
      </c>
      <c r="D1557" s="197">
        <v>-91.409265099999999</v>
      </c>
      <c r="E1557" s="197">
        <v>37.152479999999997</v>
      </c>
      <c r="F1557">
        <v>0</v>
      </c>
      <c r="G1557">
        <f t="shared" si="148"/>
        <v>0</v>
      </c>
      <c r="H1557" s="198">
        <v>0</v>
      </c>
      <c r="Q1557" s="221">
        <f>(Q4642*10000)*TEA!$M$15*10^-6</f>
        <v>47.589567809399988</v>
      </c>
      <c r="R1557" s="221">
        <f>(R4642*10000)*TEA!$O$15*10^-6</f>
        <v>47.589567809399988</v>
      </c>
      <c r="AA1557">
        <f t="shared" si="144"/>
        <v>1</v>
      </c>
      <c r="AB1557" s="197">
        <v>29203</v>
      </c>
      <c r="AC1557" s="197">
        <v>0</v>
      </c>
      <c r="AD1557" s="197">
        <f t="shared" si="149"/>
        <v>0</v>
      </c>
      <c r="AE1557" s="197">
        <v>0</v>
      </c>
      <c r="AJ1557">
        <v>0</v>
      </c>
      <c r="AK1557">
        <v>0</v>
      </c>
      <c r="AU1557" s="198">
        <v>0.27272727299999999</v>
      </c>
      <c r="AV1557" s="6">
        <v>0</v>
      </c>
      <c r="AW1557" s="198">
        <v>0.38356000000000001</v>
      </c>
      <c r="BO1557" s="198"/>
      <c r="BP1557" s="354">
        <f t="shared" si="145"/>
        <v>0</v>
      </c>
      <c r="BQ1557" s="354">
        <f t="shared" si="146"/>
        <v>0</v>
      </c>
      <c r="BR1557" s="354">
        <f t="shared" si="147"/>
        <v>0</v>
      </c>
      <c r="CG1557" s="198"/>
      <c r="CH1557">
        <f>(Transest!$J$14/HexExtSoy!$K$4)</f>
        <v>0.20257267294641951</v>
      </c>
      <c r="CI1557">
        <f>(HydroProcOil!$K$14/HexExtSoy!$K$4)</f>
        <v>0.10977777777777777</v>
      </c>
      <c r="CJ1557">
        <f>(StarchFerm!$K$24/StarchFerm!$K$4)</f>
        <v>0.33157302630665886</v>
      </c>
      <c r="CY1557" s="198"/>
      <c r="CZ1557">
        <f>BP1557*CH1557*1000*LCI!$E$93</f>
        <v>0</v>
      </c>
      <c r="DA1557">
        <f>BQ1557*CI1557*1000*(LCI!$E$99)</f>
        <v>0</v>
      </c>
      <c r="DB1557">
        <f>BR1557*CJ1557*1000*(LCI!$E$96)</f>
        <v>0</v>
      </c>
    </row>
    <row r="1558" spans="1:106" x14ac:dyDescent="0.25">
      <c r="A1558" s="197">
        <v>29205</v>
      </c>
      <c r="B1558" s="197" t="s">
        <v>1594</v>
      </c>
      <c r="C1558" s="197" t="s">
        <v>650</v>
      </c>
      <c r="D1558" s="197">
        <v>-92.053831500000001</v>
      </c>
      <c r="E1558" s="197">
        <v>39.795990000000003</v>
      </c>
      <c r="F1558">
        <v>3.03</v>
      </c>
      <c r="G1558">
        <f t="shared" si="148"/>
        <v>3.03</v>
      </c>
      <c r="H1558" s="198">
        <v>9.43</v>
      </c>
      <c r="Q1558" s="221">
        <f>(Q4643*10000)*TEA!$M$15*10^-6</f>
        <v>42.38278180695</v>
      </c>
      <c r="R1558" s="221">
        <f>(R4643*10000)*TEA!$O$15*10^-6</f>
        <v>42.38278180695</v>
      </c>
      <c r="AA1558">
        <f t="shared" si="144"/>
        <v>1</v>
      </c>
      <c r="AB1558" s="197">
        <v>29205</v>
      </c>
      <c r="AC1558" s="197">
        <v>44049</v>
      </c>
      <c r="AD1558" s="197">
        <f t="shared" si="149"/>
        <v>44049</v>
      </c>
      <c r="AE1558" s="197">
        <v>20870</v>
      </c>
      <c r="AJ1558">
        <v>0</v>
      </c>
      <c r="AK1558">
        <v>0</v>
      </c>
      <c r="AU1558" s="198">
        <v>0.27272727299999999</v>
      </c>
      <c r="AV1558" s="6">
        <v>0</v>
      </c>
      <c r="AW1558" s="198">
        <v>0.38356000000000001</v>
      </c>
      <c r="BO1558" s="198"/>
      <c r="BP1558" s="354">
        <f t="shared" si="145"/>
        <v>36400.491854582309</v>
      </c>
      <c r="BQ1558" s="354">
        <f t="shared" si="146"/>
        <v>0</v>
      </c>
      <c r="BR1558" s="354">
        <f t="shared" si="147"/>
        <v>75486.180596000006</v>
      </c>
      <c r="CG1558" s="198"/>
      <c r="CH1558">
        <f>(Transest!$J$14/HexExtSoy!$K$4)</f>
        <v>0.20257267294641951</v>
      </c>
      <c r="CI1558">
        <f>(HydroProcOil!$K$14/HexExtSoy!$K$4)</f>
        <v>0.10977777777777777</v>
      </c>
      <c r="CJ1558">
        <f>(StarchFerm!$K$24/StarchFerm!$K$4)</f>
        <v>0.33157302630665886</v>
      </c>
      <c r="CY1558" s="198"/>
      <c r="CZ1558">
        <f>BP1558*CH1558*1000*LCI!$E$93</f>
        <v>278358871.16590339</v>
      </c>
      <c r="DA1558">
        <f>BQ1558*CI1558*1000*(LCI!$E$99)</f>
        <v>0</v>
      </c>
      <c r="DB1558">
        <f>BR1558*CJ1558*1000*(LCI!$E$96)</f>
        <v>674536437.23553395</v>
      </c>
    </row>
    <row r="1559" spans="1:106" x14ac:dyDescent="0.25">
      <c r="A1559" s="197">
        <v>29207</v>
      </c>
      <c r="B1559" s="197" t="s">
        <v>1594</v>
      </c>
      <c r="C1559" s="197" t="s">
        <v>1631</v>
      </c>
      <c r="D1559" s="197">
        <v>-89.946939900000004</v>
      </c>
      <c r="E1559" s="197">
        <v>36.856560000000002</v>
      </c>
      <c r="F1559">
        <v>3.12</v>
      </c>
      <c r="G1559">
        <f t="shared" si="148"/>
        <v>3.12</v>
      </c>
      <c r="H1559" s="198">
        <v>10.66</v>
      </c>
      <c r="Q1559" s="221">
        <f>(Q4644*10000)*TEA!$M$15*10^-6</f>
        <v>48.502853950050003</v>
      </c>
      <c r="R1559" s="221">
        <f>(R4644*10000)*TEA!$O$15*10^-6</f>
        <v>48.502853950050003</v>
      </c>
      <c r="AA1559">
        <f t="shared" si="144"/>
        <v>1</v>
      </c>
      <c r="AB1559" s="197">
        <v>29207</v>
      </c>
      <c r="AC1559" s="197">
        <v>84314</v>
      </c>
      <c r="AD1559" s="197">
        <f t="shared" si="149"/>
        <v>84314</v>
      </c>
      <c r="AE1559" s="197">
        <v>29975</v>
      </c>
      <c r="AJ1559">
        <v>0</v>
      </c>
      <c r="AK1559">
        <v>0</v>
      </c>
      <c r="AU1559" s="198">
        <v>0.27272727299999999</v>
      </c>
      <c r="AV1559" s="6">
        <v>0</v>
      </c>
      <c r="AW1559" s="198">
        <v>0.38356000000000001</v>
      </c>
      <c r="BO1559" s="198"/>
      <c r="BP1559" s="354">
        <f t="shared" si="145"/>
        <v>71743.549162652635</v>
      </c>
      <c r="BQ1559" s="354">
        <f t="shared" si="146"/>
        <v>0</v>
      </c>
      <c r="BR1559" s="354">
        <f t="shared" si="147"/>
        <v>122560.26926</v>
      </c>
      <c r="CG1559" s="198"/>
      <c r="CH1559">
        <f>(Transest!$J$14/HexExtSoy!$K$4)</f>
        <v>0.20257267294641951</v>
      </c>
      <c r="CI1559">
        <f>(HydroProcOil!$K$14/HexExtSoy!$K$4)</f>
        <v>0.10977777777777777</v>
      </c>
      <c r="CJ1559">
        <f>(StarchFerm!$K$24/StarchFerm!$K$4)</f>
        <v>0.33157302630665886</v>
      </c>
      <c r="CY1559" s="198"/>
      <c r="CZ1559">
        <f>BP1559*CH1559*1000*LCI!$E$93</f>
        <v>548631415.15043795</v>
      </c>
      <c r="DA1559">
        <f>BQ1559*CI1559*1000*(LCI!$E$99)</f>
        <v>0</v>
      </c>
      <c r="DB1559">
        <f>BR1559*CJ1559*1000*(LCI!$E$96)</f>
        <v>1095185459.3852489</v>
      </c>
    </row>
    <row r="1560" spans="1:106" x14ac:dyDescent="0.25">
      <c r="A1560" s="197">
        <v>29209</v>
      </c>
      <c r="B1560" s="197" t="s">
        <v>1594</v>
      </c>
      <c r="C1560" s="197" t="s">
        <v>727</v>
      </c>
      <c r="D1560" s="197">
        <v>-93.470860999999999</v>
      </c>
      <c r="E1560" s="197">
        <v>36.748489999999997</v>
      </c>
      <c r="F1560">
        <v>0</v>
      </c>
      <c r="G1560">
        <f t="shared" si="148"/>
        <v>0</v>
      </c>
      <c r="H1560" s="198">
        <v>8.33</v>
      </c>
      <c r="Q1560" s="221">
        <f>(Q4645*10000)*TEA!$M$15*10^-6</f>
        <v>47.645956345500004</v>
      </c>
      <c r="R1560" s="221">
        <f>(R4645*10000)*TEA!$O$15*10^-6</f>
        <v>47.645956345500004</v>
      </c>
      <c r="AA1560">
        <f t="shared" si="144"/>
        <v>1</v>
      </c>
      <c r="AB1560" s="197">
        <v>29209</v>
      </c>
      <c r="AC1560" s="197">
        <v>0</v>
      </c>
      <c r="AD1560" s="197">
        <f t="shared" si="149"/>
        <v>0</v>
      </c>
      <c r="AE1560" s="197">
        <v>156</v>
      </c>
      <c r="AJ1560">
        <v>0</v>
      </c>
      <c r="AK1560">
        <v>0</v>
      </c>
      <c r="AU1560" s="198">
        <v>0.27272727299999999</v>
      </c>
      <c r="AV1560" s="6">
        <v>0</v>
      </c>
      <c r="AW1560" s="198">
        <v>0.38356000000000001</v>
      </c>
      <c r="BO1560" s="198"/>
      <c r="BP1560" s="354">
        <f t="shared" si="145"/>
        <v>0</v>
      </c>
      <c r="BQ1560" s="354">
        <f t="shared" si="146"/>
        <v>0</v>
      </c>
      <c r="BR1560" s="354">
        <f t="shared" si="147"/>
        <v>498.42854880000004</v>
      </c>
      <c r="CG1560" s="198"/>
      <c r="CH1560">
        <f>(Transest!$J$14/HexExtSoy!$K$4)</f>
        <v>0.20257267294641951</v>
      </c>
      <c r="CI1560">
        <f>(HydroProcOil!$K$14/HexExtSoy!$K$4)</f>
        <v>0.10977777777777777</v>
      </c>
      <c r="CJ1560">
        <f>(StarchFerm!$K$24/StarchFerm!$K$4)</f>
        <v>0.33157302630665886</v>
      </c>
      <c r="CY1560" s="198"/>
      <c r="CZ1560">
        <f>BP1560*CH1560*1000*LCI!$E$93</f>
        <v>0</v>
      </c>
      <c r="DA1560">
        <f>BQ1560*CI1560*1000*(LCI!$E$99)</f>
        <v>0</v>
      </c>
      <c r="DB1560">
        <f>BR1560*CJ1560*1000*(LCI!$E$96)</f>
        <v>4453904.2096116478</v>
      </c>
    </row>
    <row r="1561" spans="1:106" x14ac:dyDescent="0.25">
      <c r="A1561" s="197">
        <v>29211</v>
      </c>
      <c r="B1561" s="197" t="s">
        <v>1594</v>
      </c>
      <c r="C1561" s="197" t="s">
        <v>1147</v>
      </c>
      <c r="D1561" s="197">
        <v>-93.104512600000007</v>
      </c>
      <c r="E1561" s="197">
        <v>40.212809999999998</v>
      </c>
      <c r="F1561">
        <v>3.03</v>
      </c>
      <c r="G1561">
        <f t="shared" si="148"/>
        <v>3.03</v>
      </c>
      <c r="H1561" s="198">
        <v>9.99</v>
      </c>
      <c r="Q1561" s="221">
        <f>(Q4646*10000)*TEA!$M$15*10^-6</f>
        <v>41.433021391499992</v>
      </c>
      <c r="R1561" s="221">
        <f>(R4646*10000)*TEA!$O$15*10^-6</f>
        <v>41.433021391499992</v>
      </c>
      <c r="AA1561">
        <f t="shared" si="144"/>
        <v>1</v>
      </c>
      <c r="AB1561" s="197">
        <v>29211</v>
      </c>
      <c r="AC1561" s="197">
        <v>14599</v>
      </c>
      <c r="AD1561" s="197">
        <f t="shared" si="149"/>
        <v>14599</v>
      </c>
      <c r="AE1561" s="197">
        <v>5642</v>
      </c>
      <c r="AJ1561">
        <v>0</v>
      </c>
      <c r="AK1561">
        <v>0</v>
      </c>
      <c r="AU1561" s="198">
        <v>0.27272727299999999</v>
      </c>
      <c r="AV1561" s="6">
        <v>0</v>
      </c>
      <c r="AW1561" s="198">
        <v>0.38356000000000001</v>
      </c>
      <c r="BO1561" s="198"/>
      <c r="BP1561" s="354">
        <f t="shared" si="145"/>
        <v>12064.082739336807</v>
      </c>
      <c r="BQ1561" s="354">
        <f t="shared" si="146"/>
        <v>0</v>
      </c>
      <c r="BR1561" s="354">
        <f t="shared" si="147"/>
        <v>21618.814744800002</v>
      </c>
      <c r="CG1561" s="198"/>
      <c r="CH1561">
        <f>(Transest!$J$14/HexExtSoy!$K$4)</f>
        <v>0.20257267294641951</v>
      </c>
      <c r="CI1561">
        <f>(HydroProcOil!$K$14/HexExtSoy!$K$4)</f>
        <v>0.10977777777777777</v>
      </c>
      <c r="CJ1561">
        <f>(StarchFerm!$K$24/StarchFerm!$K$4)</f>
        <v>0.33157302630665886</v>
      </c>
      <c r="CY1561" s="198"/>
      <c r="CZ1561">
        <f>BP1561*CH1561*1000*LCI!$E$93</f>
        <v>92255469.140071794</v>
      </c>
      <c r="DA1561">
        <f>BQ1561*CI1561*1000*(LCI!$E$99)</f>
        <v>0</v>
      </c>
      <c r="DB1561">
        <f>BR1561*CJ1561*1000*(LCI!$E$96)</f>
        <v>193183416.62109679</v>
      </c>
    </row>
    <row r="1562" spans="1:106" x14ac:dyDescent="0.25">
      <c r="A1562" s="197">
        <v>29213</v>
      </c>
      <c r="B1562" s="197" t="s">
        <v>1594</v>
      </c>
      <c r="C1562" s="197" t="s">
        <v>1632</v>
      </c>
      <c r="D1562" s="197">
        <v>-93.048829100000006</v>
      </c>
      <c r="E1562" s="197">
        <v>36.65887</v>
      </c>
      <c r="F1562">
        <v>0</v>
      </c>
      <c r="G1562">
        <f t="shared" si="148"/>
        <v>0</v>
      </c>
      <c r="H1562" s="198">
        <v>0</v>
      </c>
      <c r="Q1562" s="221">
        <f>(Q4647*10000)*TEA!$M$15*10^-6</f>
        <v>47.825824910849995</v>
      </c>
      <c r="R1562" s="221">
        <f>(R4647*10000)*TEA!$O$15*10^-6</f>
        <v>47.825824910849995</v>
      </c>
      <c r="AA1562">
        <f t="shared" ref="AA1562:AA1625" si="150">IF(AB1562=A1562,1,0)</f>
        <v>1</v>
      </c>
      <c r="AB1562" s="197">
        <v>29213</v>
      </c>
      <c r="AC1562" s="197">
        <v>0</v>
      </c>
      <c r="AD1562" s="197">
        <f t="shared" si="149"/>
        <v>0</v>
      </c>
      <c r="AE1562" s="197">
        <v>0</v>
      </c>
      <c r="AJ1562">
        <v>0</v>
      </c>
      <c r="AK1562">
        <v>0</v>
      </c>
      <c r="AU1562" s="198">
        <v>0.27272727299999999</v>
      </c>
      <c r="AV1562" s="6">
        <v>0</v>
      </c>
      <c r="AW1562" s="198">
        <v>0.38356000000000001</v>
      </c>
      <c r="BO1562" s="198"/>
      <c r="BP1562" s="354">
        <f t="shared" si="145"/>
        <v>0</v>
      </c>
      <c r="BQ1562" s="354">
        <f t="shared" si="146"/>
        <v>0</v>
      </c>
      <c r="BR1562" s="354">
        <f t="shared" si="147"/>
        <v>0</v>
      </c>
      <c r="CG1562" s="198"/>
      <c r="CH1562">
        <f>(Transest!$J$14/HexExtSoy!$K$4)</f>
        <v>0.20257267294641951</v>
      </c>
      <c r="CI1562">
        <f>(HydroProcOil!$K$14/HexExtSoy!$K$4)</f>
        <v>0.10977777777777777</v>
      </c>
      <c r="CJ1562">
        <f>(StarchFerm!$K$24/StarchFerm!$K$4)</f>
        <v>0.33157302630665886</v>
      </c>
      <c r="CY1562" s="198"/>
      <c r="CZ1562">
        <f>BP1562*CH1562*1000*LCI!$E$93</f>
        <v>0</v>
      </c>
      <c r="DA1562">
        <f>BQ1562*CI1562*1000*(LCI!$E$99)</f>
        <v>0</v>
      </c>
      <c r="DB1562">
        <f>BR1562*CJ1562*1000*(LCI!$E$96)</f>
        <v>0</v>
      </c>
    </row>
    <row r="1563" spans="1:106" x14ac:dyDescent="0.25">
      <c r="A1563" s="197">
        <v>29215</v>
      </c>
      <c r="B1563" s="197" t="s">
        <v>1594</v>
      </c>
      <c r="C1563" s="197" t="s">
        <v>1633</v>
      </c>
      <c r="D1563" s="197">
        <v>-91.967570100000003</v>
      </c>
      <c r="E1563" s="197">
        <v>37.313459999999999</v>
      </c>
      <c r="F1563">
        <v>0</v>
      </c>
      <c r="G1563">
        <f t="shared" si="148"/>
        <v>0</v>
      </c>
      <c r="H1563" s="198">
        <v>5.29</v>
      </c>
      <c r="Q1563" s="221">
        <f>(Q4648*10000)*TEA!$M$15*10^-6</f>
        <v>47.067370182449991</v>
      </c>
      <c r="R1563" s="221">
        <f>(R4648*10000)*TEA!$O$15*10^-6</f>
        <v>47.067370182449991</v>
      </c>
      <c r="AA1563">
        <f t="shared" si="150"/>
        <v>1</v>
      </c>
      <c r="AB1563" s="197">
        <v>29215</v>
      </c>
      <c r="AC1563" s="197">
        <v>0</v>
      </c>
      <c r="AD1563" s="197">
        <f t="shared" si="149"/>
        <v>0</v>
      </c>
      <c r="AE1563" s="197">
        <v>108</v>
      </c>
      <c r="AJ1563">
        <v>0</v>
      </c>
      <c r="AK1563">
        <v>0</v>
      </c>
      <c r="AU1563" s="198">
        <v>0.27272727299999999</v>
      </c>
      <c r="AV1563" s="6">
        <v>0</v>
      </c>
      <c r="AW1563" s="198">
        <v>0.38356000000000001</v>
      </c>
      <c r="BO1563" s="198"/>
      <c r="BP1563" s="354">
        <f t="shared" si="145"/>
        <v>0</v>
      </c>
      <c r="BQ1563" s="354">
        <f t="shared" si="146"/>
        <v>0</v>
      </c>
      <c r="BR1563" s="354">
        <f t="shared" si="147"/>
        <v>219.13549920000003</v>
      </c>
      <c r="CG1563" s="198"/>
      <c r="CH1563">
        <f>(Transest!$J$14/HexExtSoy!$K$4)</f>
        <v>0.20257267294641951</v>
      </c>
      <c r="CI1563">
        <f>(HydroProcOil!$K$14/HexExtSoy!$K$4)</f>
        <v>0.10977777777777777</v>
      </c>
      <c r="CJ1563">
        <f>(StarchFerm!$K$24/StarchFerm!$K$4)</f>
        <v>0.33157302630665886</v>
      </c>
      <c r="CY1563" s="198"/>
      <c r="CZ1563">
        <f>BP1563*CH1563*1000*LCI!$E$93</f>
        <v>0</v>
      </c>
      <c r="DA1563">
        <f>BQ1563*CI1563*1000*(LCI!$E$99)</f>
        <v>0</v>
      </c>
      <c r="DB1563">
        <f>BR1563*CJ1563*1000*(LCI!$E$96)</f>
        <v>1958171.3862739911</v>
      </c>
    </row>
    <row r="1564" spans="1:106" x14ac:dyDescent="0.25">
      <c r="A1564" s="197">
        <v>29217</v>
      </c>
      <c r="B1564" s="197" t="s">
        <v>1594</v>
      </c>
      <c r="C1564" s="197" t="s">
        <v>1634</v>
      </c>
      <c r="D1564" s="197">
        <v>-94.350875500000001</v>
      </c>
      <c r="E1564" s="197">
        <v>37.852780000000003</v>
      </c>
      <c r="F1564">
        <v>3.03</v>
      </c>
      <c r="G1564">
        <f t="shared" si="148"/>
        <v>3.03</v>
      </c>
      <c r="H1564" s="198">
        <v>9.15</v>
      </c>
      <c r="Q1564" s="221">
        <f>(Q4649*10000)*TEA!$M$15*10^-6</f>
        <v>45.983962334249995</v>
      </c>
      <c r="R1564" s="221">
        <f>(R4649*10000)*TEA!$O$15*10^-6</f>
        <v>45.983962334249995</v>
      </c>
      <c r="AA1564">
        <f t="shared" si="150"/>
        <v>1</v>
      </c>
      <c r="AB1564" s="197">
        <v>29217</v>
      </c>
      <c r="AC1564" s="197">
        <v>40372</v>
      </c>
      <c r="AD1564" s="197">
        <f t="shared" si="149"/>
        <v>40372</v>
      </c>
      <c r="AE1564" s="197">
        <v>27877</v>
      </c>
      <c r="AJ1564">
        <v>0</v>
      </c>
      <c r="AK1564">
        <v>0</v>
      </c>
      <c r="AU1564" s="198">
        <v>0.27272727299999999</v>
      </c>
      <c r="AV1564" s="6">
        <v>0</v>
      </c>
      <c r="AW1564" s="198">
        <v>0.38356000000000001</v>
      </c>
      <c r="BO1564" s="198"/>
      <c r="BP1564" s="354">
        <f t="shared" si="145"/>
        <v>33361.952760634675</v>
      </c>
      <c r="BQ1564" s="354">
        <f t="shared" si="146"/>
        <v>0</v>
      </c>
      <c r="BR1564" s="354">
        <f t="shared" si="147"/>
        <v>97836.394398000004</v>
      </c>
      <c r="CG1564" s="198"/>
      <c r="CH1564">
        <f>(Transest!$J$14/HexExtSoy!$K$4)</f>
        <v>0.20257267294641951</v>
      </c>
      <c r="CI1564">
        <f>(HydroProcOil!$K$14/HexExtSoy!$K$4)</f>
        <v>0.10977777777777777</v>
      </c>
      <c r="CJ1564">
        <f>(StarchFerm!$K$24/StarchFerm!$K$4)</f>
        <v>0.33157302630665886</v>
      </c>
      <c r="CY1564" s="198"/>
      <c r="CZ1564">
        <f>BP1564*CH1564*1000*LCI!$E$93</f>
        <v>255122802.94013143</v>
      </c>
      <c r="DA1564">
        <f>BQ1564*CI1564*1000*(LCI!$E$99)</f>
        <v>0</v>
      </c>
      <c r="DB1564">
        <f>BR1564*CJ1564*1000*(LCI!$E$96)</f>
        <v>874255557.6151973</v>
      </c>
    </row>
    <row r="1565" spans="1:106" x14ac:dyDescent="0.25">
      <c r="A1565" s="197">
        <v>29219</v>
      </c>
      <c r="B1565" s="197" t="s">
        <v>1594</v>
      </c>
      <c r="C1565" s="197" t="s">
        <v>1012</v>
      </c>
      <c r="D1565" s="197">
        <v>-91.147100600000002</v>
      </c>
      <c r="E1565" s="197">
        <v>38.759079999999997</v>
      </c>
      <c r="F1565">
        <v>3.29</v>
      </c>
      <c r="G1565">
        <f t="shared" si="148"/>
        <v>3.29</v>
      </c>
      <c r="H1565" s="198">
        <v>9.82</v>
      </c>
      <c r="Q1565" s="221">
        <f>(Q4650*10000)*TEA!$M$15*10^-6</f>
        <v>44.668224930599997</v>
      </c>
      <c r="R1565" s="221">
        <f>(R4650*10000)*TEA!$O$15*10^-6</f>
        <v>44.668224930599997</v>
      </c>
      <c r="AA1565">
        <f t="shared" si="150"/>
        <v>1</v>
      </c>
      <c r="AB1565" s="197">
        <v>29219</v>
      </c>
      <c r="AC1565" s="197">
        <v>15425</v>
      </c>
      <c r="AD1565" s="197">
        <f t="shared" si="149"/>
        <v>15425</v>
      </c>
      <c r="AE1565" s="197">
        <v>8642</v>
      </c>
      <c r="AJ1565">
        <v>0</v>
      </c>
      <c r="AK1565">
        <v>0</v>
      </c>
      <c r="AU1565" s="198">
        <v>0.27272727299999999</v>
      </c>
      <c r="AV1565" s="6">
        <v>0</v>
      </c>
      <c r="AW1565" s="198">
        <v>0.38356000000000001</v>
      </c>
      <c r="BO1565" s="198"/>
      <c r="BP1565" s="354">
        <f t="shared" si="145"/>
        <v>13840.43183202225</v>
      </c>
      <c r="BQ1565" s="354">
        <f t="shared" si="146"/>
        <v>0</v>
      </c>
      <c r="BR1565" s="354">
        <f t="shared" si="147"/>
        <v>32550.6046064</v>
      </c>
      <c r="CG1565" s="198"/>
      <c r="CH1565">
        <f>(Transest!$J$14/HexExtSoy!$K$4)</f>
        <v>0.20257267294641951</v>
      </c>
      <c r="CI1565">
        <f>(HydroProcOil!$K$14/HexExtSoy!$K$4)</f>
        <v>0.10977777777777777</v>
      </c>
      <c r="CJ1565">
        <f>(StarchFerm!$K$24/StarchFerm!$K$4)</f>
        <v>0.33157302630665886</v>
      </c>
      <c r="CY1565" s="198"/>
      <c r="CZ1565">
        <f>BP1565*CH1565*1000*LCI!$E$93</f>
        <v>105839420.97819102</v>
      </c>
      <c r="DA1565">
        <f>BQ1565*CI1565*1000*(LCI!$E$99)</f>
        <v>0</v>
      </c>
      <c r="DB1565">
        <f>BR1565*CJ1565*1000*(LCI!$E$96)</f>
        <v>290868721.76742625</v>
      </c>
    </row>
    <row r="1566" spans="1:106" x14ac:dyDescent="0.25">
      <c r="A1566" s="197">
        <v>29221</v>
      </c>
      <c r="B1566" s="197" t="s">
        <v>1594</v>
      </c>
      <c r="C1566" s="197" t="s">
        <v>656</v>
      </c>
      <c r="D1566" s="197">
        <v>-90.879842800000006</v>
      </c>
      <c r="E1566" s="197">
        <v>37.955210000000001</v>
      </c>
      <c r="F1566">
        <v>2.99</v>
      </c>
      <c r="G1566">
        <f t="shared" si="148"/>
        <v>2.99</v>
      </c>
      <c r="H1566" s="198">
        <v>4.12</v>
      </c>
      <c r="Q1566" s="221">
        <f>(Q4651*10000)*TEA!$M$15*10^-6</f>
        <v>46.289954926799993</v>
      </c>
      <c r="R1566" s="221">
        <f>(R4651*10000)*TEA!$O$15*10^-6</f>
        <v>46.289954926799993</v>
      </c>
      <c r="AA1566">
        <f t="shared" si="150"/>
        <v>1</v>
      </c>
      <c r="AB1566" s="197">
        <v>29221</v>
      </c>
      <c r="AC1566" s="197">
        <v>278</v>
      </c>
      <c r="AD1566" s="197">
        <f t="shared" si="149"/>
        <v>278</v>
      </c>
      <c r="AE1566" s="197">
        <v>62</v>
      </c>
      <c r="AJ1566">
        <v>0</v>
      </c>
      <c r="AK1566">
        <v>0</v>
      </c>
      <c r="AU1566" s="198">
        <v>0.27272727299999999</v>
      </c>
      <c r="AV1566" s="6">
        <v>0</v>
      </c>
      <c r="AW1566" s="198">
        <v>0.38356000000000001</v>
      </c>
      <c r="BO1566" s="198"/>
      <c r="BP1566" s="354">
        <f t="shared" si="145"/>
        <v>226.69636386306001</v>
      </c>
      <c r="BQ1566" s="354">
        <f t="shared" si="146"/>
        <v>0</v>
      </c>
      <c r="BR1566" s="354">
        <f t="shared" si="147"/>
        <v>97.976566399999996</v>
      </c>
      <c r="CG1566" s="198"/>
      <c r="CH1566">
        <f>(Transest!$J$14/HexExtSoy!$K$4)</f>
        <v>0.20257267294641951</v>
      </c>
      <c r="CI1566">
        <f>(HydroProcOil!$K$14/HexExtSoy!$K$4)</f>
        <v>0.10977777777777777</v>
      </c>
      <c r="CJ1566">
        <f>(StarchFerm!$K$24/StarchFerm!$K$4)</f>
        <v>0.33157302630665886</v>
      </c>
      <c r="CY1566" s="198"/>
      <c r="CZ1566">
        <f>BP1566*CH1566*1000*LCI!$E$93</f>
        <v>1733573.936155275</v>
      </c>
      <c r="DA1566">
        <f>BQ1566*CI1566*1000*(LCI!$E$99)</f>
        <v>0</v>
      </c>
      <c r="DB1566">
        <f>BR1566*CJ1566*1000*(LCI!$E$96)</f>
        <v>875508.11963493016</v>
      </c>
    </row>
    <row r="1567" spans="1:106" x14ac:dyDescent="0.25">
      <c r="A1567" s="197">
        <v>29223</v>
      </c>
      <c r="B1567" s="197" t="s">
        <v>1594</v>
      </c>
      <c r="C1567" s="197" t="s">
        <v>1013</v>
      </c>
      <c r="D1567" s="197">
        <v>-90.474722999999997</v>
      </c>
      <c r="E1567" s="197">
        <v>37.11027</v>
      </c>
      <c r="F1567">
        <v>2.5</v>
      </c>
      <c r="G1567">
        <f t="shared" si="148"/>
        <v>2.5</v>
      </c>
      <c r="H1567" s="198">
        <v>8.85</v>
      </c>
      <c r="Q1567" s="221">
        <f>(Q4652*10000)*TEA!$M$15*10^-6</f>
        <v>47.934833595299999</v>
      </c>
      <c r="R1567" s="221">
        <f>(R4652*10000)*TEA!$O$15*10^-6</f>
        <v>47.934833595299999</v>
      </c>
      <c r="AA1567">
        <f t="shared" si="150"/>
        <v>1</v>
      </c>
      <c r="AB1567" s="197">
        <v>29223</v>
      </c>
      <c r="AC1567" s="197">
        <v>4419</v>
      </c>
      <c r="AD1567" s="197">
        <f t="shared" si="149"/>
        <v>4419</v>
      </c>
      <c r="AE1567" s="197">
        <v>2567</v>
      </c>
      <c r="AJ1567">
        <v>0</v>
      </c>
      <c r="AK1567">
        <v>0</v>
      </c>
      <c r="AU1567" s="198">
        <v>0.27272727299999999</v>
      </c>
      <c r="AV1567" s="6">
        <v>0</v>
      </c>
      <c r="AW1567" s="198">
        <v>0.38356000000000001</v>
      </c>
      <c r="BO1567" s="198"/>
      <c r="BP1567" s="354">
        <f t="shared" si="145"/>
        <v>3012.9545484675</v>
      </c>
      <c r="BQ1567" s="354">
        <f t="shared" si="146"/>
        <v>0</v>
      </c>
      <c r="BR1567" s="354">
        <f t="shared" si="147"/>
        <v>8713.6969019999997</v>
      </c>
      <c r="CG1567" s="198"/>
      <c r="CH1567">
        <f>(Transest!$J$14/HexExtSoy!$K$4)</f>
        <v>0.20257267294641951</v>
      </c>
      <c r="CI1567">
        <f>(HydroProcOil!$K$14/HexExtSoy!$K$4)</f>
        <v>0.10977777777777777</v>
      </c>
      <c r="CJ1567">
        <f>(StarchFerm!$K$24/StarchFerm!$K$4)</f>
        <v>0.33157302630665886</v>
      </c>
      <c r="CY1567" s="198"/>
      <c r="CZ1567">
        <f>BP1567*CH1567*1000*LCI!$E$93</f>
        <v>23040420.177179806</v>
      </c>
      <c r="DA1567">
        <f>BQ1567*CI1567*1000*(LCI!$E$99)</f>
        <v>0</v>
      </c>
      <c r="DB1567">
        <f>BR1567*CJ1567*1000*(LCI!$E$96)</f>
        <v>77864663.664501891</v>
      </c>
    </row>
    <row r="1568" spans="1:106" x14ac:dyDescent="0.25">
      <c r="A1568" s="197">
        <v>29225</v>
      </c>
      <c r="B1568" s="197" t="s">
        <v>1594</v>
      </c>
      <c r="C1568" s="197" t="s">
        <v>1014</v>
      </c>
      <c r="D1568" s="197">
        <v>-92.880714699999999</v>
      </c>
      <c r="E1568" s="197">
        <v>37.281199999999998</v>
      </c>
      <c r="F1568">
        <v>2.68</v>
      </c>
      <c r="G1568">
        <f t="shared" si="148"/>
        <v>2.68</v>
      </c>
      <c r="H1568" s="198">
        <v>7.85</v>
      </c>
      <c r="Q1568" s="221">
        <f>(Q4653*10000)*TEA!$M$15*10^-6</f>
        <v>46.593578016000002</v>
      </c>
      <c r="R1568" s="221">
        <f>(R4653*10000)*TEA!$O$15*10^-6</f>
        <v>46.593578016000002</v>
      </c>
      <c r="AA1568">
        <f t="shared" si="150"/>
        <v>1</v>
      </c>
      <c r="AB1568" s="197">
        <v>29225</v>
      </c>
      <c r="AC1568" s="197">
        <v>461</v>
      </c>
      <c r="AD1568" s="197">
        <f t="shared" si="149"/>
        <v>461</v>
      </c>
      <c r="AE1568" s="197">
        <v>979</v>
      </c>
      <c r="AJ1568">
        <v>0</v>
      </c>
      <c r="AK1568">
        <v>0</v>
      </c>
      <c r="AU1568" s="198">
        <v>0.27272727299999999</v>
      </c>
      <c r="AV1568" s="6">
        <v>0</v>
      </c>
      <c r="AW1568" s="198">
        <v>0.38356000000000001</v>
      </c>
      <c r="BO1568" s="198"/>
      <c r="BP1568" s="354">
        <f t="shared" si="145"/>
        <v>336.94909124603998</v>
      </c>
      <c r="BQ1568" s="354">
        <f t="shared" si="146"/>
        <v>0</v>
      </c>
      <c r="BR1568" s="354">
        <f t="shared" si="147"/>
        <v>2947.7161339999998</v>
      </c>
      <c r="CG1568" s="198"/>
      <c r="CH1568">
        <f>(Transest!$J$14/HexExtSoy!$K$4)</f>
        <v>0.20257267294641951</v>
      </c>
      <c r="CI1568">
        <f>(HydroProcOil!$K$14/HexExtSoy!$K$4)</f>
        <v>0.10977777777777777</v>
      </c>
      <c r="CJ1568">
        <f>(StarchFerm!$K$24/StarchFerm!$K$4)</f>
        <v>0.33157302630665886</v>
      </c>
      <c r="CY1568" s="198"/>
      <c r="CZ1568">
        <f>BP1568*CH1568*1000*LCI!$E$93</f>
        <v>2576689.5967867938</v>
      </c>
      <c r="DA1568">
        <f>BQ1568*CI1568*1000*(LCI!$E$99)</f>
        <v>0</v>
      </c>
      <c r="DB1568">
        <f>BR1568*CJ1568*1000*(LCI!$E$96)</f>
        <v>26340476.141608138</v>
      </c>
    </row>
    <row r="1569" spans="1:106" x14ac:dyDescent="0.25">
      <c r="A1569" s="197">
        <v>29227</v>
      </c>
      <c r="B1569" s="197" t="s">
        <v>1594</v>
      </c>
      <c r="C1569" s="197" t="s">
        <v>1019</v>
      </c>
      <c r="D1569" s="197">
        <v>-94.425248199999999</v>
      </c>
      <c r="E1569" s="197">
        <v>40.494030000000002</v>
      </c>
      <c r="F1569">
        <v>3</v>
      </c>
      <c r="G1569">
        <f t="shared" si="148"/>
        <v>3</v>
      </c>
      <c r="H1569" s="198">
        <v>8.98</v>
      </c>
      <c r="Q1569" s="221">
        <f>(Q4654*10000)*TEA!$M$15*10^-6</f>
        <v>40.90867097265</v>
      </c>
      <c r="R1569" s="221">
        <f>(R4654*10000)*TEA!$O$15*10^-6</f>
        <v>40.90867097265</v>
      </c>
      <c r="AA1569">
        <f t="shared" si="150"/>
        <v>1</v>
      </c>
      <c r="AB1569" s="197">
        <v>29227</v>
      </c>
      <c r="AC1569" s="197">
        <v>8025</v>
      </c>
      <c r="AD1569" s="197">
        <f t="shared" si="149"/>
        <v>8025</v>
      </c>
      <c r="AE1569" s="197">
        <v>5597</v>
      </c>
      <c r="AJ1569">
        <v>0</v>
      </c>
      <c r="AK1569">
        <v>0</v>
      </c>
      <c r="AU1569" s="198">
        <v>0.27272727299999999</v>
      </c>
      <c r="AV1569" s="6">
        <v>0</v>
      </c>
      <c r="AW1569" s="198">
        <v>0.38356000000000001</v>
      </c>
      <c r="BO1569" s="198"/>
      <c r="BP1569" s="354">
        <f t="shared" si="145"/>
        <v>6565.9090974749997</v>
      </c>
      <c r="BQ1569" s="354">
        <f t="shared" si="146"/>
        <v>0</v>
      </c>
      <c r="BR1569" s="354">
        <f t="shared" si="147"/>
        <v>19278.132173600003</v>
      </c>
      <c r="CG1569" s="198"/>
      <c r="CH1569">
        <f>(Transest!$J$14/HexExtSoy!$K$4)</f>
        <v>0.20257267294641951</v>
      </c>
      <c r="CI1569">
        <f>(HydroProcOil!$K$14/HexExtSoy!$K$4)</f>
        <v>0.10977777777777777</v>
      </c>
      <c r="CJ1569">
        <f>(StarchFerm!$K$24/StarchFerm!$K$4)</f>
        <v>0.33157302630665886</v>
      </c>
      <c r="CY1569" s="198"/>
      <c r="CZ1569">
        <f>BP1569*CH1569*1000*LCI!$E$93</f>
        <v>50210284.296501823</v>
      </c>
      <c r="DA1569">
        <f>BQ1569*CI1569*1000*(LCI!$E$99)</f>
        <v>0</v>
      </c>
      <c r="DB1569">
        <f>BR1569*CJ1569*1000*(LCI!$E$96)</f>
        <v>172267327.47987163</v>
      </c>
    </row>
    <row r="1570" spans="1:106" x14ac:dyDescent="0.25">
      <c r="A1570" s="197">
        <v>29229</v>
      </c>
      <c r="B1570" s="197" t="s">
        <v>1594</v>
      </c>
      <c r="C1570" s="197" t="s">
        <v>1202</v>
      </c>
      <c r="D1570" s="197">
        <v>-92.469797799999995</v>
      </c>
      <c r="E1570" s="197">
        <v>37.267449999999997</v>
      </c>
      <c r="F1570">
        <v>0</v>
      </c>
      <c r="G1570">
        <f t="shared" si="148"/>
        <v>0</v>
      </c>
      <c r="H1570" s="198">
        <v>0</v>
      </c>
      <c r="Q1570" s="221">
        <f>(Q4655*10000)*TEA!$M$15*10^-6</f>
        <v>46.886988073049991</v>
      </c>
      <c r="R1570" s="221">
        <f>(R4655*10000)*TEA!$O$15*10^-6</f>
        <v>46.886988073049991</v>
      </c>
      <c r="AA1570">
        <f t="shared" si="150"/>
        <v>1</v>
      </c>
      <c r="AB1570" s="197">
        <v>29229</v>
      </c>
      <c r="AC1570" s="197">
        <v>0</v>
      </c>
      <c r="AD1570" s="197">
        <f t="shared" si="149"/>
        <v>0</v>
      </c>
      <c r="AE1570" s="197">
        <v>0</v>
      </c>
      <c r="AJ1570">
        <v>0</v>
      </c>
      <c r="AK1570">
        <v>0</v>
      </c>
      <c r="AU1570" s="198">
        <v>0.27272727299999999</v>
      </c>
      <c r="AV1570" s="6">
        <v>0</v>
      </c>
      <c r="AW1570" s="198">
        <v>0.38356000000000001</v>
      </c>
      <c r="BO1570" s="198"/>
      <c r="BP1570" s="354">
        <f t="shared" si="145"/>
        <v>0</v>
      </c>
      <c r="BQ1570" s="354">
        <f t="shared" si="146"/>
        <v>0</v>
      </c>
      <c r="BR1570" s="354">
        <f t="shared" si="147"/>
        <v>0</v>
      </c>
      <c r="CG1570" s="198"/>
      <c r="CH1570">
        <f>(Transest!$J$14/HexExtSoy!$K$4)</f>
        <v>0.20257267294641951</v>
      </c>
      <c r="CI1570">
        <f>(HydroProcOil!$K$14/HexExtSoy!$K$4)</f>
        <v>0.10977777777777777</v>
      </c>
      <c r="CJ1570">
        <f>(StarchFerm!$K$24/StarchFerm!$K$4)</f>
        <v>0.33157302630665886</v>
      </c>
      <c r="CY1570" s="198"/>
      <c r="CZ1570">
        <f>BP1570*CH1570*1000*LCI!$E$93</f>
        <v>0</v>
      </c>
      <c r="DA1570">
        <f>BQ1570*CI1570*1000*(LCI!$E$99)</f>
        <v>0</v>
      </c>
      <c r="DB1570">
        <f>BR1570*CJ1570*1000*(LCI!$E$96)</f>
        <v>0</v>
      </c>
    </row>
    <row r="1571" spans="1:106" x14ac:dyDescent="0.25">
      <c r="A1571" s="197">
        <v>29510</v>
      </c>
      <c r="B1571" s="197" t="s">
        <v>1594</v>
      </c>
      <c r="C1571" s="197" t="s">
        <v>1635</v>
      </c>
      <c r="D1571" s="197">
        <v>-90.254699000000002</v>
      </c>
      <c r="E1571" s="197">
        <v>38.634059999999998</v>
      </c>
      <c r="F1571">
        <v>0</v>
      </c>
      <c r="G1571">
        <f t="shared" si="148"/>
        <v>0</v>
      </c>
      <c r="H1571" s="198">
        <v>0</v>
      </c>
      <c r="Q1571" s="221">
        <f>(Q4656*10000)*TEA!$M$15*10^-6</f>
        <v>45.061401751649996</v>
      </c>
      <c r="R1571" s="221">
        <f>(R4656*10000)*TEA!$O$15*10^-6</f>
        <v>45.061401751649996</v>
      </c>
      <c r="AA1571">
        <f t="shared" si="150"/>
        <v>1</v>
      </c>
      <c r="AB1571" s="197">
        <v>29510</v>
      </c>
      <c r="AC1571" s="197">
        <v>0</v>
      </c>
      <c r="AD1571" s="197">
        <f t="shared" si="149"/>
        <v>0</v>
      </c>
      <c r="AE1571" s="197">
        <v>0</v>
      </c>
      <c r="AJ1571">
        <v>0</v>
      </c>
      <c r="AK1571">
        <v>0</v>
      </c>
      <c r="AU1571" s="198">
        <v>0.27272727299999999</v>
      </c>
      <c r="AV1571" s="6">
        <v>0</v>
      </c>
      <c r="AW1571" s="198">
        <v>0.38356000000000001</v>
      </c>
      <c r="BO1571" s="198"/>
      <c r="BP1571" s="354">
        <f t="shared" si="145"/>
        <v>0</v>
      </c>
      <c r="BQ1571" s="354">
        <f t="shared" si="146"/>
        <v>0</v>
      </c>
      <c r="BR1571" s="354">
        <f t="shared" si="147"/>
        <v>0</v>
      </c>
      <c r="CG1571" s="198"/>
      <c r="CH1571">
        <f>(Transest!$J$14/HexExtSoy!$K$4)</f>
        <v>0.20257267294641951</v>
      </c>
      <c r="CI1571">
        <f>(HydroProcOil!$K$14/HexExtSoy!$K$4)</f>
        <v>0.10977777777777777</v>
      </c>
      <c r="CJ1571">
        <f>(StarchFerm!$K$24/StarchFerm!$K$4)</f>
        <v>0.33157302630665886</v>
      </c>
      <c r="CY1571" s="198"/>
      <c r="CZ1571">
        <f>BP1571*CH1571*1000*LCI!$E$93</f>
        <v>0</v>
      </c>
      <c r="DA1571">
        <f>BQ1571*CI1571*1000*(LCI!$E$99)</f>
        <v>0</v>
      </c>
      <c r="DB1571">
        <f>BR1571*CJ1571*1000*(LCI!$E$96)</f>
        <v>0</v>
      </c>
    </row>
    <row r="1572" spans="1:106" x14ac:dyDescent="0.25">
      <c r="A1572" s="197">
        <v>30001</v>
      </c>
      <c r="B1572" s="197" t="s">
        <v>1636</v>
      </c>
      <c r="C1572" s="197" t="s">
        <v>1637</v>
      </c>
      <c r="D1572" s="197">
        <v>-112.890265</v>
      </c>
      <c r="E1572" s="197">
        <v>45.131079999999997</v>
      </c>
      <c r="F1572">
        <v>0</v>
      </c>
      <c r="G1572">
        <f t="shared" si="148"/>
        <v>0</v>
      </c>
      <c r="H1572" s="198">
        <v>0</v>
      </c>
      <c r="Q1572" s="221">
        <f>(Q4657*10000)*TEA!$M$15*10^-6</f>
        <v>24.821928194624999</v>
      </c>
      <c r="R1572" s="221">
        <f>(R4657*10000)*TEA!$O$15*10^-6</f>
        <v>24.821928194624999</v>
      </c>
      <c r="AA1572">
        <f t="shared" si="150"/>
        <v>1</v>
      </c>
      <c r="AB1572" s="197">
        <v>30001</v>
      </c>
      <c r="AC1572" s="197">
        <v>0</v>
      </c>
      <c r="AD1572" s="197">
        <f t="shared" si="149"/>
        <v>0</v>
      </c>
      <c r="AE1572" s="197">
        <v>0</v>
      </c>
      <c r="AJ1572">
        <v>0</v>
      </c>
      <c r="AK1572">
        <v>0</v>
      </c>
      <c r="AU1572" s="198">
        <v>0.27272727299999999</v>
      </c>
      <c r="AV1572" s="6">
        <v>0</v>
      </c>
      <c r="AW1572" s="198">
        <v>0.38356000000000001</v>
      </c>
      <c r="BO1572" s="198"/>
      <c r="BP1572" s="354">
        <f t="shared" si="145"/>
        <v>0</v>
      </c>
      <c r="BQ1572" s="354">
        <f t="shared" si="146"/>
        <v>0</v>
      </c>
      <c r="BR1572" s="354">
        <f t="shared" si="147"/>
        <v>0</v>
      </c>
      <c r="CG1572" s="198"/>
      <c r="CH1572">
        <f>(Transest!$J$14/HexExtSoy!$K$4)</f>
        <v>0.20257267294641951</v>
      </c>
      <c r="CI1572">
        <f>(HydroProcOil!$K$14/HexExtSoy!$K$4)</f>
        <v>0.10977777777777777</v>
      </c>
      <c r="CJ1572">
        <f>(StarchFerm!$K$24/StarchFerm!$K$4)</f>
        <v>0.33157302630665886</v>
      </c>
      <c r="CY1572" s="198"/>
      <c r="CZ1572">
        <f>BP1572*CH1572*1000*LCI!$E$93</f>
        <v>0</v>
      </c>
      <c r="DA1572">
        <f>BQ1572*CI1572*1000*(LCI!$E$99)</f>
        <v>0</v>
      </c>
      <c r="DB1572">
        <f>BR1572*CJ1572*1000*(LCI!$E$96)</f>
        <v>0</v>
      </c>
    </row>
    <row r="1573" spans="1:106" x14ac:dyDescent="0.25">
      <c r="A1573" s="197">
        <v>30003</v>
      </c>
      <c r="B1573" s="197" t="s">
        <v>1636</v>
      </c>
      <c r="C1573" s="197" t="s">
        <v>1638</v>
      </c>
      <c r="D1573" s="197">
        <v>-107.48948900000001</v>
      </c>
      <c r="E1573" s="197">
        <v>45.423119999999997</v>
      </c>
      <c r="F1573">
        <v>1.78</v>
      </c>
      <c r="G1573">
        <f t="shared" si="148"/>
        <v>1.78</v>
      </c>
      <c r="H1573" s="198">
        <v>9.14</v>
      </c>
      <c r="Q1573" s="221">
        <f>(Q4658*10000)*TEA!$M$15*10^-6</f>
        <v>30.881428367264995</v>
      </c>
      <c r="R1573" s="221">
        <f>(R4658*10000)*TEA!$O$15*10^-6</f>
        <v>30.881428367264995</v>
      </c>
      <c r="AA1573">
        <f t="shared" si="150"/>
        <v>1</v>
      </c>
      <c r="AB1573" s="197">
        <v>30003</v>
      </c>
      <c r="AC1573" s="197">
        <v>298</v>
      </c>
      <c r="AD1573" s="197">
        <f t="shared" si="149"/>
        <v>298</v>
      </c>
      <c r="AE1573" s="197">
        <v>745</v>
      </c>
      <c r="AJ1573">
        <v>0</v>
      </c>
      <c r="AK1573">
        <v>0</v>
      </c>
      <c r="AU1573" s="198">
        <v>0.27272727299999999</v>
      </c>
      <c r="AV1573" s="6">
        <v>0</v>
      </c>
      <c r="AW1573" s="198">
        <v>0.38356000000000001</v>
      </c>
      <c r="BO1573" s="198"/>
      <c r="BP1573" s="354">
        <f t="shared" si="145"/>
        <v>144.66545469012001</v>
      </c>
      <c r="BQ1573" s="354">
        <f t="shared" si="146"/>
        <v>0</v>
      </c>
      <c r="BR1573" s="354">
        <f t="shared" si="147"/>
        <v>2611.7751080000003</v>
      </c>
      <c r="CG1573" s="198"/>
      <c r="CH1573">
        <f>(Transest!$J$14/HexExtSoy!$K$4)</f>
        <v>0.20257267294641951</v>
      </c>
      <c r="CI1573">
        <f>(HydroProcOil!$K$14/HexExtSoy!$K$4)</f>
        <v>0.10977777777777777</v>
      </c>
      <c r="CJ1573">
        <f>(StarchFerm!$K$24/StarchFerm!$K$4)</f>
        <v>0.33157302630665886</v>
      </c>
      <c r="CY1573" s="198"/>
      <c r="CZ1573">
        <f>BP1573*CH1573*1000*LCI!$E$93</f>
        <v>1106273.8609443998</v>
      </c>
      <c r="DA1573">
        <f>BQ1573*CI1573*1000*(LCI!$E$99)</f>
        <v>0</v>
      </c>
      <c r="DB1573">
        <f>BR1573*CJ1573*1000*(LCI!$E$96)</f>
        <v>23338543.059153348</v>
      </c>
    </row>
    <row r="1574" spans="1:106" x14ac:dyDescent="0.25">
      <c r="A1574" s="197">
        <v>30005</v>
      </c>
      <c r="B1574" s="197" t="s">
        <v>1636</v>
      </c>
      <c r="C1574" s="197" t="s">
        <v>1032</v>
      </c>
      <c r="D1574" s="197">
        <v>-108.95757999999999</v>
      </c>
      <c r="E1574" s="197">
        <v>48.430010000000003</v>
      </c>
      <c r="F1574">
        <v>2.23</v>
      </c>
      <c r="G1574">
        <f t="shared" si="148"/>
        <v>2.23</v>
      </c>
      <c r="H1574" s="198">
        <v>3.56</v>
      </c>
      <c r="Q1574" s="221">
        <f>(Q4659*10000)*TEA!$M$15*10^-6</f>
        <v>28.241800364070002</v>
      </c>
      <c r="R1574" s="221">
        <f>(R4659*10000)*TEA!$O$15*10^-6</f>
        <v>28.241800364070002</v>
      </c>
      <c r="AA1574">
        <f t="shared" si="150"/>
        <v>1</v>
      </c>
      <c r="AB1574" s="197">
        <v>30005</v>
      </c>
      <c r="AC1574" s="197">
        <v>62</v>
      </c>
      <c r="AD1574" s="197">
        <f t="shared" si="149"/>
        <v>62</v>
      </c>
      <c r="AE1574" s="197">
        <v>62</v>
      </c>
      <c r="AJ1574">
        <v>0</v>
      </c>
      <c r="AK1574">
        <v>0</v>
      </c>
      <c r="AU1574" s="198">
        <v>0.27272727299999999</v>
      </c>
      <c r="AV1574" s="6">
        <v>0</v>
      </c>
      <c r="AW1574" s="198">
        <v>0.38356000000000001</v>
      </c>
      <c r="BO1574" s="198"/>
      <c r="BP1574" s="354">
        <f t="shared" si="145"/>
        <v>37.707272764979997</v>
      </c>
      <c r="BQ1574" s="354">
        <f t="shared" si="146"/>
        <v>0</v>
      </c>
      <c r="BR1574" s="354">
        <f t="shared" si="147"/>
        <v>84.659363200000001</v>
      </c>
      <c r="CG1574" s="198"/>
      <c r="CH1574">
        <f>(Transest!$J$14/HexExtSoy!$K$4)</f>
        <v>0.20257267294641951</v>
      </c>
      <c r="CI1574">
        <f>(HydroProcOil!$K$14/HexExtSoy!$K$4)</f>
        <v>0.10977777777777777</v>
      </c>
      <c r="CJ1574">
        <f>(StarchFerm!$K$24/StarchFerm!$K$4)</f>
        <v>0.33157302630665886</v>
      </c>
      <c r="CY1574" s="198"/>
      <c r="CZ1574">
        <f>BP1574*CH1574*1000*LCI!$E$93</f>
        <v>288351.97951544507</v>
      </c>
      <c r="DA1574">
        <f>BQ1574*CI1574*1000*(LCI!$E$99)</f>
        <v>0</v>
      </c>
      <c r="DB1574">
        <f>BR1574*CJ1574*1000*(LCI!$E$96)</f>
        <v>756507.01599523087</v>
      </c>
    </row>
    <row r="1575" spans="1:106" x14ac:dyDescent="0.25">
      <c r="A1575" s="197">
        <v>30007</v>
      </c>
      <c r="B1575" s="197" t="s">
        <v>1636</v>
      </c>
      <c r="C1575" s="197" t="s">
        <v>1639</v>
      </c>
      <c r="D1575" s="197">
        <v>-111.49423400000001</v>
      </c>
      <c r="E1575" s="197">
        <v>46.330179999999999</v>
      </c>
      <c r="F1575">
        <v>0</v>
      </c>
      <c r="G1575">
        <f t="shared" si="148"/>
        <v>0</v>
      </c>
      <c r="H1575" s="198">
        <v>0</v>
      </c>
      <c r="Q1575" s="221">
        <f>(Q4660*10000)*TEA!$M$15*10^-6</f>
        <v>24.70056762438</v>
      </c>
      <c r="R1575" s="221">
        <f>(R4660*10000)*TEA!$O$15*10^-6</f>
        <v>24.70056762438</v>
      </c>
      <c r="AA1575">
        <f t="shared" si="150"/>
        <v>1</v>
      </c>
      <c r="AB1575" s="197">
        <v>30007</v>
      </c>
      <c r="AC1575" s="197">
        <v>0</v>
      </c>
      <c r="AD1575" s="197">
        <f t="shared" si="149"/>
        <v>0</v>
      </c>
      <c r="AE1575" s="197">
        <v>0</v>
      </c>
      <c r="AJ1575">
        <v>0</v>
      </c>
      <c r="AK1575">
        <v>0</v>
      </c>
      <c r="AU1575" s="198">
        <v>0.27272727299999999</v>
      </c>
      <c r="AV1575" s="6">
        <v>0</v>
      </c>
      <c r="AW1575" s="198">
        <v>0.38356000000000001</v>
      </c>
      <c r="BO1575" s="198"/>
      <c r="BP1575" s="354">
        <f t="shared" si="145"/>
        <v>0</v>
      </c>
      <c r="BQ1575" s="354">
        <f t="shared" si="146"/>
        <v>0</v>
      </c>
      <c r="BR1575" s="354">
        <f t="shared" si="147"/>
        <v>0</v>
      </c>
      <c r="CG1575" s="198"/>
      <c r="CH1575">
        <f>(Transest!$J$14/HexExtSoy!$K$4)</f>
        <v>0.20257267294641951</v>
      </c>
      <c r="CI1575">
        <f>(HydroProcOil!$K$14/HexExtSoy!$K$4)</f>
        <v>0.10977777777777777</v>
      </c>
      <c r="CJ1575">
        <f>(StarchFerm!$K$24/StarchFerm!$K$4)</f>
        <v>0.33157302630665886</v>
      </c>
      <c r="CY1575" s="198"/>
      <c r="CZ1575">
        <f>BP1575*CH1575*1000*LCI!$E$93</f>
        <v>0</v>
      </c>
      <c r="DA1575">
        <f>BQ1575*CI1575*1000*(LCI!$E$99)</f>
        <v>0</v>
      </c>
      <c r="DB1575">
        <f>BR1575*CJ1575*1000*(LCI!$E$96)</f>
        <v>0</v>
      </c>
    </row>
    <row r="1576" spans="1:106" x14ac:dyDescent="0.25">
      <c r="A1576" s="197">
        <v>30009</v>
      </c>
      <c r="B1576" s="197" t="s">
        <v>1636</v>
      </c>
      <c r="C1576" s="197" t="s">
        <v>1640</v>
      </c>
      <c r="D1576" s="197">
        <v>-109.03361700000001</v>
      </c>
      <c r="E1576" s="197">
        <v>45.224609999999998</v>
      </c>
      <c r="F1576">
        <v>0</v>
      </c>
      <c r="G1576">
        <f t="shared" si="148"/>
        <v>0</v>
      </c>
      <c r="H1576" s="198">
        <v>11.41</v>
      </c>
      <c r="Q1576" s="221">
        <f>(Q4661*10000)*TEA!$M$15*10^-6</f>
        <v>28.205661970664998</v>
      </c>
      <c r="R1576" s="221">
        <f>(R4661*10000)*TEA!$O$15*10^-6</f>
        <v>28.205661970664998</v>
      </c>
      <c r="AA1576">
        <f t="shared" si="150"/>
        <v>1</v>
      </c>
      <c r="AB1576" s="197">
        <v>30009</v>
      </c>
      <c r="AC1576" s="197">
        <v>0</v>
      </c>
      <c r="AD1576" s="197">
        <f t="shared" si="149"/>
        <v>0</v>
      </c>
      <c r="AE1576" s="197">
        <v>1502</v>
      </c>
      <c r="AJ1576">
        <v>0</v>
      </c>
      <c r="AK1576">
        <v>0</v>
      </c>
      <c r="AU1576" s="198">
        <v>0.27272727299999999</v>
      </c>
      <c r="AV1576" s="6">
        <v>0</v>
      </c>
      <c r="AW1576" s="198">
        <v>0.38356000000000001</v>
      </c>
      <c r="BO1576" s="198"/>
      <c r="BP1576" s="354">
        <f t="shared" si="145"/>
        <v>0</v>
      </c>
      <c r="BQ1576" s="354">
        <f t="shared" si="146"/>
        <v>0</v>
      </c>
      <c r="BR1576" s="354">
        <f t="shared" si="147"/>
        <v>6573.3822392000002</v>
      </c>
      <c r="CG1576" s="198"/>
      <c r="CH1576">
        <f>(Transest!$J$14/HexExtSoy!$K$4)</f>
        <v>0.20257267294641951</v>
      </c>
      <c r="CI1576">
        <f>(HydroProcOil!$K$14/HexExtSoy!$K$4)</f>
        <v>0.10977777777777777</v>
      </c>
      <c r="CJ1576">
        <f>(StarchFerm!$K$24/StarchFerm!$K$4)</f>
        <v>0.33157302630665886</v>
      </c>
      <c r="CY1576" s="198"/>
      <c r="CZ1576">
        <f>BP1576*CH1576*1000*LCI!$E$93</f>
        <v>0</v>
      </c>
      <c r="DA1576">
        <f>BQ1576*CI1576*1000*(LCI!$E$99)</f>
        <v>0</v>
      </c>
      <c r="DB1576">
        <f>BR1576*CJ1576*1000*(LCI!$E$96)</f>
        <v>58739040.72518751</v>
      </c>
    </row>
    <row r="1577" spans="1:106" x14ac:dyDescent="0.25">
      <c r="A1577" s="197">
        <v>30011</v>
      </c>
      <c r="B1577" s="197" t="s">
        <v>1636</v>
      </c>
      <c r="C1577" s="197" t="s">
        <v>1286</v>
      </c>
      <c r="D1577" s="197">
        <v>-104.53307599999999</v>
      </c>
      <c r="E1577" s="197">
        <v>45.521149999999999</v>
      </c>
      <c r="F1577">
        <v>0</v>
      </c>
      <c r="G1577">
        <f t="shared" si="148"/>
        <v>0</v>
      </c>
      <c r="H1577" s="198">
        <v>5.63</v>
      </c>
      <c r="Q1577" s="221">
        <f>(Q4662*10000)*TEA!$M$15*10^-6</f>
        <v>32.652683288549994</v>
      </c>
      <c r="R1577" s="221">
        <f>(R4662*10000)*TEA!$O$15*10^-6</f>
        <v>32.652683288549994</v>
      </c>
      <c r="AA1577">
        <f t="shared" si="150"/>
        <v>1</v>
      </c>
      <c r="AB1577" s="197">
        <v>30011</v>
      </c>
      <c r="AC1577" s="197">
        <v>0</v>
      </c>
      <c r="AD1577" s="197">
        <f t="shared" si="149"/>
        <v>0</v>
      </c>
      <c r="AE1577" s="197">
        <v>318</v>
      </c>
      <c r="AJ1577">
        <v>0</v>
      </c>
      <c r="AK1577">
        <v>0</v>
      </c>
      <c r="AU1577" s="198">
        <v>0.27272727299999999</v>
      </c>
      <c r="AV1577" s="6">
        <v>0</v>
      </c>
      <c r="AW1577" s="198">
        <v>0.38356000000000001</v>
      </c>
      <c r="BO1577" s="198"/>
      <c r="BP1577" s="354">
        <f t="shared" si="145"/>
        <v>0</v>
      </c>
      <c r="BQ1577" s="354">
        <f t="shared" si="146"/>
        <v>0</v>
      </c>
      <c r="BR1577" s="354">
        <f t="shared" si="147"/>
        <v>686.70281039999998</v>
      </c>
      <c r="CG1577" s="198"/>
      <c r="CH1577">
        <f>(Transest!$J$14/HexExtSoy!$K$4)</f>
        <v>0.20257267294641951</v>
      </c>
      <c r="CI1577">
        <f>(HydroProcOil!$K$14/HexExtSoy!$K$4)</f>
        <v>0.10977777777777777</v>
      </c>
      <c r="CJ1577">
        <f>(StarchFerm!$K$24/StarchFerm!$K$4)</f>
        <v>0.33157302630665886</v>
      </c>
      <c r="CY1577" s="198"/>
      <c r="CZ1577">
        <f>BP1577*CH1577*1000*LCI!$E$93</f>
        <v>0</v>
      </c>
      <c r="DA1577">
        <f>BQ1577*CI1577*1000*(LCI!$E$99)</f>
        <v>0</v>
      </c>
      <c r="DB1577">
        <f>BR1577*CJ1577*1000*(LCI!$E$96)</f>
        <v>6136302.8770247446</v>
      </c>
    </row>
    <row r="1578" spans="1:106" x14ac:dyDescent="0.25">
      <c r="A1578" s="197">
        <v>30013</v>
      </c>
      <c r="B1578" s="197" t="s">
        <v>1636</v>
      </c>
      <c r="C1578" s="197" t="s">
        <v>1641</v>
      </c>
      <c r="D1578" s="197">
        <v>-111.336473</v>
      </c>
      <c r="E1578" s="197">
        <v>47.302610000000001</v>
      </c>
      <c r="F1578">
        <v>0</v>
      </c>
      <c r="G1578">
        <f t="shared" si="148"/>
        <v>0</v>
      </c>
      <c r="H1578" s="198">
        <v>0</v>
      </c>
      <c r="Q1578" s="221">
        <f>(Q4663*10000)*TEA!$M$15*10^-6</f>
        <v>25.976740254795004</v>
      </c>
      <c r="R1578" s="221">
        <f>(R4663*10000)*TEA!$O$15*10^-6</f>
        <v>25.976740254795004</v>
      </c>
      <c r="AA1578">
        <f t="shared" si="150"/>
        <v>1</v>
      </c>
      <c r="AB1578" s="197">
        <v>30013</v>
      </c>
      <c r="AC1578" s="197">
        <v>0</v>
      </c>
      <c r="AD1578" s="197">
        <f t="shared" si="149"/>
        <v>0</v>
      </c>
      <c r="AE1578" s="197">
        <v>0</v>
      </c>
      <c r="AJ1578">
        <v>0</v>
      </c>
      <c r="AK1578">
        <v>0</v>
      </c>
      <c r="AU1578" s="198">
        <v>0.27272727299999999</v>
      </c>
      <c r="AV1578" s="6">
        <v>0</v>
      </c>
      <c r="AW1578" s="198">
        <v>0.38356000000000001</v>
      </c>
      <c r="BO1578" s="198"/>
      <c r="BP1578" s="354">
        <f t="shared" si="145"/>
        <v>0</v>
      </c>
      <c r="BQ1578" s="354">
        <f t="shared" si="146"/>
        <v>0</v>
      </c>
      <c r="BR1578" s="354">
        <f t="shared" si="147"/>
        <v>0</v>
      </c>
      <c r="CG1578" s="198"/>
      <c r="CH1578">
        <f>(Transest!$J$14/HexExtSoy!$K$4)</f>
        <v>0.20257267294641951</v>
      </c>
      <c r="CI1578">
        <f>(HydroProcOil!$K$14/HexExtSoy!$K$4)</f>
        <v>0.10977777777777777</v>
      </c>
      <c r="CJ1578">
        <f>(StarchFerm!$K$24/StarchFerm!$K$4)</f>
        <v>0.33157302630665886</v>
      </c>
      <c r="CY1578" s="198"/>
      <c r="CZ1578">
        <f>BP1578*CH1578*1000*LCI!$E$93</f>
        <v>0</v>
      </c>
      <c r="DA1578">
        <f>BQ1578*CI1578*1000*(LCI!$E$99)</f>
        <v>0</v>
      </c>
      <c r="DB1578">
        <f>BR1578*CJ1578*1000*(LCI!$E$96)</f>
        <v>0</v>
      </c>
    </row>
    <row r="1579" spans="1:106" x14ac:dyDescent="0.25">
      <c r="A1579" s="197">
        <v>30015</v>
      </c>
      <c r="B1579" s="197" t="s">
        <v>1636</v>
      </c>
      <c r="C1579" s="197" t="s">
        <v>1642</v>
      </c>
      <c r="D1579" s="197">
        <v>-110.42757</v>
      </c>
      <c r="E1579" s="197">
        <v>47.876269999999998</v>
      </c>
      <c r="F1579">
        <v>0</v>
      </c>
      <c r="G1579">
        <f t="shared" si="148"/>
        <v>0</v>
      </c>
      <c r="H1579" s="198">
        <v>1.97</v>
      </c>
      <c r="Q1579" s="221">
        <f>(Q4664*10000)*TEA!$M$15*10^-6</f>
        <v>26.865339295229997</v>
      </c>
      <c r="R1579" s="221">
        <f>(R4664*10000)*TEA!$O$15*10^-6</f>
        <v>26.865339295229997</v>
      </c>
      <c r="AA1579">
        <f t="shared" si="150"/>
        <v>1</v>
      </c>
      <c r="AB1579" s="197">
        <v>30015</v>
      </c>
      <c r="AC1579" s="197">
        <v>0</v>
      </c>
      <c r="AD1579" s="197">
        <f t="shared" si="149"/>
        <v>0</v>
      </c>
      <c r="AE1579" s="197">
        <v>1120</v>
      </c>
      <c r="AJ1579">
        <v>0</v>
      </c>
      <c r="AK1579">
        <v>0</v>
      </c>
      <c r="AU1579" s="198">
        <v>0.27272727299999999</v>
      </c>
      <c r="AV1579" s="6">
        <v>0</v>
      </c>
      <c r="AW1579" s="198">
        <v>0.38356000000000001</v>
      </c>
      <c r="BO1579" s="198"/>
      <c r="BP1579" s="354">
        <f t="shared" si="145"/>
        <v>0</v>
      </c>
      <c r="BQ1579" s="354">
        <f t="shared" si="146"/>
        <v>0</v>
      </c>
      <c r="BR1579" s="354">
        <f t="shared" si="147"/>
        <v>846.28678400000001</v>
      </c>
      <c r="CG1579" s="198"/>
      <c r="CH1579">
        <f>(Transest!$J$14/HexExtSoy!$K$4)</f>
        <v>0.20257267294641951</v>
      </c>
      <c r="CI1579">
        <f>(HydroProcOil!$K$14/HexExtSoy!$K$4)</f>
        <v>0.10977777777777777</v>
      </c>
      <c r="CJ1579">
        <f>(StarchFerm!$K$24/StarchFerm!$K$4)</f>
        <v>0.33157302630665886</v>
      </c>
      <c r="CY1579" s="198"/>
      <c r="CZ1579">
        <f>BP1579*CH1579*1000*LCI!$E$93</f>
        <v>0</v>
      </c>
      <c r="DA1579">
        <f>BQ1579*CI1579*1000*(LCI!$E$99)</f>
        <v>0</v>
      </c>
      <c r="DB1579">
        <f>BR1579*CJ1579*1000*(LCI!$E$96)</f>
        <v>7562328.1990389526</v>
      </c>
    </row>
    <row r="1580" spans="1:106" x14ac:dyDescent="0.25">
      <c r="A1580" s="197">
        <v>30017</v>
      </c>
      <c r="B1580" s="197" t="s">
        <v>1636</v>
      </c>
      <c r="C1580" s="197" t="s">
        <v>805</v>
      </c>
      <c r="D1580" s="197">
        <v>-105.54898</v>
      </c>
      <c r="E1580" s="197">
        <v>46.257640000000002</v>
      </c>
      <c r="F1580">
        <v>0</v>
      </c>
      <c r="G1580">
        <f t="shared" si="148"/>
        <v>0</v>
      </c>
      <c r="H1580" s="198">
        <v>10.45</v>
      </c>
      <c r="Q1580" s="221">
        <f>(Q4665*10000)*TEA!$M$15*10^-6</f>
        <v>31.991967529784997</v>
      </c>
      <c r="R1580" s="221">
        <f>(R4665*10000)*TEA!$O$15*10^-6</f>
        <v>31.991967529784997</v>
      </c>
      <c r="AA1580">
        <f t="shared" si="150"/>
        <v>1</v>
      </c>
      <c r="AB1580" s="197">
        <v>30017</v>
      </c>
      <c r="AC1580" s="197">
        <v>0</v>
      </c>
      <c r="AD1580" s="197">
        <f t="shared" si="149"/>
        <v>0</v>
      </c>
      <c r="AE1580" s="197">
        <v>1088</v>
      </c>
      <c r="AJ1580">
        <v>0</v>
      </c>
      <c r="AK1580">
        <v>0</v>
      </c>
      <c r="AU1580" s="198">
        <v>0.27272727299999999</v>
      </c>
      <c r="AV1580" s="6">
        <v>0</v>
      </c>
      <c r="AW1580" s="198">
        <v>0.38356000000000001</v>
      </c>
      <c r="BO1580" s="198"/>
      <c r="BP1580" s="354">
        <f t="shared" si="145"/>
        <v>0</v>
      </c>
      <c r="BQ1580" s="354">
        <f t="shared" si="146"/>
        <v>0</v>
      </c>
      <c r="BR1580" s="354">
        <f t="shared" si="147"/>
        <v>4360.9237759999996</v>
      </c>
      <c r="CG1580" s="198"/>
      <c r="CH1580">
        <f>(Transest!$J$14/HexExtSoy!$K$4)</f>
        <v>0.20257267294641951</v>
      </c>
      <c r="CI1580">
        <f>(HydroProcOil!$K$14/HexExtSoy!$K$4)</f>
        <v>0.10977777777777777</v>
      </c>
      <c r="CJ1580">
        <f>(StarchFerm!$K$24/StarchFerm!$K$4)</f>
        <v>0.33157302630665886</v>
      </c>
      <c r="CY1580" s="198"/>
      <c r="CZ1580">
        <f>BP1580*CH1580*1000*LCI!$E$93</f>
        <v>0</v>
      </c>
      <c r="DA1580">
        <f>BQ1580*CI1580*1000*(LCI!$E$99)</f>
        <v>0</v>
      </c>
      <c r="DB1580">
        <f>BR1580*CJ1580*1000*(LCI!$E$96)</f>
        <v>38968748.500631459</v>
      </c>
    </row>
    <row r="1581" spans="1:106" x14ac:dyDescent="0.25">
      <c r="A1581" s="197">
        <v>30019</v>
      </c>
      <c r="B1581" s="197" t="s">
        <v>1636</v>
      </c>
      <c r="C1581" s="197" t="s">
        <v>1643</v>
      </c>
      <c r="D1581" s="197">
        <v>-105.538855</v>
      </c>
      <c r="E1581" s="197">
        <v>48.785739999999997</v>
      </c>
      <c r="F1581">
        <v>0</v>
      </c>
      <c r="G1581">
        <f t="shared" si="148"/>
        <v>0</v>
      </c>
      <c r="H1581" s="198">
        <v>0</v>
      </c>
      <c r="Q1581" s="221">
        <f>(Q4666*10000)*TEA!$M$15*10^-6</f>
        <v>31.422260150144997</v>
      </c>
      <c r="R1581" s="221">
        <f>(R4666*10000)*TEA!$O$15*10^-6</f>
        <v>31.422260150144997</v>
      </c>
      <c r="AA1581">
        <f t="shared" si="150"/>
        <v>1</v>
      </c>
      <c r="AB1581" s="197">
        <v>30019</v>
      </c>
      <c r="AC1581" s="197">
        <v>0</v>
      </c>
      <c r="AD1581" s="197">
        <f t="shared" si="149"/>
        <v>0</v>
      </c>
      <c r="AE1581" s="197">
        <v>0</v>
      </c>
      <c r="AJ1581">
        <v>0</v>
      </c>
      <c r="AK1581">
        <v>0</v>
      </c>
      <c r="AU1581" s="198">
        <v>0.27272727299999999</v>
      </c>
      <c r="AV1581" s="6">
        <v>0</v>
      </c>
      <c r="AW1581" s="198">
        <v>0.38356000000000001</v>
      </c>
      <c r="BO1581" s="198"/>
      <c r="BP1581" s="354">
        <f t="shared" si="145"/>
        <v>0</v>
      </c>
      <c r="BQ1581" s="354">
        <f t="shared" si="146"/>
        <v>0</v>
      </c>
      <c r="BR1581" s="354">
        <f t="shared" si="147"/>
        <v>0</v>
      </c>
      <c r="CG1581" s="198"/>
      <c r="CH1581">
        <f>(Transest!$J$14/HexExtSoy!$K$4)</f>
        <v>0.20257267294641951</v>
      </c>
      <c r="CI1581">
        <f>(HydroProcOil!$K$14/HexExtSoy!$K$4)</f>
        <v>0.10977777777777777</v>
      </c>
      <c r="CJ1581">
        <f>(StarchFerm!$K$24/StarchFerm!$K$4)</f>
        <v>0.33157302630665886</v>
      </c>
      <c r="CY1581" s="198"/>
      <c r="CZ1581">
        <f>BP1581*CH1581*1000*LCI!$E$93</f>
        <v>0</v>
      </c>
      <c r="DA1581">
        <f>BQ1581*CI1581*1000*(LCI!$E$99)</f>
        <v>0</v>
      </c>
      <c r="DB1581">
        <f>BR1581*CJ1581*1000*(LCI!$E$96)</f>
        <v>0</v>
      </c>
    </row>
    <row r="1582" spans="1:106" x14ac:dyDescent="0.25">
      <c r="A1582" s="197">
        <v>30021</v>
      </c>
      <c r="B1582" s="197" t="s">
        <v>1636</v>
      </c>
      <c r="C1582" s="197" t="s">
        <v>942</v>
      </c>
      <c r="D1582" s="197">
        <v>-104.88755500000001</v>
      </c>
      <c r="E1582" s="197">
        <v>47.266640000000002</v>
      </c>
      <c r="F1582">
        <v>0</v>
      </c>
      <c r="G1582">
        <f t="shared" si="148"/>
        <v>0</v>
      </c>
      <c r="H1582" s="198">
        <v>3.41</v>
      </c>
      <c r="Q1582" s="221">
        <f>(Q4667*10000)*TEA!$M$15*10^-6</f>
        <v>31.694982229844999</v>
      </c>
      <c r="R1582" s="221">
        <f>(R4667*10000)*TEA!$O$15*10^-6</f>
        <v>31.694982229844999</v>
      </c>
      <c r="AA1582">
        <f t="shared" si="150"/>
        <v>1</v>
      </c>
      <c r="AB1582" s="197">
        <v>30021</v>
      </c>
      <c r="AC1582" s="197">
        <v>0</v>
      </c>
      <c r="AD1582" s="197">
        <f t="shared" si="149"/>
        <v>0</v>
      </c>
      <c r="AE1582" s="197">
        <v>1364</v>
      </c>
      <c r="AJ1582">
        <v>0</v>
      </c>
      <c r="AK1582">
        <v>0</v>
      </c>
      <c r="AU1582" s="198">
        <v>0.27272727299999999</v>
      </c>
      <c r="AV1582" s="6">
        <v>0</v>
      </c>
      <c r="AW1582" s="198">
        <v>0.38356000000000001</v>
      </c>
      <c r="BO1582" s="198"/>
      <c r="BP1582" s="354">
        <f t="shared" si="145"/>
        <v>0</v>
      </c>
      <c r="BQ1582" s="354">
        <f t="shared" si="146"/>
        <v>0</v>
      </c>
      <c r="BR1582" s="354">
        <f t="shared" si="147"/>
        <v>1784.0296143999999</v>
      </c>
      <c r="CG1582" s="198"/>
      <c r="CH1582">
        <f>(Transest!$J$14/HexExtSoy!$K$4)</f>
        <v>0.20257267294641951</v>
      </c>
      <c r="CI1582">
        <f>(HydroProcOil!$K$14/HexExtSoy!$K$4)</f>
        <v>0.10977777777777777</v>
      </c>
      <c r="CJ1582">
        <f>(StarchFerm!$K$24/StarchFerm!$K$4)</f>
        <v>0.33157302630665886</v>
      </c>
      <c r="CY1582" s="198"/>
      <c r="CZ1582">
        <f>BP1582*CH1582*1000*LCI!$E$93</f>
        <v>0</v>
      </c>
      <c r="DA1582">
        <f>BQ1582*CI1582*1000*(LCI!$E$99)</f>
        <v>0</v>
      </c>
      <c r="DB1582">
        <f>BR1582*CJ1582*1000*(LCI!$E$96)</f>
        <v>15941897.848303994</v>
      </c>
    </row>
    <row r="1583" spans="1:106" x14ac:dyDescent="0.25">
      <c r="A1583" s="197">
        <v>30023</v>
      </c>
      <c r="B1583" s="197" t="s">
        <v>1636</v>
      </c>
      <c r="C1583" s="197" t="s">
        <v>1644</v>
      </c>
      <c r="D1583" s="197">
        <v>-113.063013</v>
      </c>
      <c r="E1583" s="197">
        <v>46.053719999999998</v>
      </c>
      <c r="F1583">
        <v>0</v>
      </c>
      <c r="G1583">
        <f t="shared" si="148"/>
        <v>0</v>
      </c>
      <c r="H1583" s="198">
        <v>0</v>
      </c>
      <c r="Q1583" s="221">
        <f>(Q4668*10000)*TEA!$M$15*10^-6</f>
        <v>23.035036262715</v>
      </c>
      <c r="R1583" s="221">
        <f>(R4668*10000)*TEA!$O$15*10^-6</f>
        <v>23.035036262715</v>
      </c>
      <c r="AA1583">
        <f t="shared" si="150"/>
        <v>1</v>
      </c>
      <c r="AB1583" s="197">
        <v>30023</v>
      </c>
      <c r="AC1583" s="197">
        <v>0</v>
      </c>
      <c r="AD1583" s="197">
        <f t="shared" si="149"/>
        <v>0</v>
      </c>
      <c r="AE1583" s="197">
        <v>0</v>
      </c>
      <c r="AJ1583">
        <v>0</v>
      </c>
      <c r="AK1583">
        <v>0</v>
      </c>
      <c r="AU1583" s="198">
        <v>0.27272727299999999</v>
      </c>
      <c r="AV1583" s="6">
        <v>0</v>
      </c>
      <c r="AW1583" s="198">
        <v>0.38356000000000001</v>
      </c>
      <c r="BO1583" s="198"/>
      <c r="BP1583" s="354">
        <f t="shared" si="145"/>
        <v>0</v>
      </c>
      <c r="BQ1583" s="354">
        <f t="shared" si="146"/>
        <v>0</v>
      </c>
      <c r="BR1583" s="354">
        <f t="shared" si="147"/>
        <v>0</v>
      </c>
      <c r="CG1583" s="198"/>
      <c r="CH1583">
        <f>(Transest!$J$14/HexExtSoy!$K$4)</f>
        <v>0.20257267294641951</v>
      </c>
      <c r="CI1583">
        <f>(HydroProcOil!$K$14/HexExtSoy!$K$4)</f>
        <v>0.10977777777777777</v>
      </c>
      <c r="CJ1583">
        <f>(StarchFerm!$K$24/StarchFerm!$K$4)</f>
        <v>0.33157302630665886</v>
      </c>
      <c r="CY1583" s="198"/>
      <c r="CZ1583">
        <f>BP1583*CH1583*1000*LCI!$E$93</f>
        <v>0</v>
      </c>
      <c r="DA1583">
        <f>BQ1583*CI1583*1000*(LCI!$E$99)</f>
        <v>0</v>
      </c>
      <c r="DB1583">
        <f>BR1583*CJ1583*1000*(LCI!$E$96)</f>
        <v>0</v>
      </c>
    </row>
    <row r="1584" spans="1:106" x14ac:dyDescent="0.25">
      <c r="A1584" s="197">
        <v>30025</v>
      </c>
      <c r="B1584" s="197" t="s">
        <v>1636</v>
      </c>
      <c r="C1584" s="197" t="s">
        <v>1645</v>
      </c>
      <c r="D1584" s="197">
        <v>-104.40903400000001</v>
      </c>
      <c r="E1584" s="197">
        <v>46.336790000000001</v>
      </c>
      <c r="F1584">
        <v>0</v>
      </c>
      <c r="G1584">
        <f t="shared" si="148"/>
        <v>0</v>
      </c>
      <c r="H1584" s="198">
        <v>1.58</v>
      </c>
      <c r="Q1584" s="221">
        <f>(Q4669*10000)*TEA!$M$15*10^-6</f>
        <v>32.130354918599998</v>
      </c>
      <c r="R1584" s="221">
        <f>(R4669*10000)*TEA!$O$15*10^-6</f>
        <v>32.130354918599998</v>
      </c>
      <c r="AA1584">
        <f t="shared" si="150"/>
        <v>1</v>
      </c>
      <c r="AB1584" s="197">
        <v>30025</v>
      </c>
      <c r="AC1584" s="197">
        <v>0</v>
      </c>
      <c r="AD1584" s="197">
        <f t="shared" si="149"/>
        <v>0</v>
      </c>
      <c r="AE1584" s="197">
        <v>2202</v>
      </c>
      <c r="AJ1584">
        <v>0</v>
      </c>
      <c r="AK1584">
        <v>0</v>
      </c>
      <c r="AU1584" s="198">
        <v>0.27272727299999999</v>
      </c>
      <c r="AV1584" s="6">
        <v>0</v>
      </c>
      <c r="AW1584" s="198">
        <v>0.38356000000000001</v>
      </c>
      <c r="BO1584" s="198"/>
      <c r="BP1584" s="354">
        <f t="shared" si="145"/>
        <v>0</v>
      </c>
      <c r="BQ1584" s="354">
        <f t="shared" si="146"/>
        <v>0</v>
      </c>
      <c r="BR1584" s="354">
        <f t="shared" si="147"/>
        <v>1334.4666096000001</v>
      </c>
      <c r="CG1584" s="198"/>
      <c r="CH1584">
        <f>(Transest!$J$14/HexExtSoy!$K$4)</f>
        <v>0.20257267294641951</v>
      </c>
      <c r="CI1584">
        <f>(HydroProcOil!$K$14/HexExtSoy!$K$4)</f>
        <v>0.10977777777777777</v>
      </c>
      <c r="CJ1584">
        <f>(StarchFerm!$K$24/StarchFerm!$K$4)</f>
        <v>0.33157302630665886</v>
      </c>
      <c r="CY1584" s="198"/>
      <c r="CZ1584">
        <f>BP1584*CH1584*1000*LCI!$E$93</f>
        <v>0</v>
      </c>
      <c r="DA1584">
        <f>BQ1584*CI1584*1000*(LCI!$E$99)</f>
        <v>0</v>
      </c>
      <c r="DB1584">
        <f>BR1584*CJ1584*1000*(LCI!$E$96)</f>
        <v>11924650.914144471</v>
      </c>
    </row>
    <row r="1585" spans="1:106" x14ac:dyDescent="0.25">
      <c r="A1585" s="197">
        <v>30027</v>
      </c>
      <c r="B1585" s="197" t="s">
        <v>1636</v>
      </c>
      <c r="C1585" s="197" t="s">
        <v>1646</v>
      </c>
      <c r="D1585" s="197">
        <v>-109.21739100000001</v>
      </c>
      <c r="E1585" s="197">
        <v>47.263829999999999</v>
      </c>
      <c r="F1585">
        <v>0</v>
      </c>
      <c r="G1585">
        <f t="shared" si="148"/>
        <v>0</v>
      </c>
      <c r="H1585" s="198">
        <v>3.99</v>
      </c>
      <c r="Q1585" s="221">
        <f>(Q4670*10000)*TEA!$M$15*10^-6</f>
        <v>27.000110562614999</v>
      </c>
      <c r="R1585" s="221">
        <f>(R4670*10000)*TEA!$O$15*10^-6</f>
        <v>27.000110562614999</v>
      </c>
      <c r="AA1585">
        <f t="shared" si="150"/>
        <v>1</v>
      </c>
      <c r="AB1585" s="197">
        <v>30027</v>
      </c>
      <c r="AC1585" s="197">
        <v>0</v>
      </c>
      <c r="AD1585" s="197">
        <f t="shared" si="149"/>
        <v>0</v>
      </c>
      <c r="AE1585" s="197">
        <v>125</v>
      </c>
      <c r="AJ1585">
        <v>0</v>
      </c>
      <c r="AK1585">
        <v>0</v>
      </c>
      <c r="AU1585" s="198">
        <v>0.27272727299999999</v>
      </c>
      <c r="AV1585" s="6">
        <v>0</v>
      </c>
      <c r="AW1585" s="198">
        <v>0.38356000000000001</v>
      </c>
      <c r="BO1585" s="198"/>
      <c r="BP1585" s="354">
        <f t="shared" si="145"/>
        <v>0</v>
      </c>
      <c r="BQ1585" s="354">
        <f t="shared" si="146"/>
        <v>0</v>
      </c>
      <c r="BR1585" s="354">
        <f t="shared" si="147"/>
        <v>191.30055000000002</v>
      </c>
      <c r="CG1585" s="198"/>
      <c r="CH1585">
        <f>(Transest!$J$14/HexExtSoy!$K$4)</f>
        <v>0.20257267294641951</v>
      </c>
      <c r="CI1585">
        <f>(HydroProcOil!$K$14/HexExtSoy!$K$4)</f>
        <v>0.10977777777777777</v>
      </c>
      <c r="CJ1585">
        <f>(StarchFerm!$K$24/StarchFerm!$K$4)</f>
        <v>0.33157302630665886</v>
      </c>
      <c r="CY1585" s="198"/>
      <c r="CZ1585">
        <f>BP1585*CH1585*1000*LCI!$E$93</f>
        <v>0</v>
      </c>
      <c r="DA1585">
        <f>BQ1585*CI1585*1000*(LCI!$E$99)</f>
        <v>0</v>
      </c>
      <c r="DB1585">
        <f>BR1585*CJ1585*1000*(LCI!$E$96)</f>
        <v>1709441.256921083</v>
      </c>
    </row>
    <row r="1586" spans="1:106" x14ac:dyDescent="0.25">
      <c r="A1586" s="197">
        <v>30029</v>
      </c>
      <c r="B1586" s="197" t="s">
        <v>1636</v>
      </c>
      <c r="C1586" s="197" t="s">
        <v>1647</v>
      </c>
      <c r="D1586" s="197">
        <v>-114.03979200000001</v>
      </c>
      <c r="E1586" s="197">
        <v>48.285150000000002</v>
      </c>
      <c r="F1586">
        <v>0</v>
      </c>
      <c r="G1586">
        <f t="shared" si="148"/>
        <v>0</v>
      </c>
      <c r="H1586" s="198">
        <v>0</v>
      </c>
      <c r="Q1586" s="221">
        <f>(Q4671*10000)*TEA!$M$15*10^-6</f>
        <v>27.387839881304998</v>
      </c>
      <c r="R1586" s="221">
        <f>(R4671*10000)*TEA!$O$15*10^-6</f>
        <v>27.387839881304998</v>
      </c>
      <c r="AA1586">
        <f t="shared" si="150"/>
        <v>1</v>
      </c>
      <c r="AB1586" s="197">
        <v>30029</v>
      </c>
      <c r="AC1586" s="197">
        <v>0</v>
      </c>
      <c r="AD1586" s="197">
        <f t="shared" si="149"/>
        <v>0</v>
      </c>
      <c r="AE1586" s="197">
        <v>0</v>
      </c>
      <c r="AJ1586">
        <v>0</v>
      </c>
      <c r="AK1586">
        <v>0</v>
      </c>
      <c r="AU1586" s="198">
        <v>0.27272727299999999</v>
      </c>
      <c r="AV1586" s="6">
        <v>0</v>
      </c>
      <c r="AW1586" s="198">
        <v>0.38356000000000001</v>
      </c>
      <c r="BO1586" s="198"/>
      <c r="BP1586" s="354">
        <f t="shared" si="145"/>
        <v>0</v>
      </c>
      <c r="BQ1586" s="354">
        <f t="shared" si="146"/>
        <v>0</v>
      </c>
      <c r="BR1586" s="354">
        <f t="shared" si="147"/>
        <v>0</v>
      </c>
      <c r="CG1586" s="198"/>
      <c r="CH1586">
        <f>(Transest!$J$14/HexExtSoy!$K$4)</f>
        <v>0.20257267294641951</v>
      </c>
      <c r="CI1586">
        <f>(HydroProcOil!$K$14/HexExtSoy!$K$4)</f>
        <v>0.10977777777777777</v>
      </c>
      <c r="CJ1586">
        <f>(StarchFerm!$K$24/StarchFerm!$K$4)</f>
        <v>0.33157302630665886</v>
      </c>
      <c r="CY1586" s="198"/>
      <c r="CZ1586">
        <f>BP1586*CH1586*1000*LCI!$E$93</f>
        <v>0</v>
      </c>
      <c r="DA1586">
        <f>BQ1586*CI1586*1000*(LCI!$E$99)</f>
        <v>0</v>
      </c>
      <c r="DB1586">
        <f>BR1586*CJ1586*1000*(LCI!$E$96)</f>
        <v>0</v>
      </c>
    </row>
    <row r="1587" spans="1:106" x14ac:dyDescent="0.25">
      <c r="A1587" s="197">
        <v>30031</v>
      </c>
      <c r="B1587" s="197" t="s">
        <v>1636</v>
      </c>
      <c r="C1587" s="197" t="s">
        <v>1076</v>
      </c>
      <c r="D1587" s="197">
        <v>-111.17586799999999</v>
      </c>
      <c r="E1587" s="197">
        <v>45.559330000000003</v>
      </c>
      <c r="F1587">
        <v>0</v>
      </c>
      <c r="G1587">
        <f t="shared" si="148"/>
        <v>0</v>
      </c>
      <c r="H1587" s="198">
        <v>8.18</v>
      </c>
      <c r="Q1587" s="221">
        <f>(Q4672*10000)*TEA!$M$15*10^-6</f>
        <v>25.479676543904997</v>
      </c>
      <c r="R1587" s="221">
        <f>(R4672*10000)*TEA!$O$15*10^-6</f>
        <v>25.479676543904997</v>
      </c>
      <c r="AA1587">
        <f t="shared" si="150"/>
        <v>1</v>
      </c>
      <c r="AB1587" s="197">
        <v>30031</v>
      </c>
      <c r="AC1587" s="197">
        <v>0</v>
      </c>
      <c r="AD1587" s="197">
        <f t="shared" si="149"/>
        <v>0</v>
      </c>
      <c r="AE1587" s="197">
        <v>92</v>
      </c>
      <c r="AJ1587">
        <v>0</v>
      </c>
      <c r="AK1587">
        <v>0</v>
      </c>
      <c r="AU1587" s="198">
        <v>0.27272727299999999</v>
      </c>
      <c r="AV1587" s="6">
        <v>0</v>
      </c>
      <c r="AW1587" s="198">
        <v>0.38356000000000001</v>
      </c>
      <c r="BO1587" s="198"/>
      <c r="BP1587" s="354">
        <f t="shared" si="145"/>
        <v>0</v>
      </c>
      <c r="BQ1587" s="354">
        <f t="shared" si="146"/>
        <v>0</v>
      </c>
      <c r="BR1587" s="354">
        <f t="shared" si="147"/>
        <v>288.6519136</v>
      </c>
      <c r="CG1587" s="198"/>
      <c r="CH1587">
        <f>(Transest!$J$14/HexExtSoy!$K$4)</f>
        <v>0.20257267294641951</v>
      </c>
      <c r="CI1587">
        <f>(HydroProcOil!$K$14/HexExtSoy!$K$4)</f>
        <v>0.10977777777777777</v>
      </c>
      <c r="CJ1587">
        <f>(StarchFerm!$K$24/StarchFerm!$K$4)</f>
        <v>0.33157302630665886</v>
      </c>
      <c r="CY1587" s="198"/>
      <c r="CZ1587">
        <f>BP1587*CH1587*1000*LCI!$E$93</f>
        <v>0</v>
      </c>
      <c r="DA1587">
        <f>BQ1587*CI1587*1000*(LCI!$E$99)</f>
        <v>0</v>
      </c>
      <c r="DB1587">
        <f>BR1587*CJ1587*1000*(LCI!$E$96)</f>
        <v>2579362.6311950483</v>
      </c>
    </row>
    <row r="1588" spans="1:106" x14ac:dyDescent="0.25">
      <c r="A1588" s="197">
        <v>30033</v>
      </c>
      <c r="B1588" s="197" t="s">
        <v>1636</v>
      </c>
      <c r="C1588" s="197" t="s">
        <v>814</v>
      </c>
      <c r="D1588" s="197">
        <v>-106.98404499999999</v>
      </c>
      <c r="E1588" s="197">
        <v>47.282589999999999</v>
      </c>
      <c r="F1588">
        <v>0</v>
      </c>
      <c r="G1588">
        <f t="shared" si="148"/>
        <v>0</v>
      </c>
      <c r="H1588" s="198">
        <v>2.39</v>
      </c>
      <c r="Q1588" s="221">
        <f>(Q4673*10000)*TEA!$M$15*10^-6</f>
        <v>30.584073153329996</v>
      </c>
      <c r="R1588" s="221">
        <f>(R4673*10000)*TEA!$O$15*10^-6</f>
        <v>30.584073153329996</v>
      </c>
      <c r="AA1588">
        <f t="shared" si="150"/>
        <v>1</v>
      </c>
      <c r="AB1588" s="197">
        <v>30033</v>
      </c>
      <c r="AC1588" s="197">
        <v>0</v>
      </c>
      <c r="AD1588" s="197">
        <f t="shared" si="149"/>
        <v>0</v>
      </c>
      <c r="AE1588" s="197">
        <v>343</v>
      </c>
      <c r="AJ1588">
        <v>0</v>
      </c>
      <c r="AK1588">
        <v>0</v>
      </c>
      <c r="AU1588" s="198">
        <v>0.27272727299999999</v>
      </c>
      <c r="AV1588" s="6">
        <v>0</v>
      </c>
      <c r="AW1588" s="198">
        <v>0.38356000000000001</v>
      </c>
      <c r="BO1588" s="198"/>
      <c r="BP1588" s="354">
        <f t="shared" si="145"/>
        <v>0</v>
      </c>
      <c r="BQ1588" s="354">
        <f t="shared" si="146"/>
        <v>0</v>
      </c>
      <c r="BR1588" s="354">
        <f t="shared" si="147"/>
        <v>314.43098120000002</v>
      </c>
      <c r="CG1588" s="198"/>
      <c r="CH1588">
        <f>(Transest!$J$14/HexExtSoy!$K$4)</f>
        <v>0.20257267294641951</v>
      </c>
      <c r="CI1588">
        <f>(HydroProcOil!$K$14/HexExtSoy!$K$4)</f>
        <v>0.10977777777777777</v>
      </c>
      <c r="CJ1588">
        <f>(StarchFerm!$K$24/StarchFerm!$K$4)</f>
        <v>0.33157302630665886</v>
      </c>
      <c r="CY1588" s="198"/>
      <c r="CZ1588">
        <f>BP1588*CH1588*1000*LCI!$E$93</f>
        <v>0</v>
      </c>
      <c r="DA1588">
        <f>BQ1588*CI1588*1000*(LCI!$E$99)</f>
        <v>0</v>
      </c>
      <c r="DB1588">
        <f>BR1588*CJ1588*1000*(LCI!$E$96)</f>
        <v>2809721.6224284638</v>
      </c>
    </row>
    <row r="1589" spans="1:106" x14ac:dyDescent="0.25">
      <c r="A1589" s="197">
        <v>30035</v>
      </c>
      <c r="B1589" s="197" t="s">
        <v>1636</v>
      </c>
      <c r="C1589" s="197" t="s">
        <v>1648</v>
      </c>
      <c r="D1589" s="197">
        <v>-112.992266</v>
      </c>
      <c r="E1589" s="197">
        <v>48.695320000000002</v>
      </c>
      <c r="F1589">
        <v>0</v>
      </c>
      <c r="G1589">
        <f t="shared" si="148"/>
        <v>0</v>
      </c>
      <c r="H1589" s="198">
        <v>0</v>
      </c>
      <c r="Q1589" s="221">
        <f>(Q4674*10000)*TEA!$M$15*10^-6</f>
        <v>27.498954549689998</v>
      </c>
      <c r="R1589" s="221">
        <f>(R4674*10000)*TEA!$O$15*10^-6</f>
        <v>27.498954549689998</v>
      </c>
      <c r="AA1589">
        <f t="shared" si="150"/>
        <v>1</v>
      </c>
      <c r="AB1589" s="197">
        <v>30035</v>
      </c>
      <c r="AC1589" s="197">
        <v>0</v>
      </c>
      <c r="AD1589" s="197">
        <f t="shared" si="149"/>
        <v>0</v>
      </c>
      <c r="AE1589" s="197">
        <v>0</v>
      </c>
      <c r="AJ1589">
        <v>0</v>
      </c>
      <c r="AK1589">
        <v>0</v>
      </c>
      <c r="AU1589" s="198">
        <v>0.27272727299999999</v>
      </c>
      <c r="AV1589" s="6">
        <v>0</v>
      </c>
      <c r="AW1589" s="198">
        <v>0.38356000000000001</v>
      </c>
      <c r="BO1589" s="198"/>
      <c r="BP1589" s="354">
        <f t="shared" si="145"/>
        <v>0</v>
      </c>
      <c r="BQ1589" s="354">
        <f t="shared" si="146"/>
        <v>0</v>
      </c>
      <c r="BR1589" s="354">
        <f t="shared" si="147"/>
        <v>0</v>
      </c>
      <c r="CG1589" s="198"/>
      <c r="CH1589">
        <f>(Transest!$J$14/HexExtSoy!$K$4)</f>
        <v>0.20257267294641951</v>
      </c>
      <c r="CI1589">
        <f>(HydroProcOil!$K$14/HexExtSoy!$K$4)</f>
        <v>0.10977777777777777</v>
      </c>
      <c r="CJ1589">
        <f>(StarchFerm!$K$24/StarchFerm!$K$4)</f>
        <v>0.33157302630665886</v>
      </c>
      <c r="CY1589" s="198"/>
      <c r="CZ1589">
        <f>BP1589*CH1589*1000*LCI!$E$93</f>
        <v>0</v>
      </c>
      <c r="DA1589">
        <f>BQ1589*CI1589*1000*(LCI!$E$99)</f>
        <v>0</v>
      </c>
      <c r="DB1589">
        <f>BR1589*CJ1589*1000*(LCI!$E$96)</f>
        <v>0</v>
      </c>
    </row>
    <row r="1590" spans="1:106" x14ac:dyDescent="0.25">
      <c r="A1590" s="197">
        <v>30037</v>
      </c>
      <c r="B1590" s="197" t="s">
        <v>1636</v>
      </c>
      <c r="C1590" s="197" t="s">
        <v>1649</v>
      </c>
      <c r="D1590" s="197">
        <v>-109.17510900000001</v>
      </c>
      <c r="E1590" s="197">
        <v>46.378689999999999</v>
      </c>
      <c r="F1590">
        <v>0</v>
      </c>
      <c r="G1590">
        <f t="shared" si="148"/>
        <v>0</v>
      </c>
      <c r="H1590" s="198">
        <v>0</v>
      </c>
      <c r="Q1590" s="221">
        <f>(Q4675*10000)*TEA!$M$15*10^-6</f>
        <v>27.321193489229998</v>
      </c>
      <c r="R1590" s="221">
        <f>(R4675*10000)*TEA!$O$15*10^-6</f>
        <v>27.321193489229998</v>
      </c>
      <c r="AA1590">
        <f t="shared" si="150"/>
        <v>1</v>
      </c>
      <c r="AB1590" s="197">
        <v>30037</v>
      </c>
      <c r="AC1590" s="197">
        <v>0</v>
      </c>
      <c r="AD1590" s="197">
        <f t="shared" si="149"/>
        <v>0</v>
      </c>
      <c r="AE1590" s="197">
        <v>0</v>
      </c>
      <c r="AJ1590">
        <v>0</v>
      </c>
      <c r="AK1590">
        <v>0</v>
      </c>
      <c r="AU1590" s="198">
        <v>0.27272727299999999</v>
      </c>
      <c r="AV1590" s="6">
        <v>0</v>
      </c>
      <c r="AW1590" s="198">
        <v>0.38356000000000001</v>
      </c>
      <c r="BO1590" s="198"/>
      <c r="BP1590" s="354">
        <f t="shared" si="145"/>
        <v>0</v>
      </c>
      <c r="BQ1590" s="354">
        <f t="shared" si="146"/>
        <v>0</v>
      </c>
      <c r="BR1590" s="354">
        <f t="shared" si="147"/>
        <v>0</v>
      </c>
      <c r="CG1590" s="198"/>
      <c r="CH1590">
        <f>(Transest!$J$14/HexExtSoy!$K$4)</f>
        <v>0.20257267294641951</v>
      </c>
      <c r="CI1590">
        <f>(HydroProcOil!$K$14/HexExtSoy!$K$4)</f>
        <v>0.10977777777777777</v>
      </c>
      <c r="CJ1590">
        <f>(StarchFerm!$K$24/StarchFerm!$K$4)</f>
        <v>0.33157302630665886</v>
      </c>
      <c r="CY1590" s="198"/>
      <c r="CZ1590">
        <f>BP1590*CH1590*1000*LCI!$E$93</f>
        <v>0</v>
      </c>
      <c r="DA1590">
        <f>BQ1590*CI1590*1000*(LCI!$E$99)</f>
        <v>0</v>
      </c>
      <c r="DB1590">
        <f>BR1590*CJ1590*1000*(LCI!$E$96)</f>
        <v>0</v>
      </c>
    </row>
    <row r="1591" spans="1:106" x14ac:dyDescent="0.25">
      <c r="A1591" s="197">
        <v>30039</v>
      </c>
      <c r="B1591" s="197" t="s">
        <v>1636</v>
      </c>
      <c r="C1591" s="197" t="s">
        <v>1650</v>
      </c>
      <c r="D1591" s="197">
        <v>-113.424003</v>
      </c>
      <c r="E1591" s="197">
        <v>46.392580000000002</v>
      </c>
      <c r="F1591">
        <v>0</v>
      </c>
      <c r="G1591">
        <f t="shared" si="148"/>
        <v>0</v>
      </c>
      <c r="H1591" s="198">
        <v>0</v>
      </c>
      <c r="Q1591" s="221">
        <f>(Q4676*10000)*TEA!$M$15*10^-6</f>
        <v>22.460676715349997</v>
      </c>
      <c r="R1591" s="221">
        <f>(R4676*10000)*TEA!$O$15*10^-6</f>
        <v>22.460676715349997</v>
      </c>
      <c r="AA1591">
        <f t="shared" si="150"/>
        <v>1</v>
      </c>
      <c r="AB1591" s="197">
        <v>30039</v>
      </c>
      <c r="AC1591" s="197">
        <v>0</v>
      </c>
      <c r="AD1591" s="197">
        <f t="shared" si="149"/>
        <v>0</v>
      </c>
      <c r="AE1591" s="197">
        <v>0</v>
      </c>
      <c r="AJ1591">
        <v>0</v>
      </c>
      <c r="AK1591">
        <v>0</v>
      </c>
      <c r="AU1591" s="198">
        <v>0.27272727299999999</v>
      </c>
      <c r="AV1591" s="6">
        <v>0</v>
      </c>
      <c r="AW1591" s="198">
        <v>0.38356000000000001</v>
      </c>
      <c r="BO1591" s="198"/>
      <c r="BP1591" s="354">
        <f t="shared" si="145"/>
        <v>0</v>
      </c>
      <c r="BQ1591" s="354">
        <f t="shared" si="146"/>
        <v>0</v>
      </c>
      <c r="BR1591" s="354">
        <f t="shared" si="147"/>
        <v>0</v>
      </c>
      <c r="CG1591" s="198"/>
      <c r="CH1591">
        <f>(Transest!$J$14/HexExtSoy!$K$4)</f>
        <v>0.20257267294641951</v>
      </c>
      <c r="CI1591">
        <f>(HydroProcOil!$K$14/HexExtSoy!$K$4)</f>
        <v>0.10977777777777777</v>
      </c>
      <c r="CJ1591">
        <f>(StarchFerm!$K$24/StarchFerm!$K$4)</f>
        <v>0.33157302630665886</v>
      </c>
      <c r="CY1591" s="198"/>
      <c r="CZ1591">
        <f>BP1591*CH1591*1000*LCI!$E$93</f>
        <v>0</v>
      </c>
      <c r="DA1591">
        <f>BQ1591*CI1591*1000*(LCI!$E$99)</f>
        <v>0</v>
      </c>
      <c r="DB1591">
        <f>BR1591*CJ1591*1000*(LCI!$E$96)</f>
        <v>0</v>
      </c>
    </row>
    <row r="1592" spans="1:106" x14ac:dyDescent="0.25">
      <c r="A1592" s="197">
        <v>30041</v>
      </c>
      <c r="B1592" s="197" t="s">
        <v>1636</v>
      </c>
      <c r="C1592" s="197" t="s">
        <v>1651</v>
      </c>
      <c r="D1592" s="197">
        <v>-110.108842</v>
      </c>
      <c r="E1592" s="197">
        <v>48.62171</v>
      </c>
      <c r="F1592">
        <v>0.43</v>
      </c>
      <c r="G1592">
        <f t="shared" si="148"/>
        <v>0.43</v>
      </c>
      <c r="H1592" s="198">
        <v>0</v>
      </c>
      <c r="Q1592" s="221">
        <f>(Q4677*10000)*TEA!$M$15*10^-6</f>
        <v>27.732956088014998</v>
      </c>
      <c r="R1592" s="221">
        <f>(R4677*10000)*TEA!$O$15*10^-6</f>
        <v>27.732956088014998</v>
      </c>
      <c r="AA1592">
        <f t="shared" si="150"/>
        <v>1</v>
      </c>
      <c r="AB1592" s="197">
        <v>30041</v>
      </c>
      <c r="AC1592" s="197">
        <v>174</v>
      </c>
      <c r="AD1592" s="197">
        <f t="shared" si="149"/>
        <v>174</v>
      </c>
      <c r="AE1592" s="197">
        <v>0</v>
      </c>
      <c r="AJ1592">
        <v>0</v>
      </c>
      <c r="AK1592">
        <v>0</v>
      </c>
      <c r="AU1592" s="198">
        <v>0.27272727299999999</v>
      </c>
      <c r="AV1592" s="6">
        <v>0</v>
      </c>
      <c r="AW1592" s="198">
        <v>0.38356000000000001</v>
      </c>
      <c r="BO1592" s="198"/>
      <c r="BP1592" s="354">
        <f t="shared" si="145"/>
        <v>20.405454565859998</v>
      </c>
      <c r="BQ1592" s="354">
        <f t="shared" si="146"/>
        <v>0</v>
      </c>
      <c r="BR1592" s="354">
        <f t="shared" si="147"/>
        <v>0</v>
      </c>
      <c r="CG1592" s="198"/>
      <c r="CH1592">
        <f>(Transest!$J$14/HexExtSoy!$K$4)</f>
        <v>0.20257267294641951</v>
      </c>
      <c r="CI1592">
        <f>(HydroProcOil!$K$14/HexExtSoy!$K$4)</f>
        <v>0.10977777777777777</v>
      </c>
      <c r="CJ1592">
        <f>(StarchFerm!$K$24/StarchFerm!$K$4)</f>
        <v>0.33157302630665886</v>
      </c>
      <c r="CY1592" s="198"/>
      <c r="CZ1592">
        <f>BP1592*CH1592*1000*LCI!$E$93</f>
        <v>156042.92714700999</v>
      </c>
      <c r="DA1592">
        <f>BQ1592*CI1592*1000*(LCI!$E$99)</f>
        <v>0</v>
      </c>
      <c r="DB1592">
        <f>BR1592*CJ1592*1000*(LCI!$E$96)</f>
        <v>0</v>
      </c>
    </row>
    <row r="1593" spans="1:106" x14ac:dyDescent="0.25">
      <c r="A1593" s="197">
        <v>30043</v>
      </c>
      <c r="B1593" s="197" t="s">
        <v>1636</v>
      </c>
      <c r="C1593" s="197" t="s">
        <v>628</v>
      </c>
      <c r="D1593" s="197">
        <v>-112.091857</v>
      </c>
      <c r="E1593" s="197">
        <v>46.147129999999997</v>
      </c>
      <c r="F1593">
        <v>0</v>
      </c>
      <c r="G1593">
        <f t="shared" si="148"/>
        <v>0</v>
      </c>
      <c r="H1593" s="198">
        <v>0</v>
      </c>
      <c r="Q1593" s="221">
        <f>(Q4678*10000)*TEA!$M$15*10^-6</f>
        <v>23.759535723299997</v>
      </c>
      <c r="R1593" s="221">
        <f>(R4678*10000)*TEA!$O$15*10^-6</f>
        <v>23.759535723299997</v>
      </c>
      <c r="AA1593">
        <f t="shared" si="150"/>
        <v>1</v>
      </c>
      <c r="AB1593" s="197">
        <v>30043</v>
      </c>
      <c r="AC1593" s="197">
        <v>0</v>
      </c>
      <c r="AD1593" s="197">
        <f t="shared" si="149"/>
        <v>0</v>
      </c>
      <c r="AE1593" s="197">
        <v>0</v>
      </c>
      <c r="AJ1593">
        <v>0</v>
      </c>
      <c r="AK1593">
        <v>0</v>
      </c>
      <c r="AU1593" s="198">
        <v>0.27272727299999999</v>
      </c>
      <c r="AV1593" s="6">
        <v>0</v>
      </c>
      <c r="AW1593" s="198">
        <v>0.38356000000000001</v>
      </c>
      <c r="BO1593" s="198"/>
      <c r="BP1593" s="354">
        <f t="shared" si="145"/>
        <v>0</v>
      </c>
      <c r="BQ1593" s="354">
        <f t="shared" si="146"/>
        <v>0</v>
      </c>
      <c r="BR1593" s="354">
        <f t="shared" si="147"/>
        <v>0</v>
      </c>
      <c r="CG1593" s="198"/>
      <c r="CH1593">
        <f>(Transest!$J$14/HexExtSoy!$K$4)</f>
        <v>0.20257267294641951</v>
      </c>
      <c r="CI1593">
        <f>(HydroProcOil!$K$14/HexExtSoy!$K$4)</f>
        <v>0.10977777777777777</v>
      </c>
      <c r="CJ1593">
        <f>(StarchFerm!$K$24/StarchFerm!$K$4)</f>
        <v>0.33157302630665886</v>
      </c>
      <c r="CY1593" s="198"/>
      <c r="CZ1593">
        <f>BP1593*CH1593*1000*LCI!$E$93</f>
        <v>0</v>
      </c>
      <c r="DA1593">
        <f>BQ1593*CI1593*1000*(LCI!$E$99)</f>
        <v>0</v>
      </c>
      <c r="DB1593">
        <f>BR1593*CJ1593*1000*(LCI!$E$96)</f>
        <v>0</v>
      </c>
    </row>
    <row r="1594" spans="1:106" x14ac:dyDescent="0.25">
      <c r="A1594" s="197">
        <v>30045</v>
      </c>
      <c r="B1594" s="197" t="s">
        <v>1636</v>
      </c>
      <c r="C1594" s="197" t="s">
        <v>1652</v>
      </c>
      <c r="D1594" s="197">
        <v>-110.25926699999999</v>
      </c>
      <c r="E1594" s="197">
        <v>47.034050000000001</v>
      </c>
      <c r="F1594">
        <v>0</v>
      </c>
      <c r="G1594">
        <f t="shared" si="148"/>
        <v>0</v>
      </c>
      <c r="H1594" s="198">
        <v>0</v>
      </c>
      <c r="Q1594" s="221">
        <f>(Q4679*10000)*TEA!$M$15*10^-6</f>
        <v>26.328087262259995</v>
      </c>
      <c r="R1594" s="221">
        <f>(R4679*10000)*TEA!$O$15*10^-6</f>
        <v>26.328087262259995</v>
      </c>
      <c r="AA1594">
        <f t="shared" si="150"/>
        <v>1</v>
      </c>
      <c r="AB1594" s="197">
        <v>30045</v>
      </c>
      <c r="AC1594" s="197">
        <v>0</v>
      </c>
      <c r="AD1594" s="197">
        <f t="shared" si="149"/>
        <v>0</v>
      </c>
      <c r="AE1594" s="197">
        <v>0</v>
      </c>
      <c r="AJ1594">
        <v>0</v>
      </c>
      <c r="AK1594">
        <v>0</v>
      </c>
      <c r="AU1594" s="198">
        <v>0.27272727299999999</v>
      </c>
      <c r="AV1594" s="6">
        <v>0</v>
      </c>
      <c r="AW1594" s="198">
        <v>0.38356000000000001</v>
      </c>
      <c r="BO1594" s="198"/>
      <c r="BP1594" s="354">
        <f t="shared" si="145"/>
        <v>0</v>
      </c>
      <c r="BQ1594" s="354">
        <f t="shared" si="146"/>
        <v>0</v>
      </c>
      <c r="BR1594" s="354">
        <f t="shared" si="147"/>
        <v>0</v>
      </c>
      <c r="CG1594" s="198"/>
      <c r="CH1594">
        <f>(Transest!$J$14/HexExtSoy!$K$4)</f>
        <v>0.20257267294641951</v>
      </c>
      <c r="CI1594">
        <f>(HydroProcOil!$K$14/HexExtSoy!$K$4)</f>
        <v>0.10977777777777777</v>
      </c>
      <c r="CJ1594">
        <f>(StarchFerm!$K$24/StarchFerm!$K$4)</f>
        <v>0.33157302630665886</v>
      </c>
      <c r="CY1594" s="198"/>
      <c r="CZ1594">
        <f>BP1594*CH1594*1000*LCI!$E$93</f>
        <v>0</v>
      </c>
      <c r="DA1594">
        <f>BQ1594*CI1594*1000*(LCI!$E$99)</f>
        <v>0</v>
      </c>
      <c r="DB1594">
        <f>BR1594*CJ1594*1000*(LCI!$E$96)</f>
        <v>0</v>
      </c>
    </row>
    <row r="1595" spans="1:106" x14ac:dyDescent="0.25">
      <c r="A1595" s="197">
        <v>30047</v>
      </c>
      <c r="B1595" s="197" t="s">
        <v>1636</v>
      </c>
      <c r="C1595" s="197" t="s">
        <v>750</v>
      </c>
      <c r="D1595" s="197">
        <v>-114.072946</v>
      </c>
      <c r="E1595" s="197">
        <v>47.640560000000001</v>
      </c>
      <c r="F1595">
        <v>0</v>
      </c>
      <c r="G1595">
        <f t="shared" si="148"/>
        <v>0</v>
      </c>
      <c r="H1595" s="198">
        <v>0</v>
      </c>
      <c r="Q1595" s="221">
        <f>(Q4680*10000)*TEA!$M$15*10^-6</f>
        <v>25.137473793839998</v>
      </c>
      <c r="R1595" s="221">
        <f>(R4680*10000)*TEA!$O$15*10^-6</f>
        <v>25.137473793839998</v>
      </c>
      <c r="AA1595">
        <f t="shared" si="150"/>
        <v>1</v>
      </c>
      <c r="AB1595" s="197">
        <v>30047</v>
      </c>
      <c r="AC1595" s="197">
        <v>0</v>
      </c>
      <c r="AD1595" s="197">
        <f t="shared" si="149"/>
        <v>0</v>
      </c>
      <c r="AE1595" s="197">
        <v>0</v>
      </c>
      <c r="AJ1595">
        <v>0</v>
      </c>
      <c r="AK1595">
        <v>0</v>
      </c>
      <c r="AU1595" s="198">
        <v>0.27272727299999999</v>
      </c>
      <c r="AV1595" s="6">
        <v>0</v>
      </c>
      <c r="AW1595" s="198">
        <v>0.38356000000000001</v>
      </c>
      <c r="BO1595" s="198"/>
      <c r="BP1595" s="354">
        <f t="shared" si="145"/>
        <v>0</v>
      </c>
      <c r="BQ1595" s="354">
        <f t="shared" si="146"/>
        <v>0</v>
      </c>
      <c r="BR1595" s="354">
        <f t="shared" si="147"/>
        <v>0</v>
      </c>
      <c r="CG1595" s="198"/>
      <c r="CH1595">
        <f>(Transest!$J$14/HexExtSoy!$K$4)</f>
        <v>0.20257267294641951</v>
      </c>
      <c r="CI1595">
        <f>(HydroProcOil!$K$14/HexExtSoy!$K$4)</f>
        <v>0.10977777777777777</v>
      </c>
      <c r="CJ1595">
        <f>(StarchFerm!$K$24/StarchFerm!$K$4)</f>
        <v>0.33157302630665886</v>
      </c>
      <c r="CY1595" s="198"/>
      <c r="CZ1595">
        <f>BP1595*CH1595*1000*LCI!$E$93</f>
        <v>0</v>
      </c>
      <c r="DA1595">
        <f>BQ1595*CI1595*1000*(LCI!$E$99)</f>
        <v>0</v>
      </c>
      <c r="DB1595">
        <f>BR1595*CJ1595*1000*(LCI!$E$96)</f>
        <v>0</v>
      </c>
    </row>
    <row r="1596" spans="1:106" x14ac:dyDescent="0.25">
      <c r="A1596" s="197">
        <v>30049</v>
      </c>
      <c r="B1596" s="197" t="s">
        <v>1636</v>
      </c>
      <c r="C1596" s="197" t="s">
        <v>1653</v>
      </c>
      <c r="D1596" s="197">
        <v>-112.386296</v>
      </c>
      <c r="E1596" s="197">
        <v>47.115740000000002</v>
      </c>
      <c r="F1596">
        <v>0</v>
      </c>
      <c r="G1596">
        <f t="shared" si="148"/>
        <v>0</v>
      </c>
      <c r="H1596" s="198">
        <v>0</v>
      </c>
      <c r="Q1596" s="221">
        <f>(Q4681*10000)*TEA!$M$15*10^-6</f>
        <v>24.414067761929996</v>
      </c>
      <c r="R1596" s="221">
        <f>(R4681*10000)*TEA!$O$15*10^-6</f>
        <v>24.414067761929996</v>
      </c>
      <c r="AA1596">
        <f t="shared" si="150"/>
        <v>1</v>
      </c>
      <c r="AB1596" s="197">
        <v>30049</v>
      </c>
      <c r="AC1596" s="197">
        <v>0</v>
      </c>
      <c r="AD1596" s="197">
        <f t="shared" si="149"/>
        <v>0</v>
      </c>
      <c r="AE1596" s="197">
        <v>0</v>
      </c>
      <c r="AJ1596">
        <v>0</v>
      </c>
      <c r="AK1596">
        <v>0</v>
      </c>
      <c r="AU1596" s="198">
        <v>0.27272727299999999</v>
      </c>
      <c r="AV1596" s="6">
        <v>0</v>
      </c>
      <c r="AW1596" s="198">
        <v>0.38356000000000001</v>
      </c>
      <c r="BO1596" s="198"/>
      <c r="BP1596" s="354">
        <f t="shared" si="145"/>
        <v>0</v>
      </c>
      <c r="BQ1596" s="354">
        <f t="shared" si="146"/>
        <v>0</v>
      </c>
      <c r="BR1596" s="354">
        <f t="shared" si="147"/>
        <v>0</v>
      </c>
      <c r="CG1596" s="198"/>
      <c r="CH1596">
        <f>(Transest!$J$14/HexExtSoy!$K$4)</f>
        <v>0.20257267294641951</v>
      </c>
      <c r="CI1596">
        <f>(HydroProcOil!$K$14/HexExtSoy!$K$4)</f>
        <v>0.10977777777777777</v>
      </c>
      <c r="CJ1596">
        <f>(StarchFerm!$K$24/StarchFerm!$K$4)</f>
        <v>0.33157302630665886</v>
      </c>
      <c r="CY1596" s="198"/>
      <c r="CZ1596">
        <f>BP1596*CH1596*1000*LCI!$E$93</f>
        <v>0</v>
      </c>
      <c r="DA1596">
        <f>BQ1596*CI1596*1000*(LCI!$E$99)</f>
        <v>0</v>
      </c>
      <c r="DB1596">
        <f>BR1596*CJ1596*1000*(LCI!$E$96)</f>
        <v>0</v>
      </c>
    </row>
    <row r="1597" spans="1:106" x14ac:dyDescent="0.25">
      <c r="A1597" s="197">
        <v>30051</v>
      </c>
      <c r="B1597" s="197" t="s">
        <v>1636</v>
      </c>
      <c r="C1597" s="197" t="s">
        <v>889</v>
      </c>
      <c r="D1597" s="197">
        <v>-111.024843</v>
      </c>
      <c r="E1597" s="197">
        <v>48.552430000000001</v>
      </c>
      <c r="F1597">
        <v>0</v>
      </c>
      <c r="G1597">
        <f t="shared" si="148"/>
        <v>0</v>
      </c>
      <c r="H1597" s="198">
        <v>0</v>
      </c>
      <c r="Q1597" s="221">
        <f>(Q4682*10000)*TEA!$M$15*10^-6</f>
        <v>27.382047233849999</v>
      </c>
      <c r="R1597" s="221">
        <f>(R4682*10000)*TEA!$O$15*10^-6</f>
        <v>27.382047233849999</v>
      </c>
      <c r="AA1597">
        <f t="shared" si="150"/>
        <v>1</v>
      </c>
      <c r="AB1597" s="197">
        <v>30051</v>
      </c>
      <c r="AC1597" s="197">
        <v>0</v>
      </c>
      <c r="AD1597" s="197">
        <f t="shared" si="149"/>
        <v>0</v>
      </c>
      <c r="AE1597" s="197">
        <v>0</v>
      </c>
      <c r="AJ1597">
        <v>0</v>
      </c>
      <c r="AK1597">
        <v>0</v>
      </c>
      <c r="AU1597" s="198">
        <v>0.27272727299999999</v>
      </c>
      <c r="AV1597" s="6">
        <v>0</v>
      </c>
      <c r="AW1597" s="198">
        <v>0.38356000000000001</v>
      </c>
      <c r="BO1597" s="198"/>
      <c r="BP1597" s="354">
        <f t="shared" si="145"/>
        <v>0</v>
      </c>
      <c r="BQ1597" s="354">
        <f t="shared" si="146"/>
        <v>0</v>
      </c>
      <c r="BR1597" s="354">
        <f t="shared" si="147"/>
        <v>0</v>
      </c>
      <c r="CG1597" s="198"/>
      <c r="CH1597">
        <f>(Transest!$J$14/HexExtSoy!$K$4)</f>
        <v>0.20257267294641951</v>
      </c>
      <c r="CI1597">
        <f>(HydroProcOil!$K$14/HexExtSoy!$K$4)</f>
        <v>0.10977777777777777</v>
      </c>
      <c r="CJ1597">
        <f>(StarchFerm!$K$24/StarchFerm!$K$4)</f>
        <v>0.33157302630665886</v>
      </c>
      <c r="CY1597" s="198"/>
      <c r="CZ1597">
        <f>BP1597*CH1597*1000*LCI!$E$93</f>
        <v>0</v>
      </c>
      <c r="DA1597">
        <f>BQ1597*CI1597*1000*(LCI!$E$99)</f>
        <v>0</v>
      </c>
      <c r="DB1597">
        <f>BR1597*CJ1597*1000*(LCI!$E$96)</f>
        <v>0</v>
      </c>
    </row>
    <row r="1598" spans="1:106" x14ac:dyDescent="0.25">
      <c r="A1598" s="197">
        <v>30053</v>
      </c>
      <c r="B1598" s="197" t="s">
        <v>1636</v>
      </c>
      <c r="C1598" s="197" t="s">
        <v>705</v>
      </c>
      <c r="D1598" s="197">
        <v>-115.39264</v>
      </c>
      <c r="E1598" s="197">
        <v>48.536349999999999</v>
      </c>
      <c r="F1598">
        <v>0</v>
      </c>
      <c r="G1598">
        <f t="shared" si="148"/>
        <v>0</v>
      </c>
      <c r="H1598" s="198">
        <v>0</v>
      </c>
      <c r="Q1598" s="221">
        <f>(Q4683*10000)*TEA!$M$15*10^-6</f>
        <v>28.969463516174997</v>
      </c>
      <c r="R1598" s="221">
        <f>(R4683*10000)*TEA!$O$15*10^-6</f>
        <v>28.969463516174997</v>
      </c>
      <c r="AA1598">
        <f t="shared" si="150"/>
        <v>1</v>
      </c>
      <c r="AB1598" s="197">
        <v>30053</v>
      </c>
      <c r="AC1598" s="197">
        <v>0</v>
      </c>
      <c r="AD1598" s="197">
        <f t="shared" si="149"/>
        <v>0</v>
      </c>
      <c r="AE1598" s="197">
        <v>0</v>
      </c>
      <c r="AJ1598">
        <v>0</v>
      </c>
      <c r="AK1598">
        <v>0</v>
      </c>
      <c r="AU1598" s="198">
        <v>0.27272727299999999</v>
      </c>
      <c r="AV1598" s="6">
        <v>0</v>
      </c>
      <c r="AW1598" s="198">
        <v>0.38356000000000001</v>
      </c>
      <c r="BO1598" s="198"/>
      <c r="BP1598" s="354">
        <f t="shared" si="145"/>
        <v>0</v>
      </c>
      <c r="BQ1598" s="354">
        <f t="shared" si="146"/>
        <v>0</v>
      </c>
      <c r="BR1598" s="354">
        <f t="shared" si="147"/>
        <v>0</v>
      </c>
      <c r="CG1598" s="198"/>
      <c r="CH1598">
        <f>(Transest!$J$14/HexExtSoy!$K$4)</f>
        <v>0.20257267294641951</v>
      </c>
      <c r="CI1598">
        <f>(HydroProcOil!$K$14/HexExtSoy!$K$4)</f>
        <v>0.10977777777777777</v>
      </c>
      <c r="CJ1598">
        <f>(StarchFerm!$K$24/StarchFerm!$K$4)</f>
        <v>0.33157302630665886</v>
      </c>
      <c r="CY1598" s="198"/>
      <c r="CZ1598">
        <f>BP1598*CH1598*1000*LCI!$E$93</f>
        <v>0</v>
      </c>
      <c r="DA1598">
        <f>BQ1598*CI1598*1000*(LCI!$E$99)</f>
        <v>0</v>
      </c>
      <c r="DB1598">
        <f>BR1598*CJ1598*1000*(LCI!$E$96)</f>
        <v>0</v>
      </c>
    </row>
    <row r="1599" spans="1:106" x14ac:dyDescent="0.25">
      <c r="A1599" s="197">
        <v>30055</v>
      </c>
      <c r="B1599" s="197" t="s">
        <v>1636</v>
      </c>
      <c r="C1599" s="197" t="s">
        <v>1654</v>
      </c>
      <c r="D1599" s="197">
        <v>-105.784395</v>
      </c>
      <c r="E1599" s="197">
        <v>47.654420000000002</v>
      </c>
      <c r="F1599">
        <v>0</v>
      </c>
      <c r="G1599">
        <f t="shared" si="148"/>
        <v>0</v>
      </c>
      <c r="H1599" s="198">
        <v>2.41</v>
      </c>
      <c r="Q1599" s="221">
        <f>(Q4684*10000)*TEA!$M$15*10^-6</f>
        <v>31.531008669164994</v>
      </c>
      <c r="R1599" s="221">
        <f>(R4684*10000)*TEA!$O$15*10^-6</f>
        <v>31.531008669164994</v>
      </c>
      <c r="AA1599">
        <f t="shared" si="150"/>
        <v>1</v>
      </c>
      <c r="AB1599" s="197">
        <v>30055</v>
      </c>
      <c r="AC1599" s="197">
        <v>0</v>
      </c>
      <c r="AD1599" s="197">
        <f t="shared" si="149"/>
        <v>0</v>
      </c>
      <c r="AE1599" s="197">
        <v>1624</v>
      </c>
      <c r="AJ1599">
        <v>0</v>
      </c>
      <c r="AK1599">
        <v>0</v>
      </c>
      <c r="AU1599" s="198">
        <v>0.27272727299999999</v>
      </c>
      <c r="AV1599" s="6">
        <v>0</v>
      </c>
      <c r="AW1599" s="198">
        <v>0.38356000000000001</v>
      </c>
      <c r="BO1599" s="198"/>
      <c r="BP1599" s="354">
        <f t="shared" si="145"/>
        <v>0</v>
      </c>
      <c r="BQ1599" s="354">
        <f t="shared" si="146"/>
        <v>0</v>
      </c>
      <c r="BR1599" s="354">
        <f t="shared" si="147"/>
        <v>1501.1924704</v>
      </c>
      <c r="CG1599" s="198"/>
      <c r="CH1599">
        <f>(Transest!$J$14/HexExtSoy!$K$4)</f>
        <v>0.20257267294641951</v>
      </c>
      <c r="CI1599">
        <f>(HydroProcOil!$K$14/HexExtSoy!$K$4)</f>
        <v>0.10977777777777777</v>
      </c>
      <c r="CJ1599">
        <f>(StarchFerm!$K$24/StarchFerm!$K$4)</f>
        <v>0.33157302630665886</v>
      </c>
      <c r="CY1599" s="198"/>
      <c r="CZ1599">
        <f>BP1599*CH1599*1000*LCI!$E$93</f>
        <v>0</v>
      </c>
      <c r="DA1599">
        <f>BQ1599*CI1599*1000*(LCI!$E$99)</f>
        <v>0</v>
      </c>
      <c r="DB1599">
        <f>BR1599*CJ1599*1000*(LCI!$E$96)</f>
        <v>13414495.376417065</v>
      </c>
    </row>
    <row r="1600" spans="1:106" x14ac:dyDescent="0.25">
      <c r="A1600" s="197">
        <v>30057</v>
      </c>
      <c r="B1600" s="197" t="s">
        <v>1636</v>
      </c>
      <c r="C1600" s="197" t="s">
        <v>636</v>
      </c>
      <c r="D1600" s="197">
        <v>-111.919011</v>
      </c>
      <c r="E1600" s="197">
        <v>45.304630000000003</v>
      </c>
      <c r="F1600">
        <v>0</v>
      </c>
      <c r="G1600">
        <f t="shared" si="148"/>
        <v>0</v>
      </c>
      <c r="H1600" s="198">
        <v>0</v>
      </c>
      <c r="Q1600" s="221">
        <f>(Q4685*10000)*TEA!$M$15*10^-6</f>
        <v>24.995256272414998</v>
      </c>
      <c r="R1600" s="221">
        <f>(R4685*10000)*TEA!$O$15*10^-6</f>
        <v>24.995256272414998</v>
      </c>
      <c r="AA1600">
        <f t="shared" si="150"/>
        <v>1</v>
      </c>
      <c r="AB1600" s="197">
        <v>30057</v>
      </c>
      <c r="AC1600" s="197">
        <v>0</v>
      </c>
      <c r="AD1600" s="197">
        <f t="shared" si="149"/>
        <v>0</v>
      </c>
      <c r="AE1600" s="197">
        <v>0</v>
      </c>
      <c r="AJ1600">
        <v>0</v>
      </c>
      <c r="AK1600">
        <v>0</v>
      </c>
      <c r="AU1600" s="198">
        <v>0.27272727299999999</v>
      </c>
      <c r="AV1600" s="6">
        <v>0</v>
      </c>
      <c r="AW1600" s="198">
        <v>0.38356000000000001</v>
      </c>
      <c r="BO1600" s="198"/>
      <c r="BP1600" s="354">
        <f t="shared" si="145"/>
        <v>0</v>
      </c>
      <c r="BQ1600" s="354">
        <f t="shared" si="146"/>
        <v>0</v>
      </c>
      <c r="BR1600" s="354">
        <f t="shared" si="147"/>
        <v>0</v>
      </c>
      <c r="CG1600" s="198"/>
      <c r="CH1600">
        <f>(Transest!$J$14/HexExtSoy!$K$4)</f>
        <v>0.20257267294641951</v>
      </c>
      <c r="CI1600">
        <f>(HydroProcOil!$K$14/HexExtSoy!$K$4)</f>
        <v>0.10977777777777777</v>
      </c>
      <c r="CJ1600">
        <f>(StarchFerm!$K$24/StarchFerm!$K$4)</f>
        <v>0.33157302630665886</v>
      </c>
      <c r="CY1600" s="198"/>
      <c r="CZ1600">
        <f>BP1600*CH1600*1000*LCI!$E$93</f>
        <v>0</v>
      </c>
      <c r="DA1600">
        <f>BQ1600*CI1600*1000*(LCI!$E$99)</f>
        <v>0</v>
      </c>
      <c r="DB1600">
        <f>BR1600*CJ1600*1000*(LCI!$E$96)</f>
        <v>0</v>
      </c>
    </row>
    <row r="1601" spans="1:106" x14ac:dyDescent="0.25">
      <c r="A1601" s="197">
        <v>30059</v>
      </c>
      <c r="B1601" s="197" t="s">
        <v>1636</v>
      </c>
      <c r="C1601" s="197" t="s">
        <v>1655</v>
      </c>
      <c r="D1601" s="197">
        <v>-110.889191</v>
      </c>
      <c r="E1601" s="197">
        <v>46.59442</v>
      </c>
      <c r="F1601">
        <v>0</v>
      </c>
      <c r="G1601">
        <f t="shared" si="148"/>
        <v>0</v>
      </c>
      <c r="H1601" s="198">
        <v>0</v>
      </c>
      <c r="Q1601" s="221">
        <f>(Q4686*10000)*TEA!$M$15*10^-6</f>
        <v>25.72162158015</v>
      </c>
      <c r="R1601" s="221">
        <f>(R4686*10000)*TEA!$O$15*10^-6</f>
        <v>25.72162158015</v>
      </c>
      <c r="AA1601">
        <f t="shared" si="150"/>
        <v>1</v>
      </c>
      <c r="AB1601" s="197">
        <v>30059</v>
      </c>
      <c r="AC1601" s="197">
        <v>0</v>
      </c>
      <c r="AD1601" s="197">
        <f t="shared" si="149"/>
        <v>0</v>
      </c>
      <c r="AE1601" s="197">
        <v>0</v>
      </c>
      <c r="AJ1601">
        <v>0</v>
      </c>
      <c r="AK1601">
        <v>0</v>
      </c>
      <c r="AU1601" s="198">
        <v>0.27272727299999999</v>
      </c>
      <c r="AV1601" s="6">
        <v>0</v>
      </c>
      <c r="AW1601" s="198">
        <v>0.38356000000000001</v>
      </c>
      <c r="BO1601" s="198"/>
      <c r="BP1601" s="354">
        <f t="shared" si="145"/>
        <v>0</v>
      </c>
      <c r="BQ1601" s="354">
        <f t="shared" si="146"/>
        <v>0</v>
      </c>
      <c r="BR1601" s="354">
        <f t="shared" si="147"/>
        <v>0</v>
      </c>
      <c r="CG1601" s="198"/>
      <c r="CH1601">
        <f>(Transest!$J$14/HexExtSoy!$K$4)</f>
        <v>0.20257267294641951</v>
      </c>
      <c r="CI1601">
        <f>(HydroProcOil!$K$14/HexExtSoy!$K$4)</f>
        <v>0.10977777777777777</v>
      </c>
      <c r="CJ1601">
        <f>(StarchFerm!$K$24/StarchFerm!$K$4)</f>
        <v>0.33157302630665886</v>
      </c>
      <c r="CY1601" s="198"/>
      <c r="CZ1601">
        <f>BP1601*CH1601*1000*LCI!$E$93</f>
        <v>0</v>
      </c>
      <c r="DA1601">
        <f>BQ1601*CI1601*1000*(LCI!$E$99)</f>
        <v>0</v>
      </c>
      <c r="DB1601">
        <f>BR1601*CJ1601*1000*(LCI!$E$96)</f>
        <v>0</v>
      </c>
    </row>
    <row r="1602" spans="1:106" x14ac:dyDescent="0.25">
      <c r="A1602" s="197">
        <v>30061</v>
      </c>
      <c r="B1602" s="197" t="s">
        <v>1636</v>
      </c>
      <c r="C1602" s="197" t="s">
        <v>826</v>
      </c>
      <c r="D1602" s="197">
        <v>-114.996189</v>
      </c>
      <c r="E1602" s="197">
        <v>47.141710000000003</v>
      </c>
      <c r="F1602">
        <v>0</v>
      </c>
      <c r="G1602">
        <f t="shared" si="148"/>
        <v>0</v>
      </c>
      <c r="H1602" s="198">
        <v>0</v>
      </c>
      <c r="Q1602" s="221">
        <f>(Q4687*10000)*TEA!$M$15*10^-6</f>
        <v>24.004725344189996</v>
      </c>
      <c r="R1602" s="221">
        <f>(R4687*10000)*TEA!$O$15*10^-6</f>
        <v>24.004725344189996</v>
      </c>
      <c r="AA1602">
        <f t="shared" si="150"/>
        <v>1</v>
      </c>
      <c r="AB1602" s="197">
        <v>30061</v>
      </c>
      <c r="AC1602" s="197">
        <v>0</v>
      </c>
      <c r="AD1602" s="197">
        <f t="shared" si="149"/>
        <v>0</v>
      </c>
      <c r="AE1602" s="197">
        <v>0</v>
      </c>
      <c r="AJ1602">
        <v>0</v>
      </c>
      <c r="AK1602">
        <v>0</v>
      </c>
      <c r="AU1602" s="198">
        <v>0.27272727299999999</v>
      </c>
      <c r="AV1602" s="6">
        <v>0</v>
      </c>
      <c r="AW1602" s="198">
        <v>0.38356000000000001</v>
      </c>
      <c r="BO1602" s="198"/>
      <c r="BP1602" s="354">
        <f t="shared" si="145"/>
        <v>0</v>
      </c>
      <c r="BQ1602" s="354">
        <f t="shared" si="146"/>
        <v>0</v>
      </c>
      <c r="BR1602" s="354">
        <f t="shared" si="147"/>
        <v>0</v>
      </c>
      <c r="CG1602" s="198"/>
      <c r="CH1602">
        <f>(Transest!$J$14/HexExtSoy!$K$4)</f>
        <v>0.20257267294641951</v>
      </c>
      <c r="CI1602">
        <f>(HydroProcOil!$K$14/HexExtSoy!$K$4)</f>
        <v>0.10977777777777777</v>
      </c>
      <c r="CJ1602">
        <f>(StarchFerm!$K$24/StarchFerm!$K$4)</f>
        <v>0.33157302630665886</v>
      </c>
      <c r="CY1602" s="198"/>
      <c r="CZ1602">
        <f>BP1602*CH1602*1000*LCI!$E$93</f>
        <v>0</v>
      </c>
      <c r="DA1602">
        <f>BQ1602*CI1602*1000*(LCI!$E$99)</f>
        <v>0</v>
      </c>
      <c r="DB1602">
        <f>BR1602*CJ1602*1000*(LCI!$E$96)</f>
        <v>0</v>
      </c>
    </row>
    <row r="1603" spans="1:106" x14ac:dyDescent="0.25">
      <c r="A1603" s="197">
        <v>30063</v>
      </c>
      <c r="B1603" s="197" t="s">
        <v>1636</v>
      </c>
      <c r="C1603" s="197" t="s">
        <v>1656</v>
      </c>
      <c r="D1603" s="197">
        <v>-113.920929</v>
      </c>
      <c r="E1603" s="197">
        <v>47.026679999999999</v>
      </c>
      <c r="F1603">
        <v>0</v>
      </c>
      <c r="G1603">
        <f t="shared" si="148"/>
        <v>0</v>
      </c>
      <c r="H1603" s="198">
        <v>0</v>
      </c>
      <c r="Q1603" s="221">
        <f>(Q4688*10000)*TEA!$M$15*10^-6</f>
        <v>22.645753460954996</v>
      </c>
      <c r="R1603" s="221">
        <f>(R4688*10000)*TEA!$O$15*10^-6</f>
        <v>22.645753460954996</v>
      </c>
      <c r="AA1603">
        <f t="shared" si="150"/>
        <v>1</v>
      </c>
      <c r="AB1603" s="197">
        <v>30063</v>
      </c>
      <c r="AC1603" s="197">
        <v>0</v>
      </c>
      <c r="AD1603" s="197">
        <f t="shared" si="149"/>
        <v>0</v>
      </c>
      <c r="AE1603" s="197">
        <v>0</v>
      </c>
      <c r="AJ1603">
        <v>0</v>
      </c>
      <c r="AK1603">
        <v>0</v>
      </c>
      <c r="AU1603" s="198">
        <v>0.27272727299999999</v>
      </c>
      <c r="AV1603" s="6">
        <v>0</v>
      </c>
      <c r="AW1603" s="198">
        <v>0.38356000000000001</v>
      </c>
      <c r="BO1603" s="198"/>
      <c r="BP1603" s="354">
        <f t="shared" ref="BP1603:BP1666" si="151">F1603*AC1603*AU1603</f>
        <v>0</v>
      </c>
      <c r="BQ1603" s="354">
        <f t="shared" ref="BQ1603:BQ1666" si="152">G1603*AD1603*AV1603</f>
        <v>0</v>
      </c>
      <c r="BR1603" s="354">
        <f t="shared" ref="BR1603:BR1666" si="153">H1603*AE1603*AW1603</f>
        <v>0</v>
      </c>
      <c r="CG1603" s="198"/>
      <c r="CH1603">
        <f>(Transest!$J$14/HexExtSoy!$K$4)</f>
        <v>0.20257267294641951</v>
      </c>
      <c r="CI1603">
        <f>(HydroProcOil!$K$14/HexExtSoy!$K$4)</f>
        <v>0.10977777777777777</v>
      </c>
      <c r="CJ1603">
        <f>(StarchFerm!$K$24/StarchFerm!$K$4)</f>
        <v>0.33157302630665886</v>
      </c>
      <c r="CY1603" s="198"/>
      <c r="CZ1603">
        <f>BP1603*CH1603*1000*LCI!$E$93</f>
        <v>0</v>
      </c>
      <c r="DA1603">
        <f>BQ1603*CI1603*1000*(LCI!$E$99)</f>
        <v>0</v>
      </c>
      <c r="DB1603">
        <f>BR1603*CJ1603*1000*(LCI!$E$96)</f>
        <v>0</v>
      </c>
    </row>
    <row r="1604" spans="1:106" x14ac:dyDescent="0.25">
      <c r="A1604" s="197">
        <v>30065</v>
      </c>
      <c r="B1604" s="197" t="s">
        <v>1636</v>
      </c>
      <c r="C1604" s="197" t="s">
        <v>1657</v>
      </c>
      <c r="D1604" s="197">
        <v>-108.39690899999999</v>
      </c>
      <c r="E1604" s="197">
        <v>46.492579999999997</v>
      </c>
      <c r="F1604">
        <v>0</v>
      </c>
      <c r="G1604">
        <f t="shared" ref="G1604:G1667" si="154">F1604</f>
        <v>0</v>
      </c>
      <c r="H1604" s="198">
        <v>0</v>
      </c>
      <c r="Q1604" s="221">
        <f>(Q4689*10000)*TEA!$M$15*10^-6</f>
        <v>28.58539588515</v>
      </c>
      <c r="R1604" s="221">
        <f>(R4689*10000)*TEA!$O$15*10^-6</f>
        <v>28.58539588515</v>
      </c>
      <c r="AA1604">
        <f t="shared" si="150"/>
        <v>1</v>
      </c>
      <c r="AB1604" s="197">
        <v>30065</v>
      </c>
      <c r="AC1604" s="197">
        <v>0</v>
      </c>
      <c r="AD1604" s="197">
        <f t="shared" ref="AD1604:AD1667" si="155">AC1604</f>
        <v>0</v>
      </c>
      <c r="AE1604" s="197">
        <v>0</v>
      </c>
      <c r="AJ1604">
        <v>0</v>
      </c>
      <c r="AK1604">
        <v>0</v>
      </c>
      <c r="AU1604" s="198">
        <v>0.27272727299999999</v>
      </c>
      <c r="AV1604" s="6">
        <v>0</v>
      </c>
      <c r="AW1604" s="198">
        <v>0.38356000000000001</v>
      </c>
      <c r="BO1604" s="198"/>
      <c r="BP1604" s="354">
        <f t="shared" si="151"/>
        <v>0</v>
      </c>
      <c r="BQ1604" s="354">
        <f t="shared" si="152"/>
        <v>0</v>
      </c>
      <c r="BR1604" s="354">
        <f t="shared" si="153"/>
        <v>0</v>
      </c>
      <c r="CG1604" s="198"/>
      <c r="CH1604">
        <f>(Transest!$J$14/HexExtSoy!$K$4)</f>
        <v>0.20257267294641951</v>
      </c>
      <c r="CI1604">
        <f>(HydroProcOil!$K$14/HexExtSoy!$K$4)</f>
        <v>0.10977777777777777</v>
      </c>
      <c r="CJ1604">
        <f>(StarchFerm!$K$24/StarchFerm!$K$4)</f>
        <v>0.33157302630665886</v>
      </c>
      <c r="CY1604" s="198"/>
      <c r="CZ1604">
        <f>BP1604*CH1604*1000*LCI!$E$93</f>
        <v>0</v>
      </c>
      <c r="DA1604">
        <f>BQ1604*CI1604*1000*(LCI!$E$99)</f>
        <v>0</v>
      </c>
      <c r="DB1604">
        <f>BR1604*CJ1604*1000*(LCI!$E$96)</f>
        <v>0</v>
      </c>
    </row>
    <row r="1605" spans="1:106" x14ac:dyDescent="0.25">
      <c r="A1605" s="197">
        <v>30067</v>
      </c>
      <c r="B1605" s="197" t="s">
        <v>1636</v>
      </c>
      <c r="C1605" s="197" t="s">
        <v>832</v>
      </c>
      <c r="D1605" s="197">
        <v>-110.52396299999999</v>
      </c>
      <c r="E1605" s="197">
        <v>45.51688</v>
      </c>
      <c r="F1605">
        <v>0</v>
      </c>
      <c r="G1605">
        <f t="shared" si="154"/>
        <v>0</v>
      </c>
      <c r="H1605" s="198">
        <v>0</v>
      </c>
      <c r="Q1605" s="221">
        <f>(Q4690*10000)*TEA!$M$15*10^-6</f>
        <v>26.204034384854996</v>
      </c>
      <c r="R1605" s="221">
        <f>(R4690*10000)*TEA!$O$15*10^-6</f>
        <v>26.204034384854996</v>
      </c>
      <c r="AA1605">
        <f t="shared" si="150"/>
        <v>1</v>
      </c>
      <c r="AB1605" s="197">
        <v>30067</v>
      </c>
      <c r="AC1605" s="197">
        <v>0</v>
      </c>
      <c r="AD1605" s="197">
        <f t="shared" si="155"/>
        <v>0</v>
      </c>
      <c r="AE1605" s="197">
        <v>0</v>
      </c>
      <c r="AJ1605">
        <v>0</v>
      </c>
      <c r="AK1605">
        <v>0</v>
      </c>
      <c r="AU1605" s="198">
        <v>0.27272727299999999</v>
      </c>
      <c r="AV1605" s="6">
        <v>0</v>
      </c>
      <c r="AW1605" s="198">
        <v>0.38356000000000001</v>
      </c>
      <c r="BO1605" s="198"/>
      <c r="BP1605" s="354">
        <f t="shared" si="151"/>
        <v>0</v>
      </c>
      <c r="BQ1605" s="354">
        <f t="shared" si="152"/>
        <v>0</v>
      </c>
      <c r="BR1605" s="354">
        <f t="shared" si="153"/>
        <v>0</v>
      </c>
      <c r="CG1605" s="198"/>
      <c r="CH1605">
        <f>(Transest!$J$14/HexExtSoy!$K$4)</f>
        <v>0.20257267294641951</v>
      </c>
      <c r="CI1605">
        <f>(HydroProcOil!$K$14/HexExtSoy!$K$4)</f>
        <v>0.10977777777777777</v>
      </c>
      <c r="CJ1605">
        <f>(StarchFerm!$K$24/StarchFerm!$K$4)</f>
        <v>0.33157302630665886</v>
      </c>
      <c r="CY1605" s="198"/>
      <c r="CZ1605">
        <f>BP1605*CH1605*1000*LCI!$E$93</f>
        <v>0</v>
      </c>
      <c r="DA1605">
        <f>BQ1605*CI1605*1000*(LCI!$E$99)</f>
        <v>0</v>
      </c>
      <c r="DB1605">
        <f>BR1605*CJ1605*1000*(LCI!$E$96)</f>
        <v>0</v>
      </c>
    </row>
    <row r="1606" spans="1:106" x14ac:dyDescent="0.25">
      <c r="A1606" s="197">
        <v>30069</v>
      </c>
      <c r="B1606" s="197" t="s">
        <v>1636</v>
      </c>
      <c r="C1606" s="197" t="s">
        <v>1658</v>
      </c>
      <c r="D1606" s="197">
        <v>-108.24590000000001</v>
      </c>
      <c r="E1606" s="197">
        <v>47.118670000000002</v>
      </c>
      <c r="F1606">
        <v>0</v>
      </c>
      <c r="G1606">
        <f t="shared" si="154"/>
        <v>0</v>
      </c>
      <c r="H1606" s="198">
        <v>0</v>
      </c>
      <c r="Q1606" s="221">
        <f>(Q4691*10000)*TEA!$M$15*10^-6</f>
        <v>28.626738201449996</v>
      </c>
      <c r="R1606" s="221">
        <f>(R4691*10000)*TEA!$O$15*10^-6</f>
        <v>28.626738201449996</v>
      </c>
      <c r="AA1606">
        <f t="shared" si="150"/>
        <v>1</v>
      </c>
      <c r="AB1606" s="197">
        <v>30069</v>
      </c>
      <c r="AC1606" s="197">
        <v>0</v>
      </c>
      <c r="AD1606" s="197">
        <f t="shared" si="155"/>
        <v>0</v>
      </c>
      <c r="AE1606" s="197">
        <v>0</v>
      </c>
      <c r="AJ1606">
        <v>0</v>
      </c>
      <c r="AK1606">
        <v>0</v>
      </c>
      <c r="AU1606" s="198">
        <v>0.27272727299999999</v>
      </c>
      <c r="AV1606" s="6">
        <v>0</v>
      </c>
      <c r="AW1606" s="198">
        <v>0.38356000000000001</v>
      </c>
      <c r="BO1606" s="198"/>
      <c r="BP1606" s="354">
        <f t="shared" si="151"/>
        <v>0</v>
      </c>
      <c r="BQ1606" s="354">
        <f t="shared" si="152"/>
        <v>0</v>
      </c>
      <c r="BR1606" s="354">
        <f t="shared" si="153"/>
        <v>0</v>
      </c>
      <c r="CG1606" s="198"/>
      <c r="CH1606">
        <f>(Transest!$J$14/HexExtSoy!$K$4)</f>
        <v>0.20257267294641951</v>
      </c>
      <c r="CI1606">
        <f>(HydroProcOil!$K$14/HexExtSoy!$K$4)</f>
        <v>0.10977777777777777</v>
      </c>
      <c r="CJ1606">
        <f>(StarchFerm!$K$24/StarchFerm!$K$4)</f>
        <v>0.33157302630665886</v>
      </c>
      <c r="CY1606" s="198"/>
      <c r="CZ1606">
        <f>BP1606*CH1606*1000*LCI!$E$93</f>
        <v>0</v>
      </c>
      <c r="DA1606">
        <f>BQ1606*CI1606*1000*(LCI!$E$99)</f>
        <v>0</v>
      </c>
      <c r="DB1606">
        <f>BR1606*CJ1606*1000*(LCI!$E$96)</f>
        <v>0</v>
      </c>
    </row>
    <row r="1607" spans="1:106" x14ac:dyDescent="0.25">
      <c r="A1607" s="197">
        <v>30071</v>
      </c>
      <c r="B1607" s="197" t="s">
        <v>1636</v>
      </c>
      <c r="C1607" s="197" t="s">
        <v>714</v>
      </c>
      <c r="D1607" s="197">
        <v>-107.91301900000001</v>
      </c>
      <c r="E1607" s="197">
        <v>48.2605</v>
      </c>
      <c r="F1607">
        <v>2.0099999999999998</v>
      </c>
      <c r="G1607">
        <f t="shared" si="154"/>
        <v>2.0099999999999998</v>
      </c>
      <c r="H1607" s="198">
        <v>4.54</v>
      </c>
      <c r="Q1607" s="221">
        <f>(Q4692*10000)*TEA!$M$15*10^-6</f>
        <v>29.438067806954997</v>
      </c>
      <c r="R1607" s="221">
        <f>(R4692*10000)*TEA!$O$15*10^-6</f>
        <v>29.438067806954997</v>
      </c>
      <c r="AA1607">
        <f t="shared" si="150"/>
        <v>1</v>
      </c>
      <c r="AB1607" s="197">
        <v>30071</v>
      </c>
      <c r="AC1607" s="197">
        <v>49</v>
      </c>
      <c r="AD1607" s="197">
        <f t="shared" si="155"/>
        <v>49</v>
      </c>
      <c r="AE1607" s="197">
        <v>143</v>
      </c>
      <c r="AJ1607">
        <v>0</v>
      </c>
      <c r="AK1607">
        <v>0</v>
      </c>
      <c r="AU1607" s="198">
        <v>0.27272727299999999</v>
      </c>
      <c r="AV1607" s="6">
        <v>0</v>
      </c>
      <c r="AW1607" s="198">
        <v>0.38356000000000001</v>
      </c>
      <c r="BO1607" s="198"/>
      <c r="BP1607" s="354">
        <f t="shared" si="151"/>
        <v>26.860909117769999</v>
      </c>
      <c r="BQ1607" s="354">
        <f t="shared" si="152"/>
        <v>0</v>
      </c>
      <c r="BR1607" s="354">
        <f t="shared" si="153"/>
        <v>249.01482320000002</v>
      </c>
      <c r="CG1607" s="198"/>
      <c r="CH1607">
        <f>(Transest!$J$14/HexExtSoy!$K$4)</f>
        <v>0.20257267294641951</v>
      </c>
      <c r="CI1607">
        <f>(HydroProcOil!$K$14/HexExtSoy!$K$4)</f>
        <v>0.10977777777777777</v>
      </c>
      <c r="CJ1607">
        <f>(StarchFerm!$K$24/StarchFerm!$K$4)</f>
        <v>0.33157302630665886</v>
      </c>
      <c r="CY1607" s="198"/>
      <c r="CZ1607">
        <f>BP1607*CH1607*1000*LCI!$E$93</f>
        <v>205408.55245534636</v>
      </c>
      <c r="DA1607">
        <f>BQ1607*CI1607*1000*(LCI!$E$99)</f>
        <v>0</v>
      </c>
      <c r="DB1607">
        <f>BR1607*CJ1607*1000*(LCI!$E$96)</f>
        <v>2225169.8302121414</v>
      </c>
    </row>
    <row r="1608" spans="1:106" x14ac:dyDescent="0.25">
      <c r="A1608" s="197">
        <v>30073</v>
      </c>
      <c r="B1608" s="197" t="s">
        <v>1636</v>
      </c>
      <c r="C1608" s="197" t="s">
        <v>1659</v>
      </c>
      <c r="D1608" s="197">
        <v>-112.215085</v>
      </c>
      <c r="E1608" s="197">
        <v>48.220039999999997</v>
      </c>
      <c r="F1608">
        <v>0</v>
      </c>
      <c r="G1608">
        <f t="shared" si="154"/>
        <v>0</v>
      </c>
      <c r="H1608" s="198">
        <v>2.87</v>
      </c>
      <c r="Q1608" s="221">
        <f>(Q4693*10000)*TEA!$M$15*10^-6</f>
        <v>26.482973908499996</v>
      </c>
      <c r="R1608" s="221">
        <f>(R4693*10000)*TEA!$O$15*10^-6</f>
        <v>26.482973908499996</v>
      </c>
      <c r="AA1608">
        <f t="shared" si="150"/>
        <v>1</v>
      </c>
      <c r="AB1608" s="197">
        <v>30073</v>
      </c>
      <c r="AC1608" s="197">
        <v>0</v>
      </c>
      <c r="AD1608" s="197">
        <f t="shared" si="155"/>
        <v>0</v>
      </c>
      <c r="AE1608" s="197">
        <v>1433</v>
      </c>
      <c r="AJ1608">
        <v>0</v>
      </c>
      <c r="AK1608">
        <v>0</v>
      </c>
      <c r="AU1608" s="198">
        <v>0.27272727299999999</v>
      </c>
      <c r="AV1608" s="6">
        <v>0</v>
      </c>
      <c r="AW1608" s="198">
        <v>0.38356000000000001</v>
      </c>
      <c r="BO1608" s="198"/>
      <c r="BP1608" s="354">
        <f t="shared" si="151"/>
        <v>0</v>
      </c>
      <c r="BQ1608" s="354">
        <f t="shared" si="152"/>
        <v>0</v>
      </c>
      <c r="BR1608" s="354">
        <f t="shared" si="153"/>
        <v>1577.4710476</v>
      </c>
      <c r="CG1608" s="198"/>
      <c r="CH1608">
        <f>(Transest!$J$14/HexExtSoy!$K$4)</f>
        <v>0.20257267294641951</v>
      </c>
      <c r="CI1608">
        <f>(HydroProcOil!$K$14/HexExtSoy!$K$4)</f>
        <v>0.10977777777777777</v>
      </c>
      <c r="CJ1608">
        <f>(StarchFerm!$K$24/StarchFerm!$K$4)</f>
        <v>0.33157302630665886</v>
      </c>
      <c r="CY1608" s="198"/>
      <c r="CZ1608">
        <f>BP1608*CH1608*1000*LCI!$E$93</f>
        <v>0</v>
      </c>
      <c r="DA1608">
        <f>BQ1608*CI1608*1000*(LCI!$E$99)</f>
        <v>0</v>
      </c>
      <c r="DB1608">
        <f>BR1608*CJ1608*1000*(LCI!$E$96)</f>
        <v>14096112.584966227</v>
      </c>
    </row>
    <row r="1609" spans="1:106" x14ac:dyDescent="0.25">
      <c r="A1609" s="197">
        <v>30075</v>
      </c>
      <c r="B1609" s="197" t="s">
        <v>1636</v>
      </c>
      <c r="C1609" s="197" t="s">
        <v>1660</v>
      </c>
      <c r="D1609" s="197">
        <v>-105.610103</v>
      </c>
      <c r="E1609" s="197">
        <v>45.398429999999998</v>
      </c>
      <c r="F1609">
        <v>0</v>
      </c>
      <c r="G1609">
        <f t="shared" si="154"/>
        <v>0</v>
      </c>
      <c r="H1609" s="198">
        <v>0</v>
      </c>
      <c r="Q1609" s="221">
        <f>(Q4694*10000)*TEA!$M$15*10^-6</f>
        <v>32.607060098220003</v>
      </c>
      <c r="R1609" s="221">
        <f>(R4694*10000)*TEA!$O$15*10^-6</f>
        <v>32.607060098220003</v>
      </c>
      <c r="AA1609">
        <f t="shared" si="150"/>
        <v>1</v>
      </c>
      <c r="AB1609" s="197">
        <v>30075</v>
      </c>
      <c r="AC1609" s="197">
        <v>0</v>
      </c>
      <c r="AD1609" s="197">
        <f t="shared" si="155"/>
        <v>0</v>
      </c>
      <c r="AE1609" s="197">
        <v>0</v>
      </c>
      <c r="AJ1609">
        <v>0</v>
      </c>
      <c r="AK1609">
        <v>0</v>
      </c>
      <c r="AU1609" s="198">
        <v>0.27272727299999999</v>
      </c>
      <c r="AV1609" s="6">
        <v>0</v>
      </c>
      <c r="AW1609" s="198">
        <v>0.38356000000000001</v>
      </c>
      <c r="BO1609" s="198"/>
      <c r="BP1609" s="354">
        <f t="shared" si="151"/>
        <v>0</v>
      </c>
      <c r="BQ1609" s="354">
        <f t="shared" si="152"/>
        <v>0</v>
      </c>
      <c r="BR1609" s="354">
        <f t="shared" si="153"/>
        <v>0</v>
      </c>
      <c r="CG1609" s="198"/>
      <c r="CH1609">
        <f>(Transest!$J$14/HexExtSoy!$K$4)</f>
        <v>0.20257267294641951</v>
      </c>
      <c r="CI1609">
        <f>(HydroProcOil!$K$14/HexExtSoy!$K$4)</f>
        <v>0.10977777777777777</v>
      </c>
      <c r="CJ1609">
        <f>(StarchFerm!$K$24/StarchFerm!$K$4)</f>
        <v>0.33157302630665886</v>
      </c>
      <c r="CY1609" s="198"/>
      <c r="CZ1609">
        <f>BP1609*CH1609*1000*LCI!$E$93</f>
        <v>0</v>
      </c>
      <c r="DA1609">
        <f>BQ1609*CI1609*1000*(LCI!$E$99)</f>
        <v>0</v>
      </c>
      <c r="DB1609">
        <f>BR1609*CJ1609*1000*(LCI!$E$96)</f>
        <v>0</v>
      </c>
    </row>
    <row r="1610" spans="1:106" x14ac:dyDescent="0.25">
      <c r="A1610" s="197">
        <v>30077</v>
      </c>
      <c r="B1610" s="197" t="s">
        <v>1636</v>
      </c>
      <c r="C1610" s="197" t="s">
        <v>1318</v>
      </c>
      <c r="D1610" s="197">
        <v>-112.93152000000001</v>
      </c>
      <c r="E1610" s="197">
        <v>46.850520000000003</v>
      </c>
      <c r="F1610">
        <v>0</v>
      </c>
      <c r="G1610">
        <f t="shared" si="154"/>
        <v>0</v>
      </c>
      <c r="H1610" s="198">
        <v>0</v>
      </c>
      <c r="Q1610" s="221">
        <f>(Q4695*10000)*TEA!$M$15*10^-6</f>
        <v>23.544213328979993</v>
      </c>
      <c r="R1610" s="221">
        <f>(R4695*10000)*TEA!$O$15*10^-6</f>
        <v>23.544213328979993</v>
      </c>
      <c r="AA1610">
        <f t="shared" si="150"/>
        <v>1</v>
      </c>
      <c r="AB1610" s="197">
        <v>30077</v>
      </c>
      <c r="AC1610" s="197">
        <v>0</v>
      </c>
      <c r="AD1610" s="197">
        <f t="shared" si="155"/>
        <v>0</v>
      </c>
      <c r="AE1610" s="197">
        <v>0</v>
      </c>
      <c r="AJ1610">
        <v>0</v>
      </c>
      <c r="AK1610">
        <v>0</v>
      </c>
      <c r="AU1610" s="198">
        <v>0.27272727299999999</v>
      </c>
      <c r="AV1610" s="6">
        <v>0</v>
      </c>
      <c r="AW1610" s="198">
        <v>0.38356000000000001</v>
      </c>
      <c r="BO1610" s="198"/>
      <c r="BP1610" s="354">
        <f t="shared" si="151"/>
        <v>0</v>
      </c>
      <c r="BQ1610" s="354">
        <f t="shared" si="152"/>
        <v>0</v>
      </c>
      <c r="BR1610" s="354">
        <f t="shared" si="153"/>
        <v>0</v>
      </c>
      <c r="CG1610" s="198"/>
      <c r="CH1610">
        <f>(Transest!$J$14/HexExtSoy!$K$4)</f>
        <v>0.20257267294641951</v>
      </c>
      <c r="CI1610">
        <f>(HydroProcOil!$K$14/HexExtSoy!$K$4)</f>
        <v>0.10977777777777777</v>
      </c>
      <c r="CJ1610">
        <f>(StarchFerm!$K$24/StarchFerm!$K$4)</f>
        <v>0.33157302630665886</v>
      </c>
      <c r="CY1610" s="198"/>
      <c r="CZ1610">
        <f>BP1610*CH1610*1000*LCI!$E$93</f>
        <v>0</v>
      </c>
      <c r="DA1610">
        <f>BQ1610*CI1610*1000*(LCI!$E$99)</f>
        <v>0</v>
      </c>
      <c r="DB1610">
        <f>BR1610*CJ1610*1000*(LCI!$E$96)</f>
        <v>0</v>
      </c>
    </row>
    <row r="1611" spans="1:106" x14ac:dyDescent="0.25">
      <c r="A1611" s="197">
        <v>30079</v>
      </c>
      <c r="B1611" s="197" t="s">
        <v>1636</v>
      </c>
      <c r="C1611" s="197" t="s">
        <v>718</v>
      </c>
      <c r="D1611" s="197">
        <v>-105.358768</v>
      </c>
      <c r="E1611" s="197">
        <v>46.864409999999999</v>
      </c>
      <c r="F1611">
        <v>0</v>
      </c>
      <c r="G1611">
        <f t="shared" si="154"/>
        <v>0</v>
      </c>
      <c r="H1611" s="198">
        <v>6.98</v>
      </c>
      <c r="Q1611" s="221">
        <f>(Q4696*10000)*TEA!$M$15*10^-6</f>
        <v>31.760193927734999</v>
      </c>
      <c r="R1611" s="221">
        <f>(R4696*10000)*TEA!$O$15*10^-6</f>
        <v>31.760193927734999</v>
      </c>
      <c r="AA1611">
        <f t="shared" si="150"/>
        <v>1</v>
      </c>
      <c r="AB1611" s="197">
        <v>30079</v>
      </c>
      <c r="AC1611" s="197">
        <v>0</v>
      </c>
      <c r="AD1611" s="197">
        <f t="shared" si="155"/>
        <v>0</v>
      </c>
      <c r="AE1611" s="197">
        <v>387</v>
      </c>
      <c r="AJ1611">
        <v>0</v>
      </c>
      <c r="AK1611">
        <v>0</v>
      </c>
      <c r="AU1611" s="198">
        <v>0.27272727299999999</v>
      </c>
      <c r="AV1611" s="6">
        <v>0</v>
      </c>
      <c r="AW1611" s="198">
        <v>0.38356000000000001</v>
      </c>
      <c r="BO1611" s="198"/>
      <c r="BP1611" s="354">
        <f t="shared" si="151"/>
        <v>0</v>
      </c>
      <c r="BQ1611" s="354">
        <f t="shared" si="152"/>
        <v>0</v>
      </c>
      <c r="BR1611" s="354">
        <f t="shared" si="153"/>
        <v>1036.0952856000001</v>
      </c>
      <c r="CG1611" s="198"/>
      <c r="CH1611">
        <f>(Transest!$J$14/HexExtSoy!$K$4)</f>
        <v>0.20257267294641951</v>
      </c>
      <c r="CI1611">
        <f>(HydroProcOil!$K$14/HexExtSoy!$K$4)</f>
        <v>0.10977777777777777</v>
      </c>
      <c r="CJ1611">
        <f>(StarchFerm!$K$24/StarchFerm!$K$4)</f>
        <v>0.33157302630665886</v>
      </c>
      <c r="CY1611" s="198"/>
      <c r="CZ1611">
        <f>BP1611*CH1611*1000*LCI!$E$93</f>
        <v>0</v>
      </c>
      <c r="DA1611">
        <f>BQ1611*CI1611*1000*(LCI!$E$99)</f>
        <v>0</v>
      </c>
      <c r="DB1611">
        <f>BR1611*CJ1611*1000*(LCI!$E$96)</f>
        <v>9258436.671018837</v>
      </c>
    </row>
    <row r="1612" spans="1:106" x14ac:dyDescent="0.25">
      <c r="A1612" s="197">
        <v>30081</v>
      </c>
      <c r="B1612" s="197" t="s">
        <v>1636</v>
      </c>
      <c r="C1612" s="197" t="s">
        <v>1661</v>
      </c>
      <c r="D1612" s="197">
        <v>-114.116285</v>
      </c>
      <c r="E1612" s="197">
        <v>46.07985</v>
      </c>
      <c r="F1612">
        <v>2.35</v>
      </c>
      <c r="G1612">
        <f t="shared" si="154"/>
        <v>2.35</v>
      </c>
      <c r="H1612" s="198">
        <v>9.23</v>
      </c>
      <c r="Q1612" s="221">
        <f>(Q4697*10000)*TEA!$M$15*10^-6</f>
        <v>21.988807210125</v>
      </c>
      <c r="R1612" s="221">
        <f>(R4697*10000)*TEA!$O$15*10^-6</f>
        <v>21.988807210125</v>
      </c>
      <c r="AA1612">
        <f t="shared" si="150"/>
        <v>1</v>
      </c>
      <c r="AB1612" s="197">
        <v>30081</v>
      </c>
      <c r="AC1612" s="197">
        <v>61</v>
      </c>
      <c r="AD1612" s="197">
        <f t="shared" si="155"/>
        <v>61</v>
      </c>
      <c r="AE1612" s="197">
        <v>344</v>
      </c>
      <c r="AJ1612">
        <v>0</v>
      </c>
      <c r="AK1612">
        <v>0</v>
      </c>
      <c r="AU1612" s="198">
        <v>0.27272727299999999</v>
      </c>
      <c r="AV1612" s="6">
        <v>0</v>
      </c>
      <c r="AW1612" s="198">
        <v>0.38356000000000001</v>
      </c>
      <c r="BO1612" s="198"/>
      <c r="BP1612" s="354">
        <f t="shared" si="151"/>
        <v>39.095454584549998</v>
      </c>
      <c r="BQ1612" s="354">
        <f t="shared" si="152"/>
        <v>0</v>
      </c>
      <c r="BR1612" s="354">
        <f t="shared" si="153"/>
        <v>1217.8490272000001</v>
      </c>
      <c r="CG1612" s="198"/>
      <c r="CH1612">
        <f>(Transest!$J$14/HexExtSoy!$K$4)</f>
        <v>0.20257267294641951</v>
      </c>
      <c r="CI1612">
        <f>(HydroProcOil!$K$14/HexExtSoy!$K$4)</f>
        <v>0.10977777777777777</v>
      </c>
      <c r="CJ1612">
        <f>(StarchFerm!$K$24/StarchFerm!$K$4)</f>
        <v>0.33157302630665886</v>
      </c>
      <c r="CY1612" s="198"/>
      <c r="CZ1612">
        <f>BP1612*CH1612*1000*LCI!$E$93</f>
        <v>298967.57025559858</v>
      </c>
      <c r="DA1612">
        <f>BQ1612*CI1612*1000*(LCI!$E$99)</f>
        <v>0</v>
      </c>
      <c r="DB1612">
        <f>BR1612*CJ1612*1000*(LCI!$E$96)</f>
        <v>10882568.669023097</v>
      </c>
    </row>
    <row r="1613" spans="1:106" x14ac:dyDescent="0.25">
      <c r="A1613" s="197">
        <v>30083</v>
      </c>
      <c r="B1613" s="197" t="s">
        <v>1636</v>
      </c>
      <c r="C1613" s="197" t="s">
        <v>1101</v>
      </c>
      <c r="D1613" s="197">
        <v>-104.56571700000001</v>
      </c>
      <c r="E1613" s="197">
        <v>47.789050000000003</v>
      </c>
      <c r="F1613">
        <v>2.93</v>
      </c>
      <c r="G1613">
        <f t="shared" si="154"/>
        <v>2.93</v>
      </c>
      <c r="H1613" s="198">
        <v>6.27</v>
      </c>
      <c r="Q1613" s="221">
        <f>(Q4698*10000)*TEA!$M$15*10^-6</f>
        <v>31.508522344844998</v>
      </c>
      <c r="R1613" s="221">
        <f>(R4698*10000)*TEA!$O$15*10^-6</f>
        <v>31.508522344844998</v>
      </c>
      <c r="AA1613">
        <f t="shared" si="150"/>
        <v>1</v>
      </c>
      <c r="AB1613" s="197">
        <v>30083</v>
      </c>
      <c r="AC1613" s="197">
        <v>1197</v>
      </c>
      <c r="AD1613" s="197">
        <f t="shared" si="155"/>
        <v>1197</v>
      </c>
      <c r="AE1613" s="197">
        <v>2172</v>
      </c>
      <c r="AJ1613">
        <v>0</v>
      </c>
      <c r="AK1613">
        <v>0</v>
      </c>
      <c r="AU1613" s="198">
        <v>0.27272727299999999</v>
      </c>
      <c r="AV1613" s="6">
        <v>0</v>
      </c>
      <c r="AW1613" s="198">
        <v>0.38356000000000001</v>
      </c>
      <c r="BO1613" s="198"/>
      <c r="BP1613" s="354">
        <f t="shared" si="151"/>
        <v>956.51181913833</v>
      </c>
      <c r="BQ1613" s="354">
        <f t="shared" si="152"/>
        <v>0</v>
      </c>
      <c r="BR1613" s="354">
        <f t="shared" si="153"/>
        <v>5223.4888463999996</v>
      </c>
      <c r="CG1613" s="198"/>
      <c r="CH1613">
        <f>(Transest!$J$14/HexExtSoy!$K$4)</f>
        <v>0.20257267294641951</v>
      </c>
      <c r="CI1613">
        <f>(HydroProcOil!$K$14/HexExtSoy!$K$4)</f>
        <v>0.10977777777777777</v>
      </c>
      <c r="CJ1613">
        <f>(StarchFerm!$K$24/StarchFerm!$K$4)</f>
        <v>0.33157302630665886</v>
      </c>
      <c r="CY1613" s="198"/>
      <c r="CZ1613">
        <f>BP1613*CH1613*1000*LCI!$E$93</f>
        <v>7314559.1355154375</v>
      </c>
      <c r="DA1613">
        <f>BQ1613*CI1613*1000*(LCI!$E$99)</f>
        <v>0</v>
      </c>
      <c r="DB1613">
        <f>BR1613*CJ1613*1000*(LCI!$E$96)</f>
        <v>46676537.726124011</v>
      </c>
    </row>
    <row r="1614" spans="1:106" x14ac:dyDescent="0.25">
      <c r="A1614" s="197">
        <v>30085</v>
      </c>
      <c r="B1614" s="197" t="s">
        <v>1636</v>
      </c>
      <c r="C1614" s="197" t="s">
        <v>1662</v>
      </c>
      <c r="D1614" s="197">
        <v>-105.002421</v>
      </c>
      <c r="E1614" s="197">
        <v>48.296550000000003</v>
      </c>
      <c r="F1614">
        <v>2.04</v>
      </c>
      <c r="G1614">
        <f t="shared" si="154"/>
        <v>2.04</v>
      </c>
      <c r="H1614" s="198">
        <v>5.68</v>
      </c>
      <c r="Q1614" s="221">
        <f>(Q4699*10000)*TEA!$M$15*10^-6</f>
        <v>31.446317532284997</v>
      </c>
      <c r="R1614" s="221">
        <f>(R4699*10000)*TEA!$O$15*10^-6</f>
        <v>31.446317532284997</v>
      </c>
      <c r="AA1614">
        <f t="shared" si="150"/>
        <v>1</v>
      </c>
      <c r="AB1614" s="197">
        <v>30085</v>
      </c>
      <c r="AC1614" s="197">
        <v>293</v>
      </c>
      <c r="AD1614" s="197">
        <f t="shared" si="155"/>
        <v>293</v>
      </c>
      <c r="AE1614" s="197">
        <v>186</v>
      </c>
      <c r="AJ1614">
        <v>0</v>
      </c>
      <c r="AK1614">
        <v>0</v>
      </c>
      <c r="AU1614" s="198">
        <v>0.27272727299999999</v>
      </c>
      <c r="AV1614" s="6">
        <v>0</v>
      </c>
      <c r="AW1614" s="198">
        <v>0.38356000000000001</v>
      </c>
      <c r="BO1614" s="198"/>
      <c r="BP1614" s="354">
        <f t="shared" si="151"/>
        <v>163.01454561756</v>
      </c>
      <c r="BQ1614" s="354">
        <f t="shared" si="152"/>
        <v>0</v>
      </c>
      <c r="BR1614" s="354">
        <f t="shared" si="153"/>
        <v>405.22346880000003</v>
      </c>
      <c r="CG1614" s="198"/>
      <c r="CH1614">
        <f>(Transest!$J$14/HexExtSoy!$K$4)</f>
        <v>0.20257267294641951</v>
      </c>
      <c r="CI1614">
        <f>(HydroProcOil!$K$14/HexExtSoy!$K$4)</f>
        <v>0.10977777777777777</v>
      </c>
      <c r="CJ1614">
        <f>(StarchFerm!$K$24/StarchFerm!$K$4)</f>
        <v>0.33157302630665886</v>
      </c>
      <c r="CY1614" s="198"/>
      <c r="CZ1614">
        <f>BP1614*CH1614*1000*LCI!$E$93</f>
        <v>1246591.5318672927</v>
      </c>
      <c r="DA1614">
        <f>BQ1614*CI1614*1000*(LCI!$E$99)</f>
        <v>0</v>
      </c>
      <c r="DB1614">
        <f>BR1614*CJ1614*1000*(LCI!$E$96)</f>
        <v>3621033.5821794202</v>
      </c>
    </row>
    <row r="1615" spans="1:106" x14ac:dyDescent="0.25">
      <c r="A1615" s="197">
        <v>30087</v>
      </c>
      <c r="B1615" s="197" t="s">
        <v>1636</v>
      </c>
      <c r="C1615" s="197" t="s">
        <v>1663</v>
      </c>
      <c r="D1615" s="197">
        <v>-106.711798</v>
      </c>
      <c r="E1615" s="197">
        <v>46.227530000000002</v>
      </c>
      <c r="F1615">
        <v>2.16</v>
      </c>
      <c r="G1615">
        <f t="shared" si="154"/>
        <v>2.16</v>
      </c>
      <c r="H1615" s="198">
        <v>10.44</v>
      </c>
      <c r="Q1615" s="221">
        <f>(Q4700*10000)*TEA!$M$15*10^-6</f>
        <v>31.390607440664997</v>
      </c>
      <c r="R1615" s="221">
        <f>(R4700*10000)*TEA!$O$15*10^-6</f>
        <v>31.390607440664997</v>
      </c>
      <c r="AA1615">
        <f t="shared" si="150"/>
        <v>1</v>
      </c>
      <c r="AB1615" s="197">
        <v>30087</v>
      </c>
      <c r="AC1615" s="197">
        <v>151</v>
      </c>
      <c r="AD1615" s="197">
        <f t="shared" si="155"/>
        <v>151</v>
      </c>
      <c r="AE1615" s="197">
        <v>315</v>
      </c>
      <c r="AJ1615">
        <v>0</v>
      </c>
      <c r="AK1615">
        <v>0</v>
      </c>
      <c r="AU1615" s="198">
        <v>0.27272727299999999</v>
      </c>
      <c r="AV1615" s="6">
        <v>0</v>
      </c>
      <c r="AW1615" s="198">
        <v>0.38356000000000001</v>
      </c>
      <c r="BO1615" s="198"/>
      <c r="BP1615" s="354">
        <f t="shared" si="151"/>
        <v>88.952727361680004</v>
      </c>
      <c r="BQ1615" s="354">
        <f t="shared" si="152"/>
        <v>0</v>
      </c>
      <c r="BR1615" s="354">
        <f t="shared" si="153"/>
        <v>1261.3754160000001</v>
      </c>
      <c r="CG1615" s="198"/>
      <c r="CH1615">
        <f>(Transest!$J$14/HexExtSoy!$K$4)</f>
        <v>0.20257267294641951</v>
      </c>
      <c r="CI1615">
        <f>(HydroProcOil!$K$14/HexExtSoy!$K$4)</f>
        <v>0.10977777777777777</v>
      </c>
      <c r="CJ1615">
        <f>(StarchFerm!$K$24/StarchFerm!$K$4)</f>
        <v>0.33157302630665886</v>
      </c>
      <c r="CY1615" s="198"/>
      <c r="CZ1615">
        <f>BP1615*CH1615*1000*LCI!$E$93</f>
        <v>680232.03846924333</v>
      </c>
      <c r="DA1615">
        <f>BQ1615*CI1615*1000*(LCI!$E$99)</f>
        <v>0</v>
      </c>
      <c r="DB1615">
        <f>BR1615*CJ1615*1000*(LCI!$E$96)</f>
        <v>11271515.824582804</v>
      </c>
    </row>
    <row r="1616" spans="1:106" x14ac:dyDescent="0.25">
      <c r="A1616" s="197">
        <v>30089</v>
      </c>
      <c r="B1616" s="197" t="s">
        <v>1636</v>
      </c>
      <c r="C1616" s="197" t="s">
        <v>1664</v>
      </c>
      <c r="D1616" s="197">
        <v>-115.131704</v>
      </c>
      <c r="E1616" s="197">
        <v>47.673050000000003</v>
      </c>
      <c r="F1616">
        <v>0</v>
      </c>
      <c r="G1616">
        <f t="shared" si="154"/>
        <v>0</v>
      </c>
      <c r="H1616" s="198">
        <v>0</v>
      </c>
      <c r="Q1616" s="221">
        <f>(Q4701*10000)*TEA!$M$15*10^-6</f>
        <v>26.27636890554</v>
      </c>
      <c r="R1616" s="221">
        <f>(R4701*10000)*TEA!$O$15*10^-6</f>
        <v>26.27636890554</v>
      </c>
      <c r="AA1616">
        <f t="shared" si="150"/>
        <v>1</v>
      </c>
      <c r="AB1616" s="197">
        <v>30089</v>
      </c>
      <c r="AC1616" s="197">
        <v>0</v>
      </c>
      <c r="AD1616" s="197">
        <f t="shared" si="155"/>
        <v>0</v>
      </c>
      <c r="AE1616" s="197">
        <v>0</v>
      </c>
      <c r="AJ1616">
        <v>0</v>
      </c>
      <c r="AK1616">
        <v>0</v>
      </c>
      <c r="AU1616" s="198">
        <v>0.27272727299999999</v>
      </c>
      <c r="AV1616" s="6">
        <v>0</v>
      </c>
      <c r="AW1616" s="198">
        <v>0.38356000000000001</v>
      </c>
      <c r="BO1616" s="198"/>
      <c r="BP1616" s="354">
        <f t="shared" si="151"/>
        <v>0</v>
      </c>
      <c r="BQ1616" s="354">
        <f t="shared" si="152"/>
        <v>0</v>
      </c>
      <c r="BR1616" s="354">
        <f t="shared" si="153"/>
        <v>0</v>
      </c>
      <c r="CG1616" s="198"/>
      <c r="CH1616">
        <f>(Transest!$J$14/HexExtSoy!$K$4)</f>
        <v>0.20257267294641951</v>
      </c>
      <c r="CI1616">
        <f>(HydroProcOil!$K$14/HexExtSoy!$K$4)</f>
        <v>0.10977777777777777</v>
      </c>
      <c r="CJ1616">
        <f>(StarchFerm!$K$24/StarchFerm!$K$4)</f>
        <v>0.33157302630665886</v>
      </c>
      <c r="CY1616" s="198"/>
      <c r="CZ1616">
        <f>BP1616*CH1616*1000*LCI!$E$93</f>
        <v>0</v>
      </c>
      <c r="DA1616">
        <f>BQ1616*CI1616*1000*(LCI!$E$99)</f>
        <v>0</v>
      </c>
      <c r="DB1616">
        <f>BR1616*CJ1616*1000*(LCI!$E$96)</f>
        <v>0</v>
      </c>
    </row>
    <row r="1617" spans="1:106" x14ac:dyDescent="0.25">
      <c r="A1617" s="197">
        <v>30091</v>
      </c>
      <c r="B1617" s="197" t="s">
        <v>1636</v>
      </c>
      <c r="C1617" s="197" t="s">
        <v>1257</v>
      </c>
      <c r="D1617" s="197">
        <v>-104.50229400000001</v>
      </c>
      <c r="E1617" s="197">
        <v>48.72334</v>
      </c>
      <c r="F1617">
        <v>0</v>
      </c>
      <c r="G1617">
        <f t="shared" si="154"/>
        <v>0</v>
      </c>
      <c r="H1617" s="198">
        <v>1.55</v>
      </c>
      <c r="Q1617" s="221">
        <f>(Q4702*10000)*TEA!$M$15*10^-6</f>
        <v>31.323603840975</v>
      </c>
      <c r="R1617" s="221">
        <f>(R4702*10000)*TEA!$O$15*10^-6</f>
        <v>31.323603840975</v>
      </c>
      <c r="AA1617">
        <f t="shared" si="150"/>
        <v>1</v>
      </c>
      <c r="AB1617" s="197">
        <v>30091</v>
      </c>
      <c r="AC1617" s="197">
        <v>0</v>
      </c>
      <c r="AD1617" s="197">
        <f t="shared" si="155"/>
        <v>0</v>
      </c>
      <c r="AE1617" s="197">
        <v>656</v>
      </c>
      <c r="AJ1617">
        <v>0</v>
      </c>
      <c r="AK1617">
        <v>0</v>
      </c>
      <c r="AU1617" s="198">
        <v>0.27272727299999999</v>
      </c>
      <c r="AV1617" s="6">
        <v>0</v>
      </c>
      <c r="AW1617" s="198">
        <v>0.38356000000000001</v>
      </c>
      <c r="BO1617" s="198"/>
      <c r="BP1617" s="354">
        <f t="shared" si="151"/>
        <v>0</v>
      </c>
      <c r="BQ1617" s="354">
        <f t="shared" si="152"/>
        <v>0</v>
      </c>
      <c r="BR1617" s="354">
        <f t="shared" si="153"/>
        <v>390.00380800000005</v>
      </c>
      <c r="CG1617" s="198"/>
      <c r="CH1617">
        <f>(Transest!$J$14/HexExtSoy!$K$4)</f>
        <v>0.20257267294641951</v>
      </c>
      <c r="CI1617">
        <f>(HydroProcOil!$K$14/HexExtSoy!$K$4)</f>
        <v>0.10977777777777777</v>
      </c>
      <c r="CJ1617">
        <f>(StarchFerm!$K$24/StarchFerm!$K$4)</f>
        <v>0.33157302630665886</v>
      </c>
      <c r="CY1617" s="198"/>
      <c r="CZ1617">
        <f>BP1617*CH1617*1000*LCI!$E$93</f>
        <v>0</v>
      </c>
      <c r="DA1617">
        <f>BQ1617*CI1617*1000*(LCI!$E$99)</f>
        <v>0</v>
      </c>
      <c r="DB1617">
        <f>BR1617*CJ1617*1000*(LCI!$E$96)</f>
        <v>3485032.3208769071</v>
      </c>
    </row>
    <row r="1618" spans="1:106" x14ac:dyDescent="0.25">
      <c r="A1618" s="197">
        <v>30093</v>
      </c>
      <c r="B1618" s="197" t="s">
        <v>1636</v>
      </c>
      <c r="C1618" s="197" t="s">
        <v>1665</v>
      </c>
      <c r="D1618" s="197">
        <v>-112.648865</v>
      </c>
      <c r="E1618" s="197">
        <v>45.893560000000001</v>
      </c>
      <c r="F1618">
        <v>0</v>
      </c>
      <c r="G1618">
        <f t="shared" si="154"/>
        <v>0</v>
      </c>
      <c r="H1618" s="198">
        <v>0</v>
      </c>
      <c r="Q1618" s="221">
        <f>(Q4703*10000)*TEA!$M$15*10^-6</f>
        <v>23.523582231404998</v>
      </c>
      <c r="R1618" s="221">
        <f>(R4703*10000)*TEA!$O$15*10^-6</f>
        <v>23.523582231404998</v>
      </c>
      <c r="AA1618">
        <f t="shared" si="150"/>
        <v>1</v>
      </c>
      <c r="AB1618" s="197">
        <v>30093</v>
      </c>
      <c r="AC1618" s="197">
        <v>0</v>
      </c>
      <c r="AD1618" s="197">
        <f t="shared" si="155"/>
        <v>0</v>
      </c>
      <c r="AE1618" s="197">
        <v>0</v>
      </c>
      <c r="AJ1618">
        <v>0</v>
      </c>
      <c r="AK1618">
        <v>0</v>
      </c>
      <c r="AU1618" s="198">
        <v>0.27272727299999999</v>
      </c>
      <c r="AV1618" s="6">
        <v>0</v>
      </c>
      <c r="AW1618" s="198">
        <v>0.38356000000000001</v>
      </c>
      <c r="BO1618" s="198"/>
      <c r="BP1618" s="354">
        <f t="shared" si="151"/>
        <v>0</v>
      </c>
      <c r="BQ1618" s="354">
        <f t="shared" si="152"/>
        <v>0</v>
      </c>
      <c r="BR1618" s="354">
        <f t="shared" si="153"/>
        <v>0</v>
      </c>
      <c r="CG1618" s="198"/>
      <c r="CH1618">
        <f>(Transest!$J$14/HexExtSoy!$K$4)</f>
        <v>0.20257267294641951</v>
      </c>
      <c r="CI1618">
        <f>(HydroProcOil!$K$14/HexExtSoy!$K$4)</f>
        <v>0.10977777777777777</v>
      </c>
      <c r="CJ1618">
        <f>(StarchFerm!$K$24/StarchFerm!$K$4)</f>
        <v>0.33157302630665886</v>
      </c>
      <c r="CY1618" s="198"/>
      <c r="CZ1618">
        <f>BP1618*CH1618*1000*LCI!$E$93</f>
        <v>0</v>
      </c>
      <c r="DA1618">
        <f>BQ1618*CI1618*1000*(LCI!$E$99)</f>
        <v>0</v>
      </c>
      <c r="DB1618">
        <f>BR1618*CJ1618*1000*(LCI!$E$96)</f>
        <v>0</v>
      </c>
    </row>
    <row r="1619" spans="1:106" x14ac:dyDescent="0.25">
      <c r="A1619" s="197">
        <v>30095</v>
      </c>
      <c r="B1619" s="197" t="s">
        <v>1636</v>
      </c>
      <c r="C1619" s="197" t="s">
        <v>1666</v>
      </c>
      <c r="D1619" s="197">
        <v>-109.397727</v>
      </c>
      <c r="E1619" s="197">
        <v>45.669640000000001</v>
      </c>
      <c r="F1619">
        <v>0</v>
      </c>
      <c r="G1619">
        <f t="shared" si="154"/>
        <v>0</v>
      </c>
      <c r="H1619" s="198">
        <v>12.19</v>
      </c>
      <c r="Q1619" s="221">
        <f>(Q4704*10000)*TEA!$M$15*10^-6</f>
        <v>27.461412695879993</v>
      </c>
      <c r="R1619" s="221">
        <f>(R4704*10000)*TEA!$O$15*10^-6</f>
        <v>27.461412695879993</v>
      </c>
      <c r="AA1619">
        <f t="shared" si="150"/>
        <v>1</v>
      </c>
      <c r="AB1619" s="197">
        <v>30095</v>
      </c>
      <c r="AC1619" s="197">
        <v>0</v>
      </c>
      <c r="AD1619" s="197">
        <f t="shared" si="155"/>
        <v>0</v>
      </c>
      <c r="AE1619" s="197">
        <v>572</v>
      </c>
      <c r="AJ1619">
        <v>0</v>
      </c>
      <c r="AK1619">
        <v>0</v>
      </c>
      <c r="AU1619" s="198">
        <v>0.27272727299999999</v>
      </c>
      <c r="AV1619" s="6">
        <v>0</v>
      </c>
      <c r="AW1619" s="198">
        <v>0.38356000000000001</v>
      </c>
      <c r="BO1619" s="198"/>
      <c r="BP1619" s="354">
        <f t="shared" si="151"/>
        <v>0</v>
      </c>
      <c r="BQ1619" s="354">
        <f t="shared" si="152"/>
        <v>0</v>
      </c>
      <c r="BR1619" s="354">
        <f t="shared" si="153"/>
        <v>2674.4411407999996</v>
      </c>
      <c r="CG1619" s="198"/>
      <c r="CH1619">
        <f>(Transest!$J$14/HexExtSoy!$K$4)</f>
        <v>0.20257267294641951</v>
      </c>
      <c r="CI1619">
        <f>(HydroProcOil!$K$14/HexExtSoy!$K$4)</f>
        <v>0.10977777777777777</v>
      </c>
      <c r="CJ1619">
        <f>(StarchFerm!$K$24/StarchFerm!$K$4)</f>
        <v>0.33157302630665886</v>
      </c>
      <c r="CY1619" s="198"/>
      <c r="CZ1619">
        <f>BP1619*CH1619*1000*LCI!$E$93</f>
        <v>0</v>
      </c>
      <c r="DA1619">
        <f>BQ1619*CI1619*1000*(LCI!$E$99)</f>
        <v>0</v>
      </c>
      <c r="DB1619">
        <f>BR1619*CJ1619*1000*(LCI!$E$96)</f>
        <v>23898520.026683699</v>
      </c>
    </row>
    <row r="1620" spans="1:106" x14ac:dyDescent="0.25">
      <c r="A1620" s="197">
        <v>30097</v>
      </c>
      <c r="B1620" s="197" t="s">
        <v>1636</v>
      </c>
      <c r="C1620" s="197" t="s">
        <v>1667</v>
      </c>
      <c r="D1620" s="197">
        <v>-109.944192</v>
      </c>
      <c r="E1620" s="197">
        <v>45.815629999999999</v>
      </c>
      <c r="F1620">
        <v>0</v>
      </c>
      <c r="G1620">
        <f t="shared" si="154"/>
        <v>0</v>
      </c>
      <c r="H1620" s="198">
        <v>0</v>
      </c>
      <c r="Q1620" s="221">
        <f>(Q4705*10000)*TEA!$M$15*10^-6</f>
        <v>26.688421750499995</v>
      </c>
      <c r="R1620" s="221">
        <f>(R4705*10000)*TEA!$O$15*10^-6</f>
        <v>26.688421750499995</v>
      </c>
      <c r="AA1620">
        <f t="shared" si="150"/>
        <v>1</v>
      </c>
      <c r="AB1620" s="197">
        <v>30097</v>
      </c>
      <c r="AC1620" s="197">
        <v>0</v>
      </c>
      <c r="AD1620" s="197">
        <f t="shared" si="155"/>
        <v>0</v>
      </c>
      <c r="AE1620" s="197">
        <v>0</v>
      </c>
      <c r="AJ1620">
        <v>0</v>
      </c>
      <c r="AK1620">
        <v>0</v>
      </c>
      <c r="AU1620" s="198">
        <v>0.27272727299999999</v>
      </c>
      <c r="AV1620" s="6">
        <v>0</v>
      </c>
      <c r="AW1620" s="198">
        <v>0.38356000000000001</v>
      </c>
      <c r="BO1620" s="198"/>
      <c r="BP1620" s="354">
        <f t="shared" si="151"/>
        <v>0</v>
      </c>
      <c r="BQ1620" s="354">
        <f t="shared" si="152"/>
        <v>0</v>
      </c>
      <c r="BR1620" s="354">
        <f t="shared" si="153"/>
        <v>0</v>
      </c>
      <c r="CG1620" s="198"/>
      <c r="CH1620">
        <f>(Transest!$J$14/HexExtSoy!$K$4)</f>
        <v>0.20257267294641951</v>
      </c>
      <c r="CI1620">
        <f>(HydroProcOil!$K$14/HexExtSoy!$K$4)</f>
        <v>0.10977777777777777</v>
      </c>
      <c r="CJ1620">
        <f>(StarchFerm!$K$24/StarchFerm!$K$4)</f>
        <v>0.33157302630665886</v>
      </c>
      <c r="CY1620" s="198"/>
      <c r="CZ1620">
        <f>BP1620*CH1620*1000*LCI!$E$93</f>
        <v>0</v>
      </c>
      <c r="DA1620">
        <f>BQ1620*CI1620*1000*(LCI!$E$99)</f>
        <v>0</v>
      </c>
      <c r="DB1620">
        <f>BR1620*CJ1620*1000*(LCI!$E$96)</f>
        <v>0</v>
      </c>
    </row>
    <row r="1621" spans="1:106" x14ac:dyDescent="0.25">
      <c r="A1621" s="197">
        <v>30099</v>
      </c>
      <c r="B1621" s="197" t="s">
        <v>1636</v>
      </c>
      <c r="C1621" s="197" t="s">
        <v>1057</v>
      </c>
      <c r="D1621" s="197">
        <v>-112.224603</v>
      </c>
      <c r="E1621" s="197">
        <v>47.831240000000001</v>
      </c>
      <c r="F1621">
        <v>3.6</v>
      </c>
      <c r="G1621">
        <f t="shared" si="154"/>
        <v>3.6</v>
      </c>
      <c r="H1621" s="198">
        <v>0</v>
      </c>
      <c r="Q1621" s="221">
        <f>(Q4706*10000)*TEA!$M$15*10^-6</f>
        <v>25.807541717655003</v>
      </c>
      <c r="R1621" s="221">
        <f>(R4706*10000)*TEA!$O$15*10^-6</f>
        <v>25.807541717655003</v>
      </c>
      <c r="AA1621">
        <f t="shared" si="150"/>
        <v>1</v>
      </c>
      <c r="AB1621" s="197">
        <v>30099</v>
      </c>
      <c r="AC1621" s="197">
        <v>60</v>
      </c>
      <c r="AD1621" s="197">
        <f t="shared" si="155"/>
        <v>60</v>
      </c>
      <c r="AE1621" s="197">
        <v>0</v>
      </c>
      <c r="AJ1621">
        <v>0</v>
      </c>
      <c r="AK1621">
        <v>0</v>
      </c>
      <c r="AU1621" s="198">
        <v>0.27272727299999999</v>
      </c>
      <c r="AV1621" s="6">
        <v>0</v>
      </c>
      <c r="AW1621" s="198">
        <v>0.38356000000000001</v>
      </c>
      <c r="BO1621" s="198"/>
      <c r="BP1621" s="354">
        <f t="shared" si="151"/>
        <v>58.909090968000001</v>
      </c>
      <c r="BQ1621" s="354">
        <f t="shared" si="152"/>
        <v>0</v>
      </c>
      <c r="BR1621" s="354">
        <f t="shared" si="153"/>
        <v>0</v>
      </c>
      <c r="CG1621" s="198"/>
      <c r="CH1621">
        <f>(Transest!$J$14/HexExtSoy!$K$4)</f>
        <v>0.20257267294641951</v>
      </c>
      <c r="CI1621">
        <f>(HydroProcOil!$K$14/HexExtSoy!$K$4)</f>
        <v>0.10977777777777777</v>
      </c>
      <c r="CJ1621">
        <f>(StarchFerm!$K$24/StarchFerm!$K$4)</f>
        <v>0.33157302630665886</v>
      </c>
      <c r="CY1621" s="198"/>
      <c r="CZ1621">
        <f>BP1621*CH1621*1000*LCI!$E$93</f>
        <v>450484.79368824058</v>
      </c>
      <c r="DA1621">
        <f>BQ1621*CI1621*1000*(LCI!$E$99)</f>
        <v>0</v>
      </c>
      <c r="DB1621">
        <f>BR1621*CJ1621*1000*(LCI!$E$96)</f>
        <v>0</v>
      </c>
    </row>
    <row r="1622" spans="1:106" x14ac:dyDescent="0.25">
      <c r="A1622" s="197">
        <v>30101</v>
      </c>
      <c r="B1622" s="197" t="s">
        <v>1636</v>
      </c>
      <c r="C1622" s="197" t="s">
        <v>1668</v>
      </c>
      <c r="D1622" s="197">
        <v>-111.695663</v>
      </c>
      <c r="E1622" s="197">
        <v>48.656770000000002</v>
      </c>
      <c r="F1622">
        <v>0</v>
      </c>
      <c r="G1622">
        <f t="shared" si="154"/>
        <v>0</v>
      </c>
      <c r="H1622" s="198">
        <v>0</v>
      </c>
      <c r="Q1622" s="221">
        <f>(Q4707*10000)*TEA!$M$15*10^-6</f>
        <v>27.250915638059997</v>
      </c>
      <c r="R1622" s="221">
        <f>(R4707*10000)*TEA!$O$15*10^-6</f>
        <v>27.250915638059997</v>
      </c>
      <c r="AA1622">
        <f t="shared" si="150"/>
        <v>1</v>
      </c>
      <c r="AB1622" s="197">
        <v>30101</v>
      </c>
      <c r="AC1622" s="197">
        <v>0</v>
      </c>
      <c r="AD1622" s="197">
        <f t="shared" si="155"/>
        <v>0</v>
      </c>
      <c r="AE1622" s="197">
        <v>0</v>
      </c>
      <c r="AJ1622">
        <v>0</v>
      </c>
      <c r="AK1622">
        <v>0</v>
      </c>
      <c r="AU1622" s="198">
        <v>0.27272727299999999</v>
      </c>
      <c r="AV1622" s="6">
        <v>0</v>
      </c>
      <c r="AW1622" s="198">
        <v>0.38356000000000001</v>
      </c>
      <c r="BO1622" s="198"/>
      <c r="BP1622" s="354">
        <f t="shared" si="151"/>
        <v>0</v>
      </c>
      <c r="BQ1622" s="354">
        <f t="shared" si="152"/>
        <v>0</v>
      </c>
      <c r="BR1622" s="354">
        <f t="shared" si="153"/>
        <v>0</v>
      </c>
      <c r="CG1622" s="198"/>
      <c r="CH1622">
        <f>(Transest!$J$14/HexExtSoy!$K$4)</f>
        <v>0.20257267294641951</v>
      </c>
      <c r="CI1622">
        <f>(HydroProcOil!$K$14/HexExtSoy!$K$4)</f>
        <v>0.10977777777777777</v>
      </c>
      <c r="CJ1622">
        <f>(StarchFerm!$K$24/StarchFerm!$K$4)</f>
        <v>0.33157302630665886</v>
      </c>
      <c r="CY1622" s="198"/>
      <c r="CZ1622">
        <f>BP1622*CH1622*1000*LCI!$E$93</f>
        <v>0</v>
      </c>
      <c r="DA1622">
        <f>BQ1622*CI1622*1000*(LCI!$E$99)</f>
        <v>0</v>
      </c>
      <c r="DB1622">
        <f>BR1622*CJ1622*1000*(LCI!$E$96)</f>
        <v>0</v>
      </c>
    </row>
    <row r="1623" spans="1:106" x14ac:dyDescent="0.25">
      <c r="A1623" s="197">
        <v>30103</v>
      </c>
      <c r="B1623" s="197" t="s">
        <v>1636</v>
      </c>
      <c r="C1623" s="197" t="s">
        <v>1669</v>
      </c>
      <c r="D1623" s="197">
        <v>-107.25586300000001</v>
      </c>
      <c r="E1623" s="197">
        <v>46.210349999999998</v>
      </c>
      <c r="F1623">
        <v>3.18</v>
      </c>
      <c r="G1623">
        <f t="shared" si="154"/>
        <v>3.18</v>
      </c>
      <c r="H1623" s="198">
        <v>11.43</v>
      </c>
      <c r="Q1623" s="221">
        <f>(Q4708*10000)*TEA!$M$15*10^-6</f>
        <v>30.745209127725001</v>
      </c>
      <c r="R1623" s="221">
        <f>(R4708*10000)*TEA!$O$15*10^-6</f>
        <v>30.745209127725001</v>
      </c>
      <c r="AA1623">
        <f t="shared" si="150"/>
        <v>1</v>
      </c>
      <c r="AB1623" s="197">
        <v>30103</v>
      </c>
      <c r="AC1623" s="197">
        <v>209</v>
      </c>
      <c r="AD1623" s="197">
        <f t="shared" si="155"/>
        <v>209</v>
      </c>
      <c r="AE1623" s="197">
        <v>631</v>
      </c>
      <c r="AJ1623">
        <v>0</v>
      </c>
      <c r="AK1623">
        <v>0</v>
      </c>
      <c r="AU1623" s="198">
        <v>0.27272727299999999</v>
      </c>
      <c r="AV1623" s="6">
        <v>0</v>
      </c>
      <c r="AW1623" s="198">
        <v>0.38356000000000001</v>
      </c>
      <c r="BO1623" s="198"/>
      <c r="BP1623" s="354">
        <f t="shared" si="151"/>
        <v>181.26000018125998</v>
      </c>
      <c r="BQ1623" s="354">
        <f t="shared" si="152"/>
        <v>0</v>
      </c>
      <c r="BR1623" s="354">
        <f t="shared" si="153"/>
        <v>2766.3612948</v>
      </c>
      <c r="CG1623" s="198"/>
      <c r="CH1623">
        <f>(Transest!$J$14/HexExtSoy!$K$4)</f>
        <v>0.20257267294641951</v>
      </c>
      <c r="CI1623">
        <f>(HydroProcOil!$K$14/HexExtSoy!$K$4)</f>
        <v>0.10977777777777777</v>
      </c>
      <c r="CJ1623">
        <f>(StarchFerm!$K$24/StarchFerm!$K$4)</f>
        <v>0.33157302630665886</v>
      </c>
      <c r="CY1623" s="198"/>
      <c r="CZ1623">
        <f>BP1623*CH1623*1000*LCI!$E$93</f>
        <v>1386116.6832457334</v>
      </c>
      <c r="DA1623">
        <f>BQ1623*CI1623*1000*(LCI!$E$99)</f>
        <v>0</v>
      </c>
      <c r="DB1623">
        <f>BR1623*CJ1623*1000*(LCI!$E$96)</f>
        <v>24719908.692791242</v>
      </c>
    </row>
    <row r="1624" spans="1:106" x14ac:dyDescent="0.25">
      <c r="A1624" s="197">
        <v>30105</v>
      </c>
      <c r="B1624" s="197" t="s">
        <v>1636</v>
      </c>
      <c r="C1624" s="197" t="s">
        <v>1059</v>
      </c>
      <c r="D1624" s="197">
        <v>-106.662505</v>
      </c>
      <c r="E1624" s="197">
        <v>48.371499999999997</v>
      </c>
      <c r="F1624">
        <v>2.04</v>
      </c>
      <c r="G1624">
        <f t="shared" si="154"/>
        <v>2.04</v>
      </c>
      <c r="H1624" s="198">
        <v>5.12</v>
      </c>
      <c r="Q1624" s="221">
        <f>(Q4709*10000)*TEA!$M$15*10^-6</f>
        <v>30.97860915627</v>
      </c>
      <c r="R1624" s="221">
        <f>(R4709*10000)*TEA!$O$15*10^-6</f>
        <v>30.97860915627</v>
      </c>
      <c r="AA1624">
        <f t="shared" si="150"/>
        <v>1</v>
      </c>
      <c r="AB1624" s="197">
        <v>30105</v>
      </c>
      <c r="AC1624" s="197">
        <v>688</v>
      </c>
      <c r="AD1624" s="197">
        <f t="shared" si="155"/>
        <v>688</v>
      </c>
      <c r="AE1624" s="197">
        <v>495</v>
      </c>
      <c r="AJ1624">
        <v>0</v>
      </c>
      <c r="AK1624">
        <v>0</v>
      </c>
      <c r="AU1624" s="198">
        <v>0.27272727299999999</v>
      </c>
      <c r="AV1624" s="6">
        <v>0</v>
      </c>
      <c r="AW1624" s="198">
        <v>0.38356000000000001</v>
      </c>
      <c r="BO1624" s="198"/>
      <c r="BP1624" s="354">
        <f t="shared" si="151"/>
        <v>382.77818220095998</v>
      </c>
      <c r="BQ1624" s="354">
        <f t="shared" si="152"/>
        <v>0</v>
      </c>
      <c r="BR1624" s="354">
        <f t="shared" si="153"/>
        <v>972.09446400000002</v>
      </c>
      <c r="CG1624" s="198"/>
      <c r="CH1624">
        <f>(Transest!$J$14/HexExtSoy!$K$4)</f>
        <v>0.20257267294641951</v>
      </c>
      <c r="CI1624">
        <f>(HydroProcOil!$K$14/HexExtSoy!$K$4)</f>
        <v>0.10977777777777777</v>
      </c>
      <c r="CJ1624">
        <f>(StarchFerm!$K$24/StarchFerm!$K$4)</f>
        <v>0.33157302630665886</v>
      </c>
      <c r="CY1624" s="198"/>
      <c r="CZ1624">
        <f>BP1624*CH1624*1000*LCI!$E$93</f>
        <v>2927150.0816542567</v>
      </c>
      <c r="DA1624">
        <f>BQ1624*CI1624*1000*(LCI!$E$99)</f>
        <v>0</v>
      </c>
      <c r="DB1624">
        <f>BR1624*CJ1624*1000*(LCI!$E$96)</f>
        <v>8686532.173515372</v>
      </c>
    </row>
    <row r="1625" spans="1:106" x14ac:dyDescent="0.25">
      <c r="A1625" s="197">
        <v>30107</v>
      </c>
      <c r="B1625" s="197" t="s">
        <v>1636</v>
      </c>
      <c r="C1625" s="197" t="s">
        <v>1670</v>
      </c>
      <c r="D1625" s="197">
        <v>-109.846706</v>
      </c>
      <c r="E1625" s="197">
        <v>46.460450000000002</v>
      </c>
      <c r="F1625">
        <v>0</v>
      </c>
      <c r="G1625">
        <f t="shared" si="154"/>
        <v>0</v>
      </c>
      <c r="H1625" s="198">
        <v>0</v>
      </c>
      <c r="Q1625" s="221">
        <f>(Q4710*10000)*TEA!$M$15*10^-6</f>
        <v>26.534525176979994</v>
      </c>
      <c r="R1625" s="221">
        <f>(R4710*10000)*TEA!$O$15*10^-6</f>
        <v>26.534525176979994</v>
      </c>
      <c r="AA1625">
        <f t="shared" si="150"/>
        <v>1</v>
      </c>
      <c r="AB1625" s="197">
        <v>30107</v>
      </c>
      <c r="AC1625" s="197">
        <v>0</v>
      </c>
      <c r="AD1625" s="197">
        <f t="shared" si="155"/>
        <v>0</v>
      </c>
      <c r="AE1625" s="197">
        <v>0</v>
      </c>
      <c r="AJ1625">
        <v>0</v>
      </c>
      <c r="AK1625">
        <v>0</v>
      </c>
      <c r="AU1625" s="198">
        <v>0.27272727299999999</v>
      </c>
      <c r="AV1625" s="6">
        <v>0</v>
      </c>
      <c r="AW1625" s="198">
        <v>0.38356000000000001</v>
      </c>
      <c r="BO1625" s="198"/>
      <c r="BP1625" s="354">
        <f t="shared" si="151"/>
        <v>0</v>
      </c>
      <c r="BQ1625" s="354">
        <f t="shared" si="152"/>
        <v>0</v>
      </c>
      <c r="BR1625" s="354">
        <f t="shared" si="153"/>
        <v>0</v>
      </c>
      <c r="CG1625" s="198"/>
      <c r="CH1625">
        <f>(Transest!$J$14/HexExtSoy!$K$4)</f>
        <v>0.20257267294641951</v>
      </c>
      <c r="CI1625">
        <f>(HydroProcOil!$K$14/HexExtSoy!$K$4)</f>
        <v>0.10977777777777777</v>
      </c>
      <c r="CJ1625">
        <f>(StarchFerm!$K$24/StarchFerm!$K$4)</f>
        <v>0.33157302630665886</v>
      </c>
      <c r="CY1625" s="198"/>
      <c r="CZ1625">
        <f>BP1625*CH1625*1000*LCI!$E$93</f>
        <v>0</v>
      </c>
      <c r="DA1625">
        <f>BQ1625*CI1625*1000*(LCI!$E$99)</f>
        <v>0</v>
      </c>
      <c r="DB1625">
        <f>BR1625*CJ1625*1000*(LCI!$E$96)</f>
        <v>0</v>
      </c>
    </row>
    <row r="1626" spans="1:106" x14ac:dyDescent="0.25">
      <c r="A1626" s="197">
        <v>30109</v>
      </c>
      <c r="B1626" s="197" t="s">
        <v>1636</v>
      </c>
      <c r="C1626" s="197" t="s">
        <v>1671</v>
      </c>
      <c r="D1626" s="197">
        <v>-104.24288300000001</v>
      </c>
      <c r="E1626" s="197">
        <v>46.964829999999999</v>
      </c>
      <c r="F1626">
        <v>0</v>
      </c>
      <c r="G1626">
        <f t="shared" si="154"/>
        <v>0</v>
      </c>
      <c r="H1626" s="198">
        <v>1.69</v>
      </c>
      <c r="Q1626" s="221">
        <f>(Q4711*10000)*TEA!$M$15*10^-6</f>
        <v>31.778153538480002</v>
      </c>
      <c r="R1626" s="221">
        <f>(R4711*10000)*TEA!$O$15*10^-6</f>
        <v>31.778153538480002</v>
      </c>
      <c r="AA1626">
        <f t="shared" ref="AA1626:AA1689" si="156">IF(AB1626=A1626,1,0)</f>
        <v>1</v>
      </c>
      <c r="AB1626" s="197">
        <v>30109</v>
      </c>
      <c r="AC1626" s="197">
        <v>0</v>
      </c>
      <c r="AD1626" s="197">
        <f t="shared" si="155"/>
        <v>0</v>
      </c>
      <c r="AE1626" s="197">
        <v>451</v>
      </c>
      <c r="AJ1626">
        <v>0</v>
      </c>
      <c r="AK1626">
        <v>0</v>
      </c>
      <c r="AU1626" s="198">
        <v>0.27272727299999999</v>
      </c>
      <c r="AV1626" s="6">
        <v>0</v>
      </c>
      <c r="AW1626" s="198">
        <v>0.38356000000000001</v>
      </c>
      <c r="BO1626" s="198"/>
      <c r="BP1626" s="354">
        <f t="shared" si="151"/>
        <v>0</v>
      </c>
      <c r="BQ1626" s="354">
        <f t="shared" si="152"/>
        <v>0</v>
      </c>
      <c r="BR1626" s="354">
        <f t="shared" si="153"/>
        <v>292.34559639999998</v>
      </c>
      <c r="CG1626" s="198"/>
      <c r="CH1626">
        <f>(Transest!$J$14/HexExtSoy!$K$4)</f>
        <v>0.20257267294641951</v>
      </c>
      <c r="CI1626">
        <f>(HydroProcOil!$K$14/HexExtSoy!$K$4)</f>
        <v>0.10977777777777777</v>
      </c>
      <c r="CJ1626">
        <f>(StarchFerm!$K$24/StarchFerm!$K$4)</f>
        <v>0.33157302630665886</v>
      </c>
      <c r="CY1626" s="198"/>
      <c r="CZ1626">
        <f>BP1626*CH1626*1000*LCI!$E$93</f>
        <v>0</v>
      </c>
      <c r="DA1626">
        <f>BQ1626*CI1626*1000*(LCI!$E$99)</f>
        <v>0</v>
      </c>
      <c r="DB1626">
        <f>BR1626*CJ1626*1000*(LCI!$E$96)</f>
        <v>2612368.9856895842</v>
      </c>
    </row>
    <row r="1627" spans="1:106" x14ac:dyDescent="0.25">
      <c r="A1627" s="197">
        <v>30111</v>
      </c>
      <c r="B1627" s="197" t="s">
        <v>1636</v>
      </c>
      <c r="C1627" s="197" t="s">
        <v>1672</v>
      </c>
      <c r="D1627" s="197">
        <v>-108.267594</v>
      </c>
      <c r="E1627" s="197">
        <v>45.938780000000001</v>
      </c>
      <c r="F1627">
        <v>3.8</v>
      </c>
      <c r="G1627">
        <f t="shared" si="154"/>
        <v>3.8</v>
      </c>
      <c r="H1627" s="198">
        <v>6.76</v>
      </c>
      <c r="Q1627" s="221">
        <f>(Q4712*10000)*TEA!$M$15*10^-6</f>
        <v>29.18526478794</v>
      </c>
      <c r="R1627" s="221">
        <f>(R4712*10000)*TEA!$O$15*10^-6</f>
        <v>29.18526478794</v>
      </c>
      <c r="AA1627">
        <f t="shared" si="156"/>
        <v>1</v>
      </c>
      <c r="AB1627" s="197">
        <v>30111</v>
      </c>
      <c r="AC1627" s="197">
        <v>130</v>
      </c>
      <c r="AD1627" s="197">
        <f t="shared" si="155"/>
        <v>130</v>
      </c>
      <c r="AE1627" s="197">
        <v>3265</v>
      </c>
      <c r="AJ1627">
        <v>0</v>
      </c>
      <c r="AK1627">
        <v>0</v>
      </c>
      <c r="AU1627" s="198">
        <v>0.27272727299999999</v>
      </c>
      <c r="AV1627" s="6">
        <v>0</v>
      </c>
      <c r="AW1627" s="198">
        <v>0.38356000000000001</v>
      </c>
      <c r="BO1627" s="198"/>
      <c r="BP1627" s="354">
        <f t="shared" si="151"/>
        <v>134.72727286200001</v>
      </c>
      <c r="BQ1627" s="354">
        <f t="shared" si="152"/>
        <v>0</v>
      </c>
      <c r="BR1627" s="354">
        <f t="shared" si="153"/>
        <v>8465.7061839999988</v>
      </c>
      <c r="CG1627" s="198"/>
      <c r="CH1627">
        <f>(Transest!$J$14/HexExtSoy!$K$4)</f>
        <v>0.20257267294641951</v>
      </c>
      <c r="CI1627">
        <f>(HydroProcOil!$K$14/HexExtSoy!$K$4)</f>
        <v>0.10977777777777777</v>
      </c>
      <c r="CJ1627">
        <f>(StarchFerm!$K$24/StarchFerm!$K$4)</f>
        <v>0.33157302630665886</v>
      </c>
      <c r="CY1627" s="198"/>
      <c r="CZ1627">
        <f>BP1627*CH1627*1000*LCI!$E$93</f>
        <v>1030275.4077869948</v>
      </c>
      <c r="DA1627">
        <f>BQ1627*CI1627*1000*(LCI!$E$99)</f>
        <v>0</v>
      </c>
      <c r="DB1627">
        <f>BR1627*CJ1627*1000*(LCI!$E$96)</f>
        <v>75648645.128838047</v>
      </c>
    </row>
    <row r="1628" spans="1:106" x14ac:dyDescent="0.25">
      <c r="A1628" s="197">
        <v>31001</v>
      </c>
      <c r="B1628" s="197" t="s">
        <v>1673</v>
      </c>
      <c r="C1628" s="197" t="s">
        <v>791</v>
      </c>
      <c r="D1628" s="197">
        <v>-98.5103419</v>
      </c>
      <c r="E1628" s="197">
        <v>40.51878</v>
      </c>
      <c r="F1628">
        <v>4.13</v>
      </c>
      <c r="G1628">
        <f t="shared" si="154"/>
        <v>4.13</v>
      </c>
      <c r="H1628" s="198">
        <v>12.4</v>
      </c>
      <c r="Q1628" s="221">
        <f>(Q4713*10000)*TEA!$M$15*10^-6</f>
        <v>40.42218829275</v>
      </c>
      <c r="R1628" s="221">
        <f>(R4713*10000)*TEA!$O$15*10^-6</f>
        <v>40.42218829275</v>
      </c>
      <c r="AA1628">
        <f t="shared" si="156"/>
        <v>1</v>
      </c>
      <c r="AB1628" s="197">
        <v>31001</v>
      </c>
      <c r="AC1628" s="197">
        <v>39335</v>
      </c>
      <c r="AD1628" s="197">
        <f t="shared" si="155"/>
        <v>39335</v>
      </c>
      <c r="AE1628" s="197">
        <v>71462</v>
      </c>
      <c r="AJ1628">
        <v>0</v>
      </c>
      <c r="AK1628">
        <v>0</v>
      </c>
      <c r="AU1628" s="198">
        <v>0.27272727299999999</v>
      </c>
      <c r="AV1628" s="6">
        <v>0</v>
      </c>
      <c r="AW1628" s="198">
        <v>0.38356000000000001</v>
      </c>
      <c r="BO1628" s="198"/>
      <c r="BP1628" s="354">
        <f t="shared" si="151"/>
        <v>44305.513680669144</v>
      </c>
      <c r="BQ1628" s="354">
        <f t="shared" si="152"/>
        <v>0</v>
      </c>
      <c r="BR1628" s="354">
        <f t="shared" si="153"/>
        <v>339883.56252800004</v>
      </c>
      <c r="CG1628" s="198"/>
      <c r="CH1628">
        <f>(Transest!$J$14/HexExtSoy!$K$4)</f>
        <v>0.20257267294641951</v>
      </c>
      <c r="CI1628">
        <f>(HydroProcOil!$K$14/HexExtSoy!$K$4)</f>
        <v>0.10977777777777777</v>
      </c>
      <c r="CJ1628">
        <f>(StarchFerm!$K$24/StarchFerm!$K$4)</f>
        <v>0.33157302630665886</v>
      </c>
      <c r="CY1628" s="198"/>
      <c r="CZ1628">
        <f>BP1628*CH1628*1000*LCI!$E$93</f>
        <v>338809509.05403829</v>
      </c>
      <c r="DA1628">
        <f>BQ1628*CI1628*1000*(LCI!$E$99)</f>
        <v>0</v>
      </c>
      <c r="DB1628">
        <f>BR1628*CJ1628*1000*(LCI!$E$96)</f>
        <v>3037163167.2500672</v>
      </c>
    </row>
    <row r="1629" spans="1:106" x14ac:dyDescent="0.25">
      <c r="A1629" s="197">
        <v>31003</v>
      </c>
      <c r="B1629" s="197" t="s">
        <v>1673</v>
      </c>
      <c r="C1629" s="197" t="s">
        <v>1674</v>
      </c>
      <c r="D1629" s="197">
        <v>-98.070214500000006</v>
      </c>
      <c r="E1629" s="197">
        <v>42.156700000000001</v>
      </c>
      <c r="F1629">
        <v>3.87</v>
      </c>
      <c r="G1629">
        <f t="shared" si="154"/>
        <v>3.87</v>
      </c>
      <c r="H1629" s="198">
        <v>12.22</v>
      </c>
      <c r="Q1629" s="221">
        <f>(Q4714*10000)*TEA!$M$15*10^-6</f>
        <v>37.817358153299992</v>
      </c>
      <c r="R1629" s="221">
        <f>(R4714*10000)*TEA!$O$15*10^-6</f>
        <v>37.817358153299992</v>
      </c>
      <c r="AA1629">
        <f t="shared" si="156"/>
        <v>1</v>
      </c>
      <c r="AB1629" s="197">
        <v>31003</v>
      </c>
      <c r="AC1629" s="197">
        <v>49344</v>
      </c>
      <c r="AD1629" s="197">
        <f t="shared" si="155"/>
        <v>49344</v>
      </c>
      <c r="AE1629" s="197">
        <v>67821</v>
      </c>
      <c r="AJ1629">
        <v>0</v>
      </c>
      <c r="AK1629">
        <v>0</v>
      </c>
      <c r="AU1629" s="198">
        <v>0.27272727299999999</v>
      </c>
      <c r="AV1629" s="6">
        <v>0</v>
      </c>
      <c r="AW1629" s="198">
        <v>0.38356000000000001</v>
      </c>
      <c r="BO1629" s="198"/>
      <c r="BP1629" s="354">
        <f t="shared" si="151"/>
        <v>52080.349142989435</v>
      </c>
      <c r="BQ1629" s="354">
        <f t="shared" si="152"/>
        <v>0</v>
      </c>
      <c r="BR1629" s="354">
        <f t="shared" si="153"/>
        <v>317884.02612719999</v>
      </c>
      <c r="CG1629" s="198"/>
      <c r="CH1629">
        <f>(Transest!$J$14/HexExtSoy!$K$4)</f>
        <v>0.20257267294641951</v>
      </c>
      <c r="CI1629">
        <f>(HydroProcOil!$K$14/HexExtSoy!$K$4)</f>
        <v>0.10977777777777777</v>
      </c>
      <c r="CJ1629">
        <f>(StarchFerm!$K$24/StarchFerm!$K$4)</f>
        <v>0.33157302630665886</v>
      </c>
      <c r="CY1629" s="198"/>
      <c r="CZ1629">
        <f>BP1629*CH1629*1000*LCI!$E$93</f>
        <v>398264596.40389973</v>
      </c>
      <c r="DA1629">
        <f>BQ1629*CI1629*1000*(LCI!$E$99)</f>
        <v>0</v>
      </c>
      <c r="DB1629">
        <f>BR1629*CJ1629*1000*(LCI!$E$96)</f>
        <v>2840577662.6257224</v>
      </c>
    </row>
    <row r="1630" spans="1:106" x14ac:dyDescent="0.25">
      <c r="A1630" s="197">
        <v>31005</v>
      </c>
      <c r="B1630" s="197" t="s">
        <v>1673</v>
      </c>
      <c r="C1630" s="197" t="s">
        <v>1675</v>
      </c>
      <c r="D1630" s="197">
        <v>-101.694186</v>
      </c>
      <c r="E1630" s="197">
        <v>41.565309999999997</v>
      </c>
      <c r="F1630">
        <v>0</v>
      </c>
      <c r="G1630">
        <f t="shared" si="154"/>
        <v>0</v>
      </c>
      <c r="H1630" s="198">
        <v>10.37</v>
      </c>
      <c r="Q1630" s="221">
        <f>(Q4715*10000)*TEA!$M$15*10^-6</f>
        <v>37.760569438499999</v>
      </c>
      <c r="R1630" s="221">
        <f>(R4715*10000)*TEA!$O$15*10^-6</f>
        <v>37.760569438499999</v>
      </c>
      <c r="AA1630">
        <f t="shared" si="156"/>
        <v>1</v>
      </c>
      <c r="AB1630" s="197">
        <v>31005</v>
      </c>
      <c r="AC1630" s="197">
        <v>0</v>
      </c>
      <c r="AD1630" s="197">
        <f t="shared" si="155"/>
        <v>0</v>
      </c>
      <c r="AE1630" s="197">
        <v>1096</v>
      </c>
      <c r="AJ1630">
        <v>0</v>
      </c>
      <c r="AK1630">
        <v>0</v>
      </c>
      <c r="AU1630" s="198">
        <v>0.27272727299999999</v>
      </c>
      <c r="AV1630" s="6">
        <v>0</v>
      </c>
      <c r="AW1630" s="198">
        <v>0.38356000000000001</v>
      </c>
      <c r="BO1630" s="198"/>
      <c r="BP1630" s="354">
        <f t="shared" si="151"/>
        <v>0</v>
      </c>
      <c r="BQ1630" s="354">
        <f t="shared" si="152"/>
        <v>0</v>
      </c>
      <c r="BR1630" s="354">
        <f t="shared" si="153"/>
        <v>4359.3588511999997</v>
      </c>
      <c r="CG1630" s="198"/>
      <c r="CH1630">
        <f>(Transest!$J$14/HexExtSoy!$K$4)</f>
        <v>0.20257267294641951</v>
      </c>
      <c r="CI1630">
        <f>(HydroProcOil!$K$14/HexExtSoy!$K$4)</f>
        <v>0.10977777777777777</v>
      </c>
      <c r="CJ1630">
        <f>(StarchFerm!$K$24/StarchFerm!$K$4)</f>
        <v>0.33157302630665886</v>
      </c>
      <c r="CY1630" s="198"/>
      <c r="CZ1630">
        <f>BP1630*CH1630*1000*LCI!$E$93</f>
        <v>0</v>
      </c>
      <c r="DA1630">
        <f>BQ1630*CI1630*1000*(LCI!$E$99)</f>
        <v>0</v>
      </c>
      <c r="DB1630">
        <f>BR1630*CJ1630*1000*(LCI!$E$96)</f>
        <v>38954764.499973349</v>
      </c>
    </row>
    <row r="1631" spans="1:106" x14ac:dyDescent="0.25">
      <c r="A1631" s="197">
        <v>31007</v>
      </c>
      <c r="B1631" s="197" t="s">
        <v>1673</v>
      </c>
      <c r="C1631" s="197" t="s">
        <v>1676</v>
      </c>
      <c r="D1631" s="197">
        <v>-103.70516499999999</v>
      </c>
      <c r="E1631" s="197">
        <v>41.54954</v>
      </c>
      <c r="F1631">
        <v>0</v>
      </c>
      <c r="G1631">
        <f t="shared" si="154"/>
        <v>0</v>
      </c>
      <c r="H1631" s="198">
        <v>7.91</v>
      </c>
      <c r="Q1631" s="221">
        <f>(Q4716*10000)*TEA!$M$15*10^-6</f>
        <v>36.267755193900001</v>
      </c>
      <c r="R1631" s="221">
        <f>(R4716*10000)*TEA!$O$15*10^-6</f>
        <v>36.267755193900001</v>
      </c>
      <c r="AA1631">
        <f t="shared" si="156"/>
        <v>1</v>
      </c>
      <c r="AB1631" s="197">
        <v>31007</v>
      </c>
      <c r="AC1631" s="197">
        <v>0</v>
      </c>
      <c r="AD1631" s="197">
        <f t="shared" si="155"/>
        <v>0</v>
      </c>
      <c r="AE1631" s="197">
        <v>9575</v>
      </c>
      <c r="AJ1631">
        <v>0</v>
      </c>
      <c r="AK1631">
        <v>0</v>
      </c>
      <c r="AU1631" s="198">
        <v>0.27272727299999999</v>
      </c>
      <c r="AV1631" s="6">
        <v>0</v>
      </c>
      <c r="AW1631" s="198">
        <v>0.38356000000000001</v>
      </c>
      <c r="BO1631" s="198"/>
      <c r="BP1631" s="354">
        <f t="shared" si="151"/>
        <v>0</v>
      </c>
      <c r="BQ1631" s="354">
        <f t="shared" si="152"/>
        <v>0</v>
      </c>
      <c r="BR1631" s="354">
        <f t="shared" si="153"/>
        <v>29050.16317</v>
      </c>
      <c r="CG1631" s="198"/>
      <c r="CH1631">
        <f>(Transest!$J$14/HexExtSoy!$K$4)</f>
        <v>0.20257267294641951</v>
      </c>
      <c r="CI1631">
        <f>(HydroProcOil!$K$14/HexExtSoy!$K$4)</f>
        <v>0.10977777777777777</v>
      </c>
      <c r="CJ1631">
        <f>(StarchFerm!$K$24/StarchFerm!$K$4)</f>
        <v>0.33157302630665886</v>
      </c>
      <c r="CY1631" s="198"/>
      <c r="CZ1631">
        <f>BP1631*CH1631*1000*LCI!$E$93</f>
        <v>0</v>
      </c>
      <c r="DA1631">
        <f>BQ1631*CI1631*1000*(LCI!$E$99)</f>
        <v>0</v>
      </c>
      <c r="DB1631">
        <f>BR1631*CJ1631*1000*(LCI!$E$96)</f>
        <v>259589151.43258786</v>
      </c>
    </row>
    <row r="1632" spans="1:106" x14ac:dyDescent="0.25">
      <c r="A1632" s="197">
        <v>31009</v>
      </c>
      <c r="B1632" s="197" t="s">
        <v>1673</v>
      </c>
      <c r="C1632" s="197" t="s">
        <v>1032</v>
      </c>
      <c r="D1632" s="197">
        <v>-99.9760536</v>
      </c>
      <c r="E1632" s="197">
        <v>41.917029999999997</v>
      </c>
      <c r="F1632">
        <v>3.36</v>
      </c>
      <c r="G1632">
        <f t="shared" si="154"/>
        <v>3.36</v>
      </c>
      <c r="H1632" s="198">
        <v>10.5</v>
      </c>
      <c r="Q1632" s="221">
        <f>(Q4717*10000)*TEA!$M$15*10^-6</f>
        <v>37.962779551649994</v>
      </c>
      <c r="R1632" s="221">
        <f>(R4717*10000)*TEA!$O$15*10^-6</f>
        <v>37.962779551649994</v>
      </c>
      <c r="AA1632">
        <f t="shared" si="156"/>
        <v>1</v>
      </c>
      <c r="AB1632" s="197">
        <v>31009</v>
      </c>
      <c r="AC1632" s="197">
        <v>146</v>
      </c>
      <c r="AD1632" s="197">
        <f t="shared" si="155"/>
        <v>146</v>
      </c>
      <c r="AE1632" s="197">
        <v>849</v>
      </c>
      <c r="AJ1632">
        <v>0</v>
      </c>
      <c r="AK1632">
        <v>0</v>
      </c>
      <c r="AU1632" s="198">
        <v>0.27272727299999999</v>
      </c>
      <c r="AV1632" s="6">
        <v>0</v>
      </c>
      <c r="AW1632" s="198">
        <v>0.38356000000000001</v>
      </c>
      <c r="BO1632" s="198"/>
      <c r="BP1632" s="354">
        <f t="shared" si="151"/>
        <v>133.78909104287999</v>
      </c>
      <c r="BQ1632" s="354">
        <f t="shared" si="152"/>
        <v>0</v>
      </c>
      <c r="BR1632" s="354">
        <f t="shared" si="153"/>
        <v>3419.2456200000001</v>
      </c>
      <c r="CG1632" s="198"/>
      <c r="CH1632">
        <f>(Transest!$J$14/HexExtSoy!$K$4)</f>
        <v>0.20257267294641951</v>
      </c>
      <c r="CI1632">
        <f>(HydroProcOil!$K$14/HexExtSoy!$K$4)</f>
        <v>0.10977777777777777</v>
      </c>
      <c r="CJ1632">
        <f>(StarchFerm!$K$24/StarchFerm!$K$4)</f>
        <v>0.33157302630665886</v>
      </c>
      <c r="CY1632" s="198"/>
      <c r="CZ1632">
        <f>BP1632*CH1632*1000*LCI!$E$93</f>
        <v>1023101.0203319596</v>
      </c>
      <c r="DA1632">
        <f>BQ1632*CI1632*1000*(LCI!$E$99)</f>
        <v>0</v>
      </c>
      <c r="DB1632">
        <f>BR1632*CJ1632*1000*(LCI!$E$96)</f>
        <v>30554013.202652618</v>
      </c>
    </row>
    <row r="1633" spans="1:106" x14ac:dyDescent="0.25">
      <c r="A1633" s="197">
        <v>31011</v>
      </c>
      <c r="B1633" s="197" t="s">
        <v>1673</v>
      </c>
      <c r="C1633" s="197" t="s">
        <v>680</v>
      </c>
      <c r="D1633" s="197">
        <v>-98.071414599999997</v>
      </c>
      <c r="E1633" s="197">
        <v>41.694119999999998</v>
      </c>
      <c r="F1633">
        <v>4.03</v>
      </c>
      <c r="G1633">
        <f t="shared" si="154"/>
        <v>4.03</v>
      </c>
      <c r="H1633" s="198">
        <v>11.78</v>
      </c>
      <c r="Q1633" s="221">
        <f>(Q4718*10000)*TEA!$M$15*10^-6</f>
        <v>38.416097068649989</v>
      </c>
      <c r="R1633" s="221">
        <f>(R4718*10000)*TEA!$O$15*10^-6</f>
        <v>38.416097068649989</v>
      </c>
      <c r="AA1633">
        <f t="shared" si="156"/>
        <v>1</v>
      </c>
      <c r="AB1633" s="197">
        <v>31011</v>
      </c>
      <c r="AC1633" s="197">
        <v>43231</v>
      </c>
      <c r="AD1633" s="197">
        <f t="shared" si="155"/>
        <v>43231</v>
      </c>
      <c r="AE1633" s="197">
        <v>65471</v>
      </c>
      <c r="AJ1633">
        <v>0</v>
      </c>
      <c r="AK1633">
        <v>0</v>
      </c>
      <c r="AU1633" s="198">
        <v>0.27272727299999999</v>
      </c>
      <c r="AV1633" s="6">
        <v>0</v>
      </c>
      <c r="AW1633" s="198">
        <v>0.38356000000000001</v>
      </c>
      <c r="BO1633" s="198"/>
      <c r="BP1633" s="354">
        <f t="shared" si="151"/>
        <v>47514.799138423892</v>
      </c>
      <c r="BQ1633" s="354">
        <f t="shared" si="152"/>
        <v>0</v>
      </c>
      <c r="BR1633" s="354">
        <f t="shared" si="153"/>
        <v>295820.02863280004</v>
      </c>
      <c r="CG1633" s="198"/>
      <c r="CH1633">
        <f>(Transest!$J$14/HexExtSoy!$K$4)</f>
        <v>0.20257267294641951</v>
      </c>
      <c r="CI1633">
        <f>(HydroProcOil!$K$14/HexExtSoy!$K$4)</f>
        <v>0.10977777777777777</v>
      </c>
      <c r="CJ1633">
        <f>(StarchFerm!$K$24/StarchFerm!$K$4)</f>
        <v>0.33157302630665886</v>
      </c>
      <c r="CY1633" s="198"/>
      <c r="CZ1633">
        <f>BP1633*CH1633*1000*LCI!$E$93</f>
        <v>363351294.94084913</v>
      </c>
      <c r="DA1633">
        <f>BQ1633*CI1633*1000*(LCI!$E$99)</f>
        <v>0</v>
      </c>
      <c r="DB1633">
        <f>BR1633*CJ1633*1000*(LCI!$E$96)</f>
        <v>2643416140.5625043</v>
      </c>
    </row>
    <row r="1634" spans="1:106" x14ac:dyDescent="0.25">
      <c r="A1634" s="197">
        <v>31013</v>
      </c>
      <c r="B1634" s="197" t="s">
        <v>1673</v>
      </c>
      <c r="C1634" s="197" t="s">
        <v>1677</v>
      </c>
      <c r="D1634" s="197">
        <v>-103.076278</v>
      </c>
      <c r="E1634" s="197">
        <v>42.219889999999999</v>
      </c>
      <c r="F1634">
        <v>0</v>
      </c>
      <c r="G1634">
        <f t="shared" si="154"/>
        <v>0</v>
      </c>
      <c r="H1634" s="198">
        <v>9.73</v>
      </c>
      <c r="Q1634" s="221">
        <f>(Q4719*10000)*TEA!$M$15*10^-6</f>
        <v>36.370316704499999</v>
      </c>
      <c r="R1634" s="221">
        <f>(R4719*10000)*TEA!$O$15*10^-6</f>
        <v>36.370316704499999</v>
      </c>
      <c r="AA1634">
        <f t="shared" si="156"/>
        <v>1</v>
      </c>
      <c r="AB1634" s="197">
        <v>31013</v>
      </c>
      <c r="AC1634" s="197">
        <v>0</v>
      </c>
      <c r="AD1634" s="197">
        <f t="shared" si="155"/>
        <v>0</v>
      </c>
      <c r="AE1634" s="197">
        <v>29696</v>
      </c>
      <c r="AJ1634">
        <v>0</v>
      </c>
      <c r="AK1634">
        <v>0</v>
      </c>
      <c r="AU1634" s="198">
        <v>0.27272727299999999</v>
      </c>
      <c r="AV1634" s="6">
        <v>0</v>
      </c>
      <c r="AW1634" s="198">
        <v>0.38356000000000001</v>
      </c>
      <c r="BO1634" s="198"/>
      <c r="BP1634" s="354">
        <f t="shared" si="151"/>
        <v>0</v>
      </c>
      <c r="BQ1634" s="354">
        <f t="shared" si="152"/>
        <v>0</v>
      </c>
      <c r="BR1634" s="354">
        <f t="shared" si="153"/>
        <v>110826.62420480001</v>
      </c>
      <c r="CG1634" s="198"/>
      <c r="CH1634">
        <f>(Transest!$J$14/HexExtSoy!$K$4)</f>
        <v>0.20257267294641951</v>
      </c>
      <c r="CI1634">
        <f>(HydroProcOil!$K$14/HexExtSoy!$K$4)</f>
        <v>0.10977777777777777</v>
      </c>
      <c r="CJ1634">
        <f>(StarchFerm!$K$24/StarchFerm!$K$4)</f>
        <v>0.33157302630665886</v>
      </c>
      <c r="CY1634" s="198"/>
      <c r="CZ1634">
        <f>BP1634*CH1634*1000*LCI!$E$93</f>
        <v>0</v>
      </c>
      <c r="DA1634">
        <f>BQ1634*CI1634*1000*(LCI!$E$99)</f>
        <v>0</v>
      </c>
      <c r="DB1634">
        <f>BR1634*CJ1634*1000*(LCI!$E$96)</f>
        <v>990334861.98013473</v>
      </c>
    </row>
    <row r="1635" spans="1:106" x14ac:dyDescent="0.25">
      <c r="A1635" s="197">
        <v>31015</v>
      </c>
      <c r="B1635" s="197" t="s">
        <v>1673</v>
      </c>
      <c r="C1635" s="197" t="s">
        <v>1276</v>
      </c>
      <c r="D1635" s="197">
        <v>-98.757918599999996</v>
      </c>
      <c r="E1635" s="197">
        <v>42.893949999999997</v>
      </c>
      <c r="F1635">
        <v>3.82</v>
      </c>
      <c r="G1635">
        <f t="shared" si="154"/>
        <v>3.82</v>
      </c>
      <c r="H1635" s="198">
        <v>8.77</v>
      </c>
      <c r="Q1635" s="221">
        <f>(Q4720*10000)*TEA!$M$15*10^-6</f>
        <v>37.226893331699998</v>
      </c>
      <c r="R1635" s="221">
        <f>(R4720*10000)*TEA!$O$15*10^-6</f>
        <v>37.226893331699998</v>
      </c>
      <c r="AA1635">
        <f t="shared" si="156"/>
        <v>1</v>
      </c>
      <c r="AB1635" s="197">
        <v>31015</v>
      </c>
      <c r="AC1635" s="197">
        <v>11626</v>
      </c>
      <c r="AD1635" s="197">
        <f t="shared" si="155"/>
        <v>11626</v>
      </c>
      <c r="AE1635" s="197">
        <v>17454</v>
      </c>
      <c r="AJ1635">
        <v>0</v>
      </c>
      <c r="AK1635">
        <v>0</v>
      </c>
      <c r="AU1635" s="198">
        <v>0.27272727299999999</v>
      </c>
      <c r="AV1635" s="6">
        <v>0</v>
      </c>
      <c r="AW1635" s="198">
        <v>0.38356000000000001</v>
      </c>
      <c r="BO1635" s="198"/>
      <c r="BP1635" s="354">
        <f t="shared" si="151"/>
        <v>12112.17819393036</v>
      </c>
      <c r="BQ1635" s="354">
        <f t="shared" si="152"/>
        <v>0</v>
      </c>
      <c r="BR1635" s="354">
        <f t="shared" si="153"/>
        <v>58712.135224799997</v>
      </c>
      <c r="CG1635" s="198"/>
      <c r="CH1635">
        <f>(Transest!$J$14/HexExtSoy!$K$4)</f>
        <v>0.20257267294641951</v>
      </c>
      <c r="CI1635">
        <f>(HydroProcOil!$K$14/HexExtSoy!$K$4)</f>
        <v>0.10977777777777777</v>
      </c>
      <c r="CJ1635">
        <f>(StarchFerm!$K$24/StarchFerm!$K$4)</f>
        <v>0.33157302630665886</v>
      </c>
      <c r="CY1635" s="198"/>
      <c r="CZ1635">
        <f>BP1635*CH1635*1000*LCI!$E$93</f>
        <v>92623260.776029781</v>
      </c>
      <c r="DA1635">
        <f>BQ1635*CI1635*1000*(LCI!$E$99)</f>
        <v>0</v>
      </c>
      <c r="DB1635">
        <f>BR1635*CJ1635*1000*(LCI!$E$96)</f>
        <v>524645361.63227284</v>
      </c>
    </row>
    <row r="1636" spans="1:106" x14ac:dyDescent="0.25">
      <c r="A1636" s="197">
        <v>31017</v>
      </c>
      <c r="B1636" s="197" t="s">
        <v>1673</v>
      </c>
      <c r="C1636" s="197" t="s">
        <v>1063</v>
      </c>
      <c r="D1636" s="197">
        <v>-99.934814200000005</v>
      </c>
      <c r="E1636" s="197">
        <v>42.433109999999999</v>
      </c>
      <c r="F1636">
        <v>3.95</v>
      </c>
      <c r="G1636">
        <f t="shared" si="154"/>
        <v>3.95</v>
      </c>
      <c r="H1636" s="198">
        <v>12.45</v>
      </c>
      <c r="Q1636" s="221">
        <f>(Q4721*10000)*TEA!$M$15*10^-6</f>
        <v>37.550344056749999</v>
      </c>
      <c r="R1636" s="221">
        <f>(R4721*10000)*TEA!$O$15*10^-6</f>
        <v>37.550344056749999</v>
      </c>
      <c r="AA1636">
        <f t="shared" si="156"/>
        <v>1</v>
      </c>
      <c r="AB1636" s="197">
        <v>31017</v>
      </c>
      <c r="AC1636" s="197">
        <v>3330</v>
      </c>
      <c r="AD1636" s="197">
        <f t="shared" si="155"/>
        <v>3330</v>
      </c>
      <c r="AE1636" s="197">
        <v>10689</v>
      </c>
      <c r="AJ1636">
        <v>0</v>
      </c>
      <c r="AK1636">
        <v>0</v>
      </c>
      <c r="AU1636" s="198">
        <v>0.27272727299999999</v>
      </c>
      <c r="AV1636" s="6">
        <v>0</v>
      </c>
      <c r="AW1636" s="198">
        <v>0.38356000000000001</v>
      </c>
      <c r="BO1636" s="198"/>
      <c r="BP1636" s="354">
        <f t="shared" si="151"/>
        <v>3587.3181854055001</v>
      </c>
      <c r="BQ1636" s="354">
        <f t="shared" si="152"/>
        <v>0</v>
      </c>
      <c r="BR1636" s="354">
        <f t="shared" si="153"/>
        <v>51043.416857999997</v>
      </c>
      <c r="CG1636" s="198"/>
      <c r="CH1636">
        <f>(Transest!$J$14/HexExtSoy!$K$4)</f>
        <v>0.20257267294641951</v>
      </c>
      <c r="CI1636">
        <f>(HydroProcOil!$K$14/HexExtSoy!$K$4)</f>
        <v>0.10977777777777777</v>
      </c>
      <c r="CJ1636">
        <f>(StarchFerm!$K$24/StarchFerm!$K$4)</f>
        <v>0.33157302630665886</v>
      </c>
      <c r="CY1636" s="198"/>
      <c r="CZ1636">
        <f>BP1636*CH1636*1000*LCI!$E$93</f>
        <v>27432646.915640153</v>
      </c>
      <c r="DA1636">
        <f>BQ1636*CI1636*1000*(LCI!$E$99)</f>
        <v>0</v>
      </c>
      <c r="DB1636">
        <f>BR1636*CJ1636*1000*(LCI!$E$96)</f>
        <v>456118514.40723145</v>
      </c>
    </row>
    <row r="1637" spans="1:106" x14ac:dyDescent="0.25">
      <c r="A1637" s="197">
        <v>31019</v>
      </c>
      <c r="B1637" s="197" t="s">
        <v>1673</v>
      </c>
      <c r="C1637" s="197" t="s">
        <v>1678</v>
      </c>
      <c r="D1637" s="197">
        <v>-99.080002800000003</v>
      </c>
      <c r="E1637" s="197">
        <v>40.852179999999997</v>
      </c>
      <c r="F1637">
        <v>4.33</v>
      </c>
      <c r="G1637">
        <f t="shared" si="154"/>
        <v>4.33</v>
      </c>
      <c r="H1637" s="198">
        <v>12.75</v>
      </c>
      <c r="Q1637" s="221">
        <f>(Q4722*10000)*TEA!$M$15*10^-6</f>
        <v>39.797679472199995</v>
      </c>
      <c r="R1637" s="221">
        <f>(R4722*10000)*TEA!$O$15*10^-6</f>
        <v>39.797679472199995</v>
      </c>
      <c r="AA1637">
        <f t="shared" si="156"/>
        <v>1</v>
      </c>
      <c r="AB1637" s="197">
        <v>31019</v>
      </c>
      <c r="AC1637" s="197">
        <v>34342</v>
      </c>
      <c r="AD1637" s="197">
        <f t="shared" si="155"/>
        <v>34342</v>
      </c>
      <c r="AE1637" s="197">
        <v>72930</v>
      </c>
      <c r="AJ1637">
        <v>0</v>
      </c>
      <c r="AK1637">
        <v>0</v>
      </c>
      <c r="AU1637" s="198">
        <v>0.27272727299999999</v>
      </c>
      <c r="AV1637" s="6">
        <v>0</v>
      </c>
      <c r="AW1637" s="198">
        <v>0.38356000000000001</v>
      </c>
      <c r="BO1637" s="198"/>
      <c r="BP1637" s="354">
        <f t="shared" si="151"/>
        <v>40554.780040554782</v>
      </c>
      <c r="BQ1637" s="354">
        <f t="shared" si="152"/>
        <v>0</v>
      </c>
      <c r="BR1637" s="354">
        <f t="shared" si="153"/>
        <v>356656.14270000003</v>
      </c>
      <c r="CG1637" s="198"/>
      <c r="CH1637">
        <f>(Transest!$J$14/HexExtSoy!$K$4)</f>
        <v>0.20257267294641951</v>
      </c>
      <c r="CI1637">
        <f>(HydroProcOil!$K$14/HexExtSoy!$K$4)</f>
        <v>0.10977777777777777</v>
      </c>
      <c r="CJ1637">
        <f>(StarchFerm!$K$24/StarchFerm!$K$4)</f>
        <v>0.33157302630665886</v>
      </c>
      <c r="CY1637" s="198"/>
      <c r="CZ1637">
        <f>BP1637*CH1637*1000*LCI!$E$93</f>
        <v>310127204.80724055</v>
      </c>
      <c r="DA1637">
        <f>BQ1637*CI1637*1000*(LCI!$E$99)</f>
        <v>0</v>
      </c>
      <c r="DB1637">
        <f>BR1637*CJ1637*1000*(LCI!$E$96)</f>
        <v>3187041149.9899664</v>
      </c>
    </row>
    <row r="1638" spans="1:106" x14ac:dyDescent="0.25">
      <c r="A1638" s="197">
        <v>31021</v>
      </c>
      <c r="B1638" s="197" t="s">
        <v>1673</v>
      </c>
      <c r="C1638" s="197" t="s">
        <v>1679</v>
      </c>
      <c r="D1638" s="197">
        <v>-96.334129500000003</v>
      </c>
      <c r="E1638" s="197">
        <v>41.840530000000001</v>
      </c>
      <c r="F1638">
        <v>3.77</v>
      </c>
      <c r="G1638">
        <f t="shared" si="154"/>
        <v>3.77</v>
      </c>
      <c r="H1638" s="198">
        <v>12.42</v>
      </c>
      <c r="Q1638" s="221">
        <f>(Q4723*10000)*TEA!$M$15*10^-6</f>
        <v>38.507396055299992</v>
      </c>
      <c r="R1638" s="221">
        <f>(R4723*10000)*TEA!$O$15*10^-6</f>
        <v>38.507396055299992</v>
      </c>
      <c r="AA1638">
        <f t="shared" si="156"/>
        <v>1</v>
      </c>
      <c r="AB1638" s="197">
        <v>31021</v>
      </c>
      <c r="AC1638" s="197">
        <v>47274</v>
      </c>
      <c r="AD1638" s="197">
        <f t="shared" si="155"/>
        <v>47274</v>
      </c>
      <c r="AE1638" s="197">
        <v>51707</v>
      </c>
      <c r="AJ1638">
        <v>0</v>
      </c>
      <c r="AK1638">
        <v>0</v>
      </c>
      <c r="AU1638" s="198">
        <v>0.27272727299999999</v>
      </c>
      <c r="AV1638" s="6">
        <v>0</v>
      </c>
      <c r="AW1638" s="198">
        <v>0.38356000000000001</v>
      </c>
      <c r="BO1638" s="198"/>
      <c r="BP1638" s="354">
        <f t="shared" si="151"/>
        <v>48606.267321333544</v>
      </c>
      <c r="BQ1638" s="354">
        <f t="shared" si="152"/>
        <v>0</v>
      </c>
      <c r="BR1638" s="354">
        <f t="shared" si="153"/>
        <v>246322.59254639997</v>
      </c>
      <c r="CG1638" s="198"/>
      <c r="CH1638">
        <f>(Transest!$J$14/HexExtSoy!$K$4)</f>
        <v>0.20257267294641951</v>
      </c>
      <c r="CI1638">
        <f>(HydroProcOil!$K$14/HexExtSoy!$K$4)</f>
        <v>0.10977777777777777</v>
      </c>
      <c r="CJ1638">
        <f>(StarchFerm!$K$24/StarchFerm!$K$4)</f>
        <v>0.33157302630665886</v>
      </c>
      <c r="CY1638" s="198"/>
      <c r="CZ1638">
        <f>BP1638*CH1638*1000*LCI!$E$93</f>
        <v>371697881.36946034</v>
      </c>
      <c r="DA1638">
        <f>BQ1638*CI1638*1000*(LCI!$E$99)</f>
        <v>0</v>
      </c>
      <c r="DB1638">
        <f>BR1638*CJ1638*1000*(LCI!$E$96)</f>
        <v>2201112345.0015059</v>
      </c>
    </row>
    <row r="1639" spans="1:106" x14ac:dyDescent="0.25">
      <c r="A1639" s="197">
        <v>31023</v>
      </c>
      <c r="B1639" s="197" t="s">
        <v>1673</v>
      </c>
      <c r="C1639" s="197" t="s">
        <v>598</v>
      </c>
      <c r="D1639" s="197">
        <v>-97.1264386</v>
      </c>
      <c r="E1639" s="197">
        <v>41.216349999999998</v>
      </c>
      <c r="F1639">
        <v>3.8</v>
      </c>
      <c r="G1639">
        <f t="shared" si="154"/>
        <v>3.8</v>
      </c>
      <c r="H1639" s="198">
        <v>11.85</v>
      </c>
      <c r="Q1639" s="221">
        <f>(Q4724*10000)*TEA!$M$15*10^-6</f>
        <v>39.297259358549994</v>
      </c>
      <c r="R1639" s="221">
        <f>(R4724*10000)*TEA!$O$15*10^-6</f>
        <v>39.297259358549994</v>
      </c>
      <c r="AA1639">
        <f t="shared" si="156"/>
        <v>1</v>
      </c>
      <c r="AB1639" s="197">
        <v>31023</v>
      </c>
      <c r="AC1639" s="197">
        <v>53282</v>
      </c>
      <c r="AD1639" s="197">
        <f t="shared" si="155"/>
        <v>53282</v>
      </c>
      <c r="AE1639" s="197">
        <v>60885</v>
      </c>
      <c r="AJ1639">
        <v>0</v>
      </c>
      <c r="AK1639">
        <v>0</v>
      </c>
      <c r="AU1639" s="198">
        <v>0.27272727299999999</v>
      </c>
      <c r="AV1639" s="6">
        <v>0</v>
      </c>
      <c r="AW1639" s="198">
        <v>0.38356000000000001</v>
      </c>
      <c r="BO1639" s="198"/>
      <c r="BP1639" s="354">
        <f t="shared" si="151"/>
        <v>55219.527327946795</v>
      </c>
      <c r="BQ1639" s="354">
        <f t="shared" si="152"/>
        <v>0</v>
      </c>
      <c r="BR1639" s="354">
        <f t="shared" si="153"/>
        <v>276733.64961000002</v>
      </c>
      <c r="CG1639" s="198"/>
      <c r="CH1639">
        <f>(Transest!$J$14/HexExtSoy!$K$4)</f>
        <v>0.20257267294641951</v>
      </c>
      <c r="CI1639">
        <f>(HydroProcOil!$K$14/HexExtSoy!$K$4)</f>
        <v>0.10977777777777777</v>
      </c>
      <c r="CJ1639">
        <f>(StarchFerm!$K$24/StarchFerm!$K$4)</f>
        <v>0.33157302630665886</v>
      </c>
      <c r="CY1639" s="198"/>
      <c r="CZ1639">
        <f>BP1639*CH1639*1000*LCI!$E$93</f>
        <v>422270263.67466646</v>
      </c>
      <c r="DA1639">
        <f>BQ1639*CI1639*1000*(LCI!$E$99)</f>
        <v>0</v>
      </c>
      <c r="DB1639">
        <f>BR1639*CJ1639*1000*(LCI!$E$96)</f>
        <v>2472862298.7319012</v>
      </c>
    </row>
    <row r="1640" spans="1:106" x14ac:dyDescent="0.25">
      <c r="A1640" s="197">
        <v>31025</v>
      </c>
      <c r="B1640" s="197" t="s">
        <v>1673</v>
      </c>
      <c r="C1640" s="197" t="s">
        <v>1065</v>
      </c>
      <c r="D1640" s="197">
        <v>-96.143426500000004</v>
      </c>
      <c r="E1640" s="197">
        <v>40.899329999999999</v>
      </c>
      <c r="F1640">
        <v>3.48</v>
      </c>
      <c r="G1640">
        <f t="shared" si="154"/>
        <v>3.48</v>
      </c>
      <c r="H1640" s="198">
        <v>11.32</v>
      </c>
      <c r="Q1640" s="221">
        <f>(Q4725*10000)*TEA!$M$15*10^-6</f>
        <v>40.392447939449994</v>
      </c>
      <c r="R1640" s="221">
        <f>(R4725*10000)*TEA!$O$15*10^-6</f>
        <v>40.392447939449994</v>
      </c>
      <c r="AA1640">
        <f t="shared" si="156"/>
        <v>1</v>
      </c>
      <c r="AB1640" s="197">
        <v>31025</v>
      </c>
      <c r="AC1640" s="197">
        <v>57713</v>
      </c>
      <c r="AD1640" s="197">
        <f t="shared" si="155"/>
        <v>57713</v>
      </c>
      <c r="AE1640" s="197">
        <v>57382</v>
      </c>
      <c r="AJ1640">
        <v>0</v>
      </c>
      <c r="AK1640">
        <v>0</v>
      </c>
      <c r="AU1640" s="198">
        <v>0.27272727299999999</v>
      </c>
      <c r="AV1640" s="6">
        <v>0</v>
      </c>
      <c r="AW1640" s="198">
        <v>0.38356000000000001</v>
      </c>
      <c r="BO1640" s="198"/>
      <c r="BP1640" s="354">
        <f t="shared" si="151"/>
        <v>54774.883691138515</v>
      </c>
      <c r="BQ1640" s="354">
        <f t="shared" si="152"/>
        <v>0</v>
      </c>
      <c r="BR1640" s="354">
        <f t="shared" si="153"/>
        <v>249146.8598944</v>
      </c>
      <c r="CG1640" s="198"/>
      <c r="CH1640">
        <f>(Transest!$J$14/HexExtSoy!$K$4)</f>
        <v>0.20257267294641951</v>
      </c>
      <c r="CI1640">
        <f>(HydroProcOil!$K$14/HexExtSoy!$K$4)</f>
        <v>0.10977777777777777</v>
      </c>
      <c r="CJ1640">
        <f>(StarchFerm!$K$24/StarchFerm!$K$4)</f>
        <v>0.33157302630665886</v>
      </c>
      <c r="CY1640" s="198"/>
      <c r="CZ1640">
        <f>BP1640*CH1640*1000*LCI!$E$93</f>
        <v>418870021.13652968</v>
      </c>
      <c r="DA1640">
        <f>BQ1640*CI1640*1000*(LCI!$E$99)</f>
        <v>0</v>
      </c>
      <c r="DB1640">
        <f>BR1640*CJ1640*1000*(LCI!$E$96)</f>
        <v>2226349695.9931583</v>
      </c>
    </row>
    <row r="1641" spans="1:106" x14ac:dyDescent="0.25">
      <c r="A1641" s="197">
        <v>31027</v>
      </c>
      <c r="B1641" s="197" t="s">
        <v>1673</v>
      </c>
      <c r="C1641" s="197" t="s">
        <v>1166</v>
      </c>
      <c r="D1641" s="197">
        <v>-97.250346100000002</v>
      </c>
      <c r="E1641" s="197">
        <v>42.588709999999999</v>
      </c>
      <c r="F1641">
        <v>3.58</v>
      </c>
      <c r="G1641">
        <f t="shared" si="154"/>
        <v>3.58</v>
      </c>
      <c r="H1641" s="198">
        <v>11.45</v>
      </c>
      <c r="Q1641" s="221">
        <f>(Q4726*10000)*TEA!$M$15*10^-6</f>
        <v>36.956528567999996</v>
      </c>
      <c r="R1641" s="221">
        <f>(R4726*10000)*TEA!$O$15*10^-6</f>
        <v>36.956528567999996</v>
      </c>
      <c r="AA1641">
        <f t="shared" si="156"/>
        <v>1</v>
      </c>
      <c r="AB1641" s="197">
        <v>31027</v>
      </c>
      <c r="AC1641" s="197">
        <v>56924</v>
      </c>
      <c r="AD1641" s="197">
        <f t="shared" si="155"/>
        <v>56924</v>
      </c>
      <c r="AE1641" s="197">
        <v>75858</v>
      </c>
      <c r="AJ1641">
        <v>0</v>
      </c>
      <c r="AK1641">
        <v>0</v>
      </c>
      <c r="AU1641" s="198">
        <v>0.27272727299999999</v>
      </c>
      <c r="AV1641" s="6">
        <v>0</v>
      </c>
      <c r="AW1641" s="198">
        <v>0.38356000000000001</v>
      </c>
      <c r="BO1641" s="198"/>
      <c r="BP1641" s="354">
        <f t="shared" si="151"/>
        <v>55578.523691942159</v>
      </c>
      <c r="BQ1641" s="354">
        <f t="shared" si="152"/>
        <v>0</v>
      </c>
      <c r="BR1641" s="354">
        <f t="shared" si="153"/>
        <v>333150.28179600002</v>
      </c>
      <c r="CG1641" s="198"/>
      <c r="CH1641">
        <f>(Transest!$J$14/HexExtSoy!$K$4)</f>
        <v>0.20257267294641951</v>
      </c>
      <c r="CI1641">
        <f>(HydroProcOil!$K$14/HexExtSoy!$K$4)</f>
        <v>0.10977777777777777</v>
      </c>
      <c r="CJ1641">
        <f>(StarchFerm!$K$24/StarchFerm!$K$4)</f>
        <v>0.33157302630665886</v>
      </c>
      <c r="CY1641" s="198"/>
      <c r="CZ1641">
        <f>BP1641*CH1641*1000*LCI!$E$93</f>
        <v>425015551.37664664</v>
      </c>
      <c r="DA1641">
        <f>BQ1641*CI1641*1000*(LCI!$E$99)</f>
        <v>0</v>
      </c>
      <c r="DB1641">
        <f>BR1641*CJ1641*1000*(LCI!$E$96)</f>
        <v>2976995290.6929288</v>
      </c>
    </row>
    <row r="1642" spans="1:106" x14ac:dyDescent="0.25">
      <c r="A1642" s="197">
        <v>31029</v>
      </c>
      <c r="B1642" s="197" t="s">
        <v>1673</v>
      </c>
      <c r="C1642" s="197" t="s">
        <v>1209</v>
      </c>
      <c r="D1642" s="197">
        <v>-101.704656</v>
      </c>
      <c r="E1642" s="197">
        <v>40.521729999999998</v>
      </c>
      <c r="F1642">
        <v>3.94</v>
      </c>
      <c r="G1642">
        <f t="shared" si="154"/>
        <v>3.94</v>
      </c>
      <c r="H1642" s="198">
        <v>11.18</v>
      </c>
      <c r="Q1642" s="221">
        <f>(Q4727*10000)*TEA!$M$15*10^-6</f>
        <v>39.013658639999996</v>
      </c>
      <c r="R1642" s="221">
        <f>(R4727*10000)*TEA!$O$15*10^-6</f>
        <v>39.013658639999996</v>
      </c>
      <c r="AA1642">
        <f t="shared" si="156"/>
        <v>1</v>
      </c>
      <c r="AB1642" s="197">
        <v>31029</v>
      </c>
      <c r="AC1642" s="197">
        <v>7583</v>
      </c>
      <c r="AD1642" s="197">
        <f t="shared" si="155"/>
        <v>7583</v>
      </c>
      <c r="AE1642" s="197">
        <v>70314</v>
      </c>
      <c r="AJ1642">
        <v>0</v>
      </c>
      <c r="AK1642">
        <v>0</v>
      </c>
      <c r="AU1642" s="198">
        <v>0.27272727299999999</v>
      </c>
      <c r="AV1642" s="6">
        <v>0</v>
      </c>
      <c r="AW1642" s="198">
        <v>0.38356000000000001</v>
      </c>
      <c r="BO1642" s="198"/>
      <c r="BP1642" s="354">
        <f t="shared" si="151"/>
        <v>8148.2781899664596</v>
      </c>
      <c r="BQ1642" s="354">
        <f t="shared" si="152"/>
        <v>0</v>
      </c>
      <c r="BR1642" s="354">
        <f t="shared" si="153"/>
        <v>301520.55105120002</v>
      </c>
      <c r="CG1642" s="198"/>
      <c r="CH1642">
        <f>(Transest!$J$14/HexExtSoy!$K$4)</f>
        <v>0.20257267294641951</v>
      </c>
      <c r="CI1642">
        <f>(HydroProcOil!$K$14/HexExtSoy!$K$4)</f>
        <v>0.10977777777777777</v>
      </c>
      <c r="CJ1642">
        <f>(StarchFerm!$K$24/StarchFerm!$K$4)</f>
        <v>0.33157302630665886</v>
      </c>
      <c r="CY1642" s="198"/>
      <c r="CZ1642">
        <f>BP1642*CH1642*1000*LCI!$E$93</f>
        <v>62310848.105182588</v>
      </c>
      <c r="DA1642">
        <f>BQ1642*CI1642*1000*(LCI!$E$99)</f>
        <v>0</v>
      </c>
      <c r="DB1642">
        <f>BR1642*CJ1642*1000*(LCI!$E$96)</f>
        <v>2694355399.2735562</v>
      </c>
    </row>
    <row r="1643" spans="1:106" x14ac:dyDescent="0.25">
      <c r="A1643" s="197">
        <v>31031</v>
      </c>
      <c r="B1643" s="197" t="s">
        <v>1673</v>
      </c>
      <c r="C1643" s="197" t="s">
        <v>1680</v>
      </c>
      <c r="D1643" s="197">
        <v>-101.122067</v>
      </c>
      <c r="E1643" s="197">
        <v>42.54251</v>
      </c>
      <c r="F1643">
        <v>3.23</v>
      </c>
      <c r="G1643">
        <f t="shared" si="154"/>
        <v>3.23</v>
      </c>
      <c r="H1643" s="198">
        <v>11.84</v>
      </c>
      <c r="Q1643" s="221">
        <f>(Q4728*10000)*TEA!$M$15*10^-6</f>
        <v>37.064598695100003</v>
      </c>
      <c r="R1643" s="221">
        <f>(R4728*10000)*TEA!$O$15*10^-6</f>
        <v>37.064598695100003</v>
      </c>
      <c r="AA1643">
        <f t="shared" si="156"/>
        <v>1</v>
      </c>
      <c r="AB1643" s="197">
        <v>31031</v>
      </c>
      <c r="AC1643" s="197">
        <v>1873</v>
      </c>
      <c r="AD1643" s="197">
        <f t="shared" si="155"/>
        <v>1873</v>
      </c>
      <c r="AE1643" s="197">
        <v>10045</v>
      </c>
      <c r="AJ1643">
        <v>0</v>
      </c>
      <c r="AK1643">
        <v>0</v>
      </c>
      <c r="AU1643" s="198">
        <v>0.27272727299999999</v>
      </c>
      <c r="AV1643" s="6">
        <v>0</v>
      </c>
      <c r="AW1643" s="198">
        <v>0.38356000000000001</v>
      </c>
      <c r="BO1643" s="198"/>
      <c r="BP1643" s="354">
        <f t="shared" si="151"/>
        <v>1649.9427289226699</v>
      </c>
      <c r="BQ1643" s="354">
        <f t="shared" si="152"/>
        <v>0</v>
      </c>
      <c r="BR1643" s="354">
        <f t="shared" si="153"/>
        <v>45617.864767999999</v>
      </c>
      <c r="CG1643" s="198"/>
      <c r="CH1643">
        <f>(Transest!$J$14/HexExtSoy!$K$4)</f>
        <v>0.20257267294641951</v>
      </c>
      <c r="CI1643">
        <f>(HydroProcOil!$K$14/HexExtSoy!$K$4)</f>
        <v>0.10977777777777777</v>
      </c>
      <c r="CJ1643">
        <f>(StarchFerm!$K$24/StarchFerm!$K$4)</f>
        <v>0.33157302630665886</v>
      </c>
      <c r="CY1643" s="198"/>
      <c r="CZ1643">
        <f>BP1643*CH1643*1000*LCI!$E$93</f>
        <v>12617307.407440653</v>
      </c>
      <c r="DA1643">
        <f>BQ1643*CI1643*1000*(LCI!$E$99)</f>
        <v>0</v>
      </c>
      <c r="DB1643">
        <f>BR1643*CJ1643*1000*(LCI!$E$96)</f>
        <v>407636361.14515036</v>
      </c>
    </row>
    <row r="1644" spans="1:106" x14ac:dyDescent="0.25">
      <c r="A1644" s="197">
        <v>31033</v>
      </c>
      <c r="B1644" s="197" t="s">
        <v>1673</v>
      </c>
      <c r="C1644" s="197" t="s">
        <v>800</v>
      </c>
      <c r="D1644" s="197">
        <v>-102.986553</v>
      </c>
      <c r="E1644" s="197">
        <v>41.217820000000003</v>
      </c>
      <c r="F1644">
        <v>3.68</v>
      </c>
      <c r="G1644">
        <f t="shared" si="154"/>
        <v>3.68</v>
      </c>
      <c r="H1644" s="198">
        <v>6.94</v>
      </c>
      <c r="Q1644" s="221">
        <f>(Q4729*10000)*TEA!$M$15*10^-6</f>
        <v>36.952766783099989</v>
      </c>
      <c r="R1644" s="221">
        <f>(R4729*10000)*TEA!$O$15*10^-6</f>
        <v>36.952766783099989</v>
      </c>
      <c r="AA1644">
        <f t="shared" si="156"/>
        <v>1</v>
      </c>
      <c r="AB1644" s="197">
        <v>31033</v>
      </c>
      <c r="AC1644" s="197">
        <v>2023</v>
      </c>
      <c r="AD1644" s="197">
        <f t="shared" si="155"/>
        <v>2023</v>
      </c>
      <c r="AE1644" s="197">
        <v>20663</v>
      </c>
      <c r="AJ1644">
        <v>0</v>
      </c>
      <c r="AK1644">
        <v>0</v>
      </c>
      <c r="AU1644" s="198">
        <v>0.27272727299999999</v>
      </c>
      <c r="AV1644" s="6">
        <v>0</v>
      </c>
      <c r="AW1644" s="198">
        <v>0.38356000000000001</v>
      </c>
      <c r="BO1644" s="198"/>
      <c r="BP1644" s="354">
        <f t="shared" si="151"/>
        <v>2030.35636566672</v>
      </c>
      <c r="BQ1644" s="354">
        <f t="shared" si="152"/>
        <v>0</v>
      </c>
      <c r="BR1644" s="354">
        <f t="shared" si="153"/>
        <v>55002.971943200006</v>
      </c>
      <c r="CG1644" s="198"/>
      <c r="CH1644">
        <f>(Transest!$J$14/HexExtSoy!$K$4)</f>
        <v>0.20257267294641951</v>
      </c>
      <c r="CI1644">
        <f>(HydroProcOil!$K$14/HexExtSoy!$K$4)</f>
        <v>0.10977777777777777</v>
      </c>
      <c r="CJ1644">
        <f>(StarchFerm!$K$24/StarchFerm!$K$4)</f>
        <v>0.33157302630665886</v>
      </c>
      <c r="CY1644" s="198"/>
      <c r="CZ1644">
        <f>BP1644*CH1644*1000*LCI!$E$93</f>
        <v>15526375.530014923</v>
      </c>
      <c r="DA1644">
        <f>BQ1644*CI1644*1000*(LCI!$E$99)</f>
        <v>0</v>
      </c>
      <c r="DB1644">
        <f>BR1644*CJ1644*1000*(LCI!$E$96)</f>
        <v>491500675.20965767</v>
      </c>
    </row>
    <row r="1645" spans="1:106" x14ac:dyDescent="0.25">
      <c r="A1645" s="197">
        <v>31035</v>
      </c>
      <c r="B1645" s="197" t="s">
        <v>1673</v>
      </c>
      <c r="C1645" s="197" t="s">
        <v>605</v>
      </c>
      <c r="D1645" s="197">
        <v>-98.065201599999995</v>
      </c>
      <c r="E1645" s="197">
        <v>40.515279999999997</v>
      </c>
      <c r="F1645">
        <v>4.4000000000000004</v>
      </c>
      <c r="G1645">
        <f t="shared" si="154"/>
        <v>4.4000000000000004</v>
      </c>
      <c r="H1645" s="198">
        <v>12.68</v>
      </c>
      <c r="Q1645" s="221">
        <f>(Q4730*10000)*TEA!$M$15*10^-6</f>
        <v>40.450146632100001</v>
      </c>
      <c r="R1645" s="221">
        <f>(R4730*10000)*TEA!$O$15*10^-6</f>
        <v>40.450146632100001</v>
      </c>
      <c r="AA1645">
        <f t="shared" si="156"/>
        <v>1</v>
      </c>
      <c r="AB1645" s="197">
        <v>31035</v>
      </c>
      <c r="AC1645" s="197">
        <v>35060</v>
      </c>
      <c r="AD1645" s="197">
        <f t="shared" si="155"/>
        <v>35060</v>
      </c>
      <c r="AE1645" s="197">
        <v>62778</v>
      </c>
      <c r="AJ1645">
        <v>0</v>
      </c>
      <c r="AK1645">
        <v>0</v>
      </c>
      <c r="AU1645" s="198">
        <v>0.27272727299999999</v>
      </c>
      <c r="AV1645" s="6">
        <v>0</v>
      </c>
      <c r="AW1645" s="198">
        <v>0.38356000000000001</v>
      </c>
      <c r="BO1645" s="198"/>
      <c r="BP1645" s="354">
        <f t="shared" si="151"/>
        <v>42072.000042071995</v>
      </c>
      <c r="BQ1645" s="354">
        <f t="shared" si="152"/>
        <v>0</v>
      </c>
      <c r="BR1645" s="354">
        <f t="shared" si="153"/>
        <v>305323.36434240005</v>
      </c>
      <c r="CG1645" s="198"/>
      <c r="CH1645">
        <f>(Transest!$J$14/HexExtSoy!$K$4)</f>
        <v>0.20257267294641951</v>
      </c>
      <c r="CI1645">
        <f>(HydroProcOil!$K$14/HexExtSoy!$K$4)</f>
        <v>0.10977777777777777</v>
      </c>
      <c r="CJ1645">
        <f>(StarchFerm!$K$24/StarchFerm!$K$4)</f>
        <v>0.33157302630665886</v>
      </c>
      <c r="CY1645" s="198"/>
      <c r="CZ1645">
        <f>BP1645*CH1645*1000*LCI!$E$93</f>
        <v>321729565.80334604</v>
      </c>
      <c r="DA1645">
        <f>BQ1645*CI1645*1000*(LCI!$E$99)</f>
        <v>0</v>
      </c>
      <c r="DB1645">
        <f>BR1645*CJ1645*1000*(LCI!$E$96)</f>
        <v>2728336932.1669283</v>
      </c>
    </row>
    <row r="1646" spans="1:106" x14ac:dyDescent="0.25">
      <c r="A1646" s="197">
        <v>31037</v>
      </c>
      <c r="B1646" s="197" t="s">
        <v>1673</v>
      </c>
      <c r="C1646" s="197" t="s">
        <v>1681</v>
      </c>
      <c r="D1646" s="197">
        <v>-97.084044599999999</v>
      </c>
      <c r="E1646" s="197">
        <v>41.563859999999998</v>
      </c>
      <c r="F1646">
        <v>3.79</v>
      </c>
      <c r="G1646">
        <f t="shared" si="154"/>
        <v>3.79</v>
      </c>
      <c r="H1646" s="198">
        <v>11.43</v>
      </c>
      <c r="Q1646" s="221">
        <f>(Q4731*10000)*TEA!$M$15*10^-6</f>
        <v>38.575108052099999</v>
      </c>
      <c r="R1646" s="221">
        <f>(R4731*10000)*TEA!$O$15*10^-6</f>
        <v>38.575108052099999</v>
      </c>
      <c r="AA1646">
        <f t="shared" si="156"/>
        <v>1</v>
      </c>
      <c r="AB1646" s="197">
        <v>31037</v>
      </c>
      <c r="AC1646" s="197">
        <v>37881</v>
      </c>
      <c r="AD1646" s="197">
        <f t="shared" si="155"/>
        <v>37881</v>
      </c>
      <c r="AE1646" s="197">
        <v>46873</v>
      </c>
      <c r="AJ1646">
        <v>0</v>
      </c>
      <c r="AK1646">
        <v>0</v>
      </c>
      <c r="AU1646" s="198">
        <v>0.27272727299999999</v>
      </c>
      <c r="AV1646" s="6">
        <v>0</v>
      </c>
      <c r="AW1646" s="198">
        <v>0.38356000000000001</v>
      </c>
      <c r="BO1646" s="198"/>
      <c r="BP1646" s="354">
        <f t="shared" si="151"/>
        <v>39155.179130064265</v>
      </c>
      <c r="BQ1646" s="354">
        <f t="shared" si="152"/>
        <v>0</v>
      </c>
      <c r="BR1646" s="354">
        <f t="shared" si="153"/>
        <v>205495.48806840001</v>
      </c>
      <c r="CG1646" s="198"/>
      <c r="CH1646">
        <f>(Transest!$J$14/HexExtSoy!$K$4)</f>
        <v>0.20257267294641951</v>
      </c>
      <c r="CI1646">
        <f>(HydroProcOil!$K$14/HexExtSoy!$K$4)</f>
        <v>0.10977777777777777</v>
      </c>
      <c r="CJ1646">
        <f>(StarchFerm!$K$24/StarchFerm!$K$4)</f>
        <v>0.33157302630665886</v>
      </c>
      <c r="CY1646" s="198"/>
      <c r="CZ1646">
        <f>BP1646*CH1646*1000*LCI!$E$93</f>
        <v>299424290.92675495</v>
      </c>
      <c r="DA1646">
        <f>BQ1646*CI1646*1000*(LCI!$E$99)</f>
        <v>0</v>
      </c>
      <c r="DB1646">
        <f>BR1646*CJ1646*1000*(LCI!$E$96)</f>
        <v>1836285705.478929</v>
      </c>
    </row>
    <row r="1647" spans="1:106" x14ac:dyDescent="0.25">
      <c r="A1647" s="197">
        <v>31039</v>
      </c>
      <c r="B1647" s="197" t="s">
        <v>1673</v>
      </c>
      <c r="C1647" s="197" t="s">
        <v>1682</v>
      </c>
      <c r="D1647" s="197">
        <v>-96.786970999999994</v>
      </c>
      <c r="E1647" s="197">
        <v>41.899279999999997</v>
      </c>
      <c r="F1647">
        <v>4.04</v>
      </c>
      <c r="G1647">
        <f t="shared" si="154"/>
        <v>4.04</v>
      </c>
      <c r="H1647" s="198">
        <v>12.35</v>
      </c>
      <c r="Q1647" s="221">
        <f>(Q4732*10000)*TEA!$M$15*10^-6</f>
        <v>38.167188052500002</v>
      </c>
      <c r="R1647" s="221">
        <f>(R4732*10000)*TEA!$O$15*10^-6</f>
        <v>38.167188052500002</v>
      </c>
      <c r="AA1647">
        <f t="shared" si="156"/>
        <v>1</v>
      </c>
      <c r="AB1647" s="197">
        <v>31039</v>
      </c>
      <c r="AC1647" s="197">
        <v>54154</v>
      </c>
      <c r="AD1647" s="197">
        <f t="shared" si="155"/>
        <v>54154</v>
      </c>
      <c r="AE1647" s="197">
        <v>63632</v>
      </c>
      <c r="AJ1647">
        <v>0</v>
      </c>
      <c r="AK1647">
        <v>0</v>
      </c>
      <c r="AU1647" s="198">
        <v>0.27272727299999999</v>
      </c>
      <c r="AV1647" s="6">
        <v>0</v>
      </c>
      <c r="AW1647" s="198">
        <v>0.38356000000000001</v>
      </c>
      <c r="BO1647" s="198"/>
      <c r="BP1647" s="354">
        <f t="shared" si="151"/>
        <v>59667.861877849682</v>
      </c>
      <c r="BQ1647" s="354">
        <f t="shared" si="152"/>
        <v>0</v>
      </c>
      <c r="BR1647" s="354">
        <f t="shared" si="153"/>
        <v>301422.62051199999</v>
      </c>
      <c r="CG1647" s="198"/>
      <c r="CH1647">
        <f>(Transest!$J$14/HexExtSoy!$K$4)</f>
        <v>0.20257267294641951</v>
      </c>
      <c r="CI1647">
        <f>(HydroProcOil!$K$14/HexExtSoy!$K$4)</f>
        <v>0.10977777777777777</v>
      </c>
      <c r="CJ1647">
        <f>(StarchFerm!$K$24/StarchFerm!$K$4)</f>
        <v>0.33157302630665886</v>
      </c>
      <c r="CY1647" s="198"/>
      <c r="CZ1647">
        <f>BP1647*CH1647*1000*LCI!$E$93</f>
        <v>456287204.67716503</v>
      </c>
      <c r="DA1647">
        <f>BQ1647*CI1647*1000*(LCI!$E$99)</f>
        <v>0</v>
      </c>
      <c r="DB1647">
        <f>BR1647*CJ1647*1000*(LCI!$E$96)</f>
        <v>2693480302.4480581</v>
      </c>
    </row>
    <row r="1648" spans="1:106" x14ac:dyDescent="0.25">
      <c r="A1648" s="197">
        <v>31041</v>
      </c>
      <c r="B1648" s="197" t="s">
        <v>1673</v>
      </c>
      <c r="C1648" s="197" t="s">
        <v>805</v>
      </c>
      <c r="D1648" s="197">
        <v>-99.734078100000005</v>
      </c>
      <c r="E1648" s="197">
        <v>41.394280000000002</v>
      </c>
      <c r="F1648">
        <v>3.28</v>
      </c>
      <c r="G1648">
        <f t="shared" si="154"/>
        <v>3.28</v>
      </c>
      <c r="H1648" s="198">
        <v>10.72</v>
      </c>
      <c r="Q1648" s="221">
        <f>(Q4733*10000)*TEA!$M$15*10^-6</f>
        <v>38.7520910406</v>
      </c>
      <c r="R1648" s="221">
        <f>(R4733*10000)*TEA!$O$15*10^-6</f>
        <v>38.7520910406</v>
      </c>
      <c r="AA1648">
        <f t="shared" si="156"/>
        <v>1</v>
      </c>
      <c r="AB1648" s="197">
        <v>31041</v>
      </c>
      <c r="AC1648" s="197">
        <v>33045</v>
      </c>
      <c r="AD1648" s="197">
        <f t="shared" si="155"/>
        <v>33045</v>
      </c>
      <c r="AE1648" s="197">
        <v>92858</v>
      </c>
      <c r="AJ1648">
        <v>0</v>
      </c>
      <c r="AK1648">
        <v>0</v>
      </c>
      <c r="AU1648" s="198">
        <v>0.27272727299999999</v>
      </c>
      <c r="AV1648" s="6">
        <v>0</v>
      </c>
      <c r="AW1648" s="198">
        <v>0.38356000000000001</v>
      </c>
      <c r="BO1648" s="198"/>
      <c r="BP1648" s="354">
        <f t="shared" si="151"/>
        <v>29560.254575014798</v>
      </c>
      <c r="BQ1648" s="354">
        <f t="shared" si="152"/>
        <v>0</v>
      </c>
      <c r="BR1648" s="354">
        <f t="shared" si="153"/>
        <v>381810.10722559999</v>
      </c>
      <c r="CG1648" s="198"/>
      <c r="CH1648">
        <f>(Transest!$J$14/HexExtSoy!$K$4)</f>
        <v>0.20257267294641951</v>
      </c>
      <c r="CI1648">
        <f>(HydroProcOil!$K$14/HexExtSoy!$K$4)</f>
        <v>0.10977777777777777</v>
      </c>
      <c r="CJ1648">
        <f>(StarchFerm!$K$24/StarchFerm!$K$4)</f>
        <v>0.33157302630665886</v>
      </c>
      <c r="CY1648" s="198"/>
      <c r="CZ1648">
        <f>BP1648*CH1648*1000*LCI!$E$93</f>
        <v>226050766.77946088</v>
      </c>
      <c r="DA1648">
        <f>BQ1648*CI1648*1000*(LCI!$E$99)</f>
        <v>0</v>
      </c>
      <c r="DB1648">
        <f>BR1648*CJ1648*1000*(LCI!$E$96)</f>
        <v>3411814286.9997134</v>
      </c>
    </row>
    <row r="1649" spans="1:106" x14ac:dyDescent="0.25">
      <c r="A1649" s="197">
        <v>31043</v>
      </c>
      <c r="B1649" s="197" t="s">
        <v>1673</v>
      </c>
      <c r="C1649" s="197" t="s">
        <v>1507</v>
      </c>
      <c r="D1649" s="197">
        <v>-96.560881199999997</v>
      </c>
      <c r="E1649" s="197">
        <v>42.377850000000002</v>
      </c>
      <c r="F1649">
        <v>3.73</v>
      </c>
      <c r="G1649">
        <f t="shared" si="154"/>
        <v>3.73</v>
      </c>
      <c r="H1649" s="198">
        <v>11.87</v>
      </c>
      <c r="Q1649" s="221">
        <f>(Q4734*10000)*TEA!$M$15*10^-6</f>
        <v>37.317307536449995</v>
      </c>
      <c r="R1649" s="221">
        <f>(R4734*10000)*TEA!$O$15*10^-6</f>
        <v>37.317307536449995</v>
      </c>
      <c r="AA1649">
        <f t="shared" si="156"/>
        <v>1</v>
      </c>
      <c r="AB1649" s="197">
        <v>31043</v>
      </c>
      <c r="AC1649" s="197">
        <v>24348</v>
      </c>
      <c r="AD1649" s="197">
        <f t="shared" si="155"/>
        <v>24348</v>
      </c>
      <c r="AE1649" s="197">
        <v>29403</v>
      </c>
      <c r="AJ1649">
        <v>0</v>
      </c>
      <c r="AK1649">
        <v>0</v>
      </c>
      <c r="AU1649" s="198">
        <v>0.27272727299999999</v>
      </c>
      <c r="AV1649" s="6">
        <v>0</v>
      </c>
      <c r="AW1649" s="198">
        <v>0.38356000000000001</v>
      </c>
      <c r="BO1649" s="198"/>
      <c r="BP1649" s="354">
        <f t="shared" si="151"/>
        <v>24768.556388404919</v>
      </c>
      <c r="BQ1649" s="354">
        <f t="shared" si="152"/>
        <v>0</v>
      </c>
      <c r="BR1649" s="354">
        <f t="shared" si="153"/>
        <v>133867.6602516</v>
      </c>
      <c r="CG1649" s="198"/>
      <c r="CH1649">
        <f>(Transest!$J$14/HexExtSoy!$K$4)</f>
        <v>0.20257267294641951</v>
      </c>
      <c r="CI1649">
        <f>(HydroProcOil!$K$14/HexExtSoy!$K$4)</f>
        <v>0.10977777777777777</v>
      </c>
      <c r="CJ1649">
        <f>(StarchFerm!$K$24/StarchFerm!$K$4)</f>
        <v>0.33157302630665886</v>
      </c>
      <c r="CY1649" s="198"/>
      <c r="CZ1649">
        <f>BP1649*CH1649*1000*LCI!$E$93</f>
        <v>189408083.39152953</v>
      </c>
      <c r="DA1649">
        <f>BQ1649*CI1649*1000*(LCI!$E$99)</f>
        <v>0</v>
      </c>
      <c r="DB1649">
        <f>BR1649*CJ1649*1000*(LCI!$E$96)</f>
        <v>1196227096.0620844</v>
      </c>
    </row>
    <row r="1650" spans="1:106" x14ac:dyDescent="0.25">
      <c r="A1650" s="197">
        <v>31045</v>
      </c>
      <c r="B1650" s="197" t="s">
        <v>1673</v>
      </c>
      <c r="C1650" s="197" t="s">
        <v>1683</v>
      </c>
      <c r="D1650" s="197">
        <v>-103.13182500000001</v>
      </c>
      <c r="E1650" s="197">
        <v>42.713679999999997</v>
      </c>
      <c r="F1650">
        <v>2.62</v>
      </c>
      <c r="G1650">
        <f t="shared" si="154"/>
        <v>2.62</v>
      </c>
      <c r="H1650" s="198">
        <v>7.66</v>
      </c>
      <c r="Q1650" s="221">
        <f>(Q4735*10000)*TEA!$M$15*10^-6</f>
        <v>35.843822691749999</v>
      </c>
      <c r="R1650" s="221">
        <f>(R4735*10000)*TEA!$O$15*10^-6</f>
        <v>35.843822691749999</v>
      </c>
      <c r="AA1650">
        <f t="shared" si="156"/>
        <v>1</v>
      </c>
      <c r="AB1650" s="197">
        <v>31045</v>
      </c>
      <c r="AC1650" s="197">
        <v>352</v>
      </c>
      <c r="AD1650" s="197">
        <f t="shared" si="155"/>
        <v>352</v>
      </c>
      <c r="AE1650" s="197">
        <v>3864</v>
      </c>
      <c r="AJ1650">
        <v>0</v>
      </c>
      <c r="AK1650">
        <v>0</v>
      </c>
      <c r="AU1650" s="198">
        <v>0.27272727299999999</v>
      </c>
      <c r="AV1650" s="6">
        <v>0</v>
      </c>
      <c r="AW1650" s="198">
        <v>0.38356000000000001</v>
      </c>
      <c r="BO1650" s="198"/>
      <c r="BP1650" s="354">
        <f t="shared" si="151"/>
        <v>251.52000025152</v>
      </c>
      <c r="BQ1650" s="354">
        <f t="shared" si="152"/>
        <v>0</v>
      </c>
      <c r="BR1650" s="354">
        <f t="shared" si="153"/>
        <v>11352.700934400002</v>
      </c>
      <c r="CG1650" s="198"/>
      <c r="CH1650">
        <f>(Transest!$J$14/HexExtSoy!$K$4)</f>
        <v>0.20257267294641951</v>
      </c>
      <c r="CI1650">
        <f>(HydroProcOil!$K$14/HexExtSoy!$K$4)</f>
        <v>0.10977777777777777</v>
      </c>
      <c r="CJ1650">
        <f>(StarchFerm!$K$24/StarchFerm!$K$4)</f>
        <v>0.33157302630665886</v>
      </c>
      <c r="CY1650" s="198"/>
      <c r="CZ1650">
        <f>BP1650*CH1650*1000*LCI!$E$93</f>
        <v>1923403.2228289028</v>
      </c>
      <c r="DA1650">
        <f>BQ1650*CI1650*1000*(LCI!$E$99)</f>
        <v>0</v>
      </c>
      <c r="DB1650">
        <f>BR1650*CJ1650*1000*(LCI!$E$96)</f>
        <v>101446521.48020427</v>
      </c>
    </row>
    <row r="1651" spans="1:106" x14ac:dyDescent="0.25">
      <c r="A1651" s="197">
        <v>31047</v>
      </c>
      <c r="B1651" s="197" t="s">
        <v>1673</v>
      </c>
      <c r="C1651" s="197" t="s">
        <v>942</v>
      </c>
      <c r="D1651" s="197">
        <v>-99.823734900000005</v>
      </c>
      <c r="E1651" s="197">
        <v>40.868659999999998</v>
      </c>
      <c r="F1651">
        <v>4.21</v>
      </c>
      <c r="G1651">
        <f t="shared" si="154"/>
        <v>4.21</v>
      </c>
      <c r="H1651" s="198">
        <v>13.37</v>
      </c>
      <c r="Q1651" s="221">
        <f>(Q4736*10000)*TEA!$M$15*10^-6</f>
        <v>39.603745358099999</v>
      </c>
      <c r="R1651" s="221">
        <f>(R4736*10000)*TEA!$O$15*10^-6</f>
        <v>39.603745358099999</v>
      </c>
      <c r="AA1651">
        <f t="shared" si="156"/>
        <v>1</v>
      </c>
      <c r="AB1651" s="197">
        <v>31047</v>
      </c>
      <c r="AC1651" s="197">
        <v>27984</v>
      </c>
      <c r="AD1651" s="197">
        <f t="shared" si="155"/>
        <v>27984</v>
      </c>
      <c r="AE1651" s="197">
        <v>68342</v>
      </c>
      <c r="AJ1651">
        <v>0</v>
      </c>
      <c r="AK1651">
        <v>0</v>
      </c>
      <c r="AU1651" s="198">
        <v>0.27272727299999999</v>
      </c>
      <c r="AV1651" s="6">
        <v>0</v>
      </c>
      <c r="AW1651" s="198">
        <v>0.38356000000000001</v>
      </c>
      <c r="BO1651" s="198"/>
      <c r="BP1651" s="354">
        <f t="shared" si="151"/>
        <v>32130.720032130717</v>
      </c>
      <c r="BQ1651" s="354">
        <f t="shared" si="152"/>
        <v>0</v>
      </c>
      <c r="BR1651" s="354">
        <f t="shared" si="153"/>
        <v>350471.2530424</v>
      </c>
      <c r="CG1651" s="198"/>
      <c r="CH1651">
        <f>(Transest!$J$14/HexExtSoy!$K$4)</f>
        <v>0.20257267294641951</v>
      </c>
      <c r="CI1651">
        <f>(HydroProcOil!$K$14/HexExtSoy!$K$4)</f>
        <v>0.10977777777777777</v>
      </c>
      <c r="CJ1651">
        <f>(StarchFerm!$K$24/StarchFerm!$K$4)</f>
        <v>0.33157302630665886</v>
      </c>
      <c r="CY1651" s="198"/>
      <c r="CZ1651">
        <f>BP1651*CH1651*1000*LCI!$E$93</f>
        <v>245707420.48271739</v>
      </c>
      <c r="DA1651">
        <f>BQ1651*CI1651*1000*(LCI!$E$99)</f>
        <v>0</v>
      </c>
      <c r="DB1651">
        <f>BR1651*CJ1651*1000*(LCI!$E$96)</f>
        <v>3131773637.4281578</v>
      </c>
    </row>
    <row r="1652" spans="1:106" x14ac:dyDescent="0.25">
      <c r="A1652" s="197">
        <v>31049</v>
      </c>
      <c r="B1652" s="197" t="s">
        <v>1673</v>
      </c>
      <c r="C1652" s="197" t="s">
        <v>1684</v>
      </c>
      <c r="D1652" s="197">
        <v>-102.33311</v>
      </c>
      <c r="E1652" s="197">
        <v>41.110770000000002</v>
      </c>
      <c r="F1652">
        <v>2.77</v>
      </c>
      <c r="G1652">
        <f t="shared" si="154"/>
        <v>2.77</v>
      </c>
      <c r="H1652" s="198">
        <v>10.11</v>
      </c>
      <c r="Q1652" s="221">
        <f>(Q4737*10000)*TEA!$M$15*10^-6</f>
        <v>37.698535137150003</v>
      </c>
      <c r="R1652" s="221">
        <f>(R4737*10000)*TEA!$O$15*10^-6</f>
        <v>37.698535137150003</v>
      </c>
      <c r="AA1652">
        <f t="shared" si="156"/>
        <v>1</v>
      </c>
      <c r="AB1652" s="197">
        <v>31049</v>
      </c>
      <c r="AC1652" s="197">
        <v>1127</v>
      </c>
      <c r="AD1652" s="197">
        <f t="shared" si="155"/>
        <v>1127</v>
      </c>
      <c r="AE1652" s="197">
        <v>15647</v>
      </c>
      <c r="AJ1652">
        <v>0</v>
      </c>
      <c r="AK1652">
        <v>0</v>
      </c>
      <c r="AU1652" s="198">
        <v>0.27272727299999999</v>
      </c>
      <c r="AV1652" s="6">
        <v>0</v>
      </c>
      <c r="AW1652" s="198">
        <v>0.38356000000000001</v>
      </c>
      <c r="BO1652" s="198"/>
      <c r="BP1652" s="354">
        <f t="shared" si="151"/>
        <v>851.39727357866991</v>
      </c>
      <c r="BQ1652" s="354">
        <f t="shared" si="152"/>
        <v>0</v>
      </c>
      <c r="BR1652" s="354">
        <f t="shared" si="153"/>
        <v>60675.805165199992</v>
      </c>
      <c r="CG1652" s="198"/>
      <c r="CH1652">
        <f>(Transest!$J$14/HexExtSoy!$K$4)</f>
        <v>0.20257267294641951</v>
      </c>
      <c r="CI1652">
        <f>(HydroProcOil!$K$14/HexExtSoy!$K$4)</f>
        <v>0.10977777777777777</v>
      </c>
      <c r="CJ1652">
        <f>(StarchFerm!$K$24/StarchFerm!$K$4)</f>
        <v>0.33157302630665886</v>
      </c>
      <c r="CY1652" s="198"/>
      <c r="CZ1652">
        <f>BP1652*CH1652*1000*LCI!$E$93</f>
        <v>6510735.7596667241</v>
      </c>
      <c r="DA1652">
        <f>BQ1652*CI1652*1000*(LCI!$E$99)</f>
        <v>0</v>
      </c>
      <c r="DB1652">
        <f>BR1652*CJ1652*1000*(LCI!$E$96)</f>
        <v>542192506.22279024</v>
      </c>
    </row>
    <row r="1653" spans="1:106" x14ac:dyDescent="0.25">
      <c r="A1653" s="197">
        <v>31051</v>
      </c>
      <c r="B1653" s="197" t="s">
        <v>1673</v>
      </c>
      <c r="C1653" s="197" t="s">
        <v>1685</v>
      </c>
      <c r="D1653" s="197">
        <v>-96.8622187</v>
      </c>
      <c r="E1653" s="197">
        <v>42.478540000000002</v>
      </c>
      <c r="F1653">
        <v>3.63</v>
      </c>
      <c r="G1653">
        <f t="shared" si="154"/>
        <v>3.63</v>
      </c>
      <c r="H1653" s="198">
        <v>10.81</v>
      </c>
      <c r="Q1653" s="221">
        <f>(Q4738*10000)*TEA!$M$15*10^-6</f>
        <v>37.064445876899995</v>
      </c>
      <c r="R1653" s="221">
        <f>(R4738*10000)*TEA!$O$15*10^-6</f>
        <v>37.064445876899995</v>
      </c>
      <c r="AA1653">
        <f t="shared" si="156"/>
        <v>1</v>
      </c>
      <c r="AB1653" s="197">
        <v>31051</v>
      </c>
      <c r="AC1653" s="197">
        <v>35296</v>
      </c>
      <c r="AD1653" s="197">
        <f t="shared" si="155"/>
        <v>35296</v>
      </c>
      <c r="AE1653" s="197">
        <v>42346</v>
      </c>
      <c r="AJ1653">
        <v>0</v>
      </c>
      <c r="AK1653">
        <v>0</v>
      </c>
      <c r="AU1653" s="198">
        <v>0.27272727299999999</v>
      </c>
      <c r="AV1653" s="6">
        <v>0</v>
      </c>
      <c r="AW1653" s="198">
        <v>0.38356000000000001</v>
      </c>
      <c r="BO1653" s="198"/>
      <c r="BP1653" s="354">
        <f t="shared" si="151"/>
        <v>34943.040034943035</v>
      </c>
      <c r="BQ1653" s="354">
        <f t="shared" si="152"/>
        <v>0</v>
      </c>
      <c r="BR1653" s="354">
        <f t="shared" si="153"/>
        <v>175578.5253256</v>
      </c>
      <c r="CG1653" s="198"/>
      <c r="CH1653">
        <f>(Transest!$J$14/HexExtSoy!$K$4)</f>
        <v>0.20257267294641951</v>
      </c>
      <c r="CI1653">
        <f>(HydroProcOil!$K$14/HexExtSoy!$K$4)</f>
        <v>0.10977777777777777</v>
      </c>
      <c r="CJ1653">
        <f>(StarchFerm!$K$24/StarchFerm!$K$4)</f>
        <v>0.33157302630665886</v>
      </c>
      <c r="CY1653" s="198"/>
      <c r="CZ1653">
        <f>BP1653*CH1653*1000*LCI!$E$93</f>
        <v>267213564.53339401</v>
      </c>
      <c r="DA1653">
        <f>BQ1653*CI1653*1000*(LCI!$E$99)</f>
        <v>0</v>
      </c>
      <c r="DB1653">
        <f>BR1653*CJ1653*1000*(LCI!$E$96)</f>
        <v>1568950925.7602441</v>
      </c>
    </row>
    <row r="1654" spans="1:106" x14ac:dyDescent="0.25">
      <c r="A1654" s="197">
        <v>31053</v>
      </c>
      <c r="B1654" s="197" t="s">
        <v>1673</v>
      </c>
      <c r="C1654" s="197" t="s">
        <v>944</v>
      </c>
      <c r="D1654" s="197">
        <v>-96.649577100000002</v>
      </c>
      <c r="E1654" s="197">
        <v>41.564970000000002</v>
      </c>
      <c r="F1654">
        <v>3.89</v>
      </c>
      <c r="G1654">
        <f t="shared" si="154"/>
        <v>3.89</v>
      </c>
      <c r="H1654" s="198">
        <v>12.01</v>
      </c>
      <c r="Q1654" s="221">
        <f>(Q4739*10000)*TEA!$M$15*10^-6</f>
        <v>38.879819133299996</v>
      </c>
      <c r="R1654" s="221">
        <f>(R4739*10000)*TEA!$O$15*10^-6</f>
        <v>38.879819133299996</v>
      </c>
      <c r="AA1654">
        <f t="shared" si="156"/>
        <v>1</v>
      </c>
      <c r="AB1654" s="197">
        <v>31053</v>
      </c>
      <c r="AC1654" s="197">
        <v>56779</v>
      </c>
      <c r="AD1654" s="197">
        <f t="shared" si="155"/>
        <v>56779</v>
      </c>
      <c r="AE1654" s="197">
        <v>64306</v>
      </c>
      <c r="AJ1654">
        <v>0</v>
      </c>
      <c r="AK1654">
        <v>0</v>
      </c>
      <c r="AU1654" s="198">
        <v>0.27272727299999999</v>
      </c>
      <c r="AV1654" s="6">
        <v>0</v>
      </c>
      <c r="AW1654" s="198">
        <v>0.38356000000000001</v>
      </c>
      <c r="BO1654" s="198"/>
      <c r="BP1654" s="354">
        <f t="shared" si="151"/>
        <v>60237.357332964624</v>
      </c>
      <c r="BQ1654" s="354">
        <f t="shared" si="152"/>
        <v>0</v>
      </c>
      <c r="BR1654" s="354">
        <f t="shared" si="153"/>
        <v>296229.1644136</v>
      </c>
      <c r="CG1654" s="198"/>
      <c r="CH1654">
        <f>(Transest!$J$14/HexExtSoy!$K$4)</f>
        <v>0.20257267294641951</v>
      </c>
      <c r="CI1654">
        <f>(HydroProcOil!$K$14/HexExtSoy!$K$4)</f>
        <v>0.10977777777777777</v>
      </c>
      <c r="CJ1654">
        <f>(StarchFerm!$K$24/StarchFerm!$K$4)</f>
        <v>0.33157302630665886</v>
      </c>
      <c r="CY1654" s="198"/>
      <c r="CZ1654">
        <f>BP1654*CH1654*1000*LCI!$E$93</f>
        <v>460642203.85281354</v>
      </c>
      <c r="DA1654">
        <f>BQ1654*CI1654*1000*(LCI!$E$99)</f>
        <v>0</v>
      </c>
      <c r="DB1654">
        <f>BR1654*CJ1654*1000*(LCI!$E$96)</f>
        <v>2647072134.1463284</v>
      </c>
    </row>
    <row r="1655" spans="1:106" x14ac:dyDescent="0.25">
      <c r="A1655" s="197">
        <v>31055</v>
      </c>
      <c r="B1655" s="197" t="s">
        <v>1673</v>
      </c>
      <c r="C1655" s="197" t="s">
        <v>809</v>
      </c>
      <c r="D1655" s="197">
        <v>-96.138871699999996</v>
      </c>
      <c r="E1655" s="197">
        <v>41.281239999999997</v>
      </c>
      <c r="F1655">
        <v>3.66</v>
      </c>
      <c r="G1655">
        <f t="shared" si="154"/>
        <v>3.66</v>
      </c>
      <c r="H1655" s="198">
        <v>10.18</v>
      </c>
      <c r="Q1655" s="221">
        <f>(Q4740*10000)*TEA!$M$15*10^-6</f>
        <v>39.691916696249997</v>
      </c>
      <c r="R1655" s="221">
        <f>(R4740*10000)*TEA!$O$15*10^-6</f>
        <v>39.691916696249997</v>
      </c>
      <c r="AA1655">
        <f t="shared" si="156"/>
        <v>1</v>
      </c>
      <c r="AB1655" s="197">
        <v>31055</v>
      </c>
      <c r="AC1655" s="197">
        <v>12826</v>
      </c>
      <c r="AD1655" s="197">
        <f t="shared" si="155"/>
        <v>12826</v>
      </c>
      <c r="AE1655" s="197">
        <v>14449</v>
      </c>
      <c r="AJ1655">
        <v>0</v>
      </c>
      <c r="AK1655">
        <v>0</v>
      </c>
      <c r="AU1655" s="198">
        <v>0.27272727299999999</v>
      </c>
      <c r="AV1655" s="6">
        <v>0</v>
      </c>
      <c r="AW1655" s="198">
        <v>0.38356000000000001</v>
      </c>
      <c r="BO1655" s="198"/>
      <c r="BP1655" s="354">
        <f t="shared" si="151"/>
        <v>12802.680012802681</v>
      </c>
      <c r="BQ1655" s="354">
        <f t="shared" si="152"/>
        <v>0</v>
      </c>
      <c r="BR1655" s="354">
        <f t="shared" si="153"/>
        <v>56418.154919200002</v>
      </c>
      <c r="CG1655" s="198"/>
      <c r="CH1655">
        <f>(Transest!$J$14/HexExtSoy!$K$4)</f>
        <v>0.20257267294641951</v>
      </c>
      <c r="CI1655">
        <f>(HydroProcOil!$K$14/HexExtSoy!$K$4)</f>
        <v>0.10977777777777777</v>
      </c>
      <c r="CJ1655">
        <f>(StarchFerm!$K$24/StarchFerm!$K$4)</f>
        <v>0.33157302630665886</v>
      </c>
      <c r="CY1655" s="198"/>
      <c r="CZ1655">
        <f>BP1655*CH1655*1000*LCI!$E$93</f>
        <v>97903609.942935526</v>
      </c>
      <c r="DA1655">
        <f>BQ1655*CI1655*1000*(LCI!$E$99)</f>
        <v>0</v>
      </c>
      <c r="DB1655">
        <f>BR1655*CJ1655*1000*(LCI!$E$96)</f>
        <v>504146598.94206065</v>
      </c>
    </row>
    <row r="1656" spans="1:106" x14ac:dyDescent="0.25">
      <c r="A1656" s="197">
        <v>31057</v>
      </c>
      <c r="B1656" s="197" t="s">
        <v>1673</v>
      </c>
      <c r="C1656" s="197" t="s">
        <v>1686</v>
      </c>
      <c r="D1656" s="197">
        <v>-101.689554</v>
      </c>
      <c r="E1656" s="197">
        <v>40.178699999999999</v>
      </c>
      <c r="F1656">
        <v>4.41</v>
      </c>
      <c r="G1656">
        <f t="shared" si="154"/>
        <v>4.41</v>
      </c>
      <c r="H1656" s="198">
        <v>9.44</v>
      </c>
      <c r="Q1656" s="221">
        <f>(Q4741*10000)*TEA!$M$15*10^-6</f>
        <v>39.545394330149996</v>
      </c>
      <c r="R1656" s="221">
        <f>(R4741*10000)*TEA!$O$15*10^-6</f>
        <v>39.545394330149996</v>
      </c>
      <c r="AA1656">
        <f t="shared" si="156"/>
        <v>1</v>
      </c>
      <c r="AB1656" s="197">
        <v>31057</v>
      </c>
      <c r="AC1656" s="197">
        <v>2030</v>
      </c>
      <c r="AD1656" s="197">
        <f t="shared" si="155"/>
        <v>2030</v>
      </c>
      <c r="AE1656" s="197">
        <v>38079</v>
      </c>
      <c r="AJ1656">
        <v>0</v>
      </c>
      <c r="AK1656">
        <v>0</v>
      </c>
      <c r="AU1656" s="198">
        <v>0.27272727299999999</v>
      </c>
      <c r="AV1656" s="6">
        <v>0</v>
      </c>
      <c r="AW1656" s="198">
        <v>0.38356000000000001</v>
      </c>
      <c r="BO1656" s="198"/>
      <c r="BP1656" s="354">
        <f t="shared" si="151"/>
        <v>2441.5363660779003</v>
      </c>
      <c r="BQ1656" s="354">
        <f t="shared" si="152"/>
        <v>0</v>
      </c>
      <c r="BR1656" s="354">
        <f t="shared" si="153"/>
        <v>137876.68690560001</v>
      </c>
      <c r="CG1656" s="198"/>
      <c r="CH1656">
        <f>(Transest!$J$14/HexExtSoy!$K$4)</f>
        <v>0.20257267294641951</v>
      </c>
      <c r="CI1656">
        <f>(HydroProcOil!$K$14/HexExtSoy!$K$4)</f>
        <v>0.10977777777777777</v>
      </c>
      <c r="CJ1656">
        <f>(StarchFerm!$K$24/StarchFerm!$K$4)</f>
        <v>0.33157302630665886</v>
      </c>
      <c r="CY1656" s="198"/>
      <c r="CZ1656">
        <f>BP1656*CH1656*1000*LCI!$E$93</f>
        <v>18670717.678403873</v>
      </c>
      <c r="DA1656">
        <f>BQ1656*CI1656*1000*(LCI!$E$99)</f>
        <v>0</v>
      </c>
      <c r="DB1656">
        <f>BR1656*CJ1656*1000*(LCI!$E$96)</f>
        <v>1232051329.5127666</v>
      </c>
    </row>
    <row r="1657" spans="1:106" x14ac:dyDescent="0.25">
      <c r="A1657" s="197">
        <v>31059</v>
      </c>
      <c r="B1657" s="197" t="s">
        <v>1673</v>
      </c>
      <c r="C1657" s="197" t="s">
        <v>1509</v>
      </c>
      <c r="D1657" s="197">
        <v>-97.604794600000005</v>
      </c>
      <c r="E1657" s="197">
        <v>40.514209999999999</v>
      </c>
      <c r="F1657">
        <v>4.0999999999999996</v>
      </c>
      <c r="G1657">
        <f t="shared" si="154"/>
        <v>4.0999999999999996</v>
      </c>
      <c r="H1657" s="198">
        <v>12.22</v>
      </c>
      <c r="Q1657" s="221">
        <f>(Q4742*10000)*TEA!$M$15*10^-6</f>
        <v>40.583029316849995</v>
      </c>
      <c r="R1657" s="221">
        <f>(R4742*10000)*TEA!$O$15*10^-6</f>
        <v>40.583029316849995</v>
      </c>
      <c r="AA1657">
        <f t="shared" si="156"/>
        <v>1</v>
      </c>
      <c r="AB1657" s="197">
        <v>31059</v>
      </c>
      <c r="AC1657" s="197">
        <v>45983</v>
      </c>
      <c r="AD1657" s="197">
        <f t="shared" si="155"/>
        <v>45983</v>
      </c>
      <c r="AE1657" s="197">
        <v>71661</v>
      </c>
      <c r="AJ1657">
        <v>0</v>
      </c>
      <c r="AK1657">
        <v>0</v>
      </c>
      <c r="AU1657" s="198">
        <v>0.27272727299999999</v>
      </c>
      <c r="AV1657" s="6">
        <v>0</v>
      </c>
      <c r="AW1657" s="198">
        <v>0.38356000000000001</v>
      </c>
      <c r="BO1657" s="198"/>
      <c r="BP1657" s="354">
        <f t="shared" si="151"/>
        <v>51417.354596871897</v>
      </c>
      <c r="BQ1657" s="354">
        <f t="shared" si="152"/>
        <v>0</v>
      </c>
      <c r="BR1657" s="354">
        <f t="shared" si="153"/>
        <v>335882.50241520006</v>
      </c>
      <c r="CG1657" s="198"/>
      <c r="CH1657">
        <f>(Transest!$J$14/HexExtSoy!$K$4)</f>
        <v>0.20257267294641951</v>
      </c>
      <c r="CI1657">
        <f>(HydroProcOil!$K$14/HexExtSoy!$K$4)</f>
        <v>0.10977777777777777</v>
      </c>
      <c r="CJ1657">
        <f>(StarchFerm!$K$24/StarchFerm!$K$4)</f>
        <v>0.33157302630665886</v>
      </c>
      <c r="CY1657" s="198"/>
      <c r="CZ1657">
        <f>BP1657*CH1657*1000*LCI!$E$93</f>
        <v>393194598.60871339</v>
      </c>
      <c r="DA1657">
        <f>BQ1657*CI1657*1000*(LCI!$E$99)</f>
        <v>0</v>
      </c>
      <c r="DB1657">
        <f>BR1657*CJ1657*1000*(LCI!$E$96)</f>
        <v>3001410121.9595981</v>
      </c>
    </row>
    <row r="1658" spans="1:106" x14ac:dyDescent="0.25">
      <c r="A1658" s="197">
        <v>31061</v>
      </c>
      <c r="B1658" s="197" t="s">
        <v>1673</v>
      </c>
      <c r="C1658" s="197" t="s">
        <v>621</v>
      </c>
      <c r="D1658" s="197">
        <v>-98.950830199999999</v>
      </c>
      <c r="E1658" s="197">
        <v>40.17689</v>
      </c>
      <c r="F1658">
        <v>4.13</v>
      </c>
      <c r="G1658">
        <f t="shared" si="154"/>
        <v>4.13</v>
      </c>
      <c r="H1658" s="198">
        <v>11.03</v>
      </c>
      <c r="Q1658" s="221">
        <f>(Q4743*10000)*TEA!$M$15*10^-6</f>
        <v>41.102320999949995</v>
      </c>
      <c r="R1658" s="221">
        <f>(R4743*10000)*TEA!$O$15*10^-6</f>
        <v>41.102320999949995</v>
      </c>
      <c r="AA1658">
        <f t="shared" si="156"/>
        <v>1</v>
      </c>
      <c r="AB1658" s="197">
        <v>31061</v>
      </c>
      <c r="AC1658" s="197">
        <v>23571</v>
      </c>
      <c r="AD1658" s="197">
        <f t="shared" si="155"/>
        <v>23571</v>
      </c>
      <c r="AE1658" s="197">
        <v>38569</v>
      </c>
      <c r="AJ1658">
        <v>0</v>
      </c>
      <c r="AK1658">
        <v>0</v>
      </c>
      <c r="AU1658" s="198">
        <v>0.27272727299999999</v>
      </c>
      <c r="AV1658" s="6">
        <v>0</v>
      </c>
      <c r="AW1658" s="198">
        <v>0.38356000000000001</v>
      </c>
      <c r="BO1658" s="198"/>
      <c r="BP1658" s="354">
        <f t="shared" si="151"/>
        <v>26549.517299276788</v>
      </c>
      <c r="BQ1658" s="354">
        <f t="shared" si="152"/>
        <v>0</v>
      </c>
      <c r="BR1658" s="354">
        <f t="shared" si="153"/>
        <v>163172.58780919999</v>
      </c>
      <c r="CG1658" s="198"/>
      <c r="CH1658">
        <f>(Transest!$J$14/HexExtSoy!$K$4)</f>
        <v>0.20257267294641951</v>
      </c>
      <c r="CI1658">
        <f>(HydroProcOil!$K$14/HexExtSoy!$K$4)</f>
        <v>0.10977777777777777</v>
      </c>
      <c r="CJ1658">
        <f>(StarchFerm!$K$24/StarchFerm!$K$4)</f>
        <v>0.33157302630665886</v>
      </c>
      <c r="CY1658" s="198"/>
      <c r="CZ1658">
        <f>BP1658*CH1658*1000*LCI!$E$93</f>
        <v>203027302.3493768</v>
      </c>
      <c r="DA1658">
        <f>BQ1658*CI1658*1000*(LCI!$E$99)</f>
        <v>0</v>
      </c>
      <c r="DB1658">
        <f>BR1658*CJ1658*1000*(LCI!$E$96)</f>
        <v>1458092794.8174982</v>
      </c>
    </row>
    <row r="1659" spans="1:106" x14ac:dyDescent="0.25">
      <c r="A1659" s="197">
        <v>31063</v>
      </c>
      <c r="B1659" s="197" t="s">
        <v>1673</v>
      </c>
      <c r="C1659" s="197" t="s">
        <v>1687</v>
      </c>
      <c r="D1659" s="197">
        <v>-100.393254</v>
      </c>
      <c r="E1659" s="197">
        <v>40.529679999999999</v>
      </c>
      <c r="F1659">
        <v>3.25</v>
      </c>
      <c r="G1659">
        <f t="shared" si="154"/>
        <v>3.25</v>
      </c>
      <c r="H1659" s="198">
        <v>7.58</v>
      </c>
      <c r="Q1659" s="221">
        <f>(Q4744*10000)*TEA!$M$15*10^-6</f>
        <v>40.018642796249999</v>
      </c>
      <c r="R1659" s="221">
        <f>(R4744*10000)*TEA!$O$15*10^-6</f>
        <v>40.018642796249999</v>
      </c>
      <c r="AA1659">
        <f t="shared" si="156"/>
        <v>1</v>
      </c>
      <c r="AB1659" s="197">
        <v>31063</v>
      </c>
      <c r="AC1659" s="197">
        <v>12164</v>
      </c>
      <c r="AD1659" s="197">
        <f t="shared" si="155"/>
        <v>12164</v>
      </c>
      <c r="AE1659" s="197">
        <v>40692</v>
      </c>
      <c r="AJ1659">
        <v>0</v>
      </c>
      <c r="AK1659">
        <v>0</v>
      </c>
      <c r="AU1659" s="198">
        <v>0.27272727299999999</v>
      </c>
      <c r="AV1659" s="6">
        <v>0</v>
      </c>
      <c r="AW1659" s="198">
        <v>0.38356000000000001</v>
      </c>
      <c r="BO1659" s="198"/>
      <c r="BP1659" s="354">
        <f t="shared" si="151"/>
        <v>10781.727283508999</v>
      </c>
      <c r="BQ1659" s="354">
        <f t="shared" si="152"/>
        <v>0</v>
      </c>
      <c r="BR1659" s="354">
        <f t="shared" si="153"/>
        <v>118307.3022816</v>
      </c>
      <c r="CG1659" s="198"/>
      <c r="CH1659">
        <f>(Transest!$J$14/HexExtSoy!$K$4)</f>
        <v>0.20257267294641951</v>
      </c>
      <c r="CI1659">
        <f>(HydroProcOil!$K$14/HexExtSoy!$K$4)</f>
        <v>0.10977777777777777</v>
      </c>
      <c r="CJ1659">
        <f>(StarchFerm!$K$24/StarchFerm!$K$4)</f>
        <v>0.33157302630665886</v>
      </c>
      <c r="CY1659" s="198"/>
      <c r="CZ1659">
        <f>BP1659*CH1659*1000*LCI!$E$93</f>
        <v>82449145.133690804</v>
      </c>
      <c r="DA1659">
        <f>BQ1659*CI1659*1000*(LCI!$E$99)</f>
        <v>0</v>
      </c>
      <c r="DB1659">
        <f>BR1659*CJ1659*1000*(LCI!$E$96)</f>
        <v>1057181401.2829591</v>
      </c>
    </row>
    <row r="1660" spans="1:106" x14ac:dyDescent="0.25">
      <c r="A1660" s="197">
        <v>31065</v>
      </c>
      <c r="B1660" s="197" t="s">
        <v>1673</v>
      </c>
      <c r="C1660" s="197" t="s">
        <v>1688</v>
      </c>
      <c r="D1660" s="197">
        <v>-99.908085400000004</v>
      </c>
      <c r="E1660" s="197">
        <v>40.17897</v>
      </c>
      <c r="F1660">
        <v>3.52</v>
      </c>
      <c r="G1660">
        <f t="shared" si="154"/>
        <v>3.52</v>
      </c>
      <c r="H1660" s="198">
        <v>9.51</v>
      </c>
      <c r="Q1660" s="221">
        <f>(Q4745*10000)*TEA!$M$15*10^-6</f>
        <v>40.893983146350003</v>
      </c>
      <c r="R1660" s="221">
        <f>(R4745*10000)*TEA!$O$15*10^-6</f>
        <v>40.893983146350003</v>
      </c>
      <c r="AA1660">
        <f t="shared" si="156"/>
        <v>1</v>
      </c>
      <c r="AB1660" s="197">
        <v>31065</v>
      </c>
      <c r="AC1660" s="197">
        <v>18976</v>
      </c>
      <c r="AD1660" s="197">
        <f t="shared" si="155"/>
        <v>18976</v>
      </c>
      <c r="AE1660" s="197">
        <v>55053</v>
      </c>
      <c r="AJ1660">
        <v>0</v>
      </c>
      <c r="AK1660">
        <v>0</v>
      </c>
      <c r="AU1660" s="198">
        <v>0.27272727299999999</v>
      </c>
      <c r="AV1660" s="6">
        <v>0</v>
      </c>
      <c r="AW1660" s="198">
        <v>0.38356000000000001</v>
      </c>
      <c r="BO1660" s="198"/>
      <c r="BP1660" s="354">
        <f t="shared" si="151"/>
        <v>18216.96001821696</v>
      </c>
      <c r="BQ1660" s="354">
        <f t="shared" si="152"/>
        <v>0</v>
      </c>
      <c r="BR1660" s="354">
        <f t="shared" si="153"/>
        <v>200814.38374679998</v>
      </c>
      <c r="CG1660" s="198"/>
      <c r="CH1660">
        <f>(Transest!$J$14/HexExtSoy!$K$4)</f>
        <v>0.20257267294641951</v>
      </c>
      <c r="CI1660">
        <f>(HydroProcOil!$K$14/HexExtSoy!$K$4)</f>
        <v>0.10977777777777777</v>
      </c>
      <c r="CJ1660">
        <f>(StarchFerm!$K$24/StarchFerm!$K$4)</f>
        <v>0.33157302630665886</v>
      </c>
      <c r="CY1660" s="198"/>
      <c r="CZ1660">
        <f>BP1660*CH1660*1000*LCI!$E$93</f>
        <v>139307250.21527198</v>
      </c>
      <c r="DA1660">
        <f>BQ1660*CI1660*1000*(LCI!$E$99)</f>
        <v>0</v>
      </c>
      <c r="DB1660">
        <f>BR1660*CJ1660*1000*(LCI!$E$96)</f>
        <v>1794455857.8632545</v>
      </c>
    </row>
    <row r="1661" spans="1:106" x14ac:dyDescent="0.25">
      <c r="A1661" s="197">
        <v>31067</v>
      </c>
      <c r="B1661" s="197" t="s">
        <v>1673</v>
      </c>
      <c r="C1661" s="197" t="s">
        <v>1689</v>
      </c>
      <c r="D1661" s="197">
        <v>-96.687106999999997</v>
      </c>
      <c r="E1661" s="197">
        <v>40.25553</v>
      </c>
      <c r="F1661">
        <v>3.23</v>
      </c>
      <c r="G1661">
        <f t="shared" si="154"/>
        <v>3.23</v>
      </c>
      <c r="H1661" s="198">
        <v>9.3800000000000008</v>
      </c>
      <c r="Q1661" s="221">
        <f>(Q4746*10000)*TEA!$M$15*10^-6</f>
        <v>41.399841610349995</v>
      </c>
      <c r="R1661" s="221">
        <f>(R4746*10000)*TEA!$O$15*10^-6</f>
        <v>41.399841610349995</v>
      </c>
      <c r="AA1661">
        <f t="shared" si="156"/>
        <v>1</v>
      </c>
      <c r="AB1661" s="197">
        <v>31067</v>
      </c>
      <c r="AC1661" s="197">
        <v>79788</v>
      </c>
      <c r="AD1661" s="197">
        <f t="shared" si="155"/>
        <v>79788</v>
      </c>
      <c r="AE1661" s="197">
        <v>78167</v>
      </c>
      <c r="AJ1661">
        <v>0</v>
      </c>
      <c r="AK1661">
        <v>0</v>
      </c>
      <c r="AU1661" s="198">
        <v>0.27272727299999999</v>
      </c>
      <c r="AV1661" s="6">
        <v>0</v>
      </c>
      <c r="AW1661" s="198">
        <v>0.38356000000000001</v>
      </c>
      <c r="BO1661" s="198"/>
      <c r="BP1661" s="354">
        <f t="shared" si="151"/>
        <v>70285.974615740517</v>
      </c>
      <c r="BQ1661" s="354">
        <f t="shared" si="152"/>
        <v>0</v>
      </c>
      <c r="BR1661" s="354">
        <f t="shared" si="153"/>
        <v>281228.66979760001</v>
      </c>
      <c r="CG1661" s="198"/>
      <c r="CH1661">
        <f>(Transest!$J$14/HexExtSoy!$K$4)</f>
        <v>0.20257267294641951</v>
      </c>
      <c r="CI1661">
        <f>(HydroProcOil!$K$14/HexExtSoy!$K$4)</f>
        <v>0.10977777777777777</v>
      </c>
      <c r="CJ1661">
        <f>(StarchFerm!$K$24/StarchFerm!$K$4)</f>
        <v>0.33157302630665886</v>
      </c>
      <c r="CY1661" s="198"/>
      <c r="CZ1661">
        <f>BP1661*CH1661*1000*LCI!$E$93</f>
        <v>537485170.0079416</v>
      </c>
      <c r="DA1661">
        <f>BQ1661*CI1661*1000*(LCI!$E$99)</f>
        <v>0</v>
      </c>
      <c r="DB1661">
        <f>BR1661*CJ1661*1000*(LCI!$E$96)</f>
        <v>2513029318.4261808</v>
      </c>
    </row>
    <row r="1662" spans="1:106" x14ac:dyDescent="0.25">
      <c r="A1662" s="197">
        <v>31069</v>
      </c>
      <c r="B1662" s="197" t="s">
        <v>1673</v>
      </c>
      <c r="C1662" s="197" t="s">
        <v>1690</v>
      </c>
      <c r="D1662" s="197">
        <v>-102.332517</v>
      </c>
      <c r="E1662" s="197">
        <v>41.61956</v>
      </c>
      <c r="F1662">
        <v>3.14</v>
      </c>
      <c r="G1662">
        <f t="shared" si="154"/>
        <v>3.14</v>
      </c>
      <c r="H1662" s="198">
        <v>10.68</v>
      </c>
      <c r="Q1662" s="221">
        <f>(Q4747*10000)*TEA!$M$15*10^-6</f>
        <v>37.317506246100002</v>
      </c>
      <c r="R1662" s="221">
        <f>(R4747*10000)*TEA!$O$15*10^-6</f>
        <v>37.317506246100002</v>
      </c>
      <c r="AA1662">
        <f t="shared" si="156"/>
        <v>1</v>
      </c>
      <c r="AB1662" s="197">
        <v>31069</v>
      </c>
      <c r="AC1662" s="197">
        <v>900</v>
      </c>
      <c r="AD1662" s="197">
        <f t="shared" si="155"/>
        <v>900</v>
      </c>
      <c r="AE1662" s="197">
        <v>13221</v>
      </c>
      <c r="AJ1662">
        <v>0</v>
      </c>
      <c r="AK1662">
        <v>0</v>
      </c>
      <c r="AU1662" s="198">
        <v>0.27272727299999999</v>
      </c>
      <c r="AV1662" s="6">
        <v>0</v>
      </c>
      <c r="AW1662" s="198">
        <v>0.38356000000000001</v>
      </c>
      <c r="BO1662" s="198"/>
      <c r="BP1662" s="354">
        <f t="shared" si="151"/>
        <v>770.72727349799993</v>
      </c>
      <c r="BQ1662" s="354">
        <f t="shared" si="152"/>
        <v>0</v>
      </c>
      <c r="BR1662" s="354">
        <f t="shared" si="153"/>
        <v>54158.779396800004</v>
      </c>
      <c r="CG1662" s="198"/>
      <c r="CH1662">
        <f>(Transest!$J$14/HexExtSoy!$K$4)</f>
        <v>0.20257267294641951</v>
      </c>
      <c r="CI1662">
        <f>(HydroProcOil!$K$14/HexExtSoy!$K$4)</f>
        <v>0.10977777777777777</v>
      </c>
      <c r="CJ1662">
        <f>(StarchFerm!$K$24/StarchFerm!$K$4)</f>
        <v>0.33157302630665886</v>
      </c>
      <c r="CY1662" s="198"/>
      <c r="CZ1662">
        <f>BP1662*CH1662*1000*LCI!$E$93</f>
        <v>5893842.717421147</v>
      </c>
      <c r="DA1662">
        <f>BQ1662*CI1662*1000*(LCI!$E$99)</f>
        <v>0</v>
      </c>
      <c r="DB1662">
        <f>BR1662*CJ1662*1000*(LCI!$E$96)</f>
        <v>483957060.89385235</v>
      </c>
    </row>
    <row r="1663" spans="1:106" x14ac:dyDescent="0.25">
      <c r="A1663" s="197">
        <v>31071</v>
      </c>
      <c r="B1663" s="197" t="s">
        <v>1673</v>
      </c>
      <c r="C1663" s="197" t="s">
        <v>814</v>
      </c>
      <c r="D1663" s="197">
        <v>-98.993430099999998</v>
      </c>
      <c r="E1663" s="197">
        <v>41.913290000000003</v>
      </c>
      <c r="F1663">
        <v>3.7</v>
      </c>
      <c r="G1663">
        <f t="shared" si="154"/>
        <v>3.7</v>
      </c>
      <c r="H1663" s="198">
        <v>12.25</v>
      </c>
      <c r="Q1663" s="221">
        <f>(Q4748*10000)*TEA!$M$15*10^-6</f>
        <v>38.226391636499997</v>
      </c>
      <c r="R1663" s="221">
        <f>(R4748*10000)*TEA!$O$15*10^-6</f>
        <v>38.226391636499997</v>
      </c>
      <c r="AA1663">
        <f t="shared" si="156"/>
        <v>1</v>
      </c>
      <c r="AB1663" s="197">
        <v>31071</v>
      </c>
      <c r="AC1663" s="197">
        <v>1251</v>
      </c>
      <c r="AD1663" s="197">
        <f t="shared" si="155"/>
        <v>1251</v>
      </c>
      <c r="AE1663" s="197">
        <v>4686</v>
      </c>
      <c r="AJ1663">
        <v>0</v>
      </c>
      <c r="AK1663">
        <v>0</v>
      </c>
      <c r="AU1663" s="198">
        <v>0.27272727299999999</v>
      </c>
      <c r="AV1663" s="6">
        <v>0</v>
      </c>
      <c r="AW1663" s="198">
        <v>0.38356000000000001</v>
      </c>
      <c r="BO1663" s="198"/>
      <c r="BP1663" s="354">
        <f t="shared" si="151"/>
        <v>1262.3727285350999</v>
      </c>
      <c r="BQ1663" s="354">
        <f t="shared" si="152"/>
        <v>0</v>
      </c>
      <c r="BR1663" s="354">
        <f t="shared" si="153"/>
        <v>22017.686460000001</v>
      </c>
      <c r="CG1663" s="198"/>
      <c r="CH1663">
        <f>(Transest!$J$14/HexExtSoy!$K$4)</f>
        <v>0.20257267294641951</v>
      </c>
      <c r="CI1663">
        <f>(HydroProcOil!$K$14/HexExtSoy!$K$4)</f>
        <v>0.10977777777777777</v>
      </c>
      <c r="CJ1663">
        <f>(StarchFerm!$K$24/StarchFerm!$K$4)</f>
        <v>0.33157302630665886</v>
      </c>
      <c r="CY1663" s="198"/>
      <c r="CZ1663">
        <f>BP1663*CH1663*1000*LCI!$E$93</f>
        <v>9653513.7247442566</v>
      </c>
      <c r="DA1663">
        <f>BQ1663*CI1663*1000*(LCI!$E$99)</f>
        <v>0</v>
      </c>
      <c r="DB1663">
        <f>BR1663*CJ1663*1000*(LCI!$E$96)</f>
        <v>196747691.61236969</v>
      </c>
    </row>
    <row r="1664" spans="1:106" x14ac:dyDescent="0.25">
      <c r="A1664" s="197">
        <v>31073</v>
      </c>
      <c r="B1664" s="197" t="s">
        <v>1673</v>
      </c>
      <c r="C1664" s="197" t="s">
        <v>1691</v>
      </c>
      <c r="D1664" s="197">
        <v>-99.834803800000003</v>
      </c>
      <c r="E1664" s="197">
        <v>40.516240000000003</v>
      </c>
      <c r="F1664">
        <v>3.93</v>
      </c>
      <c r="G1664">
        <f t="shared" si="154"/>
        <v>3.93</v>
      </c>
      <c r="H1664" s="198">
        <v>11.89</v>
      </c>
      <c r="Q1664" s="221">
        <f>(Q4749*10000)*TEA!$M$15*10^-6</f>
        <v>40.255819172099997</v>
      </c>
      <c r="R1664" s="221">
        <f>(R4749*10000)*TEA!$O$15*10^-6</f>
        <v>40.255819172099997</v>
      </c>
      <c r="AA1664">
        <f t="shared" si="156"/>
        <v>1</v>
      </c>
      <c r="AB1664" s="197">
        <v>31073</v>
      </c>
      <c r="AC1664" s="197">
        <v>15045</v>
      </c>
      <c r="AD1664" s="197">
        <f t="shared" si="155"/>
        <v>15045</v>
      </c>
      <c r="AE1664" s="197">
        <v>32202</v>
      </c>
      <c r="AJ1664">
        <v>0</v>
      </c>
      <c r="AK1664">
        <v>0</v>
      </c>
      <c r="AU1664" s="198">
        <v>0.27272727299999999</v>
      </c>
      <c r="AV1664" s="6">
        <v>0</v>
      </c>
      <c r="AW1664" s="198">
        <v>0.38356000000000001</v>
      </c>
      <c r="BO1664" s="198"/>
      <c r="BP1664" s="354">
        <f t="shared" si="151"/>
        <v>16125.504561580052</v>
      </c>
      <c r="BQ1664" s="354">
        <f t="shared" si="152"/>
        <v>0</v>
      </c>
      <c r="BR1664" s="354">
        <f t="shared" si="153"/>
        <v>146858.13553680002</v>
      </c>
      <c r="CG1664" s="198"/>
      <c r="CH1664">
        <f>(Transest!$J$14/HexExtSoy!$K$4)</f>
        <v>0.20257267294641951</v>
      </c>
      <c r="CI1664">
        <f>(HydroProcOil!$K$14/HexExtSoy!$K$4)</f>
        <v>0.10977777777777777</v>
      </c>
      <c r="CJ1664">
        <f>(StarchFerm!$K$24/StarchFerm!$K$4)</f>
        <v>0.33157302630665886</v>
      </c>
      <c r="CY1664" s="198"/>
      <c r="CZ1664">
        <f>BP1664*CH1664*1000*LCI!$E$93</f>
        <v>123313642.70224793</v>
      </c>
      <c r="DA1664">
        <f>BQ1664*CI1664*1000*(LCI!$E$99)</f>
        <v>0</v>
      </c>
      <c r="DB1664">
        <f>BR1664*CJ1664*1000*(LCI!$E$96)</f>
        <v>1312308593.9957526</v>
      </c>
    </row>
    <row r="1665" spans="1:106" x14ac:dyDescent="0.25">
      <c r="A1665" s="197">
        <v>31075</v>
      </c>
      <c r="B1665" s="197" t="s">
        <v>1673</v>
      </c>
      <c r="C1665" s="197" t="s">
        <v>697</v>
      </c>
      <c r="D1665" s="197">
        <v>-101.739887</v>
      </c>
      <c r="E1665" s="197">
        <v>41.910130000000002</v>
      </c>
      <c r="F1665">
        <v>0</v>
      </c>
      <c r="G1665">
        <f t="shared" si="154"/>
        <v>0</v>
      </c>
      <c r="H1665" s="198">
        <v>0</v>
      </c>
      <c r="Q1665" s="221">
        <f>(Q4750*10000)*TEA!$M$15*10^-6</f>
        <v>37.388102965649999</v>
      </c>
      <c r="R1665" s="221">
        <f>(R4750*10000)*TEA!$O$15*10^-6</f>
        <v>37.388102965649999</v>
      </c>
      <c r="AA1665">
        <f t="shared" si="156"/>
        <v>1</v>
      </c>
      <c r="AB1665" s="197">
        <v>31075</v>
      </c>
      <c r="AC1665" s="197">
        <v>0</v>
      </c>
      <c r="AD1665" s="197">
        <f t="shared" si="155"/>
        <v>0</v>
      </c>
      <c r="AE1665" s="197">
        <v>0</v>
      </c>
      <c r="AJ1665">
        <v>0</v>
      </c>
      <c r="AK1665">
        <v>0</v>
      </c>
      <c r="AU1665" s="198">
        <v>0.27272727299999999</v>
      </c>
      <c r="AV1665" s="6">
        <v>0</v>
      </c>
      <c r="AW1665" s="198">
        <v>0.38356000000000001</v>
      </c>
      <c r="BO1665" s="198"/>
      <c r="BP1665" s="354">
        <f t="shared" si="151"/>
        <v>0</v>
      </c>
      <c r="BQ1665" s="354">
        <f t="shared" si="152"/>
        <v>0</v>
      </c>
      <c r="BR1665" s="354">
        <f t="shared" si="153"/>
        <v>0</v>
      </c>
      <c r="CG1665" s="198"/>
      <c r="CH1665">
        <f>(Transest!$J$14/HexExtSoy!$K$4)</f>
        <v>0.20257267294641951</v>
      </c>
      <c r="CI1665">
        <f>(HydroProcOil!$K$14/HexExtSoy!$K$4)</f>
        <v>0.10977777777777777</v>
      </c>
      <c r="CJ1665">
        <f>(StarchFerm!$K$24/StarchFerm!$K$4)</f>
        <v>0.33157302630665886</v>
      </c>
      <c r="CY1665" s="198"/>
      <c r="CZ1665">
        <f>BP1665*CH1665*1000*LCI!$E$93</f>
        <v>0</v>
      </c>
      <c r="DA1665">
        <f>BQ1665*CI1665*1000*(LCI!$E$99)</f>
        <v>0</v>
      </c>
      <c r="DB1665">
        <f>BR1665*CJ1665*1000*(LCI!$E$96)</f>
        <v>0</v>
      </c>
    </row>
    <row r="1666" spans="1:106" x14ac:dyDescent="0.25">
      <c r="A1666" s="197">
        <v>31077</v>
      </c>
      <c r="B1666" s="197" t="s">
        <v>1673</v>
      </c>
      <c r="C1666" s="197" t="s">
        <v>1223</v>
      </c>
      <c r="D1666" s="197">
        <v>-98.524749900000003</v>
      </c>
      <c r="E1666" s="197">
        <v>41.562950000000001</v>
      </c>
      <c r="F1666">
        <v>3.86</v>
      </c>
      <c r="G1666">
        <f t="shared" si="154"/>
        <v>3.86</v>
      </c>
      <c r="H1666" s="198">
        <v>11.07</v>
      </c>
      <c r="Q1666" s="221">
        <f>(Q4751*10000)*TEA!$M$15*10^-6</f>
        <v>38.668131170999992</v>
      </c>
      <c r="R1666" s="221">
        <f>(R4751*10000)*TEA!$O$15*10^-6</f>
        <v>38.668131170999992</v>
      </c>
      <c r="AA1666">
        <f t="shared" si="156"/>
        <v>1</v>
      </c>
      <c r="AB1666" s="197">
        <v>31077</v>
      </c>
      <c r="AC1666" s="197">
        <v>15324</v>
      </c>
      <c r="AD1666" s="197">
        <f t="shared" si="155"/>
        <v>15324</v>
      </c>
      <c r="AE1666" s="197">
        <v>30254</v>
      </c>
      <c r="AJ1666">
        <v>0</v>
      </c>
      <c r="AK1666">
        <v>0</v>
      </c>
      <c r="AU1666" s="198">
        <v>0.27272727299999999</v>
      </c>
      <c r="AV1666" s="6">
        <v>0</v>
      </c>
      <c r="AW1666" s="198">
        <v>0.38356000000000001</v>
      </c>
      <c r="BO1666" s="198"/>
      <c r="BP1666" s="354">
        <f t="shared" si="151"/>
        <v>16131.992743404719</v>
      </c>
      <c r="BQ1666" s="354">
        <f t="shared" si="152"/>
        <v>0</v>
      </c>
      <c r="BR1666" s="354">
        <f t="shared" si="153"/>
        <v>128458.76233680002</v>
      </c>
      <c r="CG1666" s="198"/>
      <c r="CH1666">
        <f>(Transest!$J$14/HexExtSoy!$K$4)</f>
        <v>0.20257267294641951</v>
      </c>
      <c r="CI1666">
        <f>(HydroProcOil!$K$14/HexExtSoy!$K$4)</f>
        <v>0.10977777777777777</v>
      </c>
      <c r="CJ1666">
        <f>(StarchFerm!$K$24/StarchFerm!$K$4)</f>
        <v>0.33157302630665886</v>
      </c>
      <c r="CY1666" s="198"/>
      <c r="CZ1666">
        <f>BP1666*CH1666*1000*LCI!$E$93</f>
        <v>123363258.59688607</v>
      </c>
      <c r="DA1666">
        <f>BQ1666*CI1666*1000*(LCI!$E$99)</f>
        <v>0</v>
      </c>
      <c r="DB1666">
        <f>BR1666*CJ1666*1000*(LCI!$E$96)</f>
        <v>1147893762.7285759</v>
      </c>
    </row>
    <row r="1667" spans="1:106" x14ac:dyDescent="0.25">
      <c r="A1667" s="197">
        <v>31079</v>
      </c>
      <c r="B1667" s="197" t="s">
        <v>1673</v>
      </c>
      <c r="C1667" s="197" t="s">
        <v>962</v>
      </c>
      <c r="D1667" s="197">
        <v>-98.513693000000004</v>
      </c>
      <c r="E1667" s="197">
        <v>40.869070000000001</v>
      </c>
      <c r="F1667">
        <v>4.41</v>
      </c>
      <c r="G1667">
        <f t="shared" si="154"/>
        <v>4.41</v>
      </c>
      <c r="H1667" s="198">
        <v>13.21</v>
      </c>
      <c r="Q1667" s="221">
        <f>(Q4752*10000)*TEA!$M$15*10^-6</f>
        <v>39.776053364549995</v>
      </c>
      <c r="R1667" s="221">
        <f>(R4752*10000)*TEA!$O$15*10^-6</f>
        <v>39.776053364549995</v>
      </c>
      <c r="AA1667">
        <f t="shared" si="156"/>
        <v>1</v>
      </c>
      <c r="AB1667" s="197">
        <v>31079</v>
      </c>
      <c r="AC1667" s="197">
        <v>20756</v>
      </c>
      <c r="AD1667" s="197">
        <f t="shared" si="155"/>
        <v>20756</v>
      </c>
      <c r="AE1667" s="197">
        <v>80777</v>
      </c>
      <c r="AJ1667">
        <v>0</v>
      </c>
      <c r="AK1667">
        <v>0</v>
      </c>
      <c r="AU1667" s="198">
        <v>0.27272727299999999</v>
      </c>
      <c r="AV1667" s="6">
        <v>0</v>
      </c>
      <c r="AW1667" s="198">
        <v>0.38356000000000001</v>
      </c>
      <c r="BO1667" s="198"/>
      <c r="BP1667" s="354">
        <f t="shared" ref="BP1667:BP1730" si="157">F1667*AC1667*AU1667</f>
        <v>24963.807297691081</v>
      </c>
      <c r="BQ1667" s="354">
        <f t="shared" ref="BQ1667:BQ1730" si="158">G1667*AD1667*AV1667</f>
        <v>0</v>
      </c>
      <c r="BR1667" s="354">
        <f t="shared" ref="BR1667:BR1730" si="159">H1667*AE1667*AW1667</f>
        <v>409283.13304520008</v>
      </c>
      <c r="CG1667" s="198"/>
      <c r="CH1667">
        <f>(Transest!$J$14/HexExtSoy!$K$4)</f>
        <v>0.20257267294641951</v>
      </c>
      <c r="CI1667">
        <f>(HydroProcOil!$K$14/HexExtSoy!$K$4)</f>
        <v>0.10977777777777777</v>
      </c>
      <c r="CJ1667">
        <f>(StarchFerm!$K$24/StarchFerm!$K$4)</f>
        <v>0.33157302630665886</v>
      </c>
      <c r="CY1667" s="198"/>
      <c r="CZ1667">
        <f>BP1667*CH1667*1000*LCI!$E$93</f>
        <v>190901190.21327624</v>
      </c>
      <c r="DA1667">
        <f>BQ1667*CI1667*1000*(LCI!$E$99)</f>
        <v>0</v>
      </c>
      <c r="DB1667">
        <f>BR1667*CJ1667*1000*(LCI!$E$96)</f>
        <v>3657310307.7298293</v>
      </c>
    </row>
    <row r="1668" spans="1:106" x14ac:dyDescent="0.25">
      <c r="A1668" s="197">
        <v>31081</v>
      </c>
      <c r="B1668" s="197" t="s">
        <v>1673</v>
      </c>
      <c r="C1668" s="197" t="s">
        <v>879</v>
      </c>
      <c r="D1668" s="197">
        <v>-98.033540799999997</v>
      </c>
      <c r="E1668" s="197">
        <v>40.865699999999997</v>
      </c>
      <c r="F1668">
        <v>4.4400000000000004</v>
      </c>
      <c r="G1668">
        <f t="shared" ref="G1668:G1731" si="160">F1668</f>
        <v>4.4400000000000004</v>
      </c>
      <c r="H1668" s="198">
        <v>13.38</v>
      </c>
      <c r="Q1668" s="221">
        <f>(Q4753*10000)*TEA!$M$15*10^-6</f>
        <v>39.790113985799998</v>
      </c>
      <c r="R1668" s="221">
        <f>(R4753*10000)*TEA!$O$15*10^-6</f>
        <v>39.790113985799998</v>
      </c>
      <c r="AA1668">
        <f t="shared" si="156"/>
        <v>1</v>
      </c>
      <c r="AB1668" s="197">
        <v>31081</v>
      </c>
      <c r="AC1668" s="197">
        <v>32172</v>
      </c>
      <c r="AD1668" s="197">
        <f t="shared" ref="AD1668:AD1731" si="161">AC1668</f>
        <v>32172</v>
      </c>
      <c r="AE1668" s="197">
        <v>77262</v>
      </c>
      <c r="AJ1668">
        <v>0</v>
      </c>
      <c r="AK1668">
        <v>0</v>
      </c>
      <c r="AU1668" s="198">
        <v>0.27272727299999999</v>
      </c>
      <c r="AV1668" s="6">
        <v>0</v>
      </c>
      <c r="AW1668" s="198">
        <v>0.38356000000000001</v>
      </c>
      <c r="BO1668" s="198"/>
      <c r="BP1668" s="354">
        <f t="shared" si="157"/>
        <v>38957.367311684648</v>
      </c>
      <c r="BQ1668" s="354">
        <f t="shared" si="158"/>
        <v>0</v>
      </c>
      <c r="BR1668" s="354">
        <f t="shared" si="159"/>
        <v>396511.11819360004</v>
      </c>
      <c r="CG1668" s="198"/>
      <c r="CH1668">
        <f>(Transest!$J$14/HexExtSoy!$K$4)</f>
        <v>0.20257267294641951</v>
      </c>
      <c r="CI1668">
        <f>(HydroProcOil!$K$14/HexExtSoy!$K$4)</f>
        <v>0.10977777777777777</v>
      </c>
      <c r="CJ1668">
        <f>(StarchFerm!$K$24/StarchFerm!$K$4)</f>
        <v>0.33157302630665886</v>
      </c>
      <c r="CY1668" s="198"/>
      <c r="CZ1668">
        <f>BP1668*CH1668*1000*LCI!$E$93</f>
        <v>297911600.52994943</v>
      </c>
      <c r="DA1668">
        <f>BQ1668*CI1668*1000*(LCI!$E$99)</f>
        <v>0</v>
      </c>
      <c r="DB1668">
        <f>BR1668*CJ1668*1000*(LCI!$E$96)</f>
        <v>3543180948.8684254</v>
      </c>
    </row>
    <row r="1669" spans="1:106" x14ac:dyDescent="0.25">
      <c r="A1669" s="197">
        <v>31083</v>
      </c>
      <c r="B1669" s="197" t="s">
        <v>1673</v>
      </c>
      <c r="C1669" s="197" t="s">
        <v>1297</v>
      </c>
      <c r="D1669" s="197">
        <v>-99.403852099999995</v>
      </c>
      <c r="E1669" s="197">
        <v>40.174680000000002</v>
      </c>
      <c r="F1669">
        <v>4.1399999999999997</v>
      </c>
      <c r="G1669">
        <f t="shared" si="160"/>
        <v>4.1399999999999997</v>
      </c>
      <c r="H1669" s="198">
        <v>10.61</v>
      </c>
      <c r="Q1669" s="221">
        <f>(Q4754*10000)*TEA!$M$15*10^-6</f>
        <v>41.028167578049995</v>
      </c>
      <c r="R1669" s="221">
        <f>(R4754*10000)*TEA!$O$15*10^-6</f>
        <v>41.028167578049995</v>
      </c>
      <c r="AA1669">
        <f t="shared" si="156"/>
        <v>1</v>
      </c>
      <c r="AB1669" s="197">
        <v>31083</v>
      </c>
      <c r="AC1669" s="197">
        <v>21077</v>
      </c>
      <c r="AD1669" s="197">
        <f t="shared" si="161"/>
        <v>21077</v>
      </c>
      <c r="AE1669" s="197">
        <v>43028</v>
      </c>
      <c r="AJ1669">
        <v>0</v>
      </c>
      <c r="AK1669">
        <v>0</v>
      </c>
      <c r="AU1669" s="198">
        <v>0.27272727299999999</v>
      </c>
      <c r="AV1669" s="6">
        <v>0</v>
      </c>
      <c r="AW1669" s="198">
        <v>0.38356000000000001</v>
      </c>
      <c r="BO1669" s="198"/>
      <c r="BP1669" s="354">
        <f t="shared" si="157"/>
        <v>23797.84911470694</v>
      </c>
      <c r="BQ1669" s="354">
        <f t="shared" si="158"/>
        <v>0</v>
      </c>
      <c r="BR1669" s="354">
        <f t="shared" si="159"/>
        <v>175105.5268048</v>
      </c>
      <c r="CG1669" s="198"/>
      <c r="CH1669">
        <f>(Transest!$J$14/HexExtSoy!$K$4)</f>
        <v>0.20257267294641951</v>
      </c>
      <c r="CI1669">
        <f>(HydroProcOil!$K$14/HexExtSoy!$K$4)</f>
        <v>0.10977777777777777</v>
      </c>
      <c r="CJ1669">
        <f>(StarchFerm!$K$24/StarchFerm!$K$4)</f>
        <v>0.33157302630665886</v>
      </c>
      <c r="CY1669" s="198"/>
      <c r="CZ1669">
        <f>BP1669*CH1669*1000*LCI!$E$93</f>
        <v>181984969.93420175</v>
      </c>
      <c r="DA1669">
        <f>BQ1669*CI1669*1000*(LCI!$E$99)</f>
        <v>0</v>
      </c>
      <c r="DB1669">
        <f>BR1669*CJ1669*1000*(LCI!$E$96)</f>
        <v>1564724261.5613267</v>
      </c>
    </row>
    <row r="1670" spans="1:106" x14ac:dyDescent="0.25">
      <c r="A1670" s="197">
        <v>31085</v>
      </c>
      <c r="B1670" s="197" t="s">
        <v>1673</v>
      </c>
      <c r="C1670" s="197" t="s">
        <v>1692</v>
      </c>
      <c r="D1670" s="197">
        <v>-101.059738</v>
      </c>
      <c r="E1670" s="197">
        <v>40.525590000000001</v>
      </c>
      <c r="F1670">
        <v>3.44</v>
      </c>
      <c r="G1670">
        <f t="shared" si="160"/>
        <v>3.44</v>
      </c>
      <c r="H1670" s="198">
        <v>8.65</v>
      </c>
      <c r="Q1670" s="221">
        <f>(Q4755*10000)*TEA!$M$15*10^-6</f>
        <v>39.638454865200003</v>
      </c>
      <c r="R1670" s="221">
        <f>(R4755*10000)*TEA!$O$15*10^-6</f>
        <v>39.638454865200003</v>
      </c>
      <c r="AA1670">
        <f t="shared" si="156"/>
        <v>1</v>
      </c>
      <c r="AB1670" s="197">
        <v>31085</v>
      </c>
      <c r="AC1670" s="197">
        <v>3590</v>
      </c>
      <c r="AD1670" s="197">
        <f t="shared" si="161"/>
        <v>3590</v>
      </c>
      <c r="AE1670" s="197">
        <v>34153</v>
      </c>
      <c r="AJ1670">
        <v>0</v>
      </c>
      <c r="AK1670">
        <v>0</v>
      </c>
      <c r="AU1670" s="198">
        <v>0.27272727299999999</v>
      </c>
      <c r="AV1670" s="6">
        <v>0</v>
      </c>
      <c r="AW1670" s="198">
        <v>0.38356000000000001</v>
      </c>
      <c r="BO1670" s="198"/>
      <c r="BP1670" s="354">
        <f t="shared" si="157"/>
        <v>3368.0727306407998</v>
      </c>
      <c r="BQ1670" s="354">
        <f t="shared" si="158"/>
        <v>0</v>
      </c>
      <c r="BR1670" s="354">
        <f t="shared" si="159"/>
        <v>113312.61848200001</v>
      </c>
      <c r="CG1670" s="198"/>
      <c r="CH1670">
        <f>(Transest!$J$14/HexExtSoy!$K$4)</f>
        <v>0.20257267294641951</v>
      </c>
      <c r="CI1670">
        <f>(HydroProcOil!$K$14/HexExtSoy!$K$4)</f>
        <v>0.10977777777777777</v>
      </c>
      <c r="CJ1670">
        <f>(StarchFerm!$K$24/StarchFerm!$K$4)</f>
        <v>0.33157302630665886</v>
      </c>
      <c r="CY1670" s="198"/>
      <c r="CZ1670">
        <f>BP1670*CH1670*1000*LCI!$E$93</f>
        <v>25756050.963575445</v>
      </c>
      <c r="DA1670">
        <f>BQ1670*CI1670*1000*(LCI!$E$99)</f>
        <v>0</v>
      </c>
      <c r="DB1670">
        <f>BR1670*CJ1670*1000*(LCI!$E$96)</f>
        <v>1012549440.9863915</v>
      </c>
    </row>
    <row r="1671" spans="1:106" x14ac:dyDescent="0.25">
      <c r="A1671" s="197">
        <v>31087</v>
      </c>
      <c r="B1671" s="197" t="s">
        <v>1673</v>
      </c>
      <c r="C1671" s="197" t="s">
        <v>1693</v>
      </c>
      <c r="D1671" s="197">
        <v>-101.04111899999999</v>
      </c>
      <c r="E1671" s="197">
        <v>40.182110000000002</v>
      </c>
      <c r="F1671">
        <v>3.74</v>
      </c>
      <c r="G1671">
        <f t="shared" si="160"/>
        <v>3.74</v>
      </c>
      <c r="H1671" s="198">
        <v>7.72</v>
      </c>
      <c r="Q1671" s="221">
        <f>(Q4756*10000)*TEA!$M$15*10^-6</f>
        <v>40.293688717799995</v>
      </c>
      <c r="R1671" s="221">
        <f>(R4756*10000)*TEA!$O$15*10^-6</f>
        <v>40.293688717799995</v>
      </c>
      <c r="AA1671">
        <f t="shared" si="156"/>
        <v>1</v>
      </c>
      <c r="AB1671" s="197">
        <v>31087</v>
      </c>
      <c r="AC1671" s="197">
        <v>1478</v>
      </c>
      <c r="AD1671" s="197">
        <f t="shared" si="161"/>
        <v>1478</v>
      </c>
      <c r="AE1671" s="197">
        <v>26167</v>
      </c>
      <c r="AJ1671">
        <v>0</v>
      </c>
      <c r="AK1671">
        <v>0</v>
      </c>
      <c r="AU1671" s="198">
        <v>0.27272727299999999</v>
      </c>
      <c r="AV1671" s="6">
        <v>0</v>
      </c>
      <c r="AW1671" s="198">
        <v>0.38356000000000001</v>
      </c>
      <c r="BO1671" s="198"/>
      <c r="BP1671" s="354">
        <f t="shared" si="157"/>
        <v>1507.5600015075599</v>
      </c>
      <c r="BQ1671" s="354">
        <f t="shared" si="158"/>
        <v>0</v>
      </c>
      <c r="BR1671" s="354">
        <f t="shared" si="159"/>
        <v>77482.664094399996</v>
      </c>
      <c r="CG1671" s="198"/>
      <c r="CH1671">
        <f>(Transest!$J$14/HexExtSoy!$K$4)</f>
        <v>0.20257267294641951</v>
      </c>
      <c r="CI1671">
        <f>(HydroProcOil!$K$14/HexExtSoy!$K$4)</f>
        <v>0.10977777777777777</v>
      </c>
      <c r="CJ1671">
        <f>(StarchFerm!$K$24/StarchFerm!$K$4)</f>
        <v>0.33157302630665886</v>
      </c>
      <c r="CY1671" s="198"/>
      <c r="CZ1671">
        <f>BP1671*CH1671*1000*LCI!$E$93</f>
        <v>11528489.832251672</v>
      </c>
      <c r="DA1671">
        <f>BQ1671*CI1671*1000*(LCI!$E$99)</f>
        <v>0</v>
      </c>
      <c r="DB1671">
        <f>BR1671*CJ1671*1000*(LCI!$E$96)</f>
        <v>692376800.27122343</v>
      </c>
    </row>
    <row r="1672" spans="1:106" x14ac:dyDescent="0.25">
      <c r="A1672" s="197">
        <v>31089</v>
      </c>
      <c r="B1672" s="197" t="s">
        <v>1673</v>
      </c>
      <c r="C1672" s="197" t="s">
        <v>1609</v>
      </c>
      <c r="D1672" s="197">
        <v>-98.790476499999997</v>
      </c>
      <c r="E1672" s="197">
        <v>42.452359999999999</v>
      </c>
      <c r="F1672">
        <v>4.01</v>
      </c>
      <c r="G1672">
        <f t="shared" si="160"/>
        <v>4.01</v>
      </c>
      <c r="H1672" s="198">
        <v>12.48</v>
      </c>
      <c r="Q1672" s="221">
        <f>(Q4757*10000)*TEA!$M$15*10^-6</f>
        <v>37.635821169299994</v>
      </c>
      <c r="R1672" s="221">
        <f>(R4757*10000)*TEA!$O$15*10^-6</f>
        <v>37.635821169299994</v>
      </c>
      <c r="AA1672">
        <f t="shared" si="156"/>
        <v>1</v>
      </c>
      <c r="AB1672" s="197">
        <v>31089</v>
      </c>
      <c r="AC1672" s="197">
        <v>40182</v>
      </c>
      <c r="AD1672" s="197">
        <f t="shared" si="161"/>
        <v>40182</v>
      </c>
      <c r="AE1672" s="197">
        <v>75034</v>
      </c>
      <c r="AJ1672">
        <v>0</v>
      </c>
      <c r="AK1672">
        <v>0</v>
      </c>
      <c r="AU1672" s="198">
        <v>0.27272727299999999</v>
      </c>
      <c r="AV1672" s="6">
        <v>0</v>
      </c>
      <c r="AW1672" s="198">
        <v>0.38356000000000001</v>
      </c>
      <c r="BO1672" s="198"/>
      <c r="BP1672" s="354">
        <f t="shared" si="157"/>
        <v>43944.496407580853</v>
      </c>
      <c r="BQ1672" s="354">
        <f t="shared" si="158"/>
        <v>0</v>
      </c>
      <c r="BR1672" s="354">
        <f t="shared" si="159"/>
        <v>359174.91217920004</v>
      </c>
      <c r="CG1672" s="198"/>
      <c r="CH1672">
        <f>(Transest!$J$14/HexExtSoy!$K$4)</f>
        <v>0.20257267294641951</v>
      </c>
      <c r="CI1672">
        <f>(HydroProcOil!$K$14/HexExtSoy!$K$4)</f>
        <v>0.10977777777777777</v>
      </c>
      <c r="CJ1672">
        <f>(StarchFerm!$K$24/StarchFerm!$K$4)</f>
        <v>0.33157302630665886</v>
      </c>
      <c r="CY1672" s="198"/>
      <c r="CZ1672">
        <f>BP1672*CH1672*1000*LCI!$E$93</f>
        <v>336048767.22094136</v>
      </c>
      <c r="DA1672">
        <f>BQ1672*CI1672*1000*(LCI!$E$99)</f>
        <v>0</v>
      </c>
      <c r="DB1672">
        <f>BR1672*CJ1672*1000*(LCI!$E$96)</f>
        <v>3209548604.6962814</v>
      </c>
    </row>
    <row r="1673" spans="1:106" x14ac:dyDescent="0.25">
      <c r="A1673" s="197">
        <v>31091</v>
      </c>
      <c r="B1673" s="197" t="s">
        <v>1673</v>
      </c>
      <c r="C1673" s="197" t="s">
        <v>1694</v>
      </c>
      <c r="D1673" s="197">
        <v>-101.13346799999999</v>
      </c>
      <c r="E1673" s="197">
        <v>41.916400000000003</v>
      </c>
      <c r="F1673">
        <v>0</v>
      </c>
      <c r="G1673">
        <f t="shared" si="160"/>
        <v>0</v>
      </c>
      <c r="H1673" s="198">
        <v>0</v>
      </c>
      <c r="Q1673" s="221">
        <f>(Q4758*10000)*TEA!$M$15*10^-6</f>
        <v>37.609485160050006</v>
      </c>
      <c r="R1673" s="221">
        <f>(R4758*10000)*TEA!$O$15*10^-6</f>
        <v>37.609485160050006</v>
      </c>
      <c r="AA1673">
        <f t="shared" si="156"/>
        <v>1</v>
      </c>
      <c r="AB1673" s="197">
        <v>31091</v>
      </c>
      <c r="AC1673" s="197">
        <v>0</v>
      </c>
      <c r="AD1673" s="197">
        <f t="shared" si="161"/>
        <v>0</v>
      </c>
      <c r="AE1673" s="197">
        <v>0</v>
      </c>
      <c r="AJ1673">
        <v>0</v>
      </c>
      <c r="AK1673">
        <v>0</v>
      </c>
      <c r="AU1673" s="198">
        <v>0.27272727299999999</v>
      </c>
      <c r="AV1673" s="6">
        <v>0</v>
      </c>
      <c r="AW1673" s="198">
        <v>0.38356000000000001</v>
      </c>
      <c r="BO1673" s="198"/>
      <c r="BP1673" s="354">
        <f t="shared" si="157"/>
        <v>0</v>
      </c>
      <c r="BQ1673" s="354">
        <f t="shared" si="158"/>
        <v>0</v>
      </c>
      <c r="BR1673" s="354">
        <f t="shared" si="159"/>
        <v>0</v>
      </c>
      <c r="CG1673" s="198"/>
      <c r="CH1673">
        <f>(Transest!$J$14/HexExtSoy!$K$4)</f>
        <v>0.20257267294641951</v>
      </c>
      <c r="CI1673">
        <f>(HydroProcOil!$K$14/HexExtSoy!$K$4)</f>
        <v>0.10977777777777777</v>
      </c>
      <c r="CJ1673">
        <f>(StarchFerm!$K$24/StarchFerm!$K$4)</f>
        <v>0.33157302630665886</v>
      </c>
      <c r="CY1673" s="198"/>
      <c r="CZ1673">
        <f>BP1673*CH1673*1000*LCI!$E$93</f>
        <v>0</v>
      </c>
      <c r="DA1673">
        <f>BQ1673*CI1673*1000*(LCI!$E$99)</f>
        <v>0</v>
      </c>
      <c r="DB1673">
        <f>BR1673*CJ1673*1000*(LCI!$E$96)</f>
        <v>0</v>
      </c>
    </row>
    <row r="1674" spans="1:106" x14ac:dyDescent="0.25">
      <c r="A1674" s="197">
        <v>31093</v>
      </c>
      <c r="B1674" s="197" t="s">
        <v>1673</v>
      </c>
      <c r="C1674" s="197" t="s">
        <v>700</v>
      </c>
      <c r="D1674" s="197">
        <v>-98.526368199999993</v>
      </c>
      <c r="E1674" s="197">
        <v>41.214350000000003</v>
      </c>
      <c r="F1674">
        <v>3.94</v>
      </c>
      <c r="G1674">
        <f t="shared" si="160"/>
        <v>3.94</v>
      </c>
      <c r="H1674" s="198">
        <v>11.33</v>
      </c>
      <c r="Q1674" s="221">
        <f>(Q4759*10000)*TEA!$M$15*10^-6</f>
        <v>39.195002860199999</v>
      </c>
      <c r="R1674" s="221">
        <f>(R4759*10000)*TEA!$O$15*10^-6</f>
        <v>39.195002860199999</v>
      </c>
      <c r="AA1674">
        <f t="shared" si="156"/>
        <v>1</v>
      </c>
      <c r="AB1674" s="197">
        <v>31093</v>
      </c>
      <c r="AC1674" s="197">
        <v>15686</v>
      </c>
      <c r="AD1674" s="197">
        <f t="shared" si="161"/>
        <v>15686</v>
      </c>
      <c r="AE1674" s="197">
        <v>39851</v>
      </c>
      <c r="AJ1674">
        <v>0</v>
      </c>
      <c r="AK1674">
        <v>0</v>
      </c>
      <c r="AU1674" s="198">
        <v>0.27272727299999999</v>
      </c>
      <c r="AV1674" s="6">
        <v>0</v>
      </c>
      <c r="AW1674" s="198">
        <v>0.38356000000000001</v>
      </c>
      <c r="BO1674" s="198"/>
      <c r="BP1674" s="354">
        <f t="shared" si="157"/>
        <v>16855.320016855319</v>
      </c>
      <c r="BQ1674" s="354">
        <f t="shared" si="158"/>
        <v>0</v>
      </c>
      <c r="BR1674" s="354">
        <f t="shared" si="159"/>
        <v>173181.8775148</v>
      </c>
      <c r="CG1674" s="198"/>
      <c r="CH1674">
        <f>(Transest!$J$14/HexExtSoy!$K$4)</f>
        <v>0.20257267294641951</v>
      </c>
      <c r="CI1674">
        <f>(HydroProcOil!$K$14/HexExtSoy!$K$4)</f>
        <v>0.10977777777777777</v>
      </c>
      <c r="CJ1674">
        <f>(StarchFerm!$K$24/StarchFerm!$K$4)</f>
        <v>0.33157302630665886</v>
      </c>
      <c r="CY1674" s="198"/>
      <c r="CZ1674">
        <f>BP1674*CH1674*1000*LCI!$E$93</f>
        <v>128894627.90160806</v>
      </c>
      <c r="DA1674">
        <f>BQ1674*CI1674*1000*(LCI!$E$99)</f>
        <v>0</v>
      </c>
      <c r="DB1674">
        <f>BR1674*CJ1674*1000*(LCI!$E$96)</f>
        <v>1547534737.2229338</v>
      </c>
    </row>
    <row r="1675" spans="1:106" x14ac:dyDescent="0.25">
      <c r="A1675" s="197">
        <v>31095</v>
      </c>
      <c r="B1675" s="197" t="s">
        <v>1673</v>
      </c>
      <c r="C1675" s="197" t="s">
        <v>628</v>
      </c>
      <c r="D1675" s="197">
        <v>-97.140694499999995</v>
      </c>
      <c r="E1675" s="197">
        <v>40.169730000000001</v>
      </c>
      <c r="F1675">
        <v>3.14</v>
      </c>
      <c r="G1675">
        <f t="shared" si="160"/>
        <v>3.14</v>
      </c>
      <c r="H1675" s="198">
        <v>9.23</v>
      </c>
      <c r="Q1675" s="221">
        <f>(Q4760*10000)*TEA!$M$15*10^-6</f>
        <v>41.438732199750007</v>
      </c>
      <c r="R1675" s="221">
        <f>(R4760*10000)*TEA!$O$15*10^-6</f>
        <v>41.438732199750007</v>
      </c>
      <c r="AA1675">
        <f t="shared" si="156"/>
        <v>1</v>
      </c>
      <c r="AB1675" s="197">
        <v>31095</v>
      </c>
      <c r="AC1675" s="197">
        <v>47761</v>
      </c>
      <c r="AD1675" s="197">
        <f t="shared" si="161"/>
        <v>47761</v>
      </c>
      <c r="AE1675" s="197">
        <v>52302</v>
      </c>
      <c r="AJ1675">
        <v>0</v>
      </c>
      <c r="AK1675">
        <v>0</v>
      </c>
      <c r="AU1675" s="198">
        <v>0.27272727299999999</v>
      </c>
      <c r="AV1675" s="6">
        <v>0</v>
      </c>
      <c r="AW1675" s="198">
        <v>0.38356000000000001</v>
      </c>
      <c r="BO1675" s="198"/>
      <c r="BP1675" s="354">
        <f t="shared" si="157"/>
        <v>40900.783677264422</v>
      </c>
      <c r="BQ1675" s="354">
        <f t="shared" si="158"/>
        <v>0</v>
      </c>
      <c r="BR1675" s="354">
        <f t="shared" si="159"/>
        <v>185162.61575760003</v>
      </c>
      <c r="CG1675" s="198"/>
      <c r="CH1675">
        <f>(Transest!$J$14/HexExtSoy!$K$4)</f>
        <v>0.20257267294641951</v>
      </c>
      <c r="CI1675">
        <f>(HydroProcOil!$K$14/HexExtSoy!$K$4)</f>
        <v>0.10977777777777777</v>
      </c>
      <c r="CJ1675">
        <f>(StarchFerm!$K$24/StarchFerm!$K$4)</f>
        <v>0.33157302630665886</v>
      </c>
      <c r="CY1675" s="198"/>
      <c r="CZ1675">
        <f>BP1675*CH1675*1000*LCI!$E$93</f>
        <v>312773135.58527941</v>
      </c>
      <c r="DA1675">
        <f>BQ1675*CI1675*1000*(LCI!$E$99)</f>
        <v>0</v>
      </c>
      <c r="DB1675">
        <f>BR1675*CJ1675*1000*(LCI!$E$96)</f>
        <v>1654593332.9280407</v>
      </c>
    </row>
    <row r="1676" spans="1:106" x14ac:dyDescent="0.25">
      <c r="A1676" s="197">
        <v>31097</v>
      </c>
      <c r="B1676" s="197" t="s">
        <v>1673</v>
      </c>
      <c r="C1676" s="197" t="s">
        <v>703</v>
      </c>
      <c r="D1676" s="197">
        <v>-96.275526299999996</v>
      </c>
      <c r="E1676" s="197">
        <v>40.38176</v>
      </c>
      <c r="F1676">
        <v>2.93</v>
      </c>
      <c r="G1676">
        <f t="shared" si="160"/>
        <v>2.93</v>
      </c>
      <c r="H1676" s="198">
        <v>10.119999999999999</v>
      </c>
      <c r="Q1676" s="221">
        <f>(Q4761*10000)*TEA!$M$15*10^-6</f>
        <v>41.237582813099991</v>
      </c>
      <c r="R1676" s="221">
        <f>(R4761*10000)*TEA!$O$15*10^-6</f>
        <v>41.237582813099991</v>
      </c>
      <c r="AA1676">
        <f t="shared" si="156"/>
        <v>1</v>
      </c>
      <c r="AB1676" s="197">
        <v>31097</v>
      </c>
      <c r="AC1676" s="197">
        <v>20210</v>
      </c>
      <c r="AD1676" s="197">
        <f t="shared" si="161"/>
        <v>20210</v>
      </c>
      <c r="AE1676" s="197">
        <v>21748</v>
      </c>
      <c r="AJ1676">
        <v>0</v>
      </c>
      <c r="AK1676">
        <v>0</v>
      </c>
      <c r="AU1676" s="198">
        <v>0.27272727299999999</v>
      </c>
      <c r="AV1676" s="6">
        <v>0</v>
      </c>
      <c r="AW1676" s="198">
        <v>0.38356000000000001</v>
      </c>
      <c r="BO1676" s="198"/>
      <c r="BP1676" s="354">
        <f t="shared" si="157"/>
        <v>16149.6272888769</v>
      </c>
      <c r="BQ1676" s="354">
        <f t="shared" si="158"/>
        <v>0</v>
      </c>
      <c r="BR1676" s="354">
        <f t="shared" si="159"/>
        <v>84417.628345599995</v>
      </c>
      <c r="CG1676" s="198"/>
      <c r="CH1676">
        <f>(Transest!$J$14/HexExtSoy!$K$4)</f>
        <v>0.20257267294641951</v>
      </c>
      <c r="CI1676">
        <f>(HydroProcOil!$K$14/HexExtSoy!$K$4)</f>
        <v>0.10977777777777777</v>
      </c>
      <c r="CJ1676">
        <f>(StarchFerm!$K$24/StarchFerm!$K$4)</f>
        <v>0.33157302630665886</v>
      </c>
      <c r="CY1676" s="198"/>
      <c r="CZ1676">
        <f>BP1676*CH1676*1000*LCI!$E$93</f>
        <v>123498112.05410776</v>
      </c>
      <c r="DA1676">
        <f>BQ1676*CI1676*1000*(LCI!$E$99)</f>
        <v>0</v>
      </c>
      <c r="DB1676">
        <f>BR1676*CJ1676*1000*(LCI!$E$96)</f>
        <v>754346899.18768811</v>
      </c>
    </row>
    <row r="1677" spans="1:106" x14ac:dyDescent="0.25">
      <c r="A1677" s="197">
        <v>31099</v>
      </c>
      <c r="B1677" s="197" t="s">
        <v>1673</v>
      </c>
      <c r="C1677" s="197" t="s">
        <v>1695</v>
      </c>
      <c r="D1677" s="197">
        <v>-98.953281000000004</v>
      </c>
      <c r="E1677" s="197">
        <v>40.503999999999998</v>
      </c>
      <c r="F1677">
        <v>4.43</v>
      </c>
      <c r="G1677">
        <f t="shared" si="160"/>
        <v>4.43</v>
      </c>
      <c r="H1677" s="198">
        <v>13.36</v>
      </c>
      <c r="Q1677" s="221">
        <f>(Q4762*10000)*TEA!$M$15*10^-6</f>
        <v>40.447410424199994</v>
      </c>
      <c r="R1677" s="221">
        <f>(R4762*10000)*TEA!$O$15*10^-6</f>
        <v>40.447410424199994</v>
      </c>
      <c r="AA1677">
        <f t="shared" si="156"/>
        <v>1</v>
      </c>
      <c r="AB1677" s="197">
        <v>31099</v>
      </c>
      <c r="AC1677" s="197">
        <v>30634</v>
      </c>
      <c r="AD1677" s="197">
        <f t="shared" si="161"/>
        <v>30634</v>
      </c>
      <c r="AE1677" s="197">
        <v>56637</v>
      </c>
      <c r="AJ1677">
        <v>0</v>
      </c>
      <c r="AK1677">
        <v>0</v>
      </c>
      <c r="AU1677" s="198">
        <v>0.27272727299999999</v>
      </c>
      <c r="AV1677" s="6">
        <v>0</v>
      </c>
      <c r="AW1677" s="198">
        <v>0.38356000000000001</v>
      </c>
      <c r="BO1677" s="198"/>
      <c r="BP1677" s="354">
        <f t="shared" si="157"/>
        <v>37011.441855193261</v>
      </c>
      <c r="BQ1677" s="354">
        <f t="shared" si="158"/>
        <v>0</v>
      </c>
      <c r="BR1677" s="354">
        <f t="shared" si="159"/>
        <v>290228.4679392</v>
      </c>
      <c r="CG1677" s="198"/>
      <c r="CH1677">
        <f>(Transest!$J$14/HexExtSoy!$K$4)</f>
        <v>0.20257267294641951</v>
      </c>
      <c r="CI1677">
        <f>(HydroProcOil!$K$14/HexExtSoy!$K$4)</f>
        <v>0.10977777777777777</v>
      </c>
      <c r="CJ1677">
        <f>(StarchFerm!$K$24/StarchFerm!$K$4)</f>
        <v>0.33157302630665886</v>
      </c>
      <c r="CY1677" s="198"/>
      <c r="CZ1677">
        <f>BP1677*CH1677*1000*LCI!$E$93</f>
        <v>283030878.15933263</v>
      </c>
      <c r="DA1677">
        <f>BQ1677*CI1677*1000*(LCI!$E$99)</f>
        <v>0</v>
      </c>
      <c r="DB1677">
        <f>BR1677*CJ1677*1000*(LCI!$E$96)</f>
        <v>2593450552.1717854</v>
      </c>
    </row>
    <row r="1678" spans="1:106" x14ac:dyDescent="0.25">
      <c r="A1678" s="197">
        <v>31101</v>
      </c>
      <c r="B1678" s="197" t="s">
        <v>1673</v>
      </c>
      <c r="C1678" s="197" t="s">
        <v>1696</v>
      </c>
      <c r="D1678" s="197">
        <v>-101.66687</v>
      </c>
      <c r="E1678" s="197">
        <v>41.198090000000001</v>
      </c>
      <c r="F1678">
        <v>4.32</v>
      </c>
      <c r="G1678">
        <f t="shared" si="160"/>
        <v>4.32</v>
      </c>
      <c r="H1678" s="198">
        <v>9.17</v>
      </c>
      <c r="Q1678" s="221">
        <f>(Q4763*10000)*TEA!$M$15*10^-6</f>
        <v>38.190433566599992</v>
      </c>
      <c r="R1678" s="221">
        <f>(R4763*10000)*TEA!$O$15*10^-6</f>
        <v>38.190433566599992</v>
      </c>
      <c r="AA1678">
        <f t="shared" si="156"/>
        <v>1</v>
      </c>
      <c r="AB1678" s="197">
        <v>31101</v>
      </c>
      <c r="AC1678" s="197">
        <v>6580</v>
      </c>
      <c r="AD1678" s="197">
        <f t="shared" si="161"/>
        <v>6580</v>
      </c>
      <c r="AE1678" s="197">
        <v>41591</v>
      </c>
      <c r="AJ1678">
        <v>0</v>
      </c>
      <c r="AK1678">
        <v>0</v>
      </c>
      <c r="AU1678" s="198">
        <v>0.27272727299999999</v>
      </c>
      <c r="AV1678" s="6">
        <v>0</v>
      </c>
      <c r="AW1678" s="198">
        <v>0.38356000000000001</v>
      </c>
      <c r="BO1678" s="198"/>
      <c r="BP1678" s="354">
        <f t="shared" si="157"/>
        <v>7752.4363713888006</v>
      </c>
      <c r="BQ1678" s="354">
        <f t="shared" si="158"/>
        <v>0</v>
      </c>
      <c r="BR1678" s="354">
        <f t="shared" si="159"/>
        <v>146285.74511319998</v>
      </c>
      <c r="CG1678" s="198"/>
      <c r="CH1678">
        <f>(Transest!$J$14/HexExtSoy!$K$4)</f>
        <v>0.20257267294641951</v>
      </c>
      <c r="CI1678">
        <f>(HydroProcOil!$K$14/HexExtSoy!$K$4)</f>
        <v>0.10977777777777777</v>
      </c>
      <c r="CJ1678">
        <f>(StarchFerm!$K$24/StarchFerm!$K$4)</f>
        <v>0.33157302630665886</v>
      </c>
      <c r="CY1678" s="198"/>
      <c r="CZ1678">
        <f>BP1678*CH1678*1000*LCI!$E$93</f>
        <v>59283798.849372469</v>
      </c>
      <c r="DA1678">
        <f>BQ1678*CI1678*1000*(LCI!$E$99)</f>
        <v>0</v>
      </c>
      <c r="DB1678">
        <f>BR1678*CJ1678*1000*(LCI!$E$96)</f>
        <v>1307193774.3824873</v>
      </c>
    </row>
    <row r="1679" spans="1:106" x14ac:dyDescent="0.25">
      <c r="A1679" s="197">
        <v>31103</v>
      </c>
      <c r="B1679" s="197" t="s">
        <v>1673</v>
      </c>
      <c r="C1679" s="197" t="s">
        <v>1697</v>
      </c>
      <c r="D1679" s="197">
        <v>-99.717342099999996</v>
      </c>
      <c r="E1679" s="197">
        <v>42.878419999999998</v>
      </c>
      <c r="F1679">
        <v>3.38</v>
      </c>
      <c r="G1679">
        <f t="shared" si="160"/>
        <v>3.38</v>
      </c>
      <c r="H1679" s="198">
        <v>10.7</v>
      </c>
      <c r="Q1679" s="221">
        <f>(Q4764*10000)*TEA!$M$15*10^-6</f>
        <v>37.290675844349991</v>
      </c>
      <c r="R1679" s="221">
        <f>(R4764*10000)*TEA!$O$15*10^-6</f>
        <v>37.290675844349991</v>
      </c>
      <c r="AA1679">
        <f t="shared" si="156"/>
        <v>1</v>
      </c>
      <c r="AB1679" s="197">
        <v>31103</v>
      </c>
      <c r="AC1679" s="197">
        <v>2006</v>
      </c>
      <c r="AD1679" s="197">
        <f t="shared" si="161"/>
        <v>2006</v>
      </c>
      <c r="AE1679" s="197">
        <v>7288</v>
      </c>
      <c r="AJ1679">
        <v>0</v>
      </c>
      <c r="AK1679">
        <v>0</v>
      </c>
      <c r="AU1679" s="198">
        <v>0.27272727299999999</v>
      </c>
      <c r="AV1679" s="6">
        <v>0</v>
      </c>
      <c r="AW1679" s="198">
        <v>0.38356000000000001</v>
      </c>
      <c r="BO1679" s="198"/>
      <c r="BP1679" s="354">
        <f t="shared" si="157"/>
        <v>1849.1672745764399</v>
      </c>
      <c r="BQ1679" s="354">
        <f t="shared" si="158"/>
        <v>0</v>
      </c>
      <c r="BR1679" s="354">
        <f t="shared" si="159"/>
        <v>29910.622495999996</v>
      </c>
      <c r="CG1679" s="198"/>
      <c r="CH1679">
        <f>(Transest!$J$14/HexExtSoy!$K$4)</f>
        <v>0.20257267294641951</v>
      </c>
      <c r="CI1679">
        <f>(HydroProcOil!$K$14/HexExtSoy!$K$4)</f>
        <v>0.10977777777777777</v>
      </c>
      <c r="CJ1679">
        <f>(StarchFerm!$K$24/StarchFerm!$K$4)</f>
        <v>0.33157302630665886</v>
      </c>
      <c r="CY1679" s="198"/>
      <c r="CZ1679">
        <f>BP1679*CH1679*1000*LCI!$E$93</f>
        <v>14140801.096983813</v>
      </c>
      <c r="DA1679">
        <f>BQ1679*CI1679*1000*(LCI!$E$99)</f>
        <v>0</v>
      </c>
      <c r="DB1679">
        <f>BR1679*CJ1679*1000*(LCI!$E$96)</f>
        <v>267278123.95131245</v>
      </c>
    </row>
    <row r="1680" spans="1:106" x14ac:dyDescent="0.25">
      <c r="A1680" s="197">
        <v>31105</v>
      </c>
      <c r="B1680" s="197" t="s">
        <v>1673</v>
      </c>
      <c r="C1680" s="197" t="s">
        <v>1698</v>
      </c>
      <c r="D1680" s="197">
        <v>-103.71375500000001</v>
      </c>
      <c r="E1680" s="197">
        <v>41.200380000000003</v>
      </c>
      <c r="F1680">
        <v>0</v>
      </c>
      <c r="G1680">
        <f t="shared" si="160"/>
        <v>0</v>
      </c>
      <c r="H1680" s="198">
        <v>5.18</v>
      </c>
      <c r="Q1680" s="221">
        <f>(Q4765*10000)*TEA!$M$15*10^-6</f>
        <v>36.159426865799993</v>
      </c>
      <c r="R1680" s="221">
        <f>(R4765*10000)*TEA!$O$15*10^-6</f>
        <v>36.159426865799993</v>
      </c>
      <c r="AA1680">
        <f t="shared" si="156"/>
        <v>1</v>
      </c>
      <c r="AB1680" s="197">
        <v>31105</v>
      </c>
      <c r="AC1680" s="197">
        <v>0</v>
      </c>
      <c r="AD1680" s="197">
        <f t="shared" si="161"/>
        <v>0</v>
      </c>
      <c r="AE1680" s="197">
        <v>14450</v>
      </c>
      <c r="AJ1680">
        <v>0</v>
      </c>
      <c r="AK1680">
        <v>0</v>
      </c>
      <c r="AU1680" s="198">
        <v>0.27272727299999999</v>
      </c>
      <c r="AV1680" s="6">
        <v>0</v>
      </c>
      <c r="AW1680" s="198">
        <v>0.38356000000000001</v>
      </c>
      <c r="BO1680" s="198"/>
      <c r="BP1680" s="354">
        <f t="shared" si="157"/>
        <v>0</v>
      </c>
      <c r="BQ1680" s="354">
        <f t="shared" si="158"/>
        <v>0</v>
      </c>
      <c r="BR1680" s="354">
        <f t="shared" si="159"/>
        <v>28709.849560000002</v>
      </c>
      <c r="CG1680" s="198"/>
      <c r="CH1680">
        <f>(Transest!$J$14/HexExtSoy!$K$4)</f>
        <v>0.20257267294641951</v>
      </c>
      <c r="CI1680">
        <f>(HydroProcOil!$K$14/HexExtSoy!$K$4)</f>
        <v>0.10977777777777777</v>
      </c>
      <c r="CJ1680">
        <f>(StarchFerm!$K$24/StarchFerm!$K$4)</f>
        <v>0.33157302630665886</v>
      </c>
      <c r="CY1680" s="198"/>
      <c r="CZ1680">
        <f>BP1680*CH1680*1000*LCI!$E$93</f>
        <v>0</v>
      </c>
      <c r="DA1680">
        <f>BQ1680*CI1680*1000*(LCI!$E$99)</f>
        <v>0</v>
      </c>
      <c r="DB1680">
        <f>BR1680*CJ1680*1000*(LCI!$E$96)</f>
        <v>256548145.40711778</v>
      </c>
    </row>
    <row r="1681" spans="1:106" x14ac:dyDescent="0.25">
      <c r="A1681" s="197">
        <v>31107</v>
      </c>
      <c r="B1681" s="197" t="s">
        <v>1673</v>
      </c>
      <c r="C1681" s="197" t="s">
        <v>1086</v>
      </c>
      <c r="D1681" s="197">
        <v>-97.893486999999993</v>
      </c>
      <c r="E1681" s="197">
        <v>42.622909999999997</v>
      </c>
      <c r="F1681">
        <v>3.48</v>
      </c>
      <c r="G1681">
        <f t="shared" si="160"/>
        <v>3.48</v>
      </c>
      <c r="H1681" s="198">
        <v>9.6300000000000008</v>
      </c>
      <c r="Q1681" s="221">
        <f>(Q4766*10000)*TEA!$M$15*10^-6</f>
        <v>37.188875041199999</v>
      </c>
      <c r="R1681" s="221">
        <f>(R4766*10000)*TEA!$O$15*10^-6</f>
        <v>37.188875041199999</v>
      </c>
      <c r="AA1681">
        <f t="shared" si="156"/>
        <v>1</v>
      </c>
      <c r="AB1681" s="197">
        <v>31107</v>
      </c>
      <c r="AC1681" s="197">
        <v>31043</v>
      </c>
      <c r="AD1681" s="197">
        <f t="shared" si="161"/>
        <v>31043</v>
      </c>
      <c r="AE1681" s="197">
        <v>49395</v>
      </c>
      <c r="AJ1681">
        <v>0</v>
      </c>
      <c r="AK1681">
        <v>0</v>
      </c>
      <c r="AU1681" s="198">
        <v>0.27272727299999999</v>
      </c>
      <c r="AV1681" s="6">
        <v>0</v>
      </c>
      <c r="AW1681" s="198">
        <v>0.38356000000000001</v>
      </c>
      <c r="BO1681" s="198"/>
      <c r="BP1681" s="354">
        <f t="shared" si="157"/>
        <v>29462.629120371719</v>
      </c>
      <c r="BQ1681" s="354">
        <f t="shared" si="158"/>
        <v>0</v>
      </c>
      <c r="BR1681" s="354">
        <f t="shared" si="159"/>
        <v>182449.46190600001</v>
      </c>
      <c r="CG1681" s="198"/>
      <c r="CH1681">
        <f>(Transest!$J$14/HexExtSoy!$K$4)</f>
        <v>0.20257267294641951</v>
      </c>
      <c r="CI1681">
        <f>(HydroProcOil!$K$14/HexExtSoy!$K$4)</f>
        <v>0.10977777777777777</v>
      </c>
      <c r="CJ1681">
        <f>(StarchFerm!$K$24/StarchFerm!$K$4)</f>
        <v>0.33157302630665886</v>
      </c>
      <c r="CY1681" s="198"/>
      <c r="CZ1681">
        <f>BP1681*CH1681*1000*LCI!$E$93</f>
        <v>225304213.36858752</v>
      </c>
      <c r="DA1681">
        <f>BQ1681*CI1681*1000*(LCI!$E$99)</f>
        <v>0</v>
      </c>
      <c r="DB1681">
        <f>BR1681*CJ1681*1000*(LCI!$E$96)</f>
        <v>1630348880.2576253</v>
      </c>
    </row>
    <row r="1682" spans="1:106" x14ac:dyDescent="0.25">
      <c r="A1682" s="197">
        <v>31109</v>
      </c>
      <c r="B1682" s="197" t="s">
        <v>1673</v>
      </c>
      <c r="C1682" s="197" t="s">
        <v>1699</v>
      </c>
      <c r="D1682" s="197">
        <v>-96.686390200000005</v>
      </c>
      <c r="E1682" s="197">
        <v>40.768909999999998</v>
      </c>
      <c r="F1682">
        <v>3.26</v>
      </c>
      <c r="G1682">
        <f t="shared" si="160"/>
        <v>3.26</v>
      </c>
      <c r="H1682" s="198">
        <v>9.9600000000000009</v>
      </c>
      <c r="Q1682" s="221">
        <f>(Q4767*10000)*TEA!$M$15*10^-6</f>
        <v>40.449378237749997</v>
      </c>
      <c r="R1682" s="221">
        <f>(R4767*10000)*TEA!$O$15*10^-6</f>
        <v>40.449378237749997</v>
      </c>
      <c r="AA1682">
        <f t="shared" si="156"/>
        <v>1</v>
      </c>
      <c r="AB1682" s="197">
        <v>31109</v>
      </c>
      <c r="AC1682" s="197">
        <v>63800</v>
      </c>
      <c r="AD1682" s="197">
        <f t="shared" si="161"/>
        <v>63800</v>
      </c>
      <c r="AE1682" s="197">
        <v>63196</v>
      </c>
      <c r="AJ1682">
        <v>0</v>
      </c>
      <c r="AK1682">
        <v>0</v>
      </c>
      <c r="AU1682" s="198">
        <v>0.27272727299999999</v>
      </c>
      <c r="AV1682" s="6">
        <v>0</v>
      </c>
      <c r="AW1682" s="198">
        <v>0.38356000000000001</v>
      </c>
      <c r="BO1682" s="198"/>
      <c r="BP1682" s="354">
        <f t="shared" si="157"/>
        <v>56724.000056723999</v>
      </c>
      <c r="BQ1682" s="354">
        <f t="shared" si="158"/>
        <v>0</v>
      </c>
      <c r="BR1682" s="354">
        <f t="shared" si="159"/>
        <v>241424.99928960003</v>
      </c>
      <c r="CG1682" s="198"/>
      <c r="CH1682">
        <f>(Transest!$J$14/HexExtSoy!$K$4)</f>
        <v>0.20257267294641951</v>
      </c>
      <c r="CI1682">
        <f>(HydroProcOil!$K$14/HexExtSoy!$K$4)</f>
        <v>0.10977777777777777</v>
      </c>
      <c r="CJ1682">
        <f>(StarchFerm!$K$24/StarchFerm!$K$4)</f>
        <v>0.33157302630665886</v>
      </c>
      <c r="CY1682" s="198"/>
      <c r="CZ1682">
        <f>BP1682*CH1682*1000*LCI!$E$93</f>
        <v>433775144.76680458</v>
      </c>
      <c r="DA1682">
        <f>BQ1682*CI1682*1000*(LCI!$E$99)</f>
        <v>0</v>
      </c>
      <c r="DB1682">
        <f>BR1682*CJ1682*1000*(LCI!$E$96)</f>
        <v>2157347975.412436</v>
      </c>
    </row>
    <row r="1683" spans="1:106" x14ac:dyDescent="0.25">
      <c r="A1683" s="197">
        <v>31111</v>
      </c>
      <c r="B1683" s="197" t="s">
        <v>1673</v>
      </c>
      <c r="C1683" s="197" t="s">
        <v>705</v>
      </c>
      <c r="D1683" s="197">
        <v>-100.75098699999999</v>
      </c>
      <c r="E1683" s="197">
        <v>41.046700000000001</v>
      </c>
      <c r="F1683">
        <v>4.03</v>
      </c>
      <c r="G1683">
        <f t="shared" si="160"/>
        <v>4.03</v>
      </c>
      <c r="H1683" s="198">
        <v>11.09</v>
      </c>
      <c r="Q1683" s="221">
        <f>(Q4768*10000)*TEA!$M$15*10^-6</f>
        <v>38.93334383925</v>
      </c>
      <c r="R1683" s="221">
        <f>(R4768*10000)*TEA!$O$15*10^-6</f>
        <v>38.93334383925</v>
      </c>
      <c r="AA1683">
        <f t="shared" si="156"/>
        <v>1</v>
      </c>
      <c r="AB1683" s="197">
        <v>31111</v>
      </c>
      <c r="AC1683" s="197">
        <v>26278</v>
      </c>
      <c r="AD1683" s="197">
        <f t="shared" si="161"/>
        <v>26278</v>
      </c>
      <c r="AE1683" s="197">
        <v>81503</v>
      </c>
      <c r="AJ1683">
        <v>0</v>
      </c>
      <c r="AK1683">
        <v>0</v>
      </c>
      <c r="AU1683" s="198">
        <v>0.27272727299999999</v>
      </c>
      <c r="AV1683" s="6">
        <v>0</v>
      </c>
      <c r="AW1683" s="198">
        <v>0.38356000000000001</v>
      </c>
      <c r="BO1683" s="198"/>
      <c r="BP1683" s="354">
        <f t="shared" si="157"/>
        <v>28881.910937972822</v>
      </c>
      <c r="BQ1683" s="354">
        <f t="shared" si="158"/>
        <v>0</v>
      </c>
      <c r="BR1683" s="354">
        <f t="shared" si="159"/>
        <v>346687.71364120004</v>
      </c>
      <c r="CG1683" s="198"/>
      <c r="CH1683">
        <f>(Transest!$J$14/HexExtSoy!$K$4)</f>
        <v>0.20257267294641951</v>
      </c>
      <c r="CI1683">
        <f>(HydroProcOil!$K$14/HexExtSoy!$K$4)</f>
        <v>0.10977777777777777</v>
      </c>
      <c r="CJ1683">
        <f>(StarchFerm!$K$24/StarchFerm!$K$4)</f>
        <v>0.33157302630665886</v>
      </c>
      <c r="CY1683" s="198"/>
      <c r="CZ1683">
        <f>BP1683*CH1683*1000*LCI!$E$93</f>
        <v>220863392.66858584</v>
      </c>
      <c r="DA1683">
        <f>BQ1683*CI1683*1000*(LCI!$E$99)</f>
        <v>0</v>
      </c>
      <c r="DB1683">
        <f>BR1683*CJ1683*1000*(LCI!$E$96)</f>
        <v>3097964333.9546561</v>
      </c>
    </row>
    <row r="1684" spans="1:106" x14ac:dyDescent="0.25">
      <c r="A1684" s="197">
        <v>31113</v>
      </c>
      <c r="B1684" s="197" t="s">
        <v>1673</v>
      </c>
      <c r="C1684" s="197" t="s">
        <v>707</v>
      </c>
      <c r="D1684" s="197">
        <v>-100.479603</v>
      </c>
      <c r="E1684" s="197">
        <v>41.570219999999999</v>
      </c>
      <c r="F1684">
        <v>3.71</v>
      </c>
      <c r="G1684">
        <f t="shared" si="160"/>
        <v>3.71</v>
      </c>
      <c r="H1684" s="198">
        <v>11.2</v>
      </c>
      <c r="Q1684" s="221">
        <f>(Q4769*10000)*TEA!$M$15*10^-6</f>
        <v>38.15856203669999</v>
      </c>
      <c r="R1684" s="221">
        <f>(R4769*10000)*TEA!$O$15*10^-6</f>
        <v>38.15856203669999</v>
      </c>
      <c r="AA1684">
        <f t="shared" si="156"/>
        <v>1</v>
      </c>
      <c r="AB1684" s="197">
        <v>31113</v>
      </c>
      <c r="AC1684" s="197">
        <v>1646</v>
      </c>
      <c r="AD1684" s="197">
        <f t="shared" si="161"/>
        <v>1646</v>
      </c>
      <c r="AE1684" s="197">
        <v>5167</v>
      </c>
      <c r="AJ1684">
        <v>0</v>
      </c>
      <c r="AK1684">
        <v>0</v>
      </c>
      <c r="AU1684" s="198">
        <v>0.27272727299999999</v>
      </c>
      <c r="AV1684" s="6">
        <v>0</v>
      </c>
      <c r="AW1684" s="198">
        <v>0.38356000000000001</v>
      </c>
      <c r="BO1684" s="198"/>
      <c r="BP1684" s="354">
        <f t="shared" si="157"/>
        <v>1665.4527289381799</v>
      </c>
      <c r="BQ1684" s="354">
        <f t="shared" si="158"/>
        <v>0</v>
      </c>
      <c r="BR1684" s="354">
        <f t="shared" si="159"/>
        <v>22196.770623999997</v>
      </c>
      <c r="CG1684" s="198"/>
      <c r="CH1684">
        <f>(Transest!$J$14/HexExtSoy!$K$4)</f>
        <v>0.20257267294641951</v>
      </c>
      <c r="CI1684">
        <f>(HydroProcOil!$K$14/HexExtSoy!$K$4)</f>
        <v>0.10977777777777777</v>
      </c>
      <c r="CJ1684">
        <f>(StarchFerm!$K$24/StarchFerm!$K$4)</f>
        <v>0.33157302630665886</v>
      </c>
      <c r="CY1684" s="198"/>
      <c r="CZ1684">
        <f>BP1684*CH1684*1000*LCI!$E$93</f>
        <v>12735914.214001073</v>
      </c>
      <c r="DA1684">
        <f>BQ1684*CI1684*1000*(LCI!$E$99)</f>
        <v>0</v>
      </c>
      <c r="DB1684">
        <f>BR1684*CJ1684*1000*(LCI!$E$96)</f>
        <v>198347968.55042771</v>
      </c>
    </row>
    <row r="1685" spans="1:106" x14ac:dyDescent="0.25">
      <c r="A1685" s="197">
        <v>31115</v>
      </c>
      <c r="B1685" s="197" t="s">
        <v>1673</v>
      </c>
      <c r="C1685" s="197" t="s">
        <v>1700</v>
      </c>
      <c r="D1685" s="197">
        <v>-99.457731300000006</v>
      </c>
      <c r="E1685" s="197">
        <v>41.912939999999999</v>
      </c>
      <c r="F1685">
        <v>3.43</v>
      </c>
      <c r="G1685">
        <f t="shared" si="160"/>
        <v>3.43</v>
      </c>
      <c r="H1685" s="198">
        <v>10.07</v>
      </c>
      <c r="Q1685" s="221">
        <f>(Q4770*10000)*TEA!$M$15*10^-6</f>
        <v>38.165646040650003</v>
      </c>
      <c r="R1685" s="221">
        <f>(R4770*10000)*TEA!$O$15*10^-6</f>
        <v>38.165646040650003</v>
      </c>
      <c r="AA1685">
        <f t="shared" si="156"/>
        <v>1</v>
      </c>
      <c r="AB1685" s="197">
        <v>31115</v>
      </c>
      <c r="AC1685" s="197">
        <v>325</v>
      </c>
      <c r="AD1685" s="197">
        <f t="shared" si="161"/>
        <v>325</v>
      </c>
      <c r="AE1685" s="197">
        <v>1751</v>
      </c>
      <c r="AJ1685">
        <v>0</v>
      </c>
      <c r="AK1685">
        <v>0</v>
      </c>
      <c r="AU1685" s="198">
        <v>0.27272727299999999</v>
      </c>
      <c r="AV1685" s="6">
        <v>0</v>
      </c>
      <c r="AW1685" s="198">
        <v>0.38356000000000001</v>
      </c>
      <c r="BO1685" s="198"/>
      <c r="BP1685" s="354">
        <f t="shared" si="157"/>
        <v>304.02272757675001</v>
      </c>
      <c r="BQ1685" s="354">
        <f t="shared" si="158"/>
        <v>0</v>
      </c>
      <c r="BR1685" s="354">
        <f t="shared" si="159"/>
        <v>6763.1485492000002</v>
      </c>
      <c r="CG1685" s="198"/>
      <c r="CH1685">
        <f>(Transest!$J$14/HexExtSoy!$K$4)</f>
        <v>0.20257267294641951</v>
      </c>
      <c r="CI1685">
        <f>(HydroProcOil!$K$14/HexExtSoy!$K$4)</f>
        <v>0.10977777777777777</v>
      </c>
      <c r="CJ1685">
        <f>(StarchFerm!$K$24/StarchFerm!$K$4)</f>
        <v>0.33157302630665886</v>
      </c>
      <c r="CY1685" s="198"/>
      <c r="CZ1685">
        <f>BP1685*CH1685*1000*LCI!$E$93</f>
        <v>2324897.7952035475</v>
      </c>
      <c r="DA1685">
        <f>BQ1685*CI1685*1000*(LCI!$E$99)</f>
        <v>0</v>
      </c>
      <c r="DB1685">
        <f>BR1685*CJ1685*1000*(LCI!$E$96)</f>
        <v>60434772.177541815</v>
      </c>
    </row>
    <row r="1686" spans="1:106" x14ac:dyDescent="0.25">
      <c r="A1686" s="197">
        <v>31117</v>
      </c>
      <c r="B1686" s="197" t="s">
        <v>1673</v>
      </c>
      <c r="C1686" s="197" t="s">
        <v>1235</v>
      </c>
      <c r="D1686" s="197">
        <v>-101.05685800000001</v>
      </c>
      <c r="E1686" s="197">
        <v>41.571190000000001</v>
      </c>
      <c r="F1686">
        <v>0</v>
      </c>
      <c r="G1686">
        <f t="shared" si="160"/>
        <v>0</v>
      </c>
      <c r="H1686" s="198">
        <v>14.19</v>
      </c>
      <c r="Q1686" s="221">
        <f>(Q4771*10000)*TEA!$M$15*10^-6</f>
        <v>38.024196470100001</v>
      </c>
      <c r="R1686" s="221">
        <f>(R4771*10000)*TEA!$O$15*10^-6</f>
        <v>38.024196470100001</v>
      </c>
      <c r="AA1686">
        <f t="shared" si="156"/>
        <v>1</v>
      </c>
      <c r="AB1686" s="197">
        <v>31117</v>
      </c>
      <c r="AC1686" s="197">
        <v>0</v>
      </c>
      <c r="AD1686" s="197">
        <f t="shared" si="161"/>
        <v>0</v>
      </c>
      <c r="AE1686" s="197">
        <v>705</v>
      </c>
      <c r="AJ1686">
        <v>0</v>
      </c>
      <c r="AK1686">
        <v>0</v>
      </c>
      <c r="AU1686" s="198">
        <v>0.27272727299999999</v>
      </c>
      <c r="AV1686" s="6">
        <v>0</v>
      </c>
      <c r="AW1686" s="198">
        <v>0.38356000000000001</v>
      </c>
      <c r="BO1686" s="198"/>
      <c r="BP1686" s="354">
        <f t="shared" si="157"/>
        <v>0</v>
      </c>
      <c r="BQ1686" s="354">
        <f t="shared" si="158"/>
        <v>0</v>
      </c>
      <c r="BR1686" s="354">
        <f t="shared" si="159"/>
        <v>3837.1150619999999</v>
      </c>
      <c r="CG1686" s="198"/>
      <c r="CH1686">
        <f>(Transest!$J$14/HexExtSoy!$K$4)</f>
        <v>0.20257267294641951</v>
      </c>
      <c r="CI1686">
        <f>(HydroProcOil!$K$14/HexExtSoy!$K$4)</f>
        <v>0.10977777777777777</v>
      </c>
      <c r="CJ1686">
        <f>(StarchFerm!$K$24/StarchFerm!$K$4)</f>
        <v>0.33157302630665886</v>
      </c>
      <c r="CY1686" s="198"/>
      <c r="CZ1686">
        <f>BP1686*CH1686*1000*LCI!$E$93</f>
        <v>0</v>
      </c>
      <c r="DA1686">
        <f>BQ1686*CI1686*1000*(LCI!$E$99)</f>
        <v>0</v>
      </c>
      <c r="DB1686">
        <f>BR1686*CJ1686*1000*(LCI!$E$96)</f>
        <v>34288049.848973766</v>
      </c>
    </row>
    <row r="1687" spans="1:106" x14ac:dyDescent="0.25">
      <c r="A1687" s="197">
        <v>31119</v>
      </c>
      <c r="B1687" s="197" t="s">
        <v>1673</v>
      </c>
      <c r="C1687" s="197" t="s">
        <v>636</v>
      </c>
      <c r="D1687" s="197">
        <v>-97.601352399999996</v>
      </c>
      <c r="E1687" s="197">
        <v>41.903619999999997</v>
      </c>
      <c r="F1687">
        <v>3.84</v>
      </c>
      <c r="G1687">
        <f t="shared" si="160"/>
        <v>3.84</v>
      </c>
      <c r="H1687" s="198">
        <v>12.09</v>
      </c>
      <c r="Q1687" s="221">
        <f>(Q4772*10000)*TEA!$M$15*10^-6</f>
        <v>37.987041050549998</v>
      </c>
      <c r="R1687" s="221">
        <f>(R4772*10000)*TEA!$O$15*10^-6</f>
        <v>37.987041050549998</v>
      </c>
      <c r="AA1687">
        <f t="shared" si="156"/>
        <v>1</v>
      </c>
      <c r="AB1687" s="197">
        <v>31119</v>
      </c>
      <c r="AC1687" s="197">
        <v>49790</v>
      </c>
      <c r="AD1687" s="197">
        <f t="shared" si="161"/>
        <v>49790</v>
      </c>
      <c r="AE1687" s="197">
        <v>56658</v>
      </c>
      <c r="AJ1687">
        <v>0</v>
      </c>
      <c r="AK1687">
        <v>0</v>
      </c>
      <c r="AU1687" s="198">
        <v>0.27272727299999999</v>
      </c>
      <c r="AV1687" s="6">
        <v>0</v>
      </c>
      <c r="AW1687" s="198">
        <v>0.38356000000000001</v>
      </c>
      <c r="BO1687" s="198"/>
      <c r="BP1687" s="354">
        <f t="shared" si="157"/>
        <v>52143.709143052802</v>
      </c>
      <c r="BQ1687" s="354">
        <f t="shared" si="158"/>
        <v>0</v>
      </c>
      <c r="BR1687" s="354">
        <f t="shared" si="159"/>
        <v>262736.76658320002</v>
      </c>
      <c r="CG1687" s="198"/>
      <c r="CH1687">
        <f>(Transest!$J$14/HexExtSoy!$K$4)</f>
        <v>0.20257267294641951</v>
      </c>
      <c r="CI1687">
        <f>(HydroProcOil!$K$14/HexExtSoy!$K$4)</f>
        <v>0.10977777777777777</v>
      </c>
      <c r="CJ1687">
        <f>(StarchFerm!$K$24/StarchFerm!$K$4)</f>
        <v>0.33157302630665886</v>
      </c>
      <c r="CY1687" s="198"/>
      <c r="CZ1687">
        <f>BP1687*CH1687*1000*LCI!$E$93</f>
        <v>398749117.82644445</v>
      </c>
      <c r="DA1687">
        <f>BQ1687*CI1687*1000*(LCI!$E$99)</f>
        <v>0</v>
      </c>
      <c r="DB1687">
        <f>BR1687*CJ1687*1000*(LCI!$E$96)</f>
        <v>2347787648.8455815</v>
      </c>
    </row>
    <row r="1688" spans="1:106" x14ac:dyDescent="0.25">
      <c r="A1688" s="197">
        <v>31121</v>
      </c>
      <c r="B1688" s="197" t="s">
        <v>1673</v>
      </c>
      <c r="C1688" s="197" t="s">
        <v>1701</v>
      </c>
      <c r="D1688" s="197">
        <v>-98.054008899999999</v>
      </c>
      <c r="E1688" s="197">
        <v>41.158819999999999</v>
      </c>
      <c r="F1688">
        <v>4.2</v>
      </c>
      <c r="G1688">
        <f t="shared" si="160"/>
        <v>4.2</v>
      </c>
      <c r="H1688" s="198">
        <v>11.76</v>
      </c>
      <c r="Q1688" s="221">
        <f>(Q4773*10000)*TEA!$M$15*10^-6</f>
        <v>39.272664005099998</v>
      </c>
      <c r="R1688" s="221">
        <f>(R4773*10000)*TEA!$O$15*10^-6</f>
        <v>39.272664005099998</v>
      </c>
      <c r="AA1688">
        <f t="shared" si="156"/>
        <v>1</v>
      </c>
      <c r="AB1688" s="197">
        <v>31121</v>
      </c>
      <c r="AC1688" s="197">
        <v>26645</v>
      </c>
      <c r="AD1688" s="197">
        <f t="shared" si="161"/>
        <v>26645</v>
      </c>
      <c r="AE1688" s="197">
        <v>44169</v>
      </c>
      <c r="AJ1688">
        <v>0</v>
      </c>
      <c r="AK1688">
        <v>0</v>
      </c>
      <c r="AU1688" s="198">
        <v>0.27272727299999999</v>
      </c>
      <c r="AV1688" s="6">
        <v>0</v>
      </c>
      <c r="AW1688" s="198">
        <v>0.38356000000000001</v>
      </c>
      <c r="BO1688" s="198"/>
      <c r="BP1688" s="354">
        <f t="shared" si="157"/>
        <v>30520.636394156998</v>
      </c>
      <c r="BQ1688" s="354">
        <f t="shared" si="158"/>
        <v>0</v>
      </c>
      <c r="BR1688" s="354">
        <f t="shared" si="159"/>
        <v>199231.58888640002</v>
      </c>
      <c r="CG1688" s="198"/>
      <c r="CH1688">
        <f>(Transest!$J$14/HexExtSoy!$K$4)</f>
        <v>0.20257267294641951</v>
      </c>
      <c r="CI1688">
        <f>(HydroProcOil!$K$14/HexExtSoy!$K$4)</f>
        <v>0.10977777777777777</v>
      </c>
      <c r="CJ1688">
        <f>(StarchFerm!$K$24/StarchFerm!$K$4)</f>
        <v>0.33157302630665886</v>
      </c>
      <c r="CY1688" s="198"/>
      <c r="CZ1688">
        <f>BP1688*CH1688*1000*LCI!$E$93</f>
        <v>233394920.2632283</v>
      </c>
      <c r="DA1688">
        <f>BQ1688*CI1688*1000*(LCI!$E$99)</f>
        <v>0</v>
      </c>
      <c r="DB1688">
        <f>BR1688*CJ1688*1000*(LCI!$E$96)</f>
        <v>1780312172.2564421</v>
      </c>
    </row>
    <row r="1689" spans="1:106" x14ac:dyDescent="0.25">
      <c r="A1689" s="197">
        <v>31123</v>
      </c>
      <c r="B1689" s="197" t="s">
        <v>1673</v>
      </c>
      <c r="C1689" s="197" t="s">
        <v>1702</v>
      </c>
      <c r="D1689" s="197">
        <v>-103.001386</v>
      </c>
      <c r="E1689" s="197">
        <v>41.713740000000001</v>
      </c>
      <c r="F1689">
        <v>3.59</v>
      </c>
      <c r="G1689">
        <f t="shared" si="160"/>
        <v>3.59</v>
      </c>
      <c r="H1689" s="198">
        <v>10.5</v>
      </c>
      <c r="Q1689" s="221">
        <f>(Q4774*10000)*TEA!$M$15*10^-6</f>
        <v>36.747917435249995</v>
      </c>
      <c r="R1689" s="221">
        <f>(R4774*10000)*TEA!$O$15*10^-6</f>
        <v>36.747917435249995</v>
      </c>
      <c r="AA1689">
        <f t="shared" si="156"/>
        <v>1</v>
      </c>
      <c r="AB1689" s="197">
        <v>31123</v>
      </c>
      <c r="AC1689" s="197">
        <v>125</v>
      </c>
      <c r="AD1689" s="197">
        <f t="shared" si="161"/>
        <v>125</v>
      </c>
      <c r="AE1689" s="197">
        <v>31981</v>
      </c>
      <c r="AJ1689">
        <v>0</v>
      </c>
      <c r="AK1689">
        <v>0</v>
      </c>
      <c r="AU1689" s="198">
        <v>0.27272727299999999</v>
      </c>
      <c r="AV1689" s="6">
        <v>0</v>
      </c>
      <c r="AW1689" s="198">
        <v>0.38356000000000001</v>
      </c>
      <c r="BO1689" s="198"/>
      <c r="BP1689" s="354">
        <f t="shared" si="157"/>
        <v>122.38636375874999</v>
      </c>
      <c r="BQ1689" s="354">
        <f t="shared" si="158"/>
        <v>0</v>
      </c>
      <c r="BR1689" s="354">
        <f t="shared" si="159"/>
        <v>128799.63978</v>
      </c>
      <c r="CG1689" s="198"/>
      <c r="CH1689">
        <f>(Transest!$J$14/HexExtSoy!$K$4)</f>
        <v>0.20257267294641951</v>
      </c>
      <c r="CI1689">
        <f>(HydroProcOil!$K$14/HexExtSoy!$K$4)</f>
        <v>0.10977777777777777</v>
      </c>
      <c r="CJ1689">
        <f>(StarchFerm!$K$24/StarchFerm!$K$4)</f>
        <v>0.33157302630665886</v>
      </c>
      <c r="CY1689" s="198"/>
      <c r="CZ1689">
        <f>BP1689*CH1689*1000*LCI!$E$93</f>
        <v>935903.01466480549</v>
      </c>
      <c r="DA1689">
        <f>BQ1689*CI1689*1000*(LCI!$E$99)</f>
        <v>0</v>
      </c>
      <c r="DB1689">
        <f>BR1689*CJ1689*1000*(LCI!$E$96)</f>
        <v>1150939807.1072242</v>
      </c>
    </row>
    <row r="1690" spans="1:106" x14ac:dyDescent="0.25">
      <c r="A1690" s="197">
        <v>31125</v>
      </c>
      <c r="B1690" s="197" t="s">
        <v>1673</v>
      </c>
      <c r="C1690" s="197" t="s">
        <v>1703</v>
      </c>
      <c r="D1690" s="197">
        <v>-97.996278599999997</v>
      </c>
      <c r="E1690" s="197">
        <v>41.392769999999999</v>
      </c>
      <c r="F1690">
        <v>3.88</v>
      </c>
      <c r="G1690">
        <f t="shared" si="160"/>
        <v>3.88</v>
      </c>
      <c r="H1690" s="198">
        <v>11.04</v>
      </c>
      <c r="Q1690" s="221">
        <f>(Q4775*10000)*TEA!$M$15*10^-6</f>
        <v>38.867779936799991</v>
      </c>
      <c r="R1690" s="221">
        <f>(R4775*10000)*TEA!$O$15*10^-6</f>
        <v>38.867779936799991</v>
      </c>
      <c r="AA1690">
        <f t="shared" ref="AA1690:AA1753" si="162">IF(AB1690=A1690,1,0)</f>
        <v>1</v>
      </c>
      <c r="AB1690" s="197">
        <v>31125</v>
      </c>
      <c r="AC1690" s="197">
        <v>22191</v>
      </c>
      <c r="AD1690" s="197">
        <f t="shared" si="161"/>
        <v>22191</v>
      </c>
      <c r="AE1690" s="197">
        <v>32553</v>
      </c>
      <c r="AJ1690">
        <v>0</v>
      </c>
      <c r="AK1690">
        <v>0</v>
      </c>
      <c r="AU1690" s="198">
        <v>0.27272727299999999</v>
      </c>
      <c r="AV1690" s="6">
        <v>0</v>
      </c>
      <c r="AW1690" s="198">
        <v>0.38356000000000001</v>
      </c>
      <c r="BO1690" s="198"/>
      <c r="BP1690" s="354">
        <f t="shared" si="157"/>
        <v>23482.112750754841</v>
      </c>
      <c r="BQ1690" s="354">
        <f t="shared" si="158"/>
        <v>0</v>
      </c>
      <c r="BR1690" s="354">
        <f t="shared" si="159"/>
        <v>137845.7566272</v>
      </c>
      <c r="CG1690" s="198"/>
      <c r="CH1690">
        <f>(Transest!$J$14/HexExtSoy!$K$4)</f>
        <v>0.20257267294641951</v>
      </c>
      <c r="CI1690">
        <f>(HydroProcOil!$K$14/HexExtSoy!$K$4)</f>
        <v>0.10977777777777777</v>
      </c>
      <c r="CJ1690">
        <f>(StarchFerm!$K$24/StarchFerm!$K$4)</f>
        <v>0.33157302630665886</v>
      </c>
      <c r="CY1690" s="198"/>
      <c r="CZ1690">
        <f>BP1690*CH1690*1000*LCI!$E$93</f>
        <v>179570496.57469767</v>
      </c>
      <c r="DA1690">
        <f>BQ1690*CI1690*1000*(LCI!$E$99)</f>
        <v>0</v>
      </c>
      <c r="DB1690">
        <f>BR1690*CJ1690*1000*(LCI!$E$96)</f>
        <v>1231774939.8527</v>
      </c>
    </row>
    <row r="1691" spans="1:106" x14ac:dyDescent="0.25">
      <c r="A1691" s="197">
        <v>31127</v>
      </c>
      <c r="B1691" s="197" t="s">
        <v>1673</v>
      </c>
      <c r="C1691" s="197" t="s">
        <v>1239</v>
      </c>
      <c r="D1691" s="197">
        <v>-95.854093899999995</v>
      </c>
      <c r="E1691" s="197">
        <v>40.385260000000002</v>
      </c>
      <c r="F1691">
        <v>3.36</v>
      </c>
      <c r="G1691">
        <f t="shared" si="160"/>
        <v>3.36</v>
      </c>
      <c r="H1691" s="198">
        <v>10.64</v>
      </c>
      <c r="Q1691" s="221">
        <f>(Q4776*10000)*TEA!$M$15*10^-6</f>
        <v>41.211573924149995</v>
      </c>
      <c r="R1691" s="221">
        <f>(R4776*10000)*TEA!$O$15*10^-6</f>
        <v>41.211573924149995</v>
      </c>
      <c r="AA1691">
        <f t="shared" si="162"/>
        <v>1</v>
      </c>
      <c r="AB1691" s="197">
        <v>31127</v>
      </c>
      <c r="AC1691" s="197">
        <v>43607</v>
      </c>
      <c r="AD1691" s="197">
        <f t="shared" si="161"/>
        <v>43607</v>
      </c>
      <c r="AE1691" s="197">
        <v>41520</v>
      </c>
      <c r="AJ1691">
        <v>0</v>
      </c>
      <c r="AK1691">
        <v>0</v>
      </c>
      <c r="AU1691" s="198">
        <v>0.27272727299999999</v>
      </c>
      <c r="AV1691" s="6">
        <v>0</v>
      </c>
      <c r="AW1691" s="198">
        <v>0.38356000000000001</v>
      </c>
      <c r="BO1691" s="198"/>
      <c r="BP1691" s="354">
        <f t="shared" si="157"/>
        <v>39959.869130868959</v>
      </c>
      <c r="BQ1691" s="354">
        <f t="shared" si="158"/>
        <v>0</v>
      </c>
      <c r="BR1691" s="354">
        <f t="shared" si="159"/>
        <v>169446.37516800003</v>
      </c>
      <c r="CG1691" s="198"/>
      <c r="CH1691">
        <f>(Transest!$J$14/HexExtSoy!$K$4)</f>
        <v>0.20257267294641951</v>
      </c>
      <c r="CI1691">
        <f>(HydroProcOil!$K$14/HexExtSoy!$K$4)</f>
        <v>0.10977777777777777</v>
      </c>
      <c r="CJ1691">
        <f>(StarchFerm!$K$24/StarchFerm!$K$4)</f>
        <v>0.33157302630665886</v>
      </c>
      <c r="CY1691" s="198"/>
      <c r="CZ1691">
        <f>BP1691*CH1691*1000*LCI!$E$93</f>
        <v>305577850.64120394</v>
      </c>
      <c r="DA1691">
        <f>BQ1691*CI1691*1000*(LCI!$E$99)</f>
        <v>0</v>
      </c>
      <c r="DB1691">
        <f>BR1691*CJ1691*1000*(LCI!$E$96)</f>
        <v>1514154687.7304187</v>
      </c>
    </row>
    <row r="1692" spans="1:106" x14ac:dyDescent="0.25">
      <c r="A1692" s="197">
        <v>31129</v>
      </c>
      <c r="B1692" s="197" t="s">
        <v>1673</v>
      </c>
      <c r="C1692" s="197" t="s">
        <v>1704</v>
      </c>
      <c r="D1692" s="197">
        <v>-98.054905599999998</v>
      </c>
      <c r="E1692" s="197">
        <v>40.17116</v>
      </c>
      <c r="F1692">
        <v>3.75</v>
      </c>
      <c r="G1692">
        <f t="shared" si="160"/>
        <v>3.75</v>
      </c>
      <c r="H1692" s="198">
        <v>10.69</v>
      </c>
      <c r="Q1692" s="221">
        <f>(Q4777*10000)*TEA!$M$15*10^-6</f>
        <v>41.201408130299995</v>
      </c>
      <c r="R1692" s="221">
        <f>(R4777*10000)*TEA!$O$15*10^-6</f>
        <v>41.201408130299995</v>
      </c>
      <c r="AA1692">
        <f t="shared" si="162"/>
        <v>1</v>
      </c>
      <c r="AB1692" s="197">
        <v>31129</v>
      </c>
      <c r="AC1692" s="197">
        <v>33089</v>
      </c>
      <c r="AD1692" s="197">
        <f t="shared" si="161"/>
        <v>33089</v>
      </c>
      <c r="AE1692" s="197">
        <v>52475</v>
      </c>
      <c r="AJ1692">
        <v>0</v>
      </c>
      <c r="AK1692">
        <v>0</v>
      </c>
      <c r="AU1692" s="198">
        <v>0.27272727299999999</v>
      </c>
      <c r="AV1692" s="6">
        <v>0</v>
      </c>
      <c r="AW1692" s="198">
        <v>0.38356000000000001</v>
      </c>
      <c r="BO1692" s="198"/>
      <c r="BP1692" s="354">
        <f t="shared" si="157"/>
        <v>33841.022761113752</v>
      </c>
      <c r="BQ1692" s="354">
        <f t="shared" si="158"/>
        <v>0</v>
      </c>
      <c r="BR1692" s="354">
        <f t="shared" si="159"/>
        <v>215160.95459000001</v>
      </c>
      <c r="CG1692" s="198"/>
      <c r="CH1692">
        <f>(Transest!$J$14/HexExtSoy!$K$4)</f>
        <v>0.20257267294641951</v>
      </c>
      <c r="CI1692">
        <f>(HydroProcOil!$K$14/HexExtSoy!$K$4)</f>
        <v>0.10977777777777777</v>
      </c>
      <c r="CJ1692">
        <f>(StarchFerm!$K$24/StarchFerm!$K$4)</f>
        <v>0.33157302630665886</v>
      </c>
      <c r="CY1692" s="198"/>
      <c r="CZ1692">
        <f>BP1692*CH1692*1000*LCI!$E$93</f>
        <v>258786307.95746863</v>
      </c>
      <c r="DA1692">
        <f>BQ1692*CI1692*1000*(LCI!$E$99)</f>
        <v>0</v>
      </c>
      <c r="DB1692">
        <f>BR1692*CJ1692*1000*(LCI!$E$96)</f>
        <v>1922655280.6809473</v>
      </c>
    </row>
    <row r="1693" spans="1:106" x14ac:dyDescent="0.25">
      <c r="A1693" s="197">
        <v>31131</v>
      </c>
      <c r="B1693" s="197" t="s">
        <v>1673</v>
      </c>
      <c r="C1693" s="197" t="s">
        <v>1705</v>
      </c>
      <c r="D1693" s="197">
        <v>-96.136435500000005</v>
      </c>
      <c r="E1693" s="197">
        <v>40.635759999999998</v>
      </c>
      <c r="F1693">
        <v>3.26</v>
      </c>
      <c r="G1693">
        <f t="shared" si="160"/>
        <v>3.26</v>
      </c>
      <c r="H1693" s="198">
        <v>10.35</v>
      </c>
      <c r="Q1693" s="221">
        <f>(Q4778*10000)*TEA!$M$15*10^-6</f>
        <v>40.81367935035</v>
      </c>
      <c r="R1693" s="221">
        <f>(R4778*10000)*TEA!$O$15*10^-6</f>
        <v>40.81367935035</v>
      </c>
      <c r="AA1693">
        <f t="shared" si="162"/>
        <v>1</v>
      </c>
      <c r="AB1693" s="197">
        <v>31131</v>
      </c>
      <c r="AC1693" s="197">
        <v>61316</v>
      </c>
      <c r="AD1693" s="197">
        <f t="shared" si="161"/>
        <v>61316</v>
      </c>
      <c r="AE1693" s="197">
        <v>61340</v>
      </c>
      <c r="AJ1693">
        <v>0</v>
      </c>
      <c r="AK1693">
        <v>0</v>
      </c>
      <c r="AU1693" s="198">
        <v>0.27272727299999999</v>
      </c>
      <c r="AV1693" s="6">
        <v>0</v>
      </c>
      <c r="AW1693" s="198">
        <v>0.38356000000000001</v>
      </c>
      <c r="BO1693" s="198"/>
      <c r="BP1693" s="354">
        <f t="shared" si="157"/>
        <v>54515.498236333675</v>
      </c>
      <c r="BQ1693" s="354">
        <f t="shared" si="158"/>
        <v>0</v>
      </c>
      <c r="BR1693" s="354">
        <f t="shared" si="159"/>
        <v>243510.35364000002</v>
      </c>
      <c r="CG1693" s="198"/>
      <c r="CH1693">
        <f>(Transest!$J$14/HexExtSoy!$K$4)</f>
        <v>0.20257267294641951</v>
      </c>
      <c r="CI1693">
        <f>(HydroProcOil!$K$14/HexExtSoy!$K$4)</f>
        <v>0.10977777777777777</v>
      </c>
      <c r="CJ1693">
        <f>(StarchFerm!$K$24/StarchFerm!$K$4)</f>
        <v>0.33157302630665886</v>
      </c>
      <c r="CY1693" s="198"/>
      <c r="CZ1693">
        <f>BP1693*CH1693*1000*LCI!$E$93</f>
        <v>416886469.85143238</v>
      </c>
      <c r="DA1693">
        <f>BQ1693*CI1693*1000*(LCI!$E$99)</f>
        <v>0</v>
      </c>
      <c r="DB1693">
        <f>BR1693*CJ1693*1000*(LCI!$E$96)</f>
        <v>2175982478.8776565</v>
      </c>
    </row>
    <row r="1694" spans="1:106" x14ac:dyDescent="0.25">
      <c r="A1694" s="197">
        <v>31133</v>
      </c>
      <c r="B1694" s="197" t="s">
        <v>1673</v>
      </c>
      <c r="C1694" s="197" t="s">
        <v>1246</v>
      </c>
      <c r="D1694" s="197">
        <v>-96.243979800000005</v>
      </c>
      <c r="E1694" s="197">
        <v>40.128810000000001</v>
      </c>
      <c r="F1694">
        <v>2.4900000000000002</v>
      </c>
      <c r="G1694">
        <f t="shared" si="160"/>
        <v>2.4900000000000002</v>
      </c>
      <c r="H1694" s="198">
        <v>8.16</v>
      </c>
      <c r="Q1694" s="221">
        <f>(Q4779*10000)*TEA!$M$15*10^-6</f>
        <v>41.665909791149993</v>
      </c>
      <c r="R1694" s="221">
        <f>(R4779*10000)*TEA!$O$15*10^-6</f>
        <v>41.665909791149993</v>
      </c>
      <c r="AA1694">
        <f t="shared" si="162"/>
        <v>1</v>
      </c>
      <c r="AB1694" s="197">
        <v>31133</v>
      </c>
      <c r="AC1694" s="197">
        <v>31855</v>
      </c>
      <c r="AD1694" s="197">
        <f t="shared" si="161"/>
        <v>31855</v>
      </c>
      <c r="AE1694" s="197">
        <v>27650</v>
      </c>
      <c r="AJ1694">
        <v>0</v>
      </c>
      <c r="AK1694">
        <v>0</v>
      </c>
      <c r="AU1694" s="198">
        <v>0.27272727299999999</v>
      </c>
      <c r="AV1694" s="6">
        <v>0</v>
      </c>
      <c r="AW1694" s="198">
        <v>0.38356000000000001</v>
      </c>
      <c r="BO1694" s="198"/>
      <c r="BP1694" s="354">
        <f t="shared" si="157"/>
        <v>21632.440930723351</v>
      </c>
      <c r="BQ1694" s="354">
        <f t="shared" si="158"/>
        <v>0</v>
      </c>
      <c r="BR1694" s="354">
        <f t="shared" si="159"/>
        <v>86540.341440000004</v>
      </c>
      <c r="CG1694" s="198"/>
      <c r="CH1694">
        <f>(Transest!$J$14/HexExtSoy!$K$4)</f>
        <v>0.20257267294641951</v>
      </c>
      <c r="CI1694">
        <f>(HydroProcOil!$K$14/HexExtSoy!$K$4)</f>
        <v>0.10977777777777777</v>
      </c>
      <c r="CJ1694">
        <f>(StarchFerm!$K$24/StarchFerm!$K$4)</f>
        <v>0.33157302630665886</v>
      </c>
      <c r="CY1694" s="198"/>
      <c r="CZ1694">
        <f>BP1694*CH1694*1000*LCI!$E$93</f>
        <v>165425837.15887907</v>
      </c>
      <c r="DA1694">
        <f>BQ1694*CI1694*1000*(LCI!$E$99)</f>
        <v>0</v>
      </c>
      <c r="DB1694">
        <f>BR1694*CJ1694*1000*(LCI!$E$96)</f>
        <v>773315236.39411008</v>
      </c>
    </row>
    <row r="1695" spans="1:106" x14ac:dyDescent="0.25">
      <c r="A1695" s="197">
        <v>31135</v>
      </c>
      <c r="B1695" s="197" t="s">
        <v>1673</v>
      </c>
      <c r="C1695" s="197" t="s">
        <v>1706</v>
      </c>
      <c r="D1695" s="197">
        <v>-101.66027699999999</v>
      </c>
      <c r="E1695" s="197">
        <v>40.8491</v>
      </c>
      <c r="F1695">
        <v>4.3600000000000003</v>
      </c>
      <c r="G1695">
        <f t="shared" si="160"/>
        <v>4.3600000000000003</v>
      </c>
      <c r="H1695" s="198">
        <v>9.02</v>
      </c>
      <c r="Q1695" s="221">
        <f>(Q4780*10000)*TEA!$M$15*10^-6</f>
        <v>38.622296058750003</v>
      </c>
      <c r="R1695" s="221">
        <f>(R4780*10000)*TEA!$O$15*10^-6</f>
        <v>38.622296058750003</v>
      </c>
      <c r="AA1695">
        <f t="shared" si="162"/>
        <v>1</v>
      </c>
      <c r="AB1695" s="197">
        <v>31135</v>
      </c>
      <c r="AC1695" s="197">
        <v>11864</v>
      </c>
      <c r="AD1695" s="197">
        <f t="shared" si="161"/>
        <v>11864</v>
      </c>
      <c r="AE1695" s="197">
        <v>88327</v>
      </c>
      <c r="AJ1695">
        <v>0</v>
      </c>
      <c r="AK1695">
        <v>0</v>
      </c>
      <c r="AU1695" s="198">
        <v>0.27272727299999999</v>
      </c>
      <c r="AV1695" s="6">
        <v>0</v>
      </c>
      <c r="AW1695" s="198">
        <v>0.38356000000000001</v>
      </c>
      <c r="BO1695" s="198"/>
      <c r="BP1695" s="354">
        <f t="shared" si="157"/>
        <v>14107.37455956192</v>
      </c>
      <c r="BQ1695" s="354">
        <f t="shared" si="158"/>
        <v>0</v>
      </c>
      <c r="BR1695" s="354">
        <f t="shared" si="159"/>
        <v>305585.91116239998</v>
      </c>
      <c r="CG1695" s="198"/>
      <c r="CH1695">
        <f>(Transest!$J$14/HexExtSoy!$K$4)</f>
        <v>0.20257267294641951</v>
      </c>
      <c r="CI1695">
        <f>(HydroProcOil!$K$14/HexExtSoy!$K$4)</f>
        <v>0.10977777777777777</v>
      </c>
      <c r="CJ1695">
        <f>(StarchFerm!$K$24/StarchFerm!$K$4)</f>
        <v>0.33157302630665886</v>
      </c>
      <c r="CY1695" s="198"/>
      <c r="CZ1695">
        <f>BP1695*CH1695*1000*LCI!$E$93</f>
        <v>107880763.62270077</v>
      </c>
      <c r="DA1695">
        <f>BQ1695*CI1695*1000*(LCI!$E$99)</f>
        <v>0</v>
      </c>
      <c r="DB1695">
        <f>BR1695*CJ1695*1000*(LCI!$E$96)</f>
        <v>2730683022.4734187</v>
      </c>
    </row>
    <row r="1696" spans="1:106" x14ac:dyDescent="0.25">
      <c r="A1696" s="197">
        <v>31137</v>
      </c>
      <c r="B1696" s="197" t="s">
        <v>1673</v>
      </c>
      <c r="C1696" s="197" t="s">
        <v>1621</v>
      </c>
      <c r="D1696" s="197">
        <v>-99.4191249</v>
      </c>
      <c r="E1696" s="197">
        <v>40.510570000000001</v>
      </c>
      <c r="F1696">
        <v>4.47</v>
      </c>
      <c r="G1696">
        <f t="shared" si="160"/>
        <v>4.47</v>
      </c>
      <c r="H1696" s="198">
        <v>13.64</v>
      </c>
      <c r="Q1696" s="221">
        <f>(Q4781*10000)*TEA!$M$15*10^-6</f>
        <v>40.371530406299996</v>
      </c>
      <c r="R1696" s="221">
        <f>(R4781*10000)*TEA!$O$15*10^-6</f>
        <v>40.371530406299996</v>
      </c>
      <c r="AA1696">
        <f t="shared" si="162"/>
        <v>1</v>
      </c>
      <c r="AB1696" s="197">
        <v>31137</v>
      </c>
      <c r="AC1696" s="197">
        <v>35761</v>
      </c>
      <c r="AD1696" s="197">
        <f t="shared" si="161"/>
        <v>35761</v>
      </c>
      <c r="AE1696" s="197">
        <v>65112</v>
      </c>
      <c r="AJ1696">
        <v>0</v>
      </c>
      <c r="AK1696">
        <v>0</v>
      </c>
      <c r="AU1696" s="198">
        <v>0.27272727299999999</v>
      </c>
      <c r="AV1696" s="6">
        <v>0</v>
      </c>
      <c r="AW1696" s="198">
        <v>0.38356000000000001</v>
      </c>
      <c r="BO1696" s="198"/>
      <c r="BP1696" s="354">
        <f t="shared" si="157"/>
        <v>43595.910043595904</v>
      </c>
      <c r="BQ1696" s="354">
        <f t="shared" si="158"/>
        <v>0</v>
      </c>
      <c r="BR1696" s="354">
        <f t="shared" si="159"/>
        <v>340650.25294080004</v>
      </c>
      <c r="CG1696" s="198"/>
      <c r="CH1696">
        <f>(Transest!$J$14/HexExtSoy!$K$4)</f>
        <v>0.20257267294641951</v>
      </c>
      <c r="CI1696">
        <f>(HydroProcOil!$K$14/HexExtSoy!$K$4)</f>
        <v>0.10977777777777777</v>
      </c>
      <c r="CJ1696">
        <f>(StarchFerm!$K$24/StarchFerm!$K$4)</f>
        <v>0.33157302630665886</v>
      </c>
      <c r="CY1696" s="198"/>
      <c r="CZ1696">
        <f>BP1696*CH1696*1000*LCI!$E$93</f>
        <v>333383086.02162373</v>
      </c>
      <c r="DA1696">
        <f>BQ1696*CI1696*1000*(LCI!$E$99)</f>
        <v>0</v>
      </c>
      <c r="DB1696">
        <f>BR1696*CJ1696*1000*(LCI!$E$96)</f>
        <v>3044014230.7881813</v>
      </c>
    </row>
    <row r="1697" spans="1:106" x14ac:dyDescent="0.25">
      <c r="A1697" s="197">
        <v>31139</v>
      </c>
      <c r="B1697" s="197" t="s">
        <v>1673</v>
      </c>
      <c r="C1697" s="197" t="s">
        <v>987</v>
      </c>
      <c r="D1697" s="197">
        <v>-97.601397899999995</v>
      </c>
      <c r="E1697" s="197">
        <v>42.248179999999998</v>
      </c>
      <c r="F1697">
        <v>3.53</v>
      </c>
      <c r="G1697">
        <f t="shared" si="160"/>
        <v>3.53</v>
      </c>
      <c r="H1697" s="198">
        <v>11.5</v>
      </c>
      <c r="Q1697" s="221">
        <f>(Q4782*10000)*TEA!$M$15*10^-6</f>
        <v>37.527187237649997</v>
      </c>
      <c r="R1697" s="221">
        <f>(R4782*10000)*TEA!$O$15*10^-6</f>
        <v>37.527187237649997</v>
      </c>
      <c r="AA1697">
        <f t="shared" si="162"/>
        <v>1</v>
      </c>
      <c r="AB1697" s="197">
        <v>31139</v>
      </c>
      <c r="AC1697" s="197">
        <v>39930</v>
      </c>
      <c r="AD1697" s="197">
        <f t="shared" si="161"/>
        <v>39930</v>
      </c>
      <c r="AE1697" s="197">
        <v>52764</v>
      </c>
      <c r="AJ1697">
        <v>0</v>
      </c>
      <c r="AK1697">
        <v>0</v>
      </c>
      <c r="AU1697" s="198">
        <v>0.27272727299999999</v>
      </c>
      <c r="AV1697" s="6">
        <v>0</v>
      </c>
      <c r="AW1697" s="198">
        <v>0.38356000000000001</v>
      </c>
      <c r="BO1697" s="198"/>
      <c r="BP1697" s="354">
        <f t="shared" si="157"/>
        <v>38441.700038441697</v>
      </c>
      <c r="BQ1697" s="354">
        <f t="shared" si="158"/>
        <v>0</v>
      </c>
      <c r="BR1697" s="354">
        <f t="shared" si="159"/>
        <v>232738.83816000001</v>
      </c>
      <c r="CG1697" s="198"/>
      <c r="CH1697">
        <f>(Transest!$J$14/HexExtSoy!$K$4)</f>
        <v>0.20257267294641951</v>
      </c>
      <c r="CI1697">
        <f>(HydroProcOil!$K$14/HexExtSoy!$K$4)</f>
        <v>0.10977777777777777</v>
      </c>
      <c r="CJ1697">
        <f>(StarchFerm!$K$24/StarchFerm!$K$4)</f>
        <v>0.33157302630665886</v>
      </c>
      <c r="CY1697" s="198"/>
      <c r="CZ1697">
        <f>BP1697*CH1697*1000*LCI!$E$93</f>
        <v>293968231.83453339</v>
      </c>
      <c r="DA1697">
        <f>BQ1697*CI1697*1000*(LCI!$E$99)</f>
        <v>0</v>
      </c>
      <c r="DB1697">
        <f>BR1697*CJ1697*1000*(LCI!$E$96)</f>
        <v>2079729368.4653959</v>
      </c>
    </row>
    <row r="1698" spans="1:106" x14ac:dyDescent="0.25">
      <c r="A1698" s="197">
        <v>31141</v>
      </c>
      <c r="B1698" s="197" t="s">
        <v>1673</v>
      </c>
      <c r="C1698" s="197" t="s">
        <v>1622</v>
      </c>
      <c r="D1698" s="197">
        <v>-97.525970900000004</v>
      </c>
      <c r="E1698" s="197">
        <v>41.564219999999999</v>
      </c>
      <c r="F1698">
        <v>3.91</v>
      </c>
      <c r="G1698">
        <f t="shared" si="160"/>
        <v>3.91</v>
      </c>
      <c r="H1698" s="198">
        <v>12.29</v>
      </c>
      <c r="Q1698" s="221">
        <f>(Q4783*10000)*TEA!$M$15*10^-6</f>
        <v>38.497119162749996</v>
      </c>
      <c r="R1698" s="221">
        <f>(R4783*10000)*TEA!$O$15*10^-6</f>
        <v>38.497119162749996</v>
      </c>
      <c r="AA1698">
        <f t="shared" si="162"/>
        <v>1</v>
      </c>
      <c r="AB1698" s="197">
        <v>31141</v>
      </c>
      <c r="AC1698" s="197">
        <v>53503</v>
      </c>
      <c r="AD1698" s="197">
        <f t="shared" si="161"/>
        <v>53503</v>
      </c>
      <c r="AE1698" s="197">
        <v>69970</v>
      </c>
      <c r="AJ1698">
        <v>0</v>
      </c>
      <c r="AK1698">
        <v>0</v>
      </c>
      <c r="AU1698" s="198">
        <v>0.27272727299999999</v>
      </c>
      <c r="AV1698" s="6">
        <v>0</v>
      </c>
      <c r="AW1698" s="198">
        <v>0.38356000000000001</v>
      </c>
      <c r="BO1698" s="198"/>
      <c r="BP1698" s="354">
        <f t="shared" si="157"/>
        <v>57053.653693417291</v>
      </c>
      <c r="BQ1698" s="354">
        <f t="shared" si="158"/>
        <v>0</v>
      </c>
      <c r="BR1698" s="354">
        <f t="shared" si="159"/>
        <v>329835.24942800001</v>
      </c>
      <c r="CG1698" s="198"/>
      <c r="CH1698">
        <f>(Transest!$J$14/HexExtSoy!$K$4)</f>
        <v>0.20257267294641951</v>
      </c>
      <c r="CI1698">
        <f>(HydroProcOil!$K$14/HexExtSoy!$K$4)</f>
        <v>0.10977777777777777</v>
      </c>
      <c r="CJ1698">
        <f>(StarchFerm!$K$24/StarchFerm!$K$4)</f>
        <v>0.33157302630665886</v>
      </c>
      <c r="CY1698" s="198"/>
      <c r="CZ1698">
        <f>BP1698*CH1698*1000*LCI!$E$93</f>
        <v>436296045.15881747</v>
      </c>
      <c r="DA1698">
        <f>BQ1698*CI1698*1000*(LCI!$E$99)</f>
        <v>0</v>
      </c>
      <c r="DB1698">
        <f>BR1698*CJ1698*1000*(LCI!$E$96)</f>
        <v>2947372515.9654751</v>
      </c>
    </row>
    <row r="1699" spans="1:106" x14ac:dyDescent="0.25">
      <c r="A1699" s="197">
        <v>31143</v>
      </c>
      <c r="B1699" s="197" t="s">
        <v>1673</v>
      </c>
      <c r="C1699" s="197" t="s">
        <v>716</v>
      </c>
      <c r="D1699" s="197">
        <v>-97.574166099999999</v>
      </c>
      <c r="E1699" s="197">
        <v>41.180689999999998</v>
      </c>
      <c r="F1699">
        <v>4.26</v>
      </c>
      <c r="G1699">
        <f t="shared" si="160"/>
        <v>4.26</v>
      </c>
      <c r="H1699" s="198">
        <v>12.98</v>
      </c>
      <c r="Q1699" s="221">
        <f>(Q4784*10000)*TEA!$M$15*10^-6</f>
        <v>39.228507067949998</v>
      </c>
      <c r="R1699" s="221">
        <f>(R4784*10000)*TEA!$O$15*10^-6</f>
        <v>39.228507067949998</v>
      </c>
      <c r="AA1699">
        <f t="shared" si="162"/>
        <v>1</v>
      </c>
      <c r="AB1699" s="197">
        <v>31143</v>
      </c>
      <c r="AC1699" s="197">
        <v>35479</v>
      </c>
      <c r="AD1699" s="197">
        <f t="shared" si="161"/>
        <v>35479</v>
      </c>
      <c r="AE1699" s="197">
        <v>46748</v>
      </c>
      <c r="AJ1699">
        <v>0</v>
      </c>
      <c r="AK1699">
        <v>0</v>
      </c>
      <c r="AU1699" s="198">
        <v>0.27272727299999999</v>
      </c>
      <c r="AV1699" s="6">
        <v>0</v>
      </c>
      <c r="AW1699" s="198">
        <v>0.38356000000000001</v>
      </c>
      <c r="BO1699" s="198"/>
      <c r="BP1699" s="354">
        <f t="shared" si="157"/>
        <v>41220.147313947411</v>
      </c>
      <c r="BQ1699" s="354">
        <f t="shared" si="158"/>
        <v>0</v>
      </c>
      <c r="BR1699" s="354">
        <f t="shared" si="159"/>
        <v>232740.00418240001</v>
      </c>
      <c r="CG1699" s="198"/>
      <c r="CH1699">
        <f>(Transest!$J$14/HexExtSoy!$K$4)</f>
        <v>0.20257267294641951</v>
      </c>
      <c r="CI1699">
        <f>(HydroProcOil!$K$14/HexExtSoy!$K$4)</f>
        <v>0.10977777777777777</v>
      </c>
      <c r="CJ1699">
        <f>(StarchFerm!$K$24/StarchFerm!$K$4)</f>
        <v>0.33157302630665886</v>
      </c>
      <c r="CY1699" s="198"/>
      <c r="CZ1699">
        <f>BP1699*CH1699*1000*LCI!$E$93</f>
        <v>315215347.12883919</v>
      </c>
      <c r="DA1699">
        <f>BQ1699*CI1699*1000*(LCI!$E$99)</f>
        <v>0</v>
      </c>
      <c r="DB1699">
        <f>BR1699*CJ1699*1000*(LCI!$E$96)</f>
        <v>2079739787.9168668</v>
      </c>
    </row>
    <row r="1700" spans="1:106" x14ac:dyDescent="0.25">
      <c r="A1700" s="197">
        <v>31145</v>
      </c>
      <c r="B1700" s="197" t="s">
        <v>1673</v>
      </c>
      <c r="C1700" s="197" t="s">
        <v>1707</v>
      </c>
      <c r="D1700" s="197">
        <v>-100.47233199999999</v>
      </c>
      <c r="E1700" s="197">
        <v>40.178449999999998</v>
      </c>
      <c r="F1700">
        <v>4.0999999999999996</v>
      </c>
      <c r="G1700">
        <f t="shared" si="160"/>
        <v>4.0999999999999996</v>
      </c>
      <c r="H1700" s="198">
        <v>8.99</v>
      </c>
      <c r="Q1700" s="221">
        <f>(Q4785*10000)*TEA!$M$15*10^-6</f>
        <v>40.6620885906</v>
      </c>
      <c r="R1700" s="221">
        <f>(R4785*10000)*TEA!$O$15*10^-6</f>
        <v>40.6620885906</v>
      </c>
      <c r="AA1700">
        <f t="shared" si="162"/>
        <v>1</v>
      </c>
      <c r="AB1700" s="197">
        <v>31145</v>
      </c>
      <c r="AC1700" s="197">
        <v>7308</v>
      </c>
      <c r="AD1700" s="197">
        <f t="shared" si="161"/>
        <v>7308</v>
      </c>
      <c r="AE1700" s="197">
        <v>39773</v>
      </c>
      <c r="AJ1700">
        <v>0</v>
      </c>
      <c r="AK1700">
        <v>0</v>
      </c>
      <c r="AU1700" s="198">
        <v>0.27272727299999999</v>
      </c>
      <c r="AV1700" s="6">
        <v>0</v>
      </c>
      <c r="AW1700" s="198">
        <v>0.38356000000000001</v>
      </c>
      <c r="BO1700" s="198"/>
      <c r="BP1700" s="354">
        <f t="shared" si="157"/>
        <v>8171.6727354443983</v>
      </c>
      <c r="BQ1700" s="354">
        <f t="shared" si="158"/>
        <v>0</v>
      </c>
      <c r="BR1700" s="354">
        <f t="shared" si="159"/>
        <v>137145.4336012</v>
      </c>
      <c r="CG1700" s="198"/>
      <c r="CH1700">
        <f>(Transest!$J$14/HexExtSoy!$K$4)</f>
        <v>0.20257267294641951</v>
      </c>
      <c r="CI1700">
        <f>(HydroProcOil!$K$14/HexExtSoy!$K$4)</f>
        <v>0.10977777777777777</v>
      </c>
      <c r="CJ1700">
        <f>(StarchFerm!$K$24/StarchFerm!$K$4)</f>
        <v>0.33157302630665886</v>
      </c>
      <c r="CY1700" s="198"/>
      <c r="CZ1700">
        <f>BP1700*CH1700*1000*LCI!$E$93</f>
        <v>62489748.964453764</v>
      </c>
      <c r="DA1700">
        <f>BQ1700*CI1700*1000*(LCI!$E$99)</f>
        <v>0</v>
      </c>
      <c r="DB1700">
        <f>BR1700*CJ1700*1000*(LCI!$E$96)</f>
        <v>1225516928.1856339</v>
      </c>
    </row>
    <row r="1701" spans="1:106" x14ac:dyDescent="0.25">
      <c r="A1701" s="197">
        <v>31147</v>
      </c>
      <c r="B1701" s="197" t="s">
        <v>1673</v>
      </c>
      <c r="C1701" s="197" t="s">
        <v>1708</v>
      </c>
      <c r="D1701" s="197">
        <v>-95.717616699999994</v>
      </c>
      <c r="E1701" s="197">
        <v>40.131779999999999</v>
      </c>
      <c r="F1701">
        <v>3.25</v>
      </c>
      <c r="G1701">
        <f t="shared" si="160"/>
        <v>3.25</v>
      </c>
      <c r="H1701" s="198">
        <v>10.3</v>
      </c>
      <c r="Q1701" s="221">
        <f>(Q4786*10000)*TEA!$M$15*10^-6</f>
        <v>41.636598228900006</v>
      </c>
      <c r="R1701" s="221">
        <f>(R4786*10000)*TEA!$O$15*10^-6</f>
        <v>41.636598228900006</v>
      </c>
      <c r="AA1701">
        <f t="shared" si="162"/>
        <v>1</v>
      </c>
      <c r="AB1701" s="197">
        <v>31147</v>
      </c>
      <c r="AC1701" s="197">
        <v>47092</v>
      </c>
      <c r="AD1701" s="197">
        <f t="shared" si="161"/>
        <v>47092</v>
      </c>
      <c r="AE1701" s="197">
        <v>48872</v>
      </c>
      <c r="AJ1701">
        <v>0</v>
      </c>
      <c r="AK1701">
        <v>0</v>
      </c>
      <c r="AU1701" s="198">
        <v>0.27272727299999999</v>
      </c>
      <c r="AV1701" s="6">
        <v>0</v>
      </c>
      <c r="AW1701" s="198">
        <v>0.38356000000000001</v>
      </c>
      <c r="BO1701" s="198"/>
      <c r="BP1701" s="354">
        <f t="shared" si="157"/>
        <v>41740.636405377001</v>
      </c>
      <c r="BQ1701" s="354">
        <f t="shared" si="158"/>
        <v>0</v>
      </c>
      <c r="BR1701" s="354">
        <f t="shared" si="159"/>
        <v>193077.04649600002</v>
      </c>
      <c r="CG1701" s="198"/>
      <c r="CH1701">
        <f>(Transest!$J$14/HexExtSoy!$K$4)</f>
        <v>0.20257267294641951</v>
      </c>
      <c r="CI1701">
        <f>(HydroProcOil!$K$14/HexExtSoy!$K$4)</f>
        <v>0.10977777777777777</v>
      </c>
      <c r="CJ1701">
        <f>(StarchFerm!$K$24/StarchFerm!$K$4)</f>
        <v>0.33157302630665886</v>
      </c>
      <c r="CY1701" s="198"/>
      <c r="CZ1701">
        <f>BP1701*CH1701*1000*LCI!$E$93</f>
        <v>319195588.83884972</v>
      </c>
      <c r="DA1701">
        <f>BQ1701*CI1701*1000*(LCI!$E$99)</f>
        <v>0</v>
      </c>
      <c r="DB1701">
        <f>BR1701*CJ1701*1000*(LCI!$E$96)</f>
        <v>1725315839.6289642</v>
      </c>
    </row>
    <row r="1702" spans="1:106" x14ac:dyDescent="0.25">
      <c r="A1702" s="197">
        <v>31149</v>
      </c>
      <c r="B1702" s="197" t="s">
        <v>1673</v>
      </c>
      <c r="C1702" s="197" t="s">
        <v>1541</v>
      </c>
      <c r="D1702" s="197">
        <v>-99.4543453</v>
      </c>
      <c r="E1702" s="197">
        <v>42.420789999999997</v>
      </c>
      <c r="F1702">
        <v>3.24</v>
      </c>
      <c r="G1702">
        <f t="shared" si="160"/>
        <v>3.24</v>
      </c>
      <c r="H1702" s="198">
        <v>11.64</v>
      </c>
      <c r="Q1702" s="221">
        <f>(Q4787*10000)*TEA!$M$15*10^-6</f>
        <v>37.682714938499998</v>
      </c>
      <c r="R1702" s="221">
        <f>(R4787*10000)*TEA!$O$15*10^-6</f>
        <v>37.682714938499998</v>
      </c>
      <c r="AA1702">
        <f t="shared" si="162"/>
        <v>1</v>
      </c>
      <c r="AB1702" s="197">
        <v>31149</v>
      </c>
      <c r="AC1702" s="197">
        <v>6295</v>
      </c>
      <c r="AD1702" s="197">
        <f t="shared" si="161"/>
        <v>6295</v>
      </c>
      <c r="AE1702" s="197">
        <v>8229</v>
      </c>
      <c r="AJ1702">
        <v>0</v>
      </c>
      <c r="AK1702">
        <v>0</v>
      </c>
      <c r="AU1702" s="198">
        <v>0.27272727299999999</v>
      </c>
      <c r="AV1702" s="6">
        <v>0</v>
      </c>
      <c r="AW1702" s="198">
        <v>0.38356000000000001</v>
      </c>
      <c r="BO1702" s="198"/>
      <c r="BP1702" s="354">
        <f t="shared" si="157"/>
        <v>5562.490914653401</v>
      </c>
      <c r="BQ1702" s="354">
        <f t="shared" si="158"/>
        <v>0</v>
      </c>
      <c r="BR1702" s="354">
        <f t="shared" si="159"/>
        <v>36739.509393599998</v>
      </c>
      <c r="CG1702" s="198"/>
      <c r="CH1702">
        <f>(Transest!$J$14/HexExtSoy!$K$4)</f>
        <v>0.20257267294641951</v>
      </c>
      <c r="CI1702">
        <f>(HydroProcOil!$K$14/HexExtSoy!$K$4)</f>
        <v>0.10977777777777777</v>
      </c>
      <c r="CJ1702">
        <f>(StarchFerm!$K$24/StarchFerm!$K$4)</f>
        <v>0.33157302630665886</v>
      </c>
      <c r="CY1702" s="198"/>
      <c r="CZ1702">
        <f>BP1702*CH1702*1000*LCI!$E$93</f>
        <v>42537026.644012131</v>
      </c>
      <c r="DA1702">
        <f>BQ1702*CI1702*1000*(LCI!$E$99)</f>
        <v>0</v>
      </c>
      <c r="DB1702">
        <f>BR1702*CJ1702*1000*(LCI!$E$96)</f>
        <v>328300326.98002964</v>
      </c>
    </row>
    <row r="1703" spans="1:106" x14ac:dyDescent="0.25">
      <c r="A1703" s="197">
        <v>31151</v>
      </c>
      <c r="B1703" s="197" t="s">
        <v>1673</v>
      </c>
      <c r="C1703" s="197" t="s">
        <v>721</v>
      </c>
      <c r="D1703" s="197">
        <v>-97.142670800000005</v>
      </c>
      <c r="E1703" s="197">
        <v>40.511369999999999</v>
      </c>
      <c r="F1703">
        <v>3.45</v>
      </c>
      <c r="G1703">
        <f t="shared" si="160"/>
        <v>3.45</v>
      </c>
      <c r="H1703" s="198">
        <v>10.56</v>
      </c>
      <c r="Q1703" s="221">
        <f>(Q4788*10000)*TEA!$M$15*10^-6</f>
        <v>40.736409514649999</v>
      </c>
      <c r="R1703" s="221">
        <f>(R4788*10000)*TEA!$O$15*10^-6</f>
        <v>40.736409514649999</v>
      </c>
      <c r="AA1703">
        <f t="shared" si="162"/>
        <v>1</v>
      </c>
      <c r="AB1703" s="197">
        <v>31151</v>
      </c>
      <c r="AC1703" s="197">
        <v>49865</v>
      </c>
      <c r="AD1703" s="197">
        <f t="shared" si="161"/>
        <v>49865</v>
      </c>
      <c r="AE1703" s="197">
        <v>62243</v>
      </c>
      <c r="AJ1703">
        <v>0</v>
      </c>
      <c r="AK1703">
        <v>0</v>
      </c>
      <c r="AU1703" s="198">
        <v>0.27272727299999999</v>
      </c>
      <c r="AV1703" s="6">
        <v>0</v>
      </c>
      <c r="AW1703" s="198">
        <v>0.38356000000000001</v>
      </c>
      <c r="BO1703" s="198"/>
      <c r="BP1703" s="354">
        <f t="shared" si="157"/>
        <v>46918.431865100247</v>
      </c>
      <c r="BQ1703" s="354">
        <f t="shared" si="158"/>
        <v>0</v>
      </c>
      <c r="BR1703" s="354">
        <f t="shared" si="159"/>
        <v>252108.64884480005</v>
      </c>
      <c r="CG1703" s="198"/>
      <c r="CH1703">
        <f>(Transest!$J$14/HexExtSoy!$K$4)</f>
        <v>0.20257267294641951</v>
      </c>
      <c r="CI1703">
        <f>(HydroProcOil!$K$14/HexExtSoy!$K$4)</f>
        <v>0.10977777777777777</v>
      </c>
      <c r="CJ1703">
        <f>(StarchFerm!$K$24/StarchFerm!$K$4)</f>
        <v>0.33157302630665886</v>
      </c>
      <c r="CY1703" s="198"/>
      <c r="CZ1703">
        <f>BP1703*CH1703*1000*LCI!$E$93</f>
        <v>358790803.78963524</v>
      </c>
      <c r="DA1703">
        <f>BQ1703*CI1703*1000*(LCI!$E$99)</f>
        <v>0</v>
      </c>
      <c r="DB1703">
        <f>BR1703*CJ1703*1000*(LCI!$E$96)</f>
        <v>2252815925.3171563</v>
      </c>
    </row>
    <row r="1704" spans="1:106" x14ac:dyDescent="0.25">
      <c r="A1704" s="197">
        <v>31153</v>
      </c>
      <c r="B1704" s="197" t="s">
        <v>1673</v>
      </c>
      <c r="C1704" s="197" t="s">
        <v>1709</v>
      </c>
      <c r="D1704" s="197">
        <v>-96.112937900000006</v>
      </c>
      <c r="E1704" s="197">
        <v>41.103630000000003</v>
      </c>
      <c r="F1704">
        <v>3.66</v>
      </c>
      <c r="G1704">
        <f t="shared" si="160"/>
        <v>3.66</v>
      </c>
      <c r="H1704" s="198">
        <v>11.98</v>
      </c>
      <c r="Q1704" s="221">
        <f>(Q4789*10000)*TEA!$M$15*10^-6</f>
        <v>40.050668786849997</v>
      </c>
      <c r="R1704" s="221">
        <f>(R4789*10000)*TEA!$O$15*10^-6</f>
        <v>40.050668786849997</v>
      </c>
      <c r="AA1704">
        <f t="shared" si="162"/>
        <v>1</v>
      </c>
      <c r="AB1704" s="197">
        <v>31153</v>
      </c>
      <c r="AC1704" s="197">
        <v>18224</v>
      </c>
      <c r="AD1704" s="197">
        <f t="shared" si="161"/>
        <v>18224</v>
      </c>
      <c r="AE1704" s="197">
        <v>16509</v>
      </c>
      <c r="AJ1704">
        <v>0</v>
      </c>
      <c r="AK1704">
        <v>0</v>
      </c>
      <c r="AU1704" s="198">
        <v>0.27272727299999999</v>
      </c>
      <c r="AV1704" s="6">
        <v>0</v>
      </c>
      <c r="AW1704" s="198">
        <v>0.38356000000000001</v>
      </c>
      <c r="BO1704" s="198"/>
      <c r="BP1704" s="354">
        <f t="shared" si="157"/>
        <v>18190.865472736317</v>
      </c>
      <c r="BQ1704" s="354">
        <f t="shared" si="158"/>
        <v>0</v>
      </c>
      <c r="BR1704" s="354">
        <f t="shared" si="159"/>
        <v>75859.66063920001</v>
      </c>
      <c r="CG1704" s="198"/>
      <c r="CH1704">
        <f>(Transest!$J$14/HexExtSoy!$K$4)</f>
        <v>0.20257267294641951</v>
      </c>
      <c r="CI1704">
        <f>(HydroProcOil!$K$14/HexExtSoy!$K$4)</f>
        <v>0.10977777777777777</v>
      </c>
      <c r="CJ1704">
        <f>(StarchFerm!$K$24/StarchFerm!$K$4)</f>
        <v>0.33157302630665886</v>
      </c>
      <c r="CY1704" s="198"/>
      <c r="CZ1704">
        <f>BP1704*CH1704*1000*LCI!$E$93</f>
        <v>139107702.13629007</v>
      </c>
      <c r="DA1704">
        <f>BQ1704*CI1704*1000*(LCI!$E$99)</f>
        <v>0</v>
      </c>
      <c r="DB1704">
        <f>BR1704*CJ1704*1000*(LCI!$E$96)</f>
        <v>677873814.96122646</v>
      </c>
    </row>
    <row r="1705" spans="1:106" x14ac:dyDescent="0.25">
      <c r="A1705" s="197">
        <v>31155</v>
      </c>
      <c r="B1705" s="197" t="s">
        <v>1673</v>
      </c>
      <c r="C1705" s="197" t="s">
        <v>1710</v>
      </c>
      <c r="D1705" s="197">
        <v>-96.632786499999995</v>
      </c>
      <c r="E1705" s="197">
        <v>41.213520000000003</v>
      </c>
      <c r="F1705">
        <v>3.72</v>
      </c>
      <c r="G1705">
        <f t="shared" si="160"/>
        <v>3.72</v>
      </c>
      <c r="H1705" s="198">
        <v>11.73</v>
      </c>
      <c r="Q1705" s="221">
        <f>(Q4790*10000)*TEA!$M$15*10^-6</f>
        <v>39.63993413355</v>
      </c>
      <c r="R1705" s="221">
        <f>(R4790*10000)*TEA!$O$15*10^-6</f>
        <v>39.63993413355</v>
      </c>
      <c r="AA1705">
        <f t="shared" si="162"/>
        <v>1</v>
      </c>
      <c r="AB1705" s="197">
        <v>31155</v>
      </c>
      <c r="AC1705" s="197">
        <v>70533</v>
      </c>
      <c r="AD1705" s="197">
        <f t="shared" si="161"/>
        <v>70533</v>
      </c>
      <c r="AE1705" s="197">
        <v>84738</v>
      </c>
      <c r="AJ1705">
        <v>0</v>
      </c>
      <c r="AK1705">
        <v>0</v>
      </c>
      <c r="AU1705" s="198">
        <v>0.27272727299999999</v>
      </c>
      <c r="AV1705" s="6">
        <v>0</v>
      </c>
      <c r="AW1705" s="198">
        <v>0.38356000000000001</v>
      </c>
      <c r="BO1705" s="198"/>
      <c r="BP1705" s="354">
        <f t="shared" si="157"/>
        <v>71558.934617013481</v>
      </c>
      <c r="BQ1705" s="354">
        <f t="shared" si="158"/>
        <v>0</v>
      </c>
      <c r="BR1705" s="354">
        <f t="shared" si="159"/>
        <v>381249.71839440003</v>
      </c>
      <c r="CG1705" s="198"/>
      <c r="CH1705">
        <f>(Transest!$J$14/HexExtSoy!$K$4)</f>
        <v>0.20257267294641951</v>
      </c>
      <c r="CI1705">
        <f>(HydroProcOil!$K$14/HexExtSoy!$K$4)</f>
        <v>0.10977777777777777</v>
      </c>
      <c r="CJ1705">
        <f>(StarchFerm!$K$24/StarchFerm!$K$4)</f>
        <v>0.33157302630665886</v>
      </c>
      <c r="CY1705" s="198"/>
      <c r="CZ1705">
        <f>BP1705*CH1705*1000*LCI!$E$93</f>
        <v>547219645.8608849</v>
      </c>
      <c r="DA1705">
        <f>BQ1705*CI1705*1000*(LCI!$E$99)</f>
        <v>0</v>
      </c>
      <c r="DB1705">
        <f>BR1705*CJ1705*1000*(LCI!$E$96)</f>
        <v>3406806712.3326726</v>
      </c>
    </row>
    <row r="1706" spans="1:106" x14ac:dyDescent="0.25">
      <c r="A1706" s="197">
        <v>31157</v>
      </c>
      <c r="B1706" s="197" t="s">
        <v>1673</v>
      </c>
      <c r="C1706" s="197" t="s">
        <v>1711</v>
      </c>
      <c r="D1706" s="197">
        <v>-103.70392099999999</v>
      </c>
      <c r="E1706" s="197">
        <v>41.853340000000003</v>
      </c>
      <c r="F1706">
        <v>0</v>
      </c>
      <c r="G1706">
        <f t="shared" si="160"/>
        <v>0</v>
      </c>
      <c r="H1706" s="198">
        <v>11.21</v>
      </c>
      <c r="Q1706" s="221">
        <f>(Q4791*10000)*TEA!$M$15*10^-6</f>
        <v>36.238117201199998</v>
      </c>
      <c r="R1706" s="221">
        <f>(R4791*10000)*TEA!$O$15*10^-6</f>
        <v>36.238117201199998</v>
      </c>
      <c r="AA1706">
        <f t="shared" si="162"/>
        <v>1</v>
      </c>
      <c r="AB1706" s="197">
        <v>31157</v>
      </c>
      <c r="AC1706" s="197">
        <v>0</v>
      </c>
      <c r="AD1706" s="197">
        <f t="shared" si="161"/>
        <v>0</v>
      </c>
      <c r="AE1706" s="197">
        <v>30619</v>
      </c>
      <c r="AJ1706">
        <v>0</v>
      </c>
      <c r="AK1706">
        <v>0</v>
      </c>
      <c r="AU1706" s="198">
        <v>0.27272727299999999</v>
      </c>
      <c r="AV1706" s="6">
        <v>0</v>
      </c>
      <c r="AW1706" s="198">
        <v>0.38356000000000001</v>
      </c>
      <c r="BO1706" s="198"/>
      <c r="BP1706" s="354">
        <f t="shared" si="157"/>
        <v>0</v>
      </c>
      <c r="BQ1706" s="354">
        <f t="shared" si="158"/>
        <v>0</v>
      </c>
      <c r="BR1706" s="354">
        <f t="shared" si="159"/>
        <v>131652.74700440004</v>
      </c>
      <c r="CG1706" s="198"/>
      <c r="CH1706">
        <f>(Transest!$J$14/HexExtSoy!$K$4)</f>
        <v>0.20257267294641951</v>
      </c>
      <c r="CI1706">
        <f>(HydroProcOil!$K$14/HexExtSoy!$K$4)</f>
        <v>0.10977777777777777</v>
      </c>
      <c r="CJ1706">
        <f>(StarchFerm!$K$24/StarchFerm!$K$4)</f>
        <v>0.33157302630665886</v>
      </c>
      <c r="CY1706" s="198"/>
      <c r="CZ1706">
        <f>BP1706*CH1706*1000*LCI!$E$93</f>
        <v>0</v>
      </c>
      <c r="DA1706">
        <f>BQ1706*CI1706*1000*(LCI!$E$99)</f>
        <v>0</v>
      </c>
      <c r="DB1706">
        <f>BR1706*CJ1706*1000*(LCI!$E$96)</f>
        <v>1176434868.1502218</v>
      </c>
    </row>
    <row r="1707" spans="1:106" x14ac:dyDescent="0.25">
      <c r="A1707" s="197">
        <v>31159</v>
      </c>
      <c r="B1707" s="197" t="s">
        <v>1673</v>
      </c>
      <c r="C1707" s="197" t="s">
        <v>1255</v>
      </c>
      <c r="D1707" s="197">
        <v>-97.139263200000002</v>
      </c>
      <c r="E1707" s="197">
        <v>40.860489999999999</v>
      </c>
      <c r="F1707">
        <v>3.72</v>
      </c>
      <c r="G1707">
        <f t="shared" si="160"/>
        <v>3.72</v>
      </c>
      <c r="H1707" s="198">
        <v>11.52</v>
      </c>
      <c r="Q1707" s="221">
        <f>(Q4792*10000)*TEA!$M$15*10^-6</f>
        <v>40.033942059600001</v>
      </c>
      <c r="R1707" s="221">
        <f>(R4792*10000)*TEA!$O$15*10^-6</f>
        <v>40.033942059600001</v>
      </c>
      <c r="AA1707">
        <f t="shared" si="162"/>
        <v>1</v>
      </c>
      <c r="AB1707" s="197">
        <v>31159</v>
      </c>
      <c r="AC1707" s="197">
        <v>50160</v>
      </c>
      <c r="AD1707" s="197">
        <f t="shared" si="161"/>
        <v>50160</v>
      </c>
      <c r="AE1707" s="197">
        <v>58729</v>
      </c>
      <c r="AJ1707">
        <v>0</v>
      </c>
      <c r="AK1707">
        <v>0</v>
      </c>
      <c r="AU1707" s="198">
        <v>0.27272727299999999</v>
      </c>
      <c r="AV1707" s="6">
        <v>0</v>
      </c>
      <c r="AW1707" s="198">
        <v>0.38356000000000001</v>
      </c>
      <c r="BO1707" s="198"/>
      <c r="BP1707" s="354">
        <f t="shared" si="157"/>
        <v>50889.600050889603</v>
      </c>
      <c r="BQ1707" s="354">
        <f t="shared" si="158"/>
        <v>0</v>
      </c>
      <c r="BR1707" s="354">
        <f t="shared" si="159"/>
        <v>259500.6171648</v>
      </c>
      <c r="CG1707" s="198"/>
      <c r="CH1707">
        <f>(Transest!$J$14/HexExtSoy!$K$4)</f>
        <v>0.20257267294641951</v>
      </c>
      <c r="CI1707">
        <f>(HydroProcOil!$K$14/HexExtSoy!$K$4)</f>
        <v>0.10977777777777777</v>
      </c>
      <c r="CJ1707">
        <f>(StarchFerm!$K$24/StarchFerm!$K$4)</f>
        <v>0.33157302630665886</v>
      </c>
      <c r="CY1707" s="198"/>
      <c r="CZ1707">
        <f>BP1707*CH1707*1000*LCI!$E$93</f>
        <v>389158797.10748154</v>
      </c>
      <c r="DA1707">
        <f>BQ1707*CI1707*1000*(LCI!$E$99)</f>
        <v>0</v>
      </c>
      <c r="DB1707">
        <f>BR1707*CJ1707*1000*(LCI!$E$96)</f>
        <v>2318869763.7199287</v>
      </c>
    </row>
    <row r="1708" spans="1:106" x14ac:dyDescent="0.25">
      <c r="A1708" s="197">
        <v>31161</v>
      </c>
      <c r="B1708" s="197" t="s">
        <v>1673</v>
      </c>
      <c r="C1708" s="197" t="s">
        <v>1257</v>
      </c>
      <c r="D1708" s="197">
        <v>-102.402109</v>
      </c>
      <c r="E1708" s="197">
        <v>42.50488</v>
      </c>
      <c r="F1708">
        <v>2.86</v>
      </c>
      <c r="G1708">
        <f t="shared" si="160"/>
        <v>2.86</v>
      </c>
      <c r="H1708" s="198">
        <v>9.5299999999999994</v>
      </c>
      <c r="Q1708" s="221">
        <f>(Q4793*10000)*TEA!$M$15*10^-6</f>
        <v>36.498120877799998</v>
      </c>
      <c r="R1708" s="221">
        <f>(R4793*10000)*TEA!$O$15*10^-6</f>
        <v>36.498120877799998</v>
      </c>
      <c r="AA1708">
        <f t="shared" si="162"/>
        <v>1</v>
      </c>
      <c r="AB1708" s="197">
        <v>31161</v>
      </c>
      <c r="AC1708" s="197">
        <v>606</v>
      </c>
      <c r="AD1708" s="197">
        <f t="shared" si="161"/>
        <v>606</v>
      </c>
      <c r="AE1708" s="197">
        <v>20881</v>
      </c>
      <c r="AJ1708">
        <v>0</v>
      </c>
      <c r="AK1708">
        <v>0</v>
      </c>
      <c r="AU1708" s="198">
        <v>0.27272727299999999</v>
      </c>
      <c r="AV1708" s="6">
        <v>0</v>
      </c>
      <c r="AW1708" s="198">
        <v>0.38356000000000001</v>
      </c>
      <c r="BO1708" s="198"/>
      <c r="BP1708" s="354">
        <f t="shared" si="157"/>
        <v>472.68000047267992</v>
      </c>
      <c r="BQ1708" s="354">
        <f t="shared" si="158"/>
        <v>0</v>
      </c>
      <c r="BR1708" s="354">
        <f t="shared" si="159"/>
        <v>76326.878910800006</v>
      </c>
      <c r="CG1708" s="198"/>
      <c r="CH1708">
        <f>(Transest!$J$14/HexExtSoy!$K$4)</f>
        <v>0.20257267294641951</v>
      </c>
      <c r="CI1708">
        <f>(HydroProcOil!$K$14/HexExtSoy!$K$4)</f>
        <v>0.10977777777777777</v>
      </c>
      <c r="CJ1708">
        <f>(StarchFerm!$K$24/StarchFerm!$K$4)</f>
        <v>0.33157302630665886</v>
      </c>
      <c r="CY1708" s="198"/>
      <c r="CZ1708">
        <f>BP1708*CH1708*1000*LCI!$E$93</f>
        <v>3614639.9306884762</v>
      </c>
      <c r="DA1708">
        <f>BQ1708*CI1708*1000*(LCI!$E$99)</f>
        <v>0</v>
      </c>
      <c r="DB1708">
        <f>BR1708*CJ1708*1000*(LCI!$E$96)</f>
        <v>682048827.47143829</v>
      </c>
    </row>
    <row r="1709" spans="1:106" x14ac:dyDescent="0.25">
      <c r="A1709" s="197">
        <v>31163</v>
      </c>
      <c r="B1709" s="197" t="s">
        <v>1673</v>
      </c>
      <c r="C1709" s="197" t="s">
        <v>1258</v>
      </c>
      <c r="D1709" s="197">
        <v>-98.981323200000006</v>
      </c>
      <c r="E1709" s="197">
        <v>41.218589999999999</v>
      </c>
      <c r="F1709">
        <v>4.16</v>
      </c>
      <c r="G1709">
        <f t="shared" si="160"/>
        <v>4.16</v>
      </c>
      <c r="H1709" s="198">
        <v>11.84</v>
      </c>
      <c r="Q1709" s="221">
        <f>(Q4794*10000)*TEA!$M$15*10^-6</f>
        <v>39.190045269599992</v>
      </c>
      <c r="R1709" s="221">
        <f>(R4794*10000)*TEA!$O$15*10^-6</f>
        <v>39.190045269599992</v>
      </c>
      <c r="AA1709">
        <f t="shared" si="162"/>
        <v>1</v>
      </c>
      <c r="AB1709" s="197">
        <v>31163</v>
      </c>
      <c r="AC1709" s="197">
        <v>16725</v>
      </c>
      <c r="AD1709" s="197">
        <f t="shared" si="161"/>
        <v>16725</v>
      </c>
      <c r="AE1709" s="197">
        <v>31815</v>
      </c>
      <c r="AJ1709">
        <v>0</v>
      </c>
      <c r="AK1709">
        <v>0</v>
      </c>
      <c r="AU1709" s="198">
        <v>0.27272727299999999</v>
      </c>
      <c r="AV1709" s="6">
        <v>0</v>
      </c>
      <c r="AW1709" s="198">
        <v>0.38356000000000001</v>
      </c>
      <c r="BO1709" s="198"/>
      <c r="BP1709" s="354">
        <f t="shared" si="157"/>
        <v>18975.272746248</v>
      </c>
      <c r="BQ1709" s="354">
        <f t="shared" si="158"/>
        <v>0</v>
      </c>
      <c r="BR1709" s="354">
        <f t="shared" si="159"/>
        <v>144483.06297599999</v>
      </c>
      <c r="CG1709" s="198"/>
      <c r="CH1709">
        <f>(Transest!$J$14/HexExtSoy!$K$4)</f>
        <v>0.20257267294641951</v>
      </c>
      <c r="CI1709">
        <f>(HydroProcOil!$K$14/HexExtSoy!$K$4)</f>
        <v>0.10977777777777777</v>
      </c>
      <c r="CJ1709">
        <f>(StarchFerm!$K$24/StarchFerm!$K$4)</f>
        <v>0.33157302630665886</v>
      </c>
      <c r="CY1709" s="198"/>
      <c r="CZ1709">
        <f>BP1709*CH1709*1000*LCI!$E$93</f>
        <v>145106157.43357885</v>
      </c>
      <c r="DA1709">
        <f>BQ1709*CI1709*1000*(LCI!$E$99)</f>
        <v>0</v>
      </c>
      <c r="DB1709">
        <f>BR1709*CJ1709*1000*(LCI!$E$96)</f>
        <v>1291085199.5851626</v>
      </c>
    </row>
    <row r="1710" spans="1:106" x14ac:dyDescent="0.25">
      <c r="A1710" s="197">
        <v>31165</v>
      </c>
      <c r="B1710" s="197" t="s">
        <v>1673</v>
      </c>
      <c r="C1710" s="197" t="s">
        <v>1196</v>
      </c>
      <c r="D1710" s="197">
        <v>-103.76118</v>
      </c>
      <c r="E1710" s="197">
        <v>42.485590000000002</v>
      </c>
      <c r="F1710">
        <v>0</v>
      </c>
      <c r="G1710">
        <f t="shared" si="160"/>
        <v>0</v>
      </c>
      <c r="H1710" s="198">
        <v>10.58</v>
      </c>
      <c r="Q1710" s="221">
        <f>(Q4795*10000)*TEA!$M$15*10^-6</f>
        <v>35.631879057900001</v>
      </c>
      <c r="R1710" s="221">
        <f>(R4795*10000)*TEA!$O$15*10^-6</f>
        <v>35.631879057900001</v>
      </c>
      <c r="AA1710">
        <f t="shared" si="162"/>
        <v>1</v>
      </c>
      <c r="AB1710" s="197">
        <v>31165</v>
      </c>
      <c r="AC1710" s="197">
        <v>0</v>
      </c>
      <c r="AD1710" s="197">
        <f t="shared" si="161"/>
        <v>0</v>
      </c>
      <c r="AE1710" s="197">
        <v>6456</v>
      </c>
      <c r="AJ1710">
        <v>0</v>
      </c>
      <c r="AK1710">
        <v>0</v>
      </c>
      <c r="AU1710" s="198">
        <v>0.27272727299999999</v>
      </c>
      <c r="AV1710" s="6">
        <v>0</v>
      </c>
      <c r="AW1710" s="198">
        <v>0.38356000000000001</v>
      </c>
      <c r="BO1710" s="198"/>
      <c r="BP1710" s="354">
        <f t="shared" si="157"/>
        <v>0</v>
      </c>
      <c r="BQ1710" s="354">
        <f t="shared" si="158"/>
        <v>0</v>
      </c>
      <c r="BR1710" s="354">
        <f t="shared" si="159"/>
        <v>26198.866348799998</v>
      </c>
      <c r="CG1710" s="198"/>
      <c r="CH1710">
        <f>(Transest!$J$14/HexExtSoy!$K$4)</f>
        <v>0.20257267294641951</v>
      </c>
      <c r="CI1710">
        <f>(HydroProcOil!$K$14/HexExtSoy!$K$4)</f>
        <v>0.10977777777777777</v>
      </c>
      <c r="CJ1710">
        <f>(StarchFerm!$K$24/StarchFerm!$K$4)</f>
        <v>0.33157302630665886</v>
      </c>
      <c r="CY1710" s="198"/>
      <c r="CZ1710">
        <f>BP1710*CH1710*1000*LCI!$E$93</f>
        <v>0</v>
      </c>
      <c r="DA1710">
        <f>BQ1710*CI1710*1000*(LCI!$E$99)</f>
        <v>0</v>
      </c>
      <c r="DB1710">
        <f>BR1710*CJ1710*1000*(LCI!$E$96)</f>
        <v>234110267.95897937</v>
      </c>
    </row>
    <row r="1711" spans="1:106" x14ac:dyDescent="0.25">
      <c r="A1711" s="197">
        <v>31167</v>
      </c>
      <c r="B1711" s="197" t="s">
        <v>1673</v>
      </c>
      <c r="C1711" s="197" t="s">
        <v>1261</v>
      </c>
      <c r="D1711" s="197">
        <v>-97.196449099999995</v>
      </c>
      <c r="E1711" s="197">
        <v>41.900889999999997</v>
      </c>
      <c r="F1711">
        <v>3.84</v>
      </c>
      <c r="G1711">
        <f t="shared" si="160"/>
        <v>3.84</v>
      </c>
      <c r="H1711" s="198">
        <v>11.67</v>
      </c>
      <c r="Q1711" s="221">
        <f>(Q4796*10000)*TEA!$M$15*10^-6</f>
        <v>37.974128339699995</v>
      </c>
      <c r="R1711" s="221">
        <f>(R4796*10000)*TEA!$O$15*10^-6</f>
        <v>37.974128339699995</v>
      </c>
      <c r="AA1711">
        <f t="shared" si="162"/>
        <v>1</v>
      </c>
      <c r="AB1711" s="197">
        <v>31167</v>
      </c>
      <c r="AC1711" s="197">
        <v>31511</v>
      </c>
      <c r="AD1711" s="197">
        <f t="shared" si="161"/>
        <v>31511</v>
      </c>
      <c r="AE1711" s="197">
        <v>36197</v>
      </c>
      <c r="AJ1711">
        <v>0</v>
      </c>
      <c r="AK1711">
        <v>0</v>
      </c>
      <c r="AU1711" s="198">
        <v>0.27272727299999999</v>
      </c>
      <c r="AV1711" s="6">
        <v>0</v>
      </c>
      <c r="AW1711" s="198">
        <v>0.38356000000000001</v>
      </c>
      <c r="BO1711" s="198"/>
      <c r="BP1711" s="354">
        <f t="shared" si="157"/>
        <v>33000.610942091516</v>
      </c>
      <c r="BQ1711" s="354">
        <f t="shared" si="158"/>
        <v>0</v>
      </c>
      <c r="BR1711" s="354">
        <f t="shared" si="159"/>
        <v>162023.02780440002</v>
      </c>
      <c r="CG1711" s="198"/>
      <c r="CH1711">
        <f>(Transest!$J$14/HexExtSoy!$K$4)</f>
        <v>0.20257267294641951</v>
      </c>
      <c r="CI1711">
        <f>(HydroProcOil!$K$14/HexExtSoy!$K$4)</f>
        <v>0.10977777777777777</v>
      </c>
      <c r="CJ1711">
        <f>(StarchFerm!$K$24/StarchFerm!$K$4)</f>
        <v>0.33157302630665886</v>
      </c>
      <c r="CY1711" s="198"/>
      <c r="CZ1711">
        <f>BP1711*CH1711*1000*LCI!$E$93</f>
        <v>252359579.26951376</v>
      </c>
      <c r="DA1711">
        <f>BQ1711*CI1711*1000*(LCI!$E$99)</f>
        <v>0</v>
      </c>
      <c r="DB1711">
        <f>BR1711*CJ1711*1000*(LCI!$E$96)</f>
        <v>1447820449.5497432</v>
      </c>
    </row>
    <row r="1712" spans="1:106" x14ac:dyDescent="0.25">
      <c r="A1712" s="197">
        <v>31169</v>
      </c>
      <c r="B1712" s="197" t="s">
        <v>1673</v>
      </c>
      <c r="C1712" s="197" t="s">
        <v>1712</v>
      </c>
      <c r="D1712" s="197">
        <v>-97.599091200000004</v>
      </c>
      <c r="E1712" s="197">
        <v>40.171129999999998</v>
      </c>
      <c r="F1712">
        <v>3.66</v>
      </c>
      <c r="G1712">
        <f t="shared" si="160"/>
        <v>3.66</v>
      </c>
      <c r="H1712" s="198">
        <v>11.5</v>
      </c>
      <c r="Q1712" s="221">
        <f>(Q4797*10000)*TEA!$M$15*10^-6</f>
        <v>41.318026911449998</v>
      </c>
      <c r="R1712" s="221">
        <f>(R4797*10000)*TEA!$O$15*10^-6</f>
        <v>41.318026911449998</v>
      </c>
      <c r="AA1712">
        <f t="shared" si="162"/>
        <v>1</v>
      </c>
      <c r="AB1712" s="197">
        <v>31169</v>
      </c>
      <c r="AC1712" s="197">
        <v>38662</v>
      </c>
      <c r="AD1712" s="197">
        <f t="shared" si="161"/>
        <v>38662</v>
      </c>
      <c r="AE1712" s="197">
        <v>52185</v>
      </c>
      <c r="AJ1712">
        <v>0</v>
      </c>
      <c r="AK1712">
        <v>0</v>
      </c>
      <c r="AU1712" s="198">
        <v>0.27272727299999999</v>
      </c>
      <c r="AV1712" s="6">
        <v>0</v>
      </c>
      <c r="AW1712" s="198">
        <v>0.38356000000000001</v>
      </c>
      <c r="BO1712" s="198"/>
      <c r="BP1712" s="354">
        <f t="shared" si="157"/>
        <v>38591.70549313716</v>
      </c>
      <c r="BQ1712" s="354">
        <f t="shared" si="158"/>
        <v>0</v>
      </c>
      <c r="BR1712" s="354">
        <f t="shared" si="159"/>
        <v>230184.9039</v>
      </c>
      <c r="CG1712" s="198"/>
      <c r="CH1712">
        <f>(Transest!$J$14/HexExtSoy!$K$4)</f>
        <v>0.20257267294641951</v>
      </c>
      <c r="CI1712">
        <f>(HydroProcOil!$K$14/HexExtSoy!$K$4)</f>
        <v>0.10977777777777777</v>
      </c>
      <c r="CJ1712">
        <f>(StarchFerm!$K$24/StarchFerm!$K$4)</f>
        <v>0.33157302630665886</v>
      </c>
      <c r="CY1712" s="198"/>
      <c r="CZ1712">
        <f>BP1712*CH1712*1000*LCI!$E$93</f>
        <v>295115341.30779451</v>
      </c>
      <c r="DA1712">
        <f>BQ1712*CI1712*1000*(LCI!$E$99)</f>
        <v>0</v>
      </c>
      <c r="DB1712">
        <f>BR1712*CJ1712*1000*(LCI!$E$96)</f>
        <v>2056907685.0384104</v>
      </c>
    </row>
    <row r="1713" spans="1:106" x14ac:dyDescent="0.25">
      <c r="A1713" s="197">
        <v>31171</v>
      </c>
      <c r="B1713" s="197" t="s">
        <v>1673</v>
      </c>
      <c r="C1713" s="197" t="s">
        <v>1002</v>
      </c>
      <c r="D1713" s="197">
        <v>-100.55407200000001</v>
      </c>
      <c r="E1713" s="197">
        <v>41.916460000000001</v>
      </c>
      <c r="F1713">
        <v>0</v>
      </c>
      <c r="G1713">
        <f t="shared" si="160"/>
        <v>0</v>
      </c>
      <c r="H1713" s="198">
        <v>0</v>
      </c>
      <c r="Q1713" s="221">
        <f>(Q4798*10000)*TEA!$M$15*10^-6</f>
        <v>37.704200973749998</v>
      </c>
      <c r="R1713" s="221">
        <f>(R4798*10000)*TEA!$O$15*10^-6</f>
        <v>37.704200973749998</v>
      </c>
      <c r="AA1713">
        <f t="shared" si="162"/>
        <v>1</v>
      </c>
      <c r="AB1713" s="197">
        <v>31171</v>
      </c>
      <c r="AC1713" s="197">
        <v>0</v>
      </c>
      <c r="AD1713" s="197">
        <f t="shared" si="161"/>
        <v>0</v>
      </c>
      <c r="AE1713" s="197">
        <v>0</v>
      </c>
      <c r="AJ1713">
        <v>0</v>
      </c>
      <c r="AK1713">
        <v>0</v>
      </c>
      <c r="AU1713" s="198">
        <v>0.27272727299999999</v>
      </c>
      <c r="AV1713" s="6">
        <v>0</v>
      </c>
      <c r="AW1713" s="198">
        <v>0.38356000000000001</v>
      </c>
      <c r="BO1713" s="198"/>
      <c r="BP1713" s="354">
        <f t="shared" si="157"/>
        <v>0</v>
      </c>
      <c r="BQ1713" s="354">
        <f t="shared" si="158"/>
        <v>0</v>
      </c>
      <c r="BR1713" s="354">
        <f t="shared" si="159"/>
        <v>0</v>
      </c>
      <c r="CG1713" s="198"/>
      <c r="CH1713">
        <f>(Transest!$J$14/HexExtSoy!$K$4)</f>
        <v>0.20257267294641951</v>
      </c>
      <c r="CI1713">
        <f>(HydroProcOil!$K$14/HexExtSoy!$K$4)</f>
        <v>0.10977777777777777</v>
      </c>
      <c r="CJ1713">
        <f>(StarchFerm!$K$24/StarchFerm!$K$4)</f>
        <v>0.33157302630665886</v>
      </c>
      <c r="CY1713" s="198"/>
      <c r="CZ1713">
        <f>BP1713*CH1713*1000*LCI!$E$93</f>
        <v>0</v>
      </c>
      <c r="DA1713">
        <f>BQ1713*CI1713*1000*(LCI!$E$99)</f>
        <v>0</v>
      </c>
      <c r="DB1713">
        <f>BR1713*CJ1713*1000*(LCI!$E$96)</f>
        <v>0</v>
      </c>
    </row>
    <row r="1714" spans="1:106" x14ac:dyDescent="0.25">
      <c r="A1714" s="197">
        <v>31173</v>
      </c>
      <c r="B1714" s="197" t="s">
        <v>1673</v>
      </c>
      <c r="C1714" s="197" t="s">
        <v>1713</v>
      </c>
      <c r="D1714" s="197">
        <v>-96.538300300000003</v>
      </c>
      <c r="E1714" s="197">
        <v>42.144260000000003</v>
      </c>
      <c r="F1714">
        <v>3.74</v>
      </c>
      <c r="G1714">
        <f t="shared" si="160"/>
        <v>3.74</v>
      </c>
      <c r="H1714" s="198">
        <v>11.52</v>
      </c>
      <c r="Q1714" s="221">
        <f>(Q4799*10000)*TEA!$M$15*10^-6</f>
        <v>37.823532047999997</v>
      </c>
      <c r="R1714" s="221">
        <f>(R4799*10000)*TEA!$O$15*10^-6</f>
        <v>37.823532047999997</v>
      </c>
      <c r="AA1714">
        <f t="shared" si="162"/>
        <v>1</v>
      </c>
      <c r="AB1714" s="197">
        <v>31173</v>
      </c>
      <c r="AC1714" s="197">
        <v>33360</v>
      </c>
      <c r="AD1714" s="197">
        <f t="shared" si="161"/>
        <v>33360</v>
      </c>
      <c r="AE1714" s="197">
        <v>38818</v>
      </c>
      <c r="AJ1714">
        <v>0</v>
      </c>
      <c r="AK1714">
        <v>0</v>
      </c>
      <c r="AU1714" s="198">
        <v>0.27272727299999999</v>
      </c>
      <c r="AV1714" s="6">
        <v>0</v>
      </c>
      <c r="AW1714" s="198">
        <v>0.38356000000000001</v>
      </c>
      <c r="BO1714" s="198"/>
      <c r="BP1714" s="354">
        <f t="shared" si="157"/>
        <v>34027.200034027199</v>
      </c>
      <c r="BQ1714" s="354">
        <f t="shared" si="158"/>
        <v>0</v>
      </c>
      <c r="BR1714" s="354">
        <f t="shared" si="159"/>
        <v>171521.6495616</v>
      </c>
      <c r="CG1714" s="198"/>
      <c r="CH1714">
        <f>(Transest!$J$14/HexExtSoy!$K$4)</f>
        <v>0.20257267294641951</v>
      </c>
      <c r="CI1714">
        <f>(HydroProcOil!$K$14/HexExtSoy!$K$4)</f>
        <v>0.10977777777777777</v>
      </c>
      <c r="CJ1714">
        <f>(StarchFerm!$K$24/StarchFerm!$K$4)</f>
        <v>0.33157302630665886</v>
      </c>
      <c r="CY1714" s="198"/>
      <c r="CZ1714">
        <f>BP1714*CH1714*1000*LCI!$E$93</f>
        <v>260210027.60752085</v>
      </c>
      <c r="DA1714">
        <f>BQ1714*CI1714*1000*(LCI!$E$99)</f>
        <v>0</v>
      </c>
      <c r="DB1714">
        <f>BR1714*CJ1714*1000*(LCI!$E$96)</f>
        <v>1532699117.7796352</v>
      </c>
    </row>
    <row r="1715" spans="1:106" x14ac:dyDescent="0.25">
      <c r="A1715" s="197">
        <v>31175</v>
      </c>
      <c r="B1715" s="197" t="s">
        <v>1673</v>
      </c>
      <c r="C1715" s="197" t="s">
        <v>1059</v>
      </c>
      <c r="D1715" s="197">
        <v>-98.988482399999995</v>
      </c>
      <c r="E1715" s="197">
        <v>41.564869999999999</v>
      </c>
      <c r="F1715">
        <v>3.87</v>
      </c>
      <c r="G1715">
        <f t="shared" si="160"/>
        <v>3.87</v>
      </c>
      <c r="H1715" s="198">
        <v>12.05</v>
      </c>
      <c r="Q1715" s="221">
        <f>(Q4800*10000)*TEA!$M$15*10^-6</f>
        <v>38.674557255149999</v>
      </c>
      <c r="R1715" s="221">
        <f>(R4800*10000)*TEA!$O$15*10^-6</f>
        <v>38.674557255149999</v>
      </c>
      <c r="AA1715">
        <f t="shared" si="162"/>
        <v>1</v>
      </c>
      <c r="AB1715" s="197">
        <v>31175</v>
      </c>
      <c r="AC1715" s="197">
        <v>17425</v>
      </c>
      <c r="AD1715" s="197">
        <f t="shared" si="161"/>
        <v>17425</v>
      </c>
      <c r="AE1715" s="197">
        <v>30925</v>
      </c>
      <c r="AJ1715">
        <v>0</v>
      </c>
      <c r="AK1715">
        <v>0</v>
      </c>
      <c r="AU1715" s="198">
        <v>0.27272727299999999</v>
      </c>
      <c r="AV1715" s="6">
        <v>0</v>
      </c>
      <c r="AW1715" s="198">
        <v>0.38356000000000001</v>
      </c>
      <c r="BO1715" s="198"/>
      <c r="BP1715" s="354">
        <f t="shared" si="157"/>
        <v>18391.295472936748</v>
      </c>
      <c r="BQ1715" s="354">
        <f t="shared" si="158"/>
        <v>0</v>
      </c>
      <c r="BR1715" s="354">
        <f t="shared" si="159"/>
        <v>142932.19565000001</v>
      </c>
      <c r="CG1715" s="198"/>
      <c r="CH1715">
        <f>(Transest!$J$14/HexExtSoy!$K$4)</f>
        <v>0.20257267294641951</v>
      </c>
      <c r="CI1715">
        <f>(HydroProcOil!$K$14/HexExtSoy!$K$4)</f>
        <v>0.10977777777777777</v>
      </c>
      <c r="CJ1715">
        <f>(StarchFerm!$K$24/StarchFerm!$K$4)</f>
        <v>0.33157302630665886</v>
      </c>
      <c r="CY1715" s="198"/>
      <c r="CZ1715">
        <f>BP1715*CH1715*1000*LCI!$E$93</f>
        <v>140640414.07948187</v>
      </c>
      <c r="DA1715">
        <f>BQ1715*CI1715*1000*(LCI!$E$99)</f>
        <v>0</v>
      </c>
      <c r="DB1715">
        <f>BR1715*CJ1715*1000*(LCI!$E$96)</f>
        <v>1277226815.0113845</v>
      </c>
    </row>
    <row r="1716" spans="1:106" x14ac:dyDescent="0.25">
      <c r="A1716" s="197">
        <v>31177</v>
      </c>
      <c r="B1716" s="197" t="s">
        <v>1673</v>
      </c>
      <c r="C1716" s="197" t="s">
        <v>656</v>
      </c>
      <c r="D1716" s="197">
        <v>-96.215163000000004</v>
      </c>
      <c r="E1716" s="197">
        <v>41.515270000000001</v>
      </c>
      <c r="F1716">
        <v>3.6</v>
      </c>
      <c r="G1716">
        <f t="shared" si="160"/>
        <v>3.6</v>
      </c>
      <c r="H1716" s="198">
        <v>11.36</v>
      </c>
      <c r="Q1716" s="221">
        <f>(Q4801*10000)*TEA!$M$15*10^-6</f>
        <v>39.216320013599997</v>
      </c>
      <c r="R1716" s="221">
        <f>(R4801*10000)*TEA!$O$15*10^-6</f>
        <v>39.216320013599997</v>
      </c>
      <c r="AA1716">
        <f t="shared" si="162"/>
        <v>1</v>
      </c>
      <c r="AB1716" s="197">
        <v>31177</v>
      </c>
      <c r="AC1716" s="197">
        <v>37586</v>
      </c>
      <c r="AD1716" s="197">
        <f t="shared" si="161"/>
        <v>37586</v>
      </c>
      <c r="AE1716" s="197">
        <v>39575</v>
      </c>
      <c r="AJ1716">
        <v>0</v>
      </c>
      <c r="AK1716">
        <v>0</v>
      </c>
      <c r="AU1716" s="198">
        <v>0.27272727299999999</v>
      </c>
      <c r="AV1716" s="6">
        <v>0</v>
      </c>
      <c r="AW1716" s="198">
        <v>0.38356000000000001</v>
      </c>
      <c r="BO1716" s="198"/>
      <c r="BP1716" s="354">
        <f t="shared" si="157"/>
        <v>36902.618218720803</v>
      </c>
      <c r="BQ1716" s="354">
        <f t="shared" si="158"/>
        <v>0</v>
      </c>
      <c r="BR1716" s="354">
        <f t="shared" si="159"/>
        <v>172437.83632</v>
      </c>
      <c r="CG1716" s="198"/>
      <c r="CH1716">
        <f>(Transest!$J$14/HexExtSoy!$K$4)</f>
        <v>0.20257267294641951</v>
      </c>
      <c r="CI1716">
        <f>(HydroProcOil!$K$14/HexExtSoy!$K$4)</f>
        <v>0.10977777777777777</v>
      </c>
      <c r="CJ1716">
        <f>(StarchFerm!$K$24/StarchFerm!$K$4)</f>
        <v>0.33157302630665886</v>
      </c>
      <c r="CY1716" s="198"/>
      <c r="CZ1716">
        <f>BP1716*CH1716*1000*LCI!$E$93</f>
        <v>282198690.92610353</v>
      </c>
      <c r="DA1716">
        <f>BQ1716*CI1716*1000*(LCI!$E$99)</f>
        <v>0</v>
      </c>
      <c r="DB1716">
        <f>BR1716*CJ1716*1000*(LCI!$E$96)</f>
        <v>1540886064.674737</v>
      </c>
    </row>
    <row r="1717" spans="1:106" x14ac:dyDescent="0.25">
      <c r="A1717" s="197">
        <v>31179</v>
      </c>
      <c r="B1717" s="197" t="s">
        <v>1673</v>
      </c>
      <c r="C1717" s="197" t="s">
        <v>1013</v>
      </c>
      <c r="D1717" s="197">
        <v>-97.110505900000007</v>
      </c>
      <c r="E1717" s="197">
        <v>42.190980000000003</v>
      </c>
      <c r="F1717">
        <v>3.67</v>
      </c>
      <c r="G1717">
        <f t="shared" si="160"/>
        <v>3.67</v>
      </c>
      <c r="H1717" s="198">
        <v>11.78</v>
      </c>
      <c r="Q1717" s="221">
        <f>(Q4802*10000)*TEA!$M$15*10^-6</f>
        <v>37.576572252299997</v>
      </c>
      <c r="R1717" s="221">
        <f>(R4802*10000)*TEA!$O$15*10^-6</f>
        <v>37.576572252299997</v>
      </c>
      <c r="AA1717">
        <f t="shared" si="162"/>
        <v>1</v>
      </c>
      <c r="AB1717" s="197">
        <v>31179</v>
      </c>
      <c r="AC1717" s="197">
        <v>42260</v>
      </c>
      <c r="AD1717" s="197">
        <f t="shared" si="161"/>
        <v>42260</v>
      </c>
      <c r="AE1717" s="197">
        <v>49921</v>
      </c>
      <c r="AJ1717">
        <v>0</v>
      </c>
      <c r="AK1717">
        <v>0</v>
      </c>
      <c r="AU1717" s="198">
        <v>0.27272727299999999</v>
      </c>
      <c r="AV1717" s="6">
        <v>0</v>
      </c>
      <c r="AW1717" s="198">
        <v>0.38356000000000001</v>
      </c>
      <c r="BO1717" s="198"/>
      <c r="BP1717" s="354">
        <f t="shared" si="157"/>
        <v>42298.418224116591</v>
      </c>
      <c r="BQ1717" s="354">
        <f t="shared" si="158"/>
        <v>0</v>
      </c>
      <c r="BR1717" s="354">
        <f t="shared" si="159"/>
        <v>225559.8913928</v>
      </c>
      <c r="CG1717" s="198"/>
      <c r="CH1717">
        <f>(Transest!$J$14/HexExtSoy!$K$4)</f>
        <v>0.20257267294641951</v>
      </c>
      <c r="CI1717">
        <f>(HydroProcOil!$K$14/HexExtSoy!$K$4)</f>
        <v>0.10977777777777777</v>
      </c>
      <c r="CJ1717">
        <f>(StarchFerm!$K$24/StarchFerm!$K$4)</f>
        <v>0.33157302630665886</v>
      </c>
      <c r="CY1717" s="198"/>
      <c r="CZ1717">
        <f>BP1717*CH1717*1000*LCI!$E$93</f>
        <v>323461012.45019776</v>
      </c>
      <c r="DA1717">
        <f>BQ1717*CI1717*1000*(LCI!$E$99)</f>
        <v>0</v>
      </c>
      <c r="DB1717">
        <f>BR1717*CJ1717*1000*(LCI!$E$96)</f>
        <v>2015579067.8776982</v>
      </c>
    </row>
    <row r="1718" spans="1:106" x14ac:dyDescent="0.25">
      <c r="A1718" s="197">
        <v>31181</v>
      </c>
      <c r="B1718" s="197" t="s">
        <v>1673</v>
      </c>
      <c r="C1718" s="197" t="s">
        <v>1014</v>
      </c>
      <c r="D1718" s="197">
        <v>-98.505580899999998</v>
      </c>
      <c r="E1718" s="197">
        <v>40.173290000000001</v>
      </c>
      <c r="F1718">
        <v>3.66</v>
      </c>
      <c r="G1718">
        <f t="shared" si="160"/>
        <v>3.66</v>
      </c>
      <c r="H1718" s="198">
        <v>10.92</v>
      </c>
      <c r="Q1718" s="221">
        <f>(Q4803*10000)*TEA!$M$15*10^-6</f>
        <v>41.150660596200005</v>
      </c>
      <c r="R1718" s="221">
        <f>(R4803*10000)*TEA!$O$15*10^-6</f>
        <v>41.150660596200005</v>
      </c>
      <c r="AA1718">
        <f t="shared" si="162"/>
        <v>1</v>
      </c>
      <c r="AB1718" s="197">
        <v>31181</v>
      </c>
      <c r="AC1718" s="197">
        <v>24143</v>
      </c>
      <c r="AD1718" s="197">
        <f t="shared" si="161"/>
        <v>24143</v>
      </c>
      <c r="AE1718" s="197">
        <v>32626</v>
      </c>
      <c r="AJ1718">
        <v>0</v>
      </c>
      <c r="AK1718">
        <v>0</v>
      </c>
      <c r="AU1718" s="198">
        <v>0.27272727299999999</v>
      </c>
      <c r="AV1718" s="6">
        <v>0</v>
      </c>
      <c r="AW1718" s="198">
        <v>0.38356000000000001</v>
      </c>
      <c r="BO1718" s="198"/>
      <c r="BP1718" s="354">
        <f t="shared" si="157"/>
        <v>24099.103660462741</v>
      </c>
      <c r="BQ1718" s="354">
        <f t="shared" si="158"/>
        <v>0</v>
      </c>
      <c r="BR1718" s="354">
        <f t="shared" si="159"/>
        <v>136653.19187519999</v>
      </c>
      <c r="CG1718" s="198"/>
      <c r="CH1718">
        <f>(Transest!$J$14/HexExtSoy!$K$4)</f>
        <v>0.20257267294641951</v>
      </c>
      <c r="CI1718">
        <f>(HydroProcOil!$K$14/HexExtSoy!$K$4)</f>
        <v>0.10977777777777777</v>
      </c>
      <c r="CJ1718">
        <f>(StarchFerm!$K$24/StarchFerm!$K$4)</f>
        <v>0.33157302630665886</v>
      </c>
      <c r="CY1718" s="198"/>
      <c r="CZ1718">
        <f>BP1718*CH1718*1000*LCI!$E$93</f>
        <v>184288699.11525744</v>
      </c>
      <c r="DA1718">
        <f>BQ1718*CI1718*1000*(LCI!$E$99)</f>
        <v>0</v>
      </c>
      <c r="DB1718">
        <f>BR1718*CJ1718*1000*(LCI!$E$96)</f>
        <v>1221118308.7629378</v>
      </c>
    </row>
    <row r="1719" spans="1:106" x14ac:dyDescent="0.25">
      <c r="A1719" s="197">
        <v>31183</v>
      </c>
      <c r="B1719" s="197" t="s">
        <v>1673</v>
      </c>
      <c r="C1719" s="197" t="s">
        <v>1015</v>
      </c>
      <c r="D1719" s="197">
        <v>-98.526617799999997</v>
      </c>
      <c r="E1719" s="197">
        <v>41.910789999999999</v>
      </c>
      <c r="F1719">
        <v>4.03</v>
      </c>
      <c r="G1719">
        <f t="shared" si="160"/>
        <v>4.03</v>
      </c>
      <c r="H1719" s="198">
        <v>11.37</v>
      </c>
      <c r="Q1719" s="221">
        <f>(Q4804*10000)*TEA!$M$15*10^-6</f>
        <v>38.200558429350004</v>
      </c>
      <c r="R1719" s="221">
        <f>(R4804*10000)*TEA!$O$15*10^-6</f>
        <v>38.200558429350004</v>
      </c>
      <c r="AA1719">
        <f t="shared" si="162"/>
        <v>1</v>
      </c>
      <c r="AB1719" s="197">
        <v>31183</v>
      </c>
      <c r="AC1719" s="197">
        <v>3892</v>
      </c>
      <c r="AD1719" s="197">
        <f t="shared" si="161"/>
        <v>3892</v>
      </c>
      <c r="AE1719" s="197">
        <v>9338</v>
      </c>
      <c r="AJ1719">
        <v>0</v>
      </c>
      <c r="AK1719">
        <v>0</v>
      </c>
      <c r="AU1719" s="198">
        <v>0.27272727299999999</v>
      </c>
      <c r="AV1719" s="6">
        <v>0</v>
      </c>
      <c r="AW1719" s="198">
        <v>0.38356000000000001</v>
      </c>
      <c r="BO1719" s="198"/>
      <c r="BP1719" s="354">
        <f t="shared" si="157"/>
        <v>4277.6618224594804</v>
      </c>
      <c r="BQ1719" s="354">
        <f t="shared" si="158"/>
        <v>0</v>
      </c>
      <c r="BR1719" s="354">
        <f t="shared" si="159"/>
        <v>40723.738893599999</v>
      </c>
      <c r="CG1719" s="198"/>
      <c r="CH1719">
        <f>(Transest!$J$14/HexExtSoy!$K$4)</f>
        <v>0.20257267294641951</v>
      </c>
      <c r="CI1719">
        <f>(HydroProcOil!$K$14/HexExtSoy!$K$4)</f>
        <v>0.10977777777777777</v>
      </c>
      <c r="CJ1719">
        <f>(StarchFerm!$K$24/StarchFerm!$K$4)</f>
        <v>0.33157302630665886</v>
      </c>
      <c r="CY1719" s="198"/>
      <c r="CZ1719">
        <f>BP1719*CH1719*1000*LCI!$E$93</f>
        <v>32711786.447451711</v>
      </c>
      <c r="DA1719">
        <f>BQ1719*CI1719*1000*(LCI!$E$99)</f>
        <v>0</v>
      </c>
      <c r="DB1719">
        <f>BR1719*CJ1719*1000*(LCI!$E$96)</f>
        <v>363902975.71440107</v>
      </c>
    </row>
    <row r="1720" spans="1:106" x14ac:dyDescent="0.25">
      <c r="A1720" s="197">
        <v>31185</v>
      </c>
      <c r="B1720" s="197" t="s">
        <v>1673</v>
      </c>
      <c r="C1720" s="197" t="s">
        <v>1402</v>
      </c>
      <c r="D1720" s="197">
        <v>-97.604934900000003</v>
      </c>
      <c r="E1720" s="197">
        <v>40.863370000000003</v>
      </c>
      <c r="F1720">
        <v>4.3099999999999996</v>
      </c>
      <c r="G1720">
        <f t="shared" si="160"/>
        <v>4.3099999999999996</v>
      </c>
      <c r="H1720" s="198">
        <v>12.98</v>
      </c>
      <c r="Q1720" s="221">
        <f>(Q4805*10000)*TEA!$M$15*10^-6</f>
        <v>39.871987781850002</v>
      </c>
      <c r="R1720" s="221">
        <f>(R4805*10000)*TEA!$O$15*10^-6</f>
        <v>39.871987781850002</v>
      </c>
      <c r="AA1720">
        <f t="shared" si="162"/>
        <v>1</v>
      </c>
      <c r="AB1720" s="197">
        <v>31185</v>
      </c>
      <c r="AC1720" s="197">
        <v>43874</v>
      </c>
      <c r="AD1720" s="197">
        <f t="shared" si="161"/>
        <v>43874</v>
      </c>
      <c r="AE1720" s="197">
        <v>83362</v>
      </c>
      <c r="AJ1720">
        <v>0</v>
      </c>
      <c r="AK1720">
        <v>0</v>
      </c>
      <c r="AU1720" s="198">
        <v>0.27272727299999999</v>
      </c>
      <c r="AV1720" s="6">
        <v>0</v>
      </c>
      <c r="AW1720" s="198">
        <v>0.38356000000000001</v>
      </c>
      <c r="BO1720" s="198"/>
      <c r="BP1720" s="354">
        <f t="shared" si="157"/>
        <v>51571.892778844609</v>
      </c>
      <c r="BQ1720" s="354">
        <f t="shared" si="158"/>
        <v>0</v>
      </c>
      <c r="BR1720" s="354">
        <f t="shared" si="159"/>
        <v>415026.78678560001</v>
      </c>
      <c r="CG1720" s="198"/>
      <c r="CH1720">
        <f>(Transest!$J$14/HexExtSoy!$K$4)</f>
        <v>0.20257267294641951</v>
      </c>
      <c r="CI1720">
        <f>(HydroProcOil!$K$14/HexExtSoy!$K$4)</f>
        <v>0.10977777777777777</v>
      </c>
      <c r="CJ1720">
        <f>(StarchFerm!$K$24/StarchFerm!$K$4)</f>
        <v>0.33157302630665886</v>
      </c>
      <c r="CY1720" s="198"/>
      <c r="CZ1720">
        <f>BP1720*CH1720*1000*LCI!$E$93</f>
        <v>394376370.38415551</v>
      </c>
      <c r="DA1720">
        <f>BQ1720*CI1720*1000*(LCI!$E$99)</f>
        <v>0</v>
      </c>
      <c r="DB1720">
        <f>BR1720*CJ1720*1000*(LCI!$E$96)</f>
        <v>3708634983.3217645</v>
      </c>
    </row>
    <row r="1721" spans="1:106" x14ac:dyDescent="0.25">
      <c r="A1721" s="197">
        <v>32001</v>
      </c>
      <c r="B1721" s="197" t="s">
        <v>1714</v>
      </c>
      <c r="C1721" s="197" t="s">
        <v>1715</v>
      </c>
      <c r="D1721" s="197">
        <v>-118.351152</v>
      </c>
      <c r="E1721" s="197">
        <v>39.577669999999998</v>
      </c>
      <c r="F1721">
        <v>0</v>
      </c>
      <c r="G1721">
        <f t="shared" si="160"/>
        <v>0</v>
      </c>
      <c r="H1721" s="198">
        <v>0</v>
      </c>
      <c r="Q1721" s="221">
        <f>(Q4806*10000)*TEA!$M$15*10^-6</f>
        <v>38.823552634949998</v>
      </c>
      <c r="R1721" s="221">
        <f>(R4806*10000)*TEA!$O$15*10^-6</f>
        <v>38.823552634949998</v>
      </c>
      <c r="AA1721">
        <f t="shared" si="162"/>
        <v>1</v>
      </c>
      <c r="AB1721" s="197">
        <v>32001</v>
      </c>
      <c r="AC1721" s="197">
        <v>0</v>
      </c>
      <c r="AD1721" s="197">
        <f t="shared" si="161"/>
        <v>0</v>
      </c>
      <c r="AE1721" s="197">
        <v>0</v>
      </c>
      <c r="AJ1721">
        <v>0</v>
      </c>
      <c r="AK1721">
        <v>0</v>
      </c>
      <c r="AU1721" s="198">
        <v>0.27272727299999999</v>
      </c>
      <c r="AV1721" s="6">
        <v>0</v>
      </c>
      <c r="AW1721" s="198">
        <v>0.38356000000000001</v>
      </c>
      <c r="BO1721" s="198"/>
      <c r="BP1721" s="354">
        <f t="shared" si="157"/>
        <v>0</v>
      </c>
      <c r="BQ1721" s="354">
        <f t="shared" si="158"/>
        <v>0</v>
      </c>
      <c r="BR1721" s="354">
        <f t="shared" si="159"/>
        <v>0</v>
      </c>
      <c r="CG1721" s="198"/>
      <c r="CH1721">
        <f>(Transest!$J$14/HexExtSoy!$K$4)</f>
        <v>0.20257267294641951</v>
      </c>
      <c r="CI1721">
        <f>(HydroProcOil!$K$14/HexExtSoy!$K$4)</f>
        <v>0.10977777777777777</v>
      </c>
      <c r="CJ1721">
        <f>(StarchFerm!$K$24/StarchFerm!$K$4)</f>
        <v>0.33157302630665886</v>
      </c>
      <c r="CY1721" s="198"/>
      <c r="CZ1721">
        <f>BP1721*CH1721*1000*LCI!$E$93</f>
        <v>0</v>
      </c>
      <c r="DA1721">
        <f>BQ1721*CI1721*1000*(LCI!$E$99)</f>
        <v>0</v>
      </c>
      <c r="DB1721">
        <f>BR1721*CJ1721*1000*(LCI!$E$96)</f>
        <v>0</v>
      </c>
    </row>
    <row r="1722" spans="1:106" x14ac:dyDescent="0.25">
      <c r="A1722" s="197">
        <v>32003</v>
      </c>
      <c r="B1722" s="197" t="s">
        <v>1714</v>
      </c>
      <c r="C1722" s="197" t="s">
        <v>684</v>
      </c>
      <c r="D1722" s="197">
        <v>-115.02048000000001</v>
      </c>
      <c r="E1722" s="197">
        <v>36.219630000000002</v>
      </c>
      <c r="F1722">
        <v>0</v>
      </c>
      <c r="G1722">
        <f t="shared" si="160"/>
        <v>0</v>
      </c>
      <c r="H1722" s="198">
        <v>0</v>
      </c>
      <c r="Q1722" s="221">
        <f>(Q4807*10000)*TEA!$M$15*10^-6</f>
        <v>44.673432082649995</v>
      </c>
      <c r="R1722" s="221">
        <f>(R4807*10000)*TEA!$O$15*10^-6</f>
        <v>44.673432082649995</v>
      </c>
      <c r="AA1722">
        <f t="shared" si="162"/>
        <v>1</v>
      </c>
      <c r="AB1722" s="197">
        <v>32003</v>
      </c>
      <c r="AC1722" s="197">
        <v>0</v>
      </c>
      <c r="AD1722" s="197">
        <f t="shared" si="161"/>
        <v>0</v>
      </c>
      <c r="AE1722" s="197">
        <v>0</v>
      </c>
      <c r="AJ1722">
        <v>0</v>
      </c>
      <c r="AK1722">
        <v>0</v>
      </c>
      <c r="AU1722" s="198">
        <v>0.27272727299999999</v>
      </c>
      <c r="AV1722" s="6">
        <v>0</v>
      </c>
      <c r="AW1722" s="198">
        <v>0.38356000000000001</v>
      </c>
      <c r="BO1722" s="198"/>
      <c r="BP1722" s="354">
        <f t="shared" si="157"/>
        <v>0</v>
      </c>
      <c r="BQ1722" s="354">
        <f t="shared" si="158"/>
        <v>0</v>
      </c>
      <c r="BR1722" s="354">
        <f t="shared" si="159"/>
        <v>0</v>
      </c>
      <c r="CG1722" s="198"/>
      <c r="CH1722">
        <f>(Transest!$J$14/HexExtSoy!$K$4)</f>
        <v>0.20257267294641951</v>
      </c>
      <c r="CI1722">
        <f>(HydroProcOil!$K$14/HexExtSoy!$K$4)</f>
        <v>0.10977777777777777</v>
      </c>
      <c r="CJ1722">
        <f>(StarchFerm!$K$24/StarchFerm!$K$4)</f>
        <v>0.33157302630665886</v>
      </c>
      <c r="CY1722" s="198"/>
      <c r="CZ1722">
        <f>BP1722*CH1722*1000*LCI!$E$93</f>
        <v>0</v>
      </c>
      <c r="DA1722">
        <f>BQ1722*CI1722*1000*(LCI!$E$99)</f>
        <v>0</v>
      </c>
      <c r="DB1722">
        <f>BR1722*CJ1722*1000*(LCI!$E$96)</f>
        <v>0</v>
      </c>
    </row>
    <row r="1723" spans="1:106" x14ac:dyDescent="0.25">
      <c r="A1723" s="197">
        <v>32005</v>
      </c>
      <c r="B1723" s="197" t="s">
        <v>1714</v>
      </c>
      <c r="C1723" s="197" t="s">
        <v>809</v>
      </c>
      <c r="D1723" s="197">
        <v>-119.612264</v>
      </c>
      <c r="E1723" s="197">
        <v>38.906529999999997</v>
      </c>
      <c r="F1723">
        <v>0</v>
      </c>
      <c r="G1723">
        <f t="shared" si="160"/>
        <v>0</v>
      </c>
      <c r="H1723" s="198">
        <v>0</v>
      </c>
      <c r="Q1723" s="221">
        <f>(Q4808*10000)*TEA!$M$15*10^-6</f>
        <v>45.499061348999994</v>
      </c>
      <c r="R1723" s="221">
        <f>(R4808*10000)*TEA!$O$15*10^-6</f>
        <v>45.499061348999994</v>
      </c>
      <c r="AA1723">
        <f t="shared" si="162"/>
        <v>1</v>
      </c>
      <c r="AB1723" s="197">
        <v>32005</v>
      </c>
      <c r="AC1723" s="197">
        <v>0</v>
      </c>
      <c r="AD1723" s="197">
        <f t="shared" si="161"/>
        <v>0</v>
      </c>
      <c r="AE1723" s="197">
        <v>0</v>
      </c>
      <c r="AJ1723">
        <v>0</v>
      </c>
      <c r="AK1723">
        <v>0</v>
      </c>
      <c r="AU1723" s="198">
        <v>0.27272727299999999</v>
      </c>
      <c r="AV1723" s="6">
        <v>0</v>
      </c>
      <c r="AW1723" s="198">
        <v>0.38356000000000001</v>
      </c>
      <c r="BO1723" s="198"/>
      <c r="BP1723" s="354">
        <f t="shared" si="157"/>
        <v>0</v>
      </c>
      <c r="BQ1723" s="354">
        <f t="shared" si="158"/>
        <v>0</v>
      </c>
      <c r="BR1723" s="354">
        <f t="shared" si="159"/>
        <v>0</v>
      </c>
      <c r="CG1723" s="198"/>
      <c r="CH1723">
        <f>(Transest!$J$14/HexExtSoy!$K$4)</f>
        <v>0.20257267294641951</v>
      </c>
      <c r="CI1723">
        <f>(HydroProcOil!$K$14/HexExtSoy!$K$4)</f>
        <v>0.10977777777777777</v>
      </c>
      <c r="CJ1723">
        <f>(StarchFerm!$K$24/StarchFerm!$K$4)</f>
        <v>0.33157302630665886</v>
      </c>
      <c r="CY1723" s="198"/>
      <c r="CZ1723">
        <f>BP1723*CH1723*1000*LCI!$E$93</f>
        <v>0</v>
      </c>
      <c r="DA1723">
        <f>BQ1723*CI1723*1000*(LCI!$E$99)</f>
        <v>0</v>
      </c>
      <c r="DB1723">
        <f>BR1723*CJ1723*1000*(LCI!$E$96)</f>
        <v>0</v>
      </c>
    </row>
    <row r="1724" spans="1:106" x14ac:dyDescent="0.25">
      <c r="A1724" s="197">
        <v>32007</v>
      </c>
      <c r="B1724" s="197" t="s">
        <v>1714</v>
      </c>
      <c r="C1724" s="197" t="s">
        <v>1716</v>
      </c>
      <c r="D1724" s="197">
        <v>-115.358071</v>
      </c>
      <c r="E1724" s="197">
        <v>41.155180000000001</v>
      </c>
      <c r="F1724">
        <v>0</v>
      </c>
      <c r="G1724">
        <f t="shared" si="160"/>
        <v>0</v>
      </c>
      <c r="H1724" s="198">
        <v>0</v>
      </c>
      <c r="Q1724" s="221">
        <f>(Q4809*10000)*TEA!$M$15*10^-6</f>
        <v>27.131881675634997</v>
      </c>
      <c r="R1724" s="221">
        <f>(R4809*10000)*TEA!$O$15*10^-6</f>
        <v>27.131881675634997</v>
      </c>
      <c r="AA1724">
        <f t="shared" si="162"/>
        <v>1</v>
      </c>
      <c r="AB1724" s="197">
        <v>32007</v>
      </c>
      <c r="AC1724" s="197">
        <v>0</v>
      </c>
      <c r="AD1724" s="197">
        <f t="shared" si="161"/>
        <v>0</v>
      </c>
      <c r="AE1724" s="197">
        <v>0</v>
      </c>
      <c r="AJ1724">
        <v>0</v>
      </c>
      <c r="AK1724">
        <v>0</v>
      </c>
      <c r="AU1724" s="198">
        <v>0.27272727299999999</v>
      </c>
      <c r="AV1724" s="6">
        <v>0</v>
      </c>
      <c r="AW1724" s="198">
        <v>0.38356000000000001</v>
      </c>
      <c r="BO1724" s="198"/>
      <c r="BP1724" s="354">
        <f t="shared" si="157"/>
        <v>0</v>
      </c>
      <c r="BQ1724" s="354">
        <f t="shared" si="158"/>
        <v>0</v>
      </c>
      <c r="BR1724" s="354">
        <f t="shared" si="159"/>
        <v>0</v>
      </c>
      <c r="CG1724" s="198"/>
      <c r="CH1724">
        <f>(Transest!$J$14/HexExtSoy!$K$4)</f>
        <v>0.20257267294641951</v>
      </c>
      <c r="CI1724">
        <f>(HydroProcOil!$K$14/HexExtSoy!$K$4)</f>
        <v>0.10977777777777777</v>
      </c>
      <c r="CJ1724">
        <f>(StarchFerm!$K$24/StarchFerm!$K$4)</f>
        <v>0.33157302630665886</v>
      </c>
      <c r="CY1724" s="198"/>
      <c r="CZ1724">
        <f>BP1724*CH1724*1000*LCI!$E$93</f>
        <v>0</v>
      </c>
      <c r="DA1724">
        <f>BQ1724*CI1724*1000*(LCI!$E$99)</f>
        <v>0</v>
      </c>
      <c r="DB1724">
        <f>BR1724*CJ1724*1000*(LCI!$E$96)</f>
        <v>0</v>
      </c>
    </row>
    <row r="1725" spans="1:106" x14ac:dyDescent="0.25">
      <c r="A1725" s="197">
        <v>32009</v>
      </c>
      <c r="B1725" s="197" t="s">
        <v>1714</v>
      </c>
      <c r="C1725" s="197" t="s">
        <v>1717</v>
      </c>
      <c r="D1725" s="197">
        <v>-117.637809</v>
      </c>
      <c r="E1725" s="197">
        <v>37.786349999999999</v>
      </c>
      <c r="F1725">
        <v>0</v>
      </c>
      <c r="G1725">
        <f t="shared" si="160"/>
        <v>0</v>
      </c>
      <c r="H1725" s="198">
        <v>0</v>
      </c>
      <c r="Q1725" s="221">
        <f>(Q4810*10000)*TEA!$M$15*10^-6</f>
        <v>43.915244293349993</v>
      </c>
      <c r="R1725" s="221">
        <f>(R4810*10000)*TEA!$O$15*10^-6</f>
        <v>43.915244293349993</v>
      </c>
      <c r="AA1725">
        <f t="shared" si="162"/>
        <v>1</v>
      </c>
      <c r="AB1725" s="197">
        <v>32009</v>
      </c>
      <c r="AC1725" s="197">
        <v>0</v>
      </c>
      <c r="AD1725" s="197">
        <f t="shared" si="161"/>
        <v>0</v>
      </c>
      <c r="AE1725" s="197">
        <v>0</v>
      </c>
      <c r="AJ1725">
        <v>0</v>
      </c>
      <c r="AK1725">
        <v>0</v>
      </c>
      <c r="AU1725" s="198">
        <v>0.27272727299999999</v>
      </c>
      <c r="AV1725" s="6">
        <v>0</v>
      </c>
      <c r="AW1725" s="198">
        <v>0.38356000000000001</v>
      </c>
      <c r="BO1725" s="198"/>
      <c r="BP1725" s="354">
        <f t="shared" si="157"/>
        <v>0</v>
      </c>
      <c r="BQ1725" s="354">
        <f t="shared" si="158"/>
        <v>0</v>
      </c>
      <c r="BR1725" s="354">
        <f t="shared" si="159"/>
        <v>0</v>
      </c>
      <c r="CG1725" s="198"/>
      <c r="CH1725">
        <f>(Transest!$J$14/HexExtSoy!$K$4)</f>
        <v>0.20257267294641951</v>
      </c>
      <c r="CI1725">
        <f>(HydroProcOil!$K$14/HexExtSoy!$K$4)</f>
        <v>0.10977777777777777</v>
      </c>
      <c r="CJ1725">
        <f>(StarchFerm!$K$24/StarchFerm!$K$4)</f>
        <v>0.33157302630665886</v>
      </c>
      <c r="CY1725" s="198"/>
      <c r="CZ1725">
        <f>BP1725*CH1725*1000*LCI!$E$93</f>
        <v>0</v>
      </c>
      <c r="DA1725">
        <f>BQ1725*CI1725*1000*(LCI!$E$99)</f>
        <v>0</v>
      </c>
      <c r="DB1725">
        <f>BR1725*CJ1725*1000*(LCI!$E$96)</f>
        <v>0</v>
      </c>
    </row>
    <row r="1726" spans="1:106" x14ac:dyDescent="0.25">
      <c r="A1726" s="197">
        <v>32011</v>
      </c>
      <c r="B1726" s="197" t="s">
        <v>1714</v>
      </c>
      <c r="C1726" s="197" t="s">
        <v>1718</v>
      </c>
      <c r="D1726" s="197">
        <v>-116.235975</v>
      </c>
      <c r="E1726" s="197">
        <v>39.960709999999999</v>
      </c>
      <c r="F1726">
        <v>0</v>
      </c>
      <c r="G1726">
        <f t="shared" si="160"/>
        <v>0</v>
      </c>
      <c r="H1726" s="198">
        <v>0</v>
      </c>
      <c r="Q1726" s="221">
        <f>(Q4811*10000)*TEA!$M$15*10^-6</f>
        <v>29.600655991154994</v>
      </c>
      <c r="R1726" s="221">
        <f>(R4811*10000)*TEA!$O$15*10^-6</f>
        <v>29.600655991154994</v>
      </c>
      <c r="AA1726">
        <f t="shared" si="162"/>
        <v>1</v>
      </c>
      <c r="AB1726" s="197">
        <v>32011</v>
      </c>
      <c r="AC1726" s="197">
        <v>0</v>
      </c>
      <c r="AD1726" s="197">
        <f t="shared" si="161"/>
        <v>0</v>
      </c>
      <c r="AE1726" s="197">
        <v>0</v>
      </c>
      <c r="AJ1726">
        <v>0</v>
      </c>
      <c r="AK1726">
        <v>0</v>
      </c>
      <c r="AU1726" s="198">
        <v>0.27272727299999999</v>
      </c>
      <c r="AV1726" s="6">
        <v>0</v>
      </c>
      <c r="AW1726" s="198">
        <v>0.38356000000000001</v>
      </c>
      <c r="BO1726" s="198"/>
      <c r="BP1726" s="354">
        <f t="shared" si="157"/>
        <v>0</v>
      </c>
      <c r="BQ1726" s="354">
        <f t="shared" si="158"/>
        <v>0</v>
      </c>
      <c r="BR1726" s="354">
        <f t="shared" si="159"/>
        <v>0</v>
      </c>
      <c r="CG1726" s="198"/>
      <c r="CH1726">
        <f>(Transest!$J$14/HexExtSoy!$K$4)</f>
        <v>0.20257267294641951</v>
      </c>
      <c r="CI1726">
        <f>(HydroProcOil!$K$14/HexExtSoy!$K$4)</f>
        <v>0.10977777777777777</v>
      </c>
      <c r="CJ1726">
        <f>(StarchFerm!$K$24/StarchFerm!$K$4)</f>
        <v>0.33157302630665886</v>
      </c>
      <c r="CY1726" s="198"/>
      <c r="CZ1726">
        <f>BP1726*CH1726*1000*LCI!$E$93</f>
        <v>0</v>
      </c>
      <c r="DA1726">
        <f>BQ1726*CI1726*1000*(LCI!$E$99)</f>
        <v>0</v>
      </c>
      <c r="DB1726">
        <f>BR1726*CJ1726*1000*(LCI!$E$96)</f>
        <v>0</v>
      </c>
    </row>
    <row r="1727" spans="1:106" x14ac:dyDescent="0.25">
      <c r="A1727" s="197">
        <v>32013</v>
      </c>
      <c r="B1727" s="197" t="s">
        <v>1714</v>
      </c>
      <c r="C1727" s="197" t="s">
        <v>745</v>
      </c>
      <c r="D1727" s="197">
        <v>-118.109576</v>
      </c>
      <c r="E1727" s="197">
        <v>41.412880000000001</v>
      </c>
      <c r="F1727">
        <v>0</v>
      </c>
      <c r="G1727">
        <f t="shared" si="160"/>
        <v>0</v>
      </c>
      <c r="H1727" s="198">
        <v>0</v>
      </c>
      <c r="Q1727" s="221">
        <f>(Q4812*10000)*TEA!$M$15*10^-6</f>
        <v>34.636273773749998</v>
      </c>
      <c r="R1727" s="221">
        <f>(R4812*10000)*TEA!$O$15*10^-6</f>
        <v>34.636273773749998</v>
      </c>
      <c r="AA1727">
        <f t="shared" si="162"/>
        <v>1</v>
      </c>
      <c r="AB1727" s="197">
        <v>32013</v>
      </c>
      <c r="AC1727" s="197">
        <v>0</v>
      </c>
      <c r="AD1727" s="197">
        <f t="shared" si="161"/>
        <v>0</v>
      </c>
      <c r="AE1727" s="197">
        <v>0</v>
      </c>
      <c r="AJ1727">
        <v>0</v>
      </c>
      <c r="AK1727">
        <v>0</v>
      </c>
      <c r="AU1727" s="198">
        <v>0.27272727299999999</v>
      </c>
      <c r="AV1727" s="6">
        <v>0</v>
      </c>
      <c r="AW1727" s="198">
        <v>0.38356000000000001</v>
      </c>
      <c r="BO1727" s="198"/>
      <c r="BP1727" s="354">
        <f t="shared" si="157"/>
        <v>0</v>
      </c>
      <c r="BQ1727" s="354">
        <f t="shared" si="158"/>
        <v>0</v>
      </c>
      <c r="BR1727" s="354">
        <f t="shared" si="159"/>
        <v>0</v>
      </c>
      <c r="CG1727" s="198"/>
      <c r="CH1727">
        <f>(Transest!$J$14/HexExtSoy!$K$4)</f>
        <v>0.20257267294641951</v>
      </c>
      <c r="CI1727">
        <f>(HydroProcOil!$K$14/HexExtSoy!$K$4)</f>
        <v>0.10977777777777777</v>
      </c>
      <c r="CJ1727">
        <f>(StarchFerm!$K$24/StarchFerm!$K$4)</f>
        <v>0.33157302630665886</v>
      </c>
      <c r="CY1727" s="198"/>
      <c r="CZ1727">
        <f>BP1727*CH1727*1000*LCI!$E$93</f>
        <v>0</v>
      </c>
      <c r="DA1727">
        <f>BQ1727*CI1727*1000*(LCI!$E$99)</f>
        <v>0</v>
      </c>
      <c r="DB1727">
        <f>BR1727*CJ1727*1000*(LCI!$E$96)</f>
        <v>0</v>
      </c>
    </row>
    <row r="1728" spans="1:106" x14ac:dyDescent="0.25">
      <c r="A1728" s="197">
        <v>32015</v>
      </c>
      <c r="B1728" s="197" t="s">
        <v>1714</v>
      </c>
      <c r="C1728" s="197" t="s">
        <v>1719</v>
      </c>
      <c r="D1728" s="197">
        <v>-117.04025799999999</v>
      </c>
      <c r="E1728" s="197">
        <v>39.94229</v>
      </c>
      <c r="F1728">
        <v>0</v>
      </c>
      <c r="G1728">
        <f t="shared" si="160"/>
        <v>0</v>
      </c>
      <c r="H1728" s="198">
        <v>0</v>
      </c>
      <c r="Q1728" s="221">
        <f>(Q4813*10000)*TEA!$M$15*10^-6</f>
        <v>33.265404346499999</v>
      </c>
      <c r="R1728" s="221">
        <f>(R4813*10000)*TEA!$O$15*10^-6</f>
        <v>33.265404346499999</v>
      </c>
      <c r="AA1728">
        <f t="shared" si="162"/>
        <v>1</v>
      </c>
      <c r="AB1728" s="197">
        <v>32015</v>
      </c>
      <c r="AC1728" s="197">
        <v>0</v>
      </c>
      <c r="AD1728" s="197">
        <f t="shared" si="161"/>
        <v>0</v>
      </c>
      <c r="AE1728" s="197">
        <v>0</v>
      </c>
      <c r="AJ1728">
        <v>0</v>
      </c>
      <c r="AK1728">
        <v>0</v>
      </c>
      <c r="AU1728" s="198">
        <v>0.27272727299999999</v>
      </c>
      <c r="AV1728" s="6">
        <v>0</v>
      </c>
      <c r="AW1728" s="198">
        <v>0.38356000000000001</v>
      </c>
      <c r="BO1728" s="198"/>
      <c r="BP1728" s="354">
        <f t="shared" si="157"/>
        <v>0</v>
      </c>
      <c r="BQ1728" s="354">
        <f t="shared" si="158"/>
        <v>0</v>
      </c>
      <c r="BR1728" s="354">
        <f t="shared" si="159"/>
        <v>0</v>
      </c>
      <c r="CG1728" s="198"/>
      <c r="CH1728">
        <f>(Transest!$J$14/HexExtSoy!$K$4)</f>
        <v>0.20257267294641951</v>
      </c>
      <c r="CI1728">
        <f>(HydroProcOil!$K$14/HexExtSoy!$K$4)</f>
        <v>0.10977777777777777</v>
      </c>
      <c r="CJ1728">
        <f>(StarchFerm!$K$24/StarchFerm!$K$4)</f>
        <v>0.33157302630665886</v>
      </c>
      <c r="CY1728" s="198"/>
      <c r="CZ1728">
        <f>BP1728*CH1728*1000*LCI!$E$93</f>
        <v>0</v>
      </c>
      <c r="DA1728">
        <f>BQ1728*CI1728*1000*(LCI!$E$99)</f>
        <v>0</v>
      </c>
      <c r="DB1728">
        <f>BR1728*CJ1728*1000*(LCI!$E$96)</f>
        <v>0</v>
      </c>
    </row>
    <row r="1729" spans="1:106" x14ac:dyDescent="0.25">
      <c r="A1729" s="197">
        <v>32017</v>
      </c>
      <c r="B1729" s="197" t="s">
        <v>1714</v>
      </c>
      <c r="C1729" s="197" t="s">
        <v>705</v>
      </c>
      <c r="D1729" s="197">
        <v>-114.872153</v>
      </c>
      <c r="E1729" s="197">
        <v>37.638199999999998</v>
      </c>
      <c r="F1729">
        <v>0</v>
      </c>
      <c r="G1729">
        <f t="shared" si="160"/>
        <v>0</v>
      </c>
      <c r="H1729" s="198">
        <v>7.27</v>
      </c>
      <c r="Q1729" s="221">
        <f>(Q4814*10000)*TEA!$M$15*10^-6</f>
        <v>40.418982559800007</v>
      </c>
      <c r="R1729" s="221">
        <f>(R4814*10000)*TEA!$O$15*10^-6</f>
        <v>40.418982559800007</v>
      </c>
      <c r="AA1729">
        <f t="shared" si="162"/>
        <v>1</v>
      </c>
      <c r="AB1729" s="197">
        <v>32017</v>
      </c>
      <c r="AC1729" s="197">
        <v>0</v>
      </c>
      <c r="AD1729" s="197">
        <f t="shared" si="161"/>
        <v>0</v>
      </c>
      <c r="AE1729" s="197">
        <v>911</v>
      </c>
      <c r="AJ1729">
        <v>0</v>
      </c>
      <c r="AK1729">
        <v>0</v>
      </c>
      <c r="AU1729" s="198">
        <v>0.27272727299999999</v>
      </c>
      <c r="AV1729" s="6">
        <v>0</v>
      </c>
      <c r="AW1729" s="198">
        <v>0.38356000000000001</v>
      </c>
      <c r="BO1729" s="198"/>
      <c r="BP1729" s="354">
        <f t="shared" si="157"/>
        <v>0</v>
      </c>
      <c r="BQ1729" s="354">
        <f t="shared" si="158"/>
        <v>0</v>
      </c>
      <c r="BR1729" s="354">
        <f t="shared" si="159"/>
        <v>2540.3063732000001</v>
      </c>
      <c r="CG1729" s="198"/>
      <c r="CH1729">
        <f>(Transest!$J$14/HexExtSoy!$K$4)</f>
        <v>0.20257267294641951</v>
      </c>
      <c r="CI1729">
        <f>(HydroProcOil!$K$14/HexExtSoy!$K$4)</f>
        <v>0.10977777777777777</v>
      </c>
      <c r="CJ1729">
        <f>(StarchFerm!$K$24/StarchFerm!$K$4)</f>
        <v>0.33157302630665886</v>
      </c>
      <c r="CY1729" s="198"/>
      <c r="CZ1729">
        <f>BP1729*CH1729*1000*LCI!$E$93</f>
        <v>0</v>
      </c>
      <c r="DA1729">
        <f>BQ1729*CI1729*1000*(LCI!$E$99)</f>
        <v>0</v>
      </c>
      <c r="DB1729">
        <f>BR1729*CJ1729*1000*(LCI!$E$96)</f>
        <v>22699906.087921049</v>
      </c>
    </row>
    <row r="1730" spans="1:106" x14ac:dyDescent="0.25">
      <c r="A1730" s="197">
        <v>32019</v>
      </c>
      <c r="B1730" s="197" t="s">
        <v>1714</v>
      </c>
      <c r="C1730" s="197" t="s">
        <v>1182</v>
      </c>
      <c r="D1730" s="197">
        <v>-119.195583</v>
      </c>
      <c r="E1730" s="197">
        <v>39.02017</v>
      </c>
      <c r="F1730">
        <v>0</v>
      </c>
      <c r="G1730">
        <f t="shared" si="160"/>
        <v>0</v>
      </c>
      <c r="H1730" s="198">
        <v>0</v>
      </c>
      <c r="Q1730" s="221">
        <f>(Q4815*10000)*TEA!$M$15*10^-6</f>
        <v>43.506630731699993</v>
      </c>
      <c r="R1730" s="221">
        <f>(R4815*10000)*TEA!$O$15*10^-6</f>
        <v>43.506630731699993</v>
      </c>
      <c r="AA1730">
        <f t="shared" si="162"/>
        <v>1</v>
      </c>
      <c r="AB1730" s="197">
        <v>32019</v>
      </c>
      <c r="AC1730" s="197">
        <v>0</v>
      </c>
      <c r="AD1730" s="197">
        <f t="shared" si="161"/>
        <v>0</v>
      </c>
      <c r="AE1730" s="197">
        <v>0</v>
      </c>
      <c r="AJ1730">
        <v>0</v>
      </c>
      <c r="AK1730">
        <v>0</v>
      </c>
      <c r="AU1730" s="198">
        <v>0.27272727299999999</v>
      </c>
      <c r="AV1730" s="6">
        <v>0</v>
      </c>
      <c r="AW1730" s="198">
        <v>0.38356000000000001</v>
      </c>
      <c r="BO1730" s="198"/>
      <c r="BP1730" s="354">
        <f t="shared" si="157"/>
        <v>0</v>
      </c>
      <c r="BQ1730" s="354">
        <f t="shared" si="158"/>
        <v>0</v>
      </c>
      <c r="BR1730" s="354">
        <f t="shared" si="159"/>
        <v>0</v>
      </c>
      <c r="CG1730" s="198"/>
      <c r="CH1730">
        <f>(Transest!$J$14/HexExtSoy!$K$4)</f>
        <v>0.20257267294641951</v>
      </c>
      <c r="CI1730">
        <f>(HydroProcOil!$K$14/HexExtSoy!$K$4)</f>
        <v>0.10977777777777777</v>
      </c>
      <c r="CJ1730">
        <f>(StarchFerm!$K$24/StarchFerm!$K$4)</f>
        <v>0.33157302630665886</v>
      </c>
      <c r="CY1730" s="198"/>
      <c r="CZ1730">
        <f>BP1730*CH1730*1000*LCI!$E$93</f>
        <v>0</v>
      </c>
      <c r="DA1730">
        <f>BQ1730*CI1730*1000*(LCI!$E$99)</f>
        <v>0</v>
      </c>
      <c r="DB1730">
        <f>BR1730*CJ1730*1000*(LCI!$E$96)</f>
        <v>0</v>
      </c>
    </row>
    <row r="1731" spans="1:106" x14ac:dyDescent="0.25">
      <c r="A1731" s="197">
        <v>32021</v>
      </c>
      <c r="B1731" s="197" t="s">
        <v>1714</v>
      </c>
      <c r="C1731" s="197" t="s">
        <v>826</v>
      </c>
      <c r="D1731" s="197">
        <v>-118.439104</v>
      </c>
      <c r="E1731" s="197">
        <v>38.528329999999997</v>
      </c>
      <c r="F1731">
        <v>0</v>
      </c>
      <c r="G1731">
        <f t="shared" si="160"/>
        <v>0</v>
      </c>
      <c r="H1731" s="198">
        <v>0</v>
      </c>
      <c r="Q1731" s="221">
        <f>(Q4816*10000)*TEA!$M$15*10^-6</f>
        <v>43.123055078699998</v>
      </c>
      <c r="R1731" s="221">
        <f>(R4816*10000)*TEA!$O$15*10^-6</f>
        <v>43.123055078699998</v>
      </c>
      <c r="AA1731">
        <f t="shared" si="162"/>
        <v>1</v>
      </c>
      <c r="AB1731" s="197">
        <v>32021</v>
      </c>
      <c r="AC1731" s="197">
        <v>0</v>
      </c>
      <c r="AD1731" s="197">
        <f t="shared" si="161"/>
        <v>0</v>
      </c>
      <c r="AE1731" s="197">
        <v>0</v>
      </c>
      <c r="AJ1731">
        <v>0</v>
      </c>
      <c r="AK1731">
        <v>0</v>
      </c>
      <c r="AU1731" s="198">
        <v>0.27272727299999999</v>
      </c>
      <c r="AV1731" s="6">
        <v>0</v>
      </c>
      <c r="AW1731" s="198">
        <v>0.38356000000000001</v>
      </c>
      <c r="BO1731" s="198"/>
      <c r="BP1731" s="354">
        <f t="shared" ref="BP1731:BP1794" si="163">F1731*AC1731*AU1731</f>
        <v>0</v>
      </c>
      <c r="BQ1731" s="354">
        <f t="shared" ref="BQ1731:BQ1794" si="164">G1731*AD1731*AV1731</f>
        <v>0</v>
      </c>
      <c r="BR1731" s="354">
        <f t="shared" ref="BR1731:BR1794" si="165">H1731*AE1731*AW1731</f>
        <v>0</v>
      </c>
      <c r="CG1731" s="198"/>
      <c r="CH1731">
        <f>(Transest!$J$14/HexExtSoy!$K$4)</f>
        <v>0.20257267294641951</v>
      </c>
      <c r="CI1731">
        <f>(HydroProcOil!$K$14/HexExtSoy!$K$4)</f>
        <v>0.10977777777777777</v>
      </c>
      <c r="CJ1731">
        <f>(StarchFerm!$K$24/StarchFerm!$K$4)</f>
        <v>0.33157302630665886</v>
      </c>
      <c r="CY1731" s="198"/>
      <c r="CZ1731">
        <f>BP1731*CH1731*1000*LCI!$E$93</f>
        <v>0</v>
      </c>
      <c r="DA1731">
        <f>BQ1731*CI1731*1000*(LCI!$E$99)</f>
        <v>0</v>
      </c>
      <c r="DB1731">
        <f>BR1731*CJ1731*1000*(LCI!$E$96)</f>
        <v>0</v>
      </c>
    </row>
    <row r="1732" spans="1:106" x14ac:dyDescent="0.25">
      <c r="A1732" s="197">
        <v>32023</v>
      </c>
      <c r="B1732" s="197" t="s">
        <v>1714</v>
      </c>
      <c r="C1732" s="197" t="s">
        <v>1720</v>
      </c>
      <c r="D1732" s="197">
        <v>-116.47218100000001</v>
      </c>
      <c r="E1732" s="197">
        <v>38.045200000000001</v>
      </c>
      <c r="F1732">
        <v>0</v>
      </c>
      <c r="G1732">
        <f t="shared" ref="G1732:G1795" si="166">F1732</f>
        <v>0</v>
      </c>
      <c r="H1732" s="198">
        <v>0</v>
      </c>
      <c r="Q1732" s="221">
        <f>(Q4817*10000)*TEA!$M$15*10^-6</f>
        <v>40.129792085249996</v>
      </c>
      <c r="R1732" s="221">
        <f>(R4817*10000)*TEA!$O$15*10^-6</f>
        <v>40.129792085249996</v>
      </c>
      <c r="AA1732">
        <f t="shared" si="162"/>
        <v>1</v>
      </c>
      <c r="AB1732" s="197">
        <v>32023</v>
      </c>
      <c r="AC1732" s="197">
        <v>0</v>
      </c>
      <c r="AD1732" s="197">
        <f t="shared" ref="AD1732:AD1795" si="167">AC1732</f>
        <v>0</v>
      </c>
      <c r="AE1732" s="197">
        <v>0</v>
      </c>
      <c r="AJ1732">
        <v>0</v>
      </c>
      <c r="AK1732">
        <v>0</v>
      </c>
      <c r="AU1732" s="198">
        <v>0.27272727299999999</v>
      </c>
      <c r="AV1732" s="6">
        <v>0</v>
      </c>
      <c r="AW1732" s="198">
        <v>0.38356000000000001</v>
      </c>
      <c r="BO1732" s="198"/>
      <c r="BP1732" s="354">
        <f t="shared" si="163"/>
        <v>0</v>
      </c>
      <c r="BQ1732" s="354">
        <f t="shared" si="164"/>
        <v>0</v>
      </c>
      <c r="BR1732" s="354">
        <f t="shared" si="165"/>
        <v>0</v>
      </c>
      <c r="CG1732" s="198"/>
      <c r="CH1732">
        <f>(Transest!$J$14/HexExtSoy!$K$4)</f>
        <v>0.20257267294641951</v>
      </c>
      <c r="CI1732">
        <f>(HydroProcOil!$K$14/HexExtSoy!$K$4)</f>
        <v>0.10977777777777777</v>
      </c>
      <c r="CJ1732">
        <f>(StarchFerm!$K$24/StarchFerm!$K$4)</f>
        <v>0.33157302630665886</v>
      </c>
      <c r="CY1732" s="198"/>
      <c r="CZ1732">
        <f>BP1732*CH1732*1000*LCI!$E$93</f>
        <v>0</v>
      </c>
      <c r="DA1732">
        <f>BQ1732*CI1732*1000*(LCI!$E$99)</f>
        <v>0</v>
      </c>
      <c r="DB1732">
        <f>BR1732*CJ1732*1000*(LCI!$E$96)</f>
        <v>0</v>
      </c>
    </row>
    <row r="1733" spans="1:106" x14ac:dyDescent="0.25">
      <c r="A1733" s="197">
        <v>32027</v>
      </c>
      <c r="B1733" s="197" t="s">
        <v>1714</v>
      </c>
      <c r="C1733" s="197" t="s">
        <v>1721</v>
      </c>
      <c r="D1733" s="197">
        <v>-118.409932</v>
      </c>
      <c r="E1733" s="197">
        <v>40.453200000000002</v>
      </c>
      <c r="F1733">
        <v>0</v>
      </c>
      <c r="G1733">
        <f t="shared" si="166"/>
        <v>0</v>
      </c>
      <c r="H1733" s="198">
        <v>9.8000000000000007</v>
      </c>
      <c r="Q1733" s="221">
        <f>(Q4818*10000)*TEA!$M$15*10^-6</f>
        <v>36.711545816700003</v>
      </c>
      <c r="R1733" s="221">
        <f>(R4818*10000)*TEA!$O$15*10^-6</f>
        <v>36.711545816700003</v>
      </c>
      <c r="AA1733">
        <f t="shared" si="162"/>
        <v>1</v>
      </c>
      <c r="AB1733" s="197">
        <v>32027</v>
      </c>
      <c r="AC1733" s="197">
        <v>0</v>
      </c>
      <c r="AD1733" s="197">
        <f t="shared" si="167"/>
        <v>0</v>
      </c>
      <c r="AE1733" s="197">
        <v>1388</v>
      </c>
      <c r="AJ1733">
        <v>0</v>
      </c>
      <c r="AK1733">
        <v>0</v>
      </c>
      <c r="AU1733" s="198">
        <v>0.27272727299999999</v>
      </c>
      <c r="AV1733" s="6">
        <v>0</v>
      </c>
      <c r="AW1733" s="198">
        <v>0.38356000000000001</v>
      </c>
      <c r="BO1733" s="198"/>
      <c r="BP1733" s="354">
        <f t="shared" si="163"/>
        <v>0</v>
      </c>
      <c r="BQ1733" s="354">
        <f t="shared" si="164"/>
        <v>0</v>
      </c>
      <c r="BR1733" s="354">
        <f t="shared" si="165"/>
        <v>5217.3365440000007</v>
      </c>
      <c r="CG1733" s="198"/>
      <c r="CH1733">
        <f>(Transest!$J$14/HexExtSoy!$K$4)</f>
        <v>0.20257267294641951</v>
      </c>
      <c r="CI1733">
        <f>(HydroProcOil!$K$14/HexExtSoy!$K$4)</f>
        <v>0.10977777777777777</v>
      </c>
      <c r="CJ1733">
        <f>(StarchFerm!$K$24/StarchFerm!$K$4)</f>
        <v>0.33157302630665886</v>
      </c>
      <c r="CY1733" s="198"/>
      <c r="CZ1733">
        <f>BP1733*CH1733*1000*LCI!$E$93</f>
        <v>0</v>
      </c>
      <c r="DA1733">
        <f>BQ1733*CI1733*1000*(LCI!$E$99)</f>
        <v>0</v>
      </c>
      <c r="DB1733">
        <f>BR1733*CJ1733*1000*(LCI!$E$96)</f>
        <v>46621561.409811206</v>
      </c>
    </row>
    <row r="1734" spans="1:106" x14ac:dyDescent="0.25">
      <c r="A1734" s="197">
        <v>32029</v>
      </c>
      <c r="B1734" s="197" t="s">
        <v>1714</v>
      </c>
      <c r="C1734" s="197" t="s">
        <v>1722</v>
      </c>
      <c r="D1734" s="197">
        <v>-119.53251</v>
      </c>
      <c r="E1734" s="197">
        <v>39.445770000000003</v>
      </c>
      <c r="F1734">
        <v>0</v>
      </c>
      <c r="G1734">
        <f t="shared" si="166"/>
        <v>0</v>
      </c>
      <c r="H1734" s="198">
        <v>0</v>
      </c>
      <c r="Q1734" s="221">
        <f>(Q4819*10000)*TEA!$M$15*10^-6</f>
        <v>42.51398621805</v>
      </c>
      <c r="R1734" s="221">
        <f>(R4819*10000)*TEA!$O$15*10^-6</f>
        <v>42.51398621805</v>
      </c>
      <c r="AA1734">
        <f t="shared" si="162"/>
        <v>1</v>
      </c>
      <c r="AB1734" s="197">
        <v>32029</v>
      </c>
      <c r="AC1734" s="197">
        <v>0</v>
      </c>
      <c r="AD1734" s="197">
        <f t="shared" si="167"/>
        <v>0</v>
      </c>
      <c r="AE1734" s="197">
        <v>0</v>
      </c>
      <c r="AJ1734">
        <v>0</v>
      </c>
      <c r="AK1734">
        <v>0</v>
      </c>
      <c r="AU1734" s="198">
        <v>0.27272727299999999</v>
      </c>
      <c r="AV1734" s="6">
        <v>0</v>
      </c>
      <c r="AW1734" s="198">
        <v>0.38356000000000001</v>
      </c>
      <c r="BO1734" s="198"/>
      <c r="BP1734" s="354">
        <f t="shared" si="163"/>
        <v>0</v>
      </c>
      <c r="BQ1734" s="354">
        <f t="shared" si="164"/>
        <v>0</v>
      </c>
      <c r="BR1734" s="354">
        <f t="shared" si="165"/>
        <v>0</v>
      </c>
      <c r="CG1734" s="198"/>
      <c r="CH1734">
        <f>(Transest!$J$14/HexExtSoy!$K$4)</f>
        <v>0.20257267294641951</v>
      </c>
      <c r="CI1734">
        <f>(HydroProcOil!$K$14/HexExtSoy!$K$4)</f>
        <v>0.10977777777777777</v>
      </c>
      <c r="CJ1734">
        <f>(StarchFerm!$K$24/StarchFerm!$K$4)</f>
        <v>0.33157302630665886</v>
      </c>
      <c r="CY1734" s="198"/>
      <c r="CZ1734">
        <f>BP1734*CH1734*1000*LCI!$E$93</f>
        <v>0</v>
      </c>
      <c r="DA1734">
        <f>BQ1734*CI1734*1000*(LCI!$E$99)</f>
        <v>0</v>
      </c>
      <c r="DB1734">
        <f>BR1734*CJ1734*1000*(LCI!$E$96)</f>
        <v>0</v>
      </c>
    </row>
    <row r="1735" spans="1:106" x14ac:dyDescent="0.25">
      <c r="A1735" s="197">
        <v>32031</v>
      </c>
      <c r="B1735" s="197" t="s">
        <v>1714</v>
      </c>
      <c r="C1735" s="197" t="s">
        <v>1723</v>
      </c>
      <c r="D1735" s="197">
        <v>-119.663297</v>
      </c>
      <c r="E1735" s="197">
        <v>40.671529999999997</v>
      </c>
      <c r="F1735">
        <v>0</v>
      </c>
      <c r="G1735">
        <f t="shared" si="166"/>
        <v>0</v>
      </c>
      <c r="H1735" s="198">
        <v>0</v>
      </c>
      <c r="Q1735" s="221">
        <f>(Q4820*10000)*TEA!$M$15*10^-6</f>
        <v>38.553075458549998</v>
      </c>
      <c r="R1735" s="221">
        <f>(R4820*10000)*TEA!$O$15*10^-6</f>
        <v>38.553075458549998</v>
      </c>
      <c r="AA1735">
        <f t="shared" si="162"/>
        <v>1</v>
      </c>
      <c r="AB1735" s="197">
        <v>32031</v>
      </c>
      <c r="AC1735" s="197">
        <v>0</v>
      </c>
      <c r="AD1735" s="197">
        <f t="shared" si="167"/>
        <v>0</v>
      </c>
      <c r="AE1735" s="197">
        <v>0</v>
      </c>
      <c r="AJ1735">
        <v>0</v>
      </c>
      <c r="AK1735">
        <v>0</v>
      </c>
      <c r="AU1735" s="198">
        <v>0.27272727299999999</v>
      </c>
      <c r="AV1735" s="6">
        <v>0</v>
      </c>
      <c r="AW1735" s="198">
        <v>0.38356000000000001</v>
      </c>
      <c r="BO1735" s="198"/>
      <c r="BP1735" s="354">
        <f t="shared" si="163"/>
        <v>0</v>
      </c>
      <c r="BQ1735" s="354">
        <f t="shared" si="164"/>
        <v>0</v>
      </c>
      <c r="BR1735" s="354">
        <f t="shared" si="165"/>
        <v>0</v>
      </c>
      <c r="CG1735" s="198"/>
      <c r="CH1735">
        <f>(Transest!$J$14/HexExtSoy!$K$4)</f>
        <v>0.20257267294641951</v>
      </c>
      <c r="CI1735">
        <f>(HydroProcOil!$K$14/HexExtSoy!$K$4)</f>
        <v>0.10977777777777777</v>
      </c>
      <c r="CJ1735">
        <f>(StarchFerm!$K$24/StarchFerm!$K$4)</f>
        <v>0.33157302630665886</v>
      </c>
      <c r="CY1735" s="198"/>
      <c r="CZ1735">
        <f>BP1735*CH1735*1000*LCI!$E$93</f>
        <v>0</v>
      </c>
      <c r="DA1735">
        <f>BQ1735*CI1735*1000*(LCI!$E$99)</f>
        <v>0</v>
      </c>
      <c r="DB1735">
        <f>BR1735*CJ1735*1000*(LCI!$E$96)</f>
        <v>0</v>
      </c>
    </row>
    <row r="1736" spans="1:106" x14ac:dyDescent="0.25">
      <c r="A1736" s="197">
        <v>32033</v>
      </c>
      <c r="B1736" s="197" t="s">
        <v>1714</v>
      </c>
      <c r="C1736" s="197" t="s">
        <v>1724</v>
      </c>
      <c r="D1736" s="197">
        <v>-114.86507400000001</v>
      </c>
      <c r="E1736" s="197">
        <v>39.44003</v>
      </c>
      <c r="F1736">
        <v>0</v>
      </c>
      <c r="G1736">
        <f t="shared" si="166"/>
        <v>0</v>
      </c>
      <c r="H1736" s="198">
        <v>0</v>
      </c>
      <c r="Q1736" s="221">
        <f>(Q4821*10000)*TEA!$M$15*10^-6</f>
        <v>33.511030432199995</v>
      </c>
      <c r="R1736" s="221">
        <f>(R4821*10000)*TEA!$O$15*10^-6</f>
        <v>33.511030432199995</v>
      </c>
      <c r="AA1736">
        <f t="shared" si="162"/>
        <v>1</v>
      </c>
      <c r="AB1736" s="197">
        <v>32033</v>
      </c>
      <c r="AC1736" s="197">
        <v>0</v>
      </c>
      <c r="AD1736" s="197">
        <f t="shared" si="167"/>
        <v>0</v>
      </c>
      <c r="AE1736" s="197">
        <v>0</v>
      </c>
      <c r="AJ1736">
        <v>0</v>
      </c>
      <c r="AK1736">
        <v>0</v>
      </c>
      <c r="AU1736" s="198">
        <v>0.27272727299999999</v>
      </c>
      <c r="AV1736" s="6">
        <v>0</v>
      </c>
      <c r="AW1736" s="198">
        <v>0.38356000000000001</v>
      </c>
      <c r="BO1736" s="198"/>
      <c r="BP1736" s="354">
        <f t="shared" si="163"/>
        <v>0</v>
      </c>
      <c r="BQ1736" s="354">
        <f t="shared" si="164"/>
        <v>0</v>
      </c>
      <c r="BR1736" s="354">
        <f t="shared" si="165"/>
        <v>0</v>
      </c>
      <c r="CG1736" s="198"/>
      <c r="CH1736">
        <f>(Transest!$J$14/HexExtSoy!$K$4)</f>
        <v>0.20257267294641951</v>
      </c>
      <c r="CI1736">
        <f>(HydroProcOil!$K$14/HexExtSoy!$K$4)</f>
        <v>0.10977777777777777</v>
      </c>
      <c r="CJ1736">
        <f>(StarchFerm!$K$24/StarchFerm!$K$4)</f>
        <v>0.33157302630665886</v>
      </c>
      <c r="CY1736" s="198"/>
      <c r="CZ1736">
        <f>BP1736*CH1736*1000*LCI!$E$93</f>
        <v>0</v>
      </c>
      <c r="DA1736">
        <f>BQ1736*CI1736*1000*(LCI!$E$99)</f>
        <v>0</v>
      </c>
      <c r="DB1736">
        <f>BR1736*CJ1736*1000*(LCI!$E$96)</f>
        <v>0</v>
      </c>
    </row>
    <row r="1737" spans="1:106" x14ac:dyDescent="0.25">
      <c r="A1737" s="197">
        <v>32510</v>
      </c>
      <c r="B1737" s="197" t="s">
        <v>1714</v>
      </c>
      <c r="C1737" s="197" t="s">
        <v>1725</v>
      </c>
      <c r="D1737" s="197">
        <v>-119.742705</v>
      </c>
      <c r="E1737" s="197">
        <v>39.15137</v>
      </c>
      <c r="F1737">
        <v>0</v>
      </c>
      <c r="G1737">
        <f t="shared" si="166"/>
        <v>0</v>
      </c>
      <c r="H1737" s="198">
        <v>0</v>
      </c>
      <c r="Q1737" s="221">
        <f>(Q4822*10000)*TEA!$M$15*10^-6</f>
        <v>44.796804396749991</v>
      </c>
      <c r="R1737" s="221">
        <f>(R4822*10000)*TEA!$O$15*10^-6</f>
        <v>44.796804396749991</v>
      </c>
      <c r="AA1737">
        <f t="shared" si="162"/>
        <v>1</v>
      </c>
      <c r="AB1737" s="197">
        <v>32510</v>
      </c>
      <c r="AC1737" s="197">
        <v>0</v>
      </c>
      <c r="AD1737" s="197">
        <f t="shared" si="167"/>
        <v>0</v>
      </c>
      <c r="AE1737" s="197">
        <v>0</v>
      </c>
      <c r="AJ1737">
        <v>0</v>
      </c>
      <c r="AK1737">
        <v>0</v>
      </c>
      <c r="AU1737" s="198">
        <v>0.27272727299999999</v>
      </c>
      <c r="AV1737" s="6">
        <v>0</v>
      </c>
      <c r="AW1737" s="198">
        <v>0.38356000000000001</v>
      </c>
      <c r="BO1737" s="198"/>
      <c r="BP1737" s="354">
        <f t="shared" si="163"/>
        <v>0</v>
      </c>
      <c r="BQ1737" s="354">
        <f t="shared" si="164"/>
        <v>0</v>
      </c>
      <c r="BR1737" s="354">
        <f t="shared" si="165"/>
        <v>0</v>
      </c>
      <c r="CG1737" s="198"/>
      <c r="CH1737">
        <f>(Transest!$J$14/HexExtSoy!$K$4)</f>
        <v>0.20257267294641951</v>
      </c>
      <c r="CI1737">
        <f>(HydroProcOil!$K$14/HexExtSoy!$K$4)</f>
        <v>0.10977777777777777</v>
      </c>
      <c r="CJ1737">
        <f>(StarchFerm!$K$24/StarchFerm!$K$4)</f>
        <v>0.33157302630665886</v>
      </c>
      <c r="CY1737" s="198"/>
      <c r="CZ1737">
        <f>BP1737*CH1737*1000*LCI!$E$93</f>
        <v>0</v>
      </c>
      <c r="DA1737">
        <f>BQ1737*CI1737*1000*(LCI!$E$99)</f>
        <v>0</v>
      </c>
      <c r="DB1737">
        <f>BR1737*CJ1737*1000*(LCI!$E$96)</f>
        <v>0</v>
      </c>
    </row>
    <row r="1738" spans="1:106" x14ac:dyDescent="0.25">
      <c r="A1738" s="197">
        <v>33001</v>
      </c>
      <c r="B1738" s="197" t="s">
        <v>1726</v>
      </c>
      <c r="C1738" s="197" t="s">
        <v>1727</v>
      </c>
      <c r="D1738" s="197">
        <v>-71.422273200000006</v>
      </c>
      <c r="E1738" s="197">
        <v>43.517510000000001</v>
      </c>
      <c r="F1738">
        <v>0</v>
      </c>
      <c r="G1738">
        <f t="shared" si="166"/>
        <v>0</v>
      </c>
      <c r="H1738" s="198">
        <v>0</v>
      </c>
      <c r="Q1738" s="221">
        <f>(Q4823*10000)*TEA!$M$15*10^-6</f>
        <v>30.110096001959995</v>
      </c>
      <c r="R1738" s="221">
        <f>(R4823*10000)*TEA!$O$15*10^-6</f>
        <v>30.110096001959995</v>
      </c>
      <c r="AA1738">
        <f t="shared" si="162"/>
        <v>1</v>
      </c>
      <c r="AB1738" s="197">
        <v>33001</v>
      </c>
      <c r="AC1738" s="197">
        <v>0</v>
      </c>
      <c r="AD1738" s="197">
        <f t="shared" si="167"/>
        <v>0</v>
      </c>
      <c r="AE1738" s="197">
        <v>0</v>
      </c>
      <c r="AJ1738">
        <v>0</v>
      </c>
      <c r="AK1738">
        <v>0</v>
      </c>
      <c r="AU1738" s="198">
        <v>0.27272727299999999</v>
      </c>
      <c r="AV1738" s="6">
        <v>0</v>
      </c>
      <c r="AW1738" s="198">
        <v>0.38356000000000001</v>
      </c>
      <c r="BO1738" s="198"/>
      <c r="BP1738" s="354">
        <f t="shared" si="163"/>
        <v>0</v>
      </c>
      <c r="BQ1738" s="354">
        <f t="shared" si="164"/>
        <v>0</v>
      </c>
      <c r="BR1738" s="354">
        <f t="shared" si="165"/>
        <v>0</v>
      </c>
      <c r="CG1738" s="198"/>
      <c r="CH1738">
        <f>(Transest!$J$14/HexExtSoy!$K$4)</f>
        <v>0.20257267294641951</v>
      </c>
      <c r="CI1738">
        <f>(HydroProcOil!$K$14/HexExtSoy!$K$4)</f>
        <v>0.10977777777777777</v>
      </c>
      <c r="CJ1738">
        <f>(StarchFerm!$K$24/StarchFerm!$K$4)</f>
        <v>0.33157302630665886</v>
      </c>
      <c r="CY1738" s="198"/>
      <c r="CZ1738">
        <f>BP1738*CH1738*1000*LCI!$E$93</f>
        <v>0</v>
      </c>
      <c r="DA1738">
        <f>BQ1738*CI1738*1000*(LCI!$E$99)</f>
        <v>0</v>
      </c>
      <c r="DB1738">
        <f>BR1738*CJ1738*1000*(LCI!$E$96)</f>
        <v>0</v>
      </c>
    </row>
    <row r="1739" spans="1:106" x14ac:dyDescent="0.25">
      <c r="A1739" s="197">
        <v>33003</v>
      </c>
      <c r="B1739" s="197" t="s">
        <v>1726</v>
      </c>
      <c r="C1739" s="197" t="s">
        <v>682</v>
      </c>
      <c r="D1739" s="197">
        <v>-71.199648300000007</v>
      </c>
      <c r="E1739" s="197">
        <v>43.882469999999998</v>
      </c>
      <c r="F1739">
        <v>0</v>
      </c>
      <c r="G1739">
        <f t="shared" si="166"/>
        <v>0</v>
      </c>
      <c r="H1739" s="198">
        <v>0</v>
      </c>
      <c r="Q1739" s="221">
        <f>(Q4824*10000)*TEA!$M$15*10^-6</f>
        <v>29.226871323359997</v>
      </c>
      <c r="R1739" s="221">
        <f>(R4824*10000)*TEA!$O$15*10^-6</f>
        <v>29.226871323359997</v>
      </c>
      <c r="AA1739">
        <f t="shared" si="162"/>
        <v>1</v>
      </c>
      <c r="AB1739" s="197">
        <v>33003</v>
      </c>
      <c r="AC1739" s="197">
        <v>0</v>
      </c>
      <c r="AD1739" s="197">
        <f t="shared" si="167"/>
        <v>0</v>
      </c>
      <c r="AE1739" s="197">
        <v>0</v>
      </c>
      <c r="AJ1739">
        <v>0</v>
      </c>
      <c r="AK1739">
        <v>0</v>
      </c>
      <c r="AU1739" s="198">
        <v>0.27272727299999999</v>
      </c>
      <c r="AV1739" s="6">
        <v>0</v>
      </c>
      <c r="AW1739" s="198">
        <v>0.38356000000000001</v>
      </c>
      <c r="BO1739" s="198"/>
      <c r="BP1739" s="354">
        <f t="shared" si="163"/>
        <v>0</v>
      </c>
      <c r="BQ1739" s="354">
        <f t="shared" si="164"/>
        <v>0</v>
      </c>
      <c r="BR1739" s="354">
        <f t="shared" si="165"/>
        <v>0</v>
      </c>
      <c r="CG1739" s="198"/>
      <c r="CH1739">
        <f>(Transest!$J$14/HexExtSoy!$K$4)</f>
        <v>0.20257267294641951</v>
      </c>
      <c r="CI1739">
        <f>(HydroProcOil!$K$14/HexExtSoy!$K$4)</f>
        <v>0.10977777777777777</v>
      </c>
      <c r="CJ1739">
        <f>(StarchFerm!$K$24/StarchFerm!$K$4)</f>
        <v>0.33157302630665886</v>
      </c>
      <c r="CY1739" s="198"/>
      <c r="CZ1739">
        <f>BP1739*CH1739*1000*LCI!$E$93</f>
        <v>0</v>
      </c>
      <c r="DA1739">
        <f>BQ1739*CI1739*1000*(LCI!$E$99)</f>
        <v>0</v>
      </c>
      <c r="DB1739">
        <f>BR1739*CJ1739*1000*(LCI!$E$96)</f>
        <v>0</v>
      </c>
    </row>
    <row r="1740" spans="1:106" x14ac:dyDescent="0.25">
      <c r="A1740" s="197">
        <v>33005</v>
      </c>
      <c r="B1740" s="197" t="s">
        <v>1726</v>
      </c>
      <c r="C1740" s="197" t="s">
        <v>1728</v>
      </c>
      <c r="D1740" s="197">
        <v>-72.254193700000002</v>
      </c>
      <c r="E1740" s="197">
        <v>42.920290000000001</v>
      </c>
      <c r="F1740">
        <v>0</v>
      </c>
      <c r="G1740">
        <f t="shared" si="166"/>
        <v>0</v>
      </c>
      <c r="H1740" s="198">
        <v>0</v>
      </c>
      <c r="Q1740" s="221">
        <f>(Q4825*10000)*TEA!$M$15*10^-6</f>
        <v>31.091915793464999</v>
      </c>
      <c r="R1740" s="221">
        <f>(R4825*10000)*TEA!$O$15*10^-6</f>
        <v>31.091915793464999</v>
      </c>
      <c r="AA1740">
        <f t="shared" si="162"/>
        <v>1</v>
      </c>
      <c r="AB1740" s="197">
        <v>33005</v>
      </c>
      <c r="AC1740" s="197">
        <v>0</v>
      </c>
      <c r="AD1740" s="197">
        <f t="shared" si="167"/>
        <v>0</v>
      </c>
      <c r="AE1740" s="197">
        <v>0</v>
      </c>
      <c r="AJ1740">
        <v>0</v>
      </c>
      <c r="AK1740">
        <v>0</v>
      </c>
      <c r="AU1740" s="198">
        <v>0.27272727299999999</v>
      </c>
      <c r="AV1740" s="6">
        <v>0</v>
      </c>
      <c r="AW1740" s="198">
        <v>0.38356000000000001</v>
      </c>
      <c r="BO1740" s="198"/>
      <c r="BP1740" s="354">
        <f t="shared" si="163"/>
        <v>0</v>
      </c>
      <c r="BQ1740" s="354">
        <f t="shared" si="164"/>
        <v>0</v>
      </c>
      <c r="BR1740" s="354">
        <f t="shared" si="165"/>
        <v>0</v>
      </c>
      <c r="CG1740" s="198"/>
      <c r="CH1740">
        <f>(Transest!$J$14/HexExtSoy!$K$4)</f>
        <v>0.20257267294641951</v>
      </c>
      <c r="CI1740">
        <f>(HydroProcOil!$K$14/HexExtSoy!$K$4)</f>
        <v>0.10977777777777777</v>
      </c>
      <c r="CJ1740">
        <f>(StarchFerm!$K$24/StarchFerm!$K$4)</f>
        <v>0.33157302630665886</v>
      </c>
      <c r="CY1740" s="198"/>
      <c r="CZ1740">
        <f>BP1740*CH1740*1000*LCI!$E$93</f>
        <v>0</v>
      </c>
      <c r="DA1740">
        <f>BQ1740*CI1740*1000*(LCI!$E$99)</f>
        <v>0</v>
      </c>
      <c r="DB1740">
        <f>BR1740*CJ1740*1000*(LCI!$E$96)</f>
        <v>0</v>
      </c>
    </row>
    <row r="1741" spans="1:106" x14ac:dyDescent="0.25">
      <c r="A1741" s="197">
        <v>33007</v>
      </c>
      <c r="B1741" s="197" t="s">
        <v>1726</v>
      </c>
      <c r="C1741" s="197" t="s">
        <v>1729</v>
      </c>
      <c r="D1741" s="197">
        <v>-71.307696399999998</v>
      </c>
      <c r="E1741" s="197">
        <v>44.706530000000001</v>
      </c>
      <c r="F1741">
        <v>0</v>
      </c>
      <c r="G1741">
        <f t="shared" si="166"/>
        <v>0</v>
      </c>
      <c r="H1741" s="198">
        <v>0</v>
      </c>
      <c r="Q1741" s="221">
        <f>(Q4826*10000)*TEA!$M$15*10^-6</f>
        <v>27.111844752435001</v>
      </c>
      <c r="R1741" s="221">
        <f>(R4826*10000)*TEA!$O$15*10^-6</f>
        <v>27.111844752435001</v>
      </c>
      <c r="AA1741">
        <f t="shared" si="162"/>
        <v>1</v>
      </c>
      <c r="AB1741" s="197">
        <v>33007</v>
      </c>
      <c r="AC1741" s="197">
        <v>0</v>
      </c>
      <c r="AD1741" s="197">
        <f t="shared" si="167"/>
        <v>0</v>
      </c>
      <c r="AE1741" s="197">
        <v>0</v>
      </c>
      <c r="AJ1741">
        <v>0</v>
      </c>
      <c r="AK1741">
        <v>0</v>
      </c>
      <c r="AU1741" s="198">
        <v>0.27272727299999999</v>
      </c>
      <c r="AV1741" s="6">
        <v>0</v>
      </c>
      <c r="AW1741" s="198">
        <v>0.38356000000000001</v>
      </c>
      <c r="BO1741" s="198"/>
      <c r="BP1741" s="354">
        <f t="shared" si="163"/>
        <v>0</v>
      </c>
      <c r="BQ1741" s="354">
        <f t="shared" si="164"/>
        <v>0</v>
      </c>
      <c r="BR1741" s="354">
        <f t="shared" si="165"/>
        <v>0</v>
      </c>
      <c r="CG1741" s="198"/>
      <c r="CH1741">
        <f>(Transest!$J$14/HexExtSoy!$K$4)</f>
        <v>0.20257267294641951</v>
      </c>
      <c r="CI1741">
        <f>(HydroProcOil!$K$14/HexExtSoy!$K$4)</f>
        <v>0.10977777777777777</v>
      </c>
      <c r="CJ1741">
        <f>(StarchFerm!$K$24/StarchFerm!$K$4)</f>
        <v>0.33157302630665886</v>
      </c>
      <c r="CY1741" s="198"/>
      <c r="CZ1741">
        <f>BP1741*CH1741*1000*LCI!$E$93</f>
        <v>0</v>
      </c>
      <c r="DA1741">
        <f>BQ1741*CI1741*1000*(LCI!$E$99)</f>
        <v>0</v>
      </c>
      <c r="DB1741">
        <f>BR1741*CJ1741*1000*(LCI!$E$96)</f>
        <v>0</v>
      </c>
    </row>
    <row r="1742" spans="1:106" x14ac:dyDescent="0.25">
      <c r="A1742" s="197">
        <v>33009</v>
      </c>
      <c r="B1742" s="197" t="s">
        <v>1726</v>
      </c>
      <c r="C1742" s="197" t="s">
        <v>1730</v>
      </c>
      <c r="D1742" s="197">
        <v>-71.8162734</v>
      </c>
      <c r="E1742" s="197">
        <v>43.936520000000002</v>
      </c>
      <c r="F1742">
        <v>0</v>
      </c>
      <c r="G1742">
        <f t="shared" si="166"/>
        <v>0</v>
      </c>
      <c r="H1742" s="198">
        <v>0</v>
      </c>
      <c r="Q1742" s="221">
        <f>(Q4827*10000)*TEA!$M$15*10^-6</f>
        <v>28.27241597934</v>
      </c>
      <c r="R1742" s="221">
        <f>(R4827*10000)*TEA!$O$15*10^-6</f>
        <v>28.27241597934</v>
      </c>
      <c r="AA1742">
        <f t="shared" si="162"/>
        <v>1</v>
      </c>
      <c r="AB1742" s="197">
        <v>33009</v>
      </c>
      <c r="AC1742" s="197">
        <v>0</v>
      </c>
      <c r="AD1742" s="197">
        <f t="shared" si="167"/>
        <v>0</v>
      </c>
      <c r="AE1742" s="197">
        <v>0</v>
      </c>
      <c r="AJ1742">
        <v>0</v>
      </c>
      <c r="AK1742">
        <v>0</v>
      </c>
      <c r="AU1742" s="198">
        <v>0.27272727299999999</v>
      </c>
      <c r="AV1742" s="6">
        <v>0</v>
      </c>
      <c r="AW1742" s="198">
        <v>0.38356000000000001</v>
      </c>
      <c r="BO1742" s="198"/>
      <c r="BP1742" s="354">
        <f t="shared" si="163"/>
        <v>0</v>
      </c>
      <c r="BQ1742" s="354">
        <f t="shared" si="164"/>
        <v>0</v>
      </c>
      <c r="BR1742" s="354">
        <f t="shared" si="165"/>
        <v>0</v>
      </c>
      <c r="CG1742" s="198"/>
      <c r="CH1742">
        <f>(Transest!$J$14/HexExtSoy!$K$4)</f>
        <v>0.20257267294641951</v>
      </c>
      <c r="CI1742">
        <f>(HydroProcOil!$K$14/HexExtSoy!$K$4)</f>
        <v>0.10977777777777777</v>
      </c>
      <c r="CJ1742">
        <f>(StarchFerm!$K$24/StarchFerm!$K$4)</f>
        <v>0.33157302630665886</v>
      </c>
      <c r="CY1742" s="198"/>
      <c r="CZ1742">
        <f>BP1742*CH1742*1000*LCI!$E$93</f>
        <v>0</v>
      </c>
      <c r="DA1742">
        <f>BQ1742*CI1742*1000*(LCI!$E$99)</f>
        <v>0</v>
      </c>
      <c r="DB1742">
        <f>BR1742*CJ1742*1000*(LCI!$E$96)</f>
        <v>0</v>
      </c>
    </row>
    <row r="1743" spans="1:106" x14ac:dyDescent="0.25">
      <c r="A1743" s="197">
        <v>33011</v>
      </c>
      <c r="B1743" s="197" t="s">
        <v>1726</v>
      </c>
      <c r="C1743" s="197" t="s">
        <v>884</v>
      </c>
      <c r="D1743" s="197">
        <v>-71.712710299999998</v>
      </c>
      <c r="E1743" s="197">
        <v>42.917490000000001</v>
      </c>
      <c r="F1743">
        <v>0</v>
      </c>
      <c r="G1743">
        <f t="shared" si="166"/>
        <v>0</v>
      </c>
      <c r="H1743" s="198">
        <v>0</v>
      </c>
      <c r="Q1743" s="221">
        <f>(Q4828*10000)*TEA!$M$15*10^-6</f>
        <v>31.918713140114995</v>
      </c>
      <c r="R1743" s="221">
        <f>(R4828*10000)*TEA!$O$15*10^-6</f>
        <v>31.918713140114995</v>
      </c>
      <c r="AA1743">
        <f t="shared" si="162"/>
        <v>1</v>
      </c>
      <c r="AB1743" s="197">
        <v>33011</v>
      </c>
      <c r="AC1743" s="197">
        <v>0</v>
      </c>
      <c r="AD1743" s="197">
        <f t="shared" si="167"/>
        <v>0</v>
      </c>
      <c r="AE1743" s="197">
        <v>0</v>
      </c>
      <c r="AJ1743">
        <v>0</v>
      </c>
      <c r="AK1743">
        <v>0</v>
      </c>
      <c r="AU1743" s="198">
        <v>0.27272727299999999</v>
      </c>
      <c r="AV1743" s="6">
        <v>0</v>
      </c>
      <c r="AW1743" s="198">
        <v>0.38356000000000001</v>
      </c>
      <c r="BO1743" s="198"/>
      <c r="BP1743" s="354">
        <f t="shared" si="163"/>
        <v>0</v>
      </c>
      <c r="BQ1743" s="354">
        <f t="shared" si="164"/>
        <v>0</v>
      </c>
      <c r="BR1743" s="354">
        <f t="shared" si="165"/>
        <v>0</v>
      </c>
      <c r="CG1743" s="198"/>
      <c r="CH1743">
        <f>(Transest!$J$14/HexExtSoy!$K$4)</f>
        <v>0.20257267294641951</v>
      </c>
      <c r="CI1743">
        <f>(HydroProcOil!$K$14/HexExtSoy!$K$4)</f>
        <v>0.10977777777777777</v>
      </c>
      <c r="CJ1743">
        <f>(StarchFerm!$K$24/StarchFerm!$K$4)</f>
        <v>0.33157302630665886</v>
      </c>
      <c r="CY1743" s="198"/>
      <c r="CZ1743">
        <f>BP1743*CH1743*1000*LCI!$E$93</f>
        <v>0</v>
      </c>
      <c r="DA1743">
        <f>BQ1743*CI1743*1000*(LCI!$E$99)</f>
        <v>0</v>
      </c>
      <c r="DB1743">
        <f>BR1743*CJ1743*1000*(LCI!$E$96)</f>
        <v>0</v>
      </c>
    </row>
    <row r="1744" spans="1:106" x14ac:dyDescent="0.25">
      <c r="A1744" s="197">
        <v>33013</v>
      </c>
      <c r="B1744" s="197" t="s">
        <v>1726</v>
      </c>
      <c r="C1744" s="197" t="s">
        <v>1731</v>
      </c>
      <c r="D1744" s="197">
        <v>-71.680970799999997</v>
      </c>
      <c r="E1744" s="197">
        <v>43.298670000000001</v>
      </c>
      <c r="F1744">
        <v>0</v>
      </c>
      <c r="G1744">
        <f t="shared" si="166"/>
        <v>0</v>
      </c>
      <c r="H1744" s="198">
        <v>0</v>
      </c>
      <c r="Q1744" s="221">
        <f>(Q4829*10000)*TEA!$M$15*10^-6</f>
        <v>30.530352497129996</v>
      </c>
      <c r="R1744" s="221">
        <f>(R4829*10000)*TEA!$O$15*10^-6</f>
        <v>30.530352497129996</v>
      </c>
      <c r="AA1744">
        <f t="shared" si="162"/>
        <v>1</v>
      </c>
      <c r="AB1744" s="197">
        <v>33013</v>
      </c>
      <c r="AC1744" s="197">
        <v>0</v>
      </c>
      <c r="AD1744" s="197">
        <f t="shared" si="167"/>
        <v>0</v>
      </c>
      <c r="AE1744" s="197">
        <v>0</v>
      </c>
      <c r="AJ1744">
        <v>0</v>
      </c>
      <c r="AK1744">
        <v>0</v>
      </c>
      <c r="AU1744" s="198">
        <v>0.27272727299999999</v>
      </c>
      <c r="AV1744" s="6">
        <v>0</v>
      </c>
      <c r="AW1744" s="198">
        <v>0.38356000000000001</v>
      </c>
      <c r="BO1744" s="198"/>
      <c r="BP1744" s="354">
        <f t="shared" si="163"/>
        <v>0</v>
      </c>
      <c r="BQ1744" s="354">
        <f t="shared" si="164"/>
        <v>0</v>
      </c>
      <c r="BR1744" s="354">
        <f t="shared" si="165"/>
        <v>0</v>
      </c>
      <c r="CG1744" s="198"/>
      <c r="CH1744">
        <f>(Transest!$J$14/HexExtSoy!$K$4)</f>
        <v>0.20257267294641951</v>
      </c>
      <c r="CI1744">
        <f>(HydroProcOil!$K$14/HexExtSoy!$K$4)</f>
        <v>0.10977777777777777</v>
      </c>
      <c r="CJ1744">
        <f>(StarchFerm!$K$24/StarchFerm!$K$4)</f>
        <v>0.33157302630665886</v>
      </c>
      <c r="CY1744" s="198"/>
      <c r="CZ1744">
        <f>BP1744*CH1744*1000*LCI!$E$93</f>
        <v>0</v>
      </c>
      <c r="DA1744">
        <f>BQ1744*CI1744*1000*(LCI!$E$99)</f>
        <v>0</v>
      </c>
      <c r="DB1744">
        <f>BR1744*CJ1744*1000*(LCI!$E$96)</f>
        <v>0</v>
      </c>
    </row>
    <row r="1745" spans="1:106" x14ac:dyDescent="0.25">
      <c r="A1745" s="197">
        <v>33015</v>
      </c>
      <c r="B1745" s="197" t="s">
        <v>1726</v>
      </c>
      <c r="C1745" s="197" t="s">
        <v>1732</v>
      </c>
      <c r="D1745" s="197">
        <v>-71.121588099999997</v>
      </c>
      <c r="E1745" s="197">
        <v>42.990169999999999</v>
      </c>
      <c r="F1745">
        <v>0</v>
      </c>
      <c r="G1745">
        <f t="shared" si="166"/>
        <v>0</v>
      </c>
      <c r="H1745" s="198">
        <v>0</v>
      </c>
      <c r="Q1745" s="221">
        <f>(Q4830*10000)*TEA!$M$15*10^-6</f>
        <v>32.329766484404999</v>
      </c>
      <c r="R1745" s="221">
        <f>(R4830*10000)*TEA!$O$15*10^-6</f>
        <v>32.329766484404999</v>
      </c>
      <c r="AA1745">
        <f t="shared" si="162"/>
        <v>1</v>
      </c>
      <c r="AB1745" s="197">
        <v>33015</v>
      </c>
      <c r="AC1745" s="197">
        <v>0</v>
      </c>
      <c r="AD1745" s="197">
        <f t="shared" si="167"/>
        <v>0</v>
      </c>
      <c r="AE1745" s="197">
        <v>0</v>
      </c>
      <c r="AJ1745">
        <v>0</v>
      </c>
      <c r="AK1745">
        <v>0</v>
      </c>
      <c r="AU1745" s="198">
        <v>0.27272727299999999</v>
      </c>
      <c r="AV1745" s="6">
        <v>0</v>
      </c>
      <c r="AW1745" s="198">
        <v>0.38356000000000001</v>
      </c>
      <c r="BO1745" s="198"/>
      <c r="BP1745" s="354">
        <f t="shared" si="163"/>
        <v>0</v>
      </c>
      <c r="BQ1745" s="354">
        <f t="shared" si="164"/>
        <v>0</v>
      </c>
      <c r="BR1745" s="354">
        <f t="shared" si="165"/>
        <v>0</v>
      </c>
      <c r="CG1745" s="198"/>
      <c r="CH1745">
        <f>(Transest!$J$14/HexExtSoy!$K$4)</f>
        <v>0.20257267294641951</v>
      </c>
      <c r="CI1745">
        <f>(HydroProcOil!$K$14/HexExtSoy!$K$4)</f>
        <v>0.10977777777777777</v>
      </c>
      <c r="CJ1745">
        <f>(StarchFerm!$K$24/StarchFerm!$K$4)</f>
        <v>0.33157302630665886</v>
      </c>
      <c r="CY1745" s="198"/>
      <c r="CZ1745">
        <f>BP1745*CH1745*1000*LCI!$E$93</f>
        <v>0</v>
      </c>
      <c r="DA1745">
        <f>BQ1745*CI1745*1000*(LCI!$E$99)</f>
        <v>0</v>
      </c>
      <c r="DB1745">
        <f>BR1745*CJ1745*1000*(LCI!$E$96)</f>
        <v>0</v>
      </c>
    </row>
    <row r="1746" spans="1:106" x14ac:dyDescent="0.25">
      <c r="A1746" s="197">
        <v>33017</v>
      </c>
      <c r="B1746" s="197" t="s">
        <v>1726</v>
      </c>
      <c r="C1746" s="197" t="s">
        <v>1733</v>
      </c>
      <c r="D1746" s="197">
        <v>-71.031011199999995</v>
      </c>
      <c r="E1746" s="197">
        <v>43.303440000000002</v>
      </c>
      <c r="F1746">
        <v>0</v>
      </c>
      <c r="G1746">
        <f t="shared" si="166"/>
        <v>0</v>
      </c>
      <c r="H1746" s="198">
        <v>0</v>
      </c>
      <c r="Q1746" s="221">
        <f>(Q4831*10000)*TEA!$M$15*10^-6</f>
        <v>31.229096053185</v>
      </c>
      <c r="R1746" s="221">
        <f>(R4831*10000)*TEA!$O$15*10^-6</f>
        <v>31.229096053185</v>
      </c>
      <c r="AA1746">
        <f t="shared" si="162"/>
        <v>1</v>
      </c>
      <c r="AB1746" s="197">
        <v>33017</v>
      </c>
      <c r="AC1746" s="197">
        <v>0</v>
      </c>
      <c r="AD1746" s="197">
        <f t="shared" si="167"/>
        <v>0</v>
      </c>
      <c r="AE1746" s="197">
        <v>0</v>
      </c>
      <c r="AJ1746">
        <v>0</v>
      </c>
      <c r="AK1746">
        <v>0</v>
      </c>
      <c r="AU1746" s="198">
        <v>0.27272727299999999</v>
      </c>
      <c r="AV1746" s="6">
        <v>0</v>
      </c>
      <c r="AW1746" s="198">
        <v>0.38356000000000001</v>
      </c>
      <c r="BO1746" s="198"/>
      <c r="BP1746" s="354">
        <f t="shared" si="163"/>
        <v>0</v>
      </c>
      <c r="BQ1746" s="354">
        <f t="shared" si="164"/>
        <v>0</v>
      </c>
      <c r="BR1746" s="354">
        <f t="shared" si="165"/>
        <v>0</v>
      </c>
      <c r="CG1746" s="198"/>
      <c r="CH1746">
        <f>(Transest!$J$14/HexExtSoy!$K$4)</f>
        <v>0.20257267294641951</v>
      </c>
      <c r="CI1746">
        <f>(HydroProcOil!$K$14/HexExtSoy!$K$4)</f>
        <v>0.10977777777777777</v>
      </c>
      <c r="CJ1746">
        <f>(StarchFerm!$K$24/StarchFerm!$K$4)</f>
        <v>0.33157302630665886</v>
      </c>
      <c r="CY1746" s="198"/>
      <c r="CZ1746">
        <f>BP1746*CH1746*1000*LCI!$E$93</f>
        <v>0</v>
      </c>
      <c r="DA1746">
        <f>BQ1746*CI1746*1000*(LCI!$E$99)</f>
        <v>0</v>
      </c>
      <c r="DB1746">
        <f>BR1746*CJ1746*1000*(LCI!$E$96)</f>
        <v>0</v>
      </c>
    </row>
    <row r="1747" spans="1:106" x14ac:dyDescent="0.25">
      <c r="A1747" s="197">
        <v>33019</v>
      </c>
      <c r="B1747" s="197" t="s">
        <v>1726</v>
      </c>
      <c r="C1747" s="197" t="s">
        <v>1147</v>
      </c>
      <c r="D1747" s="197">
        <v>-72.222761800000001</v>
      </c>
      <c r="E1747" s="197">
        <v>43.362650000000002</v>
      </c>
      <c r="F1747">
        <v>0</v>
      </c>
      <c r="G1747">
        <f t="shared" si="166"/>
        <v>0</v>
      </c>
      <c r="H1747" s="198">
        <v>0</v>
      </c>
      <c r="Q1747" s="221">
        <f>(Q4832*10000)*TEA!$M$15*10^-6</f>
        <v>29.446795335824998</v>
      </c>
      <c r="R1747" s="221">
        <f>(R4832*10000)*TEA!$O$15*10^-6</f>
        <v>29.446795335824998</v>
      </c>
      <c r="AA1747">
        <f t="shared" si="162"/>
        <v>1</v>
      </c>
      <c r="AB1747" s="197">
        <v>33019</v>
      </c>
      <c r="AC1747" s="197">
        <v>0</v>
      </c>
      <c r="AD1747" s="197">
        <f t="shared" si="167"/>
        <v>0</v>
      </c>
      <c r="AE1747" s="197">
        <v>0</v>
      </c>
      <c r="AJ1747">
        <v>0</v>
      </c>
      <c r="AK1747">
        <v>0</v>
      </c>
      <c r="AU1747" s="198">
        <v>0.27272727299999999</v>
      </c>
      <c r="AV1747" s="6">
        <v>0</v>
      </c>
      <c r="AW1747" s="198">
        <v>0.38356000000000001</v>
      </c>
      <c r="BO1747" s="198"/>
      <c r="BP1747" s="354">
        <f t="shared" si="163"/>
        <v>0</v>
      </c>
      <c r="BQ1747" s="354">
        <f t="shared" si="164"/>
        <v>0</v>
      </c>
      <c r="BR1747" s="354">
        <f t="shared" si="165"/>
        <v>0</v>
      </c>
      <c r="CG1747" s="198"/>
      <c r="CH1747">
        <f>(Transest!$J$14/HexExtSoy!$K$4)</f>
        <v>0.20257267294641951</v>
      </c>
      <c r="CI1747">
        <f>(HydroProcOil!$K$14/HexExtSoy!$K$4)</f>
        <v>0.10977777777777777</v>
      </c>
      <c r="CJ1747">
        <f>(StarchFerm!$K$24/StarchFerm!$K$4)</f>
        <v>0.33157302630665886</v>
      </c>
      <c r="CY1747" s="198"/>
      <c r="CZ1747">
        <f>BP1747*CH1747*1000*LCI!$E$93</f>
        <v>0</v>
      </c>
      <c r="DA1747">
        <f>BQ1747*CI1747*1000*(LCI!$E$99)</f>
        <v>0</v>
      </c>
      <c r="DB1747">
        <f>BR1747*CJ1747*1000*(LCI!$E$96)</f>
        <v>0</v>
      </c>
    </row>
    <row r="1748" spans="1:106" x14ac:dyDescent="0.25">
      <c r="A1748" s="197">
        <v>34001</v>
      </c>
      <c r="B1748" s="197" t="s">
        <v>1734</v>
      </c>
      <c r="C1748" s="197" t="s">
        <v>1735</v>
      </c>
      <c r="D1748" s="197">
        <v>-74.674175199999993</v>
      </c>
      <c r="E1748" s="197">
        <v>39.480589999999999</v>
      </c>
      <c r="F1748">
        <v>3.46</v>
      </c>
      <c r="G1748">
        <f t="shared" si="166"/>
        <v>3.46</v>
      </c>
      <c r="H1748" s="198">
        <v>8.2899999999999991</v>
      </c>
      <c r="Q1748" s="221">
        <f>(Q4833*10000)*TEA!$M$15*10^-6</f>
        <v>43.602543402299993</v>
      </c>
      <c r="R1748" s="221">
        <f>(R4833*10000)*TEA!$O$15*10^-6</f>
        <v>43.602543402299993</v>
      </c>
      <c r="AA1748">
        <f t="shared" si="162"/>
        <v>1</v>
      </c>
      <c r="AB1748" s="197">
        <v>34001</v>
      </c>
      <c r="AC1748" s="197">
        <v>104</v>
      </c>
      <c r="AD1748" s="197">
        <f t="shared" si="167"/>
        <v>104</v>
      </c>
      <c r="AE1748" s="197">
        <v>274</v>
      </c>
      <c r="AJ1748">
        <v>0</v>
      </c>
      <c r="AK1748">
        <v>0</v>
      </c>
      <c r="AU1748" s="198">
        <v>0.27272727299999999</v>
      </c>
      <c r="AV1748" s="6">
        <v>0</v>
      </c>
      <c r="AW1748" s="198">
        <v>0.38356000000000001</v>
      </c>
      <c r="BO1748" s="198"/>
      <c r="BP1748" s="354">
        <f t="shared" si="163"/>
        <v>98.138181916319994</v>
      </c>
      <c r="BQ1748" s="354">
        <f t="shared" si="164"/>
        <v>0</v>
      </c>
      <c r="BR1748" s="354">
        <f t="shared" si="165"/>
        <v>871.24119759999985</v>
      </c>
      <c r="CG1748" s="198"/>
      <c r="CH1748">
        <f>(Transest!$J$14/HexExtSoy!$K$4)</f>
        <v>0.20257267294641951</v>
      </c>
      <c r="CI1748">
        <f>(HydroProcOil!$K$14/HexExtSoy!$K$4)</f>
        <v>0.10977777777777777</v>
      </c>
      <c r="CJ1748">
        <f>(StarchFerm!$K$24/StarchFerm!$K$4)</f>
        <v>0.33157302630665886</v>
      </c>
      <c r="CY1748" s="198"/>
      <c r="CZ1748">
        <f>BP1748*CH1748*1000*LCI!$E$93</f>
        <v>750474.29704063199</v>
      </c>
      <c r="DA1748">
        <f>BQ1748*CI1748*1000*(LCI!$E$99)</f>
        <v>0</v>
      </c>
      <c r="DB1748">
        <f>BR1748*CJ1748*1000*(LCI!$E$96)</f>
        <v>7785318.1703177188</v>
      </c>
    </row>
    <row r="1749" spans="1:106" x14ac:dyDescent="0.25">
      <c r="A1749" s="197">
        <v>34003</v>
      </c>
      <c r="B1749" s="197" t="s">
        <v>1734</v>
      </c>
      <c r="C1749" s="197" t="s">
        <v>1736</v>
      </c>
      <c r="D1749" s="197">
        <v>-74.073779299999998</v>
      </c>
      <c r="E1749" s="197">
        <v>40.961620000000003</v>
      </c>
      <c r="F1749">
        <v>3.36</v>
      </c>
      <c r="G1749">
        <f t="shared" si="166"/>
        <v>3.36</v>
      </c>
      <c r="H1749" s="198">
        <v>0</v>
      </c>
      <c r="Q1749" s="221">
        <f>(Q4834*10000)*TEA!$M$15*10^-6</f>
        <v>37.983655365299995</v>
      </c>
      <c r="R1749" s="221">
        <f>(R4834*10000)*TEA!$O$15*10^-6</f>
        <v>37.983655365299995</v>
      </c>
      <c r="AA1749">
        <f t="shared" si="162"/>
        <v>1</v>
      </c>
      <c r="AB1749" s="197">
        <v>34003</v>
      </c>
      <c r="AC1749" s="197">
        <v>15</v>
      </c>
      <c r="AD1749" s="197">
        <f t="shared" si="167"/>
        <v>15</v>
      </c>
      <c r="AE1749" s="197">
        <v>15</v>
      </c>
      <c r="AJ1749">
        <v>0</v>
      </c>
      <c r="AK1749">
        <v>0</v>
      </c>
      <c r="AU1749" s="198">
        <v>0.27272727299999999</v>
      </c>
      <c r="AV1749" s="6">
        <v>0</v>
      </c>
      <c r="AW1749" s="198">
        <v>0.38356000000000001</v>
      </c>
      <c r="BO1749" s="198"/>
      <c r="BP1749" s="354">
        <f t="shared" si="163"/>
        <v>13.745454559199999</v>
      </c>
      <c r="BQ1749" s="354">
        <f t="shared" si="164"/>
        <v>0</v>
      </c>
      <c r="BR1749" s="354">
        <f t="shared" si="165"/>
        <v>0</v>
      </c>
      <c r="CG1749" s="198"/>
      <c r="CH1749">
        <f>(Transest!$J$14/HexExtSoy!$K$4)</f>
        <v>0.20257267294641951</v>
      </c>
      <c r="CI1749">
        <f>(HydroProcOil!$K$14/HexExtSoy!$K$4)</f>
        <v>0.10977777777777777</v>
      </c>
      <c r="CJ1749">
        <f>(StarchFerm!$K$24/StarchFerm!$K$4)</f>
        <v>0.33157302630665886</v>
      </c>
      <c r="CY1749" s="198"/>
      <c r="CZ1749">
        <f>BP1749*CH1749*1000*LCI!$E$93</f>
        <v>105113.11852725614</v>
      </c>
      <c r="DA1749">
        <f>BQ1749*CI1749*1000*(LCI!$E$99)</f>
        <v>0</v>
      </c>
      <c r="DB1749">
        <f>BR1749*CJ1749*1000*(LCI!$E$96)</f>
        <v>0</v>
      </c>
    </row>
    <row r="1750" spans="1:106" x14ac:dyDescent="0.25">
      <c r="A1750" s="197">
        <v>34005</v>
      </c>
      <c r="B1750" s="197" t="s">
        <v>1734</v>
      </c>
      <c r="C1750" s="197" t="s">
        <v>1737</v>
      </c>
      <c r="D1750" s="197">
        <v>-74.665792800000006</v>
      </c>
      <c r="E1750" s="197">
        <v>39.884529999999998</v>
      </c>
      <c r="F1750">
        <v>2.62</v>
      </c>
      <c r="G1750">
        <f t="shared" si="166"/>
        <v>2.62</v>
      </c>
      <c r="H1750" s="198">
        <v>8.92</v>
      </c>
      <c r="Q1750" s="221">
        <f>(Q4835*10000)*TEA!$M$15*10^-6</f>
        <v>42.119212361399995</v>
      </c>
      <c r="R1750" s="221">
        <f>(R4835*10000)*TEA!$O$15*10^-6</f>
        <v>42.119212361399995</v>
      </c>
      <c r="AA1750">
        <f t="shared" si="162"/>
        <v>1</v>
      </c>
      <c r="AB1750" s="197">
        <v>34005</v>
      </c>
      <c r="AC1750" s="197">
        <v>7617</v>
      </c>
      <c r="AD1750" s="197">
        <f t="shared" si="167"/>
        <v>7617</v>
      </c>
      <c r="AE1750" s="197">
        <v>2235</v>
      </c>
      <c r="AJ1750">
        <v>0</v>
      </c>
      <c r="AK1750">
        <v>0</v>
      </c>
      <c r="AU1750" s="198">
        <v>0.27272727299999999</v>
      </c>
      <c r="AV1750" s="6">
        <v>0</v>
      </c>
      <c r="AW1750" s="198">
        <v>0.38356000000000001</v>
      </c>
      <c r="BO1750" s="198"/>
      <c r="BP1750" s="354">
        <f t="shared" si="163"/>
        <v>5442.6927327154199</v>
      </c>
      <c r="BQ1750" s="354">
        <f t="shared" si="164"/>
        <v>0</v>
      </c>
      <c r="BR1750" s="354">
        <f t="shared" si="165"/>
        <v>7646.7288720000006</v>
      </c>
      <c r="CG1750" s="198"/>
      <c r="CH1750">
        <f>(Transest!$J$14/HexExtSoy!$K$4)</f>
        <v>0.20257267294641951</v>
      </c>
      <c r="CI1750">
        <f>(HydroProcOil!$K$14/HexExtSoy!$K$4)</f>
        <v>0.10977777777777777</v>
      </c>
      <c r="CJ1750">
        <f>(StarchFerm!$K$24/StarchFerm!$K$4)</f>
        <v>0.33157302630665886</v>
      </c>
      <c r="CY1750" s="198"/>
      <c r="CZ1750">
        <f>BP1750*CH1750*1000*LCI!$E$93</f>
        <v>41620915.762181118</v>
      </c>
      <c r="DA1750">
        <f>BQ1750*CI1750*1000*(LCI!$E$99)</f>
        <v>0</v>
      </c>
      <c r="DB1750">
        <f>BR1750*CJ1750*1000*(LCI!$E$96)</f>
        <v>68330351.451087907</v>
      </c>
    </row>
    <row r="1751" spans="1:106" x14ac:dyDescent="0.25">
      <c r="A1751" s="197">
        <v>34007</v>
      </c>
      <c r="B1751" s="197" t="s">
        <v>1734</v>
      </c>
      <c r="C1751" s="197" t="s">
        <v>927</v>
      </c>
      <c r="D1751" s="197">
        <v>-74.946799299999995</v>
      </c>
      <c r="E1751" s="197">
        <v>39.797580000000004</v>
      </c>
      <c r="F1751">
        <v>0</v>
      </c>
      <c r="G1751">
        <f t="shared" si="166"/>
        <v>0</v>
      </c>
      <c r="H1751" s="198">
        <v>5.3</v>
      </c>
      <c r="Q1751" s="221">
        <f>(Q4836*10000)*TEA!$M$15*10^-6</f>
        <v>42.146184050999999</v>
      </c>
      <c r="R1751" s="221">
        <f>(R4836*10000)*TEA!$O$15*10^-6</f>
        <v>42.146184050999999</v>
      </c>
      <c r="AA1751">
        <f t="shared" si="162"/>
        <v>1</v>
      </c>
      <c r="AB1751" s="197">
        <v>34007</v>
      </c>
      <c r="AC1751" s="197">
        <v>0</v>
      </c>
      <c r="AD1751" s="197">
        <f t="shared" si="167"/>
        <v>0</v>
      </c>
      <c r="AE1751" s="197">
        <v>144</v>
      </c>
      <c r="AJ1751">
        <v>0</v>
      </c>
      <c r="AK1751">
        <v>0</v>
      </c>
      <c r="AU1751" s="198">
        <v>0.27272727299999999</v>
      </c>
      <c r="AV1751" s="6">
        <v>0</v>
      </c>
      <c r="AW1751" s="198">
        <v>0.38356000000000001</v>
      </c>
      <c r="BO1751" s="198"/>
      <c r="BP1751" s="354">
        <f t="shared" si="163"/>
        <v>0</v>
      </c>
      <c r="BQ1751" s="354">
        <f t="shared" si="164"/>
        <v>0</v>
      </c>
      <c r="BR1751" s="354">
        <f t="shared" si="165"/>
        <v>292.73299199999997</v>
      </c>
      <c r="CG1751" s="198"/>
      <c r="CH1751">
        <f>(Transest!$J$14/HexExtSoy!$K$4)</f>
        <v>0.20257267294641951</v>
      </c>
      <c r="CI1751">
        <f>(HydroProcOil!$K$14/HexExtSoy!$K$4)</f>
        <v>0.10977777777777777</v>
      </c>
      <c r="CJ1751">
        <f>(StarchFerm!$K$24/StarchFerm!$K$4)</f>
        <v>0.33157302630665886</v>
      </c>
      <c r="CY1751" s="198"/>
      <c r="CZ1751">
        <f>BP1751*CH1751*1000*LCI!$E$93</f>
        <v>0</v>
      </c>
      <c r="DA1751">
        <f>BQ1751*CI1751*1000*(LCI!$E$99)</f>
        <v>0</v>
      </c>
      <c r="DB1751">
        <f>BR1751*CJ1751*1000*(LCI!$E$96)</f>
        <v>2615830.711342697</v>
      </c>
    </row>
    <row r="1752" spans="1:106" x14ac:dyDescent="0.25">
      <c r="A1752" s="197">
        <v>34009</v>
      </c>
      <c r="B1752" s="197" t="s">
        <v>1734</v>
      </c>
      <c r="C1752" s="197" t="s">
        <v>1738</v>
      </c>
      <c r="D1752" s="197">
        <v>-74.807862400000005</v>
      </c>
      <c r="E1752" s="197">
        <v>39.151040000000002</v>
      </c>
      <c r="F1752">
        <v>3.39</v>
      </c>
      <c r="G1752">
        <f t="shared" si="166"/>
        <v>3.39</v>
      </c>
      <c r="H1752" s="198">
        <v>6.37</v>
      </c>
      <c r="Q1752" s="221">
        <f>(Q4837*10000)*TEA!$M$15*10^-6</f>
        <v>44.701327678499993</v>
      </c>
      <c r="R1752" s="221">
        <f>(R4837*10000)*TEA!$O$15*10^-6</f>
        <v>44.701327678499993</v>
      </c>
      <c r="AA1752">
        <f t="shared" si="162"/>
        <v>1</v>
      </c>
      <c r="AB1752" s="197">
        <v>34009</v>
      </c>
      <c r="AC1752" s="197">
        <v>117</v>
      </c>
      <c r="AD1752" s="197">
        <f t="shared" si="167"/>
        <v>117</v>
      </c>
      <c r="AE1752" s="197">
        <v>78</v>
      </c>
      <c r="AJ1752">
        <v>0</v>
      </c>
      <c r="AK1752">
        <v>0</v>
      </c>
      <c r="AU1752" s="198">
        <v>0.27272727299999999</v>
      </c>
      <c r="AV1752" s="6">
        <v>0</v>
      </c>
      <c r="AW1752" s="198">
        <v>0.38356000000000001</v>
      </c>
      <c r="BO1752" s="198"/>
      <c r="BP1752" s="354">
        <f t="shared" si="163"/>
        <v>108.17181828999</v>
      </c>
      <c r="BQ1752" s="354">
        <f t="shared" si="164"/>
        <v>0</v>
      </c>
      <c r="BR1752" s="354">
        <f t="shared" si="165"/>
        <v>190.57562160000001</v>
      </c>
      <c r="CG1752" s="198"/>
      <c r="CH1752">
        <f>(Transest!$J$14/HexExtSoy!$K$4)</f>
        <v>0.20257267294641951</v>
      </c>
      <c r="CI1752">
        <f>(HydroProcOil!$K$14/HexExtSoy!$K$4)</f>
        <v>0.10977777777777777</v>
      </c>
      <c r="CJ1752">
        <f>(StarchFerm!$K$24/StarchFerm!$K$4)</f>
        <v>0.33157302630665886</v>
      </c>
      <c r="CY1752" s="198"/>
      <c r="CZ1752">
        <f>BP1752*CH1752*1000*LCI!$E$93</f>
        <v>827202.70241003181</v>
      </c>
      <c r="DA1752">
        <f>BQ1752*CI1752*1000*(LCI!$E$99)</f>
        <v>0</v>
      </c>
      <c r="DB1752">
        <f>BR1752*CJ1752*1000*(LCI!$E$96)</f>
        <v>1702963.3742632768</v>
      </c>
    </row>
    <row r="1753" spans="1:106" x14ac:dyDescent="0.25">
      <c r="A1753" s="197">
        <v>34011</v>
      </c>
      <c r="B1753" s="197" t="s">
        <v>1734</v>
      </c>
      <c r="C1753" s="197" t="s">
        <v>1070</v>
      </c>
      <c r="D1753" s="197">
        <v>-75.111154499999998</v>
      </c>
      <c r="E1753" s="197">
        <v>39.370640000000002</v>
      </c>
      <c r="F1753">
        <v>3.01</v>
      </c>
      <c r="G1753">
        <f t="shared" si="166"/>
        <v>3.01</v>
      </c>
      <c r="H1753" s="198">
        <v>9.33</v>
      </c>
      <c r="Q1753" s="221">
        <f>(Q4838*10000)*TEA!$M$15*10^-6</f>
        <v>43.806459514499998</v>
      </c>
      <c r="R1753" s="221">
        <f>(R4838*10000)*TEA!$O$15*10^-6</f>
        <v>43.806459514499998</v>
      </c>
      <c r="AA1753">
        <f t="shared" si="162"/>
        <v>1</v>
      </c>
      <c r="AB1753" s="197">
        <v>34011</v>
      </c>
      <c r="AC1753" s="197">
        <v>4374</v>
      </c>
      <c r="AD1753" s="197">
        <f t="shared" si="167"/>
        <v>4374</v>
      </c>
      <c r="AE1753" s="197">
        <v>2591</v>
      </c>
      <c r="AJ1753">
        <v>0</v>
      </c>
      <c r="AK1753">
        <v>0</v>
      </c>
      <c r="AU1753" s="198">
        <v>0.27272727299999999</v>
      </c>
      <c r="AV1753" s="6">
        <v>0</v>
      </c>
      <c r="AW1753" s="198">
        <v>0.38356000000000001</v>
      </c>
      <c r="BO1753" s="198"/>
      <c r="BP1753" s="354">
        <f t="shared" si="163"/>
        <v>3590.6563672270199</v>
      </c>
      <c r="BQ1753" s="354">
        <f t="shared" si="164"/>
        <v>0</v>
      </c>
      <c r="BR1753" s="354">
        <f t="shared" si="165"/>
        <v>9272.1909467999994</v>
      </c>
      <c r="CG1753" s="198"/>
      <c r="CH1753">
        <f>(Transest!$J$14/HexExtSoy!$K$4)</f>
        <v>0.20257267294641951</v>
      </c>
      <c r="CI1753">
        <f>(HydroProcOil!$K$14/HexExtSoy!$K$4)</f>
        <v>0.10977777777777777</v>
      </c>
      <c r="CJ1753">
        <f>(StarchFerm!$K$24/StarchFerm!$K$4)</f>
        <v>0.33157302630665886</v>
      </c>
      <c r="CY1753" s="198"/>
      <c r="CZ1753">
        <f>BP1753*CH1753*1000*LCI!$E$93</f>
        <v>27458174.387282491</v>
      </c>
      <c r="DA1753">
        <f>BQ1753*CI1753*1000*(LCI!$E$99)</f>
        <v>0</v>
      </c>
      <c r="DB1753">
        <f>BR1753*CJ1753*1000*(LCI!$E$96)</f>
        <v>82855306.722903177</v>
      </c>
    </row>
    <row r="1754" spans="1:106" x14ac:dyDescent="0.25">
      <c r="A1754" s="197">
        <v>34013</v>
      </c>
      <c r="B1754" s="197" t="s">
        <v>1734</v>
      </c>
      <c r="C1754" s="197" t="s">
        <v>1426</v>
      </c>
      <c r="D1754" s="197">
        <v>-74.248670399999995</v>
      </c>
      <c r="E1754" s="197">
        <v>40.79101</v>
      </c>
      <c r="F1754">
        <v>0</v>
      </c>
      <c r="G1754">
        <f t="shared" si="166"/>
        <v>0</v>
      </c>
      <c r="H1754" s="198">
        <v>0</v>
      </c>
      <c r="Q1754" s="221">
        <f>(Q4839*10000)*TEA!$M$15*10^-6</f>
        <v>38.728709527499994</v>
      </c>
      <c r="R1754" s="221">
        <f>(R4839*10000)*TEA!$O$15*10^-6</f>
        <v>38.728709527499994</v>
      </c>
      <c r="AA1754">
        <f t="shared" ref="AA1754:AA1817" si="168">IF(AB1754=A1754,1,0)</f>
        <v>1</v>
      </c>
      <c r="AB1754" s="197">
        <v>34013</v>
      </c>
      <c r="AC1754" s="197">
        <v>0</v>
      </c>
      <c r="AD1754" s="197">
        <f t="shared" si="167"/>
        <v>0</v>
      </c>
      <c r="AE1754" s="197">
        <v>0</v>
      </c>
      <c r="AJ1754">
        <v>0</v>
      </c>
      <c r="AK1754">
        <v>0</v>
      </c>
      <c r="AU1754" s="198">
        <v>0.27272727299999999</v>
      </c>
      <c r="AV1754" s="6">
        <v>0</v>
      </c>
      <c r="AW1754" s="198">
        <v>0.38356000000000001</v>
      </c>
      <c r="BO1754" s="198"/>
      <c r="BP1754" s="354">
        <f t="shared" si="163"/>
        <v>0</v>
      </c>
      <c r="BQ1754" s="354">
        <f t="shared" si="164"/>
        <v>0</v>
      </c>
      <c r="BR1754" s="354">
        <f t="shared" si="165"/>
        <v>0</v>
      </c>
      <c r="CG1754" s="198"/>
      <c r="CH1754">
        <f>(Transest!$J$14/HexExtSoy!$K$4)</f>
        <v>0.20257267294641951</v>
      </c>
      <c r="CI1754">
        <f>(HydroProcOil!$K$14/HexExtSoy!$K$4)</f>
        <v>0.10977777777777777</v>
      </c>
      <c r="CJ1754">
        <f>(StarchFerm!$K$24/StarchFerm!$K$4)</f>
        <v>0.33157302630665886</v>
      </c>
      <c r="CY1754" s="198"/>
      <c r="CZ1754">
        <f>BP1754*CH1754*1000*LCI!$E$93</f>
        <v>0</v>
      </c>
      <c r="DA1754">
        <f>BQ1754*CI1754*1000*(LCI!$E$99)</f>
        <v>0</v>
      </c>
      <c r="DB1754">
        <f>BR1754*CJ1754*1000*(LCI!$E$96)</f>
        <v>0</v>
      </c>
    </row>
    <row r="1755" spans="1:106" x14ac:dyDescent="0.25">
      <c r="A1755" s="197">
        <v>34015</v>
      </c>
      <c r="B1755" s="197" t="s">
        <v>1734</v>
      </c>
      <c r="C1755" s="197" t="s">
        <v>1739</v>
      </c>
      <c r="D1755" s="197">
        <v>-75.137394499999999</v>
      </c>
      <c r="E1755" s="197">
        <v>39.714939999999999</v>
      </c>
      <c r="F1755">
        <v>2.83</v>
      </c>
      <c r="G1755">
        <f t="shared" si="166"/>
        <v>2.83</v>
      </c>
      <c r="H1755" s="198">
        <v>9.3699999999999992</v>
      </c>
      <c r="Q1755" s="221">
        <f>(Q4840*10000)*TEA!$M$15*10^-6</f>
        <v>42.299486887050001</v>
      </c>
      <c r="R1755" s="221">
        <f>(R4840*10000)*TEA!$O$15*10^-6</f>
        <v>42.299486887050001</v>
      </c>
      <c r="AA1755">
        <f t="shared" si="168"/>
        <v>1</v>
      </c>
      <c r="AB1755" s="197">
        <v>34015</v>
      </c>
      <c r="AC1755" s="197">
        <v>3991</v>
      </c>
      <c r="AD1755" s="197">
        <f t="shared" si="167"/>
        <v>3991</v>
      </c>
      <c r="AE1755" s="197">
        <v>2289</v>
      </c>
      <c r="AJ1755">
        <v>0</v>
      </c>
      <c r="AK1755">
        <v>0</v>
      </c>
      <c r="AU1755" s="198">
        <v>0.27272727299999999</v>
      </c>
      <c r="AV1755" s="6">
        <v>0</v>
      </c>
      <c r="AW1755" s="198">
        <v>0.38356000000000001</v>
      </c>
      <c r="BO1755" s="198"/>
      <c r="BP1755" s="354">
        <f t="shared" si="163"/>
        <v>3080.3263667166902</v>
      </c>
      <c r="BQ1755" s="354">
        <f t="shared" si="164"/>
        <v>0</v>
      </c>
      <c r="BR1755" s="354">
        <f t="shared" si="165"/>
        <v>8226.5680307999992</v>
      </c>
      <c r="CG1755" s="198"/>
      <c r="CH1755">
        <f>(Transest!$J$14/HexExtSoy!$K$4)</f>
        <v>0.20257267294641951</v>
      </c>
      <c r="CI1755">
        <f>(HydroProcOil!$K$14/HexExtSoy!$K$4)</f>
        <v>0.10977777777777777</v>
      </c>
      <c r="CJ1755">
        <f>(StarchFerm!$K$24/StarchFerm!$K$4)</f>
        <v>0.33157302630665886</v>
      </c>
      <c r="CY1755" s="198"/>
      <c r="CZ1755">
        <f>BP1755*CH1755*1000*LCI!$E$93</f>
        <v>23555620.448405761</v>
      </c>
      <c r="DA1755">
        <f>BQ1755*CI1755*1000*(LCI!$E$99)</f>
        <v>0</v>
      </c>
      <c r="DB1755">
        <f>BR1755*CJ1755*1000*(LCI!$E$96)</f>
        <v>73511732.165524602</v>
      </c>
    </row>
    <row r="1756" spans="1:106" x14ac:dyDescent="0.25">
      <c r="A1756" s="197">
        <v>34017</v>
      </c>
      <c r="B1756" s="197" t="s">
        <v>1734</v>
      </c>
      <c r="C1756" s="197" t="s">
        <v>1740</v>
      </c>
      <c r="D1756" s="197">
        <v>-74.092982000000006</v>
      </c>
      <c r="E1756" s="197">
        <v>40.741540000000001</v>
      </c>
      <c r="F1756">
        <v>0</v>
      </c>
      <c r="G1756">
        <f t="shared" si="166"/>
        <v>0</v>
      </c>
      <c r="H1756" s="198">
        <v>0</v>
      </c>
      <c r="Q1756" s="221">
        <f>(Q4841*10000)*TEA!$M$15*10^-6</f>
        <v>39.231992682899993</v>
      </c>
      <c r="R1756" s="221">
        <f>(R4841*10000)*TEA!$O$15*10^-6</f>
        <v>39.231992682899993</v>
      </c>
      <c r="AA1756">
        <f t="shared" si="168"/>
        <v>1</v>
      </c>
      <c r="AB1756" s="197">
        <v>34017</v>
      </c>
      <c r="AC1756" s="197">
        <v>0</v>
      </c>
      <c r="AD1756" s="197">
        <f t="shared" si="167"/>
        <v>0</v>
      </c>
      <c r="AE1756" s="197">
        <v>0</v>
      </c>
      <c r="AJ1756">
        <v>0</v>
      </c>
      <c r="AK1756">
        <v>0</v>
      </c>
      <c r="AU1756" s="198">
        <v>0.27272727299999999</v>
      </c>
      <c r="AV1756" s="6">
        <v>0</v>
      </c>
      <c r="AW1756" s="198">
        <v>0.38356000000000001</v>
      </c>
      <c r="BO1756" s="198"/>
      <c r="BP1756" s="354">
        <f t="shared" si="163"/>
        <v>0</v>
      </c>
      <c r="BQ1756" s="354">
        <f t="shared" si="164"/>
        <v>0</v>
      </c>
      <c r="BR1756" s="354">
        <f t="shared" si="165"/>
        <v>0</v>
      </c>
      <c r="CG1756" s="198"/>
      <c r="CH1756">
        <f>(Transest!$J$14/HexExtSoy!$K$4)</f>
        <v>0.20257267294641951</v>
      </c>
      <c r="CI1756">
        <f>(HydroProcOil!$K$14/HexExtSoy!$K$4)</f>
        <v>0.10977777777777777</v>
      </c>
      <c r="CJ1756">
        <f>(StarchFerm!$K$24/StarchFerm!$K$4)</f>
        <v>0.33157302630665886</v>
      </c>
      <c r="CY1756" s="198"/>
      <c r="CZ1756">
        <f>BP1756*CH1756*1000*LCI!$E$93</f>
        <v>0</v>
      </c>
      <c r="DA1756">
        <f>BQ1756*CI1756*1000*(LCI!$E$99)</f>
        <v>0</v>
      </c>
      <c r="DB1756">
        <f>BR1756*CJ1756*1000*(LCI!$E$96)</f>
        <v>0</v>
      </c>
    </row>
    <row r="1757" spans="1:106" x14ac:dyDescent="0.25">
      <c r="A1757" s="197">
        <v>34019</v>
      </c>
      <c r="B1757" s="197" t="s">
        <v>1734</v>
      </c>
      <c r="C1757" s="197" t="s">
        <v>1741</v>
      </c>
      <c r="D1757" s="197">
        <v>-74.913991899999999</v>
      </c>
      <c r="E1757" s="197">
        <v>40.573090000000001</v>
      </c>
      <c r="F1757">
        <v>3</v>
      </c>
      <c r="G1757">
        <f t="shared" si="166"/>
        <v>3</v>
      </c>
      <c r="H1757" s="198">
        <v>10.1</v>
      </c>
      <c r="Q1757" s="221">
        <f>(Q4842*10000)*TEA!$M$15*10^-6</f>
        <v>37.951276335749995</v>
      </c>
      <c r="R1757" s="221">
        <f>(R4842*10000)*TEA!$O$15*10^-6</f>
        <v>37.951276335749995</v>
      </c>
      <c r="AA1757">
        <f t="shared" si="168"/>
        <v>1</v>
      </c>
      <c r="AB1757" s="197">
        <v>34019</v>
      </c>
      <c r="AC1757" s="197">
        <v>3232</v>
      </c>
      <c r="AD1757" s="197">
        <f t="shared" si="167"/>
        <v>3232</v>
      </c>
      <c r="AE1757" s="197">
        <v>3659</v>
      </c>
      <c r="AJ1757">
        <v>0</v>
      </c>
      <c r="AK1757">
        <v>0</v>
      </c>
      <c r="AU1757" s="198">
        <v>0.27272727299999999</v>
      </c>
      <c r="AV1757" s="6">
        <v>0</v>
      </c>
      <c r="AW1757" s="198">
        <v>0.38356000000000001</v>
      </c>
      <c r="BO1757" s="198"/>
      <c r="BP1757" s="354">
        <f t="shared" si="163"/>
        <v>2644.3636390080001</v>
      </c>
      <c r="BQ1757" s="354">
        <f t="shared" si="164"/>
        <v>0</v>
      </c>
      <c r="BR1757" s="354">
        <f t="shared" si="165"/>
        <v>14174.805004000002</v>
      </c>
      <c r="CG1757" s="198"/>
      <c r="CH1757">
        <f>(Transest!$J$14/HexExtSoy!$K$4)</f>
        <v>0.20257267294641951</v>
      </c>
      <c r="CI1757">
        <f>(HydroProcOil!$K$14/HexExtSoy!$K$4)</f>
        <v>0.10977777777777777</v>
      </c>
      <c r="CJ1757">
        <f>(StarchFerm!$K$24/StarchFerm!$K$4)</f>
        <v>0.33157302630665886</v>
      </c>
      <c r="CY1757" s="198"/>
      <c r="CZ1757">
        <f>BP1757*CH1757*1000*LCI!$E$93</f>
        <v>20221761.850005466</v>
      </c>
      <c r="DA1757">
        <f>BQ1757*CI1757*1000*(LCI!$E$99)</f>
        <v>0</v>
      </c>
      <c r="DB1757">
        <f>BR1757*CJ1757*1000*(LCI!$E$96)</f>
        <v>126664541.64741823</v>
      </c>
    </row>
    <row r="1758" spans="1:106" x14ac:dyDescent="0.25">
      <c r="A1758" s="197">
        <v>34021</v>
      </c>
      <c r="B1758" s="197" t="s">
        <v>1734</v>
      </c>
      <c r="C1758" s="197" t="s">
        <v>1096</v>
      </c>
      <c r="D1758" s="197">
        <v>-74.694547600000007</v>
      </c>
      <c r="E1758" s="197">
        <v>40.286340000000003</v>
      </c>
      <c r="F1758">
        <v>2.5499999999999998</v>
      </c>
      <c r="G1758">
        <f t="shared" si="166"/>
        <v>2.5499999999999998</v>
      </c>
      <c r="H1758" s="198">
        <v>8.86</v>
      </c>
      <c r="Q1758" s="221">
        <f>(Q4843*10000)*TEA!$M$15*10^-6</f>
        <v>40.230662970600001</v>
      </c>
      <c r="R1758" s="221">
        <f>(R4843*10000)*TEA!$O$15*10^-6</f>
        <v>40.230662970600001</v>
      </c>
      <c r="AA1758">
        <f t="shared" si="168"/>
        <v>1</v>
      </c>
      <c r="AB1758" s="197">
        <v>34021</v>
      </c>
      <c r="AC1758" s="197">
        <v>2226</v>
      </c>
      <c r="AD1758" s="197">
        <f t="shared" si="167"/>
        <v>2226</v>
      </c>
      <c r="AE1758" s="197">
        <v>848</v>
      </c>
      <c r="AJ1758">
        <v>0</v>
      </c>
      <c r="AK1758">
        <v>0</v>
      </c>
      <c r="AU1758" s="198">
        <v>0.27272727299999999</v>
      </c>
      <c r="AV1758" s="6">
        <v>0</v>
      </c>
      <c r="AW1758" s="198">
        <v>0.38356000000000001</v>
      </c>
      <c r="BO1758" s="198"/>
      <c r="BP1758" s="354">
        <f t="shared" si="163"/>
        <v>1548.0818197298997</v>
      </c>
      <c r="BQ1758" s="354">
        <f t="shared" si="164"/>
        <v>0</v>
      </c>
      <c r="BR1758" s="354">
        <f t="shared" si="165"/>
        <v>2881.7936768</v>
      </c>
      <c r="CG1758" s="198"/>
      <c r="CH1758">
        <f>(Transest!$J$14/HexExtSoy!$K$4)</f>
        <v>0.20257267294641951</v>
      </c>
      <c r="CI1758">
        <f>(HydroProcOil!$K$14/HexExtSoy!$K$4)</f>
        <v>0.10977777777777777</v>
      </c>
      <c r="CJ1758">
        <f>(StarchFerm!$K$24/StarchFerm!$K$4)</f>
        <v>0.33157302630665886</v>
      </c>
      <c r="CY1758" s="198"/>
      <c r="CZ1758">
        <f>BP1758*CH1758*1000*LCI!$E$93</f>
        <v>11838364.974132221</v>
      </c>
      <c r="DA1758">
        <f>BQ1758*CI1758*1000*(LCI!$E$99)</f>
        <v>0</v>
      </c>
      <c r="DB1758">
        <f>BR1758*CJ1758*1000*(LCI!$E$96)</f>
        <v>25751400.113884777</v>
      </c>
    </row>
    <row r="1759" spans="1:106" x14ac:dyDescent="0.25">
      <c r="A1759" s="197">
        <v>34023</v>
      </c>
      <c r="B1759" s="197" t="s">
        <v>1734</v>
      </c>
      <c r="C1759" s="197" t="s">
        <v>850</v>
      </c>
      <c r="D1759" s="197">
        <v>-74.417475999999994</v>
      </c>
      <c r="E1759" s="197">
        <v>40.4467</v>
      </c>
      <c r="F1759">
        <v>2.85</v>
      </c>
      <c r="G1759">
        <f t="shared" si="166"/>
        <v>2.85</v>
      </c>
      <c r="H1759" s="198">
        <v>9.36</v>
      </c>
      <c r="Q1759" s="221">
        <f>(Q4844*10000)*TEA!$M$15*10^-6</f>
        <v>40.177569683699993</v>
      </c>
      <c r="R1759" s="221">
        <f>(R4844*10000)*TEA!$O$15*10^-6</f>
        <v>40.177569683699993</v>
      </c>
      <c r="AA1759">
        <f t="shared" si="168"/>
        <v>1</v>
      </c>
      <c r="AB1759" s="197">
        <v>34023</v>
      </c>
      <c r="AC1759" s="197">
        <v>1317</v>
      </c>
      <c r="AD1759" s="197">
        <f t="shared" si="167"/>
        <v>1317</v>
      </c>
      <c r="AE1759" s="197">
        <v>1103</v>
      </c>
      <c r="AJ1759">
        <v>0</v>
      </c>
      <c r="AK1759">
        <v>0</v>
      </c>
      <c r="AU1759" s="198">
        <v>0.27272727299999999</v>
      </c>
      <c r="AV1759" s="6">
        <v>0</v>
      </c>
      <c r="AW1759" s="198">
        <v>0.38356000000000001</v>
      </c>
      <c r="BO1759" s="198"/>
      <c r="BP1759" s="354">
        <f t="shared" si="163"/>
        <v>1023.66818284185</v>
      </c>
      <c r="BQ1759" s="354">
        <f t="shared" si="164"/>
        <v>0</v>
      </c>
      <c r="BR1759" s="354">
        <f t="shared" si="165"/>
        <v>3959.9041248000003</v>
      </c>
      <c r="CG1759" s="198"/>
      <c r="CH1759">
        <f>(Transest!$J$14/HexExtSoy!$K$4)</f>
        <v>0.20257267294641951</v>
      </c>
      <c r="CI1759">
        <f>(HydroProcOil!$K$14/HexExtSoy!$K$4)</f>
        <v>0.10977777777777777</v>
      </c>
      <c r="CJ1759">
        <f>(StarchFerm!$K$24/StarchFerm!$K$4)</f>
        <v>0.33157302630665886</v>
      </c>
      <c r="CY1759" s="198"/>
      <c r="CZ1759">
        <f>BP1759*CH1759*1000*LCI!$E$93</f>
        <v>7828111.8003200321</v>
      </c>
      <c r="DA1759">
        <f>BQ1759*CI1759*1000*(LCI!$E$99)</f>
        <v>0</v>
      </c>
      <c r="DB1759">
        <f>BR1759*CJ1759*1000*(LCI!$E$96)</f>
        <v>35385279.782965042</v>
      </c>
    </row>
    <row r="1760" spans="1:106" x14ac:dyDescent="0.25">
      <c r="A1760" s="197">
        <v>34025</v>
      </c>
      <c r="B1760" s="197" t="s">
        <v>1734</v>
      </c>
      <c r="C1760" s="197" t="s">
        <v>1742</v>
      </c>
      <c r="D1760" s="197">
        <v>-74.208995000000002</v>
      </c>
      <c r="E1760" s="197">
        <v>40.261159999999997</v>
      </c>
      <c r="F1760">
        <v>2.79</v>
      </c>
      <c r="G1760">
        <f t="shared" si="166"/>
        <v>2.79</v>
      </c>
      <c r="H1760" s="198">
        <v>9.9700000000000006</v>
      </c>
      <c r="Q1760" s="221">
        <f>(Q4845*10000)*TEA!$M$15*10^-6</f>
        <v>41.563302783299996</v>
      </c>
      <c r="R1760" s="221">
        <f>(R4845*10000)*TEA!$O$15*10^-6</f>
        <v>41.563302783299996</v>
      </c>
      <c r="AA1760">
        <f t="shared" si="168"/>
        <v>1</v>
      </c>
      <c r="AB1760" s="197">
        <v>34025</v>
      </c>
      <c r="AC1760" s="197">
        <v>2634</v>
      </c>
      <c r="AD1760" s="197">
        <f t="shared" si="167"/>
        <v>2634</v>
      </c>
      <c r="AE1760" s="197">
        <v>701</v>
      </c>
      <c r="AJ1760">
        <v>0</v>
      </c>
      <c r="AK1760">
        <v>0</v>
      </c>
      <c r="AU1760" s="198">
        <v>0.27272727299999999</v>
      </c>
      <c r="AV1760" s="6">
        <v>0</v>
      </c>
      <c r="AW1760" s="198">
        <v>0.38356000000000001</v>
      </c>
      <c r="BO1760" s="198"/>
      <c r="BP1760" s="354">
        <f t="shared" si="163"/>
        <v>2004.2345474587798</v>
      </c>
      <c r="BQ1760" s="354">
        <f t="shared" si="164"/>
        <v>0</v>
      </c>
      <c r="BR1760" s="354">
        <f t="shared" si="165"/>
        <v>2680.6893332</v>
      </c>
      <c r="CG1760" s="198"/>
      <c r="CH1760">
        <f>(Transest!$J$14/HexExtSoy!$K$4)</f>
        <v>0.20257267294641951</v>
      </c>
      <c r="CI1760">
        <f>(HydroProcOil!$K$14/HexExtSoy!$K$4)</f>
        <v>0.10977777777777777</v>
      </c>
      <c r="CJ1760">
        <f>(StarchFerm!$K$24/StarchFerm!$K$4)</f>
        <v>0.33157302630665886</v>
      </c>
      <c r="CY1760" s="198"/>
      <c r="CZ1760">
        <f>BP1760*CH1760*1000*LCI!$E$93</f>
        <v>15326618.893258166</v>
      </c>
      <c r="DA1760">
        <f>BQ1760*CI1760*1000*(LCI!$E$99)</f>
        <v>0</v>
      </c>
      <c r="DB1760">
        <f>BR1760*CJ1760*1000*(LCI!$E$96)</f>
        <v>23954353.205781937</v>
      </c>
    </row>
    <row r="1761" spans="1:106" x14ac:dyDescent="0.25">
      <c r="A1761" s="197">
        <v>34027</v>
      </c>
      <c r="B1761" s="197" t="s">
        <v>1734</v>
      </c>
      <c r="C1761" s="197" t="s">
        <v>1237</v>
      </c>
      <c r="D1761" s="197">
        <v>-74.556986600000002</v>
      </c>
      <c r="E1761" s="197">
        <v>40.861629999999998</v>
      </c>
      <c r="F1761">
        <v>2.93</v>
      </c>
      <c r="G1761">
        <f t="shared" si="166"/>
        <v>2.93</v>
      </c>
      <c r="H1761" s="198">
        <v>7.6</v>
      </c>
      <c r="Q1761" s="221">
        <f>(Q4846*10000)*TEA!$M$15*10^-6</f>
        <v>37.229926405050001</v>
      </c>
      <c r="R1761" s="221">
        <f>(R4846*10000)*TEA!$O$15*10^-6</f>
        <v>37.229926405050001</v>
      </c>
      <c r="AA1761">
        <f t="shared" si="168"/>
        <v>1</v>
      </c>
      <c r="AB1761" s="197">
        <v>34027</v>
      </c>
      <c r="AC1761" s="197">
        <v>97</v>
      </c>
      <c r="AD1761" s="197">
        <f t="shared" si="167"/>
        <v>97</v>
      </c>
      <c r="AE1761" s="197">
        <v>271</v>
      </c>
      <c r="AJ1761">
        <v>0</v>
      </c>
      <c r="AK1761">
        <v>0</v>
      </c>
      <c r="AU1761" s="198">
        <v>0.27272727299999999</v>
      </c>
      <c r="AV1761" s="6">
        <v>0</v>
      </c>
      <c r="AW1761" s="198">
        <v>0.38356000000000001</v>
      </c>
      <c r="BO1761" s="198"/>
      <c r="BP1761" s="354">
        <f t="shared" si="163"/>
        <v>77.511818259330013</v>
      </c>
      <c r="BQ1761" s="354">
        <f t="shared" si="164"/>
        <v>0</v>
      </c>
      <c r="BR1761" s="354">
        <f t="shared" si="165"/>
        <v>789.98017600000003</v>
      </c>
      <c r="CG1761" s="198"/>
      <c r="CH1761">
        <f>(Transest!$J$14/HexExtSoy!$K$4)</f>
        <v>0.20257267294641951</v>
      </c>
      <c r="CI1761">
        <f>(HydroProcOil!$K$14/HexExtSoy!$K$4)</f>
        <v>0.10977777777777777</v>
      </c>
      <c r="CJ1761">
        <f>(StarchFerm!$K$24/StarchFerm!$K$4)</f>
        <v>0.33157302630665886</v>
      </c>
      <c r="CY1761" s="198"/>
      <c r="CZ1761">
        <f>BP1761*CH1761*1000*LCI!$E$93</f>
        <v>592742.05191729113</v>
      </c>
      <c r="DA1761">
        <f>BQ1761*CI1761*1000*(LCI!$E$99)</f>
        <v>0</v>
      </c>
      <c r="DB1761">
        <f>BR1761*CJ1761*1000*(LCI!$E$96)</f>
        <v>7059178.3714379184</v>
      </c>
    </row>
    <row r="1762" spans="1:106" x14ac:dyDescent="0.25">
      <c r="A1762" s="197">
        <v>34029</v>
      </c>
      <c r="B1762" s="197" t="s">
        <v>1734</v>
      </c>
      <c r="C1762" s="197" t="s">
        <v>1743</v>
      </c>
      <c r="D1762" s="197">
        <v>-74.283856299999997</v>
      </c>
      <c r="E1762" s="197">
        <v>39.914160000000003</v>
      </c>
      <c r="F1762">
        <v>0</v>
      </c>
      <c r="G1762">
        <f t="shared" si="166"/>
        <v>0</v>
      </c>
      <c r="H1762" s="198">
        <v>0</v>
      </c>
      <c r="Q1762" s="221">
        <f>(Q4847*10000)*TEA!$M$15*10^-6</f>
        <v>42.556308614099997</v>
      </c>
      <c r="R1762" s="221">
        <f>(R4847*10000)*TEA!$O$15*10^-6</f>
        <v>42.556308614099997</v>
      </c>
      <c r="AA1762">
        <f t="shared" si="168"/>
        <v>1</v>
      </c>
      <c r="AB1762" s="197">
        <v>34029</v>
      </c>
      <c r="AC1762" s="197">
        <v>0</v>
      </c>
      <c r="AD1762" s="197">
        <f t="shared" si="167"/>
        <v>0</v>
      </c>
      <c r="AE1762" s="197">
        <v>32</v>
      </c>
      <c r="AJ1762">
        <v>0</v>
      </c>
      <c r="AK1762">
        <v>0</v>
      </c>
      <c r="AU1762" s="198">
        <v>0.27272727299999999</v>
      </c>
      <c r="AV1762" s="6">
        <v>0</v>
      </c>
      <c r="AW1762" s="198">
        <v>0.38356000000000001</v>
      </c>
      <c r="BO1762" s="198"/>
      <c r="BP1762" s="354">
        <f t="shared" si="163"/>
        <v>0</v>
      </c>
      <c r="BQ1762" s="354">
        <f t="shared" si="164"/>
        <v>0</v>
      </c>
      <c r="BR1762" s="354">
        <f t="shared" si="165"/>
        <v>0</v>
      </c>
      <c r="CG1762" s="198"/>
      <c r="CH1762">
        <f>(Transest!$J$14/HexExtSoy!$K$4)</f>
        <v>0.20257267294641951</v>
      </c>
      <c r="CI1762">
        <f>(HydroProcOil!$K$14/HexExtSoy!$K$4)</f>
        <v>0.10977777777777777</v>
      </c>
      <c r="CJ1762">
        <f>(StarchFerm!$K$24/StarchFerm!$K$4)</f>
        <v>0.33157302630665886</v>
      </c>
      <c r="CY1762" s="198"/>
      <c r="CZ1762">
        <f>BP1762*CH1762*1000*LCI!$E$93</f>
        <v>0</v>
      </c>
      <c r="DA1762">
        <f>BQ1762*CI1762*1000*(LCI!$E$99)</f>
        <v>0</v>
      </c>
      <c r="DB1762">
        <f>BR1762*CJ1762*1000*(LCI!$E$96)</f>
        <v>0</v>
      </c>
    </row>
    <row r="1763" spans="1:106" x14ac:dyDescent="0.25">
      <c r="A1763" s="197">
        <v>34031</v>
      </c>
      <c r="B1763" s="197" t="s">
        <v>1734</v>
      </c>
      <c r="C1763" s="197" t="s">
        <v>1744</v>
      </c>
      <c r="D1763" s="197">
        <v>-74.298664500000001</v>
      </c>
      <c r="E1763" s="197">
        <v>41.032319999999999</v>
      </c>
      <c r="F1763">
        <v>0</v>
      </c>
      <c r="G1763">
        <f t="shared" si="166"/>
        <v>0</v>
      </c>
      <c r="H1763" s="198">
        <v>0</v>
      </c>
      <c r="Q1763" s="221">
        <f>(Q4848*10000)*TEA!$M$15*10^-6</f>
        <v>36.96461975295</v>
      </c>
      <c r="R1763" s="221">
        <f>(R4848*10000)*TEA!$O$15*10^-6</f>
        <v>36.96461975295</v>
      </c>
      <c r="AA1763">
        <f t="shared" si="168"/>
        <v>1</v>
      </c>
      <c r="AB1763" s="197">
        <v>34031</v>
      </c>
      <c r="AC1763" s="197">
        <v>0</v>
      </c>
      <c r="AD1763" s="197">
        <f t="shared" si="167"/>
        <v>0</v>
      </c>
      <c r="AE1763" s="197">
        <v>0</v>
      </c>
      <c r="AJ1763">
        <v>0</v>
      </c>
      <c r="AK1763">
        <v>0</v>
      </c>
      <c r="AU1763" s="198">
        <v>0.27272727299999999</v>
      </c>
      <c r="AV1763" s="6">
        <v>0</v>
      </c>
      <c r="AW1763" s="198">
        <v>0.38356000000000001</v>
      </c>
      <c r="BO1763" s="198"/>
      <c r="BP1763" s="354">
        <f t="shared" si="163"/>
        <v>0</v>
      </c>
      <c r="BQ1763" s="354">
        <f t="shared" si="164"/>
        <v>0</v>
      </c>
      <c r="BR1763" s="354">
        <f t="shared" si="165"/>
        <v>0</v>
      </c>
      <c r="CG1763" s="198"/>
      <c r="CH1763">
        <f>(Transest!$J$14/HexExtSoy!$K$4)</f>
        <v>0.20257267294641951</v>
      </c>
      <c r="CI1763">
        <f>(HydroProcOil!$K$14/HexExtSoy!$K$4)</f>
        <v>0.10977777777777777</v>
      </c>
      <c r="CJ1763">
        <f>(StarchFerm!$K$24/StarchFerm!$K$4)</f>
        <v>0.33157302630665886</v>
      </c>
      <c r="CY1763" s="198"/>
      <c r="CZ1763">
        <f>BP1763*CH1763*1000*LCI!$E$93</f>
        <v>0</v>
      </c>
      <c r="DA1763">
        <f>BQ1763*CI1763*1000*(LCI!$E$99)</f>
        <v>0</v>
      </c>
      <c r="DB1763">
        <f>BR1763*CJ1763*1000*(LCI!$E$96)</f>
        <v>0</v>
      </c>
    </row>
    <row r="1764" spans="1:106" x14ac:dyDescent="0.25">
      <c r="A1764" s="197">
        <v>34033</v>
      </c>
      <c r="B1764" s="197" t="s">
        <v>1734</v>
      </c>
      <c r="C1764" s="197" t="s">
        <v>1745</v>
      </c>
      <c r="D1764" s="197">
        <v>-75.342768199999995</v>
      </c>
      <c r="E1764" s="197">
        <v>39.593200000000003</v>
      </c>
      <c r="F1764">
        <v>3.06</v>
      </c>
      <c r="G1764">
        <f t="shared" si="166"/>
        <v>3.06</v>
      </c>
      <c r="H1764" s="198">
        <v>10.83</v>
      </c>
      <c r="Q1764" s="221">
        <f>(Q4849*10000)*TEA!$M$15*10^-6</f>
        <v>42.848453059200004</v>
      </c>
      <c r="R1764" s="221">
        <f>(R4849*10000)*TEA!$O$15*10^-6</f>
        <v>42.848453059200004</v>
      </c>
      <c r="AA1764">
        <f t="shared" si="168"/>
        <v>1</v>
      </c>
      <c r="AB1764" s="197">
        <v>34033</v>
      </c>
      <c r="AC1764" s="197">
        <v>11673</v>
      </c>
      <c r="AD1764" s="197">
        <f t="shared" si="167"/>
        <v>11673</v>
      </c>
      <c r="AE1764" s="197">
        <v>7325</v>
      </c>
      <c r="AJ1764">
        <v>0</v>
      </c>
      <c r="AK1764">
        <v>0</v>
      </c>
      <c r="AU1764" s="198">
        <v>0.27272727299999999</v>
      </c>
      <c r="AV1764" s="6">
        <v>0</v>
      </c>
      <c r="AW1764" s="198">
        <v>0.38356000000000001</v>
      </c>
      <c r="BO1764" s="198"/>
      <c r="BP1764" s="354">
        <f t="shared" si="163"/>
        <v>9741.6491006507385</v>
      </c>
      <c r="BQ1764" s="354">
        <f t="shared" si="164"/>
        <v>0</v>
      </c>
      <c r="BR1764" s="354">
        <f t="shared" si="165"/>
        <v>30427.71891</v>
      </c>
      <c r="CG1764" s="198"/>
      <c r="CH1764">
        <f>(Transest!$J$14/HexExtSoy!$K$4)</f>
        <v>0.20257267294641951</v>
      </c>
      <c r="CI1764">
        <f>(HydroProcOil!$K$14/HexExtSoy!$K$4)</f>
        <v>0.10977777777777777</v>
      </c>
      <c r="CJ1764">
        <f>(StarchFerm!$K$24/StarchFerm!$K$4)</f>
        <v>0.33157302630665886</v>
      </c>
      <c r="CY1764" s="198"/>
      <c r="CZ1764">
        <f>BP1764*CH1764*1000*LCI!$E$93</f>
        <v>74495544.120240107</v>
      </c>
      <c r="DA1764">
        <f>BQ1764*CI1764*1000*(LCI!$E$99)</f>
        <v>0</v>
      </c>
      <c r="DB1764">
        <f>BR1764*CJ1764*1000*(LCI!$E$96)</f>
        <v>271898842.20799053</v>
      </c>
    </row>
    <row r="1765" spans="1:106" x14ac:dyDescent="0.25">
      <c r="A1765" s="197">
        <v>34035</v>
      </c>
      <c r="B1765" s="197" t="s">
        <v>1734</v>
      </c>
      <c r="C1765" s="197" t="s">
        <v>1400</v>
      </c>
      <c r="D1765" s="197">
        <v>-74.622390699999997</v>
      </c>
      <c r="E1765" s="197">
        <v>40.567720000000001</v>
      </c>
      <c r="F1765">
        <v>2.81</v>
      </c>
      <c r="G1765">
        <f t="shared" si="166"/>
        <v>2.81</v>
      </c>
      <c r="H1765" s="198">
        <v>8.68</v>
      </c>
      <c r="Q1765" s="221">
        <f>(Q4850*10000)*TEA!$M$15*10^-6</f>
        <v>38.825562529350002</v>
      </c>
      <c r="R1765" s="221">
        <f>(R4850*10000)*TEA!$O$15*10^-6</f>
        <v>38.825562529350002</v>
      </c>
      <c r="AA1765">
        <f t="shared" si="168"/>
        <v>1</v>
      </c>
      <c r="AB1765" s="197">
        <v>34035</v>
      </c>
      <c r="AC1765" s="197">
        <v>935</v>
      </c>
      <c r="AD1765" s="197">
        <f t="shared" si="167"/>
        <v>935</v>
      </c>
      <c r="AE1765" s="197">
        <v>450</v>
      </c>
      <c r="AJ1765">
        <v>0</v>
      </c>
      <c r="AK1765">
        <v>0</v>
      </c>
      <c r="AU1765" s="198">
        <v>0.27272727299999999</v>
      </c>
      <c r="AV1765" s="6">
        <v>0</v>
      </c>
      <c r="AW1765" s="198">
        <v>0.38356000000000001</v>
      </c>
      <c r="BO1765" s="198"/>
      <c r="BP1765" s="354">
        <f t="shared" si="163"/>
        <v>716.5500007165499</v>
      </c>
      <c r="BQ1765" s="354">
        <f t="shared" si="164"/>
        <v>0</v>
      </c>
      <c r="BR1765" s="354">
        <f t="shared" si="165"/>
        <v>1498.1853599999999</v>
      </c>
      <c r="CG1765" s="198"/>
      <c r="CH1765">
        <f>(Transest!$J$14/HexExtSoy!$K$4)</f>
        <v>0.20257267294641951</v>
      </c>
      <c r="CI1765">
        <f>(HydroProcOil!$K$14/HexExtSoy!$K$4)</f>
        <v>0.10977777777777777</v>
      </c>
      <c r="CJ1765">
        <f>(StarchFerm!$K$24/StarchFerm!$K$4)</f>
        <v>0.33157302630665886</v>
      </c>
      <c r="CY1765" s="198"/>
      <c r="CZ1765">
        <f>BP1765*CH1765*1000*LCI!$E$93</f>
        <v>5479542.6976703657</v>
      </c>
      <c r="DA1765">
        <f>BQ1765*CI1765*1000*(LCI!$E$99)</f>
        <v>0</v>
      </c>
      <c r="DB1765">
        <f>BR1765*CJ1765*1000*(LCI!$E$96)</f>
        <v>13387624.159466164</v>
      </c>
    </row>
    <row r="1766" spans="1:106" x14ac:dyDescent="0.25">
      <c r="A1766" s="197">
        <v>34037</v>
      </c>
      <c r="B1766" s="197" t="s">
        <v>1734</v>
      </c>
      <c r="C1766" s="197" t="s">
        <v>858</v>
      </c>
      <c r="D1766" s="197">
        <v>-74.695246699999998</v>
      </c>
      <c r="E1766" s="197">
        <v>41.140839999999997</v>
      </c>
      <c r="F1766">
        <v>2.5</v>
      </c>
      <c r="G1766">
        <f t="shared" si="166"/>
        <v>2.5</v>
      </c>
      <c r="H1766" s="198">
        <v>8.59</v>
      </c>
      <c r="Q1766" s="221">
        <f>(Q4851*10000)*TEA!$M$15*10^-6</f>
        <v>34.971029629199997</v>
      </c>
      <c r="R1766" s="221">
        <f>(R4851*10000)*TEA!$O$15*10^-6</f>
        <v>34.971029629199997</v>
      </c>
      <c r="AA1766">
        <f t="shared" si="168"/>
        <v>1</v>
      </c>
      <c r="AB1766" s="197">
        <v>34037</v>
      </c>
      <c r="AC1766" s="197">
        <v>270</v>
      </c>
      <c r="AD1766" s="197">
        <f t="shared" si="167"/>
        <v>270</v>
      </c>
      <c r="AE1766" s="197">
        <v>1091</v>
      </c>
      <c r="AJ1766">
        <v>0</v>
      </c>
      <c r="AK1766">
        <v>0</v>
      </c>
      <c r="AU1766" s="198">
        <v>0.27272727299999999</v>
      </c>
      <c r="AV1766" s="6">
        <v>0</v>
      </c>
      <c r="AW1766" s="198">
        <v>0.38356000000000001</v>
      </c>
      <c r="BO1766" s="198"/>
      <c r="BP1766" s="354">
        <f t="shared" si="163"/>
        <v>184.090909275</v>
      </c>
      <c r="BQ1766" s="354">
        <f t="shared" si="164"/>
        <v>0</v>
      </c>
      <c r="BR1766" s="354">
        <f t="shared" si="165"/>
        <v>3594.6054164000002</v>
      </c>
      <c r="CG1766" s="198"/>
      <c r="CH1766">
        <f>(Transest!$J$14/HexExtSoy!$K$4)</f>
        <v>0.20257267294641951</v>
      </c>
      <c r="CI1766">
        <f>(HydroProcOil!$K$14/HexExtSoy!$K$4)</f>
        <v>0.10977777777777777</v>
      </c>
      <c r="CJ1766">
        <f>(StarchFerm!$K$24/StarchFerm!$K$4)</f>
        <v>0.33157302630665886</v>
      </c>
      <c r="CY1766" s="198"/>
      <c r="CZ1766">
        <f>BP1766*CH1766*1000*LCI!$E$93</f>
        <v>1407764.980275752</v>
      </c>
      <c r="DA1766">
        <f>BQ1766*CI1766*1000*(LCI!$E$99)</f>
        <v>0</v>
      </c>
      <c r="DB1766">
        <f>BR1766*CJ1766*1000*(LCI!$E$96)</f>
        <v>32121009.590124801</v>
      </c>
    </row>
    <row r="1767" spans="1:106" x14ac:dyDescent="0.25">
      <c r="A1767" s="197">
        <v>34039</v>
      </c>
      <c r="B1767" s="197" t="s">
        <v>1734</v>
      </c>
      <c r="C1767" s="197" t="s">
        <v>728</v>
      </c>
      <c r="D1767" s="197">
        <v>-74.314978600000003</v>
      </c>
      <c r="E1767" s="197">
        <v>40.667549999999999</v>
      </c>
      <c r="F1767">
        <v>0</v>
      </c>
      <c r="G1767">
        <f t="shared" si="166"/>
        <v>0</v>
      </c>
      <c r="H1767" s="198">
        <v>0</v>
      </c>
      <c r="Q1767" s="221">
        <f>(Q4852*10000)*TEA!$M$15*10^-6</f>
        <v>39.211586689950003</v>
      </c>
      <c r="R1767" s="221">
        <f>(R4852*10000)*TEA!$O$15*10^-6</f>
        <v>39.211586689950003</v>
      </c>
      <c r="AA1767">
        <f t="shared" si="168"/>
        <v>1</v>
      </c>
      <c r="AB1767" s="197">
        <v>34039</v>
      </c>
      <c r="AC1767" s="197">
        <v>0</v>
      </c>
      <c r="AD1767" s="197">
        <f t="shared" si="167"/>
        <v>0</v>
      </c>
      <c r="AE1767" s="197">
        <v>0</v>
      </c>
      <c r="AJ1767">
        <v>0</v>
      </c>
      <c r="AK1767">
        <v>0</v>
      </c>
      <c r="AU1767" s="198">
        <v>0.27272727299999999</v>
      </c>
      <c r="AV1767" s="6">
        <v>0</v>
      </c>
      <c r="AW1767" s="198">
        <v>0.38356000000000001</v>
      </c>
      <c r="BO1767" s="198"/>
      <c r="BP1767" s="354">
        <f t="shared" si="163"/>
        <v>0</v>
      </c>
      <c r="BQ1767" s="354">
        <f t="shared" si="164"/>
        <v>0</v>
      </c>
      <c r="BR1767" s="354">
        <f t="shared" si="165"/>
        <v>0</v>
      </c>
      <c r="CG1767" s="198"/>
      <c r="CH1767">
        <f>(Transest!$J$14/HexExtSoy!$K$4)</f>
        <v>0.20257267294641951</v>
      </c>
      <c r="CI1767">
        <f>(HydroProcOil!$K$14/HexExtSoy!$K$4)</f>
        <v>0.10977777777777777</v>
      </c>
      <c r="CJ1767">
        <f>(StarchFerm!$K$24/StarchFerm!$K$4)</f>
        <v>0.33157302630665886</v>
      </c>
      <c r="CY1767" s="198"/>
      <c r="CZ1767">
        <f>BP1767*CH1767*1000*LCI!$E$93</f>
        <v>0</v>
      </c>
      <c r="DA1767">
        <f>BQ1767*CI1767*1000*(LCI!$E$99)</f>
        <v>0</v>
      </c>
      <c r="DB1767">
        <f>BR1767*CJ1767*1000*(LCI!$E$96)</f>
        <v>0</v>
      </c>
    </row>
    <row r="1768" spans="1:106" x14ac:dyDescent="0.25">
      <c r="A1768" s="197">
        <v>34041</v>
      </c>
      <c r="B1768" s="197" t="s">
        <v>1734</v>
      </c>
      <c r="C1768" s="197" t="s">
        <v>1012</v>
      </c>
      <c r="D1768" s="197">
        <v>-75.001657600000001</v>
      </c>
      <c r="E1768" s="197">
        <v>40.862430000000003</v>
      </c>
      <c r="F1768">
        <v>3.22</v>
      </c>
      <c r="G1768">
        <f t="shared" si="166"/>
        <v>3.22</v>
      </c>
      <c r="H1768" s="198">
        <v>9.7799999999999994</v>
      </c>
      <c r="Q1768" s="221">
        <f>(Q4853*10000)*TEA!$M$15*10^-6</f>
        <v>35.58671303445</v>
      </c>
      <c r="R1768" s="221">
        <f>(R4853*10000)*TEA!$O$15*10^-6</f>
        <v>35.58671303445</v>
      </c>
      <c r="AA1768">
        <f t="shared" si="168"/>
        <v>1</v>
      </c>
      <c r="AB1768" s="197">
        <v>34041</v>
      </c>
      <c r="AC1768" s="197">
        <v>3353</v>
      </c>
      <c r="AD1768" s="197">
        <f t="shared" si="167"/>
        <v>3353</v>
      </c>
      <c r="AE1768" s="197">
        <v>7163</v>
      </c>
      <c r="AJ1768">
        <v>0</v>
      </c>
      <c r="AK1768">
        <v>0</v>
      </c>
      <c r="AU1768" s="198">
        <v>0.27272727299999999</v>
      </c>
      <c r="AV1768" s="6">
        <v>0</v>
      </c>
      <c r="AW1768" s="198">
        <v>0.38356000000000001</v>
      </c>
      <c r="BO1768" s="198"/>
      <c r="BP1768" s="354">
        <f t="shared" si="163"/>
        <v>2944.54363930818</v>
      </c>
      <c r="BQ1768" s="354">
        <f t="shared" si="164"/>
        <v>0</v>
      </c>
      <c r="BR1768" s="354">
        <f t="shared" si="165"/>
        <v>26869.965938400001</v>
      </c>
      <c r="CG1768" s="198"/>
      <c r="CH1768">
        <f>(Transest!$J$14/HexExtSoy!$K$4)</f>
        <v>0.20257267294641951</v>
      </c>
      <c r="CI1768">
        <f>(HydroProcOil!$K$14/HexExtSoy!$K$4)</f>
        <v>0.10977777777777777</v>
      </c>
      <c r="CJ1768">
        <f>(StarchFerm!$K$24/StarchFerm!$K$4)</f>
        <v>0.33157302630665886</v>
      </c>
      <c r="CY1768" s="198"/>
      <c r="CZ1768">
        <f>BP1768*CH1768*1000*LCI!$E$93</f>
        <v>22517273.85473185</v>
      </c>
      <c r="DA1768">
        <f>BQ1768*CI1768*1000*(LCI!$E$99)</f>
        <v>0</v>
      </c>
      <c r="DB1768">
        <f>BR1768*CJ1768*1000*(LCI!$E$96)</f>
        <v>240107142.12355992</v>
      </c>
    </row>
    <row r="1769" spans="1:106" x14ac:dyDescent="0.25">
      <c r="A1769" s="197">
        <v>35001</v>
      </c>
      <c r="B1769" s="197" t="s">
        <v>1746</v>
      </c>
      <c r="C1769" s="197" t="s">
        <v>1747</v>
      </c>
      <c r="D1769" s="197">
        <v>-106.676743</v>
      </c>
      <c r="E1769" s="197">
        <v>35.046909999999997</v>
      </c>
      <c r="F1769">
        <v>0</v>
      </c>
      <c r="G1769">
        <f t="shared" si="166"/>
        <v>0</v>
      </c>
      <c r="H1769" s="198">
        <v>0</v>
      </c>
      <c r="Q1769" s="221">
        <f>(Q4854*10000)*TEA!$M$15*10^-6</f>
        <v>43.334394831000004</v>
      </c>
      <c r="R1769" s="221">
        <f>(R4854*10000)*TEA!$O$15*10^-6</f>
        <v>43.334394831000004</v>
      </c>
      <c r="AA1769">
        <f t="shared" si="168"/>
        <v>1</v>
      </c>
      <c r="AB1769" s="197">
        <v>35001</v>
      </c>
      <c r="AC1769" s="197">
        <v>0</v>
      </c>
      <c r="AD1769" s="197">
        <f t="shared" si="167"/>
        <v>0</v>
      </c>
      <c r="AE1769" s="197">
        <v>0</v>
      </c>
      <c r="AJ1769">
        <v>0</v>
      </c>
      <c r="AK1769">
        <v>0</v>
      </c>
      <c r="AU1769" s="198">
        <v>0.27272727299999999</v>
      </c>
      <c r="AV1769" s="6">
        <v>0</v>
      </c>
      <c r="AW1769" s="198">
        <v>0.38356000000000001</v>
      </c>
      <c r="BO1769" s="198"/>
      <c r="BP1769" s="354">
        <f t="shared" si="163"/>
        <v>0</v>
      </c>
      <c r="BQ1769" s="354">
        <f t="shared" si="164"/>
        <v>0</v>
      </c>
      <c r="BR1769" s="354">
        <f t="shared" si="165"/>
        <v>0</v>
      </c>
      <c r="CG1769" s="198"/>
      <c r="CH1769">
        <f>(Transest!$J$14/HexExtSoy!$K$4)</f>
        <v>0.20257267294641951</v>
      </c>
      <c r="CI1769">
        <f>(HydroProcOil!$K$14/HexExtSoy!$K$4)</f>
        <v>0.10977777777777777</v>
      </c>
      <c r="CJ1769">
        <f>(StarchFerm!$K$24/StarchFerm!$K$4)</f>
        <v>0.33157302630665886</v>
      </c>
      <c r="CY1769" s="198"/>
      <c r="CZ1769">
        <f>BP1769*CH1769*1000*LCI!$E$93</f>
        <v>0</v>
      </c>
      <c r="DA1769">
        <f>BQ1769*CI1769*1000*(LCI!$E$99)</f>
        <v>0</v>
      </c>
      <c r="DB1769">
        <f>BR1769*CJ1769*1000*(LCI!$E$96)</f>
        <v>0</v>
      </c>
    </row>
    <row r="1770" spans="1:106" x14ac:dyDescent="0.25">
      <c r="A1770" s="197">
        <v>35003</v>
      </c>
      <c r="B1770" s="197" t="s">
        <v>1746</v>
      </c>
      <c r="C1770" s="197" t="s">
        <v>1748</v>
      </c>
      <c r="D1770" s="197">
        <v>-108.41106600000001</v>
      </c>
      <c r="E1770" s="197">
        <v>33.913640000000001</v>
      </c>
      <c r="F1770">
        <v>0</v>
      </c>
      <c r="G1770">
        <f t="shared" si="166"/>
        <v>0</v>
      </c>
      <c r="H1770" s="198">
        <v>0</v>
      </c>
      <c r="Q1770" s="221">
        <f>(Q4855*10000)*TEA!$M$15*10^-6</f>
        <v>50.743785060899995</v>
      </c>
      <c r="R1770" s="221">
        <f>(R4855*10000)*TEA!$O$15*10^-6</f>
        <v>50.743785060899995</v>
      </c>
      <c r="AA1770">
        <f t="shared" si="168"/>
        <v>1</v>
      </c>
      <c r="AB1770" s="197">
        <v>35003</v>
      </c>
      <c r="AC1770" s="197">
        <v>0</v>
      </c>
      <c r="AD1770" s="197">
        <f t="shared" si="167"/>
        <v>0</v>
      </c>
      <c r="AE1770" s="197">
        <v>0</v>
      </c>
      <c r="AJ1770">
        <v>0</v>
      </c>
      <c r="AK1770">
        <v>0</v>
      </c>
      <c r="AU1770" s="198">
        <v>0.27272727299999999</v>
      </c>
      <c r="AV1770" s="6">
        <v>0</v>
      </c>
      <c r="AW1770" s="198">
        <v>0.38356000000000001</v>
      </c>
      <c r="BO1770" s="198"/>
      <c r="BP1770" s="354">
        <f t="shared" si="163"/>
        <v>0</v>
      </c>
      <c r="BQ1770" s="354">
        <f t="shared" si="164"/>
        <v>0</v>
      </c>
      <c r="BR1770" s="354">
        <f t="shared" si="165"/>
        <v>0</v>
      </c>
      <c r="CG1770" s="198"/>
      <c r="CH1770">
        <f>(Transest!$J$14/HexExtSoy!$K$4)</f>
        <v>0.20257267294641951</v>
      </c>
      <c r="CI1770">
        <f>(HydroProcOil!$K$14/HexExtSoy!$K$4)</f>
        <v>0.10977777777777777</v>
      </c>
      <c r="CJ1770">
        <f>(StarchFerm!$K$24/StarchFerm!$K$4)</f>
        <v>0.33157302630665886</v>
      </c>
      <c r="CY1770" s="198"/>
      <c r="CZ1770">
        <f>BP1770*CH1770*1000*LCI!$E$93</f>
        <v>0</v>
      </c>
      <c r="DA1770">
        <f>BQ1770*CI1770*1000*(LCI!$E$99)</f>
        <v>0</v>
      </c>
      <c r="DB1770">
        <f>BR1770*CJ1770*1000*(LCI!$E$96)</f>
        <v>0</v>
      </c>
    </row>
    <row r="1771" spans="1:106" x14ac:dyDescent="0.25">
      <c r="A1771" s="197">
        <v>35005</v>
      </c>
      <c r="B1771" s="197" t="s">
        <v>1746</v>
      </c>
      <c r="C1771" s="197" t="s">
        <v>1749</v>
      </c>
      <c r="D1771" s="197">
        <v>-104.46531299999999</v>
      </c>
      <c r="E1771" s="197">
        <v>33.358640000000001</v>
      </c>
      <c r="F1771">
        <v>0</v>
      </c>
      <c r="G1771">
        <f t="shared" si="166"/>
        <v>0</v>
      </c>
      <c r="H1771" s="198">
        <v>0</v>
      </c>
      <c r="Q1771" s="221">
        <f>(Q4856*10000)*TEA!$M$15*10^-6</f>
        <v>51.652250759699989</v>
      </c>
      <c r="R1771" s="221">
        <f>(R4856*10000)*TEA!$O$15*10^-6</f>
        <v>51.652250759699989</v>
      </c>
      <c r="AA1771">
        <f t="shared" si="168"/>
        <v>1</v>
      </c>
      <c r="AB1771" s="197">
        <v>35005</v>
      </c>
      <c r="AC1771" s="197">
        <v>0</v>
      </c>
      <c r="AD1771" s="197">
        <f t="shared" si="167"/>
        <v>0</v>
      </c>
      <c r="AE1771" s="197">
        <v>0</v>
      </c>
      <c r="AJ1771">
        <v>0</v>
      </c>
      <c r="AK1771">
        <v>0</v>
      </c>
      <c r="AU1771" s="198">
        <v>0.27272727299999999</v>
      </c>
      <c r="AV1771" s="6">
        <v>0</v>
      </c>
      <c r="AW1771" s="198">
        <v>0.38356000000000001</v>
      </c>
      <c r="BO1771" s="198"/>
      <c r="BP1771" s="354">
        <f t="shared" si="163"/>
        <v>0</v>
      </c>
      <c r="BQ1771" s="354">
        <f t="shared" si="164"/>
        <v>0</v>
      </c>
      <c r="BR1771" s="354">
        <f t="shared" si="165"/>
        <v>0</v>
      </c>
      <c r="CG1771" s="198"/>
      <c r="CH1771">
        <f>(Transest!$J$14/HexExtSoy!$K$4)</f>
        <v>0.20257267294641951</v>
      </c>
      <c r="CI1771">
        <f>(HydroProcOil!$K$14/HexExtSoy!$K$4)</f>
        <v>0.10977777777777777</v>
      </c>
      <c r="CJ1771">
        <f>(StarchFerm!$K$24/StarchFerm!$K$4)</f>
        <v>0.33157302630665886</v>
      </c>
      <c r="CY1771" s="198"/>
      <c r="CZ1771">
        <f>BP1771*CH1771*1000*LCI!$E$93</f>
        <v>0</v>
      </c>
      <c r="DA1771">
        <f>BQ1771*CI1771*1000*(LCI!$E$99)</f>
        <v>0</v>
      </c>
      <c r="DB1771">
        <f>BR1771*CJ1771*1000*(LCI!$E$96)</f>
        <v>0</v>
      </c>
    </row>
    <row r="1772" spans="1:106" x14ac:dyDescent="0.25">
      <c r="A1772" s="197">
        <v>35006</v>
      </c>
      <c r="B1772" s="197" t="s">
        <v>1746</v>
      </c>
      <c r="C1772" s="197" t="s">
        <v>1750</v>
      </c>
      <c r="D1772" s="197">
        <v>-108.003204</v>
      </c>
      <c r="E1772" s="197">
        <v>34.90849</v>
      </c>
      <c r="F1772">
        <v>0</v>
      </c>
      <c r="G1772">
        <f t="shared" si="166"/>
        <v>0</v>
      </c>
      <c r="H1772" s="198">
        <v>0</v>
      </c>
      <c r="Q1772" s="221">
        <f>(Q4857*10000)*TEA!$M$15*10^-6</f>
        <v>46.119768603300002</v>
      </c>
      <c r="R1772" s="221">
        <f>(R4857*10000)*TEA!$O$15*10^-6</f>
        <v>46.119768603300002</v>
      </c>
      <c r="AA1772">
        <f t="shared" si="168"/>
        <v>1</v>
      </c>
      <c r="AB1772" s="197">
        <v>35006</v>
      </c>
      <c r="AC1772" s="197">
        <v>0</v>
      </c>
      <c r="AD1772" s="197">
        <f t="shared" si="167"/>
        <v>0</v>
      </c>
      <c r="AE1772" s="197">
        <v>0</v>
      </c>
      <c r="AJ1772">
        <v>0</v>
      </c>
      <c r="AK1772">
        <v>0</v>
      </c>
      <c r="AU1772" s="198">
        <v>0.27272727299999999</v>
      </c>
      <c r="AV1772" s="6">
        <v>0</v>
      </c>
      <c r="AW1772" s="198">
        <v>0.38356000000000001</v>
      </c>
      <c r="BO1772" s="198"/>
      <c r="BP1772" s="354">
        <f t="shared" si="163"/>
        <v>0</v>
      </c>
      <c r="BQ1772" s="354">
        <f t="shared" si="164"/>
        <v>0</v>
      </c>
      <c r="BR1772" s="354">
        <f t="shared" si="165"/>
        <v>0</v>
      </c>
      <c r="CG1772" s="198"/>
      <c r="CH1772">
        <f>(Transest!$J$14/HexExtSoy!$K$4)</f>
        <v>0.20257267294641951</v>
      </c>
      <c r="CI1772">
        <f>(HydroProcOil!$K$14/HexExtSoy!$K$4)</f>
        <v>0.10977777777777777</v>
      </c>
      <c r="CJ1772">
        <f>(StarchFerm!$K$24/StarchFerm!$K$4)</f>
        <v>0.33157302630665886</v>
      </c>
      <c r="CY1772" s="198"/>
      <c r="CZ1772">
        <f>BP1772*CH1772*1000*LCI!$E$93</f>
        <v>0</v>
      </c>
      <c r="DA1772">
        <f>BQ1772*CI1772*1000*(LCI!$E$99)</f>
        <v>0</v>
      </c>
      <c r="DB1772">
        <f>BR1772*CJ1772*1000*(LCI!$E$96)</f>
        <v>0</v>
      </c>
    </row>
    <row r="1773" spans="1:106" x14ac:dyDescent="0.25">
      <c r="A1773" s="197">
        <v>35007</v>
      </c>
      <c r="B1773" s="197" t="s">
        <v>1746</v>
      </c>
      <c r="C1773" s="197" t="s">
        <v>1681</v>
      </c>
      <c r="D1773" s="197">
        <v>-104.647345</v>
      </c>
      <c r="E1773" s="197">
        <v>36.59554</v>
      </c>
      <c r="F1773">
        <v>0</v>
      </c>
      <c r="G1773">
        <f t="shared" si="166"/>
        <v>0</v>
      </c>
      <c r="H1773" s="198">
        <v>0</v>
      </c>
      <c r="Q1773" s="221">
        <f>(Q4858*10000)*TEA!$M$15*10^-6</f>
        <v>38.241963357749995</v>
      </c>
      <c r="R1773" s="221">
        <f>(R4858*10000)*TEA!$O$15*10^-6</f>
        <v>38.241963357749995</v>
      </c>
      <c r="AA1773">
        <f t="shared" si="168"/>
        <v>1</v>
      </c>
      <c r="AB1773" s="197">
        <v>35007</v>
      </c>
      <c r="AC1773" s="197">
        <v>0</v>
      </c>
      <c r="AD1773" s="197">
        <f t="shared" si="167"/>
        <v>0</v>
      </c>
      <c r="AE1773" s="197">
        <v>0</v>
      </c>
      <c r="AJ1773">
        <v>0</v>
      </c>
      <c r="AK1773">
        <v>0</v>
      </c>
      <c r="AU1773" s="198">
        <v>0.27272727299999999</v>
      </c>
      <c r="AV1773" s="6">
        <v>0</v>
      </c>
      <c r="AW1773" s="198">
        <v>0.38356000000000001</v>
      </c>
      <c r="BO1773" s="198"/>
      <c r="BP1773" s="354">
        <f t="shared" si="163"/>
        <v>0</v>
      </c>
      <c r="BQ1773" s="354">
        <f t="shared" si="164"/>
        <v>0</v>
      </c>
      <c r="BR1773" s="354">
        <f t="shared" si="165"/>
        <v>0</v>
      </c>
      <c r="CG1773" s="198"/>
      <c r="CH1773">
        <f>(Transest!$J$14/HexExtSoy!$K$4)</f>
        <v>0.20257267294641951</v>
      </c>
      <c r="CI1773">
        <f>(HydroProcOil!$K$14/HexExtSoy!$K$4)</f>
        <v>0.10977777777777777</v>
      </c>
      <c r="CJ1773">
        <f>(StarchFerm!$K$24/StarchFerm!$K$4)</f>
        <v>0.33157302630665886</v>
      </c>
      <c r="CY1773" s="198"/>
      <c r="CZ1773">
        <f>BP1773*CH1773*1000*LCI!$E$93</f>
        <v>0</v>
      </c>
      <c r="DA1773">
        <f>BQ1773*CI1773*1000*(LCI!$E$99)</f>
        <v>0</v>
      </c>
      <c r="DB1773">
        <f>BR1773*CJ1773*1000*(LCI!$E$96)</f>
        <v>0</v>
      </c>
    </row>
    <row r="1774" spans="1:106" x14ac:dyDescent="0.25">
      <c r="A1774" s="197">
        <v>35009</v>
      </c>
      <c r="B1774" s="197" t="s">
        <v>1746</v>
      </c>
      <c r="C1774" s="197" t="s">
        <v>1751</v>
      </c>
      <c r="D1774" s="197">
        <v>-103.351073</v>
      </c>
      <c r="E1774" s="197">
        <v>34.575330000000001</v>
      </c>
      <c r="F1774">
        <v>0</v>
      </c>
      <c r="G1774">
        <f t="shared" si="166"/>
        <v>0</v>
      </c>
      <c r="H1774" s="198">
        <v>3.93</v>
      </c>
      <c r="Q1774" s="221">
        <f>(Q4859*10000)*TEA!$M$15*10^-6</f>
        <v>50.438555278199999</v>
      </c>
      <c r="R1774" s="221">
        <f>(R4859*10000)*TEA!$O$15*10^-6</f>
        <v>50.438555278199999</v>
      </c>
      <c r="AA1774">
        <f t="shared" si="168"/>
        <v>1</v>
      </c>
      <c r="AB1774" s="197">
        <v>35009</v>
      </c>
      <c r="AC1774" s="197">
        <v>0</v>
      </c>
      <c r="AD1774" s="197">
        <f t="shared" si="167"/>
        <v>0</v>
      </c>
      <c r="AE1774" s="197">
        <v>2489</v>
      </c>
      <c r="AJ1774">
        <v>0</v>
      </c>
      <c r="AK1774">
        <v>0</v>
      </c>
      <c r="AU1774" s="198">
        <v>0.27272727299999999</v>
      </c>
      <c r="AV1774" s="6">
        <v>0</v>
      </c>
      <c r="AW1774" s="198">
        <v>0.38356000000000001</v>
      </c>
      <c r="BO1774" s="198"/>
      <c r="BP1774" s="354">
        <f t="shared" si="163"/>
        <v>0</v>
      </c>
      <c r="BQ1774" s="354">
        <f t="shared" si="164"/>
        <v>0</v>
      </c>
      <c r="BR1774" s="354">
        <f t="shared" si="165"/>
        <v>3751.8957012000001</v>
      </c>
      <c r="CG1774" s="198"/>
      <c r="CH1774">
        <f>(Transest!$J$14/HexExtSoy!$K$4)</f>
        <v>0.20257267294641951</v>
      </c>
      <c r="CI1774">
        <f>(HydroProcOil!$K$14/HexExtSoy!$K$4)</f>
        <v>0.10977777777777777</v>
      </c>
      <c r="CJ1774">
        <f>(StarchFerm!$K$24/StarchFerm!$K$4)</f>
        <v>0.33157302630665886</v>
      </c>
      <c r="CY1774" s="198"/>
      <c r="CZ1774">
        <f>BP1774*CH1774*1000*LCI!$E$93</f>
        <v>0</v>
      </c>
      <c r="DA1774">
        <f>BQ1774*CI1774*1000*(LCI!$E$99)</f>
        <v>0</v>
      </c>
      <c r="DB1774">
        <f>BR1774*CJ1774*1000*(LCI!$E$96)</f>
        <v>33526538.754311662</v>
      </c>
    </row>
    <row r="1775" spans="1:106" x14ac:dyDescent="0.25">
      <c r="A1775" s="197">
        <v>35011</v>
      </c>
      <c r="B1775" s="197" t="s">
        <v>1746</v>
      </c>
      <c r="C1775" s="197" t="s">
        <v>1752</v>
      </c>
      <c r="D1775" s="197">
        <v>-104.414751</v>
      </c>
      <c r="E1775" s="197">
        <v>34.342669999999998</v>
      </c>
      <c r="F1775">
        <v>0</v>
      </c>
      <c r="G1775">
        <f t="shared" si="166"/>
        <v>0</v>
      </c>
      <c r="H1775" s="198">
        <v>0</v>
      </c>
      <c r="Q1775" s="221">
        <f>(Q4860*10000)*TEA!$M$15*10^-6</f>
        <v>48.843609759450004</v>
      </c>
      <c r="R1775" s="221">
        <f>(R4860*10000)*TEA!$O$15*10^-6</f>
        <v>48.843609759450004</v>
      </c>
      <c r="AA1775">
        <f t="shared" si="168"/>
        <v>1</v>
      </c>
      <c r="AB1775" s="197">
        <v>35011</v>
      </c>
      <c r="AC1775" s="197">
        <v>0</v>
      </c>
      <c r="AD1775" s="197">
        <f t="shared" si="167"/>
        <v>0</v>
      </c>
      <c r="AE1775" s="197">
        <v>0</v>
      </c>
      <c r="AJ1775">
        <v>0</v>
      </c>
      <c r="AK1775">
        <v>0</v>
      </c>
      <c r="AU1775" s="198">
        <v>0.27272727299999999</v>
      </c>
      <c r="AV1775" s="6">
        <v>0</v>
      </c>
      <c r="AW1775" s="198">
        <v>0.38356000000000001</v>
      </c>
      <c r="BO1775" s="198"/>
      <c r="BP1775" s="354">
        <f t="shared" si="163"/>
        <v>0</v>
      </c>
      <c r="BQ1775" s="354">
        <f t="shared" si="164"/>
        <v>0</v>
      </c>
      <c r="BR1775" s="354">
        <f t="shared" si="165"/>
        <v>0</v>
      </c>
      <c r="CG1775" s="198"/>
      <c r="CH1775">
        <f>(Transest!$J$14/HexExtSoy!$K$4)</f>
        <v>0.20257267294641951</v>
      </c>
      <c r="CI1775">
        <f>(HydroProcOil!$K$14/HexExtSoy!$K$4)</f>
        <v>0.10977777777777777</v>
      </c>
      <c r="CJ1775">
        <f>(StarchFerm!$K$24/StarchFerm!$K$4)</f>
        <v>0.33157302630665886</v>
      </c>
      <c r="CY1775" s="198"/>
      <c r="CZ1775">
        <f>BP1775*CH1775*1000*LCI!$E$93</f>
        <v>0</v>
      </c>
      <c r="DA1775">
        <f>BQ1775*CI1775*1000*(LCI!$E$99)</f>
        <v>0</v>
      </c>
      <c r="DB1775">
        <f>BR1775*CJ1775*1000*(LCI!$E$96)</f>
        <v>0</v>
      </c>
    </row>
    <row r="1776" spans="1:106" x14ac:dyDescent="0.25">
      <c r="A1776" s="197">
        <v>35013</v>
      </c>
      <c r="B1776" s="197" t="s">
        <v>1746</v>
      </c>
      <c r="C1776" s="197" t="s">
        <v>1753</v>
      </c>
      <c r="D1776" s="197">
        <v>-106.84166</v>
      </c>
      <c r="E1776" s="197">
        <v>32.346490000000003</v>
      </c>
      <c r="F1776">
        <v>0</v>
      </c>
      <c r="G1776">
        <f t="shared" si="166"/>
        <v>0</v>
      </c>
      <c r="H1776" s="198">
        <v>0</v>
      </c>
      <c r="Q1776" s="221">
        <f>(Q4861*10000)*TEA!$M$15*10^-6</f>
        <v>54.055339161300004</v>
      </c>
      <c r="R1776" s="221">
        <f>(R4861*10000)*TEA!$O$15*10^-6</f>
        <v>54.055339161300004</v>
      </c>
      <c r="AA1776">
        <f t="shared" si="168"/>
        <v>1</v>
      </c>
      <c r="AB1776" s="197">
        <v>35013</v>
      </c>
      <c r="AC1776" s="197">
        <v>0</v>
      </c>
      <c r="AD1776" s="197">
        <f t="shared" si="167"/>
        <v>0</v>
      </c>
      <c r="AE1776" s="197">
        <v>0</v>
      </c>
      <c r="AJ1776">
        <v>0</v>
      </c>
      <c r="AK1776">
        <v>0</v>
      </c>
      <c r="AU1776" s="198">
        <v>0.27272727299999999</v>
      </c>
      <c r="AV1776" s="6">
        <v>0</v>
      </c>
      <c r="AW1776" s="198">
        <v>0.38356000000000001</v>
      </c>
      <c r="BO1776" s="198"/>
      <c r="BP1776" s="354">
        <f t="shared" si="163"/>
        <v>0</v>
      </c>
      <c r="BQ1776" s="354">
        <f t="shared" si="164"/>
        <v>0</v>
      </c>
      <c r="BR1776" s="354">
        <f t="shared" si="165"/>
        <v>0</v>
      </c>
      <c r="CG1776" s="198"/>
      <c r="CH1776">
        <f>(Transest!$J$14/HexExtSoy!$K$4)</f>
        <v>0.20257267294641951</v>
      </c>
      <c r="CI1776">
        <f>(HydroProcOil!$K$14/HexExtSoy!$K$4)</f>
        <v>0.10977777777777777</v>
      </c>
      <c r="CJ1776">
        <f>(StarchFerm!$K$24/StarchFerm!$K$4)</f>
        <v>0.33157302630665886</v>
      </c>
      <c r="CY1776" s="198"/>
      <c r="CZ1776">
        <f>BP1776*CH1776*1000*LCI!$E$93</f>
        <v>0</v>
      </c>
      <c r="DA1776">
        <f>BQ1776*CI1776*1000*(LCI!$E$99)</f>
        <v>0</v>
      </c>
      <c r="DB1776">
        <f>BR1776*CJ1776*1000*(LCI!$E$96)</f>
        <v>0</v>
      </c>
    </row>
    <row r="1777" spans="1:106" x14ac:dyDescent="0.25">
      <c r="A1777" s="197">
        <v>35015</v>
      </c>
      <c r="B1777" s="197" t="s">
        <v>1746</v>
      </c>
      <c r="C1777" s="197" t="s">
        <v>1754</v>
      </c>
      <c r="D1777" s="197">
        <v>-104.30304</v>
      </c>
      <c r="E1777" s="197">
        <v>32.466859999999997</v>
      </c>
      <c r="F1777">
        <v>0</v>
      </c>
      <c r="G1777">
        <f t="shared" si="166"/>
        <v>0</v>
      </c>
      <c r="H1777" s="198">
        <v>0</v>
      </c>
      <c r="Q1777" s="221">
        <f>(Q4862*10000)*TEA!$M$15*10^-6</f>
        <v>53.905515403050003</v>
      </c>
      <c r="R1777" s="221">
        <f>(R4862*10000)*TEA!$O$15*10^-6</f>
        <v>53.905515403050003</v>
      </c>
      <c r="AA1777">
        <f t="shared" si="168"/>
        <v>1</v>
      </c>
      <c r="AB1777" s="197">
        <v>35015</v>
      </c>
      <c r="AC1777" s="197">
        <v>0</v>
      </c>
      <c r="AD1777" s="197">
        <f t="shared" si="167"/>
        <v>0</v>
      </c>
      <c r="AE1777" s="197">
        <v>0</v>
      </c>
      <c r="AJ1777">
        <v>0</v>
      </c>
      <c r="AK1777">
        <v>0</v>
      </c>
      <c r="AU1777" s="198">
        <v>0.27272727299999999</v>
      </c>
      <c r="AV1777" s="6">
        <v>0</v>
      </c>
      <c r="AW1777" s="198">
        <v>0.38356000000000001</v>
      </c>
      <c r="BO1777" s="198"/>
      <c r="BP1777" s="354">
        <f t="shared" si="163"/>
        <v>0</v>
      </c>
      <c r="BQ1777" s="354">
        <f t="shared" si="164"/>
        <v>0</v>
      </c>
      <c r="BR1777" s="354">
        <f t="shared" si="165"/>
        <v>0</v>
      </c>
      <c r="CG1777" s="198"/>
      <c r="CH1777">
        <f>(Transest!$J$14/HexExtSoy!$K$4)</f>
        <v>0.20257267294641951</v>
      </c>
      <c r="CI1777">
        <f>(HydroProcOil!$K$14/HexExtSoy!$K$4)</f>
        <v>0.10977777777777777</v>
      </c>
      <c r="CJ1777">
        <f>(StarchFerm!$K$24/StarchFerm!$K$4)</f>
        <v>0.33157302630665886</v>
      </c>
      <c r="CY1777" s="198"/>
      <c r="CZ1777">
        <f>BP1777*CH1777*1000*LCI!$E$93</f>
        <v>0</v>
      </c>
      <c r="DA1777">
        <f>BQ1777*CI1777*1000*(LCI!$E$99)</f>
        <v>0</v>
      </c>
      <c r="DB1777">
        <f>BR1777*CJ1777*1000*(LCI!$E$96)</f>
        <v>0</v>
      </c>
    </row>
    <row r="1778" spans="1:106" x14ac:dyDescent="0.25">
      <c r="A1778" s="197">
        <v>35017</v>
      </c>
      <c r="B1778" s="197" t="s">
        <v>1746</v>
      </c>
      <c r="C1778" s="197" t="s">
        <v>697</v>
      </c>
      <c r="D1778" s="197">
        <v>-108.387725</v>
      </c>
      <c r="E1778" s="197">
        <v>32.744700000000002</v>
      </c>
      <c r="F1778">
        <v>0</v>
      </c>
      <c r="G1778">
        <f t="shared" si="166"/>
        <v>0</v>
      </c>
      <c r="H1778" s="198">
        <v>0</v>
      </c>
      <c r="Q1778" s="221">
        <f>(Q4863*10000)*TEA!$M$15*10^-6</f>
        <v>54.516023750699993</v>
      </c>
      <c r="R1778" s="221">
        <f>(R4863*10000)*TEA!$O$15*10^-6</f>
        <v>54.516023750699993</v>
      </c>
      <c r="AA1778">
        <f t="shared" si="168"/>
        <v>1</v>
      </c>
      <c r="AB1778" s="197">
        <v>35017</v>
      </c>
      <c r="AC1778" s="197">
        <v>0</v>
      </c>
      <c r="AD1778" s="197">
        <f t="shared" si="167"/>
        <v>0</v>
      </c>
      <c r="AE1778" s="197">
        <v>0</v>
      </c>
      <c r="AJ1778">
        <v>0</v>
      </c>
      <c r="AK1778">
        <v>0</v>
      </c>
      <c r="AU1778" s="198">
        <v>0.27272727299999999</v>
      </c>
      <c r="AV1778" s="6">
        <v>0</v>
      </c>
      <c r="AW1778" s="198">
        <v>0.38356000000000001</v>
      </c>
      <c r="BO1778" s="198"/>
      <c r="BP1778" s="354">
        <f t="shared" si="163"/>
        <v>0</v>
      </c>
      <c r="BQ1778" s="354">
        <f t="shared" si="164"/>
        <v>0</v>
      </c>
      <c r="BR1778" s="354">
        <f t="shared" si="165"/>
        <v>0</v>
      </c>
      <c r="CG1778" s="198"/>
      <c r="CH1778">
        <f>(Transest!$J$14/HexExtSoy!$K$4)</f>
        <v>0.20257267294641951</v>
      </c>
      <c r="CI1778">
        <f>(HydroProcOil!$K$14/HexExtSoy!$K$4)</f>
        <v>0.10977777777777777</v>
      </c>
      <c r="CJ1778">
        <f>(StarchFerm!$K$24/StarchFerm!$K$4)</f>
        <v>0.33157302630665886</v>
      </c>
      <c r="CY1778" s="198"/>
      <c r="CZ1778">
        <f>BP1778*CH1778*1000*LCI!$E$93</f>
        <v>0</v>
      </c>
      <c r="DA1778">
        <f>BQ1778*CI1778*1000*(LCI!$E$99)</f>
        <v>0</v>
      </c>
      <c r="DB1778">
        <f>BR1778*CJ1778*1000*(LCI!$E$96)</f>
        <v>0</v>
      </c>
    </row>
    <row r="1779" spans="1:106" x14ac:dyDescent="0.25">
      <c r="A1779" s="197">
        <v>35019</v>
      </c>
      <c r="B1779" s="197" t="s">
        <v>1746</v>
      </c>
      <c r="C1779" s="197" t="s">
        <v>1755</v>
      </c>
      <c r="D1779" s="197">
        <v>-104.787088</v>
      </c>
      <c r="E1779" s="197">
        <v>34.859209999999997</v>
      </c>
      <c r="F1779">
        <v>0</v>
      </c>
      <c r="G1779">
        <f t="shared" si="166"/>
        <v>0</v>
      </c>
      <c r="H1779" s="198">
        <v>0</v>
      </c>
      <c r="Q1779" s="221">
        <f>(Q4864*10000)*TEA!$M$15*10^-6</f>
        <v>46.186606560149997</v>
      </c>
      <c r="R1779" s="221">
        <f>(R4864*10000)*TEA!$O$15*10^-6</f>
        <v>46.186606560149997</v>
      </c>
      <c r="AA1779">
        <f t="shared" si="168"/>
        <v>1</v>
      </c>
      <c r="AB1779" s="197">
        <v>35019</v>
      </c>
      <c r="AC1779" s="197">
        <v>0</v>
      </c>
      <c r="AD1779" s="197">
        <f t="shared" si="167"/>
        <v>0</v>
      </c>
      <c r="AE1779" s="197">
        <v>0</v>
      </c>
      <c r="AJ1779">
        <v>0</v>
      </c>
      <c r="AK1779">
        <v>0</v>
      </c>
      <c r="AU1779" s="198">
        <v>0.27272727299999999</v>
      </c>
      <c r="AV1779" s="6">
        <v>0</v>
      </c>
      <c r="AW1779" s="198">
        <v>0.38356000000000001</v>
      </c>
      <c r="BO1779" s="198"/>
      <c r="BP1779" s="354">
        <f t="shared" si="163"/>
        <v>0</v>
      </c>
      <c r="BQ1779" s="354">
        <f t="shared" si="164"/>
        <v>0</v>
      </c>
      <c r="BR1779" s="354">
        <f t="shared" si="165"/>
        <v>0</v>
      </c>
      <c r="CG1779" s="198"/>
      <c r="CH1779">
        <f>(Transest!$J$14/HexExtSoy!$K$4)</f>
        <v>0.20257267294641951</v>
      </c>
      <c r="CI1779">
        <f>(HydroProcOil!$K$14/HexExtSoy!$K$4)</f>
        <v>0.10977777777777777</v>
      </c>
      <c r="CJ1779">
        <f>(StarchFerm!$K$24/StarchFerm!$K$4)</f>
        <v>0.33157302630665886</v>
      </c>
      <c r="CY1779" s="198"/>
      <c r="CZ1779">
        <f>BP1779*CH1779*1000*LCI!$E$93</f>
        <v>0</v>
      </c>
      <c r="DA1779">
        <f>BQ1779*CI1779*1000*(LCI!$E$99)</f>
        <v>0</v>
      </c>
      <c r="DB1779">
        <f>BR1779*CJ1779*1000*(LCI!$E$96)</f>
        <v>0</v>
      </c>
    </row>
    <row r="1780" spans="1:106" x14ac:dyDescent="0.25">
      <c r="A1780" s="197">
        <v>35021</v>
      </c>
      <c r="B1780" s="197" t="s">
        <v>1746</v>
      </c>
      <c r="C1780" s="197" t="s">
        <v>1756</v>
      </c>
      <c r="D1780" s="197">
        <v>-103.814818</v>
      </c>
      <c r="E1780" s="197">
        <v>35.852449999999997</v>
      </c>
      <c r="F1780">
        <v>0</v>
      </c>
      <c r="G1780">
        <f t="shared" si="166"/>
        <v>0</v>
      </c>
      <c r="H1780" s="198">
        <v>0</v>
      </c>
      <c r="Q1780" s="221">
        <f>(Q4865*10000)*TEA!$M$15*10^-6</f>
        <v>44.397420075449993</v>
      </c>
      <c r="R1780" s="221">
        <f>(R4865*10000)*TEA!$O$15*10^-6</f>
        <v>44.397420075449993</v>
      </c>
      <c r="AA1780">
        <f t="shared" si="168"/>
        <v>1</v>
      </c>
      <c r="AB1780" s="197">
        <v>35021</v>
      </c>
      <c r="AC1780" s="197">
        <v>0</v>
      </c>
      <c r="AD1780" s="197">
        <f t="shared" si="167"/>
        <v>0</v>
      </c>
      <c r="AE1780" s="197">
        <v>0</v>
      </c>
      <c r="AJ1780">
        <v>0</v>
      </c>
      <c r="AK1780">
        <v>0</v>
      </c>
      <c r="AU1780" s="198">
        <v>0.27272727299999999</v>
      </c>
      <c r="AV1780" s="6">
        <v>0</v>
      </c>
      <c r="AW1780" s="198">
        <v>0.38356000000000001</v>
      </c>
      <c r="BO1780" s="198"/>
      <c r="BP1780" s="354">
        <f t="shared" si="163"/>
        <v>0</v>
      </c>
      <c r="BQ1780" s="354">
        <f t="shared" si="164"/>
        <v>0</v>
      </c>
      <c r="BR1780" s="354">
        <f t="shared" si="165"/>
        <v>0</v>
      </c>
      <c r="CG1780" s="198"/>
      <c r="CH1780">
        <f>(Transest!$J$14/HexExtSoy!$K$4)</f>
        <v>0.20257267294641951</v>
      </c>
      <c r="CI1780">
        <f>(HydroProcOil!$K$14/HexExtSoy!$K$4)</f>
        <v>0.10977777777777777</v>
      </c>
      <c r="CJ1780">
        <f>(StarchFerm!$K$24/StarchFerm!$K$4)</f>
        <v>0.33157302630665886</v>
      </c>
      <c r="CY1780" s="198"/>
      <c r="CZ1780">
        <f>BP1780*CH1780*1000*LCI!$E$93</f>
        <v>0</v>
      </c>
      <c r="DA1780">
        <f>BQ1780*CI1780*1000*(LCI!$E$99)</f>
        <v>0</v>
      </c>
      <c r="DB1780">
        <f>BR1780*CJ1780*1000*(LCI!$E$96)</f>
        <v>0</v>
      </c>
    </row>
    <row r="1781" spans="1:106" x14ac:dyDescent="0.25">
      <c r="A1781" s="197">
        <v>35023</v>
      </c>
      <c r="B1781" s="197" t="s">
        <v>1746</v>
      </c>
      <c r="C1781" s="197" t="s">
        <v>1757</v>
      </c>
      <c r="D1781" s="197">
        <v>-108.72633500000001</v>
      </c>
      <c r="E1781" s="197">
        <v>31.927790000000002</v>
      </c>
      <c r="F1781">
        <v>0</v>
      </c>
      <c r="G1781">
        <f t="shared" si="166"/>
        <v>0</v>
      </c>
      <c r="H1781" s="198">
        <v>0</v>
      </c>
      <c r="Q1781" s="221">
        <f>(Q4866*10000)*TEA!$M$15*10^-6</f>
        <v>56.815116377850003</v>
      </c>
      <c r="R1781" s="221">
        <f>(R4866*10000)*TEA!$O$15*10^-6</f>
        <v>56.815116377850003</v>
      </c>
      <c r="AA1781">
        <f t="shared" si="168"/>
        <v>1</v>
      </c>
      <c r="AB1781" s="197">
        <v>35023</v>
      </c>
      <c r="AC1781" s="197">
        <v>0</v>
      </c>
      <c r="AD1781" s="197">
        <f t="shared" si="167"/>
        <v>0</v>
      </c>
      <c r="AE1781" s="197">
        <v>1028</v>
      </c>
      <c r="AJ1781">
        <v>0</v>
      </c>
      <c r="AK1781">
        <v>0</v>
      </c>
      <c r="AU1781" s="198">
        <v>0.27272727299999999</v>
      </c>
      <c r="AV1781" s="6">
        <v>0</v>
      </c>
      <c r="AW1781" s="198">
        <v>0.38356000000000001</v>
      </c>
      <c r="BO1781" s="198"/>
      <c r="BP1781" s="354">
        <f t="shared" si="163"/>
        <v>0</v>
      </c>
      <c r="BQ1781" s="354">
        <f t="shared" si="164"/>
        <v>0</v>
      </c>
      <c r="BR1781" s="354">
        <f t="shared" si="165"/>
        <v>0</v>
      </c>
      <c r="CG1781" s="198"/>
      <c r="CH1781">
        <f>(Transest!$J$14/HexExtSoy!$K$4)</f>
        <v>0.20257267294641951</v>
      </c>
      <c r="CI1781">
        <f>(HydroProcOil!$K$14/HexExtSoy!$K$4)</f>
        <v>0.10977777777777777</v>
      </c>
      <c r="CJ1781">
        <f>(StarchFerm!$K$24/StarchFerm!$K$4)</f>
        <v>0.33157302630665886</v>
      </c>
      <c r="CY1781" s="198"/>
      <c r="CZ1781">
        <f>BP1781*CH1781*1000*LCI!$E$93</f>
        <v>0</v>
      </c>
      <c r="DA1781">
        <f>BQ1781*CI1781*1000*(LCI!$E$99)</f>
        <v>0</v>
      </c>
      <c r="DB1781">
        <f>BR1781*CJ1781*1000*(LCI!$E$96)</f>
        <v>0</v>
      </c>
    </row>
    <row r="1782" spans="1:106" x14ac:dyDescent="0.25">
      <c r="A1782" s="197">
        <v>35025</v>
      </c>
      <c r="B1782" s="197" t="s">
        <v>1746</v>
      </c>
      <c r="C1782" s="197" t="s">
        <v>1758</v>
      </c>
      <c r="D1782" s="197">
        <v>-103.41244399999999</v>
      </c>
      <c r="E1782" s="197">
        <v>32.782800000000002</v>
      </c>
      <c r="F1782">
        <v>0</v>
      </c>
      <c r="G1782">
        <f t="shared" si="166"/>
        <v>0</v>
      </c>
      <c r="H1782" s="198">
        <v>0</v>
      </c>
      <c r="Q1782" s="221">
        <f>(Q4867*10000)*TEA!$M$15*10^-6</f>
        <v>53.820452463299993</v>
      </c>
      <c r="R1782" s="221">
        <f>(R4867*10000)*TEA!$O$15*10^-6</f>
        <v>53.820452463299993</v>
      </c>
      <c r="AA1782">
        <f t="shared" si="168"/>
        <v>1</v>
      </c>
      <c r="AB1782" s="197">
        <v>35025</v>
      </c>
      <c r="AC1782" s="197">
        <v>0</v>
      </c>
      <c r="AD1782" s="197">
        <f t="shared" si="167"/>
        <v>0</v>
      </c>
      <c r="AE1782" s="197">
        <v>0</v>
      </c>
      <c r="AJ1782">
        <v>0</v>
      </c>
      <c r="AK1782">
        <v>0</v>
      </c>
      <c r="AU1782" s="198">
        <v>0.27272727299999999</v>
      </c>
      <c r="AV1782" s="6">
        <v>0</v>
      </c>
      <c r="AW1782" s="198">
        <v>0.38356000000000001</v>
      </c>
      <c r="BO1782" s="198"/>
      <c r="BP1782" s="354">
        <f t="shared" si="163"/>
        <v>0</v>
      </c>
      <c r="BQ1782" s="354">
        <f t="shared" si="164"/>
        <v>0</v>
      </c>
      <c r="BR1782" s="354">
        <f t="shared" si="165"/>
        <v>0</v>
      </c>
      <c r="CG1782" s="198"/>
      <c r="CH1782">
        <f>(Transest!$J$14/HexExtSoy!$K$4)</f>
        <v>0.20257267294641951</v>
      </c>
      <c r="CI1782">
        <f>(HydroProcOil!$K$14/HexExtSoy!$K$4)</f>
        <v>0.10977777777777777</v>
      </c>
      <c r="CJ1782">
        <f>(StarchFerm!$K$24/StarchFerm!$K$4)</f>
        <v>0.33157302630665886</v>
      </c>
      <c r="CY1782" s="198"/>
      <c r="CZ1782">
        <f>BP1782*CH1782*1000*LCI!$E$93</f>
        <v>0</v>
      </c>
      <c r="DA1782">
        <f>BQ1782*CI1782*1000*(LCI!$E$99)</f>
        <v>0</v>
      </c>
      <c r="DB1782">
        <f>BR1782*CJ1782*1000*(LCI!$E$96)</f>
        <v>0</v>
      </c>
    </row>
    <row r="1783" spans="1:106" x14ac:dyDescent="0.25">
      <c r="A1783" s="197">
        <v>35027</v>
      </c>
      <c r="B1783" s="197" t="s">
        <v>1746</v>
      </c>
      <c r="C1783" s="197" t="s">
        <v>705</v>
      </c>
      <c r="D1783" s="197">
        <v>-105.463641</v>
      </c>
      <c r="E1783" s="197">
        <v>33.740180000000002</v>
      </c>
      <c r="F1783">
        <v>0</v>
      </c>
      <c r="G1783">
        <f t="shared" si="166"/>
        <v>0</v>
      </c>
      <c r="H1783" s="198">
        <v>0</v>
      </c>
      <c r="Q1783" s="221">
        <f>(Q4868*10000)*TEA!$M$15*10^-6</f>
        <v>49.430929522049993</v>
      </c>
      <c r="R1783" s="221">
        <f>(R4868*10000)*TEA!$O$15*10^-6</f>
        <v>49.430929522049993</v>
      </c>
      <c r="AA1783">
        <f t="shared" si="168"/>
        <v>1</v>
      </c>
      <c r="AB1783" s="197">
        <v>35027</v>
      </c>
      <c r="AC1783" s="197">
        <v>0</v>
      </c>
      <c r="AD1783" s="197">
        <f t="shared" si="167"/>
        <v>0</v>
      </c>
      <c r="AE1783" s="197">
        <v>0</v>
      </c>
      <c r="AJ1783">
        <v>0</v>
      </c>
      <c r="AK1783">
        <v>0</v>
      </c>
      <c r="AU1783" s="198">
        <v>0.27272727299999999</v>
      </c>
      <c r="AV1783" s="6">
        <v>0</v>
      </c>
      <c r="AW1783" s="198">
        <v>0.38356000000000001</v>
      </c>
      <c r="BO1783" s="198"/>
      <c r="BP1783" s="354">
        <f t="shared" si="163"/>
        <v>0</v>
      </c>
      <c r="BQ1783" s="354">
        <f t="shared" si="164"/>
        <v>0</v>
      </c>
      <c r="BR1783" s="354">
        <f t="shared" si="165"/>
        <v>0</v>
      </c>
      <c r="CG1783" s="198"/>
      <c r="CH1783">
        <f>(Transest!$J$14/HexExtSoy!$K$4)</f>
        <v>0.20257267294641951</v>
      </c>
      <c r="CI1783">
        <f>(HydroProcOil!$K$14/HexExtSoy!$K$4)</f>
        <v>0.10977777777777777</v>
      </c>
      <c r="CJ1783">
        <f>(StarchFerm!$K$24/StarchFerm!$K$4)</f>
        <v>0.33157302630665886</v>
      </c>
      <c r="CY1783" s="198"/>
      <c r="CZ1783">
        <f>BP1783*CH1783*1000*LCI!$E$93</f>
        <v>0</v>
      </c>
      <c r="DA1783">
        <f>BQ1783*CI1783*1000*(LCI!$E$99)</f>
        <v>0</v>
      </c>
      <c r="DB1783">
        <f>BR1783*CJ1783*1000*(LCI!$E$96)</f>
        <v>0</v>
      </c>
    </row>
    <row r="1784" spans="1:106" x14ac:dyDescent="0.25">
      <c r="A1784" s="197">
        <v>35028</v>
      </c>
      <c r="B1784" s="197" t="s">
        <v>1746</v>
      </c>
      <c r="C1784" s="197" t="s">
        <v>1759</v>
      </c>
      <c r="D1784" s="197">
        <v>-106.315252</v>
      </c>
      <c r="E1784" s="197">
        <v>35.85951</v>
      </c>
      <c r="F1784">
        <v>0</v>
      </c>
      <c r="G1784">
        <f t="shared" si="166"/>
        <v>0</v>
      </c>
      <c r="H1784" s="198">
        <v>0</v>
      </c>
      <c r="Q1784" s="221">
        <f>(Q4869*10000)*TEA!$M$15*10^-6</f>
        <v>39.538656598050004</v>
      </c>
      <c r="R1784" s="221">
        <f>(R4869*10000)*TEA!$O$15*10^-6</f>
        <v>39.538656598050004</v>
      </c>
      <c r="AA1784">
        <f t="shared" si="168"/>
        <v>1</v>
      </c>
      <c r="AB1784" s="197">
        <v>35028</v>
      </c>
      <c r="AC1784" s="197">
        <v>0</v>
      </c>
      <c r="AD1784" s="197">
        <f t="shared" si="167"/>
        <v>0</v>
      </c>
      <c r="AE1784" s="197">
        <v>0</v>
      </c>
      <c r="AJ1784">
        <v>0</v>
      </c>
      <c r="AK1784">
        <v>0</v>
      </c>
      <c r="AU1784" s="198">
        <v>0.27272727299999999</v>
      </c>
      <c r="AV1784" s="6">
        <v>0</v>
      </c>
      <c r="AW1784" s="198">
        <v>0.38356000000000001</v>
      </c>
      <c r="BO1784" s="198"/>
      <c r="BP1784" s="354">
        <f t="shared" si="163"/>
        <v>0</v>
      </c>
      <c r="BQ1784" s="354">
        <f t="shared" si="164"/>
        <v>0</v>
      </c>
      <c r="BR1784" s="354">
        <f t="shared" si="165"/>
        <v>0</v>
      </c>
      <c r="CG1784" s="198"/>
      <c r="CH1784">
        <f>(Transest!$J$14/HexExtSoy!$K$4)</f>
        <v>0.20257267294641951</v>
      </c>
      <c r="CI1784">
        <f>(HydroProcOil!$K$14/HexExtSoy!$K$4)</f>
        <v>0.10977777777777777</v>
      </c>
      <c r="CJ1784">
        <f>(StarchFerm!$K$24/StarchFerm!$K$4)</f>
        <v>0.33157302630665886</v>
      </c>
      <c r="CY1784" s="198"/>
      <c r="CZ1784">
        <f>BP1784*CH1784*1000*LCI!$E$93</f>
        <v>0</v>
      </c>
      <c r="DA1784">
        <f>BQ1784*CI1784*1000*(LCI!$E$99)</f>
        <v>0</v>
      </c>
      <c r="DB1784">
        <f>BR1784*CJ1784*1000*(LCI!$E$96)</f>
        <v>0</v>
      </c>
    </row>
    <row r="1785" spans="1:106" x14ac:dyDescent="0.25">
      <c r="A1785" s="197">
        <v>35029</v>
      </c>
      <c r="B1785" s="197" t="s">
        <v>1746</v>
      </c>
      <c r="C1785" s="197" t="s">
        <v>1760</v>
      </c>
      <c r="D1785" s="197">
        <v>-107.762235</v>
      </c>
      <c r="E1785" s="197">
        <v>32.181379999999997</v>
      </c>
      <c r="F1785">
        <v>0</v>
      </c>
      <c r="G1785">
        <f t="shared" si="166"/>
        <v>0</v>
      </c>
      <c r="H1785" s="198">
        <v>0</v>
      </c>
      <c r="Q1785" s="221">
        <f>(Q4870*10000)*TEA!$M$15*10^-6</f>
        <v>55.153650758849999</v>
      </c>
      <c r="R1785" s="221">
        <f>(R4870*10000)*TEA!$O$15*10^-6</f>
        <v>55.153650758849999</v>
      </c>
      <c r="AA1785">
        <f t="shared" si="168"/>
        <v>1</v>
      </c>
      <c r="AB1785" s="197">
        <v>35029</v>
      </c>
      <c r="AC1785" s="197">
        <v>0</v>
      </c>
      <c r="AD1785" s="197">
        <f t="shared" si="167"/>
        <v>0</v>
      </c>
      <c r="AE1785" s="197">
        <v>0</v>
      </c>
      <c r="AJ1785">
        <v>0</v>
      </c>
      <c r="AK1785">
        <v>0</v>
      </c>
      <c r="AU1785" s="198">
        <v>0.27272727299999999</v>
      </c>
      <c r="AV1785" s="6">
        <v>0</v>
      </c>
      <c r="AW1785" s="198">
        <v>0.38356000000000001</v>
      </c>
      <c r="BO1785" s="198"/>
      <c r="BP1785" s="354">
        <f t="shared" si="163"/>
        <v>0</v>
      </c>
      <c r="BQ1785" s="354">
        <f t="shared" si="164"/>
        <v>0</v>
      </c>
      <c r="BR1785" s="354">
        <f t="shared" si="165"/>
        <v>0</v>
      </c>
      <c r="CG1785" s="198"/>
      <c r="CH1785">
        <f>(Transest!$J$14/HexExtSoy!$K$4)</f>
        <v>0.20257267294641951</v>
      </c>
      <c r="CI1785">
        <f>(HydroProcOil!$K$14/HexExtSoy!$K$4)</f>
        <v>0.10977777777777777</v>
      </c>
      <c r="CJ1785">
        <f>(StarchFerm!$K$24/StarchFerm!$K$4)</f>
        <v>0.33157302630665886</v>
      </c>
      <c r="CY1785" s="198"/>
      <c r="CZ1785">
        <f>BP1785*CH1785*1000*LCI!$E$93</f>
        <v>0</v>
      </c>
      <c r="DA1785">
        <f>BQ1785*CI1785*1000*(LCI!$E$99)</f>
        <v>0</v>
      </c>
      <c r="DB1785">
        <f>BR1785*CJ1785*1000*(LCI!$E$96)</f>
        <v>0</v>
      </c>
    </row>
    <row r="1786" spans="1:106" x14ac:dyDescent="0.25">
      <c r="A1786" s="197">
        <v>35031</v>
      </c>
      <c r="B1786" s="197" t="s">
        <v>1746</v>
      </c>
      <c r="C1786" s="197" t="s">
        <v>1761</v>
      </c>
      <c r="D1786" s="197">
        <v>-108.267511</v>
      </c>
      <c r="E1786" s="197">
        <v>35.579830000000001</v>
      </c>
      <c r="F1786">
        <v>0</v>
      </c>
      <c r="G1786">
        <f t="shared" si="166"/>
        <v>0</v>
      </c>
      <c r="H1786" s="198">
        <v>0</v>
      </c>
      <c r="Q1786" s="221">
        <f>(Q4871*10000)*TEA!$M$15*10^-6</f>
        <v>44.078825434499997</v>
      </c>
      <c r="R1786" s="221">
        <f>(R4871*10000)*TEA!$O$15*10^-6</f>
        <v>44.078825434499997</v>
      </c>
      <c r="AA1786">
        <f t="shared" si="168"/>
        <v>1</v>
      </c>
      <c r="AB1786" s="197">
        <v>35031</v>
      </c>
      <c r="AC1786" s="197">
        <v>0</v>
      </c>
      <c r="AD1786" s="197">
        <f t="shared" si="167"/>
        <v>0</v>
      </c>
      <c r="AE1786" s="197">
        <v>0</v>
      </c>
      <c r="AJ1786">
        <v>0</v>
      </c>
      <c r="AK1786">
        <v>0</v>
      </c>
      <c r="AU1786" s="198">
        <v>0.27272727299999999</v>
      </c>
      <c r="AV1786" s="6">
        <v>0</v>
      </c>
      <c r="AW1786" s="198">
        <v>0.38356000000000001</v>
      </c>
      <c r="BO1786" s="198"/>
      <c r="BP1786" s="354">
        <f t="shared" si="163"/>
        <v>0</v>
      </c>
      <c r="BQ1786" s="354">
        <f t="shared" si="164"/>
        <v>0</v>
      </c>
      <c r="BR1786" s="354">
        <f t="shared" si="165"/>
        <v>0</v>
      </c>
      <c r="CG1786" s="198"/>
      <c r="CH1786">
        <f>(Transest!$J$14/HexExtSoy!$K$4)</f>
        <v>0.20257267294641951</v>
      </c>
      <c r="CI1786">
        <f>(HydroProcOil!$K$14/HexExtSoy!$K$4)</f>
        <v>0.10977777777777777</v>
      </c>
      <c r="CJ1786">
        <f>(StarchFerm!$K$24/StarchFerm!$K$4)</f>
        <v>0.33157302630665886</v>
      </c>
      <c r="CY1786" s="198"/>
      <c r="CZ1786">
        <f>BP1786*CH1786*1000*LCI!$E$93</f>
        <v>0</v>
      </c>
      <c r="DA1786">
        <f>BQ1786*CI1786*1000*(LCI!$E$99)</f>
        <v>0</v>
      </c>
      <c r="DB1786">
        <f>BR1786*CJ1786*1000*(LCI!$E$96)</f>
        <v>0</v>
      </c>
    </row>
    <row r="1787" spans="1:106" x14ac:dyDescent="0.25">
      <c r="A1787" s="197">
        <v>35033</v>
      </c>
      <c r="B1787" s="197" t="s">
        <v>1746</v>
      </c>
      <c r="C1787" s="197" t="s">
        <v>1762</v>
      </c>
      <c r="D1787" s="197">
        <v>-104.95169</v>
      </c>
      <c r="E1787" s="197">
        <v>36.002580000000002</v>
      </c>
      <c r="F1787">
        <v>0</v>
      </c>
      <c r="G1787">
        <f t="shared" si="166"/>
        <v>0</v>
      </c>
      <c r="H1787" s="198">
        <v>6.28</v>
      </c>
      <c r="Q1787" s="221">
        <f>(Q4872*10000)*TEA!$M$15*10^-6</f>
        <v>40.440801825450002</v>
      </c>
      <c r="R1787" s="221">
        <f>(R4872*10000)*TEA!$O$15*10^-6</f>
        <v>40.440801825450002</v>
      </c>
      <c r="AA1787">
        <f t="shared" si="168"/>
        <v>1</v>
      </c>
      <c r="AB1787" s="197">
        <v>35033</v>
      </c>
      <c r="AC1787" s="197">
        <v>0</v>
      </c>
      <c r="AD1787" s="197">
        <f t="shared" si="167"/>
        <v>0</v>
      </c>
      <c r="AE1787" s="197">
        <v>2</v>
      </c>
      <c r="AJ1787">
        <v>0</v>
      </c>
      <c r="AK1787">
        <v>0</v>
      </c>
      <c r="AU1787" s="198">
        <v>0.27272727299999999</v>
      </c>
      <c r="AV1787" s="6">
        <v>0</v>
      </c>
      <c r="AW1787" s="198">
        <v>0.38356000000000001</v>
      </c>
      <c r="BO1787" s="198"/>
      <c r="BP1787" s="354">
        <f t="shared" si="163"/>
        <v>0</v>
      </c>
      <c r="BQ1787" s="354">
        <f t="shared" si="164"/>
        <v>0</v>
      </c>
      <c r="BR1787" s="354">
        <f t="shared" si="165"/>
        <v>4.8175136000000007</v>
      </c>
      <c r="CG1787" s="198"/>
      <c r="CH1787">
        <f>(Transest!$J$14/HexExtSoy!$K$4)</f>
        <v>0.20257267294641951</v>
      </c>
      <c r="CI1787">
        <f>(HydroProcOil!$K$14/HexExtSoy!$K$4)</f>
        <v>0.10977777777777777</v>
      </c>
      <c r="CJ1787">
        <f>(StarchFerm!$K$24/StarchFerm!$K$4)</f>
        <v>0.33157302630665886</v>
      </c>
      <c r="CY1787" s="198"/>
      <c r="CZ1787">
        <f>BP1787*CH1787*1000*LCI!$E$93</f>
        <v>0</v>
      </c>
      <c r="DA1787">
        <f>BQ1787*CI1787*1000*(LCI!$E$99)</f>
        <v>0</v>
      </c>
      <c r="DB1787">
        <f>BR1787*CJ1787*1000*(LCI!$E$96)</f>
        <v>43048.786339706872</v>
      </c>
    </row>
    <row r="1788" spans="1:106" x14ac:dyDescent="0.25">
      <c r="A1788" s="197">
        <v>35035</v>
      </c>
      <c r="B1788" s="197" t="s">
        <v>1746</v>
      </c>
      <c r="C1788" s="197" t="s">
        <v>830</v>
      </c>
      <c r="D1788" s="197">
        <v>-105.74915300000001</v>
      </c>
      <c r="E1788" s="197">
        <v>32.605429999999998</v>
      </c>
      <c r="F1788">
        <v>2.69</v>
      </c>
      <c r="G1788">
        <f t="shared" si="166"/>
        <v>2.69</v>
      </c>
      <c r="H1788" s="198">
        <v>0</v>
      </c>
      <c r="Q1788" s="221">
        <f>(Q4873*10000)*TEA!$M$15*10^-6</f>
        <v>53.012826869400001</v>
      </c>
      <c r="R1788" s="221">
        <f>(R4873*10000)*TEA!$O$15*10^-6</f>
        <v>53.012826869400001</v>
      </c>
      <c r="AA1788">
        <f t="shared" si="168"/>
        <v>1</v>
      </c>
      <c r="AB1788" s="197">
        <v>35035</v>
      </c>
      <c r="AC1788" s="197">
        <v>97</v>
      </c>
      <c r="AD1788" s="197">
        <f t="shared" si="167"/>
        <v>97</v>
      </c>
      <c r="AE1788" s="197">
        <v>0</v>
      </c>
      <c r="AJ1788">
        <v>0</v>
      </c>
      <c r="AK1788">
        <v>0</v>
      </c>
      <c r="AU1788" s="198">
        <v>0.27272727299999999</v>
      </c>
      <c r="AV1788" s="6">
        <v>0</v>
      </c>
      <c r="AW1788" s="198">
        <v>0.38356000000000001</v>
      </c>
      <c r="BO1788" s="198"/>
      <c r="BP1788" s="354">
        <f t="shared" si="163"/>
        <v>71.162727343889998</v>
      </c>
      <c r="BQ1788" s="354">
        <f t="shared" si="164"/>
        <v>0</v>
      </c>
      <c r="BR1788" s="354">
        <f t="shared" si="165"/>
        <v>0</v>
      </c>
      <c r="CG1788" s="198"/>
      <c r="CH1788">
        <f>(Transest!$J$14/HexExtSoy!$K$4)</f>
        <v>0.20257267294641951</v>
      </c>
      <c r="CI1788">
        <f>(HydroProcOil!$K$14/HexExtSoy!$K$4)</f>
        <v>0.10977777777777777</v>
      </c>
      <c r="CJ1788">
        <f>(StarchFerm!$K$24/StarchFerm!$K$4)</f>
        <v>0.33157302630665886</v>
      </c>
      <c r="CY1788" s="198"/>
      <c r="CZ1788">
        <f>BP1788*CH1788*1000*LCI!$E$93</f>
        <v>544189.80193089182</v>
      </c>
      <c r="DA1788">
        <f>BQ1788*CI1788*1000*(LCI!$E$99)</f>
        <v>0</v>
      </c>
      <c r="DB1788">
        <f>BR1788*CJ1788*1000*(LCI!$E$96)</f>
        <v>0</v>
      </c>
    </row>
    <row r="1789" spans="1:106" x14ac:dyDescent="0.25">
      <c r="A1789" s="197">
        <v>35037</v>
      </c>
      <c r="B1789" s="197" t="s">
        <v>1746</v>
      </c>
      <c r="C1789" s="197" t="s">
        <v>1763</v>
      </c>
      <c r="D1789" s="197">
        <v>-103.544922</v>
      </c>
      <c r="E1789" s="197">
        <v>35.10172</v>
      </c>
      <c r="F1789">
        <v>0</v>
      </c>
      <c r="G1789">
        <f t="shared" si="166"/>
        <v>0</v>
      </c>
      <c r="H1789" s="198">
        <v>0</v>
      </c>
      <c r="Q1789" s="221">
        <f>(Q4874*10000)*TEA!$M$15*10^-6</f>
        <v>48.590871911549996</v>
      </c>
      <c r="R1789" s="221">
        <f>(R4874*10000)*TEA!$O$15*10^-6</f>
        <v>48.590871911549996</v>
      </c>
      <c r="AA1789">
        <f t="shared" si="168"/>
        <v>1</v>
      </c>
      <c r="AB1789" s="197">
        <v>35037</v>
      </c>
      <c r="AC1789" s="197">
        <v>0</v>
      </c>
      <c r="AD1789" s="197">
        <f t="shared" si="167"/>
        <v>0</v>
      </c>
      <c r="AE1789" s="197">
        <v>0</v>
      </c>
      <c r="AJ1789">
        <v>0</v>
      </c>
      <c r="AK1789">
        <v>0</v>
      </c>
      <c r="AU1789" s="198">
        <v>0.27272727299999999</v>
      </c>
      <c r="AV1789" s="6">
        <v>0</v>
      </c>
      <c r="AW1789" s="198">
        <v>0.38356000000000001</v>
      </c>
      <c r="BO1789" s="198"/>
      <c r="BP1789" s="354">
        <f t="shared" si="163"/>
        <v>0</v>
      </c>
      <c r="BQ1789" s="354">
        <f t="shared" si="164"/>
        <v>0</v>
      </c>
      <c r="BR1789" s="354">
        <f t="shared" si="165"/>
        <v>0</v>
      </c>
      <c r="CG1789" s="198"/>
      <c r="CH1789">
        <f>(Transest!$J$14/HexExtSoy!$K$4)</f>
        <v>0.20257267294641951</v>
      </c>
      <c r="CI1789">
        <f>(HydroProcOil!$K$14/HexExtSoy!$K$4)</f>
        <v>0.10977777777777777</v>
      </c>
      <c r="CJ1789">
        <f>(StarchFerm!$K$24/StarchFerm!$K$4)</f>
        <v>0.33157302630665886</v>
      </c>
      <c r="CY1789" s="198"/>
      <c r="CZ1789">
        <f>BP1789*CH1789*1000*LCI!$E$93</f>
        <v>0</v>
      </c>
      <c r="DA1789">
        <f>BQ1789*CI1789*1000*(LCI!$E$99)</f>
        <v>0</v>
      </c>
      <c r="DB1789">
        <f>BR1789*CJ1789*1000*(LCI!$E$96)</f>
        <v>0</v>
      </c>
    </row>
    <row r="1790" spans="1:106" x14ac:dyDescent="0.25">
      <c r="A1790" s="197">
        <v>35039</v>
      </c>
      <c r="B1790" s="197" t="s">
        <v>1746</v>
      </c>
      <c r="C1790" s="197" t="s">
        <v>1764</v>
      </c>
      <c r="D1790" s="197">
        <v>-106.71129000000001</v>
      </c>
      <c r="E1790" s="197">
        <v>36.500459999999997</v>
      </c>
      <c r="F1790">
        <v>0</v>
      </c>
      <c r="G1790">
        <f t="shared" si="166"/>
        <v>0</v>
      </c>
      <c r="H1790" s="198">
        <v>0</v>
      </c>
      <c r="Q1790" s="221">
        <f>(Q4875*10000)*TEA!$M$15*10^-6</f>
        <v>37.835454626999997</v>
      </c>
      <c r="R1790" s="221">
        <f>(R4875*10000)*TEA!$O$15*10^-6</f>
        <v>37.835454626999997</v>
      </c>
      <c r="AA1790">
        <f t="shared" si="168"/>
        <v>1</v>
      </c>
      <c r="AB1790" s="197">
        <v>35039</v>
      </c>
      <c r="AC1790" s="197">
        <v>0</v>
      </c>
      <c r="AD1790" s="197">
        <f t="shared" si="167"/>
        <v>0</v>
      </c>
      <c r="AE1790" s="197">
        <v>0</v>
      </c>
      <c r="AJ1790">
        <v>0</v>
      </c>
      <c r="AK1790">
        <v>0</v>
      </c>
      <c r="AU1790" s="198">
        <v>0.27272727299999999</v>
      </c>
      <c r="AV1790" s="6">
        <v>0</v>
      </c>
      <c r="AW1790" s="198">
        <v>0.38356000000000001</v>
      </c>
      <c r="BO1790" s="198"/>
      <c r="BP1790" s="354">
        <f t="shared" si="163"/>
        <v>0</v>
      </c>
      <c r="BQ1790" s="354">
        <f t="shared" si="164"/>
        <v>0</v>
      </c>
      <c r="BR1790" s="354">
        <f t="shared" si="165"/>
        <v>0</v>
      </c>
      <c r="CG1790" s="198"/>
      <c r="CH1790">
        <f>(Transest!$J$14/HexExtSoy!$K$4)</f>
        <v>0.20257267294641951</v>
      </c>
      <c r="CI1790">
        <f>(HydroProcOil!$K$14/HexExtSoy!$K$4)</f>
        <v>0.10977777777777777</v>
      </c>
      <c r="CJ1790">
        <f>(StarchFerm!$K$24/StarchFerm!$K$4)</f>
        <v>0.33157302630665886</v>
      </c>
      <c r="CY1790" s="198"/>
      <c r="CZ1790">
        <f>BP1790*CH1790*1000*LCI!$E$93</f>
        <v>0</v>
      </c>
      <c r="DA1790">
        <f>BQ1790*CI1790*1000*(LCI!$E$99)</f>
        <v>0</v>
      </c>
      <c r="DB1790">
        <f>BR1790*CJ1790*1000*(LCI!$E$96)</f>
        <v>0</v>
      </c>
    </row>
    <row r="1791" spans="1:106" x14ac:dyDescent="0.25">
      <c r="A1791" s="197">
        <v>35041</v>
      </c>
      <c r="B1791" s="197" t="s">
        <v>1746</v>
      </c>
      <c r="C1791" s="197" t="s">
        <v>1662</v>
      </c>
      <c r="D1791" s="197">
        <v>-103.480671</v>
      </c>
      <c r="E1791" s="197">
        <v>34.020870000000002</v>
      </c>
      <c r="F1791">
        <v>0</v>
      </c>
      <c r="G1791">
        <f t="shared" si="166"/>
        <v>0</v>
      </c>
      <c r="H1791" s="198">
        <v>5.41</v>
      </c>
      <c r="Q1791" s="221">
        <f>(Q4876*10000)*TEA!$M$15*10^-6</f>
        <v>51.308910837900001</v>
      </c>
      <c r="R1791" s="221">
        <f>(R4876*10000)*TEA!$O$15*10^-6</f>
        <v>51.308910837900001</v>
      </c>
      <c r="AA1791">
        <f t="shared" si="168"/>
        <v>1</v>
      </c>
      <c r="AB1791" s="197">
        <v>35041</v>
      </c>
      <c r="AC1791" s="197">
        <v>0</v>
      </c>
      <c r="AD1791" s="197">
        <f t="shared" si="167"/>
        <v>0</v>
      </c>
      <c r="AE1791" s="197">
        <v>5781</v>
      </c>
      <c r="AJ1791">
        <v>0</v>
      </c>
      <c r="AK1791">
        <v>0</v>
      </c>
      <c r="AU1791" s="198">
        <v>0.27272727299999999</v>
      </c>
      <c r="AV1791" s="6">
        <v>0</v>
      </c>
      <c r="AW1791" s="198">
        <v>0.38356000000000001</v>
      </c>
      <c r="BO1791" s="198"/>
      <c r="BP1791" s="354">
        <f t="shared" si="163"/>
        <v>0</v>
      </c>
      <c r="BQ1791" s="354">
        <f t="shared" si="164"/>
        <v>0</v>
      </c>
      <c r="BR1791" s="354">
        <f t="shared" si="165"/>
        <v>11995.9195476</v>
      </c>
      <c r="CG1791" s="198"/>
      <c r="CH1791">
        <f>(Transest!$J$14/HexExtSoy!$K$4)</f>
        <v>0.20257267294641951</v>
      </c>
      <c r="CI1791">
        <f>(HydroProcOil!$K$14/HexExtSoy!$K$4)</f>
        <v>0.10977777777777777</v>
      </c>
      <c r="CJ1791">
        <f>(StarchFerm!$K$24/StarchFerm!$K$4)</f>
        <v>0.33157302630665886</v>
      </c>
      <c r="CY1791" s="198"/>
      <c r="CZ1791">
        <f>BP1791*CH1791*1000*LCI!$E$93</f>
        <v>0</v>
      </c>
      <c r="DA1791">
        <f>BQ1791*CI1791*1000*(LCI!$E$99)</f>
        <v>0</v>
      </c>
      <c r="DB1791">
        <f>BR1791*CJ1791*1000*(LCI!$E$96)</f>
        <v>107194254.22129488</v>
      </c>
    </row>
    <row r="1792" spans="1:106" x14ac:dyDescent="0.25">
      <c r="A1792" s="197">
        <v>35043</v>
      </c>
      <c r="B1792" s="197" t="s">
        <v>1746</v>
      </c>
      <c r="C1792" s="197" t="s">
        <v>1765</v>
      </c>
      <c r="D1792" s="197">
        <v>-106.86986</v>
      </c>
      <c r="E1792" s="197">
        <v>35.678879999999999</v>
      </c>
      <c r="F1792">
        <v>0</v>
      </c>
      <c r="G1792">
        <f t="shared" si="166"/>
        <v>0</v>
      </c>
      <c r="H1792" s="198">
        <v>0</v>
      </c>
      <c r="Q1792" s="221">
        <f>(Q4877*10000)*TEA!$M$15*10^-6</f>
        <v>40.968288171000005</v>
      </c>
      <c r="R1792" s="221">
        <f>(R4877*10000)*TEA!$O$15*10^-6</f>
        <v>40.968288171000005</v>
      </c>
      <c r="AA1792">
        <f t="shared" si="168"/>
        <v>1</v>
      </c>
      <c r="AB1792" s="197">
        <v>35043</v>
      </c>
      <c r="AC1792" s="197">
        <v>0</v>
      </c>
      <c r="AD1792" s="197">
        <f t="shared" si="167"/>
        <v>0</v>
      </c>
      <c r="AE1792" s="197">
        <v>0</v>
      </c>
      <c r="AJ1792">
        <v>0</v>
      </c>
      <c r="AK1792">
        <v>0</v>
      </c>
      <c r="AU1792" s="198">
        <v>0.27272727299999999</v>
      </c>
      <c r="AV1792" s="6">
        <v>0</v>
      </c>
      <c r="AW1792" s="198">
        <v>0.38356000000000001</v>
      </c>
      <c r="BO1792" s="198"/>
      <c r="BP1792" s="354">
        <f t="shared" si="163"/>
        <v>0</v>
      </c>
      <c r="BQ1792" s="354">
        <f t="shared" si="164"/>
        <v>0</v>
      </c>
      <c r="BR1792" s="354">
        <f t="shared" si="165"/>
        <v>0</v>
      </c>
      <c r="CG1792" s="198"/>
      <c r="CH1792">
        <f>(Transest!$J$14/HexExtSoy!$K$4)</f>
        <v>0.20257267294641951</v>
      </c>
      <c r="CI1792">
        <f>(HydroProcOil!$K$14/HexExtSoy!$K$4)</f>
        <v>0.10977777777777777</v>
      </c>
      <c r="CJ1792">
        <f>(StarchFerm!$K$24/StarchFerm!$K$4)</f>
        <v>0.33157302630665886</v>
      </c>
      <c r="CY1792" s="198"/>
      <c r="CZ1792">
        <f>BP1792*CH1792*1000*LCI!$E$93</f>
        <v>0</v>
      </c>
      <c r="DA1792">
        <f>BQ1792*CI1792*1000*(LCI!$E$99)</f>
        <v>0</v>
      </c>
      <c r="DB1792">
        <f>BR1792*CJ1792*1000*(LCI!$E$96)</f>
        <v>0</v>
      </c>
    </row>
    <row r="1793" spans="1:106" x14ac:dyDescent="0.25">
      <c r="A1793" s="197">
        <v>35045</v>
      </c>
      <c r="B1793" s="197" t="s">
        <v>1746</v>
      </c>
      <c r="C1793" s="197" t="s">
        <v>840</v>
      </c>
      <c r="D1793" s="197">
        <v>-108.32566300000001</v>
      </c>
      <c r="E1793" s="197">
        <v>36.508710000000001</v>
      </c>
      <c r="F1793">
        <v>0</v>
      </c>
      <c r="G1793">
        <f t="shared" si="166"/>
        <v>0</v>
      </c>
      <c r="H1793" s="198">
        <v>0</v>
      </c>
      <c r="Q1793" s="221">
        <f>(Q4878*10000)*TEA!$M$15*10^-6</f>
        <v>40.82492955555</v>
      </c>
      <c r="R1793" s="221">
        <f>(R4878*10000)*TEA!$O$15*10^-6</f>
        <v>40.82492955555</v>
      </c>
      <c r="AA1793">
        <f t="shared" si="168"/>
        <v>1</v>
      </c>
      <c r="AB1793" s="197">
        <v>35045</v>
      </c>
      <c r="AC1793" s="197">
        <v>0</v>
      </c>
      <c r="AD1793" s="197">
        <f t="shared" si="167"/>
        <v>0</v>
      </c>
      <c r="AE1793" s="197">
        <v>0</v>
      </c>
      <c r="AJ1793">
        <v>0</v>
      </c>
      <c r="AK1793">
        <v>0</v>
      </c>
      <c r="AU1793" s="198">
        <v>0.27272727299999999</v>
      </c>
      <c r="AV1793" s="6">
        <v>0</v>
      </c>
      <c r="AW1793" s="198">
        <v>0.38356000000000001</v>
      </c>
      <c r="BO1793" s="198"/>
      <c r="BP1793" s="354">
        <f t="shared" si="163"/>
        <v>0</v>
      </c>
      <c r="BQ1793" s="354">
        <f t="shared" si="164"/>
        <v>0</v>
      </c>
      <c r="BR1793" s="354">
        <f t="shared" si="165"/>
        <v>0</v>
      </c>
      <c r="CG1793" s="198"/>
      <c r="CH1793">
        <f>(Transest!$J$14/HexExtSoy!$K$4)</f>
        <v>0.20257267294641951</v>
      </c>
      <c r="CI1793">
        <f>(HydroProcOil!$K$14/HexExtSoy!$K$4)</f>
        <v>0.10977777777777777</v>
      </c>
      <c r="CJ1793">
        <f>(StarchFerm!$K$24/StarchFerm!$K$4)</f>
        <v>0.33157302630665886</v>
      </c>
      <c r="CY1793" s="198"/>
      <c r="CZ1793">
        <f>BP1793*CH1793*1000*LCI!$E$93</f>
        <v>0</v>
      </c>
      <c r="DA1793">
        <f>BQ1793*CI1793*1000*(LCI!$E$99)</f>
        <v>0</v>
      </c>
      <c r="DB1793">
        <f>BR1793*CJ1793*1000*(LCI!$E$96)</f>
        <v>0</v>
      </c>
    </row>
    <row r="1794" spans="1:106" x14ac:dyDescent="0.25">
      <c r="A1794" s="197">
        <v>35047</v>
      </c>
      <c r="B1794" s="197" t="s">
        <v>1746</v>
      </c>
      <c r="C1794" s="197" t="s">
        <v>841</v>
      </c>
      <c r="D1794" s="197">
        <v>-104.81256399999999</v>
      </c>
      <c r="E1794" s="197">
        <v>35.47166</v>
      </c>
      <c r="F1794">
        <v>0</v>
      </c>
      <c r="G1794">
        <f t="shared" si="166"/>
        <v>0</v>
      </c>
      <c r="H1794" s="198">
        <v>0</v>
      </c>
      <c r="Q1794" s="221">
        <f>(Q4879*10000)*TEA!$M$15*10^-6</f>
        <v>43.537106530799996</v>
      </c>
      <c r="R1794" s="221">
        <f>(R4879*10000)*TEA!$O$15*10^-6</f>
        <v>43.537106530799996</v>
      </c>
      <c r="AA1794">
        <f t="shared" si="168"/>
        <v>1</v>
      </c>
      <c r="AB1794" s="197">
        <v>35047</v>
      </c>
      <c r="AC1794" s="197">
        <v>0</v>
      </c>
      <c r="AD1794" s="197">
        <f t="shared" si="167"/>
        <v>0</v>
      </c>
      <c r="AE1794" s="197">
        <v>0</v>
      </c>
      <c r="AJ1794">
        <v>0</v>
      </c>
      <c r="AK1794">
        <v>0</v>
      </c>
      <c r="AU1794" s="198">
        <v>0.27272727299999999</v>
      </c>
      <c r="AV1794" s="6">
        <v>0</v>
      </c>
      <c r="AW1794" s="198">
        <v>0.38356000000000001</v>
      </c>
      <c r="BO1794" s="198"/>
      <c r="BP1794" s="354">
        <f t="shared" si="163"/>
        <v>0</v>
      </c>
      <c r="BQ1794" s="354">
        <f t="shared" si="164"/>
        <v>0</v>
      </c>
      <c r="BR1794" s="354">
        <f t="shared" si="165"/>
        <v>0</v>
      </c>
      <c r="CG1794" s="198"/>
      <c r="CH1794">
        <f>(Transest!$J$14/HexExtSoy!$K$4)</f>
        <v>0.20257267294641951</v>
      </c>
      <c r="CI1794">
        <f>(HydroProcOil!$K$14/HexExtSoy!$K$4)</f>
        <v>0.10977777777777777</v>
      </c>
      <c r="CJ1794">
        <f>(StarchFerm!$K$24/StarchFerm!$K$4)</f>
        <v>0.33157302630665886</v>
      </c>
      <c r="CY1794" s="198"/>
      <c r="CZ1794">
        <f>BP1794*CH1794*1000*LCI!$E$93</f>
        <v>0</v>
      </c>
      <c r="DA1794">
        <f>BQ1794*CI1794*1000*(LCI!$E$99)</f>
        <v>0</v>
      </c>
      <c r="DB1794">
        <f>BR1794*CJ1794*1000*(LCI!$E$96)</f>
        <v>0</v>
      </c>
    </row>
    <row r="1795" spans="1:106" x14ac:dyDescent="0.25">
      <c r="A1795" s="197">
        <v>35049</v>
      </c>
      <c r="B1795" s="197" t="s">
        <v>1746</v>
      </c>
      <c r="C1795" s="197" t="s">
        <v>1766</v>
      </c>
      <c r="D1795" s="197">
        <v>-105.977299</v>
      </c>
      <c r="E1795" s="197">
        <v>35.498559999999998</v>
      </c>
      <c r="F1795">
        <v>0</v>
      </c>
      <c r="G1795">
        <f t="shared" si="166"/>
        <v>0</v>
      </c>
      <c r="H1795" s="198">
        <v>0</v>
      </c>
      <c r="Q1795" s="221">
        <f>(Q4880*10000)*TEA!$M$15*10^-6</f>
        <v>41.069407008149994</v>
      </c>
      <c r="R1795" s="221">
        <f>(R4880*10000)*TEA!$O$15*10^-6</f>
        <v>41.069407008149994</v>
      </c>
      <c r="AA1795">
        <f t="shared" si="168"/>
        <v>1</v>
      </c>
      <c r="AB1795" s="197">
        <v>35049</v>
      </c>
      <c r="AC1795" s="197">
        <v>0</v>
      </c>
      <c r="AD1795" s="197">
        <f t="shared" si="167"/>
        <v>0</v>
      </c>
      <c r="AE1795" s="197">
        <v>0</v>
      </c>
      <c r="AJ1795">
        <v>0</v>
      </c>
      <c r="AK1795">
        <v>0</v>
      </c>
      <c r="AU1795" s="198">
        <v>0.27272727299999999</v>
      </c>
      <c r="AV1795" s="6">
        <v>0</v>
      </c>
      <c r="AW1795" s="198">
        <v>0.38356000000000001</v>
      </c>
      <c r="BO1795" s="198"/>
      <c r="BP1795" s="354">
        <f t="shared" ref="BP1795:BP1858" si="169">F1795*AC1795*AU1795</f>
        <v>0</v>
      </c>
      <c r="BQ1795" s="354">
        <f t="shared" ref="BQ1795:BQ1858" si="170">G1795*AD1795*AV1795</f>
        <v>0</v>
      </c>
      <c r="BR1795" s="354">
        <f t="shared" ref="BR1795:BR1858" si="171">H1795*AE1795*AW1795</f>
        <v>0</v>
      </c>
      <c r="CG1795" s="198"/>
      <c r="CH1795">
        <f>(Transest!$J$14/HexExtSoy!$K$4)</f>
        <v>0.20257267294641951</v>
      </c>
      <c r="CI1795">
        <f>(HydroProcOil!$K$14/HexExtSoy!$K$4)</f>
        <v>0.10977777777777777</v>
      </c>
      <c r="CJ1795">
        <f>(StarchFerm!$K$24/StarchFerm!$K$4)</f>
        <v>0.33157302630665886</v>
      </c>
      <c r="CY1795" s="198"/>
      <c r="CZ1795">
        <f>BP1795*CH1795*1000*LCI!$E$93</f>
        <v>0</v>
      </c>
      <c r="DA1795">
        <f>BQ1795*CI1795*1000*(LCI!$E$99)</f>
        <v>0</v>
      </c>
      <c r="DB1795">
        <f>BR1795*CJ1795*1000*(LCI!$E$96)</f>
        <v>0</v>
      </c>
    </row>
    <row r="1796" spans="1:106" x14ac:dyDescent="0.25">
      <c r="A1796" s="197">
        <v>35051</v>
      </c>
      <c r="B1796" s="197" t="s">
        <v>1746</v>
      </c>
      <c r="C1796" s="197" t="s">
        <v>777</v>
      </c>
      <c r="D1796" s="197">
        <v>-107.20140600000001</v>
      </c>
      <c r="E1796" s="197">
        <v>33.126710000000003</v>
      </c>
      <c r="F1796">
        <v>0</v>
      </c>
      <c r="G1796">
        <f t="shared" ref="G1796:G1859" si="172">F1796</f>
        <v>0</v>
      </c>
      <c r="H1796" s="198">
        <v>0</v>
      </c>
      <c r="Q1796" s="221">
        <f>(Q4881*10000)*TEA!$M$15*10^-6</f>
        <v>51.897223557450005</v>
      </c>
      <c r="R1796" s="221">
        <f>(R4881*10000)*TEA!$O$15*10^-6</f>
        <v>51.897223557450005</v>
      </c>
      <c r="AA1796">
        <f t="shared" si="168"/>
        <v>1</v>
      </c>
      <c r="AB1796" s="197">
        <v>35051</v>
      </c>
      <c r="AC1796" s="197">
        <v>0</v>
      </c>
      <c r="AD1796" s="197">
        <f t="shared" ref="AD1796:AD1859" si="173">AC1796</f>
        <v>0</v>
      </c>
      <c r="AE1796" s="197">
        <v>0</v>
      </c>
      <c r="AJ1796">
        <v>0</v>
      </c>
      <c r="AK1796">
        <v>0</v>
      </c>
      <c r="AU1796" s="198">
        <v>0.27272727299999999</v>
      </c>
      <c r="AV1796" s="6">
        <v>0</v>
      </c>
      <c r="AW1796" s="198">
        <v>0.38356000000000001</v>
      </c>
      <c r="BO1796" s="198"/>
      <c r="BP1796" s="354">
        <f t="shared" si="169"/>
        <v>0</v>
      </c>
      <c r="BQ1796" s="354">
        <f t="shared" si="170"/>
        <v>0</v>
      </c>
      <c r="BR1796" s="354">
        <f t="shared" si="171"/>
        <v>0</v>
      </c>
      <c r="CG1796" s="198"/>
      <c r="CH1796">
        <f>(Transest!$J$14/HexExtSoy!$K$4)</f>
        <v>0.20257267294641951</v>
      </c>
      <c r="CI1796">
        <f>(HydroProcOil!$K$14/HexExtSoy!$K$4)</f>
        <v>0.10977777777777777</v>
      </c>
      <c r="CJ1796">
        <f>(StarchFerm!$K$24/StarchFerm!$K$4)</f>
        <v>0.33157302630665886</v>
      </c>
      <c r="CY1796" s="198"/>
      <c r="CZ1796">
        <f>BP1796*CH1796*1000*LCI!$E$93</f>
        <v>0</v>
      </c>
      <c r="DA1796">
        <f>BQ1796*CI1796*1000*(LCI!$E$99)</f>
        <v>0</v>
      </c>
      <c r="DB1796">
        <f>BR1796*CJ1796*1000*(LCI!$E$96)</f>
        <v>0</v>
      </c>
    </row>
    <row r="1797" spans="1:106" x14ac:dyDescent="0.25">
      <c r="A1797" s="197">
        <v>35053</v>
      </c>
      <c r="B1797" s="197" t="s">
        <v>1746</v>
      </c>
      <c r="C1797" s="197" t="s">
        <v>1767</v>
      </c>
      <c r="D1797" s="197">
        <v>-106.933938</v>
      </c>
      <c r="E1797" s="197">
        <v>34.006219999999999</v>
      </c>
      <c r="F1797">
        <v>0</v>
      </c>
      <c r="G1797">
        <f t="shared" si="172"/>
        <v>0</v>
      </c>
      <c r="H1797" s="198">
        <v>0</v>
      </c>
      <c r="Q1797" s="221">
        <f>(Q4882*10000)*TEA!$M$15*10^-6</f>
        <v>48.300468056549995</v>
      </c>
      <c r="R1797" s="221">
        <f>(R4882*10000)*TEA!$O$15*10^-6</f>
        <v>48.300468056549995</v>
      </c>
      <c r="AA1797">
        <f t="shared" si="168"/>
        <v>1</v>
      </c>
      <c r="AB1797" s="197">
        <v>35053</v>
      </c>
      <c r="AC1797" s="197">
        <v>0</v>
      </c>
      <c r="AD1797" s="197">
        <f t="shared" si="173"/>
        <v>0</v>
      </c>
      <c r="AE1797" s="197">
        <v>0</v>
      </c>
      <c r="AJ1797">
        <v>0</v>
      </c>
      <c r="AK1797">
        <v>0</v>
      </c>
      <c r="AU1797" s="198">
        <v>0.27272727299999999</v>
      </c>
      <c r="AV1797" s="6">
        <v>0</v>
      </c>
      <c r="AW1797" s="198">
        <v>0.38356000000000001</v>
      </c>
      <c r="BO1797" s="198"/>
      <c r="BP1797" s="354">
        <f t="shared" si="169"/>
        <v>0</v>
      </c>
      <c r="BQ1797" s="354">
        <f t="shared" si="170"/>
        <v>0</v>
      </c>
      <c r="BR1797" s="354">
        <f t="shared" si="171"/>
        <v>0</v>
      </c>
      <c r="CG1797" s="198"/>
      <c r="CH1797">
        <f>(Transest!$J$14/HexExtSoy!$K$4)</f>
        <v>0.20257267294641951</v>
      </c>
      <c r="CI1797">
        <f>(HydroProcOil!$K$14/HexExtSoy!$K$4)</f>
        <v>0.10977777777777777</v>
      </c>
      <c r="CJ1797">
        <f>(StarchFerm!$K$24/StarchFerm!$K$4)</f>
        <v>0.33157302630665886</v>
      </c>
      <c r="CY1797" s="198"/>
      <c r="CZ1797">
        <f>BP1797*CH1797*1000*LCI!$E$93</f>
        <v>0</v>
      </c>
      <c r="DA1797">
        <f>BQ1797*CI1797*1000*(LCI!$E$99)</f>
        <v>0</v>
      </c>
      <c r="DB1797">
        <f>BR1797*CJ1797*1000*(LCI!$E$96)</f>
        <v>0</v>
      </c>
    </row>
    <row r="1798" spans="1:106" x14ac:dyDescent="0.25">
      <c r="A1798" s="197">
        <v>35055</v>
      </c>
      <c r="B1798" s="197" t="s">
        <v>1746</v>
      </c>
      <c r="C1798" s="197" t="s">
        <v>1768</v>
      </c>
      <c r="D1798" s="197">
        <v>-105.641143</v>
      </c>
      <c r="E1798" s="197">
        <v>36.565600000000003</v>
      </c>
      <c r="F1798">
        <v>0</v>
      </c>
      <c r="G1798">
        <f t="shared" si="172"/>
        <v>0</v>
      </c>
      <c r="H1798" s="198">
        <v>0</v>
      </c>
      <c r="Q1798" s="221">
        <f>(Q4883*10000)*TEA!$M$15*10^-6</f>
        <v>36.541063251899999</v>
      </c>
      <c r="R1798" s="221">
        <f>(R4883*10000)*TEA!$O$15*10^-6</f>
        <v>36.541063251899999</v>
      </c>
      <c r="AA1798">
        <f t="shared" si="168"/>
        <v>1</v>
      </c>
      <c r="AB1798" s="197">
        <v>35055</v>
      </c>
      <c r="AC1798" s="197">
        <v>0</v>
      </c>
      <c r="AD1798" s="197">
        <f t="shared" si="173"/>
        <v>0</v>
      </c>
      <c r="AE1798" s="197">
        <v>0</v>
      </c>
      <c r="AJ1798">
        <v>0</v>
      </c>
      <c r="AK1798">
        <v>0</v>
      </c>
      <c r="AU1798" s="198">
        <v>0.27272727299999999</v>
      </c>
      <c r="AV1798" s="6">
        <v>0</v>
      </c>
      <c r="AW1798" s="198">
        <v>0.38356000000000001</v>
      </c>
      <c r="BO1798" s="198"/>
      <c r="BP1798" s="354">
        <f t="shared" si="169"/>
        <v>0</v>
      </c>
      <c r="BQ1798" s="354">
        <f t="shared" si="170"/>
        <v>0</v>
      </c>
      <c r="BR1798" s="354">
        <f t="shared" si="171"/>
        <v>0</v>
      </c>
      <c r="CG1798" s="198"/>
      <c r="CH1798">
        <f>(Transest!$J$14/HexExtSoy!$K$4)</f>
        <v>0.20257267294641951</v>
      </c>
      <c r="CI1798">
        <f>(HydroProcOil!$K$14/HexExtSoy!$K$4)</f>
        <v>0.10977777777777777</v>
      </c>
      <c r="CJ1798">
        <f>(StarchFerm!$K$24/StarchFerm!$K$4)</f>
        <v>0.33157302630665886</v>
      </c>
      <c r="CY1798" s="198"/>
      <c r="CZ1798">
        <f>BP1798*CH1798*1000*LCI!$E$93</f>
        <v>0</v>
      </c>
      <c r="DA1798">
        <f>BQ1798*CI1798*1000*(LCI!$E$99)</f>
        <v>0</v>
      </c>
      <c r="DB1798">
        <f>BR1798*CJ1798*1000*(LCI!$E$96)</f>
        <v>0</v>
      </c>
    </row>
    <row r="1799" spans="1:106" x14ac:dyDescent="0.25">
      <c r="A1799" s="197">
        <v>35057</v>
      </c>
      <c r="B1799" s="197" t="s">
        <v>1746</v>
      </c>
      <c r="C1799" s="197" t="s">
        <v>1769</v>
      </c>
      <c r="D1799" s="197">
        <v>-105.846555</v>
      </c>
      <c r="E1799" s="197">
        <v>34.631259999999997</v>
      </c>
      <c r="F1799">
        <v>0</v>
      </c>
      <c r="G1799">
        <f t="shared" si="172"/>
        <v>0</v>
      </c>
      <c r="H1799" s="198">
        <v>0</v>
      </c>
      <c r="Q1799" s="221">
        <f>(Q4884*10000)*TEA!$M$15*10^-6</f>
        <v>45.336270283199994</v>
      </c>
      <c r="R1799" s="221">
        <f>(R4884*10000)*TEA!$O$15*10^-6</f>
        <v>45.336270283199994</v>
      </c>
      <c r="AA1799">
        <f t="shared" si="168"/>
        <v>1</v>
      </c>
      <c r="AB1799" s="197">
        <v>35057</v>
      </c>
      <c r="AC1799" s="197">
        <v>0</v>
      </c>
      <c r="AD1799" s="197">
        <f t="shared" si="173"/>
        <v>0</v>
      </c>
      <c r="AE1799" s="197">
        <v>0</v>
      </c>
      <c r="AJ1799">
        <v>0</v>
      </c>
      <c r="AK1799">
        <v>0</v>
      </c>
      <c r="AU1799" s="198">
        <v>0.27272727299999999</v>
      </c>
      <c r="AV1799" s="6">
        <v>0</v>
      </c>
      <c r="AW1799" s="198">
        <v>0.38356000000000001</v>
      </c>
      <c r="BO1799" s="198"/>
      <c r="BP1799" s="354">
        <f t="shared" si="169"/>
        <v>0</v>
      </c>
      <c r="BQ1799" s="354">
        <f t="shared" si="170"/>
        <v>0</v>
      </c>
      <c r="BR1799" s="354">
        <f t="shared" si="171"/>
        <v>0</v>
      </c>
      <c r="CG1799" s="198"/>
      <c r="CH1799">
        <f>(Transest!$J$14/HexExtSoy!$K$4)</f>
        <v>0.20257267294641951</v>
      </c>
      <c r="CI1799">
        <f>(HydroProcOil!$K$14/HexExtSoy!$K$4)</f>
        <v>0.10977777777777777</v>
      </c>
      <c r="CJ1799">
        <f>(StarchFerm!$K$24/StarchFerm!$K$4)</f>
        <v>0.33157302630665886</v>
      </c>
      <c r="CY1799" s="198"/>
      <c r="CZ1799">
        <f>BP1799*CH1799*1000*LCI!$E$93</f>
        <v>0</v>
      </c>
      <c r="DA1799">
        <f>BQ1799*CI1799*1000*(LCI!$E$99)</f>
        <v>0</v>
      </c>
      <c r="DB1799">
        <f>BR1799*CJ1799*1000*(LCI!$E$96)</f>
        <v>0</v>
      </c>
    </row>
    <row r="1800" spans="1:106" x14ac:dyDescent="0.25">
      <c r="A1800" s="197">
        <v>35059</v>
      </c>
      <c r="B1800" s="197" t="s">
        <v>1746</v>
      </c>
      <c r="C1800" s="197" t="s">
        <v>728</v>
      </c>
      <c r="D1800" s="197">
        <v>-103.474091</v>
      </c>
      <c r="E1800" s="197">
        <v>36.474899999999998</v>
      </c>
      <c r="F1800">
        <v>0</v>
      </c>
      <c r="G1800">
        <f t="shared" si="172"/>
        <v>0</v>
      </c>
      <c r="H1800" s="198">
        <v>11.92</v>
      </c>
      <c r="Q1800" s="221">
        <f>(Q4885*10000)*TEA!$M$15*10^-6</f>
        <v>42.1501781511</v>
      </c>
      <c r="R1800" s="221">
        <f>(R4885*10000)*TEA!$O$15*10^-6</f>
        <v>42.1501781511</v>
      </c>
      <c r="AA1800">
        <f t="shared" si="168"/>
        <v>1</v>
      </c>
      <c r="AB1800" s="197">
        <v>35059</v>
      </c>
      <c r="AC1800" s="197">
        <v>0</v>
      </c>
      <c r="AD1800" s="197">
        <f t="shared" si="173"/>
        <v>0</v>
      </c>
      <c r="AE1800" s="197">
        <v>3265</v>
      </c>
      <c r="AJ1800">
        <v>0</v>
      </c>
      <c r="AK1800">
        <v>0</v>
      </c>
      <c r="AU1800" s="198">
        <v>0.27272727299999999</v>
      </c>
      <c r="AV1800" s="6">
        <v>0</v>
      </c>
      <c r="AW1800" s="198">
        <v>0.38356000000000001</v>
      </c>
      <c r="BO1800" s="198"/>
      <c r="BP1800" s="354">
        <f t="shared" si="169"/>
        <v>0</v>
      </c>
      <c r="BQ1800" s="354">
        <f t="shared" si="170"/>
        <v>0</v>
      </c>
      <c r="BR1800" s="354">
        <f t="shared" si="171"/>
        <v>14927.694928000001</v>
      </c>
      <c r="CG1800" s="198"/>
      <c r="CH1800">
        <f>(Transest!$J$14/HexExtSoy!$K$4)</f>
        <v>0.20257267294641951</v>
      </c>
      <c r="CI1800">
        <f>(HydroProcOil!$K$14/HexExtSoy!$K$4)</f>
        <v>0.10977777777777777</v>
      </c>
      <c r="CJ1800">
        <f>(StarchFerm!$K$24/StarchFerm!$K$4)</f>
        <v>0.33157302630665886</v>
      </c>
      <c r="CY1800" s="198"/>
      <c r="CZ1800">
        <f>BP1800*CH1800*1000*LCI!$E$93</f>
        <v>0</v>
      </c>
      <c r="DA1800">
        <f>BQ1800*CI1800*1000*(LCI!$E$99)</f>
        <v>0</v>
      </c>
      <c r="DB1800">
        <f>BR1800*CJ1800*1000*(LCI!$E$96)</f>
        <v>133392285.49345413</v>
      </c>
    </row>
    <row r="1801" spans="1:106" x14ac:dyDescent="0.25">
      <c r="A1801" s="197">
        <v>35061</v>
      </c>
      <c r="B1801" s="197" t="s">
        <v>1746</v>
      </c>
      <c r="C1801" s="197" t="s">
        <v>1770</v>
      </c>
      <c r="D1801" s="197">
        <v>-106.806082</v>
      </c>
      <c r="E1801" s="197">
        <v>34.710059999999999</v>
      </c>
      <c r="F1801">
        <v>0</v>
      </c>
      <c r="G1801">
        <f t="shared" si="172"/>
        <v>0</v>
      </c>
      <c r="H1801" s="198">
        <v>0</v>
      </c>
      <c r="Q1801" s="221">
        <f>(Q4886*10000)*TEA!$M$15*10^-6</f>
        <v>44.960451566399996</v>
      </c>
      <c r="R1801" s="221">
        <f>(R4886*10000)*TEA!$O$15*10^-6</f>
        <v>44.960451566399996</v>
      </c>
      <c r="AA1801">
        <f t="shared" si="168"/>
        <v>1</v>
      </c>
      <c r="AB1801" s="197">
        <v>35061</v>
      </c>
      <c r="AC1801" s="197">
        <v>0</v>
      </c>
      <c r="AD1801" s="197">
        <f t="shared" si="173"/>
        <v>0</v>
      </c>
      <c r="AE1801" s="197">
        <v>0</v>
      </c>
      <c r="AJ1801">
        <v>0</v>
      </c>
      <c r="AK1801">
        <v>0</v>
      </c>
      <c r="AU1801" s="198">
        <v>0.27272727299999999</v>
      </c>
      <c r="AV1801" s="6">
        <v>0</v>
      </c>
      <c r="AW1801" s="198">
        <v>0.38356000000000001</v>
      </c>
      <c r="BO1801" s="198"/>
      <c r="BP1801" s="354">
        <f t="shared" si="169"/>
        <v>0</v>
      </c>
      <c r="BQ1801" s="354">
        <f t="shared" si="170"/>
        <v>0</v>
      </c>
      <c r="BR1801" s="354">
        <f t="shared" si="171"/>
        <v>0</v>
      </c>
      <c r="CG1801" s="198"/>
      <c r="CH1801">
        <f>(Transest!$J$14/HexExtSoy!$K$4)</f>
        <v>0.20257267294641951</v>
      </c>
      <c r="CI1801">
        <f>(HydroProcOil!$K$14/HexExtSoy!$K$4)</f>
        <v>0.10977777777777777</v>
      </c>
      <c r="CJ1801">
        <f>(StarchFerm!$K$24/StarchFerm!$K$4)</f>
        <v>0.33157302630665886</v>
      </c>
      <c r="CY1801" s="198"/>
      <c r="CZ1801">
        <f>BP1801*CH1801*1000*LCI!$E$93</f>
        <v>0</v>
      </c>
      <c r="DA1801">
        <f>BQ1801*CI1801*1000*(LCI!$E$99)</f>
        <v>0</v>
      </c>
      <c r="DB1801">
        <f>BR1801*CJ1801*1000*(LCI!$E$96)</f>
        <v>0</v>
      </c>
    </row>
    <row r="1802" spans="1:106" x14ac:dyDescent="0.25">
      <c r="A1802" s="197">
        <v>36001</v>
      </c>
      <c r="B1802" s="197" t="s">
        <v>1771</v>
      </c>
      <c r="C1802" s="197" t="s">
        <v>1772</v>
      </c>
      <c r="D1802" s="197">
        <v>-73.974518399999994</v>
      </c>
      <c r="E1802" s="197">
        <v>42.603920000000002</v>
      </c>
      <c r="F1802">
        <v>0</v>
      </c>
      <c r="G1802">
        <f t="shared" si="172"/>
        <v>0</v>
      </c>
      <c r="H1802" s="198">
        <v>9.5500000000000007</v>
      </c>
      <c r="Q1802" s="221">
        <f>(Q4887*10000)*TEA!$M$15*10^-6</f>
        <v>30.268102044780001</v>
      </c>
      <c r="R1802" s="221">
        <f>(R4887*10000)*TEA!$O$15*10^-6</f>
        <v>30.268102044780001</v>
      </c>
      <c r="AA1802">
        <f t="shared" si="168"/>
        <v>1</v>
      </c>
      <c r="AB1802" s="197">
        <v>36001</v>
      </c>
      <c r="AC1802" s="197">
        <v>0</v>
      </c>
      <c r="AD1802" s="197">
        <f t="shared" si="173"/>
        <v>0</v>
      </c>
      <c r="AE1802" s="197">
        <v>545</v>
      </c>
      <c r="AJ1802">
        <v>0</v>
      </c>
      <c r="AK1802">
        <v>0</v>
      </c>
      <c r="AU1802" s="198">
        <v>0.27272727299999999</v>
      </c>
      <c r="AV1802" s="6">
        <v>0</v>
      </c>
      <c r="AW1802" s="198">
        <v>0.38356000000000001</v>
      </c>
      <c r="BO1802" s="198"/>
      <c r="BP1802" s="354">
        <f t="shared" si="169"/>
        <v>0</v>
      </c>
      <c r="BQ1802" s="354">
        <f t="shared" si="170"/>
        <v>0</v>
      </c>
      <c r="BR1802" s="354">
        <f t="shared" si="171"/>
        <v>1996.3339100000001</v>
      </c>
      <c r="CG1802" s="198"/>
      <c r="CH1802">
        <f>(Transest!$J$14/HexExtSoy!$K$4)</f>
        <v>0.20257267294641951</v>
      </c>
      <c r="CI1802">
        <f>(HydroProcOil!$K$14/HexExtSoy!$K$4)</f>
        <v>0.10977777777777777</v>
      </c>
      <c r="CJ1802">
        <f>(StarchFerm!$K$24/StarchFerm!$K$4)</f>
        <v>0.33157302630665886</v>
      </c>
      <c r="CY1802" s="198"/>
      <c r="CZ1802">
        <f>BP1802*CH1802*1000*LCI!$E$93</f>
        <v>0</v>
      </c>
      <c r="DA1802">
        <f>BQ1802*CI1802*1000*(LCI!$E$99)</f>
        <v>0</v>
      </c>
      <c r="DB1802">
        <f>BR1802*CJ1802*1000*(LCI!$E$96)</f>
        <v>17839026.329744376</v>
      </c>
    </row>
    <row r="1803" spans="1:106" x14ac:dyDescent="0.25">
      <c r="A1803" s="197">
        <v>36003</v>
      </c>
      <c r="B1803" s="197" t="s">
        <v>1771</v>
      </c>
      <c r="C1803" s="197" t="s">
        <v>1404</v>
      </c>
      <c r="D1803" s="197">
        <v>-78.033522899999994</v>
      </c>
      <c r="E1803" s="197">
        <v>42.256039999999999</v>
      </c>
      <c r="F1803">
        <v>3.26</v>
      </c>
      <c r="G1803">
        <f t="shared" si="172"/>
        <v>3.26</v>
      </c>
      <c r="H1803" s="198">
        <v>8.75</v>
      </c>
      <c r="Q1803" s="221">
        <f>(Q4888*10000)*TEA!$M$15*10^-6</f>
        <v>31.240138298175001</v>
      </c>
      <c r="R1803" s="221">
        <f>(R4888*10000)*TEA!$O$15*10^-6</f>
        <v>31.240138298175001</v>
      </c>
      <c r="AA1803">
        <f t="shared" si="168"/>
        <v>1</v>
      </c>
      <c r="AB1803" s="197">
        <v>36003</v>
      </c>
      <c r="AC1803" s="197">
        <v>299</v>
      </c>
      <c r="AD1803" s="197">
        <f t="shared" si="173"/>
        <v>299</v>
      </c>
      <c r="AE1803" s="197">
        <v>3958</v>
      </c>
      <c r="AJ1803">
        <v>0</v>
      </c>
      <c r="AK1803">
        <v>0</v>
      </c>
      <c r="AU1803" s="198">
        <v>0.27272727299999999</v>
      </c>
      <c r="AV1803" s="6">
        <v>0</v>
      </c>
      <c r="AW1803" s="198">
        <v>0.38356000000000001</v>
      </c>
      <c r="BO1803" s="198"/>
      <c r="BP1803" s="354">
        <f t="shared" si="169"/>
        <v>265.83818208401999</v>
      </c>
      <c r="BQ1803" s="354">
        <f t="shared" si="170"/>
        <v>0</v>
      </c>
      <c r="BR1803" s="354">
        <f t="shared" si="171"/>
        <v>13283.6417</v>
      </c>
      <c r="CG1803" s="198"/>
      <c r="CH1803">
        <f>(Transest!$J$14/HexExtSoy!$K$4)</f>
        <v>0.20257267294641951</v>
      </c>
      <c r="CI1803">
        <f>(HydroProcOil!$K$14/HexExtSoy!$K$4)</f>
        <v>0.10977777777777777</v>
      </c>
      <c r="CJ1803">
        <f>(StarchFerm!$K$24/StarchFerm!$K$4)</f>
        <v>0.33157302630665886</v>
      </c>
      <c r="CY1803" s="198"/>
      <c r="CZ1803">
        <f>BP1803*CH1803*1000*LCI!$E$93</f>
        <v>2032896.0546281277</v>
      </c>
      <c r="DA1803">
        <f>BQ1803*CI1803*1000*(LCI!$E$99)</f>
        <v>0</v>
      </c>
      <c r="DB1803">
        <f>BR1803*CJ1803*1000*(LCI!$E$96)</f>
        <v>118701201.66480081</v>
      </c>
    </row>
    <row r="1804" spans="1:106" x14ac:dyDescent="0.25">
      <c r="A1804" s="197">
        <v>36005</v>
      </c>
      <c r="B1804" s="197" t="s">
        <v>1771</v>
      </c>
      <c r="C1804" s="197" t="s">
        <v>1773</v>
      </c>
      <c r="D1804" s="197">
        <v>-73.864944600000001</v>
      </c>
      <c r="E1804" s="197">
        <v>40.856180000000002</v>
      </c>
      <c r="F1804">
        <v>0</v>
      </c>
      <c r="G1804">
        <f t="shared" si="172"/>
        <v>0</v>
      </c>
      <c r="H1804" s="198">
        <v>0</v>
      </c>
      <c r="Q1804" s="221">
        <f>(Q4889*10000)*TEA!$M$15*10^-6</f>
        <v>39.042091070550001</v>
      </c>
      <c r="R1804" s="221">
        <f>(R4889*10000)*TEA!$O$15*10^-6</f>
        <v>39.042091070550001</v>
      </c>
      <c r="AA1804">
        <f t="shared" si="168"/>
        <v>1</v>
      </c>
      <c r="AB1804" s="197">
        <v>36005</v>
      </c>
      <c r="AC1804" s="197">
        <v>0</v>
      </c>
      <c r="AD1804" s="197">
        <f t="shared" si="173"/>
        <v>0</v>
      </c>
      <c r="AE1804" s="197">
        <v>0</v>
      </c>
      <c r="AJ1804">
        <v>0</v>
      </c>
      <c r="AK1804">
        <v>0</v>
      </c>
      <c r="AU1804" s="198">
        <v>0.27272727299999999</v>
      </c>
      <c r="AV1804" s="6">
        <v>0</v>
      </c>
      <c r="AW1804" s="198">
        <v>0.38356000000000001</v>
      </c>
      <c r="BO1804" s="198"/>
      <c r="BP1804" s="354">
        <f t="shared" si="169"/>
        <v>0</v>
      </c>
      <c r="BQ1804" s="354">
        <f t="shared" si="170"/>
        <v>0</v>
      </c>
      <c r="BR1804" s="354">
        <f t="shared" si="171"/>
        <v>0</v>
      </c>
      <c r="CG1804" s="198"/>
      <c r="CH1804">
        <f>(Transest!$J$14/HexExtSoy!$K$4)</f>
        <v>0.20257267294641951</v>
      </c>
      <c r="CI1804">
        <f>(HydroProcOil!$K$14/HexExtSoy!$K$4)</f>
        <v>0.10977777777777777</v>
      </c>
      <c r="CJ1804">
        <f>(StarchFerm!$K$24/StarchFerm!$K$4)</f>
        <v>0.33157302630665886</v>
      </c>
      <c r="CY1804" s="198"/>
      <c r="CZ1804">
        <f>BP1804*CH1804*1000*LCI!$E$93</f>
        <v>0</v>
      </c>
      <c r="DA1804">
        <f>BQ1804*CI1804*1000*(LCI!$E$99)</f>
        <v>0</v>
      </c>
      <c r="DB1804">
        <f>BR1804*CJ1804*1000*(LCI!$E$96)</f>
        <v>0</v>
      </c>
    </row>
    <row r="1805" spans="1:106" x14ac:dyDescent="0.25">
      <c r="A1805" s="197">
        <v>36007</v>
      </c>
      <c r="B1805" s="197" t="s">
        <v>1771</v>
      </c>
      <c r="C1805" s="197" t="s">
        <v>1774</v>
      </c>
      <c r="D1805" s="197">
        <v>-75.817662799999994</v>
      </c>
      <c r="E1805" s="197">
        <v>42.16337</v>
      </c>
      <c r="F1805">
        <v>0</v>
      </c>
      <c r="G1805">
        <f t="shared" si="172"/>
        <v>0</v>
      </c>
      <c r="H1805" s="198">
        <v>10.09</v>
      </c>
      <c r="Q1805" s="221">
        <f>(Q4890*10000)*TEA!$M$15*10^-6</f>
        <v>31.612710846959999</v>
      </c>
      <c r="R1805" s="221">
        <f>(R4890*10000)*TEA!$O$15*10^-6</f>
        <v>31.612710846959999</v>
      </c>
      <c r="AA1805">
        <f t="shared" si="168"/>
        <v>1</v>
      </c>
      <c r="AB1805" s="197">
        <v>36007</v>
      </c>
      <c r="AC1805" s="197">
        <v>0</v>
      </c>
      <c r="AD1805" s="197">
        <f t="shared" si="173"/>
        <v>0</v>
      </c>
      <c r="AE1805" s="197">
        <v>512</v>
      </c>
      <c r="AJ1805">
        <v>0</v>
      </c>
      <c r="AK1805">
        <v>0</v>
      </c>
      <c r="AU1805" s="198">
        <v>0.27272727299999999</v>
      </c>
      <c r="AV1805" s="6">
        <v>0</v>
      </c>
      <c r="AW1805" s="198">
        <v>0.38356000000000001</v>
      </c>
      <c r="BO1805" s="198"/>
      <c r="BP1805" s="354">
        <f t="shared" si="169"/>
        <v>0</v>
      </c>
      <c r="BQ1805" s="354">
        <f t="shared" si="170"/>
        <v>0</v>
      </c>
      <c r="BR1805" s="354">
        <f t="shared" si="171"/>
        <v>1981.5016448000001</v>
      </c>
      <c r="CG1805" s="198"/>
      <c r="CH1805">
        <f>(Transest!$J$14/HexExtSoy!$K$4)</f>
        <v>0.20257267294641951</v>
      </c>
      <c r="CI1805">
        <f>(HydroProcOil!$K$14/HexExtSoy!$K$4)</f>
        <v>0.10977777777777777</v>
      </c>
      <c r="CJ1805">
        <f>(StarchFerm!$K$24/StarchFerm!$K$4)</f>
        <v>0.33157302630665886</v>
      </c>
      <c r="CY1805" s="198"/>
      <c r="CZ1805">
        <f>BP1805*CH1805*1000*LCI!$E$93</f>
        <v>0</v>
      </c>
      <c r="DA1805">
        <f>BQ1805*CI1805*1000*(LCI!$E$99)</f>
        <v>0</v>
      </c>
      <c r="DB1805">
        <f>BR1805*CJ1805*1000*(LCI!$E$96)</f>
        <v>17706486.794094976</v>
      </c>
    </row>
    <row r="1806" spans="1:106" x14ac:dyDescent="0.25">
      <c r="A1806" s="197">
        <v>36009</v>
      </c>
      <c r="B1806" s="197" t="s">
        <v>1771</v>
      </c>
      <c r="C1806" s="197" t="s">
        <v>1775</v>
      </c>
      <c r="D1806" s="197">
        <v>-78.677159500000002</v>
      </c>
      <c r="E1806" s="197">
        <v>42.249670000000002</v>
      </c>
      <c r="F1806">
        <v>2.89</v>
      </c>
      <c r="G1806">
        <f t="shared" si="172"/>
        <v>2.89</v>
      </c>
      <c r="H1806" s="198">
        <v>9.7200000000000006</v>
      </c>
      <c r="Q1806" s="221">
        <f>(Q4891*10000)*TEA!$M$15*10^-6</f>
        <v>31.222059087149997</v>
      </c>
      <c r="R1806" s="221">
        <f>(R4891*10000)*TEA!$O$15*10^-6</f>
        <v>31.222059087149997</v>
      </c>
      <c r="AA1806">
        <f t="shared" si="168"/>
        <v>1</v>
      </c>
      <c r="AB1806" s="197">
        <v>36009</v>
      </c>
      <c r="AC1806" s="197">
        <v>1384</v>
      </c>
      <c r="AD1806" s="197">
        <f t="shared" si="173"/>
        <v>1384</v>
      </c>
      <c r="AE1806" s="197">
        <v>3116</v>
      </c>
      <c r="AJ1806">
        <v>0</v>
      </c>
      <c r="AK1806">
        <v>0</v>
      </c>
      <c r="AU1806" s="198">
        <v>0.27272727299999999</v>
      </c>
      <c r="AV1806" s="6">
        <v>0</v>
      </c>
      <c r="AW1806" s="198">
        <v>0.38356000000000001</v>
      </c>
      <c r="BO1806" s="198"/>
      <c r="BP1806" s="354">
        <f t="shared" si="169"/>
        <v>1090.8436374544801</v>
      </c>
      <c r="BQ1806" s="354">
        <f t="shared" si="170"/>
        <v>0</v>
      </c>
      <c r="BR1806" s="354">
        <f t="shared" si="171"/>
        <v>11617.081171200001</v>
      </c>
      <c r="CG1806" s="198"/>
      <c r="CH1806">
        <f>(Transest!$J$14/HexExtSoy!$K$4)</f>
        <v>0.20257267294641951</v>
      </c>
      <c r="CI1806">
        <f>(HydroProcOil!$K$14/HexExtSoy!$K$4)</f>
        <v>0.10977777777777777</v>
      </c>
      <c r="CJ1806">
        <f>(StarchFerm!$K$24/StarchFerm!$K$4)</f>
        <v>0.33157302630665886</v>
      </c>
      <c r="CY1806" s="198"/>
      <c r="CZ1806">
        <f>BP1806*CH1806*1000*LCI!$E$93</f>
        <v>8341810.4555670246</v>
      </c>
      <c r="DA1806">
        <f>BQ1806*CI1806*1000*(LCI!$E$99)</f>
        <v>0</v>
      </c>
      <c r="DB1806">
        <f>BR1806*CJ1806*1000*(LCI!$E$96)</f>
        <v>103808995.00315276</v>
      </c>
    </row>
    <row r="1807" spans="1:106" x14ac:dyDescent="0.25">
      <c r="A1807" s="197">
        <v>36011</v>
      </c>
      <c r="B1807" s="197" t="s">
        <v>1771</v>
      </c>
      <c r="C1807" s="197" t="s">
        <v>1776</v>
      </c>
      <c r="D1807" s="197">
        <v>-76.554648700000001</v>
      </c>
      <c r="E1807" s="197">
        <v>42.919379999999997</v>
      </c>
      <c r="F1807">
        <v>2.87</v>
      </c>
      <c r="G1807">
        <f t="shared" si="172"/>
        <v>2.87</v>
      </c>
      <c r="H1807" s="198">
        <v>9.9600000000000009</v>
      </c>
      <c r="Q1807" s="221">
        <f>(Q4892*10000)*TEA!$M$15*10^-6</f>
        <v>30.258046071765001</v>
      </c>
      <c r="R1807" s="221">
        <f>(R4892*10000)*TEA!$O$15*10^-6</f>
        <v>30.258046071765001</v>
      </c>
      <c r="AA1807">
        <f t="shared" si="168"/>
        <v>1</v>
      </c>
      <c r="AB1807" s="197">
        <v>36011</v>
      </c>
      <c r="AC1807" s="197">
        <v>12098</v>
      </c>
      <c r="AD1807" s="197">
        <f t="shared" si="173"/>
        <v>12098</v>
      </c>
      <c r="AE1807" s="197">
        <v>11017</v>
      </c>
      <c r="AJ1807">
        <v>0</v>
      </c>
      <c r="AK1807">
        <v>0</v>
      </c>
      <c r="AU1807" s="198">
        <v>0.27272727299999999</v>
      </c>
      <c r="AV1807" s="6">
        <v>0</v>
      </c>
      <c r="AW1807" s="198">
        <v>0.38356000000000001</v>
      </c>
      <c r="BO1807" s="198"/>
      <c r="BP1807" s="354">
        <f t="shared" si="169"/>
        <v>9469.4345549239806</v>
      </c>
      <c r="BQ1807" s="354">
        <f t="shared" si="170"/>
        <v>0</v>
      </c>
      <c r="BR1807" s="354">
        <f t="shared" si="171"/>
        <v>42087.777979200007</v>
      </c>
      <c r="CG1807" s="198"/>
      <c r="CH1807">
        <f>(Transest!$J$14/HexExtSoy!$K$4)</f>
        <v>0.20257267294641951</v>
      </c>
      <c r="CI1807">
        <f>(HydroProcOil!$K$14/HexExtSoy!$K$4)</f>
        <v>0.10977777777777777</v>
      </c>
      <c r="CJ1807">
        <f>(StarchFerm!$K$24/StarchFerm!$K$4)</f>
        <v>0.33157302630665886</v>
      </c>
      <c r="CY1807" s="198"/>
      <c r="CZ1807">
        <f>BP1807*CH1807*1000*LCI!$E$93</f>
        <v>72413887.257850751</v>
      </c>
      <c r="DA1807">
        <f>BQ1807*CI1807*1000*(LCI!$E$99)</f>
        <v>0</v>
      </c>
      <c r="DB1807">
        <f>BR1807*CJ1807*1000*(LCI!$E$96)</f>
        <v>376091883.11157042</v>
      </c>
    </row>
    <row r="1808" spans="1:106" x14ac:dyDescent="0.25">
      <c r="A1808" s="197">
        <v>36013</v>
      </c>
      <c r="B1808" s="197" t="s">
        <v>1771</v>
      </c>
      <c r="C1808" s="197" t="s">
        <v>1210</v>
      </c>
      <c r="D1808" s="197">
        <v>-79.364960699999997</v>
      </c>
      <c r="E1808" s="197">
        <v>42.232100000000003</v>
      </c>
      <c r="F1808">
        <v>3.05</v>
      </c>
      <c r="G1808">
        <f t="shared" si="172"/>
        <v>3.05</v>
      </c>
      <c r="H1808" s="198">
        <v>10.29</v>
      </c>
      <c r="Q1808" s="221">
        <f>(Q4893*10000)*TEA!$M$15*10^-6</f>
        <v>32.10593142978</v>
      </c>
      <c r="R1808" s="221">
        <f>(R4893*10000)*TEA!$O$15*10^-6</f>
        <v>32.10593142978</v>
      </c>
      <c r="AA1808">
        <f t="shared" si="168"/>
        <v>1</v>
      </c>
      <c r="AB1808" s="197">
        <v>36013</v>
      </c>
      <c r="AC1808" s="197">
        <v>1877</v>
      </c>
      <c r="AD1808" s="197">
        <f t="shared" si="173"/>
        <v>1877</v>
      </c>
      <c r="AE1808" s="197">
        <v>5778</v>
      </c>
      <c r="AJ1808">
        <v>0</v>
      </c>
      <c r="AK1808">
        <v>0</v>
      </c>
      <c r="AU1808" s="198">
        <v>0.27272727299999999</v>
      </c>
      <c r="AV1808" s="6">
        <v>0</v>
      </c>
      <c r="AW1808" s="198">
        <v>0.38356000000000001</v>
      </c>
      <c r="BO1808" s="198"/>
      <c r="BP1808" s="354">
        <f t="shared" si="169"/>
        <v>1561.3227288340497</v>
      </c>
      <c r="BQ1808" s="354">
        <f t="shared" si="170"/>
        <v>0</v>
      </c>
      <c r="BR1808" s="354">
        <f t="shared" si="171"/>
        <v>22804.797607199998</v>
      </c>
      <c r="CG1808" s="198"/>
      <c r="CH1808">
        <f>(Transest!$J$14/HexExtSoy!$K$4)</f>
        <v>0.20257267294641951</v>
      </c>
      <c r="CI1808">
        <f>(HydroProcOil!$K$14/HexExtSoy!$K$4)</f>
        <v>0.10977777777777777</v>
      </c>
      <c r="CJ1808">
        <f>(StarchFerm!$K$24/StarchFerm!$K$4)</f>
        <v>0.33157302630665886</v>
      </c>
      <c r="CY1808" s="198"/>
      <c r="CZ1808">
        <f>BP1808*CH1808*1000*LCI!$E$93</f>
        <v>11939619.773824647</v>
      </c>
      <c r="DA1808">
        <f>BQ1808*CI1808*1000*(LCI!$E$99)</f>
        <v>0</v>
      </c>
      <c r="DB1808">
        <f>BR1808*CJ1808*1000*(LCI!$E$96)</f>
        <v>203781232.6492677</v>
      </c>
    </row>
    <row r="1809" spans="1:106" x14ac:dyDescent="0.25">
      <c r="A1809" s="197">
        <v>36015</v>
      </c>
      <c r="B1809" s="197" t="s">
        <v>1771</v>
      </c>
      <c r="C1809" s="197" t="s">
        <v>1777</v>
      </c>
      <c r="D1809" s="197">
        <v>-76.763166200000001</v>
      </c>
      <c r="E1809" s="197">
        <v>42.141590000000001</v>
      </c>
      <c r="F1809">
        <v>2.96</v>
      </c>
      <c r="G1809">
        <f t="shared" si="172"/>
        <v>2.96</v>
      </c>
      <c r="H1809" s="198">
        <v>10.039999999999999</v>
      </c>
      <c r="Q1809" s="221">
        <f>(Q4894*10000)*TEA!$M$15*10^-6</f>
        <v>32.045615515214998</v>
      </c>
      <c r="R1809" s="221">
        <f>(R4894*10000)*TEA!$O$15*10^-6</f>
        <v>32.045615515214998</v>
      </c>
      <c r="AA1809">
        <f t="shared" si="168"/>
        <v>1</v>
      </c>
      <c r="AB1809" s="197">
        <v>36015</v>
      </c>
      <c r="AC1809" s="197">
        <v>494</v>
      </c>
      <c r="AD1809" s="197">
        <f t="shared" si="173"/>
        <v>494</v>
      </c>
      <c r="AE1809" s="197">
        <v>2144</v>
      </c>
      <c r="AJ1809">
        <v>0</v>
      </c>
      <c r="AK1809">
        <v>0</v>
      </c>
      <c r="AU1809" s="198">
        <v>0.27272727299999999</v>
      </c>
      <c r="AV1809" s="6">
        <v>0</v>
      </c>
      <c r="AW1809" s="198">
        <v>0.38356000000000001</v>
      </c>
      <c r="BO1809" s="198"/>
      <c r="BP1809" s="354">
        <f t="shared" si="169"/>
        <v>398.79272767151997</v>
      </c>
      <c r="BQ1809" s="354">
        <f t="shared" si="170"/>
        <v>0</v>
      </c>
      <c r="BR1809" s="354">
        <f t="shared" si="171"/>
        <v>8256.4205055999992</v>
      </c>
      <c r="CG1809" s="198"/>
      <c r="CH1809">
        <f>(Transest!$J$14/HexExtSoy!$K$4)</f>
        <v>0.20257267294641951</v>
      </c>
      <c r="CI1809">
        <f>(HydroProcOil!$K$14/HexExtSoy!$K$4)</f>
        <v>0.10977777777777777</v>
      </c>
      <c r="CJ1809">
        <f>(StarchFerm!$K$24/StarchFerm!$K$4)</f>
        <v>0.33157302630665886</v>
      </c>
      <c r="CY1809" s="198"/>
      <c r="CZ1809">
        <f>BP1809*CH1809*1000*LCI!$E$93</f>
        <v>3049615.2070495039</v>
      </c>
      <c r="DA1809">
        <f>BQ1809*CI1809*1000*(LCI!$E$99)</f>
        <v>0</v>
      </c>
      <c r="DB1809">
        <f>BR1809*CJ1809*1000*(LCI!$E$96)</f>
        <v>73778490.687882841</v>
      </c>
    </row>
    <row r="1810" spans="1:106" x14ac:dyDescent="0.25">
      <c r="A1810" s="197">
        <v>36017</v>
      </c>
      <c r="B1810" s="197" t="s">
        <v>1771</v>
      </c>
      <c r="C1810" s="197" t="s">
        <v>1778</v>
      </c>
      <c r="D1810" s="197">
        <v>-75.609515900000005</v>
      </c>
      <c r="E1810" s="197">
        <v>42.495800000000003</v>
      </c>
      <c r="F1810">
        <v>2.58</v>
      </c>
      <c r="G1810">
        <f t="shared" si="172"/>
        <v>2.58</v>
      </c>
      <c r="H1810" s="198">
        <v>9.2200000000000006</v>
      </c>
      <c r="Q1810" s="221">
        <f>(Q4895*10000)*TEA!$M$15*10^-6</f>
        <v>30.873855584880001</v>
      </c>
      <c r="R1810" s="221">
        <f>(R4895*10000)*TEA!$O$15*10^-6</f>
        <v>30.873855584880001</v>
      </c>
      <c r="AA1810">
        <f t="shared" si="168"/>
        <v>1</v>
      </c>
      <c r="AB1810" s="197">
        <v>36017</v>
      </c>
      <c r="AC1810" s="197">
        <v>371</v>
      </c>
      <c r="AD1810" s="197">
        <f t="shared" si="173"/>
        <v>371</v>
      </c>
      <c r="AE1810" s="197">
        <v>1602</v>
      </c>
      <c r="AJ1810">
        <v>0</v>
      </c>
      <c r="AK1810">
        <v>0</v>
      </c>
      <c r="AU1810" s="198">
        <v>0.27272727299999999</v>
      </c>
      <c r="AV1810" s="6">
        <v>0</v>
      </c>
      <c r="AW1810" s="198">
        <v>0.38356000000000001</v>
      </c>
      <c r="BO1810" s="198"/>
      <c r="BP1810" s="354">
        <f t="shared" si="169"/>
        <v>261.04909117014</v>
      </c>
      <c r="BQ1810" s="354">
        <f t="shared" si="170"/>
        <v>0</v>
      </c>
      <c r="BR1810" s="354">
        <f t="shared" si="171"/>
        <v>5665.3499664000001</v>
      </c>
      <c r="CG1810" s="198"/>
      <c r="CH1810">
        <f>(Transest!$J$14/HexExtSoy!$K$4)</f>
        <v>0.20257267294641951</v>
      </c>
      <c r="CI1810">
        <f>(HydroProcOil!$K$14/HexExtSoy!$K$4)</f>
        <v>0.10977777777777777</v>
      </c>
      <c r="CJ1810">
        <f>(StarchFerm!$K$24/StarchFerm!$K$4)</f>
        <v>0.33157302630665886</v>
      </c>
      <c r="CY1810" s="198"/>
      <c r="CZ1810">
        <f>BP1810*CH1810*1000*LCI!$E$93</f>
        <v>1996273.309363473</v>
      </c>
      <c r="DA1810">
        <f>BQ1810*CI1810*1000*(LCI!$E$99)</f>
        <v>0</v>
      </c>
      <c r="DB1810">
        <f>BR1810*CJ1810*1000*(LCI!$E$96)</f>
        <v>50624961.441358276</v>
      </c>
    </row>
    <row r="1811" spans="1:106" x14ac:dyDescent="0.25">
      <c r="A1811" s="197">
        <v>36019</v>
      </c>
      <c r="B1811" s="197" t="s">
        <v>1771</v>
      </c>
      <c r="C1811" s="197" t="s">
        <v>1068</v>
      </c>
      <c r="D1811" s="197">
        <v>-73.686383699999993</v>
      </c>
      <c r="E1811" s="197">
        <v>44.74823</v>
      </c>
      <c r="F1811">
        <v>0</v>
      </c>
      <c r="G1811">
        <f t="shared" si="172"/>
        <v>0</v>
      </c>
      <c r="H1811" s="198">
        <v>9.86</v>
      </c>
      <c r="Q1811" s="221">
        <f>(Q4896*10000)*TEA!$M$15*10^-6</f>
        <v>23.832950756039999</v>
      </c>
      <c r="R1811" s="221">
        <f>(R4896*10000)*TEA!$O$15*10^-6</f>
        <v>23.832950756039999</v>
      </c>
      <c r="AA1811">
        <f t="shared" si="168"/>
        <v>1</v>
      </c>
      <c r="AB1811" s="197">
        <v>36019</v>
      </c>
      <c r="AC1811" s="197">
        <v>0</v>
      </c>
      <c r="AD1811" s="197">
        <f t="shared" si="173"/>
        <v>0</v>
      </c>
      <c r="AE1811" s="197">
        <v>4113</v>
      </c>
      <c r="AJ1811">
        <v>0</v>
      </c>
      <c r="AK1811">
        <v>0</v>
      </c>
      <c r="AU1811" s="198">
        <v>0.27272727299999999</v>
      </c>
      <c r="AV1811" s="6">
        <v>0</v>
      </c>
      <c r="AW1811" s="198">
        <v>0.38356000000000001</v>
      </c>
      <c r="BO1811" s="198"/>
      <c r="BP1811" s="354">
        <f t="shared" si="169"/>
        <v>0</v>
      </c>
      <c r="BQ1811" s="354">
        <f t="shared" si="170"/>
        <v>0</v>
      </c>
      <c r="BR1811" s="354">
        <f t="shared" si="171"/>
        <v>15554.9612808</v>
      </c>
      <c r="CG1811" s="198"/>
      <c r="CH1811">
        <f>(Transest!$J$14/HexExtSoy!$K$4)</f>
        <v>0.20257267294641951</v>
      </c>
      <c r="CI1811">
        <f>(HydroProcOil!$K$14/HexExtSoy!$K$4)</f>
        <v>0.10977777777777777</v>
      </c>
      <c r="CJ1811">
        <f>(StarchFerm!$K$24/StarchFerm!$K$4)</f>
        <v>0.33157302630665886</v>
      </c>
      <c r="CY1811" s="198"/>
      <c r="CZ1811">
        <f>BP1811*CH1811*1000*LCI!$E$93</f>
        <v>0</v>
      </c>
      <c r="DA1811">
        <f>BQ1811*CI1811*1000*(LCI!$E$99)</f>
        <v>0</v>
      </c>
      <c r="DB1811">
        <f>BR1811*CJ1811*1000*(LCI!$E$96)</f>
        <v>138997470.54156157</v>
      </c>
    </row>
    <row r="1812" spans="1:106" x14ac:dyDescent="0.25">
      <c r="A1812" s="197">
        <v>36021</v>
      </c>
      <c r="B1812" s="197" t="s">
        <v>1771</v>
      </c>
      <c r="C1812" s="197" t="s">
        <v>686</v>
      </c>
      <c r="D1812" s="197">
        <v>-73.637093899999996</v>
      </c>
      <c r="E1812" s="197">
        <v>42.25262</v>
      </c>
      <c r="F1812">
        <v>3.17</v>
      </c>
      <c r="G1812">
        <f t="shared" si="172"/>
        <v>3.17</v>
      </c>
      <c r="H1812" s="198">
        <v>10.050000000000001</v>
      </c>
      <c r="Q1812" s="221">
        <f>(Q4897*10000)*TEA!$M$15*10^-6</f>
        <v>32.074233748650002</v>
      </c>
      <c r="R1812" s="221">
        <f>(R4897*10000)*TEA!$O$15*10^-6</f>
        <v>32.074233748650002</v>
      </c>
      <c r="AA1812">
        <f t="shared" si="168"/>
        <v>1</v>
      </c>
      <c r="AB1812" s="197">
        <v>36021</v>
      </c>
      <c r="AC1812" s="197">
        <v>2164</v>
      </c>
      <c r="AD1812" s="197">
        <f t="shared" si="173"/>
        <v>2164</v>
      </c>
      <c r="AE1812" s="197">
        <v>4321</v>
      </c>
      <c r="AJ1812">
        <v>0</v>
      </c>
      <c r="AK1812">
        <v>0</v>
      </c>
      <c r="AU1812" s="198">
        <v>0.27272727299999999</v>
      </c>
      <c r="AV1812" s="6">
        <v>0</v>
      </c>
      <c r="AW1812" s="198">
        <v>0.38356000000000001</v>
      </c>
      <c r="BO1812" s="198"/>
      <c r="BP1812" s="354">
        <f t="shared" si="169"/>
        <v>1870.8763655072401</v>
      </c>
      <c r="BQ1812" s="354">
        <f t="shared" si="170"/>
        <v>0</v>
      </c>
      <c r="BR1812" s="354">
        <f t="shared" si="171"/>
        <v>16656.495738000001</v>
      </c>
      <c r="CG1812" s="198"/>
      <c r="CH1812">
        <f>(Transest!$J$14/HexExtSoy!$K$4)</f>
        <v>0.20257267294641951</v>
      </c>
      <c r="CI1812">
        <f>(HydroProcOil!$K$14/HexExtSoy!$K$4)</f>
        <v>0.10977777777777777</v>
      </c>
      <c r="CJ1812">
        <f>(StarchFerm!$K$24/StarchFerm!$K$4)</f>
        <v>0.33157302630665886</v>
      </c>
      <c r="CY1812" s="198"/>
      <c r="CZ1812">
        <f>BP1812*CH1812*1000*LCI!$E$93</f>
        <v>14306813.085768927</v>
      </c>
      <c r="DA1812">
        <f>BQ1812*CI1812*1000*(LCI!$E$99)</f>
        <v>0</v>
      </c>
      <c r="DB1812">
        <f>BR1812*CJ1812*1000*(LCI!$E$96)</f>
        <v>148840664.65186527</v>
      </c>
    </row>
    <row r="1813" spans="1:106" x14ac:dyDescent="0.25">
      <c r="A1813" s="197">
        <v>36023</v>
      </c>
      <c r="B1813" s="197" t="s">
        <v>1771</v>
      </c>
      <c r="C1813" s="197" t="s">
        <v>1779</v>
      </c>
      <c r="D1813" s="197">
        <v>-76.064491000000004</v>
      </c>
      <c r="E1813" s="197">
        <v>42.594749999999998</v>
      </c>
      <c r="F1813">
        <v>3.08</v>
      </c>
      <c r="G1813">
        <f t="shared" si="172"/>
        <v>3.08</v>
      </c>
      <c r="H1813" s="198">
        <v>9.86</v>
      </c>
      <c r="Q1813" s="221">
        <f>(Q4898*10000)*TEA!$M$15*10^-6</f>
        <v>30.791524687649996</v>
      </c>
      <c r="R1813" s="221">
        <f>(R4898*10000)*TEA!$O$15*10^-6</f>
        <v>30.791524687649996</v>
      </c>
      <c r="AA1813">
        <f t="shared" si="168"/>
        <v>1</v>
      </c>
      <c r="AB1813" s="197">
        <v>36023</v>
      </c>
      <c r="AC1813" s="197">
        <v>657</v>
      </c>
      <c r="AD1813" s="197">
        <f t="shared" si="173"/>
        <v>657</v>
      </c>
      <c r="AE1813" s="197">
        <v>2160</v>
      </c>
      <c r="AJ1813">
        <v>0</v>
      </c>
      <c r="AK1813">
        <v>0</v>
      </c>
      <c r="AU1813" s="198">
        <v>0.27272727299999999</v>
      </c>
      <c r="AV1813" s="6">
        <v>0</v>
      </c>
      <c r="AW1813" s="198">
        <v>0.38356000000000001</v>
      </c>
      <c r="BO1813" s="198"/>
      <c r="BP1813" s="354">
        <f t="shared" si="169"/>
        <v>551.88000055188002</v>
      </c>
      <c r="BQ1813" s="354">
        <f t="shared" si="170"/>
        <v>0</v>
      </c>
      <c r="BR1813" s="354">
        <f t="shared" si="171"/>
        <v>8168.9074559999999</v>
      </c>
      <c r="CG1813" s="198"/>
      <c r="CH1813">
        <f>(Transest!$J$14/HexExtSoy!$K$4)</f>
        <v>0.20257267294641951</v>
      </c>
      <c r="CI1813">
        <f>(HydroProcOil!$K$14/HexExtSoy!$K$4)</f>
        <v>0.10977777777777777</v>
      </c>
      <c r="CJ1813">
        <f>(StarchFerm!$K$24/StarchFerm!$K$4)</f>
        <v>0.33157302630665886</v>
      </c>
      <c r="CY1813" s="198"/>
      <c r="CZ1813">
        <f>BP1813*CH1813*1000*LCI!$E$93</f>
        <v>4220291.7088693343</v>
      </c>
      <c r="DA1813">
        <f>BQ1813*CI1813*1000*(LCI!$E$99)</f>
        <v>0</v>
      </c>
      <c r="DB1813">
        <f>BR1813*CJ1813*1000*(LCI!$E$96)</f>
        <v>72996483.435393393</v>
      </c>
    </row>
    <row r="1814" spans="1:106" x14ac:dyDescent="0.25">
      <c r="A1814" s="197">
        <v>36025</v>
      </c>
      <c r="B1814" s="197" t="s">
        <v>1771</v>
      </c>
      <c r="C1814" s="197" t="s">
        <v>1121</v>
      </c>
      <c r="D1814" s="197">
        <v>-74.970490699999999</v>
      </c>
      <c r="E1814" s="197">
        <v>42.19659</v>
      </c>
      <c r="F1814">
        <v>3.82</v>
      </c>
      <c r="G1814">
        <f t="shared" si="172"/>
        <v>3.82</v>
      </c>
      <c r="H1814" s="198">
        <v>8.9</v>
      </c>
      <c r="Q1814" s="221">
        <f>(Q4899*10000)*TEA!$M$15*10^-6</f>
        <v>31.163239322549998</v>
      </c>
      <c r="R1814" s="221">
        <f>(R4899*10000)*TEA!$O$15*10^-6</f>
        <v>31.163239322549998</v>
      </c>
      <c r="AA1814">
        <f t="shared" si="168"/>
        <v>1</v>
      </c>
      <c r="AB1814" s="197">
        <v>36025</v>
      </c>
      <c r="AC1814" s="197">
        <v>221</v>
      </c>
      <c r="AD1814" s="197">
        <f t="shared" si="173"/>
        <v>221</v>
      </c>
      <c r="AE1814" s="197">
        <v>936</v>
      </c>
      <c r="AJ1814">
        <v>0</v>
      </c>
      <c r="AK1814">
        <v>0</v>
      </c>
      <c r="AU1814" s="198">
        <v>0.27272727299999999</v>
      </c>
      <c r="AV1814" s="6">
        <v>0</v>
      </c>
      <c r="AW1814" s="198">
        <v>0.38356000000000001</v>
      </c>
      <c r="BO1814" s="198"/>
      <c r="BP1814" s="354">
        <f t="shared" si="169"/>
        <v>230.24181841205996</v>
      </c>
      <c r="BQ1814" s="354">
        <f t="shared" si="170"/>
        <v>0</v>
      </c>
      <c r="BR1814" s="354">
        <f t="shared" si="171"/>
        <v>3195.208224</v>
      </c>
      <c r="CG1814" s="198"/>
      <c r="CH1814">
        <f>(Transest!$J$14/HexExtSoy!$K$4)</f>
        <v>0.20257267294641951</v>
      </c>
      <c r="CI1814">
        <f>(HydroProcOil!$K$14/HexExtSoy!$K$4)</f>
        <v>0.10977777777777777</v>
      </c>
      <c r="CJ1814">
        <f>(StarchFerm!$K$24/StarchFerm!$K$4)</f>
        <v>0.33157302630665886</v>
      </c>
      <c r="CY1814" s="198"/>
      <c r="CZ1814">
        <f>BP1814*CH1814*1000*LCI!$E$93</f>
        <v>1760686.4468865111</v>
      </c>
      <c r="DA1814">
        <f>BQ1814*CI1814*1000*(LCI!$E$99)</f>
        <v>0</v>
      </c>
      <c r="DB1814">
        <f>BR1814*CJ1814*1000*(LCI!$E$96)</f>
        <v>28552038.990787745</v>
      </c>
    </row>
    <row r="1815" spans="1:106" x14ac:dyDescent="0.25">
      <c r="A1815" s="197">
        <v>36027</v>
      </c>
      <c r="B1815" s="197" t="s">
        <v>1771</v>
      </c>
      <c r="C1815" s="197" t="s">
        <v>1780</v>
      </c>
      <c r="D1815" s="197">
        <v>-73.751907099999997</v>
      </c>
      <c r="E1815" s="197">
        <v>41.767330000000001</v>
      </c>
      <c r="F1815">
        <v>3.24</v>
      </c>
      <c r="G1815">
        <f t="shared" si="172"/>
        <v>3.24</v>
      </c>
      <c r="H1815" s="198">
        <v>11</v>
      </c>
      <c r="Q1815" s="221">
        <f>(Q4900*10000)*TEA!$M$15*10^-6</f>
        <v>34.258941756000006</v>
      </c>
      <c r="R1815" s="221">
        <f>(R4900*10000)*TEA!$O$15*10^-6</f>
        <v>34.258941756000006</v>
      </c>
      <c r="AA1815">
        <f t="shared" si="168"/>
        <v>1</v>
      </c>
      <c r="AB1815" s="197">
        <v>36027</v>
      </c>
      <c r="AC1815" s="197">
        <v>329</v>
      </c>
      <c r="AD1815" s="197">
        <f t="shared" si="173"/>
        <v>329</v>
      </c>
      <c r="AE1815" s="197">
        <v>1926</v>
      </c>
      <c r="AJ1815">
        <v>0</v>
      </c>
      <c r="AK1815">
        <v>0</v>
      </c>
      <c r="AU1815" s="198">
        <v>0.27272727299999999</v>
      </c>
      <c r="AV1815" s="6">
        <v>0</v>
      </c>
      <c r="AW1815" s="198">
        <v>0.38356000000000001</v>
      </c>
      <c r="BO1815" s="198"/>
      <c r="BP1815" s="354">
        <f t="shared" si="169"/>
        <v>290.71636392708001</v>
      </c>
      <c r="BQ1815" s="354">
        <f t="shared" si="170"/>
        <v>0</v>
      </c>
      <c r="BR1815" s="354">
        <f t="shared" si="171"/>
        <v>8126.1021600000004</v>
      </c>
      <c r="CG1815" s="198"/>
      <c r="CH1815">
        <f>(Transest!$J$14/HexExtSoy!$K$4)</f>
        <v>0.20257267294641951</v>
      </c>
      <c r="CI1815">
        <f>(HydroProcOil!$K$14/HexExtSoy!$K$4)</f>
        <v>0.10977777777777777</v>
      </c>
      <c r="CJ1815">
        <f>(StarchFerm!$K$24/StarchFerm!$K$4)</f>
        <v>0.33157302630665886</v>
      </c>
      <c r="CY1815" s="198"/>
      <c r="CZ1815">
        <f>BP1815*CH1815*1000*LCI!$E$93</f>
        <v>2223142.4568514675</v>
      </c>
      <c r="DA1815">
        <f>BQ1815*CI1815*1000*(LCI!$E$99)</f>
        <v>0</v>
      </c>
      <c r="DB1815">
        <f>BR1815*CJ1815*1000*(LCI!$E$96)</f>
        <v>72613979.887980074</v>
      </c>
    </row>
    <row r="1816" spans="1:106" x14ac:dyDescent="0.25">
      <c r="A1816" s="197">
        <v>36029</v>
      </c>
      <c r="B1816" s="197" t="s">
        <v>1771</v>
      </c>
      <c r="C1816" s="197" t="s">
        <v>1781</v>
      </c>
      <c r="D1816" s="197">
        <v>-78.734932799999996</v>
      </c>
      <c r="E1816" s="197">
        <v>42.764499999999998</v>
      </c>
      <c r="F1816">
        <v>2.93</v>
      </c>
      <c r="G1816">
        <f t="shared" si="172"/>
        <v>2.93</v>
      </c>
      <c r="H1816" s="198">
        <v>9.64</v>
      </c>
      <c r="Q1816" s="221">
        <f>(Q4901*10000)*TEA!$M$15*10^-6</f>
        <v>30.706334516564997</v>
      </c>
      <c r="R1816" s="221">
        <f>(R4901*10000)*TEA!$O$15*10^-6</f>
        <v>30.706334516564997</v>
      </c>
      <c r="AA1816">
        <f t="shared" si="168"/>
        <v>1</v>
      </c>
      <c r="AB1816" s="197">
        <v>36029</v>
      </c>
      <c r="AC1816" s="197">
        <v>2442</v>
      </c>
      <c r="AD1816" s="197">
        <f t="shared" si="173"/>
        <v>2442</v>
      </c>
      <c r="AE1816" s="197">
        <v>3928</v>
      </c>
      <c r="AJ1816">
        <v>0</v>
      </c>
      <c r="AK1816">
        <v>0</v>
      </c>
      <c r="AU1816" s="198">
        <v>0.27272727299999999</v>
      </c>
      <c r="AV1816" s="6">
        <v>0</v>
      </c>
      <c r="AW1816" s="198">
        <v>0.38356000000000001</v>
      </c>
      <c r="BO1816" s="198"/>
      <c r="BP1816" s="354">
        <f t="shared" si="169"/>
        <v>1951.3800019513801</v>
      </c>
      <c r="BQ1816" s="354">
        <f t="shared" si="170"/>
        <v>0</v>
      </c>
      <c r="BR1816" s="354">
        <f t="shared" si="171"/>
        <v>14523.852275200003</v>
      </c>
      <c r="CG1816" s="198"/>
      <c r="CH1816">
        <f>(Transest!$J$14/HexExtSoy!$K$4)</f>
        <v>0.20257267294641951</v>
      </c>
      <c r="CI1816">
        <f>(HydroProcOil!$K$14/HexExtSoy!$K$4)</f>
        <v>0.10977777777777777</v>
      </c>
      <c r="CJ1816">
        <f>(StarchFerm!$K$24/StarchFerm!$K$4)</f>
        <v>0.33157302630665886</v>
      </c>
      <c r="CY1816" s="198"/>
      <c r="CZ1816">
        <f>BP1816*CH1816*1000*LCI!$E$93</f>
        <v>14922433.925587885</v>
      </c>
      <c r="DA1816">
        <f>BQ1816*CI1816*1000*(LCI!$E$99)</f>
        <v>0</v>
      </c>
      <c r="DB1816">
        <f>BR1816*CJ1816*1000*(LCI!$E$96)</f>
        <v>129783590.73538484</v>
      </c>
    </row>
    <row r="1817" spans="1:106" x14ac:dyDescent="0.25">
      <c r="A1817" s="197">
        <v>36031</v>
      </c>
      <c r="B1817" s="197" t="s">
        <v>1771</v>
      </c>
      <c r="C1817" s="197" t="s">
        <v>1426</v>
      </c>
      <c r="D1817" s="197">
        <v>-73.780353099999999</v>
      </c>
      <c r="E1817" s="197">
        <v>44.116129999999998</v>
      </c>
      <c r="F1817">
        <v>0</v>
      </c>
      <c r="G1817">
        <f t="shared" si="172"/>
        <v>0</v>
      </c>
      <c r="H1817" s="198">
        <v>9.4600000000000009</v>
      </c>
      <c r="Q1817" s="221">
        <f>(Q4902*10000)*TEA!$M$15*10^-6</f>
        <v>24.18742038924</v>
      </c>
      <c r="R1817" s="221">
        <f>(R4902*10000)*TEA!$O$15*10^-6</f>
        <v>24.18742038924</v>
      </c>
      <c r="AA1817">
        <f t="shared" si="168"/>
        <v>1</v>
      </c>
      <c r="AB1817" s="197">
        <v>36031</v>
      </c>
      <c r="AC1817" s="197">
        <v>0</v>
      </c>
      <c r="AD1817" s="197">
        <f t="shared" si="173"/>
        <v>0</v>
      </c>
      <c r="AE1817" s="197">
        <v>248</v>
      </c>
      <c r="AJ1817">
        <v>0</v>
      </c>
      <c r="AK1817">
        <v>0</v>
      </c>
      <c r="AU1817" s="198">
        <v>0.27272727299999999</v>
      </c>
      <c r="AV1817" s="6">
        <v>0</v>
      </c>
      <c r="AW1817" s="198">
        <v>0.38356000000000001</v>
      </c>
      <c r="BO1817" s="198"/>
      <c r="BP1817" s="354">
        <f t="shared" si="169"/>
        <v>0</v>
      </c>
      <c r="BQ1817" s="354">
        <f t="shared" si="170"/>
        <v>0</v>
      </c>
      <c r="BR1817" s="354">
        <f t="shared" si="171"/>
        <v>899.86244480000016</v>
      </c>
      <c r="CG1817" s="198"/>
      <c r="CH1817">
        <f>(Transest!$J$14/HexExtSoy!$K$4)</f>
        <v>0.20257267294641951</v>
      </c>
      <c r="CI1817">
        <f>(HydroProcOil!$K$14/HexExtSoy!$K$4)</f>
        <v>0.10977777777777777</v>
      </c>
      <c r="CJ1817">
        <f>(StarchFerm!$K$24/StarchFerm!$K$4)</f>
        <v>0.33157302630665886</v>
      </c>
      <c r="CY1817" s="198"/>
      <c r="CZ1817">
        <f>BP1817*CH1817*1000*LCI!$E$93</f>
        <v>0</v>
      </c>
      <c r="DA1817">
        <f>BQ1817*CI1817*1000*(LCI!$E$99)</f>
        <v>0</v>
      </c>
      <c r="DB1817">
        <f>BR1817*CJ1817*1000*(LCI!$E$96)</f>
        <v>8041074.5745111089</v>
      </c>
    </row>
    <row r="1818" spans="1:106" x14ac:dyDescent="0.25">
      <c r="A1818" s="197">
        <v>36033</v>
      </c>
      <c r="B1818" s="197" t="s">
        <v>1771</v>
      </c>
      <c r="C1818" s="197" t="s">
        <v>621</v>
      </c>
      <c r="D1818" s="197">
        <v>-74.3067274</v>
      </c>
      <c r="E1818" s="197">
        <v>44.591430000000003</v>
      </c>
      <c r="F1818">
        <v>2.69</v>
      </c>
      <c r="G1818">
        <f t="shared" si="172"/>
        <v>2.69</v>
      </c>
      <c r="H1818" s="198">
        <v>8.91</v>
      </c>
      <c r="Q1818" s="221">
        <f>(Q4903*10000)*TEA!$M$15*10^-6</f>
        <v>24.901133683725</v>
      </c>
      <c r="R1818" s="221">
        <f>(R4903*10000)*TEA!$O$15*10^-6</f>
        <v>24.901133683725</v>
      </c>
      <c r="AA1818">
        <f t="shared" ref="AA1818:AA1881" si="174">IF(AB1818=A1818,1,0)</f>
        <v>1</v>
      </c>
      <c r="AB1818" s="197">
        <v>36033</v>
      </c>
      <c r="AC1818" s="197">
        <v>355</v>
      </c>
      <c r="AD1818" s="197">
        <f t="shared" si="173"/>
        <v>355</v>
      </c>
      <c r="AE1818" s="197">
        <v>1806</v>
      </c>
      <c r="AJ1818">
        <v>0</v>
      </c>
      <c r="AK1818">
        <v>0</v>
      </c>
      <c r="AU1818" s="198">
        <v>0.27272727299999999</v>
      </c>
      <c r="AV1818" s="6">
        <v>0</v>
      </c>
      <c r="AW1818" s="198">
        <v>0.38356000000000001</v>
      </c>
      <c r="BO1818" s="198"/>
      <c r="BP1818" s="354">
        <f t="shared" si="169"/>
        <v>260.44090935135</v>
      </c>
      <c r="BQ1818" s="354">
        <f t="shared" si="170"/>
        <v>0</v>
      </c>
      <c r="BR1818" s="354">
        <f t="shared" si="171"/>
        <v>6172.0403976000007</v>
      </c>
      <c r="CG1818" s="198"/>
      <c r="CH1818">
        <f>(Transest!$J$14/HexExtSoy!$K$4)</f>
        <v>0.20257267294641951</v>
      </c>
      <c r="CI1818">
        <f>(HydroProcOil!$K$14/HexExtSoy!$K$4)</f>
        <v>0.10977777777777777</v>
      </c>
      <c r="CJ1818">
        <f>(StarchFerm!$K$24/StarchFerm!$K$4)</f>
        <v>0.33157302630665886</v>
      </c>
      <c r="CY1818" s="198"/>
      <c r="CZ1818">
        <f>BP1818*CH1818*1000*LCI!$E$93</f>
        <v>1991622.4709841914</v>
      </c>
      <c r="DA1818">
        <f>BQ1818*CI1818*1000*(LCI!$E$99)</f>
        <v>0</v>
      </c>
      <c r="DB1818">
        <f>BR1818*CJ1818*1000*(LCI!$E$96)</f>
        <v>55152692.948562063</v>
      </c>
    </row>
    <row r="1819" spans="1:106" x14ac:dyDescent="0.25">
      <c r="A1819" s="197">
        <v>36035</v>
      </c>
      <c r="B1819" s="197" t="s">
        <v>1771</v>
      </c>
      <c r="C1819" s="197" t="s">
        <v>695</v>
      </c>
      <c r="D1819" s="197">
        <v>-74.425268700000004</v>
      </c>
      <c r="E1819" s="197">
        <v>43.111579999999996</v>
      </c>
      <c r="F1819">
        <v>2.9</v>
      </c>
      <c r="G1819">
        <f t="shared" si="172"/>
        <v>2.9</v>
      </c>
      <c r="H1819" s="198">
        <v>9.7200000000000006</v>
      </c>
      <c r="Q1819" s="221">
        <f>(Q4904*10000)*TEA!$M$15*10^-6</f>
        <v>28.284587679600001</v>
      </c>
      <c r="R1819" s="221">
        <f>(R4904*10000)*TEA!$O$15*10^-6</f>
        <v>28.284587679600001</v>
      </c>
      <c r="AA1819">
        <f t="shared" si="174"/>
        <v>1</v>
      </c>
      <c r="AB1819" s="197">
        <v>36035</v>
      </c>
      <c r="AC1819" s="197">
        <v>32</v>
      </c>
      <c r="AD1819" s="197">
        <f t="shared" si="173"/>
        <v>32</v>
      </c>
      <c r="AE1819" s="197">
        <v>266</v>
      </c>
      <c r="AJ1819">
        <v>0</v>
      </c>
      <c r="AK1819">
        <v>0</v>
      </c>
      <c r="AU1819" s="198">
        <v>0.27272727299999999</v>
      </c>
      <c r="AV1819" s="6">
        <v>0</v>
      </c>
      <c r="AW1819" s="198">
        <v>0.38356000000000001</v>
      </c>
      <c r="BO1819" s="198"/>
      <c r="BP1819" s="354">
        <f t="shared" si="169"/>
        <v>25.309090934399997</v>
      </c>
      <c r="BQ1819" s="354">
        <f t="shared" si="170"/>
        <v>0</v>
      </c>
      <c r="BR1819" s="354">
        <f t="shared" si="171"/>
        <v>991.70205120000003</v>
      </c>
      <c r="CG1819" s="198"/>
      <c r="CH1819">
        <f>(Transest!$J$14/HexExtSoy!$K$4)</f>
        <v>0.20257267294641951</v>
      </c>
      <c r="CI1819">
        <f>(HydroProcOil!$K$14/HexExtSoy!$K$4)</f>
        <v>0.10977777777777777</v>
      </c>
      <c r="CJ1819">
        <f>(StarchFerm!$K$24/StarchFerm!$K$4)</f>
        <v>0.33157302630665886</v>
      </c>
      <c r="CY1819" s="198"/>
      <c r="CZ1819">
        <f>BP1819*CH1819*1000*LCI!$E$93</f>
        <v>193541.6150660589</v>
      </c>
      <c r="DA1819">
        <f>BQ1819*CI1819*1000*(LCI!$E$99)</f>
        <v>0</v>
      </c>
      <c r="DB1819">
        <f>BR1819*CJ1819*1000*(LCI!$E$96)</f>
        <v>8861743.4758788943</v>
      </c>
    </row>
    <row r="1820" spans="1:106" x14ac:dyDescent="0.25">
      <c r="A1820" s="197">
        <v>36037</v>
      </c>
      <c r="B1820" s="197" t="s">
        <v>1771</v>
      </c>
      <c r="C1820" s="197" t="s">
        <v>1448</v>
      </c>
      <c r="D1820" s="197">
        <v>-78.198071600000006</v>
      </c>
      <c r="E1820" s="197">
        <v>42.999630000000003</v>
      </c>
      <c r="F1820">
        <v>3.23</v>
      </c>
      <c r="G1820">
        <f t="shared" si="172"/>
        <v>3.23</v>
      </c>
      <c r="H1820" s="198">
        <v>10.69</v>
      </c>
      <c r="Q1820" s="221">
        <f>(Q4905*10000)*TEA!$M$15*10^-6</f>
        <v>30.268392931530002</v>
      </c>
      <c r="R1820" s="221">
        <f>(R4905*10000)*TEA!$O$15*10^-6</f>
        <v>30.268392931530002</v>
      </c>
      <c r="AA1820">
        <f t="shared" si="174"/>
        <v>1</v>
      </c>
      <c r="AB1820" s="197">
        <v>36037</v>
      </c>
      <c r="AC1820" s="197">
        <v>5801</v>
      </c>
      <c r="AD1820" s="197">
        <f t="shared" si="173"/>
        <v>5801</v>
      </c>
      <c r="AE1820" s="197">
        <v>10119</v>
      </c>
      <c r="AJ1820">
        <v>0</v>
      </c>
      <c r="AK1820">
        <v>0</v>
      </c>
      <c r="AU1820" s="198">
        <v>0.27272727299999999</v>
      </c>
      <c r="AV1820" s="6">
        <v>0</v>
      </c>
      <c r="AW1820" s="198">
        <v>0.38356000000000001</v>
      </c>
      <c r="BO1820" s="198"/>
      <c r="BP1820" s="354">
        <f t="shared" si="169"/>
        <v>5110.1536414737893</v>
      </c>
      <c r="BQ1820" s="354">
        <f t="shared" si="170"/>
        <v>0</v>
      </c>
      <c r="BR1820" s="354">
        <f t="shared" si="171"/>
        <v>41490.494511600002</v>
      </c>
      <c r="CG1820" s="198"/>
      <c r="CH1820">
        <f>(Transest!$J$14/HexExtSoy!$K$4)</f>
        <v>0.20257267294641951</v>
      </c>
      <c r="CI1820">
        <f>(HydroProcOil!$K$14/HexExtSoy!$K$4)</f>
        <v>0.10977777777777777</v>
      </c>
      <c r="CJ1820">
        <f>(StarchFerm!$K$24/StarchFerm!$K$4)</f>
        <v>0.33157302630665886</v>
      </c>
      <c r="CY1820" s="198"/>
      <c r="CZ1820">
        <f>BP1820*CH1820*1000*LCI!$E$93</f>
        <v>39077949.957588486</v>
      </c>
      <c r="DA1820">
        <f>BQ1820*CI1820*1000*(LCI!$E$99)</f>
        <v>0</v>
      </c>
      <c r="DB1820">
        <f>BR1820*CJ1820*1000*(LCI!$E$96)</f>
        <v>370754621.91920936</v>
      </c>
    </row>
    <row r="1821" spans="1:106" x14ac:dyDescent="0.25">
      <c r="A1821" s="197">
        <v>36039</v>
      </c>
      <c r="B1821" s="197" t="s">
        <v>1771</v>
      </c>
      <c r="C1821" s="197" t="s">
        <v>623</v>
      </c>
      <c r="D1821" s="197">
        <v>-74.130998399999996</v>
      </c>
      <c r="E1821" s="197">
        <v>42.27937</v>
      </c>
      <c r="F1821">
        <v>0</v>
      </c>
      <c r="G1821">
        <f t="shared" si="172"/>
        <v>0</v>
      </c>
      <c r="H1821" s="198">
        <v>7.69</v>
      </c>
      <c r="Q1821" s="221">
        <f>(Q4906*10000)*TEA!$M$15*10^-6</f>
        <v>31.458615478379997</v>
      </c>
      <c r="R1821" s="221">
        <f>(R4906*10000)*TEA!$O$15*10^-6</f>
        <v>31.458615478379997</v>
      </c>
      <c r="AA1821">
        <f t="shared" si="174"/>
        <v>1</v>
      </c>
      <c r="AB1821" s="197">
        <v>36039</v>
      </c>
      <c r="AC1821" s="197">
        <v>0</v>
      </c>
      <c r="AD1821" s="197">
        <f t="shared" si="173"/>
        <v>0</v>
      </c>
      <c r="AE1821" s="197">
        <v>76</v>
      </c>
      <c r="AJ1821">
        <v>0</v>
      </c>
      <c r="AK1821">
        <v>0</v>
      </c>
      <c r="AU1821" s="198">
        <v>0.27272727299999999</v>
      </c>
      <c r="AV1821" s="6">
        <v>0</v>
      </c>
      <c r="AW1821" s="198">
        <v>0.38356000000000001</v>
      </c>
      <c r="BO1821" s="198"/>
      <c r="BP1821" s="354">
        <f t="shared" si="169"/>
        <v>0</v>
      </c>
      <c r="BQ1821" s="354">
        <f t="shared" si="170"/>
        <v>0</v>
      </c>
      <c r="BR1821" s="354">
        <f t="shared" si="171"/>
        <v>224.16780640000002</v>
      </c>
      <c r="CG1821" s="198"/>
      <c r="CH1821">
        <f>(Transest!$J$14/HexExtSoy!$K$4)</f>
        <v>0.20257267294641951</v>
      </c>
      <c r="CI1821">
        <f>(HydroProcOil!$K$14/HexExtSoy!$K$4)</f>
        <v>0.10977777777777777</v>
      </c>
      <c r="CJ1821">
        <f>(StarchFerm!$K$24/StarchFerm!$K$4)</f>
        <v>0.33157302630665886</v>
      </c>
      <c r="CY1821" s="198"/>
      <c r="CZ1821">
        <f>BP1821*CH1821*1000*LCI!$E$93</f>
        <v>0</v>
      </c>
      <c r="DA1821">
        <f>BQ1821*CI1821*1000*(LCI!$E$99)</f>
        <v>0</v>
      </c>
      <c r="DB1821">
        <f>BR1821*CJ1821*1000*(LCI!$E$96)</f>
        <v>2003139.545253048</v>
      </c>
    </row>
    <row r="1822" spans="1:106" x14ac:dyDescent="0.25">
      <c r="A1822" s="197">
        <v>36041</v>
      </c>
      <c r="B1822" s="197" t="s">
        <v>1771</v>
      </c>
      <c r="C1822" s="197" t="s">
        <v>879</v>
      </c>
      <c r="D1822" s="197">
        <v>-74.504267799999994</v>
      </c>
      <c r="E1822" s="197">
        <v>43.660080000000001</v>
      </c>
      <c r="F1822">
        <v>0</v>
      </c>
      <c r="G1822">
        <f t="shared" si="172"/>
        <v>0</v>
      </c>
      <c r="H1822" s="198">
        <v>0</v>
      </c>
      <c r="Q1822" s="221">
        <f>(Q4907*10000)*TEA!$M$15*10^-6</f>
        <v>26.683488757979994</v>
      </c>
      <c r="R1822" s="221">
        <f>(R4907*10000)*TEA!$O$15*10^-6</f>
        <v>26.683488757979994</v>
      </c>
      <c r="AA1822">
        <f t="shared" si="174"/>
        <v>1</v>
      </c>
      <c r="AB1822" s="197">
        <v>36041</v>
      </c>
      <c r="AC1822" s="197">
        <v>0</v>
      </c>
      <c r="AD1822" s="197">
        <f t="shared" si="173"/>
        <v>0</v>
      </c>
      <c r="AE1822" s="197">
        <v>0</v>
      </c>
      <c r="AJ1822">
        <v>0</v>
      </c>
      <c r="AK1822">
        <v>0</v>
      </c>
      <c r="AU1822" s="198">
        <v>0.27272727299999999</v>
      </c>
      <c r="AV1822" s="6">
        <v>0</v>
      </c>
      <c r="AW1822" s="198">
        <v>0.38356000000000001</v>
      </c>
      <c r="BO1822" s="198"/>
      <c r="BP1822" s="354">
        <f t="shared" si="169"/>
        <v>0</v>
      </c>
      <c r="BQ1822" s="354">
        <f t="shared" si="170"/>
        <v>0</v>
      </c>
      <c r="BR1822" s="354">
        <f t="shared" si="171"/>
        <v>0</v>
      </c>
      <c r="CG1822" s="198"/>
      <c r="CH1822">
        <f>(Transest!$J$14/HexExtSoy!$K$4)</f>
        <v>0.20257267294641951</v>
      </c>
      <c r="CI1822">
        <f>(HydroProcOil!$K$14/HexExtSoy!$K$4)</f>
        <v>0.10977777777777777</v>
      </c>
      <c r="CJ1822">
        <f>(StarchFerm!$K$24/StarchFerm!$K$4)</f>
        <v>0.33157302630665886</v>
      </c>
      <c r="CY1822" s="198"/>
      <c r="CZ1822">
        <f>BP1822*CH1822*1000*LCI!$E$93</f>
        <v>0</v>
      </c>
      <c r="DA1822">
        <f>BQ1822*CI1822*1000*(LCI!$E$99)</f>
        <v>0</v>
      </c>
      <c r="DB1822">
        <f>BR1822*CJ1822*1000*(LCI!$E$96)</f>
        <v>0</v>
      </c>
    </row>
    <row r="1823" spans="1:106" x14ac:dyDescent="0.25">
      <c r="A1823" s="197">
        <v>36043</v>
      </c>
      <c r="B1823" s="197" t="s">
        <v>1771</v>
      </c>
      <c r="C1823" s="197" t="s">
        <v>1782</v>
      </c>
      <c r="D1823" s="197">
        <v>-74.972191300000006</v>
      </c>
      <c r="E1823" s="197">
        <v>43.414119999999997</v>
      </c>
      <c r="F1823">
        <v>2.59</v>
      </c>
      <c r="G1823">
        <f t="shared" si="172"/>
        <v>2.59</v>
      </c>
      <c r="H1823" s="198">
        <v>9.25</v>
      </c>
      <c r="Q1823" s="221">
        <f>(Q4908*10000)*TEA!$M$15*10^-6</f>
        <v>28.055690118045</v>
      </c>
      <c r="R1823" s="221">
        <f>(R4908*10000)*TEA!$O$15*10^-6</f>
        <v>28.055690118045</v>
      </c>
      <c r="AA1823">
        <f t="shared" si="174"/>
        <v>1</v>
      </c>
      <c r="AB1823" s="197">
        <v>36043</v>
      </c>
      <c r="AC1823" s="197">
        <v>865</v>
      </c>
      <c r="AD1823" s="197">
        <f t="shared" si="173"/>
        <v>865</v>
      </c>
      <c r="AE1823" s="197">
        <v>1570</v>
      </c>
      <c r="AJ1823">
        <v>0</v>
      </c>
      <c r="AK1823">
        <v>0</v>
      </c>
      <c r="AU1823" s="198">
        <v>0.27272727299999999</v>
      </c>
      <c r="AV1823" s="6">
        <v>0</v>
      </c>
      <c r="AW1823" s="198">
        <v>0.38356000000000001</v>
      </c>
      <c r="BO1823" s="198"/>
      <c r="BP1823" s="354">
        <f t="shared" si="169"/>
        <v>611.0045460655499</v>
      </c>
      <c r="BQ1823" s="354">
        <f t="shared" si="170"/>
        <v>0</v>
      </c>
      <c r="BR1823" s="354">
        <f t="shared" si="171"/>
        <v>5570.2501000000002</v>
      </c>
      <c r="CG1823" s="198"/>
      <c r="CH1823">
        <f>(Transest!$J$14/HexExtSoy!$K$4)</f>
        <v>0.20257267294641951</v>
      </c>
      <c r="CI1823">
        <f>(HydroProcOil!$K$14/HexExtSoy!$K$4)</f>
        <v>0.10977777777777777</v>
      </c>
      <c r="CJ1823">
        <f>(StarchFerm!$K$24/StarchFerm!$K$4)</f>
        <v>0.33157302630665886</v>
      </c>
      <c r="CY1823" s="198"/>
      <c r="CZ1823">
        <f>BP1823*CH1823*1000*LCI!$E$93</f>
        <v>4672424.1089789337</v>
      </c>
      <c r="DA1823">
        <f>BQ1823*CI1823*1000*(LCI!$E$99)</f>
        <v>0</v>
      </c>
      <c r="DB1823">
        <f>BR1823*CJ1823*1000*(LCI!$E$96)</f>
        <v>49775159.205286071</v>
      </c>
    </row>
    <row r="1824" spans="1:106" x14ac:dyDescent="0.25">
      <c r="A1824" s="197">
        <v>36045</v>
      </c>
      <c r="B1824" s="197" t="s">
        <v>1771</v>
      </c>
      <c r="C1824" s="197" t="s">
        <v>628</v>
      </c>
      <c r="D1824" s="197">
        <v>-75.916296799999998</v>
      </c>
      <c r="E1824" s="197">
        <v>44.031700000000001</v>
      </c>
      <c r="F1824">
        <v>2.82</v>
      </c>
      <c r="G1824">
        <f t="shared" si="172"/>
        <v>2.82</v>
      </c>
      <c r="H1824" s="198">
        <v>9.4600000000000009</v>
      </c>
      <c r="Q1824" s="221">
        <f>(Q4909*10000)*TEA!$M$15*10^-6</f>
        <v>28.003655304134995</v>
      </c>
      <c r="R1824" s="221">
        <f>(R4909*10000)*TEA!$O$15*10^-6</f>
        <v>28.003655304134995</v>
      </c>
      <c r="AA1824">
        <f t="shared" si="174"/>
        <v>1</v>
      </c>
      <c r="AB1824" s="197">
        <v>36045</v>
      </c>
      <c r="AC1824" s="197">
        <v>2540</v>
      </c>
      <c r="AD1824" s="197">
        <f t="shared" si="173"/>
        <v>2540</v>
      </c>
      <c r="AE1824" s="197">
        <v>6206</v>
      </c>
      <c r="AJ1824">
        <v>0</v>
      </c>
      <c r="AK1824">
        <v>0</v>
      </c>
      <c r="AU1824" s="198">
        <v>0.27272727299999999</v>
      </c>
      <c r="AV1824" s="6">
        <v>0</v>
      </c>
      <c r="AW1824" s="198">
        <v>0.38356000000000001</v>
      </c>
      <c r="BO1824" s="198"/>
      <c r="BP1824" s="354">
        <f t="shared" si="169"/>
        <v>1953.4909110443998</v>
      </c>
      <c r="BQ1824" s="354">
        <f t="shared" si="170"/>
        <v>0</v>
      </c>
      <c r="BR1824" s="354">
        <f t="shared" si="171"/>
        <v>22518.331985600002</v>
      </c>
      <c r="CG1824" s="198"/>
      <c r="CH1824">
        <f>(Transest!$J$14/HexExtSoy!$K$4)</f>
        <v>0.20257267294641951</v>
      </c>
      <c r="CI1824">
        <f>(HydroProcOil!$K$14/HexExtSoy!$K$4)</f>
        <v>0.10977777777777777</v>
      </c>
      <c r="CJ1824">
        <f>(StarchFerm!$K$24/StarchFerm!$K$4)</f>
        <v>0.33157302630665886</v>
      </c>
      <c r="CY1824" s="198"/>
      <c r="CZ1824">
        <f>BP1824*CH1824*1000*LCI!$E$93</f>
        <v>14938576.297361711</v>
      </c>
      <c r="DA1824">
        <f>BQ1824*CI1824*1000*(LCI!$E$99)</f>
        <v>0</v>
      </c>
      <c r="DB1824">
        <f>BR1824*CJ1824*1000*(LCI!$E$96)</f>
        <v>201221406.48958033</v>
      </c>
    </row>
    <row r="1825" spans="1:106" x14ac:dyDescent="0.25">
      <c r="A1825" s="197">
        <v>36047</v>
      </c>
      <c r="B1825" s="197" t="s">
        <v>1771</v>
      </c>
      <c r="C1825" s="197" t="s">
        <v>749</v>
      </c>
      <c r="D1825" s="197">
        <v>-73.954654199999993</v>
      </c>
      <c r="E1825" s="197">
        <v>40.64058</v>
      </c>
      <c r="F1825">
        <v>0</v>
      </c>
      <c r="G1825">
        <f t="shared" si="172"/>
        <v>0</v>
      </c>
      <c r="H1825" s="198">
        <v>0</v>
      </c>
      <c r="Q1825" s="221">
        <f>(Q4910*10000)*TEA!$M$15*10^-6</f>
        <v>40.09301309384999</v>
      </c>
      <c r="R1825" s="221">
        <f>(R4910*10000)*TEA!$O$15*10^-6</f>
        <v>40.09301309384999</v>
      </c>
      <c r="AA1825">
        <f t="shared" si="174"/>
        <v>1</v>
      </c>
      <c r="AB1825" s="197">
        <v>36047</v>
      </c>
      <c r="AC1825" s="197">
        <v>0</v>
      </c>
      <c r="AD1825" s="197">
        <f t="shared" si="173"/>
        <v>0</v>
      </c>
      <c r="AE1825" s="197">
        <v>0</v>
      </c>
      <c r="AJ1825">
        <v>0</v>
      </c>
      <c r="AK1825">
        <v>0</v>
      </c>
      <c r="AU1825" s="198">
        <v>0.27272727299999999</v>
      </c>
      <c r="AV1825" s="6">
        <v>0</v>
      </c>
      <c r="AW1825" s="198">
        <v>0.38356000000000001</v>
      </c>
      <c r="BO1825" s="198"/>
      <c r="BP1825" s="354">
        <f t="shared" si="169"/>
        <v>0</v>
      </c>
      <c r="BQ1825" s="354">
        <f t="shared" si="170"/>
        <v>0</v>
      </c>
      <c r="BR1825" s="354">
        <f t="shared" si="171"/>
        <v>0</v>
      </c>
      <c r="CG1825" s="198"/>
      <c r="CH1825">
        <f>(Transest!$J$14/HexExtSoy!$K$4)</f>
        <v>0.20257267294641951</v>
      </c>
      <c r="CI1825">
        <f>(HydroProcOil!$K$14/HexExtSoy!$K$4)</f>
        <v>0.10977777777777777</v>
      </c>
      <c r="CJ1825">
        <f>(StarchFerm!$K$24/StarchFerm!$K$4)</f>
        <v>0.33157302630665886</v>
      </c>
      <c r="CY1825" s="198"/>
      <c r="CZ1825">
        <f>BP1825*CH1825*1000*LCI!$E$93</f>
        <v>0</v>
      </c>
      <c r="DA1825">
        <f>BQ1825*CI1825*1000*(LCI!$E$99)</f>
        <v>0</v>
      </c>
      <c r="DB1825">
        <f>BR1825*CJ1825*1000*(LCI!$E$96)</f>
        <v>0</v>
      </c>
    </row>
    <row r="1826" spans="1:106" x14ac:dyDescent="0.25">
      <c r="A1826" s="197">
        <v>36049</v>
      </c>
      <c r="B1826" s="197" t="s">
        <v>1771</v>
      </c>
      <c r="C1826" s="197" t="s">
        <v>1049</v>
      </c>
      <c r="D1826" s="197">
        <v>-75.451911300000006</v>
      </c>
      <c r="E1826" s="197">
        <v>43.78293</v>
      </c>
      <c r="F1826">
        <v>3.04</v>
      </c>
      <c r="G1826">
        <f t="shared" si="172"/>
        <v>3.04</v>
      </c>
      <c r="H1826" s="198">
        <v>8.98</v>
      </c>
      <c r="Q1826" s="221">
        <f>(Q4911*10000)*TEA!$M$15*10^-6</f>
        <v>27.890737289009998</v>
      </c>
      <c r="R1826" s="221">
        <f>(R4911*10000)*TEA!$O$15*10^-6</f>
        <v>27.890737289009998</v>
      </c>
      <c r="AA1826">
        <f t="shared" si="174"/>
        <v>1</v>
      </c>
      <c r="AB1826" s="197">
        <v>36049</v>
      </c>
      <c r="AC1826" s="197">
        <v>369</v>
      </c>
      <c r="AD1826" s="197">
        <f t="shared" si="173"/>
        <v>369</v>
      </c>
      <c r="AE1826" s="197">
        <v>2217</v>
      </c>
      <c r="AJ1826">
        <v>0</v>
      </c>
      <c r="AK1826">
        <v>0</v>
      </c>
      <c r="AU1826" s="198">
        <v>0.27272727299999999</v>
      </c>
      <c r="AV1826" s="6">
        <v>0</v>
      </c>
      <c r="AW1826" s="198">
        <v>0.38356000000000001</v>
      </c>
      <c r="BO1826" s="198"/>
      <c r="BP1826" s="354">
        <f t="shared" si="169"/>
        <v>305.93454576047998</v>
      </c>
      <c r="BQ1826" s="354">
        <f t="shared" si="170"/>
        <v>0</v>
      </c>
      <c r="BR1826" s="354">
        <f t="shared" si="171"/>
        <v>7636.1656296000001</v>
      </c>
      <c r="CG1826" s="198"/>
      <c r="CH1826">
        <f>(Transest!$J$14/HexExtSoy!$K$4)</f>
        <v>0.20257267294641951</v>
      </c>
      <c r="CI1826">
        <f>(HydroProcOil!$K$14/HexExtSoy!$K$4)</f>
        <v>0.10977777777777777</v>
      </c>
      <c r="CJ1826">
        <f>(StarchFerm!$K$24/StarchFerm!$K$4)</f>
        <v>0.33157302630665886</v>
      </c>
      <c r="CY1826" s="198"/>
      <c r="CZ1826">
        <f>BP1826*CH1826*1000*LCI!$E$93</f>
        <v>2339517.6952209296</v>
      </c>
      <c r="DA1826">
        <f>BQ1826*CI1826*1000*(LCI!$E$99)</f>
        <v>0</v>
      </c>
      <c r="DB1826">
        <f>BR1826*CJ1826*1000*(LCI!$E$96)</f>
        <v>68235959.446645588</v>
      </c>
    </row>
    <row r="1827" spans="1:106" x14ac:dyDescent="0.25">
      <c r="A1827" s="197">
        <v>36051</v>
      </c>
      <c r="B1827" s="197" t="s">
        <v>1771</v>
      </c>
      <c r="C1827" s="197" t="s">
        <v>1088</v>
      </c>
      <c r="D1827" s="197">
        <v>-77.782474300000004</v>
      </c>
      <c r="E1827" s="197">
        <v>42.722470000000001</v>
      </c>
      <c r="F1827">
        <v>3.16</v>
      </c>
      <c r="G1827">
        <f t="shared" si="172"/>
        <v>3.16</v>
      </c>
      <c r="H1827" s="198">
        <v>10.43</v>
      </c>
      <c r="Q1827" s="221">
        <f>(Q4912*10000)*TEA!$M$15*10^-6</f>
        <v>30.631123436354997</v>
      </c>
      <c r="R1827" s="221">
        <f>(R4912*10000)*TEA!$O$15*10^-6</f>
        <v>30.631123436354997</v>
      </c>
      <c r="AA1827">
        <f t="shared" si="174"/>
        <v>1</v>
      </c>
      <c r="AB1827" s="197">
        <v>36051</v>
      </c>
      <c r="AC1827" s="197">
        <v>6939</v>
      </c>
      <c r="AD1827" s="197">
        <f t="shared" si="173"/>
        <v>6939</v>
      </c>
      <c r="AE1827" s="197">
        <v>12375</v>
      </c>
      <c r="AJ1827">
        <v>0</v>
      </c>
      <c r="AK1827">
        <v>0</v>
      </c>
      <c r="AU1827" s="198">
        <v>0.27272727299999999</v>
      </c>
      <c r="AV1827" s="6">
        <v>0</v>
      </c>
      <c r="AW1827" s="198">
        <v>0.38356000000000001</v>
      </c>
      <c r="BO1827" s="198"/>
      <c r="BP1827" s="354">
        <f t="shared" si="169"/>
        <v>5980.1563696165204</v>
      </c>
      <c r="BQ1827" s="354">
        <f t="shared" si="170"/>
        <v>0</v>
      </c>
      <c r="BR1827" s="354">
        <f t="shared" si="171"/>
        <v>49506.568650000001</v>
      </c>
      <c r="CG1827" s="198"/>
      <c r="CH1827">
        <f>(Transest!$J$14/HexExtSoy!$K$4)</f>
        <v>0.20257267294641951</v>
      </c>
      <c r="CI1827">
        <f>(HydroProcOil!$K$14/HexExtSoy!$K$4)</f>
        <v>0.10977777777777777</v>
      </c>
      <c r="CJ1827">
        <f>(StarchFerm!$K$24/StarchFerm!$K$4)</f>
        <v>0.33157302630665886</v>
      </c>
      <c r="CY1827" s="198"/>
      <c r="CZ1827">
        <f>BP1827*CH1827*1000*LCI!$E$93</f>
        <v>45730963.831261754</v>
      </c>
      <c r="DA1827">
        <f>BQ1827*CI1827*1000*(LCI!$E$99)</f>
        <v>0</v>
      </c>
      <c r="DB1827">
        <f>BR1827*CJ1827*1000*(LCI!$E$96)</f>
        <v>442385403.17268234</v>
      </c>
    </row>
    <row r="1828" spans="1:106" x14ac:dyDescent="0.25">
      <c r="A1828" s="197">
        <v>36053</v>
      </c>
      <c r="B1828" s="197" t="s">
        <v>1771</v>
      </c>
      <c r="C1828" s="197" t="s">
        <v>636</v>
      </c>
      <c r="D1828" s="197">
        <v>-75.673177300000006</v>
      </c>
      <c r="E1828" s="197">
        <v>42.914859999999997</v>
      </c>
      <c r="F1828">
        <v>2.89</v>
      </c>
      <c r="G1828">
        <f t="shared" si="172"/>
        <v>2.89</v>
      </c>
      <c r="H1828" s="198">
        <v>9.6300000000000008</v>
      </c>
      <c r="Q1828" s="221">
        <f>(Q4913*10000)*TEA!$M$15*10^-6</f>
        <v>29.874510765134996</v>
      </c>
      <c r="R1828" s="221">
        <f>(R4913*10000)*TEA!$O$15*10^-6</f>
        <v>29.874510765134996</v>
      </c>
      <c r="AA1828">
        <f t="shared" si="174"/>
        <v>1</v>
      </c>
      <c r="AB1828" s="197">
        <v>36053</v>
      </c>
      <c r="AC1828" s="197">
        <v>2349</v>
      </c>
      <c r="AD1828" s="197">
        <f t="shared" si="173"/>
        <v>2349</v>
      </c>
      <c r="AE1828" s="197">
        <v>5536</v>
      </c>
      <c r="AJ1828">
        <v>0</v>
      </c>
      <c r="AK1828">
        <v>0</v>
      </c>
      <c r="AU1828" s="198">
        <v>0.27272727299999999</v>
      </c>
      <c r="AV1828" s="6">
        <v>0</v>
      </c>
      <c r="AW1828" s="198">
        <v>0.38356000000000001</v>
      </c>
      <c r="BO1828" s="198"/>
      <c r="BP1828" s="354">
        <f t="shared" si="169"/>
        <v>1851.43909276053</v>
      </c>
      <c r="BQ1828" s="354">
        <f t="shared" si="170"/>
        <v>0</v>
      </c>
      <c r="BR1828" s="354">
        <f t="shared" si="171"/>
        <v>20448.227980800002</v>
      </c>
      <c r="CG1828" s="198"/>
      <c r="CH1828">
        <f>(Transest!$J$14/HexExtSoy!$K$4)</f>
        <v>0.20257267294641951</v>
      </c>
      <c r="CI1828">
        <f>(HydroProcOil!$K$14/HexExtSoy!$K$4)</f>
        <v>0.10977777777777777</v>
      </c>
      <c r="CJ1828">
        <f>(StarchFerm!$K$24/StarchFerm!$K$4)</f>
        <v>0.33157302630665886</v>
      </c>
      <c r="CY1828" s="198"/>
      <c r="CZ1828">
        <f>BP1828*CH1828*1000*LCI!$E$93</f>
        <v>14158173.959629292</v>
      </c>
      <c r="DA1828">
        <f>BQ1828*CI1828*1000*(LCI!$E$99)</f>
        <v>0</v>
      </c>
      <c r="DB1828">
        <f>BR1828*CJ1828*1000*(LCI!$E$96)</f>
        <v>182723178.4817535</v>
      </c>
    </row>
    <row r="1829" spans="1:106" x14ac:dyDescent="0.25">
      <c r="A1829" s="197">
        <v>36055</v>
      </c>
      <c r="B1829" s="197" t="s">
        <v>1771</v>
      </c>
      <c r="C1829" s="197" t="s">
        <v>641</v>
      </c>
      <c r="D1829" s="197">
        <v>-77.701888299999993</v>
      </c>
      <c r="E1829" s="197">
        <v>43.143059999999998</v>
      </c>
      <c r="F1829">
        <v>3.22</v>
      </c>
      <c r="G1829">
        <f t="shared" si="172"/>
        <v>3.22</v>
      </c>
      <c r="H1829" s="198">
        <v>11.11</v>
      </c>
      <c r="Q1829" s="221">
        <f>(Q4914*10000)*TEA!$M$15*10^-6</f>
        <v>30.059014376789996</v>
      </c>
      <c r="R1829" s="221">
        <f>(R4914*10000)*TEA!$O$15*10^-6</f>
        <v>30.059014376789996</v>
      </c>
      <c r="AA1829">
        <f t="shared" si="174"/>
        <v>1</v>
      </c>
      <c r="AB1829" s="197">
        <v>36055</v>
      </c>
      <c r="AC1829" s="197">
        <v>6021</v>
      </c>
      <c r="AD1829" s="197">
        <f t="shared" si="173"/>
        <v>6021</v>
      </c>
      <c r="AE1829" s="197">
        <v>8872</v>
      </c>
      <c r="AJ1829">
        <v>0</v>
      </c>
      <c r="AK1829">
        <v>0</v>
      </c>
      <c r="AU1829" s="198">
        <v>0.27272727299999999</v>
      </c>
      <c r="AV1829" s="6">
        <v>0</v>
      </c>
      <c r="AW1829" s="198">
        <v>0.38356000000000001</v>
      </c>
      <c r="BO1829" s="198"/>
      <c r="BP1829" s="354">
        <f t="shared" si="169"/>
        <v>5287.5327325602602</v>
      </c>
      <c r="BQ1829" s="354">
        <f t="shared" si="170"/>
        <v>0</v>
      </c>
      <c r="BR1829" s="354">
        <f t="shared" si="171"/>
        <v>37806.7113952</v>
      </c>
      <c r="CG1829" s="198"/>
      <c r="CH1829">
        <f>(Transest!$J$14/HexExtSoy!$K$4)</f>
        <v>0.20257267294641951</v>
      </c>
      <c r="CI1829">
        <f>(HydroProcOil!$K$14/HexExtSoy!$K$4)</f>
        <v>0.10977777777777777</v>
      </c>
      <c r="CJ1829">
        <f>(StarchFerm!$K$24/StarchFerm!$K$4)</f>
        <v>0.33157302630665886</v>
      </c>
      <c r="CY1829" s="198"/>
      <c r="CZ1829">
        <f>BP1829*CH1829*1000*LCI!$E$93</f>
        <v>40434388.869472258</v>
      </c>
      <c r="DA1829">
        <f>BQ1829*CI1829*1000*(LCI!$E$99)</f>
        <v>0</v>
      </c>
      <c r="DB1829">
        <f>BR1829*CJ1829*1000*(LCI!$E$96)</f>
        <v>337836729.93864006</v>
      </c>
    </row>
    <row r="1830" spans="1:106" x14ac:dyDescent="0.25">
      <c r="A1830" s="197">
        <v>36057</v>
      </c>
      <c r="B1830" s="197" t="s">
        <v>1771</v>
      </c>
      <c r="C1830" s="197" t="s">
        <v>642</v>
      </c>
      <c r="D1830" s="197">
        <v>-74.453339799999995</v>
      </c>
      <c r="E1830" s="197">
        <v>42.901580000000003</v>
      </c>
      <c r="F1830">
        <v>2.9</v>
      </c>
      <c r="G1830">
        <f t="shared" si="172"/>
        <v>2.9</v>
      </c>
      <c r="H1830" s="198">
        <v>9.52</v>
      </c>
      <c r="Q1830" s="221">
        <f>(Q4915*10000)*TEA!$M$15*10^-6</f>
        <v>29.03013814617</v>
      </c>
      <c r="R1830" s="221">
        <f>(R4915*10000)*TEA!$O$15*10^-6</f>
        <v>29.03013814617</v>
      </c>
      <c r="AA1830">
        <f t="shared" si="174"/>
        <v>1</v>
      </c>
      <c r="AB1830" s="197">
        <v>36057</v>
      </c>
      <c r="AC1830" s="197">
        <v>1544</v>
      </c>
      <c r="AD1830" s="197">
        <f t="shared" si="173"/>
        <v>1544</v>
      </c>
      <c r="AE1830" s="197">
        <v>2981</v>
      </c>
      <c r="AJ1830">
        <v>0</v>
      </c>
      <c r="AK1830">
        <v>0</v>
      </c>
      <c r="AU1830" s="198">
        <v>0.27272727299999999</v>
      </c>
      <c r="AV1830" s="6">
        <v>0</v>
      </c>
      <c r="AW1830" s="198">
        <v>0.38356000000000001</v>
      </c>
      <c r="BO1830" s="198"/>
      <c r="BP1830" s="354">
        <f t="shared" si="169"/>
        <v>1221.1636375847997</v>
      </c>
      <c r="BQ1830" s="354">
        <f t="shared" si="170"/>
        <v>0</v>
      </c>
      <c r="BR1830" s="354">
        <f t="shared" si="171"/>
        <v>10885.0952672</v>
      </c>
      <c r="CG1830" s="198"/>
      <c r="CH1830">
        <f>(Transest!$J$14/HexExtSoy!$K$4)</f>
        <v>0.20257267294641951</v>
      </c>
      <c r="CI1830">
        <f>(HydroProcOil!$K$14/HexExtSoy!$K$4)</f>
        <v>0.10977777777777777</v>
      </c>
      <c r="CJ1830">
        <f>(StarchFerm!$K$24/StarchFerm!$K$4)</f>
        <v>0.33157302630665886</v>
      </c>
      <c r="CY1830" s="198"/>
      <c r="CZ1830">
        <f>BP1830*CH1830*1000*LCI!$E$93</f>
        <v>9338382.9269373417</v>
      </c>
      <c r="DA1830">
        <f>BQ1830*CI1830*1000*(LCI!$E$99)</f>
        <v>0</v>
      </c>
      <c r="DB1830">
        <f>BR1830*CJ1830*1000*(LCI!$E$96)</f>
        <v>97268047.244339332</v>
      </c>
    </row>
    <row r="1831" spans="1:106" x14ac:dyDescent="0.25">
      <c r="A1831" s="197">
        <v>36059</v>
      </c>
      <c r="B1831" s="197" t="s">
        <v>1771</v>
      </c>
      <c r="C1831" s="197" t="s">
        <v>893</v>
      </c>
      <c r="D1831" s="197">
        <v>-73.583882700000004</v>
      </c>
      <c r="E1831" s="197">
        <v>40.74586</v>
      </c>
      <c r="F1831">
        <v>0</v>
      </c>
      <c r="G1831">
        <f t="shared" si="172"/>
        <v>0</v>
      </c>
      <c r="H1831" s="198">
        <v>0</v>
      </c>
      <c r="Q1831" s="221">
        <f>(Q4916*10000)*TEA!$M$15*10^-6</f>
        <v>39.649003722899991</v>
      </c>
      <c r="R1831" s="221">
        <f>(R4916*10000)*TEA!$O$15*10^-6</f>
        <v>39.649003722899991</v>
      </c>
      <c r="AA1831">
        <f t="shared" si="174"/>
        <v>1</v>
      </c>
      <c r="AB1831" s="197">
        <v>36059</v>
      </c>
      <c r="AC1831" s="197">
        <v>0</v>
      </c>
      <c r="AD1831" s="197">
        <f t="shared" si="173"/>
        <v>0</v>
      </c>
      <c r="AE1831" s="197">
        <v>0</v>
      </c>
      <c r="AJ1831">
        <v>0</v>
      </c>
      <c r="AK1831">
        <v>0</v>
      </c>
      <c r="AU1831" s="198">
        <v>0.27272727299999999</v>
      </c>
      <c r="AV1831" s="6">
        <v>0</v>
      </c>
      <c r="AW1831" s="198">
        <v>0.38356000000000001</v>
      </c>
      <c r="BO1831" s="198"/>
      <c r="BP1831" s="354">
        <f t="shared" si="169"/>
        <v>0</v>
      </c>
      <c r="BQ1831" s="354">
        <f t="shared" si="170"/>
        <v>0</v>
      </c>
      <c r="BR1831" s="354">
        <f t="shared" si="171"/>
        <v>0</v>
      </c>
      <c r="CG1831" s="198"/>
      <c r="CH1831">
        <f>(Transest!$J$14/HexExtSoy!$K$4)</f>
        <v>0.20257267294641951</v>
      </c>
      <c r="CI1831">
        <f>(HydroProcOil!$K$14/HexExtSoy!$K$4)</f>
        <v>0.10977777777777777</v>
      </c>
      <c r="CJ1831">
        <f>(StarchFerm!$K$24/StarchFerm!$K$4)</f>
        <v>0.33157302630665886</v>
      </c>
      <c r="CY1831" s="198"/>
      <c r="CZ1831">
        <f>BP1831*CH1831*1000*LCI!$E$93</f>
        <v>0</v>
      </c>
      <c r="DA1831">
        <f>BQ1831*CI1831*1000*(LCI!$E$99)</f>
        <v>0</v>
      </c>
      <c r="DB1831">
        <f>BR1831*CJ1831*1000*(LCI!$E$96)</f>
        <v>0</v>
      </c>
    </row>
    <row r="1832" spans="1:106" x14ac:dyDescent="0.25">
      <c r="A1832" s="197">
        <v>36061</v>
      </c>
      <c r="B1832" s="197" t="s">
        <v>1771</v>
      </c>
      <c r="C1832" s="197" t="s">
        <v>1783</v>
      </c>
      <c r="D1832" s="197">
        <v>-73.974270899999993</v>
      </c>
      <c r="E1832" s="197">
        <v>40.770220000000002</v>
      </c>
      <c r="F1832">
        <v>0</v>
      </c>
      <c r="G1832">
        <f t="shared" si="172"/>
        <v>0</v>
      </c>
      <c r="H1832" s="198">
        <v>0</v>
      </c>
      <c r="Q1832" s="221">
        <f>(Q4917*10000)*TEA!$M$15*10^-6</f>
        <v>39.34811694015</v>
      </c>
      <c r="R1832" s="221">
        <f>(R4917*10000)*TEA!$O$15*10^-6</f>
        <v>39.34811694015</v>
      </c>
      <c r="AA1832">
        <f t="shared" si="174"/>
        <v>1</v>
      </c>
      <c r="AB1832" s="197">
        <v>36061</v>
      </c>
      <c r="AC1832" s="197">
        <v>0</v>
      </c>
      <c r="AD1832" s="197">
        <f t="shared" si="173"/>
        <v>0</v>
      </c>
      <c r="AE1832" s="197">
        <v>0</v>
      </c>
      <c r="AJ1832">
        <v>0</v>
      </c>
      <c r="AK1832">
        <v>0</v>
      </c>
      <c r="AU1832" s="198">
        <v>0.27272727299999999</v>
      </c>
      <c r="AV1832" s="6">
        <v>0</v>
      </c>
      <c r="AW1832" s="198">
        <v>0.38356000000000001</v>
      </c>
      <c r="BO1832" s="198"/>
      <c r="BP1832" s="354">
        <f t="shared" si="169"/>
        <v>0</v>
      </c>
      <c r="BQ1832" s="354">
        <f t="shared" si="170"/>
        <v>0</v>
      </c>
      <c r="BR1832" s="354">
        <f t="shared" si="171"/>
        <v>0</v>
      </c>
      <c r="CG1832" s="198"/>
      <c r="CH1832">
        <f>(Transest!$J$14/HexExtSoy!$K$4)</f>
        <v>0.20257267294641951</v>
      </c>
      <c r="CI1832">
        <f>(HydroProcOil!$K$14/HexExtSoy!$K$4)</f>
        <v>0.10977777777777777</v>
      </c>
      <c r="CJ1832">
        <f>(StarchFerm!$K$24/StarchFerm!$K$4)</f>
        <v>0.33157302630665886</v>
      </c>
      <c r="CY1832" s="198"/>
      <c r="CZ1832">
        <f>BP1832*CH1832*1000*LCI!$E$93</f>
        <v>0</v>
      </c>
      <c r="DA1832">
        <f>BQ1832*CI1832*1000*(LCI!$E$99)</f>
        <v>0</v>
      </c>
      <c r="DB1832">
        <f>BR1832*CJ1832*1000*(LCI!$E$96)</f>
        <v>0</v>
      </c>
    </row>
    <row r="1833" spans="1:106" x14ac:dyDescent="0.25">
      <c r="A1833" s="197">
        <v>36063</v>
      </c>
      <c r="B1833" s="197" t="s">
        <v>1771</v>
      </c>
      <c r="C1833" s="197" t="s">
        <v>1784</v>
      </c>
      <c r="D1833" s="197">
        <v>-78.734668900000003</v>
      </c>
      <c r="E1833" s="197">
        <v>43.198560000000001</v>
      </c>
      <c r="F1833">
        <v>3.29</v>
      </c>
      <c r="G1833">
        <f t="shared" si="172"/>
        <v>3.29</v>
      </c>
      <c r="H1833" s="198">
        <v>10.050000000000001</v>
      </c>
      <c r="Q1833" s="221">
        <f>(Q4918*10000)*TEA!$M$15*10^-6</f>
        <v>30.341718635265</v>
      </c>
      <c r="R1833" s="221">
        <f>(R4918*10000)*TEA!$O$15*10^-6</f>
        <v>30.341718635265</v>
      </c>
      <c r="AA1833">
        <f t="shared" si="174"/>
        <v>1</v>
      </c>
      <c r="AB1833" s="197">
        <v>36063</v>
      </c>
      <c r="AC1833" s="197">
        <v>5946</v>
      </c>
      <c r="AD1833" s="197">
        <f t="shared" si="173"/>
        <v>5946</v>
      </c>
      <c r="AE1833" s="197">
        <v>9440</v>
      </c>
      <c r="AJ1833">
        <v>0</v>
      </c>
      <c r="AK1833">
        <v>0</v>
      </c>
      <c r="AU1833" s="198">
        <v>0.27272727299999999</v>
      </c>
      <c r="AV1833" s="6">
        <v>0</v>
      </c>
      <c r="AW1833" s="198">
        <v>0.38356000000000001</v>
      </c>
      <c r="BO1833" s="198"/>
      <c r="BP1833" s="354">
        <f t="shared" si="169"/>
        <v>5335.1836416988199</v>
      </c>
      <c r="BQ1833" s="354">
        <f t="shared" si="170"/>
        <v>0</v>
      </c>
      <c r="BR1833" s="354">
        <f t="shared" si="171"/>
        <v>36389.104319999999</v>
      </c>
      <c r="CG1833" s="198"/>
      <c r="CH1833">
        <f>(Transest!$J$14/HexExtSoy!$K$4)</f>
        <v>0.20257267294641951</v>
      </c>
      <c r="CI1833">
        <f>(HydroProcOil!$K$14/HexExtSoy!$K$4)</f>
        <v>0.10977777777777777</v>
      </c>
      <c r="CJ1833">
        <f>(StarchFerm!$K$24/StarchFerm!$K$4)</f>
        <v>0.33157302630665886</v>
      </c>
      <c r="CY1833" s="198"/>
      <c r="CZ1833">
        <f>BP1833*CH1833*1000*LCI!$E$93</f>
        <v>40798781.013700075</v>
      </c>
      <c r="DA1833">
        <f>BQ1833*CI1833*1000*(LCI!$E$99)</f>
        <v>0</v>
      </c>
      <c r="DB1833">
        <f>BR1833*CJ1833*1000*(LCI!$E$96)</f>
        <v>325169144.71502149</v>
      </c>
    </row>
    <row r="1834" spans="1:106" x14ac:dyDescent="0.25">
      <c r="A1834" s="197">
        <v>36065</v>
      </c>
      <c r="B1834" s="197" t="s">
        <v>1771</v>
      </c>
      <c r="C1834" s="197" t="s">
        <v>1052</v>
      </c>
      <c r="D1834" s="197">
        <v>-75.446342599999994</v>
      </c>
      <c r="E1834" s="197">
        <v>43.243609999999997</v>
      </c>
      <c r="F1834">
        <v>2.93</v>
      </c>
      <c r="G1834">
        <f t="shared" si="172"/>
        <v>2.93</v>
      </c>
      <c r="H1834" s="198">
        <v>9.08</v>
      </c>
      <c r="Q1834" s="221">
        <f>(Q4919*10000)*TEA!$M$15*10^-6</f>
        <v>28.92582691974</v>
      </c>
      <c r="R1834" s="221">
        <f>(R4919*10000)*TEA!$O$15*10^-6</f>
        <v>28.92582691974</v>
      </c>
      <c r="AA1834">
        <f t="shared" si="174"/>
        <v>1</v>
      </c>
      <c r="AB1834" s="197">
        <v>36065</v>
      </c>
      <c r="AC1834" s="197">
        <v>3231</v>
      </c>
      <c r="AD1834" s="197">
        <f t="shared" si="173"/>
        <v>3231</v>
      </c>
      <c r="AE1834" s="197">
        <v>6530</v>
      </c>
      <c r="AJ1834">
        <v>0</v>
      </c>
      <c r="AK1834">
        <v>0</v>
      </c>
      <c r="AU1834" s="198">
        <v>0.27272727299999999</v>
      </c>
      <c r="AV1834" s="6">
        <v>0</v>
      </c>
      <c r="AW1834" s="198">
        <v>0.38356000000000001</v>
      </c>
      <c r="BO1834" s="198"/>
      <c r="BP1834" s="354">
        <f t="shared" si="169"/>
        <v>2581.8627298545898</v>
      </c>
      <c r="BQ1834" s="354">
        <f t="shared" si="170"/>
        <v>0</v>
      </c>
      <c r="BR1834" s="354">
        <f t="shared" si="171"/>
        <v>22742.192944000002</v>
      </c>
      <c r="CG1834" s="198"/>
      <c r="CH1834">
        <f>(Transest!$J$14/HexExtSoy!$K$4)</f>
        <v>0.20257267294641951</v>
      </c>
      <c r="CI1834">
        <f>(HydroProcOil!$K$14/HexExtSoy!$K$4)</f>
        <v>0.10977777777777777</v>
      </c>
      <c r="CJ1834">
        <f>(StarchFerm!$K$24/StarchFerm!$K$4)</f>
        <v>0.33157302630665886</v>
      </c>
      <c r="CY1834" s="198"/>
      <c r="CZ1834">
        <f>BP1834*CH1834*1000*LCI!$E$93</f>
        <v>19743809.997368731</v>
      </c>
      <c r="DA1834">
        <f>BQ1834*CI1834*1000*(LCI!$E$99)</f>
        <v>0</v>
      </c>
      <c r="DB1834">
        <f>BR1834*CJ1834*1000*(LCI!$E$96)</f>
        <v>203221804.07392007</v>
      </c>
    </row>
    <row r="1835" spans="1:106" x14ac:dyDescent="0.25">
      <c r="A1835" s="197">
        <v>36067</v>
      </c>
      <c r="B1835" s="197" t="s">
        <v>1771</v>
      </c>
      <c r="C1835" s="197" t="s">
        <v>1785</v>
      </c>
      <c r="D1835" s="197">
        <v>-76.193905099999995</v>
      </c>
      <c r="E1835" s="197">
        <v>43.004660000000001</v>
      </c>
      <c r="F1835">
        <v>2.97</v>
      </c>
      <c r="G1835">
        <f t="shared" si="172"/>
        <v>2.97</v>
      </c>
      <c r="H1835" s="198">
        <v>9.2799999999999994</v>
      </c>
      <c r="Q1835" s="221">
        <f>(Q4920*10000)*TEA!$M$15*10^-6</f>
        <v>29.945024384039996</v>
      </c>
      <c r="R1835" s="221">
        <f>(R4920*10000)*TEA!$O$15*10^-6</f>
        <v>29.945024384039996</v>
      </c>
      <c r="AA1835">
        <f t="shared" si="174"/>
        <v>1</v>
      </c>
      <c r="AB1835" s="197">
        <v>36067</v>
      </c>
      <c r="AC1835" s="197">
        <v>3605</v>
      </c>
      <c r="AD1835" s="197">
        <f t="shared" si="173"/>
        <v>3605</v>
      </c>
      <c r="AE1835" s="197">
        <v>7328</v>
      </c>
      <c r="AJ1835">
        <v>0</v>
      </c>
      <c r="AK1835">
        <v>0</v>
      </c>
      <c r="AU1835" s="198">
        <v>0.27272727299999999</v>
      </c>
      <c r="AV1835" s="6">
        <v>0</v>
      </c>
      <c r="AW1835" s="198">
        <v>0.38356000000000001</v>
      </c>
      <c r="BO1835" s="198"/>
      <c r="BP1835" s="354">
        <f t="shared" si="169"/>
        <v>2920.0500029200498</v>
      </c>
      <c r="BQ1835" s="354">
        <f t="shared" si="170"/>
        <v>0</v>
      </c>
      <c r="BR1835" s="354">
        <f t="shared" si="171"/>
        <v>26083.552870399999</v>
      </c>
      <c r="CG1835" s="198"/>
      <c r="CH1835">
        <f>(Transest!$J$14/HexExtSoy!$K$4)</f>
        <v>0.20257267294641951</v>
      </c>
      <c r="CI1835">
        <f>(HydroProcOil!$K$14/HexExtSoy!$K$4)</f>
        <v>0.10977777777777777</v>
      </c>
      <c r="CJ1835">
        <f>(StarchFerm!$K$24/StarchFerm!$K$4)</f>
        <v>0.33157302630665886</v>
      </c>
      <c r="CY1835" s="198"/>
      <c r="CZ1835">
        <f>BP1835*CH1835*1000*LCI!$E$93</f>
        <v>22329968.117133975</v>
      </c>
      <c r="DA1835">
        <f>BQ1835*CI1835*1000*(LCI!$E$99)</f>
        <v>0</v>
      </c>
      <c r="DB1835">
        <f>BR1835*CJ1835*1000*(LCI!$E$96)</f>
        <v>233079839.04773977</v>
      </c>
    </row>
    <row r="1836" spans="1:106" x14ac:dyDescent="0.25">
      <c r="A1836" s="197">
        <v>36069</v>
      </c>
      <c r="B1836" s="197" t="s">
        <v>1771</v>
      </c>
      <c r="C1836" s="197" t="s">
        <v>1786</v>
      </c>
      <c r="D1836" s="197">
        <v>-77.299852400000006</v>
      </c>
      <c r="E1836" s="197">
        <v>42.853859999999997</v>
      </c>
      <c r="F1836">
        <v>3.12</v>
      </c>
      <c r="G1836">
        <f t="shared" si="172"/>
        <v>3.12</v>
      </c>
      <c r="H1836" s="198">
        <v>10.68</v>
      </c>
      <c r="Q1836" s="221">
        <f>(Q4921*10000)*TEA!$M$15*10^-6</f>
        <v>30.493007772885001</v>
      </c>
      <c r="R1836" s="221">
        <f>(R4921*10000)*TEA!$O$15*10^-6</f>
        <v>30.493007772885001</v>
      </c>
      <c r="AA1836">
        <f t="shared" si="174"/>
        <v>1</v>
      </c>
      <c r="AB1836" s="197">
        <v>36069</v>
      </c>
      <c r="AC1836" s="197">
        <v>9735</v>
      </c>
      <c r="AD1836" s="197">
        <f t="shared" si="173"/>
        <v>9735</v>
      </c>
      <c r="AE1836" s="197">
        <v>11473</v>
      </c>
      <c r="AJ1836">
        <v>0</v>
      </c>
      <c r="AK1836">
        <v>0</v>
      </c>
      <c r="AU1836" s="198">
        <v>0.27272727299999999</v>
      </c>
      <c r="AV1836" s="6">
        <v>0</v>
      </c>
      <c r="AW1836" s="198">
        <v>0.38356000000000001</v>
      </c>
      <c r="BO1836" s="198"/>
      <c r="BP1836" s="354">
        <f t="shared" si="169"/>
        <v>8283.6000082835999</v>
      </c>
      <c r="BQ1836" s="354">
        <f t="shared" si="170"/>
        <v>0</v>
      </c>
      <c r="BR1836" s="354">
        <f t="shared" si="171"/>
        <v>46998.235838400004</v>
      </c>
      <c r="CG1836" s="198"/>
      <c r="CH1836">
        <f>(Transest!$J$14/HexExtSoy!$K$4)</f>
        <v>0.20257267294641951</v>
      </c>
      <c r="CI1836">
        <f>(HydroProcOil!$K$14/HexExtSoy!$K$4)</f>
        <v>0.10977777777777777</v>
      </c>
      <c r="CJ1836">
        <f>(StarchFerm!$K$24/StarchFerm!$K$4)</f>
        <v>0.33157302630665886</v>
      </c>
      <c r="CY1836" s="198"/>
      <c r="CZ1836">
        <f>BP1836*CH1836*1000*LCI!$E$93</f>
        <v>63345670.072461434</v>
      </c>
      <c r="DA1836">
        <f>BQ1836*CI1836*1000*(LCI!$E$99)</f>
        <v>0</v>
      </c>
      <c r="DB1836">
        <f>BR1836*CJ1836*1000*(LCI!$E$96)</f>
        <v>419971209.41193312</v>
      </c>
    </row>
    <row r="1837" spans="1:106" x14ac:dyDescent="0.25">
      <c r="A1837" s="197">
        <v>36071</v>
      </c>
      <c r="B1837" s="197" t="s">
        <v>1771</v>
      </c>
      <c r="C1837" s="197" t="s">
        <v>762</v>
      </c>
      <c r="D1837" s="197">
        <v>-74.311350599999997</v>
      </c>
      <c r="E1837" s="197">
        <v>41.401069999999997</v>
      </c>
      <c r="F1837">
        <v>4.24</v>
      </c>
      <c r="G1837">
        <f t="shared" si="172"/>
        <v>4.24</v>
      </c>
      <c r="H1837" s="198">
        <v>10.41</v>
      </c>
      <c r="Q1837" s="221">
        <f>(Q4922*10000)*TEA!$M$15*10^-6</f>
        <v>34.924070455649989</v>
      </c>
      <c r="R1837" s="221">
        <f>(R4922*10000)*TEA!$O$15*10^-6</f>
        <v>34.924070455649989</v>
      </c>
      <c r="AA1837">
        <f t="shared" si="174"/>
        <v>1</v>
      </c>
      <c r="AB1837" s="197">
        <v>36071</v>
      </c>
      <c r="AC1837" s="197">
        <v>859</v>
      </c>
      <c r="AD1837" s="197">
        <f t="shared" si="173"/>
        <v>859</v>
      </c>
      <c r="AE1837" s="197">
        <v>1126</v>
      </c>
      <c r="AJ1837">
        <v>0</v>
      </c>
      <c r="AK1837">
        <v>0</v>
      </c>
      <c r="AU1837" s="198">
        <v>0.27272727299999999</v>
      </c>
      <c r="AV1837" s="6">
        <v>0</v>
      </c>
      <c r="AW1837" s="198">
        <v>0.38356000000000001</v>
      </c>
      <c r="BO1837" s="198"/>
      <c r="BP1837" s="354">
        <f t="shared" si="169"/>
        <v>993.31636462968004</v>
      </c>
      <c r="BQ1837" s="354">
        <f t="shared" si="170"/>
        <v>0</v>
      </c>
      <c r="BR1837" s="354">
        <f t="shared" si="171"/>
        <v>4495.9599096000002</v>
      </c>
      <c r="CG1837" s="198"/>
      <c r="CH1837">
        <f>(Transest!$J$14/HexExtSoy!$K$4)</f>
        <v>0.20257267294641951</v>
      </c>
      <c r="CI1837">
        <f>(HydroProcOil!$K$14/HexExtSoy!$K$4)</f>
        <v>0.10977777777777777</v>
      </c>
      <c r="CJ1837">
        <f>(StarchFerm!$K$24/StarchFerm!$K$4)</f>
        <v>0.33157302630665886</v>
      </c>
      <c r="CY1837" s="198"/>
      <c r="CZ1837">
        <f>BP1837*CH1837*1000*LCI!$E$93</f>
        <v>7596007.8526831595</v>
      </c>
      <c r="DA1837">
        <f>BQ1837*CI1837*1000*(LCI!$E$99)</f>
        <v>0</v>
      </c>
      <c r="DB1837">
        <f>BR1837*CJ1837*1000*(LCI!$E$96)</f>
        <v>40175416.949577108</v>
      </c>
    </row>
    <row r="1838" spans="1:106" x14ac:dyDescent="0.25">
      <c r="A1838" s="197">
        <v>36073</v>
      </c>
      <c r="B1838" s="197" t="s">
        <v>1771</v>
      </c>
      <c r="C1838" s="197" t="s">
        <v>1787</v>
      </c>
      <c r="D1838" s="197">
        <v>-78.234253199999998</v>
      </c>
      <c r="E1838" s="197">
        <v>43.24727</v>
      </c>
      <c r="F1838">
        <v>3.29</v>
      </c>
      <c r="G1838">
        <f t="shared" si="172"/>
        <v>3.29</v>
      </c>
      <c r="H1838" s="198">
        <v>11.35</v>
      </c>
      <c r="Q1838" s="221">
        <f>(Q4923*10000)*TEA!$M$15*10^-6</f>
        <v>30.048887700719998</v>
      </c>
      <c r="R1838" s="221">
        <f>(R4923*10000)*TEA!$O$15*10^-6</f>
        <v>30.048887700719998</v>
      </c>
      <c r="AA1838">
        <f t="shared" si="174"/>
        <v>1</v>
      </c>
      <c r="AB1838" s="197">
        <v>36073</v>
      </c>
      <c r="AC1838" s="197">
        <v>8747</v>
      </c>
      <c r="AD1838" s="197">
        <f t="shared" si="173"/>
        <v>8747</v>
      </c>
      <c r="AE1838" s="197">
        <v>12833</v>
      </c>
      <c r="AJ1838">
        <v>0</v>
      </c>
      <c r="AK1838">
        <v>0</v>
      </c>
      <c r="AU1838" s="198">
        <v>0.27272727299999999</v>
      </c>
      <c r="AV1838" s="6">
        <v>0</v>
      </c>
      <c r="AW1838" s="198">
        <v>0.38356000000000001</v>
      </c>
      <c r="BO1838" s="198"/>
      <c r="BP1838" s="354">
        <f t="shared" si="169"/>
        <v>7848.4445533029902</v>
      </c>
      <c r="BQ1838" s="354">
        <f t="shared" si="170"/>
        <v>0</v>
      </c>
      <c r="BR1838" s="354">
        <f t="shared" si="171"/>
        <v>55867.259198</v>
      </c>
      <c r="CG1838" s="198"/>
      <c r="CH1838">
        <f>(Transest!$J$14/HexExtSoy!$K$4)</f>
        <v>0.20257267294641951</v>
      </c>
      <c r="CI1838">
        <f>(HydroProcOil!$K$14/HexExtSoy!$K$4)</f>
        <v>0.10977777777777777</v>
      </c>
      <c r="CJ1838">
        <f>(StarchFerm!$K$24/StarchFerm!$K$4)</f>
        <v>0.33157302630665886</v>
      </c>
      <c r="CY1838" s="198"/>
      <c r="CZ1838">
        <f>BP1838*CH1838*1000*LCI!$E$93</f>
        <v>60017984.784196876</v>
      </c>
      <c r="DA1838">
        <f>BQ1838*CI1838*1000*(LCI!$E$99)</f>
        <v>0</v>
      </c>
      <c r="DB1838">
        <f>BR1838*CJ1838*1000*(LCI!$E$96)</f>
        <v>499223853.69077635</v>
      </c>
    </row>
    <row r="1839" spans="1:106" x14ac:dyDescent="0.25">
      <c r="A1839" s="197">
        <v>36075</v>
      </c>
      <c r="B1839" s="197" t="s">
        <v>1771</v>
      </c>
      <c r="C1839" s="197" t="s">
        <v>1788</v>
      </c>
      <c r="D1839" s="197">
        <v>-76.1464091</v>
      </c>
      <c r="E1839" s="197">
        <v>43.42839</v>
      </c>
      <c r="F1839">
        <v>2.69</v>
      </c>
      <c r="G1839">
        <f t="shared" si="172"/>
        <v>2.69</v>
      </c>
      <c r="H1839" s="198">
        <v>7.91</v>
      </c>
      <c r="Q1839" s="221">
        <f>(Q4924*10000)*TEA!$M$15*10^-6</f>
        <v>29.109603557609997</v>
      </c>
      <c r="R1839" s="221">
        <f>(R4924*10000)*TEA!$O$15*10^-6</f>
        <v>29.109603557609997</v>
      </c>
      <c r="AA1839">
        <f t="shared" si="174"/>
        <v>1</v>
      </c>
      <c r="AB1839" s="197">
        <v>36075</v>
      </c>
      <c r="AC1839" s="197">
        <v>1162</v>
      </c>
      <c r="AD1839" s="197">
        <f t="shared" si="173"/>
        <v>1162</v>
      </c>
      <c r="AE1839" s="197">
        <v>1081</v>
      </c>
      <c r="AJ1839">
        <v>0</v>
      </c>
      <c r="AK1839">
        <v>0</v>
      </c>
      <c r="AU1839" s="198">
        <v>0.27272727299999999</v>
      </c>
      <c r="AV1839" s="6">
        <v>0</v>
      </c>
      <c r="AW1839" s="198">
        <v>0.38356000000000001</v>
      </c>
      <c r="BO1839" s="198"/>
      <c r="BP1839" s="354">
        <f t="shared" si="169"/>
        <v>852.48545539793986</v>
      </c>
      <c r="BQ1839" s="354">
        <f t="shared" si="170"/>
        <v>0</v>
      </c>
      <c r="BR1839" s="354">
        <f t="shared" si="171"/>
        <v>3279.7103276000003</v>
      </c>
      <c r="CG1839" s="198"/>
      <c r="CH1839">
        <f>(Transest!$J$14/HexExtSoy!$K$4)</f>
        <v>0.20257267294641951</v>
      </c>
      <c r="CI1839">
        <f>(HydroProcOil!$K$14/HexExtSoy!$K$4)</f>
        <v>0.10977777777777777</v>
      </c>
      <c r="CJ1839">
        <f>(StarchFerm!$K$24/StarchFerm!$K$4)</f>
        <v>0.33157302630665886</v>
      </c>
      <c r="CY1839" s="198"/>
      <c r="CZ1839">
        <f>BP1839*CH1839*1000*LCI!$E$93</f>
        <v>6519057.2148834653</v>
      </c>
      <c r="DA1839">
        <f>BQ1839*CI1839*1000*(LCI!$E$99)</f>
        <v>0</v>
      </c>
      <c r="DB1839">
        <f>BR1839*CJ1839*1000*(LCI!$E$96)</f>
        <v>29307140.751814883</v>
      </c>
    </row>
    <row r="1840" spans="1:106" x14ac:dyDescent="0.25">
      <c r="A1840" s="197">
        <v>36077</v>
      </c>
      <c r="B1840" s="197" t="s">
        <v>1771</v>
      </c>
      <c r="C1840" s="197" t="s">
        <v>1485</v>
      </c>
      <c r="D1840" s="197">
        <v>-75.0349875</v>
      </c>
      <c r="E1840" s="197">
        <v>42.633969999999998</v>
      </c>
      <c r="F1840">
        <v>3.22</v>
      </c>
      <c r="G1840">
        <f t="shared" si="172"/>
        <v>3.22</v>
      </c>
      <c r="H1840" s="198">
        <v>9.3800000000000008</v>
      </c>
      <c r="Q1840" s="221">
        <f>(Q4925*10000)*TEA!$M$15*10^-6</f>
        <v>30.111447657915001</v>
      </c>
      <c r="R1840" s="221">
        <f>(R4925*10000)*TEA!$O$15*10^-6</f>
        <v>30.111447657915001</v>
      </c>
      <c r="AA1840">
        <f t="shared" si="174"/>
        <v>1</v>
      </c>
      <c r="AB1840" s="197">
        <v>36077</v>
      </c>
      <c r="AC1840" s="197">
        <v>632</v>
      </c>
      <c r="AD1840" s="197">
        <f t="shared" si="173"/>
        <v>632</v>
      </c>
      <c r="AE1840" s="197">
        <v>2724</v>
      </c>
      <c r="AJ1840">
        <v>0</v>
      </c>
      <c r="AK1840">
        <v>0</v>
      </c>
      <c r="AU1840" s="198">
        <v>0.27272727299999999</v>
      </c>
      <c r="AV1840" s="6">
        <v>0</v>
      </c>
      <c r="AW1840" s="198">
        <v>0.38356000000000001</v>
      </c>
      <c r="BO1840" s="198"/>
      <c r="BP1840" s="354">
        <f t="shared" si="169"/>
        <v>555.01090964592004</v>
      </c>
      <c r="BQ1840" s="354">
        <f t="shared" si="170"/>
        <v>0</v>
      </c>
      <c r="BR1840" s="354">
        <f t="shared" si="171"/>
        <v>9800.3875872000008</v>
      </c>
      <c r="CG1840" s="198"/>
      <c r="CH1840">
        <f>(Transest!$J$14/HexExtSoy!$K$4)</f>
        <v>0.20257267294641951</v>
      </c>
      <c r="CI1840">
        <f>(HydroProcOil!$K$14/HexExtSoy!$K$4)</f>
        <v>0.10977777777777777</v>
      </c>
      <c r="CJ1840">
        <f>(StarchFerm!$K$24/StarchFerm!$K$4)</f>
        <v>0.33157302630665886</v>
      </c>
      <c r="CY1840" s="198"/>
      <c r="CZ1840">
        <f>BP1840*CH1840*1000*LCI!$E$93</f>
        <v>4244234.1414227653</v>
      </c>
      <c r="DA1840">
        <f>BQ1840*CI1840*1000*(LCI!$E$99)</f>
        <v>0</v>
      </c>
      <c r="DB1840">
        <f>BR1840*CJ1840*1000*(LCI!$E$96)</f>
        <v>87575215.415621892</v>
      </c>
    </row>
    <row r="1841" spans="1:106" x14ac:dyDescent="0.25">
      <c r="A1841" s="197">
        <v>36079</v>
      </c>
      <c r="B1841" s="197" t="s">
        <v>1771</v>
      </c>
      <c r="C1841" s="197" t="s">
        <v>900</v>
      </c>
      <c r="D1841" s="197">
        <v>-73.752699899999996</v>
      </c>
      <c r="E1841" s="197">
        <v>41.428849999999997</v>
      </c>
      <c r="F1841">
        <v>0</v>
      </c>
      <c r="G1841">
        <f t="shared" si="172"/>
        <v>0</v>
      </c>
      <c r="H1841" s="198">
        <v>0</v>
      </c>
      <c r="Q1841" s="221">
        <f>(Q4926*10000)*TEA!$M$15*10^-6</f>
        <v>35.973358881300001</v>
      </c>
      <c r="R1841" s="221">
        <f>(R4926*10000)*TEA!$O$15*10^-6</f>
        <v>35.973358881300001</v>
      </c>
      <c r="AA1841">
        <f t="shared" si="174"/>
        <v>1</v>
      </c>
      <c r="AB1841" s="197">
        <v>36079</v>
      </c>
      <c r="AC1841" s="197">
        <v>0</v>
      </c>
      <c r="AD1841" s="197">
        <f t="shared" si="173"/>
        <v>0</v>
      </c>
      <c r="AE1841" s="197">
        <v>0</v>
      </c>
      <c r="AJ1841">
        <v>0</v>
      </c>
      <c r="AK1841">
        <v>0</v>
      </c>
      <c r="AU1841" s="198">
        <v>0.27272727299999999</v>
      </c>
      <c r="AV1841" s="6">
        <v>0</v>
      </c>
      <c r="AW1841" s="198">
        <v>0.38356000000000001</v>
      </c>
      <c r="BO1841" s="198"/>
      <c r="BP1841" s="354">
        <f t="shared" si="169"/>
        <v>0</v>
      </c>
      <c r="BQ1841" s="354">
        <f t="shared" si="170"/>
        <v>0</v>
      </c>
      <c r="BR1841" s="354">
        <f t="shared" si="171"/>
        <v>0</v>
      </c>
      <c r="CG1841" s="198"/>
      <c r="CH1841">
        <f>(Transest!$J$14/HexExtSoy!$K$4)</f>
        <v>0.20257267294641951</v>
      </c>
      <c r="CI1841">
        <f>(HydroProcOil!$K$14/HexExtSoy!$K$4)</f>
        <v>0.10977777777777777</v>
      </c>
      <c r="CJ1841">
        <f>(StarchFerm!$K$24/StarchFerm!$K$4)</f>
        <v>0.33157302630665886</v>
      </c>
      <c r="CY1841" s="198"/>
      <c r="CZ1841">
        <f>BP1841*CH1841*1000*LCI!$E$93</f>
        <v>0</v>
      </c>
      <c r="DA1841">
        <f>BQ1841*CI1841*1000*(LCI!$E$99)</f>
        <v>0</v>
      </c>
      <c r="DB1841">
        <f>BR1841*CJ1841*1000*(LCI!$E$96)</f>
        <v>0</v>
      </c>
    </row>
    <row r="1842" spans="1:106" x14ac:dyDescent="0.25">
      <c r="A1842" s="197">
        <v>36081</v>
      </c>
      <c r="B1842" s="197" t="s">
        <v>1771</v>
      </c>
      <c r="C1842" s="197" t="s">
        <v>1789</v>
      </c>
      <c r="D1842" s="197">
        <v>-73.814712</v>
      </c>
      <c r="E1842" s="197">
        <v>40.683529999999998</v>
      </c>
      <c r="F1842">
        <v>0</v>
      </c>
      <c r="G1842">
        <f t="shared" si="172"/>
        <v>0</v>
      </c>
      <c r="H1842" s="198">
        <v>0</v>
      </c>
      <c r="Q1842" s="221">
        <f>(Q4927*10000)*TEA!$M$15*10^-6</f>
        <v>39.976805890350001</v>
      </c>
      <c r="R1842" s="221">
        <f>(R4927*10000)*TEA!$O$15*10^-6</f>
        <v>39.976805890350001</v>
      </c>
      <c r="AA1842">
        <f t="shared" si="174"/>
        <v>1</v>
      </c>
      <c r="AB1842" s="197">
        <v>36081</v>
      </c>
      <c r="AC1842" s="197">
        <v>0</v>
      </c>
      <c r="AD1842" s="197">
        <f t="shared" si="173"/>
        <v>0</v>
      </c>
      <c r="AE1842" s="197">
        <v>0</v>
      </c>
      <c r="AJ1842">
        <v>0</v>
      </c>
      <c r="AK1842">
        <v>0</v>
      </c>
      <c r="AU1842" s="198">
        <v>0.27272727299999999</v>
      </c>
      <c r="AV1842" s="6">
        <v>0</v>
      </c>
      <c r="AW1842" s="198">
        <v>0.38356000000000001</v>
      </c>
      <c r="BO1842" s="198"/>
      <c r="BP1842" s="354">
        <f t="shared" si="169"/>
        <v>0</v>
      </c>
      <c r="BQ1842" s="354">
        <f t="shared" si="170"/>
        <v>0</v>
      </c>
      <c r="BR1842" s="354">
        <f t="shared" si="171"/>
        <v>0</v>
      </c>
      <c r="CG1842" s="198"/>
      <c r="CH1842">
        <f>(Transest!$J$14/HexExtSoy!$K$4)</f>
        <v>0.20257267294641951</v>
      </c>
      <c r="CI1842">
        <f>(HydroProcOil!$K$14/HexExtSoy!$K$4)</f>
        <v>0.10977777777777777</v>
      </c>
      <c r="CJ1842">
        <f>(StarchFerm!$K$24/StarchFerm!$K$4)</f>
        <v>0.33157302630665886</v>
      </c>
      <c r="CY1842" s="198"/>
      <c r="CZ1842">
        <f>BP1842*CH1842*1000*LCI!$E$93</f>
        <v>0</v>
      </c>
      <c r="DA1842">
        <f>BQ1842*CI1842*1000*(LCI!$E$99)</f>
        <v>0</v>
      </c>
      <c r="DB1842">
        <f>BR1842*CJ1842*1000*(LCI!$E$96)</f>
        <v>0</v>
      </c>
    </row>
    <row r="1843" spans="1:106" x14ac:dyDescent="0.25">
      <c r="A1843" s="197">
        <v>36083</v>
      </c>
      <c r="B1843" s="197" t="s">
        <v>1771</v>
      </c>
      <c r="C1843" s="197" t="s">
        <v>1790</v>
      </c>
      <c r="D1843" s="197">
        <v>-73.510421600000001</v>
      </c>
      <c r="E1843" s="197">
        <v>42.711919999999999</v>
      </c>
      <c r="F1843">
        <v>2.78</v>
      </c>
      <c r="G1843">
        <f t="shared" si="172"/>
        <v>2.78</v>
      </c>
      <c r="H1843" s="198">
        <v>9.5399999999999991</v>
      </c>
      <c r="Q1843" s="221">
        <f>(Q4928*10000)*TEA!$M$15*10^-6</f>
        <v>30.167152756335</v>
      </c>
      <c r="R1843" s="221">
        <f>(R4928*10000)*TEA!$O$15*10^-6</f>
        <v>30.167152756335</v>
      </c>
      <c r="AA1843">
        <f t="shared" si="174"/>
        <v>1</v>
      </c>
      <c r="AB1843" s="197">
        <v>36083</v>
      </c>
      <c r="AC1843" s="197">
        <v>684</v>
      </c>
      <c r="AD1843" s="197">
        <f t="shared" si="173"/>
        <v>684</v>
      </c>
      <c r="AE1843" s="197">
        <v>2449</v>
      </c>
      <c r="AJ1843">
        <v>0</v>
      </c>
      <c r="AK1843">
        <v>0</v>
      </c>
      <c r="AU1843" s="198">
        <v>0.27272727299999999</v>
      </c>
      <c r="AV1843" s="6">
        <v>0</v>
      </c>
      <c r="AW1843" s="198">
        <v>0.38356000000000001</v>
      </c>
      <c r="BO1843" s="198"/>
      <c r="BP1843" s="354">
        <f t="shared" si="169"/>
        <v>518.59636415495993</v>
      </c>
      <c r="BQ1843" s="354">
        <f t="shared" si="170"/>
        <v>0</v>
      </c>
      <c r="BR1843" s="354">
        <f t="shared" si="171"/>
        <v>8961.2887176000004</v>
      </c>
      <c r="CG1843" s="198"/>
      <c r="CH1843">
        <f>(Transest!$J$14/HexExtSoy!$K$4)</f>
        <v>0.20257267294641951</v>
      </c>
      <c r="CI1843">
        <f>(HydroProcOil!$K$14/HexExtSoy!$K$4)</f>
        <v>0.10977777777777777</v>
      </c>
      <c r="CJ1843">
        <f>(StarchFerm!$K$24/StarchFerm!$K$4)</f>
        <v>0.33157302630665886</v>
      </c>
      <c r="CY1843" s="198"/>
      <c r="CZ1843">
        <f>BP1843*CH1843*1000*LCI!$E$93</f>
        <v>3965767.8004354774</v>
      </c>
      <c r="DA1843">
        <f>BQ1843*CI1843*1000*(LCI!$E$99)</f>
        <v>0</v>
      </c>
      <c r="DB1843">
        <f>BR1843*CJ1843*1000*(LCI!$E$96)</f>
        <v>80077117.650978342</v>
      </c>
    </row>
    <row r="1844" spans="1:106" x14ac:dyDescent="0.25">
      <c r="A1844" s="197">
        <v>36085</v>
      </c>
      <c r="B1844" s="197" t="s">
        <v>1771</v>
      </c>
      <c r="C1844" s="197" t="s">
        <v>990</v>
      </c>
      <c r="D1844" s="197">
        <v>-74.173719899999995</v>
      </c>
      <c r="E1844" s="197">
        <v>40.577939999999998</v>
      </c>
      <c r="F1844">
        <v>0</v>
      </c>
      <c r="G1844">
        <f t="shared" si="172"/>
        <v>0</v>
      </c>
      <c r="H1844" s="198">
        <v>0</v>
      </c>
      <c r="Q1844" s="221">
        <f>(Q4929*10000)*TEA!$M$15*10^-6</f>
        <v>40.208014176750005</v>
      </c>
      <c r="R1844" s="221">
        <f>(R4929*10000)*TEA!$O$15*10^-6</f>
        <v>40.208014176750005</v>
      </c>
      <c r="AA1844">
        <f t="shared" si="174"/>
        <v>1</v>
      </c>
      <c r="AB1844" s="197">
        <v>36085</v>
      </c>
      <c r="AC1844" s="197">
        <v>0</v>
      </c>
      <c r="AD1844" s="197">
        <f t="shared" si="173"/>
        <v>0</v>
      </c>
      <c r="AE1844" s="197">
        <v>0</v>
      </c>
      <c r="AJ1844">
        <v>0</v>
      </c>
      <c r="AK1844">
        <v>0</v>
      </c>
      <c r="AU1844" s="198">
        <v>0.27272727299999999</v>
      </c>
      <c r="AV1844" s="6">
        <v>0</v>
      </c>
      <c r="AW1844" s="198">
        <v>0.38356000000000001</v>
      </c>
      <c r="BO1844" s="198"/>
      <c r="BP1844" s="354">
        <f t="shared" si="169"/>
        <v>0</v>
      </c>
      <c r="BQ1844" s="354">
        <f t="shared" si="170"/>
        <v>0</v>
      </c>
      <c r="BR1844" s="354">
        <f t="shared" si="171"/>
        <v>0</v>
      </c>
      <c r="CG1844" s="198"/>
      <c r="CH1844">
        <f>(Transest!$J$14/HexExtSoy!$K$4)</f>
        <v>0.20257267294641951</v>
      </c>
      <c r="CI1844">
        <f>(HydroProcOil!$K$14/HexExtSoy!$K$4)</f>
        <v>0.10977777777777777</v>
      </c>
      <c r="CJ1844">
        <f>(StarchFerm!$K$24/StarchFerm!$K$4)</f>
        <v>0.33157302630665886</v>
      </c>
      <c r="CY1844" s="198"/>
      <c r="CZ1844">
        <f>BP1844*CH1844*1000*LCI!$E$93</f>
        <v>0</v>
      </c>
      <c r="DA1844">
        <f>BQ1844*CI1844*1000*(LCI!$E$99)</f>
        <v>0</v>
      </c>
      <c r="DB1844">
        <f>BR1844*CJ1844*1000*(LCI!$E$96)</f>
        <v>0</v>
      </c>
    </row>
    <row r="1845" spans="1:106" x14ac:dyDescent="0.25">
      <c r="A1845" s="197">
        <v>36087</v>
      </c>
      <c r="B1845" s="197" t="s">
        <v>1771</v>
      </c>
      <c r="C1845" s="197" t="s">
        <v>1791</v>
      </c>
      <c r="D1845" s="197">
        <v>-74.024964900000001</v>
      </c>
      <c r="E1845" s="197">
        <v>41.152900000000002</v>
      </c>
      <c r="F1845">
        <v>0</v>
      </c>
      <c r="G1845">
        <f t="shared" si="172"/>
        <v>0</v>
      </c>
      <c r="H1845" s="198">
        <v>0</v>
      </c>
      <c r="Q1845" s="221">
        <f>(Q4930*10000)*TEA!$M$15*10^-6</f>
        <v>37.008906874650002</v>
      </c>
      <c r="R1845" s="221">
        <f>(R4930*10000)*TEA!$O$15*10^-6</f>
        <v>37.008906874650002</v>
      </c>
      <c r="AA1845">
        <f t="shared" si="174"/>
        <v>1</v>
      </c>
      <c r="AB1845" s="197">
        <v>36087</v>
      </c>
      <c r="AC1845" s="197">
        <v>0</v>
      </c>
      <c r="AD1845" s="197">
        <f t="shared" si="173"/>
        <v>0</v>
      </c>
      <c r="AE1845" s="197">
        <v>0</v>
      </c>
      <c r="AJ1845">
        <v>0</v>
      </c>
      <c r="AK1845">
        <v>0</v>
      </c>
      <c r="AU1845" s="198">
        <v>0.27272727299999999</v>
      </c>
      <c r="AV1845" s="6">
        <v>0</v>
      </c>
      <c r="AW1845" s="198">
        <v>0.38356000000000001</v>
      </c>
      <c r="BO1845" s="198"/>
      <c r="BP1845" s="354">
        <f t="shared" si="169"/>
        <v>0</v>
      </c>
      <c r="BQ1845" s="354">
        <f t="shared" si="170"/>
        <v>0</v>
      </c>
      <c r="BR1845" s="354">
        <f t="shared" si="171"/>
        <v>0</v>
      </c>
      <c r="CG1845" s="198"/>
      <c r="CH1845">
        <f>(Transest!$J$14/HexExtSoy!$K$4)</f>
        <v>0.20257267294641951</v>
      </c>
      <c r="CI1845">
        <f>(HydroProcOil!$K$14/HexExtSoy!$K$4)</f>
        <v>0.10977777777777777</v>
      </c>
      <c r="CJ1845">
        <f>(StarchFerm!$K$24/StarchFerm!$K$4)</f>
        <v>0.33157302630665886</v>
      </c>
      <c r="CY1845" s="198"/>
      <c r="CZ1845">
        <f>BP1845*CH1845*1000*LCI!$E$93</f>
        <v>0</v>
      </c>
      <c r="DA1845">
        <f>BQ1845*CI1845*1000*(LCI!$E$99)</f>
        <v>0</v>
      </c>
      <c r="DB1845">
        <f>BR1845*CJ1845*1000*(LCI!$E$96)</f>
        <v>0</v>
      </c>
    </row>
    <row r="1846" spans="1:106" x14ac:dyDescent="0.25">
      <c r="A1846" s="197">
        <v>36089</v>
      </c>
      <c r="B1846" s="197" t="s">
        <v>1771</v>
      </c>
      <c r="C1846" s="197" t="s">
        <v>1792</v>
      </c>
      <c r="D1846" s="197">
        <v>-75.070550800000007</v>
      </c>
      <c r="E1846" s="197">
        <v>44.497459999999997</v>
      </c>
      <c r="F1846">
        <v>2.4</v>
      </c>
      <c r="G1846">
        <f t="shared" si="172"/>
        <v>2.4</v>
      </c>
      <c r="H1846" s="198">
        <v>9.41</v>
      </c>
      <c r="Q1846" s="221">
        <f>(Q4931*10000)*TEA!$M$15*10^-6</f>
        <v>26.55815869557</v>
      </c>
      <c r="R1846" s="221">
        <f>(R4931*10000)*TEA!$O$15*10^-6</f>
        <v>26.55815869557</v>
      </c>
      <c r="AA1846">
        <f t="shared" si="174"/>
        <v>1</v>
      </c>
      <c r="AB1846" s="197">
        <v>36089</v>
      </c>
      <c r="AC1846" s="197">
        <v>1772</v>
      </c>
      <c r="AD1846" s="197">
        <f t="shared" si="173"/>
        <v>1772</v>
      </c>
      <c r="AE1846" s="197">
        <v>4138</v>
      </c>
      <c r="AJ1846">
        <v>0</v>
      </c>
      <c r="AK1846">
        <v>0</v>
      </c>
      <c r="AU1846" s="198">
        <v>0.27272727299999999</v>
      </c>
      <c r="AV1846" s="6">
        <v>0</v>
      </c>
      <c r="AW1846" s="198">
        <v>0.38356000000000001</v>
      </c>
      <c r="BO1846" s="198"/>
      <c r="BP1846" s="354">
        <f t="shared" si="169"/>
        <v>1159.8545466144001</v>
      </c>
      <c r="BQ1846" s="354">
        <f t="shared" si="170"/>
        <v>0</v>
      </c>
      <c r="BR1846" s="354">
        <f t="shared" si="171"/>
        <v>14935.281744800001</v>
      </c>
      <c r="CG1846" s="198"/>
      <c r="CH1846">
        <f>(Transest!$J$14/HexExtSoy!$K$4)</f>
        <v>0.20257267294641951</v>
      </c>
      <c r="CI1846">
        <f>(HydroProcOil!$K$14/HexExtSoy!$K$4)</f>
        <v>0.10977777777777777</v>
      </c>
      <c r="CJ1846">
        <f>(StarchFerm!$K$24/StarchFerm!$K$4)</f>
        <v>0.33157302630665886</v>
      </c>
      <c r="CY1846" s="198"/>
      <c r="CZ1846">
        <f>BP1846*CH1846*1000*LCI!$E$93</f>
        <v>8869545.049061805</v>
      </c>
      <c r="DA1846">
        <f>BQ1846*CI1846*1000*(LCI!$E$99)</f>
        <v>0</v>
      </c>
      <c r="DB1846">
        <f>BR1846*CJ1846*1000*(LCI!$E$96)</f>
        <v>133460080.47703689</v>
      </c>
    </row>
    <row r="1847" spans="1:106" x14ac:dyDescent="0.25">
      <c r="A1847" s="197">
        <v>36091</v>
      </c>
      <c r="B1847" s="197" t="s">
        <v>1771</v>
      </c>
      <c r="C1847" s="197" t="s">
        <v>1793</v>
      </c>
      <c r="D1847" s="197">
        <v>-73.866424199999997</v>
      </c>
      <c r="E1847" s="197">
        <v>43.109279999999998</v>
      </c>
      <c r="F1847">
        <v>2.78</v>
      </c>
      <c r="G1847">
        <f t="shared" si="172"/>
        <v>2.78</v>
      </c>
      <c r="H1847" s="198">
        <v>10.01</v>
      </c>
      <c r="Q1847" s="221">
        <f>(Q4932*10000)*TEA!$M$15*10^-6</f>
        <v>28.20432110922</v>
      </c>
      <c r="R1847" s="221">
        <f>(R4932*10000)*TEA!$O$15*10^-6</f>
        <v>28.20432110922</v>
      </c>
      <c r="AA1847">
        <f t="shared" si="174"/>
        <v>1</v>
      </c>
      <c r="AB1847" s="197">
        <v>36091</v>
      </c>
      <c r="AC1847" s="197">
        <v>251</v>
      </c>
      <c r="AD1847" s="197">
        <f t="shared" si="173"/>
        <v>251</v>
      </c>
      <c r="AE1847" s="197">
        <v>1579</v>
      </c>
      <c r="AJ1847">
        <v>0</v>
      </c>
      <c r="AK1847">
        <v>0</v>
      </c>
      <c r="AU1847" s="198">
        <v>0.27272727299999999</v>
      </c>
      <c r="AV1847" s="6">
        <v>0</v>
      </c>
      <c r="AW1847" s="198">
        <v>0.38356000000000001</v>
      </c>
      <c r="BO1847" s="198"/>
      <c r="BP1847" s="354">
        <f t="shared" si="169"/>
        <v>190.30363655393998</v>
      </c>
      <c r="BQ1847" s="354">
        <f t="shared" si="170"/>
        <v>0</v>
      </c>
      <c r="BR1847" s="354">
        <f t="shared" si="171"/>
        <v>6062.4688123999995</v>
      </c>
      <c r="CG1847" s="198"/>
      <c r="CH1847">
        <f>(Transest!$J$14/HexExtSoy!$K$4)</f>
        <v>0.20257267294641951</v>
      </c>
      <c r="CI1847">
        <f>(HydroProcOil!$K$14/HexExtSoy!$K$4)</f>
        <v>0.10977777777777777</v>
      </c>
      <c r="CJ1847">
        <f>(StarchFerm!$K$24/StarchFerm!$K$4)</f>
        <v>0.33157302630665886</v>
      </c>
      <c r="CY1847" s="198"/>
      <c r="CZ1847">
        <f>BP1847*CH1847*1000*LCI!$E$93</f>
        <v>1455274.4413878727</v>
      </c>
      <c r="DA1847">
        <f>BQ1847*CI1847*1000*(LCI!$E$99)</f>
        <v>0</v>
      </c>
      <c r="DB1847">
        <f>BR1847*CJ1847*1000*(LCI!$E$96)</f>
        <v>54173572.980913647</v>
      </c>
    </row>
    <row r="1848" spans="1:106" x14ac:dyDescent="0.25">
      <c r="A1848" s="197">
        <v>36093</v>
      </c>
      <c r="B1848" s="197" t="s">
        <v>1771</v>
      </c>
      <c r="C1848" s="197" t="s">
        <v>1794</v>
      </c>
      <c r="D1848" s="197">
        <v>-74.065193500000007</v>
      </c>
      <c r="E1848" s="197">
        <v>42.82423</v>
      </c>
      <c r="F1848">
        <v>0</v>
      </c>
      <c r="G1848">
        <f t="shared" si="172"/>
        <v>0</v>
      </c>
      <c r="H1848" s="198">
        <v>8.39</v>
      </c>
      <c r="Q1848" s="221">
        <f>(Q4933*10000)*TEA!$M$15*10^-6</f>
        <v>29.332290724829996</v>
      </c>
      <c r="R1848" s="221">
        <f>(R4933*10000)*TEA!$O$15*10^-6</f>
        <v>29.332290724829996</v>
      </c>
      <c r="AA1848">
        <f t="shared" si="174"/>
        <v>1</v>
      </c>
      <c r="AB1848" s="197">
        <v>36093</v>
      </c>
      <c r="AC1848" s="197">
        <v>0</v>
      </c>
      <c r="AD1848" s="197">
        <f t="shared" si="173"/>
        <v>0</v>
      </c>
      <c r="AE1848" s="197">
        <v>30</v>
      </c>
      <c r="AJ1848">
        <v>0</v>
      </c>
      <c r="AK1848">
        <v>0</v>
      </c>
      <c r="AU1848" s="198">
        <v>0.27272727299999999</v>
      </c>
      <c r="AV1848" s="6">
        <v>0</v>
      </c>
      <c r="AW1848" s="198">
        <v>0.38356000000000001</v>
      </c>
      <c r="BO1848" s="198"/>
      <c r="BP1848" s="354">
        <f t="shared" si="169"/>
        <v>0</v>
      </c>
      <c r="BQ1848" s="354">
        <f t="shared" si="170"/>
        <v>0</v>
      </c>
      <c r="BR1848" s="354">
        <f t="shared" si="171"/>
        <v>96.542052000000012</v>
      </c>
      <c r="CG1848" s="198"/>
      <c r="CH1848">
        <f>(Transest!$J$14/HexExtSoy!$K$4)</f>
        <v>0.20257267294641951</v>
      </c>
      <c r="CI1848">
        <f>(HydroProcOil!$K$14/HexExtSoy!$K$4)</f>
        <v>0.10977777777777777</v>
      </c>
      <c r="CJ1848">
        <f>(StarchFerm!$K$24/StarchFerm!$K$4)</f>
        <v>0.33157302630665886</v>
      </c>
      <c r="CY1848" s="198"/>
      <c r="CZ1848">
        <f>BP1848*CH1848*1000*LCI!$E$93</f>
        <v>0</v>
      </c>
      <c r="DA1848">
        <f>BQ1848*CI1848*1000*(LCI!$E$99)</f>
        <v>0</v>
      </c>
      <c r="DB1848">
        <f>BR1848*CJ1848*1000*(LCI!$E$96)</f>
        <v>862689.4523649856</v>
      </c>
    </row>
    <row r="1849" spans="1:106" x14ac:dyDescent="0.25">
      <c r="A1849" s="197">
        <v>36095</v>
      </c>
      <c r="B1849" s="197" t="s">
        <v>1771</v>
      </c>
      <c r="C1849" s="197" t="s">
        <v>1795</v>
      </c>
      <c r="D1849" s="197">
        <v>-74.442671099999998</v>
      </c>
      <c r="E1849" s="197">
        <v>42.586689999999997</v>
      </c>
      <c r="F1849">
        <v>3.76</v>
      </c>
      <c r="G1849">
        <f t="shared" si="172"/>
        <v>3.76</v>
      </c>
      <c r="H1849" s="198">
        <v>11.01</v>
      </c>
      <c r="Q1849" s="221">
        <f>(Q4934*10000)*TEA!$M$15*10^-6</f>
        <v>30.128231153249995</v>
      </c>
      <c r="R1849" s="221">
        <f>(R4934*10000)*TEA!$O$15*10^-6</f>
        <v>30.128231153249995</v>
      </c>
      <c r="AA1849">
        <f t="shared" si="174"/>
        <v>1</v>
      </c>
      <c r="AB1849" s="197">
        <v>36095</v>
      </c>
      <c r="AC1849" s="197">
        <v>192</v>
      </c>
      <c r="AD1849" s="197">
        <f t="shared" si="173"/>
        <v>192</v>
      </c>
      <c r="AE1849" s="197">
        <v>1619</v>
      </c>
      <c r="AJ1849">
        <v>0</v>
      </c>
      <c r="AK1849">
        <v>0</v>
      </c>
      <c r="AU1849" s="198">
        <v>0.27272727299999999</v>
      </c>
      <c r="AV1849" s="6">
        <v>0</v>
      </c>
      <c r="AW1849" s="198">
        <v>0.38356000000000001</v>
      </c>
      <c r="BO1849" s="198"/>
      <c r="BP1849" s="354">
        <f t="shared" si="169"/>
        <v>196.88727292415999</v>
      </c>
      <c r="BQ1849" s="354">
        <f t="shared" si="170"/>
        <v>0</v>
      </c>
      <c r="BR1849" s="354">
        <f t="shared" si="171"/>
        <v>6837.0298763999999</v>
      </c>
      <c r="CG1849" s="198"/>
      <c r="CH1849">
        <f>(Transest!$J$14/HexExtSoy!$K$4)</f>
        <v>0.20257267294641951</v>
      </c>
      <c r="CI1849">
        <f>(HydroProcOil!$K$14/HexExtSoy!$K$4)</f>
        <v>0.10977777777777777</v>
      </c>
      <c r="CJ1849">
        <f>(StarchFerm!$K$24/StarchFerm!$K$4)</f>
        <v>0.33157302630665886</v>
      </c>
      <c r="CY1849" s="198"/>
      <c r="CZ1849">
        <f>BP1849*CH1849*1000*LCI!$E$93</f>
        <v>1505620.2882380306</v>
      </c>
      <c r="DA1849">
        <f>BQ1849*CI1849*1000*(LCI!$E$99)</f>
        <v>0</v>
      </c>
      <c r="DB1849">
        <f>BR1849*CJ1849*1000*(LCI!$E$96)</f>
        <v>61094967.816455364</v>
      </c>
    </row>
    <row r="1850" spans="1:106" x14ac:dyDescent="0.25">
      <c r="A1850" s="197">
        <v>36097</v>
      </c>
      <c r="B1850" s="197" t="s">
        <v>1771</v>
      </c>
      <c r="C1850" s="197" t="s">
        <v>1104</v>
      </c>
      <c r="D1850" s="197">
        <v>-76.877253699999997</v>
      </c>
      <c r="E1850" s="197">
        <v>42.395040000000002</v>
      </c>
      <c r="F1850">
        <v>2.73</v>
      </c>
      <c r="G1850">
        <f t="shared" si="172"/>
        <v>2.73</v>
      </c>
      <c r="H1850" s="198">
        <v>9.57</v>
      </c>
      <c r="Q1850" s="221">
        <f>(Q4935*10000)*TEA!$M$15*10^-6</f>
        <v>31.454239296645</v>
      </c>
      <c r="R1850" s="221">
        <f>(R4935*10000)*TEA!$O$15*10^-6</f>
        <v>31.454239296645</v>
      </c>
      <c r="AA1850">
        <f t="shared" si="174"/>
        <v>1</v>
      </c>
      <c r="AB1850" s="197">
        <v>36097</v>
      </c>
      <c r="AC1850" s="197">
        <v>1002</v>
      </c>
      <c r="AD1850" s="197">
        <f t="shared" si="173"/>
        <v>1002</v>
      </c>
      <c r="AE1850" s="197">
        <v>1495</v>
      </c>
      <c r="AJ1850">
        <v>0</v>
      </c>
      <c r="AK1850">
        <v>0</v>
      </c>
      <c r="AU1850" s="198">
        <v>0.27272727299999999</v>
      </c>
      <c r="AV1850" s="6">
        <v>0</v>
      </c>
      <c r="AW1850" s="198">
        <v>0.38356000000000001</v>
      </c>
      <c r="BO1850" s="198"/>
      <c r="BP1850" s="354">
        <f t="shared" si="169"/>
        <v>746.03454620057994</v>
      </c>
      <c r="BQ1850" s="354">
        <f t="shared" si="170"/>
        <v>0</v>
      </c>
      <c r="BR1850" s="354">
        <f t="shared" si="171"/>
        <v>5487.6504539999996</v>
      </c>
      <c r="CG1850" s="198"/>
      <c r="CH1850">
        <f>(Transest!$J$14/HexExtSoy!$K$4)</f>
        <v>0.20257267294641951</v>
      </c>
      <c r="CI1850">
        <f>(HydroProcOil!$K$14/HexExtSoy!$K$4)</f>
        <v>0.10977777777777777</v>
      </c>
      <c r="CJ1850">
        <f>(StarchFerm!$K$24/StarchFerm!$K$4)</f>
        <v>0.33157302630665886</v>
      </c>
      <c r="CY1850" s="198"/>
      <c r="CZ1850">
        <f>BP1850*CH1850*1000*LCI!$E$93</f>
        <v>5705014.5080668265</v>
      </c>
      <c r="DA1850">
        <f>BQ1850*CI1850*1000*(LCI!$E$99)</f>
        <v>0</v>
      </c>
      <c r="DB1850">
        <f>BR1850*CJ1850*1000*(LCI!$E$96)</f>
        <v>49037057.601921737</v>
      </c>
    </row>
    <row r="1851" spans="1:106" x14ac:dyDescent="0.25">
      <c r="A1851" s="197">
        <v>36099</v>
      </c>
      <c r="B1851" s="197" t="s">
        <v>1771</v>
      </c>
      <c r="C1851" s="197" t="s">
        <v>1796</v>
      </c>
      <c r="D1851" s="197">
        <v>-76.833185099999994</v>
      </c>
      <c r="E1851" s="197">
        <v>42.773980000000002</v>
      </c>
      <c r="F1851">
        <v>3.01</v>
      </c>
      <c r="G1851">
        <f t="shared" si="172"/>
        <v>3.01</v>
      </c>
      <c r="H1851" s="198">
        <v>9.85</v>
      </c>
      <c r="Q1851" s="221">
        <f>(Q4936*10000)*TEA!$M$15*10^-6</f>
        <v>30.621292259174997</v>
      </c>
      <c r="R1851" s="221">
        <f>(R4936*10000)*TEA!$O$15*10^-6</f>
        <v>30.621292259174997</v>
      </c>
      <c r="AA1851">
        <f t="shared" si="174"/>
        <v>1</v>
      </c>
      <c r="AB1851" s="197">
        <v>36099</v>
      </c>
      <c r="AC1851" s="197">
        <v>9525</v>
      </c>
      <c r="AD1851" s="197">
        <f t="shared" si="173"/>
        <v>9525</v>
      </c>
      <c r="AE1851" s="197">
        <v>10762</v>
      </c>
      <c r="AJ1851">
        <v>0</v>
      </c>
      <c r="AK1851">
        <v>0</v>
      </c>
      <c r="AU1851" s="198">
        <v>0.27272727299999999</v>
      </c>
      <c r="AV1851" s="6">
        <v>0</v>
      </c>
      <c r="AW1851" s="198">
        <v>0.38356000000000001</v>
      </c>
      <c r="BO1851" s="198"/>
      <c r="BP1851" s="354">
        <f t="shared" si="169"/>
        <v>7819.1590987282489</v>
      </c>
      <c r="BQ1851" s="354">
        <f t="shared" si="170"/>
        <v>0</v>
      </c>
      <c r="BR1851" s="354">
        <f t="shared" si="171"/>
        <v>40659.546291999999</v>
      </c>
      <c r="CG1851" s="198"/>
      <c r="CH1851">
        <f>(Transest!$J$14/HexExtSoy!$K$4)</f>
        <v>0.20257267294641951</v>
      </c>
      <c r="CI1851">
        <f>(HydroProcOil!$K$14/HexExtSoy!$K$4)</f>
        <v>0.10977777777777777</v>
      </c>
      <c r="CJ1851">
        <f>(StarchFerm!$K$24/StarchFerm!$K$4)</f>
        <v>0.33157302630665886</v>
      </c>
      <c r="CY1851" s="198"/>
      <c r="CZ1851">
        <f>BP1851*CH1851*1000*LCI!$E$93</f>
        <v>59794035.445556842</v>
      </c>
      <c r="DA1851">
        <f>BQ1851*CI1851*1000*(LCI!$E$99)</f>
        <v>0</v>
      </c>
      <c r="DB1851">
        <f>BR1851*CJ1851*1000*(LCI!$E$96)</f>
        <v>363329357.49132675</v>
      </c>
    </row>
    <row r="1852" spans="1:106" x14ac:dyDescent="0.25">
      <c r="A1852" s="197">
        <v>36101</v>
      </c>
      <c r="B1852" s="197" t="s">
        <v>1771</v>
      </c>
      <c r="C1852" s="197" t="s">
        <v>1146</v>
      </c>
      <c r="D1852" s="197">
        <v>-77.389099400000006</v>
      </c>
      <c r="E1852" s="197">
        <v>42.269300000000001</v>
      </c>
      <c r="F1852">
        <v>2.48</v>
      </c>
      <c r="G1852">
        <f t="shared" si="172"/>
        <v>2.48</v>
      </c>
      <c r="H1852" s="198">
        <v>10.050000000000001</v>
      </c>
      <c r="Q1852" s="221">
        <f>(Q4937*10000)*TEA!$M$15*10^-6</f>
        <v>31.684124894220002</v>
      </c>
      <c r="R1852" s="221">
        <f>(R4937*10000)*TEA!$O$15*10^-6</f>
        <v>31.684124894220002</v>
      </c>
      <c r="AA1852">
        <f t="shared" si="174"/>
        <v>1</v>
      </c>
      <c r="AB1852" s="197">
        <v>36101</v>
      </c>
      <c r="AC1852" s="197">
        <v>2450</v>
      </c>
      <c r="AD1852" s="197">
        <f t="shared" si="173"/>
        <v>2450</v>
      </c>
      <c r="AE1852" s="197">
        <v>12852</v>
      </c>
      <c r="AJ1852">
        <v>0</v>
      </c>
      <c r="AK1852">
        <v>0</v>
      </c>
      <c r="AU1852" s="198">
        <v>0.27272727299999999</v>
      </c>
      <c r="AV1852" s="6">
        <v>0</v>
      </c>
      <c r="AW1852" s="198">
        <v>0.38356000000000001</v>
      </c>
      <c r="BO1852" s="198"/>
      <c r="BP1852" s="354">
        <f t="shared" si="169"/>
        <v>1657.0909107479999</v>
      </c>
      <c r="BQ1852" s="354">
        <f t="shared" si="170"/>
        <v>0</v>
      </c>
      <c r="BR1852" s="354">
        <f t="shared" si="171"/>
        <v>49541.606856000006</v>
      </c>
      <c r="CG1852" s="198"/>
      <c r="CH1852">
        <f>(Transest!$J$14/HexExtSoy!$K$4)</f>
        <v>0.20257267294641951</v>
      </c>
      <c r="CI1852">
        <f>(HydroProcOil!$K$14/HexExtSoy!$K$4)</f>
        <v>0.10977777777777777</v>
      </c>
      <c r="CJ1852">
        <f>(StarchFerm!$K$24/StarchFerm!$K$4)</f>
        <v>0.33157302630665886</v>
      </c>
      <c r="CY1852" s="198"/>
      <c r="CZ1852">
        <f>BP1852*CH1852*1000*LCI!$E$93</f>
        <v>12671970.400230322</v>
      </c>
      <c r="DA1852">
        <f>BQ1852*CI1852*1000*(LCI!$E$99)</f>
        <v>0</v>
      </c>
      <c r="DB1852">
        <f>BR1852*CJ1852*1000*(LCI!$E$96)</f>
        <v>442698500.83447635</v>
      </c>
    </row>
    <row r="1853" spans="1:106" x14ac:dyDescent="0.25">
      <c r="A1853" s="197">
        <v>36103</v>
      </c>
      <c r="B1853" s="197" t="s">
        <v>1771</v>
      </c>
      <c r="C1853" s="197" t="s">
        <v>1431</v>
      </c>
      <c r="D1853" s="197">
        <v>-72.846178199999997</v>
      </c>
      <c r="E1853" s="197">
        <v>40.866860000000003</v>
      </c>
      <c r="F1853">
        <v>2.71</v>
      </c>
      <c r="G1853">
        <f t="shared" si="172"/>
        <v>2.71</v>
      </c>
      <c r="H1853" s="198">
        <v>8.51</v>
      </c>
      <c r="Q1853" s="221">
        <f>(Q4938*10000)*TEA!$M$15*10^-6</f>
        <v>39.169667133449998</v>
      </c>
      <c r="R1853" s="221">
        <f>(R4938*10000)*TEA!$O$15*10^-6</f>
        <v>39.169667133449998</v>
      </c>
      <c r="AA1853">
        <f t="shared" si="174"/>
        <v>1</v>
      </c>
      <c r="AB1853" s="197">
        <v>36103</v>
      </c>
      <c r="AC1853" s="197">
        <v>13</v>
      </c>
      <c r="AD1853" s="197">
        <f t="shared" si="173"/>
        <v>13</v>
      </c>
      <c r="AE1853" s="197">
        <v>374</v>
      </c>
      <c r="AJ1853">
        <v>0</v>
      </c>
      <c r="AK1853">
        <v>0</v>
      </c>
      <c r="AU1853" s="198">
        <v>0.27272727299999999</v>
      </c>
      <c r="AV1853" s="6">
        <v>0</v>
      </c>
      <c r="AW1853" s="198">
        <v>0.38356000000000001</v>
      </c>
      <c r="BO1853" s="198"/>
      <c r="BP1853" s="354">
        <f t="shared" si="169"/>
        <v>9.6081818277899984</v>
      </c>
      <c r="BQ1853" s="354">
        <f t="shared" si="170"/>
        <v>0</v>
      </c>
      <c r="BR1853" s="354">
        <f t="shared" si="171"/>
        <v>1220.7717544</v>
      </c>
      <c r="CG1853" s="198"/>
      <c r="CH1853">
        <f>(Transest!$J$14/HexExtSoy!$K$4)</f>
        <v>0.20257267294641951</v>
      </c>
      <c r="CI1853">
        <f>(HydroProcOil!$K$14/HexExtSoy!$K$4)</f>
        <v>0.10977777777777777</v>
      </c>
      <c r="CJ1853">
        <f>(StarchFerm!$K$24/StarchFerm!$K$4)</f>
        <v>0.33157302630665886</v>
      </c>
      <c r="CY1853" s="198"/>
      <c r="CZ1853">
        <f>BP1853*CH1853*1000*LCI!$E$93</f>
        <v>73474.904081651461</v>
      </c>
      <c r="DA1853">
        <f>BQ1853*CI1853*1000*(LCI!$E$99)</f>
        <v>0</v>
      </c>
      <c r="DB1853">
        <f>BR1853*CJ1853*1000*(LCI!$E$96)</f>
        <v>10908685.846722823</v>
      </c>
    </row>
    <row r="1854" spans="1:106" x14ac:dyDescent="0.25">
      <c r="A1854" s="197">
        <v>36105</v>
      </c>
      <c r="B1854" s="197" t="s">
        <v>1771</v>
      </c>
      <c r="C1854" s="197" t="s">
        <v>1147</v>
      </c>
      <c r="D1854" s="197">
        <v>-74.774178000000006</v>
      </c>
      <c r="E1854" s="197">
        <v>41.713569999999997</v>
      </c>
      <c r="F1854">
        <v>0</v>
      </c>
      <c r="G1854">
        <f t="shared" si="172"/>
        <v>0</v>
      </c>
      <c r="H1854" s="198">
        <v>0</v>
      </c>
      <c r="Q1854" s="221">
        <f>(Q4939*10000)*TEA!$M$15*10^-6</f>
        <v>32.443187938919998</v>
      </c>
      <c r="R1854" s="221">
        <f>(R4939*10000)*TEA!$O$15*10^-6</f>
        <v>32.443187938919998</v>
      </c>
      <c r="AA1854">
        <f t="shared" si="174"/>
        <v>1</v>
      </c>
      <c r="AB1854" s="197">
        <v>36105</v>
      </c>
      <c r="AC1854" s="197">
        <v>0</v>
      </c>
      <c r="AD1854" s="197">
        <f t="shared" si="173"/>
        <v>0</v>
      </c>
      <c r="AE1854" s="197">
        <v>0</v>
      </c>
      <c r="AJ1854">
        <v>0</v>
      </c>
      <c r="AK1854">
        <v>0</v>
      </c>
      <c r="AU1854" s="198">
        <v>0.27272727299999999</v>
      </c>
      <c r="AV1854" s="6">
        <v>0</v>
      </c>
      <c r="AW1854" s="198">
        <v>0.38356000000000001</v>
      </c>
      <c r="BO1854" s="198"/>
      <c r="BP1854" s="354">
        <f t="shared" si="169"/>
        <v>0</v>
      </c>
      <c r="BQ1854" s="354">
        <f t="shared" si="170"/>
        <v>0</v>
      </c>
      <c r="BR1854" s="354">
        <f t="shared" si="171"/>
        <v>0</v>
      </c>
      <c r="CG1854" s="198"/>
      <c r="CH1854">
        <f>(Transest!$J$14/HexExtSoy!$K$4)</f>
        <v>0.20257267294641951</v>
      </c>
      <c r="CI1854">
        <f>(HydroProcOil!$K$14/HexExtSoy!$K$4)</f>
        <v>0.10977777777777777</v>
      </c>
      <c r="CJ1854">
        <f>(StarchFerm!$K$24/StarchFerm!$K$4)</f>
        <v>0.33157302630665886</v>
      </c>
      <c r="CY1854" s="198"/>
      <c r="CZ1854">
        <f>BP1854*CH1854*1000*LCI!$E$93</f>
        <v>0</v>
      </c>
      <c r="DA1854">
        <f>BQ1854*CI1854*1000*(LCI!$E$99)</f>
        <v>0</v>
      </c>
      <c r="DB1854">
        <f>BR1854*CJ1854*1000*(LCI!$E$96)</f>
        <v>0</v>
      </c>
    </row>
    <row r="1855" spans="1:106" x14ac:dyDescent="0.25">
      <c r="A1855" s="197">
        <v>36107</v>
      </c>
      <c r="B1855" s="197" t="s">
        <v>1771</v>
      </c>
      <c r="C1855" s="197" t="s">
        <v>1797</v>
      </c>
      <c r="D1855" s="197">
        <v>-76.305684900000003</v>
      </c>
      <c r="E1855" s="197">
        <v>42.173650000000002</v>
      </c>
      <c r="F1855">
        <v>3.15</v>
      </c>
      <c r="G1855">
        <f t="shared" si="172"/>
        <v>3.15</v>
      </c>
      <c r="H1855" s="198">
        <v>9.76</v>
      </c>
      <c r="Q1855" s="221">
        <f>(Q4940*10000)*TEA!$M$15*10^-6</f>
        <v>31.731011180189999</v>
      </c>
      <c r="R1855" s="221">
        <f>(R4940*10000)*TEA!$O$15*10^-6</f>
        <v>31.731011180189999</v>
      </c>
      <c r="AA1855">
        <f t="shared" si="174"/>
        <v>1</v>
      </c>
      <c r="AB1855" s="197">
        <v>36107</v>
      </c>
      <c r="AC1855" s="197">
        <v>482</v>
      </c>
      <c r="AD1855" s="197">
        <f t="shared" si="173"/>
        <v>482</v>
      </c>
      <c r="AE1855" s="197">
        <v>1722</v>
      </c>
      <c r="AJ1855">
        <v>0</v>
      </c>
      <c r="AK1855">
        <v>0</v>
      </c>
      <c r="AU1855" s="198">
        <v>0.27272727299999999</v>
      </c>
      <c r="AV1855" s="6">
        <v>0</v>
      </c>
      <c r="AW1855" s="198">
        <v>0.38356000000000001</v>
      </c>
      <c r="BO1855" s="198"/>
      <c r="BP1855" s="354">
        <f t="shared" si="169"/>
        <v>414.08181859589996</v>
      </c>
      <c r="BQ1855" s="354">
        <f t="shared" si="170"/>
        <v>0</v>
      </c>
      <c r="BR1855" s="354">
        <f t="shared" si="171"/>
        <v>6446.3855232000005</v>
      </c>
      <c r="CG1855" s="198"/>
      <c r="CH1855">
        <f>(Transest!$J$14/HexExtSoy!$K$4)</f>
        <v>0.20257267294641951</v>
      </c>
      <c r="CI1855">
        <f>(HydroProcOil!$K$14/HexExtSoy!$K$4)</f>
        <v>0.10977777777777777</v>
      </c>
      <c r="CJ1855">
        <f>(StarchFerm!$K$24/StarchFerm!$K$4)</f>
        <v>0.33157302630665886</v>
      </c>
      <c r="CY1855" s="198"/>
      <c r="CZ1855">
        <f>BP1855*CH1855*1000*LCI!$E$93</f>
        <v>3166532.6956335912</v>
      </c>
      <c r="DA1855">
        <f>BQ1855*CI1855*1000*(LCI!$E$99)</f>
        <v>0</v>
      </c>
      <c r="DB1855">
        <f>BR1855*CJ1855*1000*(LCI!$E$96)</f>
        <v>57604211.652171835</v>
      </c>
    </row>
    <row r="1856" spans="1:106" x14ac:dyDescent="0.25">
      <c r="A1856" s="197">
        <v>36109</v>
      </c>
      <c r="B1856" s="197" t="s">
        <v>1771</v>
      </c>
      <c r="C1856" s="197" t="s">
        <v>1798</v>
      </c>
      <c r="D1856" s="197">
        <v>-76.471458900000002</v>
      </c>
      <c r="E1856" s="197">
        <v>42.457859999999997</v>
      </c>
      <c r="F1856">
        <v>2.37</v>
      </c>
      <c r="G1856">
        <f t="shared" si="172"/>
        <v>2.37</v>
      </c>
      <c r="H1856" s="198">
        <v>9.11</v>
      </c>
      <c r="Q1856" s="221">
        <f>(Q4941*10000)*TEA!$M$15*10^-6</f>
        <v>31.175109877004999</v>
      </c>
      <c r="R1856" s="221">
        <f>(R4941*10000)*TEA!$O$15*10^-6</f>
        <v>31.175109877004999</v>
      </c>
      <c r="AA1856">
        <f t="shared" si="174"/>
        <v>1</v>
      </c>
      <c r="AB1856" s="197">
        <v>36109</v>
      </c>
      <c r="AC1856" s="197">
        <v>1245</v>
      </c>
      <c r="AD1856" s="197">
        <f t="shared" si="173"/>
        <v>1245</v>
      </c>
      <c r="AE1856" s="197">
        <v>1951</v>
      </c>
      <c r="AJ1856">
        <v>0</v>
      </c>
      <c r="AK1856">
        <v>0</v>
      </c>
      <c r="AU1856" s="198">
        <v>0.27272727299999999</v>
      </c>
      <c r="AV1856" s="6">
        <v>0</v>
      </c>
      <c r="AW1856" s="198">
        <v>0.38356000000000001</v>
      </c>
      <c r="BO1856" s="198"/>
      <c r="BP1856" s="354">
        <f t="shared" si="169"/>
        <v>804.72272807745003</v>
      </c>
      <c r="BQ1856" s="354">
        <f t="shared" si="170"/>
        <v>0</v>
      </c>
      <c r="BR1856" s="354">
        <f t="shared" si="171"/>
        <v>6817.2458516000006</v>
      </c>
      <c r="CG1856" s="198"/>
      <c r="CH1856">
        <f>(Transest!$J$14/HexExtSoy!$K$4)</f>
        <v>0.20257267294641951</v>
      </c>
      <c r="CI1856">
        <f>(HydroProcOil!$K$14/HexExtSoy!$K$4)</f>
        <v>0.10977777777777777</v>
      </c>
      <c r="CJ1856">
        <f>(StarchFerm!$K$24/StarchFerm!$K$4)</f>
        <v>0.33157302630665886</v>
      </c>
      <c r="CY1856" s="198"/>
      <c r="CZ1856">
        <f>BP1856*CH1856*1000*LCI!$E$93</f>
        <v>6153809.9837787366</v>
      </c>
      <c r="DA1856">
        <f>BQ1856*CI1856*1000*(LCI!$E$99)</f>
        <v>0</v>
      </c>
      <c r="DB1856">
        <f>BR1856*CJ1856*1000*(LCI!$E$96)</f>
        <v>60918179.886566676</v>
      </c>
    </row>
    <row r="1857" spans="1:106" x14ac:dyDescent="0.25">
      <c r="A1857" s="197">
        <v>36111</v>
      </c>
      <c r="B1857" s="197" t="s">
        <v>1771</v>
      </c>
      <c r="C1857" s="197" t="s">
        <v>1799</v>
      </c>
      <c r="D1857" s="197">
        <v>-74.262550399999995</v>
      </c>
      <c r="E1857" s="197">
        <v>41.89</v>
      </c>
      <c r="F1857">
        <v>2.99</v>
      </c>
      <c r="G1857">
        <f t="shared" si="172"/>
        <v>2.99</v>
      </c>
      <c r="H1857" s="198">
        <v>10.8</v>
      </c>
      <c r="Q1857" s="221">
        <f>(Q4942*10000)*TEA!$M$15*10^-6</f>
        <v>32.858584657649999</v>
      </c>
      <c r="R1857" s="221">
        <f>(R4942*10000)*TEA!$O$15*10^-6</f>
        <v>32.858584657649999</v>
      </c>
      <c r="AA1857">
        <f t="shared" si="174"/>
        <v>1</v>
      </c>
      <c r="AB1857" s="197">
        <v>36111</v>
      </c>
      <c r="AC1857" s="197">
        <v>164</v>
      </c>
      <c r="AD1857" s="197">
        <f t="shared" si="173"/>
        <v>164</v>
      </c>
      <c r="AE1857" s="197">
        <v>521</v>
      </c>
      <c r="AJ1857">
        <v>0</v>
      </c>
      <c r="AK1857">
        <v>0</v>
      </c>
      <c r="AU1857" s="198">
        <v>0.27272727299999999</v>
      </c>
      <c r="AV1857" s="6">
        <v>0</v>
      </c>
      <c r="AW1857" s="198">
        <v>0.38356000000000001</v>
      </c>
      <c r="BO1857" s="198"/>
      <c r="BP1857" s="354">
        <f t="shared" si="169"/>
        <v>133.73454558828001</v>
      </c>
      <c r="BQ1857" s="354">
        <f t="shared" si="170"/>
        <v>0</v>
      </c>
      <c r="BR1857" s="354">
        <f t="shared" si="171"/>
        <v>2158.215408</v>
      </c>
      <c r="CG1857" s="198"/>
      <c r="CH1857">
        <f>(Transest!$J$14/HexExtSoy!$K$4)</f>
        <v>0.20257267294641951</v>
      </c>
      <c r="CI1857">
        <f>(HydroProcOil!$K$14/HexExtSoy!$K$4)</f>
        <v>0.10977777777777777</v>
      </c>
      <c r="CJ1857">
        <f>(StarchFerm!$K$24/StarchFerm!$K$4)</f>
        <v>0.33157302630665886</v>
      </c>
      <c r="CY1857" s="198"/>
      <c r="CZ1857">
        <f>BP1857*CH1857*1000*LCI!$E$93</f>
        <v>1022683.9047822485</v>
      </c>
      <c r="DA1857">
        <f>BQ1857*CI1857*1000*(LCI!$E$99)</f>
        <v>0</v>
      </c>
      <c r="DB1857">
        <f>BR1857*CJ1857*1000*(LCI!$E$96)</f>
        <v>19285582.084097341</v>
      </c>
    </row>
    <row r="1858" spans="1:106" x14ac:dyDescent="0.25">
      <c r="A1858" s="197">
        <v>36113</v>
      </c>
      <c r="B1858" s="197" t="s">
        <v>1771</v>
      </c>
      <c r="C1858" s="197" t="s">
        <v>1012</v>
      </c>
      <c r="D1858" s="197">
        <v>-73.858781899999997</v>
      </c>
      <c r="E1858" s="197">
        <v>43.561799999999998</v>
      </c>
      <c r="F1858">
        <v>0</v>
      </c>
      <c r="G1858">
        <f t="shared" si="172"/>
        <v>0</v>
      </c>
      <c r="H1858" s="198">
        <v>0</v>
      </c>
      <c r="Q1858" s="221">
        <f>(Q4943*10000)*TEA!$M$15*10^-6</f>
        <v>26.263462084695004</v>
      </c>
      <c r="R1858" s="221">
        <f>(R4943*10000)*TEA!$O$15*10^-6</f>
        <v>26.263462084695004</v>
      </c>
      <c r="AA1858">
        <f t="shared" si="174"/>
        <v>1</v>
      </c>
      <c r="AB1858" s="197">
        <v>36113</v>
      </c>
      <c r="AC1858" s="197">
        <v>0</v>
      </c>
      <c r="AD1858" s="197">
        <f t="shared" si="173"/>
        <v>0</v>
      </c>
      <c r="AE1858" s="197">
        <v>0</v>
      </c>
      <c r="AJ1858">
        <v>0</v>
      </c>
      <c r="AK1858">
        <v>0</v>
      </c>
      <c r="AU1858" s="198">
        <v>0.27272727299999999</v>
      </c>
      <c r="AV1858" s="6">
        <v>0</v>
      </c>
      <c r="AW1858" s="198">
        <v>0.38356000000000001</v>
      </c>
      <c r="BO1858" s="198"/>
      <c r="BP1858" s="354">
        <f t="shared" si="169"/>
        <v>0</v>
      </c>
      <c r="BQ1858" s="354">
        <f t="shared" si="170"/>
        <v>0</v>
      </c>
      <c r="BR1858" s="354">
        <f t="shared" si="171"/>
        <v>0</v>
      </c>
      <c r="CG1858" s="198"/>
      <c r="CH1858">
        <f>(Transest!$J$14/HexExtSoy!$K$4)</f>
        <v>0.20257267294641951</v>
      </c>
      <c r="CI1858">
        <f>(HydroProcOil!$K$14/HexExtSoy!$K$4)</f>
        <v>0.10977777777777777</v>
      </c>
      <c r="CJ1858">
        <f>(StarchFerm!$K$24/StarchFerm!$K$4)</f>
        <v>0.33157302630665886</v>
      </c>
      <c r="CY1858" s="198"/>
      <c r="CZ1858">
        <f>BP1858*CH1858*1000*LCI!$E$93</f>
        <v>0</v>
      </c>
      <c r="DA1858">
        <f>BQ1858*CI1858*1000*(LCI!$E$99)</f>
        <v>0</v>
      </c>
      <c r="DB1858">
        <f>BR1858*CJ1858*1000*(LCI!$E$96)</f>
        <v>0</v>
      </c>
    </row>
    <row r="1859" spans="1:106" x14ac:dyDescent="0.25">
      <c r="A1859" s="197">
        <v>36115</v>
      </c>
      <c r="B1859" s="197" t="s">
        <v>1771</v>
      </c>
      <c r="C1859" s="197" t="s">
        <v>656</v>
      </c>
      <c r="D1859" s="197">
        <v>-73.442171299999998</v>
      </c>
      <c r="E1859" s="197">
        <v>43.321779999999997</v>
      </c>
      <c r="F1859">
        <v>2.5</v>
      </c>
      <c r="G1859">
        <f t="shared" si="172"/>
        <v>2.5</v>
      </c>
      <c r="H1859" s="198">
        <v>8.65</v>
      </c>
      <c r="Q1859" s="221">
        <f>(Q4944*10000)*TEA!$M$15*10^-6</f>
        <v>27.578711199375004</v>
      </c>
      <c r="R1859" s="221">
        <f>(R4944*10000)*TEA!$O$15*10^-6</f>
        <v>27.578711199375004</v>
      </c>
      <c r="AA1859">
        <f t="shared" si="174"/>
        <v>1</v>
      </c>
      <c r="AB1859" s="197">
        <v>36115</v>
      </c>
      <c r="AC1859" s="197">
        <v>123</v>
      </c>
      <c r="AD1859" s="197">
        <f t="shared" si="173"/>
        <v>123</v>
      </c>
      <c r="AE1859" s="197">
        <v>2057</v>
      </c>
      <c r="AJ1859">
        <v>0</v>
      </c>
      <c r="AK1859">
        <v>0</v>
      </c>
      <c r="AU1859" s="198">
        <v>0.27272727299999999</v>
      </c>
      <c r="AV1859" s="6">
        <v>0</v>
      </c>
      <c r="AW1859" s="198">
        <v>0.38356000000000001</v>
      </c>
      <c r="BO1859" s="198"/>
      <c r="BP1859" s="354">
        <f t="shared" ref="BP1859:BP1922" si="175">F1859*AC1859*AU1859</f>
        <v>83.863636447499999</v>
      </c>
      <c r="BQ1859" s="354">
        <f t="shared" ref="BQ1859:BQ1922" si="176">G1859*AD1859*AV1859</f>
        <v>0</v>
      </c>
      <c r="BR1859" s="354">
        <f t="shared" ref="BR1859:BR1922" si="177">H1859*AE1859*AW1859</f>
        <v>6824.7022580000003</v>
      </c>
      <c r="CG1859" s="198"/>
      <c r="CH1859">
        <f>(Transest!$J$14/HexExtSoy!$K$4)</f>
        <v>0.20257267294641951</v>
      </c>
      <c r="CI1859">
        <f>(HydroProcOil!$K$14/HexExtSoy!$K$4)</f>
        <v>0.10977777777777777</v>
      </c>
      <c r="CJ1859">
        <f>(StarchFerm!$K$24/StarchFerm!$K$4)</f>
        <v>0.33157302630665886</v>
      </c>
      <c r="CY1859" s="198"/>
      <c r="CZ1859">
        <f>BP1859*CH1859*1000*LCI!$E$93</f>
        <v>641315.15768117586</v>
      </c>
      <c r="DA1859">
        <f>BQ1859*CI1859*1000*(LCI!$E$99)</f>
        <v>0</v>
      </c>
      <c r="DB1859">
        <f>BR1859*CJ1859*1000*(LCI!$E$96)</f>
        <v>60984809.536761262</v>
      </c>
    </row>
    <row r="1860" spans="1:106" x14ac:dyDescent="0.25">
      <c r="A1860" s="197">
        <v>36117</v>
      </c>
      <c r="B1860" s="197" t="s">
        <v>1771</v>
      </c>
      <c r="C1860" s="197" t="s">
        <v>1013</v>
      </c>
      <c r="D1860" s="197">
        <v>-77.035188399999996</v>
      </c>
      <c r="E1860" s="197">
        <v>43.159390000000002</v>
      </c>
      <c r="F1860">
        <v>2.79</v>
      </c>
      <c r="G1860">
        <f t="shared" ref="G1860:G1923" si="178">F1860</f>
        <v>2.79</v>
      </c>
      <c r="H1860" s="198">
        <v>10.63</v>
      </c>
      <c r="Q1860" s="221">
        <f>(Q4945*10000)*TEA!$M$15*10^-6</f>
        <v>29.949852759164997</v>
      </c>
      <c r="R1860" s="221">
        <f>(R4945*10000)*TEA!$O$15*10^-6</f>
        <v>29.949852759164997</v>
      </c>
      <c r="AA1860">
        <f t="shared" si="174"/>
        <v>1</v>
      </c>
      <c r="AB1860" s="197">
        <v>36117</v>
      </c>
      <c r="AC1860" s="197">
        <v>8650</v>
      </c>
      <c r="AD1860" s="197">
        <f t="shared" ref="AD1860:AD1923" si="179">AC1860</f>
        <v>8650</v>
      </c>
      <c r="AE1860" s="197">
        <v>8712</v>
      </c>
      <c r="AJ1860">
        <v>0</v>
      </c>
      <c r="AK1860">
        <v>0</v>
      </c>
      <c r="AU1860" s="198">
        <v>0.27272727299999999</v>
      </c>
      <c r="AV1860" s="6">
        <v>0</v>
      </c>
      <c r="AW1860" s="198">
        <v>0.38356000000000001</v>
      </c>
      <c r="BO1860" s="198"/>
      <c r="BP1860" s="354">
        <f t="shared" si="175"/>
        <v>6581.8636429455</v>
      </c>
      <c r="BQ1860" s="354">
        <f t="shared" si="176"/>
        <v>0</v>
      </c>
      <c r="BR1860" s="354">
        <f t="shared" si="177"/>
        <v>35520.939273600008</v>
      </c>
      <c r="CG1860" s="198"/>
      <c r="CH1860">
        <f>(Transest!$J$14/HexExtSoy!$K$4)</f>
        <v>0.20257267294641951</v>
      </c>
      <c r="CI1860">
        <f>(HydroProcOil!$K$14/HexExtSoy!$K$4)</f>
        <v>0.10977777777777777</v>
      </c>
      <c r="CJ1860">
        <f>(StarchFerm!$K$24/StarchFerm!$K$4)</f>
        <v>0.33157302630665886</v>
      </c>
      <c r="CY1860" s="198"/>
      <c r="CZ1860">
        <f>BP1860*CH1860*1000*LCI!$E$93</f>
        <v>50332290.594792381</v>
      </c>
      <c r="DA1860">
        <f>BQ1860*CI1860*1000*(LCI!$E$99)</f>
        <v>0</v>
      </c>
      <c r="DB1860">
        <f>BR1860*CJ1860*1000*(LCI!$E$96)</f>
        <v>317411314.7028603</v>
      </c>
    </row>
    <row r="1861" spans="1:106" x14ac:dyDescent="0.25">
      <c r="A1861" s="197">
        <v>36119</v>
      </c>
      <c r="B1861" s="197" t="s">
        <v>1771</v>
      </c>
      <c r="C1861" s="197" t="s">
        <v>1800</v>
      </c>
      <c r="D1861" s="197">
        <v>-73.762509899999998</v>
      </c>
      <c r="E1861" s="197">
        <v>41.163510000000002</v>
      </c>
      <c r="F1861">
        <v>3.03</v>
      </c>
      <c r="G1861">
        <f t="shared" si="178"/>
        <v>3.03</v>
      </c>
      <c r="H1861" s="198">
        <v>7.22</v>
      </c>
      <c r="Q1861" s="221">
        <f>(Q4946*10000)*TEA!$M$15*10^-6</f>
        <v>37.414809884249998</v>
      </c>
      <c r="R1861" s="221">
        <f>(R4946*10000)*TEA!$O$15*10^-6</f>
        <v>37.414809884249998</v>
      </c>
      <c r="AA1861">
        <f t="shared" si="174"/>
        <v>1</v>
      </c>
      <c r="AB1861" s="197">
        <v>36119</v>
      </c>
      <c r="AC1861" s="197">
        <v>1</v>
      </c>
      <c r="AD1861" s="197">
        <f t="shared" si="179"/>
        <v>1</v>
      </c>
      <c r="AE1861" s="197">
        <v>8</v>
      </c>
      <c r="AJ1861">
        <v>0</v>
      </c>
      <c r="AK1861">
        <v>0</v>
      </c>
      <c r="AU1861" s="198">
        <v>0.27272727299999999</v>
      </c>
      <c r="AV1861" s="6">
        <v>0</v>
      </c>
      <c r="AW1861" s="198">
        <v>0.38356000000000001</v>
      </c>
      <c r="BO1861" s="198"/>
      <c r="BP1861" s="354">
        <f t="shared" si="175"/>
        <v>0.82636363718999994</v>
      </c>
      <c r="BQ1861" s="354">
        <f t="shared" si="176"/>
        <v>0</v>
      </c>
      <c r="BR1861" s="354">
        <f t="shared" si="177"/>
        <v>22.1544256</v>
      </c>
      <c r="CG1861" s="198"/>
      <c r="CH1861">
        <f>(Transest!$J$14/HexExtSoy!$K$4)</f>
        <v>0.20257267294641951</v>
      </c>
      <c r="CI1861">
        <f>(HydroProcOil!$K$14/HexExtSoy!$K$4)</f>
        <v>0.10977777777777777</v>
      </c>
      <c r="CJ1861">
        <f>(StarchFerm!$K$24/StarchFerm!$K$4)</f>
        <v>0.33157302630665886</v>
      </c>
      <c r="CY1861" s="198"/>
      <c r="CZ1861">
        <f>BP1861*CH1861*1000*LCI!$E$93</f>
        <v>6319.3005781267075</v>
      </c>
      <c r="DA1861">
        <f>BQ1861*CI1861*1000*(LCI!$E$99)</f>
        <v>0</v>
      </c>
      <c r="DB1861">
        <f>BR1861*CJ1861*1000*(LCI!$E$96)</f>
        <v>197969.57794438445</v>
      </c>
    </row>
    <row r="1862" spans="1:106" x14ac:dyDescent="0.25">
      <c r="A1862" s="197">
        <v>36121</v>
      </c>
      <c r="B1862" s="197" t="s">
        <v>1771</v>
      </c>
      <c r="C1862" s="197" t="s">
        <v>1801</v>
      </c>
      <c r="D1862" s="197">
        <v>-78.232321099999993</v>
      </c>
      <c r="E1862" s="197">
        <v>42.701279999999997</v>
      </c>
      <c r="F1862">
        <v>3.02</v>
      </c>
      <c r="G1862">
        <f t="shared" si="178"/>
        <v>3.02</v>
      </c>
      <c r="H1862" s="198">
        <v>10.36</v>
      </c>
      <c r="Q1862" s="221">
        <f>(Q4947*10000)*TEA!$M$15*10^-6</f>
        <v>30.576313490579999</v>
      </c>
      <c r="R1862" s="221">
        <f>(R4947*10000)*TEA!$O$15*10^-6</f>
        <v>30.576313490579999</v>
      </c>
      <c r="AA1862">
        <f t="shared" si="174"/>
        <v>1</v>
      </c>
      <c r="AB1862" s="197">
        <v>36121</v>
      </c>
      <c r="AC1862" s="197">
        <v>1500</v>
      </c>
      <c r="AD1862" s="197">
        <f t="shared" si="179"/>
        <v>1500</v>
      </c>
      <c r="AE1862" s="197">
        <v>6511</v>
      </c>
      <c r="AJ1862">
        <v>0</v>
      </c>
      <c r="AK1862">
        <v>0</v>
      </c>
      <c r="AU1862" s="198">
        <v>0.27272727299999999</v>
      </c>
      <c r="AV1862" s="6">
        <v>0</v>
      </c>
      <c r="AW1862" s="198">
        <v>0.38356000000000001</v>
      </c>
      <c r="BO1862" s="198"/>
      <c r="BP1862" s="354">
        <f t="shared" si="175"/>
        <v>1235.4545466899999</v>
      </c>
      <c r="BQ1862" s="354">
        <f t="shared" si="176"/>
        <v>0</v>
      </c>
      <c r="BR1862" s="354">
        <f t="shared" si="177"/>
        <v>25872.640897599998</v>
      </c>
      <c r="CG1862" s="198"/>
      <c r="CH1862">
        <f>(Transest!$J$14/HexExtSoy!$K$4)</f>
        <v>0.20257267294641951</v>
      </c>
      <c r="CI1862">
        <f>(HydroProcOil!$K$14/HexExtSoy!$K$4)</f>
        <v>0.10977777777777777</v>
      </c>
      <c r="CJ1862">
        <f>(StarchFerm!$K$24/StarchFerm!$K$4)</f>
        <v>0.33157302630665886</v>
      </c>
      <c r="CY1862" s="198"/>
      <c r="CZ1862">
        <f>BP1862*CH1862*1000*LCI!$E$93</f>
        <v>9447667.2009617127</v>
      </c>
      <c r="DA1862">
        <f>BQ1862*CI1862*1000*(LCI!$E$99)</f>
        <v>0</v>
      </c>
      <c r="DB1862">
        <f>BR1862*CJ1862*1000*(LCI!$E$96)</f>
        <v>231195152.21394378</v>
      </c>
    </row>
    <row r="1863" spans="1:106" x14ac:dyDescent="0.25">
      <c r="A1863" s="197">
        <v>36123</v>
      </c>
      <c r="B1863" s="197" t="s">
        <v>1771</v>
      </c>
      <c r="C1863" s="197" t="s">
        <v>1802</v>
      </c>
      <c r="D1863" s="197">
        <v>-77.119556299999999</v>
      </c>
      <c r="E1863" s="197">
        <v>42.631860000000003</v>
      </c>
      <c r="F1863">
        <v>3.13</v>
      </c>
      <c r="G1863">
        <f t="shared" si="178"/>
        <v>3.13</v>
      </c>
      <c r="H1863" s="198">
        <v>10.46</v>
      </c>
      <c r="Q1863" s="221">
        <f>(Q4948*10000)*TEA!$M$15*10^-6</f>
        <v>30.948295317524995</v>
      </c>
      <c r="R1863" s="221">
        <f>(R4948*10000)*TEA!$O$15*10^-6</f>
        <v>30.948295317524995</v>
      </c>
      <c r="AA1863">
        <f t="shared" si="174"/>
        <v>1</v>
      </c>
      <c r="AB1863" s="197">
        <v>36123</v>
      </c>
      <c r="AC1863" s="197">
        <v>2402</v>
      </c>
      <c r="AD1863" s="197">
        <f t="shared" si="179"/>
        <v>2402</v>
      </c>
      <c r="AE1863" s="197">
        <v>4543</v>
      </c>
      <c r="AJ1863">
        <v>0</v>
      </c>
      <c r="AK1863">
        <v>0</v>
      </c>
      <c r="AU1863" s="198">
        <v>0.27272727299999999</v>
      </c>
      <c r="AV1863" s="6">
        <v>0</v>
      </c>
      <c r="AW1863" s="198">
        <v>0.38356000000000001</v>
      </c>
      <c r="BO1863" s="198"/>
      <c r="BP1863" s="354">
        <f t="shared" si="175"/>
        <v>2050.4345475049799</v>
      </c>
      <c r="BQ1863" s="354">
        <f t="shared" si="176"/>
        <v>0</v>
      </c>
      <c r="BR1863" s="354">
        <f t="shared" si="177"/>
        <v>18226.686816800004</v>
      </c>
      <c r="CG1863" s="198"/>
      <c r="CH1863">
        <f>(Transest!$J$14/HexExtSoy!$K$4)</f>
        <v>0.20257267294641951</v>
      </c>
      <c r="CI1863">
        <f>(HydroProcOil!$K$14/HexExtSoy!$K$4)</f>
        <v>0.10977777777777777</v>
      </c>
      <c r="CJ1863">
        <f>(StarchFerm!$K$24/StarchFerm!$K$4)</f>
        <v>0.33157302630665886</v>
      </c>
      <c r="CY1863" s="198"/>
      <c r="CZ1863">
        <f>BP1863*CH1863*1000*LCI!$E$93</f>
        <v>15679915.763863666</v>
      </c>
      <c r="DA1863">
        <f>BQ1863*CI1863*1000*(LCI!$E$99)</f>
        <v>0</v>
      </c>
      <c r="DB1863">
        <f>BR1863*CJ1863*1000*(LCI!$E$96)</f>
        <v>162871724.21416211</v>
      </c>
    </row>
    <row r="1864" spans="1:106" x14ac:dyDescent="0.25">
      <c r="A1864" s="197">
        <v>37001</v>
      </c>
      <c r="B1864" s="197" t="s">
        <v>1803</v>
      </c>
      <c r="C1864" s="197" t="s">
        <v>1804</v>
      </c>
      <c r="D1864" s="197">
        <v>-79.399652599999996</v>
      </c>
      <c r="E1864" s="197">
        <v>36.035409999999999</v>
      </c>
      <c r="F1864">
        <v>2.2999999999999998</v>
      </c>
      <c r="G1864">
        <f t="shared" si="178"/>
        <v>2.2999999999999998</v>
      </c>
      <c r="H1864" s="198">
        <v>7.3</v>
      </c>
      <c r="Q1864" s="221">
        <f>(Q4949*10000)*TEA!$M$15*10^-6</f>
        <v>49.990446884249998</v>
      </c>
      <c r="R1864" s="221">
        <f>(R4949*10000)*TEA!$O$15*10^-6</f>
        <v>49.990446884249998</v>
      </c>
      <c r="AA1864">
        <f t="shared" si="174"/>
        <v>1</v>
      </c>
      <c r="AB1864" s="197">
        <v>37001</v>
      </c>
      <c r="AC1864" s="197">
        <v>1427</v>
      </c>
      <c r="AD1864" s="197">
        <f t="shared" si="179"/>
        <v>1427</v>
      </c>
      <c r="AE1864" s="197">
        <v>1296</v>
      </c>
      <c r="AJ1864">
        <v>0</v>
      </c>
      <c r="AK1864">
        <v>0</v>
      </c>
      <c r="AU1864" s="198">
        <v>0.27272727299999999</v>
      </c>
      <c r="AV1864" s="6">
        <v>0</v>
      </c>
      <c r="AW1864" s="198">
        <v>0.38356000000000001</v>
      </c>
      <c r="BO1864" s="198"/>
      <c r="BP1864" s="354">
        <f t="shared" si="175"/>
        <v>895.11818271329992</v>
      </c>
      <c r="BQ1864" s="354">
        <f t="shared" si="176"/>
        <v>0</v>
      </c>
      <c r="BR1864" s="354">
        <f t="shared" si="177"/>
        <v>3628.7844479999999</v>
      </c>
      <c r="CG1864" s="198"/>
      <c r="CH1864">
        <f>(Transest!$J$14/HexExtSoy!$K$4)</f>
        <v>0.20257267294641951</v>
      </c>
      <c r="CI1864">
        <f>(HydroProcOil!$K$14/HexExtSoy!$K$4)</f>
        <v>0.10977777777777777</v>
      </c>
      <c r="CJ1864">
        <f>(StarchFerm!$K$24/StarchFerm!$K$4)</f>
        <v>0.33157302630665886</v>
      </c>
      <c r="CY1864" s="198"/>
      <c r="CZ1864">
        <f>BP1864*CH1864*1000*LCI!$E$93</f>
        <v>6845074.7285378445</v>
      </c>
      <c r="DA1864">
        <f>BQ1864*CI1864*1000*(LCI!$E$99)</f>
        <v>0</v>
      </c>
      <c r="DB1864">
        <f>BR1864*CJ1864*1000*(LCI!$E$96)</f>
        <v>32426429.761361361</v>
      </c>
    </row>
    <row r="1865" spans="1:106" x14ac:dyDescent="0.25">
      <c r="A1865" s="197">
        <v>37003</v>
      </c>
      <c r="B1865" s="197" t="s">
        <v>1803</v>
      </c>
      <c r="C1865" s="197" t="s">
        <v>1061</v>
      </c>
      <c r="D1865" s="197">
        <v>-81.178388900000002</v>
      </c>
      <c r="E1865" s="197">
        <v>35.934890000000003</v>
      </c>
      <c r="F1865">
        <v>2.2200000000000002</v>
      </c>
      <c r="G1865">
        <f t="shared" si="178"/>
        <v>2.2200000000000002</v>
      </c>
      <c r="H1865" s="198">
        <v>8.7200000000000006</v>
      </c>
      <c r="Q1865" s="221">
        <f>(Q4950*10000)*TEA!$M$15*10^-6</f>
        <v>48.458961849599994</v>
      </c>
      <c r="R1865" s="221">
        <f>(R4950*10000)*TEA!$O$15*10^-6</f>
        <v>48.458961849599994</v>
      </c>
      <c r="AA1865">
        <f t="shared" si="174"/>
        <v>1</v>
      </c>
      <c r="AB1865" s="197">
        <v>37003</v>
      </c>
      <c r="AC1865" s="197">
        <v>1111</v>
      </c>
      <c r="AD1865" s="197">
        <f t="shared" si="179"/>
        <v>1111</v>
      </c>
      <c r="AE1865" s="197">
        <v>388</v>
      </c>
      <c r="AJ1865">
        <v>0</v>
      </c>
      <c r="AK1865">
        <v>0</v>
      </c>
      <c r="AU1865" s="198">
        <v>0.27272727299999999</v>
      </c>
      <c r="AV1865" s="6">
        <v>0</v>
      </c>
      <c r="AW1865" s="198">
        <v>0.38356000000000001</v>
      </c>
      <c r="BO1865" s="198"/>
      <c r="BP1865" s="354">
        <f t="shared" si="175"/>
        <v>672.66000067265998</v>
      </c>
      <c r="BQ1865" s="354">
        <f t="shared" si="176"/>
        <v>0</v>
      </c>
      <c r="BR1865" s="354">
        <f t="shared" si="177"/>
        <v>1297.7215616000001</v>
      </c>
      <c r="CG1865" s="198"/>
      <c r="CH1865">
        <f>(Transest!$J$14/HexExtSoy!$K$4)</f>
        <v>0.20257267294641951</v>
      </c>
      <c r="CI1865">
        <f>(HydroProcOil!$K$14/HexExtSoy!$K$4)</f>
        <v>0.10977777777777777</v>
      </c>
      <c r="CJ1865">
        <f>(StarchFerm!$K$24/StarchFerm!$K$4)</f>
        <v>0.33157302630665886</v>
      </c>
      <c r="CY1865" s="198"/>
      <c r="CZ1865">
        <f>BP1865*CH1865*1000*LCI!$E$93</f>
        <v>5143910.6705951411</v>
      </c>
      <c r="DA1865">
        <f>BQ1865*CI1865*1000*(LCI!$E$99)</f>
        <v>0</v>
      </c>
      <c r="DB1865">
        <f>BR1865*CJ1865*1000*(LCI!$E$96)</f>
        <v>11596301.094769955</v>
      </c>
    </row>
    <row r="1866" spans="1:106" x14ac:dyDescent="0.25">
      <c r="A1866" s="197">
        <v>37005</v>
      </c>
      <c r="B1866" s="197" t="s">
        <v>1803</v>
      </c>
      <c r="C1866" s="197" t="s">
        <v>1805</v>
      </c>
      <c r="D1866" s="197">
        <v>-81.140630999999999</v>
      </c>
      <c r="E1866" s="197">
        <v>36.495089999999998</v>
      </c>
      <c r="F1866">
        <v>0</v>
      </c>
      <c r="G1866">
        <f t="shared" si="178"/>
        <v>0</v>
      </c>
      <c r="H1866" s="198">
        <v>9.09</v>
      </c>
      <c r="Q1866" s="221">
        <f>(Q4951*10000)*TEA!$M$15*10^-6</f>
        <v>46.641521704049993</v>
      </c>
      <c r="R1866" s="221">
        <f>(R4951*10000)*TEA!$O$15*10^-6</f>
        <v>46.641521704049993</v>
      </c>
      <c r="AA1866">
        <f t="shared" si="174"/>
        <v>1</v>
      </c>
      <c r="AB1866" s="197">
        <v>37005</v>
      </c>
      <c r="AC1866" s="197">
        <v>0</v>
      </c>
      <c r="AD1866" s="197">
        <f t="shared" si="179"/>
        <v>0</v>
      </c>
      <c r="AE1866" s="197">
        <v>189</v>
      </c>
      <c r="AJ1866">
        <v>0</v>
      </c>
      <c r="AK1866">
        <v>0</v>
      </c>
      <c r="AU1866" s="198">
        <v>0.27272727299999999</v>
      </c>
      <c r="AV1866" s="6">
        <v>0</v>
      </c>
      <c r="AW1866" s="198">
        <v>0.38356000000000001</v>
      </c>
      <c r="BO1866" s="198"/>
      <c r="BP1866" s="354">
        <f t="shared" si="175"/>
        <v>0</v>
      </c>
      <c r="BQ1866" s="354">
        <f t="shared" si="176"/>
        <v>0</v>
      </c>
      <c r="BR1866" s="354">
        <f t="shared" si="177"/>
        <v>658.95991560000004</v>
      </c>
      <c r="CG1866" s="198"/>
      <c r="CH1866">
        <f>(Transest!$J$14/HexExtSoy!$K$4)</f>
        <v>0.20257267294641951</v>
      </c>
      <c r="CI1866">
        <f>(HydroProcOil!$K$14/HexExtSoy!$K$4)</f>
        <v>0.10977777777777777</v>
      </c>
      <c r="CJ1866">
        <f>(StarchFerm!$K$24/StarchFerm!$K$4)</f>
        <v>0.33157302630665886</v>
      </c>
      <c r="CY1866" s="198"/>
      <c r="CZ1866">
        <f>BP1866*CH1866*1000*LCI!$E$93</f>
        <v>0</v>
      </c>
      <c r="DA1866">
        <f>BQ1866*CI1866*1000*(LCI!$E$99)</f>
        <v>0</v>
      </c>
      <c r="DB1866">
        <f>BR1866*CJ1866*1000*(LCI!$E$96)</f>
        <v>5888395.3359458447</v>
      </c>
    </row>
    <row r="1867" spans="1:106" x14ac:dyDescent="0.25">
      <c r="A1867" s="197">
        <v>37007</v>
      </c>
      <c r="B1867" s="197" t="s">
        <v>1803</v>
      </c>
      <c r="C1867" s="197" t="s">
        <v>1806</v>
      </c>
      <c r="D1867" s="197">
        <v>-80.103578400000004</v>
      </c>
      <c r="E1867" s="197">
        <v>34.977080000000001</v>
      </c>
      <c r="F1867">
        <v>1.9</v>
      </c>
      <c r="G1867">
        <f t="shared" si="178"/>
        <v>1.9</v>
      </c>
      <c r="H1867" s="198">
        <v>7.55</v>
      </c>
      <c r="Q1867" s="221">
        <f>(Q4952*10000)*TEA!$M$15*10^-6</f>
        <v>53.091619236899994</v>
      </c>
      <c r="R1867" s="221">
        <f>(R4952*10000)*TEA!$O$15*10^-6</f>
        <v>53.091619236899994</v>
      </c>
      <c r="AA1867">
        <f t="shared" si="174"/>
        <v>1</v>
      </c>
      <c r="AB1867" s="197">
        <v>37007</v>
      </c>
      <c r="AC1867" s="197">
        <v>5359</v>
      </c>
      <c r="AD1867" s="197">
        <f t="shared" si="179"/>
        <v>5359</v>
      </c>
      <c r="AE1867" s="197">
        <v>2975</v>
      </c>
      <c r="AJ1867">
        <v>0</v>
      </c>
      <c r="AK1867">
        <v>0</v>
      </c>
      <c r="AU1867" s="198">
        <v>0.27272727299999999</v>
      </c>
      <c r="AV1867" s="6">
        <v>0</v>
      </c>
      <c r="AW1867" s="198">
        <v>0.38356000000000001</v>
      </c>
      <c r="BO1867" s="198"/>
      <c r="BP1867" s="354">
        <f t="shared" si="175"/>
        <v>2776.9363664133002</v>
      </c>
      <c r="BQ1867" s="354">
        <f t="shared" si="176"/>
        <v>0</v>
      </c>
      <c r="BR1867" s="354">
        <f t="shared" si="177"/>
        <v>8615.2370499999997</v>
      </c>
      <c r="CG1867" s="198"/>
      <c r="CH1867">
        <f>(Transest!$J$14/HexExtSoy!$K$4)</f>
        <v>0.20257267294641951</v>
      </c>
      <c r="CI1867">
        <f>(HydroProcOil!$K$14/HexExtSoy!$K$4)</f>
        <v>0.10977777777777777</v>
      </c>
      <c r="CJ1867">
        <f>(StarchFerm!$K$24/StarchFerm!$K$4)</f>
        <v>0.33157302630665886</v>
      </c>
      <c r="CY1867" s="198"/>
      <c r="CZ1867">
        <f>BP1867*CH1867*1000*LCI!$E$93</f>
        <v>21235561.193578862</v>
      </c>
      <c r="DA1867">
        <f>BQ1867*CI1867*1000*(LCI!$E$99)</f>
        <v>0</v>
      </c>
      <c r="DB1867">
        <f>BR1867*CJ1867*1000*(LCI!$E$96)</f>
        <v>76984836.956428424</v>
      </c>
    </row>
    <row r="1868" spans="1:106" x14ac:dyDescent="0.25">
      <c r="A1868" s="197">
        <v>37009</v>
      </c>
      <c r="B1868" s="197" t="s">
        <v>1803</v>
      </c>
      <c r="C1868" s="197" t="s">
        <v>1807</v>
      </c>
      <c r="D1868" s="197">
        <v>-81.513875499999997</v>
      </c>
      <c r="E1868" s="197">
        <v>36.438850000000002</v>
      </c>
      <c r="F1868">
        <v>0</v>
      </c>
      <c r="G1868">
        <f t="shared" si="178"/>
        <v>0</v>
      </c>
      <c r="H1868" s="198">
        <v>8.14</v>
      </c>
      <c r="Q1868" s="221">
        <f>(Q4953*10000)*TEA!$M$15*10^-6</f>
        <v>46.278850707000004</v>
      </c>
      <c r="R1868" s="221">
        <f>(R4953*10000)*TEA!$O$15*10^-6</f>
        <v>46.278850707000004</v>
      </c>
      <c r="AA1868">
        <f t="shared" si="174"/>
        <v>1</v>
      </c>
      <c r="AB1868" s="197">
        <v>37009</v>
      </c>
      <c r="AC1868" s="197">
        <v>0</v>
      </c>
      <c r="AD1868" s="197">
        <f t="shared" si="179"/>
        <v>0</v>
      </c>
      <c r="AE1868" s="197">
        <v>48</v>
      </c>
      <c r="AJ1868">
        <v>0</v>
      </c>
      <c r="AK1868">
        <v>0</v>
      </c>
      <c r="AU1868" s="198">
        <v>0.27272727299999999</v>
      </c>
      <c r="AV1868" s="6">
        <v>0</v>
      </c>
      <c r="AW1868" s="198">
        <v>0.38356000000000001</v>
      </c>
      <c r="BO1868" s="198"/>
      <c r="BP1868" s="354">
        <f t="shared" si="175"/>
        <v>0</v>
      </c>
      <c r="BQ1868" s="354">
        <f t="shared" si="176"/>
        <v>0</v>
      </c>
      <c r="BR1868" s="354">
        <f t="shared" si="177"/>
        <v>149.86456320000002</v>
      </c>
      <c r="CG1868" s="198"/>
      <c r="CH1868">
        <f>(Transest!$J$14/HexExtSoy!$K$4)</f>
        <v>0.20257267294641951</v>
      </c>
      <c r="CI1868">
        <f>(HydroProcOil!$K$14/HexExtSoy!$K$4)</f>
        <v>0.10977777777777777</v>
      </c>
      <c r="CJ1868">
        <f>(StarchFerm!$K$24/StarchFerm!$K$4)</f>
        <v>0.33157302630665886</v>
      </c>
      <c r="CY1868" s="198"/>
      <c r="CZ1868">
        <f>BP1868*CH1868*1000*LCI!$E$93</f>
        <v>0</v>
      </c>
      <c r="DA1868">
        <f>BQ1868*CI1868*1000*(LCI!$E$99)</f>
        <v>0</v>
      </c>
      <c r="DB1868">
        <f>BR1868*CJ1868*1000*(LCI!$E$96)</f>
        <v>1339173.7100836202</v>
      </c>
    </row>
    <row r="1869" spans="1:106" x14ac:dyDescent="0.25">
      <c r="A1869" s="197">
        <v>37011</v>
      </c>
      <c r="B1869" s="197" t="s">
        <v>1803</v>
      </c>
      <c r="C1869" s="197" t="s">
        <v>1808</v>
      </c>
      <c r="D1869" s="197">
        <v>-81.928544000000002</v>
      </c>
      <c r="E1869" s="197">
        <v>36.092489999999998</v>
      </c>
      <c r="F1869">
        <v>0</v>
      </c>
      <c r="G1869">
        <f t="shared" si="178"/>
        <v>0</v>
      </c>
      <c r="H1869" s="198">
        <v>7.26</v>
      </c>
      <c r="Q1869" s="221">
        <f>(Q4954*10000)*TEA!$M$15*10^-6</f>
        <v>46.283329048949994</v>
      </c>
      <c r="R1869" s="221">
        <f>(R4954*10000)*TEA!$O$15*10^-6</f>
        <v>46.283329048949994</v>
      </c>
      <c r="AA1869">
        <f t="shared" si="174"/>
        <v>1</v>
      </c>
      <c r="AB1869" s="197">
        <v>37011</v>
      </c>
      <c r="AC1869" s="197">
        <v>0</v>
      </c>
      <c r="AD1869" s="197">
        <f t="shared" si="179"/>
        <v>0</v>
      </c>
      <c r="AE1869" s="197">
        <v>24</v>
      </c>
      <c r="AJ1869">
        <v>0</v>
      </c>
      <c r="AK1869">
        <v>0</v>
      </c>
      <c r="AU1869" s="198">
        <v>0.27272727299999999</v>
      </c>
      <c r="AV1869" s="6">
        <v>0</v>
      </c>
      <c r="AW1869" s="198">
        <v>0.38356000000000001</v>
      </c>
      <c r="BO1869" s="198"/>
      <c r="BP1869" s="354">
        <f t="shared" si="175"/>
        <v>0</v>
      </c>
      <c r="BQ1869" s="354">
        <f t="shared" si="176"/>
        <v>0</v>
      </c>
      <c r="BR1869" s="354">
        <f t="shared" si="177"/>
        <v>66.831494400000011</v>
      </c>
      <c r="CG1869" s="198"/>
      <c r="CH1869">
        <f>(Transest!$J$14/HexExtSoy!$K$4)</f>
        <v>0.20257267294641951</v>
      </c>
      <c r="CI1869">
        <f>(HydroProcOil!$K$14/HexExtSoy!$K$4)</f>
        <v>0.10977777777777777</v>
      </c>
      <c r="CJ1869">
        <f>(StarchFerm!$K$24/StarchFerm!$K$4)</f>
        <v>0.33157302630665886</v>
      </c>
      <c r="CY1869" s="198"/>
      <c r="CZ1869">
        <f>BP1869*CH1869*1000*LCI!$E$93</f>
        <v>0</v>
      </c>
      <c r="DA1869">
        <f>BQ1869*CI1869*1000*(LCI!$E$99)</f>
        <v>0</v>
      </c>
      <c r="DB1869">
        <f>BR1869*CJ1869*1000*(LCI!$E$96)</f>
        <v>597199.08692918194</v>
      </c>
    </row>
    <row r="1870" spans="1:106" x14ac:dyDescent="0.25">
      <c r="A1870" s="197">
        <v>37013</v>
      </c>
      <c r="B1870" s="197" t="s">
        <v>1803</v>
      </c>
      <c r="C1870" s="197" t="s">
        <v>1809</v>
      </c>
      <c r="D1870" s="197">
        <v>-76.870794399999994</v>
      </c>
      <c r="E1870" s="197">
        <v>35.495950000000001</v>
      </c>
      <c r="F1870">
        <v>3.07</v>
      </c>
      <c r="G1870">
        <f t="shared" si="178"/>
        <v>3.07</v>
      </c>
      <c r="H1870" s="198">
        <v>10.01</v>
      </c>
      <c r="Q1870" s="221">
        <f>(Q4955*10000)*TEA!$M$15*10^-6</f>
        <v>53.351312415300008</v>
      </c>
      <c r="R1870" s="221">
        <f>(R4955*10000)*TEA!$O$15*10^-6</f>
        <v>53.351312415300008</v>
      </c>
      <c r="AA1870">
        <f t="shared" si="174"/>
        <v>1</v>
      </c>
      <c r="AB1870" s="197">
        <v>37013</v>
      </c>
      <c r="AC1870" s="197">
        <v>23985</v>
      </c>
      <c r="AD1870" s="197">
        <f t="shared" si="179"/>
        <v>23985</v>
      </c>
      <c r="AE1870" s="197">
        <v>16115</v>
      </c>
      <c r="AJ1870">
        <v>0</v>
      </c>
      <c r="AK1870">
        <v>0</v>
      </c>
      <c r="AU1870" s="198">
        <v>0.27272727299999999</v>
      </c>
      <c r="AV1870" s="6">
        <v>0</v>
      </c>
      <c r="AW1870" s="198">
        <v>0.38356000000000001</v>
      </c>
      <c r="BO1870" s="198"/>
      <c r="BP1870" s="354">
        <f t="shared" si="175"/>
        <v>20081.986383718347</v>
      </c>
      <c r="BQ1870" s="354">
        <f t="shared" si="176"/>
        <v>0</v>
      </c>
      <c r="BR1870" s="354">
        <f t="shared" si="177"/>
        <v>61872.504694000003</v>
      </c>
      <c r="CG1870" s="198"/>
      <c r="CH1870">
        <f>(Transest!$J$14/HexExtSoy!$K$4)</f>
        <v>0.20257267294641951</v>
      </c>
      <c r="CI1870">
        <f>(HydroProcOil!$K$14/HexExtSoy!$K$4)</f>
        <v>0.10977777777777777</v>
      </c>
      <c r="CJ1870">
        <f>(StarchFerm!$K$24/StarchFerm!$K$4)</f>
        <v>0.33157302630665886</v>
      </c>
      <c r="CY1870" s="198"/>
      <c r="CZ1870">
        <f>BP1870*CH1870*1000*LCI!$E$93</f>
        <v>153569327.65833434</v>
      </c>
      <c r="DA1870">
        <f>BQ1870*CI1870*1000*(LCI!$E$99)</f>
        <v>0</v>
      </c>
      <c r="DB1870">
        <f>BR1870*CJ1870*1000*(LCI!$E$96)</f>
        <v>552886085.23586035</v>
      </c>
    </row>
    <row r="1871" spans="1:106" x14ac:dyDescent="0.25">
      <c r="A1871" s="197">
        <v>37015</v>
      </c>
      <c r="B1871" s="197" t="s">
        <v>1803</v>
      </c>
      <c r="C1871" s="197" t="s">
        <v>1810</v>
      </c>
      <c r="D1871" s="197">
        <v>-76.984652699999998</v>
      </c>
      <c r="E1871" s="197">
        <v>36.066580000000002</v>
      </c>
      <c r="F1871">
        <v>2.89</v>
      </c>
      <c r="G1871">
        <f t="shared" si="178"/>
        <v>2.89</v>
      </c>
      <c r="H1871" s="198">
        <v>8.77</v>
      </c>
      <c r="Q1871" s="221">
        <f>(Q4956*10000)*TEA!$M$15*10^-6</f>
        <v>52.339710429450001</v>
      </c>
      <c r="R1871" s="221">
        <f>(R4956*10000)*TEA!$O$15*10^-6</f>
        <v>52.339710429450001</v>
      </c>
      <c r="AA1871">
        <f t="shared" si="174"/>
        <v>1</v>
      </c>
      <c r="AB1871" s="197">
        <v>37015</v>
      </c>
      <c r="AC1871" s="197">
        <v>14147</v>
      </c>
      <c r="AD1871" s="197">
        <f t="shared" si="179"/>
        <v>14147</v>
      </c>
      <c r="AE1871" s="197">
        <v>5096</v>
      </c>
      <c r="AJ1871">
        <v>0</v>
      </c>
      <c r="AK1871">
        <v>0</v>
      </c>
      <c r="AU1871" s="198">
        <v>0.27272727299999999</v>
      </c>
      <c r="AV1871" s="6">
        <v>0</v>
      </c>
      <c r="AW1871" s="198">
        <v>0.38356000000000001</v>
      </c>
      <c r="BO1871" s="198"/>
      <c r="BP1871" s="354">
        <f t="shared" si="175"/>
        <v>11150.408192968591</v>
      </c>
      <c r="BQ1871" s="354">
        <f t="shared" si="176"/>
        <v>0</v>
      </c>
      <c r="BR1871" s="354">
        <f t="shared" si="177"/>
        <v>17142.0328352</v>
      </c>
      <c r="CG1871" s="198"/>
      <c r="CH1871">
        <f>(Transest!$J$14/HexExtSoy!$K$4)</f>
        <v>0.20257267294641951</v>
      </c>
      <c r="CI1871">
        <f>(HydroProcOil!$K$14/HexExtSoy!$K$4)</f>
        <v>0.10977777777777777</v>
      </c>
      <c r="CJ1871">
        <f>(StarchFerm!$K$24/StarchFerm!$K$4)</f>
        <v>0.33157302630665886</v>
      </c>
      <c r="CY1871" s="198"/>
      <c r="CZ1871">
        <f>BP1871*CH1871*1000*LCI!$E$93</f>
        <v>85268491.701522186</v>
      </c>
      <c r="DA1871">
        <f>BQ1871*CI1871*1000*(LCI!$E$99)</f>
        <v>0</v>
      </c>
      <c r="DB1871">
        <f>BR1871*CJ1871*1000*(LCI!$E$96)</f>
        <v>153179372.22860447</v>
      </c>
    </row>
    <row r="1872" spans="1:106" x14ac:dyDescent="0.25">
      <c r="A1872" s="197">
        <v>37017</v>
      </c>
      <c r="B1872" s="197" t="s">
        <v>1803</v>
      </c>
      <c r="C1872" s="197" t="s">
        <v>1811</v>
      </c>
      <c r="D1872" s="197">
        <v>-78.551755400000005</v>
      </c>
      <c r="E1872" s="197">
        <v>34.613869999999999</v>
      </c>
      <c r="F1872">
        <v>2.3199999999999998</v>
      </c>
      <c r="G1872">
        <f t="shared" si="178"/>
        <v>2.3199999999999998</v>
      </c>
      <c r="H1872" s="198">
        <v>8.33</v>
      </c>
      <c r="Q1872" s="221">
        <f>(Q4957*10000)*TEA!$M$15*10^-6</f>
        <v>54.496319532299992</v>
      </c>
      <c r="R1872" s="221">
        <f>(R4957*10000)*TEA!$O$15*10^-6</f>
        <v>54.496319532299992</v>
      </c>
      <c r="AA1872">
        <f t="shared" si="174"/>
        <v>1</v>
      </c>
      <c r="AB1872" s="197">
        <v>37017</v>
      </c>
      <c r="AC1872" s="197">
        <v>7445</v>
      </c>
      <c r="AD1872" s="197">
        <f t="shared" si="179"/>
        <v>7445</v>
      </c>
      <c r="AE1872" s="197">
        <v>8387</v>
      </c>
      <c r="AJ1872">
        <v>0</v>
      </c>
      <c r="AK1872">
        <v>0</v>
      </c>
      <c r="AU1872" s="198">
        <v>0.27272727299999999</v>
      </c>
      <c r="AV1872" s="6">
        <v>0</v>
      </c>
      <c r="AW1872" s="198">
        <v>0.38356000000000001</v>
      </c>
      <c r="BO1872" s="198"/>
      <c r="BP1872" s="354">
        <f t="shared" si="175"/>
        <v>4710.654550165199</v>
      </c>
      <c r="BQ1872" s="354">
        <f t="shared" si="176"/>
        <v>0</v>
      </c>
      <c r="BR1872" s="354">
        <f t="shared" si="177"/>
        <v>26796.924607600002</v>
      </c>
      <c r="CG1872" s="198"/>
      <c r="CH1872">
        <f>(Transest!$J$14/HexExtSoy!$K$4)</f>
        <v>0.20257267294641951</v>
      </c>
      <c r="CI1872">
        <f>(HydroProcOil!$K$14/HexExtSoy!$K$4)</f>
        <v>0.10977777777777777</v>
      </c>
      <c r="CJ1872">
        <f>(StarchFerm!$K$24/StarchFerm!$K$4)</f>
        <v>0.33157302630665886</v>
      </c>
      <c r="CY1872" s="198"/>
      <c r="CZ1872">
        <f>BP1872*CH1872*1000*LCI!$E$93</f>
        <v>36022933.104170211</v>
      </c>
      <c r="DA1872">
        <f>BQ1872*CI1872*1000*(LCI!$E$99)</f>
        <v>0</v>
      </c>
      <c r="DB1872">
        <f>BR1872*CJ1872*1000*(LCI!$E$96)</f>
        <v>239454452.60264668</v>
      </c>
    </row>
    <row r="1873" spans="1:106" x14ac:dyDescent="0.25">
      <c r="A1873" s="197">
        <v>37019</v>
      </c>
      <c r="B1873" s="197" t="s">
        <v>1803</v>
      </c>
      <c r="C1873" s="197" t="s">
        <v>1812</v>
      </c>
      <c r="D1873" s="197">
        <v>-78.242522300000005</v>
      </c>
      <c r="E1873" s="197">
        <v>34.077640000000002</v>
      </c>
      <c r="F1873">
        <v>2.23</v>
      </c>
      <c r="G1873">
        <f t="shared" si="178"/>
        <v>2.23</v>
      </c>
      <c r="H1873" s="198">
        <v>8.2899999999999991</v>
      </c>
      <c r="Q1873" s="221">
        <f>(Q4958*10000)*TEA!$M$15*10^-6</f>
        <v>55.783831624649991</v>
      </c>
      <c r="R1873" s="221">
        <f>(R4958*10000)*TEA!$O$15*10^-6</f>
        <v>55.783831624649991</v>
      </c>
      <c r="AA1873">
        <f t="shared" si="174"/>
        <v>1</v>
      </c>
      <c r="AB1873" s="197">
        <v>37019</v>
      </c>
      <c r="AC1873" s="197">
        <v>3733</v>
      </c>
      <c r="AD1873" s="197">
        <f t="shared" si="179"/>
        <v>3733</v>
      </c>
      <c r="AE1873" s="197">
        <v>3442</v>
      </c>
      <c r="AJ1873">
        <v>0</v>
      </c>
      <c r="AK1873">
        <v>0</v>
      </c>
      <c r="AU1873" s="198">
        <v>0.27272727299999999</v>
      </c>
      <c r="AV1873" s="6">
        <v>0</v>
      </c>
      <c r="AW1873" s="198">
        <v>0.38356000000000001</v>
      </c>
      <c r="BO1873" s="198"/>
      <c r="BP1873" s="354">
        <f t="shared" si="175"/>
        <v>2270.3427295430702</v>
      </c>
      <c r="BQ1873" s="354">
        <f t="shared" si="176"/>
        <v>0</v>
      </c>
      <c r="BR1873" s="354">
        <f t="shared" si="177"/>
        <v>10944.570080799998</v>
      </c>
      <c r="CG1873" s="198"/>
      <c r="CH1873">
        <f>(Transest!$J$14/HexExtSoy!$K$4)</f>
        <v>0.20257267294641951</v>
      </c>
      <c r="CI1873">
        <f>(HydroProcOil!$K$14/HexExtSoy!$K$4)</f>
        <v>0.10977777777777777</v>
      </c>
      <c r="CJ1873">
        <f>(StarchFerm!$K$24/StarchFerm!$K$4)</f>
        <v>0.33157302630665886</v>
      </c>
      <c r="CY1873" s="198"/>
      <c r="CZ1873">
        <f>BP1873*CH1873*1000*LCI!$E$93</f>
        <v>17361579.669857368</v>
      </c>
      <c r="DA1873">
        <f>BQ1873*CI1873*1000*(LCI!$E$99)</f>
        <v>0</v>
      </c>
      <c r="DB1873">
        <f>BR1873*CJ1873*1000*(LCI!$E$96)</f>
        <v>97799507.818370759</v>
      </c>
    </row>
    <row r="1874" spans="1:106" x14ac:dyDescent="0.25">
      <c r="A1874" s="197">
        <v>37021</v>
      </c>
      <c r="B1874" s="197" t="s">
        <v>1803</v>
      </c>
      <c r="C1874" s="197" t="s">
        <v>1813</v>
      </c>
      <c r="D1874" s="197">
        <v>-82.539550300000002</v>
      </c>
      <c r="E1874" s="197">
        <v>35.616190000000003</v>
      </c>
      <c r="F1874">
        <v>0</v>
      </c>
      <c r="G1874">
        <f t="shared" si="178"/>
        <v>0</v>
      </c>
      <c r="H1874" s="198">
        <v>9.7799999999999994</v>
      </c>
      <c r="Q1874" s="221">
        <f>(Q4959*10000)*TEA!$M$15*10^-6</f>
        <v>45.631777549950009</v>
      </c>
      <c r="R1874" s="221">
        <f>(R4959*10000)*TEA!$O$15*10^-6</f>
        <v>45.631777549950009</v>
      </c>
      <c r="AA1874">
        <f t="shared" si="174"/>
        <v>1</v>
      </c>
      <c r="AB1874" s="197">
        <v>37021</v>
      </c>
      <c r="AC1874" s="197">
        <v>0</v>
      </c>
      <c r="AD1874" s="197">
        <f t="shared" si="179"/>
        <v>0</v>
      </c>
      <c r="AE1874" s="197">
        <v>174</v>
      </c>
      <c r="AJ1874">
        <v>0</v>
      </c>
      <c r="AK1874">
        <v>0</v>
      </c>
      <c r="AU1874" s="198">
        <v>0.27272727299999999</v>
      </c>
      <c r="AV1874" s="6">
        <v>0</v>
      </c>
      <c r="AW1874" s="198">
        <v>0.38356000000000001</v>
      </c>
      <c r="BO1874" s="198"/>
      <c r="BP1874" s="354">
        <f t="shared" si="175"/>
        <v>0</v>
      </c>
      <c r="BQ1874" s="354">
        <f t="shared" si="176"/>
        <v>0</v>
      </c>
      <c r="BR1874" s="354">
        <f t="shared" si="177"/>
        <v>652.71172319999994</v>
      </c>
      <c r="CG1874" s="198"/>
      <c r="CH1874">
        <f>(Transest!$J$14/HexExtSoy!$K$4)</f>
        <v>0.20257267294641951</v>
      </c>
      <c r="CI1874">
        <f>(HydroProcOil!$K$14/HexExtSoy!$K$4)</f>
        <v>0.10977777777777777</v>
      </c>
      <c r="CJ1874">
        <f>(StarchFerm!$K$24/StarchFerm!$K$4)</f>
        <v>0.33157302630665886</v>
      </c>
      <c r="CY1874" s="198"/>
      <c r="CZ1874">
        <f>BP1874*CH1874*1000*LCI!$E$93</f>
        <v>0</v>
      </c>
      <c r="DA1874">
        <f>BQ1874*CI1874*1000*(LCI!$E$99)</f>
        <v>0</v>
      </c>
      <c r="DB1874">
        <f>BR1874*CJ1874*1000*(LCI!$E$96)</f>
        <v>5832562.1568476083</v>
      </c>
    </row>
    <row r="1875" spans="1:106" x14ac:dyDescent="0.25">
      <c r="A1875" s="197">
        <v>37023</v>
      </c>
      <c r="B1875" s="197" t="s">
        <v>1803</v>
      </c>
      <c r="C1875" s="197" t="s">
        <v>925</v>
      </c>
      <c r="D1875" s="197">
        <v>-81.713929399999998</v>
      </c>
      <c r="E1875" s="197">
        <v>35.758409999999998</v>
      </c>
      <c r="F1875">
        <v>2.4</v>
      </c>
      <c r="G1875">
        <f t="shared" si="178"/>
        <v>2.4</v>
      </c>
      <c r="H1875" s="198">
        <v>7.17</v>
      </c>
      <c r="Q1875" s="221">
        <f>(Q4960*10000)*TEA!$M$15*10^-6</f>
        <v>47.868880880249996</v>
      </c>
      <c r="R1875" s="221">
        <f>(R4960*10000)*TEA!$O$15*10^-6</f>
        <v>47.868880880249996</v>
      </c>
      <c r="AA1875">
        <f t="shared" si="174"/>
        <v>1</v>
      </c>
      <c r="AB1875" s="197">
        <v>37023</v>
      </c>
      <c r="AC1875" s="197">
        <v>856</v>
      </c>
      <c r="AD1875" s="197">
        <f t="shared" si="179"/>
        <v>856</v>
      </c>
      <c r="AE1875" s="197">
        <v>708</v>
      </c>
      <c r="AJ1875">
        <v>0</v>
      </c>
      <c r="AK1875">
        <v>0</v>
      </c>
      <c r="AU1875" s="198">
        <v>0.27272727299999999</v>
      </c>
      <c r="AV1875" s="6">
        <v>0</v>
      </c>
      <c r="AW1875" s="198">
        <v>0.38356000000000001</v>
      </c>
      <c r="BO1875" s="198"/>
      <c r="BP1875" s="354">
        <f t="shared" si="175"/>
        <v>560.29090965119997</v>
      </c>
      <c r="BQ1875" s="354">
        <f t="shared" si="176"/>
        <v>0</v>
      </c>
      <c r="BR1875" s="354">
        <f t="shared" si="177"/>
        <v>1947.0886415999998</v>
      </c>
      <c r="CG1875" s="198"/>
      <c r="CH1875">
        <f>(Transest!$J$14/HexExtSoy!$K$4)</f>
        <v>0.20257267294641951</v>
      </c>
      <c r="CI1875">
        <f>(HydroProcOil!$K$14/HexExtSoy!$K$4)</f>
        <v>0.10977777777777777</v>
      </c>
      <c r="CJ1875">
        <f>(StarchFerm!$K$24/StarchFerm!$K$4)</f>
        <v>0.33157302630665886</v>
      </c>
      <c r="CY1875" s="198"/>
      <c r="CZ1875">
        <f>BP1875*CH1875*1000*LCI!$E$93</f>
        <v>4284610.926634822</v>
      </c>
      <c r="DA1875">
        <f>BQ1875*CI1875*1000*(LCI!$E$99)</f>
        <v>0</v>
      </c>
      <c r="DB1875">
        <f>BR1875*CJ1875*1000*(LCI!$E$96)</f>
        <v>17398975.87766197</v>
      </c>
    </row>
    <row r="1876" spans="1:106" x14ac:dyDescent="0.25">
      <c r="A1876" s="197">
        <v>37025</v>
      </c>
      <c r="B1876" s="197" t="s">
        <v>1803</v>
      </c>
      <c r="C1876" s="197" t="s">
        <v>1814</v>
      </c>
      <c r="D1876" s="197">
        <v>-80.560266799999994</v>
      </c>
      <c r="E1876" s="197">
        <v>35.385959999999997</v>
      </c>
      <c r="F1876">
        <v>2.71</v>
      </c>
      <c r="G1876">
        <f t="shared" si="178"/>
        <v>2.71</v>
      </c>
      <c r="H1876" s="198">
        <v>8.32</v>
      </c>
      <c r="Q1876" s="221">
        <f>(Q4961*10000)*TEA!$M$15*10^-6</f>
        <v>51.515843401349997</v>
      </c>
      <c r="R1876" s="221">
        <f>(R4961*10000)*TEA!$O$15*10^-6</f>
        <v>51.515843401349997</v>
      </c>
      <c r="AA1876">
        <f t="shared" si="174"/>
        <v>1</v>
      </c>
      <c r="AB1876" s="197">
        <v>37025</v>
      </c>
      <c r="AC1876" s="197">
        <v>2884</v>
      </c>
      <c r="AD1876" s="197">
        <f t="shared" si="179"/>
        <v>2884</v>
      </c>
      <c r="AE1876" s="197">
        <v>1815</v>
      </c>
      <c r="AJ1876">
        <v>0</v>
      </c>
      <c r="AK1876">
        <v>0</v>
      </c>
      <c r="AU1876" s="198">
        <v>0.27272727299999999</v>
      </c>
      <c r="AV1876" s="6">
        <v>0</v>
      </c>
      <c r="AW1876" s="198">
        <v>0.38356000000000001</v>
      </c>
      <c r="BO1876" s="198"/>
      <c r="BP1876" s="354">
        <f t="shared" si="175"/>
        <v>2131.53818394972</v>
      </c>
      <c r="BQ1876" s="354">
        <f t="shared" si="176"/>
        <v>0</v>
      </c>
      <c r="BR1876" s="354">
        <f t="shared" si="177"/>
        <v>5792.0628480000005</v>
      </c>
      <c r="CG1876" s="198"/>
      <c r="CH1876">
        <f>(Transest!$J$14/HexExtSoy!$K$4)</f>
        <v>0.20257267294641951</v>
      </c>
      <c r="CI1876">
        <f>(HydroProcOil!$K$14/HexExtSoy!$K$4)</f>
        <v>0.10977777777777777</v>
      </c>
      <c r="CJ1876">
        <f>(StarchFerm!$K$24/StarchFerm!$K$4)</f>
        <v>0.33157302630665886</v>
      </c>
      <c r="CY1876" s="198"/>
      <c r="CZ1876">
        <f>BP1876*CH1876*1000*LCI!$E$93</f>
        <v>16300124.874729447</v>
      </c>
      <c r="DA1876">
        <f>BQ1876*CI1876*1000*(LCI!$E$99)</f>
        <v>0</v>
      </c>
      <c r="DB1876">
        <f>BR1876*CJ1876*1000*(LCI!$E$96)</f>
        <v>51757254.200529106</v>
      </c>
    </row>
    <row r="1877" spans="1:106" x14ac:dyDescent="0.25">
      <c r="A1877" s="197">
        <v>37027</v>
      </c>
      <c r="B1877" s="197" t="s">
        <v>1803</v>
      </c>
      <c r="C1877" s="197" t="s">
        <v>1282</v>
      </c>
      <c r="D1877" s="197">
        <v>-81.556077500000001</v>
      </c>
      <c r="E1877" s="197">
        <v>35.959319999999998</v>
      </c>
      <c r="F1877">
        <v>2.73</v>
      </c>
      <c r="G1877">
        <f t="shared" si="178"/>
        <v>2.73</v>
      </c>
      <c r="H1877" s="198">
        <v>8.09</v>
      </c>
      <c r="Q1877" s="221">
        <f>(Q4962*10000)*TEA!$M$15*10^-6</f>
        <v>47.637757313999991</v>
      </c>
      <c r="R1877" s="221">
        <f>(R4962*10000)*TEA!$O$15*10^-6</f>
        <v>47.637757313999991</v>
      </c>
      <c r="AA1877">
        <f t="shared" si="174"/>
        <v>1</v>
      </c>
      <c r="AB1877" s="197">
        <v>37027</v>
      </c>
      <c r="AC1877" s="197">
        <v>498</v>
      </c>
      <c r="AD1877" s="197">
        <f t="shared" si="179"/>
        <v>498</v>
      </c>
      <c r="AE1877" s="197">
        <v>406</v>
      </c>
      <c r="AJ1877">
        <v>0</v>
      </c>
      <c r="AK1877">
        <v>0</v>
      </c>
      <c r="AU1877" s="198">
        <v>0.27272727299999999</v>
      </c>
      <c r="AV1877" s="6">
        <v>0</v>
      </c>
      <c r="AW1877" s="198">
        <v>0.38356000000000001</v>
      </c>
      <c r="BO1877" s="198"/>
      <c r="BP1877" s="354">
        <f t="shared" si="175"/>
        <v>370.78363673441999</v>
      </c>
      <c r="BQ1877" s="354">
        <f t="shared" si="176"/>
        <v>0</v>
      </c>
      <c r="BR1877" s="354">
        <f t="shared" si="177"/>
        <v>1259.8181624000001</v>
      </c>
      <c r="CG1877" s="198"/>
      <c r="CH1877">
        <f>(Transest!$J$14/HexExtSoy!$K$4)</f>
        <v>0.20257267294641951</v>
      </c>
      <c r="CI1877">
        <f>(HydroProcOil!$K$14/HexExtSoy!$K$4)</f>
        <v>0.10977777777777777</v>
      </c>
      <c r="CJ1877">
        <f>(StarchFerm!$K$24/StarchFerm!$K$4)</f>
        <v>0.33157302630665886</v>
      </c>
      <c r="CY1877" s="198"/>
      <c r="CZ1877">
        <f>BP1877*CH1877*1000*LCI!$E$93</f>
        <v>2835426.3722727341</v>
      </c>
      <c r="DA1877">
        <f>BQ1877*CI1877*1000*(LCI!$E$99)</f>
        <v>0</v>
      </c>
      <c r="DB1877">
        <f>BR1877*CJ1877*1000*(LCI!$E$96)</f>
        <v>11257600.372947516</v>
      </c>
    </row>
    <row r="1878" spans="1:106" x14ac:dyDescent="0.25">
      <c r="A1878" s="197">
        <v>37029</v>
      </c>
      <c r="B1878" s="197" t="s">
        <v>1803</v>
      </c>
      <c r="C1878" s="197" t="s">
        <v>927</v>
      </c>
      <c r="D1878" s="197">
        <v>-76.221926400000001</v>
      </c>
      <c r="E1878" s="197">
        <v>36.39575</v>
      </c>
      <c r="F1878">
        <v>2.92</v>
      </c>
      <c r="G1878">
        <f t="shared" si="178"/>
        <v>2.92</v>
      </c>
      <c r="H1878" s="198">
        <v>10.79</v>
      </c>
      <c r="Q1878" s="221">
        <f>(Q4963*10000)*TEA!$M$15*10^-6</f>
        <v>52.18196840865</v>
      </c>
      <c r="R1878" s="221">
        <f>(R4963*10000)*TEA!$O$15*10^-6</f>
        <v>52.18196840865</v>
      </c>
      <c r="AA1878">
        <f t="shared" si="174"/>
        <v>1</v>
      </c>
      <c r="AB1878" s="197">
        <v>37029</v>
      </c>
      <c r="AC1878" s="197">
        <v>12392</v>
      </c>
      <c r="AD1878" s="197">
        <f t="shared" si="179"/>
        <v>12392</v>
      </c>
      <c r="AE1878" s="197">
        <v>6930</v>
      </c>
      <c r="AJ1878">
        <v>0</v>
      </c>
      <c r="AK1878">
        <v>0</v>
      </c>
      <c r="AU1878" s="198">
        <v>0.27272727299999999</v>
      </c>
      <c r="AV1878" s="6">
        <v>0</v>
      </c>
      <c r="AW1878" s="198">
        <v>0.38356000000000001</v>
      </c>
      <c r="BO1878" s="198"/>
      <c r="BP1878" s="354">
        <f t="shared" si="175"/>
        <v>9868.5381916867191</v>
      </c>
      <c r="BQ1878" s="354">
        <f t="shared" si="176"/>
        <v>0</v>
      </c>
      <c r="BR1878" s="354">
        <f t="shared" si="177"/>
        <v>28680.583932000001</v>
      </c>
      <c r="CG1878" s="198"/>
      <c r="CH1878">
        <f>(Transest!$J$14/HexExtSoy!$K$4)</f>
        <v>0.20257267294641951</v>
      </c>
      <c r="CI1878">
        <f>(HydroProcOil!$K$14/HexExtSoy!$K$4)</f>
        <v>0.10977777777777777</v>
      </c>
      <c r="CJ1878">
        <f>(StarchFerm!$K$24/StarchFerm!$K$4)</f>
        <v>0.33157302630665886</v>
      </c>
      <c r="CY1878" s="198"/>
      <c r="CZ1878">
        <f>BP1878*CH1878*1000*LCI!$E$93</f>
        <v>75465880.023533598</v>
      </c>
      <c r="DA1878">
        <f>BQ1878*CI1878*1000*(LCI!$E$99)</f>
        <v>0</v>
      </c>
      <c r="DB1878">
        <f>BR1878*CJ1878*1000*(LCI!$E$96)</f>
        <v>256286630.88500634</v>
      </c>
    </row>
    <row r="1879" spans="1:106" x14ac:dyDescent="0.25">
      <c r="A1879" s="197">
        <v>37031</v>
      </c>
      <c r="B1879" s="197" t="s">
        <v>1803</v>
      </c>
      <c r="C1879" s="197" t="s">
        <v>1815</v>
      </c>
      <c r="D1879" s="197">
        <v>-76.682861599999995</v>
      </c>
      <c r="E1879" s="197">
        <v>34.839089999999999</v>
      </c>
      <c r="F1879">
        <v>0</v>
      </c>
      <c r="G1879">
        <f t="shared" si="178"/>
        <v>0</v>
      </c>
      <c r="H1879" s="198">
        <v>0</v>
      </c>
      <c r="Q1879" s="221">
        <f>(Q4964*10000)*TEA!$M$15*10^-6</f>
        <v>54.401566368150007</v>
      </c>
      <c r="R1879" s="221">
        <f>(R4964*10000)*TEA!$O$15*10^-6</f>
        <v>54.401566368150007</v>
      </c>
      <c r="AA1879">
        <f t="shared" si="174"/>
        <v>1</v>
      </c>
      <c r="AB1879" s="197">
        <v>37031</v>
      </c>
      <c r="AC1879" s="197">
        <v>0</v>
      </c>
      <c r="AD1879" s="197">
        <f t="shared" si="179"/>
        <v>0</v>
      </c>
      <c r="AE1879" s="197">
        <v>0</v>
      </c>
      <c r="AJ1879">
        <v>0</v>
      </c>
      <c r="AK1879">
        <v>0</v>
      </c>
      <c r="AU1879" s="198">
        <v>0.27272727299999999</v>
      </c>
      <c r="AV1879" s="6">
        <v>0</v>
      </c>
      <c r="AW1879" s="198">
        <v>0.38356000000000001</v>
      </c>
      <c r="BO1879" s="198"/>
      <c r="BP1879" s="354">
        <f t="shared" si="175"/>
        <v>0</v>
      </c>
      <c r="BQ1879" s="354">
        <f t="shared" si="176"/>
        <v>0</v>
      </c>
      <c r="BR1879" s="354">
        <f t="shared" si="177"/>
        <v>0</v>
      </c>
      <c r="CG1879" s="198"/>
      <c r="CH1879">
        <f>(Transest!$J$14/HexExtSoy!$K$4)</f>
        <v>0.20257267294641951</v>
      </c>
      <c r="CI1879">
        <f>(HydroProcOil!$K$14/HexExtSoy!$K$4)</f>
        <v>0.10977777777777777</v>
      </c>
      <c r="CJ1879">
        <f>(StarchFerm!$K$24/StarchFerm!$K$4)</f>
        <v>0.33157302630665886</v>
      </c>
      <c r="CY1879" s="198"/>
      <c r="CZ1879">
        <f>BP1879*CH1879*1000*LCI!$E$93</f>
        <v>0</v>
      </c>
      <c r="DA1879">
        <f>BQ1879*CI1879*1000*(LCI!$E$99)</f>
        <v>0</v>
      </c>
      <c r="DB1879">
        <f>BR1879*CJ1879*1000*(LCI!$E$96)</f>
        <v>0</v>
      </c>
    </row>
    <row r="1880" spans="1:106" x14ac:dyDescent="0.25">
      <c r="A1880" s="197">
        <v>37033</v>
      </c>
      <c r="B1880" s="197" t="s">
        <v>1803</v>
      </c>
      <c r="C1880" s="197" t="s">
        <v>1816</v>
      </c>
      <c r="D1880" s="197">
        <v>-79.322002699999999</v>
      </c>
      <c r="E1880" s="197">
        <v>36.387819999999998</v>
      </c>
      <c r="F1880">
        <v>2.46</v>
      </c>
      <c r="G1880">
        <f t="shared" si="178"/>
        <v>2.46</v>
      </c>
      <c r="H1880" s="198">
        <v>8.42</v>
      </c>
      <c r="Q1880" s="221">
        <f>(Q4965*10000)*TEA!$M$15*10^-6</f>
        <v>48.890111233950002</v>
      </c>
      <c r="R1880" s="221">
        <f>(R4965*10000)*TEA!$O$15*10^-6</f>
        <v>48.890111233950002</v>
      </c>
      <c r="AA1880">
        <f t="shared" si="174"/>
        <v>1</v>
      </c>
      <c r="AB1880" s="197">
        <v>37033</v>
      </c>
      <c r="AC1880" s="197">
        <v>1666</v>
      </c>
      <c r="AD1880" s="197">
        <f t="shared" si="179"/>
        <v>1666</v>
      </c>
      <c r="AE1880" s="197">
        <v>620</v>
      </c>
      <c r="AJ1880">
        <v>0</v>
      </c>
      <c r="AK1880">
        <v>0</v>
      </c>
      <c r="AU1880" s="198">
        <v>0.27272727299999999</v>
      </c>
      <c r="AV1880" s="6">
        <v>0</v>
      </c>
      <c r="AW1880" s="198">
        <v>0.38356000000000001</v>
      </c>
      <c r="BO1880" s="198"/>
      <c r="BP1880" s="354">
        <f t="shared" si="175"/>
        <v>1117.7345465722799</v>
      </c>
      <c r="BQ1880" s="354">
        <f t="shared" si="176"/>
        <v>0</v>
      </c>
      <c r="BR1880" s="354">
        <f t="shared" si="177"/>
        <v>2002.336624</v>
      </c>
      <c r="CG1880" s="198"/>
      <c r="CH1880">
        <f>(Transest!$J$14/HexExtSoy!$K$4)</f>
        <v>0.20257267294641951</v>
      </c>
      <c r="CI1880">
        <f>(HydroProcOil!$K$14/HexExtSoy!$K$4)</f>
        <v>0.10977777777777777</v>
      </c>
      <c r="CJ1880">
        <f>(StarchFerm!$K$24/StarchFerm!$K$4)</f>
        <v>0.33157302630665886</v>
      </c>
      <c r="CY1880" s="198"/>
      <c r="CZ1880">
        <f>BP1880*CH1880*1000*LCI!$E$93</f>
        <v>8547448.4215747099</v>
      </c>
      <c r="DA1880">
        <f>BQ1880*CI1880*1000*(LCI!$E$99)</f>
        <v>0</v>
      </c>
      <c r="DB1880">
        <f>BR1880*CJ1880*1000*(LCI!$E$96)</f>
        <v>17892665.940111924</v>
      </c>
    </row>
    <row r="1881" spans="1:106" x14ac:dyDescent="0.25">
      <c r="A1881" s="197">
        <v>37035</v>
      </c>
      <c r="B1881" s="197" t="s">
        <v>1803</v>
      </c>
      <c r="C1881" s="197" t="s">
        <v>1817</v>
      </c>
      <c r="D1881" s="197">
        <v>-81.212122199999996</v>
      </c>
      <c r="E1881" s="197">
        <v>35.666449999999998</v>
      </c>
      <c r="F1881">
        <v>2.38</v>
      </c>
      <c r="G1881">
        <f t="shared" si="178"/>
        <v>2.38</v>
      </c>
      <c r="H1881" s="198">
        <v>9.9600000000000009</v>
      </c>
      <c r="Q1881" s="221">
        <f>(Q4966*10000)*TEA!$M$15*10^-6</f>
        <v>49.410243055800002</v>
      </c>
      <c r="R1881" s="221">
        <f>(R4966*10000)*TEA!$O$15*10^-6</f>
        <v>49.410243055800002</v>
      </c>
      <c r="AA1881">
        <f t="shared" si="174"/>
        <v>1</v>
      </c>
      <c r="AB1881" s="197">
        <v>37035</v>
      </c>
      <c r="AC1881" s="197">
        <v>4858</v>
      </c>
      <c r="AD1881" s="197">
        <f t="shared" si="179"/>
        <v>4858</v>
      </c>
      <c r="AE1881" s="197">
        <v>1877</v>
      </c>
      <c r="AJ1881">
        <v>0</v>
      </c>
      <c r="AK1881">
        <v>0</v>
      </c>
      <c r="AU1881" s="198">
        <v>0.27272727299999999</v>
      </c>
      <c r="AV1881" s="6">
        <v>0</v>
      </c>
      <c r="AW1881" s="198">
        <v>0.38356000000000001</v>
      </c>
      <c r="BO1881" s="198"/>
      <c r="BP1881" s="354">
        <f t="shared" si="175"/>
        <v>3153.2836395169197</v>
      </c>
      <c r="BQ1881" s="354">
        <f t="shared" si="176"/>
        <v>0</v>
      </c>
      <c r="BR1881" s="354">
        <f t="shared" si="177"/>
        <v>7170.6235152000008</v>
      </c>
      <c r="CG1881" s="198"/>
      <c r="CH1881">
        <f>(Transest!$J$14/HexExtSoy!$K$4)</f>
        <v>0.20257267294641951</v>
      </c>
      <c r="CI1881">
        <f>(HydroProcOil!$K$14/HexExtSoy!$K$4)</f>
        <v>0.10977777777777777</v>
      </c>
      <c r="CJ1881">
        <f>(StarchFerm!$K$24/StarchFerm!$K$4)</f>
        <v>0.33157302630665886</v>
      </c>
      <c r="CY1881" s="198"/>
      <c r="CZ1881">
        <f>BP1881*CH1881*1000*LCI!$E$93</f>
        <v>24113533.351922151</v>
      </c>
      <c r="DA1881">
        <f>BQ1881*CI1881*1000*(LCI!$E$99)</f>
        <v>0</v>
      </c>
      <c r="DB1881">
        <f>BR1881*CJ1881*1000*(LCI!$E$96)</f>
        <v>64075924.897923</v>
      </c>
    </row>
    <row r="1882" spans="1:106" x14ac:dyDescent="0.25">
      <c r="A1882" s="197">
        <v>37037</v>
      </c>
      <c r="B1882" s="197" t="s">
        <v>1803</v>
      </c>
      <c r="C1882" s="197" t="s">
        <v>931</v>
      </c>
      <c r="D1882" s="197">
        <v>-79.241557700000001</v>
      </c>
      <c r="E1882" s="197">
        <v>35.702170000000002</v>
      </c>
      <c r="F1882">
        <v>2.27</v>
      </c>
      <c r="G1882">
        <f t="shared" si="178"/>
        <v>2.27</v>
      </c>
      <c r="H1882" s="198">
        <v>8.16</v>
      </c>
      <c r="Q1882" s="221">
        <f>(Q4967*10000)*TEA!$M$15*10^-6</f>
        <v>51.229148541299992</v>
      </c>
      <c r="R1882" s="221">
        <f>(R4967*10000)*TEA!$O$15*10^-6</f>
        <v>51.229148541299992</v>
      </c>
      <c r="AA1882">
        <f t="shared" ref="AA1882:AA1945" si="180">IF(AB1882=A1882,1,0)</f>
        <v>1</v>
      </c>
      <c r="AB1882" s="197">
        <v>37037</v>
      </c>
      <c r="AC1882" s="197">
        <v>1298</v>
      </c>
      <c r="AD1882" s="197">
        <f t="shared" si="179"/>
        <v>1298</v>
      </c>
      <c r="AE1882" s="197">
        <v>616</v>
      </c>
      <c r="AJ1882">
        <v>0</v>
      </c>
      <c r="AK1882">
        <v>0</v>
      </c>
      <c r="AU1882" s="198">
        <v>0.27272727299999999</v>
      </c>
      <c r="AV1882" s="6">
        <v>0</v>
      </c>
      <c r="AW1882" s="198">
        <v>0.38356000000000001</v>
      </c>
      <c r="BO1882" s="198"/>
      <c r="BP1882" s="354">
        <f t="shared" si="175"/>
        <v>803.58000080357999</v>
      </c>
      <c r="BQ1882" s="354">
        <f t="shared" si="176"/>
        <v>0</v>
      </c>
      <c r="BR1882" s="354">
        <f t="shared" si="177"/>
        <v>1927.9873536000002</v>
      </c>
      <c r="CG1882" s="198"/>
      <c r="CH1882">
        <f>(Transest!$J$14/HexExtSoy!$K$4)</f>
        <v>0.20257267294641951</v>
      </c>
      <c r="CI1882">
        <f>(HydroProcOil!$K$14/HexExtSoy!$K$4)</f>
        <v>0.10977777777777777</v>
      </c>
      <c r="CJ1882">
        <f>(StarchFerm!$K$24/StarchFerm!$K$4)</f>
        <v>0.33157302630665886</v>
      </c>
      <c r="CY1882" s="198"/>
      <c r="CZ1882">
        <f>BP1882*CH1882*1000*LCI!$E$93</f>
        <v>6145071.4130122848</v>
      </c>
      <c r="DA1882">
        <f>BQ1882*CI1882*1000*(LCI!$E$99)</f>
        <v>0</v>
      </c>
      <c r="DB1882">
        <f>BR1882*CJ1882*1000*(LCI!$E$96)</f>
        <v>17228288.810805492</v>
      </c>
    </row>
    <row r="1883" spans="1:106" x14ac:dyDescent="0.25">
      <c r="A1883" s="197">
        <v>37039</v>
      </c>
      <c r="B1883" s="197" t="s">
        <v>1803</v>
      </c>
      <c r="C1883" s="197" t="s">
        <v>601</v>
      </c>
      <c r="D1883" s="197">
        <v>-84.064402700000002</v>
      </c>
      <c r="E1883" s="197">
        <v>35.13203</v>
      </c>
      <c r="F1883">
        <v>3.8</v>
      </c>
      <c r="G1883">
        <f t="shared" si="178"/>
        <v>3.8</v>
      </c>
      <c r="H1883" s="198">
        <v>10.34</v>
      </c>
      <c r="Q1883" s="221">
        <f>(Q4968*10000)*TEA!$M$15*10^-6</f>
        <v>45.719577781649996</v>
      </c>
      <c r="R1883" s="221">
        <f>(R4968*10000)*TEA!$O$15*10^-6</f>
        <v>45.719577781649996</v>
      </c>
      <c r="AA1883">
        <f t="shared" si="180"/>
        <v>1</v>
      </c>
      <c r="AB1883" s="197">
        <v>37039</v>
      </c>
      <c r="AC1883" s="197">
        <v>25</v>
      </c>
      <c r="AD1883" s="197">
        <f t="shared" si="179"/>
        <v>25</v>
      </c>
      <c r="AE1883" s="197">
        <v>125</v>
      </c>
      <c r="AJ1883">
        <v>0</v>
      </c>
      <c r="AK1883">
        <v>0</v>
      </c>
      <c r="AU1883" s="198">
        <v>0.27272727299999999</v>
      </c>
      <c r="AV1883" s="6">
        <v>0</v>
      </c>
      <c r="AW1883" s="198">
        <v>0.38356000000000001</v>
      </c>
      <c r="BO1883" s="198"/>
      <c r="BP1883" s="354">
        <f t="shared" si="175"/>
        <v>25.909090934999998</v>
      </c>
      <c r="BQ1883" s="354">
        <f t="shared" si="176"/>
        <v>0</v>
      </c>
      <c r="BR1883" s="354">
        <f t="shared" si="177"/>
        <v>495.75130000000001</v>
      </c>
      <c r="CG1883" s="198"/>
      <c r="CH1883">
        <f>(Transest!$J$14/HexExtSoy!$K$4)</f>
        <v>0.20257267294641951</v>
      </c>
      <c r="CI1883">
        <f>(HydroProcOil!$K$14/HexExtSoy!$K$4)</f>
        <v>0.10977777777777777</v>
      </c>
      <c r="CJ1883">
        <f>(StarchFerm!$K$24/StarchFerm!$K$4)</f>
        <v>0.33157302630665886</v>
      </c>
      <c r="CY1883" s="198"/>
      <c r="CZ1883">
        <f>BP1883*CH1883*1000*LCI!$E$93</f>
        <v>198129.88611288357</v>
      </c>
      <c r="DA1883">
        <f>BQ1883*CI1883*1000*(LCI!$E$99)</f>
        <v>0</v>
      </c>
      <c r="DB1883">
        <f>BR1883*CJ1883*1000*(LCI!$E$96)</f>
        <v>4429980.6006426066</v>
      </c>
    </row>
    <row r="1884" spans="1:106" x14ac:dyDescent="0.25">
      <c r="A1884" s="197">
        <v>37041</v>
      </c>
      <c r="B1884" s="197" t="s">
        <v>1803</v>
      </c>
      <c r="C1884" s="197" t="s">
        <v>1818</v>
      </c>
      <c r="D1884" s="197">
        <v>-76.598512499999998</v>
      </c>
      <c r="E1884" s="197">
        <v>36.15072</v>
      </c>
      <c r="F1884">
        <v>2.88</v>
      </c>
      <c r="G1884">
        <f t="shared" si="178"/>
        <v>2.88</v>
      </c>
      <c r="H1884" s="198">
        <v>8.9700000000000006</v>
      </c>
      <c r="Q1884" s="221">
        <f>(Q4969*10000)*TEA!$M$15*10^-6</f>
        <v>52.432957618199993</v>
      </c>
      <c r="R1884" s="221">
        <f>(R4969*10000)*TEA!$O$15*10^-6</f>
        <v>52.432957618199993</v>
      </c>
      <c r="AA1884">
        <f t="shared" si="180"/>
        <v>1</v>
      </c>
      <c r="AB1884" s="197">
        <v>37041</v>
      </c>
      <c r="AC1884" s="197">
        <v>6503</v>
      </c>
      <c r="AD1884" s="197">
        <f t="shared" si="179"/>
        <v>6503</v>
      </c>
      <c r="AE1884" s="197">
        <v>1938</v>
      </c>
      <c r="AJ1884">
        <v>0</v>
      </c>
      <c r="AK1884">
        <v>0</v>
      </c>
      <c r="AU1884" s="198">
        <v>0.27272727299999999</v>
      </c>
      <c r="AV1884" s="6">
        <v>0</v>
      </c>
      <c r="AW1884" s="198">
        <v>0.38356000000000001</v>
      </c>
      <c r="BO1884" s="198"/>
      <c r="BP1884" s="354">
        <f t="shared" si="175"/>
        <v>5107.8109141987197</v>
      </c>
      <c r="BQ1884" s="354">
        <f t="shared" si="176"/>
        <v>0</v>
      </c>
      <c r="BR1884" s="354">
        <f t="shared" si="177"/>
        <v>6667.7533416000006</v>
      </c>
      <c r="CG1884" s="198"/>
      <c r="CH1884">
        <f>(Transest!$J$14/HexExtSoy!$K$4)</f>
        <v>0.20257267294641951</v>
      </c>
      <c r="CI1884">
        <f>(HydroProcOil!$K$14/HexExtSoy!$K$4)</f>
        <v>0.10977777777777777</v>
      </c>
      <c r="CJ1884">
        <f>(StarchFerm!$K$24/StarchFerm!$K$4)</f>
        <v>0.33157302630665886</v>
      </c>
      <c r="CY1884" s="198"/>
      <c r="CZ1884">
        <f>BP1884*CH1884*1000*LCI!$E$93</f>
        <v>39060034.84472838</v>
      </c>
      <c r="DA1884">
        <f>BQ1884*CI1884*1000*(LCI!$E$99)</f>
        <v>0</v>
      </c>
      <c r="DB1884">
        <f>BR1884*CJ1884*1000*(LCI!$E$96)</f>
        <v>59582330.8040905</v>
      </c>
    </row>
    <row r="1885" spans="1:106" x14ac:dyDescent="0.25">
      <c r="A1885" s="197">
        <v>37043</v>
      </c>
      <c r="B1885" s="197" t="s">
        <v>1803</v>
      </c>
      <c r="C1885" s="197" t="s">
        <v>605</v>
      </c>
      <c r="D1885" s="197">
        <v>-83.754150999999993</v>
      </c>
      <c r="E1885" s="197">
        <v>35.055750000000003</v>
      </c>
      <c r="F1885">
        <v>0</v>
      </c>
      <c r="G1885">
        <f t="shared" si="178"/>
        <v>0</v>
      </c>
      <c r="H1885" s="198">
        <v>9.16</v>
      </c>
      <c r="Q1885" s="221">
        <f>(Q4970*10000)*TEA!$M$15*10^-6</f>
        <v>45.084744764549995</v>
      </c>
      <c r="R1885" s="221">
        <f>(R4970*10000)*TEA!$O$15*10^-6</f>
        <v>45.084744764549995</v>
      </c>
      <c r="AA1885">
        <f t="shared" si="180"/>
        <v>1</v>
      </c>
      <c r="AB1885" s="197">
        <v>37043</v>
      </c>
      <c r="AC1885" s="197">
        <v>0</v>
      </c>
      <c r="AD1885" s="197">
        <f t="shared" si="179"/>
        <v>0</v>
      </c>
      <c r="AE1885" s="197">
        <v>296</v>
      </c>
      <c r="AJ1885">
        <v>0</v>
      </c>
      <c r="AK1885">
        <v>0</v>
      </c>
      <c r="AU1885" s="198">
        <v>0.27272727299999999</v>
      </c>
      <c r="AV1885" s="6">
        <v>0</v>
      </c>
      <c r="AW1885" s="198">
        <v>0.38356000000000001</v>
      </c>
      <c r="BO1885" s="198"/>
      <c r="BP1885" s="354">
        <f t="shared" si="175"/>
        <v>0</v>
      </c>
      <c r="BQ1885" s="354">
        <f t="shared" si="176"/>
        <v>0</v>
      </c>
      <c r="BR1885" s="354">
        <f t="shared" si="177"/>
        <v>1039.9692416</v>
      </c>
      <c r="CG1885" s="198"/>
      <c r="CH1885">
        <f>(Transest!$J$14/HexExtSoy!$K$4)</f>
        <v>0.20257267294641951</v>
      </c>
      <c r="CI1885">
        <f>(HydroProcOil!$K$14/HexExtSoy!$K$4)</f>
        <v>0.10977777777777777</v>
      </c>
      <c r="CJ1885">
        <f>(StarchFerm!$K$24/StarchFerm!$K$4)</f>
        <v>0.33157302630665886</v>
      </c>
      <c r="CY1885" s="198"/>
      <c r="CZ1885">
        <f>BP1885*CH1885*1000*LCI!$E$93</f>
        <v>0</v>
      </c>
      <c r="DA1885">
        <f>BQ1885*CI1885*1000*(LCI!$E$99)</f>
        <v>0</v>
      </c>
      <c r="DB1885">
        <f>BR1885*CJ1885*1000*(LCI!$E$96)</f>
        <v>9293053.9275499694</v>
      </c>
    </row>
    <row r="1886" spans="1:106" x14ac:dyDescent="0.25">
      <c r="A1886" s="197">
        <v>37045</v>
      </c>
      <c r="B1886" s="197" t="s">
        <v>1803</v>
      </c>
      <c r="C1886" s="197" t="s">
        <v>685</v>
      </c>
      <c r="D1886" s="197">
        <v>-81.560664799999998</v>
      </c>
      <c r="E1886" s="197">
        <v>35.342820000000003</v>
      </c>
      <c r="F1886">
        <v>2.58</v>
      </c>
      <c r="G1886">
        <f t="shared" si="178"/>
        <v>2.58</v>
      </c>
      <c r="H1886" s="198">
        <v>8.59</v>
      </c>
      <c r="Q1886" s="221">
        <f>(Q4971*10000)*TEA!$M$15*10^-6</f>
        <v>49.899893231249997</v>
      </c>
      <c r="R1886" s="221">
        <f>(R4971*10000)*TEA!$O$15*10^-6</f>
        <v>49.899893231249997</v>
      </c>
      <c r="AA1886">
        <f t="shared" si="180"/>
        <v>1</v>
      </c>
      <c r="AB1886" s="197">
        <v>37045</v>
      </c>
      <c r="AC1886" s="197">
        <v>6644</v>
      </c>
      <c r="AD1886" s="197">
        <f t="shared" si="179"/>
        <v>6644</v>
      </c>
      <c r="AE1886" s="197">
        <v>1656</v>
      </c>
      <c r="AJ1886">
        <v>0</v>
      </c>
      <c r="AK1886">
        <v>0</v>
      </c>
      <c r="AU1886" s="198">
        <v>0.27272727299999999</v>
      </c>
      <c r="AV1886" s="6">
        <v>0</v>
      </c>
      <c r="AW1886" s="198">
        <v>0.38356000000000001</v>
      </c>
      <c r="BO1886" s="198"/>
      <c r="BP1886" s="354">
        <f t="shared" si="175"/>
        <v>4674.9600046749601</v>
      </c>
      <c r="BQ1886" s="354">
        <f t="shared" si="176"/>
        <v>0</v>
      </c>
      <c r="BR1886" s="354">
        <f t="shared" si="177"/>
        <v>5456.1563423999996</v>
      </c>
      <c r="CG1886" s="198"/>
      <c r="CH1886">
        <f>(Transest!$J$14/HexExtSoy!$K$4)</f>
        <v>0.20257267294641951</v>
      </c>
      <c r="CI1886">
        <f>(HydroProcOil!$K$14/HexExtSoy!$K$4)</f>
        <v>0.10977777777777777</v>
      </c>
      <c r="CJ1886">
        <f>(StarchFerm!$K$24/StarchFerm!$K$4)</f>
        <v>0.33157302630665886</v>
      </c>
      <c r="CY1886" s="198"/>
      <c r="CZ1886">
        <f>BP1886*CH1886*1000*LCI!$E$93</f>
        <v>35749972.688439123</v>
      </c>
      <c r="DA1886">
        <f>BQ1886*CI1886*1000*(LCI!$E$99)</f>
        <v>0</v>
      </c>
      <c r="DB1886">
        <f>BR1886*CJ1886*1000*(LCI!$E$96)</f>
        <v>48755629.588677049</v>
      </c>
    </row>
    <row r="1887" spans="1:106" x14ac:dyDescent="0.25">
      <c r="A1887" s="197">
        <v>37047</v>
      </c>
      <c r="B1887" s="197" t="s">
        <v>1803</v>
      </c>
      <c r="C1887" s="197" t="s">
        <v>1819</v>
      </c>
      <c r="D1887" s="197">
        <v>-78.634542199999999</v>
      </c>
      <c r="E1887" s="197">
        <v>34.265160000000002</v>
      </c>
      <c r="F1887">
        <v>2.0699999999999998</v>
      </c>
      <c r="G1887">
        <f t="shared" si="178"/>
        <v>2.0699999999999998</v>
      </c>
      <c r="H1887" s="198">
        <v>7.96</v>
      </c>
      <c r="Q1887" s="221">
        <f>(Q4972*10000)*TEA!$M$15*10^-6</f>
        <v>55.297202795099992</v>
      </c>
      <c r="R1887" s="221">
        <f>(R4972*10000)*TEA!$O$15*10^-6</f>
        <v>55.297202795099992</v>
      </c>
      <c r="AA1887">
        <f t="shared" si="180"/>
        <v>1</v>
      </c>
      <c r="AB1887" s="197">
        <v>37047</v>
      </c>
      <c r="AC1887" s="197">
        <v>19921</v>
      </c>
      <c r="AD1887" s="197">
        <f t="shared" si="179"/>
        <v>19921</v>
      </c>
      <c r="AE1887" s="197">
        <v>13753</v>
      </c>
      <c r="AJ1887">
        <v>0</v>
      </c>
      <c r="AK1887">
        <v>0</v>
      </c>
      <c r="AU1887" s="198">
        <v>0.27272727299999999</v>
      </c>
      <c r="AV1887" s="6">
        <v>0</v>
      </c>
      <c r="AW1887" s="198">
        <v>0.38356000000000001</v>
      </c>
      <c r="BO1887" s="198"/>
      <c r="BP1887" s="354">
        <f t="shared" si="175"/>
        <v>11246.310011246307</v>
      </c>
      <c r="BQ1887" s="354">
        <f t="shared" si="176"/>
        <v>0</v>
      </c>
      <c r="BR1887" s="354">
        <f t="shared" si="177"/>
        <v>41989.8014128</v>
      </c>
      <c r="CG1887" s="198"/>
      <c r="CH1887">
        <f>(Transest!$J$14/HexExtSoy!$K$4)</f>
        <v>0.20257267294641951</v>
      </c>
      <c r="CI1887">
        <f>(HydroProcOil!$K$14/HexExtSoy!$K$4)</f>
        <v>0.10977777777777777</v>
      </c>
      <c r="CJ1887">
        <f>(StarchFerm!$K$24/StarchFerm!$K$4)</f>
        <v>0.33157302630665886</v>
      </c>
      <c r="CY1887" s="198"/>
      <c r="CZ1887">
        <f>BP1887*CH1887*1000*LCI!$E$93</f>
        <v>86001864.261024624</v>
      </c>
      <c r="DA1887">
        <f>BQ1887*CI1887*1000*(LCI!$E$99)</f>
        <v>0</v>
      </c>
      <c r="DB1887">
        <f>BR1887*CJ1887*1000*(LCI!$E$96)</f>
        <v>375216374.99193543</v>
      </c>
    </row>
    <row r="1888" spans="1:106" x14ac:dyDescent="0.25">
      <c r="A1888" s="197">
        <v>37049</v>
      </c>
      <c r="B1888" s="197" t="s">
        <v>1803</v>
      </c>
      <c r="C1888" s="197" t="s">
        <v>1820</v>
      </c>
      <c r="D1888" s="197">
        <v>-77.098095400000005</v>
      </c>
      <c r="E1888" s="197">
        <v>35.133499999999998</v>
      </c>
      <c r="F1888">
        <v>2.54</v>
      </c>
      <c r="G1888">
        <f t="shared" si="178"/>
        <v>2.54</v>
      </c>
      <c r="H1888" s="198">
        <v>9.15</v>
      </c>
      <c r="Q1888" s="221">
        <f>(Q4973*10000)*TEA!$M$15*10^-6</f>
        <v>53.879792703299991</v>
      </c>
      <c r="R1888" s="221">
        <f>(R4973*10000)*TEA!$O$15*10^-6</f>
        <v>53.879792703299991</v>
      </c>
      <c r="AA1888">
        <f t="shared" si="180"/>
        <v>1</v>
      </c>
      <c r="AB1888" s="197">
        <v>37049</v>
      </c>
      <c r="AC1888" s="197">
        <v>10657</v>
      </c>
      <c r="AD1888" s="197">
        <f t="shared" si="179"/>
        <v>10657</v>
      </c>
      <c r="AE1888" s="197">
        <v>8659</v>
      </c>
      <c r="AJ1888">
        <v>0</v>
      </c>
      <c r="AK1888">
        <v>0</v>
      </c>
      <c r="AU1888" s="198">
        <v>0.27272727299999999</v>
      </c>
      <c r="AV1888" s="6">
        <v>0</v>
      </c>
      <c r="AW1888" s="198">
        <v>0.38356000000000001</v>
      </c>
      <c r="BO1888" s="198"/>
      <c r="BP1888" s="354">
        <f t="shared" si="175"/>
        <v>7382.3945528369395</v>
      </c>
      <c r="BQ1888" s="354">
        <f t="shared" si="176"/>
        <v>0</v>
      </c>
      <c r="BR1888" s="354">
        <f t="shared" si="177"/>
        <v>30389.401266000004</v>
      </c>
      <c r="CG1888" s="198"/>
      <c r="CH1888">
        <f>(Transest!$J$14/HexExtSoy!$K$4)</f>
        <v>0.20257267294641951</v>
      </c>
      <c r="CI1888">
        <f>(HydroProcOil!$K$14/HexExtSoy!$K$4)</f>
        <v>0.10977777777777777</v>
      </c>
      <c r="CJ1888">
        <f>(StarchFerm!$K$24/StarchFerm!$K$4)</f>
        <v>0.33157302630665886</v>
      </c>
      <c r="CY1888" s="198"/>
      <c r="CZ1888">
        <f>BP1888*CH1888*1000*LCI!$E$93</f>
        <v>56454045.248575792</v>
      </c>
      <c r="DA1888">
        <f>BQ1888*CI1888*1000*(LCI!$E$99)</f>
        <v>0</v>
      </c>
      <c r="DB1888">
        <f>BR1888*CJ1888*1000*(LCI!$E$96)</f>
        <v>271556439.83893508</v>
      </c>
    </row>
    <row r="1889" spans="1:106" x14ac:dyDescent="0.25">
      <c r="A1889" s="197">
        <v>37051</v>
      </c>
      <c r="B1889" s="197" t="s">
        <v>1803</v>
      </c>
      <c r="C1889" s="197" t="s">
        <v>1070</v>
      </c>
      <c r="D1889" s="197">
        <v>-78.830136199999998</v>
      </c>
      <c r="E1889" s="197">
        <v>35.047449999999998</v>
      </c>
      <c r="F1889">
        <v>2.34</v>
      </c>
      <c r="G1889">
        <f t="shared" si="178"/>
        <v>2.34</v>
      </c>
      <c r="H1889" s="198">
        <v>8.6999999999999993</v>
      </c>
      <c r="Q1889" s="221">
        <f>(Q4974*10000)*TEA!$M$15*10^-6</f>
        <v>53.299047835350002</v>
      </c>
      <c r="R1889" s="221">
        <f>(R4974*10000)*TEA!$O$15*10^-6</f>
        <v>53.299047835350002</v>
      </c>
      <c r="AA1889">
        <f t="shared" si="180"/>
        <v>1</v>
      </c>
      <c r="AB1889" s="197">
        <v>37051</v>
      </c>
      <c r="AC1889" s="197">
        <v>5438</v>
      </c>
      <c r="AD1889" s="197">
        <f t="shared" si="179"/>
        <v>5438</v>
      </c>
      <c r="AE1889" s="197">
        <v>2720</v>
      </c>
      <c r="AJ1889">
        <v>0</v>
      </c>
      <c r="AK1889">
        <v>0</v>
      </c>
      <c r="AU1889" s="198">
        <v>0.27272727299999999</v>
      </c>
      <c r="AV1889" s="6">
        <v>0</v>
      </c>
      <c r="AW1889" s="198">
        <v>0.38356000000000001</v>
      </c>
      <c r="BO1889" s="198"/>
      <c r="BP1889" s="354">
        <f t="shared" si="175"/>
        <v>3470.4327307431599</v>
      </c>
      <c r="BQ1889" s="354">
        <f t="shared" si="176"/>
        <v>0</v>
      </c>
      <c r="BR1889" s="354">
        <f t="shared" si="177"/>
        <v>9076.5638399999989</v>
      </c>
      <c r="CG1889" s="198"/>
      <c r="CH1889">
        <f>(Transest!$J$14/HexExtSoy!$K$4)</f>
        <v>0.20257267294641951</v>
      </c>
      <c r="CI1889">
        <f>(HydroProcOil!$K$14/HexExtSoy!$K$4)</f>
        <v>0.10977777777777777</v>
      </c>
      <c r="CJ1889">
        <f>(StarchFerm!$K$24/StarchFerm!$K$4)</f>
        <v>0.33157302630665886</v>
      </c>
      <c r="CY1889" s="198"/>
      <c r="CZ1889">
        <f>BP1889*CH1889*1000*LCI!$E$93</f>
        <v>26538810.004163735</v>
      </c>
      <c r="DA1889">
        <f>BQ1889*CI1889*1000*(LCI!$E$99)</f>
        <v>0</v>
      </c>
      <c r="DB1889">
        <f>BR1889*CJ1889*1000*(LCI!$E$96)</f>
        <v>81107203.817103758</v>
      </c>
    </row>
    <row r="1890" spans="1:106" x14ac:dyDescent="0.25">
      <c r="A1890" s="197">
        <v>37053</v>
      </c>
      <c r="B1890" s="197" t="s">
        <v>1803</v>
      </c>
      <c r="C1890" s="197" t="s">
        <v>1821</v>
      </c>
      <c r="D1890" s="197">
        <v>-75.946551499999998</v>
      </c>
      <c r="E1890" s="197">
        <v>36.523040000000002</v>
      </c>
      <c r="F1890">
        <v>2.7</v>
      </c>
      <c r="G1890">
        <f t="shared" si="178"/>
        <v>2.7</v>
      </c>
      <c r="H1890" s="198">
        <v>10.210000000000001</v>
      </c>
      <c r="Q1890" s="221">
        <f>(Q4975*10000)*TEA!$M$15*10^-6</f>
        <v>52.2491413698</v>
      </c>
      <c r="R1890" s="221">
        <f>(R4975*10000)*TEA!$O$15*10^-6</f>
        <v>52.2491413698</v>
      </c>
      <c r="AA1890">
        <f t="shared" si="180"/>
        <v>1</v>
      </c>
      <c r="AB1890" s="197">
        <v>37053</v>
      </c>
      <c r="AC1890" s="197">
        <v>8378</v>
      </c>
      <c r="AD1890" s="197">
        <f t="shared" si="179"/>
        <v>8378</v>
      </c>
      <c r="AE1890" s="197">
        <v>4767</v>
      </c>
      <c r="AJ1890">
        <v>0</v>
      </c>
      <c r="AK1890">
        <v>0</v>
      </c>
      <c r="AU1890" s="198">
        <v>0.27272727299999999</v>
      </c>
      <c r="AV1890" s="6">
        <v>0</v>
      </c>
      <c r="AW1890" s="198">
        <v>0.38356000000000001</v>
      </c>
      <c r="BO1890" s="198"/>
      <c r="BP1890" s="354">
        <f t="shared" si="175"/>
        <v>6169.2545516238006</v>
      </c>
      <c r="BQ1890" s="354">
        <f t="shared" si="176"/>
        <v>0</v>
      </c>
      <c r="BR1890" s="354">
        <f t="shared" si="177"/>
        <v>18668.275609200002</v>
      </c>
      <c r="CG1890" s="198"/>
      <c r="CH1890">
        <f>(Transest!$J$14/HexExtSoy!$K$4)</f>
        <v>0.20257267294641951</v>
      </c>
      <c r="CI1890">
        <f>(HydroProcOil!$K$14/HexExtSoy!$K$4)</f>
        <v>0.10977777777777777</v>
      </c>
      <c r="CJ1890">
        <f>(StarchFerm!$K$24/StarchFerm!$K$4)</f>
        <v>0.33157302630665886</v>
      </c>
      <c r="CY1890" s="198"/>
      <c r="CZ1890">
        <f>BP1890*CH1890*1000*LCI!$E$93</f>
        <v>47177020.019001</v>
      </c>
      <c r="DA1890">
        <f>BQ1890*CI1890*1000*(LCI!$E$99)</f>
        <v>0</v>
      </c>
      <c r="DB1890">
        <f>BR1890*CJ1890*1000*(LCI!$E$96)</f>
        <v>166817714.43908575</v>
      </c>
    </row>
    <row r="1891" spans="1:106" x14ac:dyDescent="0.25">
      <c r="A1891" s="197">
        <v>37055</v>
      </c>
      <c r="B1891" s="197" t="s">
        <v>1803</v>
      </c>
      <c r="C1891" s="197" t="s">
        <v>1822</v>
      </c>
      <c r="D1891" s="197">
        <v>-75.851073600000007</v>
      </c>
      <c r="E1891" s="197">
        <v>35.763289999999998</v>
      </c>
      <c r="F1891">
        <v>0</v>
      </c>
      <c r="G1891">
        <f t="shared" si="178"/>
        <v>0</v>
      </c>
      <c r="H1891" s="198">
        <v>0</v>
      </c>
      <c r="Q1891" s="221">
        <f>(Q4976*10000)*TEA!$M$15*10^-6</f>
        <v>52.974080491499997</v>
      </c>
      <c r="R1891" s="221">
        <f>(R4976*10000)*TEA!$O$15*10^-6</f>
        <v>52.974080491499997</v>
      </c>
      <c r="AA1891">
        <f t="shared" si="180"/>
        <v>1</v>
      </c>
      <c r="AB1891" s="197">
        <v>37055</v>
      </c>
      <c r="AC1891" s="197">
        <v>0</v>
      </c>
      <c r="AD1891" s="197">
        <f t="shared" si="179"/>
        <v>0</v>
      </c>
      <c r="AE1891" s="197">
        <v>0</v>
      </c>
      <c r="AJ1891">
        <v>0</v>
      </c>
      <c r="AK1891">
        <v>0</v>
      </c>
      <c r="AU1891" s="198">
        <v>0.27272727299999999</v>
      </c>
      <c r="AV1891" s="6">
        <v>0</v>
      </c>
      <c r="AW1891" s="198">
        <v>0.38356000000000001</v>
      </c>
      <c r="BO1891" s="198"/>
      <c r="BP1891" s="354">
        <f t="shared" si="175"/>
        <v>0</v>
      </c>
      <c r="BQ1891" s="354">
        <f t="shared" si="176"/>
        <v>0</v>
      </c>
      <c r="BR1891" s="354">
        <f t="shared" si="177"/>
        <v>0</v>
      </c>
      <c r="CG1891" s="198"/>
      <c r="CH1891">
        <f>(Transest!$J$14/HexExtSoy!$K$4)</f>
        <v>0.20257267294641951</v>
      </c>
      <c r="CI1891">
        <f>(HydroProcOil!$K$14/HexExtSoy!$K$4)</f>
        <v>0.10977777777777777</v>
      </c>
      <c r="CJ1891">
        <f>(StarchFerm!$K$24/StarchFerm!$K$4)</f>
        <v>0.33157302630665886</v>
      </c>
      <c r="CY1891" s="198"/>
      <c r="CZ1891">
        <f>BP1891*CH1891*1000*LCI!$E$93</f>
        <v>0</v>
      </c>
      <c r="DA1891">
        <f>BQ1891*CI1891*1000*(LCI!$E$99)</f>
        <v>0</v>
      </c>
      <c r="DB1891">
        <f>BR1891*CJ1891*1000*(LCI!$E$96)</f>
        <v>0</v>
      </c>
    </row>
    <row r="1892" spans="1:106" x14ac:dyDescent="0.25">
      <c r="A1892" s="197">
        <v>37057</v>
      </c>
      <c r="B1892" s="197" t="s">
        <v>1803</v>
      </c>
      <c r="C1892" s="197" t="s">
        <v>1823</v>
      </c>
      <c r="D1892" s="197">
        <v>-80.206302600000001</v>
      </c>
      <c r="E1892" s="197">
        <v>35.791319999999999</v>
      </c>
      <c r="F1892">
        <v>2.2999999999999998</v>
      </c>
      <c r="G1892">
        <f t="shared" si="178"/>
        <v>2.2999999999999998</v>
      </c>
      <c r="H1892" s="198">
        <v>7.12</v>
      </c>
      <c r="Q1892" s="221">
        <f>(Q4977*10000)*TEA!$M$15*10^-6</f>
        <v>50.215963086900004</v>
      </c>
      <c r="R1892" s="221">
        <f>(R4977*10000)*TEA!$O$15*10^-6</f>
        <v>50.215963086900004</v>
      </c>
      <c r="AA1892">
        <f t="shared" si="180"/>
        <v>1</v>
      </c>
      <c r="AB1892" s="197">
        <v>37057</v>
      </c>
      <c r="AC1892" s="197">
        <v>5197</v>
      </c>
      <c r="AD1892" s="197">
        <f t="shared" si="179"/>
        <v>5197</v>
      </c>
      <c r="AE1892" s="197">
        <v>1866</v>
      </c>
      <c r="AJ1892">
        <v>0</v>
      </c>
      <c r="AK1892">
        <v>0</v>
      </c>
      <c r="AU1892" s="198">
        <v>0.27272727299999999</v>
      </c>
      <c r="AV1892" s="6">
        <v>0</v>
      </c>
      <c r="AW1892" s="198">
        <v>0.38356000000000001</v>
      </c>
      <c r="BO1892" s="198"/>
      <c r="BP1892" s="354">
        <f t="shared" si="175"/>
        <v>3259.9363668962997</v>
      </c>
      <c r="BQ1892" s="354">
        <f t="shared" si="176"/>
        <v>0</v>
      </c>
      <c r="BR1892" s="354">
        <f t="shared" si="177"/>
        <v>5095.9474752000006</v>
      </c>
      <c r="CG1892" s="198"/>
      <c r="CH1892">
        <f>(Transest!$J$14/HexExtSoy!$K$4)</f>
        <v>0.20257267294641951</v>
      </c>
      <c r="CI1892">
        <f>(HydroProcOil!$K$14/HexExtSoy!$K$4)</f>
        <v>0.10977777777777777</v>
      </c>
      <c r="CJ1892">
        <f>(StarchFerm!$K$24/StarchFerm!$K$4)</f>
        <v>0.33157302630665886</v>
      </c>
      <c r="CY1892" s="198"/>
      <c r="CZ1892">
        <f>BP1892*CH1892*1000*LCI!$E$93</f>
        <v>24929119.386272728</v>
      </c>
      <c r="DA1892">
        <f>BQ1892*CI1892*1000*(LCI!$E$99)</f>
        <v>0</v>
      </c>
      <c r="DB1892">
        <f>BR1892*CJ1892*1000*(LCI!$E$96)</f>
        <v>45536841.672487132</v>
      </c>
    </row>
    <row r="1893" spans="1:106" x14ac:dyDescent="0.25">
      <c r="A1893" s="197">
        <v>37059</v>
      </c>
      <c r="B1893" s="197" t="s">
        <v>1803</v>
      </c>
      <c r="C1893" s="197" t="s">
        <v>1824</v>
      </c>
      <c r="D1893" s="197">
        <v>-80.539270700000003</v>
      </c>
      <c r="E1893" s="197">
        <v>35.929139999999997</v>
      </c>
      <c r="F1893">
        <v>2.73</v>
      </c>
      <c r="G1893">
        <f t="shared" si="178"/>
        <v>2.73</v>
      </c>
      <c r="H1893" s="198">
        <v>8.34</v>
      </c>
      <c r="Q1893" s="221">
        <f>(Q4978*10000)*TEA!$M$15*10^-6</f>
        <v>49.387613052149995</v>
      </c>
      <c r="R1893" s="221">
        <f>(R4978*10000)*TEA!$O$15*10^-6</f>
        <v>49.387613052149995</v>
      </c>
      <c r="AA1893">
        <f t="shared" si="180"/>
        <v>1</v>
      </c>
      <c r="AB1893" s="197">
        <v>37059</v>
      </c>
      <c r="AC1893" s="197">
        <v>4628</v>
      </c>
      <c r="AD1893" s="197">
        <f t="shared" si="179"/>
        <v>4628</v>
      </c>
      <c r="AE1893" s="197">
        <v>2867</v>
      </c>
      <c r="AJ1893">
        <v>0</v>
      </c>
      <c r="AK1893">
        <v>0</v>
      </c>
      <c r="AU1893" s="198">
        <v>0.27272727299999999</v>
      </c>
      <c r="AV1893" s="6">
        <v>0</v>
      </c>
      <c r="AW1893" s="198">
        <v>0.38356000000000001</v>
      </c>
      <c r="BO1893" s="198"/>
      <c r="BP1893" s="354">
        <f t="shared" si="175"/>
        <v>3445.7563670821201</v>
      </c>
      <c r="BQ1893" s="354">
        <f t="shared" si="176"/>
        <v>0</v>
      </c>
      <c r="BR1893" s="354">
        <f t="shared" si="177"/>
        <v>9171.2187768000003</v>
      </c>
      <c r="CG1893" s="198"/>
      <c r="CH1893">
        <f>(Transest!$J$14/HexExtSoy!$K$4)</f>
        <v>0.20257267294641951</v>
      </c>
      <c r="CI1893">
        <f>(HydroProcOil!$K$14/HexExtSoy!$K$4)</f>
        <v>0.10977777777777777</v>
      </c>
      <c r="CJ1893">
        <f>(StarchFerm!$K$24/StarchFerm!$K$4)</f>
        <v>0.33157302630665886</v>
      </c>
      <c r="CY1893" s="198"/>
      <c r="CZ1893">
        <f>BP1893*CH1893*1000*LCI!$E$93</f>
        <v>26350106.929474331</v>
      </c>
      <c r="DA1893">
        <f>BQ1893*CI1893*1000*(LCI!$E$99)</f>
        <v>0</v>
      </c>
      <c r="DB1893">
        <f>BR1893*CJ1893*1000*(LCI!$E$96)</f>
        <v>81953030.209851608</v>
      </c>
    </row>
    <row r="1894" spans="1:106" x14ac:dyDescent="0.25">
      <c r="A1894" s="197">
        <v>37061</v>
      </c>
      <c r="B1894" s="197" t="s">
        <v>1803</v>
      </c>
      <c r="C1894" s="197" t="s">
        <v>1825</v>
      </c>
      <c r="D1894" s="197">
        <v>-77.925127900000007</v>
      </c>
      <c r="E1894" s="197">
        <v>34.939790000000002</v>
      </c>
      <c r="F1894">
        <v>2.5099999999999998</v>
      </c>
      <c r="G1894">
        <f t="shared" si="178"/>
        <v>2.5099999999999998</v>
      </c>
      <c r="H1894" s="198">
        <v>8.33</v>
      </c>
      <c r="Q1894" s="221">
        <f>(Q4979*10000)*TEA!$M$15*10^-6</f>
        <v>53.975531498849996</v>
      </c>
      <c r="R1894" s="221">
        <f>(R4979*10000)*TEA!$O$15*10^-6</f>
        <v>53.975531498849996</v>
      </c>
      <c r="AA1894">
        <f t="shared" si="180"/>
        <v>1</v>
      </c>
      <c r="AB1894" s="197">
        <v>37061</v>
      </c>
      <c r="AC1894" s="197">
        <v>24299</v>
      </c>
      <c r="AD1894" s="197">
        <f t="shared" si="179"/>
        <v>24299</v>
      </c>
      <c r="AE1894" s="197">
        <v>15745</v>
      </c>
      <c r="AJ1894">
        <v>0</v>
      </c>
      <c r="AK1894">
        <v>0</v>
      </c>
      <c r="AU1894" s="198">
        <v>0.27272727299999999</v>
      </c>
      <c r="AV1894" s="6">
        <v>0</v>
      </c>
      <c r="AW1894" s="198">
        <v>0.38356000000000001</v>
      </c>
      <c r="BO1894" s="198"/>
      <c r="BP1894" s="354">
        <f t="shared" si="175"/>
        <v>16633.770016633767</v>
      </c>
      <c r="BQ1894" s="354">
        <f t="shared" si="176"/>
        <v>0</v>
      </c>
      <c r="BR1894" s="354">
        <f t="shared" si="177"/>
        <v>50306.137826000006</v>
      </c>
      <c r="CG1894" s="198"/>
      <c r="CH1894">
        <f>(Transest!$J$14/HexExtSoy!$K$4)</f>
        <v>0.20257267294641951</v>
      </c>
      <c r="CI1894">
        <f>(HydroProcOil!$K$14/HexExtSoy!$K$4)</f>
        <v>0.10977777777777777</v>
      </c>
      <c r="CJ1894">
        <f>(StarchFerm!$K$24/StarchFerm!$K$4)</f>
        <v>0.33157302630665886</v>
      </c>
      <c r="CY1894" s="198"/>
      <c r="CZ1894">
        <f>BP1894*CH1894*1000*LCI!$E$93</f>
        <v>127200408.81756805</v>
      </c>
      <c r="DA1894">
        <f>BQ1894*CI1894*1000*(LCI!$E$99)</f>
        <v>0</v>
      </c>
      <c r="DB1894">
        <f>BR1894*CJ1894*1000*(LCI!$E$96)</f>
        <v>449530267.82266271</v>
      </c>
    </row>
    <row r="1895" spans="1:106" x14ac:dyDescent="0.25">
      <c r="A1895" s="197">
        <v>37063</v>
      </c>
      <c r="B1895" s="197" t="s">
        <v>1803</v>
      </c>
      <c r="C1895" s="197" t="s">
        <v>1826</v>
      </c>
      <c r="D1895" s="197">
        <v>-78.882895099999999</v>
      </c>
      <c r="E1895" s="197">
        <v>36.029850000000003</v>
      </c>
      <c r="F1895">
        <v>1.04</v>
      </c>
      <c r="G1895">
        <f t="shared" si="178"/>
        <v>1.04</v>
      </c>
      <c r="H1895" s="198">
        <v>7.58</v>
      </c>
      <c r="Q1895" s="221">
        <f>(Q4980*10000)*TEA!$M$15*10^-6</f>
        <v>50.568750077400004</v>
      </c>
      <c r="R1895" s="221">
        <f>(R4980*10000)*TEA!$O$15*10^-6</f>
        <v>50.568750077400004</v>
      </c>
      <c r="AA1895">
        <f t="shared" si="180"/>
        <v>1</v>
      </c>
      <c r="AB1895" s="197">
        <v>37063</v>
      </c>
      <c r="AC1895" s="197">
        <v>85</v>
      </c>
      <c r="AD1895" s="197">
        <f t="shared" si="179"/>
        <v>85</v>
      </c>
      <c r="AE1895" s="197">
        <v>98</v>
      </c>
      <c r="AJ1895">
        <v>0</v>
      </c>
      <c r="AK1895">
        <v>0</v>
      </c>
      <c r="AU1895" s="198">
        <v>0.27272727299999999</v>
      </c>
      <c r="AV1895" s="6">
        <v>0</v>
      </c>
      <c r="AW1895" s="198">
        <v>0.38356000000000001</v>
      </c>
      <c r="BO1895" s="198"/>
      <c r="BP1895" s="354">
        <f t="shared" si="175"/>
        <v>24.109090933200001</v>
      </c>
      <c r="BQ1895" s="354">
        <f t="shared" si="176"/>
        <v>0</v>
      </c>
      <c r="BR1895" s="354">
        <f t="shared" si="177"/>
        <v>284.9237104</v>
      </c>
      <c r="CG1895" s="198"/>
      <c r="CH1895">
        <f>(Transest!$J$14/HexExtSoy!$K$4)</f>
        <v>0.20257267294641951</v>
      </c>
      <c r="CI1895">
        <f>(HydroProcOil!$K$14/HexExtSoy!$K$4)</f>
        <v>0.10977777777777777</v>
      </c>
      <c r="CJ1895">
        <f>(StarchFerm!$K$24/StarchFerm!$K$4)</f>
        <v>0.33157302630665886</v>
      </c>
      <c r="CY1895" s="198"/>
      <c r="CZ1895">
        <f>BP1895*CH1895*1000*LCI!$E$93</f>
        <v>184365.07297240957</v>
      </c>
      <c r="DA1895">
        <f>BQ1895*CI1895*1000*(LCI!$E$99)</f>
        <v>0</v>
      </c>
      <c r="DB1895">
        <f>BR1895*CJ1895*1000*(LCI!$E$96)</f>
        <v>2546047.8060977589</v>
      </c>
    </row>
    <row r="1896" spans="1:106" x14ac:dyDescent="0.25">
      <c r="A1896" s="197">
        <v>37065</v>
      </c>
      <c r="B1896" s="197" t="s">
        <v>1803</v>
      </c>
      <c r="C1896" s="197" t="s">
        <v>1827</v>
      </c>
      <c r="D1896" s="197">
        <v>-77.599542700000001</v>
      </c>
      <c r="E1896" s="197">
        <v>35.908589999999997</v>
      </c>
      <c r="F1896">
        <v>2.48</v>
      </c>
      <c r="G1896">
        <f t="shared" si="178"/>
        <v>2.48</v>
      </c>
      <c r="H1896" s="198">
        <v>8.02</v>
      </c>
      <c r="Q1896" s="221">
        <f>(Q4981*10000)*TEA!$M$15*10^-6</f>
        <v>52.142986003499999</v>
      </c>
      <c r="R1896" s="221">
        <f>(R4981*10000)*TEA!$O$15*10^-6</f>
        <v>52.142986003499999</v>
      </c>
      <c r="AA1896">
        <f t="shared" si="180"/>
        <v>1</v>
      </c>
      <c r="AB1896" s="197">
        <v>37065</v>
      </c>
      <c r="AC1896" s="197">
        <v>16952</v>
      </c>
      <c r="AD1896" s="197">
        <f t="shared" si="179"/>
        <v>16952</v>
      </c>
      <c r="AE1896" s="197">
        <v>5917</v>
      </c>
      <c r="AJ1896">
        <v>0</v>
      </c>
      <c r="AK1896">
        <v>0</v>
      </c>
      <c r="AU1896" s="198">
        <v>0.27272727299999999</v>
      </c>
      <c r="AV1896" s="6">
        <v>0</v>
      </c>
      <c r="AW1896" s="198">
        <v>0.38356000000000001</v>
      </c>
      <c r="BO1896" s="198"/>
      <c r="BP1896" s="354">
        <f t="shared" si="175"/>
        <v>11465.71637510208</v>
      </c>
      <c r="BQ1896" s="354">
        <f t="shared" si="176"/>
        <v>0</v>
      </c>
      <c r="BR1896" s="354">
        <f t="shared" si="177"/>
        <v>18201.586650400001</v>
      </c>
      <c r="CG1896" s="198"/>
      <c r="CH1896">
        <f>(Transest!$J$14/HexExtSoy!$K$4)</f>
        <v>0.20257267294641951</v>
      </c>
      <c r="CI1896">
        <f>(HydroProcOil!$K$14/HexExtSoy!$K$4)</f>
        <v>0.10977777777777777</v>
      </c>
      <c r="CJ1896">
        <f>(StarchFerm!$K$24/StarchFerm!$K$4)</f>
        <v>0.33157302630665886</v>
      </c>
      <c r="CY1896" s="198"/>
      <c r="CZ1896">
        <f>BP1896*CH1896*1000*LCI!$E$93</f>
        <v>87679690.703961</v>
      </c>
      <c r="DA1896">
        <f>BQ1896*CI1896*1000*(LCI!$E$99)</f>
        <v>0</v>
      </c>
      <c r="DB1896">
        <f>BR1896*CJ1896*1000*(LCI!$E$96)</f>
        <v>162647431.81144947</v>
      </c>
    </row>
    <row r="1897" spans="1:106" x14ac:dyDescent="0.25">
      <c r="A1897" s="197">
        <v>37067</v>
      </c>
      <c r="B1897" s="197" t="s">
        <v>1803</v>
      </c>
      <c r="C1897" s="197" t="s">
        <v>954</v>
      </c>
      <c r="D1897" s="197">
        <v>-80.256786000000005</v>
      </c>
      <c r="E1897" s="197">
        <v>36.126579999999997</v>
      </c>
      <c r="F1897">
        <v>2.11</v>
      </c>
      <c r="G1897">
        <f t="shared" si="178"/>
        <v>2.11</v>
      </c>
      <c r="H1897" s="198">
        <v>6.97</v>
      </c>
      <c r="Q1897" s="221">
        <f>(Q4982*10000)*TEA!$M$15*10^-6</f>
        <v>48.958580850299995</v>
      </c>
      <c r="R1897" s="221">
        <f>(R4982*10000)*TEA!$O$15*10^-6</f>
        <v>48.958580850299995</v>
      </c>
      <c r="AA1897">
        <f t="shared" si="180"/>
        <v>1</v>
      </c>
      <c r="AB1897" s="197">
        <v>37067</v>
      </c>
      <c r="AC1897" s="197">
        <v>1464</v>
      </c>
      <c r="AD1897" s="197">
        <f t="shared" si="179"/>
        <v>1464</v>
      </c>
      <c r="AE1897" s="197">
        <v>359</v>
      </c>
      <c r="AJ1897">
        <v>0</v>
      </c>
      <c r="AK1897">
        <v>0</v>
      </c>
      <c r="AU1897" s="198">
        <v>0.27272727299999999</v>
      </c>
      <c r="AV1897" s="6">
        <v>0</v>
      </c>
      <c r="AW1897" s="198">
        <v>0.38356000000000001</v>
      </c>
      <c r="BO1897" s="198"/>
      <c r="BP1897" s="354">
        <f t="shared" si="175"/>
        <v>842.46545538791997</v>
      </c>
      <c r="BQ1897" s="354">
        <f t="shared" si="176"/>
        <v>0</v>
      </c>
      <c r="BR1897" s="354">
        <f t="shared" si="177"/>
        <v>959.7553388</v>
      </c>
      <c r="CG1897" s="198"/>
      <c r="CH1897">
        <f>(Transest!$J$14/HexExtSoy!$K$4)</f>
        <v>0.20257267294641951</v>
      </c>
      <c r="CI1897">
        <f>(HydroProcOil!$K$14/HexExtSoy!$K$4)</f>
        <v>0.10977777777777777</v>
      </c>
      <c r="CJ1897">
        <f>(StarchFerm!$K$24/StarchFerm!$K$4)</f>
        <v>0.33157302630665886</v>
      </c>
      <c r="CY1897" s="198"/>
      <c r="CZ1897">
        <f>BP1897*CH1897*1000*LCI!$E$93</f>
        <v>6442433.0884014945</v>
      </c>
      <c r="DA1897">
        <f>BQ1897*CI1897*1000*(LCI!$E$99)</f>
        <v>0</v>
      </c>
      <c r="DB1897">
        <f>BR1897*CJ1897*1000*(LCI!$E$96)</f>
        <v>8576271.0702870004</v>
      </c>
    </row>
    <row r="1898" spans="1:106" x14ac:dyDescent="0.25">
      <c r="A1898" s="197">
        <v>37069</v>
      </c>
      <c r="B1898" s="197" t="s">
        <v>1803</v>
      </c>
      <c r="C1898" s="197" t="s">
        <v>621</v>
      </c>
      <c r="D1898" s="197">
        <v>-78.278445099999999</v>
      </c>
      <c r="E1898" s="197">
        <v>36.076320000000003</v>
      </c>
      <c r="F1898">
        <v>1.92</v>
      </c>
      <c r="G1898">
        <f t="shared" si="178"/>
        <v>1.92</v>
      </c>
      <c r="H1898" s="198">
        <v>6.25</v>
      </c>
      <c r="Q1898" s="221">
        <f>(Q4983*10000)*TEA!$M$15*10^-6</f>
        <v>51.059128865849992</v>
      </c>
      <c r="R1898" s="221">
        <f>(R4983*10000)*TEA!$O$15*10^-6</f>
        <v>51.059128865849992</v>
      </c>
      <c r="AA1898">
        <f t="shared" si="180"/>
        <v>1</v>
      </c>
      <c r="AB1898" s="197">
        <v>37069</v>
      </c>
      <c r="AC1898" s="197">
        <v>6534</v>
      </c>
      <c r="AD1898" s="197">
        <f t="shared" si="179"/>
        <v>6534</v>
      </c>
      <c r="AE1898" s="197">
        <v>418</v>
      </c>
      <c r="AJ1898">
        <v>0</v>
      </c>
      <c r="AK1898">
        <v>0</v>
      </c>
      <c r="AU1898" s="198">
        <v>0.27272727299999999</v>
      </c>
      <c r="AV1898" s="6">
        <v>0</v>
      </c>
      <c r="AW1898" s="198">
        <v>0.38356000000000001</v>
      </c>
      <c r="BO1898" s="198"/>
      <c r="BP1898" s="354">
        <f t="shared" si="175"/>
        <v>3421.4400034214395</v>
      </c>
      <c r="BQ1898" s="354">
        <f t="shared" si="176"/>
        <v>0</v>
      </c>
      <c r="BR1898" s="354">
        <f t="shared" si="177"/>
        <v>1002.0505000000001</v>
      </c>
      <c r="CG1898" s="198"/>
      <c r="CH1898">
        <f>(Transest!$J$14/HexExtSoy!$K$4)</f>
        <v>0.20257267294641951</v>
      </c>
      <c r="CI1898">
        <f>(HydroProcOil!$K$14/HexExtSoy!$K$4)</f>
        <v>0.10977777777777777</v>
      </c>
      <c r="CJ1898">
        <f>(StarchFerm!$K$24/StarchFerm!$K$4)</f>
        <v>0.33157302630665886</v>
      </c>
      <c r="CY1898" s="198"/>
      <c r="CZ1898">
        <f>BP1898*CH1898*1000*LCI!$E$93</f>
        <v>26164156.817413013</v>
      </c>
      <c r="DA1898">
        <f>BQ1898*CI1898*1000*(LCI!$E$99)</f>
        <v>0</v>
      </c>
      <c r="DB1898">
        <f>BR1898*CJ1898*1000*(LCI!$E$96)</f>
        <v>8954216.107681863</v>
      </c>
    </row>
    <row r="1899" spans="1:106" x14ac:dyDescent="0.25">
      <c r="A1899" s="197">
        <v>37071</v>
      </c>
      <c r="B1899" s="197" t="s">
        <v>1803</v>
      </c>
      <c r="C1899" s="197" t="s">
        <v>1828</v>
      </c>
      <c r="D1899" s="197">
        <v>-81.178578400000006</v>
      </c>
      <c r="E1899" s="197">
        <v>35.30518</v>
      </c>
      <c r="F1899">
        <v>2.57</v>
      </c>
      <c r="G1899">
        <f t="shared" si="178"/>
        <v>2.57</v>
      </c>
      <c r="H1899" s="198">
        <v>7.64</v>
      </c>
      <c r="Q1899" s="221">
        <f>(Q4984*10000)*TEA!$M$15*10^-6</f>
        <v>50.848215210899994</v>
      </c>
      <c r="R1899" s="221">
        <f>(R4984*10000)*TEA!$O$15*10^-6</f>
        <v>50.848215210899994</v>
      </c>
      <c r="AA1899">
        <f t="shared" si="180"/>
        <v>1</v>
      </c>
      <c r="AB1899" s="197">
        <v>37071</v>
      </c>
      <c r="AC1899" s="197">
        <v>1384</v>
      </c>
      <c r="AD1899" s="197">
        <f t="shared" si="179"/>
        <v>1384</v>
      </c>
      <c r="AE1899" s="197">
        <v>125</v>
      </c>
      <c r="AJ1899">
        <v>0</v>
      </c>
      <c r="AK1899">
        <v>0</v>
      </c>
      <c r="AU1899" s="198">
        <v>0.27272727299999999</v>
      </c>
      <c r="AV1899" s="6">
        <v>0</v>
      </c>
      <c r="AW1899" s="198">
        <v>0.38356000000000001</v>
      </c>
      <c r="BO1899" s="198"/>
      <c r="BP1899" s="354">
        <f t="shared" si="175"/>
        <v>970.05818278823983</v>
      </c>
      <c r="BQ1899" s="354">
        <f t="shared" si="176"/>
        <v>0</v>
      </c>
      <c r="BR1899" s="354">
        <f t="shared" si="177"/>
        <v>366.2998</v>
      </c>
      <c r="CG1899" s="198"/>
      <c r="CH1899">
        <f>(Transest!$J$14/HexExtSoy!$K$4)</f>
        <v>0.20257267294641951</v>
      </c>
      <c r="CI1899">
        <f>(HydroProcOil!$K$14/HexExtSoy!$K$4)</f>
        <v>0.10977777777777777</v>
      </c>
      <c r="CJ1899">
        <f>(StarchFerm!$K$24/StarchFerm!$K$4)</f>
        <v>0.33157302630665886</v>
      </c>
      <c r="CY1899" s="198"/>
      <c r="CZ1899">
        <f>BP1899*CH1899*1000*LCI!$E$93</f>
        <v>7418149.7822862454</v>
      </c>
      <c r="DA1899">
        <f>BQ1899*CI1899*1000*(LCI!$E$99)</f>
        <v>0</v>
      </c>
      <c r="DB1899">
        <f>BR1899*CJ1899*1000*(LCI!$E$96)</f>
        <v>3273215.8403200684</v>
      </c>
    </row>
    <row r="1900" spans="1:106" x14ac:dyDescent="0.25">
      <c r="A1900" s="197">
        <v>37073</v>
      </c>
      <c r="B1900" s="197" t="s">
        <v>1803</v>
      </c>
      <c r="C1900" s="197" t="s">
        <v>1829</v>
      </c>
      <c r="D1900" s="197">
        <v>-76.697597000000002</v>
      </c>
      <c r="E1900" s="197">
        <v>36.444510000000001</v>
      </c>
      <c r="F1900">
        <v>2.84</v>
      </c>
      <c r="G1900">
        <f t="shared" si="178"/>
        <v>2.84</v>
      </c>
      <c r="H1900" s="198">
        <v>8.4499999999999993</v>
      </c>
      <c r="Q1900" s="221">
        <f>(Q4985*10000)*TEA!$M$15*10^-6</f>
        <v>51.916439854799989</v>
      </c>
      <c r="R1900" s="221">
        <f>(R4985*10000)*TEA!$O$15*10^-6</f>
        <v>51.916439854799989</v>
      </c>
      <c r="AA1900">
        <f t="shared" si="180"/>
        <v>1</v>
      </c>
      <c r="AB1900" s="197">
        <v>37073</v>
      </c>
      <c r="AC1900" s="197">
        <v>9779</v>
      </c>
      <c r="AD1900" s="197">
        <f t="shared" si="179"/>
        <v>9779</v>
      </c>
      <c r="AE1900" s="197">
        <v>1755</v>
      </c>
      <c r="AJ1900">
        <v>0</v>
      </c>
      <c r="AK1900">
        <v>0</v>
      </c>
      <c r="AU1900" s="198">
        <v>0.27272727299999999</v>
      </c>
      <c r="AV1900" s="6">
        <v>0</v>
      </c>
      <c r="AW1900" s="198">
        <v>0.38356000000000001</v>
      </c>
      <c r="BO1900" s="198"/>
      <c r="BP1900" s="354">
        <f t="shared" si="175"/>
        <v>7574.2800075742789</v>
      </c>
      <c r="BQ1900" s="354">
        <f t="shared" si="176"/>
        <v>0</v>
      </c>
      <c r="BR1900" s="354">
        <f t="shared" si="177"/>
        <v>5688.0989099999997</v>
      </c>
      <c r="CG1900" s="198"/>
      <c r="CH1900">
        <f>(Transest!$J$14/HexExtSoy!$K$4)</f>
        <v>0.20257267294641951</v>
      </c>
      <c r="CI1900">
        <f>(HydroProcOil!$K$14/HexExtSoy!$K$4)</f>
        <v>0.10977777777777777</v>
      </c>
      <c r="CJ1900">
        <f>(StarchFerm!$K$24/StarchFerm!$K$4)</f>
        <v>0.33157302630665886</v>
      </c>
      <c r="CY1900" s="198"/>
      <c r="CZ1900">
        <f>BP1900*CH1900*1000*LCI!$E$93</f>
        <v>57921416.040905304</v>
      </c>
      <c r="DA1900">
        <f>BQ1900*CI1900*1000*(LCI!$E$99)</f>
        <v>0</v>
      </c>
      <c r="DB1900">
        <f>BR1900*CJ1900*1000*(LCI!$E$96)</f>
        <v>50828243.56857229</v>
      </c>
    </row>
    <row r="1901" spans="1:106" x14ac:dyDescent="0.25">
      <c r="A1901" s="197">
        <v>37075</v>
      </c>
      <c r="B1901" s="197" t="s">
        <v>1803</v>
      </c>
      <c r="C1901" s="197" t="s">
        <v>664</v>
      </c>
      <c r="D1901" s="197">
        <v>-83.836937899999995</v>
      </c>
      <c r="E1901" s="197">
        <v>35.350140000000003</v>
      </c>
      <c r="F1901">
        <v>0</v>
      </c>
      <c r="G1901">
        <f t="shared" si="178"/>
        <v>0</v>
      </c>
      <c r="H1901" s="198">
        <v>5.65</v>
      </c>
      <c r="Q1901" s="221">
        <f>(Q4986*10000)*TEA!$M$15*10^-6</f>
        <v>43.221127439699998</v>
      </c>
      <c r="R1901" s="221">
        <f>(R4986*10000)*TEA!$O$15*10^-6</f>
        <v>43.221127439699998</v>
      </c>
      <c r="AA1901">
        <f t="shared" si="180"/>
        <v>1</v>
      </c>
      <c r="AB1901" s="197">
        <v>37075</v>
      </c>
      <c r="AC1901" s="197">
        <v>0</v>
      </c>
      <c r="AD1901" s="197">
        <f t="shared" si="179"/>
        <v>0</v>
      </c>
      <c r="AE1901" s="197">
        <v>3</v>
      </c>
      <c r="AJ1901">
        <v>0</v>
      </c>
      <c r="AK1901">
        <v>0</v>
      </c>
      <c r="AU1901" s="198">
        <v>0.27272727299999999</v>
      </c>
      <c r="AV1901" s="6">
        <v>0</v>
      </c>
      <c r="AW1901" s="198">
        <v>0.38356000000000001</v>
      </c>
      <c r="BO1901" s="198"/>
      <c r="BP1901" s="354">
        <f t="shared" si="175"/>
        <v>0</v>
      </c>
      <c r="BQ1901" s="354">
        <f t="shared" si="176"/>
        <v>0</v>
      </c>
      <c r="BR1901" s="354">
        <f t="shared" si="177"/>
        <v>6.5013420000000011</v>
      </c>
      <c r="CG1901" s="198"/>
      <c r="CH1901">
        <f>(Transest!$J$14/HexExtSoy!$K$4)</f>
        <v>0.20257267294641951</v>
      </c>
      <c r="CI1901">
        <f>(HydroProcOil!$K$14/HexExtSoy!$K$4)</f>
        <v>0.10977777777777777</v>
      </c>
      <c r="CJ1901">
        <f>(StarchFerm!$K$24/StarchFerm!$K$4)</f>
        <v>0.33157302630665886</v>
      </c>
      <c r="CY1901" s="198"/>
      <c r="CZ1901">
        <f>BP1901*CH1901*1000*LCI!$E$93</f>
        <v>0</v>
      </c>
      <c r="DA1901">
        <f>BQ1901*CI1901*1000*(LCI!$E$99)</f>
        <v>0</v>
      </c>
      <c r="DB1901">
        <f>BR1901*CJ1901*1000*(LCI!$E$96)</f>
        <v>58095.296851754109</v>
      </c>
    </row>
    <row r="1902" spans="1:106" x14ac:dyDescent="0.25">
      <c r="A1902" s="197">
        <v>37077</v>
      </c>
      <c r="B1902" s="197" t="s">
        <v>1803</v>
      </c>
      <c r="C1902" s="197" t="s">
        <v>1830</v>
      </c>
      <c r="D1902" s="197">
        <v>-78.649088800000001</v>
      </c>
      <c r="E1902" s="197">
        <v>36.29759</v>
      </c>
      <c r="F1902">
        <v>1.71</v>
      </c>
      <c r="G1902">
        <f t="shared" si="178"/>
        <v>1.71</v>
      </c>
      <c r="H1902" s="198">
        <v>6.8</v>
      </c>
      <c r="Q1902" s="221">
        <f>(Q4987*10000)*TEA!$M$15*10^-6</f>
        <v>50.010530125950005</v>
      </c>
      <c r="R1902" s="221">
        <f>(R4987*10000)*TEA!$O$15*10^-6</f>
        <v>50.010530125950005</v>
      </c>
      <c r="AA1902">
        <f t="shared" si="180"/>
        <v>1</v>
      </c>
      <c r="AB1902" s="197">
        <v>37077</v>
      </c>
      <c r="AC1902" s="197">
        <v>2680</v>
      </c>
      <c r="AD1902" s="197">
        <f t="shared" si="179"/>
        <v>2680</v>
      </c>
      <c r="AE1902" s="197">
        <v>1070</v>
      </c>
      <c r="AJ1902">
        <v>0</v>
      </c>
      <c r="AK1902">
        <v>0</v>
      </c>
      <c r="AU1902" s="198">
        <v>0.27272727299999999</v>
      </c>
      <c r="AV1902" s="6">
        <v>0</v>
      </c>
      <c r="AW1902" s="198">
        <v>0.38356000000000001</v>
      </c>
      <c r="BO1902" s="198"/>
      <c r="BP1902" s="354">
        <f t="shared" si="175"/>
        <v>1249.8545467044</v>
      </c>
      <c r="BQ1902" s="354">
        <f t="shared" si="176"/>
        <v>0</v>
      </c>
      <c r="BR1902" s="354">
        <f t="shared" si="177"/>
        <v>2790.7825600000001</v>
      </c>
      <c r="CG1902" s="198"/>
      <c r="CH1902">
        <f>(Transest!$J$14/HexExtSoy!$K$4)</f>
        <v>0.20257267294641951</v>
      </c>
      <c r="CI1902">
        <f>(HydroProcOil!$K$14/HexExtSoy!$K$4)</f>
        <v>0.10977777777777777</v>
      </c>
      <c r="CJ1902">
        <f>(StarchFerm!$K$24/StarchFerm!$K$4)</f>
        <v>0.33157302630665886</v>
      </c>
      <c r="CY1902" s="198"/>
      <c r="CZ1902">
        <f>BP1902*CH1902*1000*LCI!$E$93</f>
        <v>9557785.706085505</v>
      </c>
      <c r="DA1902">
        <f>BQ1902*CI1902*1000*(LCI!$E$99)</f>
        <v>0</v>
      </c>
      <c r="DB1902">
        <f>BR1902*CJ1902*1000*(LCI!$E$96)</f>
        <v>24938134.506983057</v>
      </c>
    </row>
    <row r="1903" spans="1:106" x14ac:dyDescent="0.25">
      <c r="A1903" s="197">
        <v>37079</v>
      </c>
      <c r="B1903" s="197" t="s">
        <v>1803</v>
      </c>
      <c r="C1903" s="197" t="s">
        <v>623</v>
      </c>
      <c r="D1903" s="197">
        <v>-77.681517299999996</v>
      </c>
      <c r="E1903" s="197">
        <v>35.484000000000002</v>
      </c>
      <c r="F1903">
        <v>2.63</v>
      </c>
      <c r="G1903">
        <f t="shared" si="178"/>
        <v>2.63</v>
      </c>
      <c r="H1903" s="198">
        <v>8.1199999999999992</v>
      </c>
      <c r="Q1903" s="221">
        <f>(Q4988*10000)*TEA!$M$15*10^-6</f>
        <v>52.965511109099992</v>
      </c>
      <c r="R1903" s="221">
        <f>(R4988*10000)*TEA!$O$15*10^-6</f>
        <v>52.965511109099992</v>
      </c>
      <c r="AA1903">
        <f t="shared" si="180"/>
        <v>1</v>
      </c>
      <c r="AB1903" s="197">
        <v>37079</v>
      </c>
      <c r="AC1903" s="197">
        <v>11194</v>
      </c>
      <c r="AD1903" s="197">
        <f t="shared" si="179"/>
        <v>11194</v>
      </c>
      <c r="AE1903" s="197">
        <v>4087</v>
      </c>
      <c r="AJ1903">
        <v>0</v>
      </c>
      <c r="AK1903">
        <v>0</v>
      </c>
      <c r="AU1903" s="198">
        <v>0.27272727299999999</v>
      </c>
      <c r="AV1903" s="6">
        <v>0</v>
      </c>
      <c r="AW1903" s="198">
        <v>0.38356000000000001</v>
      </c>
      <c r="BO1903" s="198"/>
      <c r="BP1903" s="354">
        <f t="shared" si="175"/>
        <v>8029.1509171200587</v>
      </c>
      <c r="BQ1903" s="354">
        <f t="shared" si="176"/>
        <v>0</v>
      </c>
      <c r="BR1903" s="354">
        <f t="shared" si="177"/>
        <v>12728.990926399998</v>
      </c>
      <c r="CG1903" s="198"/>
      <c r="CH1903">
        <f>(Transest!$J$14/HexExtSoy!$K$4)</f>
        <v>0.20257267294641951</v>
      </c>
      <c r="CI1903">
        <f>(HydroProcOil!$K$14/HexExtSoy!$K$4)</f>
        <v>0.10977777777777777</v>
      </c>
      <c r="CJ1903">
        <f>(StarchFerm!$K$24/StarchFerm!$K$4)</f>
        <v>0.33157302630665886</v>
      </c>
      <c r="CY1903" s="198"/>
      <c r="CZ1903">
        <f>BP1903*CH1903*1000*LCI!$E$93</f>
        <v>61399867.744613022</v>
      </c>
      <c r="DA1903">
        <f>BQ1903*CI1903*1000*(LCI!$E$99)</f>
        <v>0</v>
      </c>
      <c r="DB1903">
        <f>BR1903*CJ1903*1000*(LCI!$E$96)</f>
        <v>113744901.66683927</v>
      </c>
    </row>
    <row r="1904" spans="1:106" x14ac:dyDescent="0.25">
      <c r="A1904" s="197">
        <v>37081</v>
      </c>
      <c r="B1904" s="197" t="s">
        <v>1803</v>
      </c>
      <c r="C1904" s="197" t="s">
        <v>1831</v>
      </c>
      <c r="D1904" s="197">
        <v>-79.786894099999998</v>
      </c>
      <c r="E1904" s="197">
        <v>36.071100000000001</v>
      </c>
      <c r="F1904">
        <v>2.36</v>
      </c>
      <c r="G1904">
        <f t="shared" si="178"/>
        <v>2.36</v>
      </c>
      <c r="H1904" s="198">
        <v>7.57</v>
      </c>
      <c r="Q1904" s="221">
        <f>(Q4989*10000)*TEA!$M$15*10^-6</f>
        <v>49.533170153849994</v>
      </c>
      <c r="R1904" s="221">
        <f>(R4989*10000)*TEA!$O$15*10^-6</f>
        <v>49.533170153849994</v>
      </c>
      <c r="AA1904">
        <f t="shared" si="180"/>
        <v>1</v>
      </c>
      <c r="AB1904" s="197">
        <v>37081</v>
      </c>
      <c r="AC1904" s="197">
        <v>3968</v>
      </c>
      <c r="AD1904" s="197">
        <f t="shared" si="179"/>
        <v>3968</v>
      </c>
      <c r="AE1904" s="197">
        <v>1006</v>
      </c>
      <c r="AJ1904">
        <v>0</v>
      </c>
      <c r="AK1904">
        <v>0</v>
      </c>
      <c r="AU1904" s="198">
        <v>0.27272727299999999</v>
      </c>
      <c r="AV1904" s="6">
        <v>0</v>
      </c>
      <c r="AW1904" s="198">
        <v>0.38356000000000001</v>
      </c>
      <c r="BO1904" s="198"/>
      <c r="BP1904" s="354">
        <f t="shared" si="175"/>
        <v>2553.9490934630398</v>
      </c>
      <c r="BQ1904" s="354">
        <f t="shared" si="176"/>
        <v>0</v>
      </c>
      <c r="BR1904" s="354">
        <f t="shared" si="177"/>
        <v>2920.9704952000002</v>
      </c>
      <c r="CG1904" s="198"/>
      <c r="CH1904">
        <f>(Transest!$J$14/HexExtSoy!$K$4)</f>
        <v>0.20257267294641951</v>
      </c>
      <c r="CI1904">
        <f>(HydroProcOil!$K$14/HexExtSoy!$K$4)</f>
        <v>0.10977777777777777</v>
      </c>
      <c r="CJ1904">
        <f>(StarchFerm!$K$24/StarchFerm!$K$4)</f>
        <v>0.33157302630665886</v>
      </c>
      <c r="CY1904" s="198"/>
      <c r="CZ1904">
        <f>BP1904*CH1904*1000*LCI!$E$93</f>
        <v>19530351.114803959</v>
      </c>
      <c r="DA1904">
        <f>BQ1904*CI1904*1000*(LCI!$E$99)</f>
        <v>0</v>
      </c>
      <c r="DB1904">
        <f>BR1904*CJ1904*1000*(LCI!$E$96)</f>
        <v>26101479.973497652</v>
      </c>
    </row>
    <row r="1905" spans="1:106" x14ac:dyDescent="0.25">
      <c r="A1905" s="197">
        <v>37083</v>
      </c>
      <c r="B1905" s="197" t="s">
        <v>1803</v>
      </c>
      <c r="C1905" s="197" t="s">
        <v>1832</v>
      </c>
      <c r="D1905" s="197">
        <v>-77.643248499999999</v>
      </c>
      <c r="E1905" s="197">
        <v>36.252029999999998</v>
      </c>
      <c r="F1905">
        <v>2.4900000000000002</v>
      </c>
      <c r="G1905">
        <f t="shared" si="178"/>
        <v>2.4900000000000002</v>
      </c>
      <c r="H1905" s="198">
        <v>6.38</v>
      </c>
      <c r="Q1905" s="221">
        <f>(Q4990*10000)*TEA!$M$15*10^-6</f>
        <v>51.342182993249992</v>
      </c>
      <c r="R1905" s="221">
        <f>(R4990*10000)*TEA!$O$15*10^-6</f>
        <v>51.342182993249992</v>
      </c>
      <c r="AA1905">
        <f t="shared" si="180"/>
        <v>1</v>
      </c>
      <c r="AB1905" s="197">
        <v>37083</v>
      </c>
      <c r="AC1905" s="197">
        <v>17308</v>
      </c>
      <c r="AD1905" s="197">
        <f t="shared" si="179"/>
        <v>17308</v>
      </c>
      <c r="AE1905" s="197">
        <v>3979</v>
      </c>
      <c r="AJ1905">
        <v>0</v>
      </c>
      <c r="AK1905">
        <v>0</v>
      </c>
      <c r="AU1905" s="198">
        <v>0.27272727299999999</v>
      </c>
      <c r="AV1905" s="6">
        <v>0</v>
      </c>
      <c r="AW1905" s="198">
        <v>0.38356000000000001</v>
      </c>
      <c r="BO1905" s="198"/>
      <c r="BP1905" s="354">
        <f t="shared" si="175"/>
        <v>11753.705466299161</v>
      </c>
      <c r="BQ1905" s="354">
        <f t="shared" si="176"/>
        <v>0</v>
      </c>
      <c r="BR1905" s="354">
        <f t="shared" si="177"/>
        <v>9737.0618312000006</v>
      </c>
      <c r="CG1905" s="198"/>
      <c r="CH1905">
        <f>(Transest!$J$14/HexExtSoy!$K$4)</f>
        <v>0.20257267294641951</v>
      </c>
      <c r="CI1905">
        <f>(HydroProcOil!$K$14/HexExtSoy!$K$4)</f>
        <v>0.10977777777777777</v>
      </c>
      <c r="CJ1905">
        <f>(StarchFerm!$K$24/StarchFerm!$K$4)</f>
        <v>0.33157302630665886</v>
      </c>
      <c r="CY1905" s="198"/>
      <c r="CZ1905">
        <f>BP1905*CH1905*1000*LCI!$E$93</f>
        <v>89881977.383326918</v>
      </c>
      <c r="DA1905">
        <f>BQ1905*CI1905*1000*(LCI!$E$99)</f>
        <v>0</v>
      </c>
      <c r="DB1905">
        <f>BR1905*CJ1905*1000*(LCI!$E$96)</f>
        <v>87009343.23212783</v>
      </c>
    </row>
    <row r="1906" spans="1:106" x14ac:dyDescent="0.25">
      <c r="A1906" s="197">
        <v>37085</v>
      </c>
      <c r="B1906" s="197" t="s">
        <v>1803</v>
      </c>
      <c r="C1906" s="197" t="s">
        <v>1833</v>
      </c>
      <c r="D1906" s="197">
        <v>-78.865382699999998</v>
      </c>
      <c r="E1906" s="197">
        <v>35.368870000000001</v>
      </c>
      <c r="F1906">
        <v>1.93</v>
      </c>
      <c r="G1906">
        <f t="shared" si="178"/>
        <v>1.93</v>
      </c>
      <c r="H1906" s="198">
        <v>7.52</v>
      </c>
      <c r="Q1906" s="221">
        <f>(Q4991*10000)*TEA!$M$15*10^-6</f>
        <v>52.445473073999999</v>
      </c>
      <c r="R1906" s="221">
        <f>(R4991*10000)*TEA!$O$15*10^-6</f>
        <v>52.445473073999999</v>
      </c>
      <c r="AA1906">
        <f t="shared" si="180"/>
        <v>1</v>
      </c>
      <c r="AB1906" s="197">
        <v>37085</v>
      </c>
      <c r="AC1906" s="197">
        <v>11524</v>
      </c>
      <c r="AD1906" s="197">
        <f t="shared" si="179"/>
        <v>11524</v>
      </c>
      <c r="AE1906" s="197">
        <v>1448</v>
      </c>
      <c r="AJ1906">
        <v>0</v>
      </c>
      <c r="AK1906">
        <v>0</v>
      </c>
      <c r="AU1906" s="198">
        <v>0.27272727299999999</v>
      </c>
      <c r="AV1906" s="6">
        <v>0</v>
      </c>
      <c r="AW1906" s="198">
        <v>0.38356000000000001</v>
      </c>
      <c r="BO1906" s="198"/>
      <c r="BP1906" s="354">
        <f t="shared" si="175"/>
        <v>6065.8145515203596</v>
      </c>
      <c r="BQ1906" s="354">
        <f t="shared" si="176"/>
        <v>0</v>
      </c>
      <c r="BR1906" s="354">
        <f t="shared" si="177"/>
        <v>4176.5694975999995</v>
      </c>
      <c r="CG1906" s="198"/>
      <c r="CH1906">
        <f>(Transest!$J$14/HexExtSoy!$K$4)</f>
        <v>0.20257267294641951</v>
      </c>
      <c r="CI1906">
        <f>(HydroProcOil!$K$14/HexExtSoy!$K$4)</f>
        <v>0.10977777777777777</v>
      </c>
      <c r="CJ1906">
        <f>(StarchFerm!$K$24/StarchFerm!$K$4)</f>
        <v>0.33157302630665886</v>
      </c>
      <c r="CY1906" s="198"/>
      <c r="CZ1906">
        <f>BP1906*CH1906*1000*LCI!$E$93</f>
        <v>46386002.090528421</v>
      </c>
      <c r="DA1906">
        <f>BQ1906*CI1906*1000*(LCI!$E$99)</f>
        <v>0</v>
      </c>
      <c r="DB1906">
        <f>BR1906*CJ1906*1000*(LCI!$E$96)</f>
        <v>37321378.383886501</v>
      </c>
    </row>
    <row r="1907" spans="1:106" x14ac:dyDescent="0.25">
      <c r="A1907" s="197">
        <v>37087</v>
      </c>
      <c r="B1907" s="197" t="s">
        <v>1803</v>
      </c>
      <c r="C1907" s="197" t="s">
        <v>1834</v>
      </c>
      <c r="D1907" s="197">
        <v>-82.984154399999994</v>
      </c>
      <c r="E1907" s="197">
        <v>35.560600000000001</v>
      </c>
      <c r="F1907">
        <v>0</v>
      </c>
      <c r="G1907">
        <f t="shared" si="178"/>
        <v>0</v>
      </c>
      <c r="H1907" s="198">
        <v>8.81</v>
      </c>
      <c r="Q1907" s="221">
        <f>(Q4992*10000)*TEA!$M$15*10^-6</f>
        <v>43.884890696249997</v>
      </c>
      <c r="R1907" s="221">
        <f>(R4992*10000)*TEA!$O$15*10^-6</f>
        <v>43.884890696249997</v>
      </c>
      <c r="AA1907">
        <f t="shared" si="180"/>
        <v>1</v>
      </c>
      <c r="AB1907" s="197">
        <v>37087</v>
      </c>
      <c r="AC1907" s="197">
        <v>0</v>
      </c>
      <c r="AD1907" s="197">
        <f t="shared" si="179"/>
        <v>0</v>
      </c>
      <c r="AE1907" s="197">
        <v>66</v>
      </c>
      <c r="AJ1907">
        <v>0</v>
      </c>
      <c r="AK1907">
        <v>0</v>
      </c>
      <c r="AU1907" s="198">
        <v>0.27272727299999999</v>
      </c>
      <c r="AV1907" s="6">
        <v>0</v>
      </c>
      <c r="AW1907" s="198">
        <v>0.38356000000000001</v>
      </c>
      <c r="BO1907" s="198"/>
      <c r="BP1907" s="354">
        <f t="shared" si="175"/>
        <v>0</v>
      </c>
      <c r="BQ1907" s="354">
        <f t="shared" si="176"/>
        <v>0</v>
      </c>
      <c r="BR1907" s="354">
        <f t="shared" si="177"/>
        <v>223.02479760000003</v>
      </c>
      <c r="CG1907" s="198"/>
      <c r="CH1907">
        <f>(Transest!$J$14/HexExtSoy!$K$4)</f>
        <v>0.20257267294641951</v>
      </c>
      <c r="CI1907">
        <f>(HydroProcOil!$K$14/HexExtSoy!$K$4)</f>
        <v>0.10977777777777777</v>
      </c>
      <c r="CJ1907">
        <f>(StarchFerm!$K$24/StarchFerm!$K$4)</f>
        <v>0.33157302630665886</v>
      </c>
      <c r="CY1907" s="198"/>
      <c r="CZ1907">
        <f>BP1907*CH1907*1000*LCI!$E$93</f>
        <v>0</v>
      </c>
      <c r="DA1907">
        <f>BQ1907*CI1907*1000*(LCI!$E$99)</f>
        <v>0</v>
      </c>
      <c r="DB1907">
        <f>BR1907*CJ1907*1000*(LCI!$E$96)</f>
        <v>1992925.7408507927</v>
      </c>
    </row>
    <row r="1908" spans="1:106" x14ac:dyDescent="0.25">
      <c r="A1908" s="197">
        <v>37089</v>
      </c>
      <c r="B1908" s="197" t="s">
        <v>1803</v>
      </c>
      <c r="C1908" s="197" t="s">
        <v>1079</v>
      </c>
      <c r="D1908" s="197">
        <v>-82.487628200000003</v>
      </c>
      <c r="E1908" s="197">
        <v>35.338099999999997</v>
      </c>
      <c r="F1908">
        <v>2.84</v>
      </c>
      <c r="G1908">
        <f t="shared" si="178"/>
        <v>2.84</v>
      </c>
      <c r="H1908" s="198">
        <v>10.83</v>
      </c>
      <c r="Q1908" s="221">
        <f>(Q4993*10000)*TEA!$M$15*10^-6</f>
        <v>46.900930762800002</v>
      </c>
      <c r="R1908" s="221">
        <f>(R4993*10000)*TEA!$O$15*10^-6</f>
        <v>46.900930762800002</v>
      </c>
      <c r="AA1908">
        <f t="shared" si="180"/>
        <v>1</v>
      </c>
      <c r="AB1908" s="197">
        <v>37089</v>
      </c>
      <c r="AC1908" s="197">
        <v>679</v>
      </c>
      <c r="AD1908" s="197">
        <f t="shared" si="179"/>
        <v>679</v>
      </c>
      <c r="AE1908" s="197">
        <v>1665</v>
      </c>
      <c r="AJ1908">
        <v>0</v>
      </c>
      <c r="AK1908">
        <v>0</v>
      </c>
      <c r="AU1908" s="198">
        <v>0.27272727299999999</v>
      </c>
      <c r="AV1908" s="6">
        <v>0</v>
      </c>
      <c r="AW1908" s="198">
        <v>0.38356000000000001</v>
      </c>
      <c r="BO1908" s="198"/>
      <c r="BP1908" s="354">
        <f t="shared" si="175"/>
        <v>525.91636416227993</v>
      </c>
      <c r="BQ1908" s="354">
        <f t="shared" si="176"/>
        <v>0</v>
      </c>
      <c r="BR1908" s="354">
        <f t="shared" si="177"/>
        <v>6916.3347420000009</v>
      </c>
      <c r="CG1908" s="198"/>
      <c r="CH1908">
        <f>(Transest!$J$14/HexExtSoy!$K$4)</f>
        <v>0.20257267294641951</v>
      </c>
      <c r="CI1908">
        <f>(HydroProcOil!$K$14/HexExtSoy!$K$4)</f>
        <v>0.10977777777777777</v>
      </c>
      <c r="CJ1908">
        <f>(StarchFerm!$K$24/StarchFerm!$K$4)</f>
        <v>0.33157302630665886</v>
      </c>
      <c r="CY1908" s="198"/>
      <c r="CZ1908">
        <f>BP1908*CH1908*1000*LCI!$E$93</f>
        <v>4021744.7072067386</v>
      </c>
      <c r="DA1908">
        <f>BQ1908*CI1908*1000*(LCI!$E$99)</f>
        <v>0</v>
      </c>
      <c r="DB1908">
        <f>BR1908*CJ1908*1000*(LCI!$E$96)</f>
        <v>61803627.61451254</v>
      </c>
    </row>
    <row r="1909" spans="1:106" x14ac:dyDescent="0.25">
      <c r="A1909" s="197">
        <v>37091</v>
      </c>
      <c r="B1909" s="197" t="s">
        <v>1803</v>
      </c>
      <c r="C1909" s="197" t="s">
        <v>1835</v>
      </c>
      <c r="D1909" s="197">
        <v>-76.990346200000005</v>
      </c>
      <c r="E1909" s="197">
        <v>36.357419999999998</v>
      </c>
      <c r="F1909">
        <v>2.58</v>
      </c>
      <c r="G1909">
        <f t="shared" si="178"/>
        <v>2.58</v>
      </c>
      <c r="H1909" s="198">
        <v>8.73</v>
      </c>
      <c r="Q1909" s="221">
        <f>(Q4994*10000)*TEA!$M$15*10^-6</f>
        <v>51.812354564100005</v>
      </c>
      <c r="R1909" s="221">
        <f>(R4994*10000)*TEA!$O$15*10^-6</f>
        <v>51.812354564100005</v>
      </c>
      <c r="AA1909">
        <f t="shared" si="180"/>
        <v>1</v>
      </c>
      <c r="AB1909" s="197">
        <v>37091</v>
      </c>
      <c r="AC1909" s="197">
        <v>6998</v>
      </c>
      <c r="AD1909" s="197">
        <f t="shared" si="179"/>
        <v>6998</v>
      </c>
      <c r="AE1909" s="197">
        <v>3668</v>
      </c>
      <c r="AJ1909">
        <v>0</v>
      </c>
      <c r="AK1909">
        <v>0</v>
      </c>
      <c r="AU1909" s="198">
        <v>0.27272727299999999</v>
      </c>
      <c r="AV1909" s="6">
        <v>0</v>
      </c>
      <c r="AW1909" s="198">
        <v>0.38356000000000001</v>
      </c>
      <c r="BO1909" s="198"/>
      <c r="BP1909" s="354">
        <f t="shared" si="175"/>
        <v>4924.0472776513197</v>
      </c>
      <c r="BQ1909" s="354">
        <f t="shared" si="176"/>
        <v>0</v>
      </c>
      <c r="BR1909" s="354">
        <f t="shared" si="177"/>
        <v>12282.220238400001</v>
      </c>
      <c r="CG1909" s="198"/>
      <c r="CH1909">
        <f>(Transest!$J$14/HexExtSoy!$K$4)</f>
        <v>0.20257267294641951</v>
      </c>
      <c r="CI1909">
        <f>(HydroProcOil!$K$14/HexExtSoy!$K$4)</f>
        <v>0.10977777777777777</v>
      </c>
      <c r="CJ1909">
        <f>(StarchFerm!$K$24/StarchFerm!$K$4)</f>
        <v>0.33157302630665886</v>
      </c>
      <c r="CY1909" s="198"/>
      <c r="CZ1909">
        <f>BP1909*CH1909*1000*LCI!$E$93</f>
        <v>37654772.557750896</v>
      </c>
      <c r="DA1909">
        <f>BQ1909*CI1909*1000*(LCI!$E$99)</f>
        <v>0</v>
      </c>
      <c r="DB1909">
        <f>BR1909*CJ1909*1000*(LCI!$E$96)</f>
        <v>109752606.57699133</v>
      </c>
    </row>
    <row r="1910" spans="1:106" x14ac:dyDescent="0.25">
      <c r="A1910" s="197">
        <v>37093</v>
      </c>
      <c r="B1910" s="197" t="s">
        <v>1803</v>
      </c>
      <c r="C1910" s="197" t="s">
        <v>1836</v>
      </c>
      <c r="D1910" s="197">
        <v>-79.237768000000003</v>
      </c>
      <c r="E1910" s="197">
        <v>34.983620000000002</v>
      </c>
      <c r="F1910">
        <v>2.37</v>
      </c>
      <c r="G1910">
        <f t="shared" si="178"/>
        <v>2.37</v>
      </c>
      <c r="H1910" s="198">
        <v>7.61</v>
      </c>
      <c r="Q1910" s="221">
        <f>(Q4995*10000)*TEA!$M$15*10^-6</f>
        <v>53.317226565449999</v>
      </c>
      <c r="R1910" s="221">
        <f>(R4995*10000)*TEA!$O$15*10^-6</f>
        <v>53.317226565449999</v>
      </c>
      <c r="AA1910">
        <f t="shared" si="180"/>
        <v>1</v>
      </c>
      <c r="AB1910" s="197">
        <v>37093</v>
      </c>
      <c r="AC1910" s="197">
        <v>4148</v>
      </c>
      <c r="AD1910" s="197">
        <f t="shared" si="179"/>
        <v>4148</v>
      </c>
      <c r="AE1910" s="197">
        <v>2989</v>
      </c>
      <c r="AJ1910">
        <v>0</v>
      </c>
      <c r="AK1910">
        <v>0</v>
      </c>
      <c r="AU1910" s="198">
        <v>0.27272727299999999</v>
      </c>
      <c r="AV1910" s="6">
        <v>0</v>
      </c>
      <c r="AW1910" s="198">
        <v>0.38356000000000001</v>
      </c>
      <c r="BO1910" s="198"/>
      <c r="BP1910" s="354">
        <f t="shared" si="175"/>
        <v>2681.1163663174798</v>
      </c>
      <c r="BQ1910" s="354">
        <f t="shared" si="176"/>
        <v>0</v>
      </c>
      <c r="BR1910" s="354">
        <f t="shared" si="177"/>
        <v>8724.5669924000013</v>
      </c>
      <c r="CG1910" s="198"/>
      <c r="CH1910">
        <f>(Transest!$J$14/HexExtSoy!$K$4)</f>
        <v>0.20257267294641951</v>
      </c>
      <c r="CI1910">
        <f>(HydroProcOil!$K$14/HexExtSoy!$K$4)</f>
        <v>0.10977777777777777</v>
      </c>
      <c r="CJ1910">
        <f>(StarchFerm!$K$24/StarchFerm!$K$4)</f>
        <v>0.33157302630665886</v>
      </c>
      <c r="CY1910" s="198"/>
      <c r="CZ1910">
        <f>BP1910*CH1910*1000*LCI!$E$93</f>
        <v>20502814.307400964</v>
      </c>
      <c r="DA1910">
        <f>BQ1910*CI1910*1000*(LCI!$E$99)</f>
        <v>0</v>
      </c>
      <c r="DB1910">
        <f>BR1910*CJ1910*1000*(LCI!$E$96)</f>
        <v>77961797.62985757</v>
      </c>
    </row>
    <row r="1911" spans="1:106" x14ac:dyDescent="0.25">
      <c r="A1911" s="197">
        <v>37095</v>
      </c>
      <c r="B1911" s="197" t="s">
        <v>1803</v>
      </c>
      <c r="C1911" s="197" t="s">
        <v>1837</v>
      </c>
      <c r="D1911" s="197">
        <v>-76.245710799999998</v>
      </c>
      <c r="E1911" s="197">
        <v>35.535319999999999</v>
      </c>
      <c r="F1911">
        <v>3.24</v>
      </c>
      <c r="G1911">
        <f t="shared" si="178"/>
        <v>3.24</v>
      </c>
      <c r="H1911" s="198">
        <v>10.78</v>
      </c>
      <c r="Q1911" s="221">
        <f>(Q4996*10000)*TEA!$M$15*10^-6</f>
        <v>53.365001962949997</v>
      </c>
      <c r="R1911" s="221">
        <f>(R4996*10000)*TEA!$O$15*10^-6</f>
        <v>53.365001962949997</v>
      </c>
      <c r="AA1911">
        <f t="shared" si="180"/>
        <v>1</v>
      </c>
      <c r="AB1911" s="197">
        <v>37095</v>
      </c>
      <c r="AC1911" s="197">
        <v>16439</v>
      </c>
      <c r="AD1911" s="197">
        <f t="shared" si="179"/>
        <v>16439</v>
      </c>
      <c r="AE1911" s="197">
        <v>12746</v>
      </c>
      <c r="AJ1911">
        <v>0</v>
      </c>
      <c r="AK1911">
        <v>0</v>
      </c>
      <c r="AU1911" s="198">
        <v>0.27272727299999999</v>
      </c>
      <c r="AV1911" s="6">
        <v>0</v>
      </c>
      <c r="AW1911" s="198">
        <v>0.38356000000000001</v>
      </c>
      <c r="BO1911" s="198"/>
      <c r="BP1911" s="354">
        <f t="shared" si="175"/>
        <v>14526.098196344279</v>
      </c>
      <c r="BQ1911" s="354">
        <f t="shared" si="176"/>
        <v>0</v>
      </c>
      <c r="BR1911" s="354">
        <f t="shared" si="177"/>
        <v>52701.865092800006</v>
      </c>
      <c r="CG1911" s="198"/>
      <c r="CH1911">
        <f>(Transest!$J$14/HexExtSoy!$K$4)</f>
        <v>0.20257267294641951</v>
      </c>
      <c r="CI1911">
        <f>(HydroProcOil!$K$14/HexExtSoy!$K$4)</f>
        <v>0.10977777777777777</v>
      </c>
      <c r="CJ1911">
        <f>(StarchFerm!$K$24/StarchFerm!$K$4)</f>
        <v>0.33157302630665886</v>
      </c>
      <c r="CY1911" s="198"/>
      <c r="CZ1911">
        <f>BP1911*CH1911*1000*LCI!$E$93</f>
        <v>111082792.8516148</v>
      </c>
      <c r="DA1911">
        <f>BQ1911*CI1911*1000*(LCI!$E$99)</f>
        <v>0</v>
      </c>
      <c r="DB1911">
        <f>BR1911*CJ1911*1000*(LCI!$E$96)</f>
        <v>470938230.47723269</v>
      </c>
    </row>
    <row r="1912" spans="1:106" x14ac:dyDescent="0.25">
      <c r="A1912" s="197">
        <v>37097</v>
      </c>
      <c r="B1912" s="197" t="s">
        <v>1803</v>
      </c>
      <c r="C1912" s="197" t="s">
        <v>1838</v>
      </c>
      <c r="D1912" s="197">
        <v>-80.872321400000004</v>
      </c>
      <c r="E1912" s="197">
        <v>35.806919999999998</v>
      </c>
      <c r="F1912">
        <v>2.36</v>
      </c>
      <c r="G1912">
        <f t="shared" si="178"/>
        <v>2.36</v>
      </c>
      <c r="H1912" s="198">
        <v>7.77</v>
      </c>
      <c r="Q1912" s="221">
        <f>(Q4997*10000)*TEA!$M$15*10^-6</f>
        <v>49.524324437249994</v>
      </c>
      <c r="R1912" s="221">
        <f>(R4997*10000)*TEA!$O$15*10^-6</f>
        <v>49.524324437249994</v>
      </c>
      <c r="AA1912">
        <f t="shared" si="180"/>
        <v>1</v>
      </c>
      <c r="AB1912" s="197">
        <v>37097</v>
      </c>
      <c r="AC1912" s="197">
        <v>5465</v>
      </c>
      <c r="AD1912" s="197">
        <f t="shared" si="179"/>
        <v>5465</v>
      </c>
      <c r="AE1912" s="197">
        <v>3791</v>
      </c>
      <c r="AJ1912">
        <v>0</v>
      </c>
      <c r="AK1912">
        <v>0</v>
      </c>
      <c r="AU1912" s="198">
        <v>0.27272727299999999</v>
      </c>
      <c r="AV1912" s="6">
        <v>0</v>
      </c>
      <c r="AW1912" s="198">
        <v>0.38356000000000001</v>
      </c>
      <c r="BO1912" s="198"/>
      <c r="BP1912" s="354">
        <f t="shared" si="175"/>
        <v>3517.4727307901999</v>
      </c>
      <c r="BQ1912" s="354">
        <f t="shared" si="176"/>
        <v>0</v>
      </c>
      <c r="BR1912" s="354">
        <f t="shared" si="177"/>
        <v>11298.1702092</v>
      </c>
      <c r="CG1912" s="198"/>
      <c r="CH1912">
        <f>(Transest!$J$14/HexExtSoy!$K$4)</f>
        <v>0.20257267294641951</v>
      </c>
      <c r="CI1912">
        <f>(HydroProcOil!$K$14/HexExtSoy!$K$4)</f>
        <v>0.10977777777777777</v>
      </c>
      <c r="CJ1912">
        <f>(StarchFerm!$K$24/StarchFerm!$K$4)</f>
        <v>0.33157302630665886</v>
      </c>
      <c r="CY1912" s="198"/>
      <c r="CZ1912">
        <f>BP1912*CH1912*1000*LCI!$E$93</f>
        <v>26898530.454234786</v>
      </c>
      <c r="DA1912">
        <f>BQ1912*CI1912*1000*(LCI!$E$99)</f>
        <v>0</v>
      </c>
      <c r="DB1912">
        <f>BR1912*CJ1912*1000*(LCI!$E$96)</f>
        <v>100959240.75138928</v>
      </c>
    </row>
    <row r="1913" spans="1:106" x14ac:dyDescent="0.25">
      <c r="A1913" s="197">
        <v>37099</v>
      </c>
      <c r="B1913" s="197" t="s">
        <v>1803</v>
      </c>
      <c r="C1913" s="197" t="s">
        <v>627</v>
      </c>
      <c r="D1913" s="197">
        <v>-83.139928400000002</v>
      </c>
      <c r="E1913" s="197">
        <v>35.283560000000001</v>
      </c>
      <c r="F1913">
        <v>0</v>
      </c>
      <c r="G1913">
        <f t="shared" si="178"/>
        <v>0</v>
      </c>
      <c r="H1913" s="198">
        <v>0</v>
      </c>
      <c r="Q1913" s="221">
        <f>(Q4998*10000)*TEA!$M$15*10^-6</f>
        <v>44.310672094949993</v>
      </c>
      <c r="R1913" s="221">
        <f>(R4998*10000)*TEA!$O$15*10^-6</f>
        <v>44.310672094949993</v>
      </c>
      <c r="AA1913">
        <f t="shared" si="180"/>
        <v>1</v>
      </c>
      <c r="AB1913" s="197">
        <v>37099</v>
      </c>
      <c r="AC1913" s="197">
        <v>0</v>
      </c>
      <c r="AD1913" s="197">
        <f t="shared" si="179"/>
        <v>0</v>
      </c>
      <c r="AE1913" s="197">
        <v>0</v>
      </c>
      <c r="AJ1913">
        <v>0</v>
      </c>
      <c r="AK1913">
        <v>0</v>
      </c>
      <c r="AU1913" s="198">
        <v>0.27272727299999999</v>
      </c>
      <c r="AV1913" s="6">
        <v>0</v>
      </c>
      <c r="AW1913" s="198">
        <v>0.38356000000000001</v>
      </c>
      <c r="BO1913" s="198"/>
      <c r="BP1913" s="354">
        <f t="shared" si="175"/>
        <v>0</v>
      </c>
      <c r="BQ1913" s="354">
        <f t="shared" si="176"/>
        <v>0</v>
      </c>
      <c r="BR1913" s="354">
        <f t="shared" si="177"/>
        <v>0</v>
      </c>
      <c r="CG1913" s="198"/>
      <c r="CH1913">
        <f>(Transest!$J$14/HexExtSoy!$K$4)</f>
        <v>0.20257267294641951</v>
      </c>
      <c r="CI1913">
        <f>(HydroProcOil!$K$14/HexExtSoy!$K$4)</f>
        <v>0.10977777777777777</v>
      </c>
      <c r="CJ1913">
        <f>(StarchFerm!$K$24/StarchFerm!$K$4)</f>
        <v>0.33157302630665886</v>
      </c>
      <c r="CY1913" s="198"/>
      <c r="CZ1913">
        <f>BP1913*CH1913*1000*LCI!$E$93</f>
        <v>0</v>
      </c>
      <c r="DA1913">
        <f>BQ1913*CI1913*1000*(LCI!$E$99)</f>
        <v>0</v>
      </c>
      <c r="DB1913">
        <f>BR1913*CJ1913*1000*(LCI!$E$96)</f>
        <v>0</v>
      </c>
    </row>
    <row r="1914" spans="1:106" x14ac:dyDescent="0.25">
      <c r="A1914" s="197">
        <v>37101</v>
      </c>
      <c r="B1914" s="197" t="s">
        <v>1803</v>
      </c>
      <c r="C1914" s="197" t="s">
        <v>1839</v>
      </c>
      <c r="D1914" s="197">
        <v>-78.3681859</v>
      </c>
      <c r="E1914" s="197">
        <v>35.5152</v>
      </c>
      <c r="F1914">
        <v>2.1800000000000002</v>
      </c>
      <c r="G1914">
        <f t="shared" si="178"/>
        <v>2.1800000000000002</v>
      </c>
      <c r="H1914" s="198">
        <v>7.72</v>
      </c>
      <c r="Q1914" s="221">
        <f>(Q4999*10000)*TEA!$M$15*10^-6</f>
        <v>52.370486444700006</v>
      </c>
      <c r="R1914" s="221">
        <f>(R4999*10000)*TEA!$O$15*10^-6</f>
        <v>52.370486444700006</v>
      </c>
      <c r="AA1914">
        <f t="shared" si="180"/>
        <v>1</v>
      </c>
      <c r="AB1914" s="197">
        <v>37101</v>
      </c>
      <c r="AC1914" s="197">
        <v>24223</v>
      </c>
      <c r="AD1914" s="197">
        <f t="shared" si="179"/>
        <v>24223</v>
      </c>
      <c r="AE1914" s="197">
        <v>3560</v>
      </c>
      <c r="AJ1914">
        <v>0</v>
      </c>
      <c r="AK1914">
        <v>0</v>
      </c>
      <c r="AU1914" s="198">
        <v>0.27272727299999999</v>
      </c>
      <c r="AV1914" s="6">
        <v>0</v>
      </c>
      <c r="AW1914" s="198">
        <v>0.38356000000000001</v>
      </c>
      <c r="BO1914" s="198"/>
      <c r="BP1914" s="354">
        <f t="shared" si="175"/>
        <v>14401.674559856221</v>
      </c>
      <c r="BQ1914" s="354">
        <f t="shared" si="176"/>
        <v>0</v>
      </c>
      <c r="BR1914" s="354">
        <f t="shared" si="177"/>
        <v>10541.456192000001</v>
      </c>
      <c r="CG1914" s="198"/>
      <c r="CH1914">
        <f>(Transest!$J$14/HexExtSoy!$K$4)</f>
        <v>0.20257267294641951</v>
      </c>
      <c r="CI1914">
        <f>(HydroProcOil!$K$14/HexExtSoy!$K$4)</f>
        <v>0.10977777777777777</v>
      </c>
      <c r="CJ1914">
        <f>(StarchFerm!$K$24/StarchFerm!$K$4)</f>
        <v>0.33157302630665886</v>
      </c>
      <c r="CY1914" s="198"/>
      <c r="CZ1914">
        <f>BP1914*CH1914*1000*LCI!$E$93</f>
        <v>110131310.57116832</v>
      </c>
      <c r="DA1914">
        <f>BQ1914*CI1914*1000*(LCI!$E$99)</f>
        <v>0</v>
      </c>
      <c r="DB1914">
        <f>BR1914*CJ1914*1000*(LCI!$E$96)</f>
        <v>94197325.217470691</v>
      </c>
    </row>
    <row r="1915" spans="1:106" x14ac:dyDescent="0.25">
      <c r="A1915" s="197">
        <v>37103</v>
      </c>
      <c r="B1915" s="197" t="s">
        <v>1803</v>
      </c>
      <c r="C1915" s="197" t="s">
        <v>972</v>
      </c>
      <c r="D1915" s="197">
        <v>-77.374866999999995</v>
      </c>
      <c r="E1915" s="197">
        <v>35.032449999999997</v>
      </c>
      <c r="F1915">
        <v>2.92</v>
      </c>
      <c r="G1915">
        <f t="shared" si="178"/>
        <v>2.92</v>
      </c>
      <c r="H1915" s="198">
        <v>9.5500000000000007</v>
      </c>
      <c r="Q1915" s="221">
        <f>(Q5000*10000)*TEA!$M$15*10^-6</f>
        <v>53.976409447949997</v>
      </c>
      <c r="R1915" s="221">
        <f>(R5000*10000)*TEA!$O$15*10^-6</f>
        <v>53.976409447949997</v>
      </c>
      <c r="AA1915">
        <f t="shared" si="180"/>
        <v>1</v>
      </c>
      <c r="AB1915" s="197">
        <v>37103</v>
      </c>
      <c r="AC1915" s="197">
        <v>6187</v>
      </c>
      <c r="AD1915" s="197">
        <f t="shared" si="179"/>
        <v>6187</v>
      </c>
      <c r="AE1915" s="197">
        <v>5672</v>
      </c>
      <c r="AJ1915">
        <v>0</v>
      </c>
      <c r="AK1915">
        <v>0</v>
      </c>
      <c r="AU1915" s="198">
        <v>0.27272727299999999</v>
      </c>
      <c r="AV1915" s="6">
        <v>0</v>
      </c>
      <c r="AW1915" s="198">
        <v>0.38356000000000001</v>
      </c>
      <c r="BO1915" s="198"/>
      <c r="BP1915" s="354">
        <f t="shared" si="175"/>
        <v>4927.1018231089201</v>
      </c>
      <c r="BQ1915" s="354">
        <f t="shared" si="176"/>
        <v>0</v>
      </c>
      <c r="BR1915" s="354">
        <f t="shared" si="177"/>
        <v>20776.524656000001</v>
      </c>
      <c r="CG1915" s="198"/>
      <c r="CH1915">
        <f>(Transest!$J$14/HexExtSoy!$K$4)</f>
        <v>0.20257267294641951</v>
      </c>
      <c r="CI1915">
        <f>(HydroProcOil!$K$14/HexExtSoy!$K$4)</f>
        <v>0.10977777777777777</v>
      </c>
      <c r="CJ1915">
        <f>(StarchFerm!$K$24/StarchFerm!$K$4)</f>
        <v>0.33157302630665886</v>
      </c>
      <c r="CY1915" s="198"/>
      <c r="CZ1915">
        <f>BP1915*CH1915*1000*LCI!$E$93</f>
        <v>37678131.028534733</v>
      </c>
      <c r="DA1915">
        <f>BQ1915*CI1915*1000*(LCI!$E$99)</f>
        <v>0</v>
      </c>
      <c r="DB1915">
        <f>BR1915*CJ1915*1000*(LCI!$E$96)</f>
        <v>185656802.46295428</v>
      </c>
    </row>
    <row r="1916" spans="1:106" x14ac:dyDescent="0.25">
      <c r="A1916" s="197">
        <v>37105</v>
      </c>
      <c r="B1916" s="197" t="s">
        <v>1803</v>
      </c>
      <c r="C1916" s="197" t="s">
        <v>632</v>
      </c>
      <c r="D1916" s="197">
        <v>-79.1779461</v>
      </c>
      <c r="E1916" s="197">
        <v>35.469099999999997</v>
      </c>
      <c r="F1916">
        <v>1.64</v>
      </c>
      <c r="G1916">
        <f t="shared" si="178"/>
        <v>1.64</v>
      </c>
      <c r="H1916" s="198">
        <v>8.9</v>
      </c>
      <c r="Q1916" s="221">
        <f>(Q5001*10000)*TEA!$M$15*10^-6</f>
        <v>51.968288389499996</v>
      </c>
      <c r="R1916" s="221">
        <f>(R5001*10000)*TEA!$O$15*10^-6</f>
        <v>51.968288389499996</v>
      </c>
      <c r="AA1916">
        <f t="shared" si="180"/>
        <v>1</v>
      </c>
      <c r="AB1916" s="197">
        <v>37105</v>
      </c>
      <c r="AC1916" s="197">
        <v>2883</v>
      </c>
      <c r="AD1916" s="197">
        <f t="shared" si="179"/>
        <v>2883</v>
      </c>
      <c r="AE1916" s="197">
        <v>448</v>
      </c>
      <c r="AJ1916">
        <v>0</v>
      </c>
      <c r="AK1916">
        <v>0</v>
      </c>
      <c r="AU1916" s="198">
        <v>0.27272727299999999</v>
      </c>
      <c r="AV1916" s="6">
        <v>0</v>
      </c>
      <c r="AW1916" s="198">
        <v>0.38356000000000001</v>
      </c>
      <c r="BO1916" s="198"/>
      <c r="BP1916" s="354">
        <f t="shared" si="175"/>
        <v>1289.48727401676</v>
      </c>
      <c r="BQ1916" s="354">
        <f t="shared" si="176"/>
        <v>0</v>
      </c>
      <c r="BR1916" s="354">
        <f t="shared" si="177"/>
        <v>1529.3304320000002</v>
      </c>
      <c r="CG1916" s="198"/>
      <c r="CH1916">
        <f>(Transest!$J$14/HexExtSoy!$K$4)</f>
        <v>0.20257267294641951</v>
      </c>
      <c r="CI1916">
        <f>(HydroProcOil!$K$14/HexExtSoy!$K$4)</f>
        <v>0.10977777777777777</v>
      </c>
      <c r="CJ1916">
        <f>(StarchFerm!$K$24/StarchFerm!$K$4)</f>
        <v>0.33157302630665886</v>
      </c>
      <c r="CY1916" s="198"/>
      <c r="CZ1916">
        <f>BP1916*CH1916*1000*LCI!$E$93</f>
        <v>9860861.8645057622</v>
      </c>
      <c r="DA1916">
        <f>BQ1916*CI1916*1000*(LCI!$E$99)</f>
        <v>0</v>
      </c>
      <c r="DB1916">
        <f>BR1916*CJ1916*1000*(LCI!$E$96)</f>
        <v>13665933.192171915</v>
      </c>
    </row>
    <row r="1917" spans="1:106" x14ac:dyDescent="0.25">
      <c r="A1917" s="197">
        <v>37107</v>
      </c>
      <c r="B1917" s="197" t="s">
        <v>1803</v>
      </c>
      <c r="C1917" s="197" t="s">
        <v>1840</v>
      </c>
      <c r="D1917" s="197">
        <v>-77.646573599999996</v>
      </c>
      <c r="E1917" s="197">
        <v>35.256570000000004</v>
      </c>
      <c r="F1917">
        <v>2.56</v>
      </c>
      <c r="G1917">
        <f t="shared" si="178"/>
        <v>2.56</v>
      </c>
      <c r="H1917" s="198">
        <v>8.44</v>
      </c>
      <c r="Q1917" s="221">
        <f>(Q5002*10000)*TEA!$M$15*10^-6</f>
        <v>53.460006166799992</v>
      </c>
      <c r="R1917" s="221">
        <f>(R5002*10000)*TEA!$O$15*10^-6</f>
        <v>53.460006166799992</v>
      </c>
      <c r="AA1917">
        <f t="shared" si="180"/>
        <v>1</v>
      </c>
      <c r="AB1917" s="197">
        <v>37107</v>
      </c>
      <c r="AC1917" s="197">
        <v>14777</v>
      </c>
      <c r="AD1917" s="197">
        <f t="shared" si="179"/>
        <v>14777</v>
      </c>
      <c r="AE1917" s="197">
        <v>9454</v>
      </c>
      <c r="AJ1917">
        <v>0</v>
      </c>
      <c r="AK1917">
        <v>0</v>
      </c>
      <c r="AU1917" s="198">
        <v>0.27272727299999999</v>
      </c>
      <c r="AV1917" s="6">
        <v>0</v>
      </c>
      <c r="AW1917" s="198">
        <v>0.38356000000000001</v>
      </c>
      <c r="BO1917" s="198"/>
      <c r="BP1917" s="354">
        <f t="shared" si="175"/>
        <v>10317.03273758976</v>
      </c>
      <c r="BQ1917" s="354">
        <f t="shared" si="176"/>
        <v>0</v>
      </c>
      <c r="BR1917" s="354">
        <f t="shared" si="177"/>
        <v>30604.927465599998</v>
      </c>
      <c r="CG1917" s="198"/>
      <c r="CH1917">
        <f>(Transest!$J$14/HexExtSoy!$K$4)</f>
        <v>0.20257267294641951</v>
      </c>
      <c r="CI1917">
        <f>(HydroProcOil!$K$14/HexExtSoy!$K$4)</f>
        <v>0.10977777777777777</v>
      </c>
      <c r="CJ1917">
        <f>(StarchFerm!$K$24/StarchFerm!$K$4)</f>
        <v>0.33157302630665886</v>
      </c>
      <c r="CY1917" s="198"/>
      <c r="CZ1917">
        <f>BP1917*CH1917*1000*LCI!$E$93</f>
        <v>78895570.91948007</v>
      </c>
      <c r="DA1917">
        <f>BQ1917*CI1917*1000*(LCI!$E$99)</f>
        <v>0</v>
      </c>
      <c r="DB1917">
        <f>BR1917*CJ1917*1000*(LCI!$E$96)</f>
        <v>273482358.90996569</v>
      </c>
    </row>
    <row r="1918" spans="1:106" x14ac:dyDescent="0.25">
      <c r="A1918" s="197">
        <v>37109</v>
      </c>
      <c r="B1918" s="197" t="s">
        <v>1803</v>
      </c>
      <c r="C1918" s="197" t="s">
        <v>705</v>
      </c>
      <c r="D1918" s="197">
        <v>-81.245675599999998</v>
      </c>
      <c r="E1918" s="197">
        <v>35.494230000000002</v>
      </c>
      <c r="F1918">
        <v>2.52</v>
      </c>
      <c r="G1918">
        <f t="shared" si="178"/>
        <v>2.52</v>
      </c>
      <c r="H1918" s="198">
        <v>7.69</v>
      </c>
      <c r="Q1918" s="221">
        <f>(Q5003*10000)*TEA!$M$15*10^-6</f>
        <v>49.91716293615</v>
      </c>
      <c r="R1918" s="221">
        <f>(R5003*10000)*TEA!$O$15*10^-6</f>
        <v>49.91716293615</v>
      </c>
      <c r="AA1918">
        <f t="shared" si="180"/>
        <v>1</v>
      </c>
      <c r="AB1918" s="197">
        <v>37109</v>
      </c>
      <c r="AC1918" s="197">
        <v>3604</v>
      </c>
      <c r="AD1918" s="197">
        <f t="shared" si="179"/>
        <v>3604</v>
      </c>
      <c r="AE1918" s="197">
        <v>605</v>
      </c>
      <c r="AJ1918">
        <v>0</v>
      </c>
      <c r="AK1918">
        <v>0</v>
      </c>
      <c r="AU1918" s="198">
        <v>0.27272727299999999</v>
      </c>
      <c r="AV1918" s="6">
        <v>0</v>
      </c>
      <c r="AW1918" s="198">
        <v>0.38356000000000001</v>
      </c>
      <c r="BO1918" s="198"/>
      <c r="BP1918" s="354">
        <f t="shared" si="175"/>
        <v>2476.9309115678398</v>
      </c>
      <c r="BQ1918" s="354">
        <f t="shared" si="176"/>
        <v>0</v>
      </c>
      <c r="BR1918" s="354">
        <f t="shared" si="177"/>
        <v>1784.4937219999999</v>
      </c>
      <c r="CG1918" s="198"/>
      <c r="CH1918">
        <f>(Transest!$J$14/HexExtSoy!$K$4)</f>
        <v>0.20257267294641951</v>
      </c>
      <c r="CI1918">
        <f>(HydroProcOil!$K$14/HexExtSoy!$K$4)</f>
        <v>0.10977777777777777</v>
      </c>
      <c r="CJ1918">
        <f>(StarchFerm!$K$24/StarchFerm!$K$4)</f>
        <v>0.33157302630665886</v>
      </c>
      <c r="CY1918" s="198"/>
      <c r="CZ1918">
        <f>BP1918*CH1918*1000*LCI!$E$93</f>
        <v>18941383.958611552</v>
      </c>
      <c r="DA1918">
        <f>BQ1918*CI1918*1000*(LCI!$E$99)</f>
        <v>0</v>
      </c>
      <c r="DB1918">
        <f>BR1918*CJ1918*1000*(LCI!$E$96)</f>
        <v>15946045.064185444</v>
      </c>
    </row>
    <row r="1919" spans="1:106" x14ac:dyDescent="0.25">
      <c r="A1919" s="197">
        <v>37111</v>
      </c>
      <c r="B1919" s="197" t="s">
        <v>1803</v>
      </c>
      <c r="C1919" s="197" t="s">
        <v>1841</v>
      </c>
      <c r="D1919" s="197">
        <v>-82.059548699999993</v>
      </c>
      <c r="E1919" s="197">
        <v>35.682780000000001</v>
      </c>
      <c r="F1919">
        <v>0</v>
      </c>
      <c r="G1919">
        <f t="shared" si="178"/>
        <v>0</v>
      </c>
      <c r="H1919" s="198">
        <v>7.11</v>
      </c>
      <c r="Q1919" s="221">
        <f>(Q5004*10000)*TEA!$M$15*10^-6</f>
        <v>47.154234879000001</v>
      </c>
      <c r="R1919" s="221">
        <f>(R5004*10000)*TEA!$O$15*10^-6</f>
        <v>47.154234879000001</v>
      </c>
      <c r="AA1919">
        <f t="shared" si="180"/>
        <v>1</v>
      </c>
      <c r="AB1919" s="197">
        <v>37111</v>
      </c>
      <c r="AC1919" s="197">
        <v>0</v>
      </c>
      <c r="AD1919" s="197">
        <f t="shared" si="179"/>
        <v>0</v>
      </c>
      <c r="AE1919" s="197">
        <v>102</v>
      </c>
      <c r="AJ1919">
        <v>0</v>
      </c>
      <c r="AK1919">
        <v>0</v>
      </c>
      <c r="AU1919" s="198">
        <v>0.27272727299999999</v>
      </c>
      <c r="AV1919" s="6">
        <v>0</v>
      </c>
      <c r="AW1919" s="198">
        <v>0.38356000000000001</v>
      </c>
      <c r="BO1919" s="198"/>
      <c r="BP1919" s="354">
        <f t="shared" si="175"/>
        <v>0</v>
      </c>
      <c r="BQ1919" s="354">
        <f t="shared" si="176"/>
        <v>0</v>
      </c>
      <c r="BR1919" s="354">
        <f t="shared" si="177"/>
        <v>278.16538320000001</v>
      </c>
      <c r="CG1919" s="198"/>
      <c r="CH1919">
        <f>(Transest!$J$14/HexExtSoy!$K$4)</f>
        <v>0.20257267294641951</v>
      </c>
      <c r="CI1919">
        <f>(HydroProcOil!$K$14/HexExtSoy!$K$4)</f>
        <v>0.10977777777777777</v>
      </c>
      <c r="CJ1919">
        <f>(StarchFerm!$K$24/StarchFerm!$K$4)</f>
        <v>0.33157302630665886</v>
      </c>
      <c r="CY1919" s="198"/>
      <c r="CZ1919">
        <f>BP1919*CH1919*1000*LCI!$E$93</f>
        <v>0</v>
      </c>
      <c r="DA1919">
        <f>BQ1919*CI1919*1000*(LCI!$E$99)</f>
        <v>0</v>
      </c>
      <c r="DB1919">
        <f>BR1919*CJ1919*1000*(LCI!$E$96)</f>
        <v>2485656.1169810682</v>
      </c>
    </row>
    <row r="1920" spans="1:106" x14ac:dyDescent="0.25">
      <c r="A1920" s="197">
        <v>37113</v>
      </c>
      <c r="B1920" s="197" t="s">
        <v>1803</v>
      </c>
      <c r="C1920" s="197" t="s">
        <v>635</v>
      </c>
      <c r="D1920" s="197">
        <v>-83.421374</v>
      </c>
      <c r="E1920" s="197">
        <v>35.151299999999999</v>
      </c>
      <c r="F1920">
        <v>0</v>
      </c>
      <c r="G1920">
        <f t="shared" si="178"/>
        <v>0</v>
      </c>
      <c r="H1920" s="198">
        <v>9.0299999999999994</v>
      </c>
      <c r="Q1920" s="221">
        <f>(Q5005*10000)*TEA!$M$15*10^-6</f>
        <v>44.251979722649999</v>
      </c>
      <c r="R1920" s="221">
        <f>(R5005*10000)*TEA!$O$15*10^-6</f>
        <v>44.251979722649999</v>
      </c>
      <c r="AA1920">
        <f t="shared" si="180"/>
        <v>1</v>
      </c>
      <c r="AB1920" s="197">
        <v>37113</v>
      </c>
      <c r="AC1920" s="197">
        <v>0</v>
      </c>
      <c r="AD1920" s="197">
        <f t="shared" si="179"/>
        <v>0</v>
      </c>
      <c r="AE1920" s="197">
        <v>11</v>
      </c>
      <c r="AJ1920">
        <v>0</v>
      </c>
      <c r="AK1920">
        <v>0</v>
      </c>
      <c r="AU1920" s="198">
        <v>0.27272727299999999</v>
      </c>
      <c r="AV1920" s="6">
        <v>0</v>
      </c>
      <c r="AW1920" s="198">
        <v>0.38356000000000001</v>
      </c>
      <c r="BO1920" s="198"/>
      <c r="BP1920" s="354">
        <f t="shared" si="175"/>
        <v>0</v>
      </c>
      <c r="BQ1920" s="354">
        <f t="shared" si="176"/>
        <v>0</v>
      </c>
      <c r="BR1920" s="354">
        <f t="shared" si="177"/>
        <v>38.099014799999999</v>
      </c>
      <c r="CG1920" s="198"/>
      <c r="CH1920">
        <f>(Transest!$J$14/HexExtSoy!$K$4)</f>
        <v>0.20257267294641951</v>
      </c>
      <c r="CI1920">
        <f>(HydroProcOil!$K$14/HexExtSoy!$K$4)</f>
        <v>0.10977777777777777</v>
      </c>
      <c r="CJ1920">
        <f>(StarchFerm!$K$24/StarchFerm!$K$4)</f>
        <v>0.33157302630665886</v>
      </c>
      <c r="CY1920" s="198"/>
      <c r="CZ1920">
        <f>BP1920*CH1920*1000*LCI!$E$93</f>
        <v>0</v>
      </c>
      <c r="DA1920">
        <f>BQ1920*CI1920*1000*(LCI!$E$99)</f>
        <v>0</v>
      </c>
      <c r="DB1920">
        <f>BR1920*CJ1920*1000*(LCI!$E$96)</f>
        <v>340448.72190470411</v>
      </c>
    </row>
    <row r="1921" spans="1:106" x14ac:dyDescent="0.25">
      <c r="A1921" s="197">
        <v>37115</v>
      </c>
      <c r="B1921" s="197" t="s">
        <v>1803</v>
      </c>
      <c r="C1921" s="197" t="s">
        <v>636</v>
      </c>
      <c r="D1921" s="197">
        <v>-82.710672400000007</v>
      </c>
      <c r="E1921" s="197">
        <v>35.860709999999997</v>
      </c>
      <c r="F1921">
        <v>2.69</v>
      </c>
      <c r="G1921">
        <f t="shared" si="178"/>
        <v>2.69</v>
      </c>
      <c r="H1921" s="198">
        <v>0</v>
      </c>
      <c r="Q1921" s="221">
        <f>(Q5006*10000)*TEA!$M$15*10^-6</f>
        <v>44.266439799899999</v>
      </c>
      <c r="R1921" s="221">
        <f>(R5006*10000)*TEA!$O$15*10^-6</f>
        <v>44.266439799899999</v>
      </c>
      <c r="AA1921">
        <f t="shared" si="180"/>
        <v>1</v>
      </c>
      <c r="AB1921" s="197">
        <v>37115</v>
      </c>
      <c r="AC1921" s="197">
        <v>24</v>
      </c>
      <c r="AD1921" s="197">
        <f t="shared" si="179"/>
        <v>24</v>
      </c>
      <c r="AE1921" s="197">
        <v>0</v>
      </c>
      <c r="AJ1921">
        <v>0</v>
      </c>
      <c r="AK1921">
        <v>0</v>
      </c>
      <c r="AU1921" s="198">
        <v>0.27272727299999999</v>
      </c>
      <c r="AV1921" s="6">
        <v>0</v>
      </c>
      <c r="AW1921" s="198">
        <v>0.38356000000000001</v>
      </c>
      <c r="BO1921" s="198"/>
      <c r="BP1921" s="354">
        <f t="shared" si="175"/>
        <v>17.607272744879999</v>
      </c>
      <c r="BQ1921" s="354">
        <f t="shared" si="176"/>
        <v>0</v>
      </c>
      <c r="BR1921" s="354">
        <f t="shared" si="177"/>
        <v>0</v>
      </c>
      <c r="CG1921" s="198"/>
      <c r="CH1921">
        <f>(Transest!$J$14/HexExtSoy!$K$4)</f>
        <v>0.20257267294641951</v>
      </c>
      <c r="CI1921">
        <f>(HydroProcOil!$K$14/HexExtSoy!$K$4)</f>
        <v>0.10977777777777777</v>
      </c>
      <c r="CJ1921">
        <f>(StarchFerm!$K$24/StarchFerm!$K$4)</f>
        <v>0.33157302630665886</v>
      </c>
      <c r="CY1921" s="198"/>
      <c r="CZ1921">
        <f>BP1921*CH1921*1000*LCI!$E$93</f>
        <v>134644.89944681857</v>
      </c>
      <c r="DA1921">
        <f>BQ1921*CI1921*1000*(LCI!$E$99)</f>
        <v>0</v>
      </c>
      <c r="DB1921">
        <f>BR1921*CJ1921*1000*(LCI!$E$96)</f>
        <v>0</v>
      </c>
    </row>
    <row r="1922" spans="1:106" x14ac:dyDescent="0.25">
      <c r="A1922" s="197">
        <v>37117</v>
      </c>
      <c r="B1922" s="197" t="s">
        <v>1803</v>
      </c>
      <c r="C1922" s="197" t="s">
        <v>891</v>
      </c>
      <c r="D1922" s="197">
        <v>-77.1019316</v>
      </c>
      <c r="E1922" s="197">
        <v>35.839700000000001</v>
      </c>
      <c r="F1922">
        <v>2.69</v>
      </c>
      <c r="G1922">
        <f t="shared" si="178"/>
        <v>2.69</v>
      </c>
      <c r="H1922" s="198">
        <v>7.65</v>
      </c>
      <c r="Q1922" s="221">
        <f>(Q5007*10000)*TEA!$M$15*10^-6</f>
        <v>52.652745930599998</v>
      </c>
      <c r="R1922" s="221">
        <f>(R5007*10000)*TEA!$O$15*10^-6</f>
        <v>52.652745930599998</v>
      </c>
      <c r="AA1922">
        <f t="shared" si="180"/>
        <v>1</v>
      </c>
      <c r="AB1922" s="197">
        <v>37117</v>
      </c>
      <c r="AC1922" s="197">
        <v>13319</v>
      </c>
      <c r="AD1922" s="197">
        <f t="shared" si="179"/>
        <v>13319</v>
      </c>
      <c r="AE1922" s="197">
        <v>2734</v>
      </c>
      <c r="AJ1922">
        <v>0</v>
      </c>
      <c r="AK1922">
        <v>0</v>
      </c>
      <c r="AU1922" s="198">
        <v>0.27272727299999999</v>
      </c>
      <c r="AV1922" s="6">
        <v>0</v>
      </c>
      <c r="AW1922" s="198">
        <v>0.38356000000000001</v>
      </c>
      <c r="BO1922" s="198"/>
      <c r="BP1922" s="354">
        <f t="shared" si="175"/>
        <v>9771.3027370440304</v>
      </c>
      <c r="BQ1922" s="354">
        <f t="shared" si="176"/>
        <v>0</v>
      </c>
      <c r="BR1922" s="354">
        <f t="shared" si="177"/>
        <v>8022.195756000001</v>
      </c>
      <c r="CG1922" s="198"/>
      <c r="CH1922">
        <f>(Transest!$J$14/HexExtSoy!$K$4)</f>
        <v>0.20257267294641951</v>
      </c>
      <c r="CI1922">
        <f>(HydroProcOil!$K$14/HexExtSoy!$K$4)</f>
        <v>0.10977777777777777</v>
      </c>
      <c r="CJ1922">
        <f>(StarchFerm!$K$24/StarchFerm!$K$4)</f>
        <v>0.33157302630665886</v>
      </c>
      <c r="CY1922" s="198"/>
      <c r="CZ1922">
        <f>BP1922*CH1922*1000*LCI!$E$93</f>
        <v>74722308.988840699</v>
      </c>
      <c r="DA1922">
        <f>BQ1922*CI1922*1000*(LCI!$E$99)</f>
        <v>0</v>
      </c>
      <c r="DB1922">
        <f>BR1922*CJ1922*1000*(LCI!$E$96)</f>
        <v>71685483.373694524</v>
      </c>
    </row>
    <row r="1923" spans="1:106" x14ac:dyDescent="0.25">
      <c r="A1923" s="197">
        <v>37119</v>
      </c>
      <c r="B1923" s="197" t="s">
        <v>1803</v>
      </c>
      <c r="C1923" s="197" t="s">
        <v>1842</v>
      </c>
      <c r="D1923" s="197">
        <v>-80.837142</v>
      </c>
      <c r="E1923" s="197">
        <v>35.251989999999999</v>
      </c>
      <c r="F1923">
        <v>2.88</v>
      </c>
      <c r="G1923">
        <f t="shared" si="178"/>
        <v>2.88</v>
      </c>
      <c r="H1923" s="198">
        <v>8.11</v>
      </c>
      <c r="Q1923" s="221">
        <f>(Q5008*10000)*TEA!$M$15*10^-6</f>
        <v>51.669956712599991</v>
      </c>
      <c r="R1923" s="221">
        <f>(R5008*10000)*TEA!$O$15*10^-6</f>
        <v>51.669956712599991</v>
      </c>
      <c r="AA1923">
        <f t="shared" si="180"/>
        <v>1</v>
      </c>
      <c r="AB1923" s="197">
        <v>37119</v>
      </c>
      <c r="AC1923" s="197">
        <v>527</v>
      </c>
      <c r="AD1923" s="197">
        <f t="shared" si="179"/>
        <v>527</v>
      </c>
      <c r="AE1923" s="197">
        <v>353</v>
      </c>
      <c r="AJ1923">
        <v>0</v>
      </c>
      <c r="AK1923">
        <v>0</v>
      </c>
      <c r="AU1923" s="198">
        <v>0.27272727299999999</v>
      </c>
      <c r="AV1923" s="6">
        <v>0</v>
      </c>
      <c r="AW1923" s="198">
        <v>0.38356000000000001</v>
      </c>
      <c r="BO1923" s="198"/>
      <c r="BP1923" s="354">
        <f t="shared" ref="BP1923:BP1986" si="181">F1923*AC1923*AU1923</f>
        <v>413.93454586847997</v>
      </c>
      <c r="BQ1923" s="354">
        <f t="shared" ref="BQ1923:BQ1986" si="182">G1923*AD1923*AV1923</f>
        <v>0</v>
      </c>
      <c r="BR1923" s="354">
        <f t="shared" ref="BR1923:BR1986" si="183">H1923*AE1923*AW1923</f>
        <v>1098.0670748</v>
      </c>
      <c r="CG1923" s="198"/>
      <c r="CH1923">
        <f>(Transest!$J$14/HexExtSoy!$K$4)</f>
        <v>0.20257267294641951</v>
      </c>
      <c r="CI1923">
        <f>(HydroProcOil!$K$14/HexExtSoy!$K$4)</f>
        <v>0.10977777777777777</v>
      </c>
      <c r="CJ1923">
        <f>(StarchFerm!$K$24/StarchFerm!$K$4)</f>
        <v>0.33157302630665886</v>
      </c>
      <c r="CY1923" s="198"/>
      <c r="CZ1923">
        <f>BP1923*CH1923*1000*LCI!$E$93</f>
        <v>3165406.4836493707</v>
      </c>
      <c r="DA1923">
        <f>BQ1923*CI1923*1000*(LCI!$E$99)</f>
        <v>0</v>
      </c>
      <c r="DB1923">
        <f>BR1923*CJ1923*1000*(LCI!$E$96)</f>
        <v>9812209.9519827235</v>
      </c>
    </row>
    <row r="1924" spans="1:106" x14ac:dyDescent="0.25">
      <c r="A1924" s="197">
        <v>37121</v>
      </c>
      <c r="B1924" s="197" t="s">
        <v>1803</v>
      </c>
      <c r="C1924" s="197" t="s">
        <v>980</v>
      </c>
      <c r="D1924" s="197">
        <v>-82.1652019</v>
      </c>
      <c r="E1924" s="197">
        <v>36.009950000000003</v>
      </c>
      <c r="F1924">
        <v>0</v>
      </c>
      <c r="G1924">
        <f t="shared" ref="G1924:G1987" si="184">F1924</f>
        <v>0</v>
      </c>
      <c r="H1924" s="198">
        <v>5.25</v>
      </c>
      <c r="Q1924" s="221">
        <f>(Q5009*10000)*TEA!$M$15*10^-6</f>
        <v>45.8109741357</v>
      </c>
      <c r="R1924" s="221">
        <f>(R5009*10000)*TEA!$O$15*10^-6</f>
        <v>45.8109741357</v>
      </c>
      <c r="AA1924">
        <f t="shared" si="180"/>
        <v>1</v>
      </c>
      <c r="AB1924" s="197">
        <v>37121</v>
      </c>
      <c r="AC1924" s="197">
        <v>0</v>
      </c>
      <c r="AD1924" s="197">
        <f t="shared" ref="AD1924:AD1987" si="185">AC1924</f>
        <v>0</v>
      </c>
      <c r="AE1924" s="197">
        <v>12</v>
      </c>
      <c r="AJ1924">
        <v>0</v>
      </c>
      <c r="AK1924">
        <v>0</v>
      </c>
      <c r="AU1924" s="198">
        <v>0.27272727299999999</v>
      </c>
      <c r="AV1924" s="6">
        <v>0</v>
      </c>
      <c r="AW1924" s="198">
        <v>0.38356000000000001</v>
      </c>
      <c r="BO1924" s="198"/>
      <c r="BP1924" s="354">
        <f t="shared" si="181"/>
        <v>0</v>
      </c>
      <c r="BQ1924" s="354">
        <f t="shared" si="182"/>
        <v>0</v>
      </c>
      <c r="BR1924" s="354">
        <f t="shared" si="183"/>
        <v>24.164280000000002</v>
      </c>
      <c r="CG1924" s="198"/>
      <c r="CH1924">
        <f>(Transest!$J$14/HexExtSoy!$K$4)</f>
        <v>0.20257267294641951</v>
      </c>
      <c r="CI1924">
        <f>(HydroProcOil!$K$14/HexExtSoy!$K$4)</f>
        <v>0.10977777777777777</v>
      </c>
      <c r="CJ1924">
        <f>(StarchFerm!$K$24/StarchFerm!$K$4)</f>
        <v>0.33157302630665886</v>
      </c>
      <c r="CY1924" s="198"/>
      <c r="CZ1924">
        <f>BP1924*CH1924*1000*LCI!$E$93</f>
        <v>0</v>
      </c>
      <c r="DA1924">
        <f>BQ1924*CI1924*1000*(LCI!$E$99)</f>
        <v>0</v>
      </c>
      <c r="DB1924">
        <f>BR1924*CJ1924*1000*(LCI!$E$96)</f>
        <v>215929.42192687365</v>
      </c>
    </row>
    <row r="1925" spans="1:106" x14ac:dyDescent="0.25">
      <c r="A1925" s="197">
        <v>37123</v>
      </c>
      <c r="B1925" s="197" t="s">
        <v>1803</v>
      </c>
      <c r="C1925" s="197" t="s">
        <v>642</v>
      </c>
      <c r="D1925" s="197">
        <v>-79.896383299999997</v>
      </c>
      <c r="E1925" s="197">
        <v>35.338769999999997</v>
      </c>
      <c r="F1925">
        <v>1.96</v>
      </c>
      <c r="G1925">
        <f t="shared" si="184"/>
        <v>1.96</v>
      </c>
      <c r="H1925" s="198">
        <v>6.64</v>
      </c>
      <c r="Q1925" s="221">
        <f>(Q5010*10000)*TEA!$M$15*10^-6</f>
        <v>52.023699703800006</v>
      </c>
      <c r="R1925" s="221">
        <f>(R5010*10000)*TEA!$O$15*10^-6</f>
        <v>52.023699703800006</v>
      </c>
      <c r="AA1925">
        <f t="shared" si="180"/>
        <v>1</v>
      </c>
      <c r="AB1925" s="197">
        <v>37123</v>
      </c>
      <c r="AC1925" s="197">
        <v>234</v>
      </c>
      <c r="AD1925" s="197">
        <f t="shared" si="185"/>
        <v>234</v>
      </c>
      <c r="AE1925" s="197">
        <v>297</v>
      </c>
      <c r="AJ1925">
        <v>0</v>
      </c>
      <c r="AK1925">
        <v>0</v>
      </c>
      <c r="AU1925" s="198">
        <v>0.27272727299999999</v>
      </c>
      <c r="AV1925" s="6">
        <v>0</v>
      </c>
      <c r="AW1925" s="198">
        <v>0.38356000000000001</v>
      </c>
      <c r="BO1925" s="198"/>
      <c r="BP1925" s="354">
        <f t="shared" si="181"/>
        <v>125.08363648871999</v>
      </c>
      <c r="BQ1925" s="354">
        <f t="shared" si="182"/>
        <v>0</v>
      </c>
      <c r="BR1925" s="354">
        <f t="shared" si="183"/>
        <v>756.4110048</v>
      </c>
      <c r="CG1925" s="198"/>
      <c r="CH1925">
        <f>(Transest!$J$14/HexExtSoy!$K$4)</f>
        <v>0.20257267294641951</v>
      </c>
      <c r="CI1925">
        <f>(HydroProcOil!$K$14/HexExtSoy!$K$4)</f>
        <v>0.10977777777777777</v>
      </c>
      <c r="CJ1925">
        <f>(StarchFerm!$K$24/StarchFerm!$K$4)</f>
        <v>0.33157302630665886</v>
      </c>
      <c r="CY1925" s="198"/>
      <c r="CZ1925">
        <f>BP1925*CH1925*1000*LCI!$E$93</f>
        <v>956529.37859803089</v>
      </c>
      <c r="DA1925">
        <f>BQ1925*CI1925*1000*(LCI!$E$99)</f>
        <v>0</v>
      </c>
      <c r="DB1925">
        <f>BR1925*CJ1925*1000*(LCI!$E$96)</f>
        <v>6759207.8475166503</v>
      </c>
    </row>
    <row r="1926" spans="1:106" x14ac:dyDescent="0.25">
      <c r="A1926" s="197">
        <v>37125</v>
      </c>
      <c r="B1926" s="197" t="s">
        <v>1803</v>
      </c>
      <c r="C1926" s="197" t="s">
        <v>1843</v>
      </c>
      <c r="D1926" s="197">
        <v>-79.449601099999995</v>
      </c>
      <c r="E1926" s="197">
        <v>35.297350000000002</v>
      </c>
      <c r="F1926">
        <v>1.39</v>
      </c>
      <c r="G1926">
        <f t="shared" si="184"/>
        <v>1.39</v>
      </c>
      <c r="H1926" s="198">
        <v>6.08</v>
      </c>
      <c r="Q1926" s="221">
        <f>(Q5011*10000)*TEA!$M$15*10^-6</f>
        <v>52.299068737949995</v>
      </c>
      <c r="R1926" s="221">
        <f>(R5011*10000)*TEA!$O$15*10^-6</f>
        <v>52.299068737949995</v>
      </c>
      <c r="AA1926">
        <f t="shared" si="180"/>
        <v>1</v>
      </c>
      <c r="AB1926" s="197">
        <v>37125</v>
      </c>
      <c r="AC1926" s="197">
        <v>1990</v>
      </c>
      <c r="AD1926" s="197">
        <f t="shared" si="185"/>
        <v>1990</v>
      </c>
      <c r="AE1926" s="197">
        <v>730</v>
      </c>
      <c r="AJ1926">
        <v>0</v>
      </c>
      <c r="AK1926">
        <v>0</v>
      </c>
      <c r="AU1926" s="198">
        <v>0.27272727299999999</v>
      </c>
      <c r="AV1926" s="6">
        <v>0</v>
      </c>
      <c r="AW1926" s="198">
        <v>0.38356000000000001</v>
      </c>
      <c r="BO1926" s="198"/>
      <c r="BP1926" s="354">
        <f t="shared" si="181"/>
        <v>754.39090984529992</v>
      </c>
      <c r="BQ1926" s="354">
        <f t="shared" si="182"/>
        <v>0</v>
      </c>
      <c r="BR1926" s="354">
        <f t="shared" si="183"/>
        <v>1702.3927039999999</v>
      </c>
      <c r="CG1926" s="198"/>
      <c r="CH1926">
        <f>(Transest!$J$14/HexExtSoy!$K$4)</f>
        <v>0.20257267294641951</v>
      </c>
      <c r="CI1926">
        <f>(HydroProcOil!$K$14/HexExtSoy!$K$4)</f>
        <v>0.10977777777777777</v>
      </c>
      <c r="CJ1926">
        <f>(StarchFerm!$K$24/StarchFerm!$K$4)</f>
        <v>0.33157302630665886</v>
      </c>
      <c r="CY1926" s="198"/>
      <c r="CZ1926">
        <f>BP1926*CH1926*1000*LCI!$E$93</f>
        <v>5768916.6102826027</v>
      </c>
      <c r="DA1926">
        <f>BQ1926*CI1926*1000*(LCI!$E$99)</f>
        <v>0</v>
      </c>
      <c r="DB1926">
        <f>BR1926*CJ1926*1000*(LCI!$E$96)</f>
        <v>15212399.147305328</v>
      </c>
    </row>
    <row r="1927" spans="1:106" x14ac:dyDescent="0.25">
      <c r="A1927" s="197">
        <v>37127</v>
      </c>
      <c r="B1927" s="197" t="s">
        <v>1803</v>
      </c>
      <c r="C1927" s="197" t="s">
        <v>1844</v>
      </c>
      <c r="D1927" s="197">
        <v>-77.982069800000005</v>
      </c>
      <c r="E1927" s="197">
        <v>35.959269999999997</v>
      </c>
      <c r="F1927">
        <v>2.48</v>
      </c>
      <c r="G1927">
        <f t="shared" si="184"/>
        <v>2.48</v>
      </c>
      <c r="H1927" s="198">
        <v>6.28</v>
      </c>
      <c r="Q1927" s="221">
        <f>(Q5012*10000)*TEA!$M$15*10^-6</f>
        <v>51.658489828799993</v>
      </c>
      <c r="R1927" s="221">
        <f>(R5012*10000)*TEA!$O$15*10^-6</f>
        <v>51.658489828799993</v>
      </c>
      <c r="AA1927">
        <f t="shared" si="180"/>
        <v>1</v>
      </c>
      <c r="AB1927" s="197">
        <v>37127</v>
      </c>
      <c r="AC1927" s="197">
        <v>13892</v>
      </c>
      <c r="AD1927" s="197">
        <f t="shared" si="185"/>
        <v>13892</v>
      </c>
      <c r="AE1927" s="197">
        <v>1058</v>
      </c>
      <c r="AJ1927">
        <v>0</v>
      </c>
      <c r="AK1927">
        <v>0</v>
      </c>
      <c r="AU1927" s="198">
        <v>0.27272727299999999</v>
      </c>
      <c r="AV1927" s="6">
        <v>0</v>
      </c>
      <c r="AW1927" s="198">
        <v>0.38356000000000001</v>
      </c>
      <c r="BO1927" s="198"/>
      <c r="BP1927" s="354">
        <f t="shared" si="181"/>
        <v>9396.0436457596788</v>
      </c>
      <c r="BQ1927" s="354">
        <f t="shared" si="182"/>
        <v>0</v>
      </c>
      <c r="BR1927" s="354">
        <f t="shared" si="183"/>
        <v>2548.4646944000006</v>
      </c>
      <c r="CG1927" s="198"/>
      <c r="CH1927">
        <f>(Transest!$J$14/HexExtSoy!$K$4)</f>
        <v>0.20257267294641951</v>
      </c>
      <c r="CI1927">
        <f>(HydroProcOil!$K$14/HexExtSoy!$K$4)</f>
        <v>0.10977777777777777</v>
      </c>
      <c r="CJ1927">
        <f>(StarchFerm!$K$24/StarchFerm!$K$4)</f>
        <v>0.33157302630665886</v>
      </c>
      <c r="CY1927" s="198"/>
      <c r="CZ1927">
        <f>BP1927*CH1927*1000*LCI!$E$93</f>
        <v>71852658.285714135</v>
      </c>
      <c r="DA1927">
        <f>BQ1927*CI1927*1000*(LCI!$E$99)</f>
        <v>0</v>
      </c>
      <c r="DB1927">
        <f>BR1927*CJ1927*1000*(LCI!$E$96)</f>
        <v>22772807.973704942</v>
      </c>
    </row>
    <row r="1928" spans="1:106" x14ac:dyDescent="0.25">
      <c r="A1928" s="197">
        <v>37129</v>
      </c>
      <c r="B1928" s="197" t="s">
        <v>1803</v>
      </c>
      <c r="C1928" s="197" t="s">
        <v>1845</v>
      </c>
      <c r="D1928" s="197">
        <v>-77.885286100000002</v>
      </c>
      <c r="E1928" s="197">
        <v>34.242820000000002</v>
      </c>
      <c r="F1928">
        <v>0</v>
      </c>
      <c r="G1928">
        <f t="shared" si="184"/>
        <v>0</v>
      </c>
      <c r="H1928" s="198">
        <v>0</v>
      </c>
      <c r="Q1928" s="221">
        <f>(Q5013*10000)*TEA!$M$15*10^-6</f>
        <v>55.434081879449998</v>
      </c>
      <c r="R1928" s="221">
        <f>(R5013*10000)*TEA!$O$15*10^-6</f>
        <v>55.434081879449998</v>
      </c>
      <c r="AA1928">
        <f t="shared" si="180"/>
        <v>1</v>
      </c>
      <c r="AB1928" s="197">
        <v>37129</v>
      </c>
      <c r="AC1928" s="197">
        <v>0</v>
      </c>
      <c r="AD1928" s="197">
        <f t="shared" si="185"/>
        <v>0</v>
      </c>
      <c r="AE1928" s="197">
        <v>0</v>
      </c>
      <c r="AJ1928">
        <v>0</v>
      </c>
      <c r="AK1928">
        <v>0</v>
      </c>
      <c r="AU1928" s="198">
        <v>0.27272727299999999</v>
      </c>
      <c r="AV1928" s="6">
        <v>0</v>
      </c>
      <c r="AW1928" s="198">
        <v>0.38356000000000001</v>
      </c>
      <c r="BO1928" s="198"/>
      <c r="BP1928" s="354">
        <f t="shared" si="181"/>
        <v>0</v>
      </c>
      <c r="BQ1928" s="354">
        <f t="shared" si="182"/>
        <v>0</v>
      </c>
      <c r="BR1928" s="354">
        <f t="shared" si="183"/>
        <v>0</v>
      </c>
      <c r="CG1928" s="198"/>
      <c r="CH1928">
        <f>(Transest!$J$14/HexExtSoy!$K$4)</f>
        <v>0.20257267294641951</v>
      </c>
      <c r="CI1928">
        <f>(HydroProcOil!$K$14/HexExtSoy!$K$4)</f>
        <v>0.10977777777777777</v>
      </c>
      <c r="CJ1928">
        <f>(StarchFerm!$K$24/StarchFerm!$K$4)</f>
        <v>0.33157302630665886</v>
      </c>
      <c r="CY1928" s="198"/>
      <c r="CZ1928">
        <f>BP1928*CH1928*1000*LCI!$E$93</f>
        <v>0</v>
      </c>
      <c r="DA1928">
        <f>BQ1928*CI1928*1000*(LCI!$E$99)</f>
        <v>0</v>
      </c>
      <c r="DB1928">
        <f>BR1928*CJ1928*1000*(LCI!$E$96)</f>
        <v>0</v>
      </c>
    </row>
    <row r="1929" spans="1:106" x14ac:dyDescent="0.25">
      <c r="A1929" s="197">
        <v>37131</v>
      </c>
      <c r="B1929" s="197" t="s">
        <v>1803</v>
      </c>
      <c r="C1929" s="197" t="s">
        <v>1846</v>
      </c>
      <c r="D1929" s="197">
        <v>-77.397993</v>
      </c>
      <c r="E1929" s="197">
        <v>36.417439999999999</v>
      </c>
      <c r="F1929">
        <v>2.75</v>
      </c>
      <c r="G1929">
        <f t="shared" si="184"/>
        <v>2.75</v>
      </c>
      <c r="H1929" s="198">
        <v>7.61</v>
      </c>
      <c r="Q1929" s="221">
        <f>(Q5014*10000)*TEA!$M$15*10^-6</f>
        <v>51.291987372000001</v>
      </c>
      <c r="R1929" s="221">
        <f>(R5014*10000)*TEA!$O$15*10^-6</f>
        <v>51.291987372000001</v>
      </c>
      <c r="AA1929">
        <f t="shared" si="180"/>
        <v>1</v>
      </c>
      <c r="AB1929" s="197">
        <v>37131</v>
      </c>
      <c r="AC1929" s="197">
        <v>15613</v>
      </c>
      <c r="AD1929" s="197">
        <f t="shared" si="185"/>
        <v>15613</v>
      </c>
      <c r="AE1929" s="197">
        <v>3808</v>
      </c>
      <c r="AJ1929">
        <v>0</v>
      </c>
      <c r="AK1929">
        <v>0</v>
      </c>
      <c r="AU1929" s="198">
        <v>0.27272727299999999</v>
      </c>
      <c r="AV1929" s="6">
        <v>0</v>
      </c>
      <c r="AW1929" s="198">
        <v>0.38356000000000001</v>
      </c>
      <c r="BO1929" s="198"/>
      <c r="BP1929" s="354">
        <f t="shared" si="181"/>
        <v>11709.75001170975</v>
      </c>
      <c r="BQ1929" s="354">
        <f t="shared" si="182"/>
        <v>0</v>
      </c>
      <c r="BR1929" s="354">
        <f t="shared" si="183"/>
        <v>11115.139212800001</v>
      </c>
      <c r="CG1929" s="198"/>
      <c r="CH1929">
        <f>(Transest!$J$14/HexExtSoy!$K$4)</f>
        <v>0.20257267294641951</v>
      </c>
      <c r="CI1929">
        <f>(HydroProcOil!$K$14/HexExtSoy!$K$4)</f>
        <v>0.10977777777777777</v>
      </c>
      <c r="CJ1929">
        <f>(StarchFerm!$K$24/StarchFerm!$K$4)</f>
        <v>0.33157302630665886</v>
      </c>
      <c r="CY1929" s="198"/>
      <c r="CZ1929">
        <f>BP1929*CH1929*1000*LCI!$E$93</f>
        <v>89545844.817592025</v>
      </c>
      <c r="DA1929">
        <f>BQ1929*CI1929*1000*(LCI!$E$99)</f>
        <v>0</v>
      </c>
      <c r="DB1929">
        <f>BR1929*CJ1929*1000*(LCI!$E$96)</f>
        <v>99323695.341083169</v>
      </c>
    </row>
    <row r="1930" spans="1:106" x14ac:dyDescent="0.25">
      <c r="A1930" s="197">
        <v>37133</v>
      </c>
      <c r="B1930" s="197" t="s">
        <v>1803</v>
      </c>
      <c r="C1930" s="197" t="s">
        <v>1847</v>
      </c>
      <c r="D1930" s="197">
        <v>-77.433447400000006</v>
      </c>
      <c r="E1930" s="197">
        <v>34.739490000000004</v>
      </c>
      <c r="F1930">
        <v>2.17</v>
      </c>
      <c r="G1930">
        <f t="shared" si="184"/>
        <v>2.17</v>
      </c>
      <c r="H1930" s="198">
        <v>8.3699999999999992</v>
      </c>
      <c r="Q1930" s="221">
        <f>(Q5015*10000)*TEA!$M$15*10^-6</f>
        <v>54.522062040599998</v>
      </c>
      <c r="R1930" s="221">
        <f>(R5015*10000)*TEA!$O$15*10^-6</f>
        <v>54.522062040599998</v>
      </c>
      <c r="AA1930">
        <f t="shared" si="180"/>
        <v>1</v>
      </c>
      <c r="AB1930" s="197">
        <v>37133</v>
      </c>
      <c r="AC1930" s="197">
        <v>5070</v>
      </c>
      <c r="AD1930" s="197">
        <f t="shared" si="185"/>
        <v>5070</v>
      </c>
      <c r="AE1930" s="197">
        <v>3278</v>
      </c>
      <c r="AJ1930">
        <v>0</v>
      </c>
      <c r="AK1930">
        <v>0</v>
      </c>
      <c r="AU1930" s="198">
        <v>0.27272727299999999</v>
      </c>
      <c r="AV1930" s="6">
        <v>0</v>
      </c>
      <c r="AW1930" s="198">
        <v>0.38356000000000001</v>
      </c>
      <c r="BO1930" s="198"/>
      <c r="BP1930" s="354">
        <f t="shared" si="181"/>
        <v>3000.5181848186999</v>
      </c>
      <c r="BQ1930" s="354">
        <f t="shared" si="182"/>
        <v>0</v>
      </c>
      <c r="BR1930" s="354">
        <f t="shared" si="183"/>
        <v>10523.6820216</v>
      </c>
      <c r="CG1930" s="198"/>
      <c r="CH1930">
        <f>(Transest!$J$14/HexExtSoy!$K$4)</f>
        <v>0.20257267294641951</v>
      </c>
      <c r="CI1930">
        <f>(HydroProcOil!$K$14/HexExtSoy!$K$4)</f>
        <v>0.10977777777777777</v>
      </c>
      <c r="CJ1930">
        <f>(StarchFerm!$K$24/StarchFerm!$K$4)</f>
        <v>0.33157302630665886</v>
      </c>
      <c r="CY1930" s="198"/>
      <c r="CZ1930">
        <f>BP1930*CH1930*1000*LCI!$E$93</f>
        <v>22945317.831845623</v>
      </c>
      <c r="DA1930">
        <f>BQ1930*CI1930*1000*(LCI!$E$99)</f>
        <v>0</v>
      </c>
      <c r="DB1930">
        <f>BR1930*CJ1930*1000*(LCI!$E$96)</f>
        <v>94038497.131564453</v>
      </c>
    </row>
    <row r="1931" spans="1:106" x14ac:dyDescent="0.25">
      <c r="A1931" s="197">
        <v>37135</v>
      </c>
      <c r="B1931" s="197" t="s">
        <v>1803</v>
      </c>
      <c r="C1931" s="197" t="s">
        <v>762</v>
      </c>
      <c r="D1931" s="197">
        <v>-79.127370499999998</v>
      </c>
      <c r="E1931" s="197">
        <v>36.054780000000001</v>
      </c>
      <c r="F1931">
        <v>2.41</v>
      </c>
      <c r="G1931">
        <f t="shared" si="184"/>
        <v>2.41</v>
      </c>
      <c r="H1931" s="198">
        <v>9.16</v>
      </c>
      <c r="Q1931" s="221">
        <f>(Q5016*10000)*TEA!$M$15*10^-6</f>
        <v>50.21291069774999</v>
      </c>
      <c r="R1931" s="221">
        <f>(R5016*10000)*TEA!$O$15*10^-6</f>
        <v>50.21291069774999</v>
      </c>
      <c r="AA1931">
        <f t="shared" si="180"/>
        <v>1</v>
      </c>
      <c r="AB1931" s="197">
        <v>37135</v>
      </c>
      <c r="AC1931" s="197">
        <v>1960</v>
      </c>
      <c r="AD1931" s="197">
        <f t="shared" si="185"/>
        <v>1960</v>
      </c>
      <c r="AE1931" s="197">
        <v>1560</v>
      </c>
      <c r="AJ1931">
        <v>0</v>
      </c>
      <c r="AK1931">
        <v>0</v>
      </c>
      <c r="AU1931" s="198">
        <v>0.27272727299999999</v>
      </c>
      <c r="AV1931" s="6">
        <v>0</v>
      </c>
      <c r="AW1931" s="198">
        <v>0.38356000000000001</v>
      </c>
      <c r="BO1931" s="198"/>
      <c r="BP1931" s="354">
        <f t="shared" si="181"/>
        <v>1288.2545467428001</v>
      </c>
      <c r="BQ1931" s="354">
        <f t="shared" si="182"/>
        <v>0</v>
      </c>
      <c r="BR1931" s="354">
        <f t="shared" si="183"/>
        <v>5480.9189759999999</v>
      </c>
      <c r="CG1931" s="198"/>
      <c r="CH1931">
        <f>(Transest!$J$14/HexExtSoy!$K$4)</f>
        <v>0.20257267294641951</v>
      </c>
      <c r="CI1931">
        <f>(HydroProcOil!$K$14/HexExtSoy!$K$4)</f>
        <v>0.10977777777777777</v>
      </c>
      <c r="CJ1931">
        <f>(StarchFerm!$K$24/StarchFerm!$K$4)</f>
        <v>0.33157302630665886</v>
      </c>
      <c r="CY1931" s="198"/>
      <c r="CZ1931">
        <f>BP1931*CH1931*1000*LCI!$E$93</f>
        <v>9851435.0530822836</v>
      </c>
      <c r="DA1931">
        <f>BQ1931*CI1931*1000*(LCI!$E$99)</f>
        <v>0</v>
      </c>
      <c r="DB1931">
        <f>BR1931*CJ1931*1000*(LCI!$E$96)</f>
        <v>48976905.83438497</v>
      </c>
    </row>
    <row r="1932" spans="1:106" x14ac:dyDescent="0.25">
      <c r="A1932" s="197">
        <v>37137</v>
      </c>
      <c r="B1932" s="197" t="s">
        <v>1803</v>
      </c>
      <c r="C1932" s="197" t="s">
        <v>1848</v>
      </c>
      <c r="D1932" s="197">
        <v>-76.732676499999997</v>
      </c>
      <c r="E1932" s="197">
        <v>35.145499999999998</v>
      </c>
      <c r="F1932">
        <v>2.68</v>
      </c>
      <c r="G1932">
        <f t="shared" si="184"/>
        <v>2.68</v>
      </c>
      <c r="H1932" s="198">
        <v>10.25</v>
      </c>
      <c r="Q1932" s="221">
        <f>(Q5017*10000)*TEA!$M$15*10^-6</f>
        <v>53.93028594554999</v>
      </c>
      <c r="R1932" s="221">
        <f>(R5017*10000)*TEA!$O$15*10^-6</f>
        <v>53.93028594554999</v>
      </c>
      <c r="AA1932">
        <f t="shared" si="180"/>
        <v>1</v>
      </c>
      <c r="AB1932" s="197">
        <v>37137</v>
      </c>
      <c r="AC1932" s="197">
        <v>7328</v>
      </c>
      <c r="AD1932" s="197">
        <f t="shared" si="185"/>
        <v>7328</v>
      </c>
      <c r="AE1932" s="197">
        <v>6246</v>
      </c>
      <c r="AJ1932">
        <v>0</v>
      </c>
      <c r="AK1932">
        <v>0</v>
      </c>
      <c r="AU1932" s="198">
        <v>0.27272727299999999</v>
      </c>
      <c r="AV1932" s="6">
        <v>0</v>
      </c>
      <c r="AW1932" s="198">
        <v>0.38356000000000001</v>
      </c>
      <c r="BO1932" s="198"/>
      <c r="BP1932" s="354">
        <f t="shared" si="181"/>
        <v>5356.1018235379197</v>
      </c>
      <c r="BQ1932" s="354">
        <f t="shared" si="182"/>
        <v>0</v>
      </c>
      <c r="BR1932" s="354">
        <f t="shared" si="183"/>
        <v>24556.08654</v>
      </c>
      <c r="CG1932" s="198"/>
      <c r="CH1932">
        <f>(Transest!$J$14/HexExtSoy!$K$4)</f>
        <v>0.20257267294641951</v>
      </c>
      <c r="CI1932">
        <f>(HydroProcOil!$K$14/HexExtSoy!$K$4)</f>
        <v>0.10977777777777777</v>
      </c>
      <c r="CJ1932">
        <f>(StarchFerm!$K$24/StarchFerm!$K$4)</f>
        <v>0.33157302630665886</v>
      </c>
      <c r="CY1932" s="198"/>
      <c r="CZ1932">
        <f>BP1932*CH1932*1000*LCI!$E$93</f>
        <v>40958744.827014372</v>
      </c>
      <c r="DA1932">
        <f>BQ1932*CI1932*1000*(LCI!$E$99)</f>
        <v>0</v>
      </c>
      <c r="DB1932">
        <f>BR1932*CJ1932*1000*(LCI!$E$96)</f>
        <v>219430563.2681165</v>
      </c>
    </row>
    <row r="1933" spans="1:106" x14ac:dyDescent="0.25">
      <c r="A1933" s="197">
        <v>37139</v>
      </c>
      <c r="B1933" s="197" t="s">
        <v>1803</v>
      </c>
      <c r="C1933" s="197" t="s">
        <v>1849</v>
      </c>
      <c r="D1933" s="197">
        <v>-76.283315099999996</v>
      </c>
      <c r="E1933" s="197">
        <v>36.300229999999999</v>
      </c>
      <c r="F1933">
        <v>3.34</v>
      </c>
      <c r="G1933">
        <f t="shared" si="184"/>
        <v>3.34</v>
      </c>
      <c r="H1933" s="198">
        <v>10.53</v>
      </c>
      <c r="Q1933" s="221">
        <f>(Q5018*10000)*TEA!$M$15*10^-6</f>
        <v>52.313535582299998</v>
      </c>
      <c r="R1933" s="221">
        <f>(R5018*10000)*TEA!$O$15*10^-6</f>
        <v>52.313535582299998</v>
      </c>
      <c r="AA1933">
        <f t="shared" si="180"/>
        <v>1</v>
      </c>
      <c r="AB1933" s="197">
        <v>37139</v>
      </c>
      <c r="AC1933" s="197">
        <v>18603</v>
      </c>
      <c r="AD1933" s="197">
        <f t="shared" si="185"/>
        <v>18603</v>
      </c>
      <c r="AE1933" s="197">
        <v>6532</v>
      </c>
      <c r="AJ1933">
        <v>0</v>
      </c>
      <c r="AK1933">
        <v>0</v>
      </c>
      <c r="AU1933" s="198">
        <v>0.27272727299999999</v>
      </c>
      <c r="AV1933" s="6">
        <v>0</v>
      </c>
      <c r="AW1933" s="198">
        <v>0.38356000000000001</v>
      </c>
      <c r="BO1933" s="198"/>
      <c r="BP1933" s="354">
        <f t="shared" si="181"/>
        <v>16945.641835127459</v>
      </c>
      <c r="BQ1933" s="354">
        <f t="shared" si="182"/>
        <v>0</v>
      </c>
      <c r="BR1933" s="354">
        <f t="shared" si="183"/>
        <v>26382.008577599998</v>
      </c>
      <c r="CG1933" s="198"/>
      <c r="CH1933">
        <f>(Transest!$J$14/HexExtSoy!$K$4)</f>
        <v>0.20257267294641951</v>
      </c>
      <c r="CI1933">
        <f>(HydroProcOil!$K$14/HexExtSoy!$K$4)</f>
        <v>0.10977777777777777</v>
      </c>
      <c r="CJ1933">
        <f>(StarchFerm!$K$24/StarchFerm!$K$4)</f>
        <v>0.33157302630665886</v>
      </c>
      <c r="CY1933" s="198"/>
      <c r="CZ1933">
        <f>BP1933*CH1933*1000*LCI!$E$93</f>
        <v>129585329.54037505</v>
      </c>
      <c r="DA1933">
        <f>BQ1933*CI1933*1000*(LCI!$E$99)</f>
        <v>0</v>
      </c>
      <c r="DB1933">
        <f>BR1933*CJ1933*1000*(LCI!$E$96)</f>
        <v>235746807.33011657</v>
      </c>
    </row>
    <row r="1934" spans="1:106" x14ac:dyDescent="0.25">
      <c r="A1934" s="197">
        <v>37141</v>
      </c>
      <c r="B1934" s="197" t="s">
        <v>1803</v>
      </c>
      <c r="C1934" s="197" t="s">
        <v>1850</v>
      </c>
      <c r="D1934" s="197">
        <v>-77.904442099999997</v>
      </c>
      <c r="E1934" s="197">
        <v>34.530670000000001</v>
      </c>
      <c r="F1934">
        <v>2.39</v>
      </c>
      <c r="G1934">
        <f t="shared" si="184"/>
        <v>2.39</v>
      </c>
      <c r="H1934" s="198">
        <v>8.41</v>
      </c>
      <c r="Q1934" s="221">
        <f>(Q5019*10000)*TEA!$M$15*10^-6</f>
        <v>54.837686187449989</v>
      </c>
      <c r="R1934" s="221">
        <f>(R5019*10000)*TEA!$O$15*10^-6</f>
        <v>54.837686187449989</v>
      </c>
      <c r="AA1934">
        <f t="shared" si="180"/>
        <v>1</v>
      </c>
      <c r="AB1934" s="197">
        <v>37141</v>
      </c>
      <c r="AC1934" s="197">
        <v>5471</v>
      </c>
      <c r="AD1934" s="197">
        <f t="shared" si="185"/>
        <v>5471</v>
      </c>
      <c r="AE1934" s="197">
        <v>4710</v>
      </c>
      <c r="AJ1934">
        <v>0</v>
      </c>
      <c r="AK1934">
        <v>0</v>
      </c>
      <c r="AU1934" s="198">
        <v>0.27272727299999999</v>
      </c>
      <c r="AV1934" s="6">
        <v>0</v>
      </c>
      <c r="AW1934" s="198">
        <v>0.38356000000000001</v>
      </c>
      <c r="BO1934" s="198"/>
      <c r="BP1934" s="354">
        <f t="shared" si="181"/>
        <v>3566.0972762933702</v>
      </c>
      <c r="BQ1934" s="354">
        <f t="shared" si="182"/>
        <v>0</v>
      </c>
      <c r="BR1934" s="354">
        <f t="shared" si="183"/>
        <v>15193.233516</v>
      </c>
      <c r="CG1934" s="198"/>
      <c r="CH1934">
        <f>(Transest!$J$14/HexExtSoy!$K$4)</f>
        <v>0.20257267294641951</v>
      </c>
      <c r="CI1934">
        <f>(HydroProcOil!$K$14/HexExtSoy!$K$4)</f>
        <v>0.10977777777777777</v>
      </c>
      <c r="CJ1934">
        <f>(StarchFerm!$K$24/StarchFerm!$K$4)</f>
        <v>0.33157302630665886</v>
      </c>
      <c r="CY1934" s="198"/>
      <c r="CZ1934">
        <f>BP1934*CH1934*1000*LCI!$E$93</f>
        <v>27270368.111024965</v>
      </c>
      <c r="DA1934">
        <f>BQ1934*CI1934*1000*(LCI!$E$99)</f>
        <v>0</v>
      </c>
      <c r="DB1934">
        <f>BR1934*CJ1934*1000*(LCI!$E$96)</f>
        <v>135765109.91885051</v>
      </c>
    </row>
    <row r="1935" spans="1:106" x14ac:dyDescent="0.25">
      <c r="A1935" s="197">
        <v>37143</v>
      </c>
      <c r="B1935" s="197" t="s">
        <v>1803</v>
      </c>
      <c r="C1935" s="197" t="s">
        <v>1851</v>
      </c>
      <c r="D1935" s="197">
        <v>-76.4411068</v>
      </c>
      <c r="E1935" s="197">
        <v>36.209870000000002</v>
      </c>
      <c r="F1935">
        <v>3.01</v>
      </c>
      <c r="G1935">
        <f t="shared" si="184"/>
        <v>3.01</v>
      </c>
      <c r="H1935" s="198">
        <v>9.16</v>
      </c>
      <c r="Q1935" s="221">
        <f>(Q5020*10000)*TEA!$M$15*10^-6</f>
        <v>52.411004587349993</v>
      </c>
      <c r="R1935" s="221">
        <f>(R5020*10000)*TEA!$O$15*10^-6</f>
        <v>52.411004587349993</v>
      </c>
      <c r="AA1935">
        <f t="shared" si="180"/>
        <v>1</v>
      </c>
      <c r="AB1935" s="197">
        <v>37143</v>
      </c>
      <c r="AC1935" s="197">
        <v>18341</v>
      </c>
      <c r="AD1935" s="197">
        <f t="shared" si="185"/>
        <v>18341</v>
      </c>
      <c r="AE1935" s="197">
        <v>5688</v>
      </c>
      <c r="AJ1935">
        <v>0</v>
      </c>
      <c r="AK1935">
        <v>0</v>
      </c>
      <c r="AU1935" s="198">
        <v>0.27272727299999999</v>
      </c>
      <c r="AV1935" s="6">
        <v>0</v>
      </c>
      <c r="AW1935" s="198">
        <v>0.38356000000000001</v>
      </c>
      <c r="BO1935" s="198"/>
      <c r="BP1935" s="354">
        <f t="shared" si="181"/>
        <v>15056.293651419928</v>
      </c>
      <c r="BQ1935" s="354">
        <f t="shared" si="182"/>
        <v>0</v>
      </c>
      <c r="BR1935" s="354">
        <f t="shared" si="183"/>
        <v>19984.273804800003</v>
      </c>
      <c r="CG1935" s="198"/>
      <c r="CH1935">
        <f>(Transest!$J$14/HexExtSoy!$K$4)</f>
        <v>0.20257267294641951</v>
      </c>
      <c r="CI1935">
        <f>(HydroProcOil!$K$14/HexExtSoy!$K$4)</f>
        <v>0.10977777777777777</v>
      </c>
      <c r="CJ1935">
        <f>(StarchFerm!$K$24/StarchFerm!$K$4)</f>
        <v>0.33157302630665886</v>
      </c>
      <c r="CY1935" s="198"/>
      <c r="CZ1935">
        <f>BP1935*CH1935*1000*LCI!$E$93</f>
        <v>115137260.27369639</v>
      </c>
      <c r="DA1935">
        <f>BQ1935*CI1935*1000*(LCI!$E$99)</f>
        <v>0</v>
      </c>
      <c r="DB1935">
        <f>BR1935*CJ1935*1000*(LCI!$E$96)</f>
        <v>178577333.58075753</v>
      </c>
    </row>
    <row r="1936" spans="1:106" x14ac:dyDescent="0.25">
      <c r="A1936" s="197">
        <v>37145</v>
      </c>
      <c r="B1936" s="197" t="s">
        <v>1803</v>
      </c>
      <c r="C1936" s="197" t="s">
        <v>1852</v>
      </c>
      <c r="D1936" s="197">
        <v>-78.970351500000007</v>
      </c>
      <c r="E1936" s="197">
        <v>36.383310000000002</v>
      </c>
      <c r="F1936">
        <v>1.77</v>
      </c>
      <c r="G1936">
        <f t="shared" si="184"/>
        <v>1.77</v>
      </c>
      <c r="H1936" s="198">
        <v>6.58</v>
      </c>
      <c r="Q1936" s="221">
        <f>(Q5021*10000)*TEA!$M$15*10^-6</f>
        <v>49.36698752265</v>
      </c>
      <c r="R1936" s="221">
        <f>(R5021*10000)*TEA!$O$15*10^-6</f>
        <v>49.36698752265</v>
      </c>
      <c r="AA1936">
        <f t="shared" si="180"/>
        <v>1</v>
      </c>
      <c r="AB1936" s="197">
        <v>37145</v>
      </c>
      <c r="AC1936" s="197">
        <v>6059</v>
      </c>
      <c r="AD1936" s="197">
        <f t="shared" si="185"/>
        <v>6059</v>
      </c>
      <c r="AE1936" s="197">
        <v>909</v>
      </c>
      <c r="AJ1936">
        <v>0</v>
      </c>
      <c r="AK1936">
        <v>0</v>
      </c>
      <c r="AU1936" s="198">
        <v>0.27272727299999999</v>
      </c>
      <c r="AV1936" s="6">
        <v>0</v>
      </c>
      <c r="AW1936" s="198">
        <v>0.38356000000000001</v>
      </c>
      <c r="BO1936" s="198"/>
      <c r="BP1936" s="354">
        <f t="shared" si="181"/>
        <v>2924.8445483793898</v>
      </c>
      <c r="BQ1936" s="354">
        <f t="shared" si="182"/>
        <v>0</v>
      </c>
      <c r="BR1936" s="354">
        <f t="shared" si="183"/>
        <v>2294.1567432000002</v>
      </c>
      <c r="CG1936" s="198"/>
      <c r="CH1936">
        <f>(Transest!$J$14/HexExtSoy!$K$4)</f>
        <v>0.20257267294641951</v>
      </c>
      <c r="CI1936">
        <f>(HydroProcOil!$K$14/HexExtSoy!$K$4)</f>
        <v>0.10977777777777777</v>
      </c>
      <c r="CJ1936">
        <f>(StarchFerm!$K$24/StarchFerm!$K$4)</f>
        <v>0.33157302630665886</v>
      </c>
      <c r="CY1936" s="198"/>
      <c r="CZ1936">
        <f>BP1936*CH1936*1000*LCI!$E$93</f>
        <v>22366632.573953602</v>
      </c>
      <c r="DA1936">
        <f>BQ1936*CI1936*1000*(LCI!$E$99)</f>
        <v>0</v>
      </c>
      <c r="DB1936">
        <f>BR1936*CJ1936*1000*(LCI!$E$96)</f>
        <v>20500339.317737386</v>
      </c>
    </row>
    <row r="1937" spans="1:106" x14ac:dyDescent="0.25">
      <c r="A1937" s="197">
        <v>37147</v>
      </c>
      <c r="B1937" s="197" t="s">
        <v>1803</v>
      </c>
      <c r="C1937" s="197" t="s">
        <v>1853</v>
      </c>
      <c r="D1937" s="197">
        <v>-77.380527700000002</v>
      </c>
      <c r="E1937" s="197">
        <v>35.596429999999998</v>
      </c>
      <c r="F1937">
        <v>2.37</v>
      </c>
      <c r="G1937">
        <f t="shared" si="184"/>
        <v>2.37</v>
      </c>
      <c r="H1937" s="198">
        <v>7.88</v>
      </c>
      <c r="Q1937" s="221">
        <f>(Q5022*10000)*TEA!$M$15*10^-6</f>
        <v>52.933248729900001</v>
      </c>
      <c r="R1937" s="221">
        <f>(R5022*10000)*TEA!$O$15*10^-6</f>
        <v>52.933248729900001</v>
      </c>
      <c r="AA1937">
        <f t="shared" si="180"/>
        <v>1</v>
      </c>
      <c r="AB1937" s="197">
        <v>37147</v>
      </c>
      <c r="AC1937" s="197">
        <v>28293</v>
      </c>
      <c r="AD1937" s="197">
        <f t="shared" si="185"/>
        <v>28293</v>
      </c>
      <c r="AE1937" s="197">
        <v>10909</v>
      </c>
      <c r="AJ1937">
        <v>0</v>
      </c>
      <c r="AK1937">
        <v>0</v>
      </c>
      <c r="AU1937" s="198">
        <v>0.27272727299999999</v>
      </c>
      <c r="AV1937" s="6">
        <v>0</v>
      </c>
      <c r="AW1937" s="198">
        <v>0.38356000000000001</v>
      </c>
      <c r="BO1937" s="198"/>
      <c r="BP1937" s="354">
        <f t="shared" si="181"/>
        <v>18287.566381923931</v>
      </c>
      <c r="BQ1937" s="354">
        <f t="shared" si="182"/>
        <v>0</v>
      </c>
      <c r="BR1937" s="354">
        <f t="shared" si="183"/>
        <v>32971.937595199997</v>
      </c>
      <c r="CG1937" s="198"/>
      <c r="CH1937">
        <f>(Transest!$J$14/HexExtSoy!$K$4)</f>
        <v>0.20257267294641951</v>
      </c>
      <c r="CI1937">
        <f>(HydroProcOil!$K$14/HexExtSoy!$K$4)</f>
        <v>0.10977777777777777</v>
      </c>
      <c r="CJ1937">
        <f>(StarchFerm!$K$24/StarchFerm!$K$4)</f>
        <v>0.33157302630665886</v>
      </c>
      <c r="CY1937" s="198"/>
      <c r="CZ1937">
        <f>BP1937*CH1937*1000*LCI!$E$93</f>
        <v>139847185.43859583</v>
      </c>
      <c r="DA1937">
        <f>BQ1937*CI1937*1000*(LCI!$E$99)</f>
        <v>0</v>
      </c>
      <c r="DB1937">
        <f>BR1937*CJ1937*1000*(LCI!$E$96)</f>
        <v>294633708.29755682</v>
      </c>
    </row>
    <row r="1938" spans="1:106" x14ac:dyDescent="0.25">
      <c r="A1938" s="197">
        <v>37149</v>
      </c>
      <c r="B1938" s="197" t="s">
        <v>1803</v>
      </c>
      <c r="C1938" s="197" t="s">
        <v>716</v>
      </c>
      <c r="D1938" s="197">
        <v>-82.182581600000006</v>
      </c>
      <c r="E1938" s="197">
        <v>35.28425</v>
      </c>
      <c r="F1938">
        <v>0</v>
      </c>
      <c r="G1938">
        <f t="shared" si="184"/>
        <v>0</v>
      </c>
      <c r="H1938" s="198">
        <v>8.3699999999999992</v>
      </c>
      <c r="Q1938" s="221">
        <f>(Q5023*10000)*TEA!$M$15*10^-6</f>
        <v>48.356280929249998</v>
      </c>
      <c r="R1938" s="221">
        <f>(R5023*10000)*TEA!$O$15*10^-6</f>
        <v>48.356280929249998</v>
      </c>
      <c r="AA1938">
        <f t="shared" si="180"/>
        <v>1</v>
      </c>
      <c r="AB1938" s="197">
        <v>37149</v>
      </c>
      <c r="AC1938" s="197">
        <v>0</v>
      </c>
      <c r="AD1938" s="197">
        <f t="shared" si="185"/>
        <v>0</v>
      </c>
      <c r="AE1938" s="197">
        <v>7</v>
      </c>
      <c r="AJ1938">
        <v>0</v>
      </c>
      <c r="AK1938">
        <v>0</v>
      </c>
      <c r="AU1938" s="198">
        <v>0.27272727299999999</v>
      </c>
      <c r="AV1938" s="6">
        <v>0</v>
      </c>
      <c r="AW1938" s="198">
        <v>0.38356000000000001</v>
      </c>
      <c r="BO1938" s="198"/>
      <c r="BP1938" s="354">
        <f t="shared" si="181"/>
        <v>0</v>
      </c>
      <c r="BQ1938" s="354">
        <f t="shared" si="182"/>
        <v>0</v>
      </c>
      <c r="BR1938" s="354">
        <f t="shared" si="183"/>
        <v>22.472780399999998</v>
      </c>
      <c r="CG1938" s="198"/>
      <c r="CH1938">
        <f>(Transest!$J$14/HexExtSoy!$K$4)</f>
        <v>0.20257267294641951</v>
      </c>
      <c r="CI1938">
        <f>(HydroProcOil!$K$14/HexExtSoy!$K$4)</f>
        <v>0.10977777777777777</v>
      </c>
      <c r="CJ1938">
        <f>(StarchFerm!$K$24/StarchFerm!$K$4)</f>
        <v>0.33157302630665886</v>
      </c>
      <c r="CY1938" s="198"/>
      <c r="CZ1938">
        <f>BP1938*CH1938*1000*LCI!$E$93</f>
        <v>0</v>
      </c>
      <c r="DA1938">
        <f>BQ1938*CI1938*1000*(LCI!$E$99)</f>
        <v>0</v>
      </c>
      <c r="DB1938">
        <f>BR1938*CJ1938*1000*(LCI!$E$96)</f>
        <v>200814.36239199247</v>
      </c>
    </row>
    <row r="1939" spans="1:106" x14ac:dyDescent="0.25">
      <c r="A1939" s="197">
        <v>37151</v>
      </c>
      <c r="B1939" s="197" t="s">
        <v>1803</v>
      </c>
      <c r="C1939" s="197" t="s">
        <v>647</v>
      </c>
      <c r="D1939" s="197">
        <v>-79.796901500000004</v>
      </c>
      <c r="E1939" s="197">
        <v>35.709389999999999</v>
      </c>
      <c r="F1939">
        <v>2.29</v>
      </c>
      <c r="G1939">
        <f t="shared" si="184"/>
        <v>2.29</v>
      </c>
      <c r="H1939" s="198">
        <v>7.09</v>
      </c>
      <c r="Q1939" s="221">
        <f>(Q5024*10000)*TEA!$M$15*10^-6</f>
        <v>50.809350014549999</v>
      </c>
      <c r="R1939" s="221">
        <f>(R5024*10000)*TEA!$O$15*10^-6</f>
        <v>50.809350014549999</v>
      </c>
      <c r="AA1939">
        <f t="shared" si="180"/>
        <v>1</v>
      </c>
      <c r="AB1939" s="197">
        <v>37151</v>
      </c>
      <c r="AC1939" s="197">
        <v>5764</v>
      </c>
      <c r="AD1939" s="197">
        <f t="shared" si="185"/>
        <v>5764</v>
      </c>
      <c r="AE1939" s="197">
        <v>2743</v>
      </c>
      <c r="AJ1939">
        <v>0</v>
      </c>
      <c r="AK1939">
        <v>0</v>
      </c>
      <c r="AU1939" s="198">
        <v>0.27272727299999999</v>
      </c>
      <c r="AV1939" s="6">
        <v>0</v>
      </c>
      <c r="AW1939" s="198">
        <v>0.38356000000000001</v>
      </c>
      <c r="BO1939" s="198"/>
      <c r="BP1939" s="354">
        <f t="shared" si="181"/>
        <v>3599.8800035998797</v>
      </c>
      <c r="BQ1939" s="354">
        <f t="shared" si="182"/>
        <v>0</v>
      </c>
      <c r="BR1939" s="354">
        <f t="shared" si="183"/>
        <v>7459.4250172000002</v>
      </c>
      <c r="CG1939" s="198"/>
      <c r="CH1939">
        <f>(Transest!$J$14/HexExtSoy!$K$4)</f>
        <v>0.20257267294641951</v>
      </c>
      <c r="CI1939">
        <f>(HydroProcOil!$K$14/HexExtSoy!$K$4)</f>
        <v>0.10977777777777777</v>
      </c>
      <c r="CJ1939">
        <f>(StarchFerm!$K$24/StarchFerm!$K$4)</f>
        <v>0.33157302630665886</v>
      </c>
      <c r="CY1939" s="198"/>
      <c r="CZ1939">
        <f>BP1939*CH1939*1000*LCI!$E$93</f>
        <v>27528708.626738675</v>
      </c>
      <c r="DA1939">
        <f>BQ1939*CI1939*1000*(LCI!$E$99)</f>
        <v>0</v>
      </c>
      <c r="DB1939">
        <f>BR1939*CJ1939*1000*(LCI!$E$96)</f>
        <v>66656624.2350633</v>
      </c>
    </row>
    <row r="1940" spans="1:106" x14ac:dyDescent="0.25">
      <c r="A1940" s="197">
        <v>37153</v>
      </c>
      <c r="B1940" s="197" t="s">
        <v>1803</v>
      </c>
      <c r="C1940" s="197" t="s">
        <v>990</v>
      </c>
      <c r="D1940" s="197">
        <v>-79.736919</v>
      </c>
      <c r="E1940" s="197">
        <v>35.004080000000002</v>
      </c>
      <c r="F1940">
        <v>1.71</v>
      </c>
      <c r="G1940">
        <f t="shared" si="184"/>
        <v>1.71</v>
      </c>
      <c r="H1940" s="198">
        <v>7.23</v>
      </c>
      <c r="Q1940" s="221">
        <f>(Q5025*10000)*TEA!$M$15*10^-6</f>
        <v>53.103570559650002</v>
      </c>
      <c r="R1940" s="221">
        <f>(R5025*10000)*TEA!$O$15*10^-6</f>
        <v>53.103570559650002</v>
      </c>
      <c r="AA1940">
        <f t="shared" si="180"/>
        <v>1</v>
      </c>
      <c r="AB1940" s="197">
        <v>37153</v>
      </c>
      <c r="AC1940" s="197">
        <v>2407</v>
      </c>
      <c r="AD1940" s="197">
        <f t="shared" si="185"/>
        <v>2407</v>
      </c>
      <c r="AE1940" s="197">
        <v>890</v>
      </c>
      <c r="AJ1940">
        <v>0</v>
      </c>
      <c r="AK1940">
        <v>0</v>
      </c>
      <c r="AU1940" s="198">
        <v>0.27272727299999999</v>
      </c>
      <c r="AV1940" s="6">
        <v>0</v>
      </c>
      <c r="AW1940" s="198">
        <v>0.38356000000000001</v>
      </c>
      <c r="BO1940" s="198"/>
      <c r="BP1940" s="354">
        <f t="shared" si="181"/>
        <v>1122.5372738498099</v>
      </c>
      <c r="BQ1940" s="354">
        <f t="shared" si="182"/>
        <v>0</v>
      </c>
      <c r="BR1940" s="354">
        <f t="shared" si="183"/>
        <v>2468.0935320000003</v>
      </c>
      <c r="CG1940" s="198"/>
      <c r="CH1940">
        <f>(Transest!$J$14/HexExtSoy!$K$4)</f>
        <v>0.20257267294641951</v>
      </c>
      <c r="CI1940">
        <f>(HydroProcOil!$K$14/HexExtSoy!$K$4)</f>
        <v>0.10977777777777777</v>
      </c>
      <c r="CJ1940">
        <f>(StarchFerm!$K$24/StarchFerm!$K$4)</f>
        <v>0.33157302630665886</v>
      </c>
      <c r="CY1940" s="198"/>
      <c r="CZ1940">
        <f>BP1940*CH1940*1000*LCI!$E$93</f>
        <v>8584175.4457267933</v>
      </c>
      <c r="DA1940">
        <f>BQ1940*CI1940*1000*(LCI!$E$99)</f>
        <v>0</v>
      </c>
      <c r="DB1940">
        <f>BR1940*CJ1940*1000*(LCI!$E$96)</f>
        <v>22054619.86147387</v>
      </c>
    </row>
    <row r="1941" spans="1:106" x14ac:dyDescent="0.25">
      <c r="A1941" s="197">
        <v>37155</v>
      </c>
      <c r="B1941" s="197" t="s">
        <v>1803</v>
      </c>
      <c r="C1941" s="197" t="s">
        <v>1854</v>
      </c>
      <c r="D1941" s="197">
        <v>-79.084984500000004</v>
      </c>
      <c r="E1941" s="197">
        <v>34.633420000000001</v>
      </c>
      <c r="F1941">
        <v>2.48</v>
      </c>
      <c r="G1941">
        <f t="shared" si="184"/>
        <v>2.48</v>
      </c>
      <c r="H1941" s="198">
        <v>8.17</v>
      </c>
      <c r="Q1941" s="221">
        <f>(Q5026*10000)*TEA!$M$15*10^-6</f>
        <v>54.289448332650004</v>
      </c>
      <c r="R1941" s="221">
        <f>(R5026*10000)*TEA!$O$15*10^-6</f>
        <v>54.289448332650004</v>
      </c>
      <c r="AA1941">
        <f t="shared" si="180"/>
        <v>1</v>
      </c>
      <c r="AB1941" s="197">
        <v>37155</v>
      </c>
      <c r="AC1941" s="197">
        <v>36433</v>
      </c>
      <c r="AD1941" s="197">
        <f t="shared" si="185"/>
        <v>36433</v>
      </c>
      <c r="AE1941" s="197">
        <v>25290</v>
      </c>
      <c r="AJ1941">
        <v>0</v>
      </c>
      <c r="AK1941">
        <v>0</v>
      </c>
      <c r="AU1941" s="198">
        <v>0.27272727299999999</v>
      </c>
      <c r="AV1941" s="6">
        <v>0</v>
      </c>
      <c r="AW1941" s="198">
        <v>0.38356000000000001</v>
      </c>
      <c r="BO1941" s="198"/>
      <c r="BP1941" s="354">
        <f t="shared" si="181"/>
        <v>24641.956388278319</v>
      </c>
      <c r="BQ1941" s="354">
        <f t="shared" si="182"/>
        <v>0</v>
      </c>
      <c r="BR1941" s="354">
        <f t="shared" si="183"/>
        <v>79250.898707999993</v>
      </c>
      <c r="CG1941" s="198"/>
      <c r="CH1941">
        <f>(Transest!$J$14/HexExtSoy!$K$4)</f>
        <v>0.20257267294641951</v>
      </c>
      <c r="CI1941">
        <f>(HydroProcOil!$K$14/HexExtSoy!$K$4)</f>
        <v>0.10977777777777777</v>
      </c>
      <c r="CJ1941">
        <f>(StarchFerm!$K$24/StarchFerm!$K$4)</f>
        <v>0.33157302630665886</v>
      </c>
      <c r="CY1941" s="198"/>
      <c r="CZ1941">
        <f>BP1941*CH1941*1000*LCI!$E$93</f>
        <v>188439958.20064956</v>
      </c>
      <c r="DA1941">
        <f>BQ1941*CI1941*1000*(LCI!$E$99)</f>
        <v>0</v>
      </c>
      <c r="DB1941">
        <f>BR1941*CJ1941*1000*(LCI!$E$96)</f>
        <v>708177555.68151224</v>
      </c>
    </row>
    <row r="1942" spans="1:106" x14ac:dyDescent="0.25">
      <c r="A1942" s="197">
        <v>37157</v>
      </c>
      <c r="B1942" s="197" t="s">
        <v>1803</v>
      </c>
      <c r="C1942" s="197" t="s">
        <v>1732</v>
      </c>
      <c r="D1942" s="197">
        <v>-79.767494400000004</v>
      </c>
      <c r="E1942" s="197">
        <v>36.395049999999998</v>
      </c>
      <c r="F1942">
        <v>2.2799999999999998</v>
      </c>
      <c r="G1942">
        <f t="shared" si="184"/>
        <v>2.2799999999999998</v>
      </c>
      <c r="H1942" s="198">
        <v>7.85</v>
      </c>
      <c r="Q1942" s="221">
        <f>(Q5027*10000)*TEA!$M$15*10^-6</f>
        <v>48.389103532349992</v>
      </c>
      <c r="R1942" s="221">
        <f>(R5027*10000)*TEA!$O$15*10^-6</f>
        <v>48.389103532349992</v>
      </c>
      <c r="AA1942">
        <f t="shared" si="180"/>
        <v>1</v>
      </c>
      <c r="AB1942" s="197">
        <v>37157</v>
      </c>
      <c r="AC1942" s="197">
        <v>2794</v>
      </c>
      <c r="AD1942" s="197">
        <f t="shared" si="185"/>
        <v>2794</v>
      </c>
      <c r="AE1942" s="197">
        <v>398</v>
      </c>
      <c r="AJ1942">
        <v>0</v>
      </c>
      <c r="AK1942">
        <v>0</v>
      </c>
      <c r="AU1942" s="198">
        <v>0.27272727299999999</v>
      </c>
      <c r="AV1942" s="6">
        <v>0</v>
      </c>
      <c r="AW1942" s="198">
        <v>0.38356000000000001</v>
      </c>
      <c r="BO1942" s="198"/>
      <c r="BP1942" s="354">
        <f t="shared" si="181"/>
        <v>1737.3600017373599</v>
      </c>
      <c r="BQ1942" s="354">
        <f t="shared" si="182"/>
        <v>0</v>
      </c>
      <c r="BR1942" s="354">
        <f t="shared" si="183"/>
        <v>1198.3565079999998</v>
      </c>
      <c r="CG1942" s="198"/>
      <c r="CH1942">
        <f>(Transest!$J$14/HexExtSoy!$K$4)</f>
        <v>0.20257267294641951</v>
      </c>
      <c r="CI1942">
        <f>(HydroProcOil!$K$14/HexExtSoy!$K$4)</f>
        <v>0.10977777777777777</v>
      </c>
      <c r="CJ1942">
        <f>(StarchFerm!$K$24/StarchFerm!$K$4)</f>
        <v>0.33157302630665886</v>
      </c>
      <c r="CY1942" s="198"/>
      <c r="CZ1942">
        <f>BP1942*CH1942*1000*LCI!$E$93</f>
        <v>13285797.643185522</v>
      </c>
      <c r="DA1942">
        <f>BQ1942*CI1942*1000*(LCI!$E$99)</f>
        <v>0</v>
      </c>
      <c r="DB1942">
        <f>BR1942*CJ1942*1000*(LCI!$E$96)</f>
        <v>10708385.602002082</v>
      </c>
    </row>
    <row r="1943" spans="1:106" x14ac:dyDescent="0.25">
      <c r="A1943" s="197">
        <v>37159</v>
      </c>
      <c r="B1943" s="197" t="s">
        <v>1803</v>
      </c>
      <c r="C1943" s="197" t="s">
        <v>1321</v>
      </c>
      <c r="D1943" s="197">
        <v>-80.526877400000004</v>
      </c>
      <c r="E1943" s="197">
        <v>35.641820000000003</v>
      </c>
      <c r="F1943">
        <v>2.83</v>
      </c>
      <c r="G1943">
        <f t="shared" si="184"/>
        <v>2.83</v>
      </c>
      <c r="H1943" s="198">
        <v>9.3000000000000007</v>
      </c>
      <c r="Q1943" s="221">
        <f>(Q5028*10000)*TEA!$M$15*10^-6</f>
        <v>50.535658958399992</v>
      </c>
      <c r="R1943" s="221">
        <f>(R5028*10000)*TEA!$O$15*10^-6</f>
        <v>50.535658958399992</v>
      </c>
      <c r="AA1943">
        <f t="shared" si="180"/>
        <v>1</v>
      </c>
      <c r="AB1943" s="197">
        <v>37159</v>
      </c>
      <c r="AC1943" s="197">
        <v>9142</v>
      </c>
      <c r="AD1943" s="197">
        <f t="shared" si="185"/>
        <v>9142</v>
      </c>
      <c r="AE1943" s="197">
        <v>5105</v>
      </c>
      <c r="AJ1943">
        <v>0</v>
      </c>
      <c r="AK1943">
        <v>0</v>
      </c>
      <c r="AU1943" s="198">
        <v>0.27272727299999999</v>
      </c>
      <c r="AV1943" s="6">
        <v>0</v>
      </c>
      <c r="AW1943" s="198">
        <v>0.38356000000000001</v>
      </c>
      <c r="BO1943" s="198"/>
      <c r="BP1943" s="354">
        <f t="shared" si="181"/>
        <v>7055.9618252377795</v>
      </c>
      <c r="BQ1943" s="354">
        <f t="shared" si="182"/>
        <v>0</v>
      </c>
      <c r="BR1943" s="354">
        <f t="shared" si="183"/>
        <v>18210.086340000002</v>
      </c>
      <c r="CG1943" s="198"/>
      <c r="CH1943">
        <f>(Transest!$J$14/HexExtSoy!$K$4)</f>
        <v>0.20257267294641951</v>
      </c>
      <c r="CI1943">
        <f>(HydroProcOil!$K$14/HexExtSoy!$K$4)</f>
        <v>0.10977777777777777</v>
      </c>
      <c r="CJ1943">
        <f>(StarchFerm!$K$24/StarchFerm!$K$4)</f>
        <v>0.33157302630665886</v>
      </c>
      <c r="CY1943" s="198"/>
      <c r="CZ1943">
        <f>BP1943*CH1943*1000*LCI!$E$93</f>
        <v>53957775.529773347</v>
      </c>
      <c r="DA1943">
        <f>BQ1943*CI1943*1000*(LCI!$E$99)</f>
        <v>0</v>
      </c>
      <c r="DB1943">
        <f>BR1943*CJ1943*1000*(LCI!$E$96)</f>
        <v>162723384.12874946</v>
      </c>
    </row>
    <row r="1944" spans="1:106" x14ac:dyDescent="0.25">
      <c r="A1944" s="197">
        <v>37161</v>
      </c>
      <c r="B1944" s="197" t="s">
        <v>1803</v>
      </c>
      <c r="C1944" s="197" t="s">
        <v>1855</v>
      </c>
      <c r="D1944" s="197">
        <v>-81.927739900000006</v>
      </c>
      <c r="E1944" s="197">
        <v>35.407179999999997</v>
      </c>
      <c r="F1944">
        <v>2.52</v>
      </c>
      <c r="G1944">
        <f t="shared" si="184"/>
        <v>2.52</v>
      </c>
      <c r="H1944" s="198">
        <v>7.8</v>
      </c>
      <c r="Q1944" s="221">
        <f>(Q5029*10000)*TEA!$M$15*10^-6</f>
        <v>48.642430117949999</v>
      </c>
      <c r="R1944" s="221">
        <f>(R5029*10000)*TEA!$O$15*10^-6</f>
        <v>48.642430117949999</v>
      </c>
      <c r="AA1944">
        <f t="shared" si="180"/>
        <v>1</v>
      </c>
      <c r="AB1944" s="197">
        <v>37161</v>
      </c>
      <c r="AC1944" s="197">
        <v>732</v>
      </c>
      <c r="AD1944" s="197">
        <f t="shared" si="185"/>
        <v>732</v>
      </c>
      <c r="AE1944" s="197">
        <v>158</v>
      </c>
      <c r="AJ1944">
        <v>0</v>
      </c>
      <c r="AK1944">
        <v>0</v>
      </c>
      <c r="AU1944" s="198">
        <v>0.27272727299999999</v>
      </c>
      <c r="AV1944" s="6">
        <v>0</v>
      </c>
      <c r="AW1944" s="198">
        <v>0.38356000000000001</v>
      </c>
      <c r="BO1944" s="198"/>
      <c r="BP1944" s="354">
        <f t="shared" si="181"/>
        <v>503.08363686671998</v>
      </c>
      <c r="BQ1944" s="354">
        <f t="shared" si="182"/>
        <v>0</v>
      </c>
      <c r="BR1944" s="354">
        <f t="shared" si="183"/>
        <v>472.69934399999994</v>
      </c>
      <c r="CG1944" s="198"/>
      <c r="CH1944">
        <f>(Transest!$J$14/HexExtSoy!$K$4)</f>
        <v>0.20257267294641951</v>
      </c>
      <c r="CI1944">
        <f>(HydroProcOil!$K$14/HexExtSoy!$K$4)</f>
        <v>0.10977777777777777</v>
      </c>
      <c r="CJ1944">
        <f>(StarchFerm!$K$24/StarchFerm!$K$4)</f>
        <v>0.33157302630665886</v>
      </c>
      <c r="CY1944" s="198"/>
      <c r="CZ1944">
        <f>BP1944*CH1944*1000*LCI!$E$93</f>
        <v>3847140.1380975749</v>
      </c>
      <c r="DA1944">
        <f>BQ1944*CI1944*1000*(LCI!$E$99)</f>
        <v>0</v>
      </c>
      <c r="DB1944">
        <f>BR1944*CJ1944*1000*(LCI!$E$96)</f>
        <v>4223990.7870266512</v>
      </c>
    </row>
    <row r="1945" spans="1:106" x14ac:dyDescent="0.25">
      <c r="A1945" s="197">
        <v>37163</v>
      </c>
      <c r="B1945" s="197" t="s">
        <v>1803</v>
      </c>
      <c r="C1945" s="197" t="s">
        <v>1856</v>
      </c>
      <c r="D1945" s="197">
        <v>-78.367563799999999</v>
      </c>
      <c r="E1945" s="197">
        <v>34.988219999999998</v>
      </c>
      <c r="F1945">
        <v>2.66</v>
      </c>
      <c r="G1945">
        <f t="shared" si="184"/>
        <v>2.66</v>
      </c>
      <c r="H1945" s="198">
        <v>8.02</v>
      </c>
      <c r="Q1945" s="221">
        <f>(Q5030*10000)*TEA!$M$15*10^-6</f>
        <v>53.674417361249994</v>
      </c>
      <c r="R1945" s="221">
        <f>(R5030*10000)*TEA!$O$15*10^-6</f>
        <v>53.674417361249994</v>
      </c>
      <c r="AA1945">
        <f t="shared" si="180"/>
        <v>1</v>
      </c>
      <c r="AB1945" s="197">
        <v>37163</v>
      </c>
      <c r="AC1945" s="197">
        <v>27268</v>
      </c>
      <c r="AD1945" s="197">
        <f t="shared" si="185"/>
        <v>27268</v>
      </c>
      <c r="AE1945" s="197">
        <v>14677</v>
      </c>
      <c r="AJ1945">
        <v>0</v>
      </c>
      <c r="AK1945">
        <v>0</v>
      </c>
      <c r="AU1945" s="198">
        <v>0.27272727299999999</v>
      </c>
      <c r="AV1945" s="6">
        <v>0</v>
      </c>
      <c r="AW1945" s="198">
        <v>0.38356000000000001</v>
      </c>
      <c r="BO1945" s="198"/>
      <c r="BP1945" s="354">
        <f t="shared" si="181"/>
        <v>19781.694565236241</v>
      </c>
      <c r="BQ1945" s="354">
        <f t="shared" si="182"/>
        <v>0</v>
      </c>
      <c r="BR1945" s="354">
        <f t="shared" si="183"/>
        <v>45148.671162400002</v>
      </c>
      <c r="CG1945" s="198"/>
      <c r="CH1945">
        <f>(Transest!$J$14/HexExtSoy!$K$4)</f>
        <v>0.20257267294641951</v>
      </c>
      <c r="CI1945">
        <f>(HydroProcOil!$K$14/HexExtSoy!$K$4)</f>
        <v>0.10977777777777777</v>
      </c>
      <c r="CJ1945">
        <f>(StarchFerm!$K$24/StarchFerm!$K$4)</f>
        <v>0.33157302630665886</v>
      </c>
      <c r="CY1945" s="198"/>
      <c r="CZ1945">
        <f>BP1945*CH1945*1000*LCI!$E$93</f>
        <v>151272960.5667311</v>
      </c>
      <c r="DA1945">
        <f>BQ1945*CI1945*1000*(LCI!$E$99)</f>
        <v>0</v>
      </c>
      <c r="DB1945">
        <f>BR1945*CJ1945*1000*(LCI!$E$96)</f>
        <v>403443697.26155883</v>
      </c>
    </row>
    <row r="1946" spans="1:106" x14ac:dyDescent="0.25">
      <c r="A1946" s="197">
        <v>37165</v>
      </c>
      <c r="B1946" s="197" t="s">
        <v>1803</v>
      </c>
      <c r="C1946" s="197" t="s">
        <v>1629</v>
      </c>
      <c r="D1946" s="197">
        <v>-79.464607799999996</v>
      </c>
      <c r="E1946" s="197">
        <v>34.832500000000003</v>
      </c>
      <c r="F1946">
        <v>1.9</v>
      </c>
      <c r="G1946">
        <f t="shared" si="184"/>
        <v>1.9</v>
      </c>
      <c r="H1946" s="198">
        <v>7.99</v>
      </c>
      <c r="Q1946" s="221">
        <f>(Q5031*10000)*TEA!$M$15*10^-6</f>
        <v>53.634509637299999</v>
      </c>
      <c r="R1946" s="221">
        <f>(R5031*10000)*TEA!$O$15*10^-6</f>
        <v>53.634509637299999</v>
      </c>
      <c r="AA1946">
        <f t="shared" ref="AA1946:AA2009" si="186">IF(AB1946=A1946,1,0)</f>
        <v>1</v>
      </c>
      <c r="AB1946" s="197">
        <v>37165</v>
      </c>
      <c r="AC1946" s="197">
        <v>5605</v>
      </c>
      <c r="AD1946" s="197">
        <f t="shared" si="185"/>
        <v>5605</v>
      </c>
      <c r="AE1946" s="197">
        <v>2333</v>
      </c>
      <c r="AJ1946">
        <v>0</v>
      </c>
      <c r="AK1946">
        <v>0</v>
      </c>
      <c r="AU1946" s="198">
        <v>0.27272727299999999</v>
      </c>
      <c r="AV1946" s="6">
        <v>0</v>
      </c>
      <c r="AW1946" s="198">
        <v>0.38356000000000001</v>
      </c>
      <c r="BO1946" s="198"/>
      <c r="BP1946" s="354">
        <f t="shared" si="181"/>
        <v>2904.4090938135</v>
      </c>
      <c r="BQ1946" s="354">
        <f t="shared" si="182"/>
        <v>0</v>
      </c>
      <c r="BR1946" s="354">
        <f t="shared" si="183"/>
        <v>7149.8153852000014</v>
      </c>
      <c r="CG1946" s="198"/>
      <c r="CH1946">
        <f>(Transest!$J$14/HexExtSoy!$K$4)</f>
        <v>0.20257267294641951</v>
      </c>
      <c r="CI1946">
        <f>(HydroProcOil!$K$14/HexExtSoy!$K$4)</f>
        <v>0.10977777777777777</v>
      </c>
      <c r="CJ1946">
        <f>(StarchFerm!$K$24/StarchFerm!$K$4)</f>
        <v>0.33157302630665886</v>
      </c>
      <c r="CY1946" s="198"/>
      <c r="CZ1946">
        <f>BP1946*CH1946*1000*LCI!$E$93</f>
        <v>22210360.233254246</v>
      </c>
      <c r="DA1946">
        <f>BQ1946*CI1946*1000*(LCI!$E$99)</f>
        <v>0</v>
      </c>
      <c r="DB1946">
        <f>BR1946*CJ1946*1000*(LCI!$E$96)</f>
        <v>63889985.673485972</v>
      </c>
    </row>
    <row r="1947" spans="1:106" x14ac:dyDescent="0.25">
      <c r="A1947" s="197">
        <v>37167</v>
      </c>
      <c r="B1947" s="197" t="s">
        <v>1803</v>
      </c>
      <c r="C1947" s="197" t="s">
        <v>1857</v>
      </c>
      <c r="D1947" s="197">
        <v>-80.2574252</v>
      </c>
      <c r="E1947" s="197">
        <v>35.315890000000003</v>
      </c>
      <c r="F1947">
        <v>2.36</v>
      </c>
      <c r="G1947">
        <f t="shared" si="184"/>
        <v>2.36</v>
      </c>
      <c r="H1947" s="198">
        <v>8.31</v>
      </c>
      <c r="Q1947" s="221">
        <f>(Q5032*10000)*TEA!$M$15*10^-6</f>
        <v>51.94638404234999</v>
      </c>
      <c r="R1947" s="221">
        <f>(R5032*10000)*TEA!$O$15*10^-6</f>
        <v>51.94638404234999</v>
      </c>
      <c r="AA1947">
        <f t="shared" si="186"/>
        <v>1</v>
      </c>
      <c r="AB1947" s="197">
        <v>37167</v>
      </c>
      <c r="AC1947" s="197">
        <v>5979</v>
      </c>
      <c r="AD1947" s="197">
        <f t="shared" si="185"/>
        <v>5979</v>
      </c>
      <c r="AE1947" s="197">
        <v>4296</v>
      </c>
      <c r="AJ1947">
        <v>0</v>
      </c>
      <c r="AK1947">
        <v>0</v>
      </c>
      <c r="AU1947" s="198">
        <v>0.27272727299999999</v>
      </c>
      <c r="AV1947" s="6">
        <v>0</v>
      </c>
      <c r="AW1947" s="198">
        <v>0.38356000000000001</v>
      </c>
      <c r="BO1947" s="198"/>
      <c r="BP1947" s="354">
        <f t="shared" si="181"/>
        <v>3848.3018220301196</v>
      </c>
      <c r="BQ1947" s="354">
        <f t="shared" si="182"/>
        <v>0</v>
      </c>
      <c r="BR1947" s="354">
        <f t="shared" si="183"/>
        <v>13692.999945600001</v>
      </c>
      <c r="CG1947" s="198"/>
      <c r="CH1947">
        <f>(Transest!$J$14/HexExtSoy!$K$4)</f>
        <v>0.20257267294641951</v>
      </c>
      <c r="CI1947">
        <f>(HydroProcOil!$K$14/HexExtSoy!$K$4)</f>
        <v>0.10977777777777777</v>
      </c>
      <c r="CJ1947">
        <f>(StarchFerm!$K$24/StarchFerm!$K$4)</f>
        <v>0.33157302630665886</v>
      </c>
      <c r="CY1947" s="198"/>
      <c r="CZ1947">
        <f>BP1947*CH1947*1000*LCI!$E$93</f>
        <v>29428419.686343968</v>
      </c>
      <c r="DA1947">
        <f>BQ1947*CI1947*1000*(LCI!$E$99)</f>
        <v>0</v>
      </c>
      <c r="DB1947">
        <f>BR1947*CJ1947*1000*(LCI!$E$96)</f>
        <v>122359183.17028773</v>
      </c>
    </row>
    <row r="1948" spans="1:106" x14ac:dyDescent="0.25">
      <c r="A1948" s="197">
        <v>37169</v>
      </c>
      <c r="B1948" s="197" t="s">
        <v>1803</v>
      </c>
      <c r="C1948" s="197" t="s">
        <v>1858</v>
      </c>
      <c r="D1948" s="197">
        <v>-80.237847900000006</v>
      </c>
      <c r="E1948" s="197">
        <v>36.401560000000003</v>
      </c>
      <c r="F1948">
        <v>2.2000000000000002</v>
      </c>
      <c r="G1948">
        <f t="shared" si="184"/>
        <v>2.2000000000000002</v>
      </c>
      <c r="H1948" s="198">
        <v>7.97</v>
      </c>
      <c r="Q1948" s="221">
        <f>(Q5033*10000)*TEA!$M$15*10^-6</f>
        <v>48.002817425849997</v>
      </c>
      <c r="R1948" s="221">
        <f>(R5033*10000)*TEA!$O$15*10^-6</f>
        <v>48.002817425849997</v>
      </c>
      <c r="AA1948">
        <f t="shared" si="186"/>
        <v>1</v>
      </c>
      <c r="AB1948" s="197">
        <v>37169</v>
      </c>
      <c r="AC1948" s="197">
        <v>1692</v>
      </c>
      <c r="AD1948" s="197">
        <f t="shared" si="185"/>
        <v>1692</v>
      </c>
      <c r="AE1948" s="197">
        <v>552</v>
      </c>
      <c r="AJ1948">
        <v>0</v>
      </c>
      <c r="AK1948">
        <v>0</v>
      </c>
      <c r="AU1948" s="198">
        <v>0.27272727299999999</v>
      </c>
      <c r="AV1948" s="6">
        <v>0</v>
      </c>
      <c r="AW1948" s="198">
        <v>0.38356000000000001</v>
      </c>
      <c r="BO1948" s="198"/>
      <c r="BP1948" s="354">
        <f t="shared" si="181"/>
        <v>1015.2000010152</v>
      </c>
      <c r="BQ1948" s="354">
        <f t="shared" si="182"/>
        <v>0</v>
      </c>
      <c r="BR1948" s="354">
        <f t="shared" si="183"/>
        <v>1687.4492063999999</v>
      </c>
      <c r="CG1948" s="198"/>
      <c r="CH1948">
        <f>(Transest!$J$14/HexExtSoy!$K$4)</f>
        <v>0.20257267294641951</v>
      </c>
      <c r="CI1948">
        <f>(HydroProcOil!$K$14/HexExtSoy!$K$4)</f>
        <v>0.10977777777777777</v>
      </c>
      <c r="CJ1948">
        <f>(StarchFerm!$K$24/StarchFerm!$K$4)</f>
        <v>0.33157302630665886</v>
      </c>
      <c r="CY1948" s="198"/>
      <c r="CZ1948">
        <f>BP1948*CH1948*1000*LCI!$E$93</f>
        <v>7763354.6112273457</v>
      </c>
      <c r="DA1948">
        <f>BQ1948*CI1948*1000*(LCI!$E$99)</f>
        <v>0</v>
      </c>
      <c r="DB1948">
        <f>BR1948*CJ1948*1000*(LCI!$E$96)</f>
        <v>15078865.650824839</v>
      </c>
    </row>
    <row r="1949" spans="1:106" x14ac:dyDescent="0.25">
      <c r="A1949" s="197">
        <v>37171</v>
      </c>
      <c r="B1949" s="197" t="s">
        <v>1803</v>
      </c>
      <c r="C1949" s="197" t="s">
        <v>1859</v>
      </c>
      <c r="D1949" s="197">
        <v>-80.688966600000001</v>
      </c>
      <c r="E1949" s="197">
        <v>36.415329999999997</v>
      </c>
      <c r="F1949">
        <v>2.54</v>
      </c>
      <c r="G1949">
        <f t="shared" si="184"/>
        <v>2.54</v>
      </c>
      <c r="H1949" s="198">
        <v>8.5399999999999991</v>
      </c>
      <c r="Q1949" s="221">
        <f>(Q5034*10000)*TEA!$M$15*10^-6</f>
        <v>47.491270885799999</v>
      </c>
      <c r="R1949" s="221">
        <f>(R5034*10000)*TEA!$O$15*10^-6</f>
        <v>47.491270885799999</v>
      </c>
      <c r="AA1949">
        <f t="shared" si="186"/>
        <v>1</v>
      </c>
      <c r="AB1949" s="197">
        <v>37171</v>
      </c>
      <c r="AC1949" s="197">
        <v>4829</v>
      </c>
      <c r="AD1949" s="197">
        <f t="shared" si="185"/>
        <v>4829</v>
      </c>
      <c r="AE1949" s="197">
        <v>5289</v>
      </c>
      <c r="AJ1949">
        <v>0</v>
      </c>
      <c r="AK1949">
        <v>0</v>
      </c>
      <c r="AU1949" s="198">
        <v>0.27272727299999999</v>
      </c>
      <c r="AV1949" s="6">
        <v>0</v>
      </c>
      <c r="AW1949" s="198">
        <v>0.38356000000000001</v>
      </c>
      <c r="BO1949" s="198"/>
      <c r="BP1949" s="354">
        <f t="shared" si="181"/>
        <v>3345.18000334518</v>
      </c>
      <c r="BQ1949" s="354">
        <f t="shared" si="182"/>
        <v>0</v>
      </c>
      <c r="BR1949" s="354">
        <f t="shared" si="183"/>
        <v>17324.6610936</v>
      </c>
      <c r="CG1949" s="198"/>
      <c r="CH1949">
        <f>(Transest!$J$14/HexExtSoy!$K$4)</f>
        <v>0.20257267294641951</v>
      </c>
      <c r="CI1949">
        <f>(HydroProcOil!$K$14/HexExtSoy!$K$4)</f>
        <v>0.10977777777777777</v>
      </c>
      <c r="CJ1949">
        <f>(StarchFerm!$K$24/StarchFerm!$K$4)</f>
        <v>0.33157302630665886</v>
      </c>
      <c r="CY1949" s="198"/>
      <c r="CZ1949">
        <f>BP1949*CH1949*1000*LCI!$E$93</f>
        <v>25580987.567361601</v>
      </c>
      <c r="DA1949">
        <f>BQ1949*CI1949*1000*(LCI!$E$99)</f>
        <v>0</v>
      </c>
      <c r="DB1949">
        <f>BR1949*CJ1949*1000*(LCI!$E$96)</f>
        <v>154811318.8152118</v>
      </c>
    </row>
    <row r="1950" spans="1:106" x14ac:dyDescent="0.25">
      <c r="A1950" s="197">
        <v>37173</v>
      </c>
      <c r="B1950" s="197" t="s">
        <v>1803</v>
      </c>
      <c r="C1950" s="197" t="s">
        <v>1860</v>
      </c>
      <c r="D1950" s="197">
        <v>-83.498227600000007</v>
      </c>
      <c r="E1950" s="197">
        <v>35.484029999999997</v>
      </c>
      <c r="F1950">
        <v>0</v>
      </c>
      <c r="G1950">
        <f t="shared" si="184"/>
        <v>0</v>
      </c>
      <c r="H1950" s="198">
        <v>7.15</v>
      </c>
      <c r="Q1950" s="221">
        <f>(Q5035*10000)*TEA!$M$15*10^-6</f>
        <v>41.986519122600001</v>
      </c>
      <c r="R1950" s="221">
        <f>(R5035*10000)*TEA!$O$15*10^-6</f>
        <v>41.986519122600001</v>
      </c>
      <c r="AA1950">
        <f t="shared" si="186"/>
        <v>1</v>
      </c>
      <c r="AB1950" s="197">
        <v>37173</v>
      </c>
      <c r="AC1950" s="197">
        <v>0</v>
      </c>
      <c r="AD1950" s="197">
        <f t="shared" si="185"/>
        <v>0</v>
      </c>
      <c r="AE1950" s="197">
        <v>13</v>
      </c>
      <c r="AJ1950">
        <v>0</v>
      </c>
      <c r="AK1950">
        <v>0</v>
      </c>
      <c r="AU1950" s="198">
        <v>0.27272727299999999</v>
      </c>
      <c r="AV1950" s="6">
        <v>0</v>
      </c>
      <c r="AW1950" s="198">
        <v>0.38356000000000001</v>
      </c>
      <c r="BO1950" s="198"/>
      <c r="BP1950" s="354">
        <f t="shared" si="181"/>
        <v>0</v>
      </c>
      <c r="BQ1950" s="354">
        <f t="shared" si="182"/>
        <v>0</v>
      </c>
      <c r="BR1950" s="354">
        <f t="shared" si="183"/>
        <v>35.651902</v>
      </c>
      <c r="CG1950" s="198"/>
      <c r="CH1950">
        <f>(Transest!$J$14/HexExtSoy!$K$4)</f>
        <v>0.20257267294641951</v>
      </c>
      <c r="CI1950">
        <f>(HydroProcOil!$K$14/HexExtSoy!$K$4)</f>
        <v>0.10977777777777777</v>
      </c>
      <c r="CJ1950">
        <f>(StarchFerm!$K$24/StarchFerm!$K$4)</f>
        <v>0.33157302630665886</v>
      </c>
      <c r="CY1950" s="198"/>
      <c r="CZ1950">
        <f>BP1950*CH1950*1000*LCI!$E$93</f>
        <v>0</v>
      </c>
      <c r="DA1950">
        <f>BQ1950*CI1950*1000*(LCI!$E$99)</f>
        <v>0</v>
      </c>
      <c r="DB1950">
        <f>BR1950*CJ1950*1000*(LCI!$E$96)</f>
        <v>318581.58362068096</v>
      </c>
    </row>
    <row r="1951" spans="1:106" x14ac:dyDescent="0.25">
      <c r="A1951" s="197">
        <v>37175</v>
      </c>
      <c r="B1951" s="197" t="s">
        <v>1803</v>
      </c>
      <c r="C1951" s="197" t="s">
        <v>1861</v>
      </c>
      <c r="D1951" s="197">
        <v>-82.802424700000003</v>
      </c>
      <c r="E1951" s="197">
        <v>35.202970000000001</v>
      </c>
      <c r="F1951">
        <v>0</v>
      </c>
      <c r="G1951">
        <f t="shared" si="184"/>
        <v>0</v>
      </c>
      <c r="H1951" s="198">
        <v>0</v>
      </c>
      <c r="Q1951" s="221">
        <f>(Q5036*10000)*TEA!$M$15*10^-6</f>
        <v>46.282697409149996</v>
      </c>
      <c r="R1951" s="221">
        <f>(R5036*10000)*TEA!$O$15*10^-6</f>
        <v>46.282697409149996</v>
      </c>
      <c r="AA1951">
        <f t="shared" si="186"/>
        <v>1</v>
      </c>
      <c r="AB1951" s="197">
        <v>37175</v>
      </c>
      <c r="AC1951" s="197">
        <v>0</v>
      </c>
      <c r="AD1951" s="197">
        <f t="shared" si="185"/>
        <v>0</v>
      </c>
      <c r="AE1951" s="197">
        <v>118</v>
      </c>
      <c r="AJ1951">
        <v>0</v>
      </c>
      <c r="AK1951">
        <v>0</v>
      </c>
      <c r="AU1951" s="198">
        <v>0.27272727299999999</v>
      </c>
      <c r="AV1951" s="6">
        <v>0</v>
      </c>
      <c r="AW1951" s="198">
        <v>0.38356000000000001</v>
      </c>
      <c r="BO1951" s="198"/>
      <c r="BP1951" s="354">
        <f t="shared" si="181"/>
        <v>0</v>
      </c>
      <c r="BQ1951" s="354">
        <f t="shared" si="182"/>
        <v>0</v>
      </c>
      <c r="BR1951" s="354">
        <f t="shared" si="183"/>
        <v>0</v>
      </c>
      <c r="CG1951" s="198"/>
      <c r="CH1951">
        <f>(Transest!$J$14/HexExtSoy!$K$4)</f>
        <v>0.20257267294641951</v>
      </c>
      <c r="CI1951">
        <f>(HydroProcOil!$K$14/HexExtSoy!$K$4)</f>
        <v>0.10977777777777777</v>
      </c>
      <c r="CJ1951">
        <f>(StarchFerm!$K$24/StarchFerm!$K$4)</f>
        <v>0.33157302630665886</v>
      </c>
      <c r="CY1951" s="198"/>
      <c r="CZ1951">
        <f>BP1951*CH1951*1000*LCI!$E$93</f>
        <v>0</v>
      </c>
      <c r="DA1951">
        <f>BQ1951*CI1951*1000*(LCI!$E$99)</f>
        <v>0</v>
      </c>
      <c r="DB1951">
        <f>BR1951*CJ1951*1000*(LCI!$E$96)</f>
        <v>0</v>
      </c>
    </row>
    <row r="1952" spans="1:106" x14ac:dyDescent="0.25">
      <c r="A1952" s="197">
        <v>37177</v>
      </c>
      <c r="B1952" s="197" t="s">
        <v>1803</v>
      </c>
      <c r="C1952" s="197" t="s">
        <v>1862</v>
      </c>
      <c r="D1952" s="197">
        <v>-76.212924000000001</v>
      </c>
      <c r="E1952" s="197">
        <v>35.810409999999997</v>
      </c>
      <c r="F1952">
        <v>2.9</v>
      </c>
      <c r="G1952">
        <f t="shared" si="184"/>
        <v>2.9</v>
      </c>
      <c r="H1952" s="198">
        <v>10.3</v>
      </c>
      <c r="Q1952" s="221">
        <f>(Q5037*10000)*TEA!$M$15*10^-6</f>
        <v>52.979285639700002</v>
      </c>
      <c r="R1952" s="221">
        <f>(R5037*10000)*TEA!$O$15*10^-6</f>
        <v>52.979285639700002</v>
      </c>
      <c r="AA1952">
        <f t="shared" si="186"/>
        <v>1</v>
      </c>
      <c r="AB1952" s="197">
        <v>37177</v>
      </c>
      <c r="AC1952" s="197">
        <v>10677</v>
      </c>
      <c r="AD1952" s="197">
        <f t="shared" si="185"/>
        <v>10677</v>
      </c>
      <c r="AE1952" s="197">
        <v>7715</v>
      </c>
      <c r="AJ1952">
        <v>0</v>
      </c>
      <c r="AK1952">
        <v>0</v>
      </c>
      <c r="AU1952" s="198">
        <v>0.27272727299999999</v>
      </c>
      <c r="AV1952" s="6">
        <v>0</v>
      </c>
      <c r="AW1952" s="198">
        <v>0.38356000000000001</v>
      </c>
      <c r="BO1952" s="198"/>
      <c r="BP1952" s="354">
        <f t="shared" si="181"/>
        <v>8444.5363720809</v>
      </c>
      <c r="BQ1952" s="354">
        <f t="shared" si="182"/>
        <v>0</v>
      </c>
      <c r="BR1952" s="354">
        <f t="shared" si="183"/>
        <v>30479.403620000001</v>
      </c>
      <c r="CG1952" s="198"/>
      <c r="CH1952">
        <f>(Transest!$J$14/HexExtSoy!$K$4)</f>
        <v>0.20257267294641951</v>
      </c>
      <c r="CI1952">
        <f>(HydroProcOil!$K$14/HexExtSoy!$K$4)</f>
        <v>0.10977777777777777</v>
      </c>
      <c r="CJ1952">
        <f>(StarchFerm!$K$24/StarchFerm!$K$4)</f>
        <v>0.33157302630665886</v>
      </c>
      <c r="CY1952" s="198"/>
      <c r="CZ1952">
        <f>BP1952*CH1952*1000*LCI!$E$93</f>
        <v>64576369.501884729</v>
      </c>
      <c r="DA1952">
        <f>BQ1952*CI1952*1000*(LCI!$E$99)</f>
        <v>0</v>
      </c>
      <c r="DB1952">
        <f>BR1952*CJ1952*1000*(LCI!$E$96)</f>
        <v>272360691.2493341</v>
      </c>
    </row>
    <row r="1953" spans="1:106" x14ac:dyDescent="0.25">
      <c r="A1953" s="197">
        <v>37179</v>
      </c>
      <c r="B1953" s="197" t="s">
        <v>1803</v>
      </c>
      <c r="C1953" s="197" t="s">
        <v>728</v>
      </c>
      <c r="D1953" s="197">
        <v>-80.536206800000002</v>
      </c>
      <c r="E1953" s="197">
        <v>34.987819999999999</v>
      </c>
      <c r="F1953">
        <v>2.8</v>
      </c>
      <c r="G1953">
        <f t="shared" si="184"/>
        <v>2.8</v>
      </c>
      <c r="H1953" s="198">
        <v>8.16</v>
      </c>
      <c r="Q1953" s="221">
        <f>(Q5038*10000)*TEA!$M$15*10^-6</f>
        <v>52.925021250299999</v>
      </c>
      <c r="R1953" s="221">
        <f>(R5038*10000)*TEA!$O$15*10^-6</f>
        <v>52.925021250299999</v>
      </c>
      <c r="AA1953">
        <f t="shared" si="186"/>
        <v>1</v>
      </c>
      <c r="AB1953" s="197">
        <v>37179</v>
      </c>
      <c r="AC1953" s="197">
        <v>28640</v>
      </c>
      <c r="AD1953" s="197">
        <f t="shared" si="185"/>
        <v>28640</v>
      </c>
      <c r="AE1953" s="197">
        <v>14326</v>
      </c>
      <c r="AJ1953">
        <v>0</v>
      </c>
      <c r="AK1953">
        <v>0</v>
      </c>
      <c r="AU1953" s="198">
        <v>0.27272727299999999</v>
      </c>
      <c r="AV1953" s="6">
        <v>0</v>
      </c>
      <c r="AW1953" s="198">
        <v>0.38356000000000001</v>
      </c>
      <c r="BO1953" s="198"/>
      <c r="BP1953" s="354">
        <f t="shared" si="181"/>
        <v>21870.545476415999</v>
      </c>
      <c r="BQ1953" s="354">
        <f t="shared" si="182"/>
        <v>0</v>
      </c>
      <c r="BR1953" s="354">
        <f t="shared" si="183"/>
        <v>44838.225369600004</v>
      </c>
      <c r="CG1953" s="198"/>
      <c r="CH1953">
        <f>(Transest!$J$14/HexExtSoy!$K$4)</f>
        <v>0.20257267294641951</v>
      </c>
      <c r="CI1953">
        <f>(HydroProcOil!$K$14/HexExtSoy!$K$4)</f>
        <v>0.10977777777777777</v>
      </c>
      <c r="CJ1953">
        <f>(StarchFerm!$K$24/StarchFerm!$K$4)</f>
        <v>0.33157302630665886</v>
      </c>
      <c r="CY1953" s="198"/>
      <c r="CZ1953">
        <f>BP1953*CH1953*1000*LCI!$E$93</f>
        <v>167246650.81225643</v>
      </c>
      <c r="DA1953">
        <f>BQ1953*CI1953*1000*(LCI!$E$99)</f>
        <v>0</v>
      </c>
      <c r="DB1953">
        <f>BR1953*CJ1953*1000*(LCI!$E$96)</f>
        <v>400669586.8564927</v>
      </c>
    </row>
    <row r="1954" spans="1:106" x14ac:dyDescent="0.25">
      <c r="A1954" s="197">
        <v>37181</v>
      </c>
      <c r="B1954" s="197" t="s">
        <v>1803</v>
      </c>
      <c r="C1954" s="197" t="s">
        <v>1863</v>
      </c>
      <c r="D1954" s="197">
        <v>-78.401714400000003</v>
      </c>
      <c r="E1954" s="197">
        <v>36.360639999999997</v>
      </c>
      <c r="F1954">
        <v>1.74</v>
      </c>
      <c r="G1954">
        <f t="shared" si="184"/>
        <v>1.74</v>
      </c>
      <c r="H1954" s="198">
        <v>5.67</v>
      </c>
      <c r="Q1954" s="221">
        <f>(Q5039*10000)*TEA!$M$15*10^-6</f>
        <v>50.128331145749996</v>
      </c>
      <c r="R1954" s="221">
        <f>(R5039*10000)*TEA!$O$15*10^-6</f>
        <v>50.128331145749996</v>
      </c>
      <c r="AA1954">
        <f t="shared" si="186"/>
        <v>1</v>
      </c>
      <c r="AB1954" s="197">
        <v>37181</v>
      </c>
      <c r="AC1954" s="197">
        <v>2356</v>
      </c>
      <c r="AD1954" s="197">
        <f t="shared" si="185"/>
        <v>2356</v>
      </c>
      <c r="AE1954" s="197">
        <v>91</v>
      </c>
      <c r="AJ1954">
        <v>0</v>
      </c>
      <c r="AK1954">
        <v>0</v>
      </c>
      <c r="AU1954" s="198">
        <v>0.27272727299999999</v>
      </c>
      <c r="AV1954" s="6">
        <v>0</v>
      </c>
      <c r="AW1954" s="198">
        <v>0.38356000000000001</v>
      </c>
      <c r="BO1954" s="198"/>
      <c r="BP1954" s="354">
        <f t="shared" si="181"/>
        <v>1118.0290920271198</v>
      </c>
      <c r="BQ1954" s="354">
        <f t="shared" si="182"/>
        <v>0</v>
      </c>
      <c r="BR1954" s="354">
        <f t="shared" si="183"/>
        <v>197.90545320000001</v>
      </c>
      <c r="CG1954" s="198"/>
      <c r="CH1954">
        <f>(Transest!$J$14/HexExtSoy!$K$4)</f>
        <v>0.20257267294641951</v>
      </c>
      <c r="CI1954">
        <f>(HydroProcOil!$K$14/HexExtSoy!$K$4)</f>
        <v>0.10977777777777777</v>
      </c>
      <c r="CJ1954">
        <f>(StarchFerm!$K$24/StarchFerm!$K$4)</f>
        <v>0.33157302630665886</v>
      </c>
      <c r="CY1954" s="198"/>
      <c r="CZ1954">
        <f>BP1954*CH1954*1000*LCI!$E$93</f>
        <v>8549700.8455431517</v>
      </c>
      <c r="DA1954">
        <f>BQ1954*CI1954*1000*(LCI!$E$99)</f>
        <v>0</v>
      </c>
      <c r="DB1954">
        <f>BR1954*CJ1954*1000*(LCI!$E$96)</f>
        <v>1768461.9655810953</v>
      </c>
    </row>
    <row r="1955" spans="1:106" x14ac:dyDescent="0.25">
      <c r="A1955" s="197">
        <v>37183</v>
      </c>
      <c r="B1955" s="197" t="s">
        <v>1803</v>
      </c>
      <c r="C1955" s="197" t="s">
        <v>1864</v>
      </c>
      <c r="D1955" s="197">
        <v>-78.649502900000002</v>
      </c>
      <c r="E1955" s="197">
        <v>35.786540000000002</v>
      </c>
      <c r="F1955">
        <v>1.78</v>
      </c>
      <c r="G1955">
        <f t="shared" si="184"/>
        <v>1.78</v>
      </c>
      <c r="H1955" s="198">
        <v>5.33</v>
      </c>
      <c r="Q1955" s="221">
        <f>(Q5040*10000)*TEA!$M$15*10^-6</f>
        <v>51.464150805599999</v>
      </c>
      <c r="R1955" s="221">
        <f>(R5040*10000)*TEA!$O$15*10^-6</f>
        <v>51.464150805599999</v>
      </c>
      <c r="AA1955">
        <f t="shared" si="186"/>
        <v>1</v>
      </c>
      <c r="AB1955" s="197">
        <v>37183</v>
      </c>
      <c r="AC1955" s="197">
        <v>6056</v>
      </c>
      <c r="AD1955" s="197">
        <f t="shared" si="185"/>
        <v>6056</v>
      </c>
      <c r="AE1955" s="197">
        <v>432</v>
      </c>
      <c r="AJ1955">
        <v>0</v>
      </c>
      <c r="AK1955">
        <v>0</v>
      </c>
      <c r="AU1955" s="198">
        <v>0.27272727299999999</v>
      </c>
      <c r="AV1955" s="6">
        <v>0</v>
      </c>
      <c r="AW1955" s="198">
        <v>0.38356000000000001</v>
      </c>
      <c r="BO1955" s="198"/>
      <c r="BP1955" s="354">
        <f t="shared" si="181"/>
        <v>2939.9127302126399</v>
      </c>
      <c r="BQ1955" s="354">
        <f t="shared" si="182"/>
        <v>0</v>
      </c>
      <c r="BR1955" s="354">
        <f t="shared" si="183"/>
        <v>883.16991359999997</v>
      </c>
      <c r="CG1955" s="198"/>
      <c r="CH1955">
        <f>(Transest!$J$14/HexExtSoy!$K$4)</f>
        <v>0.20257267294641951</v>
      </c>
      <c r="CI1955">
        <f>(HydroProcOil!$K$14/HexExtSoy!$K$4)</f>
        <v>0.10977777777777777</v>
      </c>
      <c r="CJ1955">
        <f>(StarchFerm!$K$24/StarchFerm!$K$4)</f>
        <v>0.33157302630665886</v>
      </c>
      <c r="CY1955" s="198"/>
      <c r="CZ1955">
        <f>BP1955*CH1955*1000*LCI!$E$93</f>
        <v>22481860.744561363</v>
      </c>
      <c r="DA1955">
        <f>BQ1955*CI1955*1000*(LCI!$E$99)</f>
        <v>0</v>
      </c>
      <c r="DB1955">
        <f>BR1955*CJ1955*1000*(LCI!$E$96)</f>
        <v>7891911.9008244788</v>
      </c>
    </row>
    <row r="1956" spans="1:106" x14ac:dyDescent="0.25">
      <c r="A1956" s="197">
        <v>37185</v>
      </c>
      <c r="B1956" s="197" t="s">
        <v>1803</v>
      </c>
      <c r="C1956" s="197" t="s">
        <v>1012</v>
      </c>
      <c r="D1956" s="197">
        <v>-78.096283999999997</v>
      </c>
      <c r="E1956" s="197">
        <v>36.387079999999997</v>
      </c>
      <c r="F1956">
        <v>2.19</v>
      </c>
      <c r="G1956">
        <f t="shared" si="184"/>
        <v>2.19</v>
      </c>
      <c r="H1956" s="198">
        <v>5.73</v>
      </c>
      <c r="Q1956" s="221">
        <f>(Q5041*10000)*TEA!$M$15*10^-6</f>
        <v>50.451011111249997</v>
      </c>
      <c r="R1956" s="221">
        <f>(R5041*10000)*TEA!$O$15*10^-6</f>
        <v>50.451011111249997</v>
      </c>
      <c r="AA1956">
        <f t="shared" si="186"/>
        <v>1</v>
      </c>
      <c r="AB1956" s="197">
        <v>37185</v>
      </c>
      <c r="AC1956" s="197">
        <v>3751</v>
      </c>
      <c r="AD1956" s="197">
        <f t="shared" si="185"/>
        <v>3751</v>
      </c>
      <c r="AE1956" s="197">
        <v>364</v>
      </c>
      <c r="AJ1956">
        <v>0</v>
      </c>
      <c r="AK1956">
        <v>0</v>
      </c>
      <c r="AU1956" s="198">
        <v>0.27272727299999999</v>
      </c>
      <c r="AV1956" s="6">
        <v>0</v>
      </c>
      <c r="AW1956" s="198">
        <v>0.38356000000000001</v>
      </c>
      <c r="BO1956" s="198"/>
      <c r="BP1956" s="354">
        <f t="shared" si="181"/>
        <v>2240.37000224037</v>
      </c>
      <c r="BQ1956" s="354">
        <f t="shared" si="182"/>
        <v>0</v>
      </c>
      <c r="BR1956" s="354">
        <f t="shared" si="183"/>
        <v>799.9987632000001</v>
      </c>
      <c r="CG1956" s="198"/>
      <c r="CH1956">
        <f>(Transest!$J$14/HexExtSoy!$K$4)</f>
        <v>0.20257267294641951</v>
      </c>
      <c r="CI1956">
        <f>(HydroProcOil!$K$14/HexExtSoy!$K$4)</f>
        <v>0.10977777777777777</v>
      </c>
      <c r="CJ1956">
        <f>(StarchFerm!$K$24/StarchFerm!$K$4)</f>
        <v>0.33157302630665886</v>
      </c>
      <c r="CY1956" s="198"/>
      <c r="CZ1956">
        <f>BP1956*CH1956*1000*LCI!$E$93</f>
        <v>17132374.675290987</v>
      </c>
      <c r="DA1956">
        <f>BQ1956*CI1956*1000*(LCI!$E$99)</f>
        <v>0</v>
      </c>
      <c r="DB1956">
        <f>BR1956*CJ1956*1000*(LCI!$E$96)</f>
        <v>7148703.3952590302</v>
      </c>
    </row>
    <row r="1957" spans="1:106" x14ac:dyDescent="0.25">
      <c r="A1957" s="197">
        <v>37187</v>
      </c>
      <c r="B1957" s="197" t="s">
        <v>1803</v>
      </c>
      <c r="C1957" s="197" t="s">
        <v>656</v>
      </c>
      <c r="D1957" s="197">
        <v>-76.577432799999997</v>
      </c>
      <c r="E1957" s="197">
        <v>35.817549999999997</v>
      </c>
      <c r="F1957">
        <v>3.01</v>
      </c>
      <c r="G1957">
        <f t="shared" si="184"/>
        <v>3.01</v>
      </c>
      <c r="H1957" s="198">
        <v>10.72</v>
      </c>
      <c r="Q1957" s="221">
        <f>(Q5042*10000)*TEA!$M$15*10^-6</f>
        <v>52.940477503800004</v>
      </c>
      <c r="R1957" s="221">
        <f>(R5042*10000)*TEA!$O$15*10^-6</f>
        <v>52.940477503800004</v>
      </c>
      <c r="AA1957">
        <f t="shared" si="186"/>
        <v>1</v>
      </c>
      <c r="AB1957" s="197">
        <v>37187</v>
      </c>
      <c r="AC1957" s="197">
        <v>12913</v>
      </c>
      <c r="AD1957" s="197">
        <f t="shared" si="185"/>
        <v>12913</v>
      </c>
      <c r="AE1957" s="197">
        <v>8537</v>
      </c>
      <c r="AJ1957">
        <v>0</v>
      </c>
      <c r="AK1957">
        <v>0</v>
      </c>
      <c r="AU1957" s="198">
        <v>0.27272727299999999</v>
      </c>
      <c r="AV1957" s="6">
        <v>0</v>
      </c>
      <c r="AW1957" s="198">
        <v>0.38356000000000001</v>
      </c>
      <c r="BO1957" s="198"/>
      <c r="BP1957" s="354">
        <f t="shared" si="181"/>
        <v>10600.399101509489</v>
      </c>
      <c r="BQ1957" s="354">
        <f t="shared" si="182"/>
        <v>0</v>
      </c>
      <c r="BR1957" s="354">
        <f t="shared" si="183"/>
        <v>35102.122438400002</v>
      </c>
      <c r="CG1957" s="198"/>
      <c r="CH1957">
        <f>(Transest!$J$14/HexExtSoy!$K$4)</f>
        <v>0.20257267294641951</v>
      </c>
      <c r="CI1957">
        <f>(HydroProcOil!$K$14/HexExtSoy!$K$4)</f>
        <v>0.10977777777777777</v>
      </c>
      <c r="CJ1957">
        <f>(StarchFerm!$K$24/StarchFerm!$K$4)</f>
        <v>0.33157302630665886</v>
      </c>
      <c r="CY1957" s="198"/>
      <c r="CZ1957">
        <f>BP1957*CH1957*1000*LCI!$E$93</f>
        <v>81062507.056007937</v>
      </c>
      <c r="DA1957">
        <f>BQ1957*CI1957*1000*(LCI!$E$99)</f>
        <v>0</v>
      </c>
      <c r="DB1957">
        <f>BR1957*CJ1957*1000*(LCI!$E$96)</f>
        <v>313668812.25221902</v>
      </c>
    </row>
    <row r="1958" spans="1:106" x14ac:dyDescent="0.25">
      <c r="A1958" s="197">
        <v>37189</v>
      </c>
      <c r="B1958" s="197" t="s">
        <v>1803</v>
      </c>
      <c r="C1958" s="197" t="s">
        <v>1865</v>
      </c>
      <c r="D1958" s="197">
        <v>-81.695739700000004</v>
      </c>
      <c r="E1958" s="197">
        <v>36.228969999999997</v>
      </c>
      <c r="F1958">
        <v>0</v>
      </c>
      <c r="G1958">
        <f t="shared" si="184"/>
        <v>0</v>
      </c>
      <c r="H1958" s="198">
        <v>0</v>
      </c>
      <c r="Q1958" s="221">
        <f>(Q5043*10000)*TEA!$M$15*10^-6</f>
        <v>46.506372369299996</v>
      </c>
      <c r="R1958" s="221">
        <f>(R5043*10000)*TEA!$O$15*10^-6</f>
        <v>46.506372369299996</v>
      </c>
      <c r="AA1958">
        <f t="shared" si="186"/>
        <v>1</v>
      </c>
      <c r="AB1958" s="197">
        <v>37189</v>
      </c>
      <c r="AC1958" s="197">
        <v>0</v>
      </c>
      <c r="AD1958" s="197">
        <f t="shared" si="185"/>
        <v>0</v>
      </c>
      <c r="AE1958" s="197">
        <v>0</v>
      </c>
      <c r="AJ1958">
        <v>0</v>
      </c>
      <c r="AK1958">
        <v>0</v>
      </c>
      <c r="AU1958" s="198">
        <v>0.27272727299999999</v>
      </c>
      <c r="AV1958" s="6">
        <v>0</v>
      </c>
      <c r="AW1958" s="198">
        <v>0.38356000000000001</v>
      </c>
      <c r="BO1958" s="198"/>
      <c r="BP1958" s="354">
        <f t="shared" si="181"/>
        <v>0</v>
      </c>
      <c r="BQ1958" s="354">
        <f t="shared" si="182"/>
        <v>0</v>
      </c>
      <c r="BR1958" s="354">
        <f t="shared" si="183"/>
        <v>0</v>
      </c>
      <c r="CG1958" s="198"/>
      <c r="CH1958">
        <f>(Transest!$J$14/HexExtSoy!$K$4)</f>
        <v>0.20257267294641951</v>
      </c>
      <c r="CI1958">
        <f>(HydroProcOil!$K$14/HexExtSoy!$K$4)</f>
        <v>0.10977777777777777</v>
      </c>
      <c r="CJ1958">
        <f>(StarchFerm!$K$24/StarchFerm!$K$4)</f>
        <v>0.33157302630665886</v>
      </c>
      <c r="CY1958" s="198"/>
      <c r="CZ1958">
        <f>BP1958*CH1958*1000*LCI!$E$93</f>
        <v>0</v>
      </c>
      <c r="DA1958">
        <f>BQ1958*CI1958*1000*(LCI!$E$99)</f>
        <v>0</v>
      </c>
      <c r="DB1958">
        <f>BR1958*CJ1958*1000*(LCI!$E$96)</f>
        <v>0</v>
      </c>
    </row>
    <row r="1959" spans="1:106" x14ac:dyDescent="0.25">
      <c r="A1959" s="197">
        <v>37191</v>
      </c>
      <c r="B1959" s="197" t="s">
        <v>1803</v>
      </c>
      <c r="C1959" s="197" t="s">
        <v>1013</v>
      </c>
      <c r="D1959" s="197">
        <v>-78.008205899999993</v>
      </c>
      <c r="E1959" s="197">
        <v>35.365789999999997</v>
      </c>
      <c r="F1959">
        <v>2.54</v>
      </c>
      <c r="G1959">
        <f t="shared" si="184"/>
        <v>2.54</v>
      </c>
      <c r="H1959" s="198">
        <v>8.32</v>
      </c>
      <c r="Q1959" s="221">
        <f>(Q5044*10000)*TEA!$M$15*10^-6</f>
        <v>52.986484717199993</v>
      </c>
      <c r="R1959" s="221">
        <f>(R5044*10000)*TEA!$O$15*10^-6</f>
        <v>52.986484717199993</v>
      </c>
      <c r="AA1959">
        <f t="shared" si="186"/>
        <v>1</v>
      </c>
      <c r="AB1959" s="197">
        <v>37191</v>
      </c>
      <c r="AC1959" s="197">
        <v>24793</v>
      </c>
      <c r="AD1959" s="197">
        <f t="shared" si="185"/>
        <v>24793</v>
      </c>
      <c r="AE1959" s="197">
        <v>10023</v>
      </c>
      <c r="AJ1959">
        <v>0</v>
      </c>
      <c r="AK1959">
        <v>0</v>
      </c>
      <c r="AU1959" s="198">
        <v>0.27272727299999999</v>
      </c>
      <c r="AV1959" s="6">
        <v>0</v>
      </c>
      <c r="AW1959" s="198">
        <v>0.38356000000000001</v>
      </c>
      <c r="BO1959" s="198"/>
      <c r="BP1959" s="354">
        <f t="shared" si="181"/>
        <v>17174.787289902059</v>
      </c>
      <c r="BQ1959" s="354">
        <f t="shared" si="182"/>
        <v>0</v>
      </c>
      <c r="BR1959" s="354">
        <f t="shared" si="183"/>
        <v>31985.5900416</v>
      </c>
      <c r="CG1959" s="198"/>
      <c r="CH1959">
        <f>(Transest!$J$14/HexExtSoy!$K$4)</f>
        <v>0.20257267294641951</v>
      </c>
      <c r="CI1959">
        <f>(HydroProcOil!$K$14/HexExtSoy!$K$4)</f>
        <v>0.10977777777777777</v>
      </c>
      <c r="CJ1959">
        <f>(StarchFerm!$K$24/StarchFerm!$K$4)</f>
        <v>0.33157302630665886</v>
      </c>
      <c r="CY1959" s="198"/>
      <c r="CZ1959">
        <f>BP1959*CH1959*1000*LCI!$E$93</f>
        <v>131337631.96471238</v>
      </c>
      <c r="DA1959">
        <f>BQ1959*CI1959*1000*(LCI!$E$99)</f>
        <v>0</v>
      </c>
      <c r="DB1959">
        <f>BR1959*CJ1959*1000*(LCI!$E$96)</f>
        <v>285819812.03961605</v>
      </c>
    </row>
    <row r="1960" spans="1:106" x14ac:dyDescent="0.25">
      <c r="A1960" s="197">
        <v>37193</v>
      </c>
      <c r="B1960" s="197" t="s">
        <v>1803</v>
      </c>
      <c r="C1960" s="197" t="s">
        <v>1017</v>
      </c>
      <c r="D1960" s="197">
        <v>-81.1745193</v>
      </c>
      <c r="E1960" s="197">
        <v>36.217919999999999</v>
      </c>
      <c r="F1960">
        <v>2.91</v>
      </c>
      <c r="G1960">
        <f t="shared" si="184"/>
        <v>2.91</v>
      </c>
      <c r="H1960" s="198">
        <v>8.01</v>
      </c>
      <c r="Q1960" s="221">
        <f>(Q5045*10000)*TEA!$M$15*10^-6</f>
        <v>47.498573999249992</v>
      </c>
      <c r="R1960" s="221">
        <f>(R5045*10000)*TEA!$O$15*10^-6</f>
        <v>47.498573999249992</v>
      </c>
      <c r="AA1960">
        <f t="shared" si="186"/>
        <v>1</v>
      </c>
      <c r="AB1960" s="197">
        <v>37193</v>
      </c>
      <c r="AC1960" s="197">
        <v>648</v>
      </c>
      <c r="AD1960" s="197">
        <f t="shared" si="185"/>
        <v>648</v>
      </c>
      <c r="AE1960" s="197">
        <v>2654</v>
      </c>
      <c r="AJ1960">
        <v>0</v>
      </c>
      <c r="AK1960">
        <v>0</v>
      </c>
      <c r="AU1960" s="198">
        <v>0.27272727299999999</v>
      </c>
      <c r="AV1960" s="6">
        <v>0</v>
      </c>
      <c r="AW1960" s="198">
        <v>0.38356000000000001</v>
      </c>
      <c r="BO1960" s="198"/>
      <c r="BP1960" s="354">
        <f t="shared" si="181"/>
        <v>514.27636415064001</v>
      </c>
      <c r="BQ1960" s="354">
        <f t="shared" si="182"/>
        <v>0</v>
      </c>
      <c r="BR1960" s="354">
        <f t="shared" si="183"/>
        <v>8153.9256024000006</v>
      </c>
      <c r="CG1960" s="198"/>
      <c r="CH1960">
        <f>(Transest!$J$14/HexExtSoy!$K$4)</f>
        <v>0.20257267294641951</v>
      </c>
      <c r="CI1960">
        <f>(HydroProcOil!$K$14/HexExtSoy!$K$4)</f>
        <v>0.10977777777777777</v>
      </c>
      <c r="CJ1960">
        <f>(StarchFerm!$K$24/StarchFerm!$K$4)</f>
        <v>0.33157302630665886</v>
      </c>
      <c r="CY1960" s="198"/>
      <c r="CZ1960">
        <f>BP1960*CH1960*1000*LCI!$E$93</f>
        <v>3932732.2488983404</v>
      </c>
      <c r="DA1960">
        <f>BQ1960*CI1960*1000*(LCI!$E$99)</f>
        <v>0</v>
      </c>
      <c r="DB1960">
        <f>BR1960*CJ1960*1000*(LCI!$E$96)</f>
        <v>72862607.193798721</v>
      </c>
    </row>
    <row r="1961" spans="1:106" x14ac:dyDescent="0.25">
      <c r="A1961" s="197">
        <v>37195</v>
      </c>
      <c r="B1961" s="197" t="s">
        <v>1803</v>
      </c>
      <c r="C1961" s="197" t="s">
        <v>1268</v>
      </c>
      <c r="D1961" s="197">
        <v>-77.920541299999996</v>
      </c>
      <c r="E1961" s="197">
        <v>35.700479999999999</v>
      </c>
      <c r="F1961">
        <v>2.93</v>
      </c>
      <c r="G1961">
        <f t="shared" si="184"/>
        <v>2.93</v>
      </c>
      <c r="H1961" s="198">
        <v>8.35</v>
      </c>
      <c r="Q1961" s="221">
        <f>(Q5046*10000)*TEA!$M$15*10^-6</f>
        <v>52.306325992800005</v>
      </c>
      <c r="R1961" s="221">
        <f>(R5046*10000)*TEA!$O$15*10^-6</f>
        <v>52.306325992800005</v>
      </c>
      <c r="AA1961">
        <f t="shared" si="186"/>
        <v>1</v>
      </c>
      <c r="AB1961" s="197">
        <v>37195</v>
      </c>
      <c r="AC1961" s="197">
        <v>16583</v>
      </c>
      <c r="AD1961" s="197">
        <f t="shared" si="185"/>
        <v>16583</v>
      </c>
      <c r="AE1961" s="197">
        <v>5762</v>
      </c>
      <c r="AJ1961">
        <v>0</v>
      </c>
      <c r="AK1961">
        <v>0</v>
      </c>
      <c r="AU1961" s="198">
        <v>0.27272727299999999</v>
      </c>
      <c r="AV1961" s="6">
        <v>0</v>
      </c>
      <c r="AW1961" s="198">
        <v>0.38356000000000001</v>
      </c>
      <c r="BO1961" s="198"/>
      <c r="BP1961" s="354">
        <f t="shared" si="181"/>
        <v>13251.32455870587</v>
      </c>
      <c r="BQ1961" s="354">
        <f t="shared" si="182"/>
        <v>0</v>
      </c>
      <c r="BR1961" s="354">
        <f t="shared" si="183"/>
        <v>18454.107211999999</v>
      </c>
      <c r="CG1961" s="198"/>
      <c r="CH1961">
        <f>(Transest!$J$14/HexExtSoy!$K$4)</f>
        <v>0.20257267294641951</v>
      </c>
      <c r="CI1961">
        <f>(HydroProcOil!$K$14/HexExtSoy!$K$4)</f>
        <v>0.10977777777777777</v>
      </c>
      <c r="CJ1961">
        <f>(StarchFerm!$K$24/StarchFerm!$K$4)</f>
        <v>0.33157302630665886</v>
      </c>
      <c r="CY1961" s="198"/>
      <c r="CZ1961">
        <f>BP1961*CH1961*1000*LCI!$E$93</f>
        <v>101334447.90664367</v>
      </c>
      <c r="DA1961">
        <f>BQ1961*CI1961*1000*(LCI!$E$99)</f>
        <v>0</v>
      </c>
      <c r="DB1961">
        <f>BR1961*CJ1961*1000*(LCI!$E$96)</f>
        <v>164903928.54509673</v>
      </c>
    </row>
    <row r="1962" spans="1:106" x14ac:dyDescent="0.25">
      <c r="A1962" s="197">
        <v>37197</v>
      </c>
      <c r="B1962" s="197" t="s">
        <v>1803</v>
      </c>
      <c r="C1962" s="197" t="s">
        <v>1866</v>
      </c>
      <c r="D1962" s="197">
        <v>-80.663372600000002</v>
      </c>
      <c r="E1962" s="197">
        <v>36.161700000000003</v>
      </c>
      <c r="F1962">
        <v>2.5299999999999998</v>
      </c>
      <c r="G1962">
        <f t="shared" si="184"/>
        <v>2.5299999999999998</v>
      </c>
      <c r="H1962" s="198">
        <v>7.5</v>
      </c>
      <c r="Q1962" s="221">
        <f>(Q5047*10000)*TEA!$M$15*10^-6</f>
        <v>48.428784164249997</v>
      </c>
      <c r="R1962" s="221">
        <f>(R5047*10000)*TEA!$O$15*10^-6</f>
        <v>48.428784164249997</v>
      </c>
      <c r="AA1962">
        <f t="shared" si="186"/>
        <v>1</v>
      </c>
      <c r="AB1962" s="197">
        <v>37197</v>
      </c>
      <c r="AC1962" s="197">
        <v>6614</v>
      </c>
      <c r="AD1962" s="197">
        <f t="shared" si="185"/>
        <v>6614</v>
      </c>
      <c r="AE1962" s="197">
        <v>3200</v>
      </c>
      <c r="AJ1962">
        <v>0</v>
      </c>
      <c r="AK1962">
        <v>0</v>
      </c>
      <c r="AU1962" s="198">
        <v>0.27272727299999999</v>
      </c>
      <c r="AV1962" s="6">
        <v>0</v>
      </c>
      <c r="AW1962" s="198">
        <v>0.38356000000000001</v>
      </c>
      <c r="BO1962" s="198"/>
      <c r="BP1962" s="354">
        <f t="shared" si="181"/>
        <v>4563.6600045636596</v>
      </c>
      <c r="BQ1962" s="354">
        <f t="shared" si="182"/>
        <v>0</v>
      </c>
      <c r="BR1962" s="354">
        <f t="shared" si="183"/>
        <v>9205.44</v>
      </c>
      <c r="CG1962" s="198"/>
      <c r="CH1962">
        <f>(Transest!$J$14/HexExtSoy!$K$4)</f>
        <v>0.20257267294641951</v>
      </c>
      <c r="CI1962">
        <f>(HydroProcOil!$K$14/HexExtSoy!$K$4)</f>
        <v>0.10977777777777777</v>
      </c>
      <c r="CJ1962">
        <f>(StarchFerm!$K$24/StarchFerm!$K$4)</f>
        <v>0.33157302630665886</v>
      </c>
      <c r="CY1962" s="198"/>
      <c r="CZ1962">
        <f>BP1962*CH1962*1000*LCI!$E$93</f>
        <v>34898848.409253143</v>
      </c>
      <c r="DA1962">
        <f>BQ1962*CI1962*1000*(LCI!$E$99)</f>
        <v>0</v>
      </c>
      <c r="DB1962">
        <f>BR1962*CJ1962*1000*(LCI!$E$96)</f>
        <v>82258827.400713772</v>
      </c>
    </row>
    <row r="1963" spans="1:106" x14ac:dyDescent="0.25">
      <c r="A1963" s="197">
        <v>37199</v>
      </c>
      <c r="B1963" s="197" t="s">
        <v>1803</v>
      </c>
      <c r="C1963" s="197" t="s">
        <v>1867</v>
      </c>
      <c r="D1963" s="197">
        <v>-82.314181899999994</v>
      </c>
      <c r="E1963" s="197">
        <v>35.897300000000001</v>
      </c>
      <c r="F1963">
        <v>0</v>
      </c>
      <c r="G1963">
        <f t="shared" si="184"/>
        <v>0</v>
      </c>
      <c r="H1963" s="198">
        <v>8.26</v>
      </c>
      <c r="Q1963" s="221">
        <f>(Q5048*10000)*TEA!$M$15*10^-6</f>
        <v>45.617117744699996</v>
      </c>
      <c r="R1963" s="221">
        <f>(R5048*10000)*TEA!$O$15*10^-6</f>
        <v>45.617117744699996</v>
      </c>
      <c r="AA1963">
        <f t="shared" si="186"/>
        <v>1</v>
      </c>
      <c r="AB1963" s="197">
        <v>37199</v>
      </c>
      <c r="AC1963" s="197">
        <v>0</v>
      </c>
      <c r="AD1963" s="197">
        <f t="shared" si="185"/>
        <v>0</v>
      </c>
      <c r="AE1963" s="197">
        <v>79</v>
      </c>
      <c r="AJ1963">
        <v>0</v>
      </c>
      <c r="AK1963">
        <v>0</v>
      </c>
      <c r="AU1963" s="198">
        <v>0.27272727299999999</v>
      </c>
      <c r="AV1963" s="6">
        <v>0</v>
      </c>
      <c r="AW1963" s="198">
        <v>0.38356000000000001</v>
      </c>
      <c r="BO1963" s="198"/>
      <c r="BP1963" s="354">
        <f t="shared" si="181"/>
        <v>0</v>
      </c>
      <c r="BQ1963" s="354">
        <f t="shared" si="182"/>
        <v>0</v>
      </c>
      <c r="BR1963" s="354">
        <f t="shared" si="183"/>
        <v>250.2882424</v>
      </c>
      <c r="CG1963" s="198"/>
      <c r="CH1963">
        <f>(Transest!$J$14/HexExtSoy!$K$4)</f>
        <v>0.20257267294641951</v>
      </c>
      <c r="CI1963">
        <f>(HydroProcOil!$K$14/HexExtSoy!$K$4)</f>
        <v>0.10977777777777777</v>
      </c>
      <c r="CJ1963">
        <f>(StarchFerm!$K$24/StarchFerm!$K$4)</f>
        <v>0.33157302630665886</v>
      </c>
      <c r="CY1963" s="198"/>
      <c r="CZ1963">
        <f>BP1963*CH1963*1000*LCI!$E$93</f>
        <v>0</v>
      </c>
      <c r="DA1963">
        <f>BQ1963*CI1963*1000*(LCI!$E$99)</f>
        <v>0</v>
      </c>
      <c r="DB1963">
        <f>BR1963*CJ1963*1000*(LCI!$E$96)</f>
        <v>2236548.9680025736</v>
      </c>
    </row>
    <row r="1964" spans="1:106" x14ac:dyDescent="0.25">
      <c r="A1964" s="197">
        <v>38001</v>
      </c>
      <c r="B1964" s="197" t="s">
        <v>1868</v>
      </c>
      <c r="C1964" s="197" t="s">
        <v>791</v>
      </c>
      <c r="D1964" s="197">
        <v>-102.52049599999999</v>
      </c>
      <c r="E1964" s="197">
        <v>46.094720000000002</v>
      </c>
      <c r="F1964">
        <v>0.87</v>
      </c>
      <c r="G1964">
        <f t="shared" si="184"/>
        <v>0.87</v>
      </c>
      <c r="H1964" s="198">
        <v>2.97</v>
      </c>
      <c r="Q1964" s="221">
        <f>(Q5049*10000)*TEA!$M$15*10^-6</f>
        <v>32.184937568654995</v>
      </c>
      <c r="R1964" s="221">
        <f>(R5049*10000)*TEA!$O$15*10^-6</f>
        <v>32.184937568654995</v>
      </c>
      <c r="AA1964">
        <f t="shared" si="186"/>
        <v>1</v>
      </c>
      <c r="AB1964" s="197">
        <v>38001</v>
      </c>
      <c r="AC1964" s="197">
        <v>2858</v>
      </c>
      <c r="AD1964" s="197">
        <f t="shared" si="185"/>
        <v>2858</v>
      </c>
      <c r="AE1964" s="197">
        <v>21853</v>
      </c>
      <c r="AJ1964">
        <v>0</v>
      </c>
      <c r="AK1964">
        <v>0</v>
      </c>
      <c r="AU1964" s="198">
        <v>0.27272727299999999</v>
      </c>
      <c r="AV1964" s="6">
        <v>0</v>
      </c>
      <c r="AW1964" s="198">
        <v>0.38356000000000001</v>
      </c>
      <c r="BO1964" s="198"/>
      <c r="BP1964" s="354">
        <f t="shared" si="181"/>
        <v>678.12545522358005</v>
      </c>
      <c r="BQ1964" s="354">
        <f t="shared" si="182"/>
        <v>0</v>
      </c>
      <c r="BR1964" s="354">
        <f t="shared" si="183"/>
        <v>24894.351939600001</v>
      </c>
      <c r="CG1964" s="198"/>
      <c r="CH1964">
        <f>(Transest!$J$14/HexExtSoy!$K$4)</f>
        <v>0.20257267294641951</v>
      </c>
      <c r="CI1964">
        <f>(HydroProcOil!$K$14/HexExtSoy!$K$4)</f>
        <v>0.10977777777777777</v>
      </c>
      <c r="CJ1964">
        <f>(StarchFerm!$K$24/StarchFerm!$K$4)</f>
        <v>0.33157302630665886</v>
      </c>
      <c r="CY1964" s="198"/>
      <c r="CZ1964">
        <f>BP1964*CH1964*1000*LCI!$E$93</f>
        <v>5185705.6486762166</v>
      </c>
      <c r="DA1964">
        <f>BQ1964*CI1964*1000*(LCI!$E$99)</f>
        <v>0</v>
      </c>
      <c r="DB1964">
        <f>BR1964*CJ1964*1000*(LCI!$E$96)</f>
        <v>222453266.70448998</v>
      </c>
    </row>
    <row r="1965" spans="1:106" x14ac:dyDescent="0.25">
      <c r="A1965" s="197">
        <v>38003</v>
      </c>
      <c r="B1965" s="197" t="s">
        <v>1868</v>
      </c>
      <c r="C1965" s="197" t="s">
        <v>1869</v>
      </c>
      <c r="D1965" s="197">
        <v>-98.066011799999998</v>
      </c>
      <c r="E1965" s="197">
        <v>46.932749999999999</v>
      </c>
      <c r="F1965">
        <v>2.4500000000000002</v>
      </c>
      <c r="G1965">
        <f t="shared" si="184"/>
        <v>2.4500000000000002</v>
      </c>
      <c r="H1965" s="198">
        <v>9.51</v>
      </c>
      <c r="Q1965" s="221">
        <f>(Q5050*10000)*TEA!$M$15*10^-6</f>
        <v>31.024651506029997</v>
      </c>
      <c r="R1965" s="221">
        <f>(R5050*10000)*TEA!$O$15*10^-6</f>
        <v>31.024651506029997</v>
      </c>
      <c r="AA1965">
        <f t="shared" si="186"/>
        <v>1</v>
      </c>
      <c r="AB1965" s="197">
        <v>38003</v>
      </c>
      <c r="AC1965" s="197">
        <v>165000</v>
      </c>
      <c r="AD1965" s="197">
        <f t="shared" si="185"/>
        <v>165000</v>
      </c>
      <c r="AE1965" s="197">
        <v>78849</v>
      </c>
      <c r="AJ1965">
        <v>0</v>
      </c>
      <c r="AK1965">
        <v>0</v>
      </c>
      <c r="AU1965" s="198">
        <v>0.27272727299999999</v>
      </c>
      <c r="AV1965" s="6">
        <v>0</v>
      </c>
      <c r="AW1965" s="198">
        <v>0.38356000000000001</v>
      </c>
      <c r="BO1965" s="198"/>
      <c r="BP1965" s="354">
        <f t="shared" si="181"/>
        <v>110250.00011025001</v>
      </c>
      <c r="BQ1965" s="354">
        <f t="shared" si="182"/>
        <v>0</v>
      </c>
      <c r="BR1965" s="354">
        <f t="shared" si="183"/>
        <v>287613.99640439998</v>
      </c>
      <c r="CG1965" s="198"/>
      <c r="CH1965">
        <f>(Transest!$J$14/HexExtSoy!$K$4)</f>
        <v>0.20257267294641951</v>
      </c>
      <c r="CI1965">
        <f>(HydroProcOil!$K$14/HexExtSoy!$K$4)</f>
        <v>0.10977777777777777</v>
      </c>
      <c r="CJ1965">
        <f>(StarchFerm!$K$24/StarchFerm!$K$4)</f>
        <v>0.33157302630665886</v>
      </c>
      <c r="CY1965" s="198"/>
      <c r="CZ1965">
        <f>BP1965*CH1965*1000*LCI!$E$93</f>
        <v>843094804.85403383</v>
      </c>
      <c r="DA1965">
        <f>BQ1965*CI1965*1000*(LCI!$E$99)</f>
        <v>0</v>
      </c>
      <c r="DB1965">
        <f>BR1965*CJ1965*1000*(LCI!$E$96)</f>
        <v>2570087914.1311059</v>
      </c>
    </row>
    <row r="1966" spans="1:106" x14ac:dyDescent="0.25">
      <c r="A1966" s="197">
        <v>38005</v>
      </c>
      <c r="B1966" s="197" t="s">
        <v>1868</v>
      </c>
      <c r="C1966" s="197" t="s">
        <v>1870</v>
      </c>
      <c r="D1966" s="197">
        <v>-99.372658000000001</v>
      </c>
      <c r="E1966" s="197">
        <v>48.072830000000003</v>
      </c>
      <c r="F1966">
        <v>2.2599999999999998</v>
      </c>
      <c r="G1966">
        <f t="shared" si="184"/>
        <v>2.2599999999999998</v>
      </c>
      <c r="H1966" s="198">
        <v>8.15</v>
      </c>
      <c r="Q1966" s="221">
        <f>(Q5051*10000)*TEA!$M$15*10^-6</f>
        <v>29.993085934604998</v>
      </c>
      <c r="R1966" s="221">
        <f>(R5051*10000)*TEA!$O$15*10^-6</f>
        <v>29.993085934604998</v>
      </c>
      <c r="AA1966">
        <f t="shared" si="186"/>
        <v>1</v>
      </c>
      <c r="AB1966" s="197">
        <v>38005</v>
      </c>
      <c r="AC1966" s="197">
        <v>82096</v>
      </c>
      <c r="AD1966" s="197">
        <f t="shared" si="185"/>
        <v>82096</v>
      </c>
      <c r="AE1966" s="197">
        <v>24169</v>
      </c>
      <c r="AJ1966">
        <v>0</v>
      </c>
      <c r="AK1966">
        <v>0</v>
      </c>
      <c r="AU1966" s="198">
        <v>0.27272727299999999</v>
      </c>
      <c r="AV1966" s="6">
        <v>0</v>
      </c>
      <c r="AW1966" s="198">
        <v>0.38356000000000001</v>
      </c>
      <c r="BO1966" s="198"/>
      <c r="BP1966" s="354">
        <f t="shared" si="181"/>
        <v>50600.989141510079</v>
      </c>
      <c r="BQ1966" s="354">
        <f t="shared" si="182"/>
        <v>0</v>
      </c>
      <c r="BR1966" s="354">
        <f t="shared" si="183"/>
        <v>75552.632366000005</v>
      </c>
      <c r="CG1966" s="198"/>
      <c r="CH1966">
        <f>(Transest!$J$14/HexExtSoy!$K$4)</f>
        <v>0.20257267294641951</v>
      </c>
      <c r="CI1966">
        <f>(HydroProcOil!$K$14/HexExtSoy!$K$4)</f>
        <v>0.10977777777777777</v>
      </c>
      <c r="CJ1966">
        <f>(StarchFerm!$K$24/StarchFerm!$K$4)</f>
        <v>0.33157302630665886</v>
      </c>
      <c r="CY1966" s="198"/>
      <c r="CZ1966">
        <f>BP1966*CH1966*1000*LCI!$E$93</f>
        <v>386951755.31084883</v>
      </c>
      <c r="DA1966">
        <f>BQ1966*CI1966*1000*(LCI!$E$99)</f>
        <v>0</v>
      </c>
      <c r="DB1966">
        <f>BR1966*CJ1966*1000*(LCI!$E$96)</f>
        <v>675130243.14583278</v>
      </c>
    </row>
    <row r="1967" spans="1:106" x14ac:dyDescent="0.25">
      <c r="A1967" s="197">
        <v>38007</v>
      </c>
      <c r="B1967" s="197" t="s">
        <v>1868</v>
      </c>
      <c r="C1967" s="197" t="s">
        <v>1871</v>
      </c>
      <c r="D1967" s="197">
        <v>-103.36957</v>
      </c>
      <c r="E1967" s="197">
        <v>47.025910000000003</v>
      </c>
      <c r="F1967">
        <v>0</v>
      </c>
      <c r="G1967">
        <f t="shared" si="184"/>
        <v>0</v>
      </c>
      <c r="H1967" s="198">
        <v>3.38</v>
      </c>
      <c r="Q1967" s="221">
        <f>(Q5052*10000)*TEA!$M$15*10^-6</f>
        <v>31.533482123055002</v>
      </c>
      <c r="R1967" s="221">
        <f>(R5052*10000)*TEA!$O$15*10^-6</f>
        <v>31.533482123055002</v>
      </c>
      <c r="AA1967">
        <f t="shared" si="186"/>
        <v>1</v>
      </c>
      <c r="AB1967" s="197">
        <v>38007</v>
      </c>
      <c r="AC1967" s="197">
        <v>0</v>
      </c>
      <c r="AD1967" s="197">
        <f t="shared" si="185"/>
        <v>0</v>
      </c>
      <c r="AE1967" s="197">
        <v>1394</v>
      </c>
      <c r="AJ1967">
        <v>0</v>
      </c>
      <c r="AK1967">
        <v>0</v>
      </c>
      <c r="AU1967" s="198">
        <v>0.27272727299999999</v>
      </c>
      <c r="AV1967" s="6">
        <v>0</v>
      </c>
      <c r="AW1967" s="198">
        <v>0.38356000000000001</v>
      </c>
      <c r="BO1967" s="198"/>
      <c r="BP1967" s="354">
        <f t="shared" si="181"/>
        <v>0</v>
      </c>
      <c r="BQ1967" s="354">
        <f t="shared" si="182"/>
        <v>0</v>
      </c>
      <c r="BR1967" s="354">
        <f t="shared" si="183"/>
        <v>1807.2273232000002</v>
      </c>
      <c r="CG1967" s="198"/>
      <c r="CH1967">
        <f>(Transest!$J$14/HexExtSoy!$K$4)</f>
        <v>0.20257267294641951</v>
      </c>
      <c r="CI1967">
        <f>(HydroProcOil!$K$14/HexExtSoy!$K$4)</f>
        <v>0.10977777777777777</v>
      </c>
      <c r="CJ1967">
        <f>(StarchFerm!$K$24/StarchFerm!$K$4)</f>
        <v>0.33157302630665886</v>
      </c>
      <c r="CY1967" s="198"/>
      <c r="CZ1967">
        <f>BP1967*CH1967*1000*LCI!$E$93</f>
        <v>0</v>
      </c>
      <c r="DA1967">
        <f>BQ1967*CI1967*1000*(LCI!$E$99)</f>
        <v>0</v>
      </c>
      <c r="DB1967">
        <f>BR1967*CJ1967*1000*(LCI!$E$96)</f>
        <v>16149190.093353795</v>
      </c>
    </row>
    <row r="1968" spans="1:106" x14ac:dyDescent="0.25">
      <c r="A1968" s="197">
        <v>38009</v>
      </c>
      <c r="B1968" s="197" t="s">
        <v>1868</v>
      </c>
      <c r="C1968" s="197" t="s">
        <v>1872</v>
      </c>
      <c r="D1968" s="197">
        <v>-100.83033500000001</v>
      </c>
      <c r="E1968" s="197">
        <v>48.79157</v>
      </c>
      <c r="F1968">
        <v>2.19</v>
      </c>
      <c r="G1968">
        <f t="shared" si="184"/>
        <v>2.19</v>
      </c>
      <c r="H1968" s="198">
        <v>5.94</v>
      </c>
      <c r="Q1968" s="221">
        <f>(Q5053*10000)*TEA!$M$15*10^-6</f>
        <v>29.651336218889998</v>
      </c>
      <c r="R1968" s="221">
        <f>(R5053*10000)*TEA!$O$15*10^-6</f>
        <v>29.651336218889998</v>
      </c>
      <c r="AA1968">
        <f t="shared" si="186"/>
        <v>1</v>
      </c>
      <c r="AB1968" s="197">
        <v>38009</v>
      </c>
      <c r="AC1968" s="197">
        <v>107038</v>
      </c>
      <c r="AD1968" s="197">
        <f t="shared" si="185"/>
        <v>107038</v>
      </c>
      <c r="AE1968" s="197">
        <v>13393</v>
      </c>
      <c r="AJ1968">
        <v>0</v>
      </c>
      <c r="AK1968">
        <v>0</v>
      </c>
      <c r="AU1968" s="198">
        <v>0.27272727299999999</v>
      </c>
      <c r="AV1968" s="6">
        <v>0</v>
      </c>
      <c r="AW1968" s="198">
        <v>0.38356000000000001</v>
      </c>
      <c r="BO1968" s="198"/>
      <c r="BP1968" s="354">
        <f t="shared" si="181"/>
        <v>63930.87824574906</v>
      </c>
      <c r="BQ1968" s="354">
        <f t="shared" si="182"/>
        <v>0</v>
      </c>
      <c r="BR1968" s="354">
        <f t="shared" si="183"/>
        <v>30513.893335199999</v>
      </c>
      <c r="CG1968" s="198"/>
      <c r="CH1968">
        <f>(Transest!$J$14/HexExtSoy!$K$4)</f>
        <v>0.20257267294641951</v>
      </c>
      <c r="CI1968">
        <f>(HydroProcOil!$K$14/HexExtSoy!$K$4)</f>
        <v>0.10977777777777777</v>
      </c>
      <c r="CJ1968">
        <f>(StarchFerm!$K$24/StarchFerm!$K$4)</f>
        <v>0.33157302630665886</v>
      </c>
      <c r="CY1968" s="198"/>
      <c r="CZ1968">
        <f>BP1968*CH1968*1000*LCI!$E$93</f>
        <v>488886995.59951925</v>
      </c>
      <c r="DA1968">
        <f>BQ1968*CI1968*1000*(LCI!$E$99)</f>
        <v>0</v>
      </c>
      <c r="DB1968">
        <f>BR1968*CJ1968*1000*(LCI!$E$96)</f>
        <v>272668887.65599543</v>
      </c>
    </row>
    <row r="1969" spans="1:106" x14ac:dyDescent="0.25">
      <c r="A1969" s="197">
        <v>38011</v>
      </c>
      <c r="B1969" s="197" t="s">
        <v>1868</v>
      </c>
      <c r="C1969" s="197" t="s">
        <v>1873</v>
      </c>
      <c r="D1969" s="197">
        <v>-103.513336</v>
      </c>
      <c r="E1969" s="197">
        <v>46.107199999999999</v>
      </c>
      <c r="F1969">
        <v>0</v>
      </c>
      <c r="G1969">
        <f t="shared" si="184"/>
        <v>0</v>
      </c>
      <c r="H1969" s="198">
        <v>3.67</v>
      </c>
      <c r="Q1969" s="221">
        <f>(Q5054*10000)*TEA!$M$15*10^-6</f>
        <v>32.264545292865002</v>
      </c>
      <c r="R1969" s="221">
        <f>(R5054*10000)*TEA!$O$15*10^-6</f>
        <v>32.264545292865002</v>
      </c>
      <c r="AA1969">
        <f t="shared" si="186"/>
        <v>1</v>
      </c>
      <c r="AB1969" s="197">
        <v>38011</v>
      </c>
      <c r="AC1969" s="197">
        <v>0</v>
      </c>
      <c r="AD1969" s="197">
        <f t="shared" si="185"/>
        <v>0</v>
      </c>
      <c r="AE1969" s="197">
        <v>5921</v>
      </c>
      <c r="AJ1969">
        <v>0</v>
      </c>
      <c r="AK1969">
        <v>0</v>
      </c>
      <c r="AU1969" s="198">
        <v>0.27272727299999999</v>
      </c>
      <c r="AV1969" s="6">
        <v>0</v>
      </c>
      <c r="AW1969" s="198">
        <v>0.38356000000000001</v>
      </c>
      <c r="BO1969" s="198"/>
      <c r="BP1969" s="354">
        <f t="shared" si="181"/>
        <v>0</v>
      </c>
      <c r="BQ1969" s="354">
        <f t="shared" si="182"/>
        <v>0</v>
      </c>
      <c r="BR1969" s="354">
        <f t="shared" si="183"/>
        <v>8334.785649200001</v>
      </c>
      <c r="CG1969" s="198"/>
      <c r="CH1969">
        <f>(Transest!$J$14/HexExtSoy!$K$4)</f>
        <v>0.20257267294641951</v>
      </c>
      <c r="CI1969">
        <f>(HydroProcOil!$K$14/HexExtSoy!$K$4)</f>
        <v>0.10977777777777777</v>
      </c>
      <c r="CJ1969">
        <f>(StarchFerm!$K$24/StarchFerm!$K$4)</f>
        <v>0.33157302630665886</v>
      </c>
      <c r="CY1969" s="198"/>
      <c r="CZ1969">
        <f>BP1969*CH1969*1000*LCI!$E$93</f>
        <v>0</v>
      </c>
      <c r="DA1969">
        <f>BQ1969*CI1969*1000*(LCI!$E$99)</f>
        <v>0</v>
      </c>
      <c r="DB1969">
        <f>BR1969*CJ1969*1000*(LCI!$E$96)</f>
        <v>74478753.230642855</v>
      </c>
    </row>
    <row r="1970" spans="1:106" x14ac:dyDescent="0.25">
      <c r="A1970" s="197">
        <v>38013</v>
      </c>
      <c r="B1970" s="197" t="s">
        <v>1868</v>
      </c>
      <c r="C1970" s="197" t="s">
        <v>925</v>
      </c>
      <c r="D1970" s="197">
        <v>-102.51104100000001</v>
      </c>
      <c r="E1970" s="197">
        <v>48.794080000000001</v>
      </c>
      <c r="F1970">
        <v>1.58</v>
      </c>
      <c r="G1970">
        <f t="shared" si="184"/>
        <v>1.58</v>
      </c>
      <c r="H1970" s="198">
        <v>5.9</v>
      </c>
      <c r="Q1970" s="221">
        <f>(Q5055*10000)*TEA!$M$15*10^-6</f>
        <v>30.410321714594996</v>
      </c>
      <c r="R1970" s="221">
        <f>(R5055*10000)*TEA!$O$15*10^-6</f>
        <v>30.410321714594996</v>
      </c>
      <c r="AA1970">
        <f t="shared" si="186"/>
        <v>1</v>
      </c>
      <c r="AB1970" s="197">
        <v>38013</v>
      </c>
      <c r="AC1970" s="197">
        <v>12652</v>
      </c>
      <c r="AD1970" s="197">
        <f t="shared" si="185"/>
        <v>12652</v>
      </c>
      <c r="AE1970" s="197">
        <v>610</v>
      </c>
      <c r="AJ1970">
        <v>0</v>
      </c>
      <c r="AK1970">
        <v>0</v>
      </c>
      <c r="AU1970" s="198">
        <v>0.27272727299999999</v>
      </c>
      <c r="AV1970" s="6">
        <v>0</v>
      </c>
      <c r="AW1970" s="198">
        <v>0.38356000000000001</v>
      </c>
      <c r="BO1970" s="198"/>
      <c r="BP1970" s="354">
        <f t="shared" si="181"/>
        <v>5451.8618236336797</v>
      </c>
      <c r="BQ1970" s="354">
        <f t="shared" si="182"/>
        <v>0</v>
      </c>
      <c r="BR1970" s="354">
        <f t="shared" si="183"/>
        <v>1380.43244</v>
      </c>
      <c r="CG1970" s="198"/>
      <c r="CH1970">
        <f>(Transest!$J$14/HexExtSoy!$K$4)</f>
        <v>0.20257267294641951</v>
      </c>
      <c r="CI1970">
        <f>(HydroProcOil!$K$14/HexExtSoy!$K$4)</f>
        <v>0.10977777777777777</v>
      </c>
      <c r="CJ1970">
        <f>(StarchFerm!$K$24/StarchFerm!$K$4)</f>
        <v>0.33157302630665886</v>
      </c>
      <c r="CY1970" s="198"/>
      <c r="CZ1970">
        <f>BP1970*CH1970*1000*LCI!$E$93</f>
        <v>41691032.886087589</v>
      </c>
      <c r="DA1970">
        <f>BQ1970*CI1970*1000*(LCI!$E$99)</f>
        <v>0</v>
      </c>
      <c r="DB1970">
        <f>BR1970*CJ1970*1000*(LCI!$E$96)</f>
        <v>12335396.658965368</v>
      </c>
    </row>
    <row r="1971" spans="1:106" x14ac:dyDescent="0.25">
      <c r="A1971" s="197">
        <v>38015</v>
      </c>
      <c r="B1971" s="197" t="s">
        <v>1868</v>
      </c>
      <c r="C1971" s="197" t="s">
        <v>1874</v>
      </c>
      <c r="D1971" s="197">
        <v>-100.460685</v>
      </c>
      <c r="E1971" s="197">
        <v>46.979039999999998</v>
      </c>
      <c r="F1971">
        <v>2.1</v>
      </c>
      <c r="G1971">
        <f t="shared" si="184"/>
        <v>2.1</v>
      </c>
      <c r="H1971" s="198">
        <v>5.88</v>
      </c>
      <c r="Q1971" s="221">
        <f>(Q5056*10000)*TEA!$M$15*10^-6</f>
        <v>30.481284744495003</v>
      </c>
      <c r="R1971" s="221">
        <f>(R5056*10000)*TEA!$O$15*10^-6</f>
        <v>30.481284744495003</v>
      </c>
      <c r="AA1971">
        <f t="shared" si="186"/>
        <v>1</v>
      </c>
      <c r="AB1971" s="197">
        <v>38015</v>
      </c>
      <c r="AC1971" s="197">
        <v>25790</v>
      </c>
      <c r="AD1971" s="197">
        <f t="shared" si="185"/>
        <v>25790</v>
      </c>
      <c r="AE1971" s="197">
        <v>19744</v>
      </c>
      <c r="AJ1971">
        <v>0</v>
      </c>
      <c r="AK1971">
        <v>0</v>
      </c>
      <c r="AU1971" s="198">
        <v>0.27272727299999999</v>
      </c>
      <c r="AV1971" s="6">
        <v>0</v>
      </c>
      <c r="AW1971" s="198">
        <v>0.38356000000000001</v>
      </c>
      <c r="BO1971" s="198"/>
      <c r="BP1971" s="354">
        <f t="shared" si="181"/>
        <v>14770.636378407</v>
      </c>
      <c r="BQ1971" s="354">
        <f t="shared" si="182"/>
        <v>0</v>
      </c>
      <c r="BR1971" s="354">
        <f t="shared" si="183"/>
        <v>44529.290803200005</v>
      </c>
      <c r="CG1971" s="198"/>
      <c r="CH1971">
        <f>(Transest!$J$14/HexExtSoy!$K$4)</f>
        <v>0.20257267294641951</v>
      </c>
      <c r="CI1971">
        <f>(HydroProcOil!$K$14/HexExtSoy!$K$4)</f>
        <v>0.10977777777777777</v>
      </c>
      <c r="CJ1971">
        <f>(StarchFerm!$K$24/StarchFerm!$K$4)</f>
        <v>0.33157302630665886</v>
      </c>
      <c r="CY1971" s="198"/>
      <c r="CZ1971">
        <f>BP1971*CH1971*1000*LCI!$E$93</f>
        <v>112952805.28408065</v>
      </c>
      <c r="DA1971">
        <f>BQ1971*CI1971*1000*(LCI!$E$99)</f>
        <v>0</v>
      </c>
      <c r="DB1971">
        <f>BR1971*CJ1971*1000*(LCI!$E$96)</f>
        <v>397908980.60892475</v>
      </c>
    </row>
    <row r="1972" spans="1:106" x14ac:dyDescent="0.25">
      <c r="A1972" s="197">
        <v>38017</v>
      </c>
      <c r="B1972" s="197" t="s">
        <v>1868</v>
      </c>
      <c r="C1972" s="197" t="s">
        <v>1065</v>
      </c>
      <c r="D1972" s="197">
        <v>-97.2382834</v>
      </c>
      <c r="E1972" s="197">
        <v>46.929769999999998</v>
      </c>
      <c r="F1972">
        <v>2.52</v>
      </c>
      <c r="G1972">
        <f t="shared" si="184"/>
        <v>2.52</v>
      </c>
      <c r="H1972" s="198">
        <v>10.1</v>
      </c>
      <c r="Q1972" s="221">
        <f>(Q5057*10000)*TEA!$M$15*10^-6</f>
        <v>30.720985554149998</v>
      </c>
      <c r="R1972" s="221">
        <f>(R5057*10000)*TEA!$O$15*10^-6</f>
        <v>30.720985554149998</v>
      </c>
      <c r="AA1972">
        <f t="shared" si="186"/>
        <v>1</v>
      </c>
      <c r="AB1972" s="197">
        <v>38017</v>
      </c>
      <c r="AC1972" s="197">
        <v>238307</v>
      </c>
      <c r="AD1972" s="197">
        <f t="shared" si="185"/>
        <v>238307</v>
      </c>
      <c r="AE1972" s="197">
        <v>125031</v>
      </c>
      <c r="AJ1972">
        <v>0</v>
      </c>
      <c r="AK1972">
        <v>0</v>
      </c>
      <c r="AU1972" s="198">
        <v>0.27272727299999999</v>
      </c>
      <c r="AV1972" s="6">
        <v>0</v>
      </c>
      <c r="AW1972" s="198">
        <v>0.38356000000000001</v>
      </c>
      <c r="BO1972" s="198"/>
      <c r="BP1972" s="354">
        <f t="shared" si="181"/>
        <v>163781.90198196372</v>
      </c>
      <c r="BQ1972" s="354">
        <f t="shared" si="182"/>
        <v>0</v>
      </c>
      <c r="BR1972" s="354">
        <f t="shared" si="183"/>
        <v>484364.59263599996</v>
      </c>
      <c r="CG1972" s="198"/>
      <c r="CH1972">
        <f>(Transest!$J$14/HexExtSoy!$K$4)</f>
        <v>0.20257267294641951</v>
      </c>
      <c r="CI1972">
        <f>(HydroProcOil!$K$14/HexExtSoy!$K$4)</f>
        <v>0.10977777777777777</v>
      </c>
      <c r="CJ1972">
        <f>(StarchFerm!$K$24/StarchFerm!$K$4)</f>
        <v>0.33157302630665886</v>
      </c>
      <c r="CY1972" s="198"/>
      <c r="CZ1972">
        <f>BP1972*CH1972*1000*LCI!$E$93</f>
        <v>1252459596.8437414</v>
      </c>
      <c r="DA1972">
        <f>BQ1972*CI1972*1000*(LCI!$E$99)</f>
        <v>0</v>
      </c>
      <c r="DB1972">
        <f>BR1972*CJ1972*1000*(LCI!$E$96)</f>
        <v>4328230201.3441782</v>
      </c>
    </row>
    <row r="1973" spans="1:106" x14ac:dyDescent="0.25">
      <c r="A1973" s="197">
        <v>38019</v>
      </c>
      <c r="B1973" s="197" t="s">
        <v>1868</v>
      </c>
      <c r="C1973" s="197" t="s">
        <v>1875</v>
      </c>
      <c r="D1973" s="197">
        <v>-98.450089500000004</v>
      </c>
      <c r="E1973" s="197">
        <v>48.773319999999998</v>
      </c>
      <c r="F1973">
        <v>2.06</v>
      </c>
      <c r="G1973">
        <f t="shared" si="184"/>
        <v>2.06</v>
      </c>
      <c r="H1973" s="198">
        <v>7.66</v>
      </c>
      <c r="Q1973" s="221">
        <f>(Q5058*10000)*TEA!$M$15*10^-6</f>
        <v>29.81900501694</v>
      </c>
      <c r="R1973" s="221">
        <f>(R5058*10000)*TEA!$O$15*10^-6</f>
        <v>29.81900501694</v>
      </c>
      <c r="AA1973">
        <f t="shared" si="186"/>
        <v>1</v>
      </c>
      <c r="AB1973" s="197">
        <v>38019</v>
      </c>
      <c r="AC1973" s="197">
        <v>80898</v>
      </c>
      <c r="AD1973" s="197">
        <f t="shared" si="185"/>
        <v>80898</v>
      </c>
      <c r="AE1973" s="197">
        <v>6730</v>
      </c>
      <c r="AJ1973">
        <v>0</v>
      </c>
      <c r="AK1973">
        <v>0</v>
      </c>
      <c r="AU1973" s="198">
        <v>0.27272727299999999</v>
      </c>
      <c r="AV1973" s="6">
        <v>0</v>
      </c>
      <c r="AW1973" s="198">
        <v>0.38356000000000001</v>
      </c>
      <c r="BO1973" s="198"/>
      <c r="BP1973" s="354">
        <f t="shared" si="181"/>
        <v>45449.967318177238</v>
      </c>
      <c r="BQ1973" s="354">
        <f t="shared" si="182"/>
        <v>0</v>
      </c>
      <c r="BR1973" s="354">
        <f t="shared" si="183"/>
        <v>19773.208408000002</v>
      </c>
      <c r="CG1973" s="198"/>
      <c r="CH1973">
        <f>(Transest!$J$14/HexExtSoy!$K$4)</f>
        <v>0.20257267294641951</v>
      </c>
      <c r="CI1973">
        <f>(HydroProcOil!$K$14/HexExtSoy!$K$4)</f>
        <v>0.10977777777777777</v>
      </c>
      <c r="CJ1973">
        <f>(StarchFerm!$K$24/StarchFerm!$K$4)</f>
        <v>0.33157302630665886</v>
      </c>
      <c r="CY1973" s="198"/>
      <c r="CZ1973">
        <f>BP1973*CH1973*1000*LCI!$E$93</f>
        <v>347561281.52763909</v>
      </c>
      <c r="DA1973">
        <f>BQ1973*CI1973*1000*(LCI!$E$99)</f>
        <v>0</v>
      </c>
      <c r="DB1973">
        <f>BR1973*CJ1973*1000*(LCI!$E$96)</f>
        <v>176691275.76650482</v>
      </c>
    </row>
    <row r="1974" spans="1:106" x14ac:dyDescent="0.25">
      <c r="A1974" s="197">
        <v>38021</v>
      </c>
      <c r="B1974" s="197" t="s">
        <v>1868</v>
      </c>
      <c r="C1974" s="197" t="s">
        <v>1876</v>
      </c>
      <c r="D1974" s="197">
        <v>-98.500632199999998</v>
      </c>
      <c r="E1974" s="197">
        <v>46.109870000000001</v>
      </c>
      <c r="F1974">
        <v>2.62</v>
      </c>
      <c r="G1974">
        <f t="shared" si="184"/>
        <v>2.62</v>
      </c>
      <c r="H1974" s="198">
        <v>10.14</v>
      </c>
      <c r="Q1974" s="221">
        <f>(Q5059*10000)*TEA!$M$15*10^-6</f>
        <v>32.275184461784995</v>
      </c>
      <c r="R1974" s="221">
        <f>(R5059*10000)*TEA!$O$15*10^-6</f>
        <v>32.275184461784995</v>
      </c>
      <c r="AA1974">
        <f t="shared" si="186"/>
        <v>1</v>
      </c>
      <c r="AB1974" s="197">
        <v>38021</v>
      </c>
      <c r="AC1974" s="197">
        <v>85664</v>
      </c>
      <c r="AD1974" s="197">
        <f t="shared" si="185"/>
        <v>85664</v>
      </c>
      <c r="AE1974" s="197">
        <v>66762</v>
      </c>
      <c r="AJ1974">
        <v>0</v>
      </c>
      <c r="AK1974">
        <v>0</v>
      </c>
      <c r="AU1974" s="198">
        <v>0.27272727299999999</v>
      </c>
      <c r="AV1974" s="6">
        <v>0</v>
      </c>
      <c r="AW1974" s="198">
        <v>0.38356000000000001</v>
      </c>
      <c r="BO1974" s="198"/>
      <c r="BP1974" s="354">
        <f t="shared" si="181"/>
        <v>61210.821879392643</v>
      </c>
      <c r="BQ1974" s="354">
        <f t="shared" si="182"/>
        <v>0</v>
      </c>
      <c r="BR1974" s="354">
        <f t="shared" si="183"/>
        <v>259657.33978080002</v>
      </c>
      <c r="CG1974" s="198"/>
      <c r="CH1974">
        <f>(Transest!$J$14/HexExtSoy!$K$4)</f>
        <v>0.20257267294641951</v>
      </c>
      <c r="CI1974">
        <f>(HydroProcOil!$K$14/HexExtSoy!$K$4)</f>
        <v>0.10977777777777777</v>
      </c>
      <c r="CJ1974">
        <f>(StarchFerm!$K$24/StarchFerm!$K$4)</f>
        <v>0.33157302630665886</v>
      </c>
      <c r="CY1974" s="198"/>
      <c r="CZ1974">
        <f>BP1974*CH1974*1000*LCI!$E$93</f>
        <v>468086402.50117934</v>
      </c>
      <c r="DA1974">
        <f>BQ1974*CI1974*1000*(LCI!$E$99)</f>
        <v>0</v>
      </c>
      <c r="DB1974">
        <f>BR1974*CJ1974*1000*(LCI!$E$96)</f>
        <v>2320270220.2564263</v>
      </c>
    </row>
    <row r="1975" spans="1:106" x14ac:dyDescent="0.25">
      <c r="A1975" s="197">
        <v>38023</v>
      </c>
      <c r="B1975" s="197" t="s">
        <v>1868</v>
      </c>
      <c r="C1975" s="197" t="s">
        <v>1877</v>
      </c>
      <c r="D1975" s="197">
        <v>-103.48327500000001</v>
      </c>
      <c r="E1975" s="197">
        <v>48.816000000000003</v>
      </c>
      <c r="F1975">
        <v>1.1499999999999999</v>
      </c>
      <c r="G1975">
        <f t="shared" si="184"/>
        <v>1.1499999999999999</v>
      </c>
      <c r="H1975" s="198">
        <v>3.37</v>
      </c>
      <c r="Q1975" s="221">
        <f>(Q5060*10000)*TEA!$M$15*10^-6</f>
        <v>30.948453664380001</v>
      </c>
      <c r="R1975" s="221">
        <f>(R5060*10000)*TEA!$O$15*10^-6</f>
        <v>30.948453664380001</v>
      </c>
      <c r="AA1975">
        <f t="shared" si="186"/>
        <v>1</v>
      </c>
      <c r="AB1975" s="197">
        <v>38023</v>
      </c>
      <c r="AC1975" s="197">
        <v>11000</v>
      </c>
      <c r="AD1975" s="197">
        <f t="shared" si="185"/>
        <v>11000</v>
      </c>
      <c r="AE1975" s="197">
        <v>1446</v>
      </c>
      <c r="AJ1975">
        <v>0</v>
      </c>
      <c r="AK1975">
        <v>0</v>
      </c>
      <c r="AU1975" s="198">
        <v>0.27272727299999999</v>
      </c>
      <c r="AV1975" s="6">
        <v>0</v>
      </c>
      <c r="AW1975" s="198">
        <v>0.38356000000000001</v>
      </c>
      <c r="BO1975" s="198"/>
      <c r="BP1975" s="354">
        <f t="shared" si="181"/>
        <v>3450.0000034499994</v>
      </c>
      <c r="BQ1975" s="354">
        <f t="shared" si="182"/>
        <v>0</v>
      </c>
      <c r="BR1975" s="354">
        <f t="shared" si="183"/>
        <v>1869.0955512000003</v>
      </c>
      <c r="CG1975" s="198"/>
      <c r="CH1975">
        <f>(Transest!$J$14/HexExtSoy!$K$4)</f>
        <v>0.20257267294641951</v>
      </c>
      <c r="CI1975">
        <f>(HydroProcOil!$K$14/HexExtSoy!$K$4)</f>
        <v>0.10977777777777777</v>
      </c>
      <c r="CJ1975">
        <f>(StarchFerm!$K$24/StarchFerm!$K$4)</f>
        <v>0.33157302630665886</v>
      </c>
      <c r="CY1975" s="198"/>
      <c r="CZ1975">
        <f>BP1975*CH1975*1000*LCI!$E$93</f>
        <v>26382558.519241862</v>
      </c>
      <c r="DA1975">
        <f>BQ1975*CI1975*1000*(LCI!$E$99)</f>
        <v>0</v>
      </c>
      <c r="DB1975">
        <f>BR1975*CJ1975*1000*(LCI!$E$96)</f>
        <v>16702037.962509429</v>
      </c>
    </row>
    <row r="1976" spans="1:106" x14ac:dyDescent="0.25">
      <c r="A1976" s="197">
        <v>38025</v>
      </c>
      <c r="B1976" s="197" t="s">
        <v>1868</v>
      </c>
      <c r="C1976" s="197" t="s">
        <v>1878</v>
      </c>
      <c r="D1976" s="197">
        <v>-102.610872</v>
      </c>
      <c r="E1976" s="197">
        <v>47.356520000000003</v>
      </c>
      <c r="F1976">
        <v>1.64</v>
      </c>
      <c r="G1976">
        <f t="shared" si="184"/>
        <v>1.64</v>
      </c>
      <c r="H1976" s="198">
        <v>3.26</v>
      </c>
      <c r="Q1976" s="221">
        <f>(Q5061*10000)*TEA!$M$15*10^-6</f>
        <v>30.973739679224995</v>
      </c>
      <c r="R1976" s="221">
        <f>(R5061*10000)*TEA!$O$15*10^-6</f>
        <v>30.973739679224995</v>
      </c>
      <c r="AA1976">
        <f t="shared" si="186"/>
        <v>1</v>
      </c>
      <c r="AB1976" s="197">
        <v>38025</v>
      </c>
      <c r="AC1976" s="197">
        <v>426</v>
      </c>
      <c r="AD1976" s="197">
        <f t="shared" si="185"/>
        <v>426</v>
      </c>
      <c r="AE1976" s="197">
        <v>5924</v>
      </c>
      <c r="AJ1976">
        <v>0</v>
      </c>
      <c r="AK1976">
        <v>0</v>
      </c>
      <c r="AU1976" s="198">
        <v>0.27272727299999999</v>
      </c>
      <c r="AV1976" s="6">
        <v>0</v>
      </c>
      <c r="AW1976" s="198">
        <v>0.38356000000000001</v>
      </c>
      <c r="BO1976" s="198"/>
      <c r="BP1976" s="354">
        <f t="shared" si="181"/>
        <v>190.53818200871999</v>
      </c>
      <c r="BQ1976" s="354">
        <f t="shared" si="182"/>
        <v>0</v>
      </c>
      <c r="BR1976" s="354">
        <f t="shared" si="183"/>
        <v>7407.4027743999995</v>
      </c>
      <c r="CG1976" s="198"/>
      <c r="CH1976">
        <f>(Transest!$J$14/HexExtSoy!$K$4)</f>
        <v>0.20257267294641951</v>
      </c>
      <c r="CI1976">
        <f>(HydroProcOil!$K$14/HexExtSoy!$K$4)</f>
        <v>0.10977777777777777</v>
      </c>
      <c r="CJ1976">
        <f>(StarchFerm!$K$24/StarchFerm!$K$4)</f>
        <v>0.33157302630665886</v>
      </c>
      <c r="CY1976" s="198"/>
      <c r="CZ1976">
        <f>BP1976*CH1976*1000*LCI!$E$93</f>
        <v>1457068.0382516317</v>
      </c>
      <c r="DA1976">
        <f>BQ1976*CI1976*1000*(LCI!$E$99)</f>
        <v>0</v>
      </c>
      <c r="DB1976">
        <f>BR1976*CJ1976*1000*(LCI!$E$96)</f>
        <v>66191759.036715008</v>
      </c>
    </row>
    <row r="1977" spans="1:106" x14ac:dyDescent="0.25">
      <c r="A1977" s="197">
        <v>38027</v>
      </c>
      <c r="B1977" s="197" t="s">
        <v>1868</v>
      </c>
      <c r="C1977" s="197" t="s">
        <v>1754</v>
      </c>
      <c r="D1977" s="197">
        <v>-98.899881699999995</v>
      </c>
      <c r="E1977" s="197">
        <v>47.71996</v>
      </c>
      <c r="F1977">
        <v>2.38</v>
      </c>
      <c r="G1977">
        <f t="shared" si="184"/>
        <v>2.38</v>
      </c>
      <c r="H1977" s="198">
        <v>8.18</v>
      </c>
      <c r="Q1977" s="221">
        <f>(Q5062*10000)*TEA!$M$15*10^-6</f>
        <v>30.284285557860002</v>
      </c>
      <c r="R1977" s="221">
        <f>(R5062*10000)*TEA!$O$15*10^-6</f>
        <v>30.284285557860002</v>
      </c>
      <c r="AA1977">
        <f t="shared" si="186"/>
        <v>1</v>
      </c>
      <c r="AB1977" s="197">
        <v>38027</v>
      </c>
      <c r="AC1977" s="197">
        <v>33691</v>
      </c>
      <c r="AD1977" s="197">
        <f t="shared" si="185"/>
        <v>33691</v>
      </c>
      <c r="AE1977" s="197">
        <v>12550</v>
      </c>
      <c r="AJ1977">
        <v>0</v>
      </c>
      <c r="AK1977">
        <v>0</v>
      </c>
      <c r="AU1977" s="198">
        <v>0.27272727299999999</v>
      </c>
      <c r="AV1977" s="6">
        <v>0</v>
      </c>
      <c r="AW1977" s="198">
        <v>0.38356000000000001</v>
      </c>
      <c r="BO1977" s="198"/>
      <c r="BP1977" s="354">
        <f t="shared" si="181"/>
        <v>21868.52184005034</v>
      </c>
      <c r="BQ1977" s="354">
        <f t="shared" si="182"/>
        <v>0</v>
      </c>
      <c r="BR1977" s="354">
        <f t="shared" si="183"/>
        <v>39375.886040000005</v>
      </c>
      <c r="CG1977" s="198"/>
      <c r="CH1977">
        <f>(Transest!$J$14/HexExtSoy!$K$4)</f>
        <v>0.20257267294641951</v>
      </c>
      <c r="CI1977">
        <f>(HydroProcOil!$K$14/HexExtSoy!$K$4)</f>
        <v>0.10977777777777777</v>
      </c>
      <c r="CJ1977">
        <f>(StarchFerm!$K$24/StarchFerm!$K$4)</f>
        <v>0.33157302630665886</v>
      </c>
      <c r="CY1977" s="198"/>
      <c r="CZ1977">
        <f>BP1977*CH1977*1000*LCI!$E$93</f>
        <v>167231175.82536218</v>
      </c>
      <c r="DA1977">
        <f>BQ1977*CI1977*1000*(LCI!$E$99)</f>
        <v>0</v>
      </c>
      <c r="DB1977">
        <f>BR1977*CJ1977*1000*(LCI!$E$96)</f>
        <v>351858706.75541145</v>
      </c>
    </row>
    <row r="1978" spans="1:106" x14ac:dyDescent="0.25">
      <c r="A1978" s="197">
        <v>38029</v>
      </c>
      <c r="B1978" s="197" t="s">
        <v>1868</v>
      </c>
      <c r="C1978" s="197" t="s">
        <v>1879</v>
      </c>
      <c r="D1978" s="197">
        <v>-100.22586099999999</v>
      </c>
      <c r="E1978" s="197">
        <v>46.282330000000002</v>
      </c>
      <c r="F1978">
        <v>2.38</v>
      </c>
      <c r="G1978">
        <f t="shared" si="184"/>
        <v>2.38</v>
      </c>
      <c r="H1978" s="198">
        <v>6.67</v>
      </c>
      <c r="Q1978" s="221">
        <f>(Q5063*10000)*TEA!$M$15*10^-6</f>
        <v>31.509800617185</v>
      </c>
      <c r="R1978" s="221">
        <f>(R5063*10000)*TEA!$O$15*10^-6</f>
        <v>31.509800617185</v>
      </c>
      <c r="AA1978">
        <f t="shared" si="186"/>
        <v>1</v>
      </c>
      <c r="AB1978" s="197">
        <v>38029</v>
      </c>
      <c r="AC1978" s="197">
        <v>49346</v>
      </c>
      <c r="AD1978" s="197">
        <f t="shared" si="185"/>
        <v>49346</v>
      </c>
      <c r="AE1978" s="197">
        <v>38030</v>
      </c>
      <c r="AJ1978">
        <v>0</v>
      </c>
      <c r="AK1978">
        <v>0</v>
      </c>
      <c r="AU1978" s="198">
        <v>0.27272727299999999</v>
      </c>
      <c r="AV1978" s="6">
        <v>0</v>
      </c>
      <c r="AW1978" s="198">
        <v>0.38356000000000001</v>
      </c>
      <c r="BO1978" s="198"/>
      <c r="BP1978" s="354">
        <f t="shared" si="181"/>
        <v>32030.04003203004</v>
      </c>
      <c r="BQ1978" s="354">
        <f t="shared" si="182"/>
        <v>0</v>
      </c>
      <c r="BR1978" s="354">
        <f t="shared" si="183"/>
        <v>97293.867956000002</v>
      </c>
      <c r="CG1978" s="198"/>
      <c r="CH1978">
        <f>(Transest!$J$14/HexExtSoy!$K$4)</f>
        <v>0.20257267294641951</v>
      </c>
      <c r="CI1978">
        <f>(HydroProcOil!$K$14/HexExtSoy!$K$4)</f>
        <v>0.10977777777777777</v>
      </c>
      <c r="CJ1978">
        <f>(StarchFerm!$K$24/StarchFerm!$K$4)</f>
        <v>0.33157302630665886</v>
      </c>
      <c r="CY1978" s="198"/>
      <c r="CZ1978">
        <f>BP1978*CH1978*1000*LCI!$E$93</f>
        <v>244937508.60106024</v>
      </c>
      <c r="DA1978">
        <f>BQ1978*CI1978*1000*(LCI!$E$99)</f>
        <v>0</v>
      </c>
      <c r="DB1978">
        <f>BR1978*CJ1978*1000*(LCI!$E$96)</f>
        <v>869407599.34782469</v>
      </c>
    </row>
    <row r="1979" spans="1:106" x14ac:dyDescent="0.25">
      <c r="A1979" s="197">
        <v>38031</v>
      </c>
      <c r="B1979" s="197" t="s">
        <v>1868</v>
      </c>
      <c r="C1979" s="197" t="s">
        <v>1880</v>
      </c>
      <c r="D1979" s="197">
        <v>-98.881061299999999</v>
      </c>
      <c r="E1979" s="197">
        <v>47.459679999999999</v>
      </c>
      <c r="F1979">
        <v>2.39</v>
      </c>
      <c r="G1979">
        <f t="shared" si="184"/>
        <v>2.39</v>
      </c>
      <c r="H1979" s="198">
        <v>8.1199999999999992</v>
      </c>
      <c r="Q1979" s="221">
        <f>(Q5064*10000)*TEA!$M$15*10^-6</f>
        <v>30.489129055124998</v>
      </c>
      <c r="R1979" s="221">
        <f>(R5064*10000)*TEA!$O$15*10^-6</f>
        <v>30.489129055124998</v>
      </c>
      <c r="AA1979">
        <f t="shared" si="186"/>
        <v>1</v>
      </c>
      <c r="AB1979" s="197">
        <v>38031</v>
      </c>
      <c r="AC1979" s="197">
        <v>58948</v>
      </c>
      <c r="AD1979" s="197">
        <f t="shared" si="185"/>
        <v>58948</v>
      </c>
      <c r="AE1979" s="197">
        <v>27746</v>
      </c>
      <c r="AJ1979">
        <v>0</v>
      </c>
      <c r="AK1979">
        <v>0</v>
      </c>
      <c r="AU1979" s="198">
        <v>0.27272727299999999</v>
      </c>
      <c r="AV1979" s="6">
        <v>0</v>
      </c>
      <c r="AW1979" s="198">
        <v>0.38356000000000001</v>
      </c>
      <c r="BO1979" s="198"/>
      <c r="BP1979" s="354">
        <f t="shared" si="181"/>
        <v>38423.37822024156</v>
      </c>
      <c r="BQ1979" s="354">
        <f t="shared" si="182"/>
        <v>0</v>
      </c>
      <c r="BR1979" s="354">
        <f t="shared" si="183"/>
        <v>86415.116771200002</v>
      </c>
      <c r="CG1979" s="198"/>
      <c r="CH1979">
        <f>(Transest!$J$14/HexExtSoy!$K$4)</f>
        <v>0.20257267294641951</v>
      </c>
      <c r="CI1979">
        <f>(HydroProcOil!$K$14/HexExtSoy!$K$4)</f>
        <v>0.10977777777777777</v>
      </c>
      <c r="CJ1979">
        <f>(StarchFerm!$K$24/StarchFerm!$K$4)</f>
        <v>0.33157302630665886</v>
      </c>
      <c r="CY1979" s="198"/>
      <c r="CZ1979">
        <f>BP1979*CH1979*1000*LCI!$E$93</f>
        <v>293828122.72138536</v>
      </c>
      <c r="DA1979">
        <f>BQ1979*CI1979*1000*(LCI!$E$99)</f>
        <v>0</v>
      </c>
      <c r="DB1979">
        <f>BR1979*CJ1979*1000*(LCI!$E$96)</f>
        <v>772196242.14536905</v>
      </c>
    </row>
    <row r="1980" spans="1:106" x14ac:dyDescent="0.25">
      <c r="A1980" s="197">
        <v>38033</v>
      </c>
      <c r="B1980" s="197" t="s">
        <v>1868</v>
      </c>
      <c r="C1980" s="197" t="s">
        <v>1649</v>
      </c>
      <c r="D1980" s="197">
        <v>-103.845291</v>
      </c>
      <c r="E1980" s="197">
        <v>46.94267</v>
      </c>
      <c r="F1980">
        <v>0</v>
      </c>
      <c r="G1980">
        <f t="shared" si="184"/>
        <v>0</v>
      </c>
      <c r="H1980" s="198">
        <v>2.8</v>
      </c>
      <c r="Q1980" s="221">
        <f>(Q5065*10000)*TEA!$M$15*10^-6</f>
        <v>31.720378187069997</v>
      </c>
      <c r="R1980" s="221">
        <f>(R5065*10000)*TEA!$O$15*10^-6</f>
        <v>31.720378187069997</v>
      </c>
      <c r="AA1980">
        <f t="shared" si="186"/>
        <v>1</v>
      </c>
      <c r="AB1980" s="197">
        <v>38033</v>
      </c>
      <c r="AC1980" s="197">
        <v>0</v>
      </c>
      <c r="AD1980" s="197">
        <f t="shared" si="185"/>
        <v>0</v>
      </c>
      <c r="AE1980" s="197">
        <v>3334</v>
      </c>
      <c r="AJ1980">
        <v>0</v>
      </c>
      <c r="AK1980">
        <v>0</v>
      </c>
      <c r="AU1980" s="198">
        <v>0.27272727299999999</v>
      </c>
      <c r="AV1980" s="6">
        <v>0</v>
      </c>
      <c r="AW1980" s="198">
        <v>0.38356000000000001</v>
      </c>
      <c r="BO1980" s="198"/>
      <c r="BP1980" s="354">
        <f t="shared" si="181"/>
        <v>0</v>
      </c>
      <c r="BQ1980" s="354">
        <f t="shared" si="182"/>
        <v>0</v>
      </c>
      <c r="BR1980" s="354">
        <f t="shared" si="183"/>
        <v>3580.6093119999996</v>
      </c>
      <c r="CG1980" s="198"/>
      <c r="CH1980">
        <f>(Transest!$J$14/HexExtSoy!$K$4)</f>
        <v>0.20257267294641951</v>
      </c>
      <c r="CI1980">
        <f>(HydroProcOil!$K$14/HexExtSoy!$K$4)</f>
        <v>0.10977777777777777</v>
      </c>
      <c r="CJ1980">
        <f>(StarchFerm!$K$24/StarchFerm!$K$4)</f>
        <v>0.33157302630665886</v>
      </c>
      <c r="CY1980" s="198"/>
      <c r="CZ1980">
        <f>BP1980*CH1980*1000*LCI!$E$93</f>
        <v>0</v>
      </c>
      <c r="DA1980">
        <f>BQ1980*CI1980*1000*(LCI!$E$99)</f>
        <v>0</v>
      </c>
      <c r="DB1980">
        <f>BR1980*CJ1980*1000*(LCI!$E$96)</f>
        <v>31995941.897964291</v>
      </c>
    </row>
    <row r="1981" spans="1:106" x14ac:dyDescent="0.25">
      <c r="A1981" s="197">
        <v>38035</v>
      </c>
      <c r="B1981" s="197" t="s">
        <v>1868</v>
      </c>
      <c r="C1981" s="197" t="s">
        <v>1881</v>
      </c>
      <c r="D1981" s="197">
        <v>-97.446873199999999</v>
      </c>
      <c r="E1981" s="197">
        <v>47.920209999999997</v>
      </c>
      <c r="F1981">
        <v>2.29</v>
      </c>
      <c r="G1981">
        <f t="shared" si="184"/>
        <v>2.29</v>
      </c>
      <c r="H1981" s="198">
        <v>9.35</v>
      </c>
      <c r="Q1981" s="221">
        <f>(Q5066*10000)*TEA!$M$15*10^-6</f>
        <v>29.947952751299994</v>
      </c>
      <c r="R1981" s="221">
        <f>(R5066*10000)*TEA!$O$15*10^-6</f>
        <v>29.947952751299994</v>
      </c>
      <c r="AA1981">
        <f t="shared" si="186"/>
        <v>1</v>
      </c>
      <c r="AB1981" s="197">
        <v>38035</v>
      </c>
      <c r="AC1981" s="197">
        <v>98977</v>
      </c>
      <c r="AD1981" s="197">
        <f t="shared" si="185"/>
        <v>98977</v>
      </c>
      <c r="AE1981" s="197">
        <v>44807</v>
      </c>
      <c r="AJ1981">
        <v>0</v>
      </c>
      <c r="AK1981">
        <v>0</v>
      </c>
      <c r="AU1981" s="198">
        <v>0.27272727299999999</v>
      </c>
      <c r="AV1981" s="6">
        <v>0</v>
      </c>
      <c r="AW1981" s="198">
        <v>0.38356000000000001</v>
      </c>
      <c r="BO1981" s="198"/>
      <c r="BP1981" s="354">
        <f t="shared" si="181"/>
        <v>61815.635516361093</v>
      </c>
      <c r="BQ1981" s="354">
        <f t="shared" si="182"/>
        <v>0</v>
      </c>
      <c r="BR1981" s="354">
        <f t="shared" si="183"/>
        <v>160690.71680200001</v>
      </c>
      <c r="CG1981" s="198"/>
      <c r="CH1981">
        <f>(Transest!$J$14/HexExtSoy!$K$4)</f>
        <v>0.20257267294641951</v>
      </c>
      <c r="CI1981">
        <f>(HydroProcOil!$K$14/HexExtSoy!$K$4)</f>
        <v>0.10977777777777777</v>
      </c>
      <c r="CJ1981">
        <f>(StarchFerm!$K$24/StarchFerm!$K$4)</f>
        <v>0.33157302630665886</v>
      </c>
      <c r="CY1981" s="198"/>
      <c r="CZ1981">
        <f>BP1981*CH1981*1000*LCI!$E$93</f>
        <v>472711483.99526602</v>
      </c>
      <c r="DA1981">
        <f>BQ1981*CI1981*1000*(LCI!$E$99)</f>
        <v>0</v>
      </c>
      <c r="DB1981">
        <f>BR1981*CJ1981*1000*(LCI!$E$96)</f>
        <v>1435915060.9110148</v>
      </c>
    </row>
    <row r="1982" spans="1:106" x14ac:dyDescent="0.25">
      <c r="A1982" s="197">
        <v>38037</v>
      </c>
      <c r="B1982" s="197" t="s">
        <v>1868</v>
      </c>
      <c r="C1982" s="197" t="s">
        <v>697</v>
      </c>
      <c r="D1982" s="197">
        <v>-101.636943</v>
      </c>
      <c r="E1982" s="197">
        <v>46.35886</v>
      </c>
      <c r="F1982">
        <v>1.38</v>
      </c>
      <c r="G1982">
        <f t="shared" si="184"/>
        <v>1.38</v>
      </c>
      <c r="H1982" s="198">
        <v>3.63</v>
      </c>
      <c r="Q1982" s="221">
        <f>(Q5067*10000)*TEA!$M$15*10^-6</f>
        <v>31.633913035214995</v>
      </c>
      <c r="R1982" s="221">
        <f>(R5067*10000)*TEA!$O$15*10^-6</f>
        <v>31.633913035214995</v>
      </c>
      <c r="AA1982">
        <f t="shared" si="186"/>
        <v>1</v>
      </c>
      <c r="AB1982" s="197">
        <v>38037</v>
      </c>
      <c r="AC1982" s="197">
        <v>2429</v>
      </c>
      <c r="AD1982" s="197">
        <f t="shared" si="185"/>
        <v>2429</v>
      </c>
      <c r="AE1982" s="197">
        <v>15651</v>
      </c>
      <c r="AJ1982">
        <v>0</v>
      </c>
      <c r="AK1982">
        <v>0</v>
      </c>
      <c r="AU1982" s="198">
        <v>0.27272727299999999</v>
      </c>
      <c r="AV1982" s="6">
        <v>0</v>
      </c>
      <c r="AW1982" s="198">
        <v>0.38356000000000001</v>
      </c>
      <c r="BO1982" s="198"/>
      <c r="BP1982" s="354">
        <f t="shared" si="181"/>
        <v>914.1872736414598</v>
      </c>
      <c r="BQ1982" s="354">
        <f t="shared" si="182"/>
        <v>0</v>
      </c>
      <c r="BR1982" s="354">
        <f t="shared" si="183"/>
        <v>21791.244142799998</v>
      </c>
      <c r="CG1982" s="198"/>
      <c r="CH1982">
        <f>(Transest!$J$14/HexExtSoy!$K$4)</f>
        <v>0.20257267294641951</v>
      </c>
      <c r="CI1982">
        <f>(HydroProcOil!$K$14/HexExtSoy!$K$4)</f>
        <v>0.10977777777777777</v>
      </c>
      <c r="CJ1982">
        <f>(StarchFerm!$K$24/StarchFerm!$K$4)</f>
        <v>0.33157302630665886</v>
      </c>
      <c r="CY1982" s="198"/>
      <c r="CZ1982">
        <f>BP1982*CH1982*1000*LCI!$E$93</f>
        <v>6990898.3247169266</v>
      </c>
      <c r="DA1982">
        <f>BQ1982*CI1982*1000*(LCI!$E$99)</f>
        <v>0</v>
      </c>
      <c r="DB1982">
        <f>BR1982*CJ1982*1000*(LCI!$E$96)</f>
        <v>194724227.28184634</v>
      </c>
    </row>
    <row r="1983" spans="1:106" x14ac:dyDescent="0.25">
      <c r="A1983" s="197">
        <v>38039</v>
      </c>
      <c r="B1983" s="197" t="s">
        <v>1868</v>
      </c>
      <c r="C1983" s="197" t="s">
        <v>1882</v>
      </c>
      <c r="D1983" s="197">
        <v>-98.225660300000001</v>
      </c>
      <c r="E1983" s="197">
        <v>47.456150000000001</v>
      </c>
      <c r="F1983">
        <v>2.4500000000000002</v>
      </c>
      <c r="G1983">
        <f t="shared" si="184"/>
        <v>2.4500000000000002</v>
      </c>
      <c r="H1983" s="198">
        <v>9.84</v>
      </c>
      <c r="Q1983" s="221">
        <f>(Q5068*10000)*TEA!$M$15*10^-6</f>
        <v>30.503439881685001</v>
      </c>
      <c r="R1983" s="221">
        <f>(R5068*10000)*TEA!$O$15*10^-6</f>
        <v>30.503439881685001</v>
      </c>
      <c r="AA1983">
        <f t="shared" si="186"/>
        <v>1</v>
      </c>
      <c r="AB1983" s="197">
        <v>38039</v>
      </c>
      <c r="AC1983" s="197">
        <v>56677</v>
      </c>
      <c r="AD1983" s="197">
        <f t="shared" si="185"/>
        <v>56677</v>
      </c>
      <c r="AE1983" s="197">
        <v>19234</v>
      </c>
      <c r="AJ1983">
        <v>0</v>
      </c>
      <c r="AK1983">
        <v>0</v>
      </c>
      <c r="AU1983" s="198">
        <v>0.27272727299999999</v>
      </c>
      <c r="AV1983" s="6">
        <v>0</v>
      </c>
      <c r="AW1983" s="198">
        <v>0.38356000000000001</v>
      </c>
      <c r="BO1983" s="198"/>
      <c r="BP1983" s="354">
        <f t="shared" si="181"/>
        <v>37870.540946961453</v>
      </c>
      <c r="BQ1983" s="354">
        <f t="shared" si="182"/>
        <v>0</v>
      </c>
      <c r="BR1983" s="354">
        <f t="shared" si="183"/>
        <v>72593.547513600002</v>
      </c>
      <c r="CG1983" s="198"/>
      <c r="CH1983">
        <f>(Transest!$J$14/HexExtSoy!$K$4)</f>
        <v>0.20257267294641951</v>
      </c>
      <c r="CI1983">
        <f>(HydroProcOil!$K$14/HexExtSoy!$K$4)</f>
        <v>0.10977777777777777</v>
      </c>
      <c r="CJ1983">
        <f>(StarchFerm!$K$24/StarchFerm!$K$4)</f>
        <v>0.33157302630665886</v>
      </c>
      <c r="CY1983" s="198"/>
      <c r="CZ1983">
        <f>BP1983*CH1983*1000*LCI!$E$93</f>
        <v>289600510.63461858</v>
      </c>
      <c r="DA1983">
        <f>BQ1983*CI1983*1000*(LCI!$E$99)</f>
        <v>0</v>
      </c>
      <c r="DB1983">
        <f>BR1983*CJ1983*1000*(LCI!$E$96)</f>
        <v>648688177.35238469</v>
      </c>
    </row>
    <row r="1984" spans="1:106" x14ac:dyDescent="0.25">
      <c r="A1984" s="197">
        <v>38041</v>
      </c>
      <c r="B1984" s="197" t="s">
        <v>1868</v>
      </c>
      <c r="C1984" s="197" t="s">
        <v>1883</v>
      </c>
      <c r="D1984" s="197">
        <v>-102.45245</v>
      </c>
      <c r="E1984" s="197">
        <v>46.431060000000002</v>
      </c>
      <c r="F1984">
        <v>1</v>
      </c>
      <c r="G1984">
        <f t="shared" si="184"/>
        <v>1</v>
      </c>
      <c r="H1984" s="198">
        <v>3.48</v>
      </c>
      <c r="Q1984" s="221">
        <f>(Q5069*10000)*TEA!$M$15*10^-6</f>
        <v>31.771582050374995</v>
      </c>
      <c r="R1984" s="221">
        <f>(R5069*10000)*TEA!$O$15*10^-6</f>
        <v>31.771582050374995</v>
      </c>
      <c r="AA1984">
        <f t="shared" si="186"/>
        <v>1</v>
      </c>
      <c r="AB1984" s="197">
        <v>38041</v>
      </c>
      <c r="AC1984" s="197">
        <v>2036</v>
      </c>
      <c r="AD1984" s="197">
        <f t="shared" si="185"/>
        <v>2036</v>
      </c>
      <c r="AE1984" s="197">
        <v>14504</v>
      </c>
      <c r="AJ1984">
        <v>0</v>
      </c>
      <c r="AK1984">
        <v>0</v>
      </c>
      <c r="AU1984" s="198">
        <v>0.27272727299999999</v>
      </c>
      <c r="AV1984" s="6">
        <v>0</v>
      </c>
      <c r="AW1984" s="198">
        <v>0.38356000000000001</v>
      </c>
      <c r="BO1984" s="198"/>
      <c r="BP1984" s="354">
        <f t="shared" si="181"/>
        <v>555.27272782800003</v>
      </c>
      <c r="BQ1984" s="354">
        <f t="shared" si="182"/>
        <v>0</v>
      </c>
      <c r="BR1984" s="354">
        <f t="shared" si="183"/>
        <v>19359.7767552</v>
      </c>
      <c r="CG1984" s="198"/>
      <c r="CH1984">
        <f>(Transest!$J$14/HexExtSoy!$K$4)</f>
        <v>0.20257267294641951</v>
      </c>
      <c r="CI1984">
        <f>(HydroProcOil!$K$14/HexExtSoy!$K$4)</f>
        <v>0.10977777777777777</v>
      </c>
      <c r="CJ1984">
        <f>(StarchFerm!$K$24/StarchFerm!$K$4)</f>
        <v>0.33157302630665886</v>
      </c>
      <c r="CY1984" s="198"/>
      <c r="CZ1984">
        <f>BP1984*CH1984*1000*LCI!$E$93</f>
        <v>4246236.2960613789</v>
      </c>
      <c r="DA1984">
        <f>BQ1984*CI1984*1000*(LCI!$E$99)</f>
        <v>0</v>
      </c>
      <c r="DB1984">
        <f>BR1984*CJ1984*1000*(LCI!$E$96)</f>
        <v>172996894.72989312</v>
      </c>
    </row>
    <row r="1985" spans="1:106" x14ac:dyDescent="0.25">
      <c r="A1985" s="197">
        <v>38043</v>
      </c>
      <c r="B1985" s="197" t="s">
        <v>1868</v>
      </c>
      <c r="C1985" s="197" t="s">
        <v>1884</v>
      </c>
      <c r="D1985" s="197">
        <v>-99.777696899999995</v>
      </c>
      <c r="E1985" s="197">
        <v>46.97889</v>
      </c>
      <c r="F1985">
        <v>2.31</v>
      </c>
      <c r="G1985">
        <f t="shared" si="184"/>
        <v>2.31</v>
      </c>
      <c r="H1985" s="198">
        <v>8.76</v>
      </c>
      <c r="Q1985" s="221">
        <f>(Q5070*10000)*TEA!$M$15*10^-6</f>
        <v>30.706851371894995</v>
      </c>
      <c r="R1985" s="221">
        <f>(R5070*10000)*TEA!$O$15*10^-6</f>
        <v>30.706851371894995</v>
      </c>
      <c r="AA1985">
        <f t="shared" si="186"/>
        <v>1</v>
      </c>
      <c r="AB1985" s="197">
        <v>38043</v>
      </c>
      <c r="AC1985" s="197">
        <v>25177</v>
      </c>
      <c r="AD1985" s="197">
        <f t="shared" si="185"/>
        <v>25177</v>
      </c>
      <c r="AE1985" s="197">
        <v>9395</v>
      </c>
      <c r="AJ1985">
        <v>0</v>
      </c>
      <c r="AK1985">
        <v>0</v>
      </c>
      <c r="AU1985" s="198">
        <v>0.27272727299999999</v>
      </c>
      <c r="AV1985" s="6">
        <v>0</v>
      </c>
      <c r="AW1985" s="198">
        <v>0.38356000000000001</v>
      </c>
      <c r="BO1985" s="198"/>
      <c r="BP1985" s="354">
        <f t="shared" si="181"/>
        <v>15861.51001586151</v>
      </c>
      <c r="BQ1985" s="354">
        <f t="shared" si="182"/>
        <v>0</v>
      </c>
      <c r="BR1985" s="354">
        <f t="shared" si="183"/>
        <v>31567.064711999999</v>
      </c>
      <c r="CG1985" s="198"/>
      <c r="CH1985">
        <f>(Transest!$J$14/HexExtSoy!$K$4)</f>
        <v>0.20257267294641951</v>
      </c>
      <c r="CI1985">
        <f>(HydroProcOil!$K$14/HexExtSoy!$K$4)</f>
        <v>0.10977777777777777</v>
      </c>
      <c r="CJ1985">
        <f>(StarchFerm!$K$24/StarchFerm!$K$4)</f>
        <v>0.33157302630665886</v>
      </c>
      <c r="CY1985" s="198"/>
      <c r="CZ1985">
        <f>BP1985*CH1985*1000*LCI!$E$93</f>
        <v>121294845.15320002</v>
      </c>
      <c r="DA1985">
        <f>BQ1985*CI1985*1000*(LCI!$E$99)</f>
        <v>0</v>
      </c>
      <c r="DB1985">
        <f>BR1985*CJ1985*1000*(LCI!$E$96)</f>
        <v>282079914.45184261</v>
      </c>
    </row>
    <row r="1986" spans="1:106" x14ac:dyDescent="0.25">
      <c r="A1986" s="197">
        <v>38045</v>
      </c>
      <c r="B1986" s="197" t="s">
        <v>1868</v>
      </c>
      <c r="C1986" s="197" t="s">
        <v>1885</v>
      </c>
      <c r="D1986" s="197">
        <v>-98.533053600000002</v>
      </c>
      <c r="E1986" s="197">
        <v>46.45628</v>
      </c>
      <c r="F1986">
        <v>2.3199999999999998</v>
      </c>
      <c r="G1986">
        <f t="shared" si="184"/>
        <v>2.3199999999999998</v>
      </c>
      <c r="H1986" s="198">
        <v>9.6</v>
      </c>
      <c r="Q1986" s="221">
        <f>(Q5071*10000)*TEA!$M$15*10^-6</f>
        <v>31.71224595276</v>
      </c>
      <c r="R1986" s="221">
        <f>(R5071*10000)*TEA!$O$15*10^-6</f>
        <v>31.71224595276</v>
      </c>
      <c r="AA1986">
        <f t="shared" si="186"/>
        <v>1</v>
      </c>
      <c r="AB1986" s="197">
        <v>38045</v>
      </c>
      <c r="AC1986" s="197">
        <v>135047</v>
      </c>
      <c r="AD1986" s="197">
        <f t="shared" si="185"/>
        <v>135047</v>
      </c>
      <c r="AE1986" s="197">
        <v>61238</v>
      </c>
      <c r="AJ1986">
        <v>0</v>
      </c>
      <c r="AK1986">
        <v>0</v>
      </c>
      <c r="AU1986" s="198">
        <v>0.27272727299999999</v>
      </c>
      <c r="AV1986" s="6">
        <v>0</v>
      </c>
      <c r="AW1986" s="198">
        <v>0.38356000000000001</v>
      </c>
      <c r="BO1986" s="198"/>
      <c r="BP1986" s="354">
        <f t="shared" si="181"/>
        <v>85447.920085447913</v>
      </c>
      <c r="BQ1986" s="354">
        <f t="shared" si="182"/>
        <v>0</v>
      </c>
      <c r="BR1986" s="354">
        <f t="shared" si="183"/>
        <v>225489.09388799997</v>
      </c>
      <c r="CG1986" s="198"/>
      <c r="CH1986">
        <f>(Transest!$J$14/HexExtSoy!$K$4)</f>
        <v>0.20257267294641951</v>
      </c>
      <c r="CI1986">
        <f>(HydroProcOil!$K$14/HexExtSoy!$K$4)</f>
        <v>0.10977777777777777</v>
      </c>
      <c r="CJ1986">
        <f>(StarchFerm!$K$24/StarchFerm!$K$4)</f>
        <v>0.33157302630665886</v>
      </c>
      <c r="CY1986" s="198"/>
      <c r="CZ1986">
        <f>BP1986*CH1986*1000*LCI!$E$93</f>
        <v>653430362.24565148</v>
      </c>
      <c r="DA1986">
        <f>BQ1986*CI1986*1000*(LCI!$E$99)</f>
        <v>0</v>
      </c>
      <c r="DB1986">
        <f>BR1986*CJ1986*1000*(LCI!$E$96)</f>
        <v>2014946428.9459636</v>
      </c>
    </row>
    <row r="1987" spans="1:106" x14ac:dyDescent="0.25">
      <c r="A1987" s="197">
        <v>38047</v>
      </c>
      <c r="B1987" s="197" t="s">
        <v>1868</v>
      </c>
      <c r="C1987" s="197" t="s">
        <v>707</v>
      </c>
      <c r="D1987" s="197">
        <v>-99.469981899999993</v>
      </c>
      <c r="E1987" s="197">
        <v>46.457529999999998</v>
      </c>
      <c r="F1987">
        <v>1.85</v>
      </c>
      <c r="G1987">
        <f t="shared" si="184"/>
        <v>1.85</v>
      </c>
      <c r="H1987" s="198">
        <v>6.9</v>
      </c>
      <c r="Q1987" s="221">
        <f>(Q5072*10000)*TEA!$M$15*10^-6</f>
        <v>31.552572404519999</v>
      </c>
      <c r="R1987" s="221">
        <f>(R5072*10000)*TEA!$O$15*10^-6</f>
        <v>31.552572404519999</v>
      </c>
      <c r="AA1987">
        <f t="shared" si="186"/>
        <v>1</v>
      </c>
      <c r="AB1987" s="197">
        <v>38047</v>
      </c>
      <c r="AC1987" s="197">
        <v>44114</v>
      </c>
      <c r="AD1987" s="197">
        <f t="shared" si="185"/>
        <v>44114</v>
      </c>
      <c r="AE1987" s="197">
        <v>12428</v>
      </c>
      <c r="AJ1987">
        <v>0</v>
      </c>
      <c r="AK1987">
        <v>0</v>
      </c>
      <c r="AU1987" s="198">
        <v>0.27272727299999999</v>
      </c>
      <c r="AV1987" s="6">
        <v>0</v>
      </c>
      <c r="AW1987" s="198">
        <v>0.38356000000000001</v>
      </c>
      <c r="BO1987" s="198"/>
      <c r="BP1987" s="354">
        <f t="shared" ref="BP1987:BP2050" si="187">F1987*AC1987*AU1987</f>
        <v>22257.518204075703</v>
      </c>
      <c r="BQ1987" s="354">
        <f t="shared" ref="BQ1987:BQ2050" si="188">G1987*AD1987*AV1987</f>
        <v>0</v>
      </c>
      <c r="BR1987" s="354">
        <f t="shared" ref="BR1987:BR2050" si="189">H1987*AE1987*AW1987</f>
        <v>32891.497392000005</v>
      </c>
      <c r="CG1987" s="198"/>
      <c r="CH1987">
        <f>(Transest!$J$14/HexExtSoy!$K$4)</f>
        <v>0.20257267294641951</v>
      </c>
      <c r="CI1987">
        <f>(HydroProcOil!$K$14/HexExtSoy!$K$4)</f>
        <v>0.10977777777777777</v>
      </c>
      <c r="CJ1987">
        <f>(StarchFerm!$K$24/StarchFerm!$K$4)</f>
        <v>0.33157302630665886</v>
      </c>
      <c r="CY1987" s="198"/>
      <c r="CZ1987">
        <f>BP1987*CH1987*1000*LCI!$E$93</f>
        <v>170205877.07968354</v>
      </c>
      <c r="DA1987">
        <f>BQ1987*CI1987*1000*(LCI!$E$99)</f>
        <v>0</v>
      </c>
      <c r="DB1987">
        <f>BR1987*CJ1987*1000*(LCI!$E$96)</f>
        <v>293914903.24412036</v>
      </c>
    </row>
    <row r="1988" spans="1:106" x14ac:dyDescent="0.25">
      <c r="A1988" s="197">
        <v>38049</v>
      </c>
      <c r="B1988" s="197" t="s">
        <v>1868</v>
      </c>
      <c r="C1988" s="197" t="s">
        <v>1090</v>
      </c>
      <c r="D1988" s="197">
        <v>-100.63338299999999</v>
      </c>
      <c r="E1988" s="197">
        <v>48.235639999999997</v>
      </c>
      <c r="F1988">
        <v>1.9</v>
      </c>
      <c r="G1988">
        <f t="shared" ref="G1988:G2051" si="190">F1988</f>
        <v>1.9</v>
      </c>
      <c r="H1988" s="198">
        <v>5.67</v>
      </c>
      <c r="Q1988" s="221">
        <f>(Q5073*10000)*TEA!$M$15*10^-6</f>
        <v>29.595629655359996</v>
      </c>
      <c r="R1988" s="221">
        <f>(R5073*10000)*TEA!$O$15*10^-6</f>
        <v>29.595629655359996</v>
      </c>
      <c r="AA1988">
        <f t="shared" si="186"/>
        <v>1</v>
      </c>
      <c r="AB1988" s="197">
        <v>38049</v>
      </c>
      <c r="AC1988" s="197">
        <v>43921</v>
      </c>
      <c r="AD1988" s="197">
        <f t="shared" ref="AD1988:AD2051" si="191">AC1988</f>
        <v>43921</v>
      </c>
      <c r="AE1988" s="197">
        <v>16197</v>
      </c>
      <c r="AJ1988">
        <v>0</v>
      </c>
      <c r="AK1988">
        <v>0</v>
      </c>
      <c r="AU1988" s="198">
        <v>0.27272727299999999</v>
      </c>
      <c r="AV1988" s="6">
        <v>0</v>
      </c>
      <c r="AW1988" s="198">
        <v>0.38356000000000001</v>
      </c>
      <c r="BO1988" s="198"/>
      <c r="BP1988" s="354">
        <f t="shared" si="187"/>
        <v>22759.063659122698</v>
      </c>
      <c r="BQ1988" s="354">
        <f t="shared" si="188"/>
        <v>0</v>
      </c>
      <c r="BR1988" s="354">
        <f t="shared" si="189"/>
        <v>35224.995884400007</v>
      </c>
      <c r="CG1988" s="198"/>
      <c r="CH1988">
        <f>(Transest!$J$14/HexExtSoy!$K$4)</f>
        <v>0.20257267294641951</v>
      </c>
      <c r="CI1988">
        <f>(HydroProcOil!$K$14/HexExtSoy!$K$4)</f>
        <v>0.10977777777777777</v>
      </c>
      <c r="CJ1988">
        <f>(StarchFerm!$K$24/StarchFerm!$K$4)</f>
        <v>0.33157302630665886</v>
      </c>
      <c r="CY1988" s="198"/>
      <c r="CZ1988">
        <f>BP1988*CH1988*1000*LCI!$E$93</f>
        <v>174041254.5592792</v>
      </c>
      <c r="DA1988">
        <f>BQ1988*CI1988*1000*(LCI!$E$99)</f>
        <v>0</v>
      </c>
      <c r="DB1988">
        <f>BR1988*CJ1988*1000*(LCI!$E$96)</f>
        <v>314766796.22546154</v>
      </c>
    </row>
    <row r="1989" spans="1:106" x14ac:dyDescent="0.25">
      <c r="A1989" s="197">
        <v>38051</v>
      </c>
      <c r="B1989" s="197" t="s">
        <v>1868</v>
      </c>
      <c r="C1989" s="197" t="s">
        <v>978</v>
      </c>
      <c r="D1989" s="197">
        <v>-99.432532899999998</v>
      </c>
      <c r="E1989" s="197">
        <v>46.111449999999998</v>
      </c>
      <c r="F1989">
        <v>1.92</v>
      </c>
      <c r="G1989">
        <f t="shared" si="190"/>
        <v>1.92</v>
      </c>
      <c r="H1989" s="198">
        <v>7.16</v>
      </c>
      <c r="Q1989" s="221">
        <f>(Q5074*10000)*TEA!$M$15*10^-6</f>
        <v>32.185205411129999</v>
      </c>
      <c r="R1989" s="221">
        <f>(R5074*10000)*TEA!$O$15*10^-6</f>
        <v>32.185205411129999</v>
      </c>
      <c r="AA1989">
        <f t="shared" si="186"/>
        <v>1</v>
      </c>
      <c r="AB1989" s="197">
        <v>38051</v>
      </c>
      <c r="AC1989" s="197">
        <v>34020</v>
      </c>
      <c r="AD1989" s="197">
        <f t="shared" si="191"/>
        <v>34020</v>
      </c>
      <c r="AE1989" s="197">
        <v>14828</v>
      </c>
      <c r="AJ1989">
        <v>0</v>
      </c>
      <c r="AK1989">
        <v>0</v>
      </c>
      <c r="AU1989" s="198">
        <v>0.27272727299999999</v>
      </c>
      <c r="AV1989" s="6">
        <v>0</v>
      </c>
      <c r="AW1989" s="198">
        <v>0.38356000000000001</v>
      </c>
      <c r="BO1989" s="198"/>
      <c r="BP1989" s="354">
        <f t="shared" si="187"/>
        <v>17814.109108723198</v>
      </c>
      <c r="BQ1989" s="354">
        <f t="shared" si="188"/>
        <v>0</v>
      </c>
      <c r="BR1989" s="354">
        <f t="shared" si="189"/>
        <v>40721.982188800001</v>
      </c>
      <c r="CG1989" s="198"/>
      <c r="CH1989">
        <f>(Transest!$J$14/HexExtSoy!$K$4)</f>
        <v>0.20257267294641951</v>
      </c>
      <c r="CI1989">
        <f>(HydroProcOil!$K$14/HexExtSoy!$K$4)</f>
        <v>0.10977777777777777</v>
      </c>
      <c r="CJ1989">
        <f>(StarchFerm!$K$24/StarchFerm!$K$4)</f>
        <v>0.33157302630665886</v>
      </c>
      <c r="CY1989" s="198"/>
      <c r="CZ1989">
        <f>BP1989*CH1989*1000*LCI!$E$93</f>
        <v>136226601.61132392</v>
      </c>
      <c r="DA1989">
        <f>BQ1989*CI1989*1000*(LCI!$E$99)</f>
        <v>0</v>
      </c>
      <c r="DB1989">
        <f>BR1989*CJ1989*1000*(LCI!$E$96)</f>
        <v>363887277.98817211</v>
      </c>
    </row>
    <row r="1990" spans="1:106" x14ac:dyDescent="0.25">
      <c r="A1990" s="197">
        <v>38053</v>
      </c>
      <c r="B1990" s="197" t="s">
        <v>1868</v>
      </c>
      <c r="C1990" s="197" t="s">
        <v>1886</v>
      </c>
      <c r="D1990" s="197">
        <v>-103.391763</v>
      </c>
      <c r="E1990" s="197">
        <v>47.740070000000003</v>
      </c>
      <c r="F1990">
        <v>2.4</v>
      </c>
      <c r="G1990">
        <f t="shared" si="190"/>
        <v>2.4</v>
      </c>
      <c r="H1990" s="198">
        <v>4.21</v>
      </c>
      <c r="Q1990" s="221">
        <f>(Q5075*10000)*TEA!$M$15*10^-6</f>
        <v>31.139763891299999</v>
      </c>
      <c r="R1990" s="221">
        <f>(R5075*10000)*TEA!$O$15*10^-6</f>
        <v>31.139763891299999</v>
      </c>
      <c r="AA1990">
        <f t="shared" si="186"/>
        <v>1</v>
      </c>
      <c r="AB1990" s="197">
        <v>38053</v>
      </c>
      <c r="AC1990" s="197">
        <v>1169</v>
      </c>
      <c r="AD1990" s="197">
        <f t="shared" si="191"/>
        <v>1169</v>
      </c>
      <c r="AE1990" s="197">
        <v>593</v>
      </c>
      <c r="AJ1990">
        <v>0</v>
      </c>
      <c r="AK1990">
        <v>0</v>
      </c>
      <c r="AU1990" s="198">
        <v>0.27272727299999999</v>
      </c>
      <c r="AV1990" s="6">
        <v>0</v>
      </c>
      <c r="AW1990" s="198">
        <v>0.38356000000000001</v>
      </c>
      <c r="BO1990" s="198"/>
      <c r="BP1990" s="354">
        <f t="shared" si="187"/>
        <v>765.16363712879991</v>
      </c>
      <c r="BQ1990" s="354">
        <f t="shared" si="188"/>
        <v>0</v>
      </c>
      <c r="BR1990" s="354">
        <f t="shared" si="189"/>
        <v>957.56904680000014</v>
      </c>
      <c r="CG1990" s="198"/>
      <c r="CH1990">
        <f>(Transest!$J$14/HexExtSoy!$K$4)</f>
        <v>0.20257267294641951</v>
      </c>
      <c r="CI1990">
        <f>(HydroProcOil!$K$14/HexExtSoy!$K$4)</f>
        <v>0.10977777777777777</v>
      </c>
      <c r="CJ1990">
        <f>(StarchFerm!$K$24/StarchFerm!$K$4)</f>
        <v>0.33157302630665886</v>
      </c>
      <c r="CY1990" s="198"/>
      <c r="CZ1990">
        <f>BP1990*CH1990*1000*LCI!$E$93</f>
        <v>5851296.9313505916</v>
      </c>
      <c r="DA1990">
        <f>BQ1990*CI1990*1000*(LCI!$E$99)</f>
        <v>0</v>
      </c>
      <c r="DB1990">
        <f>BR1990*CJ1990*1000*(LCI!$E$96)</f>
        <v>8556734.5987793319</v>
      </c>
    </row>
    <row r="1991" spans="1:106" x14ac:dyDescent="0.25">
      <c r="A1991" s="197">
        <v>38055</v>
      </c>
      <c r="B1991" s="197" t="s">
        <v>1868</v>
      </c>
      <c r="C1991" s="197" t="s">
        <v>1091</v>
      </c>
      <c r="D1991" s="197">
        <v>-101.312079</v>
      </c>
      <c r="E1991" s="197">
        <v>47.607939999999999</v>
      </c>
      <c r="F1991">
        <v>1.81</v>
      </c>
      <c r="G1991">
        <f t="shared" si="190"/>
        <v>1.81</v>
      </c>
      <c r="H1991" s="198">
        <v>5.94</v>
      </c>
      <c r="Q1991" s="221">
        <f>(Q5076*10000)*TEA!$M$15*10^-6</f>
        <v>30.046417673084996</v>
      </c>
      <c r="R1991" s="221">
        <f>(R5076*10000)*TEA!$O$15*10^-6</f>
        <v>30.046417673084996</v>
      </c>
      <c r="AA1991">
        <f t="shared" si="186"/>
        <v>1</v>
      </c>
      <c r="AB1991" s="197">
        <v>38055</v>
      </c>
      <c r="AC1991" s="197">
        <v>51996</v>
      </c>
      <c r="AD1991" s="197">
        <f t="shared" si="191"/>
        <v>51996</v>
      </c>
      <c r="AE1991" s="197">
        <v>32064</v>
      </c>
      <c r="AJ1991">
        <v>0</v>
      </c>
      <c r="AK1991">
        <v>0</v>
      </c>
      <c r="AU1991" s="198">
        <v>0.27272727299999999</v>
      </c>
      <c r="AV1991" s="6">
        <v>0</v>
      </c>
      <c r="AW1991" s="198">
        <v>0.38356000000000001</v>
      </c>
      <c r="BO1991" s="198"/>
      <c r="BP1991" s="354">
        <f t="shared" si="187"/>
        <v>25667.116389303483</v>
      </c>
      <c r="BQ1991" s="354">
        <f t="shared" si="188"/>
        <v>0</v>
      </c>
      <c r="BR1991" s="354">
        <f t="shared" si="189"/>
        <v>73052.898969600006</v>
      </c>
      <c r="CG1991" s="198"/>
      <c r="CH1991">
        <f>(Transest!$J$14/HexExtSoy!$K$4)</f>
        <v>0.20257267294641951</v>
      </c>
      <c r="CI1991">
        <f>(HydroProcOil!$K$14/HexExtSoy!$K$4)</f>
        <v>0.10977777777777777</v>
      </c>
      <c r="CJ1991">
        <f>(StarchFerm!$K$24/StarchFerm!$K$4)</f>
        <v>0.33157302630665886</v>
      </c>
      <c r="CY1991" s="198"/>
      <c r="CZ1991">
        <f>BP1991*CH1991*1000*LCI!$E$93</f>
        <v>196279478.11125422</v>
      </c>
      <c r="DA1991">
        <f>BQ1991*CI1991*1000*(LCI!$E$99)</f>
        <v>0</v>
      </c>
      <c r="DB1991">
        <f>BR1991*CJ1991*1000*(LCI!$E$96)</f>
        <v>652792892.83968031</v>
      </c>
    </row>
    <row r="1992" spans="1:106" x14ac:dyDescent="0.25">
      <c r="A1992" s="197">
        <v>38057</v>
      </c>
      <c r="B1992" s="197" t="s">
        <v>1868</v>
      </c>
      <c r="C1992" s="197" t="s">
        <v>1096</v>
      </c>
      <c r="D1992" s="197">
        <v>-101.82782</v>
      </c>
      <c r="E1992" s="197">
        <v>47.305599999999998</v>
      </c>
      <c r="F1992">
        <v>1.87</v>
      </c>
      <c r="G1992">
        <f t="shared" si="190"/>
        <v>1.87</v>
      </c>
      <c r="H1992" s="198">
        <v>4.71</v>
      </c>
      <c r="Q1992" s="221">
        <f>(Q5077*10000)*TEA!$M$15*10^-6</f>
        <v>30.549151428659997</v>
      </c>
      <c r="R1992" s="221">
        <f>(R5077*10000)*TEA!$O$15*10^-6</f>
        <v>30.549151428659997</v>
      </c>
      <c r="AA1992">
        <f t="shared" si="186"/>
        <v>1</v>
      </c>
      <c r="AB1992" s="197">
        <v>38057</v>
      </c>
      <c r="AC1992" s="197">
        <v>3233</v>
      </c>
      <c r="AD1992" s="197">
        <f t="shared" si="191"/>
        <v>3233</v>
      </c>
      <c r="AE1992" s="197">
        <v>6389</v>
      </c>
      <c r="AJ1992">
        <v>0</v>
      </c>
      <c r="AK1992">
        <v>0</v>
      </c>
      <c r="AU1992" s="198">
        <v>0.27272727299999999</v>
      </c>
      <c r="AV1992" s="6">
        <v>0</v>
      </c>
      <c r="AW1992" s="198">
        <v>0.38356000000000001</v>
      </c>
      <c r="BO1992" s="198"/>
      <c r="BP1992" s="354">
        <f t="shared" si="187"/>
        <v>1648.8300016488299</v>
      </c>
      <c r="BQ1992" s="354">
        <f t="shared" si="188"/>
        <v>0</v>
      </c>
      <c r="BR1992" s="354">
        <f t="shared" si="189"/>
        <v>11542.160396400001</v>
      </c>
      <c r="CG1992" s="198"/>
      <c r="CH1992">
        <f>(Transest!$J$14/HexExtSoy!$K$4)</f>
        <v>0.20257267294641951</v>
      </c>
      <c r="CI1992">
        <f>(HydroProcOil!$K$14/HexExtSoy!$K$4)</f>
        <v>0.10977777777777777</v>
      </c>
      <c r="CJ1992">
        <f>(StarchFerm!$K$24/StarchFerm!$K$4)</f>
        <v>0.33157302630665886</v>
      </c>
      <c r="CY1992" s="198"/>
      <c r="CZ1992">
        <f>BP1992*CH1992*1000*LCI!$E$93</f>
        <v>12608798.250226542</v>
      </c>
      <c r="DA1992">
        <f>BQ1992*CI1992*1000*(LCI!$E$99)</f>
        <v>0</v>
      </c>
      <c r="DB1992">
        <f>BR1992*CJ1992*1000*(LCI!$E$96)</f>
        <v>103139510.97164519</v>
      </c>
    </row>
    <row r="1993" spans="1:106" x14ac:dyDescent="0.25">
      <c r="A1993" s="197">
        <v>38059</v>
      </c>
      <c r="B1993" s="197" t="s">
        <v>1868</v>
      </c>
      <c r="C1993" s="197" t="s">
        <v>1238</v>
      </c>
      <c r="D1993" s="197">
        <v>-101.27531399999999</v>
      </c>
      <c r="E1993" s="197">
        <v>46.717939999999999</v>
      </c>
      <c r="F1993">
        <v>1.83</v>
      </c>
      <c r="G1993">
        <f t="shared" si="190"/>
        <v>1.83</v>
      </c>
      <c r="H1993" s="198">
        <v>5.54</v>
      </c>
      <c r="Q1993" s="221">
        <f>(Q5078*10000)*TEA!$M$15*10^-6</f>
        <v>30.971115759194998</v>
      </c>
      <c r="R1993" s="221">
        <f>(R5078*10000)*TEA!$O$15*10^-6</f>
        <v>30.971115759194998</v>
      </c>
      <c r="AA1993">
        <f t="shared" si="186"/>
        <v>1</v>
      </c>
      <c r="AB1993" s="197">
        <v>38059</v>
      </c>
      <c r="AC1993" s="197">
        <v>16435</v>
      </c>
      <c r="AD1993" s="197">
        <f t="shared" si="191"/>
        <v>16435</v>
      </c>
      <c r="AE1993" s="197">
        <v>17423</v>
      </c>
      <c r="AJ1993">
        <v>0</v>
      </c>
      <c r="AK1993">
        <v>0</v>
      </c>
      <c r="AU1993" s="198">
        <v>0.27272727299999999</v>
      </c>
      <c r="AV1993" s="6">
        <v>0</v>
      </c>
      <c r="AW1993" s="198">
        <v>0.38356000000000001</v>
      </c>
      <c r="BO1993" s="198"/>
      <c r="BP1993" s="354">
        <f t="shared" si="187"/>
        <v>8202.5590991116514</v>
      </c>
      <c r="BQ1993" s="354">
        <f t="shared" si="188"/>
        <v>0</v>
      </c>
      <c r="BR1993" s="354">
        <f t="shared" si="189"/>
        <v>37022.522975200001</v>
      </c>
      <c r="CG1993" s="198"/>
      <c r="CH1993">
        <f>(Transest!$J$14/HexExtSoy!$K$4)</f>
        <v>0.20257267294641951</v>
      </c>
      <c r="CI1993">
        <f>(HydroProcOil!$K$14/HexExtSoy!$K$4)</f>
        <v>0.10977777777777777</v>
      </c>
      <c r="CJ1993">
        <f>(StarchFerm!$K$24/StarchFerm!$K$4)</f>
        <v>0.33157302630665886</v>
      </c>
      <c r="CY1993" s="198"/>
      <c r="CZ1993">
        <f>BP1993*CH1993*1000*LCI!$E$93</f>
        <v>62725940.644477837</v>
      </c>
      <c r="DA1993">
        <f>BQ1993*CI1993*1000*(LCI!$E$99)</f>
        <v>0</v>
      </c>
      <c r="DB1993">
        <f>BR1993*CJ1993*1000*(LCI!$E$96)</f>
        <v>330829306.07944179</v>
      </c>
    </row>
    <row r="1994" spans="1:106" x14ac:dyDescent="0.25">
      <c r="A1994" s="197">
        <v>38061</v>
      </c>
      <c r="B1994" s="197" t="s">
        <v>1868</v>
      </c>
      <c r="C1994" s="197" t="s">
        <v>1887</v>
      </c>
      <c r="D1994" s="197">
        <v>-102.349977</v>
      </c>
      <c r="E1994" s="197">
        <v>48.20279</v>
      </c>
      <c r="F1994">
        <v>1.59</v>
      </c>
      <c r="G1994">
        <f t="shared" si="190"/>
        <v>1.59</v>
      </c>
      <c r="H1994" s="198">
        <v>4.1900000000000004</v>
      </c>
      <c r="Q1994" s="221">
        <f>(Q5079*10000)*TEA!$M$15*10^-6</f>
        <v>30.359284601174998</v>
      </c>
      <c r="R1994" s="221">
        <f>(R5079*10000)*TEA!$O$15*10^-6</f>
        <v>30.359284601174998</v>
      </c>
      <c r="AA1994">
        <f t="shared" si="186"/>
        <v>1</v>
      </c>
      <c r="AB1994" s="197">
        <v>38061</v>
      </c>
      <c r="AC1994" s="197">
        <v>22916</v>
      </c>
      <c r="AD1994" s="197">
        <f t="shared" si="191"/>
        <v>22916</v>
      </c>
      <c r="AE1994" s="197">
        <v>3291</v>
      </c>
      <c r="AJ1994">
        <v>0</v>
      </c>
      <c r="AK1994">
        <v>0</v>
      </c>
      <c r="AU1994" s="198">
        <v>0.27272727299999999</v>
      </c>
      <c r="AV1994" s="6">
        <v>0</v>
      </c>
      <c r="AW1994" s="198">
        <v>0.38356000000000001</v>
      </c>
      <c r="BO1994" s="198"/>
      <c r="BP1994" s="354">
        <f t="shared" si="187"/>
        <v>9937.2109190281208</v>
      </c>
      <c r="BQ1994" s="354">
        <f t="shared" si="188"/>
        <v>0</v>
      </c>
      <c r="BR1994" s="354">
        <f t="shared" si="189"/>
        <v>5289.0200724000006</v>
      </c>
      <c r="CG1994" s="198"/>
      <c r="CH1994">
        <f>(Transest!$J$14/HexExtSoy!$K$4)</f>
        <v>0.20257267294641951</v>
      </c>
      <c r="CI1994">
        <f>(HydroProcOil!$K$14/HexExtSoy!$K$4)</f>
        <v>0.10977777777777777</v>
      </c>
      <c r="CJ1994">
        <f>(StarchFerm!$K$24/StarchFerm!$K$4)</f>
        <v>0.33157302630665886</v>
      </c>
      <c r="CY1994" s="198"/>
      <c r="CZ1994">
        <f>BP1994*CH1994*1000*LCI!$E$93</f>
        <v>75991028.500620186</v>
      </c>
      <c r="DA1994">
        <f>BQ1994*CI1994*1000*(LCI!$E$99)</f>
        <v>0</v>
      </c>
      <c r="DB1994">
        <f>BR1994*CJ1994*1000*(LCI!$E$96)</f>
        <v>47262117.753682852</v>
      </c>
    </row>
    <row r="1995" spans="1:106" x14ac:dyDescent="0.25">
      <c r="A1995" s="197">
        <v>38063</v>
      </c>
      <c r="B1995" s="197" t="s">
        <v>1868</v>
      </c>
      <c r="C1995" s="197" t="s">
        <v>1313</v>
      </c>
      <c r="D1995" s="197">
        <v>-98.186148399999993</v>
      </c>
      <c r="E1995" s="197">
        <v>47.923670000000001</v>
      </c>
      <c r="F1995">
        <v>2.2000000000000002</v>
      </c>
      <c r="G1995">
        <f t="shared" si="190"/>
        <v>2.2000000000000002</v>
      </c>
      <c r="H1995" s="198">
        <v>8.0500000000000007</v>
      </c>
      <c r="Q1995" s="221">
        <f>(Q5080*10000)*TEA!$M$15*10^-6</f>
        <v>30.146539134959998</v>
      </c>
      <c r="R1995" s="221">
        <f>(R5080*10000)*TEA!$O$15*10^-6</f>
        <v>30.146539134959998</v>
      </c>
      <c r="AA1995">
        <f t="shared" si="186"/>
        <v>1</v>
      </c>
      <c r="AB1995" s="197">
        <v>38063</v>
      </c>
      <c r="AC1995" s="197">
        <v>61417</v>
      </c>
      <c r="AD1995" s="197">
        <f t="shared" si="191"/>
        <v>61417</v>
      </c>
      <c r="AE1995" s="197">
        <v>14670</v>
      </c>
      <c r="AJ1995">
        <v>0</v>
      </c>
      <c r="AK1995">
        <v>0</v>
      </c>
      <c r="AU1995" s="198">
        <v>0.27272727299999999</v>
      </c>
      <c r="AV1995" s="6">
        <v>0</v>
      </c>
      <c r="AW1995" s="198">
        <v>0.38356000000000001</v>
      </c>
      <c r="BO1995" s="198"/>
      <c r="BP1995" s="354">
        <f t="shared" si="187"/>
        <v>36850.200036850205</v>
      </c>
      <c r="BQ1995" s="354">
        <f t="shared" si="188"/>
        <v>0</v>
      </c>
      <c r="BR1995" s="354">
        <f t="shared" si="189"/>
        <v>45295.94286000001</v>
      </c>
      <c r="CG1995" s="198"/>
      <c r="CH1995">
        <f>(Transest!$J$14/HexExtSoy!$K$4)</f>
        <v>0.20257267294641951</v>
      </c>
      <c r="CI1995">
        <f>(HydroProcOil!$K$14/HexExtSoy!$K$4)</f>
        <v>0.10977777777777777</v>
      </c>
      <c r="CJ1995">
        <f>(StarchFerm!$K$24/StarchFerm!$K$4)</f>
        <v>0.33157302630665886</v>
      </c>
      <c r="CY1995" s="198"/>
      <c r="CZ1995">
        <f>BP1995*CH1995*1000*LCI!$E$93</f>
        <v>281797842.88283098</v>
      </c>
      <c r="DA1995">
        <f>BQ1995*CI1995*1000*(LCI!$E$99)</f>
        <v>0</v>
      </c>
      <c r="DB1995">
        <f>BR1995*CJ1995*1000*(LCI!$E$96)</f>
        <v>404759701.40192473</v>
      </c>
    </row>
    <row r="1996" spans="1:106" x14ac:dyDescent="0.25">
      <c r="A1996" s="197">
        <v>38065</v>
      </c>
      <c r="B1996" s="197" t="s">
        <v>1868</v>
      </c>
      <c r="C1996" s="197" t="s">
        <v>1888</v>
      </c>
      <c r="D1996" s="197">
        <v>-101.32786900000001</v>
      </c>
      <c r="E1996" s="197">
        <v>47.115029999999997</v>
      </c>
      <c r="F1996">
        <v>2.14</v>
      </c>
      <c r="G1996">
        <f t="shared" si="190"/>
        <v>2.14</v>
      </c>
      <c r="H1996" s="198">
        <v>6.48</v>
      </c>
      <c r="Q1996" s="221">
        <f>(Q5081*10000)*TEA!$M$15*10^-6</f>
        <v>30.493514740365001</v>
      </c>
      <c r="R1996" s="221">
        <f>(R5081*10000)*TEA!$O$15*10^-6</f>
        <v>30.493514740365001</v>
      </c>
      <c r="AA1996">
        <f t="shared" si="186"/>
        <v>1</v>
      </c>
      <c r="AB1996" s="197">
        <v>38065</v>
      </c>
      <c r="AC1996" s="197">
        <v>6332</v>
      </c>
      <c r="AD1996" s="197">
        <f t="shared" si="191"/>
        <v>6332</v>
      </c>
      <c r="AE1996" s="197">
        <v>6321</v>
      </c>
      <c r="AJ1996">
        <v>0</v>
      </c>
      <c r="AK1996">
        <v>0</v>
      </c>
      <c r="AU1996" s="198">
        <v>0.27272727299999999</v>
      </c>
      <c r="AV1996" s="6">
        <v>0</v>
      </c>
      <c r="AW1996" s="198">
        <v>0.38356000000000001</v>
      </c>
      <c r="BO1996" s="198"/>
      <c r="BP1996" s="354">
        <f t="shared" si="187"/>
        <v>3695.5854582410402</v>
      </c>
      <c r="BQ1996" s="354">
        <f t="shared" si="188"/>
        <v>0</v>
      </c>
      <c r="BR1996" s="354">
        <f t="shared" si="189"/>
        <v>15710.648284800001</v>
      </c>
      <c r="CG1996" s="198"/>
      <c r="CH1996">
        <f>(Transest!$J$14/HexExtSoy!$K$4)</f>
        <v>0.20257267294641951</v>
      </c>
      <c r="CI1996">
        <f>(HydroProcOil!$K$14/HexExtSoy!$K$4)</f>
        <v>0.10977777777777777</v>
      </c>
      <c r="CJ1996">
        <f>(StarchFerm!$K$24/StarchFerm!$K$4)</f>
        <v>0.33157302630665886</v>
      </c>
      <c r="CY1996" s="198"/>
      <c r="CZ1996">
        <f>BP1996*CH1996*1000*LCI!$E$93</f>
        <v>28260579.570262179</v>
      </c>
      <c r="DA1996">
        <f>BQ1996*CI1996*1000*(LCI!$E$99)</f>
        <v>0</v>
      </c>
      <c r="DB1996">
        <f>BR1996*CJ1996*1000*(LCI!$E$96)</f>
        <v>140388672.95997617</v>
      </c>
    </row>
    <row r="1997" spans="1:106" x14ac:dyDescent="0.25">
      <c r="A1997" s="197">
        <v>38067</v>
      </c>
      <c r="B1997" s="197" t="s">
        <v>1868</v>
      </c>
      <c r="C1997" s="197" t="s">
        <v>1889</v>
      </c>
      <c r="D1997" s="197">
        <v>-97.541211000000004</v>
      </c>
      <c r="E1997" s="197">
        <v>48.770060000000001</v>
      </c>
      <c r="F1997">
        <v>2.2000000000000002</v>
      </c>
      <c r="G1997">
        <f t="shared" si="190"/>
        <v>2.2000000000000002</v>
      </c>
      <c r="H1997" s="198">
        <v>8.4600000000000009</v>
      </c>
      <c r="Q1997" s="221">
        <f>(Q5082*10000)*TEA!$M$15*10^-6</f>
        <v>29.626250411655001</v>
      </c>
      <c r="R1997" s="221">
        <f>(R5082*10000)*TEA!$O$15*10^-6</f>
        <v>29.626250411655001</v>
      </c>
      <c r="AA1997">
        <f t="shared" si="186"/>
        <v>1</v>
      </c>
      <c r="AB1997" s="197">
        <v>38067</v>
      </c>
      <c r="AC1997" s="197">
        <v>88009</v>
      </c>
      <c r="AD1997" s="197">
        <f t="shared" si="191"/>
        <v>88009</v>
      </c>
      <c r="AE1997" s="197">
        <v>17694</v>
      </c>
      <c r="AJ1997">
        <v>0</v>
      </c>
      <c r="AK1997">
        <v>0</v>
      </c>
      <c r="AU1997" s="198">
        <v>0.27272727299999999</v>
      </c>
      <c r="AV1997" s="6">
        <v>0</v>
      </c>
      <c r="AW1997" s="198">
        <v>0.38356000000000001</v>
      </c>
      <c r="BO1997" s="198"/>
      <c r="BP1997" s="354">
        <f t="shared" si="187"/>
        <v>52805.400052805402</v>
      </c>
      <c r="BQ1997" s="354">
        <f t="shared" si="188"/>
        <v>0</v>
      </c>
      <c r="BR1997" s="354">
        <f t="shared" si="189"/>
        <v>57415.572014400008</v>
      </c>
      <c r="CG1997" s="198"/>
      <c r="CH1997">
        <f>(Transest!$J$14/HexExtSoy!$K$4)</f>
        <v>0.20257267294641951</v>
      </c>
      <c r="CI1997">
        <f>(HydroProcOil!$K$14/HexExtSoy!$K$4)</f>
        <v>0.10977777777777777</v>
      </c>
      <c r="CJ1997">
        <f>(StarchFerm!$K$24/StarchFerm!$K$4)</f>
        <v>0.33157302630665886</v>
      </c>
      <c r="CY1997" s="198"/>
      <c r="CZ1997">
        <f>BP1997*CH1997*1000*LCI!$E$93</f>
        <v>403809146.55999267</v>
      </c>
      <c r="DA1997">
        <f>BQ1997*CI1997*1000*(LCI!$E$99)</f>
        <v>0</v>
      </c>
      <c r="DB1997">
        <f>BR1997*CJ1997*1000*(LCI!$E$96)</f>
        <v>513059411.43995082</v>
      </c>
    </row>
    <row r="1998" spans="1:106" x14ac:dyDescent="0.25">
      <c r="A1998" s="197">
        <v>38069</v>
      </c>
      <c r="B1998" s="197" t="s">
        <v>1868</v>
      </c>
      <c r="C1998" s="197" t="s">
        <v>987</v>
      </c>
      <c r="D1998" s="197">
        <v>-99.969625699999995</v>
      </c>
      <c r="E1998" s="197">
        <v>48.251620000000003</v>
      </c>
      <c r="F1998">
        <v>1.88</v>
      </c>
      <c r="G1998">
        <f t="shared" si="190"/>
        <v>1.88</v>
      </c>
      <c r="H1998" s="198">
        <v>5.89</v>
      </c>
      <c r="Q1998" s="221">
        <f>(Q5083*10000)*TEA!$M$15*10^-6</f>
        <v>29.785293617670003</v>
      </c>
      <c r="R1998" s="221">
        <f>(R5083*10000)*TEA!$O$15*10^-6</f>
        <v>29.785293617670003</v>
      </c>
      <c r="AA1998">
        <f t="shared" si="186"/>
        <v>1</v>
      </c>
      <c r="AB1998" s="197">
        <v>38069</v>
      </c>
      <c r="AC1998" s="197">
        <v>44646</v>
      </c>
      <c r="AD1998" s="197">
        <f t="shared" si="191"/>
        <v>44646</v>
      </c>
      <c r="AE1998" s="197">
        <v>8442</v>
      </c>
      <c r="AJ1998">
        <v>0</v>
      </c>
      <c r="AK1998">
        <v>0</v>
      </c>
      <c r="AU1998" s="198">
        <v>0.27272727299999999</v>
      </c>
      <c r="AV1998" s="6">
        <v>0</v>
      </c>
      <c r="AW1998" s="198">
        <v>0.38356000000000001</v>
      </c>
      <c r="BO1998" s="198"/>
      <c r="BP1998" s="354">
        <f t="shared" si="187"/>
        <v>22891.221841073038</v>
      </c>
      <c r="BQ1998" s="354">
        <f t="shared" si="188"/>
        <v>0</v>
      </c>
      <c r="BR1998" s="354">
        <f t="shared" si="189"/>
        <v>19071.899632799999</v>
      </c>
      <c r="CG1998" s="198"/>
      <c r="CH1998">
        <f>(Transest!$J$14/HexExtSoy!$K$4)</f>
        <v>0.20257267294641951</v>
      </c>
      <c r="CI1998">
        <f>(HydroProcOil!$K$14/HexExtSoy!$K$4)</f>
        <v>0.10977777777777777</v>
      </c>
      <c r="CJ1998">
        <f>(StarchFerm!$K$24/StarchFerm!$K$4)</f>
        <v>0.33157302630665886</v>
      </c>
      <c r="CY1998" s="198"/>
      <c r="CZ1998">
        <f>BP1998*CH1998*1000*LCI!$E$93</f>
        <v>175051883.82467479</v>
      </c>
      <c r="DA1998">
        <f>BQ1998*CI1998*1000*(LCI!$E$99)</f>
        <v>0</v>
      </c>
      <c r="DB1998">
        <f>BR1998*CJ1998*1000*(LCI!$E$96)</f>
        <v>170424455.55000427</v>
      </c>
    </row>
    <row r="1999" spans="1:106" x14ac:dyDescent="0.25">
      <c r="A1999" s="197">
        <v>38071</v>
      </c>
      <c r="B1999" s="197" t="s">
        <v>1868</v>
      </c>
      <c r="C1999" s="197" t="s">
        <v>1537</v>
      </c>
      <c r="D1999" s="197">
        <v>-98.721909999999994</v>
      </c>
      <c r="E1999" s="197">
        <v>48.267940000000003</v>
      </c>
      <c r="F1999">
        <v>2.16</v>
      </c>
      <c r="G1999">
        <f t="shared" si="190"/>
        <v>2.16</v>
      </c>
      <c r="H1999" s="198">
        <v>7.47</v>
      </c>
      <c r="Q1999" s="221">
        <f>(Q5084*10000)*TEA!$M$15*10^-6</f>
        <v>29.989655198864998</v>
      </c>
      <c r="R1999" s="221">
        <f>(R5084*10000)*TEA!$O$15*10^-6</f>
        <v>29.989655198864998</v>
      </c>
      <c r="AA1999">
        <f t="shared" si="186"/>
        <v>1</v>
      </c>
      <c r="AB1999" s="197">
        <v>38071</v>
      </c>
      <c r="AC1999" s="197">
        <v>74892</v>
      </c>
      <c r="AD1999" s="197">
        <f t="shared" si="191"/>
        <v>74892</v>
      </c>
      <c r="AE1999" s="197">
        <v>26596</v>
      </c>
      <c r="AJ1999">
        <v>0</v>
      </c>
      <c r="AK1999">
        <v>0</v>
      </c>
      <c r="AU1999" s="198">
        <v>0.27272727299999999</v>
      </c>
      <c r="AV1999" s="6">
        <v>0</v>
      </c>
      <c r="AW1999" s="198">
        <v>0.38356000000000001</v>
      </c>
      <c r="BO1999" s="198"/>
      <c r="BP1999" s="354">
        <f t="shared" si="187"/>
        <v>44118.196407754556</v>
      </c>
      <c r="BQ1999" s="354">
        <f t="shared" si="188"/>
        <v>0</v>
      </c>
      <c r="BR1999" s="354">
        <f t="shared" si="189"/>
        <v>76202.678347199995</v>
      </c>
      <c r="CG1999" s="198"/>
      <c r="CH1999">
        <f>(Transest!$J$14/HexExtSoy!$K$4)</f>
        <v>0.20257267294641951</v>
      </c>
      <c r="CI1999">
        <f>(HydroProcOil!$K$14/HexExtSoy!$K$4)</f>
        <v>0.10977777777777777</v>
      </c>
      <c r="CJ1999">
        <f>(StarchFerm!$K$24/StarchFerm!$K$4)</f>
        <v>0.33157302630665886</v>
      </c>
      <c r="CY1999" s="198"/>
      <c r="CZ1999">
        <f>BP1999*CH1999*1000*LCI!$E$93</f>
        <v>337377071.68899709</v>
      </c>
      <c r="DA1999">
        <f>BQ1999*CI1999*1000*(LCI!$E$99)</f>
        <v>0</v>
      </c>
      <c r="DB1999">
        <f>BR1999*CJ1999*1000*(LCI!$E$96)</f>
        <v>680938984.51724553</v>
      </c>
    </row>
    <row r="2000" spans="1:106" x14ac:dyDescent="0.25">
      <c r="A2000" s="197">
        <v>38073</v>
      </c>
      <c r="B2000" s="197" t="s">
        <v>1868</v>
      </c>
      <c r="C2000" s="197" t="s">
        <v>1890</v>
      </c>
      <c r="D2000" s="197">
        <v>-97.651989299999997</v>
      </c>
      <c r="E2000" s="197">
        <v>46.453989999999997</v>
      </c>
      <c r="F2000">
        <v>2.81</v>
      </c>
      <c r="G2000">
        <f t="shared" si="190"/>
        <v>2.81</v>
      </c>
      <c r="H2000" s="198">
        <v>11.15</v>
      </c>
      <c r="Q2000" s="221">
        <f>(Q5085*10000)*TEA!$M$15*10^-6</f>
        <v>31.499574405614997</v>
      </c>
      <c r="R2000" s="221">
        <f>(R5085*10000)*TEA!$O$15*10^-6</f>
        <v>31.499574405614997</v>
      </c>
      <c r="AA2000">
        <f t="shared" si="186"/>
        <v>1</v>
      </c>
      <c r="AB2000" s="197">
        <v>38073</v>
      </c>
      <c r="AC2000" s="197">
        <v>60070</v>
      </c>
      <c r="AD2000" s="197">
        <f t="shared" si="191"/>
        <v>60070</v>
      </c>
      <c r="AE2000" s="197">
        <v>46403</v>
      </c>
      <c r="AJ2000">
        <v>0</v>
      </c>
      <c r="AK2000">
        <v>0</v>
      </c>
      <c r="AU2000" s="198">
        <v>0.27272727299999999</v>
      </c>
      <c r="AV2000" s="6">
        <v>0</v>
      </c>
      <c r="AW2000" s="198">
        <v>0.38356000000000001</v>
      </c>
      <c r="BO2000" s="198"/>
      <c r="BP2000" s="354">
        <f t="shared" si="187"/>
        <v>46035.463682399102</v>
      </c>
      <c r="BQ2000" s="354">
        <f t="shared" si="188"/>
        <v>0</v>
      </c>
      <c r="BR2000" s="354">
        <f t="shared" si="189"/>
        <v>198451.43168200002</v>
      </c>
      <c r="CG2000" s="198"/>
      <c r="CH2000">
        <f>(Transest!$J$14/HexExtSoy!$K$4)</f>
        <v>0.20257267294641951</v>
      </c>
      <c r="CI2000">
        <f>(HydroProcOil!$K$14/HexExtSoy!$K$4)</f>
        <v>0.10977777777777777</v>
      </c>
      <c r="CJ2000">
        <f>(StarchFerm!$K$24/StarchFerm!$K$4)</f>
        <v>0.33157302630665886</v>
      </c>
      <c r="CY2000" s="198"/>
      <c r="CZ2000">
        <f>BP2000*CH2000*1000*LCI!$E$93</f>
        <v>352038641.54979563</v>
      </c>
      <c r="DA2000">
        <f>BQ2000*CI2000*1000*(LCI!$E$99)</f>
        <v>0</v>
      </c>
      <c r="DB2000">
        <f>BR2000*CJ2000*1000*(LCI!$E$96)</f>
        <v>1773340770.9087429</v>
      </c>
    </row>
    <row r="2001" spans="1:106" x14ac:dyDescent="0.25">
      <c r="A2001" s="197">
        <v>38075</v>
      </c>
      <c r="B2001" s="197" t="s">
        <v>1868</v>
      </c>
      <c r="C2001" s="197" t="s">
        <v>1540</v>
      </c>
      <c r="D2001" s="197">
        <v>-101.658265</v>
      </c>
      <c r="E2001" s="197">
        <v>48.718919999999997</v>
      </c>
      <c r="F2001">
        <v>1.89</v>
      </c>
      <c r="G2001">
        <f t="shared" si="190"/>
        <v>1.89</v>
      </c>
      <c r="H2001" s="198">
        <v>6.48</v>
      </c>
      <c r="Q2001" s="221">
        <f>(Q5086*10000)*TEA!$M$15*10^-6</f>
        <v>29.841389029934998</v>
      </c>
      <c r="R2001" s="221">
        <f>(R5086*10000)*TEA!$O$15*10^-6</f>
        <v>29.841389029934998</v>
      </c>
      <c r="AA2001">
        <f t="shared" si="186"/>
        <v>1</v>
      </c>
      <c r="AB2001" s="197">
        <v>38075</v>
      </c>
      <c r="AC2001" s="197">
        <v>64008</v>
      </c>
      <c r="AD2001" s="197">
        <f t="shared" si="191"/>
        <v>64008</v>
      </c>
      <c r="AE2001" s="197">
        <v>6212</v>
      </c>
      <c r="AJ2001">
        <v>0</v>
      </c>
      <c r="AK2001">
        <v>0</v>
      </c>
      <c r="AU2001" s="198">
        <v>0.27272727299999999</v>
      </c>
      <c r="AV2001" s="6">
        <v>0</v>
      </c>
      <c r="AW2001" s="198">
        <v>0.38356000000000001</v>
      </c>
      <c r="BO2001" s="198"/>
      <c r="BP2001" s="354">
        <f t="shared" si="187"/>
        <v>32993.214578447754</v>
      </c>
      <c r="BQ2001" s="354">
        <f t="shared" si="188"/>
        <v>0</v>
      </c>
      <c r="BR2001" s="354">
        <f t="shared" si="189"/>
        <v>15439.732185600002</v>
      </c>
      <c r="CG2001" s="198"/>
      <c r="CH2001">
        <f>(Transest!$J$14/HexExtSoy!$K$4)</f>
        <v>0.20257267294641951</v>
      </c>
      <c r="CI2001">
        <f>(HydroProcOil!$K$14/HexExtSoy!$K$4)</f>
        <v>0.10977777777777777</v>
      </c>
      <c r="CJ2001">
        <f>(StarchFerm!$K$24/StarchFerm!$K$4)</f>
        <v>0.33157302630665886</v>
      </c>
      <c r="CY2001" s="198"/>
      <c r="CZ2001">
        <f>BP2001*CH2001*1000*LCI!$E$93</f>
        <v>252303018.40097287</v>
      </c>
      <c r="DA2001">
        <f>BQ2001*CI2001*1000*(LCI!$E$99)</f>
        <v>0</v>
      </c>
      <c r="DB2001">
        <f>BR2001*CJ2001*1000*(LCI!$E$96)</f>
        <v>137967795.66957316</v>
      </c>
    </row>
    <row r="2002" spans="1:106" x14ac:dyDescent="0.25">
      <c r="A2002" s="197">
        <v>38077</v>
      </c>
      <c r="B2002" s="197" t="s">
        <v>1868</v>
      </c>
      <c r="C2002" s="197" t="s">
        <v>1101</v>
      </c>
      <c r="D2002" s="197">
        <v>-96.939877100000004</v>
      </c>
      <c r="E2002" s="197">
        <v>46.267510000000001</v>
      </c>
      <c r="F2002">
        <v>2.81</v>
      </c>
      <c r="G2002">
        <f t="shared" si="190"/>
        <v>2.81</v>
      </c>
      <c r="H2002" s="198">
        <v>11.03</v>
      </c>
      <c r="Q2002" s="221">
        <f>(Q5087*10000)*TEA!$M$15*10^-6</f>
        <v>31.371504196590003</v>
      </c>
      <c r="R2002" s="221">
        <f>(R5087*10000)*TEA!$O$15*10^-6</f>
        <v>31.371504196590003</v>
      </c>
      <c r="AA2002">
        <f t="shared" si="186"/>
        <v>1</v>
      </c>
      <c r="AB2002" s="197">
        <v>38077</v>
      </c>
      <c r="AC2002" s="197">
        <v>142225</v>
      </c>
      <c r="AD2002" s="197">
        <f t="shared" si="191"/>
        <v>142225</v>
      </c>
      <c r="AE2002" s="197">
        <v>123651</v>
      </c>
      <c r="AJ2002">
        <v>0</v>
      </c>
      <c r="AK2002">
        <v>0</v>
      </c>
      <c r="AU2002" s="198">
        <v>0.27272727299999999</v>
      </c>
      <c r="AV2002" s="6">
        <v>0</v>
      </c>
      <c r="AW2002" s="198">
        <v>0.38356000000000001</v>
      </c>
      <c r="BO2002" s="198"/>
      <c r="BP2002" s="354">
        <f t="shared" si="187"/>
        <v>108996.06829081425</v>
      </c>
      <c r="BQ2002" s="354">
        <f t="shared" si="188"/>
        <v>0</v>
      </c>
      <c r="BR2002" s="354">
        <f t="shared" si="189"/>
        <v>523126.18048680003</v>
      </c>
      <c r="CG2002" s="198"/>
      <c r="CH2002">
        <f>(Transest!$J$14/HexExtSoy!$K$4)</f>
        <v>0.20257267294641951</v>
      </c>
      <c r="CI2002">
        <f>(HydroProcOil!$K$14/HexExtSoy!$K$4)</f>
        <v>0.10977777777777777</v>
      </c>
      <c r="CJ2002">
        <f>(StarchFerm!$K$24/StarchFerm!$K$4)</f>
        <v>0.33157302630665886</v>
      </c>
      <c r="CY2002" s="198"/>
      <c r="CZ2002">
        <f>BP2002*CH2002*1000*LCI!$E$93</f>
        <v>833505839.76060724</v>
      </c>
      <c r="DA2002">
        <f>BQ2002*CI2002*1000*(LCI!$E$99)</f>
        <v>0</v>
      </c>
      <c r="DB2002">
        <f>BR2002*CJ2002*1000*(LCI!$E$96)</f>
        <v>4674599605.1745844</v>
      </c>
    </row>
    <row r="2003" spans="1:106" x14ac:dyDescent="0.25">
      <c r="A2003" s="197">
        <v>38079</v>
      </c>
      <c r="B2003" s="197" t="s">
        <v>1868</v>
      </c>
      <c r="C2003" s="197" t="s">
        <v>1891</v>
      </c>
      <c r="D2003" s="197">
        <v>-99.842469800000003</v>
      </c>
      <c r="E2003" s="197">
        <v>48.774990000000003</v>
      </c>
      <c r="F2003">
        <v>1.91</v>
      </c>
      <c r="G2003">
        <f t="shared" si="190"/>
        <v>1.91</v>
      </c>
      <c r="H2003" s="198">
        <v>6.09</v>
      </c>
      <c r="Q2003" s="221">
        <f>(Q5088*10000)*TEA!$M$15*10^-6</f>
        <v>29.749813413435003</v>
      </c>
      <c r="R2003" s="221">
        <f>(R5088*10000)*TEA!$O$15*10^-6</f>
        <v>29.749813413435003</v>
      </c>
      <c r="AA2003">
        <f t="shared" si="186"/>
        <v>1</v>
      </c>
      <c r="AB2003" s="197">
        <v>38079</v>
      </c>
      <c r="AC2003" s="197">
        <v>27966</v>
      </c>
      <c r="AD2003" s="197">
        <f t="shared" si="191"/>
        <v>27966</v>
      </c>
      <c r="AE2003" s="197">
        <v>4502</v>
      </c>
      <c r="AJ2003">
        <v>0</v>
      </c>
      <c r="AK2003">
        <v>0</v>
      </c>
      <c r="AU2003" s="198">
        <v>0.27272727299999999</v>
      </c>
      <c r="AV2003" s="6">
        <v>0</v>
      </c>
      <c r="AW2003" s="198">
        <v>0.38356000000000001</v>
      </c>
      <c r="BO2003" s="198"/>
      <c r="BP2003" s="354">
        <f t="shared" si="187"/>
        <v>14567.743650931379</v>
      </c>
      <c r="BQ2003" s="354">
        <f t="shared" si="188"/>
        <v>0</v>
      </c>
      <c r="BR2003" s="354">
        <f t="shared" si="189"/>
        <v>10516.133560800001</v>
      </c>
      <c r="CG2003" s="198"/>
      <c r="CH2003">
        <f>(Transest!$J$14/HexExtSoy!$K$4)</f>
        <v>0.20257267294641951</v>
      </c>
      <c r="CI2003">
        <f>(HydroProcOil!$K$14/HexExtSoy!$K$4)</f>
        <v>0.10977777777777777</v>
      </c>
      <c r="CJ2003">
        <f>(StarchFerm!$K$24/StarchFerm!$K$4)</f>
        <v>0.33157302630665886</v>
      </c>
      <c r="CY2003" s="198"/>
      <c r="CZ2003">
        <f>BP2003*CH2003*1000*LCI!$E$93</f>
        <v>111401260.57381941</v>
      </c>
      <c r="DA2003">
        <f>BQ2003*CI2003*1000*(LCI!$E$99)</f>
        <v>0</v>
      </c>
      <c r="DB2003">
        <f>BR2003*CJ2003*1000*(LCI!$E$96)</f>
        <v>93971044.893095896</v>
      </c>
    </row>
    <row r="2004" spans="1:106" x14ac:dyDescent="0.25">
      <c r="A2004" s="197">
        <v>38081</v>
      </c>
      <c r="B2004" s="197" t="s">
        <v>1868</v>
      </c>
      <c r="C2004" s="197" t="s">
        <v>1892</v>
      </c>
      <c r="D2004" s="197">
        <v>-97.623619399999995</v>
      </c>
      <c r="E2004" s="197">
        <v>46.109569999999998</v>
      </c>
      <c r="F2004">
        <v>2.87</v>
      </c>
      <c r="G2004">
        <f t="shared" si="190"/>
        <v>2.87</v>
      </c>
      <c r="H2004" s="198">
        <v>10.54</v>
      </c>
      <c r="Q2004" s="221">
        <f>(Q5089*10000)*TEA!$M$15*10^-6</f>
        <v>32.006959139745</v>
      </c>
      <c r="R2004" s="221">
        <f>(R5089*10000)*TEA!$O$15*10^-6</f>
        <v>32.006959139745</v>
      </c>
      <c r="AA2004">
        <f t="shared" si="186"/>
        <v>1</v>
      </c>
      <c r="AB2004" s="197">
        <v>38081</v>
      </c>
      <c r="AC2004" s="197">
        <v>87938</v>
      </c>
      <c r="AD2004" s="197">
        <f t="shared" si="191"/>
        <v>87938</v>
      </c>
      <c r="AE2004" s="197">
        <v>65828</v>
      </c>
      <c r="AJ2004">
        <v>0</v>
      </c>
      <c r="AK2004">
        <v>0</v>
      </c>
      <c r="AU2004" s="198">
        <v>0.27272727299999999</v>
      </c>
      <c r="AV2004" s="6">
        <v>0</v>
      </c>
      <c r="AW2004" s="198">
        <v>0.38356000000000001</v>
      </c>
      <c r="BO2004" s="198"/>
      <c r="BP2004" s="354">
        <f t="shared" si="187"/>
        <v>68831.470977922378</v>
      </c>
      <c r="BQ2004" s="354">
        <f t="shared" si="188"/>
        <v>0</v>
      </c>
      <c r="BR2004" s="354">
        <f t="shared" si="189"/>
        <v>266124.33014720003</v>
      </c>
      <c r="CG2004" s="198"/>
      <c r="CH2004">
        <f>(Transest!$J$14/HexExtSoy!$K$4)</f>
        <v>0.20257267294641951</v>
      </c>
      <c r="CI2004">
        <f>(HydroProcOil!$K$14/HexExtSoy!$K$4)</f>
        <v>0.10977777777777777</v>
      </c>
      <c r="CJ2004">
        <f>(StarchFerm!$K$24/StarchFerm!$K$4)</f>
        <v>0.33157302630665886</v>
      </c>
      <c r="CY2004" s="198"/>
      <c r="CZ2004">
        <f>BP2004*CH2004*1000*LCI!$E$93</f>
        <v>526362408.47089428</v>
      </c>
      <c r="DA2004">
        <f>BQ2004*CI2004*1000*(LCI!$E$99)</f>
        <v>0</v>
      </c>
      <c r="DB2004">
        <f>BR2004*CJ2004*1000*(LCI!$E$96)</f>
        <v>2378058554.58393</v>
      </c>
    </row>
    <row r="2005" spans="1:106" x14ac:dyDescent="0.25">
      <c r="A2005" s="197">
        <v>38083</v>
      </c>
      <c r="B2005" s="197" t="s">
        <v>1868</v>
      </c>
      <c r="C2005" s="197" t="s">
        <v>1257</v>
      </c>
      <c r="D2005" s="197">
        <v>-100.338174</v>
      </c>
      <c r="E2005" s="197">
        <v>47.577660000000002</v>
      </c>
      <c r="F2005">
        <v>1.89</v>
      </c>
      <c r="G2005">
        <f t="shared" si="190"/>
        <v>1.89</v>
      </c>
      <c r="H2005" s="198">
        <v>6.35</v>
      </c>
      <c r="Q2005" s="221">
        <f>(Q5090*10000)*TEA!$M$15*10^-6</f>
        <v>29.991330098819997</v>
      </c>
      <c r="R2005" s="221">
        <f>(R5090*10000)*TEA!$O$15*10^-6</f>
        <v>29.991330098819997</v>
      </c>
      <c r="AA2005">
        <f t="shared" si="186"/>
        <v>1</v>
      </c>
      <c r="AB2005" s="197">
        <v>38083</v>
      </c>
      <c r="AC2005" s="197">
        <v>42654</v>
      </c>
      <c r="AD2005" s="197">
        <f t="shared" si="191"/>
        <v>42654</v>
      </c>
      <c r="AE2005" s="197">
        <v>11135</v>
      </c>
      <c r="AJ2005">
        <v>0</v>
      </c>
      <c r="AK2005">
        <v>0</v>
      </c>
      <c r="AU2005" s="198">
        <v>0.27272727299999999</v>
      </c>
      <c r="AV2005" s="6">
        <v>0</v>
      </c>
      <c r="AW2005" s="198">
        <v>0.38356000000000001</v>
      </c>
      <c r="BO2005" s="198"/>
      <c r="BP2005" s="354">
        <f t="shared" si="187"/>
        <v>21986.198203804379</v>
      </c>
      <c r="BQ2005" s="354">
        <f t="shared" si="188"/>
        <v>0</v>
      </c>
      <c r="BR2005" s="354">
        <f t="shared" si="189"/>
        <v>27120.472809999999</v>
      </c>
      <c r="CG2005" s="198"/>
      <c r="CH2005">
        <f>(Transest!$J$14/HexExtSoy!$K$4)</f>
        <v>0.20257267294641951</v>
      </c>
      <c r="CI2005">
        <f>(HydroProcOil!$K$14/HexExtSoy!$K$4)</f>
        <v>0.10977777777777777</v>
      </c>
      <c r="CJ2005">
        <f>(StarchFerm!$K$24/StarchFerm!$K$4)</f>
        <v>0.33157302630665886</v>
      </c>
      <c r="CY2005" s="198"/>
      <c r="CZ2005">
        <f>BP2005*CH2005*1000*LCI!$E$93</f>
        <v>168131060.91230935</v>
      </c>
      <c r="DA2005">
        <f>BQ2005*CI2005*1000*(LCI!$E$99)</f>
        <v>0</v>
      </c>
      <c r="DB2005">
        <f>BR2005*CJ2005*1000*(LCI!$E$96)</f>
        <v>242345644.73871326</v>
      </c>
    </row>
    <row r="2006" spans="1:106" x14ac:dyDescent="0.25">
      <c r="A2006" s="197">
        <v>38085</v>
      </c>
      <c r="B2006" s="197" t="s">
        <v>1868</v>
      </c>
      <c r="C2006" s="197" t="s">
        <v>1196</v>
      </c>
      <c r="D2006" s="197">
        <v>-101.03400000000001</v>
      </c>
      <c r="E2006" s="197">
        <v>46.110810000000001</v>
      </c>
      <c r="F2006">
        <v>1.47</v>
      </c>
      <c r="G2006">
        <f t="shared" si="190"/>
        <v>1.47</v>
      </c>
      <c r="H2006" s="198">
        <v>6.74</v>
      </c>
      <c r="Q2006" s="221">
        <f>(Q5091*10000)*TEA!$M$15*10^-6</f>
        <v>31.842279951209999</v>
      </c>
      <c r="R2006" s="221">
        <f>(R5091*10000)*TEA!$O$15*10^-6</f>
        <v>31.842279951209999</v>
      </c>
      <c r="AA2006">
        <f t="shared" si="186"/>
        <v>1</v>
      </c>
      <c r="AB2006" s="197">
        <v>38085</v>
      </c>
      <c r="AC2006" s="197">
        <v>1075</v>
      </c>
      <c r="AD2006" s="197">
        <f t="shared" si="191"/>
        <v>1075</v>
      </c>
      <c r="AE2006" s="197">
        <v>6316</v>
      </c>
      <c r="AJ2006">
        <v>0</v>
      </c>
      <c r="AK2006">
        <v>0</v>
      </c>
      <c r="AU2006" s="198">
        <v>0.27272727299999999</v>
      </c>
      <c r="AV2006" s="6">
        <v>0</v>
      </c>
      <c r="AW2006" s="198">
        <v>0.38356000000000001</v>
      </c>
      <c r="BO2006" s="198"/>
      <c r="BP2006" s="354">
        <f t="shared" si="187"/>
        <v>430.97727315825</v>
      </c>
      <c r="BQ2006" s="354">
        <f t="shared" si="188"/>
        <v>0</v>
      </c>
      <c r="BR2006" s="354">
        <f t="shared" si="189"/>
        <v>16328.087830400002</v>
      </c>
      <c r="CG2006" s="198"/>
      <c r="CH2006">
        <f>(Transest!$J$14/HexExtSoy!$K$4)</f>
        <v>0.20257267294641951</v>
      </c>
      <c r="CI2006">
        <f>(HydroProcOil!$K$14/HexExtSoy!$K$4)</f>
        <v>0.10977777777777777</v>
      </c>
      <c r="CJ2006">
        <f>(StarchFerm!$K$24/StarchFerm!$K$4)</f>
        <v>0.33157302630665886</v>
      </c>
      <c r="CY2006" s="198"/>
      <c r="CZ2006">
        <f>BP2006*CH2006*1000*LCI!$E$93</f>
        <v>3295734.2371566771</v>
      </c>
      <c r="DA2006">
        <f>BQ2006*CI2006*1000*(LCI!$E$99)</f>
        <v>0</v>
      </c>
      <c r="DB2006">
        <f>BR2006*CJ2006*1000*(LCI!$E$96)</f>
        <v>145906046.70983338</v>
      </c>
    </row>
    <row r="2007" spans="1:106" x14ac:dyDescent="0.25">
      <c r="A2007" s="197">
        <v>38087</v>
      </c>
      <c r="B2007" s="197" t="s">
        <v>1868</v>
      </c>
      <c r="C2007" s="197" t="s">
        <v>1893</v>
      </c>
      <c r="D2007" s="197">
        <v>-103.454341</v>
      </c>
      <c r="E2007" s="197">
        <v>46.445279999999997</v>
      </c>
      <c r="F2007">
        <v>1.23</v>
      </c>
      <c r="G2007">
        <f t="shared" si="190"/>
        <v>1.23</v>
      </c>
      <c r="H2007" s="198">
        <v>4.74</v>
      </c>
      <c r="Q2007" s="221">
        <f>(Q5092*10000)*TEA!$M$15*10^-6</f>
        <v>31.973103588104998</v>
      </c>
      <c r="R2007" s="221">
        <f>(R5092*10000)*TEA!$O$15*10^-6</f>
        <v>31.973103588104998</v>
      </c>
      <c r="AA2007">
        <f t="shared" si="186"/>
        <v>1</v>
      </c>
      <c r="AB2007" s="197">
        <v>38087</v>
      </c>
      <c r="AC2007" s="197">
        <v>486</v>
      </c>
      <c r="AD2007" s="197">
        <f t="shared" si="191"/>
        <v>486</v>
      </c>
      <c r="AE2007" s="197">
        <v>2462</v>
      </c>
      <c r="AJ2007">
        <v>0</v>
      </c>
      <c r="AK2007">
        <v>0</v>
      </c>
      <c r="AU2007" s="198">
        <v>0.27272727299999999</v>
      </c>
      <c r="AV2007" s="6">
        <v>0</v>
      </c>
      <c r="AW2007" s="198">
        <v>0.38356000000000001</v>
      </c>
      <c r="BO2007" s="198"/>
      <c r="BP2007" s="354">
        <f t="shared" si="187"/>
        <v>163.03090925394</v>
      </c>
      <c r="BQ2007" s="354">
        <f t="shared" si="188"/>
        <v>0</v>
      </c>
      <c r="BR2007" s="354">
        <f t="shared" si="189"/>
        <v>4476.0991728000008</v>
      </c>
      <c r="CG2007" s="198"/>
      <c r="CH2007">
        <f>(Transest!$J$14/HexExtSoy!$K$4)</f>
        <v>0.20257267294641951</v>
      </c>
      <c r="CI2007">
        <f>(HydroProcOil!$K$14/HexExtSoy!$K$4)</f>
        <v>0.10977777777777777</v>
      </c>
      <c r="CJ2007">
        <f>(StarchFerm!$K$24/StarchFerm!$K$4)</f>
        <v>0.33157302630665886</v>
      </c>
      <c r="CY2007" s="198"/>
      <c r="CZ2007">
        <f>BP2007*CH2007*1000*LCI!$E$93</f>
        <v>1246716.6665322059</v>
      </c>
      <c r="DA2007">
        <f>BQ2007*CI2007*1000*(LCI!$E$99)</f>
        <v>0</v>
      </c>
      <c r="DB2007">
        <f>BR2007*CJ2007*1000*(LCI!$E$96)</f>
        <v>39997943.529460073</v>
      </c>
    </row>
    <row r="2008" spans="1:106" x14ac:dyDescent="0.25">
      <c r="A2008" s="197">
        <v>38089</v>
      </c>
      <c r="B2008" s="197" t="s">
        <v>1868</v>
      </c>
      <c r="C2008" s="197" t="s">
        <v>1105</v>
      </c>
      <c r="D2008" s="197">
        <v>-102.652862</v>
      </c>
      <c r="E2008" s="197">
        <v>46.807630000000003</v>
      </c>
      <c r="F2008">
        <v>1.1200000000000001</v>
      </c>
      <c r="G2008">
        <f t="shared" si="190"/>
        <v>1.1200000000000001</v>
      </c>
      <c r="H2008" s="198">
        <v>4.03</v>
      </c>
      <c r="Q2008" s="221">
        <f>(Q5093*10000)*TEA!$M$15*10^-6</f>
        <v>31.439089753739996</v>
      </c>
      <c r="R2008" s="221">
        <f>(R5093*10000)*TEA!$O$15*10^-6</f>
        <v>31.439089753739996</v>
      </c>
      <c r="AA2008">
        <f t="shared" si="186"/>
        <v>1</v>
      </c>
      <c r="AB2008" s="197">
        <v>38089</v>
      </c>
      <c r="AC2008" s="197">
        <v>868</v>
      </c>
      <c r="AD2008" s="197">
        <f t="shared" si="191"/>
        <v>868</v>
      </c>
      <c r="AE2008" s="197">
        <v>11917</v>
      </c>
      <c r="AJ2008">
        <v>0</v>
      </c>
      <c r="AK2008">
        <v>0</v>
      </c>
      <c r="AU2008" s="198">
        <v>0.27272727299999999</v>
      </c>
      <c r="AV2008" s="6">
        <v>0</v>
      </c>
      <c r="AW2008" s="198">
        <v>0.38356000000000001</v>
      </c>
      <c r="BO2008" s="198"/>
      <c r="BP2008" s="354">
        <f t="shared" si="187"/>
        <v>265.13454571968003</v>
      </c>
      <c r="BQ2008" s="354">
        <f t="shared" si="188"/>
        <v>0</v>
      </c>
      <c r="BR2008" s="354">
        <f t="shared" si="189"/>
        <v>18420.664615600002</v>
      </c>
      <c r="CG2008" s="198"/>
      <c r="CH2008">
        <f>(Transest!$J$14/HexExtSoy!$K$4)</f>
        <v>0.20257267294641951</v>
      </c>
      <c r="CI2008">
        <f>(HydroProcOil!$K$14/HexExtSoy!$K$4)</f>
        <v>0.10977777777777777</v>
      </c>
      <c r="CJ2008">
        <f>(StarchFerm!$K$24/StarchFerm!$K$4)</f>
        <v>0.33157302630665886</v>
      </c>
      <c r="CY2008" s="198"/>
      <c r="CZ2008">
        <f>BP2008*CH2008*1000*LCI!$E$93</f>
        <v>2027515.2640368519</v>
      </c>
      <c r="DA2008">
        <f>BQ2008*CI2008*1000*(LCI!$E$99)</f>
        <v>0</v>
      </c>
      <c r="DB2008">
        <f>BR2008*CJ2008*1000*(LCI!$E$96)</f>
        <v>164605089.0800522</v>
      </c>
    </row>
    <row r="2009" spans="1:106" x14ac:dyDescent="0.25">
      <c r="A2009" s="197">
        <v>38091</v>
      </c>
      <c r="B2009" s="197" t="s">
        <v>1868</v>
      </c>
      <c r="C2009" s="197" t="s">
        <v>1547</v>
      </c>
      <c r="D2009" s="197">
        <v>-97.711622300000002</v>
      </c>
      <c r="E2009" s="197">
        <v>47.451549999999997</v>
      </c>
      <c r="F2009">
        <v>2.4300000000000002</v>
      </c>
      <c r="G2009">
        <f t="shared" si="190"/>
        <v>2.4300000000000002</v>
      </c>
      <c r="H2009" s="198">
        <v>10.220000000000001</v>
      </c>
      <c r="Q2009" s="221">
        <f>(Q5094*10000)*TEA!$M$15*10^-6</f>
        <v>30.398118087419995</v>
      </c>
      <c r="R2009" s="221">
        <f>(R5094*10000)*TEA!$O$15*10^-6</f>
        <v>30.398118087419995</v>
      </c>
      <c r="AA2009">
        <f t="shared" si="186"/>
        <v>1</v>
      </c>
      <c r="AB2009" s="197">
        <v>38091</v>
      </c>
      <c r="AC2009" s="197">
        <v>69936</v>
      </c>
      <c r="AD2009" s="197">
        <f t="shared" si="191"/>
        <v>69936</v>
      </c>
      <c r="AE2009" s="197">
        <v>36692</v>
      </c>
      <c r="AJ2009">
        <v>0</v>
      </c>
      <c r="AK2009">
        <v>0</v>
      </c>
      <c r="AU2009" s="198">
        <v>0.27272727299999999</v>
      </c>
      <c r="AV2009" s="6">
        <v>0</v>
      </c>
      <c r="AW2009" s="198">
        <v>0.38356000000000001</v>
      </c>
      <c r="BO2009" s="198"/>
      <c r="BP2009" s="354">
        <f t="shared" si="187"/>
        <v>46348.494591803043</v>
      </c>
      <c r="BQ2009" s="354">
        <f t="shared" si="188"/>
        <v>0</v>
      </c>
      <c r="BR2009" s="354">
        <f t="shared" si="189"/>
        <v>143832.02357440002</v>
      </c>
      <c r="CG2009" s="198"/>
      <c r="CH2009">
        <f>(Transest!$J$14/HexExtSoy!$K$4)</f>
        <v>0.20257267294641951</v>
      </c>
      <c r="CI2009">
        <f>(HydroProcOil!$K$14/HexExtSoy!$K$4)</f>
        <v>0.10977777777777777</v>
      </c>
      <c r="CJ2009">
        <f>(StarchFerm!$K$24/StarchFerm!$K$4)</f>
        <v>0.33157302630665886</v>
      </c>
      <c r="CY2009" s="198"/>
      <c r="CZ2009">
        <f>BP2009*CH2009*1000*LCI!$E$93</f>
        <v>354432425.97803396</v>
      </c>
      <c r="DA2009">
        <f>BQ2009*CI2009*1000*(LCI!$E$99)</f>
        <v>0</v>
      </c>
      <c r="DB2009">
        <f>BR2009*CJ2009*1000*(LCI!$E$96)</f>
        <v>1285267581.115293</v>
      </c>
    </row>
    <row r="2010" spans="1:106" x14ac:dyDescent="0.25">
      <c r="A2010" s="197">
        <v>38093</v>
      </c>
      <c r="B2010" s="197" t="s">
        <v>1868</v>
      </c>
      <c r="C2010" s="197" t="s">
        <v>1894</v>
      </c>
      <c r="D2010" s="197">
        <v>-98.958238499999993</v>
      </c>
      <c r="E2010" s="197">
        <v>46.980429999999998</v>
      </c>
      <c r="F2010">
        <v>2.29</v>
      </c>
      <c r="G2010">
        <f t="shared" si="190"/>
        <v>2.29</v>
      </c>
      <c r="H2010" s="198">
        <v>8.7899999999999991</v>
      </c>
      <c r="Q2010" s="221">
        <f>(Q5095*10000)*TEA!$M$15*10^-6</f>
        <v>30.980760893684998</v>
      </c>
      <c r="R2010" s="221">
        <f>(R5095*10000)*TEA!$O$15*10^-6</f>
        <v>30.980760893684998</v>
      </c>
      <c r="AA2010">
        <f t="shared" ref="AA2010:AA2073" si="192">IF(AB2010=A2010,1,0)</f>
        <v>1</v>
      </c>
      <c r="AB2010" s="197">
        <v>38093</v>
      </c>
      <c r="AC2010" s="197">
        <v>201725</v>
      </c>
      <c r="AD2010" s="197">
        <f t="shared" si="191"/>
        <v>201725</v>
      </c>
      <c r="AE2010" s="197">
        <v>87422</v>
      </c>
      <c r="AJ2010">
        <v>0</v>
      </c>
      <c r="AK2010">
        <v>0</v>
      </c>
      <c r="AU2010" s="198">
        <v>0.27272727299999999</v>
      </c>
      <c r="AV2010" s="6">
        <v>0</v>
      </c>
      <c r="AW2010" s="198">
        <v>0.38356000000000001</v>
      </c>
      <c r="BO2010" s="198"/>
      <c r="BP2010" s="354">
        <f t="shared" si="187"/>
        <v>125986.43194416825</v>
      </c>
      <c r="BQ2010" s="354">
        <f t="shared" si="188"/>
        <v>0</v>
      </c>
      <c r="BR2010" s="354">
        <f t="shared" si="189"/>
        <v>294742.60859279998</v>
      </c>
      <c r="CG2010" s="198"/>
      <c r="CH2010">
        <f>(Transest!$J$14/HexExtSoy!$K$4)</f>
        <v>0.20257267294641951</v>
      </c>
      <c r="CI2010">
        <f>(HydroProcOil!$K$14/HexExtSoy!$K$4)</f>
        <v>0.10977777777777777</v>
      </c>
      <c r="CJ2010">
        <f>(StarchFerm!$K$24/StarchFerm!$K$4)</f>
        <v>0.33157302630665886</v>
      </c>
      <c r="CY2010" s="198"/>
      <c r="CZ2010">
        <f>BP2010*CH2010*1000*LCI!$E$93</f>
        <v>963433162.34019053</v>
      </c>
      <c r="DA2010">
        <f>BQ2010*CI2010*1000*(LCI!$E$99)</f>
        <v>0</v>
      </c>
      <c r="DB2010">
        <f>BR2010*CJ2010*1000*(LCI!$E$96)</f>
        <v>2633788430.3054786</v>
      </c>
    </row>
    <row r="2011" spans="1:106" x14ac:dyDescent="0.25">
      <c r="A2011" s="197">
        <v>38095</v>
      </c>
      <c r="B2011" s="197" t="s">
        <v>1868</v>
      </c>
      <c r="C2011" s="197" t="s">
        <v>1895</v>
      </c>
      <c r="D2011" s="197">
        <v>-99.245726599999998</v>
      </c>
      <c r="E2011" s="197">
        <v>48.687060000000002</v>
      </c>
      <c r="F2011">
        <v>2.2000000000000002</v>
      </c>
      <c r="G2011">
        <f t="shared" si="190"/>
        <v>2.2000000000000002</v>
      </c>
      <c r="H2011" s="198">
        <v>6.94</v>
      </c>
      <c r="Q2011" s="221">
        <f>(Q5096*10000)*TEA!$M$15*10^-6</f>
        <v>29.840633949689998</v>
      </c>
      <c r="R2011" s="221">
        <f>(R5096*10000)*TEA!$O$15*10^-6</f>
        <v>29.840633949689998</v>
      </c>
      <c r="AA2011">
        <f t="shared" si="192"/>
        <v>1</v>
      </c>
      <c r="AB2011" s="197">
        <v>38095</v>
      </c>
      <c r="AC2011" s="197">
        <v>55857</v>
      </c>
      <c r="AD2011" s="197">
        <f t="shared" si="191"/>
        <v>55857</v>
      </c>
      <c r="AE2011" s="197">
        <v>7373</v>
      </c>
      <c r="AJ2011">
        <v>0</v>
      </c>
      <c r="AK2011">
        <v>0</v>
      </c>
      <c r="AU2011" s="198">
        <v>0.27272727299999999</v>
      </c>
      <c r="AV2011" s="6">
        <v>0</v>
      </c>
      <c r="AW2011" s="198">
        <v>0.38356000000000001</v>
      </c>
      <c r="BO2011" s="198"/>
      <c r="BP2011" s="354">
        <f t="shared" si="187"/>
        <v>33514.2000335142</v>
      </c>
      <c r="BQ2011" s="354">
        <f t="shared" si="188"/>
        <v>0</v>
      </c>
      <c r="BR2011" s="354">
        <f t="shared" si="189"/>
        <v>19626.2358872</v>
      </c>
      <c r="CG2011" s="198"/>
      <c r="CH2011">
        <f>(Transest!$J$14/HexExtSoy!$K$4)</f>
        <v>0.20257267294641951</v>
      </c>
      <c r="CI2011">
        <f>(HydroProcOil!$K$14/HexExtSoy!$K$4)</f>
        <v>0.10977777777777777</v>
      </c>
      <c r="CJ2011">
        <f>(StarchFerm!$K$24/StarchFerm!$K$4)</f>
        <v>0.33157302630665886</v>
      </c>
      <c r="CY2011" s="198"/>
      <c r="CZ2011">
        <f>BP2011*CH2011*1000*LCI!$E$93</f>
        <v>256287055.86248577</v>
      </c>
      <c r="DA2011">
        <f>BQ2011*CI2011*1000*(LCI!$E$99)</f>
        <v>0</v>
      </c>
      <c r="DB2011">
        <f>BR2011*CJ2011*1000*(LCI!$E$96)</f>
        <v>175377945.03802961</v>
      </c>
    </row>
    <row r="2012" spans="1:106" x14ac:dyDescent="0.25">
      <c r="A2012" s="197">
        <v>38097</v>
      </c>
      <c r="B2012" s="197" t="s">
        <v>1868</v>
      </c>
      <c r="C2012" s="197" t="s">
        <v>1896</v>
      </c>
      <c r="D2012" s="197">
        <v>-97.1499369</v>
      </c>
      <c r="E2012" s="197">
        <v>47.452869999999997</v>
      </c>
      <c r="F2012">
        <v>2.5099999999999998</v>
      </c>
      <c r="G2012">
        <f t="shared" si="190"/>
        <v>2.5099999999999998</v>
      </c>
      <c r="H2012" s="198">
        <v>10.11</v>
      </c>
      <c r="Q2012" s="221">
        <f>(Q5097*10000)*TEA!$M$15*10^-6</f>
        <v>30.161930762654997</v>
      </c>
      <c r="R2012" s="221">
        <f>(R5097*10000)*TEA!$O$15*10^-6</f>
        <v>30.161930762654997</v>
      </c>
      <c r="AA2012">
        <f t="shared" si="192"/>
        <v>1</v>
      </c>
      <c r="AB2012" s="197">
        <v>38097</v>
      </c>
      <c r="AC2012" s="197">
        <v>90099</v>
      </c>
      <c r="AD2012" s="197">
        <f t="shared" si="191"/>
        <v>90099</v>
      </c>
      <c r="AE2012" s="197">
        <v>49021</v>
      </c>
      <c r="AJ2012">
        <v>0</v>
      </c>
      <c r="AK2012">
        <v>0</v>
      </c>
      <c r="AU2012" s="198">
        <v>0.27272727299999999</v>
      </c>
      <c r="AV2012" s="6">
        <v>0</v>
      </c>
      <c r="AW2012" s="198">
        <v>0.38356000000000001</v>
      </c>
      <c r="BO2012" s="198"/>
      <c r="BP2012" s="354">
        <f t="shared" si="187"/>
        <v>61676.860970767768</v>
      </c>
      <c r="BQ2012" s="354">
        <f t="shared" si="188"/>
        <v>0</v>
      </c>
      <c r="BR2012" s="354">
        <f t="shared" si="189"/>
        <v>190093.22202360001</v>
      </c>
      <c r="CG2012" s="198"/>
      <c r="CH2012">
        <f>(Transest!$J$14/HexExtSoy!$K$4)</f>
        <v>0.20257267294641951</v>
      </c>
      <c r="CI2012">
        <f>(HydroProcOil!$K$14/HexExtSoy!$K$4)</f>
        <v>0.10977777777777777</v>
      </c>
      <c r="CJ2012">
        <f>(StarchFerm!$K$24/StarchFerm!$K$4)</f>
        <v>0.33157302630665886</v>
      </c>
      <c r="CY2012" s="198"/>
      <c r="CZ2012">
        <f>BP2012*CH2012*1000*LCI!$E$93</f>
        <v>471650258.61369044</v>
      </c>
      <c r="DA2012">
        <f>BQ2012*CI2012*1000*(LCI!$E$99)</f>
        <v>0</v>
      </c>
      <c r="DB2012">
        <f>BR2012*CJ2012*1000*(LCI!$E$96)</f>
        <v>1698652703.2368765</v>
      </c>
    </row>
    <row r="2013" spans="1:106" x14ac:dyDescent="0.25">
      <c r="A2013" s="197">
        <v>38099</v>
      </c>
      <c r="B2013" s="197" t="s">
        <v>1868</v>
      </c>
      <c r="C2013" s="197" t="s">
        <v>1897</v>
      </c>
      <c r="D2013" s="197">
        <v>-97.718557300000001</v>
      </c>
      <c r="E2013" s="197">
        <v>48.371360000000003</v>
      </c>
      <c r="F2013">
        <v>2.14</v>
      </c>
      <c r="G2013">
        <f t="shared" si="190"/>
        <v>2.14</v>
      </c>
      <c r="H2013" s="198">
        <v>8.99</v>
      </c>
      <c r="Q2013" s="221">
        <f>(Q5098*10000)*TEA!$M$15*10^-6</f>
        <v>29.800490707664999</v>
      </c>
      <c r="R2013" s="221">
        <f>(R5098*10000)*TEA!$O$15*10^-6</f>
        <v>29.800490707664999</v>
      </c>
      <c r="AA2013">
        <f t="shared" si="192"/>
        <v>1</v>
      </c>
      <c r="AB2013" s="197">
        <v>38099</v>
      </c>
      <c r="AC2013" s="197">
        <v>65594</v>
      </c>
      <c r="AD2013" s="197">
        <f t="shared" si="191"/>
        <v>65594</v>
      </c>
      <c r="AE2013" s="197">
        <v>20346</v>
      </c>
      <c r="AJ2013">
        <v>0</v>
      </c>
      <c r="AK2013">
        <v>0</v>
      </c>
      <c r="AU2013" s="198">
        <v>0.27272727299999999</v>
      </c>
      <c r="AV2013" s="6">
        <v>0</v>
      </c>
      <c r="AW2013" s="198">
        <v>0.38356000000000001</v>
      </c>
      <c r="BO2013" s="198"/>
      <c r="BP2013" s="354">
        <f t="shared" si="187"/>
        <v>38283.04367464668</v>
      </c>
      <c r="BQ2013" s="354">
        <f t="shared" si="188"/>
        <v>0</v>
      </c>
      <c r="BR2013" s="354">
        <f t="shared" si="189"/>
        <v>70157.166722400012</v>
      </c>
      <c r="CG2013" s="198"/>
      <c r="CH2013">
        <f>(Transest!$J$14/HexExtSoy!$K$4)</f>
        <v>0.20257267294641951</v>
      </c>
      <c r="CI2013">
        <f>(HydroProcOil!$K$14/HexExtSoy!$K$4)</f>
        <v>0.10977777777777777</v>
      </c>
      <c r="CJ2013">
        <f>(StarchFerm!$K$24/StarchFerm!$K$4)</f>
        <v>0.33157302630665886</v>
      </c>
      <c r="CY2013" s="198"/>
      <c r="CZ2013">
        <f>BP2013*CH2013*1000*LCI!$E$93</f>
        <v>292754967.83508801</v>
      </c>
      <c r="DA2013">
        <f>BQ2013*CI2013*1000*(LCI!$E$99)</f>
        <v>0</v>
      </c>
      <c r="DB2013">
        <f>BR2013*CJ2013*1000*(LCI!$E$96)</f>
        <v>626916939.15130639</v>
      </c>
    </row>
    <row r="2014" spans="1:106" x14ac:dyDescent="0.25">
      <c r="A2014" s="197">
        <v>38101</v>
      </c>
      <c r="B2014" s="197" t="s">
        <v>1868</v>
      </c>
      <c r="C2014" s="197" t="s">
        <v>1898</v>
      </c>
      <c r="D2014" s="197">
        <v>-101.538113</v>
      </c>
      <c r="E2014" s="197">
        <v>48.221179999999997</v>
      </c>
      <c r="F2014">
        <v>1.71</v>
      </c>
      <c r="G2014">
        <f t="shared" si="190"/>
        <v>1.71</v>
      </c>
      <c r="H2014" s="198">
        <v>5.82</v>
      </c>
      <c r="Q2014" s="221">
        <f>(Q5099*10000)*TEA!$M$15*10^-6</f>
        <v>29.736497564099999</v>
      </c>
      <c r="R2014" s="221">
        <f>(R5099*10000)*TEA!$O$15*10^-6</f>
        <v>29.736497564099999</v>
      </c>
      <c r="AA2014">
        <f t="shared" si="192"/>
        <v>1</v>
      </c>
      <c r="AB2014" s="197">
        <v>38101</v>
      </c>
      <c r="AC2014" s="197">
        <v>86871</v>
      </c>
      <c r="AD2014" s="197">
        <f t="shared" si="191"/>
        <v>86871</v>
      </c>
      <c r="AE2014" s="197">
        <v>10687</v>
      </c>
      <c r="AJ2014">
        <v>0</v>
      </c>
      <c r="AK2014">
        <v>0</v>
      </c>
      <c r="AU2014" s="198">
        <v>0.27272727299999999</v>
      </c>
      <c r="AV2014" s="6">
        <v>0</v>
      </c>
      <c r="AW2014" s="198">
        <v>0.38356000000000001</v>
      </c>
      <c r="BO2014" s="198"/>
      <c r="BP2014" s="354">
        <f t="shared" si="187"/>
        <v>40513.475495058927</v>
      </c>
      <c r="BQ2014" s="354">
        <f t="shared" si="188"/>
        <v>0</v>
      </c>
      <c r="BR2014" s="354">
        <f t="shared" si="189"/>
        <v>23856.795290400001</v>
      </c>
      <c r="CG2014" s="198"/>
      <c r="CH2014">
        <f>(Transest!$J$14/HexExtSoy!$K$4)</f>
        <v>0.20257267294641951</v>
      </c>
      <c r="CI2014">
        <f>(HydroProcOil!$K$14/HexExtSoy!$K$4)</f>
        <v>0.10977777777777777</v>
      </c>
      <c r="CJ2014">
        <f>(StarchFerm!$K$24/StarchFerm!$K$4)</f>
        <v>0.33157302630665886</v>
      </c>
      <c r="CY2014" s="198"/>
      <c r="CZ2014">
        <f>BP2014*CH2014*1000*LCI!$E$93</f>
        <v>309811344.05722153</v>
      </c>
      <c r="DA2014">
        <f>BQ2014*CI2014*1000*(LCI!$E$99)</f>
        <v>0</v>
      </c>
      <c r="DB2014">
        <f>BR2014*CJ2014*1000*(LCI!$E$96)</f>
        <v>213181771.44462129</v>
      </c>
    </row>
    <row r="2015" spans="1:106" x14ac:dyDescent="0.25">
      <c r="A2015" s="197">
        <v>38103</v>
      </c>
      <c r="B2015" s="197" t="s">
        <v>1868</v>
      </c>
      <c r="C2015" s="197" t="s">
        <v>1155</v>
      </c>
      <c r="D2015" s="197">
        <v>-99.663471999999999</v>
      </c>
      <c r="E2015" s="197">
        <v>47.590150000000001</v>
      </c>
      <c r="F2015">
        <v>2.2400000000000002</v>
      </c>
      <c r="G2015">
        <f t="shared" si="190"/>
        <v>2.2400000000000002</v>
      </c>
      <c r="H2015" s="198">
        <v>8.57</v>
      </c>
      <c r="Q2015" s="221">
        <f>(Q5100*10000)*TEA!$M$15*10^-6</f>
        <v>30.204350913734999</v>
      </c>
      <c r="R2015" s="221">
        <f>(R5100*10000)*TEA!$O$15*10^-6</f>
        <v>30.204350913734999</v>
      </c>
      <c r="AA2015">
        <f t="shared" si="192"/>
        <v>1</v>
      </c>
      <c r="AB2015" s="197">
        <v>38103</v>
      </c>
      <c r="AC2015" s="197">
        <v>96326</v>
      </c>
      <c r="AD2015" s="197">
        <f t="shared" si="191"/>
        <v>96326</v>
      </c>
      <c r="AE2015" s="197">
        <v>38726</v>
      </c>
      <c r="AJ2015">
        <v>0</v>
      </c>
      <c r="AK2015">
        <v>0</v>
      </c>
      <c r="AU2015" s="198">
        <v>0.27272727299999999</v>
      </c>
      <c r="AV2015" s="6">
        <v>0</v>
      </c>
      <c r="AW2015" s="198">
        <v>0.38356000000000001</v>
      </c>
      <c r="BO2015" s="198"/>
      <c r="BP2015" s="354">
        <f t="shared" si="187"/>
        <v>58846.429149755524</v>
      </c>
      <c r="BQ2015" s="354">
        <f t="shared" si="188"/>
        <v>0</v>
      </c>
      <c r="BR2015" s="354">
        <f t="shared" si="189"/>
        <v>127296.59087920001</v>
      </c>
      <c r="CG2015" s="198"/>
      <c r="CH2015">
        <f>(Transest!$J$14/HexExtSoy!$K$4)</f>
        <v>0.20257267294641951</v>
      </c>
      <c r="CI2015">
        <f>(HydroProcOil!$K$14/HexExtSoy!$K$4)</f>
        <v>0.10977777777777777</v>
      </c>
      <c r="CJ2015">
        <f>(StarchFerm!$K$24/StarchFerm!$K$4)</f>
        <v>0.33157302630665886</v>
      </c>
      <c r="CY2015" s="198"/>
      <c r="CZ2015">
        <f>BP2015*CH2015*1000*LCI!$E$93</f>
        <v>450005611.34473228</v>
      </c>
      <c r="DA2015">
        <f>BQ2015*CI2015*1000*(LCI!$E$99)</f>
        <v>0</v>
      </c>
      <c r="DB2015">
        <f>BR2015*CJ2015*1000*(LCI!$E$96)</f>
        <v>1137508722.8672814</v>
      </c>
    </row>
    <row r="2016" spans="1:106" x14ac:dyDescent="0.25">
      <c r="A2016" s="197">
        <v>38105</v>
      </c>
      <c r="B2016" s="197" t="s">
        <v>1868</v>
      </c>
      <c r="C2016" s="197" t="s">
        <v>1899</v>
      </c>
      <c r="D2016" s="197">
        <v>-103.478656</v>
      </c>
      <c r="E2016" s="197">
        <v>48.342559999999999</v>
      </c>
      <c r="F2016">
        <v>2.2599999999999998</v>
      </c>
      <c r="G2016">
        <f t="shared" si="190"/>
        <v>2.2599999999999998</v>
      </c>
      <c r="H2016" s="198">
        <v>6.25</v>
      </c>
      <c r="Q2016" s="221">
        <f>(Q5101*10000)*TEA!$M$15*10^-6</f>
        <v>31.002810947009998</v>
      </c>
      <c r="R2016" s="221">
        <f>(R5101*10000)*TEA!$O$15*10^-6</f>
        <v>31.002810947009998</v>
      </c>
      <c r="AA2016">
        <f t="shared" si="192"/>
        <v>1</v>
      </c>
      <c r="AB2016" s="197">
        <v>38105</v>
      </c>
      <c r="AC2016" s="197">
        <v>6223</v>
      </c>
      <c r="AD2016" s="197">
        <f t="shared" si="191"/>
        <v>6223</v>
      </c>
      <c r="AE2016" s="197">
        <v>2054</v>
      </c>
      <c r="AJ2016">
        <v>0</v>
      </c>
      <c r="AK2016">
        <v>0</v>
      </c>
      <c r="AU2016" s="198">
        <v>0.27272727299999999</v>
      </c>
      <c r="AV2016" s="6">
        <v>0</v>
      </c>
      <c r="AW2016" s="198">
        <v>0.38356000000000001</v>
      </c>
      <c r="BO2016" s="198"/>
      <c r="BP2016" s="354">
        <f t="shared" si="187"/>
        <v>3835.6309129265396</v>
      </c>
      <c r="BQ2016" s="354">
        <f t="shared" si="188"/>
        <v>0</v>
      </c>
      <c r="BR2016" s="354">
        <f t="shared" si="189"/>
        <v>4923.9515000000001</v>
      </c>
      <c r="CG2016" s="198"/>
      <c r="CH2016">
        <f>(Transest!$J$14/HexExtSoy!$K$4)</f>
        <v>0.20257267294641951</v>
      </c>
      <c r="CI2016">
        <f>(HydroProcOil!$K$14/HexExtSoy!$K$4)</f>
        <v>0.10977777777777777</v>
      </c>
      <c r="CJ2016">
        <f>(StarchFerm!$K$24/StarchFerm!$K$4)</f>
        <v>0.33157302630665886</v>
      </c>
      <c r="CY2016" s="198"/>
      <c r="CZ2016">
        <f>BP2016*CH2016*1000*LCI!$E$93</f>
        <v>29331523.744146023</v>
      </c>
      <c r="DA2016">
        <f>BQ2016*CI2016*1000*(LCI!$E$99)</f>
        <v>0</v>
      </c>
      <c r="DB2016">
        <f>BR2016*CJ2016*1000*(LCI!$E$96)</f>
        <v>43999904.031527624</v>
      </c>
    </row>
    <row r="2017" spans="1:106" x14ac:dyDescent="0.25">
      <c r="A2017" s="197">
        <v>39001</v>
      </c>
      <c r="B2017" s="197" t="s">
        <v>1900</v>
      </c>
      <c r="C2017" s="197" t="s">
        <v>791</v>
      </c>
      <c r="D2017" s="197">
        <v>-83.463590999999994</v>
      </c>
      <c r="E2017" s="197">
        <v>38.856619999999999</v>
      </c>
      <c r="F2017">
        <v>3.18</v>
      </c>
      <c r="G2017">
        <f t="shared" si="190"/>
        <v>3.18</v>
      </c>
      <c r="H2017" s="198">
        <v>9.4600000000000009</v>
      </c>
      <c r="Q2017" s="221">
        <f>(Q5102*10000)*TEA!$M$15*10^-6</f>
        <v>42.140483787599997</v>
      </c>
      <c r="R2017" s="221">
        <f>(R5102*10000)*TEA!$O$15*10^-6</f>
        <v>42.140483787599997</v>
      </c>
      <c r="AA2017">
        <f t="shared" si="192"/>
        <v>1</v>
      </c>
      <c r="AB2017" s="197">
        <v>39001</v>
      </c>
      <c r="AC2017" s="197">
        <v>12090</v>
      </c>
      <c r="AD2017" s="197">
        <f t="shared" si="191"/>
        <v>12090</v>
      </c>
      <c r="AE2017" s="197">
        <v>4796</v>
      </c>
      <c r="AJ2017">
        <v>0</v>
      </c>
      <c r="AK2017">
        <v>0</v>
      </c>
      <c r="AU2017" s="198">
        <v>0.27272727299999999</v>
      </c>
      <c r="AV2017" s="6">
        <v>0</v>
      </c>
      <c r="AW2017" s="198">
        <v>0.38356000000000001</v>
      </c>
      <c r="BO2017" s="198"/>
      <c r="BP2017" s="354">
        <f t="shared" si="187"/>
        <v>10485.3272832126</v>
      </c>
      <c r="BQ2017" s="354">
        <f t="shared" si="188"/>
        <v>0</v>
      </c>
      <c r="BR2017" s="354">
        <f t="shared" si="189"/>
        <v>17402.178569600001</v>
      </c>
      <c r="CG2017" s="198"/>
      <c r="CH2017">
        <f>(Transest!$J$14/HexExtSoy!$K$4)</f>
        <v>0.20257267294641951</v>
      </c>
      <c r="CI2017">
        <f>(HydroProcOil!$K$14/HexExtSoy!$K$4)</f>
        <v>0.10977777777777777</v>
      </c>
      <c r="CJ2017">
        <f>(StarchFerm!$K$24/StarchFerm!$K$4)</f>
        <v>0.33157302630665886</v>
      </c>
      <c r="CY2017" s="198"/>
      <c r="CZ2017">
        <f>BP2017*CH2017*1000*LCI!$E$93</f>
        <v>80182539.236559436</v>
      </c>
      <c r="DA2017">
        <f>BQ2017*CI2017*1000*(LCI!$E$99)</f>
        <v>0</v>
      </c>
      <c r="DB2017">
        <f>BR2017*CJ2017*1000*(LCI!$E$96)</f>
        <v>155504006.69094864</v>
      </c>
    </row>
    <row r="2018" spans="1:106" x14ac:dyDescent="0.25">
      <c r="A2018" s="197">
        <v>39003</v>
      </c>
      <c r="B2018" s="197" t="s">
        <v>1900</v>
      </c>
      <c r="C2018" s="197" t="s">
        <v>1116</v>
      </c>
      <c r="D2018" s="197">
        <v>-84.108251199999998</v>
      </c>
      <c r="E2018" s="197">
        <v>40.77675</v>
      </c>
      <c r="F2018">
        <v>3.16</v>
      </c>
      <c r="G2018">
        <f t="shared" si="190"/>
        <v>3.16</v>
      </c>
      <c r="H2018" s="198">
        <v>9.93</v>
      </c>
      <c r="Q2018" s="221">
        <f>(Q5103*10000)*TEA!$M$15*10^-6</f>
        <v>38.706135237449999</v>
      </c>
      <c r="R2018" s="221">
        <f>(R5103*10000)*TEA!$O$15*10^-6</f>
        <v>38.706135237449999</v>
      </c>
      <c r="AA2018">
        <f t="shared" si="192"/>
        <v>1</v>
      </c>
      <c r="AB2018" s="197">
        <v>39003</v>
      </c>
      <c r="AC2018" s="197">
        <v>35119</v>
      </c>
      <c r="AD2018" s="197">
        <f t="shared" si="191"/>
        <v>35119</v>
      </c>
      <c r="AE2018" s="197">
        <v>27050</v>
      </c>
      <c r="AJ2018">
        <v>0</v>
      </c>
      <c r="AK2018">
        <v>0</v>
      </c>
      <c r="AU2018" s="198">
        <v>0.27272727299999999</v>
      </c>
      <c r="AV2018" s="6">
        <v>0</v>
      </c>
      <c r="AW2018" s="198">
        <v>0.38356000000000001</v>
      </c>
      <c r="BO2018" s="198"/>
      <c r="BP2018" s="354">
        <f t="shared" si="187"/>
        <v>30266.19275753892</v>
      </c>
      <c r="BQ2018" s="354">
        <f t="shared" si="188"/>
        <v>0</v>
      </c>
      <c r="BR2018" s="354">
        <f t="shared" si="189"/>
        <v>103026.70914000001</v>
      </c>
      <c r="CG2018" s="198"/>
      <c r="CH2018">
        <f>(Transest!$J$14/HexExtSoy!$K$4)</f>
        <v>0.20257267294641951</v>
      </c>
      <c r="CI2018">
        <f>(HydroProcOil!$K$14/HexExtSoy!$K$4)</f>
        <v>0.10977777777777777</v>
      </c>
      <c r="CJ2018">
        <f>(StarchFerm!$K$24/StarchFerm!$K$4)</f>
        <v>0.33157302630665886</v>
      </c>
      <c r="CY2018" s="198"/>
      <c r="CZ2018">
        <f>BP2018*CH2018*1000*LCI!$E$93</f>
        <v>231449159.6469349</v>
      </c>
      <c r="DA2018">
        <f>BQ2018*CI2018*1000*(LCI!$E$99)</f>
        <v>0</v>
      </c>
      <c r="DB2018">
        <f>BR2018*CJ2018*1000*(LCI!$E$96)</f>
        <v>920635655.09207594</v>
      </c>
    </row>
    <row r="2019" spans="1:106" x14ac:dyDescent="0.25">
      <c r="A2019" s="197">
        <v>39005</v>
      </c>
      <c r="B2019" s="197" t="s">
        <v>1900</v>
      </c>
      <c r="C2019" s="197" t="s">
        <v>1901</v>
      </c>
      <c r="D2019" s="197">
        <v>-82.269219100000001</v>
      </c>
      <c r="E2019" s="197">
        <v>40.861220000000003</v>
      </c>
      <c r="F2019">
        <v>2.93</v>
      </c>
      <c r="G2019">
        <f t="shared" si="190"/>
        <v>2.93</v>
      </c>
      <c r="H2019" s="198">
        <v>9.43</v>
      </c>
      <c r="Q2019" s="221">
        <f>(Q5104*10000)*TEA!$M$15*10^-6</f>
        <v>37.536778649249996</v>
      </c>
      <c r="R2019" s="221">
        <f>(R5104*10000)*TEA!$O$15*10^-6</f>
        <v>37.536778649249996</v>
      </c>
      <c r="AA2019">
        <f t="shared" si="192"/>
        <v>1</v>
      </c>
      <c r="AB2019" s="197">
        <v>39005</v>
      </c>
      <c r="AC2019" s="197">
        <v>17364</v>
      </c>
      <c r="AD2019" s="197">
        <f t="shared" si="191"/>
        <v>17364</v>
      </c>
      <c r="AE2019" s="197">
        <v>12508</v>
      </c>
      <c r="AJ2019">
        <v>0</v>
      </c>
      <c r="AK2019">
        <v>0</v>
      </c>
      <c r="AU2019" s="198">
        <v>0.27272727299999999</v>
      </c>
      <c r="AV2019" s="6">
        <v>0</v>
      </c>
      <c r="AW2019" s="198">
        <v>0.38356000000000001</v>
      </c>
      <c r="BO2019" s="198"/>
      <c r="BP2019" s="354">
        <f t="shared" si="187"/>
        <v>13875.41455932996</v>
      </c>
      <c r="BQ2019" s="354">
        <f t="shared" si="188"/>
        <v>0</v>
      </c>
      <c r="BR2019" s="354">
        <f t="shared" si="189"/>
        <v>45241.0707664</v>
      </c>
      <c r="CG2019" s="198"/>
      <c r="CH2019">
        <f>(Transest!$J$14/HexExtSoy!$K$4)</f>
        <v>0.20257267294641951</v>
      </c>
      <c r="CI2019">
        <f>(HydroProcOil!$K$14/HexExtSoy!$K$4)</f>
        <v>0.10977777777777777</v>
      </c>
      <c r="CJ2019">
        <f>(StarchFerm!$K$24/StarchFerm!$K$4)</f>
        <v>0.33157302630665886</v>
      </c>
      <c r="CY2019" s="198"/>
      <c r="CZ2019">
        <f>BP2019*CH2019*1000*LCI!$E$93</f>
        <v>106106938.03599836</v>
      </c>
      <c r="DA2019">
        <f>BQ2019*CI2019*1000*(LCI!$E$99)</f>
        <v>0</v>
      </c>
      <c r="DB2019">
        <f>BR2019*CJ2019*1000*(LCI!$E$96)</f>
        <v>404269370.24159354</v>
      </c>
    </row>
    <row r="2020" spans="1:106" x14ac:dyDescent="0.25">
      <c r="A2020" s="197">
        <v>39007</v>
      </c>
      <c r="B2020" s="197" t="s">
        <v>1900</v>
      </c>
      <c r="C2020" s="197" t="s">
        <v>1902</v>
      </c>
      <c r="D2020" s="197">
        <v>-80.756465199999994</v>
      </c>
      <c r="E2020" s="197">
        <v>41.710169999999998</v>
      </c>
      <c r="F2020">
        <v>3.04</v>
      </c>
      <c r="G2020">
        <f t="shared" si="190"/>
        <v>3.04</v>
      </c>
      <c r="H2020" s="198">
        <v>10.4</v>
      </c>
      <c r="Q2020" s="221">
        <f>(Q5105*10000)*TEA!$M$15*10^-6</f>
        <v>35.015838343199995</v>
      </c>
      <c r="R2020" s="221">
        <f>(R5105*10000)*TEA!$O$15*10^-6</f>
        <v>35.015838343199995</v>
      </c>
      <c r="AA2020">
        <f t="shared" si="192"/>
        <v>1</v>
      </c>
      <c r="AB2020" s="197">
        <v>39007</v>
      </c>
      <c r="AC2020" s="197">
        <v>16732</v>
      </c>
      <c r="AD2020" s="197">
        <f t="shared" si="191"/>
        <v>16732</v>
      </c>
      <c r="AE2020" s="197">
        <v>6679</v>
      </c>
      <c r="AJ2020">
        <v>0</v>
      </c>
      <c r="AK2020">
        <v>0</v>
      </c>
      <c r="AU2020" s="198">
        <v>0.27272727299999999</v>
      </c>
      <c r="AV2020" s="6">
        <v>0</v>
      </c>
      <c r="AW2020" s="198">
        <v>0.38356000000000001</v>
      </c>
      <c r="BO2020" s="198"/>
      <c r="BP2020" s="354">
        <f t="shared" si="187"/>
        <v>13872.349104781439</v>
      </c>
      <c r="BQ2020" s="354">
        <f t="shared" si="188"/>
        <v>0</v>
      </c>
      <c r="BR2020" s="354">
        <f t="shared" si="189"/>
        <v>26642.691296000005</v>
      </c>
      <c r="CG2020" s="198"/>
      <c r="CH2020">
        <f>(Transest!$J$14/HexExtSoy!$K$4)</f>
        <v>0.20257267294641951</v>
      </c>
      <c r="CI2020">
        <f>(HydroProcOil!$K$14/HexExtSoy!$K$4)</f>
        <v>0.10977777777777777</v>
      </c>
      <c r="CJ2020">
        <f>(StarchFerm!$K$24/StarchFerm!$K$4)</f>
        <v>0.33157302630665886</v>
      </c>
      <c r="CY2020" s="198"/>
      <c r="CZ2020">
        <f>BP2020*CH2020*1000*LCI!$E$93</f>
        <v>106083496.14210457</v>
      </c>
      <c r="DA2020">
        <f>BQ2020*CI2020*1000*(LCI!$E$99)</f>
        <v>0</v>
      </c>
      <c r="DB2020">
        <f>BR2020*CJ2020*1000*(LCI!$E$96)</f>
        <v>238076240.22405916</v>
      </c>
    </row>
    <row r="2021" spans="1:106" x14ac:dyDescent="0.25">
      <c r="A2021" s="197">
        <v>39009</v>
      </c>
      <c r="B2021" s="197" t="s">
        <v>1900</v>
      </c>
      <c r="C2021" s="197" t="s">
        <v>1903</v>
      </c>
      <c r="D2021" s="197">
        <v>-82.040525200000005</v>
      </c>
      <c r="E2021" s="197">
        <v>39.345759999999999</v>
      </c>
      <c r="F2021">
        <v>2.99</v>
      </c>
      <c r="G2021">
        <f t="shared" si="190"/>
        <v>2.99</v>
      </c>
      <c r="H2021" s="198">
        <v>9.14</v>
      </c>
      <c r="Q2021" s="221">
        <f>(Q5106*10000)*TEA!$M$15*10^-6</f>
        <v>40.538787725250003</v>
      </c>
      <c r="R2021" s="221">
        <f>(R5106*10000)*TEA!$O$15*10^-6</f>
        <v>40.538787725250003</v>
      </c>
      <c r="AA2021">
        <f t="shared" si="192"/>
        <v>1</v>
      </c>
      <c r="AB2021" s="197">
        <v>39009</v>
      </c>
      <c r="AC2021" s="197">
        <v>1127</v>
      </c>
      <c r="AD2021" s="197">
        <f t="shared" si="191"/>
        <v>1127</v>
      </c>
      <c r="AE2021" s="197">
        <v>1036</v>
      </c>
      <c r="AJ2021">
        <v>0</v>
      </c>
      <c r="AK2021">
        <v>0</v>
      </c>
      <c r="AU2021" s="198">
        <v>0.27272727299999999</v>
      </c>
      <c r="AV2021" s="6">
        <v>0</v>
      </c>
      <c r="AW2021" s="198">
        <v>0.38356000000000001</v>
      </c>
      <c r="BO2021" s="198"/>
      <c r="BP2021" s="354">
        <f t="shared" si="187"/>
        <v>919.01727364628994</v>
      </c>
      <c r="BQ2021" s="354">
        <f t="shared" si="188"/>
        <v>0</v>
      </c>
      <c r="BR2021" s="354">
        <f t="shared" si="189"/>
        <v>3631.9449824000003</v>
      </c>
      <c r="CG2021" s="198"/>
      <c r="CH2021">
        <f>(Transest!$J$14/HexExtSoy!$K$4)</f>
        <v>0.20257267294641951</v>
      </c>
      <c r="CI2021">
        <f>(HydroProcOil!$K$14/HexExtSoy!$K$4)</f>
        <v>0.10977777777777777</v>
      </c>
      <c r="CJ2021">
        <f>(StarchFerm!$K$24/StarchFerm!$K$4)</f>
        <v>0.33157302630665886</v>
      </c>
      <c r="CY2021" s="198"/>
      <c r="CZ2021">
        <f>BP2021*CH2021*1000*LCI!$E$93</f>
        <v>7027833.9066438656</v>
      </c>
      <c r="DA2021">
        <f>BQ2021*CI2021*1000*(LCI!$E$99)</f>
        <v>0</v>
      </c>
      <c r="DB2021">
        <f>BR2021*CJ2021*1000*(LCI!$E$96)</f>
        <v>32454671.958768949</v>
      </c>
    </row>
    <row r="2022" spans="1:106" x14ac:dyDescent="0.25">
      <c r="A2022" s="197">
        <v>39011</v>
      </c>
      <c r="B2022" s="197" t="s">
        <v>1900</v>
      </c>
      <c r="C2022" s="197" t="s">
        <v>1904</v>
      </c>
      <c r="D2022" s="197">
        <v>-84.221918599999995</v>
      </c>
      <c r="E2022" s="197">
        <v>40.564210000000003</v>
      </c>
      <c r="F2022">
        <v>3.41</v>
      </c>
      <c r="G2022">
        <f t="shared" si="190"/>
        <v>3.41</v>
      </c>
      <c r="H2022" s="198">
        <v>10.58</v>
      </c>
      <c r="Q2022" s="221">
        <f>(Q5107*10000)*TEA!$M$15*10^-6</f>
        <v>39.065349428999994</v>
      </c>
      <c r="R2022" s="221">
        <f>(R5107*10000)*TEA!$O$15*10^-6</f>
        <v>39.065349428999994</v>
      </c>
      <c r="AA2022">
        <f t="shared" si="192"/>
        <v>1</v>
      </c>
      <c r="AB2022" s="197">
        <v>39011</v>
      </c>
      <c r="AC2022" s="197">
        <v>38964</v>
      </c>
      <c r="AD2022" s="197">
        <f t="shared" si="191"/>
        <v>38964</v>
      </c>
      <c r="AE2022" s="197">
        <v>26319</v>
      </c>
      <c r="AJ2022">
        <v>0</v>
      </c>
      <c r="AK2022">
        <v>0</v>
      </c>
      <c r="AU2022" s="198">
        <v>0.27272727299999999</v>
      </c>
      <c r="AV2022" s="6">
        <v>0</v>
      </c>
      <c r="AW2022" s="198">
        <v>0.38356000000000001</v>
      </c>
      <c r="BO2022" s="198"/>
      <c r="BP2022" s="354">
        <f t="shared" si="187"/>
        <v>36236.520036236521</v>
      </c>
      <c r="BQ2022" s="354">
        <f t="shared" si="188"/>
        <v>0</v>
      </c>
      <c r="BR2022" s="354">
        <f t="shared" si="189"/>
        <v>106804.20747120002</v>
      </c>
      <c r="CG2022" s="198"/>
      <c r="CH2022">
        <f>(Transest!$J$14/HexExtSoy!$K$4)</f>
        <v>0.20257267294641951</v>
      </c>
      <c r="CI2022">
        <f>(HydroProcOil!$K$14/HexExtSoy!$K$4)</f>
        <v>0.10977777777777777</v>
      </c>
      <c r="CJ2022">
        <f>(StarchFerm!$K$24/StarchFerm!$K$4)</f>
        <v>0.33157302630665886</v>
      </c>
      <c r="CY2022" s="198"/>
      <c r="CZ2022">
        <f>BP2022*CH2022*1000*LCI!$E$93</f>
        <v>277104959.25613868</v>
      </c>
      <c r="DA2022">
        <f>BQ2022*CI2022*1000*(LCI!$E$99)</f>
        <v>0</v>
      </c>
      <c r="DB2022">
        <f>BR2022*CJ2022*1000*(LCI!$E$96)</f>
        <v>954390976.210096</v>
      </c>
    </row>
    <row r="2023" spans="1:106" x14ac:dyDescent="0.25">
      <c r="A2023" s="197">
        <v>39013</v>
      </c>
      <c r="B2023" s="197" t="s">
        <v>1900</v>
      </c>
      <c r="C2023" s="197" t="s">
        <v>1905</v>
      </c>
      <c r="D2023" s="197">
        <v>-80.992092900000003</v>
      </c>
      <c r="E2023" s="197">
        <v>40.030320000000003</v>
      </c>
      <c r="F2023">
        <v>1.87</v>
      </c>
      <c r="G2023">
        <f t="shared" si="190"/>
        <v>1.87</v>
      </c>
      <c r="H2023" s="198">
        <v>8.02</v>
      </c>
      <c r="Q2023" s="221">
        <f>(Q5108*10000)*TEA!$M$15*10^-6</f>
        <v>38.204393535450002</v>
      </c>
      <c r="R2023" s="221">
        <f>(R5108*10000)*TEA!$O$15*10^-6</f>
        <v>38.204393535450002</v>
      </c>
      <c r="AA2023">
        <f t="shared" si="192"/>
        <v>1</v>
      </c>
      <c r="AB2023" s="197">
        <v>39013</v>
      </c>
      <c r="AC2023" s="197">
        <v>73</v>
      </c>
      <c r="AD2023" s="197">
        <f t="shared" si="191"/>
        <v>73</v>
      </c>
      <c r="AE2023" s="197">
        <v>172</v>
      </c>
      <c r="AJ2023">
        <v>0</v>
      </c>
      <c r="AK2023">
        <v>0</v>
      </c>
      <c r="AU2023" s="198">
        <v>0.27272727299999999</v>
      </c>
      <c r="AV2023" s="6">
        <v>0</v>
      </c>
      <c r="AW2023" s="198">
        <v>0.38356000000000001</v>
      </c>
      <c r="BO2023" s="198"/>
      <c r="BP2023" s="354">
        <f t="shared" si="187"/>
        <v>37.230000037230006</v>
      </c>
      <c r="BQ2023" s="354">
        <f t="shared" si="188"/>
        <v>0</v>
      </c>
      <c r="BR2023" s="354">
        <f t="shared" si="189"/>
        <v>529.09800639999992</v>
      </c>
      <c r="CG2023" s="198"/>
      <c r="CH2023">
        <f>(Transest!$J$14/HexExtSoy!$K$4)</f>
        <v>0.20257267294641951</v>
      </c>
      <c r="CI2023">
        <f>(HydroProcOil!$K$14/HexExtSoy!$K$4)</f>
        <v>0.10977777777777777</v>
      </c>
      <c r="CJ2023">
        <f>(StarchFerm!$K$24/StarchFerm!$K$4)</f>
        <v>0.33157302630665886</v>
      </c>
      <c r="CY2023" s="198"/>
      <c r="CZ2023">
        <f>BP2023*CH2023*1000*LCI!$E$93</f>
        <v>284702.21845547098</v>
      </c>
      <c r="DA2023">
        <f>BQ2023*CI2023*1000*(LCI!$E$99)</f>
        <v>0</v>
      </c>
      <c r="DB2023">
        <f>BR2023*CJ2023*1000*(LCI!$E$96)</f>
        <v>4727963.2029016903</v>
      </c>
    </row>
    <row r="2024" spans="1:106" x14ac:dyDescent="0.25">
      <c r="A2024" s="197">
        <v>39015</v>
      </c>
      <c r="B2024" s="197" t="s">
        <v>1900</v>
      </c>
      <c r="C2024" s="197" t="s">
        <v>1063</v>
      </c>
      <c r="D2024" s="197">
        <v>-83.868561600000007</v>
      </c>
      <c r="E2024" s="197">
        <v>38.938859999999998</v>
      </c>
      <c r="F2024">
        <v>3.27</v>
      </c>
      <c r="G2024">
        <f t="shared" si="190"/>
        <v>3.27</v>
      </c>
      <c r="H2024" s="198">
        <v>11.15</v>
      </c>
      <c r="Q2024" s="221">
        <f>(Q5109*10000)*TEA!$M$15*10^-6</f>
        <v>42.135523601850004</v>
      </c>
      <c r="R2024" s="221">
        <f>(R5109*10000)*TEA!$O$15*10^-6</f>
        <v>42.135523601850004</v>
      </c>
      <c r="AA2024">
        <f t="shared" si="192"/>
        <v>1</v>
      </c>
      <c r="AB2024" s="197">
        <v>39015</v>
      </c>
      <c r="AC2024" s="197">
        <v>40177</v>
      </c>
      <c r="AD2024" s="197">
        <f t="shared" si="191"/>
        <v>40177</v>
      </c>
      <c r="AE2024" s="197">
        <v>8548</v>
      </c>
      <c r="AJ2024">
        <v>0</v>
      </c>
      <c r="AK2024">
        <v>0</v>
      </c>
      <c r="AU2024" s="198">
        <v>0.27272727299999999</v>
      </c>
      <c r="AV2024" s="6">
        <v>0</v>
      </c>
      <c r="AW2024" s="198">
        <v>0.38356000000000001</v>
      </c>
      <c r="BO2024" s="198"/>
      <c r="BP2024" s="354">
        <f t="shared" si="187"/>
        <v>35830.579126739671</v>
      </c>
      <c r="BQ2024" s="354">
        <f t="shared" si="188"/>
        <v>0</v>
      </c>
      <c r="BR2024" s="354">
        <f t="shared" si="189"/>
        <v>36557.180311999997</v>
      </c>
      <c r="CG2024" s="198"/>
      <c r="CH2024">
        <f>(Transest!$J$14/HexExtSoy!$K$4)</f>
        <v>0.20257267294641951</v>
      </c>
      <c r="CI2024">
        <f>(HydroProcOil!$K$14/HexExtSoy!$K$4)</f>
        <v>0.10977777777777777</v>
      </c>
      <c r="CJ2024">
        <f>(StarchFerm!$K$24/StarchFerm!$K$4)</f>
        <v>0.33157302630665886</v>
      </c>
      <c r="CY2024" s="198"/>
      <c r="CZ2024">
        <f>BP2024*CH2024*1000*LCI!$E$93</f>
        <v>274000681.05629951</v>
      </c>
      <c r="DA2024">
        <f>BQ2024*CI2024*1000*(LCI!$E$99)</f>
        <v>0</v>
      </c>
      <c r="DB2024">
        <f>BR2024*CJ2024*1000*(LCI!$E$96)</f>
        <v>326671053.80531287</v>
      </c>
    </row>
    <row r="2025" spans="1:106" x14ac:dyDescent="0.25">
      <c r="A2025" s="197">
        <v>39017</v>
      </c>
      <c r="B2025" s="197" t="s">
        <v>1900</v>
      </c>
      <c r="C2025" s="197" t="s">
        <v>598</v>
      </c>
      <c r="D2025" s="197">
        <v>-84.574262599999997</v>
      </c>
      <c r="E2025" s="197">
        <v>39.446510000000004</v>
      </c>
      <c r="F2025">
        <v>3.26</v>
      </c>
      <c r="G2025">
        <f t="shared" si="190"/>
        <v>3.26</v>
      </c>
      <c r="H2025" s="198">
        <v>9.89</v>
      </c>
      <c r="Q2025" s="221">
        <f>(Q5110*10000)*TEA!$M$15*10^-6</f>
        <v>41.635461060449998</v>
      </c>
      <c r="R2025" s="221">
        <f>(R5110*10000)*TEA!$O$15*10^-6</f>
        <v>41.635461060449998</v>
      </c>
      <c r="AA2025">
        <f t="shared" si="192"/>
        <v>1</v>
      </c>
      <c r="AB2025" s="197">
        <v>39017</v>
      </c>
      <c r="AC2025" s="197">
        <v>16644</v>
      </c>
      <c r="AD2025" s="197">
        <f t="shared" si="191"/>
        <v>16644</v>
      </c>
      <c r="AE2025" s="197">
        <v>11735</v>
      </c>
      <c r="AJ2025">
        <v>0</v>
      </c>
      <c r="AK2025">
        <v>0</v>
      </c>
      <c r="AU2025" s="198">
        <v>0.27272727299999999</v>
      </c>
      <c r="AV2025" s="6">
        <v>0</v>
      </c>
      <c r="AW2025" s="198">
        <v>0.38356000000000001</v>
      </c>
      <c r="BO2025" s="198"/>
      <c r="BP2025" s="354">
        <f t="shared" si="187"/>
        <v>14798.029105707119</v>
      </c>
      <c r="BQ2025" s="354">
        <f t="shared" si="188"/>
        <v>0</v>
      </c>
      <c r="BR2025" s="354">
        <f t="shared" si="189"/>
        <v>44515.647574000002</v>
      </c>
      <c r="CG2025" s="198"/>
      <c r="CH2025">
        <f>(Transest!$J$14/HexExtSoy!$K$4)</f>
        <v>0.20257267294641951</v>
      </c>
      <c r="CI2025">
        <f>(HydroProcOil!$K$14/HexExtSoy!$K$4)</f>
        <v>0.10977777777777777</v>
      </c>
      <c r="CJ2025">
        <f>(StarchFerm!$K$24/StarchFerm!$K$4)</f>
        <v>0.33157302630665886</v>
      </c>
      <c r="CY2025" s="198"/>
      <c r="CZ2025">
        <f>BP2025*CH2025*1000*LCI!$E$93</f>
        <v>113162280.71314569</v>
      </c>
      <c r="DA2025">
        <f>BQ2025*CI2025*1000*(LCI!$E$99)</f>
        <v>0</v>
      </c>
      <c r="DB2025">
        <f>BR2025*CJ2025*1000*(LCI!$E$96)</f>
        <v>397787066.1718145</v>
      </c>
    </row>
    <row r="2026" spans="1:106" x14ac:dyDescent="0.25">
      <c r="A2026" s="197">
        <v>39019</v>
      </c>
      <c r="B2026" s="197" t="s">
        <v>1900</v>
      </c>
      <c r="C2026" s="197" t="s">
        <v>682</v>
      </c>
      <c r="D2026" s="197">
        <v>-81.083060700000004</v>
      </c>
      <c r="E2026" s="197">
        <v>40.593029999999999</v>
      </c>
      <c r="F2026">
        <v>2.73</v>
      </c>
      <c r="G2026">
        <f t="shared" si="190"/>
        <v>2.73</v>
      </c>
      <c r="H2026" s="198">
        <v>8.24</v>
      </c>
      <c r="Q2026" s="221">
        <f>(Q5111*10000)*TEA!$M$15*10^-6</f>
        <v>37.488007798199995</v>
      </c>
      <c r="R2026" s="221">
        <f>(R5111*10000)*TEA!$O$15*10^-6</f>
        <v>37.488007798199995</v>
      </c>
      <c r="AA2026">
        <f t="shared" si="192"/>
        <v>1</v>
      </c>
      <c r="AB2026" s="197">
        <v>39019</v>
      </c>
      <c r="AC2026" s="197">
        <v>4571</v>
      </c>
      <c r="AD2026" s="197">
        <f t="shared" si="191"/>
        <v>4571</v>
      </c>
      <c r="AE2026" s="197">
        <v>5091</v>
      </c>
      <c r="AJ2026">
        <v>0</v>
      </c>
      <c r="AK2026">
        <v>0</v>
      </c>
      <c r="AU2026" s="198">
        <v>0.27272727299999999</v>
      </c>
      <c r="AV2026" s="6">
        <v>0</v>
      </c>
      <c r="AW2026" s="198">
        <v>0.38356000000000001</v>
      </c>
      <c r="BO2026" s="198"/>
      <c r="BP2026" s="354">
        <f t="shared" si="187"/>
        <v>3403.31727613059</v>
      </c>
      <c r="BQ2026" s="354">
        <f t="shared" si="188"/>
        <v>0</v>
      </c>
      <c r="BR2026" s="354">
        <f t="shared" si="189"/>
        <v>16090.280630400002</v>
      </c>
      <c r="CG2026" s="198"/>
      <c r="CH2026">
        <f>(Transest!$J$14/HexExtSoy!$K$4)</f>
        <v>0.20257267294641951</v>
      </c>
      <c r="CI2026">
        <f>(HydroProcOil!$K$14/HexExtSoy!$K$4)</f>
        <v>0.10977777777777777</v>
      </c>
      <c r="CJ2026">
        <f>(StarchFerm!$K$24/StarchFerm!$K$4)</f>
        <v>0.33157302630665886</v>
      </c>
      <c r="CY2026" s="198"/>
      <c r="CZ2026">
        <f>BP2026*CH2026*1000*LCI!$E$93</f>
        <v>26025570.176021427</v>
      </c>
      <c r="DA2026">
        <f>BQ2026*CI2026*1000*(LCI!$E$99)</f>
        <v>0</v>
      </c>
      <c r="DB2026">
        <f>BR2026*CJ2026*1000*(LCI!$E$96)</f>
        <v>143781027.00198162</v>
      </c>
    </row>
    <row r="2027" spans="1:106" x14ac:dyDescent="0.25">
      <c r="A2027" s="197">
        <v>39021</v>
      </c>
      <c r="B2027" s="197" t="s">
        <v>1900</v>
      </c>
      <c r="C2027" s="197" t="s">
        <v>1066</v>
      </c>
      <c r="D2027" s="197">
        <v>-83.767086199999994</v>
      </c>
      <c r="E2027" s="197">
        <v>40.14705</v>
      </c>
      <c r="F2027">
        <v>3.72</v>
      </c>
      <c r="G2027">
        <f t="shared" si="190"/>
        <v>3.72</v>
      </c>
      <c r="H2027" s="198">
        <v>11.83</v>
      </c>
      <c r="Q2027" s="221">
        <f>(Q5112*10000)*TEA!$M$15*10^-6</f>
        <v>39.644337643200004</v>
      </c>
      <c r="R2027" s="221">
        <f>(R5112*10000)*TEA!$O$15*10^-6</f>
        <v>39.644337643200004</v>
      </c>
      <c r="AA2027">
        <f t="shared" si="192"/>
        <v>1</v>
      </c>
      <c r="AB2027" s="197">
        <v>39021</v>
      </c>
      <c r="AC2027" s="197">
        <v>30964</v>
      </c>
      <c r="AD2027" s="197">
        <f t="shared" si="191"/>
        <v>30964</v>
      </c>
      <c r="AE2027" s="197">
        <v>29101</v>
      </c>
      <c r="AJ2027">
        <v>0</v>
      </c>
      <c r="AK2027">
        <v>0</v>
      </c>
      <c r="AU2027" s="198">
        <v>0.27272727299999999</v>
      </c>
      <c r="AV2027" s="6">
        <v>0</v>
      </c>
      <c r="AW2027" s="198">
        <v>0.38356000000000001</v>
      </c>
      <c r="BO2027" s="198"/>
      <c r="BP2027" s="354">
        <f t="shared" si="187"/>
        <v>31414.38548595984</v>
      </c>
      <c r="BQ2027" s="354">
        <f t="shared" si="188"/>
        <v>0</v>
      </c>
      <c r="BR2027" s="354">
        <f t="shared" si="189"/>
        <v>132046.21819480002</v>
      </c>
      <c r="CG2027" s="198"/>
      <c r="CH2027">
        <f>(Transest!$J$14/HexExtSoy!$K$4)</f>
        <v>0.20257267294641951</v>
      </c>
      <c r="CI2027">
        <f>(HydroProcOil!$K$14/HexExtSoy!$K$4)</f>
        <v>0.10977777777777777</v>
      </c>
      <c r="CJ2027">
        <f>(StarchFerm!$K$24/StarchFerm!$K$4)</f>
        <v>0.33157302630665886</v>
      </c>
      <c r="CY2027" s="198"/>
      <c r="CZ2027">
        <f>BP2027*CH2027*1000*LCI!$E$93</f>
        <v>240229525.39146844</v>
      </c>
      <c r="DA2027">
        <f>BQ2027*CI2027*1000*(LCI!$E$99)</f>
        <v>0</v>
      </c>
      <c r="DB2027">
        <f>BR2027*CJ2027*1000*(LCI!$E$96)</f>
        <v>1179950884.6294196</v>
      </c>
    </row>
    <row r="2028" spans="1:106" x14ac:dyDescent="0.25">
      <c r="A2028" s="197">
        <v>39023</v>
      </c>
      <c r="B2028" s="197" t="s">
        <v>1900</v>
      </c>
      <c r="C2028" s="197" t="s">
        <v>684</v>
      </c>
      <c r="D2028" s="197">
        <v>-83.785537000000005</v>
      </c>
      <c r="E2028" s="197">
        <v>39.922930000000001</v>
      </c>
      <c r="F2028">
        <v>3.75</v>
      </c>
      <c r="G2028">
        <f t="shared" si="190"/>
        <v>3.75</v>
      </c>
      <c r="H2028" s="198">
        <v>12.14</v>
      </c>
      <c r="Q2028" s="221">
        <f>(Q5113*10000)*TEA!$M$15*10^-6</f>
        <v>39.984512763150001</v>
      </c>
      <c r="R2028" s="221">
        <f>(R5113*10000)*TEA!$O$15*10^-6</f>
        <v>39.984512763150001</v>
      </c>
      <c r="AA2028">
        <f t="shared" si="192"/>
        <v>1</v>
      </c>
      <c r="AB2028" s="197">
        <v>39023</v>
      </c>
      <c r="AC2028" s="197">
        <v>29252</v>
      </c>
      <c r="AD2028" s="197">
        <f t="shared" si="191"/>
        <v>29252</v>
      </c>
      <c r="AE2028" s="197">
        <v>25153</v>
      </c>
      <c r="AJ2028">
        <v>0</v>
      </c>
      <c r="AK2028">
        <v>0</v>
      </c>
      <c r="AU2028" s="198">
        <v>0.27272727299999999</v>
      </c>
      <c r="AV2028" s="6">
        <v>0</v>
      </c>
      <c r="AW2028" s="198">
        <v>0.38356000000000001</v>
      </c>
      <c r="BO2028" s="198"/>
      <c r="BP2028" s="354">
        <f t="shared" si="187"/>
        <v>29916.818211735001</v>
      </c>
      <c r="BQ2028" s="354">
        <f t="shared" si="188"/>
        <v>0</v>
      </c>
      <c r="BR2028" s="354">
        <f t="shared" si="189"/>
        <v>117122.89201520002</v>
      </c>
      <c r="CG2028" s="198"/>
      <c r="CH2028">
        <f>(Transest!$J$14/HexExtSoy!$K$4)</f>
        <v>0.20257267294641951</v>
      </c>
      <c r="CI2028">
        <f>(HydroProcOil!$K$14/HexExtSoy!$K$4)</f>
        <v>0.10977777777777777</v>
      </c>
      <c r="CJ2028">
        <f>(StarchFerm!$K$24/StarchFerm!$K$4)</f>
        <v>0.33157302630665886</v>
      </c>
      <c r="CY2028" s="198"/>
      <c r="CZ2028">
        <f>BP2028*CH2028*1000*LCI!$E$93</f>
        <v>228777451.12792385</v>
      </c>
      <c r="DA2028">
        <f>BQ2028*CI2028*1000*(LCI!$E$99)</f>
        <v>0</v>
      </c>
      <c r="DB2028">
        <f>BR2028*CJ2028*1000*(LCI!$E$96)</f>
        <v>1046597637.8044696</v>
      </c>
    </row>
    <row r="2029" spans="1:106" x14ac:dyDescent="0.25">
      <c r="A2029" s="197">
        <v>39025</v>
      </c>
      <c r="B2029" s="197" t="s">
        <v>1900</v>
      </c>
      <c r="C2029" s="197" t="s">
        <v>1906</v>
      </c>
      <c r="D2029" s="197">
        <v>-84.151636100000005</v>
      </c>
      <c r="E2029" s="197">
        <v>39.05968</v>
      </c>
      <c r="F2029">
        <v>3.25</v>
      </c>
      <c r="G2029">
        <f t="shared" si="190"/>
        <v>3.25</v>
      </c>
      <c r="H2029" s="198">
        <v>10.87</v>
      </c>
      <c r="Q2029" s="221">
        <f>(Q5114*10000)*TEA!$M$15*10^-6</f>
        <v>42.086183525999999</v>
      </c>
      <c r="R2029" s="221">
        <f>(R5114*10000)*TEA!$O$15*10^-6</f>
        <v>42.086183525999999</v>
      </c>
      <c r="AA2029">
        <f t="shared" si="192"/>
        <v>1</v>
      </c>
      <c r="AB2029" s="197">
        <v>39025</v>
      </c>
      <c r="AC2029" s="197">
        <v>14915</v>
      </c>
      <c r="AD2029" s="197">
        <f t="shared" si="191"/>
        <v>14915</v>
      </c>
      <c r="AE2029" s="197">
        <v>5183</v>
      </c>
      <c r="AJ2029">
        <v>0</v>
      </c>
      <c r="AK2029">
        <v>0</v>
      </c>
      <c r="AU2029" s="198">
        <v>0.27272727299999999</v>
      </c>
      <c r="AV2029" s="6">
        <v>0</v>
      </c>
      <c r="AW2029" s="198">
        <v>0.38356000000000001</v>
      </c>
      <c r="BO2029" s="198"/>
      <c r="BP2029" s="354">
        <f t="shared" si="187"/>
        <v>13220.113649583749</v>
      </c>
      <c r="BQ2029" s="354">
        <f t="shared" si="188"/>
        <v>0</v>
      </c>
      <c r="BR2029" s="354">
        <f t="shared" si="189"/>
        <v>21609.467387600002</v>
      </c>
      <c r="CG2029" s="198"/>
      <c r="CH2029">
        <f>(Transest!$J$14/HexExtSoy!$K$4)</f>
        <v>0.20257267294641951</v>
      </c>
      <c r="CI2029">
        <f>(HydroProcOil!$K$14/HexExtSoy!$K$4)</f>
        <v>0.10977777777777777</v>
      </c>
      <c r="CJ2029">
        <f>(StarchFerm!$K$24/StarchFerm!$K$4)</f>
        <v>0.33157302630665886</v>
      </c>
      <c r="CY2029" s="198"/>
      <c r="CZ2029">
        <f>BP2029*CH2029*1000*LCI!$E$93</f>
        <v>101095774.38909885</v>
      </c>
      <c r="DA2029">
        <f>BQ2029*CI2029*1000*(LCI!$E$99)</f>
        <v>0</v>
      </c>
      <c r="DB2029">
        <f>BR2029*CJ2029*1000*(LCI!$E$96)</f>
        <v>193099889.63677362</v>
      </c>
    </row>
    <row r="2030" spans="1:106" x14ac:dyDescent="0.25">
      <c r="A2030" s="197">
        <v>39027</v>
      </c>
      <c r="B2030" s="197" t="s">
        <v>1900</v>
      </c>
      <c r="C2030" s="197" t="s">
        <v>1068</v>
      </c>
      <c r="D2030" s="197">
        <v>-83.806792900000005</v>
      </c>
      <c r="E2030" s="197">
        <v>39.423940000000002</v>
      </c>
      <c r="F2030">
        <v>3.59</v>
      </c>
      <c r="G2030">
        <f t="shared" si="190"/>
        <v>3.59</v>
      </c>
      <c r="H2030" s="198">
        <v>12.56</v>
      </c>
      <c r="Q2030" s="221">
        <f>(Q5115*10000)*TEA!$M$15*10^-6</f>
        <v>40.939131200849992</v>
      </c>
      <c r="R2030" s="221">
        <f>(R5115*10000)*TEA!$O$15*10^-6</f>
        <v>40.939131200849992</v>
      </c>
      <c r="AA2030">
        <f t="shared" si="192"/>
        <v>1</v>
      </c>
      <c r="AB2030" s="197">
        <v>39027</v>
      </c>
      <c r="AC2030" s="197">
        <v>46582</v>
      </c>
      <c r="AD2030" s="197">
        <f t="shared" si="191"/>
        <v>46582</v>
      </c>
      <c r="AE2030" s="197">
        <v>25735</v>
      </c>
      <c r="AJ2030">
        <v>0</v>
      </c>
      <c r="AK2030">
        <v>0</v>
      </c>
      <c r="AU2030" s="198">
        <v>0.27272727299999999</v>
      </c>
      <c r="AV2030" s="6">
        <v>0</v>
      </c>
      <c r="AW2030" s="198">
        <v>0.38356000000000001</v>
      </c>
      <c r="BO2030" s="198"/>
      <c r="BP2030" s="354">
        <f t="shared" si="187"/>
        <v>45608.012772880742</v>
      </c>
      <c r="BQ2030" s="354">
        <f t="shared" si="188"/>
        <v>0</v>
      </c>
      <c r="BR2030" s="354">
        <f t="shared" si="189"/>
        <v>123978.71249600002</v>
      </c>
      <c r="CG2030" s="198"/>
      <c r="CH2030">
        <f>(Transest!$J$14/HexExtSoy!$K$4)</f>
        <v>0.20257267294641951</v>
      </c>
      <c r="CI2030">
        <f>(HydroProcOil!$K$14/HexExtSoy!$K$4)</f>
        <v>0.10977777777777777</v>
      </c>
      <c r="CJ2030">
        <f>(StarchFerm!$K$24/StarchFerm!$K$4)</f>
        <v>0.33157302630665886</v>
      </c>
      <c r="CY2030" s="198"/>
      <c r="CZ2030">
        <f>BP2030*CH2030*1000*LCI!$E$93</f>
        <v>348769873.8329277</v>
      </c>
      <c r="DA2030">
        <f>BQ2030*CI2030*1000*(LCI!$E$99)</f>
        <v>0</v>
      </c>
      <c r="DB2030">
        <f>BR2030*CJ2030*1000*(LCI!$E$96)</f>
        <v>1107860516.4523566</v>
      </c>
    </row>
    <row r="2031" spans="1:106" x14ac:dyDescent="0.25">
      <c r="A2031" s="197">
        <v>39029</v>
      </c>
      <c r="B2031" s="197" t="s">
        <v>1900</v>
      </c>
      <c r="C2031" s="197" t="s">
        <v>1907</v>
      </c>
      <c r="D2031" s="197">
        <v>-80.772490300000001</v>
      </c>
      <c r="E2031" s="197">
        <v>40.78219</v>
      </c>
      <c r="F2031">
        <v>3.05</v>
      </c>
      <c r="G2031">
        <f t="shared" si="190"/>
        <v>3.05</v>
      </c>
      <c r="H2031" s="198">
        <v>9.56</v>
      </c>
      <c r="Q2031" s="221">
        <f>(Q5116*10000)*TEA!$M$15*10^-6</f>
        <v>37.118310711749999</v>
      </c>
      <c r="R2031" s="221">
        <f>(R5116*10000)*TEA!$O$15*10^-6</f>
        <v>37.118310711749999</v>
      </c>
      <c r="AA2031">
        <f t="shared" si="192"/>
        <v>1</v>
      </c>
      <c r="AB2031" s="197">
        <v>39029</v>
      </c>
      <c r="AC2031" s="197">
        <v>10901</v>
      </c>
      <c r="AD2031" s="197">
        <f t="shared" si="191"/>
        <v>10901</v>
      </c>
      <c r="AE2031" s="197">
        <v>9129</v>
      </c>
      <c r="AJ2031">
        <v>0</v>
      </c>
      <c r="AK2031">
        <v>0</v>
      </c>
      <c r="AU2031" s="198">
        <v>0.27272727299999999</v>
      </c>
      <c r="AV2031" s="6">
        <v>0</v>
      </c>
      <c r="AW2031" s="198">
        <v>0.38356000000000001</v>
      </c>
      <c r="BO2031" s="198"/>
      <c r="BP2031" s="354">
        <f t="shared" si="187"/>
        <v>9067.6500090676491</v>
      </c>
      <c r="BQ2031" s="354">
        <f t="shared" si="188"/>
        <v>0</v>
      </c>
      <c r="BR2031" s="354">
        <f t="shared" si="189"/>
        <v>33474.5239344</v>
      </c>
      <c r="CG2031" s="198"/>
      <c r="CH2031">
        <f>(Transest!$J$14/HexExtSoy!$K$4)</f>
        <v>0.20257267294641951</v>
      </c>
      <c r="CI2031">
        <f>(HydroProcOil!$K$14/HexExtSoy!$K$4)</f>
        <v>0.10977777777777777</v>
      </c>
      <c r="CJ2031">
        <f>(StarchFerm!$K$24/StarchFerm!$K$4)</f>
        <v>0.33157302630665886</v>
      </c>
      <c r="CY2031" s="198"/>
      <c r="CZ2031">
        <f>BP2031*CH2031*1000*LCI!$E$93</f>
        <v>69341393.262899563</v>
      </c>
      <c r="DA2031">
        <f>BQ2031*CI2031*1000*(LCI!$E$99)</f>
        <v>0</v>
      </c>
      <c r="DB2031">
        <f>BR2031*CJ2031*1000*(LCI!$E$96)</f>
        <v>299124766.07754451</v>
      </c>
    </row>
    <row r="2032" spans="1:106" x14ac:dyDescent="0.25">
      <c r="A2032" s="197">
        <v>39031</v>
      </c>
      <c r="B2032" s="197" t="s">
        <v>1900</v>
      </c>
      <c r="C2032" s="197" t="s">
        <v>1908</v>
      </c>
      <c r="D2032" s="197">
        <v>-81.919652400000004</v>
      </c>
      <c r="E2032" s="197">
        <v>40.316189999999999</v>
      </c>
      <c r="F2032">
        <v>3.07</v>
      </c>
      <c r="G2032">
        <f t="shared" si="190"/>
        <v>3.07</v>
      </c>
      <c r="H2032" s="198">
        <v>9.91</v>
      </c>
      <c r="Q2032" s="221">
        <f>(Q5117*10000)*TEA!$M$15*10^-6</f>
        <v>38.358350480699997</v>
      </c>
      <c r="R2032" s="221">
        <f>(R5117*10000)*TEA!$O$15*10^-6</f>
        <v>38.358350480699997</v>
      </c>
      <c r="AA2032">
        <f t="shared" si="192"/>
        <v>1</v>
      </c>
      <c r="AB2032" s="197">
        <v>39031</v>
      </c>
      <c r="AC2032" s="197">
        <v>8469</v>
      </c>
      <c r="AD2032" s="197">
        <f t="shared" si="191"/>
        <v>8469</v>
      </c>
      <c r="AE2032" s="197">
        <v>11289</v>
      </c>
      <c r="AJ2032">
        <v>0</v>
      </c>
      <c r="AK2032">
        <v>0</v>
      </c>
      <c r="AU2032" s="198">
        <v>0.27272727299999999</v>
      </c>
      <c r="AV2032" s="6">
        <v>0</v>
      </c>
      <c r="AW2032" s="198">
        <v>0.38356000000000001</v>
      </c>
      <c r="BO2032" s="198"/>
      <c r="BP2032" s="354">
        <f t="shared" si="187"/>
        <v>7090.862734363589</v>
      </c>
      <c r="BQ2032" s="354">
        <f t="shared" si="188"/>
        <v>0</v>
      </c>
      <c r="BR2032" s="354">
        <f t="shared" si="189"/>
        <v>42910.387604400006</v>
      </c>
      <c r="CG2032" s="198"/>
      <c r="CH2032">
        <f>(Transest!$J$14/HexExtSoy!$K$4)</f>
        <v>0.20257267294641951</v>
      </c>
      <c r="CI2032">
        <f>(HydroProcOil!$K$14/HexExtSoy!$K$4)</f>
        <v>0.10977777777777777</v>
      </c>
      <c r="CJ2032">
        <f>(StarchFerm!$K$24/StarchFerm!$K$4)</f>
        <v>0.33157302630665886</v>
      </c>
      <c r="CY2032" s="198"/>
      <c r="CZ2032">
        <f>BP2032*CH2032*1000*LCI!$E$93</f>
        <v>54224666.914256141</v>
      </c>
      <c r="DA2032">
        <f>BQ2032*CI2032*1000*(LCI!$E$99)</f>
        <v>0</v>
      </c>
      <c r="DB2032">
        <f>BR2032*CJ2032*1000*(LCI!$E$96)</f>
        <v>383442634.75163245</v>
      </c>
    </row>
    <row r="2033" spans="1:106" x14ac:dyDescent="0.25">
      <c r="A2033" s="197">
        <v>39033</v>
      </c>
      <c r="B2033" s="197" t="s">
        <v>1900</v>
      </c>
      <c r="C2033" s="197" t="s">
        <v>689</v>
      </c>
      <c r="D2033" s="197">
        <v>-82.915144299999994</v>
      </c>
      <c r="E2033" s="197">
        <v>40.861130000000003</v>
      </c>
      <c r="F2033">
        <v>3.49</v>
      </c>
      <c r="G2033">
        <f t="shared" si="190"/>
        <v>3.49</v>
      </c>
      <c r="H2033" s="198">
        <v>11.34</v>
      </c>
      <c r="Q2033" s="221">
        <f>(Q5118*10000)*TEA!$M$15*10^-6</f>
        <v>38.168034695549999</v>
      </c>
      <c r="R2033" s="221">
        <f>(R5118*10000)*TEA!$O$15*10^-6</f>
        <v>38.168034695549999</v>
      </c>
      <c r="AA2033">
        <f t="shared" si="192"/>
        <v>1</v>
      </c>
      <c r="AB2033" s="197">
        <v>39033</v>
      </c>
      <c r="AC2033" s="197">
        <v>45540</v>
      </c>
      <c r="AD2033" s="197">
        <f t="shared" si="191"/>
        <v>45540</v>
      </c>
      <c r="AE2033" s="197">
        <v>34920</v>
      </c>
      <c r="AJ2033">
        <v>0</v>
      </c>
      <c r="AK2033">
        <v>0</v>
      </c>
      <c r="AU2033" s="198">
        <v>0.27272727299999999</v>
      </c>
      <c r="AV2033" s="6">
        <v>0</v>
      </c>
      <c r="AW2033" s="198">
        <v>0.38356000000000001</v>
      </c>
      <c r="BO2033" s="198"/>
      <c r="BP2033" s="354">
        <f t="shared" si="187"/>
        <v>43345.8000433458</v>
      </c>
      <c r="BQ2033" s="354">
        <f t="shared" si="188"/>
        <v>0</v>
      </c>
      <c r="BR2033" s="354">
        <f t="shared" si="189"/>
        <v>151886.998368</v>
      </c>
      <c r="CG2033" s="198"/>
      <c r="CH2033">
        <f>(Transest!$J$14/HexExtSoy!$K$4)</f>
        <v>0.20257267294641951</v>
      </c>
      <c r="CI2033">
        <f>(HydroProcOil!$K$14/HexExtSoy!$K$4)</f>
        <v>0.10977777777777777</v>
      </c>
      <c r="CJ2033">
        <f>(StarchFerm!$K$24/StarchFerm!$K$4)</f>
        <v>0.33157302630665886</v>
      </c>
      <c r="CY2033" s="198"/>
      <c r="CZ2033">
        <f>BP2033*CH2033*1000*LCI!$E$93</f>
        <v>331470465.23575485</v>
      </c>
      <c r="DA2033">
        <f>BQ2033*CI2033*1000*(LCI!$E$99)</f>
        <v>0</v>
      </c>
      <c r="DB2033">
        <f>BR2033*CJ2033*1000*(LCI!$E$96)</f>
        <v>1357245974.4635568</v>
      </c>
    </row>
    <row r="2034" spans="1:106" x14ac:dyDescent="0.25">
      <c r="A2034" s="197">
        <v>39035</v>
      </c>
      <c r="B2034" s="197" t="s">
        <v>1900</v>
      </c>
      <c r="C2034" s="197" t="s">
        <v>1909</v>
      </c>
      <c r="D2034" s="197">
        <v>-81.6542484</v>
      </c>
      <c r="E2034" s="197">
        <v>41.438189999999999</v>
      </c>
      <c r="F2034">
        <v>0</v>
      </c>
      <c r="G2034">
        <f t="shared" si="190"/>
        <v>0</v>
      </c>
      <c r="H2034" s="198">
        <v>0</v>
      </c>
      <c r="Q2034" s="221">
        <f>(Q5119*10000)*TEA!$M$15*10^-6</f>
        <v>36.132706413000001</v>
      </c>
      <c r="R2034" s="221">
        <f>(R5119*10000)*TEA!$O$15*10^-6</f>
        <v>36.132706413000001</v>
      </c>
      <c r="AA2034">
        <f t="shared" si="192"/>
        <v>1</v>
      </c>
      <c r="AB2034" s="197">
        <v>39035</v>
      </c>
      <c r="AC2034" s="197">
        <v>0</v>
      </c>
      <c r="AD2034" s="197">
        <f t="shared" si="191"/>
        <v>0</v>
      </c>
      <c r="AE2034" s="197">
        <v>0</v>
      </c>
      <c r="AJ2034">
        <v>0</v>
      </c>
      <c r="AK2034">
        <v>0</v>
      </c>
      <c r="AU2034" s="198">
        <v>0.27272727299999999</v>
      </c>
      <c r="AV2034" s="6">
        <v>0</v>
      </c>
      <c r="AW2034" s="198">
        <v>0.38356000000000001</v>
      </c>
      <c r="BO2034" s="198"/>
      <c r="BP2034" s="354">
        <f t="shared" si="187"/>
        <v>0</v>
      </c>
      <c r="BQ2034" s="354">
        <f t="shared" si="188"/>
        <v>0</v>
      </c>
      <c r="BR2034" s="354">
        <f t="shared" si="189"/>
        <v>0</v>
      </c>
      <c r="CG2034" s="198"/>
      <c r="CH2034">
        <f>(Transest!$J$14/HexExtSoy!$K$4)</f>
        <v>0.20257267294641951</v>
      </c>
      <c r="CI2034">
        <f>(HydroProcOil!$K$14/HexExtSoy!$K$4)</f>
        <v>0.10977777777777777</v>
      </c>
      <c r="CJ2034">
        <f>(StarchFerm!$K$24/StarchFerm!$K$4)</f>
        <v>0.33157302630665886</v>
      </c>
      <c r="CY2034" s="198"/>
      <c r="CZ2034">
        <f>BP2034*CH2034*1000*LCI!$E$93</f>
        <v>0</v>
      </c>
      <c r="DA2034">
        <f>BQ2034*CI2034*1000*(LCI!$E$99)</f>
        <v>0</v>
      </c>
      <c r="DB2034">
        <f>BR2034*CJ2034*1000*(LCI!$E$96)</f>
        <v>0</v>
      </c>
    </row>
    <row r="2035" spans="1:106" x14ac:dyDescent="0.25">
      <c r="A2035" s="197">
        <v>39037</v>
      </c>
      <c r="B2035" s="197" t="s">
        <v>1900</v>
      </c>
      <c r="C2035" s="197" t="s">
        <v>1910</v>
      </c>
      <c r="D2035" s="197">
        <v>-84.624881700000003</v>
      </c>
      <c r="E2035" s="197">
        <v>40.137129999999999</v>
      </c>
      <c r="F2035">
        <v>3.35</v>
      </c>
      <c r="G2035">
        <f t="shared" si="190"/>
        <v>3.35</v>
      </c>
      <c r="H2035" s="198">
        <v>11.15</v>
      </c>
      <c r="Q2035" s="221">
        <f>(Q5120*10000)*TEA!$M$15*10^-6</f>
        <v>40.003650220499999</v>
      </c>
      <c r="R2035" s="221">
        <f>(R5120*10000)*TEA!$O$15*10^-6</f>
        <v>40.003650220499999</v>
      </c>
      <c r="AA2035">
        <f t="shared" si="192"/>
        <v>1</v>
      </c>
      <c r="AB2035" s="197">
        <v>39037</v>
      </c>
      <c r="AC2035" s="197">
        <v>62712</v>
      </c>
      <c r="AD2035" s="197">
        <f t="shared" si="191"/>
        <v>62712</v>
      </c>
      <c r="AE2035" s="197">
        <v>49667</v>
      </c>
      <c r="AJ2035">
        <v>0</v>
      </c>
      <c r="AK2035">
        <v>0</v>
      </c>
      <c r="AU2035" s="198">
        <v>0.27272727299999999</v>
      </c>
      <c r="AV2035" s="6">
        <v>0</v>
      </c>
      <c r="AW2035" s="198">
        <v>0.38356000000000001</v>
      </c>
      <c r="BO2035" s="198"/>
      <c r="BP2035" s="354">
        <f t="shared" si="187"/>
        <v>57295.9636936596</v>
      </c>
      <c r="BQ2035" s="354">
        <f t="shared" si="188"/>
        <v>0</v>
      </c>
      <c r="BR2035" s="354">
        <f t="shared" si="189"/>
        <v>212410.56089800003</v>
      </c>
      <c r="CG2035" s="198"/>
      <c r="CH2035">
        <f>(Transest!$J$14/HexExtSoy!$K$4)</f>
        <v>0.20257267294641951</v>
      </c>
      <c r="CI2035">
        <f>(HydroProcOil!$K$14/HexExtSoy!$K$4)</f>
        <v>0.10977777777777777</v>
      </c>
      <c r="CJ2035">
        <f>(StarchFerm!$K$24/StarchFerm!$K$4)</f>
        <v>0.33157302630665886</v>
      </c>
      <c r="CY2035" s="198"/>
      <c r="CZ2035">
        <f>BP2035*CH2035*1000*LCI!$E$93</f>
        <v>438149018.42107767</v>
      </c>
      <c r="DA2035">
        <f>BQ2035*CI2035*1000*(LCI!$E$99)</f>
        <v>0</v>
      </c>
      <c r="DB2035">
        <f>BR2035*CJ2035*1000*(LCI!$E$96)</f>
        <v>1898078056.7791851</v>
      </c>
    </row>
    <row r="2036" spans="1:106" x14ac:dyDescent="0.25">
      <c r="A2036" s="197">
        <v>39039</v>
      </c>
      <c r="B2036" s="197" t="s">
        <v>1900</v>
      </c>
      <c r="C2036" s="197" t="s">
        <v>1911</v>
      </c>
      <c r="D2036" s="197">
        <v>-84.494432399999994</v>
      </c>
      <c r="E2036" s="197">
        <v>41.329160000000002</v>
      </c>
      <c r="F2036">
        <v>2.68</v>
      </c>
      <c r="G2036">
        <f t="shared" si="190"/>
        <v>2.68</v>
      </c>
      <c r="H2036" s="198">
        <v>9.7200000000000006</v>
      </c>
      <c r="Q2036" s="221">
        <f>(Q5121*10000)*TEA!$M$15*10^-6</f>
        <v>37.462963155299995</v>
      </c>
      <c r="R2036" s="221">
        <f>(R5121*10000)*TEA!$O$15*10^-6</f>
        <v>37.462963155299995</v>
      </c>
      <c r="AA2036">
        <f t="shared" si="192"/>
        <v>1</v>
      </c>
      <c r="AB2036" s="197">
        <v>39039</v>
      </c>
      <c r="AC2036" s="197">
        <v>49682</v>
      </c>
      <c r="AD2036" s="197">
        <f t="shared" si="191"/>
        <v>49682</v>
      </c>
      <c r="AE2036" s="197">
        <v>19061</v>
      </c>
      <c r="AJ2036">
        <v>0</v>
      </c>
      <c r="AK2036">
        <v>0</v>
      </c>
      <c r="AU2036" s="198">
        <v>0.27272727299999999</v>
      </c>
      <c r="AV2036" s="6">
        <v>0</v>
      </c>
      <c r="AW2036" s="198">
        <v>0.38356000000000001</v>
      </c>
      <c r="BO2036" s="198"/>
      <c r="BP2036" s="354">
        <f t="shared" si="187"/>
        <v>36313.025490858483</v>
      </c>
      <c r="BQ2036" s="354">
        <f t="shared" si="188"/>
        <v>0</v>
      </c>
      <c r="BR2036" s="354">
        <f t="shared" si="189"/>
        <v>71063.281195200005</v>
      </c>
      <c r="CG2036" s="198"/>
      <c r="CH2036">
        <f>(Transest!$J$14/HexExtSoy!$K$4)</f>
        <v>0.20257267294641951</v>
      </c>
      <c r="CI2036">
        <f>(HydroProcOil!$K$14/HexExtSoy!$K$4)</f>
        <v>0.10977777777777777</v>
      </c>
      <c r="CJ2036">
        <f>(StarchFerm!$K$24/StarchFerm!$K$4)</f>
        <v>0.33157302630665886</v>
      </c>
      <c r="CY2036" s="198"/>
      <c r="CZ2036">
        <f>BP2036*CH2036*1000*LCI!$E$93</f>
        <v>277690005.52616382</v>
      </c>
      <c r="DA2036">
        <f>BQ2036*CI2036*1000*(LCI!$E$99)</f>
        <v>0</v>
      </c>
      <c r="DB2036">
        <f>BR2036*CJ2036*1000*(LCI!$E$96)</f>
        <v>635013881.17942715</v>
      </c>
    </row>
    <row r="2037" spans="1:106" x14ac:dyDescent="0.25">
      <c r="A2037" s="197">
        <v>39041</v>
      </c>
      <c r="B2037" s="197" t="s">
        <v>1900</v>
      </c>
      <c r="C2037" s="197" t="s">
        <v>1121</v>
      </c>
      <c r="D2037" s="197">
        <v>-82.993484199999997</v>
      </c>
      <c r="E2037" s="197">
        <v>40.288269999999997</v>
      </c>
      <c r="F2037">
        <v>3.28</v>
      </c>
      <c r="G2037">
        <f t="shared" si="190"/>
        <v>3.28</v>
      </c>
      <c r="H2037" s="198">
        <v>11.03</v>
      </c>
      <c r="Q2037" s="221">
        <f>(Q5122*10000)*TEA!$M$15*10^-6</f>
        <v>39.156337359000005</v>
      </c>
      <c r="R2037" s="221">
        <f>(R5122*10000)*TEA!$O$15*10^-6</f>
        <v>39.156337359000005</v>
      </c>
      <c r="AA2037">
        <f t="shared" si="192"/>
        <v>1</v>
      </c>
      <c r="AB2037" s="197">
        <v>39041</v>
      </c>
      <c r="AC2037" s="197">
        <v>27280</v>
      </c>
      <c r="AD2037" s="197">
        <f t="shared" si="191"/>
        <v>27280</v>
      </c>
      <c r="AE2037" s="197">
        <v>13820</v>
      </c>
      <c r="AJ2037">
        <v>0</v>
      </c>
      <c r="AK2037">
        <v>0</v>
      </c>
      <c r="AU2037" s="198">
        <v>0.27272727299999999</v>
      </c>
      <c r="AV2037" s="6">
        <v>0</v>
      </c>
      <c r="AW2037" s="198">
        <v>0.38356000000000001</v>
      </c>
      <c r="BO2037" s="198"/>
      <c r="BP2037" s="354">
        <f t="shared" si="187"/>
        <v>24403.200024403199</v>
      </c>
      <c r="BQ2037" s="354">
        <f t="shared" si="188"/>
        <v>0</v>
      </c>
      <c r="BR2037" s="354">
        <f t="shared" si="189"/>
        <v>58467.815175999996</v>
      </c>
      <c r="CG2037" s="198"/>
      <c r="CH2037">
        <f>(Transest!$J$14/HexExtSoy!$K$4)</f>
        <v>0.20257267294641951</v>
      </c>
      <c r="CI2037">
        <f>(HydroProcOil!$K$14/HexExtSoy!$K$4)</f>
        <v>0.10977777777777777</v>
      </c>
      <c r="CJ2037">
        <f>(StarchFerm!$K$24/StarchFerm!$K$4)</f>
        <v>0.33157302630665886</v>
      </c>
      <c r="CY2037" s="198"/>
      <c r="CZ2037">
        <f>BP2037*CH2037*1000*LCI!$E$93</f>
        <v>186614160.01645309</v>
      </c>
      <c r="DA2037">
        <f>BQ2037*CI2037*1000*(LCI!$E$99)</f>
        <v>0</v>
      </c>
      <c r="DB2037">
        <f>BR2037*CJ2037*1000*(LCI!$E$96)</f>
        <v>522462143.80403513</v>
      </c>
    </row>
    <row r="2038" spans="1:106" x14ac:dyDescent="0.25">
      <c r="A2038" s="197">
        <v>39043</v>
      </c>
      <c r="B2038" s="197" t="s">
        <v>1900</v>
      </c>
      <c r="C2038" s="197" t="s">
        <v>1781</v>
      </c>
      <c r="D2038" s="197">
        <v>-82.624861100000004</v>
      </c>
      <c r="E2038" s="197">
        <v>41.3782</v>
      </c>
      <c r="F2038">
        <v>3.33</v>
      </c>
      <c r="G2038">
        <f t="shared" si="190"/>
        <v>3.33</v>
      </c>
      <c r="H2038" s="198">
        <v>11.4</v>
      </c>
      <c r="Q2038" s="221">
        <f>(Q5123*10000)*TEA!$M$15*10^-6</f>
        <v>36.946226479499998</v>
      </c>
      <c r="R2038" s="221">
        <f>(R5123*10000)*TEA!$O$15*10^-6</f>
        <v>36.946226479499998</v>
      </c>
      <c r="AA2038">
        <f t="shared" si="192"/>
        <v>1</v>
      </c>
      <c r="AB2038" s="197">
        <v>39043</v>
      </c>
      <c r="AC2038" s="197">
        <v>15308</v>
      </c>
      <c r="AD2038" s="197">
        <f t="shared" si="191"/>
        <v>15308</v>
      </c>
      <c r="AE2038" s="197">
        <v>9963</v>
      </c>
      <c r="AJ2038">
        <v>0</v>
      </c>
      <c r="AK2038">
        <v>0</v>
      </c>
      <c r="AU2038" s="198">
        <v>0.27272727299999999</v>
      </c>
      <c r="AV2038" s="6">
        <v>0</v>
      </c>
      <c r="AW2038" s="198">
        <v>0.38356000000000001</v>
      </c>
      <c r="BO2038" s="198"/>
      <c r="BP2038" s="354">
        <f t="shared" si="187"/>
        <v>13902.44728662972</v>
      </c>
      <c r="BQ2038" s="354">
        <f t="shared" si="188"/>
        <v>0</v>
      </c>
      <c r="BR2038" s="354">
        <f t="shared" si="189"/>
        <v>43564.054391999998</v>
      </c>
      <c r="CG2038" s="198"/>
      <c r="CH2038">
        <f>(Transest!$J$14/HexExtSoy!$K$4)</f>
        <v>0.20257267294641951</v>
      </c>
      <c r="CI2038">
        <f>(HydroProcOil!$K$14/HexExtSoy!$K$4)</f>
        <v>0.10977777777777777</v>
      </c>
      <c r="CJ2038">
        <f>(StarchFerm!$K$24/StarchFerm!$K$4)</f>
        <v>0.33157302630665886</v>
      </c>
      <c r="CY2038" s="198"/>
      <c r="CZ2038">
        <f>BP2038*CH2038*1000*LCI!$E$93</f>
        <v>106313660.50243528</v>
      </c>
      <c r="DA2038">
        <f>BQ2038*CI2038*1000*(LCI!$E$99)</f>
        <v>0</v>
      </c>
      <c r="DB2038">
        <f>BR2038*CJ2038*1000*(LCI!$E$96)</f>
        <v>389283731.26182282</v>
      </c>
    </row>
    <row r="2039" spans="1:106" x14ac:dyDescent="0.25">
      <c r="A2039" s="197">
        <v>39045</v>
      </c>
      <c r="B2039" s="197" t="s">
        <v>1900</v>
      </c>
      <c r="C2039" s="197" t="s">
        <v>847</v>
      </c>
      <c r="D2039" s="197">
        <v>-82.621206999999998</v>
      </c>
      <c r="E2039" s="197">
        <v>39.756920000000001</v>
      </c>
      <c r="F2039">
        <v>3.48</v>
      </c>
      <c r="G2039">
        <f t="shared" si="190"/>
        <v>3.48</v>
      </c>
      <c r="H2039" s="198">
        <v>11.08</v>
      </c>
      <c r="Q2039" s="221">
        <f>(Q5124*10000)*TEA!$M$15*10^-6</f>
        <v>40.031729283600001</v>
      </c>
      <c r="R2039" s="221">
        <f>(R5124*10000)*TEA!$O$15*10^-6</f>
        <v>40.031729283600001</v>
      </c>
      <c r="AA2039">
        <f t="shared" si="192"/>
        <v>1</v>
      </c>
      <c r="AB2039" s="197">
        <v>39045</v>
      </c>
      <c r="AC2039" s="197">
        <v>27919</v>
      </c>
      <c r="AD2039" s="197">
        <f t="shared" si="191"/>
        <v>27919</v>
      </c>
      <c r="AE2039" s="197">
        <v>24164</v>
      </c>
      <c r="AJ2039">
        <v>0</v>
      </c>
      <c r="AK2039">
        <v>0</v>
      </c>
      <c r="AU2039" s="198">
        <v>0.27272727299999999</v>
      </c>
      <c r="AV2039" s="6">
        <v>0</v>
      </c>
      <c r="AW2039" s="198">
        <v>0.38356000000000001</v>
      </c>
      <c r="BO2039" s="198"/>
      <c r="BP2039" s="354">
        <f t="shared" si="187"/>
        <v>26497.669117406756</v>
      </c>
      <c r="BQ2039" s="354">
        <f t="shared" si="188"/>
        <v>0</v>
      </c>
      <c r="BR2039" s="354">
        <f t="shared" si="189"/>
        <v>102693.2497472</v>
      </c>
      <c r="CG2039" s="198"/>
      <c r="CH2039">
        <f>(Transest!$J$14/HexExtSoy!$K$4)</f>
        <v>0.20257267294641951</v>
      </c>
      <c r="CI2039">
        <f>(HydroProcOil!$K$14/HexExtSoy!$K$4)</f>
        <v>0.10977777777777777</v>
      </c>
      <c r="CJ2039">
        <f>(StarchFerm!$K$24/StarchFerm!$K$4)</f>
        <v>0.33157302630665886</v>
      </c>
      <c r="CY2039" s="198"/>
      <c r="CZ2039">
        <f>BP2039*CH2039*1000*LCI!$E$93</f>
        <v>202630813.16359869</v>
      </c>
      <c r="DA2039">
        <f>BQ2039*CI2039*1000*(LCI!$E$99)</f>
        <v>0</v>
      </c>
      <c r="DB2039">
        <f>BR2039*CJ2039*1000*(LCI!$E$96)</f>
        <v>917655897.61850774</v>
      </c>
    </row>
    <row r="2040" spans="1:106" x14ac:dyDescent="0.25">
      <c r="A2040" s="197">
        <v>39047</v>
      </c>
      <c r="B2040" s="197" t="s">
        <v>1900</v>
      </c>
      <c r="C2040" s="197" t="s">
        <v>620</v>
      </c>
      <c r="D2040" s="197">
        <v>-83.447459300000006</v>
      </c>
      <c r="E2040" s="197">
        <v>39.565179999999998</v>
      </c>
      <c r="F2040">
        <v>3.71</v>
      </c>
      <c r="G2040">
        <f t="shared" si="190"/>
        <v>3.71</v>
      </c>
      <c r="H2040" s="198">
        <v>11.83</v>
      </c>
      <c r="Q2040" s="221">
        <f>(Q5125*10000)*TEA!$M$15*10^-6</f>
        <v>40.627663203149993</v>
      </c>
      <c r="R2040" s="221">
        <f>(R5125*10000)*TEA!$O$15*10^-6</f>
        <v>40.627663203149993</v>
      </c>
      <c r="AA2040">
        <f t="shared" si="192"/>
        <v>1</v>
      </c>
      <c r="AB2040" s="197">
        <v>39047</v>
      </c>
      <c r="AC2040" s="197">
        <v>39473</v>
      </c>
      <c r="AD2040" s="197">
        <f t="shared" si="191"/>
        <v>39473</v>
      </c>
      <c r="AE2040" s="197">
        <v>29512</v>
      </c>
      <c r="AJ2040">
        <v>0</v>
      </c>
      <c r="AK2040">
        <v>0</v>
      </c>
      <c r="AU2040" s="198">
        <v>0.27272727299999999</v>
      </c>
      <c r="AV2040" s="6">
        <v>0</v>
      </c>
      <c r="AW2040" s="198">
        <v>0.38356000000000001</v>
      </c>
      <c r="BO2040" s="198"/>
      <c r="BP2040" s="354">
        <f t="shared" si="187"/>
        <v>39939.499130848584</v>
      </c>
      <c r="BQ2040" s="354">
        <f t="shared" si="188"/>
        <v>0</v>
      </c>
      <c r="BR2040" s="354">
        <f t="shared" si="189"/>
        <v>133911.13677760001</v>
      </c>
      <c r="CG2040" s="198"/>
      <c r="CH2040">
        <f>(Transest!$J$14/HexExtSoy!$K$4)</f>
        <v>0.20257267294641951</v>
      </c>
      <c r="CI2040">
        <f>(HydroProcOil!$K$14/HexExtSoy!$K$4)</f>
        <v>0.10977777777777777</v>
      </c>
      <c r="CJ2040">
        <f>(StarchFerm!$K$24/StarchFerm!$K$4)</f>
        <v>0.33157302630665886</v>
      </c>
      <c r="CY2040" s="198"/>
      <c r="CZ2040">
        <f>BP2040*CH2040*1000*LCI!$E$93</f>
        <v>305422078.83916414</v>
      </c>
      <c r="DA2040">
        <f>BQ2040*CI2040*1000*(LCI!$E$99)</f>
        <v>0</v>
      </c>
      <c r="DB2040">
        <f>BR2040*CJ2040*1000*(LCI!$E$96)</f>
        <v>1196615597.6489959</v>
      </c>
    </row>
    <row r="2041" spans="1:106" x14ac:dyDescent="0.25">
      <c r="A2041" s="197">
        <v>39049</v>
      </c>
      <c r="B2041" s="197" t="s">
        <v>1900</v>
      </c>
      <c r="C2041" s="197" t="s">
        <v>621</v>
      </c>
      <c r="D2041" s="197">
        <v>-82.999450199999998</v>
      </c>
      <c r="E2041" s="197">
        <v>39.977469999999997</v>
      </c>
      <c r="F2041">
        <v>3.11</v>
      </c>
      <c r="G2041">
        <f t="shared" si="190"/>
        <v>3.11</v>
      </c>
      <c r="H2041" s="198">
        <v>10.34</v>
      </c>
      <c r="Q2041" s="221">
        <f>(Q5126*10000)*TEA!$M$15*10^-6</f>
        <v>39.766509585450002</v>
      </c>
      <c r="R2041" s="221">
        <f>(R5126*10000)*TEA!$O$15*10^-6</f>
        <v>39.766509585450002</v>
      </c>
      <c r="AA2041">
        <f t="shared" si="192"/>
        <v>1</v>
      </c>
      <c r="AB2041" s="197">
        <v>39049</v>
      </c>
      <c r="AC2041" s="197">
        <v>10157</v>
      </c>
      <c r="AD2041" s="197">
        <f t="shared" si="191"/>
        <v>10157</v>
      </c>
      <c r="AE2041" s="197">
        <v>5104</v>
      </c>
      <c r="AJ2041">
        <v>0</v>
      </c>
      <c r="AK2041">
        <v>0</v>
      </c>
      <c r="AU2041" s="198">
        <v>0.27272727299999999</v>
      </c>
      <c r="AV2041" s="6">
        <v>0</v>
      </c>
      <c r="AW2041" s="198">
        <v>0.38356000000000001</v>
      </c>
      <c r="BO2041" s="198"/>
      <c r="BP2041" s="354">
        <f t="shared" si="187"/>
        <v>8614.9827358877101</v>
      </c>
      <c r="BQ2041" s="354">
        <f t="shared" si="188"/>
        <v>0</v>
      </c>
      <c r="BR2041" s="354">
        <f t="shared" si="189"/>
        <v>20242.517081599999</v>
      </c>
      <c r="CG2041" s="198"/>
      <c r="CH2041">
        <f>(Transest!$J$14/HexExtSoy!$K$4)</f>
        <v>0.20257267294641951</v>
      </c>
      <c r="CI2041">
        <f>(HydroProcOil!$K$14/HexExtSoy!$K$4)</f>
        <v>0.10977777777777777</v>
      </c>
      <c r="CJ2041">
        <f>(StarchFerm!$K$24/StarchFerm!$K$4)</f>
        <v>0.33157302630665886</v>
      </c>
      <c r="CY2041" s="198"/>
      <c r="CZ2041">
        <f>BP2041*CH2041*1000*LCI!$E$93</f>
        <v>65879793.027400181</v>
      </c>
      <c r="DA2041">
        <f>BQ2041*CI2041*1000*(LCI!$E$99)</f>
        <v>0</v>
      </c>
      <c r="DB2041">
        <f>BR2041*CJ2041*1000*(LCI!$E$96)</f>
        <v>180884967.88543886</v>
      </c>
    </row>
    <row r="2042" spans="1:106" x14ac:dyDescent="0.25">
      <c r="A2042" s="197">
        <v>39051</v>
      </c>
      <c r="B2042" s="197" t="s">
        <v>1900</v>
      </c>
      <c r="C2042" s="197" t="s">
        <v>695</v>
      </c>
      <c r="D2042" s="197">
        <v>-84.132178499999995</v>
      </c>
      <c r="E2042" s="197">
        <v>41.613860000000003</v>
      </c>
      <c r="F2042">
        <v>3.25</v>
      </c>
      <c r="G2042">
        <f t="shared" si="190"/>
        <v>3.25</v>
      </c>
      <c r="H2042" s="198">
        <v>11.43</v>
      </c>
      <c r="Q2042" s="221">
        <f>(Q5127*10000)*TEA!$M$15*10^-6</f>
        <v>36.820542412349994</v>
      </c>
      <c r="R2042" s="221">
        <f>(R5127*10000)*TEA!$O$15*10^-6</f>
        <v>36.820542412349994</v>
      </c>
      <c r="AA2042">
        <f t="shared" si="192"/>
        <v>1</v>
      </c>
      <c r="AB2042" s="197">
        <v>39051</v>
      </c>
      <c r="AC2042" s="197">
        <v>34559</v>
      </c>
      <c r="AD2042" s="197">
        <f t="shared" si="191"/>
        <v>34559</v>
      </c>
      <c r="AE2042" s="197">
        <v>29487</v>
      </c>
      <c r="AJ2042">
        <v>0</v>
      </c>
      <c r="AK2042">
        <v>0</v>
      </c>
      <c r="AU2042" s="198">
        <v>0.27272727299999999</v>
      </c>
      <c r="AV2042" s="6">
        <v>0</v>
      </c>
      <c r="AW2042" s="198">
        <v>0.38356000000000001</v>
      </c>
      <c r="BO2042" s="198"/>
      <c r="BP2042" s="354">
        <f t="shared" si="187"/>
        <v>30631.840939722748</v>
      </c>
      <c r="BQ2042" s="354">
        <f t="shared" si="188"/>
        <v>0</v>
      </c>
      <c r="BR2042" s="354">
        <f t="shared" si="189"/>
        <v>129273.68541959999</v>
      </c>
      <c r="CG2042" s="198"/>
      <c r="CH2042">
        <f>(Transest!$J$14/HexExtSoy!$K$4)</f>
        <v>0.20257267294641951</v>
      </c>
      <c r="CI2042">
        <f>(HydroProcOil!$K$14/HexExtSoy!$K$4)</f>
        <v>0.10977777777777777</v>
      </c>
      <c r="CJ2042">
        <f>(StarchFerm!$K$24/StarchFerm!$K$4)</f>
        <v>0.33157302630665886</v>
      </c>
      <c r="CY2042" s="198"/>
      <c r="CZ2042">
        <f>BP2042*CH2042*1000*LCI!$E$93</f>
        <v>234245314.5902023</v>
      </c>
      <c r="DA2042">
        <f>BQ2042*CI2042*1000*(LCI!$E$99)</f>
        <v>0</v>
      </c>
      <c r="DB2042">
        <f>BR2042*CJ2042*1000*(LCI!$E$96)</f>
        <v>1155175828.2477584</v>
      </c>
    </row>
    <row r="2043" spans="1:106" x14ac:dyDescent="0.25">
      <c r="A2043" s="197">
        <v>39053</v>
      </c>
      <c r="B2043" s="197" t="s">
        <v>1900</v>
      </c>
      <c r="C2043" s="197" t="s">
        <v>1912</v>
      </c>
      <c r="D2043" s="197">
        <v>-82.320710300000002</v>
      </c>
      <c r="E2043" s="197">
        <v>38.838819999999998</v>
      </c>
      <c r="F2043">
        <v>3.29</v>
      </c>
      <c r="G2043">
        <f t="shared" si="190"/>
        <v>3.29</v>
      </c>
      <c r="H2043" s="198">
        <v>9.93</v>
      </c>
      <c r="Q2043" s="221">
        <f>(Q5128*10000)*TEA!$M$15*10^-6</f>
        <v>41.937973786800001</v>
      </c>
      <c r="R2043" s="221">
        <f>(R5128*10000)*TEA!$O$15*10^-6</f>
        <v>41.937973786800001</v>
      </c>
      <c r="AA2043">
        <f t="shared" si="192"/>
        <v>1</v>
      </c>
      <c r="AB2043" s="197">
        <v>39053</v>
      </c>
      <c r="AC2043" s="197">
        <v>2405</v>
      </c>
      <c r="AD2043" s="197">
        <f t="shared" si="191"/>
        <v>2405</v>
      </c>
      <c r="AE2043" s="197">
        <v>1817</v>
      </c>
      <c r="AJ2043">
        <v>0</v>
      </c>
      <c r="AK2043">
        <v>0</v>
      </c>
      <c r="AU2043" s="198">
        <v>0.27272727299999999</v>
      </c>
      <c r="AV2043" s="6">
        <v>0</v>
      </c>
      <c r="AW2043" s="198">
        <v>0.38356000000000001</v>
      </c>
      <c r="BO2043" s="198"/>
      <c r="BP2043" s="354">
        <f t="shared" si="187"/>
        <v>2157.9409112488497</v>
      </c>
      <c r="BQ2043" s="354">
        <f t="shared" si="188"/>
        <v>0</v>
      </c>
      <c r="BR2043" s="354">
        <f t="shared" si="189"/>
        <v>6920.5002035999996</v>
      </c>
      <c r="CG2043" s="198"/>
      <c r="CH2043">
        <f>(Transest!$J$14/HexExtSoy!$K$4)</f>
        <v>0.20257267294641951</v>
      </c>
      <c r="CI2043">
        <f>(HydroProcOil!$K$14/HexExtSoy!$K$4)</f>
        <v>0.10977777777777777</v>
      </c>
      <c r="CJ2043">
        <f>(StarchFerm!$K$24/StarchFerm!$K$4)</f>
        <v>0.33157302630665886</v>
      </c>
      <c r="CY2043" s="198"/>
      <c r="CZ2043">
        <f>BP2043*CH2043*1000*LCI!$E$93</f>
        <v>16502029.656567218</v>
      </c>
      <c r="DA2043">
        <f>BQ2043*CI2043*1000*(LCI!$E$99)</f>
        <v>0</v>
      </c>
      <c r="DB2043">
        <f>BR2043*CJ2043*1000*(LCI!$E$96)</f>
        <v>61840849.733911343</v>
      </c>
    </row>
    <row r="2044" spans="1:106" x14ac:dyDescent="0.25">
      <c r="A2044" s="197">
        <v>39055</v>
      </c>
      <c r="B2044" s="197" t="s">
        <v>1900</v>
      </c>
      <c r="C2044" s="197" t="s">
        <v>1913</v>
      </c>
      <c r="D2044" s="197">
        <v>-81.179830699999997</v>
      </c>
      <c r="E2044" s="197">
        <v>41.51811</v>
      </c>
      <c r="F2044">
        <v>2.79</v>
      </c>
      <c r="G2044">
        <f t="shared" si="190"/>
        <v>2.79</v>
      </c>
      <c r="H2044" s="198">
        <v>8.57</v>
      </c>
      <c r="Q2044" s="221">
        <f>(Q5129*10000)*TEA!$M$15*10^-6</f>
        <v>35.7531763689</v>
      </c>
      <c r="R2044" s="221">
        <f>(R5129*10000)*TEA!$O$15*10^-6</f>
        <v>35.7531763689</v>
      </c>
      <c r="AA2044">
        <f t="shared" si="192"/>
        <v>1</v>
      </c>
      <c r="AB2044" s="197">
        <v>39055</v>
      </c>
      <c r="AC2044" s="197">
        <v>3021</v>
      </c>
      <c r="AD2044" s="197">
        <f t="shared" si="191"/>
        <v>3021</v>
      </c>
      <c r="AE2044" s="197">
        <v>1471</v>
      </c>
      <c r="AJ2044">
        <v>0</v>
      </c>
      <c r="AK2044">
        <v>0</v>
      </c>
      <c r="AU2044" s="198">
        <v>0.27272727299999999</v>
      </c>
      <c r="AV2044" s="6">
        <v>0</v>
      </c>
      <c r="AW2044" s="198">
        <v>0.38356000000000001</v>
      </c>
      <c r="BO2044" s="198"/>
      <c r="BP2044" s="354">
        <f t="shared" si="187"/>
        <v>2298.7063659350702</v>
      </c>
      <c r="BQ2044" s="354">
        <f t="shared" si="188"/>
        <v>0</v>
      </c>
      <c r="BR2044" s="354">
        <f t="shared" si="189"/>
        <v>4835.3376332000007</v>
      </c>
      <c r="CG2044" s="198"/>
      <c r="CH2044">
        <f>(Transest!$J$14/HexExtSoy!$K$4)</f>
        <v>0.20257267294641951</v>
      </c>
      <c r="CI2044">
        <f>(HydroProcOil!$K$14/HexExtSoy!$K$4)</f>
        <v>0.10977777777777777</v>
      </c>
      <c r="CJ2044">
        <f>(StarchFerm!$K$24/StarchFerm!$K$4)</f>
        <v>0.33157302630665886</v>
      </c>
      <c r="CY2044" s="198"/>
      <c r="CZ2044">
        <f>BP2044*CH2044*1000*LCI!$E$93</f>
        <v>17578479.75570726</v>
      </c>
      <c r="DA2044">
        <f>BQ2044*CI2044*1000*(LCI!$E$99)</f>
        <v>0</v>
      </c>
      <c r="DB2044">
        <f>BR2044*CJ2044*1000*(LCI!$E$96)</f>
        <v>43208059.994261511</v>
      </c>
    </row>
    <row r="2045" spans="1:106" x14ac:dyDescent="0.25">
      <c r="A2045" s="197">
        <v>39057</v>
      </c>
      <c r="B2045" s="197" t="s">
        <v>1900</v>
      </c>
      <c r="C2045" s="197" t="s">
        <v>623</v>
      </c>
      <c r="D2045" s="197">
        <v>-83.888622999999995</v>
      </c>
      <c r="E2045" s="197">
        <v>39.696579999999997</v>
      </c>
      <c r="F2045">
        <v>3.72</v>
      </c>
      <c r="G2045">
        <f t="shared" si="190"/>
        <v>3.72</v>
      </c>
      <c r="H2045" s="198">
        <v>11.94</v>
      </c>
      <c r="Q2045" s="221">
        <f>(Q5130*10000)*TEA!$M$15*10^-6</f>
        <v>40.357461375450001</v>
      </c>
      <c r="R2045" s="221">
        <f>(R5130*10000)*TEA!$O$15*10^-6</f>
        <v>40.357461375450001</v>
      </c>
      <c r="AA2045">
        <f t="shared" si="192"/>
        <v>1</v>
      </c>
      <c r="AB2045" s="197">
        <v>39057</v>
      </c>
      <c r="AC2045" s="197">
        <v>29568</v>
      </c>
      <c r="AD2045" s="197">
        <f t="shared" si="191"/>
        <v>29568</v>
      </c>
      <c r="AE2045" s="197">
        <v>25002</v>
      </c>
      <c r="AJ2045">
        <v>0</v>
      </c>
      <c r="AK2045">
        <v>0</v>
      </c>
      <c r="AU2045" s="198">
        <v>0.27272727299999999</v>
      </c>
      <c r="AV2045" s="6">
        <v>0</v>
      </c>
      <c r="AW2045" s="198">
        <v>0.38356000000000001</v>
      </c>
      <c r="BO2045" s="198"/>
      <c r="BP2045" s="354">
        <f t="shared" si="187"/>
        <v>29998.08002999808</v>
      </c>
      <c r="BQ2045" s="354">
        <f t="shared" si="188"/>
        <v>0</v>
      </c>
      <c r="BR2045" s="354">
        <f t="shared" si="189"/>
        <v>114501.8194128</v>
      </c>
      <c r="CG2045" s="198"/>
      <c r="CH2045">
        <f>(Transest!$J$14/HexExtSoy!$K$4)</f>
        <v>0.20257267294641951</v>
      </c>
      <c r="CI2045">
        <f>(HydroProcOil!$K$14/HexExtSoy!$K$4)</f>
        <v>0.10977777777777777</v>
      </c>
      <c r="CJ2045">
        <f>(StarchFerm!$K$24/StarchFerm!$K$4)</f>
        <v>0.33157302630665886</v>
      </c>
      <c r="CY2045" s="198"/>
      <c r="CZ2045">
        <f>BP2045*CH2045*1000*LCI!$E$93</f>
        <v>229398869.87388378</v>
      </c>
      <c r="DA2045">
        <f>BQ2045*CI2045*1000*(LCI!$E$99)</f>
        <v>0</v>
      </c>
      <c r="DB2045">
        <f>BR2045*CJ2045*1000*(LCI!$E$96)</f>
        <v>1023176013.3296411</v>
      </c>
    </row>
    <row r="2046" spans="1:106" x14ac:dyDescent="0.25">
      <c r="A2046" s="197">
        <v>39059</v>
      </c>
      <c r="B2046" s="197" t="s">
        <v>1900</v>
      </c>
      <c r="C2046" s="197" t="s">
        <v>1914</v>
      </c>
      <c r="D2046" s="197">
        <v>-81.489559799999995</v>
      </c>
      <c r="E2046" s="197">
        <v>40.06532</v>
      </c>
      <c r="F2046">
        <v>3.19</v>
      </c>
      <c r="G2046">
        <f t="shared" si="190"/>
        <v>3.19</v>
      </c>
      <c r="H2046" s="198">
        <v>9.85</v>
      </c>
      <c r="Q2046" s="221">
        <f>(Q5131*10000)*TEA!$M$15*10^-6</f>
        <v>38.537863149149999</v>
      </c>
      <c r="R2046" s="221">
        <f>(R5131*10000)*TEA!$O$15*10^-6</f>
        <v>38.537863149149999</v>
      </c>
      <c r="AA2046">
        <f t="shared" si="192"/>
        <v>1</v>
      </c>
      <c r="AB2046" s="197">
        <v>39059</v>
      </c>
      <c r="AC2046" s="197">
        <v>1716</v>
      </c>
      <c r="AD2046" s="197">
        <f t="shared" si="191"/>
        <v>1716</v>
      </c>
      <c r="AE2046" s="197">
        <v>1950</v>
      </c>
      <c r="AJ2046">
        <v>0</v>
      </c>
      <c r="AK2046">
        <v>0</v>
      </c>
      <c r="AU2046" s="198">
        <v>0.27272727299999999</v>
      </c>
      <c r="AV2046" s="6">
        <v>0</v>
      </c>
      <c r="AW2046" s="198">
        <v>0.38356000000000001</v>
      </c>
      <c r="BO2046" s="198"/>
      <c r="BP2046" s="354">
        <f t="shared" si="187"/>
        <v>1492.9200014929199</v>
      </c>
      <c r="BQ2046" s="354">
        <f t="shared" si="188"/>
        <v>0</v>
      </c>
      <c r="BR2046" s="354">
        <f t="shared" si="189"/>
        <v>7367.2287000000006</v>
      </c>
      <c r="CG2046" s="198"/>
      <c r="CH2046">
        <f>(Transest!$J$14/HexExtSoy!$K$4)</f>
        <v>0.20257267294641951</v>
      </c>
      <c r="CI2046">
        <f>(HydroProcOil!$K$14/HexExtSoy!$K$4)</f>
        <v>0.10977777777777777</v>
      </c>
      <c r="CJ2046">
        <f>(StarchFerm!$K$24/StarchFerm!$K$4)</f>
        <v>0.33157302630665886</v>
      </c>
      <c r="CY2046" s="198"/>
      <c r="CZ2046">
        <f>BP2046*CH2046*1000*LCI!$E$93</f>
        <v>11416536.018709151</v>
      </c>
      <c r="DA2046">
        <f>BQ2046*CI2046*1000*(LCI!$E$99)</f>
        <v>0</v>
      </c>
      <c r="DB2046">
        <f>BR2046*CJ2046*1000*(LCI!$E$96)</f>
        <v>65832767.804133728</v>
      </c>
    </row>
    <row r="2047" spans="1:106" x14ac:dyDescent="0.25">
      <c r="A2047" s="197">
        <v>39061</v>
      </c>
      <c r="B2047" s="197" t="s">
        <v>1900</v>
      </c>
      <c r="C2047" s="197" t="s">
        <v>879</v>
      </c>
      <c r="D2047" s="197">
        <v>-84.545805599999994</v>
      </c>
      <c r="E2047" s="197">
        <v>39.20093</v>
      </c>
      <c r="F2047">
        <v>3.54</v>
      </c>
      <c r="G2047">
        <f t="shared" si="190"/>
        <v>3.54</v>
      </c>
      <c r="H2047" s="198">
        <v>10.19</v>
      </c>
      <c r="Q2047" s="221">
        <f>(Q5132*10000)*TEA!$M$15*10^-6</f>
        <v>42.183640902149996</v>
      </c>
      <c r="R2047" s="221">
        <f>(R5132*10000)*TEA!$O$15*10^-6</f>
        <v>42.183640902149996</v>
      </c>
      <c r="AA2047">
        <f t="shared" si="192"/>
        <v>1</v>
      </c>
      <c r="AB2047" s="197">
        <v>39061</v>
      </c>
      <c r="AC2047" s="197">
        <v>777</v>
      </c>
      <c r="AD2047" s="197">
        <f t="shared" si="191"/>
        <v>777</v>
      </c>
      <c r="AE2047" s="197">
        <v>766</v>
      </c>
      <c r="AJ2047">
        <v>0</v>
      </c>
      <c r="AK2047">
        <v>0</v>
      </c>
      <c r="AU2047" s="198">
        <v>0.27272727299999999</v>
      </c>
      <c r="AV2047" s="6">
        <v>0</v>
      </c>
      <c r="AW2047" s="198">
        <v>0.38356000000000001</v>
      </c>
      <c r="BO2047" s="198"/>
      <c r="BP2047" s="354">
        <f t="shared" si="187"/>
        <v>750.15818256833995</v>
      </c>
      <c r="BQ2047" s="354">
        <f t="shared" si="188"/>
        <v>0</v>
      </c>
      <c r="BR2047" s="354">
        <f t="shared" si="189"/>
        <v>2993.8929223999999</v>
      </c>
      <c r="CG2047" s="198"/>
      <c r="CH2047">
        <f>(Transest!$J$14/HexExtSoy!$K$4)</f>
        <v>0.20257267294641951</v>
      </c>
      <c r="CI2047">
        <f>(HydroProcOil!$K$14/HexExtSoy!$K$4)</f>
        <v>0.10977777777777777</v>
      </c>
      <c r="CJ2047">
        <f>(StarchFerm!$K$24/StarchFerm!$K$4)</f>
        <v>0.33157302630665886</v>
      </c>
      <c r="CY2047" s="198"/>
      <c r="CZ2047">
        <f>BP2047*CH2047*1000*LCI!$E$93</f>
        <v>5736548.4436250031</v>
      </c>
      <c r="DA2047">
        <f>BQ2047*CI2047*1000*(LCI!$E$99)</f>
        <v>0</v>
      </c>
      <c r="DB2047">
        <f>BR2047*CJ2047*1000*(LCI!$E$96)</f>
        <v>26753106.984556969</v>
      </c>
    </row>
    <row r="2048" spans="1:106" x14ac:dyDescent="0.25">
      <c r="A2048" s="197">
        <v>39063</v>
      </c>
      <c r="B2048" s="197" t="s">
        <v>1900</v>
      </c>
      <c r="C2048" s="197" t="s">
        <v>963</v>
      </c>
      <c r="D2048" s="197">
        <v>-83.667192099999994</v>
      </c>
      <c r="E2048" s="197">
        <v>41.011150000000001</v>
      </c>
      <c r="F2048">
        <v>3.29</v>
      </c>
      <c r="G2048">
        <f t="shared" si="190"/>
        <v>3.29</v>
      </c>
      <c r="H2048" s="198">
        <v>10.4</v>
      </c>
      <c r="Q2048" s="221">
        <f>(Q5133*10000)*TEA!$M$15*10^-6</f>
        <v>38.334304904849994</v>
      </c>
      <c r="R2048" s="221">
        <f>(R5133*10000)*TEA!$O$15*10^-6</f>
        <v>38.334304904849994</v>
      </c>
      <c r="AA2048">
        <f t="shared" si="192"/>
        <v>1</v>
      </c>
      <c r="AB2048" s="197">
        <v>39063</v>
      </c>
      <c r="AC2048" s="197">
        <v>52583</v>
      </c>
      <c r="AD2048" s="197">
        <f t="shared" si="191"/>
        <v>52583</v>
      </c>
      <c r="AE2048" s="197">
        <v>26834</v>
      </c>
      <c r="AJ2048">
        <v>0</v>
      </c>
      <c r="AK2048">
        <v>0</v>
      </c>
      <c r="AU2048" s="198">
        <v>0.27272727299999999</v>
      </c>
      <c r="AV2048" s="6">
        <v>0</v>
      </c>
      <c r="AW2048" s="198">
        <v>0.38356000000000001</v>
      </c>
      <c r="BO2048" s="198"/>
      <c r="BP2048" s="354">
        <f t="shared" si="187"/>
        <v>47181.291865363113</v>
      </c>
      <c r="BQ2048" s="354">
        <f t="shared" si="188"/>
        <v>0</v>
      </c>
      <c r="BR2048" s="354">
        <f t="shared" si="189"/>
        <v>107041.47001600002</v>
      </c>
      <c r="CG2048" s="198"/>
      <c r="CH2048">
        <f>(Transest!$J$14/HexExtSoy!$K$4)</f>
        <v>0.20257267294641951</v>
      </c>
      <c r="CI2048">
        <f>(HydroProcOil!$K$14/HexExtSoy!$K$4)</f>
        <v>0.10977777777777777</v>
      </c>
      <c r="CJ2048">
        <f>(StarchFerm!$K$24/StarchFerm!$K$4)</f>
        <v>0.33157302630665886</v>
      </c>
      <c r="CY2048" s="198"/>
      <c r="CZ2048">
        <f>BP2048*CH2048*1000*LCI!$E$93</f>
        <v>360800925.33524913</v>
      </c>
      <c r="DA2048">
        <f>BQ2048*CI2048*1000*(LCI!$E$99)</f>
        <v>0</v>
      </c>
      <c r="DB2048">
        <f>BR2048*CJ2048*1000*(LCI!$E$96)</f>
        <v>956511128.93732655</v>
      </c>
    </row>
    <row r="2049" spans="1:106" x14ac:dyDescent="0.25">
      <c r="A2049" s="197">
        <v>39065</v>
      </c>
      <c r="B2049" s="197" t="s">
        <v>1900</v>
      </c>
      <c r="C2049" s="197" t="s">
        <v>1078</v>
      </c>
      <c r="D2049" s="197">
        <v>-83.658004199999993</v>
      </c>
      <c r="E2049" s="197">
        <v>40.671669999999999</v>
      </c>
      <c r="F2049">
        <v>2.9</v>
      </c>
      <c r="G2049">
        <f t="shared" si="190"/>
        <v>2.9</v>
      </c>
      <c r="H2049" s="198">
        <v>9.61</v>
      </c>
      <c r="Q2049" s="221">
        <f>(Q5134*10000)*TEA!$M$15*10^-6</f>
        <v>38.844261406349993</v>
      </c>
      <c r="R2049" s="221">
        <f>(R5134*10000)*TEA!$O$15*10^-6</f>
        <v>38.844261406349993</v>
      </c>
      <c r="AA2049">
        <f t="shared" si="192"/>
        <v>1</v>
      </c>
      <c r="AB2049" s="197">
        <v>39065</v>
      </c>
      <c r="AC2049" s="197">
        <v>48639</v>
      </c>
      <c r="AD2049" s="197">
        <f t="shared" si="191"/>
        <v>48639</v>
      </c>
      <c r="AE2049" s="197">
        <v>35934</v>
      </c>
      <c r="AJ2049">
        <v>0</v>
      </c>
      <c r="AK2049">
        <v>0</v>
      </c>
      <c r="AU2049" s="198">
        <v>0.27272727299999999</v>
      </c>
      <c r="AV2049" s="6">
        <v>0</v>
      </c>
      <c r="AW2049" s="198">
        <v>0.38356000000000001</v>
      </c>
      <c r="BO2049" s="198"/>
      <c r="BP2049" s="354">
        <f t="shared" si="187"/>
        <v>38469.027311196303</v>
      </c>
      <c r="BQ2049" s="354">
        <f t="shared" si="188"/>
        <v>0</v>
      </c>
      <c r="BR2049" s="354">
        <f t="shared" si="189"/>
        <v>132453.14083439999</v>
      </c>
      <c r="CG2049" s="198"/>
      <c r="CH2049">
        <f>(Transest!$J$14/HexExtSoy!$K$4)</f>
        <v>0.20257267294641951</v>
      </c>
      <c r="CI2049">
        <f>(HydroProcOil!$K$14/HexExtSoy!$K$4)</f>
        <v>0.10977777777777777</v>
      </c>
      <c r="CJ2049">
        <f>(StarchFerm!$K$24/StarchFerm!$K$4)</f>
        <v>0.33157302630665886</v>
      </c>
      <c r="CY2049" s="198"/>
      <c r="CZ2049">
        <f>BP2049*CH2049*1000*LCI!$E$93</f>
        <v>294177206.72493875</v>
      </c>
      <c r="DA2049">
        <f>BQ2049*CI2049*1000*(LCI!$E$99)</f>
        <v>0</v>
      </c>
      <c r="DB2049">
        <f>BR2049*CJ2049*1000*(LCI!$E$96)</f>
        <v>1183587101.8201566</v>
      </c>
    </row>
    <row r="2050" spans="1:106" x14ac:dyDescent="0.25">
      <c r="A2050" s="197">
        <v>39067</v>
      </c>
      <c r="B2050" s="197" t="s">
        <v>1900</v>
      </c>
      <c r="C2050" s="197" t="s">
        <v>1126</v>
      </c>
      <c r="D2050" s="197">
        <v>-81.084779900000001</v>
      </c>
      <c r="E2050" s="197">
        <v>40.310049999999997</v>
      </c>
      <c r="F2050">
        <v>3.28</v>
      </c>
      <c r="G2050">
        <f t="shared" si="190"/>
        <v>3.28</v>
      </c>
      <c r="H2050" s="198">
        <v>9.15</v>
      </c>
      <c r="Q2050" s="221">
        <f>(Q5135*10000)*TEA!$M$15*10^-6</f>
        <v>37.916728154999994</v>
      </c>
      <c r="R2050" s="221">
        <f>(R5135*10000)*TEA!$O$15*10^-6</f>
        <v>37.916728154999994</v>
      </c>
      <c r="AA2050">
        <f t="shared" si="192"/>
        <v>1</v>
      </c>
      <c r="AB2050" s="197">
        <v>39067</v>
      </c>
      <c r="AC2050" s="197">
        <v>1293</v>
      </c>
      <c r="AD2050" s="197">
        <f t="shared" si="191"/>
        <v>1293</v>
      </c>
      <c r="AE2050" s="197">
        <v>1523</v>
      </c>
      <c r="AJ2050">
        <v>0</v>
      </c>
      <c r="AK2050">
        <v>0</v>
      </c>
      <c r="AU2050" s="198">
        <v>0.27272727299999999</v>
      </c>
      <c r="AV2050" s="6">
        <v>0</v>
      </c>
      <c r="AW2050" s="198">
        <v>0.38356000000000001</v>
      </c>
      <c r="BO2050" s="198"/>
      <c r="BP2050" s="354">
        <f t="shared" si="187"/>
        <v>1156.64727388392</v>
      </c>
      <c r="BQ2050" s="354">
        <f t="shared" si="188"/>
        <v>0</v>
      </c>
      <c r="BR2050" s="354">
        <f t="shared" si="189"/>
        <v>5345.0812020000003</v>
      </c>
      <c r="CG2050" s="198"/>
      <c r="CH2050">
        <f>(Transest!$J$14/HexExtSoy!$K$4)</f>
        <v>0.20257267294641951</v>
      </c>
      <c r="CI2050">
        <f>(HydroProcOil!$K$14/HexExtSoy!$K$4)</f>
        <v>0.10977777777777777</v>
      </c>
      <c r="CJ2050">
        <f>(StarchFerm!$K$24/StarchFerm!$K$4)</f>
        <v>0.33157302630665886</v>
      </c>
      <c r="CY2050" s="198"/>
      <c r="CZ2050">
        <f>BP2050*CH2050*1000*LCI!$E$93</f>
        <v>8845018.6547387782</v>
      </c>
      <c r="DA2050">
        <f>BQ2050*CI2050*1000*(LCI!$E$99)</f>
        <v>0</v>
      </c>
      <c r="DB2050">
        <f>BR2050*CJ2050*1000*(LCI!$E$96)</f>
        <v>47763074.012553193</v>
      </c>
    </row>
    <row r="2051" spans="1:106" x14ac:dyDescent="0.25">
      <c r="A2051" s="197">
        <v>39069</v>
      </c>
      <c r="B2051" s="197" t="s">
        <v>1900</v>
      </c>
      <c r="C2051" s="197" t="s">
        <v>625</v>
      </c>
      <c r="D2051" s="197">
        <v>-84.072501399999993</v>
      </c>
      <c r="E2051" s="197">
        <v>41.338239999999999</v>
      </c>
      <c r="F2051">
        <v>3.2</v>
      </c>
      <c r="G2051">
        <f t="shared" si="190"/>
        <v>3.2</v>
      </c>
      <c r="H2051" s="198">
        <v>10.94</v>
      </c>
      <c r="Q2051" s="221">
        <f>(Q5136*10000)*TEA!$M$15*10^-6</f>
        <v>37.568225658599999</v>
      </c>
      <c r="R2051" s="221">
        <f>(R5136*10000)*TEA!$O$15*10^-6</f>
        <v>37.568225658599999</v>
      </c>
      <c r="AA2051">
        <f t="shared" si="192"/>
        <v>1</v>
      </c>
      <c r="AB2051" s="197">
        <v>39069</v>
      </c>
      <c r="AC2051" s="197">
        <v>46212</v>
      </c>
      <c r="AD2051" s="197">
        <f t="shared" si="191"/>
        <v>46212</v>
      </c>
      <c r="AE2051" s="197">
        <v>30315</v>
      </c>
      <c r="AJ2051">
        <v>0</v>
      </c>
      <c r="AK2051">
        <v>0</v>
      </c>
      <c r="AU2051" s="198">
        <v>0.27272727299999999</v>
      </c>
      <c r="AV2051" s="6">
        <v>0</v>
      </c>
      <c r="AW2051" s="198">
        <v>0.38356000000000001</v>
      </c>
      <c r="BO2051" s="198"/>
      <c r="BP2051" s="354">
        <f t="shared" ref="BP2051:BP2114" si="193">F2051*AC2051*AU2051</f>
        <v>40330.472767603198</v>
      </c>
      <c r="BQ2051" s="354">
        <f t="shared" ref="BQ2051:BQ2114" si="194">G2051*AD2051*AV2051</f>
        <v>0</v>
      </c>
      <c r="BR2051" s="354">
        <f t="shared" ref="BR2051:BR2114" si="195">H2051*AE2051*AW2051</f>
        <v>127206.178116</v>
      </c>
      <c r="CG2051" s="198"/>
      <c r="CH2051">
        <f>(Transest!$J$14/HexExtSoy!$K$4)</f>
        <v>0.20257267294641951</v>
      </c>
      <c r="CI2051">
        <f>(HydroProcOil!$K$14/HexExtSoy!$K$4)</f>
        <v>0.10977777777777777</v>
      </c>
      <c r="CJ2051">
        <f>(StarchFerm!$K$24/StarchFerm!$K$4)</f>
        <v>0.33157302630665886</v>
      </c>
      <c r="CY2051" s="198"/>
      <c r="CZ2051">
        <f>BP2051*CH2051*1000*LCI!$E$93</f>
        <v>308411900.53216261</v>
      </c>
      <c r="DA2051">
        <f>BQ2051*CI2051*1000*(LCI!$E$99)</f>
        <v>0</v>
      </c>
      <c r="DB2051">
        <f>BR2051*CJ2051*1000*(LCI!$E$96)</f>
        <v>1136700804.0841608</v>
      </c>
    </row>
    <row r="2052" spans="1:106" x14ac:dyDescent="0.25">
      <c r="A2052" s="197">
        <v>39071</v>
      </c>
      <c r="B2052" s="197" t="s">
        <v>1900</v>
      </c>
      <c r="C2052" s="197" t="s">
        <v>1915</v>
      </c>
      <c r="D2052" s="197">
        <v>-83.607821400000006</v>
      </c>
      <c r="E2052" s="197">
        <v>39.18994</v>
      </c>
      <c r="F2052">
        <v>3.28</v>
      </c>
      <c r="G2052">
        <f t="shared" ref="G2052:G2115" si="196">F2052</f>
        <v>3.28</v>
      </c>
      <c r="H2052" s="198">
        <v>10.94</v>
      </c>
      <c r="Q2052" s="221">
        <f>(Q5137*10000)*TEA!$M$15*10^-6</f>
        <v>41.433391216799997</v>
      </c>
      <c r="R2052" s="221">
        <f>(R5137*10000)*TEA!$O$15*10^-6</f>
        <v>41.433391216799997</v>
      </c>
      <c r="AA2052">
        <f t="shared" si="192"/>
        <v>1</v>
      </c>
      <c r="AB2052" s="197">
        <v>39071</v>
      </c>
      <c r="AC2052" s="197">
        <v>51385</v>
      </c>
      <c r="AD2052" s="197">
        <f t="shared" ref="AD2052:AD2115" si="197">AC2052</f>
        <v>51385</v>
      </c>
      <c r="AE2052" s="197">
        <v>18471</v>
      </c>
      <c r="AJ2052">
        <v>0</v>
      </c>
      <c r="AK2052">
        <v>0</v>
      </c>
      <c r="AU2052" s="198">
        <v>0.27272727299999999</v>
      </c>
      <c r="AV2052" s="6">
        <v>0</v>
      </c>
      <c r="AW2052" s="198">
        <v>0.38356000000000001</v>
      </c>
      <c r="BO2052" s="198"/>
      <c r="BP2052" s="354">
        <f t="shared" si="193"/>
        <v>45966.218227784397</v>
      </c>
      <c r="BQ2052" s="354">
        <f t="shared" si="194"/>
        <v>0</v>
      </c>
      <c r="BR2052" s="354">
        <f t="shared" si="195"/>
        <v>77507.020154400001</v>
      </c>
      <c r="CG2052" s="198"/>
      <c r="CH2052">
        <f>(Transest!$J$14/HexExtSoy!$K$4)</f>
        <v>0.20257267294641951</v>
      </c>
      <c r="CI2052">
        <f>(HydroProcOil!$K$14/HexExtSoy!$K$4)</f>
        <v>0.10977777777777777</v>
      </c>
      <c r="CJ2052">
        <f>(StarchFerm!$K$24/StarchFerm!$K$4)</f>
        <v>0.33157302630665886</v>
      </c>
      <c r="CY2052" s="198"/>
      <c r="CZ2052">
        <f>BP2052*CH2052*1000*LCI!$E$93</f>
        <v>351509113.35943705</v>
      </c>
      <c r="DA2052">
        <f>BQ2052*CI2052*1000*(LCI!$E$99)</f>
        <v>0</v>
      </c>
      <c r="DB2052">
        <f>BR2052*CJ2052*1000*(LCI!$E$96)</f>
        <v>692594443.4187212</v>
      </c>
    </row>
    <row r="2053" spans="1:106" x14ac:dyDescent="0.25">
      <c r="A2053" s="197">
        <v>39073</v>
      </c>
      <c r="B2053" s="197" t="s">
        <v>1900</v>
      </c>
      <c r="C2053" s="197" t="s">
        <v>1916</v>
      </c>
      <c r="D2053" s="197">
        <v>-82.469865799999994</v>
      </c>
      <c r="E2053" s="197">
        <v>39.506990000000002</v>
      </c>
      <c r="F2053">
        <v>3.47</v>
      </c>
      <c r="G2053">
        <f t="shared" si="196"/>
        <v>3.47</v>
      </c>
      <c r="H2053" s="198">
        <v>9.68</v>
      </c>
      <c r="Q2053" s="221">
        <f>(Q5138*10000)*TEA!$M$15*10^-6</f>
        <v>40.465946890800005</v>
      </c>
      <c r="R2053" s="221">
        <f>(R5138*10000)*TEA!$O$15*10^-6</f>
        <v>40.465946890800005</v>
      </c>
      <c r="AA2053">
        <f t="shared" si="192"/>
        <v>1</v>
      </c>
      <c r="AB2053" s="197">
        <v>39073</v>
      </c>
      <c r="AC2053" s="197">
        <v>1136</v>
      </c>
      <c r="AD2053" s="197">
        <f t="shared" si="197"/>
        <v>1136</v>
      </c>
      <c r="AE2053" s="197">
        <v>989</v>
      </c>
      <c r="AJ2053">
        <v>0</v>
      </c>
      <c r="AK2053">
        <v>0</v>
      </c>
      <c r="AU2053" s="198">
        <v>0.27272727299999999</v>
      </c>
      <c r="AV2053" s="6">
        <v>0</v>
      </c>
      <c r="AW2053" s="198">
        <v>0.38356000000000001</v>
      </c>
      <c r="BO2053" s="198"/>
      <c r="BP2053" s="354">
        <f t="shared" si="193"/>
        <v>1075.06909198416</v>
      </c>
      <c r="BQ2053" s="354">
        <f t="shared" si="194"/>
        <v>0</v>
      </c>
      <c r="BR2053" s="354">
        <f t="shared" si="195"/>
        <v>3672.0193312000001</v>
      </c>
      <c r="CG2053" s="198"/>
      <c r="CH2053">
        <f>(Transest!$J$14/HexExtSoy!$K$4)</f>
        <v>0.20257267294641951</v>
      </c>
      <c r="CI2053">
        <f>(HydroProcOil!$K$14/HexExtSoy!$K$4)</f>
        <v>0.10977777777777777</v>
      </c>
      <c r="CJ2053">
        <f>(StarchFerm!$K$24/StarchFerm!$K$4)</f>
        <v>0.33157302630665886</v>
      </c>
      <c r="CY2053" s="198"/>
      <c r="CZ2053">
        <f>BP2053*CH2053*1000*LCI!$E$93</f>
        <v>8221180.6385905072</v>
      </c>
      <c r="DA2053">
        <f>BQ2053*CI2053*1000*(LCI!$E$99)</f>
        <v>0</v>
      </c>
      <c r="DB2053">
        <f>BR2053*CJ2053*1000*(LCI!$E$96)</f>
        <v>32812772.054053385</v>
      </c>
    </row>
    <row r="2054" spans="1:106" x14ac:dyDescent="0.25">
      <c r="A2054" s="197">
        <v>39075</v>
      </c>
      <c r="B2054" s="197" t="s">
        <v>1900</v>
      </c>
      <c r="C2054" s="197" t="s">
        <v>885</v>
      </c>
      <c r="D2054" s="197">
        <v>-81.924965</v>
      </c>
      <c r="E2054" s="197">
        <v>40.573560000000001</v>
      </c>
      <c r="F2054">
        <v>3.02</v>
      </c>
      <c r="G2054">
        <f t="shared" si="196"/>
        <v>3.02</v>
      </c>
      <c r="H2054" s="198">
        <v>9.98</v>
      </c>
      <c r="Q2054" s="221">
        <f>(Q5139*10000)*TEA!$M$15*10^-6</f>
        <v>37.864443010949998</v>
      </c>
      <c r="R2054" s="221">
        <f>(R5139*10000)*TEA!$O$15*10^-6</f>
        <v>37.864443010949998</v>
      </c>
      <c r="AA2054">
        <f t="shared" si="192"/>
        <v>1</v>
      </c>
      <c r="AB2054" s="197">
        <v>39075</v>
      </c>
      <c r="AC2054" s="197">
        <v>7821</v>
      </c>
      <c r="AD2054" s="197">
        <f t="shared" si="197"/>
        <v>7821</v>
      </c>
      <c r="AE2054" s="197">
        <v>9972</v>
      </c>
      <c r="AJ2054">
        <v>0</v>
      </c>
      <c r="AK2054">
        <v>0</v>
      </c>
      <c r="AU2054" s="198">
        <v>0.27272727299999999</v>
      </c>
      <c r="AV2054" s="6">
        <v>0</v>
      </c>
      <c r="AW2054" s="198">
        <v>0.38356000000000001</v>
      </c>
      <c r="BO2054" s="198"/>
      <c r="BP2054" s="354">
        <f t="shared" si="193"/>
        <v>6441.6600064416607</v>
      </c>
      <c r="BQ2054" s="354">
        <f t="shared" si="194"/>
        <v>0</v>
      </c>
      <c r="BR2054" s="354">
        <f t="shared" si="195"/>
        <v>38172.105993600002</v>
      </c>
      <c r="CG2054" s="198"/>
      <c r="CH2054">
        <f>(Transest!$J$14/HexExtSoy!$K$4)</f>
        <v>0.20257267294641951</v>
      </c>
      <c r="CI2054">
        <f>(HydroProcOil!$K$14/HexExtSoy!$K$4)</f>
        <v>0.10977777777777777</v>
      </c>
      <c r="CJ2054">
        <f>(StarchFerm!$K$24/StarchFerm!$K$4)</f>
        <v>0.33157302630665886</v>
      </c>
      <c r="CY2054" s="198"/>
      <c r="CZ2054">
        <f>BP2054*CH2054*1000*LCI!$E$93</f>
        <v>49260136.785814367</v>
      </c>
      <c r="DA2054">
        <f>BQ2054*CI2054*1000*(LCI!$E$99)</f>
        <v>0</v>
      </c>
      <c r="DB2054">
        <f>BR2054*CJ2054*1000*(LCI!$E$96)</f>
        <v>341101856.99426574</v>
      </c>
    </row>
    <row r="2055" spans="1:106" x14ac:dyDescent="0.25">
      <c r="A2055" s="197">
        <v>39077</v>
      </c>
      <c r="B2055" s="197" t="s">
        <v>1900</v>
      </c>
      <c r="C2055" s="197" t="s">
        <v>1455</v>
      </c>
      <c r="D2055" s="197">
        <v>-82.599269800000002</v>
      </c>
      <c r="E2055" s="197">
        <v>41.162669999999999</v>
      </c>
      <c r="F2055">
        <v>3.31</v>
      </c>
      <c r="G2055">
        <f t="shared" si="196"/>
        <v>3.31</v>
      </c>
      <c r="H2055" s="198">
        <v>11.37</v>
      </c>
      <c r="Q2055" s="221">
        <f>(Q5140*10000)*TEA!$M$15*10^-6</f>
        <v>37.350334367999999</v>
      </c>
      <c r="R2055" s="221">
        <f>(R5140*10000)*TEA!$O$15*10^-6</f>
        <v>37.350334367999999</v>
      </c>
      <c r="AA2055">
        <f t="shared" si="192"/>
        <v>1</v>
      </c>
      <c r="AB2055" s="197">
        <v>39077</v>
      </c>
      <c r="AC2055" s="197">
        <v>49014</v>
      </c>
      <c r="AD2055" s="197">
        <f t="shared" si="197"/>
        <v>49014</v>
      </c>
      <c r="AE2055" s="197">
        <v>23362</v>
      </c>
      <c r="AJ2055">
        <v>0</v>
      </c>
      <c r="AK2055">
        <v>0</v>
      </c>
      <c r="AU2055" s="198">
        <v>0.27272727299999999</v>
      </c>
      <c r="AV2055" s="6">
        <v>0</v>
      </c>
      <c r="AW2055" s="198">
        <v>0.38356000000000001</v>
      </c>
      <c r="BO2055" s="198"/>
      <c r="BP2055" s="354">
        <f t="shared" si="193"/>
        <v>44246.274589700821</v>
      </c>
      <c r="BQ2055" s="354">
        <f t="shared" si="194"/>
        <v>0</v>
      </c>
      <c r="BR2055" s="354">
        <f t="shared" si="195"/>
        <v>101883.4855464</v>
      </c>
      <c r="CG2055" s="198"/>
      <c r="CH2055">
        <f>(Transest!$J$14/HexExtSoy!$K$4)</f>
        <v>0.20257267294641951</v>
      </c>
      <c r="CI2055">
        <f>(HydroProcOil!$K$14/HexExtSoy!$K$4)</f>
        <v>0.10977777777777777</v>
      </c>
      <c r="CJ2055">
        <f>(StarchFerm!$K$24/StarchFerm!$K$4)</f>
        <v>0.33157302630665886</v>
      </c>
      <c r="CY2055" s="198"/>
      <c r="CZ2055">
        <f>BP2055*CH2055*1000*LCI!$E$93</f>
        <v>338356500.71127433</v>
      </c>
      <c r="DA2055">
        <f>BQ2055*CI2055*1000*(LCI!$E$99)</f>
        <v>0</v>
      </c>
      <c r="DB2055">
        <f>BR2055*CJ2055*1000*(LCI!$E$96)</f>
        <v>910419931.31718135</v>
      </c>
    </row>
    <row r="2056" spans="1:106" x14ac:dyDescent="0.25">
      <c r="A2056" s="197">
        <v>39079</v>
      </c>
      <c r="B2056" s="197" t="s">
        <v>1900</v>
      </c>
      <c r="C2056" s="197" t="s">
        <v>627</v>
      </c>
      <c r="D2056" s="197">
        <v>-82.609883600000003</v>
      </c>
      <c r="E2056" s="197">
        <v>39.036250000000003</v>
      </c>
      <c r="F2056">
        <v>3.39</v>
      </c>
      <c r="G2056">
        <f t="shared" si="196"/>
        <v>3.39</v>
      </c>
      <c r="H2056" s="198">
        <v>8.41</v>
      </c>
      <c r="Q2056" s="221">
        <f>(Q5141*10000)*TEA!$M$15*10^-6</f>
        <v>41.604423000750003</v>
      </c>
      <c r="R2056" s="221">
        <f>(R5141*10000)*TEA!$O$15*10^-6</f>
        <v>41.604423000750003</v>
      </c>
      <c r="AA2056">
        <f t="shared" si="192"/>
        <v>1</v>
      </c>
      <c r="AB2056" s="197">
        <v>39079</v>
      </c>
      <c r="AC2056" s="197">
        <v>1388</v>
      </c>
      <c r="AD2056" s="197">
        <f t="shared" si="197"/>
        <v>1388</v>
      </c>
      <c r="AE2056" s="197">
        <v>651</v>
      </c>
      <c r="AJ2056">
        <v>0</v>
      </c>
      <c r="AK2056">
        <v>0</v>
      </c>
      <c r="AU2056" s="198">
        <v>0.27272727299999999</v>
      </c>
      <c r="AV2056" s="6">
        <v>0</v>
      </c>
      <c r="AW2056" s="198">
        <v>0.38356000000000001</v>
      </c>
      <c r="BO2056" s="198"/>
      <c r="BP2056" s="354">
        <f t="shared" si="193"/>
        <v>1283.2690921923602</v>
      </c>
      <c r="BQ2056" s="354">
        <f t="shared" si="194"/>
        <v>0</v>
      </c>
      <c r="BR2056" s="354">
        <f t="shared" si="195"/>
        <v>2099.9564796</v>
      </c>
      <c r="CG2056" s="198"/>
      <c r="CH2056">
        <f>(Transest!$J$14/HexExtSoy!$K$4)</f>
        <v>0.20257267294641951</v>
      </c>
      <c r="CI2056">
        <f>(HydroProcOil!$K$14/HexExtSoy!$K$4)</f>
        <v>0.10977777777777777</v>
      </c>
      <c r="CJ2056">
        <f>(StarchFerm!$K$24/StarchFerm!$K$4)</f>
        <v>0.33157302630665886</v>
      </c>
      <c r="CY2056" s="198"/>
      <c r="CZ2056">
        <f>BP2056*CH2056*1000*LCI!$E$93</f>
        <v>9813310.6918386687</v>
      </c>
      <c r="DA2056">
        <f>BQ2056*CI2056*1000*(LCI!$E$99)</f>
        <v>0</v>
      </c>
      <c r="DB2056">
        <f>BR2056*CJ2056*1000*(LCI!$E$96)</f>
        <v>18764986.530185074</v>
      </c>
    </row>
    <row r="2057" spans="1:106" x14ac:dyDescent="0.25">
      <c r="A2057" s="197">
        <v>39081</v>
      </c>
      <c r="B2057" s="197" t="s">
        <v>1900</v>
      </c>
      <c r="C2057" s="197" t="s">
        <v>628</v>
      </c>
      <c r="D2057" s="197">
        <v>-80.760257800000005</v>
      </c>
      <c r="E2057" s="197">
        <v>40.396990000000002</v>
      </c>
      <c r="F2057">
        <v>2.56</v>
      </c>
      <c r="G2057">
        <f t="shared" si="196"/>
        <v>2.56</v>
      </c>
      <c r="H2057" s="198">
        <v>8.34</v>
      </c>
      <c r="Q2057" s="221">
        <f>(Q5142*10000)*TEA!$M$15*10^-6</f>
        <v>37.734634264949996</v>
      </c>
      <c r="R2057" s="221">
        <f>(R5142*10000)*TEA!$O$15*10^-6</f>
        <v>37.734634264949996</v>
      </c>
      <c r="AA2057">
        <f t="shared" si="192"/>
        <v>1</v>
      </c>
      <c r="AB2057" s="197">
        <v>39081</v>
      </c>
      <c r="AC2057" s="197">
        <v>194</v>
      </c>
      <c r="AD2057" s="197">
        <f t="shared" si="197"/>
        <v>194</v>
      </c>
      <c r="AE2057" s="197">
        <v>689</v>
      </c>
      <c r="AJ2057">
        <v>0</v>
      </c>
      <c r="AK2057">
        <v>0</v>
      </c>
      <c r="AU2057" s="198">
        <v>0.27272727299999999</v>
      </c>
      <c r="AV2057" s="6">
        <v>0</v>
      </c>
      <c r="AW2057" s="198">
        <v>0.38356000000000001</v>
      </c>
      <c r="BO2057" s="198"/>
      <c r="BP2057" s="354">
        <f t="shared" si="193"/>
        <v>135.44727286271998</v>
      </c>
      <c r="BQ2057" s="354">
        <f t="shared" si="194"/>
        <v>0</v>
      </c>
      <c r="BR2057" s="354">
        <f t="shared" si="195"/>
        <v>2204.0354856000004</v>
      </c>
      <c r="CG2057" s="198"/>
      <c r="CH2057">
        <f>(Transest!$J$14/HexExtSoy!$K$4)</f>
        <v>0.20257267294641951</v>
      </c>
      <c r="CI2057">
        <f>(HydroProcOil!$K$14/HexExtSoy!$K$4)</f>
        <v>0.10977777777777777</v>
      </c>
      <c r="CJ2057">
        <f>(StarchFerm!$K$24/StarchFerm!$K$4)</f>
        <v>0.33157302630665886</v>
      </c>
      <c r="CY2057" s="198"/>
      <c r="CZ2057">
        <f>BP2057*CH2057*1000*LCI!$E$93</f>
        <v>1035781.3330431842</v>
      </c>
      <c r="DA2057">
        <f>BQ2057*CI2057*1000*(LCI!$E$99)</f>
        <v>0</v>
      </c>
      <c r="DB2057">
        <f>BR2057*CJ2057*1000*(LCI!$E$96)</f>
        <v>19695025.397484399</v>
      </c>
    </row>
    <row r="2058" spans="1:106" x14ac:dyDescent="0.25">
      <c r="A2058" s="197">
        <v>39083</v>
      </c>
      <c r="B2058" s="197" t="s">
        <v>1900</v>
      </c>
      <c r="C2058" s="197" t="s">
        <v>1086</v>
      </c>
      <c r="D2058" s="197">
        <v>-82.414340600000003</v>
      </c>
      <c r="E2058" s="197">
        <v>40.413460000000001</v>
      </c>
      <c r="F2058">
        <v>3.3</v>
      </c>
      <c r="G2058">
        <f t="shared" si="196"/>
        <v>3.3</v>
      </c>
      <c r="H2058" s="198">
        <v>10.94</v>
      </c>
      <c r="Q2058" s="221">
        <f>(Q5143*10000)*TEA!$M$15*10^-6</f>
        <v>38.469689412750007</v>
      </c>
      <c r="R2058" s="221">
        <f>(R5143*10000)*TEA!$O$15*10^-6</f>
        <v>38.469689412750007</v>
      </c>
      <c r="AA2058">
        <f t="shared" si="192"/>
        <v>1</v>
      </c>
      <c r="AB2058" s="197">
        <v>39083</v>
      </c>
      <c r="AC2058" s="197">
        <v>22170</v>
      </c>
      <c r="AD2058" s="197">
        <f t="shared" si="197"/>
        <v>22170</v>
      </c>
      <c r="AE2058" s="197">
        <v>18390</v>
      </c>
      <c r="AJ2058">
        <v>0</v>
      </c>
      <c r="AK2058">
        <v>0</v>
      </c>
      <c r="AU2058" s="198">
        <v>0.27272727299999999</v>
      </c>
      <c r="AV2058" s="6">
        <v>0</v>
      </c>
      <c r="AW2058" s="198">
        <v>0.38356000000000001</v>
      </c>
      <c r="BO2058" s="198"/>
      <c r="BP2058" s="354">
        <f t="shared" si="193"/>
        <v>19953.000019953</v>
      </c>
      <c r="BQ2058" s="354">
        <f t="shared" si="194"/>
        <v>0</v>
      </c>
      <c r="BR2058" s="354">
        <f t="shared" si="195"/>
        <v>77167.132295999996</v>
      </c>
      <c r="CG2058" s="198"/>
      <c r="CH2058">
        <f>(Transest!$J$14/HexExtSoy!$K$4)</f>
        <v>0.20257267294641951</v>
      </c>
      <c r="CI2058">
        <f>(HydroProcOil!$K$14/HexExtSoy!$K$4)</f>
        <v>0.10977777777777777</v>
      </c>
      <c r="CJ2058">
        <f>(StarchFerm!$K$24/StarchFerm!$K$4)</f>
        <v>0.33157302630665886</v>
      </c>
      <c r="CY2058" s="198"/>
      <c r="CZ2058">
        <f>BP2058*CH2058*1000*LCI!$E$93</f>
        <v>152582953.6621545</v>
      </c>
      <c r="DA2058">
        <f>BQ2058*CI2058*1000*(LCI!$E$99)</f>
        <v>0</v>
      </c>
      <c r="DB2058">
        <f>BR2058*CJ2058*1000*(LCI!$E$96)</f>
        <v>689557241.86401832</v>
      </c>
    </row>
    <row r="2059" spans="1:106" x14ac:dyDescent="0.25">
      <c r="A2059" s="197">
        <v>39085</v>
      </c>
      <c r="B2059" s="197" t="s">
        <v>1900</v>
      </c>
      <c r="C2059" s="197" t="s">
        <v>750</v>
      </c>
      <c r="D2059" s="197">
        <v>-81.233314300000004</v>
      </c>
      <c r="E2059" s="197">
        <v>41.713039999999999</v>
      </c>
      <c r="F2059">
        <v>2.2400000000000002</v>
      </c>
      <c r="G2059">
        <f t="shared" si="196"/>
        <v>2.2400000000000002</v>
      </c>
      <c r="H2059" s="198">
        <v>0</v>
      </c>
      <c r="Q2059" s="221">
        <f>(Q5144*10000)*TEA!$M$15*10^-6</f>
        <v>35.330446997999999</v>
      </c>
      <c r="R2059" s="221">
        <f>(R5144*10000)*TEA!$O$15*10^-6</f>
        <v>35.330446997999999</v>
      </c>
      <c r="AA2059">
        <f t="shared" si="192"/>
        <v>1</v>
      </c>
      <c r="AB2059" s="197">
        <v>39085</v>
      </c>
      <c r="AC2059" s="197">
        <v>305</v>
      </c>
      <c r="AD2059" s="197">
        <f t="shared" si="197"/>
        <v>305</v>
      </c>
      <c r="AE2059" s="197">
        <v>0</v>
      </c>
      <c r="AJ2059">
        <v>0</v>
      </c>
      <c r="AK2059">
        <v>0</v>
      </c>
      <c r="AU2059" s="198">
        <v>0.27272727299999999</v>
      </c>
      <c r="AV2059" s="6">
        <v>0</v>
      </c>
      <c r="AW2059" s="198">
        <v>0.38356000000000001</v>
      </c>
      <c r="BO2059" s="198"/>
      <c r="BP2059" s="354">
        <f t="shared" si="193"/>
        <v>186.32727291360001</v>
      </c>
      <c r="BQ2059" s="354">
        <f t="shared" si="194"/>
        <v>0</v>
      </c>
      <c r="BR2059" s="354">
        <f t="shared" si="195"/>
        <v>0</v>
      </c>
      <c r="CG2059" s="198"/>
      <c r="CH2059">
        <f>(Transest!$J$14/HexExtSoy!$K$4)</f>
        <v>0.20257267294641951</v>
      </c>
      <c r="CI2059">
        <f>(HydroProcOil!$K$14/HexExtSoy!$K$4)</f>
        <v>0.10977777777777777</v>
      </c>
      <c r="CJ2059">
        <f>(StarchFerm!$K$24/StarchFerm!$K$4)</f>
        <v>0.33157302630665886</v>
      </c>
      <c r="CY2059" s="198"/>
      <c r="CZ2059">
        <f>BP2059*CH2059*1000*LCI!$E$93</f>
        <v>1424866.7178139167</v>
      </c>
      <c r="DA2059">
        <f>BQ2059*CI2059*1000*(LCI!$E$99)</f>
        <v>0</v>
      </c>
      <c r="DB2059">
        <f>BR2059*CJ2059*1000*(LCI!$E$96)</f>
        <v>0</v>
      </c>
    </row>
    <row r="2060" spans="1:106" x14ac:dyDescent="0.25">
      <c r="A2060" s="197">
        <v>39087</v>
      </c>
      <c r="B2060" s="197" t="s">
        <v>1900</v>
      </c>
      <c r="C2060" s="197" t="s">
        <v>631</v>
      </c>
      <c r="D2060" s="197">
        <v>-82.534321800000001</v>
      </c>
      <c r="E2060" s="197">
        <v>38.618009999999998</v>
      </c>
      <c r="F2060">
        <v>3.19</v>
      </c>
      <c r="G2060">
        <f t="shared" si="196"/>
        <v>3.19</v>
      </c>
      <c r="H2060" s="198">
        <v>10.27</v>
      </c>
      <c r="Q2060" s="221">
        <f>(Q5145*10000)*TEA!$M$15*10^-6</f>
        <v>42.519377264399999</v>
      </c>
      <c r="R2060" s="221">
        <f>(R5145*10000)*TEA!$O$15*10^-6</f>
        <v>42.519377264399999</v>
      </c>
      <c r="AA2060">
        <f t="shared" si="192"/>
        <v>1</v>
      </c>
      <c r="AB2060" s="197">
        <v>39087</v>
      </c>
      <c r="AC2060" s="197">
        <v>348</v>
      </c>
      <c r="AD2060" s="197">
        <f t="shared" si="197"/>
        <v>348</v>
      </c>
      <c r="AE2060" s="197">
        <v>357</v>
      </c>
      <c r="AJ2060">
        <v>0</v>
      </c>
      <c r="AK2060">
        <v>0</v>
      </c>
      <c r="AU2060" s="198">
        <v>0.27272727299999999</v>
      </c>
      <c r="AV2060" s="6">
        <v>0</v>
      </c>
      <c r="AW2060" s="198">
        <v>0.38356000000000001</v>
      </c>
      <c r="BO2060" s="198"/>
      <c r="BP2060" s="354">
        <f t="shared" si="193"/>
        <v>302.76000030275998</v>
      </c>
      <c r="BQ2060" s="354">
        <f t="shared" si="194"/>
        <v>0</v>
      </c>
      <c r="BR2060" s="354">
        <f t="shared" si="195"/>
        <v>1406.2805484</v>
      </c>
      <c r="CG2060" s="198"/>
      <c r="CH2060">
        <f>(Transest!$J$14/HexExtSoy!$K$4)</f>
        <v>0.20257267294641951</v>
      </c>
      <c r="CI2060">
        <f>(HydroProcOil!$K$14/HexExtSoy!$K$4)</f>
        <v>0.10977777777777777</v>
      </c>
      <c r="CJ2060">
        <f>(StarchFerm!$K$24/StarchFerm!$K$4)</f>
        <v>0.33157302630665886</v>
      </c>
      <c r="CY2060" s="198"/>
      <c r="CZ2060">
        <f>BP2060*CH2060*1000*LCI!$E$93</f>
        <v>2315241.5702277296</v>
      </c>
      <c r="DA2060">
        <f>BQ2060*CI2060*1000*(LCI!$E$99)</f>
        <v>0</v>
      </c>
      <c r="DB2060">
        <f>BR2060*CJ2060*1000*(LCI!$E$96)</f>
        <v>12566372.591404289</v>
      </c>
    </row>
    <row r="2061" spans="1:106" x14ac:dyDescent="0.25">
      <c r="A2061" s="197">
        <v>39089</v>
      </c>
      <c r="B2061" s="197" t="s">
        <v>1900</v>
      </c>
      <c r="C2061" s="197" t="s">
        <v>1917</v>
      </c>
      <c r="D2061" s="197">
        <v>-82.477546899999993</v>
      </c>
      <c r="E2061" s="197">
        <v>40.101590000000002</v>
      </c>
      <c r="F2061">
        <v>3.28</v>
      </c>
      <c r="G2061">
        <f t="shared" si="196"/>
        <v>3.28</v>
      </c>
      <c r="H2061" s="198">
        <v>11.22</v>
      </c>
      <c r="Q2061" s="221">
        <f>(Q5146*10000)*TEA!$M$15*10^-6</f>
        <v>39.208090398750002</v>
      </c>
      <c r="R2061" s="221">
        <f>(R5146*10000)*TEA!$O$15*10^-6</f>
        <v>39.208090398750002</v>
      </c>
      <c r="AA2061">
        <f t="shared" si="192"/>
        <v>1</v>
      </c>
      <c r="AB2061" s="197">
        <v>39089</v>
      </c>
      <c r="AC2061" s="197">
        <v>28083</v>
      </c>
      <c r="AD2061" s="197">
        <f t="shared" si="197"/>
        <v>28083</v>
      </c>
      <c r="AE2061" s="197">
        <v>20551</v>
      </c>
      <c r="AJ2061">
        <v>0</v>
      </c>
      <c r="AK2061">
        <v>0</v>
      </c>
      <c r="AU2061" s="198">
        <v>0.27272727299999999</v>
      </c>
      <c r="AV2061" s="6">
        <v>0</v>
      </c>
      <c r="AW2061" s="198">
        <v>0.38356000000000001</v>
      </c>
      <c r="BO2061" s="198"/>
      <c r="BP2061" s="354">
        <f t="shared" si="193"/>
        <v>25121.520025121517</v>
      </c>
      <c r="BQ2061" s="354">
        <f t="shared" si="194"/>
        <v>0</v>
      </c>
      <c r="BR2061" s="354">
        <f t="shared" si="195"/>
        <v>88442.116303200004</v>
      </c>
      <c r="CG2061" s="198"/>
      <c r="CH2061">
        <f>(Transest!$J$14/HexExtSoy!$K$4)</f>
        <v>0.20257267294641951</v>
      </c>
      <c r="CI2061">
        <f>(HydroProcOil!$K$14/HexExtSoy!$K$4)</f>
        <v>0.10977777777777777</v>
      </c>
      <c r="CJ2061">
        <f>(StarchFerm!$K$24/StarchFerm!$K$4)</f>
        <v>0.33157302630665886</v>
      </c>
      <c r="CY2061" s="198"/>
      <c r="CZ2061">
        <f>BP2061*CH2061*1000*LCI!$E$93</f>
        <v>192107238.1137116</v>
      </c>
      <c r="DA2061">
        <f>BQ2061*CI2061*1000*(LCI!$E$99)</f>
        <v>0</v>
      </c>
      <c r="DB2061">
        <f>BR2061*CJ2061*1000*(LCI!$E$96)</f>
        <v>790309293.193892</v>
      </c>
    </row>
    <row r="2062" spans="1:106" x14ac:dyDescent="0.25">
      <c r="A2062" s="197">
        <v>39091</v>
      </c>
      <c r="B2062" s="197" t="s">
        <v>1900</v>
      </c>
      <c r="C2062" s="197" t="s">
        <v>707</v>
      </c>
      <c r="D2062" s="197">
        <v>-83.764403299999998</v>
      </c>
      <c r="E2062" s="197">
        <v>40.397869999999998</v>
      </c>
      <c r="F2062">
        <v>3.2</v>
      </c>
      <c r="G2062">
        <f t="shared" si="196"/>
        <v>3.2</v>
      </c>
      <c r="H2062" s="198">
        <v>10.96</v>
      </c>
      <c r="Q2062" s="221">
        <f>(Q5147*10000)*TEA!$M$15*10^-6</f>
        <v>39.271158522450001</v>
      </c>
      <c r="R2062" s="221">
        <f>(R5147*10000)*TEA!$O$15*10^-6</f>
        <v>39.271158522450001</v>
      </c>
      <c r="AA2062">
        <f t="shared" si="192"/>
        <v>1</v>
      </c>
      <c r="AB2062" s="197">
        <v>39091</v>
      </c>
      <c r="AC2062" s="197">
        <v>35887</v>
      </c>
      <c r="AD2062" s="197">
        <f t="shared" si="197"/>
        <v>35887</v>
      </c>
      <c r="AE2062" s="197">
        <v>26963</v>
      </c>
      <c r="AJ2062">
        <v>0</v>
      </c>
      <c r="AK2062">
        <v>0</v>
      </c>
      <c r="AU2062" s="198">
        <v>0.27272727299999999</v>
      </c>
      <c r="AV2062" s="6">
        <v>0</v>
      </c>
      <c r="AW2062" s="198">
        <v>0.38356000000000001</v>
      </c>
      <c r="BO2062" s="198"/>
      <c r="BP2062" s="354">
        <f t="shared" si="193"/>
        <v>31319.5636676832</v>
      </c>
      <c r="BQ2062" s="354">
        <f t="shared" si="194"/>
        <v>0</v>
      </c>
      <c r="BR2062" s="354">
        <f t="shared" si="195"/>
        <v>113347.53394880002</v>
      </c>
      <c r="CG2062" s="198"/>
      <c r="CH2062">
        <f>(Transest!$J$14/HexExtSoy!$K$4)</f>
        <v>0.20257267294641951</v>
      </c>
      <c r="CI2062">
        <f>(HydroProcOil!$K$14/HexExtSoy!$K$4)</f>
        <v>0.10977777777777777</v>
      </c>
      <c r="CJ2062">
        <f>(StarchFerm!$K$24/StarchFerm!$K$4)</f>
        <v>0.33157302630665886</v>
      </c>
      <c r="CY2062" s="198"/>
      <c r="CZ2062">
        <f>BP2062*CH2062*1000*LCI!$E$93</f>
        <v>239504411.71985024</v>
      </c>
      <c r="DA2062">
        <f>BQ2062*CI2062*1000*(LCI!$E$99)</f>
        <v>0</v>
      </c>
      <c r="DB2062">
        <f>BR2062*CJ2062*1000*(LCI!$E$96)</f>
        <v>1012861441.8638203</v>
      </c>
    </row>
    <row r="2063" spans="1:106" x14ac:dyDescent="0.25">
      <c r="A2063" s="197">
        <v>39093</v>
      </c>
      <c r="B2063" s="197" t="s">
        <v>1900</v>
      </c>
      <c r="C2063" s="197" t="s">
        <v>1918</v>
      </c>
      <c r="D2063" s="197">
        <v>-82.152267399999999</v>
      </c>
      <c r="E2063" s="197">
        <v>41.302230000000002</v>
      </c>
      <c r="F2063">
        <v>2.89</v>
      </c>
      <c r="G2063">
        <f t="shared" si="196"/>
        <v>2.89</v>
      </c>
      <c r="H2063" s="198">
        <v>9.7200000000000006</v>
      </c>
      <c r="Q2063" s="221">
        <f>(Q5148*10000)*TEA!$M$15*10^-6</f>
        <v>36.715577792849999</v>
      </c>
      <c r="R2063" s="221">
        <f>(R5148*10000)*TEA!$O$15*10^-6</f>
        <v>36.715577792849999</v>
      </c>
      <c r="AA2063">
        <f t="shared" si="192"/>
        <v>1</v>
      </c>
      <c r="AB2063" s="197">
        <v>39093</v>
      </c>
      <c r="AC2063" s="197">
        <v>23373</v>
      </c>
      <c r="AD2063" s="197">
        <f t="shared" si="197"/>
        <v>23373</v>
      </c>
      <c r="AE2063" s="197">
        <v>7085</v>
      </c>
      <c r="AJ2063">
        <v>0</v>
      </c>
      <c r="AK2063">
        <v>0</v>
      </c>
      <c r="AU2063" s="198">
        <v>0.27272727299999999</v>
      </c>
      <c r="AV2063" s="6">
        <v>0</v>
      </c>
      <c r="AW2063" s="198">
        <v>0.38356000000000001</v>
      </c>
      <c r="BO2063" s="198"/>
      <c r="BP2063" s="354">
        <f t="shared" si="193"/>
        <v>18422.173654785809</v>
      </c>
      <c r="BQ2063" s="354">
        <f t="shared" si="194"/>
        <v>0</v>
      </c>
      <c r="BR2063" s="354">
        <f t="shared" si="195"/>
        <v>26414.319672000005</v>
      </c>
      <c r="CG2063" s="198"/>
      <c r="CH2063">
        <f>(Transest!$J$14/HexExtSoy!$K$4)</f>
        <v>0.20257267294641951</v>
      </c>
      <c r="CI2063">
        <f>(HydroProcOil!$K$14/HexExtSoy!$K$4)</f>
        <v>0.10977777777777777</v>
      </c>
      <c r="CJ2063">
        <f>(StarchFerm!$K$24/StarchFerm!$K$4)</f>
        <v>0.33157302630665886</v>
      </c>
      <c r="CY2063" s="198"/>
      <c r="CZ2063">
        <f>BP2063*CH2063*1000*LCI!$E$93</f>
        <v>140876543.19217345</v>
      </c>
      <c r="DA2063">
        <f>BQ2063*CI2063*1000*(LCI!$E$99)</f>
        <v>0</v>
      </c>
      <c r="DB2063">
        <f>BR2063*CJ2063*1000*(LCI!$E$96)</f>
        <v>236035535.81429315</v>
      </c>
    </row>
    <row r="2064" spans="1:106" x14ac:dyDescent="0.25">
      <c r="A2064" s="197">
        <v>39095</v>
      </c>
      <c r="B2064" s="197" t="s">
        <v>1900</v>
      </c>
      <c r="C2064" s="197" t="s">
        <v>1181</v>
      </c>
      <c r="D2064" s="197">
        <v>-83.662653800000001</v>
      </c>
      <c r="E2064" s="197">
        <v>41.633809999999997</v>
      </c>
      <c r="F2064">
        <v>2.92</v>
      </c>
      <c r="G2064">
        <f t="shared" si="196"/>
        <v>2.92</v>
      </c>
      <c r="H2064" s="198">
        <v>10.98</v>
      </c>
      <c r="Q2064" s="221">
        <f>(Q5149*10000)*TEA!$M$15*10^-6</f>
        <v>36.993757013099994</v>
      </c>
      <c r="R2064" s="221">
        <f>(R5149*10000)*TEA!$O$15*10^-6</f>
        <v>36.993757013099994</v>
      </c>
      <c r="AA2064">
        <f t="shared" si="192"/>
        <v>1</v>
      </c>
      <c r="AB2064" s="197">
        <v>39095</v>
      </c>
      <c r="AC2064" s="197">
        <v>12078</v>
      </c>
      <c r="AD2064" s="197">
        <f t="shared" si="197"/>
        <v>12078</v>
      </c>
      <c r="AE2064" s="197">
        <v>9692</v>
      </c>
      <c r="AJ2064">
        <v>0</v>
      </c>
      <c r="AK2064">
        <v>0</v>
      </c>
      <c r="AU2064" s="198">
        <v>0.27272727299999999</v>
      </c>
      <c r="AV2064" s="6">
        <v>0</v>
      </c>
      <c r="AW2064" s="198">
        <v>0.38356000000000001</v>
      </c>
      <c r="BO2064" s="198"/>
      <c r="BP2064" s="354">
        <f t="shared" si="193"/>
        <v>9618.4800096184808</v>
      </c>
      <c r="BQ2064" s="354">
        <f t="shared" si="194"/>
        <v>0</v>
      </c>
      <c r="BR2064" s="354">
        <f t="shared" si="195"/>
        <v>40817.7494496</v>
      </c>
      <c r="CG2064" s="198"/>
      <c r="CH2064">
        <f>(Transest!$J$14/HexExtSoy!$K$4)</f>
        <v>0.20257267294641951</v>
      </c>
      <c r="CI2064">
        <f>(HydroProcOil!$K$14/HexExtSoy!$K$4)</f>
        <v>0.10977777777777777</v>
      </c>
      <c r="CJ2064">
        <f>(StarchFerm!$K$24/StarchFerm!$K$4)</f>
        <v>0.33157302630665886</v>
      </c>
      <c r="CY2064" s="198"/>
      <c r="CZ2064">
        <f>BP2064*CH2064*1000*LCI!$E$93</f>
        <v>73553655.49743697</v>
      </c>
      <c r="DA2064">
        <f>BQ2064*CI2064*1000*(LCI!$E$99)</f>
        <v>0</v>
      </c>
      <c r="DB2064">
        <f>BR2064*CJ2064*1000*(LCI!$E$96)</f>
        <v>364743043.98923093</v>
      </c>
    </row>
    <row r="2065" spans="1:106" x14ac:dyDescent="0.25">
      <c r="A2065" s="197">
        <v>39097</v>
      </c>
      <c r="B2065" s="197" t="s">
        <v>1900</v>
      </c>
      <c r="C2065" s="197" t="s">
        <v>636</v>
      </c>
      <c r="D2065" s="197">
        <v>-83.399942300000006</v>
      </c>
      <c r="E2065" s="197">
        <v>39.896999999999998</v>
      </c>
      <c r="F2065">
        <v>3.61</v>
      </c>
      <c r="G2065">
        <f t="shared" si="196"/>
        <v>3.61</v>
      </c>
      <c r="H2065" s="198">
        <v>11.36</v>
      </c>
      <c r="Q2065" s="221">
        <f>(Q5150*10000)*TEA!$M$15*10^-6</f>
        <v>40.031660791349999</v>
      </c>
      <c r="R2065" s="221">
        <f>(R5150*10000)*TEA!$O$15*10^-6</f>
        <v>40.031660791349999</v>
      </c>
      <c r="AA2065">
        <f t="shared" si="192"/>
        <v>1</v>
      </c>
      <c r="AB2065" s="197">
        <v>39097</v>
      </c>
      <c r="AC2065" s="197">
        <v>50027</v>
      </c>
      <c r="AD2065" s="197">
        <f t="shared" si="197"/>
        <v>50027</v>
      </c>
      <c r="AE2065" s="197">
        <v>33676</v>
      </c>
      <c r="AJ2065">
        <v>0</v>
      </c>
      <c r="AK2065">
        <v>0</v>
      </c>
      <c r="AU2065" s="198">
        <v>0.27272727299999999</v>
      </c>
      <c r="AV2065" s="6">
        <v>0</v>
      </c>
      <c r="AW2065" s="198">
        <v>0.38356000000000001</v>
      </c>
      <c r="BO2065" s="198"/>
      <c r="BP2065" s="354">
        <f t="shared" si="193"/>
        <v>49253.855503799306</v>
      </c>
      <c r="BQ2065" s="354">
        <f t="shared" si="194"/>
        <v>0</v>
      </c>
      <c r="BR2065" s="354">
        <f t="shared" si="195"/>
        <v>146734.46812159999</v>
      </c>
      <c r="CG2065" s="198"/>
      <c r="CH2065">
        <f>(Transest!$J$14/HexExtSoy!$K$4)</f>
        <v>0.20257267294641951</v>
      </c>
      <c r="CI2065">
        <f>(HydroProcOil!$K$14/HexExtSoy!$K$4)</f>
        <v>0.10977777777777777</v>
      </c>
      <c r="CJ2065">
        <f>(StarchFerm!$K$24/StarchFerm!$K$4)</f>
        <v>0.33157302630665886</v>
      </c>
      <c r="CY2065" s="198"/>
      <c r="CZ2065">
        <f>BP2065*CH2065*1000*LCI!$E$93</f>
        <v>376650064.87763065</v>
      </c>
      <c r="DA2065">
        <f>BQ2065*CI2065*1000*(LCI!$E$99)</f>
        <v>0</v>
      </c>
      <c r="DB2065">
        <f>BR2065*CJ2065*1000*(LCI!$E$96)</f>
        <v>1311203515.1986465</v>
      </c>
    </row>
    <row r="2066" spans="1:106" x14ac:dyDescent="0.25">
      <c r="A2066" s="197">
        <v>39099</v>
      </c>
      <c r="B2066" s="197" t="s">
        <v>1900</v>
      </c>
      <c r="C2066" s="197" t="s">
        <v>1919</v>
      </c>
      <c r="D2066" s="197">
        <v>-80.775073399999997</v>
      </c>
      <c r="E2066" s="197">
        <v>41.023029999999999</v>
      </c>
      <c r="F2066">
        <v>3</v>
      </c>
      <c r="G2066">
        <f t="shared" si="196"/>
        <v>3</v>
      </c>
      <c r="H2066" s="198">
        <v>9.26</v>
      </c>
      <c r="Q2066" s="221">
        <f>(Q5151*10000)*TEA!$M$15*10^-6</f>
        <v>36.608225668199999</v>
      </c>
      <c r="R2066" s="221">
        <f>(R5151*10000)*TEA!$O$15*10^-6</f>
        <v>36.608225668199999</v>
      </c>
      <c r="AA2066">
        <f t="shared" si="192"/>
        <v>1</v>
      </c>
      <c r="AB2066" s="197">
        <v>39099</v>
      </c>
      <c r="AC2066" s="197">
        <v>6483</v>
      </c>
      <c r="AD2066" s="197">
        <f t="shared" si="197"/>
        <v>6483</v>
      </c>
      <c r="AE2066" s="197">
        <v>5732</v>
      </c>
      <c r="AJ2066">
        <v>0</v>
      </c>
      <c r="AK2066">
        <v>0</v>
      </c>
      <c r="AU2066" s="198">
        <v>0.27272727299999999</v>
      </c>
      <c r="AV2066" s="6">
        <v>0</v>
      </c>
      <c r="AW2066" s="198">
        <v>0.38356000000000001</v>
      </c>
      <c r="BO2066" s="198"/>
      <c r="BP2066" s="354">
        <f t="shared" si="193"/>
        <v>5304.2727325770002</v>
      </c>
      <c r="BQ2066" s="354">
        <f t="shared" si="194"/>
        <v>0</v>
      </c>
      <c r="BR2066" s="354">
        <f t="shared" si="195"/>
        <v>20358.720419199999</v>
      </c>
      <c r="CG2066" s="198"/>
      <c r="CH2066">
        <f>(Transest!$J$14/HexExtSoy!$K$4)</f>
        <v>0.20257267294641951</v>
      </c>
      <c r="CI2066">
        <f>(HydroProcOil!$K$14/HexExtSoy!$K$4)</f>
        <v>0.10977777777777777</v>
      </c>
      <c r="CJ2066">
        <f>(StarchFerm!$K$24/StarchFerm!$K$4)</f>
        <v>0.33157302630665886</v>
      </c>
      <c r="CY2066" s="198"/>
      <c r="CZ2066">
        <f>BP2066*CH2066*1000*LCI!$E$93</f>
        <v>40562401.631678663</v>
      </c>
      <c r="DA2066">
        <f>BQ2066*CI2066*1000*(LCI!$E$99)</f>
        <v>0</v>
      </c>
      <c r="DB2066">
        <f>BR2066*CJ2066*1000*(LCI!$E$96)</f>
        <v>181923348.48332721</v>
      </c>
    </row>
    <row r="2067" spans="1:106" x14ac:dyDescent="0.25">
      <c r="A2067" s="197">
        <v>39101</v>
      </c>
      <c r="B2067" s="197" t="s">
        <v>1900</v>
      </c>
      <c r="C2067" s="197" t="s">
        <v>638</v>
      </c>
      <c r="D2067" s="197">
        <v>-83.1575287</v>
      </c>
      <c r="E2067" s="197">
        <v>40.59704</v>
      </c>
      <c r="F2067">
        <v>3.12</v>
      </c>
      <c r="G2067">
        <f t="shared" si="196"/>
        <v>3.12</v>
      </c>
      <c r="H2067" s="198">
        <v>11.28</v>
      </c>
      <c r="Q2067" s="221">
        <f>(Q5152*10000)*TEA!$M$15*10^-6</f>
        <v>38.766466956149998</v>
      </c>
      <c r="R2067" s="221">
        <f>(R5152*10000)*TEA!$O$15*10^-6</f>
        <v>38.766466956149998</v>
      </c>
      <c r="AA2067">
        <f t="shared" si="192"/>
        <v>1</v>
      </c>
      <c r="AB2067" s="197">
        <v>39101</v>
      </c>
      <c r="AC2067" s="197">
        <v>46176</v>
      </c>
      <c r="AD2067" s="197">
        <f t="shared" si="197"/>
        <v>46176</v>
      </c>
      <c r="AE2067" s="197">
        <v>22040</v>
      </c>
      <c r="AJ2067">
        <v>0</v>
      </c>
      <c r="AK2067">
        <v>0</v>
      </c>
      <c r="AU2067" s="198">
        <v>0.27272727299999999</v>
      </c>
      <c r="AV2067" s="6">
        <v>0</v>
      </c>
      <c r="AW2067" s="198">
        <v>0.38356000000000001</v>
      </c>
      <c r="BO2067" s="198"/>
      <c r="BP2067" s="354">
        <f t="shared" si="193"/>
        <v>39291.578221109761</v>
      </c>
      <c r="BQ2067" s="354">
        <f t="shared" si="194"/>
        <v>0</v>
      </c>
      <c r="BR2067" s="354">
        <f t="shared" si="195"/>
        <v>95357.311871999991</v>
      </c>
      <c r="CG2067" s="198"/>
      <c r="CH2067">
        <f>(Transest!$J$14/HexExtSoy!$K$4)</f>
        <v>0.20257267294641951</v>
      </c>
      <c r="CI2067">
        <f>(HydroProcOil!$K$14/HexExtSoy!$K$4)</f>
        <v>0.10977777777777777</v>
      </c>
      <c r="CJ2067">
        <f>(StarchFerm!$K$24/StarchFerm!$K$4)</f>
        <v>0.33157302630665886</v>
      </c>
      <c r="CY2067" s="198"/>
      <c r="CZ2067">
        <f>BP2067*CH2067*1000*LCI!$E$93</f>
        <v>300467350.92614067</v>
      </c>
      <c r="DA2067">
        <f>BQ2067*CI2067*1000*(LCI!$E$99)</f>
        <v>0</v>
      </c>
      <c r="DB2067">
        <f>BR2067*CJ2067*1000*(LCI!$E$96)</f>
        <v>852102741.27851367</v>
      </c>
    </row>
    <row r="2068" spans="1:106" x14ac:dyDescent="0.25">
      <c r="A2068" s="197">
        <v>39103</v>
      </c>
      <c r="B2068" s="197" t="s">
        <v>1900</v>
      </c>
      <c r="C2068" s="197" t="s">
        <v>1920</v>
      </c>
      <c r="D2068" s="197">
        <v>-81.892194700000005</v>
      </c>
      <c r="E2068" s="197">
        <v>41.133940000000003</v>
      </c>
      <c r="F2068">
        <v>2.64</v>
      </c>
      <c r="G2068">
        <f t="shared" si="196"/>
        <v>2.64</v>
      </c>
      <c r="H2068" s="198">
        <v>8.48</v>
      </c>
      <c r="Q2068" s="221">
        <f>(Q5153*10000)*TEA!$M$15*10^-6</f>
        <v>36.861239751749999</v>
      </c>
      <c r="R2068" s="221">
        <f>(R5153*10000)*TEA!$O$15*10^-6</f>
        <v>36.861239751749999</v>
      </c>
      <c r="AA2068">
        <f t="shared" si="192"/>
        <v>1</v>
      </c>
      <c r="AB2068" s="197">
        <v>39103</v>
      </c>
      <c r="AC2068" s="197">
        <v>15809</v>
      </c>
      <c r="AD2068" s="197">
        <f t="shared" si="197"/>
        <v>15809</v>
      </c>
      <c r="AE2068" s="197">
        <v>5660</v>
      </c>
      <c r="AJ2068">
        <v>0</v>
      </c>
      <c r="AK2068">
        <v>0</v>
      </c>
      <c r="AU2068" s="198">
        <v>0.27272727299999999</v>
      </c>
      <c r="AV2068" s="6">
        <v>0</v>
      </c>
      <c r="AW2068" s="198">
        <v>0.38356000000000001</v>
      </c>
      <c r="BO2068" s="198"/>
      <c r="BP2068" s="354">
        <f t="shared" si="193"/>
        <v>11382.48001138248</v>
      </c>
      <c r="BQ2068" s="354">
        <f t="shared" si="194"/>
        <v>0</v>
      </c>
      <c r="BR2068" s="354">
        <f t="shared" si="195"/>
        <v>18409.652608</v>
      </c>
      <c r="CG2068" s="198"/>
      <c r="CH2068">
        <f>(Transest!$J$14/HexExtSoy!$K$4)</f>
        <v>0.20257267294641951</v>
      </c>
      <c r="CI2068">
        <f>(HydroProcOil!$K$14/HexExtSoy!$K$4)</f>
        <v>0.10977777777777777</v>
      </c>
      <c r="CJ2068">
        <f>(StarchFerm!$K$24/StarchFerm!$K$4)</f>
        <v>0.33157302630665886</v>
      </c>
      <c r="CY2068" s="198"/>
      <c r="CZ2068">
        <f>BP2068*CH2068*1000*LCI!$E$93</f>
        <v>87043172.375101507</v>
      </c>
      <c r="DA2068">
        <f>BQ2068*CI2068*1000*(LCI!$E$99)</f>
        <v>0</v>
      </c>
      <c r="DB2068">
        <f>BR2068*CJ2068*1000*(LCI!$E$96)</f>
        <v>164506686.9577741</v>
      </c>
    </row>
    <row r="2069" spans="1:106" x14ac:dyDescent="0.25">
      <c r="A2069" s="197">
        <v>39105</v>
      </c>
      <c r="B2069" s="197" t="s">
        <v>1900</v>
      </c>
      <c r="C2069" s="197" t="s">
        <v>1921</v>
      </c>
      <c r="D2069" s="197">
        <v>-82.023973999999995</v>
      </c>
      <c r="E2069" s="197">
        <v>39.09337</v>
      </c>
      <c r="F2069">
        <v>3.22</v>
      </c>
      <c r="G2069">
        <f t="shared" si="196"/>
        <v>3.22</v>
      </c>
      <c r="H2069" s="198">
        <v>9.51</v>
      </c>
      <c r="Q2069" s="221">
        <f>(Q5154*10000)*TEA!$M$15*10^-6</f>
        <v>41.099850351450002</v>
      </c>
      <c r="R2069" s="221">
        <f>(R5154*10000)*TEA!$O$15*10^-6</f>
        <v>41.099850351450002</v>
      </c>
      <c r="AA2069">
        <f t="shared" si="192"/>
        <v>1</v>
      </c>
      <c r="AB2069" s="197">
        <v>39105</v>
      </c>
      <c r="AC2069" s="197">
        <v>1906</v>
      </c>
      <c r="AD2069" s="197">
        <f t="shared" si="197"/>
        <v>1906</v>
      </c>
      <c r="AE2069" s="197">
        <v>2090</v>
      </c>
      <c r="AJ2069">
        <v>0</v>
      </c>
      <c r="AK2069">
        <v>0</v>
      </c>
      <c r="AU2069" s="198">
        <v>0.27272727299999999</v>
      </c>
      <c r="AV2069" s="6">
        <v>0</v>
      </c>
      <c r="AW2069" s="198">
        <v>0.38356000000000001</v>
      </c>
      <c r="BO2069" s="198"/>
      <c r="BP2069" s="354">
        <f t="shared" si="193"/>
        <v>1673.8145471283601</v>
      </c>
      <c r="BQ2069" s="354">
        <f t="shared" si="194"/>
        <v>0</v>
      </c>
      <c r="BR2069" s="354">
        <f t="shared" si="195"/>
        <v>7623.6002039999994</v>
      </c>
      <c r="CG2069" s="198"/>
      <c r="CH2069">
        <f>(Transest!$J$14/HexExtSoy!$K$4)</f>
        <v>0.20257267294641951</v>
      </c>
      <c r="CI2069">
        <f>(HydroProcOil!$K$14/HexExtSoy!$K$4)</f>
        <v>0.10977777777777777</v>
      </c>
      <c r="CJ2069">
        <f>(StarchFerm!$K$24/StarchFerm!$K$4)</f>
        <v>0.33157302630665886</v>
      </c>
      <c r="CY2069" s="198"/>
      <c r="CZ2069">
        <f>BP2069*CH2069*1000*LCI!$E$93</f>
        <v>12799858.027771819</v>
      </c>
      <c r="DA2069">
        <f>BQ2069*CI2069*1000*(LCI!$E$99)</f>
        <v>0</v>
      </c>
      <c r="DB2069">
        <f>BR2069*CJ2069*1000*(LCI!$E$96)</f>
        <v>68123676.147243604</v>
      </c>
    </row>
    <row r="2070" spans="1:106" x14ac:dyDescent="0.25">
      <c r="A2070" s="197">
        <v>39107</v>
      </c>
      <c r="B2070" s="197" t="s">
        <v>1900</v>
      </c>
      <c r="C2070" s="197" t="s">
        <v>1096</v>
      </c>
      <c r="D2070" s="197">
        <v>-84.637758000000005</v>
      </c>
      <c r="E2070" s="197">
        <v>40.543500000000002</v>
      </c>
      <c r="F2070">
        <v>3.49</v>
      </c>
      <c r="G2070">
        <f t="shared" si="196"/>
        <v>3.49</v>
      </c>
      <c r="H2070" s="198">
        <v>10.93</v>
      </c>
      <c r="Q2070" s="221">
        <f>(Q5155*10000)*TEA!$M$15*10^-6</f>
        <v>39.180177688050001</v>
      </c>
      <c r="R2070" s="221">
        <f>(R5155*10000)*TEA!$O$15*10^-6</f>
        <v>39.180177688050001</v>
      </c>
      <c r="AA2070">
        <f t="shared" si="192"/>
        <v>1</v>
      </c>
      <c r="AB2070" s="197">
        <v>39107</v>
      </c>
      <c r="AC2070" s="197">
        <v>44440</v>
      </c>
      <c r="AD2070" s="197">
        <f t="shared" si="197"/>
        <v>44440</v>
      </c>
      <c r="AE2070" s="197">
        <v>37994</v>
      </c>
      <c r="AJ2070">
        <v>0</v>
      </c>
      <c r="AK2070">
        <v>0</v>
      </c>
      <c r="AU2070" s="198">
        <v>0.27272727299999999</v>
      </c>
      <c r="AV2070" s="6">
        <v>0</v>
      </c>
      <c r="AW2070" s="198">
        <v>0.38356000000000001</v>
      </c>
      <c r="BO2070" s="198"/>
      <c r="BP2070" s="354">
        <f t="shared" si="193"/>
        <v>42298.800042298797</v>
      </c>
      <c r="BQ2070" s="354">
        <f t="shared" si="194"/>
        <v>0</v>
      </c>
      <c r="BR2070" s="354">
        <f t="shared" si="195"/>
        <v>159282.65653519999</v>
      </c>
      <c r="CG2070" s="198"/>
      <c r="CH2070">
        <f>(Transest!$J$14/HexExtSoy!$K$4)</f>
        <v>0.20257267294641951</v>
      </c>
      <c r="CI2070">
        <f>(HydroProcOil!$K$14/HexExtSoy!$K$4)</f>
        <v>0.10977777777777777</v>
      </c>
      <c r="CJ2070">
        <f>(StarchFerm!$K$24/StarchFerm!$K$4)</f>
        <v>0.33157302630665886</v>
      </c>
      <c r="CY2070" s="198"/>
      <c r="CZ2070">
        <f>BP2070*CH2070*1000*LCI!$E$93</f>
        <v>323463932.25904578</v>
      </c>
      <c r="DA2070">
        <f>BQ2070*CI2070*1000*(LCI!$E$99)</f>
        <v>0</v>
      </c>
      <c r="DB2070">
        <f>BR2070*CJ2070*1000*(LCI!$E$96)</f>
        <v>1423332784.9463129</v>
      </c>
    </row>
    <row r="2071" spans="1:106" x14ac:dyDescent="0.25">
      <c r="A2071" s="197">
        <v>39109</v>
      </c>
      <c r="B2071" s="197" t="s">
        <v>1900</v>
      </c>
      <c r="C2071" s="197" t="s">
        <v>1134</v>
      </c>
      <c r="D2071" s="197">
        <v>-84.228394199999997</v>
      </c>
      <c r="E2071" s="197">
        <v>40.05959</v>
      </c>
      <c r="F2071">
        <v>3.59</v>
      </c>
      <c r="G2071">
        <f t="shared" si="196"/>
        <v>3.59</v>
      </c>
      <c r="H2071" s="198">
        <v>11.08</v>
      </c>
      <c r="Q2071" s="221">
        <f>(Q5156*10000)*TEA!$M$15*10^-6</f>
        <v>39.922166156849997</v>
      </c>
      <c r="R2071" s="221">
        <f>(R5156*10000)*TEA!$O$15*10^-6</f>
        <v>39.922166156849997</v>
      </c>
      <c r="AA2071">
        <f t="shared" si="192"/>
        <v>1</v>
      </c>
      <c r="AB2071" s="197">
        <v>39109</v>
      </c>
      <c r="AC2071" s="197">
        <v>30771</v>
      </c>
      <c r="AD2071" s="197">
        <f t="shared" si="197"/>
        <v>30771</v>
      </c>
      <c r="AE2071" s="197">
        <v>25865</v>
      </c>
      <c r="AJ2071">
        <v>0</v>
      </c>
      <c r="AK2071">
        <v>0</v>
      </c>
      <c r="AU2071" s="198">
        <v>0.27272727299999999</v>
      </c>
      <c r="AV2071" s="6">
        <v>0</v>
      </c>
      <c r="AW2071" s="198">
        <v>0.38356000000000001</v>
      </c>
      <c r="BO2071" s="198"/>
      <c r="BP2071" s="354">
        <f t="shared" si="193"/>
        <v>30127.60639376397</v>
      </c>
      <c r="BQ2071" s="354">
        <f t="shared" si="194"/>
        <v>0</v>
      </c>
      <c r="BR2071" s="354">
        <f t="shared" si="195"/>
        <v>109922.23575200001</v>
      </c>
      <c r="CG2071" s="198"/>
      <c r="CH2071">
        <f>(Transest!$J$14/HexExtSoy!$K$4)</f>
        <v>0.20257267294641951</v>
      </c>
      <c r="CI2071">
        <f>(HydroProcOil!$K$14/HexExtSoy!$K$4)</f>
        <v>0.10977777777777777</v>
      </c>
      <c r="CJ2071">
        <f>(StarchFerm!$K$24/StarchFerm!$K$4)</f>
        <v>0.33157302630665886</v>
      </c>
      <c r="CY2071" s="198"/>
      <c r="CZ2071">
        <f>BP2071*CH2071*1000*LCI!$E$93</f>
        <v>230389373.31400582</v>
      </c>
      <c r="DA2071">
        <f>BQ2071*CI2071*1000*(LCI!$E$99)</f>
        <v>0</v>
      </c>
      <c r="DB2071">
        <f>BR2071*CJ2071*1000*(LCI!$E$96)</f>
        <v>982253343.48215139</v>
      </c>
    </row>
    <row r="2072" spans="1:106" x14ac:dyDescent="0.25">
      <c r="A2072" s="197">
        <v>39111</v>
      </c>
      <c r="B2072" s="197" t="s">
        <v>1900</v>
      </c>
      <c r="C2072" s="197" t="s">
        <v>641</v>
      </c>
      <c r="D2072" s="197">
        <v>-81.080757500000004</v>
      </c>
      <c r="E2072" s="197">
        <v>39.741570000000003</v>
      </c>
      <c r="F2072">
        <v>2.4700000000000002</v>
      </c>
      <c r="G2072">
        <f t="shared" si="196"/>
        <v>2.4700000000000002</v>
      </c>
      <c r="H2072" s="198">
        <v>9.0299999999999994</v>
      </c>
      <c r="Q2072" s="221">
        <f>(Q5157*10000)*TEA!$M$15*10^-6</f>
        <v>38.598842505599997</v>
      </c>
      <c r="R2072" s="221">
        <f>(R5157*10000)*TEA!$O$15*10^-6</f>
        <v>38.598842505599997</v>
      </c>
      <c r="AA2072">
        <f t="shared" si="192"/>
        <v>1</v>
      </c>
      <c r="AB2072" s="197">
        <v>39111</v>
      </c>
      <c r="AC2072" s="197">
        <v>76</v>
      </c>
      <c r="AD2072" s="197">
        <f t="shared" si="197"/>
        <v>76</v>
      </c>
      <c r="AE2072" s="197">
        <v>311</v>
      </c>
      <c r="AJ2072">
        <v>0</v>
      </c>
      <c r="AK2072">
        <v>0</v>
      </c>
      <c r="AU2072" s="198">
        <v>0.27272727299999999</v>
      </c>
      <c r="AV2072" s="6">
        <v>0</v>
      </c>
      <c r="AW2072" s="198">
        <v>0.38356000000000001</v>
      </c>
      <c r="BO2072" s="198"/>
      <c r="BP2072" s="354">
        <f t="shared" si="193"/>
        <v>51.196363687560009</v>
      </c>
      <c r="BQ2072" s="354">
        <f t="shared" si="194"/>
        <v>0</v>
      </c>
      <c r="BR2072" s="354">
        <f t="shared" si="195"/>
        <v>1077.1630548000001</v>
      </c>
      <c r="CG2072" s="198"/>
      <c r="CH2072">
        <f>(Transest!$J$14/HexExtSoy!$K$4)</f>
        <v>0.20257267294641951</v>
      </c>
      <c r="CI2072">
        <f>(HydroProcOil!$K$14/HexExtSoy!$K$4)</f>
        <v>0.10977777777777777</v>
      </c>
      <c r="CJ2072">
        <f>(StarchFerm!$K$24/StarchFerm!$K$4)</f>
        <v>0.33157302630665886</v>
      </c>
      <c r="CY2072" s="198"/>
      <c r="CZ2072">
        <f>BP2072*CH2072*1000*LCI!$E$93</f>
        <v>391504.6549590581</v>
      </c>
      <c r="DA2072">
        <f>BQ2072*CI2072*1000*(LCI!$E$99)</f>
        <v>0</v>
      </c>
      <c r="DB2072">
        <f>BR2072*CJ2072*1000*(LCI!$E$96)</f>
        <v>9625413.8647602703</v>
      </c>
    </row>
    <row r="2073" spans="1:106" x14ac:dyDescent="0.25">
      <c r="A2073" s="197">
        <v>39113</v>
      </c>
      <c r="B2073" s="197" t="s">
        <v>1900</v>
      </c>
      <c r="C2073" s="197" t="s">
        <v>642</v>
      </c>
      <c r="D2073" s="197">
        <v>-84.295839400000006</v>
      </c>
      <c r="E2073" s="197">
        <v>39.762360000000001</v>
      </c>
      <c r="F2073">
        <v>3.38</v>
      </c>
      <c r="G2073">
        <f t="shared" si="196"/>
        <v>3.38</v>
      </c>
      <c r="H2073" s="198">
        <v>10.44</v>
      </c>
      <c r="Q2073" s="221">
        <f>(Q5158*10000)*TEA!$M$15*10^-6</f>
        <v>40.491328049099998</v>
      </c>
      <c r="R2073" s="221">
        <f>(R5158*10000)*TEA!$O$15*10^-6</f>
        <v>40.491328049099998</v>
      </c>
      <c r="AA2073">
        <f t="shared" si="192"/>
        <v>1</v>
      </c>
      <c r="AB2073" s="197">
        <v>39113</v>
      </c>
      <c r="AC2073" s="197">
        <v>18064</v>
      </c>
      <c r="AD2073" s="197">
        <f t="shared" si="197"/>
        <v>18064</v>
      </c>
      <c r="AE2073" s="197">
        <v>14394</v>
      </c>
      <c r="AJ2073">
        <v>0</v>
      </c>
      <c r="AK2073">
        <v>0</v>
      </c>
      <c r="AU2073" s="198">
        <v>0.27272727299999999</v>
      </c>
      <c r="AV2073" s="6">
        <v>0</v>
      </c>
      <c r="AW2073" s="198">
        <v>0.38356000000000001</v>
      </c>
      <c r="BO2073" s="198"/>
      <c r="BP2073" s="354">
        <f t="shared" si="193"/>
        <v>16651.72365301536</v>
      </c>
      <c r="BQ2073" s="354">
        <f t="shared" si="194"/>
        <v>0</v>
      </c>
      <c r="BR2073" s="354">
        <f t="shared" si="195"/>
        <v>57638.849961599997</v>
      </c>
      <c r="CG2073" s="198"/>
      <c r="CH2073">
        <f>(Transest!$J$14/HexExtSoy!$K$4)</f>
        <v>0.20257267294641951</v>
      </c>
      <c r="CI2073">
        <f>(HydroProcOil!$K$14/HexExtSoy!$K$4)</f>
        <v>0.10977777777777777</v>
      </c>
      <c r="CJ2073">
        <f>(StarchFerm!$K$24/StarchFerm!$K$4)</f>
        <v>0.33157302630665886</v>
      </c>
      <c r="CY2073" s="198"/>
      <c r="CZ2073">
        <f>BP2073*CH2073*1000*LCI!$E$93</f>
        <v>127337702.40075555</v>
      </c>
      <c r="DA2073">
        <f>BQ2073*CI2073*1000*(LCI!$E$99)</f>
        <v>0</v>
      </c>
      <c r="DB2073">
        <f>BR2073*CJ2073*1000*(LCI!$E$96)</f>
        <v>515054599.29855514</v>
      </c>
    </row>
    <row r="2074" spans="1:106" x14ac:dyDescent="0.25">
      <c r="A2074" s="197">
        <v>39115</v>
      </c>
      <c r="B2074" s="197" t="s">
        <v>1900</v>
      </c>
      <c r="C2074" s="197" t="s">
        <v>643</v>
      </c>
      <c r="D2074" s="197">
        <v>-81.853492299999999</v>
      </c>
      <c r="E2074" s="197">
        <v>39.634590000000003</v>
      </c>
      <c r="F2074">
        <v>2.95</v>
      </c>
      <c r="G2074">
        <f t="shared" si="196"/>
        <v>2.95</v>
      </c>
      <c r="H2074" s="198">
        <v>9.25</v>
      </c>
      <c r="Q2074" s="221">
        <f>(Q5159*10000)*TEA!$M$15*10^-6</f>
        <v>39.705925841549998</v>
      </c>
      <c r="R2074" s="221">
        <f>(R5159*10000)*TEA!$O$15*10^-6</f>
        <v>39.705925841549998</v>
      </c>
      <c r="AA2074">
        <f t="shared" ref="AA2074:AA2137" si="198">IF(AB2074=A2074,1,0)</f>
        <v>1</v>
      </c>
      <c r="AB2074" s="197">
        <v>39115</v>
      </c>
      <c r="AC2074" s="197">
        <v>1249</v>
      </c>
      <c r="AD2074" s="197">
        <f t="shared" si="197"/>
        <v>1249</v>
      </c>
      <c r="AE2074" s="197">
        <v>1883</v>
      </c>
      <c r="AJ2074">
        <v>0</v>
      </c>
      <c r="AK2074">
        <v>0</v>
      </c>
      <c r="AU2074" s="198">
        <v>0.27272727299999999</v>
      </c>
      <c r="AV2074" s="6">
        <v>0</v>
      </c>
      <c r="AW2074" s="198">
        <v>0.38356000000000001</v>
      </c>
      <c r="BO2074" s="198"/>
      <c r="BP2074" s="354">
        <f t="shared" si="193"/>
        <v>1004.87727373215</v>
      </c>
      <c r="BQ2074" s="354">
        <f t="shared" si="194"/>
        <v>0</v>
      </c>
      <c r="BR2074" s="354">
        <f t="shared" si="195"/>
        <v>6680.7521900000002</v>
      </c>
      <c r="CG2074" s="198"/>
      <c r="CH2074">
        <f>(Transest!$J$14/HexExtSoy!$K$4)</f>
        <v>0.20257267294641951</v>
      </c>
      <c r="CI2074">
        <f>(HydroProcOil!$K$14/HexExtSoy!$K$4)</f>
        <v>0.10977777777777777</v>
      </c>
      <c r="CJ2074">
        <f>(StarchFerm!$K$24/StarchFerm!$K$4)</f>
        <v>0.33157302630665886</v>
      </c>
      <c r="CY2074" s="198"/>
      <c r="CZ2074">
        <f>BP2074*CH2074*1000*LCI!$E$93</f>
        <v>7684415.4934444763</v>
      </c>
      <c r="DA2074">
        <f>BQ2074*CI2074*1000*(LCI!$E$99)</f>
        <v>0</v>
      </c>
      <c r="DB2074">
        <f>BR2074*CJ2074*1000*(LCI!$E$96)</f>
        <v>59698487.123282589</v>
      </c>
    </row>
    <row r="2075" spans="1:106" x14ac:dyDescent="0.25">
      <c r="A2075" s="197">
        <v>39117</v>
      </c>
      <c r="B2075" s="197" t="s">
        <v>1900</v>
      </c>
      <c r="C2075" s="197" t="s">
        <v>1922</v>
      </c>
      <c r="D2075" s="197">
        <v>-82.784866399999999</v>
      </c>
      <c r="E2075" s="197">
        <v>40.540790000000001</v>
      </c>
      <c r="F2075">
        <v>3.1</v>
      </c>
      <c r="G2075">
        <f t="shared" si="196"/>
        <v>3.1</v>
      </c>
      <c r="H2075" s="198">
        <v>10.32</v>
      </c>
      <c r="Q2075" s="221">
        <f>(Q5160*10000)*TEA!$M$15*10^-6</f>
        <v>38.535133544099999</v>
      </c>
      <c r="R2075" s="221">
        <f>(R5160*10000)*TEA!$O$15*10^-6</f>
        <v>38.535133544099999</v>
      </c>
      <c r="AA2075">
        <f t="shared" si="198"/>
        <v>1</v>
      </c>
      <c r="AB2075" s="197">
        <v>39117</v>
      </c>
      <c r="AC2075" s="197">
        <v>28418</v>
      </c>
      <c r="AD2075" s="197">
        <f t="shared" si="197"/>
        <v>28418</v>
      </c>
      <c r="AE2075" s="197">
        <v>18450</v>
      </c>
      <c r="AJ2075">
        <v>0</v>
      </c>
      <c r="AK2075">
        <v>0</v>
      </c>
      <c r="AU2075" s="198">
        <v>0.27272727299999999</v>
      </c>
      <c r="AV2075" s="6">
        <v>0</v>
      </c>
      <c r="AW2075" s="198">
        <v>0.38356000000000001</v>
      </c>
      <c r="BO2075" s="198"/>
      <c r="BP2075" s="354">
        <f t="shared" si="193"/>
        <v>24026.127296753399</v>
      </c>
      <c r="BQ2075" s="354">
        <f t="shared" si="194"/>
        <v>0</v>
      </c>
      <c r="BR2075" s="354">
        <f t="shared" si="195"/>
        <v>73031.358240000001</v>
      </c>
      <c r="CG2075" s="198"/>
      <c r="CH2075">
        <f>(Transest!$J$14/HexExtSoy!$K$4)</f>
        <v>0.20257267294641951</v>
      </c>
      <c r="CI2075">
        <f>(HydroProcOil!$K$14/HexExtSoy!$K$4)</f>
        <v>0.10977777777777777</v>
      </c>
      <c r="CJ2075">
        <f>(StarchFerm!$K$24/StarchFerm!$K$4)</f>
        <v>0.33157302630665886</v>
      </c>
      <c r="CY2075" s="198"/>
      <c r="CZ2075">
        <f>BP2075*CH2075*1000*LCI!$E$93</f>
        <v>183730640.22129864</v>
      </c>
      <c r="DA2075">
        <f>BQ2075*CI2075*1000*(LCI!$E$99)</f>
        <v>0</v>
      </c>
      <c r="DB2075">
        <f>BR2075*CJ2075*1000*(LCI!$E$96)</f>
        <v>652600407.18356264</v>
      </c>
    </row>
    <row r="2076" spans="1:106" x14ac:dyDescent="0.25">
      <c r="A2076" s="197">
        <v>39119</v>
      </c>
      <c r="B2076" s="197" t="s">
        <v>1900</v>
      </c>
      <c r="C2076" s="197" t="s">
        <v>1923</v>
      </c>
      <c r="D2076" s="197">
        <v>-81.946984299999997</v>
      </c>
      <c r="E2076" s="197">
        <v>39.979129999999998</v>
      </c>
      <c r="F2076">
        <v>3.23</v>
      </c>
      <c r="G2076">
        <f t="shared" si="196"/>
        <v>3.23</v>
      </c>
      <c r="H2076" s="198">
        <v>10.44</v>
      </c>
      <c r="Q2076" s="221">
        <f>(Q5161*10000)*TEA!$M$15*10^-6</f>
        <v>39.039722421299999</v>
      </c>
      <c r="R2076" s="221">
        <f>(R5161*10000)*TEA!$O$15*10^-6</f>
        <v>39.039722421299999</v>
      </c>
      <c r="AA2076">
        <f t="shared" si="198"/>
        <v>1</v>
      </c>
      <c r="AB2076" s="197">
        <v>39119</v>
      </c>
      <c r="AC2076" s="197">
        <v>7299</v>
      </c>
      <c r="AD2076" s="197">
        <f t="shared" si="197"/>
        <v>7299</v>
      </c>
      <c r="AE2076" s="197">
        <v>7826</v>
      </c>
      <c r="AJ2076">
        <v>0</v>
      </c>
      <c r="AK2076">
        <v>0</v>
      </c>
      <c r="AU2076" s="198">
        <v>0.27272727299999999</v>
      </c>
      <c r="AV2076" s="6">
        <v>0</v>
      </c>
      <c r="AW2076" s="198">
        <v>0.38356000000000001</v>
      </c>
      <c r="BO2076" s="198"/>
      <c r="BP2076" s="354">
        <f t="shared" si="193"/>
        <v>6429.7554609752096</v>
      </c>
      <c r="BQ2076" s="354">
        <f t="shared" si="194"/>
        <v>0</v>
      </c>
      <c r="BR2076" s="354">
        <f t="shared" si="195"/>
        <v>31338.171446400003</v>
      </c>
      <c r="CG2076" s="198"/>
      <c r="CH2076">
        <f>(Transest!$J$14/HexExtSoy!$K$4)</f>
        <v>0.20257267294641951</v>
      </c>
      <c r="CI2076">
        <f>(HydroProcOil!$K$14/HexExtSoy!$K$4)</f>
        <v>0.10977777777777777</v>
      </c>
      <c r="CJ2076">
        <f>(StarchFerm!$K$24/StarchFerm!$K$4)</f>
        <v>0.33157302630665886</v>
      </c>
      <c r="CY2076" s="198"/>
      <c r="CZ2076">
        <f>BP2076*CH2076*1000*LCI!$E$93</f>
        <v>49169101.317089871</v>
      </c>
      <c r="DA2076">
        <f>BQ2076*CI2076*1000*(LCI!$E$99)</f>
        <v>0</v>
      </c>
      <c r="DB2076">
        <f>BR2076*CJ2076*1000*(LCI!$E$96)</f>
        <v>280034548.70852393</v>
      </c>
    </row>
    <row r="2077" spans="1:106" x14ac:dyDescent="0.25">
      <c r="A2077" s="197">
        <v>39121</v>
      </c>
      <c r="B2077" s="197" t="s">
        <v>1900</v>
      </c>
      <c r="C2077" s="197" t="s">
        <v>1135</v>
      </c>
      <c r="D2077" s="197">
        <v>-81.452300100000002</v>
      </c>
      <c r="E2077" s="197">
        <v>39.779870000000003</v>
      </c>
      <c r="F2077">
        <v>0</v>
      </c>
      <c r="G2077">
        <f t="shared" si="196"/>
        <v>0</v>
      </c>
      <c r="H2077" s="198">
        <v>8.4600000000000009</v>
      </c>
      <c r="Q2077" s="221">
        <f>(Q5162*10000)*TEA!$M$15*10^-6</f>
        <v>39.012181375499999</v>
      </c>
      <c r="R2077" s="221">
        <f>(R5162*10000)*TEA!$O$15*10^-6</f>
        <v>39.012181375499999</v>
      </c>
      <c r="AA2077">
        <f t="shared" si="198"/>
        <v>1</v>
      </c>
      <c r="AB2077" s="197">
        <v>39121</v>
      </c>
      <c r="AC2077" s="197">
        <v>0</v>
      </c>
      <c r="AD2077" s="197">
        <f t="shared" si="197"/>
        <v>0</v>
      </c>
      <c r="AE2077" s="197">
        <v>211</v>
      </c>
      <c r="AJ2077">
        <v>0</v>
      </c>
      <c r="AK2077">
        <v>0</v>
      </c>
      <c r="AU2077" s="198">
        <v>0.27272727299999999</v>
      </c>
      <c r="AV2077" s="6">
        <v>0</v>
      </c>
      <c r="AW2077" s="198">
        <v>0.38356000000000001</v>
      </c>
      <c r="BO2077" s="198"/>
      <c r="BP2077" s="354">
        <f t="shared" si="193"/>
        <v>0</v>
      </c>
      <c r="BQ2077" s="354">
        <f t="shared" si="194"/>
        <v>0</v>
      </c>
      <c r="BR2077" s="354">
        <f t="shared" si="195"/>
        <v>684.67761360000009</v>
      </c>
      <c r="CG2077" s="198"/>
      <c r="CH2077">
        <f>(Transest!$J$14/HexExtSoy!$K$4)</f>
        <v>0.20257267294641951</v>
      </c>
      <c r="CI2077">
        <f>(HydroProcOil!$K$14/HexExtSoy!$K$4)</f>
        <v>0.10977777777777777</v>
      </c>
      <c r="CJ2077">
        <f>(StarchFerm!$K$24/StarchFerm!$K$4)</f>
        <v>0.33157302630665886</v>
      </c>
      <c r="CY2077" s="198"/>
      <c r="CZ2077">
        <f>BP2077*CH2077*1000*LCI!$E$93</f>
        <v>0</v>
      </c>
      <c r="DA2077">
        <f>BQ2077*CI2077*1000*(LCI!$E$99)</f>
        <v>0</v>
      </c>
      <c r="DB2077">
        <f>BR2077*CJ2077*1000*(LCI!$E$96)</f>
        <v>6118205.9349965891</v>
      </c>
    </row>
    <row r="2078" spans="1:106" x14ac:dyDescent="0.25">
      <c r="A2078" s="197">
        <v>39123</v>
      </c>
      <c r="B2078" s="197" t="s">
        <v>1900</v>
      </c>
      <c r="C2078" s="197" t="s">
        <v>1245</v>
      </c>
      <c r="D2078" s="197">
        <v>-83.143838500000001</v>
      </c>
      <c r="E2078" s="197">
        <v>41.545769999999997</v>
      </c>
      <c r="F2078">
        <v>2.93</v>
      </c>
      <c r="G2078">
        <f t="shared" si="196"/>
        <v>2.93</v>
      </c>
      <c r="H2078" s="198">
        <v>11.02</v>
      </c>
      <c r="Q2078" s="221">
        <f>(Q5163*10000)*TEA!$M$15*10^-6</f>
        <v>37.068858420299996</v>
      </c>
      <c r="R2078" s="221">
        <f>(R5163*10000)*TEA!$O$15*10^-6</f>
        <v>37.068858420299996</v>
      </c>
      <c r="AA2078">
        <f t="shared" si="198"/>
        <v>1</v>
      </c>
      <c r="AB2078" s="197">
        <v>39123</v>
      </c>
      <c r="AC2078" s="197">
        <v>30592</v>
      </c>
      <c r="AD2078" s="197">
        <f t="shared" si="197"/>
        <v>30592</v>
      </c>
      <c r="AE2078" s="197">
        <v>7377</v>
      </c>
      <c r="AJ2078">
        <v>0</v>
      </c>
      <c r="AK2078">
        <v>0</v>
      </c>
      <c r="AU2078" s="198">
        <v>0.27272727299999999</v>
      </c>
      <c r="AV2078" s="6">
        <v>0</v>
      </c>
      <c r="AW2078" s="198">
        <v>0.38356000000000001</v>
      </c>
      <c r="BO2078" s="198"/>
      <c r="BP2078" s="354">
        <f t="shared" si="193"/>
        <v>24445.789115354877</v>
      </c>
      <c r="BQ2078" s="354">
        <f t="shared" si="194"/>
        <v>0</v>
      </c>
      <c r="BR2078" s="354">
        <f t="shared" si="195"/>
        <v>31181.333762399998</v>
      </c>
      <c r="CG2078" s="198"/>
      <c r="CH2078">
        <f>(Transest!$J$14/HexExtSoy!$K$4)</f>
        <v>0.20257267294641951</v>
      </c>
      <c r="CI2078">
        <f>(HydroProcOil!$K$14/HexExtSoy!$K$4)</f>
        <v>0.10977777777777777</v>
      </c>
      <c r="CJ2078">
        <f>(StarchFerm!$K$24/StarchFerm!$K$4)</f>
        <v>0.33157302630665886</v>
      </c>
      <c r="CY2078" s="198"/>
      <c r="CZ2078">
        <f>BP2078*CH2078*1000*LCI!$E$93</f>
        <v>186939843.83766767</v>
      </c>
      <c r="DA2078">
        <f>BQ2078*CI2078*1000*(LCI!$E$99)</f>
        <v>0</v>
      </c>
      <c r="DB2078">
        <f>BR2078*CJ2078*1000*(LCI!$E$96)</f>
        <v>278633063.93668419</v>
      </c>
    </row>
    <row r="2079" spans="1:106" x14ac:dyDescent="0.25">
      <c r="A2079" s="197">
        <v>39125</v>
      </c>
      <c r="B2079" s="197" t="s">
        <v>1900</v>
      </c>
      <c r="C2079" s="197" t="s">
        <v>985</v>
      </c>
      <c r="D2079" s="197">
        <v>-84.584389000000002</v>
      </c>
      <c r="E2079" s="197">
        <v>41.123130000000003</v>
      </c>
      <c r="F2079">
        <v>2.69</v>
      </c>
      <c r="G2079">
        <f t="shared" si="196"/>
        <v>2.69</v>
      </c>
      <c r="H2079" s="198">
        <v>9.25</v>
      </c>
      <c r="Q2079" s="221">
        <f>(Q5164*10000)*TEA!$M$15*10^-6</f>
        <v>37.956236981400004</v>
      </c>
      <c r="R2079" s="221">
        <f>(R5164*10000)*TEA!$O$15*10^-6</f>
        <v>37.956236981400004</v>
      </c>
      <c r="AA2079">
        <f t="shared" si="198"/>
        <v>1</v>
      </c>
      <c r="AB2079" s="197">
        <v>39125</v>
      </c>
      <c r="AC2079" s="197">
        <v>48842</v>
      </c>
      <c r="AD2079" s="197">
        <f t="shared" si="197"/>
        <v>48842</v>
      </c>
      <c r="AE2079" s="197">
        <v>19582</v>
      </c>
      <c r="AJ2079">
        <v>0</v>
      </c>
      <c r="AK2079">
        <v>0</v>
      </c>
      <c r="AU2079" s="198">
        <v>0.27272727299999999</v>
      </c>
      <c r="AV2079" s="6">
        <v>0</v>
      </c>
      <c r="AW2079" s="198">
        <v>0.38356000000000001</v>
      </c>
      <c r="BO2079" s="198"/>
      <c r="BP2079" s="354">
        <f t="shared" si="193"/>
        <v>35832.267308559545</v>
      </c>
      <c r="BQ2079" s="354">
        <f t="shared" si="194"/>
        <v>0</v>
      </c>
      <c r="BR2079" s="354">
        <f t="shared" si="195"/>
        <v>69475.565260000003</v>
      </c>
      <c r="CG2079" s="198"/>
      <c r="CH2079">
        <f>(Transest!$J$14/HexExtSoy!$K$4)</f>
        <v>0.20257267294641951</v>
      </c>
      <c r="CI2079">
        <f>(HydroProcOil!$K$14/HexExtSoy!$K$4)</f>
        <v>0.10977777777777777</v>
      </c>
      <c r="CJ2079">
        <f>(StarchFerm!$K$24/StarchFerm!$K$4)</f>
        <v>0.33157302630665886</v>
      </c>
      <c r="CY2079" s="198"/>
      <c r="CZ2079">
        <f>BP2079*CH2079*1000*LCI!$E$93</f>
        <v>274013590.78256309</v>
      </c>
      <c r="DA2079">
        <f>BQ2079*CI2079*1000*(LCI!$E$99)</f>
        <v>0</v>
      </c>
      <c r="DB2079">
        <f>BR2079*CJ2079*1000*(LCI!$E$96)</f>
        <v>620826221.37446618</v>
      </c>
    </row>
    <row r="2080" spans="1:106" x14ac:dyDescent="0.25">
      <c r="A2080" s="197">
        <v>39127</v>
      </c>
      <c r="B2080" s="197" t="s">
        <v>1900</v>
      </c>
      <c r="C2080" s="197" t="s">
        <v>644</v>
      </c>
      <c r="D2080" s="197">
        <v>-82.236013700000001</v>
      </c>
      <c r="E2080" s="197">
        <v>39.745669999999997</v>
      </c>
      <c r="F2080">
        <v>3.36</v>
      </c>
      <c r="G2080">
        <f t="shared" si="196"/>
        <v>3.36</v>
      </c>
      <c r="H2080" s="198">
        <v>10.82</v>
      </c>
      <c r="Q2080" s="221">
        <f>(Q5165*10000)*TEA!$M$15*10^-6</f>
        <v>39.789095964299996</v>
      </c>
      <c r="R2080" s="221">
        <f>(R5165*10000)*TEA!$O$15*10^-6</f>
        <v>39.789095964299996</v>
      </c>
      <c r="AA2080">
        <f t="shared" si="198"/>
        <v>1</v>
      </c>
      <c r="AB2080" s="197">
        <v>39127</v>
      </c>
      <c r="AC2080" s="197">
        <v>7184</v>
      </c>
      <c r="AD2080" s="197">
        <f t="shared" si="197"/>
        <v>7184</v>
      </c>
      <c r="AE2080" s="197">
        <v>7011</v>
      </c>
      <c r="AJ2080">
        <v>0</v>
      </c>
      <c r="AK2080">
        <v>0</v>
      </c>
      <c r="AU2080" s="198">
        <v>0.27272727299999999</v>
      </c>
      <c r="AV2080" s="6">
        <v>0</v>
      </c>
      <c r="AW2080" s="198">
        <v>0.38356000000000001</v>
      </c>
      <c r="BO2080" s="198"/>
      <c r="BP2080" s="354">
        <f t="shared" si="193"/>
        <v>6583.156370219519</v>
      </c>
      <c r="BQ2080" s="354">
        <f t="shared" si="194"/>
        <v>0</v>
      </c>
      <c r="BR2080" s="354">
        <f t="shared" si="195"/>
        <v>29096.485711200003</v>
      </c>
      <c r="CG2080" s="198"/>
      <c r="CH2080">
        <f>(Transest!$J$14/HexExtSoy!$K$4)</f>
        <v>0.20257267294641951</v>
      </c>
      <c r="CI2080">
        <f>(HydroProcOil!$K$14/HexExtSoy!$K$4)</f>
        <v>0.10977777777777777</v>
      </c>
      <c r="CJ2080">
        <f>(StarchFerm!$K$24/StarchFerm!$K$4)</f>
        <v>0.33157302630665886</v>
      </c>
      <c r="CY2080" s="198"/>
      <c r="CZ2080">
        <f>BP2080*CH2080*1000*LCI!$E$93</f>
        <v>50342176.233320534</v>
      </c>
      <c r="DA2080">
        <f>BQ2080*CI2080*1000*(LCI!$E$99)</f>
        <v>0</v>
      </c>
      <c r="DB2080">
        <f>BR2080*CJ2080*1000*(LCI!$E$96)</f>
        <v>260003084.7069706</v>
      </c>
    </row>
    <row r="2081" spans="1:106" x14ac:dyDescent="0.25">
      <c r="A2081" s="197">
        <v>39129</v>
      </c>
      <c r="B2081" s="197" t="s">
        <v>1900</v>
      </c>
      <c r="C2081" s="197" t="s">
        <v>1924</v>
      </c>
      <c r="D2081" s="197">
        <v>-83.015116399999997</v>
      </c>
      <c r="E2081" s="197">
        <v>39.645130000000002</v>
      </c>
      <c r="F2081">
        <v>3.76</v>
      </c>
      <c r="G2081">
        <f t="shared" si="196"/>
        <v>3.76</v>
      </c>
      <c r="H2081" s="198">
        <v>11.39</v>
      </c>
      <c r="Q2081" s="221">
        <f>(Q5166*10000)*TEA!$M$15*10^-6</f>
        <v>40.412948080500001</v>
      </c>
      <c r="R2081" s="221">
        <f>(R5166*10000)*TEA!$O$15*10^-6</f>
        <v>40.412948080500001</v>
      </c>
      <c r="AA2081">
        <f t="shared" si="198"/>
        <v>1</v>
      </c>
      <c r="AB2081" s="197">
        <v>39129</v>
      </c>
      <c r="AC2081" s="197">
        <v>53585</v>
      </c>
      <c r="AD2081" s="197">
        <f t="shared" si="197"/>
        <v>53585</v>
      </c>
      <c r="AE2081" s="197">
        <v>42849</v>
      </c>
      <c r="AJ2081">
        <v>0</v>
      </c>
      <c r="AK2081">
        <v>0</v>
      </c>
      <c r="AU2081" s="198">
        <v>0.27272727299999999</v>
      </c>
      <c r="AV2081" s="6">
        <v>0</v>
      </c>
      <c r="AW2081" s="198">
        <v>0.38356000000000001</v>
      </c>
      <c r="BO2081" s="198"/>
      <c r="BP2081" s="354">
        <f t="shared" si="193"/>
        <v>54948.98187313079</v>
      </c>
      <c r="BQ2081" s="354">
        <f t="shared" si="194"/>
        <v>0</v>
      </c>
      <c r="BR2081" s="354">
        <f t="shared" si="195"/>
        <v>187196.50019160003</v>
      </c>
      <c r="CG2081" s="198"/>
      <c r="CH2081">
        <f>(Transest!$J$14/HexExtSoy!$K$4)</f>
        <v>0.20257267294641951</v>
      </c>
      <c r="CI2081">
        <f>(HydroProcOil!$K$14/HexExtSoy!$K$4)</f>
        <v>0.10977777777777777</v>
      </c>
      <c r="CJ2081">
        <f>(StarchFerm!$K$24/StarchFerm!$K$4)</f>
        <v>0.33157302630665886</v>
      </c>
      <c r="CY2081" s="198"/>
      <c r="CZ2081">
        <f>BP2081*CH2081*1000*LCI!$E$93</f>
        <v>420201370.54809833</v>
      </c>
      <c r="DA2081">
        <f>BQ2081*CI2081*1000*(LCI!$E$99)</f>
        <v>0</v>
      </c>
      <c r="DB2081">
        <f>BR2081*CJ2081*1000*(LCI!$E$96)</f>
        <v>1672767906.7245572</v>
      </c>
    </row>
    <row r="2082" spans="1:106" x14ac:dyDescent="0.25">
      <c r="A2082" s="197">
        <v>39131</v>
      </c>
      <c r="B2082" s="197" t="s">
        <v>1900</v>
      </c>
      <c r="C2082" s="197" t="s">
        <v>646</v>
      </c>
      <c r="D2082" s="197">
        <v>-83.057525600000005</v>
      </c>
      <c r="E2082" s="197">
        <v>39.088760000000001</v>
      </c>
      <c r="F2082">
        <v>3.43</v>
      </c>
      <c r="G2082">
        <f t="shared" si="196"/>
        <v>3.43</v>
      </c>
      <c r="H2082" s="198">
        <v>10.96</v>
      </c>
      <c r="Q2082" s="221">
        <f>(Q5167*10000)*TEA!$M$15*10^-6</f>
        <v>41.567368660649997</v>
      </c>
      <c r="R2082" s="221">
        <f>(R5167*10000)*TEA!$O$15*10^-6</f>
        <v>41.567368660649997</v>
      </c>
      <c r="AA2082">
        <f t="shared" si="198"/>
        <v>1</v>
      </c>
      <c r="AB2082" s="197">
        <v>39131</v>
      </c>
      <c r="AC2082" s="197">
        <v>7916</v>
      </c>
      <c r="AD2082" s="197">
        <f t="shared" si="197"/>
        <v>7916</v>
      </c>
      <c r="AE2082" s="197">
        <v>5828</v>
      </c>
      <c r="AJ2082">
        <v>0</v>
      </c>
      <c r="AK2082">
        <v>0</v>
      </c>
      <c r="AU2082" s="198">
        <v>0.27272727299999999</v>
      </c>
      <c r="AV2082" s="6">
        <v>0</v>
      </c>
      <c r="AW2082" s="198">
        <v>0.38356000000000001</v>
      </c>
      <c r="BO2082" s="198"/>
      <c r="BP2082" s="354">
        <f t="shared" si="193"/>
        <v>7405.0581892232403</v>
      </c>
      <c r="BQ2082" s="354">
        <f t="shared" si="194"/>
        <v>0</v>
      </c>
      <c r="BR2082" s="354">
        <f t="shared" si="195"/>
        <v>24499.848972800002</v>
      </c>
      <c r="CG2082" s="198"/>
      <c r="CH2082">
        <f>(Transest!$J$14/HexExtSoy!$K$4)</f>
        <v>0.20257267294641951</v>
      </c>
      <c r="CI2082">
        <f>(HydroProcOil!$K$14/HexExtSoy!$K$4)</f>
        <v>0.10977777777777777</v>
      </c>
      <c r="CJ2082">
        <f>(StarchFerm!$K$24/StarchFerm!$K$4)</f>
        <v>0.33157302630665886</v>
      </c>
      <c r="CY2082" s="198"/>
      <c r="CZ2082">
        <f>BP2082*CH2082*1000*LCI!$E$93</f>
        <v>56627356.759480871</v>
      </c>
      <c r="DA2082">
        <f>BQ2082*CI2082*1000*(LCI!$E$99)</f>
        <v>0</v>
      </c>
      <c r="DB2082">
        <f>BR2082*CJ2082*1000*(LCI!$E$96)</f>
        <v>218928030.38172099</v>
      </c>
    </row>
    <row r="2083" spans="1:106" x14ac:dyDescent="0.25">
      <c r="A2083" s="197">
        <v>39133</v>
      </c>
      <c r="B2083" s="197" t="s">
        <v>1900</v>
      </c>
      <c r="C2083" s="197" t="s">
        <v>1925</v>
      </c>
      <c r="D2083" s="197">
        <v>-81.198454900000002</v>
      </c>
      <c r="E2083" s="197">
        <v>41.18573</v>
      </c>
      <c r="F2083">
        <v>2.64</v>
      </c>
      <c r="G2083">
        <f t="shared" si="196"/>
        <v>2.64</v>
      </c>
      <c r="H2083" s="198">
        <v>8.86</v>
      </c>
      <c r="Q2083" s="221">
        <f>(Q5168*10000)*TEA!$M$15*10^-6</f>
        <v>36.46222604415</v>
      </c>
      <c r="R2083" s="221">
        <f>(R5168*10000)*TEA!$O$15*10^-6</f>
        <v>36.46222604415</v>
      </c>
      <c r="AA2083">
        <f t="shared" si="198"/>
        <v>1</v>
      </c>
      <c r="AB2083" s="197">
        <v>39133</v>
      </c>
      <c r="AC2083" s="197">
        <v>9571</v>
      </c>
      <c r="AD2083" s="197">
        <f t="shared" si="197"/>
        <v>9571</v>
      </c>
      <c r="AE2083" s="197">
        <v>4947</v>
      </c>
      <c r="AJ2083">
        <v>0</v>
      </c>
      <c r="AK2083">
        <v>0</v>
      </c>
      <c r="AU2083" s="198">
        <v>0.27272727299999999</v>
      </c>
      <c r="AV2083" s="6">
        <v>0</v>
      </c>
      <c r="AW2083" s="198">
        <v>0.38356000000000001</v>
      </c>
      <c r="BO2083" s="198"/>
      <c r="BP2083" s="354">
        <f t="shared" si="193"/>
        <v>6891.1200068911203</v>
      </c>
      <c r="BQ2083" s="354">
        <f t="shared" si="194"/>
        <v>0</v>
      </c>
      <c r="BR2083" s="354">
        <f t="shared" si="195"/>
        <v>16811.5958952</v>
      </c>
      <c r="CG2083" s="198"/>
      <c r="CH2083">
        <f>(Transest!$J$14/HexExtSoy!$K$4)</f>
        <v>0.20257267294641951</v>
      </c>
      <c r="CI2083">
        <f>(HydroProcOil!$K$14/HexExtSoy!$K$4)</f>
        <v>0.10977777777777777</v>
      </c>
      <c r="CJ2083">
        <f>(StarchFerm!$K$24/StarchFerm!$K$4)</f>
        <v>0.33157302630665886</v>
      </c>
      <c r="CY2083" s="198"/>
      <c r="CZ2083">
        <f>BP2083*CH2083*1000*LCI!$E$93</f>
        <v>52697210.626990736</v>
      </c>
      <c r="DA2083">
        <f>BQ2083*CI2083*1000*(LCI!$E$99)</f>
        <v>0</v>
      </c>
      <c r="DB2083">
        <f>BR2083*CJ2083*1000*(LCI!$E$96)</f>
        <v>150226623.07003301</v>
      </c>
    </row>
    <row r="2084" spans="1:106" x14ac:dyDescent="0.25">
      <c r="A2084" s="197">
        <v>39135</v>
      </c>
      <c r="B2084" s="197" t="s">
        <v>1900</v>
      </c>
      <c r="C2084" s="197" t="s">
        <v>1926</v>
      </c>
      <c r="D2084" s="197">
        <v>-84.654392799999997</v>
      </c>
      <c r="E2084" s="197">
        <v>39.749859999999998</v>
      </c>
      <c r="F2084">
        <v>3.57</v>
      </c>
      <c r="G2084">
        <f t="shared" si="196"/>
        <v>3.57</v>
      </c>
      <c r="H2084" s="198">
        <v>11.07</v>
      </c>
      <c r="Q2084" s="221">
        <f>(Q5169*10000)*TEA!$M$15*10^-6</f>
        <v>40.865986175400003</v>
      </c>
      <c r="R2084" s="221">
        <f>(R5169*10000)*TEA!$O$15*10^-6</f>
        <v>40.865986175400003</v>
      </c>
      <c r="AA2084">
        <f t="shared" si="198"/>
        <v>1</v>
      </c>
      <c r="AB2084" s="197">
        <v>39135</v>
      </c>
      <c r="AC2084" s="197">
        <v>38794</v>
      </c>
      <c r="AD2084" s="197">
        <f t="shared" si="197"/>
        <v>38794</v>
      </c>
      <c r="AE2084" s="197">
        <v>29938</v>
      </c>
      <c r="AJ2084">
        <v>0</v>
      </c>
      <c r="AK2084">
        <v>0</v>
      </c>
      <c r="AU2084" s="198">
        <v>0.27272727299999999</v>
      </c>
      <c r="AV2084" s="6">
        <v>0</v>
      </c>
      <c r="AW2084" s="198">
        <v>0.38356000000000001</v>
      </c>
      <c r="BO2084" s="198"/>
      <c r="BP2084" s="354">
        <f t="shared" si="193"/>
        <v>37771.249128680334</v>
      </c>
      <c r="BQ2084" s="354">
        <f t="shared" si="194"/>
        <v>0</v>
      </c>
      <c r="BR2084" s="354">
        <f t="shared" si="195"/>
        <v>127117.02342960001</v>
      </c>
      <c r="CG2084" s="198"/>
      <c r="CH2084">
        <f>(Transest!$J$14/HexExtSoy!$K$4)</f>
        <v>0.20257267294641951</v>
      </c>
      <c r="CI2084">
        <f>(HydroProcOil!$K$14/HexExtSoy!$K$4)</f>
        <v>0.10977777777777777</v>
      </c>
      <c r="CJ2084">
        <f>(StarchFerm!$K$24/StarchFerm!$K$4)</f>
        <v>0.33157302630665886</v>
      </c>
      <c r="CY2084" s="198"/>
      <c r="CZ2084">
        <f>BP2084*CH2084*1000*LCI!$E$93</f>
        <v>288841214.34370148</v>
      </c>
      <c r="DA2084">
        <f>BQ2084*CI2084*1000*(LCI!$E$99)</f>
        <v>0</v>
      </c>
      <c r="DB2084">
        <f>BR2084*CJ2084*1000*(LCI!$E$96)</f>
        <v>1135904127.340785</v>
      </c>
    </row>
    <row r="2085" spans="1:106" x14ac:dyDescent="0.25">
      <c r="A2085" s="197">
        <v>39137</v>
      </c>
      <c r="B2085" s="197" t="s">
        <v>1900</v>
      </c>
      <c r="C2085" s="197" t="s">
        <v>900</v>
      </c>
      <c r="D2085" s="197">
        <v>-84.138496399999994</v>
      </c>
      <c r="E2085" s="197">
        <v>41.02805</v>
      </c>
      <c r="F2085">
        <v>3.17</v>
      </c>
      <c r="G2085">
        <f t="shared" si="196"/>
        <v>3.17</v>
      </c>
      <c r="H2085" s="198">
        <v>10.97</v>
      </c>
      <c r="Q2085" s="221">
        <f>(Q5170*10000)*TEA!$M$15*10^-6</f>
        <v>38.221398797849993</v>
      </c>
      <c r="R2085" s="221">
        <f>(R5170*10000)*TEA!$O$15*10^-6</f>
        <v>38.221398797849993</v>
      </c>
      <c r="AA2085">
        <f t="shared" si="198"/>
        <v>1</v>
      </c>
      <c r="AB2085" s="197">
        <v>39137</v>
      </c>
      <c r="AC2085" s="197">
        <v>66044</v>
      </c>
      <c r="AD2085" s="197">
        <f t="shared" si="197"/>
        <v>66044</v>
      </c>
      <c r="AE2085" s="197">
        <v>32172</v>
      </c>
      <c r="AJ2085">
        <v>0</v>
      </c>
      <c r="AK2085">
        <v>0</v>
      </c>
      <c r="AU2085" s="198">
        <v>0.27272727299999999</v>
      </c>
      <c r="AV2085" s="6">
        <v>0</v>
      </c>
      <c r="AW2085" s="198">
        <v>0.38356000000000001</v>
      </c>
      <c r="BO2085" s="198"/>
      <c r="BP2085" s="354">
        <f t="shared" si="193"/>
        <v>57098.040057098035</v>
      </c>
      <c r="BQ2085" s="354">
        <f t="shared" si="194"/>
        <v>0</v>
      </c>
      <c r="BR2085" s="354">
        <f t="shared" si="195"/>
        <v>135368.61875040003</v>
      </c>
      <c r="CG2085" s="198"/>
      <c r="CH2085">
        <f>(Transest!$J$14/HexExtSoy!$K$4)</f>
        <v>0.20257267294641951</v>
      </c>
      <c r="CI2085">
        <f>(HydroProcOil!$K$14/HexExtSoy!$K$4)</f>
        <v>0.10977777777777777</v>
      </c>
      <c r="CJ2085">
        <f>(StarchFerm!$K$24/StarchFerm!$K$4)</f>
        <v>0.33157302630665886</v>
      </c>
      <c r="CY2085" s="198"/>
      <c r="CZ2085">
        <f>BP2085*CH2085*1000*LCI!$E$93</f>
        <v>436635472.9373951</v>
      </c>
      <c r="DA2085">
        <f>BQ2085*CI2085*1000*(LCI!$E$99)</f>
        <v>0</v>
      </c>
      <c r="DB2085">
        <f>BR2085*CJ2085*1000*(LCI!$E$96)</f>
        <v>1209639500.6933055</v>
      </c>
    </row>
    <row r="2086" spans="1:106" x14ac:dyDescent="0.25">
      <c r="A2086" s="197">
        <v>39139</v>
      </c>
      <c r="B2086" s="197" t="s">
        <v>1900</v>
      </c>
      <c r="C2086" s="197" t="s">
        <v>1101</v>
      </c>
      <c r="D2086" s="197">
        <v>-82.531943699999999</v>
      </c>
      <c r="E2086" s="197">
        <v>40.790950000000002</v>
      </c>
      <c r="F2086">
        <v>3.25</v>
      </c>
      <c r="G2086">
        <f t="shared" si="196"/>
        <v>3.25</v>
      </c>
      <c r="H2086" s="198">
        <v>10.67</v>
      </c>
      <c r="Q2086" s="221">
        <f>(Q5171*10000)*TEA!$M$15*10^-6</f>
        <v>37.928962677600005</v>
      </c>
      <c r="R2086" s="221">
        <f>(R5171*10000)*TEA!$O$15*10^-6</f>
        <v>37.928962677600005</v>
      </c>
      <c r="AA2086">
        <f t="shared" si="198"/>
        <v>1</v>
      </c>
      <c r="AB2086" s="197">
        <v>39139</v>
      </c>
      <c r="AC2086" s="197">
        <v>17174</v>
      </c>
      <c r="AD2086" s="197">
        <f t="shared" si="197"/>
        <v>17174</v>
      </c>
      <c r="AE2086" s="197">
        <v>13782</v>
      </c>
      <c r="AJ2086">
        <v>0</v>
      </c>
      <c r="AK2086">
        <v>0</v>
      </c>
      <c r="AU2086" s="198">
        <v>0.27272727299999999</v>
      </c>
      <c r="AV2086" s="6">
        <v>0</v>
      </c>
      <c r="AW2086" s="198">
        <v>0.38356000000000001</v>
      </c>
      <c r="BO2086" s="198"/>
      <c r="BP2086" s="354">
        <f t="shared" si="193"/>
        <v>15222.409106131499</v>
      </c>
      <c r="BQ2086" s="354">
        <f t="shared" si="194"/>
        <v>0</v>
      </c>
      <c r="BR2086" s="354">
        <f t="shared" si="195"/>
        <v>56404.009226400005</v>
      </c>
      <c r="CG2086" s="198"/>
      <c r="CH2086">
        <f>(Transest!$J$14/HexExtSoy!$K$4)</f>
        <v>0.20257267294641951</v>
      </c>
      <c r="CI2086">
        <f>(HydroProcOil!$K$14/HexExtSoy!$K$4)</f>
        <v>0.10977777777777777</v>
      </c>
      <c r="CJ2086">
        <f>(StarchFerm!$K$24/StarchFerm!$K$4)</f>
        <v>0.33157302630665886</v>
      </c>
      <c r="CY2086" s="198"/>
      <c r="CZ2086">
        <f>BP2086*CH2086*1000*LCI!$E$93</f>
        <v>116407564.82456478</v>
      </c>
      <c r="DA2086">
        <f>BQ2086*CI2086*1000*(LCI!$E$99)</f>
        <v>0</v>
      </c>
      <c r="DB2086">
        <f>BR2086*CJ2086*1000*(LCI!$E$96)</f>
        <v>504020194.54395485</v>
      </c>
    </row>
    <row r="2087" spans="1:106" x14ac:dyDescent="0.25">
      <c r="A2087" s="197">
        <v>39141</v>
      </c>
      <c r="B2087" s="197" t="s">
        <v>1900</v>
      </c>
      <c r="C2087" s="197" t="s">
        <v>1927</v>
      </c>
      <c r="D2087" s="197">
        <v>-83.0483756</v>
      </c>
      <c r="E2087" s="197">
        <v>39.344749999999998</v>
      </c>
      <c r="F2087">
        <v>3.44</v>
      </c>
      <c r="G2087">
        <f t="shared" si="196"/>
        <v>3.44</v>
      </c>
      <c r="H2087" s="198">
        <v>11.26</v>
      </c>
      <c r="Q2087" s="221">
        <f>(Q5172*10000)*TEA!$M$15*10^-6</f>
        <v>41.021563249800003</v>
      </c>
      <c r="R2087" s="221">
        <f>(R5172*10000)*TEA!$O$15*10^-6</f>
        <v>41.021563249800003</v>
      </c>
      <c r="AA2087">
        <f t="shared" si="198"/>
        <v>1</v>
      </c>
      <c r="AB2087" s="197">
        <v>39141</v>
      </c>
      <c r="AC2087" s="197">
        <v>25847</v>
      </c>
      <c r="AD2087" s="197">
        <f t="shared" si="197"/>
        <v>25847</v>
      </c>
      <c r="AE2087" s="197">
        <v>18758</v>
      </c>
      <c r="AJ2087">
        <v>0</v>
      </c>
      <c r="AK2087">
        <v>0</v>
      </c>
      <c r="AU2087" s="198">
        <v>0.27272727299999999</v>
      </c>
      <c r="AV2087" s="6">
        <v>0</v>
      </c>
      <c r="AW2087" s="198">
        <v>0.38356000000000001</v>
      </c>
      <c r="BO2087" s="198"/>
      <c r="BP2087" s="354">
        <f t="shared" si="193"/>
        <v>24249.185478794636</v>
      </c>
      <c r="BQ2087" s="354">
        <f t="shared" si="194"/>
        <v>0</v>
      </c>
      <c r="BR2087" s="354">
        <f t="shared" si="195"/>
        <v>81013.656084799994</v>
      </c>
      <c r="CG2087" s="198"/>
      <c r="CH2087">
        <f>(Transest!$J$14/HexExtSoy!$K$4)</f>
        <v>0.20257267294641951</v>
      </c>
      <c r="CI2087">
        <f>(HydroProcOil!$K$14/HexExtSoy!$K$4)</f>
        <v>0.10977777777777777</v>
      </c>
      <c r="CJ2087">
        <f>(StarchFerm!$K$24/StarchFerm!$K$4)</f>
        <v>0.33157302630665886</v>
      </c>
      <c r="CY2087" s="198"/>
      <c r="CZ2087">
        <f>BP2087*CH2087*1000*LCI!$E$93</f>
        <v>185436392.55028814</v>
      </c>
      <c r="DA2087">
        <f>BQ2087*CI2087*1000*(LCI!$E$99)</f>
        <v>0</v>
      </c>
      <c r="DB2087">
        <f>BR2087*CJ2087*1000*(LCI!$E$96)</f>
        <v>723929367.0894978</v>
      </c>
    </row>
    <row r="2088" spans="1:106" x14ac:dyDescent="0.25">
      <c r="A2088" s="197">
        <v>39143</v>
      </c>
      <c r="B2088" s="197" t="s">
        <v>1900</v>
      </c>
      <c r="C2088" s="197" t="s">
        <v>1928</v>
      </c>
      <c r="D2088" s="197">
        <v>-83.147281800000002</v>
      </c>
      <c r="E2088" s="197">
        <v>41.36403</v>
      </c>
      <c r="F2088">
        <v>3.21</v>
      </c>
      <c r="G2088">
        <f t="shared" si="196"/>
        <v>3.21</v>
      </c>
      <c r="H2088" s="198">
        <v>11.29</v>
      </c>
      <c r="Q2088" s="221">
        <f>(Q5173*10000)*TEA!$M$15*10^-6</f>
        <v>37.505303881650001</v>
      </c>
      <c r="R2088" s="221">
        <f>(R5173*10000)*TEA!$O$15*10^-6</f>
        <v>37.505303881650001</v>
      </c>
      <c r="AA2088">
        <f t="shared" si="198"/>
        <v>1</v>
      </c>
      <c r="AB2088" s="197">
        <v>39143</v>
      </c>
      <c r="AC2088" s="197">
        <v>36065</v>
      </c>
      <c r="AD2088" s="197">
        <f t="shared" si="197"/>
        <v>36065</v>
      </c>
      <c r="AE2088" s="197">
        <v>23573</v>
      </c>
      <c r="AJ2088">
        <v>0</v>
      </c>
      <c r="AK2088">
        <v>0</v>
      </c>
      <c r="AU2088" s="198">
        <v>0.27272727299999999</v>
      </c>
      <c r="AV2088" s="6">
        <v>0</v>
      </c>
      <c r="AW2088" s="198">
        <v>0.38356000000000001</v>
      </c>
      <c r="BO2088" s="198"/>
      <c r="BP2088" s="354">
        <f t="shared" si="193"/>
        <v>31573.268213391446</v>
      </c>
      <c r="BQ2088" s="354">
        <f t="shared" si="194"/>
        <v>0</v>
      </c>
      <c r="BR2088" s="354">
        <f t="shared" si="195"/>
        <v>102080.34004519999</v>
      </c>
      <c r="CG2088" s="198"/>
      <c r="CH2088">
        <f>(Transest!$J$14/HexExtSoy!$K$4)</f>
        <v>0.20257267294641951</v>
      </c>
      <c r="CI2088">
        <f>(HydroProcOil!$K$14/HexExtSoy!$K$4)</f>
        <v>0.10977777777777777</v>
      </c>
      <c r="CJ2088">
        <f>(StarchFerm!$K$24/StarchFerm!$K$4)</f>
        <v>0.33157302630665886</v>
      </c>
      <c r="CY2088" s="198"/>
      <c r="CZ2088">
        <f>BP2088*CH2088*1000*LCI!$E$93</f>
        <v>241444520.42044502</v>
      </c>
      <c r="DA2088">
        <f>BQ2088*CI2088*1000*(LCI!$E$99)</f>
        <v>0</v>
      </c>
      <c r="DB2088">
        <f>BR2088*CJ2088*1000*(LCI!$E$96)</f>
        <v>912179002.06663406</v>
      </c>
    </row>
    <row r="2089" spans="1:106" x14ac:dyDescent="0.25">
      <c r="A2089" s="197">
        <v>39145</v>
      </c>
      <c r="B2089" s="197" t="s">
        <v>1900</v>
      </c>
      <c r="C2089" s="197" t="s">
        <v>1929</v>
      </c>
      <c r="D2089" s="197">
        <v>-82.9817587</v>
      </c>
      <c r="E2089" s="197">
        <v>38.819360000000003</v>
      </c>
      <c r="F2089">
        <v>3.34</v>
      </c>
      <c r="G2089">
        <f t="shared" si="196"/>
        <v>3.34</v>
      </c>
      <c r="H2089" s="198">
        <v>10.89</v>
      </c>
      <c r="Q2089" s="221">
        <f>(Q5174*10000)*TEA!$M$15*10^-6</f>
        <v>42.130510659000002</v>
      </c>
      <c r="R2089" s="221">
        <f>(R5174*10000)*TEA!$O$15*10^-6</f>
        <v>42.130510659000002</v>
      </c>
      <c r="AA2089">
        <f t="shared" si="198"/>
        <v>1</v>
      </c>
      <c r="AB2089" s="197">
        <v>39145</v>
      </c>
      <c r="AC2089" s="197">
        <v>6291</v>
      </c>
      <c r="AD2089" s="197">
        <f t="shared" si="197"/>
        <v>6291</v>
      </c>
      <c r="AE2089" s="197">
        <v>2997</v>
      </c>
      <c r="AJ2089">
        <v>0</v>
      </c>
      <c r="AK2089">
        <v>0</v>
      </c>
      <c r="AU2089" s="198">
        <v>0.27272727299999999</v>
      </c>
      <c r="AV2089" s="6">
        <v>0</v>
      </c>
      <c r="AW2089" s="198">
        <v>0.38356000000000001</v>
      </c>
      <c r="BO2089" s="198"/>
      <c r="BP2089" s="354">
        <f t="shared" si="193"/>
        <v>5730.5290966396196</v>
      </c>
      <c r="BQ2089" s="354">
        <f t="shared" si="194"/>
        <v>0</v>
      </c>
      <c r="BR2089" s="354">
        <f t="shared" si="195"/>
        <v>12518.374294800002</v>
      </c>
      <c r="CG2089" s="198"/>
      <c r="CH2089">
        <f>(Transest!$J$14/HexExtSoy!$K$4)</f>
        <v>0.20257267294641951</v>
      </c>
      <c r="CI2089">
        <f>(HydroProcOil!$K$14/HexExtSoy!$K$4)</f>
        <v>0.10977777777777777</v>
      </c>
      <c r="CJ2089">
        <f>(StarchFerm!$K$24/StarchFerm!$K$4)</f>
        <v>0.33157302630665886</v>
      </c>
      <c r="CY2089" s="198"/>
      <c r="CZ2089">
        <f>BP2089*CH2089*1000*LCI!$E$93</f>
        <v>43822034.518007822</v>
      </c>
      <c r="DA2089">
        <f>BQ2089*CI2089*1000*(LCI!$E$99)</f>
        <v>0</v>
      </c>
      <c r="DB2089">
        <f>BR2089*CJ2089*1000*(LCI!$E$96)</f>
        <v>111862853.97042242</v>
      </c>
    </row>
    <row r="2090" spans="1:106" x14ac:dyDescent="0.25">
      <c r="A2090" s="197">
        <v>39147</v>
      </c>
      <c r="B2090" s="197" t="s">
        <v>1900</v>
      </c>
      <c r="C2090" s="197" t="s">
        <v>1796</v>
      </c>
      <c r="D2090" s="197">
        <v>-83.128335399999997</v>
      </c>
      <c r="E2090" s="197">
        <v>41.129950000000001</v>
      </c>
      <c r="F2090">
        <v>3.27</v>
      </c>
      <c r="G2090">
        <f t="shared" si="196"/>
        <v>3.27</v>
      </c>
      <c r="H2090" s="198">
        <v>11.07</v>
      </c>
      <c r="Q2090" s="221">
        <f>(Q5175*10000)*TEA!$M$15*10^-6</f>
        <v>37.908520221149992</v>
      </c>
      <c r="R2090" s="221">
        <f>(R5175*10000)*TEA!$O$15*10^-6</f>
        <v>37.908520221149992</v>
      </c>
      <c r="AA2090">
        <f t="shared" si="198"/>
        <v>1</v>
      </c>
      <c r="AB2090" s="197">
        <v>39147</v>
      </c>
      <c r="AC2090" s="197">
        <v>49826</v>
      </c>
      <c r="AD2090" s="197">
        <f t="shared" si="197"/>
        <v>49826</v>
      </c>
      <c r="AE2090" s="197">
        <v>32803</v>
      </c>
      <c r="AJ2090">
        <v>0</v>
      </c>
      <c r="AK2090">
        <v>0</v>
      </c>
      <c r="AU2090" s="198">
        <v>0.27272727299999999</v>
      </c>
      <c r="AV2090" s="6">
        <v>0</v>
      </c>
      <c r="AW2090" s="198">
        <v>0.38356000000000001</v>
      </c>
      <c r="BO2090" s="198"/>
      <c r="BP2090" s="354">
        <f t="shared" si="193"/>
        <v>44435.732771708455</v>
      </c>
      <c r="BQ2090" s="354">
        <f t="shared" si="194"/>
        <v>0</v>
      </c>
      <c r="BR2090" s="354">
        <f t="shared" si="195"/>
        <v>139281.83978760001</v>
      </c>
      <c r="CG2090" s="198"/>
      <c r="CH2090">
        <f>(Transest!$J$14/HexExtSoy!$K$4)</f>
        <v>0.20257267294641951</v>
      </c>
      <c r="CI2090">
        <f>(HydroProcOil!$K$14/HexExtSoy!$K$4)</f>
        <v>0.10977777777777777</v>
      </c>
      <c r="CJ2090">
        <f>(StarchFerm!$K$24/StarchFerm!$K$4)</f>
        <v>0.33157302630665886</v>
      </c>
      <c r="CY2090" s="198"/>
      <c r="CZ2090">
        <f>BP2090*CH2090*1000*LCI!$E$93</f>
        <v>339805309.86164165</v>
      </c>
      <c r="DA2090">
        <f>BQ2090*CI2090*1000*(LCI!$E$99)</f>
        <v>0</v>
      </c>
      <c r="DB2090">
        <f>BR2090*CJ2090*1000*(LCI!$E$96)</f>
        <v>1244607625.3978143</v>
      </c>
    </row>
    <row r="2091" spans="1:106" x14ac:dyDescent="0.25">
      <c r="A2091" s="197">
        <v>39149</v>
      </c>
      <c r="B2091" s="197" t="s">
        <v>1900</v>
      </c>
      <c r="C2091" s="197" t="s">
        <v>650</v>
      </c>
      <c r="D2091" s="197">
        <v>-84.204628400000004</v>
      </c>
      <c r="E2091" s="197">
        <v>40.338270000000001</v>
      </c>
      <c r="F2091">
        <v>3.37</v>
      </c>
      <c r="G2091">
        <f t="shared" si="196"/>
        <v>3.37</v>
      </c>
      <c r="H2091" s="198">
        <v>10.55</v>
      </c>
      <c r="Q2091" s="221">
        <f>(Q5176*10000)*TEA!$M$15*10^-6</f>
        <v>39.450992858100001</v>
      </c>
      <c r="R2091" s="221">
        <f>(R5176*10000)*TEA!$O$15*10^-6</f>
        <v>39.450992858100001</v>
      </c>
      <c r="AA2091">
        <f t="shared" si="198"/>
        <v>1</v>
      </c>
      <c r="AB2091" s="197">
        <v>39149</v>
      </c>
      <c r="AC2091" s="197">
        <v>39767</v>
      </c>
      <c r="AD2091" s="197">
        <f t="shared" si="197"/>
        <v>39767</v>
      </c>
      <c r="AE2091" s="197">
        <v>28214</v>
      </c>
      <c r="AJ2091">
        <v>0</v>
      </c>
      <c r="AK2091">
        <v>0</v>
      </c>
      <c r="AU2091" s="198">
        <v>0.27272727299999999</v>
      </c>
      <c r="AV2091" s="6">
        <v>0</v>
      </c>
      <c r="AW2091" s="198">
        <v>0.38356000000000001</v>
      </c>
      <c r="BO2091" s="198"/>
      <c r="BP2091" s="354">
        <f t="shared" si="193"/>
        <v>36549.488218367675</v>
      </c>
      <c r="BQ2091" s="354">
        <f t="shared" si="194"/>
        <v>0</v>
      </c>
      <c r="BR2091" s="354">
        <f t="shared" si="195"/>
        <v>114169.58741200001</v>
      </c>
      <c r="CG2091" s="198"/>
      <c r="CH2091">
        <f>(Transest!$J$14/HexExtSoy!$K$4)</f>
        <v>0.20257267294641951</v>
      </c>
      <c r="CI2091">
        <f>(HydroProcOil!$K$14/HexExtSoy!$K$4)</f>
        <v>0.10977777777777777</v>
      </c>
      <c r="CJ2091">
        <f>(StarchFerm!$K$24/StarchFerm!$K$4)</f>
        <v>0.33157302630665886</v>
      </c>
      <c r="CY2091" s="198"/>
      <c r="CZ2091">
        <f>BP2091*CH2091*1000*LCI!$E$93</f>
        <v>279498264.00149488</v>
      </c>
      <c r="DA2091">
        <f>BQ2091*CI2091*1000*(LCI!$E$99)</f>
        <v>0</v>
      </c>
      <c r="DB2091">
        <f>BR2091*CJ2091*1000*(LCI!$E$96)</f>
        <v>1020207223.6997266</v>
      </c>
    </row>
    <row r="2092" spans="1:106" x14ac:dyDescent="0.25">
      <c r="A2092" s="197">
        <v>39151</v>
      </c>
      <c r="B2092" s="197" t="s">
        <v>1900</v>
      </c>
      <c r="C2092" s="197" t="s">
        <v>1105</v>
      </c>
      <c r="D2092" s="197">
        <v>-81.357531699999996</v>
      </c>
      <c r="E2092" s="197">
        <v>40.829560000000001</v>
      </c>
      <c r="F2092">
        <v>2.82</v>
      </c>
      <c r="G2092">
        <f t="shared" si="196"/>
        <v>2.82</v>
      </c>
      <c r="H2092" s="198">
        <v>9.3000000000000007</v>
      </c>
      <c r="Q2092" s="221">
        <f>(Q5177*10000)*TEA!$M$15*10^-6</f>
        <v>37.173515038199994</v>
      </c>
      <c r="R2092" s="221">
        <f>(R5177*10000)*TEA!$O$15*10^-6</f>
        <v>37.173515038199994</v>
      </c>
      <c r="AA2092">
        <f t="shared" si="198"/>
        <v>1</v>
      </c>
      <c r="AB2092" s="197">
        <v>39151</v>
      </c>
      <c r="AC2092" s="197">
        <v>11880</v>
      </c>
      <c r="AD2092" s="197">
        <f t="shared" si="197"/>
        <v>11880</v>
      </c>
      <c r="AE2092" s="197">
        <v>10193</v>
      </c>
      <c r="AJ2092">
        <v>0</v>
      </c>
      <c r="AK2092">
        <v>0</v>
      </c>
      <c r="AU2092" s="198">
        <v>0.27272727299999999</v>
      </c>
      <c r="AV2092" s="6">
        <v>0</v>
      </c>
      <c r="AW2092" s="198">
        <v>0.38356000000000001</v>
      </c>
      <c r="BO2092" s="198"/>
      <c r="BP2092" s="354">
        <f t="shared" si="193"/>
        <v>9136.8000091367994</v>
      </c>
      <c r="BQ2092" s="354">
        <f t="shared" si="194"/>
        <v>0</v>
      </c>
      <c r="BR2092" s="354">
        <f t="shared" si="195"/>
        <v>36359.531844000005</v>
      </c>
      <c r="CG2092" s="198"/>
      <c r="CH2092">
        <f>(Transest!$J$14/HexExtSoy!$K$4)</f>
        <v>0.20257267294641951</v>
      </c>
      <c r="CI2092">
        <f>(HydroProcOil!$K$14/HexExtSoy!$K$4)</f>
        <v>0.10977777777777777</v>
      </c>
      <c r="CJ2092">
        <f>(StarchFerm!$K$24/StarchFerm!$K$4)</f>
        <v>0.33157302630665886</v>
      </c>
      <c r="CY2092" s="198"/>
      <c r="CZ2092">
        <f>BP2092*CH2092*1000*LCI!$E$93</f>
        <v>69870191.501046106</v>
      </c>
      <c r="DA2092">
        <f>BQ2092*CI2092*1000*(LCI!$E$99)</f>
        <v>0</v>
      </c>
      <c r="DB2092">
        <f>BR2092*CJ2092*1000*(LCI!$E$96)</f>
        <v>324904888.23199677</v>
      </c>
    </row>
    <row r="2093" spans="1:106" x14ac:dyDescent="0.25">
      <c r="A2093" s="197">
        <v>39153</v>
      </c>
      <c r="B2093" s="197" t="s">
        <v>1900</v>
      </c>
      <c r="C2093" s="197" t="s">
        <v>843</v>
      </c>
      <c r="D2093" s="197">
        <v>-81.528862700000005</v>
      </c>
      <c r="E2093" s="197">
        <v>41.139180000000003</v>
      </c>
      <c r="F2093">
        <v>2.2799999999999998</v>
      </c>
      <c r="G2093">
        <f t="shared" si="196"/>
        <v>2.2799999999999998</v>
      </c>
      <c r="H2093" s="198">
        <v>6.85</v>
      </c>
      <c r="Q2093" s="221">
        <f>(Q5178*10000)*TEA!$M$15*10^-6</f>
        <v>36.655747562249999</v>
      </c>
      <c r="R2093" s="221">
        <f>(R5178*10000)*TEA!$O$15*10^-6</f>
        <v>36.655747562249999</v>
      </c>
      <c r="AA2093">
        <f t="shared" si="198"/>
        <v>1</v>
      </c>
      <c r="AB2093" s="197">
        <v>39153</v>
      </c>
      <c r="AC2093" s="197">
        <v>883</v>
      </c>
      <c r="AD2093" s="197">
        <f t="shared" si="197"/>
        <v>883</v>
      </c>
      <c r="AE2093" s="197">
        <v>1115</v>
      </c>
      <c r="AJ2093">
        <v>0</v>
      </c>
      <c r="AK2093">
        <v>0</v>
      </c>
      <c r="AU2093" s="198">
        <v>0.27272727299999999</v>
      </c>
      <c r="AV2093" s="6">
        <v>0</v>
      </c>
      <c r="AW2093" s="198">
        <v>0.38356000000000001</v>
      </c>
      <c r="BO2093" s="198"/>
      <c r="BP2093" s="354">
        <f t="shared" si="193"/>
        <v>549.06545509451996</v>
      </c>
      <c r="BQ2093" s="354">
        <f t="shared" si="194"/>
        <v>0</v>
      </c>
      <c r="BR2093" s="354">
        <f t="shared" si="195"/>
        <v>2929.53539</v>
      </c>
      <c r="CG2093" s="198"/>
      <c r="CH2093">
        <f>(Transest!$J$14/HexExtSoy!$K$4)</f>
        <v>0.20257267294641951</v>
      </c>
      <c r="CI2093">
        <f>(HydroProcOil!$K$14/HexExtSoy!$K$4)</f>
        <v>0.10977777777777777</v>
      </c>
      <c r="CJ2093">
        <f>(StarchFerm!$K$24/StarchFerm!$K$4)</f>
        <v>0.33157302630665886</v>
      </c>
      <c r="CY2093" s="198"/>
      <c r="CZ2093">
        <f>BP2093*CH2093*1000*LCI!$E$93</f>
        <v>4198768.5465042293</v>
      </c>
      <c r="DA2093">
        <f>BQ2093*CI2093*1000*(LCI!$E$99)</f>
        <v>0</v>
      </c>
      <c r="DB2093">
        <f>BR2093*CJ2093*1000*(LCI!$E$96)</f>
        <v>26178014.957491729</v>
      </c>
    </row>
    <row r="2094" spans="1:106" x14ac:dyDescent="0.25">
      <c r="A2094" s="197">
        <v>39155</v>
      </c>
      <c r="B2094" s="197" t="s">
        <v>1900</v>
      </c>
      <c r="C2094" s="197" t="s">
        <v>1930</v>
      </c>
      <c r="D2094" s="197">
        <v>-80.762681900000004</v>
      </c>
      <c r="E2094" s="197">
        <v>41.320610000000002</v>
      </c>
      <c r="F2094">
        <v>3.16</v>
      </c>
      <c r="G2094">
        <f t="shared" si="196"/>
        <v>3.16</v>
      </c>
      <c r="H2094" s="198">
        <v>10.75</v>
      </c>
      <c r="Q2094" s="221">
        <f>(Q5179*10000)*TEA!$M$15*10^-6</f>
        <v>35.926264464299997</v>
      </c>
      <c r="R2094" s="221">
        <f>(R5179*10000)*TEA!$O$15*10^-6</f>
        <v>35.926264464299997</v>
      </c>
      <c r="AA2094">
        <f t="shared" si="198"/>
        <v>1</v>
      </c>
      <c r="AB2094" s="197">
        <v>39155</v>
      </c>
      <c r="AC2094" s="197">
        <v>13745</v>
      </c>
      <c r="AD2094" s="197">
        <f t="shared" si="197"/>
        <v>13745</v>
      </c>
      <c r="AE2094" s="197">
        <v>9295</v>
      </c>
      <c r="AJ2094">
        <v>0</v>
      </c>
      <c r="AK2094">
        <v>0</v>
      </c>
      <c r="AU2094" s="198">
        <v>0.27272727299999999</v>
      </c>
      <c r="AV2094" s="6">
        <v>0</v>
      </c>
      <c r="AW2094" s="198">
        <v>0.38356000000000001</v>
      </c>
      <c r="BO2094" s="198"/>
      <c r="BP2094" s="354">
        <f t="shared" si="193"/>
        <v>11845.6909209366</v>
      </c>
      <c r="BQ2094" s="354">
        <f t="shared" si="194"/>
        <v>0</v>
      </c>
      <c r="BR2094" s="354">
        <f t="shared" si="195"/>
        <v>38325.794650000003</v>
      </c>
      <c r="CG2094" s="198"/>
      <c r="CH2094">
        <f>(Transest!$J$14/HexExtSoy!$K$4)</f>
        <v>0.20257267294641951</v>
      </c>
      <c r="CI2094">
        <f>(HydroProcOil!$K$14/HexExtSoy!$K$4)</f>
        <v>0.10977777777777777</v>
      </c>
      <c r="CJ2094">
        <f>(StarchFerm!$K$24/StarchFerm!$K$4)</f>
        <v>0.33157302630665886</v>
      </c>
      <c r="CY2094" s="198"/>
      <c r="CZ2094">
        <f>BP2094*CH2094*1000*LCI!$E$93</f>
        <v>90585401.046360105</v>
      </c>
      <c r="DA2094">
        <f>BQ2094*CI2094*1000*(LCI!$E$99)</f>
        <v>0</v>
      </c>
      <c r="DB2094">
        <f>BR2094*CJ2094*1000*(LCI!$E$96)</f>
        <v>342475202.39223212</v>
      </c>
    </row>
    <row r="2095" spans="1:106" x14ac:dyDescent="0.25">
      <c r="A2095" s="197">
        <v>39157</v>
      </c>
      <c r="B2095" s="197" t="s">
        <v>1900</v>
      </c>
      <c r="C2095" s="197" t="s">
        <v>1931</v>
      </c>
      <c r="D2095" s="197">
        <v>-81.470395100000005</v>
      </c>
      <c r="E2095" s="197">
        <v>40.456249999999997</v>
      </c>
      <c r="F2095">
        <v>3.29</v>
      </c>
      <c r="G2095">
        <f t="shared" si="196"/>
        <v>3.29</v>
      </c>
      <c r="H2095" s="198">
        <v>10.06</v>
      </c>
      <c r="Q2095" s="221">
        <f>(Q5180*10000)*TEA!$M$15*10^-6</f>
        <v>37.842630939449997</v>
      </c>
      <c r="R2095" s="221">
        <f>(R5180*10000)*TEA!$O$15*10^-6</f>
        <v>37.842630939449997</v>
      </c>
      <c r="AA2095">
        <f t="shared" si="198"/>
        <v>1</v>
      </c>
      <c r="AB2095" s="197">
        <v>39157</v>
      </c>
      <c r="AC2095" s="197">
        <v>6822</v>
      </c>
      <c r="AD2095" s="197">
        <f t="shared" si="197"/>
        <v>6822</v>
      </c>
      <c r="AE2095" s="197">
        <v>6799</v>
      </c>
      <c r="AJ2095">
        <v>0</v>
      </c>
      <c r="AK2095">
        <v>0</v>
      </c>
      <c r="AU2095" s="198">
        <v>0.27272727299999999</v>
      </c>
      <c r="AV2095" s="6">
        <v>0</v>
      </c>
      <c r="AW2095" s="198">
        <v>0.38356000000000001</v>
      </c>
      <c r="BO2095" s="198"/>
      <c r="BP2095" s="354">
        <f t="shared" si="193"/>
        <v>6121.1945515757398</v>
      </c>
      <c r="BQ2095" s="354">
        <f t="shared" si="194"/>
        <v>0</v>
      </c>
      <c r="BR2095" s="354">
        <f t="shared" si="195"/>
        <v>26234.713866400001</v>
      </c>
      <c r="CG2095" s="198"/>
      <c r="CH2095">
        <f>(Transest!$J$14/HexExtSoy!$K$4)</f>
        <v>0.20257267294641951</v>
      </c>
      <c r="CI2095">
        <f>(HydroProcOil!$K$14/HexExtSoy!$K$4)</f>
        <v>0.10977777777777777</v>
      </c>
      <c r="CJ2095">
        <f>(StarchFerm!$K$24/StarchFerm!$K$4)</f>
        <v>0.33157302630665886</v>
      </c>
      <c r="CY2095" s="198"/>
      <c r="CZ2095">
        <f>BP2095*CH2095*1000*LCI!$E$93</f>
        <v>46809499.508150347</v>
      </c>
      <c r="DA2095">
        <f>BQ2095*CI2095*1000*(LCI!$E$99)</f>
        <v>0</v>
      </c>
      <c r="DB2095">
        <f>BR2095*CJ2095*1000*(LCI!$E$96)</f>
        <v>234430597.54268232</v>
      </c>
    </row>
    <row r="2096" spans="1:106" x14ac:dyDescent="0.25">
      <c r="A2096" s="197">
        <v>39159</v>
      </c>
      <c r="B2096" s="197" t="s">
        <v>1900</v>
      </c>
      <c r="C2096" s="197" t="s">
        <v>728</v>
      </c>
      <c r="D2096" s="197">
        <v>-83.369310200000001</v>
      </c>
      <c r="E2096" s="197">
        <v>40.307220000000001</v>
      </c>
      <c r="F2096">
        <v>3.52</v>
      </c>
      <c r="G2096">
        <f t="shared" si="196"/>
        <v>3.52</v>
      </c>
      <c r="H2096" s="198">
        <v>11.99</v>
      </c>
      <c r="Q2096" s="221">
        <f>(Q5181*10000)*TEA!$M$15*10^-6</f>
        <v>39.333527105400002</v>
      </c>
      <c r="R2096" s="221">
        <f>(R5181*10000)*TEA!$O$15*10^-6</f>
        <v>39.333527105400002</v>
      </c>
      <c r="AA2096">
        <f t="shared" si="198"/>
        <v>1</v>
      </c>
      <c r="AB2096" s="197">
        <v>39159</v>
      </c>
      <c r="AC2096" s="197">
        <v>45803</v>
      </c>
      <c r="AD2096" s="197">
        <f t="shared" si="197"/>
        <v>45803</v>
      </c>
      <c r="AE2096" s="197">
        <v>21801</v>
      </c>
      <c r="AJ2096">
        <v>0</v>
      </c>
      <c r="AK2096">
        <v>0</v>
      </c>
      <c r="AU2096" s="198">
        <v>0.27272727299999999</v>
      </c>
      <c r="AV2096" s="6">
        <v>0</v>
      </c>
      <c r="AW2096" s="198">
        <v>0.38356000000000001</v>
      </c>
      <c r="BO2096" s="198"/>
      <c r="BP2096" s="354">
        <f t="shared" si="193"/>
        <v>43970.880043970879</v>
      </c>
      <c r="BQ2096" s="354">
        <f t="shared" si="194"/>
        <v>0</v>
      </c>
      <c r="BR2096" s="354">
        <f t="shared" si="195"/>
        <v>100260.2788044</v>
      </c>
      <c r="CG2096" s="198"/>
      <c r="CH2096">
        <f>(Transest!$J$14/HexExtSoy!$K$4)</f>
        <v>0.20257267294641951</v>
      </c>
      <c r="CI2096">
        <f>(HydroProcOil!$K$14/HexExtSoy!$K$4)</f>
        <v>0.10977777777777777</v>
      </c>
      <c r="CJ2096">
        <f>(StarchFerm!$K$24/StarchFerm!$K$4)</f>
        <v>0.33157302630665886</v>
      </c>
      <c r="CY2096" s="198"/>
      <c r="CZ2096">
        <f>BP2096*CH2096*1000*LCI!$E$93</f>
        <v>336250526.01233679</v>
      </c>
      <c r="DA2096">
        <f>BQ2096*CI2096*1000*(LCI!$E$99)</f>
        <v>0</v>
      </c>
      <c r="DB2096">
        <f>BR2096*CJ2096*1000*(LCI!$E$96)</f>
        <v>895915129.45807922</v>
      </c>
    </row>
    <row r="2097" spans="1:106" x14ac:dyDescent="0.25">
      <c r="A2097" s="197">
        <v>39161</v>
      </c>
      <c r="B2097" s="197" t="s">
        <v>1900</v>
      </c>
      <c r="C2097" s="197" t="s">
        <v>1932</v>
      </c>
      <c r="D2097" s="197">
        <v>-84.592049599999996</v>
      </c>
      <c r="E2097" s="197">
        <v>40.85924</v>
      </c>
      <c r="F2097">
        <v>3.43</v>
      </c>
      <c r="G2097">
        <f t="shared" si="196"/>
        <v>3.43</v>
      </c>
      <c r="H2097" s="198">
        <v>10.52</v>
      </c>
      <c r="Q2097" s="221">
        <f>(Q5182*10000)*TEA!$M$15*10^-6</f>
        <v>38.51066729115</v>
      </c>
      <c r="R2097" s="221">
        <f>(R5182*10000)*TEA!$O$15*10^-6</f>
        <v>38.51066729115</v>
      </c>
      <c r="AA2097">
        <f t="shared" si="198"/>
        <v>1</v>
      </c>
      <c r="AB2097" s="197">
        <v>39161</v>
      </c>
      <c r="AC2097" s="197">
        <v>57468</v>
      </c>
      <c r="AD2097" s="197">
        <f t="shared" si="197"/>
        <v>57468</v>
      </c>
      <c r="AE2097" s="197">
        <v>29017</v>
      </c>
      <c r="AJ2097">
        <v>0</v>
      </c>
      <c r="AK2097">
        <v>0</v>
      </c>
      <c r="AU2097" s="198">
        <v>0.27272727299999999</v>
      </c>
      <c r="AV2097" s="6">
        <v>0</v>
      </c>
      <c r="AW2097" s="198">
        <v>0.38356000000000001</v>
      </c>
      <c r="BO2097" s="198"/>
      <c r="BP2097" s="354">
        <f t="shared" si="193"/>
        <v>53758.701871940524</v>
      </c>
      <c r="BQ2097" s="354">
        <f t="shared" si="194"/>
        <v>0</v>
      </c>
      <c r="BR2097" s="354">
        <f t="shared" si="195"/>
        <v>117085.08067039998</v>
      </c>
      <c r="CG2097" s="198"/>
      <c r="CH2097">
        <f>(Transest!$J$14/HexExtSoy!$K$4)</f>
        <v>0.20257267294641951</v>
      </c>
      <c r="CI2097">
        <f>(HydroProcOil!$K$14/HexExtSoy!$K$4)</f>
        <v>0.10977777777777777</v>
      </c>
      <c r="CJ2097">
        <f>(StarchFerm!$K$24/StarchFerm!$K$4)</f>
        <v>0.33157302630665886</v>
      </c>
      <c r="CY2097" s="198"/>
      <c r="CZ2097">
        <f>BP2097*CH2097*1000*LCI!$E$93</f>
        <v>411099158.44540757</v>
      </c>
      <c r="DA2097">
        <f>BQ2097*CI2097*1000*(LCI!$E$99)</f>
        <v>0</v>
      </c>
      <c r="DB2097">
        <f>BR2097*CJ2097*1000*(LCI!$E$96)</f>
        <v>1046259759.6709207</v>
      </c>
    </row>
    <row r="2098" spans="1:106" x14ac:dyDescent="0.25">
      <c r="A2098" s="197">
        <v>39163</v>
      </c>
      <c r="B2098" s="197" t="s">
        <v>1900</v>
      </c>
      <c r="C2098" s="197" t="s">
        <v>1933</v>
      </c>
      <c r="D2098" s="197">
        <v>-82.475803999999997</v>
      </c>
      <c r="E2098" s="197">
        <v>39.263739999999999</v>
      </c>
      <c r="F2098">
        <v>3.76</v>
      </c>
      <c r="G2098">
        <f t="shared" si="196"/>
        <v>3.76</v>
      </c>
      <c r="H2098" s="198">
        <v>10.69</v>
      </c>
      <c r="Q2098" s="221">
        <f>(Q5183*10000)*TEA!$M$15*10^-6</f>
        <v>41.012942128649996</v>
      </c>
      <c r="R2098" s="221">
        <f>(R5183*10000)*TEA!$O$15*10^-6</f>
        <v>41.012942128649996</v>
      </c>
      <c r="AA2098">
        <f t="shared" si="198"/>
        <v>1</v>
      </c>
      <c r="AB2098" s="197">
        <v>39163</v>
      </c>
      <c r="AC2098" s="197">
        <v>950</v>
      </c>
      <c r="AD2098" s="197">
        <f t="shared" si="197"/>
        <v>950</v>
      </c>
      <c r="AE2098" s="197">
        <v>977</v>
      </c>
      <c r="AJ2098">
        <v>0</v>
      </c>
      <c r="AK2098">
        <v>0</v>
      </c>
      <c r="AU2098" s="198">
        <v>0.27272727299999999</v>
      </c>
      <c r="AV2098" s="6">
        <v>0</v>
      </c>
      <c r="AW2098" s="198">
        <v>0.38356000000000001</v>
      </c>
      <c r="BO2098" s="198"/>
      <c r="BP2098" s="354">
        <f t="shared" si="193"/>
        <v>974.18181915599996</v>
      </c>
      <c r="BQ2098" s="354">
        <f t="shared" si="194"/>
        <v>0</v>
      </c>
      <c r="BR2098" s="354">
        <f t="shared" si="195"/>
        <v>4005.9505027999999</v>
      </c>
      <c r="CG2098" s="198"/>
      <c r="CH2098">
        <f>(Transest!$J$14/HexExtSoy!$K$4)</f>
        <v>0.20257267294641951</v>
      </c>
      <c r="CI2098">
        <f>(HydroProcOil!$K$14/HexExtSoy!$K$4)</f>
        <v>0.10977777777777777</v>
      </c>
      <c r="CJ2098">
        <f>(StarchFerm!$K$24/StarchFerm!$K$4)</f>
        <v>0.33157302630665886</v>
      </c>
      <c r="CY2098" s="198"/>
      <c r="CZ2098">
        <f>BP2098*CH2098*1000*LCI!$E$93</f>
        <v>7449683.7178444229</v>
      </c>
      <c r="DA2098">
        <f>BQ2098*CI2098*1000*(LCI!$E$99)</f>
        <v>0</v>
      </c>
      <c r="DB2098">
        <f>BR2098*CJ2098*1000*(LCI!$E$96)</f>
        <v>35796745.292525694</v>
      </c>
    </row>
    <row r="2099" spans="1:106" x14ac:dyDescent="0.25">
      <c r="A2099" s="197">
        <v>39165</v>
      </c>
      <c r="B2099" s="197" t="s">
        <v>1900</v>
      </c>
      <c r="C2099" s="197" t="s">
        <v>1012</v>
      </c>
      <c r="D2099" s="197">
        <v>-84.166463100000001</v>
      </c>
      <c r="E2099" s="197">
        <v>39.434399999999997</v>
      </c>
      <c r="F2099">
        <v>3.25</v>
      </c>
      <c r="G2099">
        <f t="shared" si="196"/>
        <v>3.25</v>
      </c>
      <c r="H2099" s="198">
        <v>11.81</v>
      </c>
      <c r="Q2099" s="221">
        <f>(Q5184*10000)*TEA!$M$15*10^-6</f>
        <v>41.05225523475</v>
      </c>
      <c r="R2099" s="221">
        <f>(R5184*10000)*TEA!$O$15*10^-6</f>
        <v>41.05225523475</v>
      </c>
      <c r="AA2099">
        <f t="shared" si="198"/>
        <v>1</v>
      </c>
      <c r="AB2099" s="197">
        <v>39165</v>
      </c>
      <c r="AC2099" s="197">
        <v>16101</v>
      </c>
      <c r="AD2099" s="197">
        <f t="shared" si="197"/>
        <v>16101</v>
      </c>
      <c r="AE2099" s="197">
        <v>7214</v>
      </c>
      <c r="AJ2099">
        <v>0</v>
      </c>
      <c r="AK2099">
        <v>0</v>
      </c>
      <c r="AU2099" s="198">
        <v>0.27272727299999999</v>
      </c>
      <c r="AV2099" s="6">
        <v>0</v>
      </c>
      <c r="AW2099" s="198">
        <v>0.38356000000000001</v>
      </c>
      <c r="BO2099" s="198"/>
      <c r="BP2099" s="354">
        <f t="shared" si="193"/>
        <v>14271.34092336225</v>
      </c>
      <c r="BQ2099" s="354">
        <f t="shared" si="194"/>
        <v>0</v>
      </c>
      <c r="BR2099" s="354">
        <f t="shared" si="195"/>
        <v>32678.2917304</v>
      </c>
      <c r="CG2099" s="198"/>
      <c r="CH2099">
        <f>(Transest!$J$14/HexExtSoy!$K$4)</f>
        <v>0.20257267294641951</v>
      </c>
      <c r="CI2099">
        <f>(HydroProcOil!$K$14/HexExtSoy!$K$4)</f>
        <v>0.10977777777777777</v>
      </c>
      <c r="CJ2099">
        <f>(StarchFerm!$K$24/StarchFerm!$K$4)</f>
        <v>0.33157302630665886</v>
      </c>
      <c r="CY2099" s="198"/>
      <c r="CZ2099">
        <f>BP2099*CH2099*1000*LCI!$E$93</f>
        <v>109134633.82091054</v>
      </c>
      <c r="DA2099">
        <f>BQ2099*CI2099*1000*(LCI!$E$99)</f>
        <v>0</v>
      </c>
      <c r="DB2099">
        <f>BR2099*CJ2099*1000*(LCI!$E$96)</f>
        <v>292009720.2524969</v>
      </c>
    </row>
    <row r="2100" spans="1:106" x14ac:dyDescent="0.25">
      <c r="A2100" s="197">
        <v>39167</v>
      </c>
      <c r="B2100" s="197" t="s">
        <v>1900</v>
      </c>
      <c r="C2100" s="197" t="s">
        <v>656</v>
      </c>
      <c r="D2100" s="197">
        <v>-81.488975100000005</v>
      </c>
      <c r="E2100" s="197">
        <v>39.472230000000003</v>
      </c>
      <c r="F2100">
        <v>3.21</v>
      </c>
      <c r="G2100">
        <f t="shared" si="196"/>
        <v>3.21</v>
      </c>
      <c r="H2100" s="198">
        <v>9.8800000000000008</v>
      </c>
      <c r="Q2100" s="221">
        <f>(Q5185*10000)*TEA!$M$15*10^-6</f>
        <v>39.554872540650003</v>
      </c>
      <c r="R2100" s="221">
        <f>(R5185*10000)*TEA!$O$15*10^-6</f>
        <v>39.554872540650003</v>
      </c>
      <c r="AA2100">
        <f t="shared" si="198"/>
        <v>1</v>
      </c>
      <c r="AB2100" s="197">
        <v>39167</v>
      </c>
      <c r="AC2100" s="197">
        <v>4213</v>
      </c>
      <c r="AD2100" s="197">
        <f t="shared" si="197"/>
        <v>4213</v>
      </c>
      <c r="AE2100" s="197">
        <v>4068</v>
      </c>
      <c r="AJ2100">
        <v>0</v>
      </c>
      <c r="AK2100">
        <v>0</v>
      </c>
      <c r="AU2100" s="198">
        <v>0.27272727299999999</v>
      </c>
      <c r="AV2100" s="6">
        <v>0</v>
      </c>
      <c r="AW2100" s="198">
        <v>0.38356000000000001</v>
      </c>
      <c r="BO2100" s="198"/>
      <c r="BP2100" s="354">
        <f t="shared" si="193"/>
        <v>3688.2900036882897</v>
      </c>
      <c r="BQ2100" s="354">
        <f t="shared" si="194"/>
        <v>0</v>
      </c>
      <c r="BR2100" s="354">
        <f t="shared" si="195"/>
        <v>15415.982150400001</v>
      </c>
      <c r="CG2100" s="198"/>
      <c r="CH2100">
        <f>(Transest!$J$14/HexExtSoy!$K$4)</f>
        <v>0.20257267294641951</v>
      </c>
      <c r="CI2100">
        <f>(HydroProcOil!$K$14/HexExtSoy!$K$4)</f>
        <v>0.10977777777777777</v>
      </c>
      <c r="CJ2100">
        <f>(StarchFerm!$K$24/StarchFerm!$K$4)</f>
        <v>0.33157302630665886</v>
      </c>
      <c r="CY2100" s="198"/>
      <c r="CZ2100">
        <f>BP2100*CH2100*1000*LCI!$E$93</f>
        <v>28204790.365488283</v>
      </c>
      <c r="DA2100">
        <f>BQ2100*CI2100*1000*(LCI!$E$99)</f>
        <v>0</v>
      </c>
      <c r="DB2100">
        <f>BR2100*CJ2100*1000*(LCI!$E$96)</f>
        <v>137755567.89487931</v>
      </c>
    </row>
    <row r="2101" spans="1:106" x14ac:dyDescent="0.25">
      <c r="A2101" s="197">
        <v>39169</v>
      </c>
      <c r="B2101" s="197" t="s">
        <v>1900</v>
      </c>
      <c r="C2101" s="197" t="s">
        <v>1013</v>
      </c>
      <c r="D2101" s="197">
        <v>-81.886722899999995</v>
      </c>
      <c r="E2101" s="197">
        <v>40.843519999999998</v>
      </c>
      <c r="F2101">
        <v>2.98</v>
      </c>
      <c r="G2101">
        <f t="shared" si="196"/>
        <v>2.98</v>
      </c>
      <c r="H2101" s="198">
        <v>9.43</v>
      </c>
      <c r="Q2101" s="221">
        <f>(Q5186*10000)*TEA!$M$15*10^-6</f>
        <v>37.371426203249996</v>
      </c>
      <c r="R2101" s="221">
        <f>(R5186*10000)*TEA!$O$15*10^-6</f>
        <v>37.371426203249996</v>
      </c>
      <c r="AA2101">
        <f t="shared" si="198"/>
        <v>1</v>
      </c>
      <c r="AB2101" s="197">
        <v>39169</v>
      </c>
      <c r="AC2101" s="197">
        <v>21484</v>
      </c>
      <c r="AD2101" s="197">
        <f t="shared" si="197"/>
        <v>21484</v>
      </c>
      <c r="AE2101" s="197">
        <v>22431</v>
      </c>
      <c r="AJ2101">
        <v>0</v>
      </c>
      <c r="AK2101">
        <v>0</v>
      </c>
      <c r="AU2101" s="198">
        <v>0.27272727299999999</v>
      </c>
      <c r="AV2101" s="6">
        <v>0</v>
      </c>
      <c r="AW2101" s="198">
        <v>0.38356000000000001</v>
      </c>
      <c r="BO2101" s="198"/>
      <c r="BP2101" s="354">
        <f t="shared" si="193"/>
        <v>17460.632744733361</v>
      </c>
      <c r="BQ2101" s="354">
        <f t="shared" si="194"/>
        <v>0</v>
      </c>
      <c r="BR2101" s="354">
        <f t="shared" si="195"/>
        <v>81132.272014799993</v>
      </c>
      <c r="CG2101" s="198"/>
      <c r="CH2101">
        <f>(Transest!$J$14/HexExtSoy!$K$4)</f>
        <v>0.20257267294641951</v>
      </c>
      <c r="CI2101">
        <f>(HydroProcOil!$K$14/HexExtSoy!$K$4)</f>
        <v>0.10977777777777777</v>
      </c>
      <c r="CJ2101">
        <f>(StarchFerm!$K$24/StarchFerm!$K$4)</f>
        <v>0.33157302630665886</v>
      </c>
      <c r="CY2101" s="198"/>
      <c r="CZ2101">
        <f>BP2101*CH2101*1000*LCI!$E$93</f>
        <v>133523526.00297463</v>
      </c>
      <c r="DA2101">
        <f>BQ2101*CI2101*1000*(LCI!$E$99)</f>
        <v>0</v>
      </c>
      <c r="DB2101">
        <f>BR2101*CJ2101*1000*(LCI!$E$96)</f>
        <v>724989306.35506737</v>
      </c>
    </row>
    <row r="2102" spans="1:106" x14ac:dyDescent="0.25">
      <c r="A2102" s="197">
        <v>39171</v>
      </c>
      <c r="B2102" s="197" t="s">
        <v>1900</v>
      </c>
      <c r="C2102" s="197" t="s">
        <v>1899</v>
      </c>
      <c r="D2102" s="197">
        <v>-84.582879399999996</v>
      </c>
      <c r="E2102" s="197">
        <v>41.56982</v>
      </c>
      <c r="F2102">
        <v>3.1</v>
      </c>
      <c r="G2102">
        <f t="shared" si="196"/>
        <v>3.1</v>
      </c>
      <c r="H2102" s="198">
        <v>10.38</v>
      </c>
      <c r="Q2102" s="221">
        <f>(Q5187*10000)*TEA!$M$15*10^-6</f>
        <v>36.851112885150002</v>
      </c>
      <c r="R2102" s="221">
        <f>(R5187*10000)*TEA!$O$15*10^-6</f>
        <v>36.851112885150002</v>
      </c>
      <c r="AA2102">
        <f t="shared" si="198"/>
        <v>1</v>
      </c>
      <c r="AB2102" s="197">
        <v>39171</v>
      </c>
      <c r="AC2102" s="197">
        <v>38313</v>
      </c>
      <c r="AD2102" s="197">
        <f t="shared" si="197"/>
        <v>38313</v>
      </c>
      <c r="AE2102" s="197">
        <v>21621</v>
      </c>
      <c r="AJ2102">
        <v>0</v>
      </c>
      <c r="AK2102">
        <v>0</v>
      </c>
      <c r="AU2102" s="198">
        <v>0.27272727299999999</v>
      </c>
      <c r="AV2102" s="6">
        <v>0</v>
      </c>
      <c r="AW2102" s="198">
        <v>0.38356000000000001</v>
      </c>
      <c r="BO2102" s="198"/>
      <c r="BP2102" s="354">
        <f t="shared" si="193"/>
        <v>32391.900032391899</v>
      </c>
      <c r="BQ2102" s="354">
        <f t="shared" si="194"/>
        <v>0</v>
      </c>
      <c r="BR2102" s="354">
        <f t="shared" si="195"/>
        <v>86080.82888880001</v>
      </c>
      <c r="CG2102" s="198"/>
      <c r="CH2102">
        <f>(Transest!$J$14/HexExtSoy!$K$4)</f>
        <v>0.20257267294641951</v>
      </c>
      <c r="CI2102">
        <f>(HydroProcOil!$K$14/HexExtSoy!$K$4)</f>
        <v>0.10977777777777777</v>
      </c>
      <c r="CJ2102">
        <f>(StarchFerm!$K$24/StarchFerm!$K$4)</f>
        <v>0.33157302630665886</v>
      </c>
      <c r="CY2102" s="198"/>
      <c r="CZ2102">
        <f>BP2102*CH2102*1000*LCI!$E$93</f>
        <v>247704694.86940017</v>
      </c>
      <c r="DA2102">
        <f>BQ2102*CI2102*1000*(LCI!$E$99)</f>
        <v>0</v>
      </c>
      <c r="DB2102">
        <f>BR2102*CJ2102*1000*(LCI!$E$96)</f>
        <v>769209081.37733507</v>
      </c>
    </row>
    <row r="2103" spans="1:106" x14ac:dyDescent="0.25">
      <c r="A2103" s="197">
        <v>39173</v>
      </c>
      <c r="B2103" s="197" t="s">
        <v>1900</v>
      </c>
      <c r="C2103" s="197" t="s">
        <v>1934</v>
      </c>
      <c r="D2103" s="197">
        <v>-83.628697099999997</v>
      </c>
      <c r="E2103" s="197">
        <v>41.37086</v>
      </c>
      <c r="F2103">
        <v>2.97</v>
      </c>
      <c r="G2103">
        <f t="shared" si="196"/>
        <v>2.97</v>
      </c>
      <c r="H2103" s="198">
        <v>10.53</v>
      </c>
      <c r="Q2103" s="221">
        <f>(Q5188*10000)*TEA!$M$15*10^-6</f>
        <v>37.705089960449996</v>
      </c>
      <c r="R2103" s="221">
        <f>(R5188*10000)*TEA!$O$15*10^-6</f>
        <v>37.705089960449996</v>
      </c>
      <c r="AA2103">
        <f t="shared" si="198"/>
        <v>1</v>
      </c>
      <c r="AB2103" s="197">
        <v>39173</v>
      </c>
      <c r="AC2103" s="197">
        <v>53711</v>
      </c>
      <c r="AD2103" s="197">
        <f t="shared" si="197"/>
        <v>53711</v>
      </c>
      <c r="AE2103" s="197">
        <v>32221</v>
      </c>
      <c r="AJ2103">
        <v>0</v>
      </c>
      <c r="AK2103">
        <v>0</v>
      </c>
      <c r="AU2103" s="198">
        <v>0.27272727299999999</v>
      </c>
      <c r="AV2103" s="6">
        <v>0</v>
      </c>
      <c r="AW2103" s="198">
        <v>0.38356000000000001</v>
      </c>
      <c r="BO2103" s="198"/>
      <c r="BP2103" s="354">
        <f t="shared" si="193"/>
        <v>43505.910043505915</v>
      </c>
      <c r="BQ2103" s="354">
        <f t="shared" si="194"/>
        <v>0</v>
      </c>
      <c r="BR2103" s="354">
        <f t="shared" si="195"/>
        <v>130136.9715828</v>
      </c>
      <c r="CG2103" s="198"/>
      <c r="CH2103">
        <f>(Transest!$J$14/HexExtSoy!$K$4)</f>
        <v>0.20257267294641951</v>
      </c>
      <c r="CI2103">
        <f>(HydroProcOil!$K$14/HexExtSoy!$K$4)</f>
        <v>0.10977777777777777</v>
      </c>
      <c r="CJ2103">
        <f>(StarchFerm!$K$24/StarchFerm!$K$4)</f>
        <v>0.33157302630665886</v>
      </c>
      <c r="CY2103" s="198"/>
      <c r="CZ2103">
        <f>BP2103*CH2103*1000*LCI!$E$93</f>
        <v>332694845.36460006</v>
      </c>
      <c r="DA2103">
        <f>BQ2103*CI2103*1000*(LCI!$E$99)</f>
        <v>0</v>
      </c>
      <c r="DB2103">
        <f>BR2103*CJ2103*1000*(LCI!$E$96)</f>
        <v>1162890061.0813971</v>
      </c>
    </row>
    <row r="2104" spans="1:106" x14ac:dyDescent="0.25">
      <c r="A2104" s="197">
        <v>39175</v>
      </c>
      <c r="B2104" s="197" t="s">
        <v>1900</v>
      </c>
      <c r="C2104" s="197" t="s">
        <v>1935</v>
      </c>
      <c r="D2104" s="197">
        <v>-83.301357600000003</v>
      </c>
      <c r="E2104" s="197">
        <v>40.854349999999997</v>
      </c>
      <c r="F2104">
        <v>3.18</v>
      </c>
      <c r="G2104">
        <f t="shared" si="196"/>
        <v>3.18</v>
      </c>
      <c r="H2104" s="198">
        <v>10.51</v>
      </c>
      <c r="Q2104" s="221">
        <f>(Q5189*10000)*TEA!$M$15*10^-6</f>
        <v>38.484573616349991</v>
      </c>
      <c r="R2104" s="221">
        <f>(R5189*10000)*TEA!$O$15*10^-6</f>
        <v>38.484573616349991</v>
      </c>
      <c r="AA2104">
        <f t="shared" si="198"/>
        <v>1</v>
      </c>
      <c r="AB2104" s="197">
        <v>39175</v>
      </c>
      <c r="AC2104" s="197">
        <v>44516</v>
      </c>
      <c r="AD2104" s="197">
        <f t="shared" si="197"/>
        <v>44516</v>
      </c>
      <c r="AE2104" s="197">
        <v>29126</v>
      </c>
      <c r="AJ2104">
        <v>0</v>
      </c>
      <c r="AK2104">
        <v>0</v>
      </c>
      <c r="AU2104" s="198">
        <v>0.27272727299999999</v>
      </c>
      <c r="AV2104" s="6">
        <v>0</v>
      </c>
      <c r="AW2104" s="198">
        <v>0.38356000000000001</v>
      </c>
      <c r="BO2104" s="198"/>
      <c r="BP2104" s="354">
        <f t="shared" si="193"/>
        <v>38607.512765880238</v>
      </c>
      <c r="BQ2104" s="354">
        <f t="shared" si="194"/>
        <v>0</v>
      </c>
      <c r="BR2104" s="354">
        <f t="shared" si="195"/>
        <v>117413.18556560001</v>
      </c>
      <c r="CG2104" s="198"/>
      <c r="CH2104">
        <f>(Transest!$J$14/HexExtSoy!$K$4)</f>
        <v>0.20257267294641951</v>
      </c>
      <c r="CI2104">
        <f>(HydroProcOil!$K$14/HexExtSoy!$K$4)</f>
        <v>0.10977777777777777</v>
      </c>
      <c r="CJ2104">
        <f>(StarchFerm!$K$24/StarchFerm!$K$4)</f>
        <v>0.33157302630665886</v>
      </c>
      <c r="CY2104" s="198"/>
      <c r="CZ2104">
        <f>BP2104*CH2104*1000*LCI!$E$93</f>
        <v>295236221.39410084</v>
      </c>
      <c r="DA2104">
        <f>BQ2104*CI2104*1000*(LCI!$E$99)</f>
        <v>0</v>
      </c>
      <c r="DB2104">
        <f>BR2104*CJ2104*1000*(LCI!$E$96)</f>
        <v>1049191669.9265506</v>
      </c>
    </row>
    <row r="2105" spans="1:106" x14ac:dyDescent="0.25">
      <c r="A2105" s="197">
        <v>40001</v>
      </c>
      <c r="B2105" s="197" t="s">
        <v>1936</v>
      </c>
      <c r="C2105" s="197" t="s">
        <v>1158</v>
      </c>
      <c r="D2105" s="197">
        <v>-94.664145899999994</v>
      </c>
      <c r="E2105" s="197">
        <v>35.906970000000001</v>
      </c>
      <c r="F2105">
        <v>2.36</v>
      </c>
      <c r="G2105">
        <f t="shared" si="196"/>
        <v>2.36</v>
      </c>
      <c r="H2105" s="198">
        <v>0</v>
      </c>
      <c r="Q2105" s="221">
        <f>(Q5190*10000)*TEA!$M$15*10^-6</f>
        <v>49.805488966949994</v>
      </c>
      <c r="R2105" s="221">
        <f>(R5190*10000)*TEA!$O$15*10^-6</f>
        <v>49.805488966949994</v>
      </c>
      <c r="AA2105">
        <f t="shared" si="198"/>
        <v>1</v>
      </c>
      <c r="AB2105" s="197">
        <v>40001</v>
      </c>
      <c r="AC2105" s="197">
        <v>38</v>
      </c>
      <c r="AD2105" s="197">
        <f t="shared" si="197"/>
        <v>38</v>
      </c>
      <c r="AE2105" s="197">
        <v>0</v>
      </c>
      <c r="AJ2105">
        <v>0</v>
      </c>
      <c r="AK2105">
        <v>0</v>
      </c>
      <c r="AU2105" s="198">
        <v>0.27272727299999999</v>
      </c>
      <c r="AV2105" s="6">
        <v>0</v>
      </c>
      <c r="AW2105" s="198">
        <v>0.38356000000000001</v>
      </c>
      <c r="BO2105" s="198"/>
      <c r="BP2105" s="354">
        <f t="shared" si="193"/>
        <v>24.458181842639998</v>
      </c>
      <c r="BQ2105" s="354">
        <f t="shared" si="194"/>
        <v>0</v>
      </c>
      <c r="BR2105" s="354">
        <f t="shared" si="195"/>
        <v>0</v>
      </c>
      <c r="CG2105" s="198"/>
      <c r="CH2105">
        <f>(Transest!$J$14/HexExtSoy!$K$4)</f>
        <v>0.20257267294641951</v>
      </c>
      <c r="CI2105">
        <f>(HydroProcOil!$K$14/HexExtSoy!$K$4)</f>
        <v>0.10977777777777777</v>
      </c>
      <c r="CJ2105">
        <f>(StarchFerm!$K$24/StarchFerm!$K$4)</f>
        <v>0.33157302630665886</v>
      </c>
      <c r="CY2105" s="198"/>
      <c r="CZ2105">
        <f>BP2105*CH2105*1000*LCI!$E$93</f>
        <v>187034.61249056208</v>
      </c>
      <c r="DA2105">
        <f>BQ2105*CI2105*1000*(LCI!$E$99)</f>
        <v>0</v>
      </c>
      <c r="DB2105">
        <f>BR2105*CJ2105*1000*(LCI!$E$96)</f>
        <v>0</v>
      </c>
    </row>
    <row r="2106" spans="1:106" x14ac:dyDescent="0.25">
      <c r="A2106" s="197">
        <v>40003</v>
      </c>
      <c r="B2106" s="197" t="s">
        <v>1936</v>
      </c>
      <c r="C2106" s="197" t="s">
        <v>1937</v>
      </c>
      <c r="D2106" s="197">
        <v>-98.323208600000001</v>
      </c>
      <c r="E2106" s="197">
        <v>36.730930000000001</v>
      </c>
      <c r="F2106">
        <v>1.83</v>
      </c>
      <c r="G2106">
        <f t="shared" si="196"/>
        <v>1.83</v>
      </c>
      <c r="H2106" s="198">
        <v>3.98</v>
      </c>
      <c r="Q2106" s="221">
        <f>(Q5191*10000)*TEA!$M$15*10^-6</f>
        <v>48.252996127349995</v>
      </c>
      <c r="R2106" s="221">
        <f>(R5191*10000)*TEA!$O$15*10^-6</f>
        <v>48.252996127349995</v>
      </c>
      <c r="AA2106">
        <f t="shared" si="198"/>
        <v>1</v>
      </c>
      <c r="AB2106" s="197">
        <v>40003</v>
      </c>
      <c r="AC2106" s="197">
        <v>9456</v>
      </c>
      <c r="AD2106" s="197">
        <f t="shared" si="197"/>
        <v>9456</v>
      </c>
      <c r="AE2106" s="197">
        <v>1635</v>
      </c>
      <c r="AJ2106">
        <v>0</v>
      </c>
      <c r="AK2106">
        <v>0</v>
      </c>
      <c r="AU2106" s="198">
        <v>0.27272727299999999</v>
      </c>
      <c r="AV2106" s="6">
        <v>0</v>
      </c>
      <c r="AW2106" s="198">
        <v>0.38356000000000001</v>
      </c>
      <c r="BO2106" s="198"/>
      <c r="BP2106" s="354">
        <f t="shared" si="193"/>
        <v>4719.4036410830395</v>
      </c>
      <c r="BQ2106" s="354">
        <f t="shared" si="194"/>
        <v>0</v>
      </c>
      <c r="BR2106" s="354">
        <f t="shared" si="195"/>
        <v>2495.9399880000001</v>
      </c>
      <c r="CG2106" s="198"/>
      <c r="CH2106">
        <f>(Transest!$J$14/HexExtSoy!$K$4)</f>
        <v>0.20257267294641951</v>
      </c>
      <c r="CI2106">
        <f>(HydroProcOil!$K$14/HexExtSoy!$K$4)</f>
        <v>0.10977777777777777</v>
      </c>
      <c r="CJ2106">
        <f>(StarchFerm!$K$24/StarchFerm!$K$4)</f>
        <v>0.33157302630665886</v>
      </c>
      <c r="CY2106" s="198"/>
      <c r="CZ2106">
        <f>BP2106*CH2106*1000*LCI!$E$93</f>
        <v>36089838.438343912</v>
      </c>
      <c r="DA2106">
        <f>BQ2106*CI2106*1000*(LCI!$E$99)</f>
        <v>0</v>
      </c>
      <c r="DB2106">
        <f>BR2106*CJ2106*1000*(LCI!$E$96)</f>
        <v>22303452.814361028</v>
      </c>
    </row>
    <row r="2107" spans="1:106" x14ac:dyDescent="0.25">
      <c r="A2107" s="197">
        <v>40005</v>
      </c>
      <c r="B2107" s="197" t="s">
        <v>1936</v>
      </c>
      <c r="C2107" s="197" t="s">
        <v>1938</v>
      </c>
      <c r="D2107" s="197">
        <v>-96.042050000000003</v>
      </c>
      <c r="E2107" s="197">
        <v>34.380989999999997</v>
      </c>
      <c r="F2107">
        <v>0</v>
      </c>
      <c r="G2107">
        <f t="shared" si="196"/>
        <v>0</v>
      </c>
      <c r="H2107" s="198">
        <v>0</v>
      </c>
      <c r="Q2107" s="221">
        <f>(Q5192*10000)*TEA!$M$15*10^-6</f>
        <v>52.494950988449993</v>
      </c>
      <c r="R2107" s="221">
        <f>(R5192*10000)*TEA!$O$15*10^-6</f>
        <v>52.494950988449993</v>
      </c>
      <c r="AA2107">
        <f t="shared" si="198"/>
        <v>1</v>
      </c>
      <c r="AB2107" s="197">
        <v>40005</v>
      </c>
      <c r="AC2107" s="197">
        <v>0</v>
      </c>
      <c r="AD2107" s="197">
        <f t="shared" si="197"/>
        <v>0</v>
      </c>
      <c r="AE2107" s="197">
        <v>0</v>
      </c>
      <c r="AJ2107">
        <v>0</v>
      </c>
      <c r="AK2107">
        <v>0</v>
      </c>
      <c r="AU2107" s="198">
        <v>0.27272727299999999</v>
      </c>
      <c r="AV2107" s="6">
        <v>0</v>
      </c>
      <c r="AW2107" s="198">
        <v>0.38356000000000001</v>
      </c>
      <c r="BO2107" s="198"/>
      <c r="BP2107" s="354">
        <f t="shared" si="193"/>
        <v>0</v>
      </c>
      <c r="BQ2107" s="354">
        <f t="shared" si="194"/>
        <v>0</v>
      </c>
      <c r="BR2107" s="354">
        <f t="shared" si="195"/>
        <v>0</v>
      </c>
      <c r="CG2107" s="198"/>
      <c r="CH2107">
        <f>(Transest!$J$14/HexExtSoy!$K$4)</f>
        <v>0.20257267294641951</v>
      </c>
      <c r="CI2107">
        <f>(HydroProcOil!$K$14/HexExtSoy!$K$4)</f>
        <v>0.10977777777777777</v>
      </c>
      <c r="CJ2107">
        <f>(StarchFerm!$K$24/StarchFerm!$K$4)</f>
        <v>0.33157302630665886</v>
      </c>
      <c r="CY2107" s="198"/>
      <c r="CZ2107">
        <f>BP2107*CH2107*1000*LCI!$E$93</f>
        <v>0</v>
      </c>
      <c r="DA2107">
        <f>BQ2107*CI2107*1000*(LCI!$E$99)</f>
        <v>0</v>
      </c>
      <c r="DB2107">
        <f>BR2107*CJ2107*1000*(LCI!$E$96)</f>
        <v>0</v>
      </c>
    </row>
    <row r="2108" spans="1:106" x14ac:dyDescent="0.25">
      <c r="A2108" s="197">
        <v>40007</v>
      </c>
      <c r="B2108" s="197" t="s">
        <v>1936</v>
      </c>
      <c r="C2108" s="197" t="s">
        <v>1939</v>
      </c>
      <c r="D2108" s="197">
        <v>-100.474745</v>
      </c>
      <c r="E2108" s="197">
        <v>36.745849999999997</v>
      </c>
      <c r="F2108">
        <v>3.29</v>
      </c>
      <c r="G2108">
        <f t="shared" si="196"/>
        <v>3.29</v>
      </c>
      <c r="H2108" s="198">
        <v>9.4</v>
      </c>
      <c r="Q2108" s="221">
        <f>(Q5193*10000)*TEA!$M$15*10^-6</f>
        <v>46.750736620799998</v>
      </c>
      <c r="R2108" s="221">
        <f>(R5193*10000)*TEA!$O$15*10^-6</f>
        <v>46.750736620799998</v>
      </c>
      <c r="AA2108">
        <f t="shared" si="198"/>
        <v>1</v>
      </c>
      <c r="AB2108" s="197">
        <v>40007</v>
      </c>
      <c r="AC2108" s="197">
        <v>411</v>
      </c>
      <c r="AD2108" s="197">
        <f t="shared" si="197"/>
        <v>411</v>
      </c>
      <c r="AE2108" s="197">
        <v>2006</v>
      </c>
      <c r="AJ2108">
        <v>0</v>
      </c>
      <c r="AK2108">
        <v>0</v>
      </c>
      <c r="AU2108" s="198">
        <v>0.27272727299999999</v>
      </c>
      <c r="AV2108" s="6">
        <v>0</v>
      </c>
      <c r="AW2108" s="198">
        <v>0.38356000000000001</v>
      </c>
      <c r="BO2108" s="198"/>
      <c r="BP2108" s="354">
        <f t="shared" si="193"/>
        <v>368.77909127787001</v>
      </c>
      <c r="BQ2108" s="354">
        <f t="shared" si="194"/>
        <v>0</v>
      </c>
      <c r="BR2108" s="354">
        <f t="shared" si="195"/>
        <v>7232.5607840000011</v>
      </c>
      <c r="CG2108" s="198"/>
      <c r="CH2108">
        <f>(Transest!$J$14/HexExtSoy!$K$4)</f>
        <v>0.20257267294641951</v>
      </c>
      <c r="CI2108">
        <f>(HydroProcOil!$K$14/HexExtSoy!$K$4)</f>
        <v>0.10977777777777777</v>
      </c>
      <c r="CJ2108">
        <f>(StarchFerm!$K$24/StarchFerm!$K$4)</f>
        <v>0.33157302630665886</v>
      </c>
      <c r="CY2108" s="198"/>
      <c r="CZ2108">
        <f>BP2108*CH2108*1000*LCI!$E$93</f>
        <v>2820097.375820843</v>
      </c>
      <c r="DA2108">
        <f>BQ2108*CI2108*1000*(LCI!$E$99)</f>
        <v>0</v>
      </c>
      <c r="DB2108">
        <f>BR2108*CJ2108*1000*(LCI!$E$96)</f>
        <v>64629389.708284132</v>
      </c>
    </row>
    <row r="2109" spans="1:106" x14ac:dyDescent="0.25">
      <c r="A2109" s="197">
        <v>40009</v>
      </c>
      <c r="B2109" s="197" t="s">
        <v>1936</v>
      </c>
      <c r="C2109" s="197" t="s">
        <v>1940</v>
      </c>
      <c r="D2109" s="197">
        <v>-99.686661700000002</v>
      </c>
      <c r="E2109" s="197">
        <v>35.269640000000003</v>
      </c>
      <c r="F2109">
        <v>0</v>
      </c>
      <c r="G2109">
        <f t="shared" si="196"/>
        <v>0</v>
      </c>
      <c r="H2109" s="198">
        <v>0</v>
      </c>
      <c r="Q2109" s="221">
        <f>(Q5194*10000)*TEA!$M$15*10^-6</f>
        <v>50.300020389599993</v>
      </c>
      <c r="R2109" s="221">
        <f>(R5194*10000)*TEA!$O$15*10^-6</f>
        <v>50.300020389599993</v>
      </c>
      <c r="AA2109">
        <f t="shared" si="198"/>
        <v>1</v>
      </c>
      <c r="AB2109" s="197">
        <v>40009</v>
      </c>
      <c r="AC2109" s="197">
        <v>0</v>
      </c>
      <c r="AD2109" s="197">
        <f t="shared" si="197"/>
        <v>0</v>
      </c>
      <c r="AE2109" s="197">
        <v>0</v>
      </c>
      <c r="AJ2109">
        <v>0</v>
      </c>
      <c r="AK2109">
        <v>0</v>
      </c>
      <c r="AU2109" s="198">
        <v>0.27272727299999999</v>
      </c>
      <c r="AV2109" s="6">
        <v>0</v>
      </c>
      <c r="AW2109" s="198">
        <v>0.38356000000000001</v>
      </c>
      <c r="BO2109" s="198"/>
      <c r="BP2109" s="354">
        <f t="shared" si="193"/>
        <v>0</v>
      </c>
      <c r="BQ2109" s="354">
        <f t="shared" si="194"/>
        <v>0</v>
      </c>
      <c r="BR2109" s="354">
        <f t="shared" si="195"/>
        <v>0</v>
      </c>
      <c r="CG2109" s="198"/>
      <c r="CH2109">
        <f>(Transest!$J$14/HexExtSoy!$K$4)</f>
        <v>0.20257267294641951</v>
      </c>
      <c r="CI2109">
        <f>(HydroProcOil!$K$14/HexExtSoy!$K$4)</f>
        <v>0.10977777777777777</v>
      </c>
      <c r="CJ2109">
        <f>(StarchFerm!$K$24/StarchFerm!$K$4)</f>
        <v>0.33157302630665886</v>
      </c>
      <c r="CY2109" s="198"/>
      <c r="CZ2109">
        <f>BP2109*CH2109*1000*LCI!$E$93</f>
        <v>0</v>
      </c>
      <c r="DA2109">
        <f>BQ2109*CI2109*1000*(LCI!$E$99)</f>
        <v>0</v>
      </c>
      <c r="DB2109">
        <f>BR2109*CJ2109*1000*(LCI!$E$96)</f>
        <v>0</v>
      </c>
    </row>
    <row r="2110" spans="1:106" x14ac:dyDescent="0.25">
      <c r="A2110" s="197">
        <v>40011</v>
      </c>
      <c r="B2110" s="197" t="s">
        <v>1936</v>
      </c>
      <c r="C2110" s="197" t="s">
        <v>1032</v>
      </c>
      <c r="D2110" s="197">
        <v>-98.424395899999993</v>
      </c>
      <c r="E2110" s="197">
        <v>35.868810000000003</v>
      </c>
      <c r="F2110">
        <v>2.57</v>
      </c>
      <c r="G2110">
        <f t="shared" si="196"/>
        <v>2.57</v>
      </c>
      <c r="H2110" s="198">
        <v>0</v>
      </c>
      <c r="Q2110" s="221">
        <f>(Q5195*10000)*TEA!$M$15*10^-6</f>
        <v>49.654837093049991</v>
      </c>
      <c r="R2110" s="221">
        <f>(R5195*10000)*TEA!$O$15*10^-6</f>
        <v>49.654837093049991</v>
      </c>
      <c r="AA2110">
        <f t="shared" si="198"/>
        <v>1</v>
      </c>
      <c r="AB2110" s="197">
        <v>40011</v>
      </c>
      <c r="AC2110" s="197">
        <v>552</v>
      </c>
      <c r="AD2110" s="197">
        <f t="shared" si="197"/>
        <v>552</v>
      </c>
      <c r="AE2110" s="197">
        <v>0</v>
      </c>
      <c r="AJ2110">
        <v>0</v>
      </c>
      <c r="AK2110">
        <v>0</v>
      </c>
      <c r="AU2110" s="198">
        <v>0.27272727299999999</v>
      </c>
      <c r="AV2110" s="6">
        <v>0</v>
      </c>
      <c r="AW2110" s="198">
        <v>0.38356000000000001</v>
      </c>
      <c r="BO2110" s="198"/>
      <c r="BP2110" s="354">
        <f t="shared" si="193"/>
        <v>386.90181856871993</v>
      </c>
      <c r="BQ2110" s="354">
        <f t="shared" si="194"/>
        <v>0</v>
      </c>
      <c r="BR2110" s="354">
        <f t="shared" si="195"/>
        <v>0</v>
      </c>
      <c r="CG2110" s="198"/>
      <c r="CH2110">
        <f>(Transest!$J$14/HexExtSoy!$K$4)</f>
        <v>0.20257267294641951</v>
      </c>
      <c r="CI2110">
        <f>(HydroProcOil!$K$14/HexExtSoy!$K$4)</f>
        <v>0.10977777777777777</v>
      </c>
      <c r="CJ2110">
        <f>(StarchFerm!$K$24/StarchFerm!$K$4)</f>
        <v>0.33157302630665886</v>
      </c>
      <c r="CY2110" s="198"/>
      <c r="CZ2110">
        <f>BP2110*CH2110*1000*LCI!$E$93</f>
        <v>2958684.0172124333</v>
      </c>
      <c r="DA2110">
        <f>BQ2110*CI2110*1000*(LCI!$E$99)</f>
        <v>0</v>
      </c>
      <c r="DB2110">
        <f>BR2110*CJ2110*1000*(LCI!$E$96)</f>
        <v>0</v>
      </c>
    </row>
    <row r="2111" spans="1:106" x14ac:dyDescent="0.25">
      <c r="A2111" s="197">
        <v>40013</v>
      </c>
      <c r="B2111" s="197" t="s">
        <v>1936</v>
      </c>
      <c r="C2111" s="197" t="s">
        <v>923</v>
      </c>
      <c r="D2111" s="197">
        <v>-96.255800800000003</v>
      </c>
      <c r="E2111" s="197">
        <v>33.961680000000001</v>
      </c>
      <c r="F2111">
        <v>4.79</v>
      </c>
      <c r="G2111">
        <f t="shared" si="196"/>
        <v>4.79</v>
      </c>
      <c r="H2111" s="198">
        <v>13.64</v>
      </c>
      <c r="Q2111" s="221">
        <f>(Q5196*10000)*TEA!$M$15*10^-6</f>
        <v>53.215819732350006</v>
      </c>
      <c r="R2111" s="221">
        <f>(R5196*10000)*TEA!$O$15*10^-6</f>
        <v>53.215819732350006</v>
      </c>
      <c r="AA2111">
        <f t="shared" si="198"/>
        <v>1</v>
      </c>
      <c r="AB2111" s="197">
        <v>40013</v>
      </c>
      <c r="AC2111" s="197">
        <v>1175</v>
      </c>
      <c r="AD2111" s="197">
        <f t="shared" si="197"/>
        <v>1175</v>
      </c>
      <c r="AE2111" s="197">
        <v>520</v>
      </c>
      <c r="AJ2111">
        <v>0</v>
      </c>
      <c r="AK2111">
        <v>0</v>
      </c>
      <c r="AU2111" s="198">
        <v>0.27272727299999999</v>
      </c>
      <c r="AV2111" s="6">
        <v>0</v>
      </c>
      <c r="AW2111" s="198">
        <v>0.38356000000000001</v>
      </c>
      <c r="BO2111" s="198"/>
      <c r="BP2111" s="354">
        <f t="shared" si="193"/>
        <v>1534.9772742622499</v>
      </c>
      <c r="BQ2111" s="354">
        <f t="shared" si="194"/>
        <v>0</v>
      </c>
      <c r="BR2111" s="354">
        <f t="shared" si="195"/>
        <v>2720.5143680000001</v>
      </c>
      <c r="CG2111" s="198"/>
      <c r="CH2111">
        <f>(Transest!$J$14/HexExtSoy!$K$4)</f>
        <v>0.20257267294641951</v>
      </c>
      <c r="CI2111">
        <f>(HydroProcOil!$K$14/HexExtSoy!$K$4)</f>
        <v>0.10977777777777777</v>
      </c>
      <c r="CJ2111">
        <f>(StarchFerm!$K$24/StarchFerm!$K$4)</f>
        <v>0.33157302630665886</v>
      </c>
      <c r="CY2111" s="198"/>
      <c r="CZ2111">
        <f>BP2111*CH2111*1000*LCI!$E$93</f>
        <v>11738152.963314075</v>
      </c>
      <c r="DA2111">
        <f>BQ2111*CI2111*1000*(LCI!$E$99)</f>
        <v>0</v>
      </c>
      <c r="DB2111">
        <f>BR2111*CJ2111*1000*(LCI!$E$96)</f>
        <v>24310225.457824275</v>
      </c>
    </row>
    <row r="2112" spans="1:106" x14ac:dyDescent="0.25">
      <c r="A2112" s="197">
        <v>40015</v>
      </c>
      <c r="B2112" s="197" t="s">
        <v>1936</v>
      </c>
      <c r="C2112" s="197" t="s">
        <v>1941</v>
      </c>
      <c r="D2112" s="197">
        <v>-98.3718784</v>
      </c>
      <c r="E2112" s="197">
        <v>35.177790000000002</v>
      </c>
      <c r="F2112">
        <v>2.4700000000000002</v>
      </c>
      <c r="G2112">
        <f t="shared" si="196"/>
        <v>2.4700000000000002</v>
      </c>
      <c r="H2112" s="198">
        <v>5</v>
      </c>
      <c r="Q2112" s="221">
        <f>(Q5197*10000)*TEA!$M$15*10^-6</f>
        <v>50.934118979249995</v>
      </c>
      <c r="R2112" s="221">
        <f>(R5197*10000)*TEA!$O$15*10^-6</f>
        <v>50.934118979249995</v>
      </c>
      <c r="AA2112">
        <f t="shared" si="198"/>
        <v>1</v>
      </c>
      <c r="AB2112" s="197">
        <v>40015</v>
      </c>
      <c r="AC2112" s="197">
        <v>6456</v>
      </c>
      <c r="AD2112" s="197">
        <f t="shared" si="197"/>
        <v>6456</v>
      </c>
      <c r="AE2112" s="197">
        <v>2058</v>
      </c>
      <c r="AJ2112">
        <v>0</v>
      </c>
      <c r="AK2112">
        <v>0</v>
      </c>
      <c r="AU2112" s="198">
        <v>0.27272727299999999</v>
      </c>
      <c r="AV2112" s="6">
        <v>0</v>
      </c>
      <c r="AW2112" s="198">
        <v>0.38356000000000001</v>
      </c>
      <c r="BO2112" s="198"/>
      <c r="BP2112" s="354">
        <f t="shared" si="193"/>
        <v>4348.9963679853599</v>
      </c>
      <c r="BQ2112" s="354">
        <f t="shared" si="194"/>
        <v>0</v>
      </c>
      <c r="BR2112" s="354">
        <f t="shared" si="195"/>
        <v>3946.8324000000002</v>
      </c>
      <c r="CG2112" s="198"/>
      <c r="CH2112">
        <f>(Transest!$J$14/HexExtSoy!$K$4)</f>
        <v>0.20257267294641951</v>
      </c>
      <c r="CI2112">
        <f>(HydroProcOil!$K$14/HexExtSoy!$K$4)</f>
        <v>0.10977777777777777</v>
      </c>
      <c r="CJ2112">
        <f>(StarchFerm!$K$24/StarchFerm!$K$4)</f>
        <v>0.33157302630665886</v>
      </c>
      <c r="CY2112" s="198"/>
      <c r="CZ2112">
        <f>BP2112*CH2112*1000*LCI!$E$93</f>
        <v>33257290.163364187</v>
      </c>
      <c r="DA2112">
        <f>BQ2112*CI2112*1000*(LCI!$E$99)</f>
        <v>0</v>
      </c>
      <c r="DB2112">
        <f>BR2112*CJ2112*1000*(LCI!$E$96)</f>
        <v>35268472.248056032</v>
      </c>
    </row>
    <row r="2113" spans="1:106" x14ac:dyDescent="0.25">
      <c r="A2113" s="197">
        <v>40017</v>
      </c>
      <c r="B2113" s="197" t="s">
        <v>1936</v>
      </c>
      <c r="C2113" s="197" t="s">
        <v>1942</v>
      </c>
      <c r="D2113" s="197">
        <v>-97.975376900000001</v>
      </c>
      <c r="E2113" s="197">
        <v>35.534059999999997</v>
      </c>
      <c r="F2113">
        <v>2.25</v>
      </c>
      <c r="G2113">
        <f t="shared" si="196"/>
        <v>2.25</v>
      </c>
      <c r="H2113" s="198">
        <v>4.16</v>
      </c>
      <c r="Q2113" s="221">
        <f>(Q5198*10000)*TEA!$M$15*10^-6</f>
        <v>50.257707979949998</v>
      </c>
      <c r="R2113" s="221">
        <f>(R5198*10000)*TEA!$O$15*10^-6</f>
        <v>50.257707979949998</v>
      </c>
      <c r="AA2113">
        <f t="shared" si="198"/>
        <v>1</v>
      </c>
      <c r="AB2113" s="197">
        <v>40017</v>
      </c>
      <c r="AC2113" s="197">
        <v>1599</v>
      </c>
      <c r="AD2113" s="197">
        <f t="shared" si="197"/>
        <v>1599</v>
      </c>
      <c r="AE2113" s="197">
        <v>166</v>
      </c>
      <c r="AJ2113">
        <v>0</v>
      </c>
      <c r="AK2113">
        <v>0</v>
      </c>
      <c r="AU2113" s="198">
        <v>0.27272727299999999</v>
      </c>
      <c r="AV2113" s="6">
        <v>0</v>
      </c>
      <c r="AW2113" s="198">
        <v>0.38356000000000001</v>
      </c>
      <c r="BO2113" s="198"/>
      <c r="BP2113" s="354">
        <f t="shared" si="193"/>
        <v>981.20454643574999</v>
      </c>
      <c r="BQ2113" s="354">
        <f t="shared" si="194"/>
        <v>0</v>
      </c>
      <c r="BR2113" s="354">
        <f t="shared" si="195"/>
        <v>264.87119360000003</v>
      </c>
      <c r="CG2113" s="198"/>
      <c r="CH2113">
        <f>(Transest!$J$14/HexExtSoy!$K$4)</f>
        <v>0.20257267294641951</v>
      </c>
      <c r="CI2113">
        <f>(HydroProcOil!$K$14/HexExtSoy!$K$4)</f>
        <v>0.10977777777777777</v>
      </c>
      <c r="CJ2113">
        <f>(StarchFerm!$K$24/StarchFerm!$K$4)</f>
        <v>0.33157302630665886</v>
      </c>
      <c r="CY2113" s="198"/>
      <c r="CZ2113">
        <f>BP2113*CH2113*1000*LCI!$E$93</f>
        <v>7503387.3448697571</v>
      </c>
      <c r="DA2113">
        <f>BQ2113*CI2113*1000*(LCI!$E$99)</f>
        <v>0</v>
      </c>
      <c r="DB2113">
        <f>BR2113*CJ2113*1000*(LCI!$E$96)</f>
        <v>2366860.6604098706</v>
      </c>
    </row>
    <row r="2114" spans="1:106" x14ac:dyDescent="0.25">
      <c r="A2114" s="197">
        <v>40019</v>
      </c>
      <c r="B2114" s="197" t="s">
        <v>1936</v>
      </c>
      <c r="C2114" s="197" t="s">
        <v>1286</v>
      </c>
      <c r="D2114" s="197">
        <v>-97.272949199999999</v>
      </c>
      <c r="E2114" s="197">
        <v>34.254669999999997</v>
      </c>
      <c r="F2114">
        <v>1.01</v>
      </c>
      <c r="G2114">
        <f t="shared" si="196"/>
        <v>1.01</v>
      </c>
      <c r="H2114" s="198">
        <v>0</v>
      </c>
      <c r="Q2114" s="221">
        <f>(Q5199*10000)*TEA!$M$15*10^-6</f>
        <v>52.710949429199999</v>
      </c>
      <c r="R2114" s="221">
        <f>(R5199*10000)*TEA!$O$15*10^-6</f>
        <v>52.710949429199999</v>
      </c>
      <c r="AA2114">
        <f t="shared" si="198"/>
        <v>1</v>
      </c>
      <c r="AB2114" s="197">
        <v>40019</v>
      </c>
      <c r="AC2114" s="197">
        <v>20</v>
      </c>
      <c r="AD2114" s="197">
        <f t="shared" si="197"/>
        <v>20</v>
      </c>
      <c r="AE2114" s="197">
        <v>0</v>
      </c>
      <c r="AJ2114">
        <v>0</v>
      </c>
      <c r="AK2114">
        <v>0</v>
      </c>
      <c r="AU2114" s="198">
        <v>0.27272727299999999</v>
      </c>
      <c r="AV2114" s="6">
        <v>0</v>
      </c>
      <c r="AW2114" s="198">
        <v>0.38356000000000001</v>
      </c>
      <c r="BO2114" s="198"/>
      <c r="BP2114" s="354">
        <f t="shared" si="193"/>
        <v>5.5090909145999998</v>
      </c>
      <c r="BQ2114" s="354">
        <f t="shared" si="194"/>
        <v>0</v>
      </c>
      <c r="BR2114" s="354">
        <f t="shared" si="195"/>
        <v>0</v>
      </c>
      <c r="CG2114" s="198"/>
      <c r="CH2114">
        <f>(Transest!$J$14/HexExtSoy!$K$4)</f>
        <v>0.20257267294641951</v>
      </c>
      <c r="CI2114">
        <f>(HydroProcOil!$K$14/HexExtSoy!$K$4)</f>
        <v>0.10977777777777777</v>
      </c>
      <c r="CJ2114">
        <f>(StarchFerm!$K$24/StarchFerm!$K$4)</f>
        <v>0.33157302630665886</v>
      </c>
      <c r="CY2114" s="198"/>
      <c r="CZ2114">
        <f>BP2114*CH2114*1000*LCI!$E$93</f>
        <v>42128.670520844724</v>
      </c>
      <c r="DA2114">
        <f>BQ2114*CI2114*1000*(LCI!$E$99)</f>
        <v>0</v>
      </c>
      <c r="DB2114">
        <f>BR2114*CJ2114*1000*(LCI!$E$96)</f>
        <v>0</v>
      </c>
    </row>
    <row r="2115" spans="1:106" x14ac:dyDescent="0.25">
      <c r="A2115" s="197">
        <v>40021</v>
      </c>
      <c r="B2115" s="197" t="s">
        <v>1936</v>
      </c>
      <c r="C2115" s="197" t="s">
        <v>601</v>
      </c>
      <c r="D2115" s="197">
        <v>-95.010382500000006</v>
      </c>
      <c r="E2115" s="197">
        <v>35.935540000000003</v>
      </c>
      <c r="F2115">
        <v>0</v>
      </c>
      <c r="G2115">
        <f t="shared" si="196"/>
        <v>0</v>
      </c>
      <c r="H2115" s="198">
        <v>0</v>
      </c>
      <c r="Q2115" s="221">
        <f>(Q5200*10000)*TEA!$M$15*10^-6</f>
        <v>49.803831158850002</v>
      </c>
      <c r="R2115" s="221">
        <f>(R5200*10000)*TEA!$O$15*10^-6</f>
        <v>49.803831158850002</v>
      </c>
      <c r="AA2115">
        <f t="shared" si="198"/>
        <v>1</v>
      </c>
      <c r="AB2115" s="197">
        <v>40021</v>
      </c>
      <c r="AC2115" s="197">
        <v>0</v>
      </c>
      <c r="AD2115" s="197">
        <f t="shared" si="197"/>
        <v>0</v>
      </c>
      <c r="AE2115" s="197">
        <v>0</v>
      </c>
      <c r="AJ2115">
        <v>0</v>
      </c>
      <c r="AK2115">
        <v>0</v>
      </c>
      <c r="AU2115" s="198">
        <v>0.27272727299999999</v>
      </c>
      <c r="AV2115" s="6">
        <v>0</v>
      </c>
      <c r="AW2115" s="198">
        <v>0.38356000000000001</v>
      </c>
      <c r="BO2115" s="198"/>
      <c r="BP2115" s="354">
        <f t="shared" ref="BP2115:BP2178" si="199">F2115*AC2115*AU2115</f>
        <v>0</v>
      </c>
      <c r="BQ2115" s="354">
        <f t="shared" ref="BQ2115:BQ2178" si="200">G2115*AD2115*AV2115</f>
        <v>0</v>
      </c>
      <c r="BR2115" s="354">
        <f t="shared" ref="BR2115:BR2178" si="201">H2115*AE2115*AW2115</f>
        <v>0</v>
      </c>
      <c r="CG2115" s="198"/>
      <c r="CH2115">
        <f>(Transest!$J$14/HexExtSoy!$K$4)</f>
        <v>0.20257267294641951</v>
      </c>
      <c r="CI2115">
        <f>(HydroProcOil!$K$14/HexExtSoy!$K$4)</f>
        <v>0.10977777777777777</v>
      </c>
      <c r="CJ2115">
        <f>(StarchFerm!$K$24/StarchFerm!$K$4)</f>
        <v>0.33157302630665886</v>
      </c>
      <c r="CY2115" s="198"/>
      <c r="CZ2115">
        <f>BP2115*CH2115*1000*LCI!$E$93</f>
        <v>0</v>
      </c>
      <c r="DA2115">
        <f>BQ2115*CI2115*1000*(LCI!$E$99)</f>
        <v>0</v>
      </c>
      <c r="DB2115">
        <f>BR2115*CJ2115*1000*(LCI!$E$96)</f>
        <v>0</v>
      </c>
    </row>
    <row r="2116" spans="1:106" x14ac:dyDescent="0.25">
      <c r="A2116" s="197">
        <v>40023</v>
      </c>
      <c r="B2116" s="197" t="s">
        <v>1936</v>
      </c>
      <c r="C2116" s="197" t="s">
        <v>603</v>
      </c>
      <c r="D2116" s="197">
        <v>-95.547357399999996</v>
      </c>
      <c r="E2116" s="197">
        <v>34.053809999999999</v>
      </c>
      <c r="F2116">
        <v>3.16</v>
      </c>
      <c r="G2116">
        <f t="shared" ref="G2116:G2179" si="202">F2116</f>
        <v>3.16</v>
      </c>
      <c r="H2116" s="198">
        <v>12.58</v>
      </c>
      <c r="Q2116" s="221">
        <f>(Q5201*10000)*TEA!$M$15*10^-6</f>
        <v>53.045930832749995</v>
      </c>
      <c r="R2116" s="221">
        <f>(R5201*10000)*TEA!$O$15*10^-6</f>
        <v>53.045930832749995</v>
      </c>
      <c r="AA2116">
        <f t="shared" si="198"/>
        <v>1</v>
      </c>
      <c r="AB2116" s="197">
        <v>40023</v>
      </c>
      <c r="AC2116" s="197">
        <v>777</v>
      </c>
      <c r="AD2116" s="197">
        <f t="shared" ref="AD2116:AD2179" si="203">AC2116</f>
        <v>777</v>
      </c>
      <c r="AE2116" s="197">
        <v>520</v>
      </c>
      <c r="AJ2116">
        <v>0</v>
      </c>
      <c r="AK2116">
        <v>0</v>
      </c>
      <c r="AU2116" s="198">
        <v>0.27272727299999999</v>
      </c>
      <c r="AV2116" s="6">
        <v>0</v>
      </c>
      <c r="AW2116" s="198">
        <v>0.38356000000000001</v>
      </c>
      <c r="BO2116" s="198"/>
      <c r="BP2116" s="354">
        <f t="shared" si="199"/>
        <v>669.63272794236002</v>
      </c>
      <c r="BQ2116" s="354">
        <f t="shared" si="200"/>
        <v>0</v>
      </c>
      <c r="BR2116" s="354">
        <f t="shared" si="201"/>
        <v>2509.0960960000002</v>
      </c>
      <c r="CG2116" s="198"/>
      <c r="CH2116">
        <f>(Transest!$J$14/HexExtSoy!$K$4)</f>
        <v>0.20257267294641951</v>
      </c>
      <c r="CI2116">
        <f>(HydroProcOil!$K$14/HexExtSoy!$K$4)</f>
        <v>0.10977777777777777</v>
      </c>
      <c r="CJ2116">
        <f>(StarchFerm!$K$24/StarchFerm!$K$4)</f>
        <v>0.33157302630665886</v>
      </c>
      <c r="CY2116" s="198"/>
      <c r="CZ2116">
        <f>BP2116*CH2116*1000*LCI!$E$93</f>
        <v>5120760.7575861625</v>
      </c>
      <c r="DA2116">
        <f>BQ2116*CI2116*1000*(LCI!$E$99)</f>
        <v>0</v>
      </c>
      <c r="DB2116">
        <f>BR2116*CJ2116*1000*(LCI!$E$96)</f>
        <v>22421014.388521217</v>
      </c>
    </row>
    <row r="2117" spans="1:106" x14ac:dyDescent="0.25">
      <c r="A2117" s="197">
        <v>40025</v>
      </c>
      <c r="B2117" s="197" t="s">
        <v>1936</v>
      </c>
      <c r="C2117" s="197" t="s">
        <v>1943</v>
      </c>
      <c r="D2117" s="197">
        <v>-102.512064</v>
      </c>
      <c r="E2117" s="197">
        <v>36.737369999999999</v>
      </c>
      <c r="F2117">
        <v>0</v>
      </c>
      <c r="G2117">
        <f t="shared" si="202"/>
        <v>0</v>
      </c>
      <c r="H2117" s="198">
        <v>14.04</v>
      </c>
      <c r="Q2117" s="221">
        <f>(Q5202*10000)*TEA!$M$15*10^-6</f>
        <v>43.54455648375</v>
      </c>
      <c r="R2117" s="221">
        <f>(R5202*10000)*TEA!$O$15*10^-6</f>
        <v>43.54455648375</v>
      </c>
      <c r="AA2117">
        <f t="shared" si="198"/>
        <v>1</v>
      </c>
      <c r="AB2117" s="197">
        <v>40025</v>
      </c>
      <c r="AC2117" s="197">
        <v>0</v>
      </c>
      <c r="AD2117" s="197">
        <f t="shared" si="203"/>
        <v>0</v>
      </c>
      <c r="AE2117" s="197">
        <v>8309</v>
      </c>
      <c r="AJ2117">
        <v>0</v>
      </c>
      <c r="AK2117">
        <v>0</v>
      </c>
      <c r="AU2117" s="198">
        <v>0.27272727299999999</v>
      </c>
      <c r="AV2117" s="6">
        <v>0</v>
      </c>
      <c r="AW2117" s="198">
        <v>0.38356000000000001</v>
      </c>
      <c r="BO2117" s="198"/>
      <c r="BP2117" s="354">
        <f t="shared" si="199"/>
        <v>0</v>
      </c>
      <c r="BQ2117" s="354">
        <f t="shared" si="200"/>
        <v>0</v>
      </c>
      <c r="BR2117" s="354">
        <f t="shared" si="201"/>
        <v>44745.480561599994</v>
      </c>
      <c r="CG2117" s="198"/>
      <c r="CH2117">
        <f>(Transest!$J$14/HexExtSoy!$K$4)</f>
        <v>0.20257267294641951</v>
      </c>
      <c r="CI2117">
        <f>(HydroProcOil!$K$14/HexExtSoy!$K$4)</f>
        <v>0.10977777777777777</v>
      </c>
      <c r="CJ2117">
        <f>(StarchFerm!$K$24/StarchFerm!$K$4)</f>
        <v>0.33157302630665886</v>
      </c>
      <c r="CY2117" s="198"/>
      <c r="CZ2117">
        <f>BP2117*CH2117*1000*LCI!$E$93</f>
        <v>0</v>
      </c>
      <c r="DA2117">
        <f>BQ2117*CI2117*1000*(LCI!$E$99)</f>
        <v>0</v>
      </c>
      <c r="DB2117">
        <f>BR2117*CJ2117*1000*(LCI!$E$96)</f>
        <v>399840829.17043036</v>
      </c>
    </row>
    <row r="2118" spans="1:106" x14ac:dyDescent="0.25">
      <c r="A2118" s="197">
        <v>40027</v>
      </c>
      <c r="B2118" s="197" t="s">
        <v>1936</v>
      </c>
      <c r="C2118" s="197" t="s">
        <v>685</v>
      </c>
      <c r="D2118" s="197">
        <v>-97.3299363</v>
      </c>
      <c r="E2118" s="197">
        <v>35.201210000000003</v>
      </c>
      <c r="F2118">
        <v>0</v>
      </c>
      <c r="G2118">
        <f t="shared" si="202"/>
        <v>0</v>
      </c>
      <c r="H2118" s="198">
        <v>3.92</v>
      </c>
      <c r="Q2118" s="221">
        <f>(Q5203*10000)*TEA!$M$15*10^-6</f>
        <v>50.754835209599989</v>
      </c>
      <c r="R2118" s="221">
        <f>(R5203*10000)*TEA!$O$15*10^-6</f>
        <v>50.754835209599989</v>
      </c>
      <c r="AA2118">
        <f t="shared" si="198"/>
        <v>1</v>
      </c>
      <c r="AB2118" s="197">
        <v>40027</v>
      </c>
      <c r="AC2118" s="197">
        <v>0</v>
      </c>
      <c r="AD2118" s="197">
        <f t="shared" si="203"/>
        <v>0</v>
      </c>
      <c r="AE2118" s="197">
        <v>65</v>
      </c>
      <c r="AJ2118">
        <v>0</v>
      </c>
      <c r="AK2118">
        <v>0</v>
      </c>
      <c r="AU2118" s="198">
        <v>0.27272727299999999</v>
      </c>
      <c r="AV2118" s="6">
        <v>0</v>
      </c>
      <c r="AW2118" s="198">
        <v>0.38356000000000001</v>
      </c>
      <c r="BO2118" s="198"/>
      <c r="BP2118" s="354">
        <f t="shared" si="199"/>
        <v>0</v>
      </c>
      <c r="BQ2118" s="354">
        <f t="shared" si="200"/>
        <v>0</v>
      </c>
      <c r="BR2118" s="354">
        <f t="shared" si="201"/>
        <v>97.731088</v>
      </c>
      <c r="CG2118" s="198"/>
      <c r="CH2118">
        <f>(Transest!$J$14/HexExtSoy!$K$4)</f>
        <v>0.20257267294641951</v>
      </c>
      <c r="CI2118">
        <f>(HydroProcOil!$K$14/HexExtSoy!$K$4)</f>
        <v>0.10977777777777777</v>
      </c>
      <c r="CJ2118">
        <f>(StarchFerm!$K$24/StarchFerm!$K$4)</f>
        <v>0.33157302630665886</v>
      </c>
      <c r="CY2118" s="198"/>
      <c r="CZ2118">
        <f>BP2118*CH2118*1000*LCI!$E$93</f>
        <v>0</v>
      </c>
      <c r="DA2118">
        <f>BQ2118*CI2118*1000*(LCI!$E$99)</f>
        <v>0</v>
      </c>
      <c r="DB2118">
        <f>BR2118*CJ2118*1000*(LCI!$E$96)</f>
        <v>873314.5509042443</v>
      </c>
    </row>
    <row r="2119" spans="1:106" x14ac:dyDescent="0.25">
      <c r="A2119" s="197">
        <v>40029</v>
      </c>
      <c r="B2119" s="197" t="s">
        <v>1936</v>
      </c>
      <c r="C2119" s="197" t="s">
        <v>1944</v>
      </c>
      <c r="D2119" s="197">
        <v>-96.286122500000005</v>
      </c>
      <c r="E2119" s="197">
        <v>34.595350000000003</v>
      </c>
      <c r="F2119">
        <v>1.59</v>
      </c>
      <c r="G2119">
        <f t="shared" si="202"/>
        <v>1.59</v>
      </c>
      <c r="H2119" s="198">
        <v>0</v>
      </c>
      <c r="Q2119" s="221">
        <f>(Q5204*10000)*TEA!$M$15*10^-6</f>
        <v>52.044157961099998</v>
      </c>
      <c r="R2119" s="221">
        <f>(R5204*10000)*TEA!$O$15*10^-6</f>
        <v>52.044157961099998</v>
      </c>
      <c r="AA2119">
        <f t="shared" si="198"/>
        <v>1</v>
      </c>
      <c r="AB2119" s="197">
        <v>40029</v>
      </c>
      <c r="AC2119" s="197">
        <v>260</v>
      </c>
      <c r="AD2119" s="197">
        <f t="shared" si="203"/>
        <v>260</v>
      </c>
      <c r="AE2119" s="197">
        <v>0</v>
      </c>
      <c r="AJ2119">
        <v>0</v>
      </c>
      <c r="AK2119">
        <v>0</v>
      </c>
      <c r="AU2119" s="198">
        <v>0.27272727299999999</v>
      </c>
      <c r="AV2119" s="6">
        <v>0</v>
      </c>
      <c r="AW2119" s="198">
        <v>0.38356000000000001</v>
      </c>
      <c r="BO2119" s="198"/>
      <c r="BP2119" s="354">
        <f t="shared" si="199"/>
        <v>112.7454546582</v>
      </c>
      <c r="BQ2119" s="354">
        <f t="shared" si="200"/>
        <v>0</v>
      </c>
      <c r="BR2119" s="354">
        <f t="shared" si="201"/>
        <v>0</v>
      </c>
      <c r="CG2119" s="198"/>
      <c r="CH2119">
        <f>(Transest!$J$14/HexExtSoy!$K$4)</f>
        <v>0.20257267294641951</v>
      </c>
      <c r="CI2119">
        <f>(HydroProcOil!$K$14/HexExtSoy!$K$4)</f>
        <v>0.10977777777777777</v>
      </c>
      <c r="CJ2119">
        <f>(StarchFerm!$K$24/StarchFerm!$K$4)</f>
        <v>0.33157302630665886</v>
      </c>
      <c r="CY2119" s="198"/>
      <c r="CZ2119">
        <f>BP2119*CH2119*1000*LCI!$E$93</f>
        <v>862177.84125332721</v>
      </c>
      <c r="DA2119">
        <f>BQ2119*CI2119*1000*(LCI!$E$99)</f>
        <v>0</v>
      </c>
      <c r="DB2119">
        <f>BR2119*CJ2119*1000*(LCI!$E$96)</f>
        <v>0</v>
      </c>
    </row>
    <row r="2120" spans="1:106" x14ac:dyDescent="0.25">
      <c r="A2120" s="197">
        <v>40031</v>
      </c>
      <c r="B2120" s="197" t="s">
        <v>1936</v>
      </c>
      <c r="C2120" s="197" t="s">
        <v>1213</v>
      </c>
      <c r="D2120" s="197">
        <v>-98.469194400000006</v>
      </c>
      <c r="E2120" s="197">
        <v>34.66554</v>
      </c>
      <c r="F2120">
        <v>0</v>
      </c>
      <c r="G2120">
        <f t="shared" si="202"/>
        <v>0</v>
      </c>
      <c r="H2120" s="198">
        <v>0</v>
      </c>
      <c r="Q2120" s="221">
        <f>(Q5205*10000)*TEA!$M$15*10^-6</f>
        <v>51.968249035199996</v>
      </c>
      <c r="R2120" s="221">
        <f>(R5205*10000)*TEA!$O$15*10^-6</f>
        <v>51.968249035199996</v>
      </c>
      <c r="AA2120">
        <f t="shared" si="198"/>
        <v>1</v>
      </c>
      <c r="AB2120" s="197">
        <v>40031</v>
      </c>
      <c r="AC2120" s="197">
        <v>0</v>
      </c>
      <c r="AD2120" s="197">
        <f t="shared" si="203"/>
        <v>0</v>
      </c>
      <c r="AE2120" s="197">
        <v>0</v>
      </c>
      <c r="AJ2120">
        <v>0</v>
      </c>
      <c r="AK2120">
        <v>0</v>
      </c>
      <c r="AU2120" s="198">
        <v>0.27272727299999999</v>
      </c>
      <c r="AV2120" s="6">
        <v>0</v>
      </c>
      <c r="AW2120" s="198">
        <v>0.38356000000000001</v>
      </c>
      <c r="BO2120" s="198"/>
      <c r="BP2120" s="354">
        <f t="shared" si="199"/>
        <v>0</v>
      </c>
      <c r="BQ2120" s="354">
        <f t="shared" si="200"/>
        <v>0</v>
      </c>
      <c r="BR2120" s="354">
        <f t="shared" si="201"/>
        <v>0</v>
      </c>
      <c r="CG2120" s="198"/>
      <c r="CH2120">
        <f>(Transest!$J$14/HexExtSoy!$K$4)</f>
        <v>0.20257267294641951</v>
      </c>
      <c r="CI2120">
        <f>(HydroProcOil!$K$14/HexExtSoy!$K$4)</f>
        <v>0.10977777777777777</v>
      </c>
      <c r="CJ2120">
        <f>(StarchFerm!$K$24/StarchFerm!$K$4)</f>
        <v>0.33157302630665886</v>
      </c>
      <c r="CY2120" s="198"/>
      <c r="CZ2120">
        <f>BP2120*CH2120*1000*LCI!$E$93</f>
        <v>0</v>
      </c>
      <c r="DA2120">
        <f>BQ2120*CI2120*1000*(LCI!$E$99)</f>
        <v>0</v>
      </c>
      <c r="DB2120">
        <f>BR2120*CJ2120*1000*(LCI!$E$96)</f>
        <v>0</v>
      </c>
    </row>
    <row r="2121" spans="1:106" x14ac:dyDescent="0.25">
      <c r="A2121" s="197">
        <v>40033</v>
      </c>
      <c r="B2121" s="197" t="s">
        <v>1936</v>
      </c>
      <c r="C2121" s="197" t="s">
        <v>1945</v>
      </c>
      <c r="D2121" s="197">
        <v>-98.368786900000003</v>
      </c>
      <c r="E2121" s="197">
        <v>34.291840000000001</v>
      </c>
      <c r="F2121">
        <v>0</v>
      </c>
      <c r="G2121">
        <f t="shared" si="202"/>
        <v>0</v>
      </c>
      <c r="H2121" s="198">
        <v>4.4800000000000004</v>
      </c>
      <c r="Q2121" s="221">
        <f>(Q5206*10000)*TEA!$M$15*10^-6</f>
        <v>52.792699446449994</v>
      </c>
      <c r="R2121" s="221">
        <f>(R5206*10000)*TEA!$O$15*10^-6</f>
        <v>52.792699446449994</v>
      </c>
      <c r="AA2121">
        <f t="shared" si="198"/>
        <v>1</v>
      </c>
      <c r="AB2121" s="197">
        <v>40033</v>
      </c>
      <c r="AC2121" s="197">
        <v>0</v>
      </c>
      <c r="AD2121" s="197">
        <f t="shared" si="203"/>
        <v>0</v>
      </c>
      <c r="AE2121" s="197">
        <v>305</v>
      </c>
      <c r="AJ2121">
        <v>0</v>
      </c>
      <c r="AK2121">
        <v>0</v>
      </c>
      <c r="AU2121" s="198">
        <v>0.27272727299999999</v>
      </c>
      <c r="AV2121" s="6">
        <v>0</v>
      </c>
      <c r="AW2121" s="198">
        <v>0.38356000000000001</v>
      </c>
      <c r="BO2121" s="198"/>
      <c r="BP2121" s="354">
        <f t="shared" si="199"/>
        <v>0</v>
      </c>
      <c r="BQ2121" s="354">
        <f t="shared" si="200"/>
        <v>0</v>
      </c>
      <c r="BR2121" s="354">
        <f t="shared" si="201"/>
        <v>524.09638400000006</v>
      </c>
      <c r="CG2121" s="198"/>
      <c r="CH2121">
        <f>(Transest!$J$14/HexExtSoy!$K$4)</f>
        <v>0.20257267294641951</v>
      </c>
      <c r="CI2121">
        <f>(HydroProcOil!$K$14/HexExtSoy!$K$4)</f>
        <v>0.10977777777777777</v>
      </c>
      <c r="CJ2121">
        <f>(StarchFerm!$K$24/StarchFerm!$K$4)</f>
        <v>0.33157302630665886</v>
      </c>
      <c r="CY2121" s="198"/>
      <c r="CZ2121">
        <f>BP2121*CH2121*1000*LCI!$E$93</f>
        <v>0</v>
      </c>
      <c r="DA2121">
        <f>BQ2121*CI2121*1000*(LCI!$E$99)</f>
        <v>0</v>
      </c>
      <c r="DB2121">
        <f>BR2121*CJ2121*1000*(LCI!$E$96)</f>
        <v>4683269.240013971</v>
      </c>
    </row>
    <row r="2122" spans="1:106" x14ac:dyDescent="0.25">
      <c r="A2122" s="197">
        <v>40035</v>
      </c>
      <c r="B2122" s="197" t="s">
        <v>1936</v>
      </c>
      <c r="C2122" s="197" t="s">
        <v>1946</v>
      </c>
      <c r="D2122" s="197">
        <v>-95.216088600000006</v>
      </c>
      <c r="E2122" s="197">
        <v>36.785319999999999</v>
      </c>
      <c r="F2122">
        <v>2.2000000000000002</v>
      </c>
      <c r="G2122">
        <f t="shared" si="202"/>
        <v>2.2000000000000002</v>
      </c>
      <c r="H2122" s="198">
        <v>6.84</v>
      </c>
      <c r="Q2122" s="221">
        <f>(Q5207*10000)*TEA!$M$15*10^-6</f>
        <v>48.204817430399999</v>
      </c>
      <c r="R2122" s="221">
        <f>(R5207*10000)*TEA!$O$15*10^-6</f>
        <v>48.204817430399999</v>
      </c>
      <c r="AA2122">
        <f t="shared" si="198"/>
        <v>1</v>
      </c>
      <c r="AB2122" s="197">
        <v>40035</v>
      </c>
      <c r="AC2122" s="197">
        <v>4251</v>
      </c>
      <c r="AD2122" s="197">
        <f t="shared" si="203"/>
        <v>4251</v>
      </c>
      <c r="AE2122" s="197">
        <v>1934</v>
      </c>
      <c r="AJ2122">
        <v>0</v>
      </c>
      <c r="AK2122">
        <v>0</v>
      </c>
      <c r="AU2122" s="198">
        <v>0.27272727299999999</v>
      </c>
      <c r="AV2122" s="6">
        <v>0</v>
      </c>
      <c r="AW2122" s="198">
        <v>0.38356000000000001</v>
      </c>
      <c r="BO2122" s="198"/>
      <c r="BP2122" s="354">
        <f t="shared" si="199"/>
        <v>2550.6000025506</v>
      </c>
      <c r="BQ2122" s="354">
        <f t="shared" si="200"/>
        <v>0</v>
      </c>
      <c r="BR2122" s="354">
        <f t="shared" si="201"/>
        <v>5073.9464736</v>
      </c>
      <c r="CG2122" s="198"/>
      <c r="CH2122">
        <f>(Transest!$J$14/HexExtSoy!$K$4)</f>
        <v>0.20257267294641951</v>
      </c>
      <c r="CI2122">
        <f>(HydroProcOil!$K$14/HexExtSoy!$K$4)</f>
        <v>0.10977777777777777</v>
      </c>
      <c r="CJ2122">
        <f>(StarchFerm!$K$24/StarchFerm!$K$4)</f>
        <v>0.33157302630665886</v>
      </c>
      <c r="CY2122" s="198"/>
      <c r="CZ2122">
        <f>BP2122*CH2122*1000*LCI!$E$93</f>
        <v>19504740.220051683</v>
      </c>
      <c r="DA2122">
        <f>BQ2122*CI2122*1000*(LCI!$E$99)</f>
        <v>0</v>
      </c>
      <c r="DB2122">
        <f>BR2122*CJ2122*1000*(LCI!$E$96)</f>
        <v>45340243.074999414</v>
      </c>
    </row>
    <row r="2123" spans="1:106" x14ac:dyDescent="0.25">
      <c r="A2123" s="197">
        <v>40037</v>
      </c>
      <c r="B2123" s="197" t="s">
        <v>1936</v>
      </c>
      <c r="C2123" s="197" t="s">
        <v>1947</v>
      </c>
      <c r="D2123" s="197">
        <v>-96.365174800000005</v>
      </c>
      <c r="E2123" s="197">
        <v>35.898409999999998</v>
      </c>
      <c r="F2123">
        <v>1.83</v>
      </c>
      <c r="G2123">
        <f t="shared" si="202"/>
        <v>1.83</v>
      </c>
      <c r="H2123" s="198">
        <v>4.08</v>
      </c>
      <c r="Q2123" s="221">
        <f>(Q5208*10000)*TEA!$M$15*10^-6</f>
        <v>49.85067805109999</v>
      </c>
      <c r="R2123" s="221">
        <f>(R5208*10000)*TEA!$O$15*10^-6</f>
        <v>49.85067805109999</v>
      </c>
      <c r="AA2123">
        <f t="shared" si="198"/>
        <v>1</v>
      </c>
      <c r="AB2123" s="197">
        <v>40037</v>
      </c>
      <c r="AC2123" s="197">
        <v>285</v>
      </c>
      <c r="AD2123" s="197">
        <f t="shared" si="203"/>
        <v>285</v>
      </c>
      <c r="AE2123" s="197">
        <v>238</v>
      </c>
      <c r="AJ2123">
        <v>0</v>
      </c>
      <c r="AK2123">
        <v>0</v>
      </c>
      <c r="AU2123" s="198">
        <v>0.27272727299999999</v>
      </c>
      <c r="AV2123" s="6">
        <v>0</v>
      </c>
      <c r="AW2123" s="198">
        <v>0.38356000000000001</v>
      </c>
      <c r="BO2123" s="198"/>
      <c r="BP2123" s="354">
        <f t="shared" si="199"/>
        <v>142.24090923315001</v>
      </c>
      <c r="BQ2123" s="354">
        <f t="shared" si="200"/>
        <v>0</v>
      </c>
      <c r="BR2123" s="354">
        <f t="shared" si="201"/>
        <v>372.4521024</v>
      </c>
      <c r="CG2123" s="198"/>
      <c r="CH2123">
        <f>(Transest!$J$14/HexExtSoy!$K$4)</f>
        <v>0.20257267294641951</v>
      </c>
      <c r="CI2123">
        <f>(HydroProcOil!$K$14/HexExtSoy!$K$4)</f>
        <v>0.10977777777777777</v>
      </c>
      <c r="CJ2123">
        <f>(StarchFerm!$K$24/StarchFerm!$K$4)</f>
        <v>0.33157302630665886</v>
      </c>
      <c r="CY2123" s="198"/>
      <c r="CZ2123">
        <f>BP2123*CH2123*1000*LCI!$E$93</f>
        <v>1087733.0747597311</v>
      </c>
      <c r="DA2123">
        <f>BQ2123*CI2123*1000*(LCI!$E$99)</f>
        <v>0</v>
      </c>
      <c r="DB2123">
        <f>BR2123*CJ2123*1000*(LCI!$E$96)</f>
        <v>3328192.1566328788</v>
      </c>
    </row>
    <row r="2124" spans="1:106" x14ac:dyDescent="0.25">
      <c r="A2124" s="197">
        <v>40039</v>
      </c>
      <c r="B2124" s="197" t="s">
        <v>1936</v>
      </c>
      <c r="C2124" s="197" t="s">
        <v>805</v>
      </c>
      <c r="D2124" s="197">
        <v>-98.994725599999995</v>
      </c>
      <c r="E2124" s="197">
        <v>35.635590000000001</v>
      </c>
      <c r="F2124">
        <v>2.64</v>
      </c>
      <c r="G2124">
        <f t="shared" si="202"/>
        <v>2.64</v>
      </c>
      <c r="H2124" s="198">
        <v>5.29</v>
      </c>
      <c r="Q2124" s="221">
        <f>(Q5209*10000)*TEA!$M$15*10^-6</f>
        <v>49.925056561199995</v>
      </c>
      <c r="R2124" s="221">
        <f>(R5209*10000)*TEA!$O$15*10^-6</f>
        <v>49.925056561199995</v>
      </c>
      <c r="AA2124">
        <f t="shared" si="198"/>
        <v>1</v>
      </c>
      <c r="AB2124" s="197">
        <v>40039</v>
      </c>
      <c r="AC2124" s="197">
        <v>2454</v>
      </c>
      <c r="AD2124" s="197">
        <f t="shared" si="203"/>
        <v>2454</v>
      </c>
      <c r="AE2124" s="197">
        <v>661</v>
      </c>
      <c r="AJ2124">
        <v>0</v>
      </c>
      <c r="AK2124">
        <v>0</v>
      </c>
      <c r="AU2124" s="198">
        <v>0.27272727299999999</v>
      </c>
      <c r="AV2124" s="6">
        <v>0</v>
      </c>
      <c r="AW2124" s="198">
        <v>0.38356000000000001</v>
      </c>
      <c r="BO2124" s="198"/>
      <c r="BP2124" s="354">
        <f t="shared" si="199"/>
        <v>1766.88000176688</v>
      </c>
      <c r="BQ2124" s="354">
        <f t="shared" si="200"/>
        <v>0</v>
      </c>
      <c r="BR2124" s="354">
        <f t="shared" si="201"/>
        <v>1341.1904164</v>
      </c>
      <c r="CG2124" s="198"/>
      <c r="CH2124">
        <f>(Transest!$J$14/HexExtSoy!$K$4)</f>
        <v>0.20257267294641951</v>
      </c>
      <c r="CI2124">
        <f>(HydroProcOil!$K$14/HexExtSoy!$K$4)</f>
        <v>0.10977777777777777</v>
      </c>
      <c r="CJ2124">
        <f>(StarchFerm!$K$24/StarchFerm!$K$4)</f>
        <v>0.33157302630665886</v>
      </c>
      <c r="CY2124" s="198"/>
      <c r="CZ2124">
        <f>BP2124*CH2124*1000*LCI!$E$93</f>
        <v>13511540.578689296</v>
      </c>
      <c r="DA2124">
        <f>BQ2124*CI2124*1000*(LCI!$E$99)</f>
        <v>0</v>
      </c>
      <c r="DB2124">
        <f>BR2124*CJ2124*1000*(LCI!$E$96)</f>
        <v>11984734.132658409</v>
      </c>
    </row>
    <row r="2125" spans="1:106" x14ac:dyDescent="0.25">
      <c r="A2125" s="197">
        <v>40041</v>
      </c>
      <c r="B2125" s="197" t="s">
        <v>1936</v>
      </c>
      <c r="C2125" s="197" t="s">
        <v>1121</v>
      </c>
      <c r="D2125" s="197">
        <v>-94.811406500000004</v>
      </c>
      <c r="E2125" s="197">
        <v>36.433079999999997</v>
      </c>
      <c r="F2125">
        <v>2.2999999999999998</v>
      </c>
      <c r="G2125">
        <f t="shared" si="202"/>
        <v>2.2999999999999998</v>
      </c>
      <c r="H2125" s="198">
        <v>6.6</v>
      </c>
      <c r="Q2125" s="221">
        <f>(Q5210*10000)*TEA!$M$15*10^-6</f>
        <v>48.761658437400001</v>
      </c>
      <c r="R2125" s="221">
        <f>(R5210*10000)*TEA!$O$15*10^-6</f>
        <v>48.761658437400001</v>
      </c>
      <c r="AA2125">
        <f t="shared" si="198"/>
        <v>1</v>
      </c>
      <c r="AB2125" s="197">
        <v>40041</v>
      </c>
      <c r="AC2125" s="197">
        <v>858</v>
      </c>
      <c r="AD2125" s="197">
        <f t="shared" si="203"/>
        <v>858</v>
      </c>
      <c r="AE2125" s="197">
        <v>298</v>
      </c>
      <c r="AJ2125">
        <v>0</v>
      </c>
      <c r="AK2125">
        <v>0</v>
      </c>
      <c r="AU2125" s="198">
        <v>0.27272727299999999</v>
      </c>
      <c r="AV2125" s="6">
        <v>0</v>
      </c>
      <c r="AW2125" s="198">
        <v>0.38356000000000001</v>
      </c>
      <c r="BO2125" s="198"/>
      <c r="BP2125" s="354">
        <f t="shared" si="199"/>
        <v>538.2000005381999</v>
      </c>
      <c r="BQ2125" s="354">
        <f t="shared" si="200"/>
        <v>0</v>
      </c>
      <c r="BR2125" s="354">
        <f t="shared" si="201"/>
        <v>754.385808</v>
      </c>
      <c r="CG2125" s="198"/>
      <c r="CH2125">
        <f>(Transest!$J$14/HexExtSoy!$K$4)</f>
        <v>0.20257267294641951</v>
      </c>
      <c r="CI2125">
        <f>(HydroProcOil!$K$14/HexExtSoy!$K$4)</f>
        <v>0.10977777777777777</v>
      </c>
      <c r="CJ2125">
        <f>(StarchFerm!$K$24/StarchFerm!$K$4)</f>
        <v>0.33157302630665886</v>
      </c>
      <c r="CY2125" s="198"/>
      <c r="CZ2125">
        <f>BP2125*CH2125*1000*LCI!$E$93</f>
        <v>4115679.1290017311</v>
      </c>
      <c r="DA2125">
        <f>BQ2125*CI2125*1000*(LCI!$E$99)</f>
        <v>0</v>
      </c>
      <c r="DB2125">
        <f>BR2125*CJ2125*1000*(LCI!$E$96)</f>
        <v>6741110.9054884929</v>
      </c>
    </row>
    <row r="2126" spans="1:106" x14ac:dyDescent="0.25">
      <c r="A2126" s="197">
        <v>40043</v>
      </c>
      <c r="B2126" s="197" t="s">
        <v>1936</v>
      </c>
      <c r="C2126" s="197" t="s">
        <v>1948</v>
      </c>
      <c r="D2126" s="197">
        <v>-99.002627599999997</v>
      </c>
      <c r="E2126" s="197">
        <v>35.986060000000002</v>
      </c>
      <c r="F2126">
        <v>0</v>
      </c>
      <c r="G2126">
        <f t="shared" si="202"/>
        <v>0</v>
      </c>
      <c r="H2126" s="198">
        <v>0</v>
      </c>
      <c r="Q2126" s="221">
        <f>(Q5211*10000)*TEA!$M$15*10^-6</f>
        <v>49.282198059149998</v>
      </c>
      <c r="R2126" s="221">
        <f>(R5211*10000)*TEA!$O$15*10^-6</f>
        <v>49.282198059149998</v>
      </c>
      <c r="AA2126">
        <f t="shared" si="198"/>
        <v>1</v>
      </c>
      <c r="AB2126" s="197">
        <v>40043</v>
      </c>
      <c r="AC2126" s="197">
        <v>0</v>
      </c>
      <c r="AD2126" s="197">
        <f t="shared" si="203"/>
        <v>0</v>
      </c>
      <c r="AE2126" s="197">
        <v>0</v>
      </c>
      <c r="AJ2126">
        <v>0</v>
      </c>
      <c r="AK2126">
        <v>0</v>
      </c>
      <c r="AU2126" s="198">
        <v>0.27272727299999999</v>
      </c>
      <c r="AV2126" s="6">
        <v>0</v>
      </c>
      <c r="AW2126" s="198">
        <v>0.38356000000000001</v>
      </c>
      <c r="BO2126" s="198"/>
      <c r="BP2126" s="354">
        <f t="shared" si="199"/>
        <v>0</v>
      </c>
      <c r="BQ2126" s="354">
        <f t="shared" si="200"/>
        <v>0</v>
      </c>
      <c r="BR2126" s="354">
        <f t="shared" si="201"/>
        <v>0</v>
      </c>
      <c r="CG2126" s="198"/>
      <c r="CH2126">
        <f>(Transest!$J$14/HexExtSoy!$K$4)</f>
        <v>0.20257267294641951</v>
      </c>
      <c r="CI2126">
        <f>(HydroProcOil!$K$14/HexExtSoy!$K$4)</f>
        <v>0.10977777777777777</v>
      </c>
      <c r="CJ2126">
        <f>(StarchFerm!$K$24/StarchFerm!$K$4)</f>
        <v>0.33157302630665886</v>
      </c>
      <c r="CY2126" s="198"/>
      <c r="CZ2126">
        <f>BP2126*CH2126*1000*LCI!$E$93</f>
        <v>0</v>
      </c>
      <c r="DA2126">
        <f>BQ2126*CI2126*1000*(LCI!$E$99)</f>
        <v>0</v>
      </c>
      <c r="DB2126">
        <f>BR2126*CJ2126*1000*(LCI!$E$96)</f>
        <v>0</v>
      </c>
    </row>
    <row r="2127" spans="1:106" x14ac:dyDescent="0.25">
      <c r="A2127" s="197">
        <v>40045</v>
      </c>
      <c r="B2127" s="197" t="s">
        <v>1936</v>
      </c>
      <c r="C2127" s="197" t="s">
        <v>1217</v>
      </c>
      <c r="D2127" s="197">
        <v>-99.754192099999997</v>
      </c>
      <c r="E2127" s="197">
        <v>36.208550000000002</v>
      </c>
      <c r="F2127">
        <v>2.21</v>
      </c>
      <c r="G2127">
        <f t="shared" si="202"/>
        <v>2.21</v>
      </c>
      <c r="H2127" s="198">
        <v>8.83</v>
      </c>
      <c r="Q2127" s="221">
        <f>(Q5212*10000)*TEA!$M$15*10^-6</f>
        <v>48.401612253899998</v>
      </c>
      <c r="R2127" s="221">
        <f>(R5212*10000)*TEA!$O$15*10^-6</f>
        <v>48.401612253899998</v>
      </c>
      <c r="AA2127">
        <f t="shared" si="198"/>
        <v>1</v>
      </c>
      <c r="AB2127" s="197">
        <v>40045</v>
      </c>
      <c r="AC2127" s="197">
        <v>242</v>
      </c>
      <c r="AD2127" s="197">
        <f t="shared" si="203"/>
        <v>242</v>
      </c>
      <c r="AE2127" s="197">
        <v>180</v>
      </c>
      <c r="AJ2127">
        <v>0</v>
      </c>
      <c r="AK2127">
        <v>0</v>
      </c>
      <c r="AU2127" s="198">
        <v>0.27272727299999999</v>
      </c>
      <c r="AV2127" s="6">
        <v>0</v>
      </c>
      <c r="AW2127" s="198">
        <v>0.38356000000000001</v>
      </c>
      <c r="BO2127" s="198"/>
      <c r="BP2127" s="354">
        <f t="shared" si="199"/>
        <v>145.86000014585997</v>
      </c>
      <c r="BQ2127" s="354">
        <f t="shared" si="200"/>
        <v>0</v>
      </c>
      <c r="BR2127" s="354">
        <f t="shared" si="201"/>
        <v>609.63026400000001</v>
      </c>
      <c r="CG2127" s="198"/>
      <c r="CH2127">
        <f>(Transest!$J$14/HexExtSoy!$K$4)</f>
        <v>0.20257267294641951</v>
      </c>
      <c r="CI2127">
        <f>(HydroProcOil!$K$14/HexExtSoy!$K$4)</f>
        <v>0.10977777777777777</v>
      </c>
      <c r="CJ2127">
        <f>(StarchFerm!$K$24/StarchFerm!$K$4)</f>
        <v>0.33157302630665886</v>
      </c>
      <c r="CY2127" s="198"/>
      <c r="CZ2127">
        <f>BP2127*CH2127*1000*LCI!$E$93</f>
        <v>1115408.6914830778</v>
      </c>
      <c r="DA2127">
        <f>BQ2127*CI2127*1000*(LCI!$E$99)</f>
        <v>0</v>
      </c>
      <c r="DB2127">
        <f>BR2127*CJ2127*1000*(LCI!$E$96)</f>
        <v>5447590.8446122687</v>
      </c>
    </row>
    <row r="2128" spans="1:106" x14ac:dyDescent="0.25">
      <c r="A2128" s="197">
        <v>40047</v>
      </c>
      <c r="B2128" s="197" t="s">
        <v>1936</v>
      </c>
      <c r="C2128" s="197" t="s">
        <v>814</v>
      </c>
      <c r="D2128" s="197">
        <v>-97.778519099999997</v>
      </c>
      <c r="E2128" s="197">
        <v>36.367870000000003</v>
      </c>
      <c r="F2128">
        <v>1.9</v>
      </c>
      <c r="G2128">
        <f t="shared" si="202"/>
        <v>1.9</v>
      </c>
      <c r="H2128" s="198">
        <v>4.18</v>
      </c>
      <c r="Q2128" s="221">
        <f>(Q5213*10000)*TEA!$M$15*10^-6</f>
        <v>48.968565476400002</v>
      </c>
      <c r="R2128" s="221">
        <f>(R5213*10000)*TEA!$O$15*10^-6</f>
        <v>48.968565476400002</v>
      </c>
      <c r="AA2128">
        <f t="shared" si="198"/>
        <v>1</v>
      </c>
      <c r="AB2128" s="197">
        <v>40047</v>
      </c>
      <c r="AC2128" s="197">
        <v>19932</v>
      </c>
      <c r="AD2128" s="197">
        <f t="shared" si="203"/>
        <v>19932</v>
      </c>
      <c r="AE2128" s="197">
        <v>6936</v>
      </c>
      <c r="AJ2128">
        <v>0</v>
      </c>
      <c r="AK2128">
        <v>0</v>
      </c>
      <c r="AU2128" s="198">
        <v>0.27272727299999999</v>
      </c>
      <c r="AV2128" s="6">
        <v>0</v>
      </c>
      <c r="AW2128" s="198">
        <v>0.38356000000000001</v>
      </c>
      <c r="BO2128" s="198"/>
      <c r="BP2128" s="354">
        <f t="shared" si="199"/>
        <v>10328.400010328398</v>
      </c>
      <c r="BQ2128" s="354">
        <f t="shared" si="200"/>
        <v>0</v>
      </c>
      <c r="BR2128" s="354">
        <f t="shared" si="201"/>
        <v>11120.3556288</v>
      </c>
      <c r="CG2128" s="198"/>
      <c r="CH2128">
        <f>(Transest!$J$14/HexExtSoy!$K$4)</f>
        <v>0.20257267294641951</v>
      </c>
      <c r="CI2128">
        <f>(HydroProcOil!$K$14/HexExtSoy!$K$4)</f>
        <v>0.10977777777777777</v>
      </c>
      <c r="CJ2128">
        <f>(StarchFerm!$K$24/StarchFerm!$K$4)</f>
        <v>0.33157302630665886</v>
      </c>
      <c r="CY2128" s="198"/>
      <c r="CZ2128">
        <f>BP2128*CH2128*1000*LCI!$E$93</f>
        <v>78982497.800039902</v>
      </c>
      <c r="DA2128">
        <f>BQ2128*CI2128*1000*(LCI!$E$99)</f>
        <v>0</v>
      </c>
      <c r="DB2128">
        <f>BR2128*CJ2128*1000*(LCI!$E$96)</f>
        <v>99370308.676610231</v>
      </c>
    </row>
    <row r="2129" spans="1:106" x14ac:dyDescent="0.25">
      <c r="A2129" s="197">
        <v>40049</v>
      </c>
      <c r="B2129" s="197" t="s">
        <v>1936</v>
      </c>
      <c r="C2129" s="197" t="s">
        <v>1949</v>
      </c>
      <c r="D2129" s="197">
        <v>-97.302376899999999</v>
      </c>
      <c r="E2129" s="197">
        <v>34.71031</v>
      </c>
      <c r="F2129">
        <v>1.87</v>
      </c>
      <c r="G2129">
        <f t="shared" si="202"/>
        <v>1.87</v>
      </c>
      <c r="H2129" s="198">
        <v>7.85</v>
      </c>
      <c r="Q2129" s="221">
        <f>(Q5214*10000)*TEA!$M$15*10^-6</f>
        <v>51.808938525449996</v>
      </c>
      <c r="R2129" s="221">
        <f>(R5214*10000)*TEA!$O$15*10^-6</f>
        <v>51.808938525449996</v>
      </c>
      <c r="AA2129">
        <f t="shared" si="198"/>
        <v>1</v>
      </c>
      <c r="AB2129" s="197">
        <v>40049</v>
      </c>
      <c r="AC2129" s="197">
        <v>2910</v>
      </c>
      <c r="AD2129" s="197">
        <f t="shared" si="203"/>
        <v>2910</v>
      </c>
      <c r="AE2129" s="197">
        <v>1584</v>
      </c>
      <c r="AJ2129">
        <v>0</v>
      </c>
      <c r="AK2129">
        <v>0</v>
      </c>
      <c r="AU2129" s="198">
        <v>0.27272727299999999</v>
      </c>
      <c r="AV2129" s="6">
        <v>0</v>
      </c>
      <c r="AW2129" s="198">
        <v>0.38356000000000001</v>
      </c>
      <c r="BO2129" s="198"/>
      <c r="BP2129" s="354">
        <f t="shared" si="199"/>
        <v>1484.1000014841002</v>
      </c>
      <c r="BQ2129" s="354">
        <f t="shared" si="200"/>
        <v>0</v>
      </c>
      <c r="BR2129" s="354">
        <f t="shared" si="201"/>
        <v>4769.3384640000004</v>
      </c>
      <c r="CG2129" s="198"/>
      <c r="CH2129">
        <f>(Transest!$J$14/HexExtSoy!$K$4)</f>
        <v>0.20257267294641951</v>
      </c>
      <c r="CI2129">
        <f>(HydroProcOil!$K$14/HexExtSoy!$K$4)</f>
        <v>0.10977777777777777</v>
      </c>
      <c r="CJ2129">
        <f>(StarchFerm!$K$24/StarchFerm!$K$4)</f>
        <v>0.33157302630665886</v>
      </c>
      <c r="CY2129" s="198"/>
      <c r="CZ2129">
        <f>BP2129*CH2129*1000*LCI!$E$93</f>
        <v>11349088.434320828</v>
      </c>
      <c r="DA2129">
        <f>BQ2129*CI2129*1000*(LCI!$E$99)</f>
        <v>0</v>
      </c>
      <c r="DB2129">
        <f>BR2129*CJ2129*1000*(LCI!$E$96)</f>
        <v>42618298.476309806</v>
      </c>
    </row>
    <row r="2130" spans="1:106" x14ac:dyDescent="0.25">
      <c r="A2130" s="197">
        <v>40051</v>
      </c>
      <c r="B2130" s="197" t="s">
        <v>1936</v>
      </c>
      <c r="C2130" s="197" t="s">
        <v>959</v>
      </c>
      <c r="D2130" s="197">
        <v>-97.880082400000006</v>
      </c>
      <c r="E2130" s="197">
        <v>35.014029999999998</v>
      </c>
      <c r="F2130">
        <v>1.81</v>
      </c>
      <c r="G2130">
        <f t="shared" si="202"/>
        <v>1.81</v>
      </c>
      <c r="H2130" s="198">
        <v>6.26</v>
      </c>
      <c r="Q2130" s="221">
        <f>(Q5215*10000)*TEA!$M$15*10^-6</f>
        <v>51.182356344299997</v>
      </c>
      <c r="R2130" s="221">
        <f>(R5215*10000)*TEA!$O$15*10^-6</f>
        <v>51.182356344299997</v>
      </c>
      <c r="AA2130">
        <f t="shared" si="198"/>
        <v>1</v>
      </c>
      <c r="AB2130" s="197">
        <v>40051</v>
      </c>
      <c r="AC2130" s="197">
        <v>1286</v>
      </c>
      <c r="AD2130" s="197">
        <f t="shared" si="203"/>
        <v>1286</v>
      </c>
      <c r="AE2130" s="197">
        <v>1098</v>
      </c>
      <c r="AJ2130">
        <v>0</v>
      </c>
      <c r="AK2130">
        <v>0</v>
      </c>
      <c r="AU2130" s="198">
        <v>0.27272727299999999</v>
      </c>
      <c r="AV2130" s="6">
        <v>0</v>
      </c>
      <c r="AW2130" s="198">
        <v>0.38356000000000001</v>
      </c>
      <c r="BO2130" s="198"/>
      <c r="BP2130" s="354">
        <f t="shared" si="199"/>
        <v>634.81636427117996</v>
      </c>
      <c r="BQ2130" s="354">
        <f t="shared" si="200"/>
        <v>0</v>
      </c>
      <c r="BR2130" s="354">
        <f t="shared" si="201"/>
        <v>2636.3919888</v>
      </c>
      <c r="CG2130" s="198"/>
      <c r="CH2130">
        <f>(Transest!$J$14/HexExtSoy!$K$4)</f>
        <v>0.20257267294641951</v>
      </c>
      <c r="CI2130">
        <f>(HydroProcOil!$K$14/HexExtSoy!$K$4)</f>
        <v>0.10977777777777777</v>
      </c>
      <c r="CJ2130">
        <f>(StarchFerm!$K$24/StarchFerm!$K$4)</f>
        <v>0.33157302630665886</v>
      </c>
      <c r="CY2130" s="198"/>
      <c r="CZ2130">
        <f>BP2130*CH2130*1000*LCI!$E$93</f>
        <v>4854515.9022054169</v>
      </c>
      <c r="DA2130">
        <f>BQ2130*CI2130*1000*(LCI!$E$99)</f>
        <v>0</v>
      </c>
      <c r="DB2130">
        <f>BR2130*CJ2130*1000*(LCI!$E$96)</f>
        <v>23558516.873427417</v>
      </c>
    </row>
    <row r="2131" spans="1:106" x14ac:dyDescent="0.25">
      <c r="A2131" s="197">
        <v>40053</v>
      </c>
      <c r="B2131" s="197" t="s">
        <v>1936</v>
      </c>
      <c r="C2131" s="197" t="s">
        <v>697</v>
      </c>
      <c r="D2131" s="197">
        <v>-97.784505300000006</v>
      </c>
      <c r="E2131" s="197">
        <v>36.790700000000001</v>
      </c>
      <c r="F2131">
        <v>1.84</v>
      </c>
      <c r="G2131">
        <f t="shared" si="202"/>
        <v>1.84</v>
      </c>
      <c r="H2131" s="198">
        <v>2.1800000000000002</v>
      </c>
      <c r="Q2131" s="221">
        <f>(Q5216*10000)*TEA!$M$15*10^-6</f>
        <v>48.339156914100002</v>
      </c>
      <c r="R2131" s="221">
        <f>(R5216*10000)*TEA!$O$15*10^-6</f>
        <v>48.339156914100002</v>
      </c>
      <c r="AA2131">
        <f t="shared" si="198"/>
        <v>1</v>
      </c>
      <c r="AB2131" s="197">
        <v>40053</v>
      </c>
      <c r="AC2131" s="197">
        <v>30097</v>
      </c>
      <c r="AD2131" s="197">
        <f t="shared" si="203"/>
        <v>30097</v>
      </c>
      <c r="AE2131" s="197">
        <v>2255</v>
      </c>
      <c r="AJ2131">
        <v>0</v>
      </c>
      <c r="AK2131">
        <v>0</v>
      </c>
      <c r="AU2131" s="198">
        <v>0.27272727299999999</v>
      </c>
      <c r="AV2131" s="6">
        <v>0</v>
      </c>
      <c r="AW2131" s="198">
        <v>0.38356000000000001</v>
      </c>
      <c r="BO2131" s="198"/>
      <c r="BP2131" s="354">
        <f t="shared" si="199"/>
        <v>15103.221833285041</v>
      </c>
      <c r="BQ2131" s="354">
        <f t="shared" si="200"/>
        <v>0</v>
      </c>
      <c r="BR2131" s="354">
        <f t="shared" si="201"/>
        <v>1885.5426040000002</v>
      </c>
      <c r="CG2131" s="198"/>
      <c r="CH2131">
        <f>(Transest!$J$14/HexExtSoy!$K$4)</f>
        <v>0.20257267294641951</v>
      </c>
      <c r="CI2131">
        <f>(HydroProcOil!$K$14/HexExtSoy!$K$4)</f>
        <v>0.10977777777777777</v>
      </c>
      <c r="CJ2131">
        <f>(StarchFerm!$K$24/StarchFerm!$K$4)</f>
        <v>0.33157302630665886</v>
      </c>
      <c r="CY2131" s="198"/>
      <c r="CZ2131">
        <f>BP2131*CH2131*1000*LCI!$E$93</f>
        <v>115496125.63689056</v>
      </c>
      <c r="DA2131">
        <f>BQ2131*CI2131*1000*(LCI!$E$99)</f>
        <v>0</v>
      </c>
      <c r="DB2131">
        <f>BR2131*CJ2131*1000*(LCI!$E$96)</f>
        <v>16849007.067465369</v>
      </c>
    </row>
    <row r="2132" spans="1:106" x14ac:dyDescent="0.25">
      <c r="A2132" s="197">
        <v>40055</v>
      </c>
      <c r="B2132" s="197" t="s">
        <v>1936</v>
      </c>
      <c r="C2132" s="197" t="s">
        <v>1950</v>
      </c>
      <c r="D2132" s="197">
        <v>-99.559344400000001</v>
      </c>
      <c r="E2132" s="197">
        <v>34.942770000000003</v>
      </c>
      <c r="F2132">
        <v>0</v>
      </c>
      <c r="G2132">
        <f t="shared" si="202"/>
        <v>0</v>
      </c>
      <c r="H2132" s="198">
        <v>0</v>
      </c>
      <c r="Q2132" s="221">
        <f>(Q5217*10000)*TEA!$M$15*10^-6</f>
        <v>51.01767538515</v>
      </c>
      <c r="R2132" s="221">
        <f>(R5217*10000)*TEA!$O$15*10^-6</f>
        <v>51.01767538515</v>
      </c>
      <c r="AA2132">
        <f t="shared" si="198"/>
        <v>1</v>
      </c>
      <c r="AB2132" s="197">
        <v>40055</v>
      </c>
      <c r="AC2132" s="197">
        <v>0</v>
      </c>
      <c r="AD2132" s="197">
        <f t="shared" si="203"/>
        <v>0</v>
      </c>
      <c r="AE2132" s="197">
        <v>0</v>
      </c>
      <c r="AJ2132">
        <v>0</v>
      </c>
      <c r="AK2132">
        <v>0</v>
      </c>
      <c r="AU2132" s="198">
        <v>0.27272727299999999</v>
      </c>
      <c r="AV2132" s="6">
        <v>0</v>
      </c>
      <c r="AW2132" s="198">
        <v>0.38356000000000001</v>
      </c>
      <c r="BO2132" s="198"/>
      <c r="BP2132" s="354">
        <f t="shared" si="199"/>
        <v>0</v>
      </c>
      <c r="BQ2132" s="354">
        <f t="shared" si="200"/>
        <v>0</v>
      </c>
      <c r="BR2132" s="354">
        <f t="shared" si="201"/>
        <v>0</v>
      </c>
      <c r="CG2132" s="198"/>
      <c r="CH2132">
        <f>(Transest!$J$14/HexExtSoy!$K$4)</f>
        <v>0.20257267294641951</v>
      </c>
      <c r="CI2132">
        <f>(HydroProcOil!$K$14/HexExtSoy!$K$4)</f>
        <v>0.10977777777777777</v>
      </c>
      <c r="CJ2132">
        <f>(StarchFerm!$K$24/StarchFerm!$K$4)</f>
        <v>0.33157302630665886</v>
      </c>
      <c r="CY2132" s="198"/>
      <c r="CZ2132">
        <f>BP2132*CH2132*1000*LCI!$E$93</f>
        <v>0</v>
      </c>
      <c r="DA2132">
        <f>BQ2132*CI2132*1000*(LCI!$E$99)</f>
        <v>0</v>
      </c>
      <c r="DB2132">
        <f>BR2132*CJ2132*1000*(LCI!$E$96)</f>
        <v>0</v>
      </c>
    </row>
    <row r="2133" spans="1:106" x14ac:dyDescent="0.25">
      <c r="A2133" s="197">
        <v>40057</v>
      </c>
      <c r="B2133" s="197" t="s">
        <v>1936</v>
      </c>
      <c r="C2133" s="197" t="s">
        <v>1951</v>
      </c>
      <c r="D2133" s="197">
        <v>-99.846262999999993</v>
      </c>
      <c r="E2133" s="197">
        <v>34.747399999999999</v>
      </c>
      <c r="F2133">
        <v>0</v>
      </c>
      <c r="G2133">
        <f t="shared" si="202"/>
        <v>0</v>
      </c>
      <c r="H2133" s="198">
        <v>0</v>
      </c>
      <c r="Q2133" s="221">
        <f>(Q5218*10000)*TEA!$M$15*10^-6</f>
        <v>51.266364240599991</v>
      </c>
      <c r="R2133" s="221">
        <f>(R5218*10000)*TEA!$O$15*10^-6</f>
        <v>51.266364240599991</v>
      </c>
      <c r="AA2133">
        <f t="shared" si="198"/>
        <v>1</v>
      </c>
      <c r="AB2133" s="197">
        <v>40057</v>
      </c>
      <c r="AC2133" s="197">
        <v>0</v>
      </c>
      <c r="AD2133" s="197">
        <f t="shared" si="203"/>
        <v>0</v>
      </c>
      <c r="AE2133" s="197">
        <v>0</v>
      </c>
      <c r="AJ2133">
        <v>0</v>
      </c>
      <c r="AK2133">
        <v>0</v>
      </c>
      <c r="AU2133" s="198">
        <v>0.27272727299999999</v>
      </c>
      <c r="AV2133" s="6">
        <v>0</v>
      </c>
      <c r="AW2133" s="198">
        <v>0.38356000000000001</v>
      </c>
      <c r="BO2133" s="198"/>
      <c r="BP2133" s="354">
        <f t="shared" si="199"/>
        <v>0</v>
      </c>
      <c r="BQ2133" s="354">
        <f t="shared" si="200"/>
        <v>0</v>
      </c>
      <c r="BR2133" s="354">
        <f t="shared" si="201"/>
        <v>0</v>
      </c>
      <c r="CG2133" s="198"/>
      <c r="CH2133">
        <f>(Transest!$J$14/HexExtSoy!$K$4)</f>
        <v>0.20257267294641951</v>
      </c>
      <c r="CI2133">
        <f>(HydroProcOil!$K$14/HexExtSoy!$K$4)</f>
        <v>0.10977777777777777</v>
      </c>
      <c r="CJ2133">
        <f>(StarchFerm!$K$24/StarchFerm!$K$4)</f>
        <v>0.33157302630665886</v>
      </c>
      <c r="CY2133" s="198"/>
      <c r="CZ2133">
        <f>BP2133*CH2133*1000*LCI!$E$93</f>
        <v>0</v>
      </c>
      <c r="DA2133">
        <f>BQ2133*CI2133*1000*(LCI!$E$99)</f>
        <v>0</v>
      </c>
      <c r="DB2133">
        <f>BR2133*CJ2133*1000*(LCI!$E$96)</f>
        <v>0</v>
      </c>
    </row>
    <row r="2134" spans="1:106" x14ac:dyDescent="0.25">
      <c r="A2134" s="197">
        <v>40059</v>
      </c>
      <c r="B2134" s="197" t="s">
        <v>1936</v>
      </c>
      <c r="C2134" s="197" t="s">
        <v>1225</v>
      </c>
      <c r="D2134" s="197">
        <v>-99.671862899999994</v>
      </c>
      <c r="E2134" s="197">
        <v>36.777500000000003</v>
      </c>
      <c r="F2134">
        <v>0</v>
      </c>
      <c r="G2134">
        <f t="shared" si="202"/>
        <v>0</v>
      </c>
      <c r="H2134" s="198">
        <v>0</v>
      </c>
      <c r="Q2134" s="221">
        <f>(Q5219*10000)*TEA!$M$15*10^-6</f>
        <v>47.417421917699997</v>
      </c>
      <c r="R2134" s="221">
        <f>(R5219*10000)*TEA!$O$15*10^-6</f>
        <v>47.417421917699997</v>
      </c>
      <c r="AA2134">
        <f t="shared" si="198"/>
        <v>1</v>
      </c>
      <c r="AB2134" s="197">
        <v>40059</v>
      </c>
      <c r="AC2134" s="197">
        <v>0</v>
      </c>
      <c r="AD2134" s="197">
        <f t="shared" si="203"/>
        <v>0</v>
      </c>
      <c r="AE2134" s="197">
        <v>0</v>
      </c>
      <c r="AJ2134">
        <v>0</v>
      </c>
      <c r="AK2134">
        <v>0</v>
      </c>
      <c r="AU2134" s="198">
        <v>0.27272727299999999</v>
      </c>
      <c r="AV2134" s="6">
        <v>0</v>
      </c>
      <c r="AW2134" s="198">
        <v>0.38356000000000001</v>
      </c>
      <c r="BO2134" s="198"/>
      <c r="BP2134" s="354">
        <f t="shared" si="199"/>
        <v>0</v>
      </c>
      <c r="BQ2134" s="354">
        <f t="shared" si="200"/>
        <v>0</v>
      </c>
      <c r="BR2134" s="354">
        <f t="shared" si="201"/>
        <v>0</v>
      </c>
      <c r="CG2134" s="198"/>
      <c r="CH2134">
        <f>(Transest!$J$14/HexExtSoy!$K$4)</f>
        <v>0.20257267294641951</v>
      </c>
      <c r="CI2134">
        <f>(HydroProcOil!$K$14/HexExtSoy!$K$4)</f>
        <v>0.10977777777777777</v>
      </c>
      <c r="CJ2134">
        <f>(StarchFerm!$K$24/StarchFerm!$K$4)</f>
        <v>0.33157302630665886</v>
      </c>
      <c r="CY2134" s="198"/>
      <c r="CZ2134">
        <f>BP2134*CH2134*1000*LCI!$E$93</f>
        <v>0</v>
      </c>
      <c r="DA2134">
        <f>BQ2134*CI2134*1000*(LCI!$E$99)</f>
        <v>0</v>
      </c>
      <c r="DB2134">
        <f>BR2134*CJ2134*1000*(LCI!$E$96)</f>
        <v>0</v>
      </c>
    </row>
    <row r="2135" spans="1:106" x14ac:dyDescent="0.25">
      <c r="A2135" s="197">
        <v>40061</v>
      </c>
      <c r="B2135" s="197" t="s">
        <v>1936</v>
      </c>
      <c r="C2135" s="197" t="s">
        <v>1227</v>
      </c>
      <c r="D2135" s="197">
        <v>-95.119407499999994</v>
      </c>
      <c r="E2135" s="197">
        <v>35.255310000000001</v>
      </c>
      <c r="F2135">
        <v>0</v>
      </c>
      <c r="G2135">
        <f t="shared" si="202"/>
        <v>0</v>
      </c>
      <c r="H2135" s="198">
        <v>0</v>
      </c>
      <c r="Q2135" s="221">
        <f>(Q5220*10000)*TEA!$M$15*10^-6</f>
        <v>51.036109458299997</v>
      </c>
      <c r="R2135" s="221">
        <f>(R5220*10000)*TEA!$O$15*10^-6</f>
        <v>51.036109458299997</v>
      </c>
      <c r="AA2135">
        <f t="shared" si="198"/>
        <v>1</v>
      </c>
      <c r="AB2135" s="197">
        <v>40061</v>
      </c>
      <c r="AC2135" s="197">
        <v>0</v>
      </c>
      <c r="AD2135" s="197">
        <f t="shared" si="203"/>
        <v>0</v>
      </c>
      <c r="AE2135" s="197">
        <v>0</v>
      </c>
      <c r="AJ2135">
        <v>0</v>
      </c>
      <c r="AK2135">
        <v>0</v>
      </c>
      <c r="AU2135" s="198">
        <v>0.27272727299999999</v>
      </c>
      <c r="AV2135" s="6">
        <v>0</v>
      </c>
      <c r="AW2135" s="198">
        <v>0.38356000000000001</v>
      </c>
      <c r="BO2135" s="198"/>
      <c r="BP2135" s="354">
        <f t="shared" si="199"/>
        <v>0</v>
      </c>
      <c r="BQ2135" s="354">
        <f t="shared" si="200"/>
        <v>0</v>
      </c>
      <c r="BR2135" s="354">
        <f t="shared" si="201"/>
        <v>0</v>
      </c>
      <c r="CG2135" s="198"/>
      <c r="CH2135">
        <f>(Transest!$J$14/HexExtSoy!$K$4)</f>
        <v>0.20257267294641951</v>
      </c>
      <c r="CI2135">
        <f>(HydroProcOil!$K$14/HexExtSoy!$K$4)</f>
        <v>0.10977777777777777</v>
      </c>
      <c r="CJ2135">
        <f>(StarchFerm!$K$24/StarchFerm!$K$4)</f>
        <v>0.33157302630665886</v>
      </c>
      <c r="CY2135" s="198"/>
      <c r="CZ2135">
        <f>BP2135*CH2135*1000*LCI!$E$93</f>
        <v>0</v>
      </c>
      <c r="DA2135">
        <f>BQ2135*CI2135*1000*(LCI!$E$99)</f>
        <v>0</v>
      </c>
      <c r="DB2135">
        <f>BR2135*CJ2135*1000*(LCI!$E$96)</f>
        <v>0</v>
      </c>
    </row>
    <row r="2136" spans="1:106" x14ac:dyDescent="0.25">
      <c r="A2136" s="197">
        <v>40063</v>
      </c>
      <c r="B2136" s="197" t="s">
        <v>1936</v>
      </c>
      <c r="C2136" s="197" t="s">
        <v>1952</v>
      </c>
      <c r="D2136" s="197">
        <v>-96.238452100000003</v>
      </c>
      <c r="E2136" s="197">
        <v>35.052619999999997</v>
      </c>
      <c r="F2136">
        <v>1.59</v>
      </c>
      <c r="G2136">
        <f t="shared" si="202"/>
        <v>1.59</v>
      </c>
      <c r="H2136" s="198">
        <v>5.58</v>
      </c>
      <c r="Q2136" s="221">
        <f>(Q5221*10000)*TEA!$M$15*10^-6</f>
        <v>51.2687523699</v>
      </c>
      <c r="R2136" s="221">
        <f>(R5221*10000)*TEA!$O$15*10^-6</f>
        <v>51.2687523699</v>
      </c>
      <c r="AA2136">
        <f t="shared" si="198"/>
        <v>1</v>
      </c>
      <c r="AB2136" s="197">
        <v>40063</v>
      </c>
      <c r="AC2136" s="197">
        <v>1028</v>
      </c>
      <c r="AD2136" s="197">
        <f t="shared" si="203"/>
        <v>1028</v>
      </c>
      <c r="AE2136" s="197">
        <v>174</v>
      </c>
      <c r="AJ2136">
        <v>0</v>
      </c>
      <c r="AK2136">
        <v>0</v>
      </c>
      <c r="AU2136" s="198">
        <v>0.27272727299999999</v>
      </c>
      <c r="AV2136" s="6">
        <v>0</v>
      </c>
      <c r="AW2136" s="198">
        <v>0.38356000000000001</v>
      </c>
      <c r="BO2136" s="198"/>
      <c r="BP2136" s="354">
        <f t="shared" si="199"/>
        <v>445.77818226395999</v>
      </c>
      <c r="BQ2136" s="354">
        <f t="shared" si="200"/>
        <v>0</v>
      </c>
      <c r="BR2136" s="354">
        <f t="shared" si="201"/>
        <v>372.40607519999998</v>
      </c>
      <c r="CG2136" s="198"/>
      <c r="CH2136">
        <f>(Transest!$J$14/HexExtSoy!$K$4)</f>
        <v>0.20257267294641951</v>
      </c>
      <c r="CI2136">
        <f>(HydroProcOil!$K$14/HexExtSoy!$K$4)</f>
        <v>0.10977777777777777</v>
      </c>
      <c r="CJ2136">
        <f>(StarchFerm!$K$24/StarchFerm!$K$4)</f>
        <v>0.33157302630665886</v>
      </c>
      <c r="CY2136" s="198"/>
      <c r="CZ2136">
        <f>BP2136*CH2136*1000*LCI!$E$93</f>
        <v>3408918.5415708474</v>
      </c>
      <c r="DA2136">
        <f>BQ2136*CI2136*1000*(LCI!$E$99)</f>
        <v>0</v>
      </c>
      <c r="DB2136">
        <f>BR2136*CJ2136*1000*(LCI!$E$96)</f>
        <v>3327780.862495875</v>
      </c>
    </row>
    <row r="2137" spans="1:106" x14ac:dyDescent="0.25">
      <c r="A2137" s="197">
        <v>40065</v>
      </c>
      <c r="B2137" s="197" t="s">
        <v>1936</v>
      </c>
      <c r="C2137" s="197" t="s">
        <v>627</v>
      </c>
      <c r="D2137" s="197">
        <v>-99.415376499999994</v>
      </c>
      <c r="E2137" s="197">
        <v>34.591790000000003</v>
      </c>
      <c r="F2137">
        <v>0</v>
      </c>
      <c r="G2137">
        <f t="shared" si="202"/>
        <v>0</v>
      </c>
      <c r="H2137" s="198">
        <v>0</v>
      </c>
      <c r="Q2137" s="221">
        <f>(Q5222*10000)*TEA!$M$15*10^-6</f>
        <v>51.811008666750006</v>
      </c>
      <c r="R2137" s="221">
        <f>(R5222*10000)*TEA!$O$15*10^-6</f>
        <v>51.811008666750006</v>
      </c>
      <c r="AA2137">
        <f t="shared" si="198"/>
        <v>1</v>
      </c>
      <c r="AB2137" s="197">
        <v>40065</v>
      </c>
      <c r="AC2137" s="197">
        <v>0</v>
      </c>
      <c r="AD2137" s="197">
        <f t="shared" si="203"/>
        <v>0</v>
      </c>
      <c r="AE2137" s="197">
        <v>0</v>
      </c>
      <c r="AJ2137">
        <v>0</v>
      </c>
      <c r="AK2137">
        <v>0</v>
      </c>
      <c r="AU2137" s="198">
        <v>0.27272727299999999</v>
      </c>
      <c r="AV2137" s="6">
        <v>0</v>
      </c>
      <c r="AW2137" s="198">
        <v>0.38356000000000001</v>
      </c>
      <c r="BO2137" s="198"/>
      <c r="BP2137" s="354">
        <f t="shared" si="199"/>
        <v>0</v>
      </c>
      <c r="BQ2137" s="354">
        <f t="shared" si="200"/>
        <v>0</v>
      </c>
      <c r="BR2137" s="354">
        <f t="shared" si="201"/>
        <v>0</v>
      </c>
      <c r="CG2137" s="198"/>
      <c r="CH2137">
        <f>(Transest!$J$14/HexExtSoy!$K$4)</f>
        <v>0.20257267294641951</v>
      </c>
      <c r="CI2137">
        <f>(HydroProcOil!$K$14/HexExtSoy!$K$4)</f>
        <v>0.10977777777777777</v>
      </c>
      <c r="CJ2137">
        <f>(StarchFerm!$K$24/StarchFerm!$K$4)</f>
        <v>0.33157302630665886</v>
      </c>
      <c r="CY2137" s="198"/>
      <c r="CZ2137">
        <f>BP2137*CH2137*1000*LCI!$E$93</f>
        <v>0</v>
      </c>
      <c r="DA2137">
        <f>BQ2137*CI2137*1000*(LCI!$E$99)</f>
        <v>0</v>
      </c>
      <c r="DB2137">
        <f>BR2137*CJ2137*1000*(LCI!$E$96)</f>
        <v>0</v>
      </c>
    </row>
    <row r="2138" spans="1:106" x14ac:dyDescent="0.25">
      <c r="A2138" s="197">
        <v>40067</v>
      </c>
      <c r="B2138" s="197" t="s">
        <v>1936</v>
      </c>
      <c r="C2138" s="197" t="s">
        <v>628</v>
      </c>
      <c r="D2138" s="197">
        <v>-97.823341999999997</v>
      </c>
      <c r="E2138" s="197">
        <v>34.111089999999997</v>
      </c>
      <c r="F2138">
        <v>0</v>
      </c>
      <c r="G2138">
        <f t="shared" si="202"/>
        <v>0</v>
      </c>
      <c r="H2138" s="198">
        <v>0</v>
      </c>
      <c r="Q2138" s="221">
        <f>(Q5223*10000)*TEA!$M$15*10^-6</f>
        <v>53.153362684349993</v>
      </c>
      <c r="R2138" s="221">
        <f>(R5223*10000)*TEA!$O$15*10^-6</f>
        <v>53.153362684349993</v>
      </c>
      <c r="AA2138">
        <f t="shared" ref="AA2138:AA2201" si="204">IF(AB2138=A2138,1,0)</f>
        <v>1</v>
      </c>
      <c r="AB2138" s="197">
        <v>40067</v>
      </c>
      <c r="AC2138" s="197">
        <v>0</v>
      </c>
      <c r="AD2138" s="197">
        <f t="shared" si="203"/>
        <v>0</v>
      </c>
      <c r="AE2138" s="197">
        <v>0</v>
      </c>
      <c r="AJ2138">
        <v>0</v>
      </c>
      <c r="AK2138">
        <v>0</v>
      </c>
      <c r="AU2138" s="198">
        <v>0.27272727299999999</v>
      </c>
      <c r="AV2138" s="6">
        <v>0</v>
      </c>
      <c r="AW2138" s="198">
        <v>0.38356000000000001</v>
      </c>
      <c r="BO2138" s="198"/>
      <c r="BP2138" s="354">
        <f t="shared" si="199"/>
        <v>0</v>
      </c>
      <c r="BQ2138" s="354">
        <f t="shared" si="200"/>
        <v>0</v>
      </c>
      <c r="BR2138" s="354">
        <f t="shared" si="201"/>
        <v>0</v>
      </c>
      <c r="CG2138" s="198"/>
      <c r="CH2138">
        <f>(Transest!$J$14/HexExtSoy!$K$4)</f>
        <v>0.20257267294641951</v>
      </c>
      <c r="CI2138">
        <f>(HydroProcOil!$K$14/HexExtSoy!$K$4)</f>
        <v>0.10977777777777777</v>
      </c>
      <c r="CJ2138">
        <f>(StarchFerm!$K$24/StarchFerm!$K$4)</f>
        <v>0.33157302630665886</v>
      </c>
      <c r="CY2138" s="198"/>
      <c r="CZ2138">
        <f>BP2138*CH2138*1000*LCI!$E$93</f>
        <v>0</v>
      </c>
      <c r="DA2138">
        <f>BQ2138*CI2138*1000*(LCI!$E$99)</f>
        <v>0</v>
      </c>
      <c r="DB2138">
        <f>BR2138*CJ2138*1000*(LCI!$E$96)</f>
        <v>0</v>
      </c>
    </row>
    <row r="2139" spans="1:106" x14ac:dyDescent="0.25">
      <c r="A2139" s="197">
        <v>40069</v>
      </c>
      <c r="B2139" s="197" t="s">
        <v>1936</v>
      </c>
      <c r="C2139" s="197" t="s">
        <v>1839</v>
      </c>
      <c r="D2139" s="197">
        <v>-96.649398599999998</v>
      </c>
      <c r="E2139" s="197">
        <v>34.318730000000002</v>
      </c>
      <c r="F2139">
        <v>2.78</v>
      </c>
      <c r="G2139">
        <f t="shared" si="202"/>
        <v>2.78</v>
      </c>
      <c r="H2139" s="198">
        <v>4.21</v>
      </c>
      <c r="Q2139" s="221">
        <f>(Q5224*10000)*TEA!$M$15*10^-6</f>
        <v>52.555502407949994</v>
      </c>
      <c r="R2139" s="221">
        <f>(R5224*10000)*TEA!$O$15*10^-6</f>
        <v>52.555502407949994</v>
      </c>
      <c r="AA2139">
        <f t="shared" si="204"/>
        <v>1</v>
      </c>
      <c r="AB2139" s="197">
        <v>40069</v>
      </c>
      <c r="AC2139" s="197">
        <v>473</v>
      </c>
      <c r="AD2139" s="197">
        <f t="shared" si="203"/>
        <v>473</v>
      </c>
      <c r="AE2139" s="197">
        <v>93</v>
      </c>
      <c r="AJ2139">
        <v>0</v>
      </c>
      <c r="AK2139">
        <v>0</v>
      </c>
      <c r="AU2139" s="198">
        <v>0.27272727299999999</v>
      </c>
      <c r="AV2139" s="6">
        <v>0</v>
      </c>
      <c r="AW2139" s="198">
        <v>0.38356000000000001</v>
      </c>
      <c r="BO2139" s="198"/>
      <c r="BP2139" s="354">
        <f t="shared" si="199"/>
        <v>358.62000035861996</v>
      </c>
      <c r="BQ2139" s="354">
        <f t="shared" si="200"/>
        <v>0</v>
      </c>
      <c r="BR2139" s="354">
        <f t="shared" si="201"/>
        <v>150.1752468</v>
      </c>
      <c r="CG2139" s="198"/>
      <c r="CH2139">
        <f>(Transest!$J$14/HexExtSoy!$K$4)</f>
        <v>0.20257267294641951</v>
      </c>
      <c r="CI2139">
        <f>(HydroProcOil!$K$14/HexExtSoy!$K$4)</f>
        <v>0.10977777777777777</v>
      </c>
      <c r="CJ2139">
        <f>(StarchFerm!$K$24/StarchFerm!$K$4)</f>
        <v>0.33157302630665886</v>
      </c>
      <c r="CY2139" s="198"/>
      <c r="CZ2139">
        <f>BP2139*CH2139*1000*LCI!$E$93</f>
        <v>2742409.6046871063</v>
      </c>
      <c r="DA2139">
        <f>BQ2139*CI2139*1000*(LCI!$E$99)</f>
        <v>0</v>
      </c>
      <c r="DB2139">
        <f>BR2139*CJ2139*1000*(LCI!$E$96)</f>
        <v>1341949.9455083942</v>
      </c>
    </row>
    <row r="2140" spans="1:106" x14ac:dyDescent="0.25">
      <c r="A2140" s="197">
        <v>40071</v>
      </c>
      <c r="B2140" s="197" t="s">
        <v>1936</v>
      </c>
      <c r="C2140" s="197" t="s">
        <v>1953</v>
      </c>
      <c r="D2140" s="197">
        <v>-97.148730799999996</v>
      </c>
      <c r="E2140" s="197">
        <v>36.819760000000002</v>
      </c>
      <c r="F2140">
        <v>1.77</v>
      </c>
      <c r="G2140">
        <f t="shared" si="202"/>
        <v>1.77</v>
      </c>
      <c r="H2140" s="198">
        <v>3.52</v>
      </c>
      <c r="Q2140" s="221">
        <f>(Q5225*10000)*TEA!$M$15*10^-6</f>
        <v>48.437424075600006</v>
      </c>
      <c r="R2140" s="221">
        <f>(R5225*10000)*TEA!$O$15*10^-6</f>
        <v>48.437424075600006</v>
      </c>
      <c r="AA2140">
        <f t="shared" si="204"/>
        <v>1</v>
      </c>
      <c r="AB2140" s="197">
        <v>40071</v>
      </c>
      <c r="AC2140" s="197">
        <v>59115</v>
      </c>
      <c r="AD2140" s="197">
        <f t="shared" si="203"/>
        <v>59115</v>
      </c>
      <c r="AE2140" s="197">
        <v>6947</v>
      </c>
      <c r="AJ2140">
        <v>0</v>
      </c>
      <c r="AK2140">
        <v>0</v>
      </c>
      <c r="AU2140" s="198">
        <v>0.27272727299999999</v>
      </c>
      <c r="AV2140" s="6">
        <v>0</v>
      </c>
      <c r="AW2140" s="198">
        <v>0.38356000000000001</v>
      </c>
      <c r="BO2140" s="198"/>
      <c r="BP2140" s="354">
        <f t="shared" si="199"/>
        <v>28536.422755809152</v>
      </c>
      <c r="BQ2140" s="354">
        <f t="shared" si="200"/>
        <v>0</v>
      </c>
      <c r="BR2140" s="354">
        <f t="shared" si="201"/>
        <v>9379.3614464000002</v>
      </c>
      <c r="CG2140" s="198"/>
      <c r="CH2140">
        <f>(Transest!$J$14/HexExtSoy!$K$4)</f>
        <v>0.20257267294641951</v>
      </c>
      <c r="CI2140">
        <f>(HydroProcOil!$K$14/HexExtSoy!$K$4)</f>
        <v>0.10977777777777777</v>
      </c>
      <c r="CJ2140">
        <f>(StarchFerm!$K$24/StarchFerm!$K$4)</f>
        <v>0.33157302630665886</v>
      </c>
      <c r="CY2140" s="198"/>
      <c r="CZ2140">
        <f>BP2140*CH2140*1000*LCI!$E$93</f>
        <v>218221403.63249174</v>
      </c>
      <c r="DA2140">
        <f>BQ2140*CI2140*1000*(LCI!$E$99)</f>
        <v>0</v>
      </c>
      <c r="DB2140">
        <f>BR2140*CJ2140*1000*(LCI!$E$96)</f>
        <v>83812970.846404582</v>
      </c>
    </row>
    <row r="2141" spans="1:106" x14ac:dyDescent="0.25">
      <c r="A2141" s="197">
        <v>40073</v>
      </c>
      <c r="B2141" s="197" t="s">
        <v>1936</v>
      </c>
      <c r="C2141" s="197" t="s">
        <v>1954</v>
      </c>
      <c r="D2141" s="197">
        <v>-97.936709300000004</v>
      </c>
      <c r="E2141" s="197">
        <v>35.934130000000003</v>
      </c>
      <c r="F2141">
        <v>2.1800000000000002</v>
      </c>
      <c r="G2141">
        <f t="shared" si="202"/>
        <v>2.1800000000000002</v>
      </c>
      <c r="H2141" s="198">
        <v>4.5999999999999996</v>
      </c>
      <c r="Q2141" s="221">
        <f>(Q5226*10000)*TEA!$M$15*10^-6</f>
        <v>49.61835480285</v>
      </c>
      <c r="R2141" s="221">
        <f>(R5226*10000)*TEA!$O$15*10^-6</f>
        <v>49.61835480285</v>
      </c>
      <c r="AA2141">
        <f t="shared" si="204"/>
        <v>1</v>
      </c>
      <c r="AB2141" s="197">
        <v>40073</v>
      </c>
      <c r="AC2141" s="197">
        <v>3094</v>
      </c>
      <c r="AD2141" s="197">
        <f t="shared" si="203"/>
        <v>3094</v>
      </c>
      <c r="AE2141" s="197">
        <v>506</v>
      </c>
      <c r="AJ2141">
        <v>0</v>
      </c>
      <c r="AK2141">
        <v>0</v>
      </c>
      <c r="AU2141" s="198">
        <v>0.27272727299999999</v>
      </c>
      <c r="AV2141" s="6">
        <v>0</v>
      </c>
      <c r="AW2141" s="198">
        <v>0.38356000000000001</v>
      </c>
      <c r="BO2141" s="198"/>
      <c r="BP2141" s="354">
        <f t="shared" si="199"/>
        <v>1839.5236382031599</v>
      </c>
      <c r="BQ2141" s="354">
        <f t="shared" si="200"/>
        <v>0</v>
      </c>
      <c r="BR2141" s="354">
        <f t="shared" si="201"/>
        <v>892.77425600000004</v>
      </c>
      <c r="CG2141" s="198"/>
      <c r="CH2141">
        <f>(Transest!$J$14/HexExtSoy!$K$4)</f>
        <v>0.20257267294641951</v>
      </c>
      <c r="CI2141">
        <f>(HydroProcOil!$K$14/HexExtSoy!$K$4)</f>
        <v>0.10977777777777777</v>
      </c>
      <c r="CJ2141">
        <f>(StarchFerm!$K$24/StarchFerm!$K$4)</f>
        <v>0.33157302630665886</v>
      </c>
      <c r="CY2141" s="198"/>
      <c r="CZ2141">
        <f>BP2141*CH2141*1000*LCI!$E$93</f>
        <v>14067055.06779485</v>
      </c>
      <c r="DA2141">
        <f>BQ2141*CI2141*1000*(LCI!$E$99)</f>
        <v>0</v>
      </c>
      <c r="DB2141">
        <f>BR2141*CJ2141*1000*(LCI!$E$96)</f>
        <v>7977735.2774125561</v>
      </c>
    </row>
    <row r="2142" spans="1:106" x14ac:dyDescent="0.25">
      <c r="A2142" s="197">
        <v>40075</v>
      </c>
      <c r="B2142" s="197" t="s">
        <v>1936</v>
      </c>
      <c r="C2142" s="197" t="s">
        <v>820</v>
      </c>
      <c r="D2142" s="197">
        <v>-98.972245999999998</v>
      </c>
      <c r="E2142" s="197">
        <v>34.918770000000002</v>
      </c>
      <c r="F2142">
        <v>1.74</v>
      </c>
      <c r="G2142">
        <f t="shared" si="202"/>
        <v>1.74</v>
      </c>
      <c r="H2142" s="198">
        <v>0</v>
      </c>
      <c r="Q2142" s="221">
        <f>(Q5227*10000)*TEA!$M$15*10^-6</f>
        <v>51.304349155500006</v>
      </c>
      <c r="R2142" s="221">
        <f>(R5227*10000)*TEA!$O$15*10^-6</f>
        <v>51.304349155500006</v>
      </c>
      <c r="AA2142">
        <f t="shared" si="204"/>
        <v>1</v>
      </c>
      <c r="AB2142" s="197">
        <v>40075</v>
      </c>
      <c r="AC2142" s="197">
        <v>938</v>
      </c>
      <c r="AD2142" s="197">
        <f t="shared" si="203"/>
        <v>938</v>
      </c>
      <c r="AE2142" s="197">
        <v>0</v>
      </c>
      <c r="AJ2142">
        <v>0</v>
      </c>
      <c r="AK2142">
        <v>0</v>
      </c>
      <c r="AU2142" s="198">
        <v>0.27272727299999999</v>
      </c>
      <c r="AV2142" s="6">
        <v>0</v>
      </c>
      <c r="AW2142" s="198">
        <v>0.38356000000000001</v>
      </c>
      <c r="BO2142" s="198"/>
      <c r="BP2142" s="354">
        <f t="shared" si="199"/>
        <v>445.12363680875995</v>
      </c>
      <c r="BQ2142" s="354">
        <f t="shared" si="200"/>
        <v>0</v>
      </c>
      <c r="BR2142" s="354">
        <f t="shared" si="201"/>
        <v>0</v>
      </c>
      <c r="CG2142" s="198"/>
      <c r="CH2142">
        <f>(Transest!$J$14/HexExtSoy!$K$4)</f>
        <v>0.20257267294641951</v>
      </c>
      <c r="CI2142">
        <f>(HydroProcOil!$K$14/HexExtSoy!$K$4)</f>
        <v>0.10977777777777777</v>
      </c>
      <c r="CJ2142">
        <f>(StarchFerm!$K$24/StarchFerm!$K$4)</f>
        <v>0.33157302630665886</v>
      </c>
      <c r="CY2142" s="198"/>
      <c r="CZ2142">
        <f>BP2142*CH2142*1000*LCI!$E$93</f>
        <v>3403913.1549743111</v>
      </c>
      <c r="DA2142">
        <f>BQ2142*CI2142*1000*(LCI!$E$99)</f>
        <v>0</v>
      </c>
      <c r="DB2142">
        <f>BR2142*CJ2142*1000*(LCI!$E$96)</f>
        <v>0</v>
      </c>
    </row>
    <row r="2143" spans="1:106" x14ac:dyDescent="0.25">
      <c r="A2143" s="197">
        <v>40077</v>
      </c>
      <c r="B2143" s="197" t="s">
        <v>1936</v>
      </c>
      <c r="C2143" s="197" t="s">
        <v>1955</v>
      </c>
      <c r="D2143" s="197">
        <v>-95.255770999999996</v>
      </c>
      <c r="E2143" s="197">
        <v>34.906790000000001</v>
      </c>
      <c r="F2143">
        <v>2.69</v>
      </c>
      <c r="G2143">
        <f t="shared" si="202"/>
        <v>2.69</v>
      </c>
      <c r="H2143" s="198">
        <v>0</v>
      </c>
      <c r="Q2143" s="221">
        <f>(Q5228*10000)*TEA!$M$15*10^-6</f>
        <v>51.637643350200001</v>
      </c>
      <c r="R2143" s="221">
        <f>(R5228*10000)*TEA!$O$15*10^-6</f>
        <v>51.637643350200001</v>
      </c>
      <c r="AA2143">
        <f t="shared" si="204"/>
        <v>1</v>
      </c>
      <c r="AB2143" s="197">
        <v>40077</v>
      </c>
      <c r="AC2143" s="197">
        <v>2</v>
      </c>
      <c r="AD2143" s="197">
        <f t="shared" si="203"/>
        <v>2</v>
      </c>
      <c r="AE2143" s="197">
        <v>0</v>
      </c>
      <c r="AJ2143">
        <v>0</v>
      </c>
      <c r="AK2143">
        <v>0</v>
      </c>
      <c r="AU2143" s="198">
        <v>0.27272727299999999</v>
      </c>
      <c r="AV2143" s="6">
        <v>0</v>
      </c>
      <c r="AW2143" s="198">
        <v>0.38356000000000001</v>
      </c>
      <c r="BO2143" s="198"/>
      <c r="BP2143" s="354">
        <f t="shared" si="199"/>
        <v>1.46727272874</v>
      </c>
      <c r="BQ2143" s="354">
        <f t="shared" si="200"/>
        <v>0</v>
      </c>
      <c r="BR2143" s="354">
        <f t="shared" si="201"/>
        <v>0</v>
      </c>
      <c r="CG2143" s="198"/>
      <c r="CH2143">
        <f>(Transest!$J$14/HexExtSoy!$K$4)</f>
        <v>0.20257267294641951</v>
      </c>
      <c r="CI2143">
        <f>(HydroProcOil!$K$14/HexExtSoy!$K$4)</f>
        <v>0.10977777777777777</v>
      </c>
      <c r="CJ2143">
        <f>(StarchFerm!$K$24/StarchFerm!$K$4)</f>
        <v>0.33157302630665886</v>
      </c>
      <c r="CY2143" s="198"/>
      <c r="CZ2143">
        <f>BP2143*CH2143*1000*LCI!$E$93</f>
        <v>11220.408287234881</v>
      </c>
      <c r="DA2143">
        <f>BQ2143*CI2143*1000*(LCI!$E$99)</f>
        <v>0</v>
      </c>
      <c r="DB2143">
        <f>BR2143*CJ2143*1000*(LCI!$E$96)</f>
        <v>0</v>
      </c>
    </row>
    <row r="2144" spans="1:106" x14ac:dyDescent="0.25">
      <c r="A2144" s="197">
        <v>40079</v>
      </c>
      <c r="B2144" s="197" t="s">
        <v>1936</v>
      </c>
      <c r="C2144" s="197" t="s">
        <v>1956</v>
      </c>
      <c r="D2144" s="197">
        <v>-94.711177500000005</v>
      </c>
      <c r="E2144" s="197">
        <v>34.929949999999998</v>
      </c>
      <c r="F2144">
        <v>2.2599999999999998</v>
      </c>
      <c r="G2144">
        <f t="shared" si="202"/>
        <v>2.2599999999999998</v>
      </c>
      <c r="H2144" s="198">
        <v>8.31</v>
      </c>
      <c r="Q2144" s="221">
        <f>(Q5229*10000)*TEA!$M$15*10^-6</f>
        <v>51.641294726249988</v>
      </c>
      <c r="R2144" s="221">
        <f>(R5229*10000)*TEA!$O$15*10^-6</f>
        <v>51.641294726249988</v>
      </c>
      <c r="AA2144">
        <f t="shared" si="204"/>
        <v>1</v>
      </c>
      <c r="AB2144" s="197">
        <v>40079</v>
      </c>
      <c r="AC2144" s="197">
        <v>6569</v>
      </c>
      <c r="AD2144" s="197">
        <f t="shared" si="203"/>
        <v>6569</v>
      </c>
      <c r="AE2144" s="197">
        <v>1000</v>
      </c>
      <c r="AJ2144">
        <v>0</v>
      </c>
      <c r="AK2144">
        <v>0</v>
      </c>
      <c r="AU2144" s="198">
        <v>0.27272727299999999</v>
      </c>
      <c r="AV2144" s="6">
        <v>0</v>
      </c>
      <c r="AW2144" s="198">
        <v>0.38356000000000001</v>
      </c>
      <c r="BO2144" s="198"/>
      <c r="BP2144" s="354">
        <f t="shared" si="199"/>
        <v>4048.8927313216195</v>
      </c>
      <c r="BQ2144" s="354">
        <f t="shared" si="200"/>
        <v>0</v>
      </c>
      <c r="BR2144" s="354">
        <f t="shared" si="201"/>
        <v>3187.3836000000001</v>
      </c>
      <c r="CG2144" s="198"/>
      <c r="CH2144">
        <f>(Transest!$J$14/HexExtSoy!$K$4)</f>
        <v>0.20257267294641951</v>
      </c>
      <c r="CI2144">
        <f>(HydroProcOil!$K$14/HexExtSoy!$K$4)</f>
        <v>0.10977777777777777</v>
      </c>
      <c r="CJ2144">
        <f>(StarchFerm!$K$24/StarchFerm!$K$4)</f>
        <v>0.33157302630665886</v>
      </c>
      <c r="CY2144" s="198"/>
      <c r="CZ2144">
        <f>BP2144*CH2144*1000*LCI!$E$93</f>
        <v>30962362.120407399</v>
      </c>
      <c r="DA2144">
        <f>BQ2144*CI2144*1000*(LCI!$E$99)</f>
        <v>0</v>
      </c>
      <c r="DB2144">
        <f>BR2144*CJ2144*1000*(LCI!$E$96)</f>
        <v>28482118.987497143</v>
      </c>
    </row>
    <row r="2145" spans="1:106" x14ac:dyDescent="0.25">
      <c r="A2145" s="197">
        <v>40081</v>
      </c>
      <c r="B2145" s="197" t="s">
        <v>1936</v>
      </c>
      <c r="C2145" s="197" t="s">
        <v>705</v>
      </c>
      <c r="D2145" s="197">
        <v>-96.879464499999997</v>
      </c>
      <c r="E2145" s="197">
        <v>35.691940000000002</v>
      </c>
      <c r="F2145">
        <v>2.19</v>
      </c>
      <c r="G2145">
        <f t="shared" si="202"/>
        <v>2.19</v>
      </c>
      <c r="H2145" s="198">
        <v>4.8600000000000003</v>
      </c>
      <c r="Q2145" s="221">
        <f>(Q5230*10000)*TEA!$M$15*10^-6</f>
        <v>50.070790987200006</v>
      </c>
      <c r="R2145" s="221">
        <f>(R5230*10000)*TEA!$O$15*10^-6</f>
        <v>50.070790987200006</v>
      </c>
      <c r="AA2145">
        <f t="shared" si="204"/>
        <v>1</v>
      </c>
      <c r="AB2145" s="197">
        <v>40081</v>
      </c>
      <c r="AC2145" s="197">
        <v>662</v>
      </c>
      <c r="AD2145" s="197">
        <f t="shared" si="203"/>
        <v>662</v>
      </c>
      <c r="AE2145" s="197">
        <v>520</v>
      </c>
      <c r="AJ2145">
        <v>0</v>
      </c>
      <c r="AK2145">
        <v>0</v>
      </c>
      <c r="AU2145" s="198">
        <v>0.27272727299999999</v>
      </c>
      <c r="AV2145" s="6">
        <v>0</v>
      </c>
      <c r="AW2145" s="198">
        <v>0.38356000000000001</v>
      </c>
      <c r="BO2145" s="198"/>
      <c r="BP2145" s="354">
        <f t="shared" si="199"/>
        <v>395.39454584993996</v>
      </c>
      <c r="BQ2145" s="354">
        <f t="shared" si="200"/>
        <v>0</v>
      </c>
      <c r="BR2145" s="354">
        <f t="shared" si="201"/>
        <v>969.33283200000017</v>
      </c>
      <c r="CG2145" s="198"/>
      <c r="CH2145">
        <f>(Transest!$J$14/HexExtSoy!$K$4)</f>
        <v>0.20257267294641951</v>
      </c>
      <c r="CI2145">
        <f>(HydroProcOil!$K$14/HexExtSoy!$K$4)</f>
        <v>0.10977777777777777</v>
      </c>
      <c r="CJ2145">
        <f>(StarchFerm!$K$24/StarchFerm!$K$4)</f>
        <v>0.33157302630665886</v>
      </c>
      <c r="CY2145" s="198"/>
      <c r="CZ2145">
        <f>BP2145*CH2145*1000*LCI!$E$93</f>
        <v>3023628.9083024883</v>
      </c>
      <c r="DA2145">
        <f>BQ2145*CI2145*1000*(LCI!$E$99)</f>
        <v>0</v>
      </c>
      <c r="DB2145">
        <f>BR2145*CJ2145*1000*(LCI!$E$96)</f>
        <v>8661854.5252951607</v>
      </c>
    </row>
    <row r="2146" spans="1:106" x14ac:dyDescent="0.25">
      <c r="A2146" s="197">
        <v>40083</v>
      </c>
      <c r="B2146" s="197" t="s">
        <v>1936</v>
      </c>
      <c r="C2146" s="197" t="s">
        <v>707</v>
      </c>
      <c r="D2146" s="197">
        <v>-97.437954700000006</v>
      </c>
      <c r="E2146" s="197">
        <v>35.90558</v>
      </c>
      <c r="F2146">
        <v>1.21</v>
      </c>
      <c r="G2146">
        <f t="shared" si="202"/>
        <v>1.21</v>
      </c>
      <c r="H2146" s="198">
        <v>0</v>
      </c>
      <c r="Q2146" s="221">
        <f>(Q5231*10000)*TEA!$M$15*10^-6</f>
        <v>49.693470696899993</v>
      </c>
      <c r="R2146" s="221">
        <f>(R5231*10000)*TEA!$O$15*10^-6</f>
        <v>49.693470696899993</v>
      </c>
      <c r="AA2146">
        <f t="shared" si="204"/>
        <v>1</v>
      </c>
      <c r="AB2146" s="197">
        <v>40083</v>
      </c>
      <c r="AC2146" s="197">
        <v>1373</v>
      </c>
      <c r="AD2146" s="197">
        <f t="shared" si="203"/>
        <v>1373</v>
      </c>
      <c r="AE2146" s="197">
        <v>0</v>
      </c>
      <c r="AJ2146">
        <v>0</v>
      </c>
      <c r="AK2146">
        <v>0</v>
      </c>
      <c r="AU2146" s="198">
        <v>0.27272727299999999</v>
      </c>
      <c r="AV2146" s="6">
        <v>0</v>
      </c>
      <c r="AW2146" s="198">
        <v>0.38356000000000001</v>
      </c>
      <c r="BO2146" s="198"/>
      <c r="BP2146" s="354">
        <f t="shared" si="199"/>
        <v>453.09000045308994</v>
      </c>
      <c r="BQ2146" s="354">
        <f t="shared" si="200"/>
        <v>0</v>
      </c>
      <c r="BR2146" s="354">
        <f t="shared" si="201"/>
        <v>0</v>
      </c>
      <c r="CG2146" s="198"/>
      <c r="CH2146">
        <f>(Transest!$J$14/HexExtSoy!$K$4)</f>
        <v>0.20257267294641951</v>
      </c>
      <c r="CI2146">
        <f>(HydroProcOil!$K$14/HexExtSoy!$K$4)</f>
        <v>0.10977777777777777</v>
      </c>
      <c r="CJ2146">
        <f>(StarchFerm!$K$24/StarchFerm!$K$4)</f>
        <v>0.33157302630665886</v>
      </c>
      <c r="CY2146" s="198"/>
      <c r="CZ2146">
        <f>BP2146*CH2146*1000*LCI!$E$93</f>
        <v>3464832.8810096513</v>
      </c>
      <c r="DA2146">
        <f>BQ2146*CI2146*1000*(LCI!$E$99)</f>
        <v>0</v>
      </c>
      <c r="DB2146">
        <f>BR2146*CJ2146*1000*(LCI!$E$96)</f>
        <v>0</v>
      </c>
    </row>
    <row r="2147" spans="1:106" x14ac:dyDescent="0.25">
      <c r="A2147" s="197">
        <v>40085</v>
      </c>
      <c r="B2147" s="197" t="s">
        <v>1936</v>
      </c>
      <c r="C2147" s="197" t="s">
        <v>1957</v>
      </c>
      <c r="D2147" s="197">
        <v>-97.233795999999998</v>
      </c>
      <c r="E2147" s="197">
        <v>33.95064</v>
      </c>
      <c r="F2147">
        <v>0</v>
      </c>
      <c r="G2147">
        <f t="shared" si="202"/>
        <v>0</v>
      </c>
      <c r="H2147" s="198">
        <v>0</v>
      </c>
      <c r="Q2147" s="221">
        <f>(Q5232*10000)*TEA!$M$15*10^-6</f>
        <v>53.317425570749997</v>
      </c>
      <c r="R2147" s="221">
        <f>(R5232*10000)*TEA!$O$15*10^-6</f>
        <v>53.317425570749997</v>
      </c>
      <c r="AA2147">
        <f t="shared" si="204"/>
        <v>1</v>
      </c>
      <c r="AB2147" s="197">
        <v>40085</v>
      </c>
      <c r="AC2147" s="197">
        <v>0</v>
      </c>
      <c r="AD2147" s="197">
        <f t="shared" si="203"/>
        <v>0</v>
      </c>
      <c r="AE2147" s="197">
        <v>0</v>
      </c>
      <c r="AJ2147">
        <v>0</v>
      </c>
      <c r="AK2147">
        <v>0</v>
      </c>
      <c r="AU2147" s="198">
        <v>0.27272727299999999</v>
      </c>
      <c r="AV2147" s="6">
        <v>0</v>
      </c>
      <c r="AW2147" s="198">
        <v>0.38356000000000001</v>
      </c>
      <c r="BO2147" s="198"/>
      <c r="BP2147" s="354">
        <f t="shared" si="199"/>
        <v>0</v>
      </c>
      <c r="BQ2147" s="354">
        <f t="shared" si="200"/>
        <v>0</v>
      </c>
      <c r="BR2147" s="354">
        <f t="shared" si="201"/>
        <v>0</v>
      </c>
      <c r="CG2147" s="198"/>
      <c r="CH2147">
        <f>(Transest!$J$14/HexExtSoy!$K$4)</f>
        <v>0.20257267294641951</v>
      </c>
      <c r="CI2147">
        <f>(HydroProcOil!$K$14/HexExtSoy!$K$4)</f>
        <v>0.10977777777777777</v>
      </c>
      <c r="CJ2147">
        <f>(StarchFerm!$K$24/StarchFerm!$K$4)</f>
        <v>0.33157302630665886</v>
      </c>
      <c r="CY2147" s="198"/>
      <c r="CZ2147">
        <f>BP2147*CH2147*1000*LCI!$E$93</f>
        <v>0</v>
      </c>
      <c r="DA2147">
        <f>BQ2147*CI2147*1000*(LCI!$E$99)</f>
        <v>0</v>
      </c>
      <c r="DB2147">
        <f>BR2147*CJ2147*1000*(LCI!$E$96)</f>
        <v>0</v>
      </c>
    </row>
    <row r="2148" spans="1:106" x14ac:dyDescent="0.25">
      <c r="A2148" s="197">
        <v>40087</v>
      </c>
      <c r="B2148" s="197" t="s">
        <v>1936</v>
      </c>
      <c r="C2148" s="197" t="s">
        <v>1958</v>
      </c>
      <c r="D2148" s="197">
        <v>-97.433174600000001</v>
      </c>
      <c r="E2148" s="197">
        <v>35.003120000000003</v>
      </c>
      <c r="F2148">
        <v>1.89</v>
      </c>
      <c r="G2148">
        <f t="shared" si="202"/>
        <v>1.89</v>
      </c>
      <c r="H2148" s="198">
        <v>4.13</v>
      </c>
      <c r="Q2148" s="221">
        <f>(Q5233*10000)*TEA!$M$15*10^-6</f>
        <v>51.170204110949996</v>
      </c>
      <c r="R2148" s="221">
        <f>(R5233*10000)*TEA!$O$15*10^-6</f>
        <v>51.170204110949996</v>
      </c>
      <c r="AA2148">
        <f t="shared" si="204"/>
        <v>1</v>
      </c>
      <c r="AB2148" s="197">
        <v>40087</v>
      </c>
      <c r="AC2148" s="197">
        <v>1932</v>
      </c>
      <c r="AD2148" s="197">
        <f t="shared" si="203"/>
        <v>1932</v>
      </c>
      <c r="AE2148" s="197">
        <v>2216</v>
      </c>
      <c r="AJ2148">
        <v>0</v>
      </c>
      <c r="AK2148">
        <v>0</v>
      </c>
      <c r="AU2148" s="198">
        <v>0.27272727299999999</v>
      </c>
      <c r="AV2148" s="6">
        <v>0</v>
      </c>
      <c r="AW2148" s="198">
        <v>0.38356000000000001</v>
      </c>
      <c r="BO2148" s="198"/>
      <c r="BP2148" s="354">
        <f t="shared" si="199"/>
        <v>995.85818281403999</v>
      </c>
      <c r="BQ2148" s="354">
        <f t="shared" si="200"/>
        <v>0</v>
      </c>
      <c r="BR2148" s="354">
        <f t="shared" si="201"/>
        <v>3510.3718048000001</v>
      </c>
      <c r="CG2148" s="198"/>
      <c r="CH2148">
        <f>(Transest!$J$14/HexExtSoy!$K$4)</f>
        <v>0.20257267294641951</v>
      </c>
      <c r="CI2148">
        <f>(HydroProcOil!$K$14/HexExtSoy!$K$4)</f>
        <v>0.10977777777777777</v>
      </c>
      <c r="CJ2148">
        <f>(StarchFerm!$K$24/StarchFerm!$K$4)</f>
        <v>0.33157302630665886</v>
      </c>
      <c r="CY2148" s="198"/>
      <c r="CZ2148">
        <f>BP2148*CH2148*1000*LCI!$E$93</f>
        <v>7615445.4372997079</v>
      </c>
      <c r="DA2148">
        <f>BQ2148*CI2148*1000*(LCI!$E$99)</f>
        <v>0</v>
      </c>
      <c r="DB2148">
        <f>BR2148*CJ2148*1000*(LCI!$E$96)</f>
        <v>31368307.044896848</v>
      </c>
    </row>
    <row r="2149" spans="1:106" x14ac:dyDescent="0.25">
      <c r="A2149" s="197">
        <v>40089</v>
      </c>
      <c r="B2149" s="197" t="s">
        <v>1936</v>
      </c>
      <c r="C2149" s="197" t="s">
        <v>1959</v>
      </c>
      <c r="D2149" s="197">
        <v>-94.784034399999996</v>
      </c>
      <c r="E2149" s="197">
        <v>34.145229999999998</v>
      </c>
      <c r="F2149">
        <v>2.86</v>
      </c>
      <c r="G2149">
        <f t="shared" si="202"/>
        <v>2.86</v>
      </c>
      <c r="H2149" s="198">
        <v>10.41</v>
      </c>
      <c r="Q2149" s="221">
        <f>(Q5234*10000)*TEA!$M$15*10^-6</f>
        <v>52.882332084000005</v>
      </c>
      <c r="R2149" s="221">
        <f>(R5234*10000)*TEA!$O$15*10^-6</f>
        <v>52.882332084000005</v>
      </c>
      <c r="AA2149">
        <f t="shared" si="204"/>
        <v>1</v>
      </c>
      <c r="AB2149" s="197">
        <v>40089</v>
      </c>
      <c r="AC2149" s="197">
        <v>3012</v>
      </c>
      <c r="AD2149" s="197">
        <f t="shared" si="203"/>
        <v>3012</v>
      </c>
      <c r="AE2149" s="197">
        <v>1556</v>
      </c>
      <c r="AJ2149">
        <v>0</v>
      </c>
      <c r="AK2149">
        <v>0</v>
      </c>
      <c r="AU2149" s="198">
        <v>0.27272727299999999</v>
      </c>
      <c r="AV2149" s="6">
        <v>0</v>
      </c>
      <c r="AW2149" s="198">
        <v>0.38356000000000001</v>
      </c>
      <c r="BO2149" s="198"/>
      <c r="BP2149" s="354">
        <f t="shared" si="199"/>
        <v>2349.36000234936</v>
      </c>
      <c r="BQ2149" s="354">
        <f t="shared" si="200"/>
        <v>0</v>
      </c>
      <c r="BR2149" s="354">
        <f t="shared" si="201"/>
        <v>6212.8895376000009</v>
      </c>
      <c r="CG2149" s="198"/>
      <c r="CH2149">
        <f>(Transest!$J$14/HexExtSoy!$K$4)</f>
        <v>0.20257267294641951</v>
      </c>
      <c r="CI2149">
        <f>(HydroProcOil!$K$14/HexExtSoy!$K$4)</f>
        <v>0.10977777777777777</v>
      </c>
      <c r="CJ2149">
        <f>(StarchFerm!$K$24/StarchFerm!$K$4)</f>
        <v>0.33157302630665886</v>
      </c>
      <c r="CY2149" s="198"/>
      <c r="CZ2149">
        <f>BP2149*CH2149*1000*LCI!$E$93</f>
        <v>17965834.110946689</v>
      </c>
      <c r="DA2149">
        <f>BQ2149*CI2149*1000*(LCI!$E$99)</f>
        <v>0</v>
      </c>
      <c r="DB2149">
        <f>BR2149*CJ2149*1000*(LCI!$E$96)</f>
        <v>55517716.495152742</v>
      </c>
    </row>
    <row r="2150" spans="1:106" x14ac:dyDescent="0.25">
      <c r="A2150" s="197">
        <v>40091</v>
      </c>
      <c r="B2150" s="197" t="s">
        <v>1936</v>
      </c>
      <c r="C2150" s="197" t="s">
        <v>978</v>
      </c>
      <c r="D2150" s="197">
        <v>-95.664480100000006</v>
      </c>
      <c r="E2150" s="197">
        <v>35.39884</v>
      </c>
      <c r="F2150">
        <v>0</v>
      </c>
      <c r="G2150">
        <f t="shared" si="202"/>
        <v>0</v>
      </c>
      <c r="H2150" s="198">
        <v>0</v>
      </c>
      <c r="Q2150" s="221">
        <f>(Q5235*10000)*TEA!$M$15*10^-6</f>
        <v>50.748058484550008</v>
      </c>
      <c r="R2150" s="221">
        <f>(R5235*10000)*TEA!$O$15*10^-6</f>
        <v>50.748058484550008</v>
      </c>
      <c r="AA2150">
        <f t="shared" si="204"/>
        <v>1</v>
      </c>
      <c r="AB2150" s="197">
        <v>40091</v>
      </c>
      <c r="AC2150" s="197">
        <v>0</v>
      </c>
      <c r="AD2150" s="197">
        <f t="shared" si="203"/>
        <v>0</v>
      </c>
      <c r="AE2150" s="197">
        <v>0</v>
      </c>
      <c r="AJ2150">
        <v>0</v>
      </c>
      <c r="AK2150">
        <v>0</v>
      </c>
      <c r="AU2150" s="198">
        <v>0.27272727299999999</v>
      </c>
      <c r="AV2150" s="6">
        <v>0</v>
      </c>
      <c r="AW2150" s="198">
        <v>0.38356000000000001</v>
      </c>
      <c r="BO2150" s="198"/>
      <c r="BP2150" s="354">
        <f t="shared" si="199"/>
        <v>0</v>
      </c>
      <c r="BQ2150" s="354">
        <f t="shared" si="200"/>
        <v>0</v>
      </c>
      <c r="BR2150" s="354">
        <f t="shared" si="201"/>
        <v>0</v>
      </c>
      <c r="CG2150" s="198"/>
      <c r="CH2150">
        <f>(Transest!$J$14/HexExtSoy!$K$4)</f>
        <v>0.20257267294641951</v>
      </c>
      <c r="CI2150">
        <f>(HydroProcOil!$K$14/HexExtSoy!$K$4)</f>
        <v>0.10977777777777777</v>
      </c>
      <c r="CJ2150">
        <f>(StarchFerm!$K$24/StarchFerm!$K$4)</f>
        <v>0.33157302630665886</v>
      </c>
      <c r="CY2150" s="198"/>
      <c r="CZ2150">
        <f>BP2150*CH2150*1000*LCI!$E$93</f>
        <v>0</v>
      </c>
      <c r="DA2150">
        <f>BQ2150*CI2150*1000*(LCI!$E$99)</f>
        <v>0</v>
      </c>
      <c r="DB2150">
        <f>BR2150*CJ2150*1000*(LCI!$E$96)</f>
        <v>0</v>
      </c>
    </row>
    <row r="2151" spans="1:106" x14ac:dyDescent="0.25">
      <c r="A2151" s="197">
        <v>40093</v>
      </c>
      <c r="B2151" s="197" t="s">
        <v>1936</v>
      </c>
      <c r="C2151" s="197" t="s">
        <v>1960</v>
      </c>
      <c r="D2151" s="197">
        <v>-98.524560100000002</v>
      </c>
      <c r="E2151" s="197">
        <v>36.310690000000001</v>
      </c>
      <c r="F2151">
        <v>3.31</v>
      </c>
      <c r="G2151">
        <f t="shared" si="202"/>
        <v>3.31</v>
      </c>
      <c r="H2151" s="198">
        <v>11.11</v>
      </c>
      <c r="Q2151" s="221">
        <f>(Q5236*10000)*TEA!$M$15*10^-6</f>
        <v>48.875527870649996</v>
      </c>
      <c r="R2151" s="221">
        <f>(R5236*10000)*TEA!$O$15*10^-6</f>
        <v>48.875527870649996</v>
      </c>
      <c r="AA2151">
        <f t="shared" si="204"/>
        <v>1</v>
      </c>
      <c r="AB2151" s="197">
        <v>40093</v>
      </c>
      <c r="AC2151" s="197">
        <v>3108</v>
      </c>
      <c r="AD2151" s="197">
        <f t="shared" si="203"/>
        <v>3108</v>
      </c>
      <c r="AE2151" s="197">
        <v>2186</v>
      </c>
      <c r="AJ2151">
        <v>0</v>
      </c>
      <c r="AK2151">
        <v>0</v>
      </c>
      <c r="AU2151" s="198">
        <v>0.27272727299999999</v>
      </c>
      <c r="AV2151" s="6">
        <v>0</v>
      </c>
      <c r="AW2151" s="198">
        <v>0.38356000000000001</v>
      </c>
      <c r="BO2151" s="198"/>
      <c r="BP2151" s="354">
        <f t="shared" si="199"/>
        <v>2805.6763664420396</v>
      </c>
      <c r="BQ2151" s="354">
        <f t="shared" si="200"/>
        <v>0</v>
      </c>
      <c r="BR2151" s="354">
        <f t="shared" si="201"/>
        <v>9315.3145975999996</v>
      </c>
      <c r="CG2151" s="198"/>
      <c r="CH2151">
        <f>(Transest!$J$14/HexExtSoy!$K$4)</f>
        <v>0.20257267294641951</v>
      </c>
      <c r="CI2151">
        <f>(HydroProcOil!$K$14/HexExtSoy!$K$4)</f>
        <v>0.10977777777777777</v>
      </c>
      <c r="CJ2151">
        <f>(StarchFerm!$K$24/StarchFerm!$K$4)</f>
        <v>0.33157302630665886</v>
      </c>
      <c r="CY2151" s="198"/>
      <c r="CZ2151">
        <f>BP2151*CH2151*1000*LCI!$E$93</f>
        <v>21455339.376721766</v>
      </c>
      <c r="DA2151">
        <f>BQ2151*CI2151*1000*(LCI!$E$99)</f>
        <v>0</v>
      </c>
      <c r="DB2151">
        <f>BR2151*CJ2151*1000*(LCI!$E$96)</f>
        <v>83240655.054764122</v>
      </c>
    </row>
    <row r="2152" spans="1:106" x14ac:dyDescent="0.25">
      <c r="A2152" s="197">
        <v>40095</v>
      </c>
      <c r="B2152" s="197" t="s">
        <v>1936</v>
      </c>
      <c r="C2152" s="197" t="s">
        <v>639</v>
      </c>
      <c r="D2152" s="197">
        <v>-96.756355099999993</v>
      </c>
      <c r="E2152" s="197">
        <v>34.026409999999998</v>
      </c>
      <c r="F2152">
        <v>0</v>
      </c>
      <c r="G2152">
        <f t="shared" si="202"/>
        <v>0</v>
      </c>
      <c r="H2152" s="198">
        <v>3.64</v>
      </c>
      <c r="Q2152" s="221">
        <f>(Q5237*10000)*TEA!$M$15*10^-6</f>
        <v>53.097330110849995</v>
      </c>
      <c r="R2152" s="221">
        <f>(R5237*10000)*TEA!$O$15*10^-6</f>
        <v>53.097330110849995</v>
      </c>
      <c r="AA2152">
        <f t="shared" si="204"/>
        <v>1</v>
      </c>
      <c r="AB2152" s="197">
        <v>40095</v>
      </c>
      <c r="AC2152" s="197">
        <v>0</v>
      </c>
      <c r="AD2152" s="197">
        <f t="shared" si="203"/>
        <v>0</v>
      </c>
      <c r="AE2152" s="197">
        <v>4</v>
      </c>
      <c r="AJ2152">
        <v>0</v>
      </c>
      <c r="AK2152">
        <v>0</v>
      </c>
      <c r="AU2152" s="198">
        <v>0.27272727299999999</v>
      </c>
      <c r="AV2152" s="6">
        <v>0</v>
      </c>
      <c r="AW2152" s="198">
        <v>0.38356000000000001</v>
      </c>
      <c r="BO2152" s="198"/>
      <c r="BP2152" s="354">
        <f t="shared" si="199"/>
        <v>0</v>
      </c>
      <c r="BQ2152" s="354">
        <f t="shared" si="200"/>
        <v>0</v>
      </c>
      <c r="BR2152" s="354">
        <f t="shared" si="201"/>
        <v>5.5846336000000001</v>
      </c>
      <c r="CG2152" s="198"/>
      <c r="CH2152">
        <f>(Transest!$J$14/HexExtSoy!$K$4)</f>
        <v>0.20257267294641951</v>
      </c>
      <c r="CI2152">
        <f>(HydroProcOil!$K$14/HexExtSoy!$K$4)</f>
        <v>0.10977777777777777</v>
      </c>
      <c r="CJ2152">
        <f>(StarchFerm!$K$24/StarchFerm!$K$4)</f>
        <v>0.33157302630665886</v>
      </c>
      <c r="CY2152" s="198"/>
      <c r="CZ2152">
        <f>BP2152*CH2152*1000*LCI!$E$93</f>
        <v>0</v>
      </c>
      <c r="DA2152">
        <f>BQ2152*CI2152*1000*(LCI!$E$99)</f>
        <v>0</v>
      </c>
      <c r="DB2152">
        <f>BR2152*CJ2152*1000*(LCI!$E$96)</f>
        <v>49903.688623099682</v>
      </c>
    </row>
    <row r="2153" spans="1:106" x14ac:dyDescent="0.25">
      <c r="A2153" s="197">
        <v>40097</v>
      </c>
      <c r="B2153" s="197" t="s">
        <v>1936</v>
      </c>
      <c r="C2153" s="197" t="s">
        <v>1961</v>
      </c>
      <c r="D2153" s="197">
        <v>-95.237724</v>
      </c>
      <c r="E2153" s="197">
        <v>36.333739999999999</v>
      </c>
      <c r="F2153">
        <v>2.0299999999999998</v>
      </c>
      <c r="G2153">
        <f t="shared" si="202"/>
        <v>2.0299999999999998</v>
      </c>
      <c r="H2153" s="198">
        <v>6.18</v>
      </c>
      <c r="Q2153" s="221">
        <f>(Q5238*10000)*TEA!$M$15*10^-6</f>
        <v>49.089004843949994</v>
      </c>
      <c r="R2153" s="221">
        <f>(R5238*10000)*TEA!$O$15*10^-6</f>
        <v>49.089004843949994</v>
      </c>
      <c r="AA2153">
        <f t="shared" si="204"/>
        <v>1</v>
      </c>
      <c r="AB2153" s="197">
        <v>40097</v>
      </c>
      <c r="AC2153" s="197">
        <v>4634</v>
      </c>
      <c r="AD2153" s="197">
        <f t="shared" si="203"/>
        <v>4634</v>
      </c>
      <c r="AE2153" s="197">
        <v>497</v>
      </c>
      <c r="AJ2153">
        <v>0</v>
      </c>
      <c r="AK2153">
        <v>0</v>
      </c>
      <c r="AU2153" s="198">
        <v>0.27272727299999999</v>
      </c>
      <c r="AV2153" s="6">
        <v>0</v>
      </c>
      <c r="AW2153" s="198">
        <v>0.38356000000000001</v>
      </c>
      <c r="BO2153" s="198"/>
      <c r="BP2153" s="354">
        <f t="shared" si="199"/>
        <v>2565.5509116564594</v>
      </c>
      <c r="BQ2153" s="354">
        <f t="shared" si="200"/>
        <v>0</v>
      </c>
      <c r="BR2153" s="354">
        <f t="shared" si="201"/>
        <v>1178.0891976</v>
      </c>
      <c r="CG2153" s="198"/>
      <c r="CH2153">
        <f>(Transest!$J$14/HexExtSoy!$K$4)</f>
        <v>0.20257267294641951</v>
      </c>
      <c r="CI2153">
        <f>(HydroProcOil!$K$14/HexExtSoy!$K$4)</f>
        <v>0.10977777777777777</v>
      </c>
      <c r="CJ2153">
        <f>(StarchFerm!$K$24/StarchFerm!$K$4)</f>
        <v>0.33157302630665886</v>
      </c>
      <c r="CY2153" s="198"/>
      <c r="CZ2153">
        <f>BP2153*CH2153*1000*LCI!$E$93</f>
        <v>19619071.592227556</v>
      </c>
      <c r="DA2153">
        <f>BQ2153*CI2153*1000*(LCI!$E$99)</f>
        <v>0</v>
      </c>
      <c r="DB2153">
        <f>BR2153*CJ2153*1000*(LCI!$E$96)</f>
        <v>10527279.083674846</v>
      </c>
    </row>
    <row r="2154" spans="1:106" x14ac:dyDescent="0.25">
      <c r="A2154" s="197">
        <v>40099</v>
      </c>
      <c r="B2154" s="197" t="s">
        <v>1936</v>
      </c>
      <c r="C2154" s="197" t="s">
        <v>981</v>
      </c>
      <c r="D2154" s="197">
        <v>-97.057291399999997</v>
      </c>
      <c r="E2154" s="197">
        <v>34.488849999999999</v>
      </c>
      <c r="F2154">
        <v>0</v>
      </c>
      <c r="G2154">
        <f t="shared" si="202"/>
        <v>0</v>
      </c>
      <c r="H2154" s="198">
        <v>0</v>
      </c>
      <c r="Q2154" s="221">
        <f>(Q5239*10000)*TEA!$M$15*10^-6</f>
        <v>52.221458970449994</v>
      </c>
      <c r="R2154" s="221">
        <f>(R5239*10000)*TEA!$O$15*10^-6</f>
        <v>52.221458970449994</v>
      </c>
      <c r="AA2154">
        <f t="shared" si="204"/>
        <v>1</v>
      </c>
      <c r="AB2154" s="197">
        <v>40099</v>
      </c>
      <c r="AC2154" s="197">
        <v>0</v>
      </c>
      <c r="AD2154" s="197">
        <f t="shared" si="203"/>
        <v>0</v>
      </c>
      <c r="AE2154" s="197">
        <v>0</v>
      </c>
      <c r="AJ2154">
        <v>0</v>
      </c>
      <c r="AK2154">
        <v>0</v>
      </c>
      <c r="AU2154" s="198">
        <v>0.27272727299999999</v>
      </c>
      <c r="AV2154" s="6">
        <v>0</v>
      </c>
      <c r="AW2154" s="198">
        <v>0.38356000000000001</v>
      </c>
      <c r="BO2154" s="198"/>
      <c r="BP2154" s="354">
        <f t="shared" si="199"/>
        <v>0</v>
      </c>
      <c r="BQ2154" s="354">
        <f t="shared" si="200"/>
        <v>0</v>
      </c>
      <c r="BR2154" s="354">
        <f t="shared" si="201"/>
        <v>0</v>
      </c>
      <c r="CG2154" s="198"/>
      <c r="CH2154">
        <f>(Transest!$J$14/HexExtSoy!$K$4)</f>
        <v>0.20257267294641951</v>
      </c>
      <c r="CI2154">
        <f>(HydroProcOil!$K$14/HexExtSoy!$K$4)</f>
        <v>0.10977777777777777</v>
      </c>
      <c r="CJ2154">
        <f>(StarchFerm!$K$24/StarchFerm!$K$4)</f>
        <v>0.33157302630665886</v>
      </c>
      <c r="CY2154" s="198"/>
      <c r="CZ2154">
        <f>BP2154*CH2154*1000*LCI!$E$93</f>
        <v>0</v>
      </c>
      <c r="DA2154">
        <f>BQ2154*CI2154*1000*(LCI!$E$99)</f>
        <v>0</v>
      </c>
      <c r="DB2154">
        <f>BR2154*CJ2154*1000*(LCI!$E$96)</f>
        <v>0</v>
      </c>
    </row>
    <row r="2155" spans="1:106" x14ac:dyDescent="0.25">
      <c r="A2155" s="197">
        <v>40101</v>
      </c>
      <c r="B2155" s="197" t="s">
        <v>1936</v>
      </c>
      <c r="C2155" s="197" t="s">
        <v>1962</v>
      </c>
      <c r="D2155" s="197">
        <v>-95.385565799999995</v>
      </c>
      <c r="E2155" s="197">
        <v>35.642699999999998</v>
      </c>
      <c r="F2155">
        <v>2.4900000000000002</v>
      </c>
      <c r="G2155">
        <f t="shared" si="202"/>
        <v>2.4900000000000002</v>
      </c>
      <c r="H2155" s="198">
        <v>9.9700000000000006</v>
      </c>
      <c r="Q2155" s="221">
        <f>(Q5240*10000)*TEA!$M$15*10^-6</f>
        <v>50.354803513349999</v>
      </c>
      <c r="R2155" s="221">
        <f>(R5240*10000)*TEA!$O$15*10^-6</f>
        <v>50.354803513349999</v>
      </c>
      <c r="AA2155">
        <f t="shared" si="204"/>
        <v>1</v>
      </c>
      <c r="AB2155" s="197">
        <v>40101</v>
      </c>
      <c r="AC2155" s="197">
        <v>5255</v>
      </c>
      <c r="AD2155" s="197">
        <f t="shared" si="203"/>
        <v>5255</v>
      </c>
      <c r="AE2155" s="197">
        <v>1533</v>
      </c>
      <c r="AJ2155">
        <v>0</v>
      </c>
      <c r="AK2155">
        <v>0</v>
      </c>
      <c r="AU2155" s="198">
        <v>0.27272727299999999</v>
      </c>
      <c r="AV2155" s="6">
        <v>0</v>
      </c>
      <c r="AW2155" s="198">
        <v>0.38356000000000001</v>
      </c>
      <c r="BO2155" s="198"/>
      <c r="BP2155" s="354">
        <f t="shared" si="199"/>
        <v>3568.6227308413499</v>
      </c>
      <c r="BQ2155" s="354">
        <f t="shared" si="200"/>
        <v>0</v>
      </c>
      <c r="BR2155" s="354">
        <f t="shared" si="201"/>
        <v>5862.3348756000005</v>
      </c>
      <c r="CG2155" s="198"/>
      <c r="CH2155">
        <f>(Transest!$J$14/HexExtSoy!$K$4)</f>
        <v>0.20257267294641951</v>
      </c>
      <c r="CI2155">
        <f>(HydroProcOil!$K$14/HexExtSoy!$K$4)</f>
        <v>0.10977777777777777</v>
      </c>
      <c r="CJ2155">
        <f>(StarchFerm!$K$24/StarchFerm!$K$4)</f>
        <v>0.33157302630665886</v>
      </c>
      <c r="CY2155" s="198"/>
      <c r="CZ2155">
        <f>BP2155*CH2155*1000*LCI!$E$93</f>
        <v>27289680.560976591</v>
      </c>
      <c r="DA2155">
        <f>BQ2155*CI2155*1000*(LCI!$E$99)</f>
        <v>0</v>
      </c>
      <c r="DB2155">
        <f>BR2155*CJ2155*1000*(LCI!$E$96)</f>
        <v>52385197.5241993</v>
      </c>
    </row>
    <row r="2156" spans="1:106" x14ac:dyDescent="0.25">
      <c r="A2156" s="197">
        <v>40103</v>
      </c>
      <c r="B2156" s="197" t="s">
        <v>1936</v>
      </c>
      <c r="C2156" s="197" t="s">
        <v>1135</v>
      </c>
      <c r="D2156" s="197">
        <v>-97.227976400000003</v>
      </c>
      <c r="E2156" s="197">
        <v>36.385509999999996</v>
      </c>
      <c r="F2156">
        <v>1.74</v>
      </c>
      <c r="G2156">
        <f t="shared" si="202"/>
        <v>1.74</v>
      </c>
      <c r="H2156" s="198">
        <v>4.32</v>
      </c>
      <c r="Q2156" s="221">
        <f>(Q5241*10000)*TEA!$M$15*10^-6</f>
        <v>49.041691251750002</v>
      </c>
      <c r="R2156" s="221">
        <f>(R5241*10000)*TEA!$O$15*10^-6</f>
        <v>49.041691251750002</v>
      </c>
      <c r="AA2156">
        <f t="shared" si="204"/>
        <v>1</v>
      </c>
      <c r="AB2156" s="197">
        <v>40103</v>
      </c>
      <c r="AC2156" s="197">
        <v>16261</v>
      </c>
      <c r="AD2156" s="197">
        <f t="shared" si="203"/>
        <v>16261</v>
      </c>
      <c r="AE2156" s="197">
        <v>6304</v>
      </c>
      <c r="AJ2156">
        <v>0</v>
      </c>
      <c r="AK2156">
        <v>0</v>
      </c>
      <c r="AU2156" s="198">
        <v>0.27272727299999999</v>
      </c>
      <c r="AV2156" s="6">
        <v>0</v>
      </c>
      <c r="AW2156" s="198">
        <v>0.38356000000000001</v>
      </c>
      <c r="BO2156" s="198"/>
      <c r="BP2156" s="354">
        <f t="shared" si="199"/>
        <v>7716.5836440802195</v>
      </c>
      <c r="BQ2156" s="354">
        <f t="shared" si="200"/>
        <v>0</v>
      </c>
      <c r="BR2156" s="354">
        <f t="shared" si="201"/>
        <v>10445.596876800002</v>
      </c>
      <c r="CG2156" s="198"/>
      <c r="CH2156">
        <f>(Transest!$J$14/HexExtSoy!$K$4)</f>
        <v>0.20257267294641951</v>
      </c>
      <c r="CI2156">
        <f>(HydroProcOil!$K$14/HexExtSoy!$K$4)</f>
        <v>0.10977777777777777</v>
      </c>
      <c r="CJ2156">
        <f>(StarchFerm!$K$24/StarchFerm!$K$4)</f>
        <v>0.33157302630665886</v>
      </c>
      <c r="CY2156" s="198"/>
      <c r="CZ2156">
        <f>BP2156*CH2156*1000*LCI!$E$93</f>
        <v>59009628.798547208</v>
      </c>
      <c r="DA2156">
        <f>BQ2156*CI2156*1000*(LCI!$E$99)</f>
        <v>0</v>
      </c>
      <c r="DB2156">
        <f>BR2156*CJ2156*1000*(LCI!$E$96)</f>
        <v>93340736.628137931</v>
      </c>
    </row>
    <row r="2157" spans="1:106" x14ac:dyDescent="0.25">
      <c r="A2157" s="197">
        <v>40105</v>
      </c>
      <c r="B2157" s="197" t="s">
        <v>1936</v>
      </c>
      <c r="C2157" s="197" t="s">
        <v>1963</v>
      </c>
      <c r="D2157" s="197">
        <v>-95.626091299999999</v>
      </c>
      <c r="E2157" s="197">
        <v>36.819839999999999</v>
      </c>
      <c r="F2157">
        <v>2.2599999999999998</v>
      </c>
      <c r="G2157">
        <f t="shared" si="202"/>
        <v>2.2599999999999998</v>
      </c>
      <c r="H2157" s="198">
        <v>6.33</v>
      </c>
      <c r="Q2157" s="221">
        <f>(Q5242*10000)*TEA!$M$15*10^-6</f>
        <v>48.23703569205</v>
      </c>
      <c r="R2157" s="221">
        <f>(R5242*10000)*TEA!$O$15*10^-6</f>
        <v>48.23703569205</v>
      </c>
      <c r="AA2157">
        <f t="shared" si="204"/>
        <v>1</v>
      </c>
      <c r="AB2157" s="197">
        <v>40105</v>
      </c>
      <c r="AC2157" s="197">
        <v>4446</v>
      </c>
      <c r="AD2157" s="197">
        <f t="shared" si="203"/>
        <v>4446</v>
      </c>
      <c r="AE2157" s="197">
        <v>622</v>
      </c>
      <c r="AJ2157">
        <v>0</v>
      </c>
      <c r="AK2157">
        <v>0</v>
      </c>
      <c r="AU2157" s="198">
        <v>0.27272727299999999</v>
      </c>
      <c r="AV2157" s="6">
        <v>0</v>
      </c>
      <c r="AW2157" s="198">
        <v>0.38356000000000001</v>
      </c>
      <c r="BO2157" s="198"/>
      <c r="BP2157" s="354">
        <f t="shared" si="199"/>
        <v>2740.3527300130795</v>
      </c>
      <c r="BQ2157" s="354">
        <f t="shared" si="200"/>
        <v>0</v>
      </c>
      <c r="BR2157" s="354">
        <f t="shared" si="201"/>
        <v>1510.1754456000001</v>
      </c>
      <c r="CG2157" s="198"/>
      <c r="CH2157">
        <f>(Transest!$J$14/HexExtSoy!$K$4)</f>
        <v>0.20257267294641951</v>
      </c>
      <c r="CI2157">
        <f>(HydroProcOil!$K$14/HexExtSoy!$K$4)</f>
        <v>0.10977777777777777</v>
      </c>
      <c r="CJ2157">
        <f>(StarchFerm!$K$24/StarchFerm!$K$4)</f>
        <v>0.33157302630665886</v>
      </c>
      <c r="CY2157" s="198"/>
      <c r="CZ2157">
        <f>BP2157*CH2157*1000*LCI!$E$93</f>
        <v>20955801.794387471</v>
      </c>
      <c r="DA2157">
        <f>BQ2157*CI2157*1000*(LCI!$E$99)</f>
        <v>0</v>
      </c>
      <c r="DB2157">
        <f>BR2157*CJ2157*1000*(LCI!$E$96)</f>
        <v>13494766.282155596</v>
      </c>
    </row>
    <row r="2158" spans="1:106" x14ac:dyDescent="0.25">
      <c r="A2158" s="197">
        <v>40107</v>
      </c>
      <c r="B2158" s="197" t="s">
        <v>1936</v>
      </c>
      <c r="C2158" s="197" t="s">
        <v>1964</v>
      </c>
      <c r="D2158" s="197">
        <v>-96.309729500000003</v>
      </c>
      <c r="E2158" s="197">
        <v>35.464179999999999</v>
      </c>
      <c r="F2158">
        <v>2.11</v>
      </c>
      <c r="G2158">
        <f t="shared" si="202"/>
        <v>2.11</v>
      </c>
      <c r="H2158" s="198">
        <v>7.7</v>
      </c>
      <c r="Q2158" s="221">
        <f>(Q5243*10000)*TEA!$M$15*10^-6</f>
        <v>50.551899374249992</v>
      </c>
      <c r="R2158" s="221">
        <f>(R5243*10000)*TEA!$O$15*10^-6</f>
        <v>50.551899374249992</v>
      </c>
      <c r="AA2158">
        <f t="shared" si="204"/>
        <v>1</v>
      </c>
      <c r="AB2158" s="197">
        <v>40107</v>
      </c>
      <c r="AC2158" s="197">
        <v>2168</v>
      </c>
      <c r="AD2158" s="197">
        <f t="shared" si="203"/>
        <v>2168</v>
      </c>
      <c r="AE2158" s="197">
        <v>782</v>
      </c>
      <c r="AJ2158">
        <v>0</v>
      </c>
      <c r="AK2158">
        <v>0</v>
      </c>
      <c r="AU2158" s="198">
        <v>0.27272727299999999</v>
      </c>
      <c r="AV2158" s="6">
        <v>0</v>
      </c>
      <c r="AW2158" s="198">
        <v>0.38356000000000001</v>
      </c>
      <c r="BO2158" s="198"/>
      <c r="BP2158" s="354">
        <f t="shared" si="199"/>
        <v>1247.58545579304</v>
      </c>
      <c r="BQ2158" s="354">
        <f t="shared" si="200"/>
        <v>0</v>
      </c>
      <c r="BR2158" s="354">
        <f t="shared" si="201"/>
        <v>2309.5681840000002</v>
      </c>
      <c r="CG2158" s="198"/>
      <c r="CH2158">
        <f>(Transest!$J$14/HexExtSoy!$K$4)</f>
        <v>0.20257267294641951</v>
      </c>
      <c r="CI2158">
        <f>(HydroProcOil!$K$14/HexExtSoy!$K$4)</f>
        <v>0.10977777777777777</v>
      </c>
      <c r="CJ2158">
        <f>(StarchFerm!$K$24/StarchFerm!$K$4)</f>
        <v>0.33157302630665886</v>
      </c>
      <c r="CY2158" s="198"/>
      <c r="CZ2158">
        <f>BP2158*CH2158*1000*LCI!$E$93</f>
        <v>9540433.6992175132</v>
      </c>
      <c r="DA2158">
        <f>BQ2158*CI2158*1000*(LCI!$E$99)</f>
        <v>0</v>
      </c>
      <c r="DB2158">
        <f>BR2158*CJ2158*1000*(LCI!$E$96)</f>
        <v>20638054.304610744</v>
      </c>
    </row>
    <row r="2159" spans="1:106" x14ac:dyDescent="0.25">
      <c r="A2159" s="197">
        <v>40109</v>
      </c>
      <c r="B2159" s="197" t="s">
        <v>1936</v>
      </c>
      <c r="C2159" s="197" t="s">
        <v>1965</v>
      </c>
      <c r="D2159" s="197">
        <v>-97.404977099999996</v>
      </c>
      <c r="E2159" s="197">
        <v>35.539450000000002</v>
      </c>
      <c r="F2159">
        <v>1.87</v>
      </c>
      <c r="G2159">
        <f t="shared" si="202"/>
        <v>1.87</v>
      </c>
      <c r="H2159" s="198">
        <v>3.99</v>
      </c>
      <c r="Q2159" s="221">
        <f>(Q5244*10000)*TEA!$M$15*10^-6</f>
        <v>50.220271200149995</v>
      </c>
      <c r="R2159" s="221">
        <f>(R5244*10000)*TEA!$O$15*10^-6</f>
        <v>50.220271200149995</v>
      </c>
      <c r="AA2159">
        <f t="shared" si="204"/>
        <v>1</v>
      </c>
      <c r="AB2159" s="197">
        <v>40109</v>
      </c>
      <c r="AC2159" s="197">
        <v>605</v>
      </c>
      <c r="AD2159" s="197">
        <f t="shared" si="203"/>
        <v>605</v>
      </c>
      <c r="AE2159" s="197">
        <v>376</v>
      </c>
      <c r="AJ2159">
        <v>0</v>
      </c>
      <c r="AK2159">
        <v>0</v>
      </c>
      <c r="AU2159" s="198">
        <v>0.27272727299999999</v>
      </c>
      <c r="AV2159" s="6">
        <v>0</v>
      </c>
      <c r="AW2159" s="198">
        <v>0.38356000000000001</v>
      </c>
      <c r="BO2159" s="198"/>
      <c r="BP2159" s="354">
        <f t="shared" si="199"/>
        <v>308.55000030855001</v>
      </c>
      <c r="BQ2159" s="354">
        <f t="shared" si="200"/>
        <v>0</v>
      </c>
      <c r="BR2159" s="354">
        <f t="shared" si="201"/>
        <v>575.43205439999997</v>
      </c>
      <c r="CG2159" s="198"/>
      <c r="CH2159">
        <f>(Transest!$J$14/HexExtSoy!$K$4)</f>
        <v>0.20257267294641951</v>
      </c>
      <c r="CI2159">
        <f>(HydroProcOil!$K$14/HexExtSoy!$K$4)</f>
        <v>0.10977777777777777</v>
      </c>
      <c r="CJ2159">
        <f>(StarchFerm!$K$24/StarchFerm!$K$4)</f>
        <v>0.33157302630665886</v>
      </c>
      <c r="CY2159" s="198"/>
      <c r="CZ2159">
        <f>BP2159*CH2159*1000*LCI!$E$93</f>
        <v>2359518.3858295879</v>
      </c>
      <c r="DA2159">
        <f>BQ2159*CI2159*1000*(LCI!$E$99)</f>
        <v>0</v>
      </c>
      <c r="DB2159">
        <f>BR2159*CJ2159*1000*(LCI!$E$96)</f>
        <v>5141999.3008186175</v>
      </c>
    </row>
    <row r="2160" spans="1:106" x14ac:dyDescent="0.25">
      <c r="A2160" s="197">
        <v>40111</v>
      </c>
      <c r="B2160" s="197" t="s">
        <v>1936</v>
      </c>
      <c r="C2160" s="197" t="s">
        <v>1966</v>
      </c>
      <c r="D2160" s="197">
        <v>-95.960771899999997</v>
      </c>
      <c r="E2160" s="197">
        <v>35.657020000000003</v>
      </c>
      <c r="F2160">
        <v>2.3199999999999998</v>
      </c>
      <c r="G2160">
        <f t="shared" si="202"/>
        <v>2.3199999999999998</v>
      </c>
      <c r="H2160" s="198">
        <v>7.31</v>
      </c>
      <c r="Q2160" s="221">
        <f>(Q5245*10000)*TEA!$M$15*10^-6</f>
        <v>50.310871040249999</v>
      </c>
      <c r="R2160" s="221">
        <f>(R5245*10000)*TEA!$O$15*10^-6</f>
        <v>50.310871040249999</v>
      </c>
      <c r="AA2160">
        <f t="shared" si="204"/>
        <v>1</v>
      </c>
      <c r="AB2160" s="197">
        <v>40111</v>
      </c>
      <c r="AC2160" s="197">
        <v>855</v>
      </c>
      <c r="AD2160" s="197">
        <f t="shared" si="203"/>
        <v>855</v>
      </c>
      <c r="AE2160" s="197">
        <v>331</v>
      </c>
      <c r="AJ2160">
        <v>0</v>
      </c>
      <c r="AK2160">
        <v>0</v>
      </c>
      <c r="AU2160" s="198">
        <v>0.27272727299999999</v>
      </c>
      <c r="AV2160" s="6">
        <v>0</v>
      </c>
      <c r="AW2160" s="198">
        <v>0.38356000000000001</v>
      </c>
      <c r="BO2160" s="198"/>
      <c r="BP2160" s="354">
        <f t="shared" si="199"/>
        <v>540.98181872279997</v>
      </c>
      <c r="BQ2160" s="354">
        <f t="shared" si="200"/>
        <v>0</v>
      </c>
      <c r="BR2160" s="354">
        <f t="shared" si="201"/>
        <v>928.0656115999999</v>
      </c>
      <c r="CG2160" s="198"/>
      <c r="CH2160">
        <f>(Transest!$J$14/HexExtSoy!$K$4)</f>
        <v>0.20257267294641951</v>
      </c>
      <c r="CI2160">
        <f>(HydroProcOil!$K$14/HexExtSoy!$K$4)</f>
        <v>0.10977777777777777</v>
      </c>
      <c r="CJ2160">
        <f>(StarchFerm!$K$24/StarchFerm!$K$4)</f>
        <v>0.33157302630665886</v>
      </c>
      <c r="CY2160" s="198"/>
      <c r="CZ2160">
        <f>BP2160*CH2160*1000*LCI!$E$93</f>
        <v>4136952.0220370092</v>
      </c>
      <c r="DA2160">
        <f>BQ2160*CI2160*1000*(LCI!$E$99)</f>
        <v>0</v>
      </c>
      <c r="DB2160">
        <f>BR2160*CJ2160*1000*(LCI!$E$96)</f>
        <v>8293095.0569600426</v>
      </c>
    </row>
    <row r="2161" spans="1:106" x14ac:dyDescent="0.25">
      <c r="A2161" s="197">
        <v>40113</v>
      </c>
      <c r="B2161" s="197" t="s">
        <v>1936</v>
      </c>
      <c r="C2161" s="197" t="s">
        <v>1243</v>
      </c>
      <c r="D2161" s="197">
        <v>-96.404579799999993</v>
      </c>
      <c r="E2161" s="197">
        <v>36.634050000000002</v>
      </c>
      <c r="F2161">
        <v>1.7</v>
      </c>
      <c r="G2161">
        <f t="shared" si="202"/>
        <v>1.7</v>
      </c>
      <c r="H2161" s="198">
        <v>5.29</v>
      </c>
      <c r="Q2161" s="221">
        <f>(Q5246*10000)*TEA!$M$15*10^-6</f>
        <v>48.683008146150001</v>
      </c>
      <c r="R2161" s="221">
        <f>(R5246*10000)*TEA!$O$15*10^-6</f>
        <v>48.683008146150001</v>
      </c>
      <c r="AA2161">
        <f t="shared" si="204"/>
        <v>1</v>
      </c>
      <c r="AB2161" s="197">
        <v>40113</v>
      </c>
      <c r="AC2161" s="197">
        <v>6919</v>
      </c>
      <c r="AD2161" s="197">
        <f t="shared" si="203"/>
        <v>6919</v>
      </c>
      <c r="AE2161" s="197">
        <v>977</v>
      </c>
      <c r="AJ2161">
        <v>0</v>
      </c>
      <c r="AK2161">
        <v>0</v>
      </c>
      <c r="AU2161" s="198">
        <v>0.27272727299999999</v>
      </c>
      <c r="AV2161" s="6">
        <v>0</v>
      </c>
      <c r="AW2161" s="198">
        <v>0.38356000000000001</v>
      </c>
      <c r="BO2161" s="198"/>
      <c r="BP2161" s="354">
        <f t="shared" si="199"/>
        <v>3207.9000032078998</v>
      </c>
      <c r="BQ2161" s="354">
        <f t="shared" si="200"/>
        <v>0</v>
      </c>
      <c r="BR2161" s="354">
        <f t="shared" si="201"/>
        <v>1982.3646547999999</v>
      </c>
      <c r="CG2161" s="198"/>
      <c r="CH2161">
        <f>(Transest!$J$14/HexExtSoy!$K$4)</f>
        <v>0.20257267294641951</v>
      </c>
      <c r="CI2161">
        <f>(HydroProcOil!$K$14/HexExtSoy!$K$4)</f>
        <v>0.10977777777777777</v>
      </c>
      <c r="CJ2161">
        <f>(StarchFerm!$K$24/StarchFerm!$K$4)</f>
        <v>0.33157302630665886</v>
      </c>
      <c r="CY2161" s="198"/>
      <c r="CZ2161">
        <f>BP2161*CH2161*1000*LCI!$E$93</f>
        <v>24531191.151848111</v>
      </c>
      <c r="DA2161">
        <f>BQ2161*CI2161*1000*(LCI!$E$99)</f>
        <v>0</v>
      </c>
      <c r="DB2161">
        <f>BR2161*CJ2161*1000*(LCI!$E$96)</f>
        <v>17714198.55916379</v>
      </c>
    </row>
    <row r="2162" spans="1:106" x14ac:dyDescent="0.25">
      <c r="A2162" s="197">
        <v>40115</v>
      </c>
      <c r="B2162" s="197" t="s">
        <v>1936</v>
      </c>
      <c r="C2162" s="197" t="s">
        <v>1245</v>
      </c>
      <c r="D2162" s="197">
        <v>-94.818054000000004</v>
      </c>
      <c r="E2162" s="197">
        <v>36.8553</v>
      </c>
      <c r="F2162">
        <v>2.35</v>
      </c>
      <c r="G2162">
        <f t="shared" si="202"/>
        <v>2.35</v>
      </c>
      <c r="H2162" s="198">
        <v>8.02</v>
      </c>
      <c r="Q2162" s="221">
        <f>(Q5247*10000)*TEA!$M$15*10^-6</f>
        <v>47.940352559549993</v>
      </c>
      <c r="R2162" s="221">
        <f>(R5247*10000)*TEA!$O$15*10^-6</f>
        <v>47.940352559549993</v>
      </c>
      <c r="AA2162">
        <f t="shared" si="204"/>
        <v>1</v>
      </c>
      <c r="AB2162" s="197">
        <v>40115</v>
      </c>
      <c r="AC2162" s="197">
        <v>8811</v>
      </c>
      <c r="AD2162" s="197">
        <f t="shared" si="203"/>
        <v>8811</v>
      </c>
      <c r="AE2162" s="197">
        <v>4127</v>
      </c>
      <c r="AJ2162">
        <v>0</v>
      </c>
      <c r="AK2162">
        <v>0</v>
      </c>
      <c r="AU2162" s="198">
        <v>0.27272727299999999</v>
      </c>
      <c r="AV2162" s="6">
        <v>0</v>
      </c>
      <c r="AW2162" s="198">
        <v>0.38356000000000001</v>
      </c>
      <c r="BO2162" s="198"/>
      <c r="BP2162" s="354">
        <f t="shared" si="199"/>
        <v>5647.0500056470501</v>
      </c>
      <c r="BQ2162" s="354">
        <f t="shared" si="200"/>
        <v>0</v>
      </c>
      <c r="BR2162" s="354">
        <f t="shared" si="201"/>
        <v>12695.2760024</v>
      </c>
      <c r="CG2162" s="198"/>
      <c r="CH2162">
        <f>(Transest!$J$14/HexExtSoy!$K$4)</f>
        <v>0.20257267294641951</v>
      </c>
      <c r="CI2162">
        <f>(HydroProcOil!$K$14/HexExtSoy!$K$4)</f>
        <v>0.10977777777777777</v>
      </c>
      <c r="CJ2162">
        <f>(StarchFerm!$K$24/StarchFerm!$K$4)</f>
        <v>0.33157302630665886</v>
      </c>
      <c r="CY2162" s="198"/>
      <c r="CZ2162">
        <f>BP2162*CH2162*1000*LCI!$E$93</f>
        <v>43183660.024952114</v>
      </c>
      <c r="DA2162">
        <f>BQ2162*CI2162*1000*(LCI!$E$99)</f>
        <v>0</v>
      </c>
      <c r="DB2162">
        <f>BR2162*CJ2162*1000*(LCI!$E$96)</f>
        <v>113443628.71148419</v>
      </c>
    </row>
    <row r="2163" spans="1:106" x14ac:dyDescent="0.25">
      <c r="A2163" s="197">
        <v>40117</v>
      </c>
      <c r="B2163" s="197" t="s">
        <v>1936</v>
      </c>
      <c r="C2163" s="197" t="s">
        <v>1246</v>
      </c>
      <c r="D2163" s="197">
        <v>-96.699004900000006</v>
      </c>
      <c r="E2163" s="197">
        <v>36.316809999999997</v>
      </c>
      <c r="F2163">
        <v>1.33</v>
      </c>
      <c r="G2163">
        <f t="shared" si="202"/>
        <v>1.33</v>
      </c>
      <c r="H2163" s="198">
        <v>0</v>
      </c>
      <c r="Q2163" s="221">
        <f>(Q5248*10000)*TEA!$M$15*10^-6</f>
        <v>49.190247361349996</v>
      </c>
      <c r="R2163" s="221">
        <f>(R5248*10000)*TEA!$O$15*10^-6</f>
        <v>49.190247361349996</v>
      </c>
      <c r="AA2163">
        <f t="shared" si="204"/>
        <v>1</v>
      </c>
      <c r="AB2163" s="197">
        <v>40117</v>
      </c>
      <c r="AC2163" s="197">
        <v>4364</v>
      </c>
      <c r="AD2163" s="197">
        <f t="shared" si="203"/>
        <v>4364</v>
      </c>
      <c r="AE2163" s="197">
        <v>0</v>
      </c>
      <c r="AJ2163">
        <v>0</v>
      </c>
      <c r="AK2163">
        <v>0</v>
      </c>
      <c r="AU2163" s="198">
        <v>0.27272727299999999</v>
      </c>
      <c r="AV2163" s="6">
        <v>0</v>
      </c>
      <c r="AW2163" s="198">
        <v>0.38356000000000001</v>
      </c>
      <c r="BO2163" s="198"/>
      <c r="BP2163" s="354">
        <f t="shared" si="199"/>
        <v>1582.9418197647599</v>
      </c>
      <c r="BQ2163" s="354">
        <f t="shared" si="200"/>
        <v>0</v>
      </c>
      <c r="BR2163" s="354">
        <f t="shared" si="201"/>
        <v>0</v>
      </c>
      <c r="CG2163" s="198"/>
      <c r="CH2163">
        <f>(Transest!$J$14/HexExtSoy!$K$4)</f>
        <v>0.20257267294641951</v>
      </c>
      <c r="CI2163">
        <f>(HydroProcOil!$K$14/HexExtSoy!$K$4)</f>
        <v>0.10977777777777777</v>
      </c>
      <c r="CJ2163">
        <f>(StarchFerm!$K$24/StarchFerm!$K$4)</f>
        <v>0.33157302630665886</v>
      </c>
      <c r="CY2163" s="198"/>
      <c r="CZ2163">
        <f>BP2163*CH2163*1000*LCI!$E$93</f>
        <v>12104943.521952735</v>
      </c>
      <c r="DA2163">
        <f>BQ2163*CI2163*1000*(LCI!$E$99)</f>
        <v>0</v>
      </c>
      <c r="DB2163">
        <f>BR2163*CJ2163*1000*(LCI!$E$96)</f>
        <v>0</v>
      </c>
    </row>
    <row r="2164" spans="1:106" x14ac:dyDescent="0.25">
      <c r="A2164" s="197">
        <v>40119</v>
      </c>
      <c r="B2164" s="197" t="s">
        <v>1936</v>
      </c>
      <c r="C2164" s="197" t="s">
        <v>1967</v>
      </c>
      <c r="D2164" s="197">
        <v>-96.975147800000002</v>
      </c>
      <c r="E2164" s="197">
        <v>36.06935</v>
      </c>
      <c r="F2164">
        <v>1.72</v>
      </c>
      <c r="G2164">
        <f t="shared" si="202"/>
        <v>1.72</v>
      </c>
      <c r="H2164" s="198">
        <v>0</v>
      </c>
      <c r="Q2164" s="221">
        <f>(Q5249*10000)*TEA!$M$15*10^-6</f>
        <v>49.502642583149999</v>
      </c>
      <c r="R2164" s="221">
        <f>(R5249*10000)*TEA!$O$15*10^-6</f>
        <v>49.502642583149999</v>
      </c>
      <c r="AA2164">
        <f t="shared" si="204"/>
        <v>1</v>
      </c>
      <c r="AB2164" s="197">
        <v>40119</v>
      </c>
      <c r="AC2164" s="197">
        <v>687</v>
      </c>
      <c r="AD2164" s="197">
        <f t="shared" si="203"/>
        <v>687</v>
      </c>
      <c r="AE2164" s="197">
        <v>0</v>
      </c>
      <c r="AJ2164">
        <v>0</v>
      </c>
      <c r="AK2164">
        <v>0</v>
      </c>
      <c r="AU2164" s="198">
        <v>0.27272727299999999</v>
      </c>
      <c r="AV2164" s="6">
        <v>0</v>
      </c>
      <c r="AW2164" s="198">
        <v>0.38356000000000001</v>
      </c>
      <c r="BO2164" s="198"/>
      <c r="BP2164" s="354">
        <f t="shared" si="199"/>
        <v>322.26545486771994</v>
      </c>
      <c r="BQ2164" s="354">
        <f t="shared" si="200"/>
        <v>0</v>
      </c>
      <c r="BR2164" s="354">
        <f t="shared" si="201"/>
        <v>0</v>
      </c>
      <c r="CG2164" s="198"/>
      <c r="CH2164">
        <f>(Transest!$J$14/HexExtSoy!$K$4)</f>
        <v>0.20257267294641951</v>
      </c>
      <c r="CI2164">
        <f>(HydroProcOil!$K$14/HexExtSoy!$K$4)</f>
        <v>0.10977777777777777</v>
      </c>
      <c r="CJ2164">
        <f>(StarchFerm!$K$24/StarchFerm!$K$4)</f>
        <v>0.33157302630665886</v>
      </c>
      <c r="CY2164" s="198"/>
      <c r="CZ2164">
        <f>BP2164*CH2164*1000*LCI!$E$93</f>
        <v>2464402.0908045024</v>
      </c>
      <c r="DA2164">
        <f>BQ2164*CI2164*1000*(LCI!$E$99)</f>
        <v>0</v>
      </c>
      <c r="DB2164">
        <f>BR2164*CJ2164*1000*(LCI!$E$96)</f>
        <v>0</v>
      </c>
    </row>
    <row r="2165" spans="1:106" x14ac:dyDescent="0.25">
      <c r="A2165" s="197">
        <v>40121</v>
      </c>
      <c r="B2165" s="197" t="s">
        <v>1936</v>
      </c>
      <c r="C2165" s="197" t="s">
        <v>1968</v>
      </c>
      <c r="D2165" s="197">
        <v>-95.743979699999997</v>
      </c>
      <c r="E2165" s="197">
        <v>34.948799999999999</v>
      </c>
      <c r="F2165">
        <v>2.69</v>
      </c>
      <c r="G2165">
        <f t="shared" si="202"/>
        <v>2.69</v>
      </c>
      <c r="H2165" s="198">
        <v>6.28</v>
      </c>
      <c r="Q2165" s="221">
        <f>(Q5250*10000)*TEA!$M$15*10^-6</f>
        <v>51.521644415700003</v>
      </c>
      <c r="R2165" s="221">
        <f>(R5250*10000)*TEA!$O$15*10^-6</f>
        <v>51.521644415700003</v>
      </c>
      <c r="AA2165">
        <f t="shared" si="204"/>
        <v>1</v>
      </c>
      <c r="AB2165" s="197">
        <v>40121</v>
      </c>
      <c r="AC2165" s="197">
        <v>41</v>
      </c>
      <c r="AD2165" s="197">
        <f t="shared" si="203"/>
        <v>41</v>
      </c>
      <c r="AE2165" s="197">
        <v>250</v>
      </c>
      <c r="AJ2165">
        <v>0</v>
      </c>
      <c r="AK2165">
        <v>0</v>
      </c>
      <c r="AU2165" s="198">
        <v>0.27272727299999999</v>
      </c>
      <c r="AV2165" s="6">
        <v>0</v>
      </c>
      <c r="AW2165" s="198">
        <v>0.38356000000000001</v>
      </c>
      <c r="BO2165" s="198"/>
      <c r="BP2165" s="354">
        <f t="shared" si="199"/>
        <v>30.079090939169998</v>
      </c>
      <c r="BQ2165" s="354">
        <f t="shared" si="200"/>
        <v>0</v>
      </c>
      <c r="BR2165" s="354">
        <f t="shared" si="201"/>
        <v>602.18920000000003</v>
      </c>
      <c r="CG2165" s="198"/>
      <c r="CH2165">
        <f>(Transest!$J$14/HexExtSoy!$K$4)</f>
        <v>0.20257267294641951</v>
      </c>
      <c r="CI2165">
        <f>(HydroProcOil!$K$14/HexExtSoy!$K$4)</f>
        <v>0.10977777777777777</v>
      </c>
      <c r="CJ2165">
        <f>(StarchFerm!$K$24/StarchFerm!$K$4)</f>
        <v>0.33157302630665886</v>
      </c>
      <c r="CY2165" s="198"/>
      <c r="CZ2165">
        <f>BP2165*CH2165*1000*LCI!$E$93</f>
        <v>230018.36988831506</v>
      </c>
      <c r="DA2165">
        <f>BQ2165*CI2165*1000*(LCI!$E$99)</f>
        <v>0</v>
      </c>
      <c r="DB2165">
        <f>BR2165*CJ2165*1000*(LCI!$E$96)</f>
        <v>5381098.2924633585</v>
      </c>
    </row>
    <row r="2166" spans="1:106" x14ac:dyDescent="0.25">
      <c r="A2166" s="197">
        <v>40123</v>
      </c>
      <c r="B2166" s="197" t="s">
        <v>1936</v>
      </c>
      <c r="C2166" s="197" t="s">
        <v>1581</v>
      </c>
      <c r="D2166" s="197">
        <v>-96.674562300000005</v>
      </c>
      <c r="E2166" s="197">
        <v>34.730759999999997</v>
      </c>
      <c r="F2166">
        <v>2.2599999999999998</v>
      </c>
      <c r="G2166">
        <f t="shared" si="202"/>
        <v>2.2599999999999998</v>
      </c>
      <c r="H2166" s="198">
        <v>6.21</v>
      </c>
      <c r="Q2166" s="221">
        <f>(Q5251*10000)*TEA!$M$15*10^-6</f>
        <v>51.790844909700006</v>
      </c>
      <c r="R2166" s="221">
        <f>(R5251*10000)*TEA!$O$15*10^-6</f>
        <v>51.790844909700006</v>
      </c>
      <c r="AA2166">
        <f t="shared" si="204"/>
        <v>1</v>
      </c>
      <c r="AB2166" s="197">
        <v>40123</v>
      </c>
      <c r="AC2166" s="197">
        <v>135</v>
      </c>
      <c r="AD2166" s="197">
        <f t="shared" si="203"/>
        <v>135</v>
      </c>
      <c r="AE2166" s="197">
        <v>40</v>
      </c>
      <c r="AJ2166">
        <v>0</v>
      </c>
      <c r="AK2166">
        <v>0</v>
      </c>
      <c r="AU2166" s="198">
        <v>0.27272727299999999</v>
      </c>
      <c r="AV2166" s="6">
        <v>0</v>
      </c>
      <c r="AW2166" s="198">
        <v>0.38356000000000001</v>
      </c>
      <c r="BO2166" s="198"/>
      <c r="BP2166" s="354">
        <f t="shared" si="199"/>
        <v>83.209090992299991</v>
      </c>
      <c r="BQ2166" s="354">
        <f t="shared" si="200"/>
        <v>0</v>
      </c>
      <c r="BR2166" s="354">
        <f t="shared" si="201"/>
        <v>95.27630400000001</v>
      </c>
      <c r="CG2166" s="198"/>
      <c r="CH2166">
        <f>(Transest!$J$14/HexExtSoy!$K$4)</f>
        <v>0.20257267294641951</v>
      </c>
      <c r="CI2166">
        <f>(HydroProcOil!$K$14/HexExtSoy!$K$4)</f>
        <v>0.10977777777777777</v>
      </c>
      <c r="CJ2166">
        <f>(StarchFerm!$K$24/StarchFerm!$K$4)</f>
        <v>0.33157302630665886</v>
      </c>
      <c r="CY2166" s="198"/>
      <c r="CZ2166">
        <f>BP2166*CH2166*1000*LCI!$E$93</f>
        <v>636309.77108463983</v>
      </c>
      <c r="DA2166">
        <f>BQ2166*CI2166*1000*(LCI!$E$99)</f>
        <v>0</v>
      </c>
      <c r="DB2166">
        <f>BR2166*CJ2166*1000*(LCI!$E$96)</f>
        <v>851378.86359738756</v>
      </c>
    </row>
    <row r="2167" spans="1:106" x14ac:dyDescent="0.25">
      <c r="A2167" s="197">
        <v>40125</v>
      </c>
      <c r="B2167" s="197" t="s">
        <v>1936</v>
      </c>
      <c r="C2167" s="197" t="s">
        <v>1247</v>
      </c>
      <c r="D2167" s="197">
        <v>-96.944520699999998</v>
      </c>
      <c r="E2167" s="197">
        <v>35.201560000000001</v>
      </c>
      <c r="F2167">
        <v>2.2200000000000002</v>
      </c>
      <c r="G2167">
        <f t="shared" si="202"/>
        <v>2.2200000000000002</v>
      </c>
      <c r="H2167" s="198">
        <v>5.19</v>
      </c>
      <c r="Q2167" s="221">
        <f>(Q5252*10000)*TEA!$M$15*10^-6</f>
        <v>50.855076426149999</v>
      </c>
      <c r="R2167" s="221">
        <f>(R5252*10000)*TEA!$O$15*10^-6</f>
        <v>50.855076426149999</v>
      </c>
      <c r="AA2167">
        <f t="shared" si="204"/>
        <v>1</v>
      </c>
      <c r="AB2167" s="197">
        <v>40125</v>
      </c>
      <c r="AC2167" s="197">
        <v>1673</v>
      </c>
      <c r="AD2167" s="197">
        <f t="shared" si="203"/>
        <v>1673</v>
      </c>
      <c r="AE2167" s="197">
        <v>830</v>
      </c>
      <c r="AJ2167">
        <v>0</v>
      </c>
      <c r="AK2167">
        <v>0</v>
      </c>
      <c r="AU2167" s="198">
        <v>0.27272727299999999</v>
      </c>
      <c r="AV2167" s="6">
        <v>0</v>
      </c>
      <c r="AW2167" s="198">
        <v>0.38356000000000001</v>
      </c>
      <c r="BO2167" s="198"/>
      <c r="BP2167" s="354">
        <f t="shared" si="199"/>
        <v>1012.9254555583801</v>
      </c>
      <c r="BQ2167" s="354">
        <f t="shared" si="200"/>
        <v>0</v>
      </c>
      <c r="BR2167" s="354">
        <f t="shared" si="201"/>
        <v>1652.2614120000003</v>
      </c>
      <c r="CG2167" s="198"/>
      <c r="CH2167">
        <f>(Transest!$J$14/HexExtSoy!$K$4)</f>
        <v>0.20257267294641951</v>
      </c>
      <c r="CI2167">
        <f>(HydroProcOil!$K$14/HexExtSoy!$K$4)</f>
        <v>0.10977777777777777</v>
      </c>
      <c r="CJ2167">
        <f>(StarchFerm!$K$24/StarchFerm!$K$4)</f>
        <v>0.33157302630665886</v>
      </c>
      <c r="CY2167" s="198"/>
      <c r="CZ2167">
        <f>BP2167*CH2167*1000*LCI!$E$93</f>
        <v>7745960.8928043842</v>
      </c>
      <c r="DA2167">
        <f>BQ2167*CI2167*1000*(LCI!$E$99)</f>
        <v>0</v>
      </c>
      <c r="DB2167">
        <f>BR2167*CJ2167*1000*(LCI!$E$96)</f>
        <v>14764431.283085614</v>
      </c>
    </row>
    <row r="2168" spans="1:106" x14ac:dyDescent="0.25">
      <c r="A2168" s="197">
        <v>40127</v>
      </c>
      <c r="B2168" s="197" t="s">
        <v>1936</v>
      </c>
      <c r="C2168" s="197" t="s">
        <v>1969</v>
      </c>
      <c r="D2168" s="197">
        <v>-95.384274099999999</v>
      </c>
      <c r="E2168" s="197">
        <v>34.44979</v>
      </c>
      <c r="F2168">
        <v>0</v>
      </c>
      <c r="G2168">
        <f t="shared" si="202"/>
        <v>0</v>
      </c>
      <c r="H2168" s="198">
        <v>0</v>
      </c>
      <c r="Q2168" s="221">
        <f>(Q5253*10000)*TEA!$M$15*10^-6</f>
        <v>52.384794196500003</v>
      </c>
      <c r="R2168" s="221">
        <f>(R5253*10000)*TEA!$O$15*10^-6</f>
        <v>52.384794196500003</v>
      </c>
      <c r="AA2168">
        <f t="shared" si="204"/>
        <v>1</v>
      </c>
      <c r="AB2168" s="197">
        <v>40127</v>
      </c>
      <c r="AC2168" s="197">
        <v>0</v>
      </c>
      <c r="AD2168" s="197">
        <f t="shared" si="203"/>
        <v>0</v>
      </c>
      <c r="AE2168" s="197">
        <v>0</v>
      </c>
      <c r="AJ2168">
        <v>0</v>
      </c>
      <c r="AK2168">
        <v>0</v>
      </c>
      <c r="AU2168" s="198">
        <v>0.27272727299999999</v>
      </c>
      <c r="AV2168" s="6">
        <v>0</v>
      </c>
      <c r="AW2168" s="198">
        <v>0.38356000000000001</v>
      </c>
      <c r="BO2168" s="198"/>
      <c r="BP2168" s="354">
        <f t="shared" si="199"/>
        <v>0</v>
      </c>
      <c r="BQ2168" s="354">
        <f t="shared" si="200"/>
        <v>0</v>
      </c>
      <c r="BR2168" s="354">
        <f t="shared" si="201"/>
        <v>0</v>
      </c>
      <c r="CG2168" s="198"/>
      <c r="CH2168">
        <f>(Transest!$J$14/HexExtSoy!$K$4)</f>
        <v>0.20257267294641951</v>
      </c>
      <c r="CI2168">
        <f>(HydroProcOil!$K$14/HexExtSoy!$K$4)</f>
        <v>0.10977777777777777</v>
      </c>
      <c r="CJ2168">
        <f>(StarchFerm!$K$24/StarchFerm!$K$4)</f>
        <v>0.33157302630665886</v>
      </c>
      <c r="CY2168" s="198"/>
      <c r="CZ2168">
        <f>BP2168*CH2168*1000*LCI!$E$93</f>
        <v>0</v>
      </c>
      <c r="DA2168">
        <f>BQ2168*CI2168*1000*(LCI!$E$99)</f>
        <v>0</v>
      </c>
      <c r="DB2168">
        <f>BR2168*CJ2168*1000*(LCI!$E$96)</f>
        <v>0</v>
      </c>
    </row>
    <row r="2169" spans="1:106" x14ac:dyDescent="0.25">
      <c r="A2169" s="197">
        <v>40129</v>
      </c>
      <c r="B2169" s="197" t="s">
        <v>1936</v>
      </c>
      <c r="C2169" s="197" t="s">
        <v>1970</v>
      </c>
      <c r="D2169" s="197">
        <v>-99.699927299999999</v>
      </c>
      <c r="E2169" s="197">
        <v>35.683129999999998</v>
      </c>
      <c r="F2169">
        <v>0</v>
      </c>
      <c r="G2169">
        <f t="shared" si="202"/>
        <v>0</v>
      </c>
      <c r="H2169" s="198">
        <v>0</v>
      </c>
      <c r="Q2169" s="221">
        <f>(Q5254*10000)*TEA!$M$15*10^-6</f>
        <v>49.457839716449989</v>
      </c>
      <c r="R2169" s="221">
        <f>(R5254*10000)*TEA!$O$15*10^-6</f>
        <v>49.457839716449989</v>
      </c>
      <c r="AA2169">
        <f t="shared" si="204"/>
        <v>1</v>
      </c>
      <c r="AB2169" s="197">
        <v>40129</v>
      </c>
      <c r="AC2169" s="197">
        <v>0</v>
      </c>
      <c r="AD2169" s="197">
        <f t="shared" si="203"/>
        <v>0</v>
      </c>
      <c r="AE2169" s="197">
        <v>0</v>
      </c>
      <c r="AJ2169">
        <v>0</v>
      </c>
      <c r="AK2169">
        <v>0</v>
      </c>
      <c r="AU2169" s="198">
        <v>0.27272727299999999</v>
      </c>
      <c r="AV2169" s="6">
        <v>0</v>
      </c>
      <c r="AW2169" s="198">
        <v>0.38356000000000001</v>
      </c>
      <c r="BO2169" s="198"/>
      <c r="BP2169" s="354">
        <f t="shared" si="199"/>
        <v>0</v>
      </c>
      <c r="BQ2169" s="354">
        <f t="shared" si="200"/>
        <v>0</v>
      </c>
      <c r="BR2169" s="354">
        <f t="shared" si="201"/>
        <v>0</v>
      </c>
      <c r="CG2169" s="198"/>
      <c r="CH2169">
        <f>(Transest!$J$14/HexExtSoy!$K$4)</f>
        <v>0.20257267294641951</v>
      </c>
      <c r="CI2169">
        <f>(HydroProcOil!$K$14/HexExtSoy!$K$4)</f>
        <v>0.10977777777777777</v>
      </c>
      <c r="CJ2169">
        <f>(StarchFerm!$K$24/StarchFerm!$K$4)</f>
        <v>0.33157302630665886</v>
      </c>
      <c r="CY2169" s="198"/>
      <c r="CZ2169">
        <f>BP2169*CH2169*1000*LCI!$E$93</f>
        <v>0</v>
      </c>
      <c r="DA2169">
        <f>BQ2169*CI2169*1000*(LCI!$E$99)</f>
        <v>0</v>
      </c>
      <c r="DB2169">
        <f>BR2169*CJ2169*1000*(LCI!$E$96)</f>
        <v>0</v>
      </c>
    </row>
    <row r="2170" spans="1:106" x14ac:dyDescent="0.25">
      <c r="A2170" s="197">
        <v>40131</v>
      </c>
      <c r="B2170" s="197" t="s">
        <v>1936</v>
      </c>
      <c r="C2170" s="197" t="s">
        <v>1971</v>
      </c>
      <c r="D2170" s="197">
        <v>-95.612133</v>
      </c>
      <c r="E2170" s="197">
        <v>36.3979</v>
      </c>
      <c r="F2170">
        <v>1.63</v>
      </c>
      <c r="G2170">
        <f t="shared" si="202"/>
        <v>1.63</v>
      </c>
      <c r="H2170" s="198">
        <v>6.98</v>
      </c>
      <c r="Q2170" s="221">
        <f>(Q5255*10000)*TEA!$M$15*10^-6</f>
        <v>48.990485098799994</v>
      </c>
      <c r="R2170" s="221">
        <f>(R5255*10000)*TEA!$O$15*10^-6</f>
        <v>48.990485098799994</v>
      </c>
      <c r="AA2170">
        <f t="shared" si="204"/>
        <v>1</v>
      </c>
      <c r="AB2170" s="197">
        <v>40131</v>
      </c>
      <c r="AC2170" s="197">
        <v>958</v>
      </c>
      <c r="AD2170" s="197">
        <f t="shared" si="203"/>
        <v>958</v>
      </c>
      <c r="AE2170" s="197">
        <v>300</v>
      </c>
      <c r="AJ2170">
        <v>0</v>
      </c>
      <c r="AK2170">
        <v>0</v>
      </c>
      <c r="AU2170" s="198">
        <v>0.27272727299999999</v>
      </c>
      <c r="AV2170" s="6">
        <v>0</v>
      </c>
      <c r="AW2170" s="198">
        <v>0.38356000000000001</v>
      </c>
      <c r="BO2170" s="198"/>
      <c r="BP2170" s="354">
        <f t="shared" si="199"/>
        <v>425.87454588041999</v>
      </c>
      <c r="BQ2170" s="354">
        <f t="shared" si="200"/>
        <v>0</v>
      </c>
      <c r="BR2170" s="354">
        <f t="shared" si="201"/>
        <v>803.17464000000007</v>
      </c>
      <c r="CG2170" s="198"/>
      <c r="CH2170">
        <f>(Transest!$J$14/HexExtSoy!$K$4)</f>
        <v>0.20257267294641951</v>
      </c>
      <c r="CI2170">
        <f>(HydroProcOil!$K$14/HexExtSoy!$K$4)</f>
        <v>0.10977777777777777</v>
      </c>
      <c r="CJ2170">
        <f>(StarchFerm!$K$24/StarchFerm!$K$4)</f>
        <v>0.33157302630665886</v>
      </c>
      <c r="CY2170" s="198"/>
      <c r="CZ2170">
        <f>BP2170*CH2170*1000*LCI!$E$93</f>
        <v>3256713.0774811818</v>
      </c>
      <c r="DA2170">
        <f>BQ2170*CI2170*1000*(LCI!$E$99)</f>
        <v>0</v>
      </c>
      <c r="DB2170">
        <f>BR2170*CJ2170*1000*(LCI!$E$96)</f>
        <v>7177082.6907122759</v>
      </c>
    </row>
    <row r="2171" spans="1:106" x14ac:dyDescent="0.25">
      <c r="A2171" s="197">
        <v>40133</v>
      </c>
      <c r="B2171" s="197" t="s">
        <v>1936</v>
      </c>
      <c r="C2171" s="197" t="s">
        <v>905</v>
      </c>
      <c r="D2171" s="197">
        <v>-96.600141399999998</v>
      </c>
      <c r="E2171" s="197">
        <v>35.168149999999997</v>
      </c>
      <c r="F2171">
        <v>0</v>
      </c>
      <c r="G2171">
        <f t="shared" si="202"/>
        <v>0</v>
      </c>
      <c r="H2171" s="198">
        <v>0</v>
      </c>
      <c r="Q2171" s="221">
        <f>(Q5256*10000)*TEA!$M$15*10^-6</f>
        <v>51.00782150205</v>
      </c>
      <c r="R2171" s="221">
        <f>(R5256*10000)*TEA!$O$15*10^-6</f>
        <v>51.00782150205</v>
      </c>
      <c r="AA2171">
        <f t="shared" si="204"/>
        <v>1</v>
      </c>
      <c r="AB2171" s="197">
        <v>40133</v>
      </c>
      <c r="AC2171" s="197">
        <v>0</v>
      </c>
      <c r="AD2171" s="197">
        <f t="shared" si="203"/>
        <v>0</v>
      </c>
      <c r="AE2171" s="197">
        <v>0</v>
      </c>
      <c r="AJ2171">
        <v>0</v>
      </c>
      <c r="AK2171">
        <v>0</v>
      </c>
      <c r="AU2171" s="198">
        <v>0.27272727299999999</v>
      </c>
      <c r="AV2171" s="6">
        <v>0</v>
      </c>
      <c r="AW2171" s="198">
        <v>0.38356000000000001</v>
      </c>
      <c r="BO2171" s="198"/>
      <c r="BP2171" s="354">
        <f t="shared" si="199"/>
        <v>0</v>
      </c>
      <c r="BQ2171" s="354">
        <f t="shared" si="200"/>
        <v>0</v>
      </c>
      <c r="BR2171" s="354">
        <f t="shared" si="201"/>
        <v>0</v>
      </c>
      <c r="CG2171" s="198"/>
      <c r="CH2171">
        <f>(Transest!$J$14/HexExtSoy!$K$4)</f>
        <v>0.20257267294641951</v>
      </c>
      <c r="CI2171">
        <f>(HydroProcOil!$K$14/HexExtSoy!$K$4)</f>
        <v>0.10977777777777777</v>
      </c>
      <c r="CJ2171">
        <f>(StarchFerm!$K$24/StarchFerm!$K$4)</f>
        <v>0.33157302630665886</v>
      </c>
      <c r="CY2171" s="198"/>
      <c r="CZ2171">
        <f>BP2171*CH2171*1000*LCI!$E$93</f>
        <v>0</v>
      </c>
      <c r="DA2171">
        <f>BQ2171*CI2171*1000*(LCI!$E$99)</f>
        <v>0</v>
      </c>
      <c r="DB2171">
        <f>BR2171*CJ2171*1000*(LCI!$E$96)</f>
        <v>0</v>
      </c>
    </row>
    <row r="2172" spans="1:106" x14ac:dyDescent="0.25">
      <c r="A2172" s="197">
        <v>40135</v>
      </c>
      <c r="B2172" s="197" t="s">
        <v>1936</v>
      </c>
      <c r="C2172" s="197" t="s">
        <v>1972</v>
      </c>
      <c r="D2172" s="197">
        <v>-94.760490799999999</v>
      </c>
      <c r="E2172" s="197">
        <v>35.520539999999997</v>
      </c>
      <c r="F2172">
        <v>2.59</v>
      </c>
      <c r="G2172">
        <f t="shared" si="202"/>
        <v>2.59</v>
      </c>
      <c r="H2172" s="198">
        <v>10.93</v>
      </c>
      <c r="Q2172" s="221">
        <f>(Q5257*10000)*TEA!$M$15*10^-6</f>
        <v>50.58791210655</v>
      </c>
      <c r="R2172" s="221">
        <f>(R5257*10000)*TEA!$O$15*10^-6</f>
        <v>50.58791210655</v>
      </c>
      <c r="AA2172">
        <f t="shared" si="204"/>
        <v>1</v>
      </c>
      <c r="AB2172" s="197">
        <v>40135</v>
      </c>
      <c r="AC2172" s="197">
        <v>6316</v>
      </c>
      <c r="AD2172" s="197">
        <f t="shared" si="203"/>
        <v>6316</v>
      </c>
      <c r="AE2172" s="197">
        <v>3380</v>
      </c>
      <c r="AJ2172">
        <v>0</v>
      </c>
      <c r="AK2172">
        <v>0</v>
      </c>
      <c r="AU2172" s="198">
        <v>0.27272727299999999</v>
      </c>
      <c r="AV2172" s="6">
        <v>0</v>
      </c>
      <c r="AW2172" s="198">
        <v>0.38356000000000001</v>
      </c>
      <c r="BO2172" s="198"/>
      <c r="BP2172" s="354">
        <f t="shared" si="199"/>
        <v>4461.3927317341195</v>
      </c>
      <c r="BQ2172" s="354">
        <f t="shared" si="200"/>
        <v>0</v>
      </c>
      <c r="BR2172" s="354">
        <f t="shared" si="201"/>
        <v>14170.010504000002</v>
      </c>
      <c r="CG2172" s="198"/>
      <c r="CH2172">
        <f>(Transest!$J$14/HexExtSoy!$K$4)</f>
        <v>0.20257267294641951</v>
      </c>
      <c r="CI2172">
        <f>(HydroProcOil!$K$14/HexExtSoy!$K$4)</f>
        <v>0.10977777777777777</v>
      </c>
      <c r="CJ2172">
        <f>(StarchFerm!$K$24/StarchFerm!$K$4)</f>
        <v>0.33157302630665886</v>
      </c>
      <c r="CY2172" s="198"/>
      <c r="CZ2172">
        <f>BP2172*CH2172*1000*LCI!$E$93</f>
        <v>34116798.465099365</v>
      </c>
      <c r="DA2172">
        <f>BQ2172*CI2172*1000*(LCI!$E$99)</f>
        <v>0</v>
      </c>
      <c r="DB2172">
        <f>BR2172*CJ2172*1000*(LCI!$E$96)</f>
        <v>126621698.50814706</v>
      </c>
    </row>
    <row r="2173" spans="1:106" x14ac:dyDescent="0.25">
      <c r="A2173" s="197">
        <v>40137</v>
      </c>
      <c r="B2173" s="197" t="s">
        <v>1936</v>
      </c>
      <c r="C2173" s="197" t="s">
        <v>995</v>
      </c>
      <c r="D2173" s="197">
        <v>-97.846371599999998</v>
      </c>
      <c r="E2173" s="197">
        <v>34.484319999999997</v>
      </c>
      <c r="F2173">
        <v>0</v>
      </c>
      <c r="G2173">
        <f t="shared" si="202"/>
        <v>0</v>
      </c>
      <c r="H2173" s="198">
        <v>0</v>
      </c>
      <c r="Q2173" s="221">
        <f>(Q5258*10000)*TEA!$M$15*10^-6</f>
        <v>52.298170947449997</v>
      </c>
      <c r="R2173" s="221">
        <f>(R5258*10000)*TEA!$O$15*10^-6</f>
        <v>52.298170947449997</v>
      </c>
      <c r="AA2173">
        <f t="shared" si="204"/>
        <v>1</v>
      </c>
      <c r="AB2173" s="197">
        <v>40137</v>
      </c>
      <c r="AC2173" s="197">
        <v>0</v>
      </c>
      <c r="AD2173" s="197">
        <f t="shared" si="203"/>
        <v>0</v>
      </c>
      <c r="AE2173" s="197">
        <v>0</v>
      </c>
      <c r="AJ2173">
        <v>0</v>
      </c>
      <c r="AK2173">
        <v>0</v>
      </c>
      <c r="AU2173" s="198">
        <v>0.27272727299999999</v>
      </c>
      <c r="AV2173" s="6">
        <v>0</v>
      </c>
      <c r="AW2173" s="198">
        <v>0.38356000000000001</v>
      </c>
      <c r="BO2173" s="198"/>
      <c r="BP2173" s="354">
        <f t="shared" si="199"/>
        <v>0</v>
      </c>
      <c r="BQ2173" s="354">
        <f t="shared" si="200"/>
        <v>0</v>
      </c>
      <c r="BR2173" s="354">
        <f t="shared" si="201"/>
        <v>0</v>
      </c>
      <c r="CG2173" s="198"/>
      <c r="CH2173">
        <f>(Transest!$J$14/HexExtSoy!$K$4)</f>
        <v>0.20257267294641951</v>
      </c>
      <c r="CI2173">
        <f>(HydroProcOil!$K$14/HexExtSoy!$K$4)</f>
        <v>0.10977777777777777</v>
      </c>
      <c r="CJ2173">
        <f>(StarchFerm!$K$24/StarchFerm!$K$4)</f>
        <v>0.33157302630665886</v>
      </c>
      <c r="CY2173" s="198"/>
      <c r="CZ2173">
        <f>BP2173*CH2173*1000*LCI!$E$93</f>
        <v>0</v>
      </c>
      <c r="DA2173">
        <f>BQ2173*CI2173*1000*(LCI!$E$99)</f>
        <v>0</v>
      </c>
      <c r="DB2173">
        <f>BR2173*CJ2173*1000*(LCI!$E$96)</f>
        <v>0</v>
      </c>
    </row>
    <row r="2174" spans="1:106" x14ac:dyDescent="0.25">
      <c r="A2174" s="197">
        <v>40139</v>
      </c>
      <c r="B2174" s="197" t="s">
        <v>1936</v>
      </c>
      <c r="C2174" s="197" t="s">
        <v>1633</v>
      </c>
      <c r="D2174" s="197">
        <v>-101.47780299999999</v>
      </c>
      <c r="E2174" s="197">
        <v>36.745069999999998</v>
      </c>
      <c r="F2174">
        <v>3.17</v>
      </c>
      <c r="G2174">
        <f t="shared" si="202"/>
        <v>3.17</v>
      </c>
      <c r="H2174" s="198">
        <v>11.71</v>
      </c>
      <c r="Q2174" s="221">
        <f>(Q5259*10000)*TEA!$M$15*10^-6</f>
        <v>45.442091236499998</v>
      </c>
      <c r="R2174" s="221">
        <f>(R5259*10000)*TEA!$O$15*10^-6</f>
        <v>45.442091236499998</v>
      </c>
      <c r="AA2174">
        <f t="shared" si="204"/>
        <v>1</v>
      </c>
      <c r="AB2174" s="197">
        <v>40139</v>
      </c>
      <c r="AC2174" s="197">
        <v>5119</v>
      </c>
      <c r="AD2174" s="197">
        <f t="shared" si="203"/>
        <v>5119</v>
      </c>
      <c r="AE2174" s="197">
        <v>49771</v>
      </c>
      <c r="AJ2174">
        <v>0</v>
      </c>
      <c r="AK2174">
        <v>0</v>
      </c>
      <c r="AU2174" s="198">
        <v>0.27272727299999999</v>
      </c>
      <c r="AV2174" s="6">
        <v>0</v>
      </c>
      <c r="AW2174" s="198">
        <v>0.38356000000000001</v>
      </c>
      <c r="BO2174" s="198"/>
      <c r="BP2174" s="354">
        <f t="shared" si="199"/>
        <v>4425.6081862437895</v>
      </c>
      <c r="BQ2174" s="354">
        <f t="shared" si="200"/>
        <v>0</v>
      </c>
      <c r="BR2174" s="354">
        <f t="shared" si="201"/>
        <v>223545.82933960002</v>
      </c>
      <c r="CG2174" s="198"/>
      <c r="CH2174">
        <f>(Transest!$J$14/HexExtSoy!$K$4)</f>
        <v>0.20257267294641951</v>
      </c>
      <c r="CI2174">
        <f>(HydroProcOil!$K$14/HexExtSoy!$K$4)</f>
        <v>0.10977777777777777</v>
      </c>
      <c r="CJ2174">
        <f>(StarchFerm!$K$24/StarchFerm!$K$4)</f>
        <v>0.33157302630665886</v>
      </c>
      <c r="CY2174" s="198"/>
      <c r="CZ2174">
        <f>BP2174*CH2174*1000*LCI!$E$93</f>
        <v>33843149.808711238</v>
      </c>
      <c r="DA2174">
        <f>BQ2174*CI2174*1000*(LCI!$E$99)</f>
        <v>0</v>
      </c>
      <c r="DB2174">
        <f>BR2174*CJ2174*1000*(LCI!$E$96)</f>
        <v>1997581624.7561848</v>
      </c>
    </row>
    <row r="2175" spans="1:106" x14ac:dyDescent="0.25">
      <c r="A2175" s="197">
        <v>40141</v>
      </c>
      <c r="B2175" s="197" t="s">
        <v>1936</v>
      </c>
      <c r="C2175" s="197" t="s">
        <v>1973</v>
      </c>
      <c r="D2175" s="197">
        <v>-98.921205200000003</v>
      </c>
      <c r="E2175" s="197">
        <v>34.375349999999997</v>
      </c>
      <c r="F2175">
        <v>0</v>
      </c>
      <c r="G2175">
        <f t="shared" si="202"/>
        <v>0</v>
      </c>
      <c r="H2175" s="198">
        <v>4.6500000000000004</v>
      </c>
      <c r="Q2175" s="221">
        <f>(Q5260*10000)*TEA!$M$15*10^-6</f>
        <v>52.463694936149999</v>
      </c>
      <c r="R2175" s="221">
        <f>(R5260*10000)*TEA!$O$15*10^-6</f>
        <v>52.463694936149999</v>
      </c>
      <c r="AA2175">
        <f t="shared" si="204"/>
        <v>1</v>
      </c>
      <c r="AB2175" s="197">
        <v>40141</v>
      </c>
      <c r="AC2175" s="197">
        <v>0</v>
      </c>
      <c r="AD2175" s="197">
        <f t="shared" si="203"/>
        <v>0</v>
      </c>
      <c r="AE2175" s="197">
        <v>949</v>
      </c>
      <c r="AJ2175">
        <v>0</v>
      </c>
      <c r="AK2175">
        <v>0</v>
      </c>
      <c r="AU2175" s="198">
        <v>0.27272727299999999</v>
      </c>
      <c r="AV2175" s="6">
        <v>0</v>
      </c>
      <c r="AW2175" s="198">
        <v>0.38356000000000001</v>
      </c>
      <c r="BO2175" s="198"/>
      <c r="BP2175" s="354">
        <f t="shared" si="199"/>
        <v>0</v>
      </c>
      <c r="BQ2175" s="354">
        <f t="shared" si="200"/>
        <v>0</v>
      </c>
      <c r="BR2175" s="354">
        <f t="shared" si="201"/>
        <v>1692.5927460000003</v>
      </c>
      <c r="CG2175" s="198"/>
      <c r="CH2175">
        <f>(Transest!$J$14/HexExtSoy!$K$4)</f>
        <v>0.20257267294641951</v>
      </c>
      <c r="CI2175">
        <f>(HydroProcOil!$K$14/HexExtSoy!$K$4)</f>
        <v>0.10977777777777777</v>
      </c>
      <c r="CJ2175">
        <f>(StarchFerm!$K$24/StarchFerm!$K$4)</f>
        <v>0.33157302630665886</v>
      </c>
      <c r="CY2175" s="198"/>
      <c r="CZ2175">
        <f>BP2175*CH2175*1000*LCI!$E$93</f>
        <v>0</v>
      </c>
      <c r="DA2175">
        <f>BQ2175*CI2175*1000*(LCI!$E$99)</f>
        <v>0</v>
      </c>
      <c r="DB2175">
        <f>BR2175*CJ2175*1000*(LCI!$E$96)</f>
        <v>15124827.770634994</v>
      </c>
    </row>
    <row r="2176" spans="1:106" x14ac:dyDescent="0.25">
      <c r="A2176" s="197">
        <v>40143</v>
      </c>
      <c r="B2176" s="197" t="s">
        <v>1936</v>
      </c>
      <c r="C2176" s="197" t="s">
        <v>1974</v>
      </c>
      <c r="D2176" s="197">
        <v>-95.942805000000007</v>
      </c>
      <c r="E2176" s="197">
        <v>36.133839999999999</v>
      </c>
      <c r="F2176">
        <v>1.82</v>
      </c>
      <c r="G2176">
        <f t="shared" si="202"/>
        <v>1.82</v>
      </c>
      <c r="H2176" s="198">
        <v>0</v>
      </c>
      <c r="Q2176" s="221">
        <f>(Q5261*10000)*TEA!$M$15*10^-6</f>
        <v>49.489932096899999</v>
      </c>
      <c r="R2176" s="221">
        <f>(R5261*10000)*TEA!$O$15*10^-6</f>
        <v>49.489932096899999</v>
      </c>
      <c r="AA2176">
        <f t="shared" si="204"/>
        <v>1</v>
      </c>
      <c r="AB2176" s="197">
        <v>40143</v>
      </c>
      <c r="AC2176" s="197">
        <v>1412</v>
      </c>
      <c r="AD2176" s="197">
        <f t="shared" si="203"/>
        <v>1412</v>
      </c>
      <c r="AE2176" s="197">
        <v>0</v>
      </c>
      <c r="AJ2176">
        <v>0</v>
      </c>
      <c r="AK2176">
        <v>0</v>
      </c>
      <c r="AU2176" s="198">
        <v>0.27272727299999999</v>
      </c>
      <c r="AV2176" s="6">
        <v>0</v>
      </c>
      <c r="AW2176" s="198">
        <v>0.38356000000000001</v>
      </c>
      <c r="BO2176" s="198"/>
      <c r="BP2176" s="354">
        <f t="shared" si="199"/>
        <v>700.86545524632004</v>
      </c>
      <c r="BQ2176" s="354">
        <f t="shared" si="200"/>
        <v>0</v>
      </c>
      <c r="BR2176" s="354">
        <f t="shared" si="201"/>
        <v>0</v>
      </c>
      <c r="CG2176" s="198"/>
      <c r="CH2176">
        <f>(Transest!$J$14/HexExtSoy!$K$4)</f>
        <v>0.20257267294641951</v>
      </c>
      <c r="CI2176">
        <f>(HydroProcOil!$K$14/HexExtSoy!$K$4)</f>
        <v>0.10977777777777777</v>
      </c>
      <c r="CJ2176">
        <f>(StarchFerm!$K$24/StarchFerm!$K$4)</f>
        <v>0.33157302630665886</v>
      </c>
      <c r="CY2176" s="198"/>
      <c r="CZ2176">
        <f>BP2176*CH2176*1000*LCI!$E$93</f>
        <v>5359601.1213508714</v>
      </c>
      <c r="DA2176">
        <f>BQ2176*CI2176*1000*(LCI!$E$99)</f>
        <v>0</v>
      </c>
      <c r="DB2176">
        <f>BR2176*CJ2176*1000*(LCI!$E$96)</f>
        <v>0</v>
      </c>
    </row>
    <row r="2177" spans="1:106" x14ac:dyDescent="0.25">
      <c r="A2177" s="197">
        <v>40145</v>
      </c>
      <c r="B2177" s="197" t="s">
        <v>1936</v>
      </c>
      <c r="C2177" s="197" t="s">
        <v>1975</v>
      </c>
      <c r="D2177" s="197">
        <v>-95.538417899999999</v>
      </c>
      <c r="E2177" s="197">
        <v>35.985869999999998</v>
      </c>
      <c r="F2177">
        <v>1.97</v>
      </c>
      <c r="G2177">
        <f t="shared" si="202"/>
        <v>1.97</v>
      </c>
      <c r="H2177" s="198">
        <v>6.7</v>
      </c>
      <c r="Q2177" s="221">
        <f>(Q5262*10000)*TEA!$M$15*10^-6</f>
        <v>49.771909039950003</v>
      </c>
      <c r="R2177" s="221">
        <f>(R5262*10000)*TEA!$O$15*10^-6</f>
        <v>49.771909039950003</v>
      </c>
      <c r="AA2177">
        <f t="shared" si="204"/>
        <v>1</v>
      </c>
      <c r="AB2177" s="197">
        <v>40145</v>
      </c>
      <c r="AC2177" s="197">
        <v>16359</v>
      </c>
      <c r="AD2177" s="197">
        <f t="shared" si="203"/>
        <v>16359</v>
      </c>
      <c r="AE2177" s="197">
        <v>896</v>
      </c>
      <c r="AJ2177">
        <v>0</v>
      </c>
      <c r="AK2177">
        <v>0</v>
      </c>
      <c r="AU2177" s="198">
        <v>0.27272727299999999</v>
      </c>
      <c r="AV2177" s="6">
        <v>0</v>
      </c>
      <c r="AW2177" s="198">
        <v>0.38356000000000001</v>
      </c>
      <c r="BO2177" s="198"/>
      <c r="BP2177" s="354">
        <f t="shared" si="199"/>
        <v>8789.244554243789</v>
      </c>
      <c r="BQ2177" s="354">
        <f t="shared" si="200"/>
        <v>0</v>
      </c>
      <c r="BR2177" s="354">
        <f t="shared" si="201"/>
        <v>2302.5873919999999</v>
      </c>
      <c r="CG2177" s="198"/>
      <c r="CH2177">
        <f>(Transest!$J$14/HexExtSoy!$K$4)</f>
        <v>0.20257267294641951</v>
      </c>
      <c r="CI2177">
        <f>(HydroProcOil!$K$14/HexExtSoy!$K$4)</f>
        <v>0.10977777777777777</v>
      </c>
      <c r="CJ2177">
        <f>(StarchFerm!$K$24/StarchFerm!$K$4)</f>
        <v>0.33157302630665886</v>
      </c>
      <c r="CY2177" s="198"/>
      <c r="CZ2177">
        <f>BP2177*CH2177*1000*LCI!$E$93</f>
        <v>67212393.785617948</v>
      </c>
      <c r="DA2177">
        <f>BQ2177*CI2177*1000*(LCI!$E$99)</f>
        <v>0</v>
      </c>
      <c r="DB2177">
        <f>BR2177*CJ2177*1000*(LCI!$E$96)</f>
        <v>20575674.693831865</v>
      </c>
    </row>
    <row r="2178" spans="1:106" x14ac:dyDescent="0.25">
      <c r="A2178" s="197">
        <v>40147</v>
      </c>
      <c r="B2178" s="197" t="s">
        <v>1936</v>
      </c>
      <c r="C2178" s="197" t="s">
        <v>656</v>
      </c>
      <c r="D2178" s="197">
        <v>-95.913278300000002</v>
      </c>
      <c r="E2178" s="197">
        <v>36.727029999999999</v>
      </c>
      <c r="F2178">
        <v>1.93</v>
      </c>
      <c r="G2178">
        <f t="shared" si="202"/>
        <v>1.93</v>
      </c>
      <c r="H2178" s="198">
        <v>0</v>
      </c>
      <c r="Q2178" s="221">
        <f>(Q5263*10000)*TEA!$M$15*10^-6</f>
        <v>48.469390640550003</v>
      </c>
      <c r="R2178" s="221">
        <f>(R5263*10000)*TEA!$O$15*10^-6</f>
        <v>48.469390640550003</v>
      </c>
      <c r="AA2178">
        <f t="shared" si="204"/>
        <v>1</v>
      </c>
      <c r="AB2178" s="197">
        <v>40147</v>
      </c>
      <c r="AC2178" s="197">
        <v>3895</v>
      </c>
      <c r="AD2178" s="197">
        <f t="shared" si="203"/>
        <v>3895</v>
      </c>
      <c r="AE2178" s="197">
        <v>0</v>
      </c>
      <c r="AJ2178">
        <v>0</v>
      </c>
      <c r="AK2178">
        <v>0</v>
      </c>
      <c r="AU2178" s="198">
        <v>0.27272727299999999</v>
      </c>
      <c r="AV2178" s="6">
        <v>0</v>
      </c>
      <c r="AW2178" s="198">
        <v>0.38356000000000001</v>
      </c>
      <c r="BO2178" s="198"/>
      <c r="BP2178" s="354">
        <f t="shared" si="199"/>
        <v>2050.1863656865498</v>
      </c>
      <c r="BQ2178" s="354">
        <f t="shared" si="200"/>
        <v>0</v>
      </c>
      <c r="BR2178" s="354">
        <f t="shared" si="201"/>
        <v>0</v>
      </c>
      <c r="CG2178" s="198"/>
      <c r="CH2178">
        <f>(Transest!$J$14/HexExtSoy!$K$4)</f>
        <v>0.20257267294641951</v>
      </c>
      <c r="CI2178">
        <f>(HydroProcOil!$K$14/HexExtSoy!$K$4)</f>
        <v>0.10977777777777777</v>
      </c>
      <c r="CJ2178">
        <f>(StarchFerm!$K$24/StarchFerm!$K$4)</f>
        <v>0.33157302630665886</v>
      </c>
      <c r="CY2178" s="198"/>
      <c r="CZ2178">
        <f>BP2178*CH2178*1000*LCI!$E$93</f>
        <v>15678017.88811248</v>
      </c>
      <c r="DA2178">
        <f>BQ2178*CI2178*1000*(LCI!$E$99)</f>
        <v>0</v>
      </c>
      <c r="DB2178">
        <f>BR2178*CJ2178*1000*(LCI!$E$96)</f>
        <v>0</v>
      </c>
    </row>
    <row r="2179" spans="1:106" x14ac:dyDescent="0.25">
      <c r="A2179" s="197">
        <v>40149</v>
      </c>
      <c r="B2179" s="197" t="s">
        <v>1936</v>
      </c>
      <c r="C2179" s="197" t="s">
        <v>1976</v>
      </c>
      <c r="D2179" s="197">
        <v>-98.991707500000004</v>
      </c>
      <c r="E2179" s="197">
        <v>35.290730000000003</v>
      </c>
      <c r="F2179">
        <v>2.2999999999999998</v>
      </c>
      <c r="G2179">
        <f t="shared" si="202"/>
        <v>2.2999999999999998</v>
      </c>
      <c r="H2179" s="198">
        <v>0</v>
      </c>
      <c r="Q2179" s="221">
        <f>(Q5264*10000)*TEA!$M$15*10^-6</f>
        <v>50.557425664050001</v>
      </c>
      <c r="R2179" s="221">
        <f>(R5264*10000)*TEA!$O$15*10^-6</f>
        <v>50.557425664050001</v>
      </c>
      <c r="AA2179">
        <f t="shared" si="204"/>
        <v>1</v>
      </c>
      <c r="AB2179" s="197">
        <v>40149</v>
      </c>
      <c r="AC2179" s="197">
        <v>1855</v>
      </c>
      <c r="AD2179" s="197">
        <f t="shared" si="203"/>
        <v>1855</v>
      </c>
      <c r="AE2179" s="197">
        <v>0</v>
      </c>
      <c r="AJ2179">
        <v>0</v>
      </c>
      <c r="AK2179">
        <v>0</v>
      </c>
      <c r="AU2179" s="198">
        <v>0.27272727299999999</v>
      </c>
      <c r="AV2179" s="6">
        <v>0</v>
      </c>
      <c r="AW2179" s="198">
        <v>0.38356000000000001</v>
      </c>
      <c r="BO2179" s="198"/>
      <c r="BP2179" s="354">
        <f t="shared" ref="BP2179:BP2242" si="205">F2179*AC2179*AU2179</f>
        <v>1163.5909102544999</v>
      </c>
      <c r="BQ2179" s="354">
        <f t="shared" ref="BQ2179:BQ2242" si="206">G2179*AD2179*AV2179</f>
        <v>0</v>
      </c>
      <c r="BR2179" s="354">
        <f t="shared" ref="BR2179:BR2242" si="207">H2179*AE2179*AW2179</f>
        <v>0</v>
      </c>
      <c r="CG2179" s="198"/>
      <c r="CH2179">
        <f>(Transest!$J$14/HexExtSoy!$K$4)</f>
        <v>0.20257267294641951</v>
      </c>
      <c r="CI2179">
        <f>(HydroProcOil!$K$14/HexExtSoy!$K$4)</f>
        <v>0.10977777777777777</v>
      </c>
      <c r="CJ2179">
        <f>(StarchFerm!$K$24/StarchFerm!$K$4)</f>
        <v>0.33157302630665886</v>
      </c>
      <c r="CY2179" s="198"/>
      <c r="CZ2179">
        <f>BP2179*CH2179*1000*LCI!$E$93</f>
        <v>8898117.4642170295</v>
      </c>
      <c r="DA2179">
        <f>BQ2179*CI2179*1000*(LCI!$E$99)</f>
        <v>0</v>
      </c>
      <c r="DB2179">
        <f>BR2179*CJ2179*1000*(LCI!$E$96)</f>
        <v>0</v>
      </c>
    </row>
    <row r="2180" spans="1:106" x14ac:dyDescent="0.25">
      <c r="A2180" s="197">
        <v>40151</v>
      </c>
      <c r="B2180" s="197" t="s">
        <v>1936</v>
      </c>
      <c r="C2180" s="197" t="s">
        <v>1977</v>
      </c>
      <c r="D2180" s="197">
        <v>-98.872946099999993</v>
      </c>
      <c r="E2180" s="197">
        <v>36.770870000000002</v>
      </c>
      <c r="F2180">
        <v>1.17</v>
      </c>
      <c r="G2180">
        <f t="shared" ref="G2180:G2243" si="208">F2180</f>
        <v>1.17</v>
      </c>
      <c r="H2180" s="198">
        <v>0</v>
      </c>
      <c r="Q2180" s="221">
        <f>(Q5265*10000)*TEA!$M$15*10^-6</f>
        <v>47.954594020049996</v>
      </c>
      <c r="R2180" s="221">
        <f>(R5265*10000)*TEA!$O$15*10^-6</f>
        <v>47.954594020049996</v>
      </c>
      <c r="AA2180">
        <f t="shared" si="204"/>
        <v>1</v>
      </c>
      <c r="AB2180" s="197">
        <v>40151</v>
      </c>
      <c r="AC2180" s="197">
        <v>409</v>
      </c>
      <c r="AD2180" s="197">
        <f t="shared" ref="AD2180:AD2243" si="209">AC2180</f>
        <v>409</v>
      </c>
      <c r="AE2180" s="197">
        <v>0</v>
      </c>
      <c r="AJ2180">
        <v>0</v>
      </c>
      <c r="AK2180">
        <v>0</v>
      </c>
      <c r="AU2180" s="198">
        <v>0.27272727299999999</v>
      </c>
      <c r="AV2180" s="6">
        <v>0</v>
      </c>
      <c r="AW2180" s="198">
        <v>0.38356000000000001</v>
      </c>
      <c r="BO2180" s="198"/>
      <c r="BP2180" s="354">
        <f t="shared" si="205"/>
        <v>130.50818194868998</v>
      </c>
      <c r="BQ2180" s="354">
        <f t="shared" si="206"/>
        <v>0</v>
      </c>
      <c r="BR2180" s="354">
        <f t="shared" si="207"/>
        <v>0</v>
      </c>
      <c r="CG2180" s="198"/>
      <c r="CH2180">
        <f>(Transest!$J$14/HexExtSoy!$K$4)</f>
        <v>0.20257267294641951</v>
      </c>
      <c r="CI2180">
        <f>(HydroProcOil!$K$14/HexExtSoy!$K$4)</f>
        <v>0.10977777777777777</v>
      </c>
      <c r="CJ2180">
        <f>(StarchFerm!$K$24/StarchFerm!$K$4)</f>
        <v>0.33157302630665886</v>
      </c>
      <c r="CY2180" s="198"/>
      <c r="CZ2180">
        <f>BP2180*CH2180*1000*LCI!$E$93</f>
        <v>998011.52001682296</v>
      </c>
      <c r="DA2180">
        <f>BQ2180*CI2180*1000*(LCI!$E$99)</f>
        <v>0</v>
      </c>
      <c r="DB2180">
        <f>BR2180*CJ2180*1000*(LCI!$E$96)</f>
        <v>0</v>
      </c>
    </row>
    <row r="2181" spans="1:106" x14ac:dyDescent="0.25">
      <c r="A2181" s="197">
        <v>40153</v>
      </c>
      <c r="B2181" s="197" t="s">
        <v>1936</v>
      </c>
      <c r="C2181" s="197" t="s">
        <v>1978</v>
      </c>
      <c r="D2181" s="197">
        <v>-99.260005800000002</v>
      </c>
      <c r="E2181" s="197">
        <v>36.416400000000003</v>
      </c>
      <c r="F2181">
        <v>0</v>
      </c>
      <c r="G2181">
        <f t="shared" si="208"/>
        <v>0</v>
      </c>
      <c r="H2181" s="198">
        <v>0</v>
      </c>
      <c r="Q2181" s="221">
        <f>(Q5266*10000)*TEA!$M$15*10^-6</f>
        <v>48.358269865349996</v>
      </c>
      <c r="R2181" s="221">
        <f>(R5266*10000)*TEA!$O$15*10^-6</f>
        <v>48.358269865349996</v>
      </c>
      <c r="AA2181">
        <f t="shared" si="204"/>
        <v>1</v>
      </c>
      <c r="AB2181" s="197">
        <v>40153</v>
      </c>
      <c r="AC2181" s="197">
        <v>0</v>
      </c>
      <c r="AD2181" s="197">
        <f t="shared" si="209"/>
        <v>0</v>
      </c>
      <c r="AE2181" s="197">
        <v>0</v>
      </c>
      <c r="AJ2181">
        <v>0</v>
      </c>
      <c r="AK2181">
        <v>0</v>
      </c>
      <c r="AU2181" s="198">
        <v>0.27272727299999999</v>
      </c>
      <c r="AV2181" s="6">
        <v>0</v>
      </c>
      <c r="AW2181" s="198">
        <v>0.38356000000000001</v>
      </c>
      <c r="BO2181" s="198"/>
      <c r="BP2181" s="354">
        <f t="shared" si="205"/>
        <v>0</v>
      </c>
      <c r="BQ2181" s="354">
        <f t="shared" si="206"/>
        <v>0</v>
      </c>
      <c r="BR2181" s="354">
        <f t="shared" si="207"/>
        <v>0</v>
      </c>
      <c r="CG2181" s="198"/>
      <c r="CH2181">
        <f>(Transest!$J$14/HexExtSoy!$K$4)</f>
        <v>0.20257267294641951</v>
      </c>
      <c r="CI2181">
        <f>(HydroProcOil!$K$14/HexExtSoy!$K$4)</f>
        <v>0.10977777777777777</v>
      </c>
      <c r="CJ2181">
        <f>(StarchFerm!$K$24/StarchFerm!$K$4)</f>
        <v>0.33157302630665886</v>
      </c>
      <c r="CY2181" s="198"/>
      <c r="CZ2181">
        <f>BP2181*CH2181*1000*LCI!$E$93</f>
        <v>0</v>
      </c>
      <c r="DA2181">
        <f>BQ2181*CI2181*1000*(LCI!$E$99)</f>
        <v>0</v>
      </c>
      <c r="DB2181">
        <f>BR2181*CJ2181*1000*(LCI!$E$96)</f>
        <v>0</v>
      </c>
    </row>
    <row r="2182" spans="1:106" x14ac:dyDescent="0.25">
      <c r="A2182" s="197">
        <v>41001</v>
      </c>
      <c r="B2182" s="197" t="s">
        <v>1979</v>
      </c>
      <c r="C2182" s="197" t="s">
        <v>863</v>
      </c>
      <c r="D2182" s="197">
        <v>-117.67175899999999</v>
      </c>
      <c r="E2182" s="197">
        <v>44.715739999999997</v>
      </c>
      <c r="F2182">
        <v>0</v>
      </c>
      <c r="G2182">
        <f t="shared" si="208"/>
        <v>0</v>
      </c>
      <c r="H2182" s="198">
        <v>0</v>
      </c>
      <c r="Q2182" s="221">
        <f>(Q5267*10000)*TEA!$M$15*10^-6</f>
        <v>31.108895367164997</v>
      </c>
      <c r="R2182" s="221">
        <f>(R5267*10000)*TEA!$O$15*10^-6</f>
        <v>31.108895367164997</v>
      </c>
      <c r="AA2182">
        <f t="shared" si="204"/>
        <v>1</v>
      </c>
      <c r="AB2182" s="197">
        <v>41001</v>
      </c>
      <c r="AC2182" s="197">
        <v>0</v>
      </c>
      <c r="AD2182" s="197">
        <f t="shared" si="209"/>
        <v>0</v>
      </c>
      <c r="AE2182" s="197">
        <v>33</v>
      </c>
      <c r="AJ2182">
        <v>0</v>
      </c>
      <c r="AK2182">
        <v>0</v>
      </c>
      <c r="AU2182" s="198">
        <v>0.27272727299999999</v>
      </c>
      <c r="AV2182" s="6">
        <v>0</v>
      </c>
      <c r="AW2182" s="198">
        <v>0.38356000000000001</v>
      </c>
      <c r="BO2182" s="198"/>
      <c r="BP2182" s="354">
        <f t="shared" si="205"/>
        <v>0</v>
      </c>
      <c r="BQ2182" s="354">
        <f t="shared" si="206"/>
        <v>0</v>
      </c>
      <c r="BR2182" s="354">
        <f t="shared" si="207"/>
        <v>0</v>
      </c>
      <c r="CG2182" s="198"/>
      <c r="CH2182">
        <f>(Transest!$J$14/HexExtSoy!$K$4)</f>
        <v>0.20257267294641951</v>
      </c>
      <c r="CI2182">
        <f>(HydroProcOil!$K$14/HexExtSoy!$K$4)</f>
        <v>0.10977777777777777</v>
      </c>
      <c r="CJ2182">
        <f>(StarchFerm!$K$24/StarchFerm!$K$4)</f>
        <v>0.33157302630665886</v>
      </c>
      <c r="CY2182" s="198"/>
      <c r="CZ2182">
        <f>BP2182*CH2182*1000*LCI!$E$93</f>
        <v>0</v>
      </c>
      <c r="DA2182">
        <f>BQ2182*CI2182*1000*(LCI!$E$99)</f>
        <v>0</v>
      </c>
      <c r="DB2182">
        <f>BR2182*CJ2182*1000*(LCI!$E$96)</f>
        <v>0</v>
      </c>
    </row>
    <row r="2183" spans="1:106" x14ac:dyDescent="0.25">
      <c r="A2183" s="197">
        <v>41003</v>
      </c>
      <c r="B2183" s="197" t="s">
        <v>1979</v>
      </c>
      <c r="C2183" s="197" t="s">
        <v>679</v>
      </c>
      <c r="D2183" s="197">
        <v>-123.41570900000001</v>
      </c>
      <c r="E2183" s="197">
        <v>44.490769999999998</v>
      </c>
      <c r="F2183">
        <v>0</v>
      </c>
      <c r="G2183">
        <f t="shared" si="208"/>
        <v>0</v>
      </c>
      <c r="H2183" s="198">
        <v>0</v>
      </c>
      <c r="Q2183" s="221">
        <f>(Q5268*10000)*TEA!$M$15*10^-6</f>
        <v>34.294794673049992</v>
      </c>
      <c r="R2183" s="221">
        <f>(R5268*10000)*TEA!$O$15*10^-6</f>
        <v>34.294794673049992</v>
      </c>
      <c r="AA2183">
        <f t="shared" si="204"/>
        <v>1</v>
      </c>
      <c r="AB2183" s="197">
        <v>41003</v>
      </c>
      <c r="AC2183" s="197">
        <v>0</v>
      </c>
      <c r="AD2183" s="197">
        <f t="shared" si="209"/>
        <v>0</v>
      </c>
      <c r="AE2183" s="197">
        <v>0</v>
      </c>
      <c r="AJ2183">
        <v>0</v>
      </c>
      <c r="AK2183">
        <v>0</v>
      </c>
      <c r="AU2183" s="198">
        <v>0.27272727299999999</v>
      </c>
      <c r="AV2183" s="6">
        <v>0</v>
      </c>
      <c r="AW2183" s="198">
        <v>0.38356000000000001</v>
      </c>
      <c r="BO2183" s="198"/>
      <c r="BP2183" s="354">
        <f t="shared" si="205"/>
        <v>0</v>
      </c>
      <c r="BQ2183" s="354">
        <f t="shared" si="206"/>
        <v>0</v>
      </c>
      <c r="BR2183" s="354">
        <f t="shared" si="207"/>
        <v>0</v>
      </c>
      <c r="CG2183" s="198"/>
      <c r="CH2183">
        <f>(Transest!$J$14/HexExtSoy!$K$4)</f>
        <v>0.20257267294641951</v>
      </c>
      <c r="CI2183">
        <f>(HydroProcOil!$K$14/HexExtSoy!$K$4)</f>
        <v>0.10977777777777777</v>
      </c>
      <c r="CJ2183">
        <f>(StarchFerm!$K$24/StarchFerm!$K$4)</f>
        <v>0.33157302630665886</v>
      </c>
      <c r="CY2183" s="198"/>
      <c r="CZ2183">
        <f>BP2183*CH2183*1000*LCI!$E$93</f>
        <v>0</v>
      </c>
      <c r="DA2183">
        <f>BQ2183*CI2183*1000*(LCI!$E$99)</f>
        <v>0</v>
      </c>
      <c r="DB2183">
        <f>BR2183*CJ2183*1000*(LCI!$E$96)</f>
        <v>0</v>
      </c>
    </row>
    <row r="2184" spans="1:106" x14ac:dyDescent="0.25">
      <c r="A2184" s="197">
        <v>41005</v>
      </c>
      <c r="B2184" s="197" t="s">
        <v>1979</v>
      </c>
      <c r="C2184" s="197" t="s">
        <v>1980</v>
      </c>
      <c r="D2184" s="197">
        <v>-122.210515</v>
      </c>
      <c r="E2184" s="197">
        <v>45.177590000000002</v>
      </c>
      <c r="F2184">
        <v>0</v>
      </c>
      <c r="G2184">
        <f t="shared" si="208"/>
        <v>0</v>
      </c>
      <c r="H2184" s="198">
        <v>0</v>
      </c>
      <c r="Q2184" s="221">
        <f>(Q5269*10000)*TEA!$M$15*10^-6</f>
        <v>31.836274567155002</v>
      </c>
      <c r="R2184" s="221">
        <f>(R5269*10000)*TEA!$O$15*10^-6</f>
        <v>31.836274567155002</v>
      </c>
      <c r="AA2184">
        <f t="shared" si="204"/>
        <v>1</v>
      </c>
      <c r="AB2184" s="197">
        <v>41005</v>
      </c>
      <c r="AC2184" s="197">
        <v>0</v>
      </c>
      <c r="AD2184" s="197">
        <f t="shared" si="209"/>
        <v>0</v>
      </c>
      <c r="AE2184" s="197">
        <v>0</v>
      </c>
      <c r="AJ2184">
        <v>0</v>
      </c>
      <c r="AK2184">
        <v>0</v>
      </c>
      <c r="AU2184" s="198">
        <v>0.27272727299999999</v>
      </c>
      <c r="AV2184" s="6">
        <v>0</v>
      </c>
      <c r="AW2184" s="198">
        <v>0.38356000000000001</v>
      </c>
      <c r="BO2184" s="198"/>
      <c r="BP2184" s="354">
        <f t="shared" si="205"/>
        <v>0</v>
      </c>
      <c r="BQ2184" s="354">
        <f t="shared" si="206"/>
        <v>0</v>
      </c>
      <c r="BR2184" s="354">
        <f t="shared" si="207"/>
        <v>0</v>
      </c>
      <c r="CG2184" s="198"/>
      <c r="CH2184">
        <f>(Transest!$J$14/HexExtSoy!$K$4)</f>
        <v>0.20257267294641951</v>
      </c>
      <c r="CI2184">
        <f>(HydroProcOil!$K$14/HexExtSoy!$K$4)</f>
        <v>0.10977777777777777</v>
      </c>
      <c r="CJ2184">
        <f>(StarchFerm!$K$24/StarchFerm!$K$4)</f>
        <v>0.33157302630665886</v>
      </c>
      <c r="CY2184" s="198"/>
      <c r="CZ2184">
        <f>BP2184*CH2184*1000*LCI!$E$93</f>
        <v>0</v>
      </c>
      <c r="DA2184">
        <f>BQ2184*CI2184*1000*(LCI!$E$99)</f>
        <v>0</v>
      </c>
      <c r="DB2184">
        <f>BR2184*CJ2184*1000*(LCI!$E$96)</f>
        <v>0</v>
      </c>
    </row>
    <row r="2185" spans="1:106" x14ac:dyDescent="0.25">
      <c r="A2185" s="197">
        <v>41007</v>
      </c>
      <c r="B2185" s="197" t="s">
        <v>1979</v>
      </c>
      <c r="C2185" s="197" t="s">
        <v>1981</v>
      </c>
      <c r="D2185" s="197">
        <v>-123.640292</v>
      </c>
      <c r="E2185" s="197">
        <v>45.975790000000003</v>
      </c>
      <c r="F2185">
        <v>0</v>
      </c>
      <c r="G2185">
        <f t="shared" si="208"/>
        <v>0</v>
      </c>
      <c r="H2185" s="198">
        <v>0</v>
      </c>
      <c r="Q2185" s="221">
        <f>(Q5270*10000)*TEA!$M$15*10^-6</f>
        <v>29.159273072969999</v>
      </c>
      <c r="R2185" s="221">
        <f>(R5270*10000)*TEA!$O$15*10^-6</f>
        <v>29.159273072969999</v>
      </c>
      <c r="AA2185">
        <f t="shared" si="204"/>
        <v>1</v>
      </c>
      <c r="AB2185" s="197">
        <v>41007</v>
      </c>
      <c r="AC2185" s="197">
        <v>0</v>
      </c>
      <c r="AD2185" s="197">
        <f t="shared" si="209"/>
        <v>0</v>
      </c>
      <c r="AE2185" s="197">
        <v>0</v>
      </c>
      <c r="AJ2185">
        <v>0</v>
      </c>
      <c r="AK2185">
        <v>0</v>
      </c>
      <c r="AU2185" s="198">
        <v>0.27272727299999999</v>
      </c>
      <c r="AV2185" s="6">
        <v>0</v>
      </c>
      <c r="AW2185" s="198">
        <v>0.38356000000000001</v>
      </c>
      <c r="BO2185" s="198"/>
      <c r="BP2185" s="354">
        <f t="shared" si="205"/>
        <v>0</v>
      </c>
      <c r="BQ2185" s="354">
        <f t="shared" si="206"/>
        <v>0</v>
      </c>
      <c r="BR2185" s="354">
        <f t="shared" si="207"/>
        <v>0</v>
      </c>
      <c r="CG2185" s="198"/>
      <c r="CH2185">
        <f>(Transest!$J$14/HexExtSoy!$K$4)</f>
        <v>0.20257267294641951</v>
      </c>
      <c r="CI2185">
        <f>(HydroProcOil!$K$14/HexExtSoy!$K$4)</f>
        <v>0.10977777777777777</v>
      </c>
      <c r="CJ2185">
        <f>(StarchFerm!$K$24/StarchFerm!$K$4)</f>
        <v>0.33157302630665886</v>
      </c>
      <c r="CY2185" s="198"/>
      <c r="CZ2185">
        <f>BP2185*CH2185*1000*LCI!$E$93</f>
        <v>0</v>
      </c>
      <c r="DA2185">
        <f>BQ2185*CI2185*1000*(LCI!$E$99)</f>
        <v>0</v>
      </c>
      <c r="DB2185">
        <f>BR2185*CJ2185*1000*(LCI!$E$96)</f>
        <v>0</v>
      </c>
    </row>
    <row r="2186" spans="1:106" x14ac:dyDescent="0.25">
      <c r="A2186" s="197">
        <v>41009</v>
      </c>
      <c r="B2186" s="197" t="s">
        <v>1979</v>
      </c>
      <c r="C2186" s="197" t="s">
        <v>686</v>
      </c>
      <c r="D2186" s="197">
        <v>-123.088105</v>
      </c>
      <c r="E2186" s="197">
        <v>45.932200000000002</v>
      </c>
      <c r="F2186">
        <v>0</v>
      </c>
      <c r="G2186">
        <f t="shared" si="208"/>
        <v>0</v>
      </c>
      <c r="H2186" s="198">
        <v>0</v>
      </c>
      <c r="Q2186" s="221">
        <f>(Q5271*10000)*TEA!$M$15*10^-6</f>
        <v>29.487173340374998</v>
      </c>
      <c r="R2186" s="221">
        <f>(R5271*10000)*TEA!$O$15*10^-6</f>
        <v>29.487173340374998</v>
      </c>
      <c r="AA2186">
        <f t="shared" si="204"/>
        <v>1</v>
      </c>
      <c r="AB2186" s="197">
        <v>41009</v>
      </c>
      <c r="AC2186" s="197">
        <v>0</v>
      </c>
      <c r="AD2186" s="197">
        <f t="shared" si="209"/>
        <v>0</v>
      </c>
      <c r="AE2186" s="197">
        <v>0</v>
      </c>
      <c r="AJ2186">
        <v>0</v>
      </c>
      <c r="AK2186">
        <v>0</v>
      </c>
      <c r="AU2186" s="198">
        <v>0.27272727299999999</v>
      </c>
      <c r="AV2186" s="6">
        <v>0</v>
      </c>
      <c r="AW2186" s="198">
        <v>0.38356000000000001</v>
      </c>
      <c r="BO2186" s="198"/>
      <c r="BP2186" s="354">
        <f t="shared" si="205"/>
        <v>0</v>
      </c>
      <c r="BQ2186" s="354">
        <f t="shared" si="206"/>
        <v>0</v>
      </c>
      <c r="BR2186" s="354">
        <f t="shared" si="207"/>
        <v>0</v>
      </c>
      <c r="CG2186" s="198"/>
      <c r="CH2186">
        <f>(Transest!$J$14/HexExtSoy!$K$4)</f>
        <v>0.20257267294641951</v>
      </c>
      <c r="CI2186">
        <f>(HydroProcOil!$K$14/HexExtSoy!$K$4)</f>
        <v>0.10977777777777777</v>
      </c>
      <c r="CJ2186">
        <f>(StarchFerm!$K$24/StarchFerm!$K$4)</f>
        <v>0.33157302630665886</v>
      </c>
      <c r="CY2186" s="198"/>
      <c r="CZ2186">
        <f>BP2186*CH2186*1000*LCI!$E$93</f>
        <v>0</v>
      </c>
      <c r="DA2186">
        <f>BQ2186*CI2186*1000*(LCI!$E$99)</f>
        <v>0</v>
      </c>
      <c r="DB2186">
        <f>BR2186*CJ2186*1000*(LCI!$E$96)</f>
        <v>0</v>
      </c>
    </row>
    <row r="2187" spans="1:106" x14ac:dyDescent="0.25">
      <c r="A2187" s="197">
        <v>41011</v>
      </c>
      <c r="B2187" s="197" t="s">
        <v>1979</v>
      </c>
      <c r="C2187" s="197" t="s">
        <v>1729</v>
      </c>
      <c r="D2187" s="197">
        <v>-124.04356300000001</v>
      </c>
      <c r="E2187" s="197">
        <v>43.164540000000002</v>
      </c>
      <c r="F2187">
        <v>0</v>
      </c>
      <c r="G2187">
        <f t="shared" si="208"/>
        <v>0</v>
      </c>
      <c r="H2187" s="198">
        <v>0</v>
      </c>
      <c r="Q2187" s="221">
        <f>(Q5272*10000)*TEA!$M$15*10^-6</f>
        <v>33.421434323850001</v>
      </c>
      <c r="R2187" s="221">
        <f>(R5272*10000)*TEA!$O$15*10^-6</f>
        <v>33.421434323850001</v>
      </c>
      <c r="AA2187">
        <f t="shared" si="204"/>
        <v>1</v>
      </c>
      <c r="AB2187" s="197">
        <v>41011</v>
      </c>
      <c r="AC2187" s="197">
        <v>0</v>
      </c>
      <c r="AD2187" s="197">
        <f t="shared" si="209"/>
        <v>0</v>
      </c>
      <c r="AE2187" s="197">
        <v>0</v>
      </c>
      <c r="AJ2187">
        <v>0</v>
      </c>
      <c r="AK2187">
        <v>0</v>
      </c>
      <c r="AU2187" s="198">
        <v>0.27272727299999999</v>
      </c>
      <c r="AV2187" s="6">
        <v>0</v>
      </c>
      <c r="AW2187" s="198">
        <v>0.38356000000000001</v>
      </c>
      <c r="BO2187" s="198"/>
      <c r="BP2187" s="354">
        <f t="shared" si="205"/>
        <v>0</v>
      </c>
      <c r="BQ2187" s="354">
        <f t="shared" si="206"/>
        <v>0</v>
      </c>
      <c r="BR2187" s="354">
        <f t="shared" si="207"/>
        <v>0</v>
      </c>
      <c r="CG2187" s="198"/>
      <c r="CH2187">
        <f>(Transest!$J$14/HexExtSoy!$K$4)</f>
        <v>0.20257267294641951</v>
      </c>
      <c r="CI2187">
        <f>(HydroProcOil!$K$14/HexExtSoy!$K$4)</f>
        <v>0.10977777777777777</v>
      </c>
      <c r="CJ2187">
        <f>(StarchFerm!$K$24/StarchFerm!$K$4)</f>
        <v>0.33157302630665886</v>
      </c>
      <c r="CY2187" s="198"/>
      <c r="CZ2187">
        <f>BP2187*CH2187*1000*LCI!$E$93</f>
        <v>0</v>
      </c>
      <c r="DA2187">
        <f>BQ2187*CI2187*1000*(LCI!$E$99)</f>
        <v>0</v>
      </c>
      <c r="DB2187">
        <f>BR2187*CJ2187*1000*(LCI!$E$96)</f>
        <v>0</v>
      </c>
    </row>
    <row r="2188" spans="1:106" x14ac:dyDescent="0.25">
      <c r="A2188" s="197">
        <v>41013</v>
      </c>
      <c r="B2188" s="197" t="s">
        <v>1979</v>
      </c>
      <c r="C2188" s="197" t="s">
        <v>1982</v>
      </c>
      <c r="D2188" s="197">
        <v>-120.34974200000001</v>
      </c>
      <c r="E2188" s="197">
        <v>44.135129999999997</v>
      </c>
      <c r="F2188">
        <v>0</v>
      </c>
      <c r="G2188">
        <f t="shared" si="208"/>
        <v>0</v>
      </c>
      <c r="H2188" s="198">
        <v>0</v>
      </c>
      <c r="Q2188" s="221">
        <f>(Q5273*10000)*TEA!$M$15*10^-6</f>
        <v>32.150441786939993</v>
      </c>
      <c r="R2188" s="221">
        <f>(R5273*10000)*TEA!$O$15*10^-6</f>
        <v>32.150441786939993</v>
      </c>
      <c r="AA2188">
        <f t="shared" si="204"/>
        <v>1</v>
      </c>
      <c r="AB2188" s="197">
        <v>41013</v>
      </c>
      <c r="AC2188" s="197">
        <v>0</v>
      </c>
      <c r="AD2188" s="197">
        <f t="shared" si="209"/>
        <v>0</v>
      </c>
      <c r="AE2188" s="197">
        <v>0</v>
      </c>
      <c r="AJ2188">
        <v>0</v>
      </c>
      <c r="AK2188">
        <v>0</v>
      </c>
      <c r="AU2188" s="198">
        <v>0.27272727299999999</v>
      </c>
      <c r="AV2188" s="6">
        <v>0</v>
      </c>
      <c r="AW2188" s="198">
        <v>0.38356000000000001</v>
      </c>
      <c r="BO2188" s="198"/>
      <c r="BP2188" s="354">
        <f t="shared" si="205"/>
        <v>0</v>
      </c>
      <c r="BQ2188" s="354">
        <f t="shared" si="206"/>
        <v>0</v>
      </c>
      <c r="BR2188" s="354">
        <f t="shared" si="207"/>
        <v>0</v>
      </c>
      <c r="CG2188" s="198"/>
      <c r="CH2188">
        <f>(Transest!$J$14/HexExtSoy!$K$4)</f>
        <v>0.20257267294641951</v>
      </c>
      <c r="CI2188">
        <f>(HydroProcOil!$K$14/HexExtSoy!$K$4)</f>
        <v>0.10977777777777777</v>
      </c>
      <c r="CJ2188">
        <f>(StarchFerm!$K$24/StarchFerm!$K$4)</f>
        <v>0.33157302630665886</v>
      </c>
      <c r="CY2188" s="198"/>
      <c r="CZ2188">
        <f>BP2188*CH2188*1000*LCI!$E$93</f>
        <v>0</v>
      </c>
      <c r="DA2188">
        <f>BQ2188*CI2188*1000*(LCI!$E$99)</f>
        <v>0</v>
      </c>
      <c r="DB2188">
        <f>BR2188*CJ2188*1000*(LCI!$E$96)</f>
        <v>0</v>
      </c>
    </row>
    <row r="2189" spans="1:106" x14ac:dyDescent="0.25">
      <c r="A2189" s="197">
        <v>41015</v>
      </c>
      <c r="B2189" s="197" t="s">
        <v>1979</v>
      </c>
      <c r="C2189" s="197" t="s">
        <v>1751</v>
      </c>
      <c r="D2189" s="197">
        <v>-124.135448</v>
      </c>
      <c r="E2189" s="197">
        <v>42.461930000000002</v>
      </c>
      <c r="F2189">
        <v>0</v>
      </c>
      <c r="G2189">
        <f t="shared" si="208"/>
        <v>0</v>
      </c>
      <c r="H2189" s="198">
        <v>0</v>
      </c>
      <c r="Q2189" s="221">
        <f>(Q5274*10000)*TEA!$M$15*10^-6</f>
        <v>34.046715513600006</v>
      </c>
      <c r="R2189" s="221">
        <f>(R5274*10000)*TEA!$O$15*10^-6</f>
        <v>34.046715513600006</v>
      </c>
      <c r="AA2189">
        <f t="shared" si="204"/>
        <v>1</v>
      </c>
      <c r="AB2189" s="197">
        <v>41015</v>
      </c>
      <c r="AC2189" s="197">
        <v>0</v>
      </c>
      <c r="AD2189" s="197">
        <f t="shared" si="209"/>
        <v>0</v>
      </c>
      <c r="AE2189" s="197">
        <v>0</v>
      </c>
      <c r="AJ2189">
        <v>0</v>
      </c>
      <c r="AK2189">
        <v>0</v>
      </c>
      <c r="AU2189" s="198">
        <v>0.27272727299999999</v>
      </c>
      <c r="AV2189" s="6">
        <v>0</v>
      </c>
      <c r="AW2189" s="198">
        <v>0.38356000000000001</v>
      </c>
      <c r="BO2189" s="198"/>
      <c r="BP2189" s="354">
        <f t="shared" si="205"/>
        <v>0</v>
      </c>
      <c r="BQ2189" s="354">
        <f t="shared" si="206"/>
        <v>0</v>
      </c>
      <c r="BR2189" s="354">
        <f t="shared" si="207"/>
        <v>0</v>
      </c>
      <c r="CG2189" s="198"/>
      <c r="CH2189">
        <f>(Transest!$J$14/HexExtSoy!$K$4)</f>
        <v>0.20257267294641951</v>
      </c>
      <c r="CI2189">
        <f>(HydroProcOil!$K$14/HexExtSoy!$K$4)</f>
        <v>0.10977777777777777</v>
      </c>
      <c r="CJ2189">
        <f>(StarchFerm!$K$24/StarchFerm!$K$4)</f>
        <v>0.33157302630665886</v>
      </c>
      <c r="CY2189" s="198"/>
      <c r="CZ2189">
        <f>BP2189*CH2189*1000*LCI!$E$93</f>
        <v>0</v>
      </c>
      <c r="DA2189">
        <f>BQ2189*CI2189*1000*(LCI!$E$99)</f>
        <v>0</v>
      </c>
      <c r="DB2189">
        <f>BR2189*CJ2189*1000*(LCI!$E$96)</f>
        <v>0</v>
      </c>
    </row>
    <row r="2190" spans="1:106" x14ac:dyDescent="0.25">
      <c r="A2190" s="197">
        <v>41017</v>
      </c>
      <c r="B2190" s="197" t="s">
        <v>1979</v>
      </c>
      <c r="C2190" s="197" t="s">
        <v>1983</v>
      </c>
      <c r="D2190" s="197">
        <v>-121.225858</v>
      </c>
      <c r="E2190" s="197">
        <v>43.909480000000002</v>
      </c>
      <c r="F2190">
        <v>0</v>
      </c>
      <c r="G2190">
        <f t="shared" si="208"/>
        <v>0</v>
      </c>
      <c r="H2190" s="198">
        <v>0</v>
      </c>
      <c r="Q2190" s="221">
        <f>(Q5275*10000)*TEA!$M$15*10^-6</f>
        <v>30.063621802814996</v>
      </c>
      <c r="R2190" s="221">
        <f>(R5275*10000)*TEA!$O$15*10^-6</f>
        <v>30.063621802814996</v>
      </c>
      <c r="AA2190">
        <f t="shared" si="204"/>
        <v>1</v>
      </c>
      <c r="AB2190" s="197">
        <v>41017</v>
      </c>
      <c r="AC2190" s="197">
        <v>0</v>
      </c>
      <c r="AD2190" s="197">
        <f t="shared" si="209"/>
        <v>0</v>
      </c>
      <c r="AE2190" s="197">
        <v>0</v>
      </c>
      <c r="AJ2190">
        <v>0</v>
      </c>
      <c r="AK2190">
        <v>0</v>
      </c>
      <c r="AU2190" s="198">
        <v>0.27272727299999999</v>
      </c>
      <c r="AV2190" s="6">
        <v>0</v>
      </c>
      <c r="AW2190" s="198">
        <v>0.38356000000000001</v>
      </c>
      <c r="BO2190" s="198"/>
      <c r="BP2190" s="354">
        <f t="shared" si="205"/>
        <v>0</v>
      </c>
      <c r="BQ2190" s="354">
        <f t="shared" si="206"/>
        <v>0</v>
      </c>
      <c r="BR2190" s="354">
        <f t="shared" si="207"/>
        <v>0</v>
      </c>
      <c r="CG2190" s="198"/>
      <c r="CH2190">
        <f>(Transest!$J$14/HexExtSoy!$K$4)</f>
        <v>0.20257267294641951</v>
      </c>
      <c r="CI2190">
        <f>(HydroProcOil!$K$14/HexExtSoy!$K$4)</f>
        <v>0.10977777777777777</v>
      </c>
      <c r="CJ2190">
        <f>(StarchFerm!$K$24/StarchFerm!$K$4)</f>
        <v>0.33157302630665886</v>
      </c>
      <c r="CY2190" s="198"/>
      <c r="CZ2190">
        <f>BP2190*CH2190*1000*LCI!$E$93</f>
        <v>0</v>
      </c>
      <c r="DA2190">
        <f>BQ2190*CI2190*1000*(LCI!$E$99)</f>
        <v>0</v>
      </c>
      <c r="DB2190">
        <f>BR2190*CJ2190*1000*(LCI!$E$96)</f>
        <v>0</v>
      </c>
    </row>
    <row r="2191" spans="1:106" x14ac:dyDescent="0.25">
      <c r="A2191" s="197">
        <v>41019</v>
      </c>
      <c r="B2191" s="197" t="s">
        <v>1979</v>
      </c>
      <c r="C2191" s="197" t="s">
        <v>809</v>
      </c>
      <c r="D2191" s="197">
        <v>-123.160512</v>
      </c>
      <c r="E2191" s="197">
        <v>43.268909999999998</v>
      </c>
      <c r="F2191">
        <v>0</v>
      </c>
      <c r="G2191">
        <f t="shared" si="208"/>
        <v>0</v>
      </c>
      <c r="H2191" s="198">
        <v>0</v>
      </c>
      <c r="Q2191" s="221">
        <f>(Q5276*10000)*TEA!$M$15*10^-6</f>
        <v>31.117199623785002</v>
      </c>
      <c r="R2191" s="221">
        <f>(R5276*10000)*TEA!$O$15*10^-6</f>
        <v>31.117199623785002</v>
      </c>
      <c r="AA2191">
        <f t="shared" si="204"/>
        <v>1</v>
      </c>
      <c r="AB2191" s="197">
        <v>41019</v>
      </c>
      <c r="AC2191" s="197">
        <v>0</v>
      </c>
      <c r="AD2191" s="197">
        <f t="shared" si="209"/>
        <v>0</v>
      </c>
      <c r="AE2191" s="197">
        <v>0</v>
      </c>
      <c r="AJ2191">
        <v>0</v>
      </c>
      <c r="AK2191">
        <v>0</v>
      </c>
      <c r="AU2191" s="198">
        <v>0.27272727299999999</v>
      </c>
      <c r="AV2191" s="6">
        <v>0</v>
      </c>
      <c r="AW2191" s="198">
        <v>0.38356000000000001</v>
      </c>
      <c r="BO2191" s="198"/>
      <c r="BP2191" s="354">
        <f t="shared" si="205"/>
        <v>0</v>
      </c>
      <c r="BQ2191" s="354">
        <f t="shared" si="206"/>
        <v>0</v>
      </c>
      <c r="BR2191" s="354">
        <f t="shared" si="207"/>
        <v>0</v>
      </c>
      <c r="CG2191" s="198"/>
      <c r="CH2191">
        <f>(Transest!$J$14/HexExtSoy!$K$4)</f>
        <v>0.20257267294641951</v>
      </c>
      <c r="CI2191">
        <f>(HydroProcOil!$K$14/HexExtSoy!$K$4)</f>
        <v>0.10977777777777777</v>
      </c>
      <c r="CJ2191">
        <f>(StarchFerm!$K$24/StarchFerm!$K$4)</f>
        <v>0.33157302630665886</v>
      </c>
      <c r="CY2191" s="198"/>
      <c r="CZ2191">
        <f>BP2191*CH2191*1000*LCI!$E$93</f>
        <v>0</v>
      </c>
      <c r="DA2191">
        <f>BQ2191*CI2191*1000*(LCI!$E$99)</f>
        <v>0</v>
      </c>
      <c r="DB2191">
        <f>BR2191*CJ2191*1000*(LCI!$E$96)</f>
        <v>0</v>
      </c>
    </row>
    <row r="2192" spans="1:106" x14ac:dyDescent="0.25">
      <c r="A2192" s="197">
        <v>41021</v>
      </c>
      <c r="B2192" s="197" t="s">
        <v>1979</v>
      </c>
      <c r="C2192" s="197" t="s">
        <v>1984</v>
      </c>
      <c r="D2192" s="197">
        <v>-120.21820200000001</v>
      </c>
      <c r="E2192" s="197">
        <v>45.376300000000001</v>
      </c>
      <c r="F2192">
        <v>0</v>
      </c>
      <c r="G2192">
        <f t="shared" si="208"/>
        <v>0</v>
      </c>
      <c r="H2192" s="198">
        <v>0</v>
      </c>
      <c r="Q2192" s="221">
        <f>(Q5277*10000)*TEA!$M$15*10^-6</f>
        <v>35.490624616350004</v>
      </c>
      <c r="R2192" s="221">
        <f>(R5277*10000)*TEA!$O$15*10^-6</f>
        <v>35.490624616350004</v>
      </c>
      <c r="AA2192">
        <f t="shared" si="204"/>
        <v>1</v>
      </c>
      <c r="AB2192" s="197">
        <v>41021</v>
      </c>
      <c r="AC2192" s="197">
        <v>0</v>
      </c>
      <c r="AD2192" s="197">
        <f t="shared" si="209"/>
        <v>0</v>
      </c>
      <c r="AE2192" s="197">
        <v>0</v>
      </c>
      <c r="AJ2192">
        <v>0</v>
      </c>
      <c r="AK2192">
        <v>0</v>
      </c>
      <c r="AU2192" s="198">
        <v>0.27272727299999999</v>
      </c>
      <c r="AV2192" s="6">
        <v>0</v>
      </c>
      <c r="AW2192" s="198">
        <v>0.38356000000000001</v>
      </c>
      <c r="BO2192" s="198"/>
      <c r="BP2192" s="354">
        <f t="shared" si="205"/>
        <v>0</v>
      </c>
      <c r="BQ2192" s="354">
        <f t="shared" si="206"/>
        <v>0</v>
      </c>
      <c r="BR2192" s="354">
        <f t="shared" si="207"/>
        <v>0</v>
      </c>
      <c r="CG2192" s="198"/>
      <c r="CH2192">
        <f>(Transest!$J$14/HexExtSoy!$K$4)</f>
        <v>0.20257267294641951</v>
      </c>
      <c r="CI2192">
        <f>(HydroProcOil!$K$14/HexExtSoy!$K$4)</f>
        <v>0.10977777777777777</v>
      </c>
      <c r="CJ2192">
        <f>(StarchFerm!$K$24/StarchFerm!$K$4)</f>
        <v>0.33157302630665886</v>
      </c>
      <c r="CY2192" s="198"/>
      <c r="CZ2192">
        <f>BP2192*CH2192*1000*LCI!$E$93</f>
        <v>0</v>
      </c>
      <c r="DA2192">
        <f>BQ2192*CI2192*1000*(LCI!$E$99)</f>
        <v>0</v>
      </c>
      <c r="DB2192">
        <f>BR2192*CJ2192*1000*(LCI!$E$96)</f>
        <v>0</v>
      </c>
    </row>
    <row r="2193" spans="1:106" x14ac:dyDescent="0.25">
      <c r="A2193" s="197">
        <v>41023</v>
      </c>
      <c r="B2193" s="197" t="s">
        <v>1979</v>
      </c>
      <c r="C2193" s="197" t="s">
        <v>697</v>
      </c>
      <c r="D2193" s="197">
        <v>-119.00214699999999</v>
      </c>
      <c r="E2193" s="197">
        <v>44.488149999999997</v>
      </c>
      <c r="F2193">
        <v>0</v>
      </c>
      <c r="G2193">
        <f t="shared" si="208"/>
        <v>0</v>
      </c>
      <c r="H2193" s="198">
        <v>0</v>
      </c>
      <c r="Q2193" s="221">
        <f>(Q5278*10000)*TEA!$M$15*10^-6</f>
        <v>31.922771672204995</v>
      </c>
      <c r="R2193" s="221">
        <f>(R5278*10000)*TEA!$O$15*10^-6</f>
        <v>31.922771672204995</v>
      </c>
      <c r="AA2193">
        <f t="shared" si="204"/>
        <v>1</v>
      </c>
      <c r="AB2193" s="197">
        <v>41023</v>
      </c>
      <c r="AC2193" s="197">
        <v>0</v>
      </c>
      <c r="AD2193" s="197">
        <f t="shared" si="209"/>
        <v>0</v>
      </c>
      <c r="AE2193" s="197">
        <v>0</v>
      </c>
      <c r="AJ2193">
        <v>0</v>
      </c>
      <c r="AK2193">
        <v>0</v>
      </c>
      <c r="AU2193" s="198">
        <v>0.27272727299999999</v>
      </c>
      <c r="AV2193" s="6">
        <v>0</v>
      </c>
      <c r="AW2193" s="198">
        <v>0.38356000000000001</v>
      </c>
      <c r="BO2193" s="198"/>
      <c r="BP2193" s="354">
        <f t="shared" si="205"/>
        <v>0</v>
      </c>
      <c r="BQ2193" s="354">
        <f t="shared" si="206"/>
        <v>0</v>
      </c>
      <c r="BR2193" s="354">
        <f t="shared" si="207"/>
        <v>0</v>
      </c>
      <c r="CG2193" s="198"/>
      <c r="CH2193">
        <f>(Transest!$J$14/HexExtSoy!$K$4)</f>
        <v>0.20257267294641951</v>
      </c>
      <c r="CI2193">
        <f>(HydroProcOil!$K$14/HexExtSoy!$K$4)</f>
        <v>0.10977777777777777</v>
      </c>
      <c r="CJ2193">
        <f>(StarchFerm!$K$24/StarchFerm!$K$4)</f>
        <v>0.33157302630665886</v>
      </c>
      <c r="CY2193" s="198"/>
      <c r="CZ2193">
        <f>BP2193*CH2193*1000*LCI!$E$93</f>
        <v>0</v>
      </c>
      <c r="DA2193">
        <f>BQ2193*CI2193*1000*(LCI!$E$99)</f>
        <v>0</v>
      </c>
      <c r="DB2193">
        <f>BR2193*CJ2193*1000*(LCI!$E$96)</f>
        <v>0</v>
      </c>
    </row>
    <row r="2194" spans="1:106" x14ac:dyDescent="0.25">
      <c r="A2194" s="197">
        <v>41025</v>
      </c>
      <c r="B2194" s="197" t="s">
        <v>1979</v>
      </c>
      <c r="C2194" s="197" t="s">
        <v>1985</v>
      </c>
      <c r="D2194" s="197">
        <v>-118.966661</v>
      </c>
      <c r="E2194" s="197">
        <v>43.065040000000003</v>
      </c>
      <c r="F2194">
        <v>0</v>
      </c>
      <c r="G2194">
        <f t="shared" si="208"/>
        <v>0</v>
      </c>
      <c r="H2194" s="198">
        <v>0</v>
      </c>
      <c r="Q2194" s="221">
        <f>(Q5279*10000)*TEA!$M$15*10^-6</f>
        <v>34.001469927450003</v>
      </c>
      <c r="R2194" s="221">
        <f>(R5279*10000)*TEA!$O$15*10^-6</f>
        <v>34.001469927450003</v>
      </c>
      <c r="AA2194">
        <f t="shared" si="204"/>
        <v>1</v>
      </c>
      <c r="AB2194" s="197">
        <v>41025</v>
      </c>
      <c r="AC2194" s="197">
        <v>0</v>
      </c>
      <c r="AD2194" s="197">
        <f t="shared" si="209"/>
        <v>0</v>
      </c>
      <c r="AE2194" s="197">
        <v>0</v>
      </c>
      <c r="AJ2194">
        <v>0</v>
      </c>
      <c r="AK2194">
        <v>0</v>
      </c>
      <c r="AU2194" s="198">
        <v>0.27272727299999999</v>
      </c>
      <c r="AV2194" s="6">
        <v>0</v>
      </c>
      <c r="AW2194" s="198">
        <v>0.38356000000000001</v>
      </c>
      <c r="BO2194" s="198"/>
      <c r="BP2194" s="354">
        <f t="shared" si="205"/>
        <v>0</v>
      </c>
      <c r="BQ2194" s="354">
        <f t="shared" si="206"/>
        <v>0</v>
      </c>
      <c r="BR2194" s="354">
        <f t="shared" si="207"/>
        <v>0</v>
      </c>
      <c r="CG2194" s="198"/>
      <c r="CH2194">
        <f>(Transest!$J$14/HexExtSoy!$K$4)</f>
        <v>0.20257267294641951</v>
      </c>
      <c r="CI2194">
        <f>(HydroProcOil!$K$14/HexExtSoy!$K$4)</f>
        <v>0.10977777777777777</v>
      </c>
      <c r="CJ2194">
        <f>(StarchFerm!$K$24/StarchFerm!$K$4)</f>
        <v>0.33157302630665886</v>
      </c>
      <c r="CY2194" s="198"/>
      <c r="CZ2194">
        <f>BP2194*CH2194*1000*LCI!$E$93</f>
        <v>0</v>
      </c>
      <c r="DA2194">
        <f>BQ2194*CI2194*1000*(LCI!$E$99)</f>
        <v>0</v>
      </c>
      <c r="DB2194">
        <f>BR2194*CJ2194*1000*(LCI!$E$96)</f>
        <v>0</v>
      </c>
    </row>
    <row r="2195" spans="1:106" x14ac:dyDescent="0.25">
      <c r="A2195" s="197">
        <v>41027</v>
      </c>
      <c r="B2195" s="197" t="s">
        <v>1979</v>
      </c>
      <c r="C2195" s="197" t="s">
        <v>1986</v>
      </c>
      <c r="D2195" s="197">
        <v>-121.644696</v>
      </c>
      <c r="E2195" s="197">
        <v>45.512329999999999</v>
      </c>
      <c r="F2195">
        <v>0</v>
      </c>
      <c r="G2195">
        <f t="shared" si="208"/>
        <v>0</v>
      </c>
      <c r="H2195" s="198">
        <v>0</v>
      </c>
      <c r="Q2195" s="221">
        <f>(Q5280*10000)*TEA!$M$15*10^-6</f>
        <v>32.816632803029997</v>
      </c>
      <c r="R2195" s="221">
        <f>(R5280*10000)*TEA!$O$15*10^-6</f>
        <v>32.816632803029997</v>
      </c>
      <c r="AA2195">
        <f t="shared" si="204"/>
        <v>1</v>
      </c>
      <c r="AB2195" s="197">
        <v>41027</v>
      </c>
      <c r="AC2195" s="197">
        <v>0</v>
      </c>
      <c r="AD2195" s="197">
        <f t="shared" si="209"/>
        <v>0</v>
      </c>
      <c r="AE2195" s="197">
        <v>0</v>
      </c>
      <c r="AJ2195">
        <v>0</v>
      </c>
      <c r="AK2195">
        <v>0</v>
      </c>
      <c r="AU2195" s="198">
        <v>0.27272727299999999</v>
      </c>
      <c r="AV2195" s="6">
        <v>0</v>
      </c>
      <c r="AW2195" s="198">
        <v>0.38356000000000001</v>
      </c>
      <c r="BO2195" s="198"/>
      <c r="BP2195" s="354">
        <f t="shared" si="205"/>
        <v>0</v>
      </c>
      <c r="BQ2195" s="354">
        <f t="shared" si="206"/>
        <v>0</v>
      </c>
      <c r="BR2195" s="354">
        <f t="shared" si="207"/>
        <v>0</v>
      </c>
      <c r="CG2195" s="198"/>
      <c r="CH2195">
        <f>(Transest!$J$14/HexExtSoy!$K$4)</f>
        <v>0.20257267294641951</v>
      </c>
      <c r="CI2195">
        <f>(HydroProcOil!$K$14/HexExtSoy!$K$4)</f>
        <v>0.10977777777777777</v>
      </c>
      <c r="CJ2195">
        <f>(StarchFerm!$K$24/StarchFerm!$K$4)</f>
        <v>0.33157302630665886</v>
      </c>
      <c r="CY2195" s="198"/>
      <c r="CZ2195">
        <f>BP2195*CH2195*1000*LCI!$E$93</f>
        <v>0</v>
      </c>
      <c r="DA2195">
        <f>BQ2195*CI2195*1000*(LCI!$E$99)</f>
        <v>0</v>
      </c>
      <c r="DB2195">
        <f>BR2195*CJ2195*1000*(LCI!$E$96)</f>
        <v>0</v>
      </c>
    </row>
    <row r="2196" spans="1:106" x14ac:dyDescent="0.25">
      <c r="A2196" s="197">
        <v>41029</v>
      </c>
      <c r="B2196" s="197" t="s">
        <v>1979</v>
      </c>
      <c r="C2196" s="197" t="s">
        <v>627</v>
      </c>
      <c r="D2196" s="197">
        <v>-122.73192</v>
      </c>
      <c r="E2196" s="197">
        <v>42.431190000000001</v>
      </c>
      <c r="F2196">
        <v>0</v>
      </c>
      <c r="G2196">
        <f t="shared" si="208"/>
        <v>0</v>
      </c>
      <c r="H2196" s="198">
        <v>2.75</v>
      </c>
      <c r="Q2196" s="221">
        <f>(Q5281*10000)*TEA!$M$15*10^-6</f>
        <v>29.062444094324999</v>
      </c>
      <c r="R2196" s="221">
        <f>(R5281*10000)*TEA!$O$15*10^-6</f>
        <v>29.062444094324999</v>
      </c>
      <c r="AA2196">
        <f t="shared" si="204"/>
        <v>1</v>
      </c>
      <c r="AB2196" s="197">
        <v>41029</v>
      </c>
      <c r="AC2196" s="197">
        <v>0</v>
      </c>
      <c r="AD2196" s="197">
        <f t="shared" si="209"/>
        <v>0</v>
      </c>
      <c r="AE2196" s="197">
        <v>7</v>
      </c>
      <c r="AJ2196">
        <v>0</v>
      </c>
      <c r="AK2196">
        <v>0</v>
      </c>
      <c r="AU2196" s="198">
        <v>0.27272727299999999</v>
      </c>
      <c r="AV2196" s="6">
        <v>0</v>
      </c>
      <c r="AW2196" s="198">
        <v>0.38356000000000001</v>
      </c>
      <c r="BO2196" s="198"/>
      <c r="BP2196" s="354">
        <f t="shared" si="205"/>
        <v>0</v>
      </c>
      <c r="BQ2196" s="354">
        <f t="shared" si="206"/>
        <v>0</v>
      </c>
      <c r="BR2196" s="354">
        <f t="shared" si="207"/>
        <v>7.3835300000000004</v>
      </c>
      <c r="CG2196" s="198"/>
      <c r="CH2196">
        <f>(Transest!$J$14/HexExtSoy!$K$4)</f>
        <v>0.20257267294641951</v>
      </c>
      <c r="CI2196">
        <f>(HydroProcOil!$K$14/HexExtSoy!$K$4)</f>
        <v>0.10977777777777777</v>
      </c>
      <c r="CJ2196">
        <f>(StarchFerm!$K$24/StarchFerm!$K$4)</f>
        <v>0.33157302630665886</v>
      </c>
      <c r="CY2196" s="198"/>
      <c r="CZ2196">
        <f>BP2196*CH2196*1000*LCI!$E$93</f>
        <v>0</v>
      </c>
      <c r="DA2196">
        <f>BQ2196*CI2196*1000*(LCI!$E$99)</f>
        <v>0</v>
      </c>
      <c r="DB2196">
        <f>BR2196*CJ2196*1000*(LCI!$E$96)</f>
        <v>65978.434477655828</v>
      </c>
    </row>
    <row r="2197" spans="1:106" x14ac:dyDescent="0.25">
      <c r="A2197" s="197">
        <v>41031</v>
      </c>
      <c r="B2197" s="197" t="s">
        <v>1979</v>
      </c>
      <c r="C2197" s="197" t="s">
        <v>628</v>
      </c>
      <c r="D2197" s="197">
        <v>-121.165918</v>
      </c>
      <c r="E2197" s="197">
        <v>44.625030000000002</v>
      </c>
      <c r="F2197">
        <v>0</v>
      </c>
      <c r="G2197">
        <f t="shared" si="208"/>
        <v>0</v>
      </c>
      <c r="H2197" s="198">
        <v>5.46</v>
      </c>
      <c r="Q2197" s="221">
        <f>(Q5282*10000)*TEA!$M$15*10^-6</f>
        <v>31.502788176959992</v>
      </c>
      <c r="R2197" s="221">
        <f>(R5282*10000)*TEA!$O$15*10^-6</f>
        <v>31.502788176959992</v>
      </c>
      <c r="AA2197">
        <f t="shared" si="204"/>
        <v>1</v>
      </c>
      <c r="AB2197" s="197">
        <v>41031</v>
      </c>
      <c r="AC2197" s="197">
        <v>0</v>
      </c>
      <c r="AD2197" s="197">
        <f t="shared" si="209"/>
        <v>0</v>
      </c>
      <c r="AE2197" s="197">
        <v>71</v>
      </c>
      <c r="AJ2197">
        <v>0</v>
      </c>
      <c r="AK2197">
        <v>0</v>
      </c>
      <c r="AU2197" s="198">
        <v>0.27272727299999999</v>
      </c>
      <c r="AV2197" s="6">
        <v>0</v>
      </c>
      <c r="AW2197" s="198">
        <v>0.38356000000000001</v>
      </c>
      <c r="BO2197" s="198"/>
      <c r="BP2197" s="354">
        <f t="shared" si="205"/>
        <v>0</v>
      </c>
      <c r="BQ2197" s="354">
        <f t="shared" si="206"/>
        <v>0</v>
      </c>
      <c r="BR2197" s="354">
        <f t="shared" si="207"/>
        <v>148.69086960000001</v>
      </c>
      <c r="CG2197" s="198"/>
      <c r="CH2197">
        <f>(Transest!$J$14/HexExtSoy!$K$4)</f>
        <v>0.20257267294641951</v>
      </c>
      <c r="CI2197">
        <f>(HydroProcOil!$K$14/HexExtSoy!$K$4)</f>
        <v>0.10977777777777777</v>
      </c>
      <c r="CJ2197">
        <f>(StarchFerm!$K$24/StarchFerm!$K$4)</f>
        <v>0.33157302630665886</v>
      </c>
      <c r="CY2197" s="198"/>
      <c r="CZ2197">
        <f>BP2197*CH2197*1000*LCI!$E$93</f>
        <v>0</v>
      </c>
      <c r="DA2197">
        <f>BQ2197*CI2197*1000*(LCI!$E$99)</f>
        <v>0</v>
      </c>
      <c r="DB2197">
        <f>BR2197*CJ2197*1000*(LCI!$E$96)</f>
        <v>1328685.7095900292</v>
      </c>
    </row>
    <row r="2198" spans="1:106" x14ac:dyDescent="0.25">
      <c r="A2198" s="197">
        <v>41033</v>
      </c>
      <c r="B2198" s="197" t="s">
        <v>1979</v>
      </c>
      <c r="C2198" s="197" t="s">
        <v>1987</v>
      </c>
      <c r="D2198" s="197">
        <v>-123.55814100000001</v>
      </c>
      <c r="E2198" s="197">
        <v>42.366059999999997</v>
      </c>
      <c r="F2198">
        <v>0</v>
      </c>
      <c r="G2198">
        <f t="shared" si="208"/>
        <v>0</v>
      </c>
      <c r="H2198" s="198">
        <v>4.7300000000000004</v>
      </c>
      <c r="Q2198" s="221">
        <f>(Q5283*10000)*TEA!$M$15*10^-6</f>
        <v>32.247473200424999</v>
      </c>
      <c r="R2198" s="221">
        <f>(R5283*10000)*TEA!$O$15*10^-6</f>
        <v>32.247473200424999</v>
      </c>
      <c r="AA2198">
        <f t="shared" si="204"/>
        <v>1</v>
      </c>
      <c r="AB2198" s="197">
        <v>41033</v>
      </c>
      <c r="AC2198" s="197">
        <v>0</v>
      </c>
      <c r="AD2198" s="197">
        <f t="shared" si="209"/>
        <v>0</v>
      </c>
      <c r="AE2198" s="197">
        <v>1</v>
      </c>
      <c r="AJ2198">
        <v>0</v>
      </c>
      <c r="AK2198">
        <v>0</v>
      </c>
      <c r="AU2198" s="198">
        <v>0.27272727299999999</v>
      </c>
      <c r="AV2198" s="6">
        <v>0</v>
      </c>
      <c r="AW2198" s="198">
        <v>0.38356000000000001</v>
      </c>
      <c r="BO2198" s="198"/>
      <c r="BP2198" s="354">
        <f t="shared" si="205"/>
        <v>0</v>
      </c>
      <c r="BQ2198" s="354">
        <f t="shared" si="206"/>
        <v>0</v>
      </c>
      <c r="BR2198" s="354">
        <f t="shared" si="207"/>
        <v>1.8142388000000003</v>
      </c>
      <c r="CG2198" s="198"/>
      <c r="CH2198">
        <f>(Transest!$J$14/HexExtSoy!$K$4)</f>
        <v>0.20257267294641951</v>
      </c>
      <c r="CI2198">
        <f>(HydroProcOil!$K$14/HexExtSoy!$K$4)</f>
        <v>0.10977777777777777</v>
      </c>
      <c r="CJ2198">
        <f>(StarchFerm!$K$24/StarchFerm!$K$4)</f>
        <v>0.33157302630665886</v>
      </c>
      <c r="CY2198" s="198"/>
      <c r="CZ2198">
        <f>BP2198*CH2198*1000*LCI!$E$93</f>
        <v>0</v>
      </c>
      <c r="DA2198">
        <f>BQ2198*CI2198*1000*(LCI!$E$99)</f>
        <v>0</v>
      </c>
      <c r="DB2198">
        <f>BR2198*CJ2198*1000*(LCI!$E$96)</f>
        <v>16211.843900224007</v>
      </c>
    </row>
    <row r="2199" spans="1:106" x14ac:dyDescent="0.25">
      <c r="A2199" s="197">
        <v>41035</v>
      </c>
      <c r="B2199" s="197" t="s">
        <v>1979</v>
      </c>
      <c r="C2199" s="197" t="s">
        <v>1988</v>
      </c>
      <c r="D2199" s="197">
        <v>-121.65452000000001</v>
      </c>
      <c r="E2199" s="197">
        <v>42.695030000000003</v>
      </c>
      <c r="F2199">
        <v>0</v>
      </c>
      <c r="G2199">
        <f t="shared" si="208"/>
        <v>0</v>
      </c>
      <c r="H2199" s="198">
        <v>0</v>
      </c>
      <c r="Q2199" s="221">
        <f>(Q5284*10000)*TEA!$M$15*10^-6</f>
        <v>29.721127509000002</v>
      </c>
      <c r="R2199" s="221">
        <f>(R5284*10000)*TEA!$O$15*10^-6</f>
        <v>29.721127509000002</v>
      </c>
      <c r="AA2199">
        <f t="shared" si="204"/>
        <v>1</v>
      </c>
      <c r="AB2199" s="197">
        <v>41035</v>
      </c>
      <c r="AC2199" s="197">
        <v>0</v>
      </c>
      <c r="AD2199" s="197">
        <f t="shared" si="209"/>
        <v>0</v>
      </c>
      <c r="AE2199" s="197">
        <v>0</v>
      </c>
      <c r="AJ2199">
        <v>0</v>
      </c>
      <c r="AK2199">
        <v>0</v>
      </c>
      <c r="AU2199" s="198">
        <v>0.27272727299999999</v>
      </c>
      <c r="AV2199" s="6">
        <v>0</v>
      </c>
      <c r="AW2199" s="198">
        <v>0.38356000000000001</v>
      </c>
      <c r="BO2199" s="198"/>
      <c r="BP2199" s="354">
        <f t="shared" si="205"/>
        <v>0</v>
      </c>
      <c r="BQ2199" s="354">
        <f t="shared" si="206"/>
        <v>0</v>
      </c>
      <c r="BR2199" s="354">
        <f t="shared" si="207"/>
        <v>0</v>
      </c>
      <c r="CG2199" s="198"/>
      <c r="CH2199">
        <f>(Transest!$J$14/HexExtSoy!$K$4)</f>
        <v>0.20257267294641951</v>
      </c>
      <c r="CI2199">
        <f>(HydroProcOil!$K$14/HexExtSoy!$K$4)</f>
        <v>0.10977777777777777</v>
      </c>
      <c r="CJ2199">
        <f>(StarchFerm!$K$24/StarchFerm!$K$4)</f>
        <v>0.33157302630665886</v>
      </c>
      <c r="CY2199" s="198"/>
      <c r="CZ2199">
        <f>BP2199*CH2199*1000*LCI!$E$93</f>
        <v>0</v>
      </c>
      <c r="DA2199">
        <f>BQ2199*CI2199*1000*(LCI!$E$99)</f>
        <v>0</v>
      </c>
      <c r="DB2199">
        <f>BR2199*CJ2199*1000*(LCI!$E$96)</f>
        <v>0</v>
      </c>
    </row>
    <row r="2200" spans="1:106" x14ac:dyDescent="0.25">
      <c r="A2200" s="197">
        <v>41037</v>
      </c>
      <c r="B2200" s="197" t="s">
        <v>1979</v>
      </c>
      <c r="C2200" s="197" t="s">
        <v>750</v>
      </c>
      <c r="D2200" s="197">
        <v>-120.383341</v>
      </c>
      <c r="E2200" s="197">
        <v>42.798929999999999</v>
      </c>
      <c r="F2200">
        <v>0</v>
      </c>
      <c r="G2200">
        <f t="shared" si="208"/>
        <v>0</v>
      </c>
      <c r="H2200" s="198">
        <v>0</v>
      </c>
      <c r="Q2200" s="221">
        <f>(Q5285*10000)*TEA!$M$15*10^-6</f>
        <v>32.42342756016</v>
      </c>
      <c r="R2200" s="221">
        <f>(R5285*10000)*TEA!$O$15*10^-6</f>
        <v>32.42342756016</v>
      </c>
      <c r="AA2200">
        <f t="shared" si="204"/>
        <v>1</v>
      </c>
      <c r="AB2200" s="197">
        <v>41037</v>
      </c>
      <c r="AC2200" s="197">
        <v>0</v>
      </c>
      <c r="AD2200" s="197">
        <f t="shared" si="209"/>
        <v>0</v>
      </c>
      <c r="AE2200" s="197">
        <v>0</v>
      </c>
      <c r="AJ2200">
        <v>0</v>
      </c>
      <c r="AK2200">
        <v>0</v>
      </c>
      <c r="AU2200" s="198">
        <v>0.27272727299999999</v>
      </c>
      <c r="AV2200" s="6">
        <v>0</v>
      </c>
      <c r="AW2200" s="198">
        <v>0.38356000000000001</v>
      </c>
      <c r="BO2200" s="198"/>
      <c r="BP2200" s="354">
        <f t="shared" si="205"/>
        <v>0</v>
      </c>
      <c r="BQ2200" s="354">
        <f t="shared" si="206"/>
        <v>0</v>
      </c>
      <c r="BR2200" s="354">
        <f t="shared" si="207"/>
        <v>0</v>
      </c>
      <c r="CG2200" s="198"/>
      <c r="CH2200">
        <f>(Transest!$J$14/HexExtSoy!$K$4)</f>
        <v>0.20257267294641951</v>
      </c>
      <c r="CI2200">
        <f>(HydroProcOil!$K$14/HexExtSoy!$K$4)</f>
        <v>0.10977777777777777</v>
      </c>
      <c r="CJ2200">
        <f>(StarchFerm!$K$24/StarchFerm!$K$4)</f>
        <v>0.33157302630665886</v>
      </c>
      <c r="CY2200" s="198"/>
      <c r="CZ2200">
        <f>BP2200*CH2200*1000*LCI!$E$93</f>
        <v>0</v>
      </c>
      <c r="DA2200">
        <f>BQ2200*CI2200*1000*(LCI!$E$99)</f>
        <v>0</v>
      </c>
      <c r="DB2200">
        <f>BR2200*CJ2200*1000*(LCI!$E$96)</f>
        <v>0</v>
      </c>
    </row>
    <row r="2201" spans="1:106" x14ac:dyDescent="0.25">
      <c r="A2201" s="197">
        <v>41039</v>
      </c>
      <c r="B2201" s="197" t="s">
        <v>1979</v>
      </c>
      <c r="C2201" s="197" t="s">
        <v>1233</v>
      </c>
      <c r="D2201" s="197">
        <v>-122.836833</v>
      </c>
      <c r="E2201" s="197">
        <v>43.933599999999998</v>
      </c>
      <c r="F2201">
        <v>0</v>
      </c>
      <c r="G2201">
        <f t="shared" si="208"/>
        <v>0</v>
      </c>
      <c r="H2201" s="198">
        <v>0</v>
      </c>
      <c r="Q2201" s="221">
        <f>(Q5286*10000)*TEA!$M$15*10^-6</f>
        <v>31.323099872700002</v>
      </c>
      <c r="R2201" s="221">
        <f>(R5286*10000)*TEA!$O$15*10^-6</f>
        <v>31.323099872700002</v>
      </c>
      <c r="AA2201">
        <f t="shared" si="204"/>
        <v>1</v>
      </c>
      <c r="AB2201" s="197">
        <v>41039</v>
      </c>
      <c r="AC2201" s="197">
        <v>0</v>
      </c>
      <c r="AD2201" s="197">
        <f t="shared" si="209"/>
        <v>0</v>
      </c>
      <c r="AE2201" s="197">
        <v>0</v>
      </c>
      <c r="AJ2201">
        <v>0</v>
      </c>
      <c r="AK2201">
        <v>0</v>
      </c>
      <c r="AU2201" s="198">
        <v>0.27272727299999999</v>
      </c>
      <c r="AV2201" s="6">
        <v>0</v>
      </c>
      <c r="AW2201" s="198">
        <v>0.38356000000000001</v>
      </c>
      <c r="BO2201" s="198"/>
      <c r="BP2201" s="354">
        <f t="shared" si="205"/>
        <v>0</v>
      </c>
      <c r="BQ2201" s="354">
        <f t="shared" si="206"/>
        <v>0</v>
      </c>
      <c r="BR2201" s="354">
        <f t="shared" si="207"/>
        <v>0</v>
      </c>
      <c r="CG2201" s="198"/>
      <c r="CH2201">
        <f>(Transest!$J$14/HexExtSoy!$K$4)</f>
        <v>0.20257267294641951</v>
      </c>
      <c r="CI2201">
        <f>(HydroProcOil!$K$14/HexExtSoy!$K$4)</f>
        <v>0.10977777777777777</v>
      </c>
      <c r="CJ2201">
        <f>(StarchFerm!$K$24/StarchFerm!$K$4)</f>
        <v>0.33157302630665886</v>
      </c>
      <c r="CY2201" s="198"/>
      <c r="CZ2201">
        <f>BP2201*CH2201*1000*LCI!$E$93</f>
        <v>0</v>
      </c>
      <c r="DA2201">
        <f>BQ2201*CI2201*1000*(LCI!$E$99)</f>
        <v>0</v>
      </c>
      <c r="DB2201">
        <f>BR2201*CJ2201*1000*(LCI!$E$96)</f>
        <v>0</v>
      </c>
    </row>
    <row r="2202" spans="1:106" x14ac:dyDescent="0.25">
      <c r="A2202" s="197">
        <v>41041</v>
      </c>
      <c r="B2202" s="197" t="s">
        <v>1979</v>
      </c>
      <c r="C2202" s="197" t="s">
        <v>705</v>
      </c>
      <c r="D2202" s="197">
        <v>-123.836422</v>
      </c>
      <c r="E2202" s="197">
        <v>44.631729999999997</v>
      </c>
      <c r="F2202">
        <v>0</v>
      </c>
      <c r="G2202">
        <f t="shared" si="208"/>
        <v>0</v>
      </c>
      <c r="H2202" s="198">
        <v>0</v>
      </c>
      <c r="Q2202" s="221">
        <f>(Q5287*10000)*TEA!$M$15*10^-6</f>
        <v>33.604789686749996</v>
      </c>
      <c r="R2202" s="221">
        <f>(R5287*10000)*TEA!$O$15*10^-6</f>
        <v>33.604789686749996</v>
      </c>
      <c r="AA2202">
        <f t="shared" ref="AA2202:AA2265" si="210">IF(AB2202=A2202,1,0)</f>
        <v>1</v>
      </c>
      <c r="AB2202" s="197">
        <v>41041</v>
      </c>
      <c r="AC2202" s="197">
        <v>0</v>
      </c>
      <c r="AD2202" s="197">
        <f t="shared" si="209"/>
        <v>0</v>
      </c>
      <c r="AE2202" s="197">
        <v>0</v>
      </c>
      <c r="AJ2202">
        <v>0</v>
      </c>
      <c r="AK2202">
        <v>0</v>
      </c>
      <c r="AU2202" s="198">
        <v>0.27272727299999999</v>
      </c>
      <c r="AV2202" s="6">
        <v>0</v>
      </c>
      <c r="AW2202" s="198">
        <v>0.38356000000000001</v>
      </c>
      <c r="BO2202" s="198"/>
      <c r="BP2202" s="354">
        <f t="shared" si="205"/>
        <v>0</v>
      </c>
      <c r="BQ2202" s="354">
        <f t="shared" si="206"/>
        <v>0</v>
      </c>
      <c r="BR2202" s="354">
        <f t="shared" si="207"/>
        <v>0</v>
      </c>
      <c r="CG2202" s="198"/>
      <c r="CH2202">
        <f>(Transest!$J$14/HexExtSoy!$K$4)</f>
        <v>0.20257267294641951</v>
      </c>
      <c r="CI2202">
        <f>(HydroProcOil!$K$14/HexExtSoy!$K$4)</f>
        <v>0.10977777777777777</v>
      </c>
      <c r="CJ2202">
        <f>(StarchFerm!$K$24/StarchFerm!$K$4)</f>
        <v>0.33157302630665886</v>
      </c>
      <c r="CY2202" s="198"/>
      <c r="CZ2202">
        <f>BP2202*CH2202*1000*LCI!$E$93</f>
        <v>0</v>
      </c>
      <c r="DA2202">
        <f>BQ2202*CI2202*1000*(LCI!$E$99)</f>
        <v>0</v>
      </c>
      <c r="DB2202">
        <f>BR2202*CJ2202*1000*(LCI!$E$96)</f>
        <v>0</v>
      </c>
    </row>
    <row r="2203" spans="1:106" x14ac:dyDescent="0.25">
      <c r="A2203" s="197">
        <v>41043</v>
      </c>
      <c r="B2203" s="197" t="s">
        <v>1979</v>
      </c>
      <c r="C2203" s="197" t="s">
        <v>1179</v>
      </c>
      <c r="D2203" s="197">
        <v>-122.531899</v>
      </c>
      <c r="E2203" s="197">
        <v>44.486020000000003</v>
      </c>
      <c r="F2203">
        <v>0</v>
      </c>
      <c r="G2203">
        <f t="shared" si="208"/>
        <v>0</v>
      </c>
      <c r="H2203" s="198">
        <v>0</v>
      </c>
      <c r="Q2203" s="221">
        <f>(Q5288*10000)*TEA!$M$15*10^-6</f>
        <v>31.902784529894994</v>
      </c>
      <c r="R2203" s="221">
        <f>(R5288*10000)*TEA!$O$15*10^-6</f>
        <v>31.902784529894994</v>
      </c>
      <c r="AA2203">
        <f t="shared" si="210"/>
        <v>1</v>
      </c>
      <c r="AB2203" s="197">
        <v>41043</v>
      </c>
      <c r="AC2203" s="197">
        <v>0</v>
      </c>
      <c r="AD2203" s="197">
        <f t="shared" si="209"/>
        <v>0</v>
      </c>
      <c r="AE2203" s="197">
        <v>0</v>
      </c>
      <c r="AJ2203">
        <v>0</v>
      </c>
      <c r="AK2203">
        <v>0</v>
      </c>
      <c r="AU2203" s="198">
        <v>0.27272727299999999</v>
      </c>
      <c r="AV2203" s="6">
        <v>0</v>
      </c>
      <c r="AW2203" s="198">
        <v>0.38356000000000001</v>
      </c>
      <c r="BO2203" s="198"/>
      <c r="BP2203" s="354">
        <f t="shared" si="205"/>
        <v>0</v>
      </c>
      <c r="BQ2203" s="354">
        <f t="shared" si="206"/>
        <v>0</v>
      </c>
      <c r="BR2203" s="354">
        <f t="shared" si="207"/>
        <v>0</v>
      </c>
      <c r="CG2203" s="198"/>
      <c r="CH2203">
        <f>(Transest!$J$14/HexExtSoy!$K$4)</f>
        <v>0.20257267294641951</v>
      </c>
      <c r="CI2203">
        <f>(HydroProcOil!$K$14/HexExtSoy!$K$4)</f>
        <v>0.10977777777777777</v>
      </c>
      <c r="CJ2203">
        <f>(StarchFerm!$K$24/StarchFerm!$K$4)</f>
        <v>0.33157302630665886</v>
      </c>
      <c r="CY2203" s="198"/>
      <c r="CZ2203">
        <f>BP2203*CH2203*1000*LCI!$E$93</f>
        <v>0</v>
      </c>
      <c r="DA2203">
        <f>BQ2203*CI2203*1000*(LCI!$E$99)</f>
        <v>0</v>
      </c>
      <c r="DB2203">
        <f>BR2203*CJ2203*1000*(LCI!$E$96)</f>
        <v>0</v>
      </c>
    </row>
    <row r="2204" spans="1:106" x14ac:dyDescent="0.25">
      <c r="A2204" s="197">
        <v>41045</v>
      </c>
      <c r="B2204" s="197" t="s">
        <v>1979</v>
      </c>
      <c r="C2204" s="197" t="s">
        <v>1989</v>
      </c>
      <c r="D2204" s="197">
        <v>-117.62397799999999</v>
      </c>
      <c r="E2204" s="197">
        <v>43.200229999999998</v>
      </c>
      <c r="F2204">
        <v>1.57</v>
      </c>
      <c r="G2204">
        <f t="shared" si="208"/>
        <v>1.57</v>
      </c>
      <c r="H2204" s="198">
        <v>13.12</v>
      </c>
      <c r="Q2204" s="221">
        <f>(Q5289*10000)*TEA!$M$15*10^-6</f>
        <v>34.29192821489999</v>
      </c>
      <c r="R2204" s="221">
        <f>(R5289*10000)*TEA!$O$15*10^-6</f>
        <v>34.29192821489999</v>
      </c>
      <c r="AA2204">
        <f t="shared" si="210"/>
        <v>1</v>
      </c>
      <c r="AB2204" s="197">
        <v>41045</v>
      </c>
      <c r="AC2204" s="197">
        <v>10</v>
      </c>
      <c r="AD2204" s="197">
        <f t="shared" si="209"/>
        <v>10</v>
      </c>
      <c r="AE2204" s="197">
        <v>9334</v>
      </c>
      <c r="AJ2204">
        <v>0</v>
      </c>
      <c r="AK2204">
        <v>0</v>
      </c>
      <c r="AU2204" s="198">
        <v>0.27272727299999999</v>
      </c>
      <c r="AV2204" s="6">
        <v>0</v>
      </c>
      <c r="AW2204" s="198">
        <v>0.38356000000000001</v>
      </c>
      <c r="BO2204" s="198"/>
      <c r="BP2204" s="354">
        <f t="shared" si="205"/>
        <v>4.2818181860999998</v>
      </c>
      <c r="BQ2204" s="354">
        <f t="shared" si="206"/>
        <v>0</v>
      </c>
      <c r="BR2204" s="354">
        <f t="shared" si="207"/>
        <v>46971.555404799998</v>
      </c>
      <c r="CG2204" s="198"/>
      <c r="CH2204">
        <f>(Transest!$J$14/HexExtSoy!$K$4)</f>
        <v>0.20257267294641951</v>
      </c>
      <c r="CI2204">
        <f>(HydroProcOil!$K$14/HexExtSoy!$K$4)</f>
        <v>0.10977777777777777</v>
      </c>
      <c r="CJ2204">
        <f>(StarchFerm!$K$24/StarchFerm!$K$4)</f>
        <v>0.33157302630665886</v>
      </c>
      <c r="CY2204" s="198"/>
      <c r="CZ2204">
        <f>BP2204*CH2204*1000*LCI!$E$93</f>
        <v>32743.570652339709</v>
      </c>
      <c r="DA2204">
        <f>BQ2204*CI2204*1000*(LCI!$E$99)</f>
        <v>0</v>
      </c>
      <c r="DB2204">
        <f>BR2204*CJ2204*1000*(LCI!$E$96)</f>
        <v>419732795.91051668</v>
      </c>
    </row>
    <row r="2205" spans="1:106" x14ac:dyDescent="0.25">
      <c r="A2205" s="197">
        <v>41047</v>
      </c>
      <c r="B2205" s="197" t="s">
        <v>1979</v>
      </c>
      <c r="C2205" s="197" t="s">
        <v>638</v>
      </c>
      <c r="D2205" s="197">
        <v>-122.583101</v>
      </c>
      <c r="E2205" s="197">
        <v>44.896830000000001</v>
      </c>
      <c r="F2205">
        <v>0</v>
      </c>
      <c r="G2205">
        <f t="shared" si="208"/>
        <v>0</v>
      </c>
      <c r="H2205" s="198">
        <v>10.7</v>
      </c>
      <c r="Q2205" s="221">
        <f>(Q5290*10000)*TEA!$M$15*10^-6</f>
        <v>32.440466618640002</v>
      </c>
      <c r="R2205" s="221">
        <f>(R5290*10000)*TEA!$O$15*10^-6</f>
        <v>32.440466618640002</v>
      </c>
      <c r="AA2205">
        <f t="shared" si="210"/>
        <v>1</v>
      </c>
      <c r="AB2205" s="197">
        <v>41047</v>
      </c>
      <c r="AC2205" s="197">
        <v>0</v>
      </c>
      <c r="AD2205" s="197">
        <f t="shared" si="209"/>
        <v>0</v>
      </c>
      <c r="AE2205" s="197">
        <v>210</v>
      </c>
      <c r="AJ2205">
        <v>0</v>
      </c>
      <c r="AK2205">
        <v>0</v>
      </c>
      <c r="AU2205" s="198">
        <v>0.27272727299999999</v>
      </c>
      <c r="AV2205" s="6">
        <v>0</v>
      </c>
      <c r="AW2205" s="198">
        <v>0.38356000000000001</v>
      </c>
      <c r="BO2205" s="198"/>
      <c r="BP2205" s="354">
        <f t="shared" si="205"/>
        <v>0</v>
      </c>
      <c r="BQ2205" s="354">
        <f t="shared" si="206"/>
        <v>0</v>
      </c>
      <c r="BR2205" s="354">
        <f t="shared" si="207"/>
        <v>861.85932000000003</v>
      </c>
      <c r="CG2205" s="198"/>
      <c r="CH2205">
        <f>(Transest!$J$14/HexExtSoy!$K$4)</f>
        <v>0.20257267294641951</v>
      </c>
      <c r="CI2205">
        <f>(HydroProcOil!$K$14/HexExtSoy!$K$4)</f>
        <v>0.10977777777777777</v>
      </c>
      <c r="CJ2205">
        <f>(StarchFerm!$K$24/StarchFerm!$K$4)</f>
        <v>0.33157302630665886</v>
      </c>
      <c r="CY2205" s="198"/>
      <c r="CZ2205">
        <f>BP2205*CH2205*1000*LCI!$E$93</f>
        <v>0</v>
      </c>
      <c r="DA2205">
        <f>BQ2205*CI2205*1000*(LCI!$E$99)</f>
        <v>0</v>
      </c>
      <c r="DB2205">
        <f>BR2205*CJ2205*1000*(LCI!$E$96)</f>
        <v>7701482.7153918259</v>
      </c>
    </row>
    <row r="2206" spans="1:106" x14ac:dyDescent="0.25">
      <c r="A2206" s="197">
        <v>41049</v>
      </c>
      <c r="B2206" s="197" t="s">
        <v>1979</v>
      </c>
      <c r="C2206" s="197" t="s">
        <v>1922</v>
      </c>
      <c r="D2206" s="197">
        <v>-119.585089</v>
      </c>
      <c r="E2206" s="197">
        <v>45.419440000000002</v>
      </c>
      <c r="F2206">
        <v>0</v>
      </c>
      <c r="G2206">
        <f t="shared" si="208"/>
        <v>0</v>
      </c>
      <c r="H2206" s="198">
        <v>15.74</v>
      </c>
      <c r="Q2206" s="221">
        <f>(Q5291*10000)*TEA!$M$15*10^-6</f>
        <v>34.190518918050003</v>
      </c>
      <c r="R2206" s="221">
        <f>(R5291*10000)*TEA!$O$15*10^-6</f>
        <v>34.190518918050003</v>
      </c>
      <c r="AA2206">
        <f t="shared" si="210"/>
        <v>1</v>
      </c>
      <c r="AB2206" s="197">
        <v>41049</v>
      </c>
      <c r="AC2206" s="197">
        <v>0</v>
      </c>
      <c r="AD2206" s="197">
        <f t="shared" si="209"/>
        <v>0</v>
      </c>
      <c r="AE2206" s="197">
        <v>7826</v>
      </c>
      <c r="AJ2206">
        <v>0</v>
      </c>
      <c r="AK2206">
        <v>0</v>
      </c>
      <c r="AU2206" s="198">
        <v>0.27272727299999999</v>
      </c>
      <c r="AV2206" s="6">
        <v>0</v>
      </c>
      <c r="AW2206" s="198">
        <v>0.38356000000000001</v>
      </c>
      <c r="BO2206" s="198"/>
      <c r="BP2206" s="354">
        <f t="shared" si="205"/>
        <v>0</v>
      </c>
      <c r="BQ2206" s="354">
        <f t="shared" si="206"/>
        <v>0</v>
      </c>
      <c r="BR2206" s="354">
        <f t="shared" si="207"/>
        <v>47247.396414400006</v>
      </c>
      <c r="CG2206" s="198"/>
      <c r="CH2206">
        <f>(Transest!$J$14/HexExtSoy!$K$4)</f>
        <v>0.20257267294641951</v>
      </c>
      <c r="CI2206">
        <f>(HydroProcOil!$K$14/HexExtSoy!$K$4)</f>
        <v>0.10977777777777777</v>
      </c>
      <c r="CJ2206">
        <f>(StarchFerm!$K$24/StarchFerm!$K$4)</f>
        <v>0.33157302630665886</v>
      </c>
      <c r="CY2206" s="198"/>
      <c r="CZ2206">
        <f>BP2206*CH2206*1000*LCI!$E$93</f>
        <v>0</v>
      </c>
      <c r="DA2206">
        <f>BQ2206*CI2206*1000*(LCI!$E$99)</f>
        <v>0</v>
      </c>
      <c r="DB2206">
        <f>BR2206*CJ2206*1000*(LCI!$E$96)</f>
        <v>422197681.67357916</v>
      </c>
    </row>
    <row r="2207" spans="1:106" x14ac:dyDescent="0.25">
      <c r="A2207" s="197">
        <v>41051</v>
      </c>
      <c r="B2207" s="197" t="s">
        <v>1979</v>
      </c>
      <c r="C2207" s="197" t="s">
        <v>1990</v>
      </c>
      <c r="D2207" s="197">
        <v>-122.386374</v>
      </c>
      <c r="E2207" s="197">
        <v>45.533749999999998</v>
      </c>
      <c r="F2207">
        <v>0</v>
      </c>
      <c r="G2207">
        <f t="shared" si="208"/>
        <v>0</v>
      </c>
      <c r="H2207" s="198">
        <v>0</v>
      </c>
      <c r="Q2207" s="221">
        <f>(Q5292*10000)*TEA!$M$15*10^-6</f>
        <v>31.530606854535002</v>
      </c>
      <c r="R2207" s="221">
        <f>(R5292*10000)*TEA!$O$15*10^-6</f>
        <v>31.530606854535002</v>
      </c>
      <c r="AA2207">
        <f t="shared" si="210"/>
        <v>1</v>
      </c>
      <c r="AB2207" s="197">
        <v>41051</v>
      </c>
      <c r="AC2207" s="197">
        <v>0</v>
      </c>
      <c r="AD2207" s="197">
        <f t="shared" si="209"/>
        <v>0</v>
      </c>
      <c r="AE2207" s="197">
        <v>0</v>
      </c>
      <c r="AJ2207">
        <v>0</v>
      </c>
      <c r="AK2207">
        <v>0</v>
      </c>
      <c r="AU2207" s="198">
        <v>0.27272727299999999</v>
      </c>
      <c r="AV2207" s="6">
        <v>0</v>
      </c>
      <c r="AW2207" s="198">
        <v>0.38356000000000001</v>
      </c>
      <c r="BO2207" s="198"/>
      <c r="BP2207" s="354">
        <f t="shared" si="205"/>
        <v>0</v>
      </c>
      <c r="BQ2207" s="354">
        <f t="shared" si="206"/>
        <v>0</v>
      </c>
      <c r="BR2207" s="354">
        <f t="shared" si="207"/>
        <v>0</v>
      </c>
      <c r="CG2207" s="198"/>
      <c r="CH2207">
        <f>(Transest!$J$14/HexExtSoy!$K$4)</f>
        <v>0.20257267294641951</v>
      </c>
      <c r="CI2207">
        <f>(HydroProcOil!$K$14/HexExtSoy!$K$4)</f>
        <v>0.10977777777777777</v>
      </c>
      <c r="CJ2207">
        <f>(StarchFerm!$K$24/StarchFerm!$K$4)</f>
        <v>0.33157302630665886</v>
      </c>
      <c r="CY2207" s="198"/>
      <c r="CZ2207">
        <f>BP2207*CH2207*1000*LCI!$E$93</f>
        <v>0</v>
      </c>
      <c r="DA2207">
        <f>BQ2207*CI2207*1000*(LCI!$E$99)</f>
        <v>0</v>
      </c>
      <c r="DB2207">
        <f>BR2207*CJ2207*1000*(LCI!$E$96)</f>
        <v>0</v>
      </c>
    </row>
    <row r="2208" spans="1:106" x14ac:dyDescent="0.25">
      <c r="A2208" s="197">
        <v>41053</v>
      </c>
      <c r="B2208" s="197" t="s">
        <v>1979</v>
      </c>
      <c r="C2208" s="197" t="s">
        <v>716</v>
      </c>
      <c r="D2208" s="197">
        <v>-123.39935</v>
      </c>
      <c r="E2208" s="197">
        <v>44.894100000000002</v>
      </c>
      <c r="F2208">
        <v>0</v>
      </c>
      <c r="G2208">
        <f t="shared" si="208"/>
        <v>0</v>
      </c>
      <c r="H2208" s="198">
        <v>0</v>
      </c>
      <c r="Q2208" s="221">
        <f>(Q5293*10000)*TEA!$M$15*10^-6</f>
        <v>33.866581651649994</v>
      </c>
      <c r="R2208" s="221">
        <f>(R5293*10000)*TEA!$O$15*10^-6</f>
        <v>33.866581651649994</v>
      </c>
      <c r="AA2208">
        <f t="shared" si="210"/>
        <v>1</v>
      </c>
      <c r="AB2208" s="197">
        <v>41053</v>
      </c>
      <c r="AC2208" s="197">
        <v>0</v>
      </c>
      <c r="AD2208" s="197">
        <f t="shared" si="209"/>
        <v>0</v>
      </c>
      <c r="AE2208" s="197">
        <v>0</v>
      </c>
      <c r="AJ2208">
        <v>0</v>
      </c>
      <c r="AK2208">
        <v>0</v>
      </c>
      <c r="AU2208" s="198">
        <v>0.27272727299999999</v>
      </c>
      <c r="AV2208" s="6">
        <v>0</v>
      </c>
      <c r="AW2208" s="198">
        <v>0.38356000000000001</v>
      </c>
      <c r="BO2208" s="198"/>
      <c r="BP2208" s="354">
        <f t="shared" si="205"/>
        <v>0</v>
      </c>
      <c r="BQ2208" s="354">
        <f t="shared" si="206"/>
        <v>0</v>
      </c>
      <c r="BR2208" s="354">
        <f t="shared" si="207"/>
        <v>0</v>
      </c>
      <c r="CG2208" s="198"/>
      <c r="CH2208">
        <f>(Transest!$J$14/HexExtSoy!$K$4)</f>
        <v>0.20257267294641951</v>
      </c>
      <c r="CI2208">
        <f>(HydroProcOil!$K$14/HexExtSoy!$K$4)</f>
        <v>0.10977777777777777</v>
      </c>
      <c r="CJ2208">
        <f>(StarchFerm!$K$24/StarchFerm!$K$4)</f>
        <v>0.33157302630665886</v>
      </c>
      <c r="CY2208" s="198"/>
      <c r="CZ2208">
        <f>BP2208*CH2208*1000*LCI!$E$93</f>
        <v>0</v>
      </c>
      <c r="DA2208">
        <f>BQ2208*CI2208*1000*(LCI!$E$99)</f>
        <v>0</v>
      </c>
      <c r="DB2208">
        <f>BR2208*CJ2208*1000*(LCI!$E$96)</f>
        <v>0</v>
      </c>
    </row>
    <row r="2209" spans="1:106" x14ac:dyDescent="0.25">
      <c r="A2209" s="197">
        <v>41055</v>
      </c>
      <c r="B2209" s="197" t="s">
        <v>1979</v>
      </c>
      <c r="C2209" s="197" t="s">
        <v>1258</v>
      </c>
      <c r="D2209" s="197">
        <v>-120.693162</v>
      </c>
      <c r="E2209" s="197">
        <v>45.394599999999997</v>
      </c>
      <c r="F2209">
        <v>0</v>
      </c>
      <c r="G2209">
        <f t="shared" si="208"/>
        <v>0</v>
      </c>
      <c r="H2209" s="198">
        <v>0</v>
      </c>
      <c r="Q2209" s="221">
        <f>(Q5294*10000)*TEA!$M$15*10^-6</f>
        <v>35.356373236349995</v>
      </c>
      <c r="R2209" s="221">
        <f>(R5294*10000)*TEA!$O$15*10^-6</f>
        <v>35.356373236349995</v>
      </c>
      <c r="AA2209">
        <f t="shared" si="210"/>
        <v>1</v>
      </c>
      <c r="AB2209" s="197">
        <v>41055</v>
      </c>
      <c r="AC2209" s="197">
        <v>0</v>
      </c>
      <c r="AD2209" s="197">
        <f t="shared" si="209"/>
        <v>0</v>
      </c>
      <c r="AE2209" s="197">
        <v>0</v>
      </c>
      <c r="AJ2209">
        <v>0</v>
      </c>
      <c r="AK2209">
        <v>0</v>
      </c>
      <c r="AU2209" s="198">
        <v>0.27272727299999999</v>
      </c>
      <c r="AV2209" s="6">
        <v>0</v>
      </c>
      <c r="AW2209" s="198">
        <v>0.38356000000000001</v>
      </c>
      <c r="BO2209" s="198"/>
      <c r="BP2209" s="354">
        <f t="shared" si="205"/>
        <v>0</v>
      </c>
      <c r="BQ2209" s="354">
        <f t="shared" si="206"/>
        <v>0</v>
      </c>
      <c r="BR2209" s="354">
        <f t="shared" si="207"/>
        <v>0</v>
      </c>
      <c r="CG2209" s="198"/>
      <c r="CH2209">
        <f>(Transest!$J$14/HexExtSoy!$K$4)</f>
        <v>0.20257267294641951</v>
      </c>
      <c r="CI2209">
        <f>(HydroProcOil!$K$14/HexExtSoy!$K$4)</f>
        <v>0.10977777777777777</v>
      </c>
      <c r="CJ2209">
        <f>(StarchFerm!$K$24/StarchFerm!$K$4)</f>
        <v>0.33157302630665886</v>
      </c>
      <c r="CY2209" s="198"/>
      <c r="CZ2209">
        <f>BP2209*CH2209*1000*LCI!$E$93</f>
        <v>0</v>
      </c>
      <c r="DA2209">
        <f>BQ2209*CI2209*1000*(LCI!$E$99)</f>
        <v>0</v>
      </c>
      <c r="DB2209">
        <f>BR2209*CJ2209*1000*(LCI!$E$96)</f>
        <v>0</v>
      </c>
    </row>
    <row r="2210" spans="1:106" x14ac:dyDescent="0.25">
      <c r="A2210" s="197">
        <v>41057</v>
      </c>
      <c r="B2210" s="197" t="s">
        <v>1979</v>
      </c>
      <c r="C2210" s="197" t="s">
        <v>1991</v>
      </c>
      <c r="D2210" s="197">
        <v>-123.677781</v>
      </c>
      <c r="E2210" s="197">
        <v>45.450749999999999</v>
      </c>
      <c r="F2210">
        <v>0</v>
      </c>
      <c r="G2210">
        <f t="shared" si="208"/>
        <v>0</v>
      </c>
      <c r="H2210" s="198">
        <v>0</v>
      </c>
      <c r="Q2210" s="221">
        <f>(Q5295*10000)*TEA!$M$15*10^-6</f>
        <v>31.42639042335</v>
      </c>
      <c r="R2210" s="221">
        <f>(R5295*10000)*TEA!$O$15*10^-6</f>
        <v>31.42639042335</v>
      </c>
      <c r="AA2210">
        <f t="shared" si="210"/>
        <v>1</v>
      </c>
      <c r="AB2210" s="197">
        <v>41057</v>
      </c>
      <c r="AC2210" s="197">
        <v>0</v>
      </c>
      <c r="AD2210" s="197">
        <f t="shared" si="209"/>
        <v>0</v>
      </c>
      <c r="AE2210" s="197">
        <v>0</v>
      </c>
      <c r="AJ2210">
        <v>0</v>
      </c>
      <c r="AK2210">
        <v>0</v>
      </c>
      <c r="AU2210" s="198">
        <v>0.27272727299999999</v>
      </c>
      <c r="AV2210" s="6">
        <v>0</v>
      </c>
      <c r="AW2210" s="198">
        <v>0.38356000000000001</v>
      </c>
      <c r="BO2210" s="198"/>
      <c r="BP2210" s="354">
        <f t="shared" si="205"/>
        <v>0</v>
      </c>
      <c r="BQ2210" s="354">
        <f t="shared" si="206"/>
        <v>0</v>
      </c>
      <c r="BR2210" s="354">
        <f t="shared" si="207"/>
        <v>0</v>
      </c>
      <c r="CG2210" s="198"/>
      <c r="CH2210">
        <f>(Transest!$J$14/HexExtSoy!$K$4)</f>
        <v>0.20257267294641951</v>
      </c>
      <c r="CI2210">
        <f>(HydroProcOil!$K$14/HexExtSoy!$K$4)</f>
        <v>0.10977777777777777</v>
      </c>
      <c r="CJ2210">
        <f>(StarchFerm!$K$24/StarchFerm!$K$4)</f>
        <v>0.33157302630665886</v>
      </c>
      <c r="CY2210" s="198"/>
      <c r="CZ2210">
        <f>BP2210*CH2210*1000*LCI!$E$93</f>
        <v>0</v>
      </c>
      <c r="DA2210">
        <f>BQ2210*CI2210*1000*(LCI!$E$99)</f>
        <v>0</v>
      </c>
      <c r="DB2210">
        <f>BR2210*CJ2210*1000*(LCI!$E$96)</f>
        <v>0</v>
      </c>
    </row>
    <row r="2211" spans="1:106" x14ac:dyDescent="0.25">
      <c r="A2211" s="197">
        <v>41059</v>
      </c>
      <c r="B2211" s="197" t="s">
        <v>1979</v>
      </c>
      <c r="C2211" s="197" t="s">
        <v>1992</v>
      </c>
      <c r="D2211" s="197">
        <v>-118.73485700000001</v>
      </c>
      <c r="E2211" s="197">
        <v>45.591610000000003</v>
      </c>
      <c r="F2211">
        <v>0</v>
      </c>
      <c r="G2211">
        <f t="shared" si="208"/>
        <v>0</v>
      </c>
      <c r="H2211" s="198">
        <v>12.05</v>
      </c>
      <c r="Q2211" s="221">
        <f>(Q5296*10000)*TEA!$M$15*10^-6</f>
        <v>30.602877557669995</v>
      </c>
      <c r="R2211" s="221">
        <f>(R5296*10000)*TEA!$O$15*10^-6</f>
        <v>30.602877557669995</v>
      </c>
      <c r="AA2211">
        <f t="shared" si="210"/>
        <v>1</v>
      </c>
      <c r="AB2211" s="197">
        <v>41059</v>
      </c>
      <c r="AC2211" s="197">
        <v>0</v>
      </c>
      <c r="AD2211" s="197">
        <f t="shared" si="209"/>
        <v>0</v>
      </c>
      <c r="AE2211" s="197">
        <v>3146</v>
      </c>
      <c r="AJ2211">
        <v>0</v>
      </c>
      <c r="AK2211">
        <v>0</v>
      </c>
      <c r="AU2211" s="198">
        <v>0.27272727299999999</v>
      </c>
      <c r="AV2211" s="6">
        <v>0</v>
      </c>
      <c r="AW2211" s="198">
        <v>0.38356000000000001</v>
      </c>
      <c r="BO2211" s="198"/>
      <c r="BP2211" s="354">
        <f t="shared" si="205"/>
        <v>0</v>
      </c>
      <c r="BQ2211" s="354">
        <f t="shared" si="206"/>
        <v>0</v>
      </c>
      <c r="BR2211" s="354">
        <f t="shared" si="207"/>
        <v>14540.491108000002</v>
      </c>
      <c r="CG2211" s="198"/>
      <c r="CH2211">
        <f>(Transest!$J$14/HexExtSoy!$K$4)</f>
        <v>0.20257267294641951</v>
      </c>
      <c r="CI2211">
        <f>(HydroProcOil!$K$14/HexExtSoy!$K$4)</f>
        <v>0.10977777777777777</v>
      </c>
      <c r="CJ2211">
        <f>(StarchFerm!$K$24/StarchFerm!$K$4)</f>
        <v>0.33157302630665886</v>
      </c>
      <c r="CY2211" s="198"/>
      <c r="CZ2211">
        <f>BP2211*CH2211*1000*LCI!$E$93</f>
        <v>0</v>
      </c>
      <c r="DA2211">
        <f>BQ2211*CI2211*1000*(LCI!$E$99)</f>
        <v>0</v>
      </c>
      <c r="DB2211">
        <f>BR2211*CJ2211*1000*(LCI!$E$96)</f>
        <v>129932273.56591162</v>
      </c>
    </row>
    <row r="2212" spans="1:106" x14ac:dyDescent="0.25">
      <c r="A2212" s="197">
        <v>41061</v>
      </c>
      <c r="B2212" s="197" t="s">
        <v>1979</v>
      </c>
      <c r="C2212" s="197" t="s">
        <v>728</v>
      </c>
      <c r="D2212" s="197">
        <v>-118.003227</v>
      </c>
      <c r="E2212" s="197">
        <v>45.319299999999998</v>
      </c>
      <c r="F2212">
        <v>0</v>
      </c>
      <c r="G2212">
        <f t="shared" si="208"/>
        <v>0</v>
      </c>
      <c r="H2212" s="198">
        <v>0</v>
      </c>
      <c r="Q2212" s="221">
        <f>(Q5297*10000)*TEA!$M$15*10^-6</f>
        <v>29.2796819163</v>
      </c>
      <c r="R2212" s="221">
        <f>(R5297*10000)*TEA!$O$15*10^-6</f>
        <v>29.2796819163</v>
      </c>
      <c r="AA2212">
        <f t="shared" si="210"/>
        <v>1</v>
      </c>
      <c r="AB2212" s="197">
        <v>41061</v>
      </c>
      <c r="AC2212" s="197">
        <v>0</v>
      </c>
      <c r="AD2212" s="197">
        <f t="shared" si="209"/>
        <v>0</v>
      </c>
      <c r="AE2212" s="197">
        <v>0</v>
      </c>
      <c r="AJ2212">
        <v>0</v>
      </c>
      <c r="AK2212">
        <v>0</v>
      </c>
      <c r="AU2212" s="198">
        <v>0.27272727299999999</v>
      </c>
      <c r="AV2212" s="6">
        <v>0</v>
      </c>
      <c r="AW2212" s="198">
        <v>0.38356000000000001</v>
      </c>
      <c r="BO2212" s="198"/>
      <c r="BP2212" s="354">
        <f t="shared" si="205"/>
        <v>0</v>
      </c>
      <c r="BQ2212" s="354">
        <f t="shared" si="206"/>
        <v>0</v>
      </c>
      <c r="BR2212" s="354">
        <f t="shared" si="207"/>
        <v>0</v>
      </c>
      <c r="CG2212" s="198"/>
      <c r="CH2212">
        <f>(Transest!$J$14/HexExtSoy!$K$4)</f>
        <v>0.20257267294641951</v>
      </c>
      <c r="CI2212">
        <f>(HydroProcOil!$K$14/HexExtSoy!$K$4)</f>
        <v>0.10977777777777777</v>
      </c>
      <c r="CJ2212">
        <f>(StarchFerm!$K$24/StarchFerm!$K$4)</f>
        <v>0.33157302630665886</v>
      </c>
      <c r="CY2212" s="198"/>
      <c r="CZ2212">
        <f>BP2212*CH2212*1000*LCI!$E$93</f>
        <v>0</v>
      </c>
      <c r="DA2212">
        <f>BQ2212*CI2212*1000*(LCI!$E$99)</f>
        <v>0</v>
      </c>
      <c r="DB2212">
        <f>BR2212*CJ2212*1000*(LCI!$E$96)</f>
        <v>0</v>
      </c>
    </row>
    <row r="2213" spans="1:106" x14ac:dyDescent="0.25">
      <c r="A2213" s="197">
        <v>41063</v>
      </c>
      <c r="B2213" s="197" t="s">
        <v>1979</v>
      </c>
      <c r="C2213" s="197" t="s">
        <v>1993</v>
      </c>
      <c r="D2213" s="197">
        <v>-117.172419</v>
      </c>
      <c r="E2213" s="197">
        <v>45.586739999999999</v>
      </c>
      <c r="F2213">
        <v>0</v>
      </c>
      <c r="G2213">
        <f t="shared" si="208"/>
        <v>0</v>
      </c>
      <c r="H2213" s="198">
        <v>0</v>
      </c>
      <c r="Q2213" s="221">
        <f>(Q5298*10000)*TEA!$M$15*10^-6</f>
        <v>29.738079902610004</v>
      </c>
      <c r="R2213" s="221">
        <f>(R5298*10000)*TEA!$O$15*10^-6</f>
        <v>29.738079902610004</v>
      </c>
      <c r="AA2213">
        <f t="shared" si="210"/>
        <v>1</v>
      </c>
      <c r="AB2213" s="197">
        <v>41063</v>
      </c>
      <c r="AC2213" s="197">
        <v>0</v>
      </c>
      <c r="AD2213" s="197">
        <f t="shared" si="209"/>
        <v>0</v>
      </c>
      <c r="AE2213" s="197">
        <v>0</v>
      </c>
      <c r="AJ2213">
        <v>0</v>
      </c>
      <c r="AK2213">
        <v>0</v>
      </c>
      <c r="AU2213" s="198">
        <v>0.27272727299999999</v>
      </c>
      <c r="AV2213" s="6">
        <v>0</v>
      </c>
      <c r="AW2213" s="198">
        <v>0.38356000000000001</v>
      </c>
      <c r="BO2213" s="198"/>
      <c r="BP2213" s="354">
        <f t="shared" si="205"/>
        <v>0</v>
      </c>
      <c r="BQ2213" s="354">
        <f t="shared" si="206"/>
        <v>0</v>
      </c>
      <c r="BR2213" s="354">
        <f t="shared" si="207"/>
        <v>0</v>
      </c>
      <c r="CG2213" s="198"/>
      <c r="CH2213">
        <f>(Transest!$J$14/HexExtSoy!$K$4)</f>
        <v>0.20257267294641951</v>
      </c>
      <c r="CI2213">
        <f>(HydroProcOil!$K$14/HexExtSoy!$K$4)</f>
        <v>0.10977777777777777</v>
      </c>
      <c r="CJ2213">
        <f>(StarchFerm!$K$24/StarchFerm!$K$4)</f>
        <v>0.33157302630665886</v>
      </c>
      <c r="CY2213" s="198"/>
      <c r="CZ2213">
        <f>BP2213*CH2213*1000*LCI!$E$93</f>
        <v>0</v>
      </c>
      <c r="DA2213">
        <f>BQ2213*CI2213*1000*(LCI!$E$99)</f>
        <v>0</v>
      </c>
      <c r="DB2213">
        <f>BR2213*CJ2213*1000*(LCI!$E$96)</f>
        <v>0</v>
      </c>
    </row>
    <row r="2214" spans="1:106" x14ac:dyDescent="0.25">
      <c r="A2214" s="197">
        <v>41065</v>
      </c>
      <c r="B2214" s="197" t="s">
        <v>1979</v>
      </c>
      <c r="C2214" s="197" t="s">
        <v>1994</v>
      </c>
      <c r="D2214" s="197">
        <v>-121.16069400000001</v>
      </c>
      <c r="E2214" s="197">
        <v>45.153019999999998</v>
      </c>
      <c r="F2214">
        <v>0</v>
      </c>
      <c r="G2214">
        <f t="shared" si="208"/>
        <v>0</v>
      </c>
      <c r="H2214" s="198">
        <v>0</v>
      </c>
      <c r="Q2214" s="221">
        <f>(Q5299*10000)*TEA!$M$15*10^-6</f>
        <v>33.259455901349995</v>
      </c>
      <c r="R2214" s="221">
        <f>(R5299*10000)*TEA!$O$15*10^-6</f>
        <v>33.259455901349995</v>
      </c>
      <c r="AA2214">
        <f t="shared" si="210"/>
        <v>1</v>
      </c>
      <c r="AB2214" s="197">
        <v>41065</v>
      </c>
      <c r="AC2214" s="197">
        <v>0</v>
      </c>
      <c r="AD2214" s="197">
        <f t="shared" si="209"/>
        <v>0</v>
      </c>
      <c r="AE2214" s="197">
        <v>0</v>
      </c>
      <c r="AJ2214">
        <v>0</v>
      </c>
      <c r="AK2214">
        <v>0</v>
      </c>
      <c r="AU2214" s="198">
        <v>0.27272727299999999</v>
      </c>
      <c r="AV2214" s="6">
        <v>0</v>
      </c>
      <c r="AW2214" s="198">
        <v>0.38356000000000001</v>
      </c>
      <c r="BO2214" s="198"/>
      <c r="BP2214" s="354">
        <f t="shared" si="205"/>
        <v>0</v>
      </c>
      <c r="BQ2214" s="354">
        <f t="shared" si="206"/>
        <v>0</v>
      </c>
      <c r="BR2214" s="354">
        <f t="shared" si="207"/>
        <v>0</v>
      </c>
      <c r="CG2214" s="198"/>
      <c r="CH2214">
        <f>(Transest!$J$14/HexExtSoy!$K$4)</f>
        <v>0.20257267294641951</v>
      </c>
      <c r="CI2214">
        <f>(HydroProcOil!$K$14/HexExtSoy!$K$4)</f>
        <v>0.10977777777777777</v>
      </c>
      <c r="CJ2214">
        <f>(StarchFerm!$K$24/StarchFerm!$K$4)</f>
        <v>0.33157302630665886</v>
      </c>
      <c r="CY2214" s="198"/>
      <c r="CZ2214">
        <f>BP2214*CH2214*1000*LCI!$E$93</f>
        <v>0</v>
      </c>
      <c r="DA2214">
        <f>BQ2214*CI2214*1000*(LCI!$E$99)</f>
        <v>0</v>
      </c>
      <c r="DB2214">
        <f>BR2214*CJ2214*1000*(LCI!$E$96)</f>
        <v>0</v>
      </c>
    </row>
    <row r="2215" spans="1:106" x14ac:dyDescent="0.25">
      <c r="A2215" s="197">
        <v>41067</v>
      </c>
      <c r="B2215" s="197" t="s">
        <v>1979</v>
      </c>
      <c r="C2215" s="197" t="s">
        <v>656</v>
      </c>
      <c r="D2215" s="197">
        <v>-123.08457199999999</v>
      </c>
      <c r="E2215" s="197">
        <v>45.549370000000003</v>
      </c>
      <c r="F2215">
        <v>0</v>
      </c>
      <c r="G2215">
        <f t="shared" si="208"/>
        <v>0</v>
      </c>
      <c r="H2215" s="198">
        <v>0</v>
      </c>
      <c r="Q2215" s="221">
        <f>(Q5300*10000)*TEA!$M$15*10^-6</f>
        <v>31.170389768909999</v>
      </c>
      <c r="R2215" s="221">
        <f>(R5300*10000)*TEA!$O$15*10^-6</f>
        <v>31.170389768909999</v>
      </c>
      <c r="AA2215">
        <f t="shared" si="210"/>
        <v>1</v>
      </c>
      <c r="AB2215" s="197">
        <v>41067</v>
      </c>
      <c r="AC2215" s="197">
        <v>0</v>
      </c>
      <c r="AD2215" s="197">
        <f t="shared" si="209"/>
        <v>0</v>
      </c>
      <c r="AE2215" s="197">
        <v>0</v>
      </c>
      <c r="AJ2215">
        <v>0</v>
      </c>
      <c r="AK2215">
        <v>0</v>
      </c>
      <c r="AU2215" s="198">
        <v>0.27272727299999999</v>
      </c>
      <c r="AV2215" s="6">
        <v>0</v>
      </c>
      <c r="AW2215" s="198">
        <v>0.38356000000000001</v>
      </c>
      <c r="BO2215" s="198"/>
      <c r="BP2215" s="354">
        <f t="shared" si="205"/>
        <v>0</v>
      </c>
      <c r="BQ2215" s="354">
        <f t="shared" si="206"/>
        <v>0</v>
      </c>
      <c r="BR2215" s="354">
        <f t="shared" si="207"/>
        <v>0</v>
      </c>
      <c r="CG2215" s="198"/>
      <c r="CH2215">
        <f>(Transest!$J$14/HexExtSoy!$K$4)</f>
        <v>0.20257267294641951</v>
      </c>
      <c r="CI2215">
        <f>(HydroProcOil!$K$14/HexExtSoy!$K$4)</f>
        <v>0.10977777777777777</v>
      </c>
      <c r="CJ2215">
        <f>(StarchFerm!$K$24/StarchFerm!$K$4)</f>
        <v>0.33157302630665886</v>
      </c>
      <c r="CY2215" s="198"/>
      <c r="CZ2215">
        <f>BP2215*CH2215*1000*LCI!$E$93</f>
        <v>0</v>
      </c>
      <c r="DA2215">
        <f>BQ2215*CI2215*1000*(LCI!$E$99)</f>
        <v>0</v>
      </c>
      <c r="DB2215">
        <f>BR2215*CJ2215*1000*(LCI!$E$96)</f>
        <v>0</v>
      </c>
    </row>
    <row r="2216" spans="1:106" x14ac:dyDescent="0.25">
      <c r="A2216" s="197">
        <v>41069</v>
      </c>
      <c r="B2216" s="197" t="s">
        <v>1979</v>
      </c>
      <c r="C2216" s="197" t="s">
        <v>1015</v>
      </c>
      <c r="D2216" s="197">
        <v>-120.017633</v>
      </c>
      <c r="E2216" s="197">
        <v>44.723700000000001</v>
      </c>
      <c r="F2216">
        <v>0</v>
      </c>
      <c r="G2216">
        <f t="shared" si="208"/>
        <v>0</v>
      </c>
      <c r="H2216" s="198">
        <v>0</v>
      </c>
      <c r="Q2216" s="221">
        <f>(Q5301*10000)*TEA!$M$15*10^-6</f>
        <v>33.282168325649998</v>
      </c>
      <c r="R2216" s="221">
        <f>(R5301*10000)*TEA!$O$15*10^-6</f>
        <v>33.282168325649998</v>
      </c>
      <c r="AA2216">
        <f t="shared" si="210"/>
        <v>1</v>
      </c>
      <c r="AB2216" s="197">
        <v>41069</v>
      </c>
      <c r="AC2216" s="197">
        <v>0</v>
      </c>
      <c r="AD2216" s="197">
        <f t="shared" si="209"/>
        <v>0</v>
      </c>
      <c r="AE2216" s="197">
        <v>0</v>
      </c>
      <c r="AJ2216">
        <v>0</v>
      </c>
      <c r="AK2216">
        <v>0</v>
      </c>
      <c r="AU2216" s="198">
        <v>0.27272727299999999</v>
      </c>
      <c r="AV2216" s="6">
        <v>0</v>
      </c>
      <c r="AW2216" s="198">
        <v>0.38356000000000001</v>
      </c>
      <c r="BO2216" s="198"/>
      <c r="BP2216" s="354">
        <f t="shared" si="205"/>
        <v>0</v>
      </c>
      <c r="BQ2216" s="354">
        <f t="shared" si="206"/>
        <v>0</v>
      </c>
      <c r="BR2216" s="354">
        <f t="shared" si="207"/>
        <v>0</v>
      </c>
      <c r="CG2216" s="198"/>
      <c r="CH2216">
        <f>(Transest!$J$14/HexExtSoy!$K$4)</f>
        <v>0.20257267294641951</v>
      </c>
      <c r="CI2216">
        <f>(HydroProcOil!$K$14/HexExtSoy!$K$4)</f>
        <v>0.10977777777777777</v>
      </c>
      <c r="CJ2216">
        <f>(StarchFerm!$K$24/StarchFerm!$K$4)</f>
        <v>0.33157302630665886</v>
      </c>
      <c r="CY2216" s="198"/>
      <c r="CZ2216">
        <f>BP2216*CH2216*1000*LCI!$E$93</f>
        <v>0</v>
      </c>
      <c r="DA2216">
        <f>BQ2216*CI2216*1000*(LCI!$E$99)</f>
        <v>0</v>
      </c>
      <c r="DB2216">
        <f>BR2216*CJ2216*1000*(LCI!$E$96)</f>
        <v>0</v>
      </c>
    </row>
    <row r="2217" spans="1:106" x14ac:dyDescent="0.25">
      <c r="A2217" s="197">
        <v>41071</v>
      </c>
      <c r="B2217" s="197" t="s">
        <v>1979</v>
      </c>
      <c r="C2217" s="197" t="s">
        <v>1995</v>
      </c>
      <c r="D2217" s="197">
        <v>-123.292329</v>
      </c>
      <c r="E2217" s="197">
        <v>45.221119999999999</v>
      </c>
      <c r="F2217">
        <v>0</v>
      </c>
      <c r="G2217">
        <f t="shared" si="208"/>
        <v>0</v>
      </c>
      <c r="H2217" s="198">
        <v>0</v>
      </c>
      <c r="Q2217" s="221">
        <f>(Q5302*10000)*TEA!$M$15*10^-6</f>
        <v>32.599838955375006</v>
      </c>
      <c r="R2217" s="221">
        <f>(R5302*10000)*TEA!$O$15*10^-6</f>
        <v>32.599838955375006</v>
      </c>
      <c r="AA2217">
        <f t="shared" si="210"/>
        <v>1</v>
      </c>
      <c r="AB2217" s="197">
        <v>41071</v>
      </c>
      <c r="AC2217" s="197">
        <v>0</v>
      </c>
      <c r="AD2217" s="197">
        <f t="shared" si="209"/>
        <v>0</v>
      </c>
      <c r="AE2217" s="197">
        <v>0</v>
      </c>
      <c r="AJ2217">
        <v>0</v>
      </c>
      <c r="AK2217">
        <v>0</v>
      </c>
      <c r="AU2217" s="198">
        <v>0.27272727299999999</v>
      </c>
      <c r="AV2217" s="6">
        <v>0</v>
      </c>
      <c r="AW2217" s="198">
        <v>0.38356000000000001</v>
      </c>
      <c r="BO2217" s="198"/>
      <c r="BP2217" s="354">
        <f t="shared" si="205"/>
        <v>0</v>
      </c>
      <c r="BQ2217" s="354">
        <f t="shared" si="206"/>
        <v>0</v>
      </c>
      <c r="BR2217" s="354">
        <f t="shared" si="207"/>
        <v>0</v>
      </c>
      <c r="CG2217" s="198"/>
      <c r="CH2217">
        <f>(Transest!$J$14/HexExtSoy!$K$4)</f>
        <v>0.20257267294641951</v>
      </c>
      <c r="CI2217">
        <f>(HydroProcOil!$K$14/HexExtSoy!$K$4)</f>
        <v>0.10977777777777777</v>
      </c>
      <c r="CJ2217">
        <f>(StarchFerm!$K$24/StarchFerm!$K$4)</f>
        <v>0.33157302630665886</v>
      </c>
      <c r="CY2217" s="198"/>
      <c r="CZ2217">
        <f>BP2217*CH2217*1000*LCI!$E$93</f>
        <v>0</v>
      </c>
      <c r="DA2217">
        <f>BQ2217*CI2217*1000*(LCI!$E$99)</f>
        <v>0</v>
      </c>
      <c r="DB2217">
        <f>BR2217*CJ2217*1000*(LCI!$E$96)</f>
        <v>0</v>
      </c>
    </row>
    <row r="2218" spans="1:106" x14ac:dyDescent="0.25">
      <c r="A2218" s="197">
        <v>42001</v>
      </c>
      <c r="B2218" s="197" t="s">
        <v>1996</v>
      </c>
      <c r="C2218" s="197" t="s">
        <v>791</v>
      </c>
      <c r="D2218" s="197">
        <v>-77.215496999999999</v>
      </c>
      <c r="E2218" s="197">
        <v>39.877760000000002</v>
      </c>
      <c r="F2218">
        <v>3.4</v>
      </c>
      <c r="G2218">
        <f t="shared" si="208"/>
        <v>3.4</v>
      </c>
      <c r="H2218" s="198">
        <v>9.6300000000000008</v>
      </c>
      <c r="Q2218" s="221">
        <f>(Q5303*10000)*TEA!$M$15*10^-6</f>
        <v>39.997236586499994</v>
      </c>
      <c r="R2218" s="221">
        <f>(R5303*10000)*TEA!$O$15*10^-6</f>
        <v>39.997236586499994</v>
      </c>
      <c r="AA2218">
        <f t="shared" si="210"/>
        <v>1</v>
      </c>
      <c r="AB2218" s="197">
        <v>42001</v>
      </c>
      <c r="AC2218" s="197">
        <v>10973</v>
      </c>
      <c r="AD2218" s="197">
        <f t="shared" si="209"/>
        <v>10973</v>
      </c>
      <c r="AE2218" s="197">
        <v>9806</v>
      </c>
      <c r="AJ2218">
        <v>0</v>
      </c>
      <c r="AK2218">
        <v>0</v>
      </c>
      <c r="AU2218" s="198">
        <v>0.27272727299999999</v>
      </c>
      <c r="AV2218" s="6">
        <v>0</v>
      </c>
      <c r="AW2218" s="198">
        <v>0.38356000000000001</v>
      </c>
      <c r="BO2218" s="198"/>
      <c r="BP2218" s="354">
        <f t="shared" si="205"/>
        <v>10174.963646538599</v>
      </c>
      <c r="BQ2218" s="354">
        <f t="shared" si="206"/>
        <v>0</v>
      </c>
      <c r="BR2218" s="354">
        <f t="shared" si="207"/>
        <v>36220.25353680001</v>
      </c>
      <c r="CG2218" s="198"/>
      <c r="CH2218">
        <f>(Transest!$J$14/HexExtSoy!$K$4)</f>
        <v>0.20257267294641951</v>
      </c>
      <c r="CI2218">
        <f>(HydroProcOil!$K$14/HexExtSoy!$K$4)</f>
        <v>0.10977777777777777</v>
      </c>
      <c r="CJ2218">
        <f>(StarchFerm!$K$24/StarchFerm!$K$4)</f>
        <v>0.33157302630665886</v>
      </c>
      <c r="CY2218" s="198"/>
      <c r="CZ2218">
        <f>BP2218*CH2218*1000*LCI!$E$93</f>
        <v>77809151.758701921</v>
      </c>
      <c r="DA2218">
        <f>BQ2218*CI2218*1000*(LCI!$E$99)</f>
        <v>0</v>
      </c>
      <c r="DB2218">
        <f>BR2218*CJ2218*1000*(LCI!$E$96)</f>
        <v>323660312.17342395</v>
      </c>
    </row>
    <row r="2219" spans="1:106" x14ac:dyDescent="0.25">
      <c r="A2219" s="197">
        <v>42003</v>
      </c>
      <c r="B2219" s="197" t="s">
        <v>1996</v>
      </c>
      <c r="C2219" s="197" t="s">
        <v>1997</v>
      </c>
      <c r="D2219" s="197">
        <v>-79.979797500000004</v>
      </c>
      <c r="E2219" s="197">
        <v>40.469859999999997</v>
      </c>
      <c r="F2219">
        <v>3.28</v>
      </c>
      <c r="G2219">
        <f t="shared" si="208"/>
        <v>3.28</v>
      </c>
      <c r="H2219" s="198">
        <v>10.27</v>
      </c>
      <c r="Q2219" s="221">
        <f>(Q5304*10000)*TEA!$M$15*10^-6</f>
        <v>37.086723564300001</v>
      </c>
      <c r="R2219" s="221">
        <f>(R5304*10000)*TEA!$O$15*10^-6</f>
        <v>37.086723564300001</v>
      </c>
      <c r="AA2219">
        <f t="shared" si="210"/>
        <v>1</v>
      </c>
      <c r="AB2219" s="197">
        <v>42003</v>
      </c>
      <c r="AC2219" s="197">
        <v>451</v>
      </c>
      <c r="AD2219" s="197">
        <f t="shared" si="209"/>
        <v>451</v>
      </c>
      <c r="AE2219" s="197">
        <v>652</v>
      </c>
      <c r="AJ2219">
        <v>0</v>
      </c>
      <c r="AK2219">
        <v>0</v>
      </c>
      <c r="AU2219" s="198">
        <v>0.27272727299999999</v>
      </c>
      <c r="AV2219" s="6">
        <v>0</v>
      </c>
      <c r="AW2219" s="198">
        <v>0.38356000000000001</v>
      </c>
      <c r="BO2219" s="198"/>
      <c r="BP2219" s="354">
        <f t="shared" si="205"/>
        <v>403.44000040343997</v>
      </c>
      <c r="BQ2219" s="354">
        <f t="shared" si="206"/>
        <v>0</v>
      </c>
      <c r="BR2219" s="354">
        <f t="shared" si="207"/>
        <v>2568.3331023999999</v>
      </c>
      <c r="CG2219" s="198"/>
      <c r="CH2219">
        <f>(Transest!$J$14/HexExtSoy!$K$4)</f>
        <v>0.20257267294641951</v>
      </c>
      <c r="CI2219">
        <f>(HydroProcOil!$K$14/HexExtSoy!$K$4)</f>
        <v>0.10977777777777777</v>
      </c>
      <c r="CJ2219">
        <f>(StarchFerm!$K$24/StarchFerm!$K$4)</f>
        <v>0.33157302630665886</v>
      </c>
      <c r="CY2219" s="198"/>
      <c r="CZ2219">
        <f>BP2219*CH2219*1000*LCI!$E$93</f>
        <v>3085153.4518849095</v>
      </c>
      <c r="DA2219">
        <f>BQ2219*CI2219*1000*(LCI!$E$99)</f>
        <v>0</v>
      </c>
      <c r="DB2219">
        <f>BR2219*CJ2219*1000*(LCI!$E$96)</f>
        <v>22950349.942844808</v>
      </c>
    </row>
    <row r="2220" spans="1:106" x14ac:dyDescent="0.25">
      <c r="A2220" s="197">
        <v>42005</v>
      </c>
      <c r="B2220" s="197" t="s">
        <v>1996</v>
      </c>
      <c r="C2220" s="197" t="s">
        <v>1998</v>
      </c>
      <c r="D2220" s="197">
        <v>-79.465577600000003</v>
      </c>
      <c r="E2220" s="197">
        <v>40.816540000000003</v>
      </c>
      <c r="F2220">
        <v>2.82</v>
      </c>
      <c r="G2220">
        <f t="shared" si="208"/>
        <v>2.82</v>
      </c>
      <c r="H2220" s="198">
        <v>8.34</v>
      </c>
      <c r="Q2220" s="221">
        <f>(Q5305*10000)*TEA!$M$15*10^-6</f>
        <v>35.281391107499999</v>
      </c>
      <c r="R2220" s="221">
        <f>(R5305*10000)*TEA!$O$15*10^-6</f>
        <v>35.281391107499999</v>
      </c>
      <c r="AA2220">
        <f t="shared" si="210"/>
        <v>1</v>
      </c>
      <c r="AB2220" s="197">
        <v>42005</v>
      </c>
      <c r="AC2220" s="197">
        <v>3594</v>
      </c>
      <c r="AD2220" s="197">
        <f t="shared" si="209"/>
        <v>3594</v>
      </c>
      <c r="AE2220" s="197">
        <v>5569</v>
      </c>
      <c r="AJ2220">
        <v>0</v>
      </c>
      <c r="AK2220">
        <v>0</v>
      </c>
      <c r="AU2220" s="198">
        <v>0.27272727299999999</v>
      </c>
      <c r="AV2220" s="6">
        <v>0</v>
      </c>
      <c r="AW2220" s="198">
        <v>0.38356000000000001</v>
      </c>
      <c r="BO2220" s="198"/>
      <c r="BP2220" s="354">
        <f t="shared" si="205"/>
        <v>2764.1127300368398</v>
      </c>
      <c r="BQ2220" s="354">
        <f t="shared" si="206"/>
        <v>0</v>
      </c>
      <c r="BR2220" s="354">
        <f t="shared" si="207"/>
        <v>17814.620637600001</v>
      </c>
      <c r="CG2220" s="198"/>
      <c r="CH2220">
        <f>(Transest!$J$14/HexExtSoy!$K$4)</f>
        <v>0.20257267294641951</v>
      </c>
      <c r="CI2220">
        <f>(HydroProcOil!$K$14/HexExtSoy!$K$4)</f>
        <v>0.10977777777777777</v>
      </c>
      <c r="CJ2220">
        <f>(StarchFerm!$K$24/StarchFerm!$K$4)</f>
        <v>0.33157302630665886</v>
      </c>
      <c r="CY2220" s="198"/>
      <c r="CZ2220">
        <f>BP2220*CH2220*1000*LCI!$E$93</f>
        <v>21137497.327841729</v>
      </c>
      <c r="DA2220">
        <f>BQ2220*CI2220*1000*(LCI!$E$99)</f>
        <v>0</v>
      </c>
      <c r="DB2220">
        <f>BR2220*CJ2220*1000*(LCI!$E$96)</f>
        <v>159189544.90361479</v>
      </c>
    </row>
    <row r="2221" spans="1:106" x14ac:dyDescent="0.25">
      <c r="A2221" s="197">
        <v>42007</v>
      </c>
      <c r="B2221" s="197" t="s">
        <v>1996</v>
      </c>
      <c r="C2221" s="197" t="s">
        <v>1939</v>
      </c>
      <c r="D2221" s="197">
        <v>-80.347738100000001</v>
      </c>
      <c r="E2221" s="197">
        <v>40.68327</v>
      </c>
      <c r="F2221">
        <v>2.8</v>
      </c>
      <c r="G2221">
        <f t="shared" si="208"/>
        <v>2.8</v>
      </c>
      <c r="H2221" s="198">
        <v>7.76</v>
      </c>
      <c r="Q2221" s="221">
        <f>(Q5306*10000)*TEA!$M$15*10^-6</f>
        <v>37.149008281199997</v>
      </c>
      <c r="R2221" s="221">
        <f>(R5306*10000)*TEA!$O$15*10^-6</f>
        <v>37.149008281199997</v>
      </c>
      <c r="AA2221">
        <f t="shared" si="210"/>
        <v>1</v>
      </c>
      <c r="AB2221" s="197">
        <v>42007</v>
      </c>
      <c r="AC2221" s="197">
        <v>825</v>
      </c>
      <c r="AD2221" s="197">
        <f t="shared" si="209"/>
        <v>825</v>
      </c>
      <c r="AE2221" s="197">
        <v>1541</v>
      </c>
      <c r="AJ2221">
        <v>0</v>
      </c>
      <c r="AK2221">
        <v>0</v>
      </c>
      <c r="AU2221" s="198">
        <v>0.27272727299999999</v>
      </c>
      <c r="AV2221" s="6">
        <v>0</v>
      </c>
      <c r="AW2221" s="198">
        <v>0.38356000000000001</v>
      </c>
      <c r="BO2221" s="198"/>
      <c r="BP2221" s="354">
        <f t="shared" si="205"/>
        <v>630.00000062999993</v>
      </c>
      <c r="BQ2221" s="354">
        <f t="shared" si="206"/>
        <v>0</v>
      </c>
      <c r="BR2221" s="354">
        <f t="shared" si="207"/>
        <v>4586.6718496000003</v>
      </c>
      <c r="CG2221" s="198"/>
      <c r="CH2221">
        <f>(Transest!$J$14/HexExtSoy!$K$4)</f>
        <v>0.20257267294641951</v>
      </c>
      <c r="CI2221">
        <f>(HydroProcOil!$K$14/HexExtSoy!$K$4)</f>
        <v>0.10977777777777777</v>
      </c>
      <c r="CJ2221">
        <f>(StarchFerm!$K$24/StarchFerm!$K$4)</f>
        <v>0.33157302630665886</v>
      </c>
      <c r="CY2221" s="198"/>
      <c r="CZ2221">
        <f>BP2221*CH2221*1000*LCI!$E$93</f>
        <v>4817684.5991659062</v>
      </c>
      <c r="DA2221">
        <f>BQ2221*CI2221*1000*(LCI!$E$99)</f>
        <v>0</v>
      </c>
      <c r="DB2221">
        <f>BR2221*CJ2221*1000*(LCI!$E$96)</f>
        <v>40986009.144588299</v>
      </c>
    </row>
    <row r="2222" spans="1:106" x14ac:dyDescent="0.25">
      <c r="A2222" s="197">
        <v>42009</v>
      </c>
      <c r="B2222" s="197" t="s">
        <v>1996</v>
      </c>
      <c r="C2222" s="197" t="s">
        <v>1999</v>
      </c>
      <c r="D2222" s="197">
        <v>-78.489063900000005</v>
      </c>
      <c r="E2222" s="197">
        <v>40.010330000000003</v>
      </c>
      <c r="F2222">
        <v>3.03</v>
      </c>
      <c r="G2222">
        <f t="shared" si="208"/>
        <v>3.03</v>
      </c>
      <c r="H2222" s="198">
        <v>8.8800000000000008</v>
      </c>
      <c r="Q2222" s="221">
        <f>(Q5307*10000)*TEA!$M$15*10^-6</f>
        <v>36.488296296899996</v>
      </c>
      <c r="R2222" s="221">
        <f>(R5307*10000)*TEA!$O$15*10^-6</f>
        <v>36.488296296899996</v>
      </c>
      <c r="AA2222">
        <f t="shared" si="210"/>
        <v>1</v>
      </c>
      <c r="AB2222" s="197">
        <v>42009</v>
      </c>
      <c r="AC2222" s="197">
        <v>3783</v>
      </c>
      <c r="AD2222" s="197">
        <f t="shared" si="209"/>
        <v>3783</v>
      </c>
      <c r="AE2222" s="197">
        <v>8051</v>
      </c>
      <c r="AJ2222">
        <v>0</v>
      </c>
      <c r="AK2222">
        <v>0</v>
      </c>
      <c r="AU2222" s="198">
        <v>0.27272727299999999</v>
      </c>
      <c r="AV2222" s="6">
        <v>0</v>
      </c>
      <c r="AW2222" s="198">
        <v>0.38356000000000001</v>
      </c>
      <c r="BO2222" s="198"/>
      <c r="BP2222" s="354">
        <f t="shared" si="205"/>
        <v>3126.1336394897698</v>
      </c>
      <c r="BQ2222" s="354">
        <f t="shared" si="206"/>
        <v>0</v>
      </c>
      <c r="BR2222" s="354">
        <f t="shared" si="207"/>
        <v>27421.809052800003</v>
      </c>
      <c r="CG2222" s="198"/>
      <c r="CH2222">
        <f>(Transest!$J$14/HexExtSoy!$K$4)</f>
        <v>0.20257267294641951</v>
      </c>
      <c r="CI2222">
        <f>(HydroProcOil!$K$14/HexExtSoy!$K$4)</f>
        <v>0.10977777777777777</v>
      </c>
      <c r="CJ2222">
        <f>(StarchFerm!$K$24/StarchFerm!$K$4)</f>
        <v>0.33157302630665886</v>
      </c>
      <c r="CY2222" s="198"/>
      <c r="CZ2222">
        <f>BP2222*CH2222*1000*LCI!$E$93</f>
        <v>23905914.087053336</v>
      </c>
      <c r="DA2222">
        <f>BQ2222*CI2222*1000*(LCI!$E$99)</f>
        <v>0</v>
      </c>
      <c r="DB2222">
        <f>BR2222*CJ2222*1000*(LCI!$E$96)</f>
        <v>245038353.17916426</v>
      </c>
    </row>
    <row r="2223" spans="1:106" x14ac:dyDescent="0.25">
      <c r="A2223" s="197">
        <v>42011</v>
      </c>
      <c r="B2223" s="197" t="s">
        <v>1996</v>
      </c>
      <c r="C2223" s="197" t="s">
        <v>2000</v>
      </c>
      <c r="D2223" s="197">
        <v>-75.927165200000005</v>
      </c>
      <c r="E2223" s="197">
        <v>40.419199999999996</v>
      </c>
      <c r="F2223">
        <v>3.46</v>
      </c>
      <c r="G2223">
        <f t="shared" si="208"/>
        <v>3.46</v>
      </c>
      <c r="H2223" s="198">
        <v>9.73</v>
      </c>
      <c r="Q2223" s="221">
        <f>(Q5308*10000)*TEA!$M$15*10^-6</f>
        <v>38.000634906149998</v>
      </c>
      <c r="R2223" s="221">
        <f>(R5308*10000)*TEA!$O$15*10^-6</f>
        <v>38.000634906149998</v>
      </c>
      <c r="AA2223">
        <f t="shared" si="210"/>
        <v>1</v>
      </c>
      <c r="AB2223" s="197">
        <v>42011</v>
      </c>
      <c r="AC2223" s="197">
        <v>15125</v>
      </c>
      <c r="AD2223" s="197">
        <f t="shared" si="209"/>
        <v>15125</v>
      </c>
      <c r="AE2223" s="197">
        <v>20273</v>
      </c>
      <c r="AJ2223">
        <v>0</v>
      </c>
      <c r="AK2223">
        <v>0</v>
      </c>
      <c r="AU2223" s="198">
        <v>0.27272727299999999</v>
      </c>
      <c r="AV2223" s="6">
        <v>0</v>
      </c>
      <c r="AW2223" s="198">
        <v>0.38356000000000001</v>
      </c>
      <c r="BO2223" s="198"/>
      <c r="BP2223" s="354">
        <f t="shared" si="205"/>
        <v>14272.5000142725</v>
      </c>
      <c r="BQ2223" s="354">
        <f t="shared" si="206"/>
        <v>0</v>
      </c>
      <c r="BR2223" s="354">
        <f t="shared" si="207"/>
        <v>75659.622592400003</v>
      </c>
      <c r="CG2223" s="198"/>
      <c r="CH2223">
        <f>(Transest!$J$14/HexExtSoy!$K$4)</f>
        <v>0.20257267294641951</v>
      </c>
      <c r="CI2223">
        <f>(HydroProcOil!$K$14/HexExtSoy!$K$4)</f>
        <v>0.10977777777777777</v>
      </c>
      <c r="CJ2223">
        <f>(StarchFerm!$K$24/StarchFerm!$K$4)</f>
        <v>0.33157302630665886</v>
      </c>
      <c r="CY2223" s="198"/>
      <c r="CZ2223">
        <f>BP2223*CH2223*1000*LCI!$E$93</f>
        <v>109143497.5263419</v>
      </c>
      <c r="DA2223">
        <f>BQ2223*CI2223*1000*(LCI!$E$99)</f>
        <v>0</v>
      </c>
      <c r="DB2223">
        <f>BR2223*CJ2223*1000*(LCI!$E$96)</f>
        <v>676086296.36729741</v>
      </c>
    </row>
    <row r="2224" spans="1:106" x14ac:dyDescent="0.25">
      <c r="A2224" s="197">
        <v>42013</v>
      </c>
      <c r="B2224" s="197" t="s">
        <v>1996</v>
      </c>
      <c r="C2224" s="197" t="s">
        <v>2001</v>
      </c>
      <c r="D2224" s="197">
        <v>-78.348489200000003</v>
      </c>
      <c r="E2224" s="197">
        <v>40.481699999999996</v>
      </c>
      <c r="F2224">
        <v>3.09</v>
      </c>
      <c r="G2224">
        <f t="shared" si="208"/>
        <v>3.09</v>
      </c>
      <c r="H2224" s="198">
        <v>10.95</v>
      </c>
      <c r="Q2224" s="221">
        <f>(Q5309*10000)*TEA!$M$15*10^-6</f>
        <v>35.637135911999998</v>
      </c>
      <c r="R2224" s="221">
        <f>(R5309*10000)*TEA!$O$15*10^-6</f>
        <v>35.637135911999998</v>
      </c>
      <c r="AA2224">
        <f t="shared" si="210"/>
        <v>1</v>
      </c>
      <c r="AB2224" s="197">
        <v>42013</v>
      </c>
      <c r="AC2224" s="197">
        <v>1673</v>
      </c>
      <c r="AD2224" s="197">
        <f t="shared" si="209"/>
        <v>1673</v>
      </c>
      <c r="AE2224" s="197">
        <v>4041</v>
      </c>
      <c r="AJ2224">
        <v>0</v>
      </c>
      <c r="AK2224">
        <v>0</v>
      </c>
      <c r="AU2224" s="198">
        <v>0.27272727299999999</v>
      </c>
      <c r="AV2224" s="6">
        <v>0</v>
      </c>
      <c r="AW2224" s="198">
        <v>0.38356000000000001</v>
      </c>
      <c r="BO2224" s="198"/>
      <c r="BP2224" s="354">
        <f t="shared" si="205"/>
        <v>1409.8827286826099</v>
      </c>
      <c r="BQ2224" s="354">
        <f t="shared" si="206"/>
        <v>0</v>
      </c>
      <c r="BR2224" s="354">
        <f t="shared" si="207"/>
        <v>16972.127261999998</v>
      </c>
      <c r="CG2224" s="198"/>
      <c r="CH2224">
        <f>(Transest!$J$14/HexExtSoy!$K$4)</f>
        <v>0.20257267294641951</v>
      </c>
      <c r="CI2224">
        <f>(HydroProcOil!$K$14/HexExtSoy!$K$4)</f>
        <v>0.10977777777777777</v>
      </c>
      <c r="CJ2224">
        <f>(StarchFerm!$K$24/StarchFerm!$K$4)</f>
        <v>0.33157302630665886</v>
      </c>
      <c r="CY2224" s="198"/>
      <c r="CZ2224">
        <f>BP2224*CH2224*1000*LCI!$E$93</f>
        <v>10781540.161606101</v>
      </c>
      <c r="DA2224">
        <f>BQ2224*CI2224*1000*(LCI!$E$99)</f>
        <v>0</v>
      </c>
      <c r="DB2224">
        <f>BR2224*CJ2224*1000*(LCI!$E$96)</f>
        <v>151661114.19636717</v>
      </c>
    </row>
    <row r="2225" spans="1:106" x14ac:dyDescent="0.25">
      <c r="A2225" s="197">
        <v>42015</v>
      </c>
      <c r="B2225" s="197" t="s">
        <v>1996</v>
      </c>
      <c r="C2225" s="197" t="s">
        <v>865</v>
      </c>
      <c r="D2225" s="197">
        <v>-76.527765799999997</v>
      </c>
      <c r="E2225" s="197">
        <v>41.789969999999997</v>
      </c>
      <c r="F2225">
        <v>2.64</v>
      </c>
      <c r="G2225">
        <f t="shared" si="208"/>
        <v>2.64</v>
      </c>
      <c r="H2225" s="198">
        <v>9.3699999999999992</v>
      </c>
      <c r="Q2225" s="221">
        <f>(Q5310*10000)*TEA!$M$15*10^-6</f>
        <v>32.773256486999998</v>
      </c>
      <c r="R2225" s="221">
        <f>(R5310*10000)*TEA!$O$15*10^-6</f>
        <v>32.773256486999998</v>
      </c>
      <c r="AA2225">
        <f t="shared" si="210"/>
        <v>1</v>
      </c>
      <c r="AB2225" s="197">
        <v>42015</v>
      </c>
      <c r="AC2225" s="197">
        <v>2656</v>
      </c>
      <c r="AD2225" s="197">
        <f t="shared" si="209"/>
        <v>2656</v>
      </c>
      <c r="AE2225" s="197">
        <v>5892</v>
      </c>
      <c r="AJ2225">
        <v>0</v>
      </c>
      <c r="AK2225">
        <v>0</v>
      </c>
      <c r="AU2225" s="198">
        <v>0.27272727299999999</v>
      </c>
      <c r="AV2225" s="6">
        <v>0</v>
      </c>
      <c r="AW2225" s="198">
        <v>0.38356000000000001</v>
      </c>
      <c r="BO2225" s="198"/>
      <c r="BP2225" s="354">
        <f t="shared" si="205"/>
        <v>1912.3200019123201</v>
      </c>
      <c r="BQ2225" s="354">
        <f t="shared" si="206"/>
        <v>0</v>
      </c>
      <c r="BR2225" s="354">
        <f t="shared" si="207"/>
        <v>21175.595822399999</v>
      </c>
      <c r="CG2225" s="198"/>
      <c r="CH2225">
        <f>(Transest!$J$14/HexExtSoy!$K$4)</f>
        <v>0.20257267294641951</v>
      </c>
      <c r="CI2225">
        <f>(HydroProcOil!$K$14/HexExtSoy!$K$4)</f>
        <v>0.10977777777777777</v>
      </c>
      <c r="CJ2225">
        <f>(StarchFerm!$K$24/StarchFerm!$K$4)</f>
        <v>0.33157302630665886</v>
      </c>
      <c r="CY2225" s="198"/>
      <c r="CZ2225">
        <f>BP2225*CH2225*1000*LCI!$E$93</f>
        <v>14623737.480439598</v>
      </c>
      <c r="DA2225">
        <f>BQ2225*CI2225*1000*(LCI!$E$99)</f>
        <v>0</v>
      </c>
      <c r="DB2225">
        <f>BR2225*CJ2225*1000*(LCI!$E$96)</f>
        <v>189222859.72882089</v>
      </c>
    </row>
    <row r="2226" spans="1:106" x14ac:dyDescent="0.25">
      <c r="A2226" s="197">
        <v>42017</v>
      </c>
      <c r="B2226" s="197" t="s">
        <v>1996</v>
      </c>
      <c r="C2226" s="197" t="s">
        <v>2002</v>
      </c>
      <c r="D2226" s="197">
        <v>-75.105107399999994</v>
      </c>
      <c r="E2226" s="197">
        <v>40.34554</v>
      </c>
      <c r="F2226">
        <v>3.27</v>
      </c>
      <c r="G2226">
        <f t="shared" si="208"/>
        <v>3.27</v>
      </c>
      <c r="H2226" s="198">
        <v>9.9700000000000006</v>
      </c>
      <c r="Q2226" s="221">
        <f>(Q5311*10000)*TEA!$M$15*10^-6</f>
        <v>39.123964800900005</v>
      </c>
      <c r="R2226" s="221">
        <f>(R5311*10000)*TEA!$O$15*10^-6</f>
        <v>39.123964800900005</v>
      </c>
      <c r="AA2226">
        <f t="shared" si="210"/>
        <v>1</v>
      </c>
      <c r="AB2226" s="197">
        <v>42017</v>
      </c>
      <c r="AC2226" s="197">
        <v>4750</v>
      </c>
      <c r="AD2226" s="197">
        <f t="shared" si="209"/>
        <v>4750</v>
      </c>
      <c r="AE2226" s="197">
        <v>4739</v>
      </c>
      <c r="AJ2226">
        <v>0</v>
      </c>
      <c r="AK2226">
        <v>0</v>
      </c>
      <c r="AU2226" s="198">
        <v>0.27272727299999999</v>
      </c>
      <c r="AV2226" s="6">
        <v>0</v>
      </c>
      <c r="AW2226" s="198">
        <v>0.38356000000000001</v>
      </c>
      <c r="BO2226" s="198"/>
      <c r="BP2226" s="354">
        <f t="shared" si="205"/>
        <v>4236.1363678725002</v>
      </c>
      <c r="BQ2226" s="354">
        <f t="shared" si="206"/>
        <v>0</v>
      </c>
      <c r="BR2226" s="354">
        <f t="shared" si="207"/>
        <v>18122.377674800002</v>
      </c>
      <c r="CG2226" s="198"/>
      <c r="CH2226">
        <f>(Transest!$J$14/HexExtSoy!$K$4)</f>
        <v>0.20257267294641951</v>
      </c>
      <c r="CI2226">
        <f>(HydroProcOil!$K$14/HexExtSoy!$K$4)</f>
        <v>0.10977777777777777</v>
      </c>
      <c r="CJ2226">
        <f>(StarchFerm!$K$24/StarchFerm!$K$4)</f>
        <v>0.33157302630665886</v>
      </c>
      <c r="CY2226" s="198"/>
      <c r="CZ2226">
        <f>BP2226*CH2226*1000*LCI!$E$93</f>
        <v>32394236.379456472</v>
      </c>
      <c r="DA2226">
        <f>BQ2226*CI2226*1000*(LCI!$E$99)</f>
        <v>0</v>
      </c>
      <c r="DB2226">
        <f>BR2226*CJ2226*1000*(LCI!$E$96)</f>
        <v>161939628.87617776</v>
      </c>
    </row>
    <row r="2227" spans="1:106" x14ac:dyDescent="0.25">
      <c r="A2227" s="197">
        <v>42019</v>
      </c>
      <c r="B2227" s="197" t="s">
        <v>1996</v>
      </c>
      <c r="C2227" s="197" t="s">
        <v>598</v>
      </c>
      <c r="D2227" s="197">
        <v>-79.914696000000006</v>
      </c>
      <c r="E2227" s="197">
        <v>40.911050000000003</v>
      </c>
      <c r="F2227">
        <v>2.68</v>
      </c>
      <c r="G2227">
        <f t="shared" si="208"/>
        <v>2.68</v>
      </c>
      <c r="H2227" s="198">
        <v>8.2899999999999991</v>
      </c>
      <c r="Q2227" s="221">
        <f>(Q5312*10000)*TEA!$M$15*10^-6</f>
        <v>35.982516180149993</v>
      </c>
      <c r="R2227" s="221">
        <f>(R5312*10000)*TEA!$O$15*10^-6</f>
        <v>35.982516180149993</v>
      </c>
      <c r="AA2227">
        <f t="shared" si="210"/>
        <v>1</v>
      </c>
      <c r="AB2227" s="197">
        <v>42019</v>
      </c>
      <c r="AC2227" s="197">
        <v>5453</v>
      </c>
      <c r="AD2227" s="197">
        <f t="shared" si="209"/>
        <v>5453</v>
      </c>
      <c r="AE2227" s="197">
        <v>7357</v>
      </c>
      <c r="AJ2227">
        <v>0</v>
      </c>
      <c r="AK2227">
        <v>0</v>
      </c>
      <c r="AU2227" s="198">
        <v>0.27272727299999999</v>
      </c>
      <c r="AV2227" s="6">
        <v>0</v>
      </c>
      <c r="AW2227" s="198">
        <v>0.38356000000000001</v>
      </c>
      <c r="BO2227" s="198"/>
      <c r="BP2227" s="354">
        <f t="shared" si="205"/>
        <v>3985.6472767129203</v>
      </c>
      <c r="BQ2227" s="354">
        <f t="shared" si="206"/>
        <v>0</v>
      </c>
      <c r="BR2227" s="354">
        <f t="shared" si="207"/>
        <v>23393.144126799998</v>
      </c>
      <c r="CG2227" s="198"/>
      <c r="CH2227">
        <f>(Transest!$J$14/HexExtSoy!$K$4)</f>
        <v>0.20257267294641951</v>
      </c>
      <c r="CI2227">
        <f>(HydroProcOil!$K$14/HexExtSoy!$K$4)</f>
        <v>0.10977777777777777</v>
      </c>
      <c r="CJ2227">
        <f>(StarchFerm!$K$24/StarchFerm!$K$4)</f>
        <v>0.33157302630665886</v>
      </c>
      <c r="CY2227" s="198"/>
      <c r="CZ2227">
        <f>BP2227*CH2227*1000*LCI!$E$93</f>
        <v>30478716.640517116</v>
      </c>
      <c r="DA2227">
        <f>BQ2227*CI2227*1000*(LCI!$E$99)</f>
        <v>0</v>
      </c>
      <c r="DB2227">
        <f>BR2227*CJ2227*1000*(LCI!$E$96)</f>
        <v>209038634.23002723</v>
      </c>
    </row>
    <row r="2228" spans="1:106" x14ac:dyDescent="0.25">
      <c r="A2228" s="197">
        <v>42021</v>
      </c>
      <c r="B2228" s="197" t="s">
        <v>1996</v>
      </c>
      <c r="C2228" s="197" t="s">
        <v>2003</v>
      </c>
      <c r="D2228" s="197">
        <v>-78.709536600000007</v>
      </c>
      <c r="E2228" s="197">
        <v>40.497149999999998</v>
      </c>
      <c r="F2228">
        <v>3.02</v>
      </c>
      <c r="G2228">
        <f t="shared" si="208"/>
        <v>3.02</v>
      </c>
      <c r="H2228" s="198">
        <v>8.82</v>
      </c>
      <c r="Q2228" s="221">
        <f>(Q5313*10000)*TEA!$M$15*10^-6</f>
        <v>35.217266823449997</v>
      </c>
      <c r="R2228" s="221">
        <f>(R5313*10000)*TEA!$O$15*10^-6</f>
        <v>35.217266823449997</v>
      </c>
      <c r="AA2228">
        <f t="shared" si="210"/>
        <v>1</v>
      </c>
      <c r="AB2228" s="197">
        <v>42021</v>
      </c>
      <c r="AC2228" s="197">
        <v>3224</v>
      </c>
      <c r="AD2228" s="197">
        <f t="shared" si="209"/>
        <v>3224</v>
      </c>
      <c r="AE2228" s="197">
        <v>3899</v>
      </c>
      <c r="AJ2228">
        <v>0</v>
      </c>
      <c r="AK2228">
        <v>0</v>
      </c>
      <c r="AU2228" s="198">
        <v>0.27272727299999999</v>
      </c>
      <c r="AV2228" s="6">
        <v>0</v>
      </c>
      <c r="AW2228" s="198">
        <v>0.38356000000000001</v>
      </c>
      <c r="BO2228" s="198"/>
      <c r="BP2228" s="354">
        <f t="shared" si="205"/>
        <v>2655.4036390190399</v>
      </c>
      <c r="BQ2228" s="354">
        <f t="shared" si="206"/>
        <v>0</v>
      </c>
      <c r="BR2228" s="354">
        <f t="shared" si="207"/>
        <v>13190.3138808</v>
      </c>
      <c r="CG2228" s="198"/>
      <c r="CH2228">
        <f>(Transest!$J$14/HexExtSoy!$K$4)</f>
        <v>0.20257267294641951</v>
      </c>
      <c r="CI2228">
        <f>(HydroProcOil!$K$14/HexExtSoy!$K$4)</f>
        <v>0.10977777777777777</v>
      </c>
      <c r="CJ2228">
        <f>(StarchFerm!$K$24/StarchFerm!$K$4)</f>
        <v>0.33157302630665886</v>
      </c>
      <c r="CY2228" s="198"/>
      <c r="CZ2228">
        <f>BP2228*CH2228*1000*LCI!$E$93</f>
        <v>20306186.03726704</v>
      </c>
      <c r="DA2228">
        <f>BQ2228*CI2228*1000*(LCI!$E$99)</f>
        <v>0</v>
      </c>
      <c r="DB2228">
        <f>BR2228*CJ2228*1000*(LCI!$E$96)</f>
        <v>117867234.25300324</v>
      </c>
    </row>
    <row r="2229" spans="1:106" x14ac:dyDescent="0.25">
      <c r="A2229" s="197">
        <v>42023</v>
      </c>
      <c r="B2229" s="197" t="s">
        <v>1996</v>
      </c>
      <c r="C2229" s="197" t="s">
        <v>2004</v>
      </c>
      <c r="D2229" s="197">
        <v>-78.205449799999997</v>
      </c>
      <c r="E2229" s="197">
        <v>41.432659999999998</v>
      </c>
      <c r="F2229">
        <v>2.95</v>
      </c>
      <c r="G2229">
        <f t="shared" si="208"/>
        <v>2.95</v>
      </c>
      <c r="H2229" s="198">
        <v>6.95</v>
      </c>
      <c r="Q2229" s="221">
        <f>(Q5314*10000)*TEA!$M$15*10^-6</f>
        <v>32.472478385189994</v>
      </c>
      <c r="R2229" s="221">
        <f>(R5314*10000)*TEA!$O$15*10^-6</f>
        <v>32.472478385189994</v>
      </c>
      <c r="AA2229">
        <f t="shared" si="210"/>
        <v>1</v>
      </c>
      <c r="AB2229" s="197">
        <v>42023</v>
      </c>
      <c r="AC2229" s="197">
        <v>11</v>
      </c>
      <c r="AD2229" s="197">
        <f t="shared" si="209"/>
        <v>11</v>
      </c>
      <c r="AE2229" s="197">
        <v>69</v>
      </c>
      <c r="AJ2229">
        <v>0</v>
      </c>
      <c r="AK2229">
        <v>0</v>
      </c>
      <c r="AU2229" s="198">
        <v>0.27272727299999999</v>
      </c>
      <c r="AV2229" s="6">
        <v>0</v>
      </c>
      <c r="AW2229" s="198">
        <v>0.38356000000000001</v>
      </c>
      <c r="BO2229" s="198"/>
      <c r="BP2229" s="354">
        <f t="shared" si="205"/>
        <v>8.8500000088500013</v>
      </c>
      <c r="BQ2229" s="354">
        <f t="shared" si="206"/>
        <v>0</v>
      </c>
      <c r="BR2229" s="354">
        <f t="shared" si="207"/>
        <v>183.93619800000002</v>
      </c>
      <c r="CG2229" s="198"/>
      <c r="CH2229">
        <f>(Transest!$J$14/HexExtSoy!$K$4)</f>
        <v>0.20257267294641951</v>
      </c>
      <c r="CI2229">
        <f>(HydroProcOil!$K$14/HexExtSoy!$K$4)</f>
        <v>0.10977777777777777</v>
      </c>
      <c r="CJ2229">
        <f>(StarchFerm!$K$24/StarchFerm!$K$4)</f>
        <v>0.33157302630665886</v>
      </c>
      <c r="CY2229" s="198"/>
      <c r="CZ2229">
        <f>BP2229*CH2229*1000*LCI!$E$93</f>
        <v>67676.997940663932</v>
      </c>
      <c r="DA2229">
        <f>BQ2229*CI2229*1000*(LCI!$E$99)</f>
        <v>0</v>
      </c>
      <c r="DB2229">
        <f>BR2229*CJ2229*1000*(LCI!$E$96)</f>
        <v>1643634.1950005121</v>
      </c>
    </row>
    <row r="2230" spans="1:106" x14ac:dyDescent="0.25">
      <c r="A2230" s="197">
        <v>42025</v>
      </c>
      <c r="B2230" s="197" t="s">
        <v>1996</v>
      </c>
      <c r="C2230" s="197" t="s">
        <v>1640</v>
      </c>
      <c r="D2230" s="197">
        <v>-75.709679199999997</v>
      </c>
      <c r="E2230" s="197">
        <v>40.919249999999998</v>
      </c>
      <c r="F2230">
        <v>2.93</v>
      </c>
      <c r="G2230">
        <f t="shared" si="208"/>
        <v>2.93</v>
      </c>
      <c r="H2230" s="198">
        <v>7.84</v>
      </c>
      <c r="Q2230" s="221">
        <f>(Q5315*10000)*TEA!$M$15*10^-6</f>
        <v>33.823797844500007</v>
      </c>
      <c r="R2230" s="221">
        <f>(R5315*10000)*TEA!$O$15*10^-6</f>
        <v>33.823797844500007</v>
      </c>
      <c r="AA2230">
        <f t="shared" si="210"/>
        <v>1</v>
      </c>
      <c r="AB2230" s="197">
        <v>42025</v>
      </c>
      <c r="AC2230" s="197">
        <v>246</v>
      </c>
      <c r="AD2230" s="197">
        <f t="shared" si="209"/>
        <v>246</v>
      </c>
      <c r="AE2230" s="197">
        <v>678</v>
      </c>
      <c r="AJ2230">
        <v>0</v>
      </c>
      <c r="AK2230">
        <v>0</v>
      </c>
      <c r="AU2230" s="198">
        <v>0.27272727299999999</v>
      </c>
      <c r="AV2230" s="6">
        <v>0</v>
      </c>
      <c r="AW2230" s="198">
        <v>0.38356000000000001</v>
      </c>
      <c r="BO2230" s="198"/>
      <c r="BP2230" s="354">
        <f t="shared" si="205"/>
        <v>196.57636383294002</v>
      </c>
      <c r="BQ2230" s="354">
        <f t="shared" si="206"/>
        <v>0</v>
      </c>
      <c r="BR2230" s="354">
        <f t="shared" si="207"/>
        <v>2038.8208511999999</v>
      </c>
      <c r="CG2230" s="198"/>
      <c r="CH2230">
        <f>(Transest!$J$14/HexExtSoy!$K$4)</f>
        <v>0.20257267294641951</v>
      </c>
      <c r="CI2230">
        <f>(HydroProcOil!$K$14/HexExtSoy!$K$4)</f>
        <v>0.10977777777777777</v>
      </c>
      <c r="CJ2230">
        <f>(StarchFerm!$K$24/StarchFerm!$K$4)</f>
        <v>0.33157302630665886</v>
      </c>
      <c r="CY2230" s="198"/>
      <c r="CZ2230">
        <f>BP2230*CH2230*1000*LCI!$E$93</f>
        <v>1503242.7296046766</v>
      </c>
      <c r="DA2230">
        <f>BQ2230*CI2230*1000*(LCI!$E$99)</f>
        <v>0</v>
      </c>
      <c r="DB2230">
        <f>BR2230*CJ2230*1000*(LCI!$E$96)</f>
        <v>18218685.092710085</v>
      </c>
    </row>
    <row r="2231" spans="1:106" x14ac:dyDescent="0.25">
      <c r="A2231" s="197">
        <v>42027</v>
      </c>
      <c r="B2231" s="197" t="s">
        <v>1996</v>
      </c>
      <c r="C2231" s="197" t="s">
        <v>2005</v>
      </c>
      <c r="D2231" s="197">
        <v>-77.830018199999998</v>
      </c>
      <c r="E2231" s="197">
        <v>40.921770000000002</v>
      </c>
      <c r="F2231">
        <v>3.14</v>
      </c>
      <c r="G2231">
        <f t="shared" si="208"/>
        <v>3.14</v>
      </c>
      <c r="H2231" s="198">
        <v>8.77</v>
      </c>
      <c r="Q2231" s="221">
        <f>(Q5316*10000)*TEA!$M$15*10^-6</f>
        <v>35.3588525901</v>
      </c>
      <c r="R2231" s="221">
        <f>(R5316*10000)*TEA!$O$15*10^-6</f>
        <v>35.3588525901</v>
      </c>
      <c r="AA2231">
        <f t="shared" si="210"/>
        <v>1</v>
      </c>
      <c r="AB2231" s="197">
        <v>42027</v>
      </c>
      <c r="AC2231" s="197">
        <v>4804</v>
      </c>
      <c r="AD2231" s="197">
        <f t="shared" si="209"/>
        <v>4804</v>
      </c>
      <c r="AE2231" s="197">
        <v>7427</v>
      </c>
      <c r="AJ2231">
        <v>0</v>
      </c>
      <c r="AK2231">
        <v>0</v>
      </c>
      <c r="AU2231" s="198">
        <v>0.27272727299999999</v>
      </c>
      <c r="AV2231" s="6">
        <v>0</v>
      </c>
      <c r="AW2231" s="198">
        <v>0.38356000000000001</v>
      </c>
      <c r="BO2231" s="198"/>
      <c r="BP2231" s="354">
        <f t="shared" si="205"/>
        <v>4113.9709132048802</v>
      </c>
      <c r="BQ2231" s="354">
        <f t="shared" si="206"/>
        <v>0</v>
      </c>
      <c r="BR2231" s="354">
        <f t="shared" si="207"/>
        <v>24983.100052399997</v>
      </c>
      <c r="CG2231" s="198"/>
      <c r="CH2231">
        <f>(Transest!$J$14/HexExtSoy!$K$4)</f>
        <v>0.20257267294641951</v>
      </c>
      <c r="CI2231">
        <f>(HydroProcOil!$K$14/HexExtSoy!$K$4)</f>
        <v>0.10977777777777777</v>
      </c>
      <c r="CJ2231">
        <f>(StarchFerm!$K$24/StarchFerm!$K$4)</f>
        <v>0.33157302630665886</v>
      </c>
      <c r="CY2231" s="198"/>
      <c r="CZ2231">
        <f>BP2231*CH2231*1000*LCI!$E$93</f>
        <v>31460022.682767991</v>
      </c>
      <c r="DA2231">
        <f>BQ2231*CI2231*1000*(LCI!$E$99)</f>
        <v>0</v>
      </c>
      <c r="DB2231">
        <f>BR2231*CJ2231*1000*(LCI!$E$96)</f>
        <v>223246310.34965572</v>
      </c>
    </row>
    <row r="2232" spans="1:106" x14ac:dyDescent="0.25">
      <c r="A2232" s="197">
        <v>42029</v>
      </c>
      <c r="B2232" s="197" t="s">
        <v>1996</v>
      </c>
      <c r="C2232" s="197" t="s">
        <v>2006</v>
      </c>
      <c r="D2232" s="197">
        <v>-75.744456</v>
      </c>
      <c r="E2232" s="197">
        <v>39.980339999999998</v>
      </c>
      <c r="F2232">
        <v>3.91</v>
      </c>
      <c r="G2232">
        <f t="shared" si="208"/>
        <v>3.91</v>
      </c>
      <c r="H2232" s="198">
        <v>11.59</v>
      </c>
      <c r="Q2232" s="221">
        <f>(Q5317*10000)*TEA!$M$15*10^-6</f>
        <v>40.658247078749994</v>
      </c>
      <c r="R2232" s="221">
        <f>(R5317*10000)*TEA!$O$15*10^-6</f>
        <v>40.658247078749994</v>
      </c>
      <c r="AA2232">
        <f t="shared" si="210"/>
        <v>1</v>
      </c>
      <c r="AB2232" s="197">
        <v>42029</v>
      </c>
      <c r="AC2232" s="197">
        <v>6300</v>
      </c>
      <c r="AD2232" s="197">
        <f t="shared" si="209"/>
        <v>6300</v>
      </c>
      <c r="AE2232" s="197">
        <v>10983</v>
      </c>
      <c r="AJ2232">
        <v>0</v>
      </c>
      <c r="AK2232">
        <v>0</v>
      </c>
      <c r="AU2232" s="198">
        <v>0.27272727299999999</v>
      </c>
      <c r="AV2232" s="6">
        <v>0</v>
      </c>
      <c r="AW2232" s="198">
        <v>0.38356000000000001</v>
      </c>
      <c r="BO2232" s="198"/>
      <c r="BP2232" s="354">
        <f t="shared" si="205"/>
        <v>6718.0909158089999</v>
      </c>
      <c r="BQ2232" s="354">
        <f t="shared" si="206"/>
        <v>0</v>
      </c>
      <c r="BR2232" s="354">
        <f t="shared" si="207"/>
        <v>48824.491573200001</v>
      </c>
      <c r="CG2232" s="198"/>
      <c r="CH2232">
        <f>(Transest!$J$14/HexExtSoy!$K$4)</f>
        <v>0.20257267294641951</v>
      </c>
      <c r="CI2232">
        <f>(HydroProcOil!$K$14/HexExtSoy!$K$4)</f>
        <v>0.10977777777777777</v>
      </c>
      <c r="CJ2232">
        <f>(StarchFerm!$K$24/StarchFerm!$K$4)</f>
        <v>0.33157302630665886</v>
      </c>
      <c r="CY2232" s="198"/>
      <c r="CZ2232">
        <f>BP2232*CH2232*1000*LCI!$E$93</f>
        <v>51374036.680196442</v>
      </c>
      <c r="DA2232">
        <f>BQ2232*CI2232*1000*(LCI!$E$99)</f>
        <v>0</v>
      </c>
      <c r="DB2232">
        <f>BR2232*CJ2232*1000*(LCI!$E$96)</f>
        <v>436290435.35642648</v>
      </c>
    </row>
    <row r="2233" spans="1:106" x14ac:dyDescent="0.25">
      <c r="A2233" s="197">
        <v>42031</v>
      </c>
      <c r="B2233" s="197" t="s">
        <v>1996</v>
      </c>
      <c r="C2233" s="197" t="s">
        <v>2007</v>
      </c>
      <c r="D2233" s="197">
        <v>-79.417744499999998</v>
      </c>
      <c r="E2233" s="197">
        <v>41.19417</v>
      </c>
      <c r="F2233">
        <v>2.64</v>
      </c>
      <c r="G2233">
        <f t="shared" si="208"/>
        <v>2.64</v>
      </c>
      <c r="H2233" s="198">
        <v>7.61</v>
      </c>
      <c r="Q2233" s="221">
        <f>(Q5318*10000)*TEA!$M$15*10^-6</f>
        <v>34.279902486899999</v>
      </c>
      <c r="R2233" s="221">
        <f>(R5318*10000)*TEA!$O$15*10^-6</f>
        <v>34.279902486899999</v>
      </c>
      <c r="AA2233">
        <f t="shared" si="210"/>
        <v>1</v>
      </c>
      <c r="AB2233" s="197">
        <v>42031</v>
      </c>
      <c r="AC2233" s="197">
        <v>2206</v>
      </c>
      <c r="AD2233" s="197">
        <f t="shared" si="209"/>
        <v>2206</v>
      </c>
      <c r="AE2233" s="197">
        <v>3956</v>
      </c>
      <c r="AJ2233">
        <v>0</v>
      </c>
      <c r="AK2233">
        <v>0</v>
      </c>
      <c r="AU2233" s="198">
        <v>0.27272727299999999</v>
      </c>
      <c r="AV2233" s="6">
        <v>0</v>
      </c>
      <c r="AW2233" s="198">
        <v>0.38356000000000001</v>
      </c>
      <c r="BO2233" s="198"/>
      <c r="BP2233" s="354">
        <f t="shared" si="205"/>
        <v>1588.3200015883199</v>
      </c>
      <c r="BQ2233" s="354">
        <f t="shared" si="206"/>
        <v>0</v>
      </c>
      <c r="BR2233" s="354">
        <f t="shared" si="207"/>
        <v>11547.1351696</v>
      </c>
      <c r="CG2233" s="198"/>
      <c r="CH2233">
        <f>(Transest!$J$14/HexExtSoy!$K$4)</f>
        <v>0.20257267294641951</v>
      </c>
      <c r="CI2233">
        <f>(HydroProcOil!$K$14/HexExtSoy!$K$4)</f>
        <v>0.10977777777777777</v>
      </c>
      <c r="CJ2233">
        <f>(StarchFerm!$K$24/StarchFerm!$K$4)</f>
        <v>0.33157302630665886</v>
      </c>
      <c r="CY2233" s="198"/>
      <c r="CZ2233">
        <f>BP2233*CH2233*1000*LCI!$E$93</f>
        <v>12146071.115154274</v>
      </c>
      <c r="DA2233">
        <f>BQ2233*CI2233*1000*(LCI!$E$99)</f>
        <v>0</v>
      </c>
      <c r="DB2233">
        <f>BR2233*CJ2233*1000*(LCI!$E$96)</f>
        <v>103183965.012953</v>
      </c>
    </row>
    <row r="2234" spans="1:106" x14ac:dyDescent="0.25">
      <c r="A2234" s="197">
        <v>42033</v>
      </c>
      <c r="B2234" s="197" t="s">
        <v>1996</v>
      </c>
      <c r="C2234" s="197" t="s">
        <v>2008</v>
      </c>
      <c r="D2234" s="197">
        <v>-78.477805099999998</v>
      </c>
      <c r="E2234" s="197">
        <v>41.001759999999997</v>
      </c>
      <c r="F2234">
        <v>2.4700000000000002</v>
      </c>
      <c r="G2234">
        <f t="shared" si="208"/>
        <v>2.4700000000000002</v>
      </c>
      <c r="H2234" s="198">
        <v>7.16</v>
      </c>
      <c r="Q2234" s="221">
        <f>(Q5319*10000)*TEA!$M$15*10^-6</f>
        <v>33.827622011549998</v>
      </c>
      <c r="R2234" s="221">
        <f>(R5319*10000)*TEA!$O$15*10^-6</f>
        <v>33.827622011549998</v>
      </c>
      <c r="AA2234">
        <f t="shared" si="210"/>
        <v>1</v>
      </c>
      <c r="AB2234" s="197">
        <v>42033</v>
      </c>
      <c r="AC2234" s="197">
        <v>285</v>
      </c>
      <c r="AD2234" s="197">
        <f t="shared" si="209"/>
        <v>285</v>
      </c>
      <c r="AE2234" s="197">
        <v>1621</v>
      </c>
      <c r="AJ2234">
        <v>0</v>
      </c>
      <c r="AK2234">
        <v>0</v>
      </c>
      <c r="AU2234" s="198">
        <v>0.27272727299999999</v>
      </c>
      <c r="AV2234" s="6">
        <v>0</v>
      </c>
      <c r="AW2234" s="198">
        <v>0.38356000000000001</v>
      </c>
      <c r="BO2234" s="198"/>
      <c r="BP2234" s="354">
        <f t="shared" si="205"/>
        <v>191.98636382834999</v>
      </c>
      <c r="BQ2234" s="354">
        <f t="shared" si="206"/>
        <v>0</v>
      </c>
      <c r="BR2234" s="354">
        <f t="shared" si="207"/>
        <v>4451.7354416000007</v>
      </c>
      <c r="CG2234" s="198"/>
      <c r="CH2234">
        <f>(Transest!$J$14/HexExtSoy!$K$4)</f>
        <v>0.20257267294641951</v>
      </c>
      <c r="CI2234">
        <f>(HydroProcOil!$K$14/HexExtSoy!$K$4)</f>
        <v>0.10977777777777777</v>
      </c>
      <c r="CJ2234">
        <f>(StarchFerm!$K$24/StarchFerm!$K$4)</f>
        <v>0.33157302630665886</v>
      </c>
      <c r="CY2234" s="198"/>
      <c r="CZ2234">
        <f>BP2234*CH2234*1000*LCI!$E$93</f>
        <v>1468142.4560964676</v>
      </c>
      <c r="DA2234">
        <f>BQ2234*CI2234*1000*(LCI!$E$99)</f>
        <v>0</v>
      </c>
      <c r="DB2234">
        <f>BR2234*CJ2234*1000*(LCI!$E$96)</f>
        <v>39780231.832939513</v>
      </c>
    </row>
    <row r="2235" spans="1:106" x14ac:dyDescent="0.25">
      <c r="A2235" s="197">
        <v>42035</v>
      </c>
      <c r="B2235" s="197" t="s">
        <v>1996</v>
      </c>
      <c r="C2235" s="197" t="s">
        <v>1068</v>
      </c>
      <c r="D2235" s="197">
        <v>-77.642878400000001</v>
      </c>
      <c r="E2235" s="197">
        <v>41.233350000000002</v>
      </c>
      <c r="F2235">
        <v>3.6</v>
      </c>
      <c r="G2235">
        <f t="shared" si="208"/>
        <v>3.6</v>
      </c>
      <c r="H2235" s="198">
        <v>8.48</v>
      </c>
      <c r="Q2235" s="221">
        <f>(Q5320*10000)*TEA!$M$15*10^-6</f>
        <v>34.804665665999998</v>
      </c>
      <c r="R2235" s="221">
        <f>(R5320*10000)*TEA!$O$15*10^-6</f>
        <v>34.804665665999998</v>
      </c>
      <c r="AA2235">
        <f t="shared" si="210"/>
        <v>1</v>
      </c>
      <c r="AB2235" s="197">
        <v>42035</v>
      </c>
      <c r="AC2235" s="197">
        <v>1623</v>
      </c>
      <c r="AD2235" s="197">
        <f t="shared" si="209"/>
        <v>1623</v>
      </c>
      <c r="AE2235" s="197">
        <v>2668</v>
      </c>
      <c r="AJ2235">
        <v>0</v>
      </c>
      <c r="AK2235">
        <v>0</v>
      </c>
      <c r="AU2235" s="198">
        <v>0.27272727299999999</v>
      </c>
      <c r="AV2235" s="6">
        <v>0</v>
      </c>
      <c r="AW2235" s="198">
        <v>0.38356000000000001</v>
      </c>
      <c r="BO2235" s="198"/>
      <c r="BP2235" s="354">
        <f t="shared" si="205"/>
        <v>1593.4909106844</v>
      </c>
      <c r="BQ2235" s="354">
        <f t="shared" si="206"/>
        <v>0</v>
      </c>
      <c r="BR2235" s="354">
        <f t="shared" si="207"/>
        <v>8677.9069184</v>
      </c>
      <c r="CG2235" s="198"/>
      <c r="CH2235">
        <f>(Transest!$J$14/HexExtSoy!$K$4)</f>
        <v>0.20257267294641951</v>
      </c>
      <c r="CI2235">
        <f>(HydroProcOil!$K$14/HexExtSoy!$K$4)</f>
        <v>0.10977777777777777</v>
      </c>
      <c r="CJ2235">
        <f>(StarchFerm!$K$24/StarchFerm!$K$4)</f>
        <v>0.33157302630665886</v>
      </c>
      <c r="CY2235" s="198"/>
      <c r="CZ2235">
        <f>BP2235*CH2235*1000*LCI!$E$93</f>
        <v>12185613.669266907</v>
      </c>
      <c r="DA2235">
        <f>BQ2235*CI2235*1000*(LCI!$E$99)</f>
        <v>0</v>
      </c>
      <c r="DB2235">
        <f>BR2235*CJ2235*1000*(LCI!$E$96)</f>
        <v>77544848.19847019</v>
      </c>
    </row>
    <row r="2236" spans="1:106" x14ac:dyDescent="0.25">
      <c r="A2236" s="197">
        <v>42037</v>
      </c>
      <c r="B2236" s="197" t="s">
        <v>1996</v>
      </c>
      <c r="C2236" s="197" t="s">
        <v>686</v>
      </c>
      <c r="D2236" s="197">
        <v>-76.404635299999995</v>
      </c>
      <c r="E2236" s="197">
        <v>41.043570000000003</v>
      </c>
      <c r="F2236">
        <v>3.22</v>
      </c>
      <c r="G2236">
        <f t="shared" si="208"/>
        <v>3.22</v>
      </c>
      <c r="H2236" s="198">
        <v>8.83</v>
      </c>
      <c r="Q2236" s="221">
        <f>(Q5321*10000)*TEA!$M$15*10^-6</f>
        <v>35.087086905299998</v>
      </c>
      <c r="R2236" s="221">
        <f>(R5321*10000)*TEA!$O$15*10^-6</f>
        <v>35.087086905299998</v>
      </c>
      <c r="AA2236">
        <f t="shared" si="210"/>
        <v>1</v>
      </c>
      <c r="AB2236" s="197">
        <v>42037</v>
      </c>
      <c r="AC2236" s="197">
        <v>5800</v>
      </c>
      <c r="AD2236" s="197">
        <f t="shared" si="209"/>
        <v>5800</v>
      </c>
      <c r="AE2236" s="197">
        <v>8610</v>
      </c>
      <c r="AJ2236">
        <v>0</v>
      </c>
      <c r="AK2236">
        <v>0</v>
      </c>
      <c r="AU2236" s="198">
        <v>0.27272727299999999</v>
      </c>
      <c r="AV2236" s="6">
        <v>0</v>
      </c>
      <c r="AW2236" s="198">
        <v>0.38356000000000001</v>
      </c>
      <c r="BO2236" s="198"/>
      <c r="BP2236" s="354">
        <f t="shared" si="205"/>
        <v>5093.454550548</v>
      </c>
      <c r="BQ2236" s="354">
        <f t="shared" si="206"/>
        <v>0</v>
      </c>
      <c r="BR2236" s="354">
        <f t="shared" si="207"/>
        <v>29160.647628000002</v>
      </c>
      <c r="CG2236" s="198"/>
      <c r="CH2236">
        <f>(Transest!$J$14/HexExtSoy!$K$4)</f>
        <v>0.20257267294641951</v>
      </c>
      <c r="CI2236">
        <f>(HydroProcOil!$K$14/HexExtSoy!$K$4)</f>
        <v>0.10977777777777777</v>
      </c>
      <c r="CJ2236">
        <f>(StarchFerm!$K$24/StarchFerm!$K$4)</f>
        <v>0.33157302630665886</v>
      </c>
      <c r="CY2236" s="198"/>
      <c r="CZ2236">
        <f>BP2236*CH2236*1000*LCI!$E$93</f>
        <v>38950250.032044359</v>
      </c>
      <c r="DA2236">
        <f>BQ2236*CI2236*1000*(LCI!$E$99)</f>
        <v>0</v>
      </c>
      <c r="DB2236">
        <f>BR2236*CJ2236*1000*(LCI!$E$96)</f>
        <v>260576428.73395357</v>
      </c>
    </row>
    <row r="2237" spans="1:106" x14ac:dyDescent="0.25">
      <c r="A2237" s="197">
        <v>42039</v>
      </c>
      <c r="B2237" s="197" t="s">
        <v>1996</v>
      </c>
      <c r="C2237" s="197" t="s">
        <v>689</v>
      </c>
      <c r="D2237" s="197">
        <v>-80.110813300000004</v>
      </c>
      <c r="E2237" s="197">
        <v>41.674329999999998</v>
      </c>
      <c r="F2237">
        <v>2.63</v>
      </c>
      <c r="G2237">
        <f t="shared" si="208"/>
        <v>2.63</v>
      </c>
      <c r="H2237" s="198">
        <v>8.3699999999999992</v>
      </c>
      <c r="Q2237" s="221">
        <f>(Q5322*10000)*TEA!$M$15*10^-6</f>
        <v>34.295557154400001</v>
      </c>
      <c r="R2237" s="221">
        <f>(R5322*10000)*TEA!$O$15*10^-6</f>
        <v>34.295557154400001</v>
      </c>
      <c r="AA2237">
        <f t="shared" si="210"/>
        <v>1</v>
      </c>
      <c r="AB2237" s="197">
        <v>42039</v>
      </c>
      <c r="AC2237" s="197">
        <v>8943</v>
      </c>
      <c r="AD2237" s="197">
        <f t="shared" si="209"/>
        <v>8943</v>
      </c>
      <c r="AE2237" s="197">
        <v>9276</v>
      </c>
      <c r="AJ2237">
        <v>0</v>
      </c>
      <c r="AK2237">
        <v>0</v>
      </c>
      <c r="AU2237" s="198">
        <v>0.27272727299999999</v>
      </c>
      <c r="AV2237" s="6">
        <v>0</v>
      </c>
      <c r="AW2237" s="198">
        <v>0.38356000000000001</v>
      </c>
      <c r="BO2237" s="198"/>
      <c r="BP2237" s="354">
        <f t="shared" si="205"/>
        <v>6414.5700064145694</v>
      </c>
      <c r="BQ2237" s="354">
        <f t="shared" si="206"/>
        <v>0</v>
      </c>
      <c r="BR2237" s="354">
        <f t="shared" si="207"/>
        <v>29779.644427200001</v>
      </c>
      <c r="CG2237" s="198"/>
      <c r="CH2237">
        <f>(Transest!$J$14/HexExtSoy!$K$4)</f>
        <v>0.20257267294641951</v>
      </c>
      <c r="CI2237">
        <f>(HydroProcOil!$K$14/HexExtSoy!$K$4)</f>
        <v>0.10977777777777777</v>
      </c>
      <c r="CJ2237">
        <f>(StarchFerm!$K$24/StarchFerm!$K$4)</f>
        <v>0.33157302630665886</v>
      </c>
      <c r="CY2237" s="198"/>
      <c r="CZ2237">
        <f>BP2237*CH2237*1000*LCI!$E$93</f>
        <v>49052976.348050229</v>
      </c>
      <c r="DA2237">
        <f>BQ2237*CI2237*1000*(LCI!$E$99)</f>
        <v>0</v>
      </c>
      <c r="DB2237">
        <f>BR2237*CJ2237*1000*(LCI!$E$96)</f>
        <v>266107717.93544602</v>
      </c>
    </row>
    <row r="2238" spans="1:106" x14ac:dyDescent="0.25">
      <c r="A2238" s="197">
        <v>42041</v>
      </c>
      <c r="B2238" s="197" t="s">
        <v>1996</v>
      </c>
      <c r="C2238" s="197" t="s">
        <v>1070</v>
      </c>
      <c r="D2238" s="197">
        <v>-77.267982500000002</v>
      </c>
      <c r="E2238" s="197">
        <v>40.168619999999997</v>
      </c>
      <c r="F2238">
        <v>3.66</v>
      </c>
      <c r="G2238">
        <f t="shared" si="208"/>
        <v>3.66</v>
      </c>
      <c r="H2238" s="198">
        <v>10.06</v>
      </c>
      <c r="Q2238" s="221">
        <f>(Q5323*10000)*TEA!$M$15*10^-6</f>
        <v>38.897216986049997</v>
      </c>
      <c r="R2238" s="221">
        <f>(R5323*10000)*TEA!$O$15*10^-6</f>
        <v>38.897216986049997</v>
      </c>
      <c r="AA2238">
        <f t="shared" si="210"/>
        <v>1</v>
      </c>
      <c r="AB2238" s="197">
        <v>42041</v>
      </c>
      <c r="AC2238" s="197">
        <v>11806</v>
      </c>
      <c r="AD2238" s="197">
        <f t="shared" si="209"/>
        <v>11806</v>
      </c>
      <c r="AE2238" s="197">
        <v>13229</v>
      </c>
      <c r="AJ2238">
        <v>0</v>
      </c>
      <c r="AK2238">
        <v>0</v>
      </c>
      <c r="AU2238" s="198">
        <v>0.27272727299999999</v>
      </c>
      <c r="AV2238" s="6">
        <v>0</v>
      </c>
      <c r="AW2238" s="198">
        <v>0.38356000000000001</v>
      </c>
      <c r="BO2238" s="198"/>
      <c r="BP2238" s="354">
        <f t="shared" si="205"/>
        <v>11784.53455723908</v>
      </c>
      <c r="BQ2238" s="354">
        <f t="shared" si="206"/>
        <v>0</v>
      </c>
      <c r="BR2238" s="354">
        <f t="shared" si="207"/>
        <v>51045.599314400009</v>
      </c>
      <c r="CG2238" s="198"/>
      <c r="CH2238">
        <f>(Transest!$J$14/HexExtSoy!$K$4)</f>
        <v>0.20257267294641951</v>
      </c>
      <c r="CI2238">
        <f>(HydroProcOil!$K$14/HexExtSoy!$K$4)</f>
        <v>0.10977777777777777</v>
      </c>
      <c r="CJ2238">
        <f>(StarchFerm!$K$24/StarchFerm!$K$4)</f>
        <v>0.33157302630665886</v>
      </c>
      <c r="CY2238" s="198"/>
      <c r="CZ2238">
        <f>BP2238*CH2238*1000*LCI!$E$93</f>
        <v>90117731.092023745</v>
      </c>
      <c r="DA2238">
        <f>BQ2238*CI2238*1000*(LCI!$E$99)</f>
        <v>0</v>
      </c>
      <c r="DB2238">
        <f>BR2238*CJ2238*1000*(LCI!$E$96)</f>
        <v>456138016.6042279</v>
      </c>
    </row>
    <row r="2239" spans="1:106" x14ac:dyDescent="0.25">
      <c r="A2239" s="197">
        <v>42043</v>
      </c>
      <c r="B2239" s="197" t="s">
        <v>1996</v>
      </c>
      <c r="C2239" s="197" t="s">
        <v>2009</v>
      </c>
      <c r="D2239" s="197">
        <v>-76.781159000000002</v>
      </c>
      <c r="E2239" s="197">
        <v>40.412939999999999</v>
      </c>
      <c r="F2239">
        <v>3.44</v>
      </c>
      <c r="G2239">
        <f t="shared" si="208"/>
        <v>3.44</v>
      </c>
      <c r="H2239" s="198">
        <v>10.16</v>
      </c>
      <c r="Q2239" s="221">
        <f>(Q5324*10000)*TEA!$M$15*10^-6</f>
        <v>38.556226824750006</v>
      </c>
      <c r="R2239" s="221">
        <f>(R5324*10000)*TEA!$O$15*10^-6</f>
        <v>38.556226824750006</v>
      </c>
      <c r="AA2239">
        <f t="shared" si="210"/>
        <v>1</v>
      </c>
      <c r="AB2239" s="197">
        <v>42043</v>
      </c>
      <c r="AC2239" s="197">
        <v>4949</v>
      </c>
      <c r="AD2239" s="197">
        <f t="shared" si="209"/>
        <v>4949</v>
      </c>
      <c r="AE2239" s="197">
        <v>6143</v>
      </c>
      <c r="AJ2239">
        <v>0</v>
      </c>
      <c r="AK2239">
        <v>0</v>
      </c>
      <c r="AU2239" s="198">
        <v>0.27272727299999999</v>
      </c>
      <c r="AV2239" s="6">
        <v>0</v>
      </c>
      <c r="AW2239" s="198">
        <v>0.38356000000000001</v>
      </c>
      <c r="BO2239" s="198"/>
      <c r="BP2239" s="354">
        <f t="shared" si="205"/>
        <v>4643.0618228248804</v>
      </c>
      <c r="BQ2239" s="354">
        <f t="shared" si="206"/>
        <v>0</v>
      </c>
      <c r="BR2239" s="354">
        <f t="shared" si="207"/>
        <v>23939.084252799999</v>
      </c>
      <c r="CG2239" s="198"/>
      <c r="CH2239">
        <f>(Transest!$J$14/HexExtSoy!$K$4)</f>
        <v>0.20257267294641951</v>
      </c>
      <c r="CI2239">
        <f>(HydroProcOil!$K$14/HexExtSoy!$K$4)</f>
        <v>0.10977777777777777</v>
      </c>
      <c r="CJ2239">
        <f>(StarchFerm!$K$24/StarchFerm!$K$4)</f>
        <v>0.33157302630665886</v>
      </c>
      <c r="CY2239" s="198"/>
      <c r="CZ2239">
        <f>BP2239*CH2239*1000*LCI!$E$93</f>
        <v>35506043.514967941</v>
      </c>
      <c r="DA2239">
        <f>BQ2239*CI2239*1000*(LCI!$E$99)</f>
        <v>0</v>
      </c>
      <c r="DB2239">
        <f>BR2239*CJ2239*1000*(LCI!$E$96)</f>
        <v>213917096.81256083</v>
      </c>
    </row>
    <row r="2240" spans="1:106" x14ac:dyDescent="0.25">
      <c r="A2240" s="197">
        <v>42045</v>
      </c>
      <c r="B2240" s="197" t="s">
        <v>1996</v>
      </c>
      <c r="C2240" s="197" t="s">
        <v>1121</v>
      </c>
      <c r="D2240" s="197">
        <v>-75.398903899999993</v>
      </c>
      <c r="E2240" s="197">
        <v>39.921700000000001</v>
      </c>
      <c r="F2240">
        <v>0</v>
      </c>
      <c r="G2240">
        <f t="shared" si="208"/>
        <v>0</v>
      </c>
      <c r="H2240" s="198">
        <v>0</v>
      </c>
      <c r="Q2240" s="221">
        <f>(Q5325*10000)*TEA!$M$15*10^-6</f>
        <v>41.236148220749996</v>
      </c>
      <c r="R2240" s="221">
        <f>(R5325*10000)*TEA!$O$15*10^-6</f>
        <v>41.236148220749996</v>
      </c>
      <c r="AA2240">
        <f t="shared" si="210"/>
        <v>1</v>
      </c>
      <c r="AB2240" s="197">
        <v>42045</v>
      </c>
      <c r="AC2240" s="197">
        <v>0</v>
      </c>
      <c r="AD2240" s="197">
        <f t="shared" si="209"/>
        <v>0</v>
      </c>
      <c r="AE2240" s="197">
        <v>0</v>
      </c>
      <c r="AJ2240">
        <v>0</v>
      </c>
      <c r="AK2240">
        <v>0</v>
      </c>
      <c r="AU2240" s="198">
        <v>0.27272727299999999</v>
      </c>
      <c r="AV2240" s="6">
        <v>0</v>
      </c>
      <c r="AW2240" s="198">
        <v>0.38356000000000001</v>
      </c>
      <c r="BO2240" s="198"/>
      <c r="BP2240" s="354">
        <f t="shared" si="205"/>
        <v>0</v>
      </c>
      <c r="BQ2240" s="354">
        <f t="shared" si="206"/>
        <v>0</v>
      </c>
      <c r="BR2240" s="354">
        <f t="shared" si="207"/>
        <v>0</v>
      </c>
      <c r="CG2240" s="198"/>
      <c r="CH2240">
        <f>(Transest!$J$14/HexExtSoy!$K$4)</f>
        <v>0.20257267294641951</v>
      </c>
      <c r="CI2240">
        <f>(HydroProcOil!$K$14/HexExtSoy!$K$4)</f>
        <v>0.10977777777777777</v>
      </c>
      <c r="CJ2240">
        <f>(StarchFerm!$K$24/StarchFerm!$K$4)</f>
        <v>0.33157302630665886</v>
      </c>
      <c r="CY2240" s="198"/>
      <c r="CZ2240">
        <f>BP2240*CH2240*1000*LCI!$E$93</f>
        <v>0</v>
      </c>
      <c r="DA2240">
        <f>BQ2240*CI2240*1000*(LCI!$E$99)</f>
        <v>0</v>
      </c>
      <c r="DB2240">
        <f>BR2240*CJ2240*1000*(LCI!$E$96)</f>
        <v>0</v>
      </c>
    </row>
    <row r="2241" spans="1:106" x14ac:dyDescent="0.25">
      <c r="A2241" s="197">
        <v>42047</v>
      </c>
      <c r="B2241" s="197" t="s">
        <v>1996</v>
      </c>
      <c r="C2241" s="197" t="s">
        <v>1216</v>
      </c>
      <c r="D2241" s="197">
        <v>-78.642727699999995</v>
      </c>
      <c r="E2241" s="197">
        <v>41.41901</v>
      </c>
      <c r="F2241">
        <v>0</v>
      </c>
      <c r="G2241">
        <f t="shared" si="208"/>
        <v>0</v>
      </c>
      <c r="H2241" s="198">
        <v>7.21</v>
      </c>
      <c r="Q2241" s="221">
        <f>(Q5326*10000)*TEA!$M$15*10^-6</f>
        <v>32.433879507074998</v>
      </c>
      <c r="R2241" s="221">
        <f>(R5326*10000)*TEA!$O$15*10^-6</f>
        <v>32.433879507074998</v>
      </c>
      <c r="AA2241">
        <f t="shared" si="210"/>
        <v>1</v>
      </c>
      <c r="AB2241" s="197">
        <v>42047</v>
      </c>
      <c r="AC2241" s="197">
        <v>0</v>
      </c>
      <c r="AD2241" s="197">
        <f t="shared" si="209"/>
        <v>0</v>
      </c>
      <c r="AE2241" s="197">
        <v>296</v>
      </c>
      <c r="AJ2241">
        <v>0</v>
      </c>
      <c r="AK2241">
        <v>0</v>
      </c>
      <c r="AU2241" s="198">
        <v>0.27272727299999999</v>
      </c>
      <c r="AV2241" s="6">
        <v>0</v>
      </c>
      <c r="AW2241" s="198">
        <v>0.38356000000000001</v>
      </c>
      <c r="BO2241" s="198"/>
      <c r="BP2241" s="354">
        <f t="shared" si="205"/>
        <v>0</v>
      </c>
      <c r="BQ2241" s="354">
        <f t="shared" si="206"/>
        <v>0</v>
      </c>
      <c r="BR2241" s="354">
        <f t="shared" si="207"/>
        <v>818.57840959999999</v>
      </c>
      <c r="CG2241" s="198"/>
      <c r="CH2241">
        <f>(Transest!$J$14/HexExtSoy!$K$4)</f>
        <v>0.20257267294641951</v>
      </c>
      <c r="CI2241">
        <f>(HydroProcOil!$K$14/HexExtSoy!$K$4)</f>
        <v>0.10977777777777777</v>
      </c>
      <c r="CJ2241">
        <f>(StarchFerm!$K$24/StarchFerm!$K$4)</f>
        <v>0.33157302630665886</v>
      </c>
      <c r="CY2241" s="198"/>
      <c r="CZ2241">
        <f>BP2241*CH2241*1000*LCI!$E$93</f>
        <v>0</v>
      </c>
      <c r="DA2241">
        <f>BQ2241*CI2241*1000*(LCI!$E$99)</f>
        <v>0</v>
      </c>
      <c r="DB2241">
        <f>BR2241*CJ2241*1000*(LCI!$E$96)</f>
        <v>7314729.1285628043</v>
      </c>
    </row>
    <row r="2242" spans="1:106" x14ac:dyDescent="0.25">
      <c r="A2242" s="197">
        <v>42049</v>
      </c>
      <c r="B2242" s="197" t="s">
        <v>1996</v>
      </c>
      <c r="C2242" s="197" t="s">
        <v>1781</v>
      </c>
      <c r="D2242" s="197">
        <v>-80.036352100000002</v>
      </c>
      <c r="E2242" s="197">
        <v>41.982979999999998</v>
      </c>
      <c r="F2242">
        <v>2.62</v>
      </c>
      <c r="G2242">
        <f t="shared" si="208"/>
        <v>2.62</v>
      </c>
      <c r="H2242" s="198">
        <v>8.17</v>
      </c>
      <c r="Q2242" s="221">
        <f>(Q5327*10000)*TEA!$M$15*10^-6</f>
        <v>33.53482818765</v>
      </c>
      <c r="R2242" s="221">
        <f>(R5327*10000)*TEA!$O$15*10^-6</f>
        <v>33.53482818765</v>
      </c>
      <c r="AA2242">
        <f t="shared" si="210"/>
        <v>1</v>
      </c>
      <c r="AB2242" s="197">
        <v>42049</v>
      </c>
      <c r="AC2242" s="197">
        <v>5833</v>
      </c>
      <c r="AD2242" s="197">
        <f t="shared" si="209"/>
        <v>5833</v>
      </c>
      <c r="AE2242" s="197">
        <v>5157</v>
      </c>
      <c r="AJ2242">
        <v>0</v>
      </c>
      <c r="AK2242">
        <v>0</v>
      </c>
      <c r="AU2242" s="198">
        <v>0.27272727299999999</v>
      </c>
      <c r="AV2242" s="6">
        <v>0</v>
      </c>
      <c r="AW2242" s="198">
        <v>0.38356000000000001</v>
      </c>
      <c r="BO2242" s="198"/>
      <c r="BP2242" s="354">
        <f t="shared" si="205"/>
        <v>4167.9436405315801</v>
      </c>
      <c r="BQ2242" s="354">
        <f t="shared" si="206"/>
        <v>0</v>
      </c>
      <c r="BR2242" s="354">
        <f t="shared" si="207"/>
        <v>16160.414576400002</v>
      </c>
      <c r="CG2242" s="198"/>
      <c r="CH2242">
        <f>(Transest!$J$14/HexExtSoy!$K$4)</f>
        <v>0.20257267294641951</v>
      </c>
      <c r="CI2242">
        <f>(HydroProcOil!$K$14/HexExtSoy!$K$4)</f>
        <v>0.10977777777777777</v>
      </c>
      <c r="CJ2242">
        <f>(StarchFerm!$K$24/StarchFerm!$K$4)</f>
        <v>0.33157302630665886</v>
      </c>
      <c r="CY2242" s="198"/>
      <c r="CZ2242">
        <f>BP2242*CH2242*1000*LCI!$E$93</f>
        <v>31872758.519207358</v>
      </c>
      <c r="DA2242">
        <f>BQ2242*CI2242*1000*(LCI!$E$99)</f>
        <v>0</v>
      </c>
      <c r="DB2242">
        <f>BR2242*CJ2242*1000*(LCI!$E$96)</f>
        <v>144407736.44324079</v>
      </c>
    </row>
    <row r="2243" spans="1:106" x14ac:dyDescent="0.25">
      <c r="A2243" s="197">
        <v>42051</v>
      </c>
      <c r="B2243" s="197" t="s">
        <v>1996</v>
      </c>
      <c r="C2243" s="197" t="s">
        <v>620</v>
      </c>
      <c r="D2243" s="197">
        <v>-79.645152800000005</v>
      </c>
      <c r="E2243" s="197">
        <v>39.92315</v>
      </c>
      <c r="F2243">
        <v>2.88</v>
      </c>
      <c r="G2243">
        <f t="shared" si="208"/>
        <v>2.88</v>
      </c>
      <c r="H2243" s="198">
        <v>6.81</v>
      </c>
      <c r="Q2243" s="221">
        <f>(Q5328*10000)*TEA!$M$15*10^-6</f>
        <v>36.373141771649998</v>
      </c>
      <c r="R2243" s="221">
        <f>(R5328*10000)*TEA!$O$15*10^-6</f>
        <v>36.373141771649998</v>
      </c>
      <c r="AA2243">
        <f t="shared" si="210"/>
        <v>1</v>
      </c>
      <c r="AB2243" s="197">
        <v>42051</v>
      </c>
      <c r="AC2243" s="197">
        <v>1627</v>
      </c>
      <c r="AD2243" s="197">
        <f t="shared" si="209"/>
        <v>1627</v>
      </c>
      <c r="AE2243" s="197">
        <v>2363</v>
      </c>
      <c r="AJ2243">
        <v>0</v>
      </c>
      <c r="AK2243">
        <v>0</v>
      </c>
      <c r="AU2243" s="198">
        <v>0.27272727299999999</v>
      </c>
      <c r="AV2243" s="6">
        <v>0</v>
      </c>
      <c r="AW2243" s="198">
        <v>0.38356000000000001</v>
      </c>
      <c r="BO2243" s="198"/>
      <c r="BP2243" s="354">
        <f t="shared" ref="BP2243:BP2306" si="211">F2243*AC2243*AU2243</f>
        <v>1277.9345467324799</v>
      </c>
      <c r="BQ2243" s="354">
        <f t="shared" ref="BQ2243:BQ2306" si="212">G2243*AD2243*AV2243</f>
        <v>0</v>
      </c>
      <c r="BR2243" s="354">
        <f t="shared" ref="BR2243:BR2306" si="213">H2243*AE2243*AW2243</f>
        <v>6172.2590267999994</v>
      </c>
      <c r="CG2243" s="198"/>
      <c r="CH2243">
        <f>(Transest!$J$14/HexExtSoy!$K$4)</f>
        <v>0.20257267294641951</v>
      </c>
      <c r="CI2243">
        <f>(HydroProcOil!$K$14/HexExtSoy!$K$4)</f>
        <v>0.10977777777777777</v>
      </c>
      <c r="CJ2243">
        <f>(StarchFerm!$K$24/StarchFerm!$K$4)</f>
        <v>0.33157302630665886</v>
      </c>
      <c r="CY2243" s="198"/>
      <c r="CZ2243">
        <f>BP2243*CH2243*1000*LCI!$E$93</f>
        <v>9772516.7910769004</v>
      </c>
      <c r="DA2243">
        <f>BQ2243*CI2243*1000*(LCI!$E$99)</f>
        <v>0</v>
      </c>
      <c r="DB2243">
        <f>BR2243*CJ2243*1000*(LCI!$E$96)</f>
        <v>55154646.595712826</v>
      </c>
    </row>
    <row r="2244" spans="1:106" x14ac:dyDescent="0.25">
      <c r="A2244" s="197">
        <v>42053</v>
      </c>
      <c r="B2244" s="197" t="s">
        <v>1996</v>
      </c>
      <c r="C2244" s="197" t="s">
        <v>2010</v>
      </c>
      <c r="D2244" s="197">
        <v>-79.226294699999997</v>
      </c>
      <c r="E2244" s="197">
        <v>41.502119999999998</v>
      </c>
      <c r="F2244">
        <v>0</v>
      </c>
      <c r="G2244">
        <f t="shared" ref="G2244:G2307" si="214">F2244</f>
        <v>0</v>
      </c>
      <c r="H2244" s="198">
        <v>3.78</v>
      </c>
      <c r="Q2244" s="221">
        <f>(Q5329*10000)*TEA!$M$15*10^-6</f>
        <v>33.192302026050001</v>
      </c>
      <c r="R2244" s="221">
        <f>(R5329*10000)*TEA!$O$15*10^-6</f>
        <v>33.192302026050001</v>
      </c>
      <c r="AA2244">
        <f t="shared" si="210"/>
        <v>1</v>
      </c>
      <c r="AB2244" s="197">
        <v>42053</v>
      </c>
      <c r="AC2244" s="197">
        <v>0</v>
      </c>
      <c r="AD2244" s="197">
        <f t="shared" ref="AD2244:AD2307" si="215">AC2244</f>
        <v>0</v>
      </c>
      <c r="AE2244" s="197">
        <v>83</v>
      </c>
      <c r="AJ2244">
        <v>0</v>
      </c>
      <c r="AK2244">
        <v>0</v>
      </c>
      <c r="AU2244" s="198">
        <v>0.27272727299999999</v>
      </c>
      <c r="AV2244" s="6">
        <v>0</v>
      </c>
      <c r="AW2244" s="198">
        <v>0.38356000000000001</v>
      </c>
      <c r="BO2244" s="198"/>
      <c r="BP2244" s="354">
        <f t="shared" si="211"/>
        <v>0</v>
      </c>
      <c r="BQ2244" s="354">
        <f t="shared" si="212"/>
        <v>0</v>
      </c>
      <c r="BR2244" s="354">
        <f t="shared" si="213"/>
        <v>120.33811440000001</v>
      </c>
      <c r="CG2244" s="198"/>
      <c r="CH2244">
        <f>(Transest!$J$14/HexExtSoy!$K$4)</f>
        <v>0.20257267294641951</v>
      </c>
      <c r="CI2244">
        <f>(HydroProcOil!$K$14/HexExtSoy!$K$4)</f>
        <v>0.10977777777777777</v>
      </c>
      <c r="CJ2244">
        <f>(StarchFerm!$K$24/StarchFerm!$K$4)</f>
        <v>0.33157302630665886</v>
      </c>
      <c r="CY2244" s="198"/>
      <c r="CZ2244">
        <f>BP2244*CH2244*1000*LCI!$E$93</f>
        <v>0</v>
      </c>
      <c r="DA2244">
        <f>BQ2244*CI2244*1000*(LCI!$E$99)</f>
        <v>0</v>
      </c>
      <c r="DB2244">
        <f>BR2244*CJ2244*1000*(LCI!$E$96)</f>
        <v>1075328.5211958308</v>
      </c>
    </row>
    <row r="2245" spans="1:106" x14ac:dyDescent="0.25">
      <c r="A2245" s="197">
        <v>42055</v>
      </c>
      <c r="B2245" s="197" t="s">
        <v>1996</v>
      </c>
      <c r="C2245" s="197" t="s">
        <v>621</v>
      </c>
      <c r="D2245" s="197">
        <v>-77.717737200000002</v>
      </c>
      <c r="E2245" s="197">
        <v>39.925190000000001</v>
      </c>
      <c r="F2245">
        <v>3.68</v>
      </c>
      <c r="G2245">
        <f t="shared" si="214"/>
        <v>3.68</v>
      </c>
      <c r="H2245" s="198">
        <v>10.55</v>
      </c>
      <c r="Q2245" s="221">
        <f>(Q5330*10000)*TEA!$M$15*10^-6</f>
        <v>38.595513749399998</v>
      </c>
      <c r="R2245" s="221">
        <f>(R5330*10000)*TEA!$O$15*10^-6</f>
        <v>38.595513749399998</v>
      </c>
      <c r="AA2245">
        <f t="shared" si="210"/>
        <v>1</v>
      </c>
      <c r="AB2245" s="197">
        <v>42055</v>
      </c>
      <c r="AC2245" s="197">
        <v>10927</v>
      </c>
      <c r="AD2245" s="197">
        <f t="shared" si="215"/>
        <v>10927</v>
      </c>
      <c r="AE2245" s="197">
        <v>16520</v>
      </c>
      <c r="AJ2245">
        <v>0</v>
      </c>
      <c r="AK2245">
        <v>0</v>
      </c>
      <c r="AU2245" s="198">
        <v>0.27272727299999999</v>
      </c>
      <c r="AV2245" s="6">
        <v>0</v>
      </c>
      <c r="AW2245" s="198">
        <v>0.38356000000000001</v>
      </c>
      <c r="BO2245" s="198"/>
      <c r="BP2245" s="354">
        <f t="shared" si="211"/>
        <v>10966.734556421279</v>
      </c>
      <c r="BQ2245" s="354">
        <f t="shared" si="212"/>
        <v>0</v>
      </c>
      <c r="BR2245" s="354">
        <f t="shared" si="213"/>
        <v>66849.138160000002</v>
      </c>
      <c r="CG2245" s="198"/>
      <c r="CH2245">
        <f>(Transest!$J$14/HexExtSoy!$K$4)</f>
        <v>0.20257267294641951</v>
      </c>
      <c r="CI2245">
        <f>(HydroProcOil!$K$14/HexExtSoy!$K$4)</f>
        <v>0.10977777777777777</v>
      </c>
      <c r="CJ2245">
        <f>(StarchFerm!$K$24/StarchFerm!$K$4)</f>
        <v>0.33157302630665886</v>
      </c>
      <c r="CY2245" s="198"/>
      <c r="CZ2245">
        <f>BP2245*CH2245*1000*LCI!$E$93</f>
        <v>83863917.655201703</v>
      </c>
      <c r="DA2245">
        <f>BQ2245*CI2245*1000*(LCI!$E$99)</f>
        <v>0</v>
      </c>
      <c r="DB2245">
        <f>BR2245*CJ2245*1000*(LCI!$E$96)</f>
        <v>597356749.68169987</v>
      </c>
    </row>
    <row r="2246" spans="1:106" x14ac:dyDescent="0.25">
      <c r="A2246" s="197">
        <v>42057</v>
      </c>
      <c r="B2246" s="197" t="s">
        <v>1996</v>
      </c>
      <c r="C2246" s="197" t="s">
        <v>695</v>
      </c>
      <c r="D2246" s="197">
        <v>-78.113267899999997</v>
      </c>
      <c r="E2246" s="197">
        <v>39.924720000000001</v>
      </c>
      <c r="F2246">
        <v>2.82</v>
      </c>
      <c r="G2246">
        <f t="shared" si="214"/>
        <v>2.82</v>
      </c>
      <c r="H2246" s="198">
        <v>8.83</v>
      </c>
      <c r="Q2246" s="221">
        <f>(Q5331*10000)*TEA!$M$15*10^-6</f>
        <v>37.544614918199997</v>
      </c>
      <c r="R2246" s="221">
        <f>(R5331*10000)*TEA!$O$15*10^-6</f>
        <v>37.544614918199997</v>
      </c>
      <c r="AA2246">
        <f t="shared" si="210"/>
        <v>1</v>
      </c>
      <c r="AB2246" s="197">
        <v>42057</v>
      </c>
      <c r="AC2246" s="197">
        <v>513</v>
      </c>
      <c r="AD2246" s="197">
        <f t="shared" si="215"/>
        <v>513</v>
      </c>
      <c r="AE2246" s="197">
        <v>2335</v>
      </c>
      <c r="AJ2246">
        <v>0</v>
      </c>
      <c r="AK2246">
        <v>0</v>
      </c>
      <c r="AU2246" s="198">
        <v>0.27272727299999999</v>
      </c>
      <c r="AV2246" s="6">
        <v>0</v>
      </c>
      <c r="AW2246" s="198">
        <v>0.38356000000000001</v>
      </c>
      <c r="BO2246" s="198"/>
      <c r="BP2246" s="354">
        <f t="shared" si="211"/>
        <v>394.54363675817996</v>
      </c>
      <c r="BQ2246" s="354">
        <f t="shared" si="212"/>
        <v>0</v>
      </c>
      <c r="BR2246" s="354">
        <f t="shared" si="213"/>
        <v>7908.259258</v>
      </c>
      <c r="CG2246" s="198"/>
      <c r="CH2246">
        <f>(Transest!$J$14/HexExtSoy!$K$4)</f>
        <v>0.20257267294641951</v>
      </c>
      <c r="CI2246">
        <f>(HydroProcOil!$K$14/HexExtSoy!$K$4)</f>
        <v>0.10977777777777777</v>
      </c>
      <c r="CJ2246">
        <f>(StarchFerm!$K$24/StarchFerm!$K$4)</f>
        <v>0.33157302630665886</v>
      </c>
      <c r="CY2246" s="198"/>
      <c r="CZ2246">
        <f>BP2246*CH2246*1000*LCI!$E$93</f>
        <v>3017121.9057269911</v>
      </c>
      <c r="DA2246">
        <f>BQ2246*CI2246*1000*(LCI!$E$99)</f>
        <v>0</v>
      </c>
      <c r="DB2246">
        <f>BR2246*CJ2246*1000*(LCI!$E$96)</f>
        <v>70667359.012053594</v>
      </c>
    </row>
    <row r="2247" spans="1:106" x14ac:dyDescent="0.25">
      <c r="A2247" s="197">
        <v>42059</v>
      </c>
      <c r="B2247" s="197" t="s">
        <v>1996</v>
      </c>
      <c r="C2247" s="197" t="s">
        <v>623</v>
      </c>
      <c r="D2247" s="197">
        <v>-80.221115600000005</v>
      </c>
      <c r="E2247" s="197">
        <v>39.854430000000001</v>
      </c>
      <c r="F2247">
        <v>3.48</v>
      </c>
      <c r="G2247">
        <f t="shared" si="214"/>
        <v>3.48</v>
      </c>
      <c r="H2247" s="198">
        <v>8.26</v>
      </c>
      <c r="Q2247" s="221">
        <f>(Q5332*10000)*TEA!$M$15*10^-6</f>
        <v>37.389844672649993</v>
      </c>
      <c r="R2247" s="221">
        <f>(R5332*10000)*TEA!$O$15*10^-6</f>
        <v>37.389844672649993</v>
      </c>
      <c r="AA2247">
        <f t="shared" si="210"/>
        <v>1</v>
      </c>
      <c r="AB2247" s="197">
        <v>42059</v>
      </c>
      <c r="AC2247" s="197">
        <v>87</v>
      </c>
      <c r="AD2247" s="197">
        <f t="shared" si="215"/>
        <v>87</v>
      </c>
      <c r="AE2247" s="197">
        <v>255</v>
      </c>
      <c r="AJ2247">
        <v>0</v>
      </c>
      <c r="AK2247">
        <v>0</v>
      </c>
      <c r="AU2247" s="198">
        <v>0.27272727299999999</v>
      </c>
      <c r="AV2247" s="6">
        <v>0</v>
      </c>
      <c r="AW2247" s="198">
        <v>0.38356000000000001</v>
      </c>
      <c r="BO2247" s="198"/>
      <c r="BP2247" s="354">
        <f t="shared" si="211"/>
        <v>82.57090917347999</v>
      </c>
      <c r="BQ2247" s="354">
        <f t="shared" si="212"/>
        <v>0</v>
      </c>
      <c r="BR2247" s="354">
        <f t="shared" si="213"/>
        <v>807.89242799999988</v>
      </c>
      <c r="CG2247" s="198"/>
      <c r="CH2247">
        <f>(Transest!$J$14/HexExtSoy!$K$4)</f>
        <v>0.20257267294641951</v>
      </c>
      <c r="CI2247">
        <f>(HydroProcOil!$K$14/HexExtSoy!$K$4)</f>
        <v>0.10977777777777777</v>
      </c>
      <c r="CJ2247">
        <f>(StarchFerm!$K$24/StarchFerm!$K$4)</f>
        <v>0.33157302630665886</v>
      </c>
      <c r="CY2247" s="198"/>
      <c r="CZ2247">
        <f>BP2247*CH2247*1000*LCI!$E$93</f>
        <v>631429.5191530172</v>
      </c>
      <c r="DA2247">
        <f>BQ2247*CI2247*1000*(LCI!$E$99)</f>
        <v>0</v>
      </c>
      <c r="DB2247">
        <f>BR2247*CJ2247*1000*(LCI!$E$96)</f>
        <v>7219240.3397551402</v>
      </c>
    </row>
    <row r="2248" spans="1:106" x14ac:dyDescent="0.25">
      <c r="A2248" s="197">
        <v>42061</v>
      </c>
      <c r="B2248" s="197" t="s">
        <v>1996</v>
      </c>
      <c r="C2248" s="197" t="s">
        <v>2011</v>
      </c>
      <c r="D2248" s="197">
        <v>-77.972143500000001</v>
      </c>
      <c r="E2248" s="197">
        <v>40.422310000000003</v>
      </c>
      <c r="F2248">
        <v>3.42</v>
      </c>
      <c r="G2248">
        <f t="shared" si="214"/>
        <v>3.42</v>
      </c>
      <c r="H2248" s="198">
        <v>8.7200000000000006</v>
      </c>
      <c r="Q2248" s="221">
        <f>(Q5333*10000)*TEA!$M$15*10^-6</f>
        <v>36.553624566300002</v>
      </c>
      <c r="R2248" s="221">
        <f>(R5333*10000)*TEA!$O$15*10^-6</f>
        <v>36.553624566300002</v>
      </c>
      <c r="AA2248">
        <f t="shared" si="210"/>
        <v>1</v>
      </c>
      <c r="AB2248" s="197">
        <v>42061</v>
      </c>
      <c r="AC2248" s="197">
        <v>1315</v>
      </c>
      <c r="AD2248" s="197">
        <f t="shared" si="215"/>
        <v>1315</v>
      </c>
      <c r="AE2248" s="197">
        <v>4187</v>
      </c>
      <c r="AJ2248">
        <v>0</v>
      </c>
      <c r="AK2248">
        <v>0</v>
      </c>
      <c r="AU2248" s="198">
        <v>0.27272727299999999</v>
      </c>
      <c r="AV2248" s="6">
        <v>0</v>
      </c>
      <c r="AW2248" s="198">
        <v>0.38356000000000001</v>
      </c>
      <c r="BO2248" s="198"/>
      <c r="BP2248" s="354">
        <f t="shared" si="211"/>
        <v>1226.5363648629</v>
      </c>
      <c r="BQ2248" s="354">
        <f t="shared" si="212"/>
        <v>0</v>
      </c>
      <c r="BR2248" s="354">
        <f t="shared" si="213"/>
        <v>14004.021078400001</v>
      </c>
      <c r="CG2248" s="198"/>
      <c r="CH2248">
        <f>(Transest!$J$14/HexExtSoy!$K$4)</f>
        <v>0.20257267294641951</v>
      </c>
      <c r="CI2248">
        <f>(HydroProcOil!$K$14/HexExtSoy!$K$4)</f>
        <v>0.10977777777777777</v>
      </c>
      <c r="CJ2248">
        <f>(StarchFerm!$K$24/StarchFerm!$K$4)</f>
        <v>0.33157302630665886</v>
      </c>
      <c r="CY2248" s="198"/>
      <c r="CZ2248">
        <f>BP2248*CH2248*1000*LCI!$E$93</f>
        <v>9379468.8085839078</v>
      </c>
      <c r="DA2248">
        <f>BQ2248*CI2248*1000*(LCI!$E$99)</f>
        <v>0</v>
      </c>
      <c r="DB2248">
        <f>BR2248*CJ2248*1000*(LCI!$E$96)</f>
        <v>125138434.75206652</v>
      </c>
    </row>
    <row r="2249" spans="1:106" x14ac:dyDescent="0.25">
      <c r="A2249" s="197">
        <v>42063</v>
      </c>
      <c r="B2249" s="197" t="s">
        <v>1996</v>
      </c>
      <c r="C2249" s="197" t="s">
        <v>2012</v>
      </c>
      <c r="D2249" s="197">
        <v>-79.080168599999993</v>
      </c>
      <c r="E2249" s="197">
        <v>40.654179999999997</v>
      </c>
      <c r="F2249">
        <v>3.01</v>
      </c>
      <c r="G2249">
        <f t="shared" si="214"/>
        <v>3.01</v>
      </c>
      <c r="H2249" s="198">
        <v>9.25</v>
      </c>
      <c r="Q2249" s="221">
        <f>(Q5334*10000)*TEA!$M$15*10^-6</f>
        <v>35.050225427550004</v>
      </c>
      <c r="R2249" s="221">
        <f>(R5334*10000)*TEA!$O$15*10^-6</f>
        <v>35.050225427550004</v>
      </c>
      <c r="AA2249">
        <f t="shared" si="210"/>
        <v>1</v>
      </c>
      <c r="AB2249" s="197">
        <v>42063</v>
      </c>
      <c r="AC2249" s="197">
        <v>7499</v>
      </c>
      <c r="AD2249" s="197">
        <f t="shared" si="215"/>
        <v>7499</v>
      </c>
      <c r="AE2249" s="197">
        <v>8512</v>
      </c>
      <c r="AJ2249">
        <v>0</v>
      </c>
      <c r="AK2249">
        <v>0</v>
      </c>
      <c r="AU2249" s="198">
        <v>0.27272727299999999</v>
      </c>
      <c r="AV2249" s="6">
        <v>0</v>
      </c>
      <c r="AW2249" s="198">
        <v>0.38356000000000001</v>
      </c>
      <c r="BO2249" s="198"/>
      <c r="BP2249" s="354">
        <f t="shared" si="211"/>
        <v>6155.9972788832692</v>
      </c>
      <c r="BQ2249" s="354">
        <f t="shared" si="212"/>
        <v>0</v>
      </c>
      <c r="BR2249" s="354">
        <f t="shared" si="213"/>
        <v>30199.980159999999</v>
      </c>
      <c r="CG2249" s="198"/>
      <c r="CH2249">
        <f>(Transest!$J$14/HexExtSoy!$K$4)</f>
        <v>0.20257267294641951</v>
      </c>
      <c r="CI2249">
        <f>(HydroProcOil!$K$14/HexExtSoy!$K$4)</f>
        <v>0.10977777777777777</v>
      </c>
      <c r="CJ2249">
        <f>(StarchFerm!$K$24/StarchFerm!$K$4)</f>
        <v>0.33157302630665886</v>
      </c>
      <c r="CY2249" s="198"/>
      <c r="CZ2249">
        <f>BP2249*CH2249*1000*LCI!$E$93</f>
        <v>47075640.084643647</v>
      </c>
      <c r="DA2249">
        <f>BQ2249*CI2249*1000*(LCI!$E$99)</f>
        <v>0</v>
      </c>
      <c r="DB2249">
        <f>BR2249*CJ2249*1000*(LCI!$E$96)</f>
        <v>269863793.09260827</v>
      </c>
    </row>
    <row r="2250" spans="1:106" x14ac:dyDescent="0.25">
      <c r="A2250" s="197">
        <v>42065</v>
      </c>
      <c r="B2250" s="197" t="s">
        <v>1996</v>
      </c>
      <c r="C2250" s="197" t="s">
        <v>628</v>
      </c>
      <c r="D2250" s="197">
        <v>-78.996811899999997</v>
      </c>
      <c r="E2250" s="197">
        <v>41.124650000000003</v>
      </c>
      <c r="F2250">
        <v>2.75</v>
      </c>
      <c r="G2250">
        <f t="shared" si="214"/>
        <v>2.75</v>
      </c>
      <c r="H2250" s="198">
        <v>7.35</v>
      </c>
      <c r="Q2250" s="221">
        <f>(Q5335*10000)*TEA!$M$15*10^-6</f>
        <v>33.753358575</v>
      </c>
      <c r="R2250" s="221">
        <f>(R5335*10000)*TEA!$O$15*10^-6</f>
        <v>33.753358575</v>
      </c>
      <c r="AA2250">
        <f t="shared" si="210"/>
        <v>1</v>
      </c>
      <c r="AB2250" s="197">
        <v>42065</v>
      </c>
      <c r="AC2250" s="197">
        <v>1600</v>
      </c>
      <c r="AD2250" s="197">
        <f t="shared" si="215"/>
        <v>1600</v>
      </c>
      <c r="AE2250" s="197">
        <v>3272</v>
      </c>
      <c r="AJ2250">
        <v>0</v>
      </c>
      <c r="AK2250">
        <v>0</v>
      </c>
      <c r="AU2250" s="198">
        <v>0.27272727299999999</v>
      </c>
      <c r="AV2250" s="6">
        <v>0</v>
      </c>
      <c r="AW2250" s="198">
        <v>0.38356000000000001</v>
      </c>
      <c r="BO2250" s="198"/>
      <c r="BP2250" s="354">
        <f t="shared" si="211"/>
        <v>1200.0000012</v>
      </c>
      <c r="BQ2250" s="354">
        <f t="shared" si="212"/>
        <v>0</v>
      </c>
      <c r="BR2250" s="354">
        <f t="shared" si="213"/>
        <v>9224.3111519999984</v>
      </c>
      <c r="CG2250" s="198"/>
      <c r="CH2250">
        <f>(Transest!$J$14/HexExtSoy!$K$4)</f>
        <v>0.20257267294641951</v>
      </c>
      <c r="CI2250">
        <f>(HydroProcOil!$K$14/HexExtSoy!$K$4)</f>
        <v>0.10977777777777777</v>
      </c>
      <c r="CJ2250">
        <f>(StarchFerm!$K$24/StarchFerm!$K$4)</f>
        <v>0.33157302630665886</v>
      </c>
      <c r="CY2250" s="198"/>
      <c r="CZ2250">
        <f>BP2250*CH2250*1000*LCI!$E$93</f>
        <v>9176542.0936493464</v>
      </c>
      <c r="DA2250">
        <f>BQ2250*CI2250*1000*(LCI!$E$99)</f>
        <v>0</v>
      </c>
      <c r="DB2250">
        <f>BR2250*CJ2250*1000*(LCI!$E$96)</f>
        <v>82427457.99688521</v>
      </c>
    </row>
    <row r="2251" spans="1:106" x14ac:dyDescent="0.25">
      <c r="A2251" s="197">
        <v>42067</v>
      </c>
      <c r="B2251" s="197" t="s">
        <v>1996</v>
      </c>
      <c r="C2251" s="197" t="s">
        <v>2013</v>
      </c>
      <c r="D2251" s="197">
        <v>-77.406691800000004</v>
      </c>
      <c r="E2251" s="197">
        <v>40.52281</v>
      </c>
      <c r="F2251">
        <v>3.1</v>
      </c>
      <c r="G2251">
        <f t="shared" si="214"/>
        <v>3.1</v>
      </c>
      <c r="H2251" s="198">
        <v>8.91</v>
      </c>
      <c r="Q2251" s="221">
        <f>(Q5336*10000)*TEA!$M$15*10^-6</f>
        <v>37.475270013599996</v>
      </c>
      <c r="R2251" s="221">
        <f>(R5336*10000)*TEA!$O$15*10^-6</f>
        <v>37.475270013599996</v>
      </c>
      <c r="AA2251">
        <f t="shared" si="210"/>
        <v>1</v>
      </c>
      <c r="AB2251" s="197">
        <v>42067</v>
      </c>
      <c r="AC2251" s="197">
        <v>3330</v>
      </c>
      <c r="AD2251" s="197">
        <f t="shared" si="215"/>
        <v>3330</v>
      </c>
      <c r="AE2251" s="197">
        <v>4593</v>
      </c>
      <c r="AJ2251">
        <v>0</v>
      </c>
      <c r="AK2251">
        <v>0</v>
      </c>
      <c r="AU2251" s="198">
        <v>0.27272727299999999</v>
      </c>
      <c r="AV2251" s="6">
        <v>0</v>
      </c>
      <c r="AW2251" s="198">
        <v>0.38356000000000001</v>
      </c>
      <c r="BO2251" s="198"/>
      <c r="BP2251" s="354">
        <f t="shared" si="211"/>
        <v>2815.3636391790001</v>
      </c>
      <c r="BQ2251" s="354">
        <f t="shared" si="212"/>
        <v>0</v>
      </c>
      <c r="BR2251" s="354">
        <f t="shared" si="213"/>
        <v>15696.6675228</v>
      </c>
      <c r="CG2251" s="198"/>
      <c r="CH2251">
        <f>(Transest!$J$14/HexExtSoy!$K$4)</f>
        <v>0.20257267294641951</v>
      </c>
      <c r="CI2251">
        <f>(HydroProcOil!$K$14/HexExtSoy!$K$4)</f>
        <v>0.10977777777777777</v>
      </c>
      <c r="CJ2251">
        <f>(StarchFerm!$K$24/StarchFerm!$K$4)</f>
        <v>0.33157302630665886</v>
      </c>
      <c r="CY2251" s="198"/>
      <c r="CZ2251">
        <f>BP2251*CH2251*1000*LCI!$E$93</f>
        <v>21529419.098350499</v>
      </c>
      <c r="DA2251">
        <f>BQ2251*CI2251*1000*(LCI!$E$99)</f>
        <v>0</v>
      </c>
      <c r="DB2251">
        <f>BR2251*CJ2251*1000*(LCI!$E$96)</f>
        <v>140263742.36586133</v>
      </c>
    </row>
    <row r="2252" spans="1:106" x14ac:dyDescent="0.25">
      <c r="A2252" s="197">
        <v>42069</v>
      </c>
      <c r="B2252" s="197" t="s">
        <v>1996</v>
      </c>
      <c r="C2252" s="197" t="s">
        <v>2014</v>
      </c>
      <c r="D2252" s="197">
        <v>-75.616643100000005</v>
      </c>
      <c r="E2252" s="197">
        <v>41.43479</v>
      </c>
      <c r="F2252">
        <v>0</v>
      </c>
      <c r="G2252">
        <f t="shared" si="214"/>
        <v>0</v>
      </c>
      <c r="H2252" s="198">
        <v>8.3000000000000007</v>
      </c>
      <c r="Q2252" s="221">
        <f>(Q5337*10000)*TEA!$M$15*10^-6</f>
        <v>31.233573636300001</v>
      </c>
      <c r="R2252" s="221">
        <f>(R5337*10000)*TEA!$O$15*10^-6</f>
        <v>31.233573636300001</v>
      </c>
      <c r="AA2252">
        <f t="shared" si="210"/>
        <v>1</v>
      </c>
      <c r="AB2252" s="197">
        <v>42069</v>
      </c>
      <c r="AC2252" s="197">
        <v>0</v>
      </c>
      <c r="AD2252" s="197">
        <f t="shared" si="215"/>
        <v>0</v>
      </c>
      <c r="AE2252" s="197">
        <v>619</v>
      </c>
      <c r="AJ2252">
        <v>0</v>
      </c>
      <c r="AK2252">
        <v>0</v>
      </c>
      <c r="AU2252" s="198">
        <v>0.27272727299999999</v>
      </c>
      <c r="AV2252" s="6">
        <v>0</v>
      </c>
      <c r="AW2252" s="198">
        <v>0.38356000000000001</v>
      </c>
      <c r="BO2252" s="198"/>
      <c r="BP2252" s="354">
        <f t="shared" si="211"/>
        <v>0</v>
      </c>
      <c r="BQ2252" s="354">
        <f t="shared" si="212"/>
        <v>0</v>
      </c>
      <c r="BR2252" s="354">
        <f t="shared" si="213"/>
        <v>1970.6162120000004</v>
      </c>
      <c r="CG2252" s="198"/>
      <c r="CH2252">
        <f>(Transest!$J$14/HexExtSoy!$K$4)</f>
        <v>0.20257267294641951</v>
      </c>
      <c r="CI2252">
        <f>(HydroProcOil!$K$14/HexExtSoy!$K$4)</f>
        <v>0.10977777777777777</v>
      </c>
      <c r="CJ2252">
        <f>(StarchFerm!$K$24/StarchFerm!$K$4)</f>
        <v>0.33157302630665886</v>
      </c>
      <c r="CY2252" s="198"/>
      <c r="CZ2252">
        <f>BP2252*CH2252*1000*LCI!$E$93</f>
        <v>0</v>
      </c>
      <c r="DA2252">
        <f>BQ2252*CI2252*1000*(LCI!$E$99)</f>
        <v>0</v>
      </c>
      <c r="DB2252">
        <f>BR2252*CJ2252*1000*(LCI!$E$96)</f>
        <v>17609215.730693631</v>
      </c>
    </row>
    <row r="2253" spans="1:106" x14ac:dyDescent="0.25">
      <c r="A2253" s="197">
        <v>42071</v>
      </c>
      <c r="B2253" s="197" t="s">
        <v>1996</v>
      </c>
      <c r="C2253" s="197" t="s">
        <v>1699</v>
      </c>
      <c r="D2253" s="197">
        <v>-76.2473545</v>
      </c>
      <c r="E2253" s="197">
        <v>40.0458</v>
      </c>
      <c r="F2253">
        <v>4.1399999999999997</v>
      </c>
      <c r="G2253">
        <f t="shared" si="214"/>
        <v>4.1399999999999997</v>
      </c>
      <c r="H2253" s="198">
        <v>11.83</v>
      </c>
      <c r="Q2253" s="221">
        <f>(Q5338*10000)*TEA!$M$15*10^-6</f>
        <v>40.358565858149994</v>
      </c>
      <c r="R2253" s="221">
        <f>(R5338*10000)*TEA!$O$15*10^-6</f>
        <v>40.358565858149994</v>
      </c>
      <c r="AA2253">
        <f t="shared" si="210"/>
        <v>1</v>
      </c>
      <c r="AB2253" s="197">
        <v>42071</v>
      </c>
      <c r="AC2253" s="197">
        <v>16116</v>
      </c>
      <c r="AD2253" s="197">
        <f t="shared" si="215"/>
        <v>16116</v>
      </c>
      <c r="AE2253" s="197">
        <v>38248</v>
      </c>
      <c r="AJ2253">
        <v>0</v>
      </c>
      <c r="AK2253">
        <v>0</v>
      </c>
      <c r="AU2253" s="198">
        <v>0.27272727299999999</v>
      </c>
      <c r="AV2253" s="6">
        <v>0</v>
      </c>
      <c r="AW2253" s="198">
        <v>0.38356000000000001</v>
      </c>
      <c r="BO2253" s="198"/>
      <c r="BP2253" s="354">
        <f t="shared" si="211"/>
        <v>18196.429109105517</v>
      </c>
      <c r="BQ2253" s="354">
        <f t="shared" si="212"/>
        <v>0</v>
      </c>
      <c r="BR2253" s="354">
        <f t="shared" si="213"/>
        <v>173550.86607040002</v>
      </c>
      <c r="CG2253" s="198"/>
      <c r="CH2253">
        <f>(Transest!$J$14/HexExtSoy!$K$4)</f>
        <v>0.20257267294641951</v>
      </c>
      <c r="CI2253">
        <f>(HydroProcOil!$K$14/HexExtSoy!$K$4)</f>
        <v>0.10977777777777777</v>
      </c>
      <c r="CJ2253">
        <f>(StarchFerm!$K$24/StarchFerm!$K$4)</f>
        <v>0.33157302630665886</v>
      </c>
      <c r="CY2253" s="198"/>
      <c r="CZ2253">
        <f>BP2253*CH2253*1000*LCI!$E$93</f>
        <v>139150247.92236063</v>
      </c>
      <c r="DA2253">
        <f>BQ2253*CI2253*1000*(LCI!$E$99)</f>
        <v>0</v>
      </c>
      <c r="DB2253">
        <f>BR2253*CJ2253*1000*(LCI!$E$96)</f>
        <v>1550831979.4957573</v>
      </c>
    </row>
    <row r="2254" spans="1:106" x14ac:dyDescent="0.25">
      <c r="A2254" s="197">
        <v>42073</v>
      </c>
      <c r="B2254" s="197" t="s">
        <v>1996</v>
      </c>
      <c r="C2254" s="197" t="s">
        <v>631</v>
      </c>
      <c r="D2254" s="197">
        <v>-80.329556400000001</v>
      </c>
      <c r="E2254" s="197">
        <v>40.9925</v>
      </c>
      <c r="F2254">
        <v>2.74</v>
      </c>
      <c r="G2254">
        <f t="shared" si="214"/>
        <v>2.74</v>
      </c>
      <c r="H2254" s="198">
        <v>8.16</v>
      </c>
      <c r="Q2254" s="221">
        <f>(Q5339*10000)*TEA!$M$15*10^-6</f>
        <v>36.392102594549996</v>
      </c>
      <c r="R2254" s="221">
        <f>(R5339*10000)*TEA!$O$15*10^-6</f>
        <v>36.392102594549996</v>
      </c>
      <c r="AA2254">
        <f t="shared" si="210"/>
        <v>1</v>
      </c>
      <c r="AB2254" s="197">
        <v>42073</v>
      </c>
      <c r="AC2254" s="197">
        <v>4802</v>
      </c>
      <c r="AD2254" s="197">
        <f t="shared" si="215"/>
        <v>4802</v>
      </c>
      <c r="AE2254" s="197">
        <v>5554</v>
      </c>
      <c r="AJ2254">
        <v>0</v>
      </c>
      <c r="AK2254">
        <v>0</v>
      </c>
      <c r="AU2254" s="198">
        <v>0.27272727299999999</v>
      </c>
      <c r="AV2254" s="6">
        <v>0</v>
      </c>
      <c r="AW2254" s="198">
        <v>0.38356000000000001</v>
      </c>
      <c r="BO2254" s="198"/>
      <c r="BP2254" s="354">
        <f t="shared" si="211"/>
        <v>3588.4036399520401</v>
      </c>
      <c r="BQ2254" s="354">
        <f t="shared" si="212"/>
        <v>0</v>
      </c>
      <c r="BR2254" s="354">
        <f t="shared" si="213"/>
        <v>17383.184678400001</v>
      </c>
      <c r="CG2254" s="198"/>
      <c r="CH2254">
        <f>(Transest!$J$14/HexExtSoy!$K$4)</f>
        <v>0.20257267294641951</v>
      </c>
      <c r="CI2254">
        <f>(HydroProcOil!$K$14/HexExtSoy!$K$4)</f>
        <v>0.10977777777777777</v>
      </c>
      <c r="CJ2254">
        <f>(StarchFerm!$K$24/StarchFerm!$K$4)</f>
        <v>0.33157302630665886</v>
      </c>
      <c r="CY2254" s="198"/>
      <c r="CZ2254">
        <f>BP2254*CH2254*1000*LCI!$E$93</f>
        <v>27440947.515079405</v>
      </c>
      <c r="DA2254">
        <f>BQ2254*CI2254*1000*(LCI!$E$99)</f>
        <v>0</v>
      </c>
      <c r="DB2254">
        <f>BR2254*CJ2254*1000*(LCI!$E$96)</f>
        <v>155334279.31041184</v>
      </c>
    </row>
    <row r="2255" spans="1:106" x14ac:dyDescent="0.25">
      <c r="A2255" s="197">
        <v>42075</v>
      </c>
      <c r="B2255" s="197" t="s">
        <v>1996</v>
      </c>
      <c r="C2255" s="197" t="s">
        <v>2015</v>
      </c>
      <c r="D2255" s="197">
        <v>-76.463122900000002</v>
      </c>
      <c r="E2255" s="197">
        <v>40.368200000000002</v>
      </c>
      <c r="F2255">
        <v>3.57</v>
      </c>
      <c r="G2255">
        <f t="shared" si="214"/>
        <v>3.57</v>
      </c>
      <c r="H2255" s="198">
        <v>10.66</v>
      </c>
      <c r="Q2255" s="221">
        <f>(Q5340*10000)*TEA!$M$15*10^-6</f>
        <v>38.729818149300002</v>
      </c>
      <c r="R2255" s="221">
        <f>(R5340*10000)*TEA!$O$15*10^-6</f>
        <v>38.729818149300002</v>
      </c>
      <c r="AA2255">
        <f t="shared" si="210"/>
        <v>1</v>
      </c>
      <c r="AB2255" s="197">
        <v>42075</v>
      </c>
      <c r="AC2255" s="197">
        <v>6402</v>
      </c>
      <c r="AD2255" s="197">
        <f t="shared" si="215"/>
        <v>6402</v>
      </c>
      <c r="AE2255" s="197">
        <v>9701</v>
      </c>
      <c r="AJ2255">
        <v>0</v>
      </c>
      <c r="AK2255">
        <v>0</v>
      </c>
      <c r="AU2255" s="198">
        <v>0.27272727299999999</v>
      </c>
      <c r="AV2255" s="6">
        <v>0</v>
      </c>
      <c r="AW2255" s="198">
        <v>0.38356000000000001</v>
      </c>
      <c r="BO2255" s="198"/>
      <c r="BP2255" s="354">
        <f t="shared" si="211"/>
        <v>6233.2200062332195</v>
      </c>
      <c r="BQ2255" s="354">
        <f t="shared" si="212"/>
        <v>0</v>
      </c>
      <c r="BR2255" s="354">
        <f t="shared" si="213"/>
        <v>39664.959869600003</v>
      </c>
      <c r="CG2255" s="198"/>
      <c r="CH2255">
        <f>(Transest!$J$14/HexExtSoy!$K$4)</f>
        <v>0.20257267294641951</v>
      </c>
      <c r="CI2255">
        <f>(HydroProcOil!$K$14/HexExtSoy!$K$4)</f>
        <v>0.10977777777777777</v>
      </c>
      <c r="CJ2255">
        <f>(StarchFerm!$K$24/StarchFerm!$K$4)</f>
        <v>0.33157302630665886</v>
      </c>
      <c r="CY2255" s="198"/>
      <c r="CZ2255">
        <f>BP2255*CH2255*1000*LCI!$E$93</f>
        <v>47666171.424147472</v>
      </c>
      <c r="DA2255">
        <f>BQ2255*CI2255*1000*(LCI!$E$99)</f>
        <v>0</v>
      </c>
      <c r="DB2255">
        <f>BR2255*CJ2255*1000*(LCI!$E$96)</f>
        <v>354441839.58286238</v>
      </c>
    </row>
    <row r="2256" spans="1:106" x14ac:dyDescent="0.25">
      <c r="A2256" s="197">
        <v>42077</v>
      </c>
      <c r="B2256" s="197" t="s">
        <v>1996</v>
      </c>
      <c r="C2256" s="197" t="s">
        <v>2016</v>
      </c>
      <c r="D2256" s="197">
        <v>-75.591697999999994</v>
      </c>
      <c r="E2256" s="197">
        <v>40.616439999999997</v>
      </c>
      <c r="F2256">
        <v>3.41</v>
      </c>
      <c r="G2256">
        <f t="shared" si="214"/>
        <v>3.41</v>
      </c>
      <c r="H2256" s="198">
        <v>10.16</v>
      </c>
      <c r="Q2256" s="221">
        <f>(Q5341*10000)*TEA!$M$15*10^-6</f>
        <v>36.383159904749995</v>
      </c>
      <c r="R2256" s="221">
        <f>(R5341*10000)*TEA!$O$15*10^-6</f>
        <v>36.383159904749995</v>
      </c>
      <c r="AA2256">
        <f t="shared" si="210"/>
        <v>1</v>
      </c>
      <c r="AB2256" s="197">
        <v>42077</v>
      </c>
      <c r="AC2256" s="197">
        <v>7495</v>
      </c>
      <c r="AD2256" s="197">
        <f t="shared" si="215"/>
        <v>7495</v>
      </c>
      <c r="AE2256" s="197">
        <v>8759</v>
      </c>
      <c r="AJ2256">
        <v>0</v>
      </c>
      <c r="AK2256">
        <v>0</v>
      </c>
      <c r="AU2256" s="198">
        <v>0.27272727299999999</v>
      </c>
      <c r="AV2256" s="6">
        <v>0</v>
      </c>
      <c r="AW2256" s="198">
        <v>0.38356000000000001</v>
      </c>
      <c r="BO2256" s="198"/>
      <c r="BP2256" s="354">
        <f t="shared" si="211"/>
        <v>6970.3500069703496</v>
      </c>
      <c r="BQ2256" s="354">
        <f t="shared" si="212"/>
        <v>0</v>
      </c>
      <c r="BR2256" s="354">
        <f t="shared" si="213"/>
        <v>34133.556726400006</v>
      </c>
      <c r="CG2256" s="198"/>
      <c r="CH2256">
        <f>(Transest!$J$14/HexExtSoy!$K$4)</f>
        <v>0.20257267294641951</v>
      </c>
      <c r="CI2256">
        <f>(HydroProcOil!$K$14/HexExtSoy!$K$4)</f>
        <v>0.10977777777777777</v>
      </c>
      <c r="CJ2256">
        <f>(StarchFerm!$K$24/StarchFerm!$K$4)</f>
        <v>0.33157302630665886</v>
      </c>
      <c r="CY2256" s="198"/>
      <c r="CZ2256">
        <f>BP2256*CH2256*1000*LCI!$E$93</f>
        <v>53303091.818723924</v>
      </c>
      <c r="DA2256">
        <f>BQ2256*CI2256*1000*(LCI!$E$99)</f>
        <v>0</v>
      </c>
      <c r="DB2256">
        <f>BR2256*CJ2256*1000*(LCI!$E$96)</f>
        <v>305013812.62920737</v>
      </c>
    </row>
    <row r="2257" spans="1:106" x14ac:dyDescent="0.25">
      <c r="A2257" s="197">
        <v>42079</v>
      </c>
      <c r="B2257" s="197" t="s">
        <v>1996</v>
      </c>
      <c r="C2257" s="197" t="s">
        <v>2017</v>
      </c>
      <c r="D2257" s="197">
        <v>-75.990207400000003</v>
      </c>
      <c r="E2257" s="197">
        <v>41.178109999999997</v>
      </c>
      <c r="F2257">
        <v>2.89</v>
      </c>
      <c r="G2257">
        <f t="shared" si="214"/>
        <v>2.89</v>
      </c>
      <c r="H2257" s="198">
        <v>7.82</v>
      </c>
      <c r="Q2257" s="221">
        <f>(Q5342*10000)*TEA!$M$15*10^-6</f>
        <v>33.214438392749997</v>
      </c>
      <c r="R2257" s="221">
        <f>(R5342*10000)*TEA!$O$15*10^-6</f>
        <v>33.214438392749997</v>
      </c>
      <c r="AA2257">
        <f t="shared" si="210"/>
        <v>1</v>
      </c>
      <c r="AB2257" s="197">
        <v>42079</v>
      </c>
      <c r="AC2257" s="197">
        <v>1306</v>
      </c>
      <c r="AD2257" s="197">
        <f t="shared" si="215"/>
        <v>1306</v>
      </c>
      <c r="AE2257" s="197">
        <v>2387</v>
      </c>
      <c r="AJ2257">
        <v>0</v>
      </c>
      <c r="AK2257">
        <v>0</v>
      </c>
      <c r="AU2257" s="198">
        <v>0.27272727299999999</v>
      </c>
      <c r="AV2257" s="6">
        <v>0</v>
      </c>
      <c r="AW2257" s="198">
        <v>0.38356000000000001</v>
      </c>
      <c r="BO2257" s="198"/>
      <c r="BP2257" s="354">
        <f t="shared" si="211"/>
        <v>1029.3654555748201</v>
      </c>
      <c r="BQ2257" s="354">
        <f t="shared" si="212"/>
        <v>0</v>
      </c>
      <c r="BR2257" s="354">
        <f t="shared" si="213"/>
        <v>7159.6613704000001</v>
      </c>
      <c r="CG2257" s="198"/>
      <c r="CH2257">
        <f>(Transest!$J$14/HexExtSoy!$K$4)</f>
        <v>0.20257267294641951</v>
      </c>
      <c r="CI2257">
        <f>(HydroProcOil!$K$14/HexExtSoy!$K$4)</f>
        <v>0.10977777777777777</v>
      </c>
      <c r="CJ2257">
        <f>(StarchFerm!$K$24/StarchFerm!$K$4)</f>
        <v>0.33157302630665886</v>
      </c>
      <c r="CY2257" s="198"/>
      <c r="CZ2257">
        <f>BP2257*CH2257*1000*LCI!$E$93</f>
        <v>7871679.519487381</v>
      </c>
      <c r="DA2257">
        <f>BQ2257*CI2257*1000*(LCI!$E$99)</f>
        <v>0</v>
      </c>
      <c r="DB2257">
        <f>BR2257*CJ2257*1000*(LCI!$E$96)</f>
        <v>63977968.344293311</v>
      </c>
    </row>
    <row r="2258" spans="1:106" x14ac:dyDescent="0.25">
      <c r="A2258" s="197">
        <v>42081</v>
      </c>
      <c r="B2258" s="197" t="s">
        <v>1996</v>
      </c>
      <c r="C2258" s="197" t="s">
        <v>2018</v>
      </c>
      <c r="D2258" s="197">
        <v>-77.066077199999995</v>
      </c>
      <c r="E2258" s="197">
        <v>41.332729999999998</v>
      </c>
      <c r="F2258">
        <v>3.03</v>
      </c>
      <c r="G2258">
        <f t="shared" si="214"/>
        <v>3.03</v>
      </c>
      <c r="H2258" s="198">
        <v>8.17</v>
      </c>
      <c r="Q2258" s="221">
        <f>(Q5343*10000)*TEA!$M$15*10^-6</f>
        <v>34.979832969299999</v>
      </c>
      <c r="R2258" s="221">
        <f>(R5343*10000)*TEA!$O$15*10^-6</f>
        <v>34.979832969299999</v>
      </c>
      <c r="AA2258">
        <f t="shared" si="210"/>
        <v>1</v>
      </c>
      <c r="AB2258" s="197">
        <v>42081</v>
      </c>
      <c r="AC2258" s="197">
        <v>3998</v>
      </c>
      <c r="AD2258" s="197">
        <f t="shared" si="215"/>
        <v>3998</v>
      </c>
      <c r="AE2258" s="197">
        <v>6607</v>
      </c>
      <c r="AJ2258">
        <v>0</v>
      </c>
      <c r="AK2258">
        <v>0</v>
      </c>
      <c r="AU2258" s="198">
        <v>0.27272727299999999</v>
      </c>
      <c r="AV2258" s="6">
        <v>0</v>
      </c>
      <c r="AW2258" s="198">
        <v>0.38356000000000001</v>
      </c>
      <c r="BO2258" s="198"/>
      <c r="BP2258" s="354">
        <f t="shared" si="211"/>
        <v>3303.8018214856197</v>
      </c>
      <c r="BQ2258" s="354">
        <f t="shared" si="212"/>
        <v>0</v>
      </c>
      <c r="BR2258" s="354">
        <f t="shared" si="213"/>
        <v>20704.2581164</v>
      </c>
      <c r="CG2258" s="198"/>
      <c r="CH2258">
        <f>(Transest!$J$14/HexExtSoy!$K$4)</f>
        <v>0.20257267294641951</v>
      </c>
      <c r="CI2258">
        <f>(HydroProcOil!$K$14/HexExtSoy!$K$4)</f>
        <v>0.10977777777777777</v>
      </c>
      <c r="CJ2258">
        <f>(StarchFerm!$K$24/StarchFerm!$K$4)</f>
        <v>0.33157302630665886</v>
      </c>
      <c r="CY2258" s="198"/>
      <c r="CZ2258">
        <f>BP2258*CH2258*1000*LCI!$E$93</f>
        <v>25264563.711350575</v>
      </c>
      <c r="DA2258">
        <f>BQ2258*CI2258*1000*(LCI!$E$99)</f>
        <v>0</v>
      </c>
      <c r="DB2258">
        <f>BR2258*CJ2258*1000*(LCI!$E$96)</f>
        <v>185011036.39334726</v>
      </c>
    </row>
    <row r="2259" spans="1:106" x14ac:dyDescent="0.25">
      <c r="A2259" s="197">
        <v>42083</v>
      </c>
      <c r="B2259" s="197" t="s">
        <v>1996</v>
      </c>
      <c r="C2259" s="197" t="s">
        <v>2019</v>
      </c>
      <c r="D2259" s="197">
        <v>-78.574266899999998</v>
      </c>
      <c r="E2259" s="197">
        <v>41.80621</v>
      </c>
      <c r="F2259">
        <v>0</v>
      </c>
      <c r="G2259">
        <f t="shared" si="214"/>
        <v>0</v>
      </c>
      <c r="H2259" s="198">
        <v>7.22</v>
      </c>
      <c r="Q2259" s="221">
        <f>(Q5344*10000)*TEA!$M$15*10^-6</f>
        <v>31.677258327704997</v>
      </c>
      <c r="R2259" s="221">
        <f>(R5344*10000)*TEA!$O$15*10^-6</f>
        <v>31.677258327704997</v>
      </c>
      <c r="AA2259">
        <f t="shared" si="210"/>
        <v>1</v>
      </c>
      <c r="AB2259" s="197">
        <v>42083</v>
      </c>
      <c r="AC2259" s="197">
        <v>0</v>
      </c>
      <c r="AD2259" s="197">
        <f t="shared" si="215"/>
        <v>0</v>
      </c>
      <c r="AE2259" s="197">
        <v>128</v>
      </c>
      <c r="AJ2259">
        <v>0</v>
      </c>
      <c r="AK2259">
        <v>0</v>
      </c>
      <c r="AU2259" s="198">
        <v>0.27272727299999999</v>
      </c>
      <c r="AV2259" s="6">
        <v>0</v>
      </c>
      <c r="AW2259" s="198">
        <v>0.38356000000000001</v>
      </c>
      <c r="BO2259" s="198"/>
      <c r="BP2259" s="354">
        <f t="shared" si="211"/>
        <v>0</v>
      </c>
      <c r="BQ2259" s="354">
        <f t="shared" si="212"/>
        <v>0</v>
      </c>
      <c r="BR2259" s="354">
        <f t="shared" si="213"/>
        <v>354.4708096</v>
      </c>
      <c r="CG2259" s="198"/>
      <c r="CH2259">
        <f>(Transest!$J$14/HexExtSoy!$K$4)</f>
        <v>0.20257267294641951</v>
      </c>
      <c r="CI2259">
        <f>(HydroProcOil!$K$14/HexExtSoy!$K$4)</f>
        <v>0.10977777777777777</v>
      </c>
      <c r="CJ2259">
        <f>(StarchFerm!$K$24/StarchFerm!$K$4)</f>
        <v>0.33157302630665886</v>
      </c>
      <c r="CY2259" s="198"/>
      <c r="CZ2259">
        <f>BP2259*CH2259*1000*LCI!$E$93</f>
        <v>0</v>
      </c>
      <c r="DA2259">
        <f>BQ2259*CI2259*1000*(LCI!$E$99)</f>
        <v>0</v>
      </c>
      <c r="DB2259">
        <f>BR2259*CJ2259*1000*(LCI!$E$96)</f>
        <v>3167513.2471101512</v>
      </c>
    </row>
    <row r="2260" spans="1:106" x14ac:dyDescent="0.25">
      <c r="A2260" s="197">
        <v>42085</v>
      </c>
      <c r="B2260" s="197" t="s">
        <v>1996</v>
      </c>
      <c r="C2260" s="197" t="s">
        <v>1096</v>
      </c>
      <c r="D2260" s="197">
        <v>-80.260048800000007</v>
      </c>
      <c r="E2260" s="197">
        <v>41.29909</v>
      </c>
      <c r="F2260">
        <v>2.8</v>
      </c>
      <c r="G2260">
        <f t="shared" si="214"/>
        <v>2.8</v>
      </c>
      <c r="H2260" s="198">
        <v>8.39</v>
      </c>
      <c r="Q2260" s="221">
        <f>(Q5345*10000)*TEA!$M$15*10^-6</f>
        <v>35.482125861450001</v>
      </c>
      <c r="R2260" s="221">
        <f>(R5345*10000)*TEA!$O$15*10^-6</f>
        <v>35.482125861450001</v>
      </c>
      <c r="AA2260">
        <f t="shared" si="210"/>
        <v>1</v>
      </c>
      <c r="AB2260" s="197">
        <v>42085</v>
      </c>
      <c r="AC2260" s="197">
        <v>9246</v>
      </c>
      <c r="AD2260" s="197">
        <f t="shared" si="215"/>
        <v>9246</v>
      </c>
      <c r="AE2260" s="197">
        <v>10139</v>
      </c>
      <c r="AJ2260">
        <v>0</v>
      </c>
      <c r="AK2260">
        <v>0</v>
      </c>
      <c r="AU2260" s="198">
        <v>0.27272727299999999</v>
      </c>
      <c r="AV2260" s="6">
        <v>0</v>
      </c>
      <c r="AW2260" s="198">
        <v>0.38356000000000001</v>
      </c>
      <c r="BO2260" s="198"/>
      <c r="BP2260" s="354">
        <f t="shared" si="211"/>
        <v>7060.5818252423996</v>
      </c>
      <c r="BQ2260" s="354">
        <f t="shared" si="212"/>
        <v>0</v>
      </c>
      <c r="BR2260" s="354">
        <f t="shared" si="213"/>
        <v>32627.995507600004</v>
      </c>
      <c r="CG2260" s="198"/>
      <c r="CH2260">
        <f>(Transest!$J$14/HexExtSoy!$K$4)</f>
        <v>0.20257267294641951</v>
      </c>
      <c r="CI2260">
        <f>(HydroProcOil!$K$14/HexExtSoy!$K$4)</f>
        <v>0.10977777777777777</v>
      </c>
      <c r="CJ2260">
        <f>(StarchFerm!$K$24/StarchFerm!$K$4)</f>
        <v>0.33157302630665886</v>
      </c>
      <c r="CY2260" s="198"/>
      <c r="CZ2260">
        <f>BP2260*CH2260*1000*LCI!$E$93</f>
        <v>53993105.216833897</v>
      </c>
      <c r="DA2260">
        <f>BQ2260*CI2260*1000*(LCI!$E$99)</f>
        <v>0</v>
      </c>
      <c r="DB2260">
        <f>BR2260*CJ2260*1000*(LCI!$E$96)</f>
        <v>291560278.58428633</v>
      </c>
    </row>
    <row r="2261" spans="1:106" x14ac:dyDescent="0.25">
      <c r="A2261" s="197">
        <v>42087</v>
      </c>
      <c r="B2261" s="197" t="s">
        <v>1996</v>
      </c>
      <c r="C2261" s="197" t="s">
        <v>2020</v>
      </c>
      <c r="D2261" s="197">
        <v>-77.606143399999993</v>
      </c>
      <c r="E2261" s="197">
        <v>40.607570000000003</v>
      </c>
      <c r="F2261">
        <v>3.61</v>
      </c>
      <c r="G2261">
        <f t="shared" si="214"/>
        <v>3.61</v>
      </c>
      <c r="H2261" s="198">
        <v>10.210000000000001</v>
      </c>
      <c r="Q2261" s="221">
        <f>(Q5346*10000)*TEA!$M$15*10^-6</f>
        <v>36.883658924100004</v>
      </c>
      <c r="R2261" s="221">
        <f>(R5346*10000)*TEA!$O$15*10^-6</f>
        <v>36.883658924100004</v>
      </c>
      <c r="AA2261">
        <f t="shared" si="210"/>
        <v>1</v>
      </c>
      <c r="AB2261" s="197">
        <v>42087</v>
      </c>
      <c r="AC2261" s="197">
        <v>2462</v>
      </c>
      <c r="AD2261" s="197">
        <f t="shared" si="215"/>
        <v>2462</v>
      </c>
      <c r="AE2261" s="197">
        <v>4525</v>
      </c>
      <c r="AJ2261">
        <v>0</v>
      </c>
      <c r="AK2261">
        <v>0</v>
      </c>
      <c r="AU2261" s="198">
        <v>0.27272727299999999</v>
      </c>
      <c r="AV2261" s="6">
        <v>0</v>
      </c>
      <c r="AW2261" s="198">
        <v>0.38356000000000001</v>
      </c>
      <c r="BO2261" s="198"/>
      <c r="BP2261" s="354">
        <f t="shared" si="211"/>
        <v>2423.9509115148599</v>
      </c>
      <c r="BQ2261" s="354">
        <f t="shared" si="212"/>
        <v>0</v>
      </c>
      <c r="BR2261" s="354">
        <f t="shared" si="213"/>
        <v>17720.567890000002</v>
      </c>
      <c r="CG2261" s="198"/>
      <c r="CH2261">
        <f>(Transest!$J$14/HexExtSoy!$K$4)</f>
        <v>0.20257267294641951</v>
      </c>
      <c r="CI2261">
        <f>(HydroProcOil!$K$14/HexExtSoy!$K$4)</f>
        <v>0.10977777777777777</v>
      </c>
      <c r="CJ2261">
        <f>(StarchFerm!$K$24/StarchFerm!$K$4)</f>
        <v>0.33157302630665886</v>
      </c>
      <c r="CY2261" s="198"/>
      <c r="CZ2261">
        <f>BP2261*CH2261*1000*LCI!$E$93</f>
        <v>18536239.625176936</v>
      </c>
      <c r="DA2261">
        <f>BQ2261*CI2261*1000*(LCI!$E$99)</f>
        <v>0</v>
      </c>
      <c r="DB2261">
        <f>BR2261*CJ2261*1000*(LCI!$E$96)</f>
        <v>158349099.60915944</v>
      </c>
    </row>
    <row r="2262" spans="1:106" x14ac:dyDescent="0.25">
      <c r="A2262" s="197">
        <v>42089</v>
      </c>
      <c r="B2262" s="197" t="s">
        <v>1996</v>
      </c>
      <c r="C2262" s="197" t="s">
        <v>641</v>
      </c>
      <c r="D2262" s="197">
        <v>-75.339340300000003</v>
      </c>
      <c r="E2262" s="197">
        <v>41.059229999999999</v>
      </c>
      <c r="F2262">
        <v>2.97</v>
      </c>
      <c r="G2262">
        <f t="shared" si="214"/>
        <v>2.97</v>
      </c>
      <c r="H2262" s="198">
        <v>10.16</v>
      </c>
      <c r="Q2262" s="221">
        <f>(Q5347*10000)*TEA!$M$15*10^-6</f>
        <v>32.616495787680002</v>
      </c>
      <c r="R2262" s="221">
        <f>(R5347*10000)*TEA!$O$15*10^-6</f>
        <v>32.616495787680002</v>
      </c>
      <c r="AA2262">
        <f t="shared" si="210"/>
        <v>1</v>
      </c>
      <c r="AB2262" s="197">
        <v>42089</v>
      </c>
      <c r="AC2262" s="197">
        <v>803</v>
      </c>
      <c r="AD2262" s="197">
        <f t="shared" si="215"/>
        <v>803</v>
      </c>
      <c r="AE2262" s="197">
        <v>686</v>
      </c>
      <c r="AJ2262">
        <v>0</v>
      </c>
      <c r="AK2262">
        <v>0</v>
      </c>
      <c r="AU2262" s="198">
        <v>0.27272727299999999</v>
      </c>
      <c r="AV2262" s="6">
        <v>0</v>
      </c>
      <c r="AW2262" s="198">
        <v>0.38356000000000001</v>
      </c>
      <c r="BO2262" s="198"/>
      <c r="BP2262" s="354">
        <f t="shared" si="211"/>
        <v>650.43000065043009</v>
      </c>
      <c r="BQ2262" s="354">
        <f t="shared" si="212"/>
        <v>0</v>
      </c>
      <c r="BR2262" s="354">
        <f t="shared" si="213"/>
        <v>2673.3211456000004</v>
      </c>
      <c r="CG2262" s="198"/>
      <c r="CH2262">
        <f>(Transest!$J$14/HexExtSoy!$K$4)</f>
        <v>0.20257267294641951</v>
      </c>
      <c r="CI2262">
        <f>(HydroProcOil!$K$14/HexExtSoy!$K$4)</f>
        <v>0.10977777777777777</v>
      </c>
      <c r="CJ2262">
        <f>(StarchFerm!$K$24/StarchFerm!$K$4)</f>
        <v>0.33157302630665886</v>
      </c>
      <c r="CY2262" s="198"/>
      <c r="CZ2262">
        <f>BP2262*CH2262*1000*LCI!$E$93</f>
        <v>4973915.228310287</v>
      </c>
      <c r="DA2262">
        <f>BQ2262*CI2262*1000*(LCI!$E$99)</f>
        <v>0</v>
      </c>
      <c r="DB2262">
        <f>BR2262*CJ2262*1000*(LCI!$E$96)</f>
        <v>23888511.869349949</v>
      </c>
    </row>
    <row r="2263" spans="1:106" x14ac:dyDescent="0.25">
      <c r="A2263" s="197">
        <v>42091</v>
      </c>
      <c r="B2263" s="197" t="s">
        <v>1996</v>
      </c>
      <c r="C2263" s="197" t="s">
        <v>642</v>
      </c>
      <c r="D2263" s="197">
        <v>-75.363949899999994</v>
      </c>
      <c r="E2263" s="197">
        <v>40.218780000000002</v>
      </c>
      <c r="F2263">
        <v>3.28</v>
      </c>
      <c r="G2263">
        <f t="shared" si="214"/>
        <v>3.28</v>
      </c>
      <c r="H2263" s="198">
        <v>8.6</v>
      </c>
      <c r="Q2263" s="221">
        <f>(Q5348*10000)*TEA!$M$15*10^-6</f>
        <v>39.597233601149995</v>
      </c>
      <c r="R2263" s="221">
        <f>(R5348*10000)*TEA!$O$15*10^-6</f>
        <v>39.597233601149995</v>
      </c>
      <c r="AA2263">
        <f t="shared" si="210"/>
        <v>1</v>
      </c>
      <c r="AB2263" s="197">
        <v>42091</v>
      </c>
      <c r="AC2263" s="197">
        <v>1198</v>
      </c>
      <c r="AD2263" s="197">
        <f t="shared" si="215"/>
        <v>1198</v>
      </c>
      <c r="AE2263" s="197">
        <v>1456</v>
      </c>
      <c r="AJ2263">
        <v>0</v>
      </c>
      <c r="AK2263">
        <v>0</v>
      </c>
      <c r="AU2263" s="198">
        <v>0.27272727299999999</v>
      </c>
      <c r="AV2263" s="6">
        <v>0</v>
      </c>
      <c r="AW2263" s="198">
        <v>0.38356000000000001</v>
      </c>
      <c r="BO2263" s="198"/>
      <c r="BP2263" s="354">
        <f t="shared" si="211"/>
        <v>1071.66545561712</v>
      </c>
      <c r="BQ2263" s="354">
        <f t="shared" si="212"/>
        <v>0</v>
      </c>
      <c r="BR2263" s="354">
        <f t="shared" si="213"/>
        <v>4802.7848960000001</v>
      </c>
      <c r="CG2263" s="198"/>
      <c r="CH2263">
        <f>(Transest!$J$14/HexExtSoy!$K$4)</f>
        <v>0.20257267294641951</v>
      </c>
      <c r="CI2263">
        <f>(HydroProcOil!$K$14/HexExtSoy!$K$4)</f>
        <v>0.10977777777777777</v>
      </c>
      <c r="CJ2263">
        <f>(StarchFerm!$K$24/StarchFerm!$K$4)</f>
        <v>0.33157302630665886</v>
      </c>
      <c r="CY2263" s="198"/>
      <c r="CZ2263">
        <f>BP2263*CH2263*1000*LCI!$E$93</f>
        <v>8195152.6282885186</v>
      </c>
      <c r="DA2263">
        <f>BQ2263*CI2263*1000*(LCI!$E$99)</f>
        <v>0</v>
      </c>
      <c r="DB2263">
        <f>BR2263*CJ2263*1000*(LCI!$E$96)</f>
        <v>42917172.215865731</v>
      </c>
    </row>
    <row r="2264" spans="1:106" x14ac:dyDescent="0.25">
      <c r="A2264" s="197">
        <v>42093</v>
      </c>
      <c r="B2264" s="197" t="s">
        <v>1996</v>
      </c>
      <c r="C2264" s="197" t="s">
        <v>2021</v>
      </c>
      <c r="D2264" s="197">
        <v>-76.659538600000005</v>
      </c>
      <c r="E2264" s="197">
        <v>41.02093</v>
      </c>
      <c r="F2264">
        <v>2.99</v>
      </c>
      <c r="G2264">
        <f t="shared" si="214"/>
        <v>2.99</v>
      </c>
      <c r="H2264" s="198">
        <v>7.98</v>
      </c>
      <c r="Q2264" s="221">
        <f>(Q5349*10000)*TEA!$M$15*10^-6</f>
        <v>35.733568072500006</v>
      </c>
      <c r="R2264" s="221">
        <f>(R5349*10000)*TEA!$O$15*10^-6</f>
        <v>35.733568072500006</v>
      </c>
      <c r="AA2264">
        <f t="shared" si="210"/>
        <v>1</v>
      </c>
      <c r="AB2264" s="197">
        <v>42093</v>
      </c>
      <c r="AC2264" s="197">
        <v>3215</v>
      </c>
      <c r="AD2264" s="197">
        <f t="shared" si="215"/>
        <v>3215</v>
      </c>
      <c r="AE2264" s="197">
        <v>2384</v>
      </c>
      <c r="AJ2264">
        <v>0</v>
      </c>
      <c r="AK2264">
        <v>0</v>
      </c>
      <c r="AU2264" s="198">
        <v>0.27272727299999999</v>
      </c>
      <c r="AV2264" s="6">
        <v>0</v>
      </c>
      <c r="AW2264" s="198">
        <v>0.38356000000000001</v>
      </c>
      <c r="BO2264" s="198"/>
      <c r="BP2264" s="354">
        <f t="shared" si="211"/>
        <v>2621.6863662580499</v>
      </c>
      <c r="BQ2264" s="354">
        <f t="shared" si="212"/>
        <v>0</v>
      </c>
      <c r="BR2264" s="354">
        <f t="shared" si="213"/>
        <v>7296.9681792000001</v>
      </c>
      <c r="CG2264" s="198"/>
      <c r="CH2264">
        <f>(Transest!$J$14/HexExtSoy!$K$4)</f>
        <v>0.20257267294641951</v>
      </c>
      <c r="CI2264">
        <f>(HydroProcOil!$K$14/HexExtSoy!$K$4)</f>
        <v>0.10977777777777777</v>
      </c>
      <c r="CJ2264">
        <f>(StarchFerm!$K$24/StarchFerm!$K$4)</f>
        <v>0.33157302630665886</v>
      </c>
      <c r="CY2264" s="198"/>
      <c r="CZ2264">
        <f>BP2264*CH2264*1000*LCI!$E$93</f>
        <v>20048346.060212981</v>
      </c>
      <c r="DA2264">
        <f>BQ2264*CI2264*1000*(LCI!$E$99)</f>
        <v>0</v>
      </c>
      <c r="DB2264">
        <f>BR2264*CJ2264*1000*(LCI!$E$96)</f>
        <v>65204927.303997792</v>
      </c>
    </row>
    <row r="2265" spans="1:106" x14ac:dyDescent="0.25">
      <c r="A2265" s="197">
        <v>42095</v>
      </c>
      <c r="B2265" s="197" t="s">
        <v>1996</v>
      </c>
      <c r="C2265" s="197" t="s">
        <v>1846</v>
      </c>
      <c r="D2265" s="197">
        <v>-75.308796700000002</v>
      </c>
      <c r="E2265" s="197">
        <v>40.760190000000001</v>
      </c>
      <c r="F2265">
        <v>2.97</v>
      </c>
      <c r="G2265">
        <f t="shared" si="214"/>
        <v>2.97</v>
      </c>
      <c r="H2265" s="198">
        <v>10.27</v>
      </c>
      <c r="Q2265" s="221">
        <f>(Q5350*10000)*TEA!$M$15*10^-6</f>
        <v>35.397237880799999</v>
      </c>
      <c r="R2265" s="221">
        <f>(R5350*10000)*TEA!$O$15*10^-6</f>
        <v>35.397237880799999</v>
      </c>
      <c r="AA2265">
        <f t="shared" si="210"/>
        <v>1</v>
      </c>
      <c r="AB2265" s="197">
        <v>42095</v>
      </c>
      <c r="AC2265" s="197">
        <v>5377</v>
      </c>
      <c r="AD2265" s="197">
        <f t="shared" si="215"/>
        <v>5377</v>
      </c>
      <c r="AE2265" s="197">
        <v>7257</v>
      </c>
      <c r="AJ2265">
        <v>0</v>
      </c>
      <c r="AK2265">
        <v>0</v>
      </c>
      <c r="AU2265" s="198">
        <v>0.27272727299999999</v>
      </c>
      <c r="AV2265" s="6">
        <v>0</v>
      </c>
      <c r="AW2265" s="198">
        <v>0.38356000000000001</v>
      </c>
      <c r="BO2265" s="198"/>
      <c r="BP2265" s="354">
        <f t="shared" si="211"/>
        <v>4355.3700043553699</v>
      </c>
      <c r="BQ2265" s="354">
        <f t="shared" si="212"/>
        <v>0</v>
      </c>
      <c r="BR2265" s="354">
        <f t="shared" si="213"/>
        <v>28586.492828400002</v>
      </c>
      <c r="CG2265" s="198"/>
      <c r="CH2265">
        <f>(Transest!$J$14/HexExtSoy!$K$4)</f>
        <v>0.20257267294641951</v>
      </c>
      <c r="CI2265">
        <f>(HydroProcOil!$K$14/HexExtSoy!$K$4)</f>
        <v>0.10977777777777777</v>
      </c>
      <c r="CJ2265">
        <f>(StarchFerm!$K$24/StarchFerm!$K$4)</f>
        <v>0.33157302630665886</v>
      </c>
      <c r="CY2265" s="198"/>
      <c r="CZ2265">
        <f>BP2265*CH2265*1000*LCI!$E$93</f>
        <v>33306030.115347963</v>
      </c>
      <c r="DA2265">
        <f>BQ2265*CI2265*1000*(LCI!$E$99)</f>
        <v>0</v>
      </c>
      <c r="DB2265">
        <f>BR2265*CJ2265*1000*(LCI!$E$96)</f>
        <v>255445842.84543675</v>
      </c>
    </row>
    <row r="2266" spans="1:106" x14ac:dyDescent="0.25">
      <c r="A2266" s="197">
        <v>42097</v>
      </c>
      <c r="B2266" s="197" t="s">
        <v>1996</v>
      </c>
      <c r="C2266" s="197" t="s">
        <v>2022</v>
      </c>
      <c r="D2266" s="197">
        <v>-76.708560399999996</v>
      </c>
      <c r="E2266" s="197">
        <v>40.842239999999997</v>
      </c>
      <c r="F2266">
        <v>3.26</v>
      </c>
      <c r="G2266">
        <f t="shared" si="214"/>
        <v>3.26</v>
      </c>
      <c r="H2266" s="198">
        <v>9.24</v>
      </c>
      <c r="Q2266" s="221">
        <f>(Q5351*10000)*TEA!$M$15*10^-6</f>
        <v>36.613202147549998</v>
      </c>
      <c r="R2266" s="221">
        <f>(R5351*10000)*TEA!$O$15*10^-6</f>
        <v>36.613202147549998</v>
      </c>
      <c r="AA2266">
        <f t="shared" ref="AA2266:AA2329" si="216">IF(AB2266=A2266,1,0)</f>
        <v>1</v>
      </c>
      <c r="AB2266" s="197">
        <v>42097</v>
      </c>
      <c r="AC2266" s="197">
        <v>9998</v>
      </c>
      <c r="AD2266" s="197">
        <f t="shared" si="215"/>
        <v>9998</v>
      </c>
      <c r="AE2266" s="197">
        <v>13357</v>
      </c>
      <c r="AJ2266">
        <v>0</v>
      </c>
      <c r="AK2266">
        <v>0</v>
      </c>
      <c r="AU2266" s="198">
        <v>0.27272727299999999</v>
      </c>
      <c r="AV2266" s="6">
        <v>0</v>
      </c>
      <c r="AW2266" s="198">
        <v>0.38356000000000001</v>
      </c>
      <c r="BO2266" s="198"/>
      <c r="BP2266" s="354">
        <f t="shared" si="211"/>
        <v>8889.1309179800392</v>
      </c>
      <c r="BQ2266" s="354">
        <f t="shared" si="212"/>
        <v>0</v>
      </c>
      <c r="BR2266" s="354">
        <f t="shared" si="213"/>
        <v>47338.468900800006</v>
      </c>
      <c r="CG2266" s="198"/>
      <c r="CH2266">
        <f>(Transest!$J$14/HexExtSoy!$K$4)</f>
        <v>0.20257267294641951</v>
      </c>
      <c r="CI2266">
        <f>(HydroProcOil!$K$14/HexExtSoy!$K$4)</f>
        <v>0.10977777777777777</v>
      </c>
      <c r="CJ2266">
        <f>(StarchFerm!$K$24/StarchFerm!$K$4)</f>
        <v>0.33157302630665886</v>
      </c>
      <c r="CY2266" s="198"/>
      <c r="CZ2266">
        <f>BP2266*CH2266*1000*LCI!$E$93</f>
        <v>67976236.636026829</v>
      </c>
      <c r="DA2266">
        <f>BQ2266*CI2266*1000*(LCI!$E$99)</f>
        <v>0</v>
      </c>
      <c r="DB2266">
        <f>BR2266*CJ2266*1000*(LCI!$E$96)</f>
        <v>423011495.67266351</v>
      </c>
    </row>
    <row r="2267" spans="1:106" x14ac:dyDescent="0.25">
      <c r="A2267" s="197">
        <v>42099</v>
      </c>
      <c r="B2267" s="197" t="s">
        <v>1996</v>
      </c>
      <c r="C2267" s="197" t="s">
        <v>644</v>
      </c>
      <c r="D2267" s="197">
        <v>-77.252247299999993</v>
      </c>
      <c r="E2267" s="197">
        <v>40.402630000000002</v>
      </c>
      <c r="F2267">
        <v>3.48</v>
      </c>
      <c r="G2267">
        <f t="shared" si="214"/>
        <v>3.48</v>
      </c>
      <c r="H2267" s="198">
        <v>9.74</v>
      </c>
      <c r="Q2267" s="221">
        <f>(Q5352*10000)*TEA!$M$15*10^-6</f>
        <v>38.087553772349999</v>
      </c>
      <c r="R2267" s="221">
        <f>(R5352*10000)*TEA!$O$15*10^-6</f>
        <v>38.087553772349999</v>
      </c>
      <c r="AA2267">
        <f t="shared" si="216"/>
        <v>1</v>
      </c>
      <c r="AB2267" s="197">
        <v>42099</v>
      </c>
      <c r="AC2267" s="197">
        <v>5058</v>
      </c>
      <c r="AD2267" s="197">
        <f t="shared" si="215"/>
        <v>5058</v>
      </c>
      <c r="AE2267" s="197">
        <v>6701</v>
      </c>
      <c r="AJ2267">
        <v>0</v>
      </c>
      <c r="AK2267">
        <v>0</v>
      </c>
      <c r="AU2267" s="198">
        <v>0.27272727299999999</v>
      </c>
      <c r="AV2267" s="6">
        <v>0</v>
      </c>
      <c r="AW2267" s="198">
        <v>0.38356000000000001</v>
      </c>
      <c r="BO2267" s="198"/>
      <c r="BP2267" s="354">
        <f t="shared" si="211"/>
        <v>4800.5018229823199</v>
      </c>
      <c r="BQ2267" s="354">
        <f t="shared" si="212"/>
        <v>0</v>
      </c>
      <c r="BR2267" s="354">
        <f t="shared" si="213"/>
        <v>25034.0943544</v>
      </c>
      <c r="CG2267" s="198"/>
      <c r="CH2267">
        <f>(Transest!$J$14/HexExtSoy!$K$4)</f>
        <v>0.20257267294641951</v>
      </c>
      <c r="CI2267">
        <f>(HydroProcOil!$K$14/HexExtSoy!$K$4)</f>
        <v>0.10977777777777777</v>
      </c>
      <c r="CJ2267">
        <f>(StarchFerm!$K$24/StarchFerm!$K$4)</f>
        <v>0.33157302630665886</v>
      </c>
      <c r="CY2267" s="198"/>
      <c r="CZ2267">
        <f>BP2267*CH2267*1000*LCI!$E$93</f>
        <v>36710005.837654725</v>
      </c>
      <c r="DA2267">
        <f>BQ2267*CI2267*1000*(LCI!$E$99)</f>
        <v>0</v>
      </c>
      <c r="DB2267">
        <f>BR2267*CJ2267*1000*(LCI!$E$96)</f>
        <v>223701989.97894424</v>
      </c>
    </row>
    <row r="2268" spans="1:106" x14ac:dyDescent="0.25">
      <c r="A2268" s="197">
        <v>42101</v>
      </c>
      <c r="B2268" s="197" t="s">
        <v>1996</v>
      </c>
      <c r="C2268" s="197" t="s">
        <v>2023</v>
      </c>
      <c r="D2268" s="197">
        <v>-75.135233700000001</v>
      </c>
      <c r="E2268" s="197">
        <v>40.004869999999997</v>
      </c>
      <c r="F2268">
        <v>0</v>
      </c>
      <c r="G2268">
        <f t="shared" si="214"/>
        <v>0</v>
      </c>
      <c r="H2268" s="198">
        <v>0</v>
      </c>
      <c r="Q2268" s="221">
        <f>(Q5353*10000)*TEA!$M$15*10^-6</f>
        <v>41.051851212599999</v>
      </c>
      <c r="R2268" s="221">
        <f>(R5353*10000)*TEA!$O$15*10^-6</f>
        <v>41.051851212599999</v>
      </c>
      <c r="AA2268">
        <f t="shared" si="216"/>
        <v>1</v>
      </c>
      <c r="AB2268" s="197">
        <v>42101</v>
      </c>
      <c r="AC2268" s="197">
        <v>0</v>
      </c>
      <c r="AD2268" s="197">
        <f t="shared" si="215"/>
        <v>0</v>
      </c>
      <c r="AE2268" s="197">
        <v>0</v>
      </c>
      <c r="AJ2268">
        <v>0</v>
      </c>
      <c r="AK2268">
        <v>0</v>
      </c>
      <c r="AU2268" s="198">
        <v>0.27272727299999999</v>
      </c>
      <c r="AV2268" s="6">
        <v>0</v>
      </c>
      <c r="AW2268" s="198">
        <v>0.38356000000000001</v>
      </c>
      <c r="BO2268" s="198"/>
      <c r="BP2268" s="354">
        <f t="shared" si="211"/>
        <v>0</v>
      </c>
      <c r="BQ2268" s="354">
        <f t="shared" si="212"/>
        <v>0</v>
      </c>
      <c r="BR2268" s="354">
        <f t="shared" si="213"/>
        <v>0</v>
      </c>
      <c r="CG2268" s="198"/>
      <c r="CH2268">
        <f>(Transest!$J$14/HexExtSoy!$K$4)</f>
        <v>0.20257267294641951</v>
      </c>
      <c r="CI2268">
        <f>(HydroProcOil!$K$14/HexExtSoy!$K$4)</f>
        <v>0.10977777777777777</v>
      </c>
      <c r="CJ2268">
        <f>(StarchFerm!$K$24/StarchFerm!$K$4)</f>
        <v>0.33157302630665886</v>
      </c>
      <c r="CY2268" s="198"/>
      <c r="CZ2268">
        <f>BP2268*CH2268*1000*LCI!$E$93</f>
        <v>0</v>
      </c>
      <c r="DA2268">
        <f>BQ2268*CI2268*1000*(LCI!$E$99)</f>
        <v>0</v>
      </c>
      <c r="DB2268">
        <f>BR2268*CJ2268*1000*(LCI!$E$96)</f>
        <v>0</v>
      </c>
    </row>
    <row r="2269" spans="1:106" x14ac:dyDescent="0.25">
      <c r="A2269" s="197">
        <v>42103</v>
      </c>
      <c r="B2269" s="197" t="s">
        <v>1996</v>
      </c>
      <c r="C2269" s="197" t="s">
        <v>646</v>
      </c>
      <c r="D2269" s="197">
        <v>-75.050372600000003</v>
      </c>
      <c r="E2269" s="197">
        <v>41.332819999999998</v>
      </c>
      <c r="F2269">
        <v>0</v>
      </c>
      <c r="G2269">
        <f t="shared" si="214"/>
        <v>0</v>
      </c>
      <c r="H2269" s="198">
        <v>0</v>
      </c>
      <c r="Q2269" s="221">
        <f>(Q5354*10000)*TEA!$M$15*10^-6</f>
        <v>32.503992989984994</v>
      </c>
      <c r="R2269" s="221">
        <f>(R5354*10000)*TEA!$O$15*10^-6</f>
        <v>32.503992989984994</v>
      </c>
      <c r="AA2269">
        <f t="shared" si="216"/>
        <v>1</v>
      </c>
      <c r="AB2269" s="197">
        <v>42103</v>
      </c>
      <c r="AC2269" s="197">
        <v>0</v>
      </c>
      <c r="AD2269" s="197">
        <f t="shared" si="215"/>
        <v>0</v>
      </c>
      <c r="AE2269" s="197">
        <v>0</v>
      </c>
      <c r="AJ2269">
        <v>0</v>
      </c>
      <c r="AK2269">
        <v>0</v>
      </c>
      <c r="AU2269" s="198">
        <v>0.27272727299999999</v>
      </c>
      <c r="AV2269" s="6">
        <v>0</v>
      </c>
      <c r="AW2269" s="198">
        <v>0.38356000000000001</v>
      </c>
      <c r="BO2269" s="198"/>
      <c r="BP2269" s="354">
        <f t="shared" si="211"/>
        <v>0</v>
      </c>
      <c r="BQ2269" s="354">
        <f t="shared" si="212"/>
        <v>0</v>
      </c>
      <c r="BR2269" s="354">
        <f t="shared" si="213"/>
        <v>0</v>
      </c>
      <c r="CG2269" s="198"/>
      <c r="CH2269">
        <f>(Transest!$J$14/HexExtSoy!$K$4)</f>
        <v>0.20257267294641951</v>
      </c>
      <c r="CI2269">
        <f>(HydroProcOil!$K$14/HexExtSoy!$K$4)</f>
        <v>0.10977777777777777</v>
      </c>
      <c r="CJ2269">
        <f>(StarchFerm!$K$24/StarchFerm!$K$4)</f>
        <v>0.33157302630665886</v>
      </c>
      <c r="CY2269" s="198"/>
      <c r="CZ2269">
        <f>BP2269*CH2269*1000*LCI!$E$93</f>
        <v>0</v>
      </c>
      <c r="DA2269">
        <f>BQ2269*CI2269*1000*(LCI!$E$99)</f>
        <v>0</v>
      </c>
      <c r="DB2269">
        <f>BR2269*CJ2269*1000*(LCI!$E$96)</f>
        <v>0</v>
      </c>
    </row>
    <row r="2270" spans="1:106" x14ac:dyDescent="0.25">
      <c r="A2270" s="197">
        <v>42105</v>
      </c>
      <c r="B2270" s="197" t="s">
        <v>1996</v>
      </c>
      <c r="C2270" s="197" t="s">
        <v>2024</v>
      </c>
      <c r="D2270" s="197">
        <v>-77.902962400000007</v>
      </c>
      <c r="E2270" s="197">
        <v>41.745539999999998</v>
      </c>
      <c r="F2270">
        <v>2.06</v>
      </c>
      <c r="G2270">
        <f t="shared" si="214"/>
        <v>2.06</v>
      </c>
      <c r="H2270" s="198">
        <v>7.48</v>
      </c>
      <c r="Q2270" s="221">
        <f>(Q5355*10000)*TEA!$M$15*10^-6</f>
        <v>32.384268724229997</v>
      </c>
      <c r="R2270" s="221">
        <f>(R5355*10000)*TEA!$O$15*10^-6</f>
        <v>32.384268724229997</v>
      </c>
      <c r="AA2270">
        <f t="shared" si="216"/>
        <v>1</v>
      </c>
      <c r="AB2270" s="197">
        <v>42105</v>
      </c>
      <c r="AC2270" s="197">
        <v>225</v>
      </c>
      <c r="AD2270" s="197">
        <f t="shared" si="215"/>
        <v>225</v>
      </c>
      <c r="AE2270" s="197">
        <v>1358</v>
      </c>
      <c r="AJ2270">
        <v>0</v>
      </c>
      <c r="AK2270">
        <v>0</v>
      </c>
      <c r="AU2270" s="198">
        <v>0.27272727299999999</v>
      </c>
      <c r="AV2270" s="6">
        <v>0</v>
      </c>
      <c r="AW2270" s="198">
        <v>0.38356000000000001</v>
      </c>
      <c r="BO2270" s="198"/>
      <c r="BP2270" s="354">
        <f t="shared" si="211"/>
        <v>126.4090910355</v>
      </c>
      <c r="BQ2270" s="354">
        <f t="shared" si="212"/>
        <v>0</v>
      </c>
      <c r="BR2270" s="354">
        <f t="shared" si="213"/>
        <v>3896.1411104000003</v>
      </c>
      <c r="CG2270" s="198"/>
      <c r="CH2270">
        <f>(Transest!$J$14/HexExtSoy!$K$4)</f>
        <v>0.20257267294641951</v>
      </c>
      <c r="CI2270">
        <f>(HydroProcOil!$K$14/HexExtSoy!$K$4)</f>
        <v>0.10977777777777777</v>
      </c>
      <c r="CJ2270">
        <f>(StarchFerm!$K$24/StarchFerm!$K$4)</f>
        <v>0.33157302630665886</v>
      </c>
      <c r="CY2270" s="198"/>
      <c r="CZ2270">
        <f>BP2270*CH2270*1000*LCI!$E$93</f>
        <v>966665.28645601636</v>
      </c>
      <c r="DA2270">
        <f>BQ2270*CI2270*1000*(LCI!$E$99)</f>
        <v>0</v>
      </c>
      <c r="DB2270">
        <f>BR2270*CJ2270*1000*(LCI!$E$96)</f>
        <v>34815500.305169433</v>
      </c>
    </row>
    <row r="2271" spans="1:106" x14ac:dyDescent="0.25">
      <c r="A2271" s="197">
        <v>42107</v>
      </c>
      <c r="B2271" s="197" t="s">
        <v>1996</v>
      </c>
      <c r="C2271" s="197" t="s">
        <v>2025</v>
      </c>
      <c r="D2271" s="197">
        <v>-76.215705799999995</v>
      </c>
      <c r="E2271" s="197">
        <v>40.706560000000003</v>
      </c>
      <c r="F2271">
        <v>3.29</v>
      </c>
      <c r="G2271">
        <f t="shared" si="214"/>
        <v>3.29</v>
      </c>
      <c r="H2271" s="198">
        <v>8.4700000000000006</v>
      </c>
      <c r="Q2271" s="221">
        <f>(Q5356*10000)*TEA!$M$15*10^-6</f>
        <v>36.421509388949993</v>
      </c>
      <c r="R2271" s="221">
        <f>(R5356*10000)*TEA!$O$15*10^-6</f>
        <v>36.421509388949993</v>
      </c>
      <c r="AA2271">
        <f t="shared" si="216"/>
        <v>1</v>
      </c>
      <c r="AB2271" s="197">
        <v>42107</v>
      </c>
      <c r="AC2271" s="197">
        <v>5155</v>
      </c>
      <c r="AD2271" s="197">
        <f t="shared" si="215"/>
        <v>5155</v>
      </c>
      <c r="AE2271" s="197">
        <v>8628</v>
      </c>
      <c r="AJ2271">
        <v>0</v>
      </c>
      <c r="AK2271">
        <v>0</v>
      </c>
      <c r="AU2271" s="198">
        <v>0.27272727299999999</v>
      </c>
      <c r="AV2271" s="6">
        <v>0</v>
      </c>
      <c r="AW2271" s="198">
        <v>0.38356000000000001</v>
      </c>
      <c r="BO2271" s="198"/>
      <c r="BP2271" s="354">
        <f t="shared" si="211"/>
        <v>4625.4409137163502</v>
      </c>
      <c r="BQ2271" s="354">
        <f t="shared" si="212"/>
        <v>0</v>
      </c>
      <c r="BR2271" s="354">
        <f t="shared" si="213"/>
        <v>28030.242609600002</v>
      </c>
      <c r="CG2271" s="198"/>
      <c r="CH2271">
        <f>(Transest!$J$14/HexExtSoy!$K$4)</f>
        <v>0.20257267294641951</v>
      </c>
      <c r="CI2271">
        <f>(HydroProcOil!$K$14/HexExtSoy!$K$4)</f>
        <v>0.10977777777777777</v>
      </c>
      <c r="CJ2271">
        <f>(StarchFerm!$K$24/StarchFerm!$K$4)</f>
        <v>0.33157302630665886</v>
      </c>
      <c r="CY2271" s="198"/>
      <c r="CZ2271">
        <f>BP2271*CH2271*1000*LCI!$E$93</f>
        <v>35371294.33663369</v>
      </c>
      <c r="DA2271">
        <f>BQ2271*CI2271*1000*(LCI!$E$99)</f>
        <v>0</v>
      </c>
      <c r="DB2271">
        <f>BR2271*CJ2271*1000*(LCI!$E$96)</f>
        <v>250475250.37621439</v>
      </c>
    </row>
    <row r="2272" spans="1:106" x14ac:dyDescent="0.25">
      <c r="A2272" s="197">
        <v>42109</v>
      </c>
      <c r="B2272" s="197" t="s">
        <v>1996</v>
      </c>
      <c r="C2272" s="197" t="s">
        <v>2026</v>
      </c>
      <c r="D2272" s="197">
        <v>-77.065563699999998</v>
      </c>
      <c r="E2272" s="197">
        <v>40.767440000000001</v>
      </c>
      <c r="F2272">
        <v>3.3</v>
      </c>
      <c r="G2272">
        <f t="shared" si="214"/>
        <v>3.3</v>
      </c>
      <c r="H2272" s="198">
        <v>8.9</v>
      </c>
      <c r="Q2272" s="221">
        <f>(Q5357*10000)*TEA!$M$15*10^-6</f>
        <v>37.088227535849995</v>
      </c>
      <c r="R2272" s="221">
        <f>(R5357*10000)*TEA!$O$15*10^-6</f>
        <v>37.088227535849995</v>
      </c>
      <c r="AA2272">
        <f t="shared" si="216"/>
        <v>1</v>
      </c>
      <c r="AB2272" s="197">
        <v>42109</v>
      </c>
      <c r="AC2272" s="197">
        <v>6231</v>
      </c>
      <c r="AD2272" s="197">
        <f t="shared" si="215"/>
        <v>6231</v>
      </c>
      <c r="AE2272" s="197">
        <v>8288</v>
      </c>
      <c r="AJ2272">
        <v>0</v>
      </c>
      <c r="AK2272">
        <v>0</v>
      </c>
      <c r="AU2272" s="198">
        <v>0.27272727299999999</v>
      </c>
      <c r="AV2272" s="6">
        <v>0</v>
      </c>
      <c r="AW2272" s="198">
        <v>0.38356000000000001</v>
      </c>
      <c r="BO2272" s="198"/>
      <c r="BP2272" s="354">
        <f t="shared" si="211"/>
        <v>5607.9000056078994</v>
      </c>
      <c r="BQ2272" s="354">
        <f t="shared" si="212"/>
        <v>0</v>
      </c>
      <c r="BR2272" s="354">
        <f t="shared" si="213"/>
        <v>28292.612991999998</v>
      </c>
      <c r="CG2272" s="198"/>
      <c r="CH2272">
        <f>(Transest!$J$14/HexExtSoy!$K$4)</f>
        <v>0.20257267294641951</v>
      </c>
      <c r="CI2272">
        <f>(HydroProcOil!$K$14/HexExtSoy!$K$4)</f>
        <v>0.10977777777777777</v>
      </c>
      <c r="CJ2272">
        <f>(StarchFerm!$K$24/StarchFerm!$K$4)</f>
        <v>0.33157302630665886</v>
      </c>
      <c r="CY2272" s="198"/>
      <c r="CZ2272">
        <f>BP2272*CH2272*1000*LCI!$E$93</f>
        <v>42884275.339146808</v>
      </c>
      <c r="DA2272">
        <f>BQ2272*CI2272*1000*(LCI!$E$99)</f>
        <v>0</v>
      </c>
      <c r="DB2272">
        <f>BR2272*CJ2272*1000*(LCI!$E$96)</f>
        <v>252819764.05518034</v>
      </c>
    </row>
    <row r="2273" spans="1:106" x14ac:dyDescent="0.25">
      <c r="A2273" s="197">
        <v>42111</v>
      </c>
      <c r="B2273" s="197" t="s">
        <v>1996</v>
      </c>
      <c r="C2273" s="197" t="s">
        <v>1400</v>
      </c>
      <c r="D2273" s="197">
        <v>-79.024929200000003</v>
      </c>
      <c r="E2273" s="197">
        <v>39.977800000000002</v>
      </c>
      <c r="F2273">
        <v>2.63</v>
      </c>
      <c r="G2273">
        <f t="shared" si="214"/>
        <v>2.63</v>
      </c>
      <c r="H2273" s="198">
        <v>7.7</v>
      </c>
      <c r="Q2273" s="221">
        <f>(Q5358*10000)*TEA!$M$15*10^-6</f>
        <v>35.890338653099995</v>
      </c>
      <c r="R2273" s="221">
        <f>(R5358*10000)*TEA!$O$15*10^-6</f>
        <v>35.890338653099995</v>
      </c>
      <c r="AA2273">
        <f t="shared" si="216"/>
        <v>1</v>
      </c>
      <c r="AB2273" s="197">
        <v>42111</v>
      </c>
      <c r="AC2273" s="197">
        <v>6008</v>
      </c>
      <c r="AD2273" s="197">
        <f t="shared" si="215"/>
        <v>6008</v>
      </c>
      <c r="AE2273" s="197">
        <v>9333</v>
      </c>
      <c r="AJ2273">
        <v>0</v>
      </c>
      <c r="AK2273">
        <v>0</v>
      </c>
      <c r="AU2273" s="198">
        <v>0.27272727299999999</v>
      </c>
      <c r="AV2273" s="6">
        <v>0</v>
      </c>
      <c r="AW2273" s="198">
        <v>0.38356000000000001</v>
      </c>
      <c r="BO2273" s="198"/>
      <c r="BP2273" s="354">
        <f t="shared" si="211"/>
        <v>4309.3745497639193</v>
      </c>
      <c r="BQ2273" s="354">
        <f t="shared" si="212"/>
        <v>0</v>
      </c>
      <c r="BR2273" s="354">
        <f t="shared" si="213"/>
        <v>27564.194196000004</v>
      </c>
      <c r="CG2273" s="198"/>
      <c r="CH2273">
        <f>(Transest!$J$14/HexExtSoy!$K$4)</f>
        <v>0.20257267294641951</v>
      </c>
      <c r="CI2273">
        <f>(HydroProcOil!$K$14/HexExtSoy!$K$4)</f>
        <v>0.10977777777777777</v>
      </c>
      <c r="CJ2273">
        <f>(StarchFerm!$K$24/StarchFerm!$K$4)</f>
        <v>0.33157302630665886</v>
      </c>
      <c r="CY2273" s="198"/>
      <c r="CZ2273">
        <f>BP2273*CH2273*1000*LCI!$E$93</f>
        <v>32954297.428053871</v>
      </c>
      <c r="DA2273">
        <f>BQ2273*CI2273*1000*(LCI!$E$99)</f>
        <v>0</v>
      </c>
      <c r="DB2273">
        <f>BR2273*CJ2273*1000*(LCI!$E$96)</f>
        <v>246310691.59198478</v>
      </c>
    </row>
    <row r="2274" spans="1:106" x14ac:dyDescent="0.25">
      <c r="A2274" s="197">
        <v>42113</v>
      </c>
      <c r="B2274" s="197" t="s">
        <v>1996</v>
      </c>
      <c r="C2274" s="197" t="s">
        <v>1147</v>
      </c>
      <c r="D2274" s="197">
        <v>-76.522950100000003</v>
      </c>
      <c r="E2274" s="197">
        <v>41.440899999999999</v>
      </c>
      <c r="F2274">
        <v>3.6</v>
      </c>
      <c r="G2274">
        <f t="shared" si="214"/>
        <v>3.6</v>
      </c>
      <c r="H2274" s="198">
        <v>9.15</v>
      </c>
      <c r="Q2274" s="221">
        <f>(Q5359*10000)*TEA!$M$15*10^-6</f>
        <v>33.834494034450003</v>
      </c>
      <c r="R2274" s="221">
        <f>(R5359*10000)*TEA!$O$15*10^-6</f>
        <v>33.834494034450003</v>
      </c>
      <c r="AA2274">
        <f t="shared" si="216"/>
        <v>1</v>
      </c>
      <c r="AB2274" s="197">
        <v>42113</v>
      </c>
      <c r="AC2274" s="197">
        <v>165</v>
      </c>
      <c r="AD2274" s="197">
        <f t="shared" si="215"/>
        <v>165</v>
      </c>
      <c r="AE2274" s="197">
        <v>580</v>
      </c>
      <c r="AJ2274">
        <v>0</v>
      </c>
      <c r="AK2274">
        <v>0</v>
      </c>
      <c r="AU2274" s="198">
        <v>0.27272727299999999</v>
      </c>
      <c r="AV2274" s="6">
        <v>0</v>
      </c>
      <c r="AW2274" s="198">
        <v>0.38356000000000001</v>
      </c>
      <c r="BO2274" s="198"/>
      <c r="BP2274" s="354">
        <f t="shared" si="211"/>
        <v>162.00000016199999</v>
      </c>
      <c r="BQ2274" s="354">
        <f t="shared" si="212"/>
        <v>0</v>
      </c>
      <c r="BR2274" s="354">
        <f t="shared" si="213"/>
        <v>2035.5529200000001</v>
      </c>
      <c r="CG2274" s="198"/>
      <c r="CH2274">
        <f>(Transest!$J$14/HexExtSoy!$K$4)</f>
        <v>0.20257267294641951</v>
      </c>
      <c r="CI2274">
        <f>(HydroProcOil!$K$14/HexExtSoy!$K$4)</f>
        <v>0.10977777777777777</v>
      </c>
      <c r="CJ2274">
        <f>(StarchFerm!$K$24/StarchFerm!$K$4)</f>
        <v>0.33157302630665886</v>
      </c>
      <c r="CY2274" s="198"/>
      <c r="CZ2274">
        <f>BP2274*CH2274*1000*LCI!$E$93</f>
        <v>1238833.1826426617</v>
      </c>
      <c r="DA2274">
        <f>BQ2274*CI2274*1000*(LCI!$E$99)</f>
        <v>0</v>
      </c>
      <c r="DB2274">
        <f>BR2274*CJ2274*1000*(LCI!$E$96)</f>
        <v>18189483.208982829</v>
      </c>
    </row>
    <row r="2275" spans="1:106" x14ac:dyDescent="0.25">
      <c r="A2275" s="197">
        <v>42115</v>
      </c>
      <c r="B2275" s="197" t="s">
        <v>1996</v>
      </c>
      <c r="C2275" s="197" t="s">
        <v>2027</v>
      </c>
      <c r="D2275" s="197">
        <v>-75.8063748</v>
      </c>
      <c r="E2275" s="197">
        <v>41.821890000000003</v>
      </c>
      <c r="F2275">
        <v>0</v>
      </c>
      <c r="G2275">
        <f t="shared" si="214"/>
        <v>0</v>
      </c>
      <c r="H2275" s="198">
        <v>8.0500000000000007</v>
      </c>
      <c r="Q2275" s="221">
        <f>(Q5360*10000)*TEA!$M$15*10^-6</f>
        <v>31.723263083925005</v>
      </c>
      <c r="R2275" s="221">
        <f>(R5360*10000)*TEA!$O$15*10^-6</f>
        <v>31.723263083925005</v>
      </c>
      <c r="AA2275">
        <f t="shared" si="216"/>
        <v>1</v>
      </c>
      <c r="AB2275" s="197">
        <v>42115</v>
      </c>
      <c r="AC2275" s="197">
        <v>0</v>
      </c>
      <c r="AD2275" s="197">
        <f t="shared" si="215"/>
        <v>0</v>
      </c>
      <c r="AE2275" s="197">
        <v>285</v>
      </c>
      <c r="AJ2275">
        <v>0</v>
      </c>
      <c r="AK2275">
        <v>0</v>
      </c>
      <c r="AU2275" s="198">
        <v>0.27272727299999999</v>
      </c>
      <c r="AV2275" s="6">
        <v>0</v>
      </c>
      <c r="AW2275" s="198">
        <v>0.38356000000000001</v>
      </c>
      <c r="BO2275" s="198"/>
      <c r="BP2275" s="354">
        <f t="shared" si="211"/>
        <v>0</v>
      </c>
      <c r="BQ2275" s="354">
        <f t="shared" si="212"/>
        <v>0</v>
      </c>
      <c r="BR2275" s="354">
        <f t="shared" si="213"/>
        <v>879.98253</v>
      </c>
      <c r="CG2275" s="198"/>
      <c r="CH2275">
        <f>(Transest!$J$14/HexExtSoy!$K$4)</f>
        <v>0.20257267294641951</v>
      </c>
      <c r="CI2275">
        <f>(HydroProcOil!$K$14/HexExtSoy!$K$4)</f>
        <v>0.10977777777777777</v>
      </c>
      <c r="CJ2275">
        <f>(StarchFerm!$K$24/StarchFerm!$K$4)</f>
        <v>0.33157302630665886</v>
      </c>
      <c r="CY2275" s="198"/>
      <c r="CZ2275">
        <f>BP2275*CH2275*1000*LCI!$E$93</f>
        <v>0</v>
      </c>
      <c r="DA2275">
        <f>BQ2275*CI2275*1000*(LCI!$E$99)</f>
        <v>0</v>
      </c>
      <c r="DB2275">
        <f>BR2275*CJ2275*1000*(LCI!$E$96)</f>
        <v>7863429.78183698</v>
      </c>
    </row>
    <row r="2276" spans="1:106" x14ac:dyDescent="0.25">
      <c r="A2276" s="197">
        <v>42117</v>
      </c>
      <c r="B2276" s="197" t="s">
        <v>1996</v>
      </c>
      <c r="C2276" s="197" t="s">
        <v>1797</v>
      </c>
      <c r="D2276" s="197">
        <v>-77.265337400000007</v>
      </c>
      <c r="E2276" s="197">
        <v>41.764530000000001</v>
      </c>
      <c r="F2276">
        <v>3.05</v>
      </c>
      <c r="G2276">
        <f t="shared" si="214"/>
        <v>3.05</v>
      </c>
      <c r="H2276" s="198">
        <v>9.09</v>
      </c>
      <c r="Q2276" s="221">
        <f>(Q5361*10000)*TEA!$M$15*10^-6</f>
        <v>33.263421914699997</v>
      </c>
      <c r="R2276" s="221">
        <f>(R5361*10000)*TEA!$O$15*10^-6</f>
        <v>33.263421914699997</v>
      </c>
      <c r="AA2276">
        <f t="shared" si="216"/>
        <v>1</v>
      </c>
      <c r="AB2276" s="197">
        <v>42117</v>
      </c>
      <c r="AC2276" s="197">
        <v>1072</v>
      </c>
      <c r="AD2276" s="197">
        <f t="shared" si="215"/>
        <v>1072</v>
      </c>
      <c r="AE2276" s="197">
        <v>3361</v>
      </c>
      <c r="AJ2276">
        <v>0</v>
      </c>
      <c r="AK2276">
        <v>0</v>
      </c>
      <c r="AU2276" s="198">
        <v>0.27272727299999999</v>
      </c>
      <c r="AV2276" s="6">
        <v>0</v>
      </c>
      <c r="AW2276" s="198">
        <v>0.38356000000000001</v>
      </c>
      <c r="BO2276" s="198"/>
      <c r="BP2276" s="354">
        <f t="shared" si="211"/>
        <v>891.70909180079991</v>
      </c>
      <c r="BQ2276" s="354">
        <f t="shared" si="212"/>
        <v>0</v>
      </c>
      <c r="BR2276" s="354">
        <f t="shared" si="213"/>
        <v>11718.329504399999</v>
      </c>
      <c r="CG2276" s="198"/>
      <c r="CH2276">
        <f>(Transest!$J$14/HexExtSoy!$K$4)</f>
        <v>0.20257267294641951</v>
      </c>
      <c r="CI2276">
        <f>(HydroProcOil!$K$14/HexExtSoy!$K$4)</f>
        <v>0.10977777777777777</v>
      </c>
      <c r="CJ2276">
        <f>(StarchFerm!$K$24/StarchFerm!$K$4)</f>
        <v>0.33157302630665886</v>
      </c>
      <c r="CY2276" s="198"/>
      <c r="CZ2276">
        <f>BP2276*CH2276*1000*LCI!$E$93</f>
        <v>6819005.0066808863</v>
      </c>
      <c r="DA2276">
        <f>BQ2276*CI2276*1000*(LCI!$E$99)</f>
        <v>0</v>
      </c>
      <c r="DB2276">
        <f>BR2276*CJ2276*1000*(LCI!$E$96)</f>
        <v>104713739.28102635</v>
      </c>
    </row>
    <row r="2277" spans="1:106" x14ac:dyDescent="0.25">
      <c r="A2277" s="197">
        <v>42119</v>
      </c>
      <c r="B2277" s="197" t="s">
        <v>1996</v>
      </c>
      <c r="C2277" s="197" t="s">
        <v>728</v>
      </c>
      <c r="D2277" s="197">
        <v>-77.064796000000001</v>
      </c>
      <c r="E2277" s="197">
        <v>40.96011</v>
      </c>
      <c r="F2277">
        <v>3.41</v>
      </c>
      <c r="G2277">
        <f t="shared" si="214"/>
        <v>3.41</v>
      </c>
      <c r="H2277" s="198">
        <v>9.49</v>
      </c>
      <c r="Q2277" s="221">
        <f>(Q5362*10000)*TEA!$M$15*10^-6</f>
        <v>36.468507621150003</v>
      </c>
      <c r="R2277" s="221">
        <f>(R5362*10000)*TEA!$O$15*10^-6</f>
        <v>36.468507621150003</v>
      </c>
      <c r="AA2277">
        <f t="shared" si="216"/>
        <v>1</v>
      </c>
      <c r="AB2277" s="197">
        <v>42119</v>
      </c>
      <c r="AC2277" s="197">
        <v>4686</v>
      </c>
      <c r="AD2277" s="197">
        <f t="shared" si="215"/>
        <v>4686</v>
      </c>
      <c r="AE2277" s="197">
        <v>5224</v>
      </c>
      <c r="AJ2277">
        <v>0</v>
      </c>
      <c r="AK2277">
        <v>0</v>
      </c>
      <c r="AU2277" s="198">
        <v>0.27272727299999999</v>
      </c>
      <c r="AV2277" s="6">
        <v>0</v>
      </c>
      <c r="AW2277" s="198">
        <v>0.38356000000000001</v>
      </c>
      <c r="BO2277" s="198"/>
      <c r="BP2277" s="354">
        <f t="shared" si="211"/>
        <v>4357.9800043579799</v>
      </c>
      <c r="BQ2277" s="354">
        <f t="shared" si="212"/>
        <v>0</v>
      </c>
      <c r="BR2277" s="354">
        <f t="shared" si="213"/>
        <v>19015.278505600003</v>
      </c>
      <c r="CG2277" s="198"/>
      <c r="CH2277">
        <f>(Transest!$J$14/HexExtSoy!$K$4)</f>
        <v>0.20257267294641951</v>
      </c>
      <c r="CI2277">
        <f>(HydroProcOil!$K$14/HexExtSoy!$K$4)</f>
        <v>0.10977777777777777</v>
      </c>
      <c r="CJ2277">
        <f>(StarchFerm!$K$24/StarchFerm!$K$4)</f>
        <v>0.33157302630665886</v>
      </c>
      <c r="CY2277" s="198"/>
      <c r="CZ2277">
        <f>BP2277*CH2277*1000*LCI!$E$93</f>
        <v>33325989.094401643</v>
      </c>
      <c r="DA2277">
        <f>BQ2277*CI2277*1000*(LCI!$E$99)</f>
        <v>0</v>
      </c>
      <c r="DB2277">
        <f>BR2277*CJ2277*1000*(LCI!$E$96)</f>
        <v>169918495.21246707</v>
      </c>
    </row>
    <row r="2278" spans="1:106" x14ac:dyDescent="0.25">
      <c r="A2278" s="197">
        <v>42121</v>
      </c>
      <c r="B2278" s="197" t="s">
        <v>1996</v>
      </c>
      <c r="C2278" s="197" t="s">
        <v>2028</v>
      </c>
      <c r="D2278" s="197">
        <v>-79.758728099999999</v>
      </c>
      <c r="E2278" s="197">
        <v>41.391959999999997</v>
      </c>
      <c r="F2278">
        <v>2.77</v>
      </c>
      <c r="G2278">
        <f t="shared" si="214"/>
        <v>2.77</v>
      </c>
      <c r="H2278" s="198">
        <v>7.62</v>
      </c>
      <c r="Q2278" s="221">
        <f>(Q5363*10000)*TEA!$M$15*10^-6</f>
        <v>34.502466361499998</v>
      </c>
      <c r="R2278" s="221">
        <f>(R5363*10000)*TEA!$O$15*10^-6</f>
        <v>34.502466361499998</v>
      </c>
      <c r="AA2278">
        <f t="shared" si="216"/>
        <v>1</v>
      </c>
      <c r="AB2278" s="197">
        <v>42121</v>
      </c>
      <c r="AC2278" s="197">
        <v>1773</v>
      </c>
      <c r="AD2278" s="197">
        <f t="shared" si="215"/>
        <v>1773</v>
      </c>
      <c r="AE2278" s="197">
        <v>2469</v>
      </c>
      <c r="AJ2278">
        <v>0</v>
      </c>
      <c r="AK2278">
        <v>0</v>
      </c>
      <c r="AU2278" s="198">
        <v>0.27272727299999999</v>
      </c>
      <c r="AV2278" s="6">
        <v>0</v>
      </c>
      <c r="AW2278" s="198">
        <v>0.38356000000000001</v>
      </c>
      <c r="BO2278" s="198"/>
      <c r="BP2278" s="354">
        <f t="shared" si="211"/>
        <v>1339.42091043033</v>
      </c>
      <c r="BQ2278" s="354">
        <f t="shared" si="212"/>
        <v>0</v>
      </c>
      <c r="BR2278" s="354">
        <f t="shared" si="213"/>
        <v>7216.2134568000001</v>
      </c>
      <c r="CG2278" s="198"/>
      <c r="CH2278">
        <f>(Transest!$J$14/HexExtSoy!$K$4)</f>
        <v>0.20257267294641951</v>
      </c>
      <c r="CI2278">
        <f>(HydroProcOil!$K$14/HexExtSoy!$K$4)</f>
        <v>0.10977777777777777</v>
      </c>
      <c r="CJ2278">
        <f>(StarchFerm!$K$24/StarchFerm!$K$4)</f>
        <v>0.33157302630665886</v>
      </c>
      <c r="CY2278" s="198"/>
      <c r="CZ2278">
        <f>BP2278*CH2278*1000*LCI!$E$93</f>
        <v>10242710.294489002</v>
      </c>
      <c r="DA2278">
        <f>BQ2278*CI2278*1000*(LCI!$E$99)</f>
        <v>0</v>
      </c>
      <c r="DB2278">
        <f>BR2278*CJ2278*1000*(LCI!$E$96)</f>
        <v>64483311.740625024</v>
      </c>
    </row>
    <row r="2279" spans="1:106" x14ac:dyDescent="0.25">
      <c r="A2279" s="197">
        <v>42123</v>
      </c>
      <c r="B2279" s="197" t="s">
        <v>1996</v>
      </c>
      <c r="C2279" s="197" t="s">
        <v>1012</v>
      </c>
      <c r="D2279" s="197">
        <v>-79.274790699999997</v>
      </c>
      <c r="E2279" s="197">
        <v>41.807810000000003</v>
      </c>
      <c r="F2279">
        <v>2.58</v>
      </c>
      <c r="G2279">
        <f t="shared" si="214"/>
        <v>2.58</v>
      </c>
      <c r="H2279" s="198">
        <v>8.6199999999999992</v>
      </c>
      <c r="Q2279" s="221">
        <f>(Q5364*10000)*TEA!$M$15*10^-6</f>
        <v>32.672363260365003</v>
      </c>
      <c r="R2279" s="221">
        <f>(R5364*10000)*TEA!$O$15*10^-6</f>
        <v>32.672363260365003</v>
      </c>
      <c r="AA2279">
        <f t="shared" si="216"/>
        <v>1</v>
      </c>
      <c r="AB2279" s="197">
        <v>42123</v>
      </c>
      <c r="AC2279" s="197">
        <v>443</v>
      </c>
      <c r="AD2279" s="197">
        <f t="shared" si="215"/>
        <v>443</v>
      </c>
      <c r="AE2279" s="197">
        <v>808</v>
      </c>
      <c r="AJ2279">
        <v>0</v>
      </c>
      <c r="AK2279">
        <v>0</v>
      </c>
      <c r="AU2279" s="198">
        <v>0.27272727299999999</v>
      </c>
      <c r="AV2279" s="6">
        <v>0</v>
      </c>
      <c r="AW2279" s="198">
        <v>0.38356000000000001</v>
      </c>
      <c r="BO2279" s="198"/>
      <c r="BP2279" s="354">
        <f t="shared" si="211"/>
        <v>311.71090940262002</v>
      </c>
      <c r="BQ2279" s="354">
        <f t="shared" si="212"/>
        <v>0</v>
      </c>
      <c r="BR2279" s="354">
        <f t="shared" si="213"/>
        <v>2671.4800575999998</v>
      </c>
      <c r="CG2279" s="198"/>
      <c r="CH2279">
        <f>(Transest!$J$14/HexExtSoy!$K$4)</f>
        <v>0.20257267294641951</v>
      </c>
      <c r="CI2279">
        <f>(HydroProcOil!$K$14/HexExtSoy!$K$4)</f>
        <v>0.10977777777777777</v>
      </c>
      <c r="CJ2279">
        <f>(StarchFerm!$K$24/StarchFerm!$K$4)</f>
        <v>0.33157302630665886</v>
      </c>
      <c r="CY2279" s="198"/>
      <c r="CZ2279">
        <f>BP2279*CH2279*1000*LCI!$E$93</f>
        <v>2383690.23193536</v>
      </c>
      <c r="DA2279">
        <f>BQ2279*CI2279*1000*(LCI!$E$99)</f>
        <v>0</v>
      </c>
      <c r="DB2279">
        <f>BR2279*CJ2279*1000*(LCI!$E$96)</f>
        <v>23872060.103869803</v>
      </c>
    </row>
    <row r="2280" spans="1:106" x14ac:dyDescent="0.25">
      <c r="A2280" s="197">
        <v>42125</v>
      </c>
      <c r="B2280" s="197" t="s">
        <v>1996</v>
      </c>
      <c r="C2280" s="197" t="s">
        <v>656</v>
      </c>
      <c r="D2280" s="197">
        <v>-80.247177899999997</v>
      </c>
      <c r="E2280" s="197">
        <v>40.18882</v>
      </c>
      <c r="F2280">
        <v>3.32</v>
      </c>
      <c r="G2280">
        <f t="shared" si="214"/>
        <v>3.32</v>
      </c>
      <c r="H2280" s="198">
        <v>6.68</v>
      </c>
      <c r="Q2280" s="221">
        <f>(Q5365*10000)*TEA!$M$15*10^-6</f>
        <v>37.733505407549998</v>
      </c>
      <c r="R2280" s="221">
        <f>(R5365*10000)*TEA!$O$15*10^-6</f>
        <v>37.733505407549998</v>
      </c>
      <c r="AA2280">
        <f t="shared" si="216"/>
        <v>1</v>
      </c>
      <c r="AB2280" s="197">
        <v>42125</v>
      </c>
      <c r="AC2280" s="197">
        <v>1022</v>
      </c>
      <c r="AD2280" s="197">
        <f t="shared" si="215"/>
        <v>1022</v>
      </c>
      <c r="AE2280" s="197">
        <v>1102</v>
      </c>
      <c r="AJ2280">
        <v>0</v>
      </c>
      <c r="AK2280">
        <v>0</v>
      </c>
      <c r="AU2280" s="198">
        <v>0.27272727299999999</v>
      </c>
      <c r="AV2280" s="6">
        <v>0</v>
      </c>
      <c r="AW2280" s="198">
        <v>0.38356000000000001</v>
      </c>
      <c r="BO2280" s="198"/>
      <c r="BP2280" s="354">
        <f t="shared" si="211"/>
        <v>925.37454637991993</v>
      </c>
      <c r="BQ2280" s="354">
        <f t="shared" si="212"/>
        <v>0</v>
      </c>
      <c r="BR2280" s="354">
        <f t="shared" si="213"/>
        <v>2823.5232415999999</v>
      </c>
      <c r="CG2280" s="198"/>
      <c r="CH2280">
        <f>(Transest!$J$14/HexExtSoy!$K$4)</f>
        <v>0.20257267294641951</v>
      </c>
      <c r="CI2280">
        <f>(HydroProcOil!$K$14/HexExtSoy!$K$4)</f>
        <v>0.10977777777777777</v>
      </c>
      <c r="CJ2280">
        <f>(StarchFerm!$K$24/StarchFerm!$K$4)</f>
        <v>0.33157302630665886</v>
      </c>
      <c r="CY2280" s="198"/>
      <c r="CZ2280">
        <f>BP2280*CH2280*1000*LCI!$E$93</f>
        <v>7076448.7239627214</v>
      </c>
      <c r="DA2280">
        <f>BQ2280*CI2280*1000*(LCI!$E$99)</f>
        <v>0</v>
      </c>
      <c r="DB2280">
        <f>BR2280*CJ2280*1000*(LCI!$E$96)</f>
        <v>25230701.736438259</v>
      </c>
    </row>
    <row r="2281" spans="1:106" x14ac:dyDescent="0.25">
      <c r="A2281" s="197">
        <v>42127</v>
      </c>
      <c r="B2281" s="197" t="s">
        <v>1996</v>
      </c>
      <c r="C2281" s="197" t="s">
        <v>1013</v>
      </c>
      <c r="D2281" s="197">
        <v>-75.310383299999998</v>
      </c>
      <c r="E2281" s="197">
        <v>41.64987</v>
      </c>
      <c r="F2281">
        <v>0</v>
      </c>
      <c r="G2281">
        <f t="shared" si="214"/>
        <v>0</v>
      </c>
      <c r="H2281" s="198">
        <v>6.4</v>
      </c>
      <c r="Q2281" s="221">
        <f>(Q5366*10000)*TEA!$M$15*10^-6</f>
        <v>31.339802823119996</v>
      </c>
      <c r="R2281" s="221">
        <f>(R5366*10000)*TEA!$O$15*10^-6</f>
        <v>31.339802823119996</v>
      </c>
      <c r="AA2281">
        <f t="shared" si="216"/>
        <v>1</v>
      </c>
      <c r="AB2281" s="197">
        <v>42127</v>
      </c>
      <c r="AC2281" s="197">
        <v>0</v>
      </c>
      <c r="AD2281" s="197">
        <f t="shared" si="215"/>
        <v>0</v>
      </c>
      <c r="AE2281" s="197">
        <v>287</v>
      </c>
      <c r="AJ2281">
        <v>0</v>
      </c>
      <c r="AK2281">
        <v>0</v>
      </c>
      <c r="AU2281" s="198">
        <v>0.27272727299999999</v>
      </c>
      <c r="AV2281" s="6">
        <v>0</v>
      </c>
      <c r="AW2281" s="198">
        <v>0.38356000000000001</v>
      </c>
      <c r="BO2281" s="198"/>
      <c r="BP2281" s="354">
        <f t="shared" si="211"/>
        <v>0</v>
      </c>
      <c r="BQ2281" s="354">
        <f t="shared" si="212"/>
        <v>0</v>
      </c>
      <c r="BR2281" s="354">
        <f t="shared" si="213"/>
        <v>704.52300800000012</v>
      </c>
      <c r="CG2281" s="198"/>
      <c r="CH2281">
        <f>(Transest!$J$14/HexExtSoy!$K$4)</f>
        <v>0.20257267294641951</v>
      </c>
      <c r="CI2281">
        <f>(HydroProcOil!$K$14/HexExtSoy!$K$4)</f>
        <v>0.10977777777777777</v>
      </c>
      <c r="CJ2281">
        <f>(StarchFerm!$K$24/StarchFerm!$K$4)</f>
        <v>0.33157302630665886</v>
      </c>
      <c r="CY2281" s="198"/>
      <c r="CZ2281">
        <f>BP2281*CH2281*1000*LCI!$E$93</f>
        <v>0</v>
      </c>
      <c r="DA2281">
        <f>BQ2281*CI2281*1000*(LCI!$E$99)</f>
        <v>0</v>
      </c>
      <c r="DB2281">
        <f>BR2281*CJ2281*1000*(LCI!$E$96)</f>
        <v>6295542.2570679607</v>
      </c>
    </row>
    <row r="2282" spans="1:106" x14ac:dyDescent="0.25">
      <c r="A2282" s="197">
        <v>42129</v>
      </c>
      <c r="B2282" s="197" t="s">
        <v>1996</v>
      </c>
      <c r="C2282" s="197" t="s">
        <v>2029</v>
      </c>
      <c r="D2282" s="197">
        <v>-79.462663399999997</v>
      </c>
      <c r="E2282" s="197">
        <v>40.314030000000002</v>
      </c>
      <c r="F2282">
        <v>3.15</v>
      </c>
      <c r="G2282">
        <f t="shared" si="214"/>
        <v>3.15</v>
      </c>
      <c r="H2282" s="198">
        <v>9.09</v>
      </c>
      <c r="Q2282" s="221">
        <f>(Q5367*10000)*TEA!$M$15*10^-6</f>
        <v>36.081851985</v>
      </c>
      <c r="R2282" s="221">
        <f>(R5367*10000)*TEA!$O$15*10^-6</f>
        <v>36.081851985</v>
      </c>
      <c r="AA2282">
        <f t="shared" si="216"/>
        <v>1</v>
      </c>
      <c r="AB2282" s="197">
        <v>42129</v>
      </c>
      <c r="AC2282" s="197">
        <v>5846</v>
      </c>
      <c r="AD2282" s="197">
        <f t="shared" si="215"/>
        <v>5846</v>
      </c>
      <c r="AE2282" s="197">
        <v>9046</v>
      </c>
      <c r="AJ2282">
        <v>0</v>
      </c>
      <c r="AK2282">
        <v>0</v>
      </c>
      <c r="AU2282" s="198">
        <v>0.27272727299999999</v>
      </c>
      <c r="AV2282" s="6">
        <v>0</v>
      </c>
      <c r="AW2282" s="198">
        <v>0.38356000000000001</v>
      </c>
      <c r="BO2282" s="198"/>
      <c r="BP2282" s="354">
        <f t="shared" si="211"/>
        <v>5022.2454595676991</v>
      </c>
      <c r="BQ2282" s="354">
        <f t="shared" si="212"/>
        <v>0</v>
      </c>
      <c r="BR2282" s="354">
        <f t="shared" si="213"/>
        <v>31539.425378399999</v>
      </c>
      <c r="CG2282" s="198"/>
      <c r="CH2282">
        <f>(Transest!$J$14/HexExtSoy!$K$4)</f>
        <v>0.20257267294641951</v>
      </c>
      <c r="CI2282">
        <f>(HydroProcOil!$K$14/HexExtSoy!$K$4)</f>
        <v>0.10977777777777777</v>
      </c>
      <c r="CJ2282">
        <f>(StarchFerm!$K$24/StarchFerm!$K$4)</f>
        <v>0.33157302630665886</v>
      </c>
      <c r="CY2282" s="198"/>
      <c r="CZ2282">
        <f>BP2282*CH2282*1000*LCI!$E$93</f>
        <v>38405705.68189621</v>
      </c>
      <c r="DA2282">
        <f>BQ2282*CI2282*1000*(LCI!$E$99)</f>
        <v>0</v>
      </c>
      <c r="DB2282">
        <f>BR2282*CJ2282*1000*(LCI!$E$96)</f>
        <v>281832932.32257199</v>
      </c>
    </row>
    <row r="2283" spans="1:106" x14ac:dyDescent="0.25">
      <c r="A2283" s="197">
        <v>42131</v>
      </c>
      <c r="B2283" s="197" t="s">
        <v>1996</v>
      </c>
      <c r="C2283" s="197" t="s">
        <v>1801</v>
      </c>
      <c r="D2283" s="197">
        <v>-76.029758999999999</v>
      </c>
      <c r="E2283" s="197">
        <v>41.516240000000003</v>
      </c>
      <c r="F2283">
        <v>2.69</v>
      </c>
      <c r="G2283">
        <f t="shared" si="214"/>
        <v>2.69</v>
      </c>
      <c r="H2283" s="198">
        <v>7.59</v>
      </c>
      <c r="Q2283" s="221">
        <f>(Q5368*10000)*TEA!$M$15*10^-6</f>
        <v>32.32744534610999</v>
      </c>
      <c r="R2283" s="221">
        <f>(R5368*10000)*TEA!$O$15*10^-6</f>
        <v>32.32744534610999</v>
      </c>
      <c r="AA2283">
        <f t="shared" si="216"/>
        <v>1</v>
      </c>
      <c r="AB2283" s="197">
        <v>42131</v>
      </c>
      <c r="AC2283" s="197">
        <v>370</v>
      </c>
      <c r="AD2283" s="197">
        <f t="shared" si="215"/>
        <v>370</v>
      </c>
      <c r="AE2283" s="197">
        <v>967</v>
      </c>
      <c r="AJ2283">
        <v>0</v>
      </c>
      <c r="AK2283">
        <v>0</v>
      </c>
      <c r="AU2283" s="198">
        <v>0.27272727299999999</v>
      </c>
      <c r="AV2283" s="6">
        <v>0</v>
      </c>
      <c r="AW2283" s="198">
        <v>0.38356000000000001</v>
      </c>
      <c r="BO2283" s="198"/>
      <c r="BP2283" s="354">
        <f t="shared" si="211"/>
        <v>271.4454548169</v>
      </c>
      <c r="BQ2283" s="354">
        <f t="shared" si="212"/>
        <v>0</v>
      </c>
      <c r="BR2283" s="354">
        <f t="shared" si="213"/>
        <v>2815.1501268000002</v>
      </c>
      <c r="CG2283" s="198"/>
      <c r="CH2283">
        <f>(Transest!$J$14/HexExtSoy!$K$4)</f>
        <v>0.20257267294641951</v>
      </c>
      <c r="CI2283">
        <f>(HydroProcOil!$K$14/HexExtSoy!$K$4)</f>
        <v>0.10977777777777777</v>
      </c>
      <c r="CJ2283">
        <f>(StarchFerm!$K$24/StarchFerm!$K$4)</f>
        <v>0.33157302630665886</v>
      </c>
      <c r="CY2283" s="198"/>
      <c r="CZ2283">
        <f>BP2283*CH2283*1000*LCI!$E$93</f>
        <v>2075775.533138453</v>
      </c>
      <c r="DA2283">
        <f>BQ2283*CI2283*1000*(LCI!$E$99)</f>
        <v>0</v>
      </c>
      <c r="DB2283">
        <f>BR2283*CJ2283*1000*(LCI!$E$96)</f>
        <v>25155880.478015032</v>
      </c>
    </row>
    <row r="2284" spans="1:106" x14ac:dyDescent="0.25">
      <c r="A2284" s="197">
        <v>42133</v>
      </c>
      <c r="B2284" s="197" t="s">
        <v>1996</v>
      </c>
      <c r="C2284" s="197" t="s">
        <v>1402</v>
      </c>
      <c r="D2284" s="197">
        <v>-76.730104999999995</v>
      </c>
      <c r="E2284" s="197">
        <v>39.925910000000002</v>
      </c>
      <c r="F2284">
        <v>3.53</v>
      </c>
      <c r="G2284">
        <f t="shared" si="214"/>
        <v>3.53</v>
      </c>
      <c r="H2284" s="198">
        <v>10.43</v>
      </c>
      <c r="Q2284" s="221">
        <f>(Q5369*10000)*TEA!$M$15*10^-6</f>
        <v>40.662909512099993</v>
      </c>
      <c r="R2284" s="221">
        <f>(R5369*10000)*TEA!$O$15*10^-6</f>
        <v>40.662909512099993</v>
      </c>
      <c r="AA2284">
        <f t="shared" si="216"/>
        <v>1</v>
      </c>
      <c r="AB2284" s="197">
        <v>42133</v>
      </c>
      <c r="AC2284" s="197">
        <v>20204</v>
      </c>
      <c r="AD2284" s="197">
        <f t="shared" si="215"/>
        <v>20204</v>
      </c>
      <c r="AE2284" s="197">
        <v>29900</v>
      </c>
      <c r="AJ2284">
        <v>0</v>
      </c>
      <c r="AK2284">
        <v>0</v>
      </c>
      <c r="AU2284" s="198">
        <v>0.27272727299999999</v>
      </c>
      <c r="AV2284" s="6">
        <v>0</v>
      </c>
      <c r="AW2284" s="198">
        <v>0.38356000000000001</v>
      </c>
      <c r="BO2284" s="198"/>
      <c r="BP2284" s="354">
        <f t="shared" si="211"/>
        <v>19450.941837632759</v>
      </c>
      <c r="BQ2284" s="354">
        <f t="shared" si="212"/>
        <v>0</v>
      </c>
      <c r="BR2284" s="354">
        <f t="shared" si="213"/>
        <v>119615.87092</v>
      </c>
      <c r="CG2284" s="198"/>
      <c r="CH2284">
        <f>(Transest!$J$14/HexExtSoy!$K$4)</f>
        <v>0.20257267294641951</v>
      </c>
      <c r="CI2284">
        <f>(HydroProcOil!$K$14/HexExtSoy!$K$4)</f>
        <v>0.10977777777777777</v>
      </c>
      <c r="CJ2284">
        <f>(StarchFerm!$K$24/StarchFerm!$K$4)</f>
        <v>0.33157302630665886</v>
      </c>
      <c r="CY2284" s="198"/>
      <c r="CZ2284">
        <f>BP2284*CH2284*1000*LCI!$E$93</f>
        <v>148743655.29639149</v>
      </c>
      <c r="DA2284">
        <f>BQ2284*CI2284*1000*(LCI!$E$99)</f>
        <v>0</v>
      </c>
      <c r="DB2284">
        <f>BR2284*CJ2284*1000*(LCI!$E$96)</f>
        <v>1068874630.6960162</v>
      </c>
    </row>
    <row r="2285" spans="1:106" x14ac:dyDescent="0.25">
      <c r="A2285" s="197">
        <v>44001</v>
      </c>
      <c r="B2285" s="197" t="s">
        <v>2030</v>
      </c>
      <c r="C2285" s="197" t="s">
        <v>1424</v>
      </c>
      <c r="D2285" s="197">
        <v>-71.254845299999999</v>
      </c>
      <c r="E2285" s="197">
        <v>41.712479999999999</v>
      </c>
      <c r="F2285">
        <v>0</v>
      </c>
      <c r="G2285">
        <f t="shared" si="214"/>
        <v>0</v>
      </c>
      <c r="H2285" s="198">
        <v>0</v>
      </c>
      <c r="Q2285" s="221">
        <f>(Q5370*10000)*TEA!$M$15*10^-6</f>
        <v>36.921246091199997</v>
      </c>
      <c r="R2285" s="221">
        <f>(R5370*10000)*TEA!$O$15*10^-6</f>
        <v>36.921246091199997</v>
      </c>
      <c r="AA2285">
        <f t="shared" si="216"/>
        <v>1</v>
      </c>
      <c r="AB2285" s="197">
        <v>44001</v>
      </c>
      <c r="AC2285" s="197">
        <v>0</v>
      </c>
      <c r="AD2285" s="197">
        <f t="shared" si="215"/>
        <v>0</v>
      </c>
      <c r="AE2285" s="197">
        <v>0</v>
      </c>
      <c r="AJ2285">
        <v>0</v>
      </c>
      <c r="AK2285">
        <v>0</v>
      </c>
      <c r="AU2285" s="198">
        <v>0.27272727299999999</v>
      </c>
      <c r="AV2285" s="6">
        <v>0</v>
      </c>
      <c r="AW2285" s="198">
        <v>0.38356000000000001</v>
      </c>
      <c r="BO2285" s="198"/>
      <c r="BP2285" s="354">
        <f t="shared" si="211"/>
        <v>0</v>
      </c>
      <c r="BQ2285" s="354">
        <f t="shared" si="212"/>
        <v>0</v>
      </c>
      <c r="BR2285" s="354">
        <f t="shared" si="213"/>
        <v>0</v>
      </c>
      <c r="CG2285" s="198"/>
      <c r="CH2285">
        <f>(Transest!$J$14/HexExtSoy!$K$4)</f>
        <v>0.20257267294641951</v>
      </c>
      <c r="CI2285">
        <f>(HydroProcOil!$K$14/HexExtSoy!$K$4)</f>
        <v>0.10977777777777777</v>
      </c>
      <c r="CJ2285">
        <f>(StarchFerm!$K$24/StarchFerm!$K$4)</f>
        <v>0.33157302630665886</v>
      </c>
      <c r="CY2285" s="198"/>
      <c r="CZ2285">
        <f>BP2285*CH2285*1000*LCI!$E$93</f>
        <v>0</v>
      </c>
      <c r="DA2285">
        <f>BQ2285*CI2285*1000*(LCI!$E$99)</f>
        <v>0</v>
      </c>
      <c r="DB2285">
        <f>BR2285*CJ2285*1000*(LCI!$E$96)</f>
        <v>0</v>
      </c>
    </row>
    <row r="2286" spans="1:106" x14ac:dyDescent="0.25">
      <c r="A2286" s="197">
        <v>44003</v>
      </c>
      <c r="B2286" s="197" t="s">
        <v>2030</v>
      </c>
      <c r="C2286" s="197" t="s">
        <v>856</v>
      </c>
      <c r="D2286" s="197">
        <v>-71.572059899999999</v>
      </c>
      <c r="E2286" s="197">
        <v>41.679209999999998</v>
      </c>
      <c r="F2286">
        <v>0</v>
      </c>
      <c r="G2286">
        <f t="shared" si="214"/>
        <v>0</v>
      </c>
      <c r="H2286" s="198">
        <v>0</v>
      </c>
      <c r="Q2286" s="221">
        <f>(Q5371*10000)*TEA!$M$15*10^-6</f>
        <v>36.759975553350003</v>
      </c>
      <c r="R2286" s="221">
        <f>(R5371*10000)*TEA!$O$15*10^-6</f>
        <v>36.759975553350003</v>
      </c>
      <c r="AA2286">
        <f t="shared" si="216"/>
        <v>1</v>
      </c>
      <c r="AB2286" s="197">
        <v>44003</v>
      </c>
      <c r="AC2286" s="197">
        <v>0</v>
      </c>
      <c r="AD2286" s="197">
        <f t="shared" si="215"/>
        <v>0</v>
      </c>
      <c r="AE2286" s="197">
        <v>0</v>
      </c>
      <c r="AJ2286">
        <v>0</v>
      </c>
      <c r="AK2286">
        <v>0</v>
      </c>
      <c r="AU2286" s="198">
        <v>0.27272727299999999</v>
      </c>
      <c r="AV2286" s="6">
        <v>0</v>
      </c>
      <c r="AW2286" s="198">
        <v>0.38356000000000001</v>
      </c>
      <c r="BO2286" s="198"/>
      <c r="BP2286" s="354">
        <f t="shared" si="211"/>
        <v>0</v>
      </c>
      <c r="BQ2286" s="354">
        <f t="shared" si="212"/>
        <v>0</v>
      </c>
      <c r="BR2286" s="354">
        <f t="shared" si="213"/>
        <v>0</v>
      </c>
      <c r="CG2286" s="198"/>
      <c r="CH2286">
        <f>(Transest!$J$14/HexExtSoy!$K$4)</f>
        <v>0.20257267294641951</v>
      </c>
      <c r="CI2286">
        <f>(HydroProcOil!$K$14/HexExtSoy!$K$4)</f>
        <v>0.10977777777777777</v>
      </c>
      <c r="CJ2286">
        <f>(StarchFerm!$K$24/StarchFerm!$K$4)</f>
        <v>0.33157302630665886</v>
      </c>
      <c r="CY2286" s="198"/>
      <c r="CZ2286">
        <f>BP2286*CH2286*1000*LCI!$E$93</f>
        <v>0</v>
      </c>
      <c r="DA2286">
        <f>BQ2286*CI2286*1000*(LCI!$E$99)</f>
        <v>0</v>
      </c>
      <c r="DB2286">
        <f>BR2286*CJ2286*1000*(LCI!$E$96)</f>
        <v>0</v>
      </c>
    </row>
    <row r="2287" spans="1:106" x14ac:dyDescent="0.25">
      <c r="A2287" s="197">
        <v>44005</v>
      </c>
      <c r="B2287" s="197" t="s">
        <v>2030</v>
      </c>
      <c r="C2287" s="197" t="s">
        <v>2031</v>
      </c>
      <c r="D2287" s="197">
        <v>-71.230306600000006</v>
      </c>
      <c r="E2287" s="197">
        <v>41.565510000000003</v>
      </c>
      <c r="F2287">
        <v>0</v>
      </c>
      <c r="G2287">
        <f t="shared" si="214"/>
        <v>0</v>
      </c>
      <c r="H2287" s="198">
        <v>5.6</v>
      </c>
      <c r="Q2287" s="221">
        <f>(Q5372*10000)*TEA!$M$15*10^-6</f>
        <v>37.340548057349991</v>
      </c>
      <c r="R2287" s="221">
        <f>(R5372*10000)*TEA!$O$15*10^-6</f>
        <v>37.340548057349991</v>
      </c>
      <c r="AA2287">
        <f t="shared" si="216"/>
        <v>1</v>
      </c>
      <c r="AB2287" s="197">
        <v>44005</v>
      </c>
      <c r="AC2287" s="197">
        <v>0</v>
      </c>
      <c r="AD2287" s="197">
        <f t="shared" si="215"/>
        <v>0</v>
      </c>
      <c r="AE2287" s="197">
        <v>38</v>
      </c>
      <c r="AJ2287">
        <v>0</v>
      </c>
      <c r="AK2287">
        <v>0</v>
      </c>
      <c r="AU2287" s="198">
        <v>0.27272727299999999</v>
      </c>
      <c r="AV2287" s="6">
        <v>0</v>
      </c>
      <c r="AW2287" s="198">
        <v>0.38356000000000001</v>
      </c>
      <c r="BO2287" s="198"/>
      <c r="BP2287" s="354">
        <f t="shared" si="211"/>
        <v>0</v>
      </c>
      <c r="BQ2287" s="354">
        <f t="shared" si="212"/>
        <v>0</v>
      </c>
      <c r="BR2287" s="354">
        <f t="shared" si="213"/>
        <v>81.621567999999996</v>
      </c>
      <c r="CG2287" s="198"/>
      <c r="CH2287">
        <f>(Transest!$J$14/HexExtSoy!$K$4)</f>
        <v>0.20257267294641951</v>
      </c>
      <c r="CI2287">
        <f>(HydroProcOil!$K$14/HexExtSoy!$K$4)</f>
        <v>0.10977777777777777</v>
      </c>
      <c r="CJ2287">
        <f>(StarchFerm!$K$24/StarchFerm!$K$4)</f>
        <v>0.33157302630665886</v>
      </c>
      <c r="CY2287" s="198"/>
      <c r="CZ2287">
        <f>BP2287*CH2287*1000*LCI!$E$93</f>
        <v>0</v>
      </c>
      <c r="DA2287">
        <f>BQ2287*CI2287*1000*(LCI!$E$99)</f>
        <v>0</v>
      </c>
      <c r="DB2287">
        <f>BR2287*CJ2287*1000*(LCI!$E$96)</f>
        <v>729361.60295299522</v>
      </c>
    </row>
    <row r="2288" spans="1:106" x14ac:dyDescent="0.25">
      <c r="A2288" s="197">
        <v>44007</v>
      </c>
      <c r="B2288" s="197" t="s">
        <v>2030</v>
      </c>
      <c r="C2288" s="197" t="s">
        <v>2032</v>
      </c>
      <c r="D2288" s="197">
        <v>-71.574679200000006</v>
      </c>
      <c r="E2288" s="197">
        <v>41.875109999999999</v>
      </c>
      <c r="F2288">
        <v>0</v>
      </c>
      <c r="G2288">
        <f t="shared" si="214"/>
        <v>0</v>
      </c>
      <c r="H2288" s="198">
        <v>0</v>
      </c>
      <c r="Q2288" s="221">
        <f>(Q5373*10000)*TEA!$M$15*10^-6</f>
        <v>36.071586458549994</v>
      </c>
      <c r="R2288" s="221">
        <f>(R5373*10000)*TEA!$O$15*10^-6</f>
        <v>36.071586458549994</v>
      </c>
      <c r="AA2288">
        <f t="shared" si="216"/>
        <v>1</v>
      </c>
      <c r="AB2288" s="197">
        <v>44007</v>
      </c>
      <c r="AC2288" s="197">
        <v>0</v>
      </c>
      <c r="AD2288" s="197">
        <f t="shared" si="215"/>
        <v>0</v>
      </c>
      <c r="AE2288" s="197">
        <v>0</v>
      </c>
      <c r="AJ2288">
        <v>0</v>
      </c>
      <c r="AK2288">
        <v>0</v>
      </c>
      <c r="AU2288" s="198">
        <v>0.27272727299999999</v>
      </c>
      <c r="AV2288" s="6">
        <v>0</v>
      </c>
      <c r="AW2288" s="198">
        <v>0.38356000000000001</v>
      </c>
      <c r="BO2288" s="198"/>
      <c r="BP2288" s="354">
        <f t="shared" si="211"/>
        <v>0</v>
      </c>
      <c r="BQ2288" s="354">
        <f t="shared" si="212"/>
        <v>0</v>
      </c>
      <c r="BR2288" s="354">
        <f t="shared" si="213"/>
        <v>0</v>
      </c>
      <c r="CG2288" s="198"/>
      <c r="CH2288">
        <f>(Transest!$J$14/HexExtSoy!$K$4)</f>
        <v>0.20257267294641951</v>
      </c>
      <c r="CI2288">
        <f>(HydroProcOil!$K$14/HexExtSoy!$K$4)</f>
        <v>0.10977777777777777</v>
      </c>
      <c r="CJ2288">
        <f>(StarchFerm!$K$24/StarchFerm!$K$4)</f>
        <v>0.33157302630665886</v>
      </c>
      <c r="CY2288" s="198"/>
      <c r="CZ2288">
        <f>BP2288*CH2288*1000*LCI!$E$93</f>
        <v>0</v>
      </c>
      <c r="DA2288">
        <f>BQ2288*CI2288*1000*(LCI!$E$99)</f>
        <v>0</v>
      </c>
      <c r="DB2288">
        <f>BR2288*CJ2288*1000*(LCI!$E$96)</f>
        <v>0</v>
      </c>
    </row>
    <row r="2289" spans="1:106" x14ac:dyDescent="0.25">
      <c r="A2289" s="197">
        <v>44009</v>
      </c>
      <c r="B2289" s="197" t="s">
        <v>2030</v>
      </c>
      <c r="C2289" s="197" t="s">
        <v>656</v>
      </c>
      <c r="D2289" s="197">
        <v>-71.623403400000001</v>
      </c>
      <c r="E2289" s="197">
        <v>41.488590000000002</v>
      </c>
      <c r="F2289">
        <v>0</v>
      </c>
      <c r="G2289">
        <f t="shared" si="214"/>
        <v>0</v>
      </c>
      <c r="H2289" s="198">
        <v>5.1100000000000003</v>
      </c>
      <c r="Q2289" s="221">
        <f>(Q5374*10000)*TEA!$M$15*10^-6</f>
        <v>37.382946961049996</v>
      </c>
      <c r="R2289" s="221">
        <f>(R5374*10000)*TEA!$O$15*10^-6</f>
        <v>37.382946961049996</v>
      </c>
      <c r="AA2289">
        <f t="shared" si="216"/>
        <v>1</v>
      </c>
      <c r="AB2289" s="197">
        <v>44009</v>
      </c>
      <c r="AC2289" s="197">
        <v>0</v>
      </c>
      <c r="AD2289" s="197">
        <f t="shared" si="215"/>
        <v>0</v>
      </c>
      <c r="AE2289" s="197">
        <v>11</v>
      </c>
      <c r="AJ2289">
        <v>0</v>
      </c>
      <c r="AK2289">
        <v>0</v>
      </c>
      <c r="AU2289" s="198">
        <v>0.27272727299999999</v>
      </c>
      <c r="AV2289" s="6">
        <v>0</v>
      </c>
      <c r="AW2289" s="198">
        <v>0.38356000000000001</v>
      </c>
      <c r="BO2289" s="198"/>
      <c r="BP2289" s="354">
        <f t="shared" si="211"/>
        <v>0</v>
      </c>
      <c r="BQ2289" s="354">
        <f t="shared" si="212"/>
        <v>0</v>
      </c>
      <c r="BR2289" s="354">
        <f t="shared" si="213"/>
        <v>21.559907600000003</v>
      </c>
      <c r="CG2289" s="198"/>
      <c r="CH2289">
        <f>(Transest!$J$14/HexExtSoy!$K$4)</f>
        <v>0.20257267294641951</v>
      </c>
      <c r="CI2289">
        <f>(HydroProcOil!$K$14/HexExtSoy!$K$4)</f>
        <v>0.10977777777777777</v>
      </c>
      <c r="CJ2289">
        <f>(StarchFerm!$K$24/StarchFerm!$K$4)</f>
        <v>0.33157302630665886</v>
      </c>
      <c r="CY2289" s="198"/>
      <c r="CZ2289">
        <f>BP2289*CH2289*1000*LCI!$E$93</f>
        <v>0</v>
      </c>
      <c r="DA2289">
        <f>BQ2289*CI2289*1000*(LCI!$E$99)</f>
        <v>0</v>
      </c>
      <c r="DB2289">
        <f>BR2289*CJ2289*1000*(LCI!$E$96)</f>
        <v>192657.02867475504</v>
      </c>
    </row>
    <row r="2290" spans="1:106" x14ac:dyDescent="0.25">
      <c r="A2290" s="197">
        <v>45001</v>
      </c>
      <c r="B2290" s="197" t="s">
        <v>2033</v>
      </c>
      <c r="C2290" s="197" t="s">
        <v>2034</v>
      </c>
      <c r="D2290" s="197">
        <v>-82.458508100000003</v>
      </c>
      <c r="E2290" s="197">
        <v>34.23021</v>
      </c>
      <c r="F2290">
        <v>2.12</v>
      </c>
      <c r="G2290">
        <f t="shared" si="214"/>
        <v>2.12</v>
      </c>
      <c r="H2290" s="198">
        <v>0</v>
      </c>
      <c r="Q2290" s="221">
        <f>(Q5375*10000)*TEA!$M$15*10^-6</f>
        <v>53.503821825299994</v>
      </c>
      <c r="R2290" s="221">
        <f>(R5375*10000)*TEA!$O$15*10^-6</f>
        <v>53.503821825299994</v>
      </c>
      <c r="AA2290">
        <f t="shared" si="216"/>
        <v>1</v>
      </c>
      <c r="AB2290" s="197">
        <v>45001</v>
      </c>
      <c r="AC2290" s="197">
        <v>103</v>
      </c>
      <c r="AD2290" s="197">
        <f t="shared" si="215"/>
        <v>103</v>
      </c>
      <c r="AE2290" s="197">
        <v>0</v>
      </c>
      <c r="AJ2290">
        <v>0</v>
      </c>
      <c r="AK2290">
        <v>0</v>
      </c>
      <c r="AU2290" s="198">
        <v>0.27272727299999999</v>
      </c>
      <c r="AV2290" s="6">
        <v>0</v>
      </c>
      <c r="AW2290" s="198">
        <v>0.38356000000000001</v>
      </c>
      <c r="BO2290" s="198"/>
      <c r="BP2290" s="354">
        <f t="shared" si="211"/>
        <v>59.55272733228</v>
      </c>
      <c r="BQ2290" s="354">
        <f t="shared" si="212"/>
        <v>0</v>
      </c>
      <c r="BR2290" s="354">
        <f t="shared" si="213"/>
        <v>0</v>
      </c>
      <c r="CG2290" s="198"/>
      <c r="CH2290">
        <f>(Transest!$J$14/HexExtSoy!$K$4)</f>
        <v>0.20257267294641951</v>
      </c>
      <c r="CI2290">
        <f>(HydroProcOil!$K$14/HexExtSoy!$K$4)</f>
        <v>0.10977777777777777</v>
      </c>
      <c r="CJ2290">
        <f>(StarchFerm!$K$24/StarchFerm!$K$4)</f>
        <v>0.33157302630665886</v>
      </c>
      <c r="CY2290" s="198"/>
      <c r="CZ2290">
        <f>BP2290*CH2290*1000*LCI!$E$93</f>
        <v>455406.75717483432</v>
      </c>
      <c r="DA2290">
        <f>BQ2290*CI2290*1000*(LCI!$E$99)</f>
        <v>0</v>
      </c>
      <c r="DB2290">
        <f>BR2290*CJ2290*1000*(LCI!$E$96)</f>
        <v>0</v>
      </c>
    </row>
    <row r="2291" spans="1:106" x14ac:dyDescent="0.25">
      <c r="A2291" s="197">
        <v>45003</v>
      </c>
      <c r="B2291" s="197" t="s">
        <v>2033</v>
      </c>
      <c r="C2291" s="197" t="s">
        <v>2035</v>
      </c>
      <c r="D2291" s="197">
        <v>-81.646937899999998</v>
      </c>
      <c r="E2291" s="197">
        <v>33.551180000000002</v>
      </c>
      <c r="F2291">
        <v>1.89</v>
      </c>
      <c r="G2291">
        <f t="shared" si="214"/>
        <v>1.89</v>
      </c>
      <c r="H2291" s="198">
        <v>10.76</v>
      </c>
      <c r="Q2291" s="221">
        <f>(Q5376*10000)*TEA!$M$15*10^-6</f>
        <v>56.416212060749999</v>
      </c>
      <c r="R2291" s="221">
        <f>(R5376*10000)*TEA!$O$15*10^-6</f>
        <v>56.416212060749999</v>
      </c>
      <c r="AA2291">
        <f t="shared" si="216"/>
        <v>1</v>
      </c>
      <c r="AB2291" s="197">
        <v>45003</v>
      </c>
      <c r="AC2291" s="197">
        <v>1263</v>
      </c>
      <c r="AD2291" s="197">
        <f t="shared" si="215"/>
        <v>1263</v>
      </c>
      <c r="AE2291" s="197">
        <v>2558</v>
      </c>
      <c r="AJ2291">
        <v>0</v>
      </c>
      <c r="AK2291">
        <v>0</v>
      </c>
      <c r="AU2291" s="198">
        <v>0.27272727299999999</v>
      </c>
      <c r="AV2291" s="6">
        <v>0</v>
      </c>
      <c r="AW2291" s="198">
        <v>0.38356000000000001</v>
      </c>
      <c r="BO2291" s="198"/>
      <c r="BP2291" s="354">
        <f t="shared" si="211"/>
        <v>651.01909156010993</v>
      </c>
      <c r="BQ2291" s="354">
        <f t="shared" si="212"/>
        <v>0</v>
      </c>
      <c r="BR2291" s="354">
        <f t="shared" si="213"/>
        <v>10557.136124799999</v>
      </c>
      <c r="CG2291" s="198"/>
      <c r="CH2291">
        <f>(Transest!$J$14/HexExtSoy!$K$4)</f>
        <v>0.20257267294641951</v>
      </c>
      <c r="CI2291">
        <f>(HydroProcOil!$K$14/HexExtSoy!$K$4)</f>
        <v>0.10977777777777777</v>
      </c>
      <c r="CJ2291">
        <f>(StarchFerm!$K$24/StarchFerm!$K$4)</f>
        <v>0.33157302630665886</v>
      </c>
      <c r="CY2291" s="198"/>
      <c r="CZ2291">
        <f>BP2291*CH2291*1000*LCI!$E$93</f>
        <v>4978420.0762471687</v>
      </c>
      <c r="DA2291">
        <f>BQ2291*CI2291*1000*(LCI!$E$99)</f>
        <v>0</v>
      </c>
      <c r="DB2291">
        <f>BR2291*CJ2291*1000*(LCI!$E$96)</f>
        <v>94337439.420143232</v>
      </c>
    </row>
    <row r="2292" spans="1:106" x14ac:dyDescent="0.25">
      <c r="A2292" s="197">
        <v>45005</v>
      </c>
      <c r="B2292" s="197" t="s">
        <v>2033</v>
      </c>
      <c r="C2292" s="197" t="s">
        <v>2036</v>
      </c>
      <c r="D2292" s="197">
        <v>-81.356732899999997</v>
      </c>
      <c r="E2292" s="197">
        <v>32.99436</v>
      </c>
      <c r="F2292">
        <v>2.42</v>
      </c>
      <c r="G2292">
        <f t="shared" si="214"/>
        <v>2.42</v>
      </c>
      <c r="H2292" s="198">
        <v>8.07</v>
      </c>
      <c r="Q2292" s="221">
        <f>(Q5377*10000)*TEA!$M$15*10^-6</f>
        <v>57.261772703250003</v>
      </c>
      <c r="R2292" s="221">
        <f>(R5377*10000)*TEA!$O$15*10^-6</f>
        <v>57.261772703250003</v>
      </c>
      <c r="AA2292">
        <f t="shared" si="216"/>
        <v>1</v>
      </c>
      <c r="AB2292" s="197">
        <v>45005</v>
      </c>
      <c r="AC2292" s="197">
        <v>3028</v>
      </c>
      <c r="AD2292" s="197">
        <f t="shared" si="215"/>
        <v>3028</v>
      </c>
      <c r="AE2292" s="197">
        <v>3159</v>
      </c>
      <c r="AJ2292">
        <v>0</v>
      </c>
      <c r="AK2292">
        <v>0</v>
      </c>
      <c r="AU2292" s="198">
        <v>0.27272727299999999</v>
      </c>
      <c r="AV2292" s="6">
        <v>0</v>
      </c>
      <c r="AW2292" s="198">
        <v>0.38356000000000001</v>
      </c>
      <c r="BO2292" s="198"/>
      <c r="BP2292" s="354">
        <f t="shared" si="211"/>
        <v>1998.48000199848</v>
      </c>
      <c r="BQ2292" s="354">
        <f t="shared" si="212"/>
        <v>0</v>
      </c>
      <c r="BR2292" s="354">
        <f t="shared" si="213"/>
        <v>9778.1449428000014</v>
      </c>
      <c r="CG2292" s="198"/>
      <c r="CH2292">
        <f>(Transest!$J$14/HexExtSoy!$K$4)</f>
        <v>0.20257267294641951</v>
      </c>
      <c r="CI2292">
        <f>(HydroProcOil!$K$14/HexExtSoy!$K$4)</f>
        <v>0.10977777777777777</v>
      </c>
      <c r="CJ2292">
        <f>(StarchFerm!$K$24/StarchFerm!$K$4)</f>
        <v>0.33157302630665886</v>
      </c>
      <c r="CY2292" s="198"/>
      <c r="CZ2292">
        <f>BP2292*CH2292*1000*LCI!$E$93</f>
        <v>15282613.202763619</v>
      </c>
      <c r="DA2292">
        <f>BQ2292*CI2292*1000*(LCI!$E$99)</f>
        <v>0</v>
      </c>
      <c r="DB2292">
        <f>BR2292*CJ2292*1000*(LCI!$E$96)</f>
        <v>87376457.523914933</v>
      </c>
    </row>
    <row r="2293" spans="1:106" x14ac:dyDescent="0.25">
      <c r="A2293" s="197">
        <v>45007</v>
      </c>
      <c r="B2293" s="197" t="s">
        <v>2033</v>
      </c>
      <c r="C2293" s="197" t="s">
        <v>1204</v>
      </c>
      <c r="D2293" s="197">
        <v>-82.646075100000004</v>
      </c>
      <c r="E2293" s="197">
        <v>34.519710000000003</v>
      </c>
      <c r="F2293">
        <v>1.43</v>
      </c>
      <c r="G2293">
        <f t="shared" si="214"/>
        <v>1.43</v>
      </c>
      <c r="H2293" s="198">
        <v>6.93</v>
      </c>
      <c r="Q2293" s="221">
        <f>(Q5378*10000)*TEA!$M$15*10^-6</f>
        <v>51.357052874249995</v>
      </c>
      <c r="R2293" s="221">
        <f>(R5378*10000)*TEA!$O$15*10^-6</f>
        <v>51.357052874249995</v>
      </c>
      <c r="AA2293">
        <f t="shared" si="216"/>
        <v>1</v>
      </c>
      <c r="AB2293" s="197">
        <v>45007</v>
      </c>
      <c r="AC2293" s="197">
        <v>2925</v>
      </c>
      <c r="AD2293" s="197">
        <f t="shared" si="215"/>
        <v>2925</v>
      </c>
      <c r="AE2293" s="197">
        <v>513</v>
      </c>
      <c r="AJ2293">
        <v>0</v>
      </c>
      <c r="AK2293">
        <v>0</v>
      </c>
      <c r="AU2293" s="198">
        <v>0.27272727299999999</v>
      </c>
      <c r="AV2293" s="6">
        <v>0</v>
      </c>
      <c r="AW2293" s="198">
        <v>0.38356000000000001</v>
      </c>
      <c r="BO2293" s="198"/>
      <c r="BP2293" s="354">
        <f t="shared" si="211"/>
        <v>1140.7500011407499</v>
      </c>
      <c r="BQ2293" s="354">
        <f t="shared" si="212"/>
        <v>0</v>
      </c>
      <c r="BR2293" s="354">
        <f t="shared" si="213"/>
        <v>1363.5903203999999</v>
      </c>
      <c r="CG2293" s="198"/>
      <c r="CH2293">
        <f>(Transest!$J$14/HexExtSoy!$K$4)</f>
        <v>0.20257267294641951</v>
      </c>
      <c r="CI2293">
        <f>(HydroProcOil!$K$14/HexExtSoy!$K$4)</f>
        <v>0.10977777777777777</v>
      </c>
      <c r="CJ2293">
        <f>(StarchFerm!$K$24/StarchFerm!$K$4)</f>
        <v>0.33157302630665886</v>
      </c>
      <c r="CY2293" s="198"/>
      <c r="CZ2293">
        <f>BP2293*CH2293*1000*LCI!$E$93</f>
        <v>8723450.3277754076</v>
      </c>
      <c r="DA2293">
        <f>BQ2293*CI2293*1000*(LCI!$E$99)</f>
        <v>0</v>
      </c>
      <c r="DB2293">
        <f>BR2293*CJ2293*1000*(LCI!$E$96)</f>
        <v>12184897.279333478</v>
      </c>
    </row>
    <row r="2294" spans="1:106" x14ac:dyDescent="0.25">
      <c r="A2294" s="197">
        <v>45009</v>
      </c>
      <c r="B2294" s="197" t="s">
        <v>2033</v>
      </c>
      <c r="C2294" s="197" t="s">
        <v>2037</v>
      </c>
      <c r="D2294" s="197">
        <v>-81.045866500000002</v>
      </c>
      <c r="E2294" s="197">
        <v>33.216169999999998</v>
      </c>
      <c r="F2294">
        <v>1.96</v>
      </c>
      <c r="G2294">
        <f t="shared" si="214"/>
        <v>1.96</v>
      </c>
      <c r="H2294" s="198">
        <v>8.92</v>
      </c>
      <c r="Q2294" s="221">
        <f>(Q5379*10000)*TEA!$M$15*10^-6</f>
        <v>56.925595001250002</v>
      </c>
      <c r="R2294" s="221">
        <f>(R5379*10000)*TEA!$O$15*10^-6</f>
        <v>56.925595001250002</v>
      </c>
      <c r="AA2294">
        <f t="shared" si="216"/>
        <v>1</v>
      </c>
      <c r="AB2294" s="197">
        <v>45009</v>
      </c>
      <c r="AC2294" s="197">
        <v>3243</v>
      </c>
      <c r="AD2294" s="197">
        <f t="shared" si="215"/>
        <v>3243</v>
      </c>
      <c r="AE2294" s="197">
        <v>2447</v>
      </c>
      <c r="AJ2294">
        <v>0</v>
      </c>
      <c r="AK2294">
        <v>0</v>
      </c>
      <c r="AU2294" s="198">
        <v>0.27272727299999999</v>
      </c>
      <c r="AV2294" s="6">
        <v>0</v>
      </c>
      <c r="AW2294" s="198">
        <v>0.38356000000000001</v>
      </c>
      <c r="BO2294" s="198"/>
      <c r="BP2294" s="354">
        <f t="shared" si="211"/>
        <v>1733.5309108244398</v>
      </c>
      <c r="BQ2294" s="354">
        <f t="shared" si="212"/>
        <v>0</v>
      </c>
      <c r="BR2294" s="354">
        <f t="shared" si="213"/>
        <v>8372.0561744000006</v>
      </c>
      <c r="CG2294" s="198"/>
      <c r="CH2294">
        <f>(Transest!$J$14/HexExtSoy!$K$4)</f>
        <v>0.20257267294641951</v>
      </c>
      <c r="CI2294">
        <f>(HydroProcOil!$K$14/HexExtSoy!$K$4)</f>
        <v>0.10977777777777777</v>
      </c>
      <c r="CJ2294">
        <f>(StarchFerm!$K$24/StarchFerm!$K$4)</f>
        <v>0.33157302630665886</v>
      </c>
      <c r="CY2294" s="198"/>
      <c r="CZ2294">
        <f>BP2294*CH2294*1000*LCI!$E$93</f>
        <v>13256516.131595787</v>
      </c>
      <c r="DA2294">
        <f>BQ2294*CI2294*1000*(LCI!$E$99)</f>
        <v>0</v>
      </c>
      <c r="DB2294">
        <f>BR2294*CJ2294*1000*(LCI!$E$96)</f>
        <v>74811798.658081487</v>
      </c>
    </row>
    <row r="2295" spans="1:106" x14ac:dyDescent="0.25">
      <c r="A2295" s="197">
        <v>45011</v>
      </c>
      <c r="B2295" s="197" t="s">
        <v>2033</v>
      </c>
      <c r="C2295" s="197" t="s">
        <v>2038</v>
      </c>
      <c r="D2295" s="197">
        <v>-81.441602099999997</v>
      </c>
      <c r="E2295" s="197">
        <v>33.267659999999999</v>
      </c>
      <c r="F2295">
        <v>1.82</v>
      </c>
      <c r="G2295">
        <f t="shared" si="214"/>
        <v>1.82</v>
      </c>
      <c r="H2295" s="198">
        <v>7.32</v>
      </c>
      <c r="Q2295" s="221">
        <f>(Q5380*10000)*TEA!$M$15*10^-6</f>
        <v>56.775572401950008</v>
      </c>
      <c r="R2295" s="221">
        <f>(R5380*10000)*TEA!$O$15*10^-6</f>
        <v>56.775572401950008</v>
      </c>
      <c r="AA2295">
        <f t="shared" si="216"/>
        <v>1</v>
      </c>
      <c r="AB2295" s="197">
        <v>45011</v>
      </c>
      <c r="AC2295" s="197">
        <v>577</v>
      </c>
      <c r="AD2295" s="197">
        <f t="shared" si="215"/>
        <v>577</v>
      </c>
      <c r="AE2295" s="197">
        <v>983</v>
      </c>
      <c r="AJ2295">
        <v>0</v>
      </c>
      <c r="AK2295">
        <v>0</v>
      </c>
      <c r="AU2295" s="198">
        <v>0.27272727299999999</v>
      </c>
      <c r="AV2295" s="6">
        <v>0</v>
      </c>
      <c r="AW2295" s="198">
        <v>0.38356000000000001</v>
      </c>
      <c r="BO2295" s="198"/>
      <c r="BP2295" s="354">
        <f t="shared" si="211"/>
        <v>286.40181846822003</v>
      </c>
      <c r="BQ2295" s="354">
        <f t="shared" si="212"/>
        <v>0</v>
      </c>
      <c r="BR2295" s="354">
        <f t="shared" si="213"/>
        <v>2759.9289936000005</v>
      </c>
      <c r="CG2295" s="198"/>
      <c r="CH2295">
        <f>(Transest!$J$14/HexExtSoy!$K$4)</f>
        <v>0.20257267294641951</v>
      </c>
      <c r="CI2295">
        <f>(HydroProcOil!$K$14/HexExtSoy!$K$4)</f>
        <v>0.10977777777777777</v>
      </c>
      <c r="CJ2295">
        <f>(StarchFerm!$K$24/StarchFerm!$K$4)</f>
        <v>0.33157302630665886</v>
      </c>
      <c r="CY2295" s="198"/>
      <c r="CZ2295">
        <f>BP2295*CH2295*1000*LCI!$E$93</f>
        <v>2190148.6168693011</v>
      </c>
      <c r="DA2295">
        <f>BQ2295*CI2295*1000*(LCI!$E$99)</f>
        <v>0</v>
      </c>
      <c r="DB2295">
        <f>BR2295*CJ2295*1000*(LCI!$E$96)</f>
        <v>24662430.337145001</v>
      </c>
    </row>
    <row r="2296" spans="1:106" x14ac:dyDescent="0.25">
      <c r="A2296" s="197">
        <v>45013</v>
      </c>
      <c r="B2296" s="197" t="s">
        <v>2033</v>
      </c>
      <c r="C2296" s="197" t="s">
        <v>1809</v>
      </c>
      <c r="D2296" s="197">
        <v>-80.781279900000001</v>
      </c>
      <c r="E2296" s="197">
        <v>32.371650000000002</v>
      </c>
      <c r="F2296">
        <v>2.08</v>
      </c>
      <c r="G2296">
        <f t="shared" si="214"/>
        <v>2.08</v>
      </c>
      <c r="H2296" s="198">
        <v>8.48</v>
      </c>
      <c r="Q2296" s="221">
        <f>(Q5381*10000)*TEA!$M$15*10^-6</f>
        <v>59.438473457400001</v>
      </c>
      <c r="R2296" s="221">
        <f>(R5381*10000)*TEA!$O$15*10^-6</f>
        <v>59.438473457400001</v>
      </c>
      <c r="AA2296">
        <f t="shared" si="216"/>
        <v>1</v>
      </c>
      <c r="AB2296" s="197">
        <v>45013</v>
      </c>
      <c r="AC2296" s="197">
        <v>178</v>
      </c>
      <c r="AD2296" s="197">
        <f t="shared" si="215"/>
        <v>178</v>
      </c>
      <c r="AE2296" s="197">
        <v>349</v>
      </c>
      <c r="AJ2296">
        <v>0</v>
      </c>
      <c r="AK2296">
        <v>0</v>
      </c>
      <c r="AU2296" s="198">
        <v>0.27272727299999999</v>
      </c>
      <c r="AV2296" s="6">
        <v>0</v>
      </c>
      <c r="AW2296" s="198">
        <v>0.38356000000000001</v>
      </c>
      <c r="BO2296" s="198"/>
      <c r="BP2296" s="354">
        <f t="shared" si="211"/>
        <v>100.97454555552</v>
      </c>
      <c r="BQ2296" s="354">
        <f t="shared" si="212"/>
        <v>0</v>
      </c>
      <c r="BR2296" s="354">
        <f t="shared" si="213"/>
        <v>1135.1534912</v>
      </c>
      <c r="CG2296" s="198"/>
      <c r="CH2296">
        <f>(Transest!$J$14/HexExtSoy!$K$4)</f>
        <v>0.20257267294641951</v>
      </c>
      <c r="CI2296">
        <f>(HydroProcOil!$K$14/HexExtSoy!$K$4)</f>
        <v>0.10977777777777777</v>
      </c>
      <c r="CJ2296">
        <f>(StarchFerm!$K$24/StarchFerm!$K$4)</f>
        <v>0.33157302630665886</v>
      </c>
      <c r="CY2296" s="198"/>
      <c r="CZ2296">
        <f>BP2296*CH2296*1000*LCI!$E$93</f>
        <v>772164.30562562123</v>
      </c>
      <c r="DA2296">
        <f>BQ2296*CI2296*1000*(LCI!$E$99)</f>
        <v>0</v>
      </c>
      <c r="DB2296">
        <f>BR2296*CJ2296*1000*(LCI!$E$96)</f>
        <v>10143610.202873349</v>
      </c>
    </row>
    <row r="2297" spans="1:106" x14ac:dyDescent="0.25">
      <c r="A2297" s="197">
        <v>45015</v>
      </c>
      <c r="B2297" s="197" t="s">
        <v>2033</v>
      </c>
      <c r="C2297" s="197" t="s">
        <v>2039</v>
      </c>
      <c r="D2297" s="197">
        <v>-79.946481300000002</v>
      </c>
      <c r="E2297" s="197">
        <v>33.20373</v>
      </c>
      <c r="F2297">
        <v>2.06</v>
      </c>
      <c r="G2297">
        <f t="shared" si="214"/>
        <v>2.06</v>
      </c>
      <c r="H2297" s="198">
        <v>6.8</v>
      </c>
      <c r="Q2297" s="221">
        <f>(Q5382*10000)*TEA!$M$15*10^-6</f>
        <v>57.548600310149993</v>
      </c>
      <c r="R2297" s="221">
        <f>(R5382*10000)*TEA!$O$15*10^-6</f>
        <v>57.548600310149993</v>
      </c>
      <c r="AA2297">
        <f t="shared" si="216"/>
        <v>1</v>
      </c>
      <c r="AB2297" s="197">
        <v>45015</v>
      </c>
      <c r="AC2297" s="197">
        <v>703</v>
      </c>
      <c r="AD2297" s="197">
        <f t="shared" si="215"/>
        <v>703</v>
      </c>
      <c r="AE2297" s="197">
        <v>1272</v>
      </c>
      <c r="AJ2297">
        <v>0</v>
      </c>
      <c r="AK2297">
        <v>0</v>
      </c>
      <c r="AU2297" s="198">
        <v>0.27272727299999999</v>
      </c>
      <c r="AV2297" s="6">
        <v>0</v>
      </c>
      <c r="AW2297" s="198">
        <v>0.38356000000000001</v>
      </c>
      <c r="BO2297" s="198"/>
      <c r="BP2297" s="354">
        <f t="shared" si="211"/>
        <v>394.95818221313999</v>
      </c>
      <c r="BQ2297" s="354">
        <f t="shared" si="212"/>
        <v>0</v>
      </c>
      <c r="BR2297" s="354">
        <f t="shared" si="213"/>
        <v>3317.6405760000002</v>
      </c>
      <c r="CG2297" s="198"/>
      <c r="CH2297">
        <f>(Transest!$J$14/HexExtSoy!$K$4)</f>
        <v>0.20257267294641951</v>
      </c>
      <c r="CI2297">
        <f>(HydroProcOil!$K$14/HexExtSoy!$K$4)</f>
        <v>0.10977777777777777</v>
      </c>
      <c r="CJ2297">
        <f>(StarchFerm!$K$24/StarchFerm!$K$4)</f>
        <v>0.33157302630665886</v>
      </c>
      <c r="CY2297" s="198"/>
      <c r="CZ2297">
        <f>BP2297*CH2297*1000*LCI!$E$93</f>
        <v>3020291.9839047976</v>
      </c>
      <c r="DA2297">
        <f>BQ2297*CI2297*1000*(LCI!$E$99)</f>
        <v>0</v>
      </c>
      <c r="DB2297">
        <f>BR2297*CJ2297*1000*(LCI!$E$96)</f>
        <v>29646081.39521724</v>
      </c>
    </row>
    <row r="2298" spans="1:106" x14ac:dyDescent="0.25">
      <c r="A2298" s="197">
        <v>45017</v>
      </c>
      <c r="B2298" s="197" t="s">
        <v>2033</v>
      </c>
      <c r="C2298" s="197" t="s">
        <v>599</v>
      </c>
      <c r="D2298" s="197">
        <v>-80.778398800000005</v>
      </c>
      <c r="E2298" s="197">
        <v>33.686810000000001</v>
      </c>
      <c r="F2298">
        <v>2.14</v>
      </c>
      <c r="G2298">
        <f t="shared" si="214"/>
        <v>2.14</v>
      </c>
      <c r="H2298" s="198">
        <v>8.93</v>
      </c>
      <c r="Q2298" s="221">
        <f>(Q5383*10000)*TEA!$M$15*10^-6</f>
        <v>56.100382470000007</v>
      </c>
      <c r="R2298" s="221">
        <f>(R5383*10000)*TEA!$O$15*10^-6</f>
        <v>56.100382470000007</v>
      </c>
      <c r="AA2298">
        <f t="shared" si="216"/>
        <v>1</v>
      </c>
      <c r="AB2298" s="197">
        <v>45017</v>
      </c>
      <c r="AC2298" s="197">
        <v>1393</v>
      </c>
      <c r="AD2298" s="197">
        <f t="shared" si="215"/>
        <v>1393</v>
      </c>
      <c r="AE2298" s="197">
        <v>4894</v>
      </c>
      <c r="AJ2298">
        <v>0</v>
      </c>
      <c r="AK2298">
        <v>0</v>
      </c>
      <c r="AU2298" s="198">
        <v>0.27272727299999999</v>
      </c>
      <c r="AV2298" s="6">
        <v>0</v>
      </c>
      <c r="AW2298" s="198">
        <v>0.38356000000000001</v>
      </c>
      <c r="BO2298" s="198"/>
      <c r="BP2298" s="354">
        <f t="shared" si="211"/>
        <v>813.00545535845993</v>
      </c>
      <c r="BQ2298" s="354">
        <f t="shared" si="212"/>
        <v>0</v>
      </c>
      <c r="BR2298" s="354">
        <f t="shared" si="213"/>
        <v>16762.8837752</v>
      </c>
      <c r="CG2298" s="198"/>
      <c r="CH2298">
        <f>(Transest!$J$14/HexExtSoy!$K$4)</f>
        <v>0.20257267294641951</v>
      </c>
      <c r="CI2298">
        <f>(HydroProcOil!$K$14/HexExtSoy!$K$4)</f>
        <v>0.10977777777777777</v>
      </c>
      <c r="CJ2298">
        <f>(StarchFerm!$K$24/StarchFerm!$K$4)</f>
        <v>0.33157302630665886</v>
      </c>
      <c r="CY2298" s="198"/>
      <c r="CZ2298">
        <f>BP2298*CH2298*1000*LCI!$E$93</f>
        <v>6217148.9800024023</v>
      </c>
      <c r="DA2298">
        <f>BQ2298*CI2298*1000*(LCI!$E$99)</f>
        <v>0</v>
      </c>
      <c r="DB2298">
        <f>BR2298*CJ2298*1000*(LCI!$E$96)</f>
        <v>149791336.77503756</v>
      </c>
    </row>
    <row r="2299" spans="1:106" x14ac:dyDescent="0.25">
      <c r="A2299" s="197">
        <v>45019</v>
      </c>
      <c r="B2299" s="197" t="s">
        <v>2033</v>
      </c>
      <c r="C2299" s="197" t="s">
        <v>2040</v>
      </c>
      <c r="D2299" s="197">
        <v>-79.968920100000005</v>
      </c>
      <c r="E2299" s="197">
        <v>32.839379999999998</v>
      </c>
      <c r="F2299">
        <v>2.46</v>
      </c>
      <c r="G2299">
        <f t="shared" si="214"/>
        <v>2.46</v>
      </c>
      <c r="H2299" s="198">
        <v>7.7</v>
      </c>
      <c r="Q2299" s="221">
        <f>(Q5384*10000)*TEA!$M$15*10^-6</f>
        <v>58.44961125990001</v>
      </c>
      <c r="R2299" s="221">
        <f>(R5384*10000)*TEA!$O$15*10^-6</f>
        <v>58.44961125990001</v>
      </c>
      <c r="AA2299">
        <f t="shared" si="216"/>
        <v>1</v>
      </c>
      <c r="AB2299" s="197">
        <v>45019</v>
      </c>
      <c r="AC2299" s="197">
        <v>107</v>
      </c>
      <c r="AD2299" s="197">
        <f t="shared" si="215"/>
        <v>107</v>
      </c>
      <c r="AE2299" s="197">
        <v>418</v>
      </c>
      <c r="AJ2299">
        <v>0</v>
      </c>
      <c r="AK2299">
        <v>0</v>
      </c>
      <c r="AU2299" s="198">
        <v>0.27272727299999999</v>
      </c>
      <c r="AV2299" s="6">
        <v>0</v>
      </c>
      <c r="AW2299" s="198">
        <v>0.38356000000000001</v>
      </c>
      <c r="BO2299" s="198"/>
      <c r="BP2299" s="354">
        <f t="shared" si="211"/>
        <v>71.787272799059991</v>
      </c>
      <c r="BQ2299" s="354">
        <f t="shared" si="212"/>
        <v>0</v>
      </c>
      <c r="BR2299" s="354">
        <f t="shared" si="213"/>
        <v>1234.526216</v>
      </c>
      <c r="CG2299" s="198"/>
      <c r="CH2299">
        <f>(Transest!$J$14/HexExtSoy!$K$4)</f>
        <v>0.20257267294641951</v>
      </c>
      <c r="CI2299">
        <f>(HydroProcOil!$K$14/HexExtSoy!$K$4)</f>
        <v>0.10977777777777777</v>
      </c>
      <c r="CJ2299">
        <f>(StarchFerm!$K$24/StarchFerm!$K$4)</f>
        <v>0.33157302630665886</v>
      </c>
      <c r="CY2299" s="198"/>
      <c r="CZ2299">
        <f>BP2299*CH2299*1000*LCI!$E$93</f>
        <v>548965.77497508645</v>
      </c>
      <c r="DA2299">
        <f>BQ2299*CI2299*1000*(LCI!$E$99)</f>
        <v>0</v>
      </c>
      <c r="DB2299">
        <f>BR2299*CJ2299*1000*(LCI!$E$96)</f>
        <v>11031594.244664054</v>
      </c>
    </row>
    <row r="2300" spans="1:106" x14ac:dyDescent="0.25">
      <c r="A2300" s="197">
        <v>45021</v>
      </c>
      <c r="B2300" s="197" t="s">
        <v>2033</v>
      </c>
      <c r="C2300" s="197" t="s">
        <v>601</v>
      </c>
      <c r="D2300" s="197">
        <v>-81.623827300000002</v>
      </c>
      <c r="E2300" s="197">
        <v>35.056699999999999</v>
      </c>
      <c r="F2300">
        <v>3.08</v>
      </c>
      <c r="G2300">
        <f t="shared" si="214"/>
        <v>3.08</v>
      </c>
      <c r="H2300" s="198">
        <v>11.8</v>
      </c>
      <c r="Q2300" s="221">
        <f>(Q5385*10000)*TEA!$M$15*10^-6</f>
        <v>51.16980511485</v>
      </c>
      <c r="R2300" s="221">
        <f>(R5385*10000)*TEA!$O$15*10^-6</f>
        <v>51.16980511485</v>
      </c>
      <c r="AA2300">
        <f t="shared" si="216"/>
        <v>1</v>
      </c>
      <c r="AB2300" s="197">
        <v>45021</v>
      </c>
      <c r="AC2300" s="197">
        <v>1530</v>
      </c>
      <c r="AD2300" s="197">
        <f t="shared" si="215"/>
        <v>1530</v>
      </c>
      <c r="AE2300" s="197">
        <v>160</v>
      </c>
      <c r="AJ2300">
        <v>0</v>
      </c>
      <c r="AK2300">
        <v>0</v>
      </c>
      <c r="AU2300" s="198">
        <v>0.27272727299999999</v>
      </c>
      <c r="AV2300" s="6">
        <v>0</v>
      </c>
      <c r="AW2300" s="198">
        <v>0.38356000000000001</v>
      </c>
      <c r="BO2300" s="198"/>
      <c r="BP2300" s="354">
        <f t="shared" si="211"/>
        <v>1285.2000012852002</v>
      </c>
      <c r="BQ2300" s="354">
        <f t="shared" si="212"/>
        <v>0</v>
      </c>
      <c r="BR2300" s="354">
        <f t="shared" si="213"/>
        <v>724.16128000000003</v>
      </c>
      <c r="CG2300" s="198"/>
      <c r="CH2300">
        <f>(Transest!$J$14/HexExtSoy!$K$4)</f>
        <v>0.20257267294641951</v>
      </c>
      <c r="CI2300">
        <f>(HydroProcOil!$K$14/HexExtSoy!$K$4)</f>
        <v>0.10977777777777777</v>
      </c>
      <c r="CJ2300">
        <f>(StarchFerm!$K$24/StarchFerm!$K$4)</f>
        <v>0.33157302630665886</v>
      </c>
      <c r="CY2300" s="198"/>
      <c r="CZ2300">
        <f>BP2300*CH2300*1000*LCI!$E$93</f>
        <v>9828076.5822984502</v>
      </c>
      <c r="DA2300">
        <f>BQ2300*CI2300*1000*(LCI!$E$99)</f>
        <v>0</v>
      </c>
      <c r="DB2300">
        <f>BR2300*CJ2300*1000*(LCI!$E$96)</f>
        <v>6471027.7555228164</v>
      </c>
    </row>
    <row r="2301" spans="1:106" x14ac:dyDescent="0.25">
      <c r="A2301" s="197">
        <v>45023</v>
      </c>
      <c r="B2301" s="197" t="s">
        <v>2033</v>
      </c>
      <c r="C2301" s="197" t="s">
        <v>2006</v>
      </c>
      <c r="D2301" s="197">
        <v>-81.156850500000004</v>
      </c>
      <c r="E2301" s="197">
        <v>34.693109999999997</v>
      </c>
      <c r="F2301">
        <v>0</v>
      </c>
      <c r="G2301">
        <f t="shared" si="214"/>
        <v>0</v>
      </c>
      <c r="H2301" s="198">
        <v>6.34</v>
      </c>
      <c r="Q2301" s="221">
        <f>(Q5386*10000)*TEA!$M$15*10^-6</f>
        <v>53.29174114125</v>
      </c>
      <c r="R2301" s="221">
        <f>(R5386*10000)*TEA!$O$15*10^-6</f>
        <v>53.29174114125</v>
      </c>
      <c r="AA2301">
        <f t="shared" si="216"/>
        <v>1</v>
      </c>
      <c r="AB2301" s="197">
        <v>45023</v>
      </c>
      <c r="AC2301" s="197">
        <v>0</v>
      </c>
      <c r="AD2301" s="197">
        <f t="shared" si="215"/>
        <v>0</v>
      </c>
      <c r="AE2301" s="197">
        <v>252</v>
      </c>
      <c r="AJ2301">
        <v>0</v>
      </c>
      <c r="AK2301">
        <v>0</v>
      </c>
      <c r="AU2301" s="198">
        <v>0.27272727299999999</v>
      </c>
      <c r="AV2301" s="6">
        <v>0</v>
      </c>
      <c r="AW2301" s="198">
        <v>0.38356000000000001</v>
      </c>
      <c r="BO2301" s="198"/>
      <c r="BP2301" s="354">
        <f t="shared" si="211"/>
        <v>0</v>
      </c>
      <c r="BQ2301" s="354">
        <f t="shared" si="212"/>
        <v>0</v>
      </c>
      <c r="BR2301" s="354">
        <f t="shared" si="213"/>
        <v>612.80614080000009</v>
      </c>
      <c r="CG2301" s="198"/>
      <c r="CH2301">
        <f>(Transest!$J$14/HexExtSoy!$K$4)</f>
        <v>0.20257267294641951</v>
      </c>
      <c r="CI2301">
        <f>(HydroProcOil!$K$14/HexExtSoy!$K$4)</f>
        <v>0.10977777777777777</v>
      </c>
      <c r="CJ2301">
        <f>(StarchFerm!$K$24/StarchFerm!$K$4)</f>
        <v>0.33157302630665886</v>
      </c>
      <c r="CY2301" s="198"/>
      <c r="CZ2301">
        <f>BP2301*CH2301*1000*LCI!$E$93</f>
        <v>0</v>
      </c>
      <c r="DA2301">
        <f>BQ2301*CI2301*1000*(LCI!$E$99)</f>
        <v>0</v>
      </c>
      <c r="DB2301">
        <f>BR2301*CJ2301*1000*(LCI!$E$96)</f>
        <v>5475970.1400655163</v>
      </c>
    </row>
    <row r="2302" spans="1:106" x14ac:dyDescent="0.25">
      <c r="A2302" s="197">
        <v>45025</v>
      </c>
      <c r="B2302" s="197" t="s">
        <v>2033</v>
      </c>
      <c r="C2302" s="197" t="s">
        <v>2041</v>
      </c>
      <c r="D2302" s="197">
        <v>-80.140835999999993</v>
      </c>
      <c r="E2302" s="197">
        <v>34.63646</v>
      </c>
      <c r="F2302">
        <v>2.66</v>
      </c>
      <c r="G2302">
        <f t="shared" si="214"/>
        <v>2.66</v>
      </c>
      <c r="H2302" s="198">
        <v>8.1300000000000008</v>
      </c>
      <c r="Q2302" s="221">
        <f>(Q5387*10000)*TEA!$M$15*10^-6</f>
        <v>54.044771184900007</v>
      </c>
      <c r="R2302" s="221">
        <f>(R5387*10000)*TEA!$O$15*10^-6</f>
        <v>54.044771184900007</v>
      </c>
      <c r="AA2302">
        <f t="shared" si="216"/>
        <v>1</v>
      </c>
      <c r="AB2302" s="197">
        <v>45025</v>
      </c>
      <c r="AC2302" s="197">
        <v>6754</v>
      </c>
      <c r="AD2302" s="197">
        <f t="shared" si="215"/>
        <v>6754</v>
      </c>
      <c r="AE2302" s="197">
        <v>2896</v>
      </c>
      <c r="AJ2302">
        <v>0</v>
      </c>
      <c r="AK2302">
        <v>0</v>
      </c>
      <c r="AU2302" s="198">
        <v>0.27272727299999999</v>
      </c>
      <c r="AV2302" s="6">
        <v>0</v>
      </c>
      <c r="AW2302" s="198">
        <v>0.38356000000000001</v>
      </c>
      <c r="BO2302" s="198"/>
      <c r="BP2302" s="354">
        <f t="shared" si="211"/>
        <v>4899.7200048997202</v>
      </c>
      <c r="BQ2302" s="354">
        <f t="shared" si="212"/>
        <v>0</v>
      </c>
      <c r="BR2302" s="354">
        <f t="shared" si="213"/>
        <v>9030.7207488000022</v>
      </c>
      <c r="CG2302" s="198"/>
      <c r="CH2302">
        <f>(Transest!$J$14/HexExtSoy!$K$4)</f>
        <v>0.20257267294641951</v>
      </c>
      <c r="CI2302">
        <f>(HydroProcOil!$K$14/HexExtSoy!$K$4)</f>
        <v>0.10977777777777777</v>
      </c>
      <c r="CJ2302">
        <f>(StarchFerm!$K$24/StarchFerm!$K$4)</f>
        <v>0.33157302630665886</v>
      </c>
      <c r="CY2302" s="198"/>
      <c r="CZ2302">
        <f>BP2302*CH2302*1000*LCI!$E$93</f>
        <v>37468739.022579648</v>
      </c>
      <c r="DA2302">
        <f>BQ2302*CI2302*1000*(LCI!$E$99)</f>
        <v>0</v>
      </c>
      <c r="DB2302">
        <f>BR2302*CJ2302*1000*(LCI!$E$96)</f>
        <v>80697554.856648237</v>
      </c>
    </row>
    <row r="2303" spans="1:106" x14ac:dyDescent="0.25">
      <c r="A2303" s="197">
        <v>45027</v>
      </c>
      <c r="B2303" s="197" t="s">
        <v>2033</v>
      </c>
      <c r="C2303" s="197" t="s">
        <v>2042</v>
      </c>
      <c r="D2303" s="197">
        <v>-80.201410899999999</v>
      </c>
      <c r="E2303" s="197">
        <v>33.673200000000001</v>
      </c>
      <c r="F2303">
        <v>2.67</v>
      </c>
      <c r="G2303">
        <f t="shared" si="214"/>
        <v>2.67</v>
      </c>
      <c r="H2303" s="198">
        <v>8.9</v>
      </c>
      <c r="Q2303" s="221">
        <f>(Q5388*10000)*TEA!$M$15*10^-6</f>
        <v>56.344400022599991</v>
      </c>
      <c r="R2303" s="221">
        <f>(R5388*10000)*TEA!$O$15*10^-6</f>
        <v>56.344400022599991</v>
      </c>
      <c r="AA2303">
        <f t="shared" si="216"/>
        <v>1</v>
      </c>
      <c r="AB2303" s="197">
        <v>45027</v>
      </c>
      <c r="AC2303" s="197">
        <v>11214</v>
      </c>
      <c r="AD2303" s="197">
        <f t="shared" si="215"/>
        <v>11214</v>
      </c>
      <c r="AE2303" s="197">
        <v>13622</v>
      </c>
      <c r="AJ2303">
        <v>0</v>
      </c>
      <c r="AK2303">
        <v>0</v>
      </c>
      <c r="AU2303" s="198">
        <v>0.27272727299999999</v>
      </c>
      <c r="AV2303" s="6">
        <v>0</v>
      </c>
      <c r="AW2303" s="198">
        <v>0.38356000000000001</v>
      </c>
      <c r="BO2303" s="198"/>
      <c r="BP2303" s="354">
        <f t="shared" si="211"/>
        <v>8165.8309172567397</v>
      </c>
      <c r="BQ2303" s="354">
        <f t="shared" si="212"/>
        <v>0</v>
      </c>
      <c r="BR2303" s="354">
        <f t="shared" si="213"/>
        <v>46501.203448</v>
      </c>
      <c r="CG2303" s="198"/>
      <c r="CH2303">
        <f>(Transest!$J$14/HexExtSoy!$K$4)</f>
        <v>0.20257267294641951</v>
      </c>
      <c r="CI2303">
        <f>(HydroProcOil!$K$14/HexExtSoy!$K$4)</f>
        <v>0.10977777777777777</v>
      </c>
      <c r="CJ2303">
        <f>(StarchFerm!$K$24/StarchFerm!$K$4)</f>
        <v>0.33157302630665886</v>
      </c>
      <c r="CY2303" s="198"/>
      <c r="CZ2303">
        <f>BP2303*CH2303*1000*LCI!$E$93</f>
        <v>62445075.88907969</v>
      </c>
      <c r="DA2303">
        <f>BQ2303*CI2303*1000*(LCI!$E$99)</f>
        <v>0</v>
      </c>
      <c r="DB2303">
        <f>BR2303*CJ2303*1000*(LCI!$E$96)</f>
        <v>415529781.12447727</v>
      </c>
    </row>
    <row r="2304" spans="1:106" x14ac:dyDescent="0.25">
      <c r="A2304" s="197">
        <v>45029</v>
      </c>
      <c r="B2304" s="197" t="s">
        <v>2033</v>
      </c>
      <c r="C2304" s="197" t="s">
        <v>2043</v>
      </c>
      <c r="D2304" s="197">
        <v>-80.671032100000005</v>
      </c>
      <c r="E2304" s="197">
        <v>32.871459999999999</v>
      </c>
      <c r="F2304">
        <v>2.13</v>
      </c>
      <c r="G2304">
        <f t="shared" si="214"/>
        <v>2.13</v>
      </c>
      <c r="H2304" s="198">
        <v>6.55</v>
      </c>
      <c r="Q2304" s="221">
        <f>(Q5389*10000)*TEA!$M$15*10^-6</f>
        <v>57.936629831850006</v>
      </c>
      <c r="R2304" s="221">
        <f>(R5389*10000)*TEA!$O$15*10^-6</f>
        <v>57.936629831850006</v>
      </c>
      <c r="AA2304">
        <f t="shared" si="216"/>
        <v>1</v>
      </c>
      <c r="AB2304" s="197">
        <v>45029</v>
      </c>
      <c r="AC2304" s="197">
        <v>1381</v>
      </c>
      <c r="AD2304" s="197">
        <f t="shared" si="215"/>
        <v>1381</v>
      </c>
      <c r="AE2304" s="197">
        <v>2267</v>
      </c>
      <c r="AJ2304">
        <v>0</v>
      </c>
      <c r="AK2304">
        <v>0</v>
      </c>
      <c r="AU2304" s="198">
        <v>0.27272727299999999</v>
      </c>
      <c r="AV2304" s="6">
        <v>0</v>
      </c>
      <c r="AW2304" s="198">
        <v>0.38356000000000001</v>
      </c>
      <c r="BO2304" s="198"/>
      <c r="BP2304" s="354">
        <f t="shared" si="211"/>
        <v>802.23545534768994</v>
      </c>
      <c r="BQ2304" s="354">
        <f t="shared" si="212"/>
        <v>0</v>
      </c>
      <c r="BR2304" s="354">
        <f t="shared" si="213"/>
        <v>5695.4249060000002</v>
      </c>
      <c r="CG2304" s="198"/>
      <c r="CH2304">
        <f>(Transest!$J$14/HexExtSoy!$K$4)</f>
        <v>0.20257267294641951</v>
      </c>
      <c r="CI2304">
        <f>(HydroProcOil!$K$14/HexExtSoy!$K$4)</f>
        <v>0.10977777777777777</v>
      </c>
      <c r="CJ2304">
        <f>(StarchFerm!$K$24/StarchFerm!$K$4)</f>
        <v>0.33157302630665886</v>
      </c>
      <c r="CY2304" s="198"/>
      <c r="CZ2304">
        <f>BP2304*CH2304*1000*LCI!$E$93</f>
        <v>6134789.5147118997</v>
      </c>
      <c r="DA2304">
        <f>BQ2304*CI2304*1000*(LCI!$E$99)</f>
        <v>0</v>
      </c>
      <c r="DB2304">
        <f>BR2304*CJ2304*1000*(LCI!$E$96)</f>
        <v>50893707.885378696</v>
      </c>
    </row>
    <row r="2305" spans="1:106" x14ac:dyDescent="0.25">
      <c r="A2305" s="197">
        <v>45031</v>
      </c>
      <c r="B2305" s="197" t="s">
        <v>2033</v>
      </c>
      <c r="C2305" s="197" t="s">
        <v>2044</v>
      </c>
      <c r="D2305" s="197">
        <v>-79.9482675</v>
      </c>
      <c r="E2305" s="197">
        <v>34.332949999999997</v>
      </c>
      <c r="F2305">
        <v>2.4500000000000002</v>
      </c>
      <c r="G2305">
        <f t="shared" si="214"/>
        <v>2.4500000000000002</v>
      </c>
      <c r="H2305" s="198">
        <v>8.4499999999999993</v>
      </c>
      <c r="Q2305" s="221">
        <f>(Q5390*10000)*TEA!$M$15*10^-6</f>
        <v>54.854570627549997</v>
      </c>
      <c r="R2305" s="221">
        <f>(R5390*10000)*TEA!$O$15*10^-6</f>
        <v>54.854570627549997</v>
      </c>
      <c r="AA2305">
        <f t="shared" si="216"/>
        <v>1</v>
      </c>
      <c r="AB2305" s="197">
        <v>45031</v>
      </c>
      <c r="AC2305" s="197">
        <v>12208</v>
      </c>
      <c r="AD2305" s="197">
        <f t="shared" si="215"/>
        <v>12208</v>
      </c>
      <c r="AE2305" s="197">
        <v>8779</v>
      </c>
      <c r="AJ2305">
        <v>0</v>
      </c>
      <c r="AK2305">
        <v>0</v>
      </c>
      <c r="AU2305" s="198">
        <v>0.27272727299999999</v>
      </c>
      <c r="AV2305" s="6">
        <v>0</v>
      </c>
      <c r="AW2305" s="198">
        <v>0.38356000000000001</v>
      </c>
      <c r="BO2305" s="198"/>
      <c r="BP2305" s="354">
        <f t="shared" si="211"/>
        <v>8157.1636445208005</v>
      </c>
      <c r="BQ2305" s="354">
        <f t="shared" si="212"/>
        <v>0</v>
      </c>
      <c r="BR2305" s="354">
        <f t="shared" si="213"/>
        <v>28453.458877999998</v>
      </c>
      <c r="CG2305" s="198"/>
      <c r="CH2305">
        <f>(Transest!$J$14/HexExtSoy!$K$4)</f>
        <v>0.20257267294641951</v>
      </c>
      <c r="CI2305">
        <f>(HydroProcOil!$K$14/HexExtSoy!$K$4)</f>
        <v>0.10977777777777777</v>
      </c>
      <c r="CJ2305">
        <f>(StarchFerm!$K$24/StarchFerm!$K$4)</f>
        <v>0.33157302630665886</v>
      </c>
      <c r="CY2305" s="198"/>
      <c r="CZ2305">
        <f>BP2305*CH2305*1000*LCI!$E$93</f>
        <v>62378796.228230558</v>
      </c>
      <c r="DA2305">
        <f>BQ2305*CI2305*1000*(LCI!$E$99)</f>
        <v>0</v>
      </c>
      <c r="DB2305">
        <f>BR2305*CJ2305*1000*(LCI!$E$96)</f>
        <v>254257065.69145077</v>
      </c>
    </row>
    <row r="2306" spans="1:106" x14ac:dyDescent="0.25">
      <c r="A2306" s="197">
        <v>45033</v>
      </c>
      <c r="B2306" s="197" t="s">
        <v>2033</v>
      </c>
      <c r="C2306" s="197" t="s">
        <v>2045</v>
      </c>
      <c r="D2306" s="197">
        <v>-79.362607800000006</v>
      </c>
      <c r="E2306" s="197">
        <v>34.386969999999998</v>
      </c>
      <c r="F2306">
        <v>2.6</v>
      </c>
      <c r="G2306">
        <f t="shared" si="214"/>
        <v>2.6</v>
      </c>
      <c r="H2306" s="198">
        <v>8.3699999999999992</v>
      </c>
      <c r="Q2306" s="221">
        <f>(Q5391*10000)*TEA!$M$15*10^-6</f>
        <v>54.853191945900001</v>
      </c>
      <c r="R2306" s="221">
        <f>(R5391*10000)*TEA!$O$15*10^-6</f>
        <v>54.853191945900001</v>
      </c>
      <c r="AA2306">
        <f t="shared" si="216"/>
        <v>1</v>
      </c>
      <c r="AB2306" s="197">
        <v>45033</v>
      </c>
      <c r="AC2306" s="197">
        <v>13140</v>
      </c>
      <c r="AD2306" s="197">
        <f t="shared" si="215"/>
        <v>13140</v>
      </c>
      <c r="AE2306" s="197">
        <v>7341</v>
      </c>
      <c r="AJ2306">
        <v>0</v>
      </c>
      <c r="AK2306">
        <v>0</v>
      </c>
      <c r="AU2306" s="198">
        <v>0.27272727299999999</v>
      </c>
      <c r="AV2306" s="6">
        <v>0</v>
      </c>
      <c r="AW2306" s="198">
        <v>0.38356000000000001</v>
      </c>
      <c r="BO2306" s="198"/>
      <c r="BP2306" s="354">
        <f t="shared" si="211"/>
        <v>9317.454554771999</v>
      </c>
      <c r="BQ2306" s="354">
        <f t="shared" si="212"/>
        <v>0</v>
      </c>
      <c r="BR2306" s="354">
        <f t="shared" si="213"/>
        <v>23567.525845199998</v>
      </c>
      <c r="CG2306" s="198"/>
      <c r="CH2306">
        <f>(Transest!$J$14/HexExtSoy!$K$4)</f>
        <v>0.20257267294641951</v>
      </c>
      <c r="CI2306">
        <f>(HydroProcOil!$K$14/HexExtSoy!$K$4)</f>
        <v>0.10977777777777777</v>
      </c>
      <c r="CJ2306">
        <f>(StarchFerm!$K$24/StarchFerm!$K$4)</f>
        <v>0.33157302630665886</v>
      </c>
      <c r="CY2306" s="198"/>
      <c r="CZ2306">
        <f>BP2306*CH2306*1000*LCI!$E$93</f>
        <v>71251678.201690048</v>
      </c>
      <c r="DA2306">
        <f>BQ2306*CI2306*1000*(LCI!$E$99)</f>
        <v>0</v>
      </c>
      <c r="DB2306">
        <f>BR2306*CJ2306*1000*(LCI!$E$96)</f>
        <v>210596890.61708808</v>
      </c>
    </row>
    <row r="2307" spans="1:106" x14ac:dyDescent="0.25">
      <c r="A2307" s="197">
        <v>45035</v>
      </c>
      <c r="B2307" s="197" t="s">
        <v>2033</v>
      </c>
      <c r="C2307" s="197" t="s">
        <v>1411</v>
      </c>
      <c r="D2307" s="197">
        <v>-80.398275299999995</v>
      </c>
      <c r="E2307" s="197">
        <v>33.075769999999999</v>
      </c>
      <c r="F2307">
        <v>2.4500000000000002</v>
      </c>
      <c r="G2307">
        <f t="shared" si="214"/>
        <v>2.4500000000000002</v>
      </c>
      <c r="H2307" s="198">
        <v>7.7</v>
      </c>
      <c r="Q2307" s="221">
        <f>(Q5392*10000)*TEA!$M$15*10^-6</f>
        <v>57.624534234899997</v>
      </c>
      <c r="R2307" s="221">
        <f>(R5392*10000)*TEA!$O$15*10^-6</f>
        <v>57.624534234899997</v>
      </c>
      <c r="AA2307">
        <f t="shared" si="216"/>
        <v>1</v>
      </c>
      <c r="AB2307" s="197">
        <v>45035</v>
      </c>
      <c r="AC2307" s="197">
        <v>1938</v>
      </c>
      <c r="AD2307" s="197">
        <f t="shared" si="215"/>
        <v>1938</v>
      </c>
      <c r="AE2307" s="197">
        <v>2893</v>
      </c>
      <c r="AJ2307">
        <v>0</v>
      </c>
      <c r="AK2307">
        <v>0</v>
      </c>
      <c r="AU2307" s="198">
        <v>0.27272727299999999</v>
      </c>
      <c r="AV2307" s="6">
        <v>0</v>
      </c>
      <c r="AW2307" s="198">
        <v>0.38356000000000001</v>
      </c>
      <c r="BO2307" s="198"/>
      <c r="BP2307" s="354">
        <f t="shared" ref="BP2307:BP2370" si="217">F2307*AC2307*AU2307</f>
        <v>1294.9363649313</v>
      </c>
      <c r="BQ2307" s="354">
        <f t="shared" ref="BQ2307:BQ2370" si="218">G2307*AD2307*AV2307</f>
        <v>0</v>
      </c>
      <c r="BR2307" s="354">
        <f t="shared" ref="BR2307:BR2370" si="219">H2307*AE2307*AW2307</f>
        <v>8544.2209160000002</v>
      </c>
      <c r="CG2307" s="198"/>
      <c r="CH2307">
        <f>(Transest!$J$14/HexExtSoy!$K$4)</f>
        <v>0.20257267294641951</v>
      </c>
      <c r="CI2307">
        <f>(HydroProcOil!$K$14/HexExtSoy!$K$4)</f>
        <v>0.10977777777777777</v>
      </c>
      <c r="CJ2307">
        <f>(StarchFerm!$K$24/StarchFerm!$K$4)</f>
        <v>0.33157302630665886</v>
      </c>
      <c r="CY2307" s="198"/>
      <c r="CZ2307">
        <f>BP2307*CH2307*1000*LCI!$E$93</f>
        <v>9902531.7079219222</v>
      </c>
      <c r="DA2307">
        <f>BQ2307*CI2307*1000*(LCI!$E$99)</f>
        <v>0</v>
      </c>
      <c r="DB2307">
        <f>BR2307*CJ2307*1000*(LCI!$E$96)</f>
        <v>76350244.37754333</v>
      </c>
    </row>
    <row r="2308" spans="1:106" x14ac:dyDescent="0.25">
      <c r="A2308" s="197">
        <v>45037</v>
      </c>
      <c r="B2308" s="197" t="s">
        <v>2033</v>
      </c>
      <c r="C2308" s="197" t="s">
        <v>2046</v>
      </c>
      <c r="D2308" s="197">
        <v>-81.978055100000006</v>
      </c>
      <c r="E2308" s="197">
        <v>33.780410000000003</v>
      </c>
      <c r="F2308">
        <v>2.3199999999999998</v>
      </c>
      <c r="G2308">
        <f t="shared" ref="G2308:G2371" si="220">F2308</f>
        <v>2.3199999999999998</v>
      </c>
      <c r="H2308" s="198">
        <v>6.39</v>
      </c>
      <c r="Q2308" s="221">
        <f>(Q5393*10000)*TEA!$M$15*10^-6</f>
        <v>55.773617245650001</v>
      </c>
      <c r="R2308" s="221">
        <f>(R5393*10000)*TEA!$O$15*10^-6</f>
        <v>55.773617245650001</v>
      </c>
      <c r="AA2308">
        <f t="shared" si="216"/>
        <v>1</v>
      </c>
      <c r="AB2308" s="197">
        <v>45037</v>
      </c>
      <c r="AC2308" s="197">
        <v>428</v>
      </c>
      <c r="AD2308" s="197">
        <f t="shared" ref="AD2308:AD2371" si="221">AC2308</f>
        <v>428</v>
      </c>
      <c r="AE2308" s="197">
        <v>305</v>
      </c>
      <c r="AJ2308">
        <v>0</v>
      </c>
      <c r="AK2308">
        <v>0</v>
      </c>
      <c r="AU2308" s="198">
        <v>0.27272727299999999</v>
      </c>
      <c r="AV2308" s="6">
        <v>0</v>
      </c>
      <c r="AW2308" s="198">
        <v>0.38356000000000001</v>
      </c>
      <c r="BO2308" s="198"/>
      <c r="BP2308" s="354">
        <f t="shared" si="217"/>
        <v>270.80727299807995</v>
      </c>
      <c r="BQ2308" s="354">
        <f t="shared" si="218"/>
        <v>0</v>
      </c>
      <c r="BR2308" s="354">
        <f t="shared" si="219"/>
        <v>747.53926200000001</v>
      </c>
      <c r="CG2308" s="198"/>
      <c r="CH2308">
        <f>(Transest!$J$14/HexExtSoy!$K$4)</f>
        <v>0.20257267294641951</v>
      </c>
      <c r="CI2308">
        <f>(HydroProcOil!$K$14/HexExtSoy!$K$4)</f>
        <v>0.10977777777777777</v>
      </c>
      <c r="CJ2308">
        <f>(StarchFerm!$K$24/StarchFerm!$K$4)</f>
        <v>0.33157302630665886</v>
      </c>
      <c r="CY2308" s="198"/>
      <c r="CZ2308">
        <f>BP2308*CH2308*1000*LCI!$E$93</f>
        <v>2070895.2812068302</v>
      </c>
      <c r="DA2308">
        <f>BQ2308*CI2308*1000*(LCI!$E$99)</f>
        <v>0</v>
      </c>
      <c r="DB2308">
        <f>BR2308*CJ2308*1000*(LCI!$E$96)</f>
        <v>6679930.9026092123</v>
      </c>
    </row>
    <row r="2309" spans="1:106" x14ac:dyDescent="0.25">
      <c r="A2309" s="197">
        <v>45039</v>
      </c>
      <c r="B2309" s="197" t="s">
        <v>2033</v>
      </c>
      <c r="C2309" s="197" t="s">
        <v>847</v>
      </c>
      <c r="D2309" s="197">
        <v>-81.120726599999998</v>
      </c>
      <c r="E2309" s="197">
        <v>34.398519999999998</v>
      </c>
      <c r="F2309">
        <v>0</v>
      </c>
      <c r="G2309">
        <f t="shared" si="220"/>
        <v>0</v>
      </c>
      <c r="H2309" s="198">
        <v>4.37</v>
      </c>
      <c r="Q2309" s="221">
        <f>(Q5394*10000)*TEA!$M$15*10^-6</f>
        <v>54.325102047299993</v>
      </c>
      <c r="R2309" s="221">
        <f>(R5394*10000)*TEA!$O$15*10^-6</f>
        <v>54.325102047299993</v>
      </c>
      <c r="AA2309">
        <f t="shared" si="216"/>
        <v>1</v>
      </c>
      <c r="AB2309" s="197">
        <v>45039</v>
      </c>
      <c r="AC2309" s="197">
        <v>0</v>
      </c>
      <c r="AD2309" s="197">
        <f t="shared" si="221"/>
        <v>0</v>
      </c>
      <c r="AE2309" s="197">
        <v>93</v>
      </c>
      <c r="AJ2309">
        <v>0</v>
      </c>
      <c r="AK2309">
        <v>0</v>
      </c>
      <c r="AU2309" s="198">
        <v>0.27272727299999999</v>
      </c>
      <c r="AV2309" s="6">
        <v>0</v>
      </c>
      <c r="AW2309" s="198">
        <v>0.38356000000000001</v>
      </c>
      <c r="BO2309" s="198"/>
      <c r="BP2309" s="354">
        <f t="shared" si="217"/>
        <v>0</v>
      </c>
      <c r="BQ2309" s="354">
        <f t="shared" si="218"/>
        <v>0</v>
      </c>
      <c r="BR2309" s="354">
        <f t="shared" si="219"/>
        <v>155.88261960000003</v>
      </c>
      <c r="CG2309" s="198"/>
      <c r="CH2309">
        <f>(Transest!$J$14/HexExtSoy!$K$4)</f>
        <v>0.20257267294641951</v>
      </c>
      <c r="CI2309">
        <f>(HydroProcOil!$K$14/HexExtSoy!$K$4)</f>
        <v>0.10977777777777777</v>
      </c>
      <c r="CJ2309">
        <f>(StarchFerm!$K$24/StarchFerm!$K$4)</f>
        <v>0.33157302630665886</v>
      </c>
      <c r="CY2309" s="198"/>
      <c r="CZ2309">
        <f>BP2309*CH2309*1000*LCI!$E$93</f>
        <v>0</v>
      </c>
      <c r="DA2309">
        <f>BQ2309*CI2309*1000*(LCI!$E$99)</f>
        <v>0</v>
      </c>
      <c r="DB2309">
        <f>BR2309*CJ2309*1000*(LCI!$E$96)</f>
        <v>1392950.4184968369</v>
      </c>
    </row>
    <row r="2310" spans="1:106" x14ac:dyDescent="0.25">
      <c r="A2310" s="197">
        <v>45041</v>
      </c>
      <c r="B2310" s="197" t="s">
        <v>2033</v>
      </c>
      <c r="C2310" s="197" t="s">
        <v>2047</v>
      </c>
      <c r="D2310" s="197">
        <v>-79.6886844</v>
      </c>
      <c r="E2310" s="197">
        <v>34.024079999999998</v>
      </c>
      <c r="F2310">
        <v>2.44</v>
      </c>
      <c r="G2310">
        <f t="shared" si="220"/>
        <v>2.44</v>
      </c>
      <c r="H2310" s="198">
        <v>7.43</v>
      </c>
      <c r="Q2310" s="221">
        <f>(Q5395*10000)*TEA!$M$15*10^-6</f>
        <v>55.648849693500004</v>
      </c>
      <c r="R2310" s="221">
        <f>(R5395*10000)*TEA!$O$15*10^-6</f>
        <v>55.648849693500004</v>
      </c>
      <c r="AA2310">
        <f t="shared" si="216"/>
        <v>1</v>
      </c>
      <c r="AB2310" s="197">
        <v>45041</v>
      </c>
      <c r="AC2310" s="197">
        <v>17873</v>
      </c>
      <c r="AD2310" s="197">
        <f t="shared" si="221"/>
        <v>17873</v>
      </c>
      <c r="AE2310" s="197">
        <v>9537</v>
      </c>
      <c r="AJ2310">
        <v>0</v>
      </c>
      <c r="AK2310">
        <v>0</v>
      </c>
      <c r="AU2310" s="198">
        <v>0.27272727299999999</v>
      </c>
      <c r="AV2310" s="6">
        <v>0</v>
      </c>
      <c r="AW2310" s="198">
        <v>0.38356000000000001</v>
      </c>
      <c r="BO2310" s="198"/>
      <c r="BP2310" s="354">
        <f t="shared" si="217"/>
        <v>11893.66910280276</v>
      </c>
      <c r="BQ2310" s="354">
        <f t="shared" si="218"/>
        <v>0</v>
      </c>
      <c r="BR2310" s="354">
        <f t="shared" si="219"/>
        <v>27179.0270796</v>
      </c>
      <c r="CG2310" s="198"/>
      <c r="CH2310">
        <f>(Transest!$J$14/HexExtSoy!$K$4)</f>
        <v>0.20257267294641951</v>
      </c>
      <c r="CI2310">
        <f>(HydroProcOil!$K$14/HexExtSoy!$K$4)</f>
        <v>0.10977777777777777</v>
      </c>
      <c r="CJ2310">
        <f>(StarchFerm!$K$24/StarchFerm!$K$4)</f>
        <v>0.33157302630665886</v>
      </c>
      <c r="CY2310" s="198"/>
      <c r="CZ2310">
        <f>BP2310*CH2310*1000*LCI!$E$93</f>
        <v>90952295.883886173</v>
      </c>
      <c r="DA2310">
        <f>BQ2310*CI2310*1000*(LCI!$E$99)</f>
        <v>0</v>
      </c>
      <c r="DB2310">
        <f>BR2310*CJ2310*1000*(LCI!$E$96)</f>
        <v>242868879.4300046</v>
      </c>
    </row>
    <row r="2311" spans="1:106" x14ac:dyDescent="0.25">
      <c r="A2311" s="197">
        <v>45043</v>
      </c>
      <c r="B2311" s="197" t="s">
        <v>2033</v>
      </c>
      <c r="C2311" s="197" t="s">
        <v>2048</v>
      </c>
      <c r="D2311" s="197">
        <v>-79.330780300000001</v>
      </c>
      <c r="E2311" s="197">
        <v>33.44511</v>
      </c>
      <c r="F2311">
        <v>2.48</v>
      </c>
      <c r="G2311">
        <f t="shared" si="220"/>
        <v>2.48</v>
      </c>
      <c r="H2311" s="198">
        <v>5.84</v>
      </c>
      <c r="Q2311" s="221">
        <f>(Q5396*10000)*TEA!$M$15*10^-6</f>
        <v>57.114091914749999</v>
      </c>
      <c r="R2311" s="221">
        <f>(R5396*10000)*TEA!$O$15*10^-6</f>
        <v>57.114091914749999</v>
      </c>
      <c r="AA2311">
        <f t="shared" si="216"/>
        <v>1</v>
      </c>
      <c r="AB2311" s="197">
        <v>45043</v>
      </c>
      <c r="AC2311" s="197">
        <v>579</v>
      </c>
      <c r="AD2311" s="197">
        <f t="shared" si="221"/>
        <v>579</v>
      </c>
      <c r="AE2311" s="197">
        <v>683</v>
      </c>
      <c r="AJ2311">
        <v>0</v>
      </c>
      <c r="AK2311">
        <v>0</v>
      </c>
      <c r="AU2311" s="198">
        <v>0.27272727299999999</v>
      </c>
      <c r="AV2311" s="6">
        <v>0</v>
      </c>
      <c r="AW2311" s="198">
        <v>0.38356000000000001</v>
      </c>
      <c r="BO2311" s="198"/>
      <c r="BP2311" s="354">
        <f t="shared" si="217"/>
        <v>391.61454584616001</v>
      </c>
      <c r="BQ2311" s="354">
        <f t="shared" si="218"/>
        <v>0</v>
      </c>
      <c r="BR2311" s="354">
        <f t="shared" si="219"/>
        <v>1529.9134432000001</v>
      </c>
      <c r="CG2311" s="198"/>
      <c r="CH2311">
        <f>(Transest!$J$14/HexExtSoy!$K$4)</f>
        <v>0.20257267294641951</v>
      </c>
      <c r="CI2311">
        <f>(HydroProcOil!$K$14/HexExtSoy!$K$4)</f>
        <v>0.10977777777777777</v>
      </c>
      <c r="CJ2311">
        <f>(StarchFerm!$K$24/StarchFerm!$K$4)</f>
        <v>0.33157302630665886</v>
      </c>
      <c r="CY2311" s="198"/>
      <c r="CZ2311">
        <f>BP2311*CH2311*1000*LCI!$E$93</f>
        <v>2994722.800707493</v>
      </c>
      <c r="DA2311">
        <f>BQ2311*CI2311*1000*(LCI!$E$99)</f>
        <v>0</v>
      </c>
      <c r="DB2311">
        <f>BR2311*CJ2311*1000*(LCI!$E$96)</f>
        <v>13671142.917907292</v>
      </c>
    </row>
    <row r="2312" spans="1:106" x14ac:dyDescent="0.25">
      <c r="A2312" s="197">
        <v>45045</v>
      </c>
      <c r="B2312" s="197" t="s">
        <v>2033</v>
      </c>
      <c r="C2312" s="197" t="s">
        <v>2049</v>
      </c>
      <c r="D2312" s="197">
        <v>-82.371034800000004</v>
      </c>
      <c r="E2312" s="197">
        <v>34.895049999999998</v>
      </c>
      <c r="F2312">
        <v>2.4</v>
      </c>
      <c r="G2312">
        <f t="shared" si="220"/>
        <v>2.4</v>
      </c>
      <c r="H2312" s="198">
        <v>8.06</v>
      </c>
      <c r="Q2312" s="221">
        <f>(Q5397*10000)*TEA!$M$15*10^-6</f>
        <v>50.037782485949997</v>
      </c>
      <c r="R2312" s="221">
        <f>(R5397*10000)*TEA!$O$15*10^-6</f>
        <v>50.037782485949997</v>
      </c>
      <c r="AA2312">
        <f t="shared" si="216"/>
        <v>1</v>
      </c>
      <c r="AB2312" s="197">
        <v>45045</v>
      </c>
      <c r="AC2312" s="197">
        <v>191</v>
      </c>
      <c r="AD2312" s="197">
        <f t="shared" si="221"/>
        <v>191</v>
      </c>
      <c r="AE2312" s="197">
        <v>135</v>
      </c>
      <c r="AJ2312">
        <v>0</v>
      </c>
      <c r="AK2312">
        <v>0</v>
      </c>
      <c r="AU2312" s="198">
        <v>0.27272727299999999</v>
      </c>
      <c r="AV2312" s="6">
        <v>0</v>
      </c>
      <c r="AW2312" s="198">
        <v>0.38356000000000001</v>
      </c>
      <c r="BO2312" s="198"/>
      <c r="BP2312" s="354">
        <f t="shared" si="217"/>
        <v>125.01818194319999</v>
      </c>
      <c r="BQ2312" s="354">
        <f t="shared" si="218"/>
        <v>0</v>
      </c>
      <c r="BR2312" s="354">
        <f t="shared" si="219"/>
        <v>417.35163600000004</v>
      </c>
      <c r="CG2312" s="198"/>
      <c r="CH2312">
        <f>(Transest!$J$14/HexExtSoy!$K$4)</f>
        <v>0.20257267294641951</v>
      </c>
      <c r="CI2312">
        <f>(HydroProcOil!$K$14/HexExtSoy!$K$4)</f>
        <v>0.10977777777777777</v>
      </c>
      <c r="CJ2312">
        <f>(StarchFerm!$K$24/StarchFerm!$K$4)</f>
        <v>0.33157302630665886</v>
      </c>
      <c r="CY2312" s="198"/>
      <c r="CZ2312">
        <f>BP2312*CH2312*1000*LCI!$E$93</f>
        <v>956028.83993837715</v>
      </c>
      <c r="DA2312">
        <f>BQ2312*CI2312*1000*(LCI!$E$99)</f>
        <v>0</v>
      </c>
      <c r="DB2312">
        <f>BR2312*CJ2312*1000*(LCI!$E$96)</f>
        <v>3729409.5872798604</v>
      </c>
    </row>
    <row r="2313" spans="1:106" x14ac:dyDescent="0.25">
      <c r="A2313" s="197">
        <v>45047</v>
      </c>
      <c r="B2313" s="197" t="s">
        <v>2033</v>
      </c>
      <c r="C2313" s="197" t="s">
        <v>1224</v>
      </c>
      <c r="D2313" s="197">
        <v>-82.118821199999999</v>
      </c>
      <c r="E2313" s="197">
        <v>34.158549999999998</v>
      </c>
      <c r="F2313">
        <v>0</v>
      </c>
      <c r="G2313">
        <f t="shared" si="220"/>
        <v>0</v>
      </c>
      <c r="H2313" s="198">
        <v>5.82</v>
      </c>
      <c r="Q2313" s="221">
        <f>(Q5398*10000)*TEA!$M$15*10^-6</f>
        <v>54.554189701950001</v>
      </c>
      <c r="R2313" s="221">
        <f>(R5398*10000)*TEA!$O$15*10^-6</f>
        <v>54.554189701950001</v>
      </c>
      <c r="AA2313">
        <f t="shared" si="216"/>
        <v>1</v>
      </c>
      <c r="AB2313" s="197">
        <v>45047</v>
      </c>
      <c r="AC2313" s="197">
        <v>0</v>
      </c>
      <c r="AD2313" s="197">
        <f t="shared" si="221"/>
        <v>0</v>
      </c>
      <c r="AE2313" s="197">
        <v>26</v>
      </c>
      <c r="AJ2313">
        <v>0</v>
      </c>
      <c r="AK2313">
        <v>0</v>
      </c>
      <c r="AU2313" s="198">
        <v>0.27272727299999999</v>
      </c>
      <c r="AV2313" s="6">
        <v>0</v>
      </c>
      <c r="AW2313" s="198">
        <v>0.38356000000000001</v>
      </c>
      <c r="BO2313" s="198"/>
      <c r="BP2313" s="354">
        <f t="shared" si="217"/>
        <v>0</v>
      </c>
      <c r="BQ2313" s="354">
        <f t="shared" si="218"/>
        <v>0</v>
      </c>
      <c r="BR2313" s="354">
        <f t="shared" si="219"/>
        <v>58.0402992</v>
      </c>
      <c r="CG2313" s="198"/>
      <c r="CH2313">
        <f>(Transest!$J$14/HexExtSoy!$K$4)</f>
        <v>0.20257267294641951</v>
      </c>
      <c r="CI2313">
        <f>(HydroProcOil!$K$14/HexExtSoy!$K$4)</f>
        <v>0.10977777777777777</v>
      </c>
      <c r="CJ2313">
        <f>(StarchFerm!$K$24/StarchFerm!$K$4)</f>
        <v>0.33157302630665886</v>
      </c>
      <c r="CY2313" s="198"/>
      <c r="CZ2313">
        <f>BP2313*CH2313*1000*LCI!$E$93</f>
        <v>0</v>
      </c>
      <c r="DA2313">
        <f>BQ2313*CI2313*1000*(LCI!$E$99)</f>
        <v>0</v>
      </c>
      <c r="DB2313">
        <f>BR2313*CJ2313*1000*(LCI!$E$96)</f>
        <v>518641.90676150029</v>
      </c>
    </row>
    <row r="2314" spans="1:106" x14ac:dyDescent="0.25">
      <c r="A2314" s="197">
        <v>45049</v>
      </c>
      <c r="B2314" s="197" t="s">
        <v>2033</v>
      </c>
      <c r="C2314" s="197" t="s">
        <v>2050</v>
      </c>
      <c r="D2314" s="197">
        <v>-81.142395399999998</v>
      </c>
      <c r="E2314" s="197">
        <v>32.779409999999999</v>
      </c>
      <c r="F2314">
        <v>2.2799999999999998</v>
      </c>
      <c r="G2314">
        <f t="shared" si="220"/>
        <v>2.2799999999999998</v>
      </c>
      <c r="H2314" s="198">
        <v>7.83</v>
      </c>
      <c r="Q2314" s="221">
        <f>(Q5399*10000)*TEA!$M$15*10^-6</f>
        <v>57.798960277949988</v>
      </c>
      <c r="R2314" s="221">
        <f>(R5399*10000)*TEA!$O$15*10^-6</f>
        <v>57.798960277949988</v>
      </c>
      <c r="AA2314">
        <f t="shared" si="216"/>
        <v>1</v>
      </c>
      <c r="AB2314" s="197">
        <v>45049</v>
      </c>
      <c r="AC2314" s="197">
        <v>1448</v>
      </c>
      <c r="AD2314" s="197">
        <f t="shared" si="221"/>
        <v>1448</v>
      </c>
      <c r="AE2314" s="197">
        <v>2425</v>
      </c>
      <c r="AJ2314">
        <v>0</v>
      </c>
      <c r="AK2314">
        <v>0</v>
      </c>
      <c r="AU2314" s="198">
        <v>0.27272727299999999</v>
      </c>
      <c r="AV2314" s="6">
        <v>0</v>
      </c>
      <c r="AW2314" s="198">
        <v>0.38356000000000001</v>
      </c>
      <c r="BO2314" s="198"/>
      <c r="BP2314" s="354">
        <f t="shared" si="217"/>
        <v>900.39272817311985</v>
      </c>
      <c r="BQ2314" s="354">
        <f t="shared" si="218"/>
        <v>0</v>
      </c>
      <c r="BR2314" s="354">
        <f t="shared" si="219"/>
        <v>7282.94139</v>
      </c>
      <c r="CG2314" s="198"/>
      <c r="CH2314">
        <f>(Transest!$J$14/HexExtSoy!$K$4)</f>
        <v>0.20257267294641951</v>
      </c>
      <c r="CI2314">
        <f>(HydroProcOil!$K$14/HexExtSoy!$K$4)</f>
        <v>0.10977777777777777</v>
      </c>
      <c r="CJ2314">
        <f>(StarchFerm!$K$24/StarchFerm!$K$4)</f>
        <v>0.33157302630665886</v>
      </c>
      <c r="CY2314" s="198"/>
      <c r="CZ2314">
        <f>BP2314*CH2314*1000*LCI!$E$93</f>
        <v>6885409.8021949297</v>
      </c>
      <c r="DA2314">
        <f>BQ2314*CI2314*1000*(LCI!$E$99)</f>
        <v>0</v>
      </c>
      <c r="DB2314">
        <f>BR2314*CJ2314*1000*(LCI!$E$96)</f>
        <v>65079585.415745936</v>
      </c>
    </row>
    <row r="2315" spans="1:106" x14ac:dyDescent="0.25">
      <c r="A2315" s="197">
        <v>45051</v>
      </c>
      <c r="B2315" s="197" t="s">
        <v>2033</v>
      </c>
      <c r="C2315" s="197" t="s">
        <v>2051</v>
      </c>
      <c r="D2315" s="197">
        <v>-78.985684199999994</v>
      </c>
      <c r="E2315" s="197">
        <v>33.922020000000003</v>
      </c>
      <c r="F2315">
        <v>2.08</v>
      </c>
      <c r="G2315">
        <f t="shared" si="220"/>
        <v>2.08</v>
      </c>
      <c r="H2315" s="198">
        <v>7.69</v>
      </c>
      <c r="Q2315" s="221">
        <f>(Q5400*10000)*TEA!$M$15*10^-6</f>
        <v>56.030794803900001</v>
      </c>
      <c r="R2315" s="221">
        <f>(R5400*10000)*TEA!$O$15*10^-6</f>
        <v>56.030794803900001</v>
      </c>
      <c r="AA2315">
        <f t="shared" si="216"/>
        <v>1</v>
      </c>
      <c r="AB2315" s="197">
        <v>45051</v>
      </c>
      <c r="AC2315" s="197">
        <v>15204</v>
      </c>
      <c r="AD2315" s="197">
        <f t="shared" si="221"/>
        <v>15204</v>
      </c>
      <c r="AE2315" s="197">
        <v>7724</v>
      </c>
      <c r="AJ2315">
        <v>0</v>
      </c>
      <c r="AK2315">
        <v>0</v>
      </c>
      <c r="AU2315" s="198">
        <v>0.27272727299999999</v>
      </c>
      <c r="AV2315" s="6">
        <v>0</v>
      </c>
      <c r="AW2315" s="198">
        <v>0.38356000000000001</v>
      </c>
      <c r="BO2315" s="198"/>
      <c r="BP2315" s="354">
        <f t="shared" si="217"/>
        <v>8624.8145540793594</v>
      </c>
      <c r="BQ2315" s="354">
        <f t="shared" si="218"/>
        <v>0</v>
      </c>
      <c r="BR2315" s="354">
        <f t="shared" si="219"/>
        <v>22782.528113600001</v>
      </c>
      <c r="CG2315" s="198"/>
      <c r="CH2315">
        <f>(Transest!$J$14/HexExtSoy!$K$4)</f>
        <v>0.20257267294641951</v>
      </c>
      <c r="CI2315">
        <f>(HydroProcOil!$K$14/HexExtSoy!$K$4)</f>
        <v>0.10977777777777777</v>
      </c>
      <c r="CJ2315">
        <f>(StarchFerm!$K$24/StarchFerm!$K$4)</f>
        <v>0.33157302630665886</v>
      </c>
      <c r="CY2315" s="198"/>
      <c r="CZ2315">
        <f>BP2315*CH2315*1000*LCI!$E$93</f>
        <v>65954978.105235659</v>
      </c>
      <c r="DA2315">
        <f>BQ2315*CI2315*1000*(LCI!$E$99)</f>
        <v>0</v>
      </c>
      <c r="DB2315">
        <f>BR2315*CJ2315*1000*(LCI!$E$96)</f>
        <v>203582234.83598083</v>
      </c>
    </row>
    <row r="2316" spans="1:106" x14ac:dyDescent="0.25">
      <c r="A2316" s="197">
        <v>45053</v>
      </c>
      <c r="B2316" s="197" t="s">
        <v>2033</v>
      </c>
      <c r="C2316" s="197" t="s">
        <v>969</v>
      </c>
      <c r="D2316" s="197">
        <v>-81.036057799999995</v>
      </c>
      <c r="E2316" s="197">
        <v>32.472299999999997</v>
      </c>
      <c r="F2316">
        <v>0</v>
      </c>
      <c r="G2316">
        <f t="shared" si="220"/>
        <v>0</v>
      </c>
      <c r="H2316" s="198">
        <v>6.6</v>
      </c>
      <c r="Q2316" s="221">
        <f>(Q5401*10000)*TEA!$M$15*10^-6</f>
        <v>58.933239241950005</v>
      </c>
      <c r="R2316" s="221">
        <f>(R5401*10000)*TEA!$O$15*10^-6</f>
        <v>58.933239241950005</v>
      </c>
      <c r="AA2316">
        <f t="shared" si="216"/>
        <v>1</v>
      </c>
      <c r="AB2316" s="197">
        <v>45053</v>
      </c>
      <c r="AC2316" s="197">
        <v>0</v>
      </c>
      <c r="AD2316" s="197">
        <f t="shared" si="221"/>
        <v>0</v>
      </c>
      <c r="AE2316" s="197">
        <v>168</v>
      </c>
      <c r="AJ2316">
        <v>0</v>
      </c>
      <c r="AK2316">
        <v>0</v>
      </c>
      <c r="AU2316" s="198">
        <v>0.27272727299999999</v>
      </c>
      <c r="AV2316" s="6">
        <v>0</v>
      </c>
      <c r="AW2316" s="198">
        <v>0.38356000000000001</v>
      </c>
      <c r="BO2316" s="198"/>
      <c r="BP2316" s="354">
        <f t="shared" si="217"/>
        <v>0</v>
      </c>
      <c r="BQ2316" s="354">
        <f t="shared" si="218"/>
        <v>0</v>
      </c>
      <c r="BR2316" s="354">
        <f t="shared" si="219"/>
        <v>425.29132800000002</v>
      </c>
      <c r="CG2316" s="198"/>
      <c r="CH2316">
        <f>(Transest!$J$14/HexExtSoy!$K$4)</f>
        <v>0.20257267294641951</v>
      </c>
      <c r="CI2316">
        <f>(HydroProcOil!$K$14/HexExtSoy!$K$4)</f>
        <v>0.10977777777777777</v>
      </c>
      <c r="CJ2316">
        <f>(StarchFerm!$K$24/StarchFerm!$K$4)</f>
        <v>0.33157302630665886</v>
      </c>
      <c r="CY2316" s="198"/>
      <c r="CZ2316">
        <f>BP2316*CH2316*1000*LCI!$E$93</f>
        <v>0</v>
      </c>
      <c r="DA2316">
        <f>BQ2316*CI2316*1000*(LCI!$E$99)</f>
        <v>0</v>
      </c>
      <c r="DB2316">
        <f>BR2316*CJ2316*1000*(LCI!$E$96)</f>
        <v>3800357.8259129752</v>
      </c>
    </row>
    <row r="2317" spans="1:106" x14ac:dyDescent="0.25">
      <c r="A2317" s="197">
        <v>45055</v>
      </c>
      <c r="B2317" s="197" t="s">
        <v>2033</v>
      </c>
      <c r="C2317" s="197" t="s">
        <v>2052</v>
      </c>
      <c r="D2317" s="197">
        <v>-80.5861728</v>
      </c>
      <c r="E2317" s="197">
        <v>34.356430000000003</v>
      </c>
      <c r="F2317">
        <v>2.15</v>
      </c>
      <c r="G2317">
        <f t="shared" si="220"/>
        <v>2.15</v>
      </c>
      <c r="H2317" s="198">
        <v>8.61</v>
      </c>
      <c r="Q2317" s="221">
        <f>(Q5402*10000)*TEA!$M$15*10^-6</f>
        <v>54.608512268699997</v>
      </c>
      <c r="R2317" s="221">
        <f>(R5402*10000)*TEA!$O$15*10^-6</f>
        <v>54.608512268699997</v>
      </c>
      <c r="AA2317">
        <f t="shared" si="216"/>
        <v>1</v>
      </c>
      <c r="AB2317" s="197">
        <v>45055</v>
      </c>
      <c r="AC2317" s="197">
        <v>411</v>
      </c>
      <c r="AD2317" s="197">
        <f t="shared" si="221"/>
        <v>411</v>
      </c>
      <c r="AE2317" s="197">
        <v>454</v>
      </c>
      <c r="AJ2317">
        <v>0</v>
      </c>
      <c r="AK2317">
        <v>0</v>
      </c>
      <c r="AU2317" s="198">
        <v>0.27272727299999999</v>
      </c>
      <c r="AV2317" s="6">
        <v>0</v>
      </c>
      <c r="AW2317" s="198">
        <v>0.38356000000000001</v>
      </c>
      <c r="BO2317" s="198"/>
      <c r="BP2317" s="354">
        <f t="shared" si="217"/>
        <v>240.99545478644998</v>
      </c>
      <c r="BQ2317" s="354">
        <f t="shared" si="218"/>
        <v>0</v>
      </c>
      <c r="BR2317" s="354">
        <f t="shared" si="219"/>
        <v>1499.3130263999999</v>
      </c>
      <c r="CG2317" s="198"/>
      <c r="CH2317">
        <f>(Transest!$J$14/HexExtSoy!$K$4)</f>
        <v>0.20257267294641951</v>
      </c>
      <c r="CI2317">
        <f>(HydroProcOil!$K$14/HexExtSoy!$K$4)</f>
        <v>0.10977777777777777</v>
      </c>
      <c r="CJ2317">
        <f>(StarchFerm!$K$24/StarchFerm!$K$4)</f>
        <v>0.33157302630665886</v>
      </c>
      <c r="CY2317" s="198"/>
      <c r="CZ2317">
        <f>BP2317*CH2317*1000*LCI!$E$93</f>
        <v>1842920.777512101</v>
      </c>
      <c r="DA2317">
        <f>BQ2317*CI2317*1000*(LCI!$E$99)</f>
        <v>0</v>
      </c>
      <c r="DB2317">
        <f>BR2317*CJ2317*1000*(LCI!$E$96)</f>
        <v>13397700.865822751</v>
      </c>
    </row>
    <row r="2318" spans="1:106" x14ac:dyDescent="0.25">
      <c r="A2318" s="197">
        <v>45057</v>
      </c>
      <c r="B2318" s="197" t="s">
        <v>2033</v>
      </c>
      <c r="C2318" s="197" t="s">
        <v>1699</v>
      </c>
      <c r="D2318" s="197">
        <v>-80.7046098</v>
      </c>
      <c r="E2318" s="197">
        <v>34.708500000000001</v>
      </c>
      <c r="F2318">
        <v>0</v>
      </c>
      <c r="G2318">
        <f t="shared" si="220"/>
        <v>0</v>
      </c>
      <c r="H2318" s="198">
        <v>8.26</v>
      </c>
      <c r="Q2318" s="221">
        <f>(Q5403*10000)*TEA!$M$15*10^-6</f>
        <v>53.600936608799998</v>
      </c>
      <c r="R2318" s="221">
        <f>(R5403*10000)*TEA!$O$15*10^-6</f>
        <v>53.600936608799998</v>
      </c>
      <c r="AA2318">
        <f t="shared" si="216"/>
        <v>1</v>
      </c>
      <c r="AB2318" s="197">
        <v>45057</v>
      </c>
      <c r="AC2318" s="197">
        <v>300</v>
      </c>
      <c r="AD2318" s="197">
        <f t="shared" si="221"/>
        <v>300</v>
      </c>
      <c r="AE2318" s="197">
        <v>1091</v>
      </c>
      <c r="AJ2318">
        <v>0</v>
      </c>
      <c r="AK2318">
        <v>0</v>
      </c>
      <c r="AU2318" s="198">
        <v>0.27272727299999999</v>
      </c>
      <c r="AV2318" s="6">
        <v>0</v>
      </c>
      <c r="AW2318" s="198">
        <v>0.38356000000000001</v>
      </c>
      <c r="BO2318" s="198"/>
      <c r="BP2318" s="354">
        <f t="shared" si="217"/>
        <v>0</v>
      </c>
      <c r="BQ2318" s="354">
        <f t="shared" si="218"/>
        <v>0</v>
      </c>
      <c r="BR2318" s="354">
        <f t="shared" si="219"/>
        <v>3456.5123096000002</v>
      </c>
      <c r="CG2318" s="198"/>
      <c r="CH2318">
        <f>(Transest!$J$14/HexExtSoy!$K$4)</f>
        <v>0.20257267294641951</v>
      </c>
      <c r="CI2318">
        <f>(HydroProcOil!$K$14/HexExtSoy!$K$4)</f>
        <v>0.10977777777777777</v>
      </c>
      <c r="CJ2318">
        <f>(StarchFerm!$K$24/StarchFerm!$K$4)</f>
        <v>0.33157302630665886</v>
      </c>
      <c r="CY2318" s="198"/>
      <c r="CZ2318">
        <f>BP2318*CH2318*1000*LCI!$E$93</f>
        <v>0</v>
      </c>
      <c r="DA2318">
        <f>BQ2318*CI2318*1000*(LCI!$E$99)</f>
        <v>0</v>
      </c>
      <c r="DB2318">
        <f>BR2318*CJ2318*1000*(LCI!$E$96)</f>
        <v>30887024.355579842</v>
      </c>
    </row>
    <row r="2319" spans="1:106" x14ac:dyDescent="0.25">
      <c r="A2319" s="197">
        <v>45059</v>
      </c>
      <c r="B2319" s="197" t="s">
        <v>2033</v>
      </c>
      <c r="C2319" s="197" t="s">
        <v>974</v>
      </c>
      <c r="D2319" s="197">
        <v>-82.007405599999998</v>
      </c>
      <c r="E2319" s="197">
        <v>34.491329999999998</v>
      </c>
      <c r="F2319">
        <v>0</v>
      </c>
      <c r="G2319">
        <f t="shared" si="220"/>
        <v>0</v>
      </c>
      <c r="H2319" s="198">
        <v>0</v>
      </c>
      <c r="Q2319" s="221">
        <f>(Q5404*10000)*TEA!$M$15*10^-6</f>
        <v>53.527193647650002</v>
      </c>
      <c r="R2319" s="221">
        <f>(R5404*10000)*TEA!$O$15*10^-6</f>
        <v>53.527193647650002</v>
      </c>
      <c r="AA2319">
        <f t="shared" si="216"/>
        <v>1</v>
      </c>
      <c r="AB2319" s="197">
        <v>45059</v>
      </c>
      <c r="AC2319" s="197">
        <v>0</v>
      </c>
      <c r="AD2319" s="197">
        <f t="shared" si="221"/>
        <v>0</v>
      </c>
      <c r="AE2319" s="197">
        <v>37</v>
      </c>
      <c r="AJ2319">
        <v>0</v>
      </c>
      <c r="AK2319">
        <v>0</v>
      </c>
      <c r="AU2319" s="198">
        <v>0.27272727299999999</v>
      </c>
      <c r="AV2319" s="6">
        <v>0</v>
      </c>
      <c r="AW2319" s="198">
        <v>0.38356000000000001</v>
      </c>
      <c r="BO2319" s="198"/>
      <c r="BP2319" s="354">
        <f t="shared" si="217"/>
        <v>0</v>
      </c>
      <c r="BQ2319" s="354">
        <f t="shared" si="218"/>
        <v>0</v>
      </c>
      <c r="BR2319" s="354">
        <f t="shared" si="219"/>
        <v>0</v>
      </c>
      <c r="CG2319" s="198"/>
      <c r="CH2319">
        <f>(Transest!$J$14/HexExtSoy!$K$4)</f>
        <v>0.20257267294641951</v>
      </c>
      <c r="CI2319">
        <f>(HydroProcOil!$K$14/HexExtSoy!$K$4)</f>
        <v>0.10977777777777777</v>
      </c>
      <c r="CJ2319">
        <f>(StarchFerm!$K$24/StarchFerm!$K$4)</f>
        <v>0.33157302630665886</v>
      </c>
      <c r="CY2319" s="198"/>
      <c r="CZ2319">
        <f>BP2319*CH2319*1000*LCI!$E$93</f>
        <v>0</v>
      </c>
      <c r="DA2319">
        <f>BQ2319*CI2319*1000*(LCI!$E$99)</f>
        <v>0</v>
      </c>
      <c r="DB2319">
        <f>BR2319*CJ2319*1000*(LCI!$E$96)</f>
        <v>0</v>
      </c>
    </row>
    <row r="2320" spans="1:106" x14ac:dyDescent="0.25">
      <c r="A2320" s="197">
        <v>45061</v>
      </c>
      <c r="B2320" s="197" t="s">
        <v>2033</v>
      </c>
      <c r="C2320" s="197" t="s">
        <v>632</v>
      </c>
      <c r="D2320" s="197">
        <v>-80.248828799999998</v>
      </c>
      <c r="E2320" s="197">
        <v>34.165210000000002</v>
      </c>
      <c r="F2320">
        <v>2.67</v>
      </c>
      <c r="G2320">
        <f t="shared" si="220"/>
        <v>2.67</v>
      </c>
      <c r="H2320" s="198">
        <v>8.9499999999999993</v>
      </c>
      <c r="Q2320" s="221">
        <f>(Q5405*10000)*TEA!$M$15*10^-6</f>
        <v>55.188557136</v>
      </c>
      <c r="R2320" s="221">
        <f>(R5405*10000)*TEA!$O$15*10^-6</f>
        <v>55.188557136</v>
      </c>
      <c r="AA2320">
        <f t="shared" si="216"/>
        <v>1</v>
      </c>
      <c r="AB2320" s="197">
        <v>45061</v>
      </c>
      <c r="AC2320" s="197">
        <v>10566</v>
      </c>
      <c r="AD2320" s="197">
        <f t="shared" si="221"/>
        <v>10566</v>
      </c>
      <c r="AE2320" s="197">
        <v>9321</v>
      </c>
      <c r="AJ2320">
        <v>0</v>
      </c>
      <c r="AK2320">
        <v>0</v>
      </c>
      <c r="AU2320" s="198">
        <v>0.27272727299999999</v>
      </c>
      <c r="AV2320" s="6">
        <v>0</v>
      </c>
      <c r="AW2320" s="198">
        <v>0.38356000000000001</v>
      </c>
      <c r="BO2320" s="198"/>
      <c r="BP2320" s="354">
        <f t="shared" si="217"/>
        <v>7693.9690986030591</v>
      </c>
      <c r="BQ2320" s="354">
        <f t="shared" si="218"/>
        <v>0</v>
      </c>
      <c r="BR2320" s="354">
        <f t="shared" si="219"/>
        <v>31997.706701999999</v>
      </c>
      <c r="CG2320" s="198"/>
      <c r="CH2320">
        <f>(Transest!$J$14/HexExtSoy!$K$4)</f>
        <v>0.20257267294641951</v>
      </c>
      <c r="CI2320">
        <f>(HydroProcOil!$K$14/HexExtSoy!$K$4)</f>
        <v>0.10977777777777777</v>
      </c>
      <c r="CJ2320">
        <f>(StarchFerm!$K$24/StarchFerm!$K$4)</f>
        <v>0.33157302630665886</v>
      </c>
      <c r="CY2320" s="198"/>
      <c r="CZ2320">
        <f>BP2320*CH2320*1000*LCI!$E$93</f>
        <v>58836692.691636875</v>
      </c>
      <c r="DA2320">
        <f>BQ2320*CI2320*1000*(LCI!$E$99)</f>
        <v>0</v>
      </c>
      <c r="DB2320">
        <f>BR2320*CJ2320*1000*(LCI!$E$96)</f>
        <v>285928085.22118229</v>
      </c>
    </row>
    <row r="2321" spans="1:106" x14ac:dyDescent="0.25">
      <c r="A2321" s="197">
        <v>45063</v>
      </c>
      <c r="B2321" s="197" t="s">
        <v>2033</v>
      </c>
      <c r="C2321" s="197" t="s">
        <v>2053</v>
      </c>
      <c r="D2321" s="197">
        <v>-81.275409100000005</v>
      </c>
      <c r="E2321" s="197">
        <v>33.905810000000002</v>
      </c>
      <c r="F2321">
        <v>1.87</v>
      </c>
      <c r="G2321">
        <f t="shared" si="220"/>
        <v>1.87</v>
      </c>
      <c r="H2321" s="198">
        <v>8.2899999999999991</v>
      </c>
      <c r="Q2321" s="221">
        <f>(Q5406*10000)*TEA!$M$15*10^-6</f>
        <v>55.63440453015</v>
      </c>
      <c r="R2321" s="221">
        <f>(R5406*10000)*TEA!$O$15*10^-6</f>
        <v>55.63440453015</v>
      </c>
      <c r="AA2321">
        <f t="shared" si="216"/>
        <v>1</v>
      </c>
      <c r="AB2321" s="197">
        <v>45063</v>
      </c>
      <c r="AC2321" s="197">
        <v>1173</v>
      </c>
      <c r="AD2321" s="197">
        <f t="shared" si="221"/>
        <v>1173</v>
      </c>
      <c r="AE2321" s="197">
        <v>2745</v>
      </c>
      <c r="AJ2321">
        <v>0</v>
      </c>
      <c r="AK2321">
        <v>0</v>
      </c>
      <c r="AU2321" s="198">
        <v>0.27272727299999999</v>
      </c>
      <c r="AV2321" s="6">
        <v>0</v>
      </c>
      <c r="AW2321" s="198">
        <v>0.38356000000000001</v>
      </c>
      <c r="BO2321" s="198"/>
      <c r="BP2321" s="354">
        <f t="shared" si="217"/>
        <v>598.23000059823005</v>
      </c>
      <c r="BQ2321" s="354">
        <f t="shared" si="218"/>
        <v>0</v>
      </c>
      <c r="BR2321" s="354">
        <f t="shared" si="219"/>
        <v>8728.3105379999997</v>
      </c>
      <c r="CG2321" s="198"/>
      <c r="CH2321">
        <f>(Transest!$J$14/HexExtSoy!$K$4)</f>
        <v>0.20257267294641951</v>
      </c>
      <c r="CI2321">
        <f>(HydroProcOil!$K$14/HexExtSoy!$K$4)</f>
        <v>0.10977777777777777</v>
      </c>
      <c r="CJ2321">
        <f>(StarchFerm!$K$24/StarchFerm!$K$4)</f>
        <v>0.33157302630665886</v>
      </c>
      <c r="CY2321" s="198"/>
      <c r="CZ2321">
        <f>BP2321*CH2321*1000*LCI!$E$93</f>
        <v>4574735.64723654</v>
      </c>
      <c r="DA2321">
        <f>BQ2321*CI2321*1000*(LCI!$E$99)</f>
        <v>0</v>
      </c>
      <c r="DB2321">
        <f>BR2321*CJ2321*1000*(LCI!$E$96)</f>
        <v>77995249.553000525</v>
      </c>
    </row>
    <row r="2322" spans="1:106" x14ac:dyDescent="0.25">
      <c r="A2322" s="197">
        <v>45065</v>
      </c>
      <c r="B2322" s="197" t="s">
        <v>2033</v>
      </c>
      <c r="C2322" s="197" t="s">
        <v>2054</v>
      </c>
      <c r="D2322" s="197">
        <v>-82.319453899999999</v>
      </c>
      <c r="E2322" s="197">
        <v>33.911540000000002</v>
      </c>
      <c r="F2322">
        <v>0</v>
      </c>
      <c r="G2322">
        <f t="shared" si="220"/>
        <v>0</v>
      </c>
      <c r="H2322" s="198">
        <v>0</v>
      </c>
      <c r="Q2322" s="221">
        <f>(Q5407*10000)*TEA!$M$15*10^-6</f>
        <v>54.910474921799995</v>
      </c>
      <c r="R2322" s="221">
        <f>(R5407*10000)*TEA!$O$15*10^-6</f>
        <v>54.910474921799995</v>
      </c>
      <c r="AA2322">
        <f t="shared" si="216"/>
        <v>1</v>
      </c>
      <c r="AB2322" s="197">
        <v>45065</v>
      </c>
      <c r="AC2322" s="197">
        <v>0</v>
      </c>
      <c r="AD2322" s="197">
        <f t="shared" si="221"/>
        <v>0</v>
      </c>
      <c r="AE2322" s="197">
        <v>0</v>
      </c>
      <c r="AJ2322">
        <v>0</v>
      </c>
      <c r="AK2322">
        <v>0</v>
      </c>
      <c r="AU2322" s="198">
        <v>0.27272727299999999</v>
      </c>
      <c r="AV2322" s="6">
        <v>0</v>
      </c>
      <c r="AW2322" s="198">
        <v>0.38356000000000001</v>
      </c>
      <c r="BO2322" s="198"/>
      <c r="BP2322" s="354">
        <f t="shared" si="217"/>
        <v>0</v>
      </c>
      <c r="BQ2322" s="354">
        <f t="shared" si="218"/>
        <v>0</v>
      </c>
      <c r="BR2322" s="354">
        <f t="shared" si="219"/>
        <v>0</v>
      </c>
      <c r="CG2322" s="198"/>
      <c r="CH2322">
        <f>(Transest!$J$14/HexExtSoy!$K$4)</f>
        <v>0.20257267294641951</v>
      </c>
      <c r="CI2322">
        <f>(HydroProcOil!$K$14/HexExtSoy!$K$4)</f>
        <v>0.10977777777777777</v>
      </c>
      <c r="CJ2322">
        <f>(StarchFerm!$K$24/StarchFerm!$K$4)</f>
        <v>0.33157302630665886</v>
      </c>
      <c r="CY2322" s="198"/>
      <c r="CZ2322">
        <f>BP2322*CH2322*1000*LCI!$E$93</f>
        <v>0</v>
      </c>
      <c r="DA2322">
        <f>BQ2322*CI2322*1000*(LCI!$E$99)</f>
        <v>0</v>
      </c>
      <c r="DB2322">
        <f>BR2322*CJ2322*1000*(LCI!$E$96)</f>
        <v>0</v>
      </c>
    </row>
    <row r="2323" spans="1:106" x14ac:dyDescent="0.25">
      <c r="A2323" s="197">
        <v>45067</v>
      </c>
      <c r="B2323" s="197" t="s">
        <v>2033</v>
      </c>
      <c r="C2323" s="197" t="s">
        <v>638</v>
      </c>
      <c r="D2323" s="197">
        <v>-79.348230299999997</v>
      </c>
      <c r="E2323" s="197">
        <v>34.085639999999998</v>
      </c>
      <c r="F2323">
        <v>2.64</v>
      </c>
      <c r="G2323">
        <f t="shared" si="220"/>
        <v>2.64</v>
      </c>
      <c r="H2323" s="198">
        <v>6.67</v>
      </c>
      <c r="Q2323" s="221">
        <f>(Q5408*10000)*TEA!$M$15*10^-6</f>
        <v>55.610852591250001</v>
      </c>
      <c r="R2323" s="221">
        <f>(R5408*10000)*TEA!$O$15*10^-6</f>
        <v>55.610852591250001</v>
      </c>
      <c r="AA2323">
        <f t="shared" si="216"/>
        <v>1</v>
      </c>
      <c r="AB2323" s="197">
        <v>45067</v>
      </c>
      <c r="AC2323" s="197">
        <v>3061</v>
      </c>
      <c r="AD2323" s="197">
        <f t="shared" si="221"/>
        <v>3061</v>
      </c>
      <c r="AE2323" s="197">
        <v>1953</v>
      </c>
      <c r="AJ2323">
        <v>0</v>
      </c>
      <c r="AK2323">
        <v>0</v>
      </c>
      <c r="AU2323" s="198">
        <v>0.27272727299999999</v>
      </c>
      <c r="AV2323" s="6">
        <v>0</v>
      </c>
      <c r="AW2323" s="198">
        <v>0.38356000000000001</v>
      </c>
      <c r="BO2323" s="198"/>
      <c r="BP2323" s="354">
        <f t="shared" si="217"/>
        <v>2203.9200022039199</v>
      </c>
      <c r="BQ2323" s="354">
        <f t="shared" si="218"/>
        <v>0</v>
      </c>
      <c r="BR2323" s="354">
        <f t="shared" si="219"/>
        <v>4996.4481756000005</v>
      </c>
      <c r="CG2323" s="198"/>
      <c r="CH2323">
        <f>(Transest!$J$14/HexExtSoy!$K$4)</f>
        <v>0.20257267294641951</v>
      </c>
      <c r="CI2323">
        <f>(HydroProcOil!$K$14/HexExtSoy!$K$4)</f>
        <v>0.10977777777777777</v>
      </c>
      <c r="CJ2323">
        <f>(StarchFerm!$K$24/StarchFerm!$K$4)</f>
        <v>0.33157302630665886</v>
      </c>
      <c r="CY2323" s="198"/>
      <c r="CZ2323">
        <f>BP2323*CH2323*1000*LCI!$E$93</f>
        <v>16853637.209196389</v>
      </c>
      <c r="DA2323">
        <f>BQ2323*CI2323*1000*(LCI!$E$99)</f>
        <v>0</v>
      </c>
      <c r="DB2323">
        <f>BR2323*CJ2323*1000*(LCI!$E$96)</f>
        <v>44647726.571819656</v>
      </c>
    </row>
    <row r="2324" spans="1:106" x14ac:dyDescent="0.25">
      <c r="A2324" s="197">
        <v>45069</v>
      </c>
      <c r="B2324" s="197" t="s">
        <v>2033</v>
      </c>
      <c r="C2324" s="197" t="s">
        <v>2055</v>
      </c>
      <c r="D2324" s="197">
        <v>-79.6656507</v>
      </c>
      <c r="E2324" s="197">
        <v>34.59487</v>
      </c>
      <c r="F2324">
        <v>2.56</v>
      </c>
      <c r="G2324">
        <f t="shared" si="220"/>
        <v>2.56</v>
      </c>
      <c r="H2324" s="198">
        <v>7.9</v>
      </c>
      <c r="Q2324" s="221">
        <f>(Q5409*10000)*TEA!$M$15*10^-6</f>
        <v>54.230931379349997</v>
      </c>
      <c r="R2324" s="221">
        <f>(R5409*10000)*TEA!$O$15*10^-6</f>
        <v>54.230931379349997</v>
      </c>
      <c r="AA2324">
        <f t="shared" si="216"/>
        <v>1</v>
      </c>
      <c r="AB2324" s="197">
        <v>45069</v>
      </c>
      <c r="AC2324" s="197">
        <v>5199</v>
      </c>
      <c r="AD2324" s="197">
        <f t="shared" si="221"/>
        <v>5199</v>
      </c>
      <c r="AE2324" s="197">
        <v>5326</v>
      </c>
      <c r="AJ2324">
        <v>0</v>
      </c>
      <c r="AK2324">
        <v>0</v>
      </c>
      <c r="AU2324" s="198">
        <v>0.27272727299999999</v>
      </c>
      <c r="AV2324" s="6">
        <v>0</v>
      </c>
      <c r="AW2324" s="198">
        <v>0.38356000000000001</v>
      </c>
      <c r="BO2324" s="198"/>
      <c r="BP2324" s="354">
        <f t="shared" si="217"/>
        <v>3629.8472763571199</v>
      </c>
      <c r="BQ2324" s="354">
        <f t="shared" si="218"/>
        <v>0</v>
      </c>
      <c r="BR2324" s="354">
        <f t="shared" si="219"/>
        <v>16138.440424</v>
      </c>
      <c r="CG2324" s="198"/>
      <c r="CH2324">
        <f>(Transest!$J$14/HexExtSoy!$K$4)</f>
        <v>0.20257267294641951</v>
      </c>
      <c r="CI2324">
        <f>(HydroProcOil!$K$14/HexExtSoy!$K$4)</f>
        <v>0.10977777777777777</v>
      </c>
      <c r="CJ2324">
        <f>(StarchFerm!$K$24/StarchFerm!$K$4)</f>
        <v>0.33157302630665886</v>
      </c>
      <c r="CY2324" s="198"/>
      <c r="CZ2324">
        <f>BP2324*CH2324*1000*LCI!$E$93</f>
        <v>27757871.909750082</v>
      </c>
      <c r="DA2324">
        <f>BQ2324*CI2324*1000*(LCI!$E$99)</f>
        <v>0</v>
      </c>
      <c r="DB2324">
        <f>BR2324*CJ2324*1000*(LCI!$E$96)</f>
        <v>144211377.767333</v>
      </c>
    </row>
    <row r="2325" spans="1:106" x14ac:dyDescent="0.25">
      <c r="A2325" s="197">
        <v>45071</v>
      </c>
      <c r="B2325" s="197" t="s">
        <v>2033</v>
      </c>
      <c r="C2325" s="197" t="s">
        <v>2056</v>
      </c>
      <c r="D2325" s="197">
        <v>-81.600730600000006</v>
      </c>
      <c r="E2325" s="197">
        <v>34.295189999999998</v>
      </c>
      <c r="F2325">
        <v>2.0699999999999998</v>
      </c>
      <c r="G2325">
        <f t="shared" si="220"/>
        <v>2.0699999999999998</v>
      </c>
      <c r="H2325" s="198">
        <v>7.69</v>
      </c>
      <c r="Q2325" s="221">
        <f>(Q5410*10000)*TEA!$M$15*10^-6</f>
        <v>54.486813366449987</v>
      </c>
      <c r="R2325" s="221">
        <f>(R5410*10000)*TEA!$O$15*10^-6</f>
        <v>54.486813366449987</v>
      </c>
      <c r="AA2325">
        <f t="shared" si="216"/>
        <v>1</v>
      </c>
      <c r="AB2325" s="197">
        <v>45071</v>
      </c>
      <c r="AC2325" s="197">
        <v>1250</v>
      </c>
      <c r="AD2325" s="197">
        <f t="shared" si="221"/>
        <v>1250</v>
      </c>
      <c r="AE2325" s="197">
        <v>497</v>
      </c>
      <c r="AJ2325">
        <v>0</v>
      </c>
      <c r="AK2325">
        <v>0</v>
      </c>
      <c r="AU2325" s="198">
        <v>0.27272727299999999</v>
      </c>
      <c r="AV2325" s="6">
        <v>0</v>
      </c>
      <c r="AW2325" s="198">
        <v>0.38356000000000001</v>
      </c>
      <c r="BO2325" s="198"/>
      <c r="BP2325" s="354">
        <f t="shared" si="217"/>
        <v>705.68181888749996</v>
      </c>
      <c r="BQ2325" s="354">
        <f t="shared" si="218"/>
        <v>0</v>
      </c>
      <c r="BR2325" s="354">
        <f t="shared" si="219"/>
        <v>1465.9394708000002</v>
      </c>
      <c r="CG2325" s="198"/>
      <c r="CH2325">
        <f>(Transest!$J$14/HexExtSoy!$K$4)</f>
        <v>0.20257267294641951</v>
      </c>
      <c r="CI2325">
        <f>(HydroProcOil!$K$14/HexExtSoy!$K$4)</f>
        <v>0.10977777777777777</v>
      </c>
      <c r="CJ2325">
        <f>(StarchFerm!$K$24/StarchFerm!$K$4)</f>
        <v>0.33157302630665886</v>
      </c>
      <c r="CY2325" s="198"/>
      <c r="CZ2325">
        <f>BP2325*CH2325*1000*LCI!$E$93</f>
        <v>5396432.4243903821</v>
      </c>
      <c r="DA2325">
        <f>BQ2325*CI2325*1000*(LCI!$E$99)</f>
        <v>0</v>
      </c>
      <c r="DB2325">
        <f>BR2325*CJ2325*1000*(LCI!$E$96)</f>
        <v>13099478.341983749</v>
      </c>
    </row>
    <row r="2326" spans="1:106" x14ac:dyDescent="0.25">
      <c r="A2326" s="197">
        <v>45073</v>
      </c>
      <c r="B2326" s="197" t="s">
        <v>2033</v>
      </c>
      <c r="C2326" s="197" t="s">
        <v>983</v>
      </c>
      <c r="D2326" s="197">
        <v>-83.0787555</v>
      </c>
      <c r="E2326" s="197">
        <v>34.74729</v>
      </c>
      <c r="F2326">
        <v>1.91</v>
      </c>
      <c r="G2326">
        <f t="shared" si="220"/>
        <v>1.91</v>
      </c>
      <c r="H2326" s="198">
        <v>4.1100000000000003</v>
      </c>
      <c r="Q2326" s="221">
        <f>(Q5411*10000)*TEA!$M$15*10^-6</f>
        <v>48.385411717949999</v>
      </c>
      <c r="R2326" s="221">
        <f>(R5411*10000)*TEA!$O$15*10^-6</f>
        <v>48.385411717949999</v>
      </c>
      <c r="AA2326">
        <f t="shared" si="216"/>
        <v>1</v>
      </c>
      <c r="AB2326" s="197">
        <v>45073</v>
      </c>
      <c r="AC2326" s="197">
        <v>766</v>
      </c>
      <c r="AD2326" s="197">
        <f t="shared" si="221"/>
        <v>766</v>
      </c>
      <c r="AE2326" s="197">
        <v>243</v>
      </c>
      <c r="AJ2326">
        <v>0</v>
      </c>
      <c r="AK2326">
        <v>0</v>
      </c>
      <c r="AU2326" s="198">
        <v>0.27272727299999999</v>
      </c>
      <c r="AV2326" s="6">
        <v>0</v>
      </c>
      <c r="AW2326" s="198">
        <v>0.38356000000000001</v>
      </c>
      <c r="BO2326" s="198"/>
      <c r="BP2326" s="354">
        <f t="shared" si="217"/>
        <v>399.01636403537998</v>
      </c>
      <c r="BQ2326" s="354">
        <f t="shared" si="218"/>
        <v>0</v>
      </c>
      <c r="BR2326" s="354">
        <f t="shared" si="219"/>
        <v>383.07287880000007</v>
      </c>
      <c r="CG2326" s="198"/>
      <c r="CH2326">
        <f>(Transest!$J$14/HexExtSoy!$K$4)</f>
        <v>0.20257267294641951</v>
      </c>
      <c r="CI2326">
        <f>(HydroProcOil!$K$14/HexExtSoy!$K$4)</f>
        <v>0.10977777777777777</v>
      </c>
      <c r="CJ2326">
        <f>(StarchFerm!$K$24/StarchFerm!$K$4)</f>
        <v>0.33157302630665886</v>
      </c>
      <c r="CY2326" s="198"/>
      <c r="CZ2326">
        <f>BP2326*CH2326*1000*LCI!$E$93</f>
        <v>3051325.3808033206</v>
      </c>
      <c r="DA2326">
        <f>BQ2326*CI2326*1000*(LCI!$E$99)</f>
        <v>0</v>
      </c>
      <c r="DB2326">
        <f>BR2326*CJ2326*1000*(LCI!$E$96)</f>
        <v>3423098.2787464526</v>
      </c>
    </row>
    <row r="2327" spans="1:106" x14ac:dyDescent="0.25">
      <c r="A2327" s="197">
        <v>45075</v>
      </c>
      <c r="B2327" s="197" t="s">
        <v>2033</v>
      </c>
      <c r="C2327" s="197" t="s">
        <v>2057</v>
      </c>
      <c r="D2327" s="197">
        <v>-80.799969399999995</v>
      </c>
      <c r="E2327" s="197">
        <v>33.445740000000001</v>
      </c>
      <c r="F2327">
        <v>2.68</v>
      </c>
      <c r="G2327">
        <f t="shared" si="220"/>
        <v>2.68</v>
      </c>
      <c r="H2327" s="198">
        <v>8.3000000000000007</v>
      </c>
      <c r="Q2327" s="221">
        <f>(Q5412*10000)*TEA!$M$15*10^-6</f>
        <v>56.613698376749994</v>
      </c>
      <c r="R2327" s="221">
        <f>(R5412*10000)*TEA!$O$15*10^-6</f>
        <v>56.613698376749994</v>
      </c>
      <c r="AA2327">
        <f t="shared" si="216"/>
        <v>1</v>
      </c>
      <c r="AB2327" s="197">
        <v>45075</v>
      </c>
      <c r="AC2327" s="197">
        <v>8826</v>
      </c>
      <c r="AD2327" s="197">
        <f t="shared" si="221"/>
        <v>8826</v>
      </c>
      <c r="AE2327" s="197">
        <v>15207</v>
      </c>
      <c r="AJ2327">
        <v>0</v>
      </c>
      <c r="AK2327">
        <v>0</v>
      </c>
      <c r="AU2327" s="198">
        <v>0.27272727299999999</v>
      </c>
      <c r="AV2327" s="6">
        <v>0</v>
      </c>
      <c r="AW2327" s="198">
        <v>0.38356000000000001</v>
      </c>
      <c r="BO2327" s="198"/>
      <c r="BP2327" s="354">
        <f t="shared" si="217"/>
        <v>6451.0036428146395</v>
      </c>
      <c r="BQ2327" s="354">
        <f t="shared" si="218"/>
        <v>0</v>
      </c>
      <c r="BR2327" s="354">
        <f t="shared" si="219"/>
        <v>48412.214436000002</v>
      </c>
      <c r="CG2327" s="198"/>
      <c r="CH2327">
        <f>(Transest!$J$14/HexExtSoy!$K$4)</f>
        <v>0.20257267294641951</v>
      </c>
      <c r="CI2327">
        <f>(HydroProcOil!$K$14/HexExtSoy!$K$4)</f>
        <v>0.10977777777777777</v>
      </c>
      <c r="CJ2327">
        <f>(StarchFerm!$K$24/StarchFerm!$K$4)</f>
        <v>0.33157302630665886</v>
      </c>
      <c r="CY2327" s="198"/>
      <c r="CZ2327">
        <f>BP2327*CH2327*1000*LCI!$E$93</f>
        <v>49331588.679479919</v>
      </c>
      <c r="DA2327">
        <f>BQ2327*CI2327*1000*(LCI!$E$99)</f>
        <v>0</v>
      </c>
      <c r="DB2327">
        <f>BR2327*CJ2327*1000*(LCI!$E$96)</f>
        <v>432606370.94775128</v>
      </c>
    </row>
    <row r="2328" spans="1:106" x14ac:dyDescent="0.25">
      <c r="A2328" s="197">
        <v>45077</v>
      </c>
      <c r="B2328" s="197" t="s">
        <v>2033</v>
      </c>
      <c r="C2328" s="197" t="s">
        <v>645</v>
      </c>
      <c r="D2328" s="197">
        <v>-82.735224099999996</v>
      </c>
      <c r="E2328" s="197">
        <v>34.892969999999998</v>
      </c>
      <c r="F2328">
        <v>1.42</v>
      </c>
      <c r="G2328">
        <f t="shared" si="220"/>
        <v>1.42</v>
      </c>
      <c r="H2328" s="198">
        <v>11.04</v>
      </c>
      <c r="Q2328" s="221">
        <f>(Q5413*10000)*TEA!$M$15*10^-6</f>
        <v>48.530137254749995</v>
      </c>
      <c r="R2328" s="221">
        <f>(R5413*10000)*TEA!$O$15*10^-6</f>
        <v>48.530137254749995</v>
      </c>
      <c r="AA2328">
        <f t="shared" si="216"/>
        <v>1</v>
      </c>
      <c r="AB2328" s="197">
        <v>45077</v>
      </c>
      <c r="AC2328" s="197">
        <v>102</v>
      </c>
      <c r="AD2328" s="197">
        <f t="shared" si="221"/>
        <v>102</v>
      </c>
      <c r="AE2328" s="197">
        <v>187</v>
      </c>
      <c r="AJ2328">
        <v>0</v>
      </c>
      <c r="AK2328">
        <v>0</v>
      </c>
      <c r="AU2328" s="198">
        <v>0.27272727299999999</v>
      </c>
      <c r="AV2328" s="6">
        <v>0</v>
      </c>
      <c r="AW2328" s="198">
        <v>0.38356000000000001</v>
      </c>
      <c r="BO2328" s="198"/>
      <c r="BP2328" s="354">
        <f t="shared" si="217"/>
        <v>39.501818221320001</v>
      </c>
      <c r="BQ2328" s="354">
        <f t="shared" si="218"/>
        <v>0</v>
      </c>
      <c r="BR2328" s="354">
        <f t="shared" si="219"/>
        <v>791.85194880000006</v>
      </c>
      <c r="CG2328" s="198"/>
      <c r="CH2328">
        <f>(Transest!$J$14/HexExtSoy!$K$4)</f>
        <v>0.20257267294641951</v>
      </c>
      <c r="CI2328">
        <f>(HydroProcOil!$K$14/HexExtSoy!$K$4)</f>
        <v>0.10977777777777777</v>
      </c>
      <c r="CJ2328">
        <f>(StarchFerm!$K$24/StarchFerm!$K$4)</f>
        <v>0.33157302630665886</v>
      </c>
      <c r="CY2328" s="198"/>
      <c r="CZ2328">
        <f>BP2328*CH2328*1000*LCI!$E$93</f>
        <v>302075.08110094804</v>
      </c>
      <c r="DA2328">
        <f>BQ2328*CI2328*1000*(LCI!$E$99)</f>
        <v>0</v>
      </c>
      <c r="DB2328">
        <f>BR2328*CJ2328*1000*(LCI!$E$96)</f>
        <v>7075904.3330093985</v>
      </c>
    </row>
    <row r="2329" spans="1:106" x14ac:dyDescent="0.25">
      <c r="A2329" s="197">
        <v>45079</v>
      </c>
      <c r="B2329" s="197" t="s">
        <v>2033</v>
      </c>
      <c r="C2329" s="197" t="s">
        <v>1101</v>
      </c>
      <c r="D2329" s="197">
        <v>-80.898169600000003</v>
      </c>
      <c r="E2329" s="197">
        <v>34.025550000000003</v>
      </c>
      <c r="F2329">
        <v>2.74</v>
      </c>
      <c r="G2329">
        <f t="shared" si="220"/>
        <v>2.74</v>
      </c>
      <c r="H2329" s="198">
        <v>8.82</v>
      </c>
      <c r="Q2329" s="221">
        <f>(Q5414*10000)*TEA!$M$15*10^-6</f>
        <v>55.371738459599989</v>
      </c>
      <c r="R2329" s="221">
        <f>(R5414*10000)*TEA!$O$15*10^-6</f>
        <v>55.371738459599989</v>
      </c>
      <c r="AA2329">
        <f t="shared" si="216"/>
        <v>1</v>
      </c>
      <c r="AB2329" s="197">
        <v>45079</v>
      </c>
      <c r="AC2329" s="197">
        <v>1151</v>
      </c>
      <c r="AD2329" s="197">
        <f t="shared" si="221"/>
        <v>1151</v>
      </c>
      <c r="AE2329" s="197">
        <v>2708</v>
      </c>
      <c r="AJ2329">
        <v>0</v>
      </c>
      <c r="AK2329">
        <v>0</v>
      </c>
      <c r="AU2329" s="198">
        <v>0.27272727299999999</v>
      </c>
      <c r="AV2329" s="6">
        <v>0</v>
      </c>
      <c r="AW2329" s="198">
        <v>0.38356000000000001</v>
      </c>
      <c r="BO2329" s="198"/>
      <c r="BP2329" s="354">
        <f t="shared" si="217"/>
        <v>860.11090995102006</v>
      </c>
      <c r="BQ2329" s="354">
        <f t="shared" si="218"/>
        <v>0</v>
      </c>
      <c r="BR2329" s="354">
        <f t="shared" si="219"/>
        <v>9161.161833600001</v>
      </c>
      <c r="CG2329" s="198"/>
      <c r="CH2329">
        <f>(Transest!$J$14/HexExtSoy!$K$4)</f>
        <v>0.20257267294641951</v>
      </c>
      <c r="CI2329">
        <f>(HydroProcOil!$K$14/HexExtSoy!$K$4)</f>
        <v>0.10977777777777777</v>
      </c>
      <c r="CJ2329">
        <f>(StarchFerm!$K$24/StarchFerm!$K$4)</f>
        <v>0.33157302630665886</v>
      </c>
      <c r="CY2329" s="198"/>
      <c r="CZ2329">
        <f>BP2329*CH2329*1000*LCI!$E$93</f>
        <v>6577369.9687331114</v>
      </c>
      <c r="DA2329">
        <f>BQ2329*CI2329*1000*(LCI!$E$99)</f>
        <v>0</v>
      </c>
      <c r="DB2329">
        <f>BR2329*CJ2329*1000*(LCI!$E$96)</f>
        <v>81863162.44091633</v>
      </c>
    </row>
    <row r="2330" spans="1:106" x14ac:dyDescent="0.25">
      <c r="A2330" s="197">
        <v>45081</v>
      </c>
      <c r="B2330" s="197" t="s">
        <v>2033</v>
      </c>
      <c r="C2330" s="197" t="s">
        <v>2058</v>
      </c>
      <c r="D2330" s="197">
        <v>-81.725435700000006</v>
      </c>
      <c r="E2330" s="197">
        <v>34.009839999999997</v>
      </c>
      <c r="F2330">
        <v>1.73</v>
      </c>
      <c r="G2330">
        <f t="shared" si="220"/>
        <v>1.73</v>
      </c>
      <c r="H2330" s="198">
        <v>9.1300000000000008</v>
      </c>
      <c r="Q2330" s="221">
        <f>(Q5415*10000)*TEA!$M$15*10^-6</f>
        <v>55.31279232104999</v>
      </c>
      <c r="R2330" s="221">
        <f>(R5415*10000)*TEA!$O$15*10^-6</f>
        <v>55.31279232104999</v>
      </c>
      <c r="AA2330">
        <f t="shared" ref="AA2330:AA2394" si="222">IF(AB2330=A2330,1,0)</f>
        <v>1</v>
      </c>
      <c r="AB2330" s="197">
        <v>45081</v>
      </c>
      <c r="AC2330" s="197">
        <v>240</v>
      </c>
      <c r="AD2330" s="197">
        <f t="shared" si="221"/>
        <v>240</v>
      </c>
      <c r="AE2330" s="197">
        <v>777</v>
      </c>
      <c r="AJ2330">
        <v>0</v>
      </c>
      <c r="AK2330">
        <v>0</v>
      </c>
      <c r="AU2330" s="198">
        <v>0.27272727299999999</v>
      </c>
      <c r="AV2330" s="6">
        <v>0</v>
      </c>
      <c r="AW2330" s="198">
        <v>0.38356000000000001</v>
      </c>
      <c r="BO2330" s="198"/>
      <c r="BP2330" s="354">
        <f t="shared" si="217"/>
        <v>113.23636374959999</v>
      </c>
      <c r="BQ2330" s="354">
        <f t="shared" si="218"/>
        <v>0</v>
      </c>
      <c r="BR2330" s="354">
        <f t="shared" si="219"/>
        <v>2720.9784756000004</v>
      </c>
      <c r="CG2330" s="198"/>
      <c r="CH2330">
        <f>(Transest!$J$14/HexExtSoy!$K$4)</f>
        <v>0.20257267294641951</v>
      </c>
      <c r="CI2330">
        <f>(HydroProcOil!$K$14/HexExtSoy!$K$4)</f>
        <v>0.10977777777777777</v>
      </c>
      <c r="CJ2330">
        <f>(StarchFerm!$K$24/StarchFerm!$K$4)</f>
        <v>0.33157302630665886</v>
      </c>
      <c r="CY2330" s="198"/>
      <c r="CZ2330">
        <f>BP2330*CH2330*1000*LCI!$E$93</f>
        <v>865931.88120072905</v>
      </c>
      <c r="DA2330">
        <f>BQ2330*CI2330*1000*(LCI!$E$99)</f>
        <v>0</v>
      </c>
      <c r="DB2330">
        <f>BR2330*CJ2330*1000*(LCI!$E$96)</f>
        <v>24314372.673705731</v>
      </c>
    </row>
    <row r="2331" spans="1:106" x14ac:dyDescent="0.25">
      <c r="A2331" s="197">
        <v>45083</v>
      </c>
      <c r="B2331" s="197" t="s">
        <v>2033</v>
      </c>
      <c r="C2331" s="197" t="s">
        <v>2059</v>
      </c>
      <c r="D2331" s="197">
        <v>-81.990375400000005</v>
      </c>
      <c r="E2331" s="197">
        <v>34.938749999999999</v>
      </c>
      <c r="F2331">
        <v>2.27</v>
      </c>
      <c r="G2331">
        <f t="shared" si="220"/>
        <v>2.27</v>
      </c>
      <c r="H2331" s="198">
        <v>8.01</v>
      </c>
      <c r="Q2331" s="221">
        <f>(Q5416*10000)*TEA!$M$15*10^-6</f>
        <v>51.0129643995</v>
      </c>
      <c r="R2331" s="221">
        <f>(R5416*10000)*TEA!$O$15*10^-6</f>
        <v>51.0129643995</v>
      </c>
      <c r="AA2331">
        <f t="shared" si="222"/>
        <v>1</v>
      </c>
      <c r="AB2331" s="197">
        <v>45083</v>
      </c>
      <c r="AC2331" s="197">
        <v>1398</v>
      </c>
      <c r="AD2331" s="197">
        <f t="shared" si="221"/>
        <v>1398</v>
      </c>
      <c r="AE2331" s="197">
        <v>183</v>
      </c>
      <c r="AJ2331">
        <v>0</v>
      </c>
      <c r="AK2331">
        <v>0</v>
      </c>
      <c r="AU2331" s="198">
        <v>0.27272727299999999</v>
      </c>
      <c r="AV2331" s="6">
        <v>0</v>
      </c>
      <c r="AW2331" s="198">
        <v>0.38356000000000001</v>
      </c>
      <c r="BO2331" s="198"/>
      <c r="BP2331" s="354">
        <f t="shared" si="217"/>
        <v>865.48909177457995</v>
      </c>
      <c r="BQ2331" s="354">
        <f t="shared" si="218"/>
        <v>0</v>
      </c>
      <c r="BR2331" s="354">
        <f t="shared" si="219"/>
        <v>562.23375480000004</v>
      </c>
      <c r="CG2331" s="198"/>
      <c r="CH2331">
        <f>(Transest!$J$14/HexExtSoy!$K$4)</f>
        <v>0.20257267294641951</v>
      </c>
      <c r="CI2331">
        <f>(HydroProcOil!$K$14/HexExtSoy!$K$4)</f>
        <v>0.10977777777777777</v>
      </c>
      <c r="CJ2331">
        <f>(StarchFerm!$K$24/StarchFerm!$K$4)</f>
        <v>0.33157302630665886</v>
      </c>
      <c r="CY2331" s="198"/>
      <c r="CZ2331">
        <f>BP2331*CH2331*1000*LCI!$E$93</f>
        <v>6618497.561934649</v>
      </c>
      <c r="DA2331">
        <f>BQ2331*CI2331*1000*(LCI!$E$99)</f>
        <v>0</v>
      </c>
      <c r="DB2331">
        <f>BR2331*CJ2331*1000*(LCI!$E$96)</f>
        <v>5024060.7070328444</v>
      </c>
    </row>
    <row r="2332" spans="1:106" x14ac:dyDescent="0.25">
      <c r="A2332" s="197">
        <v>45085</v>
      </c>
      <c r="B2332" s="197" t="s">
        <v>2033</v>
      </c>
      <c r="C2332" s="197" t="s">
        <v>651</v>
      </c>
      <c r="D2332" s="197">
        <v>-80.375593100000003</v>
      </c>
      <c r="E2332" s="197">
        <v>33.913519999999998</v>
      </c>
      <c r="F2332">
        <v>2.3199999999999998</v>
      </c>
      <c r="G2332">
        <f t="shared" si="220"/>
        <v>2.3199999999999998</v>
      </c>
      <c r="H2332" s="198">
        <v>8.52</v>
      </c>
      <c r="Q2332" s="221">
        <f>(Q5417*10000)*TEA!$M$15*10^-6</f>
        <v>55.741633237350001</v>
      </c>
      <c r="R2332" s="221">
        <f>(R5417*10000)*TEA!$O$15*10^-6</f>
        <v>55.741633237350001</v>
      </c>
      <c r="AA2332">
        <f t="shared" si="222"/>
        <v>1</v>
      </c>
      <c r="AB2332" s="197">
        <v>45085</v>
      </c>
      <c r="AC2332" s="197">
        <v>11154</v>
      </c>
      <c r="AD2332" s="197">
        <f t="shared" si="221"/>
        <v>11154</v>
      </c>
      <c r="AE2332" s="197">
        <v>11640</v>
      </c>
      <c r="AJ2332">
        <v>0</v>
      </c>
      <c r="AK2332">
        <v>0</v>
      </c>
      <c r="AU2332" s="198">
        <v>0.27272727299999999</v>
      </c>
      <c r="AV2332" s="6">
        <v>0</v>
      </c>
      <c r="AW2332" s="198">
        <v>0.38356000000000001</v>
      </c>
      <c r="BO2332" s="198"/>
      <c r="BP2332" s="354">
        <f t="shared" si="217"/>
        <v>7057.4400070574393</v>
      </c>
      <c r="BQ2332" s="354">
        <f t="shared" si="218"/>
        <v>0</v>
      </c>
      <c r="BR2332" s="354">
        <f t="shared" si="219"/>
        <v>38038.719167999996</v>
      </c>
      <c r="CG2332" s="198"/>
      <c r="CH2332">
        <f>(Transest!$J$14/HexExtSoy!$K$4)</f>
        <v>0.20257267294641951</v>
      </c>
      <c r="CI2332">
        <f>(HydroProcOil!$K$14/HexExtSoy!$K$4)</f>
        <v>0.10977777777777777</v>
      </c>
      <c r="CJ2332">
        <f>(StarchFerm!$K$24/StarchFerm!$K$4)</f>
        <v>0.33157302630665886</v>
      </c>
      <c r="CY2332" s="198"/>
      <c r="CZ2332">
        <f>BP2332*CH2332*1000*LCI!$E$93</f>
        <v>53969079.36117053</v>
      </c>
      <c r="DA2332">
        <f>BQ2332*CI2332*1000*(LCI!$E$99)</f>
        <v>0</v>
      </c>
      <c r="DB2332">
        <f>BR2332*CJ2332*1000*(LCI!$E$96)</f>
        <v>339909926.5852294</v>
      </c>
    </row>
    <row r="2333" spans="1:106" x14ac:dyDescent="0.25">
      <c r="A2333" s="197">
        <v>45087</v>
      </c>
      <c r="B2333" s="197" t="s">
        <v>2033</v>
      </c>
      <c r="C2333" s="197" t="s">
        <v>728</v>
      </c>
      <c r="D2333" s="197">
        <v>-81.616824300000005</v>
      </c>
      <c r="E2333" s="197">
        <v>34.694940000000003</v>
      </c>
      <c r="F2333">
        <v>0</v>
      </c>
      <c r="G2333">
        <f t="shared" si="220"/>
        <v>0</v>
      </c>
      <c r="H2333" s="198">
        <v>0</v>
      </c>
      <c r="Q2333" s="221">
        <f>(Q5418*10000)*TEA!$M$15*10^-6</f>
        <v>52.923267060299999</v>
      </c>
      <c r="R2333" s="221">
        <f>(R5418*10000)*TEA!$O$15*10^-6</f>
        <v>52.923267060299999</v>
      </c>
      <c r="AA2333">
        <f t="shared" si="222"/>
        <v>1</v>
      </c>
      <c r="AB2333" s="197">
        <v>45087</v>
      </c>
      <c r="AC2333" s="197">
        <v>0</v>
      </c>
      <c r="AD2333" s="197">
        <f t="shared" si="221"/>
        <v>0</v>
      </c>
      <c r="AE2333" s="197">
        <v>0</v>
      </c>
      <c r="AJ2333">
        <v>0</v>
      </c>
      <c r="AK2333">
        <v>0</v>
      </c>
      <c r="AU2333" s="198">
        <v>0.27272727299999999</v>
      </c>
      <c r="AV2333" s="6">
        <v>0</v>
      </c>
      <c r="AW2333" s="198">
        <v>0.38356000000000001</v>
      </c>
      <c r="BO2333" s="198"/>
      <c r="BP2333" s="354">
        <f t="shared" si="217"/>
        <v>0</v>
      </c>
      <c r="BQ2333" s="354">
        <f t="shared" si="218"/>
        <v>0</v>
      </c>
      <c r="BR2333" s="354">
        <f t="shared" si="219"/>
        <v>0</v>
      </c>
      <c r="CG2333" s="198"/>
      <c r="CH2333">
        <f>(Transest!$J$14/HexExtSoy!$K$4)</f>
        <v>0.20257267294641951</v>
      </c>
      <c r="CI2333">
        <f>(HydroProcOil!$K$14/HexExtSoy!$K$4)</f>
        <v>0.10977777777777777</v>
      </c>
      <c r="CJ2333">
        <f>(StarchFerm!$K$24/StarchFerm!$K$4)</f>
        <v>0.33157302630665886</v>
      </c>
      <c r="CY2333" s="198"/>
      <c r="CZ2333">
        <f>BP2333*CH2333*1000*LCI!$E$93</f>
        <v>0</v>
      </c>
      <c r="DA2333">
        <f>BQ2333*CI2333*1000*(LCI!$E$99)</f>
        <v>0</v>
      </c>
      <c r="DB2333">
        <f>BR2333*CJ2333*1000*(LCI!$E$96)</f>
        <v>0</v>
      </c>
    </row>
    <row r="2334" spans="1:106" x14ac:dyDescent="0.25">
      <c r="A2334" s="197">
        <v>45089</v>
      </c>
      <c r="B2334" s="197" t="s">
        <v>2033</v>
      </c>
      <c r="C2334" s="197" t="s">
        <v>2060</v>
      </c>
      <c r="D2334" s="197">
        <v>-79.718568200000007</v>
      </c>
      <c r="E2334" s="197">
        <v>33.626519999999999</v>
      </c>
      <c r="F2334">
        <v>2.2999999999999998</v>
      </c>
      <c r="G2334">
        <f t="shared" si="220"/>
        <v>2.2999999999999998</v>
      </c>
      <c r="H2334" s="198">
        <v>7.75</v>
      </c>
      <c r="Q2334" s="221">
        <f>(Q5419*10000)*TEA!$M$15*10^-6</f>
        <v>56.600157705299999</v>
      </c>
      <c r="R2334" s="221">
        <f>(R5419*10000)*TEA!$O$15*10^-6</f>
        <v>56.600157705299999</v>
      </c>
      <c r="AA2334">
        <f t="shared" si="222"/>
        <v>1</v>
      </c>
      <c r="AB2334" s="197">
        <v>45089</v>
      </c>
      <c r="AC2334" s="197">
        <v>14453</v>
      </c>
      <c r="AD2334" s="197">
        <f t="shared" si="221"/>
        <v>14453</v>
      </c>
      <c r="AE2334" s="197">
        <v>8313</v>
      </c>
      <c r="AJ2334">
        <v>0</v>
      </c>
      <c r="AK2334">
        <v>0</v>
      </c>
      <c r="AU2334" s="198">
        <v>0.27272727299999999</v>
      </c>
      <c r="AV2334" s="6">
        <v>0</v>
      </c>
      <c r="AW2334" s="198">
        <v>0.38356000000000001</v>
      </c>
      <c r="BO2334" s="198"/>
      <c r="BP2334" s="354">
        <f t="shared" si="217"/>
        <v>9065.9727363386974</v>
      </c>
      <c r="BQ2334" s="354">
        <f t="shared" si="218"/>
        <v>0</v>
      </c>
      <c r="BR2334" s="354">
        <f t="shared" si="219"/>
        <v>24711.140670000001</v>
      </c>
      <c r="CG2334" s="198"/>
      <c r="CH2334">
        <f>(Transest!$J$14/HexExtSoy!$K$4)</f>
        <v>0.20257267294641951</v>
      </c>
      <c r="CI2334">
        <f>(HydroProcOil!$K$14/HexExtSoy!$K$4)</f>
        <v>0.10977777777777777</v>
      </c>
      <c r="CJ2334">
        <f>(StarchFerm!$K$24/StarchFerm!$K$4)</f>
        <v>0.33157302630665886</v>
      </c>
      <c r="CY2334" s="198"/>
      <c r="CZ2334">
        <f>BP2334*CH2334*1000*LCI!$E$93</f>
        <v>69328566.959745929</v>
      </c>
      <c r="DA2334">
        <f>BQ2334*CI2334*1000*(LCI!$E$99)</f>
        <v>0</v>
      </c>
      <c r="DB2334">
        <f>BR2334*CJ2334*1000*(LCI!$E$96)</f>
        <v>220816110.39214727</v>
      </c>
    </row>
    <row r="2335" spans="1:106" x14ac:dyDescent="0.25">
      <c r="A2335" s="197">
        <v>45091</v>
      </c>
      <c r="B2335" s="197" t="s">
        <v>2033</v>
      </c>
      <c r="C2335" s="197" t="s">
        <v>1402</v>
      </c>
      <c r="D2335" s="197">
        <v>-81.184828199999998</v>
      </c>
      <c r="E2335" s="197">
        <v>34.981079999999999</v>
      </c>
      <c r="F2335">
        <v>2.42</v>
      </c>
      <c r="G2335">
        <f t="shared" si="220"/>
        <v>2.42</v>
      </c>
      <c r="H2335" s="198">
        <v>4.76</v>
      </c>
      <c r="Q2335" s="221">
        <f>(Q5420*10000)*TEA!$M$15*10^-6</f>
        <v>52.192600606799992</v>
      </c>
      <c r="R2335" s="221">
        <f>(R5420*10000)*TEA!$O$15*10^-6</f>
        <v>52.192600606799992</v>
      </c>
      <c r="AA2335">
        <f t="shared" si="222"/>
        <v>1</v>
      </c>
      <c r="AB2335" s="197">
        <v>45091</v>
      </c>
      <c r="AC2335" s="197">
        <v>250</v>
      </c>
      <c r="AD2335" s="197">
        <f t="shared" si="221"/>
        <v>250</v>
      </c>
      <c r="AE2335" s="197">
        <v>75</v>
      </c>
      <c r="AJ2335">
        <v>0</v>
      </c>
      <c r="AK2335">
        <v>0</v>
      </c>
      <c r="AU2335" s="198">
        <v>0.27272727299999999</v>
      </c>
      <c r="AV2335" s="6">
        <v>0</v>
      </c>
      <c r="AW2335" s="198">
        <v>0.38356000000000001</v>
      </c>
      <c r="BO2335" s="198"/>
      <c r="BP2335" s="354">
        <f t="shared" si="217"/>
        <v>165.00000016499999</v>
      </c>
      <c r="BQ2335" s="354">
        <f t="shared" si="218"/>
        <v>0</v>
      </c>
      <c r="BR2335" s="354">
        <f t="shared" si="219"/>
        <v>136.93092000000001</v>
      </c>
      <c r="CG2335" s="198"/>
      <c r="CH2335">
        <f>(Transest!$J$14/HexExtSoy!$K$4)</f>
        <v>0.20257267294641951</v>
      </c>
      <c r="CI2335">
        <f>(HydroProcOil!$K$14/HexExtSoy!$K$4)</f>
        <v>0.10977777777777777</v>
      </c>
      <c r="CJ2335">
        <f>(StarchFerm!$K$24/StarchFerm!$K$4)</f>
        <v>0.33157302630665886</v>
      </c>
      <c r="CY2335" s="198"/>
      <c r="CZ2335">
        <f>BP2335*CH2335*1000*LCI!$E$93</f>
        <v>1261774.537876785</v>
      </c>
      <c r="DA2335">
        <f>BQ2335*CI2335*1000*(LCI!$E$99)</f>
        <v>0</v>
      </c>
      <c r="DB2335">
        <f>BR2335*CJ2335*1000*(LCI!$E$96)</f>
        <v>1223600.0575856173</v>
      </c>
    </row>
    <row r="2336" spans="1:106" x14ac:dyDescent="0.25">
      <c r="A2336" s="197">
        <v>46003</v>
      </c>
      <c r="B2336" s="197" t="s">
        <v>2061</v>
      </c>
      <c r="C2336" s="197" t="s">
        <v>2062</v>
      </c>
      <c r="D2336" s="197">
        <v>-98.560080200000002</v>
      </c>
      <c r="E2336" s="197">
        <v>43.713290000000001</v>
      </c>
      <c r="F2336">
        <v>3.02</v>
      </c>
      <c r="G2336">
        <f t="shared" si="220"/>
        <v>3.02</v>
      </c>
      <c r="H2336" s="198">
        <v>8.32</v>
      </c>
      <c r="Q2336" s="221">
        <f>(Q5421*10000)*TEA!$M$15*10^-6</f>
        <v>36.459196058700002</v>
      </c>
      <c r="R2336" s="221">
        <f>(R5421*10000)*TEA!$O$15*10^-6</f>
        <v>36.459196058700002</v>
      </c>
      <c r="AA2336">
        <f t="shared" si="222"/>
        <v>1</v>
      </c>
      <c r="AB2336" s="197">
        <v>46003</v>
      </c>
      <c r="AC2336" s="197">
        <v>30274</v>
      </c>
      <c r="AD2336" s="197">
        <f t="shared" si="221"/>
        <v>30274</v>
      </c>
      <c r="AE2336" s="197">
        <v>30158</v>
      </c>
      <c r="AJ2336">
        <v>0</v>
      </c>
      <c r="AK2336">
        <v>0</v>
      </c>
      <c r="AU2336" s="198">
        <v>0.27272727299999999</v>
      </c>
      <c r="AV2336" s="6">
        <v>0</v>
      </c>
      <c r="AW2336" s="198">
        <v>0.38356000000000001</v>
      </c>
      <c r="BO2336" s="198"/>
      <c r="BP2336" s="354">
        <f t="shared" si="217"/>
        <v>24934.767297662038</v>
      </c>
      <c r="BQ2336" s="354">
        <f t="shared" si="218"/>
        <v>0</v>
      </c>
      <c r="BR2336" s="354">
        <f t="shared" si="219"/>
        <v>96240.788633600008</v>
      </c>
      <c r="CG2336" s="198"/>
      <c r="CH2336">
        <f>(Transest!$J$14/HexExtSoy!$K$4)</f>
        <v>0.20257267294641951</v>
      </c>
      <c r="CI2336">
        <f>(HydroProcOil!$K$14/HexExtSoy!$K$4)</f>
        <v>0.10977777777777777</v>
      </c>
      <c r="CJ2336">
        <f>(StarchFerm!$K$24/StarchFerm!$K$4)</f>
        <v>0.33157302630665886</v>
      </c>
      <c r="CY2336" s="198"/>
      <c r="CZ2336">
        <f>BP2336*CH2336*1000*LCI!$E$93</f>
        <v>190679117.8946099</v>
      </c>
      <c r="DA2336">
        <f>BQ2336*CI2336*1000*(LCI!$E$99)</f>
        <v>0</v>
      </c>
      <c r="DB2336">
        <f>BR2336*CJ2336*1000*(LCI!$E$96)</f>
        <v>859997395.14025164</v>
      </c>
    </row>
    <row r="2337" spans="1:106" x14ac:dyDescent="0.25">
      <c r="A2337" s="197">
        <v>46005</v>
      </c>
      <c r="B2337" s="197" t="s">
        <v>2061</v>
      </c>
      <c r="C2337" s="197" t="s">
        <v>2063</v>
      </c>
      <c r="D2337" s="197">
        <v>-98.272244999999998</v>
      </c>
      <c r="E2337" s="197">
        <v>44.41207</v>
      </c>
      <c r="F2337">
        <v>2.86</v>
      </c>
      <c r="G2337">
        <f t="shared" si="220"/>
        <v>2.86</v>
      </c>
      <c r="H2337" s="198">
        <v>8.7100000000000009</v>
      </c>
      <c r="Q2337" s="221">
        <f>(Q5422*10000)*TEA!$M$15*10^-6</f>
        <v>35.460392498549993</v>
      </c>
      <c r="R2337" s="221">
        <f>(R5422*10000)*TEA!$O$15*10^-6</f>
        <v>35.460392498549993</v>
      </c>
      <c r="AA2337">
        <f t="shared" si="222"/>
        <v>1</v>
      </c>
      <c r="AB2337" s="197">
        <v>46005</v>
      </c>
      <c r="AC2337" s="197">
        <v>83076</v>
      </c>
      <c r="AD2337" s="197">
        <f t="shared" si="221"/>
        <v>83076</v>
      </c>
      <c r="AE2337" s="197">
        <v>78955</v>
      </c>
      <c r="AJ2337">
        <v>0</v>
      </c>
      <c r="AK2337">
        <v>0</v>
      </c>
      <c r="AU2337" s="198">
        <v>0.27272727299999999</v>
      </c>
      <c r="AV2337" s="6">
        <v>0</v>
      </c>
      <c r="AW2337" s="198">
        <v>0.38356000000000001</v>
      </c>
      <c r="BO2337" s="198"/>
      <c r="BP2337" s="354">
        <f t="shared" si="217"/>
        <v>64799.280064799277</v>
      </c>
      <c r="BQ2337" s="354">
        <f t="shared" si="218"/>
        <v>0</v>
      </c>
      <c r="BR2337" s="354">
        <f t="shared" si="219"/>
        <v>263773.46405800001</v>
      </c>
      <c r="CG2337" s="198"/>
      <c r="CH2337">
        <f>(Transest!$J$14/HexExtSoy!$K$4)</f>
        <v>0.20257267294641951</v>
      </c>
      <c r="CI2337">
        <f>(HydroProcOil!$K$14/HexExtSoy!$K$4)</f>
        <v>0.10977777777777777</v>
      </c>
      <c r="CJ2337">
        <f>(StarchFerm!$K$24/StarchFerm!$K$4)</f>
        <v>0.33157302630665886</v>
      </c>
      <c r="CY2337" s="198"/>
      <c r="CZ2337">
        <f>BP2337*CH2337*1000*LCI!$E$93</f>
        <v>495527767.13180846</v>
      </c>
      <c r="DA2337">
        <f>BQ2337*CI2337*1000*(LCI!$E$99)</f>
        <v>0</v>
      </c>
      <c r="DB2337">
        <f>BR2337*CJ2337*1000*(LCI!$E$96)</f>
        <v>2357051466.614893</v>
      </c>
    </row>
    <row r="2338" spans="1:106" x14ac:dyDescent="0.25">
      <c r="A2338" s="197">
        <v>46007</v>
      </c>
      <c r="B2338" s="197" t="s">
        <v>2061</v>
      </c>
      <c r="C2338" s="197" t="s">
        <v>2064</v>
      </c>
      <c r="D2338" s="197">
        <v>-101.66758900000001</v>
      </c>
      <c r="E2338" s="197">
        <v>43.190950000000001</v>
      </c>
      <c r="F2338">
        <v>1.9</v>
      </c>
      <c r="G2338">
        <f t="shared" si="220"/>
        <v>1.9</v>
      </c>
      <c r="H2338" s="198">
        <v>5.18</v>
      </c>
      <c r="Q2338" s="221">
        <f>(Q5423*10000)*TEA!$M$15*10^-6</f>
        <v>36.262131339600003</v>
      </c>
      <c r="R2338" s="221">
        <f>(R5423*10000)*TEA!$O$15*10^-6</f>
        <v>36.262131339600003</v>
      </c>
      <c r="AA2338">
        <f t="shared" si="222"/>
        <v>1</v>
      </c>
      <c r="AB2338" s="197">
        <v>46007</v>
      </c>
      <c r="AC2338" s="197">
        <v>6081</v>
      </c>
      <c r="AD2338" s="197">
        <f t="shared" si="221"/>
        <v>6081</v>
      </c>
      <c r="AE2338" s="197">
        <v>15276</v>
      </c>
      <c r="AJ2338">
        <v>0</v>
      </c>
      <c r="AK2338">
        <v>0</v>
      </c>
      <c r="AU2338" s="198">
        <v>0.27272727299999999</v>
      </c>
      <c r="AV2338" s="6">
        <v>0</v>
      </c>
      <c r="AW2338" s="198">
        <v>0.38356000000000001</v>
      </c>
      <c r="BO2338" s="198"/>
      <c r="BP2338" s="354">
        <f t="shared" si="217"/>
        <v>3151.0636395146998</v>
      </c>
      <c r="BQ2338" s="354">
        <f t="shared" si="218"/>
        <v>0</v>
      </c>
      <c r="BR2338" s="354">
        <f t="shared" si="219"/>
        <v>30350.980060799997</v>
      </c>
      <c r="CG2338" s="198"/>
      <c r="CH2338">
        <f>(Transest!$J$14/HexExtSoy!$K$4)</f>
        <v>0.20257267294641951</v>
      </c>
      <c r="CI2338">
        <f>(HydroProcOil!$K$14/HexExtSoy!$K$4)</f>
        <v>0.10977777777777777</v>
      </c>
      <c r="CJ2338">
        <f>(StarchFerm!$K$24/StarchFerm!$K$4)</f>
        <v>0.33157302630665886</v>
      </c>
      <c r="CY2338" s="198"/>
      <c r="CZ2338">
        <f>BP2338*CH2338*1000*LCI!$E$93</f>
        <v>24096556.749048904</v>
      </c>
      <c r="DA2338">
        <f>BQ2338*CI2338*1000*(LCI!$E$99)</f>
        <v>0</v>
      </c>
      <c r="DB2338">
        <f>BR2338*CJ2338*1000*(LCI!$E$96)</f>
        <v>271213112.05807126</v>
      </c>
    </row>
    <row r="2339" spans="1:106" x14ac:dyDescent="0.25">
      <c r="A2339" s="197">
        <v>46009</v>
      </c>
      <c r="B2339" s="197" t="s">
        <v>2061</v>
      </c>
      <c r="C2339" s="197" t="s">
        <v>2065</v>
      </c>
      <c r="D2339" s="197">
        <v>-97.880721699999995</v>
      </c>
      <c r="E2339" s="197">
        <v>42.983179999999997</v>
      </c>
      <c r="F2339">
        <v>3.14</v>
      </c>
      <c r="G2339">
        <f t="shared" si="220"/>
        <v>3.14</v>
      </c>
      <c r="H2339" s="198">
        <v>8.3699999999999992</v>
      </c>
      <c r="Q2339" s="221">
        <f>(Q5424*10000)*TEA!$M$15*10^-6</f>
        <v>36.779261788349999</v>
      </c>
      <c r="R2339" s="221">
        <f>(R5424*10000)*TEA!$O$15*10^-6</f>
        <v>36.779261788349999</v>
      </c>
      <c r="AA2339">
        <f t="shared" si="222"/>
        <v>1</v>
      </c>
      <c r="AB2339" s="197">
        <v>46009</v>
      </c>
      <c r="AC2339" s="197">
        <v>35481</v>
      </c>
      <c r="AD2339" s="197">
        <f t="shared" si="221"/>
        <v>35481</v>
      </c>
      <c r="AE2339" s="197">
        <v>33890</v>
      </c>
      <c r="AJ2339">
        <v>0</v>
      </c>
      <c r="AK2339">
        <v>0</v>
      </c>
      <c r="AU2339" s="198">
        <v>0.27272727299999999</v>
      </c>
      <c r="AV2339" s="6">
        <v>0</v>
      </c>
      <c r="AW2339" s="198">
        <v>0.38356000000000001</v>
      </c>
      <c r="BO2339" s="198"/>
      <c r="BP2339" s="354">
        <f t="shared" si="217"/>
        <v>30384.638212202823</v>
      </c>
      <c r="BQ2339" s="354">
        <f t="shared" si="218"/>
        <v>0</v>
      </c>
      <c r="BR2339" s="354">
        <f t="shared" si="219"/>
        <v>108800.361108</v>
      </c>
      <c r="CG2339" s="198"/>
      <c r="CH2339">
        <f>(Transest!$J$14/HexExtSoy!$K$4)</f>
        <v>0.20257267294641951</v>
      </c>
      <c r="CI2339">
        <f>(HydroProcOil!$K$14/HexExtSoy!$K$4)</f>
        <v>0.10977777777777777</v>
      </c>
      <c r="CJ2339">
        <f>(StarchFerm!$K$24/StarchFerm!$K$4)</f>
        <v>0.33157302630665886</v>
      </c>
      <c r="CY2339" s="198"/>
      <c r="CZ2339">
        <f>BP2339*CH2339*1000*LCI!$E$93</f>
        <v>232354926.06313309</v>
      </c>
      <c r="DA2339">
        <f>BQ2339*CI2339*1000*(LCI!$E$99)</f>
        <v>0</v>
      </c>
      <c r="DB2339">
        <f>BR2339*CJ2339*1000*(LCI!$E$96)</f>
        <v>972228391.63780344</v>
      </c>
    </row>
    <row r="2340" spans="1:106" x14ac:dyDescent="0.25">
      <c r="A2340" s="197">
        <v>46011</v>
      </c>
      <c r="B2340" s="197" t="s">
        <v>2061</v>
      </c>
      <c r="C2340" s="197" t="s">
        <v>2066</v>
      </c>
      <c r="D2340" s="197">
        <v>-96.776091600000001</v>
      </c>
      <c r="E2340" s="197">
        <v>44.374850000000002</v>
      </c>
      <c r="F2340">
        <v>3.37</v>
      </c>
      <c r="G2340">
        <f t="shared" si="220"/>
        <v>3.37</v>
      </c>
      <c r="H2340" s="198">
        <v>11.58</v>
      </c>
      <c r="Q2340" s="221">
        <f>(Q5425*10000)*TEA!$M$15*10^-6</f>
        <v>33.999719285250002</v>
      </c>
      <c r="R2340" s="221">
        <f>(R5425*10000)*TEA!$O$15*10^-6</f>
        <v>33.999719285250002</v>
      </c>
      <c r="AA2340">
        <f t="shared" si="222"/>
        <v>1</v>
      </c>
      <c r="AB2340" s="197">
        <v>46011</v>
      </c>
      <c r="AC2340" s="197">
        <v>47034</v>
      </c>
      <c r="AD2340" s="197">
        <f t="shared" si="221"/>
        <v>47034</v>
      </c>
      <c r="AE2340" s="197">
        <v>47172</v>
      </c>
      <c r="AJ2340">
        <v>0</v>
      </c>
      <c r="AK2340">
        <v>0</v>
      </c>
      <c r="AU2340" s="198">
        <v>0.27272727299999999</v>
      </c>
      <c r="AV2340" s="6">
        <v>0</v>
      </c>
      <c r="AW2340" s="198">
        <v>0.38356000000000001</v>
      </c>
      <c r="BO2340" s="198"/>
      <c r="BP2340" s="354">
        <f t="shared" si="217"/>
        <v>43228.521861410343</v>
      </c>
      <c r="BQ2340" s="354">
        <f t="shared" si="218"/>
        <v>0</v>
      </c>
      <c r="BR2340" s="354">
        <f t="shared" si="219"/>
        <v>209520.32506560002</v>
      </c>
      <c r="CG2340" s="198"/>
      <c r="CH2340">
        <f>(Transest!$J$14/HexExtSoy!$K$4)</f>
        <v>0.20257267294641951</v>
      </c>
      <c r="CI2340">
        <f>(HydroProcOil!$K$14/HexExtSoy!$K$4)</f>
        <v>0.10977777777777777</v>
      </c>
      <c r="CJ2340">
        <f>(StarchFerm!$K$24/StarchFerm!$K$4)</f>
        <v>0.33157302630665886</v>
      </c>
      <c r="CY2340" s="198"/>
      <c r="CZ2340">
        <f>BP2340*CH2340*1000*LCI!$E$93</f>
        <v>330573625.09232056</v>
      </c>
      <c r="DA2340">
        <f>BQ2340*CI2340*1000*(LCI!$E$99)</f>
        <v>0</v>
      </c>
      <c r="DB2340">
        <f>BR2340*CJ2340*1000*(LCI!$E$96)</f>
        <v>1872251218.4656718</v>
      </c>
    </row>
    <row r="2341" spans="1:106" x14ac:dyDescent="0.25">
      <c r="A2341" s="197">
        <v>46013</v>
      </c>
      <c r="B2341" s="197" t="s">
        <v>2061</v>
      </c>
      <c r="C2341" s="197" t="s">
        <v>1063</v>
      </c>
      <c r="D2341" s="197">
        <v>-98.351082500000004</v>
      </c>
      <c r="E2341" s="197">
        <v>45.588279999999997</v>
      </c>
      <c r="F2341">
        <v>2.73</v>
      </c>
      <c r="G2341">
        <f t="shared" si="220"/>
        <v>2.73</v>
      </c>
      <c r="H2341" s="198">
        <v>9.6999999999999993</v>
      </c>
      <c r="Q2341" s="221">
        <f>(Q5426*10000)*TEA!$M$15*10^-6</f>
        <v>33.195704760449999</v>
      </c>
      <c r="R2341" s="221">
        <f>(R5426*10000)*TEA!$O$15*10^-6</f>
        <v>33.195704760449999</v>
      </c>
      <c r="AA2341">
        <f t="shared" si="222"/>
        <v>1</v>
      </c>
      <c r="AB2341" s="197">
        <v>46013</v>
      </c>
      <c r="AC2341" s="197">
        <v>154256</v>
      </c>
      <c r="AD2341" s="197">
        <f t="shared" si="221"/>
        <v>154256</v>
      </c>
      <c r="AE2341" s="197">
        <v>129491</v>
      </c>
      <c r="AJ2341">
        <v>0</v>
      </c>
      <c r="AK2341">
        <v>0</v>
      </c>
      <c r="AU2341" s="198">
        <v>0.27272727299999999</v>
      </c>
      <c r="AV2341" s="6">
        <v>0</v>
      </c>
      <c r="AW2341" s="198">
        <v>0.38356000000000001</v>
      </c>
      <c r="BO2341" s="198"/>
      <c r="BP2341" s="354">
        <f t="shared" si="217"/>
        <v>114850.60375121424</v>
      </c>
      <c r="BQ2341" s="354">
        <f t="shared" si="218"/>
        <v>0</v>
      </c>
      <c r="BR2341" s="354">
        <f t="shared" si="219"/>
        <v>481775.40921199997</v>
      </c>
      <c r="CG2341" s="198"/>
      <c r="CH2341">
        <f>(Transest!$J$14/HexExtSoy!$K$4)</f>
        <v>0.20257267294641951</v>
      </c>
      <c r="CI2341">
        <f>(HydroProcOil!$K$14/HexExtSoy!$K$4)</f>
        <v>0.10977777777777777</v>
      </c>
      <c r="CJ2341">
        <f>(StarchFerm!$K$24/StarchFerm!$K$4)</f>
        <v>0.33157302630665886</v>
      </c>
      <c r="CY2341" s="198"/>
      <c r="CZ2341">
        <f>BP2341*CH2341*1000*LCI!$E$93</f>
        <v>878276165.62510622</v>
      </c>
      <c r="DA2341">
        <f>BQ2341*CI2341*1000*(LCI!$E$99)</f>
        <v>0</v>
      </c>
      <c r="DB2341">
        <f>BR2341*CJ2341*1000*(LCI!$E$96)</f>
        <v>4305093535.1572714</v>
      </c>
    </row>
    <row r="2342" spans="1:106" x14ac:dyDescent="0.25">
      <c r="A2342" s="197">
        <v>46015</v>
      </c>
      <c r="B2342" s="197" t="s">
        <v>2061</v>
      </c>
      <c r="C2342" s="197" t="s">
        <v>2067</v>
      </c>
      <c r="D2342" s="197">
        <v>-99.089678899999996</v>
      </c>
      <c r="E2342" s="197">
        <v>43.714309999999998</v>
      </c>
      <c r="F2342">
        <v>2.61</v>
      </c>
      <c r="G2342">
        <f t="shared" si="220"/>
        <v>2.61</v>
      </c>
      <c r="H2342" s="198">
        <v>5.9</v>
      </c>
      <c r="Q2342" s="221">
        <f>(Q5427*10000)*TEA!$M$15*10^-6</f>
        <v>36.6022432233</v>
      </c>
      <c r="R2342" s="221">
        <f>(R5427*10000)*TEA!$O$15*10^-6</f>
        <v>36.6022432233</v>
      </c>
      <c r="AA2342">
        <f t="shared" si="222"/>
        <v>1</v>
      </c>
      <c r="AB2342" s="197">
        <v>46015</v>
      </c>
      <c r="AC2342" s="197">
        <v>31094</v>
      </c>
      <c r="AD2342" s="197">
        <f t="shared" si="221"/>
        <v>31094</v>
      </c>
      <c r="AE2342" s="197">
        <v>22038</v>
      </c>
      <c r="AJ2342">
        <v>0</v>
      </c>
      <c r="AK2342">
        <v>0</v>
      </c>
      <c r="AU2342" s="198">
        <v>0.27272727299999999</v>
      </c>
      <c r="AV2342" s="6">
        <v>0</v>
      </c>
      <c r="AW2342" s="198">
        <v>0.38356000000000001</v>
      </c>
      <c r="BO2342" s="198"/>
      <c r="BP2342" s="354">
        <f t="shared" si="217"/>
        <v>22133.274567587818</v>
      </c>
      <c r="BQ2342" s="354">
        <f t="shared" si="218"/>
        <v>0</v>
      </c>
      <c r="BR2342" s="354">
        <f t="shared" si="219"/>
        <v>49872.082152000003</v>
      </c>
      <c r="CG2342" s="198"/>
      <c r="CH2342">
        <f>(Transest!$J$14/HexExtSoy!$K$4)</f>
        <v>0.20257267294641951</v>
      </c>
      <c r="CI2342">
        <f>(HydroProcOil!$K$14/HexExtSoy!$K$4)</f>
        <v>0.10977777777777777</v>
      </c>
      <c r="CJ2342">
        <f>(StarchFerm!$K$24/StarchFerm!$K$4)</f>
        <v>0.33157302630665886</v>
      </c>
      <c r="CY2342" s="198"/>
      <c r="CZ2342">
        <f>BP2342*CH2342*1000*LCI!$E$93</f>
        <v>169255771.28055102</v>
      </c>
      <c r="DA2342">
        <f>BQ2342*CI2342*1000*(LCI!$E$99)</f>
        <v>0</v>
      </c>
      <c r="DB2342">
        <f>BR2342*CJ2342*1000*(LCI!$E$96)</f>
        <v>445651592.73816192</v>
      </c>
    </row>
    <row r="2343" spans="1:106" x14ac:dyDescent="0.25">
      <c r="A2343" s="197">
        <v>46017</v>
      </c>
      <c r="B2343" s="197" t="s">
        <v>2061</v>
      </c>
      <c r="C2343" s="197" t="s">
        <v>1678</v>
      </c>
      <c r="D2343" s="197">
        <v>-99.215232200000003</v>
      </c>
      <c r="E2343" s="197">
        <v>44.072890000000001</v>
      </c>
      <c r="F2343">
        <v>2.0099999999999998</v>
      </c>
      <c r="G2343">
        <f t="shared" si="220"/>
        <v>2.0099999999999998</v>
      </c>
      <c r="H2343" s="198">
        <v>7.35</v>
      </c>
      <c r="Q2343" s="221">
        <f>(Q5428*10000)*TEA!$M$15*10^-6</f>
        <v>36.226405092149996</v>
      </c>
      <c r="R2343" s="221">
        <f>(R5428*10000)*TEA!$O$15*10^-6</f>
        <v>36.226405092149996</v>
      </c>
      <c r="AA2343">
        <f t="shared" si="222"/>
        <v>1</v>
      </c>
      <c r="AB2343" s="197">
        <v>46017</v>
      </c>
      <c r="AC2343" s="197">
        <v>7904</v>
      </c>
      <c r="AD2343" s="197">
        <f t="shared" si="221"/>
        <v>7904</v>
      </c>
      <c r="AE2343" s="197">
        <v>8872</v>
      </c>
      <c r="AJ2343">
        <v>0</v>
      </c>
      <c r="AK2343">
        <v>0</v>
      </c>
      <c r="AU2343" s="198">
        <v>0.27272727299999999</v>
      </c>
      <c r="AV2343" s="6">
        <v>0</v>
      </c>
      <c r="AW2343" s="198">
        <v>0.38356000000000001</v>
      </c>
      <c r="BO2343" s="198"/>
      <c r="BP2343" s="354">
        <f t="shared" si="217"/>
        <v>4332.8290952419193</v>
      </c>
      <c r="BQ2343" s="354">
        <f t="shared" si="218"/>
        <v>0</v>
      </c>
      <c r="BR2343" s="354">
        <f t="shared" si="219"/>
        <v>25011.640751999999</v>
      </c>
      <c r="CG2343" s="198"/>
      <c r="CH2343">
        <f>(Transest!$J$14/HexExtSoy!$K$4)</f>
        <v>0.20257267294641951</v>
      </c>
      <c r="CI2343">
        <f>(HydroProcOil!$K$14/HexExtSoy!$K$4)</f>
        <v>0.10977777777777777</v>
      </c>
      <c r="CJ2343">
        <f>(StarchFerm!$K$24/StarchFerm!$K$4)</f>
        <v>0.33157302630665886</v>
      </c>
      <c r="CY2343" s="198"/>
      <c r="CZ2343">
        <f>BP2343*CH2343*1000*LCI!$E$93</f>
        <v>33133657.114429742</v>
      </c>
      <c r="DA2343">
        <f>BQ2343*CI2343*1000*(LCI!$E$99)</f>
        <v>0</v>
      </c>
      <c r="DB2343">
        <f>BR2343*CJ2343*1000*(LCI!$E$96)</f>
        <v>223501346.98910931</v>
      </c>
    </row>
    <row r="2344" spans="1:106" x14ac:dyDescent="0.25">
      <c r="A2344" s="197">
        <v>46019</v>
      </c>
      <c r="B2344" s="197" t="s">
        <v>2061</v>
      </c>
      <c r="C2344" s="197" t="s">
        <v>737</v>
      </c>
      <c r="D2344" s="197">
        <v>-103.50843</v>
      </c>
      <c r="E2344" s="197">
        <v>44.901670000000003</v>
      </c>
      <c r="F2344">
        <v>0</v>
      </c>
      <c r="G2344">
        <f t="shared" si="220"/>
        <v>0</v>
      </c>
      <c r="H2344" s="198">
        <v>9.15</v>
      </c>
      <c r="Q2344" s="221">
        <f>(Q5429*10000)*TEA!$M$15*10^-6</f>
        <v>33.344516213099993</v>
      </c>
      <c r="R2344" s="221">
        <f>(R5429*10000)*TEA!$O$15*10^-6</f>
        <v>33.344516213099993</v>
      </c>
      <c r="AA2344">
        <f t="shared" si="222"/>
        <v>1</v>
      </c>
      <c r="AB2344" s="197">
        <v>46019</v>
      </c>
      <c r="AC2344" s="197">
        <v>0</v>
      </c>
      <c r="AD2344" s="197">
        <f t="shared" si="221"/>
        <v>0</v>
      </c>
      <c r="AE2344" s="197">
        <v>364</v>
      </c>
      <c r="AJ2344">
        <v>0</v>
      </c>
      <c r="AK2344">
        <v>0</v>
      </c>
      <c r="AU2344" s="198">
        <v>0.27272727299999999</v>
      </c>
      <c r="AV2344" s="6">
        <v>0</v>
      </c>
      <c r="AW2344" s="198">
        <v>0.38356000000000001</v>
      </c>
      <c r="BO2344" s="198"/>
      <c r="BP2344" s="354">
        <f t="shared" si="217"/>
        <v>0</v>
      </c>
      <c r="BQ2344" s="354">
        <f t="shared" si="218"/>
        <v>0</v>
      </c>
      <c r="BR2344" s="354">
        <f t="shared" si="219"/>
        <v>1277.4849360000001</v>
      </c>
      <c r="CG2344" s="198"/>
      <c r="CH2344">
        <f>(Transest!$J$14/HexExtSoy!$K$4)</f>
        <v>0.20257267294641951</v>
      </c>
      <c r="CI2344">
        <f>(HydroProcOil!$K$14/HexExtSoy!$K$4)</f>
        <v>0.10977777777777777</v>
      </c>
      <c r="CJ2344">
        <f>(StarchFerm!$K$24/StarchFerm!$K$4)</f>
        <v>0.33157302630665886</v>
      </c>
      <c r="CY2344" s="198"/>
      <c r="CZ2344">
        <f>BP2344*CH2344*1000*LCI!$E$93</f>
        <v>0</v>
      </c>
      <c r="DA2344">
        <f>BQ2344*CI2344*1000*(LCI!$E$99)</f>
        <v>0</v>
      </c>
      <c r="DB2344">
        <f>BR2344*CJ2344*1000*(LCI!$E$96)</f>
        <v>11415468.772534054</v>
      </c>
    </row>
    <row r="2345" spans="1:106" x14ac:dyDescent="0.25">
      <c r="A2345" s="197">
        <v>46021</v>
      </c>
      <c r="B2345" s="197" t="s">
        <v>2061</v>
      </c>
      <c r="C2345" s="197" t="s">
        <v>1284</v>
      </c>
      <c r="D2345" s="197">
        <v>-100.045287</v>
      </c>
      <c r="E2345" s="197">
        <v>45.768129999999999</v>
      </c>
      <c r="F2345">
        <v>2.2400000000000002</v>
      </c>
      <c r="G2345">
        <f t="shared" si="220"/>
        <v>2.2400000000000002</v>
      </c>
      <c r="H2345" s="198">
        <v>7.99</v>
      </c>
      <c r="Q2345" s="221">
        <f>(Q5430*10000)*TEA!$M$15*10^-6</f>
        <v>32.714556611760003</v>
      </c>
      <c r="R2345" s="221">
        <f>(R5430*10000)*TEA!$O$15*10^-6</f>
        <v>32.714556611760003</v>
      </c>
      <c r="AA2345">
        <f t="shared" si="222"/>
        <v>1</v>
      </c>
      <c r="AB2345" s="197">
        <v>46021</v>
      </c>
      <c r="AC2345" s="197">
        <v>29043</v>
      </c>
      <c r="AD2345" s="197">
        <f t="shared" si="221"/>
        <v>29043</v>
      </c>
      <c r="AE2345" s="197">
        <v>25092</v>
      </c>
      <c r="AJ2345">
        <v>0</v>
      </c>
      <c r="AK2345">
        <v>0</v>
      </c>
      <c r="AU2345" s="198">
        <v>0.27272727299999999</v>
      </c>
      <c r="AV2345" s="6">
        <v>0</v>
      </c>
      <c r="AW2345" s="198">
        <v>0.38356000000000001</v>
      </c>
      <c r="BO2345" s="198"/>
      <c r="BP2345" s="354">
        <f t="shared" si="217"/>
        <v>17742.632745015362</v>
      </c>
      <c r="BQ2345" s="354">
        <f t="shared" si="218"/>
        <v>0</v>
      </c>
      <c r="BR2345" s="354">
        <f t="shared" si="219"/>
        <v>76898.057284800016</v>
      </c>
      <c r="CG2345" s="198"/>
      <c r="CH2345">
        <f>(Transest!$J$14/HexExtSoy!$K$4)</f>
        <v>0.20257267294641951</v>
      </c>
      <c r="CI2345">
        <f>(HydroProcOil!$K$14/HexExtSoy!$K$4)</f>
        <v>0.10977777777777777</v>
      </c>
      <c r="CJ2345">
        <f>(StarchFerm!$K$24/StarchFerm!$K$4)</f>
        <v>0.33157302630665886</v>
      </c>
      <c r="CY2345" s="198"/>
      <c r="CZ2345">
        <f>BP2345*CH2345*1000*LCI!$E$93</f>
        <v>135680013.39498222</v>
      </c>
      <c r="DA2345">
        <f>BQ2345*CI2345*1000*(LCI!$E$99)</f>
        <v>0</v>
      </c>
      <c r="DB2345">
        <f>BR2345*CJ2345*1000*(LCI!$E$96)</f>
        <v>687152816.33909559</v>
      </c>
    </row>
    <row r="2346" spans="1:106" x14ac:dyDescent="0.25">
      <c r="A2346" s="197">
        <v>46023</v>
      </c>
      <c r="B2346" s="197" t="s">
        <v>2061</v>
      </c>
      <c r="C2346" s="197" t="s">
        <v>2068</v>
      </c>
      <c r="D2346" s="197">
        <v>-98.590170400000005</v>
      </c>
      <c r="E2346" s="197">
        <v>43.200510000000001</v>
      </c>
      <c r="F2346">
        <v>3</v>
      </c>
      <c r="G2346">
        <f t="shared" si="220"/>
        <v>3</v>
      </c>
      <c r="H2346" s="198">
        <v>7.74</v>
      </c>
      <c r="Q2346" s="221">
        <f>(Q5431*10000)*TEA!$M$15*10^-6</f>
        <v>36.910340876700005</v>
      </c>
      <c r="R2346" s="221">
        <f>(R5431*10000)*TEA!$O$15*10^-6</f>
        <v>36.910340876700005</v>
      </c>
      <c r="AA2346">
        <f t="shared" si="222"/>
        <v>1</v>
      </c>
      <c r="AB2346" s="197">
        <v>46023</v>
      </c>
      <c r="AC2346" s="197">
        <v>59717</v>
      </c>
      <c r="AD2346" s="197">
        <f t="shared" si="221"/>
        <v>59717</v>
      </c>
      <c r="AE2346" s="197">
        <v>47768</v>
      </c>
      <c r="AJ2346">
        <v>0</v>
      </c>
      <c r="AK2346">
        <v>0</v>
      </c>
      <c r="AU2346" s="198">
        <v>0.27272727299999999</v>
      </c>
      <c r="AV2346" s="6">
        <v>0</v>
      </c>
      <c r="AW2346" s="198">
        <v>0.38356000000000001</v>
      </c>
      <c r="BO2346" s="198"/>
      <c r="BP2346" s="354">
        <f t="shared" si="217"/>
        <v>48859.363685222997</v>
      </c>
      <c r="BQ2346" s="354">
        <f t="shared" si="218"/>
        <v>0</v>
      </c>
      <c r="BR2346" s="354">
        <f t="shared" si="219"/>
        <v>141811.46017920002</v>
      </c>
      <c r="CG2346" s="198"/>
      <c r="CH2346">
        <f>(Transest!$J$14/HexExtSoy!$K$4)</f>
        <v>0.20257267294641951</v>
      </c>
      <c r="CI2346">
        <f>(HydroProcOil!$K$14/HexExtSoy!$K$4)</f>
        <v>0.10977777777777777</v>
      </c>
      <c r="CJ2346">
        <f>(StarchFerm!$K$24/StarchFerm!$K$4)</f>
        <v>0.33157302630665886</v>
      </c>
      <c r="CY2346" s="198"/>
      <c r="CZ2346">
        <f>BP2346*CH2346*1000*LCI!$E$93</f>
        <v>373633339.23167592</v>
      </c>
      <c r="DA2346">
        <f>BQ2346*CI2346*1000*(LCI!$E$99)</f>
        <v>0</v>
      </c>
      <c r="DB2346">
        <f>BR2346*CJ2346*1000*(LCI!$E$96)</f>
        <v>1267212042.6969278</v>
      </c>
    </row>
    <row r="2347" spans="1:106" x14ac:dyDescent="0.25">
      <c r="A2347" s="197">
        <v>46025</v>
      </c>
      <c r="B2347" s="197" t="s">
        <v>2061</v>
      </c>
      <c r="C2347" s="197" t="s">
        <v>684</v>
      </c>
      <c r="D2347" s="197">
        <v>-97.729115300000004</v>
      </c>
      <c r="E2347" s="197">
        <v>44.854950000000002</v>
      </c>
      <c r="F2347">
        <v>2.96</v>
      </c>
      <c r="G2347">
        <f t="shared" si="220"/>
        <v>2.96</v>
      </c>
      <c r="H2347" s="198">
        <v>9.5</v>
      </c>
      <c r="Q2347" s="221">
        <f>(Q5432*10000)*TEA!$M$15*10^-6</f>
        <v>34.238032862400004</v>
      </c>
      <c r="R2347" s="221">
        <f>(R5432*10000)*TEA!$O$15*10^-6</f>
        <v>34.238032862400004</v>
      </c>
      <c r="AA2347">
        <f t="shared" si="222"/>
        <v>1</v>
      </c>
      <c r="AB2347" s="197">
        <v>46025</v>
      </c>
      <c r="AC2347" s="197">
        <v>72803</v>
      </c>
      <c r="AD2347" s="197">
        <f t="shared" si="221"/>
        <v>72803</v>
      </c>
      <c r="AE2347" s="197">
        <v>64230</v>
      </c>
      <c r="AJ2347">
        <v>0</v>
      </c>
      <c r="AK2347">
        <v>0</v>
      </c>
      <c r="AU2347" s="198">
        <v>0.27272727299999999</v>
      </c>
      <c r="AV2347" s="6">
        <v>0</v>
      </c>
      <c r="AW2347" s="198">
        <v>0.38356000000000001</v>
      </c>
      <c r="BO2347" s="198"/>
      <c r="BP2347" s="354">
        <f t="shared" si="217"/>
        <v>58771.876422408241</v>
      </c>
      <c r="BQ2347" s="354">
        <f t="shared" si="218"/>
        <v>0</v>
      </c>
      <c r="BR2347" s="354">
        <f t="shared" si="219"/>
        <v>234042.55860000002</v>
      </c>
      <c r="CG2347" s="198"/>
      <c r="CH2347">
        <f>(Transest!$J$14/HexExtSoy!$K$4)</f>
        <v>0.20257267294641951</v>
      </c>
      <c r="CI2347">
        <f>(HydroProcOil!$K$14/HexExtSoy!$K$4)</f>
        <v>0.10977777777777777</v>
      </c>
      <c r="CJ2347">
        <f>(StarchFerm!$K$24/StarchFerm!$K$4)</f>
        <v>0.33157302630665886</v>
      </c>
      <c r="CY2347" s="198"/>
      <c r="CZ2347">
        <f>BP2347*CH2347*1000*LCI!$E$93</f>
        <v>449435497.81138682</v>
      </c>
      <c r="DA2347">
        <f>BQ2347*CI2347*1000*(LCI!$E$99)</f>
        <v>0</v>
      </c>
      <c r="DB2347">
        <f>BR2347*CJ2347*1000*(LCI!$E$96)</f>
        <v>2091379274.8960221</v>
      </c>
    </row>
    <row r="2348" spans="1:106" x14ac:dyDescent="0.25">
      <c r="A2348" s="197">
        <v>46027</v>
      </c>
      <c r="B2348" s="197" t="s">
        <v>2061</v>
      </c>
      <c r="C2348" s="197" t="s">
        <v>605</v>
      </c>
      <c r="D2348" s="197">
        <v>-96.975314600000004</v>
      </c>
      <c r="E2348" s="197">
        <v>42.905819999999999</v>
      </c>
      <c r="F2348">
        <v>3.48</v>
      </c>
      <c r="G2348">
        <f t="shared" si="220"/>
        <v>3.48</v>
      </c>
      <c r="H2348" s="198">
        <v>11.2</v>
      </c>
      <c r="Q2348" s="221">
        <f>(Q5433*10000)*TEA!$M$15*10^-6</f>
        <v>36.278470831050001</v>
      </c>
      <c r="R2348" s="221">
        <f>(R5433*10000)*TEA!$O$15*10^-6</f>
        <v>36.278470831050001</v>
      </c>
      <c r="AA2348">
        <f t="shared" si="222"/>
        <v>1</v>
      </c>
      <c r="AB2348" s="197">
        <v>46027</v>
      </c>
      <c r="AC2348" s="197">
        <v>39217</v>
      </c>
      <c r="AD2348" s="197">
        <f t="shared" si="221"/>
        <v>39217</v>
      </c>
      <c r="AE2348" s="197">
        <v>37862</v>
      </c>
      <c r="AJ2348">
        <v>0</v>
      </c>
      <c r="AK2348">
        <v>0</v>
      </c>
      <c r="AU2348" s="198">
        <v>0.27272727299999999</v>
      </c>
      <c r="AV2348" s="6">
        <v>0</v>
      </c>
      <c r="AW2348" s="198">
        <v>0.38356000000000001</v>
      </c>
      <c r="BO2348" s="198"/>
      <c r="BP2348" s="354">
        <f t="shared" si="217"/>
        <v>37220.49821903868</v>
      </c>
      <c r="BQ2348" s="354">
        <f t="shared" si="218"/>
        <v>0</v>
      </c>
      <c r="BR2348" s="354">
        <f t="shared" si="219"/>
        <v>162650.30566399998</v>
      </c>
      <c r="CG2348" s="198"/>
      <c r="CH2348">
        <f>(Transest!$J$14/HexExtSoy!$K$4)</f>
        <v>0.20257267294641951</v>
      </c>
      <c r="CI2348">
        <f>(HydroProcOil!$K$14/HexExtSoy!$K$4)</f>
        <v>0.10977777777777777</v>
      </c>
      <c r="CJ2348">
        <f>(StarchFerm!$K$24/StarchFerm!$K$4)</f>
        <v>0.33157302630665886</v>
      </c>
      <c r="CY2348" s="198"/>
      <c r="CZ2348">
        <f>BP2348*CH2348*1000*LCI!$E$93</f>
        <v>284629556.92671126</v>
      </c>
      <c r="DA2348">
        <f>BQ2348*CI2348*1000*(LCI!$E$99)</f>
        <v>0</v>
      </c>
      <c r="DB2348">
        <f>BR2348*CJ2348*1000*(LCI!$E$96)</f>
        <v>1453425737.4213846</v>
      </c>
    </row>
    <row r="2349" spans="1:106" x14ac:dyDescent="0.25">
      <c r="A2349" s="197">
        <v>46029</v>
      </c>
      <c r="B2349" s="197" t="s">
        <v>2061</v>
      </c>
      <c r="C2349" s="197" t="s">
        <v>2069</v>
      </c>
      <c r="D2349" s="197">
        <v>-97.189184100000006</v>
      </c>
      <c r="E2349" s="197">
        <v>44.980870000000003</v>
      </c>
      <c r="F2349">
        <v>3.06</v>
      </c>
      <c r="G2349">
        <f t="shared" si="220"/>
        <v>3.06</v>
      </c>
      <c r="H2349" s="198">
        <v>10.71</v>
      </c>
      <c r="Q2349" s="221">
        <f>(Q5434*10000)*TEA!$M$15*10^-6</f>
        <v>33.524908571699996</v>
      </c>
      <c r="R2349" s="221">
        <f>(R5434*10000)*TEA!$O$15*10^-6</f>
        <v>33.524908571699996</v>
      </c>
      <c r="AA2349">
        <f t="shared" si="222"/>
        <v>1</v>
      </c>
      <c r="AB2349" s="197">
        <v>46029</v>
      </c>
      <c r="AC2349" s="197">
        <v>36987</v>
      </c>
      <c r="AD2349" s="197">
        <f t="shared" si="221"/>
        <v>36987</v>
      </c>
      <c r="AE2349" s="197">
        <v>30369</v>
      </c>
      <c r="AJ2349">
        <v>0</v>
      </c>
      <c r="AK2349">
        <v>0</v>
      </c>
      <c r="AU2349" s="198">
        <v>0.27272727299999999</v>
      </c>
      <c r="AV2349" s="6">
        <v>0</v>
      </c>
      <c r="AW2349" s="198">
        <v>0.38356000000000001</v>
      </c>
      <c r="BO2349" s="198"/>
      <c r="BP2349" s="354">
        <f t="shared" si="217"/>
        <v>30867.332758140059</v>
      </c>
      <c r="BQ2349" s="354">
        <f t="shared" si="218"/>
        <v>0</v>
      </c>
      <c r="BR2349" s="354">
        <f t="shared" si="219"/>
        <v>124753.65328440002</v>
      </c>
      <c r="CG2349" s="198"/>
      <c r="CH2349">
        <f>(Transest!$J$14/HexExtSoy!$K$4)</f>
        <v>0.20257267294641951</v>
      </c>
      <c r="CI2349">
        <f>(HydroProcOil!$K$14/HexExtSoy!$K$4)</f>
        <v>0.10977777777777777</v>
      </c>
      <c r="CJ2349">
        <f>(StarchFerm!$K$24/StarchFerm!$K$4)</f>
        <v>0.33157302630665886</v>
      </c>
      <c r="CY2349" s="198"/>
      <c r="CZ2349">
        <f>BP2349*CH2349*1000*LCI!$E$93</f>
        <v>236046148.40874854</v>
      </c>
      <c r="DA2349">
        <f>BQ2349*CI2349*1000*(LCI!$E$99)</f>
        <v>0</v>
      </c>
      <c r="DB2349">
        <f>BR2349*CJ2349*1000*(LCI!$E$96)</f>
        <v>1114785304.4645286</v>
      </c>
    </row>
    <row r="2350" spans="1:106" x14ac:dyDescent="0.25">
      <c r="A2350" s="197">
        <v>46031</v>
      </c>
      <c r="B2350" s="197" t="s">
        <v>2061</v>
      </c>
      <c r="C2350" s="197" t="s">
        <v>2070</v>
      </c>
      <c r="D2350" s="197">
        <v>-101.193648</v>
      </c>
      <c r="E2350" s="197">
        <v>45.702249999999999</v>
      </c>
      <c r="F2350">
        <v>1.19</v>
      </c>
      <c r="G2350">
        <f t="shared" si="220"/>
        <v>1.19</v>
      </c>
      <c r="H2350" s="198">
        <v>4.9000000000000004</v>
      </c>
      <c r="Q2350" s="221">
        <f>(Q5435*10000)*TEA!$M$15*10^-6</f>
        <v>32.717726896274996</v>
      </c>
      <c r="R2350" s="221">
        <f>(R5435*10000)*TEA!$O$15*10^-6</f>
        <v>32.717726896274996</v>
      </c>
      <c r="AA2350">
        <f t="shared" si="222"/>
        <v>1</v>
      </c>
      <c r="AB2350" s="197">
        <v>46031</v>
      </c>
      <c r="AC2350" s="197">
        <v>4040</v>
      </c>
      <c r="AD2350" s="197">
        <f t="shared" si="221"/>
        <v>4040</v>
      </c>
      <c r="AE2350" s="197">
        <v>15066</v>
      </c>
      <c r="AJ2350">
        <v>0</v>
      </c>
      <c r="AK2350">
        <v>0</v>
      </c>
      <c r="AU2350" s="198">
        <v>0.27272727299999999</v>
      </c>
      <c r="AV2350" s="6">
        <v>0</v>
      </c>
      <c r="AW2350" s="198">
        <v>0.38356000000000001</v>
      </c>
      <c r="BO2350" s="198"/>
      <c r="BP2350" s="354">
        <f t="shared" si="217"/>
        <v>1311.1636376747997</v>
      </c>
      <c r="BQ2350" s="354">
        <f t="shared" si="218"/>
        <v>0</v>
      </c>
      <c r="BR2350" s="354">
        <f t="shared" si="219"/>
        <v>28315.703304000006</v>
      </c>
      <c r="CG2350" s="198"/>
      <c r="CH2350">
        <f>(Transest!$J$14/HexExtSoy!$K$4)</f>
        <v>0.20257267294641951</v>
      </c>
      <c r="CI2350">
        <f>(HydroProcOil!$K$14/HexExtSoy!$K$4)</f>
        <v>0.10977777777777777</v>
      </c>
      <c r="CJ2350">
        <f>(StarchFerm!$K$24/StarchFerm!$K$4)</f>
        <v>0.33157302630665886</v>
      </c>
      <c r="CY2350" s="198"/>
      <c r="CZ2350">
        <f>BP2350*CH2350*1000*LCI!$E$93</f>
        <v>10026623.583961042</v>
      </c>
      <c r="DA2350">
        <f>BQ2350*CI2350*1000*(LCI!$E$99)</f>
        <v>0</v>
      </c>
      <c r="DB2350">
        <f>BR2350*CJ2350*1000*(LCI!$E$96)</f>
        <v>253026096.61391056</v>
      </c>
    </row>
    <row r="2351" spans="1:106" x14ac:dyDescent="0.25">
      <c r="A2351" s="197">
        <v>46033</v>
      </c>
      <c r="B2351" s="197" t="s">
        <v>2061</v>
      </c>
      <c r="C2351" s="197" t="s">
        <v>805</v>
      </c>
      <c r="D2351" s="197">
        <v>-103.454262</v>
      </c>
      <c r="E2351" s="197">
        <v>43.671610000000001</v>
      </c>
      <c r="F2351">
        <v>0</v>
      </c>
      <c r="G2351">
        <f t="shared" si="220"/>
        <v>0</v>
      </c>
      <c r="H2351" s="198">
        <v>1.98</v>
      </c>
      <c r="Q2351" s="221">
        <f>(Q5436*10000)*TEA!$M$15*10^-6</f>
        <v>34.521447518549998</v>
      </c>
      <c r="R2351" s="221">
        <f>(R5436*10000)*TEA!$O$15*10^-6</f>
        <v>34.521447518549998</v>
      </c>
      <c r="AA2351">
        <f t="shared" si="222"/>
        <v>1</v>
      </c>
      <c r="AB2351" s="197">
        <v>46033</v>
      </c>
      <c r="AC2351" s="197">
        <v>0</v>
      </c>
      <c r="AD2351" s="197">
        <f t="shared" si="221"/>
        <v>0</v>
      </c>
      <c r="AE2351" s="197">
        <v>885</v>
      </c>
      <c r="AJ2351">
        <v>0</v>
      </c>
      <c r="AK2351">
        <v>0</v>
      </c>
      <c r="AU2351" s="198">
        <v>0.27272727299999999</v>
      </c>
      <c r="AV2351" s="6">
        <v>0</v>
      </c>
      <c r="AW2351" s="198">
        <v>0.38356000000000001</v>
      </c>
      <c r="BO2351" s="198"/>
      <c r="BP2351" s="354">
        <f t="shared" si="217"/>
        <v>0</v>
      </c>
      <c r="BQ2351" s="354">
        <f t="shared" si="218"/>
        <v>0</v>
      </c>
      <c r="BR2351" s="354">
        <f t="shared" si="219"/>
        <v>672.11218800000006</v>
      </c>
      <c r="CG2351" s="198"/>
      <c r="CH2351">
        <f>(Transest!$J$14/HexExtSoy!$K$4)</f>
        <v>0.20257267294641951</v>
      </c>
      <c r="CI2351">
        <f>(HydroProcOil!$K$14/HexExtSoy!$K$4)</f>
        <v>0.10977777777777777</v>
      </c>
      <c r="CJ2351">
        <f>(StarchFerm!$K$24/StarchFerm!$K$4)</f>
        <v>0.33157302630665886</v>
      </c>
      <c r="CY2351" s="198"/>
      <c r="CZ2351">
        <f>BP2351*CH2351*1000*LCI!$E$93</f>
        <v>0</v>
      </c>
      <c r="DA2351">
        <f>BQ2351*CI2351*1000*(LCI!$E$99)</f>
        <v>0</v>
      </c>
      <c r="DB2351">
        <f>BR2351*CJ2351*1000*(LCI!$E$96)</f>
        <v>6005922.6355946139</v>
      </c>
    </row>
    <row r="2352" spans="1:106" x14ac:dyDescent="0.25">
      <c r="A2352" s="197">
        <v>46035</v>
      </c>
      <c r="B2352" s="197" t="s">
        <v>2061</v>
      </c>
      <c r="C2352" s="197" t="s">
        <v>2071</v>
      </c>
      <c r="D2352" s="197">
        <v>-98.128141099999993</v>
      </c>
      <c r="E2352" s="197">
        <v>43.672930000000001</v>
      </c>
      <c r="F2352">
        <v>2.97</v>
      </c>
      <c r="G2352">
        <f t="shared" si="220"/>
        <v>2.97</v>
      </c>
      <c r="H2352" s="198">
        <v>8.1199999999999992</v>
      </c>
      <c r="Q2352" s="221">
        <f>(Q5437*10000)*TEA!$M$15*10^-6</f>
        <v>36.302301994949993</v>
      </c>
      <c r="R2352" s="221">
        <f>(R5437*10000)*TEA!$O$15*10^-6</f>
        <v>36.302301994949993</v>
      </c>
      <c r="AA2352">
        <f t="shared" si="222"/>
        <v>1</v>
      </c>
      <c r="AB2352" s="197">
        <v>46035</v>
      </c>
      <c r="AC2352" s="197">
        <v>32853</v>
      </c>
      <c r="AD2352" s="197">
        <f t="shared" si="221"/>
        <v>32853</v>
      </c>
      <c r="AE2352" s="197">
        <v>29986</v>
      </c>
      <c r="AJ2352">
        <v>0</v>
      </c>
      <c r="AK2352">
        <v>0</v>
      </c>
      <c r="AU2352" s="198">
        <v>0.27272727299999999</v>
      </c>
      <c r="AV2352" s="6">
        <v>0</v>
      </c>
      <c r="AW2352" s="198">
        <v>0.38356000000000001</v>
      </c>
      <c r="BO2352" s="198"/>
      <c r="BP2352" s="354">
        <f t="shared" si="217"/>
        <v>26610.930026610931</v>
      </c>
      <c r="BQ2352" s="354">
        <f t="shared" si="218"/>
        <v>0</v>
      </c>
      <c r="BR2352" s="354">
        <f t="shared" si="219"/>
        <v>93391.612899200001</v>
      </c>
      <c r="CG2352" s="198"/>
      <c r="CH2352">
        <f>(Transest!$J$14/HexExtSoy!$K$4)</f>
        <v>0.20257267294641951</v>
      </c>
      <c r="CI2352">
        <f>(HydroProcOil!$K$14/HexExtSoy!$K$4)</f>
        <v>0.10977777777777777</v>
      </c>
      <c r="CJ2352">
        <f>(StarchFerm!$K$24/StarchFerm!$K$4)</f>
        <v>0.33157302630665886</v>
      </c>
      <c r="CY2352" s="198"/>
      <c r="CZ2352">
        <f>BP2352*CH2352*1000*LCI!$E$93</f>
        <v>203496932.74679685</v>
      </c>
      <c r="DA2352">
        <f>BQ2352*CI2352*1000*(LCI!$E$99)</f>
        <v>0</v>
      </c>
      <c r="DB2352">
        <f>BR2352*CJ2352*1000*(LCI!$E$96)</f>
        <v>834537465.47145665</v>
      </c>
    </row>
    <row r="2353" spans="1:106" x14ac:dyDescent="0.25">
      <c r="A2353" s="197">
        <v>46037</v>
      </c>
      <c r="B2353" s="197" t="s">
        <v>2061</v>
      </c>
      <c r="C2353" s="197" t="s">
        <v>2072</v>
      </c>
      <c r="D2353" s="197">
        <v>-97.604642100000007</v>
      </c>
      <c r="E2353" s="197">
        <v>45.366619999999998</v>
      </c>
      <c r="F2353">
        <v>2.78</v>
      </c>
      <c r="G2353">
        <f t="shared" si="220"/>
        <v>2.78</v>
      </c>
      <c r="H2353" s="198">
        <v>10.3</v>
      </c>
      <c r="Q2353" s="221">
        <f>(Q5438*10000)*TEA!$M$15*10^-6</f>
        <v>33.216286632300005</v>
      </c>
      <c r="R2353" s="221">
        <f>(R5438*10000)*TEA!$O$15*10^-6</f>
        <v>33.216286632300005</v>
      </c>
      <c r="AA2353">
        <f t="shared" si="222"/>
        <v>1</v>
      </c>
      <c r="AB2353" s="197">
        <v>46037</v>
      </c>
      <c r="AC2353" s="197">
        <v>74494</v>
      </c>
      <c r="AD2353" s="197">
        <f t="shared" si="221"/>
        <v>74494</v>
      </c>
      <c r="AE2353" s="197">
        <v>59835</v>
      </c>
      <c r="AJ2353">
        <v>0</v>
      </c>
      <c r="AK2353">
        <v>0</v>
      </c>
      <c r="AU2353" s="198">
        <v>0.27272727299999999</v>
      </c>
      <c r="AV2353" s="6">
        <v>0</v>
      </c>
      <c r="AW2353" s="198">
        <v>0.38356000000000001</v>
      </c>
      <c r="BO2353" s="198"/>
      <c r="BP2353" s="354">
        <f t="shared" si="217"/>
        <v>56479.996420116353</v>
      </c>
      <c r="BQ2353" s="354">
        <f t="shared" si="218"/>
        <v>0</v>
      </c>
      <c r="BR2353" s="354">
        <f t="shared" si="219"/>
        <v>236388.21978000001</v>
      </c>
      <c r="CG2353" s="198"/>
      <c r="CH2353">
        <f>(Transest!$J$14/HexExtSoy!$K$4)</f>
        <v>0.20257267294641951</v>
      </c>
      <c r="CI2353">
        <f>(HydroProcOil!$K$14/HexExtSoy!$K$4)</f>
        <v>0.10977777777777777</v>
      </c>
      <c r="CJ2353">
        <f>(StarchFerm!$K$24/StarchFerm!$K$4)</f>
        <v>0.33157302630665886</v>
      </c>
      <c r="CY2353" s="198"/>
      <c r="CZ2353">
        <f>BP2353*CH2353*1000*LCI!$E$93</f>
        <v>431909220.06672579</v>
      </c>
      <c r="DA2353">
        <f>BQ2353*CI2353*1000*(LCI!$E$99)</f>
        <v>0</v>
      </c>
      <c r="DB2353">
        <f>BR2353*CJ2353*1000*(LCI!$E$96)</f>
        <v>2112339852.3530664</v>
      </c>
    </row>
    <row r="2354" spans="1:106" x14ac:dyDescent="0.25">
      <c r="A2354" s="197">
        <v>46039</v>
      </c>
      <c r="B2354" s="197" t="s">
        <v>2061</v>
      </c>
      <c r="C2354" s="197" t="s">
        <v>1684</v>
      </c>
      <c r="D2354" s="197">
        <v>-96.657893900000005</v>
      </c>
      <c r="E2354" s="197">
        <v>44.763359999999999</v>
      </c>
      <c r="F2354">
        <v>2.88</v>
      </c>
      <c r="G2354">
        <f t="shared" si="220"/>
        <v>2.88</v>
      </c>
      <c r="H2354" s="198">
        <v>10.19</v>
      </c>
      <c r="Q2354" s="221">
        <f>(Q5439*10000)*TEA!$M$15*10^-6</f>
        <v>33.318580349699992</v>
      </c>
      <c r="R2354" s="221">
        <f>(R5439*10000)*TEA!$O$15*10^-6</f>
        <v>33.318580349699992</v>
      </c>
      <c r="AA2354">
        <f t="shared" si="222"/>
        <v>1</v>
      </c>
      <c r="AB2354" s="197">
        <v>46039</v>
      </c>
      <c r="AC2354" s="197">
        <v>31352</v>
      </c>
      <c r="AD2354" s="197">
        <f t="shared" si="221"/>
        <v>31352</v>
      </c>
      <c r="AE2354" s="197">
        <v>26071</v>
      </c>
      <c r="AJ2354">
        <v>0</v>
      </c>
      <c r="AK2354">
        <v>0</v>
      </c>
      <c r="AU2354" s="198">
        <v>0.27272727299999999</v>
      </c>
      <c r="AV2354" s="6">
        <v>0</v>
      </c>
      <c r="AW2354" s="198">
        <v>0.38356000000000001</v>
      </c>
      <c r="BO2354" s="198"/>
      <c r="BP2354" s="354">
        <f t="shared" si="217"/>
        <v>24625.570933716477</v>
      </c>
      <c r="BQ2354" s="354">
        <f t="shared" si="218"/>
        <v>0</v>
      </c>
      <c r="BR2354" s="354">
        <f t="shared" si="219"/>
        <v>101897.8882244</v>
      </c>
      <c r="CG2354" s="198"/>
      <c r="CH2354">
        <f>(Transest!$J$14/HexExtSoy!$K$4)</f>
        <v>0.20257267294641951</v>
      </c>
      <c r="CI2354">
        <f>(HydroProcOil!$K$14/HexExtSoy!$K$4)</f>
        <v>0.10977777777777777</v>
      </c>
      <c r="CJ2354">
        <f>(StarchFerm!$K$24/StarchFerm!$K$4)</f>
        <v>0.33157302630665886</v>
      </c>
      <c r="CY2354" s="198"/>
      <c r="CZ2354">
        <f>BP2354*CH2354*1000*LCI!$E$93</f>
        <v>188314656.68951628</v>
      </c>
      <c r="DA2354">
        <f>BQ2354*CI2354*1000*(LCI!$E$99)</f>
        <v>0</v>
      </c>
      <c r="DB2354">
        <f>BR2354*CJ2354*1000*(LCI!$E$96)</f>
        <v>910548632.10755205</v>
      </c>
    </row>
    <row r="2355" spans="1:106" x14ac:dyDescent="0.25">
      <c r="A2355" s="197">
        <v>46041</v>
      </c>
      <c r="B2355" s="197" t="s">
        <v>2061</v>
      </c>
      <c r="C2355" s="197" t="s">
        <v>1948</v>
      </c>
      <c r="D2355" s="197">
        <v>-100.867873</v>
      </c>
      <c r="E2355" s="197">
        <v>45.150889999999997</v>
      </c>
      <c r="F2355">
        <v>2.08</v>
      </c>
      <c r="G2355">
        <f t="shared" si="220"/>
        <v>2.08</v>
      </c>
      <c r="H2355" s="198">
        <v>4.53</v>
      </c>
      <c r="Q2355" s="221">
        <f>(Q5440*10000)*TEA!$M$15*10^-6</f>
        <v>33.955216010549996</v>
      </c>
      <c r="R2355" s="221">
        <f>(R5440*10000)*TEA!$O$15*10^-6</f>
        <v>33.955216010549996</v>
      </c>
      <c r="AA2355">
        <f t="shared" si="222"/>
        <v>1</v>
      </c>
      <c r="AB2355" s="197">
        <v>46041</v>
      </c>
      <c r="AC2355" s="197">
        <v>1015</v>
      </c>
      <c r="AD2355" s="197">
        <f t="shared" si="221"/>
        <v>1015</v>
      </c>
      <c r="AE2355" s="197">
        <v>7480</v>
      </c>
      <c r="AJ2355">
        <v>0</v>
      </c>
      <c r="AK2355">
        <v>0</v>
      </c>
      <c r="AU2355" s="198">
        <v>0.27272727299999999</v>
      </c>
      <c r="AV2355" s="6">
        <v>0</v>
      </c>
      <c r="AW2355" s="198">
        <v>0.38356000000000001</v>
      </c>
      <c r="BO2355" s="198"/>
      <c r="BP2355" s="354">
        <f t="shared" si="217"/>
        <v>575.78181875760004</v>
      </c>
      <c r="BQ2355" s="354">
        <f t="shared" si="218"/>
        <v>0</v>
      </c>
      <c r="BR2355" s="354">
        <f t="shared" si="219"/>
        <v>12996.700464000001</v>
      </c>
      <c r="CG2355" s="198"/>
      <c r="CH2355">
        <f>(Transest!$J$14/HexExtSoy!$K$4)</f>
        <v>0.20257267294641951</v>
      </c>
      <c r="CI2355">
        <f>(HydroProcOil!$K$14/HexExtSoy!$K$4)</f>
        <v>0.10977777777777777</v>
      </c>
      <c r="CJ2355">
        <f>(StarchFerm!$K$24/StarchFerm!$K$4)</f>
        <v>0.33157302630665886</v>
      </c>
      <c r="CY2355" s="198"/>
      <c r="CZ2355">
        <f>BP2355*CH2355*1000*LCI!$E$93</f>
        <v>4403071.7427528407</v>
      </c>
      <c r="DA2355">
        <f>BQ2355*CI2355*1000*(LCI!$E$99)</f>
        <v>0</v>
      </c>
      <c r="DB2355">
        <f>BR2355*CJ2355*1000*(LCI!$E$96)</f>
        <v>116137125.46569774</v>
      </c>
    </row>
    <row r="2356" spans="1:106" x14ac:dyDescent="0.25">
      <c r="A2356" s="197">
        <v>46043</v>
      </c>
      <c r="B2356" s="197" t="s">
        <v>2061</v>
      </c>
      <c r="C2356" s="197" t="s">
        <v>809</v>
      </c>
      <c r="D2356" s="197">
        <v>-98.370593900000003</v>
      </c>
      <c r="E2356" s="197">
        <v>43.381360000000001</v>
      </c>
      <c r="F2356">
        <v>2.71</v>
      </c>
      <c r="G2356">
        <f t="shared" si="220"/>
        <v>2.71</v>
      </c>
      <c r="H2356" s="198">
        <v>7.88</v>
      </c>
      <c r="Q2356" s="221">
        <f>(Q5441*10000)*TEA!$M$15*10^-6</f>
        <v>36.675283063050003</v>
      </c>
      <c r="R2356" s="221">
        <f>(R5441*10000)*TEA!$O$15*10^-6</f>
        <v>36.675283063050003</v>
      </c>
      <c r="AA2356">
        <f t="shared" si="222"/>
        <v>1</v>
      </c>
      <c r="AB2356" s="197">
        <v>46043</v>
      </c>
      <c r="AC2356" s="197">
        <v>32923</v>
      </c>
      <c r="AD2356" s="197">
        <f t="shared" si="221"/>
        <v>32923</v>
      </c>
      <c r="AE2356" s="197">
        <v>31173</v>
      </c>
      <c r="AJ2356">
        <v>0</v>
      </c>
      <c r="AK2356">
        <v>0</v>
      </c>
      <c r="AU2356" s="198">
        <v>0.27272727299999999</v>
      </c>
      <c r="AV2356" s="6">
        <v>0</v>
      </c>
      <c r="AW2356" s="198">
        <v>0.38356000000000001</v>
      </c>
      <c r="BO2356" s="198"/>
      <c r="BP2356" s="354">
        <f t="shared" si="217"/>
        <v>24333.090024333091</v>
      </c>
      <c r="BQ2356" s="354">
        <f t="shared" si="218"/>
        <v>0</v>
      </c>
      <c r="BR2356" s="354">
        <f t="shared" si="219"/>
        <v>94218.921134399992</v>
      </c>
      <c r="CG2356" s="198"/>
      <c r="CH2356">
        <f>(Transest!$J$14/HexExtSoy!$K$4)</f>
        <v>0.20257267294641951</v>
      </c>
      <c r="CI2356">
        <f>(HydroProcOil!$K$14/HexExtSoy!$K$4)</f>
        <v>0.10977777777777777</v>
      </c>
      <c r="CJ2356">
        <f>(StarchFerm!$K$24/StarchFerm!$K$4)</f>
        <v>0.33157302630665886</v>
      </c>
      <c r="CY2356" s="198"/>
      <c r="CZ2356">
        <f>BP2356*CH2356*1000*LCI!$E$93</f>
        <v>186078020.54463166</v>
      </c>
      <c r="DA2356">
        <f>BQ2356*CI2356*1000*(LCI!$E$99)</f>
        <v>0</v>
      </c>
      <c r="DB2356">
        <f>BR2356*CJ2356*1000*(LCI!$E$96)</f>
        <v>841930203.3880043</v>
      </c>
    </row>
    <row r="2357" spans="1:106" x14ac:dyDescent="0.25">
      <c r="A2357" s="197">
        <v>46045</v>
      </c>
      <c r="B2357" s="197" t="s">
        <v>2061</v>
      </c>
      <c r="C2357" s="197" t="s">
        <v>2073</v>
      </c>
      <c r="D2357" s="197">
        <v>-99.213249000000005</v>
      </c>
      <c r="E2357" s="197">
        <v>45.412820000000004</v>
      </c>
      <c r="F2357">
        <v>2.33</v>
      </c>
      <c r="G2357">
        <f t="shared" si="220"/>
        <v>2.33</v>
      </c>
      <c r="H2357" s="198">
        <v>7.63</v>
      </c>
      <c r="Q2357" s="221">
        <f>(Q5442*10000)*TEA!$M$15*10^-6</f>
        <v>33.663518325449992</v>
      </c>
      <c r="R2357" s="221">
        <f>(R5442*10000)*TEA!$O$15*10^-6</f>
        <v>33.663518325449992</v>
      </c>
      <c r="AA2357">
        <f t="shared" si="222"/>
        <v>1</v>
      </c>
      <c r="AB2357" s="197">
        <v>46045</v>
      </c>
      <c r="AC2357" s="197">
        <v>101724</v>
      </c>
      <c r="AD2357" s="197">
        <f t="shared" si="221"/>
        <v>101724</v>
      </c>
      <c r="AE2357" s="197">
        <v>69841</v>
      </c>
      <c r="AJ2357">
        <v>0</v>
      </c>
      <c r="AK2357">
        <v>0</v>
      </c>
      <c r="AU2357" s="198">
        <v>0.27272727299999999</v>
      </c>
      <c r="AV2357" s="6">
        <v>0</v>
      </c>
      <c r="AW2357" s="198">
        <v>0.38356000000000001</v>
      </c>
      <c r="BO2357" s="198"/>
      <c r="BP2357" s="354">
        <f t="shared" si="217"/>
        <v>64640.978246459163</v>
      </c>
      <c r="BQ2357" s="354">
        <f t="shared" si="218"/>
        <v>0</v>
      </c>
      <c r="BR2357" s="354">
        <f t="shared" si="219"/>
        <v>204394.07251479998</v>
      </c>
      <c r="CG2357" s="198"/>
      <c r="CH2357">
        <f>(Transest!$J$14/HexExtSoy!$K$4)</f>
        <v>0.20257267294641951</v>
      </c>
      <c r="CI2357">
        <f>(HydroProcOil!$K$14/HexExtSoy!$K$4)</f>
        <v>0.10977777777777777</v>
      </c>
      <c r="CJ2357">
        <f>(StarchFerm!$K$24/StarchFerm!$K$4)</f>
        <v>0.33157302630665886</v>
      </c>
      <c r="CY2357" s="198"/>
      <c r="CZ2357">
        <f>BP2357*CH2357*1000*LCI!$E$93</f>
        <v>494317214.38343626</v>
      </c>
      <c r="DA2357">
        <f>BQ2357*CI2357*1000*(LCI!$E$99)</f>
        <v>0</v>
      </c>
      <c r="DB2357">
        <f>BR2357*CJ2357*1000*(LCI!$E$96)</f>
        <v>1826443573.8784785</v>
      </c>
    </row>
    <row r="2358" spans="1:106" x14ac:dyDescent="0.25">
      <c r="A2358" s="197">
        <v>46047</v>
      </c>
      <c r="B2358" s="197" t="s">
        <v>2061</v>
      </c>
      <c r="C2358" s="197" t="s">
        <v>2074</v>
      </c>
      <c r="D2358" s="197">
        <v>-103.535218</v>
      </c>
      <c r="E2358" s="197">
        <v>43.23545</v>
      </c>
      <c r="F2358">
        <v>0</v>
      </c>
      <c r="G2358">
        <f t="shared" si="220"/>
        <v>0</v>
      </c>
      <c r="H2358" s="198">
        <v>8.85</v>
      </c>
      <c r="Q2358" s="221">
        <f>(Q5443*10000)*TEA!$M$15*10^-6</f>
        <v>34.922462776650001</v>
      </c>
      <c r="R2358" s="221">
        <f>(R5443*10000)*TEA!$O$15*10^-6</f>
        <v>34.922462776650001</v>
      </c>
      <c r="AA2358">
        <f t="shared" si="222"/>
        <v>1</v>
      </c>
      <c r="AB2358" s="197">
        <v>46047</v>
      </c>
      <c r="AC2358" s="197">
        <v>0</v>
      </c>
      <c r="AD2358" s="197">
        <f t="shared" si="221"/>
        <v>0</v>
      </c>
      <c r="AE2358" s="197">
        <v>777</v>
      </c>
      <c r="AJ2358">
        <v>0</v>
      </c>
      <c r="AK2358">
        <v>0</v>
      </c>
      <c r="AU2358" s="198">
        <v>0.27272727299999999</v>
      </c>
      <c r="AV2358" s="6">
        <v>0</v>
      </c>
      <c r="AW2358" s="198">
        <v>0.38356000000000001</v>
      </c>
      <c r="BO2358" s="198"/>
      <c r="BP2358" s="354">
        <f t="shared" si="217"/>
        <v>0</v>
      </c>
      <c r="BQ2358" s="354">
        <f t="shared" si="218"/>
        <v>0</v>
      </c>
      <c r="BR2358" s="354">
        <f t="shared" si="219"/>
        <v>2637.5311620000002</v>
      </c>
      <c r="CG2358" s="198"/>
      <c r="CH2358">
        <f>(Transest!$J$14/HexExtSoy!$K$4)</f>
        <v>0.20257267294641951</v>
      </c>
      <c r="CI2358">
        <f>(HydroProcOil!$K$14/HexExtSoy!$K$4)</f>
        <v>0.10977777777777777</v>
      </c>
      <c r="CJ2358">
        <f>(StarchFerm!$K$24/StarchFerm!$K$4)</f>
        <v>0.33157302630665886</v>
      </c>
      <c r="CY2358" s="198"/>
      <c r="CZ2358">
        <f>BP2358*CH2358*1000*LCI!$E$93</f>
        <v>0</v>
      </c>
      <c r="DA2358">
        <f>BQ2358*CI2358*1000*(LCI!$E$99)</f>
        <v>0</v>
      </c>
      <c r="DB2358">
        <f>BR2358*CJ2358*1000*(LCI!$E$96)</f>
        <v>23568696.40331826</v>
      </c>
    </row>
    <row r="2359" spans="1:106" x14ac:dyDescent="0.25">
      <c r="A2359" s="197">
        <v>46049</v>
      </c>
      <c r="B2359" s="197" t="s">
        <v>2061</v>
      </c>
      <c r="C2359" s="197" t="s">
        <v>2075</v>
      </c>
      <c r="D2359" s="197">
        <v>-99.144947500000001</v>
      </c>
      <c r="E2359" s="197">
        <v>45.064990000000002</v>
      </c>
      <c r="F2359">
        <v>2.54</v>
      </c>
      <c r="G2359">
        <f t="shared" si="220"/>
        <v>2.54</v>
      </c>
      <c r="H2359" s="198">
        <v>7.72</v>
      </c>
      <c r="Q2359" s="221">
        <f>(Q5444*10000)*TEA!$M$15*10^-6</f>
        <v>34.413237220500001</v>
      </c>
      <c r="R2359" s="221">
        <f>(R5444*10000)*TEA!$O$15*10^-6</f>
        <v>34.413237220500001</v>
      </c>
      <c r="AA2359">
        <f t="shared" si="222"/>
        <v>1</v>
      </c>
      <c r="AB2359" s="197">
        <v>46049</v>
      </c>
      <c r="AC2359" s="197">
        <v>67247</v>
      </c>
      <c r="AD2359" s="197">
        <f t="shared" si="221"/>
        <v>67247</v>
      </c>
      <c r="AE2359" s="197">
        <v>49142</v>
      </c>
      <c r="AJ2359">
        <v>0</v>
      </c>
      <c r="AK2359">
        <v>0</v>
      </c>
      <c r="AU2359" s="198">
        <v>0.27272727299999999</v>
      </c>
      <c r="AV2359" s="6">
        <v>0</v>
      </c>
      <c r="AW2359" s="198">
        <v>0.38356000000000001</v>
      </c>
      <c r="BO2359" s="198"/>
      <c r="BP2359" s="354">
        <f t="shared" si="217"/>
        <v>46583.830955674741</v>
      </c>
      <c r="BQ2359" s="354">
        <f t="shared" si="218"/>
        <v>0</v>
      </c>
      <c r="BR2359" s="354">
        <f t="shared" si="219"/>
        <v>145513.55061440001</v>
      </c>
      <c r="CG2359" s="198"/>
      <c r="CH2359">
        <f>(Transest!$J$14/HexExtSoy!$K$4)</f>
        <v>0.20257267294641951</v>
      </c>
      <c r="CI2359">
        <f>(HydroProcOil!$K$14/HexExtSoy!$K$4)</f>
        <v>0.10977777777777777</v>
      </c>
      <c r="CJ2359">
        <f>(StarchFerm!$K$24/StarchFerm!$K$4)</f>
        <v>0.33157302630665886</v>
      </c>
      <c r="CY2359" s="198"/>
      <c r="CZ2359">
        <f>BP2359*CH2359*1000*LCI!$E$93</f>
        <v>356232071.01726353</v>
      </c>
      <c r="DA2359">
        <f>BQ2359*CI2359*1000*(LCI!$E$99)</f>
        <v>0</v>
      </c>
      <c r="DB2359">
        <f>BR2359*CJ2359*1000*(LCI!$E$96)</f>
        <v>1300293526.92049</v>
      </c>
    </row>
    <row r="2360" spans="1:106" x14ac:dyDescent="0.25">
      <c r="A2360" s="197">
        <v>46051</v>
      </c>
      <c r="B2360" s="197" t="s">
        <v>2061</v>
      </c>
      <c r="C2360" s="197" t="s">
        <v>697</v>
      </c>
      <c r="D2360" s="197">
        <v>-96.751423399999993</v>
      </c>
      <c r="E2360" s="197">
        <v>45.171370000000003</v>
      </c>
      <c r="F2360">
        <v>2.94</v>
      </c>
      <c r="G2360">
        <f t="shared" si="220"/>
        <v>2.94</v>
      </c>
      <c r="H2360" s="198">
        <v>11.14</v>
      </c>
      <c r="Q2360" s="221">
        <f>(Q5445*10000)*TEA!$M$15*10^-6</f>
        <v>32.806174857705003</v>
      </c>
      <c r="R2360" s="221">
        <f>(R5445*10000)*TEA!$O$15*10^-6</f>
        <v>32.806174857705003</v>
      </c>
      <c r="AA2360">
        <f t="shared" si="222"/>
        <v>1</v>
      </c>
      <c r="AB2360" s="197">
        <v>46051</v>
      </c>
      <c r="AC2360" s="197">
        <v>44172</v>
      </c>
      <c r="AD2360" s="197">
        <f t="shared" si="221"/>
        <v>44172</v>
      </c>
      <c r="AE2360" s="197">
        <v>41830</v>
      </c>
      <c r="AJ2360">
        <v>0</v>
      </c>
      <c r="AK2360">
        <v>0</v>
      </c>
      <c r="AU2360" s="198">
        <v>0.27272727299999999</v>
      </c>
      <c r="AV2360" s="6">
        <v>0</v>
      </c>
      <c r="AW2360" s="198">
        <v>0.38356000000000001</v>
      </c>
      <c r="BO2360" s="198"/>
      <c r="BP2360" s="354">
        <f t="shared" si="217"/>
        <v>35417.912762690634</v>
      </c>
      <c r="BQ2360" s="354">
        <f t="shared" si="218"/>
        <v>0</v>
      </c>
      <c r="BR2360" s="354">
        <f t="shared" si="219"/>
        <v>178733.666872</v>
      </c>
      <c r="CG2360" s="198"/>
      <c r="CH2360">
        <f>(Transest!$J$14/HexExtSoy!$K$4)</f>
        <v>0.20257267294641951</v>
      </c>
      <c r="CI2360">
        <f>(HydroProcOil!$K$14/HexExtSoy!$K$4)</f>
        <v>0.10977777777777777</v>
      </c>
      <c r="CJ2360">
        <f>(StarchFerm!$K$24/StarchFerm!$K$4)</f>
        <v>0.33157302630665886</v>
      </c>
      <c r="CY2360" s="198"/>
      <c r="CZ2360">
        <f>BP2360*CH2360*1000*LCI!$E$93</f>
        <v>270844972.50918084</v>
      </c>
      <c r="DA2360">
        <f>BQ2360*CI2360*1000*(LCI!$E$99)</f>
        <v>0</v>
      </c>
      <c r="DB2360">
        <f>BR2360*CJ2360*1000*(LCI!$E$96)</f>
        <v>1597144933.2047701</v>
      </c>
    </row>
    <row r="2361" spans="1:106" x14ac:dyDescent="0.25">
      <c r="A2361" s="197">
        <v>46053</v>
      </c>
      <c r="B2361" s="197" t="s">
        <v>2061</v>
      </c>
      <c r="C2361" s="197" t="s">
        <v>2076</v>
      </c>
      <c r="D2361" s="197">
        <v>-99.195413599999995</v>
      </c>
      <c r="E2361" s="197">
        <v>43.188809999999997</v>
      </c>
      <c r="F2361">
        <v>2.87</v>
      </c>
      <c r="G2361">
        <f t="shared" si="220"/>
        <v>2.87</v>
      </c>
      <c r="H2361" s="198">
        <v>6.95</v>
      </c>
      <c r="Q2361" s="221">
        <f>(Q5446*10000)*TEA!$M$15*10^-6</f>
        <v>37.0731852909</v>
      </c>
      <c r="R2361" s="221">
        <f>(R5446*10000)*TEA!$O$15*10^-6</f>
        <v>37.0731852909</v>
      </c>
      <c r="AA2361">
        <f t="shared" si="222"/>
        <v>1</v>
      </c>
      <c r="AB2361" s="197">
        <v>46053</v>
      </c>
      <c r="AC2361" s="197">
        <v>19671</v>
      </c>
      <c r="AD2361" s="197">
        <f t="shared" si="221"/>
        <v>19671</v>
      </c>
      <c r="AE2361" s="197">
        <v>19058</v>
      </c>
      <c r="AJ2361">
        <v>0</v>
      </c>
      <c r="AK2361">
        <v>0</v>
      </c>
      <c r="AU2361" s="198">
        <v>0.27272727299999999</v>
      </c>
      <c r="AV2361" s="6">
        <v>0</v>
      </c>
      <c r="AW2361" s="198">
        <v>0.38356000000000001</v>
      </c>
      <c r="BO2361" s="198"/>
      <c r="BP2361" s="354">
        <f t="shared" si="217"/>
        <v>15397.028197215212</v>
      </c>
      <c r="BQ2361" s="354">
        <f t="shared" si="218"/>
        <v>0</v>
      </c>
      <c r="BR2361" s="354">
        <f t="shared" si="219"/>
        <v>50803.711036000001</v>
      </c>
      <c r="CG2361" s="198"/>
      <c r="CH2361">
        <f>(Transest!$J$14/HexExtSoy!$K$4)</f>
        <v>0.20257267294641951</v>
      </c>
      <c r="CI2361">
        <f>(HydroProcOil!$K$14/HexExtSoy!$K$4)</f>
        <v>0.10977777777777777</v>
      </c>
      <c r="CJ2361">
        <f>(StarchFerm!$K$24/StarchFerm!$K$4)</f>
        <v>0.33157302630665886</v>
      </c>
      <c r="CY2361" s="198"/>
      <c r="CZ2361">
        <f>BP2361*CH2361*1000*LCI!$E$93</f>
        <v>117742897.68963318</v>
      </c>
      <c r="DA2361">
        <f>BQ2361*CI2361*1000*(LCI!$E$99)</f>
        <v>0</v>
      </c>
      <c r="DB2361">
        <f>BR2361*CJ2361*1000*(LCI!$E$96)</f>
        <v>453976528.81622827</v>
      </c>
    </row>
    <row r="2362" spans="1:106" x14ac:dyDescent="0.25">
      <c r="A2362" s="197">
        <v>46055</v>
      </c>
      <c r="B2362" s="197" t="s">
        <v>2061</v>
      </c>
      <c r="C2362" s="197" t="s">
        <v>2077</v>
      </c>
      <c r="D2362" s="197">
        <v>-101.540905</v>
      </c>
      <c r="E2362" s="197">
        <v>44.287509999999997</v>
      </c>
      <c r="F2362">
        <v>2.79</v>
      </c>
      <c r="G2362">
        <f t="shared" si="220"/>
        <v>2.79</v>
      </c>
      <c r="H2362" s="198">
        <v>3.23</v>
      </c>
      <c r="Q2362" s="221">
        <f>(Q5447*10000)*TEA!$M$15*10^-6</f>
        <v>35.063037387449995</v>
      </c>
      <c r="R2362" s="221">
        <f>(R5447*10000)*TEA!$O$15*10^-6</f>
        <v>35.063037387449995</v>
      </c>
      <c r="AA2362">
        <f t="shared" si="222"/>
        <v>1</v>
      </c>
      <c r="AB2362" s="197">
        <v>46055</v>
      </c>
      <c r="AC2362" s="197">
        <v>3276</v>
      </c>
      <c r="AD2362" s="197">
        <f t="shared" si="221"/>
        <v>3276</v>
      </c>
      <c r="AE2362" s="197">
        <v>14114</v>
      </c>
      <c r="AJ2362">
        <v>0</v>
      </c>
      <c r="AK2362">
        <v>0</v>
      </c>
      <c r="AU2362" s="198">
        <v>0.27272727299999999</v>
      </c>
      <c r="AV2362" s="6">
        <v>0</v>
      </c>
      <c r="AW2362" s="198">
        <v>0.38356000000000001</v>
      </c>
      <c r="BO2362" s="198"/>
      <c r="BP2362" s="354">
        <f t="shared" si="217"/>
        <v>2492.7381843109201</v>
      </c>
      <c r="BQ2362" s="354">
        <f t="shared" si="218"/>
        <v>0</v>
      </c>
      <c r="BR2362" s="354">
        <f t="shared" si="219"/>
        <v>17485.8176632</v>
      </c>
      <c r="CG2362" s="198"/>
      <c r="CH2362">
        <f>(Transest!$J$14/HexExtSoy!$K$4)</f>
        <v>0.20257267294641951</v>
      </c>
      <c r="CI2362">
        <f>(HydroProcOil!$K$14/HexExtSoy!$K$4)</f>
        <v>0.10977777777777777</v>
      </c>
      <c r="CJ2362">
        <f>(StarchFerm!$K$24/StarchFerm!$K$4)</f>
        <v>0.33157302630665886</v>
      </c>
      <c r="CY2362" s="198"/>
      <c r="CZ2362">
        <f>BP2362*CH2362*1000*LCI!$E$93</f>
        <v>19062264.044917904</v>
      </c>
      <c r="DA2362">
        <f>BQ2362*CI2362*1000*(LCI!$E$99)</f>
        <v>0</v>
      </c>
      <c r="DB2362">
        <f>BR2362*CJ2362*1000*(LCI!$E$96)</f>
        <v>156251396.68690696</v>
      </c>
    </row>
    <row r="2363" spans="1:106" x14ac:dyDescent="0.25">
      <c r="A2363" s="197">
        <v>46057</v>
      </c>
      <c r="B2363" s="197" t="s">
        <v>2061</v>
      </c>
      <c r="C2363" s="197" t="s">
        <v>2078</v>
      </c>
      <c r="D2363" s="197">
        <v>-97.186066400000001</v>
      </c>
      <c r="E2363" s="197">
        <v>44.674079999999996</v>
      </c>
      <c r="F2363">
        <v>3.13</v>
      </c>
      <c r="G2363">
        <f t="shared" si="220"/>
        <v>3.13</v>
      </c>
      <c r="H2363" s="198">
        <v>11.34</v>
      </c>
      <c r="Q2363" s="221">
        <f>(Q5448*10000)*TEA!$M$15*10^-6</f>
        <v>33.979802363099999</v>
      </c>
      <c r="R2363" s="221">
        <f>(R5448*10000)*TEA!$O$15*10^-6</f>
        <v>33.979802363099999</v>
      </c>
      <c r="AA2363">
        <f t="shared" si="222"/>
        <v>1</v>
      </c>
      <c r="AB2363" s="197">
        <v>46057</v>
      </c>
      <c r="AC2363" s="197">
        <v>38553</v>
      </c>
      <c r="AD2363" s="197">
        <f t="shared" si="221"/>
        <v>38553</v>
      </c>
      <c r="AE2363" s="197">
        <v>37851</v>
      </c>
      <c r="AJ2363">
        <v>0</v>
      </c>
      <c r="AK2363">
        <v>0</v>
      </c>
      <c r="AU2363" s="198">
        <v>0.27272727299999999</v>
      </c>
      <c r="AV2363" s="6">
        <v>0</v>
      </c>
      <c r="AW2363" s="198">
        <v>0.38356000000000001</v>
      </c>
      <c r="BO2363" s="198"/>
      <c r="BP2363" s="354">
        <f t="shared" si="217"/>
        <v>32910.24276018297</v>
      </c>
      <c r="BQ2363" s="354">
        <f t="shared" si="218"/>
        <v>0</v>
      </c>
      <c r="BR2363" s="354">
        <f t="shared" si="219"/>
        <v>164635.58921039998</v>
      </c>
      <c r="CG2363" s="198"/>
      <c r="CH2363">
        <f>(Transest!$J$14/HexExtSoy!$K$4)</f>
        <v>0.20257267294641951</v>
      </c>
      <c r="CI2363">
        <f>(HydroProcOil!$K$14/HexExtSoy!$K$4)</f>
        <v>0.10977777777777777</v>
      </c>
      <c r="CJ2363">
        <f>(StarchFerm!$K$24/StarchFerm!$K$4)</f>
        <v>0.33157302630665886</v>
      </c>
      <c r="CY2363" s="198"/>
      <c r="CZ2363">
        <f>BP2363*CH2363*1000*LCI!$E$93</f>
        <v>251668523.08252954</v>
      </c>
      <c r="DA2363">
        <f>BQ2363*CI2363*1000*(LCI!$E$99)</f>
        <v>0</v>
      </c>
      <c r="DB2363">
        <f>BR2363*CJ2363*1000*(LCI!$E$96)</f>
        <v>1471166018.8837368</v>
      </c>
    </row>
    <row r="2364" spans="1:106" x14ac:dyDescent="0.25">
      <c r="A2364" s="197">
        <v>46059</v>
      </c>
      <c r="B2364" s="197" t="s">
        <v>2061</v>
      </c>
      <c r="C2364" s="197" t="s">
        <v>2079</v>
      </c>
      <c r="D2364" s="197">
        <v>-99.002370999999997</v>
      </c>
      <c r="E2364" s="197">
        <v>44.543939999999999</v>
      </c>
      <c r="F2364">
        <v>2.29</v>
      </c>
      <c r="G2364">
        <f t="shared" si="220"/>
        <v>2.29</v>
      </c>
      <c r="H2364" s="198">
        <v>7.36</v>
      </c>
      <c r="Q2364" s="221">
        <f>(Q5449*10000)*TEA!$M$15*10^-6</f>
        <v>35.426264042249997</v>
      </c>
      <c r="R2364" s="221">
        <f>(R5449*10000)*TEA!$O$15*10^-6</f>
        <v>35.426264042249997</v>
      </c>
      <c r="AA2364">
        <f t="shared" si="222"/>
        <v>1</v>
      </c>
      <c r="AB2364" s="197">
        <v>46059</v>
      </c>
      <c r="AC2364" s="197">
        <v>98717</v>
      </c>
      <c r="AD2364" s="197">
        <f t="shared" si="221"/>
        <v>98717</v>
      </c>
      <c r="AE2364" s="197">
        <v>60684</v>
      </c>
      <c r="AJ2364">
        <v>0</v>
      </c>
      <c r="AK2364">
        <v>0</v>
      </c>
      <c r="AU2364" s="198">
        <v>0.27272727299999999</v>
      </c>
      <c r="AV2364" s="6">
        <v>0</v>
      </c>
      <c r="AW2364" s="198">
        <v>0.38356000000000001</v>
      </c>
      <c r="BO2364" s="198"/>
      <c r="BP2364" s="354">
        <f t="shared" si="217"/>
        <v>61653.253698016888</v>
      </c>
      <c r="BQ2364" s="354">
        <f t="shared" si="218"/>
        <v>0</v>
      </c>
      <c r="BR2364" s="354">
        <f t="shared" si="219"/>
        <v>171311.0290944</v>
      </c>
      <c r="CG2364" s="198"/>
      <c r="CH2364">
        <f>(Transest!$J$14/HexExtSoy!$K$4)</f>
        <v>0.20257267294641951</v>
      </c>
      <c r="CI2364">
        <f>(HydroProcOil!$K$14/HexExtSoy!$K$4)</f>
        <v>0.10977777777777777</v>
      </c>
      <c r="CJ2364">
        <f>(StarchFerm!$K$24/StarchFerm!$K$4)</f>
        <v>0.33157302630665886</v>
      </c>
      <c r="CY2364" s="198"/>
      <c r="CZ2364">
        <f>BP2364*CH2364*1000*LCI!$E$93</f>
        <v>471469731.00377542</v>
      </c>
      <c r="DA2364">
        <f>BQ2364*CI2364*1000*(LCI!$E$99)</f>
        <v>0</v>
      </c>
      <c r="DB2364">
        <f>BR2364*CJ2364*1000*(LCI!$E$96)</f>
        <v>1530817035.808707</v>
      </c>
    </row>
    <row r="2365" spans="1:106" x14ac:dyDescent="0.25">
      <c r="A2365" s="197">
        <v>46061</v>
      </c>
      <c r="B2365" s="197" t="s">
        <v>2061</v>
      </c>
      <c r="C2365" s="197" t="s">
        <v>2080</v>
      </c>
      <c r="D2365" s="197">
        <v>-97.767560399999994</v>
      </c>
      <c r="E2365" s="197">
        <v>43.675220000000003</v>
      </c>
      <c r="F2365">
        <v>2.99</v>
      </c>
      <c r="G2365">
        <f t="shared" si="220"/>
        <v>2.99</v>
      </c>
      <c r="H2365" s="198">
        <v>9.59</v>
      </c>
      <c r="Q2365" s="221">
        <f>(Q5450*10000)*TEA!$M$15*10^-6</f>
        <v>36.002923027199998</v>
      </c>
      <c r="R2365" s="221">
        <f>(R5450*10000)*TEA!$O$15*10^-6</f>
        <v>36.002923027199998</v>
      </c>
      <c r="AA2365">
        <f t="shared" si="222"/>
        <v>1</v>
      </c>
      <c r="AB2365" s="197">
        <v>46061</v>
      </c>
      <c r="AC2365" s="197">
        <v>40501</v>
      </c>
      <c r="AD2365" s="197">
        <f t="shared" si="221"/>
        <v>40501</v>
      </c>
      <c r="AE2365" s="197">
        <v>37586</v>
      </c>
      <c r="AJ2365">
        <v>0</v>
      </c>
      <c r="AK2365">
        <v>0</v>
      </c>
      <c r="AU2365" s="198">
        <v>0.27272727299999999</v>
      </c>
      <c r="AV2365" s="6">
        <v>0</v>
      </c>
      <c r="AW2365" s="198">
        <v>0.38356000000000001</v>
      </c>
      <c r="BO2365" s="198"/>
      <c r="BP2365" s="354">
        <f t="shared" si="217"/>
        <v>33026.724578481269</v>
      </c>
      <c r="BQ2365" s="354">
        <f t="shared" si="218"/>
        <v>0</v>
      </c>
      <c r="BR2365" s="354">
        <f t="shared" si="219"/>
        <v>138254.10227440001</v>
      </c>
      <c r="CG2365" s="198"/>
      <c r="CH2365">
        <f>(Transest!$J$14/HexExtSoy!$K$4)</f>
        <v>0.20257267294641951</v>
      </c>
      <c r="CI2365">
        <f>(HydroProcOil!$K$14/HexExtSoy!$K$4)</f>
        <v>0.10977777777777777</v>
      </c>
      <c r="CJ2365">
        <f>(StarchFerm!$K$24/StarchFerm!$K$4)</f>
        <v>0.33157302630665886</v>
      </c>
      <c r="CY2365" s="198"/>
      <c r="CZ2365">
        <f>BP2365*CH2365*1000*LCI!$E$93</f>
        <v>252559273.33893806</v>
      </c>
      <c r="DA2365">
        <f>BQ2365*CI2365*1000*(LCI!$E$99)</f>
        <v>0</v>
      </c>
      <c r="DB2365">
        <f>BR2365*CJ2365*1000*(LCI!$E$96)</f>
        <v>1235423872.8871729</v>
      </c>
    </row>
    <row r="2366" spans="1:106" x14ac:dyDescent="0.25">
      <c r="A2366" s="197">
        <v>46063</v>
      </c>
      <c r="B2366" s="197" t="s">
        <v>2061</v>
      </c>
      <c r="C2366" s="197" t="s">
        <v>1756</v>
      </c>
      <c r="D2366" s="197">
        <v>-103.49043</v>
      </c>
      <c r="E2366" s="197">
        <v>45.575830000000003</v>
      </c>
      <c r="F2366">
        <v>0</v>
      </c>
      <c r="G2366">
        <f t="shared" si="220"/>
        <v>0</v>
      </c>
      <c r="H2366" s="198">
        <v>3.51</v>
      </c>
      <c r="Q2366" s="221">
        <f>(Q5451*10000)*TEA!$M$15*10^-6</f>
        <v>32.74655136858</v>
      </c>
      <c r="R2366" s="221">
        <f>(R5451*10000)*TEA!$O$15*10^-6</f>
        <v>32.74655136858</v>
      </c>
      <c r="AA2366">
        <f t="shared" si="222"/>
        <v>1</v>
      </c>
      <c r="AB2366" s="197">
        <v>46063</v>
      </c>
      <c r="AC2366" s="197">
        <v>0</v>
      </c>
      <c r="AD2366" s="197">
        <f t="shared" si="221"/>
        <v>0</v>
      </c>
      <c r="AE2366" s="197">
        <v>1881</v>
      </c>
      <c r="AJ2366">
        <v>0</v>
      </c>
      <c r="AK2366">
        <v>0</v>
      </c>
      <c r="AU2366" s="198">
        <v>0.27272727299999999</v>
      </c>
      <c r="AV2366" s="6">
        <v>0</v>
      </c>
      <c r="AW2366" s="198">
        <v>0.38356000000000001</v>
      </c>
      <c r="BO2366" s="198"/>
      <c r="BP2366" s="354">
        <f t="shared" si="217"/>
        <v>0</v>
      </c>
      <c r="BQ2366" s="354">
        <f t="shared" si="218"/>
        <v>0</v>
      </c>
      <c r="BR2366" s="354">
        <f t="shared" si="219"/>
        <v>2532.3820235999997</v>
      </c>
      <c r="CG2366" s="198"/>
      <c r="CH2366">
        <f>(Transest!$J$14/HexExtSoy!$K$4)</f>
        <v>0.20257267294641951</v>
      </c>
      <c r="CI2366">
        <f>(HydroProcOil!$K$14/HexExtSoy!$K$4)</f>
        <v>0.10977777777777777</v>
      </c>
      <c r="CJ2366">
        <f>(StarchFerm!$K$24/StarchFerm!$K$4)</f>
        <v>0.33157302630665886</v>
      </c>
      <c r="CY2366" s="198"/>
      <c r="CZ2366">
        <f>BP2366*CH2366*1000*LCI!$E$93</f>
        <v>0</v>
      </c>
      <c r="DA2366">
        <f>BQ2366*CI2366*1000*(LCI!$E$99)</f>
        <v>0</v>
      </c>
      <c r="DB2366">
        <f>BR2366*CJ2366*1000*(LCI!$E$96)</f>
        <v>22629094.947333604</v>
      </c>
    </row>
    <row r="2367" spans="1:106" x14ac:dyDescent="0.25">
      <c r="A2367" s="197">
        <v>46065</v>
      </c>
      <c r="B2367" s="197" t="s">
        <v>2061</v>
      </c>
      <c r="C2367" s="197" t="s">
        <v>1952</v>
      </c>
      <c r="D2367" s="197">
        <v>-100.000168</v>
      </c>
      <c r="E2367" s="197">
        <v>44.381680000000003</v>
      </c>
      <c r="F2367">
        <v>2.23</v>
      </c>
      <c r="G2367">
        <f t="shared" si="220"/>
        <v>2.23</v>
      </c>
      <c r="H2367" s="198">
        <v>6.64</v>
      </c>
      <c r="Q2367" s="221">
        <f>(Q5452*10000)*TEA!$M$15*10^-6</f>
        <v>35.976279246299995</v>
      </c>
      <c r="R2367" s="221">
        <f>(R5452*10000)*TEA!$O$15*10^-6</f>
        <v>35.976279246299995</v>
      </c>
      <c r="AA2367">
        <f t="shared" si="222"/>
        <v>1</v>
      </c>
      <c r="AB2367" s="197">
        <v>46065</v>
      </c>
      <c r="AC2367" s="197">
        <v>10219</v>
      </c>
      <c r="AD2367" s="197">
        <f t="shared" si="221"/>
        <v>10219</v>
      </c>
      <c r="AE2367" s="197">
        <v>14348</v>
      </c>
      <c r="AJ2367">
        <v>0</v>
      </c>
      <c r="AK2367">
        <v>0</v>
      </c>
      <c r="AU2367" s="198">
        <v>0.27272727299999999</v>
      </c>
      <c r="AV2367" s="6">
        <v>0</v>
      </c>
      <c r="AW2367" s="198">
        <v>0.38356000000000001</v>
      </c>
      <c r="BO2367" s="198"/>
      <c r="BP2367" s="354">
        <f t="shared" si="217"/>
        <v>6215.0100062150095</v>
      </c>
      <c r="BQ2367" s="354">
        <f t="shared" si="218"/>
        <v>0</v>
      </c>
      <c r="BR2367" s="354">
        <f t="shared" si="219"/>
        <v>36542.037363200005</v>
      </c>
      <c r="CG2367" s="198"/>
      <c r="CH2367">
        <f>(Transest!$J$14/HexExtSoy!$K$4)</f>
        <v>0.20257267294641951</v>
      </c>
      <c r="CI2367">
        <f>(HydroProcOil!$K$14/HexExtSoy!$K$4)</f>
        <v>0.10977777777777777</v>
      </c>
      <c r="CJ2367">
        <f>(StarchFerm!$K$24/StarchFerm!$K$4)</f>
        <v>0.33157302630665886</v>
      </c>
      <c r="CY2367" s="198"/>
      <c r="CZ2367">
        <f>BP2367*CH2367*1000*LCI!$E$93</f>
        <v>47526917.397876352</v>
      </c>
      <c r="DA2367">
        <f>BQ2367*CI2367*1000*(LCI!$E$99)</f>
        <v>0</v>
      </c>
      <c r="DB2367">
        <f>BR2367*CJ2367*1000*(LCI!$E$96)</f>
        <v>326535738.0342387</v>
      </c>
    </row>
    <row r="2368" spans="1:106" x14ac:dyDescent="0.25">
      <c r="A2368" s="197">
        <v>46067</v>
      </c>
      <c r="B2368" s="197" t="s">
        <v>2061</v>
      </c>
      <c r="C2368" s="197" t="s">
        <v>2081</v>
      </c>
      <c r="D2368" s="197">
        <v>-97.748604799999995</v>
      </c>
      <c r="E2368" s="197">
        <v>43.333150000000003</v>
      </c>
      <c r="F2368">
        <v>3.06</v>
      </c>
      <c r="G2368">
        <f t="shared" si="220"/>
        <v>3.06</v>
      </c>
      <c r="H2368" s="198">
        <v>9.6</v>
      </c>
      <c r="Q2368" s="221">
        <f>(Q5453*10000)*TEA!$M$15*10^-6</f>
        <v>36.309813935849995</v>
      </c>
      <c r="R2368" s="221">
        <f>(R5453*10000)*TEA!$O$15*10^-6</f>
        <v>36.309813935849995</v>
      </c>
      <c r="AA2368">
        <f t="shared" si="222"/>
        <v>1</v>
      </c>
      <c r="AB2368" s="197">
        <v>46067</v>
      </c>
      <c r="AC2368" s="197">
        <v>58470</v>
      </c>
      <c r="AD2368" s="197">
        <f t="shared" si="221"/>
        <v>58470</v>
      </c>
      <c r="AE2368" s="197">
        <v>57293</v>
      </c>
      <c r="AJ2368">
        <v>0</v>
      </c>
      <c r="AK2368">
        <v>0</v>
      </c>
      <c r="AU2368" s="198">
        <v>0.27272727299999999</v>
      </c>
      <c r="AV2368" s="6">
        <v>0</v>
      </c>
      <c r="AW2368" s="198">
        <v>0.38356000000000001</v>
      </c>
      <c r="BO2368" s="198"/>
      <c r="BP2368" s="354">
        <f t="shared" si="217"/>
        <v>48795.872776068602</v>
      </c>
      <c r="BQ2368" s="354">
        <f t="shared" si="218"/>
        <v>0</v>
      </c>
      <c r="BR2368" s="354">
        <f t="shared" si="219"/>
        <v>210962.90956799997</v>
      </c>
      <c r="CG2368" s="198"/>
      <c r="CH2368">
        <f>(Transest!$J$14/HexExtSoy!$K$4)</f>
        <v>0.20257267294641951</v>
      </c>
      <c r="CI2368">
        <f>(HydroProcOil!$K$14/HexExtSoy!$K$4)</f>
        <v>0.10977777777777777</v>
      </c>
      <c r="CJ2368">
        <f>(StarchFerm!$K$24/StarchFerm!$K$4)</f>
        <v>0.33157302630665886</v>
      </c>
      <c r="CY2368" s="198"/>
      <c r="CZ2368">
        <f>BP2368*CH2368*1000*LCI!$E$93</f>
        <v>373147816.73181188</v>
      </c>
      <c r="DA2368">
        <f>BQ2368*CI2368*1000*(LCI!$E$99)</f>
        <v>0</v>
      </c>
      <c r="DB2368">
        <f>BR2368*CJ2368*1000*(LCI!$E$96)</f>
        <v>1885141999.3076372</v>
      </c>
    </row>
    <row r="2369" spans="1:106" x14ac:dyDescent="0.25">
      <c r="A2369" s="197">
        <v>46069</v>
      </c>
      <c r="B2369" s="197" t="s">
        <v>2061</v>
      </c>
      <c r="C2369" s="197" t="s">
        <v>1837</v>
      </c>
      <c r="D2369" s="197">
        <v>-99.486956599999999</v>
      </c>
      <c r="E2369" s="197">
        <v>44.543930000000003</v>
      </c>
      <c r="F2369">
        <v>2.12</v>
      </c>
      <c r="G2369">
        <f t="shared" si="220"/>
        <v>2.12</v>
      </c>
      <c r="H2369" s="198">
        <v>6.67</v>
      </c>
      <c r="Q2369" s="221">
        <f>(Q5454*10000)*TEA!$M$15*10^-6</f>
        <v>35.540130256200001</v>
      </c>
      <c r="R2369" s="221">
        <f>(R5454*10000)*TEA!$O$15*10^-6</f>
        <v>35.540130256200001</v>
      </c>
      <c r="AA2369">
        <f t="shared" si="222"/>
        <v>1</v>
      </c>
      <c r="AB2369" s="197">
        <v>46069</v>
      </c>
      <c r="AC2369" s="197">
        <v>11639</v>
      </c>
      <c r="AD2369" s="197">
        <f t="shared" si="221"/>
        <v>11639</v>
      </c>
      <c r="AE2369" s="197">
        <v>14351</v>
      </c>
      <c r="AJ2369">
        <v>0</v>
      </c>
      <c r="AK2369">
        <v>0</v>
      </c>
      <c r="AU2369" s="198">
        <v>0.27272727299999999</v>
      </c>
      <c r="AV2369" s="6">
        <v>0</v>
      </c>
      <c r="AW2369" s="198">
        <v>0.38356000000000001</v>
      </c>
      <c r="BO2369" s="198"/>
      <c r="BP2369" s="354">
        <f t="shared" si="217"/>
        <v>6729.45818854764</v>
      </c>
      <c r="BQ2369" s="354">
        <f t="shared" si="218"/>
        <v>0</v>
      </c>
      <c r="BR2369" s="354">
        <f t="shared" si="219"/>
        <v>36714.811965200002</v>
      </c>
      <c r="CG2369" s="198"/>
      <c r="CH2369">
        <f>(Transest!$J$14/HexExtSoy!$K$4)</f>
        <v>0.20257267294641951</v>
      </c>
      <c r="CI2369">
        <f>(HydroProcOil!$K$14/HexExtSoy!$K$4)</f>
        <v>0.10977777777777777</v>
      </c>
      <c r="CJ2369">
        <f>(StarchFerm!$K$24/StarchFerm!$K$4)</f>
        <v>0.33157302630665886</v>
      </c>
      <c r="CY2369" s="198"/>
      <c r="CZ2369">
        <f>BP2369*CH2369*1000*LCI!$E$93</f>
        <v>51460963.560756288</v>
      </c>
      <c r="DA2369">
        <f>BQ2369*CI2369*1000*(LCI!$E$99)</f>
        <v>0</v>
      </c>
      <c r="DB2369">
        <f>BR2369*CJ2369*1000*(LCI!$E$96)</f>
        <v>328079633.40101588</v>
      </c>
    </row>
    <row r="2370" spans="1:106" x14ac:dyDescent="0.25">
      <c r="A2370" s="197">
        <v>46071</v>
      </c>
      <c r="B2370" s="197" t="s">
        <v>2061</v>
      </c>
      <c r="C2370" s="197" t="s">
        <v>627</v>
      </c>
      <c r="D2370" s="197">
        <v>-101.632363</v>
      </c>
      <c r="E2370" s="197">
        <v>43.687710000000003</v>
      </c>
      <c r="F2370">
        <v>0</v>
      </c>
      <c r="G2370">
        <f t="shared" si="220"/>
        <v>0</v>
      </c>
      <c r="H2370" s="198">
        <v>3.35</v>
      </c>
      <c r="Q2370" s="221">
        <f>(Q5455*10000)*TEA!$M$15*10^-6</f>
        <v>35.773329088350003</v>
      </c>
      <c r="R2370" s="221">
        <f>(R5455*10000)*TEA!$O$15*10^-6</f>
        <v>35.773329088350003</v>
      </c>
      <c r="AA2370">
        <f t="shared" si="222"/>
        <v>1</v>
      </c>
      <c r="AB2370" s="197">
        <v>46071</v>
      </c>
      <c r="AC2370" s="197">
        <v>626</v>
      </c>
      <c r="AD2370" s="197">
        <f t="shared" si="221"/>
        <v>626</v>
      </c>
      <c r="AE2370" s="197">
        <v>4004</v>
      </c>
      <c r="AJ2370">
        <v>0</v>
      </c>
      <c r="AK2370">
        <v>0</v>
      </c>
      <c r="AU2370" s="198">
        <v>0.27272727299999999</v>
      </c>
      <c r="AV2370" s="6">
        <v>0</v>
      </c>
      <c r="AW2370" s="198">
        <v>0.38356000000000001</v>
      </c>
      <c r="BO2370" s="198"/>
      <c r="BP2370" s="354">
        <f t="shared" si="217"/>
        <v>0</v>
      </c>
      <c r="BQ2370" s="354">
        <f t="shared" si="218"/>
        <v>0</v>
      </c>
      <c r="BR2370" s="354">
        <f t="shared" si="219"/>
        <v>5144.8437039999999</v>
      </c>
      <c r="CG2370" s="198"/>
      <c r="CH2370">
        <f>(Transest!$J$14/HexExtSoy!$K$4)</f>
        <v>0.20257267294641951</v>
      </c>
      <c r="CI2370">
        <f>(HydroProcOil!$K$14/HexExtSoy!$K$4)</f>
        <v>0.10977777777777777</v>
      </c>
      <c r="CJ2370">
        <f>(StarchFerm!$K$24/StarchFerm!$K$4)</f>
        <v>0.33157302630665886</v>
      </c>
      <c r="CY2370" s="198"/>
      <c r="CZ2370">
        <f>BP2370*CH2370*1000*LCI!$E$93</f>
        <v>0</v>
      </c>
      <c r="DA2370">
        <f>BQ2370*CI2370*1000*(LCI!$E$99)</f>
        <v>0</v>
      </c>
      <c r="DB2370">
        <f>BR2370*CJ2370*1000*(LCI!$E$96)</f>
        <v>45973773.144030578</v>
      </c>
    </row>
    <row r="2371" spans="1:106" x14ac:dyDescent="0.25">
      <c r="A2371" s="197">
        <v>46073</v>
      </c>
      <c r="B2371" s="197" t="s">
        <v>2061</v>
      </c>
      <c r="C2371" s="197" t="s">
        <v>2082</v>
      </c>
      <c r="D2371" s="197">
        <v>-98.632315399999996</v>
      </c>
      <c r="E2371" s="197">
        <v>44.065429999999999</v>
      </c>
      <c r="F2371">
        <v>2.36</v>
      </c>
      <c r="G2371">
        <f t="shared" si="220"/>
        <v>2.36</v>
      </c>
      <c r="H2371" s="198">
        <v>6.85</v>
      </c>
      <c r="Q2371" s="221">
        <f>(Q5456*10000)*TEA!$M$15*10^-6</f>
        <v>36.106973726850001</v>
      </c>
      <c r="R2371" s="221">
        <f>(R5456*10000)*TEA!$O$15*10^-6</f>
        <v>36.106973726850001</v>
      </c>
      <c r="AA2371">
        <f t="shared" si="222"/>
        <v>1</v>
      </c>
      <c r="AB2371" s="197">
        <v>46073</v>
      </c>
      <c r="AC2371" s="197">
        <v>32960</v>
      </c>
      <c r="AD2371" s="197">
        <f t="shared" si="221"/>
        <v>32960</v>
      </c>
      <c r="AE2371" s="197">
        <v>24395</v>
      </c>
      <c r="AJ2371">
        <v>0</v>
      </c>
      <c r="AK2371">
        <v>0</v>
      </c>
      <c r="AU2371" s="198">
        <v>0.27272727299999999</v>
      </c>
      <c r="AV2371" s="6">
        <v>0</v>
      </c>
      <c r="AW2371" s="198">
        <v>0.38356000000000001</v>
      </c>
      <c r="BO2371" s="198"/>
      <c r="BP2371" s="354">
        <f t="shared" ref="BP2371:BP2434" si="223">F2371*AC2371*AU2371</f>
        <v>21214.254566668798</v>
      </c>
      <c r="BQ2371" s="354">
        <f t="shared" ref="BQ2371:BQ2434" si="224">G2371*AD2371*AV2371</f>
        <v>0</v>
      </c>
      <c r="BR2371" s="354">
        <f t="shared" ref="BR2371:BR2434" si="225">H2371*AE2371*AW2371</f>
        <v>64095.081470000005</v>
      </c>
      <c r="CG2371" s="198"/>
      <c r="CH2371">
        <f>(Transest!$J$14/HexExtSoy!$K$4)</f>
        <v>0.20257267294641951</v>
      </c>
      <c r="CI2371">
        <f>(HydroProcOil!$K$14/HexExtSoy!$K$4)</f>
        <v>0.10977777777777777</v>
      </c>
      <c r="CJ2371">
        <f>(StarchFerm!$K$24/StarchFerm!$K$4)</f>
        <v>0.33157302630665886</v>
      </c>
      <c r="CY2371" s="198"/>
      <c r="CZ2371">
        <f>BP2371*CH2371*1000*LCI!$E$93</f>
        <v>162227916.51812965</v>
      </c>
      <c r="DA2371">
        <f>BQ2371*CI2371*1000*(LCI!$E$99)</f>
        <v>0</v>
      </c>
      <c r="DB2371">
        <f>BR2371*CJ2371*1000*(LCI!$E$96)</f>
        <v>572746793.62153435</v>
      </c>
    </row>
    <row r="2372" spans="1:106" x14ac:dyDescent="0.25">
      <c r="A2372" s="197">
        <v>46075</v>
      </c>
      <c r="B2372" s="197" t="s">
        <v>2061</v>
      </c>
      <c r="C2372" s="197" t="s">
        <v>972</v>
      </c>
      <c r="D2372" s="197">
        <v>-100.692307</v>
      </c>
      <c r="E2372" s="197">
        <v>43.95391</v>
      </c>
      <c r="F2372">
        <v>1.75</v>
      </c>
      <c r="G2372">
        <f t="shared" ref="G2372:G2435" si="226">F2372</f>
        <v>1.75</v>
      </c>
      <c r="H2372" s="198">
        <v>6.29</v>
      </c>
      <c r="Q2372" s="221">
        <f>(Q5457*10000)*TEA!$M$15*10^-6</f>
        <v>36.231451706249999</v>
      </c>
      <c r="R2372" s="221">
        <f>(R5457*10000)*TEA!$O$15*10^-6</f>
        <v>36.231451706249999</v>
      </c>
      <c r="AA2372">
        <f t="shared" si="222"/>
        <v>1</v>
      </c>
      <c r="AB2372" s="197">
        <v>46075</v>
      </c>
      <c r="AC2372" s="197">
        <v>722</v>
      </c>
      <c r="AD2372" s="197">
        <f t="shared" ref="AD2372:AD2436" si="227">AC2372</f>
        <v>722</v>
      </c>
      <c r="AE2372" s="197">
        <v>12461</v>
      </c>
      <c r="AJ2372">
        <v>0</v>
      </c>
      <c r="AK2372">
        <v>0</v>
      </c>
      <c r="AU2372" s="198">
        <v>0.27272727299999999</v>
      </c>
      <c r="AV2372" s="6">
        <v>0</v>
      </c>
      <c r="AW2372" s="198">
        <v>0.38356000000000001</v>
      </c>
      <c r="BO2372" s="198"/>
      <c r="BP2372" s="354">
        <f t="shared" si="223"/>
        <v>344.59090943550001</v>
      </c>
      <c r="BQ2372" s="354">
        <f t="shared" si="224"/>
        <v>0</v>
      </c>
      <c r="BR2372" s="354">
        <f t="shared" si="225"/>
        <v>30063.313896400003</v>
      </c>
      <c r="CG2372" s="198"/>
      <c r="CH2372">
        <f>(Transest!$J$14/HexExtSoy!$K$4)</f>
        <v>0.20257267294641951</v>
      </c>
      <c r="CI2372">
        <f>(HydroProcOil!$K$14/HexExtSoy!$K$4)</f>
        <v>0.10977777777777777</v>
      </c>
      <c r="CJ2372">
        <f>(StarchFerm!$K$24/StarchFerm!$K$4)</f>
        <v>0.33157302630665886</v>
      </c>
      <c r="CY2372" s="198"/>
      <c r="CZ2372">
        <f>BP2372*CH2372*1000*LCI!$E$93</f>
        <v>2635127.4853013521</v>
      </c>
      <c r="DA2372">
        <f>BQ2372*CI2372*1000*(LCI!$E$99)</f>
        <v>0</v>
      </c>
      <c r="DB2372">
        <f>BR2372*CJ2372*1000*(LCI!$E$96)</f>
        <v>268642557.97631043</v>
      </c>
    </row>
    <row r="2373" spans="1:106" x14ac:dyDescent="0.25">
      <c r="A2373" s="197">
        <v>46077</v>
      </c>
      <c r="B2373" s="197" t="s">
        <v>2061</v>
      </c>
      <c r="C2373" s="197" t="s">
        <v>2083</v>
      </c>
      <c r="D2373" s="197">
        <v>-97.484180899999998</v>
      </c>
      <c r="E2373" s="197">
        <v>44.372219999999999</v>
      </c>
      <c r="F2373">
        <v>2.97</v>
      </c>
      <c r="G2373">
        <f t="shared" si="226"/>
        <v>2.97</v>
      </c>
      <c r="H2373" s="198">
        <v>10.46</v>
      </c>
      <c r="Q2373" s="221">
        <f>(Q5458*10000)*TEA!$M$15*10^-6</f>
        <v>34.791294599099999</v>
      </c>
      <c r="R2373" s="221">
        <f>(R5458*10000)*TEA!$O$15*10^-6</f>
        <v>34.791294599099999</v>
      </c>
      <c r="AA2373">
        <f t="shared" si="222"/>
        <v>1</v>
      </c>
      <c r="AB2373" s="197">
        <v>46077</v>
      </c>
      <c r="AC2373" s="197">
        <v>64105</v>
      </c>
      <c r="AD2373" s="197">
        <f t="shared" si="227"/>
        <v>64105</v>
      </c>
      <c r="AE2373" s="197">
        <v>59440</v>
      </c>
      <c r="AJ2373">
        <v>0</v>
      </c>
      <c r="AK2373">
        <v>0</v>
      </c>
      <c r="AU2373" s="198">
        <v>0.27272727299999999</v>
      </c>
      <c r="AV2373" s="6">
        <v>0</v>
      </c>
      <c r="AW2373" s="198">
        <v>0.38356000000000001</v>
      </c>
      <c r="BO2373" s="198"/>
      <c r="BP2373" s="354">
        <f t="shared" si="223"/>
        <v>51925.050051925049</v>
      </c>
      <c r="BQ2373" s="354">
        <f t="shared" si="224"/>
        <v>0</v>
      </c>
      <c r="BR2373" s="354">
        <f t="shared" si="225"/>
        <v>238475.51494400002</v>
      </c>
      <c r="CG2373" s="198"/>
      <c r="CH2373">
        <f>(Transest!$J$14/HexExtSoy!$K$4)</f>
        <v>0.20257267294641951</v>
      </c>
      <c r="CI2373">
        <f>(HydroProcOil!$K$14/HexExtSoy!$K$4)</f>
        <v>0.10977777777777777</v>
      </c>
      <c r="CJ2373">
        <f>(StarchFerm!$K$24/StarchFerm!$K$4)</f>
        <v>0.33157302630665886</v>
      </c>
      <c r="CY2373" s="198"/>
      <c r="CZ2373">
        <f>BP2373*CH2373*1000*LCI!$E$93</f>
        <v>397077005.86653918</v>
      </c>
      <c r="DA2373">
        <f>BQ2373*CI2373*1000*(LCI!$E$99)</f>
        <v>0</v>
      </c>
      <c r="DB2373">
        <f>BR2373*CJ2373*1000*(LCI!$E$96)</f>
        <v>2130991698.7210646</v>
      </c>
    </row>
    <row r="2374" spans="1:106" x14ac:dyDescent="0.25">
      <c r="A2374" s="197">
        <v>46079</v>
      </c>
      <c r="B2374" s="197" t="s">
        <v>2061</v>
      </c>
      <c r="C2374" s="197" t="s">
        <v>750</v>
      </c>
      <c r="D2374" s="197">
        <v>-97.112035399999996</v>
      </c>
      <c r="E2374" s="197">
        <v>44.027769999999997</v>
      </c>
      <c r="F2374">
        <v>3.54</v>
      </c>
      <c r="G2374">
        <f t="shared" si="226"/>
        <v>3.54</v>
      </c>
      <c r="H2374" s="198">
        <v>11.3</v>
      </c>
      <c r="Q2374" s="221">
        <f>(Q5459*10000)*TEA!$M$15*10^-6</f>
        <v>34.824709553399998</v>
      </c>
      <c r="R2374" s="221">
        <f>(R5459*10000)*TEA!$O$15*10^-6</f>
        <v>34.824709553399998</v>
      </c>
      <c r="AA2374">
        <f t="shared" si="222"/>
        <v>1</v>
      </c>
      <c r="AB2374" s="197">
        <v>46079</v>
      </c>
      <c r="AC2374" s="197">
        <v>35980</v>
      </c>
      <c r="AD2374" s="197">
        <f t="shared" si="227"/>
        <v>35980</v>
      </c>
      <c r="AE2374" s="197">
        <v>38805</v>
      </c>
      <c r="AJ2374">
        <v>0</v>
      </c>
      <c r="AK2374">
        <v>0</v>
      </c>
      <c r="AU2374" s="198">
        <v>0.27272727299999999</v>
      </c>
      <c r="AV2374" s="6">
        <v>0</v>
      </c>
      <c r="AW2374" s="198">
        <v>0.38356000000000001</v>
      </c>
      <c r="BO2374" s="198"/>
      <c r="BP2374" s="354">
        <f t="shared" si="223"/>
        <v>34737.054580191601</v>
      </c>
      <c r="BQ2374" s="354">
        <f t="shared" si="224"/>
        <v>0</v>
      </c>
      <c r="BR2374" s="354">
        <f t="shared" si="225"/>
        <v>168189.71754000001</v>
      </c>
      <c r="CG2374" s="198"/>
      <c r="CH2374">
        <f>(Transest!$J$14/HexExtSoy!$K$4)</f>
        <v>0.20257267294641951</v>
      </c>
      <c r="CI2374">
        <f>(HydroProcOil!$K$14/HexExtSoy!$K$4)</f>
        <v>0.10977777777777777</v>
      </c>
      <c r="CJ2374">
        <f>(StarchFerm!$K$24/StarchFerm!$K$4)</f>
        <v>0.33157302630665886</v>
      </c>
      <c r="CY2374" s="198"/>
      <c r="CZ2374">
        <f>BP2374*CH2374*1000*LCI!$E$93</f>
        <v>265638369.37146413</v>
      </c>
      <c r="DA2374">
        <f>BQ2374*CI2374*1000*(LCI!$E$99)</f>
        <v>0</v>
      </c>
      <c r="DB2374">
        <f>BR2374*CJ2374*1000*(LCI!$E$96)</f>
        <v>1502925329.5548785</v>
      </c>
    </row>
    <row r="2375" spans="1:106" x14ac:dyDescent="0.25">
      <c r="A2375" s="197">
        <v>46081</v>
      </c>
      <c r="B2375" s="197" t="s">
        <v>2061</v>
      </c>
      <c r="C2375" s="197" t="s">
        <v>631</v>
      </c>
      <c r="D2375" s="197">
        <v>-103.778492</v>
      </c>
      <c r="E2375" s="197">
        <v>44.352989999999998</v>
      </c>
      <c r="F2375">
        <v>0</v>
      </c>
      <c r="G2375">
        <f t="shared" si="226"/>
        <v>0</v>
      </c>
      <c r="H2375" s="198">
        <v>1.05</v>
      </c>
      <c r="Q2375" s="221">
        <f>(Q5460*10000)*TEA!$M$15*10^-6</f>
        <v>33.660765758249994</v>
      </c>
      <c r="R2375" s="221">
        <f>(R5460*10000)*TEA!$O$15*10^-6</f>
        <v>33.660765758249994</v>
      </c>
      <c r="AA2375">
        <f t="shared" si="222"/>
        <v>1</v>
      </c>
      <c r="AB2375" s="197">
        <v>46081</v>
      </c>
      <c r="AC2375" s="197">
        <v>0</v>
      </c>
      <c r="AD2375" s="197">
        <f t="shared" si="227"/>
        <v>0</v>
      </c>
      <c r="AE2375" s="197">
        <v>219</v>
      </c>
      <c r="AJ2375">
        <v>0</v>
      </c>
      <c r="AK2375">
        <v>0</v>
      </c>
      <c r="AU2375" s="198">
        <v>0.27272727299999999</v>
      </c>
      <c r="AV2375" s="6">
        <v>0</v>
      </c>
      <c r="AW2375" s="198">
        <v>0.38356000000000001</v>
      </c>
      <c r="BO2375" s="198"/>
      <c r="BP2375" s="354">
        <f t="shared" si="223"/>
        <v>0</v>
      </c>
      <c r="BQ2375" s="354">
        <f t="shared" si="224"/>
        <v>0</v>
      </c>
      <c r="BR2375" s="354">
        <f t="shared" si="225"/>
        <v>88.199622000000005</v>
      </c>
      <c r="CG2375" s="198"/>
      <c r="CH2375">
        <f>(Transest!$J$14/HexExtSoy!$K$4)</f>
        <v>0.20257267294641951</v>
      </c>
      <c r="CI2375">
        <f>(HydroProcOil!$K$14/HexExtSoy!$K$4)</f>
        <v>0.10977777777777777</v>
      </c>
      <c r="CJ2375">
        <f>(StarchFerm!$K$24/StarchFerm!$K$4)</f>
        <v>0.33157302630665886</v>
      </c>
      <c r="CY2375" s="198"/>
      <c r="CZ2375">
        <f>BP2375*CH2375*1000*LCI!$E$93</f>
        <v>0</v>
      </c>
      <c r="DA2375">
        <f>BQ2375*CI2375*1000*(LCI!$E$99)</f>
        <v>0</v>
      </c>
      <c r="DB2375">
        <f>BR2375*CJ2375*1000*(LCI!$E$96)</f>
        <v>788142.39003308874</v>
      </c>
    </row>
    <row r="2376" spans="1:106" x14ac:dyDescent="0.25">
      <c r="A2376" s="197">
        <v>46083</v>
      </c>
      <c r="B2376" s="197" t="s">
        <v>2061</v>
      </c>
      <c r="C2376" s="197" t="s">
        <v>705</v>
      </c>
      <c r="D2376" s="197">
        <v>-96.712209599999994</v>
      </c>
      <c r="E2376" s="197">
        <v>43.275390000000002</v>
      </c>
      <c r="F2376">
        <v>3.37</v>
      </c>
      <c r="G2376">
        <f t="shared" si="226"/>
        <v>3.37</v>
      </c>
      <c r="H2376" s="198">
        <v>10.63</v>
      </c>
      <c r="Q2376" s="221">
        <f>(Q5461*10000)*TEA!$M$15*10^-6</f>
        <v>35.382126880800001</v>
      </c>
      <c r="R2376" s="221">
        <f>(R5461*10000)*TEA!$O$15*10^-6</f>
        <v>35.382126880800001</v>
      </c>
      <c r="AA2376">
        <f t="shared" si="222"/>
        <v>1</v>
      </c>
      <c r="AB2376" s="197">
        <v>46083</v>
      </c>
      <c r="AC2376" s="197">
        <v>48600</v>
      </c>
      <c r="AD2376" s="197">
        <f t="shared" si="227"/>
        <v>48600</v>
      </c>
      <c r="AE2376" s="197">
        <v>48033</v>
      </c>
      <c r="AJ2376">
        <v>0</v>
      </c>
      <c r="AK2376">
        <v>0</v>
      </c>
      <c r="AU2376" s="198">
        <v>0.27272727299999999</v>
      </c>
      <c r="AV2376" s="6">
        <v>0</v>
      </c>
      <c r="AW2376" s="198">
        <v>0.38356000000000001</v>
      </c>
      <c r="BO2376" s="198"/>
      <c r="BP2376" s="354">
        <f t="shared" si="223"/>
        <v>44667.818226486001</v>
      </c>
      <c r="BQ2376" s="354">
        <f t="shared" si="224"/>
        <v>0</v>
      </c>
      <c r="BR2376" s="354">
        <f t="shared" si="225"/>
        <v>195842.20341240003</v>
      </c>
      <c r="CG2376" s="198"/>
      <c r="CH2376">
        <f>(Transest!$J$14/HexExtSoy!$K$4)</f>
        <v>0.20257267294641951</v>
      </c>
      <c r="CI2376">
        <f>(HydroProcOil!$K$14/HexExtSoy!$K$4)</f>
        <v>0.10977777777777777</v>
      </c>
      <c r="CJ2376">
        <f>(StarchFerm!$K$24/StarchFerm!$K$4)</f>
        <v>0.33157302630665886</v>
      </c>
      <c r="CY2376" s="198"/>
      <c r="CZ2376">
        <f>BP2376*CH2376*1000*LCI!$E$93</f>
        <v>341580094.81410843</v>
      </c>
      <c r="DA2376">
        <f>BQ2376*CI2376*1000*(LCI!$E$99)</f>
        <v>0</v>
      </c>
      <c r="DB2376">
        <f>BR2376*CJ2376*1000*(LCI!$E$96)</f>
        <v>1750024986.1251705</v>
      </c>
    </row>
    <row r="2377" spans="1:106" x14ac:dyDescent="0.25">
      <c r="A2377" s="197">
        <v>46085</v>
      </c>
      <c r="B2377" s="197" t="s">
        <v>2061</v>
      </c>
      <c r="C2377" s="197" t="s">
        <v>2084</v>
      </c>
      <c r="D2377" s="197">
        <v>-99.852933300000004</v>
      </c>
      <c r="E2377" s="197">
        <v>43.888440000000003</v>
      </c>
      <c r="F2377">
        <v>2.21</v>
      </c>
      <c r="G2377">
        <f t="shared" si="226"/>
        <v>2.21</v>
      </c>
      <c r="H2377" s="198">
        <v>5.8</v>
      </c>
      <c r="Q2377" s="221">
        <f>(Q5462*10000)*TEA!$M$15*10^-6</f>
        <v>36.608238315450002</v>
      </c>
      <c r="R2377" s="221">
        <f>(R5462*10000)*TEA!$O$15*10^-6</f>
        <v>36.608238315450002</v>
      </c>
      <c r="AA2377">
        <f t="shared" si="222"/>
        <v>1</v>
      </c>
      <c r="AB2377" s="197">
        <v>46085</v>
      </c>
      <c r="AC2377" s="197">
        <v>9331</v>
      </c>
      <c r="AD2377" s="197">
        <f t="shared" si="227"/>
        <v>9331</v>
      </c>
      <c r="AE2377" s="197">
        <v>17033</v>
      </c>
      <c r="AJ2377">
        <v>0</v>
      </c>
      <c r="AK2377">
        <v>0</v>
      </c>
      <c r="AU2377" s="198">
        <v>0.27272727299999999</v>
      </c>
      <c r="AV2377" s="6">
        <v>0</v>
      </c>
      <c r="AW2377" s="198">
        <v>0.38356000000000001</v>
      </c>
      <c r="BO2377" s="198"/>
      <c r="BP2377" s="354">
        <f t="shared" si="223"/>
        <v>5624.0481874422294</v>
      </c>
      <c r="BQ2377" s="354">
        <f t="shared" si="224"/>
        <v>0</v>
      </c>
      <c r="BR2377" s="354">
        <f t="shared" si="225"/>
        <v>37892.429383999995</v>
      </c>
      <c r="CG2377" s="198"/>
      <c r="CH2377">
        <f>(Transest!$J$14/HexExtSoy!$K$4)</f>
        <v>0.20257267294641951</v>
      </c>
      <c r="CI2377">
        <f>(HydroProcOil!$K$14/HexExtSoy!$K$4)</f>
        <v>0.10977777777777777</v>
      </c>
      <c r="CJ2377">
        <f>(StarchFerm!$K$24/StarchFerm!$K$4)</f>
        <v>0.33157302630665886</v>
      </c>
      <c r="CY2377" s="198"/>
      <c r="CZ2377">
        <f>BP2377*CH2377*1000*LCI!$E$93</f>
        <v>43007762.397638842</v>
      </c>
      <c r="DA2377">
        <f>BQ2377*CI2377*1000*(LCI!$E$99)</f>
        <v>0</v>
      </c>
      <c r="DB2377">
        <f>BR2377*CJ2377*1000*(LCI!$E$96)</f>
        <v>338602696.71978635</v>
      </c>
    </row>
    <row r="2378" spans="1:106" x14ac:dyDescent="0.25">
      <c r="A2378" s="197">
        <v>46087</v>
      </c>
      <c r="B2378" s="197" t="s">
        <v>2061</v>
      </c>
      <c r="C2378" s="197" t="s">
        <v>2085</v>
      </c>
      <c r="D2378" s="197">
        <v>-97.353357500000001</v>
      </c>
      <c r="E2378" s="197">
        <v>43.67407</v>
      </c>
      <c r="F2378">
        <v>3.49</v>
      </c>
      <c r="G2378">
        <f t="shared" si="226"/>
        <v>3.49</v>
      </c>
      <c r="H2378" s="198">
        <v>10.55</v>
      </c>
      <c r="Q2378" s="221">
        <f>(Q5463*10000)*TEA!$M$15*10^-6</f>
        <v>35.543135177099998</v>
      </c>
      <c r="R2378" s="221">
        <f>(R5463*10000)*TEA!$O$15*10^-6</f>
        <v>35.543135177099998</v>
      </c>
      <c r="AA2378">
        <f t="shared" si="222"/>
        <v>1</v>
      </c>
      <c r="AB2378" s="197">
        <v>46087</v>
      </c>
      <c r="AC2378" s="197">
        <v>51153</v>
      </c>
      <c r="AD2378" s="197">
        <f t="shared" si="227"/>
        <v>51153</v>
      </c>
      <c r="AE2378" s="197">
        <v>46586</v>
      </c>
      <c r="AJ2378">
        <v>0</v>
      </c>
      <c r="AK2378">
        <v>0</v>
      </c>
      <c r="AU2378" s="198">
        <v>0.27272727299999999</v>
      </c>
      <c r="AV2378" s="6">
        <v>0</v>
      </c>
      <c r="AW2378" s="198">
        <v>0.38356000000000001</v>
      </c>
      <c r="BO2378" s="198"/>
      <c r="BP2378" s="354">
        <f t="shared" si="223"/>
        <v>48688.355503233812</v>
      </c>
      <c r="BQ2378" s="354">
        <f t="shared" si="224"/>
        <v>0</v>
      </c>
      <c r="BR2378" s="354">
        <f t="shared" si="225"/>
        <v>188512.95098800003</v>
      </c>
      <c r="CG2378" s="198"/>
      <c r="CH2378">
        <f>(Transest!$J$14/HexExtSoy!$K$4)</f>
        <v>0.20257267294641951</v>
      </c>
      <c r="CI2378">
        <f>(HydroProcOil!$K$14/HexExtSoy!$K$4)</f>
        <v>0.10977777777777777</v>
      </c>
      <c r="CJ2378">
        <f>(StarchFerm!$K$24/StarchFerm!$K$4)</f>
        <v>0.33157302630665886</v>
      </c>
      <c r="CY2378" s="198"/>
      <c r="CZ2378">
        <f>BP2378*CH2378*1000*LCI!$E$93</f>
        <v>372325619.4159984</v>
      </c>
      <c r="DA2378">
        <f>BQ2378*CI2378*1000*(LCI!$E$99)</f>
        <v>0</v>
      </c>
      <c r="DB2378">
        <f>BR2378*CJ2378*1000*(LCI!$E$96)</f>
        <v>1684531570.2585762</v>
      </c>
    </row>
    <row r="2379" spans="1:106" x14ac:dyDescent="0.25">
      <c r="A2379" s="197">
        <v>46089</v>
      </c>
      <c r="B2379" s="197" t="s">
        <v>2061</v>
      </c>
      <c r="C2379" s="197" t="s">
        <v>1235</v>
      </c>
      <c r="D2379" s="197">
        <v>-99.217234000000005</v>
      </c>
      <c r="E2379" s="197">
        <v>45.763339999999999</v>
      </c>
      <c r="F2379">
        <v>2.19</v>
      </c>
      <c r="G2379">
        <f t="shared" si="226"/>
        <v>2.19</v>
      </c>
      <c r="H2379" s="198">
        <v>7.93</v>
      </c>
      <c r="Q2379" s="221">
        <f>(Q5464*10000)*TEA!$M$15*10^-6</f>
        <v>32.926189333499998</v>
      </c>
      <c r="R2379" s="221">
        <f>(R5464*10000)*TEA!$O$15*10^-6</f>
        <v>32.926189333499998</v>
      </c>
      <c r="AA2379">
        <f t="shared" si="222"/>
        <v>1</v>
      </c>
      <c r="AB2379" s="197">
        <v>46089</v>
      </c>
      <c r="AC2379" s="197">
        <v>37010</v>
      </c>
      <c r="AD2379" s="197">
        <f t="shared" si="227"/>
        <v>37010</v>
      </c>
      <c r="AE2379" s="197">
        <v>26230</v>
      </c>
      <c r="AJ2379">
        <v>0</v>
      </c>
      <c r="AK2379">
        <v>0</v>
      </c>
      <c r="AU2379" s="198">
        <v>0.27272727299999999</v>
      </c>
      <c r="AV2379" s="6">
        <v>0</v>
      </c>
      <c r="AW2379" s="198">
        <v>0.38356000000000001</v>
      </c>
      <c r="BO2379" s="198"/>
      <c r="BP2379" s="354">
        <f t="shared" si="223"/>
        <v>22105.063658468698</v>
      </c>
      <c r="BQ2379" s="354">
        <f t="shared" si="224"/>
        <v>0</v>
      </c>
      <c r="BR2379" s="354">
        <f t="shared" si="225"/>
        <v>79781.975883999999</v>
      </c>
      <c r="CG2379" s="198"/>
      <c r="CH2379">
        <f>(Transest!$J$14/HexExtSoy!$K$4)</f>
        <v>0.20257267294641951</v>
      </c>
      <c r="CI2379">
        <f>(HydroProcOil!$K$14/HexExtSoy!$K$4)</f>
        <v>0.10977777777777777</v>
      </c>
      <c r="CJ2379">
        <f>(StarchFerm!$K$24/StarchFerm!$K$4)</f>
        <v>0.33157302630665886</v>
      </c>
      <c r="CY2379" s="198"/>
      <c r="CZ2379">
        <f>BP2379*CH2379*1000*LCI!$E$93</f>
        <v>169040039.1182403</v>
      </c>
      <c r="DA2379">
        <f>BQ2379*CI2379*1000*(LCI!$E$99)</f>
        <v>0</v>
      </c>
      <c r="DB2379">
        <f>BR2379*CJ2379*1000*(LCI!$E$96)</f>
        <v>712923204.53230524</v>
      </c>
    </row>
    <row r="2380" spans="1:106" x14ac:dyDescent="0.25">
      <c r="A2380" s="197">
        <v>46091</v>
      </c>
      <c r="B2380" s="197" t="s">
        <v>2061</v>
      </c>
      <c r="C2380" s="197" t="s">
        <v>639</v>
      </c>
      <c r="D2380" s="197">
        <v>-97.595689800000002</v>
      </c>
      <c r="E2380" s="197">
        <v>45.757910000000003</v>
      </c>
      <c r="F2380">
        <v>2.85</v>
      </c>
      <c r="G2380">
        <f t="shared" si="226"/>
        <v>2.85</v>
      </c>
      <c r="H2380" s="198">
        <v>10.55</v>
      </c>
      <c r="Q2380" s="221">
        <f>(Q5465*10000)*TEA!$M$15*10^-6</f>
        <v>32.53518498807</v>
      </c>
      <c r="R2380" s="221">
        <f>(R5465*10000)*TEA!$O$15*10^-6</f>
        <v>32.53518498807</v>
      </c>
      <c r="AA2380">
        <f t="shared" si="222"/>
        <v>1</v>
      </c>
      <c r="AB2380" s="197">
        <v>46091</v>
      </c>
      <c r="AC2380" s="197">
        <v>50297</v>
      </c>
      <c r="AD2380" s="197">
        <f t="shared" si="227"/>
        <v>50297</v>
      </c>
      <c r="AE2380" s="197">
        <v>40706</v>
      </c>
      <c r="AJ2380">
        <v>0</v>
      </c>
      <c r="AK2380">
        <v>0</v>
      </c>
      <c r="AU2380" s="198">
        <v>0.27272727299999999</v>
      </c>
      <c r="AV2380" s="6">
        <v>0</v>
      </c>
      <c r="AW2380" s="198">
        <v>0.38356000000000001</v>
      </c>
      <c r="BO2380" s="198"/>
      <c r="BP2380" s="354">
        <f t="shared" si="223"/>
        <v>39094.48640273085</v>
      </c>
      <c r="BQ2380" s="354">
        <f t="shared" si="224"/>
        <v>0</v>
      </c>
      <c r="BR2380" s="354">
        <f t="shared" si="225"/>
        <v>164719.18994800001</v>
      </c>
      <c r="CG2380" s="198"/>
      <c r="CH2380">
        <f>(Transest!$J$14/HexExtSoy!$K$4)</f>
        <v>0.20257267294641951</v>
      </c>
      <c r="CI2380">
        <f>(HydroProcOil!$K$14/HexExtSoy!$K$4)</f>
        <v>0.10977777777777777</v>
      </c>
      <c r="CJ2380">
        <f>(StarchFerm!$K$24/StarchFerm!$K$4)</f>
        <v>0.33157302630665886</v>
      </c>
      <c r="CY2380" s="198"/>
      <c r="CZ2380">
        <f>BP2380*CH2380*1000*LCI!$E$93</f>
        <v>298960166.45459121</v>
      </c>
      <c r="DA2380">
        <f>BQ2380*CI2380*1000*(LCI!$E$99)</f>
        <v>0</v>
      </c>
      <c r="DB2380">
        <f>BR2380*CJ2380*1000*(LCI!$E$96)</f>
        <v>1471913066.1345809</v>
      </c>
    </row>
    <row r="2381" spans="1:106" x14ac:dyDescent="0.25">
      <c r="A2381" s="197">
        <v>46093</v>
      </c>
      <c r="B2381" s="197" t="s">
        <v>2061</v>
      </c>
      <c r="C2381" s="197" t="s">
        <v>1236</v>
      </c>
      <c r="D2381" s="197">
        <v>-102.70510899999999</v>
      </c>
      <c r="E2381" s="197">
        <v>44.561529999999998</v>
      </c>
      <c r="F2381">
        <v>0</v>
      </c>
      <c r="G2381">
        <f t="shared" si="226"/>
        <v>0</v>
      </c>
      <c r="H2381" s="198">
        <v>3.62</v>
      </c>
      <c r="Q2381" s="221">
        <f>(Q5466*10000)*TEA!$M$15*10^-6</f>
        <v>34.004459868749997</v>
      </c>
      <c r="R2381" s="221">
        <f>(R5466*10000)*TEA!$O$15*10^-6</f>
        <v>34.004459868749997</v>
      </c>
      <c r="AA2381">
        <f t="shared" si="222"/>
        <v>1</v>
      </c>
      <c r="AB2381" s="197">
        <v>46093</v>
      </c>
      <c r="AC2381" s="197">
        <v>0</v>
      </c>
      <c r="AD2381" s="197">
        <f t="shared" si="227"/>
        <v>0</v>
      </c>
      <c r="AE2381" s="197">
        <v>1118</v>
      </c>
      <c r="AJ2381">
        <v>0</v>
      </c>
      <c r="AK2381">
        <v>0</v>
      </c>
      <c r="AU2381" s="198">
        <v>0.27272727299999999</v>
      </c>
      <c r="AV2381" s="6">
        <v>0</v>
      </c>
      <c r="AW2381" s="198">
        <v>0.38356000000000001</v>
      </c>
      <c r="BO2381" s="198"/>
      <c r="BP2381" s="354">
        <f t="shared" si="223"/>
        <v>0</v>
      </c>
      <c r="BQ2381" s="354">
        <f t="shared" si="224"/>
        <v>0</v>
      </c>
      <c r="BR2381" s="354">
        <f t="shared" si="225"/>
        <v>1552.3286896000002</v>
      </c>
      <c r="CG2381" s="198"/>
      <c r="CH2381">
        <f>(Transest!$J$14/HexExtSoy!$K$4)</f>
        <v>0.20257267294641951</v>
      </c>
      <c r="CI2381">
        <f>(HydroProcOil!$K$14/HexExtSoy!$K$4)</f>
        <v>0.10977777777777777</v>
      </c>
      <c r="CJ2381">
        <f>(StarchFerm!$K$24/StarchFerm!$K$4)</f>
        <v>0.33157302630665886</v>
      </c>
      <c r="CY2381" s="198"/>
      <c r="CZ2381">
        <f>BP2381*CH2381*1000*LCI!$E$93</f>
        <v>0</v>
      </c>
      <c r="DA2381">
        <f>BQ2381*CI2381*1000*(LCI!$E$99)</f>
        <v>0</v>
      </c>
      <c r="DB2381">
        <f>BR2381*CJ2381*1000*(LCI!$E$96)</f>
        <v>13871443.162628032</v>
      </c>
    </row>
    <row r="2382" spans="1:106" x14ac:dyDescent="0.25">
      <c r="A2382" s="197">
        <v>46095</v>
      </c>
      <c r="B2382" s="197" t="s">
        <v>2061</v>
      </c>
      <c r="C2382" s="197" t="s">
        <v>2086</v>
      </c>
      <c r="D2382" s="197">
        <v>-100.762412</v>
      </c>
      <c r="E2382" s="197">
        <v>43.573639999999997</v>
      </c>
      <c r="F2382">
        <v>0</v>
      </c>
      <c r="G2382">
        <f t="shared" si="226"/>
        <v>0</v>
      </c>
      <c r="H2382" s="198">
        <v>4.2300000000000004</v>
      </c>
      <c r="Q2382" s="221">
        <f>(Q5467*10000)*TEA!$M$15*10^-6</f>
        <v>36.500816483100003</v>
      </c>
      <c r="R2382" s="221">
        <f>(R5467*10000)*TEA!$O$15*10^-6</f>
        <v>36.500816483100003</v>
      </c>
      <c r="AA2382">
        <f t="shared" si="222"/>
        <v>1</v>
      </c>
      <c r="AB2382" s="197">
        <v>46095</v>
      </c>
      <c r="AC2382" s="197">
        <v>0</v>
      </c>
      <c r="AD2382" s="197">
        <f t="shared" si="227"/>
        <v>0</v>
      </c>
      <c r="AE2382" s="197">
        <v>2861</v>
      </c>
      <c r="AJ2382">
        <v>0</v>
      </c>
      <c r="AK2382">
        <v>0</v>
      </c>
      <c r="AU2382" s="198">
        <v>0.27272727299999999</v>
      </c>
      <c r="AV2382" s="6">
        <v>0</v>
      </c>
      <c r="AW2382" s="198">
        <v>0.38356000000000001</v>
      </c>
      <c r="BO2382" s="198"/>
      <c r="BP2382" s="354">
        <f t="shared" si="223"/>
        <v>0</v>
      </c>
      <c r="BQ2382" s="354">
        <f t="shared" si="224"/>
        <v>0</v>
      </c>
      <c r="BR2382" s="354">
        <f t="shared" si="225"/>
        <v>4641.8546268</v>
      </c>
      <c r="CG2382" s="198"/>
      <c r="CH2382">
        <f>(Transest!$J$14/HexExtSoy!$K$4)</f>
        <v>0.20257267294641951</v>
      </c>
      <c r="CI2382">
        <f>(HydroProcOil!$K$14/HexExtSoy!$K$4)</f>
        <v>0.10977777777777777</v>
      </c>
      <c r="CJ2382">
        <f>(StarchFerm!$K$24/StarchFerm!$K$4)</f>
        <v>0.33157302630665886</v>
      </c>
      <c r="CY2382" s="198"/>
      <c r="CZ2382">
        <f>BP2382*CH2382*1000*LCI!$E$93</f>
        <v>0</v>
      </c>
      <c r="DA2382">
        <f>BQ2382*CI2382*1000*(LCI!$E$99)</f>
        <v>0</v>
      </c>
      <c r="DB2382">
        <f>BR2382*CJ2382*1000*(LCI!$E$96)</f>
        <v>41479116.540344171</v>
      </c>
    </row>
    <row r="2383" spans="1:106" x14ac:dyDescent="0.25">
      <c r="A2383" s="197">
        <v>46097</v>
      </c>
      <c r="B2383" s="197" t="s">
        <v>2061</v>
      </c>
      <c r="C2383" s="197" t="s">
        <v>2087</v>
      </c>
      <c r="D2383" s="197">
        <v>-97.601288699999998</v>
      </c>
      <c r="E2383" s="197">
        <v>44.025039999999997</v>
      </c>
      <c r="F2383">
        <v>3.25</v>
      </c>
      <c r="G2383">
        <f t="shared" si="226"/>
        <v>3.25</v>
      </c>
      <c r="H2383" s="198">
        <v>9.6199999999999992</v>
      </c>
      <c r="Q2383" s="221">
        <f>(Q5468*10000)*TEA!$M$15*10^-6</f>
        <v>35.4227765877</v>
      </c>
      <c r="R2383" s="221">
        <f>(R5468*10000)*TEA!$O$15*10^-6</f>
        <v>35.4227765877</v>
      </c>
      <c r="AA2383">
        <f t="shared" si="222"/>
        <v>1</v>
      </c>
      <c r="AB2383" s="197">
        <v>46097</v>
      </c>
      <c r="AC2383" s="197">
        <v>34870</v>
      </c>
      <c r="AD2383" s="197">
        <f t="shared" si="227"/>
        <v>34870</v>
      </c>
      <c r="AE2383" s="197">
        <v>31774</v>
      </c>
      <c r="AJ2383">
        <v>0</v>
      </c>
      <c r="AK2383">
        <v>0</v>
      </c>
      <c r="AU2383" s="198">
        <v>0.27272727299999999</v>
      </c>
      <c r="AV2383" s="6">
        <v>0</v>
      </c>
      <c r="AW2383" s="198">
        <v>0.38356000000000001</v>
      </c>
      <c r="BO2383" s="198"/>
      <c r="BP2383" s="354">
        <f t="shared" si="223"/>
        <v>30907.5000309075</v>
      </c>
      <c r="BQ2383" s="354">
        <f t="shared" si="224"/>
        <v>0</v>
      </c>
      <c r="BR2383" s="354">
        <f t="shared" si="225"/>
        <v>117241.20493279998</v>
      </c>
      <c r="CG2383" s="198"/>
      <c r="CH2383">
        <f>(Transest!$J$14/HexExtSoy!$K$4)</f>
        <v>0.20257267294641951</v>
      </c>
      <c r="CI2383">
        <f>(HydroProcOil!$K$14/HexExtSoy!$K$4)</f>
        <v>0.10977777777777777</v>
      </c>
      <c r="CJ2383">
        <f>(StarchFerm!$K$24/StarchFerm!$K$4)</f>
        <v>0.33157302630665886</v>
      </c>
      <c r="CY2383" s="198"/>
      <c r="CZ2383">
        <f>BP2383*CH2383*1000*LCI!$E$93</f>
        <v>236353312.29955599</v>
      </c>
      <c r="DA2383">
        <f>BQ2383*CI2383*1000*(LCI!$E$99)</f>
        <v>0</v>
      </c>
      <c r="DB2383">
        <f>BR2383*CJ2383*1000*(LCI!$E$96)</f>
        <v>1047654869.3836367</v>
      </c>
    </row>
    <row r="2384" spans="1:106" x14ac:dyDescent="0.25">
      <c r="A2384" s="197">
        <v>46099</v>
      </c>
      <c r="B2384" s="197" t="s">
        <v>2061</v>
      </c>
      <c r="C2384" s="197" t="s">
        <v>2088</v>
      </c>
      <c r="D2384" s="197">
        <v>-96.768151200000005</v>
      </c>
      <c r="E2384" s="197">
        <v>43.674309999999998</v>
      </c>
      <c r="F2384">
        <v>3.56</v>
      </c>
      <c r="G2384">
        <f t="shared" si="226"/>
        <v>3.56</v>
      </c>
      <c r="H2384" s="198">
        <v>11.71</v>
      </c>
      <c r="Q2384" s="221">
        <f>(Q5469*10000)*TEA!$M$15*10^-6</f>
        <v>34.882172974349999</v>
      </c>
      <c r="R2384" s="221">
        <f>(R5469*10000)*TEA!$O$15*10^-6</f>
        <v>34.882172974349999</v>
      </c>
      <c r="AA2384">
        <f t="shared" si="222"/>
        <v>1</v>
      </c>
      <c r="AB2384" s="197">
        <v>46099</v>
      </c>
      <c r="AC2384" s="197">
        <v>52631</v>
      </c>
      <c r="AD2384" s="197">
        <f t="shared" si="227"/>
        <v>52631</v>
      </c>
      <c r="AE2384" s="197">
        <v>56335</v>
      </c>
      <c r="AJ2384">
        <v>0</v>
      </c>
      <c r="AK2384">
        <v>0</v>
      </c>
      <c r="AU2384" s="198">
        <v>0.27272727299999999</v>
      </c>
      <c r="AV2384" s="6">
        <v>0</v>
      </c>
      <c r="AW2384" s="198">
        <v>0.38356000000000001</v>
      </c>
      <c r="BO2384" s="198"/>
      <c r="BP2384" s="354">
        <f t="shared" si="223"/>
        <v>51099.916414736283</v>
      </c>
      <c r="BQ2384" s="354">
        <f t="shared" si="224"/>
        <v>0</v>
      </c>
      <c r="BR2384" s="354">
        <f t="shared" si="225"/>
        <v>253027.95394600005</v>
      </c>
      <c r="CG2384" s="198"/>
      <c r="CH2384">
        <f>(Transest!$J$14/HexExtSoy!$K$4)</f>
        <v>0.20257267294641951</v>
      </c>
      <c r="CI2384">
        <f>(HydroProcOil!$K$14/HexExtSoy!$K$4)</f>
        <v>0.10977777777777777</v>
      </c>
      <c r="CJ2384">
        <f>(StarchFerm!$K$24/StarchFerm!$K$4)</f>
        <v>0.33157302630665886</v>
      </c>
      <c r="CY2384" s="198"/>
      <c r="CZ2384">
        <f>BP2384*CH2384*1000*LCI!$E$93</f>
        <v>390767111.24405849</v>
      </c>
      <c r="DA2384">
        <f>BQ2384*CI2384*1000*(LCI!$E$99)</f>
        <v>0</v>
      </c>
      <c r="DB2384">
        <f>BR2384*CJ2384*1000*(LCI!$E$96)</f>
        <v>2261030737.3900399</v>
      </c>
    </row>
    <row r="2385" spans="1:106" x14ac:dyDescent="0.25">
      <c r="A2385" s="197">
        <v>46101</v>
      </c>
      <c r="B2385" s="197" t="s">
        <v>2061</v>
      </c>
      <c r="C2385" s="197" t="s">
        <v>2089</v>
      </c>
      <c r="D2385" s="197">
        <v>-96.645691400000004</v>
      </c>
      <c r="E2385" s="197">
        <v>44.026350000000001</v>
      </c>
      <c r="F2385">
        <v>3.6</v>
      </c>
      <c r="G2385">
        <f t="shared" si="226"/>
        <v>3.6</v>
      </c>
      <c r="H2385" s="198">
        <v>11.52</v>
      </c>
      <c r="Q2385" s="221">
        <f>(Q5470*10000)*TEA!$M$15*10^-6</f>
        <v>34.327615863600002</v>
      </c>
      <c r="R2385" s="221">
        <f>(R5470*10000)*TEA!$O$15*10^-6</f>
        <v>34.327615863600002</v>
      </c>
      <c r="AA2385">
        <f t="shared" si="222"/>
        <v>1</v>
      </c>
      <c r="AB2385" s="197">
        <v>46101</v>
      </c>
      <c r="AC2385" s="197">
        <v>36021</v>
      </c>
      <c r="AD2385" s="197">
        <f t="shared" si="227"/>
        <v>36021</v>
      </c>
      <c r="AE2385" s="197">
        <v>42864</v>
      </c>
      <c r="AJ2385">
        <v>0</v>
      </c>
      <c r="AK2385">
        <v>0</v>
      </c>
      <c r="AU2385" s="198">
        <v>0.27272727299999999</v>
      </c>
      <c r="AV2385" s="6">
        <v>0</v>
      </c>
      <c r="AW2385" s="198">
        <v>0.38356000000000001</v>
      </c>
      <c r="BO2385" s="198"/>
      <c r="BP2385" s="354">
        <f t="shared" si="223"/>
        <v>35366.072762638803</v>
      </c>
      <c r="BQ2385" s="354">
        <f t="shared" si="224"/>
        <v>0</v>
      </c>
      <c r="BR2385" s="354">
        <f t="shared" si="225"/>
        <v>189399.3504768</v>
      </c>
      <c r="CG2385" s="198"/>
      <c r="CH2385">
        <f>(Transest!$J$14/HexExtSoy!$K$4)</f>
        <v>0.20257267294641951</v>
      </c>
      <c r="CI2385">
        <f>(HydroProcOil!$K$14/HexExtSoy!$K$4)</f>
        <v>0.10977777777777777</v>
      </c>
      <c r="CJ2385">
        <f>(StarchFerm!$K$24/StarchFerm!$K$4)</f>
        <v>0.33157302630665886</v>
      </c>
      <c r="CY2385" s="198"/>
      <c r="CZ2385">
        <f>BP2385*CH2385*1000*LCI!$E$93</f>
        <v>270448545.89073527</v>
      </c>
      <c r="DA2385">
        <f>BQ2385*CI2385*1000*(LCI!$E$99)</f>
        <v>0</v>
      </c>
      <c r="DB2385">
        <f>BR2385*CJ2385*1000*(LCI!$E$96)</f>
        <v>1692452341.2980134</v>
      </c>
    </row>
    <row r="2386" spans="1:106" x14ac:dyDescent="0.25">
      <c r="A2386" s="197">
        <v>46102</v>
      </c>
      <c r="B2386" s="197" t="s">
        <v>2061</v>
      </c>
      <c r="C2386" s="197" t="s">
        <v>2090</v>
      </c>
      <c r="D2386" s="197">
        <v>-102.555594</v>
      </c>
      <c r="E2386" s="197">
        <v>43.329929999999997</v>
      </c>
      <c r="F2386">
        <v>0</v>
      </c>
      <c r="G2386">
        <f t="shared" si="226"/>
        <v>0</v>
      </c>
      <c r="H2386" s="198">
        <v>4.88</v>
      </c>
      <c r="Q2386" s="221">
        <f>(Q5471*10000)*TEA!$M$15*10^-6</f>
        <v>35.562348616499996</v>
      </c>
      <c r="R2386" s="221">
        <f>(R5471*10000)*TEA!$O$15*10^-6</f>
        <v>35.562348616499996</v>
      </c>
      <c r="AB2386" s="197">
        <v>46102</v>
      </c>
      <c r="AC2386" s="197">
        <v>0</v>
      </c>
      <c r="AD2386" s="197">
        <f t="shared" si="227"/>
        <v>0</v>
      </c>
      <c r="AE2386" s="197">
        <v>6284</v>
      </c>
      <c r="AJ2386">
        <v>0</v>
      </c>
      <c r="AK2386">
        <v>0</v>
      </c>
      <c r="AU2386" s="198">
        <v>0.27272727299999999</v>
      </c>
      <c r="AV2386" s="6">
        <v>0</v>
      </c>
      <c r="AW2386" s="198">
        <v>0.38356000000000001</v>
      </c>
      <c r="BO2386" s="198"/>
      <c r="BP2386" s="354">
        <f t="shared" si="223"/>
        <v>0</v>
      </c>
      <c r="BQ2386" s="354">
        <f t="shared" si="224"/>
        <v>0</v>
      </c>
      <c r="BR2386" s="354">
        <f t="shared" si="225"/>
        <v>11762.220275199999</v>
      </c>
      <c r="CG2386" s="198"/>
      <c r="CH2386">
        <f>(Transest!$J$14/HexExtSoy!$K$4)</f>
        <v>0.20257267294641951</v>
      </c>
      <c r="CI2386">
        <f>(HydroProcOil!$K$14/HexExtSoy!$K$4)</f>
        <v>0.10977777777777777</v>
      </c>
      <c r="CJ2386">
        <f>(StarchFerm!$K$24/StarchFerm!$K$4)</f>
        <v>0.33157302630665886</v>
      </c>
      <c r="CY2386" s="198"/>
      <c r="CZ2386">
        <f>BP2386*CH2386*1000*LCI!$E$93</f>
        <v>0</v>
      </c>
      <c r="DA2386">
        <f>BQ2386*CI2386*1000*(LCI!$E$99)</f>
        <v>0</v>
      </c>
      <c r="DB2386">
        <f>BR2386*CJ2386*1000*(LCI!$E$96)</f>
        <v>105105942.51517066</v>
      </c>
    </row>
    <row r="2387" spans="1:106" x14ac:dyDescent="0.25">
      <c r="A2387" s="197">
        <v>46103</v>
      </c>
      <c r="B2387" s="197" t="s">
        <v>2061</v>
      </c>
      <c r="C2387" s="197" t="s">
        <v>1534</v>
      </c>
      <c r="D2387" s="197">
        <v>-102.829376</v>
      </c>
      <c r="E2387" s="197">
        <v>43.996490000000001</v>
      </c>
      <c r="F2387">
        <v>0.3</v>
      </c>
      <c r="G2387">
        <f t="shared" si="226"/>
        <v>0.3</v>
      </c>
      <c r="H2387" s="198">
        <v>3.27</v>
      </c>
      <c r="Q2387" s="221">
        <f>(Q5472*10000)*TEA!$M$15*10^-6</f>
        <v>34.591346602649999</v>
      </c>
      <c r="R2387" s="221">
        <f>(R5472*10000)*TEA!$O$15*10^-6</f>
        <v>34.591346602649999</v>
      </c>
      <c r="AA2387">
        <f t="shared" si="222"/>
        <v>1</v>
      </c>
      <c r="AB2387" s="197">
        <v>46103</v>
      </c>
      <c r="AC2387" s="197">
        <v>2149</v>
      </c>
      <c r="AD2387" s="197">
        <f t="shared" si="227"/>
        <v>2149</v>
      </c>
      <c r="AE2387" s="197">
        <v>4593</v>
      </c>
      <c r="AJ2387">
        <v>0</v>
      </c>
      <c r="AK2387">
        <v>0</v>
      </c>
      <c r="AU2387" s="198">
        <v>0.27272727299999999</v>
      </c>
      <c r="AV2387" s="6">
        <v>0</v>
      </c>
      <c r="AW2387" s="198">
        <v>0.38356000000000001</v>
      </c>
      <c r="BO2387" s="198"/>
      <c r="BP2387" s="354">
        <f t="shared" si="223"/>
        <v>175.82727290309998</v>
      </c>
      <c r="BQ2387" s="354">
        <f t="shared" si="224"/>
        <v>0</v>
      </c>
      <c r="BR2387" s="354">
        <f t="shared" si="225"/>
        <v>5760.7298316000006</v>
      </c>
      <c r="CG2387" s="198"/>
      <c r="CH2387">
        <f>(Transest!$J$14/HexExtSoy!$K$4)</f>
        <v>0.20257267294641951</v>
      </c>
      <c r="CI2387">
        <f>(HydroProcOil!$K$14/HexExtSoy!$K$4)</f>
        <v>0.10977777777777777</v>
      </c>
      <c r="CJ2387">
        <f>(StarchFerm!$K$24/StarchFerm!$K$4)</f>
        <v>0.33157302630665886</v>
      </c>
      <c r="CY2387" s="198"/>
      <c r="CZ2387">
        <f>BP2387*CH2387*1000*LCI!$E$93</f>
        <v>1344571.9744944847</v>
      </c>
      <c r="DA2387">
        <f>BQ2387*CI2387*1000*(LCI!$E$99)</f>
        <v>0</v>
      </c>
      <c r="DB2387">
        <f>BR2387*CJ2387*1000*(LCI!$E$96)</f>
        <v>51477265.716763929</v>
      </c>
    </row>
    <row r="2388" spans="1:106" x14ac:dyDescent="0.25">
      <c r="A2388" s="197">
        <v>46105</v>
      </c>
      <c r="B2388" s="197" t="s">
        <v>2061</v>
      </c>
      <c r="C2388" s="197" t="s">
        <v>1706</v>
      </c>
      <c r="D2388" s="197">
        <v>-102.470994</v>
      </c>
      <c r="E2388" s="197">
        <v>45.484659999999998</v>
      </c>
      <c r="F2388">
        <v>2.15</v>
      </c>
      <c r="G2388">
        <f t="shared" si="226"/>
        <v>2.15</v>
      </c>
      <c r="H2388" s="198">
        <v>3.41</v>
      </c>
      <c r="Q2388" s="221">
        <f>(Q5473*10000)*TEA!$M$15*10^-6</f>
        <v>32.952044385900003</v>
      </c>
      <c r="R2388" s="221">
        <f>(R5473*10000)*TEA!$O$15*10^-6</f>
        <v>32.952044385900003</v>
      </c>
      <c r="AA2388">
        <f t="shared" si="222"/>
        <v>1</v>
      </c>
      <c r="AB2388" s="197">
        <v>46105</v>
      </c>
      <c r="AC2388" s="197">
        <v>1319</v>
      </c>
      <c r="AD2388" s="197">
        <f t="shared" si="227"/>
        <v>1319</v>
      </c>
      <c r="AE2388" s="197">
        <v>4983</v>
      </c>
      <c r="AJ2388">
        <v>0</v>
      </c>
      <c r="AK2388">
        <v>0</v>
      </c>
      <c r="AU2388" s="198">
        <v>0.27272727299999999</v>
      </c>
      <c r="AV2388" s="6">
        <v>0</v>
      </c>
      <c r="AW2388" s="198">
        <v>0.38356000000000001</v>
      </c>
      <c r="BO2388" s="198"/>
      <c r="BP2388" s="354">
        <f t="shared" si="223"/>
        <v>773.41363713704993</v>
      </c>
      <c r="BQ2388" s="354">
        <f t="shared" si="224"/>
        <v>0</v>
      </c>
      <c r="BR2388" s="354">
        <f t="shared" si="225"/>
        <v>6517.463026800001</v>
      </c>
      <c r="CG2388" s="198"/>
      <c r="CH2388">
        <f>(Transest!$J$14/HexExtSoy!$K$4)</f>
        <v>0.20257267294641951</v>
      </c>
      <c r="CI2388">
        <f>(HydroProcOil!$K$14/HexExtSoy!$K$4)</f>
        <v>0.10977777777777777</v>
      </c>
      <c r="CJ2388">
        <f>(StarchFerm!$K$24/StarchFerm!$K$4)</f>
        <v>0.33157302630665886</v>
      </c>
      <c r="CY2388" s="198"/>
      <c r="CZ2388">
        <f>BP2388*CH2388*1000*LCI!$E$93</f>
        <v>5914385.6582444301</v>
      </c>
      <c r="DA2388">
        <f>BQ2388*CI2388*1000*(LCI!$E$99)</f>
        <v>0</v>
      </c>
      <c r="DB2388">
        <f>BR2388*CJ2388*1000*(LCI!$E$96)</f>
        <v>58239352.623239607</v>
      </c>
    </row>
    <row r="2389" spans="1:106" x14ac:dyDescent="0.25">
      <c r="A2389" s="197">
        <v>46107</v>
      </c>
      <c r="B2389" s="197" t="s">
        <v>2061</v>
      </c>
      <c r="C2389" s="197" t="s">
        <v>2024</v>
      </c>
      <c r="D2389" s="197">
        <v>-99.958005299999996</v>
      </c>
      <c r="E2389" s="197">
        <v>45.057969999999997</v>
      </c>
      <c r="F2389">
        <v>2.16</v>
      </c>
      <c r="G2389">
        <f t="shared" si="226"/>
        <v>2.16</v>
      </c>
      <c r="H2389" s="198">
        <v>7.36</v>
      </c>
      <c r="Q2389" s="221">
        <f>(Q5474*10000)*TEA!$M$15*10^-6</f>
        <v>34.430364290700005</v>
      </c>
      <c r="R2389" s="221">
        <f>(R5474*10000)*TEA!$O$15*10^-6</f>
        <v>34.430364290700005</v>
      </c>
      <c r="AA2389">
        <f t="shared" si="222"/>
        <v>1</v>
      </c>
      <c r="AB2389" s="197">
        <v>46107</v>
      </c>
      <c r="AC2389" s="197">
        <v>33482</v>
      </c>
      <c r="AD2389" s="197">
        <f t="shared" si="227"/>
        <v>33482</v>
      </c>
      <c r="AE2389" s="197">
        <v>33808</v>
      </c>
      <c r="AJ2389">
        <v>0</v>
      </c>
      <c r="AK2389">
        <v>0</v>
      </c>
      <c r="AU2389" s="198">
        <v>0.27272727299999999</v>
      </c>
      <c r="AV2389" s="6">
        <v>0</v>
      </c>
      <c r="AW2389" s="198">
        <v>0.38356000000000001</v>
      </c>
      <c r="BO2389" s="198"/>
      <c r="BP2389" s="354">
        <f t="shared" si="223"/>
        <v>19723.941837905761</v>
      </c>
      <c r="BQ2389" s="354">
        <f t="shared" si="224"/>
        <v>0</v>
      </c>
      <c r="BR2389" s="354">
        <f t="shared" si="225"/>
        <v>95440.038092800009</v>
      </c>
      <c r="CG2389" s="198"/>
      <c r="CH2389">
        <f>(Transest!$J$14/HexExtSoy!$K$4)</f>
        <v>0.20257267294641951</v>
      </c>
      <c r="CI2389">
        <f>(HydroProcOil!$K$14/HexExtSoy!$K$4)</f>
        <v>0.10977777777777777</v>
      </c>
      <c r="CJ2389">
        <f>(StarchFerm!$K$24/StarchFerm!$K$4)</f>
        <v>0.33157302630665886</v>
      </c>
      <c r="CY2389" s="198"/>
      <c r="CZ2389">
        <f>BP2389*CH2389*1000*LCI!$E$93</f>
        <v>150831318.6226967</v>
      </c>
      <c r="DA2389">
        <f>BQ2389*CI2389*1000*(LCI!$E$99)</f>
        <v>0</v>
      </c>
      <c r="DB2389">
        <f>BR2389*CJ2389*1000*(LCI!$E$96)</f>
        <v>852841973.94075489</v>
      </c>
    </row>
    <row r="2390" spans="1:106" x14ac:dyDescent="0.25">
      <c r="A2390" s="197">
        <v>46109</v>
      </c>
      <c r="B2390" s="197" t="s">
        <v>2061</v>
      </c>
      <c r="C2390" s="197" t="s">
        <v>2091</v>
      </c>
      <c r="D2390" s="197">
        <v>-96.936302299999994</v>
      </c>
      <c r="E2390" s="197">
        <v>45.625239999999998</v>
      </c>
      <c r="F2390">
        <v>2.92</v>
      </c>
      <c r="G2390">
        <f t="shared" si="226"/>
        <v>2.92</v>
      </c>
      <c r="H2390" s="198">
        <v>10.55</v>
      </c>
      <c r="Q2390" s="221">
        <f>(Q5475*10000)*TEA!$M$15*10^-6</f>
        <v>32.289102165824993</v>
      </c>
      <c r="R2390" s="221">
        <f>(R5475*10000)*TEA!$O$15*10^-6</f>
        <v>32.289102165824993</v>
      </c>
      <c r="AA2390">
        <f t="shared" si="222"/>
        <v>1</v>
      </c>
      <c r="AB2390" s="197">
        <v>46109</v>
      </c>
      <c r="AC2390" s="197">
        <v>76977</v>
      </c>
      <c r="AD2390" s="197">
        <f t="shared" si="227"/>
        <v>76977</v>
      </c>
      <c r="AE2390" s="197">
        <v>63593</v>
      </c>
      <c r="AJ2390">
        <v>0</v>
      </c>
      <c r="AK2390">
        <v>0</v>
      </c>
      <c r="AU2390" s="198">
        <v>0.27272727299999999</v>
      </c>
      <c r="AV2390" s="6">
        <v>0</v>
      </c>
      <c r="AW2390" s="198">
        <v>0.38356000000000001</v>
      </c>
      <c r="BO2390" s="198"/>
      <c r="BP2390" s="354">
        <f t="shared" si="223"/>
        <v>61301.683697665314</v>
      </c>
      <c r="BQ2390" s="354">
        <f t="shared" si="224"/>
        <v>0</v>
      </c>
      <c r="BR2390" s="354">
        <f t="shared" si="225"/>
        <v>257332.76289400001</v>
      </c>
      <c r="CG2390" s="198"/>
      <c r="CH2390">
        <f>(Transest!$J$14/HexExtSoy!$K$4)</f>
        <v>0.20257267294641951</v>
      </c>
      <c r="CI2390">
        <f>(HydroProcOil!$K$14/HexExtSoy!$K$4)</f>
        <v>0.10977777777777777</v>
      </c>
      <c r="CJ2390">
        <f>(StarchFerm!$K$24/StarchFerm!$K$4)</f>
        <v>0.33157302630665886</v>
      </c>
      <c r="CY2390" s="198"/>
      <c r="CZ2390">
        <f>BP2390*CH2390*1000*LCI!$E$93</f>
        <v>468781233.58388841</v>
      </c>
      <c r="DA2390">
        <f>BQ2390*CI2390*1000*(LCI!$E$99)</f>
        <v>0</v>
      </c>
      <c r="DB2390">
        <f>BR2390*CJ2390*1000*(LCI!$E$96)</f>
        <v>2299498049.7886405</v>
      </c>
    </row>
    <row r="2391" spans="1:106" x14ac:dyDescent="0.25">
      <c r="A2391" s="197">
        <v>46111</v>
      </c>
      <c r="B2391" s="197" t="s">
        <v>2061</v>
      </c>
      <c r="C2391" s="197" t="s">
        <v>2092</v>
      </c>
      <c r="D2391" s="197">
        <v>-98.086742999999998</v>
      </c>
      <c r="E2391" s="197">
        <v>44.024189999999997</v>
      </c>
      <c r="F2391">
        <v>3.16</v>
      </c>
      <c r="G2391">
        <f t="shared" si="226"/>
        <v>3.16</v>
      </c>
      <c r="H2391" s="198">
        <v>8.59</v>
      </c>
      <c r="Q2391" s="221">
        <f>(Q5476*10000)*TEA!$M$15*10^-6</f>
        <v>35.950069479599996</v>
      </c>
      <c r="R2391" s="221">
        <f>(R5476*10000)*TEA!$O$15*10^-6</f>
        <v>35.950069479599996</v>
      </c>
      <c r="AA2391">
        <f t="shared" si="222"/>
        <v>1</v>
      </c>
      <c r="AB2391" s="197">
        <v>46111</v>
      </c>
      <c r="AC2391" s="197">
        <v>22070</v>
      </c>
      <c r="AD2391" s="197">
        <f t="shared" si="227"/>
        <v>22070</v>
      </c>
      <c r="AE2391" s="197">
        <v>23224</v>
      </c>
      <c r="AJ2391">
        <v>0</v>
      </c>
      <c r="AK2391">
        <v>0</v>
      </c>
      <c r="AU2391" s="198">
        <v>0.27272727299999999</v>
      </c>
      <c r="AV2391" s="6">
        <v>0</v>
      </c>
      <c r="AW2391" s="198">
        <v>0.38356000000000001</v>
      </c>
      <c r="BO2391" s="198"/>
      <c r="BP2391" s="354">
        <f t="shared" si="223"/>
        <v>19020.327291747599</v>
      </c>
      <c r="BQ2391" s="354">
        <f t="shared" si="224"/>
        <v>0</v>
      </c>
      <c r="BR2391" s="354">
        <f t="shared" si="225"/>
        <v>76517.980009600011</v>
      </c>
      <c r="CG2391" s="198"/>
      <c r="CH2391">
        <f>(Transest!$J$14/HexExtSoy!$K$4)</f>
        <v>0.20257267294641951</v>
      </c>
      <c r="CI2391">
        <f>(HydroProcOil!$K$14/HexExtSoy!$K$4)</f>
        <v>0.10977777777777777</v>
      </c>
      <c r="CJ2391">
        <f>(StarchFerm!$K$24/StarchFerm!$K$4)</f>
        <v>0.33157302630665886</v>
      </c>
      <c r="CY2391" s="198"/>
      <c r="CZ2391">
        <f>BP2391*CH2391*1000*LCI!$E$93</f>
        <v>145450694.8776404</v>
      </c>
      <c r="DA2391">
        <f>BQ2391*CI2391*1000*(LCI!$E$99)</f>
        <v>0</v>
      </c>
      <c r="DB2391">
        <f>BR2391*CJ2391*1000*(LCI!$E$96)</f>
        <v>683756486.45376575</v>
      </c>
    </row>
    <row r="2392" spans="1:106" x14ac:dyDescent="0.25">
      <c r="A2392" s="197">
        <v>46113</v>
      </c>
      <c r="B2392" s="197" t="s">
        <v>2061</v>
      </c>
      <c r="C2392" s="197" t="s">
        <v>1630</v>
      </c>
      <c r="D2392" s="197">
        <v>-102.555594</v>
      </c>
      <c r="E2392" s="197">
        <v>43.329929999999997</v>
      </c>
      <c r="F2392">
        <v>0</v>
      </c>
      <c r="G2392">
        <f t="shared" si="226"/>
        <v>0</v>
      </c>
      <c r="H2392" s="198">
        <v>0</v>
      </c>
      <c r="Q2392" s="221">
        <f>(Q5477*10000)*TEA!$M$15*10^-6</f>
        <v>35.562348616499996</v>
      </c>
      <c r="R2392" s="221">
        <f>(R5477*10000)*TEA!$O$15*10^-6</f>
        <v>35.562348616499996</v>
      </c>
      <c r="AA2392">
        <f t="shared" si="222"/>
        <v>1</v>
      </c>
      <c r="AB2392" s="197">
        <v>46113</v>
      </c>
      <c r="AC2392" s="197">
        <v>0</v>
      </c>
      <c r="AD2392" s="197">
        <f t="shared" si="227"/>
        <v>0</v>
      </c>
      <c r="AE2392" s="197">
        <v>0</v>
      </c>
      <c r="AJ2392">
        <v>0</v>
      </c>
      <c r="AK2392">
        <v>0</v>
      </c>
      <c r="AU2392" s="198">
        <v>0.27272727299999999</v>
      </c>
      <c r="AV2392" s="6">
        <v>0</v>
      </c>
      <c r="AW2392" s="198">
        <v>0.38356000000000001</v>
      </c>
      <c r="BO2392" s="198"/>
      <c r="BP2392" s="354">
        <f t="shared" si="223"/>
        <v>0</v>
      </c>
      <c r="BQ2392" s="354">
        <f t="shared" si="224"/>
        <v>0</v>
      </c>
      <c r="BR2392" s="354">
        <f t="shared" si="225"/>
        <v>0</v>
      </c>
      <c r="CG2392" s="198"/>
      <c r="CH2392">
        <f>(Transest!$J$14/HexExtSoy!$K$4)</f>
        <v>0.20257267294641951</v>
      </c>
      <c r="CI2392">
        <f>(HydroProcOil!$K$14/HexExtSoy!$K$4)</f>
        <v>0.10977777777777777</v>
      </c>
      <c r="CJ2392">
        <f>(StarchFerm!$K$24/StarchFerm!$K$4)</f>
        <v>0.33157302630665886</v>
      </c>
      <c r="CY2392" s="198"/>
      <c r="CZ2392">
        <f>BP2392*CH2392*1000*LCI!$E$93</f>
        <v>0</v>
      </c>
      <c r="DA2392">
        <f>BQ2392*CI2392*1000*(LCI!$E$99)</f>
        <v>0</v>
      </c>
      <c r="DB2392">
        <f>BR2392*CJ2392*1000*(LCI!$E$96)</f>
        <v>0</v>
      </c>
    </row>
    <row r="2393" spans="1:106" x14ac:dyDescent="0.25">
      <c r="A2393" s="197">
        <v>46115</v>
      </c>
      <c r="B2393" s="197" t="s">
        <v>2061</v>
      </c>
      <c r="C2393" s="197" t="s">
        <v>2093</v>
      </c>
      <c r="D2393" s="197">
        <v>-98.343268399999999</v>
      </c>
      <c r="E2393" s="197">
        <v>44.933149999999998</v>
      </c>
      <c r="F2393">
        <v>2.73</v>
      </c>
      <c r="G2393">
        <f t="shared" si="226"/>
        <v>2.73</v>
      </c>
      <c r="H2393" s="198">
        <v>9.4600000000000009</v>
      </c>
      <c r="Q2393" s="221">
        <f>(Q5478*10000)*TEA!$M$15*10^-6</f>
        <v>34.462705805550002</v>
      </c>
      <c r="R2393" s="221">
        <f>(R5478*10000)*TEA!$O$15*10^-6</f>
        <v>34.462705805550002</v>
      </c>
      <c r="AA2393">
        <f t="shared" si="222"/>
        <v>1</v>
      </c>
      <c r="AB2393" s="197">
        <v>46115</v>
      </c>
      <c r="AC2393" s="197">
        <v>161535</v>
      </c>
      <c r="AD2393" s="197">
        <f t="shared" si="227"/>
        <v>161535</v>
      </c>
      <c r="AE2393" s="197">
        <v>112094</v>
      </c>
      <c r="AJ2393">
        <v>0</v>
      </c>
      <c r="AK2393">
        <v>0</v>
      </c>
      <c r="AU2393" s="198">
        <v>0.27272727299999999</v>
      </c>
      <c r="AV2393" s="6">
        <v>0</v>
      </c>
      <c r="AW2393" s="198">
        <v>0.38356000000000001</v>
      </c>
      <c r="BO2393" s="198"/>
      <c r="BP2393" s="354">
        <f t="shared" si="223"/>
        <v>120270.15012027015</v>
      </c>
      <c r="BQ2393" s="354">
        <f t="shared" si="224"/>
        <v>0</v>
      </c>
      <c r="BR2393" s="354">
        <f t="shared" si="225"/>
        <v>406730.56809439999</v>
      </c>
      <c r="CG2393" s="198"/>
      <c r="CH2393">
        <f>(Transest!$J$14/HexExtSoy!$K$4)</f>
        <v>0.20257267294641951</v>
      </c>
      <c r="CI2393">
        <f>(HydroProcOil!$K$14/HexExtSoy!$K$4)</f>
        <v>0.10977777777777777</v>
      </c>
      <c r="CJ2393">
        <f>(StarchFerm!$K$24/StarchFerm!$K$4)</f>
        <v>0.33157302630665886</v>
      </c>
      <c r="CY2393" s="198"/>
      <c r="CZ2393">
        <f>BP2393*CH2393*1000*LCI!$E$93</f>
        <v>919720078.40376735</v>
      </c>
      <c r="DA2393">
        <f>BQ2393*CI2393*1000*(LCI!$E$99)</f>
        <v>0</v>
      </c>
      <c r="DB2393">
        <f>BR2393*CJ2393*1000*(LCI!$E$96)</f>
        <v>3634500860.3034191</v>
      </c>
    </row>
    <row r="2394" spans="1:106" x14ac:dyDescent="0.25">
      <c r="A2394" s="197">
        <v>46117</v>
      </c>
      <c r="B2394" s="197" t="s">
        <v>2061</v>
      </c>
      <c r="C2394" s="197" t="s">
        <v>2094</v>
      </c>
      <c r="D2394" s="197">
        <v>-100.738049</v>
      </c>
      <c r="E2394" s="197">
        <v>44.4056</v>
      </c>
      <c r="F2394">
        <v>1.43</v>
      </c>
      <c r="G2394">
        <f t="shared" si="226"/>
        <v>1.43</v>
      </c>
      <c r="H2394" s="198">
        <v>4.3</v>
      </c>
      <c r="Q2394" s="221">
        <f>(Q5479*10000)*TEA!$M$15*10^-6</f>
        <v>35.535086302949992</v>
      </c>
      <c r="R2394" s="221">
        <f>(R5479*10000)*TEA!$O$15*10^-6</f>
        <v>35.535086302949992</v>
      </c>
      <c r="AA2394">
        <f t="shared" si="222"/>
        <v>1</v>
      </c>
      <c r="AB2394" s="197">
        <v>46117</v>
      </c>
      <c r="AC2394" s="197">
        <v>960</v>
      </c>
      <c r="AD2394" s="197">
        <f t="shared" si="227"/>
        <v>960</v>
      </c>
      <c r="AE2394" s="197">
        <v>5312</v>
      </c>
      <c r="AJ2394">
        <v>0</v>
      </c>
      <c r="AK2394">
        <v>0</v>
      </c>
      <c r="AU2394" s="198">
        <v>0.27272727299999999</v>
      </c>
      <c r="AV2394" s="6">
        <v>0</v>
      </c>
      <c r="AW2394" s="198">
        <v>0.38356000000000001</v>
      </c>
      <c r="BO2394" s="198"/>
      <c r="BP2394" s="354">
        <f t="shared" si="223"/>
        <v>374.40000037439995</v>
      </c>
      <c r="BQ2394" s="354">
        <f t="shared" si="224"/>
        <v>0</v>
      </c>
      <c r="BR2394" s="354">
        <f t="shared" si="225"/>
        <v>8761.1240959999996</v>
      </c>
      <c r="CG2394" s="198"/>
      <c r="CH2394">
        <f>(Transest!$J$14/HexExtSoy!$K$4)</f>
        <v>0.20257267294641951</v>
      </c>
      <c r="CI2394">
        <f>(HydroProcOil!$K$14/HexExtSoy!$K$4)</f>
        <v>0.10977777777777777</v>
      </c>
      <c r="CJ2394">
        <f>(StarchFerm!$K$24/StarchFerm!$K$4)</f>
        <v>0.33157302630665886</v>
      </c>
      <c r="CY2394" s="198"/>
      <c r="CZ2394">
        <f>BP2394*CH2394*1000*LCI!$E$93</f>
        <v>2863081.1332185958</v>
      </c>
      <c r="DA2394">
        <f>BQ2394*CI2394*1000*(LCI!$E$99)</f>
        <v>0</v>
      </c>
      <c r="DB2394">
        <f>BR2394*CJ2394*1000*(LCI!$E$96)</f>
        <v>78288467.998172641</v>
      </c>
    </row>
    <row r="2395" spans="1:106" x14ac:dyDescent="0.25">
      <c r="A2395" s="197">
        <v>46119</v>
      </c>
      <c r="B2395" s="197" t="s">
        <v>2061</v>
      </c>
      <c r="C2395" s="197" t="s">
        <v>2095</v>
      </c>
      <c r="D2395" s="197">
        <v>-100.13589899999999</v>
      </c>
      <c r="E2395" s="197">
        <v>44.70823</v>
      </c>
      <c r="F2395">
        <v>2.1</v>
      </c>
      <c r="G2395">
        <f t="shared" si="226"/>
        <v>2.1</v>
      </c>
      <c r="H2395" s="198">
        <v>6.75</v>
      </c>
      <c r="Q2395" s="221">
        <f>(Q5480*10000)*TEA!$M$15*10^-6</f>
        <v>35.228405010149999</v>
      </c>
      <c r="R2395" s="221">
        <f>(R5480*10000)*TEA!$O$15*10^-6</f>
        <v>35.228405010149999</v>
      </c>
      <c r="AA2395">
        <f t="shared" ref="AA2395:AA2458" si="228">IF(AB2395=A2395,1,0)</f>
        <v>1</v>
      </c>
      <c r="AB2395" s="197">
        <v>46119</v>
      </c>
      <c r="AC2395" s="197">
        <v>16293</v>
      </c>
      <c r="AD2395" s="197">
        <f t="shared" si="227"/>
        <v>16293</v>
      </c>
      <c r="AE2395" s="197">
        <v>47781</v>
      </c>
      <c r="AJ2395">
        <v>0</v>
      </c>
      <c r="AK2395">
        <v>0</v>
      </c>
      <c r="AU2395" s="198">
        <v>0.27272727299999999</v>
      </c>
      <c r="AV2395" s="6">
        <v>0</v>
      </c>
      <c r="AW2395" s="198">
        <v>0.38356000000000001</v>
      </c>
      <c r="BO2395" s="198"/>
      <c r="BP2395" s="354">
        <f t="shared" si="223"/>
        <v>9331.4454638769002</v>
      </c>
      <c r="BQ2395" s="354">
        <f t="shared" si="224"/>
        <v>0</v>
      </c>
      <c r="BR2395" s="354">
        <f t="shared" si="225"/>
        <v>123706.44243000001</v>
      </c>
      <c r="CG2395" s="198"/>
      <c r="CH2395">
        <f>(Transest!$J$14/HexExtSoy!$K$4)</f>
        <v>0.20257267294641951</v>
      </c>
      <c r="CI2395">
        <f>(HydroProcOil!$K$14/HexExtSoy!$K$4)</f>
        <v>0.10977777777777777</v>
      </c>
      <c r="CJ2395">
        <f>(StarchFerm!$K$24/StarchFerm!$K$4)</f>
        <v>0.33157302630665886</v>
      </c>
      <c r="CY2395" s="198"/>
      <c r="CZ2395">
        <f>BP2395*CH2395*1000*LCI!$E$93</f>
        <v>71358668.340191022</v>
      </c>
      <c r="DA2395">
        <f>BQ2395*CI2395*1000*(LCI!$E$99)</f>
        <v>0</v>
      </c>
      <c r="DB2395">
        <f>BR2395*CJ2395*1000*(LCI!$E$96)</f>
        <v>1105427540.259423</v>
      </c>
    </row>
    <row r="2396" spans="1:106" x14ac:dyDescent="0.25">
      <c r="A2396" s="197">
        <v>46121</v>
      </c>
      <c r="B2396" s="197" t="s">
        <v>2061</v>
      </c>
      <c r="C2396" s="197" t="s">
        <v>1323</v>
      </c>
      <c r="D2396" s="197">
        <v>-100.722317</v>
      </c>
      <c r="E2396" s="197">
        <v>43.187759999999997</v>
      </c>
      <c r="F2396">
        <v>2.2200000000000002</v>
      </c>
      <c r="G2396">
        <f t="shared" si="226"/>
        <v>2.2200000000000002</v>
      </c>
      <c r="H2396" s="198">
        <v>7.1</v>
      </c>
      <c r="Q2396" s="221">
        <f>(Q5481*10000)*TEA!$M$15*10^-6</f>
        <v>36.800183591999996</v>
      </c>
      <c r="R2396" s="221">
        <f>(R5481*10000)*TEA!$O$15*10^-6</f>
        <v>36.800183591999996</v>
      </c>
      <c r="AA2396">
        <f t="shared" si="228"/>
        <v>1</v>
      </c>
      <c r="AB2396" s="197">
        <v>46121</v>
      </c>
      <c r="AC2396" s="197">
        <v>1149</v>
      </c>
      <c r="AD2396" s="197">
        <f t="shared" si="227"/>
        <v>1149</v>
      </c>
      <c r="AE2396" s="197">
        <v>2238</v>
      </c>
      <c r="AJ2396">
        <v>0</v>
      </c>
      <c r="AK2396">
        <v>0</v>
      </c>
      <c r="AU2396" s="198">
        <v>0.27272727299999999</v>
      </c>
      <c r="AV2396" s="6">
        <v>0</v>
      </c>
      <c r="AW2396" s="198">
        <v>0.38356000000000001</v>
      </c>
      <c r="BO2396" s="198"/>
      <c r="BP2396" s="354">
        <f t="shared" si="223"/>
        <v>695.66727342294007</v>
      </c>
      <c r="BQ2396" s="354">
        <f t="shared" si="224"/>
        <v>0</v>
      </c>
      <c r="BR2396" s="354">
        <f t="shared" si="225"/>
        <v>6094.6916879999999</v>
      </c>
      <c r="CG2396" s="198"/>
      <c r="CH2396">
        <f>(Transest!$J$14/HexExtSoy!$K$4)</f>
        <v>0.20257267294641951</v>
      </c>
      <c r="CI2396">
        <f>(HydroProcOil!$K$14/HexExtSoy!$K$4)</f>
        <v>0.10977777777777777</v>
      </c>
      <c r="CJ2396">
        <f>(StarchFerm!$K$24/StarchFerm!$K$4)</f>
        <v>0.33157302630665886</v>
      </c>
      <c r="CY2396" s="198"/>
      <c r="CZ2396">
        <f>BP2396*CH2396*1000*LCI!$E$93</f>
        <v>5319850.009463382</v>
      </c>
      <c r="DA2396">
        <f>BQ2396*CI2396*1000*(LCI!$E$99)</f>
        <v>0</v>
      </c>
      <c r="DB2396">
        <f>BR2396*CJ2396*1000*(LCI!$E$96)</f>
        <v>54461513.151327558</v>
      </c>
    </row>
    <row r="2397" spans="1:106" x14ac:dyDescent="0.25">
      <c r="A2397" s="197">
        <v>46123</v>
      </c>
      <c r="B2397" s="197" t="s">
        <v>2061</v>
      </c>
      <c r="C2397" s="197" t="s">
        <v>2096</v>
      </c>
      <c r="D2397" s="197">
        <v>-99.889382100000006</v>
      </c>
      <c r="E2397" s="197">
        <v>43.340380000000003</v>
      </c>
      <c r="F2397">
        <v>2.06</v>
      </c>
      <c r="G2397">
        <f t="shared" si="226"/>
        <v>2.06</v>
      </c>
      <c r="H2397" s="198">
        <v>4.83</v>
      </c>
      <c r="Q2397" s="221">
        <f>(Q5482*10000)*TEA!$M$15*10^-6</f>
        <v>36.994648759199997</v>
      </c>
      <c r="R2397" s="221">
        <f>(R5482*10000)*TEA!$O$15*10^-6</f>
        <v>36.994648759199997</v>
      </c>
      <c r="AA2397">
        <f t="shared" si="228"/>
        <v>1</v>
      </c>
      <c r="AB2397" s="197">
        <v>46123</v>
      </c>
      <c r="AC2397" s="197">
        <v>19421</v>
      </c>
      <c r="AD2397" s="197">
        <f t="shared" si="227"/>
        <v>19421</v>
      </c>
      <c r="AE2397" s="197">
        <v>27233</v>
      </c>
      <c r="AJ2397">
        <v>0</v>
      </c>
      <c r="AK2397">
        <v>0</v>
      </c>
      <c r="AU2397" s="198">
        <v>0.27272727299999999</v>
      </c>
      <c r="AV2397" s="6">
        <v>0</v>
      </c>
      <c r="AW2397" s="198">
        <v>0.38356000000000001</v>
      </c>
      <c r="BO2397" s="198"/>
      <c r="BP2397" s="354">
        <f t="shared" si="223"/>
        <v>10911.070920001981</v>
      </c>
      <c r="BQ2397" s="354">
        <f t="shared" si="224"/>
        <v>0</v>
      </c>
      <c r="BR2397" s="354">
        <f t="shared" si="225"/>
        <v>50451.714188400008</v>
      </c>
      <c r="CG2397" s="198"/>
      <c r="CH2397">
        <f>(Transest!$J$14/HexExtSoy!$K$4)</f>
        <v>0.20257267294641951</v>
      </c>
      <c r="CI2397">
        <f>(HydroProcOil!$K$14/HexExtSoy!$K$4)</f>
        <v>0.10977777777777777</v>
      </c>
      <c r="CJ2397">
        <f>(StarchFerm!$K$24/StarchFerm!$K$4)</f>
        <v>0.33157302630665886</v>
      </c>
      <c r="CY2397" s="198"/>
      <c r="CZ2397">
        <f>BP2397*CH2397*1000*LCI!$E$93</f>
        <v>83438251.236721307</v>
      </c>
      <c r="DA2397">
        <f>BQ2397*CI2397*1000*(LCI!$E$99)</f>
        <v>0</v>
      </c>
      <c r="DB2397">
        <f>BR2397*CJ2397*1000*(LCI!$E$96)</f>
        <v>450831122.62898219</v>
      </c>
    </row>
    <row r="2398" spans="1:106" x14ac:dyDescent="0.25">
      <c r="A2398" s="197">
        <v>46125</v>
      </c>
      <c r="B2398" s="197" t="s">
        <v>2061</v>
      </c>
      <c r="C2398" s="197" t="s">
        <v>1008</v>
      </c>
      <c r="D2398" s="197">
        <v>-97.138715599999998</v>
      </c>
      <c r="E2398" s="197">
        <v>43.308250000000001</v>
      </c>
      <c r="F2398">
        <v>3.49</v>
      </c>
      <c r="G2398">
        <f t="shared" si="226"/>
        <v>3.49</v>
      </c>
      <c r="H2398" s="198">
        <v>11.3</v>
      </c>
      <c r="Q2398" s="221">
        <f>(Q5483*10000)*TEA!$M$15*10^-6</f>
        <v>35.769344219099999</v>
      </c>
      <c r="R2398" s="221">
        <f>(R5483*10000)*TEA!$O$15*10^-6</f>
        <v>35.769344219099999</v>
      </c>
      <c r="AA2398">
        <f t="shared" si="228"/>
        <v>1</v>
      </c>
      <c r="AB2398" s="197">
        <v>46125</v>
      </c>
      <c r="AC2398" s="197">
        <v>60431</v>
      </c>
      <c r="AD2398" s="197">
        <f t="shared" si="227"/>
        <v>60431</v>
      </c>
      <c r="AE2398" s="197">
        <v>64572</v>
      </c>
      <c r="AJ2398">
        <v>0</v>
      </c>
      <c r="AK2398">
        <v>0</v>
      </c>
      <c r="AU2398" s="198">
        <v>0.27272727299999999</v>
      </c>
      <c r="AV2398" s="6">
        <v>0</v>
      </c>
      <c r="AW2398" s="198">
        <v>0.38356000000000001</v>
      </c>
      <c r="BO2398" s="198"/>
      <c r="BP2398" s="354">
        <f t="shared" si="223"/>
        <v>57519.324602973866</v>
      </c>
      <c r="BQ2398" s="354">
        <f t="shared" si="224"/>
        <v>0</v>
      </c>
      <c r="BR2398" s="354">
        <f t="shared" si="225"/>
        <v>279869.77041600004</v>
      </c>
      <c r="CG2398" s="198"/>
      <c r="CH2398">
        <f>(Transest!$J$14/HexExtSoy!$K$4)</f>
        <v>0.20257267294641951</v>
      </c>
      <c r="CI2398">
        <f>(HydroProcOil!$K$14/HexExtSoy!$K$4)</f>
        <v>0.10977777777777777</v>
      </c>
      <c r="CJ2398">
        <f>(StarchFerm!$K$24/StarchFerm!$K$4)</f>
        <v>0.33157302630665886</v>
      </c>
      <c r="CY2398" s="198"/>
      <c r="CZ2398">
        <f>BP2398*CH2398*1000*LCI!$E$93</f>
        <v>439857085.741368</v>
      </c>
      <c r="DA2398">
        <f>BQ2398*CI2398*1000*(LCI!$E$99)</f>
        <v>0</v>
      </c>
      <c r="DB2398">
        <f>BR2398*CJ2398*1000*(LCI!$E$96)</f>
        <v>2500886338.8743105</v>
      </c>
    </row>
    <row r="2399" spans="1:106" x14ac:dyDescent="0.25">
      <c r="A2399" s="197">
        <v>46127</v>
      </c>
      <c r="B2399" s="197" t="s">
        <v>2061</v>
      </c>
      <c r="C2399" s="197" t="s">
        <v>728</v>
      </c>
      <c r="D2399" s="197">
        <v>-96.647386100000006</v>
      </c>
      <c r="E2399" s="197">
        <v>42.828850000000003</v>
      </c>
      <c r="F2399">
        <v>3.69</v>
      </c>
      <c r="G2399">
        <f t="shared" si="226"/>
        <v>3.69</v>
      </c>
      <c r="H2399" s="198">
        <v>11.27</v>
      </c>
      <c r="Q2399" s="221">
        <f>(Q5484*10000)*TEA!$M$15*10^-6</f>
        <v>36.273882474449998</v>
      </c>
      <c r="R2399" s="221">
        <f>(R5484*10000)*TEA!$O$15*10^-6</f>
        <v>36.273882474449998</v>
      </c>
      <c r="AA2399">
        <f t="shared" si="228"/>
        <v>1</v>
      </c>
      <c r="AB2399" s="197">
        <v>46127</v>
      </c>
      <c r="AC2399" s="197">
        <v>46789</v>
      </c>
      <c r="AD2399" s="197">
        <f t="shared" si="227"/>
        <v>46789</v>
      </c>
      <c r="AE2399" s="197">
        <v>49820</v>
      </c>
      <c r="AJ2399">
        <v>0</v>
      </c>
      <c r="AK2399">
        <v>0</v>
      </c>
      <c r="AU2399" s="198">
        <v>0.27272727299999999</v>
      </c>
      <c r="AV2399" s="6">
        <v>0</v>
      </c>
      <c r="AW2399" s="198">
        <v>0.38356000000000001</v>
      </c>
      <c r="BO2399" s="198"/>
      <c r="BP2399" s="354">
        <f t="shared" si="223"/>
        <v>47086.748228904929</v>
      </c>
      <c r="BQ2399" s="354">
        <f t="shared" si="224"/>
        <v>0</v>
      </c>
      <c r="BR2399" s="354">
        <f t="shared" si="225"/>
        <v>215357.97018400001</v>
      </c>
      <c r="CG2399" s="198"/>
      <c r="CH2399">
        <f>(Transest!$J$14/HexExtSoy!$K$4)</f>
        <v>0.20257267294641951</v>
      </c>
      <c r="CI2399">
        <f>(HydroProcOil!$K$14/HexExtSoy!$K$4)</f>
        <v>0.10977777777777777</v>
      </c>
      <c r="CJ2399">
        <f>(StarchFerm!$K$24/StarchFerm!$K$4)</f>
        <v>0.33157302630665886</v>
      </c>
      <c r="CY2399" s="198"/>
      <c r="CZ2399">
        <f>BP2399*CH2399*1000*LCI!$E$93</f>
        <v>360077938.95293444</v>
      </c>
      <c r="DA2399">
        <f>BQ2399*CI2399*1000*(LCI!$E$99)</f>
        <v>0</v>
      </c>
      <c r="DB2399">
        <f>BR2399*CJ2399*1000*(LCI!$E$96)</f>
        <v>1924415790.9598799</v>
      </c>
    </row>
    <row r="2400" spans="1:106" x14ac:dyDescent="0.25">
      <c r="A2400" s="197">
        <v>46129</v>
      </c>
      <c r="B2400" s="197" t="s">
        <v>2061</v>
      </c>
      <c r="C2400" s="197" t="s">
        <v>2097</v>
      </c>
      <c r="D2400" s="197">
        <v>-100.029976</v>
      </c>
      <c r="E2400" s="197">
        <v>45.424509999999998</v>
      </c>
      <c r="F2400">
        <v>2.39</v>
      </c>
      <c r="G2400">
        <f t="shared" si="226"/>
        <v>2.39</v>
      </c>
      <c r="H2400" s="198">
        <v>8.01</v>
      </c>
      <c r="Q2400" s="221">
        <f>(Q5485*10000)*TEA!$M$15*10^-6</f>
        <v>33.532983463050002</v>
      </c>
      <c r="R2400" s="221">
        <f>(R5485*10000)*TEA!$O$15*10^-6</f>
        <v>33.532983463050002</v>
      </c>
      <c r="AA2400">
        <f t="shared" si="228"/>
        <v>1</v>
      </c>
      <c r="AB2400" s="197">
        <v>46129</v>
      </c>
      <c r="AC2400" s="197">
        <v>27089</v>
      </c>
      <c r="AD2400" s="197">
        <f t="shared" si="227"/>
        <v>27089</v>
      </c>
      <c r="AE2400" s="197">
        <v>25439</v>
      </c>
      <c r="AJ2400">
        <v>0</v>
      </c>
      <c r="AK2400">
        <v>0</v>
      </c>
      <c r="AU2400" s="198">
        <v>0.27272727299999999</v>
      </c>
      <c r="AV2400" s="6">
        <v>0</v>
      </c>
      <c r="AW2400" s="198">
        <v>0.38356000000000001</v>
      </c>
      <c r="BO2400" s="198"/>
      <c r="BP2400" s="354">
        <f t="shared" si="223"/>
        <v>17657.102744929831</v>
      </c>
      <c r="BQ2400" s="354">
        <f t="shared" si="224"/>
        <v>0</v>
      </c>
      <c r="BR2400" s="354">
        <f t="shared" si="225"/>
        <v>78156.636548399998</v>
      </c>
      <c r="CG2400" s="198"/>
      <c r="CH2400">
        <f>(Transest!$J$14/HexExtSoy!$K$4)</f>
        <v>0.20257267294641951</v>
      </c>
      <c r="CI2400">
        <f>(HydroProcOil!$K$14/HexExtSoy!$K$4)</f>
        <v>0.10977777777777777</v>
      </c>
      <c r="CJ2400">
        <f>(StarchFerm!$K$24/StarchFerm!$K$4)</f>
        <v>0.33157302630665886</v>
      </c>
      <c r="CY2400" s="198"/>
      <c r="CZ2400">
        <f>BP2400*CH2400*1000*LCI!$E$93</f>
        <v>135025955.3572574</v>
      </c>
      <c r="DA2400">
        <f>BQ2400*CI2400*1000*(LCI!$E$99)</f>
        <v>0</v>
      </c>
      <c r="DB2400">
        <f>BR2400*CJ2400*1000*(LCI!$E$96)</f>
        <v>698399346.04485536</v>
      </c>
    </row>
    <row r="2401" spans="1:106" x14ac:dyDescent="0.25">
      <c r="A2401" s="197">
        <v>46135</v>
      </c>
      <c r="B2401" s="197" t="s">
        <v>2061</v>
      </c>
      <c r="C2401" s="197" t="s">
        <v>2098</v>
      </c>
      <c r="D2401" s="197">
        <v>-97.394069500000001</v>
      </c>
      <c r="E2401" s="197">
        <v>43.003329999999998</v>
      </c>
      <c r="F2401">
        <v>3.52</v>
      </c>
      <c r="G2401">
        <f t="shared" si="226"/>
        <v>3.52</v>
      </c>
      <c r="H2401" s="198">
        <v>10.82</v>
      </c>
      <c r="Q2401" s="221">
        <f>(Q5486*10000)*TEA!$M$15*10^-6</f>
        <v>36.431532778049998</v>
      </c>
      <c r="R2401" s="221">
        <f>(R5486*10000)*TEA!$O$15*10^-6</f>
        <v>36.431532778049998</v>
      </c>
      <c r="AA2401">
        <f t="shared" si="228"/>
        <v>1</v>
      </c>
      <c r="AB2401" s="197">
        <v>46135</v>
      </c>
      <c r="AC2401" s="197">
        <v>39819</v>
      </c>
      <c r="AD2401" s="197">
        <f t="shared" si="227"/>
        <v>39819</v>
      </c>
      <c r="AE2401" s="197">
        <v>42246</v>
      </c>
      <c r="AJ2401">
        <v>0</v>
      </c>
      <c r="AK2401">
        <v>0</v>
      </c>
      <c r="AU2401" s="198">
        <v>0.27272727299999999</v>
      </c>
      <c r="AV2401" s="6">
        <v>0</v>
      </c>
      <c r="AW2401" s="198">
        <v>0.38356000000000001</v>
      </c>
      <c r="BO2401" s="198"/>
      <c r="BP2401" s="354">
        <f t="shared" si="223"/>
        <v>38226.240038226242</v>
      </c>
      <c r="BQ2401" s="354">
        <f t="shared" si="224"/>
        <v>0</v>
      </c>
      <c r="BR2401" s="354">
        <f t="shared" si="225"/>
        <v>175325.9357232</v>
      </c>
      <c r="CG2401" s="198"/>
      <c r="CH2401">
        <f>(Transest!$J$14/HexExtSoy!$K$4)</f>
        <v>0.20257267294641951</v>
      </c>
      <c r="CI2401">
        <f>(HydroProcOil!$K$14/HexExtSoy!$K$4)</f>
        <v>0.10977777777777777</v>
      </c>
      <c r="CJ2401">
        <f>(StarchFerm!$K$24/StarchFerm!$K$4)</f>
        <v>0.33157302630665886</v>
      </c>
      <c r="CY2401" s="198"/>
      <c r="CZ2401">
        <f>BP2401*CH2401*1000*LCI!$E$93</f>
        <v>292320583.70161867</v>
      </c>
      <c r="DA2401">
        <f>BQ2401*CI2401*1000*(LCI!$E$99)</f>
        <v>0</v>
      </c>
      <c r="DB2401">
        <f>BR2401*CJ2401*1000*(LCI!$E$96)</f>
        <v>1566693812.0853913</v>
      </c>
    </row>
    <row r="2402" spans="1:106" x14ac:dyDescent="0.25">
      <c r="A2402" s="197">
        <v>46137</v>
      </c>
      <c r="B2402" s="197" t="s">
        <v>2061</v>
      </c>
      <c r="C2402" s="197" t="s">
        <v>2099</v>
      </c>
      <c r="D2402" s="197">
        <v>-101.66555700000001</v>
      </c>
      <c r="E2402" s="197">
        <v>44.975679999999997</v>
      </c>
      <c r="F2402">
        <v>1.22</v>
      </c>
      <c r="G2402">
        <f t="shared" si="226"/>
        <v>1.22</v>
      </c>
      <c r="H2402" s="198">
        <v>4.42</v>
      </c>
      <c r="Q2402" s="221">
        <f>(Q5487*10000)*TEA!$M$15*10^-6</f>
        <v>33.936016105349992</v>
      </c>
      <c r="R2402" s="221">
        <f>(R5487*10000)*TEA!$O$15*10^-6</f>
        <v>33.936016105349992</v>
      </c>
      <c r="AA2402">
        <f t="shared" si="228"/>
        <v>1</v>
      </c>
      <c r="AB2402" s="197">
        <v>46137</v>
      </c>
      <c r="AC2402" s="197">
        <v>7224</v>
      </c>
      <c r="AD2402" s="197">
        <f t="shared" si="227"/>
        <v>7224</v>
      </c>
      <c r="AE2402" s="197">
        <v>7589</v>
      </c>
      <c r="AJ2402">
        <v>0</v>
      </c>
      <c r="AK2402">
        <v>0</v>
      </c>
      <c r="AU2402" s="198">
        <v>0.27272727299999999</v>
      </c>
      <c r="AV2402" s="6">
        <v>0</v>
      </c>
      <c r="AW2402" s="198">
        <v>0.38356000000000001</v>
      </c>
      <c r="BO2402" s="198"/>
      <c r="BP2402" s="354">
        <f t="shared" si="223"/>
        <v>2403.6218205854402</v>
      </c>
      <c r="BQ2402" s="354">
        <f t="shared" si="224"/>
        <v>0</v>
      </c>
      <c r="BR2402" s="354">
        <f t="shared" si="225"/>
        <v>12865.8988328</v>
      </c>
      <c r="CG2402" s="198"/>
      <c r="CH2402">
        <f>(Transest!$J$14/HexExtSoy!$K$4)</f>
        <v>0.20257267294641951</v>
      </c>
      <c r="CI2402">
        <f>(HydroProcOil!$K$14/HexExtSoy!$K$4)</f>
        <v>0.10977777777777777</v>
      </c>
      <c r="CJ2402">
        <f>(StarchFerm!$K$24/StarchFerm!$K$4)</f>
        <v>0.33157302630665886</v>
      </c>
      <c r="CY2402" s="198"/>
      <c r="CZ2402">
        <f>BP2402*CH2402*1000*LCI!$E$93</f>
        <v>18380780.659799527</v>
      </c>
      <c r="DA2402">
        <f>BQ2402*CI2402*1000*(LCI!$E$99)</f>
        <v>0</v>
      </c>
      <c r="DB2402">
        <f>BR2402*CJ2402*1000*(LCI!$E$96)</f>
        <v>114968296.07735643</v>
      </c>
    </row>
    <row r="2403" spans="1:106" x14ac:dyDescent="0.25">
      <c r="A2403" s="197">
        <v>47001</v>
      </c>
      <c r="B2403" s="197" t="s">
        <v>2100</v>
      </c>
      <c r="C2403" s="197" t="s">
        <v>1204</v>
      </c>
      <c r="D2403" s="197">
        <v>-84.188045000000002</v>
      </c>
      <c r="E2403" s="197">
        <v>36.121189999999999</v>
      </c>
      <c r="F2403">
        <v>0.67</v>
      </c>
      <c r="G2403">
        <f t="shared" si="226"/>
        <v>0.67</v>
      </c>
      <c r="H2403" s="198">
        <v>0</v>
      </c>
      <c r="Q2403" s="221">
        <f>(Q5488*10000)*TEA!$M$15*10^-6</f>
        <v>43.953744821850002</v>
      </c>
      <c r="R2403" s="221">
        <f>(R5488*10000)*TEA!$O$15*10^-6</f>
        <v>43.953744821850002</v>
      </c>
      <c r="AA2403">
        <f t="shared" si="228"/>
        <v>1</v>
      </c>
      <c r="AB2403" s="197">
        <v>47001</v>
      </c>
      <c r="AC2403" s="197">
        <v>1</v>
      </c>
      <c r="AD2403" s="197">
        <f t="shared" si="227"/>
        <v>1</v>
      </c>
      <c r="AE2403" s="197">
        <v>22</v>
      </c>
      <c r="AJ2403">
        <v>0</v>
      </c>
      <c r="AK2403">
        <v>0</v>
      </c>
      <c r="AU2403" s="198">
        <v>0.27272727299999999</v>
      </c>
      <c r="AV2403" s="6">
        <v>0</v>
      </c>
      <c r="AW2403" s="198">
        <v>0.38356000000000001</v>
      </c>
      <c r="BO2403" s="198"/>
      <c r="BP2403" s="354">
        <f t="shared" si="223"/>
        <v>0.18272727291000002</v>
      </c>
      <c r="BQ2403" s="354">
        <f t="shared" si="224"/>
        <v>0</v>
      </c>
      <c r="BR2403" s="354">
        <f t="shared" si="225"/>
        <v>0</v>
      </c>
      <c r="CG2403" s="198"/>
      <c r="CH2403">
        <f>(Transest!$J$14/HexExtSoy!$K$4)</f>
        <v>0.20257267294641951</v>
      </c>
      <c r="CI2403">
        <f>(HydroProcOil!$K$14/HexExtSoy!$K$4)</f>
        <v>0.10977777777777777</v>
      </c>
      <c r="CJ2403">
        <f>(StarchFerm!$K$24/StarchFerm!$K$4)</f>
        <v>0.33157302630665886</v>
      </c>
      <c r="CY2403" s="198"/>
      <c r="CZ2403">
        <f>BP2403*CH2403*1000*LCI!$E$93</f>
        <v>1397.3370915329688</v>
      </c>
      <c r="DA2403">
        <f>BQ2403*CI2403*1000*(LCI!$E$99)</f>
        <v>0</v>
      </c>
      <c r="DB2403">
        <f>BR2403*CJ2403*1000*(LCI!$E$96)</f>
        <v>0</v>
      </c>
    </row>
    <row r="2404" spans="1:106" x14ac:dyDescent="0.25">
      <c r="A2404" s="197">
        <v>47003</v>
      </c>
      <c r="B2404" s="197" t="s">
        <v>2100</v>
      </c>
      <c r="C2404" s="197" t="s">
        <v>1999</v>
      </c>
      <c r="D2404" s="197">
        <v>-86.458885100000003</v>
      </c>
      <c r="E2404" s="197">
        <v>35.52599</v>
      </c>
      <c r="F2404">
        <v>3.1</v>
      </c>
      <c r="G2404">
        <f t="shared" si="226"/>
        <v>3.1</v>
      </c>
      <c r="H2404" s="198">
        <v>11.45</v>
      </c>
      <c r="Q2404" s="221">
        <f>(Q5489*10000)*TEA!$M$15*10^-6</f>
        <v>50.323320828900002</v>
      </c>
      <c r="R2404" s="221">
        <f>(R5489*10000)*TEA!$O$15*10^-6</f>
        <v>50.323320828900002</v>
      </c>
      <c r="AA2404">
        <f t="shared" si="228"/>
        <v>1</v>
      </c>
      <c r="AB2404" s="197">
        <v>47003</v>
      </c>
      <c r="AC2404" s="197">
        <v>8049</v>
      </c>
      <c r="AD2404" s="197">
        <f t="shared" si="227"/>
        <v>8049</v>
      </c>
      <c r="AE2404" s="197">
        <v>3512</v>
      </c>
      <c r="AJ2404">
        <v>0</v>
      </c>
      <c r="AK2404">
        <v>0</v>
      </c>
      <c r="AU2404" s="198">
        <v>0.27272727299999999</v>
      </c>
      <c r="AV2404" s="6">
        <v>0</v>
      </c>
      <c r="AW2404" s="198">
        <v>0.38356000000000001</v>
      </c>
      <c r="BO2404" s="198"/>
      <c r="BP2404" s="354">
        <f t="shared" si="223"/>
        <v>6805.0636431686999</v>
      </c>
      <c r="BQ2404" s="354">
        <f t="shared" si="224"/>
        <v>0</v>
      </c>
      <c r="BR2404" s="354">
        <f t="shared" si="225"/>
        <v>15423.868143999998</v>
      </c>
      <c r="CG2404" s="198"/>
      <c r="CH2404">
        <f>(Transest!$J$14/HexExtSoy!$K$4)</f>
        <v>0.20257267294641951</v>
      </c>
      <c r="CI2404">
        <f>(HydroProcOil!$K$14/HexExtSoy!$K$4)</f>
        <v>0.10977777777777777</v>
      </c>
      <c r="CJ2404">
        <f>(StarchFerm!$K$24/StarchFerm!$K$4)</f>
        <v>0.33157302630665886</v>
      </c>
      <c r="CY2404" s="198"/>
      <c r="CZ2404">
        <f>BP2404*CH2404*1000*LCI!$E$93</f>
        <v>52039127.424211159</v>
      </c>
      <c r="DA2404">
        <f>BQ2404*CI2404*1000*(LCI!$E$99)</f>
        <v>0</v>
      </c>
      <c r="DB2404">
        <f>BR2404*CJ2404*1000*(LCI!$E$96)</f>
        <v>137826036.29035255</v>
      </c>
    </row>
    <row r="2405" spans="1:106" x14ac:dyDescent="0.25">
      <c r="A2405" s="197">
        <v>47005</v>
      </c>
      <c r="B2405" s="197" t="s">
        <v>2100</v>
      </c>
      <c r="C2405" s="197" t="s">
        <v>679</v>
      </c>
      <c r="D2405" s="197">
        <v>-88.073291299999994</v>
      </c>
      <c r="E2405" s="197">
        <v>36.075969999999998</v>
      </c>
      <c r="F2405">
        <v>2.4500000000000002</v>
      </c>
      <c r="G2405">
        <f t="shared" si="226"/>
        <v>2.4500000000000002</v>
      </c>
      <c r="H2405" s="198">
        <v>8.58</v>
      </c>
      <c r="Q2405" s="221">
        <f>(Q5490*10000)*TEA!$M$15*10^-6</f>
        <v>49.813655674050004</v>
      </c>
      <c r="R2405" s="221">
        <f>(R5490*10000)*TEA!$O$15*10^-6</f>
        <v>49.813655674050004</v>
      </c>
      <c r="AA2405">
        <f t="shared" si="228"/>
        <v>1</v>
      </c>
      <c r="AB2405" s="197">
        <v>47005</v>
      </c>
      <c r="AC2405" s="197">
        <v>4660</v>
      </c>
      <c r="AD2405" s="197">
        <f t="shared" si="227"/>
        <v>4660</v>
      </c>
      <c r="AE2405" s="197">
        <v>928</v>
      </c>
      <c r="AJ2405">
        <v>0</v>
      </c>
      <c r="AK2405">
        <v>0</v>
      </c>
      <c r="AU2405" s="198">
        <v>0.27272727299999999</v>
      </c>
      <c r="AV2405" s="6">
        <v>0</v>
      </c>
      <c r="AW2405" s="198">
        <v>0.38356000000000001</v>
      </c>
      <c r="BO2405" s="198"/>
      <c r="BP2405" s="354">
        <f t="shared" si="223"/>
        <v>3113.7272758409999</v>
      </c>
      <c r="BQ2405" s="354">
        <f t="shared" si="224"/>
        <v>0</v>
      </c>
      <c r="BR2405" s="354">
        <f t="shared" si="225"/>
        <v>3053.9967744</v>
      </c>
      <c r="CG2405" s="198"/>
      <c r="CH2405">
        <f>(Transest!$J$14/HexExtSoy!$K$4)</f>
        <v>0.20257267294641951</v>
      </c>
      <c r="CI2405">
        <f>(HydroProcOil!$K$14/HexExtSoy!$K$4)</f>
        <v>0.10977777777777777</v>
      </c>
      <c r="CJ2405">
        <f>(StarchFerm!$K$24/StarchFerm!$K$4)</f>
        <v>0.33157302630665886</v>
      </c>
      <c r="CY2405" s="198"/>
      <c r="CZ2405">
        <f>BP2405*CH2405*1000*LCI!$E$93</f>
        <v>23811041.155271497</v>
      </c>
      <c r="DA2405">
        <f>BQ2405*CI2405*1000*(LCI!$E$99)</f>
        <v>0</v>
      </c>
      <c r="DB2405">
        <f>BR2405*CJ2405*1000*(LCI!$E$96)</f>
        <v>27290188.578460794</v>
      </c>
    </row>
    <row r="2406" spans="1:106" x14ac:dyDescent="0.25">
      <c r="A2406" s="197">
        <v>47007</v>
      </c>
      <c r="B2406" s="197" t="s">
        <v>2100</v>
      </c>
      <c r="C2406" s="197" t="s">
        <v>2101</v>
      </c>
      <c r="D2406" s="197">
        <v>-85.205981300000005</v>
      </c>
      <c r="E2406" s="197">
        <v>35.600850000000001</v>
      </c>
      <c r="F2406">
        <v>3.16</v>
      </c>
      <c r="G2406">
        <f t="shared" si="226"/>
        <v>3.16</v>
      </c>
      <c r="H2406" s="198">
        <v>9.2799999999999994</v>
      </c>
      <c r="Q2406" s="221">
        <f>(Q5491*10000)*TEA!$M$15*10^-6</f>
        <v>49.269813576299995</v>
      </c>
      <c r="R2406" s="221">
        <f>(R5491*10000)*TEA!$O$15*10^-6</f>
        <v>49.269813576299995</v>
      </c>
      <c r="AA2406">
        <f t="shared" si="228"/>
        <v>1</v>
      </c>
      <c r="AB2406" s="197">
        <v>47007</v>
      </c>
      <c r="AC2406" s="197">
        <v>506</v>
      </c>
      <c r="AD2406" s="197">
        <f t="shared" si="227"/>
        <v>506</v>
      </c>
      <c r="AE2406" s="197">
        <v>940</v>
      </c>
      <c r="AJ2406">
        <v>0</v>
      </c>
      <c r="AK2406">
        <v>0</v>
      </c>
      <c r="AU2406" s="198">
        <v>0.27272727299999999</v>
      </c>
      <c r="AV2406" s="6">
        <v>0</v>
      </c>
      <c r="AW2406" s="198">
        <v>0.38356000000000001</v>
      </c>
      <c r="BO2406" s="198"/>
      <c r="BP2406" s="354">
        <f t="shared" si="223"/>
        <v>436.08000043608001</v>
      </c>
      <c r="BQ2406" s="354">
        <f t="shared" si="224"/>
        <v>0</v>
      </c>
      <c r="BR2406" s="354">
        <f t="shared" si="225"/>
        <v>3345.8705919999998</v>
      </c>
      <c r="CG2406" s="198"/>
      <c r="CH2406">
        <f>(Transest!$J$14/HexExtSoy!$K$4)</f>
        <v>0.20257267294641951</v>
      </c>
      <c r="CI2406">
        <f>(HydroProcOil!$K$14/HexExtSoy!$K$4)</f>
        <v>0.10977777777777777</v>
      </c>
      <c r="CJ2406">
        <f>(StarchFerm!$K$24/StarchFerm!$K$4)</f>
        <v>0.33157302630665886</v>
      </c>
      <c r="CY2406" s="198"/>
      <c r="CZ2406">
        <f>BP2406*CH2406*1000*LCI!$E$93</f>
        <v>3334755.3968321723</v>
      </c>
      <c r="DA2406">
        <f>BQ2406*CI2406*1000*(LCI!$E$99)</f>
        <v>0</v>
      </c>
      <c r="DB2406">
        <f>BR2406*CJ2406*1000*(LCI!$E$96)</f>
        <v>29898341.799246095</v>
      </c>
    </row>
    <row r="2407" spans="1:106" x14ac:dyDescent="0.25">
      <c r="A2407" s="197">
        <v>47009</v>
      </c>
      <c r="B2407" s="197" t="s">
        <v>2100</v>
      </c>
      <c r="C2407" s="197" t="s">
        <v>595</v>
      </c>
      <c r="D2407" s="197">
        <v>-83.922778800000003</v>
      </c>
      <c r="E2407" s="197">
        <v>35.689120000000003</v>
      </c>
      <c r="F2407">
        <v>2.91</v>
      </c>
      <c r="G2407">
        <f t="shared" si="226"/>
        <v>2.91</v>
      </c>
      <c r="H2407" s="198">
        <v>8.6300000000000008</v>
      </c>
      <c r="Q2407" s="221">
        <f>(Q5492*10000)*TEA!$M$15*10^-6</f>
        <v>42.791994979649999</v>
      </c>
      <c r="R2407" s="221">
        <f>(R5492*10000)*TEA!$O$15*10^-6</f>
        <v>42.791994979649999</v>
      </c>
      <c r="AA2407">
        <f t="shared" si="228"/>
        <v>1</v>
      </c>
      <c r="AB2407" s="197">
        <v>47009</v>
      </c>
      <c r="AC2407" s="197">
        <v>955</v>
      </c>
      <c r="AD2407" s="197">
        <f t="shared" si="227"/>
        <v>955</v>
      </c>
      <c r="AE2407" s="197">
        <v>505</v>
      </c>
      <c r="AJ2407">
        <v>0</v>
      </c>
      <c r="AK2407">
        <v>0</v>
      </c>
      <c r="AU2407" s="198">
        <v>0.27272727299999999</v>
      </c>
      <c r="AV2407" s="6">
        <v>0</v>
      </c>
      <c r="AW2407" s="198">
        <v>0.38356000000000001</v>
      </c>
      <c r="BO2407" s="198"/>
      <c r="BP2407" s="354">
        <f t="shared" si="223"/>
        <v>757.92272803064998</v>
      </c>
      <c r="BQ2407" s="354">
        <f t="shared" si="224"/>
        <v>0</v>
      </c>
      <c r="BR2407" s="354">
        <f t="shared" si="225"/>
        <v>1671.6120140000003</v>
      </c>
      <c r="CG2407" s="198"/>
      <c r="CH2407">
        <f>(Transest!$J$14/HexExtSoy!$K$4)</f>
        <v>0.20257267294641951</v>
      </c>
      <c r="CI2407">
        <f>(HydroProcOil!$K$14/HexExtSoy!$K$4)</f>
        <v>0.10977777777777777</v>
      </c>
      <c r="CJ2407">
        <f>(StarchFerm!$K$24/StarchFerm!$K$4)</f>
        <v>0.33157302630665886</v>
      </c>
      <c r="CY2407" s="198"/>
      <c r="CZ2407">
        <f>BP2407*CH2407*1000*LCI!$E$93</f>
        <v>5795924.8421264114</v>
      </c>
      <c r="DA2407">
        <f>BQ2407*CI2407*1000*(LCI!$E$99)</f>
        <v>0</v>
      </c>
      <c r="DB2407">
        <f>BR2407*CJ2407*1000*(LCI!$E$96)</f>
        <v>14937346.193184197</v>
      </c>
    </row>
    <row r="2408" spans="1:106" x14ac:dyDescent="0.25">
      <c r="A2408" s="197">
        <v>47011</v>
      </c>
      <c r="B2408" s="197" t="s">
        <v>2100</v>
      </c>
      <c r="C2408" s="197" t="s">
        <v>681</v>
      </c>
      <c r="D2408" s="197">
        <v>-84.862265699999995</v>
      </c>
      <c r="E2408" s="197">
        <v>35.151499999999999</v>
      </c>
      <c r="F2408">
        <v>2.76</v>
      </c>
      <c r="G2408">
        <f t="shared" si="226"/>
        <v>2.76</v>
      </c>
      <c r="H2408" s="198">
        <v>8.6199999999999992</v>
      </c>
      <c r="Q2408" s="221">
        <f>(Q5493*10000)*TEA!$M$15*10^-6</f>
        <v>49.602763305899998</v>
      </c>
      <c r="R2408" s="221">
        <f>(R5493*10000)*TEA!$O$15*10^-6</f>
        <v>49.602763305899998</v>
      </c>
      <c r="AA2408">
        <f t="shared" si="228"/>
        <v>1</v>
      </c>
      <c r="AB2408" s="197">
        <v>47011</v>
      </c>
      <c r="AC2408" s="197">
        <v>1554</v>
      </c>
      <c r="AD2408" s="197">
        <f t="shared" si="227"/>
        <v>1554</v>
      </c>
      <c r="AE2408" s="197">
        <v>482</v>
      </c>
      <c r="AJ2408">
        <v>0</v>
      </c>
      <c r="AK2408">
        <v>0</v>
      </c>
      <c r="AU2408" s="198">
        <v>0.27272727299999999</v>
      </c>
      <c r="AV2408" s="6">
        <v>0</v>
      </c>
      <c r="AW2408" s="198">
        <v>0.38356000000000001</v>
      </c>
      <c r="BO2408" s="198"/>
      <c r="BP2408" s="354">
        <f t="shared" si="223"/>
        <v>1169.73818298792</v>
      </c>
      <c r="BQ2408" s="354">
        <f t="shared" si="224"/>
        <v>0</v>
      </c>
      <c r="BR2408" s="354">
        <f t="shared" si="225"/>
        <v>1593.6304303999998</v>
      </c>
      <c r="CG2408" s="198"/>
      <c r="CH2408">
        <f>(Transest!$J$14/HexExtSoy!$K$4)</f>
        <v>0.20257267294641951</v>
      </c>
      <c r="CI2408">
        <f>(HydroProcOil!$K$14/HexExtSoy!$K$4)</f>
        <v>0.10977777777777777</v>
      </c>
      <c r="CJ2408">
        <f>(StarchFerm!$K$24/StarchFerm!$K$4)</f>
        <v>0.33157302630665886</v>
      </c>
      <c r="CY2408" s="198"/>
      <c r="CZ2408">
        <f>BP2408*CH2408*1000*LCI!$E$93</f>
        <v>8945126.3866694979</v>
      </c>
      <c r="DA2408">
        <f>BQ2408*CI2408*1000*(LCI!$E$99)</f>
        <v>0</v>
      </c>
      <c r="DB2408">
        <f>BR2408*CJ2408*1000*(LCI!$E$96)</f>
        <v>14240511.101565896</v>
      </c>
    </row>
    <row r="2409" spans="1:106" x14ac:dyDescent="0.25">
      <c r="A2409" s="197">
        <v>47013</v>
      </c>
      <c r="B2409" s="197" t="s">
        <v>2100</v>
      </c>
      <c r="C2409" s="197" t="s">
        <v>1284</v>
      </c>
      <c r="D2409" s="197">
        <v>-84.145010600000006</v>
      </c>
      <c r="E2409" s="197">
        <v>36.394539999999999</v>
      </c>
      <c r="F2409">
        <v>0</v>
      </c>
      <c r="G2409">
        <f t="shared" si="226"/>
        <v>0</v>
      </c>
      <c r="H2409" s="198">
        <v>8.7799999999999994</v>
      </c>
      <c r="Q2409" s="221">
        <f>(Q5494*10000)*TEA!$M$15*10^-6</f>
        <v>43.833184369199998</v>
      </c>
      <c r="R2409" s="221">
        <f>(R5494*10000)*TEA!$O$15*10^-6</f>
        <v>43.833184369199998</v>
      </c>
      <c r="AA2409">
        <f t="shared" si="228"/>
        <v>1</v>
      </c>
      <c r="AB2409" s="197">
        <v>47013</v>
      </c>
      <c r="AC2409" s="197">
        <v>0</v>
      </c>
      <c r="AD2409" s="197">
        <f t="shared" si="227"/>
        <v>0</v>
      </c>
      <c r="AE2409" s="197">
        <v>41</v>
      </c>
      <c r="AJ2409">
        <v>0</v>
      </c>
      <c r="AK2409">
        <v>0</v>
      </c>
      <c r="AU2409" s="198">
        <v>0.27272727299999999</v>
      </c>
      <c r="AV2409" s="6">
        <v>0</v>
      </c>
      <c r="AW2409" s="198">
        <v>0.38356000000000001</v>
      </c>
      <c r="BO2409" s="198"/>
      <c r="BP2409" s="354">
        <f t="shared" si="223"/>
        <v>0</v>
      </c>
      <c r="BQ2409" s="354">
        <f t="shared" si="224"/>
        <v>0</v>
      </c>
      <c r="BR2409" s="354">
        <f t="shared" si="225"/>
        <v>138.07392879999998</v>
      </c>
      <c r="CG2409" s="198"/>
      <c r="CH2409">
        <f>(Transest!$J$14/HexExtSoy!$K$4)</f>
        <v>0.20257267294641951</v>
      </c>
      <c r="CI2409">
        <f>(HydroProcOil!$K$14/HexExtSoy!$K$4)</f>
        <v>0.10977777777777777</v>
      </c>
      <c r="CJ2409">
        <f>(StarchFerm!$K$24/StarchFerm!$K$4)</f>
        <v>0.33157302630665886</v>
      </c>
      <c r="CY2409" s="198"/>
      <c r="CZ2409">
        <f>BP2409*CH2409*1000*LCI!$E$93</f>
        <v>0</v>
      </c>
      <c r="DA2409">
        <f>BQ2409*CI2409*1000*(LCI!$E$99)</f>
        <v>0</v>
      </c>
      <c r="DB2409">
        <f>BR2409*CJ2409*1000*(LCI!$E$96)</f>
        <v>1233813.8619878723</v>
      </c>
    </row>
    <row r="2410" spans="1:106" x14ac:dyDescent="0.25">
      <c r="A2410" s="197">
        <v>47015</v>
      </c>
      <c r="B2410" s="197" t="s">
        <v>2100</v>
      </c>
      <c r="C2410" s="197" t="s">
        <v>2102</v>
      </c>
      <c r="D2410" s="197">
        <v>-86.052098400000006</v>
      </c>
      <c r="E2410" s="197">
        <v>35.813360000000003</v>
      </c>
      <c r="F2410">
        <v>3.24</v>
      </c>
      <c r="G2410">
        <f t="shared" si="226"/>
        <v>3.24</v>
      </c>
      <c r="H2410" s="198">
        <v>10.08</v>
      </c>
      <c r="Q2410" s="221">
        <f>(Q5495*10000)*TEA!$M$15*10^-6</f>
        <v>49.626090517950004</v>
      </c>
      <c r="R2410" s="221">
        <f>(R5495*10000)*TEA!$O$15*10^-6</f>
        <v>49.626090517950004</v>
      </c>
      <c r="AA2410">
        <f t="shared" si="228"/>
        <v>1</v>
      </c>
      <c r="AB2410" s="197">
        <v>47015</v>
      </c>
      <c r="AC2410" s="197">
        <v>6143</v>
      </c>
      <c r="AD2410" s="197">
        <f t="shared" si="227"/>
        <v>6143</v>
      </c>
      <c r="AE2410" s="197">
        <v>2391</v>
      </c>
      <c r="AJ2410">
        <v>0</v>
      </c>
      <c r="AK2410">
        <v>0</v>
      </c>
      <c r="AU2410" s="198">
        <v>0.27272727299999999</v>
      </c>
      <c r="AV2410" s="6">
        <v>0</v>
      </c>
      <c r="AW2410" s="198">
        <v>0.38356000000000001</v>
      </c>
      <c r="BO2410" s="198"/>
      <c r="BP2410" s="354">
        <f t="shared" si="223"/>
        <v>5428.1781872463598</v>
      </c>
      <c r="BQ2410" s="354">
        <f t="shared" si="224"/>
        <v>0</v>
      </c>
      <c r="BR2410" s="354">
        <f t="shared" si="225"/>
        <v>9244.2869568000006</v>
      </c>
      <c r="CG2410" s="198"/>
      <c r="CH2410">
        <f>(Transest!$J$14/HexExtSoy!$K$4)</f>
        <v>0.20257267294641951</v>
      </c>
      <c r="CI2410">
        <f>(HydroProcOil!$K$14/HexExtSoy!$K$4)</f>
        <v>0.10977777777777777</v>
      </c>
      <c r="CJ2410">
        <f>(StarchFerm!$K$24/StarchFerm!$K$4)</f>
        <v>0.33157302630665886</v>
      </c>
      <c r="CY2410" s="198"/>
      <c r="CZ2410">
        <f>BP2410*CH2410*1000*LCI!$E$93</f>
        <v>41509921.31440293</v>
      </c>
      <c r="DA2410">
        <f>BQ2410*CI2410*1000*(LCI!$E$99)</f>
        <v>0</v>
      </c>
      <c r="DB2410">
        <f>BR2410*CJ2410*1000*(LCI!$E$96)</f>
        <v>82605959.652344778</v>
      </c>
    </row>
    <row r="2411" spans="1:106" x14ac:dyDescent="0.25">
      <c r="A2411" s="197">
        <v>47017</v>
      </c>
      <c r="B2411" s="197" t="s">
        <v>2100</v>
      </c>
      <c r="C2411" s="197" t="s">
        <v>682</v>
      </c>
      <c r="D2411" s="197">
        <v>-88.4525024</v>
      </c>
      <c r="E2411" s="197">
        <v>35.970419999999997</v>
      </c>
      <c r="F2411">
        <v>3.11</v>
      </c>
      <c r="G2411">
        <f t="shared" si="226"/>
        <v>3.11</v>
      </c>
      <c r="H2411" s="198">
        <v>10.35</v>
      </c>
      <c r="Q2411" s="221">
        <f>(Q5496*10000)*TEA!$M$15*10^-6</f>
        <v>50.103771401700001</v>
      </c>
      <c r="R2411" s="221">
        <f>(R5496*10000)*TEA!$O$15*10^-6</f>
        <v>50.103771401700001</v>
      </c>
      <c r="AA2411">
        <f t="shared" si="228"/>
        <v>1</v>
      </c>
      <c r="AB2411" s="197">
        <v>47017</v>
      </c>
      <c r="AC2411" s="197">
        <v>12635</v>
      </c>
      <c r="AD2411" s="197">
        <f t="shared" si="227"/>
        <v>12635</v>
      </c>
      <c r="AE2411" s="197">
        <v>11502</v>
      </c>
      <c r="AJ2411">
        <v>0</v>
      </c>
      <c r="AK2411">
        <v>0</v>
      </c>
      <c r="AU2411" s="198">
        <v>0.27272727299999999</v>
      </c>
      <c r="AV2411" s="6">
        <v>0</v>
      </c>
      <c r="AW2411" s="198">
        <v>0.38356000000000001</v>
      </c>
      <c r="BO2411" s="198"/>
      <c r="BP2411" s="354">
        <f t="shared" si="223"/>
        <v>10716.777283444049</v>
      </c>
      <c r="BQ2411" s="354">
        <f t="shared" si="224"/>
        <v>0</v>
      </c>
      <c r="BR2411" s="354">
        <f t="shared" si="225"/>
        <v>45661.168691999999</v>
      </c>
      <c r="CG2411" s="198"/>
      <c r="CH2411">
        <f>(Transest!$J$14/HexExtSoy!$K$4)</f>
        <v>0.20257267294641951</v>
      </c>
      <c r="CI2411">
        <f>(HydroProcOil!$K$14/HexExtSoy!$K$4)</f>
        <v>0.10977777777777777</v>
      </c>
      <c r="CJ2411">
        <f>(StarchFerm!$K$24/StarchFerm!$K$4)</f>
        <v>0.33157302630665886</v>
      </c>
      <c r="CY2411" s="198"/>
      <c r="CZ2411">
        <f>BP2411*CH2411*1000*LCI!$E$93</f>
        <v>81952464.792872027</v>
      </c>
      <c r="DA2411">
        <f>BQ2411*CI2411*1000*(LCI!$E$99)</f>
        <v>0</v>
      </c>
      <c r="DB2411">
        <f>BR2411*CJ2411*1000*(LCI!$E$96)</f>
        <v>408023320.37904793</v>
      </c>
    </row>
    <row r="2412" spans="1:106" x14ac:dyDescent="0.25">
      <c r="A2412" s="197">
        <v>47019</v>
      </c>
      <c r="B2412" s="197" t="s">
        <v>2100</v>
      </c>
      <c r="C2412" s="197" t="s">
        <v>1286</v>
      </c>
      <c r="D2412" s="197">
        <v>-82.12679</v>
      </c>
      <c r="E2412" s="197">
        <v>36.292290000000001</v>
      </c>
      <c r="F2412">
        <v>0</v>
      </c>
      <c r="G2412">
        <f t="shared" si="226"/>
        <v>0</v>
      </c>
      <c r="H2412" s="198">
        <v>9.25</v>
      </c>
      <c r="Q2412" s="221">
        <f>(Q5497*10000)*TEA!$M$15*10^-6</f>
        <v>45.300300814350003</v>
      </c>
      <c r="R2412" s="221">
        <f>(R5497*10000)*TEA!$O$15*10^-6</f>
        <v>45.300300814350003</v>
      </c>
      <c r="AA2412">
        <f t="shared" si="228"/>
        <v>1</v>
      </c>
      <c r="AB2412" s="197">
        <v>47019</v>
      </c>
      <c r="AC2412" s="197">
        <v>0</v>
      </c>
      <c r="AD2412" s="197">
        <f t="shared" si="227"/>
        <v>0</v>
      </c>
      <c r="AE2412" s="197">
        <v>105</v>
      </c>
      <c r="AJ2412">
        <v>0</v>
      </c>
      <c r="AK2412">
        <v>0</v>
      </c>
      <c r="AU2412" s="198">
        <v>0.27272727299999999</v>
      </c>
      <c r="AV2412" s="6">
        <v>0</v>
      </c>
      <c r="AW2412" s="198">
        <v>0.38356000000000001</v>
      </c>
      <c r="BO2412" s="198"/>
      <c r="BP2412" s="354">
        <f t="shared" si="223"/>
        <v>0</v>
      </c>
      <c r="BQ2412" s="354">
        <f t="shared" si="224"/>
        <v>0</v>
      </c>
      <c r="BR2412" s="354">
        <f t="shared" si="225"/>
        <v>372.53264999999999</v>
      </c>
      <c r="CG2412" s="198"/>
      <c r="CH2412">
        <f>(Transest!$J$14/HexExtSoy!$K$4)</f>
        <v>0.20257267294641951</v>
      </c>
      <c r="CI2412">
        <f>(HydroProcOil!$K$14/HexExtSoy!$K$4)</f>
        <v>0.10977777777777777</v>
      </c>
      <c r="CJ2412">
        <f>(StarchFerm!$K$24/StarchFerm!$K$4)</f>
        <v>0.33157302630665886</v>
      </c>
      <c r="CY2412" s="198"/>
      <c r="CZ2412">
        <f>BP2412*CH2412*1000*LCI!$E$93</f>
        <v>0</v>
      </c>
      <c r="DA2412">
        <f>BQ2412*CI2412*1000*(LCI!$E$99)</f>
        <v>0</v>
      </c>
      <c r="DB2412">
        <f>BR2412*CJ2412*1000*(LCI!$E$96)</f>
        <v>3328911.9213726353</v>
      </c>
    </row>
    <row r="2413" spans="1:106" x14ac:dyDescent="0.25">
      <c r="A2413" s="197">
        <v>47021</v>
      </c>
      <c r="B2413" s="197" t="s">
        <v>2100</v>
      </c>
      <c r="C2413" s="197" t="s">
        <v>2103</v>
      </c>
      <c r="D2413" s="197">
        <v>-87.092870899999994</v>
      </c>
      <c r="E2413" s="197">
        <v>36.2622</v>
      </c>
      <c r="F2413">
        <v>2.72</v>
      </c>
      <c r="G2413">
        <f t="shared" si="226"/>
        <v>2.72</v>
      </c>
      <c r="H2413" s="198">
        <v>9.73</v>
      </c>
      <c r="Q2413" s="221">
        <f>(Q5498*10000)*TEA!$M$15*10^-6</f>
        <v>49.260810343949998</v>
      </c>
      <c r="R2413" s="221">
        <f>(R5498*10000)*TEA!$O$15*10^-6</f>
        <v>49.260810343949998</v>
      </c>
      <c r="AA2413">
        <f t="shared" si="228"/>
        <v>1</v>
      </c>
      <c r="AB2413" s="197">
        <v>47021</v>
      </c>
      <c r="AC2413" s="197">
        <v>3015</v>
      </c>
      <c r="AD2413" s="197">
        <f t="shared" si="227"/>
        <v>3015</v>
      </c>
      <c r="AE2413" s="197">
        <v>989</v>
      </c>
      <c r="AJ2413">
        <v>0</v>
      </c>
      <c r="AK2413">
        <v>0</v>
      </c>
      <c r="AU2413" s="198">
        <v>0.27272727299999999</v>
      </c>
      <c r="AV2413" s="6">
        <v>0</v>
      </c>
      <c r="AW2413" s="198">
        <v>0.38356000000000001</v>
      </c>
      <c r="BO2413" s="198"/>
      <c r="BP2413" s="354">
        <f t="shared" si="223"/>
        <v>2236.5818204184002</v>
      </c>
      <c r="BQ2413" s="354">
        <f t="shared" si="224"/>
        <v>0</v>
      </c>
      <c r="BR2413" s="354">
        <f t="shared" si="225"/>
        <v>3690.9863732000003</v>
      </c>
      <c r="CG2413" s="198"/>
      <c r="CH2413">
        <f>(Transest!$J$14/HexExtSoy!$K$4)</f>
        <v>0.20257267294641951</v>
      </c>
      <c r="CI2413">
        <f>(HydroProcOil!$K$14/HexExtSoy!$K$4)</f>
        <v>0.10977777777777777</v>
      </c>
      <c r="CJ2413">
        <f>(StarchFerm!$K$24/StarchFerm!$K$4)</f>
        <v>0.33157302630665886</v>
      </c>
      <c r="CY2413" s="198"/>
      <c r="CZ2413">
        <f>BP2413*CH2413*1000*LCI!$E$93</f>
        <v>17103406.000363536</v>
      </c>
      <c r="DA2413">
        <f>BQ2413*CI2413*1000*(LCI!$E$99)</f>
        <v>0</v>
      </c>
      <c r="DB2413">
        <f>BR2413*CJ2413*1000*(LCI!$E$96)</f>
        <v>32982259.513010275</v>
      </c>
    </row>
    <row r="2414" spans="1:106" x14ac:dyDescent="0.25">
      <c r="A2414" s="197">
        <v>47023</v>
      </c>
      <c r="B2414" s="197" t="s">
        <v>2100</v>
      </c>
      <c r="C2414" s="197" t="s">
        <v>2006</v>
      </c>
      <c r="D2414" s="197">
        <v>-88.616627800000003</v>
      </c>
      <c r="E2414" s="197">
        <v>35.421469999999999</v>
      </c>
      <c r="F2414">
        <v>3.05</v>
      </c>
      <c r="G2414">
        <f t="shared" si="226"/>
        <v>3.05</v>
      </c>
      <c r="H2414" s="198">
        <v>9.35</v>
      </c>
      <c r="Q2414" s="221">
        <f>(Q5499*10000)*TEA!$M$15*10^-6</f>
        <v>51.109937369549996</v>
      </c>
      <c r="R2414" s="221">
        <f>(R5499*10000)*TEA!$O$15*10^-6</f>
        <v>51.109937369549996</v>
      </c>
      <c r="AA2414">
        <f t="shared" si="228"/>
        <v>1</v>
      </c>
      <c r="AB2414" s="197">
        <v>47023</v>
      </c>
      <c r="AC2414" s="197">
        <v>9261</v>
      </c>
      <c r="AD2414" s="197">
        <f t="shared" si="227"/>
        <v>9261</v>
      </c>
      <c r="AE2414" s="197">
        <v>1287</v>
      </c>
      <c r="AJ2414">
        <v>0</v>
      </c>
      <c r="AK2414">
        <v>0</v>
      </c>
      <c r="AU2414" s="198">
        <v>0.27272727299999999</v>
      </c>
      <c r="AV2414" s="6">
        <v>0</v>
      </c>
      <c r="AW2414" s="198">
        <v>0.38356000000000001</v>
      </c>
      <c r="BO2414" s="198"/>
      <c r="BP2414" s="354">
        <f t="shared" si="223"/>
        <v>7703.4681895216499</v>
      </c>
      <c r="BQ2414" s="354">
        <f t="shared" si="224"/>
        <v>0</v>
      </c>
      <c r="BR2414" s="354">
        <f t="shared" si="225"/>
        <v>4615.5500819999997</v>
      </c>
      <c r="CG2414" s="198"/>
      <c r="CH2414">
        <f>(Transest!$J$14/HexExtSoy!$K$4)</f>
        <v>0.20257267294641951</v>
      </c>
      <c r="CI2414">
        <f>(HydroProcOil!$K$14/HexExtSoy!$K$4)</f>
        <v>0.10977777777777777</v>
      </c>
      <c r="CJ2414">
        <f>(StarchFerm!$K$24/StarchFerm!$K$4)</f>
        <v>0.33157302630665886</v>
      </c>
      <c r="CY2414" s="198"/>
      <c r="CZ2414">
        <f>BP2414*CH2414*1000*LCI!$E$93</f>
        <v>58909333.364619114</v>
      </c>
      <c r="DA2414">
        <f>BQ2414*CI2414*1000*(LCI!$E$99)</f>
        <v>0</v>
      </c>
      <c r="DB2414">
        <f>BR2414*CJ2414*1000*(LCI!$E$96)</f>
        <v>41244061.941046625</v>
      </c>
    </row>
    <row r="2415" spans="1:106" x14ac:dyDescent="0.25">
      <c r="A2415" s="197">
        <v>47025</v>
      </c>
      <c r="B2415" s="197" t="s">
        <v>2100</v>
      </c>
      <c r="C2415" s="197" t="s">
        <v>1562</v>
      </c>
      <c r="D2415" s="197">
        <v>-83.668518599999999</v>
      </c>
      <c r="E2415" s="197">
        <v>36.481569999999998</v>
      </c>
      <c r="F2415">
        <v>0</v>
      </c>
      <c r="G2415">
        <f t="shared" si="226"/>
        <v>0</v>
      </c>
      <c r="H2415" s="198">
        <v>7.3</v>
      </c>
      <c r="Q2415" s="221">
        <f>(Q5500*10000)*TEA!$M$15*10^-6</f>
        <v>42.974740416599992</v>
      </c>
      <c r="R2415" s="221">
        <f>(R5500*10000)*TEA!$O$15*10^-6</f>
        <v>42.974740416599992</v>
      </c>
      <c r="AA2415">
        <f t="shared" si="228"/>
        <v>1</v>
      </c>
      <c r="AB2415" s="197">
        <v>47025</v>
      </c>
      <c r="AC2415" s="197">
        <v>0</v>
      </c>
      <c r="AD2415" s="197">
        <f t="shared" si="227"/>
        <v>0</v>
      </c>
      <c r="AE2415" s="197">
        <v>160</v>
      </c>
      <c r="AJ2415">
        <v>0</v>
      </c>
      <c r="AK2415">
        <v>0</v>
      </c>
      <c r="AU2415" s="198">
        <v>0.27272727299999999</v>
      </c>
      <c r="AV2415" s="6">
        <v>0</v>
      </c>
      <c r="AW2415" s="198">
        <v>0.38356000000000001</v>
      </c>
      <c r="BO2415" s="198"/>
      <c r="BP2415" s="354">
        <f t="shared" si="223"/>
        <v>0</v>
      </c>
      <c r="BQ2415" s="354">
        <f t="shared" si="224"/>
        <v>0</v>
      </c>
      <c r="BR2415" s="354">
        <f t="shared" si="225"/>
        <v>447.99808000000002</v>
      </c>
      <c r="CG2415" s="198"/>
      <c r="CH2415">
        <f>(Transest!$J$14/HexExtSoy!$K$4)</f>
        <v>0.20257267294641951</v>
      </c>
      <c r="CI2415">
        <f>(HydroProcOil!$K$14/HexExtSoy!$K$4)</f>
        <v>0.10977777777777777</v>
      </c>
      <c r="CJ2415">
        <f>(StarchFerm!$K$24/StarchFerm!$K$4)</f>
        <v>0.33157302630665886</v>
      </c>
      <c r="CY2415" s="198"/>
      <c r="CZ2415">
        <f>BP2415*CH2415*1000*LCI!$E$93</f>
        <v>0</v>
      </c>
      <c r="DA2415">
        <f>BQ2415*CI2415*1000*(LCI!$E$99)</f>
        <v>0</v>
      </c>
      <c r="DB2415">
        <f>BR2415*CJ2415*1000*(LCI!$E$96)</f>
        <v>4003262.9335014028</v>
      </c>
    </row>
    <row r="2416" spans="1:106" x14ac:dyDescent="0.25">
      <c r="A2416" s="197">
        <v>47027</v>
      </c>
      <c r="B2416" s="197" t="s">
        <v>2100</v>
      </c>
      <c r="C2416" s="197" t="s">
        <v>605</v>
      </c>
      <c r="D2416" s="197">
        <v>-85.535270299999993</v>
      </c>
      <c r="E2416" s="197">
        <v>36.551250000000003</v>
      </c>
      <c r="F2416">
        <v>3.29</v>
      </c>
      <c r="G2416">
        <f t="shared" si="226"/>
        <v>3.29</v>
      </c>
      <c r="H2416" s="198">
        <v>9.69</v>
      </c>
      <c r="Q2416" s="221">
        <f>(Q5501*10000)*TEA!$M$15*10^-6</f>
        <v>47.404660908149999</v>
      </c>
      <c r="R2416" s="221">
        <f>(R5501*10000)*TEA!$O$15*10^-6</f>
        <v>47.404660908149999</v>
      </c>
      <c r="AA2416">
        <f t="shared" si="228"/>
        <v>1</v>
      </c>
      <c r="AB2416" s="197">
        <v>47027</v>
      </c>
      <c r="AC2416" s="197">
        <v>300</v>
      </c>
      <c r="AD2416" s="197">
        <f t="shared" si="227"/>
        <v>300</v>
      </c>
      <c r="AE2416" s="197">
        <v>819</v>
      </c>
      <c r="AJ2416">
        <v>0</v>
      </c>
      <c r="AK2416">
        <v>0</v>
      </c>
      <c r="AU2416" s="198">
        <v>0.27272727299999999</v>
      </c>
      <c r="AV2416" s="6">
        <v>0</v>
      </c>
      <c r="AW2416" s="198">
        <v>0.38356000000000001</v>
      </c>
      <c r="BO2416" s="198"/>
      <c r="BP2416" s="354">
        <f t="shared" si="223"/>
        <v>269.18181845099997</v>
      </c>
      <c r="BQ2416" s="354">
        <f t="shared" si="224"/>
        <v>0</v>
      </c>
      <c r="BR2416" s="354">
        <f t="shared" si="225"/>
        <v>3043.9743515999999</v>
      </c>
      <c r="CG2416" s="198"/>
      <c r="CH2416">
        <f>(Transest!$J$14/HexExtSoy!$K$4)</f>
        <v>0.20257267294641951</v>
      </c>
      <c r="CI2416">
        <f>(HydroProcOil!$K$14/HexExtSoy!$K$4)</f>
        <v>0.10977777777777777</v>
      </c>
      <c r="CJ2416">
        <f>(StarchFerm!$K$24/StarchFerm!$K$4)</f>
        <v>0.33157302630665886</v>
      </c>
      <c r="CY2416" s="198"/>
      <c r="CZ2416">
        <f>BP2416*CH2416*1000*LCI!$E$93</f>
        <v>2058465.2378254326</v>
      </c>
      <c r="DA2416">
        <f>BQ2416*CI2416*1000*(LCI!$E$99)</f>
        <v>0</v>
      </c>
      <c r="DB2416">
        <f>BR2416*CJ2416*1000*(LCI!$E$96)</f>
        <v>27200629.280128267</v>
      </c>
    </row>
    <row r="2417" spans="1:106" x14ac:dyDescent="0.25">
      <c r="A2417" s="197">
        <v>47029</v>
      </c>
      <c r="B2417" s="197" t="s">
        <v>2100</v>
      </c>
      <c r="C2417" s="197" t="s">
        <v>2104</v>
      </c>
      <c r="D2417" s="197">
        <v>-83.1153099</v>
      </c>
      <c r="E2417" s="197">
        <v>35.924619999999997</v>
      </c>
      <c r="F2417">
        <v>3.69</v>
      </c>
      <c r="G2417">
        <f t="shared" si="226"/>
        <v>3.69</v>
      </c>
      <c r="H2417" s="198">
        <v>12.56</v>
      </c>
      <c r="Q2417" s="221">
        <f>(Q5502*10000)*TEA!$M$15*10^-6</f>
        <v>42.758345673450002</v>
      </c>
      <c r="R2417" s="221">
        <f>(R5502*10000)*TEA!$O$15*10^-6</f>
        <v>42.758345673450002</v>
      </c>
      <c r="AA2417">
        <f t="shared" si="228"/>
        <v>1</v>
      </c>
      <c r="AB2417" s="197">
        <v>47029</v>
      </c>
      <c r="AC2417" s="197">
        <v>871</v>
      </c>
      <c r="AD2417" s="197">
        <f t="shared" si="227"/>
        <v>871</v>
      </c>
      <c r="AE2417" s="197">
        <v>480</v>
      </c>
      <c r="AJ2417">
        <v>0</v>
      </c>
      <c r="AK2417">
        <v>0</v>
      </c>
      <c r="AU2417" s="198">
        <v>0.27272727299999999</v>
      </c>
      <c r="AV2417" s="6">
        <v>0</v>
      </c>
      <c r="AW2417" s="198">
        <v>0.38356000000000001</v>
      </c>
      <c r="BO2417" s="198"/>
      <c r="BP2417" s="354">
        <f t="shared" si="223"/>
        <v>876.54272814926992</v>
      </c>
      <c r="BQ2417" s="354">
        <f t="shared" si="224"/>
        <v>0</v>
      </c>
      <c r="BR2417" s="354">
        <f t="shared" si="225"/>
        <v>2312.406528</v>
      </c>
      <c r="CG2417" s="198"/>
      <c r="CH2417">
        <f>(Transest!$J$14/HexExtSoy!$K$4)</f>
        <v>0.20257267294641951</v>
      </c>
      <c r="CI2417">
        <f>(HydroProcOil!$K$14/HexExtSoy!$K$4)</f>
        <v>0.10977777777777777</v>
      </c>
      <c r="CJ2417">
        <f>(StarchFerm!$K$24/StarchFerm!$K$4)</f>
        <v>0.33157302630665886</v>
      </c>
      <c r="CY2417" s="198"/>
      <c r="CZ2417">
        <f>BP2417*CH2417*1000*LCI!$E$93</f>
        <v>6703026.0280836504</v>
      </c>
      <c r="DA2417">
        <f>BQ2417*CI2417*1000*(LCI!$E$99)</f>
        <v>0</v>
      </c>
      <c r="DB2417">
        <f>BR2417*CJ2417*1000*(LCI!$E$96)</f>
        <v>20663417.443059299</v>
      </c>
    </row>
    <row r="2418" spans="1:106" x14ac:dyDescent="0.25">
      <c r="A2418" s="197">
        <v>47031</v>
      </c>
      <c r="B2418" s="197" t="s">
        <v>2100</v>
      </c>
      <c r="C2418" s="197" t="s">
        <v>607</v>
      </c>
      <c r="D2418" s="197">
        <v>-86.062923100000006</v>
      </c>
      <c r="E2418" s="197">
        <v>35.491999999999997</v>
      </c>
      <c r="F2418">
        <v>3.44</v>
      </c>
      <c r="G2418">
        <f t="shared" si="226"/>
        <v>3.44</v>
      </c>
      <c r="H2418" s="198">
        <v>10.42</v>
      </c>
      <c r="Q2418" s="221">
        <f>(Q5503*10000)*TEA!$M$15*10^-6</f>
        <v>50.301121587300003</v>
      </c>
      <c r="R2418" s="221">
        <f>(R5503*10000)*TEA!$O$15*10^-6</f>
        <v>50.301121587300003</v>
      </c>
      <c r="AA2418">
        <f t="shared" si="228"/>
        <v>1</v>
      </c>
      <c r="AB2418" s="197">
        <v>47031</v>
      </c>
      <c r="AC2418" s="197">
        <v>12717</v>
      </c>
      <c r="AD2418" s="197">
        <f t="shared" si="227"/>
        <v>12717</v>
      </c>
      <c r="AE2418" s="197">
        <v>7217</v>
      </c>
      <c r="AJ2418">
        <v>0</v>
      </c>
      <c r="AK2418">
        <v>0</v>
      </c>
      <c r="AU2418" s="198">
        <v>0.27272727299999999</v>
      </c>
      <c r="AV2418" s="6">
        <v>0</v>
      </c>
      <c r="AW2418" s="198">
        <v>0.38356000000000001</v>
      </c>
      <c r="BO2418" s="198"/>
      <c r="BP2418" s="354">
        <f t="shared" si="223"/>
        <v>11930.858193749038</v>
      </c>
      <c r="BQ2418" s="354">
        <f t="shared" si="224"/>
        <v>0</v>
      </c>
      <c r="BR2418" s="354">
        <f t="shared" si="225"/>
        <v>28844.149258400001</v>
      </c>
      <c r="CG2418" s="198"/>
      <c r="CH2418">
        <f>(Transest!$J$14/HexExtSoy!$K$4)</f>
        <v>0.20257267294641951</v>
      </c>
      <c r="CI2418">
        <f>(HydroProcOil!$K$14/HexExtSoy!$K$4)</f>
        <v>0.10977777777777777</v>
      </c>
      <c r="CJ2418">
        <f>(StarchFerm!$K$24/StarchFerm!$K$4)</f>
        <v>0.33157302630665886</v>
      </c>
      <c r="CY2418" s="198"/>
      <c r="CZ2418">
        <f>BP2418*CH2418*1000*LCI!$E$93</f>
        <v>91236685.265679359</v>
      </c>
      <c r="DA2418">
        <f>BQ2418*CI2418*1000*(LCI!$E$99)</f>
        <v>0</v>
      </c>
      <c r="DB2418">
        <f>BR2418*CJ2418*1000*(LCI!$E$96)</f>
        <v>257748233.14987132</v>
      </c>
    </row>
    <row r="2419" spans="1:106" x14ac:dyDescent="0.25">
      <c r="A2419" s="197">
        <v>47033</v>
      </c>
      <c r="B2419" s="197" t="s">
        <v>2100</v>
      </c>
      <c r="C2419" s="197" t="s">
        <v>2105</v>
      </c>
      <c r="D2419" s="197">
        <v>-89.137791100000001</v>
      </c>
      <c r="E2419" s="197">
        <v>35.815629999999999</v>
      </c>
      <c r="F2419">
        <v>3.39</v>
      </c>
      <c r="G2419">
        <f t="shared" si="226"/>
        <v>3.39</v>
      </c>
      <c r="H2419" s="198">
        <v>11.06</v>
      </c>
      <c r="Q2419" s="221">
        <f>(Q5504*10000)*TEA!$M$15*10^-6</f>
        <v>50.538699028799996</v>
      </c>
      <c r="R2419" s="221">
        <f>(R5504*10000)*TEA!$O$15*10^-6</f>
        <v>50.538699028799996</v>
      </c>
      <c r="AA2419">
        <f t="shared" si="228"/>
        <v>1</v>
      </c>
      <c r="AB2419" s="197">
        <v>47033</v>
      </c>
      <c r="AC2419" s="197">
        <v>23809</v>
      </c>
      <c r="AD2419" s="197">
        <f t="shared" si="227"/>
        <v>23809</v>
      </c>
      <c r="AE2419" s="197">
        <v>7854</v>
      </c>
      <c r="AJ2419">
        <v>0</v>
      </c>
      <c r="AK2419">
        <v>0</v>
      </c>
      <c r="AU2419" s="198">
        <v>0.27272727299999999</v>
      </c>
      <c r="AV2419" s="6">
        <v>0</v>
      </c>
      <c r="AW2419" s="198">
        <v>0.38356000000000001</v>
      </c>
      <c r="BO2419" s="198"/>
      <c r="BP2419" s="354">
        <f t="shared" si="223"/>
        <v>22012.502749285231</v>
      </c>
      <c r="BQ2419" s="354">
        <f t="shared" si="224"/>
        <v>0</v>
      </c>
      <c r="BR2419" s="354">
        <f t="shared" si="225"/>
        <v>33318.031454400007</v>
      </c>
      <c r="CG2419" s="198"/>
      <c r="CH2419">
        <f>(Transest!$J$14/HexExtSoy!$K$4)</f>
        <v>0.20257267294641951</v>
      </c>
      <c r="CI2419">
        <f>(HydroProcOil!$K$14/HexExtSoy!$K$4)</f>
        <v>0.10977777777777777</v>
      </c>
      <c r="CJ2419">
        <f>(StarchFerm!$K$24/StarchFerm!$K$4)</f>
        <v>0.33157302630665886</v>
      </c>
      <c r="CY2419" s="198"/>
      <c r="CZ2419">
        <f>BP2419*CH2419*1000*LCI!$E$93</f>
        <v>168332214.88615769</v>
      </c>
      <c r="DA2419">
        <f>BQ2419*CI2419*1000*(LCI!$E$99)</f>
        <v>0</v>
      </c>
      <c r="DB2419">
        <f>BR2419*CJ2419*1000*(LCI!$E$96)</f>
        <v>297726366.0117324</v>
      </c>
    </row>
    <row r="2420" spans="1:106" x14ac:dyDescent="0.25">
      <c r="A2420" s="197">
        <v>47035</v>
      </c>
      <c r="B2420" s="197" t="s">
        <v>2100</v>
      </c>
      <c r="C2420" s="197" t="s">
        <v>1070</v>
      </c>
      <c r="D2420" s="197">
        <v>-85.010031799999993</v>
      </c>
      <c r="E2420" s="197">
        <v>35.949719999999999</v>
      </c>
      <c r="F2420">
        <v>0</v>
      </c>
      <c r="G2420">
        <f t="shared" si="226"/>
        <v>0</v>
      </c>
      <c r="H2420" s="198">
        <v>7.75</v>
      </c>
      <c r="Q2420" s="221">
        <f>(Q5505*10000)*TEA!$M$15*10^-6</f>
        <v>47.483234297549991</v>
      </c>
      <c r="R2420" s="221">
        <f>(R5505*10000)*TEA!$O$15*10^-6</f>
        <v>47.483234297549991</v>
      </c>
      <c r="AA2420">
        <f t="shared" si="228"/>
        <v>1</v>
      </c>
      <c r="AB2420" s="197">
        <v>47035</v>
      </c>
      <c r="AC2420" s="197">
        <v>52</v>
      </c>
      <c r="AD2420" s="197">
        <f t="shared" si="227"/>
        <v>52</v>
      </c>
      <c r="AE2420" s="197">
        <v>329</v>
      </c>
      <c r="AJ2420">
        <v>0</v>
      </c>
      <c r="AK2420">
        <v>0</v>
      </c>
      <c r="AU2420" s="198">
        <v>0.27272727299999999</v>
      </c>
      <c r="AV2420" s="6">
        <v>0</v>
      </c>
      <c r="AW2420" s="198">
        <v>0.38356000000000001</v>
      </c>
      <c r="BO2420" s="198"/>
      <c r="BP2420" s="354">
        <f t="shared" si="223"/>
        <v>0</v>
      </c>
      <c r="BQ2420" s="354">
        <f t="shared" si="224"/>
        <v>0</v>
      </c>
      <c r="BR2420" s="354">
        <f t="shared" si="225"/>
        <v>977.98211000000003</v>
      </c>
      <c r="CG2420" s="198"/>
      <c r="CH2420">
        <f>(Transest!$J$14/HexExtSoy!$K$4)</f>
        <v>0.20257267294641951</v>
      </c>
      <c r="CI2420">
        <f>(HydroProcOil!$K$14/HexExtSoy!$K$4)</f>
        <v>0.10977777777777777</v>
      </c>
      <c r="CJ2420">
        <f>(StarchFerm!$K$24/StarchFerm!$K$4)</f>
        <v>0.33157302630665886</v>
      </c>
      <c r="CY2420" s="198"/>
      <c r="CZ2420">
        <f>BP2420*CH2420*1000*LCI!$E$93</f>
        <v>0</v>
      </c>
      <c r="DA2420">
        <f>BQ2420*CI2420*1000*(LCI!$E$99)</f>
        <v>0</v>
      </c>
      <c r="DB2420">
        <f>BR2420*CJ2420*1000*(LCI!$E$96)</f>
        <v>8739143.5485404152</v>
      </c>
    </row>
    <row r="2421" spans="1:106" x14ac:dyDescent="0.25">
      <c r="A2421" s="197">
        <v>47037</v>
      </c>
      <c r="B2421" s="197" t="s">
        <v>2100</v>
      </c>
      <c r="C2421" s="197" t="s">
        <v>1823</v>
      </c>
      <c r="D2421" s="197">
        <v>-86.778784599999994</v>
      </c>
      <c r="E2421" s="197">
        <v>36.175249999999998</v>
      </c>
      <c r="F2421">
        <v>0</v>
      </c>
      <c r="G2421">
        <f t="shared" si="226"/>
        <v>0</v>
      </c>
      <c r="H2421" s="198">
        <v>0</v>
      </c>
      <c r="Q2421" s="221">
        <f>(Q5506*10000)*TEA!$M$15*10^-6</f>
        <v>49.310709132600003</v>
      </c>
      <c r="R2421" s="221">
        <f>(R5506*10000)*TEA!$O$15*10^-6</f>
        <v>49.310709132600003</v>
      </c>
      <c r="AA2421">
        <f t="shared" si="228"/>
        <v>1</v>
      </c>
      <c r="AB2421" s="197">
        <v>47037</v>
      </c>
      <c r="AC2421" s="197">
        <v>0</v>
      </c>
      <c r="AD2421" s="197">
        <f t="shared" si="227"/>
        <v>0</v>
      </c>
      <c r="AE2421" s="197">
        <v>0</v>
      </c>
      <c r="AJ2421">
        <v>0</v>
      </c>
      <c r="AK2421">
        <v>0</v>
      </c>
      <c r="AU2421" s="198">
        <v>0.27272727299999999</v>
      </c>
      <c r="AV2421" s="6">
        <v>0</v>
      </c>
      <c r="AW2421" s="198">
        <v>0.38356000000000001</v>
      </c>
      <c r="BO2421" s="198"/>
      <c r="BP2421" s="354">
        <f t="shared" si="223"/>
        <v>0</v>
      </c>
      <c r="BQ2421" s="354">
        <f t="shared" si="224"/>
        <v>0</v>
      </c>
      <c r="BR2421" s="354">
        <f t="shared" si="225"/>
        <v>0</v>
      </c>
      <c r="CG2421" s="198"/>
      <c r="CH2421">
        <f>(Transest!$J$14/HexExtSoy!$K$4)</f>
        <v>0.20257267294641951</v>
      </c>
      <c r="CI2421">
        <f>(HydroProcOil!$K$14/HexExtSoy!$K$4)</f>
        <v>0.10977777777777777</v>
      </c>
      <c r="CJ2421">
        <f>(StarchFerm!$K$24/StarchFerm!$K$4)</f>
        <v>0.33157302630665886</v>
      </c>
      <c r="CY2421" s="198"/>
      <c r="CZ2421">
        <f>BP2421*CH2421*1000*LCI!$E$93</f>
        <v>0</v>
      </c>
      <c r="DA2421">
        <f>BQ2421*CI2421*1000*(LCI!$E$99)</f>
        <v>0</v>
      </c>
      <c r="DB2421">
        <f>BR2421*CJ2421*1000*(LCI!$E$96)</f>
        <v>0</v>
      </c>
    </row>
    <row r="2422" spans="1:106" x14ac:dyDescent="0.25">
      <c r="A2422" s="197">
        <v>47039</v>
      </c>
      <c r="B2422" s="197" t="s">
        <v>2100</v>
      </c>
      <c r="C2422" s="197" t="s">
        <v>943</v>
      </c>
      <c r="D2422" s="197">
        <v>-88.112675100000004</v>
      </c>
      <c r="E2422" s="197">
        <v>35.618040000000001</v>
      </c>
      <c r="F2422">
        <v>2.84</v>
      </c>
      <c r="G2422">
        <f t="shared" si="226"/>
        <v>2.84</v>
      </c>
      <c r="H2422" s="198">
        <v>12.1</v>
      </c>
      <c r="Q2422" s="221">
        <f>(Q5507*10000)*TEA!$M$15*10^-6</f>
        <v>50.632680250799993</v>
      </c>
      <c r="R2422" s="221">
        <f>(R5507*10000)*TEA!$O$15*10^-6</f>
        <v>50.632680250799993</v>
      </c>
      <c r="AA2422">
        <f t="shared" si="228"/>
        <v>1</v>
      </c>
      <c r="AB2422" s="197">
        <v>47039</v>
      </c>
      <c r="AC2422" s="197">
        <v>3065</v>
      </c>
      <c r="AD2422" s="197">
        <f t="shared" si="227"/>
        <v>3065</v>
      </c>
      <c r="AE2422" s="197">
        <v>130</v>
      </c>
      <c r="AJ2422">
        <v>0</v>
      </c>
      <c r="AK2422">
        <v>0</v>
      </c>
      <c r="AU2422" s="198">
        <v>0.27272727299999999</v>
      </c>
      <c r="AV2422" s="6">
        <v>0</v>
      </c>
      <c r="AW2422" s="198">
        <v>0.38356000000000001</v>
      </c>
      <c r="BO2422" s="198"/>
      <c r="BP2422" s="354">
        <f t="shared" si="223"/>
        <v>2373.9818205557999</v>
      </c>
      <c r="BQ2422" s="354">
        <f t="shared" si="224"/>
        <v>0</v>
      </c>
      <c r="BR2422" s="354">
        <f t="shared" si="225"/>
        <v>603.33987999999999</v>
      </c>
      <c r="CG2422" s="198"/>
      <c r="CH2422">
        <f>(Transest!$J$14/HexExtSoy!$K$4)</f>
        <v>0.20257267294641951</v>
      </c>
      <c r="CI2422">
        <f>(HydroProcOil!$K$14/HexExtSoy!$K$4)</f>
        <v>0.10977777777777777</v>
      </c>
      <c r="CJ2422">
        <f>(StarchFerm!$K$24/StarchFerm!$K$4)</f>
        <v>0.33157302630665886</v>
      </c>
      <c r="CY2422" s="198"/>
      <c r="CZ2422">
        <f>BP2422*CH2422*1000*LCI!$E$93</f>
        <v>18154120.070086386</v>
      </c>
      <c r="DA2422">
        <f>BQ2422*CI2422*1000*(LCI!$E$99)</f>
        <v>0</v>
      </c>
      <c r="DB2422">
        <f>BR2422*CJ2422*1000*(LCI!$E$96)</f>
        <v>5391380.6458884478</v>
      </c>
    </row>
    <row r="2423" spans="1:106" x14ac:dyDescent="0.25">
      <c r="A2423" s="197">
        <v>47041</v>
      </c>
      <c r="B2423" s="197" t="s">
        <v>2100</v>
      </c>
      <c r="C2423" s="197" t="s">
        <v>616</v>
      </c>
      <c r="D2423" s="197">
        <v>-85.839886500000006</v>
      </c>
      <c r="E2423" s="197">
        <v>35.989069999999998</v>
      </c>
      <c r="F2423">
        <v>3.55</v>
      </c>
      <c r="G2423">
        <f t="shared" si="226"/>
        <v>3.55</v>
      </c>
      <c r="H2423" s="198">
        <v>10.59</v>
      </c>
      <c r="Q2423" s="221">
        <f>(Q5508*10000)*TEA!$M$15*10^-6</f>
        <v>49.066265548350003</v>
      </c>
      <c r="R2423" s="221">
        <f>(R5508*10000)*TEA!$O$15*10^-6</f>
        <v>49.066265548350003</v>
      </c>
      <c r="AA2423">
        <f t="shared" si="228"/>
        <v>1</v>
      </c>
      <c r="AB2423" s="197">
        <v>47041</v>
      </c>
      <c r="AC2423" s="197">
        <v>1750</v>
      </c>
      <c r="AD2423" s="197">
        <f t="shared" si="227"/>
        <v>1750</v>
      </c>
      <c r="AE2423" s="197">
        <v>373</v>
      </c>
      <c r="AJ2423">
        <v>0</v>
      </c>
      <c r="AK2423">
        <v>0</v>
      </c>
      <c r="AU2423" s="198">
        <v>0.27272727299999999</v>
      </c>
      <c r="AV2423" s="6">
        <v>0</v>
      </c>
      <c r="AW2423" s="198">
        <v>0.38356000000000001</v>
      </c>
      <c r="BO2423" s="198"/>
      <c r="BP2423" s="354">
        <f t="shared" si="223"/>
        <v>1694.3181835124999</v>
      </c>
      <c r="BQ2423" s="354">
        <f t="shared" si="224"/>
        <v>0</v>
      </c>
      <c r="BR2423" s="354">
        <f t="shared" si="225"/>
        <v>1515.0888492000001</v>
      </c>
      <c r="CG2423" s="198"/>
      <c r="CH2423">
        <f>(Transest!$J$14/HexExtSoy!$K$4)</f>
        <v>0.20257267294641951</v>
      </c>
      <c r="CI2423">
        <f>(HydroProcOil!$K$14/HexExtSoy!$K$4)</f>
        <v>0.10977777777777777</v>
      </c>
      <c r="CJ2423">
        <f>(StarchFerm!$K$24/StarchFerm!$K$4)</f>
        <v>0.33157302630665886</v>
      </c>
      <c r="CY2423" s="198"/>
      <c r="CZ2423">
        <f>BP2423*CH2423*1000*LCI!$E$93</f>
        <v>12956651.762908308</v>
      </c>
      <c r="DA2423">
        <f>BQ2423*CI2423*1000*(LCI!$E$99)</f>
        <v>0</v>
      </c>
      <c r="DB2423">
        <f>BR2423*CJ2423*1000*(LCI!$E$96)</f>
        <v>13538671.931280728</v>
      </c>
    </row>
    <row r="2424" spans="1:106" x14ac:dyDescent="0.25">
      <c r="A2424" s="197">
        <v>47043</v>
      </c>
      <c r="B2424" s="197" t="s">
        <v>2100</v>
      </c>
      <c r="C2424" s="197" t="s">
        <v>2106</v>
      </c>
      <c r="D2424" s="197">
        <v>-87.363688400000001</v>
      </c>
      <c r="E2424" s="197">
        <v>36.149149999999999</v>
      </c>
      <c r="F2424">
        <v>3.14</v>
      </c>
      <c r="G2424">
        <f t="shared" si="226"/>
        <v>3.14</v>
      </c>
      <c r="H2424" s="198">
        <v>9.56</v>
      </c>
      <c r="Q2424" s="221">
        <f>(Q5509*10000)*TEA!$M$15*10^-6</f>
        <v>49.506210783</v>
      </c>
      <c r="R2424" s="221">
        <f>(R5509*10000)*TEA!$O$15*10^-6</f>
        <v>49.506210783</v>
      </c>
      <c r="AA2424">
        <f t="shared" si="228"/>
        <v>1</v>
      </c>
      <c r="AB2424" s="197">
        <v>47043</v>
      </c>
      <c r="AC2424" s="197">
        <v>1809</v>
      </c>
      <c r="AD2424" s="197">
        <f t="shared" si="227"/>
        <v>1809</v>
      </c>
      <c r="AE2424" s="197">
        <v>1076</v>
      </c>
      <c r="AJ2424">
        <v>0</v>
      </c>
      <c r="AK2424">
        <v>0</v>
      </c>
      <c r="AU2424" s="198">
        <v>0.27272727299999999</v>
      </c>
      <c r="AV2424" s="6">
        <v>0</v>
      </c>
      <c r="AW2424" s="198">
        <v>0.38356000000000001</v>
      </c>
      <c r="BO2424" s="198"/>
      <c r="BP2424" s="354">
        <f t="shared" si="223"/>
        <v>1549.1618197309799</v>
      </c>
      <c r="BQ2424" s="354">
        <f t="shared" si="224"/>
        <v>0</v>
      </c>
      <c r="BR2424" s="354">
        <f t="shared" si="225"/>
        <v>3945.5129536000004</v>
      </c>
      <c r="CG2424" s="198"/>
      <c r="CH2424">
        <f>(Transest!$J$14/HexExtSoy!$K$4)</f>
        <v>0.20257267294641951</v>
      </c>
      <c r="CI2424">
        <f>(HydroProcOil!$K$14/HexExtSoy!$K$4)</f>
        <v>0.10977777777777777</v>
      </c>
      <c r="CJ2424">
        <f>(StarchFerm!$K$24/StarchFerm!$K$4)</f>
        <v>0.33157302630665886</v>
      </c>
      <c r="CY2424" s="198"/>
      <c r="CZ2424">
        <f>BP2424*CH2424*1000*LCI!$E$93</f>
        <v>11846623.862016506</v>
      </c>
      <c r="DA2424">
        <f>BQ2424*CI2424*1000*(LCI!$E$99)</f>
        <v>0</v>
      </c>
      <c r="DB2424">
        <f>BR2424*CJ2424*1000*(LCI!$E$96)</f>
        <v>35256681.816128597</v>
      </c>
    </row>
    <row r="2425" spans="1:106" x14ac:dyDescent="0.25">
      <c r="A2425" s="197">
        <v>47045</v>
      </c>
      <c r="B2425" s="197" t="s">
        <v>2100</v>
      </c>
      <c r="C2425" s="197" t="s">
        <v>2107</v>
      </c>
      <c r="D2425" s="197">
        <v>-89.412569300000001</v>
      </c>
      <c r="E2425" s="197">
        <v>36.053690000000003</v>
      </c>
      <c r="F2425">
        <v>3.23</v>
      </c>
      <c r="G2425">
        <f t="shared" si="226"/>
        <v>3.23</v>
      </c>
      <c r="H2425" s="198">
        <v>11.12</v>
      </c>
      <c r="Q2425" s="221">
        <f>(Q5510*10000)*TEA!$M$15*10^-6</f>
        <v>50.112208497149993</v>
      </c>
      <c r="R2425" s="221">
        <f>(R5510*10000)*TEA!$O$15*10^-6</f>
        <v>50.112208497149993</v>
      </c>
      <c r="AA2425">
        <f t="shared" si="228"/>
        <v>1</v>
      </c>
      <c r="AB2425" s="197">
        <v>47045</v>
      </c>
      <c r="AC2425" s="197">
        <v>70036</v>
      </c>
      <c r="AD2425" s="197">
        <f t="shared" si="227"/>
        <v>70036</v>
      </c>
      <c r="AE2425" s="197">
        <v>17138</v>
      </c>
      <c r="AJ2425">
        <v>0</v>
      </c>
      <c r="AK2425">
        <v>0</v>
      </c>
      <c r="AU2425" s="198">
        <v>0.27272727299999999</v>
      </c>
      <c r="AV2425" s="6">
        <v>0</v>
      </c>
      <c r="AW2425" s="198">
        <v>0.38356000000000001</v>
      </c>
      <c r="BO2425" s="198"/>
      <c r="BP2425" s="354">
        <f t="shared" si="223"/>
        <v>61695.349152604438</v>
      </c>
      <c r="BQ2425" s="354">
        <f t="shared" si="224"/>
        <v>0</v>
      </c>
      <c r="BR2425" s="354">
        <f t="shared" si="225"/>
        <v>73096.778233599995</v>
      </c>
      <c r="CG2425" s="198"/>
      <c r="CH2425">
        <f>(Transest!$J$14/HexExtSoy!$K$4)</f>
        <v>0.20257267294641951</v>
      </c>
      <c r="CI2425">
        <f>(HydroProcOil!$K$14/HexExtSoy!$K$4)</f>
        <v>0.10977777777777777</v>
      </c>
      <c r="CJ2425">
        <f>(StarchFerm!$K$24/StarchFerm!$K$4)</f>
        <v>0.33157302630665886</v>
      </c>
      <c r="CY2425" s="198"/>
      <c r="CZ2425">
        <f>BP2425*CH2425*1000*LCI!$E$93</f>
        <v>471791639.92926508</v>
      </c>
      <c r="DA2425">
        <f>BQ2425*CI2425*1000*(LCI!$E$99)</f>
        <v>0</v>
      </c>
      <c r="DB2425">
        <f>BR2425*CJ2425*1000*(LCI!$E$96)</f>
        <v>653184993.25029027</v>
      </c>
    </row>
    <row r="2426" spans="1:106" x14ac:dyDescent="0.25">
      <c r="A2426" s="197">
        <v>47047</v>
      </c>
      <c r="B2426" s="197" t="s">
        <v>2100</v>
      </c>
      <c r="C2426" s="197" t="s">
        <v>620</v>
      </c>
      <c r="D2426" s="197">
        <v>-89.417613200000005</v>
      </c>
      <c r="E2426" s="197">
        <v>35.201219999999999</v>
      </c>
      <c r="F2426">
        <v>2.92</v>
      </c>
      <c r="G2426">
        <f t="shared" si="226"/>
        <v>2.92</v>
      </c>
      <c r="H2426" s="198">
        <v>10.46</v>
      </c>
      <c r="Q2426" s="221">
        <f>(Q5511*10000)*TEA!$M$15*10^-6</f>
        <v>51.760871518499989</v>
      </c>
      <c r="R2426" s="221">
        <f>(R5511*10000)*TEA!$O$15*10^-6</f>
        <v>51.760871518499989</v>
      </c>
      <c r="AA2426">
        <f t="shared" si="228"/>
        <v>1</v>
      </c>
      <c r="AB2426" s="197">
        <v>47047</v>
      </c>
      <c r="AC2426" s="197">
        <v>30238</v>
      </c>
      <c r="AD2426" s="197">
        <f t="shared" si="227"/>
        <v>30238</v>
      </c>
      <c r="AE2426" s="197">
        <v>6594</v>
      </c>
      <c r="AJ2426">
        <v>0</v>
      </c>
      <c r="AK2426">
        <v>0</v>
      </c>
      <c r="AU2426" s="198">
        <v>0.27272727299999999</v>
      </c>
      <c r="AV2426" s="6">
        <v>0</v>
      </c>
      <c r="AW2426" s="198">
        <v>0.38356000000000001</v>
      </c>
      <c r="BO2426" s="198"/>
      <c r="BP2426" s="354">
        <f t="shared" si="223"/>
        <v>24080.443660444078</v>
      </c>
      <c r="BQ2426" s="354">
        <f t="shared" si="224"/>
        <v>0</v>
      </c>
      <c r="BR2426" s="354">
        <f t="shared" si="225"/>
        <v>26455.375934400003</v>
      </c>
      <c r="CG2426" s="198"/>
      <c r="CH2426">
        <f>(Transest!$J$14/HexExtSoy!$K$4)</f>
        <v>0.20257267294641951</v>
      </c>
      <c r="CI2426">
        <f>(HydroProcOil!$K$14/HexExtSoy!$K$4)</f>
        <v>0.10977777777777777</v>
      </c>
      <c r="CJ2426">
        <f>(StarchFerm!$K$24/StarchFerm!$K$4)</f>
        <v>0.33157302630665886</v>
      </c>
      <c r="CY2426" s="198"/>
      <c r="CZ2426">
        <f>BP2426*CH2426*1000*LCI!$E$93</f>
        <v>184146003.88570118</v>
      </c>
      <c r="DA2426">
        <f>BQ2426*CI2426*1000*(LCI!$E$99)</f>
        <v>0</v>
      </c>
      <c r="DB2426">
        <f>BR2426*CJ2426*1000*(LCI!$E$96)</f>
        <v>236402410.18450028</v>
      </c>
    </row>
    <row r="2427" spans="1:106" x14ac:dyDescent="0.25">
      <c r="A2427" s="197">
        <v>47049</v>
      </c>
      <c r="B2427" s="197" t="s">
        <v>2100</v>
      </c>
      <c r="C2427" s="197" t="s">
        <v>2108</v>
      </c>
      <c r="D2427" s="197">
        <v>-84.9317384</v>
      </c>
      <c r="E2427" s="197">
        <v>36.377470000000002</v>
      </c>
      <c r="F2427">
        <v>3.65</v>
      </c>
      <c r="G2427">
        <f t="shared" si="226"/>
        <v>3.65</v>
      </c>
      <c r="H2427" s="198">
        <v>8.0399999999999991</v>
      </c>
      <c r="Q2427" s="221">
        <f>(Q5512*10000)*TEA!$M$15*10^-6</f>
        <v>46.313364855149992</v>
      </c>
      <c r="R2427" s="221">
        <f>(R5512*10000)*TEA!$O$15*10^-6</f>
        <v>46.313364855149992</v>
      </c>
      <c r="AA2427">
        <f t="shared" si="228"/>
        <v>1</v>
      </c>
      <c r="AB2427" s="197">
        <v>47049</v>
      </c>
      <c r="AC2427" s="197">
        <v>413</v>
      </c>
      <c r="AD2427" s="197">
        <f t="shared" si="227"/>
        <v>413</v>
      </c>
      <c r="AE2427" s="197">
        <v>466</v>
      </c>
      <c r="AJ2427">
        <v>0</v>
      </c>
      <c r="AK2427">
        <v>0</v>
      </c>
      <c r="AU2427" s="198">
        <v>0.27272727299999999</v>
      </c>
      <c r="AV2427" s="6">
        <v>0</v>
      </c>
      <c r="AW2427" s="198">
        <v>0.38356000000000001</v>
      </c>
      <c r="BO2427" s="198"/>
      <c r="BP2427" s="354">
        <f t="shared" si="223"/>
        <v>411.12272768384997</v>
      </c>
      <c r="BQ2427" s="354">
        <f t="shared" si="224"/>
        <v>0</v>
      </c>
      <c r="BR2427" s="354">
        <f t="shared" si="225"/>
        <v>1437.0612383999999</v>
      </c>
      <c r="CG2427" s="198"/>
      <c r="CH2427">
        <f>(Transest!$J$14/HexExtSoy!$K$4)</f>
        <v>0.20257267294641951</v>
      </c>
      <c r="CI2427">
        <f>(HydroProcOil!$K$14/HexExtSoy!$K$4)</f>
        <v>0.10977777777777777</v>
      </c>
      <c r="CJ2427">
        <f>(StarchFerm!$K$24/StarchFerm!$K$4)</f>
        <v>0.33157302630665886</v>
      </c>
      <c r="CY2427" s="198"/>
      <c r="CZ2427">
        <f>BP2427*CH2427*1000*LCI!$E$93</f>
        <v>3143904.177061751</v>
      </c>
      <c r="DA2427">
        <f>BQ2427*CI2427*1000*(LCI!$E$99)</f>
        <v>0</v>
      </c>
      <c r="DB2427">
        <f>BR2427*CJ2427*1000*(LCI!$E$96)</f>
        <v>12841425.545525422</v>
      </c>
    </row>
    <row r="2428" spans="1:106" x14ac:dyDescent="0.25">
      <c r="A2428" s="197">
        <v>47051</v>
      </c>
      <c r="B2428" s="197" t="s">
        <v>2100</v>
      </c>
      <c r="C2428" s="197" t="s">
        <v>621</v>
      </c>
      <c r="D2428" s="197">
        <v>-86.082836299999997</v>
      </c>
      <c r="E2428" s="197">
        <v>35.152320000000003</v>
      </c>
      <c r="F2428">
        <v>3.7</v>
      </c>
      <c r="G2428">
        <f t="shared" si="226"/>
        <v>3.7</v>
      </c>
      <c r="H2428" s="198">
        <v>11.38</v>
      </c>
      <c r="Q2428" s="221">
        <f>(Q5513*10000)*TEA!$M$15*10^-6</f>
        <v>50.936948349750004</v>
      </c>
      <c r="R2428" s="221">
        <f>(R5513*10000)*TEA!$O$15*10^-6</f>
        <v>50.936948349750004</v>
      </c>
      <c r="AA2428">
        <f t="shared" si="228"/>
        <v>1</v>
      </c>
      <c r="AB2428" s="197">
        <v>47051</v>
      </c>
      <c r="AC2428" s="197">
        <v>7614</v>
      </c>
      <c r="AD2428" s="197">
        <f t="shared" si="227"/>
        <v>7614</v>
      </c>
      <c r="AE2428" s="197">
        <v>4900</v>
      </c>
      <c r="AJ2428">
        <v>0</v>
      </c>
      <c r="AK2428">
        <v>0</v>
      </c>
      <c r="AU2428" s="198">
        <v>0.27272727299999999</v>
      </c>
      <c r="AV2428" s="6">
        <v>0</v>
      </c>
      <c r="AW2428" s="198">
        <v>0.38356000000000001</v>
      </c>
      <c r="BO2428" s="198"/>
      <c r="BP2428" s="354">
        <f t="shared" si="223"/>
        <v>7683.218189501401</v>
      </c>
      <c r="BQ2428" s="354">
        <f t="shared" si="224"/>
        <v>0</v>
      </c>
      <c r="BR2428" s="354">
        <f t="shared" si="225"/>
        <v>21388.072720000004</v>
      </c>
      <c r="CG2428" s="198"/>
      <c r="CH2428">
        <f>(Transest!$J$14/HexExtSoy!$K$4)</f>
        <v>0.20257267294641951</v>
      </c>
      <c r="CI2428">
        <f>(HydroProcOil!$K$14/HexExtSoy!$K$4)</f>
        <v>0.10977777777777777</v>
      </c>
      <c r="CJ2428">
        <f>(StarchFerm!$K$24/StarchFerm!$K$4)</f>
        <v>0.33157302630665886</v>
      </c>
      <c r="CY2428" s="198"/>
      <c r="CZ2428">
        <f>BP2428*CH2428*1000*LCI!$E$93</f>
        <v>58754479.216788791</v>
      </c>
      <c r="DA2428">
        <f>BQ2428*CI2428*1000*(LCI!$E$99)</f>
        <v>0</v>
      </c>
      <c r="DB2428">
        <f>BR2428*CJ2428*1000*(LCI!$E$96)</f>
        <v>191121530.56327504</v>
      </c>
    </row>
    <row r="2429" spans="1:106" x14ac:dyDescent="0.25">
      <c r="A2429" s="197">
        <v>47053</v>
      </c>
      <c r="B2429" s="197" t="s">
        <v>2100</v>
      </c>
      <c r="C2429" s="197" t="s">
        <v>1125</v>
      </c>
      <c r="D2429" s="197">
        <v>-88.934103300000004</v>
      </c>
      <c r="E2429" s="197">
        <v>35.995510000000003</v>
      </c>
      <c r="F2429">
        <v>3.24</v>
      </c>
      <c r="G2429">
        <f t="shared" si="226"/>
        <v>3.24</v>
      </c>
      <c r="H2429" s="198">
        <v>10.199999999999999</v>
      </c>
      <c r="Q2429" s="221">
        <f>(Q5514*10000)*TEA!$M$15*10^-6</f>
        <v>50.1565269906</v>
      </c>
      <c r="R2429" s="221">
        <f>(R5514*10000)*TEA!$O$15*10^-6</f>
        <v>50.1565269906</v>
      </c>
      <c r="AA2429">
        <f t="shared" si="228"/>
        <v>1</v>
      </c>
      <c r="AB2429" s="197">
        <v>47053</v>
      </c>
      <c r="AC2429" s="197">
        <v>50696</v>
      </c>
      <c r="AD2429" s="197">
        <f t="shared" si="227"/>
        <v>50696</v>
      </c>
      <c r="AE2429" s="197">
        <v>25167</v>
      </c>
      <c r="AJ2429">
        <v>0</v>
      </c>
      <c r="AK2429">
        <v>0</v>
      </c>
      <c r="AU2429" s="198">
        <v>0.27272727299999999</v>
      </c>
      <c r="AV2429" s="6">
        <v>0</v>
      </c>
      <c r="AW2429" s="198">
        <v>0.38356000000000001</v>
      </c>
      <c r="BO2429" s="198"/>
      <c r="BP2429" s="354">
        <f t="shared" si="223"/>
        <v>44796.829135705921</v>
      </c>
      <c r="BQ2429" s="354">
        <f t="shared" si="224"/>
        <v>0</v>
      </c>
      <c r="BR2429" s="354">
        <f t="shared" si="225"/>
        <v>98461.156103999994</v>
      </c>
      <c r="CG2429" s="198"/>
      <c r="CH2429">
        <f>(Transest!$J$14/HexExtSoy!$K$4)</f>
        <v>0.20257267294641951</v>
      </c>
      <c r="CI2429">
        <f>(HydroProcOil!$K$14/HexExtSoy!$K$4)</f>
        <v>0.10977777777777777</v>
      </c>
      <c r="CJ2429">
        <f>(StarchFerm!$K$24/StarchFerm!$K$4)</f>
        <v>0.33157302630665886</v>
      </c>
      <c r="CY2429" s="198"/>
      <c r="CZ2429">
        <f>BP2429*CH2429*1000*LCI!$E$93</f>
        <v>342566656.51228565</v>
      </c>
      <c r="DA2429">
        <f>BQ2429*CI2429*1000*(LCI!$E$99)</f>
        <v>0</v>
      </c>
      <c r="DB2429">
        <f>BR2429*CJ2429*1000*(LCI!$E$96)</f>
        <v>879838361.40734923</v>
      </c>
    </row>
    <row r="2430" spans="1:106" x14ac:dyDescent="0.25">
      <c r="A2430" s="197">
        <v>47055</v>
      </c>
      <c r="B2430" s="197" t="s">
        <v>2100</v>
      </c>
      <c r="C2430" s="197" t="s">
        <v>2109</v>
      </c>
      <c r="D2430" s="197">
        <v>-87.026704499999994</v>
      </c>
      <c r="E2430" s="197">
        <v>35.210520000000002</v>
      </c>
      <c r="F2430">
        <v>3.41</v>
      </c>
      <c r="G2430">
        <f t="shared" si="226"/>
        <v>3.41</v>
      </c>
      <c r="H2430" s="198">
        <v>11.12</v>
      </c>
      <c r="Q2430" s="221">
        <f>(Q5515*10000)*TEA!$M$15*10^-6</f>
        <v>50.941751216849994</v>
      </c>
      <c r="R2430" s="221">
        <f>(R5515*10000)*TEA!$O$15*10^-6</f>
        <v>50.941751216849994</v>
      </c>
      <c r="AA2430">
        <f t="shared" si="228"/>
        <v>1</v>
      </c>
      <c r="AB2430" s="197">
        <v>47055</v>
      </c>
      <c r="AC2430" s="197">
        <v>4347</v>
      </c>
      <c r="AD2430" s="197">
        <f t="shared" si="227"/>
        <v>4347</v>
      </c>
      <c r="AE2430" s="197">
        <v>3879</v>
      </c>
      <c r="AJ2430">
        <v>0</v>
      </c>
      <c r="AK2430">
        <v>0</v>
      </c>
      <c r="AU2430" s="198">
        <v>0.27272727299999999</v>
      </c>
      <c r="AV2430" s="6">
        <v>0</v>
      </c>
      <c r="AW2430" s="198">
        <v>0.38356000000000001</v>
      </c>
      <c r="BO2430" s="198"/>
      <c r="BP2430" s="354">
        <f t="shared" si="223"/>
        <v>4042.7100040427099</v>
      </c>
      <c r="BQ2430" s="354">
        <f t="shared" si="224"/>
        <v>0</v>
      </c>
      <c r="BR2430" s="354">
        <f t="shared" si="225"/>
        <v>16544.661148799998</v>
      </c>
      <c r="CG2430" s="198"/>
      <c r="CH2430">
        <f>(Transest!$J$14/HexExtSoy!$K$4)</f>
        <v>0.20257267294641951</v>
      </c>
      <c r="CI2430">
        <f>(HydroProcOil!$K$14/HexExtSoy!$K$4)</f>
        <v>0.10977777777777777</v>
      </c>
      <c r="CJ2430">
        <f>(StarchFerm!$K$24/StarchFerm!$K$4)</f>
        <v>0.33157302630665886</v>
      </c>
      <c r="CY2430" s="198"/>
      <c r="CZ2430">
        <f>BP2430*CH2430*1000*LCI!$E$93</f>
        <v>30915082.07284762</v>
      </c>
      <c r="DA2430">
        <f>BQ2430*CI2430*1000*(LCI!$E$99)</f>
        <v>0</v>
      </c>
      <c r="DB2430">
        <f>BR2430*CJ2430*1000*(LCI!$E$96)</f>
        <v>147841322.7224808</v>
      </c>
    </row>
    <row r="2431" spans="1:106" x14ac:dyDescent="0.25">
      <c r="A2431" s="197">
        <v>47057</v>
      </c>
      <c r="B2431" s="197" t="s">
        <v>2100</v>
      </c>
      <c r="C2431" s="197" t="s">
        <v>2110</v>
      </c>
      <c r="D2431" s="197">
        <v>-83.495782300000002</v>
      </c>
      <c r="E2431" s="197">
        <v>36.27458</v>
      </c>
      <c r="F2431">
        <v>0</v>
      </c>
      <c r="G2431">
        <f t="shared" si="226"/>
        <v>0</v>
      </c>
      <c r="H2431" s="198">
        <v>8.49</v>
      </c>
      <c r="Q2431" s="221">
        <f>(Q5516*10000)*TEA!$M$15*10^-6</f>
        <v>42.565246934849995</v>
      </c>
      <c r="R2431" s="221">
        <f>(R5516*10000)*TEA!$O$15*10^-6</f>
        <v>42.565246934849995</v>
      </c>
      <c r="AA2431">
        <f t="shared" si="228"/>
        <v>1</v>
      </c>
      <c r="AB2431" s="197">
        <v>47057</v>
      </c>
      <c r="AC2431" s="197">
        <v>0</v>
      </c>
      <c r="AD2431" s="197">
        <f t="shared" si="227"/>
        <v>0</v>
      </c>
      <c r="AE2431" s="197">
        <v>186</v>
      </c>
      <c r="AJ2431">
        <v>0</v>
      </c>
      <c r="AK2431">
        <v>0</v>
      </c>
      <c r="AU2431" s="198">
        <v>0.27272727299999999</v>
      </c>
      <c r="AV2431" s="6">
        <v>0</v>
      </c>
      <c r="AW2431" s="198">
        <v>0.38356000000000001</v>
      </c>
      <c r="BO2431" s="198"/>
      <c r="BP2431" s="354">
        <f t="shared" si="223"/>
        <v>0</v>
      </c>
      <c r="BQ2431" s="354">
        <f t="shared" si="224"/>
        <v>0</v>
      </c>
      <c r="BR2431" s="354">
        <f t="shared" si="225"/>
        <v>605.69493840000007</v>
      </c>
      <c r="CG2431" s="198"/>
      <c r="CH2431">
        <f>(Transest!$J$14/HexExtSoy!$K$4)</f>
        <v>0.20257267294641951</v>
      </c>
      <c r="CI2431">
        <f>(HydroProcOil!$K$14/HexExtSoy!$K$4)</f>
        <v>0.10977777777777777</v>
      </c>
      <c r="CJ2431">
        <f>(StarchFerm!$K$24/StarchFerm!$K$4)</f>
        <v>0.33157302630665886</v>
      </c>
      <c r="CY2431" s="198"/>
      <c r="CZ2431">
        <f>BP2431*CH2431*1000*LCI!$E$93</f>
        <v>0</v>
      </c>
      <c r="DA2431">
        <f>BQ2431*CI2431*1000*(LCI!$E$99)</f>
        <v>0</v>
      </c>
      <c r="DB2431">
        <f>BR2431*CJ2431*1000*(LCI!$E$96)</f>
        <v>5412425.1958984649</v>
      </c>
    </row>
    <row r="2432" spans="1:106" x14ac:dyDescent="0.25">
      <c r="A2432" s="197">
        <v>47059</v>
      </c>
      <c r="B2432" s="197" t="s">
        <v>2100</v>
      </c>
      <c r="C2432" s="197" t="s">
        <v>623</v>
      </c>
      <c r="D2432" s="197">
        <v>-82.846272099999993</v>
      </c>
      <c r="E2432" s="197">
        <v>36.174520000000001</v>
      </c>
      <c r="F2432">
        <v>2.77</v>
      </c>
      <c r="G2432">
        <f t="shared" si="226"/>
        <v>2.77</v>
      </c>
      <c r="H2432" s="198">
        <v>8.6199999999999992</v>
      </c>
      <c r="Q2432" s="221">
        <f>(Q5517*10000)*TEA!$M$15*10^-6</f>
        <v>43.524728355150003</v>
      </c>
      <c r="R2432" s="221">
        <f>(R5517*10000)*TEA!$O$15*10^-6</f>
        <v>43.524728355150003</v>
      </c>
      <c r="AA2432">
        <f t="shared" si="228"/>
        <v>1</v>
      </c>
      <c r="AB2432" s="197">
        <v>47059</v>
      </c>
      <c r="AC2432" s="197">
        <v>1732</v>
      </c>
      <c r="AD2432" s="197">
        <f t="shared" si="227"/>
        <v>1732</v>
      </c>
      <c r="AE2432" s="197">
        <v>1565</v>
      </c>
      <c r="AJ2432">
        <v>0</v>
      </c>
      <c r="AK2432">
        <v>0</v>
      </c>
      <c r="AU2432" s="198">
        <v>0.27272727299999999</v>
      </c>
      <c r="AV2432" s="6">
        <v>0</v>
      </c>
      <c r="AW2432" s="198">
        <v>0.38356000000000001</v>
      </c>
      <c r="BO2432" s="198"/>
      <c r="BP2432" s="354">
        <f t="shared" si="223"/>
        <v>1308.4472740357201</v>
      </c>
      <c r="BQ2432" s="354">
        <f t="shared" si="224"/>
        <v>0</v>
      </c>
      <c r="BR2432" s="354">
        <f t="shared" si="225"/>
        <v>5174.3394680000001</v>
      </c>
      <c r="CG2432" s="198"/>
      <c r="CH2432">
        <f>(Transest!$J$14/HexExtSoy!$K$4)</f>
        <v>0.20257267294641951</v>
      </c>
      <c r="CI2432">
        <f>(HydroProcOil!$K$14/HexExtSoy!$K$4)</f>
        <v>0.10977777777777777</v>
      </c>
      <c r="CJ2432">
        <f>(StarchFerm!$K$24/StarchFerm!$K$4)</f>
        <v>0.33157302630665886</v>
      </c>
      <c r="CY2432" s="198"/>
      <c r="CZ2432">
        <f>BP2432*CH2432*1000*LCI!$E$93</f>
        <v>10005851.22958542</v>
      </c>
      <c r="DA2432">
        <f>BQ2432*CI2432*1000*(LCI!$E$99)</f>
        <v>0</v>
      </c>
      <c r="DB2432">
        <f>BR2432*CJ2432*1000*(LCI!$E$96)</f>
        <v>46237344.136827037</v>
      </c>
    </row>
    <row r="2433" spans="1:106" x14ac:dyDescent="0.25">
      <c r="A2433" s="197">
        <v>47061</v>
      </c>
      <c r="B2433" s="197" t="s">
        <v>2100</v>
      </c>
      <c r="C2433" s="197" t="s">
        <v>1077</v>
      </c>
      <c r="D2433" s="197">
        <v>-85.717265400000002</v>
      </c>
      <c r="E2433" s="197">
        <v>35.384689999999999</v>
      </c>
      <c r="F2433">
        <v>3.88</v>
      </c>
      <c r="G2433">
        <f t="shared" si="226"/>
        <v>3.88</v>
      </c>
      <c r="H2433" s="198">
        <v>11.77</v>
      </c>
      <c r="Q2433" s="221">
        <f>(Q5518*10000)*TEA!$M$15*10^-6</f>
        <v>50.440888055249992</v>
      </c>
      <c r="R2433" s="221">
        <f>(R5518*10000)*TEA!$O$15*10^-6</f>
        <v>50.440888055249992</v>
      </c>
      <c r="AA2433">
        <f t="shared" si="228"/>
        <v>1</v>
      </c>
      <c r="AB2433" s="197">
        <v>47061</v>
      </c>
      <c r="AC2433" s="197">
        <v>714</v>
      </c>
      <c r="AD2433" s="197">
        <f t="shared" si="227"/>
        <v>714</v>
      </c>
      <c r="AE2433" s="197">
        <v>864</v>
      </c>
      <c r="AJ2433">
        <v>0</v>
      </c>
      <c r="AK2433">
        <v>0</v>
      </c>
      <c r="AU2433" s="198">
        <v>0.27272727299999999</v>
      </c>
      <c r="AV2433" s="6">
        <v>0</v>
      </c>
      <c r="AW2433" s="198">
        <v>0.38356000000000001</v>
      </c>
      <c r="BO2433" s="198"/>
      <c r="BP2433" s="354">
        <f t="shared" si="223"/>
        <v>755.54181893735995</v>
      </c>
      <c r="BQ2433" s="354">
        <f t="shared" si="224"/>
        <v>0</v>
      </c>
      <c r="BR2433" s="354">
        <f t="shared" si="225"/>
        <v>3900.5290367999996</v>
      </c>
      <c r="CG2433" s="198"/>
      <c r="CH2433">
        <f>(Transest!$J$14/HexExtSoy!$K$4)</f>
        <v>0.20257267294641951</v>
      </c>
      <c r="CI2433">
        <f>(HydroProcOil!$K$14/HexExtSoy!$K$4)</f>
        <v>0.10977777777777777</v>
      </c>
      <c r="CJ2433">
        <f>(StarchFerm!$K$24/StarchFerm!$K$4)</f>
        <v>0.33157302630665886</v>
      </c>
      <c r="CY2433" s="198"/>
      <c r="CZ2433">
        <f>BP2433*CH2433*1000*LCI!$E$93</f>
        <v>5777717.7483815122</v>
      </c>
      <c r="DA2433">
        <f>BQ2433*CI2433*1000*(LCI!$E$99)</f>
        <v>0</v>
      </c>
      <c r="DB2433">
        <f>BR2433*CJ2433*1000*(LCI!$E$96)</f>
        <v>34854710.346230432</v>
      </c>
    </row>
    <row r="2434" spans="1:106" x14ac:dyDescent="0.25">
      <c r="A2434" s="197">
        <v>47063</v>
      </c>
      <c r="B2434" s="197" t="s">
        <v>2100</v>
      </c>
      <c r="C2434" s="197" t="s">
        <v>2111</v>
      </c>
      <c r="D2434" s="197">
        <v>-83.236462900000006</v>
      </c>
      <c r="E2434" s="197">
        <v>36.223640000000003</v>
      </c>
      <c r="F2434">
        <v>2.34</v>
      </c>
      <c r="G2434">
        <f t="shared" si="226"/>
        <v>2.34</v>
      </c>
      <c r="H2434" s="198">
        <v>8.59</v>
      </c>
      <c r="Q2434" s="221">
        <f>(Q5519*10000)*TEA!$M$15*10^-6</f>
        <v>42.647709402899991</v>
      </c>
      <c r="R2434" s="221">
        <f>(R5519*10000)*TEA!$O$15*10^-6</f>
        <v>42.647709402899991</v>
      </c>
      <c r="AA2434">
        <f t="shared" si="228"/>
        <v>1</v>
      </c>
      <c r="AB2434" s="197">
        <v>47063</v>
      </c>
      <c r="AC2434" s="197">
        <v>1696</v>
      </c>
      <c r="AD2434" s="197">
        <f t="shared" si="227"/>
        <v>1696</v>
      </c>
      <c r="AE2434" s="197">
        <v>648</v>
      </c>
      <c r="AJ2434">
        <v>0</v>
      </c>
      <c r="AK2434">
        <v>0</v>
      </c>
      <c r="AU2434" s="198">
        <v>0.27272727299999999</v>
      </c>
      <c r="AV2434" s="6">
        <v>0</v>
      </c>
      <c r="AW2434" s="198">
        <v>0.38356000000000001</v>
      </c>
      <c r="BO2434" s="198"/>
      <c r="BP2434" s="354">
        <f t="shared" si="223"/>
        <v>1082.35636471872</v>
      </c>
      <c r="BQ2434" s="354">
        <f t="shared" si="224"/>
        <v>0</v>
      </c>
      <c r="BR2434" s="354">
        <f t="shared" si="225"/>
        <v>2135.0176992000002</v>
      </c>
      <c r="CG2434" s="198"/>
      <c r="CH2434">
        <f>(Transest!$J$14/HexExtSoy!$K$4)</f>
        <v>0.20257267294641951</v>
      </c>
      <c r="CI2434">
        <f>(HydroProcOil!$K$14/HexExtSoy!$K$4)</f>
        <v>0.10977777777777777</v>
      </c>
      <c r="CJ2434">
        <f>(StarchFerm!$K$24/StarchFerm!$K$4)</f>
        <v>0.33157302630665886</v>
      </c>
      <c r="CY2434" s="198"/>
      <c r="CZ2434">
        <f>BP2434*CH2434*1000*LCI!$E$93</f>
        <v>8276907.2760319412</v>
      </c>
      <c r="DA2434">
        <f>BQ2434*CI2434*1000*(LCI!$E$99)</f>
        <v>0</v>
      </c>
      <c r="DB2434">
        <f>BR2434*CJ2434*1000*(LCI!$E$96)</f>
        <v>19078289.839047544</v>
      </c>
    </row>
    <row r="2435" spans="1:106" x14ac:dyDescent="0.25">
      <c r="A2435" s="197">
        <v>47065</v>
      </c>
      <c r="B2435" s="197" t="s">
        <v>2100</v>
      </c>
      <c r="C2435" s="197" t="s">
        <v>879</v>
      </c>
      <c r="D2435" s="197">
        <v>-85.170218199999994</v>
      </c>
      <c r="E2435" s="197">
        <v>35.178220000000003</v>
      </c>
      <c r="F2435">
        <v>0</v>
      </c>
      <c r="G2435">
        <f t="shared" si="226"/>
        <v>0</v>
      </c>
      <c r="H2435" s="198">
        <v>0</v>
      </c>
      <c r="Q2435" s="221">
        <f>(Q5520*10000)*TEA!$M$15*10^-6</f>
        <v>50.638077275849994</v>
      </c>
      <c r="R2435" s="221">
        <f>(R5520*10000)*TEA!$O$15*10^-6</f>
        <v>50.638077275849994</v>
      </c>
      <c r="AA2435">
        <f t="shared" si="228"/>
        <v>1</v>
      </c>
      <c r="AB2435" s="197">
        <v>47065</v>
      </c>
      <c r="AC2435" s="197">
        <v>0</v>
      </c>
      <c r="AD2435" s="197">
        <f t="shared" si="227"/>
        <v>0</v>
      </c>
      <c r="AE2435" s="197">
        <v>23</v>
      </c>
      <c r="AJ2435">
        <v>0</v>
      </c>
      <c r="AK2435">
        <v>0</v>
      </c>
      <c r="AU2435" s="198">
        <v>0.27272727299999999</v>
      </c>
      <c r="AV2435" s="6">
        <v>0</v>
      </c>
      <c r="AW2435" s="198">
        <v>0.38356000000000001</v>
      </c>
      <c r="BO2435" s="198"/>
      <c r="BP2435" s="354">
        <f t="shared" ref="BP2435:BP2498" si="229">F2435*AC2435*AU2435</f>
        <v>0</v>
      </c>
      <c r="BQ2435" s="354">
        <f t="shared" ref="BQ2435:BQ2498" si="230">G2435*AD2435*AV2435</f>
        <v>0</v>
      </c>
      <c r="BR2435" s="354">
        <f t="shared" ref="BR2435:BR2498" si="231">H2435*AE2435*AW2435</f>
        <v>0</v>
      </c>
      <c r="CG2435" s="198"/>
      <c r="CH2435">
        <f>(Transest!$J$14/HexExtSoy!$K$4)</f>
        <v>0.20257267294641951</v>
      </c>
      <c r="CI2435">
        <f>(HydroProcOil!$K$14/HexExtSoy!$K$4)</f>
        <v>0.10977777777777777</v>
      </c>
      <c r="CJ2435">
        <f>(StarchFerm!$K$24/StarchFerm!$K$4)</f>
        <v>0.33157302630665886</v>
      </c>
      <c r="CY2435" s="198"/>
      <c r="CZ2435">
        <f>BP2435*CH2435*1000*LCI!$E$93</f>
        <v>0</v>
      </c>
      <c r="DA2435">
        <f>BQ2435*CI2435*1000*(LCI!$E$99)</f>
        <v>0</v>
      </c>
      <c r="DB2435">
        <f>BR2435*CJ2435*1000*(LCI!$E$96)</f>
        <v>0</v>
      </c>
    </row>
    <row r="2436" spans="1:106" x14ac:dyDescent="0.25">
      <c r="A2436" s="197">
        <v>47067</v>
      </c>
      <c r="B2436" s="197" t="s">
        <v>2100</v>
      </c>
      <c r="C2436" s="197" t="s">
        <v>963</v>
      </c>
      <c r="D2436" s="197">
        <v>-83.211943599999998</v>
      </c>
      <c r="E2436" s="197">
        <v>36.521749999999997</v>
      </c>
      <c r="F2436">
        <v>3.36</v>
      </c>
      <c r="G2436">
        <f t="shared" ref="G2436:G2499" si="232">F2436</f>
        <v>3.36</v>
      </c>
      <c r="H2436" s="198">
        <v>9.57</v>
      </c>
      <c r="Q2436" s="221">
        <f>(Q5521*10000)*TEA!$M$15*10^-6</f>
        <v>42.979840083449993</v>
      </c>
      <c r="R2436" s="221">
        <f>(R5521*10000)*TEA!$O$15*10^-6</f>
        <v>42.979840083449993</v>
      </c>
      <c r="AA2436">
        <f t="shared" si="228"/>
        <v>1</v>
      </c>
      <c r="AB2436" s="197">
        <v>47067</v>
      </c>
      <c r="AC2436" s="197">
        <v>18</v>
      </c>
      <c r="AD2436" s="197">
        <f t="shared" si="227"/>
        <v>18</v>
      </c>
      <c r="AE2436" s="197">
        <v>8</v>
      </c>
      <c r="AJ2436">
        <v>0</v>
      </c>
      <c r="AK2436">
        <v>0</v>
      </c>
      <c r="AU2436" s="198">
        <v>0.27272727299999999</v>
      </c>
      <c r="AV2436" s="6">
        <v>0</v>
      </c>
      <c r="AW2436" s="198">
        <v>0.38356000000000001</v>
      </c>
      <c r="BO2436" s="198"/>
      <c r="BP2436" s="354">
        <f t="shared" si="229"/>
        <v>16.494545471039999</v>
      </c>
      <c r="BQ2436" s="354">
        <f t="shared" si="230"/>
        <v>0</v>
      </c>
      <c r="BR2436" s="354">
        <f t="shared" si="231"/>
        <v>29.365353600000002</v>
      </c>
      <c r="CG2436" s="198"/>
      <c r="CH2436">
        <f>(Transest!$J$14/HexExtSoy!$K$4)</f>
        <v>0.20257267294641951</v>
      </c>
      <c r="CI2436">
        <f>(HydroProcOil!$K$14/HexExtSoy!$K$4)</f>
        <v>0.10977777777777777</v>
      </c>
      <c r="CJ2436">
        <f>(StarchFerm!$K$24/StarchFerm!$K$4)</f>
        <v>0.33157302630665886</v>
      </c>
      <c r="CY2436" s="198"/>
      <c r="CZ2436">
        <f>BP2436*CH2436*1000*LCI!$E$93</f>
        <v>126135.74223270736</v>
      </c>
      <c r="DA2436">
        <f>BQ2436*CI2436*1000*(LCI!$E$99)</f>
        <v>0</v>
      </c>
      <c r="DB2436">
        <f>BR2436*CJ2436*1000*(LCI!$E$96)</f>
        <v>262405.6594082769</v>
      </c>
    </row>
    <row r="2437" spans="1:106" x14ac:dyDescent="0.25">
      <c r="A2437" s="197">
        <v>47069</v>
      </c>
      <c r="B2437" s="197" t="s">
        <v>2100</v>
      </c>
      <c r="C2437" s="197" t="s">
        <v>2112</v>
      </c>
      <c r="D2437" s="197">
        <v>-88.995711700000001</v>
      </c>
      <c r="E2437" s="197">
        <v>35.209859999999999</v>
      </c>
      <c r="F2437">
        <v>3.14</v>
      </c>
      <c r="G2437">
        <f t="shared" si="232"/>
        <v>3.14</v>
      </c>
      <c r="H2437" s="198">
        <v>10.33</v>
      </c>
      <c r="Q2437" s="221">
        <f>(Q5522*10000)*TEA!$M$15*10^-6</f>
        <v>51.602352036749991</v>
      </c>
      <c r="R2437" s="221">
        <f>(R5522*10000)*TEA!$O$15*10^-6</f>
        <v>51.602352036749991</v>
      </c>
      <c r="AA2437">
        <f t="shared" si="228"/>
        <v>1</v>
      </c>
      <c r="AB2437" s="197">
        <v>47069</v>
      </c>
      <c r="AC2437" s="197">
        <v>11960</v>
      </c>
      <c r="AD2437" s="197">
        <f t="shared" ref="AD2437:AD2500" si="233">AC2437</f>
        <v>11960</v>
      </c>
      <c r="AE2437" s="197">
        <v>2050</v>
      </c>
      <c r="AJ2437">
        <v>0</v>
      </c>
      <c r="AK2437">
        <v>0</v>
      </c>
      <c r="AU2437" s="198">
        <v>0.27272727299999999</v>
      </c>
      <c r="AV2437" s="6">
        <v>0</v>
      </c>
      <c r="AW2437" s="198">
        <v>0.38356000000000001</v>
      </c>
      <c r="BO2437" s="198"/>
      <c r="BP2437" s="354">
        <f t="shared" si="229"/>
        <v>10242.1091011512</v>
      </c>
      <c r="BQ2437" s="354">
        <f t="shared" si="230"/>
        <v>0</v>
      </c>
      <c r="BR2437" s="354">
        <f t="shared" si="231"/>
        <v>8122.4583400000001</v>
      </c>
      <c r="CG2437" s="198"/>
      <c r="CH2437">
        <f>(Transest!$J$14/HexExtSoy!$K$4)</f>
        <v>0.20257267294641951</v>
      </c>
      <c r="CI2437">
        <f>(HydroProcOil!$K$14/HexExtSoy!$K$4)</f>
        <v>0.10977777777777777</v>
      </c>
      <c r="CJ2437">
        <f>(StarchFerm!$K$24/StarchFerm!$K$4)</f>
        <v>0.33157302630665886</v>
      </c>
      <c r="CY2437" s="198"/>
      <c r="CZ2437">
        <f>BP2437*CH2437*1000*LCI!$E$93</f>
        <v>78322621.000396594</v>
      </c>
      <c r="DA2437">
        <f>BQ2437*CI2437*1000*(LCI!$E$99)</f>
        <v>0</v>
      </c>
      <c r="DB2437">
        <f>BR2437*CJ2437*1000*(LCI!$E$96)</f>
        <v>72581419.10213396</v>
      </c>
    </row>
    <row r="2438" spans="1:106" x14ac:dyDescent="0.25">
      <c r="A2438" s="197">
        <v>47071</v>
      </c>
      <c r="B2438" s="197" t="s">
        <v>2100</v>
      </c>
      <c r="C2438" s="197" t="s">
        <v>1078</v>
      </c>
      <c r="D2438" s="197">
        <v>-88.192474399999995</v>
      </c>
      <c r="E2438" s="197">
        <v>35.204819999999998</v>
      </c>
      <c r="F2438">
        <v>3.09</v>
      </c>
      <c r="G2438">
        <f t="shared" si="232"/>
        <v>3.09</v>
      </c>
      <c r="H2438" s="198">
        <v>10.43</v>
      </c>
      <c r="Q2438" s="221">
        <f>(Q5523*10000)*TEA!$M$15*10^-6</f>
        <v>51.34366962</v>
      </c>
      <c r="R2438" s="221">
        <f>(R5523*10000)*TEA!$O$15*10^-6</f>
        <v>51.34366962</v>
      </c>
      <c r="AA2438">
        <f t="shared" si="228"/>
        <v>1</v>
      </c>
      <c r="AB2438" s="197">
        <v>47071</v>
      </c>
      <c r="AC2438" s="197">
        <v>14936</v>
      </c>
      <c r="AD2438" s="197">
        <f t="shared" si="233"/>
        <v>14936</v>
      </c>
      <c r="AE2438" s="197">
        <v>2807</v>
      </c>
      <c r="AJ2438">
        <v>0</v>
      </c>
      <c r="AK2438">
        <v>0</v>
      </c>
      <c r="AU2438" s="198">
        <v>0.27272727299999999</v>
      </c>
      <c r="AV2438" s="6">
        <v>0</v>
      </c>
      <c r="AW2438" s="198">
        <v>0.38356000000000001</v>
      </c>
      <c r="BO2438" s="198"/>
      <c r="BP2438" s="354">
        <f t="shared" si="229"/>
        <v>12586.974558041518</v>
      </c>
      <c r="BQ2438" s="354">
        <f t="shared" si="230"/>
        <v>0</v>
      </c>
      <c r="BR2438" s="354">
        <f t="shared" si="231"/>
        <v>11229.4899556</v>
      </c>
      <c r="CG2438" s="198"/>
      <c r="CH2438">
        <f>(Transest!$J$14/HexExtSoy!$K$4)</f>
        <v>0.20257267294641951</v>
      </c>
      <c r="CI2438">
        <f>(HydroProcOil!$K$14/HexExtSoy!$K$4)</f>
        <v>0.10977777777777777</v>
      </c>
      <c r="CJ2438">
        <f>(StarchFerm!$K$24/StarchFerm!$K$4)</f>
        <v>0.33157302630665886</v>
      </c>
      <c r="CY2438" s="198"/>
      <c r="CZ2438">
        <f>BP2438*CH2438*1000*LCI!$E$93</f>
        <v>96254084.79004705</v>
      </c>
      <c r="DA2438">
        <f>BQ2438*CI2438*1000*(LCI!$E$99)</f>
        <v>0</v>
      </c>
      <c r="DB2438">
        <f>BR2438*CJ2438*1000*(LCI!$E$96)</f>
        <v>100345521.34995712</v>
      </c>
    </row>
    <row r="2439" spans="1:106" x14ac:dyDescent="0.25">
      <c r="A2439" s="197">
        <v>47073</v>
      </c>
      <c r="B2439" s="197" t="s">
        <v>2100</v>
      </c>
      <c r="C2439" s="197" t="s">
        <v>2113</v>
      </c>
      <c r="D2439" s="197">
        <v>-82.933480799999998</v>
      </c>
      <c r="E2439" s="197">
        <v>36.441600000000001</v>
      </c>
      <c r="F2439">
        <v>3.48</v>
      </c>
      <c r="G2439">
        <f t="shared" si="232"/>
        <v>3.48</v>
      </c>
      <c r="H2439" s="198">
        <v>6.78</v>
      </c>
      <c r="Q2439" s="221">
        <f>(Q5524*10000)*TEA!$M$15*10^-6</f>
        <v>43.304839390349997</v>
      </c>
      <c r="R2439" s="221">
        <f>(R5524*10000)*TEA!$O$15*10^-6</f>
        <v>43.304839390349997</v>
      </c>
      <c r="AA2439">
        <f t="shared" si="228"/>
        <v>1</v>
      </c>
      <c r="AB2439" s="197">
        <v>47073</v>
      </c>
      <c r="AC2439" s="197">
        <v>248</v>
      </c>
      <c r="AD2439" s="197">
        <f t="shared" si="233"/>
        <v>248</v>
      </c>
      <c r="AE2439" s="197">
        <v>824</v>
      </c>
      <c r="AJ2439">
        <v>0</v>
      </c>
      <c r="AK2439">
        <v>0</v>
      </c>
      <c r="AU2439" s="198">
        <v>0.27272727299999999</v>
      </c>
      <c r="AV2439" s="6">
        <v>0</v>
      </c>
      <c r="AW2439" s="198">
        <v>0.38356000000000001</v>
      </c>
      <c r="BO2439" s="198"/>
      <c r="BP2439" s="354">
        <f t="shared" si="229"/>
        <v>235.37454568991998</v>
      </c>
      <c r="BQ2439" s="354">
        <f t="shared" si="230"/>
        <v>0</v>
      </c>
      <c r="BR2439" s="354">
        <f t="shared" si="231"/>
        <v>2142.8423232</v>
      </c>
      <c r="CG2439" s="198"/>
      <c r="CH2439">
        <f>(Transest!$J$14/HexExtSoy!$K$4)</f>
        <v>0.20257267294641951</v>
      </c>
      <c r="CI2439">
        <f>(HydroProcOil!$K$14/HexExtSoy!$K$4)</f>
        <v>0.10977777777777777</v>
      </c>
      <c r="CJ2439">
        <f>(StarchFerm!$K$24/StarchFerm!$K$4)</f>
        <v>0.33157302630665886</v>
      </c>
      <c r="CY2439" s="198"/>
      <c r="CZ2439">
        <f>BP2439*CH2439*1000*LCI!$E$93</f>
        <v>1799937.020114348</v>
      </c>
      <c r="DA2439">
        <f>BQ2439*CI2439*1000*(LCI!$E$99)</f>
        <v>0</v>
      </c>
      <c r="DB2439">
        <f>BR2439*CJ2439*1000*(LCI!$E$96)</f>
        <v>19148209.842338149</v>
      </c>
    </row>
    <row r="2440" spans="1:106" x14ac:dyDescent="0.25">
      <c r="A2440" s="197">
        <v>47075</v>
      </c>
      <c r="B2440" s="197" t="s">
        <v>2100</v>
      </c>
      <c r="C2440" s="197" t="s">
        <v>1834</v>
      </c>
      <c r="D2440" s="197">
        <v>-89.269046599999996</v>
      </c>
      <c r="E2440" s="197">
        <v>35.58672</v>
      </c>
      <c r="F2440">
        <v>3.15</v>
      </c>
      <c r="G2440">
        <f t="shared" si="232"/>
        <v>3.15</v>
      </c>
      <c r="H2440" s="198">
        <v>11.19</v>
      </c>
      <c r="Q2440" s="221">
        <f>(Q5525*10000)*TEA!$M$15*10^-6</f>
        <v>51.023442334050003</v>
      </c>
      <c r="R2440" s="221">
        <f>(R5525*10000)*TEA!$O$15*10^-6</f>
        <v>51.023442334050003</v>
      </c>
      <c r="AA2440">
        <f t="shared" si="228"/>
        <v>1</v>
      </c>
      <c r="AB2440" s="197">
        <v>47075</v>
      </c>
      <c r="AC2440" s="197">
        <v>32461</v>
      </c>
      <c r="AD2440" s="197">
        <f t="shared" si="233"/>
        <v>32461</v>
      </c>
      <c r="AE2440" s="197">
        <v>9684</v>
      </c>
      <c r="AJ2440">
        <v>0</v>
      </c>
      <c r="AK2440">
        <v>0</v>
      </c>
      <c r="AU2440" s="198">
        <v>0.27272727299999999</v>
      </c>
      <c r="AV2440" s="6">
        <v>0</v>
      </c>
      <c r="AW2440" s="198">
        <v>0.38356000000000001</v>
      </c>
      <c r="BO2440" s="198"/>
      <c r="BP2440" s="354">
        <f t="shared" si="229"/>
        <v>27886.950027886949</v>
      </c>
      <c r="BQ2440" s="354">
        <f t="shared" si="230"/>
        <v>0</v>
      </c>
      <c r="BR2440" s="354">
        <f t="shared" si="231"/>
        <v>41564.0804976</v>
      </c>
      <c r="CG2440" s="198"/>
      <c r="CH2440">
        <f>(Transest!$J$14/HexExtSoy!$K$4)</f>
        <v>0.20257267294641951</v>
      </c>
      <c r="CI2440">
        <f>(HydroProcOil!$K$14/HexExtSoy!$K$4)</f>
        <v>0.10977777777777777</v>
      </c>
      <c r="CJ2440">
        <f>(StarchFerm!$K$24/StarchFerm!$K$4)</f>
        <v>0.33157302630665886</v>
      </c>
      <c r="CY2440" s="198"/>
      <c r="CZ2440">
        <f>BP2440*CH2440*1000*LCI!$E$93</f>
        <v>213254808.78207886</v>
      </c>
      <c r="DA2440">
        <f>BQ2440*CI2440*1000*(LCI!$E$99)</f>
        <v>0</v>
      </c>
      <c r="DB2440">
        <f>BR2440*CJ2440*1000*(LCI!$E$96)</f>
        <v>371412178.42074376</v>
      </c>
    </row>
    <row r="2441" spans="1:106" x14ac:dyDescent="0.25">
      <c r="A2441" s="197">
        <v>47077</v>
      </c>
      <c r="B2441" s="197" t="s">
        <v>2100</v>
      </c>
      <c r="C2441" s="197" t="s">
        <v>1079</v>
      </c>
      <c r="D2441" s="197">
        <v>-88.387564800000007</v>
      </c>
      <c r="E2441" s="197">
        <v>35.652410000000003</v>
      </c>
      <c r="F2441">
        <v>3.17</v>
      </c>
      <c r="G2441">
        <f t="shared" si="232"/>
        <v>3.17</v>
      </c>
      <c r="H2441" s="198">
        <v>10.17</v>
      </c>
      <c r="Q2441" s="221">
        <f>(Q5526*10000)*TEA!$M$15*10^-6</f>
        <v>50.627566589849998</v>
      </c>
      <c r="R2441" s="221">
        <f>(R5526*10000)*TEA!$O$15*10^-6</f>
        <v>50.627566589849998</v>
      </c>
      <c r="AA2441">
        <f t="shared" si="228"/>
        <v>1</v>
      </c>
      <c r="AB2441" s="197">
        <v>47077</v>
      </c>
      <c r="AC2441" s="197">
        <v>9463</v>
      </c>
      <c r="AD2441" s="197">
        <f t="shared" si="233"/>
        <v>9463</v>
      </c>
      <c r="AE2441" s="197">
        <v>2941</v>
      </c>
      <c r="AJ2441">
        <v>0</v>
      </c>
      <c r="AK2441">
        <v>0</v>
      </c>
      <c r="AU2441" s="198">
        <v>0.27272727299999999</v>
      </c>
      <c r="AV2441" s="6">
        <v>0</v>
      </c>
      <c r="AW2441" s="198">
        <v>0.38356000000000001</v>
      </c>
      <c r="BO2441" s="198"/>
      <c r="BP2441" s="354">
        <f t="shared" si="229"/>
        <v>8181.1936445448291</v>
      </c>
      <c r="BQ2441" s="354">
        <f t="shared" si="230"/>
        <v>0</v>
      </c>
      <c r="BR2441" s="354">
        <f t="shared" si="231"/>
        <v>11472.2680932</v>
      </c>
      <c r="CG2441" s="198"/>
      <c r="CH2441">
        <f>(Transest!$J$14/HexExtSoy!$K$4)</f>
        <v>0.20257267294641951</v>
      </c>
      <c r="CI2441">
        <f>(HydroProcOil!$K$14/HexExtSoy!$K$4)</f>
        <v>0.10977777777777777</v>
      </c>
      <c r="CJ2441">
        <f>(StarchFerm!$K$24/StarchFerm!$K$4)</f>
        <v>0.33157302630665886</v>
      </c>
      <c r="CY2441" s="198"/>
      <c r="CZ2441">
        <f>BP2441*CH2441*1000*LCI!$E$93</f>
        <v>62562556.483655885</v>
      </c>
      <c r="DA2441">
        <f>BQ2441*CI2441*1000*(LCI!$E$99)</f>
        <v>0</v>
      </c>
      <c r="DB2441">
        <f>BR2441*CJ2441*1000*(LCI!$E$96)</f>
        <v>102514960.82460527</v>
      </c>
    </row>
    <row r="2442" spans="1:106" x14ac:dyDescent="0.25">
      <c r="A2442" s="197">
        <v>47079</v>
      </c>
      <c r="B2442" s="197" t="s">
        <v>2100</v>
      </c>
      <c r="C2442" s="197" t="s">
        <v>625</v>
      </c>
      <c r="D2442" s="197">
        <v>-88.305257699999999</v>
      </c>
      <c r="E2442" s="197">
        <v>36.334800000000001</v>
      </c>
      <c r="F2442">
        <v>3.23</v>
      </c>
      <c r="G2442">
        <f t="shared" si="232"/>
        <v>3.23</v>
      </c>
      <c r="H2442" s="198">
        <v>10.23</v>
      </c>
      <c r="Q2442" s="221">
        <f>(Q5527*10000)*TEA!$M$15*10^-6</f>
        <v>49.404279893849996</v>
      </c>
      <c r="R2442" s="221">
        <f>(R5527*10000)*TEA!$O$15*10^-6</f>
        <v>49.404279893849996</v>
      </c>
      <c r="AA2442">
        <f t="shared" si="228"/>
        <v>1</v>
      </c>
      <c r="AB2442" s="197">
        <v>47079</v>
      </c>
      <c r="AC2442" s="197">
        <v>18977</v>
      </c>
      <c r="AD2442" s="197">
        <f t="shared" si="233"/>
        <v>18977</v>
      </c>
      <c r="AE2442" s="197">
        <v>16696</v>
      </c>
      <c r="AJ2442">
        <v>0</v>
      </c>
      <c r="AK2442">
        <v>0</v>
      </c>
      <c r="AU2442" s="198">
        <v>0.27272727299999999</v>
      </c>
      <c r="AV2442" s="6">
        <v>0</v>
      </c>
      <c r="AW2442" s="198">
        <v>0.38356000000000001</v>
      </c>
      <c r="BO2442" s="198"/>
      <c r="BP2442" s="354">
        <f t="shared" si="229"/>
        <v>16717.011834898829</v>
      </c>
      <c r="BQ2442" s="354">
        <f t="shared" si="230"/>
        <v>0</v>
      </c>
      <c r="BR2442" s="354">
        <f t="shared" si="231"/>
        <v>65512.078684800006</v>
      </c>
      <c r="CG2442" s="198"/>
      <c r="CH2442">
        <f>(Transest!$J$14/HexExtSoy!$K$4)</f>
        <v>0.20257267294641951</v>
      </c>
      <c r="CI2442">
        <f>(HydroProcOil!$K$14/HexExtSoy!$K$4)</f>
        <v>0.10977777777777777</v>
      </c>
      <c r="CJ2442">
        <f>(StarchFerm!$K$24/StarchFerm!$K$4)</f>
        <v>0.33157302630665886</v>
      </c>
      <c r="CY2442" s="198"/>
      <c r="CZ2442">
        <f>BP2442*CH2442*1000*LCI!$E$93</f>
        <v>127836968.85798253</v>
      </c>
      <c r="DA2442">
        <f>BQ2442*CI2442*1000*(LCI!$E$99)</f>
        <v>0</v>
      </c>
      <c r="DB2442">
        <f>BR2442*CJ2442*1000*(LCI!$E$96)</f>
        <v>585408929.19783771</v>
      </c>
    </row>
    <row r="2443" spans="1:106" x14ac:dyDescent="0.25">
      <c r="A2443" s="197">
        <v>47081</v>
      </c>
      <c r="B2443" s="197" t="s">
        <v>2100</v>
      </c>
      <c r="C2443" s="197" t="s">
        <v>1298</v>
      </c>
      <c r="D2443" s="197">
        <v>-87.479657599999996</v>
      </c>
      <c r="E2443" s="197">
        <v>35.80921</v>
      </c>
      <c r="F2443">
        <v>3.06</v>
      </c>
      <c r="G2443">
        <f t="shared" si="232"/>
        <v>3.06</v>
      </c>
      <c r="H2443" s="198">
        <v>11.03</v>
      </c>
      <c r="Q2443" s="221">
        <f>(Q5528*10000)*TEA!$M$15*10^-6</f>
        <v>50.10657452505</v>
      </c>
      <c r="R2443" s="221">
        <f>(R5528*10000)*TEA!$O$15*10^-6</f>
        <v>50.10657452505</v>
      </c>
      <c r="AA2443">
        <f t="shared" si="228"/>
        <v>1</v>
      </c>
      <c r="AB2443" s="197">
        <v>47081</v>
      </c>
      <c r="AC2443" s="197">
        <v>3491</v>
      </c>
      <c r="AD2443" s="197">
        <f t="shared" si="233"/>
        <v>3491</v>
      </c>
      <c r="AE2443" s="197">
        <v>1564</v>
      </c>
      <c r="AJ2443">
        <v>0</v>
      </c>
      <c r="AK2443">
        <v>0</v>
      </c>
      <c r="AU2443" s="198">
        <v>0.27272727299999999</v>
      </c>
      <c r="AV2443" s="6">
        <v>0</v>
      </c>
      <c r="AW2443" s="198">
        <v>0.38356000000000001</v>
      </c>
      <c r="BO2443" s="198"/>
      <c r="BP2443" s="354">
        <f t="shared" si="229"/>
        <v>2913.3981847315804</v>
      </c>
      <c r="BQ2443" s="354">
        <f t="shared" si="230"/>
        <v>0</v>
      </c>
      <c r="BR2443" s="354">
        <f t="shared" si="231"/>
        <v>6616.7628751999991</v>
      </c>
      <c r="CG2443" s="198"/>
      <c r="CH2443">
        <f>(Transest!$J$14/HexExtSoy!$K$4)</f>
        <v>0.20257267294641951</v>
      </c>
      <c r="CI2443">
        <f>(HydroProcOil!$K$14/HexExtSoy!$K$4)</f>
        <v>0.10977777777777777</v>
      </c>
      <c r="CJ2443">
        <f>(StarchFerm!$K$24/StarchFerm!$K$4)</f>
        <v>0.33157302630665886</v>
      </c>
      <c r="CY2443" s="198"/>
      <c r="CZ2443">
        <f>BP2443*CH2443*1000*LCI!$E$93</f>
        <v>22279100.875846684</v>
      </c>
      <c r="DA2443">
        <f>BQ2443*CI2443*1000*(LCI!$E$99)</f>
        <v>0</v>
      </c>
      <c r="DB2443">
        <f>BR2443*CJ2443*1000*(LCI!$E$96)</f>
        <v>59126685.449313357</v>
      </c>
    </row>
    <row r="2444" spans="1:106" x14ac:dyDescent="0.25">
      <c r="A2444" s="197">
        <v>47083</v>
      </c>
      <c r="B2444" s="197" t="s">
        <v>2100</v>
      </c>
      <c r="C2444" s="197" t="s">
        <v>626</v>
      </c>
      <c r="D2444" s="197">
        <v>-87.737842000000001</v>
      </c>
      <c r="E2444" s="197">
        <v>36.282530000000001</v>
      </c>
      <c r="F2444">
        <v>0</v>
      </c>
      <c r="G2444">
        <f t="shared" si="232"/>
        <v>0</v>
      </c>
      <c r="H2444" s="198">
        <v>7.42</v>
      </c>
      <c r="Q2444" s="221">
        <f>(Q5529*10000)*TEA!$M$15*10^-6</f>
        <v>49.358394915299996</v>
      </c>
      <c r="R2444" s="221">
        <f>(R5529*10000)*TEA!$O$15*10^-6</f>
        <v>49.358394915299996</v>
      </c>
      <c r="AA2444">
        <f t="shared" si="228"/>
        <v>1</v>
      </c>
      <c r="AB2444" s="197">
        <v>47083</v>
      </c>
      <c r="AC2444" s="197">
        <v>0</v>
      </c>
      <c r="AD2444" s="197">
        <f t="shared" si="233"/>
        <v>0</v>
      </c>
      <c r="AE2444" s="197">
        <v>42</v>
      </c>
      <c r="AJ2444">
        <v>0</v>
      </c>
      <c r="AK2444">
        <v>0</v>
      </c>
      <c r="AU2444" s="198">
        <v>0.27272727299999999</v>
      </c>
      <c r="AV2444" s="6">
        <v>0</v>
      </c>
      <c r="AW2444" s="198">
        <v>0.38356000000000001</v>
      </c>
      <c r="BO2444" s="198"/>
      <c r="BP2444" s="354">
        <f t="shared" si="229"/>
        <v>0</v>
      </c>
      <c r="BQ2444" s="354">
        <f t="shared" si="230"/>
        <v>0</v>
      </c>
      <c r="BR2444" s="354">
        <f t="shared" si="231"/>
        <v>119.5326384</v>
      </c>
      <c r="CG2444" s="198"/>
      <c r="CH2444">
        <f>(Transest!$J$14/HexExtSoy!$K$4)</f>
        <v>0.20257267294641951</v>
      </c>
      <c r="CI2444">
        <f>(HydroProcOil!$K$14/HexExtSoy!$K$4)</f>
        <v>0.10977777777777777</v>
      </c>
      <c r="CJ2444">
        <f>(StarchFerm!$K$24/StarchFerm!$K$4)</f>
        <v>0.33157302630665886</v>
      </c>
      <c r="CY2444" s="198"/>
      <c r="CZ2444">
        <f>BP2444*CH2444*1000*LCI!$E$93</f>
        <v>0</v>
      </c>
      <c r="DA2444">
        <f>BQ2444*CI2444*1000*(LCI!$E$99)</f>
        <v>0</v>
      </c>
      <c r="DB2444">
        <f>BR2444*CJ2444*1000*(LCI!$E$96)</f>
        <v>1068130.8737982681</v>
      </c>
    </row>
    <row r="2445" spans="1:106" x14ac:dyDescent="0.25">
      <c r="A2445" s="197">
        <v>47085</v>
      </c>
      <c r="B2445" s="197" t="s">
        <v>2100</v>
      </c>
      <c r="C2445" s="197" t="s">
        <v>1569</v>
      </c>
      <c r="D2445" s="197">
        <v>-87.781175000000005</v>
      </c>
      <c r="E2445" s="197">
        <v>36.031480000000002</v>
      </c>
      <c r="F2445">
        <v>3.21</v>
      </c>
      <c r="G2445">
        <f t="shared" si="232"/>
        <v>3.21</v>
      </c>
      <c r="H2445" s="198">
        <v>9.64</v>
      </c>
      <c r="Q2445" s="221">
        <f>(Q5530*10000)*TEA!$M$15*10^-6</f>
        <v>49.798469480400001</v>
      </c>
      <c r="R2445" s="221">
        <f>(R5530*10000)*TEA!$O$15*10^-6</f>
        <v>49.798469480400001</v>
      </c>
      <c r="AA2445">
        <f t="shared" si="228"/>
        <v>1</v>
      </c>
      <c r="AB2445" s="197">
        <v>47085</v>
      </c>
      <c r="AC2445" s="197">
        <v>1062</v>
      </c>
      <c r="AD2445" s="197">
        <f t="shared" si="233"/>
        <v>1062</v>
      </c>
      <c r="AE2445" s="197">
        <v>1050</v>
      </c>
      <c r="AJ2445">
        <v>0</v>
      </c>
      <c r="AK2445">
        <v>0</v>
      </c>
      <c r="AU2445" s="198">
        <v>0.27272727299999999</v>
      </c>
      <c r="AV2445" s="6">
        <v>0</v>
      </c>
      <c r="AW2445" s="198">
        <v>0.38356000000000001</v>
      </c>
      <c r="BO2445" s="198"/>
      <c r="BP2445" s="354">
        <f t="shared" si="229"/>
        <v>929.73272820245995</v>
      </c>
      <c r="BQ2445" s="354">
        <f t="shared" si="230"/>
        <v>0</v>
      </c>
      <c r="BR2445" s="354">
        <f t="shared" si="231"/>
        <v>3882.3943200000003</v>
      </c>
      <c r="CG2445" s="198"/>
      <c r="CH2445">
        <f>(Transest!$J$14/HexExtSoy!$K$4)</f>
        <v>0.20257267294641951</v>
      </c>
      <c r="CI2445">
        <f>(HydroProcOil!$K$14/HexExtSoy!$K$4)</f>
        <v>0.10977777777777777</v>
      </c>
      <c r="CJ2445">
        <f>(StarchFerm!$K$24/StarchFerm!$K$4)</f>
        <v>0.33157302630665886</v>
      </c>
      <c r="CY2445" s="198"/>
      <c r="CZ2445">
        <f>BP2445*CH2445*1000*LCI!$E$93</f>
        <v>7109776.2563846568</v>
      </c>
      <c r="DA2445">
        <f>BQ2445*CI2445*1000*(LCI!$E$99)</f>
        <v>0</v>
      </c>
      <c r="DB2445">
        <f>BR2445*CJ2445*1000*(LCI!$E$96)</f>
        <v>34692660.456251033</v>
      </c>
    </row>
    <row r="2446" spans="1:106" x14ac:dyDescent="0.25">
      <c r="A2446" s="197">
        <v>47087</v>
      </c>
      <c r="B2446" s="197" t="s">
        <v>2100</v>
      </c>
      <c r="C2446" s="197" t="s">
        <v>627</v>
      </c>
      <c r="D2446" s="197">
        <v>-85.673902499999997</v>
      </c>
      <c r="E2446" s="197">
        <v>36.370510000000003</v>
      </c>
      <c r="F2446">
        <v>3.36</v>
      </c>
      <c r="G2446">
        <f t="shared" si="232"/>
        <v>3.36</v>
      </c>
      <c r="H2446" s="198">
        <v>8.16</v>
      </c>
      <c r="Q2446" s="221">
        <f>(Q5531*10000)*TEA!$M$15*10^-6</f>
        <v>48.008849178600002</v>
      </c>
      <c r="R2446" s="221">
        <f>(R5531*10000)*TEA!$O$15*10^-6</f>
        <v>48.008849178600002</v>
      </c>
      <c r="AA2446">
        <f t="shared" si="228"/>
        <v>1</v>
      </c>
      <c r="AB2446" s="197">
        <v>47087</v>
      </c>
      <c r="AC2446" s="197">
        <v>12</v>
      </c>
      <c r="AD2446" s="197">
        <f t="shared" si="233"/>
        <v>12</v>
      </c>
      <c r="AE2446" s="197">
        <v>255</v>
      </c>
      <c r="AJ2446">
        <v>0</v>
      </c>
      <c r="AK2446">
        <v>0</v>
      </c>
      <c r="AU2446" s="198">
        <v>0.27272727299999999</v>
      </c>
      <c r="AV2446" s="6">
        <v>0</v>
      </c>
      <c r="AW2446" s="198">
        <v>0.38356000000000001</v>
      </c>
      <c r="BO2446" s="198"/>
      <c r="BP2446" s="354">
        <f t="shared" si="229"/>
        <v>10.996363647359999</v>
      </c>
      <c r="BQ2446" s="354">
        <f t="shared" si="230"/>
        <v>0</v>
      </c>
      <c r="BR2446" s="354">
        <f t="shared" si="231"/>
        <v>798.11164800000006</v>
      </c>
      <c r="CG2446" s="198"/>
      <c r="CH2446">
        <f>(Transest!$J$14/HexExtSoy!$K$4)</f>
        <v>0.20257267294641951</v>
      </c>
      <c r="CI2446">
        <f>(HydroProcOil!$K$14/HexExtSoy!$K$4)</f>
        <v>0.10977777777777777</v>
      </c>
      <c r="CJ2446">
        <f>(StarchFerm!$K$24/StarchFerm!$K$4)</f>
        <v>0.33157302630665886</v>
      </c>
      <c r="CY2446" s="198"/>
      <c r="CZ2446">
        <f>BP2446*CH2446*1000*LCI!$E$93</f>
        <v>84090.49482180491</v>
      </c>
      <c r="DA2446">
        <f>BQ2446*CI2446*1000*(LCI!$E$99)</f>
        <v>0</v>
      </c>
      <c r="DB2446">
        <f>BR2446*CJ2446*1000*(LCI!$E$96)</f>
        <v>7131840.3356418842</v>
      </c>
    </row>
    <row r="2447" spans="1:106" x14ac:dyDescent="0.25">
      <c r="A2447" s="197">
        <v>47089</v>
      </c>
      <c r="B2447" s="197" t="s">
        <v>2100</v>
      </c>
      <c r="C2447" s="197" t="s">
        <v>628</v>
      </c>
      <c r="D2447" s="197">
        <v>-83.4343298</v>
      </c>
      <c r="E2447" s="197">
        <v>36.056199999999997</v>
      </c>
      <c r="F2447">
        <v>3.32</v>
      </c>
      <c r="G2447">
        <f t="shared" si="232"/>
        <v>3.32</v>
      </c>
      <c r="H2447" s="198">
        <v>10.9</v>
      </c>
      <c r="Q2447" s="221">
        <f>(Q5532*10000)*TEA!$M$15*10^-6</f>
        <v>42.252409157849996</v>
      </c>
      <c r="R2447" s="221">
        <f>(R5532*10000)*TEA!$O$15*10^-6</f>
        <v>42.252409157849996</v>
      </c>
      <c r="AA2447">
        <f t="shared" si="228"/>
        <v>1</v>
      </c>
      <c r="AB2447" s="197">
        <v>47089</v>
      </c>
      <c r="AC2447" s="197">
        <v>1000</v>
      </c>
      <c r="AD2447" s="197">
        <f t="shared" si="233"/>
        <v>1000</v>
      </c>
      <c r="AE2447" s="197">
        <v>651</v>
      </c>
      <c r="AJ2447">
        <v>0</v>
      </c>
      <c r="AK2447">
        <v>0</v>
      </c>
      <c r="AU2447" s="198">
        <v>0.27272727299999999</v>
      </c>
      <c r="AV2447" s="6">
        <v>0</v>
      </c>
      <c r="AW2447" s="198">
        <v>0.38356000000000001</v>
      </c>
      <c r="BO2447" s="198"/>
      <c r="BP2447" s="354">
        <f t="shared" si="229"/>
        <v>905.45454635999999</v>
      </c>
      <c r="BQ2447" s="354">
        <f t="shared" si="230"/>
        <v>0</v>
      </c>
      <c r="BR2447" s="354">
        <f t="shared" si="231"/>
        <v>2721.7034040000003</v>
      </c>
      <c r="CG2447" s="198"/>
      <c r="CH2447">
        <f>(Transest!$J$14/HexExtSoy!$K$4)</f>
        <v>0.20257267294641951</v>
      </c>
      <c r="CI2447">
        <f>(HydroProcOil!$K$14/HexExtSoy!$K$4)</f>
        <v>0.10977777777777777</v>
      </c>
      <c r="CJ2447">
        <f>(StarchFerm!$K$24/StarchFerm!$K$4)</f>
        <v>0.33157302630665886</v>
      </c>
      <c r="CY2447" s="198"/>
      <c r="CZ2447">
        <f>BP2447*CH2447*1000*LCI!$E$93</f>
        <v>6924118.1252081431</v>
      </c>
      <c r="DA2447">
        <f>BQ2447*CI2447*1000*(LCI!$E$99)</f>
        <v>0</v>
      </c>
      <c r="DB2447">
        <f>BR2447*CJ2447*1000*(LCI!$E$96)</f>
        <v>24320850.556363534</v>
      </c>
    </row>
    <row r="2448" spans="1:106" x14ac:dyDescent="0.25">
      <c r="A2448" s="197">
        <v>47091</v>
      </c>
      <c r="B2448" s="197" t="s">
        <v>2100</v>
      </c>
      <c r="C2448" s="197" t="s">
        <v>703</v>
      </c>
      <c r="D2448" s="197">
        <v>-81.843764899999996</v>
      </c>
      <c r="E2448" s="197">
        <v>36.458159999999999</v>
      </c>
      <c r="F2448">
        <v>0</v>
      </c>
      <c r="G2448">
        <f t="shared" si="232"/>
        <v>0</v>
      </c>
      <c r="H2448" s="198">
        <v>9.86</v>
      </c>
      <c r="Q2448" s="221">
        <f>(Q5533*10000)*TEA!$M$15*10^-6</f>
        <v>45.626126922900006</v>
      </c>
      <c r="R2448" s="221">
        <f>(R5533*10000)*TEA!$O$15*10^-6</f>
        <v>45.626126922900006</v>
      </c>
      <c r="AA2448">
        <f t="shared" si="228"/>
        <v>1</v>
      </c>
      <c r="AB2448" s="197">
        <v>47091</v>
      </c>
      <c r="AC2448" s="197">
        <v>0</v>
      </c>
      <c r="AD2448" s="197">
        <f t="shared" si="233"/>
        <v>0</v>
      </c>
      <c r="AE2448" s="197">
        <v>173</v>
      </c>
      <c r="AJ2448">
        <v>0</v>
      </c>
      <c r="AK2448">
        <v>0</v>
      </c>
      <c r="AU2448" s="198">
        <v>0.27272727299999999</v>
      </c>
      <c r="AV2448" s="6">
        <v>0</v>
      </c>
      <c r="AW2448" s="198">
        <v>0.38356000000000001</v>
      </c>
      <c r="BO2448" s="198"/>
      <c r="BP2448" s="354">
        <f t="shared" si="229"/>
        <v>0</v>
      </c>
      <c r="BQ2448" s="354">
        <f t="shared" si="230"/>
        <v>0</v>
      </c>
      <c r="BR2448" s="354">
        <f t="shared" si="231"/>
        <v>654.26897680000002</v>
      </c>
      <c r="CG2448" s="198"/>
      <c r="CH2448">
        <f>(Transest!$J$14/HexExtSoy!$K$4)</f>
        <v>0.20257267294641951</v>
      </c>
      <c r="CI2448">
        <f>(HydroProcOil!$K$14/HexExtSoy!$K$4)</f>
        <v>0.10977777777777777</v>
      </c>
      <c r="CJ2448">
        <f>(StarchFerm!$K$24/StarchFerm!$K$4)</f>
        <v>0.33157302630665886</v>
      </c>
      <c r="CY2448" s="198"/>
      <c r="CZ2448">
        <f>BP2448*CH2448*1000*LCI!$E$93</f>
        <v>0</v>
      </c>
      <c r="DA2448">
        <f>BQ2448*CI2448*1000*(LCI!$E$99)</f>
        <v>0</v>
      </c>
      <c r="DB2448">
        <f>BR2448*CJ2448*1000*(LCI!$E$96)</f>
        <v>5846477.6084828964</v>
      </c>
    </row>
    <row r="2449" spans="1:106" x14ac:dyDescent="0.25">
      <c r="A2449" s="197">
        <v>47093</v>
      </c>
      <c r="B2449" s="197" t="s">
        <v>2100</v>
      </c>
      <c r="C2449" s="197" t="s">
        <v>1086</v>
      </c>
      <c r="D2449" s="197">
        <v>-83.937987300000003</v>
      </c>
      <c r="E2449" s="197">
        <v>35.992939999999997</v>
      </c>
      <c r="F2449">
        <v>2.77</v>
      </c>
      <c r="G2449">
        <f t="shared" si="232"/>
        <v>2.77</v>
      </c>
      <c r="H2449" s="198">
        <v>8.5399999999999991</v>
      </c>
      <c r="Q2449" s="221">
        <f>(Q5534*10000)*TEA!$M$15*10^-6</f>
        <v>42.97023500625</v>
      </c>
      <c r="R2449" s="221">
        <f>(R5534*10000)*TEA!$O$15*10^-6</f>
        <v>42.97023500625</v>
      </c>
      <c r="AA2449">
        <f t="shared" si="228"/>
        <v>1</v>
      </c>
      <c r="AB2449" s="197">
        <v>47093</v>
      </c>
      <c r="AC2449" s="197">
        <v>183</v>
      </c>
      <c r="AD2449" s="197">
        <f t="shared" si="233"/>
        <v>183</v>
      </c>
      <c r="AE2449" s="197">
        <v>222</v>
      </c>
      <c r="AJ2449">
        <v>0</v>
      </c>
      <c r="AK2449">
        <v>0</v>
      </c>
      <c r="AU2449" s="198">
        <v>0.27272727299999999</v>
      </c>
      <c r="AV2449" s="6">
        <v>0</v>
      </c>
      <c r="AW2449" s="198">
        <v>0.38356000000000001</v>
      </c>
      <c r="BO2449" s="198"/>
      <c r="BP2449" s="354">
        <f t="shared" si="229"/>
        <v>138.24818195643002</v>
      </c>
      <c r="BQ2449" s="354">
        <f t="shared" si="230"/>
        <v>0</v>
      </c>
      <c r="BR2449" s="354">
        <f t="shared" si="231"/>
        <v>727.18373280000003</v>
      </c>
      <c r="CG2449" s="198"/>
      <c r="CH2449">
        <f>(Transest!$J$14/HexExtSoy!$K$4)</f>
        <v>0.20257267294641951</v>
      </c>
      <c r="CI2449">
        <f>(HydroProcOil!$K$14/HexExtSoy!$K$4)</f>
        <v>0.10977777777777777</v>
      </c>
      <c r="CJ2449">
        <f>(StarchFerm!$K$24/StarchFerm!$K$4)</f>
        <v>0.33157302630665886</v>
      </c>
      <c r="CY2449" s="198"/>
      <c r="CZ2449">
        <f>BP2449*CH2449*1000*LCI!$E$93</f>
        <v>1057200.2165208615</v>
      </c>
      <c r="DA2449">
        <f>BQ2449*CI2449*1000*(LCI!$E$99)</f>
        <v>0</v>
      </c>
      <c r="DB2449">
        <f>BR2449*CJ2449*1000*(LCI!$E$96)</f>
        <v>6498036.0705193831</v>
      </c>
    </row>
    <row r="2450" spans="1:106" x14ac:dyDescent="0.25">
      <c r="A2450" s="197">
        <v>47095</v>
      </c>
      <c r="B2450" s="197" t="s">
        <v>2100</v>
      </c>
      <c r="C2450" s="197" t="s">
        <v>750</v>
      </c>
      <c r="D2450" s="197">
        <v>-89.494616199999996</v>
      </c>
      <c r="E2450" s="197">
        <v>36.35539</v>
      </c>
      <c r="F2450">
        <v>3.36</v>
      </c>
      <c r="G2450">
        <f t="shared" si="232"/>
        <v>3.36</v>
      </c>
      <c r="H2450" s="198">
        <v>12.44</v>
      </c>
      <c r="Q2450" s="221">
        <f>(Q5535*10000)*TEA!$M$15*10^-6</f>
        <v>49.520368903049999</v>
      </c>
      <c r="R2450" s="221">
        <f>(R5535*10000)*TEA!$O$15*10^-6</f>
        <v>49.520368903049999</v>
      </c>
      <c r="AA2450">
        <f t="shared" si="228"/>
        <v>1</v>
      </c>
      <c r="AB2450" s="197">
        <v>47095</v>
      </c>
      <c r="AC2450" s="197">
        <v>24304</v>
      </c>
      <c r="AD2450" s="197">
        <f t="shared" si="233"/>
        <v>24304</v>
      </c>
      <c r="AE2450" s="197">
        <v>4541</v>
      </c>
      <c r="AJ2450">
        <v>0</v>
      </c>
      <c r="AK2450">
        <v>0</v>
      </c>
      <c r="AU2450" s="198">
        <v>0.27272727299999999</v>
      </c>
      <c r="AV2450" s="6">
        <v>0</v>
      </c>
      <c r="AW2450" s="198">
        <v>0.38356000000000001</v>
      </c>
      <c r="BO2450" s="198"/>
      <c r="BP2450" s="354">
        <f t="shared" si="229"/>
        <v>22271.301840453121</v>
      </c>
      <c r="BQ2450" s="354">
        <f t="shared" si="230"/>
        <v>0</v>
      </c>
      <c r="BR2450" s="354">
        <f t="shared" si="231"/>
        <v>21667.319742400003</v>
      </c>
      <c r="CG2450" s="198"/>
      <c r="CH2450">
        <f>(Transest!$J$14/HexExtSoy!$K$4)</f>
        <v>0.20257267294641951</v>
      </c>
      <c r="CI2450">
        <f>(HydroProcOil!$K$14/HexExtSoy!$K$4)</f>
        <v>0.10977777777777777</v>
      </c>
      <c r="CJ2450">
        <f>(StarchFerm!$K$24/StarchFerm!$K$4)</f>
        <v>0.33157302630665886</v>
      </c>
      <c r="CY2450" s="198"/>
      <c r="CZ2450">
        <f>BP2450*CH2450*1000*LCI!$E$93</f>
        <v>170311282.17909554</v>
      </c>
      <c r="DA2450">
        <f>BQ2450*CI2450*1000*(LCI!$E$99)</f>
        <v>0</v>
      </c>
      <c r="DB2450">
        <f>BR2450*CJ2450*1000*(LCI!$E$96)</f>
        <v>193616852.09247571</v>
      </c>
    </row>
    <row r="2451" spans="1:106" x14ac:dyDescent="0.25">
      <c r="A2451" s="197">
        <v>47097</v>
      </c>
      <c r="B2451" s="197" t="s">
        <v>2100</v>
      </c>
      <c r="C2451" s="197" t="s">
        <v>630</v>
      </c>
      <c r="D2451" s="197">
        <v>-89.622896800000007</v>
      </c>
      <c r="E2451" s="197">
        <v>35.757710000000003</v>
      </c>
      <c r="F2451">
        <v>3.2</v>
      </c>
      <c r="G2451">
        <f t="shared" si="232"/>
        <v>3.2</v>
      </c>
      <c r="H2451" s="198">
        <v>10.53</v>
      </c>
      <c r="Q2451" s="221">
        <f>(Q5536*10000)*TEA!$M$15*10^-6</f>
        <v>50.695707114899996</v>
      </c>
      <c r="R2451" s="221">
        <f>(R5536*10000)*TEA!$O$15*10^-6</f>
        <v>50.695707114899996</v>
      </c>
      <c r="AA2451">
        <f t="shared" si="228"/>
        <v>1</v>
      </c>
      <c r="AB2451" s="197">
        <v>47097</v>
      </c>
      <c r="AC2451" s="197">
        <v>34125</v>
      </c>
      <c r="AD2451" s="197">
        <f t="shared" si="233"/>
        <v>34125</v>
      </c>
      <c r="AE2451" s="197">
        <v>6308</v>
      </c>
      <c r="AJ2451">
        <v>0</v>
      </c>
      <c r="AK2451">
        <v>0</v>
      </c>
      <c r="AU2451" s="198">
        <v>0.27272727299999999</v>
      </c>
      <c r="AV2451" s="6">
        <v>0</v>
      </c>
      <c r="AW2451" s="198">
        <v>0.38356000000000001</v>
      </c>
      <c r="BO2451" s="198"/>
      <c r="BP2451" s="354">
        <f t="shared" si="229"/>
        <v>29781.818211599999</v>
      </c>
      <c r="BQ2451" s="354">
        <f t="shared" si="230"/>
        <v>0</v>
      </c>
      <c r="BR2451" s="354">
        <f t="shared" si="231"/>
        <v>25477.297934399998</v>
      </c>
      <c r="CG2451" s="198"/>
      <c r="CH2451">
        <f>(Transest!$J$14/HexExtSoy!$K$4)</f>
        <v>0.20257267294641951</v>
      </c>
      <c r="CI2451">
        <f>(HydroProcOil!$K$14/HexExtSoy!$K$4)</f>
        <v>0.10977777777777777</v>
      </c>
      <c r="CJ2451">
        <f>(StarchFerm!$K$24/StarchFerm!$K$4)</f>
        <v>0.33157302630665886</v>
      </c>
      <c r="CY2451" s="198"/>
      <c r="CZ2451">
        <f>BP2451*CH2451*1000*LCI!$E$93</f>
        <v>227745090.14238831</v>
      </c>
      <c r="DA2451">
        <f>BQ2451*CI2451*1000*(LCI!$E$99)</f>
        <v>0</v>
      </c>
      <c r="DB2451">
        <f>BR2451*CJ2451*1000*(LCI!$E$96)</f>
        <v>227662409.77317441</v>
      </c>
    </row>
    <row r="2452" spans="1:106" x14ac:dyDescent="0.25">
      <c r="A2452" s="197">
        <v>47099</v>
      </c>
      <c r="B2452" s="197" t="s">
        <v>2100</v>
      </c>
      <c r="C2452" s="197" t="s">
        <v>631</v>
      </c>
      <c r="D2452" s="197">
        <v>-87.392556299999995</v>
      </c>
      <c r="E2452" s="197">
        <v>35.219230000000003</v>
      </c>
      <c r="F2452">
        <v>3.43</v>
      </c>
      <c r="G2452">
        <f t="shared" si="232"/>
        <v>3.43</v>
      </c>
      <c r="H2452" s="198">
        <v>11.19</v>
      </c>
      <c r="Q2452" s="221">
        <f>(Q5537*10000)*TEA!$M$15*10^-6</f>
        <v>51.055380976499997</v>
      </c>
      <c r="R2452" s="221">
        <f>(R5537*10000)*TEA!$O$15*10^-6</f>
        <v>51.055380976499997</v>
      </c>
      <c r="AA2452">
        <f t="shared" si="228"/>
        <v>1</v>
      </c>
      <c r="AB2452" s="197">
        <v>47099</v>
      </c>
      <c r="AC2452" s="197">
        <v>13149</v>
      </c>
      <c r="AD2452" s="197">
        <f t="shared" si="233"/>
        <v>13149</v>
      </c>
      <c r="AE2452" s="197">
        <v>10516</v>
      </c>
      <c r="AJ2452">
        <v>0</v>
      </c>
      <c r="AK2452">
        <v>0</v>
      </c>
      <c r="AU2452" s="198">
        <v>0.27272727299999999</v>
      </c>
      <c r="AV2452" s="6">
        <v>0</v>
      </c>
      <c r="AW2452" s="198">
        <v>0.38356000000000001</v>
      </c>
      <c r="BO2452" s="198"/>
      <c r="BP2452" s="354">
        <f t="shared" si="229"/>
        <v>12300.291830482109</v>
      </c>
      <c r="BQ2452" s="354">
        <f t="shared" si="230"/>
        <v>0</v>
      </c>
      <c r="BR2452" s="354">
        <f t="shared" si="231"/>
        <v>45135.054782400002</v>
      </c>
      <c r="CG2452" s="198"/>
      <c r="CH2452">
        <f>(Transest!$J$14/HexExtSoy!$K$4)</f>
        <v>0.20257267294641951</v>
      </c>
      <c r="CI2452">
        <f>(HydroProcOil!$K$14/HexExtSoy!$K$4)</f>
        <v>0.10977777777777777</v>
      </c>
      <c r="CJ2452">
        <f>(StarchFerm!$K$24/StarchFerm!$K$4)</f>
        <v>0.33157302630665886</v>
      </c>
      <c r="CY2452" s="198"/>
      <c r="CZ2452">
        <f>BP2452*CH2452*1000*LCI!$E$93</f>
        <v>94061788.02809675</v>
      </c>
      <c r="DA2452">
        <f>BQ2452*CI2452*1000*(LCI!$E$99)</f>
        <v>0</v>
      </c>
      <c r="DB2452">
        <f>BR2452*CJ2452*1000*(LCI!$E$96)</f>
        <v>403322022.74602872</v>
      </c>
    </row>
    <row r="2453" spans="1:106" x14ac:dyDescent="0.25">
      <c r="A2453" s="197">
        <v>47101</v>
      </c>
      <c r="B2453" s="197" t="s">
        <v>2100</v>
      </c>
      <c r="C2453" s="197" t="s">
        <v>1049</v>
      </c>
      <c r="D2453" s="197">
        <v>-87.489725800000002</v>
      </c>
      <c r="E2453" s="197">
        <v>35.533360000000002</v>
      </c>
      <c r="F2453">
        <v>2.12</v>
      </c>
      <c r="G2453">
        <f t="shared" si="232"/>
        <v>2.12</v>
      </c>
      <c r="H2453" s="198">
        <v>0</v>
      </c>
      <c r="Q2453" s="221">
        <f>(Q5538*10000)*TEA!$M$15*10^-6</f>
        <v>50.566242472649996</v>
      </c>
      <c r="R2453" s="221">
        <f>(R5538*10000)*TEA!$O$15*10^-6</f>
        <v>50.566242472649996</v>
      </c>
      <c r="AA2453">
        <f t="shared" si="228"/>
        <v>1</v>
      </c>
      <c r="AB2453" s="197">
        <v>47101</v>
      </c>
      <c r="AC2453" s="197">
        <v>138</v>
      </c>
      <c r="AD2453" s="197">
        <f t="shared" si="233"/>
        <v>138</v>
      </c>
      <c r="AE2453" s="197">
        <v>0</v>
      </c>
      <c r="AJ2453">
        <v>0</v>
      </c>
      <c r="AK2453">
        <v>0</v>
      </c>
      <c r="AU2453" s="198">
        <v>0.27272727299999999</v>
      </c>
      <c r="AV2453" s="6">
        <v>0</v>
      </c>
      <c r="AW2453" s="198">
        <v>0.38356000000000001</v>
      </c>
      <c r="BO2453" s="198"/>
      <c r="BP2453" s="354">
        <f t="shared" si="229"/>
        <v>79.789090988880005</v>
      </c>
      <c r="BQ2453" s="354">
        <f t="shared" si="230"/>
        <v>0</v>
      </c>
      <c r="BR2453" s="354">
        <f t="shared" si="231"/>
        <v>0</v>
      </c>
      <c r="CG2453" s="198"/>
      <c r="CH2453">
        <f>(Transest!$J$14/HexExtSoy!$K$4)</f>
        <v>0.20257267294641951</v>
      </c>
      <c r="CI2453">
        <f>(HydroProcOil!$K$14/HexExtSoy!$K$4)</f>
        <v>0.10977777777777777</v>
      </c>
      <c r="CJ2453">
        <f>(StarchFerm!$K$24/StarchFerm!$K$4)</f>
        <v>0.33157302630665886</v>
      </c>
      <c r="CY2453" s="198"/>
      <c r="CZ2453">
        <f>BP2453*CH2453*1000*LCI!$E$93</f>
        <v>610156.62611773924</v>
      </c>
      <c r="DA2453">
        <f>BQ2453*CI2453*1000*(LCI!$E$99)</f>
        <v>0</v>
      </c>
      <c r="DB2453">
        <f>BR2453*CJ2453*1000*(LCI!$E$96)</f>
        <v>0</v>
      </c>
    </row>
    <row r="2454" spans="1:106" x14ac:dyDescent="0.25">
      <c r="A2454" s="197">
        <v>47103</v>
      </c>
      <c r="B2454" s="197" t="s">
        <v>2100</v>
      </c>
      <c r="C2454" s="197" t="s">
        <v>705</v>
      </c>
      <c r="D2454" s="197">
        <v>-86.576128100000005</v>
      </c>
      <c r="E2454" s="197">
        <v>35.143810000000002</v>
      </c>
      <c r="F2454">
        <v>3.39</v>
      </c>
      <c r="G2454">
        <f t="shared" si="232"/>
        <v>3.39</v>
      </c>
      <c r="H2454" s="198">
        <v>10.76</v>
      </c>
      <c r="Q2454" s="221">
        <f>(Q5539*10000)*TEA!$M$15*10^-6</f>
        <v>50.939798645700009</v>
      </c>
      <c r="R2454" s="221">
        <f>(R5539*10000)*TEA!$O$15*10^-6</f>
        <v>50.939798645700009</v>
      </c>
      <c r="AA2454">
        <f t="shared" si="228"/>
        <v>1</v>
      </c>
      <c r="AB2454" s="197">
        <v>47103</v>
      </c>
      <c r="AC2454" s="197">
        <v>8988</v>
      </c>
      <c r="AD2454" s="197">
        <f t="shared" si="233"/>
        <v>8988</v>
      </c>
      <c r="AE2454" s="197">
        <v>6387</v>
      </c>
      <c r="AJ2454">
        <v>0</v>
      </c>
      <c r="AK2454">
        <v>0</v>
      </c>
      <c r="AU2454" s="198">
        <v>0.27272727299999999</v>
      </c>
      <c r="AV2454" s="6">
        <v>0</v>
      </c>
      <c r="AW2454" s="198">
        <v>0.38356000000000001</v>
      </c>
      <c r="BO2454" s="198"/>
      <c r="BP2454" s="354">
        <f t="shared" si="229"/>
        <v>8309.8145537643595</v>
      </c>
      <c r="BQ2454" s="354">
        <f t="shared" si="230"/>
        <v>0</v>
      </c>
      <c r="BR2454" s="354">
        <f t="shared" si="231"/>
        <v>26359.8234672</v>
      </c>
      <c r="CG2454" s="198"/>
      <c r="CH2454">
        <f>(Transest!$J$14/HexExtSoy!$K$4)</f>
        <v>0.20257267294641951</v>
      </c>
      <c r="CI2454">
        <f>(HydroProcOil!$K$14/HexExtSoy!$K$4)</f>
        <v>0.10977777777777777</v>
      </c>
      <c r="CJ2454">
        <f>(StarchFerm!$K$24/StarchFerm!$K$4)</f>
        <v>0.33157302630665886</v>
      </c>
      <c r="CY2454" s="198"/>
      <c r="CZ2454">
        <f>BP2454*CH2454*1000*LCI!$E$93</f>
        <v>63546135.8056527</v>
      </c>
      <c r="DA2454">
        <f>BQ2454*CI2454*1000*(LCI!$E$99)</f>
        <v>0</v>
      </c>
      <c r="DB2454">
        <f>BR2454*CJ2454*1000*(LCI!$E$96)</f>
        <v>235548563.55608085</v>
      </c>
    </row>
    <row r="2455" spans="1:106" x14ac:dyDescent="0.25">
      <c r="A2455" s="197">
        <v>47105</v>
      </c>
      <c r="B2455" s="197" t="s">
        <v>2100</v>
      </c>
      <c r="C2455" s="197" t="s">
        <v>2114</v>
      </c>
      <c r="D2455" s="197">
        <v>-84.313157700000005</v>
      </c>
      <c r="E2455" s="197">
        <v>35.734729999999999</v>
      </c>
      <c r="F2455">
        <v>2.85</v>
      </c>
      <c r="G2455">
        <f t="shared" si="232"/>
        <v>2.85</v>
      </c>
      <c r="H2455" s="198">
        <v>9.6999999999999993</v>
      </c>
      <c r="Q2455" s="221">
        <f>(Q5540*10000)*TEA!$M$15*10^-6</f>
        <v>44.757172349999998</v>
      </c>
      <c r="R2455" s="221">
        <f>(R5540*10000)*TEA!$O$15*10^-6</f>
        <v>44.757172349999998</v>
      </c>
      <c r="AA2455">
        <f t="shared" si="228"/>
        <v>1</v>
      </c>
      <c r="AB2455" s="197">
        <v>47105</v>
      </c>
      <c r="AC2455" s="197">
        <v>1676</v>
      </c>
      <c r="AD2455" s="197">
        <f t="shared" si="233"/>
        <v>1676</v>
      </c>
      <c r="AE2455" s="197">
        <v>1091</v>
      </c>
      <c r="AJ2455">
        <v>0</v>
      </c>
      <c r="AK2455">
        <v>0</v>
      </c>
      <c r="AU2455" s="198">
        <v>0.27272727299999999</v>
      </c>
      <c r="AV2455" s="6">
        <v>0</v>
      </c>
      <c r="AW2455" s="198">
        <v>0.38356000000000001</v>
      </c>
      <c r="BO2455" s="198"/>
      <c r="BP2455" s="354">
        <f t="shared" si="229"/>
        <v>1302.7090922118</v>
      </c>
      <c r="BQ2455" s="354">
        <f t="shared" si="230"/>
        <v>0</v>
      </c>
      <c r="BR2455" s="354">
        <f t="shared" si="231"/>
        <v>4059.1004119999998</v>
      </c>
      <c r="CG2455" s="198"/>
      <c r="CH2455">
        <f>(Transest!$J$14/HexExtSoy!$K$4)</f>
        <v>0.20257267294641951</v>
      </c>
      <c r="CI2455">
        <f>(HydroProcOil!$K$14/HexExtSoy!$K$4)</f>
        <v>0.10977777777777777</v>
      </c>
      <c r="CJ2455">
        <f>(StarchFerm!$K$24/StarchFerm!$K$4)</f>
        <v>0.33157302630665886</v>
      </c>
      <c r="CY2455" s="198"/>
      <c r="CZ2455">
        <f>BP2455*CH2455*1000*LCI!$E$93</f>
        <v>9961970.6737557855</v>
      </c>
      <c r="DA2455">
        <f>BQ2455*CI2455*1000*(LCI!$E$99)</f>
        <v>0</v>
      </c>
      <c r="DB2455">
        <f>BR2455*CJ2455*1000*(LCI!$E$96)</f>
        <v>36271687.19723057</v>
      </c>
    </row>
    <row r="2456" spans="1:106" x14ac:dyDescent="0.25">
      <c r="A2456" s="197">
        <v>47107</v>
      </c>
      <c r="B2456" s="197" t="s">
        <v>2100</v>
      </c>
      <c r="C2456" s="197" t="s">
        <v>2115</v>
      </c>
      <c r="D2456" s="197">
        <v>-84.614087900000001</v>
      </c>
      <c r="E2456" s="197">
        <v>35.426369999999999</v>
      </c>
      <c r="F2456">
        <v>3.34</v>
      </c>
      <c r="G2456">
        <f t="shared" si="232"/>
        <v>3.34</v>
      </c>
      <c r="H2456" s="198">
        <v>11.35</v>
      </c>
      <c r="Q2456" s="221">
        <f>(Q5541*10000)*TEA!$M$15*10^-6</f>
        <v>47.390464222200002</v>
      </c>
      <c r="R2456" s="221">
        <f>(R5541*10000)*TEA!$O$15*10^-6</f>
        <v>47.390464222200002</v>
      </c>
      <c r="AA2456">
        <f t="shared" si="228"/>
        <v>1</v>
      </c>
      <c r="AB2456" s="197">
        <v>47107</v>
      </c>
      <c r="AC2456" s="197">
        <v>2423</v>
      </c>
      <c r="AD2456" s="197">
        <f t="shared" si="233"/>
        <v>2423</v>
      </c>
      <c r="AE2456" s="197">
        <v>815</v>
      </c>
      <c r="AJ2456">
        <v>0</v>
      </c>
      <c r="AK2456">
        <v>0</v>
      </c>
      <c r="AU2456" s="198">
        <v>0.27272727299999999</v>
      </c>
      <c r="AV2456" s="6">
        <v>0</v>
      </c>
      <c r="AW2456" s="198">
        <v>0.38356000000000001</v>
      </c>
      <c r="BO2456" s="198"/>
      <c r="BP2456" s="354">
        <f t="shared" si="229"/>
        <v>2207.1327294798598</v>
      </c>
      <c r="BQ2456" s="354">
        <f t="shared" si="230"/>
        <v>0</v>
      </c>
      <c r="BR2456" s="354">
        <f t="shared" si="231"/>
        <v>3548.0258899999999</v>
      </c>
      <c r="CG2456" s="198"/>
      <c r="CH2456">
        <f>(Transest!$J$14/HexExtSoy!$K$4)</f>
        <v>0.20257267294641951</v>
      </c>
      <c r="CI2456">
        <f>(HydroProcOil!$K$14/HexExtSoy!$K$4)</f>
        <v>0.10977777777777777</v>
      </c>
      <c r="CJ2456">
        <f>(StarchFerm!$K$24/StarchFerm!$K$4)</f>
        <v>0.33157302630665886</v>
      </c>
      <c r="CY2456" s="198"/>
      <c r="CZ2456">
        <f>BP2456*CH2456*1000*LCI!$E$93</f>
        <v>16878205.315074384</v>
      </c>
      <c r="DA2456">
        <f>BQ2456*CI2456*1000*(LCI!$E$99)</f>
        <v>0</v>
      </c>
      <c r="DB2456">
        <f>BR2456*CJ2456*1000*(LCI!$E$96)</f>
        <v>31704779.923477184</v>
      </c>
    </row>
    <row r="2457" spans="1:106" x14ac:dyDescent="0.25">
      <c r="A2457" s="197">
        <v>47109</v>
      </c>
      <c r="B2457" s="197" t="s">
        <v>2100</v>
      </c>
      <c r="C2457" s="197" t="s">
        <v>2116</v>
      </c>
      <c r="D2457" s="197">
        <v>-88.573670100000001</v>
      </c>
      <c r="E2457" s="197">
        <v>35.176490000000001</v>
      </c>
      <c r="F2457">
        <v>2.62</v>
      </c>
      <c r="G2457">
        <f t="shared" si="232"/>
        <v>2.62</v>
      </c>
      <c r="H2457" s="198">
        <v>9.34</v>
      </c>
      <c r="Q2457" s="221">
        <f>(Q5542*10000)*TEA!$M$15*10^-6</f>
        <v>51.504584162399993</v>
      </c>
      <c r="R2457" s="221">
        <f>(R5542*10000)*TEA!$O$15*10^-6</f>
        <v>51.504584162399993</v>
      </c>
      <c r="AA2457">
        <f t="shared" si="228"/>
        <v>1</v>
      </c>
      <c r="AB2457" s="197">
        <v>47109</v>
      </c>
      <c r="AC2457" s="197">
        <v>9730</v>
      </c>
      <c r="AD2457" s="197">
        <f t="shared" si="233"/>
        <v>9730</v>
      </c>
      <c r="AE2457" s="197">
        <v>3185</v>
      </c>
      <c r="AJ2457">
        <v>0</v>
      </c>
      <c r="AK2457">
        <v>0</v>
      </c>
      <c r="AU2457" s="198">
        <v>0.27272727299999999</v>
      </c>
      <c r="AV2457" s="6">
        <v>0</v>
      </c>
      <c r="AW2457" s="198">
        <v>0.38356000000000001</v>
      </c>
      <c r="BO2457" s="198"/>
      <c r="BP2457" s="354">
        <f t="shared" si="229"/>
        <v>6952.5272796798008</v>
      </c>
      <c r="BQ2457" s="354">
        <f t="shared" si="230"/>
        <v>0</v>
      </c>
      <c r="BR2457" s="354">
        <f t="shared" si="231"/>
        <v>11410.104524</v>
      </c>
      <c r="CG2457" s="198"/>
      <c r="CH2457">
        <f>(Transest!$J$14/HexExtSoy!$K$4)</f>
        <v>0.20257267294641951</v>
      </c>
      <c r="CI2457">
        <f>(HydroProcOil!$K$14/HexExtSoy!$K$4)</f>
        <v>0.10977777777777777</v>
      </c>
      <c r="CJ2457">
        <f>(StarchFerm!$K$24/StarchFerm!$K$4)</f>
        <v>0.33157302630665886</v>
      </c>
      <c r="CY2457" s="198"/>
      <c r="CZ2457">
        <f>BP2457*CH2457*1000*LCI!$E$93</f>
        <v>53166799.312855758</v>
      </c>
      <c r="DA2457">
        <f>BQ2457*CI2457*1000*(LCI!$E$99)</f>
        <v>0</v>
      </c>
      <c r="DB2457">
        <f>BR2457*CJ2457*1000*(LCI!$E$96)</f>
        <v>101959473.81807055</v>
      </c>
    </row>
    <row r="2458" spans="1:106" x14ac:dyDescent="0.25">
      <c r="A2458" s="197">
        <v>47111</v>
      </c>
      <c r="B2458" s="197" t="s">
        <v>2100</v>
      </c>
      <c r="C2458" s="197" t="s">
        <v>635</v>
      </c>
      <c r="D2458" s="197">
        <v>-86.003238999999994</v>
      </c>
      <c r="E2458" s="197">
        <v>36.533920000000002</v>
      </c>
      <c r="F2458">
        <v>3.47</v>
      </c>
      <c r="G2458">
        <f t="shared" si="232"/>
        <v>3.47</v>
      </c>
      <c r="H2458" s="198">
        <v>10.34</v>
      </c>
      <c r="Q2458" s="221">
        <f>(Q5543*10000)*TEA!$M$15*10^-6</f>
        <v>48.133805256899997</v>
      </c>
      <c r="R2458" s="221">
        <f>(R5543*10000)*TEA!$O$15*10^-6</f>
        <v>48.133805256899997</v>
      </c>
      <c r="AA2458">
        <f t="shared" si="228"/>
        <v>1</v>
      </c>
      <c r="AB2458" s="197">
        <v>47111</v>
      </c>
      <c r="AC2458" s="197">
        <v>3115</v>
      </c>
      <c r="AD2458" s="197">
        <f t="shared" si="233"/>
        <v>3115</v>
      </c>
      <c r="AE2458" s="197">
        <v>1826</v>
      </c>
      <c r="AJ2458">
        <v>0</v>
      </c>
      <c r="AK2458">
        <v>0</v>
      </c>
      <c r="AU2458" s="198">
        <v>0.27272727299999999</v>
      </c>
      <c r="AV2458" s="6">
        <v>0</v>
      </c>
      <c r="AW2458" s="198">
        <v>0.38356000000000001</v>
      </c>
      <c r="BO2458" s="198"/>
      <c r="BP2458" s="354">
        <f t="shared" si="229"/>
        <v>2947.92273022065</v>
      </c>
      <c r="BQ2458" s="354">
        <f t="shared" si="230"/>
        <v>0</v>
      </c>
      <c r="BR2458" s="354">
        <f t="shared" si="231"/>
        <v>7241.9349904000001</v>
      </c>
      <c r="CG2458" s="198"/>
      <c r="CH2458">
        <f>(Transest!$J$14/HexExtSoy!$K$4)</f>
        <v>0.20257267294641951</v>
      </c>
      <c r="CI2458">
        <f>(HydroProcOil!$K$14/HexExtSoy!$K$4)</f>
        <v>0.10977777777777777</v>
      </c>
      <c r="CJ2458">
        <f>(StarchFerm!$K$24/StarchFerm!$K$4)</f>
        <v>0.33157302630665886</v>
      </c>
      <c r="CY2458" s="198"/>
      <c r="CZ2458">
        <f>BP2458*CH2458*1000*LCI!$E$93</f>
        <v>22543114.163036469</v>
      </c>
      <c r="DA2458">
        <f>BQ2458*CI2458*1000*(LCI!$E$99)</f>
        <v>0</v>
      </c>
      <c r="DB2458">
        <f>BR2458*CJ2458*1000*(LCI!$E$96)</f>
        <v>64713156.614187188</v>
      </c>
    </row>
    <row r="2459" spans="1:106" x14ac:dyDescent="0.25">
      <c r="A2459" s="197">
        <v>47113</v>
      </c>
      <c r="B2459" s="197" t="s">
        <v>2100</v>
      </c>
      <c r="C2459" s="197" t="s">
        <v>636</v>
      </c>
      <c r="D2459" s="197">
        <v>-88.8334057</v>
      </c>
      <c r="E2459" s="197">
        <v>35.612909999999999</v>
      </c>
      <c r="F2459">
        <v>3.07</v>
      </c>
      <c r="G2459">
        <f t="shared" si="232"/>
        <v>3.07</v>
      </c>
      <c r="H2459" s="198">
        <v>9.75</v>
      </c>
      <c r="Q2459" s="221">
        <f>(Q5544*10000)*TEA!$M$15*10^-6</f>
        <v>50.836592618099999</v>
      </c>
      <c r="R2459" s="221">
        <f>(R5544*10000)*TEA!$O$15*10^-6</f>
        <v>50.836592618099999</v>
      </c>
      <c r="AA2459">
        <f t="shared" ref="AA2459:AA2522" si="234">IF(AB2459=A2459,1,0)</f>
        <v>1</v>
      </c>
      <c r="AB2459" s="197">
        <v>47113</v>
      </c>
      <c r="AC2459" s="197">
        <v>15368</v>
      </c>
      <c r="AD2459" s="197">
        <f t="shared" si="233"/>
        <v>15368</v>
      </c>
      <c r="AE2459" s="197">
        <v>8076</v>
      </c>
      <c r="AJ2459">
        <v>0</v>
      </c>
      <c r="AK2459">
        <v>0</v>
      </c>
      <c r="AU2459" s="198">
        <v>0.27272727299999999</v>
      </c>
      <c r="AV2459" s="6">
        <v>0</v>
      </c>
      <c r="AW2459" s="198">
        <v>0.38356000000000001</v>
      </c>
      <c r="BO2459" s="198"/>
      <c r="BP2459" s="354">
        <f t="shared" si="229"/>
        <v>12867.207285594479</v>
      </c>
      <c r="BQ2459" s="354">
        <f t="shared" si="230"/>
        <v>0</v>
      </c>
      <c r="BR2459" s="354">
        <f t="shared" si="231"/>
        <v>30201.897960000002</v>
      </c>
      <c r="CG2459" s="198"/>
      <c r="CH2459">
        <f>(Transest!$J$14/HexExtSoy!$K$4)</f>
        <v>0.20257267294641951</v>
      </c>
      <c r="CI2459">
        <f>(HydroProcOil!$K$14/HexExtSoy!$K$4)</f>
        <v>0.10977777777777777</v>
      </c>
      <c r="CJ2459">
        <f>(StarchFerm!$K$24/StarchFerm!$K$4)</f>
        <v>0.33157302630665886</v>
      </c>
      <c r="CY2459" s="198"/>
      <c r="CZ2459">
        <f>BP2459*CH2459*1000*LCI!$E$93</f>
        <v>98397057.638244018</v>
      </c>
      <c r="DA2459">
        <f>BQ2459*CI2459*1000*(LCI!$E$99)</f>
        <v>0</v>
      </c>
      <c r="DB2459">
        <f>BR2459*CJ2459*1000*(LCI!$E$96)</f>
        <v>269880930.34831679</v>
      </c>
    </row>
    <row r="2460" spans="1:106" x14ac:dyDescent="0.25">
      <c r="A2460" s="197">
        <v>47115</v>
      </c>
      <c r="B2460" s="197" t="s">
        <v>2100</v>
      </c>
      <c r="C2460" s="197" t="s">
        <v>638</v>
      </c>
      <c r="D2460" s="197">
        <v>-85.617953299999996</v>
      </c>
      <c r="E2460" s="197">
        <v>35.125979999999998</v>
      </c>
      <c r="F2460">
        <v>3.21</v>
      </c>
      <c r="G2460">
        <f t="shared" si="232"/>
        <v>3.21</v>
      </c>
      <c r="H2460" s="198">
        <v>9.7200000000000006</v>
      </c>
      <c r="Q2460" s="221">
        <f>(Q5545*10000)*TEA!$M$15*10^-6</f>
        <v>51.051890598299991</v>
      </c>
      <c r="R2460" s="221">
        <f>(R5545*10000)*TEA!$O$15*10^-6</f>
        <v>51.051890598299991</v>
      </c>
      <c r="AA2460">
        <f t="shared" si="234"/>
        <v>1</v>
      </c>
      <c r="AB2460" s="197">
        <v>47115</v>
      </c>
      <c r="AC2460" s="197">
        <v>2343</v>
      </c>
      <c r="AD2460" s="197">
        <f t="shared" si="233"/>
        <v>2343</v>
      </c>
      <c r="AE2460" s="197">
        <v>1091</v>
      </c>
      <c r="AJ2460">
        <v>0</v>
      </c>
      <c r="AK2460">
        <v>0</v>
      </c>
      <c r="AU2460" s="198">
        <v>0.27272727299999999</v>
      </c>
      <c r="AV2460" s="6">
        <v>0</v>
      </c>
      <c r="AW2460" s="198">
        <v>0.38356000000000001</v>
      </c>
      <c r="BO2460" s="198"/>
      <c r="BP2460" s="354">
        <f t="shared" si="229"/>
        <v>2051.1900020511898</v>
      </c>
      <c r="BQ2460" s="354">
        <f t="shared" si="230"/>
        <v>0</v>
      </c>
      <c r="BR2460" s="354">
        <f t="shared" si="231"/>
        <v>4067.4696912000004</v>
      </c>
      <c r="CG2460" s="198"/>
      <c r="CH2460">
        <f>(Transest!$J$14/HexExtSoy!$K$4)</f>
        <v>0.20257267294641951</v>
      </c>
      <c r="CI2460">
        <f>(HydroProcOil!$K$14/HexExtSoy!$K$4)</f>
        <v>0.10977777777777777</v>
      </c>
      <c r="CJ2460">
        <f>(StarchFerm!$K$24/StarchFerm!$K$4)</f>
        <v>0.33157302630665886</v>
      </c>
      <c r="CY2460" s="198"/>
      <c r="CZ2460">
        <f>BP2460*CH2460*1000*LCI!$E$93</f>
        <v>15685692.814227166</v>
      </c>
      <c r="DA2460">
        <f>BQ2460*CI2460*1000*(LCI!$E$99)</f>
        <v>0</v>
      </c>
      <c r="DB2460">
        <f>BR2460*CJ2460*1000*(LCI!$E$96)</f>
        <v>36346474.181142382</v>
      </c>
    </row>
    <row r="2461" spans="1:106" x14ac:dyDescent="0.25">
      <c r="A2461" s="197">
        <v>47117</v>
      </c>
      <c r="B2461" s="197" t="s">
        <v>2100</v>
      </c>
      <c r="C2461" s="197" t="s">
        <v>639</v>
      </c>
      <c r="D2461" s="197">
        <v>-86.762193499999995</v>
      </c>
      <c r="E2461" s="197">
        <v>35.476900000000001</v>
      </c>
      <c r="F2461">
        <v>3.49</v>
      </c>
      <c r="G2461">
        <f t="shared" si="232"/>
        <v>3.49</v>
      </c>
      <c r="H2461" s="198">
        <v>10.8</v>
      </c>
      <c r="Q2461" s="221">
        <f>(Q5546*10000)*TEA!$M$15*10^-6</f>
        <v>50.464406749949994</v>
      </c>
      <c r="R2461" s="221">
        <f>(R5546*10000)*TEA!$O$15*10^-6</f>
        <v>50.464406749949994</v>
      </c>
      <c r="AA2461">
        <f t="shared" si="234"/>
        <v>1</v>
      </c>
      <c r="AB2461" s="197">
        <v>47117</v>
      </c>
      <c r="AC2461" s="197">
        <v>3293</v>
      </c>
      <c r="AD2461" s="197">
        <f t="shared" si="233"/>
        <v>3293</v>
      </c>
      <c r="AE2461" s="197">
        <v>1951</v>
      </c>
      <c r="AJ2461">
        <v>0</v>
      </c>
      <c r="AK2461">
        <v>0</v>
      </c>
      <c r="AU2461" s="198">
        <v>0.27272727299999999</v>
      </c>
      <c r="AV2461" s="6">
        <v>0</v>
      </c>
      <c r="AW2461" s="198">
        <v>0.38356000000000001</v>
      </c>
      <c r="BO2461" s="198"/>
      <c r="BP2461" s="354">
        <f t="shared" si="229"/>
        <v>3134.3372758616101</v>
      </c>
      <c r="BQ2461" s="354">
        <f t="shared" si="230"/>
        <v>0</v>
      </c>
      <c r="BR2461" s="354">
        <f t="shared" si="231"/>
        <v>8081.916048000001</v>
      </c>
      <c r="CG2461" s="198"/>
      <c r="CH2461">
        <f>(Transest!$J$14/HexExtSoy!$K$4)</f>
        <v>0.20257267294641951</v>
      </c>
      <c r="CI2461">
        <f>(HydroProcOil!$K$14/HexExtSoy!$K$4)</f>
        <v>0.10977777777777777</v>
      </c>
      <c r="CJ2461">
        <f>(StarchFerm!$K$24/StarchFerm!$K$4)</f>
        <v>0.33157302630665886</v>
      </c>
      <c r="CY2461" s="198"/>
      <c r="CZ2461">
        <f>BP2461*CH2461*1000*LCI!$E$93</f>
        <v>23968648.265729923</v>
      </c>
      <c r="DA2461">
        <f>BQ2461*CI2461*1000*(LCI!$E$99)</f>
        <v>0</v>
      </c>
      <c r="DB2461">
        <f>BR2461*CJ2461*1000*(LCI!$E$96)</f>
        <v>72219137.516456649</v>
      </c>
    </row>
    <row r="2462" spans="1:106" x14ac:dyDescent="0.25">
      <c r="A2462" s="197">
        <v>47119</v>
      </c>
      <c r="B2462" s="197" t="s">
        <v>2100</v>
      </c>
      <c r="C2462" s="197" t="s">
        <v>2117</v>
      </c>
      <c r="D2462" s="197">
        <v>-87.077267899999995</v>
      </c>
      <c r="E2462" s="197">
        <v>35.629719999999999</v>
      </c>
      <c r="F2462">
        <v>3.43</v>
      </c>
      <c r="G2462">
        <f t="shared" si="232"/>
        <v>3.43</v>
      </c>
      <c r="H2462" s="198">
        <v>11.44</v>
      </c>
      <c r="Q2462" s="221">
        <f>(Q5547*10000)*TEA!$M$15*10^-6</f>
        <v>50.298461558549995</v>
      </c>
      <c r="R2462" s="221">
        <f>(R5547*10000)*TEA!$O$15*10^-6</f>
        <v>50.298461558549995</v>
      </c>
      <c r="AA2462">
        <f t="shared" si="234"/>
        <v>1</v>
      </c>
      <c r="AB2462" s="197">
        <v>47119</v>
      </c>
      <c r="AC2462" s="197">
        <v>7103</v>
      </c>
      <c r="AD2462" s="197">
        <f t="shared" si="233"/>
        <v>7103</v>
      </c>
      <c r="AE2462" s="197">
        <v>3262</v>
      </c>
      <c r="AJ2462">
        <v>0</v>
      </c>
      <c r="AK2462">
        <v>0</v>
      </c>
      <c r="AU2462" s="198">
        <v>0.27272727299999999</v>
      </c>
      <c r="AV2462" s="6">
        <v>0</v>
      </c>
      <c r="AW2462" s="198">
        <v>0.38356000000000001</v>
      </c>
      <c r="BO2462" s="198"/>
      <c r="BP2462" s="354">
        <f t="shared" si="229"/>
        <v>6644.5336430081697</v>
      </c>
      <c r="BQ2462" s="354">
        <f t="shared" si="230"/>
        <v>0</v>
      </c>
      <c r="BR2462" s="354">
        <f t="shared" si="231"/>
        <v>14313.415916800001</v>
      </c>
      <c r="CG2462" s="198"/>
      <c r="CH2462">
        <f>(Transest!$J$14/HexExtSoy!$K$4)</f>
        <v>0.20257267294641951</v>
      </c>
      <c r="CI2462">
        <f>(HydroProcOil!$K$14/HexExtSoy!$K$4)</f>
        <v>0.10977777777777777</v>
      </c>
      <c r="CJ2462">
        <f>(StarchFerm!$K$24/StarchFerm!$K$4)</f>
        <v>0.33157302630665886</v>
      </c>
      <c r="CY2462" s="198"/>
      <c r="CZ2462">
        <f>BP2462*CH2462*1000*LCI!$E$93</f>
        <v>50811535.505633213</v>
      </c>
      <c r="DA2462">
        <f>BQ2462*CI2462*1000*(LCI!$E$99)</f>
        <v>0</v>
      </c>
      <c r="DB2462">
        <f>BR2462*CJ2462*1000*(LCI!$E$96)</f>
        <v>127903153.94100448</v>
      </c>
    </row>
    <row r="2463" spans="1:106" x14ac:dyDescent="0.25">
      <c r="A2463" s="197">
        <v>47121</v>
      </c>
      <c r="B2463" s="197" t="s">
        <v>2100</v>
      </c>
      <c r="C2463" s="197" t="s">
        <v>1921</v>
      </c>
      <c r="D2463" s="197">
        <v>-84.806327400000001</v>
      </c>
      <c r="E2463" s="197">
        <v>35.516530000000003</v>
      </c>
      <c r="F2463">
        <v>3.56</v>
      </c>
      <c r="G2463">
        <f t="shared" si="232"/>
        <v>3.56</v>
      </c>
      <c r="H2463" s="198">
        <v>9.5500000000000007</v>
      </c>
      <c r="Q2463" s="221">
        <f>(Q5548*10000)*TEA!$M$15*10^-6</f>
        <v>48.069200245949993</v>
      </c>
      <c r="R2463" s="221">
        <f>(R5548*10000)*TEA!$O$15*10^-6</f>
        <v>48.069200245949993</v>
      </c>
      <c r="AA2463">
        <f t="shared" si="234"/>
        <v>1</v>
      </c>
      <c r="AB2463" s="197">
        <v>47121</v>
      </c>
      <c r="AC2463" s="197">
        <v>812</v>
      </c>
      <c r="AD2463" s="197">
        <f t="shared" si="233"/>
        <v>812</v>
      </c>
      <c r="AE2463" s="197">
        <v>293</v>
      </c>
      <c r="AJ2463">
        <v>0</v>
      </c>
      <c r="AK2463">
        <v>0</v>
      </c>
      <c r="AU2463" s="198">
        <v>0.27272727299999999</v>
      </c>
      <c r="AV2463" s="6">
        <v>0</v>
      </c>
      <c r="AW2463" s="198">
        <v>0.38356000000000001</v>
      </c>
      <c r="BO2463" s="198"/>
      <c r="BP2463" s="354">
        <f t="shared" si="229"/>
        <v>788.37818260656002</v>
      </c>
      <c r="BQ2463" s="354">
        <f t="shared" si="230"/>
        <v>0</v>
      </c>
      <c r="BR2463" s="354">
        <f t="shared" si="231"/>
        <v>1073.2584140000001</v>
      </c>
      <c r="CG2463" s="198"/>
      <c r="CH2463">
        <f>(Transest!$J$14/HexExtSoy!$K$4)</f>
        <v>0.20257267294641951</v>
      </c>
      <c r="CI2463">
        <f>(HydroProcOil!$K$14/HexExtSoy!$K$4)</f>
        <v>0.10977777777777777</v>
      </c>
      <c r="CJ2463">
        <f>(StarchFerm!$K$24/StarchFerm!$K$4)</f>
        <v>0.33157302630665886</v>
      </c>
      <c r="CY2463" s="198"/>
      <c r="CZ2463">
        <f>BP2463*CH2463*1000*LCI!$E$93</f>
        <v>6028821.3093077354</v>
      </c>
      <c r="DA2463">
        <f>BQ2463*CI2463*1000*(LCI!$E$99)</f>
        <v>0</v>
      </c>
      <c r="DB2463">
        <f>BR2463*CJ2463*1000*(LCI!$E$96)</f>
        <v>9590522.4121378027</v>
      </c>
    </row>
    <row r="2464" spans="1:106" x14ac:dyDescent="0.25">
      <c r="A2464" s="197">
        <v>47123</v>
      </c>
      <c r="B2464" s="197" t="s">
        <v>2100</v>
      </c>
      <c r="C2464" s="197" t="s">
        <v>641</v>
      </c>
      <c r="D2464" s="197">
        <v>-84.251918099999997</v>
      </c>
      <c r="E2464" s="197">
        <v>35.446069999999999</v>
      </c>
      <c r="F2464">
        <v>3.06</v>
      </c>
      <c r="G2464">
        <f t="shared" si="232"/>
        <v>3.06</v>
      </c>
      <c r="H2464" s="198">
        <v>9.9700000000000006</v>
      </c>
      <c r="Q2464" s="221">
        <f>(Q5549*10000)*TEA!$M$15*10^-6</f>
        <v>45.339739801649998</v>
      </c>
      <c r="R2464" s="221">
        <f>(R5549*10000)*TEA!$O$15*10^-6</f>
        <v>45.339739801649998</v>
      </c>
      <c r="AA2464">
        <f t="shared" si="234"/>
        <v>1</v>
      </c>
      <c r="AB2464" s="197">
        <v>47123</v>
      </c>
      <c r="AC2464" s="197">
        <v>4623</v>
      </c>
      <c r="AD2464" s="197">
        <f t="shared" si="233"/>
        <v>4623</v>
      </c>
      <c r="AE2464" s="197">
        <v>1497</v>
      </c>
      <c r="AJ2464">
        <v>0</v>
      </c>
      <c r="AK2464">
        <v>0</v>
      </c>
      <c r="AU2464" s="198">
        <v>0.27272727299999999</v>
      </c>
      <c r="AV2464" s="6">
        <v>0</v>
      </c>
      <c r="AW2464" s="198">
        <v>0.38356000000000001</v>
      </c>
      <c r="BO2464" s="198"/>
      <c r="BP2464" s="354">
        <f t="shared" si="229"/>
        <v>3858.1036402217401</v>
      </c>
      <c r="BQ2464" s="354">
        <f t="shared" si="230"/>
        <v>0</v>
      </c>
      <c r="BR2464" s="354">
        <f t="shared" si="231"/>
        <v>5724.6675204000003</v>
      </c>
      <c r="CG2464" s="198"/>
      <c r="CH2464">
        <f>(Transest!$J$14/HexExtSoy!$K$4)</f>
        <v>0.20257267294641951</v>
      </c>
      <c r="CI2464">
        <f>(HydroProcOil!$K$14/HexExtSoy!$K$4)</f>
        <v>0.10977777777777777</v>
      </c>
      <c r="CJ2464">
        <f>(StarchFerm!$K$24/StarchFerm!$K$4)</f>
        <v>0.33157302630665886</v>
      </c>
      <c r="CY2464" s="198"/>
      <c r="CZ2464">
        <f>BP2464*CH2464*1000*LCI!$E$93</f>
        <v>29503375.350627102</v>
      </c>
      <c r="DA2464">
        <f>BQ2464*CI2464*1000*(LCI!$E$99)</f>
        <v>0</v>
      </c>
      <c r="DB2464">
        <f>BR2464*CJ2464*1000*(LCI!$E$96)</f>
        <v>51155016.760421626</v>
      </c>
    </row>
    <row r="2465" spans="1:106" x14ac:dyDescent="0.25">
      <c r="A2465" s="197">
        <v>47125</v>
      </c>
      <c r="B2465" s="197" t="s">
        <v>2100</v>
      </c>
      <c r="C2465" s="197" t="s">
        <v>642</v>
      </c>
      <c r="D2465" s="197">
        <v>-87.385333399999993</v>
      </c>
      <c r="E2465" s="197">
        <v>36.497450000000001</v>
      </c>
      <c r="F2465">
        <v>3.4</v>
      </c>
      <c r="G2465">
        <f t="shared" si="232"/>
        <v>3.4</v>
      </c>
      <c r="H2465" s="198">
        <v>10.98</v>
      </c>
      <c r="Q2465" s="221">
        <f>(Q5550*10000)*TEA!$M$15*10^-6</f>
        <v>48.902857658099997</v>
      </c>
      <c r="R2465" s="221">
        <f>(R5550*10000)*TEA!$O$15*10^-6</f>
        <v>48.902857658099997</v>
      </c>
      <c r="AA2465">
        <f t="shared" si="234"/>
        <v>1</v>
      </c>
      <c r="AB2465" s="197">
        <v>47125</v>
      </c>
      <c r="AC2465" s="197">
        <v>7567</v>
      </c>
      <c r="AD2465" s="197">
        <f t="shared" si="233"/>
        <v>7567</v>
      </c>
      <c r="AE2465" s="197">
        <v>5409</v>
      </c>
      <c r="AJ2465">
        <v>0</v>
      </c>
      <c r="AK2465">
        <v>0</v>
      </c>
      <c r="AU2465" s="198">
        <v>0.27272727299999999</v>
      </c>
      <c r="AV2465" s="6">
        <v>0</v>
      </c>
      <c r="AW2465" s="198">
        <v>0.38356000000000001</v>
      </c>
      <c r="BO2465" s="198"/>
      <c r="BP2465" s="354">
        <f t="shared" si="229"/>
        <v>7016.6727342893992</v>
      </c>
      <c r="BQ2465" s="354">
        <f t="shared" si="230"/>
        <v>0</v>
      </c>
      <c r="BR2465" s="354">
        <f t="shared" si="231"/>
        <v>22779.942919199999</v>
      </c>
      <c r="CG2465" s="198"/>
      <c r="CH2465">
        <f>(Transest!$J$14/HexExtSoy!$K$4)</f>
        <v>0.20257267294641951</v>
      </c>
      <c r="CI2465">
        <f>(HydroProcOil!$K$14/HexExtSoy!$K$4)</f>
        <v>0.10977777777777777</v>
      </c>
      <c r="CJ2465">
        <f>(StarchFerm!$K$24/StarchFerm!$K$4)</f>
        <v>0.33157302630665886</v>
      </c>
      <c r="CY2465" s="198"/>
      <c r="CZ2465">
        <f>BP2465*CH2465*1000*LCI!$E$93</f>
        <v>53657327.199316271</v>
      </c>
      <c r="DA2465">
        <f>BQ2465*CI2465*1000*(LCI!$E$99)</f>
        <v>0</v>
      </c>
      <c r="DB2465">
        <f>BR2465*CJ2465*1000*(LCI!$E$96)</f>
        <v>203559133.8152858</v>
      </c>
    </row>
    <row r="2466" spans="1:106" x14ac:dyDescent="0.25">
      <c r="A2466" s="197">
        <v>47127</v>
      </c>
      <c r="B2466" s="197" t="s">
        <v>2100</v>
      </c>
      <c r="C2466" s="197" t="s">
        <v>1843</v>
      </c>
      <c r="D2466" s="197">
        <v>-86.356703199999998</v>
      </c>
      <c r="E2466" s="197">
        <v>35.292099999999998</v>
      </c>
      <c r="F2466">
        <v>0</v>
      </c>
      <c r="G2466">
        <f t="shared" si="232"/>
        <v>0</v>
      </c>
      <c r="H2466" s="198">
        <v>0</v>
      </c>
      <c r="Q2466" s="221">
        <f>(Q5551*10000)*TEA!$M$15*10^-6</f>
        <v>50.694129657899992</v>
      </c>
      <c r="R2466" s="221">
        <f>(R5551*10000)*TEA!$O$15*10^-6</f>
        <v>50.694129657899992</v>
      </c>
      <c r="AA2466">
        <f t="shared" si="234"/>
        <v>1</v>
      </c>
      <c r="AB2466" s="197">
        <v>47127</v>
      </c>
      <c r="AC2466" s="197">
        <v>0</v>
      </c>
      <c r="AD2466" s="197">
        <f t="shared" si="233"/>
        <v>0</v>
      </c>
      <c r="AE2466" s="197">
        <v>0</v>
      </c>
      <c r="AJ2466">
        <v>0</v>
      </c>
      <c r="AK2466">
        <v>0</v>
      </c>
      <c r="AU2466" s="198">
        <v>0.27272727299999999</v>
      </c>
      <c r="AV2466" s="6">
        <v>0</v>
      </c>
      <c r="AW2466" s="198">
        <v>0.38356000000000001</v>
      </c>
      <c r="BO2466" s="198"/>
      <c r="BP2466" s="354">
        <f t="shared" si="229"/>
        <v>0</v>
      </c>
      <c r="BQ2466" s="354">
        <f t="shared" si="230"/>
        <v>0</v>
      </c>
      <c r="BR2466" s="354">
        <f t="shared" si="231"/>
        <v>0</v>
      </c>
      <c r="CG2466" s="198"/>
      <c r="CH2466">
        <f>(Transest!$J$14/HexExtSoy!$K$4)</f>
        <v>0.20257267294641951</v>
      </c>
      <c r="CI2466">
        <f>(HydroProcOil!$K$14/HexExtSoy!$K$4)</f>
        <v>0.10977777777777777</v>
      </c>
      <c r="CJ2466">
        <f>(StarchFerm!$K$24/StarchFerm!$K$4)</f>
        <v>0.33157302630665886</v>
      </c>
      <c r="CY2466" s="198"/>
      <c r="CZ2466">
        <f>BP2466*CH2466*1000*LCI!$E$93</f>
        <v>0</v>
      </c>
      <c r="DA2466">
        <f>BQ2466*CI2466*1000*(LCI!$E$99)</f>
        <v>0</v>
      </c>
      <c r="DB2466">
        <f>BR2466*CJ2466*1000*(LCI!$E$96)</f>
        <v>0</v>
      </c>
    </row>
    <row r="2467" spans="1:106" x14ac:dyDescent="0.25">
      <c r="A2467" s="197">
        <v>47129</v>
      </c>
      <c r="B2467" s="197" t="s">
        <v>2100</v>
      </c>
      <c r="C2467" s="197" t="s">
        <v>643</v>
      </c>
      <c r="D2467" s="197">
        <v>-84.649435499999996</v>
      </c>
      <c r="E2467" s="197">
        <v>36.126460000000002</v>
      </c>
      <c r="F2467">
        <v>0</v>
      </c>
      <c r="G2467">
        <f t="shared" si="232"/>
        <v>0</v>
      </c>
      <c r="H2467" s="198">
        <v>8.68</v>
      </c>
      <c r="Q2467" s="221">
        <f>(Q5552*10000)*TEA!$M$15*10^-6</f>
        <v>45.755758180349993</v>
      </c>
      <c r="R2467" s="221">
        <f>(R5552*10000)*TEA!$O$15*10^-6</f>
        <v>45.755758180349993</v>
      </c>
      <c r="AA2467">
        <f t="shared" si="234"/>
        <v>1</v>
      </c>
      <c r="AB2467" s="197">
        <v>47129</v>
      </c>
      <c r="AC2467" s="197">
        <v>0</v>
      </c>
      <c r="AD2467" s="197">
        <f t="shared" si="233"/>
        <v>0</v>
      </c>
      <c r="AE2467" s="197">
        <v>451</v>
      </c>
      <c r="AJ2467">
        <v>0</v>
      </c>
      <c r="AK2467">
        <v>0</v>
      </c>
      <c r="AU2467" s="198">
        <v>0.27272727299999999</v>
      </c>
      <c r="AV2467" s="6">
        <v>0</v>
      </c>
      <c r="AW2467" s="198">
        <v>0.38356000000000001</v>
      </c>
      <c r="BO2467" s="198"/>
      <c r="BP2467" s="354">
        <f t="shared" si="229"/>
        <v>0</v>
      </c>
      <c r="BQ2467" s="354">
        <f t="shared" si="230"/>
        <v>0</v>
      </c>
      <c r="BR2467" s="354">
        <f t="shared" si="231"/>
        <v>1501.5146608</v>
      </c>
      <c r="CG2467" s="198"/>
      <c r="CH2467">
        <f>(Transest!$J$14/HexExtSoy!$K$4)</f>
        <v>0.20257267294641951</v>
      </c>
      <c r="CI2467">
        <f>(HydroProcOil!$K$14/HexExtSoy!$K$4)</f>
        <v>0.10977777777777777</v>
      </c>
      <c r="CJ2467">
        <f>(StarchFerm!$K$24/StarchFerm!$K$4)</f>
        <v>0.33157302630665886</v>
      </c>
      <c r="CY2467" s="198"/>
      <c r="CZ2467">
        <f>BP2467*CH2467*1000*LCI!$E$93</f>
        <v>0</v>
      </c>
      <c r="DA2467">
        <f>BQ2467*CI2467*1000*(LCI!$E$99)</f>
        <v>0</v>
      </c>
      <c r="DB2467">
        <f>BR2467*CJ2467*1000*(LCI!$E$96)</f>
        <v>13417374.435376089</v>
      </c>
    </row>
    <row r="2468" spans="1:106" x14ac:dyDescent="0.25">
      <c r="A2468" s="197">
        <v>47131</v>
      </c>
      <c r="B2468" s="197" t="s">
        <v>2100</v>
      </c>
      <c r="C2468" s="197" t="s">
        <v>2118</v>
      </c>
      <c r="D2468" s="197">
        <v>-89.156442499999997</v>
      </c>
      <c r="E2468" s="197">
        <v>36.351170000000003</v>
      </c>
      <c r="F2468">
        <v>3.69</v>
      </c>
      <c r="G2468">
        <f t="shared" si="232"/>
        <v>3.69</v>
      </c>
      <c r="H2468" s="198">
        <v>10.77</v>
      </c>
      <c r="Q2468" s="221">
        <f>(Q5553*10000)*TEA!$M$15*10^-6</f>
        <v>49.511495395349989</v>
      </c>
      <c r="R2468" s="221">
        <f>(R5553*10000)*TEA!$O$15*10^-6</f>
        <v>49.511495395349989</v>
      </c>
      <c r="AA2468">
        <f t="shared" si="234"/>
        <v>1</v>
      </c>
      <c r="AB2468" s="197">
        <v>47131</v>
      </c>
      <c r="AC2468" s="197">
        <v>40160</v>
      </c>
      <c r="AD2468" s="197">
        <f t="shared" si="233"/>
        <v>40160</v>
      </c>
      <c r="AE2468" s="197">
        <v>23719</v>
      </c>
      <c r="AJ2468">
        <v>0</v>
      </c>
      <c r="AK2468">
        <v>0</v>
      </c>
      <c r="AU2468" s="198">
        <v>0.27272727299999999</v>
      </c>
      <c r="AV2468" s="6">
        <v>0</v>
      </c>
      <c r="AW2468" s="198">
        <v>0.38356000000000001</v>
      </c>
      <c r="BO2468" s="198"/>
      <c r="BP2468" s="354">
        <f t="shared" si="229"/>
        <v>40415.563676779195</v>
      </c>
      <c r="BQ2468" s="354">
        <f t="shared" si="230"/>
        <v>0</v>
      </c>
      <c r="BR2468" s="354">
        <f t="shared" si="231"/>
        <v>97981.794322799993</v>
      </c>
      <c r="CG2468" s="198"/>
      <c r="CH2468">
        <f>(Transest!$J$14/HexExtSoy!$K$4)</f>
        <v>0.20257267294641951</v>
      </c>
      <c r="CI2468">
        <f>(HydroProcOil!$K$14/HexExtSoy!$K$4)</f>
        <v>0.10977777777777777</v>
      </c>
      <c r="CJ2468">
        <f>(StarchFerm!$K$24/StarchFerm!$K$4)</f>
        <v>0.33157302630665886</v>
      </c>
      <c r="CY2468" s="198"/>
      <c r="CZ2468">
        <f>BP2468*CH2468*1000*LCI!$E$93</f>
        <v>309062600.78971225</v>
      </c>
      <c r="DA2468">
        <f>BQ2468*CI2468*1000*(LCI!$E$99)</f>
        <v>0</v>
      </c>
      <c r="DB2468">
        <f>BR2468*CJ2468*1000*(LCI!$E$96)</f>
        <v>875554835.79399145</v>
      </c>
    </row>
    <row r="2469" spans="1:106" x14ac:dyDescent="0.25">
      <c r="A2469" s="197">
        <v>47133</v>
      </c>
      <c r="B2469" s="197" t="s">
        <v>2100</v>
      </c>
      <c r="C2469" s="197" t="s">
        <v>2119</v>
      </c>
      <c r="D2469" s="197">
        <v>-85.284744200000006</v>
      </c>
      <c r="E2469" s="197">
        <v>36.340580000000003</v>
      </c>
      <c r="F2469">
        <v>4.04</v>
      </c>
      <c r="G2469">
        <f t="shared" si="232"/>
        <v>4.04</v>
      </c>
      <c r="H2469" s="198">
        <v>7.62</v>
      </c>
      <c r="Q2469" s="221">
        <f>(Q5554*10000)*TEA!$M$15*10^-6</f>
        <v>47.320707871349988</v>
      </c>
      <c r="R2469" s="221">
        <f>(R5554*10000)*TEA!$O$15*10^-6</f>
        <v>47.320707871349988</v>
      </c>
      <c r="AA2469">
        <f t="shared" si="234"/>
        <v>1</v>
      </c>
      <c r="AB2469" s="197">
        <v>47133</v>
      </c>
      <c r="AC2469" s="197">
        <v>542</v>
      </c>
      <c r="AD2469" s="197">
        <f t="shared" si="233"/>
        <v>542</v>
      </c>
      <c r="AE2469" s="197">
        <v>168</v>
      </c>
      <c r="AJ2469">
        <v>0</v>
      </c>
      <c r="AK2469">
        <v>0</v>
      </c>
      <c r="AU2469" s="198">
        <v>0.27272727299999999</v>
      </c>
      <c r="AV2469" s="6">
        <v>0</v>
      </c>
      <c r="AW2469" s="198">
        <v>0.38356000000000001</v>
      </c>
      <c r="BO2469" s="198"/>
      <c r="BP2469" s="354">
        <f t="shared" si="229"/>
        <v>597.18545514263997</v>
      </c>
      <c r="BQ2469" s="354">
        <f t="shared" si="230"/>
        <v>0</v>
      </c>
      <c r="BR2469" s="354">
        <f t="shared" si="231"/>
        <v>491.01816960000002</v>
      </c>
      <c r="CG2469" s="198"/>
      <c r="CH2469">
        <f>(Transest!$J$14/HexExtSoy!$K$4)</f>
        <v>0.20257267294641951</v>
      </c>
      <c r="CI2469">
        <f>(HydroProcOil!$K$14/HexExtSoy!$K$4)</f>
        <v>0.10977777777777777</v>
      </c>
      <c r="CJ2469">
        <f>(StarchFerm!$K$24/StarchFerm!$K$4)</f>
        <v>0.33157302630665886</v>
      </c>
      <c r="CY2469" s="198"/>
      <c r="CZ2469">
        <f>BP2469*CH2469*1000*LCI!$E$93</f>
        <v>4566747.8844595682</v>
      </c>
      <c r="DA2469">
        <f>BQ2469*CI2469*1000*(LCI!$E$99)</f>
        <v>0</v>
      </c>
      <c r="DB2469">
        <f>BR2469*CJ2469*1000*(LCI!$E$96)</f>
        <v>4387685.8535540719</v>
      </c>
    </row>
    <row r="2470" spans="1:106" x14ac:dyDescent="0.25">
      <c r="A2470" s="197">
        <v>47135</v>
      </c>
      <c r="B2470" s="197" t="s">
        <v>2100</v>
      </c>
      <c r="C2470" s="197" t="s">
        <v>644</v>
      </c>
      <c r="D2470" s="197">
        <v>-87.863232800000006</v>
      </c>
      <c r="E2470" s="197">
        <v>35.643189999999997</v>
      </c>
      <c r="F2470">
        <v>2.66</v>
      </c>
      <c r="G2470">
        <f t="shared" si="232"/>
        <v>2.66</v>
      </c>
      <c r="H2470" s="198">
        <v>9.6</v>
      </c>
      <c r="Q2470" s="221">
        <f>(Q5555*10000)*TEA!$M$15*10^-6</f>
        <v>50.486275619099999</v>
      </c>
      <c r="R2470" s="221">
        <f>(R5555*10000)*TEA!$O$15*10^-6</f>
        <v>50.486275619099999</v>
      </c>
      <c r="AA2470">
        <f t="shared" si="234"/>
        <v>1</v>
      </c>
      <c r="AB2470" s="197">
        <v>47135</v>
      </c>
      <c r="AC2470" s="197">
        <v>1127</v>
      </c>
      <c r="AD2470" s="197">
        <f t="shared" si="233"/>
        <v>1127</v>
      </c>
      <c r="AE2470" s="197">
        <v>970</v>
      </c>
      <c r="AJ2470">
        <v>0</v>
      </c>
      <c r="AK2470">
        <v>0</v>
      </c>
      <c r="AU2470" s="198">
        <v>0.27272727299999999</v>
      </c>
      <c r="AV2470" s="6">
        <v>0</v>
      </c>
      <c r="AW2470" s="198">
        <v>0.38356000000000001</v>
      </c>
      <c r="BO2470" s="198"/>
      <c r="BP2470" s="354">
        <f t="shared" si="229"/>
        <v>817.58727354486007</v>
      </c>
      <c r="BQ2470" s="354">
        <f t="shared" si="230"/>
        <v>0</v>
      </c>
      <c r="BR2470" s="354">
        <f t="shared" si="231"/>
        <v>3571.71072</v>
      </c>
      <c r="CG2470" s="198"/>
      <c r="CH2470">
        <f>(Transest!$J$14/HexExtSoy!$K$4)</f>
        <v>0.20257267294641951</v>
      </c>
      <c r="CI2470">
        <f>(HydroProcOil!$K$14/HexExtSoy!$K$4)</f>
        <v>0.10977777777777777</v>
      </c>
      <c r="CJ2470">
        <f>(StarchFerm!$K$24/StarchFerm!$K$4)</f>
        <v>0.33157302630665886</v>
      </c>
      <c r="CY2470" s="198"/>
      <c r="CZ2470">
        <f>BP2470*CH2470*1000*LCI!$E$93</f>
        <v>6252186.6861781552</v>
      </c>
      <c r="DA2470">
        <f>BQ2470*CI2470*1000*(LCI!$E$99)</f>
        <v>0</v>
      </c>
      <c r="DB2470">
        <f>BR2470*CJ2470*1000*(LCI!$E$96)</f>
        <v>31916425.031476937</v>
      </c>
    </row>
    <row r="2471" spans="1:106" x14ac:dyDescent="0.25">
      <c r="A2471" s="197">
        <v>47137</v>
      </c>
      <c r="B2471" s="197" t="s">
        <v>2100</v>
      </c>
      <c r="C2471" s="197" t="s">
        <v>2120</v>
      </c>
      <c r="D2471" s="197">
        <v>-85.071573299999997</v>
      </c>
      <c r="E2471" s="197">
        <v>36.56326</v>
      </c>
      <c r="F2471">
        <v>2.97</v>
      </c>
      <c r="G2471">
        <f t="shared" si="232"/>
        <v>2.97</v>
      </c>
      <c r="H2471" s="198">
        <v>11.47</v>
      </c>
      <c r="Q2471" s="221">
        <f>(Q5556*10000)*TEA!$M$15*10^-6</f>
        <v>46.436295303899996</v>
      </c>
      <c r="R2471" s="221">
        <f>(R5556*10000)*TEA!$O$15*10^-6</f>
        <v>46.436295303899996</v>
      </c>
      <c r="AA2471">
        <f t="shared" si="234"/>
        <v>1</v>
      </c>
      <c r="AB2471" s="197">
        <v>47137</v>
      </c>
      <c r="AC2471" s="197">
        <v>157</v>
      </c>
      <c r="AD2471" s="197">
        <f t="shared" si="233"/>
        <v>157</v>
      </c>
      <c r="AE2471" s="197">
        <v>79</v>
      </c>
      <c r="AJ2471">
        <v>0</v>
      </c>
      <c r="AK2471">
        <v>0</v>
      </c>
      <c r="AU2471" s="198">
        <v>0.27272727299999999</v>
      </c>
      <c r="AV2471" s="6">
        <v>0</v>
      </c>
      <c r="AW2471" s="198">
        <v>0.38356000000000001</v>
      </c>
      <c r="BO2471" s="198"/>
      <c r="BP2471" s="354">
        <f t="shared" si="229"/>
        <v>127.17000012717</v>
      </c>
      <c r="BQ2471" s="354">
        <f t="shared" si="230"/>
        <v>0</v>
      </c>
      <c r="BR2471" s="354">
        <f t="shared" si="231"/>
        <v>347.55522280000002</v>
      </c>
      <c r="CG2471" s="198"/>
      <c r="CH2471">
        <f>(Transest!$J$14/HexExtSoy!$K$4)</f>
        <v>0.20257267294641951</v>
      </c>
      <c r="CI2471">
        <f>(HydroProcOil!$K$14/HexExtSoy!$K$4)</f>
        <v>0.10977777777777777</v>
      </c>
      <c r="CJ2471">
        <f>(StarchFerm!$K$24/StarchFerm!$K$4)</f>
        <v>0.33157302630665886</v>
      </c>
      <c r="CY2471" s="198"/>
      <c r="CZ2471">
        <f>BP2471*CH2471*1000*LCI!$E$93</f>
        <v>972484.0483744893</v>
      </c>
      <c r="DA2471">
        <f>BQ2471*CI2471*1000*(LCI!$E$99)</f>
        <v>0</v>
      </c>
      <c r="DB2471">
        <f>BR2471*CJ2471*1000*(LCI!$E$96)</f>
        <v>3105716.3030253653</v>
      </c>
    </row>
    <row r="2472" spans="1:106" x14ac:dyDescent="0.25">
      <c r="A2472" s="197">
        <v>47139</v>
      </c>
      <c r="B2472" s="197" t="s">
        <v>2100</v>
      </c>
      <c r="C2472" s="197" t="s">
        <v>716</v>
      </c>
      <c r="D2472" s="197">
        <v>-84.526264999999995</v>
      </c>
      <c r="E2472" s="197">
        <v>35.118479999999998</v>
      </c>
      <c r="F2472">
        <v>2.7</v>
      </c>
      <c r="G2472">
        <f t="shared" si="232"/>
        <v>2.7</v>
      </c>
      <c r="H2472" s="198">
        <v>0</v>
      </c>
      <c r="Q2472" s="221">
        <f>(Q5557*10000)*TEA!$M$15*10^-6</f>
        <v>48.086096939100003</v>
      </c>
      <c r="R2472" s="221">
        <f>(R5557*10000)*TEA!$O$15*10^-6</f>
        <v>48.086096939100003</v>
      </c>
      <c r="AA2472">
        <f t="shared" si="234"/>
        <v>1</v>
      </c>
      <c r="AB2472" s="197">
        <v>47139</v>
      </c>
      <c r="AC2472" s="197">
        <v>2051</v>
      </c>
      <c r="AD2472" s="197">
        <f t="shared" si="233"/>
        <v>2051</v>
      </c>
      <c r="AE2472" s="197">
        <v>295</v>
      </c>
      <c r="AJ2472">
        <v>0</v>
      </c>
      <c r="AK2472">
        <v>0</v>
      </c>
      <c r="AU2472" s="198">
        <v>0.27272727299999999</v>
      </c>
      <c r="AV2472" s="6">
        <v>0</v>
      </c>
      <c r="AW2472" s="198">
        <v>0.38356000000000001</v>
      </c>
      <c r="BO2472" s="198"/>
      <c r="BP2472" s="354">
        <f t="shared" si="229"/>
        <v>1510.2818196921</v>
      </c>
      <c r="BQ2472" s="354">
        <f t="shared" si="230"/>
        <v>0</v>
      </c>
      <c r="BR2472" s="354">
        <f t="shared" si="231"/>
        <v>0</v>
      </c>
      <c r="CG2472" s="198"/>
      <c r="CH2472">
        <f>(Transest!$J$14/HexExtSoy!$K$4)</f>
        <v>0.20257267294641951</v>
      </c>
      <c r="CI2472">
        <f>(HydroProcOil!$K$14/HexExtSoy!$K$4)</f>
        <v>0.10977777777777777</v>
      </c>
      <c r="CJ2472">
        <f>(StarchFerm!$K$24/StarchFerm!$K$4)</f>
        <v>0.33157302630665886</v>
      </c>
      <c r="CY2472" s="198"/>
      <c r="CZ2472">
        <f>BP2472*CH2472*1000*LCI!$E$93</f>
        <v>11549303.898182269</v>
      </c>
      <c r="DA2472">
        <f>BQ2472*CI2472*1000*(LCI!$E$99)</f>
        <v>0</v>
      </c>
      <c r="DB2472">
        <f>BR2472*CJ2472*1000*(LCI!$E$96)</f>
        <v>0</v>
      </c>
    </row>
    <row r="2473" spans="1:106" x14ac:dyDescent="0.25">
      <c r="A2473" s="197">
        <v>47141</v>
      </c>
      <c r="B2473" s="197" t="s">
        <v>2100</v>
      </c>
      <c r="C2473" s="197" t="s">
        <v>900</v>
      </c>
      <c r="D2473" s="197">
        <v>-85.504943800000007</v>
      </c>
      <c r="E2473" s="197">
        <v>36.145339999999997</v>
      </c>
      <c r="F2473">
        <v>3.71</v>
      </c>
      <c r="G2473">
        <f t="shared" si="232"/>
        <v>3.71</v>
      </c>
      <c r="H2473" s="198">
        <v>11.11</v>
      </c>
      <c r="Q2473" s="221">
        <f>(Q5558*10000)*TEA!$M$15*10^-6</f>
        <v>48.215253152700001</v>
      </c>
      <c r="R2473" s="221">
        <f>(R5558*10000)*TEA!$O$15*10^-6</f>
        <v>48.215253152700001</v>
      </c>
      <c r="AA2473">
        <f t="shared" si="234"/>
        <v>1</v>
      </c>
      <c r="AB2473" s="197">
        <v>47141</v>
      </c>
      <c r="AC2473" s="197">
        <v>1258</v>
      </c>
      <c r="AD2473" s="197">
        <f t="shared" si="233"/>
        <v>1258</v>
      </c>
      <c r="AE2473" s="197">
        <v>50</v>
      </c>
      <c r="AJ2473">
        <v>0</v>
      </c>
      <c r="AK2473">
        <v>0</v>
      </c>
      <c r="AU2473" s="198">
        <v>0.27272727299999999</v>
      </c>
      <c r="AV2473" s="6">
        <v>0</v>
      </c>
      <c r="AW2473" s="198">
        <v>0.38356000000000001</v>
      </c>
      <c r="BO2473" s="198"/>
      <c r="BP2473" s="354">
        <f t="shared" si="229"/>
        <v>1272.86727400014</v>
      </c>
      <c r="BQ2473" s="354">
        <f t="shared" si="230"/>
        <v>0</v>
      </c>
      <c r="BR2473" s="354">
        <f t="shared" si="231"/>
        <v>213.06758000000002</v>
      </c>
      <c r="CG2473" s="198"/>
      <c r="CH2473">
        <f>(Transest!$J$14/HexExtSoy!$K$4)</f>
        <v>0.20257267294641951</v>
      </c>
      <c r="CI2473">
        <f>(HydroProcOil!$K$14/HexExtSoy!$K$4)</f>
        <v>0.10977777777777777</v>
      </c>
      <c r="CJ2473">
        <f>(StarchFerm!$K$24/StarchFerm!$K$4)</f>
        <v>0.33157302630665886</v>
      </c>
      <c r="CY2473" s="198"/>
      <c r="CZ2473">
        <f>BP2473*CH2473*1000*LCI!$E$93</f>
        <v>9733766.7565087173</v>
      </c>
      <c r="DA2473">
        <f>BQ2473*CI2473*1000*(LCI!$E$99)</f>
        <v>0</v>
      </c>
      <c r="DB2473">
        <f>BR2473*CJ2473*1000*(LCI!$E$96)</f>
        <v>1903949.1092123543</v>
      </c>
    </row>
    <row r="2474" spans="1:106" x14ac:dyDescent="0.25">
      <c r="A2474" s="197">
        <v>47143</v>
      </c>
      <c r="B2474" s="197" t="s">
        <v>2100</v>
      </c>
      <c r="C2474" s="197" t="s">
        <v>2121</v>
      </c>
      <c r="D2474" s="197">
        <v>-84.927209500000004</v>
      </c>
      <c r="E2474" s="197">
        <v>35.607480000000002</v>
      </c>
      <c r="F2474">
        <v>1.83</v>
      </c>
      <c r="G2474">
        <f t="shared" si="232"/>
        <v>1.83</v>
      </c>
      <c r="H2474" s="198">
        <v>8.2200000000000006</v>
      </c>
      <c r="Q2474" s="221">
        <f>(Q5559*10000)*TEA!$M$15*10^-6</f>
        <v>48.274410680999992</v>
      </c>
      <c r="R2474" s="221">
        <f>(R5559*10000)*TEA!$O$15*10^-6</f>
        <v>48.274410680999992</v>
      </c>
      <c r="AA2474">
        <f t="shared" si="234"/>
        <v>1</v>
      </c>
      <c r="AB2474" s="197">
        <v>47143</v>
      </c>
      <c r="AC2474" s="197">
        <v>391</v>
      </c>
      <c r="AD2474" s="197">
        <f t="shared" si="233"/>
        <v>391</v>
      </c>
      <c r="AE2474" s="197">
        <v>32</v>
      </c>
      <c r="AJ2474">
        <v>0</v>
      </c>
      <c r="AK2474">
        <v>0</v>
      </c>
      <c r="AU2474" s="198">
        <v>0.27272727299999999</v>
      </c>
      <c r="AV2474" s="6">
        <v>0</v>
      </c>
      <c r="AW2474" s="198">
        <v>0.38356000000000001</v>
      </c>
      <c r="BO2474" s="198"/>
      <c r="BP2474" s="354">
        <f t="shared" si="229"/>
        <v>195.14454564968997</v>
      </c>
      <c r="BQ2474" s="354">
        <f t="shared" si="230"/>
        <v>0</v>
      </c>
      <c r="BR2474" s="354">
        <f t="shared" si="231"/>
        <v>100.89162240000002</v>
      </c>
      <c r="CG2474" s="198"/>
      <c r="CH2474">
        <f>(Transest!$J$14/HexExtSoy!$K$4)</f>
        <v>0.20257267294641951</v>
      </c>
      <c r="CI2474">
        <f>(HydroProcOil!$K$14/HexExtSoy!$K$4)</f>
        <v>0.10977777777777777</v>
      </c>
      <c r="CJ2474">
        <f>(StarchFerm!$K$24/StarchFerm!$K$4)</f>
        <v>0.33157302630665886</v>
      </c>
      <c r="CY2474" s="198"/>
      <c r="CZ2474">
        <f>BP2474*CH2474*1000*LCI!$E$93</f>
        <v>1492293.4464247536</v>
      </c>
      <c r="DA2474">
        <f>BQ2474*CI2474*1000*(LCI!$E$99)</f>
        <v>0</v>
      </c>
      <c r="DB2474">
        <f>BR2474*CJ2474*1000*(LCI!$E$96)</f>
        <v>901556.748311823</v>
      </c>
    </row>
    <row r="2475" spans="1:106" x14ac:dyDescent="0.25">
      <c r="A2475" s="197">
        <v>47145</v>
      </c>
      <c r="B2475" s="197" t="s">
        <v>2100</v>
      </c>
      <c r="C2475" s="197" t="s">
        <v>2122</v>
      </c>
      <c r="D2475" s="197">
        <v>-84.512702599999997</v>
      </c>
      <c r="E2475" s="197">
        <v>35.852379999999997</v>
      </c>
      <c r="F2475">
        <v>0</v>
      </c>
      <c r="G2475">
        <f t="shared" si="232"/>
        <v>0</v>
      </c>
      <c r="H2475" s="198">
        <v>8.41</v>
      </c>
      <c r="Q2475" s="221">
        <f>(Q5560*10000)*TEA!$M$15*10^-6</f>
        <v>45.659541515849995</v>
      </c>
      <c r="R2475" s="221">
        <f>(R5560*10000)*TEA!$O$15*10^-6</f>
        <v>45.659541515849995</v>
      </c>
      <c r="AA2475">
        <f t="shared" si="234"/>
        <v>1</v>
      </c>
      <c r="AB2475" s="197">
        <v>47145</v>
      </c>
      <c r="AC2475" s="197">
        <v>0</v>
      </c>
      <c r="AD2475" s="197">
        <f t="shared" si="233"/>
        <v>0</v>
      </c>
      <c r="AE2475" s="197">
        <v>52</v>
      </c>
      <c r="AJ2475">
        <v>0</v>
      </c>
      <c r="AK2475">
        <v>0</v>
      </c>
      <c r="AU2475" s="198">
        <v>0.27272727299999999</v>
      </c>
      <c r="AV2475" s="6">
        <v>0</v>
      </c>
      <c r="AW2475" s="198">
        <v>0.38356000000000001</v>
      </c>
      <c r="BO2475" s="198"/>
      <c r="BP2475" s="354">
        <f t="shared" si="229"/>
        <v>0</v>
      </c>
      <c r="BQ2475" s="354">
        <f t="shared" si="230"/>
        <v>0</v>
      </c>
      <c r="BR2475" s="354">
        <f t="shared" si="231"/>
        <v>167.73845919999999</v>
      </c>
      <c r="CG2475" s="198"/>
      <c r="CH2475">
        <f>(Transest!$J$14/HexExtSoy!$K$4)</f>
        <v>0.20257267294641951</v>
      </c>
      <c r="CI2475">
        <f>(HydroProcOil!$K$14/HexExtSoy!$K$4)</f>
        <v>0.10977777777777777</v>
      </c>
      <c r="CJ2475">
        <f>(StarchFerm!$K$24/StarchFerm!$K$4)</f>
        <v>0.33157302630665886</v>
      </c>
      <c r="CY2475" s="198"/>
      <c r="CZ2475">
        <f>BP2475*CH2475*1000*LCI!$E$93</f>
        <v>0</v>
      </c>
      <c r="DA2475">
        <f>BQ2475*CI2475*1000*(LCI!$E$99)</f>
        <v>0</v>
      </c>
      <c r="DB2475">
        <f>BR2475*CJ2475*1000*(LCI!$E$96)</f>
        <v>1498892.9332866727</v>
      </c>
    </row>
    <row r="2476" spans="1:106" x14ac:dyDescent="0.25">
      <c r="A2476" s="197">
        <v>47147</v>
      </c>
      <c r="B2476" s="197" t="s">
        <v>2100</v>
      </c>
      <c r="C2476" s="197" t="s">
        <v>1319</v>
      </c>
      <c r="D2476" s="197">
        <v>-86.871625800000004</v>
      </c>
      <c r="E2476" s="197">
        <v>36.525950000000002</v>
      </c>
      <c r="F2476">
        <v>3.08</v>
      </c>
      <c r="G2476">
        <f t="shared" si="232"/>
        <v>3.08</v>
      </c>
      <c r="H2476" s="198">
        <v>10.41</v>
      </c>
      <c r="Q2476" s="221">
        <f>(Q5561*10000)*TEA!$M$15*10^-6</f>
        <v>48.747109599449999</v>
      </c>
      <c r="R2476" s="221">
        <f>(R5561*10000)*TEA!$O$15*10^-6</f>
        <v>48.747109599449999</v>
      </c>
      <c r="AA2476">
        <f t="shared" si="234"/>
        <v>1</v>
      </c>
      <c r="AB2476" s="197">
        <v>47147</v>
      </c>
      <c r="AC2476" s="197">
        <v>19297</v>
      </c>
      <c r="AD2476" s="197">
        <f t="shared" si="233"/>
        <v>19297</v>
      </c>
      <c r="AE2476" s="197">
        <v>14295</v>
      </c>
      <c r="AJ2476">
        <v>0</v>
      </c>
      <c r="AK2476">
        <v>0</v>
      </c>
      <c r="AU2476" s="198">
        <v>0.27272727299999999</v>
      </c>
      <c r="AV2476" s="6">
        <v>0</v>
      </c>
      <c r="AW2476" s="198">
        <v>0.38356000000000001</v>
      </c>
      <c r="BO2476" s="198"/>
      <c r="BP2476" s="354">
        <f t="shared" si="229"/>
        <v>16209.48001620948</v>
      </c>
      <c r="BQ2476" s="354">
        <f t="shared" si="230"/>
        <v>0</v>
      </c>
      <c r="BR2476" s="354">
        <f t="shared" si="231"/>
        <v>57077.927982000008</v>
      </c>
      <c r="CG2476" s="198"/>
      <c r="CH2476">
        <f>(Transest!$J$14/HexExtSoy!$K$4)</f>
        <v>0.20257267294641951</v>
      </c>
      <c r="CI2476">
        <f>(HydroProcOil!$K$14/HexExtSoy!$K$4)</f>
        <v>0.10977777777777777</v>
      </c>
      <c r="CJ2476">
        <f>(StarchFerm!$K$24/StarchFerm!$K$4)</f>
        <v>0.33157302630665886</v>
      </c>
      <c r="CY2476" s="198"/>
      <c r="CZ2476">
        <f>BP2476*CH2476*1000*LCI!$E$93</f>
        <v>123955812.946806</v>
      </c>
      <c r="DA2476">
        <f>BQ2476*CI2476*1000*(LCI!$E$99)</f>
        <v>0</v>
      </c>
      <c r="DB2476">
        <f>BR2476*CJ2476*1000*(LCI!$E$96)</f>
        <v>510042260.47442698</v>
      </c>
    </row>
    <row r="2477" spans="1:106" x14ac:dyDescent="0.25">
      <c r="A2477" s="197">
        <v>47149</v>
      </c>
      <c r="B2477" s="197" t="s">
        <v>2100</v>
      </c>
      <c r="C2477" s="197" t="s">
        <v>1855</v>
      </c>
      <c r="D2477" s="197">
        <v>-86.404161400000007</v>
      </c>
      <c r="E2477" s="197">
        <v>35.849899999999998</v>
      </c>
      <c r="F2477">
        <v>3.43</v>
      </c>
      <c r="G2477">
        <f t="shared" si="232"/>
        <v>3.43</v>
      </c>
      <c r="H2477" s="198">
        <v>11.9</v>
      </c>
      <c r="Q2477" s="221">
        <f>(Q5562*10000)*TEA!$M$15*10^-6</f>
        <v>49.738717301399994</v>
      </c>
      <c r="R2477" s="221">
        <f>(R5562*10000)*TEA!$O$15*10^-6</f>
        <v>49.738717301399994</v>
      </c>
      <c r="AA2477">
        <f t="shared" si="234"/>
        <v>1</v>
      </c>
      <c r="AB2477" s="197">
        <v>47149</v>
      </c>
      <c r="AC2477" s="197">
        <v>4435</v>
      </c>
      <c r="AD2477" s="197">
        <f t="shared" si="233"/>
        <v>4435</v>
      </c>
      <c r="AE2477" s="197">
        <v>2475</v>
      </c>
      <c r="AJ2477">
        <v>0</v>
      </c>
      <c r="AK2477">
        <v>0</v>
      </c>
      <c r="AU2477" s="198">
        <v>0.27272727299999999</v>
      </c>
      <c r="AV2477" s="6">
        <v>0</v>
      </c>
      <c r="AW2477" s="198">
        <v>0.38356000000000001</v>
      </c>
      <c r="BO2477" s="198"/>
      <c r="BP2477" s="354">
        <f t="shared" si="229"/>
        <v>4148.7409132396506</v>
      </c>
      <c r="BQ2477" s="354">
        <f t="shared" si="230"/>
        <v>0</v>
      </c>
      <c r="BR2477" s="354">
        <f t="shared" si="231"/>
        <v>11296.8009</v>
      </c>
      <c r="CG2477" s="198"/>
      <c r="CH2477">
        <f>(Transest!$J$14/HexExtSoy!$K$4)</f>
        <v>0.20257267294641951</v>
      </c>
      <c r="CI2477">
        <f>(HydroProcOil!$K$14/HexExtSoy!$K$4)</f>
        <v>0.10977777777777777</v>
      </c>
      <c r="CJ2477">
        <f>(StarchFerm!$K$24/StarchFerm!$K$4)</f>
        <v>0.33157302630665886</v>
      </c>
      <c r="CY2477" s="198"/>
      <c r="CZ2477">
        <f>BP2477*CH2477*1000*LCI!$E$93</f>
        <v>31725912.989931487</v>
      </c>
      <c r="DA2477">
        <f>BQ2477*CI2477*1000*(LCI!$E$99)</f>
        <v>0</v>
      </c>
      <c r="DB2477">
        <f>BR2477*CJ2477*1000*(LCI!$E$96)</f>
        <v>100947004.75081342</v>
      </c>
    </row>
    <row r="2478" spans="1:106" x14ac:dyDescent="0.25">
      <c r="A2478" s="197">
        <v>47151</v>
      </c>
      <c r="B2478" s="197" t="s">
        <v>2100</v>
      </c>
      <c r="C2478" s="197" t="s">
        <v>722</v>
      </c>
      <c r="D2478" s="197">
        <v>-84.497651700000006</v>
      </c>
      <c r="E2478" s="197">
        <v>36.430529999999997</v>
      </c>
      <c r="F2478">
        <v>0</v>
      </c>
      <c r="G2478">
        <f t="shared" si="232"/>
        <v>0</v>
      </c>
      <c r="H2478" s="198">
        <v>5.53</v>
      </c>
      <c r="Q2478" s="221">
        <f>(Q5563*10000)*TEA!$M$15*10^-6</f>
        <v>44.881809060599998</v>
      </c>
      <c r="R2478" s="221">
        <f>(R5563*10000)*TEA!$O$15*10^-6</f>
        <v>44.881809060599998</v>
      </c>
      <c r="AA2478">
        <f t="shared" si="234"/>
        <v>1</v>
      </c>
      <c r="AB2478" s="197">
        <v>47151</v>
      </c>
      <c r="AC2478" s="197">
        <v>0</v>
      </c>
      <c r="AD2478" s="197">
        <f t="shared" si="233"/>
        <v>0</v>
      </c>
      <c r="AE2478" s="197">
        <v>20</v>
      </c>
      <c r="AJ2478">
        <v>0</v>
      </c>
      <c r="AK2478">
        <v>0</v>
      </c>
      <c r="AU2478" s="198">
        <v>0.27272727299999999</v>
      </c>
      <c r="AV2478" s="6">
        <v>0</v>
      </c>
      <c r="AW2478" s="198">
        <v>0.38356000000000001</v>
      </c>
      <c r="BO2478" s="198"/>
      <c r="BP2478" s="354">
        <f t="shared" si="229"/>
        <v>0</v>
      </c>
      <c r="BQ2478" s="354">
        <f t="shared" si="230"/>
        <v>0</v>
      </c>
      <c r="BR2478" s="354">
        <f t="shared" si="231"/>
        <v>42.421736000000003</v>
      </c>
      <c r="CG2478" s="198"/>
      <c r="CH2478">
        <f>(Transest!$J$14/HexExtSoy!$K$4)</f>
        <v>0.20257267294641951</v>
      </c>
      <c r="CI2478">
        <f>(HydroProcOil!$K$14/HexExtSoy!$K$4)</f>
        <v>0.10977777777777777</v>
      </c>
      <c r="CJ2478">
        <f>(StarchFerm!$K$24/StarchFerm!$K$4)</f>
        <v>0.33157302630665886</v>
      </c>
      <c r="CY2478" s="198"/>
      <c r="CZ2478">
        <f>BP2478*CH2478*1000*LCI!$E$93</f>
        <v>0</v>
      </c>
      <c r="DA2478">
        <f>BQ2478*CI2478*1000*(LCI!$E$99)</f>
        <v>0</v>
      </c>
      <c r="DB2478">
        <f>BR2478*CJ2478*1000*(LCI!$E$96)</f>
        <v>379076.09627162258</v>
      </c>
    </row>
    <row r="2479" spans="1:106" x14ac:dyDescent="0.25">
      <c r="A2479" s="197">
        <v>47153</v>
      </c>
      <c r="B2479" s="197" t="s">
        <v>2100</v>
      </c>
      <c r="C2479" s="197" t="s">
        <v>2123</v>
      </c>
      <c r="D2479" s="197">
        <v>-85.419006600000003</v>
      </c>
      <c r="E2479" s="197">
        <v>35.38156</v>
      </c>
      <c r="F2479">
        <v>3.32</v>
      </c>
      <c r="G2479">
        <f t="shared" si="232"/>
        <v>3.32</v>
      </c>
      <c r="H2479" s="198">
        <v>9.4700000000000006</v>
      </c>
      <c r="Q2479" s="221">
        <f>(Q5564*10000)*TEA!$M$15*10^-6</f>
        <v>50.387325309000005</v>
      </c>
      <c r="R2479" s="221">
        <f>(R5564*10000)*TEA!$O$15*10^-6</f>
        <v>50.387325309000005</v>
      </c>
      <c r="AA2479">
        <f t="shared" si="234"/>
        <v>1</v>
      </c>
      <c r="AB2479" s="197">
        <v>47153</v>
      </c>
      <c r="AC2479" s="197">
        <v>196</v>
      </c>
      <c r="AD2479" s="197">
        <f t="shared" si="233"/>
        <v>196</v>
      </c>
      <c r="AE2479" s="197">
        <v>367</v>
      </c>
      <c r="AJ2479">
        <v>0</v>
      </c>
      <c r="AK2479">
        <v>0</v>
      </c>
      <c r="AU2479" s="198">
        <v>0.27272727299999999</v>
      </c>
      <c r="AV2479" s="6">
        <v>0</v>
      </c>
      <c r="AW2479" s="198">
        <v>0.38356000000000001</v>
      </c>
      <c r="BO2479" s="198"/>
      <c r="BP2479" s="354">
        <f t="shared" si="229"/>
        <v>177.46909108655998</v>
      </c>
      <c r="BQ2479" s="354">
        <f t="shared" si="230"/>
        <v>0</v>
      </c>
      <c r="BR2479" s="354">
        <f t="shared" si="231"/>
        <v>1333.0589444000002</v>
      </c>
      <c r="CG2479" s="198"/>
      <c r="CH2479">
        <f>(Transest!$J$14/HexExtSoy!$K$4)</f>
        <v>0.20257267294641951</v>
      </c>
      <c r="CI2479">
        <f>(HydroProcOil!$K$14/HexExtSoy!$K$4)</f>
        <v>0.10977777777777777</v>
      </c>
      <c r="CJ2479">
        <f>(StarchFerm!$K$24/StarchFerm!$K$4)</f>
        <v>0.33157302630665886</v>
      </c>
      <c r="CY2479" s="198"/>
      <c r="CZ2479">
        <f>BP2479*CH2479*1000*LCI!$E$93</f>
        <v>1357127.152540796</v>
      </c>
      <c r="DA2479">
        <f>BQ2479*CI2479*1000*(LCI!$E$99)</f>
        <v>0</v>
      </c>
      <c r="DB2479">
        <f>BR2479*CJ2479*1000*(LCI!$E$96)</f>
        <v>11912072.168454448</v>
      </c>
    </row>
    <row r="2480" spans="1:106" x14ac:dyDescent="0.25">
      <c r="A2480" s="197">
        <v>47155</v>
      </c>
      <c r="B2480" s="197" t="s">
        <v>2100</v>
      </c>
      <c r="C2480" s="197" t="s">
        <v>725</v>
      </c>
      <c r="D2480" s="197">
        <v>-83.520753600000006</v>
      </c>
      <c r="E2480" s="197">
        <v>35.789960000000001</v>
      </c>
      <c r="F2480">
        <v>3.02</v>
      </c>
      <c r="G2480">
        <f t="shared" si="232"/>
        <v>3.02</v>
      </c>
      <c r="H2480" s="198">
        <v>8.11</v>
      </c>
      <c r="Q2480" s="221">
        <f>(Q5565*10000)*TEA!$M$15*10^-6</f>
        <v>41.732512312049998</v>
      </c>
      <c r="R2480" s="221">
        <f>(R5565*10000)*TEA!$O$15*10^-6</f>
        <v>41.732512312049998</v>
      </c>
      <c r="AA2480">
        <f t="shared" si="234"/>
        <v>1</v>
      </c>
      <c r="AB2480" s="197">
        <v>47155</v>
      </c>
      <c r="AC2480" s="197">
        <v>28</v>
      </c>
      <c r="AD2480" s="197">
        <f t="shared" si="233"/>
        <v>28</v>
      </c>
      <c r="AE2480" s="197">
        <v>88</v>
      </c>
      <c r="AJ2480">
        <v>0</v>
      </c>
      <c r="AK2480">
        <v>0</v>
      </c>
      <c r="AU2480" s="198">
        <v>0.27272727299999999</v>
      </c>
      <c r="AV2480" s="6">
        <v>0</v>
      </c>
      <c r="AW2480" s="198">
        <v>0.38356000000000001</v>
      </c>
      <c r="BO2480" s="198"/>
      <c r="BP2480" s="354">
        <f t="shared" si="229"/>
        <v>23.061818204880002</v>
      </c>
      <c r="BQ2480" s="354">
        <f t="shared" si="230"/>
        <v>0</v>
      </c>
      <c r="BR2480" s="354">
        <f t="shared" si="231"/>
        <v>273.73910080000002</v>
      </c>
      <c r="CG2480" s="198"/>
      <c r="CH2480">
        <f>(Transest!$J$14/HexExtSoy!$K$4)</f>
        <v>0.20257267294641951</v>
      </c>
      <c r="CI2480">
        <f>(HydroProcOil!$K$14/HexExtSoy!$K$4)</f>
        <v>0.10977777777777777</v>
      </c>
      <c r="CJ2480">
        <f>(StarchFerm!$K$24/StarchFerm!$K$4)</f>
        <v>0.33157302630665886</v>
      </c>
      <c r="CY2480" s="198"/>
      <c r="CZ2480">
        <f>BP2480*CH2480*1000*LCI!$E$93</f>
        <v>176356.45441795199</v>
      </c>
      <c r="DA2480">
        <f>BQ2480*CI2480*1000*(LCI!$E$99)</f>
        <v>0</v>
      </c>
      <c r="DB2480">
        <f>BR2480*CJ2480*1000*(LCI!$E$96)</f>
        <v>2446103.3308058917</v>
      </c>
    </row>
    <row r="2481" spans="1:106" x14ac:dyDescent="0.25">
      <c r="A2481" s="197">
        <v>47157</v>
      </c>
      <c r="B2481" s="197" t="s">
        <v>2100</v>
      </c>
      <c r="C2481" s="197" t="s">
        <v>650</v>
      </c>
      <c r="D2481" s="197">
        <v>-89.885200800000007</v>
      </c>
      <c r="E2481" s="197">
        <v>35.186480000000003</v>
      </c>
      <c r="F2481">
        <v>3.04</v>
      </c>
      <c r="G2481">
        <f t="shared" si="232"/>
        <v>3.04</v>
      </c>
      <c r="H2481" s="198">
        <v>10.79</v>
      </c>
      <c r="Q2481" s="221">
        <f>(Q5566*10000)*TEA!$M$15*10^-6</f>
        <v>51.746277774599996</v>
      </c>
      <c r="R2481" s="221">
        <f>(R5566*10000)*TEA!$O$15*10^-6</f>
        <v>51.746277774599996</v>
      </c>
      <c r="AA2481">
        <f t="shared" si="234"/>
        <v>1</v>
      </c>
      <c r="AB2481" s="197">
        <v>47157</v>
      </c>
      <c r="AC2481" s="197">
        <v>10348</v>
      </c>
      <c r="AD2481" s="197">
        <f t="shared" si="233"/>
        <v>10348</v>
      </c>
      <c r="AE2481" s="197">
        <v>1374</v>
      </c>
      <c r="AJ2481">
        <v>0</v>
      </c>
      <c r="AK2481">
        <v>0</v>
      </c>
      <c r="AU2481" s="198">
        <v>0.27272727299999999</v>
      </c>
      <c r="AV2481" s="6">
        <v>0</v>
      </c>
      <c r="AW2481" s="198">
        <v>0.38356000000000001</v>
      </c>
      <c r="BO2481" s="198"/>
      <c r="BP2481" s="354">
        <f t="shared" si="229"/>
        <v>8579.4327358521605</v>
      </c>
      <c r="BQ2481" s="354">
        <f t="shared" si="230"/>
        <v>0</v>
      </c>
      <c r="BR2481" s="354">
        <f t="shared" si="231"/>
        <v>5686.4534376000001</v>
      </c>
      <c r="CG2481" s="198"/>
      <c r="CH2481">
        <f>(Transest!$J$14/HexExtSoy!$K$4)</f>
        <v>0.20257267294641951</v>
      </c>
      <c r="CI2481">
        <f>(HydroProcOil!$K$14/HexExtSoy!$K$4)</f>
        <v>0.10977777777777777</v>
      </c>
      <c r="CJ2481">
        <f>(StarchFerm!$K$24/StarchFerm!$K$4)</f>
        <v>0.33157302630665886</v>
      </c>
      <c r="CY2481" s="198"/>
      <c r="CZ2481">
        <f>BP2481*CH2481*1000*LCI!$E$93</f>
        <v>65607937.967875831</v>
      </c>
      <c r="DA2481">
        <f>BQ2481*CI2481*1000*(LCI!$E$99)</f>
        <v>0</v>
      </c>
      <c r="DB2481">
        <f>BR2481*CJ2481*1000*(LCI!$E$96)</f>
        <v>50813539.803174414</v>
      </c>
    </row>
    <row r="2482" spans="1:106" x14ac:dyDescent="0.25">
      <c r="A2482" s="197">
        <v>47159</v>
      </c>
      <c r="B2482" s="197" t="s">
        <v>2100</v>
      </c>
      <c r="C2482" s="197" t="s">
        <v>1259</v>
      </c>
      <c r="D2482" s="197">
        <v>-85.957637500000004</v>
      </c>
      <c r="E2482" s="197">
        <v>36.259349999999998</v>
      </c>
      <c r="F2482">
        <v>3.88</v>
      </c>
      <c r="G2482">
        <f t="shared" si="232"/>
        <v>3.88</v>
      </c>
      <c r="H2482" s="198">
        <v>11.53</v>
      </c>
      <c r="Q2482" s="221">
        <f>(Q5567*10000)*TEA!$M$15*10^-6</f>
        <v>48.619014276599998</v>
      </c>
      <c r="R2482" s="221">
        <f>(R5567*10000)*TEA!$O$15*10^-6</f>
        <v>48.619014276599998</v>
      </c>
      <c r="AA2482">
        <f t="shared" si="234"/>
        <v>1</v>
      </c>
      <c r="AB2482" s="197">
        <v>47159</v>
      </c>
      <c r="AC2482" s="197">
        <v>3863</v>
      </c>
      <c r="AD2482" s="197">
        <f t="shared" si="233"/>
        <v>3863</v>
      </c>
      <c r="AE2482" s="197">
        <v>1805</v>
      </c>
      <c r="AJ2482">
        <v>0</v>
      </c>
      <c r="AK2482">
        <v>0</v>
      </c>
      <c r="AU2482" s="198">
        <v>0.27272727299999999</v>
      </c>
      <c r="AV2482" s="6">
        <v>0</v>
      </c>
      <c r="AW2482" s="198">
        <v>0.38356000000000001</v>
      </c>
      <c r="BO2482" s="198"/>
      <c r="BP2482" s="354">
        <f t="shared" si="229"/>
        <v>4087.7563677241196</v>
      </c>
      <c r="BQ2482" s="354">
        <f t="shared" si="230"/>
        <v>0</v>
      </c>
      <c r="BR2482" s="354">
        <f t="shared" si="231"/>
        <v>7982.5164739999991</v>
      </c>
      <c r="CG2482" s="198"/>
      <c r="CH2482">
        <f>(Transest!$J$14/HexExtSoy!$K$4)</f>
        <v>0.20257267294641951</v>
      </c>
      <c r="CI2482">
        <f>(HydroProcOil!$K$14/HexExtSoy!$K$4)</f>
        <v>0.10977777777777777</v>
      </c>
      <c r="CJ2482">
        <f>(StarchFerm!$K$24/StarchFerm!$K$4)</f>
        <v>0.33157302630665886</v>
      </c>
      <c r="CY2482" s="198"/>
      <c r="CZ2482">
        <f>BP2482*CH2482*1000*LCI!$E$93</f>
        <v>31259556.949576728</v>
      </c>
      <c r="DA2482">
        <f>BQ2482*CI2482*1000*(LCI!$E$99)</f>
        <v>0</v>
      </c>
      <c r="DB2482">
        <f>BR2482*CJ2482*1000*(LCI!$E$96)</f>
        <v>71330913.553086013</v>
      </c>
    </row>
    <row r="2483" spans="1:106" x14ac:dyDescent="0.25">
      <c r="A2483" s="197">
        <v>47161</v>
      </c>
      <c r="B2483" s="197" t="s">
        <v>2100</v>
      </c>
      <c r="C2483" s="197" t="s">
        <v>996</v>
      </c>
      <c r="D2483" s="197">
        <v>-87.835614199999995</v>
      </c>
      <c r="E2483" s="197">
        <v>36.500619999999998</v>
      </c>
      <c r="F2483">
        <v>2.25</v>
      </c>
      <c r="G2483">
        <f t="shared" si="232"/>
        <v>2.25</v>
      </c>
      <c r="H2483" s="198">
        <v>10.34</v>
      </c>
      <c r="Q2483" s="221">
        <f>(Q5568*10000)*TEA!$M$15*10^-6</f>
        <v>48.999036742199998</v>
      </c>
      <c r="R2483" s="221">
        <f>(R5568*10000)*TEA!$O$15*10^-6</f>
        <v>48.999036742199998</v>
      </c>
      <c r="AA2483">
        <f t="shared" si="234"/>
        <v>1</v>
      </c>
      <c r="AB2483" s="197">
        <v>47161</v>
      </c>
      <c r="AC2483" s="197">
        <v>1332</v>
      </c>
      <c r="AD2483" s="197">
        <f t="shared" si="233"/>
        <v>1332</v>
      </c>
      <c r="AE2483" s="197">
        <v>715</v>
      </c>
      <c r="AJ2483">
        <v>0</v>
      </c>
      <c r="AK2483">
        <v>0</v>
      </c>
      <c r="AU2483" s="198">
        <v>0.27272727299999999</v>
      </c>
      <c r="AV2483" s="6">
        <v>0</v>
      </c>
      <c r="AW2483" s="198">
        <v>0.38356000000000001</v>
      </c>
      <c r="BO2483" s="198"/>
      <c r="BP2483" s="354">
        <f t="shared" si="229"/>
        <v>817.36363718099994</v>
      </c>
      <c r="BQ2483" s="354">
        <f t="shared" si="230"/>
        <v>0</v>
      </c>
      <c r="BR2483" s="354">
        <f t="shared" si="231"/>
        <v>2835.6974359999999</v>
      </c>
      <c r="CG2483" s="198"/>
      <c r="CH2483">
        <f>(Transest!$J$14/HexExtSoy!$K$4)</f>
        <v>0.20257267294641951</v>
      </c>
      <c r="CI2483">
        <f>(HydroProcOil!$K$14/HexExtSoy!$K$4)</f>
        <v>0.10977777777777777</v>
      </c>
      <c r="CJ2483">
        <f>(StarchFerm!$K$24/StarchFerm!$K$4)</f>
        <v>0.33157302630665886</v>
      </c>
      <c r="CY2483" s="198"/>
      <c r="CZ2483">
        <f>BP2483*CH2483*1000*LCI!$E$93</f>
        <v>6250476.5124243377</v>
      </c>
      <c r="DA2483">
        <f>BQ2483*CI2483*1000*(LCI!$E$99)</f>
        <v>0</v>
      </c>
      <c r="DB2483">
        <f>BR2483*CJ2483*1000*(LCI!$E$96)</f>
        <v>25339489.035675704</v>
      </c>
    </row>
    <row r="2484" spans="1:106" x14ac:dyDescent="0.25">
      <c r="A2484" s="197">
        <v>47163</v>
      </c>
      <c r="B2484" s="197" t="s">
        <v>2100</v>
      </c>
      <c r="C2484" s="197" t="s">
        <v>1147</v>
      </c>
      <c r="D2484" s="197">
        <v>-82.300966599999995</v>
      </c>
      <c r="E2484" s="197">
        <v>36.513860000000001</v>
      </c>
      <c r="F2484">
        <v>0</v>
      </c>
      <c r="G2484">
        <f t="shared" si="232"/>
        <v>0</v>
      </c>
      <c r="H2484" s="198">
        <v>7.84</v>
      </c>
      <c r="Q2484" s="221">
        <f>(Q5569*10000)*TEA!$M$15*10^-6</f>
        <v>44.569871702099995</v>
      </c>
      <c r="R2484" s="221">
        <f>(R5569*10000)*TEA!$O$15*10^-6</f>
        <v>44.569871702099995</v>
      </c>
      <c r="AA2484">
        <f t="shared" si="234"/>
        <v>1</v>
      </c>
      <c r="AB2484" s="197">
        <v>47163</v>
      </c>
      <c r="AC2484" s="197">
        <v>0</v>
      </c>
      <c r="AD2484" s="197">
        <f t="shared" si="233"/>
        <v>0</v>
      </c>
      <c r="AE2484" s="197">
        <v>104</v>
      </c>
      <c r="AJ2484">
        <v>0</v>
      </c>
      <c r="AK2484">
        <v>0</v>
      </c>
      <c r="AU2484" s="198">
        <v>0.27272727299999999</v>
      </c>
      <c r="AV2484" s="6">
        <v>0</v>
      </c>
      <c r="AW2484" s="198">
        <v>0.38356000000000001</v>
      </c>
      <c r="BO2484" s="198"/>
      <c r="BP2484" s="354">
        <f t="shared" si="229"/>
        <v>0</v>
      </c>
      <c r="BQ2484" s="354">
        <f t="shared" si="230"/>
        <v>0</v>
      </c>
      <c r="BR2484" s="354">
        <f t="shared" si="231"/>
        <v>312.73948160000003</v>
      </c>
      <c r="CG2484" s="198"/>
      <c r="CH2484">
        <f>(Transest!$J$14/HexExtSoy!$K$4)</f>
        <v>0.20257267294641951</v>
      </c>
      <c r="CI2484">
        <f>(HydroProcOil!$K$14/HexExtSoy!$K$4)</f>
        <v>0.10977777777777777</v>
      </c>
      <c r="CJ2484">
        <f>(StarchFerm!$K$24/StarchFerm!$K$4)</f>
        <v>0.33157302630665886</v>
      </c>
      <c r="CY2484" s="198"/>
      <c r="CZ2484">
        <f>BP2484*CH2484*1000*LCI!$E$93</f>
        <v>0</v>
      </c>
      <c r="DA2484">
        <f>BQ2484*CI2484*1000*(LCI!$E$99)</f>
        <v>0</v>
      </c>
      <c r="DB2484">
        <f>BR2484*CJ2484*1000*(LCI!$E$96)</f>
        <v>2794606.5628935825</v>
      </c>
    </row>
    <row r="2485" spans="1:106" x14ac:dyDescent="0.25">
      <c r="A2485" s="197">
        <v>47165</v>
      </c>
      <c r="B2485" s="197" t="s">
        <v>2100</v>
      </c>
      <c r="C2485" s="197" t="s">
        <v>1263</v>
      </c>
      <c r="D2485" s="197">
        <v>-86.452801600000001</v>
      </c>
      <c r="E2485" s="197">
        <v>36.470939999999999</v>
      </c>
      <c r="F2485">
        <v>3.15</v>
      </c>
      <c r="G2485">
        <f t="shared" si="232"/>
        <v>3.15</v>
      </c>
      <c r="H2485" s="198">
        <v>11.21</v>
      </c>
      <c r="Q2485" s="221">
        <f>(Q5570*10000)*TEA!$M$15*10^-6</f>
        <v>48.692349339299994</v>
      </c>
      <c r="R2485" s="221">
        <f>(R5570*10000)*TEA!$O$15*10^-6</f>
        <v>48.692349339299994</v>
      </c>
      <c r="AA2485">
        <f t="shared" si="234"/>
        <v>1</v>
      </c>
      <c r="AB2485" s="197">
        <v>47165</v>
      </c>
      <c r="AC2485" s="197">
        <v>5405</v>
      </c>
      <c r="AD2485" s="197">
        <f t="shared" si="233"/>
        <v>5405</v>
      </c>
      <c r="AE2485" s="197">
        <v>3434</v>
      </c>
      <c r="AJ2485">
        <v>0</v>
      </c>
      <c r="AK2485">
        <v>0</v>
      </c>
      <c r="AU2485" s="198">
        <v>0.27272727299999999</v>
      </c>
      <c r="AV2485" s="6">
        <v>0</v>
      </c>
      <c r="AW2485" s="198">
        <v>0.38356000000000001</v>
      </c>
      <c r="BO2485" s="198"/>
      <c r="BP2485" s="354">
        <f t="shared" si="229"/>
        <v>4643.3863682797501</v>
      </c>
      <c r="BQ2485" s="354">
        <f t="shared" si="230"/>
        <v>0</v>
      </c>
      <c r="BR2485" s="354">
        <f t="shared" si="231"/>
        <v>14765.195898399999</v>
      </c>
      <c r="CG2485" s="198"/>
      <c r="CH2485">
        <f>(Transest!$J$14/HexExtSoy!$K$4)</f>
        <v>0.20257267294641951</v>
      </c>
      <c r="CI2485">
        <f>(HydroProcOil!$K$14/HexExtSoy!$K$4)</f>
        <v>0.10977777777777777</v>
      </c>
      <c r="CJ2485">
        <f>(StarchFerm!$K$24/StarchFerm!$K$4)</f>
        <v>0.33157302630665886</v>
      </c>
      <c r="CY2485" s="198"/>
      <c r="CZ2485">
        <f>BP2485*CH2485*1000*LCI!$E$93</f>
        <v>35508525.352488711</v>
      </c>
      <c r="DA2485">
        <f>BQ2485*CI2485*1000*(LCI!$E$99)</f>
        <v>0</v>
      </c>
      <c r="DB2485">
        <f>BR2485*CJ2485*1000*(LCI!$E$96)</f>
        <v>131940211.54276302</v>
      </c>
    </row>
    <row r="2486" spans="1:106" x14ac:dyDescent="0.25">
      <c r="A2486" s="197">
        <v>47167</v>
      </c>
      <c r="B2486" s="197" t="s">
        <v>2100</v>
      </c>
      <c r="C2486" s="197" t="s">
        <v>1150</v>
      </c>
      <c r="D2486" s="197">
        <v>-89.738709799999995</v>
      </c>
      <c r="E2486" s="197">
        <v>35.496429999999997</v>
      </c>
      <c r="F2486">
        <v>3.04</v>
      </c>
      <c r="G2486">
        <f t="shared" si="232"/>
        <v>3.04</v>
      </c>
      <c r="H2486" s="198">
        <v>10.8</v>
      </c>
      <c r="Q2486" s="221">
        <f>(Q5571*10000)*TEA!$M$15*10^-6</f>
        <v>51.220839626549996</v>
      </c>
      <c r="R2486" s="221">
        <f>(R5571*10000)*TEA!$O$15*10^-6</f>
        <v>51.220839626549996</v>
      </c>
      <c r="AA2486">
        <f t="shared" si="234"/>
        <v>1</v>
      </c>
      <c r="AB2486" s="197">
        <v>47167</v>
      </c>
      <c r="AC2486" s="197">
        <v>30982</v>
      </c>
      <c r="AD2486" s="197">
        <f t="shared" si="233"/>
        <v>30982</v>
      </c>
      <c r="AE2486" s="197">
        <v>11681</v>
      </c>
      <c r="AJ2486">
        <v>0</v>
      </c>
      <c r="AK2486">
        <v>0</v>
      </c>
      <c r="AU2486" s="198">
        <v>0.27272727299999999</v>
      </c>
      <c r="AV2486" s="6">
        <v>0</v>
      </c>
      <c r="AW2486" s="198">
        <v>0.38356000000000001</v>
      </c>
      <c r="BO2486" s="198"/>
      <c r="BP2486" s="354">
        <f t="shared" si="229"/>
        <v>25686.894571141438</v>
      </c>
      <c r="BQ2486" s="354">
        <f t="shared" si="230"/>
        <v>0</v>
      </c>
      <c r="BR2486" s="354">
        <f t="shared" si="231"/>
        <v>48387.935088000006</v>
      </c>
      <c r="CG2486" s="198"/>
      <c r="CH2486">
        <f>(Transest!$J$14/HexExtSoy!$K$4)</f>
        <v>0.20257267294641951</v>
      </c>
      <c r="CI2486">
        <f>(HydroProcOil!$K$14/HexExtSoy!$K$4)</f>
        <v>0.10977777777777777</v>
      </c>
      <c r="CJ2486">
        <f>(StarchFerm!$K$24/StarchFerm!$K$4)</f>
        <v>0.33157302630665886</v>
      </c>
      <c r="CY2486" s="198"/>
      <c r="CZ2486">
        <f>BP2486*CH2486*1000*LCI!$E$93</f>
        <v>196430724.2095795</v>
      </c>
      <c r="DA2486">
        <f>BQ2486*CI2486*1000*(LCI!$E$99)</f>
        <v>0</v>
      </c>
      <c r="DB2486">
        <f>BR2486*CJ2486*1000*(LCI!$E$96)</f>
        <v>432389413.29048193</v>
      </c>
    </row>
    <row r="2487" spans="1:106" x14ac:dyDescent="0.25">
      <c r="A2487" s="197">
        <v>47169</v>
      </c>
      <c r="B2487" s="197" t="s">
        <v>2100</v>
      </c>
      <c r="C2487" s="197" t="s">
        <v>2124</v>
      </c>
      <c r="D2487" s="197">
        <v>-86.1482247</v>
      </c>
      <c r="E2487" s="197">
        <v>36.388190000000002</v>
      </c>
      <c r="F2487">
        <v>0</v>
      </c>
      <c r="G2487">
        <f t="shared" si="232"/>
        <v>0</v>
      </c>
      <c r="H2487" s="198">
        <v>0</v>
      </c>
      <c r="Q2487" s="221">
        <f>(Q5572*10000)*TEA!$M$15*10^-6</f>
        <v>48.571772757300003</v>
      </c>
      <c r="R2487" s="221">
        <f>(R5572*10000)*TEA!$O$15*10^-6</f>
        <v>48.571772757300003</v>
      </c>
      <c r="AA2487">
        <f t="shared" si="234"/>
        <v>1</v>
      </c>
      <c r="AB2487" s="197">
        <v>47169</v>
      </c>
      <c r="AC2487" s="197">
        <v>0</v>
      </c>
      <c r="AD2487" s="197">
        <f t="shared" si="233"/>
        <v>0</v>
      </c>
      <c r="AE2487" s="197">
        <v>0</v>
      </c>
      <c r="AJ2487">
        <v>0</v>
      </c>
      <c r="AK2487">
        <v>0</v>
      </c>
      <c r="AU2487" s="198">
        <v>0.27272727299999999</v>
      </c>
      <c r="AV2487" s="6">
        <v>0</v>
      </c>
      <c r="AW2487" s="198">
        <v>0.38356000000000001</v>
      </c>
      <c r="BO2487" s="198"/>
      <c r="BP2487" s="354">
        <f t="shared" si="229"/>
        <v>0</v>
      </c>
      <c r="BQ2487" s="354">
        <f t="shared" si="230"/>
        <v>0</v>
      </c>
      <c r="BR2487" s="354">
        <f t="shared" si="231"/>
        <v>0</v>
      </c>
      <c r="CG2487" s="198"/>
      <c r="CH2487">
        <f>(Transest!$J$14/HexExtSoy!$K$4)</f>
        <v>0.20257267294641951</v>
      </c>
      <c r="CI2487">
        <f>(HydroProcOil!$K$14/HexExtSoy!$K$4)</f>
        <v>0.10977777777777777</v>
      </c>
      <c r="CJ2487">
        <f>(StarchFerm!$K$24/StarchFerm!$K$4)</f>
        <v>0.33157302630665886</v>
      </c>
      <c r="CY2487" s="198"/>
      <c r="CZ2487">
        <f>BP2487*CH2487*1000*LCI!$E$93</f>
        <v>0</v>
      </c>
      <c r="DA2487">
        <f>BQ2487*CI2487*1000*(LCI!$E$99)</f>
        <v>0</v>
      </c>
      <c r="DB2487">
        <f>BR2487*CJ2487*1000*(LCI!$E$96)</f>
        <v>0</v>
      </c>
    </row>
    <row r="2488" spans="1:106" x14ac:dyDescent="0.25">
      <c r="A2488" s="197">
        <v>47171</v>
      </c>
      <c r="B2488" s="197" t="s">
        <v>2100</v>
      </c>
      <c r="C2488" s="197" t="s">
        <v>2125</v>
      </c>
      <c r="D2488" s="197">
        <v>-82.441375100000002</v>
      </c>
      <c r="E2488" s="197">
        <v>36.104460000000003</v>
      </c>
      <c r="F2488">
        <v>0</v>
      </c>
      <c r="G2488">
        <f t="shared" si="232"/>
        <v>0</v>
      </c>
      <c r="H2488" s="198">
        <v>7.57</v>
      </c>
      <c r="Q2488" s="221">
        <f>(Q5573*10000)*TEA!$M$15*10^-6</f>
        <v>44.774042434649992</v>
      </c>
      <c r="R2488" s="221">
        <f>(R5573*10000)*TEA!$O$15*10^-6</f>
        <v>44.774042434649992</v>
      </c>
      <c r="AA2488">
        <f t="shared" si="234"/>
        <v>1</v>
      </c>
      <c r="AB2488" s="197">
        <v>47171</v>
      </c>
      <c r="AC2488" s="197">
        <v>0</v>
      </c>
      <c r="AD2488" s="197">
        <f t="shared" si="233"/>
        <v>0</v>
      </c>
      <c r="AE2488" s="197">
        <v>16</v>
      </c>
      <c r="AJ2488">
        <v>0</v>
      </c>
      <c r="AK2488">
        <v>0</v>
      </c>
      <c r="AU2488" s="198">
        <v>0.27272727299999999</v>
      </c>
      <c r="AV2488" s="6">
        <v>0</v>
      </c>
      <c r="AW2488" s="198">
        <v>0.38356000000000001</v>
      </c>
      <c r="BO2488" s="198"/>
      <c r="BP2488" s="354">
        <f t="shared" si="229"/>
        <v>0</v>
      </c>
      <c r="BQ2488" s="354">
        <f t="shared" si="230"/>
        <v>0</v>
      </c>
      <c r="BR2488" s="354">
        <f t="shared" si="231"/>
        <v>46.456787200000001</v>
      </c>
      <c r="CG2488" s="198"/>
      <c r="CH2488">
        <f>(Transest!$J$14/HexExtSoy!$K$4)</f>
        <v>0.20257267294641951</v>
      </c>
      <c r="CI2488">
        <f>(HydroProcOil!$K$14/HexExtSoy!$K$4)</f>
        <v>0.10977777777777777</v>
      </c>
      <c r="CJ2488">
        <f>(StarchFerm!$K$24/StarchFerm!$K$4)</f>
        <v>0.33157302630665886</v>
      </c>
      <c r="CY2488" s="198"/>
      <c r="CZ2488">
        <f>BP2488*CH2488*1000*LCI!$E$93</f>
        <v>0</v>
      </c>
      <c r="DA2488">
        <f>BQ2488*CI2488*1000*(LCI!$E$99)</f>
        <v>0</v>
      </c>
      <c r="DB2488">
        <f>BR2488*CJ2488*1000*(LCI!$E$96)</f>
        <v>415132.88228226878</v>
      </c>
    </row>
    <row r="2489" spans="1:106" x14ac:dyDescent="0.25">
      <c r="A2489" s="197">
        <v>47173</v>
      </c>
      <c r="B2489" s="197" t="s">
        <v>2100</v>
      </c>
      <c r="C2489" s="197" t="s">
        <v>728</v>
      </c>
      <c r="D2489" s="197">
        <v>-83.831040000000002</v>
      </c>
      <c r="E2489" s="197">
        <v>36.2836</v>
      </c>
      <c r="F2489">
        <v>0</v>
      </c>
      <c r="G2489">
        <f t="shared" si="232"/>
        <v>0</v>
      </c>
      <c r="H2489" s="198">
        <v>5.04</v>
      </c>
      <c r="Q2489" s="221">
        <f>(Q5574*10000)*TEA!$M$15*10^-6</f>
        <v>42.925318084350003</v>
      </c>
      <c r="R2489" s="221">
        <f>(R5574*10000)*TEA!$O$15*10^-6</f>
        <v>42.925318084350003</v>
      </c>
      <c r="AA2489">
        <f t="shared" si="234"/>
        <v>1</v>
      </c>
      <c r="AB2489" s="197">
        <v>47173</v>
      </c>
      <c r="AC2489" s="197">
        <v>0</v>
      </c>
      <c r="AD2489" s="197">
        <f t="shared" si="233"/>
        <v>0</v>
      </c>
      <c r="AE2489" s="197">
        <v>17</v>
      </c>
      <c r="AJ2489">
        <v>0</v>
      </c>
      <c r="AK2489">
        <v>0</v>
      </c>
      <c r="AU2489" s="198">
        <v>0.27272727299999999</v>
      </c>
      <c r="AV2489" s="6">
        <v>0</v>
      </c>
      <c r="AW2489" s="198">
        <v>0.38356000000000001</v>
      </c>
      <c r="BO2489" s="198"/>
      <c r="BP2489" s="354">
        <f t="shared" si="229"/>
        <v>0</v>
      </c>
      <c r="BQ2489" s="354">
        <f t="shared" si="230"/>
        <v>0</v>
      </c>
      <c r="BR2489" s="354">
        <f t="shared" si="231"/>
        <v>32.8634208</v>
      </c>
      <c r="CG2489" s="198"/>
      <c r="CH2489">
        <f>(Transest!$J$14/HexExtSoy!$K$4)</f>
        <v>0.20257267294641951</v>
      </c>
      <c r="CI2489">
        <f>(HydroProcOil!$K$14/HexExtSoy!$K$4)</f>
        <v>0.10977777777777777</v>
      </c>
      <c r="CJ2489">
        <f>(StarchFerm!$K$24/StarchFerm!$K$4)</f>
        <v>0.33157302630665886</v>
      </c>
      <c r="CY2489" s="198"/>
      <c r="CZ2489">
        <f>BP2489*CH2489*1000*LCI!$E$93</f>
        <v>0</v>
      </c>
      <c r="DA2489">
        <f>BQ2489*CI2489*1000*(LCI!$E$99)</f>
        <v>0</v>
      </c>
      <c r="DB2489">
        <f>BR2489*CJ2489*1000*(LCI!$E$96)</f>
        <v>293664.01382054813</v>
      </c>
    </row>
    <row r="2490" spans="1:106" x14ac:dyDescent="0.25">
      <c r="A2490" s="197">
        <v>47175</v>
      </c>
      <c r="B2490" s="197" t="s">
        <v>2100</v>
      </c>
      <c r="C2490" s="197" t="s">
        <v>729</v>
      </c>
      <c r="D2490" s="197">
        <v>-85.448947000000004</v>
      </c>
      <c r="E2490" s="197">
        <v>35.697180000000003</v>
      </c>
      <c r="F2490">
        <v>0</v>
      </c>
      <c r="G2490">
        <f t="shared" si="232"/>
        <v>0</v>
      </c>
      <c r="H2490" s="198">
        <v>8.85</v>
      </c>
      <c r="Q2490" s="221">
        <f>(Q5575*10000)*TEA!$M$15*10^-6</f>
        <v>49.338375041249996</v>
      </c>
      <c r="R2490" s="221">
        <f>(R5575*10000)*TEA!$O$15*10^-6</f>
        <v>49.338375041249996</v>
      </c>
      <c r="AA2490">
        <f t="shared" si="234"/>
        <v>1</v>
      </c>
      <c r="AB2490" s="197">
        <v>47175</v>
      </c>
      <c r="AC2490" s="197">
        <v>0</v>
      </c>
      <c r="AD2490" s="197">
        <f t="shared" si="233"/>
        <v>0</v>
      </c>
      <c r="AE2490" s="197">
        <v>36</v>
      </c>
      <c r="AJ2490">
        <v>0</v>
      </c>
      <c r="AK2490">
        <v>0</v>
      </c>
      <c r="AU2490" s="198">
        <v>0.27272727299999999</v>
      </c>
      <c r="AV2490" s="6">
        <v>0</v>
      </c>
      <c r="AW2490" s="198">
        <v>0.38356000000000001</v>
      </c>
      <c r="BO2490" s="198"/>
      <c r="BP2490" s="354">
        <f t="shared" si="229"/>
        <v>0</v>
      </c>
      <c r="BQ2490" s="354">
        <f t="shared" si="230"/>
        <v>0</v>
      </c>
      <c r="BR2490" s="354">
        <f t="shared" si="231"/>
        <v>122.20221599999999</v>
      </c>
      <c r="CG2490" s="198"/>
      <c r="CH2490">
        <f>(Transest!$J$14/HexExtSoy!$K$4)</f>
        <v>0.20257267294641951</v>
      </c>
      <c r="CI2490">
        <f>(HydroProcOil!$K$14/HexExtSoy!$K$4)</f>
        <v>0.10977777777777777</v>
      </c>
      <c r="CJ2490">
        <f>(StarchFerm!$K$24/StarchFerm!$K$4)</f>
        <v>0.33157302630665886</v>
      </c>
      <c r="CY2490" s="198"/>
      <c r="CZ2490">
        <f>BP2490*CH2490*1000*LCI!$E$93</f>
        <v>0</v>
      </c>
      <c r="DA2490">
        <f>BQ2490*CI2490*1000*(LCI!$E$99)</f>
        <v>0</v>
      </c>
      <c r="DB2490">
        <f>BR2490*CJ2490*1000*(LCI!$E$96)</f>
        <v>1091985.933744475</v>
      </c>
    </row>
    <row r="2491" spans="1:106" x14ac:dyDescent="0.25">
      <c r="A2491" s="197">
        <v>47177</v>
      </c>
      <c r="B2491" s="197" t="s">
        <v>2100</v>
      </c>
      <c r="C2491" s="197" t="s">
        <v>1012</v>
      </c>
      <c r="D2491" s="197">
        <v>-85.765565499999994</v>
      </c>
      <c r="E2491" s="197">
        <v>35.681750000000001</v>
      </c>
      <c r="F2491">
        <v>3.43</v>
      </c>
      <c r="G2491">
        <f t="shared" si="232"/>
        <v>3.43</v>
      </c>
      <c r="H2491" s="198">
        <v>10.99</v>
      </c>
      <c r="Q2491" s="221">
        <f>(Q5576*10000)*TEA!$M$15*10^-6</f>
        <v>49.720974096599996</v>
      </c>
      <c r="R2491" s="221">
        <f>(R5576*10000)*TEA!$O$15*10^-6</f>
        <v>49.720974096599996</v>
      </c>
      <c r="AA2491">
        <f t="shared" si="234"/>
        <v>1</v>
      </c>
      <c r="AB2491" s="197">
        <v>47177</v>
      </c>
      <c r="AC2491" s="197">
        <v>8177</v>
      </c>
      <c r="AD2491" s="197">
        <f t="shared" si="233"/>
        <v>8177</v>
      </c>
      <c r="AE2491" s="197">
        <v>2697</v>
      </c>
      <c r="AJ2491">
        <v>0</v>
      </c>
      <c r="AK2491">
        <v>0</v>
      </c>
      <c r="AU2491" s="198">
        <v>0.27272727299999999</v>
      </c>
      <c r="AV2491" s="6">
        <v>0</v>
      </c>
      <c r="AW2491" s="198">
        <v>0.38356000000000001</v>
      </c>
      <c r="BO2491" s="198"/>
      <c r="BP2491" s="354">
        <f t="shared" si="229"/>
        <v>7649.2118258310302</v>
      </c>
      <c r="BQ2491" s="354">
        <f t="shared" si="230"/>
        <v>0</v>
      </c>
      <c r="BR2491" s="354">
        <f t="shared" si="231"/>
        <v>11368.729906799999</v>
      </c>
      <c r="CG2491" s="198"/>
      <c r="CH2491">
        <f>(Transest!$J$14/HexExtSoy!$K$4)</f>
        <v>0.20257267294641951</v>
      </c>
      <c r="CI2491">
        <f>(HydroProcOil!$K$14/HexExtSoy!$K$4)</f>
        <v>0.10977777777777777</v>
      </c>
      <c r="CJ2491">
        <f>(StarchFerm!$K$24/StarchFerm!$K$4)</f>
        <v>0.33157302630665886</v>
      </c>
      <c r="CY2491" s="198"/>
      <c r="CZ2491">
        <f>BP2491*CH2491*1000*LCI!$E$93</f>
        <v>58494428.527321249</v>
      </c>
      <c r="DA2491">
        <f>BQ2491*CI2491*1000*(LCI!$E$99)</f>
        <v>0</v>
      </c>
      <c r="DB2491">
        <f>BR2491*CJ2491*1000*(LCI!$E$96)</f>
        <v>101589754.66341573</v>
      </c>
    </row>
    <row r="2492" spans="1:106" x14ac:dyDescent="0.25">
      <c r="A2492" s="197">
        <v>47179</v>
      </c>
      <c r="B2492" s="197" t="s">
        <v>2100</v>
      </c>
      <c r="C2492" s="197" t="s">
        <v>656</v>
      </c>
      <c r="D2492" s="197">
        <v>-82.497656599999999</v>
      </c>
      <c r="E2492" s="197">
        <v>36.29645</v>
      </c>
      <c r="F2492">
        <v>2.92</v>
      </c>
      <c r="G2492">
        <f t="shared" si="232"/>
        <v>2.92</v>
      </c>
      <c r="H2492" s="198">
        <v>8.7799999999999994</v>
      </c>
      <c r="Q2492" s="221">
        <f>(Q5577*10000)*TEA!$M$15*10^-6</f>
        <v>44.354069211599999</v>
      </c>
      <c r="R2492" s="221">
        <f>(R5577*10000)*TEA!$O$15*10^-6</f>
        <v>44.354069211599999</v>
      </c>
      <c r="AA2492">
        <f t="shared" si="234"/>
        <v>1</v>
      </c>
      <c r="AB2492" s="197">
        <v>47179</v>
      </c>
      <c r="AC2492" s="197">
        <v>284</v>
      </c>
      <c r="AD2492" s="197">
        <f t="shared" si="233"/>
        <v>284</v>
      </c>
      <c r="AE2492" s="197">
        <v>610</v>
      </c>
      <c r="AJ2492">
        <v>0</v>
      </c>
      <c r="AK2492">
        <v>0</v>
      </c>
      <c r="AU2492" s="198">
        <v>0.27272727299999999</v>
      </c>
      <c r="AV2492" s="6">
        <v>0</v>
      </c>
      <c r="AW2492" s="198">
        <v>0.38356000000000001</v>
      </c>
      <c r="BO2492" s="198"/>
      <c r="BP2492" s="354">
        <f t="shared" si="229"/>
        <v>226.16727295343998</v>
      </c>
      <c r="BQ2492" s="354">
        <f t="shared" si="230"/>
        <v>0</v>
      </c>
      <c r="BR2492" s="354">
        <f t="shared" si="231"/>
        <v>2054.2706479999997</v>
      </c>
      <c r="CG2492" s="198"/>
      <c r="CH2492">
        <f>(Transest!$J$14/HexExtSoy!$K$4)</f>
        <v>0.20257267294641951</v>
      </c>
      <c r="CI2492">
        <f>(HydroProcOil!$K$14/HexExtSoy!$K$4)</f>
        <v>0.10977777777777777</v>
      </c>
      <c r="CJ2492">
        <f>(StarchFerm!$K$24/StarchFerm!$K$4)</f>
        <v>0.33157302630665886</v>
      </c>
      <c r="CY2492" s="198"/>
      <c r="CZ2492">
        <f>BP2492*CH2492*1000*LCI!$E$93</f>
        <v>1729527.9153230747</v>
      </c>
      <c r="DA2492">
        <f>BQ2492*CI2492*1000*(LCI!$E$99)</f>
        <v>0</v>
      </c>
      <c r="DB2492">
        <f>BR2492*CJ2492*1000*(LCI!$E$96)</f>
        <v>18356742.824697614</v>
      </c>
    </row>
    <row r="2493" spans="1:106" x14ac:dyDescent="0.25">
      <c r="A2493" s="197">
        <v>47181</v>
      </c>
      <c r="B2493" s="197" t="s">
        <v>2100</v>
      </c>
      <c r="C2493" s="197" t="s">
        <v>1013</v>
      </c>
      <c r="D2493" s="197">
        <v>-87.790492400000005</v>
      </c>
      <c r="E2493" s="197">
        <v>35.249890000000001</v>
      </c>
      <c r="F2493">
        <v>2.65</v>
      </c>
      <c r="G2493">
        <f t="shared" si="232"/>
        <v>2.65</v>
      </c>
      <c r="H2493" s="198">
        <v>9.17</v>
      </c>
      <c r="Q2493" s="221">
        <f>(Q5578*10000)*TEA!$M$15*10^-6</f>
        <v>51.133761569249998</v>
      </c>
      <c r="R2493" s="221">
        <f>(R5578*10000)*TEA!$O$15*10^-6</f>
        <v>51.133761569249998</v>
      </c>
      <c r="AA2493">
        <f t="shared" si="234"/>
        <v>1</v>
      </c>
      <c r="AB2493" s="197">
        <v>47181</v>
      </c>
      <c r="AC2493" s="197">
        <v>1854</v>
      </c>
      <c r="AD2493" s="197">
        <f t="shared" si="233"/>
        <v>1854</v>
      </c>
      <c r="AE2493" s="197">
        <v>1381</v>
      </c>
      <c r="AJ2493">
        <v>0</v>
      </c>
      <c r="AK2493">
        <v>0</v>
      </c>
      <c r="AU2493" s="198">
        <v>0.27272727299999999</v>
      </c>
      <c r="AV2493" s="6">
        <v>0</v>
      </c>
      <c r="AW2493" s="198">
        <v>0.38356000000000001</v>
      </c>
      <c r="BO2493" s="198"/>
      <c r="BP2493" s="354">
        <f t="shared" si="229"/>
        <v>1339.9363649762997</v>
      </c>
      <c r="BQ2493" s="354">
        <f t="shared" si="230"/>
        <v>0</v>
      </c>
      <c r="BR2493" s="354">
        <f t="shared" si="231"/>
        <v>4857.3156212000004</v>
      </c>
      <c r="CG2493" s="198"/>
      <c r="CH2493">
        <f>(Transest!$J$14/HexExtSoy!$K$4)</f>
        <v>0.20257267294641951</v>
      </c>
      <c r="CI2493">
        <f>(HydroProcOil!$K$14/HexExtSoy!$K$4)</f>
        <v>0.10977777777777777</v>
      </c>
      <c r="CJ2493">
        <f>(StarchFerm!$K$24/StarchFerm!$K$4)</f>
        <v>0.33157302630665886</v>
      </c>
      <c r="CY2493" s="198"/>
      <c r="CZ2493">
        <f>BP2493*CH2493*1000*LCI!$E$93</f>
        <v>10246652.036433769</v>
      </c>
      <c r="DA2493">
        <f>BQ2493*CI2493*1000*(LCI!$E$99)</f>
        <v>0</v>
      </c>
      <c r="DB2493">
        <f>BR2493*CJ2493*1000*(LCI!$E$96)</f>
        <v>43404452.944680706</v>
      </c>
    </row>
    <row r="2494" spans="1:106" x14ac:dyDescent="0.25">
      <c r="A2494" s="197">
        <v>47183</v>
      </c>
      <c r="B2494" s="197" t="s">
        <v>2100</v>
      </c>
      <c r="C2494" s="197" t="s">
        <v>2126</v>
      </c>
      <c r="D2494" s="197">
        <v>-88.722150600000006</v>
      </c>
      <c r="E2494" s="197">
        <v>36.299329999999998</v>
      </c>
      <c r="F2494">
        <v>3.18</v>
      </c>
      <c r="G2494">
        <f t="shared" si="232"/>
        <v>3.18</v>
      </c>
      <c r="H2494" s="198">
        <v>10.52</v>
      </c>
      <c r="Q2494" s="221">
        <f>(Q5579*10000)*TEA!$M$15*10^-6</f>
        <v>49.56644464155</v>
      </c>
      <c r="R2494" s="221">
        <f>(R5579*10000)*TEA!$O$15*10^-6</f>
        <v>49.56644464155</v>
      </c>
      <c r="AA2494">
        <f t="shared" si="234"/>
        <v>1</v>
      </c>
      <c r="AB2494" s="197">
        <v>47183</v>
      </c>
      <c r="AC2494" s="197">
        <v>33638</v>
      </c>
      <c r="AD2494" s="197">
        <f t="shared" si="233"/>
        <v>33638</v>
      </c>
      <c r="AE2494" s="197">
        <v>22816</v>
      </c>
      <c r="AJ2494">
        <v>0</v>
      </c>
      <c r="AK2494">
        <v>0</v>
      </c>
      <c r="AU2494" s="198">
        <v>0.27272727299999999</v>
      </c>
      <c r="AV2494" s="6">
        <v>0</v>
      </c>
      <c r="AW2494" s="198">
        <v>0.38356000000000001</v>
      </c>
      <c r="BO2494" s="198"/>
      <c r="BP2494" s="354">
        <f t="shared" si="229"/>
        <v>29173.320029173323</v>
      </c>
      <c r="BQ2494" s="354">
        <f t="shared" si="230"/>
        <v>0</v>
      </c>
      <c r="BR2494" s="354">
        <f t="shared" si="231"/>
        <v>92063.728179199999</v>
      </c>
      <c r="CG2494" s="198"/>
      <c r="CH2494">
        <f>(Transest!$J$14/HexExtSoy!$K$4)</f>
        <v>0.20257267294641951</v>
      </c>
      <c r="CI2494">
        <f>(HydroProcOil!$K$14/HexExtSoy!$K$4)</f>
        <v>0.10977777777777777</v>
      </c>
      <c r="CJ2494">
        <f>(StarchFerm!$K$24/StarchFerm!$K$4)</f>
        <v>0.33157302630665886</v>
      </c>
      <c r="CY2494" s="198"/>
      <c r="CZ2494">
        <f>BP2494*CH2494*1000*LCI!$E$93</f>
        <v>223091832.49291864</v>
      </c>
      <c r="DA2494">
        <f>BQ2494*CI2494*1000*(LCI!$E$99)</f>
        <v>0</v>
      </c>
      <c r="DB2494">
        <f>BR2494*CJ2494*1000*(LCI!$E$96)</f>
        <v>822671629.61890364</v>
      </c>
    </row>
    <row r="2495" spans="1:106" x14ac:dyDescent="0.25">
      <c r="A2495" s="197">
        <v>47185</v>
      </c>
      <c r="B2495" s="197" t="s">
        <v>2100</v>
      </c>
      <c r="C2495" s="197" t="s">
        <v>730</v>
      </c>
      <c r="D2495" s="197">
        <v>-85.460500800000005</v>
      </c>
      <c r="E2495" s="197">
        <v>35.926459999999999</v>
      </c>
      <c r="F2495">
        <v>3.24</v>
      </c>
      <c r="G2495">
        <f t="shared" si="232"/>
        <v>3.24</v>
      </c>
      <c r="H2495" s="198">
        <v>11.45</v>
      </c>
      <c r="Q2495" s="221">
        <f>(Q5580*10000)*TEA!$M$15*10^-6</f>
        <v>48.688896180149996</v>
      </c>
      <c r="R2495" s="221">
        <f>(R5580*10000)*TEA!$O$15*10^-6</f>
        <v>48.688896180149996</v>
      </c>
      <c r="AA2495">
        <f t="shared" si="234"/>
        <v>1</v>
      </c>
      <c r="AB2495" s="197">
        <v>47185</v>
      </c>
      <c r="AC2495" s="197">
        <v>1828</v>
      </c>
      <c r="AD2495" s="197">
        <f t="shared" si="233"/>
        <v>1828</v>
      </c>
      <c r="AE2495" s="197">
        <v>825</v>
      </c>
      <c r="AJ2495">
        <v>0</v>
      </c>
      <c r="AK2495">
        <v>0</v>
      </c>
      <c r="AU2495" s="198">
        <v>0.27272727299999999</v>
      </c>
      <c r="AV2495" s="6">
        <v>0</v>
      </c>
      <c r="AW2495" s="198">
        <v>0.38356000000000001</v>
      </c>
      <c r="BO2495" s="198"/>
      <c r="BP2495" s="354">
        <f t="shared" si="229"/>
        <v>1615.2872743425601</v>
      </c>
      <c r="BQ2495" s="354">
        <f t="shared" si="230"/>
        <v>0</v>
      </c>
      <c r="BR2495" s="354">
        <f t="shared" si="231"/>
        <v>3623.2036499999999</v>
      </c>
      <c r="CG2495" s="198"/>
      <c r="CH2495">
        <f>(Transest!$J$14/HexExtSoy!$K$4)</f>
        <v>0.20257267294641951</v>
      </c>
      <c r="CI2495">
        <f>(HydroProcOil!$K$14/HexExtSoy!$K$4)</f>
        <v>0.10977777777777777</v>
      </c>
      <c r="CJ2495">
        <f>(StarchFerm!$K$24/StarchFerm!$K$4)</f>
        <v>0.33157302630665886</v>
      </c>
      <c r="CY2495" s="198"/>
      <c r="CZ2495">
        <f>BP2495*CH2495*1000*LCI!$E$93</f>
        <v>12352293.042931559</v>
      </c>
      <c r="DA2495">
        <f>BQ2495*CI2495*1000*(LCI!$E$99)</f>
        <v>0</v>
      </c>
      <c r="DB2495">
        <f>BR2495*CJ2495*1000*(LCI!$E$96)</f>
        <v>32376560.347249679</v>
      </c>
    </row>
    <row r="2496" spans="1:106" x14ac:dyDescent="0.25">
      <c r="A2496" s="197">
        <v>47187</v>
      </c>
      <c r="B2496" s="197" t="s">
        <v>2100</v>
      </c>
      <c r="C2496" s="197" t="s">
        <v>1112</v>
      </c>
      <c r="D2496" s="197">
        <v>-86.893874400000001</v>
      </c>
      <c r="E2496" s="197">
        <v>35.897660000000002</v>
      </c>
      <c r="F2496">
        <v>3.11</v>
      </c>
      <c r="G2496">
        <f t="shared" si="232"/>
        <v>3.11</v>
      </c>
      <c r="H2496" s="198">
        <v>11.2</v>
      </c>
      <c r="Q2496" s="221">
        <f>(Q5581*10000)*TEA!$M$15*10^-6</f>
        <v>49.812363157949996</v>
      </c>
      <c r="R2496" s="221">
        <f>(R5581*10000)*TEA!$O$15*10^-6</f>
        <v>49.812363157949996</v>
      </c>
      <c r="AA2496">
        <f t="shared" si="234"/>
        <v>1</v>
      </c>
      <c r="AB2496" s="197">
        <v>47187</v>
      </c>
      <c r="AC2496" s="197">
        <v>4535</v>
      </c>
      <c r="AD2496" s="197">
        <f t="shared" si="233"/>
        <v>4535</v>
      </c>
      <c r="AE2496" s="197">
        <v>935</v>
      </c>
      <c r="AJ2496">
        <v>0</v>
      </c>
      <c r="AK2496">
        <v>0</v>
      </c>
      <c r="AU2496" s="198">
        <v>0.27272727299999999</v>
      </c>
      <c r="AV2496" s="6">
        <v>0</v>
      </c>
      <c r="AW2496" s="198">
        <v>0.38356000000000001</v>
      </c>
      <c r="BO2496" s="198"/>
      <c r="BP2496" s="354">
        <f t="shared" si="229"/>
        <v>3846.5045493010493</v>
      </c>
      <c r="BQ2496" s="354">
        <f t="shared" si="230"/>
        <v>0</v>
      </c>
      <c r="BR2496" s="354">
        <f t="shared" si="231"/>
        <v>4016.64032</v>
      </c>
      <c r="CG2496" s="198"/>
      <c r="CH2496">
        <f>(Transest!$J$14/HexExtSoy!$K$4)</f>
        <v>0.20257267294641951</v>
      </c>
      <c r="CI2496">
        <f>(HydroProcOil!$K$14/HexExtSoy!$K$4)</f>
        <v>0.10977777777777777</v>
      </c>
      <c r="CJ2496">
        <f>(StarchFerm!$K$24/StarchFerm!$K$4)</f>
        <v>0.33157302630665886</v>
      </c>
      <c r="CY2496" s="198"/>
      <c r="CZ2496">
        <f>BP2496*CH2496*1000*LCI!$E$93</f>
        <v>29414675.728980977</v>
      </c>
      <c r="DA2496">
        <f>BQ2496*CI2496*1000*(LCI!$E$99)</f>
        <v>0</v>
      </c>
      <c r="DB2496">
        <f>BR2496*CJ2496*1000*(LCI!$E$96)</f>
        <v>35892268.355844766</v>
      </c>
    </row>
    <row r="2497" spans="1:106" x14ac:dyDescent="0.25">
      <c r="A2497" s="197">
        <v>47189</v>
      </c>
      <c r="B2497" s="197" t="s">
        <v>2100</v>
      </c>
      <c r="C2497" s="197" t="s">
        <v>1268</v>
      </c>
      <c r="D2497" s="197">
        <v>-86.292924099999993</v>
      </c>
      <c r="E2497" s="197">
        <v>36.156489999999998</v>
      </c>
      <c r="F2497">
        <v>3.5</v>
      </c>
      <c r="G2497">
        <f t="shared" si="232"/>
        <v>3.5</v>
      </c>
      <c r="H2497" s="198">
        <v>9.0500000000000007</v>
      </c>
      <c r="Q2497" s="221">
        <f>(Q5582*10000)*TEA!$M$15*10^-6</f>
        <v>49.127256632249996</v>
      </c>
      <c r="R2497" s="221">
        <f>(R5582*10000)*TEA!$O$15*10^-6</f>
        <v>49.127256632249996</v>
      </c>
      <c r="AA2497">
        <f t="shared" si="234"/>
        <v>1</v>
      </c>
      <c r="AB2497" s="197">
        <v>47189</v>
      </c>
      <c r="AC2497" s="197">
        <v>1048</v>
      </c>
      <c r="AD2497" s="197">
        <f t="shared" si="233"/>
        <v>1048</v>
      </c>
      <c r="AE2497" s="197">
        <v>575</v>
      </c>
      <c r="AJ2497">
        <v>0</v>
      </c>
      <c r="AK2497">
        <v>0</v>
      </c>
      <c r="AU2497" s="198">
        <v>0.27272727299999999</v>
      </c>
      <c r="AV2497" s="6">
        <v>0</v>
      </c>
      <c r="AW2497" s="198">
        <v>0.38356000000000001</v>
      </c>
      <c r="BO2497" s="198"/>
      <c r="BP2497" s="354">
        <f t="shared" si="229"/>
        <v>1000.3636373639999</v>
      </c>
      <c r="BQ2497" s="354">
        <f t="shared" si="230"/>
        <v>0</v>
      </c>
      <c r="BR2497" s="354">
        <f t="shared" si="231"/>
        <v>1995.9503500000001</v>
      </c>
      <c r="CG2497" s="198"/>
      <c r="CH2497">
        <f>(Transest!$J$14/HexExtSoy!$K$4)</f>
        <v>0.20257267294641951</v>
      </c>
      <c r="CI2497">
        <f>(HydroProcOil!$K$14/HexExtSoy!$K$4)</f>
        <v>0.10977777777777777</v>
      </c>
      <c r="CJ2497">
        <f>(StarchFerm!$K$24/StarchFerm!$K$4)</f>
        <v>0.33157302630665886</v>
      </c>
      <c r="CY2497" s="198"/>
      <c r="CZ2497">
        <f>BP2497*CH2497*1000*LCI!$E$93</f>
        <v>7649899.1817058632</v>
      </c>
      <c r="DA2497">
        <f>BQ2497*CI2497*1000*(LCI!$E$99)</f>
        <v>0</v>
      </c>
      <c r="DB2497">
        <f>BR2497*CJ2497*1000*(LCI!$E$96)</f>
        <v>17835598.878602676</v>
      </c>
    </row>
    <row r="2498" spans="1:106" x14ac:dyDescent="0.25">
      <c r="A2498" s="197">
        <v>48001</v>
      </c>
      <c r="B2498" s="197" t="s">
        <v>2127</v>
      </c>
      <c r="C2498" s="197" t="s">
        <v>1204</v>
      </c>
      <c r="D2498" s="197">
        <v>-95.658293</v>
      </c>
      <c r="E2498" s="197">
        <v>31.828209999999999</v>
      </c>
      <c r="F2498">
        <v>0</v>
      </c>
      <c r="G2498">
        <f t="shared" si="232"/>
        <v>0</v>
      </c>
      <c r="H2498" s="198">
        <v>8.77</v>
      </c>
      <c r="Q2498" s="221">
        <f>(Q5583*10000)*TEA!$M$15*10^-6</f>
        <v>57.013222737599989</v>
      </c>
      <c r="R2498" s="221">
        <f>(R5583*10000)*TEA!$O$15*10^-6</f>
        <v>57.013222737599989</v>
      </c>
      <c r="AA2498">
        <f t="shared" si="234"/>
        <v>1</v>
      </c>
      <c r="AB2498" s="197">
        <v>48001</v>
      </c>
      <c r="AC2498" s="197">
        <v>0</v>
      </c>
      <c r="AD2498" s="197">
        <f t="shared" si="233"/>
        <v>0</v>
      </c>
      <c r="AE2498" s="197">
        <v>978</v>
      </c>
      <c r="AJ2498">
        <v>0</v>
      </c>
      <c r="AK2498">
        <v>0</v>
      </c>
      <c r="AU2498" s="198">
        <v>0.27272727299999999</v>
      </c>
      <c r="AV2498" s="6">
        <v>0</v>
      </c>
      <c r="AW2498" s="198">
        <v>0.38356000000000001</v>
      </c>
      <c r="BO2498" s="198"/>
      <c r="BP2498" s="354">
        <f t="shared" si="229"/>
        <v>0</v>
      </c>
      <c r="BQ2498" s="354">
        <f t="shared" si="230"/>
        <v>0</v>
      </c>
      <c r="BR2498" s="354">
        <f t="shared" si="231"/>
        <v>3289.8171336</v>
      </c>
      <c r="CG2498" s="198"/>
      <c r="CH2498">
        <f>(Transest!$J$14/HexExtSoy!$K$4)</f>
        <v>0.20257267294641951</v>
      </c>
      <c r="CI2498">
        <f>(HydroProcOil!$K$14/HexExtSoy!$K$4)</f>
        <v>0.10977777777777777</v>
      </c>
      <c r="CJ2498">
        <f>(StarchFerm!$K$24/StarchFerm!$K$4)</f>
        <v>0.33157302630665886</v>
      </c>
      <c r="CY2498" s="198"/>
      <c r="CZ2498">
        <f>BP2498*CH2498*1000*LCI!$E$93</f>
        <v>0</v>
      </c>
      <c r="DA2498">
        <f>BQ2498*CI2498*1000*(LCI!$E$99)</f>
        <v>0</v>
      </c>
      <c r="DB2498">
        <f>BR2498*CJ2498*1000*(LCI!$E$96)</f>
        <v>29397454.089398582</v>
      </c>
    </row>
    <row r="2499" spans="1:106" x14ac:dyDescent="0.25">
      <c r="A2499" s="197">
        <v>48003</v>
      </c>
      <c r="B2499" s="197" t="s">
        <v>2127</v>
      </c>
      <c r="C2499" s="197" t="s">
        <v>2128</v>
      </c>
      <c r="D2499" s="197">
        <v>-102.641538</v>
      </c>
      <c r="E2499" s="197">
        <v>32.296759999999999</v>
      </c>
      <c r="F2499">
        <v>0</v>
      </c>
      <c r="G2499">
        <f t="shared" si="232"/>
        <v>0</v>
      </c>
      <c r="H2499" s="198">
        <v>0</v>
      </c>
      <c r="Q2499" s="221">
        <f>(Q5584*10000)*TEA!$M$15*10^-6</f>
        <v>55.122849350549998</v>
      </c>
      <c r="R2499" s="221">
        <f>(R5584*10000)*TEA!$O$15*10^-6</f>
        <v>55.122849350549998</v>
      </c>
      <c r="AA2499">
        <f t="shared" si="234"/>
        <v>1</v>
      </c>
      <c r="AB2499" s="197">
        <v>48003</v>
      </c>
      <c r="AC2499" s="197">
        <v>0</v>
      </c>
      <c r="AD2499" s="197">
        <f t="shared" si="233"/>
        <v>0</v>
      </c>
      <c r="AE2499" s="197">
        <v>0</v>
      </c>
      <c r="AJ2499">
        <v>0</v>
      </c>
      <c r="AK2499">
        <v>0</v>
      </c>
      <c r="AU2499" s="198">
        <v>0.27272727299999999</v>
      </c>
      <c r="AV2499" s="6">
        <v>0</v>
      </c>
      <c r="AW2499" s="198">
        <v>0.38356000000000001</v>
      </c>
      <c r="BO2499" s="198"/>
      <c r="BP2499" s="354">
        <f t="shared" ref="BP2499:BP2562" si="235">F2499*AC2499*AU2499</f>
        <v>0</v>
      </c>
      <c r="BQ2499" s="354">
        <f t="shared" ref="BQ2499:BQ2562" si="236">G2499*AD2499*AV2499</f>
        <v>0</v>
      </c>
      <c r="BR2499" s="354">
        <f t="shared" ref="BR2499:BR2562" si="237">H2499*AE2499*AW2499</f>
        <v>0</v>
      </c>
      <c r="CG2499" s="198"/>
      <c r="CH2499">
        <f>(Transest!$J$14/HexExtSoy!$K$4)</f>
        <v>0.20257267294641951</v>
      </c>
      <c r="CI2499">
        <f>(HydroProcOil!$K$14/HexExtSoy!$K$4)</f>
        <v>0.10977777777777777</v>
      </c>
      <c r="CJ2499">
        <f>(StarchFerm!$K$24/StarchFerm!$K$4)</f>
        <v>0.33157302630665886</v>
      </c>
      <c r="CY2499" s="198"/>
      <c r="CZ2499">
        <f>BP2499*CH2499*1000*LCI!$E$93</f>
        <v>0</v>
      </c>
      <c r="DA2499">
        <f>BQ2499*CI2499*1000*(LCI!$E$99)</f>
        <v>0</v>
      </c>
      <c r="DB2499">
        <f>BR2499*CJ2499*1000*(LCI!$E$96)</f>
        <v>0</v>
      </c>
    </row>
    <row r="2500" spans="1:106" x14ac:dyDescent="0.25">
      <c r="A2500" s="197">
        <v>48005</v>
      </c>
      <c r="B2500" s="197" t="s">
        <v>2127</v>
      </c>
      <c r="C2500" s="197" t="s">
        <v>2129</v>
      </c>
      <c r="D2500" s="197">
        <v>-94.615386200000003</v>
      </c>
      <c r="E2500" s="197">
        <v>31.276450000000001</v>
      </c>
      <c r="F2500">
        <v>0</v>
      </c>
      <c r="G2500">
        <f t="shared" ref="G2500:G2563" si="238">F2500</f>
        <v>0</v>
      </c>
      <c r="H2500" s="198">
        <v>0</v>
      </c>
      <c r="Q2500" s="221">
        <f>(Q5585*10000)*TEA!$M$15*10^-6</f>
        <v>58.325390693099997</v>
      </c>
      <c r="R2500" s="221">
        <f>(R5585*10000)*TEA!$O$15*10^-6</f>
        <v>58.325390693099997</v>
      </c>
      <c r="AA2500">
        <f t="shared" si="234"/>
        <v>1</v>
      </c>
      <c r="AB2500" s="197">
        <v>48005</v>
      </c>
      <c r="AC2500" s="197">
        <v>0</v>
      </c>
      <c r="AD2500" s="197">
        <f t="shared" si="233"/>
        <v>0</v>
      </c>
      <c r="AE2500" s="197">
        <v>0</v>
      </c>
      <c r="AJ2500">
        <v>0</v>
      </c>
      <c r="AK2500">
        <v>0</v>
      </c>
      <c r="AU2500" s="198">
        <v>0.27272727299999999</v>
      </c>
      <c r="AV2500" s="6">
        <v>0</v>
      </c>
      <c r="AW2500" s="198">
        <v>0.38356000000000001</v>
      </c>
      <c r="BO2500" s="198"/>
      <c r="BP2500" s="354">
        <f t="shared" si="235"/>
        <v>0</v>
      </c>
      <c r="BQ2500" s="354">
        <f t="shared" si="236"/>
        <v>0</v>
      </c>
      <c r="BR2500" s="354">
        <f t="shared" si="237"/>
        <v>0</v>
      </c>
      <c r="CG2500" s="198"/>
      <c r="CH2500">
        <f>(Transest!$J$14/HexExtSoy!$K$4)</f>
        <v>0.20257267294641951</v>
      </c>
      <c r="CI2500">
        <f>(HydroProcOil!$K$14/HexExtSoy!$K$4)</f>
        <v>0.10977777777777777</v>
      </c>
      <c r="CJ2500">
        <f>(StarchFerm!$K$24/StarchFerm!$K$4)</f>
        <v>0.33157302630665886</v>
      </c>
      <c r="CY2500" s="198"/>
      <c r="CZ2500">
        <f>BP2500*CH2500*1000*LCI!$E$93</f>
        <v>0</v>
      </c>
      <c r="DA2500">
        <f>BQ2500*CI2500*1000*(LCI!$E$99)</f>
        <v>0</v>
      </c>
      <c r="DB2500">
        <f>BR2500*CJ2500*1000*(LCI!$E$96)</f>
        <v>0</v>
      </c>
    </row>
    <row r="2501" spans="1:106" x14ac:dyDescent="0.25">
      <c r="A2501" s="197">
        <v>48007</v>
      </c>
      <c r="B2501" s="197" t="s">
        <v>2127</v>
      </c>
      <c r="C2501" s="197" t="s">
        <v>2130</v>
      </c>
      <c r="D2501" s="197">
        <v>-96.951492200000004</v>
      </c>
      <c r="E2501" s="197">
        <v>28.235959999999999</v>
      </c>
      <c r="F2501">
        <v>0</v>
      </c>
      <c r="G2501">
        <f t="shared" si="238"/>
        <v>0</v>
      </c>
      <c r="H2501" s="198">
        <v>0</v>
      </c>
      <c r="Q2501" s="221">
        <f>(Q5586*10000)*TEA!$M$15*10^-6</f>
        <v>61.913891514599989</v>
      </c>
      <c r="R2501" s="221">
        <f>(R5586*10000)*TEA!$O$15*10^-6</f>
        <v>61.913891514599989</v>
      </c>
      <c r="AA2501">
        <f t="shared" si="234"/>
        <v>1</v>
      </c>
      <c r="AB2501" s="197">
        <v>48007</v>
      </c>
      <c r="AC2501" s="197">
        <v>0</v>
      </c>
      <c r="AD2501" s="197">
        <f t="shared" ref="AD2501:AD2564" si="239">AC2501</f>
        <v>0</v>
      </c>
      <c r="AE2501" s="197">
        <v>0</v>
      </c>
      <c r="AJ2501">
        <v>0</v>
      </c>
      <c r="AK2501">
        <v>0</v>
      </c>
      <c r="AU2501" s="198">
        <v>0.27272727299999999</v>
      </c>
      <c r="AV2501" s="6">
        <v>0</v>
      </c>
      <c r="AW2501" s="198">
        <v>0.38356000000000001</v>
      </c>
      <c r="BO2501" s="198"/>
      <c r="BP2501" s="354">
        <f t="shared" si="235"/>
        <v>0</v>
      </c>
      <c r="BQ2501" s="354">
        <f t="shared" si="236"/>
        <v>0</v>
      </c>
      <c r="BR2501" s="354">
        <f t="shared" si="237"/>
        <v>0</v>
      </c>
      <c r="CG2501" s="198"/>
      <c r="CH2501">
        <f>(Transest!$J$14/HexExtSoy!$K$4)</f>
        <v>0.20257267294641951</v>
      </c>
      <c r="CI2501">
        <f>(HydroProcOil!$K$14/HexExtSoy!$K$4)</f>
        <v>0.10977777777777777</v>
      </c>
      <c r="CJ2501">
        <f>(StarchFerm!$K$24/StarchFerm!$K$4)</f>
        <v>0.33157302630665886</v>
      </c>
      <c r="CY2501" s="198"/>
      <c r="CZ2501">
        <f>BP2501*CH2501*1000*LCI!$E$93</f>
        <v>0</v>
      </c>
      <c r="DA2501">
        <f>BQ2501*CI2501*1000*(LCI!$E$99)</f>
        <v>0</v>
      </c>
      <c r="DB2501">
        <f>BR2501*CJ2501*1000*(LCI!$E$96)</f>
        <v>0</v>
      </c>
    </row>
    <row r="2502" spans="1:106" x14ac:dyDescent="0.25">
      <c r="A2502" s="197">
        <v>48009</v>
      </c>
      <c r="B2502" s="197" t="s">
        <v>2127</v>
      </c>
      <c r="C2502" s="197" t="s">
        <v>2131</v>
      </c>
      <c r="D2502" s="197">
        <v>-98.683588799999995</v>
      </c>
      <c r="E2502" s="197">
        <v>33.612609999999997</v>
      </c>
      <c r="F2502">
        <v>0</v>
      </c>
      <c r="G2502">
        <f t="shared" si="238"/>
        <v>0</v>
      </c>
      <c r="H2502" s="198">
        <v>0</v>
      </c>
      <c r="Q2502" s="221">
        <f>(Q5587*10000)*TEA!$M$15*10^-6</f>
        <v>54.105284629799989</v>
      </c>
      <c r="R2502" s="221">
        <f>(R5587*10000)*TEA!$O$15*10^-6</f>
        <v>54.105284629799989</v>
      </c>
      <c r="AA2502">
        <f t="shared" si="234"/>
        <v>1</v>
      </c>
      <c r="AB2502" s="197">
        <v>48009</v>
      </c>
      <c r="AC2502" s="197">
        <v>0</v>
      </c>
      <c r="AD2502" s="197">
        <f t="shared" si="239"/>
        <v>0</v>
      </c>
      <c r="AE2502" s="197">
        <v>0</v>
      </c>
      <c r="AJ2502">
        <v>0</v>
      </c>
      <c r="AK2502">
        <v>0</v>
      </c>
      <c r="AU2502" s="198">
        <v>0.27272727299999999</v>
      </c>
      <c r="AV2502" s="6">
        <v>0</v>
      </c>
      <c r="AW2502" s="198">
        <v>0.38356000000000001</v>
      </c>
      <c r="BO2502" s="198"/>
      <c r="BP2502" s="354">
        <f t="shared" si="235"/>
        <v>0</v>
      </c>
      <c r="BQ2502" s="354">
        <f t="shared" si="236"/>
        <v>0</v>
      </c>
      <c r="BR2502" s="354">
        <f t="shared" si="237"/>
        <v>0</v>
      </c>
      <c r="CG2502" s="198"/>
      <c r="CH2502">
        <f>(Transest!$J$14/HexExtSoy!$K$4)</f>
        <v>0.20257267294641951</v>
      </c>
      <c r="CI2502">
        <f>(HydroProcOil!$K$14/HexExtSoy!$K$4)</f>
        <v>0.10977777777777777</v>
      </c>
      <c r="CJ2502">
        <f>(StarchFerm!$K$24/StarchFerm!$K$4)</f>
        <v>0.33157302630665886</v>
      </c>
      <c r="CY2502" s="198"/>
      <c r="CZ2502">
        <f>BP2502*CH2502*1000*LCI!$E$93</f>
        <v>0</v>
      </c>
      <c r="DA2502">
        <f>BQ2502*CI2502*1000*(LCI!$E$99)</f>
        <v>0</v>
      </c>
      <c r="DB2502">
        <f>BR2502*CJ2502*1000*(LCI!$E$96)</f>
        <v>0</v>
      </c>
    </row>
    <row r="2503" spans="1:106" x14ac:dyDescent="0.25">
      <c r="A2503" s="197">
        <v>48011</v>
      </c>
      <c r="B2503" s="197" t="s">
        <v>2127</v>
      </c>
      <c r="C2503" s="197" t="s">
        <v>1998</v>
      </c>
      <c r="D2503" s="197">
        <v>-101.352835</v>
      </c>
      <c r="E2503" s="197">
        <v>34.965139999999998</v>
      </c>
      <c r="F2503">
        <v>0</v>
      </c>
      <c r="G2503">
        <f t="shared" si="238"/>
        <v>0</v>
      </c>
      <c r="H2503" s="198">
        <v>7.47</v>
      </c>
      <c r="Q2503" s="221">
        <f>(Q5588*10000)*TEA!$M$15*10^-6</f>
        <v>49.874236198650003</v>
      </c>
      <c r="R2503" s="221">
        <f>(R5588*10000)*TEA!$O$15*10^-6</f>
        <v>49.874236198650003</v>
      </c>
      <c r="AA2503">
        <f t="shared" si="234"/>
        <v>1</v>
      </c>
      <c r="AB2503" s="197">
        <v>48011</v>
      </c>
      <c r="AC2503" s="197">
        <v>0</v>
      </c>
      <c r="AD2503" s="197">
        <f t="shared" si="239"/>
        <v>0</v>
      </c>
      <c r="AE2503" s="197">
        <v>1534</v>
      </c>
      <c r="AJ2503">
        <v>0</v>
      </c>
      <c r="AK2503">
        <v>0</v>
      </c>
      <c r="AU2503" s="198">
        <v>0.27272727299999999</v>
      </c>
      <c r="AV2503" s="6">
        <v>0</v>
      </c>
      <c r="AW2503" s="198">
        <v>0.38356000000000001</v>
      </c>
      <c r="BO2503" s="198"/>
      <c r="BP2503" s="354">
        <f t="shared" si="235"/>
        <v>0</v>
      </c>
      <c r="BQ2503" s="354">
        <f t="shared" si="236"/>
        <v>0</v>
      </c>
      <c r="BR2503" s="354">
        <f t="shared" si="237"/>
        <v>4395.2063687999998</v>
      </c>
      <c r="CG2503" s="198"/>
      <c r="CH2503">
        <f>(Transest!$J$14/HexExtSoy!$K$4)</f>
        <v>0.20257267294641951</v>
      </c>
      <c r="CI2503">
        <f>(HydroProcOil!$K$14/HexExtSoy!$K$4)</f>
        <v>0.10977777777777777</v>
      </c>
      <c r="CJ2503">
        <f>(StarchFerm!$K$24/StarchFerm!$K$4)</f>
        <v>0.33157302630665886</v>
      </c>
      <c r="CY2503" s="198"/>
      <c r="CZ2503">
        <f>BP2503*CH2503*1000*LCI!$E$93</f>
        <v>0</v>
      </c>
      <c r="DA2503">
        <f>BQ2503*CI2503*1000*(LCI!$E$99)</f>
        <v>0</v>
      </c>
      <c r="DB2503">
        <f>BR2503*CJ2503*1000*(LCI!$E$96)</f>
        <v>39275094.083676293</v>
      </c>
    </row>
    <row r="2504" spans="1:106" x14ac:dyDescent="0.25">
      <c r="A2504" s="197">
        <v>48013</v>
      </c>
      <c r="B2504" s="197" t="s">
        <v>2127</v>
      </c>
      <c r="C2504" s="197" t="s">
        <v>2132</v>
      </c>
      <c r="D2504" s="197">
        <v>-98.529298100000005</v>
      </c>
      <c r="E2504" s="197">
        <v>28.89798</v>
      </c>
      <c r="F2504">
        <v>0</v>
      </c>
      <c r="G2504">
        <f t="shared" si="238"/>
        <v>0</v>
      </c>
      <c r="H2504" s="198">
        <v>7.58</v>
      </c>
      <c r="Q2504" s="221">
        <f>(Q5589*10000)*TEA!$M$15*10^-6</f>
        <v>59.968195475399995</v>
      </c>
      <c r="R2504" s="221">
        <f>(R5589*10000)*TEA!$O$15*10^-6</f>
        <v>59.968195475399995</v>
      </c>
      <c r="AA2504">
        <f t="shared" si="234"/>
        <v>1</v>
      </c>
      <c r="AB2504" s="197">
        <v>48013</v>
      </c>
      <c r="AC2504" s="197">
        <v>0</v>
      </c>
      <c r="AD2504" s="197">
        <f t="shared" si="239"/>
        <v>0</v>
      </c>
      <c r="AE2504" s="197">
        <v>455</v>
      </c>
      <c r="AJ2504">
        <v>0</v>
      </c>
      <c r="AK2504">
        <v>0</v>
      </c>
      <c r="AU2504" s="198">
        <v>0.27272727299999999</v>
      </c>
      <c r="AV2504" s="6">
        <v>0</v>
      </c>
      <c r="AW2504" s="198">
        <v>0.38356000000000001</v>
      </c>
      <c r="BO2504" s="198"/>
      <c r="BP2504" s="354">
        <f t="shared" si="235"/>
        <v>0</v>
      </c>
      <c r="BQ2504" s="354">
        <f t="shared" si="236"/>
        <v>0</v>
      </c>
      <c r="BR2504" s="354">
        <f t="shared" si="237"/>
        <v>1322.8600840000001</v>
      </c>
      <c r="CG2504" s="198"/>
      <c r="CH2504">
        <f>(Transest!$J$14/HexExtSoy!$K$4)</f>
        <v>0.20257267294641951</v>
      </c>
      <c r="CI2504">
        <f>(HydroProcOil!$K$14/HexExtSoy!$K$4)</f>
        <v>0.10977777777777777</v>
      </c>
      <c r="CJ2504">
        <f>(StarchFerm!$K$24/StarchFerm!$K$4)</f>
        <v>0.33157302630665886</v>
      </c>
      <c r="CY2504" s="198"/>
      <c r="CZ2504">
        <f>BP2504*CH2504*1000*LCI!$E$93</f>
        <v>0</v>
      </c>
      <c r="DA2504">
        <f>BQ2504*CI2504*1000*(LCI!$E$99)</f>
        <v>0</v>
      </c>
      <c r="DB2504">
        <f>BR2504*CJ2504*1000*(LCI!$E$96)</f>
        <v>11820936.242596738</v>
      </c>
    </row>
    <row r="2505" spans="1:106" x14ac:dyDescent="0.25">
      <c r="A2505" s="197">
        <v>48015</v>
      </c>
      <c r="B2505" s="197" t="s">
        <v>2127</v>
      </c>
      <c r="C2505" s="197" t="s">
        <v>2133</v>
      </c>
      <c r="D2505" s="197">
        <v>-96.280688999999995</v>
      </c>
      <c r="E2505" s="197">
        <v>29.890239999999999</v>
      </c>
      <c r="F2505">
        <v>0</v>
      </c>
      <c r="G2505">
        <f t="shared" si="238"/>
        <v>0</v>
      </c>
      <c r="H2505" s="198">
        <v>8.19</v>
      </c>
      <c r="Q2505" s="221">
        <f>(Q5590*10000)*TEA!$M$15*10^-6</f>
        <v>61.352538001649997</v>
      </c>
      <c r="R2505" s="221">
        <f>(R5590*10000)*TEA!$O$15*10^-6</f>
        <v>61.352538001649997</v>
      </c>
      <c r="AA2505">
        <f t="shared" si="234"/>
        <v>1</v>
      </c>
      <c r="AB2505" s="197">
        <v>48015</v>
      </c>
      <c r="AC2505" s="197">
        <v>0</v>
      </c>
      <c r="AD2505" s="197">
        <f t="shared" si="239"/>
        <v>0</v>
      </c>
      <c r="AE2505" s="197">
        <v>2639</v>
      </c>
      <c r="AJ2505">
        <v>0</v>
      </c>
      <c r="AK2505">
        <v>0</v>
      </c>
      <c r="AU2505" s="198">
        <v>0.27272727299999999</v>
      </c>
      <c r="AV2505" s="6">
        <v>0</v>
      </c>
      <c r="AW2505" s="198">
        <v>0.38356000000000001</v>
      </c>
      <c r="BO2505" s="198"/>
      <c r="BP2505" s="354">
        <f t="shared" si="235"/>
        <v>0</v>
      </c>
      <c r="BQ2505" s="354">
        <f t="shared" si="236"/>
        <v>0</v>
      </c>
      <c r="BR2505" s="354">
        <f t="shared" si="237"/>
        <v>8290.0395396000004</v>
      </c>
      <c r="CG2505" s="198"/>
      <c r="CH2505">
        <f>(Transest!$J$14/HexExtSoy!$K$4)</f>
        <v>0.20257267294641951</v>
      </c>
      <c r="CI2505">
        <f>(HydroProcOil!$K$14/HexExtSoy!$K$4)</f>
        <v>0.10977777777777777</v>
      </c>
      <c r="CJ2505">
        <f>(StarchFerm!$K$24/StarchFerm!$K$4)</f>
        <v>0.33157302630665886</v>
      </c>
      <c r="CY2505" s="198"/>
      <c r="CZ2505">
        <f>BP2505*CH2505*1000*LCI!$E$93</f>
        <v>0</v>
      </c>
      <c r="DA2505">
        <f>BQ2505*CI2505*1000*(LCI!$E$99)</f>
        <v>0</v>
      </c>
      <c r="DB2505">
        <f>BR2505*CJ2505*1000*(LCI!$E$96)</f>
        <v>74078906.780452549</v>
      </c>
    </row>
    <row r="2506" spans="1:106" x14ac:dyDescent="0.25">
      <c r="A2506" s="197">
        <v>48017</v>
      </c>
      <c r="B2506" s="197" t="s">
        <v>2127</v>
      </c>
      <c r="C2506" s="197" t="s">
        <v>2134</v>
      </c>
      <c r="D2506" s="197">
        <v>-102.834451</v>
      </c>
      <c r="E2506" s="197">
        <v>34.061309999999999</v>
      </c>
      <c r="F2506">
        <v>2.86</v>
      </c>
      <c r="G2506">
        <f t="shared" si="238"/>
        <v>2.86</v>
      </c>
      <c r="H2506" s="198">
        <v>9.58</v>
      </c>
      <c r="Q2506" s="221">
        <f>(Q5591*10000)*TEA!$M$15*10^-6</f>
        <v>51.750543774149996</v>
      </c>
      <c r="R2506" s="221">
        <f>(R5591*10000)*TEA!$O$15*10^-6</f>
        <v>51.750543774149996</v>
      </c>
      <c r="AA2506">
        <f t="shared" si="234"/>
        <v>1</v>
      </c>
      <c r="AB2506" s="197">
        <v>48017</v>
      </c>
      <c r="AC2506" s="197">
        <v>367</v>
      </c>
      <c r="AD2506" s="197">
        <f t="shared" si="239"/>
        <v>367</v>
      </c>
      <c r="AE2506" s="197">
        <v>3514</v>
      </c>
      <c r="AJ2506">
        <v>0</v>
      </c>
      <c r="AK2506">
        <v>0</v>
      </c>
      <c r="AU2506" s="198">
        <v>0.27272727299999999</v>
      </c>
      <c r="AV2506" s="6">
        <v>0</v>
      </c>
      <c r="AW2506" s="198">
        <v>0.38356000000000001</v>
      </c>
      <c r="BO2506" s="198"/>
      <c r="BP2506" s="354">
        <f t="shared" si="235"/>
        <v>286.26000028625998</v>
      </c>
      <c r="BQ2506" s="354">
        <f t="shared" si="236"/>
        <v>0</v>
      </c>
      <c r="BR2506" s="354">
        <f t="shared" si="237"/>
        <v>12912.209867200001</v>
      </c>
      <c r="CG2506" s="198"/>
      <c r="CH2506">
        <f>(Transest!$J$14/HexExtSoy!$K$4)</f>
        <v>0.20257267294641951</v>
      </c>
      <c r="CI2506">
        <f>(HydroProcOil!$K$14/HexExtSoy!$K$4)</f>
        <v>0.10977777777777777</v>
      </c>
      <c r="CJ2506">
        <f>(StarchFerm!$K$24/StarchFerm!$K$4)</f>
        <v>0.33157302630665886</v>
      </c>
      <c r="CY2506" s="198"/>
      <c r="CZ2506">
        <f>BP2506*CH2506*1000*LCI!$E$93</f>
        <v>2189064.1164400512</v>
      </c>
      <c r="DA2506">
        <f>BQ2506*CI2506*1000*(LCI!$E$99)</f>
        <v>0</v>
      </c>
      <c r="DB2506">
        <f>BR2506*CJ2506*1000*(LCI!$E$96)</f>
        <v>115382126.52820483</v>
      </c>
    </row>
    <row r="2507" spans="1:106" x14ac:dyDescent="0.25">
      <c r="A2507" s="197">
        <v>48019</v>
      </c>
      <c r="B2507" s="197" t="s">
        <v>2127</v>
      </c>
      <c r="C2507" s="197" t="s">
        <v>2135</v>
      </c>
      <c r="D2507" s="197">
        <v>-99.248593200000002</v>
      </c>
      <c r="E2507" s="197">
        <v>29.73367</v>
      </c>
      <c r="F2507">
        <v>0</v>
      </c>
      <c r="G2507">
        <f t="shared" si="238"/>
        <v>0</v>
      </c>
      <c r="H2507" s="198">
        <v>0</v>
      </c>
      <c r="Q2507" s="221">
        <f>(Q5592*10000)*TEA!$M$15*10^-6</f>
        <v>58.823892235349994</v>
      </c>
      <c r="R2507" s="221">
        <f>(R5592*10000)*TEA!$O$15*10^-6</f>
        <v>58.823892235349994</v>
      </c>
      <c r="AA2507">
        <f t="shared" si="234"/>
        <v>1</v>
      </c>
      <c r="AB2507" s="197">
        <v>48019</v>
      </c>
      <c r="AC2507" s="197">
        <v>0</v>
      </c>
      <c r="AD2507" s="197">
        <f t="shared" si="239"/>
        <v>0</v>
      </c>
      <c r="AE2507" s="197">
        <v>0</v>
      </c>
      <c r="AJ2507">
        <v>0</v>
      </c>
      <c r="AK2507">
        <v>0</v>
      </c>
      <c r="AU2507" s="198">
        <v>0.27272727299999999</v>
      </c>
      <c r="AV2507" s="6">
        <v>0</v>
      </c>
      <c r="AW2507" s="198">
        <v>0.38356000000000001</v>
      </c>
      <c r="BO2507" s="198"/>
      <c r="BP2507" s="354">
        <f t="shared" si="235"/>
        <v>0</v>
      </c>
      <c r="BQ2507" s="354">
        <f t="shared" si="236"/>
        <v>0</v>
      </c>
      <c r="BR2507" s="354">
        <f t="shared" si="237"/>
        <v>0</v>
      </c>
      <c r="CG2507" s="198"/>
      <c r="CH2507">
        <f>(Transest!$J$14/HexExtSoy!$K$4)</f>
        <v>0.20257267294641951</v>
      </c>
      <c r="CI2507">
        <f>(HydroProcOil!$K$14/HexExtSoy!$K$4)</f>
        <v>0.10977777777777777</v>
      </c>
      <c r="CJ2507">
        <f>(StarchFerm!$K$24/StarchFerm!$K$4)</f>
        <v>0.33157302630665886</v>
      </c>
      <c r="CY2507" s="198"/>
      <c r="CZ2507">
        <f>BP2507*CH2507*1000*LCI!$E$93</f>
        <v>0</v>
      </c>
      <c r="DA2507">
        <f>BQ2507*CI2507*1000*(LCI!$E$99)</f>
        <v>0</v>
      </c>
      <c r="DB2507">
        <f>BR2507*CJ2507*1000*(LCI!$E$96)</f>
        <v>0</v>
      </c>
    </row>
    <row r="2508" spans="1:106" x14ac:dyDescent="0.25">
      <c r="A2508" s="197">
        <v>48021</v>
      </c>
      <c r="B2508" s="197" t="s">
        <v>2127</v>
      </c>
      <c r="C2508" s="197" t="s">
        <v>2136</v>
      </c>
      <c r="D2508" s="197">
        <v>-97.318504599999997</v>
      </c>
      <c r="E2508" s="197">
        <v>30.09958</v>
      </c>
      <c r="F2508">
        <v>0</v>
      </c>
      <c r="G2508">
        <f t="shared" si="238"/>
        <v>0</v>
      </c>
      <c r="H2508" s="198">
        <v>0</v>
      </c>
      <c r="Q2508" s="221">
        <f>(Q5593*10000)*TEA!$M$15*10^-6</f>
        <v>59.4793028538</v>
      </c>
      <c r="R2508" s="221">
        <f>(R5593*10000)*TEA!$O$15*10^-6</f>
        <v>59.4793028538</v>
      </c>
      <c r="AA2508">
        <f t="shared" si="234"/>
        <v>1</v>
      </c>
      <c r="AB2508" s="197">
        <v>48021</v>
      </c>
      <c r="AC2508" s="197">
        <v>0</v>
      </c>
      <c r="AD2508" s="197">
        <f t="shared" si="239"/>
        <v>0</v>
      </c>
      <c r="AE2508" s="197">
        <v>0</v>
      </c>
      <c r="AJ2508">
        <v>0</v>
      </c>
      <c r="AK2508">
        <v>0</v>
      </c>
      <c r="AU2508" s="198">
        <v>0.27272727299999999</v>
      </c>
      <c r="AV2508" s="6">
        <v>0</v>
      </c>
      <c r="AW2508" s="198">
        <v>0.38356000000000001</v>
      </c>
      <c r="BO2508" s="198"/>
      <c r="BP2508" s="354">
        <f t="shared" si="235"/>
        <v>0</v>
      </c>
      <c r="BQ2508" s="354">
        <f t="shared" si="236"/>
        <v>0</v>
      </c>
      <c r="BR2508" s="354">
        <f t="shared" si="237"/>
        <v>0</v>
      </c>
      <c r="CG2508" s="198"/>
      <c r="CH2508">
        <f>(Transest!$J$14/HexExtSoy!$K$4)</f>
        <v>0.20257267294641951</v>
      </c>
      <c r="CI2508">
        <f>(HydroProcOil!$K$14/HexExtSoy!$K$4)</f>
        <v>0.10977777777777777</v>
      </c>
      <c r="CJ2508">
        <f>(StarchFerm!$K$24/StarchFerm!$K$4)</f>
        <v>0.33157302630665886</v>
      </c>
      <c r="CY2508" s="198"/>
      <c r="CZ2508">
        <f>BP2508*CH2508*1000*LCI!$E$93</f>
        <v>0</v>
      </c>
      <c r="DA2508">
        <f>BQ2508*CI2508*1000*(LCI!$E$99)</f>
        <v>0</v>
      </c>
      <c r="DB2508">
        <f>BR2508*CJ2508*1000*(LCI!$E$96)</f>
        <v>0</v>
      </c>
    </row>
    <row r="2509" spans="1:106" x14ac:dyDescent="0.25">
      <c r="A2509" s="197">
        <v>48023</v>
      </c>
      <c r="B2509" s="197" t="s">
        <v>2127</v>
      </c>
      <c r="C2509" s="197" t="s">
        <v>2137</v>
      </c>
      <c r="D2509" s="197">
        <v>-99.210187199999993</v>
      </c>
      <c r="E2509" s="197">
        <v>33.609119999999997</v>
      </c>
      <c r="F2509">
        <v>0</v>
      </c>
      <c r="G2509">
        <f t="shared" si="238"/>
        <v>0</v>
      </c>
      <c r="H2509" s="198">
        <v>0</v>
      </c>
      <c r="Q2509" s="221">
        <f>(Q5594*10000)*TEA!$M$15*10^-6</f>
        <v>53.818135585650005</v>
      </c>
      <c r="R2509" s="221">
        <f>(R5594*10000)*TEA!$O$15*10^-6</f>
        <v>53.818135585650005</v>
      </c>
      <c r="AA2509">
        <f t="shared" si="234"/>
        <v>1</v>
      </c>
      <c r="AB2509" s="197">
        <v>48023</v>
      </c>
      <c r="AC2509" s="197">
        <v>0</v>
      </c>
      <c r="AD2509" s="197">
        <f t="shared" si="239"/>
        <v>0</v>
      </c>
      <c r="AE2509" s="197">
        <v>0</v>
      </c>
      <c r="AJ2509">
        <v>0</v>
      </c>
      <c r="AK2509">
        <v>0</v>
      </c>
      <c r="AU2509" s="198">
        <v>0.27272727299999999</v>
      </c>
      <c r="AV2509" s="6">
        <v>0</v>
      </c>
      <c r="AW2509" s="198">
        <v>0.38356000000000001</v>
      </c>
      <c r="BO2509" s="198"/>
      <c r="BP2509" s="354">
        <f t="shared" si="235"/>
        <v>0</v>
      </c>
      <c r="BQ2509" s="354">
        <f t="shared" si="236"/>
        <v>0</v>
      </c>
      <c r="BR2509" s="354">
        <f t="shared" si="237"/>
        <v>0</v>
      </c>
      <c r="CG2509" s="198"/>
      <c r="CH2509">
        <f>(Transest!$J$14/HexExtSoy!$K$4)</f>
        <v>0.20257267294641951</v>
      </c>
      <c r="CI2509">
        <f>(HydroProcOil!$K$14/HexExtSoy!$K$4)</f>
        <v>0.10977777777777777</v>
      </c>
      <c r="CJ2509">
        <f>(StarchFerm!$K$24/StarchFerm!$K$4)</f>
        <v>0.33157302630665886</v>
      </c>
      <c r="CY2509" s="198"/>
      <c r="CZ2509">
        <f>BP2509*CH2509*1000*LCI!$E$93</f>
        <v>0</v>
      </c>
      <c r="DA2509">
        <f>BQ2509*CI2509*1000*(LCI!$E$99)</f>
        <v>0</v>
      </c>
      <c r="DB2509">
        <f>BR2509*CJ2509*1000*(LCI!$E$96)</f>
        <v>0</v>
      </c>
    </row>
    <row r="2510" spans="1:106" x14ac:dyDescent="0.25">
      <c r="A2510" s="197">
        <v>48025</v>
      </c>
      <c r="B2510" s="197" t="s">
        <v>2127</v>
      </c>
      <c r="C2510" s="197" t="s">
        <v>2138</v>
      </c>
      <c r="D2510" s="197">
        <v>-97.742721900000006</v>
      </c>
      <c r="E2510" s="197">
        <v>28.41994</v>
      </c>
      <c r="F2510">
        <v>0</v>
      </c>
      <c r="G2510">
        <f t="shared" si="238"/>
        <v>0</v>
      </c>
      <c r="H2510" s="198">
        <v>6.91</v>
      </c>
      <c r="Q2510" s="221">
        <f>(Q5595*10000)*TEA!$M$15*10^-6</f>
        <v>60.940548806850003</v>
      </c>
      <c r="R2510" s="221">
        <f>(R5595*10000)*TEA!$O$15*10^-6</f>
        <v>60.940548806850003</v>
      </c>
      <c r="AA2510">
        <f t="shared" si="234"/>
        <v>1</v>
      </c>
      <c r="AB2510" s="197">
        <v>48025</v>
      </c>
      <c r="AC2510" s="197">
        <v>0</v>
      </c>
      <c r="AD2510" s="197">
        <f t="shared" si="239"/>
        <v>0</v>
      </c>
      <c r="AE2510" s="197">
        <v>4045</v>
      </c>
      <c r="AJ2510">
        <v>0</v>
      </c>
      <c r="AK2510">
        <v>0</v>
      </c>
      <c r="AU2510" s="198">
        <v>0.27272727299999999</v>
      </c>
      <c r="AV2510" s="6">
        <v>0</v>
      </c>
      <c r="AW2510" s="198">
        <v>0.38356000000000001</v>
      </c>
      <c r="BO2510" s="198"/>
      <c r="BP2510" s="354">
        <f t="shared" si="235"/>
        <v>0</v>
      </c>
      <c r="BQ2510" s="354">
        <f t="shared" si="236"/>
        <v>0</v>
      </c>
      <c r="BR2510" s="354">
        <f t="shared" si="237"/>
        <v>10720.866382</v>
      </c>
      <c r="CG2510" s="198"/>
      <c r="CH2510">
        <f>(Transest!$J$14/HexExtSoy!$K$4)</f>
        <v>0.20257267294641951</v>
      </c>
      <c r="CI2510">
        <f>(HydroProcOil!$K$14/HexExtSoy!$K$4)</f>
        <v>0.10977777777777777</v>
      </c>
      <c r="CJ2510">
        <f>(StarchFerm!$K$24/StarchFerm!$K$4)</f>
        <v>0.33157302630665886</v>
      </c>
      <c r="CY2510" s="198"/>
      <c r="CZ2510">
        <f>BP2510*CH2510*1000*LCI!$E$93</f>
        <v>0</v>
      </c>
      <c r="DA2510">
        <f>BQ2510*CI2510*1000*(LCI!$E$99)</f>
        <v>0</v>
      </c>
      <c r="DB2510">
        <f>BR2510*CJ2510*1000*(LCI!$E$96)</f>
        <v>95800515.488999188</v>
      </c>
    </row>
    <row r="2511" spans="1:106" x14ac:dyDescent="0.25">
      <c r="A2511" s="197">
        <v>48027</v>
      </c>
      <c r="B2511" s="197" t="s">
        <v>2127</v>
      </c>
      <c r="C2511" s="197" t="s">
        <v>1275</v>
      </c>
      <c r="D2511" s="197">
        <v>-97.484127900000004</v>
      </c>
      <c r="E2511" s="197">
        <v>31.04025</v>
      </c>
      <c r="F2511">
        <v>0</v>
      </c>
      <c r="G2511">
        <f t="shared" si="238"/>
        <v>0</v>
      </c>
      <c r="H2511" s="198">
        <v>6.78</v>
      </c>
      <c r="Q2511" s="221">
        <f>(Q5596*10000)*TEA!$M$15*10^-6</f>
        <v>57.477303951299994</v>
      </c>
      <c r="R2511" s="221">
        <f>(R5596*10000)*TEA!$O$15*10^-6</f>
        <v>57.477303951299994</v>
      </c>
      <c r="AA2511">
        <f t="shared" si="234"/>
        <v>1</v>
      </c>
      <c r="AB2511" s="197">
        <v>48027</v>
      </c>
      <c r="AC2511" s="197">
        <v>0</v>
      </c>
      <c r="AD2511" s="197">
        <f t="shared" si="239"/>
        <v>0</v>
      </c>
      <c r="AE2511" s="197">
        <v>27280</v>
      </c>
      <c r="AJ2511">
        <v>0</v>
      </c>
      <c r="AK2511">
        <v>0</v>
      </c>
      <c r="AU2511" s="198">
        <v>0.27272727299999999</v>
      </c>
      <c r="AV2511" s="6">
        <v>0</v>
      </c>
      <c r="AW2511" s="198">
        <v>0.38356000000000001</v>
      </c>
      <c r="BO2511" s="198"/>
      <c r="BP2511" s="354">
        <f t="shared" si="235"/>
        <v>0</v>
      </c>
      <c r="BQ2511" s="354">
        <f t="shared" si="236"/>
        <v>0</v>
      </c>
      <c r="BR2511" s="354">
        <f t="shared" si="237"/>
        <v>70942.643903999997</v>
      </c>
      <c r="CG2511" s="198"/>
      <c r="CH2511">
        <f>(Transest!$J$14/HexExtSoy!$K$4)</f>
        <v>0.20257267294641951</v>
      </c>
      <c r="CI2511">
        <f>(HydroProcOil!$K$14/HexExtSoy!$K$4)</f>
        <v>0.10977777777777777</v>
      </c>
      <c r="CJ2511">
        <f>(StarchFerm!$K$24/StarchFerm!$K$4)</f>
        <v>0.33157302630665886</v>
      </c>
      <c r="CY2511" s="198"/>
      <c r="CZ2511">
        <f>BP2511*CH2511*1000*LCI!$E$93</f>
        <v>0</v>
      </c>
      <c r="DA2511">
        <f>BQ2511*CI2511*1000*(LCI!$E$99)</f>
        <v>0</v>
      </c>
      <c r="DB2511">
        <f>BR2511*CJ2511*1000*(LCI!$E$96)</f>
        <v>633935879.24634063</v>
      </c>
    </row>
    <row r="2512" spans="1:106" x14ac:dyDescent="0.25">
      <c r="A2512" s="197">
        <v>48029</v>
      </c>
      <c r="B2512" s="197" t="s">
        <v>2127</v>
      </c>
      <c r="C2512" s="197" t="s">
        <v>2139</v>
      </c>
      <c r="D2512" s="197">
        <v>-98.525472500000006</v>
      </c>
      <c r="E2512" s="197">
        <v>29.45111</v>
      </c>
      <c r="F2512">
        <v>0</v>
      </c>
      <c r="G2512">
        <f t="shared" si="238"/>
        <v>0</v>
      </c>
      <c r="H2512" s="198">
        <v>4.7300000000000004</v>
      </c>
      <c r="Q2512" s="221">
        <f>(Q5597*10000)*TEA!$M$15*10^-6</f>
        <v>59.526662238899995</v>
      </c>
      <c r="R2512" s="221">
        <f>(R5597*10000)*TEA!$O$15*10^-6</f>
        <v>59.526662238899995</v>
      </c>
      <c r="AA2512">
        <f t="shared" si="234"/>
        <v>1</v>
      </c>
      <c r="AB2512" s="197">
        <v>48029</v>
      </c>
      <c r="AC2512" s="197">
        <v>0</v>
      </c>
      <c r="AD2512" s="197">
        <f t="shared" si="239"/>
        <v>0</v>
      </c>
      <c r="AE2512" s="197">
        <v>3573</v>
      </c>
      <c r="AJ2512">
        <v>0</v>
      </c>
      <c r="AK2512">
        <v>0</v>
      </c>
      <c r="AU2512" s="198">
        <v>0.27272727299999999</v>
      </c>
      <c r="AV2512" s="6">
        <v>0</v>
      </c>
      <c r="AW2512" s="198">
        <v>0.38356000000000001</v>
      </c>
      <c r="BO2512" s="198"/>
      <c r="BP2512" s="354">
        <f t="shared" si="235"/>
        <v>0</v>
      </c>
      <c r="BQ2512" s="354">
        <f t="shared" si="236"/>
        <v>0</v>
      </c>
      <c r="BR2512" s="354">
        <f t="shared" si="237"/>
        <v>6482.2752324000003</v>
      </c>
      <c r="CG2512" s="198"/>
      <c r="CH2512">
        <f>(Transest!$J$14/HexExtSoy!$K$4)</f>
        <v>0.20257267294641951</v>
      </c>
      <c r="CI2512">
        <f>(HydroProcOil!$K$14/HexExtSoy!$K$4)</f>
        <v>0.10977777777777777</v>
      </c>
      <c r="CJ2512">
        <f>(StarchFerm!$K$24/StarchFerm!$K$4)</f>
        <v>0.33157302630665886</v>
      </c>
      <c r="CY2512" s="198"/>
      <c r="CZ2512">
        <f>BP2512*CH2512*1000*LCI!$E$93</f>
        <v>0</v>
      </c>
      <c r="DA2512">
        <f>BQ2512*CI2512*1000*(LCI!$E$99)</f>
        <v>0</v>
      </c>
      <c r="DB2512">
        <f>BR2512*CJ2512*1000*(LCI!$E$96)</f>
        <v>57924918.255500369</v>
      </c>
    </row>
    <row r="2513" spans="1:106" x14ac:dyDescent="0.25">
      <c r="A2513" s="197">
        <v>48031</v>
      </c>
      <c r="B2513" s="197" t="s">
        <v>2127</v>
      </c>
      <c r="C2513" s="197" t="s">
        <v>2140</v>
      </c>
      <c r="D2513" s="197">
        <v>-98.393631799999994</v>
      </c>
      <c r="E2513" s="197">
        <v>30.267379999999999</v>
      </c>
      <c r="F2513">
        <v>0</v>
      </c>
      <c r="G2513">
        <f t="shared" si="238"/>
        <v>0</v>
      </c>
      <c r="H2513" s="198">
        <v>0</v>
      </c>
      <c r="Q2513" s="221">
        <f>(Q5598*10000)*TEA!$M$15*10^-6</f>
        <v>58.579537674599997</v>
      </c>
      <c r="R2513" s="221">
        <f>(R5598*10000)*TEA!$O$15*10^-6</f>
        <v>58.579537674599997</v>
      </c>
      <c r="AA2513">
        <f t="shared" si="234"/>
        <v>1</v>
      </c>
      <c r="AB2513" s="197">
        <v>48031</v>
      </c>
      <c r="AC2513" s="197">
        <v>0</v>
      </c>
      <c r="AD2513" s="197">
        <f t="shared" si="239"/>
        <v>0</v>
      </c>
      <c r="AE2513" s="197">
        <v>0</v>
      </c>
      <c r="AJ2513">
        <v>0</v>
      </c>
      <c r="AK2513">
        <v>0</v>
      </c>
      <c r="AU2513" s="198">
        <v>0.27272727299999999</v>
      </c>
      <c r="AV2513" s="6">
        <v>0</v>
      </c>
      <c r="AW2513" s="198">
        <v>0.38356000000000001</v>
      </c>
      <c r="BO2513" s="198"/>
      <c r="BP2513" s="354">
        <f t="shared" si="235"/>
        <v>0</v>
      </c>
      <c r="BQ2513" s="354">
        <f t="shared" si="236"/>
        <v>0</v>
      </c>
      <c r="BR2513" s="354">
        <f t="shared" si="237"/>
        <v>0</v>
      </c>
      <c r="CG2513" s="198"/>
      <c r="CH2513">
        <f>(Transest!$J$14/HexExtSoy!$K$4)</f>
        <v>0.20257267294641951</v>
      </c>
      <c r="CI2513">
        <f>(HydroProcOil!$K$14/HexExtSoy!$K$4)</f>
        <v>0.10977777777777777</v>
      </c>
      <c r="CJ2513">
        <f>(StarchFerm!$K$24/StarchFerm!$K$4)</f>
        <v>0.33157302630665886</v>
      </c>
      <c r="CY2513" s="198"/>
      <c r="CZ2513">
        <f>BP2513*CH2513*1000*LCI!$E$93</f>
        <v>0</v>
      </c>
      <c r="DA2513">
        <f>BQ2513*CI2513*1000*(LCI!$E$99)</f>
        <v>0</v>
      </c>
      <c r="DB2513">
        <f>BR2513*CJ2513*1000*(LCI!$E$96)</f>
        <v>0</v>
      </c>
    </row>
    <row r="2514" spans="1:106" x14ac:dyDescent="0.25">
      <c r="A2514" s="197">
        <v>48033</v>
      </c>
      <c r="B2514" s="197" t="s">
        <v>2127</v>
      </c>
      <c r="C2514" s="197" t="s">
        <v>2141</v>
      </c>
      <c r="D2514" s="197">
        <v>-101.442218</v>
      </c>
      <c r="E2514" s="197">
        <v>32.738689999999998</v>
      </c>
      <c r="F2514">
        <v>0</v>
      </c>
      <c r="G2514">
        <f t="shared" si="238"/>
        <v>0</v>
      </c>
      <c r="H2514" s="198">
        <v>0</v>
      </c>
      <c r="Q2514" s="221">
        <f>(Q5599*10000)*TEA!$M$15*10^-6</f>
        <v>54.634924851299999</v>
      </c>
      <c r="R2514" s="221">
        <f>(R5599*10000)*TEA!$O$15*10^-6</f>
        <v>54.634924851299999</v>
      </c>
      <c r="AA2514">
        <f t="shared" si="234"/>
        <v>1</v>
      </c>
      <c r="AB2514" s="197">
        <v>48033</v>
      </c>
      <c r="AC2514" s="197">
        <v>0</v>
      </c>
      <c r="AD2514" s="197">
        <f t="shared" si="239"/>
        <v>0</v>
      </c>
      <c r="AE2514" s="197">
        <v>0</v>
      </c>
      <c r="AJ2514">
        <v>0</v>
      </c>
      <c r="AK2514">
        <v>0</v>
      </c>
      <c r="AU2514" s="198">
        <v>0.27272727299999999</v>
      </c>
      <c r="AV2514" s="6">
        <v>0</v>
      </c>
      <c r="AW2514" s="198">
        <v>0.38356000000000001</v>
      </c>
      <c r="BO2514" s="198"/>
      <c r="BP2514" s="354">
        <f t="shared" si="235"/>
        <v>0</v>
      </c>
      <c r="BQ2514" s="354">
        <f t="shared" si="236"/>
        <v>0</v>
      </c>
      <c r="BR2514" s="354">
        <f t="shared" si="237"/>
        <v>0</v>
      </c>
      <c r="CG2514" s="198"/>
      <c r="CH2514">
        <f>(Transest!$J$14/HexExtSoy!$K$4)</f>
        <v>0.20257267294641951</v>
      </c>
      <c r="CI2514">
        <f>(HydroProcOil!$K$14/HexExtSoy!$K$4)</f>
        <v>0.10977777777777777</v>
      </c>
      <c r="CJ2514">
        <f>(StarchFerm!$K$24/StarchFerm!$K$4)</f>
        <v>0.33157302630665886</v>
      </c>
      <c r="CY2514" s="198"/>
      <c r="CZ2514">
        <f>BP2514*CH2514*1000*LCI!$E$93</f>
        <v>0</v>
      </c>
      <c r="DA2514">
        <f>BQ2514*CI2514*1000*(LCI!$E$99)</f>
        <v>0</v>
      </c>
      <c r="DB2514">
        <f>BR2514*CJ2514*1000*(LCI!$E$96)</f>
        <v>0</v>
      </c>
    </row>
    <row r="2515" spans="1:106" x14ac:dyDescent="0.25">
      <c r="A2515" s="197">
        <v>48035</v>
      </c>
      <c r="B2515" s="197" t="s">
        <v>2127</v>
      </c>
      <c r="C2515" s="197" t="s">
        <v>2142</v>
      </c>
      <c r="D2515" s="197">
        <v>-97.636350300000004</v>
      </c>
      <c r="E2515" s="197">
        <v>31.90446</v>
      </c>
      <c r="F2515">
        <v>0</v>
      </c>
      <c r="G2515">
        <f t="shared" si="238"/>
        <v>0</v>
      </c>
      <c r="H2515" s="198">
        <v>4.6900000000000004</v>
      </c>
      <c r="Q2515" s="221">
        <f>(Q5600*10000)*TEA!$M$15*10^-6</f>
        <v>56.25940452390001</v>
      </c>
      <c r="R2515" s="221">
        <f>(R5600*10000)*TEA!$O$15*10^-6</f>
        <v>56.25940452390001</v>
      </c>
      <c r="AA2515">
        <f t="shared" si="234"/>
        <v>1</v>
      </c>
      <c r="AB2515" s="197">
        <v>48035</v>
      </c>
      <c r="AC2515" s="197">
        <v>0</v>
      </c>
      <c r="AD2515" s="197">
        <f t="shared" si="239"/>
        <v>0</v>
      </c>
      <c r="AE2515" s="197">
        <v>1605</v>
      </c>
      <c r="AJ2515">
        <v>0</v>
      </c>
      <c r="AK2515">
        <v>0</v>
      </c>
      <c r="AU2515" s="198">
        <v>0.27272727299999999</v>
      </c>
      <c r="AV2515" s="6">
        <v>0</v>
      </c>
      <c r="AW2515" s="198">
        <v>0.38356000000000001</v>
      </c>
      <c r="BO2515" s="198"/>
      <c r="BP2515" s="354">
        <f t="shared" si="235"/>
        <v>0</v>
      </c>
      <c r="BQ2515" s="354">
        <f t="shared" si="236"/>
        <v>0</v>
      </c>
      <c r="BR2515" s="354">
        <f t="shared" si="237"/>
        <v>2887.2287220000003</v>
      </c>
      <c r="CG2515" s="198"/>
      <c r="CH2515">
        <f>(Transest!$J$14/HexExtSoy!$K$4)</f>
        <v>0.20257267294641951</v>
      </c>
      <c r="CI2515">
        <f>(HydroProcOil!$K$14/HexExtSoy!$K$4)</f>
        <v>0.10977777777777777</v>
      </c>
      <c r="CJ2515">
        <f>(StarchFerm!$K$24/StarchFerm!$K$4)</f>
        <v>0.33157302630665886</v>
      </c>
      <c r="CY2515" s="198"/>
      <c r="CZ2515">
        <f>BP2515*CH2515*1000*LCI!$E$93</f>
        <v>0</v>
      </c>
      <c r="DA2515">
        <f>BQ2515*CI2515*1000*(LCI!$E$99)</f>
        <v>0</v>
      </c>
      <c r="DB2515">
        <f>BR2515*CJ2515*1000*(LCI!$E$96)</f>
        <v>25799967.09656262</v>
      </c>
    </row>
    <row r="2516" spans="1:106" x14ac:dyDescent="0.25">
      <c r="A2516" s="197">
        <v>48037</v>
      </c>
      <c r="B2516" s="197" t="s">
        <v>2127</v>
      </c>
      <c r="C2516" s="197" t="s">
        <v>2143</v>
      </c>
      <c r="D2516" s="197">
        <v>-94.432645800000003</v>
      </c>
      <c r="E2516" s="197">
        <v>33.4724</v>
      </c>
      <c r="F2516">
        <v>2.4</v>
      </c>
      <c r="G2516">
        <f t="shared" si="238"/>
        <v>2.4</v>
      </c>
      <c r="H2516" s="198">
        <v>9.65</v>
      </c>
      <c r="Q2516" s="221">
        <f>(Q5601*10000)*TEA!$M$15*10^-6</f>
        <v>53.962228792799998</v>
      </c>
      <c r="R2516" s="221">
        <f>(R5601*10000)*TEA!$O$15*10^-6</f>
        <v>53.962228792799998</v>
      </c>
      <c r="AA2516">
        <f t="shared" si="234"/>
        <v>1</v>
      </c>
      <c r="AB2516" s="197">
        <v>48037</v>
      </c>
      <c r="AC2516" s="197">
        <v>2495</v>
      </c>
      <c r="AD2516" s="197">
        <f t="shared" si="239"/>
        <v>2495</v>
      </c>
      <c r="AE2516" s="197">
        <v>1346</v>
      </c>
      <c r="AJ2516">
        <v>0</v>
      </c>
      <c r="AK2516">
        <v>0</v>
      </c>
      <c r="AU2516" s="198">
        <v>0.27272727299999999</v>
      </c>
      <c r="AV2516" s="6">
        <v>0</v>
      </c>
      <c r="AW2516" s="198">
        <v>0.38356000000000001</v>
      </c>
      <c r="BO2516" s="198"/>
      <c r="BP2516" s="354">
        <f t="shared" si="235"/>
        <v>1633.090910724</v>
      </c>
      <c r="BQ2516" s="354">
        <f t="shared" si="236"/>
        <v>0</v>
      </c>
      <c r="BR2516" s="354">
        <f t="shared" si="237"/>
        <v>4982.0224840000001</v>
      </c>
      <c r="CG2516" s="198"/>
      <c r="CH2516">
        <f>(Transest!$J$14/HexExtSoy!$K$4)</f>
        <v>0.20257267294641951</v>
      </c>
      <c r="CI2516">
        <f>(HydroProcOil!$K$14/HexExtSoy!$K$4)</f>
        <v>0.10977777777777777</v>
      </c>
      <c r="CJ2516">
        <f>(StarchFerm!$K$24/StarchFerm!$K$4)</f>
        <v>0.33157302630665886</v>
      </c>
      <c r="CY2516" s="198"/>
      <c r="CZ2516">
        <f>BP2516*CH2516*1000*LCI!$E$93</f>
        <v>12488439.558357336</v>
      </c>
      <c r="DA2516">
        <f>BQ2516*CI2516*1000*(LCI!$E$99)</f>
        <v>0</v>
      </c>
      <c r="DB2516">
        <f>BR2516*CJ2516*1000*(LCI!$E$96)</f>
        <v>44518820.13438046</v>
      </c>
    </row>
    <row r="2517" spans="1:106" x14ac:dyDescent="0.25">
      <c r="A2517" s="197">
        <v>48039</v>
      </c>
      <c r="B2517" s="197" t="s">
        <v>2127</v>
      </c>
      <c r="C2517" s="197" t="s">
        <v>2144</v>
      </c>
      <c r="D2517" s="197">
        <v>-95.466805399999998</v>
      </c>
      <c r="E2517" s="197">
        <v>29.214659999999999</v>
      </c>
      <c r="F2517">
        <v>2.83</v>
      </c>
      <c r="G2517">
        <f t="shared" si="238"/>
        <v>2.83</v>
      </c>
      <c r="H2517" s="198">
        <v>6.84</v>
      </c>
      <c r="Q2517" s="221">
        <f>(Q5602*10000)*TEA!$M$15*10^-6</f>
        <v>63.946421404199995</v>
      </c>
      <c r="R2517" s="221">
        <f>(R5602*10000)*TEA!$O$15*10^-6</f>
        <v>63.946421404199995</v>
      </c>
      <c r="AA2517">
        <f t="shared" si="234"/>
        <v>1</v>
      </c>
      <c r="AB2517" s="197">
        <v>48039</v>
      </c>
      <c r="AC2517" s="197">
        <v>3016</v>
      </c>
      <c r="AD2517" s="197">
        <f t="shared" si="239"/>
        <v>3016</v>
      </c>
      <c r="AE2517" s="197">
        <v>5080</v>
      </c>
      <c r="AJ2517">
        <v>0</v>
      </c>
      <c r="AK2517">
        <v>0</v>
      </c>
      <c r="AU2517" s="198">
        <v>0.27272727299999999</v>
      </c>
      <c r="AV2517" s="6">
        <v>0</v>
      </c>
      <c r="AW2517" s="198">
        <v>0.38356000000000001</v>
      </c>
      <c r="BO2517" s="198"/>
      <c r="BP2517" s="354">
        <f t="shared" si="235"/>
        <v>2327.80363869144</v>
      </c>
      <c r="BQ2517" s="354">
        <f t="shared" si="236"/>
        <v>0</v>
      </c>
      <c r="BR2517" s="354">
        <f t="shared" si="237"/>
        <v>13327.636031999999</v>
      </c>
      <c r="CG2517" s="198"/>
      <c r="CH2517">
        <f>(Transest!$J$14/HexExtSoy!$K$4)</f>
        <v>0.20257267294641951</v>
      </c>
      <c r="CI2517">
        <f>(HydroProcOil!$K$14/HexExtSoy!$K$4)</f>
        <v>0.10977777777777777</v>
      </c>
      <c r="CJ2517">
        <f>(StarchFerm!$K$24/StarchFerm!$K$4)</f>
        <v>0.33157302630665886</v>
      </c>
      <c r="CY2517" s="198"/>
      <c r="CZ2517">
        <f>BP2517*CH2517*1000*LCI!$E$93</f>
        <v>17800990.04570077</v>
      </c>
      <c r="DA2517">
        <f>BQ2517*CI2517*1000*(LCI!$E$99)</f>
        <v>0</v>
      </c>
      <c r="DB2517">
        <f>BR2517*CJ2517*1000*(LCI!$E$96)</f>
        <v>119094330.31075336</v>
      </c>
    </row>
    <row r="2518" spans="1:106" x14ac:dyDescent="0.25">
      <c r="A2518" s="197">
        <v>48041</v>
      </c>
      <c r="B2518" s="197" t="s">
        <v>2127</v>
      </c>
      <c r="C2518" s="197" t="s">
        <v>2145</v>
      </c>
      <c r="D2518" s="197">
        <v>-96.310826000000006</v>
      </c>
      <c r="E2518" s="197">
        <v>30.66255</v>
      </c>
      <c r="F2518">
        <v>0</v>
      </c>
      <c r="G2518">
        <f t="shared" si="238"/>
        <v>0</v>
      </c>
      <c r="H2518" s="198">
        <v>8.89</v>
      </c>
      <c r="Q2518" s="221">
        <f>(Q5603*10000)*TEA!$M$15*10^-6</f>
        <v>59.385266608049996</v>
      </c>
      <c r="R2518" s="221">
        <f>(R5603*10000)*TEA!$O$15*10^-6</f>
        <v>59.385266608049996</v>
      </c>
      <c r="AA2518">
        <f t="shared" si="234"/>
        <v>1</v>
      </c>
      <c r="AB2518" s="197">
        <v>48041</v>
      </c>
      <c r="AC2518" s="197">
        <v>0</v>
      </c>
      <c r="AD2518" s="197">
        <f t="shared" si="239"/>
        <v>0</v>
      </c>
      <c r="AE2518" s="197">
        <v>724</v>
      </c>
      <c r="AJ2518">
        <v>0</v>
      </c>
      <c r="AK2518">
        <v>0</v>
      </c>
      <c r="AU2518" s="198">
        <v>0.27272727299999999</v>
      </c>
      <c r="AV2518" s="6">
        <v>0</v>
      </c>
      <c r="AW2518" s="198">
        <v>0.38356000000000001</v>
      </c>
      <c r="BO2518" s="198"/>
      <c r="BP2518" s="354">
        <f t="shared" si="235"/>
        <v>0</v>
      </c>
      <c r="BQ2518" s="354">
        <f t="shared" si="236"/>
        <v>0</v>
      </c>
      <c r="BR2518" s="354">
        <f t="shared" si="237"/>
        <v>2468.7302416000002</v>
      </c>
      <c r="CG2518" s="198"/>
      <c r="CH2518">
        <f>(Transest!$J$14/HexExtSoy!$K$4)</f>
        <v>0.20257267294641951</v>
      </c>
      <c r="CI2518">
        <f>(HydroProcOil!$K$14/HexExtSoy!$K$4)</f>
        <v>0.10977777777777777</v>
      </c>
      <c r="CJ2518">
        <f>(StarchFerm!$K$24/StarchFerm!$K$4)</f>
        <v>0.33157302630665886</v>
      </c>
      <c r="CY2518" s="198"/>
      <c r="CZ2518">
        <f>BP2518*CH2518*1000*LCI!$E$93</f>
        <v>0</v>
      </c>
      <c r="DA2518">
        <f>BQ2518*CI2518*1000*(LCI!$E$99)</f>
        <v>0</v>
      </c>
      <c r="DB2518">
        <f>BR2518*CJ2518*1000*(LCI!$E$96)</f>
        <v>22060309.430369087</v>
      </c>
    </row>
    <row r="2519" spans="1:106" x14ac:dyDescent="0.25">
      <c r="A2519" s="197">
        <v>48043</v>
      </c>
      <c r="B2519" s="197" t="s">
        <v>2127</v>
      </c>
      <c r="C2519" s="197" t="s">
        <v>2146</v>
      </c>
      <c r="D2519" s="197">
        <v>-103.25317699999999</v>
      </c>
      <c r="E2519" s="197">
        <v>29.805050000000001</v>
      </c>
      <c r="F2519">
        <v>0</v>
      </c>
      <c r="G2519">
        <f t="shared" si="238"/>
        <v>0</v>
      </c>
      <c r="H2519" s="198">
        <v>0</v>
      </c>
      <c r="Q2519" s="221">
        <f>(Q5604*10000)*TEA!$M$15*10^-6</f>
        <v>57.486278374199998</v>
      </c>
      <c r="R2519" s="221">
        <f>(R5604*10000)*TEA!$O$15*10^-6</f>
        <v>57.486278374199998</v>
      </c>
      <c r="AA2519">
        <f t="shared" si="234"/>
        <v>1</v>
      </c>
      <c r="AB2519" s="197">
        <v>48043</v>
      </c>
      <c r="AC2519" s="197">
        <v>0</v>
      </c>
      <c r="AD2519" s="197">
        <f t="shared" si="239"/>
        <v>0</v>
      </c>
      <c r="AE2519" s="197">
        <v>0</v>
      </c>
      <c r="AJ2519">
        <v>0</v>
      </c>
      <c r="AK2519">
        <v>0</v>
      </c>
      <c r="AU2519" s="198">
        <v>0.27272727299999999</v>
      </c>
      <c r="AV2519" s="6">
        <v>0</v>
      </c>
      <c r="AW2519" s="198">
        <v>0.38356000000000001</v>
      </c>
      <c r="BO2519" s="198"/>
      <c r="BP2519" s="354">
        <f t="shared" si="235"/>
        <v>0</v>
      </c>
      <c r="BQ2519" s="354">
        <f t="shared" si="236"/>
        <v>0</v>
      </c>
      <c r="BR2519" s="354">
        <f t="shared" si="237"/>
        <v>0</v>
      </c>
      <c r="CG2519" s="198"/>
      <c r="CH2519">
        <f>(Transest!$J$14/HexExtSoy!$K$4)</f>
        <v>0.20257267294641951</v>
      </c>
      <c r="CI2519">
        <f>(HydroProcOil!$K$14/HexExtSoy!$K$4)</f>
        <v>0.10977777777777777</v>
      </c>
      <c r="CJ2519">
        <f>(StarchFerm!$K$24/StarchFerm!$K$4)</f>
        <v>0.33157302630665886</v>
      </c>
      <c r="CY2519" s="198"/>
      <c r="CZ2519">
        <f>BP2519*CH2519*1000*LCI!$E$93</f>
        <v>0</v>
      </c>
      <c r="DA2519">
        <f>BQ2519*CI2519*1000*(LCI!$E$99)</f>
        <v>0</v>
      </c>
      <c r="DB2519">
        <f>BR2519*CJ2519*1000*(LCI!$E$96)</f>
        <v>0</v>
      </c>
    </row>
    <row r="2520" spans="1:106" x14ac:dyDescent="0.25">
      <c r="A2520" s="197">
        <v>48045</v>
      </c>
      <c r="B2520" s="197" t="s">
        <v>2127</v>
      </c>
      <c r="C2520" s="197" t="s">
        <v>2147</v>
      </c>
      <c r="D2520" s="197">
        <v>-101.218054</v>
      </c>
      <c r="E2520" s="197">
        <v>34.52825</v>
      </c>
      <c r="F2520">
        <v>0</v>
      </c>
      <c r="G2520">
        <f t="shared" si="238"/>
        <v>0</v>
      </c>
      <c r="H2520" s="198">
        <v>0</v>
      </c>
      <c r="Q2520" s="221">
        <f>(Q5605*10000)*TEA!$M$15*10^-6</f>
        <v>51.023309291549992</v>
      </c>
      <c r="R2520" s="221">
        <f>(R5605*10000)*TEA!$O$15*10^-6</f>
        <v>51.023309291549992</v>
      </c>
      <c r="AA2520">
        <f t="shared" si="234"/>
        <v>1</v>
      </c>
      <c r="AB2520" s="197">
        <v>48045</v>
      </c>
      <c r="AC2520" s="197">
        <v>0</v>
      </c>
      <c r="AD2520" s="197">
        <f t="shared" si="239"/>
        <v>0</v>
      </c>
      <c r="AE2520" s="197">
        <v>0</v>
      </c>
      <c r="AJ2520">
        <v>0</v>
      </c>
      <c r="AK2520">
        <v>0</v>
      </c>
      <c r="AU2520" s="198">
        <v>0.27272727299999999</v>
      </c>
      <c r="AV2520" s="6">
        <v>0</v>
      </c>
      <c r="AW2520" s="198">
        <v>0.38356000000000001</v>
      </c>
      <c r="BO2520" s="198"/>
      <c r="BP2520" s="354">
        <f t="shared" si="235"/>
        <v>0</v>
      </c>
      <c r="BQ2520" s="354">
        <f t="shared" si="236"/>
        <v>0</v>
      </c>
      <c r="BR2520" s="354">
        <f t="shared" si="237"/>
        <v>0</v>
      </c>
      <c r="CG2520" s="198"/>
      <c r="CH2520">
        <f>(Transest!$J$14/HexExtSoy!$K$4)</f>
        <v>0.20257267294641951</v>
      </c>
      <c r="CI2520">
        <f>(HydroProcOil!$K$14/HexExtSoy!$K$4)</f>
        <v>0.10977777777777777</v>
      </c>
      <c r="CJ2520">
        <f>(StarchFerm!$K$24/StarchFerm!$K$4)</f>
        <v>0.33157302630665886</v>
      </c>
      <c r="CY2520" s="198"/>
      <c r="CZ2520">
        <f>BP2520*CH2520*1000*LCI!$E$93</f>
        <v>0</v>
      </c>
      <c r="DA2520">
        <f>BQ2520*CI2520*1000*(LCI!$E$99)</f>
        <v>0</v>
      </c>
      <c r="DB2520">
        <f>BR2520*CJ2520*1000*(LCI!$E$96)</f>
        <v>0</v>
      </c>
    </row>
    <row r="2521" spans="1:106" x14ac:dyDescent="0.25">
      <c r="A2521" s="197">
        <v>48047</v>
      </c>
      <c r="B2521" s="197" t="s">
        <v>2127</v>
      </c>
      <c r="C2521" s="197" t="s">
        <v>922</v>
      </c>
      <c r="D2521" s="197">
        <v>-98.224515699999998</v>
      </c>
      <c r="E2521" s="197">
        <v>27.03885</v>
      </c>
      <c r="F2521">
        <v>0</v>
      </c>
      <c r="G2521">
        <f t="shared" si="238"/>
        <v>0</v>
      </c>
      <c r="H2521" s="198">
        <v>0</v>
      </c>
      <c r="Q2521" s="221">
        <f>(Q5606*10000)*TEA!$M$15*10^-6</f>
        <v>60.594865234650001</v>
      </c>
      <c r="R2521" s="221">
        <f>(R5606*10000)*TEA!$O$15*10^-6</f>
        <v>60.594865234650001</v>
      </c>
      <c r="AA2521">
        <f t="shared" si="234"/>
        <v>1</v>
      </c>
      <c r="AB2521" s="197">
        <v>48047</v>
      </c>
      <c r="AC2521" s="197">
        <v>0</v>
      </c>
      <c r="AD2521" s="197">
        <f t="shared" si="239"/>
        <v>0</v>
      </c>
      <c r="AE2521" s="197">
        <v>0</v>
      </c>
      <c r="AJ2521">
        <v>0</v>
      </c>
      <c r="AK2521">
        <v>0</v>
      </c>
      <c r="AU2521" s="198">
        <v>0.27272727299999999</v>
      </c>
      <c r="AV2521" s="6">
        <v>0</v>
      </c>
      <c r="AW2521" s="198">
        <v>0.38356000000000001</v>
      </c>
      <c r="BO2521" s="198"/>
      <c r="BP2521" s="354">
        <f t="shared" si="235"/>
        <v>0</v>
      </c>
      <c r="BQ2521" s="354">
        <f t="shared" si="236"/>
        <v>0</v>
      </c>
      <c r="BR2521" s="354">
        <f t="shared" si="237"/>
        <v>0</v>
      </c>
      <c r="CG2521" s="198"/>
      <c r="CH2521">
        <f>(Transest!$J$14/HexExtSoy!$K$4)</f>
        <v>0.20257267294641951</v>
      </c>
      <c r="CI2521">
        <f>(HydroProcOil!$K$14/HexExtSoy!$K$4)</f>
        <v>0.10977777777777777</v>
      </c>
      <c r="CJ2521">
        <f>(StarchFerm!$K$24/StarchFerm!$K$4)</f>
        <v>0.33157302630665886</v>
      </c>
      <c r="CY2521" s="198"/>
      <c r="CZ2521">
        <f>BP2521*CH2521*1000*LCI!$E$93</f>
        <v>0</v>
      </c>
      <c r="DA2521">
        <f>BQ2521*CI2521*1000*(LCI!$E$99)</f>
        <v>0</v>
      </c>
      <c r="DB2521">
        <f>BR2521*CJ2521*1000*(LCI!$E$96)</f>
        <v>0</v>
      </c>
    </row>
    <row r="2522" spans="1:106" x14ac:dyDescent="0.25">
      <c r="A2522" s="197">
        <v>48049</v>
      </c>
      <c r="B2522" s="197" t="s">
        <v>2127</v>
      </c>
      <c r="C2522" s="197" t="s">
        <v>1063</v>
      </c>
      <c r="D2522" s="197">
        <v>-98.999530500000006</v>
      </c>
      <c r="E2522" s="197">
        <v>31.78078</v>
      </c>
      <c r="F2522">
        <v>0</v>
      </c>
      <c r="G2522">
        <f t="shared" si="238"/>
        <v>0</v>
      </c>
      <c r="H2522" s="198">
        <v>0</v>
      </c>
      <c r="Q2522" s="221">
        <f>(Q5607*10000)*TEA!$M$15*10^-6</f>
        <v>56.466254436749992</v>
      </c>
      <c r="R2522" s="221">
        <f>(R5607*10000)*TEA!$O$15*10^-6</f>
        <v>56.466254436749992</v>
      </c>
      <c r="AA2522">
        <f t="shared" si="234"/>
        <v>1</v>
      </c>
      <c r="AB2522" s="197">
        <v>48049</v>
      </c>
      <c r="AC2522" s="197">
        <v>0</v>
      </c>
      <c r="AD2522" s="197">
        <f t="shared" si="239"/>
        <v>0</v>
      </c>
      <c r="AE2522" s="197">
        <v>0</v>
      </c>
      <c r="AJ2522">
        <v>0</v>
      </c>
      <c r="AK2522">
        <v>0</v>
      </c>
      <c r="AU2522" s="198">
        <v>0.27272727299999999</v>
      </c>
      <c r="AV2522" s="6">
        <v>0</v>
      </c>
      <c r="AW2522" s="198">
        <v>0.38356000000000001</v>
      </c>
      <c r="BO2522" s="198"/>
      <c r="BP2522" s="354">
        <f t="shared" si="235"/>
        <v>0</v>
      </c>
      <c r="BQ2522" s="354">
        <f t="shared" si="236"/>
        <v>0</v>
      </c>
      <c r="BR2522" s="354">
        <f t="shared" si="237"/>
        <v>0</v>
      </c>
      <c r="CG2522" s="198"/>
      <c r="CH2522">
        <f>(Transest!$J$14/HexExtSoy!$K$4)</f>
        <v>0.20257267294641951</v>
      </c>
      <c r="CI2522">
        <f>(HydroProcOil!$K$14/HexExtSoy!$K$4)</f>
        <v>0.10977777777777777</v>
      </c>
      <c r="CJ2522">
        <f>(StarchFerm!$K$24/StarchFerm!$K$4)</f>
        <v>0.33157302630665886</v>
      </c>
      <c r="CY2522" s="198"/>
      <c r="CZ2522">
        <f>BP2522*CH2522*1000*LCI!$E$93</f>
        <v>0</v>
      </c>
      <c r="DA2522">
        <f>BQ2522*CI2522*1000*(LCI!$E$99)</f>
        <v>0</v>
      </c>
      <c r="DB2522">
        <f>BR2522*CJ2522*1000*(LCI!$E$96)</f>
        <v>0</v>
      </c>
    </row>
    <row r="2523" spans="1:106" x14ac:dyDescent="0.25">
      <c r="A2523" s="197">
        <v>48051</v>
      </c>
      <c r="B2523" s="197" t="s">
        <v>2127</v>
      </c>
      <c r="C2523" s="197" t="s">
        <v>2148</v>
      </c>
      <c r="D2523" s="197">
        <v>-96.622868199999999</v>
      </c>
      <c r="E2523" s="197">
        <v>30.493880000000001</v>
      </c>
      <c r="F2523">
        <v>3.18</v>
      </c>
      <c r="G2523">
        <f t="shared" si="238"/>
        <v>3.18</v>
      </c>
      <c r="H2523" s="198">
        <v>7.31</v>
      </c>
      <c r="Q2523" s="221">
        <f>(Q5608*10000)*TEA!$M$15*10^-6</f>
        <v>59.431111181099993</v>
      </c>
      <c r="R2523" s="221">
        <f>(R5608*10000)*TEA!$O$15*10^-6</f>
        <v>59.431111181099993</v>
      </c>
      <c r="AA2523">
        <f t="shared" ref="AA2523:AA2586" si="240">IF(AB2523=A2523,1,0)</f>
        <v>1</v>
      </c>
      <c r="AB2523" s="197">
        <v>48051</v>
      </c>
      <c r="AC2523" s="197">
        <v>424</v>
      </c>
      <c r="AD2523" s="197">
        <f t="shared" si="239"/>
        <v>424</v>
      </c>
      <c r="AE2523" s="197">
        <v>3488</v>
      </c>
      <c r="AJ2523">
        <v>0</v>
      </c>
      <c r="AK2523">
        <v>0</v>
      </c>
      <c r="AU2523" s="198">
        <v>0.27272727299999999</v>
      </c>
      <c r="AV2523" s="6">
        <v>0</v>
      </c>
      <c r="AW2523" s="198">
        <v>0.38356000000000001</v>
      </c>
      <c r="BO2523" s="198"/>
      <c r="BP2523" s="354">
        <f t="shared" si="235"/>
        <v>367.72363673136005</v>
      </c>
      <c r="BQ2523" s="354">
        <f t="shared" si="236"/>
        <v>0</v>
      </c>
      <c r="BR2523" s="354">
        <f t="shared" si="237"/>
        <v>9779.7367168000001</v>
      </c>
      <c r="CG2523" s="198"/>
      <c r="CH2523">
        <f>(Transest!$J$14/HexExtSoy!$K$4)</f>
        <v>0.20257267294641951</v>
      </c>
      <c r="CI2523">
        <f>(HydroProcOil!$K$14/HexExtSoy!$K$4)</f>
        <v>0.10977777777777777</v>
      </c>
      <c r="CJ2523">
        <f>(StarchFerm!$K$24/StarchFerm!$K$4)</f>
        <v>0.33157302630665886</v>
      </c>
      <c r="CY2523" s="198"/>
      <c r="CZ2523">
        <f>BP2523*CH2523*1000*LCI!$E$93</f>
        <v>2812026.1899339291</v>
      </c>
      <c r="DA2523">
        <f>BQ2523*CI2523*1000*(LCI!$E$99)</f>
        <v>0</v>
      </c>
      <c r="DB2523">
        <f>BR2523*CJ2523*1000*(LCI!$E$96)</f>
        <v>87390681.446152955</v>
      </c>
    </row>
    <row r="2524" spans="1:106" x14ac:dyDescent="0.25">
      <c r="A2524" s="197">
        <v>48053</v>
      </c>
      <c r="B2524" s="197" t="s">
        <v>2127</v>
      </c>
      <c r="C2524" s="197" t="s">
        <v>2149</v>
      </c>
      <c r="D2524" s="197">
        <v>-98.184556999999998</v>
      </c>
      <c r="E2524" s="197">
        <v>30.78453</v>
      </c>
      <c r="F2524">
        <v>0</v>
      </c>
      <c r="G2524">
        <f t="shared" si="238"/>
        <v>0</v>
      </c>
      <c r="H2524" s="198">
        <v>0</v>
      </c>
      <c r="Q2524" s="221">
        <f>(Q5609*10000)*TEA!$M$15*10^-6</f>
        <v>57.840895865250005</v>
      </c>
      <c r="R2524" s="221">
        <f>(R5609*10000)*TEA!$O$15*10^-6</f>
        <v>57.840895865250005</v>
      </c>
      <c r="AA2524">
        <f t="shared" si="240"/>
        <v>1</v>
      </c>
      <c r="AB2524" s="197">
        <v>48053</v>
      </c>
      <c r="AC2524" s="197">
        <v>0</v>
      </c>
      <c r="AD2524" s="197">
        <f t="shared" si="239"/>
        <v>0</v>
      </c>
      <c r="AE2524" s="197">
        <v>0</v>
      </c>
      <c r="AJ2524">
        <v>0</v>
      </c>
      <c r="AK2524">
        <v>0</v>
      </c>
      <c r="AU2524" s="198">
        <v>0.27272727299999999</v>
      </c>
      <c r="AV2524" s="6">
        <v>0</v>
      </c>
      <c r="AW2524" s="198">
        <v>0.38356000000000001</v>
      </c>
      <c r="BO2524" s="198"/>
      <c r="BP2524" s="354">
        <f t="shared" si="235"/>
        <v>0</v>
      </c>
      <c r="BQ2524" s="354">
        <f t="shared" si="236"/>
        <v>0</v>
      </c>
      <c r="BR2524" s="354">
        <f t="shared" si="237"/>
        <v>0</v>
      </c>
      <c r="CG2524" s="198"/>
      <c r="CH2524">
        <f>(Transest!$J$14/HexExtSoy!$K$4)</f>
        <v>0.20257267294641951</v>
      </c>
      <c r="CI2524">
        <f>(HydroProcOil!$K$14/HexExtSoy!$K$4)</f>
        <v>0.10977777777777777</v>
      </c>
      <c r="CJ2524">
        <f>(StarchFerm!$K$24/StarchFerm!$K$4)</f>
        <v>0.33157302630665886</v>
      </c>
      <c r="CY2524" s="198"/>
      <c r="CZ2524">
        <f>BP2524*CH2524*1000*LCI!$E$93</f>
        <v>0</v>
      </c>
      <c r="DA2524">
        <f>BQ2524*CI2524*1000*(LCI!$E$99)</f>
        <v>0</v>
      </c>
      <c r="DB2524">
        <f>BR2524*CJ2524*1000*(LCI!$E$96)</f>
        <v>0</v>
      </c>
    </row>
    <row r="2525" spans="1:106" x14ac:dyDescent="0.25">
      <c r="A2525" s="197">
        <v>48055</v>
      </c>
      <c r="B2525" s="197" t="s">
        <v>2127</v>
      </c>
      <c r="C2525" s="197" t="s">
        <v>1282</v>
      </c>
      <c r="D2525" s="197">
        <v>-97.624288100000001</v>
      </c>
      <c r="E2525" s="197">
        <v>29.841390000000001</v>
      </c>
      <c r="F2525">
        <v>0</v>
      </c>
      <c r="G2525">
        <f t="shared" si="238"/>
        <v>0</v>
      </c>
      <c r="H2525" s="198">
        <v>6.13</v>
      </c>
      <c r="Q2525" s="221">
        <f>(Q5610*10000)*TEA!$M$15*10^-6</f>
        <v>59.645556572399997</v>
      </c>
      <c r="R2525" s="221">
        <f>(R5610*10000)*TEA!$O$15*10^-6</f>
        <v>59.645556572399997</v>
      </c>
      <c r="AA2525">
        <f t="shared" si="240"/>
        <v>1</v>
      </c>
      <c r="AB2525" s="197">
        <v>48055</v>
      </c>
      <c r="AC2525" s="197">
        <v>0</v>
      </c>
      <c r="AD2525" s="197">
        <f t="shared" si="239"/>
        <v>0</v>
      </c>
      <c r="AE2525" s="197">
        <v>7051</v>
      </c>
      <c r="AJ2525">
        <v>0</v>
      </c>
      <c r="AK2525">
        <v>0</v>
      </c>
      <c r="AU2525" s="198">
        <v>0.27272727299999999</v>
      </c>
      <c r="AV2525" s="6">
        <v>0</v>
      </c>
      <c r="AW2525" s="198">
        <v>0.38356000000000001</v>
      </c>
      <c r="BO2525" s="198"/>
      <c r="BP2525" s="354">
        <f t="shared" si="235"/>
        <v>0</v>
      </c>
      <c r="BQ2525" s="354">
        <f t="shared" si="236"/>
        <v>0</v>
      </c>
      <c r="BR2525" s="354">
        <f t="shared" si="237"/>
        <v>16578.471962799998</v>
      </c>
      <c r="CG2525" s="198"/>
      <c r="CH2525">
        <f>(Transest!$J$14/HexExtSoy!$K$4)</f>
        <v>0.20257267294641951</v>
      </c>
      <c r="CI2525">
        <f>(HydroProcOil!$K$14/HexExtSoy!$K$4)</f>
        <v>0.10977777777777777</v>
      </c>
      <c r="CJ2525">
        <f>(StarchFerm!$K$24/StarchFerm!$K$4)</f>
        <v>0.33157302630665886</v>
      </c>
      <c r="CY2525" s="198"/>
      <c r="CZ2525">
        <f>BP2525*CH2525*1000*LCI!$E$93</f>
        <v>0</v>
      </c>
      <c r="DA2525">
        <f>BQ2525*CI2525*1000*(LCI!$E$99)</f>
        <v>0</v>
      </c>
      <c r="DB2525">
        <f>BR2525*CJ2525*1000*(LCI!$E$96)</f>
        <v>148143452.54062134</v>
      </c>
    </row>
    <row r="2526" spans="1:106" x14ac:dyDescent="0.25">
      <c r="A2526" s="197">
        <v>48057</v>
      </c>
      <c r="B2526" s="197" t="s">
        <v>2127</v>
      </c>
      <c r="C2526" s="197" t="s">
        <v>599</v>
      </c>
      <c r="D2526" s="197">
        <v>-96.694045700000004</v>
      </c>
      <c r="E2526" s="197">
        <v>28.52403</v>
      </c>
      <c r="F2526">
        <v>2.14</v>
      </c>
      <c r="G2526">
        <f t="shared" si="238"/>
        <v>2.14</v>
      </c>
      <c r="H2526" s="198">
        <v>7.79</v>
      </c>
      <c r="Q2526" s="221">
        <f>(Q5611*10000)*TEA!$M$15*10^-6</f>
        <v>62.184754481399992</v>
      </c>
      <c r="R2526" s="221">
        <f>(R5611*10000)*TEA!$O$15*10^-6</f>
        <v>62.184754481399992</v>
      </c>
      <c r="AA2526">
        <f t="shared" si="240"/>
        <v>1</v>
      </c>
      <c r="AB2526" s="197">
        <v>48057</v>
      </c>
      <c r="AC2526" s="197">
        <v>644</v>
      </c>
      <c r="AD2526" s="197">
        <f t="shared" si="239"/>
        <v>644</v>
      </c>
      <c r="AE2526" s="197">
        <v>4977</v>
      </c>
      <c r="AJ2526">
        <v>0</v>
      </c>
      <c r="AK2526">
        <v>0</v>
      </c>
      <c r="AU2526" s="198">
        <v>0.27272727299999999</v>
      </c>
      <c r="AV2526" s="6">
        <v>0</v>
      </c>
      <c r="AW2526" s="198">
        <v>0.38356000000000001</v>
      </c>
      <c r="BO2526" s="198"/>
      <c r="BP2526" s="354">
        <f t="shared" si="235"/>
        <v>375.86181855768001</v>
      </c>
      <c r="BQ2526" s="354">
        <f t="shared" si="236"/>
        <v>0</v>
      </c>
      <c r="BR2526" s="354">
        <f t="shared" si="237"/>
        <v>14870.939554800001</v>
      </c>
      <c r="CG2526" s="198"/>
      <c r="CH2526">
        <f>(Transest!$J$14/HexExtSoy!$K$4)</f>
        <v>0.20257267294641951</v>
      </c>
      <c r="CI2526">
        <f>(HydroProcOil!$K$14/HexExtSoy!$K$4)</f>
        <v>0.10977777777777777</v>
      </c>
      <c r="CJ2526">
        <f>(StarchFerm!$K$24/StarchFerm!$K$4)</f>
        <v>0.33157302630665886</v>
      </c>
      <c r="CY2526" s="198"/>
      <c r="CZ2526">
        <f>BP2526*CH2526*1000*LCI!$E$93</f>
        <v>2874259.8299508598</v>
      </c>
      <c r="DA2526">
        <f>BQ2526*CI2526*1000*(LCI!$E$99)</f>
        <v>0</v>
      </c>
      <c r="DB2526">
        <f>BR2526*CJ2526*1000*(LCI!$E$96)</f>
        <v>132885125.54801731</v>
      </c>
    </row>
    <row r="2527" spans="1:106" x14ac:dyDescent="0.25">
      <c r="A2527" s="197">
        <v>48059</v>
      </c>
      <c r="B2527" s="197" t="s">
        <v>2127</v>
      </c>
      <c r="C2527" s="197" t="s">
        <v>2150</v>
      </c>
      <c r="D2527" s="197">
        <v>-99.372370500000002</v>
      </c>
      <c r="E2527" s="197">
        <v>32.297220000000003</v>
      </c>
      <c r="F2527">
        <v>0</v>
      </c>
      <c r="G2527">
        <f t="shared" si="238"/>
        <v>0</v>
      </c>
      <c r="H2527" s="198">
        <v>0</v>
      </c>
      <c r="Q2527" s="221">
        <f>(Q5612*10000)*TEA!$M$15*10^-6</f>
        <v>55.711656134099997</v>
      </c>
      <c r="R2527" s="221">
        <f>(R5612*10000)*TEA!$O$15*10^-6</f>
        <v>55.711656134099997</v>
      </c>
      <c r="AA2527">
        <f t="shared" si="240"/>
        <v>1</v>
      </c>
      <c r="AB2527" s="197">
        <v>48059</v>
      </c>
      <c r="AC2527" s="197">
        <v>0</v>
      </c>
      <c r="AD2527" s="197">
        <f t="shared" si="239"/>
        <v>0</v>
      </c>
      <c r="AE2527" s="197">
        <v>0</v>
      </c>
      <c r="AJ2527">
        <v>0</v>
      </c>
      <c r="AK2527">
        <v>0</v>
      </c>
      <c r="AU2527" s="198">
        <v>0.27272727299999999</v>
      </c>
      <c r="AV2527" s="6">
        <v>0</v>
      </c>
      <c r="AW2527" s="198">
        <v>0.38356000000000001</v>
      </c>
      <c r="BO2527" s="198"/>
      <c r="BP2527" s="354">
        <f t="shared" si="235"/>
        <v>0</v>
      </c>
      <c r="BQ2527" s="354">
        <f t="shared" si="236"/>
        <v>0</v>
      </c>
      <c r="BR2527" s="354">
        <f t="shared" si="237"/>
        <v>0</v>
      </c>
      <c r="CG2527" s="198"/>
      <c r="CH2527">
        <f>(Transest!$J$14/HexExtSoy!$K$4)</f>
        <v>0.20257267294641951</v>
      </c>
      <c r="CI2527">
        <f>(HydroProcOil!$K$14/HexExtSoy!$K$4)</f>
        <v>0.10977777777777777</v>
      </c>
      <c r="CJ2527">
        <f>(StarchFerm!$K$24/StarchFerm!$K$4)</f>
        <v>0.33157302630665886</v>
      </c>
      <c r="CY2527" s="198"/>
      <c r="CZ2527">
        <f>BP2527*CH2527*1000*LCI!$E$93</f>
        <v>0</v>
      </c>
      <c r="DA2527">
        <f>BQ2527*CI2527*1000*(LCI!$E$99)</f>
        <v>0</v>
      </c>
      <c r="DB2527">
        <f>BR2527*CJ2527*1000*(LCI!$E$96)</f>
        <v>0</v>
      </c>
    </row>
    <row r="2528" spans="1:106" x14ac:dyDescent="0.25">
      <c r="A2528" s="197">
        <v>48061</v>
      </c>
      <c r="B2528" s="197" t="s">
        <v>2127</v>
      </c>
      <c r="C2528" s="197" t="s">
        <v>2004</v>
      </c>
      <c r="D2528" s="197">
        <v>-97.546559299999998</v>
      </c>
      <c r="E2528" s="197">
        <v>26.151579999999999</v>
      </c>
      <c r="F2528">
        <v>0</v>
      </c>
      <c r="G2528">
        <f t="shared" si="238"/>
        <v>0</v>
      </c>
      <c r="H2528" s="198">
        <v>7.16</v>
      </c>
      <c r="Q2528" s="221">
        <f>(Q5613*10000)*TEA!$M$15*10^-6</f>
        <v>60.919653348899985</v>
      </c>
      <c r="R2528" s="221">
        <f>(R5613*10000)*TEA!$O$15*10^-6</f>
        <v>60.919653348899985</v>
      </c>
      <c r="AA2528">
        <f t="shared" si="240"/>
        <v>1</v>
      </c>
      <c r="AB2528" s="197">
        <v>48061</v>
      </c>
      <c r="AC2528" s="197">
        <v>0</v>
      </c>
      <c r="AD2528" s="197">
        <f t="shared" si="239"/>
        <v>0</v>
      </c>
      <c r="AE2528" s="197">
        <v>11992</v>
      </c>
      <c r="AJ2528">
        <v>0</v>
      </c>
      <c r="AK2528">
        <v>0</v>
      </c>
      <c r="AU2528" s="198">
        <v>0.27272727299999999</v>
      </c>
      <c r="AV2528" s="6">
        <v>0</v>
      </c>
      <c r="AW2528" s="198">
        <v>0.38356000000000001</v>
      </c>
      <c r="BO2528" s="198"/>
      <c r="BP2528" s="354">
        <f t="shared" si="235"/>
        <v>0</v>
      </c>
      <c r="BQ2528" s="354">
        <f t="shared" si="236"/>
        <v>0</v>
      </c>
      <c r="BR2528" s="354">
        <f t="shared" si="237"/>
        <v>32933.504883200003</v>
      </c>
      <c r="CG2528" s="198"/>
      <c r="CH2528">
        <f>(Transest!$J$14/HexExtSoy!$K$4)</f>
        <v>0.20257267294641951</v>
      </c>
      <c r="CI2528">
        <f>(HydroProcOil!$K$14/HexExtSoy!$K$4)</f>
        <v>0.10977777777777777</v>
      </c>
      <c r="CJ2528">
        <f>(StarchFerm!$K$24/StarchFerm!$K$4)</f>
        <v>0.33157302630665886</v>
      </c>
      <c r="CY2528" s="198"/>
      <c r="CZ2528">
        <f>BP2528*CH2528*1000*LCI!$E$93</f>
        <v>0</v>
      </c>
      <c r="DA2528">
        <f>BQ2528*CI2528*1000*(LCI!$E$99)</f>
        <v>0</v>
      </c>
      <c r="DB2528">
        <f>BR2528*CJ2528*1000*(LCI!$E$96)</f>
        <v>294290277.69315892</v>
      </c>
    </row>
    <row r="2529" spans="1:106" x14ac:dyDescent="0.25">
      <c r="A2529" s="197">
        <v>48063</v>
      </c>
      <c r="B2529" s="197" t="s">
        <v>2127</v>
      </c>
      <c r="C2529" s="197" t="s">
        <v>2151</v>
      </c>
      <c r="D2529" s="197">
        <v>-94.983929599999996</v>
      </c>
      <c r="E2529" s="197">
        <v>33.004179999999998</v>
      </c>
      <c r="F2529">
        <v>0</v>
      </c>
      <c r="G2529">
        <f t="shared" si="238"/>
        <v>0</v>
      </c>
      <c r="H2529" s="198">
        <v>0</v>
      </c>
      <c r="Q2529" s="221">
        <f>(Q5614*10000)*TEA!$M$15*10^-6</f>
        <v>54.766226268449998</v>
      </c>
      <c r="R2529" s="221">
        <f>(R5614*10000)*TEA!$O$15*10^-6</f>
        <v>54.766226268449998</v>
      </c>
      <c r="AA2529">
        <f t="shared" si="240"/>
        <v>1</v>
      </c>
      <c r="AB2529" s="197">
        <v>48063</v>
      </c>
      <c r="AC2529" s="197">
        <v>0</v>
      </c>
      <c r="AD2529" s="197">
        <f t="shared" si="239"/>
        <v>0</v>
      </c>
      <c r="AE2529" s="197">
        <v>0</v>
      </c>
      <c r="AJ2529">
        <v>0</v>
      </c>
      <c r="AK2529">
        <v>0</v>
      </c>
      <c r="AU2529" s="198">
        <v>0.27272727299999999</v>
      </c>
      <c r="AV2529" s="6">
        <v>0</v>
      </c>
      <c r="AW2529" s="198">
        <v>0.38356000000000001</v>
      </c>
      <c r="BO2529" s="198"/>
      <c r="BP2529" s="354">
        <f t="shared" si="235"/>
        <v>0</v>
      </c>
      <c r="BQ2529" s="354">
        <f t="shared" si="236"/>
        <v>0</v>
      </c>
      <c r="BR2529" s="354">
        <f t="shared" si="237"/>
        <v>0</v>
      </c>
      <c r="CG2529" s="198"/>
      <c r="CH2529">
        <f>(Transest!$J$14/HexExtSoy!$K$4)</f>
        <v>0.20257267294641951</v>
      </c>
      <c r="CI2529">
        <f>(HydroProcOil!$K$14/HexExtSoy!$K$4)</f>
        <v>0.10977777777777777</v>
      </c>
      <c r="CJ2529">
        <f>(StarchFerm!$K$24/StarchFerm!$K$4)</f>
        <v>0.33157302630665886</v>
      </c>
      <c r="CY2529" s="198"/>
      <c r="CZ2529">
        <f>BP2529*CH2529*1000*LCI!$E$93</f>
        <v>0</v>
      </c>
      <c r="DA2529">
        <f>BQ2529*CI2529*1000*(LCI!$E$99)</f>
        <v>0</v>
      </c>
      <c r="DB2529">
        <f>BR2529*CJ2529*1000*(LCI!$E$96)</f>
        <v>0</v>
      </c>
    </row>
    <row r="2530" spans="1:106" x14ac:dyDescent="0.25">
      <c r="A2530" s="197">
        <v>48065</v>
      </c>
      <c r="B2530" s="197" t="s">
        <v>2127</v>
      </c>
      <c r="C2530" s="197" t="s">
        <v>2152</v>
      </c>
      <c r="D2530" s="197">
        <v>-101.349912</v>
      </c>
      <c r="E2530" s="197">
        <v>35.398760000000003</v>
      </c>
      <c r="F2530">
        <v>3.2</v>
      </c>
      <c r="G2530">
        <f t="shared" si="238"/>
        <v>3.2</v>
      </c>
      <c r="H2530" s="198">
        <v>10.64</v>
      </c>
      <c r="Q2530" s="221">
        <f>(Q5615*10000)*TEA!$M$15*10^-6</f>
        <v>48.859210224449996</v>
      </c>
      <c r="R2530" s="221">
        <f>(R5615*10000)*TEA!$O$15*10^-6</f>
        <v>48.859210224449996</v>
      </c>
      <c r="AA2530">
        <f t="shared" si="240"/>
        <v>1</v>
      </c>
      <c r="AB2530" s="197">
        <v>48065</v>
      </c>
      <c r="AC2530" s="197">
        <v>701</v>
      </c>
      <c r="AD2530" s="197">
        <f t="shared" si="239"/>
        <v>701</v>
      </c>
      <c r="AE2530" s="197">
        <v>12266</v>
      </c>
      <c r="AJ2530">
        <v>0</v>
      </c>
      <c r="AK2530">
        <v>0</v>
      </c>
      <c r="AU2530" s="198">
        <v>0.27272727299999999</v>
      </c>
      <c r="AV2530" s="6">
        <v>0</v>
      </c>
      <c r="AW2530" s="198">
        <v>0.38356000000000001</v>
      </c>
      <c r="BO2530" s="198"/>
      <c r="BP2530" s="354">
        <f t="shared" si="235"/>
        <v>611.78181879360011</v>
      </c>
      <c r="BQ2530" s="354">
        <f t="shared" si="236"/>
        <v>0</v>
      </c>
      <c r="BR2530" s="354">
        <f t="shared" si="237"/>
        <v>50058.507654400004</v>
      </c>
      <c r="CG2530" s="198"/>
      <c r="CH2530">
        <f>(Transest!$J$14/HexExtSoy!$K$4)</f>
        <v>0.20257267294641951</v>
      </c>
      <c r="CI2530">
        <f>(HydroProcOil!$K$14/HexExtSoy!$K$4)</f>
        <v>0.10977777777777777</v>
      </c>
      <c r="CJ2530">
        <f>(StarchFerm!$K$24/StarchFerm!$K$4)</f>
        <v>0.33157302630665886</v>
      </c>
      <c r="CY2530" s="198"/>
      <c r="CZ2530">
        <f>BP2530*CH2530*1000*LCI!$E$93</f>
        <v>4678368.0055623222</v>
      </c>
      <c r="DA2530">
        <f>BQ2530*CI2530*1000*(LCI!$E$99)</f>
        <v>0</v>
      </c>
      <c r="DB2530">
        <f>BR2530*CJ2530*1000*(LCI!$E$96)</f>
        <v>447317471.09107208</v>
      </c>
    </row>
    <row r="2531" spans="1:106" x14ac:dyDescent="0.25">
      <c r="A2531" s="197">
        <v>48067</v>
      </c>
      <c r="B2531" s="197" t="s">
        <v>2127</v>
      </c>
      <c r="C2531" s="197" t="s">
        <v>1065</v>
      </c>
      <c r="D2531" s="197">
        <v>-94.344507500000006</v>
      </c>
      <c r="E2531" s="197">
        <v>33.103380000000001</v>
      </c>
      <c r="F2531">
        <v>0</v>
      </c>
      <c r="G2531">
        <f t="shared" si="238"/>
        <v>0</v>
      </c>
      <c r="H2531" s="198">
        <v>6.28</v>
      </c>
      <c r="Q2531" s="221">
        <f>(Q5616*10000)*TEA!$M$15*10^-6</f>
        <v>54.571568238900007</v>
      </c>
      <c r="R2531" s="221">
        <f>(R5616*10000)*TEA!$O$15*10^-6</f>
        <v>54.571568238900007</v>
      </c>
      <c r="AA2531">
        <f t="shared" si="240"/>
        <v>1</v>
      </c>
      <c r="AB2531" s="197">
        <v>48067</v>
      </c>
      <c r="AC2531" s="197">
        <v>0</v>
      </c>
      <c r="AD2531" s="197">
        <f t="shared" si="239"/>
        <v>0</v>
      </c>
      <c r="AE2531" s="197">
        <v>2</v>
      </c>
      <c r="AJ2531">
        <v>0</v>
      </c>
      <c r="AK2531">
        <v>0</v>
      </c>
      <c r="AU2531" s="198">
        <v>0.27272727299999999</v>
      </c>
      <c r="AV2531" s="6">
        <v>0</v>
      </c>
      <c r="AW2531" s="198">
        <v>0.38356000000000001</v>
      </c>
      <c r="BO2531" s="198"/>
      <c r="BP2531" s="354">
        <f t="shared" si="235"/>
        <v>0</v>
      </c>
      <c r="BQ2531" s="354">
        <f t="shared" si="236"/>
        <v>0</v>
      </c>
      <c r="BR2531" s="354">
        <f t="shared" si="237"/>
        <v>4.8175136000000007</v>
      </c>
      <c r="CG2531" s="198"/>
      <c r="CH2531">
        <f>(Transest!$J$14/HexExtSoy!$K$4)</f>
        <v>0.20257267294641951</v>
      </c>
      <c r="CI2531">
        <f>(HydroProcOil!$K$14/HexExtSoy!$K$4)</f>
        <v>0.10977777777777777</v>
      </c>
      <c r="CJ2531">
        <f>(StarchFerm!$K$24/StarchFerm!$K$4)</f>
        <v>0.33157302630665886</v>
      </c>
      <c r="CY2531" s="198"/>
      <c r="CZ2531">
        <f>BP2531*CH2531*1000*LCI!$E$93</f>
        <v>0</v>
      </c>
      <c r="DA2531">
        <f>BQ2531*CI2531*1000*(LCI!$E$99)</f>
        <v>0</v>
      </c>
      <c r="DB2531">
        <f>BR2531*CJ2531*1000*(LCI!$E$96)</f>
        <v>43048.786339706872</v>
      </c>
    </row>
    <row r="2532" spans="1:106" x14ac:dyDescent="0.25">
      <c r="A2532" s="197">
        <v>48069</v>
      </c>
      <c r="B2532" s="197" t="s">
        <v>2127</v>
      </c>
      <c r="C2532" s="197" t="s">
        <v>2153</v>
      </c>
      <c r="D2532" s="197">
        <v>-102.27667</v>
      </c>
      <c r="E2532" s="197">
        <v>34.52496</v>
      </c>
      <c r="F2532">
        <v>0</v>
      </c>
      <c r="G2532">
        <f t="shared" si="238"/>
        <v>0</v>
      </c>
      <c r="H2532" s="198">
        <v>11.23</v>
      </c>
      <c r="Q2532" s="221">
        <f>(Q5617*10000)*TEA!$M$15*10^-6</f>
        <v>50.898579056999999</v>
      </c>
      <c r="R2532" s="221">
        <f>(R5617*10000)*TEA!$O$15*10^-6</f>
        <v>50.898579056999999</v>
      </c>
      <c r="AA2532">
        <f t="shared" si="240"/>
        <v>1</v>
      </c>
      <c r="AB2532" s="197">
        <v>48069</v>
      </c>
      <c r="AC2532" s="197">
        <v>0</v>
      </c>
      <c r="AD2532" s="197">
        <f t="shared" si="239"/>
        <v>0</v>
      </c>
      <c r="AE2532" s="197">
        <v>17994</v>
      </c>
      <c r="AJ2532">
        <v>0</v>
      </c>
      <c r="AK2532">
        <v>0</v>
      </c>
      <c r="AU2532" s="198">
        <v>0.27272727299999999</v>
      </c>
      <c r="AV2532" s="6">
        <v>0</v>
      </c>
      <c r="AW2532" s="198">
        <v>0.38356000000000001</v>
      </c>
      <c r="BO2532" s="198"/>
      <c r="BP2532" s="354">
        <f t="shared" si="235"/>
        <v>0</v>
      </c>
      <c r="BQ2532" s="354">
        <f t="shared" si="236"/>
        <v>0</v>
      </c>
      <c r="BR2532" s="354">
        <f t="shared" si="237"/>
        <v>77506.974127199996</v>
      </c>
      <c r="CG2532" s="198"/>
      <c r="CH2532">
        <f>(Transest!$J$14/HexExtSoy!$K$4)</f>
        <v>0.20257267294641951</v>
      </c>
      <c r="CI2532">
        <f>(HydroProcOil!$K$14/HexExtSoy!$K$4)</f>
        <v>0.10977777777777777</v>
      </c>
      <c r="CJ2532">
        <f>(StarchFerm!$K$24/StarchFerm!$K$4)</f>
        <v>0.33157302630665886</v>
      </c>
      <c r="CY2532" s="198"/>
      <c r="CZ2532">
        <f>BP2532*CH2532*1000*LCI!$E$93</f>
        <v>0</v>
      </c>
      <c r="DA2532">
        <f>BQ2532*CI2532*1000*(LCI!$E$99)</f>
        <v>0</v>
      </c>
      <c r="DB2532">
        <f>BR2532*CJ2532*1000*(LCI!$E$96)</f>
        <v>692594032.12458408</v>
      </c>
    </row>
    <row r="2533" spans="1:106" x14ac:dyDescent="0.25">
      <c r="A2533" s="197">
        <v>48071</v>
      </c>
      <c r="B2533" s="197" t="s">
        <v>2127</v>
      </c>
      <c r="C2533" s="197" t="s">
        <v>600</v>
      </c>
      <c r="D2533" s="197">
        <v>-94.608443800000003</v>
      </c>
      <c r="E2533" s="197">
        <v>29.750050000000002</v>
      </c>
      <c r="F2533">
        <v>2.42</v>
      </c>
      <c r="G2533">
        <f t="shared" si="238"/>
        <v>2.42</v>
      </c>
      <c r="H2533" s="198">
        <v>0</v>
      </c>
      <c r="Q2533" s="221">
        <f>(Q5618*10000)*TEA!$M$15*10^-6</f>
        <v>63.263083752449987</v>
      </c>
      <c r="R2533" s="221">
        <f>(R5618*10000)*TEA!$O$15*10^-6</f>
        <v>63.263083752449987</v>
      </c>
      <c r="AA2533">
        <f t="shared" si="240"/>
        <v>1</v>
      </c>
      <c r="AB2533" s="197">
        <v>48071</v>
      </c>
      <c r="AC2533" s="197">
        <v>243</v>
      </c>
      <c r="AD2533" s="197">
        <f t="shared" si="239"/>
        <v>243</v>
      </c>
      <c r="AE2533" s="197">
        <v>0</v>
      </c>
      <c r="AJ2533">
        <v>0</v>
      </c>
      <c r="AK2533">
        <v>0</v>
      </c>
      <c r="AU2533" s="198">
        <v>0.27272727299999999</v>
      </c>
      <c r="AV2533" s="6">
        <v>0</v>
      </c>
      <c r="AW2533" s="198">
        <v>0.38356000000000001</v>
      </c>
      <c r="BO2533" s="198"/>
      <c r="BP2533" s="354">
        <f t="shared" si="235"/>
        <v>160.38000016037998</v>
      </c>
      <c r="BQ2533" s="354">
        <f t="shared" si="236"/>
        <v>0</v>
      </c>
      <c r="BR2533" s="354">
        <f t="shared" si="237"/>
        <v>0</v>
      </c>
      <c r="CG2533" s="198"/>
      <c r="CH2533">
        <f>(Transest!$J$14/HexExtSoy!$K$4)</f>
        <v>0.20257267294641951</v>
      </c>
      <c r="CI2533">
        <f>(HydroProcOil!$K$14/HexExtSoy!$K$4)</f>
        <v>0.10977777777777777</v>
      </c>
      <c r="CJ2533">
        <f>(StarchFerm!$K$24/StarchFerm!$K$4)</f>
        <v>0.33157302630665886</v>
      </c>
      <c r="CY2533" s="198"/>
      <c r="CZ2533">
        <f>BP2533*CH2533*1000*LCI!$E$93</f>
        <v>1226444.8508162349</v>
      </c>
      <c r="DA2533">
        <f>BQ2533*CI2533*1000*(LCI!$E$99)</f>
        <v>0</v>
      </c>
      <c r="DB2533">
        <f>BR2533*CJ2533*1000*(LCI!$E$96)</f>
        <v>0</v>
      </c>
    </row>
    <row r="2534" spans="1:106" x14ac:dyDescent="0.25">
      <c r="A2534" s="197">
        <v>48073</v>
      </c>
      <c r="B2534" s="197" t="s">
        <v>2127</v>
      </c>
      <c r="C2534" s="197" t="s">
        <v>601</v>
      </c>
      <c r="D2534" s="197">
        <v>-95.170255699999998</v>
      </c>
      <c r="E2534" s="197">
        <v>31.854980000000001</v>
      </c>
      <c r="F2534">
        <v>0</v>
      </c>
      <c r="G2534">
        <f t="shared" si="238"/>
        <v>0</v>
      </c>
      <c r="H2534" s="198">
        <v>0</v>
      </c>
      <c r="Q2534" s="221">
        <f>(Q5619*10000)*TEA!$M$15*10^-6</f>
        <v>57.011122834200009</v>
      </c>
      <c r="R2534" s="221">
        <f>(R5619*10000)*TEA!$O$15*10^-6</f>
        <v>57.011122834200009</v>
      </c>
      <c r="AA2534">
        <f t="shared" si="240"/>
        <v>1</v>
      </c>
      <c r="AB2534" s="197">
        <v>48073</v>
      </c>
      <c r="AC2534" s="197">
        <v>0</v>
      </c>
      <c r="AD2534" s="197">
        <f t="shared" si="239"/>
        <v>0</v>
      </c>
      <c r="AE2534" s="197">
        <v>0</v>
      </c>
      <c r="AJ2534">
        <v>0</v>
      </c>
      <c r="AK2534">
        <v>0</v>
      </c>
      <c r="AU2534" s="198">
        <v>0.27272727299999999</v>
      </c>
      <c r="AV2534" s="6">
        <v>0</v>
      </c>
      <c r="AW2534" s="198">
        <v>0.38356000000000001</v>
      </c>
      <c r="BO2534" s="198"/>
      <c r="BP2534" s="354">
        <f t="shared" si="235"/>
        <v>0</v>
      </c>
      <c r="BQ2534" s="354">
        <f t="shared" si="236"/>
        <v>0</v>
      </c>
      <c r="BR2534" s="354">
        <f t="shared" si="237"/>
        <v>0</v>
      </c>
      <c r="CG2534" s="198"/>
      <c r="CH2534">
        <f>(Transest!$J$14/HexExtSoy!$K$4)</f>
        <v>0.20257267294641951</v>
      </c>
      <c r="CI2534">
        <f>(HydroProcOil!$K$14/HexExtSoy!$K$4)</f>
        <v>0.10977777777777777</v>
      </c>
      <c r="CJ2534">
        <f>(StarchFerm!$K$24/StarchFerm!$K$4)</f>
        <v>0.33157302630665886</v>
      </c>
      <c r="CY2534" s="198"/>
      <c r="CZ2534">
        <f>BP2534*CH2534*1000*LCI!$E$93</f>
        <v>0</v>
      </c>
      <c r="DA2534">
        <f>BQ2534*CI2534*1000*(LCI!$E$99)</f>
        <v>0</v>
      </c>
      <c r="DB2534">
        <f>BR2534*CJ2534*1000*(LCI!$E$96)</f>
        <v>0</v>
      </c>
    </row>
    <row r="2535" spans="1:106" x14ac:dyDescent="0.25">
      <c r="A2535" s="197">
        <v>48075</v>
      </c>
      <c r="B2535" s="197" t="s">
        <v>2127</v>
      </c>
      <c r="C2535" s="197" t="s">
        <v>2154</v>
      </c>
      <c r="D2535" s="197">
        <v>-100.204176</v>
      </c>
      <c r="E2535" s="197">
        <v>34.530270000000002</v>
      </c>
      <c r="F2535">
        <v>0</v>
      </c>
      <c r="G2535">
        <f t="shared" si="238"/>
        <v>0</v>
      </c>
      <c r="H2535" s="198">
        <v>0</v>
      </c>
      <c r="Q2535" s="221">
        <f>(Q5620*10000)*TEA!$M$15*10^-6</f>
        <v>51.543719287199991</v>
      </c>
      <c r="R2535" s="221">
        <f>(R5620*10000)*TEA!$O$15*10^-6</f>
        <v>51.543719287199991</v>
      </c>
      <c r="AA2535">
        <f t="shared" si="240"/>
        <v>1</v>
      </c>
      <c r="AB2535" s="197">
        <v>48075</v>
      </c>
      <c r="AC2535" s="197">
        <v>0</v>
      </c>
      <c r="AD2535" s="197">
        <f t="shared" si="239"/>
        <v>0</v>
      </c>
      <c r="AE2535" s="197">
        <v>0</v>
      </c>
      <c r="AJ2535">
        <v>0</v>
      </c>
      <c r="AK2535">
        <v>0</v>
      </c>
      <c r="AU2535" s="198">
        <v>0.27272727299999999</v>
      </c>
      <c r="AV2535" s="6">
        <v>0</v>
      </c>
      <c r="AW2535" s="198">
        <v>0.38356000000000001</v>
      </c>
      <c r="BO2535" s="198"/>
      <c r="BP2535" s="354">
        <f t="shared" si="235"/>
        <v>0</v>
      </c>
      <c r="BQ2535" s="354">
        <f t="shared" si="236"/>
        <v>0</v>
      </c>
      <c r="BR2535" s="354">
        <f t="shared" si="237"/>
        <v>0</v>
      </c>
      <c r="CG2535" s="198"/>
      <c r="CH2535">
        <f>(Transest!$J$14/HexExtSoy!$K$4)</f>
        <v>0.20257267294641951</v>
      </c>
      <c r="CI2535">
        <f>(HydroProcOil!$K$14/HexExtSoy!$K$4)</f>
        <v>0.10977777777777777</v>
      </c>
      <c r="CJ2535">
        <f>(StarchFerm!$K$24/StarchFerm!$K$4)</f>
        <v>0.33157302630665886</v>
      </c>
      <c r="CY2535" s="198"/>
      <c r="CZ2535">
        <f>BP2535*CH2535*1000*LCI!$E$93</f>
        <v>0</v>
      </c>
      <c r="DA2535">
        <f>BQ2535*CI2535*1000*(LCI!$E$99)</f>
        <v>0</v>
      </c>
      <c r="DB2535">
        <f>BR2535*CJ2535*1000*(LCI!$E$96)</f>
        <v>0</v>
      </c>
    </row>
    <row r="2536" spans="1:106" x14ac:dyDescent="0.25">
      <c r="A2536" s="197">
        <v>48077</v>
      </c>
      <c r="B2536" s="197" t="s">
        <v>2127</v>
      </c>
      <c r="C2536" s="197" t="s">
        <v>605</v>
      </c>
      <c r="D2536" s="197">
        <v>-98.206680899999995</v>
      </c>
      <c r="E2536" s="197">
        <v>33.782200000000003</v>
      </c>
      <c r="F2536">
        <v>0</v>
      </c>
      <c r="G2536">
        <f t="shared" si="238"/>
        <v>0</v>
      </c>
      <c r="H2536" s="198">
        <v>0</v>
      </c>
      <c r="Q2536" s="221">
        <f>(Q5621*10000)*TEA!$M$15*10^-6</f>
        <v>53.937667176299996</v>
      </c>
      <c r="R2536" s="221">
        <f>(R5621*10000)*TEA!$O$15*10^-6</f>
        <v>53.937667176299996</v>
      </c>
      <c r="AA2536">
        <f t="shared" si="240"/>
        <v>1</v>
      </c>
      <c r="AB2536" s="197">
        <v>48077</v>
      </c>
      <c r="AC2536" s="197">
        <v>0</v>
      </c>
      <c r="AD2536" s="197">
        <f t="shared" si="239"/>
        <v>0</v>
      </c>
      <c r="AE2536" s="197">
        <v>0</v>
      </c>
      <c r="AJ2536">
        <v>0</v>
      </c>
      <c r="AK2536">
        <v>0</v>
      </c>
      <c r="AU2536" s="198">
        <v>0.27272727299999999</v>
      </c>
      <c r="AV2536" s="6">
        <v>0</v>
      </c>
      <c r="AW2536" s="198">
        <v>0.38356000000000001</v>
      </c>
      <c r="BO2536" s="198"/>
      <c r="BP2536" s="354">
        <f t="shared" si="235"/>
        <v>0</v>
      </c>
      <c r="BQ2536" s="354">
        <f t="shared" si="236"/>
        <v>0</v>
      </c>
      <c r="BR2536" s="354">
        <f t="shared" si="237"/>
        <v>0</v>
      </c>
      <c r="CG2536" s="198"/>
      <c r="CH2536">
        <f>(Transest!$J$14/HexExtSoy!$K$4)</f>
        <v>0.20257267294641951</v>
      </c>
      <c r="CI2536">
        <f>(HydroProcOil!$K$14/HexExtSoy!$K$4)</f>
        <v>0.10977777777777777</v>
      </c>
      <c r="CJ2536">
        <f>(StarchFerm!$K$24/StarchFerm!$K$4)</f>
        <v>0.33157302630665886</v>
      </c>
      <c r="CY2536" s="198"/>
      <c r="CZ2536">
        <f>BP2536*CH2536*1000*LCI!$E$93</f>
        <v>0</v>
      </c>
      <c r="DA2536">
        <f>BQ2536*CI2536*1000*(LCI!$E$99)</f>
        <v>0</v>
      </c>
      <c r="DB2536">
        <f>BR2536*CJ2536*1000*(LCI!$E$96)</f>
        <v>0</v>
      </c>
    </row>
    <row r="2537" spans="1:106" x14ac:dyDescent="0.25">
      <c r="A2537" s="197">
        <v>48079</v>
      </c>
      <c r="B2537" s="197" t="s">
        <v>2127</v>
      </c>
      <c r="C2537" s="197" t="s">
        <v>2155</v>
      </c>
      <c r="D2537" s="197">
        <v>-102.833549</v>
      </c>
      <c r="E2537" s="197">
        <v>33.605429999999998</v>
      </c>
      <c r="F2537">
        <v>0</v>
      </c>
      <c r="G2537">
        <f t="shared" si="238"/>
        <v>0</v>
      </c>
      <c r="H2537" s="198">
        <v>4.5599999999999996</v>
      </c>
      <c r="Q2537" s="221">
        <f>(Q5622*10000)*TEA!$M$15*10^-6</f>
        <v>52.595246440350003</v>
      </c>
      <c r="R2537" s="221">
        <f>(R5622*10000)*TEA!$O$15*10^-6</f>
        <v>52.595246440350003</v>
      </c>
      <c r="AA2537">
        <f t="shared" si="240"/>
        <v>1</v>
      </c>
      <c r="AB2537" s="197">
        <v>48079</v>
      </c>
      <c r="AC2537" s="197">
        <v>0</v>
      </c>
      <c r="AD2537" s="197">
        <f t="shared" si="239"/>
        <v>0</v>
      </c>
      <c r="AE2537" s="197">
        <v>8435</v>
      </c>
      <c r="AJ2537">
        <v>0</v>
      </c>
      <c r="AK2537">
        <v>0</v>
      </c>
      <c r="AU2537" s="198">
        <v>0.27272727299999999</v>
      </c>
      <c r="AV2537" s="6">
        <v>0</v>
      </c>
      <c r="AW2537" s="198">
        <v>0.38356000000000001</v>
      </c>
      <c r="BO2537" s="198"/>
      <c r="BP2537" s="354">
        <f t="shared" si="235"/>
        <v>0</v>
      </c>
      <c r="BQ2537" s="354">
        <f t="shared" si="236"/>
        <v>0</v>
      </c>
      <c r="BR2537" s="354">
        <f t="shared" si="237"/>
        <v>14753.098416000001</v>
      </c>
      <c r="CG2537" s="198"/>
      <c r="CH2537">
        <f>(Transest!$J$14/HexExtSoy!$K$4)</f>
        <v>0.20257267294641951</v>
      </c>
      <c r="CI2537">
        <f>(HydroProcOil!$K$14/HexExtSoy!$K$4)</f>
        <v>0.10977777777777777</v>
      </c>
      <c r="CJ2537">
        <f>(StarchFerm!$K$24/StarchFerm!$K$4)</f>
        <v>0.33157302630665886</v>
      </c>
      <c r="CY2537" s="198"/>
      <c r="CZ2537">
        <f>BP2537*CH2537*1000*LCI!$E$93</f>
        <v>0</v>
      </c>
      <c r="DA2537">
        <f>BQ2537*CI2537*1000*(LCI!$E$99)</f>
        <v>0</v>
      </c>
      <c r="DB2537">
        <f>BR2537*CJ2537*1000*(LCI!$E$96)</f>
        <v>131832109.7337539</v>
      </c>
    </row>
    <row r="2538" spans="1:106" x14ac:dyDescent="0.25">
      <c r="A2538" s="197">
        <v>48081</v>
      </c>
      <c r="B2538" s="197" t="s">
        <v>2127</v>
      </c>
      <c r="C2538" s="197" t="s">
        <v>2156</v>
      </c>
      <c r="D2538" s="197">
        <v>-100.530323</v>
      </c>
      <c r="E2538" s="197">
        <v>31.884799999999998</v>
      </c>
      <c r="F2538">
        <v>0</v>
      </c>
      <c r="G2538">
        <f t="shared" si="238"/>
        <v>0</v>
      </c>
      <c r="H2538" s="198">
        <v>0</v>
      </c>
      <c r="Q2538" s="221">
        <f>(Q5623*10000)*TEA!$M$15*10^-6</f>
        <v>56.214861336449992</v>
      </c>
      <c r="R2538" s="221">
        <f>(R5623*10000)*TEA!$O$15*10^-6</f>
        <v>56.214861336449992</v>
      </c>
      <c r="AA2538">
        <f t="shared" si="240"/>
        <v>1</v>
      </c>
      <c r="AB2538" s="197">
        <v>48081</v>
      </c>
      <c r="AC2538" s="197">
        <v>0</v>
      </c>
      <c r="AD2538" s="197">
        <f t="shared" si="239"/>
        <v>0</v>
      </c>
      <c r="AE2538" s="197">
        <v>0</v>
      </c>
      <c r="AJ2538">
        <v>0</v>
      </c>
      <c r="AK2538">
        <v>0</v>
      </c>
      <c r="AU2538" s="198">
        <v>0.27272727299999999</v>
      </c>
      <c r="AV2538" s="6">
        <v>0</v>
      </c>
      <c r="AW2538" s="198">
        <v>0.38356000000000001</v>
      </c>
      <c r="BO2538" s="198"/>
      <c r="BP2538" s="354">
        <f t="shared" si="235"/>
        <v>0</v>
      </c>
      <c r="BQ2538" s="354">
        <f t="shared" si="236"/>
        <v>0</v>
      </c>
      <c r="BR2538" s="354">
        <f t="shared" si="237"/>
        <v>0</v>
      </c>
      <c r="CG2538" s="198"/>
      <c r="CH2538">
        <f>(Transest!$J$14/HexExtSoy!$K$4)</f>
        <v>0.20257267294641951</v>
      </c>
      <c r="CI2538">
        <f>(HydroProcOil!$K$14/HexExtSoy!$K$4)</f>
        <v>0.10977777777777777</v>
      </c>
      <c r="CJ2538">
        <f>(StarchFerm!$K$24/StarchFerm!$K$4)</f>
        <v>0.33157302630665886</v>
      </c>
      <c r="CY2538" s="198"/>
      <c r="CZ2538">
        <f>BP2538*CH2538*1000*LCI!$E$93</f>
        <v>0</v>
      </c>
      <c r="DA2538">
        <f>BQ2538*CI2538*1000*(LCI!$E$99)</f>
        <v>0</v>
      </c>
      <c r="DB2538">
        <f>BR2538*CJ2538*1000*(LCI!$E$96)</f>
        <v>0</v>
      </c>
    </row>
    <row r="2539" spans="1:106" x14ac:dyDescent="0.25">
      <c r="A2539" s="197">
        <v>48083</v>
      </c>
      <c r="B2539" s="197" t="s">
        <v>2127</v>
      </c>
      <c r="C2539" s="197" t="s">
        <v>2157</v>
      </c>
      <c r="D2539" s="197">
        <v>-99.460108000000005</v>
      </c>
      <c r="E2539" s="197">
        <v>31.773530000000001</v>
      </c>
      <c r="F2539">
        <v>0</v>
      </c>
      <c r="G2539">
        <f t="shared" si="238"/>
        <v>0</v>
      </c>
      <c r="H2539" s="198">
        <v>7.23</v>
      </c>
      <c r="Q2539" s="221">
        <f>(Q5624*10000)*TEA!$M$15*10^-6</f>
        <v>56.442812742449995</v>
      </c>
      <c r="R2539" s="221">
        <f>(R5624*10000)*TEA!$O$15*10^-6</f>
        <v>56.442812742449995</v>
      </c>
      <c r="AA2539">
        <f t="shared" si="240"/>
        <v>1</v>
      </c>
      <c r="AB2539" s="197">
        <v>48083</v>
      </c>
      <c r="AC2539" s="197">
        <v>0</v>
      </c>
      <c r="AD2539" s="197">
        <f t="shared" si="239"/>
        <v>0</v>
      </c>
      <c r="AE2539" s="197">
        <v>6518</v>
      </c>
      <c r="AJ2539">
        <v>0</v>
      </c>
      <c r="AK2539">
        <v>0</v>
      </c>
      <c r="AU2539" s="198">
        <v>0.27272727299999999</v>
      </c>
      <c r="AV2539" s="6">
        <v>0</v>
      </c>
      <c r="AW2539" s="198">
        <v>0.38356000000000001</v>
      </c>
      <c r="BO2539" s="198"/>
      <c r="BP2539" s="354">
        <f t="shared" si="235"/>
        <v>0</v>
      </c>
      <c r="BQ2539" s="354">
        <f t="shared" si="236"/>
        <v>0</v>
      </c>
      <c r="BR2539" s="354">
        <f t="shared" si="237"/>
        <v>18075.318698399999</v>
      </c>
      <c r="CG2539" s="198"/>
      <c r="CH2539">
        <f>(Transest!$J$14/HexExtSoy!$K$4)</f>
        <v>0.20257267294641951</v>
      </c>
      <c r="CI2539">
        <f>(HydroProcOil!$K$14/HexExtSoy!$K$4)</f>
        <v>0.10977777777777777</v>
      </c>
      <c r="CJ2539">
        <f>(StarchFerm!$K$24/StarchFerm!$K$4)</f>
        <v>0.33157302630665886</v>
      </c>
      <c r="CY2539" s="198"/>
      <c r="CZ2539">
        <f>BP2539*CH2539*1000*LCI!$E$93</f>
        <v>0</v>
      </c>
      <c r="DA2539">
        <f>BQ2539*CI2539*1000*(LCI!$E$99)</f>
        <v>0</v>
      </c>
      <c r="DB2539">
        <f>BR2539*CJ2539*1000*(LCI!$E$96)</f>
        <v>161519114.89560297</v>
      </c>
    </row>
    <row r="2540" spans="1:106" x14ac:dyDescent="0.25">
      <c r="A2540" s="197">
        <v>48085</v>
      </c>
      <c r="B2540" s="197" t="s">
        <v>2127</v>
      </c>
      <c r="C2540" s="197" t="s">
        <v>2158</v>
      </c>
      <c r="D2540" s="197">
        <v>-96.571842500000002</v>
      </c>
      <c r="E2540" s="197">
        <v>33.190869999999997</v>
      </c>
      <c r="F2540">
        <v>2.42</v>
      </c>
      <c r="G2540">
        <f t="shared" si="238"/>
        <v>2.42</v>
      </c>
      <c r="H2540" s="198">
        <v>6.83</v>
      </c>
      <c r="Q2540" s="221">
        <f>(Q5625*10000)*TEA!$M$15*10^-6</f>
        <v>54.554066810099997</v>
      </c>
      <c r="R2540" s="221">
        <f>(R5625*10000)*TEA!$O$15*10^-6</f>
        <v>54.554066810099997</v>
      </c>
      <c r="AA2540">
        <f t="shared" si="240"/>
        <v>1</v>
      </c>
      <c r="AB2540" s="197">
        <v>48085</v>
      </c>
      <c r="AC2540" s="197">
        <v>326</v>
      </c>
      <c r="AD2540" s="197">
        <f t="shared" si="239"/>
        <v>326</v>
      </c>
      <c r="AE2540" s="197">
        <v>9243</v>
      </c>
      <c r="AJ2540">
        <v>0</v>
      </c>
      <c r="AK2540">
        <v>0</v>
      </c>
      <c r="AU2540" s="198">
        <v>0.27272727299999999</v>
      </c>
      <c r="AV2540" s="6">
        <v>0</v>
      </c>
      <c r="AW2540" s="198">
        <v>0.38356000000000001</v>
      </c>
      <c r="BO2540" s="198"/>
      <c r="BP2540" s="354">
        <f t="shared" si="235"/>
        <v>215.16000021515998</v>
      </c>
      <c r="BQ2540" s="354">
        <f t="shared" si="236"/>
        <v>0</v>
      </c>
      <c r="BR2540" s="354">
        <f t="shared" si="237"/>
        <v>24214.023896400002</v>
      </c>
      <c r="CG2540" s="198"/>
      <c r="CH2540">
        <f>(Transest!$J$14/HexExtSoy!$K$4)</f>
        <v>0.20257267294641951</v>
      </c>
      <c r="CI2540">
        <f>(HydroProcOil!$K$14/HexExtSoy!$K$4)</f>
        <v>0.10977777777777777</v>
      </c>
      <c r="CJ2540">
        <f>(StarchFerm!$K$24/StarchFerm!$K$4)</f>
        <v>0.33157302630665886</v>
      </c>
      <c r="CY2540" s="198"/>
      <c r="CZ2540">
        <f>BP2540*CH2540*1000*LCI!$E$93</f>
        <v>1645353.9973913275</v>
      </c>
      <c r="DA2540">
        <f>BQ2540*CI2540*1000*(LCI!$E$99)</f>
        <v>0</v>
      </c>
      <c r="DB2540">
        <f>BR2540*CJ2540*1000*(LCI!$E$96)</f>
        <v>216373928.06544027</v>
      </c>
    </row>
    <row r="2541" spans="1:106" x14ac:dyDescent="0.25">
      <c r="A2541" s="197">
        <v>48087</v>
      </c>
      <c r="B2541" s="197" t="s">
        <v>2127</v>
      </c>
      <c r="C2541" s="197" t="s">
        <v>2159</v>
      </c>
      <c r="D2541" s="197">
        <v>-100.272406</v>
      </c>
      <c r="E2541" s="197">
        <v>34.964060000000003</v>
      </c>
      <c r="F2541">
        <v>0</v>
      </c>
      <c r="G2541">
        <f t="shared" si="238"/>
        <v>0</v>
      </c>
      <c r="H2541" s="198">
        <v>0</v>
      </c>
      <c r="Q2541" s="221">
        <f>(Q5626*10000)*TEA!$M$15*10^-6</f>
        <v>50.564344136849996</v>
      </c>
      <c r="R2541" s="221">
        <f>(R5626*10000)*TEA!$O$15*10^-6</f>
        <v>50.564344136849996</v>
      </c>
      <c r="AA2541">
        <f t="shared" si="240"/>
        <v>1</v>
      </c>
      <c r="AB2541" s="197">
        <v>48087</v>
      </c>
      <c r="AC2541" s="197">
        <v>0</v>
      </c>
      <c r="AD2541" s="197">
        <f t="shared" si="239"/>
        <v>0</v>
      </c>
      <c r="AE2541" s="197">
        <v>0</v>
      </c>
      <c r="AJ2541">
        <v>0</v>
      </c>
      <c r="AK2541">
        <v>0</v>
      </c>
      <c r="AU2541" s="198">
        <v>0.27272727299999999</v>
      </c>
      <c r="AV2541" s="6">
        <v>0</v>
      </c>
      <c r="AW2541" s="198">
        <v>0.38356000000000001</v>
      </c>
      <c r="BO2541" s="198"/>
      <c r="BP2541" s="354">
        <f t="shared" si="235"/>
        <v>0</v>
      </c>
      <c r="BQ2541" s="354">
        <f t="shared" si="236"/>
        <v>0</v>
      </c>
      <c r="BR2541" s="354">
        <f t="shared" si="237"/>
        <v>0</v>
      </c>
      <c r="CG2541" s="198"/>
      <c r="CH2541">
        <f>(Transest!$J$14/HexExtSoy!$K$4)</f>
        <v>0.20257267294641951</v>
      </c>
      <c r="CI2541">
        <f>(HydroProcOil!$K$14/HexExtSoy!$K$4)</f>
        <v>0.10977777777777777</v>
      </c>
      <c r="CJ2541">
        <f>(StarchFerm!$K$24/StarchFerm!$K$4)</f>
        <v>0.33157302630665886</v>
      </c>
      <c r="CY2541" s="198"/>
      <c r="CZ2541">
        <f>BP2541*CH2541*1000*LCI!$E$93</f>
        <v>0</v>
      </c>
      <c r="DA2541">
        <f>BQ2541*CI2541*1000*(LCI!$E$99)</f>
        <v>0</v>
      </c>
      <c r="DB2541">
        <f>BR2541*CJ2541*1000*(LCI!$E$96)</f>
        <v>0</v>
      </c>
    </row>
    <row r="2542" spans="1:106" x14ac:dyDescent="0.25">
      <c r="A2542" s="197">
        <v>48089</v>
      </c>
      <c r="B2542" s="197" t="s">
        <v>2127</v>
      </c>
      <c r="C2542" s="197" t="s">
        <v>2160</v>
      </c>
      <c r="D2542" s="197">
        <v>-96.536396999999994</v>
      </c>
      <c r="E2542" s="197">
        <v>29.621390000000002</v>
      </c>
      <c r="F2542">
        <v>2.69</v>
      </c>
      <c r="G2542">
        <f t="shared" si="238"/>
        <v>2.69</v>
      </c>
      <c r="H2542" s="198">
        <v>7.94</v>
      </c>
      <c r="Q2542" s="221">
        <f>(Q5627*10000)*TEA!$M$15*10^-6</f>
        <v>61.436540214899999</v>
      </c>
      <c r="R2542" s="221">
        <f>(R5627*10000)*TEA!$O$15*10^-6</f>
        <v>61.436540214899999</v>
      </c>
      <c r="AA2542">
        <f t="shared" si="240"/>
        <v>1</v>
      </c>
      <c r="AB2542" s="197">
        <v>48089</v>
      </c>
      <c r="AC2542" s="197">
        <v>550</v>
      </c>
      <c r="AD2542" s="197">
        <f t="shared" si="239"/>
        <v>550</v>
      </c>
      <c r="AE2542" s="197">
        <v>5554</v>
      </c>
      <c r="AJ2542">
        <v>0</v>
      </c>
      <c r="AK2542">
        <v>0</v>
      </c>
      <c r="AU2542" s="198">
        <v>0.27272727299999999</v>
      </c>
      <c r="AV2542" s="6">
        <v>0</v>
      </c>
      <c r="AW2542" s="198">
        <v>0.38356000000000001</v>
      </c>
      <c r="BO2542" s="198"/>
      <c r="BP2542" s="354">
        <f t="shared" si="235"/>
        <v>403.5000004035</v>
      </c>
      <c r="BQ2542" s="354">
        <f t="shared" si="236"/>
        <v>0</v>
      </c>
      <c r="BR2542" s="354">
        <f t="shared" si="237"/>
        <v>16914.520385600001</v>
      </c>
      <c r="CG2542" s="198"/>
      <c r="CH2542">
        <f>(Transest!$J$14/HexExtSoy!$K$4)</f>
        <v>0.20257267294641951</v>
      </c>
      <c r="CI2542">
        <f>(HydroProcOil!$K$14/HexExtSoy!$K$4)</f>
        <v>0.10977777777777777</v>
      </c>
      <c r="CJ2542">
        <f>(StarchFerm!$K$24/StarchFerm!$K$4)</f>
        <v>0.33157302630665886</v>
      </c>
      <c r="CY2542" s="198"/>
      <c r="CZ2542">
        <f>BP2542*CH2542*1000*LCI!$E$93</f>
        <v>3085612.2789895926</v>
      </c>
      <c r="DA2542">
        <f>BQ2542*CI2542*1000*(LCI!$E$99)</f>
        <v>0</v>
      </c>
      <c r="DB2542">
        <f>BR2542*CJ2542*1000*(LCI!$E$96)</f>
        <v>151146345.30939585</v>
      </c>
    </row>
    <row r="2543" spans="1:106" x14ac:dyDescent="0.25">
      <c r="A2543" s="197">
        <v>48091</v>
      </c>
      <c r="B2543" s="197" t="s">
        <v>2127</v>
      </c>
      <c r="C2543" s="197" t="s">
        <v>2161</v>
      </c>
      <c r="D2543" s="197">
        <v>-98.278176400000007</v>
      </c>
      <c r="E2543" s="197">
        <v>29.816400000000002</v>
      </c>
      <c r="F2543">
        <v>0</v>
      </c>
      <c r="G2543">
        <f t="shared" si="238"/>
        <v>0</v>
      </c>
      <c r="H2543" s="198">
        <v>3.14</v>
      </c>
      <c r="Q2543" s="221">
        <f>(Q5628*10000)*TEA!$M$15*10^-6</f>
        <v>59.248506834899999</v>
      </c>
      <c r="R2543" s="221">
        <f>(R5628*10000)*TEA!$O$15*10^-6</f>
        <v>59.248506834899999</v>
      </c>
      <c r="AA2543">
        <f t="shared" si="240"/>
        <v>1</v>
      </c>
      <c r="AB2543" s="197">
        <v>48091</v>
      </c>
      <c r="AC2543" s="197">
        <v>0</v>
      </c>
      <c r="AD2543" s="197">
        <f t="shared" si="239"/>
        <v>0</v>
      </c>
      <c r="AE2543" s="197">
        <v>204</v>
      </c>
      <c r="AJ2543">
        <v>0</v>
      </c>
      <c r="AK2543">
        <v>0</v>
      </c>
      <c r="AU2543" s="198">
        <v>0.27272727299999999</v>
      </c>
      <c r="AV2543" s="6">
        <v>0</v>
      </c>
      <c r="AW2543" s="198">
        <v>0.38356000000000001</v>
      </c>
      <c r="BO2543" s="198"/>
      <c r="BP2543" s="354">
        <f t="shared" si="235"/>
        <v>0</v>
      </c>
      <c r="BQ2543" s="354">
        <f t="shared" si="236"/>
        <v>0</v>
      </c>
      <c r="BR2543" s="354">
        <f t="shared" si="237"/>
        <v>245.69319360000003</v>
      </c>
      <c r="CG2543" s="198"/>
      <c r="CH2543">
        <f>(Transest!$J$14/HexExtSoy!$K$4)</f>
        <v>0.20257267294641951</v>
      </c>
      <c r="CI2543">
        <f>(HydroProcOil!$K$14/HexExtSoy!$K$4)</f>
        <v>0.10977777777777777</v>
      </c>
      <c r="CJ2543">
        <f>(StarchFerm!$K$24/StarchFerm!$K$4)</f>
        <v>0.33157302630665886</v>
      </c>
      <c r="CY2543" s="198"/>
      <c r="CZ2543">
        <f>BP2543*CH2543*1000*LCI!$E$93</f>
        <v>0</v>
      </c>
      <c r="DA2543">
        <f>BQ2543*CI2543*1000*(LCI!$E$99)</f>
        <v>0</v>
      </c>
      <c r="DB2543">
        <f>BR2543*CJ2543*1000*(LCI!$E$96)</f>
        <v>2195488.1033250508</v>
      </c>
    </row>
    <row r="2544" spans="1:106" x14ac:dyDescent="0.25">
      <c r="A2544" s="197">
        <v>48093</v>
      </c>
      <c r="B2544" s="197" t="s">
        <v>2127</v>
      </c>
      <c r="C2544" s="197" t="s">
        <v>1213</v>
      </c>
      <c r="D2544" s="197">
        <v>-98.547858099999999</v>
      </c>
      <c r="E2544" s="197">
        <v>31.95213</v>
      </c>
      <c r="F2544">
        <v>0</v>
      </c>
      <c r="G2544">
        <f t="shared" si="238"/>
        <v>0</v>
      </c>
      <c r="H2544" s="198">
        <v>7.43</v>
      </c>
      <c r="Q2544" s="221">
        <f>(Q5629*10000)*TEA!$M$15*10^-6</f>
        <v>56.281863017699997</v>
      </c>
      <c r="R2544" s="221">
        <f>(R5629*10000)*TEA!$O$15*10^-6</f>
        <v>56.281863017699997</v>
      </c>
      <c r="AA2544">
        <f t="shared" si="240"/>
        <v>1</v>
      </c>
      <c r="AB2544" s="197">
        <v>48093</v>
      </c>
      <c r="AC2544" s="197">
        <v>0</v>
      </c>
      <c r="AD2544" s="197">
        <f t="shared" si="239"/>
        <v>0</v>
      </c>
      <c r="AE2544" s="197">
        <v>429</v>
      </c>
      <c r="AJ2544">
        <v>0</v>
      </c>
      <c r="AK2544">
        <v>0</v>
      </c>
      <c r="AU2544" s="198">
        <v>0.27272727299999999</v>
      </c>
      <c r="AV2544" s="6">
        <v>0</v>
      </c>
      <c r="AW2544" s="198">
        <v>0.38356000000000001</v>
      </c>
      <c r="BO2544" s="198"/>
      <c r="BP2544" s="354">
        <f t="shared" si="235"/>
        <v>0</v>
      </c>
      <c r="BQ2544" s="354">
        <f t="shared" si="236"/>
        <v>0</v>
      </c>
      <c r="BR2544" s="354">
        <f t="shared" si="237"/>
        <v>1222.5859931999998</v>
      </c>
      <c r="CG2544" s="198"/>
      <c r="CH2544">
        <f>(Transest!$J$14/HexExtSoy!$K$4)</f>
        <v>0.20257267294641951</v>
      </c>
      <c r="CI2544">
        <f>(HydroProcOil!$K$14/HexExtSoy!$K$4)</f>
        <v>0.10977777777777777</v>
      </c>
      <c r="CJ2544">
        <f>(StarchFerm!$K$24/StarchFerm!$K$4)</f>
        <v>0.33157302630665886</v>
      </c>
      <c r="CY2544" s="198"/>
      <c r="CZ2544">
        <f>BP2544*CH2544*1000*LCI!$E$93</f>
        <v>0</v>
      </c>
      <c r="DA2544">
        <f>BQ2544*CI2544*1000*(LCI!$E$99)</f>
        <v>0</v>
      </c>
      <c r="DB2544">
        <f>BR2544*CJ2544*1000*(LCI!$E$96)</f>
        <v>10924897.690623043</v>
      </c>
    </row>
    <row r="2545" spans="1:106" x14ac:dyDescent="0.25">
      <c r="A2545" s="197">
        <v>48095</v>
      </c>
      <c r="B2545" s="197" t="s">
        <v>2127</v>
      </c>
      <c r="C2545" s="197" t="s">
        <v>2162</v>
      </c>
      <c r="D2545" s="197">
        <v>-99.879902400000006</v>
      </c>
      <c r="E2545" s="197">
        <v>31.329560000000001</v>
      </c>
      <c r="F2545">
        <v>0</v>
      </c>
      <c r="G2545">
        <f t="shared" si="238"/>
        <v>0</v>
      </c>
      <c r="H2545" s="198">
        <v>4.28</v>
      </c>
      <c r="Q2545" s="221">
        <f>(Q5630*10000)*TEA!$M$15*10^-6</f>
        <v>57.031701026850008</v>
      </c>
      <c r="R2545" s="221">
        <f>(R5630*10000)*TEA!$O$15*10^-6</f>
        <v>57.031701026850008</v>
      </c>
      <c r="AA2545">
        <f t="shared" si="240"/>
        <v>1</v>
      </c>
      <c r="AB2545" s="197">
        <v>48095</v>
      </c>
      <c r="AC2545" s="197">
        <v>0</v>
      </c>
      <c r="AD2545" s="197">
        <f t="shared" si="239"/>
        <v>0</v>
      </c>
      <c r="AE2545" s="197">
        <v>220</v>
      </c>
      <c r="AJ2545">
        <v>0</v>
      </c>
      <c r="AK2545">
        <v>0</v>
      </c>
      <c r="AU2545" s="198">
        <v>0.27272727299999999</v>
      </c>
      <c r="AV2545" s="6">
        <v>0</v>
      </c>
      <c r="AW2545" s="198">
        <v>0.38356000000000001</v>
      </c>
      <c r="BO2545" s="198"/>
      <c r="BP2545" s="354">
        <f t="shared" si="235"/>
        <v>0</v>
      </c>
      <c r="BQ2545" s="354">
        <f t="shared" si="236"/>
        <v>0</v>
      </c>
      <c r="BR2545" s="354">
        <f t="shared" si="237"/>
        <v>361.16009600000001</v>
      </c>
      <c r="CG2545" s="198"/>
      <c r="CH2545">
        <f>(Transest!$J$14/HexExtSoy!$K$4)</f>
        <v>0.20257267294641951</v>
      </c>
      <c r="CI2545">
        <f>(HydroProcOil!$K$14/HexExtSoy!$K$4)</f>
        <v>0.10977777777777777</v>
      </c>
      <c r="CJ2545">
        <f>(StarchFerm!$K$24/StarchFerm!$K$4)</f>
        <v>0.33157302630665886</v>
      </c>
      <c r="CY2545" s="198"/>
      <c r="CZ2545">
        <f>BP2545*CH2545*1000*LCI!$E$93</f>
        <v>0</v>
      </c>
      <c r="DA2545">
        <f>BQ2545*CI2545*1000*(LCI!$E$99)</f>
        <v>0</v>
      </c>
      <c r="DB2545">
        <f>BR2545*CJ2545*1000*(LCI!$E$96)</f>
        <v>3227287.9950213367</v>
      </c>
    </row>
    <row r="2546" spans="1:106" x14ac:dyDescent="0.25">
      <c r="A2546" s="197">
        <v>48097</v>
      </c>
      <c r="B2546" s="197" t="s">
        <v>2127</v>
      </c>
      <c r="C2546" s="197" t="s">
        <v>2163</v>
      </c>
      <c r="D2546" s="197">
        <v>-97.209230399999996</v>
      </c>
      <c r="E2546" s="197">
        <v>33.635739999999998</v>
      </c>
      <c r="F2546">
        <v>3.9</v>
      </c>
      <c r="G2546">
        <f t="shared" si="238"/>
        <v>3.9</v>
      </c>
      <c r="H2546" s="198">
        <v>7.15</v>
      </c>
      <c r="Q2546" s="221">
        <f>(Q5631*10000)*TEA!$M$15*10^-6</f>
        <v>53.947395375299998</v>
      </c>
      <c r="R2546" s="221">
        <f>(R5631*10000)*TEA!$O$15*10^-6</f>
        <v>53.947395375299998</v>
      </c>
      <c r="AA2546">
        <f t="shared" si="240"/>
        <v>1</v>
      </c>
      <c r="AB2546" s="197">
        <v>48097</v>
      </c>
      <c r="AC2546" s="197">
        <v>364</v>
      </c>
      <c r="AD2546" s="197">
        <f t="shared" si="239"/>
        <v>364</v>
      </c>
      <c r="AE2546" s="197">
        <v>1215</v>
      </c>
      <c r="AJ2546">
        <v>0</v>
      </c>
      <c r="AK2546">
        <v>0</v>
      </c>
      <c r="AU2546" s="198">
        <v>0.27272727299999999</v>
      </c>
      <c r="AV2546" s="6">
        <v>0</v>
      </c>
      <c r="AW2546" s="198">
        <v>0.38356000000000001</v>
      </c>
      <c r="BO2546" s="198"/>
      <c r="BP2546" s="354">
        <f t="shared" si="235"/>
        <v>387.16363675079998</v>
      </c>
      <c r="BQ2546" s="354">
        <f t="shared" si="236"/>
        <v>0</v>
      </c>
      <c r="BR2546" s="354">
        <f t="shared" si="237"/>
        <v>3332.0816100000002</v>
      </c>
      <c r="CG2546" s="198"/>
      <c r="CH2546">
        <f>(Transest!$J$14/HexExtSoy!$K$4)</f>
        <v>0.20257267294641951</v>
      </c>
      <c r="CI2546">
        <f>(HydroProcOil!$K$14/HexExtSoy!$K$4)</f>
        <v>0.10977777777777777</v>
      </c>
      <c r="CJ2546">
        <f>(StarchFerm!$K$24/StarchFerm!$K$4)</f>
        <v>0.33157302630665886</v>
      </c>
      <c r="CY2546" s="198"/>
      <c r="CZ2546">
        <f>BP2546*CH2546*1000*LCI!$E$93</f>
        <v>2960686.1718510482</v>
      </c>
      <c r="DA2546">
        <f>BQ2546*CI2546*1000*(LCI!$E$99)</f>
        <v>0</v>
      </c>
      <c r="DB2546">
        <f>BR2546*CJ2546*1000*(LCI!$E$96)</f>
        <v>29775124.930702113</v>
      </c>
    </row>
    <row r="2547" spans="1:106" x14ac:dyDescent="0.25">
      <c r="A2547" s="197">
        <v>48099</v>
      </c>
      <c r="B2547" s="197" t="s">
        <v>2127</v>
      </c>
      <c r="C2547" s="197" t="s">
        <v>2164</v>
      </c>
      <c r="D2547" s="197">
        <v>-97.805556499999994</v>
      </c>
      <c r="E2547" s="197">
        <v>31.392749999999999</v>
      </c>
      <c r="F2547">
        <v>2.71</v>
      </c>
      <c r="G2547">
        <f t="shared" si="238"/>
        <v>2.71</v>
      </c>
      <c r="H2547" s="198">
        <v>5.75</v>
      </c>
      <c r="Q2547" s="221">
        <f>(Q5632*10000)*TEA!$M$15*10^-6</f>
        <v>56.911603430700005</v>
      </c>
      <c r="R2547" s="221">
        <f>(R5632*10000)*TEA!$O$15*10^-6</f>
        <v>56.911603430700005</v>
      </c>
      <c r="AA2547">
        <f t="shared" si="240"/>
        <v>1</v>
      </c>
      <c r="AB2547" s="197">
        <v>48099</v>
      </c>
      <c r="AC2547" s="197">
        <v>2068</v>
      </c>
      <c r="AD2547" s="197">
        <f t="shared" si="239"/>
        <v>2068</v>
      </c>
      <c r="AE2547" s="197">
        <v>671</v>
      </c>
      <c r="AJ2547">
        <v>0</v>
      </c>
      <c r="AK2547">
        <v>0</v>
      </c>
      <c r="AU2547" s="198">
        <v>0.27272727299999999</v>
      </c>
      <c r="AV2547" s="6">
        <v>0</v>
      </c>
      <c r="AW2547" s="198">
        <v>0.38356000000000001</v>
      </c>
      <c r="BO2547" s="198"/>
      <c r="BP2547" s="354">
        <f t="shared" si="235"/>
        <v>1528.4400015284398</v>
      </c>
      <c r="BQ2547" s="354">
        <f t="shared" si="236"/>
        <v>0</v>
      </c>
      <c r="BR2547" s="354">
        <f t="shared" si="237"/>
        <v>1479.8703700000001</v>
      </c>
      <c r="CG2547" s="198"/>
      <c r="CH2547">
        <f>(Transest!$J$14/HexExtSoy!$K$4)</f>
        <v>0.20257267294641951</v>
      </c>
      <c r="CI2547">
        <f>(HydroProcOil!$K$14/HexExtSoy!$K$4)</f>
        <v>0.10977777777777777</v>
      </c>
      <c r="CJ2547">
        <f>(StarchFerm!$K$24/StarchFerm!$K$4)</f>
        <v>0.33157302630665886</v>
      </c>
      <c r="CY2547" s="198"/>
      <c r="CZ2547">
        <f>BP2547*CH2547*1000*LCI!$E$93</f>
        <v>11688161.664681172</v>
      </c>
      <c r="DA2547">
        <f>BQ2547*CI2547*1000*(LCI!$E$99)</f>
        <v>0</v>
      </c>
      <c r="DB2547">
        <f>BR2547*CJ2547*1000*(LCI!$E$96)</f>
        <v>13223963.367450163</v>
      </c>
    </row>
    <row r="2548" spans="1:106" x14ac:dyDescent="0.25">
      <c r="A2548" s="197">
        <v>48101</v>
      </c>
      <c r="B2548" s="197" t="s">
        <v>2127</v>
      </c>
      <c r="C2548" s="197" t="s">
        <v>2165</v>
      </c>
      <c r="D2548" s="197">
        <v>-100.271049</v>
      </c>
      <c r="E2548" s="197">
        <v>34.080039999999997</v>
      </c>
      <c r="F2548">
        <v>0</v>
      </c>
      <c r="G2548">
        <f t="shared" si="238"/>
        <v>0</v>
      </c>
      <c r="H2548" s="198">
        <v>0</v>
      </c>
      <c r="Q2548" s="221">
        <f>(Q5633*10000)*TEA!$M$15*10^-6</f>
        <v>52.440037811549992</v>
      </c>
      <c r="R2548" s="221">
        <f>(R5633*10000)*TEA!$O$15*10^-6</f>
        <v>52.440037811549992</v>
      </c>
      <c r="AA2548">
        <f t="shared" si="240"/>
        <v>1</v>
      </c>
      <c r="AB2548" s="197">
        <v>48101</v>
      </c>
      <c r="AC2548" s="197">
        <v>0</v>
      </c>
      <c r="AD2548" s="197">
        <f t="shared" si="239"/>
        <v>0</v>
      </c>
      <c r="AE2548" s="197">
        <v>0</v>
      </c>
      <c r="AJ2548">
        <v>0</v>
      </c>
      <c r="AK2548">
        <v>0</v>
      </c>
      <c r="AU2548" s="198">
        <v>0.27272727299999999</v>
      </c>
      <c r="AV2548" s="6">
        <v>0</v>
      </c>
      <c r="AW2548" s="198">
        <v>0.38356000000000001</v>
      </c>
      <c r="BO2548" s="198"/>
      <c r="BP2548" s="354">
        <f t="shared" si="235"/>
        <v>0</v>
      </c>
      <c r="BQ2548" s="354">
        <f t="shared" si="236"/>
        <v>0</v>
      </c>
      <c r="BR2548" s="354">
        <f t="shared" si="237"/>
        <v>0</v>
      </c>
      <c r="CG2548" s="198"/>
      <c r="CH2548">
        <f>(Transest!$J$14/HexExtSoy!$K$4)</f>
        <v>0.20257267294641951</v>
      </c>
      <c r="CI2548">
        <f>(HydroProcOil!$K$14/HexExtSoy!$K$4)</f>
        <v>0.10977777777777777</v>
      </c>
      <c r="CJ2548">
        <f>(StarchFerm!$K$24/StarchFerm!$K$4)</f>
        <v>0.33157302630665886</v>
      </c>
      <c r="CY2548" s="198"/>
      <c r="CZ2548">
        <f>BP2548*CH2548*1000*LCI!$E$93</f>
        <v>0</v>
      </c>
      <c r="DA2548">
        <f>BQ2548*CI2548*1000*(LCI!$E$99)</f>
        <v>0</v>
      </c>
      <c r="DB2548">
        <f>BR2548*CJ2548*1000*(LCI!$E$96)</f>
        <v>0</v>
      </c>
    </row>
    <row r="2549" spans="1:106" x14ac:dyDescent="0.25">
      <c r="A2549" s="197">
        <v>48103</v>
      </c>
      <c r="B2549" s="197" t="s">
        <v>2127</v>
      </c>
      <c r="C2549" s="197" t="s">
        <v>2166</v>
      </c>
      <c r="D2549" s="197">
        <v>-102.51971500000001</v>
      </c>
      <c r="E2549" s="197">
        <v>31.427209999999999</v>
      </c>
      <c r="F2549">
        <v>0</v>
      </c>
      <c r="G2549">
        <f t="shared" si="238"/>
        <v>0</v>
      </c>
      <c r="H2549" s="198">
        <v>0</v>
      </c>
      <c r="Q2549" s="221">
        <f>(Q5634*10000)*TEA!$M$15*10^-6</f>
        <v>56.516583428999986</v>
      </c>
      <c r="R2549" s="221">
        <f>(R5634*10000)*TEA!$O$15*10^-6</f>
        <v>56.516583428999986</v>
      </c>
      <c r="AA2549">
        <f t="shared" si="240"/>
        <v>1</v>
      </c>
      <c r="AB2549" s="197">
        <v>48103</v>
      </c>
      <c r="AC2549" s="197">
        <v>0</v>
      </c>
      <c r="AD2549" s="197">
        <f t="shared" si="239"/>
        <v>0</v>
      </c>
      <c r="AE2549" s="197">
        <v>0</v>
      </c>
      <c r="AJ2549">
        <v>0</v>
      </c>
      <c r="AK2549">
        <v>0</v>
      </c>
      <c r="AU2549" s="198">
        <v>0.27272727299999999</v>
      </c>
      <c r="AV2549" s="6">
        <v>0</v>
      </c>
      <c r="AW2549" s="198">
        <v>0.38356000000000001</v>
      </c>
      <c r="BO2549" s="198"/>
      <c r="BP2549" s="354">
        <f t="shared" si="235"/>
        <v>0</v>
      </c>
      <c r="BQ2549" s="354">
        <f t="shared" si="236"/>
        <v>0</v>
      </c>
      <c r="BR2549" s="354">
        <f t="shared" si="237"/>
        <v>0</v>
      </c>
      <c r="CG2549" s="198"/>
      <c r="CH2549">
        <f>(Transest!$J$14/HexExtSoy!$K$4)</f>
        <v>0.20257267294641951</v>
      </c>
      <c r="CI2549">
        <f>(HydroProcOil!$K$14/HexExtSoy!$K$4)</f>
        <v>0.10977777777777777</v>
      </c>
      <c r="CJ2549">
        <f>(StarchFerm!$K$24/StarchFerm!$K$4)</f>
        <v>0.33157302630665886</v>
      </c>
      <c r="CY2549" s="198"/>
      <c r="CZ2549">
        <f>BP2549*CH2549*1000*LCI!$E$93</f>
        <v>0</v>
      </c>
      <c r="DA2549">
        <f>BQ2549*CI2549*1000*(LCI!$E$99)</f>
        <v>0</v>
      </c>
      <c r="DB2549">
        <f>BR2549*CJ2549*1000*(LCI!$E$96)</f>
        <v>0</v>
      </c>
    </row>
    <row r="2550" spans="1:106" x14ac:dyDescent="0.25">
      <c r="A2550" s="197">
        <v>48105</v>
      </c>
      <c r="B2550" s="197" t="s">
        <v>2127</v>
      </c>
      <c r="C2550" s="197" t="s">
        <v>2105</v>
      </c>
      <c r="D2550" s="197">
        <v>-101.41217899999999</v>
      </c>
      <c r="E2550" s="197">
        <v>30.70524</v>
      </c>
      <c r="F2550">
        <v>0</v>
      </c>
      <c r="G2550">
        <f t="shared" si="238"/>
        <v>0</v>
      </c>
      <c r="H2550" s="198">
        <v>0</v>
      </c>
      <c r="Q2550" s="221">
        <f>(Q5635*10000)*TEA!$M$15*10^-6</f>
        <v>57.444931984499995</v>
      </c>
      <c r="R2550" s="221">
        <f>(R5635*10000)*TEA!$O$15*10^-6</f>
        <v>57.444931984499995</v>
      </c>
      <c r="AA2550">
        <f t="shared" si="240"/>
        <v>1</v>
      </c>
      <c r="AB2550" s="197">
        <v>48105</v>
      </c>
      <c r="AC2550" s="197">
        <v>0</v>
      </c>
      <c r="AD2550" s="197">
        <f t="shared" si="239"/>
        <v>0</v>
      </c>
      <c r="AE2550" s="197">
        <v>0</v>
      </c>
      <c r="AJ2550">
        <v>0</v>
      </c>
      <c r="AK2550">
        <v>0</v>
      </c>
      <c r="AU2550" s="198">
        <v>0.27272727299999999</v>
      </c>
      <c r="AV2550" s="6">
        <v>0</v>
      </c>
      <c r="AW2550" s="198">
        <v>0.38356000000000001</v>
      </c>
      <c r="BO2550" s="198"/>
      <c r="BP2550" s="354">
        <f t="shared" si="235"/>
        <v>0</v>
      </c>
      <c r="BQ2550" s="354">
        <f t="shared" si="236"/>
        <v>0</v>
      </c>
      <c r="BR2550" s="354">
        <f t="shared" si="237"/>
        <v>0</v>
      </c>
      <c r="CG2550" s="198"/>
      <c r="CH2550">
        <f>(Transest!$J$14/HexExtSoy!$K$4)</f>
        <v>0.20257267294641951</v>
      </c>
      <c r="CI2550">
        <f>(HydroProcOil!$K$14/HexExtSoy!$K$4)</f>
        <v>0.10977777777777777</v>
      </c>
      <c r="CJ2550">
        <f>(StarchFerm!$K$24/StarchFerm!$K$4)</f>
        <v>0.33157302630665886</v>
      </c>
      <c r="CY2550" s="198"/>
      <c r="CZ2550">
        <f>BP2550*CH2550*1000*LCI!$E$93</f>
        <v>0</v>
      </c>
      <c r="DA2550">
        <f>BQ2550*CI2550*1000*(LCI!$E$99)</f>
        <v>0</v>
      </c>
      <c r="DB2550">
        <f>BR2550*CJ2550*1000*(LCI!$E$96)</f>
        <v>0</v>
      </c>
    </row>
    <row r="2551" spans="1:106" x14ac:dyDescent="0.25">
      <c r="A2551" s="197">
        <v>48107</v>
      </c>
      <c r="B2551" s="197" t="s">
        <v>2127</v>
      </c>
      <c r="C2551" s="197" t="s">
        <v>2167</v>
      </c>
      <c r="D2551" s="197">
        <v>-101.28548000000001</v>
      </c>
      <c r="E2551" s="197">
        <v>33.61074</v>
      </c>
      <c r="F2551">
        <v>0</v>
      </c>
      <c r="G2551">
        <f t="shared" si="238"/>
        <v>0</v>
      </c>
      <c r="H2551" s="198">
        <v>8.11</v>
      </c>
      <c r="Q2551" s="221">
        <f>(Q5636*10000)*TEA!$M$15*10^-6</f>
        <v>52.9424867412</v>
      </c>
      <c r="R2551" s="221">
        <f>(R5636*10000)*TEA!$O$15*10^-6</f>
        <v>52.9424867412</v>
      </c>
      <c r="AA2551">
        <f t="shared" si="240"/>
        <v>1</v>
      </c>
      <c r="AB2551" s="197">
        <v>48107</v>
      </c>
      <c r="AC2551" s="197">
        <v>0</v>
      </c>
      <c r="AD2551" s="197">
        <f t="shared" si="239"/>
        <v>0</v>
      </c>
      <c r="AE2551" s="197">
        <v>1011</v>
      </c>
      <c r="AJ2551">
        <v>0</v>
      </c>
      <c r="AK2551">
        <v>0</v>
      </c>
      <c r="AU2551" s="198">
        <v>0.27272727299999999</v>
      </c>
      <c r="AV2551" s="6">
        <v>0</v>
      </c>
      <c r="AW2551" s="198">
        <v>0.38356000000000001</v>
      </c>
      <c r="BO2551" s="198"/>
      <c r="BP2551" s="354">
        <f t="shared" si="235"/>
        <v>0</v>
      </c>
      <c r="BQ2551" s="354">
        <f t="shared" si="236"/>
        <v>0</v>
      </c>
      <c r="BR2551" s="354">
        <f t="shared" si="237"/>
        <v>3144.8889875999998</v>
      </c>
      <c r="CG2551" s="198"/>
      <c r="CH2551">
        <f>(Transest!$J$14/HexExtSoy!$K$4)</f>
        <v>0.20257267294641951</v>
      </c>
      <c r="CI2551">
        <f>(HydroProcOil!$K$14/HexExtSoy!$K$4)</f>
        <v>0.10977777777777777</v>
      </c>
      <c r="CJ2551">
        <f>(StarchFerm!$K$24/StarchFerm!$K$4)</f>
        <v>0.33157302630665886</v>
      </c>
      <c r="CY2551" s="198"/>
      <c r="CZ2551">
        <f>BP2551*CH2551*1000*LCI!$E$93</f>
        <v>0</v>
      </c>
      <c r="DA2551">
        <f>BQ2551*CI2551*1000*(LCI!$E$99)</f>
        <v>0</v>
      </c>
      <c r="DB2551">
        <f>BR2551*CJ2551*1000*(LCI!$E$96)</f>
        <v>28102391.675508592</v>
      </c>
    </row>
    <row r="2552" spans="1:106" x14ac:dyDescent="0.25">
      <c r="A2552" s="197">
        <v>48109</v>
      </c>
      <c r="B2552" s="197" t="s">
        <v>2127</v>
      </c>
      <c r="C2552" s="197" t="s">
        <v>2168</v>
      </c>
      <c r="D2552" s="197">
        <v>-104.51624099999999</v>
      </c>
      <c r="E2552" s="197">
        <v>31.438099999999999</v>
      </c>
      <c r="F2552">
        <v>0</v>
      </c>
      <c r="G2552">
        <f t="shared" si="238"/>
        <v>0</v>
      </c>
      <c r="H2552" s="198">
        <v>0</v>
      </c>
      <c r="Q2552" s="221">
        <f>(Q5637*10000)*TEA!$M$15*10^-6</f>
        <v>55.693574344350004</v>
      </c>
      <c r="R2552" s="221">
        <f>(R5637*10000)*TEA!$O$15*10^-6</f>
        <v>55.693574344350004</v>
      </c>
      <c r="AA2552">
        <f t="shared" si="240"/>
        <v>1</v>
      </c>
      <c r="AB2552" s="197">
        <v>48109</v>
      </c>
      <c r="AC2552" s="197">
        <v>0</v>
      </c>
      <c r="AD2552" s="197">
        <f t="shared" si="239"/>
        <v>0</v>
      </c>
      <c r="AE2552" s="197">
        <v>0</v>
      </c>
      <c r="AJ2552">
        <v>0</v>
      </c>
      <c r="AK2552">
        <v>0</v>
      </c>
      <c r="AU2552" s="198">
        <v>0.27272727299999999</v>
      </c>
      <c r="AV2552" s="6">
        <v>0</v>
      </c>
      <c r="AW2552" s="198">
        <v>0.38356000000000001</v>
      </c>
      <c r="BO2552" s="198"/>
      <c r="BP2552" s="354">
        <f t="shared" si="235"/>
        <v>0</v>
      </c>
      <c r="BQ2552" s="354">
        <f t="shared" si="236"/>
        <v>0</v>
      </c>
      <c r="BR2552" s="354">
        <f t="shared" si="237"/>
        <v>0</v>
      </c>
      <c r="CG2552" s="198"/>
      <c r="CH2552">
        <f>(Transest!$J$14/HexExtSoy!$K$4)</f>
        <v>0.20257267294641951</v>
      </c>
      <c r="CI2552">
        <f>(HydroProcOil!$K$14/HexExtSoy!$K$4)</f>
        <v>0.10977777777777777</v>
      </c>
      <c r="CJ2552">
        <f>(StarchFerm!$K$24/StarchFerm!$K$4)</f>
        <v>0.33157302630665886</v>
      </c>
      <c r="CY2552" s="198"/>
      <c r="CZ2552">
        <f>BP2552*CH2552*1000*LCI!$E$93</f>
        <v>0</v>
      </c>
      <c r="DA2552">
        <f>BQ2552*CI2552*1000*(LCI!$E$99)</f>
        <v>0</v>
      </c>
      <c r="DB2552">
        <f>BR2552*CJ2552*1000*(LCI!$E$96)</f>
        <v>0</v>
      </c>
    </row>
    <row r="2553" spans="1:106" x14ac:dyDescent="0.25">
      <c r="A2553" s="197">
        <v>48111</v>
      </c>
      <c r="B2553" s="197" t="s">
        <v>2127</v>
      </c>
      <c r="C2553" s="197" t="s">
        <v>2169</v>
      </c>
      <c r="D2553" s="197">
        <v>-102.603768</v>
      </c>
      <c r="E2553" s="197">
        <v>36.268320000000003</v>
      </c>
      <c r="F2553">
        <v>2.5299999999999998</v>
      </c>
      <c r="G2553">
        <f t="shared" si="238"/>
        <v>2.5299999999999998</v>
      </c>
      <c r="H2553" s="198">
        <v>10.88</v>
      </c>
      <c r="Q2553" s="221">
        <f>(Q5638*10000)*TEA!$M$15*10^-6</f>
        <v>45.047397336749988</v>
      </c>
      <c r="R2553" s="221">
        <f>(R5638*10000)*TEA!$O$15*10^-6</f>
        <v>45.047397336749988</v>
      </c>
      <c r="AA2553">
        <f t="shared" si="240"/>
        <v>1</v>
      </c>
      <c r="AB2553" s="197">
        <v>48111</v>
      </c>
      <c r="AC2553" s="197">
        <v>319</v>
      </c>
      <c r="AD2553" s="197">
        <f t="shared" si="239"/>
        <v>319</v>
      </c>
      <c r="AE2553" s="197">
        <v>33977</v>
      </c>
      <c r="AJ2553">
        <v>0</v>
      </c>
      <c r="AK2553">
        <v>0</v>
      </c>
      <c r="AU2553" s="198">
        <v>0.27272727299999999</v>
      </c>
      <c r="AV2553" s="6">
        <v>0</v>
      </c>
      <c r="AW2553" s="198">
        <v>0.38356000000000001</v>
      </c>
      <c r="BO2553" s="198"/>
      <c r="BP2553" s="354">
        <f t="shared" si="235"/>
        <v>220.11000022010998</v>
      </c>
      <c r="BQ2553" s="354">
        <f t="shared" si="236"/>
        <v>0</v>
      </c>
      <c r="BR2553" s="354">
        <f t="shared" si="237"/>
        <v>141790.5331456</v>
      </c>
      <c r="CG2553" s="198"/>
      <c r="CH2553">
        <f>(Transest!$J$14/HexExtSoy!$K$4)</f>
        <v>0.20257267294641951</v>
      </c>
      <c r="CI2553">
        <f>(HydroProcOil!$K$14/HexExtSoy!$K$4)</f>
        <v>0.10977777777777777</v>
      </c>
      <c r="CJ2553">
        <f>(StarchFerm!$K$24/StarchFerm!$K$4)</f>
        <v>0.33157302630665886</v>
      </c>
      <c r="CY2553" s="198"/>
      <c r="CZ2553">
        <f>BP2553*CH2553*1000*LCI!$E$93</f>
        <v>1683207.233527631</v>
      </c>
      <c r="DA2553">
        <f>BQ2553*CI2553*1000*(LCI!$E$99)</f>
        <v>0</v>
      </c>
      <c r="DB2553">
        <f>BR2553*CJ2553*1000*(LCI!$E$96)</f>
        <v>1267025040.9626367</v>
      </c>
    </row>
    <row r="2554" spans="1:106" x14ac:dyDescent="0.25">
      <c r="A2554" s="197">
        <v>48113</v>
      </c>
      <c r="B2554" s="197" t="s">
        <v>2127</v>
      </c>
      <c r="C2554" s="197" t="s">
        <v>615</v>
      </c>
      <c r="D2554" s="197">
        <v>-96.779460900000004</v>
      </c>
      <c r="E2554" s="197">
        <v>32.767429999999997</v>
      </c>
      <c r="F2554">
        <v>2.54</v>
      </c>
      <c r="G2554">
        <f t="shared" si="238"/>
        <v>2.54</v>
      </c>
      <c r="H2554" s="198">
        <v>0</v>
      </c>
      <c r="Q2554" s="221">
        <f>(Q5639*10000)*TEA!$M$15*10^-6</f>
        <v>55.227079049849998</v>
      </c>
      <c r="R2554" s="221">
        <f>(R5639*10000)*TEA!$O$15*10^-6</f>
        <v>55.227079049849998</v>
      </c>
      <c r="AA2554">
        <f t="shared" si="240"/>
        <v>1</v>
      </c>
      <c r="AB2554" s="197">
        <v>48113</v>
      </c>
      <c r="AC2554" s="197">
        <v>533</v>
      </c>
      <c r="AD2554" s="197">
        <f t="shared" si="239"/>
        <v>533</v>
      </c>
      <c r="AE2554" s="197">
        <v>0</v>
      </c>
      <c r="AJ2554">
        <v>0</v>
      </c>
      <c r="AK2554">
        <v>0</v>
      </c>
      <c r="AU2554" s="198">
        <v>0.27272727299999999</v>
      </c>
      <c r="AV2554" s="6">
        <v>0</v>
      </c>
      <c r="AW2554" s="198">
        <v>0.38356000000000001</v>
      </c>
      <c r="BO2554" s="198"/>
      <c r="BP2554" s="354">
        <f t="shared" si="235"/>
        <v>369.22363673285997</v>
      </c>
      <c r="BQ2554" s="354">
        <f t="shared" si="236"/>
        <v>0</v>
      </c>
      <c r="BR2554" s="354">
        <f t="shared" si="237"/>
        <v>0</v>
      </c>
      <c r="CG2554" s="198"/>
      <c r="CH2554">
        <f>(Transest!$J$14/HexExtSoy!$K$4)</f>
        <v>0.20257267294641951</v>
      </c>
      <c r="CI2554">
        <f>(HydroProcOil!$K$14/HexExtSoy!$K$4)</f>
        <v>0.10977777777777777</v>
      </c>
      <c r="CJ2554">
        <f>(StarchFerm!$K$24/StarchFerm!$K$4)</f>
        <v>0.33157302630665886</v>
      </c>
      <c r="CY2554" s="198"/>
      <c r="CZ2554">
        <f>BP2554*CH2554*1000*LCI!$E$93</f>
        <v>2823496.8675509901</v>
      </c>
      <c r="DA2554">
        <f>BQ2554*CI2554*1000*(LCI!$E$99)</f>
        <v>0</v>
      </c>
      <c r="DB2554">
        <f>BR2554*CJ2554*1000*(LCI!$E$96)</f>
        <v>0</v>
      </c>
    </row>
    <row r="2555" spans="1:106" x14ac:dyDescent="0.25">
      <c r="A2555" s="197">
        <v>48115</v>
      </c>
      <c r="B2555" s="197" t="s">
        <v>2127</v>
      </c>
      <c r="C2555" s="197" t="s">
        <v>942</v>
      </c>
      <c r="D2555" s="197">
        <v>-101.955218</v>
      </c>
      <c r="E2555" s="197">
        <v>32.74024</v>
      </c>
      <c r="F2555">
        <v>0</v>
      </c>
      <c r="G2555">
        <f t="shared" si="238"/>
        <v>0</v>
      </c>
      <c r="H2555" s="198">
        <v>0</v>
      </c>
      <c r="Q2555" s="221">
        <f>(Q5640*10000)*TEA!$M$15*10^-6</f>
        <v>54.534145354649986</v>
      </c>
      <c r="R2555" s="221">
        <f>(R5640*10000)*TEA!$O$15*10^-6</f>
        <v>54.534145354649986</v>
      </c>
      <c r="AA2555">
        <f t="shared" si="240"/>
        <v>1</v>
      </c>
      <c r="AB2555" s="197">
        <v>48115</v>
      </c>
      <c r="AC2555" s="197">
        <v>0</v>
      </c>
      <c r="AD2555" s="197">
        <f t="shared" si="239"/>
        <v>0</v>
      </c>
      <c r="AE2555" s="197">
        <v>0</v>
      </c>
      <c r="AJ2555">
        <v>0</v>
      </c>
      <c r="AK2555">
        <v>0</v>
      </c>
      <c r="AU2555" s="198">
        <v>0.27272727299999999</v>
      </c>
      <c r="AV2555" s="6">
        <v>0</v>
      </c>
      <c r="AW2555" s="198">
        <v>0.38356000000000001</v>
      </c>
      <c r="BO2555" s="198"/>
      <c r="BP2555" s="354">
        <f t="shared" si="235"/>
        <v>0</v>
      </c>
      <c r="BQ2555" s="354">
        <f t="shared" si="236"/>
        <v>0</v>
      </c>
      <c r="BR2555" s="354">
        <f t="shared" si="237"/>
        <v>0</v>
      </c>
      <c r="CG2555" s="198"/>
      <c r="CH2555">
        <f>(Transest!$J$14/HexExtSoy!$K$4)</f>
        <v>0.20257267294641951</v>
      </c>
      <c r="CI2555">
        <f>(HydroProcOil!$K$14/HexExtSoy!$K$4)</f>
        <v>0.10977777777777777</v>
      </c>
      <c r="CJ2555">
        <f>(StarchFerm!$K$24/StarchFerm!$K$4)</f>
        <v>0.33157302630665886</v>
      </c>
      <c r="CY2555" s="198"/>
      <c r="CZ2555">
        <f>BP2555*CH2555*1000*LCI!$E$93</f>
        <v>0</v>
      </c>
      <c r="DA2555">
        <f>BQ2555*CI2555*1000*(LCI!$E$99)</f>
        <v>0</v>
      </c>
      <c r="DB2555">
        <f>BR2555*CJ2555*1000*(LCI!$E$96)</f>
        <v>0</v>
      </c>
    </row>
    <row r="2556" spans="1:106" x14ac:dyDescent="0.25">
      <c r="A2556" s="197">
        <v>48117</v>
      </c>
      <c r="B2556" s="197" t="s">
        <v>2127</v>
      </c>
      <c r="C2556" s="197" t="s">
        <v>2170</v>
      </c>
      <c r="D2556" s="197">
        <v>-102.607259</v>
      </c>
      <c r="E2556" s="197">
        <v>34.959290000000003</v>
      </c>
      <c r="F2556">
        <v>1.37</v>
      </c>
      <c r="G2556">
        <f t="shared" si="238"/>
        <v>1.37</v>
      </c>
      <c r="H2556" s="198">
        <v>12.42</v>
      </c>
      <c r="Q2556" s="221">
        <f>(Q5641*10000)*TEA!$M$15*10^-6</f>
        <v>49.792183140149994</v>
      </c>
      <c r="R2556" s="221">
        <f>(R5641*10000)*TEA!$O$15*10^-6</f>
        <v>49.792183140149994</v>
      </c>
      <c r="AA2556">
        <f t="shared" si="240"/>
        <v>1</v>
      </c>
      <c r="AB2556" s="197">
        <v>48117</v>
      </c>
      <c r="AC2556" s="197">
        <v>293</v>
      </c>
      <c r="AD2556" s="197">
        <f t="shared" si="239"/>
        <v>293</v>
      </c>
      <c r="AE2556" s="197">
        <v>12901</v>
      </c>
      <c r="AJ2556">
        <v>0</v>
      </c>
      <c r="AK2556">
        <v>0</v>
      </c>
      <c r="AU2556" s="198">
        <v>0.27272727299999999</v>
      </c>
      <c r="AV2556" s="6">
        <v>0</v>
      </c>
      <c r="AW2556" s="198">
        <v>0.38356000000000001</v>
      </c>
      <c r="BO2556" s="198"/>
      <c r="BP2556" s="354">
        <f t="shared" si="235"/>
        <v>109.47545465493</v>
      </c>
      <c r="BQ2556" s="354">
        <f t="shared" si="236"/>
        <v>0</v>
      </c>
      <c r="BR2556" s="354">
        <f t="shared" si="237"/>
        <v>61457.979895200006</v>
      </c>
      <c r="CG2556" s="198"/>
      <c r="CH2556">
        <f>(Transest!$J$14/HexExtSoy!$K$4)</f>
        <v>0.20257267294641951</v>
      </c>
      <c r="CI2556">
        <f>(HydroProcOil!$K$14/HexExtSoy!$K$4)</f>
        <v>0.10977777777777777</v>
      </c>
      <c r="CJ2556">
        <f>(StarchFerm!$K$24/StarchFerm!$K$4)</f>
        <v>0.33157302630665886</v>
      </c>
      <c r="CY2556" s="198"/>
      <c r="CZ2556">
        <f>BP2556*CH2556*1000*LCI!$E$93</f>
        <v>837171.76404813281</v>
      </c>
      <c r="DA2556">
        <f>BQ2556*CI2556*1000*(LCI!$E$99)</f>
        <v>0</v>
      </c>
      <c r="DB2556">
        <f>BR2556*CJ2556*1000*(LCI!$E$96)</f>
        <v>549181935.96349478</v>
      </c>
    </row>
    <row r="2557" spans="1:106" x14ac:dyDescent="0.25">
      <c r="A2557" s="197">
        <v>48119</v>
      </c>
      <c r="B2557" s="197" t="s">
        <v>2127</v>
      </c>
      <c r="C2557" s="197" t="s">
        <v>806</v>
      </c>
      <c r="D2557" s="197">
        <v>-95.676794700000002</v>
      </c>
      <c r="E2557" s="197">
        <v>33.41601</v>
      </c>
      <c r="F2557">
        <v>2.27</v>
      </c>
      <c r="G2557">
        <f t="shared" si="238"/>
        <v>2.27</v>
      </c>
      <c r="H2557" s="198">
        <v>7.52</v>
      </c>
      <c r="Q2557" s="221">
        <f>(Q5642*10000)*TEA!$M$15*10^-6</f>
        <v>54.116854071300004</v>
      </c>
      <c r="R2557" s="221">
        <f>(R5642*10000)*TEA!$O$15*10^-6</f>
        <v>54.116854071300004</v>
      </c>
      <c r="AA2557">
        <f t="shared" si="240"/>
        <v>1</v>
      </c>
      <c r="AB2557" s="197">
        <v>48119</v>
      </c>
      <c r="AC2557" s="197">
        <v>2210</v>
      </c>
      <c r="AD2557" s="197">
        <f t="shared" si="239"/>
        <v>2210</v>
      </c>
      <c r="AE2557" s="197">
        <v>4118</v>
      </c>
      <c r="AJ2557">
        <v>0</v>
      </c>
      <c r="AK2557">
        <v>0</v>
      </c>
      <c r="AU2557" s="198">
        <v>0.27272727299999999</v>
      </c>
      <c r="AV2557" s="6">
        <v>0</v>
      </c>
      <c r="AW2557" s="198">
        <v>0.38356000000000001</v>
      </c>
      <c r="BO2557" s="198"/>
      <c r="BP2557" s="354">
        <f t="shared" si="235"/>
        <v>1368.1909104591</v>
      </c>
      <c r="BQ2557" s="354">
        <f t="shared" si="236"/>
        <v>0</v>
      </c>
      <c r="BR2557" s="354">
        <f t="shared" si="237"/>
        <v>11877.840601599999</v>
      </c>
      <c r="CG2557" s="198"/>
      <c r="CH2557">
        <f>(Transest!$J$14/HexExtSoy!$K$4)</f>
        <v>0.20257267294641951</v>
      </c>
      <c r="CI2557">
        <f>(HydroProcOil!$K$14/HexExtSoy!$K$4)</f>
        <v>0.10977777777777777</v>
      </c>
      <c r="CJ2557">
        <f>(StarchFerm!$K$24/StarchFerm!$K$4)</f>
        <v>0.33157302630665886</v>
      </c>
      <c r="CY2557" s="198"/>
      <c r="CZ2557">
        <f>BP2557*CH2557*1000*LCI!$E$93</f>
        <v>10462717.891184244</v>
      </c>
      <c r="DA2557">
        <f>BQ2557*CI2557*1000*(LCI!$E$99)</f>
        <v>0</v>
      </c>
      <c r="DB2557">
        <f>BR2557*CJ2557*1000*(LCI!$E$96)</f>
        <v>106139113.38732365</v>
      </c>
    </row>
    <row r="2558" spans="1:106" x14ac:dyDescent="0.25">
      <c r="A2558" s="197">
        <v>48121</v>
      </c>
      <c r="B2558" s="197" t="s">
        <v>2127</v>
      </c>
      <c r="C2558" s="197" t="s">
        <v>2171</v>
      </c>
      <c r="D2558" s="197">
        <v>-97.117621799999995</v>
      </c>
      <c r="E2558" s="197">
        <v>33.203569999999999</v>
      </c>
      <c r="F2558">
        <v>1.83</v>
      </c>
      <c r="G2558">
        <f t="shared" si="238"/>
        <v>1.83</v>
      </c>
      <c r="H2558" s="198">
        <v>7.87</v>
      </c>
      <c r="Q2558" s="221">
        <f>(Q5643*10000)*TEA!$M$15*10^-6</f>
        <v>54.62756517015</v>
      </c>
      <c r="R2558" s="221">
        <f>(R5643*10000)*TEA!$O$15*10^-6</f>
        <v>54.62756517015</v>
      </c>
      <c r="AA2558">
        <f t="shared" si="240"/>
        <v>1</v>
      </c>
      <c r="AB2558" s="197">
        <v>48121</v>
      </c>
      <c r="AC2558" s="197">
        <v>1326</v>
      </c>
      <c r="AD2558" s="197">
        <f t="shared" si="239"/>
        <v>1326</v>
      </c>
      <c r="AE2558" s="197">
        <v>638</v>
      </c>
      <c r="AJ2558">
        <v>0</v>
      </c>
      <c r="AK2558">
        <v>0</v>
      </c>
      <c r="AU2558" s="198">
        <v>0.27272727299999999</v>
      </c>
      <c r="AV2558" s="6">
        <v>0</v>
      </c>
      <c r="AW2558" s="198">
        <v>0.38356000000000001</v>
      </c>
      <c r="BO2558" s="198"/>
      <c r="BP2558" s="354">
        <f t="shared" si="235"/>
        <v>661.79454611633992</v>
      </c>
      <c r="BQ2558" s="354">
        <f t="shared" si="236"/>
        <v>0</v>
      </c>
      <c r="BR2558" s="354">
        <f t="shared" si="237"/>
        <v>1925.8777736000002</v>
      </c>
      <c r="CG2558" s="198"/>
      <c r="CH2558">
        <f>(Transest!$J$14/HexExtSoy!$K$4)</f>
        <v>0.20257267294641951</v>
      </c>
      <c r="CI2558">
        <f>(HydroProcOil!$K$14/HexExtSoy!$K$4)</f>
        <v>0.10977777777777777</v>
      </c>
      <c r="CJ2558">
        <f>(StarchFerm!$K$24/StarchFerm!$K$4)</f>
        <v>0.33157302630665886</v>
      </c>
      <c r="CY2558" s="198"/>
      <c r="CZ2558">
        <f>BP2558*CH2558*1000*LCI!$E$93</f>
        <v>5060821.2530926419</v>
      </c>
      <c r="DA2558">
        <f>BQ2558*CI2558*1000*(LCI!$E$99)</f>
        <v>0</v>
      </c>
      <c r="DB2558">
        <f>BR2558*CJ2558*1000*(LCI!$E$96)</f>
        <v>17209437.829526164</v>
      </c>
    </row>
    <row r="2559" spans="1:106" x14ac:dyDescent="0.25">
      <c r="A2559" s="197">
        <v>48123</v>
      </c>
      <c r="B2559" s="197" t="s">
        <v>2127</v>
      </c>
      <c r="C2559" s="197" t="s">
        <v>2172</v>
      </c>
      <c r="D2559" s="197">
        <v>-97.360592800000006</v>
      </c>
      <c r="E2559" s="197">
        <v>29.074860000000001</v>
      </c>
      <c r="F2559">
        <v>0</v>
      </c>
      <c r="G2559">
        <f t="shared" si="238"/>
        <v>0</v>
      </c>
      <c r="H2559" s="198">
        <v>6.95</v>
      </c>
      <c r="Q2559" s="221">
        <f>(Q5644*10000)*TEA!$M$15*10^-6</f>
        <v>60.929070162750001</v>
      </c>
      <c r="R2559" s="221">
        <f>(R5644*10000)*TEA!$O$15*10^-6</f>
        <v>60.929070162750001</v>
      </c>
      <c r="AA2559">
        <f t="shared" si="240"/>
        <v>1</v>
      </c>
      <c r="AB2559" s="197">
        <v>48123</v>
      </c>
      <c r="AC2559" s="197">
        <v>0</v>
      </c>
      <c r="AD2559" s="197">
        <f t="shared" si="239"/>
        <v>0</v>
      </c>
      <c r="AE2559" s="197">
        <v>2188</v>
      </c>
      <c r="AJ2559">
        <v>0</v>
      </c>
      <c r="AK2559">
        <v>0</v>
      </c>
      <c r="AU2559" s="198">
        <v>0.27272727299999999</v>
      </c>
      <c r="AV2559" s="6">
        <v>0</v>
      </c>
      <c r="AW2559" s="198">
        <v>0.38356000000000001</v>
      </c>
      <c r="BO2559" s="198"/>
      <c r="BP2559" s="354">
        <f t="shared" si="235"/>
        <v>0</v>
      </c>
      <c r="BQ2559" s="354">
        <f t="shared" si="236"/>
        <v>0</v>
      </c>
      <c r="BR2559" s="354">
        <f t="shared" si="237"/>
        <v>5832.6434960000006</v>
      </c>
      <c r="CG2559" s="198"/>
      <c r="CH2559">
        <f>(Transest!$J$14/HexExtSoy!$K$4)</f>
        <v>0.20257267294641951</v>
      </c>
      <c r="CI2559">
        <f>(HydroProcOil!$K$14/HexExtSoy!$K$4)</f>
        <v>0.10977777777777777</v>
      </c>
      <c r="CJ2559">
        <f>(StarchFerm!$K$24/StarchFerm!$K$4)</f>
        <v>0.33157302630665886</v>
      </c>
      <c r="CY2559" s="198"/>
      <c r="CZ2559">
        <f>BP2559*CH2559*1000*LCI!$E$93</f>
        <v>0</v>
      </c>
      <c r="DA2559">
        <f>BQ2559*CI2559*1000*(LCI!$E$99)</f>
        <v>0</v>
      </c>
      <c r="DB2559">
        <f>BR2559*CJ2559*1000*(LCI!$E$96)</f>
        <v>52119878.531320579</v>
      </c>
    </row>
    <row r="2560" spans="1:106" x14ac:dyDescent="0.25">
      <c r="A2560" s="197">
        <v>48125</v>
      </c>
      <c r="B2560" s="197" t="s">
        <v>2127</v>
      </c>
      <c r="C2560" s="197" t="s">
        <v>2173</v>
      </c>
      <c r="D2560" s="197">
        <v>-100.76555</v>
      </c>
      <c r="E2560" s="197">
        <v>33.611980000000003</v>
      </c>
      <c r="F2560">
        <v>0</v>
      </c>
      <c r="G2560">
        <f t="shared" si="238"/>
        <v>0</v>
      </c>
      <c r="H2560" s="198">
        <v>0</v>
      </c>
      <c r="Q2560" s="221">
        <f>(Q5645*10000)*TEA!$M$15*10^-6</f>
        <v>53.121502126349995</v>
      </c>
      <c r="R2560" s="221">
        <f>(R5645*10000)*TEA!$O$15*10^-6</f>
        <v>53.121502126349995</v>
      </c>
      <c r="AA2560">
        <f t="shared" si="240"/>
        <v>1</v>
      </c>
      <c r="AB2560" s="197">
        <v>48125</v>
      </c>
      <c r="AC2560" s="197">
        <v>0</v>
      </c>
      <c r="AD2560" s="197">
        <f t="shared" si="239"/>
        <v>0</v>
      </c>
      <c r="AE2560" s="197">
        <v>0</v>
      </c>
      <c r="AJ2560">
        <v>0</v>
      </c>
      <c r="AK2560">
        <v>0</v>
      </c>
      <c r="AU2560" s="198">
        <v>0.27272727299999999</v>
      </c>
      <c r="AV2560" s="6">
        <v>0</v>
      </c>
      <c r="AW2560" s="198">
        <v>0.38356000000000001</v>
      </c>
      <c r="BO2560" s="198"/>
      <c r="BP2560" s="354">
        <f t="shared" si="235"/>
        <v>0</v>
      </c>
      <c r="BQ2560" s="354">
        <f t="shared" si="236"/>
        <v>0</v>
      </c>
      <c r="BR2560" s="354">
        <f t="shared" si="237"/>
        <v>0</v>
      </c>
      <c r="CG2560" s="198"/>
      <c r="CH2560">
        <f>(Transest!$J$14/HexExtSoy!$K$4)</f>
        <v>0.20257267294641951</v>
      </c>
      <c r="CI2560">
        <f>(HydroProcOil!$K$14/HexExtSoy!$K$4)</f>
        <v>0.10977777777777777</v>
      </c>
      <c r="CJ2560">
        <f>(StarchFerm!$K$24/StarchFerm!$K$4)</f>
        <v>0.33157302630665886</v>
      </c>
      <c r="CY2560" s="198"/>
      <c r="CZ2560">
        <f>BP2560*CH2560*1000*LCI!$E$93</f>
        <v>0</v>
      </c>
      <c r="DA2560">
        <f>BQ2560*CI2560*1000*(LCI!$E$99)</f>
        <v>0</v>
      </c>
      <c r="DB2560">
        <f>BR2560*CJ2560*1000*(LCI!$E$96)</f>
        <v>0</v>
      </c>
    </row>
    <row r="2561" spans="1:106" x14ac:dyDescent="0.25">
      <c r="A2561" s="197">
        <v>48127</v>
      </c>
      <c r="B2561" s="197" t="s">
        <v>2127</v>
      </c>
      <c r="C2561" s="197" t="s">
        <v>2174</v>
      </c>
      <c r="D2561" s="197">
        <v>-99.761214300000006</v>
      </c>
      <c r="E2561" s="197">
        <v>28.420439999999999</v>
      </c>
      <c r="F2561">
        <v>0</v>
      </c>
      <c r="G2561">
        <f t="shared" si="238"/>
        <v>0</v>
      </c>
      <c r="H2561" s="198">
        <v>0</v>
      </c>
      <c r="Q2561" s="221">
        <f>(Q5646*10000)*TEA!$M$15*10^-6</f>
        <v>59.297459379300001</v>
      </c>
      <c r="R2561" s="221">
        <f>(R5646*10000)*TEA!$O$15*10^-6</f>
        <v>59.297459379300001</v>
      </c>
      <c r="AA2561">
        <f t="shared" si="240"/>
        <v>1</v>
      </c>
      <c r="AB2561" s="197">
        <v>48127</v>
      </c>
      <c r="AC2561" s="197">
        <v>0</v>
      </c>
      <c r="AD2561" s="197">
        <f t="shared" si="239"/>
        <v>0</v>
      </c>
      <c r="AE2561" s="197">
        <v>0</v>
      </c>
      <c r="AJ2561">
        <v>0</v>
      </c>
      <c r="AK2561">
        <v>0</v>
      </c>
      <c r="AU2561" s="198">
        <v>0.27272727299999999</v>
      </c>
      <c r="AV2561" s="6">
        <v>0</v>
      </c>
      <c r="AW2561" s="198">
        <v>0.38356000000000001</v>
      </c>
      <c r="BO2561" s="198"/>
      <c r="BP2561" s="354">
        <f t="shared" si="235"/>
        <v>0</v>
      </c>
      <c r="BQ2561" s="354">
        <f t="shared" si="236"/>
        <v>0</v>
      </c>
      <c r="BR2561" s="354">
        <f t="shared" si="237"/>
        <v>0</v>
      </c>
      <c r="CG2561" s="198"/>
      <c r="CH2561">
        <f>(Transest!$J$14/HexExtSoy!$K$4)</f>
        <v>0.20257267294641951</v>
      </c>
      <c r="CI2561">
        <f>(HydroProcOil!$K$14/HexExtSoy!$K$4)</f>
        <v>0.10977777777777777</v>
      </c>
      <c r="CJ2561">
        <f>(StarchFerm!$K$24/StarchFerm!$K$4)</f>
        <v>0.33157302630665886</v>
      </c>
      <c r="CY2561" s="198"/>
      <c r="CZ2561">
        <f>BP2561*CH2561*1000*LCI!$E$93</f>
        <v>0</v>
      </c>
      <c r="DA2561">
        <f>BQ2561*CI2561*1000*(LCI!$E$99)</f>
        <v>0</v>
      </c>
      <c r="DB2561">
        <f>BR2561*CJ2561*1000*(LCI!$E$96)</f>
        <v>0</v>
      </c>
    </row>
    <row r="2562" spans="1:106" x14ac:dyDescent="0.25">
      <c r="A2562" s="197">
        <v>48129</v>
      </c>
      <c r="B2562" s="197" t="s">
        <v>2127</v>
      </c>
      <c r="C2562" s="197" t="s">
        <v>2175</v>
      </c>
      <c r="D2562" s="197">
        <v>-100.811924</v>
      </c>
      <c r="E2562" s="197">
        <v>34.964750000000002</v>
      </c>
      <c r="F2562">
        <v>0</v>
      </c>
      <c r="G2562">
        <f t="shared" si="238"/>
        <v>0</v>
      </c>
      <c r="H2562" s="198">
        <v>11.25</v>
      </c>
      <c r="Q2562" s="221">
        <f>(Q5647*10000)*TEA!$M$15*10^-6</f>
        <v>50.195799625500001</v>
      </c>
      <c r="R2562" s="221">
        <f>(R5647*10000)*TEA!$O$15*10^-6</f>
        <v>50.195799625500001</v>
      </c>
      <c r="AA2562">
        <f t="shared" si="240"/>
        <v>1</v>
      </c>
      <c r="AB2562" s="197">
        <v>48129</v>
      </c>
      <c r="AC2562" s="197">
        <v>0</v>
      </c>
      <c r="AD2562" s="197">
        <f t="shared" si="239"/>
        <v>0</v>
      </c>
      <c r="AE2562" s="197">
        <v>682</v>
      </c>
      <c r="AJ2562">
        <v>0</v>
      </c>
      <c r="AK2562">
        <v>0</v>
      </c>
      <c r="AU2562" s="198">
        <v>0.27272727299999999</v>
      </c>
      <c r="AV2562" s="6">
        <v>0</v>
      </c>
      <c r="AW2562" s="198">
        <v>0.38356000000000001</v>
      </c>
      <c r="BO2562" s="198"/>
      <c r="BP2562" s="354">
        <f t="shared" si="235"/>
        <v>0</v>
      </c>
      <c r="BQ2562" s="354">
        <f t="shared" si="236"/>
        <v>0</v>
      </c>
      <c r="BR2562" s="354">
        <f t="shared" si="237"/>
        <v>2942.8641000000002</v>
      </c>
      <c r="CG2562" s="198"/>
      <c r="CH2562">
        <f>(Transest!$J$14/HexExtSoy!$K$4)</f>
        <v>0.20257267294641951</v>
      </c>
      <c r="CI2562">
        <f>(HydroProcOil!$K$14/HexExtSoy!$K$4)</f>
        <v>0.10977777777777777</v>
      </c>
      <c r="CJ2562">
        <f>(StarchFerm!$K$24/StarchFerm!$K$4)</f>
        <v>0.33157302630665886</v>
      </c>
      <c r="CY2562" s="198"/>
      <c r="CZ2562">
        <f>BP2562*CH2562*1000*LCI!$E$93</f>
        <v>0</v>
      </c>
      <c r="DA2562">
        <f>BQ2562*CI2562*1000*(LCI!$E$99)</f>
        <v>0</v>
      </c>
      <c r="DB2562">
        <f>BR2562*CJ2562*1000*(LCI!$E$96)</f>
        <v>26297118.884665683</v>
      </c>
    </row>
    <row r="2563" spans="1:106" x14ac:dyDescent="0.25">
      <c r="A2563" s="197">
        <v>48131</v>
      </c>
      <c r="B2563" s="197" t="s">
        <v>2127</v>
      </c>
      <c r="C2563" s="197" t="s">
        <v>873</v>
      </c>
      <c r="D2563" s="197">
        <v>-98.5149282</v>
      </c>
      <c r="E2563" s="197">
        <v>27.6813</v>
      </c>
      <c r="F2563">
        <v>0</v>
      </c>
      <c r="G2563">
        <f t="shared" si="238"/>
        <v>0</v>
      </c>
      <c r="H2563" s="198">
        <v>0</v>
      </c>
      <c r="Q2563" s="221">
        <f>(Q5648*10000)*TEA!$M$15*10^-6</f>
        <v>60.374206331549999</v>
      </c>
      <c r="R2563" s="221">
        <f>(R5648*10000)*TEA!$O$15*10^-6</f>
        <v>60.374206331549999</v>
      </c>
      <c r="AA2563">
        <f t="shared" si="240"/>
        <v>1</v>
      </c>
      <c r="AB2563" s="197">
        <v>48131</v>
      </c>
      <c r="AC2563" s="197">
        <v>0</v>
      </c>
      <c r="AD2563" s="197">
        <f t="shared" si="239"/>
        <v>0</v>
      </c>
      <c r="AE2563" s="197">
        <v>0</v>
      </c>
      <c r="AJ2563">
        <v>0</v>
      </c>
      <c r="AK2563">
        <v>0</v>
      </c>
      <c r="AU2563" s="198">
        <v>0.27272727299999999</v>
      </c>
      <c r="AV2563" s="6">
        <v>0</v>
      </c>
      <c r="AW2563" s="198">
        <v>0.38356000000000001</v>
      </c>
      <c r="BO2563" s="198"/>
      <c r="BP2563" s="354">
        <f t="shared" ref="BP2563:BP2626" si="241">F2563*AC2563*AU2563</f>
        <v>0</v>
      </c>
      <c r="BQ2563" s="354">
        <f t="shared" ref="BQ2563:BQ2626" si="242">G2563*AD2563*AV2563</f>
        <v>0</v>
      </c>
      <c r="BR2563" s="354">
        <f t="shared" ref="BR2563:BR2626" si="243">H2563*AE2563*AW2563</f>
        <v>0</v>
      </c>
      <c r="CG2563" s="198"/>
      <c r="CH2563">
        <f>(Transest!$J$14/HexExtSoy!$K$4)</f>
        <v>0.20257267294641951</v>
      </c>
      <c r="CI2563">
        <f>(HydroProcOil!$K$14/HexExtSoy!$K$4)</f>
        <v>0.10977777777777777</v>
      </c>
      <c r="CJ2563">
        <f>(StarchFerm!$K$24/StarchFerm!$K$4)</f>
        <v>0.33157302630665886</v>
      </c>
      <c r="CY2563" s="198"/>
      <c r="CZ2563">
        <f>BP2563*CH2563*1000*LCI!$E$93</f>
        <v>0</v>
      </c>
      <c r="DA2563">
        <f>BQ2563*CI2563*1000*(LCI!$E$99)</f>
        <v>0</v>
      </c>
      <c r="DB2563">
        <f>BR2563*CJ2563*1000*(LCI!$E$96)</f>
        <v>0</v>
      </c>
    </row>
    <row r="2564" spans="1:106" x14ac:dyDescent="0.25">
      <c r="A2564" s="197">
        <v>48133</v>
      </c>
      <c r="B2564" s="197" t="s">
        <v>2127</v>
      </c>
      <c r="C2564" s="197" t="s">
        <v>2176</v>
      </c>
      <c r="D2564" s="197">
        <v>-98.827671800000005</v>
      </c>
      <c r="E2564" s="197">
        <v>32.328919999999997</v>
      </c>
      <c r="F2564">
        <v>0</v>
      </c>
      <c r="G2564">
        <f t="shared" ref="G2564:G2627" si="244">F2564</f>
        <v>0</v>
      </c>
      <c r="H2564" s="198">
        <v>0</v>
      </c>
      <c r="Q2564" s="221">
        <f>(Q5649*10000)*TEA!$M$15*10^-6</f>
        <v>55.784289914999988</v>
      </c>
      <c r="R2564" s="221">
        <f>(R5649*10000)*TEA!$O$15*10^-6</f>
        <v>55.784289914999988</v>
      </c>
      <c r="AA2564">
        <f t="shared" si="240"/>
        <v>1</v>
      </c>
      <c r="AB2564" s="197">
        <v>48133</v>
      </c>
      <c r="AC2564" s="197">
        <v>0</v>
      </c>
      <c r="AD2564" s="197">
        <f t="shared" si="239"/>
        <v>0</v>
      </c>
      <c r="AE2564" s="197">
        <v>0</v>
      </c>
      <c r="AJ2564">
        <v>0</v>
      </c>
      <c r="AK2564">
        <v>0</v>
      </c>
      <c r="AU2564" s="198">
        <v>0.27272727299999999</v>
      </c>
      <c r="AV2564" s="6">
        <v>0</v>
      </c>
      <c r="AW2564" s="198">
        <v>0.38356000000000001</v>
      </c>
      <c r="BO2564" s="198"/>
      <c r="BP2564" s="354">
        <f t="shared" si="241"/>
        <v>0</v>
      </c>
      <c r="BQ2564" s="354">
        <f t="shared" si="242"/>
        <v>0</v>
      </c>
      <c r="BR2564" s="354">
        <f t="shared" si="243"/>
        <v>0</v>
      </c>
      <c r="CG2564" s="198"/>
      <c r="CH2564">
        <f>(Transest!$J$14/HexExtSoy!$K$4)</f>
        <v>0.20257267294641951</v>
      </c>
      <c r="CI2564">
        <f>(HydroProcOil!$K$14/HexExtSoy!$K$4)</f>
        <v>0.10977777777777777</v>
      </c>
      <c r="CJ2564">
        <f>(StarchFerm!$K$24/StarchFerm!$K$4)</f>
        <v>0.33157302630665886</v>
      </c>
      <c r="CY2564" s="198"/>
      <c r="CZ2564">
        <f>BP2564*CH2564*1000*LCI!$E$93</f>
        <v>0</v>
      </c>
      <c r="DA2564">
        <f>BQ2564*CI2564*1000*(LCI!$E$99)</f>
        <v>0</v>
      </c>
      <c r="DB2564">
        <f>BR2564*CJ2564*1000*(LCI!$E$96)</f>
        <v>0</v>
      </c>
    </row>
    <row r="2565" spans="1:106" x14ac:dyDescent="0.25">
      <c r="A2565" s="197">
        <v>48135</v>
      </c>
      <c r="B2565" s="197" t="s">
        <v>2127</v>
      </c>
      <c r="C2565" s="197" t="s">
        <v>2177</v>
      </c>
      <c r="D2565" s="197">
        <v>-102.54879699999999</v>
      </c>
      <c r="E2565" s="197">
        <v>31.864049999999999</v>
      </c>
      <c r="F2565">
        <v>0</v>
      </c>
      <c r="G2565">
        <f t="shared" si="244"/>
        <v>0</v>
      </c>
      <c r="H2565" s="198">
        <v>0</v>
      </c>
      <c r="Q2565" s="221">
        <f>(Q5650*10000)*TEA!$M$15*10^-6</f>
        <v>55.891499996249998</v>
      </c>
      <c r="R2565" s="221">
        <f>(R5650*10000)*TEA!$O$15*10^-6</f>
        <v>55.891499996249998</v>
      </c>
      <c r="AA2565">
        <f t="shared" si="240"/>
        <v>1</v>
      </c>
      <c r="AB2565" s="197">
        <v>48135</v>
      </c>
      <c r="AC2565" s="197">
        <v>0</v>
      </c>
      <c r="AD2565" s="197">
        <f t="shared" ref="AD2565:AD2628" si="245">AC2565</f>
        <v>0</v>
      </c>
      <c r="AE2565" s="197">
        <v>0</v>
      </c>
      <c r="AJ2565">
        <v>0</v>
      </c>
      <c r="AK2565">
        <v>0</v>
      </c>
      <c r="AU2565" s="198">
        <v>0.27272727299999999</v>
      </c>
      <c r="AV2565" s="6">
        <v>0</v>
      </c>
      <c r="AW2565" s="198">
        <v>0.38356000000000001</v>
      </c>
      <c r="BO2565" s="198"/>
      <c r="BP2565" s="354">
        <f t="shared" si="241"/>
        <v>0</v>
      </c>
      <c r="BQ2565" s="354">
        <f t="shared" si="242"/>
        <v>0</v>
      </c>
      <c r="BR2565" s="354">
        <f t="shared" si="243"/>
        <v>0</v>
      </c>
      <c r="CG2565" s="198"/>
      <c r="CH2565">
        <f>(Transest!$J$14/HexExtSoy!$K$4)</f>
        <v>0.20257267294641951</v>
      </c>
      <c r="CI2565">
        <f>(HydroProcOil!$K$14/HexExtSoy!$K$4)</f>
        <v>0.10977777777777777</v>
      </c>
      <c r="CJ2565">
        <f>(StarchFerm!$K$24/StarchFerm!$K$4)</f>
        <v>0.33157302630665886</v>
      </c>
      <c r="CY2565" s="198"/>
      <c r="CZ2565">
        <f>BP2565*CH2565*1000*LCI!$E$93</f>
        <v>0</v>
      </c>
      <c r="DA2565">
        <f>BQ2565*CI2565*1000*(LCI!$E$99)</f>
        <v>0</v>
      </c>
      <c r="DB2565">
        <f>BR2565*CJ2565*1000*(LCI!$E$96)</f>
        <v>0</v>
      </c>
    </row>
    <row r="2566" spans="1:106" x14ac:dyDescent="0.25">
      <c r="A2566" s="197">
        <v>48137</v>
      </c>
      <c r="B2566" s="197" t="s">
        <v>2127</v>
      </c>
      <c r="C2566" s="197" t="s">
        <v>1074</v>
      </c>
      <c r="D2566" s="197">
        <v>-100.314026</v>
      </c>
      <c r="E2566" s="197">
        <v>29.95908</v>
      </c>
      <c r="F2566">
        <v>0</v>
      </c>
      <c r="G2566">
        <f t="shared" si="244"/>
        <v>0</v>
      </c>
      <c r="H2566" s="198">
        <v>0</v>
      </c>
      <c r="Q2566" s="221">
        <f>(Q5651*10000)*TEA!$M$15*10^-6</f>
        <v>58.271260890149996</v>
      </c>
      <c r="R2566" s="221">
        <f>(R5651*10000)*TEA!$O$15*10^-6</f>
        <v>58.271260890149996</v>
      </c>
      <c r="AA2566">
        <f t="shared" si="240"/>
        <v>1</v>
      </c>
      <c r="AB2566" s="197">
        <v>48137</v>
      </c>
      <c r="AC2566" s="197">
        <v>0</v>
      </c>
      <c r="AD2566" s="197">
        <f t="shared" si="245"/>
        <v>0</v>
      </c>
      <c r="AE2566" s="197">
        <v>0</v>
      </c>
      <c r="AJ2566">
        <v>0</v>
      </c>
      <c r="AK2566">
        <v>0</v>
      </c>
      <c r="AU2566" s="198">
        <v>0.27272727299999999</v>
      </c>
      <c r="AV2566" s="6">
        <v>0</v>
      </c>
      <c r="AW2566" s="198">
        <v>0.38356000000000001</v>
      </c>
      <c r="BO2566" s="198"/>
      <c r="BP2566" s="354">
        <f t="shared" si="241"/>
        <v>0</v>
      </c>
      <c r="BQ2566" s="354">
        <f t="shared" si="242"/>
        <v>0</v>
      </c>
      <c r="BR2566" s="354">
        <f t="shared" si="243"/>
        <v>0</v>
      </c>
      <c r="CG2566" s="198"/>
      <c r="CH2566">
        <f>(Transest!$J$14/HexExtSoy!$K$4)</f>
        <v>0.20257267294641951</v>
      </c>
      <c r="CI2566">
        <f>(HydroProcOil!$K$14/HexExtSoy!$K$4)</f>
        <v>0.10977777777777777</v>
      </c>
      <c r="CJ2566">
        <f>(StarchFerm!$K$24/StarchFerm!$K$4)</f>
        <v>0.33157302630665886</v>
      </c>
      <c r="CY2566" s="198"/>
      <c r="CZ2566">
        <f>BP2566*CH2566*1000*LCI!$E$93</f>
        <v>0</v>
      </c>
      <c r="DA2566">
        <f>BQ2566*CI2566*1000*(LCI!$E$99)</f>
        <v>0</v>
      </c>
      <c r="DB2566">
        <f>BR2566*CJ2566*1000*(LCI!$E$96)</f>
        <v>0</v>
      </c>
    </row>
    <row r="2567" spans="1:106" x14ac:dyDescent="0.25">
      <c r="A2567" s="197">
        <v>48139</v>
      </c>
      <c r="B2567" s="197" t="s">
        <v>2127</v>
      </c>
      <c r="C2567" s="197" t="s">
        <v>1217</v>
      </c>
      <c r="D2567" s="197">
        <v>-96.796694799999997</v>
      </c>
      <c r="E2567" s="197">
        <v>32.347679999999997</v>
      </c>
      <c r="F2567">
        <v>1.55</v>
      </c>
      <c r="G2567">
        <f t="shared" si="244"/>
        <v>1.55</v>
      </c>
      <c r="H2567" s="198">
        <v>6.8</v>
      </c>
      <c r="Q2567" s="221">
        <f>(Q5652*10000)*TEA!$M$15*10^-6</f>
        <v>55.813455458999996</v>
      </c>
      <c r="R2567" s="221">
        <f>(R5652*10000)*TEA!$O$15*10^-6</f>
        <v>55.813455458999996</v>
      </c>
      <c r="AA2567">
        <f t="shared" si="240"/>
        <v>1</v>
      </c>
      <c r="AB2567" s="197">
        <v>48139</v>
      </c>
      <c r="AC2567" s="197">
        <v>3446</v>
      </c>
      <c r="AD2567" s="197">
        <f t="shared" si="245"/>
        <v>3446</v>
      </c>
      <c r="AE2567" s="197">
        <v>26370</v>
      </c>
      <c r="AJ2567">
        <v>0</v>
      </c>
      <c r="AK2567">
        <v>0</v>
      </c>
      <c r="AU2567" s="198">
        <v>0.27272727299999999</v>
      </c>
      <c r="AV2567" s="6">
        <v>0</v>
      </c>
      <c r="AW2567" s="198">
        <v>0.38356000000000001</v>
      </c>
      <c r="BO2567" s="198"/>
      <c r="BP2567" s="354">
        <f t="shared" si="241"/>
        <v>1456.7181832749</v>
      </c>
      <c r="BQ2567" s="354">
        <f t="shared" si="242"/>
        <v>0</v>
      </c>
      <c r="BR2567" s="354">
        <f t="shared" si="243"/>
        <v>68778.444960000008</v>
      </c>
      <c r="CG2567" s="198"/>
      <c r="CH2567">
        <f>(Transest!$J$14/HexExtSoy!$K$4)</f>
        <v>0.20257267294641951</v>
      </c>
      <c r="CI2567">
        <f>(HydroProcOil!$K$14/HexExtSoy!$K$4)</f>
        <v>0.10977777777777777</v>
      </c>
      <c r="CJ2567">
        <f>(StarchFerm!$K$24/StarchFerm!$K$4)</f>
        <v>0.33157302630665886</v>
      </c>
      <c r="CY2567" s="198"/>
      <c r="CZ2567">
        <f>BP2567*CH2567*1000*LCI!$E$93</f>
        <v>11139696.428365739</v>
      </c>
      <c r="DA2567">
        <f>BQ2567*CI2567*1000*(LCI!$E$99)</f>
        <v>0</v>
      </c>
      <c r="DB2567">
        <f>BR2567*CJ2567*1000*(LCI!$E$96)</f>
        <v>614596828.92443299</v>
      </c>
    </row>
    <row r="2568" spans="1:106" x14ac:dyDescent="0.25">
      <c r="A2568" s="197">
        <v>48141</v>
      </c>
      <c r="B2568" s="197" t="s">
        <v>2127</v>
      </c>
      <c r="C2568" s="197" t="s">
        <v>812</v>
      </c>
      <c r="D2568" s="197">
        <v>-106.235056</v>
      </c>
      <c r="E2568" s="197">
        <v>31.758150000000001</v>
      </c>
      <c r="F2568">
        <v>0</v>
      </c>
      <c r="G2568">
        <f t="shared" si="244"/>
        <v>0</v>
      </c>
      <c r="H2568" s="198">
        <v>4.18</v>
      </c>
      <c r="Q2568" s="221">
        <f>(Q5653*10000)*TEA!$M$15*10^-6</f>
        <v>55.446188451299996</v>
      </c>
      <c r="R2568" s="221">
        <f>(R5653*10000)*TEA!$O$15*10^-6</f>
        <v>55.446188451299996</v>
      </c>
      <c r="AA2568">
        <f t="shared" si="240"/>
        <v>1</v>
      </c>
      <c r="AB2568" s="197">
        <v>48141</v>
      </c>
      <c r="AC2568" s="197">
        <v>0</v>
      </c>
      <c r="AD2568" s="197">
        <f t="shared" si="245"/>
        <v>0</v>
      </c>
      <c r="AE2568" s="197">
        <v>2</v>
      </c>
      <c r="AJ2568">
        <v>0</v>
      </c>
      <c r="AK2568">
        <v>0</v>
      </c>
      <c r="AU2568" s="198">
        <v>0.27272727299999999</v>
      </c>
      <c r="AV2568" s="6">
        <v>0</v>
      </c>
      <c r="AW2568" s="198">
        <v>0.38356000000000001</v>
      </c>
      <c r="BO2568" s="198"/>
      <c r="BP2568" s="354">
        <f t="shared" si="241"/>
        <v>0</v>
      </c>
      <c r="BQ2568" s="354">
        <f t="shared" si="242"/>
        <v>0</v>
      </c>
      <c r="BR2568" s="354">
        <f t="shared" si="243"/>
        <v>3.2065615999999997</v>
      </c>
      <c r="CG2568" s="198"/>
      <c r="CH2568">
        <f>(Transest!$J$14/HexExtSoy!$K$4)</f>
        <v>0.20257267294641951</v>
      </c>
      <c r="CI2568">
        <f>(HydroProcOil!$K$14/HexExtSoy!$K$4)</f>
        <v>0.10977777777777777</v>
      </c>
      <c r="CJ2568">
        <f>(StarchFerm!$K$24/StarchFerm!$K$4)</f>
        <v>0.33157302630665886</v>
      </c>
      <c r="CY2568" s="198"/>
      <c r="CZ2568">
        <f>BP2568*CH2568*1000*LCI!$E$93</f>
        <v>0</v>
      </c>
      <c r="DA2568">
        <f>BQ2568*CI2568*1000*(LCI!$E$99)</f>
        <v>0</v>
      </c>
      <c r="DB2568">
        <f>BR2568*CJ2568*1000*(LCI!$E$96)</f>
        <v>28653.491544581957</v>
      </c>
    </row>
    <row r="2569" spans="1:106" x14ac:dyDescent="0.25">
      <c r="A2569" s="197">
        <v>48143</v>
      </c>
      <c r="B2569" s="197" t="s">
        <v>2127</v>
      </c>
      <c r="C2569" s="197" t="s">
        <v>2178</v>
      </c>
      <c r="D2569" s="197">
        <v>-98.206411700000004</v>
      </c>
      <c r="E2569" s="197">
        <v>32.240780000000001</v>
      </c>
      <c r="F2569">
        <v>0</v>
      </c>
      <c r="G2569">
        <f t="shared" si="244"/>
        <v>0</v>
      </c>
      <c r="H2569" s="198">
        <v>0</v>
      </c>
      <c r="Q2569" s="221">
        <f>(Q5654*10000)*TEA!$M$15*10^-6</f>
        <v>55.953556339949991</v>
      </c>
      <c r="R2569" s="221">
        <f>(R5654*10000)*TEA!$O$15*10^-6</f>
        <v>55.953556339949991</v>
      </c>
      <c r="AA2569">
        <f t="shared" si="240"/>
        <v>1</v>
      </c>
      <c r="AB2569" s="197">
        <v>48143</v>
      </c>
      <c r="AC2569" s="197">
        <v>0</v>
      </c>
      <c r="AD2569" s="197">
        <f t="shared" si="245"/>
        <v>0</v>
      </c>
      <c r="AE2569" s="197">
        <v>0</v>
      </c>
      <c r="AJ2569">
        <v>0</v>
      </c>
      <c r="AK2569">
        <v>0</v>
      </c>
      <c r="AU2569" s="198">
        <v>0.27272727299999999</v>
      </c>
      <c r="AV2569" s="6">
        <v>0</v>
      </c>
      <c r="AW2569" s="198">
        <v>0.38356000000000001</v>
      </c>
      <c r="BO2569" s="198"/>
      <c r="BP2569" s="354">
        <f t="shared" si="241"/>
        <v>0</v>
      </c>
      <c r="BQ2569" s="354">
        <f t="shared" si="242"/>
        <v>0</v>
      </c>
      <c r="BR2569" s="354">
        <f t="shared" si="243"/>
        <v>0</v>
      </c>
      <c r="CG2569" s="198"/>
      <c r="CH2569">
        <f>(Transest!$J$14/HexExtSoy!$K$4)</f>
        <v>0.20257267294641951</v>
      </c>
      <c r="CI2569">
        <f>(HydroProcOil!$K$14/HexExtSoy!$K$4)</f>
        <v>0.10977777777777777</v>
      </c>
      <c r="CJ2569">
        <f>(StarchFerm!$K$24/StarchFerm!$K$4)</f>
        <v>0.33157302630665886</v>
      </c>
      <c r="CY2569" s="198"/>
      <c r="CZ2569">
        <f>BP2569*CH2569*1000*LCI!$E$93</f>
        <v>0</v>
      </c>
      <c r="DA2569">
        <f>BQ2569*CI2569*1000*(LCI!$E$99)</f>
        <v>0</v>
      </c>
      <c r="DB2569">
        <f>BR2569*CJ2569*1000*(LCI!$E$96)</f>
        <v>0</v>
      </c>
    </row>
    <row r="2570" spans="1:106" x14ac:dyDescent="0.25">
      <c r="A2570" s="197">
        <v>48145</v>
      </c>
      <c r="B2570" s="197" t="s">
        <v>2127</v>
      </c>
      <c r="C2570" s="197" t="s">
        <v>2179</v>
      </c>
      <c r="D2570" s="197">
        <v>-96.933721599999998</v>
      </c>
      <c r="E2570" s="197">
        <v>31.252800000000001</v>
      </c>
      <c r="F2570">
        <v>2.16</v>
      </c>
      <c r="G2570">
        <f t="shared" si="244"/>
        <v>2.16</v>
      </c>
      <c r="H2570" s="198">
        <v>7.29</v>
      </c>
      <c r="Q2570" s="221">
        <f>(Q5655*10000)*TEA!$M$15*10^-6</f>
        <v>57.264436969649999</v>
      </c>
      <c r="R2570" s="221">
        <f>(R5655*10000)*TEA!$O$15*10^-6</f>
        <v>57.264436969649999</v>
      </c>
      <c r="AA2570">
        <f t="shared" si="240"/>
        <v>1</v>
      </c>
      <c r="AB2570" s="197">
        <v>48145</v>
      </c>
      <c r="AC2570" s="197">
        <v>1416</v>
      </c>
      <c r="AD2570" s="197">
        <f t="shared" si="245"/>
        <v>1416</v>
      </c>
      <c r="AE2570" s="197">
        <v>26960</v>
      </c>
      <c r="AJ2570">
        <v>0</v>
      </c>
      <c r="AK2570">
        <v>0</v>
      </c>
      <c r="AU2570" s="198">
        <v>0.27272727299999999</v>
      </c>
      <c r="AV2570" s="6">
        <v>0</v>
      </c>
      <c r="AW2570" s="198">
        <v>0.38356000000000001</v>
      </c>
      <c r="BO2570" s="198"/>
      <c r="BP2570" s="354">
        <f t="shared" si="241"/>
        <v>834.15272810688009</v>
      </c>
      <c r="BQ2570" s="354">
        <f t="shared" si="242"/>
        <v>0</v>
      </c>
      <c r="BR2570" s="354">
        <f t="shared" si="243"/>
        <v>75384.268704000002</v>
      </c>
      <c r="CG2570" s="198"/>
      <c r="CH2570">
        <f>(Transest!$J$14/HexExtSoy!$K$4)</f>
        <v>0.20257267294641951</v>
      </c>
      <c r="CI2570">
        <f>(HydroProcOil!$K$14/HexExtSoy!$K$4)</f>
        <v>0.10977777777777777</v>
      </c>
      <c r="CJ2570">
        <f>(StarchFerm!$K$24/StarchFerm!$K$4)</f>
        <v>0.33157302630665886</v>
      </c>
      <c r="CY2570" s="198"/>
      <c r="CZ2570">
        <f>BP2570*CH2570*1000*LCI!$E$93</f>
        <v>6378864.6786254877</v>
      </c>
      <c r="DA2570">
        <f>BQ2570*CI2570*1000*(LCI!$E$99)</f>
        <v>0</v>
      </c>
      <c r="DB2570">
        <f>BR2570*CJ2570*1000*(LCI!$E$96)</f>
        <v>673625763.46718502</v>
      </c>
    </row>
    <row r="2571" spans="1:106" x14ac:dyDescent="0.25">
      <c r="A2571" s="197">
        <v>48147</v>
      </c>
      <c r="B2571" s="197" t="s">
        <v>2127</v>
      </c>
      <c r="C2571" s="197" t="s">
        <v>952</v>
      </c>
      <c r="D2571" s="197">
        <v>-96.111080799999996</v>
      </c>
      <c r="E2571" s="197">
        <v>33.596780000000003</v>
      </c>
      <c r="F2571">
        <v>2.2400000000000002</v>
      </c>
      <c r="G2571">
        <f t="shared" si="244"/>
        <v>2.2400000000000002</v>
      </c>
      <c r="H2571" s="198">
        <v>7.88</v>
      </c>
      <c r="Q2571" s="221">
        <f>(Q5656*10000)*TEA!$M$15*10^-6</f>
        <v>53.83561970249999</v>
      </c>
      <c r="R2571" s="221">
        <f>(R5656*10000)*TEA!$O$15*10^-6</f>
        <v>53.83561970249999</v>
      </c>
      <c r="AA2571">
        <f t="shared" si="240"/>
        <v>1</v>
      </c>
      <c r="AB2571" s="197">
        <v>48147</v>
      </c>
      <c r="AC2571" s="197">
        <v>5883</v>
      </c>
      <c r="AD2571" s="197">
        <f t="shared" si="245"/>
        <v>5883</v>
      </c>
      <c r="AE2571" s="197">
        <v>10107</v>
      </c>
      <c r="AJ2571">
        <v>0</v>
      </c>
      <c r="AK2571">
        <v>0</v>
      </c>
      <c r="AU2571" s="198">
        <v>0.27272727299999999</v>
      </c>
      <c r="AV2571" s="6">
        <v>0</v>
      </c>
      <c r="AW2571" s="198">
        <v>0.38356000000000001</v>
      </c>
      <c r="BO2571" s="198"/>
      <c r="BP2571" s="354">
        <f t="shared" si="241"/>
        <v>3593.9781854121602</v>
      </c>
      <c r="BQ2571" s="354">
        <f t="shared" si="242"/>
        <v>0</v>
      </c>
      <c r="BR2571" s="354">
        <f t="shared" si="243"/>
        <v>30547.930449600004</v>
      </c>
      <c r="CG2571" s="198"/>
      <c r="CH2571">
        <f>(Transest!$J$14/HexExtSoy!$K$4)</f>
        <v>0.20257267294641951</v>
      </c>
      <c r="CI2571">
        <f>(HydroProcOil!$K$14/HexExtSoy!$K$4)</f>
        <v>0.10977777777777777</v>
      </c>
      <c r="CJ2571">
        <f>(StarchFerm!$K$24/StarchFerm!$K$4)</f>
        <v>0.33157302630665886</v>
      </c>
      <c r="CY2571" s="198"/>
      <c r="CZ2571">
        <f>BP2571*CH2571*1000*LCI!$E$93</f>
        <v>27483576.724259906</v>
      </c>
      <c r="DA2571">
        <f>BQ2571*CI2571*1000*(LCI!$E$99)</f>
        <v>0</v>
      </c>
      <c r="DB2571">
        <f>BR2571*CJ2571*1000*(LCI!$E$96)</f>
        <v>272973039.67030966</v>
      </c>
    </row>
    <row r="2572" spans="1:106" x14ac:dyDescent="0.25">
      <c r="A2572" s="197">
        <v>48149</v>
      </c>
      <c r="B2572" s="197" t="s">
        <v>2127</v>
      </c>
      <c r="C2572" s="197" t="s">
        <v>620</v>
      </c>
      <c r="D2572" s="197">
        <v>-96.915582099999995</v>
      </c>
      <c r="E2572" s="197">
        <v>29.882860000000001</v>
      </c>
      <c r="F2572">
        <v>0</v>
      </c>
      <c r="G2572">
        <f t="shared" si="244"/>
        <v>0</v>
      </c>
      <c r="H2572" s="198">
        <v>5</v>
      </c>
      <c r="Q2572" s="221">
        <f>(Q5657*10000)*TEA!$M$15*10^-6</f>
        <v>60.385605380100003</v>
      </c>
      <c r="R2572" s="221">
        <f>(R5657*10000)*TEA!$O$15*10^-6</f>
        <v>60.385605380100003</v>
      </c>
      <c r="AA2572">
        <f t="shared" si="240"/>
        <v>1</v>
      </c>
      <c r="AB2572" s="197">
        <v>48149</v>
      </c>
      <c r="AC2572" s="197">
        <v>0</v>
      </c>
      <c r="AD2572" s="197">
        <f t="shared" si="245"/>
        <v>0</v>
      </c>
      <c r="AE2572" s="197">
        <v>4682</v>
      </c>
      <c r="AJ2572">
        <v>0</v>
      </c>
      <c r="AK2572">
        <v>0</v>
      </c>
      <c r="AU2572" s="198">
        <v>0.27272727299999999</v>
      </c>
      <c r="AV2572" s="6">
        <v>0</v>
      </c>
      <c r="AW2572" s="198">
        <v>0.38356000000000001</v>
      </c>
      <c r="BO2572" s="198"/>
      <c r="BP2572" s="354">
        <f t="shared" si="241"/>
        <v>0</v>
      </c>
      <c r="BQ2572" s="354">
        <f t="shared" si="242"/>
        <v>0</v>
      </c>
      <c r="BR2572" s="354">
        <f t="shared" si="243"/>
        <v>8979.1396000000004</v>
      </c>
      <c r="CG2572" s="198"/>
      <c r="CH2572">
        <f>(Transest!$J$14/HexExtSoy!$K$4)</f>
        <v>0.20257267294641951</v>
      </c>
      <c r="CI2572">
        <f>(HydroProcOil!$K$14/HexExtSoy!$K$4)</f>
        <v>0.10977777777777777</v>
      </c>
      <c r="CJ2572">
        <f>(StarchFerm!$K$24/StarchFerm!$K$4)</f>
        <v>0.33157302630665886</v>
      </c>
      <c r="CY2572" s="198"/>
      <c r="CZ2572">
        <f>BP2572*CH2572*1000*LCI!$E$93</f>
        <v>0</v>
      </c>
      <c r="DA2572">
        <f>BQ2572*CI2572*1000*(LCI!$E$99)</f>
        <v>0</v>
      </c>
      <c r="DB2572">
        <f>BR2572*CJ2572*1000*(LCI!$E$96)</f>
        <v>80236631.227112889</v>
      </c>
    </row>
    <row r="2573" spans="1:106" x14ac:dyDescent="0.25">
      <c r="A2573" s="197">
        <v>48151</v>
      </c>
      <c r="B2573" s="197" t="s">
        <v>2127</v>
      </c>
      <c r="C2573" s="197" t="s">
        <v>2180</v>
      </c>
      <c r="D2573" s="197">
        <v>-100.401043</v>
      </c>
      <c r="E2573" s="197">
        <v>32.738999999999997</v>
      </c>
      <c r="F2573">
        <v>0</v>
      </c>
      <c r="G2573">
        <f t="shared" si="244"/>
        <v>0</v>
      </c>
      <c r="H2573" s="198">
        <v>4.5</v>
      </c>
      <c r="Q2573" s="221">
        <f>(Q5658*10000)*TEA!$M$15*10^-6</f>
        <v>54.856391010300001</v>
      </c>
      <c r="R2573" s="221">
        <f>(R5658*10000)*TEA!$O$15*10^-6</f>
        <v>54.856391010300001</v>
      </c>
      <c r="AA2573">
        <f t="shared" si="240"/>
        <v>1</v>
      </c>
      <c r="AB2573" s="197">
        <v>48151</v>
      </c>
      <c r="AC2573" s="197">
        <v>0</v>
      </c>
      <c r="AD2573" s="197">
        <f t="shared" si="245"/>
        <v>0</v>
      </c>
      <c r="AE2573" s="197">
        <v>1003</v>
      </c>
      <c r="AJ2573">
        <v>0</v>
      </c>
      <c r="AK2573">
        <v>0</v>
      </c>
      <c r="AU2573" s="198">
        <v>0.27272727299999999</v>
      </c>
      <c r="AV2573" s="6">
        <v>0</v>
      </c>
      <c r="AW2573" s="198">
        <v>0.38356000000000001</v>
      </c>
      <c r="BO2573" s="198"/>
      <c r="BP2573" s="354">
        <f t="shared" si="241"/>
        <v>0</v>
      </c>
      <c r="BQ2573" s="354">
        <f t="shared" si="242"/>
        <v>0</v>
      </c>
      <c r="BR2573" s="354">
        <f t="shared" si="243"/>
        <v>1731.1980599999999</v>
      </c>
      <c r="CG2573" s="198"/>
      <c r="CH2573">
        <f>(Transest!$J$14/HexExtSoy!$K$4)</f>
        <v>0.20257267294641951</v>
      </c>
      <c r="CI2573">
        <f>(HydroProcOil!$K$14/HexExtSoy!$K$4)</f>
        <v>0.10977777777777777</v>
      </c>
      <c r="CJ2573">
        <f>(StarchFerm!$K$24/StarchFerm!$K$4)</f>
        <v>0.33157302630665886</v>
      </c>
      <c r="CY2573" s="198"/>
      <c r="CZ2573">
        <f>BP2573*CH2573*1000*LCI!$E$93</f>
        <v>0</v>
      </c>
      <c r="DA2573">
        <f>BQ2573*CI2573*1000*(LCI!$E$99)</f>
        <v>0</v>
      </c>
      <c r="DB2573">
        <f>BR2573*CJ2573*1000*(LCI!$E$96)</f>
        <v>15469800.72804673</v>
      </c>
    </row>
    <row r="2574" spans="1:106" x14ac:dyDescent="0.25">
      <c r="A2574" s="197">
        <v>48153</v>
      </c>
      <c r="B2574" s="197" t="s">
        <v>2127</v>
      </c>
      <c r="C2574" s="197" t="s">
        <v>953</v>
      </c>
      <c r="D2574" s="197">
        <v>-101.293736</v>
      </c>
      <c r="E2574" s="197">
        <v>34.072360000000003</v>
      </c>
      <c r="F2574">
        <v>0</v>
      </c>
      <c r="G2574">
        <f t="shared" si="244"/>
        <v>0</v>
      </c>
      <c r="H2574" s="198">
        <v>10.8</v>
      </c>
      <c r="Q2574" s="221">
        <f>(Q5659*10000)*TEA!$M$15*10^-6</f>
        <v>52.020274467149996</v>
      </c>
      <c r="R2574" s="221">
        <f>(R5659*10000)*TEA!$O$15*10^-6</f>
        <v>52.020274467149996</v>
      </c>
      <c r="AA2574">
        <f t="shared" si="240"/>
        <v>1</v>
      </c>
      <c r="AB2574" s="197">
        <v>48153</v>
      </c>
      <c r="AC2574" s="197">
        <v>0</v>
      </c>
      <c r="AD2574" s="197">
        <f t="shared" si="245"/>
        <v>0</v>
      </c>
      <c r="AE2574" s="197">
        <v>4863</v>
      </c>
      <c r="AJ2574">
        <v>0</v>
      </c>
      <c r="AK2574">
        <v>0</v>
      </c>
      <c r="AU2574" s="198">
        <v>0.27272727299999999</v>
      </c>
      <c r="AV2574" s="6">
        <v>0</v>
      </c>
      <c r="AW2574" s="198">
        <v>0.38356000000000001</v>
      </c>
      <c r="BO2574" s="198"/>
      <c r="BP2574" s="354">
        <f t="shared" si="241"/>
        <v>0</v>
      </c>
      <c r="BQ2574" s="354">
        <f t="shared" si="242"/>
        <v>0</v>
      </c>
      <c r="BR2574" s="354">
        <f t="shared" si="243"/>
        <v>20144.724624000002</v>
      </c>
      <c r="CG2574" s="198"/>
      <c r="CH2574">
        <f>(Transest!$J$14/HexExtSoy!$K$4)</f>
        <v>0.20257267294641951</v>
      </c>
      <c r="CI2574">
        <f>(HydroProcOil!$K$14/HexExtSoy!$K$4)</f>
        <v>0.10977777777777777</v>
      </c>
      <c r="CJ2574">
        <f>(StarchFerm!$K$24/StarchFerm!$K$4)</f>
        <v>0.33157302630665886</v>
      </c>
      <c r="CY2574" s="198"/>
      <c r="CZ2574">
        <f>BP2574*CH2574*1000*LCI!$E$93</f>
        <v>0</v>
      </c>
      <c r="DA2574">
        <f>BQ2574*CI2574*1000*(LCI!$E$99)</f>
        <v>0</v>
      </c>
      <c r="DB2574">
        <f>BR2574*CJ2574*1000*(LCI!$E$96)</f>
        <v>180011104.94235197</v>
      </c>
    </row>
    <row r="2575" spans="1:106" x14ac:dyDescent="0.25">
      <c r="A2575" s="197">
        <v>48155</v>
      </c>
      <c r="B2575" s="197" t="s">
        <v>2127</v>
      </c>
      <c r="C2575" s="197" t="s">
        <v>2181</v>
      </c>
      <c r="D2575" s="197">
        <v>-99.770889699999998</v>
      </c>
      <c r="E2575" s="197">
        <v>33.983919999999998</v>
      </c>
      <c r="F2575">
        <v>0</v>
      </c>
      <c r="G2575">
        <f t="shared" si="244"/>
        <v>0</v>
      </c>
      <c r="H2575" s="198">
        <v>0</v>
      </c>
      <c r="Q2575" s="221">
        <f>(Q5660*10000)*TEA!$M$15*10^-6</f>
        <v>52.876292184450001</v>
      </c>
      <c r="R2575" s="221">
        <f>(R5660*10000)*TEA!$O$15*10^-6</f>
        <v>52.876292184450001</v>
      </c>
      <c r="AA2575">
        <f t="shared" si="240"/>
        <v>1</v>
      </c>
      <c r="AB2575" s="197">
        <v>48155</v>
      </c>
      <c r="AC2575" s="197">
        <v>0</v>
      </c>
      <c r="AD2575" s="197">
        <f t="shared" si="245"/>
        <v>0</v>
      </c>
      <c r="AE2575" s="197">
        <v>0</v>
      </c>
      <c r="AJ2575">
        <v>0</v>
      </c>
      <c r="AK2575">
        <v>0</v>
      </c>
      <c r="AU2575" s="198">
        <v>0.27272727299999999</v>
      </c>
      <c r="AV2575" s="6">
        <v>0</v>
      </c>
      <c r="AW2575" s="198">
        <v>0.38356000000000001</v>
      </c>
      <c r="BO2575" s="198"/>
      <c r="BP2575" s="354">
        <f t="shared" si="241"/>
        <v>0</v>
      </c>
      <c r="BQ2575" s="354">
        <f t="shared" si="242"/>
        <v>0</v>
      </c>
      <c r="BR2575" s="354">
        <f t="shared" si="243"/>
        <v>0</v>
      </c>
      <c r="CG2575" s="198"/>
      <c r="CH2575">
        <f>(Transest!$J$14/HexExtSoy!$K$4)</f>
        <v>0.20257267294641951</v>
      </c>
      <c r="CI2575">
        <f>(HydroProcOil!$K$14/HexExtSoy!$K$4)</f>
        <v>0.10977777777777777</v>
      </c>
      <c r="CJ2575">
        <f>(StarchFerm!$K$24/StarchFerm!$K$4)</f>
        <v>0.33157302630665886</v>
      </c>
      <c r="CY2575" s="198"/>
      <c r="CZ2575">
        <f>BP2575*CH2575*1000*LCI!$E$93</f>
        <v>0</v>
      </c>
      <c r="DA2575">
        <f>BQ2575*CI2575*1000*(LCI!$E$99)</f>
        <v>0</v>
      </c>
      <c r="DB2575">
        <f>BR2575*CJ2575*1000*(LCI!$E$96)</f>
        <v>0</v>
      </c>
    </row>
    <row r="2576" spans="1:106" x14ac:dyDescent="0.25">
      <c r="A2576" s="197">
        <v>48157</v>
      </c>
      <c r="B2576" s="197" t="s">
        <v>2127</v>
      </c>
      <c r="C2576" s="197" t="s">
        <v>2182</v>
      </c>
      <c r="D2576" s="197">
        <v>-95.783379199999999</v>
      </c>
      <c r="E2576" s="197">
        <v>29.53593</v>
      </c>
      <c r="F2576">
        <v>2.69</v>
      </c>
      <c r="G2576">
        <f t="shared" si="244"/>
        <v>2.69</v>
      </c>
      <c r="H2576" s="198">
        <v>8.0299999999999994</v>
      </c>
      <c r="Q2576" s="221">
        <f>(Q5661*10000)*TEA!$M$15*10^-6</f>
        <v>63.051570716400001</v>
      </c>
      <c r="R2576" s="221">
        <f>(R5661*10000)*TEA!$O$15*10^-6</f>
        <v>63.051570716400001</v>
      </c>
      <c r="AA2576">
        <f t="shared" si="240"/>
        <v>1</v>
      </c>
      <c r="AB2576" s="197">
        <v>48157</v>
      </c>
      <c r="AC2576" s="197">
        <v>1450</v>
      </c>
      <c r="AD2576" s="197">
        <f t="shared" si="245"/>
        <v>1450</v>
      </c>
      <c r="AE2576" s="197">
        <v>7201</v>
      </c>
      <c r="AJ2576">
        <v>0</v>
      </c>
      <c r="AK2576">
        <v>0</v>
      </c>
      <c r="AU2576" s="198">
        <v>0.27272727299999999</v>
      </c>
      <c r="AV2576" s="6">
        <v>0</v>
      </c>
      <c r="AW2576" s="198">
        <v>0.38356000000000001</v>
      </c>
      <c r="BO2576" s="198"/>
      <c r="BP2576" s="354">
        <f t="shared" si="241"/>
        <v>1063.7727283365</v>
      </c>
      <c r="BQ2576" s="354">
        <f t="shared" si="242"/>
        <v>0</v>
      </c>
      <c r="BR2576" s="354">
        <f t="shared" si="243"/>
        <v>22178.984946799999</v>
      </c>
      <c r="CG2576" s="198"/>
      <c r="CH2576">
        <f>(Transest!$J$14/HexExtSoy!$K$4)</f>
        <v>0.20257267294641951</v>
      </c>
      <c r="CI2576">
        <f>(HydroProcOil!$K$14/HexExtSoy!$K$4)</f>
        <v>0.10977777777777777</v>
      </c>
      <c r="CJ2576">
        <f>(StarchFerm!$K$24/StarchFerm!$K$4)</f>
        <v>0.33157302630665886</v>
      </c>
      <c r="CY2576" s="198"/>
      <c r="CZ2576">
        <f>BP2576*CH2576*1000*LCI!$E$93</f>
        <v>8134796.0082452893</v>
      </c>
      <c r="DA2576">
        <f>BQ2576*CI2576*1000*(LCI!$E$99)</f>
        <v>0</v>
      </c>
      <c r="DB2576">
        <f>BR2576*CJ2576*1000*(LCI!$E$96)</f>
        <v>198189037.64098725</v>
      </c>
    </row>
    <row r="2577" spans="1:106" x14ac:dyDescent="0.25">
      <c r="A2577" s="197">
        <v>48159</v>
      </c>
      <c r="B2577" s="197" t="s">
        <v>2127</v>
      </c>
      <c r="C2577" s="197" t="s">
        <v>621</v>
      </c>
      <c r="D2577" s="197">
        <v>-95.223505700000004</v>
      </c>
      <c r="E2577" s="197">
        <v>33.1965</v>
      </c>
      <c r="F2577">
        <v>0</v>
      </c>
      <c r="G2577">
        <f t="shared" si="244"/>
        <v>0</v>
      </c>
      <c r="H2577" s="198">
        <v>0</v>
      </c>
      <c r="Q2577" s="221">
        <f>(Q5662*10000)*TEA!$M$15*10^-6</f>
        <v>54.455787789749998</v>
      </c>
      <c r="R2577" s="221">
        <f>(R5662*10000)*TEA!$O$15*10^-6</f>
        <v>54.455787789749998</v>
      </c>
      <c r="AA2577">
        <f t="shared" si="240"/>
        <v>1</v>
      </c>
      <c r="AB2577" s="197">
        <v>48159</v>
      </c>
      <c r="AC2577" s="197">
        <v>0</v>
      </c>
      <c r="AD2577" s="197">
        <f t="shared" si="245"/>
        <v>0</v>
      </c>
      <c r="AE2577" s="197">
        <v>0</v>
      </c>
      <c r="AJ2577">
        <v>0</v>
      </c>
      <c r="AK2577">
        <v>0</v>
      </c>
      <c r="AU2577" s="198">
        <v>0.27272727299999999</v>
      </c>
      <c r="AV2577" s="6">
        <v>0</v>
      </c>
      <c r="AW2577" s="198">
        <v>0.38356000000000001</v>
      </c>
      <c r="BO2577" s="198"/>
      <c r="BP2577" s="354">
        <f t="shared" si="241"/>
        <v>0</v>
      </c>
      <c r="BQ2577" s="354">
        <f t="shared" si="242"/>
        <v>0</v>
      </c>
      <c r="BR2577" s="354">
        <f t="shared" si="243"/>
        <v>0</v>
      </c>
      <c r="CG2577" s="198"/>
      <c r="CH2577">
        <f>(Transest!$J$14/HexExtSoy!$K$4)</f>
        <v>0.20257267294641951</v>
      </c>
      <c r="CI2577">
        <f>(HydroProcOil!$K$14/HexExtSoy!$K$4)</f>
        <v>0.10977777777777777</v>
      </c>
      <c r="CJ2577">
        <f>(StarchFerm!$K$24/StarchFerm!$K$4)</f>
        <v>0.33157302630665886</v>
      </c>
      <c r="CY2577" s="198"/>
      <c r="CZ2577">
        <f>BP2577*CH2577*1000*LCI!$E$93</f>
        <v>0</v>
      </c>
      <c r="DA2577">
        <f>BQ2577*CI2577*1000*(LCI!$E$99)</f>
        <v>0</v>
      </c>
      <c r="DB2577">
        <f>BR2577*CJ2577*1000*(LCI!$E$96)</f>
        <v>0</v>
      </c>
    </row>
    <row r="2578" spans="1:106" x14ac:dyDescent="0.25">
      <c r="A2578" s="197">
        <v>48161</v>
      </c>
      <c r="B2578" s="197" t="s">
        <v>2127</v>
      </c>
      <c r="C2578" s="197" t="s">
        <v>2183</v>
      </c>
      <c r="D2578" s="197">
        <v>-96.154280999999997</v>
      </c>
      <c r="E2578" s="197">
        <v>31.71576</v>
      </c>
      <c r="F2578">
        <v>0</v>
      </c>
      <c r="G2578">
        <f t="shared" si="244"/>
        <v>0</v>
      </c>
      <c r="H2578" s="198">
        <v>0</v>
      </c>
      <c r="Q2578" s="221">
        <f>(Q5663*10000)*TEA!$M$15*10^-6</f>
        <v>57.042958984649999</v>
      </c>
      <c r="R2578" s="221">
        <f>(R5663*10000)*TEA!$O$15*10^-6</f>
        <v>57.042958984649999</v>
      </c>
      <c r="AA2578">
        <f t="shared" si="240"/>
        <v>1</v>
      </c>
      <c r="AB2578" s="197">
        <v>48161</v>
      </c>
      <c r="AC2578" s="197">
        <v>0</v>
      </c>
      <c r="AD2578" s="197">
        <f t="shared" si="245"/>
        <v>0</v>
      </c>
      <c r="AE2578" s="197">
        <v>0</v>
      </c>
      <c r="AJ2578">
        <v>0</v>
      </c>
      <c r="AK2578">
        <v>0</v>
      </c>
      <c r="AU2578" s="198">
        <v>0.27272727299999999</v>
      </c>
      <c r="AV2578" s="6">
        <v>0</v>
      </c>
      <c r="AW2578" s="198">
        <v>0.38356000000000001</v>
      </c>
      <c r="BO2578" s="198"/>
      <c r="BP2578" s="354">
        <f t="shared" si="241"/>
        <v>0</v>
      </c>
      <c r="BQ2578" s="354">
        <f t="shared" si="242"/>
        <v>0</v>
      </c>
      <c r="BR2578" s="354">
        <f t="shared" si="243"/>
        <v>0</v>
      </c>
      <c r="CG2578" s="198"/>
      <c r="CH2578">
        <f>(Transest!$J$14/HexExtSoy!$K$4)</f>
        <v>0.20257267294641951</v>
      </c>
      <c r="CI2578">
        <f>(HydroProcOil!$K$14/HexExtSoy!$K$4)</f>
        <v>0.10977777777777777</v>
      </c>
      <c r="CJ2578">
        <f>(StarchFerm!$K$24/StarchFerm!$K$4)</f>
        <v>0.33157302630665886</v>
      </c>
      <c r="CY2578" s="198"/>
      <c r="CZ2578">
        <f>BP2578*CH2578*1000*LCI!$E$93</f>
        <v>0</v>
      </c>
      <c r="DA2578">
        <f>BQ2578*CI2578*1000*(LCI!$E$99)</f>
        <v>0</v>
      </c>
      <c r="DB2578">
        <f>BR2578*CJ2578*1000*(LCI!$E$96)</f>
        <v>0</v>
      </c>
    </row>
    <row r="2579" spans="1:106" x14ac:dyDescent="0.25">
      <c r="A2579" s="197">
        <v>48163</v>
      </c>
      <c r="B2579" s="197" t="s">
        <v>2127</v>
      </c>
      <c r="C2579" s="197" t="s">
        <v>2184</v>
      </c>
      <c r="D2579" s="197">
        <v>-99.113105599999997</v>
      </c>
      <c r="E2579" s="197">
        <v>28.86561</v>
      </c>
      <c r="F2579">
        <v>4.03</v>
      </c>
      <c r="G2579">
        <f t="shared" si="244"/>
        <v>4.03</v>
      </c>
      <c r="H2579" s="198">
        <v>7.24</v>
      </c>
      <c r="Q2579" s="221">
        <f>(Q5664*10000)*TEA!$M$15*10^-6</f>
        <v>59.536534255199996</v>
      </c>
      <c r="R2579" s="221">
        <f>(R5664*10000)*TEA!$O$15*10^-6</f>
        <v>59.536534255199996</v>
      </c>
      <c r="AA2579">
        <f t="shared" si="240"/>
        <v>1</v>
      </c>
      <c r="AB2579" s="197">
        <v>48163</v>
      </c>
      <c r="AC2579" s="197">
        <v>389</v>
      </c>
      <c r="AD2579" s="197">
        <f t="shared" si="245"/>
        <v>389</v>
      </c>
      <c r="AE2579" s="197">
        <v>4696</v>
      </c>
      <c r="AJ2579">
        <v>0</v>
      </c>
      <c r="AK2579">
        <v>0</v>
      </c>
      <c r="AU2579" s="198">
        <v>0.27272727299999999</v>
      </c>
      <c r="AV2579" s="6">
        <v>0</v>
      </c>
      <c r="AW2579" s="198">
        <v>0.38356000000000001</v>
      </c>
      <c r="BO2579" s="198"/>
      <c r="BP2579" s="354">
        <f t="shared" si="241"/>
        <v>427.54636406391</v>
      </c>
      <c r="BQ2579" s="354">
        <f t="shared" si="242"/>
        <v>0</v>
      </c>
      <c r="BR2579" s="354">
        <f t="shared" si="243"/>
        <v>13040.671782400001</v>
      </c>
      <c r="CG2579" s="198"/>
      <c r="CH2579">
        <f>(Transest!$J$14/HexExtSoy!$K$4)</f>
        <v>0.20257267294641951</v>
      </c>
      <c r="CI2579">
        <f>(HydroProcOil!$K$14/HexExtSoy!$K$4)</f>
        <v>0.10977777777777777</v>
      </c>
      <c r="CJ2579">
        <f>(StarchFerm!$K$24/StarchFerm!$K$4)</f>
        <v>0.33157302630665886</v>
      </c>
      <c r="CY2579" s="198"/>
      <c r="CZ2579">
        <f>BP2579*CH2579*1000*LCI!$E$93</f>
        <v>3269497.6690798337</v>
      </c>
      <c r="DA2579">
        <f>BQ2579*CI2579*1000*(LCI!$E$99)</f>
        <v>0</v>
      </c>
      <c r="DB2579">
        <f>BR2579*CJ2579*1000*(LCI!$E$96)</f>
        <v>116530048.46458182</v>
      </c>
    </row>
    <row r="2580" spans="1:106" x14ac:dyDescent="0.25">
      <c r="A2580" s="197">
        <v>48165</v>
      </c>
      <c r="B2580" s="197" t="s">
        <v>2127</v>
      </c>
      <c r="C2580" s="197" t="s">
        <v>2185</v>
      </c>
      <c r="D2580" s="197">
        <v>-102.640978</v>
      </c>
      <c r="E2580" s="197">
        <v>32.734099999999998</v>
      </c>
      <c r="F2580">
        <v>0</v>
      </c>
      <c r="G2580">
        <f t="shared" si="244"/>
        <v>0</v>
      </c>
      <c r="H2580" s="198">
        <v>13.07</v>
      </c>
      <c r="Q2580" s="221">
        <f>(Q5665*10000)*TEA!$M$15*10^-6</f>
        <v>54.352964891699997</v>
      </c>
      <c r="R2580" s="221">
        <f>(R5665*10000)*TEA!$O$15*10^-6</f>
        <v>54.352964891699997</v>
      </c>
      <c r="AA2580">
        <f t="shared" si="240"/>
        <v>1</v>
      </c>
      <c r="AB2580" s="197">
        <v>48165</v>
      </c>
      <c r="AC2580" s="197">
        <v>0</v>
      </c>
      <c r="AD2580" s="197">
        <f t="shared" si="245"/>
        <v>0</v>
      </c>
      <c r="AE2580" s="197">
        <v>2064</v>
      </c>
      <c r="AJ2580">
        <v>0</v>
      </c>
      <c r="AK2580">
        <v>0</v>
      </c>
      <c r="AU2580" s="198">
        <v>0.27272727299999999</v>
      </c>
      <c r="AV2580" s="6">
        <v>0</v>
      </c>
      <c r="AW2580" s="198">
        <v>0.38356000000000001</v>
      </c>
      <c r="BO2580" s="198"/>
      <c r="BP2580" s="354">
        <f t="shared" si="241"/>
        <v>0</v>
      </c>
      <c r="BQ2580" s="354">
        <f t="shared" si="242"/>
        <v>0</v>
      </c>
      <c r="BR2580" s="354">
        <f t="shared" si="243"/>
        <v>10347.098668799999</v>
      </c>
      <c r="CG2580" s="198"/>
      <c r="CH2580">
        <f>(Transest!$J$14/HexExtSoy!$K$4)</f>
        <v>0.20257267294641951</v>
      </c>
      <c r="CI2580">
        <f>(HydroProcOil!$K$14/HexExtSoy!$K$4)</f>
        <v>0.10977777777777777</v>
      </c>
      <c r="CJ2580">
        <f>(StarchFerm!$K$24/StarchFerm!$K$4)</f>
        <v>0.33157302630665886</v>
      </c>
      <c r="CY2580" s="198"/>
      <c r="CZ2580">
        <f>BP2580*CH2580*1000*LCI!$E$93</f>
        <v>0</v>
      </c>
      <c r="DA2580">
        <f>BQ2580*CI2580*1000*(LCI!$E$99)</f>
        <v>0</v>
      </c>
      <c r="DB2580">
        <f>BR2580*CJ2580*1000*(LCI!$E$96)</f>
        <v>92460567.174950272</v>
      </c>
    </row>
    <row r="2581" spans="1:106" x14ac:dyDescent="0.25">
      <c r="A2581" s="197">
        <v>48167</v>
      </c>
      <c r="B2581" s="197" t="s">
        <v>2127</v>
      </c>
      <c r="C2581" s="197" t="s">
        <v>2186</v>
      </c>
      <c r="D2581" s="197">
        <v>-95.066524799999996</v>
      </c>
      <c r="E2581" s="197">
        <v>29.423410000000001</v>
      </c>
      <c r="F2581">
        <v>0</v>
      </c>
      <c r="G2581">
        <f t="shared" si="244"/>
        <v>0</v>
      </c>
      <c r="H2581" s="198">
        <v>0</v>
      </c>
      <c r="Q2581" s="221">
        <f>(Q5666*10000)*TEA!$M$15*10^-6</f>
        <v>64.230406500600012</v>
      </c>
      <c r="R2581" s="221">
        <f>(R5666*10000)*TEA!$O$15*10^-6</f>
        <v>64.230406500600012</v>
      </c>
      <c r="AA2581">
        <f t="shared" si="240"/>
        <v>1</v>
      </c>
      <c r="AB2581" s="197">
        <v>48167</v>
      </c>
      <c r="AC2581" s="197">
        <v>0</v>
      </c>
      <c r="AD2581" s="197">
        <f t="shared" si="245"/>
        <v>0</v>
      </c>
      <c r="AE2581" s="197">
        <v>0</v>
      </c>
      <c r="AJ2581">
        <v>0</v>
      </c>
      <c r="AK2581">
        <v>0</v>
      </c>
      <c r="AU2581" s="198">
        <v>0.27272727299999999</v>
      </c>
      <c r="AV2581" s="6">
        <v>0</v>
      </c>
      <c r="AW2581" s="198">
        <v>0.38356000000000001</v>
      </c>
      <c r="BO2581" s="198"/>
      <c r="BP2581" s="354">
        <f t="shared" si="241"/>
        <v>0</v>
      </c>
      <c r="BQ2581" s="354">
        <f t="shared" si="242"/>
        <v>0</v>
      </c>
      <c r="BR2581" s="354">
        <f t="shared" si="243"/>
        <v>0</v>
      </c>
      <c r="CG2581" s="198"/>
      <c r="CH2581">
        <f>(Transest!$J$14/HexExtSoy!$K$4)</f>
        <v>0.20257267294641951</v>
      </c>
      <c r="CI2581">
        <f>(HydroProcOil!$K$14/HexExtSoy!$K$4)</f>
        <v>0.10977777777777777</v>
      </c>
      <c r="CJ2581">
        <f>(StarchFerm!$K$24/StarchFerm!$K$4)</f>
        <v>0.33157302630665886</v>
      </c>
      <c r="CY2581" s="198"/>
      <c r="CZ2581">
        <f>BP2581*CH2581*1000*LCI!$E$93</f>
        <v>0</v>
      </c>
      <c r="DA2581">
        <f>BQ2581*CI2581*1000*(LCI!$E$99)</f>
        <v>0</v>
      </c>
      <c r="DB2581">
        <f>BR2581*CJ2581*1000*(LCI!$E$96)</f>
        <v>0</v>
      </c>
    </row>
    <row r="2582" spans="1:106" x14ac:dyDescent="0.25">
      <c r="A2582" s="197">
        <v>48169</v>
      </c>
      <c r="B2582" s="197" t="s">
        <v>2127</v>
      </c>
      <c r="C2582" s="197" t="s">
        <v>2187</v>
      </c>
      <c r="D2582" s="197">
        <v>-101.280652</v>
      </c>
      <c r="E2582" s="197">
        <v>33.170310000000001</v>
      </c>
      <c r="F2582">
        <v>0</v>
      </c>
      <c r="G2582">
        <f t="shared" si="244"/>
        <v>0</v>
      </c>
      <c r="H2582" s="198">
        <v>0</v>
      </c>
      <c r="Q2582" s="221">
        <f>(Q5667*10000)*TEA!$M$15*10^-6</f>
        <v>53.833036509899991</v>
      </c>
      <c r="R2582" s="221">
        <f>(R5667*10000)*TEA!$O$15*10^-6</f>
        <v>53.833036509899991</v>
      </c>
      <c r="AA2582">
        <f t="shared" si="240"/>
        <v>1</v>
      </c>
      <c r="AB2582" s="197">
        <v>48169</v>
      </c>
      <c r="AC2582" s="197">
        <v>0</v>
      </c>
      <c r="AD2582" s="197">
        <f t="shared" si="245"/>
        <v>0</v>
      </c>
      <c r="AE2582" s="197">
        <v>0</v>
      </c>
      <c r="AJ2582">
        <v>0</v>
      </c>
      <c r="AK2582">
        <v>0</v>
      </c>
      <c r="AU2582" s="198">
        <v>0.27272727299999999</v>
      </c>
      <c r="AV2582" s="6">
        <v>0</v>
      </c>
      <c r="AW2582" s="198">
        <v>0.38356000000000001</v>
      </c>
      <c r="BO2582" s="198"/>
      <c r="BP2582" s="354">
        <f t="shared" si="241"/>
        <v>0</v>
      </c>
      <c r="BQ2582" s="354">
        <f t="shared" si="242"/>
        <v>0</v>
      </c>
      <c r="BR2582" s="354">
        <f t="shared" si="243"/>
        <v>0</v>
      </c>
      <c r="CG2582" s="198"/>
      <c r="CH2582">
        <f>(Transest!$J$14/HexExtSoy!$K$4)</f>
        <v>0.20257267294641951</v>
      </c>
      <c r="CI2582">
        <f>(HydroProcOil!$K$14/HexExtSoy!$K$4)</f>
        <v>0.10977777777777777</v>
      </c>
      <c r="CJ2582">
        <f>(StarchFerm!$K$24/StarchFerm!$K$4)</f>
        <v>0.33157302630665886</v>
      </c>
      <c r="CY2582" s="198"/>
      <c r="CZ2582">
        <f>BP2582*CH2582*1000*LCI!$E$93</f>
        <v>0</v>
      </c>
      <c r="DA2582">
        <f>BQ2582*CI2582*1000*(LCI!$E$99)</f>
        <v>0</v>
      </c>
      <c r="DB2582">
        <f>BR2582*CJ2582*1000*(LCI!$E$96)</f>
        <v>0</v>
      </c>
    </row>
    <row r="2583" spans="1:106" x14ac:dyDescent="0.25">
      <c r="A2583" s="197">
        <v>48171</v>
      </c>
      <c r="B2583" s="197" t="s">
        <v>2127</v>
      </c>
      <c r="C2583" s="197" t="s">
        <v>2188</v>
      </c>
      <c r="D2583" s="197">
        <v>-98.937327300000007</v>
      </c>
      <c r="E2583" s="197">
        <v>30.30097</v>
      </c>
      <c r="F2583">
        <v>0</v>
      </c>
      <c r="G2583">
        <f t="shared" si="244"/>
        <v>0</v>
      </c>
      <c r="H2583" s="198">
        <v>5.26</v>
      </c>
      <c r="Q2583" s="221">
        <f>(Q5668*10000)*TEA!$M$15*10^-6</f>
        <v>58.372785720449997</v>
      </c>
      <c r="R2583" s="221">
        <f>(R5668*10000)*TEA!$O$15*10^-6</f>
        <v>58.372785720449997</v>
      </c>
      <c r="AA2583">
        <f t="shared" si="240"/>
        <v>1</v>
      </c>
      <c r="AB2583" s="197">
        <v>48171</v>
      </c>
      <c r="AC2583" s="197">
        <v>0</v>
      </c>
      <c r="AD2583" s="197">
        <f t="shared" si="245"/>
        <v>0</v>
      </c>
      <c r="AE2583" s="197">
        <v>951</v>
      </c>
      <c r="AJ2583">
        <v>0</v>
      </c>
      <c r="AK2583">
        <v>0</v>
      </c>
      <c r="AU2583" s="198">
        <v>0.27272727299999999</v>
      </c>
      <c r="AV2583" s="6">
        <v>0</v>
      </c>
      <c r="AW2583" s="198">
        <v>0.38356000000000001</v>
      </c>
      <c r="BO2583" s="198"/>
      <c r="BP2583" s="354">
        <f t="shared" si="241"/>
        <v>0</v>
      </c>
      <c r="BQ2583" s="354">
        <f t="shared" si="242"/>
        <v>0</v>
      </c>
      <c r="BR2583" s="354">
        <f t="shared" si="243"/>
        <v>1918.6668456000002</v>
      </c>
      <c r="CG2583" s="198"/>
      <c r="CH2583">
        <f>(Transest!$J$14/HexExtSoy!$K$4)</f>
        <v>0.20257267294641951</v>
      </c>
      <c r="CI2583">
        <f>(HydroProcOil!$K$14/HexExtSoy!$K$4)</f>
        <v>0.10977777777777777</v>
      </c>
      <c r="CJ2583">
        <f>(StarchFerm!$K$24/StarchFerm!$K$4)</f>
        <v>0.33157302630665886</v>
      </c>
      <c r="CY2583" s="198"/>
      <c r="CZ2583">
        <f>BP2583*CH2583*1000*LCI!$E$93</f>
        <v>0</v>
      </c>
      <c r="DA2583">
        <f>BQ2583*CI2583*1000*(LCI!$E$99)</f>
        <v>0</v>
      </c>
      <c r="DB2583">
        <f>BR2583*CJ2583*1000*(LCI!$E$96)</f>
        <v>17145001.748062272</v>
      </c>
    </row>
    <row r="2584" spans="1:106" x14ac:dyDescent="0.25">
      <c r="A2584" s="197">
        <v>48173</v>
      </c>
      <c r="B2584" s="197" t="s">
        <v>2127</v>
      </c>
      <c r="C2584" s="197" t="s">
        <v>2189</v>
      </c>
      <c r="D2584" s="197">
        <v>-101.515199</v>
      </c>
      <c r="E2584" s="197">
        <v>31.863620000000001</v>
      </c>
      <c r="F2584">
        <v>0</v>
      </c>
      <c r="G2584">
        <f t="shared" si="244"/>
        <v>0</v>
      </c>
      <c r="H2584" s="198">
        <v>8.7200000000000006</v>
      </c>
      <c r="Q2584" s="221">
        <f>(Q5669*10000)*TEA!$M$15*10^-6</f>
        <v>56.1467330973</v>
      </c>
      <c r="R2584" s="221">
        <f>(R5669*10000)*TEA!$O$15*10^-6</f>
        <v>56.1467330973</v>
      </c>
      <c r="AA2584">
        <f t="shared" si="240"/>
        <v>1</v>
      </c>
      <c r="AB2584" s="197">
        <v>48173</v>
      </c>
      <c r="AC2584" s="197">
        <v>0</v>
      </c>
      <c r="AD2584" s="197">
        <f t="shared" si="245"/>
        <v>0</v>
      </c>
      <c r="AE2584" s="197">
        <v>254</v>
      </c>
      <c r="AJ2584">
        <v>0</v>
      </c>
      <c r="AK2584">
        <v>0</v>
      </c>
      <c r="AU2584" s="198">
        <v>0.27272727299999999</v>
      </c>
      <c r="AV2584" s="6">
        <v>0</v>
      </c>
      <c r="AW2584" s="198">
        <v>0.38356000000000001</v>
      </c>
      <c r="BO2584" s="198"/>
      <c r="BP2584" s="354">
        <f t="shared" si="241"/>
        <v>0</v>
      </c>
      <c r="BQ2584" s="354">
        <f t="shared" si="242"/>
        <v>0</v>
      </c>
      <c r="BR2584" s="354">
        <f t="shared" si="243"/>
        <v>849.53937280000002</v>
      </c>
      <c r="CG2584" s="198"/>
      <c r="CH2584">
        <f>(Transest!$J$14/HexExtSoy!$K$4)</f>
        <v>0.20257267294641951</v>
      </c>
      <c r="CI2584">
        <f>(HydroProcOil!$K$14/HexExtSoy!$K$4)</f>
        <v>0.10977777777777777</v>
      </c>
      <c r="CJ2584">
        <f>(StarchFerm!$K$24/StarchFerm!$K$4)</f>
        <v>0.33157302630665886</v>
      </c>
      <c r="CY2584" s="198"/>
      <c r="CZ2584">
        <f>BP2584*CH2584*1000*LCI!$E$93</f>
        <v>0</v>
      </c>
      <c r="DA2584">
        <f>BQ2584*CI2584*1000*(LCI!$E$99)</f>
        <v>0</v>
      </c>
      <c r="DB2584">
        <f>BR2584*CJ2584*1000*(LCI!$E$96)</f>
        <v>7591392.9847205374</v>
      </c>
    </row>
    <row r="2585" spans="1:106" x14ac:dyDescent="0.25">
      <c r="A2585" s="197">
        <v>48175</v>
      </c>
      <c r="B2585" s="197" t="s">
        <v>2127</v>
      </c>
      <c r="C2585" s="197" t="s">
        <v>2190</v>
      </c>
      <c r="D2585" s="197">
        <v>-97.427605099999994</v>
      </c>
      <c r="E2585" s="197">
        <v>28.657319999999999</v>
      </c>
      <c r="F2585">
        <v>0</v>
      </c>
      <c r="G2585">
        <f t="shared" si="244"/>
        <v>0</v>
      </c>
      <c r="H2585" s="198">
        <v>5.75</v>
      </c>
      <c r="Q2585" s="221">
        <f>(Q5670*10000)*TEA!$M$15*10^-6</f>
        <v>61.171032290849986</v>
      </c>
      <c r="R2585" s="221">
        <f>(R5670*10000)*TEA!$O$15*10^-6</f>
        <v>61.171032290849986</v>
      </c>
      <c r="AA2585">
        <f t="shared" si="240"/>
        <v>1</v>
      </c>
      <c r="AB2585" s="197">
        <v>48175</v>
      </c>
      <c r="AC2585" s="197">
        <v>0</v>
      </c>
      <c r="AD2585" s="197">
        <f t="shared" si="245"/>
        <v>0</v>
      </c>
      <c r="AE2585" s="197">
        <v>3520</v>
      </c>
      <c r="AJ2585">
        <v>0</v>
      </c>
      <c r="AK2585">
        <v>0</v>
      </c>
      <c r="AU2585" s="198">
        <v>0.27272727299999999</v>
      </c>
      <c r="AV2585" s="6">
        <v>0</v>
      </c>
      <c r="AW2585" s="198">
        <v>0.38356000000000001</v>
      </c>
      <c r="BO2585" s="198"/>
      <c r="BP2585" s="354">
        <f t="shared" si="241"/>
        <v>0</v>
      </c>
      <c r="BQ2585" s="354">
        <f t="shared" si="242"/>
        <v>0</v>
      </c>
      <c r="BR2585" s="354">
        <f t="shared" si="243"/>
        <v>7763.2543999999998</v>
      </c>
      <c r="CG2585" s="198"/>
      <c r="CH2585">
        <f>(Transest!$J$14/HexExtSoy!$K$4)</f>
        <v>0.20257267294641951</v>
      </c>
      <c r="CI2585">
        <f>(HydroProcOil!$K$14/HexExtSoy!$K$4)</f>
        <v>0.10977777777777777</v>
      </c>
      <c r="CJ2585">
        <f>(StarchFerm!$K$24/StarchFerm!$K$4)</f>
        <v>0.33157302630665886</v>
      </c>
      <c r="CY2585" s="198"/>
      <c r="CZ2585">
        <f>BP2585*CH2585*1000*LCI!$E$93</f>
        <v>0</v>
      </c>
      <c r="DA2585">
        <f>BQ2585*CI2585*1000*(LCI!$E$99)</f>
        <v>0</v>
      </c>
      <c r="DB2585">
        <f>BR2585*CJ2585*1000*(LCI!$E$96)</f>
        <v>69371611.10793528</v>
      </c>
    </row>
    <row r="2586" spans="1:106" x14ac:dyDescent="0.25">
      <c r="A2586" s="197">
        <v>48177</v>
      </c>
      <c r="B2586" s="197" t="s">
        <v>2127</v>
      </c>
      <c r="C2586" s="197" t="s">
        <v>2191</v>
      </c>
      <c r="D2586" s="197">
        <v>-97.498001900000006</v>
      </c>
      <c r="E2586" s="197">
        <v>29.45523</v>
      </c>
      <c r="F2586">
        <v>0</v>
      </c>
      <c r="G2586">
        <f t="shared" si="244"/>
        <v>0</v>
      </c>
      <c r="H2586" s="198">
        <v>5.95</v>
      </c>
      <c r="Q2586" s="221">
        <f>(Q5671*10000)*TEA!$M$15*10^-6</f>
        <v>60.337144468800005</v>
      </c>
      <c r="R2586" s="221">
        <f>(R5671*10000)*TEA!$O$15*10^-6</f>
        <v>60.337144468800005</v>
      </c>
      <c r="AA2586">
        <f t="shared" si="240"/>
        <v>1</v>
      </c>
      <c r="AB2586" s="197">
        <v>48177</v>
      </c>
      <c r="AC2586" s="197">
        <v>0</v>
      </c>
      <c r="AD2586" s="197">
        <f t="shared" si="245"/>
        <v>0</v>
      </c>
      <c r="AE2586" s="197">
        <v>1635</v>
      </c>
      <c r="AJ2586">
        <v>0</v>
      </c>
      <c r="AK2586">
        <v>0</v>
      </c>
      <c r="AU2586" s="198">
        <v>0.27272727299999999</v>
      </c>
      <c r="AV2586" s="6">
        <v>0</v>
      </c>
      <c r="AW2586" s="198">
        <v>0.38356000000000001</v>
      </c>
      <c r="BO2586" s="198"/>
      <c r="BP2586" s="354">
        <f t="shared" si="241"/>
        <v>0</v>
      </c>
      <c r="BQ2586" s="354">
        <f t="shared" si="242"/>
        <v>0</v>
      </c>
      <c r="BR2586" s="354">
        <f t="shared" si="243"/>
        <v>3731.3675700000003</v>
      </c>
      <c r="CG2586" s="198"/>
      <c r="CH2586">
        <f>(Transest!$J$14/HexExtSoy!$K$4)</f>
        <v>0.20257267294641951</v>
      </c>
      <c r="CI2586">
        <f>(HydroProcOil!$K$14/HexExtSoy!$K$4)</f>
        <v>0.10977777777777777</v>
      </c>
      <c r="CJ2586">
        <f>(StarchFerm!$K$24/StarchFerm!$K$4)</f>
        <v>0.33157302630665886</v>
      </c>
      <c r="CY2586" s="198"/>
      <c r="CZ2586">
        <f>BP2586*CH2586*1000*LCI!$E$93</f>
        <v>0</v>
      </c>
      <c r="DA2586">
        <f>BQ2586*CI2586*1000*(LCI!$E$99)</f>
        <v>0</v>
      </c>
      <c r="DB2586">
        <f>BR2586*CJ2586*1000*(LCI!$E$96)</f>
        <v>33343101.569208074</v>
      </c>
    </row>
    <row r="2587" spans="1:106" x14ac:dyDescent="0.25">
      <c r="A2587" s="197">
        <v>48179</v>
      </c>
      <c r="B2587" s="197" t="s">
        <v>2127</v>
      </c>
      <c r="C2587" s="197" t="s">
        <v>1222</v>
      </c>
      <c r="D2587" s="197">
        <v>-100.809059</v>
      </c>
      <c r="E2587" s="197">
        <v>35.397329999999997</v>
      </c>
      <c r="F2587">
        <v>0</v>
      </c>
      <c r="G2587">
        <f t="shared" si="244"/>
        <v>0</v>
      </c>
      <c r="H2587" s="198">
        <v>11.95</v>
      </c>
      <c r="Q2587" s="221">
        <f>(Q5672*10000)*TEA!$M$15*10^-6</f>
        <v>49.271065555499995</v>
      </c>
      <c r="R2587" s="221">
        <f>(R5672*10000)*TEA!$O$15*10^-6</f>
        <v>49.271065555499995</v>
      </c>
      <c r="AA2587">
        <f t="shared" ref="AA2587:AA2650" si="246">IF(AB2587=A2587,1,0)</f>
        <v>1</v>
      </c>
      <c r="AB2587" s="197">
        <v>48179</v>
      </c>
      <c r="AC2587" s="197">
        <v>0</v>
      </c>
      <c r="AD2587" s="197">
        <f t="shared" si="245"/>
        <v>0</v>
      </c>
      <c r="AE2587" s="197">
        <v>2071</v>
      </c>
      <c r="AJ2587">
        <v>0</v>
      </c>
      <c r="AK2587">
        <v>0</v>
      </c>
      <c r="AU2587" s="198">
        <v>0.27272727299999999</v>
      </c>
      <c r="AV2587" s="6">
        <v>0</v>
      </c>
      <c r="AW2587" s="198">
        <v>0.38356000000000001</v>
      </c>
      <c r="BO2587" s="198"/>
      <c r="BP2587" s="354">
        <f t="shared" si="241"/>
        <v>0</v>
      </c>
      <c r="BQ2587" s="354">
        <f t="shared" si="242"/>
        <v>0</v>
      </c>
      <c r="BR2587" s="354">
        <f t="shared" si="243"/>
        <v>9492.5154819999989</v>
      </c>
      <c r="CG2587" s="198"/>
      <c r="CH2587">
        <f>(Transest!$J$14/HexExtSoy!$K$4)</f>
        <v>0.20257267294641951</v>
      </c>
      <c r="CI2587">
        <f>(HydroProcOil!$K$14/HexExtSoy!$K$4)</f>
        <v>0.10977777777777777</v>
      </c>
      <c r="CJ2587">
        <f>(StarchFerm!$K$24/StarchFerm!$K$4)</f>
        <v>0.33157302630665886</v>
      </c>
      <c r="CY2587" s="198"/>
      <c r="CZ2587">
        <f>BP2587*CH2587*1000*LCI!$E$93</f>
        <v>0</v>
      </c>
      <c r="DA2587">
        <f>BQ2587*CI2587*1000*(LCI!$E$99)</f>
        <v>0</v>
      </c>
      <c r="DB2587">
        <f>BR2587*CJ2587*1000*(LCI!$E$96)</f>
        <v>84824103.20771642</v>
      </c>
    </row>
    <row r="2588" spans="1:106" x14ac:dyDescent="0.25">
      <c r="A2588" s="197">
        <v>48181</v>
      </c>
      <c r="B2588" s="197" t="s">
        <v>2127</v>
      </c>
      <c r="C2588" s="197" t="s">
        <v>1294</v>
      </c>
      <c r="D2588" s="197">
        <v>-96.683077999999995</v>
      </c>
      <c r="E2588" s="197">
        <v>33.626379999999997</v>
      </c>
      <c r="F2588">
        <v>2.41</v>
      </c>
      <c r="G2588">
        <f t="shared" si="244"/>
        <v>2.41</v>
      </c>
      <c r="H2588" s="198">
        <v>7.54</v>
      </c>
      <c r="Q2588" s="221">
        <f>(Q5673*10000)*TEA!$M$15*10^-6</f>
        <v>53.828714271149998</v>
      </c>
      <c r="R2588" s="221">
        <f>(R5673*10000)*TEA!$O$15*10^-6</f>
        <v>53.828714271149998</v>
      </c>
      <c r="AA2588">
        <f t="shared" si="246"/>
        <v>1</v>
      </c>
      <c r="AB2588" s="197">
        <v>48181</v>
      </c>
      <c r="AC2588" s="197">
        <v>1355</v>
      </c>
      <c r="AD2588" s="197">
        <f t="shared" si="245"/>
        <v>1355</v>
      </c>
      <c r="AE2588" s="197">
        <v>13369</v>
      </c>
      <c r="AJ2588">
        <v>0</v>
      </c>
      <c r="AK2588">
        <v>0</v>
      </c>
      <c r="AU2588" s="198">
        <v>0.27272727299999999</v>
      </c>
      <c r="AV2588" s="6">
        <v>0</v>
      </c>
      <c r="AW2588" s="198">
        <v>0.38356000000000001</v>
      </c>
      <c r="BO2588" s="198"/>
      <c r="BP2588" s="354">
        <f t="shared" si="241"/>
        <v>890.60454634514997</v>
      </c>
      <c r="BQ2588" s="354">
        <f t="shared" si="242"/>
        <v>0</v>
      </c>
      <c r="BR2588" s="354">
        <f t="shared" si="243"/>
        <v>38663.7148456</v>
      </c>
      <c r="CG2588" s="198"/>
      <c r="CH2588">
        <f>(Transest!$J$14/HexExtSoy!$K$4)</f>
        <v>0.20257267294641951</v>
      </c>
      <c r="CI2588">
        <f>(HydroProcOil!$K$14/HexExtSoy!$K$4)</f>
        <v>0.10977777777777777</v>
      </c>
      <c r="CJ2588">
        <f>(StarchFerm!$K$24/StarchFerm!$K$4)</f>
        <v>0.33157302630665886</v>
      </c>
      <c r="CY2588" s="198"/>
      <c r="CZ2588">
        <f>BP2588*CH2588*1000*LCI!$E$93</f>
        <v>6810558.4167992324</v>
      </c>
      <c r="DA2588">
        <f>BQ2588*CI2588*1000*(LCI!$E$99)</f>
        <v>0</v>
      </c>
      <c r="DB2588">
        <f>BR2588*CJ2588*1000*(LCI!$E$96)</f>
        <v>345494821.12257808</v>
      </c>
    </row>
    <row r="2589" spans="1:106" x14ac:dyDescent="0.25">
      <c r="A2589" s="197">
        <v>48183</v>
      </c>
      <c r="B2589" s="197" t="s">
        <v>2127</v>
      </c>
      <c r="C2589" s="197" t="s">
        <v>2192</v>
      </c>
      <c r="D2589" s="197">
        <v>-94.824949099999998</v>
      </c>
      <c r="E2589" s="197">
        <v>32.50488</v>
      </c>
      <c r="F2589">
        <v>0</v>
      </c>
      <c r="G2589">
        <f t="shared" si="244"/>
        <v>0</v>
      </c>
      <c r="H2589" s="198">
        <v>0</v>
      </c>
      <c r="Q2589" s="221">
        <f>(Q5674*10000)*TEA!$M$15*10^-6</f>
        <v>55.660125718799996</v>
      </c>
      <c r="R2589" s="221">
        <f>(R5674*10000)*TEA!$O$15*10^-6</f>
        <v>55.660125718799996</v>
      </c>
      <c r="AA2589">
        <f t="shared" si="246"/>
        <v>1</v>
      </c>
      <c r="AB2589" s="197">
        <v>48183</v>
      </c>
      <c r="AC2589" s="197">
        <v>0</v>
      </c>
      <c r="AD2589" s="197">
        <f t="shared" si="245"/>
        <v>0</v>
      </c>
      <c r="AE2589" s="197">
        <v>0</v>
      </c>
      <c r="AJ2589">
        <v>0</v>
      </c>
      <c r="AK2589">
        <v>0</v>
      </c>
      <c r="AU2589" s="198">
        <v>0.27272727299999999</v>
      </c>
      <c r="AV2589" s="6">
        <v>0</v>
      </c>
      <c r="AW2589" s="198">
        <v>0.38356000000000001</v>
      </c>
      <c r="BO2589" s="198"/>
      <c r="BP2589" s="354">
        <f t="shared" si="241"/>
        <v>0</v>
      </c>
      <c r="BQ2589" s="354">
        <f t="shared" si="242"/>
        <v>0</v>
      </c>
      <c r="BR2589" s="354">
        <f t="shared" si="243"/>
        <v>0</v>
      </c>
      <c r="CG2589" s="198"/>
      <c r="CH2589">
        <f>(Transest!$J$14/HexExtSoy!$K$4)</f>
        <v>0.20257267294641951</v>
      </c>
      <c r="CI2589">
        <f>(HydroProcOil!$K$14/HexExtSoy!$K$4)</f>
        <v>0.10977777777777777</v>
      </c>
      <c r="CJ2589">
        <f>(StarchFerm!$K$24/StarchFerm!$K$4)</f>
        <v>0.33157302630665886</v>
      </c>
      <c r="CY2589" s="198"/>
      <c r="CZ2589">
        <f>BP2589*CH2589*1000*LCI!$E$93</f>
        <v>0</v>
      </c>
      <c r="DA2589">
        <f>BQ2589*CI2589*1000*(LCI!$E$99)</f>
        <v>0</v>
      </c>
      <c r="DB2589">
        <f>BR2589*CJ2589*1000*(LCI!$E$96)</f>
        <v>0</v>
      </c>
    </row>
    <row r="2590" spans="1:106" x14ac:dyDescent="0.25">
      <c r="A2590" s="197">
        <v>48185</v>
      </c>
      <c r="B2590" s="197" t="s">
        <v>2127</v>
      </c>
      <c r="C2590" s="197" t="s">
        <v>2193</v>
      </c>
      <c r="D2590" s="197">
        <v>-95.995474599999994</v>
      </c>
      <c r="E2590" s="197">
        <v>30.54419</v>
      </c>
      <c r="F2590">
        <v>0</v>
      </c>
      <c r="G2590">
        <f t="shared" si="244"/>
        <v>0</v>
      </c>
      <c r="H2590" s="198">
        <v>0</v>
      </c>
      <c r="Q2590" s="221">
        <f>(Q5675*10000)*TEA!$M$15*10^-6</f>
        <v>60.132741388199996</v>
      </c>
      <c r="R2590" s="221">
        <f>(R5675*10000)*TEA!$O$15*10^-6</f>
        <v>60.132741388199996</v>
      </c>
      <c r="AA2590">
        <f t="shared" si="246"/>
        <v>1</v>
      </c>
      <c r="AB2590" s="197">
        <v>48185</v>
      </c>
      <c r="AC2590" s="197">
        <v>0</v>
      </c>
      <c r="AD2590" s="197">
        <f t="shared" si="245"/>
        <v>0</v>
      </c>
      <c r="AE2590" s="197">
        <v>0</v>
      </c>
      <c r="AJ2590">
        <v>0</v>
      </c>
      <c r="AK2590">
        <v>0</v>
      </c>
      <c r="AU2590" s="198">
        <v>0.27272727299999999</v>
      </c>
      <c r="AV2590" s="6">
        <v>0</v>
      </c>
      <c r="AW2590" s="198">
        <v>0.38356000000000001</v>
      </c>
      <c r="BO2590" s="198"/>
      <c r="BP2590" s="354">
        <f t="shared" si="241"/>
        <v>0</v>
      </c>
      <c r="BQ2590" s="354">
        <f t="shared" si="242"/>
        <v>0</v>
      </c>
      <c r="BR2590" s="354">
        <f t="shared" si="243"/>
        <v>0</v>
      </c>
      <c r="CG2590" s="198"/>
      <c r="CH2590">
        <f>(Transest!$J$14/HexExtSoy!$K$4)</f>
        <v>0.20257267294641951</v>
      </c>
      <c r="CI2590">
        <f>(HydroProcOil!$K$14/HexExtSoy!$K$4)</f>
        <v>0.10977777777777777</v>
      </c>
      <c r="CJ2590">
        <f>(StarchFerm!$K$24/StarchFerm!$K$4)</f>
        <v>0.33157302630665886</v>
      </c>
      <c r="CY2590" s="198"/>
      <c r="CZ2590">
        <f>BP2590*CH2590*1000*LCI!$E$93</f>
        <v>0</v>
      </c>
      <c r="DA2590">
        <f>BQ2590*CI2590*1000*(LCI!$E$99)</f>
        <v>0</v>
      </c>
      <c r="DB2590">
        <f>BR2590*CJ2590*1000*(LCI!$E$96)</f>
        <v>0</v>
      </c>
    </row>
    <row r="2591" spans="1:106" x14ac:dyDescent="0.25">
      <c r="A2591" s="197">
        <v>48187</v>
      </c>
      <c r="B2591" s="197" t="s">
        <v>2127</v>
      </c>
      <c r="C2591" s="197" t="s">
        <v>1755</v>
      </c>
      <c r="D2591" s="197">
        <v>-97.954103399999994</v>
      </c>
      <c r="E2591" s="197">
        <v>29.587109999999999</v>
      </c>
      <c r="F2591">
        <v>0</v>
      </c>
      <c r="G2591">
        <f t="shared" si="244"/>
        <v>0</v>
      </c>
      <c r="H2591" s="198">
        <v>5.09</v>
      </c>
      <c r="Q2591" s="221">
        <f>(Q5676*10000)*TEA!$M$15*10^-6</f>
        <v>59.765665666049998</v>
      </c>
      <c r="R2591" s="221">
        <f>(R5676*10000)*TEA!$O$15*10^-6</f>
        <v>59.765665666049998</v>
      </c>
      <c r="AA2591">
        <f t="shared" si="246"/>
        <v>1</v>
      </c>
      <c r="AB2591" s="197">
        <v>48187</v>
      </c>
      <c r="AC2591" s="197">
        <v>0</v>
      </c>
      <c r="AD2591" s="197">
        <f t="shared" si="245"/>
        <v>0</v>
      </c>
      <c r="AE2591" s="197">
        <v>9811</v>
      </c>
      <c r="AJ2591">
        <v>0</v>
      </c>
      <c r="AK2591">
        <v>0</v>
      </c>
      <c r="AU2591" s="198">
        <v>0.27272727299999999</v>
      </c>
      <c r="AV2591" s="6">
        <v>0</v>
      </c>
      <c r="AW2591" s="198">
        <v>0.38356000000000001</v>
      </c>
      <c r="BO2591" s="198"/>
      <c r="BP2591" s="354">
        <f t="shared" si="241"/>
        <v>0</v>
      </c>
      <c r="BQ2591" s="354">
        <f t="shared" si="242"/>
        <v>0</v>
      </c>
      <c r="BR2591" s="354">
        <f t="shared" si="243"/>
        <v>19154.215444400001</v>
      </c>
      <c r="CG2591" s="198"/>
      <c r="CH2591">
        <f>(Transest!$J$14/HexExtSoy!$K$4)</f>
        <v>0.20257267294641951</v>
      </c>
      <c r="CI2591">
        <f>(HydroProcOil!$K$14/HexExtSoy!$K$4)</f>
        <v>0.10977777777777777</v>
      </c>
      <c r="CJ2591">
        <f>(StarchFerm!$K$24/StarchFerm!$K$4)</f>
        <v>0.33157302630665886</v>
      </c>
      <c r="CY2591" s="198"/>
      <c r="CZ2591">
        <f>BP2591*CH2591*1000*LCI!$E$93</f>
        <v>0</v>
      </c>
      <c r="DA2591">
        <f>BQ2591*CI2591*1000*(LCI!$E$99)</f>
        <v>0</v>
      </c>
      <c r="DB2591">
        <f>BR2591*CJ2591*1000*(LCI!$E$96)</f>
        <v>171160020.83952373</v>
      </c>
    </row>
    <row r="2592" spans="1:106" x14ac:dyDescent="0.25">
      <c r="A2592" s="197">
        <v>48189</v>
      </c>
      <c r="B2592" s="197" t="s">
        <v>2127</v>
      </c>
      <c r="C2592" s="197" t="s">
        <v>624</v>
      </c>
      <c r="D2592" s="197">
        <v>-101.806905</v>
      </c>
      <c r="E2592" s="197">
        <v>34.069859999999998</v>
      </c>
      <c r="F2592">
        <v>3.85</v>
      </c>
      <c r="G2592">
        <f t="shared" si="244"/>
        <v>3.85</v>
      </c>
      <c r="H2592" s="198">
        <v>8.4600000000000009</v>
      </c>
      <c r="Q2592" s="221">
        <f>(Q5677*10000)*TEA!$M$15*10^-6</f>
        <v>51.922906738649999</v>
      </c>
      <c r="R2592" s="221">
        <f>(R5677*10000)*TEA!$O$15*10^-6</f>
        <v>51.922906738649999</v>
      </c>
      <c r="AA2592">
        <f t="shared" si="246"/>
        <v>1</v>
      </c>
      <c r="AB2592" s="197">
        <v>48189</v>
      </c>
      <c r="AC2592" s="197">
        <v>77</v>
      </c>
      <c r="AD2592" s="197">
        <f t="shared" si="245"/>
        <v>77</v>
      </c>
      <c r="AE2592" s="197">
        <v>13198</v>
      </c>
      <c r="AJ2592">
        <v>0</v>
      </c>
      <c r="AK2592">
        <v>0</v>
      </c>
      <c r="AU2592" s="198">
        <v>0.27272727299999999</v>
      </c>
      <c r="AV2592" s="6">
        <v>0</v>
      </c>
      <c r="AW2592" s="198">
        <v>0.38356000000000001</v>
      </c>
      <c r="BO2592" s="198"/>
      <c r="BP2592" s="354">
        <f t="shared" si="241"/>
        <v>80.850000080849995</v>
      </c>
      <c r="BQ2592" s="354">
        <f t="shared" si="242"/>
        <v>0</v>
      </c>
      <c r="BR2592" s="354">
        <f t="shared" si="243"/>
        <v>42826.422484800009</v>
      </c>
      <c r="CG2592" s="198"/>
      <c r="CH2592">
        <f>(Transest!$J$14/HexExtSoy!$K$4)</f>
        <v>0.20257267294641951</v>
      </c>
      <c r="CI2592">
        <f>(HydroProcOil!$K$14/HexExtSoy!$K$4)</f>
        <v>0.10977777777777777</v>
      </c>
      <c r="CJ2592">
        <f>(StarchFerm!$K$24/StarchFerm!$K$4)</f>
        <v>0.33157302630665886</v>
      </c>
      <c r="CY2592" s="198"/>
      <c r="CZ2592">
        <f>BP2592*CH2592*1000*LCI!$E$93</f>
        <v>618269.52355962468</v>
      </c>
      <c r="DA2592">
        <f>BQ2592*CI2592*1000*(LCI!$E$99)</f>
        <v>0</v>
      </c>
      <c r="DB2592">
        <f>BR2592*CJ2592*1000*(LCI!$E$96)</f>
        <v>382692331.42220372</v>
      </c>
    </row>
    <row r="2593" spans="1:106" x14ac:dyDescent="0.25">
      <c r="A2593" s="197">
        <v>48191</v>
      </c>
      <c r="B2593" s="197" t="s">
        <v>2127</v>
      </c>
      <c r="C2593" s="197" t="s">
        <v>962</v>
      </c>
      <c r="D2593" s="197">
        <v>-100.67935799999999</v>
      </c>
      <c r="E2593" s="197">
        <v>34.531390000000002</v>
      </c>
      <c r="F2593">
        <v>0</v>
      </c>
      <c r="G2593">
        <f t="shared" si="244"/>
        <v>0</v>
      </c>
      <c r="H2593" s="198">
        <v>11.93</v>
      </c>
      <c r="Q2593" s="221">
        <f>(Q5678*10000)*TEA!$M$15*10^-6</f>
        <v>51.278614268399998</v>
      </c>
      <c r="R2593" s="221">
        <f>(R5678*10000)*TEA!$O$15*10^-6</f>
        <v>51.278614268399998</v>
      </c>
      <c r="AA2593">
        <f t="shared" si="246"/>
        <v>1</v>
      </c>
      <c r="AB2593" s="197">
        <v>48191</v>
      </c>
      <c r="AC2593" s="197">
        <v>0</v>
      </c>
      <c r="AD2593" s="197">
        <f t="shared" si="245"/>
        <v>0</v>
      </c>
      <c r="AE2593" s="197">
        <v>591</v>
      </c>
      <c r="AJ2593">
        <v>0</v>
      </c>
      <c r="AK2593">
        <v>0</v>
      </c>
      <c r="AU2593" s="198">
        <v>0.27272727299999999</v>
      </c>
      <c r="AV2593" s="6">
        <v>0</v>
      </c>
      <c r="AW2593" s="198">
        <v>0.38356000000000001</v>
      </c>
      <c r="BO2593" s="198"/>
      <c r="BP2593" s="354">
        <f t="shared" si="241"/>
        <v>0</v>
      </c>
      <c r="BQ2593" s="354">
        <f t="shared" si="242"/>
        <v>0</v>
      </c>
      <c r="BR2593" s="354">
        <f t="shared" si="243"/>
        <v>2704.3396428000001</v>
      </c>
      <c r="CG2593" s="198"/>
      <c r="CH2593">
        <f>(Transest!$J$14/HexExtSoy!$K$4)</f>
        <v>0.20257267294641951</v>
      </c>
      <c r="CI2593">
        <f>(HydroProcOil!$K$14/HexExtSoy!$K$4)</f>
        <v>0.10977777777777777</v>
      </c>
      <c r="CJ2593">
        <f>(StarchFerm!$K$24/StarchFerm!$K$4)</f>
        <v>0.33157302630665886</v>
      </c>
      <c r="CY2593" s="198"/>
      <c r="CZ2593">
        <f>BP2593*CH2593*1000*LCI!$E$93</f>
        <v>0</v>
      </c>
      <c r="DA2593">
        <f>BQ2593*CI2593*1000*(LCI!$E$99)</f>
        <v>0</v>
      </c>
      <c r="DB2593">
        <f>BR2593*CJ2593*1000*(LCI!$E$96)</f>
        <v>24165689.843178939</v>
      </c>
    </row>
    <row r="2594" spans="1:106" x14ac:dyDescent="0.25">
      <c r="A2594" s="197">
        <v>48193</v>
      </c>
      <c r="B2594" s="197" t="s">
        <v>2127</v>
      </c>
      <c r="C2594" s="197" t="s">
        <v>879</v>
      </c>
      <c r="D2594" s="197">
        <v>-98.123054100000004</v>
      </c>
      <c r="E2594" s="197">
        <v>31.700410000000002</v>
      </c>
      <c r="F2594">
        <v>0</v>
      </c>
      <c r="G2594">
        <f t="shared" si="244"/>
        <v>0</v>
      </c>
      <c r="H2594" s="198">
        <v>0</v>
      </c>
      <c r="Q2594" s="221">
        <f>(Q5679*10000)*TEA!$M$15*10^-6</f>
        <v>56.562598493549999</v>
      </c>
      <c r="R2594" s="221">
        <f>(R5679*10000)*TEA!$O$15*10^-6</f>
        <v>56.562598493549999</v>
      </c>
      <c r="AA2594">
        <f t="shared" si="246"/>
        <v>1</v>
      </c>
      <c r="AB2594" s="197">
        <v>48193</v>
      </c>
      <c r="AC2594" s="197">
        <v>0</v>
      </c>
      <c r="AD2594" s="197">
        <f t="shared" si="245"/>
        <v>0</v>
      </c>
      <c r="AE2594" s="197">
        <v>0</v>
      </c>
      <c r="AJ2594">
        <v>0</v>
      </c>
      <c r="AK2594">
        <v>0</v>
      </c>
      <c r="AU2594" s="198">
        <v>0.27272727299999999</v>
      </c>
      <c r="AV2594" s="6">
        <v>0</v>
      </c>
      <c r="AW2594" s="198">
        <v>0.38356000000000001</v>
      </c>
      <c r="BO2594" s="198"/>
      <c r="BP2594" s="354">
        <f t="shared" si="241"/>
        <v>0</v>
      </c>
      <c r="BQ2594" s="354">
        <f t="shared" si="242"/>
        <v>0</v>
      </c>
      <c r="BR2594" s="354">
        <f t="shared" si="243"/>
        <v>0</v>
      </c>
      <c r="CG2594" s="198"/>
      <c r="CH2594">
        <f>(Transest!$J$14/HexExtSoy!$K$4)</f>
        <v>0.20257267294641951</v>
      </c>
      <c r="CI2594">
        <f>(HydroProcOil!$K$14/HexExtSoy!$K$4)</f>
        <v>0.10977777777777777</v>
      </c>
      <c r="CJ2594">
        <f>(StarchFerm!$K$24/StarchFerm!$K$4)</f>
        <v>0.33157302630665886</v>
      </c>
      <c r="CY2594" s="198"/>
      <c r="CZ2594">
        <f>BP2594*CH2594*1000*LCI!$E$93</f>
        <v>0</v>
      </c>
      <c r="DA2594">
        <f>BQ2594*CI2594*1000*(LCI!$E$99)</f>
        <v>0</v>
      </c>
      <c r="DB2594">
        <f>BR2594*CJ2594*1000*(LCI!$E$96)</f>
        <v>0</v>
      </c>
    </row>
    <row r="2595" spans="1:106" x14ac:dyDescent="0.25">
      <c r="A2595" s="197">
        <v>48195</v>
      </c>
      <c r="B2595" s="197" t="s">
        <v>2127</v>
      </c>
      <c r="C2595" s="197" t="s">
        <v>2194</v>
      </c>
      <c r="D2595" s="197">
        <v>-101.351105</v>
      </c>
      <c r="E2595" s="197">
        <v>36.269660000000002</v>
      </c>
      <c r="F2595">
        <v>3.55</v>
      </c>
      <c r="G2595">
        <f t="shared" si="244"/>
        <v>3.55</v>
      </c>
      <c r="H2595" s="198">
        <v>11.6</v>
      </c>
      <c r="Q2595" s="221">
        <f>(Q5680*10000)*TEA!$M$15*10^-6</f>
        <v>46.79115943275</v>
      </c>
      <c r="R2595" s="221">
        <f>(R5680*10000)*TEA!$O$15*10^-6</f>
        <v>46.79115943275</v>
      </c>
      <c r="AA2595">
        <f t="shared" si="246"/>
        <v>1</v>
      </c>
      <c r="AB2595" s="197">
        <v>48195</v>
      </c>
      <c r="AC2595" s="197">
        <v>1594</v>
      </c>
      <c r="AD2595" s="197">
        <f t="shared" si="245"/>
        <v>1594</v>
      </c>
      <c r="AE2595" s="197">
        <v>22824</v>
      </c>
      <c r="AJ2595">
        <v>0</v>
      </c>
      <c r="AK2595">
        <v>0</v>
      </c>
      <c r="AU2595" s="198">
        <v>0.27272727299999999</v>
      </c>
      <c r="AV2595" s="6">
        <v>0</v>
      </c>
      <c r="AW2595" s="198">
        <v>0.38356000000000001</v>
      </c>
      <c r="BO2595" s="198"/>
      <c r="BP2595" s="354">
        <f t="shared" si="241"/>
        <v>1543.2818197250999</v>
      </c>
      <c r="BQ2595" s="354">
        <f t="shared" si="242"/>
        <v>0</v>
      </c>
      <c r="BR2595" s="354">
        <f t="shared" si="243"/>
        <v>101550.73190399999</v>
      </c>
      <c r="CG2595" s="198"/>
      <c r="CH2595">
        <f>(Transest!$J$14/HexExtSoy!$K$4)</f>
        <v>0.20257267294641951</v>
      </c>
      <c r="CI2595">
        <f>(HydroProcOil!$K$14/HexExtSoy!$K$4)</f>
        <v>0.10977777777777777</v>
      </c>
      <c r="CJ2595">
        <f>(StarchFerm!$K$24/StarchFerm!$K$4)</f>
        <v>0.33157302630665886</v>
      </c>
      <c r="CY2595" s="198"/>
      <c r="CZ2595">
        <f>BP2595*CH2595*1000*LCI!$E$93</f>
        <v>11801658.805757623</v>
      </c>
      <c r="DA2595">
        <f>BQ2595*CI2595*1000*(LCI!$E$99)</f>
        <v>0</v>
      </c>
      <c r="DB2595">
        <f>BR2595*CJ2595*1000*(LCI!$E$96)</f>
        <v>907446480.35371375</v>
      </c>
    </row>
    <row r="2596" spans="1:106" x14ac:dyDescent="0.25">
      <c r="A2596" s="197">
        <v>48197</v>
      </c>
      <c r="B2596" s="197" t="s">
        <v>2127</v>
      </c>
      <c r="C2596" s="197" t="s">
        <v>2112</v>
      </c>
      <c r="D2596" s="197">
        <v>-99.738526300000004</v>
      </c>
      <c r="E2596" s="197">
        <v>34.298690000000001</v>
      </c>
      <c r="F2596">
        <v>0</v>
      </c>
      <c r="G2596">
        <f t="shared" si="244"/>
        <v>0</v>
      </c>
      <c r="H2596" s="198">
        <v>0</v>
      </c>
      <c r="Q2596" s="221">
        <f>(Q5681*10000)*TEA!$M$15*10^-6</f>
        <v>52.259251121549994</v>
      </c>
      <c r="R2596" s="221">
        <f>(R5681*10000)*TEA!$O$15*10^-6</f>
        <v>52.259251121549994</v>
      </c>
      <c r="AA2596">
        <f t="shared" si="246"/>
        <v>1</v>
      </c>
      <c r="AB2596" s="197">
        <v>48197</v>
      </c>
      <c r="AC2596" s="197">
        <v>0</v>
      </c>
      <c r="AD2596" s="197">
        <f t="shared" si="245"/>
        <v>0</v>
      </c>
      <c r="AE2596" s="197">
        <v>0</v>
      </c>
      <c r="AJ2596">
        <v>0</v>
      </c>
      <c r="AK2596">
        <v>0</v>
      </c>
      <c r="AU2596" s="198">
        <v>0.27272727299999999</v>
      </c>
      <c r="AV2596" s="6">
        <v>0</v>
      </c>
      <c r="AW2596" s="198">
        <v>0.38356000000000001</v>
      </c>
      <c r="BO2596" s="198"/>
      <c r="BP2596" s="354">
        <f t="shared" si="241"/>
        <v>0</v>
      </c>
      <c r="BQ2596" s="354">
        <f t="shared" si="242"/>
        <v>0</v>
      </c>
      <c r="BR2596" s="354">
        <f t="shared" si="243"/>
        <v>0</v>
      </c>
      <c r="CG2596" s="198"/>
      <c r="CH2596">
        <f>(Transest!$J$14/HexExtSoy!$K$4)</f>
        <v>0.20257267294641951</v>
      </c>
      <c r="CI2596">
        <f>(HydroProcOil!$K$14/HexExtSoy!$K$4)</f>
        <v>0.10977777777777777</v>
      </c>
      <c r="CJ2596">
        <f>(StarchFerm!$K$24/StarchFerm!$K$4)</f>
        <v>0.33157302630665886</v>
      </c>
      <c r="CY2596" s="198"/>
      <c r="CZ2596">
        <f>BP2596*CH2596*1000*LCI!$E$93</f>
        <v>0</v>
      </c>
      <c r="DA2596">
        <f>BQ2596*CI2596*1000*(LCI!$E$99)</f>
        <v>0</v>
      </c>
      <c r="DB2596">
        <f>BR2596*CJ2596*1000*(LCI!$E$96)</f>
        <v>0</v>
      </c>
    </row>
    <row r="2597" spans="1:106" x14ac:dyDescent="0.25">
      <c r="A2597" s="197">
        <v>48199</v>
      </c>
      <c r="B2597" s="197" t="s">
        <v>2127</v>
      </c>
      <c r="C2597" s="197" t="s">
        <v>1078</v>
      </c>
      <c r="D2597" s="197">
        <v>-94.3986716</v>
      </c>
      <c r="E2597" s="197">
        <v>30.347249999999999</v>
      </c>
      <c r="F2597">
        <v>0</v>
      </c>
      <c r="G2597">
        <f t="shared" si="244"/>
        <v>0</v>
      </c>
      <c r="H2597" s="198">
        <v>6.28</v>
      </c>
      <c r="Q2597" s="221">
        <f>(Q5682*10000)*TEA!$M$15*10^-6</f>
        <v>61.362148531949991</v>
      </c>
      <c r="R2597" s="221">
        <f>(R5682*10000)*TEA!$O$15*10^-6</f>
        <v>61.362148531949991</v>
      </c>
      <c r="AA2597">
        <f t="shared" si="246"/>
        <v>1</v>
      </c>
      <c r="AB2597" s="197">
        <v>48199</v>
      </c>
      <c r="AC2597" s="197">
        <v>0</v>
      </c>
      <c r="AD2597" s="197">
        <f t="shared" si="245"/>
        <v>0</v>
      </c>
      <c r="AE2597" s="197">
        <v>2</v>
      </c>
      <c r="AJ2597">
        <v>0</v>
      </c>
      <c r="AK2597">
        <v>0</v>
      </c>
      <c r="AU2597" s="198">
        <v>0.27272727299999999</v>
      </c>
      <c r="AV2597" s="6">
        <v>0</v>
      </c>
      <c r="AW2597" s="198">
        <v>0.38356000000000001</v>
      </c>
      <c r="BO2597" s="198"/>
      <c r="BP2597" s="354">
        <f t="shared" si="241"/>
        <v>0</v>
      </c>
      <c r="BQ2597" s="354">
        <f t="shared" si="242"/>
        <v>0</v>
      </c>
      <c r="BR2597" s="354">
        <f t="shared" si="243"/>
        <v>4.8175136000000007</v>
      </c>
      <c r="CG2597" s="198"/>
      <c r="CH2597">
        <f>(Transest!$J$14/HexExtSoy!$K$4)</f>
        <v>0.20257267294641951</v>
      </c>
      <c r="CI2597">
        <f>(HydroProcOil!$K$14/HexExtSoy!$K$4)</f>
        <v>0.10977777777777777</v>
      </c>
      <c r="CJ2597">
        <f>(StarchFerm!$K$24/StarchFerm!$K$4)</f>
        <v>0.33157302630665886</v>
      </c>
      <c r="CY2597" s="198"/>
      <c r="CZ2597">
        <f>BP2597*CH2597*1000*LCI!$E$93</f>
        <v>0</v>
      </c>
      <c r="DA2597">
        <f>BQ2597*CI2597*1000*(LCI!$E$99)</f>
        <v>0</v>
      </c>
      <c r="DB2597">
        <f>BR2597*CJ2597*1000*(LCI!$E$96)</f>
        <v>43048.786339706872</v>
      </c>
    </row>
    <row r="2598" spans="1:106" x14ac:dyDescent="0.25">
      <c r="A2598" s="197">
        <v>48201</v>
      </c>
      <c r="B2598" s="197" t="s">
        <v>2127</v>
      </c>
      <c r="C2598" s="197" t="s">
        <v>965</v>
      </c>
      <c r="D2598" s="197">
        <v>-95.401056999999994</v>
      </c>
      <c r="E2598" s="197">
        <v>29.872170000000001</v>
      </c>
      <c r="F2598">
        <v>1.75</v>
      </c>
      <c r="G2598">
        <f t="shared" si="244"/>
        <v>1.75</v>
      </c>
      <c r="H2598" s="198">
        <v>7.73</v>
      </c>
      <c r="Q2598" s="221">
        <f>(Q5683*10000)*TEA!$M$15*10^-6</f>
        <v>62.940503191049999</v>
      </c>
      <c r="R2598" s="221">
        <f>(R5683*10000)*TEA!$O$15*10^-6</f>
        <v>62.940503191049999</v>
      </c>
      <c r="AA2598">
        <f t="shared" si="246"/>
        <v>1</v>
      </c>
      <c r="AB2598" s="197">
        <v>48201</v>
      </c>
      <c r="AC2598" s="197">
        <v>220</v>
      </c>
      <c r="AD2598" s="197">
        <f t="shared" si="245"/>
        <v>220</v>
      </c>
      <c r="AE2598" s="197">
        <v>1988</v>
      </c>
      <c r="AJ2598">
        <v>0</v>
      </c>
      <c r="AK2598">
        <v>0</v>
      </c>
      <c r="AU2598" s="198">
        <v>0.27272727299999999</v>
      </c>
      <c r="AV2598" s="6">
        <v>0</v>
      </c>
      <c r="AW2598" s="198">
        <v>0.38356000000000001</v>
      </c>
      <c r="BO2598" s="198"/>
      <c r="BP2598" s="354">
        <f t="shared" si="241"/>
        <v>105.000000105</v>
      </c>
      <c r="BQ2598" s="354">
        <f t="shared" si="242"/>
        <v>0</v>
      </c>
      <c r="BR2598" s="354">
        <f t="shared" si="243"/>
        <v>5894.2585744000007</v>
      </c>
      <c r="CG2598" s="198"/>
      <c r="CH2598">
        <f>(Transest!$J$14/HexExtSoy!$K$4)</f>
        <v>0.20257267294641951</v>
      </c>
      <c r="CI2598">
        <f>(HydroProcOil!$K$14/HexExtSoy!$K$4)</f>
        <v>0.10977777777777777</v>
      </c>
      <c r="CJ2598">
        <f>(StarchFerm!$K$24/StarchFerm!$K$4)</f>
        <v>0.33157302630665886</v>
      </c>
      <c r="CY2598" s="198"/>
      <c r="CZ2598">
        <f>BP2598*CH2598*1000*LCI!$E$93</f>
        <v>802947.43319431774</v>
      </c>
      <c r="DA2598">
        <f>BQ2598*CI2598*1000*(LCI!$E$99)</f>
        <v>0</v>
      </c>
      <c r="DB2598">
        <f>BR2598*CJ2598*1000*(LCI!$E$96)</f>
        <v>52670464.282722697</v>
      </c>
    </row>
    <row r="2599" spans="1:106" x14ac:dyDescent="0.25">
      <c r="A2599" s="197">
        <v>48203</v>
      </c>
      <c r="B2599" s="197" t="s">
        <v>2127</v>
      </c>
      <c r="C2599" s="197" t="s">
        <v>1126</v>
      </c>
      <c r="D2599" s="197">
        <v>-94.380426999999997</v>
      </c>
      <c r="E2599" s="197">
        <v>32.57996</v>
      </c>
      <c r="F2599">
        <v>0</v>
      </c>
      <c r="G2599">
        <f t="shared" si="244"/>
        <v>0</v>
      </c>
      <c r="H2599" s="198">
        <v>0</v>
      </c>
      <c r="Q2599" s="221">
        <f>(Q5684*10000)*TEA!$M$15*10^-6</f>
        <v>55.475637819299997</v>
      </c>
      <c r="R2599" s="221">
        <f>(R5684*10000)*TEA!$O$15*10^-6</f>
        <v>55.475637819299997</v>
      </c>
      <c r="AA2599">
        <f t="shared" si="246"/>
        <v>1</v>
      </c>
      <c r="AB2599" s="197">
        <v>48203</v>
      </c>
      <c r="AC2599" s="197">
        <v>0</v>
      </c>
      <c r="AD2599" s="197">
        <f t="shared" si="245"/>
        <v>0</v>
      </c>
      <c r="AE2599" s="197">
        <v>0</v>
      </c>
      <c r="AJ2599">
        <v>0</v>
      </c>
      <c r="AK2599">
        <v>0</v>
      </c>
      <c r="AU2599" s="198">
        <v>0.27272727299999999</v>
      </c>
      <c r="AV2599" s="6">
        <v>0</v>
      </c>
      <c r="AW2599" s="198">
        <v>0.38356000000000001</v>
      </c>
      <c r="BO2599" s="198"/>
      <c r="BP2599" s="354">
        <f t="shared" si="241"/>
        <v>0</v>
      </c>
      <c r="BQ2599" s="354">
        <f t="shared" si="242"/>
        <v>0</v>
      </c>
      <c r="BR2599" s="354">
        <f t="shared" si="243"/>
        <v>0</v>
      </c>
      <c r="CG2599" s="198"/>
      <c r="CH2599">
        <f>(Transest!$J$14/HexExtSoy!$K$4)</f>
        <v>0.20257267294641951</v>
      </c>
      <c r="CI2599">
        <f>(HydroProcOil!$K$14/HexExtSoy!$K$4)</f>
        <v>0.10977777777777777</v>
      </c>
      <c r="CJ2599">
        <f>(StarchFerm!$K$24/StarchFerm!$K$4)</f>
        <v>0.33157302630665886</v>
      </c>
      <c r="CY2599" s="198"/>
      <c r="CZ2599">
        <f>BP2599*CH2599*1000*LCI!$E$93</f>
        <v>0</v>
      </c>
      <c r="DA2599">
        <f>BQ2599*CI2599*1000*(LCI!$E$99)</f>
        <v>0</v>
      </c>
      <c r="DB2599">
        <f>BR2599*CJ2599*1000*(LCI!$E$96)</f>
        <v>0</v>
      </c>
    </row>
    <row r="2600" spans="1:106" x14ac:dyDescent="0.25">
      <c r="A2600" s="197">
        <v>48205</v>
      </c>
      <c r="B2600" s="197" t="s">
        <v>2127</v>
      </c>
      <c r="C2600" s="197" t="s">
        <v>2195</v>
      </c>
      <c r="D2600" s="197">
        <v>-102.604321</v>
      </c>
      <c r="E2600" s="197">
        <v>35.831359999999997</v>
      </c>
      <c r="F2600">
        <v>2.0499999999999998</v>
      </c>
      <c r="G2600">
        <f t="shared" si="244"/>
        <v>2.0499999999999998</v>
      </c>
      <c r="H2600" s="198">
        <v>11.33</v>
      </c>
      <c r="Q2600" s="221">
        <f>(Q5685*10000)*TEA!$M$15*10^-6</f>
        <v>46.791196553249996</v>
      </c>
      <c r="R2600" s="221">
        <f>(R5685*10000)*TEA!$O$15*10^-6</f>
        <v>46.791196553249996</v>
      </c>
      <c r="AA2600">
        <f t="shared" si="246"/>
        <v>1</v>
      </c>
      <c r="AB2600" s="197">
        <v>48205</v>
      </c>
      <c r="AC2600" s="197">
        <v>532</v>
      </c>
      <c r="AD2600" s="197">
        <f t="shared" si="245"/>
        <v>532</v>
      </c>
      <c r="AE2600" s="197">
        <v>27169</v>
      </c>
      <c r="AJ2600">
        <v>0</v>
      </c>
      <c r="AK2600">
        <v>0</v>
      </c>
      <c r="AU2600" s="198">
        <v>0.27272727299999999</v>
      </c>
      <c r="AV2600" s="6">
        <v>0</v>
      </c>
      <c r="AW2600" s="198">
        <v>0.38356000000000001</v>
      </c>
      <c r="BO2600" s="198"/>
      <c r="BP2600" s="354">
        <f t="shared" si="241"/>
        <v>297.43636393379995</v>
      </c>
      <c r="BQ2600" s="354">
        <f t="shared" si="242"/>
        <v>0</v>
      </c>
      <c r="BR2600" s="354">
        <f t="shared" si="243"/>
        <v>118069.26878120001</v>
      </c>
      <c r="CG2600" s="198"/>
      <c r="CH2600">
        <f>(Transest!$J$14/HexExtSoy!$K$4)</f>
        <v>0.20257267294641951</v>
      </c>
      <c r="CI2600">
        <f>(HydroProcOil!$K$14/HexExtSoy!$K$4)</f>
        <v>0.10977777777777777</v>
      </c>
      <c r="CJ2600">
        <f>(StarchFerm!$K$24/StarchFerm!$K$4)</f>
        <v>0.33157302630665886</v>
      </c>
      <c r="CY2600" s="198"/>
      <c r="CZ2600">
        <f>BP2600*CH2600*1000*LCI!$E$93</f>
        <v>2274531.0925759035</v>
      </c>
      <c r="DA2600">
        <f>BQ2600*CI2600*1000*(LCI!$E$99)</f>
        <v>0</v>
      </c>
      <c r="DB2600">
        <f>BR2600*CJ2600*1000*(LCI!$E$96)</f>
        <v>1055054359.3789338</v>
      </c>
    </row>
    <row r="2601" spans="1:106" x14ac:dyDescent="0.25">
      <c r="A2601" s="197">
        <v>48207</v>
      </c>
      <c r="B2601" s="197" t="s">
        <v>2127</v>
      </c>
      <c r="C2601" s="197" t="s">
        <v>1227</v>
      </c>
      <c r="D2601" s="197">
        <v>-99.728803900000003</v>
      </c>
      <c r="E2601" s="197">
        <v>33.172820000000002</v>
      </c>
      <c r="F2601">
        <v>0</v>
      </c>
      <c r="G2601">
        <f t="shared" si="244"/>
        <v>0</v>
      </c>
      <c r="H2601" s="198">
        <v>0</v>
      </c>
      <c r="Q2601" s="221">
        <f>(Q5686*10000)*TEA!$M$15*10^-6</f>
        <v>54.354850711649995</v>
      </c>
      <c r="R2601" s="221">
        <f>(R5686*10000)*TEA!$O$15*10^-6</f>
        <v>54.354850711649995</v>
      </c>
      <c r="AA2601">
        <f t="shared" si="246"/>
        <v>1</v>
      </c>
      <c r="AB2601" s="197">
        <v>48207</v>
      </c>
      <c r="AC2601" s="197">
        <v>0</v>
      </c>
      <c r="AD2601" s="197">
        <f t="shared" si="245"/>
        <v>0</v>
      </c>
      <c r="AE2601" s="197">
        <v>0</v>
      </c>
      <c r="AJ2601">
        <v>0</v>
      </c>
      <c r="AK2601">
        <v>0</v>
      </c>
      <c r="AU2601" s="198">
        <v>0.27272727299999999</v>
      </c>
      <c r="AV2601" s="6">
        <v>0</v>
      </c>
      <c r="AW2601" s="198">
        <v>0.38356000000000001</v>
      </c>
      <c r="BO2601" s="198"/>
      <c r="BP2601" s="354">
        <f t="shared" si="241"/>
        <v>0</v>
      </c>
      <c r="BQ2601" s="354">
        <f t="shared" si="242"/>
        <v>0</v>
      </c>
      <c r="BR2601" s="354">
        <f t="shared" si="243"/>
        <v>0</v>
      </c>
      <c r="CG2601" s="198"/>
      <c r="CH2601">
        <f>(Transest!$J$14/HexExtSoy!$K$4)</f>
        <v>0.20257267294641951</v>
      </c>
      <c r="CI2601">
        <f>(HydroProcOil!$K$14/HexExtSoy!$K$4)</f>
        <v>0.10977777777777777</v>
      </c>
      <c r="CJ2601">
        <f>(StarchFerm!$K$24/StarchFerm!$K$4)</f>
        <v>0.33157302630665886</v>
      </c>
      <c r="CY2601" s="198"/>
      <c r="CZ2601">
        <f>BP2601*CH2601*1000*LCI!$E$93</f>
        <v>0</v>
      </c>
      <c r="DA2601">
        <f>BQ2601*CI2601*1000*(LCI!$E$99)</f>
        <v>0</v>
      </c>
      <c r="DB2601">
        <f>BR2601*CJ2601*1000*(LCI!$E$96)</f>
        <v>0</v>
      </c>
    </row>
    <row r="2602" spans="1:106" x14ac:dyDescent="0.25">
      <c r="A2602" s="197">
        <v>48209</v>
      </c>
      <c r="B2602" s="197" t="s">
        <v>2127</v>
      </c>
      <c r="C2602" s="197" t="s">
        <v>2196</v>
      </c>
      <c r="D2602" s="197">
        <v>-98.029509399999995</v>
      </c>
      <c r="E2602" s="197">
        <v>30.053450000000002</v>
      </c>
      <c r="F2602">
        <v>0</v>
      </c>
      <c r="G2602">
        <f t="shared" si="244"/>
        <v>0</v>
      </c>
      <c r="H2602" s="198">
        <v>5.49</v>
      </c>
      <c r="Q2602" s="221">
        <f>(Q5687*10000)*TEA!$M$15*10^-6</f>
        <v>59.052025893149988</v>
      </c>
      <c r="R2602" s="221">
        <f>(R5687*10000)*TEA!$O$15*10^-6</f>
        <v>59.052025893149988</v>
      </c>
      <c r="AA2602">
        <f t="shared" si="246"/>
        <v>1</v>
      </c>
      <c r="AB2602" s="197">
        <v>48209</v>
      </c>
      <c r="AC2602" s="197">
        <v>0</v>
      </c>
      <c r="AD2602" s="197">
        <f t="shared" si="245"/>
        <v>0</v>
      </c>
      <c r="AE2602" s="197">
        <v>2149</v>
      </c>
      <c r="AJ2602">
        <v>0</v>
      </c>
      <c r="AK2602">
        <v>0</v>
      </c>
      <c r="AU2602" s="198">
        <v>0.27272727299999999</v>
      </c>
      <c r="AV2602" s="6">
        <v>0</v>
      </c>
      <c r="AW2602" s="198">
        <v>0.38356000000000001</v>
      </c>
      <c r="BO2602" s="198"/>
      <c r="BP2602" s="354">
        <f t="shared" si="241"/>
        <v>0</v>
      </c>
      <c r="BQ2602" s="354">
        <f t="shared" si="242"/>
        <v>0</v>
      </c>
      <c r="BR2602" s="354">
        <f t="shared" si="243"/>
        <v>4525.2447155999998</v>
      </c>
      <c r="CG2602" s="198"/>
      <c r="CH2602">
        <f>(Transest!$J$14/HexExtSoy!$K$4)</f>
        <v>0.20257267294641951</v>
      </c>
      <c r="CI2602">
        <f>(HydroProcOil!$K$14/HexExtSoy!$K$4)</f>
        <v>0.10977777777777777</v>
      </c>
      <c r="CJ2602">
        <f>(StarchFerm!$K$24/StarchFerm!$K$4)</f>
        <v>0.33157302630665886</v>
      </c>
      <c r="CY2602" s="198"/>
      <c r="CZ2602">
        <f>BP2602*CH2602*1000*LCI!$E$93</f>
        <v>0</v>
      </c>
      <c r="DA2602">
        <f>BQ2602*CI2602*1000*(LCI!$E$99)</f>
        <v>0</v>
      </c>
      <c r="DB2602">
        <f>BR2602*CJ2602*1000*(LCI!$E$96)</f>
        <v>40437102.844245628</v>
      </c>
    </row>
    <row r="2603" spans="1:106" x14ac:dyDescent="0.25">
      <c r="A2603" s="197">
        <v>48211</v>
      </c>
      <c r="B2603" s="197" t="s">
        <v>2127</v>
      </c>
      <c r="C2603" s="197" t="s">
        <v>2197</v>
      </c>
      <c r="D2603" s="197">
        <v>-100.27278699999999</v>
      </c>
      <c r="E2603" s="197">
        <v>35.830719999999999</v>
      </c>
      <c r="F2603">
        <v>0</v>
      </c>
      <c r="G2603">
        <f t="shared" si="244"/>
        <v>0</v>
      </c>
      <c r="H2603" s="198">
        <v>0</v>
      </c>
      <c r="Q2603" s="221">
        <f>(Q5688*10000)*TEA!$M$15*10^-6</f>
        <v>48.774461363549996</v>
      </c>
      <c r="R2603" s="221">
        <f>(R5688*10000)*TEA!$O$15*10^-6</f>
        <v>48.774461363549996</v>
      </c>
      <c r="AA2603">
        <f t="shared" si="246"/>
        <v>1</v>
      </c>
      <c r="AB2603" s="197">
        <v>48211</v>
      </c>
      <c r="AC2603" s="197">
        <v>0</v>
      </c>
      <c r="AD2603" s="197">
        <f t="shared" si="245"/>
        <v>0</v>
      </c>
      <c r="AE2603" s="197">
        <v>0</v>
      </c>
      <c r="AJ2603">
        <v>0</v>
      </c>
      <c r="AK2603">
        <v>0</v>
      </c>
      <c r="AU2603" s="198">
        <v>0.27272727299999999</v>
      </c>
      <c r="AV2603" s="6">
        <v>0</v>
      </c>
      <c r="AW2603" s="198">
        <v>0.38356000000000001</v>
      </c>
      <c r="BO2603" s="198"/>
      <c r="BP2603" s="354">
        <f t="shared" si="241"/>
        <v>0</v>
      </c>
      <c r="BQ2603" s="354">
        <f t="shared" si="242"/>
        <v>0</v>
      </c>
      <c r="BR2603" s="354">
        <f t="shared" si="243"/>
        <v>0</v>
      </c>
      <c r="CG2603" s="198"/>
      <c r="CH2603">
        <f>(Transest!$J$14/HexExtSoy!$K$4)</f>
        <v>0.20257267294641951</v>
      </c>
      <c r="CI2603">
        <f>(HydroProcOil!$K$14/HexExtSoy!$K$4)</f>
        <v>0.10977777777777777</v>
      </c>
      <c r="CJ2603">
        <f>(StarchFerm!$K$24/StarchFerm!$K$4)</f>
        <v>0.33157302630665886</v>
      </c>
      <c r="CY2603" s="198"/>
      <c r="CZ2603">
        <f>BP2603*CH2603*1000*LCI!$E$93</f>
        <v>0</v>
      </c>
      <c r="DA2603">
        <f>BQ2603*CI2603*1000*(LCI!$E$99)</f>
        <v>0</v>
      </c>
      <c r="DB2603">
        <f>BR2603*CJ2603*1000*(LCI!$E$96)</f>
        <v>0</v>
      </c>
    </row>
    <row r="2604" spans="1:106" x14ac:dyDescent="0.25">
      <c r="A2604" s="197">
        <v>48213</v>
      </c>
      <c r="B2604" s="197" t="s">
        <v>2127</v>
      </c>
      <c r="C2604" s="197" t="s">
        <v>1079</v>
      </c>
      <c r="D2604" s="197">
        <v>-95.865319999999997</v>
      </c>
      <c r="E2604" s="197">
        <v>32.228450000000002</v>
      </c>
      <c r="F2604">
        <v>0</v>
      </c>
      <c r="G2604">
        <f t="shared" si="244"/>
        <v>0</v>
      </c>
      <c r="H2604" s="198">
        <v>1.1499999999999999</v>
      </c>
      <c r="Q2604" s="221">
        <f>(Q5689*10000)*TEA!$M$15*10^-6</f>
        <v>56.148670426049996</v>
      </c>
      <c r="R2604" s="221">
        <f>(R5689*10000)*TEA!$O$15*10^-6</f>
        <v>56.148670426049996</v>
      </c>
      <c r="AA2604">
        <f t="shared" si="246"/>
        <v>1</v>
      </c>
      <c r="AB2604" s="197">
        <v>48213</v>
      </c>
      <c r="AC2604" s="197">
        <v>0</v>
      </c>
      <c r="AD2604" s="197">
        <f t="shared" si="245"/>
        <v>0</v>
      </c>
      <c r="AE2604" s="197">
        <v>7</v>
      </c>
      <c r="AJ2604">
        <v>0</v>
      </c>
      <c r="AK2604">
        <v>0</v>
      </c>
      <c r="AU2604" s="198">
        <v>0.27272727299999999</v>
      </c>
      <c r="AV2604" s="6">
        <v>0</v>
      </c>
      <c r="AW2604" s="198">
        <v>0.38356000000000001</v>
      </c>
      <c r="BO2604" s="198"/>
      <c r="BP2604" s="354">
        <f t="shared" si="241"/>
        <v>0</v>
      </c>
      <c r="BQ2604" s="354">
        <f t="shared" si="242"/>
        <v>0</v>
      </c>
      <c r="BR2604" s="354">
        <f t="shared" si="243"/>
        <v>3.0876579999999998</v>
      </c>
      <c r="CG2604" s="198"/>
      <c r="CH2604">
        <f>(Transest!$J$14/HexExtSoy!$K$4)</f>
        <v>0.20257267294641951</v>
      </c>
      <c r="CI2604">
        <f>(HydroProcOil!$K$14/HexExtSoy!$K$4)</f>
        <v>0.10977777777777777</v>
      </c>
      <c r="CJ2604">
        <f>(StarchFerm!$K$24/StarchFerm!$K$4)</f>
        <v>0.33157302630665886</v>
      </c>
      <c r="CY2604" s="198"/>
      <c r="CZ2604">
        <f>BP2604*CH2604*1000*LCI!$E$93</f>
        <v>0</v>
      </c>
      <c r="DA2604">
        <f>BQ2604*CI2604*1000*(LCI!$E$99)</f>
        <v>0</v>
      </c>
      <c r="DB2604">
        <f>BR2604*CJ2604*1000*(LCI!$E$96)</f>
        <v>27590.981690656074</v>
      </c>
    </row>
    <row r="2605" spans="1:106" x14ac:dyDescent="0.25">
      <c r="A2605" s="197">
        <v>48215</v>
      </c>
      <c r="B2605" s="197" t="s">
        <v>2127</v>
      </c>
      <c r="C2605" s="197" t="s">
        <v>1757</v>
      </c>
      <c r="D2605" s="197">
        <v>-98.186342100000005</v>
      </c>
      <c r="E2605" s="197">
        <v>26.40314</v>
      </c>
      <c r="F2605">
        <v>1.54</v>
      </c>
      <c r="G2605">
        <f t="shared" si="244"/>
        <v>1.54</v>
      </c>
      <c r="H2605" s="198">
        <v>6.49</v>
      </c>
      <c r="Q2605" s="221">
        <f>(Q5690*10000)*TEA!$M$15*10^-6</f>
        <v>60.473062854899993</v>
      </c>
      <c r="R2605" s="221">
        <f>(R5690*10000)*TEA!$O$15*10^-6</f>
        <v>60.473062854899993</v>
      </c>
      <c r="AA2605">
        <f t="shared" si="246"/>
        <v>1</v>
      </c>
      <c r="AB2605" s="197">
        <v>48215</v>
      </c>
      <c r="AC2605" s="197">
        <v>1261</v>
      </c>
      <c r="AD2605" s="197">
        <f t="shared" si="245"/>
        <v>1261</v>
      </c>
      <c r="AE2605" s="197">
        <v>16801</v>
      </c>
      <c r="AJ2605">
        <v>0</v>
      </c>
      <c r="AK2605">
        <v>0</v>
      </c>
      <c r="AU2605" s="198">
        <v>0.27272727299999999</v>
      </c>
      <c r="AV2605" s="6">
        <v>0</v>
      </c>
      <c r="AW2605" s="198">
        <v>0.38356000000000001</v>
      </c>
      <c r="BO2605" s="198"/>
      <c r="BP2605" s="354">
        <f t="shared" si="241"/>
        <v>529.62000052962003</v>
      </c>
      <c r="BQ2605" s="354">
        <f t="shared" si="242"/>
        <v>0</v>
      </c>
      <c r="BR2605" s="354">
        <f t="shared" si="243"/>
        <v>41822.803224400006</v>
      </c>
      <c r="CG2605" s="198"/>
      <c r="CH2605">
        <f>(Transest!$J$14/HexExtSoy!$K$4)</f>
        <v>0.20257267294641951</v>
      </c>
      <c r="CI2605">
        <f>(HydroProcOil!$K$14/HexExtSoy!$K$4)</f>
        <v>0.10977777777777777</v>
      </c>
      <c r="CJ2605">
        <f>(StarchFerm!$K$24/StarchFerm!$K$4)</f>
        <v>0.33157302630665886</v>
      </c>
      <c r="CY2605" s="198"/>
      <c r="CZ2605">
        <f>BP2605*CH2605*1000*LCI!$E$93</f>
        <v>4050066.8530321391</v>
      </c>
      <c r="DA2605">
        <f>BQ2605*CI2605*1000*(LCI!$E$99)</f>
        <v>0</v>
      </c>
      <c r="DB2605">
        <f>BR2605*CJ2605*1000*(LCI!$E$96)</f>
        <v>373724097.03935224</v>
      </c>
    </row>
    <row r="2606" spans="1:106" x14ac:dyDescent="0.25">
      <c r="A2606" s="197">
        <v>48217</v>
      </c>
      <c r="B2606" s="197" t="s">
        <v>2127</v>
      </c>
      <c r="C2606" s="197" t="s">
        <v>1651</v>
      </c>
      <c r="D2606" s="197">
        <v>-97.130030000000005</v>
      </c>
      <c r="E2606" s="197">
        <v>31.994009999999999</v>
      </c>
      <c r="F2606">
        <v>1.57</v>
      </c>
      <c r="G2606">
        <f t="shared" si="244"/>
        <v>1.57</v>
      </c>
      <c r="H2606" s="198">
        <v>6.46</v>
      </c>
      <c r="Q2606" s="221">
        <f>(Q5691*10000)*TEA!$M$15*10^-6</f>
        <v>56.190805347150004</v>
      </c>
      <c r="R2606" s="221">
        <f>(R5691*10000)*TEA!$O$15*10^-6</f>
        <v>56.190805347150004</v>
      </c>
      <c r="AA2606">
        <f t="shared" si="246"/>
        <v>1</v>
      </c>
      <c r="AB2606" s="197">
        <v>48217</v>
      </c>
      <c r="AC2606" s="197">
        <v>142</v>
      </c>
      <c r="AD2606" s="197">
        <f t="shared" si="245"/>
        <v>142</v>
      </c>
      <c r="AE2606" s="197">
        <v>41680</v>
      </c>
      <c r="AJ2606">
        <v>0</v>
      </c>
      <c r="AK2606">
        <v>0</v>
      </c>
      <c r="AU2606" s="198">
        <v>0.27272727299999999</v>
      </c>
      <c r="AV2606" s="6">
        <v>0</v>
      </c>
      <c r="AW2606" s="198">
        <v>0.38356000000000001</v>
      </c>
      <c r="BO2606" s="198"/>
      <c r="BP2606" s="354">
        <f t="shared" si="241"/>
        <v>60.801818242619994</v>
      </c>
      <c r="BQ2606" s="354">
        <f t="shared" si="242"/>
        <v>0</v>
      </c>
      <c r="BR2606" s="354">
        <f t="shared" si="243"/>
        <v>103274.603968</v>
      </c>
      <c r="CG2606" s="198"/>
      <c r="CH2606">
        <f>(Transest!$J$14/HexExtSoy!$K$4)</f>
        <v>0.20257267294641951</v>
      </c>
      <c r="CI2606">
        <f>(HydroProcOil!$K$14/HexExtSoy!$K$4)</f>
        <v>0.10977777777777777</v>
      </c>
      <c r="CJ2606">
        <f>(StarchFerm!$K$24/StarchFerm!$K$4)</f>
        <v>0.33157302630665886</v>
      </c>
      <c r="CY2606" s="198"/>
      <c r="CZ2606">
        <f>BP2606*CH2606*1000*LCI!$E$93</f>
        <v>464958.70326322393</v>
      </c>
      <c r="DA2606">
        <f>BQ2606*CI2606*1000*(LCI!$E$99)</f>
        <v>0</v>
      </c>
      <c r="DB2606">
        <f>BR2606*CJ2606*1000*(LCI!$E$96)</f>
        <v>922850816.76495421</v>
      </c>
    </row>
    <row r="2607" spans="1:106" x14ac:dyDescent="0.25">
      <c r="A2607" s="197">
        <v>48219</v>
      </c>
      <c r="B2607" s="197" t="s">
        <v>2127</v>
      </c>
      <c r="C2607" s="197" t="s">
        <v>2198</v>
      </c>
      <c r="D2607" s="197">
        <v>-102.331113</v>
      </c>
      <c r="E2607" s="197">
        <v>33.612290000000002</v>
      </c>
      <c r="F2607">
        <v>1.78</v>
      </c>
      <c r="G2607">
        <f t="shared" si="244"/>
        <v>1.78</v>
      </c>
      <c r="H2607" s="198">
        <v>7.58</v>
      </c>
      <c r="Q2607" s="221">
        <f>(Q5692*10000)*TEA!$M$15*10^-6</f>
        <v>52.763828566949996</v>
      </c>
      <c r="R2607" s="221">
        <f>(R5692*10000)*TEA!$O$15*10^-6</f>
        <v>52.763828566949996</v>
      </c>
      <c r="AA2607">
        <f t="shared" si="246"/>
        <v>1</v>
      </c>
      <c r="AB2607" s="197">
        <v>48219</v>
      </c>
      <c r="AC2607" s="197">
        <v>124</v>
      </c>
      <c r="AD2607" s="197">
        <f t="shared" si="245"/>
        <v>124</v>
      </c>
      <c r="AE2607" s="197">
        <v>5017</v>
      </c>
      <c r="AJ2607">
        <v>0</v>
      </c>
      <c r="AK2607">
        <v>0</v>
      </c>
      <c r="AU2607" s="198">
        <v>0.27272727299999999</v>
      </c>
      <c r="AV2607" s="6">
        <v>0</v>
      </c>
      <c r="AW2607" s="198">
        <v>0.38356000000000001</v>
      </c>
      <c r="BO2607" s="198"/>
      <c r="BP2607" s="354">
        <f t="shared" si="241"/>
        <v>60.196363696559999</v>
      </c>
      <c r="BQ2607" s="354">
        <f t="shared" si="242"/>
        <v>0</v>
      </c>
      <c r="BR2607" s="354">
        <f t="shared" si="243"/>
        <v>14586.349541600001</v>
      </c>
      <c r="CG2607" s="198"/>
      <c r="CH2607">
        <f>(Transest!$J$14/HexExtSoy!$K$4)</f>
        <v>0.20257267294641951</v>
      </c>
      <c r="CI2607">
        <f>(HydroProcOil!$K$14/HexExtSoy!$K$4)</f>
        <v>0.10977777777777777</v>
      </c>
      <c r="CJ2607">
        <f>(StarchFerm!$K$24/StarchFerm!$K$4)</f>
        <v>0.33157302630665886</v>
      </c>
      <c r="CY2607" s="198"/>
      <c r="CZ2607">
        <f>BP2607*CH2607*1000*LCI!$E$93</f>
        <v>460328.72066142812</v>
      </c>
      <c r="DA2607">
        <f>BQ2607*CI2607*1000*(LCI!$E$99)</f>
        <v>0</v>
      </c>
      <c r="DB2607">
        <f>BR2607*CJ2607*1000*(LCI!$E$96)</f>
        <v>130342059.62441282</v>
      </c>
    </row>
    <row r="2608" spans="1:106" x14ac:dyDescent="0.25">
      <c r="A2608" s="197">
        <v>48221</v>
      </c>
      <c r="B2608" s="197" t="s">
        <v>2127</v>
      </c>
      <c r="C2608" s="197" t="s">
        <v>2199</v>
      </c>
      <c r="D2608" s="197">
        <v>-97.827280599999995</v>
      </c>
      <c r="E2608" s="197">
        <v>32.433079999999997</v>
      </c>
      <c r="F2608">
        <v>0</v>
      </c>
      <c r="G2608">
        <f t="shared" si="244"/>
        <v>0</v>
      </c>
      <c r="H2608" s="198">
        <v>0</v>
      </c>
      <c r="Q2608" s="221">
        <f>(Q5693*10000)*TEA!$M$15*10^-6</f>
        <v>55.732804832700005</v>
      </c>
      <c r="R2608" s="221">
        <f>(R5693*10000)*TEA!$O$15*10^-6</f>
        <v>55.732804832700005</v>
      </c>
      <c r="AA2608">
        <f t="shared" si="246"/>
        <v>1</v>
      </c>
      <c r="AB2608" s="197">
        <v>48221</v>
      </c>
      <c r="AC2608" s="197">
        <v>0</v>
      </c>
      <c r="AD2608" s="197">
        <f t="shared" si="245"/>
        <v>0</v>
      </c>
      <c r="AE2608" s="197">
        <v>0</v>
      </c>
      <c r="AJ2608">
        <v>0</v>
      </c>
      <c r="AK2608">
        <v>0</v>
      </c>
      <c r="AU2608" s="198">
        <v>0.27272727299999999</v>
      </c>
      <c r="AV2608" s="6">
        <v>0</v>
      </c>
      <c r="AW2608" s="198">
        <v>0.38356000000000001</v>
      </c>
      <c r="BO2608" s="198"/>
      <c r="BP2608" s="354">
        <f t="shared" si="241"/>
        <v>0</v>
      </c>
      <c r="BQ2608" s="354">
        <f t="shared" si="242"/>
        <v>0</v>
      </c>
      <c r="BR2608" s="354">
        <f t="shared" si="243"/>
        <v>0</v>
      </c>
      <c r="CG2608" s="198"/>
      <c r="CH2608">
        <f>(Transest!$J$14/HexExtSoy!$K$4)</f>
        <v>0.20257267294641951</v>
      </c>
      <c r="CI2608">
        <f>(HydroProcOil!$K$14/HexExtSoy!$K$4)</f>
        <v>0.10977777777777777</v>
      </c>
      <c r="CJ2608">
        <f>(StarchFerm!$K$24/StarchFerm!$K$4)</f>
        <v>0.33157302630665886</v>
      </c>
      <c r="CY2608" s="198"/>
      <c r="CZ2608">
        <f>BP2608*CH2608*1000*LCI!$E$93</f>
        <v>0</v>
      </c>
      <c r="DA2608">
        <f>BQ2608*CI2608*1000*(LCI!$E$99)</f>
        <v>0</v>
      </c>
      <c r="DB2608">
        <f>BR2608*CJ2608*1000*(LCI!$E$96)</f>
        <v>0</v>
      </c>
    </row>
    <row r="2609" spans="1:106" x14ac:dyDescent="0.25">
      <c r="A2609" s="197">
        <v>48223</v>
      </c>
      <c r="B2609" s="197" t="s">
        <v>2127</v>
      </c>
      <c r="C2609" s="197" t="s">
        <v>1299</v>
      </c>
      <c r="D2609" s="197">
        <v>-95.567048099999994</v>
      </c>
      <c r="E2609" s="197">
        <v>33.172829999999998</v>
      </c>
      <c r="F2609">
        <v>0</v>
      </c>
      <c r="G2609">
        <f t="shared" si="244"/>
        <v>0</v>
      </c>
      <c r="H2609" s="198">
        <v>0</v>
      </c>
      <c r="Q2609" s="221">
        <f>(Q5694*10000)*TEA!$M$15*10^-6</f>
        <v>54.506571885899987</v>
      </c>
      <c r="R2609" s="221">
        <f>(R5694*10000)*TEA!$O$15*10^-6</f>
        <v>54.506571885899987</v>
      </c>
      <c r="AA2609">
        <f t="shared" si="246"/>
        <v>1</v>
      </c>
      <c r="AB2609" s="197">
        <v>48223</v>
      </c>
      <c r="AC2609" s="197">
        <v>0</v>
      </c>
      <c r="AD2609" s="197">
        <f t="shared" si="245"/>
        <v>0</v>
      </c>
      <c r="AE2609" s="197">
        <v>0</v>
      </c>
      <c r="AJ2609">
        <v>0</v>
      </c>
      <c r="AK2609">
        <v>0</v>
      </c>
      <c r="AU2609" s="198">
        <v>0.27272727299999999</v>
      </c>
      <c r="AV2609" s="6">
        <v>0</v>
      </c>
      <c r="AW2609" s="198">
        <v>0.38356000000000001</v>
      </c>
      <c r="BO2609" s="198"/>
      <c r="BP2609" s="354">
        <f t="shared" si="241"/>
        <v>0</v>
      </c>
      <c r="BQ2609" s="354">
        <f t="shared" si="242"/>
        <v>0</v>
      </c>
      <c r="BR2609" s="354">
        <f t="shared" si="243"/>
        <v>0</v>
      </c>
      <c r="CG2609" s="198"/>
      <c r="CH2609">
        <f>(Transest!$J$14/HexExtSoy!$K$4)</f>
        <v>0.20257267294641951</v>
      </c>
      <c r="CI2609">
        <f>(HydroProcOil!$K$14/HexExtSoy!$K$4)</f>
        <v>0.10977777777777777</v>
      </c>
      <c r="CJ2609">
        <f>(StarchFerm!$K$24/StarchFerm!$K$4)</f>
        <v>0.33157302630665886</v>
      </c>
      <c r="CY2609" s="198"/>
      <c r="CZ2609">
        <f>BP2609*CH2609*1000*LCI!$E$93</f>
        <v>0</v>
      </c>
      <c r="DA2609">
        <f>BQ2609*CI2609*1000*(LCI!$E$99)</f>
        <v>0</v>
      </c>
      <c r="DB2609">
        <f>BR2609*CJ2609*1000*(LCI!$E$96)</f>
        <v>0</v>
      </c>
    </row>
    <row r="2610" spans="1:106" x14ac:dyDescent="0.25">
      <c r="A2610" s="197">
        <v>48225</v>
      </c>
      <c r="B2610" s="197" t="s">
        <v>2127</v>
      </c>
      <c r="C2610" s="197" t="s">
        <v>626</v>
      </c>
      <c r="D2610" s="197">
        <v>-95.4280957</v>
      </c>
      <c r="E2610" s="197">
        <v>31.33304</v>
      </c>
      <c r="F2610">
        <v>0</v>
      </c>
      <c r="G2610">
        <f t="shared" si="244"/>
        <v>0</v>
      </c>
      <c r="H2610" s="198">
        <v>0</v>
      </c>
      <c r="Q2610" s="221">
        <f>(Q5695*10000)*TEA!$M$15*10^-6</f>
        <v>58.25601960705</v>
      </c>
      <c r="R2610" s="221">
        <f>(R5695*10000)*TEA!$O$15*10^-6</f>
        <v>58.25601960705</v>
      </c>
      <c r="AA2610">
        <f t="shared" si="246"/>
        <v>1</v>
      </c>
      <c r="AB2610" s="197">
        <v>48225</v>
      </c>
      <c r="AC2610" s="197">
        <v>0</v>
      </c>
      <c r="AD2610" s="197">
        <f t="shared" si="245"/>
        <v>0</v>
      </c>
      <c r="AE2610" s="197">
        <v>0</v>
      </c>
      <c r="AJ2610">
        <v>0</v>
      </c>
      <c r="AK2610">
        <v>0</v>
      </c>
      <c r="AU2610" s="198">
        <v>0.27272727299999999</v>
      </c>
      <c r="AV2610" s="6">
        <v>0</v>
      </c>
      <c r="AW2610" s="198">
        <v>0.38356000000000001</v>
      </c>
      <c r="BO2610" s="198"/>
      <c r="BP2610" s="354">
        <f t="shared" si="241"/>
        <v>0</v>
      </c>
      <c r="BQ2610" s="354">
        <f t="shared" si="242"/>
        <v>0</v>
      </c>
      <c r="BR2610" s="354">
        <f t="shared" si="243"/>
        <v>0</v>
      </c>
      <c r="CG2610" s="198"/>
      <c r="CH2610">
        <f>(Transest!$J$14/HexExtSoy!$K$4)</f>
        <v>0.20257267294641951</v>
      </c>
      <c r="CI2610">
        <f>(HydroProcOil!$K$14/HexExtSoy!$K$4)</f>
        <v>0.10977777777777777</v>
      </c>
      <c r="CJ2610">
        <f>(StarchFerm!$K$24/StarchFerm!$K$4)</f>
        <v>0.33157302630665886</v>
      </c>
      <c r="CY2610" s="198"/>
      <c r="CZ2610">
        <f>BP2610*CH2610*1000*LCI!$E$93</f>
        <v>0</v>
      </c>
      <c r="DA2610">
        <f>BQ2610*CI2610*1000*(LCI!$E$99)</f>
        <v>0</v>
      </c>
      <c r="DB2610">
        <f>BR2610*CJ2610*1000*(LCI!$E$96)</f>
        <v>0</v>
      </c>
    </row>
    <row r="2611" spans="1:106" x14ac:dyDescent="0.25">
      <c r="A2611" s="197">
        <v>48227</v>
      </c>
      <c r="B2611" s="197" t="s">
        <v>2127</v>
      </c>
      <c r="C2611" s="197" t="s">
        <v>700</v>
      </c>
      <c r="D2611" s="197">
        <v>-101.442381</v>
      </c>
      <c r="E2611" s="197">
        <v>32.299630000000001</v>
      </c>
      <c r="F2611">
        <v>0</v>
      </c>
      <c r="G2611">
        <f t="shared" si="244"/>
        <v>0</v>
      </c>
      <c r="H2611" s="198">
        <v>0</v>
      </c>
      <c r="Q2611" s="221">
        <f>(Q5696*10000)*TEA!$M$15*10^-6</f>
        <v>55.410538645800003</v>
      </c>
      <c r="R2611" s="221">
        <f>(R5696*10000)*TEA!$O$15*10^-6</f>
        <v>55.410538645800003</v>
      </c>
      <c r="AA2611">
        <f t="shared" si="246"/>
        <v>1</v>
      </c>
      <c r="AB2611" s="197">
        <v>48227</v>
      </c>
      <c r="AC2611" s="197">
        <v>0</v>
      </c>
      <c r="AD2611" s="197">
        <f t="shared" si="245"/>
        <v>0</v>
      </c>
      <c r="AE2611" s="197">
        <v>0</v>
      </c>
      <c r="AJ2611">
        <v>0</v>
      </c>
      <c r="AK2611">
        <v>0</v>
      </c>
      <c r="AU2611" s="198">
        <v>0.27272727299999999</v>
      </c>
      <c r="AV2611" s="6">
        <v>0</v>
      </c>
      <c r="AW2611" s="198">
        <v>0.38356000000000001</v>
      </c>
      <c r="BO2611" s="198"/>
      <c r="BP2611" s="354">
        <f t="shared" si="241"/>
        <v>0</v>
      </c>
      <c r="BQ2611" s="354">
        <f t="shared" si="242"/>
        <v>0</v>
      </c>
      <c r="BR2611" s="354">
        <f t="shared" si="243"/>
        <v>0</v>
      </c>
      <c r="CG2611" s="198"/>
      <c r="CH2611">
        <f>(Transest!$J$14/HexExtSoy!$K$4)</f>
        <v>0.20257267294641951</v>
      </c>
      <c r="CI2611">
        <f>(HydroProcOil!$K$14/HexExtSoy!$K$4)</f>
        <v>0.10977777777777777</v>
      </c>
      <c r="CJ2611">
        <f>(StarchFerm!$K$24/StarchFerm!$K$4)</f>
        <v>0.33157302630665886</v>
      </c>
      <c r="CY2611" s="198"/>
      <c r="CZ2611">
        <f>BP2611*CH2611*1000*LCI!$E$93</f>
        <v>0</v>
      </c>
      <c r="DA2611">
        <f>BQ2611*CI2611*1000*(LCI!$E$99)</f>
        <v>0</v>
      </c>
      <c r="DB2611">
        <f>BR2611*CJ2611*1000*(LCI!$E$96)</f>
        <v>0</v>
      </c>
    </row>
    <row r="2612" spans="1:106" x14ac:dyDescent="0.25">
      <c r="A2612" s="197">
        <v>48229</v>
      </c>
      <c r="B2612" s="197" t="s">
        <v>2127</v>
      </c>
      <c r="C2612" s="197" t="s">
        <v>2200</v>
      </c>
      <c r="D2612" s="197">
        <v>-105.383814</v>
      </c>
      <c r="E2612" s="197">
        <v>31.443719999999999</v>
      </c>
      <c r="F2612">
        <v>0</v>
      </c>
      <c r="G2612">
        <f t="shared" si="244"/>
        <v>0</v>
      </c>
      <c r="H2612" s="198">
        <v>0</v>
      </c>
      <c r="Q2612" s="221">
        <f>(Q5697*10000)*TEA!$M$15*10^-6</f>
        <v>55.713134449799988</v>
      </c>
      <c r="R2612" s="221">
        <f>(R5697*10000)*TEA!$O$15*10^-6</f>
        <v>55.713134449799988</v>
      </c>
      <c r="AA2612">
        <f t="shared" si="246"/>
        <v>1</v>
      </c>
      <c r="AB2612" s="197">
        <v>48229</v>
      </c>
      <c r="AC2612" s="197">
        <v>0</v>
      </c>
      <c r="AD2612" s="197">
        <f t="shared" si="245"/>
        <v>0</v>
      </c>
      <c r="AE2612" s="197">
        <v>0</v>
      </c>
      <c r="AJ2612">
        <v>0</v>
      </c>
      <c r="AK2612">
        <v>0</v>
      </c>
      <c r="AU2612" s="198">
        <v>0.27272727299999999</v>
      </c>
      <c r="AV2612" s="6">
        <v>0</v>
      </c>
      <c r="AW2612" s="198">
        <v>0.38356000000000001</v>
      </c>
      <c r="BO2612" s="198"/>
      <c r="BP2612" s="354">
        <f t="shared" si="241"/>
        <v>0</v>
      </c>
      <c r="BQ2612" s="354">
        <f t="shared" si="242"/>
        <v>0</v>
      </c>
      <c r="BR2612" s="354">
        <f t="shared" si="243"/>
        <v>0</v>
      </c>
      <c r="CG2612" s="198"/>
      <c r="CH2612">
        <f>(Transest!$J$14/HexExtSoy!$K$4)</f>
        <v>0.20257267294641951</v>
      </c>
      <c r="CI2612">
        <f>(HydroProcOil!$K$14/HexExtSoy!$K$4)</f>
        <v>0.10977777777777777</v>
      </c>
      <c r="CJ2612">
        <f>(StarchFerm!$K$24/StarchFerm!$K$4)</f>
        <v>0.33157302630665886</v>
      </c>
      <c r="CY2612" s="198"/>
      <c r="CZ2612">
        <f>BP2612*CH2612*1000*LCI!$E$93</f>
        <v>0</v>
      </c>
      <c r="DA2612">
        <f>BQ2612*CI2612*1000*(LCI!$E$99)</f>
        <v>0</v>
      </c>
      <c r="DB2612">
        <f>BR2612*CJ2612*1000*(LCI!$E$96)</f>
        <v>0</v>
      </c>
    </row>
    <row r="2613" spans="1:106" x14ac:dyDescent="0.25">
      <c r="A2613" s="197">
        <v>48231</v>
      </c>
      <c r="B2613" s="197" t="s">
        <v>2127</v>
      </c>
      <c r="C2613" s="197" t="s">
        <v>2201</v>
      </c>
      <c r="D2613" s="197">
        <v>-96.083178500000002</v>
      </c>
      <c r="E2613" s="197">
        <v>33.1342</v>
      </c>
      <c r="F2613">
        <v>2.89</v>
      </c>
      <c r="G2613">
        <f t="shared" si="244"/>
        <v>2.89</v>
      </c>
      <c r="H2613" s="198">
        <v>7.63</v>
      </c>
      <c r="Q2613" s="221">
        <f>(Q5698*10000)*TEA!$M$15*10^-6</f>
        <v>54.615979664999998</v>
      </c>
      <c r="R2613" s="221">
        <f>(R5698*10000)*TEA!$O$15*10^-6</f>
        <v>54.615979664999998</v>
      </c>
      <c r="AA2613">
        <f t="shared" si="246"/>
        <v>1</v>
      </c>
      <c r="AB2613" s="197">
        <v>48231</v>
      </c>
      <c r="AC2613" s="197">
        <v>5444</v>
      </c>
      <c r="AD2613" s="197">
        <f t="shared" si="245"/>
        <v>5444</v>
      </c>
      <c r="AE2613" s="197">
        <v>3349</v>
      </c>
      <c r="AJ2613">
        <v>0</v>
      </c>
      <c r="AK2613">
        <v>0</v>
      </c>
      <c r="AU2613" s="198">
        <v>0.27272727299999999</v>
      </c>
      <c r="AV2613" s="6">
        <v>0</v>
      </c>
      <c r="AW2613" s="198">
        <v>0.38356000000000001</v>
      </c>
      <c r="BO2613" s="198"/>
      <c r="BP2613" s="354">
        <f t="shared" si="241"/>
        <v>4290.8618224726797</v>
      </c>
      <c r="BQ2613" s="354">
        <f t="shared" si="242"/>
        <v>0</v>
      </c>
      <c r="BR2613" s="354">
        <f t="shared" si="243"/>
        <v>9801.0588172000007</v>
      </c>
      <c r="CG2613" s="198"/>
      <c r="CH2613">
        <f>(Transest!$J$14/HexExtSoy!$K$4)</f>
        <v>0.20257267294641951</v>
      </c>
      <c r="CI2613">
        <f>(HydroProcOil!$K$14/HexExtSoy!$K$4)</f>
        <v>0.10977777777777777</v>
      </c>
      <c r="CJ2613">
        <f>(StarchFerm!$K$24/StarchFerm!$K$4)</f>
        <v>0.33157302630665886</v>
      </c>
      <c r="CY2613" s="198"/>
      <c r="CZ2613">
        <f>BP2613*CH2613*1000*LCI!$E$93</f>
        <v>32812728.410481848</v>
      </c>
      <c r="DA2613">
        <f>BQ2613*CI2613*1000*(LCI!$E$99)</f>
        <v>0</v>
      </c>
      <c r="DB2613">
        <f>BR2613*CJ2613*1000*(LCI!$E$96)</f>
        <v>87581213.455119878</v>
      </c>
    </row>
    <row r="2614" spans="1:106" x14ac:dyDescent="0.25">
      <c r="A2614" s="197">
        <v>48233</v>
      </c>
      <c r="B2614" s="197" t="s">
        <v>2127</v>
      </c>
      <c r="C2614" s="197" t="s">
        <v>2081</v>
      </c>
      <c r="D2614" s="197">
        <v>-101.350506</v>
      </c>
      <c r="E2614" s="197">
        <v>35.833539999999999</v>
      </c>
      <c r="F2614">
        <v>0</v>
      </c>
      <c r="G2614">
        <f t="shared" si="244"/>
        <v>0</v>
      </c>
      <c r="H2614" s="198">
        <v>14.48</v>
      </c>
      <c r="Q2614" s="221">
        <f>(Q5699*10000)*TEA!$M$15*10^-6</f>
        <v>47.86882050194999</v>
      </c>
      <c r="R2614" s="221">
        <f>(R5699*10000)*TEA!$O$15*10^-6</f>
        <v>47.86882050194999</v>
      </c>
      <c r="AA2614">
        <f t="shared" si="246"/>
        <v>1</v>
      </c>
      <c r="AB2614" s="197">
        <v>48233</v>
      </c>
      <c r="AC2614" s="197">
        <v>0</v>
      </c>
      <c r="AD2614" s="197">
        <f t="shared" si="245"/>
        <v>0</v>
      </c>
      <c r="AE2614" s="197">
        <v>3786</v>
      </c>
      <c r="AJ2614">
        <v>0</v>
      </c>
      <c r="AK2614">
        <v>0</v>
      </c>
      <c r="AU2614" s="198">
        <v>0.27272727299999999</v>
      </c>
      <c r="AV2614" s="6">
        <v>0</v>
      </c>
      <c r="AW2614" s="198">
        <v>0.38356000000000001</v>
      </c>
      <c r="BO2614" s="198"/>
      <c r="BP2614" s="354">
        <f t="shared" si="241"/>
        <v>0</v>
      </c>
      <c r="BQ2614" s="354">
        <f t="shared" si="242"/>
        <v>0</v>
      </c>
      <c r="BR2614" s="354">
        <f t="shared" si="243"/>
        <v>21027.250156800001</v>
      </c>
      <c r="CG2614" s="198"/>
      <c r="CH2614">
        <f>(Transest!$J$14/HexExtSoy!$K$4)</f>
        <v>0.20257267294641951</v>
      </c>
      <c r="CI2614">
        <f>(HydroProcOil!$K$14/HexExtSoy!$K$4)</f>
        <v>0.10977777777777777</v>
      </c>
      <c r="CJ2614">
        <f>(StarchFerm!$K$24/StarchFerm!$K$4)</f>
        <v>0.33157302630665886</v>
      </c>
      <c r="CY2614" s="198"/>
      <c r="CZ2614">
        <f>BP2614*CH2614*1000*LCI!$E$93</f>
        <v>0</v>
      </c>
      <c r="DA2614">
        <f>BQ2614*CI2614*1000*(LCI!$E$99)</f>
        <v>0</v>
      </c>
      <c r="DB2614">
        <f>BR2614*CJ2614*1000*(LCI!$E$96)</f>
        <v>187897258.72525841</v>
      </c>
    </row>
    <row r="2615" spans="1:106" x14ac:dyDescent="0.25">
      <c r="A2615" s="197">
        <v>48235</v>
      </c>
      <c r="B2615" s="197" t="s">
        <v>2127</v>
      </c>
      <c r="C2615" s="197" t="s">
        <v>2202</v>
      </c>
      <c r="D2615" s="197">
        <v>-100.98664599999999</v>
      </c>
      <c r="E2615" s="197">
        <v>31.29955</v>
      </c>
      <c r="F2615">
        <v>0</v>
      </c>
      <c r="G2615">
        <f t="shared" si="244"/>
        <v>0</v>
      </c>
      <c r="H2615" s="198">
        <v>0</v>
      </c>
      <c r="Q2615" s="221">
        <f>(Q5700*10000)*TEA!$M$15*10^-6</f>
        <v>56.934607201649989</v>
      </c>
      <c r="R2615" s="221">
        <f>(R5700*10000)*TEA!$O$15*10^-6</f>
        <v>56.934607201649989</v>
      </c>
      <c r="AA2615">
        <f t="shared" si="246"/>
        <v>1</v>
      </c>
      <c r="AB2615" s="197">
        <v>48235</v>
      </c>
      <c r="AC2615" s="197">
        <v>0</v>
      </c>
      <c r="AD2615" s="197">
        <f t="shared" si="245"/>
        <v>0</v>
      </c>
      <c r="AE2615" s="197">
        <v>0</v>
      </c>
      <c r="AJ2615">
        <v>0</v>
      </c>
      <c r="AK2615">
        <v>0</v>
      </c>
      <c r="AU2615" s="198">
        <v>0.27272727299999999</v>
      </c>
      <c r="AV2615" s="6">
        <v>0</v>
      </c>
      <c r="AW2615" s="198">
        <v>0.38356000000000001</v>
      </c>
      <c r="BO2615" s="198"/>
      <c r="BP2615" s="354">
        <f t="shared" si="241"/>
        <v>0</v>
      </c>
      <c r="BQ2615" s="354">
        <f t="shared" si="242"/>
        <v>0</v>
      </c>
      <c r="BR2615" s="354">
        <f t="shared" si="243"/>
        <v>0</v>
      </c>
      <c r="CG2615" s="198"/>
      <c r="CH2615">
        <f>(Transest!$J$14/HexExtSoy!$K$4)</f>
        <v>0.20257267294641951</v>
      </c>
      <c r="CI2615">
        <f>(HydroProcOil!$K$14/HexExtSoy!$K$4)</f>
        <v>0.10977777777777777</v>
      </c>
      <c r="CJ2615">
        <f>(StarchFerm!$K$24/StarchFerm!$K$4)</f>
        <v>0.33157302630665886</v>
      </c>
      <c r="CY2615" s="198"/>
      <c r="CZ2615">
        <f>BP2615*CH2615*1000*LCI!$E$93</f>
        <v>0</v>
      </c>
      <c r="DA2615">
        <f>BQ2615*CI2615*1000*(LCI!$E$99)</f>
        <v>0</v>
      </c>
      <c r="DB2615">
        <f>BR2615*CJ2615*1000*(LCI!$E$96)</f>
        <v>0</v>
      </c>
    </row>
    <row r="2616" spans="1:106" x14ac:dyDescent="0.25">
      <c r="A2616" s="197">
        <v>48237</v>
      </c>
      <c r="B2616" s="197" t="s">
        <v>2127</v>
      </c>
      <c r="C2616" s="197" t="s">
        <v>2203</v>
      </c>
      <c r="D2616" s="197">
        <v>-98.173350600000006</v>
      </c>
      <c r="E2616" s="197">
        <v>33.224899999999998</v>
      </c>
      <c r="F2616">
        <v>0</v>
      </c>
      <c r="G2616">
        <f t="shared" si="244"/>
        <v>0</v>
      </c>
      <c r="H2616" s="198">
        <v>0</v>
      </c>
      <c r="Q2616" s="221">
        <f>(Q5701*10000)*TEA!$M$15*10^-6</f>
        <v>54.83539342169999</v>
      </c>
      <c r="R2616" s="221">
        <f>(R5701*10000)*TEA!$O$15*10^-6</f>
        <v>54.83539342169999</v>
      </c>
      <c r="AA2616">
        <f t="shared" si="246"/>
        <v>1</v>
      </c>
      <c r="AB2616" s="197">
        <v>48237</v>
      </c>
      <c r="AC2616" s="197">
        <v>0</v>
      </c>
      <c r="AD2616" s="197">
        <f t="shared" si="245"/>
        <v>0</v>
      </c>
      <c r="AE2616" s="197">
        <v>0</v>
      </c>
      <c r="AJ2616">
        <v>0</v>
      </c>
      <c r="AK2616">
        <v>0</v>
      </c>
      <c r="AU2616" s="198">
        <v>0.27272727299999999</v>
      </c>
      <c r="AV2616" s="6">
        <v>0</v>
      </c>
      <c r="AW2616" s="198">
        <v>0.38356000000000001</v>
      </c>
      <c r="BO2616" s="198"/>
      <c r="BP2616" s="354">
        <f t="shared" si="241"/>
        <v>0</v>
      </c>
      <c r="BQ2616" s="354">
        <f t="shared" si="242"/>
        <v>0</v>
      </c>
      <c r="BR2616" s="354">
        <f t="shared" si="243"/>
        <v>0</v>
      </c>
      <c r="CG2616" s="198"/>
      <c r="CH2616">
        <f>(Transest!$J$14/HexExtSoy!$K$4)</f>
        <v>0.20257267294641951</v>
      </c>
      <c r="CI2616">
        <f>(HydroProcOil!$K$14/HexExtSoy!$K$4)</f>
        <v>0.10977777777777777</v>
      </c>
      <c r="CJ2616">
        <f>(StarchFerm!$K$24/StarchFerm!$K$4)</f>
        <v>0.33157302630665886</v>
      </c>
      <c r="CY2616" s="198"/>
      <c r="CZ2616">
        <f>BP2616*CH2616*1000*LCI!$E$93</f>
        <v>0</v>
      </c>
      <c r="DA2616">
        <f>BQ2616*CI2616*1000*(LCI!$E$99)</f>
        <v>0</v>
      </c>
      <c r="DB2616">
        <f>BR2616*CJ2616*1000*(LCI!$E$96)</f>
        <v>0</v>
      </c>
    </row>
    <row r="2617" spans="1:106" x14ac:dyDescent="0.25">
      <c r="A2617" s="197">
        <v>48239</v>
      </c>
      <c r="B2617" s="197" t="s">
        <v>2127</v>
      </c>
      <c r="C2617" s="197" t="s">
        <v>627</v>
      </c>
      <c r="D2617" s="197">
        <v>-96.575772799999996</v>
      </c>
      <c r="E2617" s="197">
        <v>28.930029999999999</v>
      </c>
      <c r="F2617">
        <v>1.93</v>
      </c>
      <c r="G2617">
        <f t="shared" si="244"/>
        <v>1.93</v>
      </c>
      <c r="H2617" s="198">
        <v>7.44</v>
      </c>
      <c r="Q2617" s="221">
        <f>(Q5702*10000)*TEA!$M$15*10^-6</f>
        <v>62.147546961750002</v>
      </c>
      <c r="R2617" s="221">
        <f>(R5702*10000)*TEA!$O$15*10^-6</f>
        <v>62.147546961750002</v>
      </c>
      <c r="AA2617">
        <f t="shared" si="246"/>
        <v>1</v>
      </c>
      <c r="AB2617" s="197">
        <v>48239</v>
      </c>
      <c r="AC2617" s="197">
        <v>976</v>
      </c>
      <c r="AD2617" s="197">
        <f t="shared" si="245"/>
        <v>976</v>
      </c>
      <c r="AE2617" s="197">
        <v>36074</v>
      </c>
      <c r="AJ2617">
        <v>0</v>
      </c>
      <c r="AK2617">
        <v>0</v>
      </c>
      <c r="AU2617" s="198">
        <v>0.27272727299999999</v>
      </c>
      <c r="AV2617" s="6">
        <v>0</v>
      </c>
      <c r="AW2617" s="198">
        <v>0.38356000000000001</v>
      </c>
      <c r="BO2617" s="198"/>
      <c r="BP2617" s="354">
        <f t="shared" si="241"/>
        <v>513.73090960463992</v>
      </c>
      <c r="BQ2617" s="354">
        <f t="shared" si="242"/>
        <v>0</v>
      </c>
      <c r="BR2617" s="354">
        <f t="shared" si="243"/>
        <v>102943.88319360001</v>
      </c>
      <c r="CG2617" s="198"/>
      <c r="CH2617">
        <f>(Transest!$J$14/HexExtSoy!$K$4)</f>
        <v>0.20257267294641951</v>
      </c>
      <c r="CI2617">
        <f>(HydroProcOil!$K$14/HexExtSoy!$K$4)</f>
        <v>0.10977777777777777</v>
      </c>
      <c r="CJ2617">
        <f>(StarchFerm!$K$24/StarchFerm!$K$4)</f>
        <v>0.33157302630665886</v>
      </c>
      <c r="CY2617" s="198"/>
      <c r="CZ2617">
        <f>BP2617*CH2617*1000*LCI!$E$93</f>
        <v>3928561.0934012262</v>
      </c>
      <c r="DA2617">
        <f>BQ2617*CI2617*1000*(LCI!$E$99)</f>
        <v>0</v>
      </c>
      <c r="DB2617">
        <f>BR2617*CJ2617*1000*(LCI!$E$96)</f>
        <v>919895531.29253805</v>
      </c>
    </row>
    <row r="2618" spans="1:106" x14ac:dyDescent="0.25">
      <c r="A2618" s="197">
        <v>48241</v>
      </c>
      <c r="B2618" s="197" t="s">
        <v>2127</v>
      </c>
      <c r="C2618" s="197" t="s">
        <v>969</v>
      </c>
      <c r="D2618" s="197">
        <v>-94.025648200000006</v>
      </c>
      <c r="E2618" s="197">
        <v>30.754169999999998</v>
      </c>
      <c r="F2618">
        <v>0</v>
      </c>
      <c r="G2618">
        <f t="shared" si="244"/>
        <v>0</v>
      </c>
      <c r="H2618" s="198">
        <v>3.77</v>
      </c>
      <c r="Q2618" s="221">
        <f>(Q5703*10000)*TEA!$M$15*10^-6</f>
        <v>60.038536687649994</v>
      </c>
      <c r="R2618" s="221">
        <f>(R5703*10000)*TEA!$O$15*10^-6</f>
        <v>60.038536687649994</v>
      </c>
      <c r="AA2618">
        <f t="shared" si="246"/>
        <v>1</v>
      </c>
      <c r="AB2618" s="197">
        <v>48241</v>
      </c>
      <c r="AC2618" s="197">
        <v>0</v>
      </c>
      <c r="AD2618" s="197">
        <f t="shared" si="245"/>
        <v>0</v>
      </c>
      <c r="AE2618" s="197">
        <v>7</v>
      </c>
      <c r="AJ2618">
        <v>0</v>
      </c>
      <c r="AK2618">
        <v>0</v>
      </c>
      <c r="AU2618" s="198">
        <v>0.27272727299999999</v>
      </c>
      <c r="AV2618" s="6">
        <v>0</v>
      </c>
      <c r="AW2618" s="198">
        <v>0.38356000000000001</v>
      </c>
      <c r="BO2618" s="198"/>
      <c r="BP2618" s="354">
        <f t="shared" si="241"/>
        <v>0</v>
      </c>
      <c r="BQ2618" s="354">
        <f t="shared" si="242"/>
        <v>0</v>
      </c>
      <c r="BR2618" s="354">
        <f t="shared" si="243"/>
        <v>10.1221484</v>
      </c>
      <c r="CG2618" s="198"/>
      <c r="CH2618">
        <f>(Transest!$J$14/HexExtSoy!$K$4)</f>
        <v>0.20257267294641951</v>
      </c>
      <c r="CI2618">
        <f>(HydroProcOil!$K$14/HexExtSoy!$K$4)</f>
        <v>0.10977777777777777</v>
      </c>
      <c r="CJ2618">
        <f>(StarchFerm!$K$24/StarchFerm!$K$4)</f>
        <v>0.33157302630665886</v>
      </c>
      <c r="CY2618" s="198"/>
      <c r="CZ2618">
        <f>BP2618*CH2618*1000*LCI!$E$93</f>
        <v>0</v>
      </c>
      <c r="DA2618">
        <f>BQ2618*CI2618*1000*(LCI!$E$99)</f>
        <v>0</v>
      </c>
      <c r="DB2618">
        <f>BR2618*CJ2618*1000*(LCI!$E$96)</f>
        <v>90450.435629368178</v>
      </c>
    </row>
    <row r="2619" spans="1:106" x14ac:dyDescent="0.25">
      <c r="A2619" s="197">
        <v>48243</v>
      </c>
      <c r="B2619" s="197" t="s">
        <v>2127</v>
      </c>
      <c r="C2619" s="197" t="s">
        <v>970</v>
      </c>
      <c r="D2619" s="197">
        <v>-104.141583</v>
      </c>
      <c r="E2619" s="197">
        <v>30.7012</v>
      </c>
      <c r="F2619">
        <v>0</v>
      </c>
      <c r="G2619">
        <f t="shared" si="244"/>
        <v>0</v>
      </c>
      <c r="H2619" s="198">
        <v>0</v>
      </c>
      <c r="Q2619" s="221">
        <f>(Q5704*10000)*TEA!$M$15*10^-6</f>
        <v>56.686640947649998</v>
      </c>
      <c r="R2619" s="221">
        <f>(R5704*10000)*TEA!$O$15*10^-6</f>
        <v>56.686640947649998</v>
      </c>
      <c r="AA2619">
        <f t="shared" si="246"/>
        <v>1</v>
      </c>
      <c r="AB2619" s="197">
        <v>48243</v>
      </c>
      <c r="AC2619" s="197">
        <v>0</v>
      </c>
      <c r="AD2619" s="197">
        <f t="shared" si="245"/>
        <v>0</v>
      </c>
      <c r="AE2619" s="197">
        <v>0</v>
      </c>
      <c r="AJ2619">
        <v>0</v>
      </c>
      <c r="AK2619">
        <v>0</v>
      </c>
      <c r="AU2619" s="198">
        <v>0.27272727299999999</v>
      </c>
      <c r="AV2619" s="6">
        <v>0</v>
      </c>
      <c r="AW2619" s="198">
        <v>0.38356000000000001</v>
      </c>
      <c r="BO2619" s="198"/>
      <c r="BP2619" s="354">
        <f t="shared" si="241"/>
        <v>0</v>
      </c>
      <c r="BQ2619" s="354">
        <f t="shared" si="242"/>
        <v>0</v>
      </c>
      <c r="BR2619" s="354">
        <f t="shared" si="243"/>
        <v>0</v>
      </c>
      <c r="CG2619" s="198"/>
      <c r="CH2619">
        <f>(Transest!$J$14/HexExtSoy!$K$4)</f>
        <v>0.20257267294641951</v>
      </c>
      <c r="CI2619">
        <f>(HydroProcOil!$K$14/HexExtSoy!$K$4)</f>
        <v>0.10977777777777777</v>
      </c>
      <c r="CJ2619">
        <f>(StarchFerm!$K$24/StarchFerm!$K$4)</f>
        <v>0.33157302630665886</v>
      </c>
      <c r="CY2619" s="198"/>
      <c r="CZ2619">
        <f>BP2619*CH2619*1000*LCI!$E$93</f>
        <v>0</v>
      </c>
      <c r="DA2619">
        <f>BQ2619*CI2619*1000*(LCI!$E$99)</f>
        <v>0</v>
      </c>
      <c r="DB2619">
        <f>BR2619*CJ2619*1000*(LCI!$E$96)</f>
        <v>0</v>
      </c>
    </row>
    <row r="2620" spans="1:106" x14ac:dyDescent="0.25">
      <c r="A2620" s="197">
        <v>48245</v>
      </c>
      <c r="B2620" s="197" t="s">
        <v>2127</v>
      </c>
      <c r="C2620" s="197" t="s">
        <v>628</v>
      </c>
      <c r="D2620" s="197">
        <v>-94.167768600000002</v>
      </c>
      <c r="E2620" s="197">
        <v>29.910689999999999</v>
      </c>
      <c r="F2620">
        <v>0</v>
      </c>
      <c r="G2620">
        <f t="shared" si="244"/>
        <v>0</v>
      </c>
      <c r="H2620" s="198">
        <v>0</v>
      </c>
      <c r="Q2620" s="221">
        <f>(Q5705*10000)*TEA!$M$15*10^-6</f>
        <v>62.586937819799992</v>
      </c>
      <c r="R2620" s="221">
        <f>(R5705*10000)*TEA!$O$15*10^-6</f>
        <v>62.586937819799992</v>
      </c>
      <c r="AA2620">
        <f t="shared" si="246"/>
        <v>1</v>
      </c>
      <c r="AB2620" s="197">
        <v>48245</v>
      </c>
      <c r="AC2620" s="197">
        <v>0</v>
      </c>
      <c r="AD2620" s="197">
        <f t="shared" si="245"/>
        <v>0</v>
      </c>
      <c r="AE2620" s="197">
        <v>0</v>
      </c>
      <c r="AJ2620">
        <v>0</v>
      </c>
      <c r="AK2620">
        <v>0</v>
      </c>
      <c r="AU2620" s="198">
        <v>0.27272727299999999</v>
      </c>
      <c r="AV2620" s="6">
        <v>0</v>
      </c>
      <c r="AW2620" s="198">
        <v>0.38356000000000001</v>
      </c>
      <c r="BO2620" s="198"/>
      <c r="BP2620" s="354">
        <f t="shared" si="241"/>
        <v>0</v>
      </c>
      <c r="BQ2620" s="354">
        <f t="shared" si="242"/>
        <v>0</v>
      </c>
      <c r="BR2620" s="354">
        <f t="shared" si="243"/>
        <v>0</v>
      </c>
      <c r="CG2620" s="198"/>
      <c r="CH2620">
        <f>(Transest!$J$14/HexExtSoy!$K$4)</f>
        <v>0.20257267294641951</v>
      </c>
      <c r="CI2620">
        <f>(HydroProcOil!$K$14/HexExtSoy!$K$4)</f>
        <v>0.10977777777777777</v>
      </c>
      <c r="CJ2620">
        <f>(StarchFerm!$K$24/StarchFerm!$K$4)</f>
        <v>0.33157302630665886</v>
      </c>
      <c r="CY2620" s="198"/>
      <c r="CZ2620">
        <f>BP2620*CH2620*1000*LCI!$E$93</f>
        <v>0</v>
      </c>
      <c r="DA2620">
        <f>BQ2620*CI2620*1000*(LCI!$E$99)</f>
        <v>0</v>
      </c>
      <c r="DB2620">
        <f>BR2620*CJ2620*1000*(LCI!$E$96)</f>
        <v>0</v>
      </c>
    </row>
    <row r="2621" spans="1:106" x14ac:dyDescent="0.25">
      <c r="A2621" s="197">
        <v>48247</v>
      </c>
      <c r="B2621" s="197" t="s">
        <v>2127</v>
      </c>
      <c r="C2621" s="197" t="s">
        <v>2204</v>
      </c>
      <c r="D2621" s="197">
        <v>-98.705933700000003</v>
      </c>
      <c r="E2621" s="197">
        <v>27.052779999999998</v>
      </c>
      <c r="F2621">
        <v>0</v>
      </c>
      <c r="G2621">
        <f t="shared" si="244"/>
        <v>0</v>
      </c>
      <c r="H2621" s="198">
        <v>0</v>
      </c>
      <c r="Q2621" s="221">
        <f>(Q5706*10000)*TEA!$M$15*10^-6</f>
        <v>60.190332529949998</v>
      </c>
      <c r="R2621" s="221">
        <f>(R5706*10000)*TEA!$O$15*10^-6</f>
        <v>60.190332529949998</v>
      </c>
      <c r="AA2621">
        <f t="shared" si="246"/>
        <v>1</v>
      </c>
      <c r="AB2621" s="197">
        <v>48247</v>
      </c>
      <c r="AC2621" s="197">
        <v>0</v>
      </c>
      <c r="AD2621" s="197">
        <f t="shared" si="245"/>
        <v>0</v>
      </c>
      <c r="AE2621" s="197">
        <v>0</v>
      </c>
      <c r="AJ2621">
        <v>0</v>
      </c>
      <c r="AK2621">
        <v>0</v>
      </c>
      <c r="AU2621" s="198">
        <v>0.27272727299999999</v>
      </c>
      <c r="AV2621" s="6">
        <v>0</v>
      </c>
      <c r="AW2621" s="198">
        <v>0.38356000000000001</v>
      </c>
      <c r="BO2621" s="198"/>
      <c r="BP2621" s="354">
        <f t="shared" si="241"/>
        <v>0</v>
      </c>
      <c r="BQ2621" s="354">
        <f t="shared" si="242"/>
        <v>0</v>
      </c>
      <c r="BR2621" s="354">
        <f t="shared" si="243"/>
        <v>0</v>
      </c>
      <c r="CG2621" s="198"/>
      <c r="CH2621">
        <f>(Transest!$J$14/HexExtSoy!$K$4)</f>
        <v>0.20257267294641951</v>
      </c>
      <c r="CI2621">
        <f>(HydroProcOil!$K$14/HexExtSoy!$K$4)</f>
        <v>0.10977777777777777</v>
      </c>
      <c r="CJ2621">
        <f>(StarchFerm!$K$24/StarchFerm!$K$4)</f>
        <v>0.33157302630665886</v>
      </c>
      <c r="CY2621" s="198"/>
      <c r="CZ2621">
        <f>BP2621*CH2621*1000*LCI!$E$93</f>
        <v>0</v>
      </c>
      <c r="DA2621">
        <f>BQ2621*CI2621*1000*(LCI!$E$99)</f>
        <v>0</v>
      </c>
      <c r="DB2621">
        <f>BR2621*CJ2621*1000*(LCI!$E$96)</f>
        <v>0</v>
      </c>
    </row>
    <row r="2622" spans="1:106" x14ac:dyDescent="0.25">
      <c r="A2622" s="197">
        <v>48249</v>
      </c>
      <c r="B2622" s="197" t="s">
        <v>2127</v>
      </c>
      <c r="C2622" s="197" t="s">
        <v>2205</v>
      </c>
      <c r="D2622" s="197">
        <v>-98.096047799999994</v>
      </c>
      <c r="E2622" s="197">
        <v>27.72683</v>
      </c>
      <c r="F2622">
        <v>0</v>
      </c>
      <c r="G2622">
        <f t="shared" si="244"/>
        <v>0</v>
      </c>
      <c r="H2622" s="198">
        <v>6.61</v>
      </c>
      <c r="Q2622" s="221">
        <f>(Q5707*10000)*TEA!$M$15*10^-6</f>
        <v>60.74676698535</v>
      </c>
      <c r="R2622" s="221">
        <f>(R5707*10000)*TEA!$O$15*10^-6</f>
        <v>60.74676698535</v>
      </c>
      <c r="AA2622">
        <f t="shared" si="246"/>
        <v>1</v>
      </c>
      <c r="AB2622" s="197">
        <v>48249</v>
      </c>
      <c r="AC2622" s="197">
        <v>0</v>
      </c>
      <c r="AD2622" s="197">
        <f t="shared" si="245"/>
        <v>0</v>
      </c>
      <c r="AE2622" s="197">
        <v>6786</v>
      </c>
      <c r="AJ2622">
        <v>0</v>
      </c>
      <c r="AK2622">
        <v>0</v>
      </c>
      <c r="AU2622" s="198">
        <v>0.27272727299999999</v>
      </c>
      <c r="AV2622" s="6">
        <v>0</v>
      </c>
      <c r="AW2622" s="198">
        <v>0.38356000000000001</v>
      </c>
      <c r="BO2622" s="198"/>
      <c r="BP2622" s="354">
        <f t="shared" si="241"/>
        <v>0</v>
      </c>
      <c r="BQ2622" s="354">
        <f t="shared" si="242"/>
        <v>0</v>
      </c>
      <c r="BR2622" s="354">
        <f t="shared" si="243"/>
        <v>17204.7602376</v>
      </c>
      <c r="CG2622" s="198"/>
      <c r="CH2622">
        <f>(Transest!$J$14/HexExtSoy!$K$4)</f>
        <v>0.20257267294641951</v>
      </c>
      <c r="CI2622">
        <f>(HydroProcOil!$K$14/HexExtSoy!$K$4)</f>
        <v>0.10977777777777777</v>
      </c>
      <c r="CJ2622">
        <f>(StarchFerm!$K$24/StarchFerm!$K$4)</f>
        <v>0.33157302630665886</v>
      </c>
      <c r="CY2622" s="198"/>
      <c r="CZ2622">
        <f>BP2622*CH2622*1000*LCI!$E$93</f>
        <v>0</v>
      </c>
      <c r="DA2622">
        <f>BQ2622*CI2622*1000*(LCI!$E$99)</f>
        <v>0</v>
      </c>
      <c r="DB2622">
        <f>BR2622*CJ2622*1000*(LCI!$E$96)</f>
        <v>153739897.58831748</v>
      </c>
    </row>
    <row r="2623" spans="1:106" x14ac:dyDescent="0.25">
      <c r="A2623" s="197">
        <v>48251</v>
      </c>
      <c r="B2623" s="197" t="s">
        <v>2127</v>
      </c>
      <c r="C2623" s="197" t="s">
        <v>703</v>
      </c>
      <c r="D2623" s="197">
        <v>-97.370309700000007</v>
      </c>
      <c r="E2623" s="197">
        <v>32.377949999999998</v>
      </c>
      <c r="F2623">
        <v>1.91</v>
      </c>
      <c r="G2623">
        <f t="shared" si="244"/>
        <v>1.91</v>
      </c>
      <c r="H2623" s="198">
        <v>6</v>
      </c>
      <c r="Q2623" s="221">
        <f>(Q5708*10000)*TEA!$M$15*10^-6</f>
        <v>55.791145874249992</v>
      </c>
      <c r="R2623" s="221">
        <f>(R5708*10000)*TEA!$O$15*10^-6</f>
        <v>55.791145874249992</v>
      </c>
      <c r="AA2623">
        <f t="shared" si="246"/>
        <v>1</v>
      </c>
      <c r="AB2623" s="197">
        <v>48251</v>
      </c>
      <c r="AC2623" s="197">
        <v>1641</v>
      </c>
      <c r="AD2623" s="197">
        <f t="shared" si="245"/>
        <v>1641</v>
      </c>
      <c r="AE2623" s="197">
        <v>8840</v>
      </c>
      <c r="AJ2623">
        <v>0</v>
      </c>
      <c r="AK2623">
        <v>0</v>
      </c>
      <c r="AU2623" s="198">
        <v>0.27272727299999999</v>
      </c>
      <c r="AV2623" s="6">
        <v>0</v>
      </c>
      <c r="AW2623" s="198">
        <v>0.38356000000000001</v>
      </c>
      <c r="BO2623" s="198"/>
      <c r="BP2623" s="354">
        <f t="shared" si="241"/>
        <v>854.81181903662991</v>
      </c>
      <c r="BQ2623" s="354">
        <f t="shared" si="242"/>
        <v>0</v>
      </c>
      <c r="BR2623" s="354">
        <f t="shared" si="243"/>
        <v>20344.022400000002</v>
      </c>
      <c r="CG2623" s="198"/>
      <c r="CH2623">
        <f>(Transest!$J$14/HexExtSoy!$K$4)</f>
        <v>0.20257267294641951</v>
      </c>
      <c r="CI2623">
        <f>(HydroProcOil!$K$14/HexExtSoy!$K$4)</f>
        <v>0.10977777777777777</v>
      </c>
      <c r="CJ2623">
        <f>(StarchFerm!$K$24/StarchFerm!$K$4)</f>
        <v>0.33157302630665886</v>
      </c>
      <c r="CY2623" s="198"/>
      <c r="CZ2623">
        <f>BP2623*CH2623*1000*LCI!$E$93</f>
        <v>6536847.1930786548</v>
      </c>
      <c r="DA2623">
        <f>BQ2623*CI2623*1000*(LCI!$E$99)</f>
        <v>0</v>
      </c>
      <c r="DB2623">
        <f>BR2623*CJ2623*1000*(LCI!$E$96)</f>
        <v>181792008.55557743</v>
      </c>
    </row>
    <row r="2624" spans="1:106" x14ac:dyDescent="0.25">
      <c r="A2624" s="197">
        <v>48253</v>
      </c>
      <c r="B2624" s="197" t="s">
        <v>2127</v>
      </c>
      <c r="C2624" s="197" t="s">
        <v>972</v>
      </c>
      <c r="D2624" s="197">
        <v>-99.886844199999999</v>
      </c>
      <c r="E2624" s="197">
        <v>32.741050000000001</v>
      </c>
      <c r="F2624">
        <v>0</v>
      </c>
      <c r="G2624">
        <f t="shared" si="244"/>
        <v>0</v>
      </c>
      <c r="H2624" s="198">
        <v>0</v>
      </c>
      <c r="Q2624" s="221">
        <f>(Q5709*10000)*TEA!$M$15*10^-6</f>
        <v>54.985412736000001</v>
      </c>
      <c r="R2624" s="221">
        <f>(R5709*10000)*TEA!$O$15*10^-6</f>
        <v>54.985412736000001</v>
      </c>
      <c r="AA2624">
        <f t="shared" si="246"/>
        <v>1</v>
      </c>
      <c r="AB2624" s="197">
        <v>48253</v>
      </c>
      <c r="AC2624" s="197">
        <v>0</v>
      </c>
      <c r="AD2624" s="197">
        <f t="shared" si="245"/>
        <v>0</v>
      </c>
      <c r="AE2624" s="197">
        <v>0</v>
      </c>
      <c r="AJ2624">
        <v>0</v>
      </c>
      <c r="AK2624">
        <v>0</v>
      </c>
      <c r="AU2624" s="198">
        <v>0.27272727299999999</v>
      </c>
      <c r="AV2624" s="6">
        <v>0</v>
      </c>
      <c r="AW2624" s="198">
        <v>0.38356000000000001</v>
      </c>
      <c r="BO2624" s="198"/>
      <c r="BP2624" s="354">
        <f t="shared" si="241"/>
        <v>0</v>
      </c>
      <c r="BQ2624" s="354">
        <f t="shared" si="242"/>
        <v>0</v>
      </c>
      <c r="BR2624" s="354">
        <f t="shared" si="243"/>
        <v>0</v>
      </c>
      <c r="CG2624" s="198"/>
      <c r="CH2624">
        <f>(Transest!$J$14/HexExtSoy!$K$4)</f>
        <v>0.20257267294641951</v>
      </c>
      <c r="CI2624">
        <f>(HydroProcOil!$K$14/HexExtSoy!$K$4)</f>
        <v>0.10977777777777777</v>
      </c>
      <c r="CJ2624">
        <f>(StarchFerm!$K$24/StarchFerm!$K$4)</f>
        <v>0.33157302630665886</v>
      </c>
      <c r="CY2624" s="198"/>
      <c r="CZ2624">
        <f>BP2624*CH2624*1000*LCI!$E$93</f>
        <v>0</v>
      </c>
      <c r="DA2624">
        <f>BQ2624*CI2624*1000*(LCI!$E$99)</f>
        <v>0</v>
      </c>
      <c r="DB2624">
        <f>BR2624*CJ2624*1000*(LCI!$E$96)</f>
        <v>0</v>
      </c>
    </row>
    <row r="2625" spans="1:106" x14ac:dyDescent="0.25">
      <c r="A2625" s="197">
        <v>48255</v>
      </c>
      <c r="B2625" s="197" t="s">
        <v>2127</v>
      </c>
      <c r="C2625" s="197" t="s">
        <v>2206</v>
      </c>
      <c r="D2625" s="197">
        <v>-97.859016999999994</v>
      </c>
      <c r="E2625" s="197">
        <v>28.90399</v>
      </c>
      <c r="F2625">
        <v>0</v>
      </c>
      <c r="G2625">
        <f t="shared" si="244"/>
        <v>0</v>
      </c>
      <c r="H2625" s="198">
        <v>5.09</v>
      </c>
      <c r="Q2625" s="221">
        <f>(Q5710*10000)*TEA!$M$15*10^-6</f>
        <v>60.54272137844999</v>
      </c>
      <c r="R2625" s="221">
        <f>(R5710*10000)*TEA!$O$15*10^-6</f>
        <v>60.54272137844999</v>
      </c>
      <c r="AA2625">
        <f t="shared" si="246"/>
        <v>1</v>
      </c>
      <c r="AB2625" s="197">
        <v>48255</v>
      </c>
      <c r="AC2625" s="197">
        <v>0</v>
      </c>
      <c r="AD2625" s="197">
        <f t="shared" si="245"/>
        <v>0</v>
      </c>
      <c r="AE2625" s="197">
        <v>5501</v>
      </c>
      <c r="AJ2625">
        <v>0</v>
      </c>
      <c r="AK2625">
        <v>0</v>
      </c>
      <c r="AU2625" s="198">
        <v>0.27272727299999999</v>
      </c>
      <c r="AV2625" s="6">
        <v>0</v>
      </c>
      <c r="AW2625" s="198">
        <v>0.38356000000000001</v>
      </c>
      <c r="BO2625" s="198"/>
      <c r="BP2625" s="354">
        <f t="shared" si="241"/>
        <v>0</v>
      </c>
      <c r="BQ2625" s="354">
        <f t="shared" si="242"/>
        <v>0</v>
      </c>
      <c r="BR2625" s="354">
        <f t="shared" si="243"/>
        <v>10739.714520400001</v>
      </c>
      <c r="CG2625" s="198"/>
      <c r="CH2625">
        <f>(Transest!$J$14/HexExtSoy!$K$4)</f>
        <v>0.20257267294641951</v>
      </c>
      <c r="CI2625">
        <f>(HydroProcOil!$K$14/HexExtSoy!$K$4)</f>
        <v>0.10977777777777777</v>
      </c>
      <c r="CJ2625">
        <f>(StarchFerm!$K$24/StarchFerm!$K$4)</f>
        <v>0.33157302630665886</v>
      </c>
      <c r="CY2625" s="198"/>
      <c r="CZ2625">
        <f>BP2625*CH2625*1000*LCI!$E$93</f>
        <v>0</v>
      </c>
      <c r="DA2625">
        <f>BQ2625*CI2625*1000*(LCI!$E$99)</f>
        <v>0</v>
      </c>
      <c r="DB2625">
        <f>BR2625*CJ2625*1000*(LCI!$E$96)</f>
        <v>95968940.438102156</v>
      </c>
    </row>
    <row r="2626" spans="1:106" x14ac:dyDescent="0.25">
      <c r="A2626" s="197">
        <v>48257</v>
      </c>
      <c r="B2626" s="197" t="s">
        <v>2127</v>
      </c>
      <c r="C2626" s="197" t="s">
        <v>2207</v>
      </c>
      <c r="D2626" s="197">
        <v>-96.294595700000002</v>
      </c>
      <c r="E2626" s="197">
        <v>32.610669999999999</v>
      </c>
      <c r="F2626">
        <v>2.02</v>
      </c>
      <c r="G2626">
        <f t="shared" si="244"/>
        <v>2.02</v>
      </c>
      <c r="H2626" s="198">
        <v>6.6</v>
      </c>
      <c r="Q2626" s="221">
        <f>(Q5711*10000)*TEA!$M$15*10^-6</f>
        <v>55.454346354600005</v>
      </c>
      <c r="R2626" s="221">
        <f>(R5711*10000)*TEA!$O$15*10^-6</f>
        <v>55.454346354600005</v>
      </c>
      <c r="AA2626">
        <f t="shared" si="246"/>
        <v>1</v>
      </c>
      <c r="AB2626" s="197">
        <v>48257</v>
      </c>
      <c r="AC2626" s="197">
        <v>5797</v>
      </c>
      <c r="AD2626" s="197">
        <f t="shared" si="245"/>
        <v>5797</v>
      </c>
      <c r="AE2626" s="197">
        <v>4070</v>
      </c>
      <c r="AJ2626">
        <v>0</v>
      </c>
      <c r="AK2626">
        <v>0</v>
      </c>
      <c r="AU2626" s="198">
        <v>0.27272727299999999</v>
      </c>
      <c r="AV2626" s="6">
        <v>0</v>
      </c>
      <c r="AW2626" s="198">
        <v>0.38356000000000001</v>
      </c>
      <c r="BO2626" s="198"/>
      <c r="BP2626" s="354">
        <f t="shared" si="241"/>
        <v>3193.6200031936201</v>
      </c>
      <c r="BQ2626" s="354">
        <f t="shared" si="242"/>
        <v>0</v>
      </c>
      <c r="BR2626" s="354">
        <f t="shared" si="243"/>
        <v>10303.18872</v>
      </c>
      <c r="CG2626" s="198"/>
      <c r="CH2626">
        <f>(Transest!$J$14/HexExtSoy!$K$4)</f>
        <v>0.20257267294641951</v>
      </c>
      <c r="CI2626">
        <f>(HydroProcOil!$K$14/HexExtSoy!$K$4)</f>
        <v>0.10977777777777777</v>
      </c>
      <c r="CJ2626">
        <f>(StarchFerm!$K$24/StarchFerm!$K$4)</f>
        <v>0.33157302630665886</v>
      </c>
      <c r="CY2626" s="198"/>
      <c r="CZ2626">
        <f>BP2626*CH2626*1000*LCI!$E$93</f>
        <v>24421990.300933685</v>
      </c>
      <c r="DA2626">
        <f>BQ2626*CI2626*1000*(LCI!$E$99)</f>
        <v>0</v>
      </c>
      <c r="DB2626">
        <f>BR2626*CJ2626*1000*(LCI!$E$96)</f>
        <v>92068192.568248883</v>
      </c>
    </row>
    <row r="2627" spans="1:106" x14ac:dyDescent="0.25">
      <c r="A2627" s="197">
        <v>48259</v>
      </c>
      <c r="B2627" s="197" t="s">
        <v>2127</v>
      </c>
      <c r="C2627" s="197" t="s">
        <v>1085</v>
      </c>
      <c r="D2627" s="197">
        <v>-98.711121199999994</v>
      </c>
      <c r="E2627" s="197">
        <v>29.926490000000001</v>
      </c>
      <c r="F2627">
        <v>2.19</v>
      </c>
      <c r="G2627">
        <f t="shared" si="244"/>
        <v>2.19</v>
      </c>
      <c r="H2627" s="198">
        <v>3.14</v>
      </c>
      <c r="Q2627" s="221">
        <f>(Q5712*10000)*TEA!$M$15*10^-6</f>
        <v>58.889315933999995</v>
      </c>
      <c r="R2627" s="221">
        <f>(R5712*10000)*TEA!$O$15*10^-6</f>
        <v>58.889315933999995</v>
      </c>
      <c r="AA2627">
        <f t="shared" si="246"/>
        <v>1</v>
      </c>
      <c r="AB2627" s="197">
        <v>48259</v>
      </c>
      <c r="AC2627" s="197">
        <v>146</v>
      </c>
      <c r="AD2627" s="197">
        <f t="shared" si="245"/>
        <v>146</v>
      </c>
      <c r="AE2627" s="197">
        <v>146</v>
      </c>
      <c r="AJ2627">
        <v>0</v>
      </c>
      <c r="AK2627">
        <v>0</v>
      </c>
      <c r="AU2627" s="198">
        <v>0.27272727299999999</v>
      </c>
      <c r="AV2627" s="6">
        <v>0</v>
      </c>
      <c r="AW2627" s="198">
        <v>0.38356000000000001</v>
      </c>
      <c r="BO2627" s="198"/>
      <c r="BP2627" s="354">
        <f t="shared" ref="BP2627:BP2690" si="247">F2627*AC2627*AU2627</f>
        <v>87.201818269019995</v>
      </c>
      <c r="BQ2627" s="354">
        <f t="shared" ref="BQ2627:BQ2690" si="248">G2627*AD2627*AV2627</f>
        <v>0</v>
      </c>
      <c r="BR2627" s="354">
        <f t="shared" ref="BR2627:BR2690" si="249">H2627*AE2627*AW2627</f>
        <v>175.83924640000001</v>
      </c>
      <c r="CG2627" s="198"/>
      <c r="CH2627">
        <f>(Transest!$J$14/HexExtSoy!$K$4)</f>
        <v>0.20257267294641951</v>
      </c>
      <c r="CI2627">
        <f>(HydroProcOil!$K$14/HexExtSoy!$K$4)</f>
        <v>0.10977777777777777</v>
      </c>
      <c r="CJ2627">
        <f>(StarchFerm!$K$24/StarchFerm!$K$4)</f>
        <v>0.33157302630665886</v>
      </c>
      <c r="CY2627" s="198"/>
      <c r="CZ2627">
        <f>BP2627*CH2627*1000*LCI!$E$93</f>
        <v>666842.62932350952</v>
      </c>
      <c r="DA2627">
        <f>BQ2627*CI2627*1000*(LCI!$E$99)</f>
        <v>0</v>
      </c>
      <c r="DB2627">
        <f>BR2627*CJ2627*1000*(LCI!$E$96)</f>
        <v>1571280.7013993007</v>
      </c>
    </row>
    <row r="2628" spans="1:106" x14ac:dyDescent="0.25">
      <c r="A2628" s="197">
        <v>48261</v>
      </c>
      <c r="B2628" s="197" t="s">
        <v>2127</v>
      </c>
      <c r="C2628" s="197" t="s">
        <v>2208</v>
      </c>
      <c r="D2628" s="197">
        <v>-97.747742400000007</v>
      </c>
      <c r="E2628" s="197">
        <v>26.93197</v>
      </c>
      <c r="F2628">
        <v>0</v>
      </c>
      <c r="G2628">
        <f t="shared" ref="G2628:G2691" si="250">F2628</f>
        <v>0</v>
      </c>
      <c r="H2628" s="198">
        <v>0</v>
      </c>
      <c r="Q2628" s="221">
        <f>(Q5713*10000)*TEA!$M$15*10^-6</f>
        <v>60.995542860449994</v>
      </c>
      <c r="R2628" s="221">
        <f>(R5713*10000)*TEA!$O$15*10^-6</f>
        <v>60.995542860449994</v>
      </c>
      <c r="AA2628">
        <f t="shared" si="246"/>
        <v>1</v>
      </c>
      <c r="AB2628" s="197">
        <v>48261</v>
      </c>
      <c r="AC2628" s="197">
        <v>0</v>
      </c>
      <c r="AD2628" s="197">
        <f t="shared" si="245"/>
        <v>0</v>
      </c>
      <c r="AE2628" s="197">
        <v>0</v>
      </c>
      <c r="AJ2628">
        <v>0</v>
      </c>
      <c r="AK2628">
        <v>0</v>
      </c>
      <c r="AU2628" s="198">
        <v>0.27272727299999999</v>
      </c>
      <c r="AV2628" s="6">
        <v>0</v>
      </c>
      <c r="AW2628" s="198">
        <v>0.38356000000000001</v>
      </c>
      <c r="BO2628" s="198"/>
      <c r="BP2628" s="354">
        <f t="shared" si="247"/>
        <v>0</v>
      </c>
      <c r="BQ2628" s="354">
        <f t="shared" si="248"/>
        <v>0</v>
      </c>
      <c r="BR2628" s="354">
        <f t="shared" si="249"/>
        <v>0</v>
      </c>
      <c r="CG2628" s="198"/>
      <c r="CH2628">
        <f>(Transest!$J$14/HexExtSoy!$K$4)</f>
        <v>0.20257267294641951</v>
      </c>
      <c r="CI2628">
        <f>(HydroProcOil!$K$14/HexExtSoy!$K$4)</f>
        <v>0.10977777777777777</v>
      </c>
      <c r="CJ2628">
        <f>(StarchFerm!$K$24/StarchFerm!$K$4)</f>
        <v>0.33157302630665886</v>
      </c>
      <c r="CY2628" s="198"/>
      <c r="CZ2628">
        <f>BP2628*CH2628*1000*LCI!$E$93</f>
        <v>0</v>
      </c>
      <c r="DA2628">
        <f>BQ2628*CI2628*1000*(LCI!$E$99)</f>
        <v>0</v>
      </c>
      <c r="DB2628">
        <f>BR2628*CJ2628*1000*(LCI!$E$96)</f>
        <v>0</v>
      </c>
    </row>
    <row r="2629" spans="1:106" x14ac:dyDescent="0.25">
      <c r="A2629" s="197">
        <v>48263</v>
      </c>
      <c r="B2629" s="197" t="s">
        <v>2127</v>
      </c>
      <c r="C2629" s="197" t="s">
        <v>856</v>
      </c>
      <c r="D2629" s="197">
        <v>-100.764197</v>
      </c>
      <c r="E2629" s="197">
        <v>33.169580000000003</v>
      </c>
      <c r="F2629">
        <v>0</v>
      </c>
      <c r="G2629">
        <f t="shared" si="250"/>
        <v>0</v>
      </c>
      <c r="H2629" s="198">
        <v>0</v>
      </c>
      <c r="Q2629" s="221">
        <f>(Q5714*10000)*TEA!$M$15*10^-6</f>
        <v>53.990523450449992</v>
      </c>
      <c r="R2629" s="221">
        <f>(R5714*10000)*TEA!$O$15*10^-6</f>
        <v>53.990523450449992</v>
      </c>
      <c r="AA2629">
        <f t="shared" si="246"/>
        <v>1</v>
      </c>
      <c r="AB2629" s="197">
        <v>48263</v>
      </c>
      <c r="AC2629" s="197">
        <v>0</v>
      </c>
      <c r="AD2629" s="197">
        <f t="shared" ref="AD2629:AD2692" si="251">AC2629</f>
        <v>0</v>
      </c>
      <c r="AE2629" s="197">
        <v>0</v>
      </c>
      <c r="AJ2629">
        <v>0</v>
      </c>
      <c r="AK2629">
        <v>0</v>
      </c>
      <c r="AU2629" s="198">
        <v>0.27272727299999999</v>
      </c>
      <c r="AV2629" s="6">
        <v>0</v>
      </c>
      <c r="AW2629" s="198">
        <v>0.38356000000000001</v>
      </c>
      <c r="BO2629" s="198"/>
      <c r="BP2629" s="354">
        <f t="shared" si="247"/>
        <v>0</v>
      </c>
      <c r="BQ2629" s="354">
        <f t="shared" si="248"/>
        <v>0</v>
      </c>
      <c r="BR2629" s="354">
        <f t="shared" si="249"/>
        <v>0</v>
      </c>
      <c r="CG2629" s="198"/>
      <c r="CH2629">
        <f>(Transest!$J$14/HexExtSoy!$K$4)</f>
        <v>0.20257267294641951</v>
      </c>
      <c r="CI2629">
        <f>(HydroProcOil!$K$14/HexExtSoy!$K$4)</f>
        <v>0.10977777777777777</v>
      </c>
      <c r="CJ2629">
        <f>(StarchFerm!$K$24/StarchFerm!$K$4)</f>
        <v>0.33157302630665886</v>
      </c>
      <c r="CY2629" s="198"/>
      <c r="CZ2629">
        <f>BP2629*CH2629*1000*LCI!$E$93</f>
        <v>0</v>
      </c>
      <c r="DA2629">
        <f>BQ2629*CI2629*1000*(LCI!$E$99)</f>
        <v>0</v>
      </c>
      <c r="DB2629">
        <f>BR2629*CJ2629*1000*(LCI!$E$96)</f>
        <v>0</v>
      </c>
    </row>
    <row r="2630" spans="1:106" x14ac:dyDescent="0.25">
      <c r="A2630" s="197">
        <v>48265</v>
      </c>
      <c r="B2630" s="197" t="s">
        <v>2127</v>
      </c>
      <c r="C2630" s="197" t="s">
        <v>2209</v>
      </c>
      <c r="D2630" s="197">
        <v>-99.356415200000001</v>
      </c>
      <c r="E2630" s="197">
        <v>30.038879999999999</v>
      </c>
      <c r="F2630">
        <v>0</v>
      </c>
      <c r="G2630">
        <f t="shared" si="250"/>
        <v>0</v>
      </c>
      <c r="H2630" s="198">
        <v>0</v>
      </c>
      <c r="Q2630" s="221">
        <f>(Q5715*10000)*TEA!$M$15*10^-6</f>
        <v>58.514331114450002</v>
      </c>
      <c r="R2630" s="221">
        <f>(R5715*10000)*TEA!$O$15*10^-6</f>
        <v>58.514331114450002</v>
      </c>
      <c r="AA2630">
        <f t="shared" si="246"/>
        <v>1</v>
      </c>
      <c r="AB2630" s="197">
        <v>48265</v>
      </c>
      <c r="AC2630" s="197">
        <v>0</v>
      </c>
      <c r="AD2630" s="197">
        <f t="shared" si="251"/>
        <v>0</v>
      </c>
      <c r="AE2630" s="197">
        <v>0</v>
      </c>
      <c r="AJ2630">
        <v>0</v>
      </c>
      <c r="AK2630">
        <v>0</v>
      </c>
      <c r="AU2630" s="198">
        <v>0.27272727299999999</v>
      </c>
      <c r="AV2630" s="6">
        <v>0</v>
      </c>
      <c r="AW2630" s="198">
        <v>0.38356000000000001</v>
      </c>
      <c r="BO2630" s="198"/>
      <c r="BP2630" s="354">
        <f t="shared" si="247"/>
        <v>0</v>
      </c>
      <c r="BQ2630" s="354">
        <f t="shared" si="248"/>
        <v>0</v>
      </c>
      <c r="BR2630" s="354">
        <f t="shared" si="249"/>
        <v>0</v>
      </c>
      <c r="CG2630" s="198"/>
      <c r="CH2630">
        <f>(Transest!$J$14/HexExtSoy!$K$4)</f>
        <v>0.20257267294641951</v>
      </c>
      <c r="CI2630">
        <f>(HydroProcOil!$K$14/HexExtSoy!$K$4)</f>
        <v>0.10977777777777777</v>
      </c>
      <c r="CJ2630">
        <f>(StarchFerm!$K$24/StarchFerm!$K$4)</f>
        <v>0.33157302630665886</v>
      </c>
      <c r="CY2630" s="198"/>
      <c r="CZ2630">
        <f>BP2630*CH2630*1000*LCI!$E$93</f>
        <v>0</v>
      </c>
      <c r="DA2630">
        <f>BQ2630*CI2630*1000*(LCI!$E$99)</f>
        <v>0</v>
      </c>
      <c r="DB2630">
        <f>BR2630*CJ2630*1000*(LCI!$E$96)</f>
        <v>0</v>
      </c>
    </row>
    <row r="2631" spans="1:106" x14ac:dyDescent="0.25">
      <c r="A2631" s="197">
        <v>48267</v>
      </c>
      <c r="B2631" s="197" t="s">
        <v>2127</v>
      </c>
      <c r="C2631" s="197" t="s">
        <v>2210</v>
      </c>
      <c r="D2631" s="197">
        <v>-99.744237999999996</v>
      </c>
      <c r="E2631" s="197">
        <v>30.457930000000001</v>
      </c>
      <c r="F2631">
        <v>0</v>
      </c>
      <c r="G2631">
        <f t="shared" si="250"/>
        <v>0</v>
      </c>
      <c r="H2631" s="198">
        <v>0</v>
      </c>
      <c r="Q2631" s="221">
        <f>(Q5716*10000)*TEA!$M$15*10^-6</f>
        <v>58.014310325399997</v>
      </c>
      <c r="R2631" s="221">
        <f>(R5716*10000)*TEA!$O$15*10^-6</f>
        <v>58.014310325399997</v>
      </c>
      <c r="AA2631">
        <f t="shared" si="246"/>
        <v>1</v>
      </c>
      <c r="AB2631" s="197">
        <v>48267</v>
      </c>
      <c r="AC2631" s="197">
        <v>0</v>
      </c>
      <c r="AD2631" s="197">
        <f t="shared" si="251"/>
        <v>0</v>
      </c>
      <c r="AE2631" s="197">
        <v>0</v>
      </c>
      <c r="AJ2631">
        <v>0</v>
      </c>
      <c r="AK2631">
        <v>0</v>
      </c>
      <c r="AU2631" s="198">
        <v>0.27272727299999999</v>
      </c>
      <c r="AV2631" s="6">
        <v>0</v>
      </c>
      <c r="AW2631" s="198">
        <v>0.38356000000000001</v>
      </c>
      <c r="BO2631" s="198"/>
      <c r="BP2631" s="354">
        <f t="shared" si="247"/>
        <v>0</v>
      </c>
      <c r="BQ2631" s="354">
        <f t="shared" si="248"/>
        <v>0</v>
      </c>
      <c r="BR2631" s="354">
        <f t="shared" si="249"/>
        <v>0</v>
      </c>
      <c r="CG2631" s="198"/>
      <c r="CH2631">
        <f>(Transest!$J$14/HexExtSoy!$K$4)</f>
        <v>0.20257267294641951</v>
      </c>
      <c r="CI2631">
        <f>(HydroProcOil!$K$14/HexExtSoy!$K$4)</f>
        <v>0.10977777777777777</v>
      </c>
      <c r="CJ2631">
        <f>(StarchFerm!$K$24/StarchFerm!$K$4)</f>
        <v>0.33157302630665886</v>
      </c>
      <c r="CY2631" s="198"/>
      <c r="CZ2631">
        <f>BP2631*CH2631*1000*LCI!$E$93</f>
        <v>0</v>
      </c>
      <c r="DA2631">
        <f>BQ2631*CI2631*1000*(LCI!$E$99)</f>
        <v>0</v>
      </c>
      <c r="DB2631">
        <f>BR2631*CJ2631*1000*(LCI!$E$96)</f>
        <v>0</v>
      </c>
    </row>
    <row r="2632" spans="1:106" x14ac:dyDescent="0.25">
      <c r="A2632" s="197">
        <v>48269</v>
      </c>
      <c r="B2632" s="197" t="s">
        <v>2127</v>
      </c>
      <c r="C2632" s="197" t="s">
        <v>2211</v>
      </c>
      <c r="D2632" s="197">
        <v>-100.248261</v>
      </c>
      <c r="E2632" s="197">
        <v>33.610990000000001</v>
      </c>
      <c r="F2632">
        <v>0</v>
      </c>
      <c r="G2632">
        <f t="shared" si="250"/>
        <v>0</v>
      </c>
      <c r="H2632" s="198">
        <v>0</v>
      </c>
      <c r="Q2632" s="221">
        <f>(Q5717*10000)*TEA!$M$15*10^-6</f>
        <v>53.335070094149998</v>
      </c>
      <c r="R2632" s="221">
        <f>(R5717*10000)*TEA!$O$15*10^-6</f>
        <v>53.335070094149998</v>
      </c>
      <c r="AA2632">
        <f t="shared" si="246"/>
        <v>1</v>
      </c>
      <c r="AB2632" s="197">
        <v>48269</v>
      </c>
      <c r="AC2632" s="197">
        <v>0</v>
      </c>
      <c r="AD2632" s="197">
        <f t="shared" si="251"/>
        <v>0</v>
      </c>
      <c r="AE2632" s="197">
        <v>0</v>
      </c>
      <c r="AJ2632">
        <v>0</v>
      </c>
      <c r="AK2632">
        <v>0</v>
      </c>
      <c r="AU2632" s="198">
        <v>0.27272727299999999</v>
      </c>
      <c r="AV2632" s="6">
        <v>0</v>
      </c>
      <c r="AW2632" s="198">
        <v>0.38356000000000001</v>
      </c>
      <c r="BO2632" s="198"/>
      <c r="BP2632" s="354">
        <f t="shared" si="247"/>
        <v>0</v>
      </c>
      <c r="BQ2632" s="354">
        <f t="shared" si="248"/>
        <v>0</v>
      </c>
      <c r="BR2632" s="354">
        <f t="shared" si="249"/>
        <v>0</v>
      </c>
      <c r="CG2632" s="198"/>
      <c r="CH2632">
        <f>(Transest!$J$14/HexExtSoy!$K$4)</f>
        <v>0.20257267294641951</v>
      </c>
      <c r="CI2632">
        <f>(HydroProcOil!$K$14/HexExtSoy!$K$4)</f>
        <v>0.10977777777777777</v>
      </c>
      <c r="CJ2632">
        <f>(StarchFerm!$K$24/StarchFerm!$K$4)</f>
        <v>0.33157302630665886</v>
      </c>
      <c r="CY2632" s="198"/>
      <c r="CZ2632">
        <f>BP2632*CH2632*1000*LCI!$E$93</f>
        <v>0</v>
      </c>
      <c r="DA2632">
        <f>BQ2632*CI2632*1000*(LCI!$E$99)</f>
        <v>0</v>
      </c>
      <c r="DB2632">
        <f>BR2632*CJ2632*1000*(LCI!$E$96)</f>
        <v>0</v>
      </c>
    </row>
    <row r="2633" spans="1:106" x14ac:dyDescent="0.25">
      <c r="A2633" s="197">
        <v>48271</v>
      </c>
      <c r="B2633" s="197" t="s">
        <v>2127</v>
      </c>
      <c r="C2633" s="197" t="s">
        <v>2212</v>
      </c>
      <c r="D2633" s="197">
        <v>-100.42521499999999</v>
      </c>
      <c r="E2633" s="197">
        <v>29.338920000000002</v>
      </c>
      <c r="F2633">
        <v>0</v>
      </c>
      <c r="G2633">
        <f t="shared" si="250"/>
        <v>0</v>
      </c>
      <c r="H2633" s="198">
        <v>0</v>
      </c>
      <c r="Q2633" s="221">
        <f>(Q5718*10000)*TEA!$M$15*10^-6</f>
        <v>58.591161909900009</v>
      </c>
      <c r="R2633" s="221">
        <f>(R5718*10000)*TEA!$O$15*10^-6</f>
        <v>58.591161909900009</v>
      </c>
      <c r="AA2633">
        <f t="shared" si="246"/>
        <v>1</v>
      </c>
      <c r="AB2633" s="197">
        <v>48271</v>
      </c>
      <c r="AC2633" s="197">
        <v>0</v>
      </c>
      <c r="AD2633" s="197">
        <f t="shared" si="251"/>
        <v>0</v>
      </c>
      <c r="AE2633" s="197">
        <v>0</v>
      </c>
      <c r="AJ2633">
        <v>0</v>
      </c>
      <c r="AK2633">
        <v>0</v>
      </c>
      <c r="AU2633" s="198">
        <v>0.27272727299999999</v>
      </c>
      <c r="AV2633" s="6">
        <v>0</v>
      </c>
      <c r="AW2633" s="198">
        <v>0.38356000000000001</v>
      </c>
      <c r="BO2633" s="198"/>
      <c r="BP2633" s="354">
        <f t="shared" si="247"/>
        <v>0</v>
      </c>
      <c r="BQ2633" s="354">
        <f t="shared" si="248"/>
        <v>0</v>
      </c>
      <c r="BR2633" s="354">
        <f t="shared" si="249"/>
        <v>0</v>
      </c>
      <c r="CG2633" s="198"/>
      <c r="CH2633">
        <f>(Transest!$J$14/HexExtSoy!$K$4)</f>
        <v>0.20257267294641951</v>
      </c>
      <c r="CI2633">
        <f>(HydroProcOil!$K$14/HexExtSoy!$K$4)</f>
        <v>0.10977777777777777</v>
      </c>
      <c r="CJ2633">
        <f>(StarchFerm!$K$24/StarchFerm!$K$4)</f>
        <v>0.33157302630665886</v>
      </c>
      <c r="CY2633" s="198"/>
      <c r="CZ2633">
        <f>BP2633*CH2633*1000*LCI!$E$93</f>
        <v>0</v>
      </c>
      <c r="DA2633">
        <f>BQ2633*CI2633*1000*(LCI!$E$99)</f>
        <v>0</v>
      </c>
      <c r="DB2633">
        <f>BR2633*CJ2633*1000*(LCI!$E$96)</f>
        <v>0</v>
      </c>
    </row>
    <row r="2634" spans="1:106" x14ac:dyDescent="0.25">
      <c r="A2634" s="197">
        <v>48273</v>
      </c>
      <c r="B2634" s="197" t="s">
        <v>2127</v>
      </c>
      <c r="C2634" s="197" t="s">
        <v>2213</v>
      </c>
      <c r="D2634" s="197">
        <v>-97.766520299999996</v>
      </c>
      <c r="E2634" s="197">
        <v>27.44342</v>
      </c>
      <c r="F2634">
        <v>0</v>
      </c>
      <c r="G2634">
        <f t="shared" si="250"/>
        <v>0</v>
      </c>
      <c r="H2634" s="198">
        <v>5.46</v>
      </c>
      <c r="Q2634" s="221">
        <f>(Q5719*10000)*TEA!$M$15*10^-6</f>
        <v>61.068387834000006</v>
      </c>
      <c r="R2634" s="221">
        <f>(R5719*10000)*TEA!$O$15*10^-6</f>
        <v>61.068387834000006</v>
      </c>
      <c r="AA2634">
        <f t="shared" si="246"/>
        <v>1</v>
      </c>
      <c r="AB2634" s="197">
        <v>48273</v>
      </c>
      <c r="AC2634" s="197">
        <v>0</v>
      </c>
      <c r="AD2634" s="197">
        <f t="shared" si="251"/>
        <v>0</v>
      </c>
      <c r="AE2634" s="197">
        <v>2575</v>
      </c>
      <c r="AJ2634">
        <v>0</v>
      </c>
      <c r="AK2634">
        <v>0</v>
      </c>
      <c r="AU2634" s="198">
        <v>0.27272727299999999</v>
      </c>
      <c r="AV2634" s="6">
        <v>0</v>
      </c>
      <c r="AW2634" s="198">
        <v>0.38356000000000001</v>
      </c>
      <c r="BO2634" s="198"/>
      <c r="BP2634" s="354">
        <f t="shared" si="247"/>
        <v>0</v>
      </c>
      <c r="BQ2634" s="354">
        <f t="shared" si="248"/>
        <v>0</v>
      </c>
      <c r="BR2634" s="354">
        <f t="shared" si="249"/>
        <v>5392.6618200000003</v>
      </c>
      <c r="CG2634" s="198"/>
      <c r="CH2634">
        <f>(Transest!$J$14/HexExtSoy!$K$4)</f>
        <v>0.20257267294641951</v>
      </c>
      <c r="CI2634">
        <f>(HydroProcOil!$K$14/HexExtSoy!$K$4)</f>
        <v>0.10977777777777777</v>
      </c>
      <c r="CJ2634">
        <f>(StarchFerm!$K$24/StarchFerm!$K$4)</f>
        <v>0.33157302630665886</v>
      </c>
      <c r="CY2634" s="198"/>
      <c r="CZ2634">
        <f>BP2634*CH2634*1000*LCI!$E$93</f>
        <v>0</v>
      </c>
      <c r="DA2634">
        <f>BQ2634*CI2634*1000*(LCI!$E$99)</f>
        <v>0</v>
      </c>
      <c r="DB2634">
        <f>BR2634*CJ2634*1000*(LCI!$E$96)</f>
        <v>48188249.326680638</v>
      </c>
    </row>
    <row r="2635" spans="1:106" x14ac:dyDescent="0.25">
      <c r="A2635" s="197">
        <v>48275</v>
      </c>
      <c r="B2635" s="197" t="s">
        <v>2127</v>
      </c>
      <c r="C2635" s="197" t="s">
        <v>1086</v>
      </c>
      <c r="D2635" s="197">
        <v>-99.737994200000003</v>
      </c>
      <c r="E2635" s="197">
        <v>33.600299999999997</v>
      </c>
      <c r="F2635">
        <v>0</v>
      </c>
      <c r="G2635">
        <f t="shared" si="250"/>
        <v>0</v>
      </c>
      <c r="H2635" s="198">
        <v>0</v>
      </c>
      <c r="Q2635" s="221">
        <f>(Q5720*10000)*TEA!$M$15*10^-6</f>
        <v>53.595689084099995</v>
      </c>
      <c r="R2635" s="221">
        <f>(R5720*10000)*TEA!$O$15*10^-6</f>
        <v>53.595689084099995</v>
      </c>
      <c r="AA2635">
        <f t="shared" si="246"/>
        <v>1</v>
      </c>
      <c r="AB2635" s="197">
        <v>48275</v>
      </c>
      <c r="AC2635" s="197">
        <v>0</v>
      </c>
      <c r="AD2635" s="197">
        <f t="shared" si="251"/>
        <v>0</v>
      </c>
      <c r="AE2635" s="197">
        <v>0</v>
      </c>
      <c r="AJ2635">
        <v>0</v>
      </c>
      <c r="AK2635">
        <v>0</v>
      </c>
      <c r="AU2635" s="198">
        <v>0.27272727299999999</v>
      </c>
      <c r="AV2635" s="6">
        <v>0</v>
      </c>
      <c r="AW2635" s="198">
        <v>0.38356000000000001</v>
      </c>
      <c r="BO2635" s="198"/>
      <c r="BP2635" s="354">
        <f t="shared" si="247"/>
        <v>0</v>
      </c>
      <c r="BQ2635" s="354">
        <f t="shared" si="248"/>
        <v>0</v>
      </c>
      <c r="BR2635" s="354">
        <f t="shared" si="249"/>
        <v>0</v>
      </c>
      <c r="CG2635" s="198"/>
      <c r="CH2635">
        <f>(Transest!$J$14/HexExtSoy!$K$4)</f>
        <v>0.20257267294641951</v>
      </c>
      <c r="CI2635">
        <f>(HydroProcOil!$K$14/HexExtSoy!$K$4)</f>
        <v>0.10977777777777777</v>
      </c>
      <c r="CJ2635">
        <f>(StarchFerm!$K$24/StarchFerm!$K$4)</f>
        <v>0.33157302630665886</v>
      </c>
      <c r="CY2635" s="198"/>
      <c r="CZ2635">
        <f>BP2635*CH2635*1000*LCI!$E$93</f>
        <v>0</v>
      </c>
      <c r="DA2635">
        <f>BQ2635*CI2635*1000*(LCI!$E$99)</f>
        <v>0</v>
      </c>
      <c r="DB2635">
        <f>BR2635*CJ2635*1000*(LCI!$E$96)</f>
        <v>0</v>
      </c>
    </row>
    <row r="2636" spans="1:106" x14ac:dyDescent="0.25">
      <c r="A2636" s="197">
        <v>48277</v>
      </c>
      <c r="B2636" s="197" t="s">
        <v>2127</v>
      </c>
      <c r="C2636" s="197" t="s">
        <v>629</v>
      </c>
      <c r="D2636" s="197">
        <v>-95.5744708</v>
      </c>
      <c r="E2636" s="197">
        <v>33.692320000000002</v>
      </c>
      <c r="F2636">
        <v>2.82</v>
      </c>
      <c r="G2636">
        <f t="shared" si="250"/>
        <v>2.82</v>
      </c>
      <c r="H2636" s="198">
        <v>7.75</v>
      </c>
      <c r="Q2636" s="221">
        <f>(Q5721*10000)*TEA!$M$15*10^-6</f>
        <v>53.65876384349999</v>
      </c>
      <c r="R2636" s="221">
        <f>(R5721*10000)*TEA!$O$15*10^-6</f>
        <v>53.65876384349999</v>
      </c>
      <c r="AA2636">
        <f t="shared" si="246"/>
        <v>1</v>
      </c>
      <c r="AB2636" s="197">
        <v>48277</v>
      </c>
      <c r="AC2636" s="197">
        <v>3864</v>
      </c>
      <c r="AD2636" s="197">
        <f t="shared" si="251"/>
        <v>3864</v>
      </c>
      <c r="AE2636" s="197">
        <v>5854</v>
      </c>
      <c r="AJ2636">
        <v>0</v>
      </c>
      <c r="AK2636">
        <v>0</v>
      </c>
      <c r="AU2636" s="198">
        <v>0.27272727299999999</v>
      </c>
      <c r="AV2636" s="6">
        <v>0</v>
      </c>
      <c r="AW2636" s="198">
        <v>0.38356000000000001</v>
      </c>
      <c r="BO2636" s="198"/>
      <c r="BP2636" s="354">
        <f t="shared" si="247"/>
        <v>2971.7672756990396</v>
      </c>
      <c r="BQ2636" s="354">
        <f t="shared" si="248"/>
        <v>0</v>
      </c>
      <c r="BR2636" s="354">
        <f t="shared" si="249"/>
        <v>17401.541860000001</v>
      </c>
      <c r="CG2636" s="198"/>
      <c r="CH2636">
        <f>(Transest!$J$14/HexExtSoy!$K$4)</f>
        <v>0.20257267294641951</v>
      </c>
      <c r="CI2636">
        <f>(HydroProcOil!$K$14/HexExtSoy!$K$4)</f>
        <v>0.10977777777777777</v>
      </c>
      <c r="CJ2636">
        <f>(StarchFerm!$K$24/StarchFerm!$K$4)</f>
        <v>0.33157302630665886</v>
      </c>
      <c r="CY2636" s="198"/>
      <c r="CZ2636">
        <f>BP2636*CH2636*1000*LCI!$E$93</f>
        <v>22725456.225592773</v>
      </c>
      <c r="DA2636">
        <f>BQ2636*CI2636*1000*(LCI!$E$99)</f>
        <v>0</v>
      </c>
      <c r="DB2636">
        <f>BR2636*CJ2636*1000*(LCI!$E$96)</f>
        <v>155498317.12205344</v>
      </c>
    </row>
    <row r="2637" spans="1:106" x14ac:dyDescent="0.25">
      <c r="A2637" s="197">
        <v>48279</v>
      </c>
      <c r="B2637" s="197" t="s">
        <v>2127</v>
      </c>
      <c r="C2637" s="197" t="s">
        <v>2214</v>
      </c>
      <c r="D2637" s="197">
        <v>-102.337971</v>
      </c>
      <c r="E2637" s="197">
        <v>34.066220000000001</v>
      </c>
      <c r="F2637">
        <v>3.03</v>
      </c>
      <c r="G2637">
        <f t="shared" si="250"/>
        <v>3.03</v>
      </c>
      <c r="H2637" s="198">
        <v>8.57</v>
      </c>
      <c r="Q2637" s="221">
        <f>(Q5722*10000)*TEA!$M$15*10^-6</f>
        <v>51.870427122599992</v>
      </c>
      <c r="R2637" s="221">
        <f>(R5722*10000)*TEA!$O$15*10^-6</f>
        <v>51.870427122599992</v>
      </c>
      <c r="AA2637">
        <f t="shared" si="246"/>
        <v>1</v>
      </c>
      <c r="AB2637" s="197">
        <v>48279</v>
      </c>
      <c r="AC2637" s="197">
        <v>73</v>
      </c>
      <c r="AD2637" s="197">
        <f t="shared" si="251"/>
        <v>73</v>
      </c>
      <c r="AE2637" s="197">
        <v>14182</v>
      </c>
      <c r="AJ2637">
        <v>0</v>
      </c>
      <c r="AK2637">
        <v>0</v>
      </c>
      <c r="AU2637" s="198">
        <v>0.27272727299999999</v>
      </c>
      <c r="AV2637" s="6">
        <v>0</v>
      </c>
      <c r="AW2637" s="198">
        <v>0.38356000000000001</v>
      </c>
      <c r="BO2637" s="198"/>
      <c r="BP2637" s="354">
        <f t="shared" si="247"/>
        <v>60.324545514869996</v>
      </c>
      <c r="BQ2637" s="354">
        <f t="shared" si="248"/>
        <v>0</v>
      </c>
      <c r="BR2637" s="354">
        <f t="shared" si="249"/>
        <v>46617.782674400005</v>
      </c>
      <c r="CG2637" s="198"/>
      <c r="CH2637">
        <f>(Transest!$J$14/HexExtSoy!$K$4)</f>
        <v>0.20257267294641951</v>
      </c>
      <c r="CI2637">
        <f>(HydroProcOil!$K$14/HexExtSoy!$K$4)</f>
        <v>0.10977777777777777</v>
      </c>
      <c r="CJ2637">
        <f>(StarchFerm!$K$24/StarchFerm!$K$4)</f>
        <v>0.33157302630665886</v>
      </c>
      <c r="CY2637" s="198"/>
      <c r="CZ2637">
        <f>BP2637*CH2637*1000*LCI!$E$93</f>
        <v>461308.94220324967</v>
      </c>
      <c r="DA2637">
        <f>BQ2637*CI2637*1000*(LCI!$E$99)</f>
        <v>0</v>
      </c>
      <c r="DB2637">
        <f>BR2637*CJ2637*1000*(LCI!$E$96)</f>
        <v>416571520.62448448</v>
      </c>
    </row>
    <row r="2638" spans="1:106" x14ac:dyDescent="0.25">
      <c r="A2638" s="197">
        <v>48281</v>
      </c>
      <c r="B2638" s="197" t="s">
        <v>2127</v>
      </c>
      <c r="C2638" s="197" t="s">
        <v>2215</v>
      </c>
      <c r="D2638" s="197">
        <v>-98.247014399999998</v>
      </c>
      <c r="E2638" s="197">
        <v>31.19293</v>
      </c>
      <c r="F2638">
        <v>0</v>
      </c>
      <c r="G2638">
        <f t="shared" si="250"/>
        <v>0</v>
      </c>
      <c r="H2638" s="198">
        <v>0</v>
      </c>
      <c r="Q2638" s="221">
        <f>(Q5723*10000)*TEA!$M$15*10^-6</f>
        <v>57.229424322749992</v>
      </c>
      <c r="R2638" s="221">
        <f>(R5723*10000)*TEA!$O$15*10^-6</f>
        <v>57.229424322749992</v>
      </c>
      <c r="AA2638">
        <f t="shared" si="246"/>
        <v>1</v>
      </c>
      <c r="AB2638" s="197">
        <v>48281</v>
      </c>
      <c r="AC2638" s="197">
        <v>0</v>
      </c>
      <c r="AD2638" s="197">
        <f t="shared" si="251"/>
        <v>0</v>
      </c>
      <c r="AE2638" s="197">
        <v>0</v>
      </c>
      <c r="AJ2638">
        <v>0</v>
      </c>
      <c r="AK2638">
        <v>0</v>
      </c>
      <c r="AU2638" s="198">
        <v>0.27272727299999999</v>
      </c>
      <c r="AV2638" s="6">
        <v>0</v>
      </c>
      <c r="AW2638" s="198">
        <v>0.38356000000000001</v>
      </c>
      <c r="BO2638" s="198"/>
      <c r="BP2638" s="354">
        <f t="shared" si="247"/>
        <v>0</v>
      </c>
      <c r="BQ2638" s="354">
        <f t="shared" si="248"/>
        <v>0</v>
      </c>
      <c r="BR2638" s="354">
        <f t="shared" si="249"/>
        <v>0</v>
      </c>
      <c r="CG2638" s="198"/>
      <c r="CH2638">
        <f>(Transest!$J$14/HexExtSoy!$K$4)</f>
        <v>0.20257267294641951</v>
      </c>
      <c r="CI2638">
        <f>(HydroProcOil!$K$14/HexExtSoy!$K$4)</f>
        <v>0.10977777777777777</v>
      </c>
      <c r="CJ2638">
        <f>(StarchFerm!$K$24/StarchFerm!$K$4)</f>
        <v>0.33157302630665886</v>
      </c>
      <c r="CY2638" s="198"/>
      <c r="CZ2638">
        <f>BP2638*CH2638*1000*LCI!$E$93</f>
        <v>0</v>
      </c>
      <c r="DA2638">
        <f>BQ2638*CI2638*1000*(LCI!$E$99)</f>
        <v>0</v>
      </c>
      <c r="DB2638">
        <f>BR2638*CJ2638*1000*(LCI!$E$96)</f>
        <v>0</v>
      </c>
    </row>
    <row r="2639" spans="1:106" x14ac:dyDescent="0.25">
      <c r="A2639" s="197">
        <v>48283</v>
      </c>
      <c r="B2639" s="197" t="s">
        <v>2127</v>
      </c>
      <c r="C2639" s="197" t="s">
        <v>2216</v>
      </c>
      <c r="D2639" s="197">
        <v>-99.110720700000002</v>
      </c>
      <c r="E2639" s="197">
        <v>28.346609999999998</v>
      </c>
      <c r="F2639">
        <v>0</v>
      </c>
      <c r="G2639">
        <f t="shared" si="250"/>
        <v>0</v>
      </c>
      <c r="H2639" s="198">
        <v>0</v>
      </c>
      <c r="Q2639" s="221">
        <f>(Q5724*10000)*TEA!$M$15*10^-6</f>
        <v>59.754564632699996</v>
      </c>
      <c r="R2639" s="221">
        <f>(R5724*10000)*TEA!$O$15*10^-6</f>
        <v>59.754564632699996</v>
      </c>
      <c r="AA2639">
        <f t="shared" si="246"/>
        <v>1</v>
      </c>
      <c r="AB2639" s="197">
        <v>48283</v>
      </c>
      <c r="AC2639" s="197">
        <v>0</v>
      </c>
      <c r="AD2639" s="197">
        <f t="shared" si="251"/>
        <v>0</v>
      </c>
      <c r="AE2639" s="197">
        <v>0</v>
      </c>
      <c r="AJ2639">
        <v>0</v>
      </c>
      <c r="AK2639">
        <v>0</v>
      </c>
      <c r="AU2639" s="198">
        <v>0.27272727299999999</v>
      </c>
      <c r="AV2639" s="6">
        <v>0</v>
      </c>
      <c r="AW2639" s="198">
        <v>0.38356000000000001</v>
      </c>
      <c r="BO2639" s="198"/>
      <c r="BP2639" s="354">
        <f t="shared" si="247"/>
        <v>0</v>
      </c>
      <c r="BQ2639" s="354">
        <f t="shared" si="248"/>
        <v>0</v>
      </c>
      <c r="BR2639" s="354">
        <f t="shared" si="249"/>
        <v>0</v>
      </c>
      <c r="CG2639" s="198"/>
      <c r="CH2639">
        <f>(Transest!$J$14/HexExtSoy!$K$4)</f>
        <v>0.20257267294641951</v>
      </c>
      <c r="CI2639">
        <f>(HydroProcOil!$K$14/HexExtSoy!$K$4)</f>
        <v>0.10977777777777777</v>
      </c>
      <c r="CJ2639">
        <f>(StarchFerm!$K$24/StarchFerm!$K$4)</f>
        <v>0.33157302630665886</v>
      </c>
      <c r="CY2639" s="198"/>
      <c r="CZ2639">
        <f>BP2639*CH2639*1000*LCI!$E$93</f>
        <v>0</v>
      </c>
      <c r="DA2639">
        <f>BQ2639*CI2639*1000*(LCI!$E$99)</f>
        <v>0</v>
      </c>
      <c r="DB2639">
        <f>BR2639*CJ2639*1000*(LCI!$E$96)</f>
        <v>0</v>
      </c>
    </row>
    <row r="2640" spans="1:106" x14ac:dyDescent="0.25">
      <c r="A2640" s="197">
        <v>48285</v>
      </c>
      <c r="B2640" s="197" t="s">
        <v>2127</v>
      </c>
      <c r="C2640" s="197" t="s">
        <v>2217</v>
      </c>
      <c r="D2640" s="197">
        <v>-96.937363700000006</v>
      </c>
      <c r="E2640" s="197">
        <v>29.37481</v>
      </c>
      <c r="F2640">
        <v>0</v>
      </c>
      <c r="G2640">
        <f t="shared" si="250"/>
        <v>0</v>
      </c>
      <c r="H2640" s="198">
        <v>4.2300000000000004</v>
      </c>
      <c r="Q2640" s="221">
        <f>(Q5725*10000)*TEA!$M$15*10^-6</f>
        <v>61.131158205300004</v>
      </c>
      <c r="R2640" s="221">
        <f>(R5725*10000)*TEA!$O$15*10^-6</f>
        <v>61.131158205300004</v>
      </c>
      <c r="AA2640">
        <f t="shared" si="246"/>
        <v>1</v>
      </c>
      <c r="AB2640" s="197">
        <v>48285</v>
      </c>
      <c r="AC2640" s="197">
        <v>0</v>
      </c>
      <c r="AD2640" s="197">
        <f t="shared" si="251"/>
        <v>0</v>
      </c>
      <c r="AE2640" s="197">
        <v>1274</v>
      </c>
      <c r="AJ2640">
        <v>0</v>
      </c>
      <c r="AK2640">
        <v>0</v>
      </c>
      <c r="AU2640" s="198">
        <v>0.27272727299999999</v>
      </c>
      <c r="AV2640" s="6">
        <v>0</v>
      </c>
      <c r="AW2640" s="198">
        <v>0.38356000000000001</v>
      </c>
      <c r="BO2640" s="198"/>
      <c r="BP2640" s="354">
        <f t="shared" si="247"/>
        <v>0</v>
      </c>
      <c r="BQ2640" s="354">
        <f t="shared" si="248"/>
        <v>0</v>
      </c>
      <c r="BR2640" s="354">
        <f t="shared" si="249"/>
        <v>2067.0125112000001</v>
      </c>
      <c r="CG2640" s="198"/>
      <c r="CH2640">
        <f>(Transest!$J$14/HexExtSoy!$K$4)</f>
        <v>0.20257267294641951</v>
      </c>
      <c r="CI2640">
        <f>(HydroProcOil!$K$14/HexExtSoy!$K$4)</f>
        <v>0.10977777777777777</v>
      </c>
      <c r="CJ2640">
        <f>(StarchFerm!$K$24/StarchFerm!$K$4)</f>
        <v>0.33157302630665886</v>
      </c>
      <c r="CY2640" s="198"/>
      <c r="CZ2640">
        <f>BP2640*CH2640*1000*LCI!$E$93</f>
        <v>0</v>
      </c>
      <c r="DA2640">
        <f>BQ2640*CI2640*1000*(LCI!$E$99)</f>
        <v>0</v>
      </c>
      <c r="DB2640">
        <f>BR2640*CJ2640*1000*(LCI!$E$96)</f>
        <v>18470602.75162477</v>
      </c>
    </row>
    <row r="2641" spans="1:106" x14ac:dyDescent="0.25">
      <c r="A2641" s="197">
        <v>48287</v>
      </c>
      <c r="B2641" s="197" t="s">
        <v>2127</v>
      </c>
      <c r="C2641" s="197" t="s">
        <v>632</v>
      </c>
      <c r="D2641" s="197">
        <v>-96.976191099999994</v>
      </c>
      <c r="E2641" s="197">
        <v>30.31213</v>
      </c>
      <c r="F2641">
        <v>0</v>
      </c>
      <c r="G2641">
        <f t="shared" si="250"/>
        <v>0</v>
      </c>
      <c r="H2641" s="198">
        <v>6.56</v>
      </c>
      <c r="Q2641" s="221">
        <f>(Q5726*10000)*TEA!$M$15*10^-6</f>
        <v>59.43031913475</v>
      </c>
      <c r="R2641" s="221">
        <f>(R5726*10000)*TEA!$O$15*10^-6</f>
        <v>59.43031913475</v>
      </c>
      <c r="AA2641">
        <f t="shared" si="246"/>
        <v>1</v>
      </c>
      <c r="AB2641" s="197">
        <v>48287</v>
      </c>
      <c r="AC2641" s="197">
        <v>0</v>
      </c>
      <c r="AD2641" s="197">
        <f t="shared" si="251"/>
        <v>0</v>
      </c>
      <c r="AE2641" s="197">
        <v>144</v>
      </c>
      <c r="AJ2641">
        <v>0</v>
      </c>
      <c r="AK2641">
        <v>0</v>
      </c>
      <c r="AU2641" s="198">
        <v>0.27272727299999999</v>
      </c>
      <c r="AV2641" s="6">
        <v>0</v>
      </c>
      <c r="AW2641" s="198">
        <v>0.38356000000000001</v>
      </c>
      <c r="BO2641" s="198"/>
      <c r="BP2641" s="354">
        <f t="shared" si="247"/>
        <v>0</v>
      </c>
      <c r="BQ2641" s="354">
        <f t="shared" si="248"/>
        <v>0</v>
      </c>
      <c r="BR2641" s="354">
        <f t="shared" si="249"/>
        <v>362.32611839999998</v>
      </c>
      <c r="CG2641" s="198"/>
      <c r="CH2641">
        <f>(Transest!$J$14/HexExtSoy!$K$4)</f>
        <v>0.20257267294641951</v>
      </c>
      <c r="CI2641">
        <f>(HydroProcOil!$K$14/HexExtSoy!$K$4)</f>
        <v>0.10977777777777777</v>
      </c>
      <c r="CJ2641">
        <f>(StarchFerm!$K$24/StarchFerm!$K$4)</f>
        <v>0.33157302630665886</v>
      </c>
      <c r="CY2641" s="198"/>
      <c r="CZ2641">
        <f>BP2641*CH2641*1000*LCI!$E$93</f>
        <v>0</v>
      </c>
      <c r="DA2641">
        <f>BQ2641*CI2641*1000*(LCI!$E$99)</f>
        <v>0</v>
      </c>
      <c r="DB2641">
        <f>BR2641*CJ2641*1000*(LCI!$E$96)</f>
        <v>3237707.4464920936</v>
      </c>
    </row>
    <row r="2642" spans="1:106" x14ac:dyDescent="0.25">
      <c r="A2642" s="197">
        <v>48289</v>
      </c>
      <c r="B2642" s="197" t="s">
        <v>2127</v>
      </c>
      <c r="C2642" s="197" t="s">
        <v>887</v>
      </c>
      <c r="D2642" s="197">
        <v>-96.010004300000006</v>
      </c>
      <c r="E2642" s="197">
        <v>31.31015</v>
      </c>
      <c r="F2642">
        <v>0</v>
      </c>
      <c r="G2642">
        <f t="shared" si="250"/>
        <v>0</v>
      </c>
      <c r="H2642" s="198">
        <v>0</v>
      </c>
      <c r="Q2642" s="221">
        <f>(Q5727*10000)*TEA!$M$15*10^-6</f>
        <v>58.035742880849995</v>
      </c>
      <c r="R2642" s="221">
        <f>(R5727*10000)*TEA!$O$15*10^-6</f>
        <v>58.035742880849995</v>
      </c>
      <c r="AA2642">
        <f t="shared" si="246"/>
        <v>1</v>
      </c>
      <c r="AB2642" s="197">
        <v>48289</v>
      </c>
      <c r="AC2642" s="197">
        <v>0</v>
      </c>
      <c r="AD2642" s="197">
        <f t="shared" si="251"/>
        <v>0</v>
      </c>
      <c r="AE2642" s="197">
        <v>0</v>
      </c>
      <c r="AJ2642">
        <v>0</v>
      </c>
      <c r="AK2642">
        <v>0</v>
      </c>
      <c r="AU2642" s="198">
        <v>0.27272727299999999</v>
      </c>
      <c r="AV2642" s="6">
        <v>0</v>
      </c>
      <c r="AW2642" s="198">
        <v>0.38356000000000001</v>
      </c>
      <c r="BO2642" s="198"/>
      <c r="BP2642" s="354">
        <f t="shared" si="247"/>
        <v>0</v>
      </c>
      <c r="BQ2642" s="354">
        <f t="shared" si="248"/>
        <v>0</v>
      </c>
      <c r="BR2642" s="354">
        <f t="shared" si="249"/>
        <v>0</v>
      </c>
      <c r="CG2642" s="198"/>
      <c r="CH2642">
        <f>(Transest!$J$14/HexExtSoy!$K$4)</f>
        <v>0.20257267294641951</v>
      </c>
      <c r="CI2642">
        <f>(HydroProcOil!$K$14/HexExtSoy!$K$4)</f>
        <v>0.10977777777777777</v>
      </c>
      <c r="CJ2642">
        <f>(StarchFerm!$K$24/StarchFerm!$K$4)</f>
        <v>0.33157302630665886</v>
      </c>
      <c r="CY2642" s="198"/>
      <c r="CZ2642">
        <f>BP2642*CH2642*1000*LCI!$E$93</f>
        <v>0</v>
      </c>
      <c r="DA2642">
        <f>BQ2642*CI2642*1000*(LCI!$E$99)</f>
        <v>0</v>
      </c>
      <c r="DB2642">
        <f>BR2642*CJ2642*1000*(LCI!$E$96)</f>
        <v>0</v>
      </c>
    </row>
    <row r="2643" spans="1:106" x14ac:dyDescent="0.25">
      <c r="A2643" s="197">
        <v>48291</v>
      </c>
      <c r="B2643" s="197" t="s">
        <v>2127</v>
      </c>
      <c r="C2643" s="197" t="s">
        <v>889</v>
      </c>
      <c r="D2643" s="197">
        <v>-94.813887199999996</v>
      </c>
      <c r="E2643" s="197">
        <v>30.159130000000001</v>
      </c>
      <c r="F2643">
        <v>2.14</v>
      </c>
      <c r="G2643">
        <f t="shared" si="250"/>
        <v>2.14</v>
      </c>
      <c r="H2643" s="198">
        <v>0</v>
      </c>
      <c r="Q2643" s="221">
        <f>(Q5728*10000)*TEA!$M$15*10^-6</f>
        <v>62.133182116650005</v>
      </c>
      <c r="R2643" s="221">
        <f>(R5728*10000)*TEA!$O$15*10^-6</f>
        <v>62.133182116650005</v>
      </c>
      <c r="AA2643">
        <f t="shared" si="246"/>
        <v>1</v>
      </c>
      <c r="AB2643" s="197">
        <v>48291</v>
      </c>
      <c r="AC2643" s="197">
        <v>3031</v>
      </c>
      <c r="AD2643" s="197">
        <f t="shared" si="251"/>
        <v>3031</v>
      </c>
      <c r="AE2643" s="197">
        <v>0</v>
      </c>
      <c r="AJ2643">
        <v>0</v>
      </c>
      <c r="AK2643">
        <v>0</v>
      </c>
      <c r="AU2643" s="198">
        <v>0.27272727299999999</v>
      </c>
      <c r="AV2643" s="6">
        <v>0</v>
      </c>
      <c r="AW2643" s="198">
        <v>0.38356000000000001</v>
      </c>
      <c r="BO2643" s="198"/>
      <c r="BP2643" s="354">
        <f t="shared" si="247"/>
        <v>1769.0018199508199</v>
      </c>
      <c r="BQ2643" s="354">
        <f t="shared" si="248"/>
        <v>0</v>
      </c>
      <c r="BR2643" s="354">
        <f t="shared" si="249"/>
        <v>0</v>
      </c>
      <c r="CG2643" s="198"/>
      <c r="CH2643">
        <f>(Transest!$J$14/HexExtSoy!$K$4)</f>
        <v>0.20257267294641951</v>
      </c>
      <c r="CI2643">
        <f>(HydroProcOil!$K$14/HexExtSoy!$K$4)</f>
        <v>0.10977777777777777</v>
      </c>
      <c r="CJ2643">
        <f>(StarchFerm!$K$24/StarchFerm!$K$4)</f>
        <v>0.33157302630665886</v>
      </c>
      <c r="CY2643" s="198"/>
      <c r="CZ2643">
        <f>BP2643*CH2643*1000*LCI!$E$93</f>
        <v>13527766.373573069</v>
      </c>
      <c r="DA2643">
        <f>BQ2643*CI2643*1000*(LCI!$E$99)</f>
        <v>0</v>
      </c>
      <c r="DB2643">
        <f>BR2643*CJ2643*1000*(LCI!$E$96)</f>
        <v>0</v>
      </c>
    </row>
    <row r="2644" spans="1:106" x14ac:dyDescent="0.25">
      <c r="A2644" s="197">
        <v>48293</v>
      </c>
      <c r="B2644" s="197" t="s">
        <v>2127</v>
      </c>
      <c r="C2644" s="197" t="s">
        <v>633</v>
      </c>
      <c r="D2644" s="197">
        <v>-96.579057800000001</v>
      </c>
      <c r="E2644" s="197">
        <v>31.54984</v>
      </c>
      <c r="F2644">
        <v>0</v>
      </c>
      <c r="G2644">
        <f t="shared" si="250"/>
        <v>0</v>
      </c>
      <c r="H2644" s="198">
        <v>6.39</v>
      </c>
      <c r="Q2644" s="221">
        <f>(Q5729*10000)*TEA!$M$15*10^-6</f>
        <v>57.068647487550002</v>
      </c>
      <c r="R2644" s="221">
        <f>(R5729*10000)*TEA!$O$15*10^-6</f>
        <v>57.068647487550002</v>
      </c>
      <c r="AA2644">
        <f t="shared" si="246"/>
        <v>1</v>
      </c>
      <c r="AB2644" s="197">
        <v>48293</v>
      </c>
      <c r="AC2644" s="197">
        <v>0</v>
      </c>
      <c r="AD2644" s="197">
        <f t="shared" si="251"/>
        <v>0</v>
      </c>
      <c r="AE2644" s="197">
        <v>2879</v>
      </c>
      <c r="AJ2644">
        <v>0</v>
      </c>
      <c r="AK2644">
        <v>0</v>
      </c>
      <c r="AU2644" s="198">
        <v>0.27272727299999999</v>
      </c>
      <c r="AV2644" s="6">
        <v>0</v>
      </c>
      <c r="AW2644" s="198">
        <v>0.38356000000000001</v>
      </c>
      <c r="BO2644" s="198"/>
      <c r="BP2644" s="354">
        <f t="shared" si="247"/>
        <v>0</v>
      </c>
      <c r="BQ2644" s="354">
        <f t="shared" si="248"/>
        <v>0</v>
      </c>
      <c r="BR2644" s="354">
        <f t="shared" si="249"/>
        <v>7056.2804435999997</v>
      </c>
      <c r="CG2644" s="198"/>
      <c r="CH2644">
        <f>(Transest!$J$14/HexExtSoy!$K$4)</f>
        <v>0.20257267294641951</v>
      </c>
      <c r="CI2644">
        <f>(HydroProcOil!$K$14/HexExtSoy!$K$4)</f>
        <v>0.10977777777777777</v>
      </c>
      <c r="CJ2644">
        <f>(StarchFerm!$K$24/StarchFerm!$K$4)</f>
        <v>0.33157302630665886</v>
      </c>
      <c r="CY2644" s="198"/>
      <c r="CZ2644">
        <f>BP2644*CH2644*1000*LCI!$E$93</f>
        <v>0</v>
      </c>
      <c r="DA2644">
        <f>BQ2644*CI2644*1000*(LCI!$E$99)</f>
        <v>0</v>
      </c>
      <c r="DB2644">
        <f>BR2644*CJ2644*1000*(LCI!$E$96)</f>
        <v>63054167.438071877</v>
      </c>
    </row>
    <row r="2645" spans="1:106" x14ac:dyDescent="0.25">
      <c r="A2645" s="197">
        <v>48295</v>
      </c>
      <c r="B2645" s="197" t="s">
        <v>2127</v>
      </c>
      <c r="C2645" s="197" t="s">
        <v>2218</v>
      </c>
      <c r="D2645" s="197">
        <v>-100.273342</v>
      </c>
      <c r="E2645" s="197">
        <v>36.268230000000003</v>
      </c>
      <c r="F2645">
        <v>0</v>
      </c>
      <c r="G2645">
        <f t="shared" si="250"/>
        <v>0</v>
      </c>
      <c r="H2645" s="198">
        <v>14.21</v>
      </c>
      <c r="Q2645" s="221">
        <f>(Q5730*10000)*TEA!$M$15*10^-6</f>
        <v>47.873907028799991</v>
      </c>
      <c r="R2645" s="221">
        <f>(R5730*10000)*TEA!$O$15*10^-6</f>
        <v>47.873907028799991</v>
      </c>
      <c r="AA2645">
        <f t="shared" si="246"/>
        <v>1</v>
      </c>
      <c r="AB2645" s="197">
        <v>48295</v>
      </c>
      <c r="AC2645" s="197">
        <v>0</v>
      </c>
      <c r="AD2645" s="197">
        <f t="shared" si="251"/>
        <v>0</v>
      </c>
      <c r="AE2645" s="197">
        <v>4136</v>
      </c>
      <c r="AJ2645">
        <v>0</v>
      </c>
      <c r="AK2645">
        <v>0</v>
      </c>
      <c r="AU2645" s="198">
        <v>0.27272727299999999</v>
      </c>
      <c r="AV2645" s="6">
        <v>0</v>
      </c>
      <c r="AW2645" s="198">
        <v>0.38356000000000001</v>
      </c>
      <c r="BO2645" s="198"/>
      <c r="BP2645" s="354">
        <f t="shared" si="247"/>
        <v>0</v>
      </c>
      <c r="BQ2645" s="354">
        <f t="shared" si="248"/>
        <v>0</v>
      </c>
      <c r="BR2645" s="354">
        <f t="shared" si="249"/>
        <v>22542.803113600003</v>
      </c>
      <c r="CG2645" s="198"/>
      <c r="CH2645">
        <f>(Transest!$J$14/HexExtSoy!$K$4)</f>
        <v>0.20257267294641951</v>
      </c>
      <c r="CI2645">
        <f>(HydroProcOil!$K$14/HexExtSoy!$K$4)</f>
        <v>0.10977777777777777</v>
      </c>
      <c r="CJ2645">
        <f>(StarchFerm!$K$24/StarchFerm!$K$4)</f>
        <v>0.33157302630665886</v>
      </c>
      <c r="CY2645" s="198"/>
      <c r="CZ2645">
        <f>BP2645*CH2645*1000*LCI!$E$93</f>
        <v>0</v>
      </c>
      <c r="DA2645">
        <f>BQ2645*CI2645*1000*(LCI!$E$99)</f>
        <v>0</v>
      </c>
      <c r="DB2645">
        <f>BR2645*CJ2645*1000*(LCI!$E$96)</f>
        <v>201440077.87242058</v>
      </c>
    </row>
    <row r="2646" spans="1:106" x14ac:dyDescent="0.25">
      <c r="A2646" s="197">
        <v>48297</v>
      </c>
      <c r="B2646" s="197" t="s">
        <v>2127</v>
      </c>
      <c r="C2646" s="197" t="s">
        <v>2219</v>
      </c>
      <c r="D2646" s="197">
        <v>-98.128557900000004</v>
      </c>
      <c r="E2646" s="197">
        <v>28.34938</v>
      </c>
      <c r="F2646">
        <v>0</v>
      </c>
      <c r="G2646">
        <f t="shared" si="250"/>
        <v>0</v>
      </c>
      <c r="H2646" s="198">
        <v>3.98</v>
      </c>
      <c r="Q2646" s="221">
        <f>(Q5731*10000)*TEA!$M$15*10^-6</f>
        <v>60.580828692449998</v>
      </c>
      <c r="R2646" s="221">
        <f>(R5731*10000)*TEA!$O$15*10^-6</f>
        <v>60.580828692449998</v>
      </c>
      <c r="AA2646">
        <f t="shared" si="246"/>
        <v>1</v>
      </c>
      <c r="AB2646" s="197">
        <v>48297</v>
      </c>
      <c r="AC2646" s="197">
        <v>0</v>
      </c>
      <c r="AD2646" s="197">
        <f t="shared" si="251"/>
        <v>0</v>
      </c>
      <c r="AE2646" s="197">
        <v>1908</v>
      </c>
      <c r="AJ2646">
        <v>0</v>
      </c>
      <c r="AK2646">
        <v>0</v>
      </c>
      <c r="AU2646" s="198">
        <v>0.27272727299999999</v>
      </c>
      <c r="AV2646" s="6">
        <v>0</v>
      </c>
      <c r="AW2646" s="198">
        <v>0.38356000000000001</v>
      </c>
      <c r="BO2646" s="198"/>
      <c r="BP2646" s="354">
        <f t="shared" si="247"/>
        <v>0</v>
      </c>
      <c r="BQ2646" s="354">
        <f t="shared" si="248"/>
        <v>0</v>
      </c>
      <c r="BR2646" s="354">
        <f t="shared" si="249"/>
        <v>2912.6932704000001</v>
      </c>
      <c r="CG2646" s="198"/>
      <c r="CH2646">
        <f>(Transest!$J$14/HexExtSoy!$K$4)</f>
        <v>0.20257267294641951</v>
      </c>
      <c r="CI2646">
        <f>(HydroProcOil!$K$14/HexExtSoy!$K$4)</f>
        <v>0.10977777777777777</v>
      </c>
      <c r="CJ2646">
        <f>(StarchFerm!$K$24/StarchFerm!$K$4)</f>
        <v>0.33157302630665886</v>
      </c>
      <c r="CY2646" s="198"/>
      <c r="CZ2646">
        <f>BP2646*CH2646*1000*LCI!$E$93</f>
        <v>0</v>
      </c>
      <c r="DA2646">
        <f>BQ2646*CI2646*1000*(LCI!$E$99)</f>
        <v>0</v>
      </c>
      <c r="DB2646">
        <f>BR2646*CJ2646*1000*(LCI!$E$96)</f>
        <v>26027515.577859841</v>
      </c>
    </row>
    <row r="2647" spans="1:106" x14ac:dyDescent="0.25">
      <c r="A2647" s="197">
        <v>48299</v>
      </c>
      <c r="B2647" s="197" t="s">
        <v>2127</v>
      </c>
      <c r="C2647" s="197" t="s">
        <v>2220</v>
      </c>
      <c r="D2647" s="197">
        <v>-98.689973899999998</v>
      </c>
      <c r="E2647" s="197">
        <v>30.700589999999998</v>
      </c>
      <c r="F2647">
        <v>0</v>
      </c>
      <c r="G2647">
        <f t="shared" si="250"/>
        <v>0</v>
      </c>
      <c r="H2647" s="198">
        <v>0</v>
      </c>
      <c r="Q2647" s="221">
        <f>(Q5732*10000)*TEA!$M$15*10^-6</f>
        <v>57.919632683399996</v>
      </c>
      <c r="R2647" s="221">
        <f>(R5732*10000)*TEA!$O$15*10^-6</f>
        <v>57.919632683399996</v>
      </c>
      <c r="AA2647">
        <f t="shared" si="246"/>
        <v>1</v>
      </c>
      <c r="AB2647" s="197">
        <v>48299</v>
      </c>
      <c r="AC2647" s="197">
        <v>0</v>
      </c>
      <c r="AD2647" s="197">
        <f t="shared" si="251"/>
        <v>0</v>
      </c>
      <c r="AE2647" s="197">
        <v>0</v>
      </c>
      <c r="AJ2647">
        <v>0</v>
      </c>
      <c r="AK2647">
        <v>0</v>
      </c>
      <c r="AU2647" s="198">
        <v>0.27272727299999999</v>
      </c>
      <c r="AV2647" s="6">
        <v>0</v>
      </c>
      <c r="AW2647" s="198">
        <v>0.38356000000000001</v>
      </c>
      <c r="BO2647" s="198"/>
      <c r="BP2647" s="354">
        <f t="shared" si="247"/>
        <v>0</v>
      </c>
      <c r="BQ2647" s="354">
        <f t="shared" si="248"/>
        <v>0</v>
      </c>
      <c r="BR2647" s="354">
        <f t="shared" si="249"/>
        <v>0</v>
      </c>
      <c r="CG2647" s="198"/>
      <c r="CH2647">
        <f>(Transest!$J$14/HexExtSoy!$K$4)</f>
        <v>0.20257267294641951</v>
      </c>
      <c r="CI2647">
        <f>(HydroProcOil!$K$14/HexExtSoy!$K$4)</f>
        <v>0.10977777777777777</v>
      </c>
      <c r="CJ2647">
        <f>(StarchFerm!$K$24/StarchFerm!$K$4)</f>
        <v>0.33157302630665886</v>
      </c>
      <c r="CY2647" s="198"/>
      <c r="CZ2647">
        <f>BP2647*CH2647*1000*LCI!$E$93</f>
        <v>0</v>
      </c>
      <c r="DA2647">
        <f>BQ2647*CI2647*1000*(LCI!$E$99)</f>
        <v>0</v>
      </c>
      <c r="DB2647">
        <f>BR2647*CJ2647*1000*(LCI!$E$96)</f>
        <v>0</v>
      </c>
    </row>
    <row r="2648" spans="1:106" x14ac:dyDescent="0.25">
      <c r="A2648" s="197">
        <v>48301</v>
      </c>
      <c r="B2648" s="197" t="s">
        <v>2127</v>
      </c>
      <c r="C2648" s="197" t="s">
        <v>2221</v>
      </c>
      <c r="D2648" s="197">
        <v>-103.59324700000001</v>
      </c>
      <c r="E2648" s="197">
        <v>31.84891</v>
      </c>
      <c r="F2648">
        <v>0</v>
      </c>
      <c r="G2648">
        <f t="shared" si="250"/>
        <v>0</v>
      </c>
      <c r="H2648" s="198">
        <v>0</v>
      </c>
      <c r="Q2648" s="221">
        <f>(Q5733*10000)*TEA!$M$15*10^-6</f>
        <v>55.377548507699991</v>
      </c>
      <c r="R2648" s="221">
        <f>(R5733*10000)*TEA!$O$15*10^-6</f>
        <v>55.377548507699991</v>
      </c>
      <c r="AA2648">
        <f t="shared" si="246"/>
        <v>1</v>
      </c>
      <c r="AB2648" s="197">
        <v>48301</v>
      </c>
      <c r="AC2648" s="197">
        <v>0</v>
      </c>
      <c r="AD2648" s="197">
        <f t="shared" si="251"/>
        <v>0</v>
      </c>
      <c r="AE2648" s="197">
        <v>0</v>
      </c>
      <c r="AJ2648">
        <v>0</v>
      </c>
      <c r="AK2648">
        <v>0</v>
      </c>
      <c r="AU2648" s="198">
        <v>0.27272727299999999</v>
      </c>
      <c r="AV2648" s="6">
        <v>0</v>
      </c>
      <c r="AW2648" s="198">
        <v>0.38356000000000001</v>
      </c>
      <c r="BO2648" s="198"/>
      <c r="BP2648" s="354">
        <f t="shared" si="247"/>
        <v>0</v>
      </c>
      <c r="BQ2648" s="354">
        <f t="shared" si="248"/>
        <v>0</v>
      </c>
      <c r="BR2648" s="354">
        <f t="shared" si="249"/>
        <v>0</v>
      </c>
      <c r="CG2648" s="198"/>
      <c r="CH2648">
        <f>(Transest!$J$14/HexExtSoy!$K$4)</f>
        <v>0.20257267294641951</v>
      </c>
      <c r="CI2648">
        <f>(HydroProcOil!$K$14/HexExtSoy!$K$4)</f>
        <v>0.10977777777777777</v>
      </c>
      <c r="CJ2648">
        <f>(StarchFerm!$K$24/StarchFerm!$K$4)</f>
        <v>0.33157302630665886</v>
      </c>
      <c r="CY2648" s="198"/>
      <c r="CZ2648">
        <f>BP2648*CH2648*1000*LCI!$E$93</f>
        <v>0</v>
      </c>
      <c r="DA2648">
        <f>BQ2648*CI2648*1000*(LCI!$E$99)</f>
        <v>0</v>
      </c>
      <c r="DB2648">
        <f>BR2648*CJ2648*1000*(LCI!$E$96)</f>
        <v>0</v>
      </c>
    </row>
    <row r="2649" spans="1:106" x14ac:dyDescent="0.25">
      <c r="A2649" s="197">
        <v>48303</v>
      </c>
      <c r="B2649" s="197" t="s">
        <v>2127</v>
      </c>
      <c r="C2649" s="197" t="s">
        <v>2222</v>
      </c>
      <c r="D2649" s="197">
        <v>-101.802599</v>
      </c>
      <c r="E2649" s="197">
        <v>33.610300000000002</v>
      </c>
      <c r="F2649">
        <v>0</v>
      </c>
      <c r="G2649">
        <f t="shared" si="250"/>
        <v>0</v>
      </c>
      <c r="H2649" s="198">
        <v>4.6500000000000004</v>
      </c>
      <c r="Q2649" s="221">
        <f>(Q5734*10000)*TEA!$M$15*10^-6</f>
        <v>52.849265241149986</v>
      </c>
      <c r="R2649" s="221">
        <f>(R5734*10000)*TEA!$O$15*10^-6</f>
        <v>52.849265241149986</v>
      </c>
      <c r="AA2649">
        <f t="shared" si="246"/>
        <v>1</v>
      </c>
      <c r="AB2649" s="197">
        <v>48303</v>
      </c>
      <c r="AC2649" s="197">
        <v>0</v>
      </c>
      <c r="AD2649" s="197">
        <f t="shared" si="251"/>
        <v>0</v>
      </c>
      <c r="AE2649" s="197">
        <v>7279</v>
      </c>
      <c r="AJ2649">
        <v>0</v>
      </c>
      <c r="AK2649">
        <v>0</v>
      </c>
      <c r="AU2649" s="198">
        <v>0.27272727299999999</v>
      </c>
      <c r="AV2649" s="6">
        <v>0</v>
      </c>
      <c r="AW2649" s="198">
        <v>0.38356000000000001</v>
      </c>
      <c r="BO2649" s="198"/>
      <c r="BP2649" s="354">
        <f t="shared" si="247"/>
        <v>0</v>
      </c>
      <c r="BQ2649" s="354">
        <f t="shared" si="248"/>
        <v>0</v>
      </c>
      <c r="BR2649" s="354">
        <f t="shared" si="249"/>
        <v>12982.489566000002</v>
      </c>
      <c r="CG2649" s="198"/>
      <c r="CH2649">
        <f>(Transest!$J$14/HexExtSoy!$K$4)</f>
        <v>0.20257267294641951</v>
      </c>
      <c r="CI2649">
        <f>(HydroProcOil!$K$14/HexExtSoy!$K$4)</f>
        <v>0.10977777777777777</v>
      </c>
      <c r="CJ2649">
        <f>(StarchFerm!$K$24/StarchFerm!$K$4)</f>
        <v>0.33157302630665886</v>
      </c>
      <c r="CY2649" s="198"/>
      <c r="CZ2649">
        <f>BP2649*CH2649*1000*LCI!$E$93</f>
        <v>0</v>
      </c>
      <c r="DA2649">
        <f>BQ2649*CI2649*1000*(LCI!$E$99)</f>
        <v>0</v>
      </c>
      <c r="DB2649">
        <f>BR2649*CJ2649*1000*(LCI!$E$96)</f>
        <v>116010138.40089789</v>
      </c>
    </row>
    <row r="2650" spans="1:106" x14ac:dyDescent="0.25">
      <c r="A2650" s="197">
        <v>48305</v>
      </c>
      <c r="B2650" s="197" t="s">
        <v>2127</v>
      </c>
      <c r="C2650" s="197" t="s">
        <v>2223</v>
      </c>
      <c r="D2650" s="197">
        <v>-101.80349200000001</v>
      </c>
      <c r="E2650" s="197">
        <v>33.173470000000002</v>
      </c>
      <c r="F2650">
        <v>0</v>
      </c>
      <c r="G2650">
        <f t="shared" si="250"/>
        <v>0</v>
      </c>
      <c r="H2650" s="198">
        <v>5.19</v>
      </c>
      <c r="Q2650" s="221">
        <f>(Q5735*10000)*TEA!$M$15*10^-6</f>
        <v>53.745471878400004</v>
      </c>
      <c r="R2650" s="221">
        <f>(R5735*10000)*TEA!$O$15*10^-6</f>
        <v>53.745471878400004</v>
      </c>
      <c r="AA2650">
        <f t="shared" si="246"/>
        <v>1</v>
      </c>
      <c r="AB2650" s="197">
        <v>48305</v>
      </c>
      <c r="AC2650" s="197">
        <v>0</v>
      </c>
      <c r="AD2650" s="197">
        <f t="shared" si="251"/>
        <v>0</v>
      </c>
      <c r="AE2650" s="197">
        <v>4147</v>
      </c>
      <c r="AJ2650">
        <v>0</v>
      </c>
      <c r="AK2650">
        <v>0</v>
      </c>
      <c r="AU2650" s="198">
        <v>0.27272727299999999</v>
      </c>
      <c r="AV2650" s="6">
        <v>0</v>
      </c>
      <c r="AW2650" s="198">
        <v>0.38356000000000001</v>
      </c>
      <c r="BO2650" s="198"/>
      <c r="BP2650" s="354">
        <f t="shared" si="247"/>
        <v>0</v>
      </c>
      <c r="BQ2650" s="354">
        <f t="shared" si="248"/>
        <v>0</v>
      </c>
      <c r="BR2650" s="354">
        <f t="shared" si="249"/>
        <v>8255.3350308000008</v>
      </c>
      <c r="CG2650" s="198"/>
      <c r="CH2650">
        <f>(Transest!$J$14/HexExtSoy!$K$4)</f>
        <v>0.20257267294641951</v>
      </c>
      <c r="CI2650">
        <f>(HydroProcOil!$K$14/HexExtSoy!$K$4)</f>
        <v>0.10977777777777777</v>
      </c>
      <c r="CJ2650">
        <f>(StarchFerm!$K$24/StarchFerm!$K$4)</f>
        <v>0.33157302630665886</v>
      </c>
      <c r="CY2650" s="198"/>
      <c r="CZ2650">
        <f>BP2650*CH2650*1000*LCI!$E$93</f>
        <v>0</v>
      </c>
      <c r="DA2650">
        <f>BQ2650*CI2650*1000*(LCI!$E$99)</f>
        <v>0</v>
      </c>
      <c r="DB2650">
        <f>BR2650*CJ2650*1000*(LCI!$E$96)</f>
        <v>73768791.001151845</v>
      </c>
    </row>
    <row r="2651" spans="1:106" x14ac:dyDescent="0.25">
      <c r="A2651" s="197">
        <v>48307</v>
      </c>
      <c r="B2651" s="197" t="s">
        <v>2127</v>
      </c>
      <c r="C2651" s="197" t="s">
        <v>2224</v>
      </c>
      <c r="D2651" s="197">
        <v>-99.365763900000005</v>
      </c>
      <c r="E2651" s="197">
        <v>31.202110000000001</v>
      </c>
      <c r="F2651">
        <v>0</v>
      </c>
      <c r="G2651">
        <f t="shared" si="250"/>
        <v>0</v>
      </c>
      <c r="H2651" s="198">
        <v>2.68</v>
      </c>
      <c r="Q2651" s="221">
        <f>(Q5736*10000)*TEA!$M$15*10^-6</f>
        <v>57.206745011249993</v>
      </c>
      <c r="R2651" s="221">
        <f>(R5736*10000)*TEA!$O$15*10^-6</f>
        <v>57.206745011249993</v>
      </c>
      <c r="AA2651">
        <f t="shared" ref="AA2651:AA2714" si="252">IF(AB2651=A2651,1,0)</f>
        <v>1</v>
      </c>
      <c r="AB2651" s="197">
        <v>48307</v>
      </c>
      <c r="AC2651" s="197">
        <v>0</v>
      </c>
      <c r="AD2651" s="197">
        <f t="shared" si="251"/>
        <v>0</v>
      </c>
      <c r="AE2651" s="197">
        <v>364</v>
      </c>
      <c r="AJ2651">
        <v>0</v>
      </c>
      <c r="AK2651">
        <v>0</v>
      </c>
      <c r="AU2651" s="198">
        <v>0.27272727299999999</v>
      </c>
      <c r="AV2651" s="6">
        <v>0</v>
      </c>
      <c r="AW2651" s="198">
        <v>0.38356000000000001</v>
      </c>
      <c r="BO2651" s="198"/>
      <c r="BP2651" s="354">
        <f t="shared" si="247"/>
        <v>0</v>
      </c>
      <c r="BQ2651" s="354">
        <f t="shared" si="248"/>
        <v>0</v>
      </c>
      <c r="BR2651" s="354">
        <f t="shared" si="249"/>
        <v>374.17045120000006</v>
      </c>
      <c r="CG2651" s="198"/>
      <c r="CH2651">
        <f>(Transest!$J$14/HexExtSoy!$K$4)</f>
        <v>0.20257267294641951</v>
      </c>
      <c r="CI2651">
        <f>(HydroProcOil!$K$14/HexExtSoy!$K$4)</f>
        <v>0.10977777777777777</v>
      </c>
      <c r="CJ2651">
        <f>(StarchFerm!$K$24/StarchFerm!$K$4)</f>
        <v>0.33157302630665886</v>
      </c>
      <c r="CY2651" s="198"/>
      <c r="CZ2651">
        <f>BP2651*CH2651*1000*LCI!$E$93</f>
        <v>0</v>
      </c>
      <c r="DA2651">
        <f>BQ2651*CI2651*1000*(LCI!$E$99)</f>
        <v>0</v>
      </c>
      <c r="DB2651">
        <f>BR2651*CJ2651*1000*(LCI!$E$96)</f>
        <v>3343547.1377476794</v>
      </c>
    </row>
    <row r="2652" spans="1:106" x14ac:dyDescent="0.25">
      <c r="A2652" s="197">
        <v>48309</v>
      </c>
      <c r="B2652" s="197" t="s">
        <v>2127</v>
      </c>
      <c r="C2652" s="197" t="s">
        <v>2225</v>
      </c>
      <c r="D2652" s="197">
        <v>-97.201685999999995</v>
      </c>
      <c r="E2652" s="197">
        <v>31.558070000000001</v>
      </c>
      <c r="F2652">
        <v>0</v>
      </c>
      <c r="G2652">
        <f t="shared" si="250"/>
        <v>0</v>
      </c>
      <c r="H2652" s="198">
        <v>6.38</v>
      </c>
      <c r="Q2652" s="221">
        <f>(Q5737*10000)*TEA!$M$15*10^-6</f>
        <v>56.606080560299993</v>
      </c>
      <c r="R2652" s="221">
        <f>(R5737*10000)*TEA!$O$15*10^-6</f>
        <v>56.606080560299993</v>
      </c>
      <c r="AA2652">
        <f t="shared" si="252"/>
        <v>1</v>
      </c>
      <c r="AB2652" s="197">
        <v>48309</v>
      </c>
      <c r="AC2652" s="197">
        <v>0</v>
      </c>
      <c r="AD2652" s="197">
        <f t="shared" si="251"/>
        <v>0</v>
      </c>
      <c r="AE2652" s="197">
        <v>35739</v>
      </c>
      <c r="AJ2652">
        <v>0</v>
      </c>
      <c r="AK2652">
        <v>0</v>
      </c>
      <c r="AU2652" s="198">
        <v>0.27272727299999999</v>
      </c>
      <c r="AV2652" s="6">
        <v>0</v>
      </c>
      <c r="AW2652" s="198">
        <v>0.38356000000000001</v>
      </c>
      <c r="BO2652" s="198"/>
      <c r="BP2652" s="354">
        <f t="shared" si="247"/>
        <v>0</v>
      </c>
      <c r="BQ2652" s="354">
        <f t="shared" si="248"/>
        <v>0</v>
      </c>
      <c r="BR2652" s="354">
        <f t="shared" si="249"/>
        <v>87457.364359200001</v>
      </c>
      <c r="CG2652" s="198"/>
      <c r="CH2652">
        <f>(Transest!$J$14/HexExtSoy!$K$4)</f>
        <v>0.20257267294641951</v>
      </c>
      <c r="CI2652">
        <f>(HydroProcOil!$K$14/HexExtSoy!$K$4)</f>
        <v>0.10977777777777777</v>
      </c>
      <c r="CJ2652">
        <f>(StarchFerm!$K$24/StarchFerm!$K$4)</f>
        <v>0.33157302630665886</v>
      </c>
      <c r="CY2652" s="198"/>
      <c r="CZ2652">
        <f>BP2652*CH2652*1000*LCI!$E$93</f>
        <v>0</v>
      </c>
      <c r="DA2652">
        <f>BQ2652*CI2652*1000*(LCI!$E$99)</f>
        <v>0</v>
      </c>
      <c r="DB2652">
        <f>BR2652*CJ2652*1000*(LCI!$E$96)</f>
        <v>781509655.13270068</v>
      </c>
    </row>
    <row r="2653" spans="1:106" x14ac:dyDescent="0.25">
      <c r="A2653" s="197">
        <v>48311</v>
      </c>
      <c r="B2653" s="197" t="s">
        <v>2127</v>
      </c>
      <c r="C2653" s="197" t="s">
        <v>2226</v>
      </c>
      <c r="D2653" s="197">
        <v>-98.575924700000002</v>
      </c>
      <c r="E2653" s="197">
        <v>28.351369999999999</v>
      </c>
      <c r="F2653">
        <v>0</v>
      </c>
      <c r="G2653">
        <f t="shared" si="250"/>
        <v>0</v>
      </c>
      <c r="H2653" s="198">
        <v>6.28</v>
      </c>
      <c r="Q2653" s="221">
        <f>(Q5738*10000)*TEA!$M$15*10^-6</f>
        <v>60.187917496500006</v>
      </c>
      <c r="R2653" s="221">
        <f>(R5738*10000)*TEA!$O$15*10^-6</f>
        <v>60.187917496500006</v>
      </c>
      <c r="AA2653">
        <f t="shared" si="252"/>
        <v>1</v>
      </c>
      <c r="AB2653" s="197">
        <v>48311</v>
      </c>
      <c r="AC2653" s="197">
        <v>0</v>
      </c>
      <c r="AD2653" s="197">
        <f t="shared" si="251"/>
        <v>0</v>
      </c>
      <c r="AE2653" s="197">
        <v>607</v>
      </c>
      <c r="AJ2653">
        <v>0</v>
      </c>
      <c r="AK2653">
        <v>0</v>
      </c>
      <c r="AU2653" s="198">
        <v>0.27272727299999999</v>
      </c>
      <c r="AV2653" s="6">
        <v>0</v>
      </c>
      <c r="AW2653" s="198">
        <v>0.38356000000000001</v>
      </c>
      <c r="BO2653" s="198"/>
      <c r="BP2653" s="354">
        <f t="shared" si="247"/>
        <v>0</v>
      </c>
      <c r="BQ2653" s="354">
        <f t="shared" si="248"/>
        <v>0</v>
      </c>
      <c r="BR2653" s="354">
        <f t="shared" si="249"/>
        <v>1462.1153776000001</v>
      </c>
      <c r="CG2653" s="198"/>
      <c r="CH2653">
        <f>(Transest!$J$14/HexExtSoy!$K$4)</f>
        <v>0.20257267294641951</v>
      </c>
      <c r="CI2653">
        <f>(HydroProcOil!$K$14/HexExtSoy!$K$4)</f>
        <v>0.10977777777777777</v>
      </c>
      <c r="CJ2653">
        <f>(StarchFerm!$K$24/StarchFerm!$K$4)</f>
        <v>0.33157302630665886</v>
      </c>
      <c r="CY2653" s="198"/>
      <c r="CZ2653">
        <f>BP2653*CH2653*1000*LCI!$E$93</f>
        <v>0</v>
      </c>
      <c r="DA2653">
        <f>BQ2653*CI2653*1000*(LCI!$E$99)</f>
        <v>0</v>
      </c>
      <c r="DB2653">
        <f>BR2653*CJ2653*1000*(LCI!$E$96)</f>
        <v>13065306.654101035</v>
      </c>
    </row>
    <row r="2654" spans="1:106" x14ac:dyDescent="0.25">
      <c r="A2654" s="197">
        <v>48313</v>
      </c>
      <c r="B2654" s="197" t="s">
        <v>2127</v>
      </c>
      <c r="C2654" s="197" t="s">
        <v>636</v>
      </c>
      <c r="D2654" s="197">
        <v>-95.942546800000002</v>
      </c>
      <c r="E2654" s="197">
        <v>30.97336</v>
      </c>
      <c r="F2654">
        <v>0</v>
      </c>
      <c r="G2654">
        <f t="shared" si="250"/>
        <v>0</v>
      </c>
      <c r="H2654" s="198">
        <v>7.27</v>
      </c>
      <c r="Q2654" s="221">
        <f>(Q5739*10000)*TEA!$M$15*10^-6</f>
        <v>58.968849627449998</v>
      </c>
      <c r="R2654" s="221">
        <f>(R5739*10000)*TEA!$O$15*10^-6</f>
        <v>58.968849627449998</v>
      </c>
      <c r="AA2654">
        <f t="shared" si="252"/>
        <v>1</v>
      </c>
      <c r="AB2654" s="197">
        <v>48313</v>
      </c>
      <c r="AC2654" s="197">
        <v>0</v>
      </c>
      <c r="AD2654" s="197">
        <f t="shared" si="251"/>
        <v>0</v>
      </c>
      <c r="AE2654" s="197">
        <v>1113</v>
      </c>
      <c r="AJ2654">
        <v>0</v>
      </c>
      <c r="AK2654">
        <v>0</v>
      </c>
      <c r="AU2654" s="198">
        <v>0.27272727299999999</v>
      </c>
      <c r="AV2654" s="6">
        <v>0</v>
      </c>
      <c r="AW2654" s="198">
        <v>0.38356000000000001</v>
      </c>
      <c r="BO2654" s="198"/>
      <c r="BP2654" s="354">
        <f t="shared" si="247"/>
        <v>0</v>
      </c>
      <c r="BQ2654" s="354">
        <f t="shared" si="248"/>
        <v>0</v>
      </c>
      <c r="BR2654" s="354">
        <f t="shared" si="249"/>
        <v>3103.5795755999998</v>
      </c>
      <c r="CG2654" s="198"/>
      <c r="CH2654">
        <f>(Transest!$J$14/HexExtSoy!$K$4)</f>
        <v>0.20257267294641951</v>
      </c>
      <c r="CI2654">
        <f>(HydroProcOil!$K$14/HexExtSoy!$K$4)</f>
        <v>0.10977777777777777</v>
      </c>
      <c r="CJ2654">
        <f>(StarchFerm!$K$24/StarchFerm!$K$4)</f>
        <v>0.33157302630665886</v>
      </c>
      <c r="CY2654" s="198"/>
      <c r="CZ2654">
        <f>BP2654*CH2654*1000*LCI!$E$93</f>
        <v>0</v>
      </c>
      <c r="DA2654">
        <f>BQ2654*CI2654*1000*(LCI!$E$99)</f>
        <v>0</v>
      </c>
      <c r="DB2654">
        <f>BR2654*CJ2654*1000*(LCI!$E$96)</f>
        <v>27733255.187547889</v>
      </c>
    </row>
    <row r="2655" spans="1:106" x14ac:dyDescent="0.25">
      <c r="A2655" s="197">
        <v>48315</v>
      </c>
      <c r="B2655" s="197" t="s">
        <v>2127</v>
      </c>
      <c r="C2655" s="197" t="s">
        <v>638</v>
      </c>
      <c r="D2655" s="197">
        <v>-94.368424700000006</v>
      </c>
      <c r="E2655" s="197">
        <v>32.827469999999998</v>
      </c>
      <c r="F2655">
        <v>0</v>
      </c>
      <c r="G2655">
        <f t="shared" si="250"/>
        <v>0</v>
      </c>
      <c r="H2655" s="198">
        <v>0</v>
      </c>
      <c r="Q2655" s="221">
        <f>(Q5740*10000)*TEA!$M$15*10^-6</f>
        <v>55.036662316649995</v>
      </c>
      <c r="R2655" s="221">
        <f>(R5740*10000)*TEA!$O$15*10^-6</f>
        <v>55.036662316649995</v>
      </c>
      <c r="AA2655">
        <f t="shared" si="252"/>
        <v>1</v>
      </c>
      <c r="AB2655" s="197">
        <v>48315</v>
      </c>
      <c r="AC2655" s="197">
        <v>0</v>
      </c>
      <c r="AD2655" s="197">
        <f t="shared" si="251"/>
        <v>0</v>
      </c>
      <c r="AE2655" s="197">
        <v>0</v>
      </c>
      <c r="AJ2655">
        <v>0</v>
      </c>
      <c r="AK2655">
        <v>0</v>
      </c>
      <c r="AU2655" s="198">
        <v>0.27272727299999999</v>
      </c>
      <c r="AV2655" s="6">
        <v>0</v>
      </c>
      <c r="AW2655" s="198">
        <v>0.38356000000000001</v>
      </c>
      <c r="BO2655" s="198"/>
      <c r="BP2655" s="354">
        <f t="shared" si="247"/>
        <v>0</v>
      </c>
      <c r="BQ2655" s="354">
        <f t="shared" si="248"/>
        <v>0</v>
      </c>
      <c r="BR2655" s="354">
        <f t="shared" si="249"/>
        <v>0</v>
      </c>
      <c r="CG2655" s="198"/>
      <c r="CH2655">
        <f>(Transest!$J$14/HexExtSoy!$K$4)</f>
        <v>0.20257267294641951</v>
      </c>
      <c r="CI2655">
        <f>(HydroProcOil!$K$14/HexExtSoy!$K$4)</f>
        <v>0.10977777777777777</v>
      </c>
      <c r="CJ2655">
        <f>(StarchFerm!$K$24/StarchFerm!$K$4)</f>
        <v>0.33157302630665886</v>
      </c>
      <c r="CY2655" s="198"/>
      <c r="CZ2655">
        <f>BP2655*CH2655*1000*LCI!$E$93</f>
        <v>0</v>
      </c>
      <c r="DA2655">
        <f>BQ2655*CI2655*1000*(LCI!$E$99)</f>
        <v>0</v>
      </c>
      <c r="DB2655">
        <f>BR2655*CJ2655*1000*(LCI!$E$96)</f>
        <v>0</v>
      </c>
    </row>
    <row r="2656" spans="1:106" x14ac:dyDescent="0.25">
      <c r="A2656" s="197">
        <v>48317</v>
      </c>
      <c r="B2656" s="197" t="s">
        <v>2127</v>
      </c>
      <c r="C2656" s="197" t="s">
        <v>891</v>
      </c>
      <c r="D2656" s="197">
        <v>-101.95415199999999</v>
      </c>
      <c r="E2656" s="197">
        <v>32.30133</v>
      </c>
      <c r="F2656">
        <v>0</v>
      </c>
      <c r="G2656">
        <f t="shared" si="250"/>
        <v>0</v>
      </c>
      <c r="H2656" s="198">
        <v>0</v>
      </c>
      <c r="Q2656" s="221">
        <f>(Q5741*10000)*TEA!$M$15*10^-6</f>
        <v>55.321832838149994</v>
      </c>
      <c r="R2656" s="221">
        <f>(R5741*10000)*TEA!$O$15*10^-6</f>
        <v>55.321832838149994</v>
      </c>
      <c r="AA2656">
        <f t="shared" si="252"/>
        <v>1</v>
      </c>
      <c r="AB2656" s="197">
        <v>48317</v>
      </c>
      <c r="AC2656" s="197">
        <v>0</v>
      </c>
      <c r="AD2656" s="197">
        <f t="shared" si="251"/>
        <v>0</v>
      </c>
      <c r="AE2656" s="197">
        <v>0</v>
      </c>
      <c r="AJ2656">
        <v>0</v>
      </c>
      <c r="AK2656">
        <v>0</v>
      </c>
      <c r="AU2656" s="198">
        <v>0.27272727299999999</v>
      </c>
      <c r="AV2656" s="6">
        <v>0</v>
      </c>
      <c r="AW2656" s="198">
        <v>0.38356000000000001</v>
      </c>
      <c r="BO2656" s="198"/>
      <c r="BP2656" s="354">
        <f t="shared" si="247"/>
        <v>0</v>
      </c>
      <c r="BQ2656" s="354">
        <f t="shared" si="248"/>
        <v>0</v>
      </c>
      <c r="BR2656" s="354">
        <f t="shared" si="249"/>
        <v>0</v>
      </c>
      <c r="CG2656" s="198"/>
      <c r="CH2656">
        <f>(Transest!$J$14/HexExtSoy!$K$4)</f>
        <v>0.20257267294641951</v>
      </c>
      <c r="CI2656">
        <f>(HydroProcOil!$K$14/HexExtSoy!$K$4)</f>
        <v>0.10977777777777777</v>
      </c>
      <c r="CJ2656">
        <f>(StarchFerm!$K$24/StarchFerm!$K$4)</f>
        <v>0.33157302630665886</v>
      </c>
      <c r="CY2656" s="198"/>
      <c r="CZ2656">
        <f>BP2656*CH2656*1000*LCI!$E$93</f>
        <v>0</v>
      </c>
      <c r="DA2656">
        <f>BQ2656*CI2656*1000*(LCI!$E$99)</f>
        <v>0</v>
      </c>
      <c r="DB2656">
        <f>BR2656*CJ2656*1000*(LCI!$E$96)</f>
        <v>0</v>
      </c>
    </row>
    <row r="2657" spans="1:106" x14ac:dyDescent="0.25">
      <c r="A2657" s="197">
        <v>48319</v>
      </c>
      <c r="B2657" s="197" t="s">
        <v>2127</v>
      </c>
      <c r="C2657" s="197" t="s">
        <v>1093</v>
      </c>
      <c r="D2657" s="197">
        <v>-99.242290600000004</v>
      </c>
      <c r="E2657" s="197">
        <v>30.712890000000002</v>
      </c>
      <c r="F2657">
        <v>0</v>
      </c>
      <c r="G2657">
        <f t="shared" si="250"/>
        <v>0</v>
      </c>
      <c r="H2657" s="198">
        <v>0</v>
      </c>
      <c r="Q2657" s="221">
        <f>(Q5742*10000)*TEA!$M$15*10^-6</f>
        <v>57.812541847650003</v>
      </c>
      <c r="R2657" s="221">
        <f>(R5742*10000)*TEA!$O$15*10^-6</f>
        <v>57.812541847650003</v>
      </c>
      <c r="AA2657">
        <f t="shared" si="252"/>
        <v>1</v>
      </c>
      <c r="AB2657" s="197">
        <v>48319</v>
      </c>
      <c r="AC2657" s="197">
        <v>0</v>
      </c>
      <c r="AD2657" s="197">
        <f t="shared" si="251"/>
        <v>0</v>
      </c>
      <c r="AE2657" s="197">
        <v>0</v>
      </c>
      <c r="AJ2657">
        <v>0</v>
      </c>
      <c r="AK2657">
        <v>0</v>
      </c>
      <c r="AU2657" s="198">
        <v>0.27272727299999999</v>
      </c>
      <c r="AV2657" s="6">
        <v>0</v>
      </c>
      <c r="AW2657" s="198">
        <v>0.38356000000000001</v>
      </c>
      <c r="BO2657" s="198"/>
      <c r="BP2657" s="354">
        <f t="shared" si="247"/>
        <v>0</v>
      </c>
      <c r="BQ2657" s="354">
        <f t="shared" si="248"/>
        <v>0</v>
      </c>
      <c r="BR2657" s="354">
        <f t="shared" si="249"/>
        <v>0</v>
      </c>
      <c r="CG2657" s="198"/>
      <c r="CH2657">
        <f>(Transest!$J$14/HexExtSoy!$K$4)</f>
        <v>0.20257267294641951</v>
      </c>
      <c r="CI2657">
        <f>(HydroProcOil!$K$14/HexExtSoy!$K$4)</f>
        <v>0.10977777777777777</v>
      </c>
      <c r="CJ2657">
        <f>(StarchFerm!$K$24/StarchFerm!$K$4)</f>
        <v>0.33157302630665886</v>
      </c>
      <c r="CY2657" s="198"/>
      <c r="CZ2657">
        <f>BP2657*CH2657*1000*LCI!$E$93</f>
        <v>0</v>
      </c>
      <c r="DA2657">
        <f>BQ2657*CI2657*1000*(LCI!$E$99)</f>
        <v>0</v>
      </c>
      <c r="DB2657">
        <f>BR2657*CJ2657*1000*(LCI!$E$96)</f>
        <v>0</v>
      </c>
    </row>
    <row r="2658" spans="1:106" x14ac:dyDescent="0.25">
      <c r="A2658" s="197">
        <v>48321</v>
      </c>
      <c r="B2658" s="197" t="s">
        <v>2127</v>
      </c>
      <c r="C2658" s="197" t="s">
        <v>2227</v>
      </c>
      <c r="D2658" s="197">
        <v>-95.9962673</v>
      </c>
      <c r="E2658" s="197">
        <v>28.877140000000001</v>
      </c>
      <c r="F2658">
        <v>2.87</v>
      </c>
      <c r="G2658">
        <f t="shared" si="250"/>
        <v>2.87</v>
      </c>
      <c r="H2658" s="198">
        <v>7.85</v>
      </c>
      <c r="Q2658" s="221">
        <f>(Q5743*10000)*TEA!$M$15*10^-6</f>
        <v>63.150812241749996</v>
      </c>
      <c r="R2658" s="221">
        <f>(R5743*10000)*TEA!$O$15*10^-6</f>
        <v>63.150812241749996</v>
      </c>
      <c r="AA2658">
        <f t="shared" si="252"/>
        <v>1</v>
      </c>
      <c r="AB2658" s="197">
        <v>48321</v>
      </c>
      <c r="AC2658" s="197">
        <v>1358</v>
      </c>
      <c r="AD2658" s="197">
        <f t="shared" si="251"/>
        <v>1358</v>
      </c>
      <c r="AE2658" s="197">
        <v>13324</v>
      </c>
      <c r="AJ2658">
        <v>0</v>
      </c>
      <c r="AK2658">
        <v>0</v>
      </c>
      <c r="AU2658" s="198">
        <v>0.27272727299999999</v>
      </c>
      <c r="AV2658" s="6">
        <v>0</v>
      </c>
      <c r="AW2658" s="198">
        <v>0.38356000000000001</v>
      </c>
      <c r="BO2658" s="198"/>
      <c r="BP2658" s="354">
        <f t="shared" si="247"/>
        <v>1062.9436374265799</v>
      </c>
      <c r="BQ2658" s="354">
        <f t="shared" si="248"/>
        <v>0</v>
      </c>
      <c r="BR2658" s="354">
        <f t="shared" si="249"/>
        <v>40117.844504000001</v>
      </c>
      <c r="CG2658" s="198"/>
      <c r="CH2658">
        <f>(Transest!$J$14/HexExtSoy!$K$4)</f>
        <v>0.20257267294641951</v>
      </c>
      <c r="CI2658">
        <f>(HydroProcOil!$K$14/HexExtSoy!$K$4)</f>
        <v>0.10977777777777777</v>
      </c>
      <c r="CJ2658">
        <f>(StarchFerm!$K$24/StarchFerm!$K$4)</f>
        <v>0.33157302630665886</v>
      </c>
      <c r="CY2658" s="198"/>
      <c r="CZ2658">
        <f>BP2658*CH2658*1000*LCI!$E$93</f>
        <v>8128455.8518896764</v>
      </c>
      <c r="DA2658">
        <f>BQ2658*CI2658*1000*(LCI!$E$99)</f>
        <v>0</v>
      </c>
      <c r="DB2658">
        <f>BR2658*CJ2658*1000*(LCI!$E$96)</f>
        <v>358488768.243909</v>
      </c>
    </row>
    <row r="2659" spans="1:106" x14ac:dyDescent="0.25">
      <c r="A2659" s="197">
        <v>48323</v>
      </c>
      <c r="B2659" s="197" t="s">
        <v>2127</v>
      </c>
      <c r="C2659" s="197" t="s">
        <v>2228</v>
      </c>
      <c r="D2659" s="197">
        <v>-100.322906</v>
      </c>
      <c r="E2659" s="197">
        <v>28.734529999999999</v>
      </c>
      <c r="F2659">
        <v>0</v>
      </c>
      <c r="G2659">
        <f t="shared" si="250"/>
        <v>0</v>
      </c>
      <c r="H2659" s="198">
        <v>0</v>
      </c>
      <c r="Q2659" s="221">
        <f>(Q5744*10000)*TEA!$M$15*10^-6</f>
        <v>58.877857656899991</v>
      </c>
      <c r="R2659" s="221">
        <f>(R5744*10000)*TEA!$O$15*10^-6</f>
        <v>58.877857656899991</v>
      </c>
      <c r="AA2659">
        <f t="shared" si="252"/>
        <v>1</v>
      </c>
      <c r="AB2659" s="197">
        <v>48323</v>
      </c>
      <c r="AC2659" s="197">
        <v>0</v>
      </c>
      <c r="AD2659" s="197">
        <f t="shared" si="251"/>
        <v>0</v>
      </c>
      <c r="AE2659" s="197">
        <v>0</v>
      </c>
      <c r="AJ2659">
        <v>0</v>
      </c>
      <c r="AK2659">
        <v>0</v>
      </c>
      <c r="AU2659" s="198">
        <v>0.27272727299999999</v>
      </c>
      <c r="AV2659" s="6">
        <v>0</v>
      </c>
      <c r="AW2659" s="198">
        <v>0.38356000000000001</v>
      </c>
      <c r="BO2659" s="198"/>
      <c r="BP2659" s="354">
        <f t="shared" si="247"/>
        <v>0</v>
      </c>
      <c r="BQ2659" s="354">
        <f t="shared" si="248"/>
        <v>0</v>
      </c>
      <c r="BR2659" s="354">
        <f t="shared" si="249"/>
        <v>0</v>
      </c>
      <c r="CG2659" s="198"/>
      <c r="CH2659">
        <f>(Transest!$J$14/HexExtSoy!$K$4)</f>
        <v>0.20257267294641951</v>
      </c>
      <c r="CI2659">
        <f>(HydroProcOil!$K$14/HexExtSoy!$K$4)</f>
        <v>0.10977777777777777</v>
      </c>
      <c r="CJ2659">
        <f>(StarchFerm!$K$24/StarchFerm!$K$4)</f>
        <v>0.33157302630665886</v>
      </c>
      <c r="CY2659" s="198"/>
      <c r="CZ2659">
        <f>BP2659*CH2659*1000*LCI!$E$93</f>
        <v>0</v>
      </c>
      <c r="DA2659">
        <f>BQ2659*CI2659*1000*(LCI!$E$99)</f>
        <v>0</v>
      </c>
      <c r="DB2659">
        <f>BR2659*CJ2659*1000*(LCI!$E$96)</f>
        <v>0</v>
      </c>
    </row>
    <row r="2660" spans="1:106" x14ac:dyDescent="0.25">
      <c r="A2660" s="197">
        <v>48325</v>
      </c>
      <c r="B2660" s="197" t="s">
        <v>2127</v>
      </c>
      <c r="C2660" s="197" t="s">
        <v>1920</v>
      </c>
      <c r="D2660" s="197">
        <v>-99.114528000000007</v>
      </c>
      <c r="E2660" s="197">
        <v>29.351669999999999</v>
      </c>
      <c r="F2660">
        <v>0</v>
      </c>
      <c r="G2660">
        <f t="shared" si="250"/>
        <v>0</v>
      </c>
      <c r="H2660" s="198">
        <v>6.89</v>
      </c>
      <c r="Q2660" s="221">
        <f>(Q5745*10000)*TEA!$M$15*10^-6</f>
        <v>59.214984921000003</v>
      </c>
      <c r="R2660" s="221">
        <f>(R5745*10000)*TEA!$O$15*10^-6</f>
        <v>59.214984921000003</v>
      </c>
      <c r="AA2660">
        <f t="shared" si="252"/>
        <v>1</v>
      </c>
      <c r="AB2660" s="197">
        <v>48325</v>
      </c>
      <c r="AC2660" s="197">
        <v>0</v>
      </c>
      <c r="AD2660" s="197">
        <f t="shared" si="251"/>
        <v>0</v>
      </c>
      <c r="AE2660" s="197">
        <v>9939</v>
      </c>
      <c r="AJ2660">
        <v>0</v>
      </c>
      <c r="AK2660">
        <v>0</v>
      </c>
      <c r="AU2660" s="198">
        <v>0.27272727299999999</v>
      </c>
      <c r="AV2660" s="6">
        <v>0</v>
      </c>
      <c r="AW2660" s="198">
        <v>0.38356000000000001</v>
      </c>
      <c r="BO2660" s="198"/>
      <c r="BP2660" s="354">
        <f t="shared" si="247"/>
        <v>0</v>
      </c>
      <c r="BQ2660" s="354">
        <f t="shared" si="248"/>
        <v>0</v>
      </c>
      <c r="BR2660" s="354">
        <f t="shared" si="249"/>
        <v>26266.077567599998</v>
      </c>
      <c r="CG2660" s="198"/>
      <c r="CH2660">
        <f>(Transest!$J$14/HexExtSoy!$K$4)</f>
        <v>0.20257267294641951</v>
      </c>
      <c r="CI2660">
        <f>(HydroProcOil!$K$14/HexExtSoy!$K$4)</f>
        <v>0.10977777777777777</v>
      </c>
      <c r="CJ2660">
        <f>(StarchFerm!$K$24/StarchFerm!$K$4)</f>
        <v>0.33157302630665886</v>
      </c>
      <c r="CY2660" s="198"/>
      <c r="CZ2660">
        <f>BP2660*CH2660*1000*LCI!$E$93</f>
        <v>0</v>
      </c>
      <c r="DA2660">
        <f>BQ2660*CI2660*1000*(LCI!$E$99)</f>
        <v>0</v>
      </c>
      <c r="DB2660">
        <f>BR2660*CJ2660*1000*(LCI!$E$96)</f>
        <v>234710860.2225388</v>
      </c>
    </row>
    <row r="2661" spans="1:106" x14ac:dyDescent="0.25">
      <c r="A2661" s="197">
        <v>48327</v>
      </c>
      <c r="B2661" s="197" t="s">
        <v>2127</v>
      </c>
      <c r="C2661" s="197" t="s">
        <v>1095</v>
      </c>
      <c r="D2661" s="197">
        <v>-99.833497399999999</v>
      </c>
      <c r="E2661" s="197">
        <v>30.878820000000001</v>
      </c>
      <c r="F2661">
        <v>0</v>
      </c>
      <c r="G2661">
        <f t="shared" si="250"/>
        <v>0</v>
      </c>
      <c r="H2661" s="198">
        <v>0</v>
      </c>
      <c r="Q2661" s="221">
        <f>(Q5746*10000)*TEA!$M$15*10^-6</f>
        <v>57.562765492950007</v>
      </c>
      <c r="R2661" s="221">
        <f>(R5746*10000)*TEA!$O$15*10^-6</f>
        <v>57.562765492950007</v>
      </c>
      <c r="AA2661">
        <f t="shared" si="252"/>
        <v>1</v>
      </c>
      <c r="AB2661" s="197">
        <v>48327</v>
      </c>
      <c r="AC2661" s="197">
        <v>0</v>
      </c>
      <c r="AD2661" s="197">
        <f t="shared" si="251"/>
        <v>0</v>
      </c>
      <c r="AE2661" s="197">
        <v>0</v>
      </c>
      <c r="AJ2661">
        <v>0</v>
      </c>
      <c r="AK2661">
        <v>0</v>
      </c>
      <c r="AU2661" s="198">
        <v>0.27272727299999999</v>
      </c>
      <c r="AV2661" s="6">
        <v>0</v>
      </c>
      <c r="AW2661" s="198">
        <v>0.38356000000000001</v>
      </c>
      <c r="BO2661" s="198"/>
      <c r="BP2661" s="354">
        <f t="shared" si="247"/>
        <v>0</v>
      </c>
      <c r="BQ2661" s="354">
        <f t="shared" si="248"/>
        <v>0</v>
      </c>
      <c r="BR2661" s="354">
        <f t="shared" si="249"/>
        <v>0</v>
      </c>
      <c r="CG2661" s="198"/>
      <c r="CH2661">
        <f>(Transest!$J$14/HexExtSoy!$K$4)</f>
        <v>0.20257267294641951</v>
      </c>
      <c r="CI2661">
        <f>(HydroProcOil!$K$14/HexExtSoy!$K$4)</f>
        <v>0.10977777777777777</v>
      </c>
      <c r="CJ2661">
        <f>(StarchFerm!$K$24/StarchFerm!$K$4)</f>
        <v>0.33157302630665886</v>
      </c>
      <c r="CY2661" s="198"/>
      <c r="CZ2661">
        <f>BP2661*CH2661*1000*LCI!$E$93</f>
        <v>0</v>
      </c>
      <c r="DA2661">
        <f>BQ2661*CI2661*1000*(LCI!$E$99)</f>
        <v>0</v>
      </c>
      <c r="DB2661">
        <f>BR2661*CJ2661*1000*(LCI!$E$96)</f>
        <v>0</v>
      </c>
    </row>
    <row r="2662" spans="1:106" x14ac:dyDescent="0.25">
      <c r="A2662" s="197">
        <v>48329</v>
      </c>
      <c r="B2662" s="197" t="s">
        <v>2127</v>
      </c>
      <c r="C2662" s="197" t="s">
        <v>1474</v>
      </c>
      <c r="D2662" s="197">
        <v>-102.024444</v>
      </c>
      <c r="E2662" s="197">
        <v>31.863250000000001</v>
      </c>
      <c r="F2662">
        <v>0</v>
      </c>
      <c r="G2662">
        <f t="shared" si="250"/>
        <v>0</v>
      </c>
      <c r="H2662" s="198">
        <v>9.4600000000000009</v>
      </c>
      <c r="Q2662" s="221">
        <f>(Q5747*10000)*TEA!$M$15*10^-6</f>
        <v>56.097143591399998</v>
      </c>
      <c r="R2662" s="221">
        <f>(R5747*10000)*TEA!$O$15*10^-6</f>
        <v>56.097143591399998</v>
      </c>
      <c r="AA2662">
        <f t="shared" si="252"/>
        <v>1</v>
      </c>
      <c r="AB2662" s="197">
        <v>48329</v>
      </c>
      <c r="AC2662" s="197">
        <v>0</v>
      </c>
      <c r="AD2662" s="197">
        <f t="shared" si="251"/>
        <v>0</v>
      </c>
      <c r="AE2662" s="197">
        <v>881</v>
      </c>
      <c r="AJ2662">
        <v>0</v>
      </c>
      <c r="AK2662">
        <v>0</v>
      </c>
      <c r="AU2662" s="198">
        <v>0.27272727299999999</v>
      </c>
      <c r="AV2662" s="6">
        <v>0</v>
      </c>
      <c r="AW2662" s="198">
        <v>0.38356000000000001</v>
      </c>
      <c r="BO2662" s="198"/>
      <c r="BP2662" s="354">
        <f t="shared" si="247"/>
        <v>0</v>
      </c>
      <c r="BQ2662" s="354">
        <f t="shared" si="248"/>
        <v>0</v>
      </c>
      <c r="BR2662" s="354">
        <f t="shared" si="249"/>
        <v>3196.6887656000004</v>
      </c>
      <c r="CG2662" s="198"/>
      <c r="CH2662">
        <f>(Transest!$J$14/HexExtSoy!$K$4)</f>
        <v>0.20257267294641951</v>
      </c>
      <c r="CI2662">
        <f>(HydroProcOil!$K$14/HexExtSoy!$K$4)</f>
        <v>0.10977777777777777</v>
      </c>
      <c r="CJ2662">
        <f>(StarchFerm!$K$24/StarchFerm!$K$4)</f>
        <v>0.33157302630665886</v>
      </c>
      <c r="CY2662" s="198"/>
      <c r="CZ2662">
        <f>BP2662*CH2662*1000*LCI!$E$93</f>
        <v>0</v>
      </c>
      <c r="DA2662">
        <f>BQ2662*CI2662*1000*(LCI!$E$99)</f>
        <v>0</v>
      </c>
      <c r="DB2662">
        <f>BR2662*CJ2662*1000*(LCI!$E$96)</f>
        <v>28565268.952194702</v>
      </c>
    </row>
    <row r="2663" spans="1:106" x14ac:dyDescent="0.25">
      <c r="A2663" s="197">
        <v>48331</v>
      </c>
      <c r="B2663" s="197" t="s">
        <v>2127</v>
      </c>
      <c r="C2663" s="197" t="s">
        <v>2229</v>
      </c>
      <c r="D2663" s="197">
        <v>-96.983288599999995</v>
      </c>
      <c r="E2663" s="197">
        <v>30.783480000000001</v>
      </c>
      <c r="F2663">
        <v>1.95</v>
      </c>
      <c r="G2663">
        <f t="shared" si="250"/>
        <v>1.95</v>
      </c>
      <c r="H2663" s="198">
        <v>6.44</v>
      </c>
      <c r="Q2663" s="221">
        <f>(Q5748*10000)*TEA!$M$15*10^-6</f>
        <v>58.330811205899998</v>
      </c>
      <c r="R2663" s="221">
        <f>(R5748*10000)*TEA!$O$15*10^-6</f>
        <v>58.330811205899998</v>
      </c>
      <c r="AA2663">
        <f t="shared" si="252"/>
        <v>1</v>
      </c>
      <c r="AB2663" s="197">
        <v>48331</v>
      </c>
      <c r="AC2663" s="197">
        <v>424</v>
      </c>
      <c r="AD2663" s="197">
        <f t="shared" si="251"/>
        <v>424</v>
      </c>
      <c r="AE2663" s="197">
        <v>18516</v>
      </c>
      <c r="AJ2663">
        <v>0</v>
      </c>
      <c r="AK2663">
        <v>0</v>
      </c>
      <c r="AU2663" s="198">
        <v>0.27272727299999999</v>
      </c>
      <c r="AV2663" s="6">
        <v>0</v>
      </c>
      <c r="AW2663" s="198">
        <v>0.38356000000000001</v>
      </c>
      <c r="BO2663" s="198"/>
      <c r="BP2663" s="354">
        <f t="shared" si="247"/>
        <v>225.49090931639998</v>
      </c>
      <c r="BQ2663" s="354">
        <f t="shared" si="248"/>
        <v>0</v>
      </c>
      <c r="BR2663" s="354">
        <f t="shared" si="249"/>
        <v>45736.860422400001</v>
      </c>
      <c r="CG2663" s="198"/>
      <c r="CH2663">
        <f>(Transest!$J$14/HexExtSoy!$K$4)</f>
        <v>0.20257267294641951</v>
      </c>
      <c r="CI2663">
        <f>(HydroProcOil!$K$14/HexExtSoy!$K$4)</f>
        <v>0.10977777777777777</v>
      </c>
      <c r="CJ2663">
        <f>(StarchFerm!$K$24/StarchFerm!$K$4)</f>
        <v>0.33157302630665886</v>
      </c>
      <c r="CY2663" s="198"/>
      <c r="CZ2663">
        <f>BP2663*CH2663*1000*LCI!$E$93</f>
        <v>1724355.6825066542</v>
      </c>
      <c r="DA2663">
        <f>BQ2663*CI2663*1000*(LCI!$E$99)</f>
        <v>0</v>
      </c>
      <c r="DB2663">
        <f>BR2663*CJ2663*1000*(LCI!$E$96)</f>
        <v>408699693.58735031</v>
      </c>
    </row>
    <row r="2664" spans="1:106" x14ac:dyDescent="0.25">
      <c r="A2664" s="197">
        <v>48333</v>
      </c>
      <c r="B2664" s="197" t="s">
        <v>2127</v>
      </c>
      <c r="C2664" s="197" t="s">
        <v>1184</v>
      </c>
      <c r="D2664" s="197">
        <v>-98.607098199999996</v>
      </c>
      <c r="E2664" s="197">
        <v>31.498010000000001</v>
      </c>
      <c r="F2664">
        <v>0</v>
      </c>
      <c r="G2664">
        <f t="shared" si="250"/>
        <v>0</v>
      </c>
      <c r="H2664" s="198">
        <v>0</v>
      </c>
      <c r="Q2664" s="221">
        <f>(Q5749*10000)*TEA!$M$15*10^-6</f>
        <v>56.852601939899998</v>
      </c>
      <c r="R2664" s="221">
        <f>(R5749*10000)*TEA!$O$15*10^-6</f>
        <v>56.852601939899998</v>
      </c>
      <c r="AA2664">
        <f t="shared" si="252"/>
        <v>1</v>
      </c>
      <c r="AB2664" s="197">
        <v>48333</v>
      </c>
      <c r="AC2664" s="197">
        <v>0</v>
      </c>
      <c r="AD2664" s="197">
        <f t="shared" si="251"/>
        <v>0</v>
      </c>
      <c r="AE2664" s="197">
        <v>0</v>
      </c>
      <c r="AJ2664">
        <v>0</v>
      </c>
      <c r="AK2664">
        <v>0</v>
      </c>
      <c r="AU2664" s="198">
        <v>0.27272727299999999</v>
      </c>
      <c r="AV2664" s="6">
        <v>0</v>
      </c>
      <c r="AW2664" s="198">
        <v>0.38356000000000001</v>
      </c>
      <c r="BO2664" s="198"/>
      <c r="BP2664" s="354">
        <f t="shared" si="247"/>
        <v>0</v>
      </c>
      <c r="BQ2664" s="354">
        <f t="shared" si="248"/>
        <v>0</v>
      </c>
      <c r="BR2664" s="354">
        <f t="shared" si="249"/>
        <v>0</v>
      </c>
      <c r="CG2664" s="198"/>
      <c r="CH2664">
        <f>(Transest!$J$14/HexExtSoy!$K$4)</f>
        <v>0.20257267294641951</v>
      </c>
      <c r="CI2664">
        <f>(HydroProcOil!$K$14/HexExtSoy!$K$4)</f>
        <v>0.10977777777777777</v>
      </c>
      <c r="CJ2664">
        <f>(StarchFerm!$K$24/StarchFerm!$K$4)</f>
        <v>0.33157302630665886</v>
      </c>
      <c r="CY2664" s="198"/>
      <c r="CZ2664">
        <f>BP2664*CH2664*1000*LCI!$E$93</f>
        <v>0</v>
      </c>
      <c r="DA2664">
        <f>BQ2664*CI2664*1000*(LCI!$E$99)</f>
        <v>0</v>
      </c>
      <c r="DB2664">
        <f>BR2664*CJ2664*1000*(LCI!$E$96)</f>
        <v>0</v>
      </c>
    </row>
    <row r="2665" spans="1:106" x14ac:dyDescent="0.25">
      <c r="A2665" s="197">
        <v>48335</v>
      </c>
      <c r="B2665" s="197" t="s">
        <v>2127</v>
      </c>
      <c r="C2665" s="197" t="s">
        <v>980</v>
      </c>
      <c r="D2665" s="197">
        <v>-100.92019500000001</v>
      </c>
      <c r="E2665" s="197">
        <v>32.29813</v>
      </c>
      <c r="F2665">
        <v>0</v>
      </c>
      <c r="G2665">
        <f t="shared" si="250"/>
        <v>0</v>
      </c>
      <c r="H2665" s="198">
        <v>0</v>
      </c>
      <c r="Q2665" s="221">
        <f>(Q5750*10000)*TEA!$M$15*10^-6</f>
        <v>55.485476328600001</v>
      </c>
      <c r="R2665" s="221">
        <f>(R5750*10000)*TEA!$O$15*10^-6</f>
        <v>55.485476328600001</v>
      </c>
      <c r="AA2665">
        <f t="shared" si="252"/>
        <v>1</v>
      </c>
      <c r="AB2665" s="197">
        <v>48335</v>
      </c>
      <c r="AC2665" s="197">
        <v>0</v>
      </c>
      <c r="AD2665" s="197">
        <f t="shared" si="251"/>
        <v>0</v>
      </c>
      <c r="AE2665" s="197">
        <v>0</v>
      </c>
      <c r="AJ2665">
        <v>0</v>
      </c>
      <c r="AK2665">
        <v>0</v>
      </c>
      <c r="AU2665" s="198">
        <v>0.27272727299999999</v>
      </c>
      <c r="AV2665" s="6">
        <v>0</v>
      </c>
      <c r="AW2665" s="198">
        <v>0.38356000000000001</v>
      </c>
      <c r="BO2665" s="198"/>
      <c r="BP2665" s="354">
        <f t="shared" si="247"/>
        <v>0</v>
      </c>
      <c r="BQ2665" s="354">
        <f t="shared" si="248"/>
        <v>0</v>
      </c>
      <c r="BR2665" s="354">
        <f t="shared" si="249"/>
        <v>0</v>
      </c>
      <c r="CG2665" s="198"/>
      <c r="CH2665">
        <f>(Transest!$J$14/HexExtSoy!$K$4)</f>
        <v>0.20257267294641951</v>
      </c>
      <c r="CI2665">
        <f>(HydroProcOil!$K$14/HexExtSoy!$K$4)</f>
        <v>0.10977777777777777</v>
      </c>
      <c r="CJ2665">
        <f>(StarchFerm!$K$24/StarchFerm!$K$4)</f>
        <v>0.33157302630665886</v>
      </c>
      <c r="CY2665" s="198"/>
      <c r="CZ2665">
        <f>BP2665*CH2665*1000*LCI!$E$93</f>
        <v>0</v>
      </c>
      <c r="DA2665">
        <f>BQ2665*CI2665*1000*(LCI!$E$99)</f>
        <v>0</v>
      </c>
      <c r="DB2665">
        <f>BR2665*CJ2665*1000*(LCI!$E$96)</f>
        <v>0</v>
      </c>
    </row>
    <row r="2666" spans="1:106" x14ac:dyDescent="0.25">
      <c r="A2666" s="197">
        <v>48337</v>
      </c>
      <c r="B2666" s="197" t="s">
        <v>2127</v>
      </c>
      <c r="C2666" s="197" t="s">
        <v>2230</v>
      </c>
      <c r="D2666" s="197">
        <v>-97.7241863</v>
      </c>
      <c r="E2666" s="197">
        <v>33.674889999999998</v>
      </c>
      <c r="F2666">
        <v>0</v>
      </c>
      <c r="G2666">
        <f t="shared" si="250"/>
        <v>0</v>
      </c>
      <c r="H2666" s="198">
        <v>0</v>
      </c>
      <c r="Q2666" s="221">
        <f>(Q5751*10000)*TEA!$M$15*10^-6</f>
        <v>53.983060915950006</v>
      </c>
      <c r="R2666" s="221">
        <f>(R5751*10000)*TEA!$O$15*10^-6</f>
        <v>53.983060915950006</v>
      </c>
      <c r="AA2666">
        <f t="shared" si="252"/>
        <v>1</v>
      </c>
      <c r="AB2666" s="197">
        <v>48337</v>
      </c>
      <c r="AC2666" s="197">
        <v>0</v>
      </c>
      <c r="AD2666" s="197">
        <f t="shared" si="251"/>
        <v>0</v>
      </c>
      <c r="AE2666" s="197">
        <v>0</v>
      </c>
      <c r="AJ2666">
        <v>0</v>
      </c>
      <c r="AK2666">
        <v>0</v>
      </c>
      <c r="AU2666" s="198">
        <v>0.27272727299999999</v>
      </c>
      <c r="AV2666" s="6">
        <v>0</v>
      </c>
      <c r="AW2666" s="198">
        <v>0.38356000000000001</v>
      </c>
      <c r="BO2666" s="198"/>
      <c r="BP2666" s="354">
        <f t="shared" si="247"/>
        <v>0</v>
      </c>
      <c r="BQ2666" s="354">
        <f t="shared" si="248"/>
        <v>0</v>
      </c>
      <c r="BR2666" s="354">
        <f t="shared" si="249"/>
        <v>0</v>
      </c>
      <c r="CG2666" s="198"/>
      <c r="CH2666">
        <f>(Transest!$J$14/HexExtSoy!$K$4)</f>
        <v>0.20257267294641951</v>
      </c>
      <c r="CI2666">
        <f>(HydroProcOil!$K$14/HexExtSoy!$K$4)</f>
        <v>0.10977777777777777</v>
      </c>
      <c r="CJ2666">
        <f>(StarchFerm!$K$24/StarchFerm!$K$4)</f>
        <v>0.33157302630665886</v>
      </c>
      <c r="CY2666" s="198"/>
      <c r="CZ2666">
        <f>BP2666*CH2666*1000*LCI!$E$93</f>
        <v>0</v>
      </c>
      <c r="DA2666">
        <f>BQ2666*CI2666*1000*(LCI!$E$99)</f>
        <v>0</v>
      </c>
      <c r="DB2666">
        <f>BR2666*CJ2666*1000*(LCI!$E$96)</f>
        <v>0</v>
      </c>
    </row>
    <row r="2667" spans="1:106" x14ac:dyDescent="0.25">
      <c r="A2667" s="197">
        <v>48339</v>
      </c>
      <c r="B2667" s="197" t="s">
        <v>2127</v>
      </c>
      <c r="C2667" s="197" t="s">
        <v>642</v>
      </c>
      <c r="D2667" s="197">
        <v>-95.513741499999995</v>
      </c>
      <c r="E2667" s="197">
        <v>30.31794</v>
      </c>
      <c r="F2667">
        <v>0</v>
      </c>
      <c r="G2667">
        <f t="shared" si="250"/>
        <v>0</v>
      </c>
      <c r="H2667" s="198">
        <v>5.47</v>
      </c>
      <c r="Q2667" s="221">
        <f>(Q5752*10000)*TEA!$M$15*10^-6</f>
        <v>61.345950295500003</v>
      </c>
      <c r="R2667" s="221">
        <f>(R5752*10000)*TEA!$O$15*10^-6</f>
        <v>61.345950295500003</v>
      </c>
      <c r="AA2667">
        <f t="shared" si="252"/>
        <v>1</v>
      </c>
      <c r="AB2667" s="197">
        <v>48339</v>
      </c>
      <c r="AC2667" s="197">
        <v>0</v>
      </c>
      <c r="AD2667" s="197">
        <f t="shared" si="251"/>
        <v>0</v>
      </c>
      <c r="AE2667" s="197">
        <v>8</v>
      </c>
      <c r="AJ2667">
        <v>0</v>
      </c>
      <c r="AK2667">
        <v>0</v>
      </c>
      <c r="AU2667" s="198">
        <v>0.27272727299999999</v>
      </c>
      <c r="AV2667" s="6">
        <v>0</v>
      </c>
      <c r="AW2667" s="198">
        <v>0.38356000000000001</v>
      </c>
      <c r="BO2667" s="198"/>
      <c r="BP2667" s="354">
        <f t="shared" si="247"/>
        <v>0</v>
      </c>
      <c r="BQ2667" s="354">
        <f t="shared" si="248"/>
        <v>0</v>
      </c>
      <c r="BR2667" s="354">
        <f t="shared" si="249"/>
        <v>16.7845856</v>
      </c>
      <c r="CG2667" s="198"/>
      <c r="CH2667">
        <f>(Transest!$J$14/HexExtSoy!$K$4)</f>
        <v>0.20257267294641951</v>
      </c>
      <c r="CI2667">
        <f>(HydroProcOil!$K$14/HexExtSoy!$K$4)</f>
        <v>0.10977777777777777</v>
      </c>
      <c r="CJ2667">
        <f>(StarchFerm!$K$24/StarchFerm!$K$4)</f>
        <v>0.33157302630665886</v>
      </c>
      <c r="CY2667" s="198"/>
      <c r="CZ2667">
        <f>BP2667*CH2667*1000*LCI!$E$93</f>
        <v>0</v>
      </c>
      <c r="DA2667">
        <f>BQ2667*CI2667*1000*(LCI!$E$99)</f>
        <v>0</v>
      </c>
      <c r="DB2667">
        <f>BR2667*CJ2667*1000*(LCI!$E$96)</f>
        <v>149985.26196063473</v>
      </c>
    </row>
    <row r="2668" spans="1:106" x14ac:dyDescent="0.25">
      <c r="A2668" s="197">
        <v>48341</v>
      </c>
      <c r="B2668" s="197" t="s">
        <v>2127</v>
      </c>
      <c r="C2668" s="197" t="s">
        <v>1843</v>
      </c>
      <c r="D2668" s="197">
        <v>-101.893975</v>
      </c>
      <c r="E2668" s="197">
        <v>35.833829999999999</v>
      </c>
      <c r="F2668">
        <v>0</v>
      </c>
      <c r="G2668">
        <f t="shared" si="250"/>
        <v>0</v>
      </c>
      <c r="H2668" s="198">
        <v>11.95</v>
      </c>
      <c r="Q2668" s="221">
        <f>(Q5753*10000)*TEA!$M$15*10^-6</f>
        <v>47.425926257100002</v>
      </c>
      <c r="R2668" s="221">
        <f>(R5753*10000)*TEA!$O$15*10^-6</f>
        <v>47.425926257100002</v>
      </c>
      <c r="AA2668">
        <f t="shared" si="252"/>
        <v>1</v>
      </c>
      <c r="AB2668" s="197">
        <v>48341</v>
      </c>
      <c r="AC2668" s="197">
        <v>0</v>
      </c>
      <c r="AD2668" s="197">
        <f t="shared" si="251"/>
        <v>0</v>
      </c>
      <c r="AE2668" s="197">
        <v>18830</v>
      </c>
      <c r="AJ2668">
        <v>0</v>
      </c>
      <c r="AK2668">
        <v>0</v>
      </c>
      <c r="AU2668" s="198">
        <v>0.27272727299999999</v>
      </c>
      <c r="AV2668" s="6">
        <v>0</v>
      </c>
      <c r="AW2668" s="198">
        <v>0.38356000000000001</v>
      </c>
      <c r="BO2668" s="198"/>
      <c r="BP2668" s="354">
        <f t="shared" si="247"/>
        <v>0</v>
      </c>
      <c r="BQ2668" s="354">
        <f t="shared" si="248"/>
        <v>0</v>
      </c>
      <c r="BR2668" s="354">
        <f t="shared" si="249"/>
        <v>86308.095860000001</v>
      </c>
      <c r="CG2668" s="198"/>
      <c r="CH2668">
        <f>(Transest!$J$14/HexExtSoy!$K$4)</f>
        <v>0.20257267294641951</v>
      </c>
      <c r="CI2668">
        <f>(HydroProcOil!$K$14/HexExtSoy!$K$4)</f>
        <v>0.10977777777777777</v>
      </c>
      <c r="CJ2668">
        <f>(StarchFerm!$K$24/StarchFerm!$K$4)</f>
        <v>0.33157302630665886</v>
      </c>
      <c r="CY2668" s="198"/>
      <c r="CZ2668">
        <f>BP2668*CH2668*1000*LCI!$E$93</f>
        <v>0</v>
      </c>
      <c r="DA2668">
        <f>BQ2668*CI2668*1000*(LCI!$E$99)</f>
        <v>0</v>
      </c>
      <c r="DB2668">
        <f>BR2668*CJ2668*1000*(LCI!$E$96)</f>
        <v>771239914.72781301</v>
      </c>
    </row>
    <row r="2669" spans="1:106" x14ac:dyDescent="0.25">
      <c r="A2669" s="197">
        <v>48343</v>
      </c>
      <c r="B2669" s="197" t="s">
        <v>2127</v>
      </c>
      <c r="C2669" s="197" t="s">
        <v>1237</v>
      </c>
      <c r="D2669" s="197">
        <v>-94.732228800000001</v>
      </c>
      <c r="E2669" s="197">
        <v>33.139830000000003</v>
      </c>
      <c r="F2669">
        <v>0</v>
      </c>
      <c r="G2669">
        <f t="shared" si="250"/>
        <v>0</v>
      </c>
      <c r="H2669" s="198">
        <v>0</v>
      </c>
      <c r="Q2669" s="221">
        <f>(Q5754*10000)*TEA!$M$15*10^-6</f>
        <v>54.523789917750001</v>
      </c>
      <c r="R2669" s="221">
        <f>(R5754*10000)*TEA!$O$15*10^-6</f>
        <v>54.523789917750001</v>
      </c>
      <c r="AA2669">
        <f t="shared" si="252"/>
        <v>1</v>
      </c>
      <c r="AB2669" s="197">
        <v>48343</v>
      </c>
      <c r="AC2669" s="197">
        <v>0</v>
      </c>
      <c r="AD2669" s="197">
        <f t="shared" si="251"/>
        <v>0</v>
      </c>
      <c r="AE2669" s="197">
        <v>0</v>
      </c>
      <c r="AJ2669">
        <v>0</v>
      </c>
      <c r="AK2669">
        <v>0</v>
      </c>
      <c r="AU2669" s="198">
        <v>0.27272727299999999</v>
      </c>
      <c r="AV2669" s="6">
        <v>0</v>
      </c>
      <c r="AW2669" s="198">
        <v>0.38356000000000001</v>
      </c>
      <c r="BO2669" s="198"/>
      <c r="BP2669" s="354">
        <f t="shared" si="247"/>
        <v>0</v>
      </c>
      <c r="BQ2669" s="354">
        <f t="shared" si="248"/>
        <v>0</v>
      </c>
      <c r="BR2669" s="354">
        <f t="shared" si="249"/>
        <v>0</v>
      </c>
      <c r="CG2669" s="198"/>
      <c r="CH2669">
        <f>(Transest!$J$14/HexExtSoy!$K$4)</f>
        <v>0.20257267294641951</v>
      </c>
      <c r="CI2669">
        <f>(HydroProcOil!$K$14/HexExtSoy!$K$4)</f>
        <v>0.10977777777777777</v>
      </c>
      <c r="CJ2669">
        <f>(StarchFerm!$K$24/StarchFerm!$K$4)</f>
        <v>0.33157302630665886</v>
      </c>
      <c r="CY2669" s="198"/>
      <c r="CZ2669">
        <f>BP2669*CH2669*1000*LCI!$E$93</f>
        <v>0</v>
      </c>
      <c r="DA2669">
        <f>BQ2669*CI2669*1000*(LCI!$E$99)</f>
        <v>0</v>
      </c>
      <c r="DB2669">
        <f>BR2669*CJ2669*1000*(LCI!$E$96)</f>
        <v>0</v>
      </c>
    </row>
    <row r="2670" spans="1:106" x14ac:dyDescent="0.25">
      <c r="A2670" s="197">
        <v>48345</v>
      </c>
      <c r="B2670" s="197" t="s">
        <v>2127</v>
      </c>
      <c r="C2670" s="197" t="s">
        <v>2231</v>
      </c>
      <c r="D2670" s="197">
        <v>-100.771226</v>
      </c>
      <c r="E2670" s="197">
        <v>34.07499</v>
      </c>
      <c r="F2670">
        <v>0</v>
      </c>
      <c r="G2670">
        <f t="shared" si="250"/>
        <v>0</v>
      </c>
      <c r="H2670" s="198">
        <v>0</v>
      </c>
      <c r="Q2670" s="221">
        <f>(Q5755*10000)*TEA!$M$15*10^-6</f>
        <v>52.208581770450003</v>
      </c>
      <c r="R2670" s="221">
        <f>(R5755*10000)*TEA!$O$15*10^-6</f>
        <v>52.208581770450003</v>
      </c>
      <c r="AA2670">
        <f t="shared" si="252"/>
        <v>1</v>
      </c>
      <c r="AB2670" s="197">
        <v>48345</v>
      </c>
      <c r="AC2670" s="197">
        <v>0</v>
      </c>
      <c r="AD2670" s="197">
        <f t="shared" si="251"/>
        <v>0</v>
      </c>
      <c r="AE2670" s="197">
        <v>0</v>
      </c>
      <c r="AJ2670">
        <v>0</v>
      </c>
      <c r="AK2670">
        <v>0</v>
      </c>
      <c r="AU2670" s="198">
        <v>0.27272727299999999</v>
      </c>
      <c r="AV2670" s="6">
        <v>0</v>
      </c>
      <c r="AW2670" s="198">
        <v>0.38356000000000001</v>
      </c>
      <c r="BO2670" s="198"/>
      <c r="BP2670" s="354">
        <f t="shared" si="247"/>
        <v>0</v>
      </c>
      <c r="BQ2670" s="354">
        <f t="shared" si="248"/>
        <v>0</v>
      </c>
      <c r="BR2670" s="354">
        <f t="shared" si="249"/>
        <v>0</v>
      </c>
      <c r="CG2670" s="198"/>
      <c r="CH2670">
        <f>(Transest!$J$14/HexExtSoy!$K$4)</f>
        <v>0.20257267294641951</v>
      </c>
      <c r="CI2670">
        <f>(HydroProcOil!$K$14/HexExtSoy!$K$4)</f>
        <v>0.10977777777777777</v>
      </c>
      <c r="CJ2670">
        <f>(StarchFerm!$K$24/StarchFerm!$K$4)</f>
        <v>0.33157302630665886</v>
      </c>
      <c r="CY2670" s="198"/>
      <c r="CZ2670">
        <f>BP2670*CH2670*1000*LCI!$E$93</f>
        <v>0</v>
      </c>
      <c r="DA2670">
        <f>BQ2670*CI2670*1000*(LCI!$E$99)</f>
        <v>0</v>
      </c>
      <c r="DB2670">
        <f>BR2670*CJ2670*1000*(LCI!$E$96)</f>
        <v>0</v>
      </c>
    </row>
    <row r="2671" spans="1:106" x14ac:dyDescent="0.25">
      <c r="A2671" s="197">
        <v>48347</v>
      </c>
      <c r="B2671" s="197" t="s">
        <v>2127</v>
      </c>
      <c r="C2671" s="197" t="s">
        <v>2232</v>
      </c>
      <c r="D2671" s="197">
        <v>-94.629809499999993</v>
      </c>
      <c r="E2671" s="197">
        <v>31.64377</v>
      </c>
      <c r="F2671">
        <v>0</v>
      </c>
      <c r="G2671">
        <f t="shared" si="250"/>
        <v>0</v>
      </c>
      <c r="H2671" s="198">
        <v>0</v>
      </c>
      <c r="Q2671" s="221">
        <f>(Q5756*10000)*TEA!$M$15*10^-6</f>
        <v>57.443354954549996</v>
      </c>
      <c r="R2671" s="221">
        <f>(R5756*10000)*TEA!$O$15*10^-6</f>
        <v>57.443354954549996</v>
      </c>
      <c r="AA2671">
        <f t="shared" si="252"/>
        <v>1</v>
      </c>
      <c r="AB2671" s="197">
        <v>48347</v>
      </c>
      <c r="AC2671" s="197">
        <v>0</v>
      </c>
      <c r="AD2671" s="197">
        <f t="shared" si="251"/>
        <v>0</v>
      </c>
      <c r="AE2671" s="197">
        <v>0</v>
      </c>
      <c r="AJ2671">
        <v>0</v>
      </c>
      <c r="AK2671">
        <v>0</v>
      </c>
      <c r="AU2671" s="198">
        <v>0.27272727299999999</v>
      </c>
      <c r="AV2671" s="6">
        <v>0</v>
      </c>
      <c r="AW2671" s="198">
        <v>0.38356000000000001</v>
      </c>
      <c r="BO2671" s="198"/>
      <c r="BP2671" s="354">
        <f t="shared" si="247"/>
        <v>0</v>
      </c>
      <c r="BQ2671" s="354">
        <f t="shared" si="248"/>
        <v>0</v>
      </c>
      <c r="BR2671" s="354">
        <f t="shared" si="249"/>
        <v>0</v>
      </c>
      <c r="CG2671" s="198"/>
      <c r="CH2671">
        <f>(Transest!$J$14/HexExtSoy!$K$4)</f>
        <v>0.20257267294641951</v>
      </c>
      <c r="CI2671">
        <f>(HydroProcOil!$K$14/HexExtSoy!$K$4)</f>
        <v>0.10977777777777777</v>
      </c>
      <c r="CJ2671">
        <f>(StarchFerm!$K$24/StarchFerm!$K$4)</f>
        <v>0.33157302630665886</v>
      </c>
      <c r="CY2671" s="198"/>
      <c r="CZ2671">
        <f>BP2671*CH2671*1000*LCI!$E$93</f>
        <v>0</v>
      </c>
      <c r="DA2671">
        <f>BQ2671*CI2671*1000*(LCI!$E$99)</f>
        <v>0</v>
      </c>
      <c r="DB2671">
        <f>BR2671*CJ2671*1000*(LCI!$E$96)</f>
        <v>0</v>
      </c>
    </row>
    <row r="2672" spans="1:106" x14ac:dyDescent="0.25">
      <c r="A2672" s="197">
        <v>48349</v>
      </c>
      <c r="B2672" s="197" t="s">
        <v>2127</v>
      </c>
      <c r="C2672" s="197" t="s">
        <v>2233</v>
      </c>
      <c r="D2672" s="197">
        <v>-96.475107800000004</v>
      </c>
      <c r="E2672" s="197">
        <v>32.050269999999998</v>
      </c>
      <c r="F2672">
        <v>0</v>
      </c>
      <c r="G2672">
        <f t="shared" si="250"/>
        <v>0</v>
      </c>
      <c r="H2672" s="198">
        <v>6.63</v>
      </c>
      <c r="Q2672" s="221">
        <f>(Q5757*10000)*TEA!$M$15*10^-6</f>
        <v>56.303302143149992</v>
      </c>
      <c r="R2672" s="221">
        <f>(R5757*10000)*TEA!$O$15*10^-6</f>
        <v>56.303302143149992</v>
      </c>
      <c r="AA2672">
        <f t="shared" si="252"/>
        <v>1</v>
      </c>
      <c r="AB2672" s="197">
        <v>48349</v>
      </c>
      <c r="AC2672" s="197">
        <v>0</v>
      </c>
      <c r="AD2672" s="197">
        <f t="shared" si="251"/>
        <v>0</v>
      </c>
      <c r="AE2672" s="197">
        <v>10573</v>
      </c>
      <c r="AJ2672">
        <v>0</v>
      </c>
      <c r="AK2672">
        <v>0</v>
      </c>
      <c r="AU2672" s="198">
        <v>0.27272727299999999</v>
      </c>
      <c r="AV2672" s="6">
        <v>0</v>
      </c>
      <c r="AW2672" s="198">
        <v>0.38356000000000001</v>
      </c>
      <c r="BO2672" s="198"/>
      <c r="BP2672" s="354">
        <f t="shared" si="247"/>
        <v>0</v>
      </c>
      <c r="BQ2672" s="354">
        <f t="shared" si="248"/>
        <v>0</v>
      </c>
      <c r="BR2672" s="354">
        <f t="shared" si="249"/>
        <v>26887.168604400002</v>
      </c>
      <c r="CG2672" s="198"/>
      <c r="CH2672">
        <f>(Transest!$J$14/HexExtSoy!$K$4)</f>
        <v>0.20257267294641951</v>
      </c>
      <c r="CI2672">
        <f>(HydroProcOil!$K$14/HexExtSoy!$K$4)</f>
        <v>0.10977777777777777</v>
      </c>
      <c r="CJ2672">
        <f>(StarchFerm!$K$24/StarchFerm!$K$4)</f>
        <v>0.33157302630665886</v>
      </c>
      <c r="CY2672" s="198"/>
      <c r="CZ2672">
        <f>BP2672*CH2672*1000*LCI!$E$93</f>
        <v>0</v>
      </c>
      <c r="DA2672">
        <f>BQ2672*CI2672*1000*(LCI!$E$99)</f>
        <v>0</v>
      </c>
      <c r="DB2672">
        <f>BR2672*CJ2672*1000*(LCI!$E$96)</f>
        <v>240260863.30726504</v>
      </c>
    </row>
    <row r="2673" spans="1:106" x14ac:dyDescent="0.25">
      <c r="A2673" s="197">
        <v>48351</v>
      </c>
      <c r="B2673" s="197" t="s">
        <v>2127</v>
      </c>
      <c r="C2673" s="197" t="s">
        <v>712</v>
      </c>
      <c r="D2673" s="197">
        <v>-93.751262800000006</v>
      </c>
      <c r="E2673" s="197">
        <v>30.803789999999999</v>
      </c>
      <c r="F2673">
        <v>0</v>
      </c>
      <c r="G2673">
        <f t="shared" si="250"/>
        <v>0</v>
      </c>
      <c r="H2673" s="198">
        <v>3.77</v>
      </c>
      <c r="Q2673" s="221">
        <f>(Q5758*10000)*TEA!$M$15*10^-6</f>
        <v>59.947001410949994</v>
      </c>
      <c r="R2673" s="221">
        <f>(R5758*10000)*TEA!$O$15*10^-6</f>
        <v>59.947001410949994</v>
      </c>
      <c r="AA2673">
        <f t="shared" si="252"/>
        <v>1</v>
      </c>
      <c r="AB2673" s="197">
        <v>48351</v>
      </c>
      <c r="AC2673" s="197">
        <v>0</v>
      </c>
      <c r="AD2673" s="197">
        <f t="shared" si="251"/>
        <v>0</v>
      </c>
      <c r="AE2673" s="197">
        <v>12</v>
      </c>
      <c r="AJ2673">
        <v>0</v>
      </c>
      <c r="AK2673">
        <v>0</v>
      </c>
      <c r="AU2673" s="198">
        <v>0.27272727299999999</v>
      </c>
      <c r="AV2673" s="6">
        <v>0</v>
      </c>
      <c r="AW2673" s="198">
        <v>0.38356000000000001</v>
      </c>
      <c r="BO2673" s="198"/>
      <c r="BP2673" s="354">
        <f t="shared" si="247"/>
        <v>0</v>
      </c>
      <c r="BQ2673" s="354">
        <f t="shared" si="248"/>
        <v>0</v>
      </c>
      <c r="BR2673" s="354">
        <f t="shared" si="249"/>
        <v>17.3522544</v>
      </c>
      <c r="CG2673" s="198"/>
      <c r="CH2673">
        <f>(Transest!$J$14/HexExtSoy!$K$4)</f>
        <v>0.20257267294641951</v>
      </c>
      <c r="CI2673">
        <f>(HydroProcOil!$K$14/HexExtSoy!$K$4)</f>
        <v>0.10977777777777777</v>
      </c>
      <c r="CJ2673">
        <f>(StarchFerm!$K$24/StarchFerm!$K$4)</f>
        <v>0.33157302630665886</v>
      </c>
      <c r="CY2673" s="198"/>
      <c r="CZ2673">
        <f>BP2673*CH2673*1000*LCI!$E$93</f>
        <v>0</v>
      </c>
      <c r="DA2673">
        <f>BQ2673*CI2673*1000*(LCI!$E$99)</f>
        <v>0</v>
      </c>
      <c r="DB2673">
        <f>BR2673*CJ2673*1000*(LCI!$E$96)</f>
        <v>155057.88965034543</v>
      </c>
    </row>
    <row r="2674" spans="1:106" x14ac:dyDescent="0.25">
      <c r="A2674" s="197">
        <v>48353</v>
      </c>
      <c r="B2674" s="197" t="s">
        <v>2127</v>
      </c>
      <c r="C2674" s="197" t="s">
        <v>2234</v>
      </c>
      <c r="D2674" s="197">
        <v>-100.398161</v>
      </c>
      <c r="E2674" s="197">
        <v>32.300820000000002</v>
      </c>
      <c r="F2674">
        <v>0</v>
      </c>
      <c r="G2674">
        <f t="shared" si="250"/>
        <v>0</v>
      </c>
      <c r="H2674" s="198">
        <v>0</v>
      </c>
      <c r="Q2674" s="221">
        <f>(Q5759*10000)*TEA!$M$15*10^-6</f>
        <v>55.563167728349995</v>
      </c>
      <c r="R2674" s="221">
        <f>(R5759*10000)*TEA!$O$15*10^-6</f>
        <v>55.563167728349995</v>
      </c>
      <c r="AA2674">
        <f t="shared" si="252"/>
        <v>1</v>
      </c>
      <c r="AB2674" s="197">
        <v>48353</v>
      </c>
      <c r="AC2674" s="197">
        <v>0</v>
      </c>
      <c r="AD2674" s="197">
        <f t="shared" si="251"/>
        <v>0</v>
      </c>
      <c r="AE2674" s="197">
        <v>0</v>
      </c>
      <c r="AJ2674">
        <v>0</v>
      </c>
      <c r="AK2674">
        <v>0</v>
      </c>
      <c r="AU2674" s="198">
        <v>0.27272727299999999</v>
      </c>
      <c r="AV2674" s="6">
        <v>0</v>
      </c>
      <c r="AW2674" s="198">
        <v>0.38356000000000001</v>
      </c>
      <c r="BO2674" s="198"/>
      <c r="BP2674" s="354">
        <f t="shared" si="247"/>
        <v>0</v>
      </c>
      <c r="BQ2674" s="354">
        <f t="shared" si="248"/>
        <v>0</v>
      </c>
      <c r="BR2674" s="354">
        <f t="shared" si="249"/>
        <v>0</v>
      </c>
      <c r="CG2674" s="198"/>
      <c r="CH2674">
        <f>(Transest!$J$14/HexExtSoy!$K$4)</f>
        <v>0.20257267294641951</v>
      </c>
      <c r="CI2674">
        <f>(HydroProcOil!$K$14/HexExtSoy!$K$4)</f>
        <v>0.10977777777777777</v>
      </c>
      <c r="CJ2674">
        <f>(StarchFerm!$K$24/StarchFerm!$K$4)</f>
        <v>0.33157302630665886</v>
      </c>
      <c r="CY2674" s="198"/>
      <c r="CZ2674">
        <f>BP2674*CH2674*1000*LCI!$E$93</f>
        <v>0</v>
      </c>
      <c r="DA2674">
        <f>BQ2674*CI2674*1000*(LCI!$E$99)</f>
        <v>0</v>
      </c>
      <c r="DB2674">
        <f>BR2674*CJ2674*1000*(LCI!$E$96)</f>
        <v>0</v>
      </c>
    </row>
    <row r="2675" spans="1:106" x14ac:dyDescent="0.25">
      <c r="A2675" s="197">
        <v>48355</v>
      </c>
      <c r="B2675" s="197" t="s">
        <v>2127</v>
      </c>
      <c r="C2675" s="197" t="s">
        <v>2235</v>
      </c>
      <c r="D2675" s="197">
        <v>-97.670024900000001</v>
      </c>
      <c r="E2675" s="197">
        <v>27.733409999999999</v>
      </c>
      <c r="F2675">
        <v>0</v>
      </c>
      <c r="G2675">
        <f t="shared" si="250"/>
        <v>0</v>
      </c>
      <c r="H2675" s="198">
        <v>5.48</v>
      </c>
      <c r="Q2675" s="221">
        <f>(Q5760*10000)*TEA!$M$15*10^-6</f>
        <v>61.16116996529999</v>
      </c>
      <c r="R2675" s="221">
        <f>(R5760*10000)*TEA!$O$15*10^-6</f>
        <v>61.16116996529999</v>
      </c>
      <c r="AA2675">
        <f t="shared" si="252"/>
        <v>1</v>
      </c>
      <c r="AB2675" s="197">
        <v>48355</v>
      </c>
      <c r="AC2675" s="197">
        <v>0</v>
      </c>
      <c r="AD2675" s="197">
        <f t="shared" si="251"/>
        <v>0</v>
      </c>
      <c r="AE2675" s="197">
        <v>10045</v>
      </c>
      <c r="AJ2675">
        <v>0</v>
      </c>
      <c r="AK2675">
        <v>0</v>
      </c>
      <c r="AU2675" s="198">
        <v>0.27272727299999999</v>
      </c>
      <c r="AV2675" s="6">
        <v>0</v>
      </c>
      <c r="AW2675" s="198">
        <v>0.38356000000000001</v>
      </c>
      <c r="BO2675" s="198"/>
      <c r="BP2675" s="354">
        <f t="shared" si="247"/>
        <v>0</v>
      </c>
      <c r="BQ2675" s="354">
        <f t="shared" si="248"/>
        <v>0</v>
      </c>
      <c r="BR2675" s="354">
        <f t="shared" si="249"/>
        <v>21113.673896000004</v>
      </c>
      <c r="CG2675" s="198"/>
      <c r="CH2675">
        <f>(Transest!$J$14/HexExtSoy!$K$4)</f>
        <v>0.20257267294641951</v>
      </c>
      <c r="CI2675">
        <f>(HydroProcOil!$K$14/HexExtSoy!$K$4)</f>
        <v>0.10977777777777777</v>
      </c>
      <c r="CJ2675">
        <f>(StarchFerm!$K$24/StarchFerm!$K$4)</f>
        <v>0.33157302630665886</v>
      </c>
      <c r="CY2675" s="198"/>
      <c r="CZ2675">
        <f>BP2675*CH2675*1000*LCI!$E$93</f>
        <v>0</v>
      </c>
      <c r="DA2675">
        <f>BQ2675*CI2675*1000*(LCI!$E$99)</f>
        <v>0</v>
      </c>
      <c r="DB2675">
        <f>BR2675*CJ2675*1000*(LCI!$E$96)</f>
        <v>188669532.01650545</v>
      </c>
    </row>
    <row r="2676" spans="1:106" x14ac:dyDescent="0.25">
      <c r="A2676" s="197">
        <v>48357</v>
      </c>
      <c r="B2676" s="197" t="s">
        <v>2127</v>
      </c>
      <c r="C2676" s="197" t="s">
        <v>2236</v>
      </c>
      <c r="D2676" s="197">
        <v>-100.80813000000001</v>
      </c>
      <c r="E2676" s="197">
        <v>36.269309999999997</v>
      </c>
      <c r="F2676">
        <v>2.62</v>
      </c>
      <c r="G2676">
        <f t="shared" si="250"/>
        <v>2.62</v>
      </c>
      <c r="H2676" s="198">
        <v>11.46</v>
      </c>
      <c r="Q2676" s="221">
        <f>(Q5761*10000)*TEA!$M$15*10^-6</f>
        <v>47.36497915935</v>
      </c>
      <c r="R2676" s="221">
        <f>(R5761*10000)*TEA!$O$15*10^-6</f>
        <v>47.36497915935</v>
      </c>
      <c r="AA2676">
        <f t="shared" si="252"/>
        <v>1</v>
      </c>
      <c r="AB2676" s="197">
        <v>48357</v>
      </c>
      <c r="AC2676" s="197">
        <v>1131</v>
      </c>
      <c r="AD2676" s="197">
        <f t="shared" si="251"/>
        <v>1131</v>
      </c>
      <c r="AE2676" s="197">
        <v>9250</v>
      </c>
      <c r="AJ2676">
        <v>0</v>
      </c>
      <c r="AK2676">
        <v>0</v>
      </c>
      <c r="AU2676" s="198">
        <v>0.27272727299999999</v>
      </c>
      <c r="AV2676" s="6">
        <v>0</v>
      </c>
      <c r="AW2676" s="198">
        <v>0.38356000000000001</v>
      </c>
      <c r="BO2676" s="198"/>
      <c r="BP2676" s="354">
        <f t="shared" si="247"/>
        <v>808.15090989906003</v>
      </c>
      <c r="BQ2676" s="354">
        <f t="shared" si="248"/>
        <v>0</v>
      </c>
      <c r="BR2676" s="354">
        <f t="shared" si="249"/>
        <v>40659.277800000003</v>
      </c>
      <c r="CG2676" s="198"/>
      <c r="CH2676">
        <f>(Transest!$J$14/HexExtSoy!$K$4)</f>
        <v>0.20257267294641951</v>
      </c>
      <c r="CI2676">
        <f>(HydroProcOil!$K$14/HexExtSoy!$K$4)</f>
        <v>0.10977777777777777</v>
      </c>
      <c r="CJ2676">
        <f>(StarchFerm!$K$24/StarchFerm!$K$4)</f>
        <v>0.33157302630665886</v>
      </c>
      <c r="CY2676" s="198"/>
      <c r="CZ2676">
        <f>BP2676*CH2676*1000*LCI!$E$93</f>
        <v>6180025.6960780947</v>
      </c>
      <c r="DA2676">
        <f>BQ2676*CI2676*1000*(LCI!$E$99)</f>
        <v>0</v>
      </c>
      <c r="DB2676">
        <f>BR2676*CJ2676*1000*(LCI!$E$96)</f>
        <v>363326958.2755276</v>
      </c>
    </row>
    <row r="2677" spans="1:106" x14ac:dyDescent="0.25">
      <c r="A2677" s="197">
        <v>48359</v>
      </c>
      <c r="B2677" s="197" t="s">
        <v>2127</v>
      </c>
      <c r="C2677" s="197" t="s">
        <v>1315</v>
      </c>
      <c r="D2677" s="197">
        <v>-102.605283</v>
      </c>
      <c r="E2677" s="197">
        <v>35.394469999999998</v>
      </c>
      <c r="F2677">
        <v>0</v>
      </c>
      <c r="G2677">
        <f t="shared" si="250"/>
        <v>0</v>
      </c>
      <c r="H2677" s="198">
        <v>0</v>
      </c>
      <c r="Q2677" s="221">
        <f>(Q5762*10000)*TEA!$M$15*10^-6</f>
        <v>48.41503749044999</v>
      </c>
      <c r="R2677" s="221">
        <f>(R5762*10000)*TEA!$O$15*10^-6</f>
        <v>48.41503749044999</v>
      </c>
      <c r="AA2677">
        <f t="shared" si="252"/>
        <v>1</v>
      </c>
      <c r="AB2677" s="197">
        <v>48359</v>
      </c>
      <c r="AC2677" s="197">
        <v>0</v>
      </c>
      <c r="AD2677" s="197">
        <f t="shared" si="251"/>
        <v>0</v>
      </c>
      <c r="AE2677" s="197">
        <v>0</v>
      </c>
      <c r="AJ2677">
        <v>0</v>
      </c>
      <c r="AK2677">
        <v>0</v>
      </c>
      <c r="AU2677" s="198">
        <v>0.27272727299999999</v>
      </c>
      <c r="AV2677" s="6">
        <v>0</v>
      </c>
      <c r="AW2677" s="198">
        <v>0.38356000000000001</v>
      </c>
      <c r="BO2677" s="198"/>
      <c r="BP2677" s="354">
        <f t="shared" si="247"/>
        <v>0</v>
      </c>
      <c r="BQ2677" s="354">
        <f t="shared" si="248"/>
        <v>0</v>
      </c>
      <c r="BR2677" s="354">
        <f t="shared" si="249"/>
        <v>0</v>
      </c>
      <c r="CG2677" s="198"/>
      <c r="CH2677">
        <f>(Transest!$J$14/HexExtSoy!$K$4)</f>
        <v>0.20257267294641951</v>
      </c>
      <c r="CI2677">
        <f>(HydroProcOil!$K$14/HexExtSoy!$K$4)</f>
        <v>0.10977777777777777</v>
      </c>
      <c r="CJ2677">
        <f>(StarchFerm!$K$24/StarchFerm!$K$4)</f>
        <v>0.33157302630665886</v>
      </c>
      <c r="CY2677" s="198"/>
      <c r="CZ2677">
        <f>BP2677*CH2677*1000*LCI!$E$93</f>
        <v>0</v>
      </c>
      <c r="DA2677">
        <f>BQ2677*CI2677*1000*(LCI!$E$99)</f>
        <v>0</v>
      </c>
      <c r="DB2677">
        <f>BR2677*CJ2677*1000*(LCI!$E$96)</f>
        <v>0</v>
      </c>
    </row>
    <row r="2678" spans="1:106" x14ac:dyDescent="0.25">
      <c r="A2678" s="197">
        <v>48361</v>
      </c>
      <c r="B2678" s="197" t="s">
        <v>2127</v>
      </c>
      <c r="C2678" s="197" t="s">
        <v>762</v>
      </c>
      <c r="D2678" s="197">
        <v>-93.890098399999999</v>
      </c>
      <c r="E2678" s="197">
        <v>30.140989999999999</v>
      </c>
      <c r="F2678">
        <v>0</v>
      </c>
      <c r="G2678">
        <f t="shared" si="250"/>
        <v>0</v>
      </c>
      <c r="H2678" s="198">
        <v>3.77</v>
      </c>
      <c r="Q2678" s="221">
        <f>(Q5763*10000)*TEA!$M$15*10^-6</f>
        <v>61.911639154349992</v>
      </c>
      <c r="R2678" s="221">
        <f>(R5763*10000)*TEA!$O$15*10^-6</f>
        <v>61.911639154349992</v>
      </c>
      <c r="AA2678">
        <f t="shared" si="252"/>
        <v>1</v>
      </c>
      <c r="AB2678" s="197">
        <v>48361</v>
      </c>
      <c r="AC2678" s="197">
        <v>0</v>
      </c>
      <c r="AD2678" s="197">
        <f t="shared" si="251"/>
        <v>0</v>
      </c>
      <c r="AE2678" s="197">
        <v>2</v>
      </c>
      <c r="AJ2678">
        <v>0</v>
      </c>
      <c r="AK2678">
        <v>0</v>
      </c>
      <c r="AU2678" s="198">
        <v>0.27272727299999999</v>
      </c>
      <c r="AV2678" s="6">
        <v>0</v>
      </c>
      <c r="AW2678" s="198">
        <v>0.38356000000000001</v>
      </c>
      <c r="BO2678" s="198"/>
      <c r="BP2678" s="354">
        <f t="shared" si="247"/>
        <v>0</v>
      </c>
      <c r="BQ2678" s="354">
        <f t="shared" si="248"/>
        <v>0</v>
      </c>
      <c r="BR2678" s="354">
        <f t="shared" si="249"/>
        <v>2.8920424000000002</v>
      </c>
      <c r="CG2678" s="198"/>
      <c r="CH2678">
        <f>(Transest!$J$14/HexExtSoy!$K$4)</f>
        <v>0.20257267294641951</v>
      </c>
      <c r="CI2678">
        <f>(HydroProcOil!$K$14/HexExtSoy!$K$4)</f>
        <v>0.10977777777777777</v>
      </c>
      <c r="CJ2678">
        <f>(StarchFerm!$K$24/StarchFerm!$K$4)</f>
        <v>0.33157302630665886</v>
      </c>
      <c r="CY2678" s="198"/>
      <c r="CZ2678">
        <f>BP2678*CH2678*1000*LCI!$E$93</f>
        <v>0</v>
      </c>
      <c r="DA2678">
        <f>BQ2678*CI2678*1000*(LCI!$E$99)</f>
        <v>0</v>
      </c>
      <c r="DB2678">
        <f>BR2678*CJ2678*1000*(LCI!$E$96)</f>
        <v>25842.98160839091</v>
      </c>
    </row>
    <row r="2679" spans="1:106" x14ac:dyDescent="0.25">
      <c r="A2679" s="197">
        <v>48363</v>
      </c>
      <c r="B2679" s="197" t="s">
        <v>2127</v>
      </c>
      <c r="C2679" s="197" t="s">
        <v>2237</v>
      </c>
      <c r="D2679" s="197">
        <v>-98.314861100000002</v>
      </c>
      <c r="E2679" s="197">
        <v>32.752310000000001</v>
      </c>
      <c r="F2679">
        <v>0</v>
      </c>
      <c r="G2679">
        <f t="shared" si="250"/>
        <v>0</v>
      </c>
      <c r="H2679" s="198">
        <v>0</v>
      </c>
      <c r="Q2679" s="221">
        <f>(Q5764*10000)*TEA!$M$15*10^-6</f>
        <v>55.382090972850001</v>
      </c>
      <c r="R2679" s="221">
        <f>(R5764*10000)*TEA!$O$15*10^-6</f>
        <v>55.382090972850001</v>
      </c>
      <c r="AA2679">
        <f t="shared" si="252"/>
        <v>1</v>
      </c>
      <c r="AB2679" s="197">
        <v>48363</v>
      </c>
      <c r="AC2679" s="197">
        <v>0</v>
      </c>
      <c r="AD2679" s="197">
        <f t="shared" si="251"/>
        <v>0</v>
      </c>
      <c r="AE2679" s="197">
        <v>0</v>
      </c>
      <c r="AJ2679">
        <v>0</v>
      </c>
      <c r="AK2679">
        <v>0</v>
      </c>
      <c r="AU2679" s="198">
        <v>0.27272727299999999</v>
      </c>
      <c r="AV2679" s="6">
        <v>0</v>
      </c>
      <c r="AW2679" s="198">
        <v>0.38356000000000001</v>
      </c>
      <c r="BO2679" s="198"/>
      <c r="BP2679" s="354">
        <f t="shared" si="247"/>
        <v>0</v>
      </c>
      <c r="BQ2679" s="354">
        <f t="shared" si="248"/>
        <v>0</v>
      </c>
      <c r="BR2679" s="354">
        <f t="shared" si="249"/>
        <v>0</v>
      </c>
      <c r="CG2679" s="198"/>
      <c r="CH2679">
        <f>(Transest!$J$14/HexExtSoy!$K$4)</f>
        <v>0.20257267294641951</v>
      </c>
      <c r="CI2679">
        <f>(HydroProcOil!$K$14/HexExtSoy!$K$4)</f>
        <v>0.10977777777777777</v>
      </c>
      <c r="CJ2679">
        <f>(StarchFerm!$K$24/StarchFerm!$K$4)</f>
        <v>0.33157302630665886</v>
      </c>
      <c r="CY2679" s="198"/>
      <c r="CZ2679">
        <f>BP2679*CH2679*1000*LCI!$E$93</f>
        <v>0</v>
      </c>
      <c r="DA2679">
        <f>BQ2679*CI2679*1000*(LCI!$E$99)</f>
        <v>0</v>
      </c>
      <c r="DB2679">
        <f>BR2679*CJ2679*1000*(LCI!$E$96)</f>
        <v>0</v>
      </c>
    </row>
    <row r="2680" spans="1:106" x14ac:dyDescent="0.25">
      <c r="A2680" s="197">
        <v>48365</v>
      </c>
      <c r="B2680" s="197" t="s">
        <v>2127</v>
      </c>
      <c r="C2680" s="197" t="s">
        <v>1579</v>
      </c>
      <c r="D2680" s="197">
        <v>-94.319484399999993</v>
      </c>
      <c r="E2680" s="197">
        <v>32.185949999999998</v>
      </c>
      <c r="F2680">
        <v>0</v>
      </c>
      <c r="G2680">
        <f t="shared" si="250"/>
        <v>0</v>
      </c>
      <c r="H2680" s="198">
        <v>0</v>
      </c>
      <c r="Q2680" s="221">
        <f>(Q5765*10000)*TEA!$M$15*10^-6</f>
        <v>56.229508461599998</v>
      </c>
      <c r="R2680" s="221">
        <f>(R5765*10000)*TEA!$O$15*10^-6</f>
        <v>56.229508461599998</v>
      </c>
      <c r="AA2680">
        <f t="shared" si="252"/>
        <v>1</v>
      </c>
      <c r="AB2680" s="197">
        <v>48365</v>
      </c>
      <c r="AC2680" s="197">
        <v>0</v>
      </c>
      <c r="AD2680" s="197">
        <f t="shared" si="251"/>
        <v>0</v>
      </c>
      <c r="AE2680" s="197">
        <v>0</v>
      </c>
      <c r="AJ2680">
        <v>0</v>
      </c>
      <c r="AK2680">
        <v>0</v>
      </c>
      <c r="AU2680" s="198">
        <v>0.27272727299999999</v>
      </c>
      <c r="AV2680" s="6">
        <v>0</v>
      </c>
      <c r="AW2680" s="198">
        <v>0.38356000000000001</v>
      </c>
      <c r="BO2680" s="198"/>
      <c r="BP2680" s="354">
        <f t="shared" si="247"/>
        <v>0</v>
      </c>
      <c r="BQ2680" s="354">
        <f t="shared" si="248"/>
        <v>0</v>
      </c>
      <c r="BR2680" s="354">
        <f t="shared" si="249"/>
        <v>0</v>
      </c>
      <c r="CG2680" s="198"/>
      <c r="CH2680">
        <f>(Transest!$J$14/HexExtSoy!$K$4)</f>
        <v>0.20257267294641951</v>
      </c>
      <c r="CI2680">
        <f>(HydroProcOil!$K$14/HexExtSoy!$K$4)</f>
        <v>0.10977777777777777</v>
      </c>
      <c r="CJ2680">
        <f>(StarchFerm!$K$24/StarchFerm!$K$4)</f>
        <v>0.33157302630665886</v>
      </c>
      <c r="CY2680" s="198"/>
      <c r="CZ2680">
        <f>BP2680*CH2680*1000*LCI!$E$93</f>
        <v>0</v>
      </c>
      <c r="DA2680">
        <f>BQ2680*CI2680*1000*(LCI!$E$99)</f>
        <v>0</v>
      </c>
      <c r="DB2680">
        <f>BR2680*CJ2680*1000*(LCI!$E$96)</f>
        <v>0</v>
      </c>
    </row>
    <row r="2681" spans="1:106" x14ac:dyDescent="0.25">
      <c r="A2681" s="197">
        <v>48367</v>
      </c>
      <c r="B2681" s="197" t="s">
        <v>2127</v>
      </c>
      <c r="C2681" s="197" t="s">
        <v>2238</v>
      </c>
      <c r="D2681" s="197">
        <v>-97.805346200000002</v>
      </c>
      <c r="E2681" s="197">
        <v>32.773809999999997</v>
      </c>
      <c r="F2681">
        <v>0</v>
      </c>
      <c r="G2681">
        <f t="shared" si="250"/>
        <v>0</v>
      </c>
      <c r="H2681" s="198">
        <v>6.28</v>
      </c>
      <c r="Q2681" s="221">
        <f>(Q5766*10000)*TEA!$M$15*10^-6</f>
        <v>55.34649307035</v>
      </c>
      <c r="R2681" s="221">
        <f>(R5766*10000)*TEA!$O$15*10^-6</f>
        <v>55.34649307035</v>
      </c>
      <c r="AA2681">
        <f t="shared" si="252"/>
        <v>1</v>
      </c>
      <c r="AB2681" s="197">
        <v>48367</v>
      </c>
      <c r="AC2681" s="197">
        <v>0</v>
      </c>
      <c r="AD2681" s="197">
        <f t="shared" si="251"/>
        <v>0</v>
      </c>
      <c r="AE2681" s="197">
        <v>8</v>
      </c>
      <c r="AJ2681">
        <v>0</v>
      </c>
      <c r="AK2681">
        <v>0</v>
      </c>
      <c r="AU2681" s="198">
        <v>0.27272727299999999</v>
      </c>
      <c r="AV2681" s="6">
        <v>0</v>
      </c>
      <c r="AW2681" s="198">
        <v>0.38356000000000001</v>
      </c>
      <c r="BO2681" s="198"/>
      <c r="BP2681" s="354">
        <f t="shared" si="247"/>
        <v>0</v>
      </c>
      <c r="BQ2681" s="354">
        <f t="shared" si="248"/>
        <v>0</v>
      </c>
      <c r="BR2681" s="354">
        <f t="shared" si="249"/>
        <v>19.270054400000003</v>
      </c>
      <c r="CG2681" s="198"/>
      <c r="CH2681">
        <f>(Transest!$J$14/HexExtSoy!$K$4)</f>
        <v>0.20257267294641951</v>
      </c>
      <c r="CI2681">
        <f>(HydroProcOil!$K$14/HexExtSoy!$K$4)</f>
        <v>0.10977777777777777</v>
      </c>
      <c r="CJ2681">
        <f>(StarchFerm!$K$24/StarchFerm!$K$4)</f>
        <v>0.33157302630665886</v>
      </c>
      <c r="CY2681" s="198"/>
      <c r="CZ2681">
        <f>BP2681*CH2681*1000*LCI!$E$93</f>
        <v>0</v>
      </c>
      <c r="DA2681">
        <f>BQ2681*CI2681*1000*(LCI!$E$99)</f>
        <v>0</v>
      </c>
      <c r="DB2681">
        <f>BR2681*CJ2681*1000*(LCI!$E$96)</f>
        <v>172195.14535882749</v>
      </c>
    </row>
    <row r="2682" spans="1:106" x14ac:dyDescent="0.25">
      <c r="A2682" s="197">
        <v>48369</v>
      </c>
      <c r="B2682" s="197" t="s">
        <v>2127</v>
      </c>
      <c r="C2682" s="197" t="s">
        <v>2239</v>
      </c>
      <c r="D2682" s="197">
        <v>-102.785304</v>
      </c>
      <c r="E2682" s="197">
        <v>34.519509999999997</v>
      </c>
      <c r="F2682">
        <v>0</v>
      </c>
      <c r="G2682">
        <f t="shared" si="250"/>
        <v>0</v>
      </c>
      <c r="H2682" s="198">
        <v>10.67</v>
      </c>
      <c r="Q2682" s="221">
        <f>(Q5767*10000)*TEA!$M$15*10^-6</f>
        <v>50.8828211091</v>
      </c>
      <c r="R2682" s="221">
        <f>(R5767*10000)*TEA!$O$15*10^-6</f>
        <v>50.8828211091</v>
      </c>
      <c r="AA2682">
        <f t="shared" si="252"/>
        <v>1</v>
      </c>
      <c r="AB2682" s="197">
        <v>48369</v>
      </c>
      <c r="AC2682" s="197">
        <v>0</v>
      </c>
      <c r="AD2682" s="197">
        <f t="shared" si="251"/>
        <v>0</v>
      </c>
      <c r="AE2682" s="197">
        <v>9965</v>
      </c>
      <c r="AJ2682">
        <v>0</v>
      </c>
      <c r="AK2682">
        <v>0</v>
      </c>
      <c r="AU2682" s="198">
        <v>0.27272727299999999</v>
      </c>
      <c r="AV2682" s="6">
        <v>0</v>
      </c>
      <c r="AW2682" s="198">
        <v>0.38356000000000001</v>
      </c>
      <c r="BO2682" s="198"/>
      <c r="BP2682" s="354">
        <f t="shared" si="247"/>
        <v>0</v>
      </c>
      <c r="BQ2682" s="354">
        <f t="shared" si="248"/>
        <v>0</v>
      </c>
      <c r="BR2682" s="354">
        <f t="shared" si="249"/>
        <v>40782.611518000005</v>
      </c>
      <c r="CG2682" s="198"/>
      <c r="CH2682">
        <f>(Transest!$J$14/HexExtSoy!$K$4)</f>
        <v>0.20257267294641951</v>
      </c>
      <c r="CI2682">
        <f>(HydroProcOil!$K$14/HexExtSoy!$K$4)</f>
        <v>0.10977777777777777</v>
      </c>
      <c r="CJ2682">
        <f>(StarchFerm!$K$24/StarchFerm!$K$4)</f>
        <v>0.33157302630665886</v>
      </c>
      <c r="CY2682" s="198"/>
      <c r="CZ2682">
        <f>BP2682*CH2682*1000*LCI!$E$93</f>
        <v>0</v>
      </c>
      <c r="DA2682">
        <f>BQ2682*CI2682*1000*(LCI!$E$99)</f>
        <v>0</v>
      </c>
      <c r="DB2682">
        <f>BR2682*CJ2682*1000*(LCI!$E$96)</f>
        <v>364429055.19014013</v>
      </c>
    </row>
    <row r="2683" spans="1:106" x14ac:dyDescent="0.25">
      <c r="A2683" s="197">
        <v>48371</v>
      </c>
      <c r="B2683" s="197" t="s">
        <v>2127</v>
      </c>
      <c r="C2683" s="197" t="s">
        <v>2240</v>
      </c>
      <c r="D2683" s="197">
        <v>-102.72325499999999</v>
      </c>
      <c r="E2683" s="197">
        <v>30.776389999999999</v>
      </c>
      <c r="F2683">
        <v>0</v>
      </c>
      <c r="G2683">
        <f t="shared" si="250"/>
        <v>0</v>
      </c>
      <c r="H2683" s="198">
        <v>0</v>
      </c>
      <c r="Q2683" s="221">
        <f>(Q5768*10000)*TEA!$M$15*10^-6</f>
        <v>57.014659005300004</v>
      </c>
      <c r="R2683" s="221">
        <f>(R5768*10000)*TEA!$O$15*10^-6</f>
        <v>57.014659005300004</v>
      </c>
      <c r="AA2683">
        <f t="shared" si="252"/>
        <v>1</v>
      </c>
      <c r="AB2683" s="197">
        <v>48371</v>
      </c>
      <c r="AC2683" s="197">
        <v>0</v>
      </c>
      <c r="AD2683" s="197">
        <f t="shared" si="251"/>
        <v>0</v>
      </c>
      <c r="AE2683" s="197">
        <v>0</v>
      </c>
      <c r="AJ2683">
        <v>0</v>
      </c>
      <c r="AK2683">
        <v>0</v>
      </c>
      <c r="AU2683" s="198">
        <v>0.27272727299999999</v>
      </c>
      <c r="AV2683" s="6">
        <v>0</v>
      </c>
      <c r="AW2683" s="198">
        <v>0.38356000000000001</v>
      </c>
      <c r="BO2683" s="198"/>
      <c r="BP2683" s="354">
        <f t="shared" si="247"/>
        <v>0</v>
      </c>
      <c r="BQ2683" s="354">
        <f t="shared" si="248"/>
        <v>0</v>
      </c>
      <c r="BR2683" s="354">
        <f t="shared" si="249"/>
        <v>0</v>
      </c>
      <c r="CG2683" s="198"/>
      <c r="CH2683">
        <f>(Transest!$J$14/HexExtSoy!$K$4)</f>
        <v>0.20257267294641951</v>
      </c>
      <c r="CI2683">
        <f>(HydroProcOil!$K$14/HexExtSoy!$K$4)</f>
        <v>0.10977777777777777</v>
      </c>
      <c r="CJ2683">
        <f>(StarchFerm!$K$24/StarchFerm!$K$4)</f>
        <v>0.33157302630665886</v>
      </c>
      <c r="CY2683" s="198"/>
      <c r="CZ2683">
        <f>BP2683*CH2683*1000*LCI!$E$93</f>
        <v>0</v>
      </c>
      <c r="DA2683">
        <f>BQ2683*CI2683*1000*(LCI!$E$99)</f>
        <v>0</v>
      </c>
      <c r="DB2683">
        <f>BR2683*CJ2683*1000*(LCI!$E$96)</f>
        <v>0</v>
      </c>
    </row>
    <row r="2684" spans="1:106" x14ac:dyDescent="0.25">
      <c r="A2684" s="197">
        <v>48373</v>
      </c>
      <c r="B2684" s="197" t="s">
        <v>2127</v>
      </c>
      <c r="C2684" s="197" t="s">
        <v>716</v>
      </c>
      <c r="D2684" s="197">
        <v>-94.840035999999998</v>
      </c>
      <c r="E2684" s="197">
        <v>30.810960000000001</v>
      </c>
      <c r="F2684">
        <v>0</v>
      </c>
      <c r="G2684">
        <f t="shared" si="250"/>
        <v>0</v>
      </c>
      <c r="H2684" s="198">
        <v>6.28</v>
      </c>
      <c r="Q2684" s="221">
        <f>(Q5769*10000)*TEA!$M$15*10^-6</f>
        <v>59.853898236599996</v>
      </c>
      <c r="R2684" s="221">
        <f>(R5769*10000)*TEA!$O$15*10^-6</f>
        <v>59.853898236599996</v>
      </c>
      <c r="AA2684">
        <f t="shared" si="252"/>
        <v>1</v>
      </c>
      <c r="AB2684" s="197">
        <v>48373</v>
      </c>
      <c r="AC2684" s="197">
        <v>0</v>
      </c>
      <c r="AD2684" s="197">
        <f t="shared" si="251"/>
        <v>0</v>
      </c>
      <c r="AE2684" s="197">
        <v>6</v>
      </c>
      <c r="AJ2684">
        <v>0</v>
      </c>
      <c r="AK2684">
        <v>0</v>
      </c>
      <c r="AU2684" s="198">
        <v>0.27272727299999999</v>
      </c>
      <c r="AV2684" s="6">
        <v>0</v>
      </c>
      <c r="AW2684" s="198">
        <v>0.38356000000000001</v>
      </c>
      <c r="BO2684" s="198"/>
      <c r="BP2684" s="354">
        <f t="shared" si="247"/>
        <v>0</v>
      </c>
      <c r="BQ2684" s="354">
        <f t="shared" si="248"/>
        <v>0</v>
      </c>
      <c r="BR2684" s="354">
        <f t="shared" si="249"/>
        <v>14.4525408</v>
      </c>
      <c r="CG2684" s="198"/>
      <c r="CH2684">
        <f>(Transest!$J$14/HexExtSoy!$K$4)</f>
        <v>0.20257267294641951</v>
      </c>
      <c r="CI2684">
        <f>(HydroProcOil!$K$14/HexExtSoy!$K$4)</f>
        <v>0.10977777777777777</v>
      </c>
      <c r="CJ2684">
        <f>(StarchFerm!$K$24/StarchFerm!$K$4)</f>
        <v>0.33157302630665886</v>
      </c>
      <c r="CY2684" s="198"/>
      <c r="CZ2684">
        <f>BP2684*CH2684*1000*LCI!$E$93</f>
        <v>0</v>
      </c>
      <c r="DA2684">
        <f>BQ2684*CI2684*1000*(LCI!$E$99)</f>
        <v>0</v>
      </c>
      <c r="DB2684">
        <f>BR2684*CJ2684*1000*(LCI!$E$96)</f>
        <v>129146.35901912059</v>
      </c>
    </row>
    <row r="2685" spans="1:106" x14ac:dyDescent="0.25">
      <c r="A2685" s="197">
        <v>48375</v>
      </c>
      <c r="B2685" s="197" t="s">
        <v>2127</v>
      </c>
      <c r="C2685" s="197" t="s">
        <v>2024</v>
      </c>
      <c r="D2685" s="197">
        <v>-101.89255300000001</v>
      </c>
      <c r="E2685" s="197">
        <v>35.398760000000003</v>
      </c>
      <c r="F2685">
        <v>0</v>
      </c>
      <c r="G2685">
        <f t="shared" si="250"/>
        <v>0</v>
      </c>
      <c r="H2685" s="198">
        <v>0</v>
      </c>
      <c r="Q2685" s="221">
        <f>(Q5770*10000)*TEA!$M$15*10^-6</f>
        <v>48.620960441999991</v>
      </c>
      <c r="R2685" s="221">
        <f>(R5770*10000)*TEA!$O$15*10^-6</f>
        <v>48.620960441999991</v>
      </c>
      <c r="AA2685">
        <f t="shared" si="252"/>
        <v>1</v>
      </c>
      <c r="AB2685" s="197">
        <v>48375</v>
      </c>
      <c r="AC2685" s="197">
        <v>0</v>
      </c>
      <c r="AD2685" s="197">
        <f t="shared" si="251"/>
        <v>0</v>
      </c>
      <c r="AE2685" s="197">
        <v>0</v>
      </c>
      <c r="AJ2685">
        <v>0</v>
      </c>
      <c r="AK2685">
        <v>0</v>
      </c>
      <c r="AU2685" s="198">
        <v>0.27272727299999999</v>
      </c>
      <c r="AV2685" s="6">
        <v>0</v>
      </c>
      <c r="AW2685" s="198">
        <v>0.38356000000000001</v>
      </c>
      <c r="BO2685" s="198"/>
      <c r="BP2685" s="354">
        <f t="shared" si="247"/>
        <v>0</v>
      </c>
      <c r="BQ2685" s="354">
        <f t="shared" si="248"/>
        <v>0</v>
      </c>
      <c r="BR2685" s="354">
        <f t="shared" si="249"/>
        <v>0</v>
      </c>
      <c r="CG2685" s="198"/>
      <c r="CH2685">
        <f>(Transest!$J$14/HexExtSoy!$K$4)</f>
        <v>0.20257267294641951</v>
      </c>
      <c r="CI2685">
        <f>(HydroProcOil!$K$14/HexExtSoy!$K$4)</f>
        <v>0.10977777777777777</v>
      </c>
      <c r="CJ2685">
        <f>(StarchFerm!$K$24/StarchFerm!$K$4)</f>
        <v>0.33157302630665886</v>
      </c>
      <c r="CY2685" s="198"/>
      <c r="CZ2685">
        <f>BP2685*CH2685*1000*LCI!$E$93</f>
        <v>0</v>
      </c>
      <c r="DA2685">
        <f>BQ2685*CI2685*1000*(LCI!$E$99)</f>
        <v>0</v>
      </c>
      <c r="DB2685">
        <f>BR2685*CJ2685*1000*(LCI!$E$96)</f>
        <v>0</v>
      </c>
    </row>
    <row r="2686" spans="1:106" x14ac:dyDescent="0.25">
      <c r="A2686" s="197">
        <v>48377</v>
      </c>
      <c r="B2686" s="197" t="s">
        <v>2127</v>
      </c>
      <c r="C2686" s="197" t="s">
        <v>2241</v>
      </c>
      <c r="D2686" s="197">
        <v>-104.240263</v>
      </c>
      <c r="E2686" s="197">
        <v>29.985019999999999</v>
      </c>
      <c r="F2686">
        <v>0</v>
      </c>
      <c r="G2686">
        <f t="shared" si="250"/>
        <v>0</v>
      </c>
      <c r="H2686" s="198">
        <v>0</v>
      </c>
      <c r="Q2686" s="221">
        <f>(Q5771*10000)*TEA!$M$15*10^-6</f>
        <v>57.216253246649998</v>
      </c>
      <c r="R2686" s="221">
        <f>(R5771*10000)*TEA!$O$15*10^-6</f>
        <v>57.216253246649998</v>
      </c>
      <c r="AA2686">
        <f t="shared" si="252"/>
        <v>1</v>
      </c>
      <c r="AB2686" s="197">
        <v>48377</v>
      </c>
      <c r="AC2686" s="197">
        <v>0</v>
      </c>
      <c r="AD2686" s="197">
        <f t="shared" si="251"/>
        <v>0</v>
      </c>
      <c r="AE2686" s="197">
        <v>0</v>
      </c>
      <c r="AJ2686">
        <v>0</v>
      </c>
      <c r="AK2686">
        <v>0</v>
      </c>
      <c r="AU2686" s="198">
        <v>0.27272727299999999</v>
      </c>
      <c r="AV2686" s="6">
        <v>0</v>
      </c>
      <c r="AW2686" s="198">
        <v>0.38356000000000001</v>
      </c>
      <c r="BO2686" s="198"/>
      <c r="BP2686" s="354">
        <f t="shared" si="247"/>
        <v>0</v>
      </c>
      <c r="BQ2686" s="354">
        <f t="shared" si="248"/>
        <v>0</v>
      </c>
      <c r="BR2686" s="354">
        <f t="shared" si="249"/>
        <v>0</v>
      </c>
      <c r="CG2686" s="198"/>
      <c r="CH2686">
        <f>(Transest!$J$14/HexExtSoy!$K$4)</f>
        <v>0.20257267294641951</v>
      </c>
      <c r="CI2686">
        <f>(HydroProcOil!$K$14/HexExtSoy!$K$4)</f>
        <v>0.10977777777777777</v>
      </c>
      <c r="CJ2686">
        <f>(StarchFerm!$K$24/StarchFerm!$K$4)</f>
        <v>0.33157302630665886</v>
      </c>
      <c r="CY2686" s="198"/>
      <c r="CZ2686">
        <f>BP2686*CH2686*1000*LCI!$E$93</f>
        <v>0</v>
      </c>
      <c r="DA2686">
        <f>BQ2686*CI2686*1000*(LCI!$E$99)</f>
        <v>0</v>
      </c>
      <c r="DB2686">
        <f>BR2686*CJ2686*1000*(LCI!$E$96)</f>
        <v>0</v>
      </c>
    </row>
    <row r="2687" spans="1:106" x14ac:dyDescent="0.25">
      <c r="A2687" s="197">
        <v>48379</v>
      </c>
      <c r="B2687" s="197" t="s">
        <v>2127</v>
      </c>
      <c r="C2687" s="197" t="s">
        <v>2242</v>
      </c>
      <c r="D2687" s="197">
        <v>-95.791826999999998</v>
      </c>
      <c r="E2687" s="197">
        <v>32.884239999999998</v>
      </c>
      <c r="F2687">
        <v>0</v>
      </c>
      <c r="G2687">
        <f t="shared" si="250"/>
        <v>0</v>
      </c>
      <c r="H2687" s="198">
        <v>0</v>
      </c>
      <c r="Q2687" s="221">
        <f>(Q5772*10000)*TEA!$M$15*10^-6</f>
        <v>55.001794341150003</v>
      </c>
      <c r="R2687" s="221">
        <f>(R5772*10000)*TEA!$O$15*10^-6</f>
        <v>55.001794341150003</v>
      </c>
      <c r="AA2687">
        <f t="shared" si="252"/>
        <v>1</v>
      </c>
      <c r="AB2687" s="197">
        <v>48379</v>
      </c>
      <c r="AC2687" s="197">
        <v>0</v>
      </c>
      <c r="AD2687" s="197">
        <f t="shared" si="251"/>
        <v>0</v>
      </c>
      <c r="AE2687" s="197">
        <v>0</v>
      </c>
      <c r="AJ2687">
        <v>0</v>
      </c>
      <c r="AK2687">
        <v>0</v>
      </c>
      <c r="AU2687" s="198">
        <v>0.27272727299999999</v>
      </c>
      <c r="AV2687" s="6">
        <v>0</v>
      </c>
      <c r="AW2687" s="198">
        <v>0.38356000000000001</v>
      </c>
      <c r="BO2687" s="198"/>
      <c r="BP2687" s="354">
        <f t="shared" si="247"/>
        <v>0</v>
      </c>
      <c r="BQ2687" s="354">
        <f t="shared" si="248"/>
        <v>0</v>
      </c>
      <c r="BR2687" s="354">
        <f t="shared" si="249"/>
        <v>0</v>
      </c>
      <c r="CG2687" s="198"/>
      <c r="CH2687">
        <f>(Transest!$J$14/HexExtSoy!$K$4)</f>
        <v>0.20257267294641951</v>
      </c>
      <c r="CI2687">
        <f>(HydroProcOil!$K$14/HexExtSoy!$K$4)</f>
        <v>0.10977777777777777</v>
      </c>
      <c r="CJ2687">
        <f>(StarchFerm!$K$24/StarchFerm!$K$4)</f>
        <v>0.33157302630665886</v>
      </c>
      <c r="CY2687" s="198"/>
      <c r="CZ2687">
        <f>BP2687*CH2687*1000*LCI!$E$93</f>
        <v>0</v>
      </c>
      <c r="DA2687">
        <f>BQ2687*CI2687*1000*(LCI!$E$99)</f>
        <v>0</v>
      </c>
      <c r="DB2687">
        <f>BR2687*CJ2687*1000*(LCI!$E$96)</f>
        <v>0</v>
      </c>
    </row>
    <row r="2688" spans="1:106" x14ac:dyDescent="0.25">
      <c r="A2688" s="197">
        <v>48381</v>
      </c>
      <c r="B2688" s="197" t="s">
        <v>2127</v>
      </c>
      <c r="C2688" s="197" t="s">
        <v>2243</v>
      </c>
      <c r="D2688" s="197">
        <v>-101.891352</v>
      </c>
      <c r="E2688" s="197">
        <v>34.966189999999997</v>
      </c>
      <c r="F2688">
        <v>0</v>
      </c>
      <c r="G2688">
        <f t="shared" si="250"/>
        <v>0</v>
      </c>
      <c r="H2688" s="198">
        <v>10.65</v>
      </c>
      <c r="Q2688" s="221">
        <f>(Q5773*10000)*TEA!$M$15*10^-6</f>
        <v>49.764549358799997</v>
      </c>
      <c r="R2688" s="221">
        <f>(R5773*10000)*TEA!$O$15*10^-6</f>
        <v>49.764549358799997</v>
      </c>
      <c r="AA2688">
        <f t="shared" si="252"/>
        <v>1</v>
      </c>
      <c r="AB2688" s="197">
        <v>48381</v>
      </c>
      <c r="AC2688" s="197">
        <v>0</v>
      </c>
      <c r="AD2688" s="197">
        <f t="shared" si="251"/>
        <v>0</v>
      </c>
      <c r="AE2688" s="197">
        <v>1667</v>
      </c>
      <c r="AJ2688">
        <v>0</v>
      </c>
      <c r="AK2688">
        <v>0</v>
      </c>
      <c r="AU2688" s="198">
        <v>0.27272727299999999</v>
      </c>
      <c r="AV2688" s="6">
        <v>0</v>
      </c>
      <c r="AW2688" s="198">
        <v>0.38356000000000001</v>
      </c>
      <c r="BO2688" s="198"/>
      <c r="BP2688" s="354">
        <f t="shared" si="247"/>
        <v>0</v>
      </c>
      <c r="BQ2688" s="354">
        <f t="shared" si="248"/>
        <v>0</v>
      </c>
      <c r="BR2688" s="354">
        <f t="shared" si="249"/>
        <v>6809.5516379999999</v>
      </c>
      <c r="CG2688" s="198"/>
      <c r="CH2688">
        <f>(Transest!$J$14/HexExtSoy!$K$4)</f>
        <v>0.20257267294641951</v>
      </c>
      <c r="CI2688">
        <f>(HydroProcOil!$K$14/HexExtSoy!$K$4)</f>
        <v>0.10977777777777777</v>
      </c>
      <c r="CJ2688">
        <f>(StarchFerm!$K$24/StarchFerm!$K$4)</f>
        <v>0.33157302630665886</v>
      </c>
      <c r="CY2688" s="198"/>
      <c r="CZ2688">
        <f>BP2688*CH2688*1000*LCI!$E$93</f>
        <v>0</v>
      </c>
      <c r="DA2688">
        <f>BQ2688*CI2688*1000*(LCI!$E$99)</f>
        <v>0</v>
      </c>
      <c r="DB2688">
        <f>BR2688*CJ2688*1000*(LCI!$E$96)</f>
        <v>60849425.216664232</v>
      </c>
    </row>
    <row r="2689" spans="1:106" x14ac:dyDescent="0.25">
      <c r="A2689" s="197">
        <v>48383</v>
      </c>
      <c r="B2689" s="197" t="s">
        <v>2127</v>
      </c>
      <c r="C2689" s="197" t="s">
        <v>2244</v>
      </c>
      <c r="D2689" s="197">
        <v>-101.51713700000001</v>
      </c>
      <c r="E2689" s="197">
        <v>31.360279999999999</v>
      </c>
      <c r="F2689">
        <v>0</v>
      </c>
      <c r="G2689">
        <f t="shared" si="250"/>
        <v>0</v>
      </c>
      <c r="H2689" s="198">
        <v>2.25</v>
      </c>
      <c r="Q2689" s="221">
        <f>(Q5774*10000)*TEA!$M$15*10^-6</f>
        <v>56.814868228949997</v>
      </c>
      <c r="R2689" s="221">
        <f>(R5774*10000)*TEA!$O$15*10^-6</f>
        <v>56.814868228949997</v>
      </c>
      <c r="AA2689">
        <f t="shared" si="252"/>
        <v>1</v>
      </c>
      <c r="AB2689" s="197">
        <v>48383</v>
      </c>
      <c r="AC2689" s="197">
        <v>0</v>
      </c>
      <c r="AD2689" s="197">
        <f t="shared" si="251"/>
        <v>0</v>
      </c>
      <c r="AE2689" s="197">
        <v>1627</v>
      </c>
      <c r="AJ2689">
        <v>0</v>
      </c>
      <c r="AK2689">
        <v>0</v>
      </c>
      <c r="AU2689" s="198">
        <v>0.27272727299999999</v>
      </c>
      <c r="AV2689" s="6">
        <v>0</v>
      </c>
      <c r="AW2689" s="198">
        <v>0.38356000000000001</v>
      </c>
      <c r="BO2689" s="198"/>
      <c r="BP2689" s="354">
        <f t="shared" si="247"/>
        <v>0</v>
      </c>
      <c r="BQ2689" s="354">
        <f t="shared" si="248"/>
        <v>0</v>
      </c>
      <c r="BR2689" s="354">
        <f t="shared" si="249"/>
        <v>1404.11727</v>
      </c>
      <c r="CG2689" s="198"/>
      <c r="CH2689">
        <f>(Transest!$J$14/HexExtSoy!$K$4)</f>
        <v>0.20257267294641951</v>
      </c>
      <c r="CI2689">
        <f>(HydroProcOil!$K$14/HexExtSoy!$K$4)</f>
        <v>0.10977777777777777</v>
      </c>
      <c r="CJ2689">
        <f>(StarchFerm!$K$24/StarchFerm!$K$4)</f>
        <v>0.33157302630665886</v>
      </c>
      <c r="CY2689" s="198"/>
      <c r="CZ2689">
        <f>BP2689*CH2689*1000*LCI!$E$93</f>
        <v>0</v>
      </c>
      <c r="DA2689">
        <f>BQ2689*CI2689*1000*(LCI!$E$99)</f>
        <v>0</v>
      </c>
      <c r="DB2689">
        <f>BR2689*CJ2689*1000*(LCI!$E$96)</f>
        <v>12547041.766965121</v>
      </c>
    </row>
    <row r="2690" spans="1:106" x14ac:dyDescent="0.25">
      <c r="A2690" s="197">
        <v>48385</v>
      </c>
      <c r="B2690" s="197" t="s">
        <v>2127</v>
      </c>
      <c r="C2690" s="197" t="s">
        <v>2245</v>
      </c>
      <c r="D2690" s="197">
        <v>-99.828669899999994</v>
      </c>
      <c r="E2690" s="197">
        <v>29.8203</v>
      </c>
      <c r="F2690">
        <v>0</v>
      </c>
      <c r="G2690">
        <f t="shared" si="250"/>
        <v>0</v>
      </c>
      <c r="H2690" s="198">
        <v>0</v>
      </c>
      <c r="Q2690" s="221">
        <f>(Q5775*10000)*TEA!$M$15*10^-6</f>
        <v>58.53904771725</v>
      </c>
      <c r="R2690" s="221">
        <f>(R5775*10000)*TEA!$O$15*10^-6</f>
        <v>58.53904771725</v>
      </c>
      <c r="AA2690">
        <f t="shared" si="252"/>
        <v>1</v>
      </c>
      <c r="AB2690" s="197">
        <v>48385</v>
      </c>
      <c r="AC2690" s="197">
        <v>0</v>
      </c>
      <c r="AD2690" s="197">
        <f t="shared" si="251"/>
        <v>0</v>
      </c>
      <c r="AE2690" s="197">
        <v>0</v>
      </c>
      <c r="AJ2690">
        <v>0</v>
      </c>
      <c r="AK2690">
        <v>0</v>
      </c>
      <c r="AU2690" s="198">
        <v>0.27272727299999999</v>
      </c>
      <c r="AV2690" s="6">
        <v>0</v>
      </c>
      <c r="AW2690" s="198">
        <v>0.38356000000000001</v>
      </c>
      <c r="BO2690" s="198"/>
      <c r="BP2690" s="354">
        <f t="shared" si="247"/>
        <v>0</v>
      </c>
      <c r="BQ2690" s="354">
        <f t="shared" si="248"/>
        <v>0</v>
      </c>
      <c r="BR2690" s="354">
        <f t="shared" si="249"/>
        <v>0</v>
      </c>
      <c r="CG2690" s="198"/>
      <c r="CH2690">
        <f>(Transest!$J$14/HexExtSoy!$K$4)</f>
        <v>0.20257267294641951</v>
      </c>
      <c r="CI2690">
        <f>(HydroProcOil!$K$14/HexExtSoy!$K$4)</f>
        <v>0.10977777777777777</v>
      </c>
      <c r="CJ2690">
        <f>(StarchFerm!$K$24/StarchFerm!$K$4)</f>
        <v>0.33157302630665886</v>
      </c>
      <c r="CY2690" s="198"/>
      <c r="CZ2690">
        <f>BP2690*CH2690*1000*LCI!$E$93</f>
        <v>0</v>
      </c>
      <c r="DA2690">
        <f>BQ2690*CI2690*1000*(LCI!$E$99)</f>
        <v>0</v>
      </c>
      <c r="DB2690">
        <f>BR2690*CJ2690*1000*(LCI!$E$96)</f>
        <v>0</v>
      </c>
    </row>
    <row r="2691" spans="1:106" x14ac:dyDescent="0.25">
      <c r="A2691" s="197">
        <v>48387</v>
      </c>
      <c r="B2691" s="197" t="s">
        <v>2127</v>
      </c>
      <c r="C2691" s="197" t="s">
        <v>2246</v>
      </c>
      <c r="D2691" s="197">
        <v>-95.058142200000006</v>
      </c>
      <c r="E2691" s="197">
        <v>33.648650000000004</v>
      </c>
      <c r="F2691">
        <v>3.41</v>
      </c>
      <c r="G2691">
        <f t="shared" si="250"/>
        <v>3.41</v>
      </c>
      <c r="H2691" s="198">
        <v>8.6199999999999992</v>
      </c>
      <c r="Q2691" s="221">
        <f>(Q5776*10000)*TEA!$M$15*10^-6</f>
        <v>53.706340498500005</v>
      </c>
      <c r="R2691" s="221">
        <f>(R5776*10000)*TEA!$O$15*10^-6</f>
        <v>53.706340498500005</v>
      </c>
      <c r="AA2691">
        <f t="shared" si="252"/>
        <v>1</v>
      </c>
      <c r="AB2691" s="197">
        <v>48387</v>
      </c>
      <c r="AC2691" s="197">
        <v>1012</v>
      </c>
      <c r="AD2691" s="197">
        <f t="shared" si="251"/>
        <v>1012</v>
      </c>
      <c r="AE2691" s="197">
        <v>196</v>
      </c>
      <c r="AJ2691">
        <v>0</v>
      </c>
      <c r="AK2691">
        <v>0</v>
      </c>
      <c r="AU2691" s="198">
        <v>0.27272727299999999</v>
      </c>
      <c r="AV2691" s="6">
        <v>0</v>
      </c>
      <c r="AW2691" s="198">
        <v>0.38356000000000001</v>
      </c>
      <c r="BO2691" s="198"/>
      <c r="BP2691" s="354">
        <f t="shared" ref="BP2691:BP2754" si="253">F2691*AC2691*AU2691</f>
        <v>941.16000094115998</v>
      </c>
      <c r="BQ2691" s="354">
        <f t="shared" ref="BQ2691:BQ2754" si="254">G2691*AD2691*AV2691</f>
        <v>0</v>
      </c>
      <c r="BR2691" s="354">
        <f t="shared" ref="BR2691:BR2754" si="255">H2691*AE2691*AW2691</f>
        <v>648.03229119999992</v>
      </c>
      <c r="CG2691" s="198"/>
      <c r="CH2691">
        <f>(Transest!$J$14/HexExtSoy!$K$4)</f>
        <v>0.20257267294641951</v>
      </c>
      <c r="CI2691">
        <f>(HydroProcOil!$K$14/HexExtSoy!$K$4)</f>
        <v>0.10977777777777777</v>
      </c>
      <c r="CJ2691">
        <f>(StarchFerm!$K$24/StarchFerm!$K$4)</f>
        <v>0.33157302630665886</v>
      </c>
      <c r="CY2691" s="198"/>
      <c r="CZ2691">
        <f>BP2691*CH2691*1000*LCI!$E$93</f>
        <v>7197161.9640491819</v>
      </c>
      <c r="DA2691">
        <f>BQ2691*CI2691*1000*(LCI!$E$99)</f>
        <v>0</v>
      </c>
      <c r="DB2691">
        <f>BR2691*CJ2691*1000*(LCI!$E$96)</f>
        <v>5790747.2529189121</v>
      </c>
    </row>
    <row r="2692" spans="1:106" x14ac:dyDescent="0.25">
      <c r="A2692" s="197">
        <v>48389</v>
      </c>
      <c r="B2692" s="197" t="s">
        <v>2127</v>
      </c>
      <c r="C2692" s="197" t="s">
        <v>2247</v>
      </c>
      <c r="D2692" s="197">
        <v>-103.69041</v>
      </c>
      <c r="E2692" s="197">
        <v>31.316410000000001</v>
      </c>
      <c r="F2692">
        <v>0</v>
      </c>
      <c r="G2692">
        <f t="shared" ref="G2692:G2755" si="256">F2692</f>
        <v>0</v>
      </c>
      <c r="H2692" s="198">
        <v>0</v>
      </c>
      <c r="Q2692" s="221">
        <f>(Q5777*10000)*TEA!$M$15*10^-6</f>
        <v>56.088585673649995</v>
      </c>
      <c r="R2692" s="221">
        <f>(R5777*10000)*TEA!$O$15*10^-6</f>
        <v>56.088585673649995</v>
      </c>
      <c r="AA2692">
        <f t="shared" si="252"/>
        <v>1</v>
      </c>
      <c r="AB2692" s="197">
        <v>48389</v>
      </c>
      <c r="AC2692" s="197">
        <v>0</v>
      </c>
      <c r="AD2692" s="197">
        <f t="shared" si="251"/>
        <v>0</v>
      </c>
      <c r="AE2692" s="197">
        <v>0</v>
      </c>
      <c r="AJ2692">
        <v>0</v>
      </c>
      <c r="AK2692">
        <v>0</v>
      </c>
      <c r="AU2692" s="198">
        <v>0.27272727299999999</v>
      </c>
      <c r="AV2692" s="6">
        <v>0</v>
      </c>
      <c r="AW2692" s="198">
        <v>0.38356000000000001</v>
      </c>
      <c r="BO2692" s="198"/>
      <c r="BP2692" s="354">
        <f t="shared" si="253"/>
        <v>0</v>
      </c>
      <c r="BQ2692" s="354">
        <f t="shared" si="254"/>
        <v>0</v>
      </c>
      <c r="BR2692" s="354">
        <f t="shared" si="255"/>
        <v>0</v>
      </c>
      <c r="CG2692" s="198"/>
      <c r="CH2692">
        <f>(Transest!$J$14/HexExtSoy!$K$4)</f>
        <v>0.20257267294641951</v>
      </c>
      <c r="CI2692">
        <f>(HydroProcOil!$K$14/HexExtSoy!$K$4)</f>
        <v>0.10977777777777777</v>
      </c>
      <c r="CJ2692">
        <f>(StarchFerm!$K$24/StarchFerm!$K$4)</f>
        <v>0.33157302630665886</v>
      </c>
      <c r="CY2692" s="198"/>
      <c r="CZ2692">
        <f>BP2692*CH2692*1000*LCI!$E$93</f>
        <v>0</v>
      </c>
      <c r="DA2692">
        <f>BQ2692*CI2692*1000*(LCI!$E$99)</f>
        <v>0</v>
      </c>
      <c r="DB2692">
        <f>BR2692*CJ2692*1000*(LCI!$E$96)</f>
        <v>0</v>
      </c>
    </row>
    <row r="2693" spans="1:106" x14ac:dyDescent="0.25">
      <c r="A2693" s="197">
        <v>48391</v>
      </c>
      <c r="B2693" s="197" t="s">
        <v>2127</v>
      </c>
      <c r="C2693" s="197" t="s">
        <v>2248</v>
      </c>
      <c r="D2693" s="197">
        <v>-97.16619</v>
      </c>
      <c r="E2693" s="197">
        <v>28.33792</v>
      </c>
      <c r="F2693">
        <v>0</v>
      </c>
      <c r="G2693">
        <f t="shared" si="256"/>
        <v>0</v>
      </c>
      <c r="H2693" s="198">
        <v>5.17</v>
      </c>
      <c r="Q2693" s="221">
        <f>(Q5778*10000)*TEA!$M$15*10^-6</f>
        <v>61.629207370199993</v>
      </c>
      <c r="R2693" s="221">
        <f>(R5778*10000)*TEA!$O$15*10^-6</f>
        <v>61.629207370199993</v>
      </c>
      <c r="AA2693">
        <f t="shared" si="252"/>
        <v>1</v>
      </c>
      <c r="AB2693" s="197">
        <v>48391</v>
      </c>
      <c r="AC2693" s="197">
        <v>0</v>
      </c>
      <c r="AD2693" s="197">
        <f t="shared" ref="AD2693:AD2756" si="257">AC2693</f>
        <v>0</v>
      </c>
      <c r="AE2693" s="197">
        <v>1542</v>
      </c>
      <c r="AJ2693">
        <v>0</v>
      </c>
      <c r="AK2693">
        <v>0</v>
      </c>
      <c r="AU2693" s="198">
        <v>0.27272727299999999</v>
      </c>
      <c r="AV2693" s="6">
        <v>0</v>
      </c>
      <c r="AW2693" s="198">
        <v>0.38356000000000001</v>
      </c>
      <c r="BO2693" s="198"/>
      <c r="BP2693" s="354">
        <f t="shared" si="253"/>
        <v>0</v>
      </c>
      <c r="BQ2693" s="354">
        <f t="shared" si="254"/>
        <v>0</v>
      </c>
      <c r="BR2693" s="354">
        <f t="shared" si="255"/>
        <v>3057.7940184000004</v>
      </c>
      <c r="CG2693" s="198"/>
      <c r="CH2693">
        <f>(Transest!$J$14/HexExtSoy!$K$4)</f>
        <v>0.20257267294641951</v>
      </c>
      <c r="CI2693">
        <f>(HydroProcOil!$K$14/HexExtSoy!$K$4)</f>
        <v>0.10977777777777777</v>
      </c>
      <c r="CJ2693">
        <f>(StarchFerm!$K$24/StarchFerm!$K$4)</f>
        <v>0.33157302630665886</v>
      </c>
      <c r="CY2693" s="198"/>
      <c r="CZ2693">
        <f>BP2693*CH2693*1000*LCI!$E$93</f>
        <v>0</v>
      </c>
      <c r="DA2693">
        <f>BQ2693*CI2693*1000*(LCI!$E$99)</f>
        <v>0</v>
      </c>
      <c r="DB2693">
        <f>BR2693*CJ2693*1000*(LCI!$E$96)</f>
        <v>27324120.344763596</v>
      </c>
    </row>
    <row r="2694" spans="1:106" x14ac:dyDescent="0.25">
      <c r="A2694" s="197">
        <v>48393</v>
      </c>
      <c r="B2694" s="197" t="s">
        <v>2127</v>
      </c>
      <c r="C2694" s="197" t="s">
        <v>2091</v>
      </c>
      <c r="D2694" s="197">
        <v>-100.80965999999999</v>
      </c>
      <c r="E2694" s="197">
        <v>35.830579999999998</v>
      </c>
      <c r="F2694">
        <v>0</v>
      </c>
      <c r="G2694">
        <f t="shared" si="256"/>
        <v>0</v>
      </c>
      <c r="H2694" s="198">
        <v>0</v>
      </c>
      <c r="Q2694" s="221">
        <f>(Q5779*10000)*TEA!$M$15*10^-6</f>
        <v>48.353670306899993</v>
      </c>
      <c r="R2694" s="221">
        <f>(R5779*10000)*TEA!$O$15*10^-6</f>
        <v>48.353670306899993</v>
      </c>
      <c r="AA2694">
        <f t="shared" si="252"/>
        <v>1</v>
      </c>
      <c r="AB2694" s="197">
        <v>48393</v>
      </c>
      <c r="AC2694" s="197">
        <v>0</v>
      </c>
      <c r="AD2694" s="197">
        <f t="shared" si="257"/>
        <v>0</v>
      </c>
      <c r="AE2694" s="197">
        <v>0</v>
      </c>
      <c r="AJ2694">
        <v>0</v>
      </c>
      <c r="AK2694">
        <v>0</v>
      </c>
      <c r="AU2694" s="198">
        <v>0.27272727299999999</v>
      </c>
      <c r="AV2694" s="6">
        <v>0</v>
      </c>
      <c r="AW2694" s="198">
        <v>0.38356000000000001</v>
      </c>
      <c r="BO2694" s="198"/>
      <c r="BP2694" s="354">
        <f t="shared" si="253"/>
        <v>0</v>
      </c>
      <c r="BQ2694" s="354">
        <f t="shared" si="254"/>
        <v>0</v>
      </c>
      <c r="BR2694" s="354">
        <f t="shared" si="255"/>
        <v>0</v>
      </c>
      <c r="CG2694" s="198"/>
      <c r="CH2694">
        <f>(Transest!$J$14/HexExtSoy!$K$4)</f>
        <v>0.20257267294641951</v>
      </c>
      <c r="CI2694">
        <f>(HydroProcOil!$K$14/HexExtSoy!$K$4)</f>
        <v>0.10977777777777777</v>
      </c>
      <c r="CJ2694">
        <f>(StarchFerm!$K$24/StarchFerm!$K$4)</f>
        <v>0.33157302630665886</v>
      </c>
      <c r="CY2694" s="198"/>
      <c r="CZ2694">
        <f>BP2694*CH2694*1000*LCI!$E$93</f>
        <v>0</v>
      </c>
      <c r="DA2694">
        <f>BQ2694*CI2694*1000*(LCI!$E$99)</f>
        <v>0</v>
      </c>
      <c r="DB2694">
        <f>BR2694*CJ2694*1000*(LCI!$E$96)</f>
        <v>0</v>
      </c>
    </row>
    <row r="2695" spans="1:106" x14ac:dyDescent="0.25">
      <c r="A2695" s="197">
        <v>48395</v>
      </c>
      <c r="B2695" s="197" t="s">
        <v>2127</v>
      </c>
      <c r="C2695" s="197" t="s">
        <v>1319</v>
      </c>
      <c r="D2695" s="197">
        <v>-96.520344100000003</v>
      </c>
      <c r="E2695" s="197">
        <v>31.02458</v>
      </c>
      <c r="F2695">
        <v>2.91</v>
      </c>
      <c r="G2695">
        <f t="shared" si="256"/>
        <v>2.91</v>
      </c>
      <c r="H2695" s="198">
        <v>8.94</v>
      </c>
      <c r="Q2695" s="221">
        <f>(Q5780*10000)*TEA!$M$15*10^-6</f>
        <v>58.237271882099989</v>
      </c>
      <c r="R2695" s="221">
        <f>(R5780*10000)*TEA!$O$15*10^-6</f>
        <v>58.237271882099989</v>
      </c>
      <c r="AA2695">
        <f t="shared" si="252"/>
        <v>1</v>
      </c>
      <c r="AB2695" s="197">
        <v>48395</v>
      </c>
      <c r="AC2695" s="197">
        <v>1696</v>
      </c>
      <c r="AD2695" s="197">
        <f t="shared" si="257"/>
        <v>1696</v>
      </c>
      <c r="AE2695" s="197">
        <v>7929</v>
      </c>
      <c r="AJ2695">
        <v>0</v>
      </c>
      <c r="AK2695">
        <v>0</v>
      </c>
      <c r="AU2695" s="198">
        <v>0.27272727299999999</v>
      </c>
      <c r="AV2695" s="6">
        <v>0</v>
      </c>
      <c r="AW2695" s="198">
        <v>0.38356000000000001</v>
      </c>
      <c r="BO2695" s="198"/>
      <c r="BP2695" s="354">
        <f t="shared" si="253"/>
        <v>1346.0072740732801</v>
      </c>
      <c r="BQ2695" s="354">
        <f t="shared" si="254"/>
        <v>0</v>
      </c>
      <c r="BR2695" s="354">
        <f t="shared" si="255"/>
        <v>27188.750325599998</v>
      </c>
      <c r="CG2695" s="198"/>
      <c r="CH2695">
        <f>(Transest!$J$14/HexExtSoy!$K$4)</f>
        <v>0.20257267294641951</v>
      </c>
      <c r="CI2695">
        <f>(HydroProcOil!$K$14/HexExtSoy!$K$4)</f>
        <v>0.10977777777777777</v>
      </c>
      <c r="CJ2695">
        <f>(StarchFerm!$K$24/StarchFerm!$K$4)</f>
        <v>0.33157302630665886</v>
      </c>
      <c r="CY2695" s="198"/>
      <c r="CZ2695">
        <f>BP2695*CH2695*1000*LCI!$E$93</f>
        <v>10293076.997116644</v>
      </c>
      <c r="DA2695">
        <f>BQ2695*CI2695*1000*(LCI!$E$99)</f>
        <v>0</v>
      </c>
      <c r="DB2695">
        <f>BR2695*CJ2695*1000*(LCI!$E$96)</f>
        <v>242955765.31644663</v>
      </c>
    </row>
    <row r="2696" spans="1:106" x14ac:dyDescent="0.25">
      <c r="A2696" s="197">
        <v>48397</v>
      </c>
      <c r="B2696" s="197" t="s">
        <v>2127</v>
      </c>
      <c r="C2696" s="197" t="s">
        <v>2249</v>
      </c>
      <c r="D2696" s="197">
        <v>-96.409817700000005</v>
      </c>
      <c r="E2696" s="197">
        <v>32.903860000000002</v>
      </c>
      <c r="F2696">
        <v>4.2300000000000004</v>
      </c>
      <c r="G2696">
        <f t="shared" si="256"/>
        <v>4.2300000000000004</v>
      </c>
      <c r="H2696" s="198">
        <v>7.38</v>
      </c>
      <c r="Q2696" s="221">
        <f>(Q5781*10000)*TEA!$M$15*10^-6</f>
        <v>54.984266730900003</v>
      </c>
      <c r="R2696" s="221">
        <f>(R5781*10000)*TEA!$O$15*10^-6</f>
        <v>54.984266730900003</v>
      </c>
      <c r="AA2696">
        <f t="shared" si="252"/>
        <v>1</v>
      </c>
      <c r="AB2696" s="197">
        <v>48397</v>
      </c>
      <c r="AC2696" s="197">
        <v>222</v>
      </c>
      <c r="AD2696" s="197">
        <f t="shared" si="257"/>
        <v>222</v>
      </c>
      <c r="AE2696" s="197">
        <v>1870</v>
      </c>
      <c r="AJ2696">
        <v>0</v>
      </c>
      <c r="AK2696">
        <v>0</v>
      </c>
      <c r="AU2696" s="198">
        <v>0.27272727299999999</v>
      </c>
      <c r="AV2696" s="6">
        <v>0</v>
      </c>
      <c r="AW2696" s="198">
        <v>0.38356000000000001</v>
      </c>
      <c r="BO2696" s="198"/>
      <c r="BP2696" s="354">
        <f t="shared" si="253"/>
        <v>256.10727298338003</v>
      </c>
      <c r="BQ2696" s="354">
        <f t="shared" si="254"/>
        <v>0</v>
      </c>
      <c r="BR2696" s="354">
        <f t="shared" si="255"/>
        <v>5293.3581360000007</v>
      </c>
      <c r="CG2696" s="198"/>
      <c r="CH2696">
        <f>(Transest!$J$14/HexExtSoy!$K$4)</f>
        <v>0.20257267294641951</v>
      </c>
      <c r="CI2696">
        <f>(HydroProcOil!$K$14/HexExtSoy!$K$4)</f>
        <v>0.10977777777777777</v>
      </c>
      <c r="CJ2696">
        <f>(StarchFerm!$K$24/StarchFerm!$K$4)</f>
        <v>0.33157302630665886</v>
      </c>
      <c r="CY2696" s="198"/>
      <c r="CZ2696">
        <f>BP2696*CH2696*1000*LCI!$E$93</f>
        <v>1958482.6405596263</v>
      </c>
      <c r="DA2696">
        <f>BQ2696*CI2696*1000*(LCI!$E$99)</f>
        <v>0</v>
      </c>
      <c r="DB2696">
        <f>BR2696*CJ2696*1000*(LCI!$E$96)</f>
        <v>47300882.226095438</v>
      </c>
    </row>
    <row r="2697" spans="1:106" x14ac:dyDescent="0.25">
      <c r="A2697" s="197">
        <v>48399</v>
      </c>
      <c r="B2697" s="197" t="s">
        <v>2127</v>
      </c>
      <c r="C2697" s="197" t="s">
        <v>2250</v>
      </c>
      <c r="D2697" s="197">
        <v>-99.979961900000006</v>
      </c>
      <c r="E2697" s="197">
        <v>31.823029999999999</v>
      </c>
      <c r="F2697">
        <v>0</v>
      </c>
      <c r="G2697">
        <f t="shared" si="256"/>
        <v>0</v>
      </c>
      <c r="H2697" s="198">
        <v>4.5999999999999996</v>
      </c>
      <c r="Q2697" s="221">
        <f>(Q5782*10000)*TEA!$M$15*10^-6</f>
        <v>56.336408931599998</v>
      </c>
      <c r="R2697" s="221">
        <f>(R5782*10000)*TEA!$O$15*10^-6</f>
        <v>56.336408931599998</v>
      </c>
      <c r="AA2697">
        <f t="shared" si="252"/>
        <v>1</v>
      </c>
      <c r="AB2697" s="197">
        <v>48399</v>
      </c>
      <c r="AC2697" s="197">
        <v>0</v>
      </c>
      <c r="AD2697" s="197">
        <f t="shared" si="257"/>
        <v>0</v>
      </c>
      <c r="AE2697" s="197">
        <v>310</v>
      </c>
      <c r="AJ2697">
        <v>0</v>
      </c>
      <c r="AK2697">
        <v>0</v>
      </c>
      <c r="AU2697" s="198">
        <v>0.27272727299999999</v>
      </c>
      <c r="AV2697" s="6">
        <v>0</v>
      </c>
      <c r="AW2697" s="198">
        <v>0.38356000000000001</v>
      </c>
      <c r="BO2697" s="198"/>
      <c r="BP2697" s="354">
        <f t="shared" si="253"/>
        <v>0</v>
      </c>
      <c r="BQ2697" s="354">
        <f t="shared" si="254"/>
        <v>0</v>
      </c>
      <c r="BR2697" s="354">
        <f t="shared" si="255"/>
        <v>546.95655999999997</v>
      </c>
      <c r="CG2697" s="198"/>
      <c r="CH2697">
        <f>(Transest!$J$14/HexExtSoy!$K$4)</f>
        <v>0.20257267294641951</v>
      </c>
      <c r="CI2697">
        <f>(HydroProcOil!$K$14/HexExtSoy!$K$4)</f>
        <v>0.10977777777777777</v>
      </c>
      <c r="CJ2697">
        <f>(StarchFerm!$K$24/StarchFerm!$K$4)</f>
        <v>0.33157302630665886</v>
      </c>
      <c r="CY2697" s="198"/>
      <c r="CZ2697">
        <f>BP2697*CH2697*1000*LCI!$E$93</f>
        <v>0</v>
      </c>
      <c r="DA2697">
        <f>BQ2697*CI2697*1000*(LCI!$E$99)</f>
        <v>0</v>
      </c>
      <c r="DB2697">
        <f>BR2697*CJ2697*1000*(LCI!$E$96)</f>
        <v>4887545.3280590763</v>
      </c>
    </row>
    <row r="2698" spans="1:106" x14ac:dyDescent="0.25">
      <c r="A2698" s="197">
        <v>48401</v>
      </c>
      <c r="B2698" s="197" t="s">
        <v>2127</v>
      </c>
      <c r="C2698" s="197" t="s">
        <v>2251</v>
      </c>
      <c r="D2698" s="197">
        <v>-94.7720719</v>
      </c>
      <c r="E2698" s="197">
        <v>32.130679999999998</v>
      </c>
      <c r="F2698">
        <v>0</v>
      </c>
      <c r="G2698">
        <f t="shared" si="256"/>
        <v>0</v>
      </c>
      <c r="H2698" s="198">
        <v>1.4</v>
      </c>
      <c r="Q2698" s="221">
        <f>(Q5783*10000)*TEA!$M$15*10^-6</f>
        <v>56.375254746449997</v>
      </c>
      <c r="R2698" s="221">
        <f>(R5783*10000)*TEA!$O$15*10^-6</f>
        <v>56.375254746449997</v>
      </c>
      <c r="AA2698">
        <f t="shared" si="252"/>
        <v>1</v>
      </c>
      <c r="AB2698" s="197">
        <v>48401</v>
      </c>
      <c r="AC2698" s="197">
        <v>0</v>
      </c>
      <c r="AD2698" s="197">
        <f t="shared" si="257"/>
        <v>0</v>
      </c>
      <c r="AE2698" s="197">
        <v>11</v>
      </c>
      <c r="AJ2698">
        <v>0</v>
      </c>
      <c r="AK2698">
        <v>0</v>
      </c>
      <c r="AU2698" s="198">
        <v>0.27272727299999999</v>
      </c>
      <c r="AV2698" s="6">
        <v>0</v>
      </c>
      <c r="AW2698" s="198">
        <v>0.38356000000000001</v>
      </c>
      <c r="BO2698" s="198"/>
      <c r="BP2698" s="354">
        <f t="shared" si="253"/>
        <v>0</v>
      </c>
      <c r="BQ2698" s="354">
        <f t="shared" si="254"/>
        <v>0</v>
      </c>
      <c r="BR2698" s="354">
        <f t="shared" si="255"/>
        <v>5.9068239999999994</v>
      </c>
      <c r="CG2698" s="198"/>
      <c r="CH2698">
        <f>(Transest!$J$14/HexExtSoy!$K$4)</f>
        <v>0.20257267294641951</v>
      </c>
      <c r="CI2698">
        <f>(HydroProcOil!$K$14/HexExtSoy!$K$4)</f>
        <v>0.10977777777777777</v>
      </c>
      <c r="CJ2698">
        <f>(StarchFerm!$K$24/StarchFerm!$K$4)</f>
        <v>0.33157302630665886</v>
      </c>
      <c r="CY2698" s="198"/>
      <c r="CZ2698">
        <f>BP2698*CH2698*1000*LCI!$E$93</f>
        <v>0</v>
      </c>
      <c r="DA2698">
        <f>BQ2698*CI2698*1000*(LCI!$E$99)</f>
        <v>0</v>
      </c>
      <c r="DB2698">
        <f>BR2698*CJ2698*1000*(LCI!$E$96)</f>
        <v>52782.747582124655</v>
      </c>
    </row>
    <row r="2699" spans="1:106" x14ac:dyDescent="0.25">
      <c r="A2699" s="197">
        <v>48403</v>
      </c>
      <c r="B2699" s="197" t="s">
        <v>2127</v>
      </c>
      <c r="C2699" s="197" t="s">
        <v>2252</v>
      </c>
      <c r="D2699" s="197">
        <v>-93.8669826</v>
      </c>
      <c r="E2699" s="197">
        <v>31.357140000000001</v>
      </c>
      <c r="F2699">
        <v>0</v>
      </c>
      <c r="G2699">
        <f t="shared" si="256"/>
        <v>0</v>
      </c>
      <c r="H2699" s="198">
        <v>0</v>
      </c>
      <c r="Q2699" s="221">
        <f>(Q5784*10000)*TEA!$M$15*10^-6</f>
        <v>58.282708950900002</v>
      </c>
      <c r="R2699" s="221">
        <f>(R5784*10000)*TEA!$O$15*10^-6</f>
        <v>58.282708950900002</v>
      </c>
      <c r="AA2699">
        <f t="shared" si="252"/>
        <v>1</v>
      </c>
      <c r="AB2699" s="197">
        <v>48403</v>
      </c>
      <c r="AC2699" s="197">
        <v>0</v>
      </c>
      <c r="AD2699" s="197">
        <f t="shared" si="257"/>
        <v>0</v>
      </c>
      <c r="AE2699" s="197">
        <v>0</v>
      </c>
      <c r="AJ2699">
        <v>0</v>
      </c>
      <c r="AK2699">
        <v>0</v>
      </c>
      <c r="AU2699" s="198">
        <v>0.27272727299999999</v>
      </c>
      <c r="AV2699" s="6">
        <v>0</v>
      </c>
      <c r="AW2699" s="198">
        <v>0.38356000000000001</v>
      </c>
      <c r="BO2699" s="198"/>
      <c r="BP2699" s="354">
        <f t="shared" si="253"/>
        <v>0</v>
      </c>
      <c r="BQ2699" s="354">
        <f t="shared" si="254"/>
        <v>0</v>
      </c>
      <c r="BR2699" s="354">
        <f t="shared" si="255"/>
        <v>0</v>
      </c>
      <c r="CG2699" s="198"/>
      <c r="CH2699">
        <f>(Transest!$J$14/HexExtSoy!$K$4)</f>
        <v>0.20257267294641951</v>
      </c>
      <c r="CI2699">
        <f>(HydroProcOil!$K$14/HexExtSoy!$K$4)</f>
        <v>0.10977777777777777</v>
      </c>
      <c r="CJ2699">
        <f>(StarchFerm!$K$24/StarchFerm!$K$4)</f>
        <v>0.33157302630665886</v>
      </c>
      <c r="CY2699" s="198"/>
      <c r="CZ2699">
        <f>BP2699*CH2699*1000*LCI!$E$93</f>
        <v>0</v>
      </c>
      <c r="DA2699">
        <f>BQ2699*CI2699*1000*(LCI!$E$99)</f>
        <v>0</v>
      </c>
      <c r="DB2699">
        <f>BR2699*CJ2699*1000*(LCI!$E$96)</f>
        <v>0</v>
      </c>
    </row>
    <row r="2700" spans="1:106" x14ac:dyDescent="0.25">
      <c r="A2700" s="197">
        <v>48405</v>
      </c>
      <c r="B2700" s="197" t="s">
        <v>2127</v>
      </c>
      <c r="C2700" s="197" t="s">
        <v>2253</v>
      </c>
      <c r="D2700" s="197">
        <v>-94.182655400000002</v>
      </c>
      <c r="E2700" s="197">
        <v>31.423249999999999</v>
      </c>
      <c r="F2700">
        <v>0</v>
      </c>
      <c r="G2700">
        <f t="shared" si="256"/>
        <v>0</v>
      </c>
      <c r="H2700" s="198">
        <v>2.99</v>
      </c>
      <c r="Q2700" s="221">
        <f>(Q5785*10000)*TEA!$M$15*10^-6</f>
        <v>57.986960138100002</v>
      </c>
      <c r="R2700" s="221">
        <f>(R5785*10000)*TEA!$O$15*10^-6</f>
        <v>57.986960138100002</v>
      </c>
      <c r="AA2700">
        <f t="shared" si="252"/>
        <v>1</v>
      </c>
      <c r="AB2700" s="197">
        <v>48405</v>
      </c>
      <c r="AC2700" s="197">
        <v>0</v>
      </c>
      <c r="AD2700" s="197">
        <f t="shared" si="257"/>
        <v>0</v>
      </c>
      <c r="AE2700" s="197">
        <v>5</v>
      </c>
      <c r="AJ2700">
        <v>0</v>
      </c>
      <c r="AK2700">
        <v>0</v>
      </c>
      <c r="AU2700" s="198">
        <v>0.27272727299999999</v>
      </c>
      <c r="AV2700" s="6">
        <v>0</v>
      </c>
      <c r="AW2700" s="198">
        <v>0.38356000000000001</v>
      </c>
      <c r="BO2700" s="198"/>
      <c r="BP2700" s="354">
        <f t="shared" si="253"/>
        <v>0</v>
      </c>
      <c r="BQ2700" s="354">
        <f t="shared" si="254"/>
        <v>0</v>
      </c>
      <c r="BR2700" s="354">
        <f t="shared" si="255"/>
        <v>5.7342220000000008</v>
      </c>
      <c r="CG2700" s="198"/>
      <c r="CH2700">
        <f>(Transest!$J$14/HexExtSoy!$K$4)</f>
        <v>0.20257267294641951</v>
      </c>
      <c r="CI2700">
        <f>(HydroProcOil!$K$14/HexExtSoy!$K$4)</f>
        <v>0.10977777777777777</v>
      </c>
      <c r="CJ2700">
        <f>(StarchFerm!$K$24/StarchFerm!$K$4)</f>
        <v>0.33157302630665886</v>
      </c>
      <c r="CY2700" s="198"/>
      <c r="CZ2700">
        <f>BP2700*CH2700*1000*LCI!$E$93</f>
        <v>0</v>
      </c>
      <c r="DA2700">
        <f>BQ2700*CI2700*1000*(LCI!$E$99)</f>
        <v>0</v>
      </c>
      <c r="DB2700">
        <f>BR2700*CJ2700*1000*(LCI!$E$96)</f>
        <v>51240.394568361291</v>
      </c>
    </row>
    <row r="2701" spans="1:106" x14ac:dyDescent="0.25">
      <c r="A2701" s="197">
        <v>48407</v>
      </c>
      <c r="B2701" s="197" t="s">
        <v>2127</v>
      </c>
      <c r="C2701" s="197" t="s">
        <v>2254</v>
      </c>
      <c r="D2701" s="197">
        <v>-95.183754199999996</v>
      </c>
      <c r="E2701" s="197">
        <v>30.602139999999999</v>
      </c>
      <c r="F2701">
        <v>0</v>
      </c>
      <c r="G2701">
        <f t="shared" si="256"/>
        <v>0</v>
      </c>
      <c r="H2701" s="198">
        <v>0</v>
      </c>
      <c r="Q2701" s="221">
        <f>(Q5786*10000)*TEA!$M$15*10^-6</f>
        <v>60.595232924699999</v>
      </c>
      <c r="R2701" s="221">
        <f>(R5786*10000)*TEA!$O$15*10^-6</f>
        <v>60.595232924699999</v>
      </c>
      <c r="AA2701">
        <f t="shared" si="252"/>
        <v>1</v>
      </c>
      <c r="AB2701" s="197">
        <v>48407</v>
      </c>
      <c r="AC2701" s="197">
        <v>0</v>
      </c>
      <c r="AD2701" s="197">
        <f t="shared" si="257"/>
        <v>0</v>
      </c>
      <c r="AE2701" s="197">
        <v>0</v>
      </c>
      <c r="AJ2701">
        <v>0</v>
      </c>
      <c r="AK2701">
        <v>0</v>
      </c>
      <c r="AU2701" s="198">
        <v>0.27272727299999999</v>
      </c>
      <c r="AV2701" s="6">
        <v>0</v>
      </c>
      <c r="AW2701" s="198">
        <v>0.38356000000000001</v>
      </c>
      <c r="BO2701" s="198"/>
      <c r="BP2701" s="354">
        <f t="shared" si="253"/>
        <v>0</v>
      </c>
      <c r="BQ2701" s="354">
        <f t="shared" si="254"/>
        <v>0</v>
      </c>
      <c r="BR2701" s="354">
        <f t="shared" si="255"/>
        <v>0</v>
      </c>
      <c r="CG2701" s="198"/>
      <c r="CH2701">
        <f>(Transest!$J$14/HexExtSoy!$K$4)</f>
        <v>0.20257267294641951</v>
      </c>
      <c r="CI2701">
        <f>(HydroProcOil!$K$14/HexExtSoy!$K$4)</f>
        <v>0.10977777777777777</v>
      </c>
      <c r="CJ2701">
        <f>(StarchFerm!$K$24/StarchFerm!$K$4)</f>
        <v>0.33157302630665886</v>
      </c>
      <c r="CY2701" s="198"/>
      <c r="CZ2701">
        <f>BP2701*CH2701*1000*LCI!$E$93</f>
        <v>0</v>
      </c>
      <c r="DA2701">
        <f>BQ2701*CI2701*1000*(LCI!$E$99)</f>
        <v>0</v>
      </c>
      <c r="DB2701">
        <f>BR2701*CJ2701*1000*(LCI!$E$96)</f>
        <v>0</v>
      </c>
    </row>
    <row r="2702" spans="1:106" x14ac:dyDescent="0.25">
      <c r="A2702" s="197">
        <v>48409</v>
      </c>
      <c r="B2702" s="197" t="s">
        <v>2127</v>
      </c>
      <c r="C2702" s="197" t="s">
        <v>2255</v>
      </c>
      <c r="D2702" s="197">
        <v>-97.522663600000001</v>
      </c>
      <c r="E2702" s="197">
        <v>28.019469999999998</v>
      </c>
      <c r="F2702">
        <v>0</v>
      </c>
      <c r="G2702">
        <f t="shared" si="256"/>
        <v>0</v>
      </c>
      <c r="H2702" s="198">
        <v>6.67</v>
      </c>
      <c r="Q2702" s="221">
        <f>(Q5787*10000)*TEA!$M$15*10^-6</f>
        <v>61.299702324449989</v>
      </c>
      <c r="R2702" s="221">
        <f>(R5787*10000)*TEA!$O$15*10^-6</f>
        <v>61.299702324449989</v>
      </c>
      <c r="AA2702">
        <f t="shared" si="252"/>
        <v>1</v>
      </c>
      <c r="AB2702" s="197">
        <v>48409</v>
      </c>
      <c r="AC2702" s="197">
        <v>0</v>
      </c>
      <c r="AD2702" s="197">
        <f t="shared" si="257"/>
        <v>0</v>
      </c>
      <c r="AE2702" s="197">
        <v>7995</v>
      </c>
      <c r="AJ2702">
        <v>0</v>
      </c>
      <c r="AK2702">
        <v>0</v>
      </c>
      <c r="AU2702" s="198">
        <v>0.27272727299999999</v>
      </c>
      <c r="AV2702" s="6">
        <v>0</v>
      </c>
      <c r="AW2702" s="198">
        <v>0.38356000000000001</v>
      </c>
      <c r="BO2702" s="198"/>
      <c r="BP2702" s="354">
        <f t="shared" si="253"/>
        <v>0</v>
      </c>
      <c r="BQ2702" s="354">
        <f t="shared" si="254"/>
        <v>0</v>
      </c>
      <c r="BR2702" s="354">
        <f t="shared" si="255"/>
        <v>20453.969874000002</v>
      </c>
      <c r="CG2702" s="198"/>
      <c r="CH2702">
        <f>(Transest!$J$14/HexExtSoy!$K$4)</f>
        <v>0.20257267294641951</v>
      </c>
      <c r="CI2702">
        <f>(HydroProcOil!$K$14/HexExtSoy!$K$4)</f>
        <v>0.10977777777777777</v>
      </c>
      <c r="CJ2702">
        <f>(StarchFerm!$K$24/StarchFerm!$K$4)</f>
        <v>0.33157302630665886</v>
      </c>
      <c r="CY2702" s="198"/>
      <c r="CZ2702">
        <f>BP2702*CH2702*1000*LCI!$E$93</f>
        <v>0</v>
      </c>
      <c r="DA2702">
        <f>BQ2702*CI2702*1000*(LCI!$E$99)</f>
        <v>0</v>
      </c>
      <c r="DB2702">
        <f>BR2702*CJ2702*1000*(LCI!$E$96)</f>
        <v>182774487.42534471</v>
      </c>
    </row>
    <row r="2703" spans="1:106" x14ac:dyDescent="0.25">
      <c r="A2703" s="197">
        <v>48411</v>
      </c>
      <c r="B2703" s="197" t="s">
        <v>2127</v>
      </c>
      <c r="C2703" s="197" t="s">
        <v>2256</v>
      </c>
      <c r="D2703" s="197">
        <v>-98.818540200000001</v>
      </c>
      <c r="E2703" s="197">
        <v>31.153479999999998</v>
      </c>
      <c r="F2703">
        <v>0</v>
      </c>
      <c r="G2703">
        <f t="shared" si="256"/>
        <v>0</v>
      </c>
      <c r="H2703" s="198">
        <v>0</v>
      </c>
      <c r="Q2703" s="221">
        <f>(Q5788*10000)*TEA!$M$15*10^-6</f>
        <v>57.306311554499999</v>
      </c>
      <c r="R2703" s="221">
        <f>(R5788*10000)*TEA!$O$15*10^-6</f>
        <v>57.306311554499999</v>
      </c>
      <c r="AA2703">
        <f t="shared" si="252"/>
        <v>1</v>
      </c>
      <c r="AB2703" s="197">
        <v>48411</v>
      </c>
      <c r="AC2703" s="197">
        <v>0</v>
      </c>
      <c r="AD2703" s="197">
        <f t="shared" si="257"/>
        <v>0</v>
      </c>
      <c r="AE2703" s="197">
        <v>0</v>
      </c>
      <c r="AJ2703">
        <v>0</v>
      </c>
      <c r="AK2703">
        <v>0</v>
      </c>
      <c r="AU2703" s="198">
        <v>0.27272727299999999</v>
      </c>
      <c r="AV2703" s="6">
        <v>0</v>
      </c>
      <c r="AW2703" s="198">
        <v>0.38356000000000001</v>
      </c>
      <c r="BO2703" s="198"/>
      <c r="BP2703" s="354">
        <f t="shared" si="253"/>
        <v>0</v>
      </c>
      <c r="BQ2703" s="354">
        <f t="shared" si="254"/>
        <v>0</v>
      </c>
      <c r="BR2703" s="354">
        <f t="shared" si="255"/>
        <v>0</v>
      </c>
      <c r="CG2703" s="198"/>
      <c r="CH2703">
        <f>(Transest!$J$14/HexExtSoy!$K$4)</f>
        <v>0.20257267294641951</v>
      </c>
      <c r="CI2703">
        <f>(HydroProcOil!$K$14/HexExtSoy!$K$4)</f>
        <v>0.10977777777777777</v>
      </c>
      <c r="CJ2703">
        <f>(StarchFerm!$K$24/StarchFerm!$K$4)</f>
        <v>0.33157302630665886</v>
      </c>
      <c r="CY2703" s="198"/>
      <c r="CZ2703">
        <f>BP2703*CH2703*1000*LCI!$E$93</f>
        <v>0</v>
      </c>
      <c r="DA2703">
        <f>BQ2703*CI2703*1000*(LCI!$E$99)</f>
        <v>0</v>
      </c>
      <c r="DB2703">
        <f>BR2703*CJ2703*1000*(LCI!$E$96)</f>
        <v>0</v>
      </c>
    </row>
    <row r="2704" spans="1:106" x14ac:dyDescent="0.25">
      <c r="A2704" s="197">
        <v>48413</v>
      </c>
      <c r="B2704" s="197" t="s">
        <v>2127</v>
      </c>
      <c r="C2704" s="197" t="s">
        <v>2257</v>
      </c>
      <c r="D2704" s="197">
        <v>-100.544219</v>
      </c>
      <c r="E2704" s="197">
        <v>30.885570000000001</v>
      </c>
      <c r="F2704">
        <v>0</v>
      </c>
      <c r="G2704">
        <f t="shared" si="256"/>
        <v>0</v>
      </c>
      <c r="H2704" s="198">
        <v>0</v>
      </c>
      <c r="Q2704" s="221">
        <f>(Q5789*10000)*TEA!$M$15*10^-6</f>
        <v>57.468056939100002</v>
      </c>
      <c r="R2704" s="221">
        <f>(R5789*10000)*TEA!$O$15*10^-6</f>
        <v>57.468056939100002</v>
      </c>
      <c r="AA2704">
        <f t="shared" si="252"/>
        <v>1</v>
      </c>
      <c r="AB2704" s="197">
        <v>48413</v>
      </c>
      <c r="AC2704" s="197">
        <v>0</v>
      </c>
      <c r="AD2704" s="197">
        <f t="shared" si="257"/>
        <v>0</v>
      </c>
      <c r="AE2704" s="197">
        <v>0</v>
      </c>
      <c r="AJ2704">
        <v>0</v>
      </c>
      <c r="AK2704">
        <v>0</v>
      </c>
      <c r="AU2704" s="198">
        <v>0.27272727299999999</v>
      </c>
      <c r="AV2704" s="6">
        <v>0</v>
      </c>
      <c r="AW2704" s="198">
        <v>0.38356000000000001</v>
      </c>
      <c r="BO2704" s="198"/>
      <c r="BP2704" s="354">
        <f t="shared" si="253"/>
        <v>0</v>
      </c>
      <c r="BQ2704" s="354">
        <f t="shared" si="254"/>
        <v>0</v>
      </c>
      <c r="BR2704" s="354">
        <f t="shared" si="255"/>
        <v>0</v>
      </c>
      <c r="CG2704" s="198"/>
      <c r="CH2704">
        <f>(Transest!$J$14/HexExtSoy!$K$4)</f>
        <v>0.20257267294641951</v>
      </c>
      <c r="CI2704">
        <f>(HydroProcOil!$K$14/HexExtSoy!$K$4)</f>
        <v>0.10977777777777777</v>
      </c>
      <c r="CJ2704">
        <f>(StarchFerm!$K$24/StarchFerm!$K$4)</f>
        <v>0.33157302630665886</v>
      </c>
      <c r="CY2704" s="198"/>
      <c r="CZ2704">
        <f>BP2704*CH2704*1000*LCI!$E$93</f>
        <v>0</v>
      </c>
      <c r="DA2704">
        <f>BQ2704*CI2704*1000*(LCI!$E$99)</f>
        <v>0</v>
      </c>
      <c r="DB2704">
        <f>BR2704*CJ2704*1000*(LCI!$E$96)</f>
        <v>0</v>
      </c>
    </row>
    <row r="2705" spans="1:106" x14ac:dyDescent="0.25">
      <c r="A2705" s="197">
        <v>48415</v>
      </c>
      <c r="B2705" s="197" t="s">
        <v>2127</v>
      </c>
      <c r="C2705" s="197" t="s">
        <v>2258</v>
      </c>
      <c r="D2705" s="197">
        <v>-100.917074</v>
      </c>
      <c r="E2705" s="197">
        <v>32.737969999999997</v>
      </c>
      <c r="F2705">
        <v>0</v>
      </c>
      <c r="G2705">
        <f t="shared" si="256"/>
        <v>0</v>
      </c>
      <c r="H2705" s="198">
        <v>0</v>
      </c>
      <c r="Q2705" s="221">
        <f>(Q5790*10000)*TEA!$M$15*10^-6</f>
        <v>54.740576824199998</v>
      </c>
      <c r="R2705" s="221">
        <f>(R5790*10000)*TEA!$O$15*10^-6</f>
        <v>54.740576824199998</v>
      </c>
      <c r="AA2705">
        <f t="shared" si="252"/>
        <v>1</v>
      </c>
      <c r="AB2705" s="197">
        <v>48415</v>
      </c>
      <c r="AC2705" s="197">
        <v>0</v>
      </c>
      <c r="AD2705" s="197">
        <f t="shared" si="257"/>
        <v>0</v>
      </c>
      <c r="AE2705" s="197">
        <v>0</v>
      </c>
      <c r="AJ2705">
        <v>0</v>
      </c>
      <c r="AK2705">
        <v>0</v>
      </c>
      <c r="AU2705" s="198">
        <v>0.27272727299999999</v>
      </c>
      <c r="AV2705" s="6">
        <v>0</v>
      </c>
      <c r="AW2705" s="198">
        <v>0.38356000000000001</v>
      </c>
      <c r="BO2705" s="198"/>
      <c r="BP2705" s="354">
        <f t="shared" si="253"/>
        <v>0</v>
      </c>
      <c r="BQ2705" s="354">
        <f t="shared" si="254"/>
        <v>0</v>
      </c>
      <c r="BR2705" s="354">
        <f t="shared" si="255"/>
        <v>0</v>
      </c>
      <c r="CG2705" s="198"/>
      <c r="CH2705">
        <f>(Transest!$J$14/HexExtSoy!$K$4)</f>
        <v>0.20257267294641951</v>
      </c>
      <c r="CI2705">
        <f>(HydroProcOil!$K$14/HexExtSoy!$K$4)</f>
        <v>0.10977777777777777</v>
      </c>
      <c r="CJ2705">
        <f>(StarchFerm!$K$24/StarchFerm!$K$4)</f>
        <v>0.33157302630665886</v>
      </c>
      <c r="CY2705" s="198"/>
      <c r="CZ2705">
        <f>BP2705*CH2705*1000*LCI!$E$93</f>
        <v>0</v>
      </c>
      <c r="DA2705">
        <f>BQ2705*CI2705*1000*(LCI!$E$99)</f>
        <v>0</v>
      </c>
      <c r="DB2705">
        <f>BR2705*CJ2705*1000*(LCI!$E$96)</f>
        <v>0</v>
      </c>
    </row>
    <row r="2706" spans="1:106" x14ac:dyDescent="0.25">
      <c r="A2706" s="197">
        <v>48417</v>
      </c>
      <c r="B2706" s="197" t="s">
        <v>2127</v>
      </c>
      <c r="C2706" s="197" t="s">
        <v>2259</v>
      </c>
      <c r="D2706" s="197">
        <v>-99.359076200000004</v>
      </c>
      <c r="E2706" s="197">
        <v>32.741259999999997</v>
      </c>
      <c r="F2706">
        <v>0</v>
      </c>
      <c r="G2706">
        <f t="shared" si="256"/>
        <v>0</v>
      </c>
      <c r="H2706" s="198">
        <v>0</v>
      </c>
      <c r="Q2706" s="221">
        <f>(Q5791*10000)*TEA!$M$15*10^-6</f>
        <v>55.128311648549989</v>
      </c>
      <c r="R2706" s="221">
        <f>(R5791*10000)*TEA!$O$15*10^-6</f>
        <v>55.128311648549989</v>
      </c>
      <c r="AA2706">
        <f t="shared" si="252"/>
        <v>1</v>
      </c>
      <c r="AB2706" s="197">
        <v>48417</v>
      </c>
      <c r="AC2706" s="197">
        <v>0</v>
      </c>
      <c r="AD2706" s="197">
        <f t="shared" si="257"/>
        <v>0</v>
      </c>
      <c r="AE2706" s="197">
        <v>0</v>
      </c>
      <c r="AJ2706">
        <v>0</v>
      </c>
      <c r="AK2706">
        <v>0</v>
      </c>
      <c r="AU2706" s="198">
        <v>0.27272727299999999</v>
      </c>
      <c r="AV2706" s="6">
        <v>0</v>
      </c>
      <c r="AW2706" s="198">
        <v>0.38356000000000001</v>
      </c>
      <c r="BO2706" s="198"/>
      <c r="BP2706" s="354">
        <f t="shared" si="253"/>
        <v>0</v>
      </c>
      <c r="BQ2706" s="354">
        <f t="shared" si="254"/>
        <v>0</v>
      </c>
      <c r="BR2706" s="354">
        <f t="shared" si="255"/>
        <v>0</v>
      </c>
      <c r="CG2706" s="198"/>
      <c r="CH2706">
        <f>(Transest!$J$14/HexExtSoy!$K$4)</f>
        <v>0.20257267294641951</v>
      </c>
      <c r="CI2706">
        <f>(HydroProcOil!$K$14/HexExtSoy!$K$4)</f>
        <v>0.10977777777777777</v>
      </c>
      <c r="CJ2706">
        <f>(StarchFerm!$K$24/StarchFerm!$K$4)</f>
        <v>0.33157302630665886</v>
      </c>
      <c r="CY2706" s="198"/>
      <c r="CZ2706">
        <f>BP2706*CH2706*1000*LCI!$E$93</f>
        <v>0</v>
      </c>
      <c r="DA2706">
        <f>BQ2706*CI2706*1000*(LCI!$E$99)</f>
        <v>0</v>
      </c>
      <c r="DB2706">
        <f>BR2706*CJ2706*1000*(LCI!$E$96)</f>
        <v>0</v>
      </c>
    </row>
    <row r="2707" spans="1:106" x14ac:dyDescent="0.25">
      <c r="A2707" s="197">
        <v>48419</v>
      </c>
      <c r="B2707" s="197" t="s">
        <v>2127</v>
      </c>
      <c r="C2707" s="197" t="s">
        <v>650</v>
      </c>
      <c r="D2707" s="197">
        <v>-94.150985599999998</v>
      </c>
      <c r="E2707" s="197">
        <v>31.81016</v>
      </c>
      <c r="F2707">
        <v>0</v>
      </c>
      <c r="G2707">
        <f t="shared" si="256"/>
        <v>0</v>
      </c>
      <c r="H2707" s="198">
        <v>0</v>
      </c>
      <c r="Q2707" s="221">
        <f>(Q5792*10000)*TEA!$M$15*10^-6</f>
        <v>57.073294514250001</v>
      </c>
      <c r="R2707" s="221">
        <f>(R5792*10000)*TEA!$O$15*10^-6</f>
        <v>57.073294514250001</v>
      </c>
      <c r="AA2707">
        <f t="shared" si="252"/>
        <v>1</v>
      </c>
      <c r="AB2707" s="197">
        <v>48419</v>
      </c>
      <c r="AC2707" s="197">
        <v>0</v>
      </c>
      <c r="AD2707" s="197">
        <f t="shared" si="257"/>
        <v>0</v>
      </c>
      <c r="AE2707" s="197">
        <v>0</v>
      </c>
      <c r="AJ2707">
        <v>0</v>
      </c>
      <c r="AK2707">
        <v>0</v>
      </c>
      <c r="AU2707" s="198">
        <v>0.27272727299999999</v>
      </c>
      <c r="AV2707" s="6">
        <v>0</v>
      </c>
      <c r="AW2707" s="198">
        <v>0.38356000000000001</v>
      </c>
      <c r="BO2707" s="198"/>
      <c r="BP2707" s="354">
        <f t="shared" si="253"/>
        <v>0</v>
      </c>
      <c r="BQ2707" s="354">
        <f t="shared" si="254"/>
        <v>0</v>
      </c>
      <c r="BR2707" s="354">
        <f t="shared" si="255"/>
        <v>0</v>
      </c>
      <c r="CG2707" s="198"/>
      <c r="CH2707">
        <f>(Transest!$J$14/HexExtSoy!$K$4)</f>
        <v>0.20257267294641951</v>
      </c>
      <c r="CI2707">
        <f>(HydroProcOil!$K$14/HexExtSoy!$K$4)</f>
        <v>0.10977777777777777</v>
      </c>
      <c r="CJ2707">
        <f>(StarchFerm!$K$24/StarchFerm!$K$4)</f>
        <v>0.33157302630665886</v>
      </c>
      <c r="CY2707" s="198"/>
      <c r="CZ2707">
        <f>BP2707*CH2707*1000*LCI!$E$93</f>
        <v>0</v>
      </c>
      <c r="DA2707">
        <f>BQ2707*CI2707*1000*(LCI!$E$99)</f>
        <v>0</v>
      </c>
      <c r="DB2707">
        <f>BR2707*CJ2707*1000*(LCI!$E$96)</f>
        <v>0</v>
      </c>
    </row>
    <row r="2708" spans="1:106" x14ac:dyDescent="0.25">
      <c r="A2708" s="197">
        <v>48421</v>
      </c>
      <c r="B2708" s="197" t="s">
        <v>2127</v>
      </c>
      <c r="C2708" s="197" t="s">
        <v>1258</v>
      </c>
      <c r="D2708" s="197">
        <v>-101.892805</v>
      </c>
      <c r="E2708" s="197">
        <v>36.272129999999997</v>
      </c>
      <c r="F2708">
        <v>3.49</v>
      </c>
      <c r="G2708">
        <f t="shared" si="256"/>
        <v>3.49</v>
      </c>
      <c r="H2708" s="198">
        <v>12.83</v>
      </c>
      <c r="Q2708" s="221">
        <f>(Q5793*10000)*TEA!$M$15*10^-6</f>
        <v>46.127717810550003</v>
      </c>
      <c r="R2708" s="221">
        <f>(R5793*10000)*TEA!$O$15*10^-6</f>
        <v>46.127717810550003</v>
      </c>
      <c r="AA2708">
        <f t="shared" si="252"/>
        <v>1</v>
      </c>
      <c r="AB2708" s="197">
        <v>48421</v>
      </c>
      <c r="AC2708" s="197">
        <v>418</v>
      </c>
      <c r="AD2708" s="197">
        <f t="shared" si="257"/>
        <v>418</v>
      </c>
      <c r="AE2708" s="197">
        <v>42731</v>
      </c>
      <c r="AJ2708">
        <v>0</v>
      </c>
      <c r="AK2708">
        <v>0</v>
      </c>
      <c r="AU2708" s="198">
        <v>0.27272727299999999</v>
      </c>
      <c r="AV2708" s="6">
        <v>0</v>
      </c>
      <c r="AW2708" s="198">
        <v>0.38356000000000001</v>
      </c>
      <c r="BO2708" s="198"/>
      <c r="BP2708" s="354">
        <f t="shared" si="253"/>
        <v>397.86000039786001</v>
      </c>
      <c r="BQ2708" s="354">
        <f t="shared" si="254"/>
        <v>0</v>
      </c>
      <c r="BR2708" s="354">
        <f t="shared" si="255"/>
        <v>210282.44727880001</v>
      </c>
      <c r="CG2708" s="198"/>
      <c r="CH2708">
        <f>(Transest!$J$14/HexExtSoy!$K$4)</f>
        <v>0.20257267294641951</v>
      </c>
      <c r="CI2708">
        <f>(HydroProcOil!$K$14/HexExtSoy!$K$4)</f>
        <v>0.10977777777777777</v>
      </c>
      <c r="CJ2708">
        <f>(StarchFerm!$K$24/StarchFerm!$K$4)</f>
        <v>0.33157302630665886</v>
      </c>
      <c r="CY2708" s="198"/>
      <c r="CZ2708">
        <f>BP2708*CH2708*1000*LCI!$E$93</f>
        <v>3042482.5311494409</v>
      </c>
      <c r="DA2708">
        <f>BQ2708*CI2708*1000*(LCI!$E$99)</f>
        <v>0</v>
      </c>
      <c r="DB2708">
        <f>BR2708*CJ2708*1000*(LCI!$E$96)</f>
        <v>1879061461.0606883</v>
      </c>
    </row>
    <row r="2709" spans="1:106" x14ac:dyDescent="0.25">
      <c r="A2709" s="197">
        <v>48423</v>
      </c>
      <c r="B2709" s="197" t="s">
        <v>2127</v>
      </c>
      <c r="C2709" s="197" t="s">
        <v>1259</v>
      </c>
      <c r="D2709" s="197">
        <v>-95.277675299999999</v>
      </c>
      <c r="E2709" s="197">
        <v>32.395359999999997</v>
      </c>
      <c r="F2709">
        <v>0</v>
      </c>
      <c r="G2709">
        <f t="shared" si="256"/>
        <v>0</v>
      </c>
      <c r="H2709" s="198">
        <v>1.95</v>
      </c>
      <c r="Q2709" s="221">
        <f>(Q5794*10000)*TEA!$M$15*10^-6</f>
        <v>55.882639365749995</v>
      </c>
      <c r="R2709" s="221">
        <f>(R5794*10000)*TEA!$O$15*10^-6</f>
        <v>55.882639365749995</v>
      </c>
      <c r="AA2709">
        <f t="shared" si="252"/>
        <v>1</v>
      </c>
      <c r="AB2709" s="197">
        <v>48423</v>
      </c>
      <c r="AC2709" s="197">
        <v>0</v>
      </c>
      <c r="AD2709" s="197">
        <f t="shared" si="257"/>
        <v>0</v>
      </c>
      <c r="AE2709" s="197">
        <v>7</v>
      </c>
      <c r="AJ2709">
        <v>0</v>
      </c>
      <c r="AK2709">
        <v>0</v>
      </c>
      <c r="AU2709" s="198">
        <v>0.27272727299999999</v>
      </c>
      <c r="AV2709" s="6">
        <v>0</v>
      </c>
      <c r="AW2709" s="198">
        <v>0.38356000000000001</v>
      </c>
      <c r="BO2709" s="198"/>
      <c r="BP2709" s="354">
        <f t="shared" si="253"/>
        <v>0</v>
      </c>
      <c r="BQ2709" s="354">
        <f t="shared" si="254"/>
        <v>0</v>
      </c>
      <c r="BR2709" s="354">
        <f t="shared" si="255"/>
        <v>5.2355939999999999</v>
      </c>
      <c r="CG2709" s="198"/>
      <c r="CH2709">
        <f>(Transest!$J$14/HexExtSoy!$K$4)</f>
        <v>0.20257267294641951</v>
      </c>
      <c r="CI2709">
        <f>(HydroProcOil!$K$14/HexExtSoy!$K$4)</f>
        <v>0.10977777777777777</v>
      </c>
      <c r="CJ2709">
        <f>(StarchFerm!$K$24/StarchFerm!$K$4)</f>
        <v>0.33157302630665886</v>
      </c>
      <c r="CY2709" s="198"/>
      <c r="CZ2709">
        <f>BP2709*CH2709*1000*LCI!$E$93</f>
        <v>0</v>
      </c>
      <c r="DA2709">
        <f>BQ2709*CI2709*1000*(LCI!$E$99)</f>
        <v>0</v>
      </c>
      <c r="DB2709">
        <f>BR2709*CJ2709*1000*(LCI!$E$96)</f>
        <v>46784.708084155951</v>
      </c>
    </row>
    <row r="2710" spans="1:106" x14ac:dyDescent="0.25">
      <c r="A2710" s="197">
        <v>48425</v>
      </c>
      <c r="B2710" s="197" t="s">
        <v>2127</v>
      </c>
      <c r="C2710" s="197" t="s">
        <v>2260</v>
      </c>
      <c r="D2710" s="197">
        <v>-97.770523699999998</v>
      </c>
      <c r="E2710" s="197">
        <v>32.229799999999997</v>
      </c>
      <c r="F2710">
        <v>0</v>
      </c>
      <c r="G2710">
        <f t="shared" si="256"/>
        <v>0</v>
      </c>
      <c r="H2710" s="198">
        <v>0</v>
      </c>
      <c r="Q2710" s="221">
        <f>(Q5795*10000)*TEA!$M$15*10^-6</f>
        <v>55.936054024199997</v>
      </c>
      <c r="R2710" s="221">
        <f>(R5795*10000)*TEA!$O$15*10^-6</f>
        <v>55.936054024199997</v>
      </c>
      <c r="AA2710">
        <f t="shared" si="252"/>
        <v>1</v>
      </c>
      <c r="AB2710" s="197">
        <v>48425</v>
      </c>
      <c r="AC2710" s="197">
        <v>0</v>
      </c>
      <c r="AD2710" s="197">
        <f t="shared" si="257"/>
        <v>0</v>
      </c>
      <c r="AE2710" s="197">
        <v>0</v>
      </c>
      <c r="AJ2710">
        <v>0</v>
      </c>
      <c r="AK2710">
        <v>0</v>
      </c>
      <c r="AU2710" s="198">
        <v>0.27272727299999999</v>
      </c>
      <c r="AV2710" s="6">
        <v>0</v>
      </c>
      <c r="AW2710" s="198">
        <v>0.38356000000000001</v>
      </c>
      <c r="BO2710" s="198"/>
      <c r="BP2710" s="354">
        <f t="shared" si="253"/>
        <v>0</v>
      </c>
      <c r="BQ2710" s="354">
        <f t="shared" si="254"/>
        <v>0</v>
      </c>
      <c r="BR2710" s="354">
        <f t="shared" si="255"/>
        <v>0</v>
      </c>
      <c r="CG2710" s="198"/>
      <c r="CH2710">
        <f>(Transest!$J$14/HexExtSoy!$K$4)</f>
        <v>0.20257267294641951</v>
      </c>
      <c r="CI2710">
        <f>(HydroProcOil!$K$14/HexExtSoy!$K$4)</f>
        <v>0.10977777777777777</v>
      </c>
      <c r="CJ2710">
        <f>(StarchFerm!$K$24/StarchFerm!$K$4)</f>
        <v>0.33157302630665886</v>
      </c>
      <c r="CY2710" s="198"/>
      <c r="CZ2710">
        <f>BP2710*CH2710*1000*LCI!$E$93</f>
        <v>0</v>
      </c>
      <c r="DA2710">
        <f>BQ2710*CI2710*1000*(LCI!$E$99)</f>
        <v>0</v>
      </c>
      <c r="DB2710">
        <f>BR2710*CJ2710*1000*(LCI!$E$96)</f>
        <v>0</v>
      </c>
    </row>
    <row r="2711" spans="1:106" x14ac:dyDescent="0.25">
      <c r="A2711" s="197">
        <v>48427</v>
      </c>
      <c r="B2711" s="197" t="s">
        <v>2127</v>
      </c>
      <c r="C2711" s="197" t="s">
        <v>2261</v>
      </c>
      <c r="D2711" s="197">
        <v>-98.744762899999998</v>
      </c>
      <c r="E2711" s="197">
        <v>26.569179999999999</v>
      </c>
      <c r="F2711">
        <v>0</v>
      </c>
      <c r="G2711">
        <f t="shared" si="256"/>
        <v>0</v>
      </c>
      <c r="H2711" s="198">
        <v>3.04</v>
      </c>
      <c r="Q2711" s="221">
        <f>(Q5796*10000)*TEA!$M$15*10^-6</f>
        <v>60.068347898399992</v>
      </c>
      <c r="R2711" s="221">
        <f>(R5796*10000)*TEA!$O$15*10^-6</f>
        <v>60.068347898399992</v>
      </c>
      <c r="AA2711">
        <f t="shared" si="252"/>
        <v>1</v>
      </c>
      <c r="AB2711" s="197">
        <v>48427</v>
      </c>
      <c r="AC2711" s="197">
        <v>0</v>
      </c>
      <c r="AD2711" s="197">
        <f t="shared" si="257"/>
        <v>0</v>
      </c>
      <c r="AE2711" s="197">
        <v>2556</v>
      </c>
      <c r="AJ2711">
        <v>0</v>
      </c>
      <c r="AK2711">
        <v>0</v>
      </c>
      <c r="AU2711" s="198">
        <v>0.27272727299999999</v>
      </c>
      <c r="AV2711" s="6">
        <v>0</v>
      </c>
      <c r="AW2711" s="198">
        <v>0.38356000000000001</v>
      </c>
      <c r="BO2711" s="198"/>
      <c r="BP2711" s="354">
        <f t="shared" si="253"/>
        <v>0</v>
      </c>
      <c r="BQ2711" s="354">
        <f t="shared" si="254"/>
        <v>0</v>
      </c>
      <c r="BR2711" s="354">
        <f t="shared" si="255"/>
        <v>2980.3532544</v>
      </c>
      <c r="CG2711" s="198"/>
      <c r="CH2711">
        <f>(Transest!$J$14/HexExtSoy!$K$4)</f>
        <v>0.20257267294641951</v>
      </c>
      <c r="CI2711">
        <f>(HydroProcOil!$K$14/HexExtSoy!$K$4)</f>
        <v>0.10977777777777777</v>
      </c>
      <c r="CJ2711">
        <f>(StarchFerm!$K$24/StarchFerm!$K$4)</f>
        <v>0.33157302630665886</v>
      </c>
      <c r="CY2711" s="198"/>
      <c r="CZ2711">
        <f>BP2711*CH2711*1000*LCI!$E$93</f>
        <v>0</v>
      </c>
      <c r="DA2711">
        <f>BQ2711*CI2711*1000*(LCI!$E$99)</f>
        <v>0</v>
      </c>
      <c r="DB2711">
        <f>BR2711*CJ2711*1000*(LCI!$E$96)</f>
        <v>26632117.959255088</v>
      </c>
    </row>
    <row r="2712" spans="1:106" x14ac:dyDescent="0.25">
      <c r="A2712" s="197">
        <v>48429</v>
      </c>
      <c r="B2712" s="197" t="s">
        <v>2127</v>
      </c>
      <c r="C2712" s="197" t="s">
        <v>995</v>
      </c>
      <c r="D2712" s="197">
        <v>-98.834834099999995</v>
      </c>
      <c r="E2712" s="197">
        <v>32.744129999999998</v>
      </c>
      <c r="F2712">
        <v>0</v>
      </c>
      <c r="G2712">
        <f t="shared" si="256"/>
        <v>0</v>
      </c>
      <c r="H2712" s="198">
        <v>0</v>
      </c>
      <c r="Q2712" s="221">
        <f>(Q5797*10000)*TEA!$M$15*10^-6</f>
        <v>55.282294578149994</v>
      </c>
      <c r="R2712" s="221">
        <f>(R5797*10000)*TEA!$O$15*10^-6</f>
        <v>55.282294578149994</v>
      </c>
      <c r="AA2712">
        <f t="shared" si="252"/>
        <v>1</v>
      </c>
      <c r="AB2712" s="197">
        <v>48429</v>
      </c>
      <c r="AC2712" s="197">
        <v>0</v>
      </c>
      <c r="AD2712" s="197">
        <f t="shared" si="257"/>
        <v>0</v>
      </c>
      <c r="AE2712" s="197">
        <v>0</v>
      </c>
      <c r="AJ2712">
        <v>0</v>
      </c>
      <c r="AK2712">
        <v>0</v>
      </c>
      <c r="AU2712" s="198">
        <v>0.27272727299999999</v>
      </c>
      <c r="AV2712" s="6">
        <v>0</v>
      </c>
      <c r="AW2712" s="198">
        <v>0.38356000000000001</v>
      </c>
      <c r="BO2712" s="198"/>
      <c r="BP2712" s="354">
        <f t="shared" si="253"/>
        <v>0</v>
      </c>
      <c r="BQ2712" s="354">
        <f t="shared" si="254"/>
        <v>0</v>
      </c>
      <c r="BR2712" s="354">
        <f t="shared" si="255"/>
        <v>0</v>
      </c>
      <c r="CG2712" s="198"/>
      <c r="CH2712">
        <f>(Transest!$J$14/HexExtSoy!$K$4)</f>
        <v>0.20257267294641951</v>
      </c>
      <c r="CI2712">
        <f>(HydroProcOil!$K$14/HexExtSoy!$K$4)</f>
        <v>0.10977777777777777</v>
      </c>
      <c r="CJ2712">
        <f>(StarchFerm!$K$24/StarchFerm!$K$4)</f>
        <v>0.33157302630665886</v>
      </c>
      <c r="CY2712" s="198"/>
      <c r="CZ2712">
        <f>BP2712*CH2712*1000*LCI!$E$93</f>
        <v>0</v>
      </c>
      <c r="DA2712">
        <f>BQ2712*CI2712*1000*(LCI!$E$99)</f>
        <v>0</v>
      </c>
      <c r="DB2712">
        <f>BR2712*CJ2712*1000*(LCI!$E$96)</f>
        <v>0</v>
      </c>
    </row>
    <row r="2713" spans="1:106" x14ac:dyDescent="0.25">
      <c r="A2713" s="197">
        <v>48431</v>
      </c>
      <c r="B2713" s="197" t="s">
        <v>2127</v>
      </c>
      <c r="C2713" s="197" t="s">
        <v>2262</v>
      </c>
      <c r="D2713" s="197">
        <v>-101.051559</v>
      </c>
      <c r="E2713" s="197">
        <v>31.822099999999999</v>
      </c>
      <c r="F2713">
        <v>0</v>
      </c>
      <c r="G2713">
        <f t="shared" si="256"/>
        <v>0</v>
      </c>
      <c r="H2713" s="198">
        <v>0</v>
      </c>
      <c r="Q2713" s="221">
        <f>(Q5798*10000)*TEA!$M$15*10^-6</f>
        <v>56.251143077399995</v>
      </c>
      <c r="R2713" s="221">
        <f>(R5798*10000)*TEA!$O$15*10^-6</f>
        <v>56.251143077399995</v>
      </c>
      <c r="AA2713">
        <f t="shared" si="252"/>
        <v>1</v>
      </c>
      <c r="AB2713" s="197">
        <v>48431</v>
      </c>
      <c r="AC2713" s="197">
        <v>0</v>
      </c>
      <c r="AD2713" s="197">
        <f t="shared" si="257"/>
        <v>0</v>
      </c>
      <c r="AE2713" s="197">
        <v>0</v>
      </c>
      <c r="AJ2713">
        <v>0</v>
      </c>
      <c r="AK2713">
        <v>0</v>
      </c>
      <c r="AU2713" s="198">
        <v>0.27272727299999999</v>
      </c>
      <c r="AV2713" s="6">
        <v>0</v>
      </c>
      <c r="AW2713" s="198">
        <v>0.38356000000000001</v>
      </c>
      <c r="BO2713" s="198"/>
      <c r="BP2713" s="354">
        <f t="shared" si="253"/>
        <v>0</v>
      </c>
      <c r="BQ2713" s="354">
        <f t="shared" si="254"/>
        <v>0</v>
      </c>
      <c r="BR2713" s="354">
        <f t="shared" si="255"/>
        <v>0</v>
      </c>
      <c r="CG2713" s="198"/>
      <c r="CH2713">
        <f>(Transest!$J$14/HexExtSoy!$K$4)</f>
        <v>0.20257267294641951</v>
      </c>
      <c r="CI2713">
        <f>(HydroProcOil!$K$14/HexExtSoy!$K$4)</f>
        <v>0.10977777777777777</v>
      </c>
      <c r="CJ2713">
        <f>(StarchFerm!$K$24/StarchFerm!$K$4)</f>
        <v>0.33157302630665886</v>
      </c>
      <c r="CY2713" s="198"/>
      <c r="CZ2713">
        <f>BP2713*CH2713*1000*LCI!$E$93</f>
        <v>0</v>
      </c>
      <c r="DA2713">
        <f>BQ2713*CI2713*1000*(LCI!$E$99)</f>
        <v>0</v>
      </c>
      <c r="DB2713">
        <f>BR2713*CJ2713*1000*(LCI!$E$96)</f>
        <v>0</v>
      </c>
    </row>
    <row r="2714" spans="1:106" x14ac:dyDescent="0.25">
      <c r="A2714" s="197">
        <v>48433</v>
      </c>
      <c r="B2714" s="197" t="s">
        <v>2127</v>
      </c>
      <c r="C2714" s="197" t="s">
        <v>2263</v>
      </c>
      <c r="D2714" s="197">
        <v>-100.24533700000001</v>
      </c>
      <c r="E2714" s="197">
        <v>33.171790000000001</v>
      </c>
      <c r="F2714">
        <v>0</v>
      </c>
      <c r="G2714">
        <f t="shared" si="256"/>
        <v>0</v>
      </c>
      <c r="H2714" s="198">
        <v>0</v>
      </c>
      <c r="Q2714" s="221">
        <f>(Q5799*10000)*TEA!$M$15*10^-6</f>
        <v>54.164181559050007</v>
      </c>
      <c r="R2714" s="221">
        <f>(R5799*10000)*TEA!$O$15*10^-6</f>
        <v>54.164181559050007</v>
      </c>
      <c r="AA2714">
        <f t="shared" si="252"/>
        <v>1</v>
      </c>
      <c r="AB2714" s="197">
        <v>48433</v>
      </c>
      <c r="AC2714" s="197">
        <v>0</v>
      </c>
      <c r="AD2714" s="197">
        <f t="shared" si="257"/>
        <v>0</v>
      </c>
      <c r="AE2714" s="197">
        <v>0</v>
      </c>
      <c r="AJ2714">
        <v>0</v>
      </c>
      <c r="AK2714">
        <v>0</v>
      </c>
      <c r="AU2714" s="198">
        <v>0.27272727299999999</v>
      </c>
      <c r="AV2714" s="6">
        <v>0</v>
      </c>
      <c r="AW2714" s="198">
        <v>0.38356000000000001</v>
      </c>
      <c r="BO2714" s="198"/>
      <c r="BP2714" s="354">
        <f t="shared" si="253"/>
        <v>0</v>
      </c>
      <c r="BQ2714" s="354">
        <f t="shared" si="254"/>
        <v>0</v>
      </c>
      <c r="BR2714" s="354">
        <f t="shared" si="255"/>
        <v>0</v>
      </c>
      <c r="CG2714" s="198"/>
      <c r="CH2714">
        <f>(Transest!$J$14/HexExtSoy!$K$4)</f>
        <v>0.20257267294641951</v>
      </c>
      <c r="CI2714">
        <f>(HydroProcOil!$K$14/HexExtSoy!$K$4)</f>
        <v>0.10977777777777777</v>
      </c>
      <c r="CJ2714">
        <f>(StarchFerm!$K$24/StarchFerm!$K$4)</f>
        <v>0.33157302630665886</v>
      </c>
      <c r="CY2714" s="198"/>
      <c r="CZ2714">
        <f>BP2714*CH2714*1000*LCI!$E$93</f>
        <v>0</v>
      </c>
      <c r="DA2714">
        <f>BQ2714*CI2714*1000*(LCI!$E$99)</f>
        <v>0</v>
      </c>
      <c r="DB2714">
        <f>BR2714*CJ2714*1000*(LCI!$E$96)</f>
        <v>0</v>
      </c>
    </row>
    <row r="2715" spans="1:106" x14ac:dyDescent="0.25">
      <c r="A2715" s="197">
        <v>48435</v>
      </c>
      <c r="B2715" s="197" t="s">
        <v>2127</v>
      </c>
      <c r="C2715" s="197" t="s">
        <v>2264</v>
      </c>
      <c r="D2715" s="197">
        <v>-100.542962</v>
      </c>
      <c r="E2715" s="197">
        <v>30.471329999999998</v>
      </c>
      <c r="F2715">
        <v>0</v>
      </c>
      <c r="G2715">
        <f t="shared" si="256"/>
        <v>0</v>
      </c>
      <c r="H2715" s="198">
        <v>0</v>
      </c>
      <c r="Q2715" s="221">
        <f>(Q5800*10000)*TEA!$M$15*10^-6</f>
        <v>57.83272160264999</v>
      </c>
      <c r="R2715" s="221">
        <f>(R5800*10000)*TEA!$O$15*10^-6</f>
        <v>57.83272160264999</v>
      </c>
      <c r="AA2715">
        <f t="shared" ref="AA2715:AA2778" si="258">IF(AB2715=A2715,1,0)</f>
        <v>1</v>
      </c>
      <c r="AB2715" s="197">
        <v>48435</v>
      </c>
      <c r="AC2715" s="197">
        <v>0</v>
      </c>
      <c r="AD2715" s="197">
        <f t="shared" si="257"/>
        <v>0</v>
      </c>
      <c r="AE2715" s="197">
        <v>0</v>
      </c>
      <c r="AJ2715">
        <v>0</v>
      </c>
      <c r="AK2715">
        <v>0</v>
      </c>
      <c r="AU2715" s="198">
        <v>0.27272727299999999</v>
      </c>
      <c r="AV2715" s="6">
        <v>0</v>
      </c>
      <c r="AW2715" s="198">
        <v>0.38356000000000001</v>
      </c>
      <c r="BO2715" s="198"/>
      <c r="BP2715" s="354">
        <f t="shared" si="253"/>
        <v>0</v>
      </c>
      <c r="BQ2715" s="354">
        <f t="shared" si="254"/>
        <v>0</v>
      </c>
      <c r="BR2715" s="354">
        <f t="shared" si="255"/>
        <v>0</v>
      </c>
      <c r="CG2715" s="198"/>
      <c r="CH2715">
        <f>(Transest!$J$14/HexExtSoy!$K$4)</f>
        <v>0.20257267294641951</v>
      </c>
      <c r="CI2715">
        <f>(HydroProcOil!$K$14/HexExtSoy!$K$4)</f>
        <v>0.10977777777777777</v>
      </c>
      <c r="CJ2715">
        <f>(StarchFerm!$K$24/StarchFerm!$K$4)</f>
        <v>0.33157302630665886</v>
      </c>
      <c r="CY2715" s="198"/>
      <c r="CZ2715">
        <f>BP2715*CH2715*1000*LCI!$E$93</f>
        <v>0</v>
      </c>
      <c r="DA2715">
        <f>BQ2715*CI2715*1000*(LCI!$E$99)</f>
        <v>0</v>
      </c>
      <c r="DB2715">
        <f>BR2715*CJ2715*1000*(LCI!$E$96)</f>
        <v>0</v>
      </c>
    </row>
    <row r="2716" spans="1:106" x14ac:dyDescent="0.25">
      <c r="A2716" s="197">
        <v>48437</v>
      </c>
      <c r="B2716" s="197" t="s">
        <v>2127</v>
      </c>
      <c r="C2716" s="197" t="s">
        <v>2265</v>
      </c>
      <c r="D2716" s="197">
        <v>-101.764011</v>
      </c>
      <c r="E2716" s="197">
        <v>34.527700000000003</v>
      </c>
      <c r="F2716">
        <v>0</v>
      </c>
      <c r="G2716">
        <f t="shared" si="256"/>
        <v>0</v>
      </c>
      <c r="H2716" s="198">
        <v>11.44</v>
      </c>
      <c r="Q2716" s="221">
        <f>(Q5801*10000)*TEA!$M$15*10^-6</f>
        <v>50.907282336000002</v>
      </c>
      <c r="R2716" s="221">
        <f>(R5801*10000)*TEA!$O$15*10^-6</f>
        <v>50.907282336000002</v>
      </c>
      <c r="AA2716">
        <f t="shared" si="258"/>
        <v>1</v>
      </c>
      <c r="AB2716" s="197">
        <v>48437</v>
      </c>
      <c r="AC2716" s="197">
        <v>0</v>
      </c>
      <c r="AD2716" s="197">
        <f t="shared" si="257"/>
        <v>0</v>
      </c>
      <c r="AE2716" s="197">
        <v>2502</v>
      </c>
      <c r="AJ2716">
        <v>0</v>
      </c>
      <c r="AK2716">
        <v>0</v>
      </c>
      <c r="AU2716" s="198">
        <v>0.27272727299999999</v>
      </c>
      <c r="AV2716" s="6">
        <v>0</v>
      </c>
      <c r="AW2716" s="198">
        <v>0.38356000000000001</v>
      </c>
      <c r="BO2716" s="198"/>
      <c r="BP2716" s="354">
        <f t="shared" si="253"/>
        <v>0</v>
      </c>
      <c r="BQ2716" s="354">
        <f t="shared" si="254"/>
        <v>0</v>
      </c>
      <c r="BR2716" s="354">
        <f t="shared" si="255"/>
        <v>10978.5918528</v>
      </c>
      <c r="CG2716" s="198"/>
      <c r="CH2716">
        <f>(Transest!$J$14/HexExtSoy!$K$4)</f>
        <v>0.20257267294641951</v>
      </c>
      <c r="CI2716">
        <f>(HydroProcOil!$K$14/HexExtSoy!$K$4)</f>
        <v>0.10977777777777777</v>
      </c>
      <c r="CJ2716">
        <f>(StarchFerm!$K$24/StarchFerm!$K$4)</f>
        <v>0.33157302630665886</v>
      </c>
      <c r="CY2716" s="198"/>
      <c r="CZ2716">
        <f>BP2716*CH2716*1000*LCI!$E$93</f>
        <v>0</v>
      </c>
      <c r="DA2716">
        <f>BQ2716*CI2716*1000*(LCI!$E$99)</f>
        <v>0</v>
      </c>
      <c r="DB2716">
        <f>BR2716*CJ2716*1000*(LCI!$E$96)</f>
        <v>98103522.734639257</v>
      </c>
    </row>
    <row r="2717" spans="1:106" x14ac:dyDescent="0.25">
      <c r="A2717" s="197">
        <v>48439</v>
      </c>
      <c r="B2717" s="197" t="s">
        <v>2127</v>
      </c>
      <c r="C2717" s="197" t="s">
        <v>2266</v>
      </c>
      <c r="D2717" s="197">
        <v>-97.291324399999993</v>
      </c>
      <c r="E2717" s="197">
        <v>32.766689999999997</v>
      </c>
      <c r="F2717">
        <v>0</v>
      </c>
      <c r="G2717">
        <f t="shared" si="256"/>
        <v>0</v>
      </c>
      <c r="H2717" s="198">
        <v>0</v>
      </c>
      <c r="Q2717" s="221">
        <f>(Q5802*10000)*TEA!$M$15*10^-6</f>
        <v>55.295898617250003</v>
      </c>
      <c r="R2717" s="221">
        <f>(R5802*10000)*TEA!$O$15*10^-6</f>
        <v>55.295898617250003</v>
      </c>
      <c r="AA2717">
        <f t="shared" si="258"/>
        <v>1</v>
      </c>
      <c r="AB2717" s="197">
        <v>48439</v>
      </c>
      <c r="AC2717" s="197">
        <v>0</v>
      </c>
      <c r="AD2717" s="197">
        <f t="shared" si="257"/>
        <v>0</v>
      </c>
      <c r="AE2717" s="197">
        <v>0</v>
      </c>
      <c r="AJ2717">
        <v>0</v>
      </c>
      <c r="AK2717">
        <v>0</v>
      </c>
      <c r="AU2717" s="198">
        <v>0.27272727299999999</v>
      </c>
      <c r="AV2717" s="6">
        <v>0</v>
      </c>
      <c r="AW2717" s="198">
        <v>0.38356000000000001</v>
      </c>
      <c r="BO2717" s="198"/>
      <c r="BP2717" s="354">
        <f t="shared" si="253"/>
        <v>0</v>
      </c>
      <c r="BQ2717" s="354">
        <f t="shared" si="254"/>
        <v>0</v>
      </c>
      <c r="BR2717" s="354">
        <f t="shared" si="255"/>
        <v>0</v>
      </c>
      <c r="CG2717" s="198"/>
      <c r="CH2717">
        <f>(Transest!$J$14/HexExtSoy!$K$4)</f>
        <v>0.20257267294641951</v>
      </c>
      <c r="CI2717">
        <f>(HydroProcOil!$K$14/HexExtSoy!$K$4)</f>
        <v>0.10977777777777777</v>
      </c>
      <c r="CJ2717">
        <f>(StarchFerm!$K$24/StarchFerm!$K$4)</f>
        <v>0.33157302630665886</v>
      </c>
      <c r="CY2717" s="198"/>
      <c r="CZ2717">
        <f>BP2717*CH2717*1000*LCI!$E$93</f>
        <v>0</v>
      </c>
      <c r="DA2717">
        <f>BQ2717*CI2717*1000*(LCI!$E$99)</f>
        <v>0</v>
      </c>
      <c r="DB2717">
        <f>BR2717*CJ2717*1000*(LCI!$E$96)</f>
        <v>0</v>
      </c>
    </row>
    <row r="2718" spans="1:106" x14ac:dyDescent="0.25">
      <c r="A2718" s="197">
        <v>48441</v>
      </c>
      <c r="B2718" s="197" t="s">
        <v>2127</v>
      </c>
      <c r="C2718" s="197" t="s">
        <v>907</v>
      </c>
      <c r="D2718" s="197">
        <v>-99.886598599999999</v>
      </c>
      <c r="E2718" s="197">
        <v>32.297629999999998</v>
      </c>
      <c r="F2718">
        <v>0</v>
      </c>
      <c r="G2718">
        <f t="shared" si="256"/>
        <v>0</v>
      </c>
      <c r="H2718" s="198">
        <v>0</v>
      </c>
      <c r="Q2718" s="221">
        <f>(Q5803*10000)*TEA!$M$15*10^-6</f>
        <v>55.638102027599984</v>
      </c>
      <c r="R2718" s="221">
        <f>(R5803*10000)*TEA!$O$15*10^-6</f>
        <v>55.638102027599984</v>
      </c>
      <c r="AA2718">
        <f t="shared" si="258"/>
        <v>1</v>
      </c>
      <c r="AB2718" s="197">
        <v>48441</v>
      </c>
      <c r="AC2718" s="197">
        <v>0</v>
      </c>
      <c r="AD2718" s="197">
        <f t="shared" si="257"/>
        <v>0</v>
      </c>
      <c r="AE2718" s="197">
        <v>0</v>
      </c>
      <c r="AJ2718">
        <v>0</v>
      </c>
      <c r="AK2718">
        <v>0</v>
      </c>
      <c r="AU2718" s="198">
        <v>0.27272727299999999</v>
      </c>
      <c r="AV2718" s="6">
        <v>0</v>
      </c>
      <c r="AW2718" s="198">
        <v>0.38356000000000001</v>
      </c>
      <c r="BO2718" s="198"/>
      <c r="BP2718" s="354">
        <f t="shared" si="253"/>
        <v>0</v>
      </c>
      <c r="BQ2718" s="354">
        <f t="shared" si="254"/>
        <v>0</v>
      </c>
      <c r="BR2718" s="354">
        <f t="shared" si="255"/>
        <v>0</v>
      </c>
      <c r="CG2718" s="198"/>
      <c r="CH2718">
        <f>(Transest!$J$14/HexExtSoy!$K$4)</f>
        <v>0.20257267294641951</v>
      </c>
      <c r="CI2718">
        <f>(HydroProcOil!$K$14/HexExtSoy!$K$4)</f>
        <v>0.10977777777777777</v>
      </c>
      <c r="CJ2718">
        <f>(StarchFerm!$K$24/StarchFerm!$K$4)</f>
        <v>0.33157302630665886</v>
      </c>
      <c r="CY2718" s="198"/>
      <c r="CZ2718">
        <f>BP2718*CH2718*1000*LCI!$E$93</f>
        <v>0</v>
      </c>
      <c r="DA2718">
        <f>BQ2718*CI2718*1000*(LCI!$E$99)</f>
        <v>0</v>
      </c>
      <c r="DB2718">
        <f>BR2718*CJ2718*1000*(LCI!$E$96)</f>
        <v>0</v>
      </c>
    </row>
    <row r="2719" spans="1:106" x14ac:dyDescent="0.25">
      <c r="A2719" s="197">
        <v>48443</v>
      </c>
      <c r="B2719" s="197" t="s">
        <v>2127</v>
      </c>
      <c r="C2719" s="197" t="s">
        <v>1001</v>
      </c>
      <c r="D2719" s="197">
        <v>-102.073972</v>
      </c>
      <c r="E2719" s="197">
        <v>30.213080000000001</v>
      </c>
      <c r="F2719">
        <v>0</v>
      </c>
      <c r="G2719">
        <f t="shared" si="256"/>
        <v>0</v>
      </c>
      <c r="H2719" s="198">
        <v>0</v>
      </c>
      <c r="Q2719" s="221">
        <f>(Q5804*10000)*TEA!$M$15*10^-6</f>
        <v>57.606104530799996</v>
      </c>
      <c r="R2719" s="221">
        <f>(R5804*10000)*TEA!$O$15*10^-6</f>
        <v>57.606104530799996</v>
      </c>
      <c r="AA2719">
        <f t="shared" si="258"/>
        <v>1</v>
      </c>
      <c r="AB2719" s="197">
        <v>48443</v>
      </c>
      <c r="AC2719" s="197">
        <v>0</v>
      </c>
      <c r="AD2719" s="197">
        <f t="shared" si="257"/>
        <v>0</v>
      </c>
      <c r="AE2719" s="197">
        <v>0</v>
      </c>
      <c r="AJ2719">
        <v>0</v>
      </c>
      <c r="AK2719">
        <v>0</v>
      </c>
      <c r="AU2719" s="198">
        <v>0.27272727299999999</v>
      </c>
      <c r="AV2719" s="6">
        <v>0</v>
      </c>
      <c r="AW2719" s="198">
        <v>0.38356000000000001</v>
      </c>
      <c r="BO2719" s="198"/>
      <c r="BP2719" s="354">
        <f t="shared" si="253"/>
        <v>0</v>
      </c>
      <c r="BQ2719" s="354">
        <f t="shared" si="254"/>
        <v>0</v>
      </c>
      <c r="BR2719" s="354">
        <f t="shared" si="255"/>
        <v>0</v>
      </c>
      <c r="CG2719" s="198"/>
      <c r="CH2719">
        <f>(Transest!$J$14/HexExtSoy!$K$4)</f>
        <v>0.20257267294641951</v>
      </c>
      <c r="CI2719">
        <f>(HydroProcOil!$K$14/HexExtSoy!$K$4)</f>
        <v>0.10977777777777777</v>
      </c>
      <c r="CJ2719">
        <f>(StarchFerm!$K$24/StarchFerm!$K$4)</f>
        <v>0.33157302630665886</v>
      </c>
      <c r="CY2719" s="198"/>
      <c r="CZ2719">
        <f>BP2719*CH2719*1000*LCI!$E$93</f>
        <v>0</v>
      </c>
      <c r="DA2719">
        <f>BQ2719*CI2719*1000*(LCI!$E$99)</f>
        <v>0</v>
      </c>
      <c r="DB2719">
        <f>BR2719*CJ2719*1000*(LCI!$E$96)</f>
        <v>0</v>
      </c>
    </row>
    <row r="2720" spans="1:106" x14ac:dyDescent="0.25">
      <c r="A2720" s="197">
        <v>48445</v>
      </c>
      <c r="B2720" s="197" t="s">
        <v>2127</v>
      </c>
      <c r="C2720" s="197" t="s">
        <v>2267</v>
      </c>
      <c r="D2720" s="197">
        <v>-102.329235</v>
      </c>
      <c r="E2720" s="197">
        <v>33.175829999999998</v>
      </c>
      <c r="F2720">
        <v>0</v>
      </c>
      <c r="G2720">
        <f t="shared" si="256"/>
        <v>0</v>
      </c>
      <c r="H2720" s="198">
        <v>10.18</v>
      </c>
      <c r="Q2720" s="221">
        <f>(Q5805*10000)*TEA!$M$15*10^-6</f>
        <v>53.623915775099988</v>
      </c>
      <c r="R2720" s="221">
        <f>(R5805*10000)*TEA!$O$15*10^-6</f>
        <v>53.623915775099988</v>
      </c>
      <c r="AA2720">
        <f t="shared" si="258"/>
        <v>1</v>
      </c>
      <c r="AB2720" s="197">
        <v>48445</v>
      </c>
      <c r="AC2720" s="197">
        <v>35</v>
      </c>
      <c r="AD2720" s="197">
        <f t="shared" si="257"/>
        <v>35</v>
      </c>
      <c r="AE2720" s="197">
        <v>1618</v>
      </c>
      <c r="AJ2720">
        <v>0</v>
      </c>
      <c r="AK2720">
        <v>0</v>
      </c>
      <c r="AU2720" s="198">
        <v>0.27272727299999999</v>
      </c>
      <c r="AV2720" s="6">
        <v>0</v>
      </c>
      <c r="AW2720" s="198">
        <v>0.38356000000000001</v>
      </c>
      <c r="BO2720" s="198"/>
      <c r="BP2720" s="354">
        <f t="shared" si="253"/>
        <v>0</v>
      </c>
      <c r="BQ2720" s="354">
        <f t="shared" si="254"/>
        <v>0</v>
      </c>
      <c r="BR2720" s="354">
        <f t="shared" si="255"/>
        <v>6317.708814399999</v>
      </c>
      <c r="CG2720" s="198"/>
      <c r="CH2720">
        <f>(Transest!$J$14/HexExtSoy!$K$4)</f>
        <v>0.20257267294641951</v>
      </c>
      <c r="CI2720">
        <f>(HydroProcOil!$K$14/HexExtSoy!$K$4)</f>
        <v>0.10977777777777777</v>
      </c>
      <c r="CJ2720">
        <f>(StarchFerm!$K$24/StarchFerm!$K$4)</f>
        <v>0.33157302630665886</v>
      </c>
      <c r="CY2720" s="198"/>
      <c r="CZ2720">
        <f>BP2720*CH2720*1000*LCI!$E$93</f>
        <v>0</v>
      </c>
      <c r="DA2720">
        <f>BQ2720*CI2720*1000*(LCI!$E$99)</f>
        <v>0</v>
      </c>
      <c r="DB2720">
        <f>BR2720*CJ2720*1000*(LCI!$E$96)</f>
        <v>56454370.343155518</v>
      </c>
    </row>
    <row r="2721" spans="1:106" x14ac:dyDescent="0.25">
      <c r="A2721" s="197">
        <v>48447</v>
      </c>
      <c r="B2721" s="197" t="s">
        <v>2127</v>
      </c>
      <c r="C2721" s="197" t="s">
        <v>2268</v>
      </c>
      <c r="D2721" s="197">
        <v>-99.209466199999994</v>
      </c>
      <c r="E2721" s="197">
        <v>33.17427</v>
      </c>
      <c r="F2721">
        <v>0</v>
      </c>
      <c r="G2721">
        <f t="shared" si="256"/>
        <v>0</v>
      </c>
      <c r="H2721" s="198">
        <v>0</v>
      </c>
      <c r="Q2721" s="221">
        <f>(Q5806*10000)*TEA!$M$15*10^-6</f>
        <v>54.56068684065</v>
      </c>
      <c r="R2721" s="221">
        <f>(R5806*10000)*TEA!$O$15*10^-6</f>
        <v>54.56068684065</v>
      </c>
      <c r="AA2721">
        <f t="shared" si="258"/>
        <v>1</v>
      </c>
      <c r="AB2721" s="197">
        <v>48447</v>
      </c>
      <c r="AC2721" s="197">
        <v>0</v>
      </c>
      <c r="AD2721" s="197">
        <f t="shared" si="257"/>
        <v>0</v>
      </c>
      <c r="AE2721" s="197">
        <v>0</v>
      </c>
      <c r="AJ2721">
        <v>0</v>
      </c>
      <c r="AK2721">
        <v>0</v>
      </c>
      <c r="AU2721" s="198">
        <v>0.27272727299999999</v>
      </c>
      <c r="AV2721" s="6">
        <v>0</v>
      </c>
      <c r="AW2721" s="198">
        <v>0.38356000000000001</v>
      </c>
      <c r="BO2721" s="198"/>
      <c r="BP2721" s="354">
        <f t="shared" si="253"/>
        <v>0</v>
      </c>
      <c r="BQ2721" s="354">
        <f t="shared" si="254"/>
        <v>0</v>
      </c>
      <c r="BR2721" s="354">
        <f t="shared" si="255"/>
        <v>0</v>
      </c>
      <c r="CG2721" s="198"/>
      <c r="CH2721">
        <f>(Transest!$J$14/HexExtSoy!$K$4)</f>
        <v>0.20257267294641951</v>
      </c>
      <c r="CI2721">
        <f>(HydroProcOil!$K$14/HexExtSoy!$K$4)</f>
        <v>0.10977777777777777</v>
      </c>
      <c r="CJ2721">
        <f>(StarchFerm!$K$24/StarchFerm!$K$4)</f>
        <v>0.33157302630665886</v>
      </c>
      <c r="CY2721" s="198"/>
      <c r="CZ2721">
        <f>BP2721*CH2721*1000*LCI!$E$93</f>
        <v>0</v>
      </c>
      <c r="DA2721">
        <f>BQ2721*CI2721*1000*(LCI!$E$99)</f>
        <v>0</v>
      </c>
      <c r="DB2721">
        <f>BR2721*CJ2721*1000*(LCI!$E$96)</f>
        <v>0</v>
      </c>
    </row>
    <row r="2722" spans="1:106" x14ac:dyDescent="0.25">
      <c r="A2722" s="197">
        <v>48449</v>
      </c>
      <c r="B2722" s="197" t="s">
        <v>2127</v>
      </c>
      <c r="C2722" s="197" t="s">
        <v>2269</v>
      </c>
      <c r="D2722" s="197">
        <v>-94.9695052</v>
      </c>
      <c r="E2722" s="197">
        <v>33.245370000000001</v>
      </c>
      <c r="F2722">
        <v>2.36</v>
      </c>
      <c r="G2722">
        <f t="shared" si="256"/>
        <v>2.36</v>
      </c>
      <c r="H2722" s="198">
        <v>0</v>
      </c>
      <c r="Q2722" s="221">
        <f>(Q5807*10000)*TEA!$M$15*10^-6</f>
        <v>54.359625524849996</v>
      </c>
      <c r="R2722" s="221">
        <f>(R5807*10000)*TEA!$O$15*10^-6</f>
        <v>54.359625524849996</v>
      </c>
      <c r="AA2722">
        <f t="shared" si="258"/>
        <v>1</v>
      </c>
      <c r="AB2722" s="197">
        <v>48449</v>
      </c>
      <c r="AC2722" s="197">
        <v>165</v>
      </c>
      <c r="AD2722" s="197">
        <f t="shared" si="257"/>
        <v>165</v>
      </c>
      <c r="AE2722" s="197">
        <v>0</v>
      </c>
      <c r="AJ2722">
        <v>0</v>
      </c>
      <c r="AK2722">
        <v>0</v>
      </c>
      <c r="AU2722" s="198">
        <v>0.27272727299999999</v>
      </c>
      <c r="AV2722" s="6">
        <v>0</v>
      </c>
      <c r="AW2722" s="198">
        <v>0.38356000000000001</v>
      </c>
      <c r="BO2722" s="198"/>
      <c r="BP2722" s="354">
        <f t="shared" si="253"/>
        <v>106.20000010619999</v>
      </c>
      <c r="BQ2722" s="354">
        <f t="shared" si="254"/>
        <v>0</v>
      </c>
      <c r="BR2722" s="354">
        <f t="shared" si="255"/>
        <v>0</v>
      </c>
      <c r="CG2722" s="198"/>
      <c r="CH2722">
        <f>(Transest!$J$14/HexExtSoy!$K$4)</f>
        <v>0.20257267294641951</v>
      </c>
      <c r="CI2722">
        <f>(HydroProcOil!$K$14/HexExtSoy!$K$4)</f>
        <v>0.10977777777777777</v>
      </c>
      <c r="CJ2722">
        <f>(StarchFerm!$K$24/StarchFerm!$K$4)</f>
        <v>0.33157302630665886</v>
      </c>
      <c r="CY2722" s="198"/>
      <c r="CZ2722">
        <f>BP2722*CH2722*1000*LCI!$E$93</f>
        <v>812123.97528796713</v>
      </c>
      <c r="DA2722">
        <f>BQ2722*CI2722*1000*(LCI!$E$99)</f>
        <v>0</v>
      </c>
      <c r="DB2722">
        <f>BR2722*CJ2722*1000*(LCI!$E$96)</f>
        <v>0</v>
      </c>
    </row>
    <row r="2723" spans="1:106" x14ac:dyDescent="0.25">
      <c r="A2723" s="197">
        <v>48451</v>
      </c>
      <c r="B2723" s="197" t="s">
        <v>2127</v>
      </c>
      <c r="C2723" s="197" t="s">
        <v>2270</v>
      </c>
      <c r="D2723" s="197">
        <v>-100.46859499999999</v>
      </c>
      <c r="E2723" s="197">
        <v>31.401319999999998</v>
      </c>
      <c r="F2723">
        <v>0</v>
      </c>
      <c r="G2723">
        <f t="shared" si="256"/>
        <v>0</v>
      </c>
      <c r="H2723" s="198">
        <v>7.48</v>
      </c>
      <c r="Q2723" s="221">
        <f>(Q5808*10000)*TEA!$M$15*10^-6</f>
        <v>56.919393742500006</v>
      </c>
      <c r="R2723" s="221">
        <f>(R5808*10000)*TEA!$O$15*10^-6</f>
        <v>56.919393742500006</v>
      </c>
      <c r="AA2723">
        <f t="shared" si="258"/>
        <v>1</v>
      </c>
      <c r="AB2723" s="197">
        <v>48451</v>
      </c>
      <c r="AC2723" s="197">
        <v>0</v>
      </c>
      <c r="AD2723" s="197">
        <f t="shared" si="257"/>
        <v>0</v>
      </c>
      <c r="AE2723" s="197">
        <v>1083</v>
      </c>
      <c r="AJ2723">
        <v>0</v>
      </c>
      <c r="AK2723">
        <v>0</v>
      </c>
      <c r="AU2723" s="198">
        <v>0.27272727299999999</v>
      </c>
      <c r="AV2723" s="6">
        <v>0</v>
      </c>
      <c r="AW2723" s="198">
        <v>0.38356000000000001</v>
      </c>
      <c r="BO2723" s="198"/>
      <c r="BP2723" s="354">
        <f t="shared" si="253"/>
        <v>0</v>
      </c>
      <c r="BQ2723" s="354">
        <f t="shared" si="254"/>
        <v>0</v>
      </c>
      <c r="BR2723" s="354">
        <f t="shared" si="255"/>
        <v>3107.1581904</v>
      </c>
      <c r="CG2723" s="198"/>
      <c r="CH2723">
        <f>(Transest!$J$14/HexExtSoy!$K$4)</f>
        <v>0.20257267294641951</v>
      </c>
      <c r="CI2723">
        <f>(HydroProcOil!$K$14/HexExtSoy!$K$4)</f>
        <v>0.10977777777777777</v>
      </c>
      <c r="CJ2723">
        <f>(StarchFerm!$K$24/StarchFerm!$K$4)</f>
        <v>0.33157302630665886</v>
      </c>
      <c r="CY2723" s="198"/>
      <c r="CZ2723">
        <f>BP2723*CH2723*1000*LCI!$E$93</f>
        <v>0</v>
      </c>
      <c r="DA2723">
        <f>BQ2723*CI2723*1000*(LCI!$E$99)</f>
        <v>0</v>
      </c>
      <c r="DB2723">
        <f>BR2723*CJ2723*1000*(LCI!$E$96)</f>
        <v>27765233.306699917</v>
      </c>
    </row>
    <row r="2724" spans="1:106" x14ac:dyDescent="0.25">
      <c r="A2724" s="197">
        <v>48453</v>
      </c>
      <c r="B2724" s="197" t="s">
        <v>2127</v>
      </c>
      <c r="C2724" s="197" t="s">
        <v>2271</v>
      </c>
      <c r="D2724" s="197">
        <v>-97.776996800000006</v>
      </c>
      <c r="E2724" s="197">
        <v>30.328679999999999</v>
      </c>
      <c r="F2724">
        <v>0</v>
      </c>
      <c r="G2724">
        <f t="shared" si="256"/>
        <v>0</v>
      </c>
      <c r="H2724" s="198">
        <v>4.8099999999999996</v>
      </c>
      <c r="Q2724" s="221">
        <f>(Q5809*10000)*TEA!$M$15*10^-6</f>
        <v>58.728760606349994</v>
      </c>
      <c r="R2724" s="221">
        <f>(R5809*10000)*TEA!$O$15*10^-6</f>
        <v>58.728760606349994</v>
      </c>
      <c r="AA2724">
        <f t="shared" si="258"/>
        <v>1</v>
      </c>
      <c r="AB2724" s="197">
        <v>48453</v>
      </c>
      <c r="AC2724" s="197">
        <v>0</v>
      </c>
      <c r="AD2724" s="197">
        <f t="shared" si="257"/>
        <v>0</v>
      </c>
      <c r="AE2724" s="197">
        <v>6001</v>
      </c>
      <c r="AJ2724">
        <v>0</v>
      </c>
      <c r="AK2724">
        <v>0</v>
      </c>
      <c r="AU2724" s="198">
        <v>0.27272727299999999</v>
      </c>
      <c r="AV2724" s="6">
        <v>0</v>
      </c>
      <c r="AW2724" s="198">
        <v>0.38356000000000001</v>
      </c>
      <c r="BO2724" s="198"/>
      <c r="BP2724" s="354">
        <f t="shared" si="253"/>
        <v>0</v>
      </c>
      <c r="BQ2724" s="354">
        <f t="shared" si="254"/>
        <v>0</v>
      </c>
      <c r="BR2724" s="354">
        <f t="shared" si="255"/>
        <v>11071.3865236</v>
      </c>
      <c r="CG2724" s="198"/>
      <c r="CH2724">
        <f>(Transest!$J$14/HexExtSoy!$K$4)</f>
        <v>0.20257267294641951</v>
      </c>
      <c r="CI2724">
        <f>(HydroProcOil!$K$14/HexExtSoy!$K$4)</f>
        <v>0.10977777777777777</v>
      </c>
      <c r="CJ2724">
        <f>(StarchFerm!$K$24/StarchFerm!$K$4)</f>
        <v>0.33157302630665886</v>
      </c>
      <c r="CY2724" s="198"/>
      <c r="CZ2724">
        <f>BP2724*CH2724*1000*LCI!$E$93</f>
        <v>0</v>
      </c>
      <c r="DA2724">
        <f>BQ2724*CI2724*1000*(LCI!$E$99)</f>
        <v>0</v>
      </c>
      <c r="DB2724">
        <f>BR2724*CJ2724*1000*(LCI!$E$96)</f>
        <v>98932725.989349857</v>
      </c>
    </row>
    <row r="2725" spans="1:106" x14ac:dyDescent="0.25">
      <c r="A2725" s="197">
        <v>48455</v>
      </c>
      <c r="B2725" s="197" t="s">
        <v>2127</v>
      </c>
      <c r="C2725" s="197" t="s">
        <v>784</v>
      </c>
      <c r="D2725" s="197">
        <v>-95.142481900000007</v>
      </c>
      <c r="E2725" s="197">
        <v>31.10341</v>
      </c>
      <c r="F2725">
        <v>0</v>
      </c>
      <c r="G2725">
        <f t="shared" si="256"/>
        <v>0</v>
      </c>
      <c r="H2725" s="198">
        <v>0</v>
      </c>
      <c r="Q2725" s="221">
        <f>(Q5810*10000)*TEA!$M$15*10^-6</f>
        <v>58.932937876049998</v>
      </c>
      <c r="R2725" s="221">
        <f>(R5810*10000)*TEA!$O$15*10^-6</f>
        <v>58.932937876049998</v>
      </c>
      <c r="AA2725">
        <f t="shared" si="258"/>
        <v>1</v>
      </c>
      <c r="AB2725" s="197">
        <v>48455</v>
      </c>
      <c r="AC2725" s="197">
        <v>0</v>
      </c>
      <c r="AD2725" s="197">
        <f t="shared" si="257"/>
        <v>0</v>
      </c>
      <c r="AE2725" s="197">
        <v>0</v>
      </c>
      <c r="AJ2725">
        <v>0</v>
      </c>
      <c r="AK2725">
        <v>0</v>
      </c>
      <c r="AU2725" s="198">
        <v>0.27272727299999999</v>
      </c>
      <c r="AV2725" s="6">
        <v>0</v>
      </c>
      <c r="AW2725" s="198">
        <v>0.38356000000000001</v>
      </c>
      <c r="BO2725" s="198"/>
      <c r="BP2725" s="354">
        <f t="shared" si="253"/>
        <v>0</v>
      </c>
      <c r="BQ2725" s="354">
        <f t="shared" si="254"/>
        <v>0</v>
      </c>
      <c r="BR2725" s="354">
        <f t="shared" si="255"/>
        <v>0</v>
      </c>
      <c r="CG2725" s="198"/>
      <c r="CH2725">
        <f>(Transest!$J$14/HexExtSoy!$K$4)</f>
        <v>0.20257267294641951</v>
      </c>
      <c r="CI2725">
        <f>(HydroProcOil!$K$14/HexExtSoy!$K$4)</f>
        <v>0.10977777777777777</v>
      </c>
      <c r="CJ2725">
        <f>(StarchFerm!$K$24/StarchFerm!$K$4)</f>
        <v>0.33157302630665886</v>
      </c>
      <c r="CY2725" s="198"/>
      <c r="CZ2725">
        <f>BP2725*CH2725*1000*LCI!$E$93</f>
        <v>0</v>
      </c>
      <c r="DA2725">
        <f>BQ2725*CI2725*1000*(LCI!$E$99)</f>
        <v>0</v>
      </c>
      <c r="DB2725">
        <f>BR2725*CJ2725*1000*(LCI!$E$96)</f>
        <v>0</v>
      </c>
    </row>
    <row r="2726" spans="1:106" x14ac:dyDescent="0.25">
      <c r="A2726" s="197">
        <v>48457</v>
      </c>
      <c r="B2726" s="197" t="s">
        <v>2127</v>
      </c>
      <c r="C2726" s="197" t="s">
        <v>2272</v>
      </c>
      <c r="D2726" s="197">
        <v>-94.386832799999993</v>
      </c>
      <c r="E2726" s="197">
        <v>30.79083</v>
      </c>
      <c r="F2726">
        <v>0</v>
      </c>
      <c r="G2726">
        <f t="shared" si="256"/>
        <v>0</v>
      </c>
      <c r="H2726" s="198">
        <v>0</v>
      </c>
      <c r="Q2726" s="221">
        <f>(Q5811*10000)*TEA!$M$15*10^-6</f>
        <v>59.839388424449993</v>
      </c>
      <c r="R2726" s="221">
        <f>(R5811*10000)*TEA!$O$15*10^-6</f>
        <v>59.839388424449993</v>
      </c>
      <c r="AA2726">
        <f t="shared" si="258"/>
        <v>1</v>
      </c>
      <c r="AB2726" s="197">
        <v>48457</v>
      </c>
      <c r="AC2726" s="197">
        <v>0</v>
      </c>
      <c r="AD2726" s="197">
        <f t="shared" si="257"/>
        <v>0</v>
      </c>
      <c r="AE2726" s="197">
        <v>0</v>
      </c>
      <c r="AJ2726">
        <v>0</v>
      </c>
      <c r="AK2726">
        <v>0</v>
      </c>
      <c r="AU2726" s="198">
        <v>0.27272727299999999</v>
      </c>
      <c r="AV2726" s="6">
        <v>0</v>
      </c>
      <c r="AW2726" s="198">
        <v>0.38356000000000001</v>
      </c>
      <c r="BO2726" s="198"/>
      <c r="BP2726" s="354">
        <f t="shared" si="253"/>
        <v>0</v>
      </c>
      <c r="BQ2726" s="354">
        <f t="shared" si="254"/>
        <v>0</v>
      </c>
      <c r="BR2726" s="354">
        <f t="shared" si="255"/>
        <v>0</v>
      </c>
      <c r="CG2726" s="198"/>
      <c r="CH2726">
        <f>(Transest!$J$14/HexExtSoy!$K$4)</f>
        <v>0.20257267294641951</v>
      </c>
      <c r="CI2726">
        <f>(HydroProcOil!$K$14/HexExtSoy!$K$4)</f>
        <v>0.10977777777777777</v>
      </c>
      <c r="CJ2726">
        <f>(StarchFerm!$K$24/StarchFerm!$K$4)</f>
        <v>0.33157302630665886</v>
      </c>
      <c r="CY2726" s="198"/>
      <c r="CZ2726">
        <f>BP2726*CH2726*1000*LCI!$E$93</f>
        <v>0</v>
      </c>
      <c r="DA2726">
        <f>BQ2726*CI2726*1000*(LCI!$E$99)</f>
        <v>0</v>
      </c>
      <c r="DB2726">
        <f>BR2726*CJ2726*1000*(LCI!$E$96)</f>
        <v>0</v>
      </c>
    </row>
    <row r="2727" spans="1:106" x14ac:dyDescent="0.25">
      <c r="A2727" s="197">
        <v>48459</v>
      </c>
      <c r="B2727" s="197" t="s">
        <v>2127</v>
      </c>
      <c r="C2727" s="197" t="s">
        <v>2273</v>
      </c>
      <c r="D2727" s="197">
        <v>-94.946638699999994</v>
      </c>
      <c r="E2727" s="197">
        <v>32.764679999999998</v>
      </c>
      <c r="F2727">
        <v>0</v>
      </c>
      <c r="G2727">
        <f t="shared" si="256"/>
        <v>0</v>
      </c>
      <c r="H2727" s="198">
        <v>0</v>
      </c>
      <c r="Q2727" s="221">
        <f>(Q5812*10000)*TEA!$M$15*10^-6</f>
        <v>55.173239148149996</v>
      </c>
      <c r="R2727" s="221">
        <f>(R5812*10000)*TEA!$O$15*10^-6</f>
        <v>55.173239148149996</v>
      </c>
      <c r="AA2727">
        <f t="shared" si="258"/>
        <v>1</v>
      </c>
      <c r="AB2727" s="197">
        <v>48459</v>
      </c>
      <c r="AC2727" s="197">
        <v>0</v>
      </c>
      <c r="AD2727" s="197">
        <f t="shared" si="257"/>
        <v>0</v>
      </c>
      <c r="AE2727" s="197">
        <v>0</v>
      </c>
      <c r="AJ2727">
        <v>0</v>
      </c>
      <c r="AK2727">
        <v>0</v>
      </c>
      <c r="AU2727" s="198">
        <v>0.27272727299999999</v>
      </c>
      <c r="AV2727" s="6">
        <v>0</v>
      </c>
      <c r="AW2727" s="198">
        <v>0.38356000000000001</v>
      </c>
      <c r="BO2727" s="198"/>
      <c r="BP2727" s="354">
        <f t="shared" si="253"/>
        <v>0</v>
      </c>
      <c r="BQ2727" s="354">
        <f t="shared" si="254"/>
        <v>0</v>
      </c>
      <c r="BR2727" s="354">
        <f t="shared" si="255"/>
        <v>0</v>
      </c>
      <c r="CG2727" s="198"/>
      <c r="CH2727">
        <f>(Transest!$J$14/HexExtSoy!$K$4)</f>
        <v>0.20257267294641951</v>
      </c>
      <c r="CI2727">
        <f>(HydroProcOil!$K$14/HexExtSoy!$K$4)</f>
        <v>0.10977777777777777</v>
      </c>
      <c r="CJ2727">
        <f>(StarchFerm!$K$24/StarchFerm!$K$4)</f>
        <v>0.33157302630665886</v>
      </c>
      <c r="CY2727" s="198"/>
      <c r="CZ2727">
        <f>BP2727*CH2727*1000*LCI!$E$93</f>
        <v>0</v>
      </c>
      <c r="DA2727">
        <f>BQ2727*CI2727*1000*(LCI!$E$99)</f>
        <v>0</v>
      </c>
      <c r="DB2727">
        <f>BR2727*CJ2727*1000*(LCI!$E$96)</f>
        <v>0</v>
      </c>
    </row>
    <row r="2728" spans="1:106" x14ac:dyDescent="0.25">
      <c r="A2728" s="197">
        <v>48461</v>
      </c>
      <c r="B2728" s="197" t="s">
        <v>2127</v>
      </c>
      <c r="C2728" s="197" t="s">
        <v>2274</v>
      </c>
      <c r="D2728" s="197">
        <v>-102.034223</v>
      </c>
      <c r="E2728" s="197">
        <v>31.359960000000001</v>
      </c>
      <c r="F2728">
        <v>0</v>
      </c>
      <c r="G2728">
        <f t="shared" si="256"/>
        <v>0</v>
      </c>
      <c r="H2728" s="198">
        <v>6.28</v>
      </c>
      <c r="Q2728" s="221">
        <f>(Q5813*10000)*TEA!$M$15*10^-6</f>
        <v>56.765597138099992</v>
      </c>
      <c r="R2728" s="221">
        <f>(R5813*10000)*TEA!$O$15*10^-6</f>
        <v>56.765597138099992</v>
      </c>
      <c r="AA2728">
        <f t="shared" si="258"/>
        <v>1</v>
      </c>
      <c r="AB2728" s="197">
        <v>48461</v>
      </c>
      <c r="AC2728" s="197">
        <v>0</v>
      </c>
      <c r="AD2728" s="197">
        <f t="shared" si="257"/>
        <v>0</v>
      </c>
      <c r="AE2728" s="197">
        <v>243</v>
      </c>
      <c r="AJ2728">
        <v>0</v>
      </c>
      <c r="AK2728">
        <v>0</v>
      </c>
      <c r="AU2728" s="198">
        <v>0.27272727299999999</v>
      </c>
      <c r="AV2728" s="6">
        <v>0</v>
      </c>
      <c r="AW2728" s="198">
        <v>0.38356000000000001</v>
      </c>
      <c r="BO2728" s="198"/>
      <c r="BP2728" s="354">
        <f t="shared" si="253"/>
        <v>0</v>
      </c>
      <c r="BQ2728" s="354">
        <f t="shared" si="254"/>
        <v>0</v>
      </c>
      <c r="BR2728" s="354">
        <f t="shared" si="255"/>
        <v>585.32790239999997</v>
      </c>
      <c r="CG2728" s="198"/>
      <c r="CH2728">
        <f>(Transest!$J$14/HexExtSoy!$K$4)</f>
        <v>0.20257267294641951</v>
      </c>
      <c r="CI2728">
        <f>(HydroProcOil!$K$14/HexExtSoy!$K$4)</f>
        <v>0.10977777777777777</v>
      </c>
      <c r="CJ2728">
        <f>(StarchFerm!$K$24/StarchFerm!$K$4)</f>
        <v>0.33157302630665886</v>
      </c>
      <c r="CY2728" s="198"/>
      <c r="CZ2728">
        <f>BP2728*CH2728*1000*LCI!$E$93</f>
        <v>0</v>
      </c>
      <c r="DA2728">
        <f>BQ2728*CI2728*1000*(LCI!$E$99)</f>
        <v>0</v>
      </c>
      <c r="DB2728">
        <f>BR2728*CJ2728*1000*(LCI!$E$96)</f>
        <v>5230427.5402743844</v>
      </c>
    </row>
    <row r="2729" spans="1:106" x14ac:dyDescent="0.25">
      <c r="A2729" s="197">
        <v>48463</v>
      </c>
      <c r="B2729" s="197" t="s">
        <v>2127</v>
      </c>
      <c r="C2729" s="197" t="s">
        <v>2275</v>
      </c>
      <c r="D2729" s="197">
        <v>-99.764672399999995</v>
      </c>
      <c r="E2729" s="197">
        <v>29.346889999999998</v>
      </c>
      <c r="F2729">
        <v>0</v>
      </c>
      <c r="G2729">
        <f t="shared" si="256"/>
        <v>0</v>
      </c>
      <c r="H2729" s="198">
        <v>9.74</v>
      </c>
      <c r="Q2729" s="221">
        <f>(Q5814*10000)*TEA!$M$15*10^-6</f>
        <v>58.87922267295</v>
      </c>
      <c r="R2729" s="221">
        <f>(R5814*10000)*TEA!$O$15*10^-6</f>
        <v>58.87922267295</v>
      </c>
      <c r="AA2729">
        <f t="shared" si="258"/>
        <v>1</v>
      </c>
      <c r="AB2729" s="197">
        <v>48463</v>
      </c>
      <c r="AC2729" s="197">
        <v>0</v>
      </c>
      <c r="AD2729" s="197">
        <f t="shared" si="257"/>
        <v>0</v>
      </c>
      <c r="AE2729" s="197">
        <v>6137</v>
      </c>
      <c r="AJ2729">
        <v>0</v>
      </c>
      <c r="AK2729">
        <v>0</v>
      </c>
      <c r="AU2729" s="198">
        <v>0.27272727299999999</v>
      </c>
      <c r="AV2729" s="6">
        <v>0</v>
      </c>
      <c r="AW2729" s="198">
        <v>0.38356000000000001</v>
      </c>
      <c r="BO2729" s="198"/>
      <c r="BP2729" s="354">
        <f t="shared" si="253"/>
        <v>0</v>
      </c>
      <c r="BQ2729" s="354">
        <f t="shared" si="254"/>
        <v>0</v>
      </c>
      <c r="BR2729" s="354">
        <f t="shared" si="255"/>
        <v>22927.061192800003</v>
      </c>
      <c r="CG2729" s="198"/>
      <c r="CH2729">
        <f>(Transest!$J$14/HexExtSoy!$K$4)</f>
        <v>0.20257267294641951</v>
      </c>
      <c r="CI2729">
        <f>(HydroProcOil!$K$14/HexExtSoy!$K$4)</f>
        <v>0.10977777777777777</v>
      </c>
      <c r="CJ2729">
        <f>(StarchFerm!$K$24/StarchFerm!$K$4)</f>
        <v>0.33157302630665886</v>
      </c>
      <c r="CY2729" s="198"/>
      <c r="CZ2729">
        <f>BP2729*CH2729*1000*LCI!$E$93</f>
        <v>0</v>
      </c>
      <c r="DA2729">
        <f>BQ2729*CI2729*1000*(LCI!$E$99)</f>
        <v>0</v>
      </c>
      <c r="DB2729">
        <f>BR2729*CJ2729*1000*(LCI!$E$96)</f>
        <v>204873766.97519487</v>
      </c>
    </row>
    <row r="2730" spans="1:106" x14ac:dyDescent="0.25">
      <c r="A2730" s="197">
        <v>48465</v>
      </c>
      <c r="B2730" s="197" t="s">
        <v>2127</v>
      </c>
      <c r="C2730" s="197" t="s">
        <v>2276</v>
      </c>
      <c r="D2730" s="197">
        <v>-101.150628</v>
      </c>
      <c r="E2730" s="197">
        <v>29.875070000000001</v>
      </c>
      <c r="F2730">
        <v>0</v>
      </c>
      <c r="G2730">
        <f t="shared" si="256"/>
        <v>0</v>
      </c>
      <c r="H2730" s="198">
        <v>0</v>
      </c>
      <c r="Q2730" s="221">
        <f>(Q5815*10000)*TEA!$M$15*10^-6</f>
        <v>58.066435982699993</v>
      </c>
      <c r="R2730" s="221">
        <f>(R5815*10000)*TEA!$O$15*10^-6</f>
        <v>58.066435982699993</v>
      </c>
      <c r="AA2730">
        <f t="shared" si="258"/>
        <v>1</v>
      </c>
      <c r="AB2730" s="197">
        <v>48465</v>
      </c>
      <c r="AC2730" s="197">
        <v>0</v>
      </c>
      <c r="AD2730" s="197">
        <f t="shared" si="257"/>
        <v>0</v>
      </c>
      <c r="AE2730" s="197">
        <v>0</v>
      </c>
      <c r="AJ2730">
        <v>0</v>
      </c>
      <c r="AK2730">
        <v>0</v>
      </c>
      <c r="AU2730" s="198">
        <v>0.27272727299999999</v>
      </c>
      <c r="AV2730" s="6">
        <v>0</v>
      </c>
      <c r="AW2730" s="198">
        <v>0.38356000000000001</v>
      </c>
      <c r="BO2730" s="198"/>
      <c r="BP2730" s="354">
        <f t="shared" si="253"/>
        <v>0</v>
      </c>
      <c r="BQ2730" s="354">
        <f t="shared" si="254"/>
        <v>0</v>
      </c>
      <c r="BR2730" s="354">
        <f t="shared" si="255"/>
        <v>0</v>
      </c>
      <c r="CG2730" s="198"/>
      <c r="CH2730">
        <f>(Transest!$J$14/HexExtSoy!$K$4)</f>
        <v>0.20257267294641951</v>
      </c>
      <c r="CI2730">
        <f>(HydroProcOil!$K$14/HexExtSoy!$K$4)</f>
        <v>0.10977777777777777</v>
      </c>
      <c r="CJ2730">
        <f>(StarchFerm!$K$24/StarchFerm!$K$4)</f>
        <v>0.33157302630665886</v>
      </c>
      <c r="CY2730" s="198"/>
      <c r="CZ2730">
        <f>BP2730*CH2730*1000*LCI!$E$93</f>
        <v>0</v>
      </c>
      <c r="DA2730">
        <f>BQ2730*CI2730*1000*(LCI!$E$99)</f>
        <v>0</v>
      </c>
      <c r="DB2730">
        <f>BR2730*CJ2730*1000*(LCI!$E$96)</f>
        <v>0</v>
      </c>
    </row>
    <row r="2731" spans="1:106" x14ac:dyDescent="0.25">
      <c r="A2731" s="197">
        <v>48467</v>
      </c>
      <c r="B2731" s="197" t="s">
        <v>2127</v>
      </c>
      <c r="C2731" s="197" t="s">
        <v>2277</v>
      </c>
      <c r="D2731" s="197">
        <v>-95.846742399999997</v>
      </c>
      <c r="E2731" s="197">
        <v>32.584409999999998</v>
      </c>
      <c r="F2731">
        <v>0</v>
      </c>
      <c r="G2731">
        <f t="shared" si="256"/>
        <v>0</v>
      </c>
      <c r="H2731" s="198">
        <v>0</v>
      </c>
      <c r="Q2731" s="221">
        <f>(Q5816*10000)*TEA!$M$15*10^-6</f>
        <v>55.518930440100007</v>
      </c>
      <c r="R2731" s="221">
        <f>(R5816*10000)*TEA!$O$15*10^-6</f>
        <v>55.518930440100007</v>
      </c>
      <c r="AA2731">
        <f t="shared" si="258"/>
        <v>1</v>
      </c>
      <c r="AB2731" s="197">
        <v>48467</v>
      </c>
      <c r="AC2731" s="197">
        <v>0</v>
      </c>
      <c r="AD2731" s="197">
        <f t="shared" si="257"/>
        <v>0</v>
      </c>
      <c r="AE2731" s="197">
        <v>0</v>
      </c>
      <c r="AJ2731">
        <v>0</v>
      </c>
      <c r="AK2731">
        <v>0</v>
      </c>
      <c r="AU2731" s="198">
        <v>0.27272727299999999</v>
      </c>
      <c r="AV2731" s="6">
        <v>0</v>
      </c>
      <c r="AW2731" s="198">
        <v>0.38356000000000001</v>
      </c>
      <c r="BO2731" s="198"/>
      <c r="BP2731" s="354">
        <f t="shared" si="253"/>
        <v>0</v>
      </c>
      <c r="BQ2731" s="354">
        <f t="shared" si="254"/>
        <v>0</v>
      </c>
      <c r="BR2731" s="354">
        <f t="shared" si="255"/>
        <v>0</v>
      </c>
      <c r="CG2731" s="198"/>
      <c r="CH2731">
        <f>(Transest!$J$14/HexExtSoy!$K$4)</f>
        <v>0.20257267294641951</v>
      </c>
      <c r="CI2731">
        <f>(HydroProcOil!$K$14/HexExtSoy!$K$4)</f>
        <v>0.10977777777777777</v>
      </c>
      <c r="CJ2731">
        <f>(StarchFerm!$K$24/StarchFerm!$K$4)</f>
        <v>0.33157302630665886</v>
      </c>
      <c r="CY2731" s="198"/>
      <c r="CZ2731">
        <f>BP2731*CH2731*1000*LCI!$E$93</f>
        <v>0</v>
      </c>
      <c r="DA2731">
        <f>BQ2731*CI2731*1000*(LCI!$E$99)</f>
        <v>0</v>
      </c>
      <c r="DB2731">
        <f>BR2731*CJ2731*1000*(LCI!$E$96)</f>
        <v>0</v>
      </c>
    </row>
    <row r="2732" spans="1:106" x14ac:dyDescent="0.25">
      <c r="A2732" s="197">
        <v>48469</v>
      </c>
      <c r="B2732" s="197" t="s">
        <v>2127</v>
      </c>
      <c r="C2732" s="197" t="s">
        <v>2278</v>
      </c>
      <c r="D2732" s="197">
        <v>-96.977435700000001</v>
      </c>
      <c r="E2732" s="197">
        <v>28.79016</v>
      </c>
      <c r="F2732">
        <v>2.5</v>
      </c>
      <c r="G2732">
        <f t="shared" si="256"/>
        <v>2.5</v>
      </c>
      <c r="H2732" s="198">
        <v>7.81</v>
      </c>
      <c r="Q2732" s="221">
        <f>(Q5817*10000)*TEA!$M$15*10^-6</f>
        <v>61.6568188464</v>
      </c>
      <c r="R2732" s="221">
        <f>(R5817*10000)*TEA!$O$15*10^-6</f>
        <v>61.6568188464</v>
      </c>
      <c r="AA2732">
        <f t="shared" si="258"/>
        <v>1</v>
      </c>
      <c r="AB2732" s="197">
        <v>48469</v>
      </c>
      <c r="AC2732" s="197">
        <v>2648</v>
      </c>
      <c r="AD2732" s="197">
        <f t="shared" si="257"/>
        <v>2648</v>
      </c>
      <c r="AE2732" s="197">
        <v>10127</v>
      </c>
      <c r="AJ2732">
        <v>0</v>
      </c>
      <c r="AK2732">
        <v>0</v>
      </c>
      <c r="AU2732" s="198">
        <v>0.27272727299999999</v>
      </c>
      <c r="AV2732" s="6">
        <v>0</v>
      </c>
      <c r="AW2732" s="198">
        <v>0.38356000000000001</v>
      </c>
      <c r="BO2732" s="198"/>
      <c r="BP2732" s="354">
        <f t="shared" si="253"/>
        <v>1805.45454726</v>
      </c>
      <c r="BQ2732" s="354">
        <f t="shared" si="254"/>
        <v>0</v>
      </c>
      <c r="BR2732" s="354">
        <f t="shared" si="255"/>
        <v>30336.477657200001</v>
      </c>
      <c r="CG2732" s="198"/>
      <c r="CH2732">
        <f>(Transest!$J$14/HexExtSoy!$K$4)</f>
        <v>0.20257267294641951</v>
      </c>
      <c r="CI2732">
        <f>(HydroProcOil!$K$14/HexExtSoy!$K$4)</f>
        <v>0.10977777777777777</v>
      </c>
      <c r="CJ2732">
        <f>(StarchFerm!$K$24/StarchFerm!$K$4)</f>
        <v>0.33157302630665886</v>
      </c>
      <c r="CY2732" s="198"/>
      <c r="CZ2732">
        <f>BP2732*CH2732*1000*LCI!$E$93</f>
        <v>13806524.695445152</v>
      </c>
      <c r="DA2732">
        <f>BQ2732*CI2732*1000*(LCI!$E$99)</f>
        <v>0</v>
      </c>
      <c r="DB2732">
        <f>BR2732*CJ2732*1000*(LCI!$E$96)</f>
        <v>271083520.13040376</v>
      </c>
    </row>
    <row r="2733" spans="1:106" x14ac:dyDescent="0.25">
      <c r="A2733" s="197">
        <v>48471</v>
      </c>
      <c r="B2733" s="197" t="s">
        <v>2127</v>
      </c>
      <c r="C2733" s="197" t="s">
        <v>655</v>
      </c>
      <c r="D2733" s="197">
        <v>-95.592668599999996</v>
      </c>
      <c r="E2733" s="197">
        <v>30.7545</v>
      </c>
      <c r="F2733">
        <v>0</v>
      </c>
      <c r="G2733">
        <f t="shared" si="256"/>
        <v>0</v>
      </c>
      <c r="H2733" s="198">
        <v>0</v>
      </c>
      <c r="Q2733" s="221">
        <f>(Q5818*10000)*TEA!$M$15*10^-6</f>
        <v>59.880620824650002</v>
      </c>
      <c r="R2733" s="221">
        <f>(R5818*10000)*TEA!$O$15*10^-6</f>
        <v>59.880620824650002</v>
      </c>
      <c r="AA2733">
        <f t="shared" si="258"/>
        <v>1</v>
      </c>
      <c r="AB2733" s="197">
        <v>48471</v>
      </c>
      <c r="AC2733" s="197">
        <v>0</v>
      </c>
      <c r="AD2733" s="197">
        <f t="shared" si="257"/>
        <v>0</v>
      </c>
      <c r="AE2733" s="197">
        <v>0</v>
      </c>
      <c r="AJ2733">
        <v>0</v>
      </c>
      <c r="AK2733">
        <v>0</v>
      </c>
      <c r="AU2733" s="198">
        <v>0.27272727299999999</v>
      </c>
      <c r="AV2733" s="6">
        <v>0</v>
      </c>
      <c r="AW2733" s="198">
        <v>0.38356000000000001</v>
      </c>
      <c r="BO2733" s="198"/>
      <c r="BP2733" s="354">
        <f t="shared" si="253"/>
        <v>0</v>
      </c>
      <c r="BQ2733" s="354">
        <f t="shared" si="254"/>
        <v>0</v>
      </c>
      <c r="BR2733" s="354">
        <f t="shared" si="255"/>
        <v>0</v>
      </c>
      <c r="CG2733" s="198"/>
      <c r="CH2733">
        <f>(Transest!$J$14/HexExtSoy!$K$4)</f>
        <v>0.20257267294641951</v>
      </c>
      <c r="CI2733">
        <f>(HydroProcOil!$K$14/HexExtSoy!$K$4)</f>
        <v>0.10977777777777777</v>
      </c>
      <c r="CJ2733">
        <f>(StarchFerm!$K$24/StarchFerm!$K$4)</f>
        <v>0.33157302630665886</v>
      </c>
      <c r="CY2733" s="198"/>
      <c r="CZ2733">
        <f>BP2733*CH2733*1000*LCI!$E$93</f>
        <v>0</v>
      </c>
      <c r="DA2733">
        <f>BQ2733*CI2733*1000*(LCI!$E$99)</f>
        <v>0</v>
      </c>
      <c r="DB2733">
        <f>BR2733*CJ2733*1000*(LCI!$E$96)</f>
        <v>0</v>
      </c>
    </row>
    <row r="2734" spans="1:106" x14ac:dyDescent="0.25">
      <c r="A2734" s="197">
        <v>48473</v>
      </c>
      <c r="B2734" s="197" t="s">
        <v>2127</v>
      </c>
      <c r="C2734" s="197" t="s">
        <v>2279</v>
      </c>
      <c r="D2734" s="197">
        <v>-95.991703099999995</v>
      </c>
      <c r="E2734" s="197">
        <v>30.00816</v>
      </c>
      <c r="F2734">
        <v>3.05</v>
      </c>
      <c r="G2734">
        <f t="shared" si="256"/>
        <v>3.05</v>
      </c>
      <c r="H2734" s="198">
        <v>7.34</v>
      </c>
      <c r="Q2734" s="221">
        <f>(Q5819*10000)*TEA!$M$15*10^-6</f>
        <v>61.565065478549997</v>
      </c>
      <c r="R2734" s="221">
        <f>(R5819*10000)*TEA!$O$15*10^-6</f>
        <v>61.565065478549997</v>
      </c>
      <c r="AA2734">
        <f t="shared" si="258"/>
        <v>1</v>
      </c>
      <c r="AB2734" s="197">
        <v>48473</v>
      </c>
      <c r="AC2734" s="197">
        <v>586</v>
      </c>
      <c r="AD2734" s="197">
        <f t="shared" si="257"/>
        <v>586</v>
      </c>
      <c r="AE2734" s="197">
        <v>1780</v>
      </c>
      <c r="AJ2734">
        <v>0</v>
      </c>
      <c r="AK2734">
        <v>0</v>
      </c>
      <c r="AU2734" s="198">
        <v>0.27272727299999999</v>
      </c>
      <c r="AV2734" s="6">
        <v>0</v>
      </c>
      <c r="AW2734" s="198">
        <v>0.38356000000000001</v>
      </c>
      <c r="BO2734" s="198"/>
      <c r="BP2734" s="354">
        <f t="shared" si="253"/>
        <v>487.44545503289999</v>
      </c>
      <c r="BQ2734" s="354">
        <f t="shared" si="254"/>
        <v>0</v>
      </c>
      <c r="BR2734" s="354">
        <f t="shared" si="255"/>
        <v>5011.2881120000002</v>
      </c>
      <c r="CG2734" s="198"/>
      <c r="CH2734">
        <f>(Transest!$J$14/HexExtSoy!$K$4)</f>
        <v>0.20257267294641951</v>
      </c>
      <c r="CI2734">
        <f>(HydroProcOil!$K$14/HexExtSoy!$K$4)</f>
        <v>0.10977777777777777</v>
      </c>
      <c r="CJ2734">
        <f>(StarchFerm!$K$24/StarchFerm!$K$4)</f>
        <v>0.33157302630665886</v>
      </c>
      <c r="CY2734" s="198"/>
      <c r="CZ2734">
        <f>BP2734*CH2734*1000*LCI!$E$93</f>
        <v>3727553.1099953349</v>
      </c>
      <c r="DA2734">
        <f>BQ2734*CI2734*1000*(LCI!$E$99)</f>
        <v>0</v>
      </c>
      <c r="DB2734">
        <f>BR2734*CJ2734*1000*(LCI!$E$96)</f>
        <v>44780334.656491891</v>
      </c>
    </row>
    <row r="2735" spans="1:106" x14ac:dyDescent="0.25">
      <c r="A2735" s="197">
        <v>48475</v>
      </c>
      <c r="B2735" s="197" t="s">
        <v>2127</v>
      </c>
      <c r="C2735" s="197" t="s">
        <v>1898</v>
      </c>
      <c r="D2735" s="197">
        <v>-103.111953</v>
      </c>
      <c r="E2735" s="197">
        <v>31.5137</v>
      </c>
      <c r="F2735">
        <v>0</v>
      </c>
      <c r="G2735">
        <f t="shared" si="256"/>
        <v>0</v>
      </c>
      <c r="H2735" s="198">
        <v>0</v>
      </c>
      <c r="Q2735" s="221">
        <f>(Q5820*10000)*TEA!$M$15*10^-6</f>
        <v>56.109256766100003</v>
      </c>
      <c r="R2735" s="221">
        <f>(R5820*10000)*TEA!$O$15*10^-6</f>
        <v>56.109256766100003</v>
      </c>
      <c r="AA2735">
        <f t="shared" si="258"/>
        <v>1</v>
      </c>
      <c r="AB2735" s="197">
        <v>48475</v>
      </c>
      <c r="AC2735" s="197">
        <v>0</v>
      </c>
      <c r="AD2735" s="197">
        <f t="shared" si="257"/>
        <v>0</v>
      </c>
      <c r="AE2735" s="197">
        <v>0</v>
      </c>
      <c r="AJ2735">
        <v>0</v>
      </c>
      <c r="AK2735">
        <v>0</v>
      </c>
      <c r="AU2735" s="198">
        <v>0.27272727299999999</v>
      </c>
      <c r="AV2735" s="6">
        <v>0</v>
      </c>
      <c r="AW2735" s="198">
        <v>0.38356000000000001</v>
      </c>
      <c r="BO2735" s="198"/>
      <c r="BP2735" s="354">
        <f t="shared" si="253"/>
        <v>0</v>
      </c>
      <c r="BQ2735" s="354">
        <f t="shared" si="254"/>
        <v>0</v>
      </c>
      <c r="BR2735" s="354">
        <f t="shared" si="255"/>
        <v>0</v>
      </c>
      <c r="CG2735" s="198"/>
      <c r="CH2735">
        <f>(Transest!$J$14/HexExtSoy!$K$4)</f>
        <v>0.20257267294641951</v>
      </c>
      <c r="CI2735">
        <f>(HydroProcOil!$K$14/HexExtSoy!$K$4)</f>
        <v>0.10977777777777777</v>
      </c>
      <c r="CJ2735">
        <f>(StarchFerm!$K$24/StarchFerm!$K$4)</f>
        <v>0.33157302630665886</v>
      </c>
      <c r="CY2735" s="198"/>
      <c r="CZ2735">
        <f>BP2735*CH2735*1000*LCI!$E$93</f>
        <v>0</v>
      </c>
      <c r="DA2735">
        <f>BQ2735*CI2735*1000*(LCI!$E$99)</f>
        <v>0</v>
      </c>
      <c r="DB2735">
        <f>BR2735*CJ2735*1000*(LCI!$E$96)</f>
        <v>0</v>
      </c>
    </row>
    <row r="2736" spans="1:106" x14ac:dyDescent="0.25">
      <c r="A2736" s="197">
        <v>48477</v>
      </c>
      <c r="B2736" s="197" t="s">
        <v>2127</v>
      </c>
      <c r="C2736" s="197" t="s">
        <v>656</v>
      </c>
      <c r="D2736" s="197">
        <v>-96.402188800000005</v>
      </c>
      <c r="E2736" s="197">
        <v>30.218699999999998</v>
      </c>
      <c r="F2736">
        <v>0</v>
      </c>
      <c r="G2736">
        <f t="shared" si="256"/>
        <v>0</v>
      </c>
      <c r="H2736" s="198">
        <v>3.55</v>
      </c>
      <c r="Q2736" s="221">
        <f>(Q5821*10000)*TEA!$M$15*10^-6</f>
        <v>60.405114830849996</v>
      </c>
      <c r="R2736" s="221">
        <f>(R5821*10000)*TEA!$O$15*10^-6</f>
        <v>60.405114830849996</v>
      </c>
      <c r="AA2736">
        <f t="shared" si="258"/>
        <v>1</v>
      </c>
      <c r="AB2736" s="197">
        <v>48477</v>
      </c>
      <c r="AC2736" s="197">
        <v>0</v>
      </c>
      <c r="AD2736" s="197">
        <f t="shared" si="257"/>
        <v>0</v>
      </c>
      <c r="AE2736" s="197">
        <v>19</v>
      </c>
      <c r="AJ2736">
        <v>0</v>
      </c>
      <c r="AK2736">
        <v>0</v>
      </c>
      <c r="AU2736" s="198">
        <v>0.27272727299999999</v>
      </c>
      <c r="AV2736" s="6">
        <v>0</v>
      </c>
      <c r="AW2736" s="198">
        <v>0.38356000000000001</v>
      </c>
      <c r="BO2736" s="198"/>
      <c r="BP2736" s="354">
        <f t="shared" si="253"/>
        <v>0</v>
      </c>
      <c r="BQ2736" s="354">
        <f t="shared" si="254"/>
        <v>0</v>
      </c>
      <c r="BR2736" s="354">
        <f t="shared" si="255"/>
        <v>25.871122000000003</v>
      </c>
      <c r="CG2736" s="198"/>
      <c r="CH2736">
        <f>(Transest!$J$14/HexExtSoy!$K$4)</f>
        <v>0.20257267294641951</v>
      </c>
      <c r="CI2736">
        <f>(HydroProcOil!$K$14/HexExtSoy!$K$4)</f>
        <v>0.10977777777777777</v>
      </c>
      <c r="CJ2736">
        <f>(StarchFerm!$K$24/StarchFerm!$K$4)</f>
        <v>0.33157302630665886</v>
      </c>
      <c r="CY2736" s="198"/>
      <c r="CZ2736">
        <f>BP2736*CH2736*1000*LCI!$E$93</f>
        <v>0</v>
      </c>
      <c r="DA2736">
        <f>BQ2736*CI2736*1000*(LCI!$E$99)</f>
        <v>0</v>
      </c>
      <c r="DB2736">
        <f>BR2736*CJ2736*1000*(LCI!$E$96)</f>
        <v>231181.57950742266</v>
      </c>
    </row>
    <row r="2737" spans="1:106" x14ac:dyDescent="0.25">
      <c r="A2737" s="197">
        <v>48479</v>
      </c>
      <c r="B2737" s="197" t="s">
        <v>2127</v>
      </c>
      <c r="C2737" s="197" t="s">
        <v>2280</v>
      </c>
      <c r="D2737" s="197">
        <v>-99.345161399999995</v>
      </c>
      <c r="E2737" s="197">
        <v>27.763500000000001</v>
      </c>
      <c r="F2737">
        <v>0</v>
      </c>
      <c r="G2737">
        <f t="shared" si="256"/>
        <v>0</v>
      </c>
      <c r="H2737" s="198">
        <v>0</v>
      </c>
      <c r="Q2737" s="221">
        <f>(Q5822*10000)*TEA!$M$15*10^-6</f>
        <v>59.705483874749994</v>
      </c>
      <c r="R2737" s="221">
        <f>(R5822*10000)*TEA!$O$15*10^-6</f>
        <v>59.705483874749994</v>
      </c>
      <c r="AA2737">
        <f t="shared" si="258"/>
        <v>1</v>
      </c>
      <c r="AB2737" s="197">
        <v>48479</v>
      </c>
      <c r="AC2737" s="197">
        <v>0</v>
      </c>
      <c r="AD2737" s="197">
        <f t="shared" si="257"/>
        <v>0</v>
      </c>
      <c r="AE2737" s="197">
        <v>0</v>
      </c>
      <c r="AJ2737">
        <v>0</v>
      </c>
      <c r="AK2737">
        <v>0</v>
      </c>
      <c r="AU2737" s="198">
        <v>0.27272727299999999</v>
      </c>
      <c r="AV2737" s="6">
        <v>0</v>
      </c>
      <c r="AW2737" s="198">
        <v>0.38356000000000001</v>
      </c>
      <c r="BO2737" s="198"/>
      <c r="BP2737" s="354">
        <f t="shared" si="253"/>
        <v>0</v>
      </c>
      <c r="BQ2737" s="354">
        <f t="shared" si="254"/>
        <v>0</v>
      </c>
      <c r="BR2737" s="354">
        <f t="shared" si="255"/>
        <v>0</v>
      </c>
      <c r="CG2737" s="198"/>
      <c r="CH2737">
        <f>(Transest!$J$14/HexExtSoy!$K$4)</f>
        <v>0.20257267294641951</v>
      </c>
      <c r="CI2737">
        <f>(HydroProcOil!$K$14/HexExtSoy!$K$4)</f>
        <v>0.10977777777777777</v>
      </c>
      <c r="CJ2737">
        <f>(StarchFerm!$K$24/StarchFerm!$K$4)</f>
        <v>0.33157302630665886</v>
      </c>
      <c r="CY2737" s="198"/>
      <c r="CZ2737">
        <f>BP2737*CH2737*1000*LCI!$E$93</f>
        <v>0</v>
      </c>
      <c r="DA2737">
        <f>BQ2737*CI2737*1000*(LCI!$E$99)</f>
        <v>0</v>
      </c>
      <c r="DB2737">
        <f>BR2737*CJ2737*1000*(LCI!$E$96)</f>
        <v>0</v>
      </c>
    </row>
    <row r="2738" spans="1:106" x14ac:dyDescent="0.25">
      <c r="A2738" s="197">
        <v>48481</v>
      </c>
      <c r="B2738" s="197" t="s">
        <v>2127</v>
      </c>
      <c r="C2738" s="197" t="s">
        <v>2281</v>
      </c>
      <c r="D2738" s="197">
        <v>-96.242168500000005</v>
      </c>
      <c r="E2738" s="197">
        <v>29.278670000000002</v>
      </c>
      <c r="F2738">
        <v>3.04</v>
      </c>
      <c r="G2738">
        <f t="shared" si="256"/>
        <v>3.04</v>
      </c>
      <c r="H2738" s="198">
        <v>7.89</v>
      </c>
      <c r="Q2738" s="221">
        <f>(Q5823*10000)*TEA!$M$15*10^-6</f>
        <v>62.4339533988</v>
      </c>
      <c r="R2738" s="221">
        <f>(R5823*10000)*TEA!$O$15*10^-6</f>
        <v>62.4339533988</v>
      </c>
      <c r="AA2738">
        <f t="shared" si="258"/>
        <v>1</v>
      </c>
      <c r="AB2738" s="197">
        <v>48481</v>
      </c>
      <c r="AC2738" s="197">
        <v>5380</v>
      </c>
      <c r="AD2738" s="197">
        <f t="shared" si="257"/>
        <v>5380</v>
      </c>
      <c r="AE2738" s="197">
        <v>28126</v>
      </c>
      <c r="AJ2738">
        <v>0</v>
      </c>
      <c r="AK2738">
        <v>0</v>
      </c>
      <c r="AU2738" s="198">
        <v>0.27272727299999999</v>
      </c>
      <c r="AV2738" s="6">
        <v>0</v>
      </c>
      <c r="AW2738" s="198">
        <v>0.38356000000000001</v>
      </c>
      <c r="BO2738" s="198"/>
      <c r="BP2738" s="354">
        <f t="shared" si="253"/>
        <v>4460.5090953695999</v>
      </c>
      <c r="BQ2738" s="354">
        <f t="shared" si="254"/>
        <v>0</v>
      </c>
      <c r="BR2738" s="354">
        <f t="shared" si="255"/>
        <v>85117.387538399998</v>
      </c>
      <c r="CG2738" s="198"/>
      <c r="CH2738">
        <f>(Transest!$J$14/HexExtSoy!$K$4)</f>
        <v>0.20257267294641951</v>
      </c>
      <c r="CI2738">
        <f>(HydroProcOil!$K$14/HexExtSoy!$K$4)</f>
        <v>0.10977777777777777</v>
      </c>
      <c r="CJ2738">
        <f>(StarchFerm!$K$24/StarchFerm!$K$4)</f>
        <v>0.33157302630665886</v>
      </c>
      <c r="CY2738" s="198"/>
      <c r="CZ2738">
        <f>BP2738*CH2738*1000*LCI!$E$93</f>
        <v>34110041.193194039</v>
      </c>
      <c r="DA2738">
        <f>BQ2738*CI2738*1000*(LCI!$E$99)</f>
        <v>0</v>
      </c>
      <c r="DB2738">
        <f>BR2738*CJ2738*1000*(LCI!$E$96)</f>
        <v>760599872.50157619</v>
      </c>
    </row>
    <row r="2739" spans="1:106" x14ac:dyDescent="0.25">
      <c r="A2739" s="197">
        <v>48483</v>
      </c>
      <c r="B2739" s="197" t="s">
        <v>2127</v>
      </c>
      <c r="C2739" s="197" t="s">
        <v>1015</v>
      </c>
      <c r="D2739" s="197">
        <v>-100.271907</v>
      </c>
      <c r="E2739" s="197">
        <v>35.397359999999999</v>
      </c>
      <c r="F2739">
        <v>0</v>
      </c>
      <c r="G2739">
        <f t="shared" si="256"/>
        <v>0</v>
      </c>
      <c r="H2739" s="198">
        <v>12.67</v>
      </c>
      <c r="Q2739" s="221">
        <f>(Q5824*10000)*TEA!$M$15*10^-6</f>
        <v>49.6676139363</v>
      </c>
      <c r="R2739" s="221">
        <f>(R5824*10000)*TEA!$O$15*10^-6</f>
        <v>49.6676139363</v>
      </c>
      <c r="AA2739">
        <f t="shared" si="258"/>
        <v>1</v>
      </c>
      <c r="AB2739" s="197">
        <v>48483</v>
      </c>
      <c r="AC2739" s="197">
        <v>0</v>
      </c>
      <c r="AD2739" s="197">
        <f t="shared" si="257"/>
        <v>0</v>
      </c>
      <c r="AE2739" s="197">
        <v>389</v>
      </c>
      <c r="AJ2739">
        <v>0</v>
      </c>
      <c r="AK2739">
        <v>0</v>
      </c>
      <c r="AU2739" s="198">
        <v>0.27272727299999999</v>
      </c>
      <c r="AV2739" s="6">
        <v>0</v>
      </c>
      <c r="AW2739" s="198">
        <v>0.38356000000000001</v>
      </c>
      <c r="BO2739" s="198"/>
      <c r="BP2739" s="354">
        <f t="shared" si="253"/>
        <v>0</v>
      </c>
      <c r="BQ2739" s="354">
        <f t="shared" si="254"/>
        <v>0</v>
      </c>
      <c r="BR2739" s="354">
        <f t="shared" si="255"/>
        <v>1890.4253228</v>
      </c>
      <c r="CG2739" s="198"/>
      <c r="CH2739">
        <f>(Transest!$J$14/HexExtSoy!$K$4)</f>
        <v>0.20257267294641951</v>
      </c>
      <c r="CI2739">
        <f>(HydroProcOil!$K$14/HexExtSoy!$K$4)</f>
        <v>0.10977777777777777</v>
      </c>
      <c r="CJ2739">
        <f>(StarchFerm!$K$24/StarchFerm!$K$4)</f>
        <v>0.33157302630665886</v>
      </c>
      <c r="CY2739" s="198"/>
      <c r="CZ2739">
        <f>BP2739*CH2739*1000*LCI!$E$93</f>
        <v>0</v>
      </c>
      <c r="DA2739">
        <f>BQ2739*CI2739*1000*(LCI!$E$99)</f>
        <v>0</v>
      </c>
      <c r="DB2739">
        <f>BR2739*CJ2739*1000*(LCI!$E$96)</f>
        <v>16892638.520499159</v>
      </c>
    </row>
    <row r="2740" spans="1:106" x14ac:dyDescent="0.25">
      <c r="A2740" s="197">
        <v>48485</v>
      </c>
      <c r="B2740" s="197" t="s">
        <v>2127</v>
      </c>
      <c r="C2740" s="197" t="s">
        <v>1267</v>
      </c>
      <c r="D2740" s="197">
        <v>-98.699529999999996</v>
      </c>
      <c r="E2740" s="197">
        <v>33.989409999999999</v>
      </c>
      <c r="F2740">
        <v>1.78</v>
      </c>
      <c r="G2740">
        <f t="shared" si="256"/>
        <v>1.78</v>
      </c>
      <c r="H2740" s="198">
        <v>4.08</v>
      </c>
      <c r="Q2740" s="221">
        <f>(Q5825*10000)*TEA!$M$15*10^-6</f>
        <v>53.363187756000002</v>
      </c>
      <c r="R2740" s="221">
        <f>(R5825*10000)*TEA!$O$15*10^-6</f>
        <v>53.363187756000002</v>
      </c>
      <c r="AA2740">
        <f t="shared" si="258"/>
        <v>1</v>
      </c>
      <c r="AB2740" s="197">
        <v>48485</v>
      </c>
      <c r="AC2740" s="197">
        <v>31</v>
      </c>
      <c r="AD2740" s="197">
        <f t="shared" si="257"/>
        <v>31</v>
      </c>
      <c r="AE2740" s="197">
        <v>279</v>
      </c>
      <c r="AJ2740">
        <v>0</v>
      </c>
      <c r="AK2740">
        <v>0</v>
      </c>
      <c r="AU2740" s="198">
        <v>0.27272727299999999</v>
      </c>
      <c r="AV2740" s="6">
        <v>0</v>
      </c>
      <c r="AW2740" s="198">
        <v>0.38356000000000001</v>
      </c>
      <c r="BO2740" s="198"/>
      <c r="BP2740" s="354">
        <f t="shared" si="253"/>
        <v>15.04909092414</v>
      </c>
      <c r="BQ2740" s="354">
        <f t="shared" si="254"/>
        <v>0</v>
      </c>
      <c r="BR2740" s="354">
        <f t="shared" si="255"/>
        <v>436.61401919999997</v>
      </c>
      <c r="CG2740" s="198"/>
      <c r="CH2740">
        <f>(Transest!$J$14/HexExtSoy!$K$4)</f>
        <v>0.20257267294641951</v>
      </c>
      <c r="CI2740">
        <f>(HydroProcOil!$K$14/HexExtSoy!$K$4)</f>
        <v>0.10977777777777777</v>
      </c>
      <c r="CJ2740">
        <f>(StarchFerm!$K$24/StarchFerm!$K$4)</f>
        <v>0.33157302630665886</v>
      </c>
      <c r="CY2740" s="198"/>
      <c r="CZ2740">
        <f>BP2740*CH2740*1000*LCI!$E$93</f>
        <v>115082.18016535703</v>
      </c>
      <c r="DA2740">
        <f>BQ2740*CI2740*1000*(LCI!$E$99)</f>
        <v>0</v>
      </c>
      <c r="DB2740">
        <f>BR2740*CJ2740*1000*(LCI!$E$96)</f>
        <v>3901536.1836158535</v>
      </c>
    </row>
    <row r="2741" spans="1:106" x14ac:dyDescent="0.25">
      <c r="A2741" s="197">
        <v>48487</v>
      </c>
      <c r="B2741" s="197" t="s">
        <v>2127</v>
      </c>
      <c r="C2741" s="197" t="s">
        <v>2282</v>
      </c>
      <c r="D2741" s="197">
        <v>-99.237075399999995</v>
      </c>
      <c r="E2741" s="197">
        <v>34.080179999999999</v>
      </c>
      <c r="F2741">
        <v>0</v>
      </c>
      <c r="G2741">
        <f t="shared" si="256"/>
        <v>0</v>
      </c>
      <c r="H2741" s="198">
        <v>3.58</v>
      </c>
      <c r="Q2741" s="221">
        <f>(Q5826*10000)*TEA!$M$15*10^-6</f>
        <v>52.9165470015</v>
      </c>
      <c r="R2741" s="221">
        <f>(R5826*10000)*TEA!$O$15*10^-6</f>
        <v>52.9165470015</v>
      </c>
      <c r="AA2741">
        <f t="shared" si="258"/>
        <v>1</v>
      </c>
      <c r="AB2741" s="197">
        <v>48487</v>
      </c>
      <c r="AC2741" s="197">
        <v>0</v>
      </c>
      <c r="AD2741" s="197">
        <f t="shared" si="257"/>
        <v>0</v>
      </c>
      <c r="AE2741" s="197">
        <v>77</v>
      </c>
      <c r="AJ2741">
        <v>0</v>
      </c>
      <c r="AK2741">
        <v>0</v>
      </c>
      <c r="AU2741" s="198">
        <v>0.27272727299999999</v>
      </c>
      <c r="AV2741" s="6">
        <v>0</v>
      </c>
      <c r="AW2741" s="198">
        <v>0.38356000000000001</v>
      </c>
      <c r="BO2741" s="198"/>
      <c r="BP2741" s="354">
        <f t="shared" si="253"/>
        <v>0</v>
      </c>
      <c r="BQ2741" s="354">
        <f t="shared" si="254"/>
        <v>0</v>
      </c>
      <c r="BR2741" s="354">
        <f t="shared" si="255"/>
        <v>105.73214960000001</v>
      </c>
      <c r="CG2741" s="198"/>
      <c r="CH2741">
        <f>(Transest!$J$14/HexExtSoy!$K$4)</f>
        <v>0.20257267294641951</v>
      </c>
      <c r="CI2741">
        <f>(HydroProcOil!$K$14/HexExtSoy!$K$4)</f>
        <v>0.10977777777777777</v>
      </c>
      <c r="CJ2741">
        <f>(StarchFerm!$K$24/StarchFerm!$K$4)</f>
        <v>0.33157302630665886</v>
      </c>
      <c r="CY2741" s="198"/>
      <c r="CZ2741">
        <f>BP2741*CH2741*1000*LCI!$E$93</f>
        <v>0</v>
      </c>
      <c r="DA2741">
        <f>BQ2741*CI2741*1000*(LCI!$E$99)</f>
        <v>0</v>
      </c>
      <c r="DB2741">
        <f>BR2741*CJ2741*1000*(LCI!$E$96)</f>
        <v>944811.18172003166</v>
      </c>
    </row>
    <row r="2742" spans="1:106" x14ac:dyDescent="0.25">
      <c r="A2742" s="197">
        <v>48489</v>
      </c>
      <c r="B2742" s="197" t="s">
        <v>2127</v>
      </c>
      <c r="C2742" s="197" t="s">
        <v>2283</v>
      </c>
      <c r="D2742" s="197">
        <v>-97.695546199999995</v>
      </c>
      <c r="E2742" s="197">
        <v>26.481470000000002</v>
      </c>
      <c r="F2742">
        <v>0</v>
      </c>
      <c r="G2742">
        <f t="shared" si="256"/>
        <v>0</v>
      </c>
      <c r="H2742" s="198">
        <v>5.55</v>
      </c>
      <c r="Q2742" s="221">
        <f>(Q5827*10000)*TEA!$M$15*10^-6</f>
        <v>60.915073303349999</v>
      </c>
      <c r="R2742" s="221">
        <f>(R5827*10000)*TEA!$O$15*10^-6</f>
        <v>60.915073303349999</v>
      </c>
      <c r="AA2742">
        <f t="shared" si="258"/>
        <v>1</v>
      </c>
      <c r="AB2742" s="197">
        <v>48489</v>
      </c>
      <c r="AC2742" s="197">
        <v>0</v>
      </c>
      <c r="AD2742" s="197">
        <f t="shared" si="257"/>
        <v>0</v>
      </c>
      <c r="AE2742" s="197">
        <v>6814</v>
      </c>
      <c r="AJ2742">
        <v>0</v>
      </c>
      <c r="AK2742">
        <v>0</v>
      </c>
      <c r="AU2742" s="198">
        <v>0.27272727299999999</v>
      </c>
      <c r="AV2742" s="6">
        <v>0</v>
      </c>
      <c r="AW2742" s="198">
        <v>0.38356000000000001</v>
      </c>
      <c r="BO2742" s="198"/>
      <c r="BP2742" s="354">
        <f t="shared" si="253"/>
        <v>0</v>
      </c>
      <c r="BQ2742" s="354">
        <f t="shared" si="254"/>
        <v>0</v>
      </c>
      <c r="BR2742" s="354">
        <f t="shared" si="255"/>
        <v>14505.357011999999</v>
      </c>
      <c r="CG2742" s="198"/>
      <c r="CH2742">
        <f>(Transest!$J$14/HexExtSoy!$K$4)</f>
        <v>0.20257267294641951</v>
      </c>
      <c r="CI2742">
        <f>(HydroProcOil!$K$14/HexExtSoy!$K$4)</f>
        <v>0.10977777777777777</v>
      </c>
      <c r="CJ2742">
        <f>(StarchFerm!$K$24/StarchFerm!$K$4)</f>
        <v>0.33157302630665886</v>
      </c>
      <c r="CY2742" s="198"/>
      <c r="CZ2742">
        <f>BP2742*CH2742*1000*LCI!$E$93</f>
        <v>0</v>
      </c>
      <c r="DA2742">
        <f>BQ2742*CI2742*1000*(LCI!$E$99)</f>
        <v>0</v>
      </c>
      <c r="DB2742">
        <f>BR2742*CJ2742*1000*(LCI!$E$96)</f>
        <v>129618319.04133219</v>
      </c>
    </row>
    <row r="2743" spans="1:106" x14ac:dyDescent="0.25">
      <c r="A2743" s="197">
        <v>48491</v>
      </c>
      <c r="B2743" s="197" t="s">
        <v>2127</v>
      </c>
      <c r="C2743" s="197" t="s">
        <v>1112</v>
      </c>
      <c r="D2743" s="197">
        <v>-97.605384700000002</v>
      </c>
      <c r="E2743" s="197">
        <v>30.6493</v>
      </c>
      <c r="F2743">
        <v>0</v>
      </c>
      <c r="G2743">
        <f t="shared" si="256"/>
        <v>0</v>
      </c>
      <c r="H2743" s="198">
        <v>6.57</v>
      </c>
      <c r="Q2743" s="221">
        <f>(Q5828*10000)*TEA!$M$15*10^-6</f>
        <v>58.233235635449994</v>
      </c>
      <c r="R2743" s="221">
        <f>(R5828*10000)*TEA!$O$15*10^-6</f>
        <v>58.233235635449994</v>
      </c>
      <c r="AA2743">
        <f t="shared" si="258"/>
        <v>1</v>
      </c>
      <c r="AB2743" s="197">
        <v>48491</v>
      </c>
      <c r="AC2743" s="197">
        <v>0</v>
      </c>
      <c r="AD2743" s="197">
        <f t="shared" si="257"/>
        <v>0</v>
      </c>
      <c r="AE2743" s="197">
        <v>43878</v>
      </c>
      <c r="AJ2743">
        <v>0</v>
      </c>
      <c r="AK2743">
        <v>0</v>
      </c>
      <c r="AU2743" s="198">
        <v>0.27272727299999999</v>
      </c>
      <c r="AV2743" s="6">
        <v>0</v>
      </c>
      <c r="AW2743" s="198">
        <v>0.38356000000000001</v>
      </c>
      <c r="BO2743" s="198"/>
      <c r="BP2743" s="354">
        <f t="shared" si="253"/>
        <v>0</v>
      </c>
      <c r="BQ2743" s="354">
        <f t="shared" si="254"/>
        <v>0</v>
      </c>
      <c r="BR2743" s="354">
        <f t="shared" si="255"/>
        <v>110572.08611760002</v>
      </c>
      <c r="CG2743" s="198"/>
      <c r="CH2743">
        <f>(Transest!$J$14/HexExtSoy!$K$4)</f>
        <v>0.20257267294641951</v>
      </c>
      <c r="CI2743">
        <f>(HydroProcOil!$K$14/HexExtSoy!$K$4)</f>
        <v>0.10977777777777777</v>
      </c>
      <c r="CJ2743">
        <f>(StarchFerm!$K$24/StarchFerm!$K$4)</f>
        <v>0.33157302630665886</v>
      </c>
      <c r="CY2743" s="198"/>
      <c r="CZ2743">
        <f>BP2743*CH2743*1000*LCI!$E$93</f>
        <v>0</v>
      </c>
      <c r="DA2743">
        <f>BQ2743*CI2743*1000*(LCI!$E$99)</f>
        <v>0</v>
      </c>
      <c r="DB2743">
        <f>BR2743*CJ2743*1000*(LCI!$E$96)</f>
        <v>988060336.85348213</v>
      </c>
    </row>
    <row r="2744" spans="1:106" x14ac:dyDescent="0.25">
      <c r="A2744" s="197">
        <v>48493</v>
      </c>
      <c r="B2744" s="197" t="s">
        <v>2127</v>
      </c>
      <c r="C2744" s="197" t="s">
        <v>1268</v>
      </c>
      <c r="D2744" s="197">
        <v>-98.083596</v>
      </c>
      <c r="E2744" s="197">
        <v>29.178619999999999</v>
      </c>
      <c r="F2744">
        <v>0</v>
      </c>
      <c r="G2744">
        <f t="shared" si="256"/>
        <v>0</v>
      </c>
      <c r="H2744" s="198">
        <v>7.72</v>
      </c>
      <c r="Q2744" s="221">
        <f>(Q5829*10000)*TEA!$M$15*10^-6</f>
        <v>60.118232035949994</v>
      </c>
      <c r="R2744" s="221">
        <f>(R5829*10000)*TEA!$O$15*10^-6</f>
        <v>60.118232035949994</v>
      </c>
      <c r="AA2744">
        <f t="shared" si="258"/>
        <v>1</v>
      </c>
      <c r="AB2744" s="197">
        <v>48493</v>
      </c>
      <c r="AC2744" s="197">
        <v>0</v>
      </c>
      <c r="AD2744" s="197">
        <f t="shared" si="257"/>
        <v>0</v>
      </c>
      <c r="AE2744" s="197">
        <v>2833</v>
      </c>
      <c r="AJ2744">
        <v>0</v>
      </c>
      <c r="AK2744">
        <v>0</v>
      </c>
      <c r="AU2744" s="198">
        <v>0.27272727299999999</v>
      </c>
      <c r="AV2744" s="6">
        <v>0</v>
      </c>
      <c r="AW2744" s="198">
        <v>0.38356000000000001</v>
      </c>
      <c r="BO2744" s="198"/>
      <c r="BP2744" s="354">
        <f t="shared" si="253"/>
        <v>0</v>
      </c>
      <c r="BQ2744" s="354">
        <f t="shared" si="254"/>
        <v>0</v>
      </c>
      <c r="BR2744" s="354">
        <f t="shared" si="255"/>
        <v>8388.7487055999991</v>
      </c>
      <c r="CG2744" s="198"/>
      <c r="CH2744">
        <f>(Transest!$J$14/HexExtSoy!$K$4)</f>
        <v>0.20257267294641951</v>
      </c>
      <c r="CI2744">
        <f>(HydroProcOil!$K$14/HexExtSoy!$K$4)</f>
        <v>0.10977777777777777</v>
      </c>
      <c r="CJ2744">
        <f>(StarchFerm!$K$24/StarchFerm!$K$4)</f>
        <v>0.33157302630665886</v>
      </c>
      <c r="CY2744" s="198"/>
      <c r="CZ2744">
        <f>BP2744*CH2744*1000*LCI!$E$93</f>
        <v>0</v>
      </c>
      <c r="DA2744">
        <f>BQ2744*CI2744*1000*(LCI!$E$99)</f>
        <v>0</v>
      </c>
      <c r="DB2744">
        <f>BR2744*CJ2744*1000*(LCI!$E$96)</f>
        <v>74960961.33176811</v>
      </c>
    </row>
    <row r="2745" spans="1:106" x14ac:dyDescent="0.25">
      <c r="A2745" s="197">
        <v>48495</v>
      </c>
      <c r="B2745" s="197" t="s">
        <v>2127</v>
      </c>
      <c r="C2745" s="197" t="s">
        <v>2284</v>
      </c>
      <c r="D2745" s="197">
        <v>-103.07016299999999</v>
      </c>
      <c r="E2745" s="197">
        <v>31.845890000000001</v>
      </c>
      <c r="F2745">
        <v>0</v>
      </c>
      <c r="G2745">
        <f t="shared" si="256"/>
        <v>0</v>
      </c>
      <c r="H2745" s="198">
        <v>0</v>
      </c>
      <c r="Q2745" s="221">
        <f>(Q5830*10000)*TEA!$M$15*10^-6</f>
        <v>55.642959557099992</v>
      </c>
      <c r="R2745" s="221">
        <f>(R5830*10000)*TEA!$O$15*10^-6</f>
        <v>55.642959557099992</v>
      </c>
      <c r="AA2745">
        <f t="shared" si="258"/>
        <v>1</v>
      </c>
      <c r="AB2745" s="197">
        <v>48495</v>
      </c>
      <c r="AC2745" s="197">
        <v>0</v>
      </c>
      <c r="AD2745" s="197">
        <f t="shared" si="257"/>
        <v>0</v>
      </c>
      <c r="AE2745" s="197">
        <v>0</v>
      </c>
      <c r="AJ2745">
        <v>0</v>
      </c>
      <c r="AK2745">
        <v>0</v>
      </c>
      <c r="AU2745" s="198">
        <v>0.27272727299999999</v>
      </c>
      <c r="AV2745" s="6">
        <v>0</v>
      </c>
      <c r="AW2745" s="198">
        <v>0.38356000000000001</v>
      </c>
      <c r="BO2745" s="198"/>
      <c r="BP2745" s="354">
        <f t="shared" si="253"/>
        <v>0</v>
      </c>
      <c r="BQ2745" s="354">
        <f t="shared" si="254"/>
        <v>0</v>
      </c>
      <c r="BR2745" s="354">
        <f t="shared" si="255"/>
        <v>0</v>
      </c>
      <c r="CG2745" s="198"/>
      <c r="CH2745">
        <f>(Transest!$J$14/HexExtSoy!$K$4)</f>
        <v>0.20257267294641951</v>
      </c>
      <c r="CI2745">
        <f>(HydroProcOil!$K$14/HexExtSoy!$K$4)</f>
        <v>0.10977777777777777</v>
      </c>
      <c r="CJ2745">
        <f>(StarchFerm!$K$24/StarchFerm!$K$4)</f>
        <v>0.33157302630665886</v>
      </c>
      <c r="CY2745" s="198"/>
      <c r="CZ2745">
        <f>BP2745*CH2745*1000*LCI!$E$93</f>
        <v>0</v>
      </c>
      <c r="DA2745">
        <f>BQ2745*CI2745*1000*(LCI!$E$99)</f>
        <v>0</v>
      </c>
      <c r="DB2745">
        <f>BR2745*CJ2745*1000*(LCI!$E$96)</f>
        <v>0</v>
      </c>
    </row>
    <row r="2746" spans="1:106" x14ac:dyDescent="0.25">
      <c r="A2746" s="197">
        <v>48497</v>
      </c>
      <c r="B2746" s="197" t="s">
        <v>2127</v>
      </c>
      <c r="C2746" s="197" t="s">
        <v>2285</v>
      </c>
      <c r="D2746" s="197">
        <v>-97.657154199999994</v>
      </c>
      <c r="E2746" s="197">
        <v>33.212479999999999</v>
      </c>
      <c r="F2746">
        <v>0</v>
      </c>
      <c r="G2746">
        <f t="shared" si="256"/>
        <v>0</v>
      </c>
      <c r="H2746" s="198">
        <v>6.28</v>
      </c>
      <c r="Q2746" s="221">
        <f>(Q5831*10000)*TEA!$M$15*10^-6</f>
        <v>54.727806813750007</v>
      </c>
      <c r="R2746" s="221">
        <f>(R5831*10000)*TEA!$O$15*10^-6</f>
        <v>54.727806813750007</v>
      </c>
      <c r="AA2746">
        <f t="shared" si="258"/>
        <v>1</v>
      </c>
      <c r="AB2746" s="197">
        <v>48497</v>
      </c>
      <c r="AC2746" s="197">
        <v>0</v>
      </c>
      <c r="AD2746" s="197">
        <f t="shared" si="257"/>
        <v>0</v>
      </c>
      <c r="AE2746" s="197">
        <v>6</v>
      </c>
      <c r="AJ2746">
        <v>0</v>
      </c>
      <c r="AK2746">
        <v>0</v>
      </c>
      <c r="AU2746" s="198">
        <v>0.27272727299999999</v>
      </c>
      <c r="AV2746" s="6">
        <v>0</v>
      </c>
      <c r="AW2746" s="198">
        <v>0.38356000000000001</v>
      </c>
      <c r="BO2746" s="198"/>
      <c r="BP2746" s="354">
        <f t="shared" si="253"/>
        <v>0</v>
      </c>
      <c r="BQ2746" s="354">
        <f t="shared" si="254"/>
        <v>0</v>
      </c>
      <c r="BR2746" s="354">
        <f t="shared" si="255"/>
        <v>14.4525408</v>
      </c>
      <c r="CG2746" s="198"/>
      <c r="CH2746">
        <f>(Transest!$J$14/HexExtSoy!$K$4)</f>
        <v>0.20257267294641951</v>
      </c>
      <c r="CI2746">
        <f>(HydroProcOil!$K$14/HexExtSoy!$K$4)</f>
        <v>0.10977777777777777</v>
      </c>
      <c r="CJ2746">
        <f>(StarchFerm!$K$24/StarchFerm!$K$4)</f>
        <v>0.33157302630665886</v>
      </c>
      <c r="CY2746" s="198"/>
      <c r="CZ2746">
        <f>BP2746*CH2746*1000*LCI!$E$93</f>
        <v>0</v>
      </c>
      <c r="DA2746">
        <f>BQ2746*CI2746*1000*(LCI!$E$99)</f>
        <v>0</v>
      </c>
      <c r="DB2746">
        <f>BR2746*CJ2746*1000*(LCI!$E$96)</f>
        <v>129146.35901912059</v>
      </c>
    </row>
    <row r="2747" spans="1:106" x14ac:dyDescent="0.25">
      <c r="A2747" s="197">
        <v>48499</v>
      </c>
      <c r="B2747" s="197" t="s">
        <v>2127</v>
      </c>
      <c r="C2747" s="197" t="s">
        <v>1934</v>
      </c>
      <c r="D2747" s="197">
        <v>-95.382785499999997</v>
      </c>
      <c r="E2747" s="197">
        <v>32.80894</v>
      </c>
      <c r="F2747">
        <v>0</v>
      </c>
      <c r="G2747">
        <f t="shared" si="256"/>
        <v>0</v>
      </c>
      <c r="H2747" s="198">
        <v>0</v>
      </c>
      <c r="Q2747" s="221">
        <f>(Q5832*10000)*TEA!$M$15*10^-6</f>
        <v>55.124921068649989</v>
      </c>
      <c r="R2747" s="221">
        <f>(R5832*10000)*TEA!$O$15*10^-6</f>
        <v>55.124921068649989</v>
      </c>
      <c r="AA2747">
        <f t="shared" si="258"/>
        <v>1</v>
      </c>
      <c r="AB2747" s="197">
        <v>48499</v>
      </c>
      <c r="AC2747" s="197">
        <v>0</v>
      </c>
      <c r="AD2747" s="197">
        <f t="shared" si="257"/>
        <v>0</v>
      </c>
      <c r="AE2747" s="197">
        <v>0</v>
      </c>
      <c r="AJ2747">
        <v>0</v>
      </c>
      <c r="AK2747">
        <v>0</v>
      </c>
      <c r="AU2747" s="198">
        <v>0.27272727299999999</v>
      </c>
      <c r="AV2747" s="6">
        <v>0</v>
      </c>
      <c r="AW2747" s="198">
        <v>0.38356000000000001</v>
      </c>
      <c r="BO2747" s="198"/>
      <c r="BP2747" s="354">
        <f t="shared" si="253"/>
        <v>0</v>
      </c>
      <c r="BQ2747" s="354">
        <f t="shared" si="254"/>
        <v>0</v>
      </c>
      <c r="BR2747" s="354">
        <f t="shared" si="255"/>
        <v>0</v>
      </c>
      <c r="CG2747" s="198"/>
      <c r="CH2747">
        <f>(Transest!$J$14/HexExtSoy!$K$4)</f>
        <v>0.20257267294641951</v>
      </c>
      <c r="CI2747">
        <f>(HydroProcOil!$K$14/HexExtSoy!$K$4)</f>
        <v>0.10977777777777777</v>
      </c>
      <c r="CJ2747">
        <f>(StarchFerm!$K$24/StarchFerm!$K$4)</f>
        <v>0.33157302630665886</v>
      </c>
      <c r="CY2747" s="198"/>
      <c r="CZ2747">
        <f>BP2747*CH2747*1000*LCI!$E$93</f>
        <v>0</v>
      </c>
      <c r="DA2747">
        <f>BQ2747*CI2747*1000*(LCI!$E$99)</f>
        <v>0</v>
      </c>
      <c r="DB2747">
        <f>BR2747*CJ2747*1000*(LCI!$E$96)</f>
        <v>0</v>
      </c>
    </row>
    <row r="2748" spans="1:106" x14ac:dyDescent="0.25">
      <c r="A2748" s="197">
        <v>48501</v>
      </c>
      <c r="B2748" s="197" t="s">
        <v>2127</v>
      </c>
      <c r="C2748" s="197" t="s">
        <v>2286</v>
      </c>
      <c r="D2748" s="197">
        <v>-102.830647</v>
      </c>
      <c r="E2748" s="197">
        <v>33.168619999999997</v>
      </c>
      <c r="F2748">
        <v>0</v>
      </c>
      <c r="G2748">
        <f t="shared" si="256"/>
        <v>0</v>
      </c>
      <c r="H2748" s="198">
        <v>6.73</v>
      </c>
      <c r="Q2748" s="221">
        <f>(Q5833*10000)*TEA!$M$15*10^-6</f>
        <v>53.450649994050003</v>
      </c>
      <c r="R2748" s="221">
        <f>(R5833*10000)*TEA!$O$15*10^-6</f>
        <v>53.450649994050003</v>
      </c>
      <c r="AA2748">
        <f t="shared" si="258"/>
        <v>1</v>
      </c>
      <c r="AB2748" s="197">
        <v>48501</v>
      </c>
      <c r="AC2748" s="197">
        <v>0</v>
      </c>
      <c r="AD2748" s="197">
        <f t="shared" si="257"/>
        <v>0</v>
      </c>
      <c r="AE2748" s="197">
        <v>2984</v>
      </c>
      <c r="AJ2748">
        <v>0</v>
      </c>
      <c r="AK2748">
        <v>0</v>
      </c>
      <c r="AU2748" s="198">
        <v>0.27272727299999999</v>
      </c>
      <c r="AV2748" s="6">
        <v>0</v>
      </c>
      <c r="AW2748" s="198">
        <v>0.38356000000000001</v>
      </c>
      <c r="BO2748" s="198"/>
      <c r="BP2748" s="354">
        <f t="shared" si="253"/>
        <v>0</v>
      </c>
      <c r="BQ2748" s="354">
        <f t="shared" si="254"/>
        <v>0</v>
      </c>
      <c r="BR2748" s="354">
        <f t="shared" si="255"/>
        <v>7702.7746592000003</v>
      </c>
      <c r="CG2748" s="198"/>
      <c r="CH2748">
        <f>(Transest!$J$14/HexExtSoy!$K$4)</f>
        <v>0.20257267294641951</v>
      </c>
      <c r="CI2748">
        <f>(HydroProcOil!$K$14/HexExtSoy!$K$4)</f>
        <v>0.10977777777777777</v>
      </c>
      <c r="CJ2748">
        <f>(StarchFerm!$K$24/StarchFerm!$K$4)</f>
        <v>0.33157302630665886</v>
      </c>
      <c r="CY2748" s="198"/>
      <c r="CZ2748">
        <f>BP2748*CH2748*1000*LCI!$E$93</f>
        <v>0</v>
      </c>
      <c r="DA2748">
        <f>BQ2748*CI2748*1000*(LCI!$E$99)</f>
        <v>0</v>
      </c>
      <c r="DB2748">
        <f>BR2748*CJ2748*1000*(LCI!$E$96)</f>
        <v>68831170.611912578</v>
      </c>
    </row>
    <row r="2749" spans="1:106" x14ac:dyDescent="0.25">
      <c r="A2749" s="197">
        <v>48503</v>
      </c>
      <c r="B2749" s="197" t="s">
        <v>2127</v>
      </c>
      <c r="C2749" s="197" t="s">
        <v>2287</v>
      </c>
      <c r="D2749" s="197">
        <v>-98.684747400000006</v>
      </c>
      <c r="E2749" s="197">
        <v>33.17944</v>
      </c>
      <c r="F2749">
        <v>0</v>
      </c>
      <c r="G2749">
        <f t="shared" si="256"/>
        <v>0</v>
      </c>
      <c r="H2749" s="198">
        <v>0</v>
      </c>
      <c r="Q2749" s="221">
        <f>(Q5834*10000)*TEA!$M$15*10^-6</f>
        <v>54.781748024850003</v>
      </c>
      <c r="R2749" s="221">
        <f>(R5834*10000)*TEA!$O$15*10^-6</f>
        <v>54.781748024850003</v>
      </c>
      <c r="AA2749">
        <f t="shared" si="258"/>
        <v>1</v>
      </c>
      <c r="AB2749" s="197">
        <v>48503</v>
      </c>
      <c r="AC2749" s="197">
        <v>0</v>
      </c>
      <c r="AD2749" s="197">
        <f t="shared" si="257"/>
        <v>0</v>
      </c>
      <c r="AE2749" s="197">
        <v>0</v>
      </c>
      <c r="AJ2749">
        <v>0</v>
      </c>
      <c r="AK2749">
        <v>0</v>
      </c>
      <c r="AU2749" s="198">
        <v>0.27272727299999999</v>
      </c>
      <c r="AV2749" s="6">
        <v>0</v>
      </c>
      <c r="AW2749" s="198">
        <v>0.38356000000000001</v>
      </c>
      <c r="BO2749" s="198"/>
      <c r="BP2749" s="354">
        <f t="shared" si="253"/>
        <v>0</v>
      </c>
      <c r="BQ2749" s="354">
        <f t="shared" si="254"/>
        <v>0</v>
      </c>
      <c r="BR2749" s="354">
        <f t="shared" si="255"/>
        <v>0</v>
      </c>
      <c r="CG2749" s="198"/>
      <c r="CH2749">
        <f>(Transest!$J$14/HexExtSoy!$K$4)</f>
        <v>0.20257267294641951</v>
      </c>
      <c r="CI2749">
        <f>(HydroProcOil!$K$14/HexExtSoy!$K$4)</f>
        <v>0.10977777777777777</v>
      </c>
      <c r="CJ2749">
        <f>(StarchFerm!$K$24/StarchFerm!$K$4)</f>
        <v>0.33157302630665886</v>
      </c>
      <c r="CY2749" s="198"/>
      <c r="CZ2749">
        <f>BP2749*CH2749*1000*LCI!$E$93</f>
        <v>0</v>
      </c>
      <c r="DA2749">
        <f>BQ2749*CI2749*1000*(LCI!$E$99)</f>
        <v>0</v>
      </c>
      <c r="DB2749">
        <f>BR2749*CJ2749*1000*(LCI!$E$96)</f>
        <v>0</v>
      </c>
    </row>
    <row r="2750" spans="1:106" x14ac:dyDescent="0.25">
      <c r="A2750" s="197">
        <v>48505</v>
      </c>
      <c r="B2750" s="197" t="s">
        <v>2127</v>
      </c>
      <c r="C2750" s="197" t="s">
        <v>2288</v>
      </c>
      <c r="D2750" s="197">
        <v>-99.177587399999993</v>
      </c>
      <c r="E2750" s="197">
        <v>27.008289999999999</v>
      </c>
      <c r="F2750">
        <v>0</v>
      </c>
      <c r="G2750">
        <f t="shared" si="256"/>
        <v>0</v>
      </c>
      <c r="H2750" s="198">
        <v>0</v>
      </c>
      <c r="Q2750" s="221">
        <f>(Q5835*10000)*TEA!$M$15*10^-6</f>
        <v>59.815699501049998</v>
      </c>
      <c r="R2750" s="221">
        <f>(R5835*10000)*TEA!$O$15*10^-6</f>
        <v>59.815699501049998</v>
      </c>
      <c r="AA2750">
        <f t="shared" si="258"/>
        <v>1</v>
      </c>
      <c r="AB2750" s="197">
        <v>48505</v>
      </c>
      <c r="AC2750" s="197">
        <v>0</v>
      </c>
      <c r="AD2750" s="197">
        <f t="shared" si="257"/>
        <v>0</v>
      </c>
      <c r="AE2750" s="197">
        <v>0</v>
      </c>
      <c r="AJ2750">
        <v>0</v>
      </c>
      <c r="AK2750">
        <v>0</v>
      </c>
      <c r="AU2750" s="198">
        <v>0.27272727299999999</v>
      </c>
      <c r="AV2750" s="6">
        <v>0</v>
      </c>
      <c r="AW2750" s="198">
        <v>0.38356000000000001</v>
      </c>
      <c r="BO2750" s="198"/>
      <c r="BP2750" s="354">
        <f t="shared" si="253"/>
        <v>0</v>
      </c>
      <c r="BQ2750" s="354">
        <f t="shared" si="254"/>
        <v>0</v>
      </c>
      <c r="BR2750" s="354">
        <f t="shared" si="255"/>
        <v>0</v>
      </c>
      <c r="CG2750" s="198"/>
      <c r="CH2750">
        <f>(Transest!$J$14/HexExtSoy!$K$4)</f>
        <v>0.20257267294641951</v>
      </c>
      <c r="CI2750">
        <f>(HydroProcOil!$K$14/HexExtSoy!$K$4)</f>
        <v>0.10977777777777777</v>
      </c>
      <c r="CJ2750">
        <f>(StarchFerm!$K$24/StarchFerm!$K$4)</f>
        <v>0.33157302630665886</v>
      </c>
      <c r="CY2750" s="198"/>
      <c r="CZ2750">
        <f>BP2750*CH2750*1000*LCI!$E$93</f>
        <v>0</v>
      </c>
      <c r="DA2750">
        <f>BQ2750*CI2750*1000*(LCI!$E$99)</f>
        <v>0</v>
      </c>
      <c r="DB2750">
        <f>BR2750*CJ2750*1000*(LCI!$E$96)</f>
        <v>0</v>
      </c>
    </row>
    <row r="2751" spans="1:106" x14ac:dyDescent="0.25">
      <c r="A2751" s="197">
        <v>48507</v>
      </c>
      <c r="B2751" s="197" t="s">
        <v>2127</v>
      </c>
      <c r="C2751" s="197" t="s">
        <v>2289</v>
      </c>
      <c r="D2751" s="197">
        <v>-99.762638300000006</v>
      </c>
      <c r="E2751" s="197">
        <v>28.858460000000001</v>
      </c>
      <c r="F2751">
        <v>0</v>
      </c>
      <c r="G2751">
        <f t="shared" si="256"/>
        <v>0</v>
      </c>
      <c r="H2751" s="198">
        <v>11.84</v>
      </c>
      <c r="Q2751" s="221">
        <f>(Q5836*10000)*TEA!$M$15*10^-6</f>
        <v>59.131754945549993</v>
      </c>
      <c r="R2751" s="221">
        <f>(R5836*10000)*TEA!$O$15*10^-6</f>
        <v>59.131754945549993</v>
      </c>
      <c r="AA2751">
        <f t="shared" si="258"/>
        <v>1</v>
      </c>
      <c r="AB2751" s="197">
        <v>48507</v>
      </c>
      <c r="AC2751" s="197">
        <v>0</v>
      </c>
      <c r="AD2751" s="197">
        <f t="shared" si="257"/>
        <v>0</v>
      </c>
      <c r="AE2751" s="197">
        <v>2370</v>
      </c>
      <c r="AJ2751">
        <v>0</v>
      </c>
      <c r="AK2751">
        <v>0</v>
      </c>
      <c r="AU2751" s="198">
        <v>0.27272727299999999</v>
      </c>
      <c r="AV2751" s="6">
        <v>0</v>
      </c>
      <c r="AW2751" s="198">
        <v>0.38356000000000001</v>
      </c>
      <c r="BO2751" s="198"/>
      <c r="BP2751" s="354">
        <f t="shared" si="253"/>
        <v>0</v>
      </c>
      <c r="BQ2751" s="354">
        <f t="shared" si="254"/>
        <v>0</v>
      </c>
      <c r="BR2751" s="354">
        <f t="shared" si="255"/>
        <v>10763.000448000001</v>
      </c>
      <c r="CG2751" s="198"/>
      <c r="CH2751">
        <f>(Transest!$J$14/HexExtSoy!$K$4)</f>
        <v>0.20257267294641951</v>
      </c>
      <c r="CI2751">
        <f>(HydroProcOil!$K$14/HexExtSoy!$K$4)</f>
        <v>0.10977777777777777</v>
      </c>
      <c r="CJ2751">
        <f>(StarchFerm!$K$24/StarchFerm!$K$4)</f>
        <v>0.33157302630665886</v>
      </c>
      <c r="CY2751" s="198"/>
      <c r="CZ2751">
        <f>BP2751*CH2751*1000*LCI!$E$93</f>
        <v>0</v>
      </c>
      <c r="DA2751">
        <f>BQ2751*CI2751*1000*(LCI!$E$99)</f>
        <v>0</v>
      </c>
      <c r="DB2751">
        <f>BR2751*CJ2751*1000*(LCI!$E$96)</f>
        <v>96177020.996914551</v>
      </c>
    </row>
    <row r="2752" spans="1:106" x14ac:dyDescent="0.25">
      <c r="A2752" s="197">
        <v>49001</v>
      </c>
      <c r="B2752" s="197" t="s">
        <v>2290</v>
      </c>
      <c r="C2752" s="197" t="s">
        <v>1939</v>
      </c>
      <c r="D2752" s="197">
        <v>-113.234195</v>
      </c>
      <c r="E2752" s="197">
        <v>38.36777</v>
      </c>
      <c r="F2752">
        <v>0</v>
      </c>
      <c r="G2752">
        <f t="shared" si="256"/>
        <v>0</v>
      </c>
      <c r="H2752" s="198">
        <v>11.76</v>
      </c>
      <c r="Q2752" s="221">
        <f>(Q5837*10000)*TEA!$M$15*10^-6</f>
        <v>38.270341421549993</v>
      </c>
      <c r="R2752" s="221">
        <f>(R5837*10000)*TEA!$O$15*10^-6</f>
        <v>38.270341421549993</v>
      </c>
      <c r="AA2752">
        <f t="shared" si="258"/>
        <v>1</v>
      </c>
      <c r="AB2752" s="197">
        <v>49001</v>
      </c>
      <c r="AC2752" s="197">
        <v>0</v>
      </c>
      <c r="AD2752" s="197">
        <f t="shared" si="257"/>
        <v>0</v>
      </c>
      <c r="AE2752" s="197">
        <v>866</v>
      </c>
      <c r="AJ2752">
        <v>0</v>
      </c>
      <c r="AK2752">
        <v>0</v>
      </c>
      <c r="AU2752" s="198">
        <v>0.27272727299999999</v>
      </c>
      <c r="AV2752" s="6">
        <v>0</v>
      </c>
      <c r="AW2752" s="198">
        <v>0.38356000000000001</v>
      </c>
      <c r="BO2752" s="198"/>
      <c r="BP2752" s="354">
        <f t="shared" si="253"/>
        <v>0</v>
      </c>
      <c r="BQ2752" s="354">
        <f t="shared" si="254"/>
        <v>0</v>
      </c>
      <c r="BR2752" s="354">
        <f t="shared" si="255"/>
        <v>3906.2364096000001</v>
      </c>
      <c r="CG2752" s="198"/>
      <c r="CH2752">
        <f>(Transest!$J$14/HexExtSoy!$K$4)</f>
        <v>0.20257267294641951</v>
      </c>
      <c r="CI2752">
        <f>(HydroProcOil!$K$14/HexExtSoy!$K$4)</f>
        <v>0.10977777777777777</v>
      </c>
      <c r="CJ2752">
        <f>(StarchFerm!$K$24/StarchFerm!$K$4)</f>
        <v>0.33157302630665886</v>
      </c>
      <c r="CY2752" s="198"/>
      <c r="CZ2752">
        <f>BP2752*CH2752*1000*LCI!$E$93</f>
        <v>0</v>
      </c>
      <c r="DA2752">
        <f>BQ2752*CI2752*1000*(LCI!$E$99)</f>
        <v>0</v>
      </c>
      <c r="DB2752">
        <f>BR2752*CJ2752*1000*(LCI!$E$96)</f>
        <v>34905710.819218881</v>
      </c>
    </row>
    <row r="2753" spans="1:106" x14ac:dyDescent="0.25">
      <c r="A2753" s="197">
        <v>49003</v>
      </c>
      <c r="B2753" s="197" t="s">
        <v>2290</v>
      </c>
      <c r="C2753" s="197" t="s">
        <v>2291</v>
      </c>
      <c r="D2753" s="197">
        <v>-113.093853</v>
      </c>
      <c r="E2753" s="197">
        <v>41.525260000000003</v>
      </c>
      <c r="F2753">
        <v>0</v>
      </c>
      <c r="G2753">
        <f t="shared" si="256"/>
        <v>0</v>
      </c>
      <c r="H2753" s="198">
        <v>10.72</v>
      </c>
      <c r="Q2753" s="221">
        <f>(Q5838*10000)*TEA!$M$15*10^-6</f>
        <v>29.369131017614997</v>
      </c>
      <c r="R2753" s="221">
        <f>(R5838*10000)*TEA!$O$15*10^-6</f>
        <v>29.369131017614997</v>
      </c>
      <c r="AA2753">
        <f t="shared" si="258"/>
        <v>1</v>
      </c>
      <c r="AB2753" s="197">
        <v>49003</v>
      </c>
      <c r="AC2753" s="197">
        <v>0</v>
      </c>
      <c r="AD2753" s="197">
        <f t="shared" si="257"/>
        <v>0</v>
      </c>
      <c r="AE2753" s="197">
        <v>4158</v>
      </c>
      <c r="AJ2753">
        <v>0</v>
      </c>
      <c r="AK2753">
        <v>0</v>
      </c>
      <c r="AU2753" s="198">
        <v>0.27272727299999999</v>
      </c>
      <c r="AV2753" s="6">
        <v>0</v>
      </c>
      <c r="AW2753" s="198">
        <v>0.38356000000000001</v>
      </c>
      <c r="BO2753" s="198"/>
      <c r="BP2753" s="354">
        <f t="shared" si="253"/>
        <v>0</v>
      </c>
      <c r="BQ2753" s="354">
        <f t="shared" si="254"/>
        <v>0</v>
      </c>
      <c r="BR2753" s="354">
        <f t="shared" si="255"/>
        <v>17096.7113856</v>
      </c>
      <c r="CG2753" s="198"/>
      <c r="CH2753">
        <f>(Transest!$J$14/HexExtSoy!$K$4)</f>
        <v>0.20257267294641951</v>
      </c>
      <c r="CI2753">
        <f>(HydroProcOil!$K$14/HexExtSoy!$K$4)</f>
        <v>0.10977777777777777</v>
      </c>
      <c r="CJ2753">
        <f>(StarchFerm!$K$24/StarchFerm!$K$4)</f>
        <v>0.33157302630665886</v>
      </c>
      <c r="CY2753" s="198"/>
      <c r="CZ2753">
        <f>BP2753*CH2753*1000*LCI!$E$93</f>
        <v>0</v>
      </c>
      <c r="DA2753">
        <f>BQ2753*CI2753*1000*(LCI!$E$99)</f>
        <v>0</v>
      </c>
      <c r="DB2753">
        <f>BR2753*CJ2753*1000*(LCI!$E$96)</f>
        <v>152774384.60170159</v>
      </c>
    </row>
    <row r="2754" spans="1:106" x14ac:dyDescent="0.25">
      <c r="A2754" s="197">
        <v>49005</v>
      </c>
      <c r="B2754" s="197" t="s">
        <v>2290</v>
      </c>
      <c r="C2754" s="197" t="s">
        <v>2292</v>
      </c>
      <c r="D2754" s="197">
        <v>-111.753142</v>
      </c>
      <c r="E2754" s="197">
        <v>41.726880000000001</v>
      </c>
      <c r="F2754">
        <v>0</v>
      </c>
      <c r="G2754">
        <f t="shared" si="256"/>
        <v>0</v>
      </c>
      <c r="H2754" s="198">
        <v>11.06</v>
      </c>
      <c r="Q2754" s="221">
        <f>(Q5839*10000)*TEA!$M$15*10^-6</f>
        <v>29.402845021889998</v>
      </c>
      <c r="R2754" s="221">
        <f>(R5839*10000)*TEA!$O$15*10^-6</f>
        <v>29.402845021889998</v>
      </c>
      <c r="AA2754">
        <f t="shared" si="258"/>
        <v>1</v>
      </c>
      <c r="AB2754" s="197">
        <v>49005</v>
      </c>
      <c r="AC2754" s="197">
        <v>0</v>
      </c>
      <c r="AD2754" s="197">
        <f t="shared" si="257"/>
        <v>0</v>
      </c>
      <c r="AE2754" s="197">
        <v>783</v>
      </c>
      <c r="AJ2754">
        <v>0</v>
      </c>
      <c r="AK2754">
        <v>0</v>
      </c>
      <c r="AU2754" s="198">
        <v>0.27272727299999999</v>
      </c>
      <c r="AV2754" s="6">
        <v>0</v>
      </c>
      <c r="AW2754" s="198">
        <v>0.38356000000000001</v>
      </c>
      <c r="BO2754" s="198"/>
      <c r="BP2754" s="354">
        <f t="shared" si="253"/>
        <v>0</v>
      </c>
      <c r="BQ2754" s="354">
        <f t="shared" si="254"/>
        <v>0</v>
      </c>
      <c r="BR2754" s="354">
        <f t="shared" si="255"/>
        <v>3321.6219287999998</v>
      </c>
      <c r="CG2754" s="198"/>
      <c r="CH2754">
        <f>(Transest!$J$14/HexExtSoy!$K$4)</f>
        <v>0.20257267294641951</v>
      </c>
      <c r="CI2754">
        <f>(HydroProcOil!$K$14/HexExtSoy!$K$4)</f>
        <v>0.10977777777777777</v>
      </c>
      <c r="CJ2754">
        <f>(StarchFerm!$K$24/StarchFerm!$K$4)</f>
        <v>0.33157302630665886</v>
      </c>
      <c r="CY2754" s="198"/>
      <c r="CZ2754">
        <f>BP2754*CH2754*1000*LCI!$E$93</f>
        <v>0</v>
      </c>
      <c r="DA2754">
        <f>BQ2754*CI2754*1000*(LCI!$E$99)</f>
        <v>0</v>
      </c>
      <c r="DB2754">
        <f>BR2754*CJ2754*1000*(LCI!$E$96)</f>
        <v>29681658.338068046</v>
      </c>
    </row>
    <row r="2755" spans="1:106" x14ac:dyDescent="0.25">
      <c r="A2755" s="197">
        <v>49007</v>
      </c>
      <c r="B2755" s="197" t="s">
        <v>2290</v>
      </c>
      <c r="C2755" s="197" t="s">
        <v>1640</v>
      </c>
      <c r="D2755" s="197">
        <v>-110.593289</v>
      </c>
      <c r="E2755" s="197">
        <v>39.650260000000003</v>
      </c>
      <c r="F2755">
        <v>0</v>
      </c>
      <c r="G2755">
        <f t="shared" si="256"/>
        <v>0</v>
      </c>
      <c r="H2755" s="198">
        <v>0</v>
      </c>
      <c r="Q2755" s="221">
        <f>(Q5840*10000)*TEA!$M$15*10^-6</f>
        <v>32.406948305100002</v>
      </c>
      <c r="R2755" s="221">
        <f>(R5840*10000)*TEA!$O$15*10^-6</f>
        <v>32.406948305100002</v>
      </c>
      <c r="AA2755">
        <f t="shared" si="258"/>
        <v>1</v>
      </c>
      <c r="AB2755" s="197">
        <v>49007</v>
      </c>
      <c r="AC2755" s="197">
        <v>0</v>
      </c>
      <c r="AD2755" s="197">
        <f t="shared" si="257"/>
        <v>0</v>
      </c>
      <c r="AE2755" s="197">
        <v>0</v>
      </c>
      <c r="AJ2755">
        <v>0</v>
      </c>
      <c r="AK2755">
        <v>0</v>
      </c>
      <c r="AU2755" s="198">
        <v>0.27272727299999999</v>
      </c>
      <c r="AV2755" s="6">
        <v>0</v>
      </c>
      <c r="AW2755" s="198">
        <v>0.38356000000000001</v>
      </c>
      <c r="BO2755" s="198"/>
      <c r="BP2755" s="354">
        <f t="shared" ref="BP2755:BP2818" si="259">F2755*AC2755*AU2755</f>
        <v>0</v>
      </c>
      <c r="BQ2755" s="354">
        <f t="shared" ref="BQ2755:BQ2818" si="260">G2755*AD2755*AV2755</f>
        <v>0</v>
      </c>
      <c r="BR2755" s="354">
        <f t="shared" ref="BR2755:BR2818" si="261">H2755*AE2755*AW2755</f>
        <v>0</v>
      </c>
      <c r="CG2755" s="198"/>
      <c r="CH2755">
        <f>(Transest!$J$14/HexExtSoy!$K$4)</f>
        <v>0.20257267294641951</v>
      </c>
      <c r="CI2755">
        <f>(HydroProcOil!$K$14/HexExtSoy!$K$4)</f>
        <v>0.10977777777777777</v>
      </c>
      <c r="CJ2755">
        <f>(StarchFerm!$K$24/StarchFerm!$K$4)</f>
        <v>0.33157302630665886</v>
      </c>
      <c r="CY2755" s="198"/>
      <c r="CZ2755">
        <f>BP2755*CH2755*1000*LCI!$E$93</f>
        <v>0</v>
      </c>
      <c r="DA2755">
        <f>BQ2755*CI2755*1000*(LCI!$E$99)</f>
        <v>0</v>
      </c>
      <c r="DB2755">
        <f>BR2755*CJ2755*1000*(LCI!$E$96)</f>
        <v>0</v>
      </c>
    </row>
    <row r="2756" spans="1:106" x14ac:dyDescent="0.25">
      <c r="A2756" s="197">
        <v>49009</v>
      </c>
      <c r="B2756" s="197" t="s">
        <v>2290</v>
      </c>
      <c r="C2756" s="197" t="s">
        <v>2293</v>
      </c>
      <c r="D2756" s="197">
        <v>-109.512456</v>
      </c>
      <c r="E2756" s="197">
        <v>40.880839999999999</v>
      </c>
      <c r="F2756">
        <v>0</v>
      </c>
      <c r="G2756">
        <f t="shared" ref="G2756:G2819" si="262">F2756</f>
        <v>0</v>
      </c>
      <c r="H2756" s="198">
        <v>0</v>
      </c>
      <c r="Q2756" s="221">
        <f>(Q5841*10000)*TEA!$M$15*10^-6</f>
        <v>30.046259612025001</v>
      </c>
      <c r="R2756" s="221">
        <f>(R5841*10000)*TEA!$O$15*10^-6</f>
        <v>30.046259612025001</v>
      </c>
      <c r="AA2756">
        <f t="shared" si="258"/>
        <v>1</v>
      </c>
      <c r="AB2756" s="197">
        <v>49009</v>
      </c>
      <c r="AC2756" s="197">
        <v>0</v>
      </c>
      <c r="AD2756" s="197">
        <f t="shared" si="257"/>
        <v>0</v>
      </c>
      <c r="AE2756" s="197">
        <v>0</v>
      </c>
      <c r="AJ2756">
        <v>0</v>
      </c>
      <c r="AK2756">
        <v>0</v>
      </c>
      <c r="AU2756" s="198">
        <v>0.27272727299999999</v>
      </c>
      <c r="AV2756" s="6">
        <v>0</v>
      </c>
      <c r="AW2756" s="198">
        <v>0.38356000000000001</v>
      </c>
      <c r="BO2756" s="198"/>
      <c r="BP2756" s="354">
        <f t="shared" si="259"/>
        <v>0</v>
      </c>
      <c r="BQ2756" s="354">
        <f t="shared" si="260"/>
        <v>0</v>
      </c>
      <c r="BR2756" s="354">
        <f t="shared" si="261"/>
        <v>0</v>
      </c>
      <c r="CG2756" s="198"/>
      <c r="CH2756">
        <f>(Transest!$J$14/HexExtSoy!$K$4)</f>
        <v>0.20257267294641951</v>
      </c>
      <c r="CI2756">
        <f>(HydroProcOil!$K$14/HexExtSoy!$K$4)</f>
        <v>0.10977777777777777</v>
      </c>
      <c r="CJ2756">
        <f>(StarchFerm!$K$24/StarchFerm!$K$4)</f>
        <v>0.33157302630665886</v>
      </c>
      <c r="CY2756" s="198"/>
      <c r="CZ2756">
        <f>BP2756*CH2756*1000*LCI!$E$93</f>
        <v>0</v>
      </c>
      <c r="DA2756">
        <f>BQ2756*CI2756*1000*(LCI!$E$99)</f>
        <v>0</v>
      </c>
      <c r="DB2756">
        <f>BR2756*CJ2756*1000*(LCI!$E$96)</f>
        <v>0</v>
      </c>
    </row>
    <row r="2757" spans="1:106" x14ac:dyDescent="0.25">
      <c r="A2757" s="197">
        <v>49011</v>
      </c>
      <c r="B2757" s="197" t="s">
        <v>2290</v>
      </c>
      <c r="C2757" s="197" t="s">
        <v>1169</v>
      </c>
      <c r="D2757" s="197">
        <v>-112.118028</v>
      </c>
      <c r="E2757" s="197">
        <v>40.99427</v>
      </c>
      <c r="F2757">
        <v>0</v>
      </c>
      <c r="G2757">
        <f t="shared" si="262"/>
        <v>0</v>
      </c>
      <c r="H2757" s="198">
        <v>0</v>
      </c>
      <c r="Q2757" s="221">
        <f>(Q5842*10000)*TEA!$M$15*10^-6</f>
        <v>29.538648731924997</v>
      </c>
      <c r="R2757" s="221">
        <f>(R5842*10000)*TEA!$O$15*10^-6</f>
        <v>29.538648731924997</v>
      </c>
      <c r="AA2757">
        <f t="shared" si="258"/>
        <v>1</v>
      </c>
      <c r="AB2757" s="197">
        <v>49011</v>
      </c>
      <c r="AC2757" s="197">
        <v>0</v>
      </c>
      <c r="AD2757" s="197">
        <f t="shared" ref="AD2757:AD2820" si="263">AC2757</f>
        <v>0</v>
      </c>
      <c r="AE2757" s="197">
        <v>0</v>
      </c>
      <c r="AJ2757">
        <v>0</v>
      </c>
      <c r="AK2757">
        <v>0</v>
      </c>
      <c r="AU2757" s="198">
        <v>0.27272727299999999</v>
      </c>
      <c r="AV2757" s="6">
        <v>0</v>
      </c>
      <c r="AW2757" s="198">
        <v>0.38356000000000001</v>
      </c>
      <c r="BO2757" s="198"/>
      <c r="BP2757" s="354">
        <f t="shared" si="259"/>
        <v>0</v>
      </c>
      <c r="BQ2757" s="354">
        <f t="shared" si="260"/>
        <v>0</v>
      </c>
      <c r="BR2757" s="354">
        <f t="shared" si="261"/>
        <v>0</v>
      </c>
      <c r="CG2757" s="198"/>
      <c r="CH2757">
        <f>(Transest!$J$14/HexExtSoy!$K$4)</f>
        <v>0.20257267294641951</v>
      </c>
      <c r="CI2757">
        <f>(HydroProcOil!$K$14/HexExtSoy!$K$4)</f>
        <v>0.10977777777777777</v>
      </c>
      <c r="CJ2757">
        <f>(StarchFerm!$K$24/StarchFerm!$K$4)</f>
        <v>0.33157302630665886</v>
      </c>
      <c r="CY2757" s="198"/>
      <c r="CZ2757">
        <f>BP2757*CH2757*1000*LCI!$E$93</f>
        <v>0</v>
      </c>
      <c r="DA2757">
        <f>BQ2757*CI2757*1000*(LCI!$E$99)</f>
        <v>0</v>
      </c>
      <c r="DB2757">
        <f>BR2757*CJ2757*1000*(LCI!$E$96)</f>
        <v>0</v>
      </c>
    </row>
    <row r="2758" spans="1:106" x14ac:dyDescent="0.25">
      <c r="A2758" s="197">
        <v>49013</v>
      </c>
      <c r="B2758" s="197" t="s">
        <v>2290</v>
      </c>
      <c r="C2758" s="197" t="s">
        <v>2294</v>
      </c>
      <c r="D2758" s="197">
        <v>-110.435152</v>
      </c>
      <c r="E2758" s="197">
        <v>40.301380000000002</v>
      </c>
      <c r="F2758">
        <v>0</v>
      </c>
      <c r="G2758">
        <f t="shared" si="262"/>
        <v>0</v>
      </c>
      <c r="H2758" s="198">
        <v>10.38</v>
      </c>
      <c r="Q2758" s="221">
        <f>(Q5843*10000)*TEA!$M$15*10^-6</f>
        <v>30.800765133134998</v>
      </c>
      <c r="R2758" s="221">
        <f>(R5843*10000)*TEA!$O$15*10^-6</f>
        <v>30.800765133134998</v>
      </c>
      <c r="AA2758">
        <f t="shared" si="258"/>
        <v>1</v>
      </c>
      <c r="AB2758" s="197">
        <v>49013</v>
      </c>
      <c r="AC2758" s="197">
        <v>0</v>
      </c>
      <c r="AD2758" s="197">
        <f t="shared" si="263"/>
        <v>0</v>
      </c>
      <c r="AE2758" s="197">
        <v>862</v>
      </c>
      <c r="AJ2758">
        <v>0</v>
      </c>
      <c r="AK2758">
        <v>0</v>
      </c>
      <c r="AU2758" s="198">
        <v>0.27272727299999999</v>
      </c>
      <c r="AV2758" s="6">
        <v>0</v>
      </c>
      <c r="AW2758" s="198">
        <v>0.38356000000000001</v>
      </c>
      <c r="BO2758" s="198"/>
      <c r="BP2758" s="354">
        <f t="shared" si="259"/>
        <v>0</v>
      </c>
      <c r="BQ2758" s="354">
        <f t="shared" si="260"/>
        <v>0</v>
      </c>
      <c r="BR2758" s="354">
        <f t="shared" si="261"/>
        <v>3431.9261136000005</v>
      </c>
      <c r="CG2758" s="198"/>
      <c r="CH2758">
        <f>(Transest!$J$14/HexExtSoy!$K$4)</f>
        <v>0.20257267294641951</v>
      </c>
      <c r="CI2758">
        <f>(HydroProcOil!$K$14/HexExtSoy!$K$4)</f>
        <v>0.10977777777777777</v>
      </c>
      <c r="CJ2758">
        <f>(StarchFerm!$K$24/StarchFerm!$K$4)</f>
        <v>0.33157302630665886</v>
      </c>
      <c r="CY2758" s="198"/>
      <c r="CZ2758">
        <f>BP2758*CH2758*1000*LCI!$E$93</f>
        <v>0</v>
      </c>
      <c r="DA2758">
        <f>BQ2758*CI2758*1000*(LCI!$E$99)</f>
        <v>0</v>
      </c>
      <c r="DB2758">
        <f>BR2758*CJ2758*1000*(LCI!$E$96)</f>
        <v>30667324.737397105</v>
      </c>
    </row>
    <row r="2759" spans="1:106" x14ac:dyDescent="0.25">
      <c r="A2759" s="197">
        <v>49015</v>
      </c>
      <c r="B2759" s="197" t="s">
        <v>2290</v>
      </c>
      <c r="C2759" s="197" t="s">
        <v>2295</v>
      </c>
      <c r="D2759" s="197">
        <v>-110.69973400000001</v>
      </c>
      <c r="E2759" s="197">
        <v>38.995539999999998</v>
      </c>
      <c r="F2759">
        <v>0</v>
      </c>
      <c r="G2759">
        <f t="shared" si="262"/>
        <v>0</v>
      </c>
      <c r="H2759" s="198">
        <v>0</v>
      </c>
      <c r="Q2759" s="221">
        <f>(Q5844*10000)*TEA!$M$15*10^-6</f>
        <v>34.597935130050004</v>
      </c>
      <c r="R2759" s="221">
        <f>(R5844*10000)*TEA!$O$15*10^-6</f>
        <v>34.597935130050004</v>
      </c>
      <c r="AA2759">
        <f t="shared" si="258"/>
        <v>1</v>
      </c>
      <c r="AB2759" s="197">
        <v>49015</v>
      </c>
      <c r="AC2759" s="197">
        <v>0</v>
      </c>
      <c r="AD2759" s="197">
        <f t="shared" si="263"/>
        <v>0</v>
      </c>
      <c r="AE2759" s="197">
        <v>0</v>
      </c>
      <c r="AJ2759">
        <v>0</v>
      </c>
      <c r="AK2759">
        <v>0</v>
      </c>
      <c r="AU2759" s="198">
        <v>0.27272727299999999</v>
      </c>
      <c r="AV2759" s="6">
        <v>0</v>
      </c>
      <c r="AW2759" s="198">
        <v>0.38356000000000001</v>
      </c>
      <c r="BO2759" s="198"/>
      <c r="BP2759" s="354">
        <f t="shared" si="259"/>
        <v>0</v>
      </c>
      <c r="BQ2759" s="354">
        <f t="shared" si="260"/>
        <v>0</v>
      </c>
      <c r="BR2759" s="354">
        <f t="shared" si="261"/>
        <v>0</v>
      </c>
      <c r="CG2759" s="198"/>
      <c r="CH2759">
        <f>(Transest!$J$14/HexExtSoy!$K$4)</f>
        <v>0.20257267294641951</v>
      </c>
      <c r="CI2759">
        <f>(HydroProcOil!$K$14/HexExtSoy!$K$4)</f>
        <v>0.10977777777777777</v>
      </c>
      <c r="CJ2759">
        <f>(StarchFerm!$K$24/StarchFerm!$K$4)</f>
        <v>0.33157302630665886</v>
      </c>
      <c r="CY2759" s="198"/>
      <c r="CZ2759">
        <f>BP2759*CH2759*1000*LCI!$E$93</f>
        <v>0</v>
      </c>
      <c r="DA2759">
        <f>BQ2759*CI2759*1000*(LCI!$E$99)</f>
        <v>0</v>
      </c>
      <c r="DB2759">
        <f>BR2759*CJ2759*1000*(LCI!$E$96)</f>
        <v>0</v>
      </c>
    </row>
    <row r="2760" spans="1:106" x14ac:dyDescent="0.25">
      <c r="A2760" s="197">
        <v>49017</v>
      </c>
      <c r="B2760" s="197" t="s">
        <v>2290</v>
      </c>
      <c r="C2760" s="197" t="s">
        <v>814</v>
      </c>
      <c r="D2760" s="197">
        <v>-111.43268</v>
      </c>
      <c r="E2760" s="197">
        <v>37.856760000000001</v>
      </c>
      <c r="F2760">
        <v>0</v>
      </c>
      <c r="G2760">
        <f t="shared" si="262"/>
        <v>0</v>
      </c>
      <c r="H2760" s="198">
        <v>0</v>
      </c>
      <c r="Q2760" s="221">
        <f>(Q5845*10000)*TEA!$M$15*10^-6</f>
        <v>39.139321091849993</v>
      </c>
      <c r="R2760" s="221">
        <f>(R5845*10000)*TEA!$O$15*10^-6</f>
        <v>39.139321091849993</v>
      </c>
      <c r="AA2760">
        <f t="shared" si="258"/>
        <v>1</v>
      </c>
      <c r="AB2760" s="197">
        <v>49017</v>
      </c>
      <c r="AC2760" s="197">
        <v>0</v>
      </c>
      <c r="AD2760" s="197">
        <f t="shared" si="263"/>
        <v>0</v>
      </c>
      <c r="AE2760" s="197">
        <v>0</v>
      </c>
      <c r="AJ2760">
        <v>0</v>
      </c>
      <c r="AK2760">
        <v>0</v>
      </c>
      <c r="AU2760" s="198">
        <v>0.27272727299999999</v>
      </c>
      <c r="AV2760" s="6">
        <v>0</v>
      </c>
      <c r="AW2760" s="198">
        <v>0.38356000000000001</v>
      </c>
      <c r="BO2760" s="198"/>
      <c r="BP2760" s="354">
        <f t="shared" si="259"/>
        <v>0</v>
      </c>
      <c r="BQ2760" s="354">
        <f t="shared" si="260"/>
        <v>0</v>
      </c>
      <c r="BR2760" s="354">
        <f t="shared" si="261"/>
        <v>0</v>
      </c>
      <c r="CG2760" s="198"/>
      <c r="CH2760">
        <f>(Transest!$J$14/HexExtSoy!$K$4)</f>
        <v>0.20257267294641951</v>
      </c>
      <c r="CI2760">
        <f>(HydroProcOil!$K$14/HexExtSoy!$K$4)</f>
        <v>0.10977777777777777</v>
      </c>
      <c r="CJ2760">
        <f>(StarchFerm!$K$24/StarchFerm!$K$4)</f>
        <v>0.33157302630665886</v>
      </c>
      <c r="CY2760" s="198"/>
      <c r="CZ2760">
        <f>BP2760*CH2760*1000*LCI!$E$93</f>
        <v>0</v>
      </c>
      <c r="DA2760">
        <f>BQ2760*CI2760*1000*(LCI!$E$99)</f>
        <v>0</v>
      </c>
      <c r="DB2760">
        <f>BR2760*CJ2760*1000*(LCI!$E$96)</f>
        <v>0</v>
      </c>
    </row>
    <row r="2761" spans="1:106" x14ac:dyDescent="0.25">
      <c r="A2761" s="197">
        <v>49019</v>
      </c>
      <c r="B2761" s="197" t="s">
        <v>2290</v>
      </c>
      <c r="C2761" s="197" t="s">
        <v>816</v>
      </c>
      <c r="D2761" s="197">
        <v>-109.573543</v>
      </c>
      <c r="E2761" s="197">
        <v>38.987670000000001</v>
      </c>
      <c r="F2761">
        <v>0</v>
      </c>
      <c r="G2761">
        <f t="shared" si="262"/>
        <v>0</v>
      </c>
      <c r="H2761" s="198">
        <v>0</v>
      </c>
      <c r="Q2761" s="221">
        <f>(Q5846*10000)*TEA!$M$15*10^-6</f>
        <v>34.581963262949991</v>
      </c>
      <c r="R2761" s="221">
        <f>(R5846*10000)*TEA!$O$15*10^-6</f>
        <v>34.581963262949991</v>
      </c>
      <c r="AA2761">
        <f t="shared" si="258"/>
        <v>1</v>
      </c>
      <c r="AB2761" s="197">
        <v>49019</v>
      </c>
      <c r="AC2761" s="197">
        <v>0</v>
      </c>
      <c r="AD2761" s="197">
        <f t="shared" si="263"/>
        <v>0</v>
      </c>
      <c r="AE2761" s="197">
        <v>0</v>
      </c>
      <c r="AJ2761">
        <v>0</v>
      </c>
      <c r="AK2761">
        <v>0</v>
      </c>
      <c r="AU2761" s="198">
        <v>0.27272727299999999</v>
      </c>
      <c r="AV2761" s="6">
        <v>0</v>
      </c>
      <c r="AW2761" s="198">
        <v>0.38356000000000001</v>
      </c>
      <c r="BO2761" s="198"/>
      <c r="BP2761" s="354">
        <f t="shared" si="259"/>
        <v>0</v>
      </c>
      <c r="BQ2761" s="354">
        <f t="shared" si="260"/>
        <v>0</v>
      </c>
      <c r="BR2761" s="354">
        <f t="shared" si="261"/>
        <v>0</v>
      </c>
      <c r="CG2761" s="198"/>
      <c r="CH2761">
        <f>(Transest!$J$14/HexExtSoy!$K$4)</f>
        <v>0.20257267294641951</v>
      </c>
      <c r="CI2761">
        <f>(HydroProcOil!$K$14/HexExtSoy!$K$4)</f>
        <v>0.10977777777777777</v>
      </c>
      <c r="CJ2761">
        <f>(StarchFerm!$K$24/StarchFerm!$K$4)</f>
        <v>0.33157302630665886</v>
      </c>
      <c r="CY2761" s="198"/>
      <c r="CZ2761">
        <f>BP2761*CH2761*1000*LCI!$E$93</f>
        <v>0</v>
      </c>
      <c r="DA2761">
        <f>BQ2761*CI2761*1000*(LCI!$E$99)</f>
        <v>0</v>
      </c>
      <c r="DB2761">
        <f>BR2761*CJ2761*1000*(LCI!$E$96)</f>
        <v>0</v>
      </c>
    </row>
    <row r="2762" spans="1:106" x14ac:dyDescent="0.25">
      <c r="A2762" s="197">
        <v>49021</v>
      </c>
      <c r="B2762" s="197" t="s">
        <v>2290</v>
      </c>
      <c r="C2762" s="197" t="s">
        <v>1459</v>
      </c>
      <c r="D2762" s="197">
        <v>-113.290085</v>
      </c>
      <c r="E2762" s="197">
        <v>37.863939999999999</v>
      </c>
      <c r="F2762">
        <v>0</v>
      </c>
      <c r="G2762">
        <f t="shared" si="262"/>
        <v>0</v>
      </c>
      <c r="H2762" s="198">
        <v>10.34</v>
      </c>
      <c r="Q2762" s="221">
        <f>(Q5847*10000)*TEA!$M$15*10^-6</f>
        <v>39.384177830550001</v>
      </c>
      <c r="R2762" s="221">
        <f>(R5847*10000)*TEA!$O$15*10^-6</f>
        <v>39.384177830550001</v>
      </c>
      <c r="AA2762">
        <f t="shared" si="258"/>
        <v>1</v>
      </c>
      <c r="AB2762" s="197">
        <v>49021</v>
      </c>
      <c r="AC2762" s="197">
        <v>0</v>
      </c>
      <c r="AD2762" s="197">
        <f t="shared" si="263"/>
        <v>0</v>
      </c>
      <c r="AE2762" s="197">
        <v>609</v>
      </c>
      <c r="AJ2762">
        <v>0</v>
      </c>
      <c r="AK2762">
        <v>0</v>
      </c>
      <c r="AU2762" s="198">
        <v>0.27272727299999999</v>
      </c>
      <c r="AV2762" s="6">
        <v>0</v>
      </c>
      <c r="AW2762" s="198">
        <v>0.38356000000000001</v>
      </c>
      <c r="BO2762" s="198"/>
      <c r="BP2762" s="354">
        <f t="shared" si="259"/>
        <v>0</v>
      </c>
      <c r="BQ2762" s="354">
        <f t="shared" si="260"/>
        <v>0</v>
      </c>
      <c r="BR2762" s="354">
        <f t="shared" si="261"/>
        <v>2415.3003335999997</v>
      </c>
      <c r="CG2762" s="198"/>
      <c r="CH2762">
        <f>(Transest!$J$14/HexExtSoy!$K$4)</f>
        <v>0.20257267294641951</v>
      </c>
      <c r="CI2762">
        <f>(HydroProcOil!$K$14/HexExtSoy!$K$4)</f>
        <v>0.10977777777777777</v>
      </c>
      <c r="CJ2762">
        <f>(StarchFerm!$K$24/StarchFerm!$K$4)</f>
        <v>0.33157302630665886</v>
      </c>
      <c r="CY2762" s="198"/>
      <c r="CZ2762">
        <f>BP2762*CH2762*1000*LCI!$E$93</f>
        <v>0</v>
      </c>
      <c r="DA2762">
        <f>BQ2762*CI2762*1000*(LCI!$E$99)</f>
        <v>0</v>
      </c>
      <c r="DB2762">
        <f>BR2762*CJ2762*1000*(LCI!$E$96)</f>
        <v>21582865.486330774</v>
      </c>
    </row>
    <row r="2763" spans="1:106" x14ac:dyDescent="0.25">
      <c r="A2763" s="197">
        <v>49023</v>
      </c>
      <c r="B2763" s="197" t="s">
        <v>2290</v>
      </c>
      <c r="C2763" s="197" t="s">
        <v>2296</v>
      </c>
      <c r="D2763" s="197">
        <v>-112.785314</v>
      </c>
      <c r="E2763" s="197">
        <v>39.702129999999997</v>
      </c>
      <c r="F2763">
        <v>0</v>
      </c>
      <c r="G2763">
        <f t="shared" si="262"/>
        <v>0</v>
      </c>
      <c r="H2763" s="198">
        <v>9.89</v>
      </c>
      <c r="Q2763" s="221">
        <f>(Q5848*10000)*TEA!$M$15*10^-6</f>
        <v>33.114108514049995</v>
      </c>
      <c r="R2763" s="221">
        <f>(R5848*10000)*TEA!$O$15*10^-6</f>
        <v>33.114108514049995</v>
      </c>
      <c r="AA2763">
        <f t="shared" si="258"/>
        <v>1</v>
      </c>
      <c r="AB2763" s="197">
        <v>49023</v>
      </c>
      <c r="AC2763" s="197">
        <v>0</v>
      </c>
      <c r="AD2763" s="197">
        <f t="shared" si="263"/>
        <v>0</v>
      </c>
      <c r="AE2763" s="197">
        <v>297</v>
      </c>
      <c r="AJ2763">
        <v>0</v>
      </c>
      <c r="AK2763">
        <v>0</v>
      </c>
      <c r="AU2763" s="198">
        <v>0.27272727299999999</v>
      </c>
      <c r="AV2763" s="6">
        <v>0</v>
      </c>
      <c r="AW2763" s="198">
        <v>0.38356000000000001</v>
      </c>
      <c r="BO2763" s="198"/>
      <c r="BP2763" s="354">
        <f t="shared" si="259"/>
        <v>0</v>
      </c>
      <c r="BQ2763" s="354">
        <f t="shared" si="260"/>
        <v>0</v>
      </c>
      <c r="BR2763" s="354">
        <f t="shared" si="261"/>
        <v>1126.6422948000002</v>
      </c>
      <c r="CG2763" s="198"/>
      <c r="CH2763">
        <f>(Transest!$J$14/HexExtSoy!$K$4)</f>
        <v>0.20257267294641951</v>
      </c>
      <c r="CI2763">
        <f>(HydroProcOil!$K$14/HexExtSoy!$K$4)</f>
        <v>0.10977777777777777</v>
      </c>
      <c r="CJ2763">
        <f>(StarchFerm!$K$24/StarchFerm!$K$4)</f>
        <v>0.33157302630665886</v>
      </c>
      <c r="CY2763" s="198"/>
      <c r="CZ2763">
        <f>BP2763*CH2763*1000*LCI!$E$93</f>
        <v>0</v>
      </c>
      <c r="DA2763">
        <f>BQ2763*CI2763*1000*(LCI!$E$99)</f>
        <v>0</v>
      </c>
      <c r="DB2763">
        <f>BR2763*CJ2763*1000*(LCI!$E$96)</f>
        <v>10067555.062039107</v>
      </c>
    </row>
    <row r="2764" spans="1:106" x14ac:dyDescent="0.25">
      <c r="A2764" s="197">
        <v>49025</v>
      </c>
      <c r="B2764" s="197" t="s">
        <v>2290</v>
      </c>
      <c r="C2764" s="197" t="s">
        <v>1083</v>
      </c>
      <c r="D2764" s="197">
        <v>-111.887112</v>
      </c>
      <c r="E2764" s="197">
        <v>37.283079999999998</v>
      </c>
      <c r="F2764">
        <v>0</v>
      </c>
      <c r="G2764">
        <f t="shared" si="262"/>
        <v>0</v>
      </c>
      <c r="H2764" s="198">
        <v>0</v>
      </c>
      <c r="Q2764" s="221">
        <f>(Q5849*10000)*TEA!$M$15*10^-6</f>
        <v>41.437399606649997</v>
      </c>
      <c r="R2764" s="221">
        <f>(R5849*10000)*TEA!$O$15*10^-6</f>
        <v>41.437399606649997</v>
      </c>
      <c r="AA2764">
        <f t="shared" si="258"/>
        <v>1</v>
      </c>
      <c r="AB2764" s="197">
        <v>49025</v>
      </c>
      <c r="AC2764" s="197">
        <v>0</v>
      </c>
      <c r="AD2764" s="197">
        <f t="shared" si="263"/>
        <v>0</v>
      </c>
      <c r="AE2764" s="197">
        <v>0</v>
      </c>
      <c r="AJ2764">
        <v>0</v>
      </c>
      <c r="AK2764">
        <v>0</v>
      </c>
      <c r="AU2764" s="198">
        <v>0.27272727299999999</v>
      </c>
      <c r="AV2764" s="6">
        <v>0</v>
      </c>
      <c r="AW2764" s="198">
        <v>0.38356000000000001</v>
      </c>
      <c r="BO2764" s="198"/>
      <c r="BP2764" s="354">
        <f t="shared" si="259"/>
        <v>0</v>
      </c>
      <c r="BQ2764" s="354">
        <f t="shared" si="260"/>
        <v>0</v>
      </c>
      <c r="BR2764" s="354">
        <f t="shared" si="261"/>
        <v>0</v>
      </c>
      <c r="CG2764" s="198"/>
      <c r="CH2764">
        <f>(Transest!$J$14/HexExtSoy!$K$4)</f>
        <v>0.20257267294641951</v>
      </c>
      <c r="CI2764">
        <f>(HydroProcOil!$K$14/HexExtSoy!$K$4)</f>
        <v>0.10977777777777777</v>
      </c>
      <c r="CJ2764">
        <f>(StarchFerm!$K$24/StarchFerm!$K$4)</f>
        <v>0.33157302630665886</v>
      </c>
      <c r="CY2764" s="198"/>
      <c r="CZ2764">
        <f>BP2764*CH2764*1000*LCI!$E$93</f>
        <v>0</v>
      </c>
      <c r="DA2764">
        <f>BQ2764*CI2764*1000*(LCI!$E$99)</f>
        <v>0</v>
      </c>
      <c r="DB2764">
        <f>BR2764*CJ2764*1000*(LCI!$E$96)</f>
        <v>0</v>
      </c>
    </row>
    <row r="2765" spans="1:106" x14ac:dyDescent="0.25">
      <c r="A2765" s="197">
        <v>49027</v>
      </c>
      <c r="B2765" s="197" t="s">
        <v>2290</v>
      </c>
      <c r="C2765" s="197" t="s">
        <v>2297</v>
      </c>
      <c r="D2765" s="197">
        <v>-113.099401</v>
      </c>
      <c r="E2765" s="197">
        <v>39.076140000000002</v>
      </c>
      <c r="F2765">
        <v>0</v>
      </c>
      <c r="G2765">
        <f t="shared" si="262"/>
        <v>0</v>
      </c>
      <c r="H2765" s="198">
        <v>12.06</v>
      </c>
      <c r="Q2765" s="221">
        <f>(Q5850*10000)*TEA!$M$15*10^-6</f>
        <v>35.981474375249995</v>
      </c>
      <c r="R2765" s="221">
        <f>(R5850*10000)*TEA!$O$15*10^-6</f>
        <v>35.981474375249995</v>
      </c>
      <c r="AA2765">
        <f t="shared" si="258"/>
        <v>1</v>
      </c>
      <c r="AB2765" s="197">
        <v>49027</v>
      </c>
      <c r="AC2765" s="197">
        <v>0</v>
      </c>
      <c r="AD2765" s="197">
        <f t="shared" si="263"/>
        <v>0</v>
      </c>
      <c r="AE2765" s="197">
        <v>2439</v>
      </c>
      <c r="AJ2765">
        <v>0</v>
      </c>
      <c r="AK2765">
        <v>0</v>
      </c>
      <c r="AU2765" s="198">
        <v>0.27272727299999999</v>
      </c>
      <c r="AV2765" s="6">
        <v>0</v>
      </c>
      <c r="AW2765" s="198">
        <v>0.38356000000000001</v>
      </c>
      <c r="BO2765" s="198"/>
      <c r="BP2765" s="354">
        <f t="shared" si="259"/>
        <v>0</v>
      </c>
      <c r="BQ2765" s="354">
        <f t="shared" si="260"/>
        <v>0</v>
      </c>
      <c r="BR2765" s="354">
        <f t="shared" si="261"/>
        <v>11282.164250400001</v>
      </c>
      <c r="CG2765" s="198"/>
      <c r="CH2765">
        <f>(Transest!$J$14/HexExtSoy!$K$4)</f>
        <v>0.20257267294641951</v>
      </c>
      <c r="CI2765">
        <f>(HydroProcOil!$K$14/HexExtSoy!$K$4)</f>
        <v>0.10977777777777777</v>
      </c>
      <c r="CJ2765">
        <f>(StarchFerm!$K$24/StarchFerm!$K$4)</f>
        <v>0.33157302630665886</v>
      </c>
      <c r="CY2765" s="198"/>
      <c r="CZ2765">
        <f>BP2765*CH2765*1000*LCI!$E$93</f>
        <v>0</v>
      </c>
      <c r="DA2765">
        <f>BQ2765*CI2765*1000*(LCI!$E$99)</f>
        <v>0</v>
      </c>
      <c r="DB2765">
        <f>BR2765*CJ2765*1000*(LCI!$E$96)</f>
        <v>100816213.2152463</v>
      </c>
    </row>
    <row r="2766" spans="1:106" x14ac:dyDescent="0.25">
      <c r="A2766" s="197">
        <v>49029</v>
      </c>
      <c r="B2766" s="197" t="s">
        <v>2290</v>
      </c>
      <c r="C2766" s="197" t="s">
        <v>643</v>
      </c>
      <c r="D2766" s="197">
        <v>-111.587566</v>
      </c>
      <c r="E2766" s="197">
        <v>41.088880000000003</v>
      </c>
      <c r="F2766">
        <v>0</v>
      </c>
      <c r="G2766">
        <f t="shared" si="262"/>
        <v>0</v>
      </c>
      <c r="H2766" s="198">
        <v>0</v>
      </c>
      <c r="Q2766" s="221">
        <f>(Q5851*10000)*TEA!$M$15*10^-6</f>
        <v>29.194866925065003</v>
      </c>
      <c r="R2766" s="221">
        <f>(R5851*10000)*TEA!$O$15*10^-6</f>
        <v>29.194866925065003</v>
      </c>
      <c r="AA2766">
        <f t="shared" si="258"/>
        <v>1</v>
      </c>
      <c r="AB2766" s="197">
        <v>49029</v>
      </c>
      <c r="AC2766" s="197">
        <v>0</v>
      </c>
      <c r="AD2766" s="197">
        <f t="shared" si="263"/>
        <v>0</v>
      </c>
      <c r="AE2766" s="197">
        <v>0</v>
      </c>
      <c r="AJ2766">
        <v>0</v>
      </c>
      <c r="AK2766">
        <v>0</v>
      </c>
      <c r="AU2766" s="198">
        <v>0.27272727299999999</v>
      </c>
      <c r="AV2766" s="6">
        <v>0</v>
      </c>
      <c r="AW2766" s="198">
        <v>0.38356000000000001</v>
      </c>
      <c r="BO2766" s="198"/>
      <c r="BP2766" s="354">
        <f t="shared" si="259"/>
        <v>0</v>
      </c>
      <c r="BQ2766" s="354">
        <f t="shared" si="260"/>
        <v>0</v>
      </c>
      <c r="BR2766" s="354">
        <f t="shared" si="261"/>
        <v>0</v>
      </c>
      <c r="CG2766" s="198"/>
      <c r="CH2766">
        <f>(Transest!$J$14/HexExtSoy!$K$4)</f>
        <v>0.20257267294641951</v>
      </c>
      <c r="CI2766">
        <f>(HydroProcOil!$K$14/HexExtSoy!$K$4)</f>
        <v>0.10977777777777777</v>
      </c>
      <c r="CJ2766">
        <f>(StarchFerm!$K$24/StarchFerm!$K$4)</f>
        <v>0.33157302630665886</v>
      </c>
      <c r="CY2766" s="198"/>
      <c r="CZ2766">
        <f>BP2766*CH2766*1000*LCI!$E$93</f>
        <v>0</v>
      </c>
      <c r="DA2766">
        <f>BQ2766*CI2766*1000*(LCI!$E$99)</f>
        <v>0</v>
      </c>
      <c r="DB2766">
        <f>BR2766*CJ2766*1000*(LCI!$E$96)</f>
        <v>0</v>
      </c>
    </row>
    <row r="2767" spans="1:106" x14ac:dyDescent="0.25">
      <c r="A2767" s="197">
        <v>49031</v>
      </c>
      <c r="B2767" s="197" t="s">
        <v>2290</v>
      </c>
      <c r="C2767" s="197" t="s">
        <v>2298</v>
      </c>
      <c r="D2767" s="197">
        <v>-112.122506</v>
      </c>
      <c r="E2767" s="197">
        <v>38.339880000000001</v>
      </c>
      <c r="F2767">
        <v>0</v>
      </c>
      <c r="G2767">
        <f t="shared" si="262"/>
        <v>0</v>
      </c>
      <c r="H2767" s="198">
        <v>0</v>
      </c>
      <c r="Q2767" s="221">
        <f>(Q5852*10000)*TEA!$M$15*10^-6</f>
        <v>37.576624549499996</v>
      </c>
      <c r="R2767" s="221">
        <f>(R5852*10000)*TEA!$O$15*10^-6</f>
        <v>37.576624549499996</v>
      </c>
      <c r="AA2767">
        <f t="shared" si="258"/>
        <v>1</v>
      </c>
      <c r="AB2767" s="197">
        <v>49031</v>
      </c>
      <c r="AC2767" s="197">
        <v>0</v>
      </c>
      <c r="AD2767" s="197">
        <f t="shared" si="263"/>
        <v>0</v>
      </c>
      <c r="AE2767" s="197">
        <v>0</v>
      </c>
      <c r="AJ2767">
        <v>0</v>
      </c>
      <c r="AK2767">
        <v>0</v>
      </c>
      <c r="AU2767" s="198">
        <v>0.27272727299999999</v>
      </c>
      <c r="AV2767" s="6">
        <v>0</v>
      </c>
      <c r="AW2767" s="198">
        <v>0.38356000000000001</v>
      </c>
      <c r="BO2767" s="198"/>
      <c r="BP2767" s="354">
        <f t="shared" si="259"/>
        <v>0</v>
      </c>
      <c r="BQ2767" s="354">
        <f t="shared" si="260"/>
        <v>0</v>
      </c>
      <c r="BR2767" s="354">
        <f t="shared" si="261"/>
        <v>0</v>
      </c>
      <c r="CG2767" s="198"/>
      <c r="CH2767">
        <f>(Transest!$J$14/HexExtSoy!$K$4)</f>
        <v>0.20257267294641951</v>
      </c>
      <c r="CI2767">
        <f>(HydroProcOil!$K$14/HexExtSoy!$K$4)</f>
        <v>0.10977777777777777</v>
      </c>
      <c r="CJ2767">
        <f>(StarchFerm!$K$24/StarchFerm!$K$4)</f>
        <v>0.33157302630665886</v>
      </c>
      <c r="CY2767" s="198"/>
      <c r="CZ2767">
        <f>BP2767*CH2767*1000*LCI!$E$93</f>
        <v>0</v>
      </c>
      <c r="DA2767">
        <f>BQ2767*CI2767*1000*(LCI!$E$99)</f>
        <v>0</v>
      </c>
      <c r="DB2767">
        <f>BR2767*CJ2767*1000*(LCI!$E$96)</f>
        <v>0</v>
      </c>
    </row>
    <row r="2768" spans="1:106" x14ac:dyDescent="0.25">
      <c r="A2768" s="197">
        <v>49033</v>
      </c>
      <c r="B2768" s="197" t="s">
        <v>2290</v>
      </c>
      <c r="C2768" s="197" t="s">
        <v>2299</v>
      </c>
      <c r="D2768" s="197">
        <v>-111.25327299999999</v>
      </c>
      <c r="E2768" s="197">
        <v>41.633139999999997</v>
      </c>
      <c r="F2768">
        <v>0</v>
      </c>
      <c r="G2768">
        <f t="shared" si="262"/>
        <v>0</v>
      </c>
      <c r="H2768" s="198">
        <v>0</v>
      </c>
      <c r="Q2768" s="221">
        <f>(Q5853*10000)*TEA!$M$15*10^-6</f>
        <v>29.11453962489</v>
      </c>
      <c r="R2768" s="221">
        <f>(R5853*10000)*TEA!$O$15*10^-6</f>
        <v>29.11453962489</v>
      </c>
      <c r="AA2768">
        <f t="shared" si="258"/>
        <v>1</v>
      </c>
      <c r="AB2768" s="197">
        <v>49033</v>
      </c>
      <c r="AC2768" s="197">
        <v>0</v>
      </c>
      <c r="AD2768" s="197">
        <f t="shared" si="263"/>
        <v>0</v>
      </c>
      <c r="AE2768" s="197">
        <v>0</v>
      </c>
      <c r="AJ2768">
        <v>0</v>
      </c>
      <c r="AK2768">
        <v>0</v>
      </c>
      <c r="AU2768" s="198">
        <v>0.27272727299999999</v>
      </c>
      <c r="AV2768" s="6">
        <v>0</v>
      </c>
      <c r="AW2768" s="198">
        <v>0.38356000000000001</v>
      </c>
      <c r="BO2768" s="198"/>
      <c r="BP2768" s="354">
        <f t="shared" si="259"/>
        <v>0</v>
      </c>
      <c r="BQ2768" s="354">
        <f t="shared" si="260"/>
        <v>0</v>
      </c>
      <c r="BR2768" s="354">
        <f t="shared" si="261"/>
        <v>0</v>
      </c>
      <c r="CG2768" s="198"/>
      <c r="CH2768">
        <f>(Transest!$J$14/HexExtSoy!$K$4)</f>
        <v>0.20257267294641951</v>
      </c>
      <c r="CI2768">
        <f>(HydroProcOil!$K$14/HexExtSoy!$K$4)</f>
        <v>0.10977777777777777</v>
      </c>
      <c r="CJ2768">
        <f>(StarchFerm!$K$24/StarchFerm!$K$4)</f>
        <v>0.33157302630665886</v>
      </c>
      <c r="CY2768" s="198"/>
      <c r="CZ2768">
        <f>BP2768*CH2768*1000*LCI!$E$93</f>
        <v>0</v>
      </c>
      <c r="DA2768">
        <f>BQ2768*CI2768*1000*(LCI!$E$99)</f>
        <v>0</v>
      </c>
      <c r="DB2768">
        <f>BR2768*CJ2768*1000*(LCI!$E$96)</f>
        <v>0</v>
      </c>
    </row>
    <row r="2769" spans="1:106" x14ac:dyDescent="0.25">
      <c r="A2769" s="197">
        <v>49035</v>
      </c>
      <c r="B2769" s="197" t="s">
        <v>2290</v>
      </c>
      <c r="C2769" s="197" t="s">
        <v>2300</v>
      </c>
      <c r="D2769" s="197">
        <v>-111.927198</v>
      </c>
      <c r="E2769" s="197">
        <v>40.677410000000002</v>
      </c>
      <c r="F2769">
        <v>0</v>
      </c>
      <c r="G2769">
        <f t="shared" si="262"/>
        <v>0</v>
      </c>
      <c r="H2769" s="198">
        <v>0</v>
      </c>
      <c r="Q2769" s="221">
        <f>(Q5854*10000)*TEA!$M$15*10^-6</f>
        <v>29.547654286769998</v>
      </c>
      <c r="R2769" s="221">
        <f>(R5854*10000)*TEA!$O$15*10^-6</f>
        <v>29.547654286769998</v>
      </c>
      <c r="AA2769">
        <f t="shared" si="258"/>
        <v>1</v>
      </c>
      <c r="AB2769" s="197">
        <v>49035</v>
      </c>
      <c r="AC2769" s="197">
        <v>0</v>
      </c>
      <c r="AD2769" s="197">
        <f t="shared" si="263"/>
        <v>0</v>
      </c>
      <c r="AE2769" s="197">
        <v>0</v>
      </c>
      <c r="AJ2769">
        <v>0</v>
      </c>
      <c r="AK2769">
        <v>0</v>
      </c>
      <c r="AU2769" s="198">
        <v>0.27272727299999999</v>
      </c>
      <c r="AV2769" s="6">
        <v>0</v>
      </c>
      <c r="AW2769" s="198">
        <v>0.38356000000000001</v>
      </c>
      <c r="BO2769" s="198"/>
      <c r="BP2769" s="354">
        <f t="shared" si="259"/>
        <v>0</v>
      </c>
      <c r="BQ2769" s="354">
        <f t="shared" si="260"/>
        <v>0</v>
      </c>
      <c r="BR2769" s="354">
        <f t="shared" si="261"/>
        <v>0</v>
      </c>
      <c r="CG2769" s="198"/>
      <c r="CH2769">
        <f>(Transest!$J$14/HexExtSoy!$K$4)</f>
        <v>0.20257267294641951</v>
      </c>
      <c r="CI2769">
        <f>(HydroProcOil!$K$14/HexExtSoy!$K$4)</f>
        <v>0.10977777777777777</v>
      </c>
      <c r="CJ2769">
        <f>(StarchFerm!$K$24/StarchFerm!$K$4)</f>
        <v>0.33157302630665886</v>
      </c>
      <c r="CY2769" s="198"/>
      <c r="CZ2769">
        <f>BP2769*CH2769*1000*LCI!$E$93</f>
        <v>0</v>
      </c>
      <c r="DA2769">
        <f>BQ2769*CI2769*1000*(LCI!$E$99)</f>
        <v>0</v>
      </c>
      <c r="DB2769">
        <f>BR2769*CJ2769*1000*(LCI!$E$96)</f>
        <v>0</v>
      </c>
    </row>
    <row r="2770" spans="1:106" x14ac:dyDescent="0.25">
      <c r="A2770" s="197">
        <v>49037</v>
      </c>
      <c r="B2770" s="197" t="s">
        <v>2290</v>
      </c>
      <c r="C2770" s="197" t="s">
        <v>840</v>
      </c>
      <c r="D2770" s="197">
        <v>-109.79697400000001</v>
      </c>
      <c r="E2770" s="197">
        <v>37.625459999999997</v>
      </c>
      <c r="F2770">
        <v>0</v>
      </c>
      <c r="G2770">
        <f t="shared" si="262"/>
        <v>0</v>
      </c>
      <c r="H2770" s="198">
        <v>0</v>
      </c>
      <c r="Q2770" s="221">
        <f>(Q5855*10000)*TEA!$M$15*10^-6</f>
        <v>39.20966424225</v>
      </c>
      <c r="R2770" s="221">
        <f>(R5855*10000)*TEA!$O$15*10^-6</f>
        <v>39.20966424225</v>
      </c>
      <c r="AA2770">
        <f t="shared" si="258"/>
        <v>1</v>
      </c>
      <c r="AB2770" s="197">
        <v>49037</v>
      </c>
      <c r="AC2770" s="197">
        <v>0</v>
      </c>
      <c r="AD2770" s="197">
        <f t="shared" si="263"/>
        <v>0</v>
      </c>
      <c r="AE2770" s="197">
        <v>0</v>
      </c>
      <c r="AJ2770">
        <v>0</v>
      </c>
      <c r="AK2770">
        <v>0</v>
      </c>
      <c r="AU2770" s="198">
        <v>0.27272727299999999</v>
      </c>
      <c r="AV2770" s="6">
        <v>0</v>
      </c>
      <c r="AW2770" s="198">
        <v>0.38356000000000001</v>
      </c>
      <c r="BO2770" s="198"/>
      <c r="BP2770" s="354">
        <f t="shared" si="259"/>
        <v>0</v>
      </c>
      <c r="BQ2770" s="354">
        <f t="shared" si="260"/>
        <v>0</v>
      </c>
      <c r="BR2770" s="354">
        <f t="shared" si="261"/>
        <v>0</v>
      </c>
      <c r="CG2770" s="198"/>
      <c r="CH2770">
        <f>(Transest!$J$14/HexExtSoy!$K$4)</f>
        <v>0.20257267294641951</v>
      </c>
      <c r="CI2770">
        <f>(HydroProcOil!$K$14/HexExtSoy!$K$4)</f>
        <v>0.10977777777777777</v>
      </c>
      <c r="CJ2770">
        <f>(StarchFerm!$K$24/StarchFerm!$K$4)</f>
        <v>0.33157302630665886</v>
      </c>
      <c r="CY2770" s="198"/>
      <c r="CZ2770">
        <f>BP2770*CH2770*1000*LCI!$E$93</f>
        <v>0</v>
      </c>
      <c r="DA2770">
        <f>BQ2770*CI2770*1000*(LCI!$E$99)</f>
        <v>0</v>
      </c>
      <c r="DB2770">
        <f>BR2770*CJ2770*1000*(LCI!$E$96)</f>
        <v>0</v>
      </c>
    </row>
    <row r="2771" spans="1:106" x14ac:dyDescent="0.25">
      <c r="A2771" s="197">
        <v>49039</v>
      </c>
      <c r="B2771" s="197" t="s">
        <v>2290</v>
      </c>
      <c r="C2771" s="197" t="s">
        <v>2301</v>
      </c>
      <c r="D2771" s="197">
        <v>-111.57840400000001</v>
      </c>
      <c r="E2771" s="197">
        <v>39.38138</v>
      </c>
      <c r="F2771">
        <v>0</v>
      </c>
      <c r="G2771">
        <f t="shared" si="262"/>
        <v>0</v>
      </c>
      <c r="H2771" s="198">
        <v>0</v>
      </c>
      <c r="Q2771" s="221">
        <f>(Q5856*10000)*TEA!$M$15*10^-6</f>
        <v>33.343198895249998</v>
      </c>
      <c r="R2771" s="221">
        <f>(R5856*10000)*TEA!$O$15*10^-6</f>
        <v>33.343198895249998</v>
      </c>
      <c r="AA2771">
        <f t="shared" si="258"/>
        <v>1</v>
      </c>
      <c r="AB2771" s="197">
        <v>49039</v>
      </c>
      <c r="AC2771" s="197">
        <v>0</v>
      </c>
      <c r="AD2771" s="197">
        <f t="shared" si="263"/>
        <v>0</v>
      </c>
      <c r="AE2771" s="197">
        <v>0</v>
      </c>
      <c r="AJ2771">
        <v>0</v>
      </c>
      <c r="AK2771">
        <v>0</v>
      </c>
      <c r="AU2771" s="198">
        <v>0.27272727299999999</v>
      </c>
      <c r="AV2771" s="6">
        <v>0</v>
      </c>
      <c r="AW2771" s="198">
        <v>0.38356000000000001</v>
      </c>
      <c r="BO2771" s="198"/>
      <c r="BP2771" s="354">
        <f t="shared" si="259"/>
        <v>0</v>
      </c>
      <c r="BQ2771" s="354">
        <f t="shared" si="260"/>
        <v>0</v>
      </c>
      <c r="BR2771" s="354">
        <f t="shared" si="261"/>
        <v>0</v>
      </c>
      <c r="CG2771" s="198"/>
      <c r="CH2771">
        <f>(Transest!$J$14/HexExtSoy!$K$4)</f>
        <v>0.20257267294641951</v>
      </c>
      <c r="CI2771">
        <f>(HydroProcOil!$K$14/HexExtSoy!$K$4)</f>
        <v>0.10977777777777777</v>
      </c>
      <c r="CJ2771">
        <f>(StarchFerm!$K$24/StarchFerm!$K$4)</f>
        <v>0.33157302630665886</v>
      </c>
      <c r="CY2771" s="198"/>
      <c r="CZ2771">
        <f>BP2771*CH2771*1000*LCI!$E$93</f>
        <v>0</v>
      </c>
      <c r="DA2771">
        <f>BQ2771*CI2771*1000*(LCI!$E$99)</f>
        <v>0</v>
      </c>
      <c r="DB2771">
        <f>BR2771*CJ2771*1000*(LCI!$E$96)</f>
        <v>0</v>
      </c>
    </row>
    <row r="2772" spans="1:106" x14ac:dyDescent="0.25">
      <c r="A2772" s="197">
        <v>49041</v>
      </c>
      <c r="B2772" s="197" t="s">
        <v>2290</v>
      </c>
      <c r="C2772" s="197" t="s">
        <v>725</v>
      </c>
      <c r="D2772" s="197">
        <v>-111.80673</v>
      </c>
      <c r="E2772" s="197">
        <v>38.74868</v>
      </c>
      <c r="F2772">
        <v>0</v>
      </c>
      <c r="G2772">
        <f t="shared" si="262"/>
        <v>0</v>
      </c>
      <c r="H2772" s="198">
        <v>10.61</v>
      </c>
      <c r="Q2772" s="221">
        <f>(Q5857*10000)*TEA!$M$15*10^-6</f>
        <v>35.877746295450002</v>
      </c>
      <c r="R2772" s="221">
        <f>(R5857*10000)*TEA!$O$15*10^-6</f>
        <v>35.877746295450002</v>
      </c>
      <c r="AA2772">
        <f t="shared" si="258"/>
        <v>1</v>
      </c>
      <c r="AB2772" s="197">
        <v>49041</v>
      </c>
      <c r="AC2772" s="197">
        <v>0</v>
      </c>
      <c r="AD2772" s="197">
        <f t="shared" si="263"/>
        <v>0</v>
      </c>
      <c r="AE2772" s="197">
        <v>910</v>
      </c>
      <c r="AJ2772">
        <v>0</v>
      </c>
      <c r="AK2772">
        <v>0</v>
      </c>
      <c r="AU2772" s="198">
        <v>0.27272727299999999</v>
      </c>
      <c r="AV2772" s="6">
        <v>0</v>
      </c>
      <c r="AW2772" s="198">
        <v>0.38356000000000001</v>
      </c>
      <c r="BO2772" s="198"/>
      <c r="BP2772" s="354">
        <f t="shared" si="259"/>
        <v>0</v>
      </c>
      <c r="BQ2772" s="354">
        <f t="shared" si="260"/>
        <v>0</v>
      </c>
      <c r="BR2772" s="354">
        <f t="shared" si="261"/>
        <v>3703.3101560000005</v>
      </c>
      <c r="CG2772" s="198"/>
      <c r="CH2772">
        <f>(Transest!$J$14/HexExtSoy!$K$4)</f>
        <v>0.20257267294641951</v>
      </c>
      <c r="CI2772">
        <f>(HydroProcOil!$K$14/HexExtSoy!$K$4)</f>
        <v>0.10977777777777777</v>
      </c>
      <c r="CJ2772">
        <f>(StarchFerm!$K$24/StarchFerm!$K$4)</f>
        <v>0.33157302630665886</v>
      </c>
      <c r="CY2772" s="198"/>
      <c r="CZ2772">
        <f>BP2772*CH2772*1000*LCI!$E$93</f>
        <v>0</v>
      </c>
      <c r="DA2772">
        <f>BQ2772*CI2772*1000*(LCI!$E$99)</f>
        <v>0</v>
      </c>
      <c r="DB2772">
        <f>BR2772*CJ2772*1000*(LCI!$E$96)</f>
        <v>33092383.518192984</v>
      </c>
    </row>
    <row r="2773" spans="1:106" x14ac:dyDescent="0.25">
      <c r="A2773" s="197">
        <v>49043</v>
      </c>
      <c r="B2773" s="197" t="s">
        <v>2290</v>
      </c>
      <c r="C2773" s="197" t="s">
        <v>843</v>
      </c>
      <c r="D2773" s="197">
        <v>-110.961371</v>
      </c>
      <c r="E2773" s="197">
        <v>40.871659999999999</v>
      </c>
      <c r="F2773">
        <v>0</v>
      </c>
      <c r="G2773">
        <f t="shared" si="262"/>
        <v>0</v>
      </c>
      <c r="H2773" s="198">
        <v>0</v>
      </c>
      <c r="Q2773" s="221">
        <f>(Q5858*10000)*TEA!$M$15*10^-6</f>
        <v>29.408350566914997</v>
      </c>
      <c r="R2773" s="221">
        <f>(R5858*10000)*TEA!$O$15*10^-6</f>
        <v>29.408350566914997</v>
      </c>
      <c r="AA2773">
        <f t="shared" si="258"/>
        <v>1</v>
      </c>
      <c r="AB2773" s="197">
        <v>49043</v>
      </c>
      <c r="AC2773" s="197">
        <v>0</v>
      </c>
      <c r="AD2773" s="197">
        <f t="shared" si="263"/>
        <v>0</v>
      </c>
      <c r="AE2773" s="197">
        <v>0</v>
      </c>
      <c r="AJ2773">
        <v>0</v>
      </c>
      <c r="AK2773">
        <v>0</v>
      </c>
      <c r="AU2773" s="198">
        <v>0.27272727299999999</v>
      </c>
      <c r="AV2773" s="6">
        <v>0</v>
      </c>
      <c r="AW2773" s="198">
        <v>0.38356000000000001</v>
      </c>
      <c r="BO2773" s="198"/>
      <c r="BP2773" s="354">
        <f t="shared" si="259"/>
        <v>0</v>
      </c>
      <c r="BQ2773" s="354">
        <f t="shared" si="260"/>
        <v>0</v>
      </c>
      <c r="BR2773" s="354">
        <f t="shared" si="261"/>
        <v>0</v>
      </c>
      <c r="CG2773" s="198"/>
      <c r="CH2773">
        <f>(Transest!$J$14/HexExtSoy!$K$4)</f>
        <v>0.20257267294641951</v>
      </c>
      <c r="CI2773">
        <f>(HydroProcOil!$K$14/HexExtSoy!$K$4)</f>
        <v>0.10977777777777777</v>
      </c>
      <c r="CJ2773">
        <f>(StarchFerm!$K$24/StarchFerm!$K$4)</f>
        <v>0.33157302630665886</v>
      </c>
      <c r="CY2773" s="198"/>
      <c r="CZ2773">
        <f>BP2773*CH2773*1000*LCI!$E$93</f>
        <v>0</v>
      </c>
      <c r="DA2773">
        <f>BQ2773*CI2773*1000*(LCI!$E$99)</f>
        <v>0</v>
      </c>
      <c r="DB2773">
        <f>BR2773*CJ2773*1000*(LCI!$E$96)</f>
        <v>0</v>
      </c>
    </row>
    <row r="2774" spans="1:106" x14ac:dyDescent="0.25">
      <c r="A2774" s="197">
        <v>49045</v>
      </c>
      <c r="B2774" s="197" t="s">
        <v>2290</v>
      </c>
      <c r="C2774" s="197" t="s">
        <v>2302</v>
      </c>
      <c r="D2774" s="197">
        <v>-113.128254</v>
      </c>
      <c r="E2774" s="197">
        <v>40.451799999999999</v>
      </c>
      <c r="F2774">
        <v>0</v>
      </c>
      <c r="G2774">
        <f t="shared" si="262"/>
        <v>0</v>
      </c>
      <c r="H2774" s="198">
        <v>0</v>
      </c>
      <c r="Q2774" s="221">
        <f>(Q5859*10000)*TEA!$M$15*10^-6</f>
        <v>30.717853168680001</v>
      </c>
      <c r="R2774" s="221">
        <f>(R5859*10000)*TEA!$O$15*10^-6</f>
        <v>30.717853168680001</v>
      </c>
      <c r="AA2774">
        <f t="shared" si="258"/>
        <v>1</v>
      </c>
      <c r="AB2774" s="197">
        <v>49045</v>
      </c>
      <c r="AC2774" s="197">
        <v>0</v>
      </c>
      <c r="AD2774" s="197">
        <f t="shared" si="263"/>
        <v>0</v>
      </c>
      <c r="AE2774" s="197">
        <v>0</v>
      </c>
      <c r="AJ2774">
        <v>0</v>
      </c>
      <c r="AK2774">
        <v>0</v>
      </c>
      <c r="AU2774" s="198">
        <v>0.27272727299999999</v>
      </c>
      <c r="AV2774" s="6">
        <v>0</v>
      </c>
      <c r="AW2774" s="198">
        <v>0.38356000000000001</v>
      </c>
      <c r="BO2774" s="198"/>
      <c r="BP2774" s="354">
        <f t="shared" si="259"/>
        <v>0</v>
      </c>
      <c r="BQ2774" s="354">
        <f t="shared" si="260"/>
        <v>0</v>
      </c>
      <c r="BR2774" s="354">
        <f t="shared" si="261"/>
        <v>0</v>
      </c>
      <c r="CG2774" s="198"/>
      <c r="CH2774">
        <f>(Transest!$J$14/HexExtSoy!$K$4)</f>
        <v>0.20257267294641951</v>
      </c>
      <c r="CI2774">
        <f>(HydroProcOil!$K$14/HexExtSoy!$K$4)</f>
        <v>0.10977777777777777</v>
      </c>
      <c r="CJ2774">
        <f>(StarchFerm!$K$24/StarchFerm!$K$4)</f>
        <v>0.33157302630665886</v>
      </c>
      <c r="CY2774" s="198"/>
      <c r="CZ2774">
        <f>BP2774*CH2774*1000*LCI!$E$93</f>
        <v>0</v>
      </c>
      <c r="DA2774">
        <f>BQ2774*CI2774*1000*(LCI!$E$99)</f>
        <v>0</v>
      </c>
      <c r="DB2774">
        <f>BR2774*CJ2774*1000*(LCI!$E$96)</f>
        <v>0</v>
      </c>
    </row>
    <row r="2775" spans="1:106" x14ac:dyDescent="0.25">
      <c r="A2775" s="197">
        <v>49047</v>
      </c>
      <c r="B2775" s="197" t="s">
        <v>2290</v>
      </c>
      <c r="C2775" s="197" t="s">
        <v>2303</v>
      </c>
      <c r="D2775" s="197">
        <v>-109.527039</v>
      </c>
      <c r="E2775" s="197">
        <v>40.12323</v>
      </c>
      <c r="F2775">
        <v>0</v>
      </c>
      <c r="G2775">
        <f t="shared" si="262"/>
        <v>0</v>
      </c>
      <c r="H2775" s="198">
        <v>9.43</v>
      </c>
      <c r="Q2775" s="221">
        <f>(Q5860*10000)*TEA!$M$15*10^-6</f>
        <v>31.634456889959996</v>
      </c>
      <c r="R2775" s="221">
        <f>(R5860*10000)*TEA!$O$15*10^-6</f>
        <v>31.634456889959996</v>
      </c>
      <c r="AA2775">
        <f t="shared" si="258"/>
        <v>1</v>
      </c>
      <c r="AB2775" s="197">
        <v>49047</v>
      </c>
      <c r="AC2775" s="197">
        <v>0</v>
      </c>
      <c r="AD2775" s="197">
        <f t="shared" si="263"/>
        <v>0</v>
      </c>
      <c r="AE2775" s="197">
        <v>1155</v>
      </c>
      <c r="AJ2775">
        <v>0</v>
      </c>
      <c r="AK2775">
        <v>0</v>
      </c>
      <c r="AU2775" s="198">
        <v>0.27272727299999999</v>
      </c>
      <c r="AV2775" s="6">
        <v>0</v>
      </c>
      <c r="AW2775" s="198">
        <v>0.38356000000000001</v>
      </c>
      <c r="BO2775" s="198"/>
      <c r="BP2775" s="354">
        <f t="shared" si="259"/>
        <v>0</v>
      </c>
      <c r="BQ2775" s="354">
        <f t="shared" si="260"/>
        <v>0</v>
      </c>
      <c r="BR2775" s="354">
        <f t="shared" si="261"/>
        <v>4177.6012739999996</v>
      </c>
      <c r="CG2775" s="198"/>
      <c r="CH2775">
        <f>(Transest!$J$14/HexExtSoy!$K$4)</f>
        <v>0.20257267294641951</v>
      </c>
      <c r="CI2775">
        <f>(HydroProcOil!$K$14/HexExtSoy!$K$4)</f>
        <v>0.10977777777777777</v>
      </c>
      <c r="CJ2775">
        <f>(StarchFerm!$K$24/StarchFerm!$K$4)</f>
        <v>0.33157302630665886</v>
      </c>
      <c r="CY2775" s="198"/>
      <c r="CZ2775">
        <f>BP2775*CH2775*1000*LCI!$E$93</f>
        <v>0</v>
      </c>
      <c r="DA2775">
        <f>BQ2775*CI2775*1000*(LCI!$E$99)</f>
        <v>0</v>
      </c>
      <c r="DB2775">
        <f>BR2775*CJ2775*1000*(LCI!$E$96)</f>
        <v>37330598.227457665</v>
      </c>
    </row>
    <row r="2776" spans="1:106" x14ac:dyDescent="0.25">
      <c r="A2776" s="197">
        <v>49049</v>
      </c>
      <c r="B2776" s="197" t="s">
        <v>2290</v>
      </c>
      <c r="C2776" s="197" t="s">
        <v>2304</v>
      </c>
      <c r="D2776" s="197">
        <v>-111.675982</v>
      </c>
      <c r="E2776" s="197">
        <v>40.125369999999997</v>
      </c>
      <c r="F2776">
        <v>0</v>
      </c>
      <c r="G2776">
        <f t="shared" si="262"/>
        <v>0</v>
      </c>
      <c r="H2776" s="198">
        <v>11.28</v>
      </c>
      <c r="Q2776" s="221">
        <f>(Q5861*10000)*TEA!$M$15*10^-6</f>
        <v>30.648509561654997</v>
      </c>
      <c r="R2776" s="221">
        <f>(R5861*10000)*TEA!$O$15*10^-6</f>
        <v>30.648509561654997</v>
      </c>
      <c r="AA2776">
        <f t="shared" si="258"/>
        <v>1</v>
      </c>
      <c r="AB2776" s="197">
        <v>49049</v>
      </c>
      <c r="AC2776" s="197">
        <v>0</v>
      </c>
      <c r="AD2776" s="197">
        <f t="shared" si="263"/>
        <v>0</v>
      </c>
      <c r="AE2776" s="197">
        <v>1108</v>
      </c>
      <c r="AJ2776">
        <v>0</v>
      </c>
      <c r="AK2776">
        <v>0</v>
      </c>
      <c r="AU2776" s="198">
        <v>0.27272727299999999</v>
      </c>
      <c r="AV2776" s="6">
        <v>0</v>
      </c>
      <c r="AW2776" s="198">
        <v>0.38356000000000001</v>
      </c>
      <c r="BO2776" s="198"/>
      <c r="BP2776" s="354">
        <f t="shared" si="259"/>
        <v>0</v>
      </c>
      <c r="BQ2776" s="354">
        <f t="shared" si="260"/>
        <v>0</v>
      </c>
      <c r="BR2776" s="354">
        <f t="shared" si="261"/>
        <v>4793.8249343999996</v>
      </c>
      <c r="CG2776" s="198"/>
      <c r="CH2776">
        <f>(Transest!$J$14/HexExtSoy!$K$4)</f>
        <v>0.20257267294641951</v>
      </c>
      <c r="CI2776">
        <f>(HydroProcOil!$K$14/HexExtSoy!$K$4)</f>
        <v>0.10977777777777777</v>
      </c>
      <c r="CJ2776">
        <f>(StarchFerm!$K$24/StarchFerm!$K$4)</f>
        <v>0.33157302630665886</v>
      </c>
      <c r="CY2776" s="198"/>
      <c r="CZ2776">
        <f>BP2776*CH2776*1000*LCI!$E$93</f>
        <v>0</v>
      </c>
      <c r="DA2776">
        <f>BQ2776*CI2776*1000*(LCI!$E$99)</f>
        <v>0</v>
      </c>
      <c r="DB2776">
        <f>BR2776*CJ2776*1000*(LCI!$E$96)</f>
        <v>42837106.957195692</v>
      </c>
    </row>
    <row r="2777" spans="1:106" x14ac:dyDescent="0.25">
      <c r="A2777" s="197">
        <v>49051</v>
      </c>
      <c r="B2777" s="197" t="s">
        <v>2290</v>
      </c>
      <c r="C2777" s="197" t="s">
        <v>2305</v>
      </c>
      <c r="D2777" s="197">
        <v>-111.180651</v>
      </c>
      <c r="E2777" s="197">
        <v>40.331339999999997</v>
      </c>
      <c r="F2777">
        <v>0</v>
      </c>
      <c r="G2777">
        <f t="shared" si="262"/>
        <v>0</v>
      </c>
      <c r="H2777" s="198">
        <v>0</v>
      </c>
      <c r="Q2777" s="221">
        <f>(Q5862*10000)*TEA!$M$15*10^-6</f>
        <v>30.037018562099998</v>
      </c>
      <c r="R2777" s="221">
        <f>(R5862*10000)*TEA!$O$15*10^-6</f>
        <v>30.037018562099998</v>
      </c>
      <c r="AA2777">
        <f t="shared" si="258"/>
        <v>1</v>
      </c>
      <c r="AB2777" s="197">
        <v>49051</v>
      </c>
      <c r="AC2777" s="197">
        <v>0</v>
      </c>
      <c r="AD2777" s="197">
        <f t="shared" si="263"/>
        <v>0</v>
      </c>
      <c r="AE2777" s="197">
        <v>0</v>
      </c>
      <c r="AJ2777">
        <v>0</v>
      </c>
      <c r="AK2777">
        <v>0</v>
      </c>
      <c r="AU2777" s="198">
        <v>0.27272727299999999</v>
      </c>
      <c r="AV2777" s="6">
        <v>0</v>
      </c>
      <c r="AW2777" s="198">
        <v>0.38356000000000001</v>
      </c>
      <c r="BO2777" s="198"/>
      <c r="BP2777" s="354">
        <f t="shared" si="259"/>
        <v>0</v>
      </c>
      <c r="BQ2777" s="354">
        <f t="shared" si="260"/>
        <v>0</v>
      </c>
      <c r="BR2777" s="354">
        <f t="shared" si="261"/>
        <v>0</v>
      </c>
      <c r="CG2777" s="198"/>
      <c r="CH2777">
        <f>(Transest!$J$14/HexExtSoy!$K$4)</f>
        <v>0.20257267294641951</v>
      </c>
      <c r="CI2777">
        <f>(HydroProcOil!$K$14/HexExtSoy!$K$4)</f>
        <v>0.10977777777777777</v>
      </c>
      <c r="CJ2777">
        <f>(StarchFerm!$K$24/StarchFerm!$K$4)</f>
        <v>0.33157302630665886</v>
      </c>
      <c r="CY2777" s="198"/>
      <c r="CZ2777">
        <f>BP2777*CH2777*1000*LCI!$E$93</f>
        <v>0</v>
      </c>
      <c r="DA2777">
        <f>BQ2777*CI2777*1000*(LCI!$E$99)</f>
        <v>0</v>
      </c>
      <c r="DB2777">
        <f>BR2777*CJ2777*1000*(LCI!$E$96)</f>
        <v>0</v>
      </c>
    </row>
    <row r="2778" spans="1:106" x14ac:dyDescent="0.25">
      <c r="A2778" s="197">
        <v>49053</v>
      </c>
      <c r="B2778" s="197" t="s">
        <v>2290</v>
      </c>
      <c r="C2778" s="197" t="s">
        <v>656</v>
      </c>
      <c r="D2778" s="197">
        <v>-113.501802</v>
      </c>
      <c r="E2778" s="197">
        <v>37.281849999999999</v>
      </c>
      <c r="F2778">
        <v>0</v>
      </c>
      <c r="G2778">
        <f t="shared" si="262"/>
        <v>0</v>
      </c>
      <c r="H2778" s="198">
        <v>0</v>
      </c>
      <c r="Q2778" s="221">
        <f>(Q5863*10000)*TEA!$M$15*10^-6</f>
        <v>40.728488886899996</v>
      </c>
      <c r="R2778" s="221">
        <f>(R5863*10000)*TEA!$O$15*10^-6</f>
        <v>40.728488886899996</v>
      </c>
      <c r="AA2778">
        <f t="shared" si="258"/>
        <v>1</v>
      </c>
      <c r="AB2778" s="197">
        <v>49053</v>
      </c>
      <c r="AC2778" s="197">
        <v>0</v>
      </c>
      <c r="AD2778" s="197">
        <f t="shared" si="263"/>
        <v>0</v>
      </c>
      <c r="AE2778" s="197">
        <v>0</v>
      </c>
      <c r="AJ2778">
        <v>0</v>
      </c>
      <c r="AK2778">
        <v>0</v>
      </c>
      <c r="AU2778" s="198">
        <v>0.27272727299999999</v>
      </c>
      <c r="AV2778" s="6">
        <v>0</v>
      </c>
      <c r="AW2778" s="198">
        <v>0.38356000000000001</v>
      </c>
      <c r="BO2778" s="198"/>
      <c r="BP2778" s="354">
        <f t="shared" si="259"/>
        <v>0</v>
      </c>
      <c r="BQ2778" s="354">
        <f t="shared" si="260"/>
        <v>0</v>
      </c>
      <c r="BR2778" s="354">
        <f t="shared" si="261"/>
        <v>0</v>
      </c>
      <c r="CG2778" s="198"/>
      <c r="CH2778">
        <f>(Transest!$J$14/HexExtSoy!$K$4)</f>
        <v>0.20257267294641951</v>
      </c>
      <c r="CI2778">
        <f>(HydroProcOil!$K$14/HexExtSoy!$K$4)</f>
        <v>0.10977777777777777</v>
      </c>
      <c r="CJ2778">
        <f>(StarchFerm!$K$24/StarchFerm!$K$4)</f>
        <v>0.33157302630665886</v>
      </c>
      <c r="CY2778" s="198"/>
      <c r="CZ2778">
        <f>BP2778*CH2778*1000*LCI!$E$93</f>
        <v>0</v>
      </c>
      <c r="DA2778">
        <f>BQ2778*CI2778*1000*(LCI!$E$99)</f>
        <v>0</v>
      </c>
      <c r="DB2778">
        <f>BR2778*CJ2778*1000*(LCI!$E$96)</f>
        <v>0</v>
      </c>
    </row>
    <row r="2779" spans="1:106" x14ac:dyDescent="0.25">
      <c r="A2779" s="197">
        <v>49055</v>
      </c>
      <c r="B2779" s="197" t="s">
        <v>2290</v>
      </c>
      <c r="C2779" s="197" t="s">
        <v>1013</v>
      </c>
      <c r="D2779" s="197">
        <v>-110.902582</v>
      </c>
      <c r="E2779" s="197">
        <v>38.3247</v>
      </c>
      <c r="F2779">
        <v>0</v>
      </c>
      <c r="G2779">
        <f t="shared" si="262"/>
        <v>0</v>
      </c>
      <c r="H2779" s="198">
        <v>0</v>
      </c>
      <c r="Q2779" s="221">
        <f>(Q5864*10000)*TEA!$M$15*10^-6</f>
        <v>37.179294338700004</v>
      </c>
      <c r="R2779" s="221">
        <f>(R5864*10000)*TEA!$O$15*10^-6</f>
        <v>37.179294338700004</v>
      </c>
      <c r="AA2779">
        <f t="shared" ref="AA2779:AA2842" si="264">IF(AB2779=A2779,1,0)</f>
        <v>1</v>
      </c>
      <c r="AB2779" s="197">
        <v>49055</v>
      </c>
      <c r="AC2779" s="197">
        <v>0</v>
      </c>
      <c r="AD2779" s="197">
        <f t="shared" si="263"/>
        <v>0</v>
      </c>
      <c r="AE2779" s="197">
        <v>0</v>
      </c>
      <c r="AJ2779">
        <v>0</v>
      </c>
      <c r="AK2779">
        <v>0</v>
      </c>
      <c r="AU2779" s="198">
        <v>0.27272727299999999</v>
      </c>
      <c r="AV2779" s="6">
        <v>0</v>
      </c>
      <c r="AW2779" s="198">
        <v>0.38356000000000001</v>
      </c>
      <c r="BO2779" s="198"/>
      <c r="BP2779" s="354">
        <f t="shared" si="259"/>
        <v>0</v>
      </c>
      <c r="BQ2779" s="354">
        <f t="shared" si="260"/>
        <v>0</v>
      </c>
      <c r="BR2779" s="354">
        <f t="shared" si="261"/>
        <v>0</v>
      </c>
      <c r="CG2779" s="198"/>
      <c r="CH2779">
        <f>(Transest!$J$14/HexExtSoy!$K$4)</f>
        <v>0.20257267294641951</v>
      </c>
      <c r="CI2779">
        <f>(HydroProcOil!$K$14/HexExtSoy!$K$4)</f>
        <v>0.10977777777777777</v>
      </c>
      <c r="CJ2779">
        <f>(StarchFerm!$K$24/StarchFerm!$K$4)</f>
        <v>0.33157302630665886</v>
      </c>
      <c r="CY2779" s="198"/>
      <c r="CZ2779">
        <f>BP2779*CH2779*1000*LCI!$E$93</f>
        <v>0</v>
      </c>
      <c r="DA2779">
        <f>BQ2779*CI2779*1000*(LCI!$E$99)</f>
        <v>0</v>
      </c>
      <c r="DB2779">
        <f>BR2779*CJ2779*1000*(LCI!$E$96)</f>
        <v>0</v>
      </c>
    </row>
    <row r="2780" spans="1:106" x14ac:dyDescent="0.25">
      <c r="A2780" s="197">
        <v>49057</v>
      </c>
      <c r="B2780" s="197" t="s">
        <v>2290</v>
      </c>
      <c r="C2780" s="197" t="s">
        <v>2306</v>
      </c>
      <c r="D2780" s="197">
        <v>-111.94192200000001</v>
      </c>
      <c r="E2780" s="197">
        <v>41.269379999999998</v>
      </c>
      <c r="F2780">
        <v>0</v>
      </c>
      <c r="G2780">
        <f t="shared" si="262"/>
        <v>0</v>
      </c>
      <c r="H2780" s="198">
        <v>12.79</v>
      </c>
      <c r="Q2780" s="221">
        <f>(Q5865*10000)*TEA!$M$15*10^-6</f>
        <v>29.407870983195</v>
      </c>
      <c r="R2780" s="221">
        <f>(R5865*10000)*TEA!$O$15*10^-6</f>
        <v>29.407870983195</v>
      </c>
      <c r="AA2780">
        <f t="shared" si="264"/>
        <v>1</v>
      </c>
      <c r="AB2780" s="197">
        <v>49057</v>
      </c>
      <c r="AC2780" s="197">
        <v>0</v>
      </c>
      <c r="AD2780" s="197">
        <f t="shared" si="263"/>
        <v>0</v>
      </c>
      <c r="AE2780" s="197">
        <v>36</v>
      </c>
      <c r="AJ2780">
        <v>0</v>
      </c>
      <c r="AK2780">
        <v>0</v>
      </c>
      <c r="AU2780" s="198">
        <v>0.27272727299999999</v>
      </c>
      <c r="AV2780" s="6">
        <v>0</v>
      </c>
      <c r="AW2780" s="198">
        <v>0.38356000000000001</v>
      </c>
      <c r="BO2780" s="198"/>
      <c r="BP2780" s="354">
        <f t="shared" si="259"/>
        <v>0</v>
      </c>
      <c r="BQ2780" s="354">
        <f t="shared" si="260"/>
        <v>0</v>
      </c>
      <c r="BR2780" s="354">
        <f t="shared" si="261"/>
        <v>176.60636639999998</v>
      </c>
      <c r="CG2780" s="198"/>
      <c r="CH2780">
        <f>(Transest!$J$14/HexExtSoy!$K$4)</f>
        <v>0.20257267294641951</v>
      </c>
      <c r="CI2780">
        <f>(HydroProcOil!$K$14/HexExtSoy!$K$4)</f>
        <v>0.10977777777777777</v>
      </c>
      <c r="CJ2780">
        <f>(StarchFerm!$K$24/StarchFerm!$K$4)</f>
        <v>0.33157302630665886</v>
      </c>
      <c r="CY2780" s="198"/>
      <c r="CZ2780">
        <f>BP2780*CH2780*1000*LCI!$E$93</f>
        <v>0</v>
      </c>
      <c r="DA2780">
        <f>BQ2780*CI2780*1000*(LCI!$E$99)</f>
        <v>0</v>
      </c>
      <c r="DB2780">
        <f>BR2780*CJ2780*1000*(LCI!$E$96)</f>
        <v>1578135.6036826933</v>
      </c>
    </row>
    <row r="2781" spans="1:106" x14ac:dyDescent="0.25">
      <c r="A2781" s="197">
        <v>50001</v>
      </c>
      <c r="B2781" s="197" t="s">
        <v>2307</v>
      </c>
      <c r="C2781" s="197" t="s">
        <v>2308</v>
      </c>
      <c r="D2781" s="197">
        <v>-73.146295100000003</v>
      </c>
      <c r="E2781" s="197">
        <v>44.032060000000001</v>
      </c>
      <c r="F2781">
        <v>2.98</v>
      </c>
      <c r="G2781">
        <f t="shared" si="262"/>
        <v>2.98</v>
      </c>
      <c r="H2781" s="198">
        <v>6.38</v>
      </c>
      <c r="Q2781" s="221">
        <f>(Q5866*10000)*TEA!$M$15*10^-6</f>
        <v>25.422897598695002</v>
      </c>
      <c r="R2781" s="221">
        <f>(R5866*10000)*TEA!$O$15*10^-6</f>
        <v>25.422897598695002</v>
      </c>
      <c r="AA2781">
        <f t="shared" si="264"/>
        <v>1</v>
      </c>
      <c r="AB2781" s="197">
        <v>50001</v>
      </c>
      <c r="AC2781" s="197">
        <v>1462</v>
      </c>
      <c r="AD2781" s="197">
        <f t="shared" si="263"/>
        <v>1462</v>
      </c>
      <c r="AE2781" s="197">
        <v>250</v>
      </c>
      <c r="AJ2781">
        <v>0</v>
      </c>
      <c r="AK2781">
        <v>0</v>
      </c>
      <c r="AU2781" s="198">
        <v>0.27272727299999999</v>
      </c>
      <c r="AV2781" s="6">
        <v>0</v>
      </c>
      <c r="AW2781" s="198">
        <v>0.38356000000000001</v>
      </c>
      <c r="BO2781" s="198"/>
      <c r="BP2781" s="354">
        <f t="shared" si="259"/>
        <v>1188.2072739154801</v>
      </c>
      <c r="BQ2781" s="354">
        <f t="shared" si="260"/>
        <v>0</v>
      </c>
      <c r="BR2781" s="354">
        <f t="shared" si="261"/>
        <v>611.77819999999997</v>
      </c>
      <c r="CG2781" s="198"/>
      <c r="CH2781">
        <f>(Transest!$J$14/HexExtSoy!$K$4)</f>
        <v>0.20257267294641951</v>
      </c>
      <c r="CI2781">
        <f>(HydroProcOil!$K$14/HexExtSoy!$K$4)</f>
        <v>0.10977777777777777</v>
      </c>
      <c r="CJ2781">
        <f>(StarchFerm!$K$24/StarchFerm!$K$4)</f>
        <v>0.33157302630665886</v>
      </c>
      <c r="CY2781" s="198"/>
      <c r="CZ2781">
        <f>BP2781*CH2781*1000*LCI!$E$93</f>
        <v>9086361.7118017562</v>
      </c>
      <c r="DA2781">
        <f>BQ2781*CI2781*1000*(LCI!$E$99)</f>
        <v>0</v>
      </c>
      <c r="DB2781">
        <f>BR2781*CJ2781*1000*(LCI!$E$96)</f>
        <v>5466784.5710057691</v>
      </c>
    </row>
    <row r="2782" spans="1:106" x14ac:dyDescent="0.25">
      <c r="A2782" s="197">
        <v>50003</v>
      </c>
      <c r="B2782" s="197" t="s">
        <v>2307</v>
      </c>
      <c r="C2782" s="197" t="s">
        <v>2309</v>
      </c>
      <c r="D2782" s="197">
        <v>-73.097202499999995</v>
      </c>
      <c r="E2782" s="197">
        <v>43.03698</v>
      </c>
      <c r="F2782">
        <v>0</v>
      </c>
      <c r="G2782">
        <f t="shared" si="262"/>
        <v>0</v>
      </c>
      <c r="H2782" s="198">
        <v>0</v>
      </c>
      <c r="Q2782" s="221">
        <f>(Q5867*10000)*TEA!$M$15*10^-6</f>
        <v>29.312486175959997</v>
      </c>
      <c r="R2782" s="221">
        <f>(R5867*10000)*TEA!$O$15*10^-6</f>
        <v>29.312486175959997</v>
      </c>
      <c r="AA2782">
        <f t="shared" si="264"/>
        <v>1</v>
      </c>
      <c r="AB2782" s="197">
        <v>50003</v>
      </c>
      <c r="AC2782" s="197">
        <v>0</v>
      </c>
      <c r="AD2782" s="197">
        <f t="shared" si="263"/>
        <v>0</v>
      </c>
      <c r="AE2782" s="197">
        <v>0</v>
      </c>
      <c r="AJ2782">
        <v>0</v>
      </c>
      <c r="AK2782">
        <v>0</v>
      </c>
      <c r="AU2782" s="198">
        <v>0.27272727299999999</v>
      </c>
      <c r="AV2782" s="6">
        <v>0</v>
      </c>
      <c r="AW2782" s="198">
        <v>0.38356000000000001</v>
      </c>
      <c r="BO2782" s="198"/>
      <c r="BP2782" s="354">
        <f t="shared" si="259"/>
        <v>0</v>
      </c>
      <c r="BQ2782" s="354">
        <f t="shared" si="260"/>
        <v>0</v>
      </c>
      <c r="BR2782" s="354">
        <f t="shared" si="261"/>
        <v>0</v>
      </c>
      <c r="CG2782" s="198"/>
      <c r="CH2782">
        <f>(Transest!$J$14/HexExtSoy!$K$4)</f>
        <v>0.20257267294641951</v>
      </c>
      <c r="CI2782">
        <f>(HydroProcOil!$K$14/HexExtSoy!$K$4)</f>
        <v>0.10977777777777777</v>
      </c>
      <c r="CJ2782">
        <f>(StarchFerm!$K$24/StarchFerm!$K$4)</f>
        <v>0.33157302630665886</v>
      </c>
      <c r="CY2782" s="198"/>
      <c r="CZ2782">
        <f>BP2782*CH2782*1000*LCI!$E$93</f>
        <v>0</v>
      </c>
      <c r="DA2782">
        <f>BQ2782*CI2782*1000*(LCI!$E$99)</f>
        <v>0</v>
      </c>
      <c r="DB2782">
        <f>BR2782*CJ2782*1000*(LCI!$E$96)</f>
        <v>0</v>
      </c>
    </row>
    <row r="2783" spans="1:106" x14ac:dyDescent="0.25">
      <c r="A2783" s="197">
        <v>50005</v>
      </c>
      <c r="B2783" s="197" t="s">
        <v>2307</v>
      </c>
      <c r="C2783" s="197" t="s">
        <v>2310</v>
      </c>
      <c r="D2783" s="197">
        <v>-72.095002300000004</v>
      </c>
      <c r="E2783" s="197">
        <v>44.461069999999999</v>
      </c>
      <c r="F2783">
        <v>0</v>
      </c>
      <c r="G2783">
        <f t="shared" si="262"/>
        <v>0</v>
      </c>
      <c r="H2783" s="198">
        <v>5.8</v>
      </c>
      <c r="Q2783" s="221">
        <f>(Q5868*10000)*TEA!$M$15*10^-6</f>
        <v>26.558923377869995</v>
      </c>
      <c r="R2783" s="221">
        <f>(R5868*10000)*TEA!$O$15*10^-6</f>
        <v>26.558923377869995</v>
      </c>
      <c r="AA2783">
        <f t="shared" si="264"/>
        <v>1</v>
      </c>
      <c r="AB2783" s="197">
        <v>50005</v>
      </c>
      <c r="AC2783" s="197">
        <v>0</v>
      </c>
      <c r="AD2783" s="197">
        <f t="shared" si="263"/>
        <v>0</v>
      </c>
      <c r="AE2783" s="197">
        <v>100</v>
      </c>
      <c r="AJ2783">
        <v>0</v>
      </c>
      <c r="AK2783">
        <v>0</v>
      </c>
      <c r="AU2783" s="198">
        <v>0.27272727299999999</v>
      </c>
      <c r="AV2783" s="6">
        <v>0</v>
      </c>
      <c r="AW2783" s="198">
        <v>0.38356000000000001</v>
      </c>
      <c r="BO2783" s="198"/>
      <c r="BP2783" s="354">
        <f t="shared" si="259"/>
        <v>0</v>
      </c>
      <c r="BQ2783" s="354">
        <f t="shared" si="260"/>
        <v>0</v>
      </c>
      <c r="BR2783" s="354">
        <f t="shared" si="261"/>
        <v>222.4648</v>
      </c>
      <c r="CG2783" s="198"/>
      <c r="CH2783">
        <f>(Transest!$J$14/HexExtSoy!$K$4)</f>
        <v>0.20257267294641951</v>
      </c>
      <c r="CI2783">
        <f>(HydroProcOil!$K$14/HexExtSoy!$K$4)</f>
        <v>0.10977777777777777</v>
      </c>
      <c r="CJ2783">
        <f>(StarchFerm!$K$24/StarchFerm!$K$4)</f>
        <v>0.33157302630665886</v>
      </c>
      <c r="CY2783" s="198"/>
      <c r="CZ2783">
        <f>BP2783*CH2783*1000*LCI!$E$93</f>
        <v>0</v>
      </c>
      <c r="DA2783">
        <f>BQ2783*CI2783*1000*(LCI!$E$99)</f>
        <v>0</v>
      </c>
      <c r="DB2783">
        <f>BR2783*CJ2783*1000*(LCI!$E$96)</f>
        <v>1987921.662183916</v>
      </c>
    </row>
    <row r="2784" spans="1:106" x14ac:dyDescent="0.25">
      <c r="A2784" s="197">
        <v>50007</v>
      </c>
      <c r="B2784" s="197" t="s">
        <v>2307</v>
      </c>
      <c r="C2784" s="197" t="s">
        <v>2311</v>
      </c>
      <c r="D2784" s="197">
        <v>-73.095156000000003</v>
      </c>
      <c r="E2784" s="197">
        <v>44.461730000000003</v>
      </c>
      <c r="F2784">
        <v>2.27</v>
      </c>
      <c r="G2784">
        <f t="shared" si="262"/>
        <v>2.27</v>
      </c>
      <c r="H2784" s="198">
        <v>0</v>
      </c>
      <c r="Q2784" s="221">
        <f>(Q5869*10000)*TEA!$M$15*10^-6</f>
        <v>24.691091486714999</v>
      </c>
      <c r="R2784" s="221">
        <f>(R5869*10000)*TEA!$O$15*10^-6</f>
        <v>24.691091486714999</v>
      </c>
      <c r="AA2784">
        <f t="shared" si="264"/>
        <v>1</v>
      </c>
      <c r="AB2784" s="197">
        <v>50007</v>
      </c>
      <c r="AC2784" s="197">
        <v>293</v>
      </c>
      <c r="AD2784" s="197">
        <f t="shared" si="263"/>
        <v>293</v>
      </c>
      <c r="AE2784" s="197">
        <v>96</v>
      </c>
      <c r="AJ2784">
        <v>0</v>
      </c>
      <c r="AK2784">
        <v>0</v>
      </c>
      <c r="AU2784" s="198">
        <v>0.27272727299999999</v>
      </c>
      <c r="AV2784" s="6">
        <v>0</v>
      </c>
      <c r="AW2784" s="198">
        <v>0.38356000000000001</v>
      </c>
      <c r="BO2784" s="198"/>
      <c r="BP2784" s="354">
        <f t="shared" si="259"/>
        <v>181.39363654503001</v>
      </c>
      <c r="BQ2784" s="354">
        <f t="shared" si="260"/>
        <v>0</v>
      </c>
      <c r="BR2784" s="354">
        <f t="shared" si="261"/>
        <v>0</v>
      </c>
      <c r="CG2784" s="198"/>
      <c r="CH2784">
        <f>(Transest!$J$14/HexExtSoy!$K$4)</f>
        <v>0.20257267294641951</v>
      </c>
      <c r="CI2784">
        <f>(HydroProcOil!$K$14/HexExtSoy!$K$4)</f>
        <v>0.10977777777777777</v>
      </c>
      <c r="CJ2784">
        <f>(StarchFerm!$K$24/StarchFerm!$K$4)</f>
        <v>0.33157302630665886</v>
      </c>
      <c r="CY2784" s="198"/>
      <c r="CZ2784">
        <f>BP2784*CH2784*1000*LCI!$E$93</f>
        <v>1387138.6163425266</v>
      </c>
      <c r="DA2784">
        <f>BQ2784*CI2784*1000*(LCI!$E$99)</f>
        <v>0</v>
      </c>
      <c r="DB2784">
        <f>BR2784*CJ2784*1000*(LCI!$E$96)</f>
        <v>0</v>
      </c>
    </row>
    <row r="2785" spans="1:106" x14ac:dyDescent="0.25">
      <c r="A2785" s="197">
        <v>50009</v>
      </c>
      <c r="B2785" s="197" t="s">
        <v>2307</v>
      </c>
      <c r="C2785" s="197" t="s">
        <v>1426</v>
      </c>
      <c r="D2785" s="197">
        <v>-71.7405112</v>
      </c>
      <c r="E2785" s="197">
        <v>44.722709999999999</v>
      </c>
      <c r="F2785">
        <v>0</v>
      </c>
      <c r="G2785">
        <f t="shared" si="262"/>
        <v>0</v>
      </c>
      <c r="H2785" s="198">
        <v>7.85</v>
      </c>
      <c r="Q2785" s="221">
        <f>(Q5870*10000)*TEA!$M$15*10^-6</f>
        <v>26.593309282904997</v>
      </c>
      <c r="R2785" s="221">
        <f>(R5870*10000)*TEA!$O$15*10^-6</f>
        <v>26.593309282904997</v>
      </c>
      <c r="AA2785">
        <f t="shared" si="264"/>
        <v>1</v>
      </c>
      <c r="AB2785" s="197">
        <v>50009</v>
      </c>
      <c r="AC2785" s="197">
        <v>0</v>
      </c>
      <c r="AD2785" s="197">
        <f t="shared" si="263"/>
        <v>0</v>
      </c>
      <c r="AE2785" s="197">
        <v>140</v>
      </c>
      <c r="AJ2785">
        <v>0</v>
      </c>
      <c r="AK2785">
        <v>0</v>
      </c>
      <c r="AU2785" s="198">
        <v>0.27272727299999999</v>
      </c>
      <c r="AV2785" s="6">
        <v>0</v>
      </c>
      <c r="AW2785" s="198">
        <v>0.38356000000000001</v>
      </c>
      <c r="BO2785" s="198"/>
      <c r="BP2785" s="354">
        <f t="shared" si="259"/>
        <v>0</v>
      </c>
      <c r="BQ2785" s="354">
        <f t="shared" si="260"/>
        <v>0</v>
      </c>
      <c r="BR2785" s="354">
        <f t="shared" si="261"/>
        <v>421.53244000000001</v>
      </c>
      <c r="CG2785" s="198"/>
      <c r="CH2785">
        <f>(Transest!$J$14/HexExtSoy!$K$4)</f>
        <v>0.20257267294641951</v>
      </c>
      <c r="CI2785">
        <f>(HydroProcOil!$K$14/HexExtSoy!$K$4)</f>
        <v>0.10977777777777777</v>
      </c>
      <c r="CJ2785">
        <f>(StarchFerm!$K$24/StarchFerm!$K$4)</f>
        <v>0.33157302630665886</v>
      </c>
      <c r="CY2785" s="198"/>
      <c r="CZ2785">
        <f>BP2785*CH2785*1000*LCI!$E$93</f>
        <v>0</v>
      </c>
      <c r="DA2785">
        <f>BQ2785*CI2785*1000*(LCI!$E$99)</f>
        <v>0</v>
      </c>
      <c r="DB2785">
        <f>BR2785*CJ2785*1000*(LCI!$E$96)</f>
        <v>3766768.8047243515</v>
      </c>
    </row>
    <row r="2786" spans="1:106" x14ac:dyDescent="0.25">
      <c r="A2786" s="197">
        <v>50011</v>
      </c>
      <c r="B2786" s="197" t="s">
        <v>2307</v>
      </c>
      <c r="C2786" s="197" t="s">
        <v>621</v>
      </c>
      <c r="D2786" s="197">
        <v>-72.916203300000006</v>
      </c>
      <c r="E2786" s="197">
        <v>44.854669999999999</v>
      </c>
      <c r="F2786">
        <v>2.52</v>
      </c>
      <c r="G2786">
        <f t="shared" si="262"/>
        <v>2.52</v>
      </c>
      <c r="H2786" s="198">
        <v>8.4700000000000006</v>
      </c>
      <c r="Q2786" s="221">
        <f>(Q5871*10000)*TEA!$M$15*10^-6</f>
        <v>24.722316774989995</v>
      </c>
      <c r="R2786" s="221">
        <f>(R5871*10000)*TEA!$O$15*10^-6</f>
        <v>24.722316774989995</v>
      </c>
      <c r="AA2786">
        <f t="shared" si="264"/>
        <v>1</v>
      </c>
      <c r="AB2786" s="197">
        <v>50011</v>
      </c>
      <c r="AC2786" s="197">
        <v>116</v>
      </c>
      <c r="AD2786" s="197">
        <f t="shared" si="263"/>
        <v>116</v>
      </c>
      <c r="AE2786" s="197">
        <v>2237</v>
      </c>
      <c r="AJ2786">
        <v>0</v>
      </c>
      <c r="AK2786">
        <v>0</v>
      </c>
      <c r="AU2786" s="198">
        <v>0.27272727299999999</v>
      </c>
      <c r="AV2786" s="6">
        <v>0</v>
      </c>
      <c r="AW2786" s="198">
        <v>0.38356000000000001</v>
      </c>
      <c r="BO2786" s="198"/>
      <c r="BP2786" s="354">
        <f t="shared" si="259"/>
        <v>79.723636443359993</v>
      </c>
      <c r="BQ2786" s="354">
        <f t="shared" si="260"/>
        <v>0</v>
      </c>
      <c r="BR2786" s="354">
        <f t="shared" si="261"/>
        <v>7267.4609084000012</v>
      </c>
      <c r="CG2786" s="198"/>
      <c r="CH2786">
        <f>(Transest!$J$14/HexExtSoy!$K$4)</f>
        <v>0.20257267294641951</v>
      </c>
      <c r="CI2786">
        <f>(HydroProcOil!$K$14/HexExtSoy!$K$4)</f>
        <v>0.10977777777777777</v>
      </c>
      <c r="CJ2786">
        <f>(StarchFerm!$K$24/StarchFerm!$K$4)</f>
        <v>0.33157302630665886</v>
      </c>
      <c r="CY2786" s="198"/>
      <c r="CZ2786">
        <f>BP2786*CH2786*1000*LCI!$E$93</f>
        <v>609656.0874580855</v>
      </c>
      <c r="DA2786">
        <f>BQ2786*CI2786*1000*(LCI!$E$99)</f>
        <v>0</v>
      </c>
      <c r="DB2786">
        <f>BR2786*CJ2786*1000*(LCI!$E$96)</f>
        <v>64941253.487667084</v>
      </c>
    </row>
    <row r="2787" spans="1:106" x14ac:dyDescent="0.25">
      <c r="A2787" s="197">
        <v>50013</v>
      </c>
      <c r="B2787" s="197" t="s">
        <v>2307</v>
      </c>
      <c r="C2787" s="197" t="s">
        <v>2312</v>
      </c>
      <c r="D2787" s="197">
        <v>-73.302884199999994</v>
      </c>
      <c r="E2787" s="197">
        <v>44.803629999999998</v>
      </c>
      <c r="F2787">
        <v>0</v>
      </c>
      <c r="G2787">
        <f t="shared" si="262"/>
        <v>0</v>
      </c>
      <c r="H2787" s="198">
        <v>0</v>
      </c>
      <c r="Q2787" s="221">
        <f>(Q5872*10000)*TEA!$M$15*10^-6</f>
        <v>24.169304793554996</v>
      </c>
      <c r="R2787" s="221">
        <f>(R5872*10000)*TEA!$O$15*10^-6</f>
        <v>24.169304793554996</v>
      </c>
      <c r="AA2787">
        <f t="shared" si="264"/>
        <v>1</v>
      </c>
      <c r="AB2787" s="197">
        <v>50013</v>
      </c>
      <c r="AC2787" s="197">
        <v>0</v>
      </c>
      <c r="AD2787" s="197">
        <f t="shared" si="263"/>
        <v>0</v>
      </c>
      <c r="AE2787" s="197">
        <v>0</v>
      </c>
      <c r="AJ2787">
        <v>0</v>
      </c>
      <c r="AK2787">
        <v>0</v>
      </c>
      <c r="AU2787" s="198">
        <v>0.27272727299999999</v>
      </c>
      <c r="AV2787" s="6">
        <v>0</v>
      </c>
      <c r="AW2787" s="198">
        <v>0.38356000000000001</v>
      </c>
      <c r="BO2787" s="198"/>
      <c r="BP2787" s="354">
        <f t="shared" si="259"/>
        <v>0</v>
      </c>
      <c r="BQ2787" s="354">
        <f t="shared" si="260"/>
        <v>0</v>
      </c>
      <c r="BR2787" s="354">
        <f t="shared" si="261"/>
        <v>0</v>
      </c>
      <c r="CG2787" s="198"/>
      <c r="CH2787">
        <f>(Transest!$J$14/HexExtSoy!$K$4)</f>
        <v>0.20257267294641951</v>
      </c>
      <c r="CI2787">
        <f>(HydroProcOil!$K$14/HexExtSoy!$K$4)</f>
        <v>0.10977777777777777</v>
      </c>
      <c r="CJ2787">
        <f>(StarchFerm!$K$24/StarchFerm!$K$4)</f>
        <v>0.33157302630665886</v>
      </c>
      <c r="CY2787" s="198"/>
      <c r="CZ2787">
        <f>BP2787*CH2787*1000*LCI!$E$93</f>
        <v>0</v>
      </c>
      <c r="DA2787">
        <f>BQ2787*CI2787*1000*(LCI!$E$99)</f>
        <v>0</v>
      </c>
      <c r="DB2787">
        <f>BR2787*CJ2787*1000*(LCI!$E$96)</f>
        <v>0</v>
      </c>
    </row>
    <row r="2788" spans="1:106" x14ac:dyDescent="0.25">
      <c r="A2788" s="197">
        <v>50015</v>
      </c>
      <c r="B2788" s="197" t="s">
        <v>2307</v>
      </c>
      <c r="C2788" s="197" t="s">
        <v>2313</v>
      </c>
      <c r="D2788" s="197">
        <v>-72.6414817</v>
      </c>
      <c r="E2788" s="197">
        <v>44.603999999999999</v>
      </c>
      <c r="F2788">
        <v>0</v>
      </c>
      <c r="G2788">
        <f t="shared" si="262"/>
        <v>0</v>
      </c>
      <c r="H2788" s="198">
        <v>0</v>
      </c>
      <c r="Q2788" s="221">
        <f>(Q5873*10000)*TEA!$M$15*10^-6</f>
        <v>25.399241229644996</v>
      </c>
      <c r="R2788" s="221">
        <f>(R5873*10000)*TEA!$O$15*10^-6</f>
        <v>25.399241229644996</v>
      </c>
      <c r="AA2788">
        <f t="shared" si="264"/>
        <v>1</v>
      </c>
      <c r="AB2788" s="197">
        <v>50015</v>
      </c>
      <c r="AC2788" s="197">
        <v>0</v>
      </c>
      <c r="AD2788" s="197">
        <f t="shared" si="263"/>
        <v>0</v>
      </c>
      <c r="AE2788" s="197">
        <v>0</v>
      </c>
      <c r="AJ2788">
        <v>0</v>
      </c>
      <c r="AK2788">
        <v>0</v>
      </c>
      <c r="AU2788" s="198">
        <v>0.27272727299999999</v>
      </c>
      <c r="AV2788" s="6">
        <v>0</v>
      </c>
      <c r="AW2788" s="198">
        <v>0.38356000000000001</v>
      </c>
      <c r="BO2788" s="198"/>
      <c r="BP2788" s="354">
        <f t="shared" si="259"/>
        <v>0</v>
      </c>
      <c r="BQ2788" s="354">
        <f t="shared" si="260"/>
        <v>0</v>
      </c>
      <c r="BR2788" s="354">
        <f t="shared" si="261"/>
        <v>0</v>
      </c>
      <c r="CG2788" s="198"/>
      <c r="CH2788">
        <f>(Transest!$J$14/HexExtSoy!$K$4)</f>
        <v>0.20257267294641951</v>
      </c>
      <c r="CI2788">
        <f>(HydroProcOil!$K$14/HexExtSoy!$K$4)</f>
        <v>0.10977777777777777</v>
      </c>
      <c r="CJ2788">
        <f>(StarchFerm!$K$24/StarchFerm!$K$4)</f>
        <v>0.33157302630665886</v>
      </c>
      <c r="CY2788" s="198"/>
      <c r="CZ2788">
        <f>BP2788*CH2788*1000*LCI!$E$93</f>
        <v>0</v>
      </c>
      <c r="DA2788">
        <f>BQ2788*CI2788*1000*(LCI!$E$99)</f>
        <v>0</v>
      </c>
      <c r="DB2788">
        <f>BR2788*CJ2788*1000*(LCI!$E$96)</f>
        <v>0</v>
      </c>
    </row>
    <row r="2789" spans="1:106" x14ac:dyDescent="0.25">
      <c r="A2789" s="197">
        <v>50017</v>
      </c>
      <c r="B2789" s="197" t="s">
        <v>2307</v>
      </c>
      <c r="C2789" s="197" t="s">
        <v>762</v>
      </c>
      <c r="D2789" s="197">
        <v>-72.378953100000004</v>
      </c>
      <c r="E2789" s="197">
        <v>44.009010000000004</v>
      </c>
      <c r="F2789">
        <v>0</v>
      </c>
      <c r="G2789">
        <f t="shared" si="262"/>
        <v>0</v>
      </c>
      <c r="H2789" s="198">
        <v>8.59</v>
      </c>
      <c r="Q2789" s="221">
        <f>(Q5874*10000)*TEA!$M$15*10^-6</f>
        <v>27.102381725204996</v>
      </c>
      <c r="R2789" s="221">
        <f>(R5874*10000)*TEA!$O$15*10^-6</f>
        <v>27.102381725204996</v>
      </c>
      <c r="AA2789">
        <f t="shared" si="264"/>
        <v>1</v>
      </c>
      <c r="AB2789" s="197">
        <v>50017</v>
      </c>
      <c r="AC2789" s="197">
        <v>0</v>
      </c>
      <c r="AD2789" s="197">
        <f t="shared" si="263"/>
        <v>0</v>
      </c>
      <c r="AE2789" s="197">
        <v>17</v>
      </c>
      <c r="AJ2789">
        <v>0</v>
      </c>
      <c r="AK2789">
        <v>0</v>
      </c>
      <c r="AU2789" s="198">
        <v>0.27272727299999999</v>
      </c>
      <c r="AV2789" s="6">
        <v>0</v>
      </c>
      <c r="AW2789" s="198">
        <v>0.38356000000000001</v>
      </c>
      <c r="BO2789" s="198"/>
      <c r="BP2789" s="354">
        <f t="shared" si="259"/>
        <v>0</v>
      </c>
      <c r="BQ2789" s="354">
        <f t="shared" si="260"/>
        <v>0</v>
      </c>
      <c r="BR2789" s="354">
        <f t="shared" si="261"/>
        <v>56.011266800000001</v>
      </c>
      <c r="CG2789" s="198"/>
      <c r="CH2789">
        <f>(Transest!$J$14/HexExtSoy!$K$4)</f>
        <v>0.20257267294641951</v>
      </c>
      <c r="CI2789">
        <f>(HydroProcOil!$K$14/HexExtSoy!$K$4)</f>
        <v>0.10977777777777777</v>
      </c>
      <c r="CJ2789">
        <f>(StarchFerm!$K$24/StarchFerm!$K$4)</f>
        <v>0.33157302630665886</v>
      </c>
      <c r="CY2789" s="198"/>
      <c r="CZ2789">
        <f>BP2789*CH2789*1000*LCI!$E$93</f>
        <v>0</v>
      </c>
      <c r="DA2789">
        <f>BQ2789*CI2789*1000*(LCI!$E$99)</f>
        <v>0</v>
      </c>
      <c r="DB2789">
        <f>BR2789*CJ2789*1000*(LCI!$E$96)</f>
        <v>500510.69022192631</v>
      </c>
    </row>
    <row r="2790" spans="1:106" x14ac:dyDescent="0.25">
      <c r="A2790" s="197">
        <v>50019</v>
      </c>
      <c r="B2790" s="197" t="s">
        <v>2307</v>
      </c>
      <c r="C2790" s="197" t="s">
        <v>1787</v>
      </c>
      <c r="D2790" s="197">
        <v>-72.238336099999998</v>
      </c>
      <c r="E2790" s="197">
        <v>44.837449999999997</v>
      </c>
      <c r="F2790">
        <v>0</v>
      </c>
      <c r="G2790">
        <f t="shared" si="262"/>
        <v>0</v>
      </c>
      <c r="H2790" s="198">
        <v>3.25</v>
      </c>
      <c r="Q2790" s="221">
        <f>(Q5875*10000)*TEA!$M$15*10^-6</f>
        <v>25.757366197320003</v>
      </c>
      <c r="R2790" s="221">
        <f>(R5875*10000)*TEA!$O$15*10^-6</f>
        <v>25.757366197320003</v>
      </c>
      <c r="AA2790">
        <f t="shared" si="264"/>
        <v>1</v>
      </c>
      <c r="AB2790" s="197">
        <v>50019</v>
      </c>
      <c r="AC2790" s="197">
        <v>0</v>
      </c>
      <c r="AD2790" s="197">
        <f t="shared" si="263"/>
        <v>0</v>
      </c>
      <c r="AE2790" s="197">
        <v>27</v>
      </c>
      <c r="AJ2790">
        <v>0</v>
      </c>
      <c r="AK2790">
        <v>0</v>
      </c>
      <c r="AU2790" s="198">
        <v>0.27272727299999999</v>
      </c>
      <c r="AV2790" s="6">
        <v>0</v>
      </c>
      <c r="AW2790" s="198">
        <v>0.38356000000000001</v>
      </c>
      <c r="BO2790" s="198"/>
      <c r="BP2790" s="354">
        <f t="shared" si="259"/>
        <v>0</v>
      </c>
      <c r="BQ2790" s="354">
        <f t="shared" si="260"/>
        <v>0</v>
      </c>
      <c r="BR2790" s="354">
        <f t="shared" si="261"/>
        <v>33.657389999999999</v>
      </c>
      <c r="CG2790" s="198"/>
      <c r="CH2790">
        <f>(Transest!$J$14/HexExtSoy!$K$4)</f>
        <v>0.20257267294641951</v>
      </c>
      <c r="CI2790">
        <f>(HydroProcOil!$K$14/HexExtSoy!$K$4)</f>
        <v>0.10977777777777777</v>
      </c>
      <c r="CJ2790">
        <f>(StarchFerm!$K$24/StarchFerm!$K$4)</f>
        <v>0.33157302630665886</v>
      </c>
      <c r="CY2790" s="198"/>
      <c r="CZ2790">
        <f>BP2790*CH2790*1000*LCI!$E$93</f>
        <v>0</v>
      </c>
      <c r="DA2790">
        <f>BQ2790*CI2790*1000*(LCI!$E$99)</f>
        <v>0</v>
      </c>
      <c r="DB2790">
        <f>BR2790*CJ2790*1000*(LCI!$E$96)</f>
        <v>300758.83768385969</v>
      </c>
    </row>
    <row r="2791" spans="1:106" x14ac:dyDescent="0.25">
      <c r="A2791" s="197">
        <v>50021</v>
      </c>
      <c r="B2791" s="197" t="s">
        <v>2307</v>
      </c>
      <c r="C2791" s="197" t="s">
        <v>2314</v>
      </c>
      <c r="D2791" s="197">
        <v>-73.041935699999996</v>
      </c>
      <c r="E2791" s="197">
        <v>43.579889999999999</v>
      </c>
      <c r="F2791">
        <v>0</v>
      </c>
      <c r="G2791">
        <f t="shared" si="262"/>
        <v>0</v>
      </c>
      <c r="H2791" s="198">
        <v>8.5</v>
      </c>
      <c r="Q2791" s="221">
        <f>(Q5876*10000)*TEA!$M$15*10^-6</f>
        <v>27.215155430279999</v>
      </c>
      <c r="R2791" s="221">
        <f>(R5876*10000)*TEA!$O$15*10^-6</f>
        <v>27.215155430279999</v>
      </c>
      <c r="AA2791">
        <f t="shared" si="264"/>
        <v>1</v>
      </c>
      <c r="AB2791" s="197">
        <v>50021</v>
      </c>
      <c r="AC2791" s="197">
        <v>0</v>
      </c>
      <c r="AD2791" s="197">
        <f t="shared" si="263"/>
        <v>0</v>
      </c>
      <c r="AE2791" s="197">
        <v>475</v>
      </c>
      <c r="AJ2791">
        <v>0</v>
      </c>
      <c r="AK2791">
        <v>0</v>
      </c>
      <c r="AU2791" s="198">
        <v>0.27272727299999999</v>
      </c>
      <c r="AV2791" s="6">
        <v>0</v>
      </c>
      <c r="AW2791" s="198">
        <v>0.38356000000000001</v>
      </c>
      <c r="BO2791" s="198"/>
      <c r="BP2791" s="354">
        <f t="shared" si="259"/>
        <v>0</v>
      </c>
      <c r="BQ2791" s="354">
        <f t="shared" si="260"/>
        <v>0</v>
      </c>
      <c r="BR2791" s="354">
        <f t="shared" si="261"/>
        <v>1548.6235000000001</v>
      </c>
      <c r="CG2791" s="198"/>
      <c r="CH2791">
        <f>(Transest!$J$14/HexExtSoy!$K$4)</f>
        <v>0.20257267294641951</v>
      </c>
      <c r="CI2791">
        <f>(HydroProcOil!$K$14/HexExtSoy!$K$4)</f>
        <v>0.10977777777777777</v>
      </c>
      <c r="CJ2791">
        <f>(StarchFerm!$K$24/StarchFerm!$K$4)</f>
        <v>0.33157302630665886</v>
      </c>
      <c r="CY2791" s="198"/>
      <c r="CZ2791">
        <f>BP2791*CH2791*1000*LCI!$E$93</f>
        <v>0</v>
      </c>
      <c r="DA2791">
        <f>BQ2791*CI2791*1000*(LCI!$E$99)</f>
        <v>0</v>
      </c>
      <c r="DB2791">
        <f>BR2791*CJ2791*1000*(LCI!$E$96)</f>
        <v>13838333.984599244</v>
      </c>
    </row>
    <row r="2792" spans="1:106" x14ac:dyDescent="0.25">
      <c r="A2792" s="197">
        <v>50023</v>
      </c>
      <c r="B2792" s="197" t="s">
        <v>2307</v>
      </c>
      <c r="C2792" s="197" t="s">
        <v>656</v>
      </c>
      <c r="D2792" s="197">
        <v>-72.612173900000002</v>
      </c>
      <c r="E2792" s="197">
        <v>44.276739999999997</v>
      </c>
      <c r="F2792">
        <v>0</v>
      </c>
      <c r="G2792">
        <f t="shared" si="262"/>
        <v>0</v>
      </c>
      <c r="H2792" s="198">
        <v>6.16</v>
      </c>
      <c r="Q2792" s="221">
        <f>(Q5877*10000)*TEA!$M$15*10^-6</f>
        <v>26.006542461359999</v>
      </c>
      <c r="R2792" s="221">
        <f>(R5877*10000)*TEA!$O$15*10^-6</f>
        <v>26.006542461359999</v>
      </c>
      <c r="AA2792">
        <f t="shared" si="264"/>
        <v>1</v>
      </c>
      <c r="AB2792" s="197">
        <v>50023</v>
      </c>
      <c r="AC2792" s="197">
        <v>0</v>
      </c>
      <c r="AD2792" s="197">
        <f t="shared" si="263"/>
        <v>0</v>
      </c>
      <c r="AE2792" s="197">
        <v>21</v>
      </c>
      <c r="AJ2792">
        <v>0</v>
      </c>
      <c r="AK2792">
        <v>0</v>
      </c>
      <c r="AU2792" s="198">
        <v>0.27272727299999999</v>
      </c>
      <c r="AV2792" s="6">
        <v>0</v>
      </c>
      <c r="AW2792" s="198">
        <v>0.38356000000000001</v>
      </c>
      <c r="BO2792" s="198"/>
      <c r="BP2792" s="354">
        <f t="shared" si="259"/>
        <v>0</v>
      </c>
      <c r="BQ2792" s="354">
        <f t="shared" si="260"/>
        <v>0</v>
      </c>
      <c r="BR2792" s="354">
        <f t="shared" si="261"/>
        <v>49.617321600000004</v>
      </c>
      <c r="CG2792" s="198"/>
      <c r="CH2792">
        <f>(Transest!$J$14/HexExtSoy!$K$4)</f>
        <v>0.20257267294641951</v>
      </c>
      <c r="CI2792">
        <f>(HydroProcOil!$K$14/HexExtSoy!$K$4)</f>
        <v>0.10977777777777777</v>
      </c>
      <c r="CJ2792">
        <f>(StarchFerm!$K$24/StarchFerm!$K$4)</f>
        <v>0.33157302630665886</v>
      </c>
      <c r="CY2792" s="198"/>
      <c r="CZ2792">
        <f>BP2792*CH2792*1000*LCI!$E$93</f>
        <v>0</v>
      </c>
      <c r="DA2792">
        <f>BQ2792*CI2792*1000*(LCI!$E$99)</f>
        <v>0</v>
      </c>
      <c r="DB2792">
        <f>BR2792*CJ2792*1000*(LCI!$E$96)</f>
        <v>443375.07968984719</v>
      </c>
    </row>
    <row r="2793" spans="1:106" x14ac:dyDescent="0.25">
      <c r="A2793" s="197">
        <v>50025</v>
      </c>
      <c r="B2793" s="197" t="s">
        <v>2307</v>
      </c>
      <c r="C2793" s="197" t="s">
        <v>854</v>
      </c>
      <c r="D2793" s="197">
        <v>-72.717586699999998</v>
      </c>
      <c r="E2793" s="197">
        <v>42.990720000000003</v>
      </c>
      <c r="F2793">
        <v>0</v>
      </c>
      <c r="G2793">
        <f t="shared" si="262"/>
        <v>0</v>
      </c>
      <c r="H2793" s="198">
        <v>0</v>
      </c>
      <c r="Q2793" s="221">
        <f>(Q5878*10000)*TEA!$M$15*10^-6</f>
        <v>30.039238266164997</v>
      </c>
      <c r="R2793" s="221">
        <f>(R5878*10000)*TEA!$O$15*10^-6</f>
        <v>30.039238266164997</v>
      </c>
      <c r="AA2793">
        <f t="shared" si="264"/>
        <v>1</v>
      </c>
      <c r="AB2793" s="197">
        <v>50025</v>
      </c>
      <c r="AC2793" s="197">
        <v>0</v>
      </c>
      <c r="AD2793" s="197">
        <f t="shared" si="263"/>
        <v>0</v>
      </c>
      <c r="AE2793" s="197">
        <v>0</v>
      </c>
      <c r="AJ2793">
        <v>0</v>
      </c>
      <c r="AK2793">
        <v>0</v>
      </c>
      <c r="AU2793" s="198">
        <v>0.27272727299999999</v>
      </c>
      <c r="AV2793" s="6">
        <v>0</v>
      </c>
      <c r="AW2793" s="198">
        <v>0.38356000000000001</v>
      </c>
      <c r="BO2793" s="198"/>
      <c r="BP2793" s="354">
        <f t="shared" si="259"/>
        <v>0</v>
      </c>
      <c r="BQ2793" s="354">
        <f t="shared" si="260"/>
        <v>0</v>
      </c>
      <c r="BR2793" s="354">
        <f t="shared" si="261"/>
        <v>0</v>
      </c>
      <c r="CG2793" s="198"/>
      <c r="CH2793">
        <f>(Transest!$J$14/HexExtSoy!$K$4)</f>
        <v>0.20257267294641951</v>
      </c>
      <c r="CI2793">
        <f>(HydroProcOil!$K$14/HexExtSoy!$K$4)</f>
        <v>0.10977777777777777</v>
      </c>
      <c r="CJ2793">
        <f>(StarchFerm!$K$24/StarchFerm!$K$4)</f>
        <v>0.33157302630665886</v>
      </c>
      <c r="CY2793" s="198"/>
      <c r="CZ2793">
        <f>BP2793*CH2793*1000*LCI!$E$93</f>
        <v>0</v>
      </c>
      <c r="DA2793">
        <f>BQ2793*CI2793*1000*(LCI!$E$99)</f>
        <v>0</v>
      </c>
      <c r="DB2793">
        <f>BR2793*CJ2793*1000*(LCI!$E$96)</f>
        <v>0</v>
      </c>
    </row>
    <row r="2794" spans="1:106" x14ac:dyDescent="0.25">
      <c r="A2794" s="197">
        <v>50027</v>
      </c>
      <c r="B2794" s="197" t="s">
        <v>2307</v>
      </c>
      <c r="C2794" s="197" t="s">
        <v>2315</v>
      </c>
      <c r="D2794" s="197">
        <v>-72.584917000000004</v>
      </c>
      <c r="E2794" s="197">
        <v>43.584899999999998</v>
      </c>
      <c r="F2794">
        <v>0</v>
      </c>
      <c r="G2794">
        <f t="shared" si="262"/>
        <v>0</v>
      </c>
      <c r="H2794" s="198">
        <v>0</v>
      </c>
      <c r="Q2794" s="221">
        <f>(Q5879*10000)*TEA!$M$15*10^-6</f>
        <v>28.019232974519998</v>
      </c>
      <c r="R2794" s="221">
        <f>(R5879*10000)*TEA!$O$15*10^-6</f>
        <v>28.019232974519998</v>
      </c>
      <c r="AA2794">
        <f t="shared" si="264"/>
        <v>1</v>
      </c>
      <c r="AB2794" s="197">
        <v>50027</v>
      </c>
      <c r="AC2794" s="197">
        <v>0</v>
      </c>
      <c r="AD2794" s="197">
        <f t="shared" si="263"/>
        <v>0</v>
      </c>
      <c r="AE2794" s="197">
        <v>0</v>
      </c>
      <c r="AJ2794">
        <v>0</v>
      </c>
      <c r="AK2794">
        <v>0</v>
      </c>
      <c r="AU2794" s="198">
        <v>0.27272727299999999</v>
      </c>
      <c r="AV2794" s="6">
        <v>0</v>
      </c>
      <c r="AW2794" s="198">
        <v>0.38356000000000001</v>
      </c>
      <c r="BO2794" s="198"/>
      <c r="BP2794" s="354">
        <f t="shared" si="259"/>
        <v>0</v>
      </c>
      <c r="BQ2794" s="354">
        <f t="shared" si="260"/>
        <v>0</v>
      </c>
      <c r="BR2794" s="354">
        <f t="shared" si="261"/>
        <v>0</v>
      </c>
      <c r="CG2794" s="198"/>
      <c r="CH2794">
        <f>(Transest!$J$14/HexExtSoy!$K$4)</f>
        <v>0.20257267294641951</v>
      </c>
      <c r="CI2794">
        <f>(HydroProcOil!$K$14/HexExtSoy!$K$4)</f>
        <v>0.10977777777777777</v>
      </c>
      <c r="CJ2794">
        <f>(StarchFerm!$K$24/StarchFerm!$K$4)</f>
        <v>0.33157302630665886</v>
      </c>
      <c r="CY2794" s="198"/>
      <c r="CZ2794">
        <f>BP2794*CH2794*1000*LCI!$E$93</f>
        <v>0</v>
      </c>
      <c r="DA2794">
        <f>BQ2794*CI2794*1000*(LCI!$E$99)</f>
        <v>0</v>
      </c>
      <c r="DB2794">
        <f>BR2794*CJ2794*1000*(LCI!$E$96)</f>
        <v>0</v>
      </c>
    </row>
    <row r="2795" spans="1:106" x14ac:dyDescent="0.25">
      <c r="A2795" s="197">
        <v>51001</v>
      </c>
      <c r="B2795" s="197" t="s">
        <v>2316</v>
      </c>
      <c r="C2795" s="197" t="s">
        <v>2317</v>
      </c>
      <c r="D2795" s="197">
        <v>-75.308161699999999</v>
      </c>
      <c r="E2795" s="197">
        <v>37.952669999999998</v>
      </c>
      <c r="F2795">
        <v>3.05</v>
      </c>
      <c r="G2795">
        <f t="shared" si="262"/>
        <v>3.05</v>
      </c>
      <c r="H2795" s="198">
        <v>10.7</v>
      </c>
      <c r="Q2795" s="221">
        <f>(Q5880*10000)*TEA!$M$15*10^-6</f>
        <v>49.051692499949993</v>
      </c>
      <c r="R2795" s="221">
        <f>(R5880*10000)*TEA!$O$15*10^-6</f>
        <v>49.051692499949993</v>
      </c>
      <c r="AA2795">
        <f t="shared" si="264"/>
        <v>1</v>
      </c>
      <c r="AB2795" s="197">
        <v>51001</v>
      </c>
      <c r="AC2795" s="197">
        <v>11983</v>
      </c>
      <c r="AD2795" s="197">
        <f t="shared" si="263"/>
        <v>11983</v>
      </c>
      <c r="AE2795" s="197">
        <v>7645</v>
      </c>
      <c r="AJ2795">
        <v>0</v>
      </c>
      <c r="AK2795">
        <v>0</v>
      </c>
      <c r="AU2795" s="198">
        <v>0.27272727299999999</v>
      </c>
      <c r="AV2795" s="6">
        <v>0</v>
      </c>
      <c r="AW2795" s="198">
        <v>0.38356000000000001</v>
      </c>
      <c r="BO2795" s="198"/>
      <c r="BP2795" s="354">
        <f t="shared" si="259"/>
        <v>9967.6772826949509</v>
      </c>
      <c r="BQ2795" s="354">
        <f t="shared" si="260"/>
        <v>0</v>
      </c>
      <c r="BR2795" s="354">
        <f t="shared" si="261"/>
        <v>31375.783340000002</v>
      </c>
      <c r="CG2795" s="198"/>
      <c r="CH2795">
        <f>(Transest!$J$14/HexExtSoy!$K$4)</f>
        <v>0.20257267294641951</v>
      </c>
      <c r="CI2795">
        <f>(HydroProcOil!$K$14/HexExtSoy!$K$4)</f>
        <v>0.10977777777777777</v>
      </c>
      <c r="CJ2795">
        <f>(StarchFerm!$K$24/StarchFerm!$K$4)</f>
        <v>0.33157302630665886</v>
      </c>
      <c r="CY2795" s="198"/>
      <c r="CZ2795">
        <f>BP2795*CH2795*1000*LCI!$E$93</f>
        <v>76224008.390911445</v>
      </c>
      <c r="DA2795">
        <f>BQ2795*CI2795*1000*(LCI!$E$99)</f>
        <v>0</v>
      </c>
      <c r="DB2795">
        <f>BR2795*CJ2795*1000*(LCI!$E$96)</f>
        <v>280370644.56747866</v>
      </c>
    </row>
    <row r="2796" spans="1:106" x14ac:dyDescent="0.25">
      <c r="A2796" s="197">
        <v>51003</v>
      </c>
      <c r="B2796" s="197" t="s">
        <v>2316</v>
      </c>
      <c r="C2796" s="197" t="s">
        <v>2318</v>
      </c>
      <c r="D2796" s="197">
        <v>-78.556827900000002</v>
      </c>
      <c r="E2796" s="197">
        <v>38.023009999999999</v>
      </c>
      <c r="F2796">
        <v>2.95</v>
      </c>
      <c r="G2796">
        <f t="shared" si="262"/>
        <v>2.95</v>
      </c>
      <c r="H2796" s="198">
        <v>7.18</v>
      </c>
      <c r="Q2796" s="221">
        <f>(Q5881*10000)*TEA!$M$15*10^-6</f>
        <v>42.025821848099994</v>
      </c>
      <c r="R2796" s="221">
        <f>(R5881*10000)*TEA!$O$15*10^-6</f>
        <v>42.025821848099994</v>
      </c>
      <c r="AA2796">
        <f t="shared" si="264"/>
        <v>1</v>
      </c>
      <c r="AB2796" s="197">
        <v>51003</v>
      </c>
      <c r="AC2796" s="197">
        <v>1269</v>
      </c>
      <c r="AD2796" s="197">
        <f t="shared" si="263"/>
        <v>1269</v>
      </c>
      <c r="AE2796" s="197">
        <v>586</v>
      </c>
      <c r="AJ2796">
        <v>0</v>
      </c>
      <c r="AK2796">
        <v>0</v>
      </c>
      <c r="AU2796" s="198">
        <v>0.27272727299999999</v>
      </c>
      <c r="AV2796" s="6">
        <v>0</v>
      </c>
      <c r="AW2796" s="198">
        <v>0.38356000000000001</v>
      </c>
      <c r="BO2796" s="198"/>
      <c r="BP2796" s="354">
        <f t="shared" si="259"/>
        <v>1020.96818283915</v>
      </c>
      <c r="BQ2796" s="354">
        <f t="shared" si="260"/>
        <v>0</v>
      </c>
      <c r="BR2796" s="354">
        <f t="shared" si="261"/>
        <v>1613.8210287999998</v>
      </c>
      <c r="CG2796" s="198"/>
      <c r="CH2796">
        <f>(Transest!$J$14/HexExtSoy!$K$4)</f>
        <v>0.20257267294641951</v>
      </c>
      <c r="CI2796">
        <f>(HydroProcOil!$K$14/HexExtSoy!$K$4)</f>
        <v>0.10977777777777777</v>
      </c>
      <c r="CJ2796">
        <f>(StarchFerm!$K$24/StarchFerm!$K$4)</f>
        <v>0.33157302630665886</v>
      </c>
      <c r="CY2796" s="198"/>
      <c r="CZ2796">
        <f>BP2796*CH2796*1000*LCI!$E$93</f>
        <v>7807464.5806093188</v>
      </c>
      <c r="DA2796">
        <f>BQ2796*CI2796*1000*(LCI!$E$99)</f>
        <v>0</v>
      </c>
      <c r="DB2796">
        <f>BR2796*CJ2796*1000*(LCI!$E$96)</f>
        <v>14420932.129664795</v>
      </c>
    </row>
    <row r="2797" spans="1:106" x14ac:dyDescent="0.25">
      <c r="A2797" s="197">
        <v>51005</v>
      </c>
      <c r="B2797" s="197" t="s">
        <v>2316</v>
      </c>
      <c r="C2797" s="197" t="s">
        <v>1805</v>
      </c>
      <c r="D2797" s="197">
        <v>-80.010052999999999</v>
      </c>
      <c r="E2797" s="197">
        <v>37.779870000000003</v>
      </c>
      <c r="F2797">
        <v>0</v>
      </c>
      <c r="G2797">
        <f t="shared" si="262"/>
        <v>0</v>
      </c>
      <c r="H2797" s="198">
        <v>8.34</v>
      </c>
      <c r="Q2797" s="221">
        <f>(Q5882*10000)*TEA!$M$15*10^-6</f>
        <v>40.931406194850005</v>
      </c>
      <c r="R2797" s="221">
        <f>(R5882*10000)*TEA!$O$15*10^-6</f>
        <v>40.931406194850005</v>
      </c>
      <c r="AA2797">
        <f t="shared" si="264"/>
        <v>1</v>
      </c>
      <c r="AB2797" s="197">
        <v>51005</v>
      </c>
      <c r="AC2797" s="197">
        <v>0</v>
      </c>
      <c r="AD2797" s="197">
        <f t="shared" si="263"/>
        <v>0</v>
      </c>
      <c r="AE2797" s="197">
        <v>59</v>
      </c>
      <c r="AJ2797">
        <v>0</v>
      </c>
      <c r="AK2797">
        <v>0</v>
      </c>
      <c r="AU2797" s="198">
        <v>0.27272727299999999</v>
      </c>
      <c r="AV2797" s="6">
        <v>0</v>
      </c>
      <c r="AW2797" s="198">
        <v>0.38356000000000001</v>
      </c>
      <c r="BO2797" s="198"/>
      <c r="BP2797" s="354">
        <f t="shared" si="259"/>
        <v>0</v>
      </c>
      <c r="BQ2797" s="354">
        <f t="shared" si="260"/>
        <v>0</v>
      </c>
      <c r="BR2797" s="354">
        <f t="shared" si="261"/>
        <v>188.73453360000002</v>
      </c>
      <c r="CG2797" s="198"/>
      <c r="CH2797">
        <f>(Transest!$J$14/HexExtSoy!$K$4)</f>
        <v>0.20257267294641951</v>
      </c>
      <c r="CI2797">
        <f>(HydroProcOil!$K$14/HexExtSoy!$K$4)</f>
        <v>0.10977777777777777</v>
      </c>
      <c r="CJ2797">
        <f>(StarchFerm!$K$24/StarchFerm!$K$4)</f>
        <v>0.33157302630665886</v>
      </c>
      <c r="CY2797" s="198"/>
      <c r="CZ2797">
        <f>BP2797*CH2797*1000*LCI!$E$93</f>
        <v>0</v>
      </c>
      <c r="DA2797">
        <f>BQ2797*CI2797*1000*(LCI!$E$99)</f>
        <v>0</v>
      </c>
      <c r="DB2797">
        <f>BR2797*CJ2797*1000*(LCI!$E$96)</f>
        <v>1686511.608783134</v>
      </c>
    </row>
    <row r="2798" spans="1:106" x14ac:dyDescent="0.25">
      <c r="A2798" s="197">
        <v>51007</v>
      </c>
      <c r="B2798" s="197" t="s">
        <v>2316</v>
      </c>
      <c r="C2798" s="197" t="s">
        <v>2319</v>
      </c>
      <c r="D2798" s="197">
        <v>-77.9803316</v>
      </c>
      <c r="E2798" s="197">
        <v>37.334000000000003</v>
      </c>
      <c r="F2798">
        <v>2.62</v>
      </c>
      <c r="G2798">
        <f t="shared" si="262"/>
        <v>2.62</v>
      </c>
      <c r="H2798" s="198">
        <v>8.1999999999999993</v>
      </c>
      <c r="Q2798" s="221">
        <f>(Q5883*10000)*TEA!$M$15*10^-6</f>
        <v>47.635764994349991</v>
      </c>
      <c r="R2798" s="221">
        <f>(R5883*10000)*TEA!$O$15*10^-6</f>
        <v>47.635764994349991</v>
      </c>
      <c r="AA2798">
        <f t="shared" si="264"/>
        <v>1</v>
      </c>
      <c r="AB2798" s="197">
        <v>51007</v>
      </c>
      <c r="AC2798" s="197">
        <v>4533</v>
      </c>
      <c r="AD2798" s="197">
        <f t="shared" si="263"/>
        <v>4533</v>
      </c>
      <c r="AE2798" s="197">
        <v>1769</v>
      </c>
      <c r="AJ2798">
        <v>0</v>
      </c>
      <c r="AK2798">
        <v>0</v>
      </c>
      <c r="AU2798" s="198">
        <v>0.27272727299999999</v>
      </c>
      <c r="AV2798" s="6">
        <v>0</v>
      </c>
      <c r="AW2798" s="198">
        <v>0.38356000000000001</v>
      </c>
      <c r="BO2798" s="198"/>
      <c r="BP2798" s="354">
        <f t="shared" si="259"/>
        <v>3239.0345486935803</v>
      </c>
      <c r="BQ2798" s="354">
        <f t="shared" si="260"/>
        <v>0</v>
      </c>
      <c r="BR2798" s="354">
        <f t="shared" si="261"/>
        <v>5563.8446480000002</v>
      </c>
      <c r="CG2798" s="198"/>
      <c r="CH2798">
        <f>(Transest!$J$14/HexExtSoy!$K$4)</f>
        <v>0.20257267294641951</v>
      </c>
      <c r="CI2798">
        <f>(HydroProcOil!$K$14/HexExtSoy!$K$4)</f>
        <v>0.10977777777777777</v>
      </c>
      <c r="CJ2798">
        <f>(StarchFerm!$K$24/StarchFerm!$K$4)</f>
        <v>0.33157302630665886</v>
      </c>
      <c r="CY2798" s="198"/>
      <c r="CZ2798">
        <f>BP2798*CH2798*1000*LCI!$E$93</f>
        <v>24769280.707623348</v>
      </c>
      <c r="DA2798">
        <f>BQ2798*CI2798*1000*(LCI!$E$99)</f>
        <v>0</v>
      </c>
      <c r="DB2798">
        <f>BR2798*CJ2798*1000*(LCI!$E$96)</f>
        <v>49717920.771219738</v>
      </c>
    </row>
    <row r="2799" spans="1:106" x14ac:dyDescent="0.25">
      <c r="A2799" s="197">
        <v>51009</v>
      </c>
      <c r="B2799" s="197" t="s">
        <v>2316</v>
      </c>
      <c r="C2799" s="197" t="s">
        <v>2320</v>
      </c>
      <c r="D2799" s="197">
        <v>-79.145364299999997</v>
      </c>
      <c r="E2799" s="197">
        <v>37.599290000000003</v>
      </c>
      <c r="F2799">
        <v>0</v>
      </c>
      <c r="G2799">
        <f t="shared" si="262"/>
        <v>0</v>
      </c>
      <c r="H2799" s="198">
        <v>0</v>
      </c>
      <c r="Q2799" s="221">
        <f>(Q5884*10000)*TEA!$M$15*10^-6</f>
        <v>43.089998780699993</v>
      </c>
      <c r="R2799" s="221">
        <f>(R5884*10000)*TEA!$O$15*10^-6</f>
        <v>43.089998780699993</v>
      </c>
      <c r="AA2799">
        <f t="shared" si="264"/>
        <v>1</v>
      </c>
      <c r="AB2799" s="197">
        <v>51009</v>
      </c>
      <c r="AC2799" s="197">
        <v>0</v>
      </c>
      <c r="AD2799" s="197">
        <f t="shared" si="263"/>
        <v>0</v>
      </c>
      <c r="AE2799" s="197">
        <v>0</v>
      </c>
      <c r="AJ2799">
        <v>0</v>
      </c>
      <c r="AK2799">
        <v>0</v>
      </c>
      <c r="AU2799" s="198">
        <v>0.27272727299999999</v>
      </c>
      <c r="AV2799" s="6">
        <v>0</v>
      </c>
      <c r="AW2799" s="198">
        <v>0.38356000000000001</v>
      </c>
      <c r="BO2799" s="198"/>
      <c r="BP2799" s="354">
        <f t="shared" si="259"/>
        <v>0</v>
      </c>
      <c r="BQ2799" s="354">
        <f t="shared" si="260"/>
        <v>0</v>
      </c>
      <c r="BR2799" s="354">
        <f t="shared" si="261"/>
        <v>0</v>
      </c>
      <c r="CG2799" s="198"/>
      <c r="CH2799">
        <f>(Transest!$J$14/HexExtSoy!$K$4)</f>
        <v>0.20257267294641951</v>
      </c>
      <c r="CI2799">
        <f>(HydroProcOil!$K$14/HexExtSoy!$K$4)</f>
        <v>0.10977777777777777</v>
      </c>
      <c r="CJ2799">
        <f>(StarchFerm!$K$24/StarchFerm!$K$4)</f>
        <v>0.33157302630665886</v>
      </c>
      <c r="CY2799" s="198"/>
      <c r="CZ2799">
        <f>BP2799*CH2799*1000*LCI!$E$93</f>
        <v>0</v>
      </c>
      <c r="DA2799">
        <f>BQ2799*CI2799*1000*(LCI!$E$99)</f>
        <v>0</v>
      </c>
      <c r="DB2799">
        <f>BR2799*CJ2799*1000*(LCI!$E$96)</f>
        <v>0</v>
      </c>
    </row>
    <row r="2800" spans="1:106" x14ac:dyDescent="0.25">
      <c r="A2800" s="197">
        <v>51011</v>
      </c>
      <c r="B2800" s="197" t="s">
        <v>2316</v>
      </c>
      <c r="C2800" s="197" t="s">
        <v>2321</v>
      </c>
      <c r="D2800" s="197">
        <v>-78.812000600000005</v>
      </c>
      <c r="E2800" s="197">
        <v>37.36694</v>
      </c>
      <c r="F2800">
        <v>2.19</v>
      </c>
      <c r="G2800">
        <f t="shared" si="262"/>
        <v>2.19</v>
      </c>
      <c r="H2800" s="198">
        <v>7.62</v>
      </c>
      <c r="Q2800" s="221">
        <f>(Q5885*10000)*TEA!$M$15*10^-6</f>
        <v>45.406531604249999</v>
      </c>
      <c r="R2800" s="221">
        <f>(R5885*10000)*TEA!$O$15*10^-6</f>
        <v>45.406531604249999</v>
      </c>
      <c r="AA2800">
        <f t="shared" si="264"/>
        <v>1</v>
      </c>
      <c r="AB2800" s="197">
        <v>51011</v>
      </c>
      <c r="AC2800" s="197">
        <v>686</v>
      </c>
      <c r="AD2800" s="197">
        <f t="shared" si="263"/>
        <v>686</v>
      </c>
      <c r="AE2800" s="197">
        <v>216</v>
      </c>
      <c r="AJ2800">
        <v>0</v>
      </c>
      <c r="AK2800">
        <v>0</v>
      </c>
      <c r="AU2800" s="198">
        <v>0.27272727299999999</v>
      </c>
      <c r="AV2800" s="6">
        <v>0</v>
      </c>
      <c r="AW2800" s="198">
        <v>0.38356000000000001</v>
      </c>
      <c r="BO2800" s="198"/>
      <c r="BP2800" s="354">
        <f t="shared" si="259"/>
        <v>409.72909131881994</v>
      </c>
      <c r="BQ2800" s="354">
        <f t="shared" si="260"/>
        <v>0</v>
      </c>
      <c r="BR2800" s="354">
        <f t="shared" si="261"/>
        <v>631.30907520000005</v>
      </c>
      <c r="CG2800" s="198"/>
      <c r="CH2800">
        <f>(Transest!$J$14/HexExtSoy!$K$4)</f>
        <v>0.20257267294641951</v>
      </c>
      <c r="CI2800">
        <f>(HydroProcOil!$K$14/HexExtSoy!$K$4)</f>
        <v>0.10977777777777777</v>
      </c>
      <c r="CJ2800">
        <f>(StarchFerm!$K$24/StarchFerm!$K$4)</f>
        <v>0.33157302630665886</v>
      </c>
      <c r="CY2800" s="198"/>
      <c r="CZ2800">
        <f>BP2800*CH2800*1000*LCI!$E$93</f>
        <v>3133246.8747666269</v>
      </c>
      <c r="DA2800">
        <f>BQ2800*CI2800*1000*(LCI!$E$99)</f>
        <v>0</v>
      </c>
      <c r="DB2800">
        <f>BR2800*CJ2800*1000*(LCI!$E$96)</f>
        <v>5641310.3831409495</v>
      </c>
    </row>
    <row r="2801" spans="1:106" x14ac:dyDescent="0.25">
      <c r="A2801" s="197">
        <v>51013</v>
      </c>
      <c r="B2801" s="197" t="s">
        <v>2316</v>
      </c>
      <c r="C2801" s="197" t="s">
        <v>2322</v>
      </c>
      <c r="D2801" s="197">
        <v>-77.113579200000004</v>
      </c>
      <c r="E2801" s="197">
        <v>38.878540000000001</v>
      </c>
      <c r="F2801">
        <v>0</v>
      </c>
      <c r="G2801">
        <f t="shared" si="262"/>
        <v>0</v>
      </c>
      <c r="H2801" s="198">
        <v>0</v>
      </c>
      <c r="Q2801" s="221">
        <f>(Q5886*10000)*TEA!$M$15*10^-6</f>
        <v>44.272938154049996</v>
      </c>
      <c r="R2801" s="221">
        <f>(R5886*10000)*TEA!$O$15*10^-6</f>
        <v>44.272938154049996</v>
      </c>
      <c r="AA2801">
        <f t="shared" si="264"/>
        <v>1</v>
      </c>
      <c r="AB2801" s="197">
        <v>51013</v>
      </c>
      <c r="AC2801" s="197">
        <v>0</v>
      </c>
      <c r="AD2801" s="197">
        <f t="shared" si="263"/>
        <v>0</v>
      </c>
      <c r="AE2801" s="197">
        <v>0</v>
      </c>
      <c r="AJ2801">
        <v>0</v>
      </c>
      <c r="AK2801">
        <v>0</v>
      </c>
      <c r="AU2801" s="198">
        <v>0.27272727299999999</v>
      </c>
      <c r="AV2801" s="6">
        <v>0</v>
      </c>
      <c r="AW2801" s="198">
        <v>0.38356000000000001</v>
      </c>
      <c r="BO2801" s="198"/>
      <c r="BP2801" s="354">
        <f t="shared" si="259"/>
        <v>0</v>
      </c>
      <c r="BQ2801" s="354">
        <f t="shared" si="260"/>
        <v>0</v>
      </c>
      <c r="BR2801" s="354">
        <f t="shared" si="261"/>
        <v>0</v>
      </c>
      <c r="CG2801" s="198"/>
      <c r="CH2801">
        <f>(Transest!$J$14/HexExtSoy!$K$4)</f>
        <v>0.20257267294641951</v>
      </c>
      <c r="CI2801">
        <f>(HydroProcOil!$K$14/HexExtSoy!$K$4)</f>
        <v>0.10977777777777777</v>
      </c>
      <c r="CJ2801">
        <f>(StarchFerm!$K$24/StarchFerm!$K$4)</f>
        <v>0.33157302630665886</v>
      </c>
      <c r="CY2801" s="198"/>
      <c r="CZ2801">
        <f>BP2801*CH2801*1000*LCI!$E$93</f>
        <v>0</v>
      </c>
      <c r="DA2801">
        <f>BQ2801*CI2801*1000*(LCI!$E$99)</f>
        <v>0</v>
      </c>
      <c r="DB2801">
        <f>BR2801*CJ2801*1000*(LCI!$E$96)</f>
        <v>0</v>
      </c>
    </row>
    <row r="2802" spans="1:106" x14ac:dyDescent="0.25">
      <c r="A2802" s="197">
        <v>51015</v>
      </c>
      <c r="B2802" s="197" t="s">
        <v>2316</v>
      </c>
      <c r="C2802" s="197" t="s">
        <v>2323</v>
      </c>
      <c r="D2802" s="197">
        <v>-79.131934799999996</v>
      </c>
      <c r="E2802" s="197">
        <v>38.160690000000002</v>
      </c>
      <c r="F2802">
        <v>3.59</v>
      </c>
      <c r="G2802">
        <f t="shared" si="262"/>
        <v>3.59</v>
      </c>
      <c r="H2802" s="198">
        <v>9.9</v>
      </c>
      <c r="Q2802" s="221">
        <f>(Q5887*10000)*TEA!$M$15*10^-6</f>
        <v>38.150707240350002</v>
      </c>
      <c r="R2802" s="221">
        <f>(R5887*10000)*TEA!$O$15*10^-6</f>
        <v>38.150707240350002</v>
      </c>
      <c r="AA2802">
        <f t="shared" si="264"/>
        <v>1</v>
      </c>
      <c r="AB2802" s="197">
        <v>51015</v>
      </c>
      <c r="AC2802" s="197">
        <v>3782</v>
      </c>
      <c r="AD2802" s="197">
        <f t="shared" si="263"/>
        <v>3782</v>
      </c>
      <c r="AE2802" s="197">
        <v>7742</v>
      </c>
      <c r="AJ2802">
        <v>0</v>
      </c>
      <c r="AK2802">
        <v>0</v>
      </c>
      <c r="AU2802" s="198">
        <v>0.27272727299999999</v>
      </c>
      <c r="AV2802" s="6">
        <v>0</v>
      </c>
      <c r="AW2802" s="198">
        <v>0.38356000000000001</v>
      </c>
      <c r="BO2802" s="198"/>
      <c r="BP2802" s="354">
        <f t="shared" si="259"/>
        <v>3702.9218218847395</v>
      </c>
      <c r="BQ2802" s="354">
        <f t="shared" si="260"/>
        <v>0</v>
      </c>
      <c r="BR2802" s="354">
        <f t="shared" si="261"/>
        <v>29398.263048000001</v>
      </c>
      <c r="CG2802" s="198"/>
      <c r="CH2802">
        <f>(Transest!$J$14/HexExtSoy!$K$4)</f>
        <v>0.20257267294641951</v>
      </c>
      <c r="CI2802">
        <f>(HydroProcOil!$K$14/HexExtSoy!$K$4)</f>
        <v>0.10977777777777777</v>
      </c>
      <c r="CJ2802">
        <f>(StarchFerm!$K$24/StarchFerm!$K$4)</f>
        <v>0.33157302630665886</v>
      </c>
      <c r="CY2802" s="198"/>
      <c r="CZ2802">
        <f>BP2802*CH2802*1000*LCI!$E$93</f>
        <v>28316681.611698348</v>
      </c>
      <c r="DA2802">
        <f>BQ2802*CI2802*1000*(LCI!$E$99)</f>
        <v>0</v>
      </c>
      <c r="DB2802">
        <f>BR2802*CJ2802*1000*(LCI!$E$96)</f>
        <v>262699734.71623445</v>
      </c>
    </row>
    <row r="2803" spans="1:106" x14ac:dyDescent="0.25">
      <c r="A2803" s="197">
        <v>51017</v>
      </c>
      <c r="B2803" s="197" t="s">
        <v>2316</v>
      </c>
      <c r="C2803" s="197" t="s">
        <v>1274</v>
      </c>
      <c r="D2803" s="197">
        <v>-79.744017299999996</v>
      </c>
      <c r="E2803" s="197">
        <v>38.057099999999998</v>
      </c>
      <c r="F2803">
        <v>0</v>
      </c>
      <c r="G2803">
        <f t="shared" si="262"/>
        <v>0</v>
      </c>
      <c r="H2803" s="198">
        <v>7.23</v>
      </c>
      <c r="Q2803" s="221">
        <f>(Q5888*10000)*TEA!$M$15*10^-6</f>
        <v>38.144573586900002</v>
      </c>
      <c r="R2803" s="221">
        <f>(R5888*10000)*TEA!$O$15*10^-6</f>
        <v>38.144573586900002</v>
      </c>
      <c r="AA2803">
        <f t="shared" si="264"/>
        <v>1</v>
      </c>
      <c r="AB2803" s="197">
        <v>51017</v>
      </c>
      <c r="AC2803" s="197">
        <v>0</v>
      </c>
      <c r="AD2803" s="197">
        <f t="shared" si="263"/>
        <v>0</v>
      </c>
      <c r="AE2803" s="197">
        <v>121</v>
      </c>
      <c r="AJ2803">
        <v>0</v>
      </c>
      <c r="AK2803">
        <v>0</v>
      </c>
      <c r="AU2803" s="198">
        <v>0.27272727299999999</v>
      </c>
      <c r="AV2803" s="6">
        <v>0</v>
      </c>
      <c r="AW2803" s="198">
        <v>0.38356000000000001</v>
      </c>
      <c r="BO2803" s="198"/>
      <c r="BP2803" s="354">
        <f t="shared" si="259"/>
        <v>0</v>
      </c>
      <c r="BQ2803" s="354">
        <f t="shared" si="260"/>
        <v>0</v>
      </c>
      <c r="BR2803" s="354">
        <f t="shared" si="261"/>
        <v>335.54979480000003</v>
      </c>
      <c r="CG2803" s="198"/>
      <c r="CH2803">
        <f>(Transest!$J$14/HexExtSoy!$K$4)</f>
        <v>0.20257267294641951</v>
      </c>
      <c r="CI2803">
        <f>(HydroProcOil!$K$14/HexExtSoy!$K$4)</f>
        <v>0.10977777777777777</v>
      </c>
      <c r="CJ2803">
        <f>(StarchFerm!$K$24/StarchFerm!$K$4)</f>
        <v>0.33157302630665886</v>
      </c>
      <c r="CY2803" s="198"/>
      <c r="CZ2803">
        <f>BP2803*CH2803*1000*LCI!$E$93</f>
        <v>0</v>
      </c>
      <c r="DA2803">
        <f>BQ2803*CI2803*1000*(LCI!$E$99)</f>
        <v>0</v>
      </c>
      <c r="DB2803">
        <f>BR2803*CJ2803*1000*(LCI!$E$96)</f>
        <v>2998437.0822902676</v>
      </c>
    </row>
    <row r="2804" spans="1:106" x14ac:dyDescent="0.25">
      <c r="A2804" s="197">
        <v>51019</v>
      </c>
      <c r="B2804" s="197" t="s">
        <v>2316</v>
      </c>
      <c r="C2804" s="197" t="s">
        <v>1999</v>
      </c>
      <c r="D2804" s="197">
        <v>-79.523112600000005</v>
      </c>
      <c r="E2804" s="197">
        <v>37.317639999999997</v>
      </c>
      <c r="F2804">
        <v>2.2999999999999998</v>
      </c>
      <c r="G2804">
        <f t="shared" si="262"/>
        <v>2.2999999999999998</v>
      </c>
      <c r="H2804" s="198">
        <v>8.1</v>
      </c>
      <c r="Q2804" s="221">
        <f>(Q5889*10000)*TEA!$M$15*10^-6</f>
        <v>44.995715581499994</v>
      </c>
      <c r="R2804" s="221">
        <f>(R5889*10000)*TEA!$O$15*10^-6</f>
        <v>44.995715581499994</v>
      </c>
      <c r="AA2804">
        <f t="shared" si="264"/>
        <v>1</v>
      </c>
      <c r="AB2804" s="197">
        <v>51019</v>
      </c>
      <c r="AC2804" s="197">
        <v>263</v>
      </c>
      <c r="AD2804" s="197">
        <f t="shared" si="263"/>
        <v>263</v>
      </c>
      <c r="AE2804" s="197">
        <v>197</v>
      </c>
      <c r="AJ2804">
        <v>0</v>
      </c>
      <c r="AK2804">
        <v>0</v>
      </c>
      <c r="AU2804" s="198">
        <v>0.27272727299999999</v>
      </c>
      <c r="AV2804" s="6">
        <v>0</v>
      </c>
      <c r="AW2804" s="198">
        <v>0.38356000000000001</v>
      </c>
      <c r="BO2804" s="198"/>
      <c r="BP2804" s="354">
        <f t="shared" si="259"/>
        <v>164.9727274377</v>
      </c>
      <c r="BQ2804" s="354">
        <f t="shared" si="260"/>
        <v>0</v>
      </c>
      <c r="BR2804" s="354">
        <f t="shared" si="261"/>
        <v>612.04669199999989</v>
      </c>
      <c r="CG2804" s="198"/>
      <c r="CH2804">
        <f>(Transest!$J$14/HexExtSoy!$K$4)</f>
        <v>0.20257267294641951</v>
      </c>
      <c r="CI2804">
        <f>(HydroProcOil!$K$14/HexExtSoy!$K$4)</f>
        <v>0.10977777777777777</v>
      </c>
      <c r="CJ2804">
        <f>(StarchFerm!$K$24/StarchFerm!$K$4)</f>
        <v>0.33157302630665886</v>
      </c>
      <c r="CY2804" s="198"/>
      <c r="CZ2804">
        <f>BP2804*CH2804*1000*LCI!$E$93</f>
        <v>1261565.9801019295</v>
      </c>
      <c r="DA2804">
        <f>BQ2804*CI2804*1000*(LCI!$E$99)</f>
        <v>0</v>
      </c>
      <c r="DB2804">
        <f>BR2804*CJ2804*1000*(LCI!$E$96)</f>
        <v>5469183.7868049555</v>
      </c>
    </row>
    <row r="2805" spans="1:106" x14ac:dyDescent="0.25">
      <c r="A2805" s="197">
        <v>51021</v>
      </c>
      <c r="B2805" s="197" t="s">
        <v>2316</v>
      </c>
      <c r="C2805" s="197" t="s">
        <v>2324</v>
      </c>
      <c r="D2805" s="197">
        <v>-81.129398300000005</v>
      </c>
      <c r="E2805" s="197">
        <v>37.127870000000001</v>
      </c>
      <c r="F2805">
        <v>0</v>
      </c>
      <c r="G2805">
        <f t="shared" si="262"/>
        <v>0</v>
      </c>
      <c r="H2805" s="198">
        <v>0</v>
      </c>
      <c r="Q2805" s="221">
        <f>(Q5890*10000)*TEA!$M$15*10^-6</f>
        <v>44.826824894849992</v>
      </c>
      <c r="R2805" s="221">
        <f>(R5890*10000)*TEA!$O$15*10^-6</f>
        <v>44.826824894849992</v>
      </c>
      <c r="AA2805">
        <f t="shared" si="264"/>
        <v>1</v>
      </c>
      <c r="AB2805" s="197">
        <v>51021</v>
      </c>
      <c r="AC2805" s="197">
        <v>0</v>
      </c>
      <c r="AD2805" s="197">
        <f t="shared" si="263"/>
        <v>0</v>
      </c>
      <c r="AE2805" s="197">
        <v>0</v>
      </c>
      <c r="AJ2805">
        <v>0</v>
      </c>
      <c r="AK2805">
        <v>0</v>
      </c>
      <c r="AU2805" s="198">
        <v>0.27272727299999999</v>
      </c>
      <c r="AV2805" s="6">
        <v>0</v>
      </c>
      <c r="AW2805" s="198">
        <v>0.38356000000000001</v>
      </c>
      <c r="BO2805" s="198"/>
      <c r="BP2805" s="354">
        <f t="shared" si="259"/>
        <v>0</v>
      </c>
      <c r="BQ2805" s="354">
        <f t="shared" si="260"/>
        <v>0</v>
      </c>
      <c r="BR2805" s="354">
        <f t="shared" si="261"/>
        <v>0</v>
      </c>
      <c r="CG2805" s="198"/>
      <c r="CH2805">
        <f>(Transest!$J$14/HexExtSoy!$K$4)</f>
        <v>0.20257267294641951</v>
      </c>
      <c r="CI2805">
        <f>(HydroProcOil!$K$14/HexExtSoy!$K$4)</f>
        <v>0.10977777777777777</v>
      </c>
      <c r="CJ2805">
        <f>(StarchFerm!$K$24/StarchFerm!$K$4)</f>
        <v>0.33157302630665886</v>
      </c>
      <c r="CY2805" s="198"/>
      <c r="CZ2805">
        <f>BP2805*CH2805*1000*LCI!$E$93</f>
        <v>0</v>
      </c>
      <c r="DA2805">
        <f>BQ2805*CI2805*1000*(LCI!$E$99)</f>
        <v>0</v>
      </c>
      <c r="DB2805">
        <f>BR2805*CJ2805*1000*(LCI!$E$96)</f>
        <v>0</v>
      </c>
    </row>
    <row r="2806" spans="1:106" x14ac:dyDescent="0.25">
      <c r="A2806" s="197">
        <v>51023</v>
      </c>
      <c r="B2806" s="197" t="s">
        <v>2316</v>
      </c>
      <c r="C2806" s="197" t="s">
        <v>2325</v>
      </c>
      <c r="D2806" s="197">
        <v>-79.810605800000005</v>
      </c>
      <c r="E2806" s="197">
        <v>37.552869999999999</v>
      </c>
      <c r="F2806">
        <v>3.07</v>
      </c>
      <c r="G2806">
        <f t="shared" si="262"/>
        <v>3.07</v>
      </c>
      <c r="H2806" s="198">
        <v>8.24</v>
      </c>
      <c r="Q2806" s="221">
        <f>(Q5891*10000)*TEA!$M$15*10^-6</f>
        <v>42.723657387449997</v>
      </c>
      <c r="R2806" s="221">
        <f>(R5891*10000)*TEA!$O$15*10^-6</f>
        <v>42.723657387449997</v>
      </c>
      <c r="AA2806">
        <f t="shared" si="264"/>
        <v>1</v>
      </c>
      <c r="AB2806" s="197">
        <v>51023</v>
      </c>
      <c r="AC2806" s="197">
        <v>269</v>
      </c>
      <c r="AD2806" s="197">
        <f t="shared" si="263"/>
        <v>269</v>
      </c>
      <c r="AE2806" s="197">
        <v>648</v>
      </c>
      <c r="AJ2806">
        <v>0</v>
      </c>
      <c r="AK2806">
        <v>0</v>
      </c>
      <c r="AU2806" s="198">
        <v>0.27272727299999999</v>
      </c>
      <c r="AV2806" s="6">
        <v>0</v>
      </c>
      <c r="AW2806" s="198">
        <v>0.38356000000000001</v>
      </c>
      <c r="BO2806" s="198"/>
      <c r="BP2806" s="354">
        <f t="shared" si="259"/>
        <v>225.22636386158999</v>
      </c>
      <c r="BQ2806" s="354">
        <f t="shared" si="260"/>
        <v>0</v>
      </c>
      <c r="BR2806" s="354">
        <f t="shared" si="261"/>
        <v>2048.0262912000003</v>
      </c>
      <c r="CG2806" s="198"/>
      <c r="CH2806">
        <f>(Transest!$J$14/HexExtSoy!$K$4)</f>
        <v>0.20257267294641951</v>
      </c>
      <c r="CI2806">
        <f>(HydroProcOil!$K$14/HexExtSoy!$K$4)</f>
        <v>0.10977777777777777</v>
      </c>
      <c r="CJ2806">
        <f>(StarchFerm!$K$24/StarchFerm!$K$4)</f>
        <v>0.33157302630665886</v>
      </c>
      <c r="CY2806" s="198"/>
      <c r="CZ2806">
        <f>BP2806*CH2806*1000*LCI!$E$93</f>
        <v>1722332.6720905541</v>
      </c>
      <c r="DA2806">
        <f>BQ2806*CI2806*1000*(LCI!$E$99)</f>
        <v>0</v>
      </c>
      <c r="DB2806">
        <f>BR2806*CJ2806*1000*(LCI!$E$96)</f>
        <v>18300943.920110799</v>
      </c>
    </row>
    <row r="2807" spans="1:106" x14ac:dyDescent="0.25">
      <c r="A2807" s="197">
        <v>51025</v>
      </c>
      <c r="B2807" s="197" t="s">
        <v>2316</v>
      </c>
      <c r="C2807" s="197" t="s">
        <v>1812</v>
      </c>
      <c r="D2807" s="197">
        <v>-77.858727299999998</v>
      </c>
      <c r="E2807" s="197">
        <v>36.765729999999998</v>
      </c>
      <c r="F2807">
        <v>2.27</v>
      </c>
      <c r="G2807">
        <f t="shared" si="262"/>
        <v>2.27</v>
      </c>
      <c r="H2807" s="198">
        <v>8.06</v>
      </c>
      <c r="Q2807" s="221">
        <f>(Q5892*10000)*TEA!$M$15*10^-6</f>
        <v>49.765887897749998</v>
      </c>
      <c r="R2807" s="221">
        <f>(R5892*10000)*TEA!$O$15*10^-6</f>
        <v>49.765887897749998</v>
      </c>
      <c r="AA2807">
        <f t="shared" si="264"/>
        <v>1</v>
      </c>
      <c r="AB2807" s="197">
        <v>51025</v>
      </c>
      <c r="AC2807" s="197">
        <v>4469</v>
      </c>
      <c r="AD2807" s="197">
        <f t="shared" si="263"/>
        <v>4469</v>
      </c>
      <c r="AE2807" s="197">
        <v>410</v>
      </c>
      <c r="AJ2807">
        <v>0</v>
      </c>
      <c r="AK2807">
        <v>0</v>
      </c>
      <c r="AU2807" s="198">
        <v>0.27272727299999999</v>
      </c>
      <c r="AV2807" s="6">
        <v>0</v>
      </c>
      <c r="AW2807" s="198">
        <v>0.38356000000000001</v>
      </c>
      <c r="BO2807" s="198"/>
      <c r="BP2807" s="354">
        <f t="shared" si="259"/>
        <v>2766.7172754939897</v>
      </c>
      <c r="BQ2807" s="354">
        <f t="shared" si="260"/>
        <v>0</v>
      </c>
      <c r="BR2807" s="354">
        <f t="shared" si="261"/>
        <v>1267.5123760000001</v>
      </c>
      <c r="CG2807" s="198"/>
      <c r="CH2807">
        <f>(Transest!$J$14/HexExtSoy!$K$4)</f>
        <v>0.20257267294641951</v>
      </c>
      <c r="CI2807">
        <f>(HydroProcOil!$K$14/HexExtSoy!$K$4)</f>
        <v>0.10977777777777777</v>
      </c>
      <c r="CJ2807">
        <f>(StarchFerm!$K$24/StarchFerm!$K$4)</f>
        <v>0.33157302630665886</v>
      </c>
      <c r="CY2807" s="198"/>
      <c r="CZ2807">
        <f>BP2807*CH2807*1000*LCI!$E$93</f>
        <v>21157414.595340446</v>
      </c>
      <c r="DA2807">
        <f>BQ2807*CI2807*1000*(LCI!$E$99)</f>
        <v>0</v>
      </c>
      <c r="DB2807">
        <f>BR2807*CJ2807*1000*(LCI!$E$96)</f>
        <v>11326355.042849947</v>
      </c>
    </row>
    <row r="2808" spans="1:106" x14ac:dyDescent="0.25">
      <c r="A2808" s="197">
        <v>51027</v>
      </c>
      <c r="B2808" s="197" t="s">
        <v>2316</v>
      </c>
      <c r="C2808" s="197" t="s">
        <v>1164</v>
      </c>
      <c r="D2808" s="197">
        <v>-82.039856</v>
      </c>
      <c r="E2808" s="197">
        <v>37.261290000000002</v>
      </c>
      <c r="F2808">
        <v>0</v>
      </c>
      <c r="G2808">
        <f t="shared" si="262"/>
        <v>0</v>
      </c>
      <c r="H2808" s="198">
        <v>0</v>
      </c>
      <c r="Q2808" s="221">
        <f>(Q5893*10000)*TEA!$M$15*10^-6</f>
        <v>44.217469516499996</v>
      </c>
      <c r="R2808" s="221">
        <f>(R5893*10000)*TEA!$O$15*10^-6</f>
        <v>44.217469516499996</v>
      </c>
      <c r="AA2808">
        <f t="shared" si="264"/>
        <v>1</v>
      </c>
      <c r="AB2808" s="197">
        <v>51027</v>
      </c>
      <c r="AC2808" s="197">
        <v>0</v>
      </c>
      <c r="AD2808" s="197">
        <f t="shared" si="263"/>
        <v>0</v>
      </c>
      <c r="AE2808" s="197">
        <v>0</v>
      </c>
      <c r="AJ2808">
        <v>0</v>
      </c>
      <c r="AK2808">
        <v>0</v>
      </c>
      <c r="AU2808" s="198">
        <v>0.27272727299999999</v>
      </c>
      <c r="AV2808" s="6">
        <v>0</v>
      </c>
      <c r="AW2808" s="198">
        <v>0.38356000000000001</v>
      </c>
      <c r="BO2808" s="198"/>
      <c r="BP2808" s="354">
        <f t="shared" si="259"/>
        <v>0</v>
      </c>
      <c r="BQ2808" s="354">
        <f t="shared" si="260"/>
        <v>0</v>
      </c>
      <c r="BR2808" s="354">
        <f t="shared" si="261"/>
        <v>0</v>
      </c>
      <c r="CG2808" s="198"/>
      <c r="CH2808">
        <f>(Transest!$J$14/HexExtSoy!$K$4)</f>
        <v>0.20257267294641951</v>
      </c>
      <c r="CI2808">
        <f>(HydroProcOil!$K$14/HexExtSoy!$K$4)</f>
        <v>0.10977777777777777</v>
      </c>
      <c r="CJ2808">
        <f>(StarchFerm!$K$24/StarchFerm!$K$4)</f>
        <v>0.33157302630665886</v>
      </c>
      <c r="CY2808" s="198"/>
      <c r="CZ2808">
        <f>BP2808*CH2808*1000*LCI!$E$93</f>
        <v>0</v>
      </c>
      <c r="DA2808">
        <f>BQ2808*CI2808*1000*(LCI!$E$99)</f>
        <v>0</v>
      </c>
      <c r="DB2808">
        <f>BR2808*CJ2808*1000*(LCI!$E$96)</f>
        <v>0</v>
      </c>
    </row>
    <row r="2809" spans="1:106" x14ac:dyDescent="0.25">
      <c r="A2809" s="197">
        <v>51029</v>
      </c>
      <c r="B2809" s="197" t="s">
        <v>2316</v>
      </c>
      <c r="C2809" s="197" t="s">
        <v>2326</v>
      </c>
      <c r="D2809" s="197">
        <v>-78.529572299999998</v>
      </c>
      <c r="E2809" s="197">
        <v>37.56512</v>
      </c>
      <c r="F2809">
        <v>2.35</v>
      </c>
      <c r="G2809">
        <f t="shared" si="262"/>
        <v>2.35</v>
      </c>
      <c r="H2809" s="198">
        <v>6.3</v>
      </c>
      <c r="Q2809" s="221">
        <f>(Q5894*10000)*TEA!$M$15*10^-6</f>
        <v>44.905792714199997</v>
      </c>
      <c r="R2809" s="221">
        <f>(R5894*10000)*TEA!$O$15*10^-6</f>
        <v>44.905792714199997</v>
      </c>
      <c r="AA2809">
        <f t="shared" si="264"/>
        <v>1</v>
      </c>
      <c r="AB2809" s="197">
        <v>51029</v>
      </c>
      <c r="AC2809" s="197">
        <v>1077</v>
      </c>
      <c r="AD2809" s="197">
        <f t="shared" si="263"/>
        <v>1077</v>
      </c>
      <c r="AE2809" s="197">
        <v>580</v>
      </c>
      <c r="AJ2809">
        <v>0</v>
      </c>
      <c r="AK2809">
        <v>0</v>
      </c>
      <c r="AU2809" s="198">
        <v>0.27272727299999999</v>
      </c>
      <c r="AV2809" s="6">
        <v>0</v>
      </c>
      <c r="AW2809" s="198">
        <v>0.38356000000000001</v>
      </c>
      <c r="BO2809" s="198"/>
      <c r="BP2809" s="354">
        <f t="shared" si="259"/>
        <v>690.25909159935009</v>
      </c>
      <c r="BQ2809" s="354">
        <f t="shared" si="260"/>
        <v>0</v>
      </c>
      <c r="BR2809" s="354">
        <f t="shared" si="261"/>
        <v>1401.5282400000001</v>
      </c>
      <c r="CG2809" s="198"/>
      <c r="CH2809">
        <f>(Transest!$J$14/HexExtSoy!$K$4)</f>
        <v>0.20257267294641951</v>
      </c>
      <c r="CI2809">
        <f>(HydroProcOil!$K$14/HexExtSoy!$K$4)</f>
        <v>0.10977777777777777</v>
      </c>
      <c r="CJ2809">
        <f>(StarchFerm!$K$24/StarchFerm!$K$4)</f>
        <v>0.33157302630665886</v>
      </c>
      <c r="CY2809" s="198"/>
      <c r="CZ2809">
        <f>BP2809*CH2809*1000*LCI!$E$93</f>
        <v>5278493.0027095024</v>
      </c>
      <c r="DA2809">
        <f>BQ2809*CI2809*1000*(LCI!$E$99)</f>
        <v>0</v>
      </c>
      <c r="DB2809">
        <f>BR2809*CJ2809*1000*(LCI!$E$96)</f>
        <v>12523906.471758671</v>
      </c>
    </row>
    <row r="2810" spans="1:106" x14ac:dyDescent="0.25">
      <c r="A2810" s="197">
        <v>51031</v>
      </c>
      <c r="B2810" s="197" t="s">
        <v>2316</v>
      </c>
      <c r="C2810" s="197" t="s">
        <v>1284</v>
      </c>
      <c r="D2810" s="197">
        <v>-79.102326000000005</v>
      </c>
      <c r="E2810" s="197">
        <v>37.219929999999998</v>
      </c>
      <c r="F2810">
        <v>1.99</v>
      </c>
      <c r="G2810">
        <f t="shared" si="262"/>
        <v>1.99</v>
      </c>
      <c r="H2810" s="198">
        <v>6.1</v>
      </c>
      <c r="Q2810" s="221">
        <f>(Q5895*10000)*TEA!$M$15*10^-6</f>
        <v>46.080530428050004</v>
      </c>
      <c r="R2810" s="221">
        <f>(R5895*10000)*TEA!$O$15*10^-6</f>
        <v>46.080530428050004</v>
      </c>
      <c r="AA2810">
        <f t="shared" si="264"/>
        <v>1</v>
      </c>
      <c r="AB2810" s="197">
        <v>51031</v>
      </c>
      <c r="AC2810" s="197">
        <v>1866</v>
      </c>
      <c r="AD2810" s="197">
        <f t="shared" si="263"/>
        <v>1866</v>
      </c>
      <c r="AE2810" s="197">
        <v>306</v>
      </c>
      <c r="AJ2810">
        <v>0</v>
      </c>
      <c r="AK2810">
        <v>0</v>
      </c>
      <c r="AU2810" s="198">
        <v>0.27272727299999999</v>
      </c>
      <c r="AV2810" s="6">
        <v>0</v>
      </c>
      <c r="AW2810" s="198">
        <v>0.38356000000000001</v>
      </c>
      <c r="BO2810" s="198"/>
      <c r="BP2810" s="354">
        <f t="shared" si="259"/>
        <v>1012.72909192182</v>
      </c>
      <c r="BQ2810" s="354">
        <f t="shared" si="260"/>
        <v>0</v>
      </c>
      <c r="BR2810" s="354">
        <f t="shared" si="261"/>
        <v>715.95309599999996</v>
      </c>
      <c r="CG2810" s="198"/>
      <c r="CH2810">
        <f>(Transest!$J$14/HexExtSoy!$K$4)</f>
        <v>0.20257267294641951</v>
      </c>
      <c r="CI2810">
        <f>(HydroProcOil!$K$14/HexExtSoy!$K$4)</f>
        <v>0.10977777777777777</v>
      </c>
      <c r="CJ2810">
        <f>(StarchFerm!$K$24/StarchFerm!$K$4)</f>
        <v>0.33157302630665886</v>
      </c>
      <c r="CY2810" s="198"/>
      <c r="CZ2810">
        <f>BP2810*CH2810*1000*LCI!$E$93</f>
        <v>7744459.2768254224</v>
      </c>
      <c r="DA2810">
        <f>BQ2810*CI2810*1000*(LCI!$E$99)</f>
        <v>0</v>
      </c>
      <c r="DB2810">
        <f>BR2810*CJ2810*1000*(LCI!$E$96)</f>
        <v>6397680.3010905115</v>
      </c>
    </row>
    <row r="2811" spans="1:106" x14ac:dyDescent="0.25">
      <c r="A2811" s="197">
        <v>51033</v>
      </c>
      <c r="B2811" s="197" t="s">
        <v>2316</v>
      </c>
      <c r="C2811" s="197" t="s">
        <v>1408</v>
      </c>
      <c r="D2811" s="197">
        <v>-77.348933599999995</v>
      </c>
      <c r="E2811" s="197">
        <v>38.03107</v>
      </c>
      <c r="F2811">
        <v>3.32</v>
      </c>
      <c r="G2811">
        <f t="shared" si="262"/>
        <v>3.32</v>
      </c>
      <c r="H2811" s="198">
        <v>9.43</v>
      </c>
      <c r="Q2811" s="221">
        <f>(Q5896*10000)*TEA!$M$15*10^-6</f>
        <v>47.534888984399991</v>
      </c>
      <c r="R2811" s="221">
        <f>(R5896*10000)*TEA!$O$15*10^-6</f>
        <v>47.534888984399991</v>
      </c>
      <c r="AA2811">
        <f t="shared" si="264"/>
        <v>1</v>
      </c>
      <c r="AB2811" s="197">
        <v>51033</v>
      </c>
      <c r="AC2811" s="197">
        <v>8633</v>
      </c>
      <c r="AD2811" s="197">
        <f t="shared" si="263"/>
        <v>8633</v>
      </c>
      <c r="AE2811" s="197">
        <v>4771</v>
      </c>
      <c r="AJ2811">
        <v>0</v>
      </c>
      <c r="AK2811">
        <v>0</v>
      </c>
      <c r="AU2811" s="198">
        <v>0.27272727299999999</v>
      </c>
      <c r="AV2811" s="6">
        <v>0</v>
      </c>
      <c r="AW2811" s="198">
        <v>0.38356000000000001</v>
      </c>
      <c r="BO2811" s="198"/>
      <c r="BP2811" s="354">
        <f t="shared" si="259"/>
        <v>7816.7890987258788</v>
      </c>
      <c r="BQ2811" s="354">
        <f t="shared" si="260"/>
        <v>0</v>
      </c>
      <c r="BR2811" s="354">
        <f t="shared" si="261"/>
        <v>17256.567686800001</v>
      </c>
      <c r="CG2811" s="198"/>
      <c r="CH2811">
        <f>(Transest!$J$14/HexExtSoy!$K$4)</f>
        <v>0.20257267294641951</v>
      </c>
      <c r="CI2811">
        <f>(HydroProcOil!$K$14/HexExtSoy!$K$4)</f>
        <v>0.10977777777777777</v>
      </c>
      <c r="CJ2811">
        <f>(StarchFerm!$K$24/StarchFerm!$K$4)</f>
        <v>0.33157302630665886</v>
      </c>
      <c r="CY2811" s="198"/>
      <c r="CZ2811">
        <f>BP2811*CH2811*1000*LCI!$E$93</f>
        <v>59775911.774921887</v>
      </c>
      <c r="DA2811">
        <f>BQ2811*CI2811*1000*(LCI!$E$99)</f>
        <v>0</v>
      </c>
      <c r="DB2811">
        <f>BR2811*CJ2811*1000*(LCI!$E$96)</f>
        <v>154202843.41402644</v>
      </c>
    </row>
    <row r="2812" spans="1:106" x14ac:dyDescent="0.25">
      <c r="A2812" s="197">
        <v>51035</v>
      </c>
      <c r="B2812" s="197" t="s">
        <v>2316</v>
      </c>
      <c r="C2812" s="197" t="s">
        <v>682</v>
      </c>
      <c r="D2812" s="197">
        <v>-80.727516699999995</v>
      </c>
      <c r="E2812" s="197">
        <v>36.72457</v>
      </c>
      <c r="F2812">
        <v>0</v>
      </c>
      <c r="G2812">
        <f t="shared" si="262"/>
        <v>0</v>
      </c>
      <c r="H2812" s="198">
        <v>0</v>
      </c>
      <c r="Q2812" s="221">
        <f>(Q5897*10000)*TEA!$M$15*10^-6</f>
        <v>46.380591920249998</v>
      </c>
      <c r="R2812" s="221">
        <f>(R5897*10000)*TEA!$O$15*10^-6</f>
        <v>46.380591920249998</v>
      </c>
      <c r="AA2812">
        <f t="shared" si="264"/>
        <v>1</v>
      </c>
      <c r="AB2812" s="197">
        <v>51035</v>
      </c>
      <c r="AC2812" s="197">
        <v>0</v>
      </c>
      <c r="AD2812" s="197">
        <f t="shared" si="263"/>
        <v>0</v>
      </c>
      <c r="AE2812" s="197">
        <v>0</v>
      </c>
      <c r="AJ2812">
        <v>0</v>
      </c>
      <c r="AK2812">
        <v>0</v>
      </c>
      <c r="AU2812" s="198">
        <v>0.27272727299999999</v>
      </c>
      <c r="AV2812" s="6">
        <v>0</v>
      </c>
      <c r="AW2812" s="198">
        <v>0.38356000000000001</v>
      </c>
      <c r="BO2812" s="198"/>
      <c r="BP2812" s="354">
        <f t="shared" si="259"/>
        <v>0</v>
      </c>
      <c r="BQ2812" s="354">
        <f t="shared" si="260"/>
        <v>0</v>
      </c>
      <c r="BR2812" s="354">
        <f t="shared" si="261"/>
        <v>0</v>
      </c>
      <c r="CG2812" s="198"/>
      <c r="CH2812">
        <f>(Transest!$J$14/HexExtSoy!$K$4)</f>
        <v>0.20257267294641951</v>
      </c>
      <c r="CI2812">
        <f>(HydroProcOil!$K$14/HexExtSoy!$K$4)</f>
        <v>0.10977777777777777</v>
      </c>
      <c r="CJ2812">
        <f>(StarchFerm!$K$24/StarchFerm!$K$4)</f>
        <v>0.33157302630665886</v>
      </c>
      <c r="CY2812" s="198"/>
      <c r="CZ2812">
        <f>BP2812*CH2812*1000*LCI!$E$93</f>
        <v>0</v>
      </c>
      <c r="DA2812">
        <f>BQ2812*CI2812*1000*(LCI!$E$99)</f>
        <v>0</v>
      </c>
      <c r="DB2812">
        <f>BR2812*CJ2812*1000*(LCI!$E$96)</f>
        <v>0</v>
      </c>
    </row>
    <row r="2813" spans="1:106" x14ac:dyDescent="0.25">
      <c r="A2813" s="197">
        <v>51036</v>
      </c>
      <c r="B2813" s="197" t="s">
        <v>2316</v>
      </c>
      <c r="C2813" s="197" t="s">
        <v>2327</v>
      </c>
      <c r="D2813" s="197">
        <v>-77.075828200000004</v>
      </c>
      <c r="E2813" s="197">
        <v>37.360439999999997</v>
      </c>
      <c r="F2813">
        <v>3.3</v>
      </c>
      <c r="G2813">
        <f t="shared" si="262"/>
        <v>3.3</v>
      </c>
      <c r="H2813" s="198">
        <v>8.41</v>
      </c>
      <c r="Q2813" s="221">
        <f>(Q5898*10000)*TEA!$M$15*10^-6</f>
        <v>49.818748475250004</v>
      </c>
      <c r="R2813" s="221">
        <f>(R5898*10000)*TEA!$O$15*10^-6</f>
        <v>49.818748475250004</v>
      </c>
      <c r="AA2813">
        <f t="shared" si="264"/>
        <v>1</v>
      </c>
      <c r="AB2813" s="197">
        <v>51036</v>
      </c>
      <c r="AC2813" s="197">
        <v>3765</v>
      </c>
      <c r="AD2813" s="197">
        <f t="shared" si="263"/>
        <v>3765</v>
      </c>
      <c r="AE2813" s="197">
        <v>2858</v>
      </c>
      <c r="AJ2813">
        <v>0</v>
      </c>
      <c r="AK2813">
        <v>0</v>
      </c>
      <c r="AU2813" s="198">
        <v>0.27272727299999999</v>
      </c>
      <c r="AV2813" s="6">
        <v>0</v>
      </c>
      <c r="AW2813" s="198">
        <v>0.38356000000000001</v>
      </c>
      <c r="BO2813" s="198"/>
      <c r="BP2813" s="354">
        <f t="shared" si="259"/>
        <v>3388.5000033884999</v>
      </c>
      <c r="BQ2813" s="354">
        <f t="shared" si="260"/>
        <v>0</v>
      </c>
      <c r="BR2813" s="354">
        <f t="shared" si="261"/>
        <v>9219.1637768000001</v>
      </c>
      <c r="CG2813" s="198"/>
      <c r="CH2813">
        <f>(Transest!$J$14/HexExtSoy!$K$4)</f>
        <v>0.20257267294641951</v>
      </c>
      <c r="CI2813">
        <f>(HydroProcOil!$K$14/HexExtSoy!$K$4)</f>
        <v>0.10977777777777777</v>
      </c>
      <c r="CJ2813">
        <f>(StarchFerm!$K$24/StarchFerm!$K$4)</f>
        <v>0.33157302630665886</v>
      </c>
      <c r="CY2813" s="198"/>
      <c r="CZ2813">
        <f>BP2813*CH2813*1000*LCI!$E$93</f>
        <v>25912260.73694234</v>
      </c>
      <c r="DA2813">
        <f>BQ2813*CI2813*1000*(LCI!$E$99)</f>
        <v>0</v>
      </c>
      <c r="DB2813">
        <f>BR2813*CJ2813*1000*(LCI!$E$96)</f>
        <v>82381461.602563664</v>
      </c>
    </row>
    <row r="2814" spans="1:106" x14ac:dyDescent="0.25">
      <c r="A2814" s="197">
        <v>51037</v>
      </c>
      <c r="B2814" s="197" t="s">
        <v>2316</v>
      </c>
      <c r="C2814" s="197" t="s">
        <v>868</v>
      </c>
      <c r="D2814" s="197">
        <v>-78.665271599999997</v>
      </c>
      <c r="E2814" s="197">
        <v>37.01267</v>
      </c>
      <c r="F2814">
        <v>1.95</v>
      </c>
      <c r="G2814">
        <f t="shared" si="262"/>
        <v>1.95</v>
      </c>
      <c r="H2814" s="198">
        <v>6.38</v>
      </c>
      <c r="Q2814" s="221">
        <f>(Q5899*10000)*TEA!$M$15*10^-6</f>
        <v>47.52208796355</v>
      </c>
      <c r="R2814" s="221">
        <f>(R5899*10000)*TEA!$O$15*10^-6</f>
        <v>47.52208796355</v>
      </c>
      <c r="AA2814">
        <f t="shared" si="264"/>
        <v>1</v>
      </c>
      <c r="AB2814" s="197">
        <v>51037</v>
      </c>
      <c r="AC2814" s="197">
        <v>4648</v>
      </c>
      <c r="AD2814" s="197">
        <f t="shared" si="263"/>
        <v>4648</v>
      </c>
      <c r="AE2814" s="197">
        <v>725</v>
      </c>
      <c r="AJ2814">
        <v>0</v>
      </c>
      <c r="AK2814">
        <v>0</v>
      </c>
      <c r="AU2814" s="198">
        <v>0.27272727299999999</v>
      </c>
      <c r="AV2814" s="6">
        <v>0</v>
      </c>
      <c r="AW2814" s="198">
        <v>0.38356000000000001</v>
      </c>
      <c r="BO2814" s="198"/>
      <c r="BP2814" s="354">
        <f t="shared" si="259"/>
        <v>2471.8909115627998</v>
      </c>
      <c r="BQ2814" s="354">
        <f t="shared" si="260"/>
        <v>0</v>
      </c>
      <c r="BR2814" s="354">
        <f t="shared" si="261"/>
        <v>1774.15678</v>
      </c>
      <c r="CG2814" s="198"/>
      <c r="CH2814">
        <f>(Transest!$J$14/HexExtSoy!$K$4)</f>
        <v>0.20257267294641951</v>
      </c>
      <c r="CI2814">
        <f>(HydroProcOil!$K$14/HexExtSoy!$K$4)</f>
        <v>0.10977777777777777</v>
      </c>
      <c r="CJ2814">
        <f>(StarchFerm!$K$24/StarchFerm!$K$4)</f>
        <v>0.33157302630665886</v>
      </c>
      <c r="CY2814" s="198"/>
      <c r="CZ2814">
        <f>BP2814*CH2814*1000*LCI!$E$93</f>
        <v>18902842.481818229</v>
      </c>
      <c r="DA2814">
        <f>BQ2814*CI2814*1000*(LCI!$E$99)</f>
        <v>0</v>
      </c>
      <c r="DB2814">
        <f>BR2814*CJ2814*1000*(LCI!$E$96)</f>
        <v>15853675.25591673</v>
      </c>
    </row>
    <row r="2815" spans="1:106" x14ac:dyDescent="0.25">
      <c r="A2815" s="197">
        <v>51041</v>
      </c>
      <c r="B2815" s="197" t="s">
        <v>2316</v>
      </c>
      <c r="C2815" s="197" t="s">
        <v>2041</v>
      </c>
      <c r="D2815" s="197">
        <v>-77.576304199999996</v>
      </c>
      <c r="E2815" s="197">
        <v>37.388800000000003</v>
      </c>
      <c r="F2815">
        <v>2.29</v>
      </c>
      <c r="G2815">
        <f t="shared" si="262"/>
        <v>2.29</v>
      </c>
      <c r="H2815" s="198">
        <v>8.5500000000000007</v>
      </c>
      <c r="Q2815" s="221">
        <f>(Q5900*10000)*TEA!$M$15*10^-6</f>
        <v>48.6726754086</v>
      </c>
      <c r="R2815" s="221">
        <f>(R5900*10000)*TEA!$O$15*10^-6</f>
        <v>48.6726754086</v>
      </c>
      <c r="AA2815">
        <f t="shared" si="264"/>
        <v>1</v>
      </c>
      <c r="AB2815" s="197">
        <v>51041</v>
      </c>
      <c r="AC2815" s="197">
        <v>1080</v>
      </c>
      <c r="AD2815" s="197">
        <f t="shared" si="263"/>
        <v>1080</v>
      </c>
      <c r="AE2815" s="197">
        <v>176</v>
      </c>
      <c r="AJ2815">
        <v>0</v>
      </c>
      <c r="AK2815">
        <v>0</v>
      </c>
      <c r="AU2815" s="198">
        <v>0.27272727299999999</v>
      </c>
      <c r="AV2815" s="6">
        <v>0</v>
      </c>
      <c r="AW2815" s="198">
        <v>0.38356000000000001</v>
      </c>
      <c r="BO2815" s="198"/>
      <c r="BP2815" s="354">
        <f t="shared" si="259"/>
        <v>674.50909158359991</v>
      </c>
      <c r="BQ2815" s="354">
        <f t="shared" si="260"/>
        <v>0</v>
      </c>
      <c r="BR2815" s="354">
        <f t="shared" si="261"/>
        <v>577.18108800000005</v>
      </c>
      <c r="CG2815" s="198"/>
      <c r="CH2815">
        <f>(Transest!$J$14/HexExtSoy!$K$4)</f>
        <v>0.20257267294641951</v>
      </c>
      <c r="CI2815">
        <f>(HydroProcOil!$K$14/HexExtSoy!$K$4)</f>
        <v>0.10977777777777777</v>
      </c>
      <c r="CJ2815">
        <f>(StarchFerm!$K$24/StarchFerm!$K$4)</f>
        <v>0.33157302630665886</v>
      </c>
      <c r="CY2815" s="198"/>
      <c r="CZ2815">
        <f>BP2815*CH2815*1000*LCI!$E$93</f>
        <v>5158050.8877303544</v>
      </c>
      <c r="DA2815">
        <f>BQ2815*CI2815*1000*(LCI!$E$99)</f>
        <v>0</v>
      </c>
      <c r="DB2815">
        <f>BR2815*CJ2815*1000*(LCI!$E$96)</f>
        <v>5157628.4780247528</v>
      </c>
    </row>
    <row r="2816" spans="1:106" x14ac:dyDescent="0.25">
      <c r="A2816" s="197">
        <v>51043</v>
      </c>
      <c r="B2816" s="197" t="s">
        <v>2316</v>
      </c>
      <c r="C2816" s="197" t="s">
        <v>604</v>
      </c>
      <c r="D2816" s="197">
        <v>-78.007383399999995</v>
      </c>
      <c r="E2816" s="197">
        <v>39.117019999999997</v>
      </c>
      <c r="F2816">
        <v>3.14</v>
      </c>
      <c r="G2816">
        <f t="shared" si="262"/>
        <v>3.14</v>
      </c>
      <c r="H2816" s="198">
        <v>9.86</v>
      </c>
      <c r="Q2816" s="221">
        <f>(Q5901*10000)*TEA!$M$15*10^-6</f>
        <v>40.159935606599994</v>
      </c>
      <c r="R2816" s="221">
        <f>(R5901*10000)*TEA!$O$15*10^-6</f>
        <v>40.159935606599994</v>
      </c>
      <c r="AA2816">
        <f t="shared" si="264"/>
        <v>1</v>
      </c>
      <c r="AB2816" s="197">
        <v>51043</v>
      </c>
      <c r="AC2816" s="197">
        <v>828</v>
      </c>
      <c r="AD2816" s="197">
        <f t="shared" si="263"/>
        <v>828</v>
      </c>
      <c r="AE2816" s="197">
        <v>1025</v>
      </c>
      <c r="AJ2816">
        <v>0</v>
      </c>
      <c r="AK2816">
        <v>0</v>
      </c>
      <c r="AU2816" s="198">
        <v>0.27272727299999999</v>
      </c>
      <c r="AV2816" s="6">
        <v>0</v>
      </c>
      <c r="AW2816" s="198">
        <v>0.38356000000000001</v>
      </c>
      <c r="BO2816" s="198"/>
      <c r="BP2816" s="354">
        <f t="shared" si="259"/>
        <v>709.06909161815997</v>
      </c>
      <c r="BQ2816" s="354">
        <f t="shared" si="260"/>
        <v>0</v>
      </c>
      <c r="BR2816" s="354">
        <f t="shared" si="261"/>
        <v>3876.4491400000002</v>
      </c>
      <c r="CG2816" s="198"/>
      <c r="CH2816">
        <f>(Transest!$J$14/HexExtSoy!$K$4)</f>
        <v>0.20257267294641951</v>
      </c>
      <c r="CI2816">
        <f>(HydroProcOil!$K$14/HexExtSoy!$K$4)</f>
        <v>0.10977777777777777</v>
      </c>
      <c r="CJ2816">
        <f>(StarchFerm!$K$24/StarchFerm!$K$4)</f>
        <v>0.33157302630665886</v>
      </c>
      <c r="CY2816" s="198"/>
      <c r="CZ2816">
        <f>BP2816*CH2816*1000*LCI!$E$93</f>
        <v>5422335.3000274561</v>
      </c>
      <c r="DA2816">
        <f>BQ2816*CI2816*1000*(LCI!$E$99)</f>
        <v>0</v>
      </c>
      <c r="DB2816">
        <f>BR2816*CJ2816*1000*(LCI!$E$96)</f>
        <v>34639534.963554733</v>
      </c>
    </row>
    <row r="2817" spans="1:106" x14ac:dyDescent="0.25">
      <c r="A2817" s="197">
        <v>51045</v>
      </c>
      <c r="B2817" s="197" t="s">
        <v>2316</v>
      </c>
      <c r="C2817" s="197" t="s">
        <v>1946</v>
      </c>
      <c r="D2817" s="197">
        <v>-80.212563599999996</v>
      </c>
      <c r="E2817" s="197">
        <v>37.470210000000002</v>
      </c>
      <c r="F2817">
        <v>0</v>
      </c>
      <c r="G2817">
        <f t="shared" si="262"/>
        <v>0</v>
      </c>
      <c r="H2817" s="198">
        <v>8.89</v>
      </c>
      <c r="Q2817" s="221">
        <f>(Q5902*10000)*TEA!$M$15*10^-6</f>
        <v>43.241831053649996</v>
      </c>
      <c r="R2817" s="221">
        <f>(R5902*10000)*TEA!$O$15*10^-6</f>
        <v>43.241831053649996</v>
      </c>
      <c r="AA2817">
        <f t="shared" si="264"/>
        <v>1</v>
      </c>
      <c r="AB2817" s="197">
        <v>51045</v>
      </c>
      <c r="AC2817" s="197">
        <v>0</v>
      </c>
      <c r="AD2817" s="197">
        <f t="shared" si="263"/>
        <v>0</v>
      </c>
      <c r="AE2817" s="197">
        <v>129</v>
      </c>
      <c r="AJ2817">
        <v>0</v>
      </c>
      <c r="AK2817">
        <v>0</v>
      </c>
      <c r="AU2817" s="198">
        <v>0.27272727299999999</v>
      </c>
      <c r="AV2817" s="6">
        <v>0</v>
      </c>
      <c r="AW2817" s="198">
        <v>0.38356000000000001</v>
      </c>
      <c r="BO2817" s="198"/>
      <c r="BP2817" s="354">
        <f t="shared" si="259"/>
        <v>0</v>
      </c>
      <c r="BQ2817" s="354">
        <f t="shared" si="260"/>
        <v>0</v>
      </c>
      <c r="BR2817" s="354">
        <f t="shared" si="261"/>
        <v>439.8704436000001</v>
      </c>
      <c r="CG2817" s="198"/>
      <c r="CH2817">
        <f>(Transest!$J$14/HexExtSoy!$K$4)</f>
        <v>0.20257267294641951</v>
      </c>
      <c r="CI2817">
        <f>(HydroProcOil!$K$14/HexExtSoy!$K$4)</f>
        <v>0.10977777777777777</v>
      </c>
      <c r="CJ2817">
        <f>(StarchFerm!$K$24/StarchFerm!$K$4)</f>
        <v>0.33157302630665886</v>
      </c>
      <c r="CY2817" s="198"/>
      <c r="CZ2817">
        <f>BP2817*CH2817*1000*LCI!$E$93</f>
        <v>0</v>
      </c>
      <c r="DA2817">
        <f>BQ2817*CI2817*1000*(LCI!$E$99)</f>
        <v>0</v>
      </c>
      <c r="DB2817">
        <f>BR2817*CJ2817*1000*(LCI!$E$96)</f>
        <v>3930635.2438088572</v>
      </c>
    </row>
    <row r="2818" spans="1:106" x14ac:dyDescent="0.25">
      <c r="A2818" s="197">
        <v>51047</v>
      </c>
      <c r="B2818" s="197" t="s">
        <v>2316</v>
      </c>
      <c r="C2818" s="197" t="s">
        <v>2328</v>
      </c>
      <c r="D2818" s="197">
        <v>-77.954718</v>
      </c>
      <c r="E2818" s="197">
        <v>38.490270000000002</v>
      </c>
      <c r="F2818">
        <v>3.37</v>
      </c>
      <c r="G2818">
        <f t="shared" si="262"/>
        <v>3.37</v>
      </c>
      <c r="H2818" s="198">
        <v>8.98</v>
      </c>
      <c r="Q2818" s="221">
        <f>(Q5903*10000)*TEA!$M$15*10^-6</f>
        <v>42.781929936750004</v>
      </c>
      <c r="R2818" s="221">
        <f>(R5903*10000)*TEA!$O$15*10^-6</f>
        <v>42.781929936750004</v>
      </c>
      <c r="AA2818">
        <f t="shared" si="264"/>
        <v>1</v>
      </c>
      <c r="AB2818" s="197">
        <v>51047</v>
      </c>
      <c r="AC2818" s="197">
        <v>4956</v>
      </c>
      <c r="AD2818" s="197">
        <f t="shared" si="263"/>
        <v>4956</v>
      </c>
      <c r="AE2818" s="197">
        <v>3692</v>
      </c>
      <c r="AJ2818">
        <v>0</v>
      </c>
      <c r="AK2818">
        <v>0</v>
      </c>
      <c r="AU2818" s="198">
        <v>0.27272727299999999</v>
      </c>
      <c r="AV2818" s="6">
        <v>0</v>
      </c>
      <c r="AW2818" s="198">
        <v>0.38356000000000001</v>
      </c>
      <c r="BO2818" s="198"/>
      <c r="BP2818" s="354">
        <f t="shared" si="259"/>
        <v>4555.0145500095605</v>
      </c>
      <c r="BQ2818" s="354">
        <f t="shared" si="260"/>
        <v>0</v>
      </c>
      <c r="BR2818" s="354">
        <f t="shared" si="261"/>
        <v>12716.609609600002</v>
      </c>
      <c r="CG2818" s="198"/>
      <c r="CH2818">
        <f>(Transest!$J$14/HexExtSoy!$K$4)</f>
        <v>0.20257267294641951</v>
      </c>
      <c r="CI2818">
        <f>(HydroProcOil!$K$14/HexExtSoy!$K$4)</f>
        <v>0.10977777777777777</v>
      </c>
      <c r="CJ2818">
        <f>(StarchFerm!$K$24/StarchFerm!$K$4)</f>
        <v>0.33157302630665886</v>
      </c>
      <c r="CY2818" s="198"/>
      <c r="CZ2818">
        <f>BP2818*CH2818*1000*LCI!$E$93</f>
        <v>34832735.594623901</v>
      </c>
      <c r="DA2818">
        <f>BQ2818*CI2818*1000*(LCI!$E$99)</f>
        <v>0</v>
      </c>
      <c r="DB2818">
        <f>BR2818*CJ2818*1000*(LCI!$E$96)</f>
        <v>113634263.54398535</v>
      </c>
    </row>
    <row r="2819" spans="1:106" x14ac:dyDescent="0.25">
      <c r="A2819" s="197">
        <v>51049</v>
      </c>
      <c r="B2819" s="197" t="s">
        <v>2316</v>
      </c>
      <c r="C2819" s="197" t="s">
        <v>1070</v>
      </c>
      <c r="D2819" s="197">
        <v>-78.245261099999993</v>
      </c>
      <c r="E2819" s="197">
        <v>37.50844</v>
      </c>
      <c r="F2819">
        <v>3.4</v>
      </c>
      <c r="G2819">
        <f t="shared" si="262"/>
        <v>3.4</v>
      </c>
      <c r="H2819" s="198">
        <v>5.58</v>
      </c>
      <c r="Q2819" s="221">
        <f>(Q5904*10000)*TEA!$M$15*10^-6</f>
        <v>46.105848974249994</v>
      </c>
      <c r="R2819" s="221">
        <f>(R5904*10000)*TEA!$O$15*10^-6</f>
        <v>46.105848974249994</v>
      </c>
      <c r="AA2819">
        <f t="shared" si="264"/>
        <v>1</v>
      </c>
      <c r="AB2819" s="197">
        <v>51049</v>
      </c>
      <c r="AC2819" s="197">
        <v>645</v>
      </c>
      <c r="AD2819" s="197">
        <f t="shared" si="263"/>
        <v>645</v>
      </c>
      <c r="AE2819" s="197">
        <v>297</v>
      </c>
      <c r="AJ2819">
        <v>0</v>
      </c>
      <c r="AK2819">
        <v>0</v>
      </c>
      <c r="AU2819" s="198">
        <v>0.27272727299999999</v>
      </c>
      <c r="AV2819" s="6">
        <v>0</v>
      </c>
      <c r="AW2819" s="198">
        <v>0.38356000000000001</v>
      </c>
      <c r="BO2819" s="198"/>
      <c r="BP2819" s="354">
        <f t="shared" ref="BP2819:BP2882" si="265">F2819*AC2819*AU2819</f>
        <v>598.090909689</v>
      </c>
      <c r="BQ2819" s="354">
        <f t="shared" ref="BQ2819:BQ2882" si="266">G2819*AD2819*AV2819</f>
        <v>0</v>
      </c>
      <c r="BR2819" s="354">
        <f t="shared" ref="BR2819:BR2882" si="267">H2819*AE2819*AW2819</f>
        <v>635.6586456</v>
      </c>
      <c r="CG2819" s="198"/>
      <c r="CH2819">
        <f>(Transest!$J$14/HexExtSoy!$K$4)</f>
        <v>0.20257267294641951</v>
      </c>
      <c r="CI2819">
        <f>(HydroProcOil!$K$14/HexExtSoy!$K$4)</f>
        <v>0.10977777777777777</v>
      </c>
      <c r="CJ2819">
        <f>(StarchFerm!$K$24/StarchFerm!$K$4)</f>
        <v>0.33157302630665886</v>
      </c>
      <c r="CY2819" s="198"/>
      <c r="CZ2819">
        <f>BP2819*CH2819*1000*LCI!$E$93</f>
        <v>4573672.0025847759</v>
      </c>
      <c r="DA2819">
        <f>BQ2819*CI2819*1000*(LCI!$E$99)</f>
        <v>0</v>
      </c>
      <c r="DB2819">
        <f>BR2819*CJ2819*1000*(LCI!$E$96)</f>
        <v>5680177.6790877879</v>
      </c>
    </row>
    <row r="2820" spans="1:106" x14ac:dyDescent="0.25">
      <c r="A2820" s="197">
        <v>51051</v>
      </c>
      <c r="B2820" s="197" t="s">
        <v>2316</v>
      </c>
      <c r="C2820" s="197" t="s">
        <v>2329</v>
      </c>
      <c r="D2820" s="197">
        <v>-82.356057300000003</v>
      </c>
      <c r="E2820" s="197">
        <v>37.119500000000002</v>
      </c>
      <c r="F2820">
        <v>0</v>
      </c>
      <c r="G2820">
        <f t="shared" ref="G2820:G2883" si="268">F2820</f>
        <v>0</v>
      </c>
      <c r="H2820" s="198">
        <v>0</v>
      </c>
      <c r="Q2820" s="221">
        <f>(Q5905*10000)*TEA!$M$15*10^-6</f>
        <v>44.032097295</v>
      </c>
      <c r="R2820" s="221">
        <f>(R5905*10000)*TEA!$O$15*10^-6</f>
        <v>44.032097295</v>
      </c>
      <c r="AA2820">
        <f t="shared" si="264"/>
        <v>1</v>
      </c>
      <c r="AB2820" s="197">
        <v>51051</v>
      </c>
      <c r="AC2820" s="197">
        <v>0</v>
      </c>
      <c r="AD2820" s="197">
        <f t="shared" si="263"/>
        <v>0</v>
      </c>
      <c r="AE2820" s="197">
        <v>0</v>
      </c>
      <c r="AJ2820">
        <v>0</v>
      </c>
      <c r="AK2820">
        <v>0</v>
      </c>
      <c r="AU2820" s="198">
        <v>0.27272727299999999</v>
      </c>
      <c r="AV2820" s="6">
        <v>0</v>
      </c>
      <c r="AW2820" s="198">
        <v>0.38356000000000001</v>
      </c>
      <c r="BO2820" s="198"/>
      <c r="BP2820" s="354">
        <f t="shared" si="265"/>
        <v>0</v>
      </c>
      <c r="BQ2820" s="354">
        <f t="shared" si="266"/>
        <v>0</v>
      </c>
      <c r="BR2820" s="354">
        <f t="shared" si="267"/>
        <v>0</v>
      </c>
      <c r="CG2820" s="198"/>
      <c r="CH2820">
        <f>(Transest!$J$14/HexExtSoy!$K$4)</f>
        <v>0.20257267294641951</v>
      </c>
      <c r="CI2820">
        <f>(HydroProcOil!$K$14/HexExtSoy!$K$4)</f>
        <v>0.10977777777777777</v>
      </c>
      <c r="CJ2820">
        <f>(StarchFerm!$K$24/StarchFerm!$K$4)</f>
        <v>0.33157302630665886</v>
      </c>
      <c r="CY2820" s="198"/>
      <c r="CZ2820">
        <f>BP2820*CH2820*1000*LCI!$E$93</f>
        <v>0</v>
      </c>
      <c r="DA2820">
        <f>BQ2820*CI2820*1000*(LCI!$E$99)</f>
        <v>0</v>
      </c>
      <c r="DB2820">
        <f>BR2820*CJ2820*1000*(LCI!$E$96)</f>
        <v>0</v>
      </c>
    </row>
    <row r="2821" spans="1:106" x14ac:dyDescent="0.25">
      <c r="A2821" s="197">
        <v>51053</v>
      </c>
      <c r="B2821" s="197" t="s">
        <v>2316</v>
      </c>
      <c r="C2821" s="197" t="s">
        <v>2330</v>
      </c>
      <c r="D2821" s="197">
        <v>-77.627832799999993</v>
      </c>
      <c r="E2821" s="197">
        <v>37.081110000000002</v>
      </c>
      <c r="F2821">
        <v>2.6</v>
      </c>
      <c r="G2821">
        <f t="shared" si="268"/>
        <v>2.6</v>
      </c>
      <c r="H2821" s="198">
        <v>8.4600000000000009</v>
      </c>
      <c r="Q2821" s="221">
        <f>(Q5906*10000)*TEA!$M$15*10^-6</f>
        <v>49.365437495399995</v>
      </c>
      <c r="R2821" s="221">
        <f>(R5906*10000)*TEA!$O$15*10^-6</f>
        <v>49.365437495399995</v>
      </c>
      <c r="AA2821">
        <f t="shared" si="264"/>
        <v>1</v>
      </c>
      <c r="AB2821" s="197">
        <v>51053</v>
      </c>
      <c r="AC2821" s="197">
        <v>7271</v>
      </c>
      <c r="AD2821" s="197">
        <f t="shared" ref="AD2821:AD2884" si="269">AC2821</f>
        <v>7271</v>
      </c>
      <c r="AE2821" s="197">
        <v>2252</v>
      </c>
      <c r="AJ2821">
        <v>0</v>
      </c>
      <c r="AK2821">
        <v>0</v>
      </c>
      <c r="AU2821" s="198">
        <v>0.27272727299999999</v>
      </c>
      <c r="AV2821" s="6">
        <v>0</v>
      </c>
      <c r="AW2821" s="198">
        <v>0.38356000000000001</v>
      </c>
      <c r="BO2821" s="198"/>
      <c r="BP2821" s="354">
        <f t="shared" si="265"/>
        <v>5155.8000051558001</v>
      </c>
      <c r="BQ2821" s="354">
        <f t="shared" si="266"/>
        <v>0</v>
      </c>
      <c r="BR2821" s="354">
        <f t="shared" si="267"/>
        <v>7307.5544352000006</v>
      </c>
      <c r="CG2821" s="198"/>
      <c r="CH2821">
        <f>(Transest!$J$14/HexExtSoy!$K$4)</f>
        <v>0.20257267294641951</v>
      </c>
      <c r="CI2821">
        <f>(HydroProcOil!$K$14/HexExtSoy!$K$4)</f>
        <v>0.10977777777777777</v>
      </c>
      <c r="CJ2821">
        <f>(StarchFerm!$K$24/StarchFerm!$K$4)</f>
        <v>0.33157302630665886</v>
      </c>
      <c r="CY2821" s="198"/>
      <c r="CZ2821">
        <f>BP2821*CH2821*1000*LCI!$E$93</f>
        <v>39427013.10536442</v>
      </c>
      <c r="DA2821">
        <f>BQ2821*CI2821*1000*(LCI!$E$99)</f>
        <v>0</v>
      </c>
      <c r="DB2821">
        <f>BR2821*CJ2821*1000*(LCI!$E$96)</f>
        <v>65299524.95550862</v>
      </c>
    </row>
    <row r="2822" spans="1:106" x14ac:dyDescent="0.25">
      <c r="A2822" s="197">
        <v>51057</v>
      </c>
      <c r="B2822" s="197" t="s">
        <v>2316</v>
      </c>
      <c r="C2822" s="197" t="s">
        <v>1426</v>
      </c>
      <c r="D2822" s="197">
        <v>-76.955728500000006</v>
      </c>
      <c r="E2822" s="197">
        <v>37.936279999999996</v>
      </c>
      <c r="F2822">
        <v>3.29</v>
      </c>
      <c r="G2822">
        <f t="shared" si="268"/>
        <v>3.29</v>
      </c>
      <c r="H2822" s="198">
        <v>7.83</v>
      </c>
      <c r="Q2822" s="221">
        <f>(Q5907*10000)*TEA!$M$15*10^-6</f>
        <v>48.602301576299993</v>
      </c>
      <c r="R2822" s="221">
        <f>(R5907*10000)*TEA!$O$15*10^-6</f>
        <v>48.602301576299993</v>
      </c>
      <c r="AA2822">
        <f t="shared" si="264"/>
        <v>1</v>
      </c>
      <c r="AB2822" s="197">
        <v>51057</v>
      </c>
      <c r="AC2822" s="197">
        <v>8111</v>
      </c>
      <c r="AD2822" s="197">
        <f t="shared" si="269"/>
        <v>8111</v>
      </c>
      <c r="AE2822" s="197">
        <v>6877</v>
      </c>
      <c r="AJ2822">
        <v>0</v>
      </c>
      <c r="AK2822">
        <v>0</v>
      </c>
      <c r="AU2822" s="198">
        <v>0.27272727299999999</v>
      </c>
      <c r="AV2822" s="6">
        <v>0</v>
      </c>
      <c r="AW2822" s="198">
        <v>0.38356000000000001</v>
      </c>
      <c r="BO2822" s="198"/>
      <c r="BP2822" s="354">
        <f t="shared" si="265"/>
        <v>7277.7790981868693</v>
      </c>
      <c r="BQ2822" s="354">
        <f t="shared" si="266"/>
        <v>0</v>
      </c>
      <c r="BR2822" s="354">
        <f t="shared" si="267"/>
        <v>20653.520799600003</v>
      </c>
      <c r="CG2822" s="198"/>
      <c r="CH2822">
        <f>(Transest!$J$14/HexExtSoy!$K$4)</f>
        <v>0.20257267294641951</v>
      </c>
      <c r="CI2822">
        <f>(HydroProcOil!$K$14/HexExtSoy!$K$4)</f>
        <v>0.10977777777777777</v>
      </c>
      <c r="CJ2822">
        <f>(StarchFerm!$K$24/StarchFerm!$K$4)</f>
        <v>0.33157302630665886</v>
      </c>
      <c r="CY2822" s="198"/>
      <c r="CZ2822">
        <f>BP2822*CH2822*1000*LCI!$E$93</f>
        <v>55654038.480006941</v>
      </c>
      <c r="DA2822">
        <f>BQ2822*CI2822*1000*(LCI!$E$99)</f>
        <v>0</v>
      </c>
      <c r="DB2822">
        <f>BR2822*CJ2822*1000*(LCI!$E$96)</f>
        <v>184557653.15632367</v>
      </c>
    </row>
    <row r="2823" spans="1:106" x14ac:dyDescent="0.25">
      <c r="A2823" s="197">
        <v>51059</v>
      </c>
      <c r="B2823" s="197" t="s">
        <v>2316</v>
      </c>
      <c r="C2823" s="197" t="s">
        <v>2331</v>
      </c>
      <c r="D2823" s="197">
        <v>-77.282962999999995</v>
      </c>
      <c r="E2823" s="197">
        <v>38.835889999999999</v>
      </c>
      <c r="F2823">
        <v>0</v>
      </c>
      <c r="G2823">
        <f t="shared" si="268"/>
        <v>0</v>
      </c>
      <c r="H2823" s="198">
        <v>5.38</v>
      </c>
      <c r="Q2823" s="221">
        <f>(Q5908*10000)*TEA!$M$15*10^-6</f>
        <v>44.102303263799996</v>
      </c>
      <c r="R2823" s="221">
        <f>(R5908*10000)*TEA!$O$15*10^-6</f>
        <v>44.102303263799996</v>
      </c>
      <c r="AA2823">
        <f t="shared" si="264"/>
        <v>1</v>
      </c>
      <c r="AB2823" s="197">
        <v>51059</v>
      </c>
      <c r="AC2823" s="197">
        <v>0</v>
      </c>
      <c r="AD2823" s="197">
        <f t="shared" si="269"/>
        <v>0</v>
      </c>
      <c r="AE2823" s="197">
        <v>6</v>
      </c>
      <c r="AJ2823">
        <v>0</v>
      </c>
      <c r="AK2823">
        <v>0</v>
      </c>
      <c r="AU2823" s="198">
        <v>0.27272727299999999</v>
      </c>
      <c r="AV2823" s="6">
        <v>0</v>
      </c>
      <c r="AW2823" s="198">
        <v>0.38356000000000001</v>
      </c>
      <c r="BO2823" s="198"/>
      <c r="BP2823" s="354">
        <f t="shared" si="265"/>
        <v>0</v>
      </c>
      <c r="BQ2823" s="354">
        <f t="shared" si="266"/>
        <v>0</v>
      </c>
      <c r="BR2823" s="354">
        <f t="shared" si="267"/>
        <v>12.3813168</v>
      </c>
      <c r="CG2823" s="198"/>
      <c r="CH2823">
        <f>(Transest!$J$14/HexExtSoy!$K$4)</f>
        <v>0.20257267294641951</v>
      </c>
      <c r="CI2823">
        <f>(HydroProcOil!$K$14/HexExtSoy!$K$4)</f>
        <v>0.10977777777777777</v>
      </c>
      <c r="CJ2823">
        <f>(StarchFerm!$K$24/StarchFerm!$K$4)</f>
        <v>0.33157302630665886</v>
      </c>
      <c r="CY2823" s="198"/>
      <c r="CZ2823">
        <f>BP2823*CH2823*1000*LCI!$E$93</f>
        <v>0</v>
      </c>
      <c r="DA2823">
        <f>BQ2823*CI2823*1000*(LCI!$E$99)</f>
        <v>0</v>
      </c>
      <c r="DB2823">
        <f>BR2823*CJ2823*1000*(LCI!$E$96)</f>
        <v>110638.12285396001</v>
      </c>
    </row>
    <row r="2824" spans="1:106" x14ac:dyDescent="0.25">
      <c r="A2824" s="197">
        <v>51061</v>
      </c>
      <c r="B2824" s="197" t="s">
        <v>2316</v>
      </c>
      <c r="C2824" s="197" t="s">
        <v>2332</v>
      </c>
      <c r="D2824" s="197">
        <v>-77.808977600000006</v>
      </c>
      <c r="E2824" s="197">
        <v>38.740229999999997</v>
      </c>
      <c r="F2824">
        <v>3.57</v>
      </c>
      <c r="G2824">
        <f t="shared" si="268"/>
        <v>3.57</v>
      </c>
      <c r="H2824" s="198">
        <v>9.5299999999999994</v>
      </c>
      <c r="Q2824" s="221">
        <f>(Q5909*10000)*TEA!$M$15*10^-6</f>
        <v>42.504359821199998</v>
      </c>
      <c r="R2824" s="221">
        <f>(R5909*10000)*TEA!$O$15*10^-6</f>
        <v>42.504359821199998</v>
      </c>
      <c r="AA2824">
        <f t="shared" si="264"/>
        <v>1</v>
      </c>
      <c r="AB2824" s="197">
        <v>51061</v>
      </c>
      <c r="AC2824" s="197">
        <v>3985</v>
      </c>
      <c r="AD2824" s="197">
        <f t="shared" si="269"/>
        <v>3985</v>
      </c>
      <c r="AE2824" s="197">
        <v>3285</v>
      </c>
      <c r="AJ2824">
        <v>0</v>
      </c>
      <c r="AK2824">
        <v>0</v>
      </c>
      <c r="AU2824" s="198">
        <v>0.27272727299999999</v>
      </c>
      <c r="AV2824" s="6">
        <v>0</v>
      </c>
      <c r="AW2824" s="198">
        <v>0.38356000000000001</v>
      </c>
      <c r="BO2824" s="198"/>
      <c r="BP2824" s="354">
        <f t="shared" si="265"/>
        <v>3879.9409129708497</v>
      </c>
      <c r="BQ2824" s="354">
        <f t="shared" si="266"/>
        <v>0</v>
      </c>
      <c r="BR2824" s="354">
        <f t="shared" si="267"/>
        <v>12007.748538</v>
      </c>
      <c r="CG2824" s="198"/>
      <c r="CH2824">
        <f>(Transest!$J$14/HexExtSoy!$K$4)</f>
        <v>0.20257267294641951</v>
      </c>
      <c r="CI2824">
        <f>(HydroProcOil!$K$14/HexExtSoy!$K$4)</f>
        <v>0.10977777777777777</v>
      </c>
      <c r="CJ2824">
        <f>(StarchFerm!$K$24/StarchFerm!$K$4)</f>
        <v>0.33157302630665886</v>
      </c>
      <c r="CY2824" s="198"/>
      <c r="CZ2824">
        <f>BP2824*CH2824*1000*LCI!$E$93</f>
        <v>29670367.560954027</v>
      </c>
      <c r="DA2824">
        <f>BQ2824*CI2824*1000*(LCI!$E$99)</f>
        <v>0</v>
      </c>
      <c r="DB2824">
        <f>BR2824*CJ2824*1000*(LCI!$E$96)</f>
        <v>107299956.8145048</v>
      </c>
    </row>
    <row r="2825" spans="1:106" x14ac:dyDescent="0.25">
      <c r="A2825" s="197">
        <v>51063</v>
      </c>
      <c r="B2825" s="197" t="s">
        <v>2316</v>
      </c>
      <c r="C2825" s="197" t="s">
        <v>953</v>
      </c>
      <c r="D2825" s="197">
        <v>-80.366635400000007</v>
      </c>
      <c r="E2825" s="197">
        <v>36.928449999999998</v>
      </c>
      <c r="F2825">
        <v>0</v>
      </c>
      <c r="G2825">
        <f t="shared" si="268"/>
        <v>0</v>
      </c>
      <c r="H2825" s="198">
        <v>5.41</v>
      </c>
      <c r="Q2825" s="221">
        <f>(Q5910*10000)*TEA!$M$15*10^-6</f>
        <v>45.883237927049997</v>
      </c>
      <c r="R2825" s="221">
        <f>(R5910*10000)*TEA!$O$15*10^-6</f>
        <v>45.883237927049997</v>
      </c>
      <c r="AA2825">
        <f t="shared" si="264"/>
        <v>1</v>
      </c>
      <c r="AB2825" s="197">
        <v>51063</v>
      </c>
      <c r="AC2825" s="197">
        <v>0</v>
      </c>
      <c r="AD2825" s="197">
        <f t="shared" si="269"/>
        <v>0</v>
      </c>
      <c r="AE2825" s="197">
        <v>98</v>
      </c>
      <c r="AJ2825">
        <v>0</v>
      </c>
      <c r="AK2825">
        <v>0</v>
      </c>
      <c r="AU2825" s="198">
        <v>0.27272727299999999</v>
      </c>
      <c r="AV2825" s="6">
        <v>0</v>
      </c>
      <c r="AW2825" s="198">
        <v>0.38356000000000001</v>
      </c>
      <c r="BO2825" s="198"/>
      <c r="BP2825" s="354">
        <f t="shared" si="265"/>
        <v>0</v>
      </c>
      <c r="BQ2825" s="354">
        <f t="shared" si="266"/>
        <v>0</v>
      </c>
      <c r="BR2825" s="354">
        <f t="shared" si="267"/>
        <v>203.35584080000004</v>
      </c>
      <c r="CG2825" s="198"/>
      <c r="CH2825">
        <f>(Transest!$J$14/HexExtSoy!$K$4)</f>
        <v>0.20257267294641951</v>
      </c>
      <c r="CI2825">
        <f>(HydroProcOil!$K$14/HexExtSoy!$K$4)</f>
        <v>0.10977777777777777</v>
      </c>
      <c r="CJ2825">
        <f>(StarchFerm!$K$24/StarchFerm!$K$4)</f>
        <v>0.33157302630665886</v>
      </c>
      <c r="CY2825" s="198"/>
      <c r="CZ2825">
        <f>BP2825*CH2825*1000*LCI!$E$93</f>
        <v>0</v>
      </c>
      <c r="DA2825">
        <f>BQ2825*CI2825*1000*(LCI!$E$99)</f>
        <v>0</v>
      </c>
      <c r="DB2825">
        <f>BR2825*CJ2825*1000*(LCI!$E$96)</f>
        <v>1817166.0463046012</v>
      </c>
    </row>
    <row r="2826" spans="1:106" x14ac:dyDescent="0.25">
      <c r="A2826" s="197">
        <v>51065</v>
      </c>
      <c r="B2826" s="197" t="s">
        <v>2316</v>
      </c>
      <c r="C2826" s="197" t="s">
        <v>2333</v>
      </c>
      <c r="D2826" s="197">
        <v>-78.279958800000003</v>
      </c>
      <c r="E2826" s="197">
        <v>37.834629999999997</v>
      </c>
      <c r="F2826">
        <v>0</v>
      </c>
      <c r="G2826">
        <f t="shared" si="268"/>
        <v>0</v>
      </c>
      <c r="H2826" s="198">
        <v>0</v>
      </c>
      <c r="Q2826" s="221">
        <f>(Q5911*10000)*TEA!$M$15*10^-6</f>
        <v>44.350693841249999</v>
      </c>
      <c r="R2826" s="221">
        <f>(R5911*10000)*TEA!$O$15*10^-6</f>
        <v>44.350693841249999</v>
      </c>
      <c r="AA2826">
        <f t="shared" si="264"/>
        <v>1</v>
      </c>
      <c r="AB2826" s="197">
        <v>51065</v>
      </c>
      <c r="AC2826" s="197">
        <v>0</v>
      </c>
      <c r="AD2826" s="197">
        <f t="shared" si="269"/>
        <v>0</v>
      </c>
      <c r="AE2826" s="197">
        <v>0</v>
      </c>
      <c r="AJ2826">
        <v>0</v>
      </c>
      <c r="AK2826">
        <v>0</v>
      </c>
      <c r="AU2826" s="198">
        <v>0.27272727299999999</v>
      </c>
      <c r="AV2826" s="6">
        <v>0</v>
      </c>
      <c r="AW2826" s="198">
        <v>0.38356000000000001</v>
      </c>
      <c r="BO2826" s="198"/>
      <c r="BP2826" s="354">
        <f t="shared" si="265"/>
        <v>0</v>
      </c>
      <c r="BQ2826" s="354">
        <f t="shared" si="266"/>
        <v>0</v>
      </c>
      <c r="BR2826" s="354">
        <f t="shared" si="267"/>
        <v>0</v>
      </c>
      <c r="CG2826" s="198"/>
      <c r="CH2826">
        <f>(Transest!$J$14/HexExtSoy!$K$4)</f>
        <v>0.20257267294641951</v>
      </c>
      <c r="CI2826">
        <f>(HydroProcOil!$K$14/HexExtSoy!$K$4)</f>
        <v>0.10977777777777777</v>
      </c>
      <c r="CJ2826">
        <f>(StarchFerm!$K$24/StarchFerm!$K$4)</f>
        <v>0.33157302630665886</v>
      </c>
      <c r="CY2826" s="198"/>
      <c r="CZ2826">
        <f>BP2826*CH2826*1000*LCI!$E$93</f>
        <v>0</v>
      </c>
      <c r="DA2826">
        <f>BQ2826*CI2826*1000*(LCI!$E$99)</f>
        <v>0</v>
      </c>
      <c r="DB2826">
        <f>BR2826*CJ2826*1000*(LCI!$E$96)</f>
        <v>0</v>
      </c>
    </row>
    <row r="2827" spans="1:106" x14ac:dyDescent="0.25">
      <c r="A2827" s="197">
        <v>51067</v>
      </c>
      <c r="B2827" s="197" t="s">
        <v>2316</v>
      </c>
      <c r="C2827" s="197" t="s">
        <v>621</v>
      </c>
      <c r="D2827" s="197">
        <v>-79.888431800000006</v>
      </c>
      <c r="E2827" s="197">
        <v>36.989420000000003</v>
      </c>
      <c r="F2827">
        <v>3.13</v>
      </c>
      <c r="G2827">
        <f t="shared" si="268"/>
        <v>3.13</v>
      </c>
      <c r="H2827" s="198">
        <v>7.8</v>
      </c>
      <c r="Q2827" s="221">
        <f>(Q5912*10000)*TEA!$M$15*10^-6</f>
        <v>46.281596112900004</v>
      </c>
      <c r="R2827" s="221">
        <f>(R5912*10000)*TEA!$O$15*10^-6</f>
        <v>46.281596112900004</v>
      </c>
      <c r="AA2827">
        <f t="shared" si="264"/>
        <v>1</v>
      </c>
      <c r="AB2827" s="197">
        <v>51067</v>
      </c>
      <c r="AC2827" s="197">
        <v>2857</v>
      </c>
      <c r="AD2827" s="197">
        <f t="shared" si="269"/>
        <v>2857</v>
      </c>
      <c r="AE2827" s="197">
        <v>1886</v>
      </c>
      <c r="AJ2827">
        <v>0</v>
      </c>
      <c r="AK2827">
        <v>0</v>
      </c>
      <c r="AU2827" s="198">
        <v>0.27272727299999999</v>
      </c>
      <c r="AV2827" s="6">
        <v>0</v>
      </c>
      <c r="AW2827" s="198">
        <v>0.38356000000000001</v>
      </c>
      <c r="BO2827" s="198"/>
      <c r="BP2827" s="354">
        <f t="shared" si="265"/>
        <v>2438.83909334793</v>
      </c>
      <c r="BQ2827" s="354">
        <f t="shared" si="266"/>
        <v>0</v>
      </c>
      <c r="BR2827" s="354">
        <f t="shared" si="267"/>
        <v>5642.4744479999999</v>
      </c>
      <c r="CG2827" s="198"/>
      <c r="CH2827">
        <f>(Transest!$J$14/HexExtSoy!$K$4)</f>
        <v>0.20257267294641951</v>
      </c>
      <c r="CI2827">
        <f>(HydroProcOil!$K$14/HexExtSoy!$K$4)</f>
        <v>0.10977777777777777</v>
      </c>
      <c r="CJ2827">
        <f>(StarchFerm!$K$24/StarchFerm!$K$4)</f>
        <v>0.33157302630665886</v>
      </c>
      <c r="CY2827" s="198"/>
      <c r="CZ2827">
        <f>BP2827*CH2827*1000*LCI!$E$93</f>
        <v>18650091.314470645</v>
      </c>
      <c r="DA2827">
        <f>BQ2827*CI2827*1000*(LCI!$E$99)</f>
        <v>0</v>
      </c>
      <c r="DB2827">
        <f>BR2827*CJ2827*1000*(LCI!$E$96)</f>
        <v>50420548.255267501</v>
      </c>
    </row>
    <row r="2828" spans="1:106" x14ac:dyDescent="0.25">
      <c r="A2828" s="197">
        <v>51069</v>
      </c>
      <c r="B2828" s="197" t="s">
        <v>2316</v>
      </c>
      <c r="C2828" s="197" t="s">
        <v>1412</v>
      </c>
      <c r="D2828" s="197">
        <v>-78.275689700000001</v>
      </c>
      <c r="E2828" s="197">
        <v>39.212789999999998</v>
      </c>
      <c r="F2828">
        <v>3.51</v>
      </c>
      <c r="G2828">
        <f t="shared" si="268"/>
        <v>3.51</v>
      </c>
      <c r="H2828" s="198">
        <v>8.9600000000000009</v>
      </c>
      <c r="Q2828" s="221">
        <f>(Q5913*10000)*TEA!$M$15*10^-6</f>
        <v>38.685469762349996</v>
      </c>
      <c r="R2828" s="221">
        <f>(R5913*10000)*TEA!$O$15*10^-6</f>
        <v>38.685469762349996</v>
      </c>
      <c r="AA2828">
        <f t="shared" si="264"/>
        <v>1</v>
      </c>
      <c r="AB2828" s="197">
        <v>51069</v>
      </c>
      <c r="AC2828" s="197">
        <v>1066</v>
      </c>
      <c r="AD2828" s="197">
        <f t="shared" si="269"/>
        <v>1066</v>
      </c>
      <c r="AE2828" s="197">
        <v>1637</v>
      </c>
      <c r="AJ2828">
        <v>0</v>
      </c>
      <c r="AK2828">
        <v>0</v>
      </c>
      <c r="AU2828" s="198">
        <v>0.27272727299999999</v>
      </c>
      <c r="AV2828" s="6">
        <v>0</v>
      </c>
      <c r="AW2828" s="198">
        <v>0.38356000000000001</v>
      </c>
      <c r="BO2828" s="198"/>
      <c r="BP2828" s="354">
        <f t="shared" si="265"/>
        <v>1020.4527282931799</v>
      </c>
      <c r="BQ2828" s="354">
        <f t="shared" si="266"/>
        <v>0</v>
      </c>
      <c r="BR2828" s="354">
        <f t="shared" si="267"/>
        <v>5625.8739712000006</v>
      </c>
      <c r="CG2828" s="198"/>
      <c r="CH2828">
        <f>(Transest!$J$14/HexExtSoy!$K$4)</f>
        <v>0.20257267294641951</v>
      </c>
      <c r="CI2828">
        <f>(HydroProcOil!$K$14/HexExtSoy!$K$4)</f>
        <v>0.10977777777777777</v>
      </c>
      <c r="CJ2828">
        <f>(StarchFerm!$K$24/StarchFerm!$K$4)</f>
        <v>0.33157302630665886</v>
      </c>
      <c r="CY2828" s="198"/>
      <c r="CZ2828">
        <f>BP2828*CH2828*1000*LCI!$E$93</f>
        <v>7803522.8386645466</v>
      </c>
      <c r="DA2828">
        <f>BQ2828*CI2828*1000*(LCI!$E$99)</f>
        <v>0</v>
      </c>
      <c r="DB2828">
        <f>BR2828*CJ2828*1000*(LCI!$E$96)</f>
        <v>50272208.169854887</v>
      </c>
    </row>
    <row r="2829" spans="1:106" x14ac:dyDescent="0.25">
      <c r="A2829" s="197">
        <v>51071</v>
      </c>
      <c r="B2829" s="197" t="s">
        <v>2316</v>
      </c>
      <c r="C2829" s="197" t="s">
        <v>2109</v>
      </c>
      <c r="D2829" s="197">
        <v>-80.704923699999995</v>
      </c>
      <c r="E2829" s="197">
        <v>37.308729999999997</v>
      </c>
      <c r="F2829">
        <v>0</v>
      </c>
      <c r="G2829">
        <f t="shared" si="268"/>
        <v>0</v>
      </c>
      <c r="H2829" s="198">
        <v>7.3</v>
      </c>
      <c r="Q2829" s="221">
        <f>(Q5914*10000)*TEA!$M$15*10^-6</f>
        <v>44.1947441493</v>
      </c>
      <c r="R2829" s="221">
        <f>(R5914*10000)*TEA!$O$15*10^-6</f>
        <v>44.1947441493</v>
      </c>
      <c r="AA2829">
        <f t="shared" si="264"/>
        <v>1</v>
      </c>
      <c r="AB2829" s="197">
        <v>51071</v>
      </c>
      <c r="AC2829" s="197">
        <v>0</v>
      </c>
      <c r="AD2829" s="197">
        <f t="shared" si="269"/>
        <v>0</v>
      </c>
      <c r="AE2829" s="197">
        <v>24</v>
      </c>
      <c r="AJ2829">
        <v>0</v>
      </c>
      <c r="AK2829">
        <v>0</v>
      </c>
      <c r="AU2829" s="198">
        <v>0.27272727299999999</v>
      </c>
      <c r="AV2829" s="6">
        <v>0</v>
      </c>
      <c r="AW2829" s="198">
        <v>0.38356000000000001</v>
      </c>
      <c r="BO2829" s="198"/>
      <c r="BP2829" s="354">
        <f t="shared" si="265"/>
        <v>0</v>
      </c>
      <c r="BQ2829" s="354">
        <f t="shared" si="266"/>
        <v>0</v>
      </c>
      <c r="BR2829" s="354">
        <f t="shared" si="267"/>
        <v>67.199711999999991</v>
      </c>
      <c r="CG2829" s="198"/>
      <c r="CH2829">
        <f>(Transest!$J$14/HexExtSoy!$K$4)</f>
        <v>0.20257267294641951</v>
      </c>
      <c r="CI2829">
        <f>(HydroProcOil!$K$14/HexExtSoy!$K$4)</f>
        <v>0.10977777777777777</v>
      </c>
      <c r="CJ2829">
        <f>(StarchFerm!$K$24/StarchFerm!$K$4)</f>
        <v>0.33157302630665886</v>
      </c>
      <c r="CY2829" s="198"/>
      <c r="CZ2829">
        <f>BP2829*CH2829*1000*LCI!$E$93</f>
        <v>0</v>
      </c>
      <c r="DA2829">
        <f>BQ2829*CI2829*1000*(LCI!$E$99)</f>
        <v>0</v>
      </c>
      <c r="DB2829">
        <f>BR2829*CJ2829*1000*(LCI!$E$96)</f>
        <v>600489.44002521038</v>
      </c>
    </row>
    <row r="2830" spans="1:106" x14ac:dyDescent="0.25">
      <c r="A2830" s="197">
        <v>51073</v>
      </c>
      <c r="B2830" s="197" t="s">
        <v>2316</v>
      </c>
      <c r="C2830" s="197" t="s">
        <v>1739</v>
      </c>
      <c r="D2830" s="197">
        <v>-76.546526499999999</v>
      </c>
      <c r="E2830" s="197">
        <v>37.421320000000001</v>
      </c>
      <c r="F2830">
        <v>2.86</v>
      </c>
      <c r="G2830">
        <f t="shared" si="268"/>
        <v>2.86</v>
      </c>
      <c r="H2830" s="198">
        <v>7.72</v>
      </c>
      <c r="Q2830" s="221">
        <f>(Q5915*10000)*TEA!$M$15*10^-6</f>
        <v>50.068347111450002</v>
      </c>
      <c r="R2830" s="221">
        <f>(R5915*10000)*TEA!$O$15*10^-6</f>
        <v>50.068347111450002</v>
      </c>
      <c r="AA2830">
        <f t="shared" si="264"/>
        <v>1</v>
      </c>
      <c r="AB2830" s="197">
        <v>51073</v>
      </c>
      <c r="AC2830" s="197">
        <v>2471</v>
      </c>
      <c r="AD2830" s="197">
        <f t="shared" si="269"/>
        <v>2471</v>
      </c>
      <c r="AE2830" s="197">
        <v>2185</v>
      </c>
      <c r="AJ2830">
        <v>0</v>
      </c>
      <c r="AK2830">
        <v>0</v>
      </c>
      <c r="AU2830" s="198">
        <v>0.27272727299999999</v>
      </c>
      <c r="AV2830" s="6">
        <v>0</v>
      </c>
      <c r="AW2830" s="198">
        <v>0.38356000000000001</v>
      </c>
      <c r="BO2830" s="198"/>
      <c r="BP2830" s="354">
        <f t="shared" si="265"/>
        <v>1927.3800019273799</v>
      </c>
      <c r="BQ2830" s="354">
        <f t="shared" si="266"/>
        <v>0</v>
      </c>
      <c r="BR2830" s="354">
        <f t="shared" si="267"/>
        <v>6469.9667920000002</v>
      </c>
      <c r="CG2830" s="198"/>
      <c r="CH2830">
        <f>(Transest!$J$14/HexExtSoy!$K$4)</f>
        <v>0.20257267294641951</v>
      </c>
      <c r="CI2830">
        <f>(HydroProcOil!$K$14/HexExtSoy!$K$4)</f>
        <v>0.10977777777777777</v>
      </c>
      <c r="CJ2830">
        <f>(StarchFerm!$K$24/StarchFerm!$K$4)</f>
        <v>0.33157302630665886</v>
      </c>
      <c r="CY2830" s="198"/>
      <c r="CZ2830">
        <f>BP2830*CH2830*1000*LCI!$E$93</f>
        <v>14738903.083714897</v>
      </c>
      <c r="DA2830">
        <f>BQ2830*CI2830*1000*(LCI!$E$99)</f>
        <v>0</v>
      </c>
      <c r="DB2830">
        <f>BR2830*CJ2830*1000*(LCI!$E$96)</f>
        <v>57814931.348363325</v>
      </c>
    </row>
    <row r="2831" spans="1:106" x14ac:dyDescent="0.25">
      <c r="A2831" s="197">
        <v>51075</v>
      </c>
      <c r="B2831" s="197" t="s">
        <v>2316</v>
      </c>
      <c r="C2831" s="197" t="s">
        <v>2334</v>
      </c>
      <c r="D2831" s="197">
        <v>-77.920862400000004</v>
      </c>
      <c r="E2831" s="197">
        <v>37.721899999999998</v>
      </c>
      <c r="F2831">
        <v>3.06</v>
      </c>
      <c r="G2831">
        <f t="shared" si="268"/>
        <v>3.06</v>
      </c>
      <c r="H2831" s="198">
        <v>6.31</v>
      </c>
      <c r="Q2831" s="221">
        <f>(Q5916*10000)*TEA!$M$15*10^-6</f>
        <v>46.334865837149998</v>
      </c>
      <c r="R2831" s="221">
        <f>(R5916*10000)*TEA!$O$15*10^-6</f>
        <v>46.334865837149998</v>
      </c>
      <c r="AA2831">
        <f t="shared" si="264"/>
        <v>1</v>
      </c>
      <c r="AB2831" s="197">
        <v>51075</v>
      </c>
      <c r="AC2831" s="197">
        <v>1239</v>
      </c>
      <c r="AD2831" s="197">
        <f t="shared" si="269"/>
        <v>1239</v>
      </c>
      <c r="AE2831" s="197">
        <v>1020</v>
      </c>
      <c r="AJ2831">
        <v>0</v>
      </c>
      <c r="AK2831">
        <v>0</v>
      </c>
      <c r="AU2831" s="198">
        <v>0.27272727299999999</v>
      </c>
      <c r="AV2831" s="6">
        <v>0</v>
      </c>
      <c r="AW2831" s="198">
        <v>0.38356000000000001</v>
      </c>
      <c r="BO2831" s="198"/>
      <c r="BP2831" s="354">
        <f t="shared" si="265"/>
        <v>1034.00181921582</v>
      </c>
      <c r="BQ2831" s="354">
        <f t="shared" si="266"/>
        <v>0</v>
      </c>
      <c r="BR2831" s="354">
        <f t="shared" si="267"/>
        <v>2468.6688720000002</v>
      </c>
      <c r="CG2831" s="198"/>
      <c r="CH2831">
        <f>(Transest!$J$14/HexExtSoy!$K$4)</f>
        <v>0.20257267294641951</v>
      </c>
      <c r="CI2831">
        <f>(HydroProcOil!$K$14/HexExtSoy!$K$4)</f>
        <v>0.10977777777777777</v>
      </c>
      <c r="CJ2831">
        <f>(StarchFerm!$K$24/StarchFerm!$K$4)</f>
        <v>0.33157302630665886</v>
      </c>
      <c r="CY2831" s="198"/>
      <c r="CZ2831">
        <f>BP2831*CH2831*1000*LCI!$E$93</f>
        <v>7907134.3412128426</v>
      </c>
      <c r="DA2831">
        <f>BQ2831*CI2831*1000*(LCI!$E$99)</f>
        <v>0</v>
      </c>
      <c r="DB2831">
        <f>BR2831*CJ2831*1000*(LCI!$E$96)</f>
        <v>22059761.038186416</v>
      </c>
    </row>
    <row r="2832" spans="1:106" x14ac:dyDescent="0.25">
      <c r="A2832" s="197">
        <v>51077</v>
      </c>
      <c r="B2832" s="197" t="s">
        <v>2316</v>
      </c>
      <c r="C2832" s="197" t="s">
        <v>1294</v>
      </c>
      <c r="D2832" s="197">
        <v>-81.205989500000001</v>
      </c>
      <c r="E2832" s="197">
        <v>36.651859999999999</v>
      </c>
      <c r="F2832">
        <v>0</v>
      </c>
      <c r="G2832">
        <f t="shared" si="268"/>
        <v>0</v>
      </c>
      <c r="H2832" s="198">
        <v>6.93</v>
      </c>
      <c r="Q2832" s="221">
        <f>(Q5917*10000)*TEA!$M$15*10^-6</f>
        <v>46.151437120199994</v>
      </c>
      <c r="R2832" s="221">
        <f>(R5917*10000)*TEA!$O$15*10^-6</f>
        <v>46.151437120199994</v>
      </c>
      <c r="AA2832">
        <f t="shared" si="264"/>
        <v>1</v>
      </c>
      <c r="AB2832" s="197">
        <v>51077</v>
      </c>
      <c r="AC2832" s="197">
        <v>0</v>
      </c>
      <c r="AD2832" s="197">
        <f t="shared" si="269"/>
        <v>0</v>
      </c>
      <c r="AE2832" s="197">
        <v>55</v>
      </c>
      <c r="AJ2832">
        <v>0</v>
      </c>
      <c r="AK2832">
        <v>0</v>
      </c>
      <c r="AU2832" s="198">
        <v>0.27272727299999999</v>
      </c>
      <c r="AV2832" s="6">
        <v>0</v>
      </c>
      <c r="AW2832" s="198">
        <v>0.38356000000000001</v>
      </c>
      <c r="BO2832" s="198"/>
      <c r="BP2832" s="354">
        <f t="shared" si="265"/>
        <v>0</v>
      </c>
      <c r="BQ2832" s="354">
        <f t="shared" si="266"/>
        <v>0</v>
      </c>
      <c r="BR2832" s="354">
        <f t="shared" si="267"/>
        <v>146.193894</v>
      </c>
      <c r="CG2832" s="198"/>
      <c r="CH2832">
        <f>(Transest!$J$14/HexExtSoy!$K$4)</f>
        <v>0.20257267294641951</v>
      </c>
      <c r="CI2832">
        <f>(HydroProcOil!$K$14/HexExtSoy!$K$4)</f>
        <v>0.10977777777777777</v>
      </c>
      <c r="CJ2832">
        <f>(StarchFerm!$K$24/StarchFerm!$K$4)</f>
        <v>0.33157302630665886</v>
      </c>
      <c r="CY2832" s="198"/>
      <c r="CZ2832">
        <f>BP2832*CH2832*1000*LCI!$E$93</f>
        <v>0</v>
      </c>
      <c r="DA2832">
        <f>BQ2832*CI2832*1000*(LCI!$E$99)</f>
        <v>0</v>
      </c>
      <c r="DB2832">
        <f>BR2832*CJ2832*1000*(LCI!$E$96)</f>
        <v>1306373.0026575855</v>
      </c>
    </row>
    <row r="2833" spans="1:106" x14ac:dyDescent="0.25">
      <c r="A2833" s="197">
        <v>51079</v>
      </c>
      <c r="B2833" s="197" t="s">
        <v>2316</v>
      </c>
      <c r="C2833" s="197" t="s">
        <v>623</v>
      </c>
      <c r="D2833" s="197">
        <v>-78.467331200000004</v>
      </c>
      <c r="E2833" s="197">
        <v>38.298479999999998</v>
      </c>
      <c r="F2833">
        <v>0</v>
      </c>
      <c r="G2833">
        <f t="shared" si="268"/>
        <v>0</v>
      </c>
      <c r="H2833" s="198">
        <v>0</v>
      </c>
      <c r="Q2833" s="221">
        <f>(Q5918*10000)*TEA!$M$15*10^-6</f>
        <v>40.929987436200001</v>
      </c>
      <c r="R2833" s="221">
        <f>(R5918*10000)*TEA!$O$15*10^-6</f>
        <v>40.929987436200001</v>
      </c>
      <c r="AA2833">
        <f t="shared" si="264"/>
        <v>1</v>
      </c>
      <c r="AB2833" s="197">
        <v>51079</v>
      </c>
      <c r="AC2833" s="197">
        <v>0</v>
      </c>
      <c r="AD2833" s="197">
        <f t="shared" si="269"/>
        <v>0</v>
      </c>
      <c r="AE2833" s="197">
        <v>0</v>
      </c>
      <c r="AJ2833">
        <v>0</v>
      </c>
      <c r="AK2833">
        <v>0</v>
      </c>
      <c r="AU2833" s="198">
        <v>0.27272727299999999</v>
      </c>
      <c r="AV2833" s="6">
        <v>0</v>
      </c>
      <c r="AW2833" s="198">
        <v>0.38356000000000001</v>
      </c>
      <c r="BO2833" s="198"/>
      <c r="BP2833" s="354">
        <f t="shared" si="265"/>
        <v>0</v>
      </c>
      <c r="BQ2833" s="354">
        <f t="shared" si="266"/>
        <v>0</v>
      </c>
      <c r="BR2833" s="354">
        <f t="shared" si="267"/>
        <v>0</v>
      </c>
      <c r="CG2833" s="198"/>
      <c r="CH2833">
        <f>(Transest!$J$14/HexExtSoy!$K$4)</f>
        <v>0.20257267294641951</v>
      </c>
      <c r="CI2833">
        <f>(HydroProcOil!$K$14/HexExtSoy!$K$4)</f>
        <v>0.10977777777777777</v>
      </c>
      <c r="CJ2833">
        <f>(StarchFerm!$K$24/StarchFerm!$K$4)</f>
        <v>0.33157302630665886</v>
      </c>
      <c r="CY2833" s="198"/>
      <c r="CZ2833">
        <f>BP2833*CH2833*1000*LCI!$E$93</f>
        <v>0</v>
      </c>
      <c r="DA2833">
        <f>BQ2833*CI2833*1000*(LCI!$E$99)</f>
        <v>0</v>
      </c>
      <c r="DB2833">
        <f>BR2833*CJ2833*1000*(LCI!$E$96)</f>
        <v>0</v>
      </c>
    </row>
    <row r="2834" spans="1:106" x14ac:dyDescent="0.25">
      <c r="A2834" s="197">
        <v>51081</v>
      </c>
      <c r="B2834" s="197" t="s">
        <v>2316</v>
      </c>
      <c r="C2834" s="197" t="s">
        <v>2335</v>
      </c>
      <c r="D2834" s="197">
        <v>-77.558765100000002</v>
      </c>
      <c r="E2834" s="197">
        <v>36.678249999999998</v>
      </c>
      <c r="F2834">
        <v>2.13</v>
      </c>
      <c r="G2834">
        <f t="shared" si="268"/>
        <v>2.13</v>
      </c>
      <c r="H2834" s="198">
        <v>6.49</v>
      </c>
      <c r="Q2834" s="221">
        <f>(Q5919*10000)*TEA!$M$15*10^-6</f>
        <v>50.505183257850007</v>
      </c>
      <c r="R2834" s="221">
        <f>(R5919*10000)*TEA!$O$15*10^-6</f>
        <v>50.505183257850007</v>
      </c>
      <c r="AA2834">
        <f t="shared" si="264"/>
        <v>1</v>
      </c>
      <c r="AB2834" s="197">
        <v>51081</v>
      </c>
      <c r="AC2834" s="197">
        <v>4599</v>
      </c>
      <c r="AD2834" s="197">
        <f t="shared" si="269"/>
        <v>4599</v>
      </c>
      <c r="AE2834" s="197">
        <v>654</v>
      </c>
      <c r="AJ2834">
        <v>0</v>
      </c>
      <c r="AK2834">
        <v>0</v>
      </c>
      <c r="AU2834" s="198">
        <v>0.27272727299999999</v>
      </c>
      <c r="AV2834" s="6">
        <v>0</v>
      </c>
      <c r="AW2834" s="198">
        <v>0.38356000000000001</v>
      </c>
      <c r="BO2834" s="198"/>
      <c r="BP2834" s="354">
        <f t="shared" si="265"/>
        <v>2671.6009117625094</v>
      </c>
      <c r="BQ2834" s="354">
        <f t="shared" si="266"/>
        <v>0</v>
      </c>
      <c r="BR2834" s="354">
        <f t="shared" si="267"/>
        <v>1628.0050776</v>
      </c>
      <c r="CG2834" s="198"/>
      <c r="CH2834">
        <f>(Transest!$J$14/HexExtSoy!$K$4)</f>
        <v>0.20257267294641951</v>
      </c>
      <c r="CI2834">
        <f>(HydroProcOil!$K$14/HexExtSoy!$K$4)</f>
        <v>0.10977777777777777</v>
      </c>
      <c r="CJ2834">
        <f>(StarchFerm!$K$24/StarchFerm!$K$4)</f>
        <v>0.33157302630665886</v>
      </c>
      <c r="CY2834" s="198"/>
      <c r="CZ2834">
        <f>BP2834*CH2834*1000*LCI!$E$93</f>
        <v>20430048.499753822</v>
      </c>
      <c r="DA2834">
        <f>BQ2834*CI2834*1000*(LCI!$E$99)</f>
        <v>0</v>
      </c>
      <c r="DB2834">
        <f>BR2834*CJ2834*1000*(LCI!$E$96)</f>
        <v>14547679.272884732</v>
      </c>
    </row>
    <row r="2835" spans="1:106" x14ac:dyDescent="0.25">
      <c r="A2835" s="197">
        <v>51083</v>
      </c>
      <c r="B2835" s="197" t="s">
        <v>2316</v>
      </c>
      <c r="C2835" s="197" t="s">
        <v>1832</v>
      </c>
      <c r="D2835" s="197">
        <v>-78.929676900000004</v>
      </c>
      <c r="E2835" s="197">
        <v>36.76155</v>
      </c>
      <c r="F2835">
        <v>1.89</v>
      </c>
      <c r="G2835">
        <f t="shared" si="268"/>
        <v>1.89</v>
      </c>
      <c r="H2835" s="198">
        <v>6.31</v>
      </c>
      <c r="Q2835" s="221">
        <f>(Q5920*10000)*TEA!$M$15*10^-6</f>
        <v>48.195753622649995</v>
      </c>
      <c r="R2835" s="221">
        <f>(R5920*10000)*TEA!$O$15*10^-6</f>
        <v>48.195753622649995</v>
      </c>
      <c r="AA2835">
        <f t="shared" si="264"/>
        <v>1</v>
      </c>
      <c r="AB2835" s="197">
        <v>51083</v>
      </c>
      <c r="AC2835" s="197">
        <v>3815</v>
      </c>
      <c r="AD2835" s="197">
        <f t="shared" si="269"/>
        <v>3815</v>
      </c>
      <c r="AE2835" s="197">
        <v>652</v>
      </c>
      <c r="AJ2835">
        <v>0</v>
      </c>
      <c r="AK2835">
        <v>0</v>
      </c>
      <c r="AU2835" s="198">
        <v>0.27272727299999999</v>
      </c>
      <c r="AV2835" s="6">
        <v>0</v>
      </c>
      <c r="AW2835" s="198">
        <v>0.38356000000000001</v>
      </c>
      <c r="BO2835" s="198"/>
      <c r="BP2835" s="354">
        <f t="shared" si="265"/>
        <v>1966.4590928755497</v>
      </c>
      <c r="BQ2835" s="354">
        <f t="shared" si="266"/>
        <v>0</v>
      </c>
      <c r="BR2835" s="354">
        <f t="shared" si="267"/>
        <v>1578.0118672000001</v>
      </c>
      <c r="CG2835" s="198"/>
      <c r="CH2835">
        <f>(Transest!$J$14/HexExtSoy!$K$4)</f>
        <v>0.20257267294641951</v>
      </c>
      <c r="CI2835">
        <f>(HydroProcOil!$K$14/HexExtSoy!$K$4)</f>
        <v>0.10977777777777777</v>
      </c>
      <c r="CJ2835">
        <f>(StarchFerm!$K$24/StarchFerm!$K$4)</f>
        <v>0.33157302630665886</v>
      </c>
      <c r="CY2835" s="198"/>
      <c r="CZ2835">
        <f>BP2835*CH2835*1000*LCI!$E$93</f>
        <v>15037745.519305578</v>
      </c>
      <c r="DA2835">
        <f>BQ2835*CI2835*1000*(LCI!$E$99)</f>
        <v>0</v>
      </c>
      <c r="DB2835">
        <f>BR2835*CJ2835*1000*(LCI!$E$96)</f>
        <v>14100945.291076021</v>
      </c>
    </row>
    <row r="2836" spans="1:106" x14ac:dyDescent="0.25">
      <c r="A2836" s="197">
        <v>51085</v>
      </c>
      <c r="B2836" s="197" t="s">
        <v>2316</v>
      </c>
      <c r="C2836" s="197" t="s">
        <v>2336</v>
      </c>
      <c r="D2836" s="197">
        <v>-77.486904199999998</v>
      </c>
      <c r="E2836" s="197">
        <v>37.762250000000002</v>
      </c>
      <c r="F2836">
        <v>2.4</v>
      </c>
      <c r="G2836">
        <f t="shared" si="268"/>
        <v>2.4</v>
      </c>
      <c r="H2836" s="198">
        <v>7.02</v>
      </c>
      <c r="Q2836" s="221">
        <f>(Q5921*10000)*TEA!$M$15*10^-6</f>
        <v>47.886296964750002</v>
      </c>
      <c r="R2836" s="221">
        <f>(R5921*10000)*TEA!$O$15*10^-6</f>
        <v>47.886296964750002</v>
      </c>
      <c r="AA2836">
        <f t="shared" si="264"/>
        <v>1</v>
      </c>
      <c r="AB2836" s="197">
        <v>51085</v>
      </c>
      <c r="AC2836" s="197">
        <v>11609</v>
      </c>
      <c r="AD2836" s="197">
        <f t="shared" si="269"/>
        <v>11609</v>
      </c>
      <c r="AE2836" s="197">
        <v>5382</v>
      </c>
      <c r="AJ2836">
        <v>0</v>
      </c>
      <c r="AK2836">
        <v>0</v>
      </c>
      <c r="AU2836" s="198">
        <v>0.27272727299999999</v>
      </c>
      <c r="AV2836" s="6">
        <v>0</v>
      </c>
      <c r="AW2836" s="198">
        <v>0.38356000000000001</v>
      </c>
      <c r="BO2836" s="198"/>
      <c r="BP2836" s="354">
        <f t="shared" si="265"/>
        <v>7598.6181894167994</v>
      </c>
      <c r="BQ2836" s="354">
        <f t="shared" si="266"/>
        <v>0</v>
      </c>
      <c r="BR2836" s="354">
        <f t="shared" si="267"/>
        <v>14491.525838400001</v>
      </c>
      <c r="CG2836" s="198"/>
      <c r="CH2836">
        <f>(Transest!$J$14/HexExtSoy!$K$4)</f>
        <v>0.20257267294641951</v>
      </c>
      <c r="CI2836">
        <f>(HydroProcOil!$K$14/HexExtSoy!$K$4)</f>
        <v>0.10977777777777777</v>
      </c>
      <c r="CJ2836">
        <f>(StarchFerm!$K$24/StarchFerm!$K$4)</f>
        <v>0.33157302630665886</v>
      </c>
      <c r="CY2836" s="198"/>
      <c r="CZ2836">
        <f>BP2836*CH2836*1000*LCI!$E$93</f>
        <v>58107532.999186508</v>
      </c>
      <c r="DA2836">
        <f>BQ2836*CI2836*1000*(LCI!$E$99)</f>
        <v>0</v>
      </c>
      <c r="DB2836">
        <f>BR2836*CJ2836*1000*(LCI!$E$96)</f>
        <v>129494725.15316264</v>
      </c>
    </row>
    <row r="2837" spans="1:106" x14ac:dyDescent="0.25">
      <c r="A2837" s="197">
        <v>51087</v>
      </c>
      <c r="B2837" s="197" t="s">
        <v>2316</v>
      </c>
      <c r="C2837" s="197" t="s">
        <v>2337</v>
      </c>
      <c r="D2837" s="197">
        <v>-77.416209699999996</v>
      </c>
      <c r="E2837" s="197">
        <v>37.54289</v>
      </c>
      <c r="F2837">
        <v>3.31</v>
      </c>
      <c r="G2837">
        <f t="shared" si="268"/>
        <v>3.31</v>
      </c>
      <c r="H2837" s="198">
        <v>8.8000000000000007</v>
      </c>
      <c r="Q2837" s="221">
        <f>(Q5922*10000)*TEA!$M$15*10^-6</f>
        <v>48.719812202100009</v>
      </c>
      <c r="R2837" s="221">
        <f>(R5922*10000)*TEA!$O$15*10^-6</f>
        <v>48.719812202100009</v>
      </c>
      <c r="AA2837">
        <f t="shared" si="264"/>
        <v>1</v>
      </c>
      <c r="AB2837" s="197">
        <v>51087</v>
      </c>
      <c r="AC2837" s="197">
        <v>1173</v>
      </c>
      <c r="AD2837" s="197">
        <f t="shared" si="269"/>
        <v>1173</v>
      </c>
      <c r="AE2837" s="197">
        <v>671</v>
      </c>
      <c r="AJ2837">
        <v>0</v>
      </c>
      <c r="AK2837">
        <v>0</v>
      </c>
      <c r="AU2837" s="198">
        <v>0.27272727299999999</v>
      </c>
      <c r="AV2837" s="6">
        <v>0</v>
      </c>
      <c r="AW2837" s="198">
        <v>0.38356000000000001</v>
      </c>
      <c r="BO2837" s="198"/>
      <c r="BP2837" s="354">
        <f t="shared" si="265"/>
        <v>1058.89909196799</v>
      </c>
      <c r="BQ2837" s="354">
        <f t="shared" si="266"/>
        <v>0</v>
      </c>
      <c r="BR2837" s="354">
        <f t="shared" si="267"/>
        <v>2264.845088</v>
      </c>
      <c r="CG2837" s="198"/>
      <c r="CH2837">
        <f>(Transest!$J$14/HexExtSoy!$K$4)</f>
        <v>0.20257267294641951</v>
      </c>
      <c r="CI2837">
        <f>(HydroProcOil!$K$14/HexExtSoy!$K$4)</f>
        <v>0.10977777777777777</v>
      </c>
      <c r="CJ2837">
        <f>(StarchFerm!$K$24/StarchFerm!$K$4)</f>
        <v>0.33157302630665886</v>
      </c>
      <c r="CY2837" s="198"/>
      <c r="CZ2837">
        <f>BP2837*CH2837*1000*LCI!$E$93</f>
        <v>8097526.7338785809</v>
      </c>
      <c r="DA2837">
        <f>BQ2837*CI2837*1000*(LCI!$E$99)</f>
        <v>0</v>
      </c>
      <c r="DB2837">
        <f>BR2837*CJ2837*1000*(LCI!$E$96)</f>
        <v>20238413.501488943</v>
      </c>
    </row>
    <row r="2838" spans="1:106" x14ac:dyDescent="0.25">
      <c r="A2838" s="197">
        <v>51089</v>
      </c>
      <c r="B2838" s="197" t="s">
        <v>2316</v>
      </c>
      <c r="C2838" s="197" t="s">
        <v>625</v>
      </c>
      <c r="D2838" s="197">
        <v>-79.892111600000007</v>
      </c>
      <c r="E2838" s="197">
        <v>36.67933</v>
      </c>
      <c r="F2838">
        <v>0</v>
      </c>
      <c r="G2838">
        <f t="shared" si="268"/>
        <v>0</v>
      </c>
      <c r="H2838" s="198">
        <v>0</v>
      </c>
      <c r="Q2838" s="221">
        <f>(Q5923*10000)*TEA!$M$15*10^-6</f>
        <v>47.377329018300003</v>
      </c>
      <c r="R2838" s="221">
        <f>(R5923*10000)*TEA!$O$15*10^-6</f>
        <v>47.377329018300003</v>
      </c>
      <c r="AA2838">
        <f t="shared" si="264"/>
        <v>1</v>
      </c>
      <c r="AB2838" s="197">
        <v>51089</v>
      </c>
      <c r="AC2838" s="197">
        <v>0</v>
      </c>
      <c r="AD2838" s="197">
        <f t="shared" si="269"/>
        <v>0</v>
      </c>
      <c r="AE2838" s="197">
        <v>0</v>
      </c>
      <c r="AJ2838">
        <v>0</v>
      </c>
      <c r="AK2838">
        <v>0</v>
      </c>
      <c r="AU2838" s="198">
        <v>0.27272727299999999</v>
      </c>
      <c r="AV2838" s="6">
        <v>0</v>
      </c>
      <c r="AW2838" s="198">
        <v>0.38356000000000001</v>
      </c>
      <c r="BO2838" s="198"/>
      <c r="BP2838" s="354">
        <f t="shared" si="265"/>
        <v>0</v>
      </c>
      <c r="BQ2838" s="354">
        <f t="shared" si="266"/>
        <v>0</v>
      </c>
      <c r="BR2838" s="354">
        <f t="shared" si="267"/>
        <v>0</v>
      </c>
      <c r="CG2838" s="198"/>
      <c r="CH2838">
        <f>(Transest!$J$14/HexExtSoy!$K$4)</f>
        <v>0.20257267294641951</v>
      </c>
      <c r="CI2838">
        <f>(HydroProcOil!$K$14/HexExtSoy!$K$4)</f>
        <v>0.10977777777777777</v>
      </c>
      <c r="CJ2838">
        <f>(StarchFerm!$K$24/StarchFerm!$K$4)</f>
        <v>0.33157302630665886</v>
      </c>
      <c r="CY2838" s="198"/>
      <c r="CZ2838">
        <f>BP2838*CH2838*1000*LCI!$E$93</f>
        <v>0</v>
      </c>
      <c r="DA2838">
        <f>BQ2838*CI2838*1000*(LCI!$E$99)</f>
        <v>0</v>
      </c>
      <c r="DB2838">
        <f>BR2838*CJ2838*1000*(LCI!$E$96)</f>
        <v>0</v>
      </c>
    </row>
    <row r="2839" spans="1:106" x14ac:dyDescent="0.25">
      <c r="A2839" s="197">
        <v>51091</v>
      </c>
      <c r="B2839" s="197" t="s">
        <v>2316</v>
      </c>
      <c r="C2839" s="197" t="s">
        <v>1915</v>
      </c>
      <c r="D2839" s="197">
        <v>-79.577882299999999</v>
      </c>
      <c r="E2839" s="197">
        <v>38.365029999999997</v>
      </c>
      <c r="F2839">
        <v>0</v>
      </c>
      <c r="G2839">
        <f t="shared" si="268"/>
        <v>0</v>
      </c>
      <c r="H2839" s="198">
        <v>0</v>
      </c>
      <c r="Q2839" s="221">
        <f>(Q5924*10000)*TEA!$M$15*10^-6</f>
        <v>34.930269283499996</v>
      </c>
      <c r="R2839" s="221">
        <f>(R5924*10000)*TEA!$O$15*10^-6</f>
        <v>34.930269283499996</v>
      </c>
      <c r="AA2839">
        <f t="shared" si="264"/>
        <v>1</v>
      </c>
      <c r="AB2839" s="197">
        <v>51091</v>
      </c>
      <c r="AC2839" s="197">
        <v>0</v>
      </c>
      <c r="AD2839" s="197">
        <f t="shared" si="269"/>
        <v>0</v>
      </c>
      <c r="AE2839" s="197">
        <v>0</v>
      </c>
      <c r="AJ2839">
        <v>0</v>
      </c>
      <c r="AK2839">
        <v>0</v>
      </c>
      <c r="AU2839" s="198">
        <v>0.27272727299999999</v>
      </c>
      <c r="AV2839" s="6">
        <v>0</v>
      </c>
      <c r="AW2839" s="198">
        <v>0.38356000000000001</v>
      </c>
      <c r="BO2839" s="198"/>
      <c r="BP2839" s="354">
        <f t="shared" si="265"/>
        <v>0</v>
      </c>
      <c r="BQ2839" s="354">
        <f t="shared" si="266"/>
        <v>0</v>
      </c>
      <c r="BR2839" s="354">
        <f t="shared" si="267"/>
        <v>0</v>
      </c>
      <c r="CG2839" s="198"/>
      <c r="CH2839">
        <f>(Transest!$J$14/HexExtSoy!$K$4)</f>
        <v>0.20257267294641951</v>
      </c>
      <c r="CI2839">
        <f>(HydroProcOil!$K$14/HexExtSoy!$K$4)</f>
        <v>0.10977777777777777</v>
      </c>
      <c r="CJ2839">
        <f>(StarchFerm!$K$24/StarchFerm!$K$4)</f>
        <v>0.33157302630665886</v>
      </c>
      <c r="CY2839" s="198"/>
      <c r="CZ2839">
        <f>BP2839*CH2839*1000*LCI!$E$93</f>
        <v>0</v>
      </c>
      <c r="DA2839">
        <f>BQ2839*CI2839*1000*(LCI!$E$99)</f>
        <v>0</v>
      </c>
      <c r="DB2839">
        <f>BR2839*CJ2839*1000*(LCI!$E$96)</f>
        <v>0</v>
      </c>
    </row>
    <row r="2840" spans="1:106" x14ac:dyDescent="0.25">
      <c r="A2840" s="197">
        <v>51093</v>
      </c>
      <c r="B2840" s="197" t="s">
        <v>2316</v>
      </c>
      <c r="C2840" s="197" t="s">
        <v>2338</v>
      </c>
      <c r="D2840" s="197">
        <v>-76.728812700000006</v>
      </c>
      <c r="E2840" s="197">
        <v>36.889310000000002</v>
      </c>
      <c r="F2840">
        <v>2.93</v>
      </c>
      <c r="G2840">
        <f t="shared" si="268"/>
        <v>2.93</v>
      </c>
      <c r="H2840" s="198">
        <v>9.41</v>
      </c>
      <c r="Q2840" s="221">
        <f>(Q5925*10000)*TEA!$M$15*10^-6</f>
        <v>51.064142399999994</v>
      </c>
      <c r="R2840" s="221">
        <f>(R5925*10000)*TEA!$O$15*10^-6</f>
        <v>51.064142399999994</v>
      </c>
      <c r="AA2840">
        <f t="shared" si="264"/>
        <v>1</v>
      </c>
      <c r="AB2840" s="197">
        <v>51093</v>
      </c>
      <c r="AC2840" s="197">
        <v>6766</v>
      </c>
      <c r="AD2840" s="197">
        <f t="shared" si="269"/>
        <v>6766</v>
      </c>
      <c r="AE2840" s="197">
        <v>4289</v>
      </c>
      <c r="AJ2840">
        <v>0</v>
      </c>
      <c r="AK2840">
        <v>0</v>
      </c>
      <c r="AU2840" s="198">
        <v>0.27272727299999999</v>
      </c>
      <c r="AV2840" s="6">
        <v>0</v>
      </c>
      <c r="AW2840" s="198">
        <v>0.38356000000000001</v>
      </c>
      <c r="BO2840" s="198"/>
      <c r="BP2840" s="354">
        <f t="shared" si="265"/>
        <v>5406.6490963157403</v>
      </c>
      <c r="BQ2840" s="354">
        <f t="shared" si="266"/>
        <v>0</v>
      </c>
      <c r="BR2840" s="354">
        <f t="shared" si="267"/>
        <v>15480.2859844</v>
      </c>
      <c r="CG2840" s="198"/>
      <c r="CH2840">
        <f>(Transest!$J$14/HexExtSoy!$K$4)</f>
        <v>0.20257267294641951</v>
      </c>
      <c r="CI2840">
        <f>(HydroProcOil!$K$14/HexExtSoy!$K$4)</f>
        <v>0.10977777777777777</v>
      </c>
      <c r="CJ2840">
        <f>(StarchFerm!$K$24/StarchFerm!$K$4)</f>
        <v>0.33157302630665886</v>
      </c>
      <c r="CY2840" s="198"/>
      <c r="CZ2840">
        <f>BP2840*CH2840*1000*LCI!$E$93</f>
        <v>41345285.806931868</v>
      </c>
      <c r="DA2840">
        <f>BQ2840*CI2840*1000*(LCI!$E$99)</f>
        <v>0</v>
      </c>
      <c r="DB2840">
        <f>BR2840*CJ2840*1000*(LCI!$E$96)</f>
        <v>138330180.0787847</v>
      </c>
    </row>
    <row r="2841" spans="1:106" x14ac:dyDescent="0.25">
      <c r="A2841" s="197">
        <v>51095</v>
      </c>
      <c r="B2841" s="197" t="s">
        <v>2316</v>
      </c>
      <c r="C2841" s="197" t="s">
        <v>2339</v>
      </c>
      <c r="D2841" s="197">
        <v>-76.776928900000001</v>
      </c>
      <c r="E2841" s="197">
        <v>37.312100000000001</v>
      </c>
      <c r="F2841">
        <v>0</v>
      </c>
      <c r="G2841">
        <f t="shared" si="268"/>
        <v>0</v>
      </c>
      <c r="H2841" s="198">
        <v>0</v>
      </c>
      <c r="Q2841" s="221">
        <f>(Q5926*10000)*TEA!$M$15*10^-6</f>
        <v>50.232128111999991</v>
      </c>
      <c r="R2841" s="221">
        <f>(R5926*10000)*TEA!$O$15*10^-6</f>
        <v>50.232128111999991</v>
      </c>
      <c r="AA2841">
        <f t="shared" si="264"/>
        <v>1</v>
      </c>
      <c r="AB2841" s="197">
        <v>51095</v>
      </c>
      <c r="AC2841" s="197">
        <v>0</v>
      </c>
      <c r="AD2841" s="197">
        <f t="shared" si="269"/>
        <v>0</v>
      </c>
      <c r="AE2841" s="197">
        <v>0</v>
      </c>
      <c r="AJ2841">
        <v>0</v>
      </c>
      <c r="AK2841">
        <v>0</v>
      </c>
      <c r="AU2841" s="198">
        <v>0.27272727299999999</v>
      </c>
      <c r="AV2841" s="6">
        <v>0</v>
      </c>
      <c r="AW2841" s="198">
        <v>0.38356000000000001</v>
      </c>
      <c r="BO2841" s="198"/>
      <c r="BP2841" s="354">
        <f t="shared" si="265"/>
        <v>0</v>
      </c>
      <c r="BQ2841" s="354">
        <f t="shared" si="266"/>
        <v>0</v>
      </c>
      <c r="BR2841" s="354">
        <f t="shared" si="267"/>
        <v>0</v>
      </c>
      <c r="CG2841" s="198"/>
      <c r="CH2841">
        <f>(Transest!$J$14/HexExtSoy!$K$4)</f>
        <v>0.20257267294641951</v>
      </c>
      <c r="CI2841">
        <f>(HydroProcOil!$K$14/HexExtSoy!$K$4)</f>
        <v>0.10977777777777777</v>
      </c>
      <c r="CJ2841">
        <f>(StarchFerm!$K$24/StarchFerm!$K$4)</f>
        <v>0.33157302630665886</v>
      </c>
      <c r="CY2841" s="198"/>
      <c r="CZ2841">
        <f>BP2841*CH2841*1000*LCI!$E$93</f>
        <v>0</v>
      </c>
      <c r="DA2841">
        <f>BQ2841*CI2841*1000*(LCI!$E$99)</f>
        <v>0</v>
      </c>
      <c r="DB2841">
        <f>BR2841*CJ2841*1000*(LCI!$E$96)</f>
        <v>0</v>
      </c>
    </row>
    <row r="2842" spans="1:106" x14ac:dyDescent="0.25">
      <c r="A2842" s="197">
        <v>51097</v>
      </c>
      <c r="B2842" s="197" t="s">
        <v>2316</v>
      </c>
      <c r="C2842" s="197" t="s">
        <v>2340</v>
      </c>
      <c r="D2842" s="197">
        <v>-76.900371899999996</v>
      </c>
      <c r="E2842" s="197">
        <v>37.722880000000004</v>
      </c>
      <c r="F2842">
        <v>2.87</v>
      </c>
      <c r="G2842">
        <f t="shared" si="268"/>
        <v>2.87</v>
      </c>
      <c r="H2842" s="198">
        <v>7.68</v>
      </c>
      <c r="Q2842" s="221">
        <f>(Q5927*10000)*TEA!$M$15*10^-6</f>
        <v>49.264694068049998</v>
      </c>
      <c r="R2842" s="221">
        <f>(R5927*10000)*TEA!$O$15*10^-6</f>
        <v>49.264694068049998</v>
      </c>
      <c r="AA2842">
        <f t="shared" si="264"/>
        <v>1</v>
      </c>
      <c r="AB2842" s="197">
        <v>51097</v>
      </c>
      <c r="AC2842" s="197">
        <v>6291</v>
      </c>
      <c r="AD2842" s="197">
        <f t="shared" si="269"/>
        <v>6291</v>
      </c>
      <c r="AE2842" s="197">
        <v>4997</v>
      </c>
      <c r="AJ2842">
        <v>0</v>
      </c>
      <c r="AK2842">
        <v>0</v>
      </c>
      <c r="AU2842" s="198">
        <v>0.27272727299999999</v>
      </c>
      <c r="AV2842" s="6">
        <v>0</v>
      </c>
      <c r="AW2842" s="198">
        <v>0.38356000000000001</v>
      </c>
      <c r="BO2842" s="198"/>
      <c r="BP2842" s="354">
        <f t="shared" si="265"/>
        <v>4924.1372776514099</v>
      </c>
      <c r="BQ2842" s="354">
        <f t="shared" si="266"/>
        <v>0</v>
      </c>
      <c r="BR2842" s="354">
        <f t="shared" si="267"/>
        <v>14719.8667776</v>
      </c>
      <c r="CG2842" s="198"/>
      <c r="CH2842">
        <f>(Transest!$J$14/HexExtSoy!$K$4)</f>
        <v>0.20257267294641951</v>
      </c>
      <c r="CI2842">
        <f>(HydroProcOil!$K$14/HexExtSoy!$K$4)</f>
        <v>0.10977777777777777</v>
      </c>
      <c r="CJ2842">
        <f>(StarchFerm!$K$24/StarchFerm!$K$4)</f>
        <v>0.33157302630665886</v>
      </c>
      <c r="CY2842" s="198"/>
      <c r="CZ2842">
        <f>BP2842*CH2842*1000*LCI!$E$93</f>
        <v>37655460.79840792</v>
      </c>
      <c r="DA2842">
        <f>BQ2842*CI2842*1000*(LCI!$E$99)</f>
        <v>0</v>
      </c>
      <c r="DB2842">
        <f>BR2842*CJ2842*1000*(LCI!$E$96)</f>
        <v>131535155.36683735</v>
      </c>
    </row>
    <row r="2843" spans="1:106" x14ac:dyDescent="0.25">
      <c r="A2843" s="197">
        <v>51099</v>
      </c>
      <c r="B2843" s="197" t="s">
        <v>2316</v>
      </c>
      <c r="C2843" s="197" t="s">
        <v>2341</v>
      </c>
      <c r="D2843" s="197">
        <v>-77.166159300000004</v>
      </c>
      <c r="E2843" s="197">
        <v>38.271349999999998</v>
      </c>
      <c r="F2843">
        <v>2.88</v>
      </c>
      <c r="G2843">
        <f t="shared" si="268"/>
        <v>2.88</v>
      </c>
      <c r="H2843" s="198">
        <v>9.1</v>
      </c>
      <c r="Q2843" s="221">
        <f>(Q5928*10000)*TEA!$M$15*10^-6</f>
        <v>46.999235504699996</v>
      </c>
      <c r="R2843" s="221">
        <f>(R5928*10000)*TEA!$O$15*10^-6</f>
        <v>46.999235504699996</v>
      </c>
      <c r="AA2843">
        <f t="shared" ref="AA2843:AA2906" si="270">IF(AB2843=A2843,1,0)</f>
        <v>1</v>
      </c>
      <c r="AB2843" s="197">
        <v>51099</v>
      </c>
      <c r="AC2843" s="197">
        <v>1752</v>
      </c>
      <c r="AD2843" s="197">
        <f t="shared" si="269"/>
        <v>1752</v>
      </c>
      <c r="AE2843" s="197">
        <v>1386</v>
      </c>
      <c r="AJ2843">
        <v>0</v>
      </c>
      <c r="AK2843">
        <v>0</v>
      </c>
      <c r="AU2843" s="198">
        <v>0.27272727299999999</v>
      </c>
      <c r="AV2843" s="6">
        <v>0</v>
      </c>
      <c r="AW2843" s="198">
        <v>0.38356000000000001</v>
      </c>
      <c r="BO2843" s="198"/>
      <c r="BP2843" s="354">
        <f t="shared" si="265"/>
        <v>1376.1163650124799</v>
      </c>
      <c r="BQ2843" s="354">
        <f t="shared" si="266"/>
        <v>0</v>
      </c>
      <c r="BR2843" s="354">
        <f t="shared" si="267"/>
        <v>4837.6888560000007</v>
      </c>
      <c r="CG2843" s="198"/>
      <c r="CH2843">
        <f>(Transest!$J$14/HexExtSoy!$K$4)</f>
        <v>0.20257267294641951</v>
      </c>
      <c r="CI2843">
        <f>(HydroProcOil!$K$14/HexExtSoy!$K$4)</f>
        <v>0.10977777777777777</v>
      </c>
      <c r="CJ2843">
        <f>(StarchFerm!$K$24/StarchFerm!$K$4)</f>
        <v>0.33157302630665886</v>
      </c>
      <c r="CY2843" s="198"/>
      <c r="CZ2843">
        <f>BP2843*CH2843*1000*LCI!$E$93</f>
        <v>10523324.780557299</v>
      </c>
      <c r="DA2843">
        <f>BQ2843*CI2843*1000*(LCI!$E$99)</f>
        <v>0</v>
      </c>
      <c r="DB2843">
        <f>BR2843*CJ2843*1000*(LCI!$E$96)</f>
        <v>43229070.269760109</v>
      </c>
    </row>
    <row r="2844" spans="1:106" x14ac:dyDescent="0.25">
      <c r="A2844" s="197">
        <v>51101</v>
      </c>
      <c r="B2844" s="197" t="s">
        <v>2316</v>
      </c>
      <c r="C2844" s="197" t="s">
        <v>2342</v>
      </c>
      <c r="D2844" s="197">
        <v>-77.087410000000006</v>
      </c>
      <c r="E2844" s="197">
        <v>37.705030000000001</v>
      </c>
      <c r="F2844">
        <v>3.1</v>
      </c>
      <c r="G2844">
        <f t="shared" si="268"/>
        <v>3.1</v>
      </c>
      <c r="H2844" s="198">
        <v>8.9700000000000006</v>
      </c>
      <c r="Q2844" s="221">
        <f>(Q5929*10000)*TEA!$M$15*10^-6</f>
        <v>49.141131848099995</v>
      </c>
      <c r="R2844" s="221">
        <f>(R5929*10000)*TEA!$O$15*10^-6</f>
        <v>49.141131848099995</v>
      </c>
      <c r="AA2844">
        <f t="shared" si="270"/>
        <v>1</v>
      </c>
      <c r="AB2844" s="197">
        <v>51101</v>
      </c>
      <c r="AC2844" s="197">
        <v>4427</v>
      </c>
      <c r="AD2844" s="197">
        <f t="shared" si="269"/>
        <v>4427</v>
      </c>
      <c r="AE2844" s="197">
        <v>3567</v>
      </c>
      <c r="AJ2844">
        <v>0</v>
      </c>
      <c r="AK2844">
        <v>0</v>
      </c>
      <c r="AU2844" s="198">
        <v>0.27272727299999999</v>
      </c>
      <c r="AV2844" s="6">
        <v>0</v>
      </c>
      <c r="AW2844" s="198">
        <v>0.38356000000000001</v>
      </c>
      <c r="BO2844" s="198"/>
      <c r="BP2844" s="354">
        <f t="shared" si="265"/>
        <v>3742.8272764701001</v>
      </c>
      <c r="BQ2844" s="354">
        <f t="shared" si="266"/>
        <v>0</v>
      </c>
      <c r="BR2844" s="354">
        <f t="shared" si="267"/>
        <v>12272.381924400001</v>
      </c>
      <c r="CG2844" s="198"/>
      <c r="CH2844">
        <f>(Transest!$J$14/HexExtSoy!$K$4)</f>
        <v>0.20257267294641951</v>
      </c>
      <c r="CI2844">
        <f>(HydroProcOil!$K$14/HexExtSoy!$K$4)</f>
        <v>0.10977777777777777</v>
      </c>
      <c r="CJ2844">
        <f>(StarchFerm!$K$24/StarchFerm!$K$4)</f>
        <v>0.33157302630665886</v>
      </c>
      <c r="CY2844" s="198"/>
      <c r="CZ2844">
        <f>BP2844*CH2844*1000*LCI!$E$93</f>
        <v>28621843.347867168</v>
      </c>
      <c r="DA2844">
        <f>BQ2844*CI2844*1000*(LCI!$E$99)</f>
        <v>0</v>
      </c>
      <c r="DB2844">
        <f>BR2844*CJ2844*1000*(LCI!$E$96)</f>
        <v>109664692.45520681</v>
      </c>
    </row>
    <row r="2845" spans="1:106" x14ac:dyDescent="0.25">
      <c r="A2845" s="197">
        <v>51103</v>
      </c>
      <c r="B2845" s="197" t="s">
        <v>2316</v>
      </c>
      <c r="C2845" s="197" t="s">
        <v>1699</v>
      </c>
      <c r="D2845" s="197">
        <v>-76.471369300000006</v>
      </c>
      <c r="E2845" s="197">
        <v>37.738599999999998</v>
      </c>
      <c r="F2845">
        <v>3.2</v>
      </c>
      <c r="G2845">
        <f t="shared" si="268"/>
        <v>3.2</v>
      </c>
      <c r="H2845" s="198">
        <v>9.51</v>
      </c>
      <c r="Q2845" s="221">
        <f>(Q5930*10000)*TEA!$M$15*10^-6</f>
        <v>49.283379870749989</v>
      </c>
      <c r="R2845" s="221">
        <f>(R5930*10000)*TEA!$O$15*10^-6</f>
        <v>49.283379870749989</v>
      </c>
      <c r="AA2845">
        <f t="shared" si="270"/>
        <v>1</v>
      </c>
      <c r="AB2845" s="197">
        <v>51103</v>
      </c>
      <c r="AC2845" s="197">
        <v>1939</v>
      </c>
      <c r="AD2845" s="197">
        <f t="shared" si="269"/>
        <v>1939</v>
      </c>
      <c r="AE2845" s="197">
        <v>2065</v>
      </c>
      <c r="AJ2845">
        <v>0</v>
      </c>
      <c r="AK2845">
        <v>0</v>
      </c>
      <c r="AU2845" s="198">
        <v>0.27272727299999999</v>
      </c>
      <c r="AV2845" s="6">
        <v>0</v>
      </c>
      <c r="AW2845" s="198">
        <v>0.38356000000000001</v>
      </c>
      <c r="BO2845" s="198"/>
      <c r="BP2845" s="354">
        <f t="shared" si="265"/>
        <v>1692.2181835104</v>
      </c>
      <c r="BQ2845" s="354">
        <f t="shared" si="266"/>
        <v>0</v>
      </c>
      <c r="BR2845" s="354">
        <f t="shared" si="267"/>
        <v>7532.4088139999994</v>
      </c>
      <c r="CG2845" s="198"/>
      <c r="CH2845">
        <f>(Transest!$J$14/HexExtSoy!$K$4)</f>
        <v>0.20257267294641951</v>
      </c>
      <c r="CI2845">
        <f>(HydroProcOil!$K$14/HexExtSoy!$K$4)</f>
        <v>0.10977777777777777</v>
      </c>
      <c r="CJ2845">
        <f>(StarchFerm!$K$24/StarchFerm!$K$4)</f>
        <v>0.33157302630665886</v>
      </c>
      <c r="CY2845" s="198"/>
      <c r="CZ2845">
        <f>BP2845*CH2845*1000*LCI!$E$93</f>
        <v>12940592.814244423</v>
      </c>
      <c r="DA2845">
        <f>BQ2845*CI2845*1000*(LCI!$E$99)</f>
        <v>0</v>
      </c>
      <c r="DB2845">
        <f>BR2845*CJ2845*1000*(LCI!$E$96)</f>
        <v>67308799.638305292</v>
      </c>
    </row>
    <row r="2846" spans="1:106" x14ac:dyDescent="0.25">
      <c r="A2846" s="197">
        <v>51105</v>
      </c>
      <c r="B2846" s="197" t="s">
        <v>2316</v>
      </c>
      <c r="C2846" s="197" t="s">
        <v>632</v>
      </c>
      <c r="D2846" s="197">
        <v>-83.117500300000003</v>
      </c>
      <c r="E2846" s="197">
        <v>36.705750000000002</v>
      </c>
      <c r="F2846">
        <v>2.4900000000000002</v>
      </c>
      <c r="G2846">
        <f t="shared" si="268"/>
        <v>2.4900000000000002</v>
      </c>
      <c r="H2846" s="198">
        <v>7.2</v>
      </c>
      <c r="Q2846" s="221">
        <f>(Q5931*10000)*TEA!$M$15*10^-6</f>
        <v>43.211613685499998</v>
      </c>
      <c r="R2846" s="221">
        <f>(R5931*10000)*TEA!$O$15*10^-6</f>
        <v>43.211613685499998</v>
      </c>
      <c r="AA2846">
        <f t="shared" si="270"/>
        <v>1</v>
      </c>
      <c r="AB2846" s="197">
        <v>51105</v>
      </c>
      <c r="AC2846" s="197">
        <v>8</v>
      </c>
      <c r="AD2846" s="197">
        <f t="shared" si="269"/>
        <v>8</v>
      </c>
      <c r="AE2846" s="197">
        <v>406</v>
      </c>
      <c r="AJ2846">
        <v>0</v>
      </c>
      <c r="AK2846">
        <v>0</v>
      </c>
      <c r="AU2846" s="198">
        <v>0.27272727299999999</v>
      </c>
      <c r="AV2846" s="6">
        <v>0</v>
      </c>
      <c r="AW2846" s="198">
        <v>0.38356000000000001</v>
      </c>
      <c r="BO2846" s="198"/>
      <c r="BP2846" s="354">
        <f t="shared" si="265"/>
        <v>5.4327272781600007</v>
      </c>
      <c r="BQ2846" s="354">
        <f t="shared" si="266"/>
        <v>0</v>
      </c>
      <c r="BR2846" s="354">
        <f t="shared" si="267"/>
        <v>1121.2225920000001</v>
      </c>
      <c r="CG2846" s="198"/>
      <c r="CH2846">
        <f>(Transest!$J$14/HexExtSoy!$K$4)</f>
        <v>0.20257267294641951</v>
      </c>
      <c r="CI2846">
        <f>(HydroProcOil!$K$14/HexExtSoy!$K$4)</f>
        <v>0.10977777777777777</v>
      </c>
      <c r="CJ2846">
        <f>(StarchFerm!$K$24/StarchFerm!$K$4)</f>
        <v>0.33157302630665886</v>
      </c>
      <c r="CY2846" s="198"/>
      <c r="CZ2846">
        <f>BP2846*CH2846*1000*LCI!$E$93</f>
        <v>41544.708751248858</v>
      </c>
      <c r="DA2846">
        <f>BQ2846*CI2846*1000*(LCI!$E$99)</f>
        <v>0</v>
      </c>
      <c r="DB2846">
        <f>BR2846*CJ2846*1000*(LCI!$E$96)</f>
        <v>10019125.177406937</v>
      </c>
    </row>
    <row r="2847" spans="1:106" x14ac:dyDescent="0.25">
      <c r="A2847" s="197">
        <v>51107</v>
      </c>
      <c r="B2847" s="197" t="s">
        <v>2316</v>
      </c>
      <c r="C2847" s="197" t="s">
        <v>2343</v>
      </c>
      <c r="D2847" s="197">
        <v>-77.648812300000003</v>
      </c>
      <c r="E2847" s="197">
        <v>39.094180000000001</v>
      </c>
      <c r="F2847">
        <v>3.11</v>
      </c>
      <c r="G2847">
        <f t="shared" si="268"/>
        <v>3.11</v>
      </c>
      <c r="H2847" s="198">
        <v>7.91</v>
      </c>
      <c r="Q2847" s="221">
        <f>(Q5932*10000)*TEA!$M$15*10^-6</f>
        <v>41.711642312849996</v>
      </c>
      <c r="R2847" s="221">
        <f>(R5932*10000)*TEA!$O$15*10^-6</f>
        <v>41.711642312849996</v>
      </c>
      <c r="AA2847">
        <f t="shared" si="270"/>
        <v>1</v>
      </c>
      <c r="AB2847" s="197">
        <v>51107</v>
      </c>
      <c r="AC2847" s="197">
        <v>3470</v>
      </c>
      <c r="AD2847" s="197">
        <f t="shared" si="269"/>
        <v>3470</v>
      </c>
      <c r="AE2847" s="197">
        <v>2414</v>
      </c>
      <c r="AJ2847">
        <v>0</v>
      </c>
      <c r="AK2847">
        <v>0</v>
      </c>
      <c r="AU2847" s="198">
        <v>0.27272727299999999</v>
      </c>
      <c r="AV2847" s="6">
        <v>0</v>
      </c>
      <c r="AW2847" s="198">
        <v>0.38356000000000001</v>
      </c>
      <c r="BO2847" s="198"/>
      <c r="BP2847" s="354">
        <f t="shared" si="265"/>
        <v>2943.1909120340997</v>
      </c>
      <c r="BQ2847" s="354">
        <f t="shared" si="266"/>
        <v>0</v>
      </c>
      <c r="BR2847" s="354">
        <f t="shared" si="267"/>
        <v>7323.9784744000008</v>
      </c>
      <c r="CG2847" s="198"/>
      <c r="CH2847">
        <f>(Transest!$J$14/HexExtSoy!$K$4)</f>
        <v>0.20257267294641951</v>
      </c>
      <c r="CI2847">
        <f>(HydroProcOil!$K$14/HexExtSoy!$K$4)</f>
        <v>0.10977777777777777</v>
      </c>
      <c r="CJ2847">
        <f>(StarchFerm!$K$24/StarchFerm!$K$4)</f>
        <v>0.33157302630665886</v>
      </c>
      <c r="CY2847" s="198"/>
      <c r="CZ2847">
        <f>BP2847*CH2847*1000*LCI!$E$93</f>
        <v>22506929.389099006</v>
      </c>
      <c r="DA2847">
        <f>BQ2847*CI2847*1000*(LCI!$E$99)</f>
        <v>0</v>
      </c>
      <c r="DB2847">
        <f>BR2847*CJ2847*1000*(LCI!$E$96)</f>
        <v>65446288.413396053</v>
      </c>
    </row>
    <row r="2848" spans="1:106" x14ac:dyDescent="0.25">
      <c r="A2848" s="197">
        <v>51109</v>
      </c>
      <c r="B2848" s="197" t="s">
        <v>2316</v>
      </c>
      <c r="C2848" s="197" t="s">
        <v>1180</v>
      </c>
      <c r="D2848" s="197">
        <v>-77.957673600000007</v>
      </c>
      <c r="E2848" s="197">
        <v>37.977710000000002</v>
      </c>
      <c r="F2848">
        <v>3.51</v>
      </c>
      <c r="G2848">
        <f t="shared" si="268"/>
        <v>3.51</v>
      </c>
      <c r="H2848" s="198">
        <v>7.72</v>
      </c>
      <c r="Q2848" s="221">
        <f>(Q5933*10000)*TEA!$M$15*10^-6</f>
        <v>45.07263372509999</v>
      </c>
      <c r="R2848" s="221">
        <f>(R5933*10000)*TEA!$O$15*10^-6</f>
        <v>45.07263372509999</v>
      </c>
      <c r="AA2848">
        <f t="shared" si="270"/>
        <v>1</v>
      </c>
      <c r="AB2848" s="197">
        <v>51109</v>
      </c>
      <c r="AC2848" s="197">
        <v>1602</v>
      </c>
      <c r="AD2848" s="197">
        <f t="shared" si="269"/>
        <v>1602</v>
      </c>
      <c r="AE2848" s="197">
        <v>773</v>
      </c>
      <c r="AJ2848">
        <v>0</v>
      </c>
      <c r="AK2848">
        <v>0</v>
      </c>
      <c r="AU2848" s="198">
        <v>0.27272727299999999</v>
      </c>
      <c r="AV2848" s="6">
        <v>0</v>
      </c>
      <c r="AW2848" s="198">
        <v>0.38356000000000001</v>
      </c>
      <c r="BO2848" s="198"/>
      <c r="BP2848" s="354">
        <f t="shared" si="265"/>
        <v>1533.5509106244599</v>
      </c>
      <c r="BQ2848" s="354">
        <f t="shared" si="266"/>
        <v>0</v>
      </c>
      <c r="BR2848" s="354">
        <f t="shared" si="267"/>
        <v>2288.9173135999999</v>
      </c>
      <c r="CG2848" s="198"/>
      <c r="CH2848">
        <f>(Transest!$J$14/HexExtSoy!$K$4)</f>
        <v>0.20257267294641951</v>
      </c>
      <c r="CI2848">
        <f>(HydroProcOil!$K$14/HexExtSoy!$K$4)</f>
        <v>0.10977777777777777</v>
      </c>
      <c r="CJ2848">
        <f>(StarchFerm!$K$24/StarchFerm!$K$4)</f>
        <v>0.33157302630665886</v>
      </c>
      <c r="CY2848" s="198"/>
      <c r="CZ2848">
        <f>BP2848*CH2848*1000*LCI!$E$93</f>
        <v>11727245.391689124</v>
      </c>
      <c r="DA2848">
        <f>BQ2848*CI2848*1000*(LCI!$E$99)</f>
        <v>0</v>
      </c>
      <c r="DB2848">
        <f>BR2848*CJ2848*1000*(LCI!$E$96)</f>
        <v>20453520.335141812</v>
      </c>
    </row>
    <row r="2849" spans="1:106" x14ac:dyDescent="0.25">
      <c r="A2849" s="197">
        <v>51111</v>
      </c>
      <c r="B2849" s="197" t="s">
        <v>2316</v>
      </c>
      <c r="C2849" s="197" t="s">
        <v>2344</v>
      </c>
      <c r="D2849" s="197">
        <v>-78.241063499999996</v>
      </c>
      <c r="E2849" s="197">
        <v>36.948810000000002</v>
      </c>
      <c r="F2849">
        <v>2.0499999999999998</v>
      </c>
      <c r="G2849">
        <f t="shared" si="268"/>
        <v>2.0499999999999998</v>
      </c>
      <c r="H2849" s="198">
        <v>0</v>
      </c>
      <c r="Q2849" s="221">
        <f>(Q5934*10000)*TEA!$M$15*10^-6</f>
        <v>48.46037341409999</v>
      </c>
      <c r="R2849" s="221">
        <f>(R5934*10000)*TEA!$O$15*10^-6</f>
        <v>48.46037341409999</v>
      </c>
      <c r="AA2849">
        <f t="shared" si="270"/>
        <v>1</v>
      </c>
      <c r="AB2849" s="197">
        <v>51111</v>
      </c>
      <c r="AC2849" s="197">
        <v>1629</v>
      </c>
      <c r="AD2849" s="197">
        <f t="shared" si="269"/>
        <v>1629</v>
      </c>
      <c r="AE2849" s="197">
        <v>487</v>
      </c>
      <c r="AJ2849">
        <v>0</v>
      </c>
      <c r="AK2849">
        <v>0</v>
      </c>
      <c r="AU2849" s="198">
        <v>0.27272727299999999</v>
      </c>
      <c r="AV2849" s="6">
        <v>0</v>
      </c>
      <c r="AW2849" s="198">
        <v>0.38356000000000001</v>
      </c>
      <c r="BO2849" s="198"/>
      <c r="BP2849" s="354">
        <f t="shared" si="265"/>
        <v>910.75909181984991</v>
      </c>
      <c r="BQ2849" s="354">
        <f t="shared" si="266"/>
        <v>0</v>
      </c>
      <c r="BR2849" s="354">
        <f t="shared" si="267"/>
        <v>0</v>
      </c>
      <c r="CG2849" s="198"/>
      <c r="CH2849">
        <f>(Transest!$J$14/HexExtSoy!$K$4)</f>
        <v>0.20257267294641951</v>
      </c>
      <c r="CI2849">
        <f>(HydroProcOil!$K$14/HexExtSoy!$K$4)</f>
        <v>0.10977777777777777</v>
      </c>
      <c r="CJ2849">
        <f>(StarchFerm!$K$24/StarchFerm!$K$4)</f>
        <v>0.33157302630665886</v>
      </c>
      <c r="CY2849" s="198"/>
      <c r="CZ2849">
        <f>BP2849*CH2849*1000*LCI!$E$93</f>
        <v>6964682.6124175685</v>
      </c>
      <c r="DA2849">
        <f>BQ2849*CI2849*1000*(LCI!$E$99)</f>
        <v>0</v>
      </c>
      <c r="DB2849">
        <f>BR2849*CJ2849*1000*(LCI!$E$96)</f>
        <v>0</v>
      </c>
    </row>
    <row r="2850" spans="1:106" x14ac:dyDescent="0.25">
      <c r="A2850" s="197">
        <v>51113</v>
      </c>
      <c r="B2850" s="197" t="s">
        <v>2316</v>
      </c>
      <c r="C2850" s="197" t="s">
        <v>636</v>
      </c>
      <c r="D2850" s="197">
        <v>-78.283551500000002</v>
      </c>
      <c r="E2850" s="197">
        <v>38.419379999999997</v>
      </c>
      <c r="F2850">
        <v>3.81</v>
      </c>
      <c r="G2850">
        <f t="shared" si="268"/>
        <v>3.81</v>
      </c>
      <c r="H2850" s="198">
        <v>9.3000000000000007</v>
      </c>
      <c r="Q2850" s="221">
        <f>(Q5935*10000)*TEA!$M$15*10^-6</f>
        <v>41.313272892299999</v>
      </c>
      <c r="R2850" s="221">
        <f>(R5935*10000)*TEA!$O$15*10^-6</f>
        <v>41.313272892299999</v>
      </c>
      <c r="AA2850">
        <f t="shared" si="270"/>
        <v>1</v>
      </c>
      <c r="AB2850" s="197">
        <v>51113</v>
      </c>
      <c r="AC2850" s="197">
        <v>3110</v>
      </c>
      <c r="AD2850" s="197">
        <f t="shared" si="269"/>
        <v>3110</v>
      </c>
      <c r="AE2850" s="197">
        <v>2643</v>
      </c>
      <c r="AJ2850">
        <v>0</v>
      </c>
      <c r="AK2850">
        <v>0</v>
      </c>
      <c r="AU2850" s="198">
        <v>0.27272727299999999</v>
      </c>
      <c r="AV2850" s="6">
        <v>0</v>
      </c>
      <c r="AW2850" s="198">
        <v>0.38356000000000001</v>
      </c>
      <c r="BO2850" s="198"/>
      <c r="BP2850" s="354">
        <f t="shared" si="265"/>
        <v>3231.5727305043001</v>
      </c>
      <c r="BQ2850" s="354">
        <f t="shared" si="266"/>
        <v>0</v>
      </c>
      <c r="BR2850" s="354">
        <f t="shared" si="267"/>
        <v>9427.8664440000011</v>
      </c>
      <c r="CG2850" s="198"/>
      <c r="CH2850">
        <f>(Transest!$J$14/HexExtSoy!$K$4)</f>
        <v>0.20257267294641951</v>
      </c>
      <c r="CI2850">
        <f>(HydroProcOil!$K$14/HexExtSoy!$K$4)</f>
        <v>0.10977777777777777</v>
      </c>
      <c r="CJ2850">
        <f>(StarchFerm!$K$24/StarchFerm!$K$4)</f>
        <v>0.33157302630665886</v>
      </c>
      <c r="CY2850" s="198"/>
      <c r="CZ2850">
        <f>BP2850*CH2850*1000*LCI!$E$93</f>
        <v>24712219.300422832</v>
      </c>
      <c r="DA2850">
        <f>BQ2850*CI2850*1000*(LCI!$E$99)</f>
        <v>0</v>
      </c>
      <c r="DB2850">
        <f>BR2850*CJ2850*1000*(LCI!$E$96)</f>
        <v>84246406.31778352</v>
      </c>
    </row>
    <row r="2851" spans="1:106" x14ac:dyDescent="0.25">
      <c r="A2851" s="197">
        <v>51115</v>
      </c>
      <c r="B2851" s="197" t="s">
        <v>2316</v>
      </c>
      <c r="C2851" s="197" t="s">
        <v>2345</v>
      </c>
      <c r="D2851" s="197">
        <v>-76.351394200000001</v>
      </c>
      <c r="E2851" s="197">
        <v>37.426110000000001</v>
      </c>
      <c r="F2851">
        <v>2.77</v>
      </c>
      <c r="G2851">
        <f t="shared" si="268"/>
        <v>2.77</v>
      </c>
      <c r="H2851" s="198">
        <v>7.94</v>
      </c>
      <c r="Q2851" s="221">
        <f>(Q5936*10000)*TEA!$M$15*10^-6</f>
        <v>50.102275445549992</v>
      </c>
      <c r="R2851" s="221">
        <f>(R5936*10000)*TEA!$O$15*10^-6</f>
        <v>50.102275445549992</v>
      </c>
      <c r="AA2851">
        <f t="shared" si="270"/>
        <v>1</v>
      </c>
      <c r="AB2851" s="197">
        <v>51115</v>
      </c>
      <c r="AC2851" s="197">
        <v>899</v>
      </c>
      <c r="AD2851" s="197">
        <f t="shared" si="269"/>
        <v>899</v>
      </c>
      <c r="AE2851" s="197">
        <v>435</v>
      </c>
      <c r="AJ2851">
        <v>0</v>
      </c>
      <c r="AK2851">
        <v>0</v>
      </c>
      <c r="AU2851" s="198">
        <v>0.27272727299999999</v>
      </c>
      <c r="AV2851" s="6">
        <v>0</v>
      </c>
      <c r="AW2851" s="198">
        <v>0.38356000000000001</v>
      </c>
      <c r="BO2851" s="198"/>
      <c r="BP2851" s="354">
        <f t="shared" si="265"/>
        <v>679.15363704279002</v>
      </c>
      <c r="BQ2851" s="354">
        <f t="shared" si="266"/>
        <v>0</v>
      </c>
      <c r="BR2851" s="354">
        <f t="shared" si="267"/>
        <v>1324.7778840000001</v>
      </c>
      <c r="CG2851" s="198"/>
      <c r="CH2851">
        <f>(Transest!$J$14/HexExtSoy!$K$4)</f>
        <v>0.20257267294641951</v>
      </c>
      <c r="CI2851">
        <f>(HydroProcOil!$K$14/HexExtSoy!$K$4)</f>
        <v>0.10977777777777777</v>
      </c>
      <c r="CJ2851">
        <f>(StarchFerm!$K$24/StarchFerm!$K$4)</f>
        <v>0.33157302630665886</v>
      </c>
      <c r="CY2851" s="198"/>
      <c r="CZ2851">
        <f>BP2851*CH2851*1000*LCI!$E$93</f>
        <v>5193568.2767882757</v>
      </c>
      <c r="DA2851">
        <f>BQ2851*CI2851*1000*(LCI!$E$99)</f>
        <v>0</v>
      </c>
      <c r="DB2851">
        <f>BR2851*CJ2851*1000*(LCI!$E$96)</f>
        <v>11838073.49830522</v>
      </c>
    </row>
    <row r="2852" spans="1:106" x14ac:dyDescent="0.25">
      <c r="A2852" s="197">
        <v>51117</v>
      </c>
      <c r="B2852" s="197" t="s">
        <v>2316</v>
      </c>
      <c r="C2852" s="197" t="s">
        <v>1842</v>
      </c>
      <c r="D2852" s="197">
        <v>-78.349528300000003</v>
      </c>
      <c r="E2852" s="197">
        <v>36.682259999999999</v>
      </c>
      <c r="F2852">
        <v>2.14</v>
      </c>
      <c r="G2852">
        <f t="shared" si="268"/>
        <v>2.14</v>
      </c>
      <c r="H2852" s="198">
        <v>7.4</v>
      </c>
      <c r="Q2852" s="221">
        <f>(Q5937*10000)*TEA!$M$15*10^-6</f>
        <v>49.238469650249996</v>
      </c>
      <c r="R2852" s="221">
        <f>(R5937*10000)*TEA!$O$15*10^-6</f>
        <v>49.238469650249996</v>
      </c>
      <c r="AA2852">
        <f t="shared" si="270"/>
        <v>1</v>
      </c>
      <c r="AB2852" s="197">
        <v>51117</v>
      </c>
      <c r="AC2852" s="197">
        <v>8196</v>
      </c>
      <c r="AD2852" s="197">
        <f t="shared" si="269"/>
        <v>8196</v>
      </c>
      <c r="AE2852" s="197">
        <v>343</v>
      </c>
      <c r="AJ2852">
        <v>0</v>
      </c>
      <c r="AK2852">
        <v>0</v>
      </c>
      <c r="AU2852" s="198">
        <v>0.27272727299999999</v>
      </c>
      <c r="AV2852" s="6">
        <v>0</v>
      </c>
      <c r="AW2852" s="198">
        <v>0.38356000000000001</v>
      </c>
      <c r="BO2852" s="198"/>
      <c r="BP2852" s="354">
        <f t="shared" si="265"/>
        <v>4783.4836411471206</v>
      </c>
      <c r="BQ2852" s="354">
        <f t="shared" si="266"/>
        <v>0</v>
      </c>
      <c r="BR2852" s="354">
        <f t="shared" si="267"/>
        <v>973.55199200000015</v>
      </c>
      <c r="CG2852" s="198"/>
      <c r="CH2852">
        <f>(Transest!$J$14/HexExtSoy!$K$4)</f>
        <v>0.20257267294641951</v>
      </c>
      <c r="CI2852">
        <f>(HydroProcOil!$K$14/HexExtSoy!$K$4)</f>
        <v>0.10977777777777777</v>
      </c>
      <c r="CJ2852">
        <f>(StarchFerm!$K$24/StarchFerm!$K$4)</f>
        <v>0.33157302630665886</v>
      </c>
      <c r="CY2852" s="198"/>
      <c r="CZ2852">
        <f>BP2852*CH2852*1000*LCI!$E$93</f>
        <v>36579865.786144793</v>
      </c>
      <c r="DA2852">
        <f>BQ2852*CI2852*1000*(LCI!$E$99)</f>
        <v>0</v>
      </c>
      <c r="DB2852">
        <f>BR2852*CJ2852*1000*(LCI!$E$96)</f>
        <v>8699556.4878538195</v>
      </c>
    </row>
    <row r="2853" spans="1:106" x14ac:dyDescent="0.25">
      <c r="A2853" s="197">
        <v>51119</v>
      </c>
      <c r="B2853" s="197" t="s">
        <v>2316</v>
      </c>
      <c r="C2853" s="197" t="s">
        <v>850</v>
      </c>
      <c r="D2853" s="197">
        <v>-76.572977199999997</v>
      </c>
      <c r="E2853" s="197">
        <v>37.62426</v>
      </c>
      <c r="F2853">
        <v>3.23</v>
      </c>
      <c r="G2853">
        <f t="shared" si="268"/>
        <v>3.23</v>
      </c>
      <c r="H2853" s="198">
        <v>9.6199999999999992</v>
      </c>
      <c r="Q2853" s="221">
        <f>(Q5938*10000)*TEA!$M$15*10^-6</f>
        <v>49.533568065899999</v>
      </c>
      <c r="R2853" s="221">
        <f>(R5938*10000)*TEA!$O$15*10^-6</f>
        <v>49.533568065899999</v>
      </c>
      <c r="AA2853">
        <f t="shared" si="270"/>
        <v>1</v>
      </c>
      <c r="AB2853" s="197">
        <v>51119</v>
      </c>
      <c r="AC2853" s="197">
        <v>2537</v>
      </c>
      <c r="AD2853" s="197">
        <f t="shared" si="269"/>
        <v>2537</v>
      </c>
      <c r="AE2853" s="197">
        <v>2204</v>
      </c>
      <c r="AJ2853">
        <v>0</v>
      </c>
      <c r="AK2853">
        <v>0</v>
      </c>
      <c r="AU2853" s="198">
        <v>0.27272727299999999</v>
      </c>
      <c r="AV2853" s="6">
        <v>0</v>
      </c>
      <c r="AW2853" s="198">
        <v>0.38356000000000001</v>
      </c>
      <c r="BO2853" s="198"/>
      <c r="BP2853" s="354">
        <f t="shared" si="265"/>
        <v>2234.8663658712298</v>
      </c>
      <c r="BQ2853" s="354">
        <f t="shared" si="266"/>
        <v>0</v>
      </c>
      <c r="BR2853" s="354">
        <f t="shared" si="267"/>
        <v>8132.4232288000003</v>
      </c>
      <c r="CG2853" s="198"/>
      <c r="CH2853">
        <f>(Transest!$J$14/HexExtSoy!$K$4)</f>
        <v>0.20257267294641951</v>
      </c>
      <c r="CI2853">
        <f>(HydroProcOil!$K$14/HexExtSoy!$K$4)</f>
        <v>0.10977777777777777</v>
      </c>
      <c r="CJ2853">
        <f>(StarchFerm!$K$24/StarchFerm!$K$4)</f>
        <v>0.33157302630665886</v>
      </c>
      <c r="CY2853" s="198"/>
      <c r="CZ2853">
        <f>BP2853*CH2853*1000*LCI!$E$93</f>
        <v>17090287.716325115</v>
      </c>
      <c r="DA2853">
        <f>BQ2853*CI2853*1000*(LCI!$E$99)</f>
        <v>0</v>
      </c>
      <c r="DB2853">
        <f>BR2853*CJ2853*1000*(LCI!$E$96)</f>
        <v>72670464.282795236</v>
      </c>
    </row>
    <row r="2854" spans="1:106" x14ac:dyDescent="0.25">
      <c r="A2854" s="197">
        <v>51121</v>
      </c>
      <c r="B2854" s="197" t="s">
        <v>2316</v>
      </c>
      <c r="C2854" s="197" t="s">
        <v>642</v>
      </c>
      <c r="D2854" s="197">
        <v>-80.387927700000006</v>
      </c>
      <c r="E2854" s="197">
        <v>37.167670000000001</v>
      </c>
      <c r="F2854">
        <v>4</v>
      </c>
      <c r="G2854">
        <f t="shared" si="268"/>
        <v>4</v>
      </c>
      <c r="H2854" s="198">
        <v>8.9499999999999993</v>
      </c>
      <c r="Q2854" s="221">
        <f>(Q5939*10000)*TEA!$M$15*10^-6</f>
        <v>44.819121832649998</v>
      </c>
      <c r="R2854" s="221">
        <f>(R5939*10000)*TEA!$O$15*10^-6</f>
        <v>44.819121832649998</v>
      </c>
      <c r="AA2854">
        <f t="shared" si="270"/>
        <v>1</v>
      </c>
      <c r="AB2854" s="197">
        <v>51121</v>
      </c>
      <c r="AC2854" s="197">
        <v>63</v>
      </c>
      <c r="AD2854" s="197">
        <f t="shared" si="269"/>
        <v>63</v>
      </c>
      <c r="AE2854" s="197">
        <v>411</v>
      </c>
      <c r="AJ2854">
        <v>0</v>
      </c>
      <c r="AK2854">
        <v>0</v>
      </c>
      <c r="AU2854" s="198">
        <v>0.27272727299999999</v>
      </c>
      <c r="AV2854" s="6">
        <v>0</v>
      </c>
      <c r="AW2854" s="198">
        <v>0.38356000000000001</v>
      </c>
      <c r="BO2854" s="198"/>
      <c r="BP2854" s="354">
        <f t="shared" si="265"/>
        <v>68.727272795999994</v>
      </c>
      <c r="BQ2854" s="354">
        <f t="shared" si="266"/>
        <v>0</v>
      </c>
      <c r="BR2854" s="354">
        <f t="shared" si="267"/>
        <v>1410.9062819999999</v>
      </c>
      <c r="CG2854" s="198"/>
      <c r="CH2854">
        <f>(Transest!$J$14/HexExtSoy!$K$4)</f>
        <v>0.20257267294641951</v>
      </c>
      <c r="CI2854">
        <f>(HydroProcOil!$K$14/HexExtSoy!$K$4)</f>
        <v>0.10977777777777777</v>
      </c>
      <c r="CJ2854">
        <f>(StarchFerm!$K$24/StarchFerm!$K$4)</f>
        <v>0.33157302630665886</v>
      </c>
      <c r="CY2854" s="198"/>
      <c r="CZ2854">
        <f>BP2854*CH2854*1000*LCI!$E$93</f>
        <v>525565.59263628058</v>
      </c>
      <c r="DA2854">
        <f>BQ2854*CI2854*1000*(LCI!$E$99)</f>
        <v>0</v>
      </c>
      <c r="DB2854">
        <f>BR2854*CJ2854*1000*(LCI!$E$96)</f>
        <v>12607707.652173147</v>
      </c>
    </row>
    <row r="2855" spans="1:106" x14ac:dyDescent="0.25">
      <c r="A2855" s="197">
        <v>51125</v>
      </c>
      <c r="B2855" s="197" t="s">
        <v>2316</v>
      </c>
      <c r="C2855" s="197" t="s">
        <v>1313</v>
      </c>
      <c r="D2855" s="197">
        <v>-78.889763700000003</v>
      </c>
      <c r="E2855" s="197">
        <v>37.784799999999997</v>
      </c>
      <c r="F2855">
        <v>0</v>
      </c>
      <c r="G2855">
        <f t="shared" si="268"/>
        <v>0</v>
      </c>
      <c r="H2855" s="198">
        <v>10.6</v>
      </c>
      <c r="Q2855" s="221">
        <f>(Q5940*10000)*TEA!$M$15*10^-6</f>
        <v>42.209437317300001</v>
      </c>
      <c r="R2855" s="221">
        <f>(R5940*10000)*TEA!$O$15*10^-6</f>
        <v>42.209437317300001</v>
      </c>
      <c r="AA2855">
        <f t="shared" si="270"/>
        <v>1</v>
      </c>
      <c r="AB2855" s="197">
        <v>51125</v>
      </c>
      <c r="AC2855" s="197">
        <v>0</v>
      </c>
      <c r="AD2855" s="197">
        <f t="shared" si="269"/>
        <v>0</v>
      </c>
      <c r="AE2855" s="197">
        <v>206</v>
      </c>
      <c r="AJ2855">
        <v>0</v>
      </c>
      <c r="AK2855">
        <v>0</v>
      </c>
      <c r="AU2855" s="198">
        <v>0.27272727299999999</v>
      </c>
      <c r="AV2855" s="6">
        <v>0</v>
      </c>
      <c r="AW2855" s="198">
        <v>0.38356000000000001</v>
      </c>
      <c r="BO2855" s="198"/>
      <c r="BP2855" s="354">
        <f t="shared" si="265"/>
        <v>0</v>
      </c>
      <c r="BQ2855" s="354">
        <f t="shared" si="266"/>
        <v>0</v>
      </c>
      <c r="BR2855" s="354">
        <f t="shared" si="267"/>
        <v>837.54161599999998</v>
      </c>
      <c r="CG2855" s="198"/>
      <c r="CH2855">
        <f>(Transest!$J$14/HexExtSoy!$K$4)</f>
        <v>0.20257267294641951</v>
      </c>
      <c r="CI2855">
        <f>(HydroProcOil!$K$14/HexExtSoy!$K$4)</f>
        <v>0.10977777777777777</v>
      </c>
      <c r="CJ2855">
        <f>(StarchFerm!$K$24/StarchFerm!$K$4)</f>
        <v>0.33157302630665886</v>
      </c>
      <c r="CY2855" s="198"/>
      <c r="CZ2855">
        <f>BP2855*CH2855*1000*LCI!$E$93</f>
        <v>0</v>
      </c>
      <c r="DA2855">
        <f>BQ2855*CI2855*1000*(LCI!$E$99)</f>
        <v>0</v>
      </c>
      <c r="DB2855">
        <f>BR2855*CJ2855*1000*(LCI!$E$96)</f>
        <v>7484182.313008274</v>
      </c>
    </row>
    <row r="2856" spans="1:106" x14ac:dyDescent="0.25">
      <c r="A2856" s="197">
        <v>51127</v>
      </c>
      <c r="B2856" s="197" t="s">
        <v>2316</v>
      </c>
      <c r="C2856" s="197" t="s">
        <v>2346</v>
      </c>
      <c r="D2856" s="197">
        <v>-77.005419500000002</v>
      </c>
      <c r="E2856" s="197">
        <v>37.502630000000003</v>
      </c>
      <c r="F2856">
        <v>2.76</v>
      </c>
      <c r="G2856">
        <f t="shared" si="268"/>
        <v>2.76</v>
      </c>
      <c r="H2856" s="198">
        <v>8.17</v>
      </c>
      <c r="Q2856" s="221">
        <f>(Q5941*10000)*TEA!$M$15*10^-6</f>
        <v>49.652074112400001</v>
      </c>
      <c r="R2856" s="221">
        <f>(R5941*10000)*TEA!$O$15*10^-6</f>
        <v>49.652074112400001</v>
      </c>
      <c r="AA2856">
        <f t="shared" si="270"/>
        <v>1</v>
      </c>
      <c r="AB2856" s="197">
        <v>51127</v>
      </c>
      <c r="AC2856" s="197">
        <v>2301</v>
      </c>
      <c r="AD2856" s="197">
        <f t="shared" si="269"/>
        <v>2301</v>
      </c>
      <c r="AE2856" s="197">
        <v>1417</v>
      </c>
      <c r="AJ2856">
        <v>0</v>
      </c>
      <c r="AK2856">
        <v>0</v>
      </c>
      <c r="AU2856" s="198">
        <v>0.27272727299999999</v>
      </c>
      <c r="AV2856" s="6">
        <v>0</v>
      </c>
      <c r="AW2856" s="198">
        <v>0.38356000000000001</v>
      </c>
      <c r="BO2856" s="198"/>
      <c r="BP2856" s="354">
        <f t="shared" si="265"/>
        <v>1732.0254562774799</v>
      </c>
      <c r="BQ2856" s="354">
        <f t="shared" si="266"/>
        <v>0</v>
      </c>
      <c r="BR2856" s="354">
        <f t="shared" si="267"/>
        <v>4440.4319284000003</v>
      </c>
      <c r="CG2856" s="198"/>
      <c r="CH2856">
        <f>(Transest!$J$14/HexExtSoy!$K$4)</f>
        <v>0.20257267294641951</v>
      </c>
      <c r="CI2856">
        <f>(HydroProcOil!$K$14/HexExtSoy!$K$4)</f>
        <v>0.10977777777777777</v>
      </c>
      <c r="CJ2856">
        <f>(StarchFerm!$K$24/StarchFerm!$K$4)</f>
        <v>0.33157302630665886</v>
      </c>
      <c r="CY2856" s="198"/>
      <c r="CZ2856">
        <f>BP2856*CH2856*1000*LCI!$E$93</f>
        <v>13245003.742423754</v>
      </c>
      <c r="DA2856">
        <f>BQ2856*CI2856*1000*(LCI!$E$99)</f>
        <v>0</v>
      </c>
      <c r="DB2856">
        <f>BR2856*CJ2856*1000*(LCI!$E$96)</f>
        <v>39679224.847793721</v>
      </c>
    </row>
    <row r="2857" spans="1:106" x14ac:dyDescent="0.25">
      <c r="A2857" s="197">
        <v>51131</v>
      </c>
      <c r="B2857" s="197" t="s">
        <v>2316</v>
      </c>
      <c r="C2857" s="197" t="s">
        <v>1846</v>
      </c>
      <c r="D2857" s="197">
        <v>-75.906353100000004</v>
      </c>
      <c r="E2857" s="197">
        <v>37.368270000000003</v>
      </c>
      <c r="F2857">
        <v>2.83</v>
      </c>
      <c r="G2857">
        <f t="shared" si="268"/>
        <v>2.83</v>
      </c>
      <c r="H2857" s="198">
        <v>9.09</v>
      </c>
      <c r="Q2857" s="221">
        <f>(Q5942*10000)*TEA!$M$15*10^-6</f>
        <v>50.1688597347</v>
      </c>
      <c r="R2857" s="221">
        <f>(R5942*10000)*TEA!$O$15*10^-6</f>
        <v>50.1688597347</v>
      </c>
      <c r="AA2857">
        <f t="shared" si="270"/>
        <v>1</v>
      </c>
      <c r="AB2857" s="197">
        <v>51131</v>
      </c>
      <c r="AC2857" s="197">
        <v>6845</v>
      </c>
      <c r="AD2857" s="197">
        <f t="shared" si="269"/>
        <v>6845</v>
      </c>
      <c r="AE2857" s="197">
        <v>3084</v>
      </c>
      <c r="AJ2857">
        <v>0</v>
      </c>
      <c r="AK2857">
        <v>0</v>
      </c>
      <c r="AU2857" s="198">
        <v>0.27272727299999999</v>
      </c>
      <c r="AV2857" s="6">
        <v>0</v>
      </c>
      <c r="AW2857" s="198">
        <v>0.38356000000000001</v>
      </c>
      <c r="BO2857" s="198"/>
      <c r="BP2857" s="354">
        <f t="shared" si="265"/>
        <v>5283.0954598285507</v>
      </c>
      <c r="BQ2857" s="354">
        <f t="shared" si="266"/>
        <v>0</v>
      </c>
      <c r="BR2857" s="354">
        <f t="shared" si="267"/>
        <v>10752.5522736</v>
      </c>
      <c r="CG2857" s="198"/>
      <c r="CH2857">
        <f>(Transest!$J$14/HexExtSoy!$K$4)</f>
        <v>0.20257267294641951</v>
      </c>
      <c r="CI2857">
        <f>(HydroProcOil!$K$14/HexExtSoy!$K$4)</f>
        <v>0.10977777777777777</v>
      </c>
      <c r="CJ2857">
        <f>(StarchFerm!$K$24/StarchFerm!$K$4)</f>
        <v>0.33157302630665886</v>
      </c>
      <c r="CY2857" s="198"/>
      <c r="CZ2857">
        <f>BP2857*CH2857*1000*LCI!$E$93</f>
        <v>40400456.519503236</v>
      </c>
      <c r="DA2857">
        <f>BQ2857*CI2857*1000*(LCI!$E$99)</f>
        <v>0</v>
      </c>
      <c r="DB2857">
        <f>BR2857*CJ2857*1000*(LCI!$E$96)</f>
        <v>96083657.227814719</v>
      </c>
    </row>
    <row r="2858" spans="1:106" x14ac:dyDescent="0.25">
      <c r="A2858" s="197">
        <v>51133</v>
      </c>
      <c r="B2858" s="197" t="s">
        <v>2316</v>
      </c>
      <c r="C2858" s="197" t="s">
        <v>2022</v>
      </c>
      <c r="D2858" s="197">
        <v>-76.425094400000006</v>
      </c>
      <c r="E2858" s="197">
        <v>37.88899</v>
      </c>
      <c r="F2858">
        <v>3.49</v>
      </c>
      <c r="G2858">
        <f t="shared" si="268"/>
        <v>3.49</v>
      </c>
      <c r="H2858" s="198">
        <v>10.130000000000001</v>
      </c>
      <c r="Q2858" s="221">
        <f>(Q5943*10000)*TEA!$M$15*10^-6</f>
        <v>48.868118783100002</v>
      </c>
      <c r="R2858" s="221">
        <f>(R5943*10000)*TEA!$O$15*10^-6</f>
        <v>48.868118783100002</v>
      </c>
      <c r="AA2858">
        <f t="shared" si="270"/>
        <v>1</v>
      </c>
      <c r="AB2858" s="197">
        <v>51133</v>
      </c>
      <c r="AC2858" s="197">
        <v>6156</v>
      </c>
      <c r="AD2858" s="197">
        <f t="shared" si="269"/>
        <v>6156</v>
      </c>
      <c r="AE2858" s="197">
        <v>5336</v>
      </c>
      <c r="AJ2858">
        <v>0</v>
      </c>
      <c r="AK2858">
        <v>0</v>
      </c>
      <c r="AU2858" s="198">
        <v>0.27272727299999999</v>
      </c>
      <c r="AV2858" s="6">
        <v>0</v>
      </c>
      <c r="AW2858" s="198">
        <v>0.38356000000000001</v>
      </c>
      <c r="BO2858" s="198"/>
      <c r="BP2858" s="354">
        <f t="shared" si="265"/>
        <v>5859.3927331321202</v>
      </c>
      <c r="BQ2858" s="354">
        <f t="shared" si="266"/>
        <v>0</v>
      </c>
      <c r="BR2858" s="354">
        <f t="shared" si="267"/>
        <v>20732.829500800002</v>
      </c>
      <c r="CG2858" s="198"/>
      <c r="CH2858">
        <f>(Transest!$J$14/HexExtSoy!$K$4)</f>
        <v>0.20257267294641951</v>
      </c>
      <c r="CI2858">
        <f>(HydroProcOil!$K$14/HexExtSoy!$K$4)</f>
        <v>0.10977777777777777</v>
      </c>
      <c r="CJ2858">
        <f>(StarchFerm!$K$24/StarchFerm!$K$4)</f>
        <v>0.33157302630665886</v>
      </c>
      <c r="CY2858" s="198"/>
      <c r="CZ2858">
        <f>BP2858*CH2858*1000*LCI!$E$93</f>
        <v>44807470.004200853</v>
      </c>
      <c r="DA2858">
        <f>BQ2858*CI2858*1000*(LCI!$E$99)</f>
        <v>0</v>
      </c>
      <c r="DB2858">
        <f>BR2858*CJ2858*1000*(LCI!$E$96)</f>
        <v>185266347.22889227</v>
      </c>
    </row>
    <row r="2859" spans="1:106" x14ac:dyDescent="0.25">
      <c r="A2859" s="197">
        <v>51135</v>
      </c>
      <c r="B2859" s="197" t="s">
        <v>2316</v>
      </c>
      <c r="C2859" s="197" t="s">
        <v>2347</v>
      </c>
      <c r="D2859" s="197">
        <v>-78.054316900000003</v>
      </c>
      <c r="E2859" s="197">
        <v>37.140889999999999</v>
      </c>
      <c r="F2859">
        <v>2.2599999999999998</v>
      </c>
      <c r="G2859">
        <f t="shared" si="268"/>
        <v>2.2599999999999998</v>
      </c>
      <c r="H2859" s="198">
        <v>6.34</v>
      </c>
      <c r="Q2859" s="221">
        <f>(Q5944*10000)*TEA!$M$15*10^-6</f>
        <v>48.130245828</v>
      </c>
      <c r="R2859" s="221">
        <f>(R5944*10000)*TEA!$O$15*10^-6</f>
        <v>48.130245828</v>
      </c>
      <c r="AA2859">
        <f t="shared" si="270"/>
        <v>1</v>
      </c>
      <c r="AB2859" s="197">
        <v>51135</v>
      </c>
      <c r="AC2859" s="197">
        <v>1158</v>
      </c>
      <c r="AD2859" s="197">
        <f t="shared" si="269"/>
        <v>1158</v>
      </c>
      <c r="AE2859" s="197">
        <v>774</v>
      </c>
      <c r="AJ2859">
        <v>0</v>
      </c>
      <c r="AK2859">
        <v>0</v>
      </c>
      <c r="AU2859" s="198">
        <v>0.27272727299999999</v>
      </c>
      <c r="AV2859" s="6">
        <v>0</v>
      </c>
      <c r="AW2859" s="198">
        <v>0.38356000000000001</v>
      </c>
      <c r="BO2859" s="198"/>
      <c r="BP2859" s="354">
        <f t="shared" si="265"/>
        <v>713.74909162283996</v>
      </c>
      <c r="BQ2859" s="354">
        <f t="shared" si="266"/>
        <v>0</v>
      </c>
      <c r="BR2859" s="354">
        <f t="shared" si="267"/>
        <v>1882.1902895999999</v>
      </c>
      <c r="CG2859" s="198"/>
      <c r="CH2859">
        <f>(Transest!$J$14/HexExtSoy!$K$4)</f>
        <v>0.20257267294641951</v>
      </c>
      <c r="CI2859">
        <f>(HydroProcOil!$K$14/HexExtSoy!$K$4)</f>
        <v>0.10977777777777777</v>
      </c>
      <c r="CJ2859">
        <f>(StarchFerm!$K$24/StarchFerm!$K$4)</f>
        <v>0.33157302630665886</v>
      </c>
      <c r="CY2859" s="198"/>
      <c r="CZ2859">
        <f>BP2859*CH2859*1000*LCI!$E$93</f>
        <v>5458123.8141926881</v>
      </c>
      <c r="DA2859">
        <f>BQ2859*CI2859*1000*(LCI!$E$99)</f>
        <v>0</v>
      </c>
      <c r="DB2859">
        <f>BR2859*CJ2859*1000*(LCI!$E$96)</f>
        <v>16819051.144486938</v>
      </c>
    </row>
    <row r="2860" spans="1:106" x14ac:dyDescent="0.25">
      <c r="A2860" s="197">
        <v>51137</v>
      </c>
      <c r="B2860" s="197" t="s">
        <v>2316</v>
      </c>
      <c r="C2860" s="197" t="s">
        <v>762</v>
      </c>
      <c r="D2860" s="197">
        <v>-78.009286700000004</v>
      </c>
      <c r="E2860" s="197">
        <v>38.251510000000003</v>
      </c>
      <c r="F2860">
        <v>3.44</v>
      </c>
      <c r="G2860">
        <f t="shared" si="268"/>
        <v>3.44</v>
      </c>
      <c r="H2860" s="198">
        <v>8.61</v>
      </c>
      <c r="Q2860" s="221">
        <f>(Q5945*10000)*TEA!$M$15*10^-6</f>
        <v>43.671282027299988</v>
      </c>
      <c r="R2860" s="221">
        <f>(R5945*10000)*TEA!$O$15*10^-6</f>
        <v>43.671282027299988</v>
      </c>
      <c r="AA2860">
        <f t="shared" si="270"/>
        <v>1</v>
      </c>
      <c r="AB2860" s="197">
        <v>51137</v>
      </c>
      <c r="AC2860" s="197">
        <v>2744</v>
      </c>
      <c r="AD2860" s="197">
        <f t="shared" si="269"/>
        <v>2744</v>
      </c>
      <c r="AE2860" s="197">
        <v>2137</v>
      </c>
      <c r="AJ2860">
        <v>0</v>
      </c>
      <c r="AK2860">
        <v>0</v>
      </c>
      <c r="AU2860" s="198">
        <v>0.27272727299999999</v>
      </c>
      <c r="AV2860" s="6">
        <v>0</v>
      </c>
      <c r="AW2860" s="198">
        <v>0.38356000000000001</v>
      </c>
      <c r="BO2860" s="198"/>
      <c r="BP2860" s="354">
        <f t="shared" si="265"/>
        <v>2574.3709116652799</v>
      </c>
      <c r="BQ2860" s="354">
        <f t="shared" si="266"/>
        <v>0</v>
      </c>
      <c r="BR2860" s="354">
        <f t="shared" si="267"/>
        <v>7057.3390692000003</v>
      </c>
      <c r="CG2860" s="198"/>
      <c r="CH2860">
        <f>(Transest!$J$14/HexExtSoy!$K$4)</f>
        <v>0.20257267294641951</v>
      </c>
      <c r="CI2860">
        <f>(HydroProcOil!$K$14/HexExtSoy!$K$4)</f>
        <v>0.10977777777777777</v>
      </c>
      <c r="CJ2860">
        <f>(StarchFerm!$K$24/StarchFerm!$K$4)</f>
        <v>0.33157302630665886</v>
      </c>
      <c r="CY2860" s="198"/>
      <c r="CZ2860">
        <f>BP2860*CH2860*1000*LCI!$E$93</f>
        <v>19686519.176615883</v>
      </c>
      <c r="DA2860">
        <f>BQ2860*CI2860*1000*(LCI!$E$99)</f>
        <v>0</v>
      </c>
      <c r="DB2860">
        <f>BR2860*CJ2860*1000*(LCI!$E$96)</f>
        <v>63063627.20322296</v>
      </c>
    </row>
    <row r="2861" spans="1:106" x14ac:dyDescent="0.25">
      <c r="A2861" s="197">
        <v>51139</v>
      </c>
      <c r="B2861" s="197" t="s">
        <v>2316</v>
      </c>
      <c r="C2861" s="197" t="s">
        <v>1188</v>
      </c>
      <c r="D2861" s="197">
        <v>-78.488773899999998</v>
      </c>
      <c r="E2861" s="197">
        <v>38.623199999999997</v>
      </c>
      <c r="F2861">
        <v>2.75</v>
      </c>
      <c r="G2861">
        <f t="shared" si="268"/>
        <v>2.75</v>
      </c>
      <c r="H2861" s="198">
        <v>9.5</v>
      </c>
      <c r="Q2861" s="221">
        <f>(Q5946*10000)*TEA!$M$15*10^-6</f>
        <v>39.321992747699994</v>
      </c>
      <c r="R2861" s="221">
        <f>(R5946*10000)*TEA!$O$15*10^-6</f>
        <v>39.321992747699994</v>
      </c>
      <c r="AA2861">
        <f t="shared" si="270"/>
        <v>1</v>
      </c>
      <c r="AB2861" s="197">
        <v>51139</v>
      </c>
      <c r="AC2861" s="197">
        <v>376</v>
      </c>
      <c r="AD2861" s="197">
        <f t="shared" si="269"/>
        <v>376</v>
      </c>
      <c r="AE2861" s="197">
        <v>1532</v>
      </c>
      <c r="AJ2861">
        <v>0</v>
      </c>
      <c r="AK2861">
        <v>0</v>
      </c>
      <c r="AU2861" s="198">
        <v>0.27272727299999999</v>
      </c>
      <c r="AV2861" s="6">
        <v>0</v>
      </c>
      <c r="AW2861" s="198">
        <v>0.38356000000000001</v>
      </c>
      <c r="BO2861" s="198"/>
      <c r="BP2861" s="354">
        <f t="shared" si="265"/>
        <v>282.00000028199997</v>
      </c>
      <c r="BQ2861" s="354">
        <f t="shared" si="266"/>
        <v>0</v>
      </c>
      <c r="BR2861" s="354">
        <f t="shared" si="267"/>
        <v>5582.3322399999997</v>
      </c>
      <c r="CG2861" s="198"/>
      <c r="CH2861">
        <f>(Transest!$J$14/HexExtSoy!$K$4)</f>
        <v>0.20257267294641951</v>
      </c>
      <c r="CI2861">
        <f>(HydroProcOil!$K$14/HexExtSoy!$K$4)</f>
        <v>0.10977777777777777</v>
      </c>
      <c r="CJ2861">
        <f>(StarchFerm!$K$24/StarchFerm!$K$4)</f>
        <v>0.33157302630665886</v>
      </c>
      <c r="CY2861" s="198"/>
      <c r="CZ2861">
        <f>BP2861*CH2861*1000*LCI!$E$93</f>
        <v>2156487.3920075963</v>
      </c>
      <c r="DA2861">
        <f>BQ2861*CI2861*1000*(LCI!$E$99)</f>
        <v>0</v>
      </c>
      <c r="DB2861">
        <f>BR2861*CJ2861*1000*(LCI!$E$96)</f>
        <v>49883123.916249506</v>
      </c>
    </row>
    <row r="2862" spans="1:106" x14ac:dyDescent="0.25">
      <c r="A2862" s="197">
        <v>51141</v>
      </c>
      <c r="B2862" s="197" t="s">
        <v>2316</v>
      </c>
      <c r="C2862" s="197" t="s">
        <v>2348</v>
      </c>
      <c r="D2862" s="197">
        <v>-80.301596099999998</v>
      </c>
      <c r="E2862" s="197">
        <v>36.684379999999997</v>
      </c>
      <c r="F2862">
        <v>3.18</v>
      </c>
      <c r="G2862">
        <f t="shared" si="268"/>
        <v>3.18</v>
      </c>
      <c r="H2862" s="198">
        <v>8.3800000000000008</v>
      </c>
      <c r="Q2862" s="221">
        <f>(Q5947*10000)*TEA!$M$15*10^-6</f>
        <v>46.882778575500005</v>
      </c>
      <c r="R2862" s="221">
        <f>(R5947*10000)*TEA!$O$15*10^-6</f>
        <v>46.882778575500005</v>
      </c>
      <c r="AA2862">
        <f t="shared" si="270"/>
        <v>1</v>
      </c>
      <c r="AB2862" s="197">
        <v>51141</v>
      </c>
      <c r="AC2862" s="197">
        <v>77</v>
      </c>
      <c r="AD2862" s="197">
        <f t="shared" si="269"/>
        <v>77</v>
      </c>
      <c r="AE2862" s="197">
        <v>303</v>
      </c>
      <c r="AJ2862">
        <v>0</v>
      </c>
      <c r="AK2862">
        <v>0</v>
      </c>
      <c r="AU2862" s="198">
        <v>0.27272727299999999</v>
      </c>
      <c r="AV2862" s="6">
        <v>0</v>
      </c>
      <c r="AW2862" s="198">
        <v>0.38356000000000001</v>
      </c>
      <c r="BO2862" s="198"/>
      <c r="BP2862" s="354">
        <f t="shared" si="265"/>
        <v>66.780000066780005</v>
      </c>
      <c r="BQ2862" s="354">
        <f t="shared" si="266"/>
        <v>0</v>
      </c>
      <c r="BR2862" s="354">
        <f t="shared" si="267"/>
        <v>973.91253840000013</v>
      </c>
      <c r="CG2862" s="198"/>
      <c r="CH2862">
        <f>(Transest!$J$14/HexExtSoy!$K$4)</f>
        <v>0.20257267294641951</v>
      </c>
      <c r="CI2862">
        <f>(HydroProcOil!$K$14/HexExtSoy!$K$4)</f>
        <v>0.10977777777777777</v>
      </c>
      <c r="CJ2862">
        <f>(StarchFerm!$K$24/StarchFerm!$K$4)</f>
        <v>0.33157302630665886</v>
      </c>
      <c r="CY2862" s="198"/>
      <c r="CZ2862">
        <f>BP2862*CH2862*1000*LCI!$E$93</f>
        <v>510674.56751158612</v>
      </c>
      <c r="DA2862">
        <f>BQ2862*CI2862*1000*(LCI!$E$99)</f>
        <v>0</v>
      </c>
      <c r="DB2862">
        <f>BR2862*CJ2862*1000*(LCI!$E$96)</f>
        <v>8702778.2919270154</v>
      </c>
    </row>
    <row r="2863" spans="1:106" x14ac:dyDescent="0.25">
      <c r="A2863" s="197">
        <v>51143</v>
      </c>
      <c r="B2863" s="197" t="s">
        <v>2316</v>
      </c>
      <c r="C2863" s="197" t="s">
        <v>2349</v>
      </c>
      <c r="D2863" s="197">
        <v>-79.397653599999998</v>
      </c>
      <c r="E2863" s="197">
        <v>36.817219999999999</v>
      </c>
      <c r="F2863">
        <v>2.35</v>
      </c>
      <c r="G2863">
        <f t="shared" si="268"/>
        <v>2.35</v>
      </c>
      <c r="H2863" s="198">
        <v>6.12</v>
      </c>
      <c r="Q2863" s="221">
        <f>(Q5948*10000)*TEA!$M$15*10^-6</f>
        <v>47.544609266550005</v>
      </c>
      <c r="R2863" s="221">
        <f>(R5948*10000)*TEA!$O$15*10^-6</f>
        <v>47.544609266550005</v>
      </c>
      <c r="AA2863">
        <f t="shared" si="270"/>
        <v>1</v>
      </c>
      <c r="AB2863" s="197">
        <v>51143</v>
      </c>
      <c r="AC2863" s="197">
        <v>2166</v>
      </c>
      <c r="AD2863" s="197">
        <f t="shared" si="269"/>
        <v>2166</v>
      </c>
      <c r="AE2863" s="197">
        <v>973</v>
      </c>
      <c r="AJ2863">
        <v>0</v>
      </c>
      <c r="AK2863">
        <v>0</v>
      </c>
      <c r="AU2863" s="198">
        <v>0.27272727299999999</v>
      </c>
      <c r="AV2863" s="6">
        <v>0</v>
      </c>
      <c r="AW2863" s="198">
        <v>0.38356000000000001</v>
      </c>
      <c r="BO2863" s="198"/>
      <c r="BP2863" s="354">
        <f t="shared" si="265"/>
        <v>1388.2090922973</v>
      </c>
      <c r="BQ2863" s="354">
        <f t="shared" si="266"/>
        <v>0</v>
      </c>
      <c r="BR2863" s="354">
        <f t="shared" si="267"/>
        <v>2284.0077456000004</v>
      </c>
      <c r="CG2863" s="198"/>
      <c r="CH2863">
        <f>(Transest!$J$14/HexExtSoy!$K$4)</f>
        <v>0.20257267294641951</v>
      </c>
      <c r="CI2863">
        <f>(HydroProcOil!$K$14/HexExtSoy!$K$4)</f>
        <v>0.10977777777777777</v>
      </c>
      <c r="CJ2863">
        <f>(StarchFerm!$K$24/StarchFerm!$K$4)</f>
        <v>0.33157302630665886</v>
      </c>
      <c r="CY2863" s="198"/>
      <c r="CZ2863">
        <f>BP2863*CH2863*1000*LCI!$E$93</f>
        <v>10615799.297928303</v>
      </c>
      <c r="DA2863">
        <f>BQ2863*CI2863*1000*(LCI!$E$99)</f>
        <v>0</v>
      </c>
      <c r="DB2863">
        <f>BR2863*CJ2863*1000*(LCI!$E$96)</f>
        <v>20409648.960528098</v>
      </c>
    </row>
    <row r="2864" spans="1:106" x14ac:dyDescent="0.25">
      <c r="A2864" s="197">
        <v>51145</v>
      </c>
      <c r="B2864" s="197" t="s">
        <v>2316</v>
      </c>
      <c r="C2864" s="197" t="s">
        <v>2350</v>
      </c>
      <c r="D2864" s="197">
        <v>-77.910921200000004</v>
      </c>
      <c r="E2864" s="197">
        <v>37.551560000000002</v>
      </c>
      <c r="F2864">
        <v>2.89</v>
      </c>
      <c r="G2864">
        <f t="shared" si="268"/>
        <v>2.89</v>
      </c>
      <c r="H2864" s="198">
        <v>7.18</v>
      </c>
      <c r="Q2864" s="221">
        <f>(Q5949*10000)*TEA!$M$15*10^-6</f>
        <v>47.031365202749996</v>
      </c>
      <c r="R2864" s="221">
        <f>(R5949*10000)*TEA!$O$15*10^-6</f>
        <v>47.031365202749996</v>
      </c>
      <c r="AA2864">
        <f t="shared" si="270"/>
        <v>1</v>
      </c>
      <c r="AB2864" s="197">
        <v>51145</v>
      </c>
      <c r="AC2864" s="197">
        <v>1258</v>
      </c>
      <c r="AD2864" s="197">
        <f t="shared" si="269"/>
        <v>1258</v>
      </c>
      <c r="AE2864" s="197">
        <v>472</v>
      </c>
      <c r="AJ2864">
        <v>0</v>
      </c>
      <c r="AK2864">
        <v>0</v>
      </c>
      <c r="AU2864" s="198">
        <v>0.27272727299999999</v>
      </c>
      <c r="AV2864" s="6">
        <v>0</v>
      </c>
      <c r="AW2864" s="198">
        <v>0.38356000000000001</v>
      </c>
      <c r="BO2864" s="198"/>
      <c r="BP2864" s="354">
        <f t="shared" si="265"/>
        <v>991.53272826426007</v>
      </c>
      <c r="BQ2864" s="354">
        <f t="shared" si="266"/>
        <v>0</v>
      </c>
      <c r="BR2864" s="354">
        <f t="shared" si="267"/>
        <v>1299.8694976000002</v>
      </c>
      <c r="CG2864" s="198"/>
      <c r="CH2864">
        <f>(Transest!$J$14/HexExtSoy!$K$4)</f>
        <v>0.20257267294641951</v>
      </c>
      <c r="CI2864">
        <f>(HydroProcOil!$K$14/HexExtSoy!$K$4)</f>
        <v>0.10977777777777777</v>
      </c>
      <c r="CJ2864">
        <f>(StarchFerm!$K$24/StarchFerm!$K$4)</f>
        <v>0.33157302630665886</v>
      </c>
      <c r="CY2864" s="198"/>
      <c r="CZ2864">
        <f>BP2864*CH2864*1000*LCI!$E$93</f>
        <v>7582368.1742075998</v>
      </c>
      <c r="DA2864">
        <f>BQ2864*CI2864*1000*(LCI!$E$99)</f>
        <v>0</v>
      </c>
      <c r="DB2864">
        <f>BR2864*CJ2864*1000*(LCI!$E$96)</f>
        <v>11615494.821163455</v>
      </c>
    </row>
    <row r="2865" spans="1:106" x14ac:dyDescent="0.25">
      <c r="A2865" s="197">
        <v>51147</v>
      </c>
      <c r="B2865" s="197" t="s">
        <v>2316</v>
      </c>
      <c r="C2865" s="197" t="s">
        <v>2351</v>
      </c>
      <c r="D2865" s="197">
        <v>-78.442709300000004</v>
      </c>
      <c r="E2865" s="197">
        <v>37.222239999999999</v>
      </c>
      <c r="F2865">
        <v>2.46</v>
      </c>
      <c r="G2865">
        <f t="shared" si="268"/>
        <v>2.46</v>
      </c>
      <c r="H2865" s="198">
        <v>5.35</v>
      </c>
      <c r="Q2865" s="221">
        <f>(Q5950*10000)*TEA!$M$15*10^-6</f>
        <v>46.898008985249994</v>
      </c>
      <c r="R2865" s="221">
        <f>(R5950*10000)*TEA!$O$15*10^-6</f>
        <v>46.898008985249994</v>
      </c>
      <c r="AA2865">
        <f t="shared" si="270"/>
        <v>1</v>
      </c>
      <c r="AB2865" s="197">
        <v>51147</v>
      </c>
      <c r="AC2865" s="197">
        <v>730</v>
      </c>
      <c r="AD2865" s="197">
        <f t="shared" si="269"/>
        <v>730</v>
      </c>
      <c r="AE2865" s="197">
        <v>189</v>
      </c>
      <c r="AJ2865">
        <v>0</v>
      </c>
      <c r="AK2865">
        <v>0</v>
      </c>
      <c r="AU2865" s="198">
        <v>0.27272727299999999</v>
      </c>
      <c r="AV2865" s="6">
        <v>0</v>
      </c>
      <c r="AW2865" s="198">
        <v>0.38356000000000001</v>
      </c>
      <c r="BO2865" s="198"/>
      <c r="BP2865" s="354">
        <f t="shared" si="265"/>
        <v>489.76363685339999</v>
      </c>
      <c r="BQ2865" s="354">
        <f t="shared" si="266"/>
        <v>0</v>
      </c>
      <c r="BR2865" s="354">
        <f t="shared" si="267"/>
        <v>387.83669400000002</v>
      </c>
      <c r="CG2865" s="198"/>
      <c r="CH2865">
        <f>(Transest!$J$14/HexExtSoy!$K$4)</f>
        <v>0.20257267294641951</v>
      </c>
      <c r="CI2865">
        <f>(HydroProcOil!$K$14/HexExtSoy!$K$4)</f>
        <v>0.10977777777777777</v>
      </c>
      <c r="CJ2865">
        <f>(StarchFerm!$K$24/StarchFerm!$K$4)</f>
        <v>0.33157302630665886</v>
      </c>
      <c r="CY2865" s="198"/>
      <c r="CZ2865">
        <f>BP2865*CH2865*1000*LCI!$E$93</f>
        <v>3745280.5208580671</v>
      </c>
      <c r="DA2865">
        <f>BQ2865*CI2865*1000*(LCI!$E$99)</f>
        <v>0</v>
      </c>
      <c r="DB2865">
        <f>BR2865*CJ2865*1000*(LCI!$E$96)</f>
        <v>3465667.2219263217</v>
      </c>
    </row>
    <row r="2866" spans="1:106" x14ac:dyDescent="0.25">
      <c r="A2866" s="197">
        <v>51149</v>
      </c>
      <c r="B2866" s="197" t="s">
        <v>2316</v>
      </c>
      <c r="C2866" s="197" t="s">
        <v>2352</v>
      </c>
      <c r="D2866" s="197">
        <v>-77.2410079</v>
      </c>
      <c r="E2866" s="197">
        <v>37.190449999999998</v>
      </c>
      <c r="F2866">
        <v>2.74</v>
      </c>
      <c r="G2866">
        <f t="shared" si="268"/>
        <v>2.74</v>
      </c>
      <c r="H2866" s="198">
        <v>7.94</v>
      </c>
      <c r="Q2866" s="221">
        <f>(Q5951*10000)*TEA!$M$15*10^-6</f>
        <v>49.907556347849997</v>
      </c>
      <c r="R2866" s="221">
        <f>(R5951*10000)*TEA!$O$15*10^-6</f>
        <v>49.907556347849997</v>
      </c>
      <c r="AA2866">
        <f t="shared" si="270"/>
        <v>1</v>
      </c>
      <c r="AB2866" s="197">
        <v>51149</v>
      </c>
      <c r="AC2866" s="197">
        <v>4539</v>
      </c>
      <c r="AD2866" s="197">
        <f t="shared" si="269"/>
        <v>4539</v>
      </c>
      <c r="AE2866" s="197">
        <v>2142</v>
      </c>
      <c r="AJ2866">
        <v>0</v>
      </c>
      <c r="AK2866">
        <v>0</v>
      </c>
      <c r="AU2866" s="198">
        <v>0.27272727299999999</v>
      </c>
      <c r="AV2866" s="6">
        <v>0</v>
      </c>
      <c r="AW2866" s="198">
        <v>0.38356000000000001</v>
      </c>
      <c r="BO2866" s="198"/>
      <c r="BP2866" s="354">
        <f t="shared" si="265"/>
        <v>3391.8709124827801</v>
      </c>
      <c r="BQ2866" s="354">
        <f t="shared" si="266"/>
        <v>0</v>
      </c>
      <c r="BR2866" s="354">
        <f t="shared" si="267"/>
        <v>6523.3890288000002</v>
      </c>
      <c r="CG2866" s="198"/>
      <c r="CH2866">
        <f>(Transest!$J$14/HexExtSoy!$K$4)</f>
        <v>0.20257267294641951</v>
      </c>
      <c r="CI2866">
        <f>(HydroProcOil!$K$14/HexExtSoy!$K$4)</f>
        <v>0.10977777777777777</v>
      </c>
      <c r="CJ2866">
        <f>(StarchFerm!$K$24/StarchFerm!$K$4)</f>
        <v>0.33157302630665886</v>
      </c>
      <c r="CY2866" s="198"/>
      <c r="CZ2866">
        <f>BP2866*CH2866*1000*LCI!$E$93</f>
        <v>25938038.477914501</v>
      </c>
      <c r="DA2866">
        <f>BQ2866*CI2866*1000*(LCI!$E$99)</f>
        <v>0</v>
      </c>
      <c r="DB2866">
        <f>BR2866*CJ2866*1000*(LCI!$E$96)</f>
        <v>58292306.743378811</v>
      </c>
    </row>
    <row r="2867" spans="1:106" x14ac:dyDescent="0.25">
      <c r="A2867" s="197">
        <v>51153</v>
      </c>
      <c r="B2867" s="197" t="s">
        <v>2316</v>
      </c>
      <c r="C2867" s="197" t="s">
        <v>2353</v>
      </c>
      <c r="D2867" s="197">
        <v>-77.483936799999995</v>
      </c>
      <c r="E2867" s="197">
        <v>38.708219999999997</v>
      </c>
      <c r="F2867">
        <v>3.22</v>
      </c>
      <c r="G2867">
        <f t="shared" si="268"/>
        <v>3.22</v>
      </c>
      <c r="H2867" s="198">
        <v>8.49</v>
      </c>
      <c r="Q2867" s="221">
        <f>(Q5952*10000)*TEA!$M$15*10^-6</f>
        <v>43.993636547849995</v>
      </c>
      <c r="R2867" s="221">
        <f>(R5952*10000)*TEA!$O$15*10^-6</f>
        <v>43.993636547849995</v>
      </c>
      <c r="AA2867">
        <f t="shared" si="270"/>
        <v>1</v>
      </c>
      <c r="AB2867" s="197">
        <v>51153</v>
      </c>
      <c r="AC2867" s="197">
        <v>1206</v>
      </c>
      <c r="AD2867" s="197">
        <f t="shared" si="269"/>
        <v>1206</v>
      </c>
      <c r="AE2867" s="197">
        <v>375</v>
      </c>
      <c r="AJ2867">
        <v>0</v>
      </c>
      <c r="AK2867">
        <v>0</v>
      </c>
      <c r="AU2867" s="198">
        <v>0.27272727299999999</v>
      </c>
      <c r="AV2867" s="6">
        <v>0</v>
      </c>
      <c r="AW2867" s="198">
        <v>0.38356000000000001</v>
      </c>
      <c r="BO2867" s="198"/>
      <c r="BP2867" s="354">
        <f t="shared" si="265"/>
        <v>1059.0872737863599</v>
      </c>
      <c r="BQ2867" s="354">
        <f t="shared" si="266"/>
        <v>0</v>
      </c>
      <c r="BR2867" s="354">
        <f t="shared" si="267"/>
        <v>1221.15915</v>
      </c>
      <c r="CG2867" s="198"/>
      <c r="CH2867">
        <f>(Transest!$J$14/HexExtSoy!$K$4)</f>
        <v>0.20257267294641951</v>
      </c>
      <c r="CI2867">
        <f>(HydroProcOil!$K$14/HexExtSoy!$K$4)</f>
        <v>0.10977777777777777</v>
      </c>
      <c r="CJ2867">
        <f>(StarchFerm!$K$24/StarchFerm!$K$4)</f>
        <v>0.33157302630665886</v>
      </c>
      <c r="CY2867" s="198"/>
      <c r="CZ2867">
        <f>BP2867*CH2867*1000*LCI!$E$93</f>
        <v>8098965.7825250858</v>
      </c>
      <c r="DA2867">
        <f>BQ2867*CI2867*1000*(LCI!$E$99)</f>
        <v>0</v>
      </c>
      <c r="DB2867">
        <f>BR2867*CJ2867*1000*(LCI!$E$96)</f>
        <v>10912147.572375935</v>
      </c>
    </row>
    <row r="2868" spans="1:106" x14ac:dyDescent="0.25">
      <c r="A2868" s="197">
        <v>51155</v>
      </c>
      <c r="B2868" s="197" t="s">
        <v>2316</v>
      </c>
      <c r="C2868" s="197" t="s">
        <v>719</v>
      </c>
      <c r="D2868" s="197">
        <v>-80.708758399999994</v>
      </c>
      <c r="E2868" s="197">
        <v>37.054560000000002</v>
      </c>
      <c r="F2868">
        <v>0</v>
      </c>
      <c r="G2868">
        <f t="shared" si="268"/>
        <v>0</v>
      </c>
      <c r="H2868" s="198">
        <v>0</v>
      </c>
      <c r="Q2868" s="221">
        <f>(Q5953*10000)*TEA!$M$15*10^-6</f>
        <v>45.171217166399998</v>
      </c>
      <c r="R2868" s="221">
        <f>(R5953*10000)*TEA!$O$15*10^-6</f>
        <v>45.171217166399998</v>
      </c>
      <c r="AA2868">
        <f t="shared" si="270"/>
        <v>1</v>
      </c>
      <c r="AB2868" s="197">
        <v>51155</v>
      </c>
      <c r="AC2868" s="197">
        <v>0</v>
      </c>
      <c r="AD2868" s="197">
        <f t="shared" si="269"/>
        <v>0</v>
      </c>
      <c r="AE2868" s="197">
        <v>0</v>
      </c>
      <c r="AJ2868">
        <v>0</v>
      </c>
      <c r="AK2868">
        <v>0</v>
      </c>
      <c r="AU2868" s="198">
        <v>0.27272727299999999</v>
      </c>
      <c r="AV2868" s="6">
        <v>0</v>
      </c>
      <c r="AW2868" s="198">
        <v>0.38356000000000001</v>
      </c>
      <c r="BO2868" s="198"/>
      <c r="BP2868" s="354">
        <f t="shared" si="265"/>
        <v>0</v>
      </c>
      <c r="BQ2868" s="354">
        <f t="shared" si="266"/>
        <v>0</v>
      </c>
      <c r="BR2868" s="354">
        <f t="shared" si="267"/>
        <v>0</v>
      </c>
      <c r="CG2868" s="198"/>
      <c r="CH2868">
        <f>(Transest!$J$14/HexExtSoy!$K$4)</f>
        <v>0.20257267294641951</v>
      </c>
      <c r="CI2868">
        <f>(HydroProcOil!$K$14/HexExtSoy!$K$4)</f>
        <v>0.10977777777777777</v>
      </c>
      <c r="CJ2868">
        <f>(StarchFerm!$K$24/StarchFerm!$K$4)</f>
        <v>0.33157302630665886</v>
      </c>
      <c r="CY2868" s="198"/>
      <c r="CZ2868">
        <f>BP2868*CH2868*1000*LCI!$E$93</f>
        <v>0</v>
      </c>
      <c r="DA2868">
        <f>BQ2868*CI2868*1000*(LCI!$E$99)</f>
        <v>0</v>
      </c>
      <c r="DB2868">
        <f>BR2868*CJ2868*1000*(LCI!$E$96)</f>
        <v>0</v>
      </c>
    </row>
    <row r="2869" spans="1:106" x14ac:dyDescent="0.25">
      <c r="A2869" s="197">
        <v>51157</v>
      </c>
      <c r="B2869" s="197" t="s">
        <v>2316</v>
      </c>
      <c r="C2869" s="197" t="s">
        <v>2354</v>
      </c>
      <c r="D2869" s="197">
        <v>-78.160150000000002</v>
      </c>
      <c r="E2869" s="197">
        <v>38.689459999999997</v>
      </c>
      <c r="F2869">
        <v>0</v>
      </c>
      <c r="G2869">
        <f t="shared" si="268"/>
        <v>0</v>
      </c>
      <c r="H2869" s="198">
        <v>0</v>
      </c>
      <c r="Q2869" s="221">
        <f>(Q5954*10000)*TEA!$M$15*10^-6</f>
        <v>40.914240230250002</v>
      </c>
      <c r="R2869" s="221">
        <f>(R5954*10000)*TEA!$O$15*10^-6</f>
        <v>40.914240230250002</v>
      </c>
      <c r="AA2869">
        <f t="shared" si="270"/>
        <v>1</v>
      </c>
      <c r="AB2869" s="197">
        <v>51157</v>
      </c>
      <c r="AC2869" s="197">
        <v>0</v>
      </c>
      <c r="AD2869" s="197">
        <f t="shared" si="269"/>
        <v>0</v>
      </c>
      <c r="AE2869" s="197">
        <v>0</v>
      </c>
      <c r="AJ2869">
        <v>0</v>
      </c>
      <c r="AK2869">
        <v>0</v>
      </c>
      <c r="AU2869" s="198">
        <v>0.27272727299999999</v>
      </c>
      <c r="AV2869" s="6">
        <v>0</v>
      </c>
      <c r="AW2869" s="198">
        <v>0.38356000000000001</v>
      </c>
      <c r="BO2869" s="198"/>
      <c r="BP2869" s="354">
        <f t="shared" si="265"/>
        <v>0</v>
      </c>
      <c r="BQ2869" s="354">
        <f t="shared" si="266"/>
        <v>0</v>
      </c>
      <c r="BR2869" s="354">
        <f t="shared" si="267"/>
        <v>0</v>
      </c>
      <c r="CG2869" s="198"/>
      <c r="CH2869">
        <f>(Transest!$J$14/HexExtSoy!$K$4)</f>
        <v>0.20257267294641951</v>
      </c>
      <c r="CI2869">
        <f>(HydroProcOil!$K$14/HexExtSoy!$K$4)</f>
        <v>0.10977777777777777</v>
      </c>
      <c r="CJ2869">
        <f>(StarchFerm!$K$24/StarchFerm!$K$4)</f>
        <v>0.33157302630665886</v>
      </c>
      <c r="CY2869" s="198"/>
      <c r="CZ2869">
        <f>BP2869*CH2869*1000*LCI!$E$93</f>
        <v>0</v>
      </c>
      <c r="DA2869">
        <f>BQ2869*CI2869*1000*(LCI!$E$99)</f>
        <v>0</v>
      </c>
      <c r="DB2869">
        <f>BR2869*CJ2869*1000*(LCI!$E$96)</f>
        <v>0</v>
      </c>
    </row>
    <row r="2870" spans="1:106" x14ac:dyDescent="0.25">
      <c r="A2870" s="197">
        <v>51159</v>
      </c>
      <c r="B2870" s="197" t="s">
        <v>2316</v>
      </c>
      <c r="C2870" s="197" t="s">
        <v>990</v>
      </c>
      <c r="D2870" s="197">
        <v>-76.728122299999995</v>
      </c>
      <c r="E2870" s="197">
        <v>37.941070000000003</v>
      </c>
      <c r="F2870">
        <v>3.07</v>
      </c>
      <c r="G2870">
        <f t="shared" si="268"/>
        <v>3.07</v>
      </c>
      <c r="H2870" s="198">
        <v>8.83</v>
      </c>
      <c r="Q2870" s="221">
        <f>(Q5955*10000)*TEA!$M$15*10^-6</f>
        <v>48.672804771899997</v>
      </c>
      <c r="R2870" s="221">
        <f>(R5955*10000)*TEA!$O$15*10^-6</f>
        <v>48.672804771899997</v>
      </c>
      <c r="AA2870">
        <f t="shared" si="270"/>
        <v>1</v>
      </c>
      <c r="AB2870" s="197">
        <v>51159</v>
      </c>
      <c r="AC2870" s="197">
        <v>5519</v>
      </c>
      <c r="AD2870" s="197">
        <f t="shared" si="269"/>
        <v>5519</v>
      </c>
      <c r="AE2870" s="197">
        <v>3585</v>
      </c>
      <c r="AJ2870">
        <v>0</v>
      </c>
      <c r="AK2870">
        <v>0</v>
      </c>
      <c r="AU2870" s="198">
        <v>0.27272727299999999</v>
      </c>
      <c r="AV2870" s="6">
        <v>0</v>
      </c>
      <c r="AW2870" s="198">
        <v>0.38356000000000001</v>
      </c>
      <c r="BO2870" s="198"/>
      <c r="BP2870" s="354">
        <f t="shared" si="265"/>
        <v>4620.9081864390891</v>
      </c>
      <c r="BQ2870" s="354">
        <f t="shared" si="266"/>
        <v>0</v>
      </c>
      <c r="BR2870" s="354">
        <f t="shared" si="267"/>
        <v>12141.802758</v>
      </c>
      <c r="CG2870" s="198"/>
      <c r="CH2870">
        <f>(Transest!$J$14/HexExtSoy!$K$4)</f>
        <v>0.20257267294641951</v>
      </c>
      <c r="CI2870">
        <f>(HydroProcOil!$K$14/HexExtSoy!$K$4)</f>
        <v>0.10977777777777777</v>
      </c>
      <c r="CJ2870">
        <f>(StarchFerm!$K$24/StarchFerm!$K$4)</f>
        <v>0.33157302630665886</v>
      </c>
      <c r="CY2870" s="198"/>
      <c r="CZ2870">
        <f>BP2870*CH2870*1000*LCI!$E$93</f>
        <v>35336632.034452669</v>
      </c>
      <c r="DA2870">
        <f>BQ2870*CI2870*1000*(LCI!$E$99)</f>
        <v>0</v>
      </c>
      <c r="DB2870">
        <f>BR2870*CJ2870*1000*(LCI!$E$96)</f>
        <v>108497850.98852769</v>
      </c>
    </row>
    <row r="2871" spans="1:106" x14ac:dyDescent="0.25">
      <c r="A2871" s="197">
        <v>51161</v>
      </c>
      <c r="B2871" s="197" t="s">
        <v>2316</v>
      </c>
      <c r="C2871" s="197" t="s">
        <v>2355</v>
      </c>
      <c r="D2871" s="197">
        <v>-80.0547301</v>
      </c>
      <c r="E2871" s="197">
        <v>37.264699999999998</v>
      </c>
      <c r="F2871">
        <v>0</v>
      </c>
      <c r="G2871">
        <f t="shared" si="268"/>
        <v>0</v>
      </c>
      <c r="H2871" s="198">
        <v>0</v>
      </c>
      <c r="Q2871" s="221">
        <f>(Q5956*10000)*TEA!$M$15*10^-6</f>
        <v>44.594529634799997</v>
      </c>
      <c r="R2871" s="221">
        <f>(R5956*10000)*TEA!$O$15*10^-6</f>
        <v>44.594529634799997</v>
      </c>
      <c r="AA2871">
        <f t="shared" si="270"/>
        <v>1</v>
      </c>
      <c r="AB2871" s="197">
        <v>51161</v>
      </c>
      <c r="AC2871" s="197">
        <v>0</v>
      </c>
      <c r="AD2871" s="197">
        <f t="shared" si="269"/>
        <v>0</v>
      </c>
      <c r="AE2871" s="197">
        <v>0</v>
      </c>
      <c r="AJ2871">
        <v>0</v>
      </c>
      <c r="AK2871">
        <v>0</v>
      </c>
      <c r="AU2871" s="198">
        <v>0.27272727299999999</v>
      </c>
      <c r="AV2871" s="6">
        <v>0</v>
      </c>
      <c r="AW2871" s="198">
        <v>0.38356000000000001</v>
      </c>
      <c r="BO2871" s="198"/>
      <c r="BP2871" s="354">
        <f t="shared" si="265"/>
        <v>0</v>
      </c>
      <c r="BQ2871" s="354">
        <f t="shared" si="266"/>
        <v>0</v>
      </c>
      <c r="BR2871" s="354">
        <f t="shared" si="267"/>
        <v>0</v>
      </c>
      <c r="CG2871" s="198"/>
      <c r="CH2871">
        <f>(Transest!$J$14/HexExtSoy!$K$4)</f>
        <v>0.20257267294641951</v>
      </c>
      <c r="CI2871">
        <f>(HydroProcOil!$K$14/HexExtSoy!$K$4)</f>
        <v>0.10977777777777777</v>
      </c>
      <c r="CJ2871">
        <f>(StarchFerm!$K$24/StarchFerm!$K$4)</f>
        <v>0.33157302630665886</v>
      </c>
      <c r="CY2871" s="198"/>
      <c r="CZ2871">
        <f>BP2871*CH2871*1000*LCI!$E$93</f>
        <v>0</v>
      </c>
      <c r="DA2871">
        <f>BQ2871*CI2871*1000*(LCI!$E$99)</f>
        <v>0</v>
      </c>
      <c r="DB2871">
        <f>BR2871*CJ2871*1000*(LCI!$E$96)</f>
        <v>0</v>
      </c>
    </row>
    <row r="2872" spans="1:106" x14ac:dyDescent="0.25">
      <c r="A2872" s="197">
        <v>51163</v>
      </c>
      <c r="B2872" s="197" t="s">
        <v>2316</v>
      </c>
      <c r="C2872" s="197" t="s">
        <v>2356</v>
      </c>
      <c r="D2872" s="197">
        <v>-79.450305099999994</v>
      </c>
      <c r="E2872" s="197">
        <v>37.809109999999997</v>
      </c>
      <c r="F2872">
        <v>3.07</v>
      </c>
      <c r="G2872">
        <f t="shared" si="268"/>
        <v>3.07</v>
      </c>
      <c r="H2872" s="198">
        <v>9.17</v>
      </c>
      <c r="Q2872" s="221">
        <f>(Q5957*10000)*TEA!$M$15*10^-6</f>
        <v>40.597633802699995</v>
      </c>
      <c r="R2872" s="221">
        <f>(R5957*10000)*TEA!$O$15*10^-6</f>
        <v>40.597633802699995</v>
      </c>
      <c r="AA2872">
        <f t="shared" si="270"/>
        <v>1</v>
      </c>
      <c r="AB2872" s="197">
        <v>51163</v>
      </c>
      <c r="AC2872" s="197">
        <v>224</v>
      </c>
      <c r="AD2872" s="197">
        <f t="shared" si="269"/>
        <v>224</v>
      </c>
      <c r="AE2872" s="197">
        <v>632</v>
      </c>
      <c r="AJ2872">
        <v>0</v>
      </c>
      <c r="AK2872">
        <v>0</v>
      </c>
      <c r="AU2872" s="198">
        <v>0.27272727299999999</v>
      </c>
      <c r="AV2872" s="6">
        <v>0</v>
      </c>
      <c r="AW2872" s="198">
        <v>0.38356000000000001</v>
      </c>
      <c r="BO2872" s="198"/>
      <c r="BP2872" s="354">
        <f t="shared" si="265"/>
        <v>187.54909109663998</v>
      </c>
      <c r="BQ2872" s="354">
        <f t="shared" si="266"/>
        <v>0</v>
      </c>
      <c r="BR2872" s="354">
        <f t="shared" si="267"/>
        <v>2222.8989664000001</v>
      </c>
      <c r="CG2872" s="198"/>
      <c r="CH2872">
        <f>(Transest!$J$14/HexExtSoy!$K$4)</f>
        <v>0.20257267294641951</v>
      </c>
      <c r="CI2872">
        <f>(HydroProcOil!$K$14/HexExtSoy!$K$4)</f>
        <v>0.10977777777777777</v>
      </c>
      <c r="CJ2872">
        <f>(StarchFerm!$K$24/StarchFerm!$K$4)</f>
        <v>0.33157302630665886</v>
      </c>
      <c r="CY2872" s="198"/>
      <c r="CZ2872">
        <f>BP2872*CH2872*1000*LCI!$E$93</f>
        <v>1434210.1061274505</v>
      </c>
      <c r="DA2872">
        <f>BQ2872*CI2872*1000*(LCI!$E$99)</f>
        <v>0</v>
      </c>
      <c r="DB2872">
        <f>BR2872*CJ2872*1000*(LCI!$E$96)</f>
        <v>19863587.444633022</v>
      </c>
    </row>
    <row r="2873" spans="1:106" x14ac:dyDescent="0.25">
      <c r="A2873" s="197">
        <v>51165</v>
      </c>
      <c r="B2873" s="197" t="s">
        <v>2316</v>
      </c>
      <c r="C2873" s="197" t="s">
        <v>1732</v>
      </c>
      <c r="D2873" s="197">
        <v>-78.884766099999993</v>
      </c>
      <c r="E2873" s="197">
        <v>38.516590000000001</v>
      </c>
      <c r="F2873">
        <v>3.56</v>
      </c>
      <c r="G2873">
        <f t="shared" si="268"/>
        <v>3.56</v>
      </c>
      <c r="H2873" s="198">
        <v>10.31</v>
      </c>
      <c r="Q2873" s="221">
        <f>(Q5958*10000)*TEA!$M$15*10^-6</f>
        <v>37.4137183773</v>
      </c>
      <c r="R2873" s="221">
        <f>(R5958*10000)*TEA!$O$15*10^-6</f>
        <v>37.4137183773</v>
      </c>
      <c r="AA2873">
        <f t="shared" si="270"/>
        <v>1</v>
      </c>
      <c r="AB2873" s="197">
        <v>51165</v>
      </c>
      <c r="AC2873" s="197">
        <v>4857</v>
      </c>
      <c r="AD2873" s="197">
        <f t="shared" si="269"/>
        <v>4857</v>
      </c>
      <c r="AE2873" s="197">
        <v>8644</v>
      </c>
      <c r="AJ2873">
        <v>0</v>
      </c>
      <c r="AK2873">
        <v>0</v>
      </c>
      <c r="AU2873" s="198">
        <v>0.27272727299999999</v>
      </c>
      <c r="AV2873" s="6">
        <v>0</v>
      </c>
      <c r="AW2873" s="198">
        <v>0.38356000000000001</v>
      </c>
      <c r="BO2873" s="198"/>
      <c r="BP2873" s="354">
        <f t="shared" si="265"/>
        <v>4715.7054592611603</v>
      </c>
      <c r="BQ2873" s="354">
        <f t="shared" si="266"/>
        <v>0</v>
      </c>
      <c r="BR2873" s="354">
        <f t="shared" si="267"/>
        <v>34182.729118399999</v>
      </c>
      <c r="CG2873" s="198"/>
      <c r="CH2873">
        <f>(Transest!$J$14/HexExtSoy!$K$4)</f>
        <v>0.20257267294641951</v>
      </c>
      <c r="CI2873">
        <f>(HydroProcOil!$K$14/HexExtSoy!$K$4)</f>
        <v>0.10977777777777777</v>
      </c>
      <c r="CJ2873">
        <f>(StarchFerm!$K$24/StarchFerm!$K$4)</f>
        <v>0.33157302630665886</v>
      </c>
      <c r="CY2873" s="198"/>
      <c r="CZ2873">
        <f>BP2873*CH2873*1000*LCI!$E$93</f>
        <v>36061558.004073493</v>
      </c>
      <c r="DA2873">
        <f>BQ2873*CI2873*1000*(LCI!$E$99)</f>
        <v>0</v>
      </c>
      <c r="DB2873">
        <f>BR2873*CJ2873*1000*(LCI!$E$96)</f>
        <v>305453211.86557275</v>
      </c>
    </row>
    <row r="2874" spans="1:106" x14ac:dyDescent="0.25">
      <c r="A2874" s="197">
        <v>51167</v>
      </c>
      <c r="B2874" s="197" t="s">
        <v>2316</v>
      </c>
      <c r="C2874" s="197" t="s">
        <v>648</v>
      </c>
      <c r="D2874" s="197">
        <v>-82.093137999999996</v>
      </c>
      <c r="E2874" s="197">
        <v>36.929389999999998</v>
      </c>
      <c r="F2874">
        <v>0</v>
      </c>
      <c r="G2874">
        <f t="shared" si="268"/>
        <v>0</v>
      </c>
      <c r="H2874" s="198">
        <v>10.88</v>
      </c>
      <c r="Q2874" s="221">
        <f>(Q5959*10000)*TEA!$M$15*10^-6</f>
        <v>44.480594008799997</v>
      </c>
      <c r="R2874" s="221">
        <f>(R5959*10000)*TEA!$O$15*10^-6</f>
        <v>44.480594008799997</v>
      </c>
      <c r="AA2874">
        <f t="shared" si="270"/>
        <v>1</v>
      </c>
      <c r="AB2874" s="197">
        <v>51167</v>
      </c>
      <c r="AC2874" s="197">
        <v>0</v>
      </c>
      <c r="AD2874" s="197">
        <f t="shared" si="269"/>
        <v>0</v>
      </c>
      <c r="AE2874" s="197">
        <v>101</v>
      </c>
      <c r="AJ2874">
        <v>0</v>
      </c>
      <c r="AK2874">
        <v>0</v>
      </c>
      <c r="AU2874" s="198">
        <v>0.27272727299999999</v>
      </c>
      <c r="AV2874" s="6">
        <v>0</v>
      </c>
      <c r="AW2874" s="198">
        <v>0.38356000000000001</v>
      </c>
      <c r="BO2874" s="198"/>
      <c r="BP2874" s="354">
        <f t="shared" si="265"/>
        <v>0</v>
      </c>
      <c r="BQ2874" s="354">
        <f t="shared" si="266"/>
        <v>0</v>
      </c>
      <c r="BR2874" s="354">
        <f t="shared" si="267"/>
        <v>421.48641280000004</v>
      </c>
      <c r="CG2874" s="198"/>
      <c r="CH2874">
        <f>(Transest!$J$14/HexExtSoy!$K$4)</f>
        <v>0.20257267294641951</v>
      </c>
      <c r="CI2874">
        <f>(HydroProcOil!$K$14/HexExtSoy!$K$4)</f>
        <v>0.10977777777777777</v>
      </c>
      <c r="CJ2874">
        <f>(StarchFerm!$K$24/StarchFerm!$K$4)</f>
        <v>0.33157302630665886</v>
      </c>
      <c r="CY2874" s="198"/>
      <c r="CZ2874">
        <f>BP2874*CH2874*1000*LCI!$E$93</f>
        <v>0</v>
      </c>
      <c r="DA2874">
        <f>BQ2874*CI2874*1000*(LCI!$E$99)</f>
        <v>0</v>
      </c>
      <c r="DB2874">
        <f>BR2874*CJ2874*1000*(LCI!$E$96)</f>
        <v>3766357.5105873481</v>
      </c>
    </row>
    <row r="2875" spans="1:106" x14ac:dyDescent="0.25">
      <c r="A2875" s="197">
        <v>51169</v>
      </c>
      <c r="B2875" s="197" t="s">
        <v>2316</v>
      </c>
      <c r="C2875" s="197" t="s">
        <v>722</v>
      </c>
      <c r="D2875" s="197">
        <v>-82.609351200000006</v>
      </c>
      <c r="E2875" s="197">
        <v>36.70928</v>
      </c>
      <c r="F2875">
        <v>0</v>
      </c>
      <c r="G2875">
        <f t="shared" si="268"/>
        <v>0</v>
      </c>
      <c r="H2875" s="198">
        <v>7.53</v>
      </c>
      <c r="Q2875" s="221">
        <f>(Q5960*10000)*TEA!$M$15*10^-6</f>
        <v>43.870383479249995</v>
      </c>
      <c r="R2875" s="221">
        <f>(R5960*10000)*TEA!$O$15*10^-6</f>
        <v>43.870383479249995</v>
      </c>
      <c r="AA2875">
        <f t="shared" si="270"/>
        <v>1</v>
      </c>
      <c r="AB2875" s="197">
        <v>51169</v>
      </c>
      <c r="AC2875" s="197">
        <v>0</v>
      </c>
      <c r="AD2875" s="197">
        <f t="shared" si="269"/>
        <v>0</v>
      </c>
      <c r="AE2875" s="197">
        <v>114</v>
      </c>
      <c r="AJ2875">
        <v>0</v>
      </c>
      <c r="AK2875">
        <v>0</v>
      </c>
      <c r="AU2875" s="198">
        <v>0.27272727299999999</v>
      </c>
      <c r="AV2875" s="6">
        <v>0</v>
      </c>
      <c r="AW2875" s="198">
        <v>0.38356000000000001</v>
      </c>
      <c r="BO2875" s="198"/>
      <c r="BP2875" s="354">
        <f t="shared" si="265"/>
        <v>0</v>
      </c>
      <c r="BQ2875" s="354">
        <f t="shared" si="266"/>
        <v>0</v>
      </c>
      <c r="BR2875" s="354">
        <f t="shared" si="267"/>
        <v>329.25557520000007</v>
      </c>
      <c r="CG2875" s="198"/>
      <c r="CH2875">
        <f>(Transest!$J$14/HexExtSoy!$K$4)</f>
        <v>0.20257267294641951</v>
      </c>
      <c r="CI2875">
        <f>(HydroProcOil!$K$14/HexExtSoy!$K$4)</f>
        <v>0.10977777777777777</v>
      </c>
      <c r="CJ2875">
        <f>(StarchFerm!$K$24/StarchFerm!$K$4)</f>
        <v>0.33157302630665886</v>
      </c>
      <c r="CY2875" s="198"/>
      <c r="CZ2875">
        <f>BP2875*CH2875*1000*LCI!$E$93</f>
        <v>0</v>
      </c>
      <c r="DA2875">
        <f>BQ2875*CI2875*1000*(LCI!$E$99)</f>
        <v>0</v>
      </c>
      <c r="DB2875">
        <f>BR2875*CJ2875*1000*(LCI!$E$96)</f>
        <v>2942192.6090550297</v>
      </c>
    </row>
    <row r="2876" spans="1:106" x14ac:dyDescent="0.25">
      <c r="A2876" s="197">
        <v>51171</v>
      </c>
      <c r="B2876" s="197" t="s">
        <v>2316</v>
      </c>
      <c r="C2876" s="197" t="s">
        <v>2357</v>
      </c>
      <c r="D2876" s="197">
        <v>-78.574132399999996</v>
      </c>
      <c r="E2876" s="197">
        <v>38.864809999999999</v>
      </c>
      <c r="F2876">
        <v>3.32</v>
      </c>
      <c r="G2876">
        <f t="shared" si="268"/>
        <v>3.32</v>
      </c>
      <c r="H2876" s="198">
        <v>9.93</v>
      </c>
      <c r="Q2876" s="221">
        <f>(Q5961*10000)*TEA!$M$15*10^-6</f>
        <v>38.10168952155</v>
      </c>
      <c r="R2876" s="221">
        <f>(R5961*10000)*TEA!$O$15*10^-6</f>
        <v>38.10168952155</v>
      </c>
      <c r="AA2876">
        <f t="shared" si="270"/>
        <v>1</v>
      </c>
      <c r="AB2876" s="197">
        <v>51171</v>
      </c>
      <c r="AC2876" s="197">
        <v>2093</v>
      </c>
      <c r="AD2876" s="197">
        <f t="shared" si="269"/>
        <v>2093</v>
      </c>
      <c r="AE2876" s="197">
        <v>4056</v>
      </c>
      <c r="AJ2876">
        <v>0</v>
      </c>
      <c r="AK2876">
        <v>0</v>
      </c>
      <c r="AU2876" s="198">
        <v>0.27272727299999999</v>
      </c>
      <c r="AV2876" s="6">
        <v>0</v>
      </c>
      <c r="AW2876" s="198">
        <v>0.38356000000000001</v>
      </c>
      <c r="BO2876" s="198"/>
      <c r="BP2876" s="354">
        <f t="shared" si="265"/>
        <v>1895.1163655314797</v>
      </c>
      <c r="BQ2876" s="354">
        <f t="shared" si="266"/>
        <v>0</v>
      </c>
      <c r="BR2876" s="354">
        <f t="shared" si="267"/>
        <v>15448.293244800001</v>
      </c>
      <c r="CG2876" s="198"/>
      <c r="CH2876">
        <f>(Transest!$J$14/HexExtSoy!$K$4)</f>
        <v>0.20257267294641951</v>
      </c>
      <c r="CI2876">
        <f>(HydroProcOil!$K$14/HexExtSoy!$K$4)</f>
        <v>0.10977777777777777</v>
      </c>
      <c r="CJ2876">
        <f>(StarchFerm!$K$24/StarchFerm!$K$4)</f>
        <v>0.33157302630665886</v>
      </c>
      <c r="CY2876" s="198"/>
      <c r="CZ2876">
        <f>BP2876*CH2876*1000*LCI!$E$93</f>
        <v>14492179.23606064</v>
      </c>
      <c r="DA2876">
        <f>BQ2876*CI2876*1000*(LCI!$E$99)</f>
        <v>0</v>
      </c>
      <c r="DB2876">
        <f>BR2876*CJ2876*1000*(LCI!$E$96)</f>
        <v>138044296.37905583</v>
      </c>
    </row>
    <row r="2877" spans="1:106" x14ac:dyDescent="0.25">
      <c r="A2877" s="197">
        <v>51173</v>
      </c>
      <c r="B2877" s="197" t="s">
        <v>2316</v>
      </c>
      <c r="C2877" s="197" t="s">
        <v>2358</v>
      </c>
      <c r="D2877" s="197">
        <v>-81.523480199999995</v>
      </c>
      <c r="E2877" s="197">
        <v>36.831479999999999</v>
      </c>
      <c r="F2877">
        <v>0</v>
      </c>
      <c r="G2877">
        <f t="shared" si="268"/>
        <v>0</v>
      </c>
      <c r="H2877" s="198">
        <v>9.07</v>
      </c>
      <c r="Q2877" s="221">
        <f>(Q5962*10000)*TEA!$M$15*10^-6</f>
        <v>45.323799897599997</v>
      </c>
      <c r="R2877" s="221">
        <f>(R5962*10000)*TEA!$O$15*10^-6</f>
        <v>45.323799897599997</v>
      </c>
      <c r="AA2877">
        <f t="shared" si="270"/>
        <v>1</v>
      </c>
      <c r="AB2877" s="197">
        <v>51173</v>
      </c>
      <c r="AC2877" s="197">
        <v>0</v>
      </c>
      <c r="AD2877" s="197">
        <f t="shared" si="269"/>
        <v>0</v>
      </c>
      <c r="AE2877" s="197">
        <v>40</v>
      </c>
      <c r="AJ2877">
        <v>0</v>
      </c>
      <c r="AK2877">
        <v>0</v>
      </c>
      <c r="AU2877" s="198">
        <v>0.27272727299999999</v>
      </c>
      <c r="AV2877" s="6">
        <v>0</v>
      </c>
      <c r="AW2877" s="198">
        <v>0.38356000000000001</v>
      </c>
      <c r="BO2877" s="198"/>
      <c r="BP2877" s="354">
        <f t="shared" si="265"/>
        <v>0</v>
      </c>
      <c r="BQ2877" s="354">
        <f t="shared" si="266"/>
        <v>0</v>
      </c>
      <c r="BR2877" s="354">
        <f t="shared" si="267"/>
        <v>139.15556800000002</v>
      </c>
      <c r="CG2877" s="198"/>
      <c r="CH2877">
        <f>(Transest!$J$14/HexExtSoy!$K$4)</f>
        <v>0.20257267294641951</v>
      </c>
      <c r="CI2877">
        <f>(HydroProcOil!$K$14/HexExtSoy!$K$4)</f>
        <v>0.10977777777777777</v>
      </c>
      <c r="CJ2877">
        <f>(StarchFerm!$K$24/StarchFerm!$K$4)</f>
        <v>0.33157302630665886</v>
      </c>
      <c r="CY2877" s="198"/>
      <c r="CZ2877">
        <f>BP2877*CH2877*1000*LCI!$E$93</f>
        <v>0</v>
      </c>
      <c r="DA2877">
        <f>BQ2877*CI2877*1000*(LCI!$E$99)</f>
        <v>0</v>
      </c>
      <c r="DB2877">
        <f>BR2877*CJ2877*1000*(LCI!$E$96)</f>
        <v>1243479.2742074565</v>
      </c>
    </row>
    <row r="2878" spans="1:106" x14ac:dyDescent="0.25">
      <c r="A2878" s="197">
        <v>51175</v>
      </c>
      <c r="B2878" s="197" t="s">
        <v>2316</v>
      </c>
      <c r="C2878" s="197" t="s">
        <v>2359</v>
      </c>
      <c r="D2878" s="197">
        <v>-77.100639299999997</v>
      </c>
      <c r="E2878" s="197">
        <v>36.720509999999997</v>
      </c>
      <c r="F2878">
        <v>2.91</v>
      </c>
      <c r="G2878">
        <f t="shared" si="268"/>
        <v>2.91</v>
      </c>
      <c r="H2878" s="198">
        <v>9.58</v>
      </c>
      <c r="Q2878" s="221">
        <f>(Q5963*10000)*TEA!$M$15*10^-6</f>
        <v>51.038000238599992</v>
      </c>
      <c r="R2878" s="221">
        <f>(R5963*10000)*TEA!$O$15*10^-6</f>
        <v>51.038000238599992</v>
      </c>
      <c r="AA2878">
        <f t="shared" si="270"/>
        <v>1</v>
      </c>
      <c r="AB2878" s="197">
        <v>51175</v>
      </c>
      <c r="AC2878" s="197">
        <v>9752</v>
      </c>
      <c r="AD2878" s="197">
        <f t="shared" si="269"/>
        <v>9752</v>
      </c>
      <c r="AE2878" s="197">
        <v>6297</v>
      </c>
      <c r="AJ2878">
        <v>0</v>
      </c>
      <c r="AK2878">
        <v>0</v>
      </c>
      <c r="AU2878" s="198">
        <v>0.27272727299999999</v>
      </c>
      <c r="AV2878" s="6">
        <v>0</v>
      </c>
      <c r="AW2878" s="198">
        <v>0.38356000000000001</v>
      </c>
      <c r="BO2878" s="198"/>
      <c r="BP2878" s="354">
        <f t="shared" si="265"/>
        <v>7739.5418259213593</v>
      </c>
      <c r="BQ2878" s="354">
        <f t="shared" si="266"/>
        <v>0</v>
      </c>
      <c r="BR2878" s="354">
        <f t="shared" si="267"/>
        <v>23138.356725600002</v>
      </c>
      <c r="CG2878" s="198"/>
      <c r="CH2878">
        <f>(Transest!$J$14/HexExtSoy!$K$4)</f>
        <v>0.20257267294641951</v>
      </c>
      <c r="CI2878">
        <f>(HydroProcOil!$K$14/HexExtSoy!$K$4)</f>
        <v>0.10977777777777777</v>
      </c>
      <c r="CJ2878">
        <f>(StarchFerm!$K$24/StarchFerm!$K$4)</f>
        <v>0.33157302630665886</v>
      </c>
      <c r="CY2878" s="198"/>
      <c r="CZ2878">
        <f>BP2878*CH2878*1000*LCI!$E$93</f>
        <v>59185192.7334207</v>
      </c>
      <c r="DA2878">
        <f>BQ2878*CI2878*1000*(LCI!$E$99)</f>
        <v>0</v>
      </c>
      <c r="DB2878">
        <f>BR2878*CJ2878*1000*(LCI!$E$96)</f>
        <v>206761881.26013261</v>
      </c>
    </row>
    <row r="2879" spans="1:106" x14ac:dyDescent="0.25">
      <c r="A2879" s="197">
        <v>51177</v>
      </c>
      <c r="B2879" s="197" t="s">
        <v>2316</v>
      </c>
      <c r="C2879" s="197" t="s">
        <v>2360</v>
      </c>
      <c r="D2879" s="197">
        <v>-77.647332500000005</v>
      </c>
      <c r="E2879" s="197">
        <v>38.19426</v>
      </c>
      <c r="F2879">
        <v>3.68</v>
      </c>
      <c r="G2879">
        <f t="shared" si="268"/>
        <v>3.68</v>
      </c>
      <c r="H2879" s="198">
        <v>7.46</v>
      </c>
      <c r="Q2879" s="221">
        <f>(Q5964*10000)*TEA!$M$15*10^-6</f>
        <v>45.606690366299993</v>
      </c>
      <c r="R2879" s="221">
        <f>(R5964*10000)*TEA!$O$15*10^-6</f>
        <v>45.606690366299993</v>
      </c>
      <c r="AA2879">
        <f t="shared" si="270"/>
        <v>1</v>
      </c>
      <c r="AB2879" s="197">
        <v>51177</v>
      </c>
      <c r="AC2879" s="197">
        <v>1310</v>
      </c>
      <c r="AD2879" s="197">
        <f t="shared" si="269"/>
        <v>1310</v>
      </c>
      <c r="AE2879" s="197">
        <v>422</v>
      </c>
      <c r="AJ2879">
        <v>0</v>
      </c>
      <c r="AK2879">
        <v>0</v>
      </c>
      <c r="AU2879" s="198">
        <v>0.27272727299999999</v>
      </c>
      <c r="AV2879" s="6">
        <v>0</v>
      </c>
      <c r="AW2879" s="198">
        <v>0.38356000000000001</v>
      </c>
      <c r="BO2879" s="198"/>
      <c r="BP2879" s="354">
        <f t="shared" si="265"/>
        <v>1314.7636376784001</v>
      </c>
      <c r="BQ2879" s="354">
        <f t="shared" si="266"/>
        <v>0</v>
      </c>
      <c r="BR2879" s="354">
        <f t="shared" si="267"/>
        <v>1207.4929072</v>
      </c>
      <c r="CG2879" s="198"/>
      <c r="CH2879">
        <f>(Transest!$J$14/HexExtSoy!$K$4)</f>
        <v>0.20257267294641951</v>
      </c>
      <c r="CI2879">
        <f>(HydroProcOil!$K$14/HexExtSoy!$K$4)</f>
        <v>0.10977777777777777</v>
      </c>
      <c r="CJ2879">
        <f>(StarchFerm!$K$24/StarchFerm!$K$4)</f>
        <v>0.33157302630665886</v>
      </c>
      <c r="CY2879" s="198"/>
      <c r="CZ2879">
        <f>BP2879*CH2879*1000*LCI!$E$93</f>
        <v>10054153.210241992</v>
      </c>
      <c r="DA2879">
        <f>BQ2879*CI2879*1000*(LCI!$E$99)</f>
        <v>0</v>
      </c>
      <c r="DB2879">
        <f>BR2879*CJ2879*1000*(LCI!$E$96)</f>
        <v>10790027.488197291</v>
      </c>
    </row>
    <row r="2880" spans="1:106" x14ac:dyDescent="0.25">
      <c r="A2880" s="197">
        <v>51179</v>
      </c>
      <c r="B2880" s="197" t="s">
        <v>2316</v>
      </c>
      <c r="C2880" s="197" t="s">
        <v>1260</v>
      </c>
      <c r="D2880" s="197">
        <v>-77.458487700000006</v>
      </c>
      <c r="E2880" s="197">
        <v>38.423540000000003</v>
      </c>
      <c r="F2880">
        <v>3.54</v>
      </c>
      <c r="G2880">
        <f t="shared" si="268"/>
        <v>3.54</v>
      </c>
      <c r="H2880" s="198">
        <v>7.82</v>
      </c>
      <c r="Q2880" s="221">
        <f>(Q5965*10000)*TEA!$M$15*10^-6</f>
        <v>45.383098680899998</v>
      </c>
      <c r="R2880" s="221">
        <f>(R5965*10000)*TEA!$O$15*10^-6</f>
        <v>45.383098680899998</v>
      </c>
      <c r="AA2880">
        <f t="shared" si="270"/>
        <v>1</v>
      </c>
      <c r="AB2880" s="197">
        <v>51179</v>
      </c>
      <c r="AC2880" s="197">
        <v>1053</v>
      </c>
      <c r="AD2880" s="197">
        <f t="shared" si="269"/>
        <v>1053</v>
      </c>
      <c r="AE2880" s="197">
        <v>1170</v>
      </c>
      <c r="AJ2880">
        <v>0</v>
      </c>
      <c r="AK2880">
        <v>0</v>
      </c>
      <c r="AU2880" s="198">
        <v>0.27272727299999999</v>
      </c>
      <c r="AV2880" s="6">
        <v>0</v>
      </c>
      <c r="AW2880" s="198">
        <v>0.38356000000000001</v>
      </c>
      <c r="BO2880" s="198"/>
      <c r="BP2880" s="354">
        <f t="shared" si="265"/>
        <v>1016.62363738026</v>
      </c>
      <c r="BQ2880" s="354">
        <f t="shared" si="266"/>
        <v>0</v>
      </c>
      <c r="BR2880" s="354">
        <f t="shared" si="267"/>
        <v>3509.3438639999999</v>
      </c>
      <c r="CG2880" s="198"/>
      <c r="CH2880">
        <f>(Transest!$J$14/HexExtSoy!$K$4)</f>
        <v>0.20257267294641951</v>
      </c>
      <c r="CI2880">
        <f>(HydroProcOil!$K$14/HexExtSoy!$K$4)</f>
        <v>0.10977777777777777</v>
      </c>
      <c r="CJ2880">
        <f>(StarchFerm!$K$24/StarchFerm!$K$4)</f>
        <v>0.33157302630665886</v>
      </c>
      <c r="CY2880" s="198"/>
      <c r="CZ2880">
        <f>BP2880*CH2880*1000*LCI!$E$93</f>
        <v>7774241.3270748127</v>
      </c>
      <c r="DA2880">
        <f>BQ2880*CI2880*1000*(LCI!$E$99)</f>
        <v>0</v>
      </c>
      <c r="DB2880">
        <f>BR2880*CJ2880*1000*(LCI!$E$96)</f>
        <v>31359121.475837104</v>
      </c>
    </row>
    <row r="2881" spans="1:106" x14ac:dyDescent="0.25">
      <c r="A2881" s="197">
        <v>51181</v>
      </c>
      <c r="B2881" s="197" t="s">
        <v>2316</v>
      </c>
      <c r="C2881" s="197" t="s">
        <v>1859</v>
      </c>
      <c r="D2881" s="197">
        <v>-76.904490899999999</v>
      </c>
      <c r="E2881" s="197">
        <v>37.104529999999997</v>
      </c>
      <c r="F2881">
        <v>2.59</v>
      </c>
      <c r="G2881">
        <f t="shared" si="268"/>
        <v>2.59</v>
      </c>
      <c r="H2881" s="198">
        <v>8.68</v>
      </c>
      <c r="Q2881" s="221">
        <f>(Q5966*10000)*TEA!$M$15*10^-6</f>
        <v>50.495553674550003</v>
      </c>
      <c r="R2881" s="221">
        <f>(R5966*10000)*TEA!$O$15*10^-6</f>
        <v>50.495553674550003</v>
      </c>
      <c r="AA2881">
        <f t="shared" si="270"/>
        <v>1</v>
      </c>
      <c r="AB2881" s="197">
        <v>51181</v>
      </c>
      <c r="AC2881" s="197">
        <v>4498</v>
      </c>
      <c r="AD2881" s="197">
        <f t="shared" si="269"/>
        <v>4498</v>
      </c>
      <c r="AE2881" s="197">
        <v>2772</v>
      </c>
      <c r="AJ2881">
        <v>0</v>
      </c>
      <c r="AK2881">
        <v>0</v>
      </c>
      <c r="AU2881" s="198">
        <v>0.27272727299999999</v>
      </c>
      <c r="AV2881" s="6">
        <v>0</v>
      </c>
      <c r="AW2881" s="198">
        <v>0.38356000000000001</v>
      </c>
      <c r="BO2881" s="198"/>
      <c r="BP2881" s="354">
        <f t="shared" si="265"/>
        <v>3177.2236395408599</v>
      </c>
      <c r="BQ2881" s="354">
        <f t="shared" si="266"/>
        <v>0</v>
      </c>
      <c r="BR2881" s="354">
        <f t="shared" si="267"/>
        <v>9228.8218175999991</v>
      </c>
      <c r="CG2881" s="198"/>
      <c r="CH2881">
        <f>(Transest!$J$14/HexExtSoy!$K$4)</f>
        <v>0.20257267294641951</v>
      </c>
      <c r="CI2881">
        <f>(HydroProcOil!$K$14/HexExtSoy!$K$4)</f>
        <v>0.10977777777777777</v>
      </c>
      <c r="CJ2881">
        <f>(StarchFerm!$K$24/StarchFerm!$K$4)</f>
        <v>0.33157302630665886</v>
      </c>
      <c r="CY2881" s="198"/>
      <c r="CZ2881">
        <f>BP2881*CH2881*1000*LCI!$E$93</f>
        <v>24296605.366690461</v>
      </c>
      <c r="DA2881">
        <f>BQ2881*CI2881*1000*(LCI!$E$99)</f>
        <v>0</v>
      </c>
      <c r="DB2881">
        <f>BR2881*CJ2881*1000*(LCI!$E$96)</f>
        <v>82467764.82231158</v>
      </c>
    </row>
    <row r="2882" spans="1:106" x14ac:dyDescent="0.25">
      <c r="A2882" s="197">
        <v>51183</v>
      </c>
      <c r="B2882" s="197" t="s">
        <v>2316</v>
      </c>
      <c r="C2882" s="197" t="s">
        <v>858</v>
      </c>
      <c r="D2882" s="197">
        <v>-77.260531200000003</v>
      </c>
      <c r="E2882" s="197">
        <v>36.92353</v>
      </c>
      <c r="F2882">
        <v>2.34</v>
      </c>
      <c r="G2882">
        <f t="shared" si="268"/>
        <v>2.34</v>
      </c>
      <c r="H2882" s="198">
        <v>8.98</v>
      </c>
      <c r="Q2882" s="221">
        <f>(Q5967*10000)*TEA!$M$15*10^-6</f>
        <v>50.409026281800003</v>
      </c>
      <c r="R2882" s="221">
        <f>(R5967*10000)*TEA!$O$15*10^-6</f>
        <v>50.409026281800003</v>
      </c>
      <c r="AA2882">
        <f t="shared" si="270"/>
        <v>1</v>
      </c>
      <c r="AB2882" s="197">
        <v>51183</v>
      </c>
      <c r="AC2882" s="197">
        <v>8897</v>
      </c>
      <c r="AD2882" s="197">
        <f t="shared" si="269"/>
        <v>8897</v>
      </c>
      <c r="AE2882" s="197">
        <v>2981</v>
      </c>
      <c r="AJ2882">
        <v>0</v>
      </c>
      <c r="AK2882">
        <v>0</v>
      </c>
      <c r="AU2882" s="198">
        <v>0.27272727299999999</v>
      </c>
      <c r="AV2882" s="6">
        <v>0</v>
      </c>
      <c r="AW2882" s="198">
        <v>0.38356000000000001</v>
      </c>
      <c r="BO2882" s="198"/>
      <c r="BP2882" s="354">
        <f t="shared" si="265"/>
        <v>5677.9036420415396</v>
      </c>
      <c r="BQ2882" s="354">
        <f t="shared" si="266"/>
        <v>0</v>
      </c>
      <c r="BR2882" s="354">
        <f t="shared" si="267"/>
        <v>10267.663392800001</v>
      </c>
      <c r="CG2882" s="198"/>
      <c r="CH2882">
        <f>(Transest!$J$14/HexExtSoy!$K$4)</f>
        <v>0.20257267294641951</v>
      </c>
      <c r="CI2882">
        <f>(HydroProcOil!$K$14/HexExtSoy!$K$4)</f>
        <v>0.10977777777777777</v>
      </c>
      <c r="CJ2882">
        <f>(StarchFerm!$K$24/StarchFerm!$K$4)</f>
        <v>0.33157302630665886</v>
      </c>
      <c r="CY2882" s="198"/>
      <c r="CZ2882">
        <f>BP2882*CH2882*1000*LCI!$E$93</f>
        <v>43419601.435646318</v>
      </c>
      <c r="DA2882">
        <f>BQ2882*CI2882*1000*(LCI!$E$99)</f>
        <v>0</v>
      </c>
      <c r="DB2882">
        <f>BR2882*CJ2882*1000*(LCI!$E$96)</f>
        <v>91750742.043504968</v>
      </c>
    </row>
    <row r="2883" spans="1:106" x14ac:dyDescent="0.25">
      <c r="A2883" s="197">
        <v>51185</v>
      </c>
      <c r="B2883" s="197" t="s">
        <v>2316</v>
      </c>
      <c r="C2883" s="197" t="s">
        <v>1107</v>
      </c>
      <c r="D2883" s="197">
        <v>-81.562943500000003</v>
      </c>
      <c r="E2883" s="197">
        <v>37.119709999999998</v>
      </c>
      <c r="F2883">
        <v>3.55</v>
      </c>
      <c r="G2883">
        <f t="shared" si="268"/>
        <v>3.55</v>
      </c>
      <c r="H2883" s="198">
        <v>0</v>
      </c>
      <c r="Q2883" s="221">
        <f>(Q5968*10000)*TEA!$M$15*10^-6</f>
        <v>44.696256196949996</v>
      </c>
      <c r="R2883" s="221">
        <f>(R5968*10000)*TEA!$O$15*10^-6</f>
        <v>44.696256196949996</v>
      </c>
      <c r="AA2883">
        <f t="shared" si="270"/>
        <v>1</v>
      </c>
      <c r="AB2883" s="197">
        <v>51185</v>
      </c>
      <c r="AC2883" s="197">
        <v>78</v>
      </c>
      <c r="AD2883" s="197">
        <f t="shared" si="269"/>
        <v>78</v>
      </c>
      <c r="AE2883" s="197">
        <v>0</v>
      </c>
      <c r="AJ2883">
        <v>0</v>
      </c>
      <c r="AK2883">
        <v>0</v>
      </c>
      <c r="AU2883" s="198">
        <v>0.27272727299999999</v>
      </c>
      <c r="AV2883" s="6">
        <v>0</v>
      </c>
      <c r="AW2883" s="198">
        <v>0.38356000000000001</v>
      </c>
      <c r="BO2883" s="198"/>
      <c r="BP2883" s="354">
        <f t="shared" ref="BP2883:BP2946" si="271">F2883*AC2883*AU2883</f>
        <v>75.518181893699989</v>
      </c>
      <c r="BQ2883" s="354">
        <f t="shared" ref="BQ2883:BQ2946" si="272">G2883*AD2883*AV2883</f>
        <v>0</v>
      </c>
      <c r="BR2883" s="354">
        <f t="shared" ref="BR2883:BR2946" si="273">H2883*AE2883*AW2883</f>
        <v>0</v>
      </c>
      <c r="CG2883" s="198"/>
      <c r="CH2883">
        <f>(Transest!$J$14/HexExtSoy!$K$4)</f>
        <v>0.20257267294641951</v>
      </c>
      <c r="CI2883">
        <f>(HydroProcOil!$K$14/HexExtSoy!$K$4)</f>
        <v>0.10977777777777777</v>
      </c>
      <c r="CJ2883">
        <f>(StarchFerm!$K$24/StarchFerm!$K$4)</f>
        <v>0.33157302630665886</v>
      </c>
      <c r="CY2883" s="198"/>
      <c r="CZ2883">
        <f>BP2883*CH2883*1000*LCI!$E$93</f>
        <v>577496.47857534164</v>
      </c>
      <c r="DA2883">
        <f>BQ2883*CI2883*1000*(LCI!$E$99)</f>
        <v>0</v>
      </c>
      <c r="DB2883">
        <f>BR2883*CJ2883*1000*(LCI!$E$96)</f>
        <v>0</v>
      </c>
    </row>
    <row r="2884" spans="1:106" x14ac:dyDescent="0.25">
      <c r="A2884" s="197">
        <v>51187</v>
      </c>
      <c r="B2884" s="197" t="s">
        <v>2316</v>
      </c>
      <c r="C2884" s="197" t="s">
        <v>1012</v>
      </c>
      <c r="D2884" s="197">
        <v>-78.2130169</v>
      </c>
      <c r="E2884" s="197">
        <v>38.916289999999996</v>
      </c>
      <c r="F2884">
        <v>3.93</v>
      </c>
      <c r="G2884">
        <f t="shared" ref="G2884:G2947" si="274">F2884</f>
        <v>3.93</v>
      </c>
      <c r="H2884" s="198">
        <v>10.94</v>
      </c>
      <c r="Q2884" s="221">
        <f>(Q5969*10000)*TEA!$M$15*10^-6</f>
        <v>39.813468627599995</v>
      </c>
      <c r="R2884" s="221">
        <f>(R5969*10000)*TEA!$O$15*10^-6</f>
        <v>39.813468627599995</v>
      </c>
      <c r="AA2884">
        <f t="shared" si="270"/>
        <v>1</v>
      </c>
      <c r="AB2884" s="197">
        <v>51187</v>
      </c>
      <c r="AC2884" s="197">
        <v>68</v>
      </c>
      <c r="AD2884" s="197">
        <f t="shared" si="269"/>
        <v>68</v>
      </c>
      <c r="AE2884" s="197">
        <v>146</v>
      </c>
      <c r="AJ2884">
        <v>0</v>
      </c>
      <c r="AK2884">
        <v>0</v>
      </c>
      <c r="AU2884" s="198">
        <v>0.27272727299999999</v>
      </c>
      <c r="AV2884" s="6">
        <v>0</v>
      </c>
      <c r="AW2884" s="198">
        <v>0.38356000000000001</v>
      </c>
      <c r="BO2884" s="198"/>
      <c r="BP2884" s="354">
        <f t="shared" si="271"/>
        <v>72.883636436520007</v>
      </c>
      <c r="BQ2884" s="354">
        <f t="shared" si="272"/>
        <v>0</v>
      </c>
      <c r="BR2884" s="354">
        <f t="shared" si="273"/>
        <v>612.6373744</v>
      </c>
      <c r="CG2884" s="198"/>
      <c r="CH2884">
        <f>(Transest!$J$14/HexExtSoy!$K$4)</f>
        <v>0.20257267294641951</v>
      </c>
      <c r="CI2884">
        <f>(HydroProcOil!$K$14/HexExtSoy!$K$4)</f>
        <v>0.10977777777777777</v>
      </c>
      <c r="CJ2884">
        <f>(StarchFerm!$K$24/StarchFerm!$K$4)</f>
        <v>0.33157302630665886</v>
      </c>
      <c r="CY2884" s="198"/>
      <c r="CZ2884">
        <f>BP2884*CH2884*1000*LCI!$E$93</f>
        <v>557349.79752428434</v>
      </c>
      <c r="DA2884">
        <f>BQ2884*CI2884*1000*(LCI!$E$99)</f>
        <v>0</v>
      </c>
      <c r="DB2884">
        <f>BR2884*CJ2884*1000*(LCI!$E$96)</f>
        <v>5474462.0615631687</v>
      </c>
    </row>
    <row r="2885" spans="1:106" x14ac:dyDescent="0.25">
      <c r="A2885" s="197">
        <v>51191</v>
      </c>
      <c r="B2885" s="197" t="s">
        <v>2316</v>
      </c>
      <c r="C2885" s="197" t="s">
        <v>656</v>
      </c>
      <c r="D2885" s="197">
        <v>-81.963382600000003</v>
      </c>
      <c r="E2885" s="197">
        <v>36.723669999999998</v>
      </c>
      <c r="F2885">
        <v>0</v>
      </c>
      <c r="G2885">
        <f t="shared" si="274"/>
        <v>0</v>
      </c>
      <c r="H2885" s="198">
        <v>8.68</v>
      </c>
      <c r="Q2885" s="221">
        <f>(Q5970*10000)*TEA!$M$15*10^-6</f>
        <v>44.957114794799999</v>
      </c>
      <c r="R2885" s="221">
        <f>(R5970*10000)*TEA!$O$15*10^-6</f>
        <v>44.957114794799999</v>
      </c>
      <c r="AA2885">
        <f t="shared" si="270"/>
        <v>1</v>
      </c>
      <c r="AB2885" s="197">
        <v>51191</v>
      </c>
      <c r="AC2885" s="197">
        <v>0</v>
      </c>
      <c r="AD2885" s="197">
        <f t="shared" ref="AD2885:AD2948" si="275">AC2885</f>
        <v>0</v>
      </c>
      <c r="AE2885" s="197">
        <v>138</v>
      </c>
      <c r="AJ2885">
        <v>0</v>
      </c>
      <c r="AK2885">
        <v>0</v>
      </c>
      <c r="AU2885" s="198">
        <v>0.27272727299999999</v>
      </c>
      <c r="AV2885" s="6">
        <v>0</v>
      </c>
      <c r="AW2885" s="198">
        <v>0.38356000000000001</v>
      </c>
      <c r="BO2885" s="198"/>
      <c r="BP2885" s="354">
        <f t="shared" si="271"/>
        <v>0</v>
      </c>
      <c r="BQ2885" s="354">
        <f t="shared" si="272"/>
        <v>0</v>
      </c>
      <c r="BR2885" s="354">
        <f t="shared" si="273"/>
        <v>459.44351039999998</v>
      </c>
      <c r="CG2885" s="198"/>
      <c r="CH2885">
        <f>(Transest!$J$14/HexExtSoy!$K$4)</f>
        <v>0.20257267294641951</v>
      </c>
      <c r="CI2885">
        <f>(HydroProcOil!$K$14/HexExtSoy!$K$4)</f>
        <v>0.10977777777777777</v>
      </c>
      <c r="CJ2885">
        <f>(StarchFerm!$K$24/StarchFerm!$K$4)</f>
        <v>0.33157302630665886</v>
      </c>
      <c r="CY2885" s="198"/>
      <c r="CZ2885">
        <f>BP2885*CH2885*1000*LCI!$E$93</f>
        <v>0</v>
      </c>
      <c r="DA2885">
        <f>BQ2885*CI2885*1000*(LCI!$E$99)</f>
        <v>0</v>
      </c>
      <c r="DB2885">
        <f>BR2885*CJ2885*1000*(LCI!$E$96)</f>
        <v>4105538.0755696231</v>
      </c>
    </row>
    <row r="2886" spans="1:106" x14ac:dyDescent="0.25">
      <c r="A2886" s="197">
        <v>51193</v>
      </c>
      <c r="B2886" s="197" t="s">
        <v>2316</v>
      </c>
      <c r="C2886" s="197" t="s">
        <v>2029</v>
      </c>
      <c r="D2886" s="197">
        <v>-76.833819300000002</v>
      </c>
      <c r="E2886" s="197">
        <v>38.110340000000001</v>
      </c>
      <c r="F2886">
        <v>3.37</v>
      </c>
      <c r="G2886">
        <f t="shared" si="274"/>
        <v>3.37</v>
      </c>
      <c r="H2886" s="198">
        <v>10.19</v>
      </c>
      <c r="Q2886" s="221">
        <f>(Q5971*10000)*TEA!$M$15*10^-6</f>
        <v>48.066042014099992</v>
      </c>
      <c r="R2886" s="221">
        <f>(R5971*10000)*TEA!$O$15*10^-6</f>
        <v>48.066042014099992</v>
      </c>
      <c r="AA2886">
        <f t="shared" si="270"/>
        <v>1</v>
      </c>
      <c r="AB2886" s="197">
        <v>51193</v>
      </c>
      <c r="AC2886" s="197">
        <v>6182</v>
      </c>
      <c r="AD2886" s="197">
        <f t="shared" si="275"/>
        <v>6182</v>
      </c>
      <c r="AE2886" s="197">
        <v>3546</v>
      </c>
      <c r="AJ2886">
        <v>0</v>
      </c>
      <c r="AK2886">
        <v>0</v>
      </c>
      <c r="AU2886" s="198">
        <v>0.27272727299999999</v>
      </c>
      <c r="AV2886" s="6">
        <v>0</v>
      </c>
      <c r="AW2886" s="198">
        <v>0.38356000000000001</v>
      </c>
      <c r="BO2886" s="198"/>
      <c r="BP2886" s="354">
        <f t="shared" si="271"/>
        <v>5681.8200056818196</v>
      </c>
      <c r="BQ2886" s="354">
        <f t="shared" si="272"/>
        <v>0</v>
      </c>
      <c r="BR2886" s="354">
        <f t="shared" si="273"/>
        <v>13859.457314400001</v>
      </c>
      <c r="CG2886" s="198"/>
      <c r="CH2886">
        <f>(Transest!$J$14/HexExtSoy!$K$4)</f>
        <v>0.20257267294641951</v>
      </c>
      <c r="CI2886">
        <f>(HydroProcOil!$K$14/HexExtSoy!$K$4)</f>
        <v>0.10977777777777777</v>
      </c>
      <c r="CJ2886">
        <f>(StarchFerm!$K$24/StarchFerm!$K$4)</f>
        <v>0.33157302630665886</v>
      </c>
      <c r="CY2886" s="198"/>
      <c r="CZ2886">
        <f>BP2886*CH2886*1000*LCI!$E$93</f>
        <v>43449550.332115605</v>
      </c>
      <c r="DA2886">
        <f>BQ2886*CI2886*1000*(LCI!$E$99)</f>
        <v>0</v>
      </c>
      <c r="DB2886">
        <f>BR2886*CJ2886*1000*(LCI!$E$96)</f>
        <v>123846628.41676114</v>
      </c>
    </row>
    <row r="2887" spans="1:106" x14ac:dyDescent="0.25">
      <c r="A2887" s="197">
        <v>51195</v>
      </c>
      <c r="B2887" s="197" t="s">
        <v>2316</v>
      </c>
      <c r="C2887" s="197" t="s">
        <v>2285</v>
      </c>
      <c r="D2887" s="197">
        <v>-82.621053599999996</v>
      </c>
      <c r="E2887" s="197">
        <v>36.969329999999999</v>
      </c>
      <c r="F2887">
        <v>0</v>
      </c>
      <c r="G2887">
        <f t="shared" si="274"/>
        <v>0</v>
      </c>
      <c r="H2887" s="198">
        <v>7.4</v>
      </c>
      <c r="Q2887" s="221">
        <f>(Q5972*10000)*TEA!$M$15*10^-6</f>
        <v>43.787415022650002</v>
      </c>
      <c r="R2887" s="221">
        <f>(R5972*10000)*TEA!$O$15*10^-6</f>
        <v>43.787415022650002</v>
      </c>
      <c r="AA2887">
        <f t="shared" si="270"/>
        <v>1</v>
      </c>
      <c r="AB2887" s="197">
        <v>51195</v>
      </c>
      <c r="AC2887" s="197">
        <v>0</v>
      </c>
      <c r="AD2887" s="197">
        <f t="shared" si="275"/>
        <v>0</v>
      </c>
      <c r="AE2887" s="197">
        <v>39</v>
      </c>
      <c r="AJ2887">
        <v>0</v>
      </c>
      <c r="AK2887">
        <v>0</v>
      </c>
      <c r="AU2887" s="198">
        <v>0.27272727299999999</v>
      </c>
      <c r="AV2887" s="6">
        <v>0</v>
      </c>
      <c r="AW2887" s="198">
        <v>0.38356000000000001</v>
      </c>
      <c r="BO2887" s="198"/>
      <c r="BP2887" s="354">
        <f t="shared" si="271"/>
        <v>0</v>
      </c>
      <c r="BQ2887" s="354">
        <f t="shared" si="272"/>
        <v>0</v>
      </c>
      <c r="BR2887" s="354">
        <f t="shared" si="273"/>
        <v>110.69541600000001</v>
      </c>
      <c r="CG2887" s="198"/>
      <c r="CH2887">
        <f>(Transest!$J$14/HexExtSoy!$K$4)</f>
        <v>0.20257267294641951</v>
      </c>
      <c r="CI2887">
        <f>(HydroProcOil!$K$14/HexExtSoy!$K$4)</f>
        <v>0.10977777777777777</v>
      </c>
      <c r="CJ2887">
        <f>(StarchFerm!$K$24/StarchFerm!$K$4)</f>
        <v>0.33157302630665886</v>
      </c>
      <c r="CY2887" s="198"/>
      <c r="CZ2887">
        <f>BP2887*CH2887*1000*LCI!$E$93</f>
        <v>0</v>
      </c>
      <c r="DA2887">
        <f>BQ2887*CI2887*1000*(LCI!$E$99)</f>
        <v>0</v>
      </c>
      <c r="DB2887">
        <f>BR2887*CJ2887*1000*(LCI!$E$96)</f>
        <v>989162.39949358301</v>
      </c>
    </row>
    <row r="2888" spans="1:106" x14ac:dyDescent="0.25">
      <c r="A2888" s="197">
        <v>51197</v>
      </c>
      <c r="B2888" s="197" t="s">
        <v>2316</v>
      </c>
      <c r="C2888" s="197" t="s">
        <v>2361</v>
      </c>
      <c r="D2888" s="197">
        <v>-81.068818399999998</v>
      </c>
      <c r="E2888" s="197">
        <v>36.905589999999997</v>
      </c>
      <c r="F2888">
        <v>0</v>
      </c>
      <c r="G2888">
        <f t="shared" si="274"/>
        <v>0</v>
      </c>
      <c r="H2888" s="198">
        <v>8.1199999999999992</v>
      </c>
      <c r="Q2888" s="221">
        <f>(Q5973*10000)*TEA!$M$15*10^-6</f>
        <v>45.50208483014999</v>
      </c>
      <c r="R2888" s="221">
        <f>(R5973*10000)*TEA!$O$15*10^-6</f>
        <v>45.50208483014999</v>
      </c>
      <c r="AA2888">
        <f t="shared" si="270"/>
        <v>1</v>
      </c>
      <c r="AB2888" s="197">
        <v>51197</v>
      </c>
      <c r="AC2888" s="197">
        <v>0</v>
      </c>
      <c r="AD2888" s="197">
        <f t="shared" si="275"/>
        <v>0</v>
      </c>
      <c r="AE2888" s="197">
        <v>599</v>
      </c>
      <c r="AJ2888">
        <v>0</v>
      </c>
      <c r="AK2888">
        <v>0</v>
      </c>
      <c r="AU2888" s="198">
        <v>0.27272727299999999</v>
      </c>
      <c r="AV2888" s="6">
        <v>0</v>
      </c>
      <c r="AW2888" s="198">
        <v>0.38356000000000001</v>
      </c>
      <c r="BO2888" s="198"/>
      <c r="BP2888" s="354">
        <f t="shared" si="271"/>
        <v>0</v>
      </c>
      <c r="BQ2888" s="354">
        <f t="shared" si="272"/>
        <v>0</v>
      </c>
      <c r="BR2888" s="354">
        <f t="shared" si="273"/>
        <v>1865.5898127999997</v>
      </c>
      <c r="CG2888" s="198"/>
      <c r="CH2888">
        <f>(Transest!$J$14/HexExtSoy!$K$4)</f>
        <v>0.20257267294641951</v>
      </c>
      <c r="CI2888">
        <f>(HydroProcOil!$K$14/HexExtSoy!$K$4)</f>
        <v>0.10977777777777777</v>
      </c>
      <c r="CJ2888">
        <f>(StarchFerm!$K$24/StarchFerm!$K$4)</f>
        <v>0.33157302630665886</v>
      </c>
      <c r="CY2888" s="198"/>
      <c r="CZ2888">
        <f>BP2888*CH2888*1000*LCI!$E$93</f>
        <v>0</v>
      </c>
      <c r="DA2888">
        <f>BQ2888*CI2888*1000*(LCI!$E$99)</f>
        <v>0</v>
      </c>
      <c r="DB2888">
        <f>BR2888*CJ2888*1000*(LCI!$E$96)</f>
        <v>16670711.059074316</v>
      </c>
    </row>
    <row r="2889" spans="1:106" x14ac:dyDescent="0.25">
      <c r="A2889" s="197">
        <v>51199</v>
      </c>
      <c r="B2889" s="197" t="s">
        <v>2316</v>
      </c>
      <c r="C2889" s="197" t="s">
        <v>1402</v>
      </c>
      <c r="D2889" s="197">
        <v>-76.535366300000007</v>
      </c>
      <c r="E2889" s="197">
        <v>37.214289999999998</v>
      </c>
      <c r="F2889">
        <v>0</v>
      </c>
      <c r="G2889">
        <f t="shared" si="274"/>
        <v>0</v>
      </c>
      <c r="H2889" s="198">
        <v>0</v>
      </c>
      <c r="Q2889" s="221">
        <f>(Q5974*10000)*TEA!$M$15*10^-6</f>
        <v>50.592995742599996</v>
      </c>
      <c r="R2889" s="221">
        <f>(R5974*10000)*TEA!$O$15*10^-6</f>
        <v>50.592995742599996</v>
      </c>
      <c r="AA2889">
        <f t="shared" si="270"/>
        <v>1</v>
      </c>
      <c r="AB2889" s="197">
        <v>51199</v>
      </c>
      <c r="AC2889" s="197">
        <v>0</v>
      </c>
      <c r="AD2889" s="197">
        <f t="shared" si="275"/>
        <v>0</v>
      </c>
      <c r="AE2889" s="197">
        <v>0</v>
      </c>
      <c r="AJ2889">
        <v>0</v>
      </c>
      <c r="AK2889">
        <v>0</v>
      </c>
      <c r="AU2889" s="198">
        <v>0.27272727299999999</v>
      </c>
      <c r="AV2889" s="6">
        <v>0</v>
      </c>
      <c r="AW2889" s="198">
        <v>0.38356000000000001</v>
      </c>
      <c r="BO2889" s="198"/>
      <c r="BP2889" s="354">
        <f t="shared" si="271"/>
        <v>0</v>
      </c>
      <c r="BQ2889" s="354">
        <f t="shared" si="272"/>
        <v>0</v>
      </c>
      <c r="BR2889" s="354">
        <f t="shared" si="273"/>
        <v>0</v>
      </c>
      <c r="CG2889" s="198"/>
      <c r="CH2889">
        <f>(Transest!$J$14/HexExtSoy!$K$4)</f>
        <v>0.20257267294641951</v>
      </c>
      <c r="CI2889">
        <f>(HydroProcOil!$K$14/HexExtSoy!$K$4)</f>
        <v>0.10977777777777777</v>
      </c>
      <c r="CJ2889">
        <f>(StarchFerm!$K$24/StarchFerm!$K$4)</f>
        <v>0.33157302630665886</v>
      </c>
      <c r="CY2889" s="198"/>
      <c r="CZ2889">
        <f>BP2889*CH2889*1000*LCI!$E$93</f>
        <v>0</v>
      </c>
      <c r="DA2889">
        <f>BQ2889*CI2889*1000*(LCI!$E$99)</f>
        <v>0</v>
      </c>
      <c r="DB2889">
        <f>BR2889*CJ2889*1000*(LCI!$E$96)</f>
        <v>0</v>
      </c>
    </row>
    <row r="2890" spans="1:106" x14ac:dyDescent="0.25">
      <c r="A2890" s="197">
        <v>51550</v>
      </c>
      <c r="B2890" s="197" t="s">
        <v>2316</v>
      </c>
      <c r="C2890" s="197" t="s">
        <v>2362</v>
      </c>
      <c r="D2890" s="286">
        <v>-76.287405000000007</v>
      </c>
      <c r="E2890" s="286">
        <v>36.767400000000002</v>
      </c>
      <c r="F2890">
        <v>2.65</v>
      </c>
      <c r="G2890">
        <f t="shared" si="274"/>
        <v>2.65</v>
      </c>
      <c r="H2890" s="198">
        <v>9.44</v>
      </c>
      <c r="Q2890" s="221">
        <f>(Q5975*10000)*TEA!$M$15*10^-6</f>
        <v>51.497929540800001</v>
      </c>
      <c r="R2890" s="221">
        <f>(R5975*10000)*TEA!$O$15*10^-6</f>
        <v>51.497929540800001</v>
      </c>
      <c r="AA2890">
        <f t="shared" si="270"/>
        <v>1</v>
      </c>
      <c r="AB2890" s="197">
        <v>51550</v>
      </c>
      <c r="AC2890" s="197">
        <v>9360</v>
      </c>
      <c r="AD2890" s="197">
        <f t="shared" si="275"/>
        <v>9360</v>
      </c>
      <c r="AE2890" s="197">
        <v>2730</v>
      </c>
      <c r="AJ2890">
        <v>0</v>
      </c>
      <c r="AK2890">
        <v>0</v>
      </c>
      <c r="AU2890" s="198">
        <v>0.27272727299999999</v>
      </c>
      <c r="AV2890" s="6">
        <v>0</v>
      </c>
      <c r="AW2890" s="198">
        <v>0.38356000000000001</v>
      </c>
      <c r="BO2890" s="198"/>
      <c r="BP2890" s="354">
        <f t="shared" si="271"/>
        <v>6764.727279492</v>
      </c>
      <c r="BQ2890" s="354">
        <f t="shared" si="272"/>
        <v>0</v>
      </c>
      <c r="BR2890" s="354">
        <f t="shared" si="273"/>
        <v>9884.8014719999992</v>
      </c>
      <c r="CG2890" s="198"/>
      <c r="CH2890">
        <f>(Transest!$J$14/HexExtSoy!$K$4)</f>
        <v>0.20257267294641951</v>
      </c>
      <c r="CI2890">
        <f>(HydroProcOil!$K$14/HexExtSoy!$K$4)</f>
        <v>0.10977777777777777</v>
      </c>
      <c r="CJ2890">
        <f>(StarchFerm!$K$24/StarchFerm!$K$4)</f>
        <v>0.33157302630665886</v>
      </c>
      <c r="CY2890" s="198"/>
      <c r="CZ2890">
        <f>BP2890*CH2890*1000*LCI!$E$93</f>
        <v>51730670.475199632</v>
      </c>
      <c r="DA2890">
        <f>BQ2890*CI2890*1000*(LCI!$E$99)</f>
        <v>0</v>
      </c>
      <c r="DB2890">
        <f>BR2890*CJ2890*1000*(LCI!$E$96)</f>
        <v>88329528.862886429</v>
      </c>
    </row>
    <row r="2891" spans="1:106" x14ac:dyDescent="0.25">
      <c r="A2891" s="197">
        <v>51650</v>
      </c>
      <c r="B2891" s="197" t="s">
        <v>2316</v>
      </c>
      <c r="C2891" s="197" t="s">
        <v>2363</v>
      </c>
      <c r="D2891" s="197">
        <v>-76.3603612</v>
      </c>
      <c r="E2891" s="197">
        <v>37.05003</v>
      </c>
      <c r="F2891">
        <v>0</v>
      </c>
      <c r="G2891">
        <f t="shared" si="274"/>
        <v>0</v>
      </c>
      <c r="H2891" s="198">
        <v>0</v>
      </c>
      <c r="Q2891" s="221">
        <f>(Q5976*10000)*TEA!$M$15*10^-6</f>
        <v>50.924531969549996</v>
      </c>
      <c r="R2891" s="221">
        <f>(R5976*10000)*TEA!$O$15*10^-6</f>
        <v>50.924531969549996</v>
      </c>
      <c r="AA2891">
        <f t="shared" si="270"/>
        <v>1</v>
      </c>
      <c r="AB2891" s="197">
        <v>51650</v>
      </c>
      <c r="AC2891" s="197">
        <v>0</v>
      </c>
      <c r="AD2891" s="197">
        <f t="shared" si="275"/>
        <v>0</v>
      </c>
      <c r="AE2891" s="197">
        <v>0</v>
      </c>
      <c r="AJ2891">
        <v>0</v>
      </c>
      <c r="AK2891">
        <v>0</v>
      </c>
      <c r="AU2891" s="198">
        <v>0.27272727299999999</v>
      </c>
      <c r="AV2891" s="6">
        <v>0</v>
      </c>
      <c r="AW2891" s="198">
        <v>0.38356000000000001</v>
      </c>
      <c r="BO2891" s="198"/>
      <c r="BP2891" s="354">
        <f t="shared" si="271"/>
        <v>0</v>
      </c>
      <c r="BQ2891" s="354">
        <f t="shared" si="272"/>
        <v>0</v>
      </c>
      <c r="BR2891" s="354">
        <f t="shared" si="273"/>
        <v>0</v>
      </c>
      <c r="CG2891" s="198"/>
      <c r="CH2891">
        <f>(Transest!$J$14/HexExtSoy!$K$4)</f>
        <v>0.20257267294641951</v>
      </c>
      <c r="CI2891">
        <f>(HydroProcOil!$K$14/HexExtSoy!$K$4)</f>
        <v>0.10977777777777777</v>
      </c>
      <c r="CJ2891">
        <f>(StarchFerm!$K$24/StarchFerm!$K$4)</f>
        <v>0.33157302630665886</v>
      </c>
      <c r="CY2891" s="198"/>
      <c r="CZ2891">
        <f>BP2891*CH2891*1000*LCI!$E$93</f>
        <v>0</v>
      </c>
      <c r="DA2891">
        <f>BQ2891*CI2891*1000*(LCI!$E$99)</f>
        <v>0</v>
      </c>
      <c r="DB2891">
        <f>BR2891*CJ2891*1000*(LCI!$E$96)</f>
        <v>0</v>
      </c>
    </row>
    <row r="2892" spans="1:106" x14ac:dyDescent="0.25">
      <c r="A2892" s="197">
        <v>51700</v>
      </c>
      <c r="B2892" s="197" t="s">
        <v>2316</v>
      </c>
      <c r="C2892" s="197" t="s">
        <v>2364</v>
      </c>
      <c r="D2892" s="197">
        <v>-76.520521700000003</v>
      </c>
      <c r="E2892" s="197">
        <v>37.107889999999998</v>
      </c>
      <c r="F2892">
        <v>0</v>
      </c>
      <c r="G2892">
        <f t="shared" si="274"/>
        <v>0</v>
      </c>
      <c r="H2892" s="198">
        <v>0</v>
      </c>
      <c r="Q2892" s="221">
        <f>(Q5977*10000)*TEA!$M$15*10^-6</f>
        <v>50.746692088799996</v>
      </c>
      <c r="R2892" s="221">
        <f>(R5977*10000)*TEA!$O$15*10^-6</f>
        <v>50.746692088799996</v>
      </c>
      <c r="AA2892">
        <f t="shared" si="270"/>
        <v>1</v>
      </c>
      <c r="AB2892" s="197">
        <v>51700</v>
      </c>
      <c r="AC2892" s="197">
        <v>0</v>
      </c>
      <c r="AD2892" s="197">
        <f t="shared" si="275"/>
        <v>0</v>
      </c>
      <c r="AE2892" s="197">
        <v>0</v>
      </c>
      <c r="AJ2892">
        <v>0</v>
      </c>
      <c r="AK2892">
        <v>0</v>
      </c>
      <c r="AU2892" s="198">
        <v>0.27272727299999999</v>
      </c>
      <c r="AV2892" s="6">
        <v>0</v>
      </c>
      <c r="AW2892" s="198">
        <v>0.38356000000000001</v>
      </c>
      <c r="BO2892" s="198"/>
      <c r="BP2892" s="354">
        <f t="shared" si="271"/>
        <v>0</v>
      </c>
      <c r="BQ2892" s="354">
        <f t="shared" si="272"/>
        <v>0</v>
      </c>
      <c r="BR2892" s="354">
        <f t="shared" si="273"/>
        <v>0</v>
      </c>
      <c r="CG2892" s="198"/>
      <c r="CH2892">
        <f>(Transest!$J$14/HexExtSoy!$K$4)</f>
        <v>0.20257267294641951</v>
      </c>
      <c r="CI2892">
        <f>(HydroProcOil!$K$14/HexExtSoy!$K$4)</f>
        <v>0.10977777777777777</v>
      </c>
      <c r="CJ2892">
        <f>(StarchFerm!$K$24/StarchFerm!$K$4)</f>
        <v>0.33157302630665886</v>
      </c>
      <c r="CY2892" s="198"/>
      <c r="CZ2892">
        <f>BP2892*CH2892*1000*LCI!$E$93</f>
        <v>0</v>
      </c>
      <c r="DA2892">
        <f>BQ2892*CI2892*1000*(LCI!$E$99)</f>
        <v>0</v>
      </c>
      <c r="DB2892">
        <f>BR2892*CJ2892*1000*(LCI!$E$96)</f>
        <v>0</v>
      </c>
    </row>
    <row r="2893" spans="1:106" x14ac:dyDescent="0.25">
      <c r="A2893" s="197">
        <v>51710</v>
      </c>
      <c r="B2893" s="197" t="s">
        <v>2316</v>
      </c>
      <c r="C2893" s="197" t="s">
        <v>2365</v>
      </c>
      <c r="D2893" s="197">
        <v>-76.302769999999995</v>
      </c>
      <c r="E2893" s="197">
        <v>36.71707</v>
      </c>
      <c r="F2893">
        <v>0</v>
      </c>
      <c r="G2893">
        <f t="shared" si="274"/>
        <v>0</v>
      </c>
      <c r="H2893" s="198">
        <v>0</v>
      </c>
      <c r="Q2893" s="221">
        <f>(Q5978*10000)*TEA!$M$15*10^-6</f>
        <v>51.616200742649994</v>
      </c>
      <c r="R2893" s="221">
        <f>(R5978*10000)*TEA!$O$15*10^-6</f>
        <v>51.616200742649994</v>
      </c>
      <c r="AA2893">
        <f t="shared" si="270"/>
        <v>1</v>
      </c>
      <c r="AB2893" s="197">
        <v>51710</v>
      </c>
      <c r="AC2893" s="197">
        <v>0</v>
      </c>
      <c r="AD2893" s="197">
        <f t="shared" si="275"/>
        <v>0</v>
      </c>
      <c r="AE2893" s="197">
        <v>0</v>
      </c>
      <c r="AJ2893">
        <v>0</v>
      </c>
      <c r="AK2893">
        <v>0</v>
      </c>
      <c r="AU2893" s="198">
        <v>0.27272727299999999</v>
      </c>
      <c r="AV2893" s="6">
        <v>0</v>
      </c>
      <c r="AW2893" s="198">
        <v>0.38356000000000001</v>
      </c>
      <c r="BO2893" s="198"/>
      <c r="BP2893" s="354">
        <f t="shared" si="271"/>
        <v>0</v>
      </c>
      <c r="BQ2893" s="354">
        <f t="shared" si="272"/>
        <v>0</v>
      </c>
      <c r="BR2893" s="354">
        <f t="shared" si="273"/>
        <v>0</v>
      </c>
      <c r="CG2893" s="198"/>
      <c r="CH2893">
        <f>(Transest!$J$14/HexExtSoy!$K$4)</f>
        <v>0.20257267294641951</v>
      </c>
      <c r="CI2893">
        <f>(HydroProcOil!$K$14/HexExtSoy!$K$4)</f>
        <v>0.10977777777777777</v>
      </c>
      <c r="CJ2893">
        <f>(StarchFerm!$K$24/StarchFerm!$K$4)</f>
        <v>0.33157302630665886</v>
      </c>
      <c r="CY2893" s="198"/>
      <c r="CZ2893">
        <f>BP2893*CH2893*1000*LCI!$E$93</f>
        <v>0</v>
      </c>
      <c r="DA2893">
        <f>BQ2893*CI2893*1000*(LCI!$E$99)</f>
        <v>0</v>
      </c>
      <c r="DB2893">
        <f>BR2893*CJ2893*1000*(LCI!$E$96)</f>
        <v>0</v>
      </c>
    </row>
    <row r="2894" spans="1:106" x14ac:dyDescent="0.25">
      <c r="A2894" s="197">
        <v>51800</v>
      </c>
      <c r="B2894" s="197" t="s">
        <v>2316</v>
      </c>
      <c r="C2894" s="197" t="s">
        <v>2366</v>
      </c>
      <c r="D2894" s="197">
        <v>-76.643286000000003</v>
      </c>
      <c r="E2894" s="197">
        <v>36.69547</v>
      </c>
      <c r="F2894">
        <v>2.67</v>
      </c>
      <c r="G2894">
        <f t="shared" si="274"/>
        <v>2.67</v>
      </c>
      <c r="H2894" s="198">
        <v>8.2100000000000009</v>
      </c>
      <c r="Q2894" s="221">
        <f>(Q5979*10000)*TEA!$M$15*10^-6</f>
        <v>51.497929540800001</v>
      </c>
      <c r="R2894" s="221">
        <f>(R5979*10000)*TEA!$O$15*10^-6</f>
        <v>51.497929540800001</v>
      </c>
      <c r="AA2894">
        <f t="shared" si="270"/>
        <v>1</v>
      </c>
      <c r="AB2894" s="197">
        <v>51800</v>
      </c>
      <c r="AC2894" s="197">
        <v>8259</v>
      </c>
      <c r="AD2894" s="197">
        <f t="shared" si="275"/>
        <v>8259</v>
      </c>
      <c r="AE2894" s="197">
        <v>5328</v>
      </c>
      <c r="AJ2894">
        <v>0</v>
      </c>
      <c r="AK2894">
        <v>0</v>
      </c>
      <c r="AU2894" s="198">
        <v>0.27272727299999999</v>
      </c>
      <c r="AV2894" s="6">
        <v>0</v>
      </c>
      <c r="AW2894" s="198">
        <v>0.38356000000000001</v>
      </c>
      <c r="BO2894" s="198"/>
      <c r="BP2894" s="354">
        <f t="shared" si="271"/>
        <v>6014.0536423776894</v>
      </c>
      <c r="BQ2894" s="354">
        <f t="shared" si="272"/>
        <v>0</v>
      </c>
      <c r="BR2894" s="354">
        <f t="shared" si="273"/>
        <v>16778.019052800002</v>
      </c>
      <c r="CG2894" s="198"/>
      <c r="CH2894">
        <f>(Transest!$J$14/HexExtSoy!$K$4)</f>
        <v>0.20257267294641951</v>
      </c>
      <c r="CI2894">
        <f>(HydroProcOil!$K$14/HexExtSoy!$K$4)</f>
        <v>0.10977777777777777</v>
      </c>
      <c r="CJ2894">
        <f>(StarchFerm!$K$24/StarchFerm!$K$4)</f>
        <v>0.33157302630665886</v>
      </c>
      <c r="CY2894" s="198"/>
      <c r="CZ2894">
        <f>BP2894*CH2894*1000*LCI!$E$93</f>
        <v>45990180.289629847</v>
      </c>
      <c r="DA2894">
        <f>BQ2894*CI2894*1000*(LCI!$E$99)</f>
        <v>0</v>
      </c>
      <c r="DB2894">
        <f>BR2894*CJ2894*1000*(LCI!$E$96)</f>
        <v>149926583.99708891</v>
      </c>
    </row>
    <row r="2895" spans="1:106" x14ac:dyDescent="0.25">
      <c r="A2895" s="197">
        <v>51810</v>
      </c>
      <c r="B2895" s="197" t="s">
        <v>2316</v>
      </c>
      <c r="C2895" s="197" t="s">
        <v>2367</v>
      </c>
      <c r="D2895" s="197">
        <v>-76.049924899999993</v>
      </c>
      <c r="E2895" s="197">
        <v>36.746369999999999</v>
      </c>
      <c r="F2895">
        <v>3.24</v>
      </c>
      <c r="G2895">
        <f t="shared" si="274"/>
        <v>3.24</v>
      </c>
      <c r="H2895" s="198">
        <v>12.09</v>
      </c>
      <c r="Q2895" s="221">
        <f>(Q5980*10000)*TEA!$M$15*10^-6</f>
        <v>51.565582111949993</v>
      </c>
      <c r="R2895" s="221">
        <f>(R5980*10000)*TEA!$O$15*10^-6</f>
        <v>51.565582111949993</v>
      </c>
      <c r="AA2895">
        <f t="shared" si="270"/>
        <v>1</v>
      </c>
      <c r="AB2895" s="197">
        <v>51810</v>
      </c>
      <c r="AC2895" s="197">
        <v>4106</v>
      </c>
      <c r="AD2895" s="197">
        <f t="shared" si="275"/>
        <v>4106</v>
      </c>
      <c r="AE2895" s="197">
        <v>2114</v>
      </c>
      <c r="AJ2895">
        <v>0</v>
      </c>
      <c r="AK2895">
        <v>0</v>
      </c>
      <c r="AU2895" s="198">
        <v>0.27272727299999999</v>
      </c>
      <c r="AV2895" s="6">
        <v>0</v>
      </c>
      <c r="AW2895" s="198">
        <v>0.38356000000000001</v>
      </c>
      <c r="BO2895" s="198"/>
      <c r="BP2895" s="354">
        <f t="shared" si="271"/>
        <v>3628.2109127191202</v>
      </c>
      <c r="BQ2895" s="354">
        <f t="shared" si="272"/>
        <v>0</v>
      </c>
      <c r="BR2895" s="354">
        <f t="shared" si="273"/>
        <v>9803.1262055999996</v>
      </c>
      <c r="CG2895" s="198"/>
      <c r="CH2895">
        <f>(Transest!$J$14/HexExtSoy!$K$4)</f>
        <v>0.20257267294641951</v>
      </c>
      <c r="CI2895">
        <f>(HydroProcOil!$K$14/HexExtSoy!$K$4)</f>
        <v>0.10977777777777777</v>
      </c>
      <c r="CJ2895">
        <f>(StarchFerm!$K$24/StarchFerm!$K$4)</f>
        <v>0.33157302630665886</v>
      </c>
      <c r="CY2895" s="198"/>
      <c r="CZ2895">
        <f>BP2895*CH2895*1000*LCI!$E$93</f>
        <v>27745358.443258744</v>
      </c>
      <c r="DA2895">
        <f>BQ2895*CI2895*1000*(LCI!$E$99)</f>
        <v>0</v>
      </c>
      <c r="DB2895">
        <f>BR2895*CJ2895*1000*(LCI!$E$96)</f>
        <v>87599687.416773602</v>
      </c>
    </row>
    <row r="2896" spans="1:106" x14ac:dyDescent="0.25">
      <c r="A2896" s="197">
        <v>53001</v>
      </c>
      <c r="B2896" s="197" t="s">
        <v>2368</v>
      </c>
      <c r="C2896" s="197" t="s">
        <v>791</v>
      </c>
      <c r="D2896" s="197">
        <v>-118.554495</v>
      </c>
      <c r="E2896" s="197">
        <v>46.981439999999999</v>
      </c>
      <c r="F2896">
        <v>0</v>
      </c>
      <c r="G2896">
        <f t="shared" si="274"/>
        <v>0</v>
      </c>
      <c r="H2896" s="198">
        <v>13.65</v>
      </c>
      <c r="Q2896" s="221">
        <f>(Q5981*10000)*TEA!$M$15*10^-6</f>
        <v>33.595726371749997</v>
      </c>
      <c r="R2896" s="221">
        <f>(R5981*10000)*TEA!$O$15*10^-6</f>
        <v>33.595726371749997</v>
      </c>
      <c r="AA2896">
        <f t="shared" si="270"/>
        <v>1</v>
      </c>
      <c r="AB2896" s="197">
        <v>53001</v>
      </c>
      <c r="AC2896" s="197">
        <v>0</v>
      </c>
      <c r="AD2896" s="197">
        <f t="shared" si="275"/>
        <v>0</v>
      </c>
      <c r="AE2896" s="197">
        <v>1912</v>
      </c>
      <c r="AJ2896">
        <v>0</v>
      </c>
      <c r="AK2896">
        <v>0</v>
      </c>
      <c r="AU2896" s="198">
        <v>0.27272727299999999</v>
      </c>
      <c r="AV2896" s="6">
        <v>0</v>
      </c>
      <c r="AW2896" s="198">
        <v>0.38356000000000001</v>
      </c>
      <c r="BO2896" s="198"/>
      <c r="BP2896" s="354">
        <f t="shared" si="271"/>
        <v>0</v>
      </c>
      <c r="BQ2896" s="354">
        <f t="shared" si="272"/>
        <v>0</v>
      </c>
      <c r="BR2896" s="354">
        <f t="shared" si="273"/>
        <v>10010.455728000001</v>
      </c>
      <c r="CG2896" s="198"/>
      <c r="CH2896">
        <f>(Transest!$J$14/HexExtSoy!$K$4)</f>
        <v>0.20257267294641951</v>
      </c>
      <c r="CI2896">
        <f>(HydroProcOil!$K$14/HexExtSoy!$K$4)</f>
        <v>0.10977777777777777</v>
      </c>
      <c r="CJ2896">
        <f>(StarchFerm!$K$24/StarchFerm!$K$4)</f>
        <v>0.33157302630665886</v>
      </c>
      <c r="CY2896" s="198"/>
      <c r="CZ2896">
        <f>BP2896*CH2896*1000*LCI!$E$93</f>
        <v>0</v>
      </c>
      <c r="DA2896">
        <f>BQ2896*CI2896*1000*(LCI!$E$99)</f>
        <v>0</v>
      </c>
      <c r="DB2896">
        <f>BR2896*CJ2896*1000*(LCI!$E$96)</f>
        <v>89452361.856906191</v>
      </c>
    </row>
    <row r="2897" spans="1:106" x14ac:dyDescent="0.25">
      <c r="A2897" s="197">
        <v>53003</v>
      </c>
      <c r="B2897" s="197" t="s">
        <v>2368</v>
      </c>
      <c r="C2897" s="197" t="s">
        <v>2369</v>
      </c>
      <c r="D2897" s="197">
        <v>-117.198094</v>
      </c>
      <c r="E2897" s="197">
        <v>46.198590000000003</v>
      </c>
      <c r="F2897">
        <v>0</v>
      </c>
      <c r="G2897">
        <f t="shared" si="274"/>
        <v>0</v>
      </c>
      <c r="H2897" s="198">
        <v>0</v>
      </c>
      <c r="Q2897" s="221">
        <f>(Q5982*10000)*TEA!$M$15*10^-6</f>
        <v>29.691742224779997</v>
      </c>
      <c r="R2897" s="221">
        <f>(R5982*10000)*TEA!$O$15*10^-6</f>
        <v>29.691742224779997</v>
      </c>
      <c r="AA2897">
        <f t="shared" si="270"/>
        <v>1</v>
      </c>
      <c r="AB2897" s="197">
        <v>53003</v>
      </c>
      <c r="AC2897" s="197">
        <v>0</v>
      </c>
      <c r="AD2897" s="197">
        <f t="shared" si="275"/>
        <v>0</v>
      </c>
      <c r="AE2897" s="197">
        <v>0</v>
      </c>
      <c r="AJ2897">
        <v>0</v>
      </c>
      <c r="AK2897">
        <v>0</v>
      </c>
      <c r="AU2897" s="198">
        <v>0.27272727299999999</v>
      </c>
      <c r="AV2897" s="6">
        <v>0</v>
      </c>
      <c r="AW2897" s="198">
        <v>0.38356000000000001</v>
      </c>
      <c r="BO2897" s="198"/>
      <c r="BP2897" s="354">
        <f t="shared" si="271"/>
        <v>0</v>
      </c>
      <c r="BQ2897" s="354">
        <f t="shared" si="272"/>
        <v>0</v>
      </c>
      <c r="BR2897" s="354">
        <f t="shared" si="273"/>
        <v>0</v>
      </c>
      <c r="CG2897" s="198"/>
      <c r="CH2897">
        <f>(Transest!$J$14/HexExtSoy!$K$4)</f>
        <v>0.20257267294641951</v>
      </c>
      <c r="CI2897">
        <f>(HydroProcOil!$K$14/HexExtSoy!$K$4)</f>
        <v>0.10977777777777777</v>
      </c>
      <c r="CJ2897">
        <f>(StarchFerm!$K$24/StarchFerm!$K$4)</f>
        <v>0.33157302630665886</v>
      </c>
      <c r="CY2897" s="198"/>
      <c r="CZ2897">
        <f>BP2897*CH2897*1000*LCI!$E$93</f>
        <v>0</v>
      </c>
      <c r="DA2897">
        <f>BQ2897*CI2897*1000*(LCI!$E$99)</f>
        <v>0</v>
      </c>
      <c r="DB2897">
        <f>BR2897*CJ2897*1000*(LCI!$E$96)</f>
        <v>0</v>
      </c>
    </row>
    <row r="2898" spans="1:106" x14ac:dyDescent="0.25">
      <c r="A2898" s="197">
        <v>53005</v>
      </c>
      <c r="B2898" s="197" t="s">
        <v>2368</v>
      </c>
      <c r="C2898" s="197" t="s">
        <v>679</v>
      </c>
      <c r="D2898" s="197">
        <v>-119.51546999999999</v>
      </c>
      <c r="E2898" s="197">
        <v>46.23413</v>
      </c>
      <c r="F2898">
        <v>0</v>
      </c>
      <c r="G2898">
        <f t="shared" si="274"/>
        <v>0</v>
      </c>
      <c r="H2898" s="198">
        <v>16.89</v>
      </c>
      <c r="Q2898" s="221">
        <f>(Q5983*10000)*TEA!$M$15*10^-6</f>
        <v>36.346614805349994</v>
      </c>
      <c r="R2898" s="221">
        <f>(R5983*10000)*TEA!$O$15*10^-6</f>
        <v>36.346614805349994</v>
      </c>
      <c r="AA2898">
        <f t="shared" si="270"/>
        <v>1</v>
      </c>
      <c r="AB2898" s="197">
        <v>53005</v>
      </c>
      <c r="AC2898" s="197">
        <v>0</v>
      </c>
      <c r="AD2898" s="197">
        <f t="shared" si="275"/>
        <v>0</v>
      </c>
      <c r="AE2898" s="197">
        <v>7461</v>
      </c>
      <c r="AJ2898">
        <v>0</v>
      </c>
      <c r="AK2898">
        <v>0</v>
      </c>
      <c r="AU2898" s="198">
        <v>0.27272727299999999</v>
      </c>
      <c r="AV2898" s="6">
        <v>0</v>
      </c>
      <c r="AW2898" s="198">
        <v>0.38356000000000001</v>
      </c>
      <c r="BO2898" s="198"/>
      <c r="BP2898" s="354">
        <f t="shared" si="271"/>
        <v>0</v>
      </c>
      <c r="BQ2898" s="354">
        <f t="shared" si="272"/>
        <v>0</v>
      </c>
      <c r="BR2898" s="354">
        <f t="shared" si="273"/>
        <v>48334.808192400007</v>
      </c>
      <c r="CG2898" s="198"/>
      <c r="CH2898">
        <f>(Transest!$J$14/HexExtSoy!$K$4)</f>
        <v>0.20257267294641951</v>
      </c>
      <c r="CI2898">
        <f>(HydroProcOil!$K$14/HexExtSoy!$K$4)</f>
        <v>0.10977777777777777</v>
      </c>
      <c r="CJ2898">
        <f>(StarchFerm!$K$24/StarchFerm!$K$4)</f>
        <v>0.33157302630665886</v>
      </c>
      <c r="CY2898" s="198"/>
      <c r="CZ2898">
        <f>BP2898*CH2898*1000*LCI!$E$93</f>
        <v>0</v>
      </c>
      <c r="DA2898">
        <f>BQ2898*CI2898*1000*(LCI!$E$99)</f>
        <v>0</v>
      </c>
      <c r="DB2898">
        <f>BR2898*CJ2898*1000*(LCI!$E$96)</f>
        <v>431914677.0328455</v>
      </c>
    </row>
    <row r="2899" spans="1:106" x14ac:dyDescent="0.25">
      <c r="A2899" s="197">
        <v>53007</v>
      </c>
      <c r="B2899" s="197" t="s">
        <v>2368</v>
      </c>
      <c r="C2899" s="197" t="s">
        <v>2370</v>
      </c>
      <c r="D2899" s="197">
        <v>-120.619016</v>
      </c>
      <c r="E2899" s="197">
        <v>47.871569999999998</v>
      </c>
      <c r="F2899">
        <v>0</v>
      </c>
      <c r="G2899">
        <f t="shared" si="274"/>
        <v>0</v>
      </c>
      <c r="H2899" s="198">
        <v>0</v>
      </c>
      <c r="Q2899" s="221">
        <f>(Q5984*10000)*TEA!$M$15*10^-6</f>
        <v>35.406554732099998</v>
      </c>
      <c r="R2899" s="221">
        <f>(R5984*10000)*TEA!$O$15*10^-6</f>
        <v>35.406554732099998</v>
      </c>
      <c r="AA2899">
        <f t="shared" si="270"/>
        <v>1</v>
      </c>
      <c r="AB2899" s="197">
        <v>53007</v>
      </c>
      <c r="AC2899" s="197">
        <v>0</v>
      </c>
      <c r="AD2899" s="197">
        <f t="shared" si="275"/>
        <v>0</v>
      </c>
      <c r="AE2899" s="197">
        <v>0</v>
      </c>
      <c r="AJ2899">
        <v>0</v>
      </c>
      <c r="AK2899">
        <v>0</v>
      </c>
      <c r="AU2899" s="198">
        <v>0.27272727299999999</v>
      </c>
      <c r="AV2899" s="6">
        <v>0</v>
      </c>
      <c r="AW2899" s="198">
        <v>0.38356000000000001</v>
      </c>
      <c r="BO2899" s="198"/>
      <c r="BP2899" s="354">
        <f t="shared" si="271"/>
        <v>0</v>
      </c>
      <c r="BQ2899" s="354">
        <f t="shared" si="272"/>
        <v>0</v>
      </c>
      <c r="BR2899" s="354">
        <f t="shared" si="273"/>
        <v>0</v>
      </c>
      <c r="CG2899" s="198"/>
      <c r="CH2899">
        <f>(Transest!$J$14/HexExtSoy!$K$4)</f>
        <v>0.20257267294641951</v>
      </c>
      <c r="CI2899">
        <f>(HydroProcOil!$K$14/HexExtSoy!$K$4)</f>
        <v>0.10977777777777777</v>
      </c>
      <c r="CJ2899">
        <f>(StarchFerm!$K$24/StarchFerm!$K$4)</f>
        <v>0.33157302630665886</v>
      </c>
      <c r="CY2899" s="198"/>
      <c r="CZ2899">
        <f>BP2899*CH2899*1000*LCI!$E$93</f>
        <v>0</v>
      </c>
      <c r="DA2899">
        <f>BQ2899*CI2899*1000*(LCI!$E$99)</f>
        <v>0</v>
      </c>
      <c r="DB2899">
        <f>BR2899*CJ2899*1000*(LCI!$E$96)</f>
        <v>0</v>
      </c>
    </row>
    <row r="2900" spans="1:106" x14ac:dyDescent="0.25">
      <c r="A2900" s="197">
        <v>53009</v>
      </c>
      <c r="B2900" s="197" t="s">
        <v>2368</v>
      </c>
      <c r="C2900" s="197" t="s">
        <v>2371</v>
      </c>
      <c r="D2900" s="197">
        <v>-123.918347</v>
      </c>
      <c r="E2900" s="197">
        <v>48.060580000000002</v>
      </c>
      <c r="F2900">
        <v>0</v>
      </c>
      <c r="G2900">
        <f t="shared" si="274"/>
        <v>0</v>
      </c>
      <c r="H2900" s="198">
        <v>0</v>
      </c>
      <c r="Q2900" s="221">
        <f>(Q5985*10000)*TEA!$M$15*10^-6</f>
        <v>28.210946612579995</v>
      </c>
      <c r="R2900" s="221">
        <f>(R5985*10000)*TEA!$O$15*10^-6</f>
        <v>28.210946612579995</v>
      </c>
      <c r="AA2900">
        <f t="shared" si="270"/>
        <v>1</v>
      </c>
      <c r="AB2900" s="197">
        <v>53009</v>
      </c>
      <c r="AC2900" s="197">
        <v>0</v>
      </c>
      <c r="AD2900" s="197">
        <f t="shared" si="275"/>
        <v>0</v>
      </c>
      <c r="AE2900" s="197">
        <v>0</v>
      </c>
      <c r="AJ2900">
        <v>0</v>
      </c>
      <c r="AK2900">
        <v>0</v>
      </c>
      <c r="AU2900" s="198">
        <v>0.27272727299999999</v>
      </c>
      <c r="AV2900" s="6">
        <v>0</v>
      </c>
      <c r="AW2900" s="198">
        <v>0.38356000000000001</v>
      </c>
      <c r="BO2900" s="198"/>
      <c r="BP2900" s="354">
        <f t="shared" si="271"/>
        <v>0</v>
      </c>
      <c r="BQ2900" s="354">
        <f t="shared" si="272"/>
        <v>0</v>
      </c>
      <c r="BR2900" s="354">
        <f t="shared" si="273"/>
        <v>0</v>
      </c>
      <c r="CG2900" s="198"/>
      <c r="CH2900">
        <f>(Transest!$J$14/HexExtSoy!$K$4)</f>
        <v>0.20257267294641951</v>
      </c>
      <c r="CI2900">
        <f>(HydroProcOil!$K$14/HexExtSoy!$K$4)</f>
        <v>0.10977777777777777</v>
      </c>
      <c r="CJ2900">
        <f>(StarchFerm!$K$24/StarchFerm!$K$4)</f>
        <v>0.33157302630665886</v>
      </c>
      <c r="CY2900" s="198"/>
      <c r="CZ2900">
        <f>BP2900*CH2900*1000*LCI!$E$93</f>
        <v>0</v>
      </c>
      <c r="DA2900">
        <f>BQ2900*CI2900*1000*(LCI!$E$99)</f>
        <v>0</v>
      </c>
      <c r="DB2900">
        <f>BR2900*CJ2900*1000*(LCI!$E$96)</f>
        <v>0</v>
      </c>
    </row>
    <row r="2901" spans="1:106" x14ac:dyDescent="0.25">
      <c r="A2901" s="197">
        <v>53011</v>
      </c>
      <c r="B2901" s="197" t="s">
        <v>2368</v>
      </c>
      <c r="C2901" s="197" t="s">
        <v>684</v>
      </c>
      <c r="D2901" s="197">
        <v>-122.488103</v>
      </c>
      <c r="E2901" s="197">
        <v>45.769309999999997</v>
      </c>
      <c r="F2901">
        <v>0</v>
      </c>
      <c r="G2901">
        <f t="shared" si="274"/>
        <v>0</v>
      </c>
      <c r="H2901" s="198">
        <v>12.55</v>
      </c>
      <c r="Q2901" s="221">
        <f>(Q5986*10000)*TEA!$M$15*10^-6</f>
        <v>30.748814763435</v>
      </c>
      <c r="R2901" s="221">
        <f>(R5986*10000)*TEA!$O$15*10^-6</f>
        <v>30.748814763435</v>
      </c>
      <c r="AA2901">
        <f t="shared" si="270"/>
        <v>1</v>
      </c>
      <c r="AB2901" s="197">
        <v>53011</v>
      </c>
      <c r="AC2901" s="197">
        <v>0</v>
      </c>
      <c r="AD2901" s="197">
        <f t="shared" si="275"/>
        <v>0</v>
      </c>
      <c r="AE2901" s="197">
        <v>3</v>
      </c>
      <c r="AJ2901">
        <v>0</v>
      </c>
      <c r="AK2901">
        <v>0</v>
      </c>
      <c r="AU2901" s="198">
        <v>0.27272727299999999</v>
      </c>
      <c r="AV2901" s="6">
        <v>0</v>
      </c>
      <c r="AW2901" s="198">
        <v>0.38356000000000001</v>
      </c>
      <c r="BO2901" s="198"/>
      <c r="BP2901" s="354">
        <f t="shared" si="271"/>
        <v>0</v>
      </c>
      <c r="BQ2901" s="354">
        <f t="shared" si="272"/>
        <v>0</v>
      </c>
      <c r="BR2901" s="354">
        <f t="shared" si="273"/>
        <v>14.441034000000002</v>
      </c>
      <c r="CG2901" s="198"/>
      <c r="CH2901">
        <f>(Transest!$J$14/HexExtSoy!$K$4)</f>
        <v>0.20257267294641951</v>
      </c>
      <c r="CI2901">
        <f>(HydroProcOil!$K$14/HexExtSoy!$K$4)</f>
        <v>0.10977777777777777</v>
      </c>
      <c r="CJ2901">
        <f>(StarchFerm!$K$24/StarchFerm!$K$4)</f>
        <v>0.33157302630665886</v>
      </c>
      <c r="CY2901" s="198"/>
      <c r="CZ2901">
        <f>BP2901*CH2901*1000*LCI!$E$93</f>
        <v>0</v>
      </c>
      <c r="DA2901">
        <f>BQ2901*CI2901*1000*(LCI!$E$99)</f>
        <v>0</v>
      </c>
      <c r="DB2901">
        <f>BR2901*CJ2901*1000*(LCI!$E$96)</f>
        <v>129043.53548486975</v>
      </c>
    </row>
    <row r="2902" spans="1:106" x14ac:dyDescent="0.25">
      <c r="A2902" s="197">
        <v>53013</v>
      </c>
      <c r="B2902" s="197" t="s">
        <v>2368</v>
      </c>
      <c r="C2902" s="197" t="s">
        <v>686</v>
      </c>
      <c r="D2902" s="197">
        <v>-117.91783599999999</v>
      </c>
      <c r="E2902" s="197">
        <v>46.30227</v>
      </c>
      <c r="F2902">
        <v>0</v>
      </c>
      <c r="G2902">
        <f t="shared" si="274"/>
        <v>0</v>
      </c>
      <c r="H2902" s="198">
        <v>0</v>
      </c>
      <c r="Q2902" s="221">
        <f>(Q5987*10000)*TEA!$M$15*10^-6</f>
        <v>30.619840190624998</v>
      </c>
      <c r="R2902" s="221">
        <f>(R5987*10000)*TEA!$O$15*10^-6</f>
        <v>30.619840190624998</v>
      </c>
      <c r="AA2902">
        <f t="shared" si="270"/>
        <v>1</v>
      </c>
      <c r="AB2902" s="197">
        <v>53013</v>
      </c>
      <c r="AC2902" s="197">
        <v>0</v>
      </c>
      <c r="AD2902" s="197">
        <f t="shared" si="275"/>
        <v>0</v>
      </c>
      <c r="AE2902" s="197">
        <v>0</v>
      </c>
      <c r="AJ2902">
        <v>0</v>
      </c>
      <c r="AK2902">
        <v>0</v>
      </c>
      <c r="AU2902" s="198">
        <v>0.27272727299999999</v>
      </c>
      <c r="AV2902" s="6">
        <v>0</v>
      </c>
      <c r="AW2902" s="198">
        <v>0.38356000000000001</v>
      </c>
      <c r="BO2902" s="198"/>
      <c r="BP2902" s="354">
        <f t="shared" si="271"/>
        <v>0</v>
      </c>
      <c r="BQ2902" s="354">
        <f t="shared" si="272"/>
        <v>0</v>
      </c>
      <c r="BR2902" s="354">
        <f t="shared" si="273"/>
        <v>0</v>
      </c>
      <c r="CG2902" s="198"/>
      <c r="CH2902">
        <f>(Transest!$J$14/HexExtSoy!$K$4)</f>
        <v>0.20257267294641951</v>
      </c>
      <c r="CI2902">
        <f>(HydroProcOil!$K$14/HexExtSoy!$K$4)</f>
        <v>0.10977777777777777</v>
      </c>
      <c r="CJ2902">
        <f>(StarchFerm!$K$24/StarchFerm!$K$4)</f>
        <v>0.33157302630665886</v>
      </c>
      <c r="CY2902" s="198"/>
      <c r="CZ2902">
        <f>BP2902*CH2902*1000*LCI!$E$93</f>
        <v>0</v>
      </c>
      <c r="DA2902">
        <f>BQ2902*CI2902*1000*(LCI!$E$99)</f>
        <v>0</v>
      </c>
      <c r="DB2902">
        <f>BR2902*CJ2902*1000*(LCI!$E$96)</f>
        <v>0</v>
      </c>
    </row>
    <row r="2903" spans="1:106" x14ac:dyDescent="0.25">
      <c r="A2903" s="197">
        <v>53015</v>
      </c>
      <c r="B2903" s="197" t="s">
        <v>2368</v>
      </c>
      <c r="C2903" s="197" t="s">
        <v>2372</v>
      </c>
      <c r="D2903" s="197">
        <v>-122.681372</v>
      </c>
      <c r="E2903" s="197">
        <v>46.185319999999997</v>
      </c>
      <c r="F2903">
        <v>0</v>
      </c>
      <c r="G2903">
        <f t="shared" si="274"/>
        <v>0</v>
      </c>
      <c r="H2903" s="198">
        <v>0</v>
      </c>
      <c r="Q2903" s="221">
        <f>(Q5988*10000)*TEA!$M$15*10^-6</f>
        <v>29.016535575464996</v>
      </c>
      <c r="R2903" s="221">
        <f>(R5988*10000)*TEA!$O$15*10^-6</f>
        <v>29.016535575464996</v>
      </c>
      <c r="AA2903">
        <f t="shared" si="270"/>
        <v>1</v>
      </c>
      <c r="AB2903" s="197">
        <v>53015</v>
      </c>
      <c r="AC2903" s="197">
        <v>0</v>
      </c>
      <c r="AD2903" s="197">
        <f t="shared" si="275"/>
        <v>0</v>
      </c>
      <c r="AE2903" s="197">
        <v>0</v>
      </c>
      <c r="AJ2903">
        <v>0</v>
      </c>
      <c r="AK2903">
        <v>0</v>
      </c>
      <c r="AU2903" s="198">
        <v>0.27272727299999999</v>
      </c>
      <c r="AV2903" s="6">
        <v>0</v>
      </c>
      <c r="AW2903" s="198">
        <v>0.38356000000000001</v>
      </c>
      <c r="BO2903" s="198"/>
      <c r="BP2903" s="354">
        <f t="shared" si="271"/>
        <v>0</v>
      </c>
      <c r="BQ2903" s="354">
        <f t="shared" si="272"/>
        <v>0</v>
      </c>
      <c r="BR2903" s="354">
        <f t="shared" si="273"/>
        <v>0</v>
      </c>
      <c r="CG2903" s="198"/>
      <c r="CH2903">
        <f>(Transest!$J$14/HexExtSoy!$K$4)</f>
        <v>0.20257267294641951</v>
      </c>
      <c r="CI2903">
        <f>(HydroProcOil!$K$14/HexExtSoy!$K$4)</f>
        <v>0.10977777777777777</v>
      </c>
      <c r="CJ2903">
        <f>(StarchFerm!$K$24/StarchFerm!$K$4)</f>
        <v>0.33157302630665886</v>
      </c>
      <c r="CY2903" s="198"/>
      <c r="CZ2903">
        <f>BP2903*CH2903*1000*LCI!$E$93</f>
        <v>0</v>
      </c>
      <c r="DA2903">
        <f>BQ2903*CI2903*1000*(LCI!$E$99)</f>
        <v>0</v>
      </c>
      <c r="DB2903">
        <f>BR2903*CJ2903*1000*(LCI!$E$96)</f>
        <v>0</v>
      </c>
    </row>
    <row r="2904" spans="1:106" x14ac:dyDescent="0.25">
      <c r="A2904" s="197">
        <v>53017</v>
      </c>
      <c r="B2904" s="197" t="s">
        <v>2368</v>
      </c>
      <c r="C2904" s="197" t="s">
        <v>809</v>
      </c>
      <c r="D2904" s="197">
        <v>-119.69903600000001</v>
      </c>
      <c r="E2904" s="197">
        <v>47.727510000000002</v>
      </c>
      <c r="F2904">
        <v>0</v>
      </c>
      <c r="G2904">
        <f t="shared" si="274"/>
        <v>0</v>
      </c>
      <c r="H2904" s="198">
        <v>16.579999999999998</v>
      </c>
      <c r="Q2904" s="221">
        <f>(Q5989*10000)*TEA!$M$15*10^-6</f>
        <v>36.0744722325</v>
      </c>
      <c r="R2904" s="221">
        <f>(R5989*10000)*TEA!$O$15*10^-6</f>
        <v>36.0744722325</v>
      </c>
      <c r="AA2904">
        <f t="shared" si="270"/>
        <v>1</v>
      </c>
      <c r="AB2904" s="197">
        <v>53017</v>
      </c>
      <c r="AC2904" s="197">
        <v>0</v>
      </c>
      <c r="AD2904" s="197">
        <f t="shared" si="275"/>
        <v>0</v>
      </c>
      <c r="AE2904" s="197">
        <v>162</v>
      </c>
      <c r="AJ2904">
        <v>0</v>
      </c>
      <c r="AK2904">
        <v>0</v>
      </c>
      <c r="AU2904" s="198">
        <v>0.27272727299999999</v>
      </c>
      <c r="AV2904" s="6">
        <v>0</v>
      </c>
      <c r="AW2904" s="198">
        <v>0.38356000000000001</v>
      </c>
      <c r="BO2904" s="198"/>
      <c r="BP2904" s="354">
        <f t="shared" si="271"/>
        <v>0</v>
      </c>
      <c r="BQ2904" s="354">
        <f t="shared" si="272"/>
        <v>0</v>
      </c>
      <c r="BR2904" s="354">
        <f t="shared" si="273"/>
        <v>1030.2268175999998</v>
      </c>
      <c r="CG2904" s="198"/>
      <c r="CH2904">
        <f>(Transest!$J$14/HexExtSoy!$K$4)</f>
        <v>0.20257267294641951</v>
      </c>
      <c r="CI2904">
        <f>(HydroProcOil!$K$14/HexExtSoy!$K$4)</f>
        <v>0.10977777777777777</v>
      </c>
      <c r="CJ2904">
        <f>(StarchFerm!$K$24/StarchFerm!$K$4)</f>
        <v>0.33157302630665886</v>
      </c>
      <c r="CY2904" s="198"/>
      <c r="CZ2904">
        <f>BP2904*CH2904*1000*LCI!$E$93</f>
        <v>0</v>
      </c>
      <c r="DA2904">
        <f>BQ2904*CI2904*1000*(LCI!$E$99)</f>
        <v>0</v>
      </c>
      <c r="DB2904">
        <f>BR2904*CJ2904*1000*(LCI!$E$96)</f>
        <v>9205996.6685508788</v>
      </c>
    </row>
    <row r="2905" spans="1:106" x14ac:dyDescent="0.25">
      <c r="A2905" s="197">
        <v>53019</v>
      </c>
      <c r="B2905" s="197" t="s">
        <v>2368</v>
      </c>
      <c r="C2905" s="197" t="s">
        <v>2373</v>
      </c>
      <c r="D2905" s="197">
        <v>-118.51739999999999</v>
      </c>
      <c r="E2905" s="197">
        <v>48.46902</v>
      </c>
      <c r="F2905">
        <v>0</v>
      </c>
      <c r="G2905">
        <f t="shared" si="274"/>
        <v>0</v>
      </c>
      <c r="H2905" s="198">
        <v>0</v>
      </c>
      <c r="Q2905" s="221">
        <f>(Q5990*10000)*TEA!$M$15*10^-6</f>
        <v>34.000932205799998</v>
      </c>
      <c r="R2905" s="221">
        <f>(R5990*10000)*TEA!$O$15*10^-6</f>
        <v>34.000932205799998</v>
      </c>
      <c r="AA2905">
        <f t="shared" si="270"/>
        <v>1</v>
      </c>
      <c r="AB2905" s="197">
        <v>53019</v>
      </c>
      <c r="AC2905" s="197">
        <v>0</v>
      </c>
      <c r="AD2905" s="197">
        <f t="shared" si="275"/>
        <v>0</v>
      </c>
      <c r="AE2905" s="197">
        <v>0</v>
      </c>
      <c r="AJ2905">
        <v>0</v>
      </c>
      <c r="AK2905">
        <v>0</v>
      </c>
      <c r="AU2905" s="198">
        <v>0.27272727299999999</v>
      </c>
      <c r="AV2905" s="6">
        <v>0</v>
      </c>
      <c r="AW2905" s="198">
        <v>0.38356000000000001</v>
      </c>
      <c r="BO2905" s="198"/>
      <c r="BP2905" s="354">
        <f t="shared" si="271"/>
        <v>0</v>
      </c>
      <c r="BQ2905" s="354">
        <f t="shared" si="272"/>
        <v>0</v>
      </c>
      <c r="BR2905" s="354">
        <f t="shared" si="273"/>
        <v>0</v>
      </c>
      <c r="CG2905" s="198"/>
      <c r="CH2905">
        <f>(Transest!$J$14/HexExtSoy!$K$4)</f>
        <v>0.20257267294641951</v>
      </c>
      <c r="CI2905">
        <f>(HydroProcOil!$K$14/HexExtSoy!$K$4)</f>
        <v>0.10977777777777777</v>
      </c>
      <c r="CJ2905">
        <f>(StarchFerm!$K$24/StarchFerm!$K$4)</f>
        <v>0.33157302630665886</v>
      </c>
      <c r="CY2905" s="198"/>
      <c r="CZ2905">
        <f>BP2905*CH2905*1000*LCI!$E$93</f>
        <v>0</v>
      </c>
      <c r="DA2905">
        <f>BQ2905*CI2905*1000*(LCI!$E$99)</f>
        <v>0</v>
      </c>
      <c r="DB2905">
        <f>BR2905*CJ2905*1000*(LCI!$E$96)</f>
        <v>0</v>
      </c>
    </row>
    <row r="2906" spans="1:106" x14ac:dyDescent="0.25">
      <c r="A2906" s="197">
        <v>53021</v>
      </c>
      <c r="B2906" s="197" t="s">
        <v>2368</v>
      </c>
      <c r="C2906" s="197" t="s">
        <v>621</v>
      </c>
      <c r="D2906" s="197">
        <v>-118.904419</v>
      </c>
      <c r="E2906" s="197">
        <v>46.535629999999998</v>
      </c>
      <c r="F2906">
        <v>0</v>
      </c>
      <c r="G2906">
        <f t="shared" si="274"/>
        <v>0</v>
      </c>
      <c r="H2906" s="198">
        <v>15.44</v>
      </c>
      <c r="Q2906" s="221">
        <f>(Q5991*10000)*TEA!$M$15*10^-6</f>
        <v>34.014371272200002</v>
      </c>
      <c r="R2906" s="221">
        <f>(R5991*10000)*TEA!$O$15*10^-6</f>
        <v>34.014371272200002</v>
      </c>
      <c r="AA2906">
        <f t="shared" si="270"/>
        <v>1</v>
      </c>
      <c r="AB2906" s="197">
        <v>53021</v>
      </c>
      <c r="AC2906" s="197">
        <v>0</v>
      </c>
      <c r="AD2906" s="197">
        <f t="shared" si="275"/>
        <v>0</v>
      </c>
      <c r="AE2906" s="197">
        <v>6241</v>
      </c>
      <c r="AJ2906">
        <v>0</v>
      </c>
      <c r="AK2906">
        <v>0</v>
      </c>
      <c r="AU2906" s="198">
        <v>0.27272727299999999</v>
      </c>
      <c r="AV2906" s="6">
        <v>0</v>
      </c>
      <c r="AW2906" s="198">
        <v>0.38356000000000001</v>
      </c>
      <c r="BO2906" s="198"/>
      <c r="BP2906" s="354">
        <f t="shared" si="271"/>
        <v>0</v>
      </c>
      <c r="BQ2906" s="354">
        <f t="shared" si="272"/>
        <v>0</v>
      </c>
      <c r="BR2906" s="354">
        <f t="shared" si="273"/>
        <v>36960.240502399996</v>
      </c>
      <c r="CG2906" s="198"/>
      <c r="CH2906">
        <f>(Transest!$J$14/HexExtSoy!$K$4)</f>
        <v>0.20257267294641951</v>
      </c>
      <c r="CI2906">
        <f>(HydroProcOil!$K$14/HexExtSoy!$K$4)</f>
        <v>0.10977777777777777</v>
      </c>
      <c r="CJ2906">
        <f>(StarchFerm!$K$24/StarchFerm!$K$4)</f>
        <v>0.33157302630665886</v>
      </c>
      <c r="CY2906" s="198"/>
      <c r="CZ2906">
        <f>BP2906*CH2906*1000*LCI!$E$93</f>
        <v>0</v>
      </c>
      <c r="DA2906">
        <f>BQ2906*CI2906*1000*(LCI!$E$99)</f>
        <v>0</v>
      </c>
      <c r="DB2906">
        <f>BR2906*CJ2906*1000*(LCI!$E$96)</f>
        <v>330272756.56305307</v>
      </c>
    </row>
    <row r="2907" spans="1:106" x14ac:dyDescent="0.25">
      <c r="A2907" s="197">
        <v>53023</v>
      </c>
      <c r="B2907" s="197" t="s">
        <v>2368</v>
      </c>
      <c r="C2907" s="197" t="s">
        <v>814</v>
      </c>
      <c r="D2907" s="197">
        <v>-117.550006</v>
      </c>
      <c r="E2907" s="197">
        <v>46.429070000000003</v>
      </c>
      <c r="F2907">
        <v>0</v>
      </c>
      <c r="G2907">
        <f t="shared" si="274"/>
        <v>0</v>
      </c>
      <c r="H2907" s="198">
        <v>0</v>
      </c>
      <c r="Q2907" s="221">
        <f>(Q5992*10000)*TEA!$M$15*10^-6</f>
        <v>30.4286071185</v>
      </c>
      <c r="R2907" s="221">
        <f>(R5992*10000)*TEA!$O$15*10^-6</f>
        <v>30.4286071185</v>
      </c>
      <c r="AA2907">
        <f t="shared" ref="AA2907:AA2970" si="276">IF(AB2907=A2907,1,0)</f>
        <v>1</v>
      </c>
      <c r="AB2907" s="197">
        <v>53023</v>
      </c>
      <c r="AC2907" s="197">
        <v>0</v>
      </c>
      <c r="AD2907" s="197">
        <f t="shared" si="275"/>
        <v>0</v>
      </c>
      <c r="AE2907" s="197">
        <v>0</v>
      </c>
      <c r="AJ2907">
        <v>0</v>
      </c>
      <c r="AK2907">
        <v>0</v>
      </c>
      <c r="AU2907" s="198">
        <v>0.27272727299999999</v>
      </c>
      <c r="AV2907" s="6">
        <v>0</v>
      </c>
      <c r="AW2907" s="198">
        <v>0.38356000000000001</v>
      </c>
      <c r="BO2907" s="198"/>
      <c r="BP2907" s="354">
        <f t="shared" si="271"/>
        <v>0</v>
      </c>
      <c r="BQ2907" s="354">
        <f t="shared" si="272"/>
        <v>0</v>
      </c>
      <c r="BR2907" s="354">
        <f t="shared" si="273"/>
        <v>0</v>
      </c>
      <c r="CG2907" s="198"/>
      <c r="CH2907">
        <f>(Transest!$J$14/HexExtSoy!$K$4)</f>
        <v>0.20257267294641951</v>
      </c>
      <c r="CI2907">
        <f>(HydroProcOil!$K$14/HexExtSoy!$K$4)</f>
        <v>0.10977777777777777</v>
      </c>
      <c r="CJ2907">
        <f>(StarchFerm!$K$24/StarchFerm!$K$4)</f>
        <v>0.33157302630665886</v>
      </c>
      <c r="CY2907" s="198"/>
      <c r="CZ2907">
        <f>BP2907*CH2907*1000*LCI!$E$93</f>
        <v>0</v>
      </c>
      <c r="DA2907">
        <f>BQ2907*CI2907*1000*(LCI!$E$99)</f>
        <v>0</v>
      </c>
      <c r="DB2907">
        <f>BR2907*CJ2907*1000*(LCI!$E$96)</f>
        <v>0</v>
      </c>
    </row>
    <row r="2908" spans="1:106" x14ac:dyDescent="0.25">
      <c r="A2908" s="197">
        <v>53025</v>
      </c>
      <c r="B2908" s="197" t="s">
        <v>2368</v>
      </c>
      <c r="C2908" s="197" t="s">
        <v>697</v>
      </c>
      <c r="D2908" s="197">
        <v>-119.454679</v>
      </c>
      <c r="E2908" s="197">
        <v>47.200130000000001</v>
      </c>
      <c r="F2908">
        <v>0</v>
      </c>
      <c r="G2908">
        <f t="shared" si="274"/>
        <v>0</v>
      </c>
      <c r="H2908" s="198">
        <v>13.1</v>
      </c>
      <c r="Q2908" s="221">
        <f>(Q5993*10000)*TEA!$M$15*10^-6</f>
        <v>36.443371852349998</v>
      </c>
      <c r="R2908" s="221">
        <f>(R5993*10000)*TEA!$O$15*10^-6</f>
        <v>36.443371852349998</v>
      </c>
      <c r="AA2908">
        <f t="shared" si="276"/>
        <v>1</v>
      </c>
      <c r="AB2908" s="197">
        <v>53025</v>
      </c>
      <c r="AC2908" s="197">
        <v>0</v>
      </c>
      <c r="AD2908" s="197">
        <f t="shared" si="275"/>
        <v>0</v>
      </c>
      <c r="AE2908" s="197">
        <v>17307</v>
      </c>
      <c r="AJ2908">
        <v>0</v>
      </c>
      <c r="AK2908">
        <v>0</v>
      </c>
      <c r="AU2908" s="198">
        <v>0.27272727299999999</v>
      </c>
      <c r="AV2908" s="6">
        <v>0</v>
      </c>
      <c r="AW2908" s="198">
        <v>0.38356000000000001</v>
      </c>
      <c r="BO2908" s="198"/>
      <c r="BP2908" s="354">
        <f t="shared" si="271"/>
        <v>0</v>
      </c>
      <c r="BQ2908" s="354">
        <f t="shared" si="272"/>
        <v>0</v>
      </c>
      <c r="BR2908" s="354">
        <f t="shared" si="273"/>
        <v>86961.375251999998</v>
      </c>
      <c r="CG2908" s="198"/>
      <c r="CH2908">
        <f>(Transest!$J$14/HexExtSoy!$K$4)</f>
        <v>0.20257267294641951</v>
      </c>
      <c r="CI2908">
        <f>(HydroProcOil!$K$14/HexExtSoy!$K$4)</f>
        <v>0.10977777777777777</v>
      </c>
      <c r="CJ2908">
        <f>(StarchFerm!$K$24/StarchFerm!$K$4)</f>
        <v>0.33157302630665886</v>
      </c>
      <c r="CY2908" s="198"/>
      <c r="CZ2908">
        <f>BP2908*CH2908*1000*LCI!$E$93</f>
        <v>0</v>
      </c>
      <c r="DA2908">
        <f>BQ2908*CI2908*1000*(LCI!$E$99)</f>
        <v>0</v>
      </c>
      <c r="DB2908">
        <f>BR2908*CJ2908*1000*(LCI!$E$96)</f>
        <v>777077549.5123502</v>
      </c>
    </row>
    <row r="2909" spans="1:106" x14ac:dyDescent="0.25">
      <c r="A2909" s="197">
        <v>53027</v>
      </c>
      <c r="B2909" s="197" t="s">
        <v>2368</v>
      </c>
      <c r="C2909" s="197" t="s">
        <v>2374</v>
      </c>
      <c r="D2909" s="197">
        <v>-123.74033300000001</v>
      </c>
      <c r="E2909" s="197">
        <v>47.15945</v>
      </c>
      <c r="F2909">
        <v>0</v>
      </c>
      <c r="G2909">
        <f t="shared" si="274"/>
        <v>0</v>
      </c>
      <c r="H2909" s="198">
        <v>0</v>
      </c>
      <c r="Q2909" s="221">
        <f>(Q5994*10000)*TEA!$M$15*10^-6</f>
        <v>26.243070847965001</v>
      </c>
      <c r="R2909" s="221">
        <f>(R5994*10000)*TEA!$O$15*10^-6</f>
        <v>26.243070847965001</v>
      </c>
      <c r="AA2909">
        <f t="shared" si="276"/>
        <v>1</v>
      </c>
      <c r="AB2909" s="197">
        <v>53027</v>
      </c>
      <c r="AC2909" s="197">
        <v>0</v>
      </c>
      <c r="AD2909" s="197">
        <f t="shared" si="275"/>
        <v>0</v>
      </c>
      <c r="AE2909" s="197">
        <v>0</v>
      </c>
      <c r="AJ2909">
        <v>0</v>
      </c>
      <c r="AK2909">
        <v>0</v>
      </c>
      <c r="AU2909" s="198">
        <v>0.27272727299999999</v>
      </c>
      <c r="AV2909" s="6">
        <v>0</v>
      </c>
      <c r="AW2909" s="198">
        <v>0.38356000000000001</v>
      </c>
      <c r="BO2909" s="198"/>
      <c r="BP2909" s="354">
        <f t="shared" si="271"/>
        <v>0</v>
      </c>
      <c r="BQ2909" s="354">
        <f t="shared" si="272"/>
        <v>0</v>
      </c>
      <c r="BR2909" s="354">
        <f t="shared" si="273"/>
        <v>0</v>
      </c>
      <c r="CG2909" s="198"/>
      <c r="CH2909">
        <f>(Transest!$J$14/HexExtSoy!$K$4)</f>
        <v>0.20257267294641951</v>
      </c>
      <c r="CI2909">
        <f>(HydroProcOil!$K$14/HexExtSoy!$K$4)</f>
        <v>0.10977777777777777</v>
      </c>
      <c r="CJ2909">
        <f>(StarchFerm!$K$24/StarchFerm!$K$4)</f>
        <v>0.33157302630665886</v>
      </c>
      <c r="CY2909" s="198"/>
      <c r="CZ2909">
        <f>BP2909*CH2909*1000*LCI!$E$93</f>
        <v>0</v>
      </c>
      <c r="DA2909">
        <f>BQ2909*CI2909*1000*(LCI!$E$99)</f>
        <v>0</v>
      </c>
      <c r="DB2909">
        <f>BR2909*CJ2909*1000*(LCI!$E$96)</f>
        <v>0</v>
      </c>
    </row>
    <row r="2910" spans="1:106" x14ac:dyDescent="0.25">
      <c r="A2910" s="197">
        <v>53029</v>
      </c>
      <c r="B2910" s="197" t="s">
        <v>2368</v>
      </c>
      <c r="C2910" s="197" t="s">
        <v>2375</v>
      </c>
      <c r="D2910" s="197">
        <v>-122.527682</v>
      </c>
      <c r="E2910" s="197">
        <v>48.147829999999999</v>
      </c>
      <c r="F2910">
        <v>0</v>
      </c>
      <c r="G2910">
        <f t="shared" si="274"/>
        <v>0</v>
      </c>
      <c r="H2910" s="198">
        <v>0</v>
      </c>
      <c r="Q2910" s="221">
        <f>(Q5995*10000)*TEA!$M$15*10^-6</f>
        <v>29.638806266385004</v>
      </c>
      <c r="R2910" s="221">
        <f>(R5995*10000)*TEA!$O$15*10^-6</f>
        <v>29.638806266385004</v>
      </c>
      <c r="AA2910">
        <f t="shared" si="276"/>
        <v>1</v>
      </c>
      <c r="AB2910" s="197">
        <v>53029</v>
      </c>
      <c r="AC2910" s="197">
        <v>0</v>
      </c>
      <c r="AD2910" s="197">
        <f t="shared" si="275"/>
        <v>0</v>
      </c>
      <c r="AE2910" s="197">
        <v>0</v>
      </c>
      <c r="AJ2910">
        <v>0</v>
      </c>
      <c r="AK2910">
        <v>0</v>
      </c>
      <c r="AU2910" s="198">
        <v>0.27272727299999999</v>
      </c>
      <c r="AV2910" s="6">
        <v>0</v>
      </c>
      <c r="AW2910" s="198">
        <v>0.38356000000000001</v>
      </c>
      <c r="BO2910" s="198"/>
      <c r="BP2910" s="354">
        <f t="shared" si="271"/>
        <v>0</v>
      </c>
      <c r="BQ2910" s="354">
        <f t="shared" si="272"/>
        <v>0</v>
      </c>
      <c r="BR2910" s="354">
        <f t="shared" si="273"/>
        <v>0</v>
      </c>
      <c r="CG2910" s="198"/>
      <c r="CH2910">
        <f>(Transest!$J$14/HexExtSoy!$K$4)</f>
        <v>0.20257267294641951</v>
      </c>
      <c r="CI2910">
        <f>(HydroProcOil!$K$14/HexExtSoy!$K$4)</f>
        <v>0.10977777777777777</v>
      </c>
      <c r="CJ2910">
        <f>(StarchFerm!$K$24/StarchFerm!$K$4)</f>
        <v>0.33157302630665886</v>
      </c>
      <c r="CY2910" s="198"/>
      <c r="CZ2910">
        <f>BP2910*CH2910*1000*LCI!$E$93</f>
        <v>0</v>
      </c>
      <c r="DA2910">
        <f>BQ2910*CI2910*1000*(LCI!$E$99)</f>
        <v>0</v>
      </c>
      <c r="DB2910">
        <f>BR2910*CJ2910*1000*(LCI!$E$96)</f>
        <v>0</v>
      </c>
    </row>
    <row r="2911" spans="1:106" x14ac:dyDescent="0.25">
      <c r="A2911" s="197">
        <v>53031</v>
      </c>
      <c r="B2911" s="197" t="s">
        <v>2368</v>
      </c>
      <c r="C2911" s="197" t="s">
        <v>628</v>
      </c>
      <c r="D2911" s="197">
        <v>-123.553619</v>
      </c>
      <c r="E2911" s="197">
        <v>47.761299999999999</v>
      </c>
      <c r="F2911">
        <v>0</v>
      </c>
      <c r="G2911">
        <f t="shared" si="274"/>
        <v>0</v>
      </c>
      <c r="H2911" s="198">
        <v>0</v>
      </c>
      <c r="Q2911" s="221">
        <f>(Q5996*10000)*TEA!$M$15*10^-6</f>
        <v>27.643341951584997</v>
      </c>
      <c r="R2911" s="221">
        <f>(R5996*10000)*TEA!$O$15*10^-6</f>
        <v>27.643341951584997</v>
      </c>
      <c r="AA2911">
        <f t="shared" si="276"/>
        <v>1</v>
      </c>
      <c r="AB2911" s="197">
        <v>53031</v>
      </c>
      <c r="AC2911" s="197">
        <v>0</v>
      </c>
      <c r="AD2911" s="197">
        <f t="shared" si="275"/>
        <v>0</v>
      </c>
      <c r="AE2911" s="197">
        <v>0</v>
      </c>
      <c r="AJ2911">
        <v>0</v>
      </c>
      <c r="AK2911">
        <v>0</v>
      </c>
      <c r="AU2911" s="198">
        <v>0.27272727299999999</v>
      </c>
      <c r="AV2911" s="6">
        <v>0</v>
      </c>
      <c r="AW2911" s="198">
        <v>0.38356000000000001</v>
      </c>
      <c r="BO2911" s="198"/>
      <c r="BP2911" s="354">
        <f t="shared" si="271"/>
        <v>0</v>
      </c>
      <c r="BQ2911" s="354">
        <f t="shared" si="272"/>
        <v>0</v>
      </c>
      <c r="BR2911" s="354">
        <f t="shared" si="273"/>
        <v>0</v>
      </c>
      <c r="CG2911" s="198"/>
      <c r="CH2911">
        <f>(Transest!$J$14/HexExtSoy!$K$4)</f>
        <v>0.20257267294641951</v>
      </c>
      <c r="CI2911">
        <f>(HydroProcOil!$K$14/HexExtSoy!$K$4)</f>
        <v>0.10977777777777777</v>
      </c>
      <c r="CJ2911">
        <f>(StarchFerm!$K$24/StarchFerm!$K$4)</f>
        <v>0.33157302630665886</v>
      </c>
      <c r="CY2911" s="198"/>
      <c r="CZ2911">
        <f>BP2911*CH2911*1000*LCI!$E$93</f>
        <v>0</v>
      </c>
      <c r="DA2911">
        <f>BQ2911*CI2911*1000*(LCI!$E$99)</f>
        <v>0</v>
      </c>
      <c r="DB2911">
        <f>BR2911*CJ2911*1000*(LCI!$E$96)</f>
        <v>0</v>
      </c>
    </row>
    <row r="2912" spans="1:106" x14ac:dyDescent="0.25">
      <c r="A2912" s="197">
        <v>53033</v>
      </c>
      <c r="B2912" s="197" t="s">
        <v>2368</v>
      </c>
      <c r="C2912" s="197" t="s">
        <v>2211</v>
      </c>
      <c r="D2912" s="197">
        <v>-121.77507900000001</v>
      </c>
      <c r="E2912" s="197">
        <v>47.479880000000001</v>
      </c>
      <c r="F2912">
        <v>0</v>
      </c>
      <c r="G2912">
        <f t="shared" si="274"/>
        <v>0</v>
      </c>
      <c r="H2912" s="198">
        <v>1.79</v>
      </c>
      <c r="Q2912" s="221">
        <f>(Q5997*10000)*TEA!$M$15*10^-6</f>
        <v>31.842862371855002</v>
      </c>
      <c r="R2912" s="221">
        <f>(R5997*10000)*TEA!$O$15*10^-6</f>
        <v>31.842862371855002</v>
      </c>
      <c r="AA2912">
        <f t="shared" si="276"/>
        <v>1</v>
      </c>
      <c r="AB2912" s="197">
        <v>53033</v>
      </c>
      <c r="AC2912" s="197">
        <v>0</v>
      </c>
      <c r="AD2912" s="197">
        <f t="shared" si="275"/>
        <v>0</v>
      </c>
      <c r="AE2912" s="197">
        <v>3</v>
      </c>
      <c r="AJ2912">
        <v>0</v>
      </c>
      <c r="AK2912">
        <v>0</v>
      </c>
      <c r="AU2912" s="198">
        <v>0.27272727299999999</v>
      </c>
      <c r="AV2912" s="6">
        <v>0</v>
      </c>
      <c r="AW2912" s="198">
        <v>0.38356000000000001</v>
      </c>
      <c r="BO2912" s="198"/>
      <c r="BP2912" s="354">
        <f t="shared" si="271"/>
        <v>0</v>
      </c>
      <c r="BQ2912" s="354">
        <f t="shared" si="272"/>
        <v>0</v>
      </c>
      <c r="BR2912" s="354">
        <f t="shared" si="273"/>
        <v>2.0597172000000001</v>
      </c>
      <c r="CG2912" s="198"/>
      <c r="CH2912">
        <f>(Transest!$J$14/HexExtSoy!$K$4)</f>
        <v>0.20257267294641951</v>
      </c>
      <c r="CI2912">
        <f>(HydroProcOil!$K$14/HexExtSoy!$K$4)</f>
        <v>0.10977777777777777</v>
      </c>
      <c r="CJ2912">
        <f>(StarchFerm!$K$24/StarchFerm!$K$4)</f>
        <v>0.33157302630665886</v>
      </c>
      <c r="CY2912" s="198"/>
      <c r="CZ2912">
        <f>BP2912*CH2912*1000*LCI!$E$93</f>
        <v>0</v>
      </c>
      <c r="DA2912">
        <f>BQ2912*CI2912*1000*(LCI!$E$99)</f>
        <v>0</v>
      </c>
      <c r="DB2912">
        <f>BR2912*CJ2912*1000*(LCI!$E$96)</f>
        <v>18405.412630909705</v>
      </c>
    </row>
    <row r="2913" spans="1:106" x14ac:dyDescent="0.25">
      <c r="A2913" s="197">
        <v>53035</v>
      </c>
      <c r="B2913" s="197" t="s">
        <v>2368</v>
      </c>
      <c r="C2913" s="197" t="s">
        <v>2376</v>
      </c>
      <c r="D2913" s="197">
        <v>-122.653175</v>
      </c>
      <c r="E2913" s="197">
        <v>47.595419999999997</v>
      </c>
      <c r="F2913">
        <v>0</v>
      </c>
      <c r="G2913">
        <f t="shared" si="274"/>
        <v>0</v>
      </c>
      <c r="H2913" s="198">
        <v>0</v>
      </c>
      <c r="Q2913" s="221">
        <f>(Q5998*10000)*TEA!$M$15*10^-6</f>
        <v>28.376588292974997</v>
      </c>
      <c r="R2913" s="221">
        <f>(R5998*10000)*TEA!$O$15*10^-6</f>
        <v>28.376588292974997</v>
      </c>
      <c r="AA2913">
        <f t="shared" si="276"/>
        <v>1</v>
      </c>
      <c r="AB2913" s="197">
        <v>53035</v>
      </c>
      <c r="AC2913" s="197">
        <v>0</v>
      </c>
      <c r="AD2913" s="197">
        <f t="shared" si="275"/>
        <v>0</v>
      </c>
      <c r="AE2913" s="197">
        <v>0</v>
      </c>
      <c r="AJ2913">
        <v>0</v>
      </c>
      <c r="AK2913">
        <v>0</v>
      </c>
      <c r="AU2913" s="198">
        <v>0.27272727299999999</v>
      </c>
      <c r="AV2913" s="6">
        <v>0</v>
      </c>
      <c r="AW2913" s="198">
        <v>0.38356000000000001</v>
      </c>
      <c r="BO2913" s="198"/>
      <c r="BP2913" s="354">
        <f t="shared" si="271"/>
        <v>0</v>
      </c>
      <c r="BQ2913" s="354">
        <f t="shared" si="272"/>
        <v>0</v>
      </c>
      <c r="BR2913" s="354">
        <f t="shared" si="273"/>
        <v>0</v>
      </c>
      <c r="CG2913" s="198"/>
      <c r="CH2913">
        <f>(Transest!$J$14/HexExtSoy!$K$4)</f>
        <v>0.20257267294641951</v>
      </c>
      <c r="CI2913">
        <f>(HydroProcOil!$K$14/HexExtSoy!$K$4)</f>
        <v>0.10977777777777777</v>
      </c>
      <c r="CJ2913">
        <f>(StarchFerm!$K$24/StarchFerm!$K$4)</f>
        <v>0.33157302630665886</v>
      </c>
      <c r="CY2913" s="198"/>
      <c r="CZ2913">
        <f>BP2913*CH2913*1000*LCI!$E$93</f>
        <v>0</v>
      </c>
      <c r="DA2913">
        <f>BQ2913*CI2913*1000*(LCI!$E$99)</f>
        <v>0</v>
      </c>
      <c r="DB2913">
        <f>BR2913*CJ2913*1000*(LCI!$E$96)</f>
        <v>0</v>
      </c>
    </row>
    <row r="2914" spans="1:106" x14ac:dyDescent="0.25">
      <c r="A2914" s="197">
        <v>53037</v>
      </c>
      <c r="B2914" s="197" t="s">
        <v>2368</v>
      </c>
      <c r="C2914" s="197" t="s">
        <v>2377</v>
      </c>
      <c r="D2914" s="197">
        <v>-120.682789</v>
      </c>
      <c r="E2914" s="197">
        <v>47.115200000000002</v>
      </c>
      <c r="F2914">
        <v>0</v>
      </c>
      <c r="G2914">
        <f t="shared" si="274"/>
        <v>0</v>
      </c>
      <c r="H2914" s="198">
        <v>10.050000000000001</v>
      </c>
      <c r="Q2914" s="221">
        <f>(Q5999*10000)*TEA!$M$15*10^-6</f>
        <v>36.882151141950004</v>
      </c>
      <c r="R2914" s="221">
        <f>(R5999*10000)*TEA!$O$15*10^-6</f>
        <v>36.882151141950004</v>
      </c>
      <c r="AA2914">
        <f t="shared" si="276"/>
        <v>1</v>
      </c>
      <c r="AB2914" s="197">
        <v>53037</v>
      </c>
      <c r="AC2914" s="197">
        <v>0</v>
      </c>
      <c r="AD2914" s="197">
        <f t="shared" si="275"/>
        <v>0</v>
      </c>
      <c r="AE2914" s="197">
        <v>73</v>
      </c>
      <c r="AJ2914">
        <v>0</v>
      </c>
      <c r="AK2914">
        <v>0</v>
      </c>
      <c r="AU2914" s="198">
        <v>0.27272727299999999</v>
      </c>
      <c r="AV2914" s="6">
        <v>0</v>
      </c>
      <c r="AW2914" s="198">
        <v>0.38356000000000001</v>
      </c>
      <c r="BO2914" s="198"/>
      <c r="BP2914" s="354">
        <f t="shared" si="271"/>
        <v>0</v>
      </c>
      <c r="BQ2914" s="354">
        <f t="shared" si="272"/>
        <v>0</v>
      </c>
      <c r="BR2914" s="354">
        <f t="shared" si="273"/>
        <v>281.39879400000007</v>
      </c>
      <c r="CG2914" s="198"/>
      <c r="CH2914">
        <f>(Transest!$J$14/HexExtSoy!$K$4)</f>
        <v>0.20257267294641951</v>
      </c>
      <c r="CI2914">
        <f>(HydroProcOil!$K$14/HexExtSoy!$K$4)</f>
        <v>0.10977777777777777</v>
      </c>
      <c r="CJ2914">
        <f>(StarchFerm!$K$24/StarchFerm!$K$4)</f>
        <v>0.33157302630665886</v>
      </c>
      <c r="CY2914" s="198"/>
      <c r="CZ2914">
        <f>BP2914*CH2914*1000*LCI!$E$93</f>
        <v>0</v>
      </c>
      <c r="DA2914">
        <f>BQ2914*CI2914*1000*(LCI!$E$99)</f>
        <v>0</v>
      </c>
      <c r="DB2914">
        <f>BR2914*CJ2914*1000*(LCI!$E$96)</f>
        <v>2514549.5301055694</v>
      </c>
    </row>
    <row r="2915" spans="1:106" x14ac:dyDescent="0.25">
      <c r="A2915" s="197">
        <v>53039</v>
      </c>
      <c r="B2915" s="197" t="s">
        <v>2368</v>
      </c>
      <c r="C2915" s="197" t="s">
        <v>2378</v>
      </c>
      <c r="D2915" s="197">
        <v>-120.790221</v>
      </c>
      <c r="E2915" s="197">
        <v>45.871079999999999</v>
      </c>
      <c r="F2915">
        <v>0</v>
      </c>
      <c r="G2915">
        <f t="shared" si="274"/>
        <v>0</v>
      </c>
      <c r="H2915" s="198">
        <v>0</v>
      </c>
      <c r="Q2915" s="221">
        <f>(Q6000*10000)*TEA!$M$15*10^-6</f>
        <v>36.599128681949992</v>
      </c>
      <c r="R2915" s="221">
        <f>(R6000*10000)*TEA!$O$15*10^-6</f>
        <v>36.599128681949992</v>
      </c>
      <c r="AA2915">
        <f t="shared" si="276"/>
        <v>1</v>
      </c>
      <c r="AB2915" s="197">
        <v>53039</v>
      </c>
      <c r="AC2915" s="197">
        <v>0</v>
      </c>
      <c r="AD2915" s="197">
        <f t="shared" si="275"/>
        <v>0</v>
      </c>
      <c r="AE2915" s="197">
        <v>0</v>
      </c>
      <c r="AJ2915">
        <v>0</v>
      </c>
      <c r="AK2915">
        <v>0</v>
      </c>
      <c r="AU2915" s="198">
        <v>0.27272727299999999</v>
      </c>
      <c r="AV2915" s="6">
        <v>0</v>
      </c>
      <c r="AW2915" s="198">
        <v>0.38356000000000001</v>
      </c>
      <c r="BO2915" s="198"/>
      <c r="BP2915" s="354">
        <f t="shared" si="271"/>
        <v>0</v>
      </c>
      <c r="BQ2915" s="354">
        <f t="shared" si="272"/>
        <v>0</v>
      </c>
      <c r="BR2915" s="354">
        <f t="shared" si="273"/>
        <v>0</v>
      </c>
      <c r="CG2915" s="198"/>
      <c r="CH2915">
        <f>(Transest!$J$14/HexExtSoy!$K$4)</f>
        <v>0.20257267294641951</v>
      </c>
      <c r="CI2915">
        <f>(HydroProcOil!$K$14/HexExtSoy!$K$4)</f>
        <v>0.10977777777777777</v>
      </c>
      <c r="CJ2915">
        <f>(StarchFerm!$K$24/StarchFerm!$K$4)</f>
        <v>0.33157302630665886</v>
      </c>
      <c r="CY2915" s="198"/>
      <c r="CZ2915">
        <f>BP2915*CH2915*1000*LCI!$E$93</f>
        <v>0</v>
      </c>
      <c r="DA2915">
        <f>BQ2915*CI2915*1000*(LCI!$E$99)</f>
        <v>0</v>
      </c>
      <c r="DB2915">
        <f>BR2915*CJ2915*1000*(LCI!$E$96)</f>
        <v>0</v>
      </c>
    </row>
    <row r="2916" spans="1:106" x14ac:dyDescent="0.25">
      <c r="A2916" s="197">
        <v>53041</v>
      </c>
      <c r="B2916" s="197" t="s">
        <v>2368</v>
      </c>
      <c r="C2916" s="197" t="s">
        <v>1049</v>
      </c>
      <c r="D2916" s="197">
        <v>-122.397041</v>
      </c>
      <c r="E2916" s="197">
        <v>46.572760000000002</v>
      </c>
      <c r="F2916">
        <v>0</v>
      </c>
      <c r="G2916">
        <f t="shared" si="274"/>
        <v>0</v>
      </c>
      <c r="H2916" s="198">
        <v>0</v>
      </c>
      <c r="Q2916" s="221">
        <f>(Q6001*10000)*TEA!$M$15*10^-6</f>
        <v>29.459382739694998</v>
      </c>
      <c r="R2916" s="221">
        <f>(R6001*10000)*TEA!$O$15*10^-6</f>
        <v>29.459382739694998</v>
      </c>
      <c r="AA2916">
        <f t="shared" si="276"/>
        <v>1</v>
      </c>
      <c r="AB2916" s="197">
        <v>53041</v>
      </c>
      <c r="AC2916" s="197">
        <v>0</v>
      </c>
      <c r="AD2916" s="197">
        <f t="shared" si="275"/>
        <v>0</v>
      </c>
      <c r="AE2916" s="197">
        <v>0</v>
      </c>
      <c r="AJ2916">
        <v>0</v>
      </c>
      <c r="AK2916">
        <v>0</v>
      </c>
      <c r="AU2916" s="198">
        <v>0.27272727299999999</v>
      </c>
      <c r="AV2916" s="6">
        <v>0</v>
      </c>
      <c r="AW2916" s="198">
        <v>0.38356000000000001</v>
      </c>
      <c r="BO2916" s="198"/>
      <c r="BP2916" s="354">
        <f t="shared" si="271"/>
        <v>0</v>
      </c>
      <c r="BQ2916" s="354">
        <f t="shared" si="272"/>
        <v>0</v>
      </c>
      <c r="BR2916" s="354">
        <f t="shared" si="273"/>
        <v>0</v>
      </c>
      <c r="CG2916" s="198"/>
      <c r="CH2916">
        <f>(Transest!$J$14/HexExtSoy!$K$4)</f>
        <v>0.20257267294641951</v>
      </c>
      <c r="CI2916">
        <f>(HydroProcOil!$K$14/HexExtSoy!$K$4)</f>
        <v>0.10977777777777777</v>
      </c>
      <c r="CJ2916">
        <f>(StarchFerm!$K$24/StarchFerm!$K$4)</f>
        <v>0.33157302630665886</v>
      </c>
      <c r="CY2916" s="198"/>
      <c r="CZ2916">
        <f>BP2916*CH2916*1000*LCI!$E$93</f>
        <v>0</v>
      </c>
      <c r="DA2916">
        <f>BQ2916*CI2916*1000*(LCI!$E$99)</f>
        <v>0</v>
      </c>
      <c r="DB2916">
        <f>BR2916*CJ2916*1000*(LCI!$E$96)</f>
        <v>0</v>
      </c>
    </row>
    <row r="2917" spans="1:106" x14ac:dyDescent="0.25">
      <c r="A2917" s="197">
        <v>53043</v>
      </c>
      <c r="B2917" s="197" t="s">
        <v>2368</v>
      </c>
      <c r="C2917" s="197" t="s">
        <v>705</v>
      </c>
      <c r="D2917" s="197">
        <v>-118.415509</v>
      </c>
      <c r="E2917" s="197">
        <v>47.57282</v>
      </c>
      <c r="F2917">
        <v>0</v>
      </c>
      <c r="G2917">
        <f t="shared" si="274"/>
        <v>0</v>
      </c>
      <c r="H2917" s="198">
        <v>11.6</v>
      </c>
      <c r="Q2917" s="221">
        <f>(Q6002*10000)*TEA!$M$15*10^-6</f>
        <v>33.766630007849997</v>
      </c>
      <c r="R2917" s="221">
        <f>(R6002*10000)*TEA!$O$15*10^-6</f>
        <v>33.766630007849997</v>
      </c>
      <c r="AA2917">
        <f t="shared" si="276"/>
        <v>1</v>
      </c>
      <c r="AB2917" s="197">
        <v>53043</v>
      </c>
      <c r="AC2917" s="197">
        <v>0</v>
      </c>
      <c r="AD2917" s="197">
        <f t="shared" si="275"/>
        <v>0</v>
      </c>
      <c r="AE2917" s="197">
        <v>295</v>
      </c>
      <c r="AJ2917">
        <v>0</v>
      </c>
      <c r="AK2917">
        <v>0</v>
      </c>
      <c r="AU2917" s="198">
        <v>0.27272727299999999</v>
      </c>
      <c r="AV2917" s="6">
        <v>0</v>
      </c>
      <c r="AW2917" s="198">
        <v>0.38356000000000001</v>
      </c>
      <c r="BO2917" s="198"/>
      <c r="BP2917" s="354">
        <f t="shared" si="271"/>
        <v>0</v>
      </c>
      <c r="BQ2917" s="354">
        <f t="shared" si="272"/>
        <v>0</v>
      </c>
      <c r="BR2917" s="354">
        <f t="shared" si="273"/>
        <v>1312.54232</v>
      </c>
      <c r="CG2917" s="198"/>
      <c r="CH2917">
        <f>(Transest!$J$14/HexExtSoy!$K$4)</f>
        <v>0.20257267294641951</v>
      </c>
      <c r="CI2917">
        <f>(HydroProcOil!$K$14/HexExtSoy!$K$4)</f>
        <v>0.10977777777777777</v>
      </c>
      <c r="CJ2917">
        <f>(StarchFerm!$K$24/StarchFerm!$K$4)</f>
        <v>0.33157302630665886</v>
      </c>
      <c r="CY2917" s="198"/>
      <c r="CZ2917">
        <f>BP2917*CH2917*1000*LCI!$E$93</f>
        <v>0</v>
      </c>
      <c r="DA2917">
        <f>BQ2917*CI2917*1000*(LCI!$E$99)</f>
        <v>0</v>
      </c>
      <c r="DB2917">
        <f>BR2917*CJ2917*1000*(LCI!$E$96)</f>
        <v>11728737.806885105</v>
      </c>
    </row>
    <row r="2918" spans="1:106" x14ac:dyDescent="0.25">
      <c r="A2918" s="197">
        <v>53045</v>
      </c>
      <c r="B2918" s="197" t="s">
        <v>2368</v>
      </c>
      <c r="C2918" s="197" t="s">
        <v>1093</v>
      </c>
      <c r="D2918" s="197">
        <v>-123.198047</v>
      </c>
      <c r="E2918" s="197">
        <v>47.346429999999998</v>
      </c>
      <c r="F2918">
        <v>0</v>
      </c>
      <c r="G2918">
        <f t="shared" si="274"/>
        <v>0</v>
      </c>
      <c r="H2918" s="198">
        <v>0</v>
      </c>
      <c r="Q2918" s="221">
        <f>(Q6003*10000)*TEA!$M$15*10^-6</f>
        <v>26.642490262919999</v>
      </c>
      <c r="R2918" s="221">
        <f>(R6003*10000)*TEA!$O$15*10^-6</f>
        <v>26.642490262919999</v>
      </c>
      <c r="AA2918">
        <f t="shared" si="276"/>
        <v>1</v>
      </c>
      <c r="AB2918" s="197">
        <v>53045</v>
      </c>
      <c r="AC2918" s="197">
        <v>0</v>
      </c>
      <c r="AD2918" s="197">
        <f t="shared" si="275"/>
        <v>0</v>
      </c>
      <c r="AE2918" s="197">
        <v>0</v>
      </c>
      <c r="AJ2918">
        <v>0</v>
      </c>
      <c r="AK2918">
        <v>0</v>
      </c>
      <c r="AU2918" s="198">
        <v>0.27272727299999999</v>
      </c>
      <c r="AV2918" s="6">
        <v>0</v>
      </c>
      <c r="AW2918" s="198">
        <v>0.38356000000000001</v>
      </c>
      <c r="BO2918" s="198"/>
      <c r="BP2918" s="354">
        <f t="shared" si="271"/>
        <v>0</v>
      </c>
      <c r="BQ2918" s="354">
        <f t="shared" si="272"/>
        <v>0</v>
      </c>
      <c r="BR2918" s="354">
        <f t="shared" si="273"/>
        <v>0</v>
      </c>
      <c r="CG2918" s="198"/>
      <c r="CH2918">
        <f>(Transest!$J$14/HexExtSoy!$K$4)</f>
        <v>0.20257267294641951</v>
      </c>
      <c r="CI2918">
        <f>(HydroProcOil!$K$14/HexExtSoy!$K$4)</f>
        <v>0.10977777777777777</v>
      </c>
      <c r="CJ2918">
        <f>(StarchFerm!$K$24/StarchFerm!$K$4)</f>
        <v>0.33157302630665886</v>
      </c>
      <c r="CY2918" s="198"/>
      <c r="CZ2918">
        <f>BP2918*CH2918*1000*LCI!$E$93</f>
        <v>0</v>
      </c>
      <c r="DA2918">
        <f>BQ2918*CI2918*1000*(LCI!$E$99)</f>
        <v>0</v>
      </c>
      <c r="DB2918">
        <f>BR2918*CJ2918*1000*(LCI!$E$96)</f>
        <v>0</v>
      </c>
    </row>
    <row r="2919" spans="1:106" x14ac:dyDescent="0.25">
      <c r="A2919" s="197">
        <v>53047</v>
      </c>
      <c r="B2919" s="197" t="s">
        <v>2368</v>
      </c>
      <c r="C2919" s="197" t="s">
        <v>2379</v>
      </c>
      <c r="D2919" s="197">
        <v>-119.742858</v>
      </c>
      <c r="E2919" s="197">
        <v>48.54562</v>
      </c>
      <c r="F2919">
        <v>0</v>
      </c>
      <c r="G2919">
        <f t="shared" si="274"/>
        <v>0</v>
      </c>
      <c r="H2919" s="198">
        <v>10.119999999999999</v>
      </c>
      <c r="Q2919" s="221">
        <f>(Q6004*10000)*TEA!$M$15*10^-6</f>
        <v>34.782367480200001</v>
      </c>
      <c r="R2919" s="221">
        <f>(R6004*10000)*TEA!$O$15*10^-6</f>
        <v>34.782367480200001</v>
      </c>
      <c r="AA2919">
        <f t="shared" si="276"/>
        <v>1</v>
      </c>
      <c r="AB2919" s="197">
        <v>53047</v>
      </c>
      <c r="AC2919" s="197">
        <v>0</v>
      </c>
      <c r="AD2919" s="197">
        <f t="shared" si="275"/>
        <v>0</v>
      </c>
      <c r="AE2919" s="197">
        <v>156</v>
      </c>
      <c r="AJ2919">
        <v>0</v>
      </c>
      <c r="AK2919">
        <v>0</v>
      </c>
      <c r="AU2919" s="198">
        <v>0.27272727299999999</v>
      </c>
      <c r="AV2919" s="6">
        <v>0</v>
      </c>
      <c r="AW2919" s="198">
        <v>0.38356000000000001</v>
      </c>
      <c r="BO2919" s="198"/>
      <c r="BP2919" s="354">
        <f t="shared" si="271"/>
        <v>0</v>
      </c>
      <c r="BQ2919" s="354">
        <f t="shared" si="272"/>
        <v>0</v>
      </c>
      <c r="BR2919" s="354">
        <f t="shared" si="273"/>
        <v>605.53384319999998</v>
      </c>
      <c r="CG2919" s="198"/>
      <c r="CH2919">
        <f>(Transest!$J$14/HexExtSoy!$K$4)</f>
        <v>0.20257267294641951</v>
      </c>
      <c r="CI2919">
        <f>(HydroProcOil!$K$14/HexExtSoy!$K$4)</f>
        <v>0.10977777777777777</v>
      </c>
      <c r="CJ2919">
        <f>(StarchFerm!$K$24/StarchFerm!$K$4)</f>
        <v>0.33157302630665886</v>
      </c>
      <c r="CY2919" s="198"/>
      <c r="CZ2919">
        <f>BP2919*CH2919*1000*LCI!$E$93</f>
        <v>0</v>
      </c>
      <c r="DA2919">
        <f>BQ2919*CI2919*1000*(LCI!$E$99)</f>
        <v>0</v>
      </c>
      <c r="DB2919">
        <f>BR2919*CJ2919*1000*(LCI!$E$96)</f>
        <v>5410985.666418951</v>
      </c>
    </row>
    <row r="2920" spans="1:106" x14ac:dyDescent="0.25">
      <c r="A2920" s="197">
        <v>53049</v>
      </c>
      <c r="B2920" s="197" t="s">
        <v>2368</v>
      </c>
      <c r="C2920" s="197" t="s">
        <v>2380</v>
      </c>
      <c r="D2920" s="197">
        <v>-123.675256</v>
      </c>
      <c r="E2920" s="197">
        <v>46.554830000000003</v>
      </c>
      <c r="F2920">
        <v>0</v>
      </c>
      <c r="G2920">
        <f t="shared" si="274"/>
        <v>0</v>
      </c>
      <c r="H2920" s="198">
        <v>0</v>
      </c>
      <c r="Q2920" s="221">
        <f>(Q6005*10000)*TEA!$M$15*10^-6</f>
        <v>26.692519052160002</v>
      </c>
      <c r="R2920" s="221">
        <f>(R6005*10000)*TEA!$O$15*10^-6</f>
        <v>26.692519052160002</v>
      </c>
      <c r="AA2920">
        <f t="shared" si="276"/>
        <v>1</v>
      </c>
      <c r="AB2920" s="197">
        <v>53049</v>
      </c>
      <c r="AC2920" s="197">
        <v>0</v>
      </c>
      <c r="AD2920" s="197">
        <f t="shared" si="275"/>
        <v>0</v>
      </c>
      <c r="AE2920" s="197">
        <v>0</v>
      </c>
      <c r="AJ2920">
        <v>0</v>
      </c>
      <c r="AK2920">
        <v>0</v>
      </c>
      <c r="AU2920" s="198">
        <v>0.27272727299999999</v>
      </c>
      <c r="AV2920" s="6">
        <v>0</v>
      </c>
      <c r="AW2920" s="198">
        <v>0.38356000000000001</v>
      </c>
      <c r="BO2920" s="198"/>
      <c r="BP2920" s="354">
        <f t="shared" si="271"/>
        <v>0</v>
      </c>
      <c r="BQ2920" s="354">
        <f t="shared" si="272"/>
        <v>0</v>
      </c>
      <c r="BR2920" s="354">
        <f t="shared" si="273"/>
        <v>0</v>
      </c>
      <c r="CG2920" s="198"/>
      <c r="CH2920">
        <f>(Transest!$J$14/HexExtSoy!$K$4)</f>
        <v>0.20257267294641951</v>
      </c>
      <c r="CI2920">
        <f>(HydroProcOil!$K$14/HexExtSoy!$K$4)</f>
        <v>0.10977777777777777</v>
      </c>
      <c r="CJ2920">
        <f>(StarchFerm!$K$24/StarchFerm!$K$4)</f>
        <v>0.33157302630665886</v>
      </c>
      <c r="CY2920" s="198"/>
      <c r="CZ2920">
        <f>BP2920*CH2920*1000*LCI!$E$93</f>
        <v>0</v>
      </c>
      <c r="DA2920">
        <f>BQ2920*CI2920*1000*(LCI!$E$99)</f>
        <v>0</v>
      </c>
      <c r="DB2920">
        <f>BR2920*CJ2920*1000*(LCI!$E$96)</f>
        <v>0</v>
      </c>
    </row>
    <row r="2921" spans="1:106" x14ac:dyDescent="0.25">
      <c r="A2921" s="197">
        <v>53051</v>
      </c>
      <c r="B2921" s="197" t="s">
        <v>2368</v>
      </c>
      <c r="C2921" s="197" t="s">
        <v>2381</v>
      </c>
      <c r="D2921" s="197">
        <v>-117.27281000000001</v>
      </c>
      <c r="E2921" s="197">
        <v>48.534289999999999</v>
      </c>
      <c r="F2921">
        <v>0</v>
      </c>
      <c r="G2921">
        <f t="shared" si="274"/>
        <v>0</v>
      </c>
      <c r="H2921" s="198">
        <v>0</v>
      </c>
      <c r="Q2921" s="221">
        <f>(Q6006*10000)*TEA!$M$15*10^-6</f>
        <v>32.142927162195001</v>
      </c>
      <c r="R2921" s="221">
        <f>(R6006*10000)*TEA!$O$15*10^-6</f>
        <v>32.142927162195001</v>
      </c>
      <c r="AA2921">
        <f t="shared" si="276"/>
        <v>1</v>
      </c>
      <c r="AB2921" s="197">
        <v>53051</v>
      </c>
      <c r="AC2921" s="197">
        <v>0</v>
      </c>
      <c r="AD2921" s="197">
        <f t="shared" si="275"/>
        <v>0</v>
      </c>
      <c r="AE2921" s="197">
        <v>0</v>
      </c>
      <c r="AJ2921">
        <v>0</v>
      </c>
      <c r="AK2921">
        <v>0</v>
      </c>
      <c r="AU2921" s="198">
        <v>0.27272727299999999</v>
      </c>
      <c r="AV2921" s="6">
        <v>0</v>
      </c>
      <c r="AW2921" s="198">
        <v>0.38356000000000001</v>
      </c>
      <c r="BO2921" s="198"/>
      <c r="BP2921" s="354">
        <f t="shared" si="271"/>
        <v>0</v>
      </c>
      <c r="BQ2921" s="354">
        <f t="shared" si="272"/>
        <v>0</v>
      </c>
      <c r="BR2921" s="354">
        <f t="shared" si="273"/>
        <v>0</v>
      </c>
      <c r="CG2921" s="198"/>
      <c r="CH2921">
        <f>(Transest!$J$14/HexExtSoy!$K$4)</f>
        <v>0.20257267294641951</v>
      </c>
      <c r="CI2921">
        <f>(HydroProcOil!$K$14/HexExtSoy!$K$4)</f>
        <v>0.10977777777777777</v>
      </c>
      <c r="CJ2921">
        <f>(StarchFerm!$K$24/StarchFerm!$K$4)</f>
        <v>0.33157302630665886</v>
      </c>
      <c r="CY2921" s="198"/>
      <c r="CZ2921">
        <f>BP2921*CH2921*1000*LCI!$E$93</f>
        <v>0</v>
      </c>
      <c r="DA2921">
        <f>BQ2921*CI2921*1000*(LCI!$E$99)</f>
        <v>0</v>
      </c>
      <c r="DB2921">
        <f>BR2921*CJ2921*1000*(LCI!$E$96)</f>
        <v>0</v>
      </c>
    </row>
    <row r="2922" spans="1:106" x14ac:dyDescent="0.25">
      <c r="A2922" s="197">
        <v>53053</v>
      </c>
      <c r="B2922" s="197" t="s">
        <v>2368</v>
      </c>
      <c r="C2922" s="197" t="s">
        <v>987</v>
      </c>
      <c r="D2922" s="197">
        <v>-122.04536899999999</v>
      </c>
      <c r="E2922" s="197">
        <v>46.986930000000001</v>
      </c>
      <c r="F2922">
        <v>0</v>
      </c>
      <c r="G2922">
        <f t="shared" si="274"/>
        <v>0</v>
      </c>
      <c r="H2922" s="198">
        <v>12.55</v>
      </c>
      <c r="Q2922" s="221">
        <f>(Q6007*10000)*TEA!$M$15*10^-6</f>
        <v>30.350107993094998</v>
      </c>
      <c r="R2922" s="221">
        <f>(R6007*10000)*TEA!$O$15*10^-6</f>
        <v>30.350107993094998</v>
      </c>
      <c r="AA2922">
        <f t="shared" si="276"/>
        <v>1</v>
      </c>
      <c r="AB2922" s="197">
        <v>53053</v>
      </c>
      <c r="AC2922" s="197">
        <v>0</v>
      </c>
      <c r="AD2922" s="197">
        <f t="shared" si="275"/>
        <v>0</v>
      </c>
      <c r="AE2922" s="197">
        <v>8</v>
      </c>
      <c r="AJ2922">
        <v>0</v>
      </c>
      <c r="AK2922">
        <v>0</v>
      </c>
      <c r="AU2922" s="198">
        <v>0.27272727299999999</v>
      </c>
      <c r="AV2922" s="6">
        <v>0</v>
      </c>
      <c r="AW2922" s="198">
        <v>0.38356000000000001</v>
      </c>
      <c r="BO2922" s="198"/>
      <c r="BP2922" s="354">
        <f t="shared" si="271"/>
        <v>0</v>
      </c>
      <c r="BQ2922" s="354">
        <f t="shared" si="272"/>
        <v>0</v>
      </c>
      <c r="BR2922" s="354">
        <f t="shared" si="273"/>
        <v>38.509424000000003</v>
      </c>
      <c r="CG2922" s="198"/>
      <c r="CH2922">
        <f>(Transest!$J$14/HexExtSoy!$K$4)</f>
        <v>0.20257267294641951</v>
      </c>
      <c r="CI2922">
        <f>(HydroProcOil!$K$14/HexExtSoy!$K$4)</f>
        <v>0.10977777777777777</v>
      </c>
      <c r="CJ2922">
        <f>(StarchFerm!$K$24/StarchFerm!$K$4)</f>
        <v>0.33157302630665886</v>
      </c>
      <c r="CY2922" s="198"/>
      <c r="CZ2922">
        <f>BP2922*CH2922*1000*LCI!$E$93</f>
        <v>0</v>
      </c>
      <c r="DA2922">
        <f>BQ2922*CI2922*1000*(LCI!$E$99)</f>
        <v>0</v>
      </c>
      <c r="DB2922">
        <f>BR2922*CJ2922*1000*(LCI!$E$96)</f>
        <v>344116.09462631925</v>
      </c>
    </row>
    <row r="2923" spans="1:106" x14ac:dyDescent="0.25">
      <c r="A2923" s="197">
        <v>53055</v>
      </c>
      <c r="B2923" s="197" t="s">
        <v>2368</v>
      </c>
      <c r="C2923" s="197" t="s">
        <v>840</v>
      </c>
      <c r="D2923" s="197">
        <v>-122.829054</v>
      </c>
      <c r="E2923" s="197">
        <v>48.461309999999997</v>
      </c>
      <c r="F2923">
        <v>0</v>
      </c>
      <c r="G2923">
        <f t="shared" si="274"/>
        <v>0</v>
      </c>
      <c r="H2923" s="198">
        <v>0</v>
      </c>
      <c r="Q2923" s="221">
        <f>(Q6008*10000)*TEA!$M$15*10^-6</f>
        <v>29.5608643164</v>
      </c>
      <c r="R2923" s="221">
        <f>(R6008*10000)*TEA!$O$15*10^-6</f>
        <v>29.5608643164</v>
      </c>
      <c r="AA2923">
        <f t="shared" si="276"/>
        <v>1</v>
      </c>
      <c r="AB2923" s="197">
        <v>53055</v>
      </c>
      <c r="AC2923" s="197">
        <v>0</v>
      </c>
      <c r="AD2923" s="197">
        <f t="shared" si="275"/>
        <v>0</v>
      </c>
      <c r="AE2923" s="197">
        <v>0</v>
      </c>
      <c r="AJ2923">
        <v>0</v>
      </c>
      <c r="AK2923">
        <v>0</v>
      </c>
      <c r="AU2923" s="198">
        <v>0.27272727299999999</v>
      </c>
      <c r="AV2923" s="6">
        <v>0</v>
      </c>
      <c r="AW2923" s="198">
        <v>0.38356000000000001</v>
      </c>
      <c r="BO2923" s="198"/>
      <c r="BP2923" s="354">
        <f t="shared" si="271"/>
        <v>0</v>
      </c>
      <c r="BQ2923" s="354">
        <f t="shared" si="272"/>
        <v>0</v>
      </c>
      <c r="BR2923" s="354">
        <f t="shared" si="273"/>
        <v>0</v>
      </c>
      <c r="CG2923" s="198"/>
      <c r="CH2923">
        <f>(Transest!$J$14/HexExtSoy!$K$4)</f>
        <v>0.20257267294641951</v>
      </c>
      <c r="CI2923">
        <f>(HydroProcOil!$K$14/HexExtSoy!$K$4)</f>
        <v>0.10977777777777777</v>
      </c>
      <c r="CJ2923">
        <f>(StarchFerm!$K$24/StarchFerm!$K$4)</f>
        <v>0.33157302630665886</v>
      </c>
      <c r="CY2923" s="198"/>
      <c r="CZ2923">
        <f>BP2923*CH2923*1000*LCI!$E$93</f>
        <v>0</v>
      </c>
      <c r="DA2923">
        <f>BQ2923*CI2923*1000*(LCI!$E$99)</f>
        <v>0</v>
      </c>
      <c r="DB2923">
        <f>BR2923*CJ2923*1000*(LCI!$E$96)</f>
        <v>0</v>
      </c>
    </row>
    <row r="2924" spans="1:106" x14ac:dyDescent="0.25">
      <c r="A2924" s="197">
        <v>53057</v>
      </c>
      <c r="B2924" s="197" t="s">
        <v>2368</v>
      </c>
      <c r="C2924" s="197" t="s">
        <v>2382</v>
      </c>
      <c r="D2924" s="197">
        <v>-121.713644</v>
      </c>
      <c r="E2924" s="197">
        <v>48.473730000000003</v>
      </c>
      <c r="F2924">
        <v>0</v>
      </c>
      <c r="G2924">
        <f t="shared" si="274"/>
        <v>0</v>
      </c>
      <c r="H2924" s="198">
        <v>0</v>
      </c>
      <c r="Q2924" s="221">
        <f>(Q6009*10000)*TEA!$M$15*10^-6</f>
        <v>32.078682183959998</v>
      </c>
      <c r="R2924" s="221">
        <f>(R6009*10000)*TEA!$O$15*10^-6</f>
        <v>32.078682183959998</v>
      </c>
      <c r="AA2924">
        <f t="shared" si="276"/>
        <v>1</v>
      </c>
      <c r="AB2924" s="197">
        <v>53057</v>
      </c>
      <c r="AC2924" s="197">
        <v>0</v>
      </c>
      <c r="AD2924" s="197">
        <f t="shared" si="275"/>
        <v>0</v>
      </c>
      <c r="AE2924" s="197">
        <v>0</v>
      </c>
      <c r="AJ2924">
        <v>0</v>
      </c>
      <c r="AK2924">
        <v>0</v>
      </c>
      <c r="AU2924" s="198">
        <v>0.27272727299999999</v>
      </c>
      <c r="AV2924" s="6">
        <v>0</v>
      </c>
      <c r="AW2924" s="198">
        <v>0.38356000000000001</v>
      </c>
      <c r="BO2924" s="198"/>
      <c r="BP2924" s="354">
        <f t="shared" si="271"/>
        <v>0</v>
      </c>
      <c r="BQ2924" s="354">
        <f t="shared" si="272"/>
        <v>0</v>
      </c>
      <c r="BR2924" s="354">
        <f t="shared" si="273"/>
        <v>0</v>
      </c>
      <c r="CG2924" s="198"/>
      <c r="CH2924">
        <f>(Transest!$J$14/HexExtSoy!$K$4)</f>
        <v>0.20257267294641951</v>
      </c>
      <c r="CI2924">
        <f>(HydroProcOil!$K$14/HexExtSoy!$K$4)</f>
        <v>0.10977777777777777</v>
      </c>
      <c r="CJ2924">
        <f>(StarchFerm!$K$24/StarchFerm!$K$4)</f>
        <v>0.33157302630665886</v>
      </c>
      <c r="CY2924" s="198"/>
      <c r="CZ2924">
        <f>BP2924*CH2924*1000*LCI!$E$93</f>
        <v>0</v>
      </c>
      <c r="DA2924">
        <f>BQ2924*CI2924*1000*(LCI!$E$99)</f>
        <v>0</v>
      </c>
      <c r="DB2924">
        <f>BR2924*CJ2924*1000*(LCI!$E$96)</f>
        <v>0</v>
      </c>
    </row>
    <row r="2925" spans="1:106" x14ac:dyDescent="0.25">
      <c r="A2925" s="197">
        <v>53059</v>
      </c>
      <c r="B2925" s="197" t="s">
        <v>2368</v>
      </c>
      <c r="C2925" s="197" t="s">
        <v>2383</v>
      </c>
      <c r="D2925" s="197">
        <v>-121.91531000000001</v>
      </c>
      <c r="E2925" s="197">
        <v>46.01614</v>
      </c>
      <c r="F2925">
        <v>0</v>
      </c>
      <c r="G2925">
        <f t="shared" si="274"/>
        <v>0</v>
      </c>
      <c r="H2925" s="198">
        <v>0</v>
      </c>
      <c r="Q2925" s="221">
        <f>(Q6010*10000)*TEA!$M$15*10^-6</f>
        <v>32.019549421275002</v>
      </c>
      <c r="R2925" s="221">
        <f>(R6010*10000)*TEA!$O$15*10^-6</f>
        <v>32.019549421275002</v>
      </c>
      <c r="AA2925">
        <f t="shared" si="276"/>
        <v>1</v>
      </c>
      <c r="AB2925" s="197">
        <v>53059</v>
      </c>
      <c r="AC2925" s="197">
        <v>0</v>
      </c>
      <c r="AD2925" s="197">
        <f t="shared" si="275"/>
        <v>0</v>
      </c>
      <c r="AE2925" s="197">
        <v>0</v>
      </c>
      <c r="AJ2925">
        <v>0</v>
      </c>
      <c r="AK2925">
        <v>0</v>
      </c>
      <c r="AU2925" s="198">
        <v>0.27272727299999999</v>
      </c>
      <c r="AV2925" s="6">
        <v>0</v>
      </c>
      <c r="AW2925" s="198">
        <v>0.38356000000000001</v>
      </c>
      <c r="BO2925" s="198"/>
      <c r="BP2925" s="354">
        <f t="shared" si="271"/>
        <v>0</v>
      </c>
      <c r="BQ2925" s="354">
        <f t="shared" si="272"/>
        <v>0</v>
      </c>
      <c r="BR2925" s="354">
        <f t="shared" si="273"/>
        <v>0</v>
      </c>
      <c r="CG2925" s="198"/>
      <c r="CH2925">
        <f>(Transest!$J$14/HexExtSoy!$K$4)</f>
        <v>0.20257267294641951</v>
      </c>
      <c r="CI2925">
        <f>(HydroProcOil!$K$14/HexExtSoy!$K$4)</f>
        <v>0.10977777777777777</v>
      </c>
      <c r="CJ2925">
        <f>(StarchFerm!$K$24/StarchFerm!$K$4)</f>
        <v>0.33157302630665886</v>
      </c>
      <c r="CY2925" s="198"/>
      <c r="CZ2925">
        <f>BP2925*CH2925*1000*LCI!$E$93</f>
        <v>0</v>
      </c>
      <c r="DA2925">
        <f>BQ2925*CI2925*1000*(LCI!$E$99)</f>
        <v>0</v>
      </c>
      <c r="DB2925">
        <f>BR2925*CJ2925*1000*(LCI!$E$96)</f>
        <v>0</v>
      </c>
    </row>
    <row r="2926" spans="1:106" x14ac:dyDescent="0.25">
      <c r="A2926" s="197">
        <v>53061</v>
      </c>
      <c r="B2926" s="197" t="s">
        <v>2368</v>
      </c>
      <c r="C2926" s="197" t="s">
        <v>2384</v>
      </c>
      <c r="D2926" s="197">
        <v>-121.67003699999999</v>
      </c>
      <c r="E2926" s="197">
        <v>48.041969999999999</v>
      </c>
      <c r="F2926">
        <v>0</v>
      </c>
      <c r="G2926">
        <f t="shared" si="274"/>
        <v>0</v>
      </c>
      <c r="H2926" s="198">
        <v>0</v>
      </c>
      <c r="Q2926" s="221">
        <f>(Q6011*10000)*TEA!$M$15*10^-6</f>
        <v>32.112875696400003</v>
      </c>
      <c r="R2926" s="221">
        <f>(R6011*10000)*TEA!$O$15*10^-6</f>
        <v>32.112875696400003</v>
      </c>
      <c r="AA2926">
        <f t="shared" si="276"/>
        <v>1</v>
      </c>
      <c r="AB2926" s="197">
        <v>53061</v>
      </c>
      <c r="AC2926" s="197">
        <v>0</v>
      </c>
      <c r="AD2926" s="197">
        <f t="shared" si="275"/>
        <v>0</v>
      </c>
      <c r="AE2926" s="197">
        <v>0</v>
      </c>
      <c r="AJ2926">
        <v>0</v>
      </c>
      <c r="AK2926">
        <v>0</v>
      </c>
      <c r="AU2926" s="198">
        <v>0.27272727299999999</v>
      </c>
      <c r="AV2926" s="6">
        <v>0</v>
      </c>
      <c r="AW2926" s="198">
        <v>0.38356000000000001</v>
      </c>
      <c r="BO2926" s="198"/>
      <c r="BP2926" s="354">
        <f t="shared" si="271"/>
        <v>0</v>
      </c>
      <c r="BQ2926" s="354">
        <f t="shared" si="272"/>
        <v>0</v>
      </c>
      <c r="BR2926" s="354">
        <f t="shared" si="273"/>
        <v>0</v>
      </c>
      <c r="CG2926" s="198"/>
      <c r="CH2926">
        <f>(Transest!$J$14/HexExtSoy!$K$4)</f>
        <v>0.20257267294641951</v>
      </c>
      <c r="CI2926">
        <f>(HydroProcOil!$K$14/HexExtSoy!$K$4)</f>
        <v>0.10977777777777777</v>
      </c>
      <c r="CJ2926">
        <f>(StarchFerm!$K$24/StarchFerm!$K$4)</f>
        <v>0.33157302630665886</v>
      </c>
      <c r="CY2926" s="198"/>
      <c r="CZ2926">
        <f>BP2926*CH2926*1000*LCI!$E$93</f>
        <v>0</v>
      </c>
      <c r="DA2926">
        <f>BQ2926*CI2926*1000*(LCI!$E$99)</f>
        <v>0</v>
      </c>
      <c r="DB2926">
        <f>BR2926*CJ2926*1000*(LCI!$E$96)</f>
        <v>0</v>
      </c>
    </row>
    <row r="2927" spans="1:106" x14ac:dyDescent="0.25">
      <c r="A2927" s="197">
        <v>53063</v>
      </c>
      <c r="B2927" s="197" t="s">
        <v>2368</v>
      </c>
      <c r="C2927" s="197" t="s">
        <v>2385</v>
      </c>
      <c r="D2927" s="197">
        <v>-117.396704</v>
      </c>
      <c r="E2927" s="197">
        <v>47.624879999999997</v>
      </c>
      <c r="F2927">
        <v>0</v>
      </c>
      <c r="G2927">
        <f t="shared" si="274"/>
        <v>0</v>
      </c>
      <c r="H2927" s="198">
        <v>12.09</v>
      </c>
      <c r="Q2927" s="221">
        <f>(Q6012*10000)*TEA!$M$15*10^-6</f>
        <v>31.981478009039996</v>
      </c>
      <c r="R2927" s="221">
        <f>(R6012*10000)*TEA!$O$15*10^-6</f>
        <v>31.981478009039996</v>
      </c>
      <c r="AA2927">
        <f t="shared" si="276"/>
        <v>1</v>
      </c>
      <c r="AB2927" s="197">
        <v>53063</v>
      </c>
      <c r="AC2927" s="197">
        <v>0</v>
      </c>
      <c r="AD2927" s="197">
        <f t="shared" si="275"/>
        <v>0</v>
      </c>
      <c r="AE2927" s="197">
        <v>377</v>
      </c>
      <c r="AJ2927">
        <v>0</v>
      </c>
      <c r="AK2927">
        <v>0</v>
      </c>
      <c r="AU2927" s="198">
        <v>0.27272727299999999</v>
      </c>
      <c r="AV2927" s="6">
        <v>0</v>
      </c>
      <c r="AW2927" s="198">
        <v>0.38356000000000001</v>
      </c>
      <c r="BO2927" s="198"/>
      <c r="BP2927" s="354">
        <f t="shared" si="271"/>
        <v>0</v>
      </c>
      <c r="BQ2927" s="354">
        <f t="shared" si="272"/>
        <v>0</v>
      </c>
      <c r="BR2927" s="354">
        <f t="shared" si="273"/>
        <v>1748.2396308000002</v>
      </c>
      <c r="CG2927" s="198"/>
      <c r="CH2927">
        <f>(Transest!$J$14/HexExtSoy!$K$4)</f>
        <v>0.20257267294641951</v>
      </c>
      <c r="CI2927">
        <f>(HydroProcOil!$K$14/HexExtSoy!$K$4)</f>
        <v>0.10977777777777777</v>
      </c>
      <c r="CJ2927">
        <f>(StarchFerm!$K$24/StarchFerm!$K$4)</f>
        <v>0.33157302630665886</v>
      </c>
      <c r="CY2927" s="198"/>
      <c r="CZ2927">
        <f>BP2927*CH2927*1000*LCI!$E$93</f>
        <v>0</v>
      </c>
      <c r="DA2927">
        <f>BQ2927*CI2927*1000*(LCI!$E$99)</f>
        <v>0</v>
      </c>
      <c r="DB2927">
        <f>BR2927*CJ2927*1000*(LCI!$E$96)</f>
        <v>15622082.382272307</v>
      </c>
    </row>
    <row r="2928" spans="1:106" x14ac:dyDescent="0.25">
      <c r="A2928" s="197">
        <v>53065</v>
      </c>
      <c r="B2928" s="197" t="s">
        <v>2368</v>
      </c>
      <c r="C2928" s="197" t="s">
        <v>1262</v>
      </c>
      <c r="D2928" s="197">
        <v>-117.85846100000001</v>
      </c>
      <c r="E2928" s="197">
        <v>48.40193</v>
      </c>
      <c r="F2928">
        <v>0</v>
      </c>
      <c r="G2928">
        <f t="shared" si="274"/>
        <v>0</v>
      </c>
      <c r="H2928" s="198">
        <v>0</v>
      </c>
      <c r="Q2928" s="221">
        <f>(Q6013*10000)*TEA!$M$15*10^-6</f>
        <v>33.068476611899996</v>
      </c>
      <c r="R2928" s="221">
        <f>(R6013*10000)*TEA!$O$15*10^-6</f>
        <v>33.068476611899996</v>
      </c>
      <c r="AA2928">
        <f t="shared" si="276"/>
        <v>1</v>
      </c>
      <c r="AB2928" s="197">
        <v>53065</v>
      </c>
      <c r="AC2928" s="197">
        <v>0</v>
      </c>
      <c r="AD2928" s="197">
        <f t="shared" si="275"/>
        <v>0</v>
      </c>
      <c r="AE2928" s="197">
        <v>0</v>
      </c>
      <c r="AJ2928">
        <v>0</v>
      </c>
      <c r="AK2928">
        <v>0</v>
      </c>
      <c r="AU2928" s="198">
        <v>0.27272727299999999</v>
      </c>
      <c r="AV2928" s="6">
        <v>0</v>
      </c>
      <c r="AW2928" s="198">
        <v>0.38356000000000001</v>
      </c>
      <c r="BO2928" s="198"/>
      <c r="BP2928" s="354">
        <f t="shared" si="271"/>
        <v>0</v>
      </c>
      <c r="BQ2928" s="354">
        <f t="shared" si="272"/>
        <v>0</v>
      </c>
      <c r="BR2928" s="354">
        <f t="shared" si="273"/>
        <v>0</v>
      </c>
      <c r="CG2928" s="198"/>
      <c r="CH2928">
        <f>(Transest!$J$14/HexExtSoy!$K$4)</f>
        <v>0.20257267294641951</v>
      </c>
      <c r="CI2928">
        <f>(HydroProcOil!$K$14/HexExtSoy!$K$4)</f>
        <v>0.10977777777777777</v>
      </c>
      <c r="CJ2928">
        <f>(StarchFerm!$K$24/StarchFerm!$K$4)</f>
        <v>0.33157302630665886</v>
      </c>
      <c r="CY2928" s="198"/>
      <c r="CZ2928">
        <f>BP2928*CH2928*1000*LCI!$E$93</f>
        <v>0</v>
      </c>
      <c r="DA2928">
        <f>BQ2928*CI2928*1000*(LCI!$E$99)</f>
        <v>0</v>
      </c>
      <c r="DB2928">
        <f>BR2928*CJ2928*1000*(LCI!$E$96)</f>
        <v>0</v>
      </c>
    </row>
    <row r="2929" spans="1:106" x14ac:dyDescent="0.25">
      <c r="A2929" s="197">
        <v>53067</v>
      </c>
      <c r="B2929" s="197" t="s">
        <v>2368</v>
      </c>
      <c r="C2929" s="197" t="s">
        <v>1713</v>
      </c>
      <c r="D2929" s="197">
        <v>-122.83546800000001</v>
      </c>
      <c r="E2929" s="197">
        <v>46.91404</v>
      </c>
      <c r="F2929">
        <v>0</v>
      </c>
      <c r="G2929">
        <f t="shared" si="274"/>
        <v>0</v>
      </c>
      <c r="H2929" s="198">
        <v>0</v>
      </c>
      <c r="Q2929" s="221">
        <f>(Q6014*10000)*TEA!$M$15*10^-6</f>
        <v>27.096786174464992</v>
      </c>
      <c r="R2929" s="221">
        <f>(R6014*10000)*TEA!$O$15*10^-6</f>
        <v>27.096786174464992</v>
      </c>
      <c r="AA2929">
        <f t="shared" si="276"/>
        <v>1</v>
      </c>
      <c r="AB2929" s="197">
        <v>53067</v>
      </c>
      <c r="AC2929" s="197">
        <v>0</v>
      </c>
      <c r="AD2929" s="197">
        <f t="shared" si="275"/>
        <v>0</v>
      </c>
      <c r="AE2929" s="197">
        <v>0</v>
      </c>
      <c r="AJ2929">
        <v>0</v>
      </c>
      <c r="AK2929">
        <v>0</v>
      </c>
      <c r="AU2929" s="198">
        <v>0.27272727299999999</v>
      </c>
      <c r="AV2929" s="6">
        <v>0</v>
      </c>
      <c r="AW2929" s="198">
        <v>0.38356000000000001</v>
      </c>
      <c r="BO2929" s="198"/>
      <c r="BP2929" s="354">
        <f t="shared" si="271"/>
        <v>0</v>
      </c>
      <c r="BQ2929" s="354">
        <f t="shared" si="272"/>
        <v>0</v>
      </c>
      <c r="BR2929" s="354">
        <f t="shared" si="273"/>
        <v>0</v>
      </c>
      <c r="CG2929" s="198"/>
      <c r="CH2929">
        <f>(Transest!$J$14/HexExtSoy!$K$4)</f>
        <v>0.20257267294641951</v>
      </c>
      <c r="CI2929">
        <f>(HydroProcOil!$K$14/HexExtSoy!$K$4)</f>
        <v>0.10977777777777777</v>
      </c>
      <c r="CJ2929">
        <f>(StarchFerm!$K$24/StarchFerm!$K$4)</f>
        <v>0.33157302630665886</v>
      </c>
      <c r="CY2929" s="198"/>
      <c r="CZ2929">
        <f>BP2929*CH2929*1000*LCI!$E$93</f>
        <v>0</v>
      </c>
      <c r="DA2929">
        <f>BQ2929*CI2929*1000*(LCI!$E$99)</f>
        <v>0</v>
      </c>
      <c r="DB2929">
        <f>BR2929*CJ2929*1000*(LCI!$E$96)</f>
        <v>0</v>
      </c>
    </row>
    <row r="2930" spans="1:106" x14ac:dyDescent="0.25">
      <c r="A2930" s="197">
        <v>53069</v>
      </c>
      <c r="B2930" s="197" t="s">
        <v>2368</v>
      </c>
      <c r="C2930" s="197" t="s">
        <v>2386</v>
      </c>
      <c r="D2930" s="197">
        <v>-123.409482</v>
      </c>
      <c r="E2930" s="197">
        <v>46.289560000000002</v>
      </c>
      <c r="F2930">
        <v>0</v>
      </c>
      <c r="G2930">
        <f t="shared" si="274"/>
        <v>0</v>
      </c>
      <c r="H2930" s="198">
        <v>0</v>
      </c>
      <c r="Q2930" s="221">
        <f>(Q6015*10000)*TEA!$M$15*10^-6</f>
        <v>27.659178966149998</v>
      </c>
      <c r="R2930" s="221">
        <f>(R6015*10000)*TEA!$O$15*10^-6</f>
        <v>27.659178966149998</v>
      </c>
      <c r="AA2930">
        <f t="shared" si="276"/>
        <v>1</v>
      </c>
      <c r="AB2930" s="197">
        <v>53069</v>
      </c>
      <c r="AC2930" s="197">
        <v>0</v>
      </c>
      <c r="AD2930" s="197">
        <f t="shared" si="275"/>
        <v>0</v>
      </c>
      <c r="AE2930" s="197">
        <v>0</v>
      </c>
      <c r="AJ2930">
        <v>0</v>
      </c>
      <c r="AK2930">
        <v>0</v>
      </c>
      <c r="AU2930" s="198">
        <v>0.27272727299999999</v>
      </c>
      <c r="AV2930" s="6">
        <v>0</v>
      </c>
      <c r="AW2930" s="198">
        <v>0.38356000000000001</v>
      </c>
      <c r="BO2930" s="198"/>
      <c r="BP2930" s="354">
        <f t="shared" si="271"/>
        <v>0</v>
      </c>
      <c r="BQ2930" s="354">
        <f t="shared" si="272"/>
        <v>0</v>
      </c>
      <c r="BR2930" s="354">
        <f t="shared" si="273"/>
        <v>0</v>
      </c>
      <c r="CG2930" s="198"/>
      <c r="CH2930">
        <f>(Transest!$J$14/HexExtSoy!$K$4)</f>
        <v>0.20257267294641951</v>
      </c>
      <c r="CI2930">
        <f>(HydroProcOil!$K$14/HexExtSoy!$K$4)</f>
        <v>0.10977777777777777</v>
      </c>
      <c r="CJ2930">
        <f>(StarchFerm!$K$24/StarchFerm!$K$4)</f>
        <v>0.33157302630665886</v>
      </c>
      <c r="CY2930" s="198"/>
      <c r="CZ2930">
        <f>BP2930*CH2930*1000*LCI!$E$93</f>
        <v>0</v>
      </c>
      <c r="DA2930">
        <f>BQ2930*CI2930*1000*(LCI!$E$99)</f>
        <v>0</v>
      </c>
      <c r="DB2930">
        <f>BR2930*CJ2930*1000*(LCI!$E$96)</f>
        <v>0</v>
      </c>
    </row>
    <row r="2931" spans="1:106" x14ac:dyDescent="0.25">
      <c r="A2931" s="197">
        <v>53071</v>
      </c>
      <c r="B2931" s="197" t="s">
        <v>2368</v>
      </c>
      <c r="C2931" s="197" t="s">
        <v>2387</v>
      </c>
      <c r="D2931" s="197">
        <v>-118.487866</v>
      </c>
      <c r="E2931" s="197">
        <v>46.230310000000003</v>
      </c>
      <c r="F2931">
        <v>3.16</v>
      </c>
      <c r="G2931">
        <f t="shared" si="274"/>
        <v>3.16</v>
      </c>
      <c r="H2931" s="198">
        <v>15.02</v>
      </c>
      <c r="Q2931" s="221">
        <f>(Q6016*10000)*TEA!$M$15*10^-6</f>
        <v>31.576680047159993</v>
      </c>
      <c r="R2931" s="221">
        <f>(R6016*10000)*TEA!$O$15*10^-6</f>
        <v>31.576680047159993</v>
      </c>
      <c r="AA2931">
        <f t="shared" si="276"/>
        <v>1</v>
      </c>
      <c r="AB2931" s="197">
        <v>53071</v>
      </c>
      <c r="AC2931" s="197">
        <v>121</v>
      </c>
      <c r="AD2931" s="197">
        <f t="shared" si="275"/>
        <v>121</v>
      </c>
      <c r="AE2931" s="197">
        <v>2454</v>
      </c>
      <c r="AJ2931">
        <v>0</v>
      </c>
      <c r="AK2931">
        <v>0</v>
      </c>
      <c r="AU2931" s="198">
        <v>0.27272727299999999</v>
      </c>
      <c r="AV2931" s="6">
        <v>0</v>
      </c>
      <c r="AW2931" s="198">
        <v>0.38356000000000001</v>
      </c>
      <c r="BO2931" s="198"/>
      <c r="BP2931" s="354">
        <f t="shared" si="271"/>
        <v>104.28000010428001</v>
      </c>
      <c r="BQ2931" s="354">
        <f t="shared" si="272"/>
        <v>0</v>
      </c>
      <c r="BR2931" s="354">
        <f t="shared" si="273"/>
        <v>14137.668724800002</v>
      </c>
      <c r="CG2931" s="198"/>
      <c r="CH2931">
        <f>(Transest!$J$14/HexExtSoy!$K$4)</f>
        <v>0.20257267294641951</v>
      </c>
      <c r="CI2931">
        <f>(HydroProcOil!$K$14/HexExtSoy!$K$4)</f>
        <v>0.10977777777777777</v>
      </c>
      <c r="CJ2931">
        <f>(StarchFerm!$K$24/StarchFerm!$K$4)</f>
        <v>0.33157302630665886</v>
      </c>
      <c r="CY2931" s="198"/>
      <c r="CZ2931">
        <f>BP2931*CH2931*1000*LCI!$E$93</f>
        <v>797441.5079381282</v>
      </c>
      <c r="DA2931">
        <f>BQ2931*CI2931*1000*(LCI!$E$99)</f>
        <v>0</v>
      </c>
      <c r="DB2931">
        <f>BR2931*CJ2931*1000*(LCI!$E$96)</f>
        <v>126332695.82787922</v>
      </c>
    </row>
    <row r="2932" spans="1:106" x14ac:dyDescent="0.25">
      <c r="A2932" s="197">
        <v>53073</v>
      </c>
      <c r="B2932" s="197" t="s">
        <v>2368</v>
      </c>
      <c r="C2932" s="197" t="s">
        <v>2388</v>
      </c>
      <c r="D2932" s="197">
        <v>-121.689249</v>
      </c>
      <c r="E2932" s="197">
        <v>48.820529999999998</v>
      </c>
      <c r="F2932">
        <v>0</v>
      </c>
      <c r="G2932">
        <f t="shared" si="274"/>
        <v>0</v>
      </c>
      <c r="H2932" s="198">
        <v>3.14</v>
      </c>
      <c r="Q2932" s="221">
        <f>(Q6017*10000)*TEA!$M$15*10^-6</f>
        <v>32.208975575864997</v>
      </c>
      <c r="R2932" s="221">
        <f>(R6017*10000)*TEA!$O$15*10^-6</f>
        <v>32.208975575864997</v>
      </c>
      <c r="AA2932">
        <f t="shared" si="276"/>
        <v>1</v>
      </c>
      <c r="AB2932" s="197">
        <v>53073</v>
      </c>
      <c r="AC2932" s="197">
        <v>0</v>
      </c>
      <c r="AD2932" s="197">
        <f t="shared" si="275"/>
        <v>0</v>
      </c>
      <c r="AE2932" s="197">
        <v>23</v>
      </c>
      <c r="AJ2932">
        <v>0</v>
      </c>
      <c r="AK2932">
        <v>0</v>
      </c>
      <c r="AU2932" s="198">
        <v>0.27272727299999999</v>
      </c>
      <c r="AV2932" s="6">
        <v>0</v>
      </c>
      <c r="AW2932" s="198">
        <v>0.38356000000000001</v>
      </c>
      <c r="BO2932" s="198"/>
      <c r="BP2932" s="354">
        <f t="shared" si="271"/>
        <v>0</v>
      </c>
      <c r="BQ2932" s="354">
        <f t="shared" si="272"/>
        <v>0</v>
      </c>
      <c r="BR2932" s="354">
        <f t="shared" si="273"/>
        <v>27.7007032</v>
      </c>
      <c r="CG2932" s="198"/>
      <c r="CH2932">
        <f>(Transest!$J$14/HexExtSoy!$K$4)</f>
        <v>0.20257267294641951</v>
      </c>
      <c r="CI2932">
        <f>(HydroProcOil!$K$14/HexExtSoy!$K$4)</f>
        <v>0.10977777777777777</v>
      </c>
      <c r="CJ2932">
        <f>(StarchFerm!$K$24/StarchFerm!$K$4)</f>
        <v>0.33157302630665886</v>
      </c>
      <c r="CY2932" s="198"/>
      <c r="CZ2932">
        <f>BP2932*CH2932*1000*LCI!$E$93</f>
        <v>0</v>
      </c>
      <c r="DA2932">
        <f>BQ2932*CI2932*1000*(LCI!$E$99)</f>
        <v>0</v>
      </c>
      <c r="DB2932">
        <f>BR2932*CJ2932*1000*(LCI!$E$96)</f>
        <v>247530.52145331449</v>
      </c>
    </row>
    <row r="2933" spans="1:106" x14ac:dyDescent="0.25">
      <c r="A2933" s="197">
        <v>53075</v>
      </c>
      <c r="B2933" s="197" t="s">
        <v>2368</v>
      </c>
      <c r="C2933" s="197" t="s">
        <v>2389</v>
      </c>
      <c r="D2933" s="197">
        <v>-117.513893</v>
      </c>
      <c r="E2933" s="197">
        <v>46.898809999999997</v>
      </c>
      <c r="F2933">
        <v>0</v>
      </c>
      <c r="G2933">
        <f t="shared" si="274"/>
        <v>0</v>
      </c>
      <c r="H2933" s="198">
        <v>14.7</v>
      </c>
      <c r="Q2933" s="221">
        <f>(Q6018*10000)*TEA!$M$15*10^-6</f>
        <v>31.206332947905</v>
      </c>
      <c r="R2933" s="221">
        <f>(R6018*10000)*TEA!$O$15*10^-6</f>
        <v>31.206332947905</v>
      </c>
      <c r="AA2933">
        <f t="shared" si="276"/>
        <v>1</v>
      </c>
      <c r="AB2933" s="197">
        <v>53075</v>
      </c>
      <c r="AC2933" s="197">
        <v>0</v>
      </c>
      <c r="AD2933" s="197">
        <f t="shared" si="275"/>
        <v>0</v>
      </c>
      <c r="AE2933" s="197">
        <v>281</v>
      </c>
      <c r="AJ2933">
        <v>0</v>
      </c>
      <c r="AK2933">
        <v>0</v>
      </c>
      <c r="AU2933" s="198">
        <v>0.27272727299999999</v>
      </c>
      <c r="AV2933" s="6">
        <v>0</v>
      </c>
      <c r="AW2933" s="198">
        <v>0.38356000000000001</v>
      </c>
      <c r="BO2933" s="198"/>
      <c r="BP2933" s="354">
        <f t="shared" si="271"/>
        <v>0</v>
      </c>
      <c r="BQ2933" s="354">
        <f t="shared" si="272"/>
        <v>0</v>
      </c>
      <c r="BR2933" s="354">
        <f t="shared" si="273"/>
        <v>1584.371292</v>
      </c>
      <c r="CG2933" s="198"/>
      <c r="CH2933">
        <f>(Transest!$J$14/HexExtSoy!$K$4)</f>
        <v>0.20257267294641951</v>
      </c>
      <c r="CI2933">
        <f>(HydroProcOil!$K$14/HexExtSoy!$K$4)</f>
        <v>0.10977777777777777</v>
      </c>
      <c r="CJ2933">
        <f>(StarchFerm!$K$24/StarchFerm!$K$4)</f>
        <v>0.33157302630665886</v>
      </c>
      <c r="CY2933" s="198"/>
      <c r="CZ2933">
        <f>BP2933*CH2933*1000*LCI!$E$93</f>
        <v>0</v>
      </c>
      <c r="DA2933">
        <f>BQ2933*CI2933*1000*(LCI!$E$99)</f>
        <v>0</v>
      </c>
      <c r="DB2933">
        <f>BR2933*CJ2933*1000*(LCI!$E$96)</f>
        <v>14157772.431005348</v>
      </c>
    </row>
    <row r="2934" spans="1:106" x14ac:dyDescent="0.25">
      <c r="A2934" s="197">
        <v>53077</v>
      </c>
      <c r="B2934" s="197" t="s">
        <v>2368</v>
      </c>
      <c r="C2934" s="197" t="s">
        <v>2390</v>
      </c>
      <c r="D2934" s="197">
        <v>-120.740529</v>
      </c>
      <c r="E2934" s="197">
        <v>46.451770000000003</v>
      </c>
      <c r="F2934">
        <v>0</v>
      </c>
      <c r="G2934">
        <f t="shared" si="274"/>
        <v>0</v>
      </c>
      <c r="H2934" s="198">
        <v>13.34</v>
      </c>
      <c r="Q2934" s="221">
        <f>(Q6019*10000)*TEA!$M$15*10^-6</f>
        <v>37.811418479100006</v>
      </c>
      <c r="R2934" s="221">
        <f>(R6019*10000)*TEA!$O$15*10^-6</f>
        <v>37.811418479100006</v>
      </c>
      <c r="AA2934">
        <f t="shared" si="276"/>
        <v>1</v>
      </c>
      <c r="AB2934" s="197">
        <v>53077</v>
      </c>
      <c r="AC2934" s="197">
        <v>0</v>
      </c>
      <c r="AD2934" s="197">
        <f t="shared" si="275"/>
        <v>0</v>
      </c>
      <c r="AE2934" s="197">
        <v>6698</v>
      </c>
      <c r="AJ2934">
        <v>0</v>
      </c>
      <c r="AK2934">
        <v>0</v>
      </c>
      <c r="AU2934" s="198">
        <v>0.27272727299999999</v>
      </c>
      <c r="AV2934" s="6">
        <v>0</v>
      </c>
      <c r="AW2934" s="198">
        <v>0.38356000000000001</v>
      </c>
      <c r="BO2934" s="198"/>
      <c r="BP2934" s="354">
        <f t="shared" si="271"/>
        <v>0</v>
      </c>
      <c r="BQ2934" s="354">
        <f t="shared" si="272"/>
        <v>0</v>
      </c>
      <c r="BR2934" s="354">
        <f t="shared" si="273"/>
        <v>34271.592299199998</v>
      </c>
      <c r="CG2934" s="198"/>
      <c r="CH2934">
        <f>(Transest!$J$14/HexExtSoy!$K$4)</f>
        <v>0.20257267294641951</v>
      </c>
      <c r="CI2934">
        <f>(HydroProcOil!$K$14/HexExtSoy!$K$4)</f>
        <v>0.10977777777777777</v>
      </c>
      <c r="CJ2934">
        <f>(StarchFerm!$K$24/StarchFerm!$K$4)</f>
        <v>0.33157302630665886</v>
      </c>
      <c r="CY2934" s="198"/>
      <c r="CZ2934">
        <f>BP2934*CH2934*1000*LCI!$E$93</f>
        <v>0</v>
      </c>
      <c r="DA2934">
        <f>BQ2934*CI2934*1000*(LCI!$E$99)</f>
        <v>0</v>
      </c>
      <c r="DB2934">
        <f>BR2934*CJ2934*1000*(LCI!$E$96)</f>
        <v>306247283.74608094</v>
      </c>
    </row>
    <row r="2935" spans="1:106" x14ac:dyDescent="0.25">
      <c r="A2935" s="197">
        <v>54001</v>
      </c>
      <c r="B2935" s="197" t="s">
        <v>2391</v>
      </c>
      <c r="C2935" s="197" t="s">
        <v>592</v>
      </c>
      <c r="D2935" s="197">
        <v>-79.997749900000002</v>
      </c>
      <c r="E2935" s="197">
        <v>39.132370000000002</v>
      </c>
      <c r="F2935">
        <v>0</v>
      </c>
      <c r="G2935">
        <f t="shared" si="274"/>
        <v>0</v>
      </c>
      <c r="H2935" s="198">
        <v>5.7</v>
      </c>
      <c r="Q2935" s="221">
        <f>(Q6020*10000)*TEA!$M$15*10^-6</f>
        <v>35.762258572649998</v>
      </c>
      <c r="R2935" s="221">
        <f>(R6020*10000)*TEA!$O$15*10^-6</f>
        <v>35.762258572649998</v>
      </c>
      <c r="AA2935">
        <f t="shared" si="276"/>
        <v>1</v>
      </c>
      <c r="AB2935" s="197">
        <v>54001</v>
      </c>
      <c r="AC2935" s="197">
        <v>0</v>
      </c>
      <c r="AD2935" s="197">
        <f t="shared" si="275"/>
        <v>0</v>
      </c>
      <c r="AE2935" s="197">
        <v>18</v>
      </c>
      <c r="AJ2935">
        <v>0</v>
      </c>
      <c r="AK2935">
        <v>0</v>
      </c>
      <c r="AU2935" s="198">
        <v>0.27272727299999999</v>
      </c>
      <c r="AV2935" s="6">
        <v>0</v>
      </c>
      <c r="AW2935" s="198">
        <v>0.38356000000000001</v>
      </c>
      <c r="BO2935" s="198"/>
      <c r="BP2935" s="354">
        <f t="shared" si="271"/>
        <v>0</v>
      </c>
      <c r="BQ2935" s="354">
        <f t="shared" si="272"/>
        <v>0</v>
      </c>
      <c r="BR2935" s="354">
        <f t="shared" si="273"/>
        <v>39.353256000000002</v>
      </c>
      <c r="CG2935" s="198"/>
      <c r="CH2935">
        <f>(Transest!$J$14/HexExtSoy!$K$4)</f>
        <v>0.20257267294641951</v>
      </c>
      <c r="CI2935">
        <f>(HydroProcOil!$K$14/HexExtSoy!$K$4)</f>
        <v>0.10977777777777777</v>
      </c>
      <c r="CJ2935">
        <f>(StarchFerm!$K$24/StarchFerm!$K$4)</f>
        <v>0.33157302630665886</v>
      </c>
      <c r="CY2935" s="198"/>
      <c r="CZ2935">
        <f>BP2935*CH2935*1000*LCI!$E$93</f>
        <v>0</v>
      </c>
      <c r="DA2935">
        <f>BQ2935*CI2935*1000*(LCI!$E$99)</f>
        <v>0</v>
      </c>
      <c r="DB2935">
        <f>BR2935*CJ2935*1000*(LCI!$E$96)</f>
        <v>351656.48713805137</v>
      </c>
    </row>
    <row r="2936" spans="1:106" x14ac:dyDescent="0.25">
      <c r="A2936" s="197">
        <v>54003</v>
      </c>
      <c r="B2936" s="197" t="s">
        <v>2391</v>
      </c>
      <c r="C2936" s="197" t="s">
        <v>2039</v>
      </c>
      <c r="D2936" s="197">
        <v>-78.027495000000002</v>
      </c>
      <c r="E2936" s="197">
        <v>39.464889999999997</v>
      </c>
      <c r="F2936">
        <v>3.24</v>
      </c>
      <c r="G2936">
        <f t="shared" si="274"/>
        <v>3.24</v>
      </c>
      <c r="H2936" s="198">
        <v>8.67</v>
      </c>
      <c r="Q2936" s="221">
        <f>(Q6021*10000)*TEA!$M$15*10^-6</f>
        <v>39.004869918149993</v>
      </c>
      <c r="R2936" s="221">
        <f>(R6021*10000)*TEA!$O$15*10^-6</f>
        <v>39.004869918149993</v>
      </c>
      <c r="AA2936">
        <f t="shared" si="276"/>
        <v>1</v>
      </c>
      <c r="AB2936" s="197">
        <v>54003</v>
      </c>
      <c r="AC2936" s="197">
        <v>782</v>
      </c>
      <c r="AD2936" s="197">
        <f t="shared" si="275"/>
        <v>782</v>
      </c>
      <c r="AE2936" s="197">
        <v>1568</v>
      </c>
      <c r="AJ2936">
        <v>0</v>
      </c>
      <c r="AK2936">
        <v>0</v>
      </c>
      <c r="AU2936" s="198">
        <v>0.27272727299999999</v>
      </c>
      <c r="AV2936" s="6">
        <v>0</v>
      </c>
      <c r="AW2936" s="198">
        <v>0.38356000000000001</v>
      </c>
      <c r="BO2936" s="198"/>
      <c r="BP2936" s="354">
        <f t="shared" si="271"/>
        <v>691.00363705464008</v>
      </c>
      <c r="BQ2936" s="354">
        <f t="shared" si="272"/>
        <v>0</v>
      </c>
      <c r="BR2936" s="354">
        <f t="shared" si="273"/>
        <v>5214.3294335999999</v>
      </c>
      <c r="CG2936" s="198"/>
      <c r="CH2936">
        <f>(Transest!$J$14/HexExtSoy!$K$4)</f>
        <v>0.20257267294641951</v>
      </c>
      <c r="CI2936">
        <f>(HydroProcOil!$K$14/HexExtSoy!$K$4)</f>
        <v>0.10977777777777777</v>
      </c>
      <c r="CJ2936">
        <f>(StarchFerm!$K$24/StarchFerm!$K$4)</f>
        <v>0.33157302630665886</v>
      </c>
      <c r="CY2936" s="198"/>
      <c r="CZ2936">
        <f>BP2936*CH2936*1000*LCI!$E$93</f>
        <v>5284186.6299630627</v>
      </c>
      <c r="DA2936">
        <f>BQ2936*CI2936*1000*(LCI!$E$99)</f>
        <v>0</v>
      </c>
      <c r="DB2936">
        <f>BR2936*CJ2936*1000*(LCI!$E$96)</f>
        <v>46594690.192860305</v>
      </c>
    </row>
    <row r="2937" spans="1:106" x14ac:dyDescent="0.25">
      <c r="A2937" s="197">
        <v>54005</v>
      </c>
      <c r="B2937" s="197" t="s">
        <v>2391</v>
      </c>
      <c r="C2937" s="197" t="s">
        <v>680</v>
      </c>
      <c r="D2937" s="197">
        <v>-81.703618399999996</v>
      </c>
      <c r="E2937" s="197">
        <v>38.018479999999997</v>
      </c>
      <c r="F2937">
        <v>0</v>
      </c>
      <c r="G2937">
        <f t="shared" si="274"/>
        <v>0</v>
      </c>
      <c r="H2937" s="198">
        <v>0</v>
      </c>
      <c r="Q2937" s="221">
        <f>(Q6022*10000)*TEA!$M$15*10^-6</f>
        <v>43.382614130549996</v>
      </c>
      <c r="R2937" s="221">
        <f>(R6022*10000)*TEA!$O$15*10^-6</f>
        <v>43.382614130549996</v>
      </c>
      <c r="AA2937">
        <f t="shared" si="276"/>
        <v>1</v>
      </c>
      <c r="AB2937" s="197">
        <v>54005</v>
      </c>
      <c r="AC2937" s="197">
        <v>0</v>
      </c>
      <c r="AD2937" s="197">
        <f t="shared" si="275"/>
        <v>0</v>
      </c>
      <c r="AE2937" s="197">
        <v>0</v>
      </c>
      <c r="AJ2937">
        <v>0</v>
      </c>
      <c r="AK2937">
        <v>0</v>
      </c>
      <c r="AU2937" s="198">
        <v>0.27272727299999999</v>
      </c>
      <c r="AV2937" s="6">
        <v>0</v>
      </c>
      <c r="AW2937" s="198">
        <v>0.38356000000000001</v>
      </c>
      <c r="BO2937" s="198"/>
      <c r="BP2937" s="354">
        <f t="shared" si="271"/>
        <v>0</v>
      </c>
      <c r="BQ2937" s="354">
        <f t="shared" si="272"/>
        <v>0</v>
      </c>
      <c r="BR2937" s="354">
        <f t="shared" si="273"/>
        <v>0</v>
      </c>
      <c r="CG2937" s="198"/>
      <c r="CH2937">
        <f>(Transest!$J$14/HexExtSoy!$K$4)</f>
        <v>0.20257267294641951</v>
      </c>
      <c r="CI2937">
        <f>(HydroProcOil!$K$14/HexExtSoy!$K$4)</f>
        <v>0.10977777777777777</v>
      </c>
      <c r="CJ2937">
        <f>(StarchFerm!$K$24/StarchFerm!$K$4)</f>
        <v>0.33157302630665886</v>
      </c>
      <c r="CY2937" s="198"/>
      <c r="CZ2937">
        <f>BP2937*CH2937*1000*LCI!$E$93</f>
        <v>0</v>
      </c>
      <c r="DA2937">
        <f>BQ2937*CI2937*1000*(LCI!$E$99)</f>
        <v>0</v>
      </c>
      <c r="DB2937">
        <f>BR2937*CJ2937*1000*(LCI!$E$96)</f>
        <v>0</v>
      </c>
    </row>
    <row r="2938" spans="1:106" x14ac:dyDescent="0.25">
      <c r="A2938" s="197">
        <v>54007</v>
      </c>
      <c r="B2938" s="197" t="s">
        <v>2391</v>
      </c>
      <c r="C2938" s="197" t="s">
        <v>2392</v>
      </c>
      <c r="D2938" s="197">
        <v>-80.720850299999995</v>
      </c>
      <c r="E2938" s="197">
        <v>38.701189999999997</v>
      </c>
      <c r="F2938">
        <v>0</v>
      </c>
      <c r="G2938">
        <f t="shared" si="274"/>
        <v>0</v>
      </c>
      <c r="H2938" s="198">
        <v>10.98</v>
      </c>
      <c r="Q2938" s="221">
        <f>(Q6023*10000)*TEA!$M$15*10^-6</f>
        <v>39.072263138549999</v>
      </c>
      <c r="R2938" s="221">
        <f>(R6023*10000)*TEA!$O$15*10^-6</f>
        <v>39.072263138549999</v>
      </c>
      <c r="AA2938">
        <f t="shared" si="276"/>
        <v>1</v>
      </c>
      <c r="AB2938" s="197">
        <v>54007</v>
      </c>
      <c r="AC2938" s="197">
        <v>0</v>
      </c>
      <c r="AD2938" s="197">
        <f t="shared" si="275"/>
        <v>0</v>
      </c>
      <c r="AE2938" s="197">
        <v>30</v>
      </c>
      <c r="AJ2938">
        <v>0</v>
      </c>
      <c r="AK2938">
        <v>0</v>
      </c>
      <c r="AU2938" s="198">
        <v>0.27272727299999999</v>
      </c>
      <c r="AV2938" s="6">
        <v>0</v>
      </c>
      <c r="AW2938" s="198">
        <v>0.38356000000000001</v>
      </c>
      <c r="BO2938" s="198"/>
      <c r="BP2938" s="354">
        <f t="shared" si="271"/>
        <v>0</v>
      </c>
      <c r="BQ2938" s="354">
        <f t="shared" si="272"/>
        <v>0</v>
      </c>
      <c r="BR2938" s="354">
        <f t="shared" si="273"/>
        <v>126.34466400000002</v>
      </c>
      <c r="CG2938" s="198"/>
      <c r="CH2938">
        <f>(Transest!$J$14/HexExtSoy!$K$4)</f>
        <v>0.20257267294641951</v>
      </c>
      <c r="CI2938">
        <f>(HydroProcOil!$K$14/HexExtSoy!$K$4)</f>
        <v>0.10977777777777777</v>
      </c>
      <c r="CJ2938">
        <f>(StarchFerm!$K$24/StarchFerm!$K$4)</f>
        <v>0.33157302630665886</v>
      </c>
      <c r="CY2938" s="198"/>
      <c r="CZ2938">
        <f>BP2938*CH2938*1000*LCI!$E$93</f>
        <v>0</v>
      </c>
      <c r="DA2938">
        <f>BQ2938*CI2938*1000*(LCI!$E$99)</f>
        <v>0</v>
      </c>
      <c r="DB2938">
        <f>BR2938*CJ2938*1000*(LCI!$E$96)</f>
        <v>1129002.4060747968</v>
      </c>
    </row>
    <row r="2939" spans="1:106" x14ac:dyDescent="0.25">
      <c r="A2939" s="197">
        <v>54009</v>
      </c>
      <c r="B2939" s="197" t="s">
        <v>2391</v>
      </c>
      <c r="C2939" s="197" t="s">
        <v>2393</v>
      </c>
      <c r="D2939" s="197">
        <v>-80.580620800000005</v>
      </c>
      <c r="E2939" s="197">
        <v>40.283580000000001</v>
      </c>
      <c r="F2939">
        <v>0</v>
      </c>
      <c r="G2939">
        <f t="shared" si="274"/>
        <v>0</v>
      </c>
      <c r="H2939" s="198">
        <v>6.91</v>
      </c>
      <c r="Q2939" s="221">
        <f>(Q6024*10000)*TEA!$M$15*10^-6</f>
        <v>37.858632798599992</v>
      </c>
      <c r="R2939" s="221">
        <f>(R6024*10000)*TEA!$O$15*10^-6</f>
        <v>37.858632798599992</v>
      </c>
      <c r="AA2939">
        <f t="shared" si="276"/>
        <v>1</v>
      </c>
      <c r="AB2939" s="197">
        <v>54009</v>
      </c>
      <c r="AC2939" s="197">
        <v>0</v>
      </c>
      <c r="AD2939" s="197">
        <f t="shared" si="275"/>
        <v>0</v>
      </c>
      <c r="AE2939" s="197">
        <v>55</v>
      </c>
      <c r="AJ2939">
        <v>0</v>
      </c>
      <c r="AK2939">
        <v>0</v>
      </c>
      <c r="AU2939" s="198">
        <v>0.27272727299999999</v>
      </c>
      <c r="AV2939" s="6">
        <v>0</v>
      </c>
      <c r="AW2939" s="198">
        <v>0.38356000000000001</v>
      </c>
      <c r="BO2939" s="198"/>
      <c r="BP2939" s="354">
        <f t="shared" si="271"/>
        <v>0</v>
      </c>
      <c r="BQ2939" s="354">
        <f t="shared" si="272"/>
        <v>0</v>
      </c>
      <c r="BR2939" s="354">
        <f t="shared" si="273"/>
        <v>145.77197800000002</v>
      </c>
      <c r="CG2939" s="198"/>
      <c r="CH2939">
        <f>(Transest!$J$14/HexExtSoy!$K$4)</f>
        <v>0.20257267294641951</v>
      </c>
      <c r="CI2939">
        <f>(HydroProcOil!$K$14/HexExtSoy!$K$4)</f>
        <v>0.10977777777777777</v>
      </c>
      <c r="CJ2939">
        <f>(StarchFerm!$K$24/StarchFerm!$K$4)</f>
        <v>0.33157302630665886</v>
      </c>
      <c r="CY2939" s="198"/>
      <c r="CZ2939">
        <f>BP2939*CH2939*1000*LCI!$E$93</f>
        <v>0</v>
      </c>
      <c r="DA2939">
        <f>BQ2939*CI2939*1000*(LCI!$E$99)</f>
        <v>0</v>
      </c>
      <c r="DB2939">
        <f>BR2939*CJ2939*1000*(LCI!$E$96)</f>
        <v>1302602.8064017196</v>
      </c>
    </row>
    <row r="2940" spans="1:106" x14ac:dyDescent="0.25">
      <c r="A2940" s="197">
        <v>54011</v>
      </c>
      <c r="B2940" s="197" t="s">
        <v>2391</v>
      </c>
      <c r="C2940" s="197" t="s">
        <v>2394</v>
      </c>
      <c r="D2940" s="197">
        <v>-82.240295700000004</v>
      </c>
      <c r="E2940" s="197">
        <v>38.429760000000002</v>
      </c>
      <c r="F2940">
        <v>0</v>
      </c>
      <c r="G2940">
        <f t="shared" si="274"/>
        <v>0</v>
      </c>
      <c r="H2940" s="198">
        <v>6.59</v>
      </c>
      <c r="Q2940" s="221">
        <f>(Q6025*10000)*TEA!$M$15*10^-6</f>
        <v>42.9015516021</v>
      </c>
      <c r="R2940" s="221">
        <f>(R6025*10000)*TEA!$O$15*10^-6</f>
        <v>42.9015516021</v>
      </c>
      <c r="AA2940">
        <f t="shared" si="276"/>
        <v>1</v>
      </c>
      <c r="AB2940" s="197">
        <v>54011</v>
      </c>
      <c r="AC2940" s="197">
        <v>0</v>
      </c>
      <c r="AD2940" s="197">
        <f t="shared" si="275"/>
        <v>0</v>
      </c>
      <c r="AE2940" s="197">
        <v>23</v>
      </c>
      <c r="AJ2940">
        <v>0</v>
      </c>
      <c r="AK2940">
        <v>0</v>
      </c>
      <c r="AU2940" s="198">
        <v>0.27272727299999999</v>
      </c>
      <c r="AV2940" s="6">
        <v>0</v>
      </c>
      <c r="AW2940" s="198">
        <v>0.38356000000000001</v>
      </c>
      <c r="BO2940" s="198"/>
      <c r="BP2940" s="354">
        <f t="shared" si="271"/>
        <v>0</v>
      </c>
      <c r="BQ2940" s="354">
        <f t="shared" si="272"/>
        <v>0</v>
      </c>
      <c r="BR2940" s="354">
        <f t="shared" si="273"/>
        <v>58.136189199999997</v>
      </c>
      <c r="CG2940" s="198"/>
      <c r="CH2940">
        <f>(Transest!$J$14/HexExtSoy!$K$4)</f>
        <v>0.20257267294641951</v>
      </c>
      <c r="CI2940">
        <f>(HydroProcOil!$K$14/HexExtSoy!$K$4)</f>
        <v>0.10977777777777777</v>
      </c>
      <c r="CJ2940">
        <f>(StarchFerm!$K$24/StarchFerm!$K$4)</f>
        <v>0.33157302630665886</v>
      </c>
      <c r="CY2940" s="198"/>
      <c r="CZ2940">
        <f>BP2940*CH2940*1000*LCI!$E$93</f>
        <v>0</v>
      </c>
      <c r="DA2940">
        <f>BQ2940*CI2940*1000*(LCI!$E$99)</f>
        <v>0</v>
      </c>
      <c r="DB2940">
        <f>BR2940*CJ2940*1000*(LCI!$E$96)</f>
        <v>519498.76954692433</v>
      </c>
    </row>
    <row r="2941" spans="1:106" x14ac:dyDescent="0.25">
      <c r="A2941" s="197">
        <v>54013</v>
      </c>
      <c r="B2941" s="197" t="s">
        <v>2391</v>
      </c>
      <c r="C2941" s="197" t="s">
        <v>599</v>
      </c>
      <c r="D2941" s="197">
        <v>-81.117716900000005</v>
      </c>
      <c r="E2941" s="197">
        <v>38.845770000000002</v>
      </c>
      <c r="F2941">
        <v>0</v>
      </c>
      <c r="G2941">
        <f t="shared" si="274"/>
        <v>0</v>
      </c>
      <c r="H2941" s="198">
        <v>0</v>
      </c>
      <c r="Q2941" s="221">
        <f>(Q6026*10000)*TEA!$M$15*10^-6</f>
        <v>40.13476971435</v>
      </c>
      <c r="R2941" s="221">
        <f>(R6026*10000)*TEA!$O$15*10^-6</f>
        <v>40.13476971435</v>
      </c>
      <c r="AA2941">
        <f t="shared" si="276"/>
        <v>1</v>
      </c>
      <c r="AB2941" s="197">
        <v>54013</v>
      </c>
      <c r="AC2941" s="197">
        <v>0</v>
      </c>
      <c r="AD2941" s="197">
        <f t="shared" si="275"/>
        <v>0</v>
      </c>
      <c r="AE2941" s="197">
        <v>0</v>
      </c>
      <c r="AJ2941">
        <v>0</v>
      </c>
      <c r="AK2941">
        <v>0</v>
      </c>
      <c r="AU2941" s="198">
        <v>0.27272727299999999</v>
      </c>
      <c r="AV2941" s="6">
        <v>0</v>
      </c>
      <c r="AW2941" s="198">
        <v>0.38356000000000001</v>
      </c>
      <c r="BO2941" s="198"/>
      <c r="BP2941" s="354">
        <f t="shared" si="271"/>
        <v>0</v>
      </c>
      <c r="BQ2941" s="354">
        <f t="shared" si="272"/>
        <v>0</v>
      </c>
      <c r="BR2941" s="354">
        <f t="shared" si="273"/>
        <v>0</v>
      </c>
      <c r="CG2941" s="198"/>
      <c r="CH2941">
        <f>(Transest!$J$14/HexExtSoy!$K$4)</f>
        <v>0.20257267294641951</v>
      </c>
      <c r="CI2941">
        <f>(HydroProcOil!$K$14/HexExtSoy!$K$4)</f>
        <v>0.10977777777777777</v>
      </c>
      <c r="CJ2941">
        <f>(StarchFerm!$K$24/StarchFerm!$K$4)</f>
        <v>0.33157302630665886</v>
      </c>
      <c r="CY2941" s="198"/>
      <c r="CZ2941">
        <f>BP2941*CH2941*1000*LCI!$E$93</f>
        <v>0</v>
      </c>
      <c r="DA2941">
        <f>BQ2941*CI2941*1000*(LCI!$E$99)</f>
        <v>0</v>
      </c>
      <c r="DB2941">
        <f>BR2941*CJ2941*1000*(LCI!$E$96)</f>
        <v>0</v>
      </c>
    </row>
    <row r="2942" spans="1:106" x14ac:dyDescent="0.25">
      <c r="A2942" s="197">
        <v>54015</v>
      </c>
      <c r="B2942" s="197" t="s">
        <v>2391</v>
      </c>
      <c r="C2942" s="197" t="s">
        <v>605</v>
      </c>
      <c r="D2942" s="197">
        <v>-81.070552199999995</v>
      </c>
      <c r="E2942" s="197">
        <v>38.462649999999996</v>
      </c>
      <c r="F2942">
        <v>0</v>
      </c>
      <c r="G2942">
        <f t="shared" si="274"/>
        <v>0</v>
      </c>
      <c r="H2942" s="198">
        <v>5.17</v>
      </c>
      <c r="Q2942" s="221">
        <f>(Q6027*10000)*TEA!$M$15*10^-6</f>
        <v>41.013997861950003</v>
      </c>
      <c r="R2942" s="221">
        <f>(R6027*10000)*TEA!$O$15*10^-6</f>
        <v>41.013997861950003</v>
      </c>
      <c r="AA2942">
        <f t="shared" si="276"/>
        <v>1</v>
      </c>
      <c r="AB2942" s="197">
        <v>54015</v>
      </c>
      <c r="AC2942" s="197">
        <v>0</v>
      </c>
      <c r="AD2942" s="197">
        <f t="shared" si="275"/>
        <v>0</v>
      </c>
      <c r="AE2942" s="197">
        <v>26</v>
      </c>
      <c r="AJ2942">
        <v>0</v>
      </c>
      <c r="AK2942">
        <v>0</v>
      </c>
      <c r="AU2942" s="198">
        <v>0.27272727299999999</v>
      </c>
      <c r="AV2942" s="6">
        <v>0</v>
      </c>
      <c r="AW2942" s="198">
        <v>0.38356000000000001</v>
      </c>
      <c r="BO2942" s="198"/>
      <c r="BP2942" s="354">
        <f t="shared" si="271"/>
        <v>0</v>
      </c>
      <c r="BQ2942" s="354">
        <f t="shared" si="272"/>
        <v>0</v>
      </c>
      <c r="BR2942" s="354">
        <f t="shared" si="273"/>
        <v>51.558135199999995</v>
      </c>
      <c r="CG2942" s="198"/>
      <c r="CH2942">
        <f>(Transest!$J$14/HexExtSoy!$K$4)</f>
        <v>0.20257267294641951</v>
      </c>
      <c r="CI2942">
        <f>(HydroProcOil!$K$14/HexExtSoy!$K$4)</f>
        <v>0.10977777777777777</v>
      </c>
      <c r="CJ2942">
        <f>(StarchFerm!$K$24/StarchFerm!$K$4)</f>
        <v>0.33157302630665886</v>
      </c>
      <c r="CY2942" s="198"/>
      <c r="CZ2942">
        <f>BP2942*CH2942*1000*LCI!$E$93</f>
        <v>0</v>
      </c>
      <c r="DA2942">
        <f>BQ2942*CI2942*1000*(LCI!$E$99)</f>
        <v>0</v>
      </c>
      <c r="DB2942">
        <f>BR2942*CJ2942*1000*(LCI!$E$96)</f>
        <v>460717.98246683093</v>
      </c>
    </row>
    <row r="2943" spans="1:106" x14ac:dyDescent="0.25">
      <c r="A2943" s="197">
        <v>54017</v>
      </c>
      <c r="B2943" s="197" t="s">
        <v>2391</v>
      </c>
      <c r="C2943" s="197" t="s">
        <v>2395</v>
      </c>
      <c r="D2943" s="197">
        <v>-80.709221299999996</v>
      </c>
      <c r="E2943" s="197">
        <v>39.271369999999997</v>
      </c>
      <c r="F2943">
        <v>0</v>
      </c>
      <c r="G2943">
        <f t="shared" si="274"/>
        <v>0</v>
      </c>
      <c r="H2943" s="198">
        <v>5.57</v>
      </c>
      <c r="Q2943" s="221">
        <f>(Q6028*10000)*TEA!$M$15*10^-6</f>
        <v>38.224037769749998</v>
      </c>
      <c r="R2943" s="221">
        <f>(R6028*10000)*TEA!$O$15*10^-6</f>
        <v>38.224037769749998</v>
      </c>
      <c r="AA2943">
        <f t="shared" si="276"/>
        <v>1</v>
      </c>
      <c r="AB2943" s="197">
        <v>54017</v>
      </c>
      <c r="AC2943" s="197">
        <v>0</v>
      </c>
      <c r="AD2943" s="197">
        <f t="shared" si="275"/>
        <v>0</v>
      </c>
      <c r="AE2943" s="197">
        <v>3</v>
      </c>
      <c r="AJ2943">
        <v>0</v>
      </c>
      <c r="AK2943">
        <v>0</v>
      </c>
      <c r="AU2943" s="198">
        <v>0.27272727299999999</v>
      </c>
      <c r="AV2943" s="6">
        <v>0</v>
      </c>
      <c r="AW2943" s="198">
        <v>0.38356000000000001</v>
      </c>
      <c r="BO2943" s="198"/>
      <c r="BP2943" s="354">
        <f t="shared" si="271"/>
        <v>0</v>
      </c>
      <c r="BQ2943" s="354">
        <f t="shared" si="272"/>
        <v>0</v>
      </c>
      <c r="BR2943" s="354">
        <f t="shared" si="273"/>
        <v>6.4092876000000008</v>
      </c>
      <c r="CG2943" s="198"/>
      <c r="CH2943">
        <f>(Transest!$J$14/HexExtSoy!$K$4)</f>
        <v>0.20257267294641951</v>
      </c>
      <c r="CI2943">
        <f>(HydroProcOil!$K$14/HexExtSoy!$K$4)</f>
        <v>0.10977777777777777</v>
      </c>
      <c r="CJ2943">
        <f>(StarchFerm!$K$24/StarchFerm!$K$4)</f>
        <v>0.33157302630665886</v>
      </c>
      <c r="CY2943" s="198"/>
      <c r="CZ2943">
        <f>BP2943*CH2943*1000*LCI!$E$93</f>
        <v>0</v>
      </c>
      <c r="DA2943">
        <f>BQ2943*CI2943*1000*(LCI!$E$99)</f>
        <v>0</v>
      </c>
      <c r="DB2943">
        <f>BR2943*CJ2943*1000*(LCI!$E$96)</f>
        <v>57272.708577746962</v>
      </c>
    </row>
    <row r="2944" spans="1:106" x14ac:dyDescent="0.25">
      <c r="A2944" s="197">
        <v>54019</v>
      </c>
      <c r="B2944" s="197" t="s">
        <v>2391</v>
      </c>
      <c r="C2944" s="197" t="s">
        <v>620</v>
      </c>
      <c r="D2944" s="197">
        <v>-81.072606800000003</v>
      </c>
      <c r="E2944" s="197">
        <v>38.02496</v>
      </c>
      <c r="F2944">
        <v>0</v>
      </c>
      <c r="G2944">
        <f t="shared" si="274"/>
        <v>0</v>
      </c>
      <c r="H2944" s="198">
        <v>0</v>
      </c>
      <c r="Q2944" s="221">
        <f>(Q6029*10000)*TEA!$M$15*10^-6</f>
        <v>42.340514237549996</v>
      </c>
      <c r="R2944" s="221">
        <f>(R6029*10000)*TEA!$O$15*10^-6</f>
        <v>42.340514237549996</v>
      </c>
      <c r="AA2944">
        <f t="shared" si="276"/>
        <v>1</v>
      </c>
      <c r="AB2944" s="197">
        <v>54019</v>
      </c>
      <c r="AC2944" s="197">
        <v>0</v>
      </c>
      <c r="AD2944" s="197">
        <f t="shared" si="275"/>
        <v>0</v>
      </c>
      <c r="AE2944" s="197">
        <v>0</v>
      </c>
      <c r="AJ2944">
        <v>0</v>
      </c>
      <c r="AK2944">
        <v>0</v>
      </c>
      <c r="AU2944" s="198">
        <v>0.27272727299999999</v>
      </c>
      <c r="AV2944" s="6">
        <v>0</v>
      </c>
      <c r="AW2944" s="198">
        <v>0.38356000000000001</v>
      </c>
      <c r="BO2944" s="198"/>
      <c r="BP2944" s="354">
        <f t="shared" si="271"/>
        <v>0</v>
      </c>
      <c r="BQ2944" s="354">
        <f t="shared" si="272"/>
        <v>0</v>
      </c>
      <c r="BR2944" s="354">
        <f t="shared" si="273"/>
        <v>0</v>
      </c>
      <c r="CG2944" s="198"/>
      <c r="CH2944">
        <f>(Transest!$J$14/HexExtSoy!$K$4)</f>
        <v>0.20257267294641951</v>
      </c>
      <c r="CI2944">
        <f>(HydroProcOil!$K$14/HexExtSoy!$K$4)</f>
        <v>0.10977777777777777</v>
      </c>
      <c r="CJ2944">
        <f>(StarchFerm!$K$24/StarchFerm!$K$4)</f>
        <v>0.33157302630665886</v>
      </c>
      <c r="CY2944" s="198"/>
      <c r="CZ2944">
        <f>BP2944*CH2944*1000*LCI!$E$93</f>
        <v>0</v>
      </c>
      <c r="DA2944">
        <f>BQ2944*CI2944*1000*(LCI!$E$99)</f>
        <v>0</v>
      </c>
      <c r="DB2944">
        <f>BR2944*CJ2944*1000*(LCI!$E$96)</f>
        <v>0</v>
      </c>
    </row>
    <row r="2945" spans="1:106" x14ac:dyDescent="0.25">
      <c r="A2945" s="197">
        <v>54021</v>
      </c>
      <c r="B2945" s="197" t="s">
        <v>2391</v>
      </c>
      <c r="C2945" s="197" t="s">
        <v>955</v>
      </c>
      <c r="D2945" s="197">
        <v>-80.862177200000005</v>
      </c>
      <c r="E2945" s="197">
        <v>38.922640000000001</v>
      </c>
      <c r="F2945">
        <v>0</v>
      </c>
      <c r="G2945">
        <f t="shared" si="274"/>
        <v>0</v>
      </c>
      <c r="H2945" s="198">
        <v>2.2799999999999998</v>
      </c>
      <c r="Q2945" s="221">
        <f>(Q6030*10000)*TEA!$M$15*10^-6</f>
        <v>39.110715278999997</v>
      </c>
      <c r="R2945" s="221">
        <f>(R6030*10000)*TEA!$O$15*10^-6</f>
        <v>39.110715278999997</v>
      </c>
      <c r="AA2945">
        <f t="shared" si="276"/>
        <v>1</v>
      </c>
      <c r="AB2945" s="197">
        <v>54021</v>
      </c>
      <c r="AC2945" s="197">
        <v>0</v>
      </c>
      <c r="AD2945" s="197">
        <f t="shared" si="275"/>
        <v>0</v>
      </c>
      <c r="AE2945" s="197">
        <v>6</v>
      </c>
      <c r="AJ2945">
        <v>0</v>
      </c>
      <c r="AK2945">
        <v>0</v>
      </c>
      <c r="AU2945" s="198">
        <v>0.27272727299999999</v>
      </c>
      <c r="AV2945" s="6">
        <v>0</v>
      </c>
      <c r="AW2945" s="198">
        <v>0.38356000000000001</v>
      </c>
      <c r="BO2945" s="198"/>
      <c r="BP2945" s="354">
        <f t="shared" si="271"/>
        <v>0</v>
      </c>
      <c r="BQ2945" s="354">
        <f t="shared" si="272"/>
        <v>0</v>
      </c>
      <c r="BR2945" s="354">
        <f t="shared" si="273"/>
        <v>5.2471008000000001</v>
      </c>
      <c r="CG2945" s="198"/>
      <c r="CH2945">
        <f>(Transest!$J$14/HexExtSoy!$K$4)</f>
        <v>0.20257267294641951</v>
      </c>
      <c r="CI2945">
        <f>(HydroProcOil!$K$14/HexExtSoy!$K$4)</f>
        <v>0.10977777777777777</v>
      </c>
      <c r="CJ2945">
        <f>(StarchFerm!$K$24/StarchFerm!$K$4)</f>
        <v>0.33157302630665886</v>
      </c>
      <c r="CY2945" s="198"/>
      <c r="CZ2945">
        <f>BP2945*CH2945*1000*LCI!$E$93</f>
        <v>0</v>
      </c>
      <c r="DA2945">
        <f>BQ2945*CI2945*1000*(LCI!$E$99)</f>
        <v>0</v>
      </c>
      <c r="DB2945">
        <f>BR2945*CJ2945*1000*(LCI!$E$96)</f>
        <v>46887.531618406843</v>
      </c>
    </row>
    <row r="2946" spans="1:106" x14ac:dyDescent="0.25">
      <c r="A2946" s="197">
        <v>54023</v>
      </c>
      <c r="B2946" s="197" t="s">
        <v>2391</v>
      </c>
      <c r="C2946" s="197" t="s">
        <v>697</v>
      </c>
      <c r="D2946" s="197">
        <v>-79.203435600000006</v>
      </c>
      <c r="E2946" s="197">
        <v>39.106059999999999</v>
      </c>
      <c r="F2946">
        <v>0</v>
      </c>
      <c r="G2946">
        <f t="shared" si="274"/>
        <v>0</v>
      </c>
      <c r="H2946" s="198">
        <v>7.48</v>
      </c>
      <c r="Q2946" s="221">
        <f>(Q6031*10000)*TEA!$M$15*10^-6</f>
        <v>35.101964308949995</v>
      </c>
      <c r="R2946" s="221">
        <f>(R6031*10000)*TEA!$O$15*10^-6</f>
        <v>35.101964308949995</v>
      </c>
      <c r="AA2946">
        <f t="shared" si="276"/>
        <v>1</v>
      </c>
      <c r="AB2946" s="197">
        <v>54023</v>
      </c>
      <c r="AC2946" s="197">
        <v>0</v>
      </c>
      <c r="AD2946" s="197">
        <f t="shared" si="275"/>
        <v>0</v>
      </c>
      <c r="AE2946" s="197">
        <v>98</v>
      </c>
      <c r="AJ2946">
        <v>0</v>
      </c>
      <c r="AK2946">
        <v>0</v>
      </c>
      <c r="AU2946" s="198">
        <v>0.27272727299999999</v>
      </c>
      <c r="AV2946" s="6">
        <v>0</v>
      </c>
      <c r="AW2946" s="198">
        <v>0.38356000000000001</v>
      </c>
      <c r="BO2946" s="198"/>
      <c r="BP2946" s="354">
        <f t="shared" si="271"/>
        <v>0</v>
      </c>
      <c r="BQ2946" s="354">
        <f t="shared" si="272"/>
        <v>0</v>
      </c>
      <c r="BR2946" s="354">
        <f t="shared" si="273"/>
        <v>281.16482240000005</v>
      </c>
      <c r="CG2946" s="198"/>
      <c r="CH2946">
        <f>(Transest!$J$14/HexExtSoy!$K$4)</f>
        <v>0.20257267294641951</v>
      </c>
      <c r="CI2946">
        <f>(HydroProcOil!$K$14/HexExtSoy!$K$4)</f>
        <v>0.10977777777777777</v>
      </c>
      <c r="CJ2946">
        <f>(StarchFerm!$K$24/StarchFerm!$K$4)</f>
        <v>0.33157302630665886</v>
      </c>
      <c r="CY2946" s="198"/>
      <c r="CZ2946">
        <f>BP2946*CH2946*1000*LCI!$E$93</f>
        <v>0</v>
      </c>
      <c r="DA2946">
        <f>BQ2946*CI2946*1000*(LCI!$E$99)</f>
        <v>0</v>
      </c>
      <c r="DB2946">
        <f>BR2946*CJ2946*1000*(LCI!$E$96)</f>
        <v>2512458.7849091343</v>
      </c>
    </row>
    <row r="2947" spans="1:106" x14ac:dyDescent="0.25">
      <c r="A2947" s="197">
        <v>54025</v>
      </c>
      <c r="B2947" s="197" t="s">
        <v>2391</v>
      </c>
      <c r="C2947" s="197" t="s">
        <v>2396</v>
      </c>
      <c r="D2947" s="197">
        <v>-80.452502899999999</v>
      </c>
      <c r="E2947" s="197">
        <v>37.947380000000003</v>
      </c>
      <c r="F2947">
        <v>0</v>
      </c>
      <c r="G2947">
        <f t="shared" si="274"/>
        <v>0</v>
      </c>
      <c r="H2947" s="198">
        <v>8.31</v>
      </c>
      <c r="Q2947" s="221">
        <f>(Q6032*10000)*TEA!$M$15*10^-6</f>
        <v>40.868185975649993</v>
      </c>
      <c r="R2947" s="221">
        <f>(R6032*10000)*TEA!$O$15*10^-6</f>
        <v>40.868185975649993</v>
      </c>
      <c r="AA2947">
        <f t="shared" si="276"/>
        <v>1</v>
      </c>
      <c r="AB2947" s="197">
        <v>54025</v>
      </c>
      <c r="AC2947" s="197">
        <v>0</v>
      </c>
      <c r="AD2947" s="197">
        <f t="shared" si="275"/>
        <v>0</v>
      </c>
      <c r="AE2947" s="197">
        <v>571</v>
      </c>
      <c r="AJ2947">
        <v>0</v>
      </c>
      <c r="AK2947">
        <v>0</v>
      </c>
      <c r="AU2947" s="198">
        <v>0.27272727299999999</v>
      </c>
      <c r="AV2947" s="6">
        <v>0</v>
      </c>
      <c r="AW2947" s="198">
        <v>0.38356000000000001</v>
      </c>
      <c r="BO2947" s="198"/>
      <c r="BP2947" s="354">
        <f t="shared" ref="BP2947:BP3010" si="277">F2947*AC2947*AU2947</f>
        <v>0</v>
      </c>
      <c r="BQ2947" s="354">
        <f t="shared" ref="BQ2947:BQ3010" si="278">G2947*AD2947*AV2947</f>
        <v>0</v>
      </c>
      <c r="BR2947" s="354">
        <f t="shared" ref="BR2947:BR3010" si="279">H2947*AE2947*AW2947</f>
        <v>1819.9960356000001</v>
      </c>
      <c r="CG2947" s="198"/>
      <c r="CH2947">
        <f>(Transest!$J$14/HexExtSoy!$K$4)</f>
        <v>0.20257267294641951</v>
      </c>
      <c r="CI2947">
        <f>(HydroProcOil!$K$14/HexExtSoy!$K$4)</f>
        <v>0.10977777777777777</v>
      </c>
      <c r="CJ2947">
        <f>(StarchFerm!$K$24/StarchFerm!$K$4)</f>
        <v>0.33157302630665886</v>
      </c>
      <c r="CY2947" s="198"/>
      <c r="CZ2947">
        <f>BP2947*CH2947*1000*LCI!$E$93</f>
        <v>0</v>
      </c>
      <c r="DA2947">
        <f>BQ2947*CI2947*1000*(LCI!$E$99)</f>
        <v>0</v>
      </c>
      <c r="DB2947">
        <f>BR2947*CJ2947*1000*(LCI!$E$96)</f>
        <v>16263289.941860868</v>
      </c>
    </row>
    <row r="2948" spans="1:106" x14ac:dyDescent="0.25">
      <c r="A2948" s="197">
        <v>54027</v>
      </c>
      <c r="B2948" s="197" t="s">
        <v>2391</v>
      </c>
      <c r="C2948" s="197" t="s">
        <v>1428</v>
      </c>
      <c r="D2948" s="197">
        <v>-78.622795699999998</v>
      </c>
      <c r="E2948" s="197">
        <v>39.318379999999998</v>
      </c>
      <c r="F2948">
        <v>0</v>
      </c>
      <c r="G2948">
        <f t="shared" ref="G2948:G3011" si="280">F2948</f>
        <v>0</v>
      </c>
      <c r="H2948" s="198">
        <v>7.36</v>
      </c>
      <c r="Q2948" s="221">
        <f>(Q6033*10000)*TEA!$M$15*10^-6</f>
        <v>37.117038792599999</v>
      </c>
      <c r="R2948" s="221">
        <f>(R6033*10000)*TEA!$O$15*10^-6</f>
        <v>37.117038792599999</v>
      </c>
      <c r="AA2948">
        <f t="shared" si="276"/>
        <v>1</v>
      </c>
      <c r="AB2948" s="197">
        <v>54027</v>
      </c>
      <c r="AC2948" s="197">
        <v>0</v>
      </c>
      <c r="AD2948" s="197">
        <f t="shared" si="275"/>
        <v>0</v>
      </c>
      <c r="AE2948" s="197">
        <v>216</v>
      </c>
      <c r="AJ2948">
        <v>0</v>
      </c>
      <c r="AK2948">
        <v>0</v>
      </c>
      <c r="AU2948" s="198">
        <v>0.27272727299999999</v>
      </c>
      <c r="AV2948" s="6">
        <v>0</v>
      </c>
      <c r="AW2948" s="198">
        <v>0.38356000000000001</v>
      </c>
      <c r="BO2948" s="198"/>
      <c r="BP2948" s="354">
        <f t="shared" si="277"/>
        <v>0</v>
      </c>
      <c r="BQ2948" s="354">
        <f t="shared" si="278"/>
        <v>0</v>
      </c>
      <c r="BR2948" s="354">
        <f t="shared" si="279"/>
        <v>609.76834559999998</v>
      </c>
      <c r="CG2948" s="198"/>
      <c r="CH2948">
        <f>(Transest!$J$14/HexExtSoy!$K$4)</f>
        <v>0.20257267294641951</v>
      </c>
      <c r="CI2948">
        <f>(HydroProcOil!$K$14/HexExtSoy!$K$4)</f>
        <v>0.10977777777777777</v>
      </c>
      <c r="CJ2948">
        <f>(StarchFerm!$K$24/StarchFerm!$K$4)</f>
        <v>0.33157302630665886</v>
      </c>
      <c r="CY2948" s="198"/>
      <c r="CZ2948">
        <f>BP2948*CH2948*1000*LCI!$E$93</f>
        <v>0</v>
      </c>
      <c r="DA2948">
        <f>BQ2948*CI2948*1000*(LCI!$E$99)</f>
        <v>0</v>
      </c>
      <c r="DB2948">
        <f>BR2948*CJ2948*1000*(LCI!$E$96)</f>
        <v>5448824.7270232793</v>
      </c>
    </row>
    <row r="2949" spans="1:106" x14ac:dyDescent="0.25">
      <c r="A2949" s="197">
        <v>54029</v>
      </c>
      <c r="B2949" s="197" t="s">
        <v>2391</v>
      </c>
      <c r="C2949" s="197" t="s">
        <v>963</v>
      </c>
      <c r="D2949" s="197">
        <v>-80.578928099999999</v>
      </c>
      <c r="E2949" s="197">
        <v>40.532170000000001</v>
      </c>
      <c r="F2949">
        <v>0</v>
      </c>
      <c r="G2949">
        <f t="shared" si="280"/>
        <v>0</v>
      </c>
      <c r="H2949" s="198">
        <v>0</v>
      </c>
      <c r="Q2949" s="221">
        <f>(Q6034*10000)*TEA!$M$15*10^-6</f>
        <v>37.535223431699997</v>
      </c>
      <c r="R2949" s="221">
        <f>(R6034*10000)*TEA!$O$15*10^-6</f>
        <v>37.535223431699997</v>
      </c>
      <c r="AA2949">
        <f t="shared" si="276"/>
        <v>1</v>
      </c>
      <c r="AB2949" s="197">
        <v>54029</v>
      </c>
      <c r="AC2949" s="197">
        <v>0</v>
      </c>
      <c r="AD2949" s="197">
        <f t="shared" ref="AD2949:AD3012" si="281">AC2949</f>
        <v>0</v>
      </c>
      <c r="AE2949" s="197">
        <v>0</v>
      </c>
      <c r="AJ2949">
        <v>0</v>
      </c>
      <c r="AK2949">
        <v>0</v>
      </c>
      <c r="AU2949" s="198">
        <v>0.27272727299999999</v>
      </c>
      <c r="AV2949" s="6">
        <v>0</v>
      </c>
      <c r="AW2949" s="198">
        <v>0.38356000000000001</v>
      </c>
      <c r="BO2949" s="198"/>
      <c r="BP2949" s="354">
        <f t="shared" si="277"/>
        <v>0</v>
      </c>
      <c r="BQ2949" s="354">
        <f t="shared" si="278"/>
        <v>0</v>
      </c>
      <c r="BR2949" s="354">
        <f t="shared" si="279"/>
        <v>0</v>
      </c>
      <c r="CG2949" s="198"/>
      <c r="CH2949">
        <f>(Transest!$J$14/HexExtSoy!$K$4)</f>
        <v>0.20257267294641951</v>
      </c>
      <c r="CI2949">
        <f>(HydroProcOil!$K$14/HexExtSoy!$K$4)</f>
        <v>0.10977777777777777</v>
      </c>
      <c r="CJ2949">
        <f>(StarchFerm!$K$24/StarchFerm!$K$4)</f>
        <v>0.33157302630665886</v>
      </c>
      <c r="CY2949" s="198"/>
      <c r="CZ2949">
        <f>BP2949*CH2949*1000*LCI!$E$93</f>
        <v>0</v>
      </c>
      <c r="DA2949">
        <f>BQ2949*CI2949*1000*(LCI!$E$99)</f>
        <v>0</v>
      </c>
      <c r="DB2949">
        <f>BR2949*CJ2949*1000*(LCI!$E$96)</f>
        <v>0</v>
      </c>
    </row>
    <row r="2950" spans="1:106" x14ac:dyDescent="0.25">
      <c r="A2950" s="197">
        <v>54031</v>
      </c>
      <c r="B2950" s="197" t="s">
        <v>2391</v>
      </c>
      <c r="C2950" s="197" t="s">
        <v>2397</v>
      </c>
      <c r="D2950" s="197">
        <v>-78.865639700000003</v>
      </c>
      <c r="E2950" s="197">
        <v>39.011670000000002</v>
      </c>
      <c r="F2950">
        <v>2.82</v>
      </c>
      <c r="G2950">
        <f t="shared" si="280"/>
        <v>2.82</v>
      </c>
      <c r="H2950" s="198">
        <v>9.27</v>
      </c>
      <c r="Q2950" s="221">
        <f>(Q6035*10000)*TEA!$M$15*10^-6</f>
        <v>36.363815853749998</v>
      </c>
      <c r="R2950" s="221">
        <f>(R6035*10000)*TEA!$O$15*10^-6</f>
        <v>36.363815853749998</v>
      </c>
      <c r="AA2950">
        <f t="shared" si="276"/>
        <v>1</v>
      </c>
      <c r="AB2950" s="197">
        <v>54031</v>
      </c>
      <c r="AC2950" s="197">
        <v>588</v>
      </c>
      <c r="AD2950" s="197">
        <f t="shared" si="281"/>
        <v>588</v>
      </c>
      <c r="AE2950" s="197">
        <v>1804</v>
      </c>
      <c r="AJ2950">
        <v>0</v>
      </c>
      <c r="AK2950">
        <v>0</v>
      </c>
      <c r="AU2950" s="198">
        <v>0.27272727299999999</v>
      </c>
      <c r="AV2950" s="6">
        <v>0</v>
      </c>
      <c r="AW2950" s="198">
        <v>0.38356000000000001</v>
      </c>
      <c r="BO2950" s="198"/>
      <c r="BP2950" s="354">
        <f t="shared" si="277"/>
        <v>452.22545499767995</v>
      </c>
      <c r="BQ2950" s="354">
        <f t="shared" si="278"/>
        <v>0</v>
      </c>
      <c r="BR2950" s="354">
        <f t="shared" si="279"/>
        <v>6414.3045647999998</v>
      </c>
      <c r="CG2950" s="198"/>
      <c r="CH2950">
        <f>(Transest!$J$14/HexExtSoy!$K$4)</f>
        <v>0.20257267294641951</v>
      </c>
      <c r="CI2950">
        <f>(HydroProcOil!$K$14/HexExtSoy!$K$4)</f>
        <v>0.10977777777777777</v>
      </c>
      <c r="CJ2950">
        <f>(StarchFerm!$K$24/StarchFerm!$K$4)</f>
        <v>0.33157302630665886</v>
      </c>
      <c r="CY2950" s="198"/>
      <c r="CZ2950">
        <f>BP2950*CH2950*1000*LCI!$E$93</f>
        <v>3458221.5995467268</v>
      </c>
      <c r="DA2950">
        <f>BQ2950*CI2950*1000*(LCI!$E$99)</f>
        <v>0</v>
      </c>
      <c r="DB2950">
        <f>BR2950*CJ2950*1000*(LCI!$E$96)</f>
        <v>57317539.638680354</v>
      </c>
    </row>
    <row r="2951" spans="1:106" x14ac:dyDescent="0.25">
      <c r="A2951" s="197">
        <v>54033</v>
      </c>
      <c r="B2951" s="197" t="s">
        <v>2391</v>
      </c>
      <c r="C2951" s="197" t="s">
        <v>1126</v>
      </c>
      <c r="D2951" s="197">
        <v>-80.384016700000004</v>
      </c>
      <c r="E2951" s="197">
        <v>39.286580000000001</v>
      </c>
      <c r="F2951">
        <v>0</v>
      </c>
      <c r="G2951">
        <f t="shared" si="280"/>
        <v>0</v>
      </c>
      <c r="H2951" s="198">
        <v>0</v>
      </c>
      <c r="Q2951" s="221">
        <f>(Q6036*10000)*TEA!$M$15*10^-6</f>
        <v>37.21641963479999</v>
      </c>
      <c r="R2951" s="221">
        <f>(R6036*10000)*TEA!$O$15*10^-6</f>
        <v>37.21641963479999</v>
      </c>
      <c r="AA2951">
        <f t="shared" si="276"/>
        <v>1</v>
      </c>
      <c r="AB2951" s="197">
        <v>54033</v>
      </c>
      <c r="AC2951" s="197">
        <v>0</v>
      </c>
      <c r="AD2951" s="197">
        <f t="shared" si="281"/>
        <v>0</v>
      </c>
      <c r="AE2951" s="197">
        <v>0</v>
      </c>
      <c r="AJ2951">
        <v>0</v>
      </c>
      <c r="AK2951">
        <v>0</v>
      </c>
      <c r="AU2951" s="198">
        <v>0.27272727299999999</v>
      </c>
      <c r="AV2951" s="6">
        <v>0</v>
      </c>
      <c r="AW2951" s="198">
        <v>0.38356000000000001</v>
      </c>
      <c r="BO2951" s="198"/>
      <c r="BP2951" s="354">
        <f t="shared" si="277"/>
        <v>0</v>
      </c>
      <c r="BQ2951" s="354">
        <f t="shared" si="278"/>
        <v>0</v>
      </c>
      <c r="BR2951" s="354">
        <f t="shared" si="279"/>
        <v>0</v>
      </c>
      <c r="CG2951" s="198"/>
      <c r="CH2951">
        <f>(Transest!$J$14/HexExtSoy!$K$4)</f>
        <v>0.20257267294641951</v>
      </c>
      <c r="CI2951">
        <f>(HydroProcOil!$K$14/HexExtSoy!$K$4)</f>
        <v>0.10977777777777777</v>
      </c>
      <c r="CJ2951">
        <f>(StarchFerm!$K$24/StarchFerm!$K$4)</f>
        <v>0.33157302630665886</v>
      </c>
      <c r="CY2951" s="198"/>
      <c r="CZ2951">
        <f>BP2951*CH2951*1000*LCI!$E$93</f>
        <v>0</v>
      </c>
      <c r="DA2951">
        <f>BQ2951*CI2951*1000*(LCI!$E$99)</f>
        <v>0</v>
      </c>
      <c r="DB2951">
        <f>BR2951*CJ2951*1000*(LCI!$E$96)</f>
        <v>0</v>
      </c>
    </row>
    <row r="2952" spans="1:106" x14ac:dyDescent="0.25">
      <c r="A2952" s="197">
        <v>54035</v>
      </c>
      <c r="B2952" s="197" t="s">
        <v>2391</v>
      </c>
      <c r="C2952" s="197" t="s">
        <v>627</v>
      </c>
      <c r="D2952" s="197">
        <v>-81.672879699999996</v>
      </c>
      <c r="E2952" s="197">
        <v>38.846580000000003</v>
      </c>
      <c r="F2952">
        <v>0</v>
      </c>
      <c r="G2952">
        <f t="shared" si="280"/>
        <v>0</v>
      </c>
      <c r="H2952" s="198">
        <v>6.91</v>
      </c>
      <c r="Q2952" s="221">
        <f>(Q6037*10000)*TEA!$M$15*10^-6</f>
        <v>41.345433600750006</v>
      </c>
      <c r="R2952" s="221">
        <f>(R6037*10000)*TEA!$O$15*10^-6</f>
        <v>41.345433600750006</v>
      </c>
      <c r="AA2952">
        <f t="shared" si="276"/>
        <v>1</v>
      </c>
      <c r="AB2952" s="197">
        <v>54035</v>
      </c>
      <c r="AC2952" s="197">
        <v>0</v>
      </c>
      <c r="AD2952" s="197">
        <f t="shared" si="281"/>
        <v>0</v>
      </c>
      <c r="AE2952" s="197">
        <v>54</v>
      </c>
      <c r="AJ2952">
        <v>0</v>
      </c>
      <c r="AK2952">
        <v>0</v>
      </c>
      <c r="AU2952" s="198">
        <v>0.27272727299999999</v>
      </c>
      <c r="AV2952" s="6">
        <v>0</v>
      </c>
      <c r="AW2952" s="198">
        <v>0.38356000000000001</v>
      </c>
      <c r="BO2952" s="198"/>
      <c r="BP2952" s="354">
        <f t="shared" si="277"/>
        <v>0</v>
      </c>
      <c r="BQ2952" s="354">
        <f t="shared" si="278"/>
        <v>0</v>
      </c>
      <c r="BR2952" s="354">
        <f t="shared" si="279"/>
        <v>143.1215784</v>
      </c>
      <c r="CG2952" s="198"/>
      <c r="CH2952">
        <f>(Transest!$J$14/HexExtSoy!$K$4)</f>
        <v>0.20257267294641951</v>
      </c>
      <c r="CI2952">
        <f>(HydroProcOil!$K$14/HexExtSoy!$K$4)</f>
        <v>0.10977777777777777</v>
      </c>
      <c r="CJ2952">
        <f>(StarchFerm!$K$24/StarchFerm!$K$4)</f>
        <v>0.33157302630665886</v>
      </c>
      <c r="CY2952" s="198"/>
      <c r="CZ2952">
        <f>BP2952*CH2952*1000*LCI!$E$93</f>
        <v>0</v>
      </c>
      <c r="DA2952">
        <f>BQ2952*CI2952*1000*(LCI!$E$99)</f>
        <v>0</v>
      </c>
      <c r="DB2952">
        <f>BR2952*CJ2952*1000*(LCI!$E$96)</f>
        <v>1278919.1190125972</v>
      </c>
    </row>
    <row r="2953" spans="1:106" x14ac:dyDescent="0.25">
      <c r="A2953" s="197">
        <v>54037</v>
      </c>
      <c r="B2953" s="197" t="s">
        <v>2391</v>
      </c>
      <c r="C2953" s="197" t="s">
        <v>628</v>
      </c>
      <c r="D2953" s="197">
        <v>-77.864831600000002</v>
      </c>
      <c r="E2953" s="197">
        <v>39.310580000000002</v>
      </c>
      <c r="F2953">
        <v>3.64</v>
      </c>
      <c r="G2953">
        <f t="shared" si="280"/>
        <v>3.64</v>
      </c>
      <c r="H2953" s="198">
        <v>10.28</v>
      </c>
      <c r="Q2953" s="221">
        <f>(Q6038*10000)*TEA!$M$15*10^-6</f>
        <v>40.059612330749992</v>
      </c>
      <c r="R2953" s="221">
        <f>(R6038*10000)*TEA!$O$15*10^-6</f>
        <v>40.059612330749992</v>
      </c>
      <c r="AA2953">
        <f t="shared" si="276"/>
        <v>1</v>
      </c>
      <c r="AB2953" s="197">
        <v>54037</v>
      </c>
      <c r="AC2953" s="197">
        <v>4598</v>
      </c>
      <c r="AD2953" s="197">
        <f t="shared" si="281"/>
        <v>4598</v>
      </c>
      <c r="AE2953" s="197">
        <v>4357</v>
      </c>
      <c r="AJ2953">
        <v>0</v>
      </c>
      <c r="AK2953">
        <v>0</v>
      </c>
      <c r="AU2953" s="198">
        <v>0.27272727299999999</v>
      </c>
      <c r="AV2953" s="6">
        <v>0</v>
      </c>
      <c r="AW2953" s="198">
        <v>0.38356000000000001</v>
      </c>
      <c r="BO2953" s="198"/>
      <c r="BP2953" s="354">
        <f t="shared" si="277"/>
        <v>4564.5600045645606</v>
      </c>
      <c r="BQ2953" s="354">
        <f t="shared" si="278"/>
        <v>0</v>
      </c>
      <c r="BR2953" s="354">
        <f t="shared" si="279"/>
        <v>17179.637057600001</v>
      </c>
      <c r="CG2953" s="198"/>
      <c r="CH2953">
        <f>(Transest!$J$14/HexExtSoy!$K$4)</f>
        <v>0.20257267294641951</v>
      </c>
      <c r="CI2953">
        <f>(HydroProcOil!$K$14/HexExtSoy!$K$4)</f>
        <v>0.10977777777777777</v>
      </c>
      <c r="CJ2953">
        <f>(StarchFerm!$K$24/StarchFerm!$K$4)</f>
        <v>0.33157302630665886</v>
      </c>
      <c r="CY2953" s="198"/>
      <c r="CZ2953">
        <f>BP2953*CH2953*1000*LCI!$E$93</f>
        <v>34905730.815823384</v>
      </c>
      <c r="DA2953">
        <f>BQ2953*CI2953*1000*(LCI!$E$99)</f>
        <v>0</v>
      </c>
      <c r="DB2953">
        <f>BR2953*CJ2953*1000*(LCI!$E$96)</f>
        <v>153515399.5385364</v>
      </c>
    </row>
    <row r="2954" spans="1:106" x14ac:dyDescent="0.25">
      <c r="A2954" s="197">
        <v>54039</v>
      </c>
      <c r="B2954" s="197" t="s">
        <v>2391</v>
      </c>
      <c r="C2954" s="197" t="s">
        <v>2398</v>
      </c>
      <c r="D2954" s="197">
        <v>-81.516383599999998</v>
      </c>
      <c r="E2954" s="197">
        <v>38.33558</v>
      </c>
      <c r="F2954">
        <v>0</v>
      </c>
      <c r="G2954">
        <f t="shared" si="280"/>
        <v>0</v>
      </c>
      <c r="H2954" s="198">
        <v>2.2999999999999998</v>
      </c>
      <c r="Q2954" s="221">
        <f>(Q6039*10000)*TEA!$M$15*10^-6</f>
        <v>42.539516909550002</v>
      </c>
      <c r="R2954" s="221">
        <f>(R6039*10000)*TEA!$O$15*10^-6</f>
        <v>42.539516909550002</v>
      </c>
      <c r="AA2954">
        <f t="shared" si="276"/>
        <v>1</v>
      </c>
      <c r="AB2954" s="197">
        <v>54039</v>
      </c>
      <c r="AC2954" s="197">
        <v>0</v>
      </c>
      <c r="AD2954" s="197">
        <f t="shared" si="281"/>
        <v>0</v>
      </c>
      <c r="AE2954" s="197">
        <v>12</v>
      </c>
      <c r="AJ2954">
        <v>0</v>
      </c>
      <c r="AK2954">
        <v>0</v>
      </c>
      <c r="AU2954" s="198">
        <v>0.27272727299999999</v>
      </c>
      <c r="AV2954" s="6">
        <v>0</v>
      </c>
      <c r="AW2954" s="198">
        <v>0.38356000000000001</v>
      </c>
      <c r="BO2954" s="198"/>
      <c r="BP2954" s="354">
        <f t="shared" si="277"/>
        <v>0</v>
      </c>
      <c r="BQ2954" s="354">
        <f t="shared" si="278"/>
        <v>0</v>
      </c>
      <c r="BR2954" s="354">
        <f t="shared" si="279"/>
        <v>10.586255999999999</v>
      </c>
      <c r="CG2954" s="198"/>
      <c r="CH2954">
        <f>(Transest!$J$14/HexExtSoy!$K$4)</f>
        <v>0.20257267294641951</v>
      </c>
      <c r="CI2954">
        <f>(HydroProcOil!$K$14/HexExtSoy!$K$4)</f>
        <v>0.10977777777777777</v>
      </c>
      <c r="CJ2954">
        <f>(StarchFerm!$K$24/StarchFerm!$K$4)</f>
        <v>0.33157302630665886</v>
      </c>
      <c r="CY2954" s="198"/>
      <c r="CZ2954">
        <f>BP2954*CH2954*1000*LCI!$E$93</f>
        <v>0</v>
      </c>
      <c r="DA2954">
        <f>BQ2954*CI2954*1000*(LCI!$E$99)</f>
        <v>0</v>
      </c>
      <c r="DB2954">
        <f>BR2954*CJ2954*1000*(LCI!$E$96)</f>
        <v>94597.651510820811</v>
      </c>
    </row>
    <row r="2955" spans="1:106" x14ac:dyDescent="0.25">
      <c r="A2955" s="197">
        <v>54041</v>
      </c>
      <c r="B2955" s="197" t="s">
        <v>2391</v>
      </c>
      <c r="C2955" s="197" t="s">
        <v>1049</v>
      </c>
      <c r="D2955" s="197">
        <v>-80.5054734</v>
      </c>
      <c r="E2955" s="197">
        <v>38.997529999999998</v>
      </c>
      <c r="F2955">
        <v>0</v>
      </c>
      <c r="G2955">
        <f t="shared" si="280"/>
        <v>0</v>
      </c>
      <c r="H2955" s="198">
        <v>0</v>
      </c>
      <c r="Q2955" s="221">
        <f>(Q6040*10000)*TEA!$M$15*10^-6</f>
        <v>37.697606369099994</v>
      </c>
      <c r="R2955" s="221">
        <f>(R6040*10000)*TEA!$O$15*10^-6</f>
        <v>37.697606369099994</v>
      </c>
      <c r="AA2955">
        <f t="shared" si="276"/>
        <v>1</v>
      </c>
      <c r="AB2955" s="197">
        <v>54041</v>
      </c>
      <c r="AC2955" s="197">
        <v>0</v>
      </c>
      <c r="AD2955" s="197">
        <f t="shared" si="281"/>
        <v>0</v>
      </c>
      <c r="AE2955" s="197">
        <v>0</v>
      </c>
      <c r="AJ2955">
        <v>0</v>
      </c>
      <c r="AK2955">
        <v>0</v>
      </c>
      <c r="AU2955" s="198">
        <v>0.27272727299999999</v>
      </c>
      <c r="AV2955" s="6">
        <v>0</v>
      </c>
      <c r="AW2955" s="198">
        <v>0.38356000000000001</v>
      </c>
      <c r="BO2955" s="198"/>
      <c r="BP2955" s="354">
        <f t="shared" si="277"/>
        <v>0</v>
      </c>
      <c r="BQ2955" s="354">
        <f t="shared" si="278"/>
        <v>0</v>
      </c>
      <c r="BR2955" s="354">
        <f t="shared" si="279"/>
        <v>0</v>
      </c>
      <c r="CG2955" s="198"/>
      <c r="CH2955">
        <f>(Transest!$J$14/HexExtSoy!$K$4)</f>
        <v>0.20257267294641951</v>
      </c>
      <c r="CI2955">
        <f>(HydroProcOil!$K$14/HexExtSoy!$K$4)</f>
        <v>0.10977777777777777</v>
      </c>
      <c r="CJ2955">
        <f>(StarchFerm!$K$24/StarchFerm!$K$4)</f>
        <v>0.33157302630665886</v>
      </c>
      <c r="CY2955" s="198"/>
      <c r="CZ2955">
        <f>BP2955*CH2955*1000*LCI!$E$93</f>
        <v>0</v>
      </c>
      <c r="DA2955">
        <f>BQ2955*CI2955*1000*(LCI!$E$99)</f>
        <v>0</v>
      </c>
      <c r="DB2955">
        <f>BR2955*CJ2955*1000*(LCI!$E$96)</f>
        <v>0</v>
      </c>
    </row>
    <row r="2956" spans="1:106" x14ac:dyDescent="0.25">
      <c r="A2956" s="197">
        <v>54043</v>
      </c>
      <c r="B2956" s="197" t="s">
        <v>2391</v>
      </c>
      <c r="C2956" s="197" t="s">
        <v>705</v>
      </c>
      <c r="D2956" s="197">
        <v>-82.059406800000005</v>
      </c>
      <c r="E2956" s="197">
        <v>38.171930000000003</v>
      </c>
      <c r="F2956">
        <v>0</v>
      </c>
      <c r="G2956">
        <f t="shared" si="280"/>
        <v>0</v>
      </c>
      <c r="H2956" s="198">
        <v>0</v>
      </c>
      <c r="Q2956" s="221">
        <f>(Q6041*10000)*TEA!$M$15*10^-6</f>
        <v>43.317460885949998</v>
      </c>
      <c r="R2956" s="221">
        <f>(R6041*10000)*TEA!$O$15*10^-6</f>
        <v>43.317460885949998</v>
      </c>
      <c r="AA2956">
        <f t="shared" si="276"/>
        <v>1</v>
      </c>
      <c r="AB2956" s="197">
        <v>54043</v>
      </c>
      <c r="AC2956" s="197">
        <v>0</v>
      </c>
      <c r="AD2956" s="197">
        <f t="shared" si="281"/>
        <v>0</v>
      </c>
      <c r="AE2956" s="197">
        <v>0</v>
      </c>
      <c r="AJ2956">
        <v>0</v>
      </c>
      <c r="AK2956">
        <v>0</v>
      </c>
      <c r="AU2956" s="198">
        <v>0.27272727299999999</v>
      </c>
      <c r="AV2956" s="6">
        <v>0</v>
      </c>
      <c r="AW2956" s="198">
        <v>0.38356000000000001</v>
      </c>
      <c r="BO2956" s="198"/>
      <c r="BP2956" s="354">
        <f t="shared" si="277"/>
        <v>0</v>
      </c>
      <c r="BQ2956" s="354">
        <f t="shared" si="278"/>
        <v>0</v>
      </c>
      <c r="BR2956" s="354">
        <f t="shared" si="279"/>
        <v>0</v>
      </c>
      <c r="CG2956" s="198"/>
      <c r="CH2956">
        <f>(Transest!$J$14/HexExtSoy!$K$4)</f>
        <v>0.20257267294641951</v>
      </c>
      <c r="CI2956">
        <f>(HydroProcOil!$K$14/HexExtSoy!$K$4)</f>
        <v>0.10977777777777777</v>
      </c>
      <c r="CJ2956">
        <f>(StarchFerm!$K$24/StarchFerm!$K$4)</f>
        <v>0.33157302630665886</v>
      </c>
      <c r="CY2956" s="198"/>
      <c r="CZ2956">
        <f>BP2956*CH2956*1000*LCI!$E$93</f>
        <v>0</v>
      </c>
      <c r="DA2956">
        <f>BQ2956*CI2956*1000*(LCI!$E$99)</f>
        <v>0</v>
      </c>
      <c r="DB2956">
        <f>BR2956*CJ2956*1000*(LCI!$E$96)</f>
        <v>0</v>
      </c>
    </row>
    <row r="2957" spans="1:106" x14ac:dyDescent="0.25">
      <c r="A2957" s="197">
        <v>54045</v>
      </c>
      <c r="B2957" s="197" t="s">
        <v>2391</v>
      </c>
      <c r="C2957" s="197" t="s">
        <v>707</v>
      </c>
      <c r="D2957" s="197">
        <v>-81.936584100000005</v>
      </c>
      <c r="E2957" s="197">
        <v>37.825290000000003</v>
      </c>
      <c r="F2957">
        <v>0</v>
      </c>
      <c r="G2957">
        <f t="shared" si="280"/>
        <v>0</v>
      </c>
      <c r="H2957" s="198">
        <v>0</v>
      </c>
      <c r="Q2957" s="221">
        <f>(Q6042*10000)*TEA!$M$15*10^-6</f>
        <v>43.719204921299998</v>
      </c>
      <c r="R2957" s="221">
        <f>(R6042*10000)*TEA!$O$15*10^-6</f>
        <v>43.719204921299998</v>
      </c>
      <c r="AA2957">
        <f t="shared" si="276"/>
        <v>1</v>
      </c>
      <c r="AB2957" s="197">
        <v>54045</v>
      </c>
      <c r="AC2957" s="197">
        <v>0</v>
      </c>
      <c r="AD2957" s="197">
        <f t="shared" si="281"/>
        <v>0</v>
      </c>
      <c r="AE2957" s="197">
        <v>0</v>
      </c>
      <c r="AJ2957">
        <v>0</v>
      </c>
      <c r="AK2957">
        <v>0</v>
      </c>
      <c r="AU2957" s="198">
        <v>0.27272727299999999</v>
      </c>
      <c r="AV2957" s="6">
        <v>0</v>
      </c>
      <c r="AW2957" s="198">
        <v>0.38356000000000001</v>
      </c>
      <c r="BO2957" s="198"/>
      <c r="BP2957" s="354">
        <f t="shared" si="277"/>
        <v>0</v>
      </c>
      <c r="BQ2957" s="354">
        <f t="shared" si="278"/>
        <v>0</v>
      </c>
      <c r="BR2957" s="354">
        <f t="shared" si="279"/>
        <v>0</v>
      </c>
      <c r="CG2957" s="198"/>
      <c r="CH2957">
        <f>(Transest!$J$14/HexExtSoy!$K$4)</f>
        <v>0.20257267294641951</v>
      </c>
      <c r="CI2957">
        <f>(HydroProcOil!$K$14/HexExtSoy!$K$4)</f>
        <v>0.10977777777777777</v>
      </c>
      <c r="CJ2957">
        <f>(StarchFerm!$K$24/StarchFerm!$K$4)</f>
        <v>0.33157302630665886</v>
      </c>
      <c r="CY2957" s="198"/>
      <c r="CZ2957">
        <f>BP2957*CH2957*1000*LCI!$E$93</f>
        <v>0</v>
      </c>
      <c r="DA2957">
        <f>BQ2957*CI2957*1000*(LCI!$E$99)</f>
        <v>0</v>
      </c>
      <c r="DB2957">
        <f>BR2957*CJ2957*1000*(LCI!$E$96)</f>
        <v>0</v>
      </c>
    </row>
    <row r="2958" spans="1:106" x14ac:dyDescent="0.25">
      <c r="A2958" s="197">
        <v>54047</v>
      </c>
      <c r="B2958" s="197" t="s">
        <v>2391</v>
      </c>
      <c r="C2958" s="197" t="s">
        <v>1841</v>
      </c>
      <c r="D2958" s="197">
        <v>-81.655478700000003</v>
      </c>
      <c r="E2958" s="197">
        <v>37.378349999999998</v>
      </c>
      <c r="F2958">
        <v>0</v>
      </c>
      <c r="G2958">
        <f t="shared" si="280"/>
        <v>0</v>
      </c>
      <c r="H2958" s="198">
        <v>8.7899999999999991</v>
      </c>
      <c r="Q2958" s="221">
        <f>(Q6043*10000)*TEA!$M$15*10^-6</f>
        <v>44.245169556299999</v>
      </c>
      <c r="R2958" s="221">
        <f>(R6043*10000)*TEA!$O$15*10^-6</f>
        <v>44.245169556299999</v>
      </c>
      <c r="AA2958">
        <f t="shared" si="276"/>
        <v>1</v>
      </c>
      <c r="AB2958" s="197">
        <v>54047</v>
      </c>
      <c r="AC2958" s="197">
        <v>0</v>
      </c>
      <c r="AD2958" s="197">
        <f t="shared" si="281"/>
        <v>0</v>
      </c>
      <c r="AE2958" s="197">
        <v>34</v>
      </c>
      <c r="AJ2958">
        <v>0</v>
      </c>
      <c r="AK2958">
        <v>0</v>
      </c>
      <c r="AU2958" s="198">
        <v>0.27272727299999999</v>
      </c>
      <c r="AV2958" s="6">
        <v>0</v>
      </c>
      <c r="AW2958" s="198">
        <v>0.38356000000000001</v>
      </c>
      <c r="BO2958" s="198"/>
      <c r="BP2958" s="354">
        <f t="shared" si="277"/>
        <v>0</v>
      </c>
      <c r="BQ2958" s="354">
        <f t="shared" si="278"/>
        <v>0</v>
      </c>
      <c r="BR2958" s="354">
        <f t="shared" si="279"/>
        <v>114.63074159999999</v>
      </c>
      <c r="CG2958" s="198"/>
      <c r="CH2958">
        <f>(Transest!$J$14/HexExtSoy!$K$4)</f>
        <v>0.20257267294641951</v>
      </c>
      <c r="CI2958">
        <f>(HydroProcOil!$K$14/HexExtSoy!$K$4)</f>
        <v>0.10977777777777777</v>
      </c>
      <c r="CJ2958">
        <f>(StarchFerm!$K$24/StarchFerm!$K$4)</f>
        <v>0.33157302630665886</v>
      </c>
      <c r="CY2958" s="198"/>
      <c r="CZ2958">
        <f>BP2958*CH2958*1000*LCI!$E$93</f>
        <v>0</v>
      </c>
      <c r="DA2958">
        <f>BQ2958*CI2958*1000*(LCI!$E$99)</f>
        <v>0</v>
      </c>
      <c r="DB2958">
        <f>BR2958*CJ2958*1000*(LCI!$E$96)</f>
        <v>1024328.048207388</v>
      </c>
    </row>
    <row r="2959" spans="1:106" x14ac:dyDescent="0.25">
      <c r="A2959" s="197">
        <v>54049</v>
      </c>
      <c r="B2959" s="197" t="s">
        <v>2391</v>
      </c>
      <c r="C2959" s="197" t="s">
        <v>638</v>
      </c>
      <c r="D2959" s="197">
        <v>-80.238133300000001</v>
      </c>
      <c r="E2959" s="197">
        <v>39.512340000000002</v>
      </c>
      <c r="F2959">
        <v>0</v>
      </c>
      <c r="G2959">
        <f t="shared" si="280"/>
        <v>0</v>
      </c>
      <c r="H2959" s="198">
        <v>0</v>
      </c>
      <c r="Q2959" s="221">
        <f>(Q6044*10000)*TEA!$M$15*10^-6</f>
        <v>36.954786828150006</v>
      </c>
      <c r="R2959" s="221">
        <f>(R6044*10000)*TEA!$O$15*10^-6</f>
        <v>36.954786828150006</v>
      </c>
      <c r="AA2959">
        <f t="shared" si="276"/>
        <v>1</v>
      </c>
      <c r="AB2959" s="197">
        <v>54049</v>
      </c>
      <c r="AC2959" s="197">
        <v>0</v>
      </c>
      <c r="AD2959" s="197">
        <f t="shared" si="281"/>
        <v>0</v>
      </c>
      <c r="AE2959" s="197">
        <v>8</v>
      </c>
      <c r="AJ2959">
        <v>0</v>
      </c>
      <c r="AK2959">
        <v>0</v>
      </c>
      <c r="AU2959" s="198">
        <v>0.27272727299999999</v>
      </c>
      <c r="AV2959" s="6">
        <v>0</v>
      </c>
      <c r="AW2959" s="198">
        <v>0.38356000000000001</v>
      </c>
      <c r="BO2959" s="198"/>
      <c r="BP2959" s="354">
        <f t="shared" si="277"/>
        <v>0</v>
      </c>
      <c r="BQ2959" s="354">
        <f t="shared" si="278"/>
        <v>0</v>
      </c>
      <c r="BR2959" s="354">
        <f t="shared" si="279"/>
        <v>0</v>
      </c>
      <c r="CG2959" s="198"/>
      <c r="CH2959">
        <f>(Transest!$J$14/HexExtSoy!$K$4)</f>
        <v>0.20257267294641951</v>
      </c>
      <c r="CI2959">
        <f>(HydroProcOil!$K$14/HexExtSoy!$K$4)</f>
        <v>0.10977777777777777</v>
      </c>
      <c r="CJ2959">
        <f>(StarchFerm!$K$24/StarchFerm!$K$4)</f>
        <v>0.33157302630665886</v>
      </c>
      <c r="CY2959" s="198"/>
      <c r="CZ2959">
        <f>BP2959*CH2959*1000*LCI!$E$93</f>
        <v>0</v>
      </c>
      <c r="DA2959">
        <f>BQ2959*CI2959*1000*(LCI!$E$99)</f>
        <v>0</v>
      </c>
      <c r="DB2959">
        <f>BR2959*CJ2959*1000*(LCI!$E$96)</f>
        <v>0</v>
      </c>
    </row>
    <row r="2960" spans="1:106" x14ac:dyDescent="0.25">
      <c r="A2960" s="197">
        <v>54051</v>
      </c>
      <c r="B2960" s="197" t="s">
        <v>2391</v>
      </c>
      <c r="C2960" s="197" t="s">
        <v>639</v>
      </c>
      <c r="D2960" s="197">
        <v>-80.665774299999995</v>
      </c>
      <c r="E2960" s="197">
        <v>39.869190000000003</v>
      </c>
      <c r="F2960">
        <v>0</v>
      </c>
      <c r="G2960">
        <f t="shared" si="280"/>
        <v>0</v>
      </c>
      <c r="H2960" s="198">
        <v>6.59</v>
      </c>
      <c r="Q2960" s="221">
        <f>(Q6045*10000)*TEA!$M$15*10^-6</f>
        <v>38.013110514899999</v>
      </c>
      <c r="R2960" s="221">
        <f>(R6045*10000)*TEA!$O$15*10^-6</f>
        <v>38.013110514899999</v>
      </c>
      <c r="AA2960">
        <f t="shared" si="276"/>
        <v>1</v>
      </c>
      <c r="AB2960" s="197">
        <v>54051</v>
      </c>
      <c r="AC2960" s="197">
        <v>0</v>
      </c>
      <c r="AD2960" s="197">
        <f t="shared" si="281"/>
        <v>0</v>
      </c>
      <c r="AE2960" s="197">
        <v>44</v>
      </c>
      <c r="AJ2960">
        <v>0</v>
      </c>
      <c r="AK2960">
        <v>0</v>
      </c>
      <c r="AU2960" s="198">
        <v>0.27272727299999999</v>
      </c>
      <c r="AV2960" s="6">
        <v>0</v>
      </c>
      <c r="AW2960" s="198">
        <v>0.38356000000000001</v>
      </c>
      <c r="BO2960" s="198"/>
      <c r="BP2960" s="354">
        <f t="shared" si="277"/>
        <v>0</v>
      </c>
      <c r="BQ2960" s="354">
        <f t="shared" si="278"/>
        <v>0</v>
      </c>
      <c r="BR2960" s="354">
        <f t="shared" si="279"/>
        <v>111.21705759999999</v>
      </c>
      <c r="CG2960" s="198"/>
      <c r="CH2960">
        <f>(Transest!$J$14/HexExtSoy!$K$4)</f>
        <v>0.20257267294641951</v>
      </c>
      <c r="CI2960">
        <f>(HydroProcOil!$K$14/HexExtSoy!$K$4)</f>
        <v>0.10977777777777777</v>
      </c>
      <c r="CJ2960">
        <f>(StarchFerm!$K$24/StarchFerm!$K$4)</f>
        <v>0.33157302630665886</v>
      </c>
      <c r="CY2960" s="198"/>
      <c r="CZ2960">
        <f>BP2960*CH2960*1000*LCI!$E$93</f>
        <v>0</v>
      </c>
      <c r="DA2960">
        <f>BQ2960*CI2960*1000*(LCI!$E$99)</f>
        <v>0</v>
      </c>
      <c r="DB2960">
        <f>BR2960*CJ2960*1000*(LCI!$E$96)</f>
        <v>993823.73304629</v>
      </c>
    </row>
    <row r="2961" spans="1:106" x14ac:dyDescent="0.25">
      <c r="A2961" s="197">
        <v>54053</v>
      </c>
      <c r="B2961" s="197" t="s">
        <v>2391</v>
      </c>
      <c r="C2961" s="197" t="s">
        <v>1093</v>
      </c>
      <c r="D2961" s="197">
        <v>-82.026401000000007</v>
      </c>
      <c r="E2961" s="197">
        <v>38.772669999999998</v>
      </c>
      <c r="F2961">
        <v>4.76</v>
      </c>
      <c r="G2961">
        <f t="shared" si="280"/>
        <v>4.76</v>
      </c>
      <c r="H2961" s="198">
        <v>10.94</v>
      </c>
      <c r="Q2961" s="221">
        <f>(Q6046*10000)*TEA!$M$15*10^-6</f>
        <v>41.915153647349996</v>
      </c>
      <c r="R2961" s="221">
        <f>(R6046*10000)*TEA!$O$15*10^-6</f>
        <v>41.915153647349996</v>
      </c>
      <c r="AA2961">
        <f t="shared" si="276"/>
        <v>1</v>
      </c>
      <c r="AB2961" s="197">
        <v>54053</v>
      </c>
      <c r="AC2961" s="197">
        <v>3348</v>
      </c>
      <c r="AD2961" s="197">
        <f t="shared" si="281"/>
        <v>3348</v>
      </c>
      <c r="AE2961" s="197">
        <v>1115</v>
      </c>
      <c r="AJ2961">
        <v>0</v>
      </c>
      <c r="AK2961">
        <v>0</v>
      </c>
      <c r="AU2961" s="198">
        <v>0.27272727299999999</v>
      </c>
      <c r="AV2961" s="6">
        <v>0</v>
      </c>
      <c r="AW2961" s="198">
        <v>0.38356000000000001</v>
      </c>
      <c r="BO2961" s="198"/>
      <c r="BP2961" s="354">
        <f t="shared" si="277"/>
        <v>4346.3127316190394</v>
      </c>
      <c r="BQ2961" s="354">
        <f t="shared" si="278"/>
        <v>0</v>
      </c>
      <c r="BR2961" s="354">
        <f t="shared" si="279"/>
        <v>4678.7032359999994</v>
      </c>
      <c r="CG2961" s="198"/>
      <c r="CH2961">
        <f>(Transest!$J$14/HexExtSoy!$K$4)</f>
        <v>0.20257267294641951</v>
      </c>
      <c r="CI2961">
        <f>(HydroProcOil!$K$14/HexExtSoy!$K$4)</f>
        <v>0.10977777777777777</v>
      </c>
      <c r="CJ2961">
        <f>(StarchFerm!$K$24/StarchFerm!$K$4)</f>
        <v>0.33157302630665886</v>
      </c>
      <c r="CY2961" s="198"/>
      <c r="CZ2961">
        <f>BP2961*CH2961*1000*LCI!$E$93</f>
        <v>33236768.078318387</v>
      </c>
      <c r="DA2961">
        <f>BQ2961*CI2961*1000*(LCI!$E$99)</f>
        <v>0</v>
      </c>
      <c r="DB2961">
        <f>BR2961*CJ2961*1000*(LCI!$E$96)</f>
        <v>41808391.771526933</v>
      </c>
    </row>
    <row r="2962" spans="1:106" x14ac:dyDescent="0.25">
      <c r="A2962" s="197">
        <v>54055</v>
      </c>
      <c r="B2962" s="197" t="s">
        <v>2391</v>
      </c>
      <c r="C2962" s="197" t="s">
        <v>1096</v>
      </c>
      <c r="D2962" s="197">
        <v>-81.109248899999997</v>
      </c>
      <c r="E2962" s="197">
        <v>37.402169999999998</v>
      </c>
      <c r="F2962">
        <v>0</v>
      </c>
      <c r="G2962">
        <f t="shared" si="280"/>
        <v>0</v>
      </c>
      <c r="H2962" s="198">
        <v>6.36</v>
      </c>
      <c r="Q2962" s="221">
        <f>(Q6047*10000)*TEA!$M$15*10^-6</f>
        <v>44.076083806350006</v>
      </c>
      <c r="R2962" s="221">
        <f>(R6047*10000)*TEA!$O$15*10^-6</f>
        <v>44.076083806350006</v>
      </c>
      <c r="AA2962">
        <f t="shared" si="276"/>
        <v>1</v>
      </c>
      <c r="AB2962" s="197">
        <v>54055</v>
      </c>
      <c r="AC2962" s="197">
        <v>0</v>
      </c>
      <c r="AD2962" s="197">
        <f t="shared" si="281"/>
        <v>0</v>
      </c>
      <c r="AE2962" s="197">
        <v>22</v>
      </c>
      <c r="AJ2962">
        <v>0</v>
      </c>
      <c r="AK2962">
        <v>0</v>
      </c>
      <c r="AU2962" s="198">
        <v>0.27272727299999999</v>
      </c>
      <c r="AV2962" s="6">
        <v>0</v>
      </c>
      <c r="AW2962" s="198">
        <v>0.38356000000000001</v>
      </c>
      <c r="BO2962" s="198"/>
      <c r="BP2962" s="354">
        <f t="shared" si="277"/>
        <v>0</v>
      </c>
      <c r="BQ2962" s="354">
        <f t="shared" si="278"/>
        <v>0</v>
      </c>
      <c r="BR2962" s="354">
        <f t="shared" si="279"/>
        <v>53.667715200000011</v>
      </c>
      <c r="CG2962" s="198"/>
      <c r="CH2962">
        <f>(Transest!$J$14/HexExtSoy!$K$4)</f>
        <v>0.20257267294641951</v>
      </c>
      <c r="CI2962">
        <f>(HydroProcOil!$K$14/HexExtSoy!$K$4)</f>
        <v>0.10977777777777777</v>
      </c>
      <c r="CJ2962">
        <f>(StarchFerm!$K$24/StarchFerm!$K$4)</f>
        <v>0.33157302630665886</v>
      </c>
      <c r="CY2962" s="198"/>
      <c r="CZ2962">
        <f>BP2962*CH2962*1000*LCI!$E$93</f>
        <v>0</v>
      </c>
      <c r="DA2962">
        <f>BQ2962*CI2962*1000*(LCI!$E$99)</f>
        <v>0</v>
      </c>
      <c r="DB2962">
        <f>BR2962*CJ2962*1000*(LCI!$E$96)</f>
        <v>479568.96374616126</v>
      </c>
    </row>
    <row r="2963" spans="1:106" x14ac:dyDescent="0.25">
      <c r="A2963" s="197">
        <v>54057</v>
      </c>
      <c r="B2963" s="197" t="s">
        <v>2391</v>
      </c>
      <c r="C2963" s="197" t="s">
        <v>826</v>
      </c>
      <c r="D2963" s="197">
        <v>-78.948545499999994</v>
      </c>
      <c r="E2963" s="197">
        <v>39.41122</v>
      </c>
      <c r="F2963">
        <v>0</v>
      </c>
      <c r="G2963">
        <f t="shared" si="280"/>
        <v>0</v>
      </c>
      <c r="H2963" s="198">
        <v>10.61</v>
      </c>
      <c r="Q2963" s="221">
        <f>(Q6048*10000)*TEA!$M$15*10^-6</f>
        <v>36.035796547800004</v>
      </c>
      <c r="R2963" s="221">
        <f>(R6048*10000)*TEA!$O$15*10^-6</f>
        <v>36.035796547800004</v>
      </c>
      <c r="AA2963">
        <f t="shared" si="276"/>
        <v>1</v>
      </c>
      <c r="AB2963" s="197">
        <v>54057</v>
      </c>
      <c r="AC2963" s="197">
        <v>0</v>
      </c>
      <c r="AD2963" s="197">
        <f t="shared" si="281"/>
        <v>0</v>
      </c>
      <c r="AE2963" s="197">
        <v>574</v>
      </c>
      <c r="AJ2963">
        <v>0</v>
      </c>
      <c r="AK2963">
        <v>0</v>
      </c>
      <c r="AU2963" s="198">
        <v>0.27272727299999999</v>
      </c>
      <c r="AV2963" s="6">
        <v>0</v>
      </c>
      <c r="AW2963" s="198">
        <v>0.38356000000000001</v>
      </c>
      <c r="BO2963" s="198"/>
      <c r="BP2963" s="354">
        <f t="shared" si="277"/>
        <v>0</v>
      </c>
      <c r="BQ2963" s="354">
        <f t="shared" si="278"/>
        <v>0</v>
      </c>
      <c r="BR2963" s="354">
        <f t="shared" si="279"/>
        <v>2335.9340984</v>
      </c>
      <c r="CG2963" s="198"/>
      <c r="CH2963">
        <f>(Transest!$J$14/HexExtSoy!$K$4)</f>
        <v>0.20257267294641951</v>
      </c>
      <c r="CI2963">
        <f>(HydroProcOil!$K$14/HexExtSoy!$K$4)</f>
        <v>0.10977777777777777</v>
      </c>
      <c r="CJ2963">
        <f>(StarchFerm!$K$24/StarchFerm!$K$4)</f>
        <v>0.33157302630665886</v>
      </c>
      <c r="CY2963" s="198"/>
      <c r="CZ2963">
        <f>BP2963*CH2963*1000*LCI!$E$93</f>
        <v>0</v>
      </c>
      <c r="DA2963">
        <f>BQ2963*CI2963*1000*(LCI!$E$99)</f>
        <v>0</v>
      </c>
      <c r="DB2963">
        <f>BR2963*CJ2963*1000*(LCI!$E$96)</f>
        <v>20873657.296090957</v>
      </c>
    </row>
    <row r="2964" spans="1:106" x14ac:dyDescent="0.25">
      <c r="A2964" s="197">
        <v>54059</v>
      </c>
      <c r="B2964" s="197" t="s">
        <v>2391</v>
      </c>
      <c r="C2964" s="197" t="s">
        <v>2399</v>
      </c>
      <c r="D2964" s="197">
        <v>-82.133767399999996</v>
      </c>
      <c r="E2964" s="197">
        <v>37.721890000000002</v>
      </c>
      <c r="F2964">
        <v>0</v>
      </c>
      <c r="G2964">
        <f t="shared" si="280"/>
        <v>0</v>
      </c>
      <c r="H2964" s="198">
        <v>0</v>
      </c>
      <c r="Q2964" s="221">
        <f>(Q6049*10000)*TEA!$M$15*10^-6</f>
        <v>43.819824996899996</v>
      </c>
      <c r="R2964" s="221">
        <f>(R6049*10000)*TEA!$O$15*10^-6</f>
        <v>43.819824996899996</v>
      </c>
      <c r="AA2964">
        <f t="shared" si="276"/>
        <v>1</v>
      </c>
      <c r="AB2964" s="197">
        <v>54059</v>
      </c>
      <c r="AC2964" s="197">
        <v>0</v>
      </c>
      <c r="AD2964" s="197">
        <f t="shared" si="281"/>
        <v>0</v>
      </c>
      <c r="AE2964" s="197">
        <v>0</v>
      </c>
      <c r="AJ2964">
        <v>0</v>
      </c>
      <c r="AK2964">
        <v>0</v>
      </c>
      <c r="AU2964" s="198">
        <v>0.27272727299999999</v>
      </c>
      <c r="AV2964" s="6">
        <v>0</v>
      </c>
      <c r="AW2964" s="198">
        <v>0.38356000000000001</v>
      </c>
      <c r="BO2964" s="198"/>
      <c r="BP2964" s="354">
        <f t="shared" si="277"/>
        <v>0</v>
      </c>
      <c r="BQ2964" s="354">
        <f t="shared" si="278"/>
        <v>0</v>
      </c>
      <c r="BR2964" s="354">
        <f t="shared" si="279"/>
        <v>0</v>
      </c>
      <c r="CG2964" s="198"/>
      <c r="CH2964">
        <f>(Transest!$J$14/HexExtSoy!$K$4)</f>
        <v>0.20257267294641951</v>
      </c>
      <c r="CI2964">
        <f>(HydroProcOil!$K$14/HexExtSoy!$K$4)</f>
        <v>0.10977777777777777</v>
      </c>
      <c r="CJ2964">
        <f>(StarchFerm!$K$24/StarchFerm!$K$4)</f>
        <v>0.33157302630665886</v>
      </c>
      <c r="CY2964" s="198"/>
      <c r="CZ2964">
        <f>BP2964*CH2964*1000*LCI!$E$93</f>
        <v>0</v>
      </c>
      <c r="DA2964">
        <f>BQ2964*CI2964*1000*(LCI!$E$99)</f>
        <v>0</v>
      </c>
      <c r="DB2964">
        <f>BR2964*CJ2964*1000*(LCI!$E$96)</f>
        <v>0</v>
      </c>
    </row>
    <row r="2965" spans="1:106" x14ac:dyDescent="0.25">
      <c r="A2965" s="197">
        <v>54061</v>
      </c>
      <c r="B2965" s="197" t="s">
        <v>2391</v>
      </c>
      <c r="C2965" s="197" t="s">
        <v>2400</v>
      </c>
      <c r="D2965" s="197">
        <v>-80.035409700000002</v>
      </c>
      <c r="E2965" s="197">
        <v>39.632980000000003</v>
      </c>
      <c r="F2965">
        <v>0</v>
      </c>
      <c r="G2965">
        <f t="shared" si="280"/>
        <v>0</v>
      </c>
      <c r="H2965" s="198">
        <v>5.69</v>
      </c>
      <c r="Q2965" s="221">
        <f>(Q6050*10000)*TEA!$M$15*10^-6</f>
        <v>36.743696670149994</v>
      </c>
      <c r="R2965" s="221">
        <f>(R6050*10000)*TEA!$O$15*10^-6</f>
        <v>36.743696670149994</v>
      </c>
      <c r="AA2965">
        <f t="shared" si="276"/>
        <v>1</v>
      </c>
      <c r="AB2965" s="197">
        <v>54061</v>
      </c>
      <c r="AC2965" s="197">
        <v>0</v>
      </c>
      <c r="AD2965" s="197">
        <f t="shared" si="281"/>
        <v>0</v>
      </c>
      <c r="AE2965" s="197">
        <v>15</v>
      </c>
      <c r="AJ2965">
        <v>0</v>
      </c>
      <c r="AK2965">
        <v>0</v>
      </c>
      <c r="AU2965" s="198">
        <v>0.27272727299999999</v>
      </c>
      <c r="AV2965" s="6">
        <v>0</v>
      </c>
      <c r="AW2965" s="198">
        <v>0.38356000000000001</v>
      </c>
      <c r="BO2965" s="198"/>
      <c r="BP2965" s="354">
        <f t="shared" si="277"/>
        <v>0</v>
      </c>
      <c r="BQ2965" s="354">
        <f t="shared" si="278"/>
        <v>0</v>
      </c>
      <c r="BR2965" s="354">
        <f t="shared" si="279"/>
        <v>32.736846000000007</v>
      </c>
      <c r="CG2965" s="198"/>
      <c r="CH2965">
        <f>(Transest!$J$14/HexExtSoy!$K$4)</f>
        <v>0.20257267294641951</v>
      </c>
      <c r="CI2965">
        <f>(HydroProcOil!$K$14/HexExtSoy!$K$4)</f>
        <v>0.10977777777777777</v>
      </c>
      <c r="CJ2965">
        <f>(StarchFerm!$K$24/StarchFerm!$K$4)</f>
        <v>0.33157302630665886</v>
      </c>
      <c r="CY2965" s="198"/>
      <c r="CZ2965">
        <f>BP2965*CH2965*1000*LCI!$E$93</f>
        <v>0</v>
      </c>
      <c r="DA2965">
        <f>BQ2965*CI2965*1000*(LCI!$E$99)</f>
        <v>0</v>
      </c>
      <c r="DB2965">
        <f>BR2965*CJ2965*1000*(LCI!$E$96)</f>
        <v>292532.95494378835</v>
      </c>
    </row>
    <row r="2966" spans="1:106" x14ac:dyDescent="0.25">
      <c r="A2966" s="197">
        <v>54063</v>
      </c>
      <c r="B2966" s="197" t="s">
        <v>2391</v>
      </c>
      <c r="C2966" s="197" t="s">
        <v>641</v>
      </c>
      <c r="D2966" s="197">
        <v>-80.544836599999996</v>
      </c>
      <c r="E2966" s="197">
        <v>37.560659999999999</v>
      </c>
      <c r="F2966">
        <v>2.77</v>
      </c>
      <c r="G2966">
        <f t="shared" si="280"/>
        <v>2.77</v>
      </c>
      <c r="H2966" s="198">
        <v>9.24</v>
      </c>
      <c r="Q2966" s="221">
        <f>(Q6051*10000)*TEA!$M$15*10^-6</f>
        <v>42.975141777899992</v>
      </c>
      <c r="R2966" s="221">
        <f>(R6051*10000)*TEA!$O$15*10^-6</f>
        <v>42.975141777899992</v>
      </c>
      <c r="AA2966">
        <f t="shared" si="276"/>
        <v>1</v>
      </c>
      <c r="AB2966" s="197">
        <v>54063</v>
      </c>
      <c r="AC2966" s="197">
        <v>41</v>
      </c>
      <c r="AD2966" s="197">
        <f t="shared" si="281"/>
        <v>41</v>
      </c>
      <c r="AE2966" s="197">
        <v>189</v>
      </c>
      <c r="AJ2966">
        <v>0</v>
      </c>
      <c r="AK2966">
        <v>0</v>
      </c>
      <c r="AU2966" s="198">
        <v>0.27272727299999999</v>
      </c>
      <c r="AV2966" s="6">
        <v>0</v>
      </c>
      <c r="AW2966" s="198">
        <v>0.38356000000000001</v>
      </c>
      <c r="BO2966" s="198"/>
      <c r="BP2966" s="354">
        <f t="shared" si="277"/>
        <v>30.973636394610001</v>
      </c>
      <c r="BQ2966" s="354">
        <f t="shared" si="278"/>
        <v>0</v>
      </c>
      <c r="BR2966" s="354">
        <f t="shared" si="279"/>
        <v>669.83384160000003</v>
      </c>
      <c r="CG2966" s="198"/>
      <c r="CH2966">
        <f>(Transest!$J$14/HexExtSoy!$K$4)</f>
        <v>0.20257267294641951</v>
      </c>
      <c r="CI2966">
        <f>(HydroProcOil!$K$14/HexExtSoy!$K$4)</f>
        <v>0.10977777777777777</v>
      </c>
      <c r="CJ2966">
        <f>(StarchFerm!$K$24/StarchFerm!$K$4)</f>
        <v>0.33157302630665886</v>
      </c>
      <c r="CY2966" s="198"/>
      <c r="CZ2966">
        <f>BP2966*CH2966*1000*LCI!$E$93</f>
        <v>236859.06490358096</v>
      </c>
      <c r="DA2966">
        <f>BQ2966*CI2966*1000*(LCI!$E$99)</f>
        <v>0</v>
      </c>
      <c r="DB2966">
        <f>BR2966*CJ2966*1000*(LCI!$E$96)</f>
        <v>5985563.5758129377</v>
      </c>
    </row>
    <row r="2967" spans="1:106" x14ac:dyDescent="0.25">
      <c r="A2967" s="197">
        <v>54065</v>
      </c>
      <c r="B2967" s="197" t="s">
        <v>2391</v>
      </c>
      <c r="C2967" s="197" t="s">
        <v>643</v>
      </c>
      <c r="D2967" s="197">
        <v>-78.271468100000007</v>
      </c>
      <c r="E2967" s="197">
        <v>39.557070000000003</v>
      </c>
      <c r="F2967">
        <v>0</v>
      </c>
      <c r="G2967">
        <f t="shared" si="280"/>
        <v>0</v>
      </c>
      <c r="H2967" s="198">
        <v>6.41</v>
      </c>
      <c r="Q2967" s="221">
        <f>(Q6052*10000)*TEA!$M$15*10^-6</f>
        <v>37.912843839600001</v>
      </c>
      <c r="R2967" s="221">
        <f>(R6052*10000)*TEA!$O$15*10^-6</f>
        <v>37.912843839600001</v>
      </c>
      <c r="AA2967">
        <f t="shared" si="276"/>
        <v>1</v>
      </c>
      <c r="AB2967" s="197">
        <v>54065</v>
      </c>
      <c r="AC2967" s="197">
        <v>0</v>
      </c>
      <c r="AD2967" s="197">
        <f t="shared" si="281"/>
        <v>0</v>
      </c>
      <c r="AE2967" s="197">
        <v>67</v>
      </c>
      <c r="AJ2967">
        <v>0</v>
      </c>
      <c r="AK2967">
        <v>0</v>
      </c>
      <c r="AU2967" s="198">
        <v>0.27272727299999999</v>
      </c>
      <c r="AV2967" s="6">
        <v>0</v>
      </c>
      <c r="AW2967" s="198">
        <v>0.38356000000000001</v>
      </c>
      <c r="BO2967" s="198"/>
      <c r="BP2967" s="354">
        <f t="shared" si="277"/>
        <v>0</v>
      </c>
      <c r="BQ2967" s="354">
        <f t="shared" si="278"/>
        <v>0</v>
      </c>
      <c r="BR2967" s="354">
        <f t="shared" si="279"/>
        <v>164.7275132</v>
      </c>
      <c r="CG2967" s="198"/>
      <c r="CH2967">
        <f>(Transest!$J$14/HexExtSoy!$K$4)</f>
        <v>0.20257267294641951</v>
      </c>
      <c r="CI2967">
        <f>(HydroProcOil!$K$14/HexExtSoy!$K$4)</f>
        <v>0.10977777777777777</v>
      </c>
      <c r="CJ2967">
        <f>(StarchFerm!$K$24/StarchFerm!$K$4)</f>
        <v>0.33157302630665886</v>
      </c>
      <c r="CY2967" s="198"/>
      <c r="CZ2967">
        <f>BP2967*CH2967*1000*LCI!$E$93</f>
        <v>0</v>
      </c>
      <c r="DA2967">
        <f>BQ2967*CI2967*1000*(LCI!$E$99)</f>
        <v>0</v>
      </c>
      <c r="DB2967">
        <f>BR2967*CJ2967*1000*(LCI!$E$96)</f>
        <v>1471987.4418243559</v>
      </c>
    </row>
    <row r="2968" spans="1:106" x14ac:dyDescent="0.25">
      <c r="A2968" s="197">
        <v>54067</v>
      </c>
      <c r="B2968" s="197" t="s">
        <v>2391</v>
      </c>
      <c r="C2968" s="197" t="s">
        <v>1314</v>
      </c>
      <c r="D2968" s="197">
        <v>-80.795513099999994</v>
      </c>
      <c r="E2968" s="197">
        <v>38.294580000000003</v>
      </c>
      <c r="F2968">
        <v>0</v>
      </c>
      <c r="G2968">
        <f t="shared" si="280"/>
        <v>0</v>
      </c>
      <c r="H2968" s="198">
        <v>0</v>
      </c>
      <c r="Q2968" s="221">
        <f>(Q6053*10000)*TEA!$M$15*10^-6</f>
        <v>40.5448452981</v>
      </c>
      <c r="R2968" s="221">
        <f>(R6053*10000)*TEA!$O$15*10^-6</f>
        <v>40.5448452981</v>
      </c>
      <c r="AA2968">
        <f t="shared" si="276"/>
        <v>1</v>
      </c>
      <c r="AB2968" s="197">
        <v>54067</v>
      </c>
      <c r="AC2968" s="197">
        <v>0</v>
      </c>
      <c r="AD2968" s="197">
        <f t="shared" si="281"/>
        <v>0</v>
      </c>
      <c r="AE2968" s="197">
        <v>0</v>
      </c>
      <c r="AJ2968">
        <v>0</v>
      </c>
      <c r="AK2968">
        <v>0</v>
      </c>
      <c r="AU2968" s="198">
        <v>0.27272727299999999</v>
      </c>
      <c r="AV2968" s="6">
        <v>0</v>
      </c>
      <c r="AW2968" s="198">
        <v>0.38356000000000001</v>
      </c>
      <c r="BO2968" s="198"/>
      <c r="BP2968" s="354">
        <f t="shared" si="277"/>
        <v>0</v>
      </c>
      <c r="BQ2968" s="354">
        <f t="shared" si="278"/>
        <v>0</v>
      </c>
      <c r="BR2968" s="354">
        <f t="shared" si="279"/>
        <v>0</v>
      </c>
      <c r="CG2968" s="198"/>
      <c r="CH2968">
        <f>(Transest!$J$14/HexExtSoy!$K$4)</f>
        <v>0.20257267294641951</v>
      </c>
      <c r="CI2968">
        <f>(HydroProcOil!$K$14/HexExtSoy!$K$4)</f>
        <v>0.10977777777777777</v>
      </c>
      <c r="CJ2968">
        <f>(StarchFerm!$K$24/StarchFerm!$K$4)</f>
        <v>0.33157302630665886</v>
      </c>
      <c r="CY2968" s="198"/>
      <c r="CZ2968">
        <f>BP2968*CH2968*1000*LCI!$E$93</f>
        <v>0</v>
      </c>
      <c r="DA2968">
        <f>BQ2968*CI2968*1000*(LCI!$E$99)</f>
        <v>0</v>
      </c>
      <c r="DB2968">
        <f>BR2968*CJ2968*1000*(LCI!$E$96)</f>
        <v>0</v>
      </c>
    </row>
    <row r="2969" spans="1:106" x14ac:dyDescent="0.25">
      <c r="A2969" s="197">
        <v>54069</v>
      </c>
      <c r="B2969" s="197" t="s">
        <v>2391</v>
      </c>
      <c r="C2969" s="197" t="s">
        <v>1136</v>
      </c>
      <c r="D2969" s="197">
        <v>-80.6253782</v>
      </c>
      <c r="E2969" s="197">
        <v>40.10427</v>
      </c>
      <c r="F2969">
        <v>2.69</v>
      </c>
      <c r="G2969">
        <f t="shared" si="280"/>
        <v>2.69</v>
      </c>
      <c r="H2969" s="198">
        <v>11.27</v>
      </c>
      <c r="Q2969" s="221">
        <f>(Q6054*10000)*TEA!$M$15*10^-6</f>
        <v>37.958680462949999</v>
      </c>
      <c r="R2969" s="221">
        <f>(R6054*10000)*TEA!$O$15*10^-6</f>
        <v>37.958680462949999</v>
      </c>
      <c r="AA2969">
        <f t="shared" si="276"/>
        <v>1</v>
      </c>
      <c r="AB2969" s="197">
        <v>54069</v>
      </c>
      <c r="AC2969" s="197">
        <v>37</v>
      </c>
      <c r="AD2969" s="197">
        <f t="shared" si="281"/>
        <v>37</v>
      </c>
      <c r="AE2969" s="197">
        <v>201</v>
      </c>
      <c r="AJ2969">
        <v>0</v>
      </c>
      <c r="AK2969">
        <v>0</v>
      </c>
      <c r="AU2969" s="198">
        <v>0.27272727299999999</v>
      </c>
      <c r="AV2969" s="6">
        <v>0</v>
      </c>
      <c r="AW2969" s="198">
        <v>0.38356000000000001</v>
      </c>
      <c r="BO2969" s="198"/>
      <c r="BP2969" s="354">
        <f t="shared" si="277"/>
        <v>27.144545481689999</v>
      </c>
      <c r="BQ2969" s="354">
        <f t="shared" si="278"/>
        <v>0</v>
      </c>
      <c r="BR2969" s="354">
        <f t="shared" si="279"/>
        <v>868.86696119999999</v>
      </c>
      <c r="CG2969" s="198"/>
      <c r="CH2969">
        <f>(Transest!$J$14/HexExtSoy!$K$4)</f>
        <v>0.20257267294641951</v>
      </c>
      <c r="CI2969">
        <f>(HydroProcOil!$K$14/HexExtSoy!$K$4)</f>
        <v>0.10977777777777777</v>
      </c>
      <c r="CJ2969">
        <f>(StarchFerm!$K$24/StarchFerm!$K$4)</f>
        <v>0.33157302630665886</v>
      </c>
      <c r="CY2969" s="198"/>
      <c r="CZ2969">
        <f>BP2969*CH2969*1000*LCI!$E$93</f>
        <v>207577.5533138453</v>
      </c>
      <c r="DA2969">
        <f>BQ2969*CI2969*1000*(LCI!$E$99)</f>
        <v>0</v>
      </c>
      <c r="DB2969">
        <f>BR2969*CJ2969*1000*(LCI!$E$96)</f>
        <v>7764102.2477506194</v>
      </c>
    </row>
    <row r="2970" spans="1:106" x14ac:dyDescent="0.25">
      <c r="A2970" s="197">
        <v>54071</v>
      </c>
      <c r="B2970" s="197" t="s">
        <v>2391</v>
      </c>
      <c r="C2970" s="197" t="s">
        <v>1317</v>
      </c>
      <c r="D2970" s="197">
        <v>-79.360095200000004</v>
      </c>
      <c r="E2970" s="197">
        <v>38.680880000000002</v>
      </c>
      <c r="F2970">
        <v>3.53</v>
      </c>
      <c r="G2970">
        <f t="shared" si="280"/>
        <v>3.53</v>
      </c>
      <c r="H2970" s="198">
        <v>9.19</v>
      </c>
      <c r="Q2970" s="221">
        <f>(Q6055*10000)*TEA!$M$15*10^-6</f>
        <v>34.046241422399994</v>
      </c>
      <c r="R2970" s="221">
        <f>(R6055*10000)*TEA!$O$15*10^-6</f>
        <v>34.046241422399994</v>
      </c>
      <c r="AA2970">
        <f t="shared" si="276"/>
        <v>1</v>
      </c>
      <c r="AB2970" s="197">
        <v>54071</v>
      </c>
      <c r="AC2970" s="197">
        <v>93</v>
      </c>
      <c r="AD2970" s="197">
        <f t="shared" si="281"/>
        <v>93</v>
      </c>
      <c r="AE2970" s="197">
        <v>768</v>
      </c>
      <c r="AJ2970">
        <v>0</v>
      </c>
      <c r="AK2970">
        <v>0</v>
      </c>
      <c r="AU2970" s="198">
        <v>0.27272727299999999</v>
      </c>
      <c r="AV2970" s="6">
        <v>0</v>
      </c>
      <c r="AW2970" s="198">
        <v>0.38356000000000001</v>
      </c>
      <c r="BO2970" s="198"/>
      <c r="BP2970" s="354">
        <f t="shared" si="277"/>
        <v>89.53363645316999</v>
      </c>
      <c r="BQ2970" s="354">
        <f t="shared" si="278"/>
        <v>0</v>
      </c>
      <c r="BR2970" s="354">
        <f t="shared" si="279"/>
        <v>2707.1357952000003</v>
      </c>
      <c r="CG2970" s="198"/>
      <c r="CH2970">
        <f>(Transest!$J$14/HexExtSoy!$K$4)</f>
        <v>0.20257267294641951</v>
      </c>
      <c r="CI2970">
        <f>(HydroProcOil!$K$14/HexExtSoy!$K$4)</f>
        <v>0.10977777777777777</v>
      </c>
      <c r="CJ2970">
        <f>(StarchFerm!$K$24/StarchFerm!$K$4)</f>
        <v>0.33157302630665886</v>
      </c>
      <c r="CY2970" s="198"/>
      <c r="CZ2970">
        <f>BP2970*CH2970*1000*LCI!$E$93</f>
        <v>684674.31907366891</v>
      </c>
      <c r="DA2970">
        <f>BQ2970*CI2970*1000*(LCI!$E$99)</f>
        <v>0</v>
      </c>
      <c r="DB2970">
        <f>BR2970*CJ2970*1000*(LCI!$E$96)</f>
        <v>24190675.962001905</v>
      </c>
    </row>
    <row r="2971" spans="1:106" x14ac:dyDescent="0.25">
      <c r="A2971" s="197">
        <v>54073</v>
      </c>
      <c r="B2971" s="197" t="s">
        <v>2391</v>
      </c>
      <c r="C2971" s="197" t="s">
        <v>2401</v>
      </c>
      <c r="D2971" s="197">
        <v>-81.1729007</v>
      </c>
      <c r="E2971" s="197">
        <v>39.373779999999996</v>
      </c>
      <c r="F2971">
        <v>0</v>
      </c>
      <c r="G2971">
        <f t="shared" si="280"/>
        <v>0</v>
      </c>
      <c r="H2971" s="198">
        <v>0</v>
      </c>
      <c r="Q2971" s="221">
        <f>(Q6056*10000)*TEA!$M$15*10^-6</f>
        <v>39.226992091649997</v>
      </c>
      <c r="R2971" s="221">
        <f>(R6056*10000)*TEA!$O$15*10^-6</f>
        <v>39.226992091649997</v>
      </c>
      <c r="AA2971">
        <f t="shared" ref="AA2971:AA3034" si="282">IF(AB2971=A2971,1,0)</f>
        <v>1</v>
      </c>
      <c r="AB2971" s="197">
        <v>54073</v>
      </c>
      <c r="AC2971" s="197">
        <v>0</v>
      </c>
      <c r="AD2971" s="197">
        <f t="shared" si="281"/>
        <v>0</v>
      </c>
      <c r="AE2971" s="197">
        <v>4</v>
      </c>
      <c r="AJ2971">
        <v>0</v>
      </c>
      <c r="AK2971">
        <v>0</v>
      </c>
      <c r="AU2971" s="198">
        <v>0.27272727299999999</v>
      </c>
      <c r="AV2971" s="6">
        <v>0</v>
      </c>
      <c r="AW2971" s="198">
        <v>0.38356000000000001</v>
      </c>
      <c r="BO2971" s="198"/>
      <c r="BP2971" s="354">
        <f t="shared" si="277"/>
        <v>0</v>
      </c>
      <c r="BQ2971" s="354">
        <f t="shared" si="278"/>
        <v>0</v>
      </c>
      <c r="BR2971" s="354">
        <f t="shared" si="279"/>
        <v>0</v>
      </c>
      <c r="CG2971" s="198"/>
      <c r="CH2971">
        <f>(Transest!$J$14/HexExtSoy!$K$4)</f>
        <v>0.20257267294641951</v>
      </c>
      <c r="CI2971">
        <f>(HydroProcOil!$K$14/HexExtSoy!$K$4)</f>
        <v>0.10977777777777777</v>
      </c>
      <c r="CJ2971">
        <f>(StarchFerm!$K$24/StarchFerm!$K$4)</f>
        <v>0.33157302630665886</v>
      </c>
      <c r="CY2971" s="198"/>
      <c r="CZ2971">
        <f>BP2971*CH2971*1000*LCI!$E$93</f>
        <v>0</v>
      </c>
      <c r="DA2971">
        <f>BQ2971*CI2971*1000*(LCI!$E$99)</f>
        <v>0</v>
      </c>
      <c r="DB2971">
        <f>BR2971*CJ2971*1000*(LCI!$E$96)</f>
        <v>0</v>
      </c>
    </row>
    <row r="2972" spans="1:106" x14ac:dyDescent="0.25">
      <c r="A2972" s="197">
        <v>54075</v>
      </c>
      <c r="B2972" s="197" t="s">
        <v>2391</v>
      </c>
      <c r="C2972" s="197" t="s">
        <v>1191</v>
      </c>
      <c r="D2972" s="197">
        <v>-80.008739399999996</v>
      </c>
      <c r="E2972" s="197">
        <v>38.331629999999997</v>
      </c>
      <c r="F2972">
        <v>0</v>
      </c>
      <c r="G2972">
        <f t="shared" si="280"/>
        <v>0</v>
      </c>
      <c r="H2972" s="198">
        <v>9.11</v>
      </c>
      <c r="Q2972" s="221">
        <f>(Q6057*10000)*TEA!$M$15*10^-6</f>
        <v>37.012808042099998</v>
      </c>
      <c r="R2972" s="221">
        <f>(R6057*10000)*TEA!$O$15*10^-6</f>
        <v>37.012808042099998</v>
      </c>
      <c r="AA2972">
        <f t="shared" si="282"/>
        <v>1</v>
      </c>
      <c r="AB2972" s="197">
        <v>54075</v>
      </c>
      <c r="AC2972" s="197">
        <v>0</v>
      </c>
      <c r="AD2972" s="197">
        <f t="shared" si="281"/>
        <v>0</v>
      </c>
      <c r="AE2972" s="197">
        <v>41</v>
      </c>
      <c r="AJ2972">
        <v>0</v>
      </c>
      <c r="AK2972">
        <v>0</v>
      </c>
      <c r="AU2972" s="198">
        <v>0.27272727299999999</v>
      </c>
      <c r="AV2972" s="6">
        <v>0</v>
      </c>
      <c r="AW2972" s="198">
        <v>0.38356000000000001</v>
      </c>
      <c r="BO2972" s="198"/>
      <c r="BP2972" s="354">
        <f t="shared" si="277"/>
        <v>0</v>
      </c>
      <c r="BQ2972" s="354">
        <f t="shared" si="278"/>
        <v>0</v>
      </c>
      <c r="BR2972" s="354">
        <f t="shared" si="279"/>
        <v>143.2634956</v>
      </c>
      <c r="CG2972" s="198"/>
      <c r="CH2972">
        <f>(Transest!$J$14/HexExtSoy!$K$4)</f>
        <v>0.20257267294641951</v>
      </c>
      <c r="CI2972">
        <f>(HydroProcOil!$K$14/HexExtSoy!$K$4)</f>
        <v>0.10977777777777777</v>
      </c>
      <c r="CJ2972">
        <f>(StarchFerm!$K$24/StarchFerm!$K$4)</f>
        <v>0.33157302630665886</v>
      </c>
      <c r="CY2972" s="198"/>
      <c r="CZ2972">
        <f>BP2972*CH2972*1000*LCI!$E$93</f>
        <v>0</v>
      </c>
      <c r="DA2972">
        <f>BQ2972*CI2972*1000*(LCI!$E$99)</f>
        <v>0</v>
      </c>
      <c r="DB2972">
        <f>BR2972*CJ2972*1000*(LCI!$E$96)</f>
        <v>1280187.275935025</v>
      </c>
    </row>
    <row r="2973" spans="1:106" x14ac:dyDescent="0.25">
      <c r="A2973" s="197">
        <v>54077</v>
      </c>
      <c r="B2973" s="197" t="s">
        <v>2391</v>
      </c>
      <c r="C2973" s="197" t="s">
        <v>2402</v>
      </c>
      <c r="D2973" s="197">
        <v>-79.671528600000002</v>
      </c>
      <c r="E2973" s="197">
        <v>39.468829999999997</v>
      </c>
      <c r="F2973">
        <v>2.38</v>
      </c>
      <c r="G2973">
        <f t="shared" si="280"/>
        <v>2.38</v>
      </c>
      <c r="H2973" s="198">
        <v>7.33</v>
      </c>
      <c r="Q2973" s="221">
        <f>(Q6058*10000)*TEA!$M$15*10^-6</f>
        <v>35.6822307495</v>
      </c>
      <c r="R2973" s="221">
        <f>(R6058*10000)*TEA!$O$15*10^-6</f>
        <v>35.6822307495</v>
      </c>
      <c r="AA2973">
        <f t="shared" si="282"/>
        <v>1</v>
      </c>
      <c r="AB2973" s="197">
        <v>54077</v>
      </c>
      <c r="AC2973" s="197">
        <v>492</v>
      </c>
      <c r="AD2973" s="197">
        <f t="shared" si="281"/>
        <v>492</v>
      </c>
      <c r="AE2973" s="197">
        <v>1497</v>
      </c>
      <c r="AJ2973">
        <v>0</v>
      </c>
      <c r="AK2973">
        <v>0</v>
      </c>
      <c r="AU2973" s="198">
        <v>0.27272727299999999</v>
      </c>
      <c r="AV2973" s="6">
        <v>0</v>
      </c>
      <c r="AW2973" s="198">
        <v>0.38356000000000001</v>
      </c>
      <c r="BO2973" s="198"/>
      <c r="BP2973" s="354">
        <f t="shared" si="277"/>
        <v>319.35272759207999</v>
      </c>
      <c r="BQ2973" s="354">
        <f t="shared" si="278"/>
        <v>0</v>
      </c>
      <c r="BR2973" s="354">
        <f t="shared" si="279"/>
        <v>4208.8077155999999</v>
      </c>
      <c r="CG2973" s="198"/>
      <c r="CH2973">
        <f>(Transest!$J$14/HexExtSoy!$K$4)</f>
        <v>0.20257267294641951</v>
      </c>
      <c r="CI2973">
        <f>(HydroProcOil!$K$14/HexExtSoy!$K$4)</f>
        <v>0.10977777777777777</v>
      </c>
      <c r="CJ2973">
        <f>(StarchFerm!$K$24/StarchFerm!$K$4)</f>
        <v>0.33157302630665886</v>
      </c>
      <c r="CY2973" s="198"/>
      <c r="CZ2973">
        <f>BP2973*CH2973*1000*LCI!$E$93</f>
        <v>2442128.1204499179</v>
      </c>
      <c r="DA2973">
        <f>BQ2973*CI2973*1000*(LCI!$E$99)</f>
        <v>0</v>
      </c>
      <c r="DB2973">
        <f>BR2973*CJ2973*1000*(LCI!$E$96)</f>
        <v>37609455.652346089</v>
      </c>
    </row>
    <row r="2974" spans="1:106" x14ac:dyDescent="0.25">
      <c r="A2974" s="197">
        <v>54079</v>
      </c>
      <c r="B2974" s="197" t="s">
        <v>2391</v>
      </c>
      <c r="C2974" s="197" t="s">
        <v>900</v>
      </c>
      <c r="D2974" s="197">
        <v>-81.901833300000007</v>
      </c>
      <c r="E2974" s="197">
        <v>38.508290000000002</v>
      </c>
      <c r="F2974">
        <v>0</v>
      </c>
      <c r="G2974">
        <f t="shared" si="280"/>
        <v>0</v>
      </c>
      <c r="H2974" s="198">
        <v>9.4499999999999993</v>
      </c>
      <c r="Q2974" s="221">
        <f>(Q6059*10000)*TEA!$M$15*10^-6</f>
        <v>42.480391278599996</v>
      </c>
      <c r="R2974" s="221">
        <f>(R6059*10000)*TEA!$O$15*10^-6</f>
        <v>42.480391278599996</v>
      </c>
      <c r="AA2974">
        <f t="shared" si="282"/>
        <v>1</v>
      </c>
      <c r="AB2974" s="197">
        <v>54079</v>
      </c>
      <c r="AC2974" s="197">
        <v>0</v>
      </c>
      <c r="AD2974" s="197">
        <f t="shared" si="281"/>
        <v>0</v>
      </c>
      <c r="AE2974" s="197">
        <v>30</v>
      </c>
      <c r="AJ2974">
        <v>0</v>
      </c>
      <c r="AK2974">
        <v>0</v>
      </c>
      <c r="AU2974" s="198">
        <v>0.27272727299999999</v>
      </c>
      <c r="AV2974" s="6">
        <v>0</v>
      </c>
      <c r="AW2974" s="198">
        <v>0.38356000000000001</v>
      </c>
      <c r="BO2974" s="198"/>
      <c r="BP2974" s="354">
        <f t="shared" si="277"/>
        <v>0</v>
      </c>
      <c r="BQ2974" s="354">
        <f t="shared" si="278"/>
        <v>0</v>
      </c>
      <c r="BR2974" s="354">
        <f t="shared" si="279"/>
        <v>108.73926</v>
      </c>
      <c r="CG2974" s="198"/>
      <c r="CH2974">
        <f>(Transest!$J$14/HexExtSoy!$K$4)</f>
        <v>0.20257267294641951</v>
      </c>
      <c r="CI2974">
        <f>(HydroProcOil!$K$14/HexExtSoy!$K$4)</f>
        <v>0.10977777777777777</v>
      </c>
      <c r="CJ2974">
        <f>(StarchFerm!$K$24/StarchFerm!$K$4)</f>
        <v>0.33157302630665886</v>
      </c>
      <c r="CY2974" s="198"/>
      <c r="CZ2974">
        <f>BP2974*CH2974*1000*LCI!$E$93</f>
        <v>0</v>
      </c>
      <c r="DA2974">
        <f>BQ2974*CI2974*1000*(LCI!$E$99)</f>
        <v>0</v>
      </c>
      <c r="DB2974">
        <f>BR2974*CJ2974*1000*(LCI!$E$96)</f>
        <v>971682.39867093135</v>
      </c>
    </row>
    <row r="2975" spans="1:106" x14ac:dyDescent="0.25">
      <c r="A2975" s="197">
        <v>54081</v>
      </c>
      <c r="B2975" s="197" t="s">
        <v>2391</v>
      </c>
      <c r="C2975" s="197" t="s">
        <v>2403</v>
      </c>
      <c r="D2975" s="197">
        <v>-81.246708900000002</v>
      </c>
      <c r="E2975" s="197">
        <v>37.769509999999997</v>
      </c>
      <c r="F2975">
        <v>0</v>
      </c>
      <c r="G2975">
        <f t="shared" si="280"/>
        <v>0</v>
      </c>
      <c r="H2975" s="198">
        <v>10.7</v>
      </c>
      <c r="Q2975" s="221">
        <f>(Q6060*10000)*TEA!$M$15*10^-6</f>
        <v>43.309151018549997</v>
      </c>
      <c r="R2975" s="221">
        <f>(R6060*10000)*TEA!$O$15*10^-6</f>
        <v>43.309151018549997</v>
      </c>
      <c r="AA2975">
        <f t="shared" si="282"/>
        <v>1</v>
      </c>
      <c r="AB2975" s="197">
        <v>54081</v>
      </c>
      <c r="AC2975" s="197">
        <v>0</v>
      </c>
      <c r="AD2975" s="197">
        <f t="shared" si="281"/>
        <v>0</v>
      </c>
      <c r="AE2975" s="197">
        <v>13</v>
      </c>
      <c r="AJ2975">
        <v>0</v>
      </c>
      <c r="AK2975">
        <v>0</v>
      </c>
      <c r="AU2975" s="198">
        <v>0.27272727299999999</v>
      </c>
      <c r="AV2975" s="6">
        <v>0</v>
      </c>
      <c r="AW2975" s="198">
        <v>0.38356000000000001</v>
      </c>
      <c r="BO2975" s="198"/>
      <c r="BP2975" s="354">
        <f t="shared" si="277"/>
        <v>0</v>
      </c>
      <c r="BQ2975" s="354">
        <f t="shared" si="278"/>
        <v>0</v>
      </c>
      <c r="BR2975" s="354">
        <f t="shared" si="279"/>
        <v>53.353195999999997</v>
      </c>
      <c r="CG2975" s="198"/>
      <c r="CH2975">
        <f>(Transest!$J$14/HexExtSoy!$K$4)</f>
        <v>0.20257267294641951</v>
      </c>
      <c r="CI2975">
        <f>(HydroProcOil!$K$14/HexExtSoy!$K$4)</f>
        <v>0.10977777777777777</v>
      </c>
      <c r="CJ2975">
        <f>(StarchFerm!$K$24/StarchFerm!$K$4)</f>
        <v>0.33157302630665886</v>
      </c>
      <c r="CY2975" s="198"/>
      <c r="CZ2975">
        <f>BP2975*CH2975*1000*LCI!$E$93</f>
        <v>0</v>
      </c>
      <c r="DA2975">
        <f>BQ2975*CI2975*1000*(LCI!$E$99)</f>
        <v>0</v>
      </c>
      <c r="DB2975">
        <f>BR2975*CJ2975*1000*(LCI!$E$96)</f>
        <v>476758.45380997012</v>
      </c>
    </row>
    <row r="2976" spans="1:106" x14ac:dyDescent="0.25">
      <c r="A2976" s="197">
        <v>54083</v>
      </c>
      <c r="B2976" s="197" t="s">
        <v>2391</v>
      </c>
      <c r="C2976" s="197" t="s">
        <v>647</v>
      </c>
      <c r="D2976" s="197">
        <v>-79.880436900000007</v>
      </c>
      <c r="E2976" s="197">
        <v>38.775219999999997</v>
      </c>
      <c r="F2976">
        <v>0</v>
      </c>
      <c r="G2976">
        <f t="shared" si="280"/>
        <v>0</v>
      </c>
      <c r="H2976" s="198">
        <v>10.92</v>
      </c>
      <c r="Q2976" s="221">
        <f>(Q6061*10000)*TEA!$M$15*10^-6</f>
        <v>35.173436743799996</v>
      </c>
      <c r="R2976" s="221">
        <f>(R6061*10000)*TEA!$O$15*10^-6</f>
        <v>35.173436743799996</v>
      </c>
      <c r="AA2976">
        <f t="shared" si="282"/>
        <v>1</v>
      </c>
      <c r="AB2976" s="197">
        <v>54083</v>
      </c>
      <c r="AC2976" s="197">
        <v>0</v>
      </c>
      <c r="AD2976" s="197">
        <f t="shared" si="281"/>
        <v>0</v>
      </c>
      <c r="AE2976" s="197">
        <v>289</v>
      </c>
      <c r="AJ2976">
        <v>0</v>
      </c>
      <c r="AK2976">
        <v>0</v>
      </c>
      <c r="AU2976" s="198">
        <v>0.27272727299999999</v>
      </c>
      <c r="AV2976" s="6">
        <v>0</v>
      </c>
      <c r="AW2976" s="198">
        <v>0.38356000000000001</v>
      </c>
      <c r="BO2976" s="198"/>
      <c r="BP2976" s="354">
        <f t="shared" si="277"/>
        <v>0</v>
      </c>
      <c r="BQ2976" s="354">
        <f t="shared" si="278"/>
        <v>0</v>
      </c>
      <c r="BR2976" s="354">
        <f t="shared" si="279"/>
        <v>1210.4693328000001</v>
      </c>
      <c r="CG2976" s="198"/>
      <c r="CH2976">
        <f>(Transest!$J$14/HexExtSoy!$K$4)</f>
        <v>0.20257267294641951</v>
      </c>
      <c r="CI2976">
        <f>(HydroProcOil!$K$14/HexExtSoy!$K$4)</f>
        <v>0.10977777777777777</v>
      </c>
      <c r="CJ2976">
        <f>(StarchFerm!$K$24/StarchFerm!$K$4)</f>
        <v>0.33157302630665886</v>
      </c>
      <c r="CY2976" s="198"/>
      <c r="CZ2976">
        <f>BP2976*CH2976*1000*LCI!$E$93</f>
        <v>0</v>
      </c>
      <c r="DA2976">
        <f>BQ2976*CI2976*1000*(LCI!$E$99)</f>
        <v>0</v>
      </c>
      <c r="DB2976">
        <f>BR2976*CJ2976*1000*(LCI!$E$96)</f>
        <v>10816624.509056859</v>
      </c>
    </row>
    <row r="2977" spans="1:106" x14ac:dyDescent="0.25">
      <c r="A2977" s="197">
        <v>54085</v>
      </c>
      <c r="B2977" s="197" t="s">
        <v>2391</v>
      </c>
      <c r="C2977" s="197" t="s">
        <v>2404</v>
      </c>
      <c r="D2977" s="197">
        <v>-81.062518999999995</v>
      </c>
      <c r="E2977" s="197">
        <v>39.182569999999998</v>
      </c>
      <c r="F2977">
        <v>0</v>
      </c>
      <c r="G2977">
        <f t="shared" si="280"/>
        <v>0</v>
      </c>
      <c r="H2977" s="198">
        <v>0</v>
      </c>
      <c r="Q2977" s="221">
        <f>(Q6062*10000)*TEA!$M$15*10^-6</f>
        <v>39.265636864499996</v>
      </c>
      <c r="R2977" s="221">
        <f>(R6062*10000)*TEA!$O$15*10^-6</f>
        <v>39.265636864499996</v>
      </c>
      <c r="AA2977">
        <f t="shared" si="282"/>
        <v>1</v>
      </c>
      <c r="AB2977" s="197">
        <v>54085</v>
      </c>
      <c r="AC2977" s="197">
        <v>0</v>
      </c>
      <c r="AD2977" s="197">
        <f t="shared" si="281"/>
        <v>0</v>
      </c>
      <c r="AE2977" s="197">
        <v>0</v>
      </c>
      <c r="AJ2977">
        <v>0</v>
      </c>
      <c r="AK2977">
        <v>0</v>
      </c>
      <c r="AU2977" s="198">
        <v>0.27272727299999999</v>
      </c>
      <c r="AV2977" s="6">
        <v>0</v>
      </c>
      <c r="AW2977" s="198">
        <v>0.38356000000000001</v>
      </c>
      <c r="BO2977" s="198"/>
      <c r="BP2977" s="354">
        <f t="shared" si="277"/>
        <v>0</v>
      </c>
      <c r="BQ2977" s="354">
        <f t="shared" si="278"/>
        <v>0</v>
      </c>
      <c r="BR2977" s="354">
        <f t="shared" si="279"/>
        <v>0</v>
      </c>
      <c r="CG2977" s="198"/>
      <c r="CH2977">
        <f>(Transest!$J$14/HexExtSoy!$K$4)</f>
        <v>0.20257267294641951</v>
      </c>
      <c r="CI2977">
        <f>(HydroProcOil!$K$14/HexExtSoy!$K$4)</f>
        <v>0.10977777777777777</v>
      </c>
      <c r="CJ2977">
        <f>(StarchFerm!$K$24/StarchFerm!$K$4)</f>
        <v>0.33157302630665886</v>
      </c>
      <c r="CY2977" s="198"/>
      <c r="CZ2977">
        <f>BP2977*CH2977*1000*LCI!$E$93</f>
        <v>0</v>
      </c>
      <c r="DA2977">
        <f>BQ2977*CI2977*1000*(LCI!$E$99)</f>
        <v>0</v>
      </c>
      <c r="DB2977">
        <f>BR2977*CJ2977*1000*(LCI!$E$96)</f>
        <v>0</v>
      </c>
    </row>
    <row r="2978" spans="1:106" x14ac:dyDescent="0.25">
      <c r="A2978" s="197">
        <v>54087</v>
      </c>
      <c r="B2978" s="197" t="s">
        <v>2391</v>
      </c>
      <c r="C2978" s="197" t="s">
        <v>2122</v>
      </c>
      <c r="D2978" s="197">
        <v>-81.342110199999993</v>
      </c>
      <c r="E2978" s="197">
        <v>38.715719999999997</v>
      </c>
      <c r="F2978">
        <v>0</v>
      </c>
      <c r="G2978">
        <f t="shared" si="280"/>
        <v>0</v>
      </c>
      <c r="H2978" s="198">
        <v>0</v>
      </c>
      <c r="Q2978" s="221">
        <f>(Q6063*10000)*TEA!$M$15*10^-6</f>
        <v>41.052894068699999</v>
      </c>
      <c r="R2978" s="221">
        <f>(R6063*10000)*TEA!$O$15*10^-6</f>
        <v>41.052894068699999</v>
      </c>
      <c r="AA2978">
        <f t="shared" si="282"/>
        <v>1</v>
      </c>
      <c r="AB2978" s="197">
        <v>54087</v>
      </c>
      <c r="AC2978" s="197">
        <v>0</v>
      </c>
      <c r="AD2978" s="197">
        <f t="shared" si="281"/>
        <v>0</v>
      </c>
      <c r="AE2978" s="197">
        <v>0</v>
      </c>
      <c r="AJ2978">
        <v>0</v>
      </c>
      <c r="AK2978">
        <v>0</v>
      </c>
      <c r="AU2978" s="198">
        <v>0.27272727299999999</v>
      </c>
      <c r="AV2978" s="6">
        <v>0</v>
      </c>
      <c r="AW2978" s="198">
        <v>0.38356000000000001</v>
      </c>
      <c r="BO2978" s="198"/>
      <c r="BP2978" s="354">
        <f t="shared" si="277"/>
        <v>0</v>
      </c>
      <c r="BQ2978" s="354">
        <f t="shared" si="278"/>
        <v>0</v>
      </c>
      <c r="BR2978" s="354">
        <f t="shared" si="279"/>
        <v>0</v>
      </c>
      <c r="CG2978" s="198"/>
      <c r="CH2978">
        <f>(Transest!$J$14/HexExtSoy!$K$4)</f>
        <v>0.20257267294641951</v>
      </c>
      <c r="CI2978">
        <f>(HydroProcOil!$K$14/HexExtSoy!$K$4)</f>
        <v>0.10977777777777777</v>
      </c>
      <c r="CJ2978">
        <f>(StarchFerm!$K$24/StarchFerm!$K$4)</f>
        <v>0.33157302630665886</v>
      </c>
      <c r="CY2978" s="198"/>
      <c r="CZ2978">
        <f>BP2978*CH2978*1000*LCI!$E$93</f>
        <v>0</v>
      </c>
      <c r="DA2978">
        <f>BQ2978*CI2978*1000*(LCI!$E$99)</f>
        <v>0</v>
      </c>
      <c r="DB2978">
        <f>BR2978*CJ2978*1000*(LCI!$E$96)</f>
        <v>0</v>
      </c>
    </row>
    <row r="2979" spans="1:106" x14ac:dyDescent="0.25">
      <c r="A2979" s="197">
        <v>54089</v>
      </c>
      <c r="B2979" s="197" t="s">
        <v>2391</v>
      </c>
      <c r="C2979" s="197" t="s">
        <v>2405</v>
      </c>
      <c r="D2979" s="197">
        <v>-80.855569200000005</v>
      </c>
      <c r="E2979" s="197">
        <v>37.64743</v>
      </c>
      <c r="F2979">
        <v>0</v>
      </c>
      <c r="G2979">
        <f t="shared" si="280"/>
        <v>0</v>
      </c>
      <c r="H2979" s="198">
        <v>6.14</v>
      </c>
      <c r="Q2979" s="221">
        <f>(Q6064*10000)*TEA!$M$15*10^-6</f>
        <v>42.995795985449995</v>
      </c>
      <c r="R2979" s="221">
        <f>(R6064*10000)*TEA!$O$15*10^-6</f>
        <v>42.995795985449995</v>
      </c>
      <c r="AA2979">
        <f t="shared" si="282"/>
        <v>1</v>
      </c>
      <c r="AB2979" s="197">
        <v>54089</v>
      </c>
      <c r="AC2979" s="197">
        <v>0</v>
      </c>
      <c r="AD2979" s="197">
        <f t="shared" si="281"/>
        <v>0</v>
      </c>
      <c r="AE2979" s="197">
        <v>6</v>
      </c>
      <c r="AJ2979">
        <v>0</v>
      </c>
      <c r="AK2979">
        <v>0</v>
      </c>
      <c r="AU2979" s="198">
        <v>0.27272727299999999</v>
      </c>
      <c r="AV2979" s="6">
        <v>0</v>
      </c>
      <c r="AW2979" s="198">
        <v>0.38356000000000001</v>
      </c>
      <c r="BO2979" s="198"/>
      <c r="BP2979" s="354">
        <f t="shared" si="277"/>
        <v>0</v>
      </c>
      <c r="BQ2979" s="354">
        <f t="shared" si="278"/>
        <v>0</v>
      </c>
      <c r="BR2979" s="354">
        <f t="shared" si="279"/>
        <v>14.130350399999999</v>
      </c>
      <c r="CG2979" s="198"/>
      <c r="CH2979">
        <f>(Transest!$J$14/HexExtSoy!$K$4)</f>
        <v>0.20257267294641951</v>
      </c>
      <c r="CI2979">
        <f>(HydroProcOil!$K$14/HexExtSoy!$K$4)</f>
        <v>0.10977777777777777</v>
      </c>
      <c r="CJ2979">
        <f>(StarchFerm!$K$24/StarchFerm!$K$4)</f>
        <v>0.33157302630665886</v>
      </c>
      <c r="CY2979" s="198"/>
      <c r="CZ2979">
        <f>BP2979*CH2979*1000*LCI!$E$93</f>
        <v>0</v>
      </c>
      <c r="DA2979">
        <f>BQ2979*CI2979*1000*(LCI!$E$99)</f>
        <v>0</v>
      </c>
      <c r="DB2979">
        <f>BR2979*CJ2979*1000*(LCI!$E$96)</f>
        <v>126267.30006009561</v>
      </c>
    </row>
    <row r="2980" spans="1:106" x14ac:dyDescent="0.25">
      <c r="A2980" s="197">
        <v>54091</v>
      </c>
      <c r="B2980" s="197" t="s">
        <v>2391</v>
      </c>
      <c r="C2980" s="197" t="s">
        <v>907</v>
      </c>
      <c r="D2980" s="197">
        <v>-80.047956400000004</v>
      </c>
      <c r="E2980" s="197">
        <v>39.335920000000002</v>
      </c>
      <c r="F2980">
        <v>0</v>
      </c>
      <c r="G2980">
        <f t="shared" si="280"/>
        <v>0</v>
      </c>
      <c r="H2980" s="198">
        <v>0.82</v>
      </c>
      <c r="Q2980" s="221">
        <f>(Q6065*10000)*TEA!$M$15*10^-6</f>
        <v>36.226402069949998</v>
      </c>
      <c r="R2980" s="221">
        <f>(R6065*10000)*TEA!$O$15*10^-6</f>
        <v>36.226402069949998</v>
      </c>
      <c r="AA2980">
        <f t="shared" si="282"/>
        <v>1</v>
      </c>
      <c r="AB2980" s="197">
        <v>54091</v>
      </c>
      <c r="AC2980" s="197">
        <v>0</v>
      </c>
      <c r="AD2980" s="197">
        <f t="shared" si="281"/>
        <v>0</v>
      </c>
      <c r="AE2980" s="197">
        <v>2</v>
      </c>
      <c r="AJ2980">
        <v>0</v>
      </c>
      <c r="AK2980">
        <v>0</v>
      </c>
      <c r="AU2980" s="198">
        <v>0.27272727299999999</v>
      </c>
      <c r="AV2980" s="6">
        <v>0</v>
      </c>
      <c r="AW2980" s="198">
        <v>0.38356000000000001</v>
      </c>
      <c r="BO2980" s="198"/>
      <c r="BP2980" s="354">
        <f t="shared" si="277"/>
        <v>0</v>
      </c>
      <c r="BQ2980" s="354">
        <f t="shared" si="278"/>
        <v>0</v>
      </c>
      <c r="BR2980" s="354">
        <f t="shared" si="279"/>
        <v>0.6290384</v>
      </c>
      <c r="CG2980" s="198"/>
      <c r="CH2980">
        <f>(Transest!$J$14/HexExtSoy!$K$4)</f>
        <v>0.20257267294641951</v>
      </c>
      <c r="CI2980">
        <f>(HydroProcOil!$K$14/HexExtSoy!$K$4)</f>
        <v>0.10977777777777777</v>
      </c>
      <c r="CJ2980">
        <f>(StarchFerm!$K$24/StarchFerm!$K$4)</f>
        <v>0.33157302630665886</v>
      </c>
      <c r="CY2980" s="198"/>
      <c r="CZ2980">
        <f>BP2980*CH2980*1000*LCI!$E$93</f>
        <v>0</v>
      </c>
      <c r="DA2980">
        <f>BQ2980*CI2980*1000*(LCI!$E$99)</f>
        <v>0</v>
      </c>
      <c r="DB2980">
        <f>BR2980*CJ2980*1000*(LCI!$E$96)</f>
        <v>5621.0198723821068</v>
      </c>
    </row>
    <row r="2981" spans="1:106" x14ac:dyDescent="0.25">
      <c r="A2981" s="197">
        <v>54093</v>
      </c>
      <c r="B2981" s="197" t="s">
        <v>2391</v>
      </c>
      <c r="C2981" s="197" t="s">
        <v>2406</v>
      </c>
      <c r="D2981" s="197">
        <v>-79.559967799999995</v>
      </c>
      <c r="E2981" s="197">
        <v>39.112839999999998</v>
      </c>
      <c r="F2981">
        <v>0</v>
      </c>
      <c r="G2981">
        <f t="shared" si="280"/>
        <v>0</v>
      </c>
      <c r="H2981" s="198">
        <v>6.56</v>
      </c>
      <c r="Q2981" s="221">
        <f>(Q6066*10000)*TEA!$M$15*10^-6</f>
        <v>34.761084293699994</v>
      </c>
      <c r="R2981" s="221">
        <f>(R6066*10000)*TEA!$O$15*10^-6</f>
        <v>34.761084293699994</v>
      </c>
      <c r="AA2981">
        <f t="shared" si="282"/>
        <v>1</v>
      </c>
      <c r="AB2981" s="197">
        <v>54093</v>
      </c>
      <c r="AC2981" s="197">
        <v>0</v>
      </c>
      <c r="AD2981" s="197">
        <f t="shared" si="281"/>
        <v>0</v>
      </c>
      <c r="AE2981" s="197">
        <v>63</v>
      </c>
      <c r="AJ2981">
        <v>0</v>
      </c>
      <c r="AK2981">
        <v>0</v>
      </c>
      <c r="AU2981" s="198">
        <v>0.27272727299999999</v>
      </c>
      <c r="AV2981" s="6">
        <v>0</v>
      </c>
      <c r="AW2981" s="198">
        <v>0.38356000000000001</v>
      </c>
      <c r="BO2981" s="198"/>
      <c r="BP2981" s="354">
        <f t="shared" si="277"/>
        <v>0</v>
      </c>
      <c r="BQ2981" s="354">
        <f t="shared" si="278"/>
        <v>0</v>
      </c>
      <c r="BR2981" s="354">
        <f t="shared" si="279"/>
        <v>158.5176768</v>
      </c>
      <c r="CG2981" s="198"/>
      <c r="CH2981">
        <f>(Transest!$J$14/HexExtSoy!$K$4)</f>
        <v>0.20257267294641951</v>
      </c>
      <c r="CI2981">
        <f>(HydroProcOil!$K$14/HexExtSoy!$K$4)</f>
        <v>0.10977777777777777</v>
      </c>
      <c r="CJ2981">
        <f>(StarchFerm!$K$24/StarchFerm!$K$4)</f>
        <v>0.33157302630665886</v>
      </c>
      <c r="CY2981" s="198"/>
      <c r="CZ2981">
        <f>BP2981*CH2981*1000*LCI!$E$93</f>
        <v>0</v>
      </c>
      <c r="DA2981">
        <f>BQ2981*CI2981*1000*(LCI!$E$99)</f>
        <v>0</v>
      </c>
      <c r="DB2981">
        <f>BR2981*CJ2981*1000*(LCI!$E$96)</f>
        <v>1416497.0078402909</v>
      </c>
    </row>
    <row r="2982" spans="1:106" x14ac:dyDescent="0.25">
      <c r="A2982" s="197">
        <v>54095</v>
      </c>
      <c r="B2982" s="197" t="s">
        <v>2391</v>
      </c>
      <c r="C2982" s="197" t="s">
        <v>2272</v>
      </c>
      <c r="D2982" s="197">
        <v>-80.886331799999994</v>
      </c>
      <c r="E2982" s="197">
        <v>39.470849999999999</v>
      </c>
      <c r="F2982">
        <v>0</v>
      </c>
      <c r="G2982">
        <f t="shared" si="280"/>
        <v>0</v>
      </c>
      <c r="H2982" s="198">
        <v>0</v>
      </c>
      <c r="Q2982" s="221">
        <f>(Q6067*10000)*TEA!$M$15*10^-6</f>
        <v>38.516801667299994</v>
      </c>
      <c r="R2982" s="221">
        <f>(R6067*10000)*TEA!$O$15*10^-6</f>
        <v>38.516801667299994</v>
      </c>
      <c r="AA2982">
        <f t="shared" si="282"/>
        <v>1</v>
      </c>
      <c r="AB2982" s="197">
        <v>54095</v>
      </c>
      <c r="AC2982" s="197">
        <v>0</v>
      </c>
      <c r="AD2982" s="197">
        <f t="shared" si="281"/>
        <v>0</v>
      </c>
      <c r="AE2982" s="197">
        <v>11</v>
      </c>
      <c r="AJ2982">
        <v>0</v>
      </c>
      <c r="AK2982">
        <v>0</v>
      </c>
      <c r="AU2982" s="198">
        <v>0.27272727299999999</v>
      </c>
      <c r="AV2982" s="6">
        <v>0</v>
      </c>
      <c r="AW2982" s="198">
        <v>0.38356000000000001</v>
      </c>
      <c r="BO2982" s="198"/>
      <c r="BP2982" s="354">
        <f t="shared" si="277"/>
        <v>0</v>
      </c>
      <c r="BQ2982" s="354">
        <f t="shared" si="278"/>
        <v>0</v>
      </c>
      <c r="BR2982" s="354">
        <f t="shared" si="279"/>
        <v>0</v>
      </c>
      <c r="CG2982" s="198"/>
      <c r="CH2982">
        <f>(Transest!$J$14/HexExtSoy!$K$4)</f>
        <v>0.20257267294641951</v>
      </c>
      <c r="CI2982">
        <f>(HydroProcOil!$K$14/HexExtSoy!$K$4)</f>
        <v>0.10977777777777777</v>
      </c>
      <c r="CJ2982">
        <f>(StarchFerm!$K$24/StarchFerm!$K$4)</f>
        <v>0.33157302630665886</v>
      </c>
      <c r="CY2982" s="198"/>
      <c r="CZ2982">
        <f>BP2982*CH2982*1000*LCI!$E$93</f>
        <v>0</v>
      </c>
      <c r="DA2982">
        <f>BQ2982*CI2982*1000*(LCI!$E$99)</f>
        <v>0</v>
      </c>
      <c r="DB2982">
        <f>BR2982*CJ2982*1000*(LCI!$E$96)</f>
        <v>0</v>
      </c>
    </row>
    <row r="2983" spans="1:106" x14ac:dyDescent="0.25">
      <c r="A2983" s="197">
        <v>54097</v>
      </c>
      <c r="B2983" s="197" t="s">
        <v>2391</v>
      </c>
      <c r="C2983" s="197" t="s">
        <v>2273</v>
      </c>
      <c r="D2983" s="197">
        <v>-80.234939900000001</v>
      </c>
      <c r="E2983" s="197">
        <v>38.903199999999998</v>
      </c>
      <c r="F2983">
        <v>0</v>
      </c>
      <c r="G2983">
        <f t="shared" si="280"/>
        <v>0</v>
      </c>
      <c r="H2983" s="198">
        <v>5.21</v>
      </c>
      <c r="Q2983" s="221">
        <f>(Q6068*10000)*TEA!$M$15*10^-6</f>
        <v>36.671272373699999</v>
      </c>
      <c r="R2983" s="221">
        <f>(R6068*10000)*TEA!$O$15*10^-6</f>
        <v>36.671272373699999</v>
      </c>
      <c r="AA2983">
        <f t="shared" si="282"/>
        <v>1</v>
      </c>
      <c r="AB2983" s="197">
        <v>54097</v>
      </c>
      <c r="AC2983" s="197">
        <v>0</v>
      </c>
      <c r="AD2983" s="197">
        <f t="shared" si="281"/>
        <v>0</v>
      </c>
      <c r="AE2983" s="197">
        <v>2</v>
      </c>
      <c r="AJ2983">
        <v>0</v>
      </c>
      <c r="AK2983">
        <v>0</v>
      </c>
      <c r="AU2983" s="198">
        <v>0.27272727299999999</v>
      </c>
      <c r="AV2983" s="6">
        <v>0</v>
      </c>
      <c r="AW2983" s="198">
        <v>0.38356000000000001</v>
      </c>
      <c r="BO2983" s="198"/>
      <c r="BP2983" s="354">
        <f t="shared" si="277"/>
        <v>0</v>
      </c>
      <c r="BQ2983" s="354">
        <f t="shared" si="278"/>
        <v>0</v>
      </c>
      <c r="BR2983" s="354">
        <f t="shared" si="279"/>
        <v>3.9966952</v>
      </c>
      <c r="CG2983" s="198"/>
      <c r="CH2983">
        <f>(Transest!$J$14/HexExtSoy!$K$4)</f>
        <v>0.20257267294641951</v>
      </c>
      <c r="CI2983">
        <f>(HydroProcOil!$K$14/HexExtSoy!$K$4)</f>
        <v>0.10977777777777777</v>
      </c>
      <c r="CJ2983">
        <f>(StarchFerm!$K$24/StarchFerm!$K$4)</f>
        <v>0.33157302630665886</v>
      </c>
      <c r="CY2983" s="198"/>
      <c r="CZ2983">
        <f>BP2983*CH2983*1000*LCI!$E$93</f>
        <v>0</v>
      </c>
      <c r="DA2983">
        <f>BQ2983*CI2983*1000*(LCI!$E$99)</f>
        <v>0</v>
      </c>
      <c r="DB2983">
        <f>BR2983*CJ2983*1000*(LCI!$E$96)</f>
        <v>35714.040896476559</v>
      </c>
    </row>
    <row r="2984" spans="1:106" x14ac:dyDescent="0.25">
      <c r="A2984" s="197">
        <v>54099</v>
      </c>
      <c r="B2984" s="197" t="s">
        <v>2391</v>
      </c>
      <c r="C2984" s="197" t="s">
        <v>1013</v>
      </c>
      <c r="D2984" s="197">
        <v>-82.419984299999996</v>
      </c>
      <c r="E2984" s="197">
        <v>38.15222</v>
      </c>
      <c r="F2984">
        <v>0</v>
      </c>
      <c r="G2984">
        <f t="shared" si="280"/>
        <v>0</v>
      </c>
      <c r="H2984" s="198">
        <v>6.8</v>
      </c>
      <c r="Q2984" s="221">
        <f>(Q6069*10000)*TEA!$M$15*10^-6</f>
        <v>43.411782039750001</v>
      </c>
      <c r="R2984" s="221">
        <f>(R6069*10000)*TEA!$O$15*10^-6</f>
        <v>43.411782039750001</v>
      </c>
      <c r="AA2984">
        <f t="shared" si="282"/>
        <v>1</v>
      </c>
      <c r="AB2984" s="197">
        <v>54099</v>
      </c>
      <c r="AC2984" s="197">
        <v>0</v>
      </c>
      <c r="AD2984" s="197">
        <f t="shared" si="281"/>
        <v>0</v>
      </c>
      <c r="AE2984" s="197">
        <v>44</v>
      </c>
      <c r="AJ2984">
        <v>0</v>
      </c>
      <c r="AK2984">
        <v>0</v>
      </c>
      <c r="AU2984" s="198">
        <v>0.27272727299999999</v>
      </c>
      <c r="AV2984" s="6">
        <v>0</v>
      </c>
      <c r="AW2984" s="198">
        <v>0.38356000000000001</v>
      </c>
      <c r="BO2984" s="198"/>
      <c r="BP2984" s="354">
        <f t="shared" si="277"/>
        <v>0</v>
      </c>
      <c r="BQ2984" s="354">
        <f t="shared" si="278"/>
        <v>0</v>
      </c>
      <c r="BR2984" s="354">
        <f t="shared" si="279"/>
        <v>114.761152</v>
      </c>
      <c r="CG2984" s="198"/>
      <c r="CH2984">
        <f>(Transest!$J$14/HexExtSoy!$K$4)</f>
        <v>0.20257267294641951</v>
      </c>
      <c r="CI2984">
        <f>(HydroProcOil!$K$14/HexExtSoy!$K$4)</f>
        <v>0.10977777777777777</v>
      </c>
      <c r="CJ2984">
        <f>(StarchFerm!$K$24/StarchFerm!$K$4)</f>
        <v>0.33157302630665886</v>
      </c>
      <c r="CY2984" s="198"/>
      <c r="CZ2984">
        <f>BP2984*CH2984*1000*LCI!$E$93</f>
        <v>0</v>
      </c>
      <c r="DA2984">
        <f>BQ2984*CI2984*1000*(LCI!$E$99)</f>
        <v>0</v>
      </c>
      <c r="DB2984">
        <f>BR2984*CJ2984*1000*(LCI!$E$96)</f>
        <v>1025493.3815955647</v>
      </c>
    </row>
    <row r="2985" spans="1:106" x14ac:dyDescent="0.25">
      <c r="A2985" s="197">
        <v>54101</v>
      </c>
      <c r="B2985" s="197" t="s">
        <v>2391</v>
      </c>
      <c r="C2985" s="197" t="s">
        <v>1014</v>
      </c>
      <c r="D2985" s="197">
        <v>-80.417929400000006</v>
      </c>
      <c r="E2985" s="197">
        <v>38.495809999999999</v>
      </c>
      <c r="F2985">
        <v>0</v>
      </c>
      <c r="G2985">
        <f t="shared" si="280"/>
        <v>0</v>
      </c>
      <c r="H2985" s="198">
        <v>0</v>
      </c>
      <c r="Q2985" s="221">
        <f>(Q6070*10000)*TEA!$M$15*10^-6</f>
        <v>38.310284524949999</v>
      </c>
      <c r="R2985" s="221">
        <f>(R6070*10000)*TEA!$O$15*10^-6</f>
        <v>38.310284524949999</v>
      </c>
      <c r="AA2985">
        <f t="shared" si="282"/>
        <v>1</v>
      </c>
      <c r="AB2985" s="197">
        <v>54101</v>
      </c>
      <c r="AC2985" s="197">
        <v>0</v>
      </c>
      <c r="AD2985" s="197">
        <f t="shared" si="281"/>
        <v>0</v>
      </c>
      <c r="AE2985" s="197">
        <v>0</v>
      </c>
      <c r="AJ2985">
        <v>0</v>
      </c>
      <c r="AK2985">
        <v>0</v>
      </c>
      <c r="AU2985" s="198">
        <v>0.27272727299999999</v>
      </c>
      <c r="AV2985" s="6">
        <v>0</v>
      </c>
      <c r="AW2985" s="198">
        <v>0.38356000000000001</v>
      </c>
      <c r="BO2985" s="198"/>
      <c r="BP2985" s="354">
        <f t="shared" si="277"/>
        <v>0</v>
      </c>
      <c r="BQ2985" s="354">
        <f t="shared" si="278"/>
        <v>0</v>
      </c>
      <c r="BR2985" s="354">
        <f t="shared" si="279"/>
        <v>0</v>
      </c>
      <c r="CG2985" s="198"/>
      <c r="CH2985">
        <f>(Transest!$J$14/HexExtSoy!$K$4)</f>
        <v>0.20257267294641951</v>
      </c>
      <c r="CI2985">
        <f>(HydroProcOil!$K$14/HexExtSoy!$K$4)</f>
        <v>0.10977777777777777</v>
      </c>
      <c r="CJ2985">
        <f>(StarchFerm!$K$24/StarchFerm!$K$4)</f>
        <v>0.33157302630665886</v>
      </c>
      <c r="CY2985" s="198"/>
      <c r="CZ2985">
        <f>BP2985*CH2985*1000*LCI!$E$93</f>
        <v>0</v>
      </c>
      <c r="DA2985">
        <f>BQ2985*CI2985*1000*(LCI!$E$99)</f>
        <v>0</v>
      </c>
      <c r="DB2985">
        <f>BR2985*CJ2985*1000*(LCI!$E$96)</f>
        <v>0</v>
      </c>
    </row>
    <row r="2986" spans="1:106" x14ac:dyDescent="0.25">
      <c r="A2986" s="197">
        <v>54103</v>
      </c>
      <c r="B2986" s="197" t="s">
        <v>2391</v>
      </c>
      <c r="C2986" s="197" t="s">
        <v>2407</v>
      </c>
      <c r="D2986" s="197">
        <v>-80.635670099999999</v>
      </c>
      <c r="E2986" s="197">
        <v>39.612180000000002</v>
      </c>
      <c r="F2986">
        <v>0</v>
      </c>
      <c r="G2986">
        <f t="shared" si="280"/>
        <v>0</v>
      </c>
      <c r="H2986" s="198">
        <v>0</v>
      </c>
      <c r="Q2986" s="221">
        <f>(Q6071*10000)*TEA!$M$15*10^-6</f>
        <v>37.944209348099996</v>
      </c>
      <c r="R2986" s="221">
        <f>(R6071*10000)*TEA!$O$15*10^-6</f>
        <v>37.944209348099996</v>
      </c>
      <c r="AA2986">
        <f t="shared" si="282"/>
        <v>1</v>
      </c>
      <c r="AB2986" s="197">
        <v>54103</v>
      </c>
      <c r="AC2986" s="197">
        <v>0</v>
      </c>
      <c r="AD2986" s="197">
        <f t="shared" si="281"/>
        <v>0</v>
      </c>
      <c r="AE2986" s="197">
        <v>0</v>
      </c>
      <c r="AJ2986">
        <v>0</v>
      </c>
      <c r="AK2986">
        <v>0</v>
      </c>
      <c r="AU2986" s="198">
        <v>0.27272727299999999</v>
      </c>
      <c r="AV2986" s="6">
        <v>0</v>
      </c>
      <c r="AW2986" s="198">
        <v>0.38356000000000001</v>
      </c>
      <c r="BO2986" s="198"/>
      <c r="BP2986" s="354">
        <f t="shared" si="277"/>
        <v>0</v>
      </c>
      <c r="BQ2986" s="354">
        <f t="shared" si="278"/>
        <v>0</v>
      </c>
      <c r="BR2986" s="354">
        <f t="shared" si="279"/>
        <v>0</v>
      </c>
      <c r="CG2986" s="198"/>
      <c r="CH2986">
        <f>(Transest!$J$14/HexExtSoy!$K$4)</f>
        <v>0.20257267294641951</v>
      </c>
      <c r="CI2986">
        <f>(HydroProcOil!$K$14/HexExtSoy!$K$4)</f>
        <v>0.10977777777777777</v>
      </c>
      <c r="CJ2986">
        <f>(StarchFerm!$K$24/StarchFerm!$K$4)</f>
        <v>0.33157302630665886</v>
      </c>
      <c r="CY2986" s="198"/>
      <c r="CZ2986">
        <f>BP2986*CH2986*1000*LCI!$E$93</f>
        <v>0</v>
      </c>
      <c r="DA2986">
        <f>BQ2986*CI2986*1000*(LCI!$E$99)</f>
        <v>0</v>
      </c>
      <c r="DB2986">
        <f>BR2986*CJ2986*1000*(LCI!$E$96)</f>
        <v>0</v>
      </c>
    </row>
    <row r="2987" spans="1:106" x14ac:dyDescent="0.25">
      <c r="A2987" s="197">
        <v>54105</v>
      </c>
      <c r="B2987" s="197" t="s">
        <v>2391</v>
      </c>
      <c r="C2987" s="197" t="s">
        <v>2408</v>
      </c>
      <c r="D2987" s="197">
        <v>-81.374131800000001</v>
      </c>
      <c r="E2987" s="197">
        <v>39.024410000000003</v>
      </c>
      <c r="F2987">
        <v>0</v>
      </c>
      <c r="G2987">
        <f t="shared" si="280"/>
        <v>0</v>
      </c>
      <c r="H2987" s="198">
        <v>7.47</v>
      </c>
      <c r="Q2987" s="221">
        <f>(Q6072*10000)*TEA!$M$15*10^-6</f>
        <v>40.324338786150001</v>
      </c>
      <c r="R2987" s="221">
        <f>(R6072*10000)*TEA!$O$15*10^-6</f>
        <v>40.324338786150001</v>
      </c>
      <c r="AA2987">
        <f t="shared" si="282"/>
        <v>1</v>
      </c>
      <c r="AB2987" s="197">
        <v>54105</v>
      </c>
      <c r="AC2987" s="197">
        <v>0</v>
      </c>
      <c r="AD2987" s="197">
        <f t="shared" si="281"/>
        <v>0</v>
      </c>
      <c r="AE2987" s="197">
        <v>34</v>
      </c>
      <c r="AJ2987">
        <v>0</v>
      </c>
      <c r="AK2987">
        <v>0</v>
      </c>
      <c r="AU2987" s="198">
        <v>0.27272727299999999</v>
      </c>
      <c r="AV2987" s="6">
        <v>0</v>
      </c>
      <c r="AW2987" s="198">
        <v>0.38356000000000001</v>
      </c>
      <c r="BO2987" s="198"/>
      <c r="BP2987" s="354">
        <f t="shared" si="277"/>
        <v>0</v>
      </c>
      <c r="BQ2987" s="354">
        <f t="shared" si="278"/>
        <v>0</v>
      </c>
      <c r="BR2987" s="354">
        <f t="shared" si="279"/>
        <v>97.416568799999993</v>
      </c>
      <c r="CG2987" s="198"/>
      <c r="CH2987">
        <f>(Transest!$J$14/HexExtSoy!$K$4)</f>
        <v>0.20257267294641951</v>
      </c>
      <c r="CI2987">
        <f>(HydroProcOil!$K$14/HexExtSoy!$K$4)</f>
        <v>0.10977777777777777</v>
      </c>
      <c r="CJ2987">
        <f>(StarchFerm!$K$24/StarchFerm!$K$4)</f>
        <v>0.33157302630665886</v>
      </c>
      <c r="CY2987" s="198"/>
      <c r="CZ2987">
        <f>BP2987*CH2987*1000*LCI!$E$93</f>
        <v>0</v>
      </c>
      <c r="DA2987">
        <f>BQ2987*CI2987*1000*(LCI!$E$99)</f>
        <v>0</v>
      </c>
      <c r="DB2987">
        <f>BR2987*CJ2987*1000*(LCI!$E$96)</f>
        <v>870504.04096805328</v>
      </c>
    </row>
    <row r="2988" spans="1:106" x14ac:dyDescent="0.25">
      <c r="A2988" s="197">
        <v>54107</v>
      </c>
      <c r="B2988" s="197" t="s">
        <v>2391</v>
      </c>
      <c r="C2988" s="197" t="s">
        <v>1934</v>
      </c>
      <c r="D2988" s="197">
        <v>-81.51679</v>
      </c>
      <c r="E2988" s="197">
        <v>39.218040000000002</v>
      </c>
      <c r="F2988">
        <v>2.79</v>
      </c>
      <c r="G2988">
        <f t="shared" si="280"/>
        <v>2.79</v>
      </c>
      <c r="H2988" s="198">
        <v>7.64</v>
      </c>
      <c r="Q2988" s="221">
        <f>(Q6073*10000)*TEA!$M$15*10^-6</f>
        <v>40.152590510849997</v>
      </c>
      <c r="R2988" s="221">
        <f>(R6073*10000)*TEA!$O$15*10^-6</f>
        <v>40.152590510849997</v>
      </c>
      <c r="AA2988">
        <f t="shared" si="282"/>
        <v>1</v>
      </c>
      <c r="AB2988" s="197">
        <v>54107</v>
      </c>
      <c r="AC2988" s="197">
        <v>120</v>
      </c>
      <c r="AD2988" s="197">
        <f t="shared" si="281"/>
        <v>120</v>
      </c>
      <c r="AE2988" s="197">
        <v>212</v>
      </c>
      <c r="AJ2988">
        <v>0</v>
      </c>
      <c r="AK2988">
        <v>0</v>
      </c>
      <c r="AU2988" s="198">
        <v>0.27272727299999999</v>
      </c>
      <c r="AV2988" s="6">
        <v>0</v>
      </c>
      <c r="AW2988" s="198">
        <v>0.38356000000000001</v>
      </c>
      <c r="BO2988" s="198"/>
      <c r="BP2988" s="354">
        <f t="shared" si="277"/>
        <v>91.309091000400002</v>
      </c>
      <c r="BQ2988" s="354">
        <f t="shared" si="278"/>
        <v>0</v>
      </c>
      <c r="BR2988" s="354">
        <f t="shared" si="279"/>
        <v>621.24446079999996</v>
      </c>
      <c r="CG2988" s="198"/>
      <c r="CH2988">
        <f>(Transest!$J$14/HexExtSoy!$K$4)</f>
        <v>0.20257267294641951</v>
      </c>
      <c r="CI2988">
        <f>(HydroProcOil!$K$14/HexExtSoy!$K$4)</f>
        <v>0.10977777777777777</v>
      </c>
      <c r="CJ2988">
        <f>(StarchFerm!$K$24/StarchFerm!$K$4)</f>
        <v>0.33157302630665886</v>
      </c>
      <c r="CY2988" s="198"/>
      <c r="CZ2988">
        <f>BP2988*CH2988*1000*LCI!$E$93</f>
        <v>698251.43021677295</v>
      </c>
      <c r="DA2988">
        <f>BQ2988*CI2988*1000*(LCI!$E$99)</f>
        <v>0</v>
      </c>
      <c r="DB2988">
        <f>BR2988*CJ2988*1000*(LCI!$E$96)</f>
        <v>5551374.0651828358</v>
      </c>
    </row>
    <row r="2989" spans="1:106" x14ac:dyDescent="0.25">
      <c r="A2989" s="197">
        <v>54109</v>
      </c>
      <c r="B2989" s="197" t="s">
        <v>2391</v>
      </c>
      <c r="C2989" s="197" t="s">
        <v>1801</v>
      </c>
      <c r="D2989" s="197">
        <v>-81.544357899999994</v>
      </c>
      <c r="E2989" s="197">
        <v>37.608310000000003</v>
      </c>
      <c r="F2989">
        <v>0</v>
      </c>
      <c r="G2989">
        <f t="shared" si="280"/>
        <v>0</v>
      </c>
      <c r="H2989" s="198">
        <v>0</v>
      </c>
      <c r="Q2989" s="221">
        <f>(Q6074*10000)*TEA!$M$15*10^-6</f>
        <v>43.881134988599989</v>
      </c>
      <c r="R2989" s="221">
        <f>(R6074*10000)*TEA!$O$15*10^-6</f>
        <v>43.881134988599989</v>
      </c>
      <c r="AA2989">
        <f t="shared" si="282"/>
        <v>1</v>
      </c>
      <c r="AB2989" s="197">
        <v>54109</v>
      </c>
      <c r="AC2989" s="197">
        <v>0</v>
      </c>
      <c r="AD2989" s="197">
        <f t="shared" si="281"/>
        <v>0</v>
      </c>
      <c r="AE2989" s="197">
        <v>0</v>
      </c>
      <c r="AJ2989">
        <v>0</v>
      </c>
      <c r="AK2989">
        <v>0</v>
      </c>
      <c r="AU2989" s="198">
        <v>0.27272727299999999</v>
      </c>
      <c r="AV2989" s="6">
        <v>0</v>
      </c>
      <c r="AW2989" s="198">
        <v>0.38356000000000001</v>
      </c>
      <c r="BO2989" s="198"/>
      <c r="BP2989" s="354">
        <f t="shared" si="277"/>
        <v>0</v>
      </c>
      <c r="BQ2989" s="354">
        <f t="shared" si="278"/>
        <v>0</v>
      </c>
      <c r="BR2989" s="354">
        <f t="shared" si="279"/>
        <v>0</v>
      </c>
      <c r="CG2989" s="198"/>
      <c r="CH2989">
        <f>(Transest!$J$14/HexExtSoy!$K$4)</f>
        <v>0.20257267294641951</v>
      </c>
      <c r="CI2989">
        <f>(HydroProcOil!$K$14/HexExtSoy!$K$4)</f>
        <v>0.10977777777777777</v>
      </c>
      <c r="CJ2989">
        <f>(StarchFerm!$K$24/StarchFerm!$K$4)</f>
        <v>0.33157302630665886</v>
      </c>
      <c r="CY2989" s="198"/>
      <c r="CZ2989">
        <f>BP2989*CH2989*1000*LCI!$E$93</f>
        <v>0</v>
      </c>
      <c r="DA2989">
        <f>BQ2989*CI2989*1000*(LCI!$E$99)</f>
        <v>0</v>
      </c>
      <c r="DB2989">
        <f>BR2989*CJ2989*1000*(LCI!$E$96)</f>
        <v>0</v>
      </c>
    </row>
    <row r="2990" spans="1:106" x14ac:dyDescent="0.25">
      <c r="A2990" s="197">
        <v>55001</v>
      </c>
      <c r="B2990" s="197" t="s">
        <v>2409</v>
      </c>
      <c r="C2990" s="197" t="s">
        <v>791</v>
      </c>
      <c r="D2990" s="197">
        <v>-89.760774100000006</v>
      </c>
      <c r="E2990" s="197">
        <v>43.972410000000004</v>
      </c>
      <c r="F2990">
        <v>2.8</v>
      </c>
      <c r="G2990">
        <f t="shared" si="280"/>
        <v>2.8</v>
      </c>
      <c r="H2990" s="198">
        <v>8.94</v>
      </c>
      <c r="Q2990" s="221">
        <f>(Q6075*10000)*TEA!$M$15*10^-6</f>
        <v>32.722539171614997</v>
      </c>
      <c r="R2990" s="221">
        <f>(R6075*10000)*TEA!$O$15*10^-6</f>
        <v>32.722539171614997</v>
      </c>
      <c r="AA2990">
        <f t="shared" si="282"/>
        <v>1</v>
      </c>
      <c r="AB2990" s="197">
        <v>55001</v>
      </c>
      <c r="AC2990" s="197">
        <v>4110</v>
      </c>
      <c r="AD2990" s="197">
        <f t="shared" si="281"/>
        <v>4110</v>
      </c>
      <c r="AE2990" s="197">
        <v>7005</v>
      </c>
      <c r="AJ2990">
        <v>0</v>
      </c>
      <c r="AK2990">
        <v>0</v>
      </c>
      <c r="AU2990" s="198">
        <v>0.27272727299999999</v>
      </c>
      <c r="AV2990" s="6">
        <v>0</v>
      </c>
      <c r="AW2990" s="198">
        <v>0.38356000000000001</v>
      </c>
      <c r="BO2990" s="198"/>
      <c r="BP2990" s="354">
        <f t="shared" si="277"/>
        <v>3138.5454576839998</v>
      </c>
      <c r="BQ2990" s="354">
        <f t="shared" si="278"/>
        <v>0</v>
      </c>
      <c r="BR2990" s="354">
        <f t="shared" si="279"/>
        <v>24020.329932000001</v>
      </c>
      <c r="CG2990" s="198"/>
      <c r="CH2990">
        <f>(Transest!$J$14/HexExtSoy!$K$4)</f>
        <v>0.20257267294641951</v>
      </c>
      <c r="CI2990">
        <f>(HydroProcOil!$K$14/HexExtSoy!$K$4)</f>
        <v>0.10977777777777777</v>
      </c>
      <c r="CJ2990">
        <f>(StarchFerm!$K$24/StarchFerm!$K$4)</f>
        <v>0.33157302630665886</v>
      </c>
      <c r="CY2990" s="198"/>
      <c r="CZ2990">
        <f>BP2990*CH2990*1000*LCI!$E$93</f>
        <v>24000828.730390154</v>
      </c>
      <c r="DA2990">
        <f>BQ2990*CI2990*1000*(LCI!$E$99)</f>
        <v>0</v>
      </c>
      <c r="DB2990">
        <f>BR2990*CJ2990*1000*(LCI!$E$96)</f>
        <v>214643099.51339498</v>
      </c>
    </row>
    <row r="2991" spans="1:106" x14ac:dyDescent="0.25">
      <c r="A2991" s="197">
        <v>55003</v>
      </c>
      <c r="B2991" s="197" t="s">
        <v>2409</v>
      </c>
      <c r="C2991" s="197" t="s">
        <v>1901</v>
      </c>
      <c r="D2991" s="197">
        <v>-90.675394999999995</v>
      </c>
      <c r="E2991" s="197">
        <v>46.267310000000002</v>
      </c>
      <c r="F2991">
        <v>1.51</v>
      </c>
      <c r="G2991">
        <f t="shared" si="280"/>
        <v>1.51</v>
      </c>
      <c r="H2991" s="198">
        <v>4.91</v>
      </c>
      <c r="Q2991" s="221">
        <f>(Q6076*10000)*TEA!$M$15*10^-6</f>
        <v>28.465520936444999</v>
      </c>
      <c r="R2991" s="221">
        <f>(R6076*10000)*TEA!$O$15*10^-6</f>
        <v>28.465520936444999</v>
      </c>
      <c r="AA2991">
        <f t="shared" si="282"/>
        <v>1</v>
      </c>
      <c r="AB2991" s="197">
        <v>55003</v>
      </c>
      <c r="AC2991" s="197">
        <v>346</v>
      </c>
      <c r="AD2991" s="197">
        <f t="shared" si="281"/>
        <v>346</v>
      </c>
      <c r="AE2991" s="197">
        <v>675</v>
      </c>
      <c r="AJ2991">
        <v>0</v>
      </c>
      <c r="AK2991">
        <v>0</v>
      </c>
      <c r="AU2991" s="198">
        <v>0.27272727299999999</v>
      </c>
      <c r="AV2991" s="6">
        <v>0</v>
      </c>
      <c r="AW2991" s="198">
        <v>0.38356000000000001</v>
      </c>
      <c r="BO2991" s="198"/>
      <c r="BP2991" s="354">
        <f t="shared" si="277"/>
        <v>142.48909105158</v>
      </c>
      <c r="BQ2991" s="354">
        <f t="shared" si="278"/>
        <v>0</v>
      </c>
      <c r="BR2991" s="354">
        <f t="shared" si="279"/>
        <v>1271.2137299999999</v>
      </c>
      <c r="CG2991" s="198"/>
      <c r="CH2991">
        <f>(Transest!$J$14/HexExtSoy!$K$4)</f>
        <v>0.20257267294641951</v>
      </c>
      <c r="CI2991">
        <f>(HydroProcOil!$K$14/HexExtSoy!$K$4)</f>
        <v>0.10977777777777777</v>
      </c>
      <c r="CJ2991">
        <f>(StarchFerm!$K$24/StarchFerm!$K$4)</f>
        <v>0.33157302630665886</v>
      </c>
      <c r="CY2991" s="198"/>
      <c r="CZ2991">
        <f>BP2991*CH2991*1000*LCI!$E$93</f>
        <v>1089630.9505109175</v>
      </c>
      <c r="DA2991">
        <f>BQ2991*CI2991*1000*(LCI!$E$99)</f>
        <v>0</v>
      </c>
      <c r="DB2991">
        <f>BR2991*CJ2991*1000*(LCI!$E$96)</f>
        <v>11359429.946367314</v>
      </c>
    </row>
    <row r="2992" spans="1:106" x14ac:dyDescent="0.25">
      <c r="A2992" s="197">
        <v>55005</v>
      </c>
      <c r="B2992" s="197" t="s">
        <v>2409</v>
      </c>
      <c r="C2992" s="197" t="s">
        <v>2410</v>
      </c>
      <c r="D2992" s="197">
        <v>-91.851044400000006</v>
      </c>
      <c r="E2992" s="197">
        <v>45.432720000000003</v>
      </c>
      <c r="F2992">
        <v>2.75</v>
      </c>
      <c r="G2992">
        <f t="shared" si="280"/>
        <v>2.75</v>
      </c>
      <c r="H2992" s="198">
        <v>9.5500000000000007</v>
      </c>
      <c r="Q2992" s="221">
        <f>(Q6077*10000)*TEA!$M$15*10^-6</f>
        <v>29.41250868378</v>
      </c>
      <c r="R2992" s="221">
        <f>(R6077*10000)*TEA!$O$15*10^-6</f>
        <v>29.41250868378</v>
      </c>
      <c r="AA2992">
        <f t="shared" si="282"/>
        <v>1</v>
      </c>
      <c r="AB2992" s="197">
        <v>55005</v>
      </c>
      <c r="AC2992" s="197">
        <v>21311</v>
      </c>
      <c r="AD2992" s="197">
        <f t="shared" si="281"/>
        <v>21311</v>
      </c>
      <c r="AE2992" s="197">
        <v>29568</v>
      </c>
      <c r="AJ2992">
        <v>0</v>
      </c>
      <c r="AK2992">
        <v>0</v>
      </c>
      <c r="AU2992" s="198">
        <v>0.27272727299999999</v>
      </c>
      <c r="AV2992" s="6">
        <v>0</v>
      </c>
      <c r="AW2992" s="198">
        <v>0.38356000000000001</v>
      </c>
      <c r="BO2992" s="198"/>
      <c r="BP2992" s="354">
        <f t="shared" si="277"/>
        <v>15983.250015983249</v>
      </c>
      <c r="BQ2992" s="354">
        <f t="shared" si="278"/>
        <v>0</v>
      </c>
      <c r="BR2992" s="354">
        <f t="shared" si="279"/>
        <v>108307.52486400001</v>
      </c>
      <c r="CG2992" s="198"/>
      <c r="CH2992">
        <f>(Transest!$J$14/HexExtSoy!$K$4)</f>
        <v>0.20257267294641951</v>
      </c>
      <c r="CI2992">
        <f>(HydroProcOil!$K$14/HexExtSoy!$K$4)</f>
        <v>0.10977777777777777</v>
      </c>
      <c r="CJ2992">
        <f>(StarchFerm!$K$24/StarchFerm!$K$4)</f>
        <v>0.33157302630665886</v>
      </c>
      <c r="CY2992" s="198"/>
      <c r="CZ2992">
        <f>BP2992*CH2992*1000*LCI!$E$93</f>
        <v>122225805.34860076</v>
      </c>
      <c r="DA2992">
        <f>BQ2992*CI2992*1000*(LCI!$E$99)</f>
        <v>0</v>
      </c>
      <c r="DB2992">
        <f>BR2992*CJ2992*1000*(LCI!$E$96)</f>
        <v>967824459.665838</v>
      </c>
    </row>
    <row r="2993" spans="1:106" x14ac:dyDescent="0.25">
      <c r="A2993" s="197">
        <v>55007</v>
      </c>
      <c r="B2993" s="197" t="s">
        <v>2409</v>
      </c>
      <c r="C2993" s="197" t="s">
        <v>2411</v>
      </c>
      <c r="D2993" s="197">
        <v>-91.191352499999994</v>
      </c>
      <c r="E2993" s="197">
        <v>46.511339999999997</v>
      </c>
      <c r="F2993">
        <v>2</v>
      </c>
      <c r="G2993">
        <f t="shared" si="280"/>
        <v>2</v>
      </c>
      <c r="H2993" s="198">
        <v>6.4</v>
      </c>
      <c r="Q2993" s="221">
        <f>(Q6078*10000)*TEA!$M$15*10^-6</f>
        <v>27.755671294709998</v>
      </c>
      <c r="R2993" s="221">
        <f>(R6078*10000)*TEA!$O$15*10^-6</f>
        <v>27.755671294709998</v>
      </c>
      <c r="AA2993">
        <f t="shared" si="282"/>
        <v>1</v>
      </c>
      <c r="AB2993" s="197">
        <v>55007</v>
      </c>
      <c r="AC2993" s="197">
        <v>584</v>
      </c>
      <c r="AD2993" s="197">
        <f t="shared" si="281"/>
        <v>584</v>
      </c>
      <c r="AE2993" s="197">
        <v>370</v>
      </c>
      <c r="AJ2993">
        <v>0</v>
      </c>
      <c r="AK2993">
        <v>0</v>
      </c>
      <c r="AU2993" s="198">
        <v>0.27272727299999999</v>
      </c>
      <c r="AV2993" s="6">
        <v>0</v>
      </c>
      <c r="AW2993" s="198">
        <v>0.38356000000000001</v>
      </c>
      <c r="BO2993" s="198"/>
      <c r="BP2993" s="354">
        <f t="shared" si="277"/>
        <v>318.54545486399996</v>
      </c>
      <c r="BQ2993" s="354">
        <f t="shared" si="278"/>
        <v>0</v>
      </c>
      <c r="BR2993" s="354">
        <f t="shared" si="279"/>
        <v>908.27008000000001</v>
      </c>
      <c r="CG2993" s="198"/>
      <c r="CH2993">
        <f>(Transest!$J$14/HexExtSoy!$K$4)</f>
        <v>0.20257267294641951</v>
      </c>
      <c r="CI2993">
        <f>(HydroProcOil!$K$14/HexExtSoy!$K$4)</f>
        <v>0.10977777777777777</v>
      </c>
      <c r="CJ2993">
        <f>(StarchFerm!$K$24/StarchFerm!$K$4)</f>
        <v>0.33157302630665886</v>
      </c>
      <c r="CY2993" s="198"/>
      <c r="CZ2993">
        <f>BP2993*CH2993*1000*LCI!$E$93</f>
        <v>2435954.8103141896</v>
      </c>
      <c r="DA2993">
        <f>BQ2993*CI2993*1000*(LCI!$E$99)</f>
        <v>0</v>
      </c>
      <c r="DB2993">
        <f>BR2993*CJ2993*1000*(LCI!$E$96)</f>
        <v>8116204.3035370912</v>
      </c>
    </row>
    <row r="2994" spans="1:106" x14ac:dyDescent="0.25">
      <c r="A2994" s="197">
        <v>55009</v>
      </c>
      <c r="B2994" s="197" t="s">
        <v>2409</v>
      </c>
      <c r="C2994" s="197" t="s">
        <v>1063</v>
      </c>
      <c r="D2994" s="197">
        <v>-88.000097699999998</v>
      </c>
      <c r="E2994" s="197">
        <v>44.449910000000003</v>
      </c>
      <c r="F2994">
        <v>3.08</v>
      </c>
      <c r="G2994">
        <f t="shared" si="280"/>
        <v>3.08</v>
      </c>
      <c r="H2994" s="198">
        <v>8.98</v>
      </c>
      <c r="Q2994" s="221">
        <f>(Q6079*10000)*TEA!$M$15*10^-6</f>
        <v>32.021719607249999</v>
      </c>
      <c r="R2994" s="221">
        <f>(R6079*10000)*TEA!$O$15*10^-6</f>
        <v>32.021719607249999</v>
      </c>
      <c r="AA2994">
        <f t="shared" si="282"/>
        <v>1</v>
      </c>
      <c r="AB2994" s="197">
        <v>55009</v>
      </c>
      <c r="AC2994" s="197">
        <v>11930</v>
      </c>
      <c r="AD2994" s="197">
        <f t="shared" si="281"/>
        <v>11930</v>
      </c>
      <c r="AE2994" s="197">
        <v>10386</v>
      </c>
      <c r="AJ2994">
        <v>0</v>
      </c>
      <c r="AK2994">
        <v>0</v>
      </c>
      <c r="AU2994" s="198">
        <v>0.27272727299999999</v>
      </c>
      <c r="AV2994" s="6">
        <v>0</v>
      </c>
      <c r="AW2994" s="198">
        <v>0.38356000000000001</v>
      </c>
      <c r="BO2994" s="198"/>
      <c r="BP2994" s="354">
        <f t="shared" si="277"/>
        <v>10021.200010021201</v>
      </c>
      <c r="BQ2994" s="354">
        <f t="shared" si="278"/>
        <v>0</v>
      </c>
      <c r="BR2994" s="354">
        <f t="shared" si="279"/>
        <v>35773.214356800003</v>
      </c>
      <c r="CG2994" s="198"/>
      <c r="CH2994">
        <f>(Transest!$J$14/HexExtSoy!$K$4)</f>
        <v>0.20257267294641951</v>
      </c>
      <c r="CI2994">
        <f>(HydroProcOil!$K$14/HexExtSoy!$K$4)</f>
        <v>0.10977777777777777</v>
      </c>
      <c r="CJ2994">
        <f>(StarchFerm!$K$24/StarchFerm!$K$4)</f>
        <v>0.33157302630665886</v>
      </c>
      <c r="CY2994" s="198"/>
      <c r="CZ2994">
        <f>BP2994*CH2994*1000*LCI!$E$93</f>
        <v>76633303.024065688</v>
      </c>
      <c r="DA2994">
        <f>BQ2994*CI2994*1000*(LCI!$E$99)</f>
        <v>0</v>
      </c>
      <c r="DB2994">
        <f>BR2994*CJ2994*1000*(LCI!$E$96)</f>
        <v>319665617.86777675</v>
      </c>
    </row>
    <row r="2995" spans="1:106" x14ac:dyDescent="0.25">
      <c r="A2995" s="197">
        <v>55011</v>
      </c>
      <c r="B2995" s="197" t="s">
        <v>2409</v>
      </c>
      <c r="C2995" s="197" t="s">
        <v>1678</v>
      </c>
      <c r="D2995" s="197">
        <v>-91.754848899999999</v>
      </c>
      <c r="E2995" s="197">
        <v>44.389510000000001</v>
      </c>
      <c r="F2995">
        <v>3.12</v>
      </c>
      <c r="G2995">
        <f t="shared" si="280"/>
        <v>3.12</v>
      </c>
      <c r="H2995" s="198">
        <v>10.55</v>
      </c>
      <c r="Q2995" s="221">
        <f>(Q6080*10000)*TEA!$M$15*10^-6</f>
        <v>31.445217096705001</v>
      </c>
      <c r="R2995" s="221">
        <f>(R6080*10000)*TEA!$O$15*10^-6</f>
        <v>31.445217096705001</v>
      </c>
      <c r="AA2995">
        <f t="shared" si="282"/>
        <v>1</v>
      </c>
      <c r="AB2995" s="197">
        <v>55011</v>
      </c>
      <c r="AC2995" s="197">
        <v>13603</v>
      </c>
      <c r="AD2995" s="197">
        <f t="shared" si="281"/>
        <v>13603</v>
      </c>
      <c r="AE2995" s="197">
        <v>24561</v>
      </c>
      <c r="AJ2995">
        <v>0</v>
      </c>
      <c r="AK2995">
        <v>0</v>
      </c>
      <c r="AU2995" s="198">
        <v>0.27272727299999999</v>
      </c>
      <c r="AV2995" s="6">
        <v>0</v>
      </c>
      <c r="AW2995" s="198">
        <v>0.38356000000000001</v>
      </c>
      <c r="BO2995" s="198"/>
      <c r="BP2995" s="354">
        <f t="shared" si="277"/>
        <v>11574.91637521128</v>
      </c>
      <c r="BQ2995" s="354">
        <f t="shared" si="278"/>
        <v>0</v>
      </c>
      <c r="BR2995" s="354">
        <f t="shared" si="279"/>
        <v>99387.511038000011</v>
      </c>
      <c r="CG2995" s="198"/>
      <c r="CH2995">
        <f>(Transest!$J$14/HexExtSoy!$K$4)</f>
        <v>0.20257267294641951</v>
      </c>
      <c r="CI2995">
        <f>(HydroProcOil!$K$14/HexExtSoy!$K$4)</f>
        <v>0.10977777777777777</v>
      </c>
      <c r="CJ2995">
        <f>(StarchFerm!$K$24/StarchFerm!$K$4)</f>
        <v>0.33157302630665886</v>
      </c>
      <c r="CY2995" s="198"/>
      <c r="CZ2995">
        <f>BP2995*CH2995*1000*LCI!$E$93</f>
        <v>88514756.034483075</v>
      </c>
      <c r="DA2995">
        <f>BQ2995*CI2995*1000*(LCI!$E$99)</f>
        <v>0</v>
      </c>
      <c r="DB2995">
        <f>BR2995*CJ2995*1000*(LCI!$E$96)</f>
        <v>888116170.03221762</v>
      </c>
    </row>
    <row r="2996" spans="1:106" x14ac:dyDescent="0.25">
      <c r="A2996" s="197">
        <v>55013</v>
      </c>
      <c r="B2996" s="197" t="s">
        <v>2409</v>
      </c>
      <c r="C2996" s="197" t="s">
        <v>2412</v>
      </c>
      <c r="D2996" s="197">
        <v>-92.382920600000006</v>
      </c>
      <c r="E2996" s="197">
        <v>45.85886</v>
      </c>
      <c r="F2996">
        <v>2.65</v>
      </c>
      <c r="G2996">
        <f t="shared" si="280"/>
        <v>2.65</v>
      </c>
      <c r="H2996" s="198">
        <v>9.09</v>
      </c>
      <c r="Q2996" s="221">
        <f>(Q6081*10000)*TEA!$M$15*10^-6</f>
        <v>28.58867325081</v>
      </c>
      <c r="R2996" s="221">
        <f>(R6081*10000)*TEA!$O$15*10^-6</f>
        <v>28.58867325081</v>
      </c>
      <c r="AA2996">
        <f t="shared" si="282"/>
        <v>1</v>
      </c>
      <c r="AB2996" s="197">
        <v>55013</v>
      </c>
      <c r="AC2996" s="197">
        <v>4760</v>
      </c>
      <c r="AD2996" s="197">
        <f t="shared" si="281"/>
        <v>4760</v>
      </c>
      <c r="AE2996" s="197">
        <v>5380</v>
      </c>
      <c r="AJ2996">
        <v>0</v>
      </c>
      <c r="AK2996">
        <v>0</v>
      </c>
      <c r="AU2996" s="198">
        <v>0.27272727299999999</v>
      </c>
      <c r="AV2996" s="6">
        <v>0</v>
      </c>
      <c r="AW2996" s="198">
        <v>0.38356000000000001</v>
      </c>
      <c r="BO2996" s="198"/>
      <c r="BP2996" s="354">
        <f t="shared" si="277"/>
        <v>3440.1818216219999</v>
      </c>
      <c r="BQ2996" s="354">
        <f t="shared" si="278"/>
        <v>0</v>
      </c>
      <c r="BR2996" s="354">
        <f t="shared" si="279"/>
        <v>18757.694951999998</v>
      </c>
      <c r="CG2996" s="198"/>
      <c r="CH2996">
        <f>(Transest!$J$14/HexExtSoy!$K$4)</f>
        <v>0.20257267294641951</v>
      </c>
      <c r="CI2996">
        <f>(HydroProcOil!$K$14/HexExtSoy!$K$4)</f>
        <v>0.10977777777777777</v>
      </c>
      <c r="CJ2996">
        <f>(StarchFerm!$K$24/StarchFerm!$K$4)</f>
        <v>0.33157302630665886</v>
      </c>
      <c r="CY2996" s="198"/>
      <c r="CZ2996">
        <f>BP2996*CH2996*1000*LCI!$E$93</f>
        <v>26307477.720293827</v>
      </c>
      <c r="DA2996">
        <f>BQ2996*CI2996*1000*(LCI!$E$99)</f>
        <v>0</v>
      </c>
      <c r="DB2996">
        <f>BR2996*CJ2996*1000*(LCI!$E$96)</f>
        <v>167616756.12374941</v>
      </c>
    </row>
    <row r="2997" spans="1:106" x14ac:dyDescent="0.25">
      <c r="A2997" s="197">
        <v>55015</v>
      </c>
      <c r="B2997" s="197" t="s">
        <v>2409</v>
      </c>
      <c r="C2997" s="197" t="s">
        <v>2413</v>
      </c>
      <c r="D2997" s="197">
        <v>-88.2162644</v>
      </c>
      <c r="E2997" s="197">
        <v>44.080629999999999</v>
      </c>
      <c r="F2997">
        <v>3.19</v>
      </c>
      <c r="G2997">
        <f t="shared" si="280"/>
        <v>3.19</v>
      </c>
      <c r="H2997" s="198">
        <v>10.73</v>
      </c>
      <c r="Q2997" s="221">
        <f>(Q6082*10000)*TEA!$M$15*10^-6</f>
        <v>32.630537024144992</v>
      </c>
      <c r="R2997" s="221">
        <f>(R6082*10000)*TEA!$O$15*10^-6</f>
        <v>32.630537024144992</v>
      </c>
      <c r="AA2997">
        <f t="shared" si="282"/>
        <v>1</v>
      </c>
      <c r="AB2997" s="197">
        <v>55015</v>
      </c>
      <c r="AC2997" s="197">
        <v>11968</v>
      </c>
      <c r="AD2997" s="197">
        <f t="shared" si="281"/>
        <v>11968</v>
      </c>
      <c r="AE2997" s="197">
        <v>9461</v>
      </c>
      <c r="AJ2997">
        <v>0</v>
      </c>
      <c r="AK2997">
        <v>0</v>
      </c>
      <c r="AU2997" s="198">
        <v>0.27272727299999999</v>
      </c>
      <c r="AV2997" s="6">
        <v>0</v>
      </c>
      <c r="AW2997" s="198">
        <v>0.38356000000000001</v>
      </c>
      <c r="BO2997" s="198"/>
      <c r="BP2997" s="354">
        <f t="shared" si="277"/>
        <v>10412.160010412159</v>
      </c>
      <c r="BQ2997" s="354">
        <f t="shared" si="278"/>
        <v>0</v>
      </c>
      <c r="BR2997" s="354">
        <f t="shared" si="279"/>
        <v>38937.680246800002</v>
      </c>
      <c r="CG2997" s="198"/>
      <c r="CH2997">
        <f>(Transest!$J$14/HexExtSoy!$K$4)</f>
        <v>0.20257267294641951</v>
      </c>
      <c r="CI2997">
        <f>(HydroProcOil!$K$14/HexExtSoy!$K$4)</f>
        <v>0.10977777777777777</v>
      </c>
      <c r="CJ2997">
        <f>(StarchFerm!$K$24/StarchFerm!$K$4)</f>
        <v>0.33157302630665886</v>
      </c>
      <c r="CY2997" s="198"/>
      <c r="CZ2997">
        <f>BP2997*CH2997*1000*LCI!$E$93</f>
        <v>79623020.438176632</v>
      </c>
      <c r="DA2997">
        <f>BQ2997*CI2997*1000*(LCI!$E$99)</f>
        <v>0</v>
      </c>
      <c r="DB2997">
        <f>BR2997*CJ2997*1000*(LCI!$E$96)</f>
        <v>347942946.64955753</v>
      </c>
    </row>
    <row r="2998" spans="1:106" x14ac:dyDescent="0.25">
      <c r="A2998" s="197">
        <v>55017</v>
      </c>
      <c r="B2998" s="197" t="s">
        <v>2409</v>
      </c>
      <c r="C2998" s="197" t="s">
        <v>1445</v>
      </c>
      <c r="D2998" s="197">
        <v>-91.277097900000001</v>
      </c>
      <c r="E2998" s="197">
        <v>45.075060000000001</v>
      </c>
      <c r="F2998">
        <v>2.8</v>
      </c>
      <c r="G2998">
        <f t="shared" si="280"/>
        <v>2.8</v>
      </c>
      <c r="H2998" s="198">
        <v>10.07</v>
      </c>
      <c r="Q2998" s="221">
        <f>(Q6083*10000)*TEA!$M$15*10^-6</f>
        <v>30.147601776614994</v>
      </c>
      <c r="R2998" s="221">
        <f>(R6083*10000)*TEA!$O$15*10^-6</f>
        <v>30.147601776614994</v>
      </c>
      <c r="AA2998">
        <f t="shared" si="282"/>
        <v>1</v>
      </c>
      <c r="AB2998" s="197">
        <v>55017</v>
      </c>
      <c r="AC2998" s="197">
        <v>28268</v>
      </c>
      <c r="AD2998" s="197">
        <f t="shared" si="281"/>
        <v>28268</v>
      </c>
      <c r="AE2998" s="197">
        <v>32325</v>
      </c>
      <c r="AJ2998">
        <v>0</v>
      </c>
      <c r="AK2998">
        <v>0</v>
      </c>
      <c r="AU2998" s="198">
        <v>0.27272727299999999</v>
      </c>
      <c r="AV2998" s="6">
        <v>0</v>
      </c>
      <c r="AW2998" s="198">
        <v>0.38356000000000001</v>
      </c>
      <c r="BO2998" s="198"/>
      <c r="BP2998" s="354">
        <f t="shared" si="277"/>
        <v>21586.472748859196</v>
      </c>
      <c r="BQ2998" s="354">
        <f t="shared" si="278"/>
        <v>0</v>
      </c>
      <c r="BR2998" s="354">
        <f t="shared" si="279"/>
        <v>124853.67039</v>
      </c>
      <c r="CG2998" s="198"/>
      <c r="CH2998">
        <f>(Transest!$J$14/HexExtSoy!$K$4)</f>
        <v>0.20257267294641951</v>
      </c>
      <c r="CI2998">
        <f>(HydroProcOil!$K$14/HexExtSoy!$K$4)</f>
        <v>0.10977777777777777</v>
      </c>
      <c r="CJ2998">
        <f>(StarchFerm!$K$24/StarchFerm!$K$4)</f>
        <v>0.33157302630665886</v>
      </c>
      <c r="CY2998" s="198"/>
      <c r="CZ2998">
        <f>BP2998*CH2998*1000*LCI!$E$93</f>
        <v>165074313.02935979</v>
      </c>
      <c r="DA2998">
        <f>BQ2998*CI2998*1000*(LCI!$E$99)</f>
        <v>0</v>
      </c>
      <c r="DB2998">
        <f>BR2998*CJ2998*1000*(LCI!$E$96)</f>
        <v>1115679046.6242368</v>
      </c>
    </row>
    <row r="2999" spans="1:106" x14ac:dyDescent="0.25">
      <c r="A2999" s="197">
        <v>55019</v>
      </c>
      <c r="B2999" s="197" t="s">
        <v>2409</v>
      </c>
      <c r="C2999" s="197" t="s">
        <v>684</v>
      </c>
      <c r="D2999" s="197">
        <v>-90.608039000000005</v>
      </c>
      <c r="E2999" s="197">
        <v>44.737459999999999</v>
      </c>
      <c r="F2999">
        <v>2.91</v>
      </c>
      <c r="G2999">
        <f t="shared" si="280"/>
        <v>2.91</v>
      </c>
      <c r="H2999" s="198">
        <v>8.3699999999999992</v>
      </c>
      <c r="Q2999" s="221">
        <f>(Q6084*10000)*TEA!$M$15*10^-6</f>
        <v>30.992456439765</v>
      </c>
      <c r="R2999" s="221">
        <f>(R6084*10000)*TEA!$O$15*10^-6</f>
        <v>30.992456439765</v>
      </c>
      <c r="AA2999">
        <f t="shared" si="282"/>
        <v>1</v>
      </c>
      <c r="AB2999" s="197">
        <v>55019</v>
      </c>
      <c r="AC2999" s="197">
        <v>26558</v>
      </c>
      <c r="AD2999" s="197">
        <f t="shared" si="281"/>
        <v>26558</v>
      </c>
      <c r="AE2999" s="197">
        <v>25757</v>
      </c>
      <c r="AJ2999">
        <v>0</v>
      </c>
      <c r="AK2999">
        <v>0</v>
      </c>
      <c r="AU2999" s="198">
        <v>0.27272727299999999</v>
      </c>
      <c r="AV2999" s="6">
        <v>0</v>
      </c>
      <c r="AW2999" s="198">
        <v>0.38356000000000001</v>
      </c>
      <c r="BO2999" s="198"/>
      <c r="BP2999" s="354">
        <f t="shared" si="277"/>
        <v>21077.394566531941</v>
      </c>
      <c r="BQ2999" s="354">
        <f t="shared" si="278"/>
        <v>0</v>
      </c>
      <c r="BR2999" s="354">
        <f t="shared" si="279"/>
        <v>82690.200680399983</v>
      </c>
      <c r="CG2999" s="198"/>
      <c r="CH2999">
        <f>(Transest!$J$14/HexExtSoy!$K$4)</f>
        <v>0.20257267294641951</v>
      </c>
      <c r="CI2999">
        <f>(HydroProcOil!$K$14/HexExtSoy!$K$4)</f>
        <v>0.10977777777777777</v>
      </c>
      <c r="CJ2999">
        <f>(StarchFerm!$K$24/StarchFerm!$K$4)</f>
        <v>0.33157302630665886</v>
      </c>
      <c r="CY2999" s="198"/>
      <c r="CZ2999">
        <f>BP2999*CH2999*1000*LCI!$E$93</f>
        <v>161181331.89234897</v>
      </c>
      <c r="DA2999">
        <f>BQ2999*CI2999*1000*(LCI!$E$99)</f>
        <v>0</v>
      </c>
      <c r="DB2999">
        <f>BR2999*CJ2999*1000*(LCI!$E$96)</f>
        <v>738910790.30436409</v>
      </c>
    </row>
    <row r="3000" spans="1:106" x14ac:dyDescent="0.25">
      <c r="A3000" s="197">
        <v>55021</v>
      </c>
      <c r="B3000" s="197" t="s">
        <v>2409</v>
      </c>
      <c r="C3000" s="197" t="s">
        <v>686</v>
      </c>
      <c r="D3000" s="197">
        <v>-89.332666799999998</v>
      </c>
      <c r="E3000" s="197">
        <v>43.467919999999999</v>
      </c>
      <c r="F3000">
        <v>3.44</v>
      </c>
      <c r="G3000">
        <f t="shared" si="280"/>
        <v>3.44</v>
      </c>
      <c r="H3000" s="198">
        <v>12.14</v>
      </c>
      <c r="Q3000" s="221">
        <f>(Q6085*10000)*TEA!$M$15*10^-6</f>
        <v>33.680198011499996</v>
      </c>
      <c r="R3000" s="221">
        <f>(R6085*10000)*TEA!$O$15*10^-6</f>
        <v>33.680198011499996</v>
      </c>
      <c r="AA3000">
        <f t="shared" si="282"/>
        <v>1</v>
      </c>
      <c r="AB3000" s="197">
        <v>55021</v>
      </c>
      <c r="AC3000" s="197">
        <v>21922</v>
      </c>
      <c r="AD3000" s="197">
        <f t="shared" si="281"/>
        <v>21922</v>
      </c>
      <c r="AE3000" s="197">
        <v>48214</v>
      </c>
      <c r="AJ3000">
        <v>0</v>
      </c>
      <c r="AK3000">
        <v>0</v>
      </c>
      <c r="AU3000" s="198">
        <v>0.27272727299999999</v>
      </c>
      <c r="AV3000" s="6">
        <v>0</v>
      </c>
      <c r="AW3000" s="198">
        <v>0.38356000000000001</v>
      </c>
      <c r="BO3000" s="198"/>
      <c r="BP3000" s="354">
        <f t="shared" si="277"/>
        <v>20566.821838748638</v>
      </c>
      <c r="BQ3000" s="354">
        <f t="shared" si="278"/>
        <v>0</v>
      </c>
      <c r="BR3000" s="354">
        <f t="shared" si="279"/>
        <v>224504.55673760004</v>
      </c>
      <c r="CG3000" s="198"/>
      <c r="CH3000">
        <f>(Transest!$J$14/HexExtSoy!$K$4)</f>
        <v>0.20257267294641951</v>
      </c>
      <c r="CI3000">
        <f>(HydroProcOil!$K$14/HexExtSoy!$K$4)</f>
        <v>0.10977777777777777</v>
      </c>
      <c r="CJ3000">
        <f>(StarchFerm!$K$24/StarchFerm!$K$4)</f>
        <v>0.33157302630665886</v>
      </c>
      <c r="CY3000" s="198"/>
      <c r="CZ3000">
        <f>BP3000*CH3000*1000*LCI!$E$93</f>
        <v>157276921.789276</v>
      </c>
      <c r="DA3000">
        <f>BQ3000*CI3000*1000*(LCI!$E$99)</f>
        <v>0</v>
      </c>
      <c r="DB3000">
        <f>BR3000*CJ3000*1000*(LCI!$E$96)</f>
        <v>2006148710.2574122</v>
      </c>
    </row>
    <row r="3001" spans="1:106" x14ac:dyDescent="0.25">
      <c r="A3001" s="197">
        <v>55023</v>
      </c>
      <c r="B3001" s="197" t="s">
        <v>2409</v>
      </c>
      <c r="C3001" s="197" t="s">
        <v>689</v>
      </c>
      <c r="D3001" s="197">
        <v>-90.922066200000003</v>
      </c>
      <c r="E3001" s="197">
        <v>43.239870000000003</v>
      </c>
      <c r="F3001">
        <v>2.9</v>
      </c>
      <c r="G3001">
        <f t="shared" si="280"/>
        <v>2.9</v>
      </c>
      <c r="H3001" s="198">
        <v>10.5</v>
      </c>
      <c r="Q3001" s="221">
        <f>(Q6086*10000)*TEA!$M$15*10^-6</f>
        <v>34.310911638600004</v>
      </c>
      <c r="R3001" s="221">
        <f>(R6086*10000)*TEA!$O$15*10^-6</f>
        <v>34.310911638600004</v>
      </c>
      <c r="AA3001">
        <f t="shared" si="282"/>
        <v>1</v>
      </c>
      <c r="AB3001" s="197">
        <v>55023</v>
      </c>
      <c r="AC3001" s="197">
        <v>7518</v>
      </c>
      <c r="AD3001" s="197">
        <f t="shared" si="281"/>
        <v>7518</v>
      </c>
      <c r="AE3001" s="197">
        <v>11535</v>
      </c>
      <c r="AJ3001">
        <v>0</v>
      </c>
      <c r="AK3001">
        <v>0</v>
      </c>
      <c r="AU3001" s="198">
        <v>0.27272727299999999</v>
      </c>
      <c r="AV3001" s="6">
        <v>0</v>
      </c>
      <c r="AW3001" s="198">
        <v>0.38356000000000001</v>
      </c>
      <c r="BO3001" s="198"/>
      <c r="BP3001" s="354">
        <f t="shared" si="277"/>
        <v>5946.0545514005998</v>
      </c>
      <c r="BQ3001" s="354">
        <f t="shared" si="278"/>
        <v>0</v>
      </c>
      <c r="BR3001" s="354">
        <f t="shared" si="279"/>
        <v>46455.828300000001</v>
      </c>
      <c r="CG3001" s="198"/>
      <c r="CH3001">
        <f>(Transest!$J$14/HexExtSoy!$K$4)</f>
        <v>0.20257267294641951</v>
      </c>
      <c r="CI3001">
        <f>(HydroProcOil!$K$14/HexExtSoy!$K$4)</f>
        <v>0.10977777777777777</v>
      </c>
      <c r="CJ3001">
        <f>(StarchFerm!$K$24/StarchFerm!$K$4)</f>
        <v>0.33157302630665886</v>
      </c>
      <c r="CY3001" s="198"/>
      <c r="CZ3001">
        <f>BP3001*CH3001*1000*LCI!$E$93</f>
        <v>45470183.189582221</v>
      </c>
      <c r="DA3001">
        <f>BQ3001*CI3001*1000*(LCI!$E$99)</f>
        <v>0</v>
      </c>
      <c r="DB3001">
        <f>BR3001*CJ3001*1000*(LCI!$E$96)</f>
        <v>415124313.65441453</v>
      </c>
    </row>
    <row r="3002" spans="1:106" x14ac:dyDescent="0.25">
      <c r="A3002" s="197">
        <v>55025</v>
      </c>
      <c r="B3002" s="197" t="s">
        <v>2409</v>
      </c>
      <c r="C3002" s="197" t="s">
        <v>2414</v>
      </c>
      <c r="D3002" s="197">
        <v>-89.420503800000006</v>
      </c>
      <c r="E3002" s="197">
        <v>43.068159999999999</v>
      </c>
      <c r="F3002">
        <v>3.39</v>
      </c>
      <c r="G3002">
        <f t="shared" si="280"/>
        <v>3.39</v>
      </c>
      <c r="H3002" s="198">
        <v>11.55</v>
      </c>
      <c r="Q3002" s="221">
        <f>(Q6087*10000)*TEA!$M$15*10^-6</f>
        <v>34.456611243599994</v>
      </c>
      <c r="R3002" s="221">
        <f>(R6087*10000)*TEA!$O$15*10^-6</f>
        <v>34.456611243599994</v>
      </c>
      <c r="AA3002">
        <f t="shared" si="282"/>
        <v>1</v>
      </c>
      <c r="AB3002" s="197">
        <v>55025</v>
      </c>
      <c r="AC3002" s="197">
        <v>39213</v>
      </c>
      <c r="AD3002" s="197">
        <f t="shared" si="281"/>
        <v>39213</v>
      </c>
      <c r="AE3002" s="197">
        <v>68406</v>
      </c>
      <c r="AJ3002">
        <v>0</v>
      </c>
      <c r="AK3002">
        <v>0</v>
      </c>
      <c r="AU3002" s="198">
        <v>0.27272727299999999</v>
      </c>
      <c r="AV3002" s="6">
        <v>0</v>
      </c>
      <c r="AW3002" s="198">
        <v>0.38356000000000001</v>
      </c>
      <c r="BO3002" s="198"/>
      <c r="BP3002" s="354">
        <f t="shared" si="277"/>
        <v>36254.20094534511</v>
      </c>
      <c r="BQ3002" s="354">
        <f t="shared" si="278"/>
        <v>0</v>
      </c>
      <c r="BR3002" s="354">
        <f t="shared" si="279"/>
        <v>303046.651908</v>
      </c>
      <c r="CG3002" s="198"/>
      <c r="CH3002">
        <f>(Transest!$J$14/HexExtSoy!$K$4)</f>
        <v>0.20257267294641951</v>
      </c>
      <c r="CI3002">
        <f>(HydroProcOil!$K$14/HexExtSoy!$K$4)</f>
        <v>0.10977777777777777</v>
      </c>
      <c r="CJ3002">
        <f>(StarchFerm!$K$24/StarchFerm!$K$4)</f>
        <v>0.33157302630665886</v>
      </c>
      <c r="CY3002" s="198"/>
      <c r="CZ3002">
        <f>BP3002*CH3002*1000*LCI!$E$93</f>
        <v>277240167.26157755</v>
      </c>
      <c r="DA3002">
        <f>BQ3002*CI3002*1000*(LCI!$E$99)</f>
        <v>0</v>
      </c>
      <c r="DB3002">
        <f>BR3002*CJ3002*1000*(LCI!$E$96)</f>
        <v>2707992473.3271151</v>
      </c>
    </row>
    <row r="3003" spans="1:106" x14ac:dyDescent="0.25">
      <c r="A3003" s="197">
        <v>55027</v>
      </c>
      <c r="B3003" s="197" t="s">
        <v>2409</v>
      </c>
      <c r="C3003" s="197" t="s">
        <v>944</v>
      </c>
      <c r="D3003" s="197">
        <v>-88.707062699999994</v>
      </c>
      <c r="E3003" s="197">
        <v>43.419879999999999</v>
      </c>
      <c r="F3003">
        <v>3.47</v>
      </c>
      <c r="G3003">
        <f t="shared" si="280"/>
        <v>3.47</v>
      </c>
      <c r="H3003" s="198">
        <v>11.87</v>
      </c>
      <c r="Q3003" s="221">
        <f>(Q6088*10000)*TEA!$M$15*10^-6</f>
        <v>33.777920979899996</v>
      </c>
      <c r="R3003" s="221">
        <f>(R6088*10000)*TEA!$O$15*10^-6</f>
        <v>33.777920979899996</v>
      </c>
      <c r="AA3003">
        <f t="shared" si="282"/>
        <v>1</v>
      </c>
      <c r="AB3003" s="197">
        <v>55027</v>
      </c>
      <c r="AC3003" s="197">
        <v>35738</v>
      </c>
      <c r="AD3003" s="197">
        <f t="shared" si="281"/>
        <v>35738</v>
      </c>
      <c r="AE3003" s="197">
        <v>52732</v>
      </c>
      <c r="AJ3003">
        <v>0</v>
      </c>
      <c r="AK3003">
        <v>0</v>
      </c>
      <c r="AU3003" s="198">
        <v>0.27272727299999999</v>
      </c>
      <c r="AV3003" s="6">
        <v>0</v>
      </c>
      <c r="AW3003" s="198">
        <v>0.38356000000000001</v>
      </c>
      <c r="BO3003" s="198"/>
      <c r="BP3003" s="354">
        <f t="shared" si="277"/>
        <v>33821.143670184778</v>
      </c>
      <c r="BQ3003" s="354">
        <f t="shared" si="278"/>
        <v>0</v>
      </c>
      <c r="BR3003" s="354">
        <f t="shared" si="279"/>
        <v>240081.26587040001</v>
      </c>
      <c r="CG3003" s="198"/>
      <c r="CH3003">
        <f>(Transest!$J$14/HexExtSoy!$K$4)</f>
        <v>0.20257267294641951</v>
      </c>
      <c r="CI3003">
        <f>(HydroProcOil!$K$14/HexExtSoy!$K$4)</f>
        <v>0.10977777777777777</v>
      </c>
      <c r="CJ3003">
        <f>(StarchFerm!$K$24/StarchFerm!$K$4)</f>
        <v>0.33157302630665886</v>
      </c>
      <c r="CY3003" s="198"/>
      <c r="CZ3003">
        <f>BP3003*CH3003*1000*LCI!$E$93</f>
        <v>258634290.19537631</v>
      </c>
      <c r="DA3003">
        <f>BQ3003*CI3003*1000*(LCI!$E$99)</f>
        <v>0</v>
      </c>
      <c r="DB3003">
        <f>BR3003*CJ3003*1000*(LCI!$E$96)</f>
        <v>2145340517.2787075</v>
      </c>
    </row>
    <row r="3004" spans="1:106" x14ac:dyDescent="0.25">
      <c r="A3004" s="197">
        <v>55029</v>
      </c>
      <c r="B3004" s="197" t="s">
        <v>2409</v>
      </c>
      <c r="C3004" s="197" t="s">
        <v>2415</v>
      </c>
      <c r="D3004" s="197">
        <v>-87.344391799999997</v>
      </c>
      <c r="E3004" s="197">
        <v>44.910519999999998</v>
      </c>
      <c r="F3004">
        <v>2.89</v>
      </c>
      <c r="G3004">
        <f t="shared" si="280"/>
        <v>2.89</v>
      </c>
      <c r="H3004" s="198">
        <v>9.74</v>
      </c>
      <c r="Q3004" s="221">
        <f>(Q6089*10000)*TEA!$M$15*10^-6</f>
        <v>31.194168507494997</v>
      </c>
      <c r="R3004" s="221">
        <f>(R6089*10000)*TEA!$O$15*10^-6</f>
        <v>31.194168507494997</v>
      </c>
      <c r="AA3004">
        <f t="shared" si="282"/>
        <v>1</v>
      </c>
      <c r="AB3004" s="197">
        <v>55029</v>
      </c>
      <c r="AC3004" s="197">
        <v>6795</v>
      </c>
      <c r="AD3004" s="197">
        <f t="shared" si="281"/>
        <v>6795</v>
      </c>
      <c r="AE3004" s="197">
        <v>6221</v>
      </c>
      <c r="AJ3004">
        <v>0</v>
      </c>
      <c r="AK3004">
        <v>0</v>
      </c>
      <c r="AU3004" s="198">
        <v>0.27272727299999999</v>
      </c>
      <c r="AV3004" s="6">
        <v>0</v>
      </c>
      <c r="AW3004" s="198">
        <v>0.38356000000000001</v>
      </c>
      <c r="BO3004" s="198"/>
      <c r="BP3004" s="354">
        <f t="shared" si="277"/>
        <v>5355.6954599011497</v>
      </c>
      <c r="BQ3004" s="354">
        <f t="shared" si="278"/>
        <v>0</v>
      </c>
      <c r="BR3004" s="354">
        <f t="shared" si="279"/>
        <v>23240.874642400002</v>
      </c>
      <c r="CG3004" s="198"/>
      <c r="CH3004">
        <f>(Transest!$J$14/HexExtSoy!$K$4)</f>
        <v>0.20257267294641951</v>
      </c>
      <c r="CI3004">
        <f>(HydroProcOil!$K$14/HexExtSoy!$K$4)</f>
        <v>0.10977777777777777</v>
      </c>
      <c r="CJ3004">
        <f>(StarchFerm!$K$24/StarchFerm!$K$4)</f>
        <v>0.33157302630665886</v>
      </c>
      <c r="CY3004" s="198"/>
      <c r="CZ3004">
        <f>BP3004*CH3004*1000*LCI!$E$93</f>
        <v>40955637.316169031</v>
      </c>
      <c r="DA3004">
        <f>BQ3004*CI3004*1000*(LCI!$E$99)</f>
        <v>0</v>
      </c>
      <c r="DB3004">
        <f>BR3004*CJ3004*1000*(LCI!$E$96)</f>
        <v>207677970.4012852</v>
      </c>
    </row>
    <row r="3005" spans="1:106" x14ac:dyDescent="0.25">
      <c r="A3005" s="197">
        <v>55031</v>
      </c>
      <c r="B3005" s="197" t="s">
        <v>2409</v>
      </c>
      <c r="C3005" s="197" t="s">
        <v>809</v>
      </c>
      <c r="D3005" s="197">
        <v>-91.919770200000002</v>
      </c>
      <c r="E3005" s="197">
        <v>46.426310000000001</v>
      </c>
      <c r="F3005">
        <v>0</v>
      </c>
      <c r="G3005">
        <f t="shared" si="280"/>
        <v>0</v>
      </c>
      <c r="H3005" s="198">
        <v>0</v>
      </c>
      <c r="Q3005" s="221">
        <f>(Q6090*10000)*TEA!$M$15*10^-6</f>
        <v>27.280145788155</v>
      </c>
      <c r="R3005" s="221">
        <f>(R6090*10000)*TEA!$O$15*10^-6</f>
        <v>27.280145788155</v>
      </c>
      <c r="AA3005">
        <f t="shared" si="282"/>
        <v>1</v>
      </c>
      <c r="AB3005" s="197">
        <v>55031</v>
      </c>
      <c r="AC3005" s="197">
        <v>0</v>
      </c>
      <c r="AD3005" s="197">
        <f t="shared" si="281"/>
        <v>0</v>
      </c>
      <c r="AE3005" s="197">
        <v>0</v>
      </c>
      <c r="AJ3005">
        <v>0</v>
      </c>
      <c r="AK3005">
        <v>0</v>
      </c>
      <c r="AU3005" s="198">
        <v>0.27272727299999999</v>
      </c>
      <c r="AV3005" s="6">
        <v>0</v>
      </c>
      <c r="AW3005" s="198">
        <v>0.38356000000000001</v>
      </c>
      <c r="BO3005" s="198"/>
      <c r="BP3005" s="354">
        <f t="shared" si="277"/>
        <v>0</v>
      </c>
      <c r="BQ3005" s="354">
        <f t="shared" si="278"/>
        <v>0</v>
      </c>
      <c r="BR3005" s="354">
        <f t="shared" si="279"/>
        <v>0</v>
      </c>
      <c r="CG3005" s="198"/>
      <c r="CH3005">
        <f>(Transest!$J$14/HexExtSoy!$K$4)</f>
        <v>0.20257267294641951</v>
      </c>
      <c r="CI3005">
        <f>(HydroProcOil!$K$14/HexExtSoy!$K$4)</f>
        <v>0.10977777777777777</v>
      </c>
      <c r="CJ3005">
        <f>(StarchFerm!$K$24/StarchFerm!$K$4)</f>
        <v>0.33157302630665886</v>
      </c>
      <c r="CY3005" s="198"/>
      <c r="CZ3005">
        <f>BP3005*CH3005*1000*LCI!$E$93</f>
        <v>0</v>
      </c>
      <c r="DA3005">
        <f>BQ3005*CI3005*1000*(LCI!$E$99)</f>
        <v>0</v>
      </c>
      <c r="DB3005">
        <f>BR3005*CJ3005*1000*(LCI!$E$96)</f>
        <v>0</v>
      </c>
    </row>
    <row r="3006" spans="1:106" x14ac:dyDescent="0.25">
      <c r="A3006" s="197">
        <v>55033</v>
      </c>
      <c r="B3006" s="197" t="s">
        <v>2409</v>
      </c>
      <c r="C3006" s="197" t="s">
        <v>1878</v>
      </c>
      <c r="D3006" s="197">
        <v>-91.901977200000005</v>
      </c>
      <c r="E3006" s="197">
        <v>44.952500000000001</v>
      </c>
      <c r="F3006">
        <v>3.05</v>
      </c>
      <c r="G3006">
        <f t="shared" si="280"/>
        <v>3.05</v>
      </c>
      <c r="H3006" s="198">
        <v>10.82</v>
      </c>
      <c r="Q3006" s="221">
        <f>(Q6091*10000)*TEA!$M$15*10^-6</f>
        <v>30.425915333654999</v>
      </c>
      <c r="R3006" s="221">
        <f>(R6091*10000)*TEA!$O$15*10^-6</f>
        <v>30.425915333654999</v>
      </c>
      <c r="AA3006">
        <f t="shared" si="282"/>
        <v>1</v>
      </c>
      <c r="AB3006" s="197">
        <v>55033</v>
      </c>
      <c r="AC3006" s="197">
        <v>26896</v>
      </c>
      <c r="AD3006" s="197">
        <f t="shared" si="281"/>
        <v>26896</v>
      </c>
      <c r="AE3006" s="197">
        <v>33767</v>
      </c>
      <c r="AJ3006">
        <v>0</v>
      </c>
      <c r="AK3006">
        <v>0</v>
      </c>
      <c r="AU3006" s="198">
        <v>0.27272727299999999</v>
      </c>
      <c r="AV3006" s="6">
        <v>0</v>
      </c>
      <c r="AW3006" s="198">
        <v>0.38356000000000001</v>
      </c>
      <c r="BO3006" s="198"/>
      <c r="BP3006" s="354">
        <f t="shared" si="277"/>
        <v>22372.581840554398</v>
      </c>
      <c r="BQ3006" s="354">
        <f t="shared" si="278"/>
        <v>0</v>
      </c>
      <c r="BR3006" s="354">
        <f t="shared" si="279"/>
        <v>140137.07502640001</v>
      </c>
      <c r="CG3006" s="198"/>
      <c r="CH3006">
        <f>(Transest!$J$14/HexExtSoy!$K$4)</f>
        <v>0.20257267294641951</v>
      </c>
      <c r="CI3006">
        <f>(HydroProcOil!$K$14/HexExtSoy!$K$4)</f>
        <v>0.10977777777777777</v>
      </c>
      <c r="CJ3006">
        <f>(StarchFerm!$K$24/StarchFerm!$K$4)</f>
        <v>0.33157302630665886</v>
      </c>
      <c r="CY3006" s="198"/>
      <c r="CZ3006">
        <f>BP3006*CH3006*1000*LCI!$E$93</f>
        <v>171085782.33179954</v>
      </c>
      <c r="DA3006">
        <f>BQ3006*CI3006*1000*(LCI!$E$99)</f>
        <v>0</v>
      </c>
      <c r="DB3006">
        <f>BR3006*CJ3006*1000*(LCI!$E$96)</f>
        <v>1252249916.0319891</v>
      </c>
    </row>
    <row r="3007" spans="1:106" x14ac:dyDescent="0.25">
      <c r="A3007" s="197">
        <v>55035</v>
      </c>
      <c r="B3007" s="197" t="s">
        <v>2409</v>
      </c>
      <c r="C3007" s="197" t="s">
        <v>2416</v>
      </c>
      <c r="D3007" s="197">
        <v>-91.284588499999998</v>
      </c>
      <c r="E3007" s="197">
        <v>44.727910000000001</v>
      </c>
      <c r="F3007">
        <v>2.92</v>
      </c>
      <c r="G3007">
        <f t="shared" si="280"/>
        <v>2.92</v>
      </c>
      <c r="H3007" s="198">
        <v>9.74</v>
      </c>
      <c r="Q3007" s="221">
        <f>(Q6092*10000)*TEA!$M$15*10^-6</f>
        <v>30.796644705075</v>
      </c>
      <c r="R3007" s="221">
        <f>(R6092*10000)*TEA!$O$15*10^-6</f>
        <v>30.796644705075</v>
      </c>
      <c r="AA3007">
        <f t="shared" si="282"/>
        <v>1</v>
      </c>
      <c r="AB3007" s="197">
        <v>55035</v>
      </c>
      <c r="AC3007" s="197">
        <v>9949</v>
      </c>
      <c r="AD3007" s="197">
        <f t="shared" si="281"/>
        <v>9949</v>
      </c>
      <c r="AE3007" s="197">
        <v>14925</v>
      </c>
      <c r="AJ3007">
        <v>0</v>
      </c>
      <c r="AK3007">
        <v>0</v>
      </c>
      <c r="AU3007" s="198">
        <v>0.27272727299999999</v>
      </c>
      <c r="AV3007" s="6">
        <v>0</v>
      </c>
      <c r="AW3007" s="198">
        <v>0.38356000000000001</v>
      </c>
      <c r="BO3007" s="198"/>
      <c r="BP3007" s="354">
        <f t="shared" si="277"/>
        <v>7923.0218261048394</v>
      </c>
      <c r="BQ3007" s="354">
        <f t="shared" si="278"/>
        <v>0</v>
      </c>
      <c r="BR3007" s="354">
        <f t="shared" si="279"/>
        <v>55757.92542</v>
      </c>
      <c r="CG3007" s="198"/>
      <c r="CH3007">
        <f>(Transest!$J$14/HexExtSoy!$K$4)</f>
        <v>0.20257267294641951</v>
      </c>
      <c r="CI3007">
        <f>(HydroProcOil!$K$14/HexExtSoy!$K$4)</f>
        <v>0.10977777777777777</v>
      </c>
      <c r="CJ3007">
        <f>(StarchFerm!$K$24/StarchFerm!$K$4)</f>
        <v>0.33157302630665886</v>
      </c>
      <c r="CY3007" s="198"/>
      <c r="CZ3007">
        <f>BP3007*CH3007*1000*LCI!$E$93</f>
        <v>60588286.019539684</v>
      </c>
      <c r="DA3007">
        <f>BQ3007*CI3007*1000*(LCI!$E$99)</f>
        <v>0</v>
      </c>
      <c r="DB3007">
        <f>BR3007*CJ3007*1000*(LCI!$E$96)</f>
        <v>498246858.7428357</v>
      </c>
    </row>
    <row r="3008" spans="1:106" x14ac:dyDescent="0.25">
      <c r="A3008" s="197">
        <v>55037</v>
      </c>
      <c r="B3008" s="197" t="s">
        <v>2409</v>
      </c>
      <c r="C3008" s="197" t="s">
        <v>2047</v>
      </c>
      <c r="D3008" s="197">
        <v>-88.406662400000002</v>
      </c>
      <c r="E3008" s="197">
        <v>45.848170000000003</v>
      </c>
      <c r="F3008">
        <v>0</v>
      </c>
      <c r="G3008">
        <f t="shared" si="280"/>
        <v>0</v>
      </c>
      <c r="H3008" s="198">
        <v>0</v>
      </c>
      <c r="Q3008" s="221">
        <f>(Q6093*10000)*TEA!$M$15*10^-6</f>
        <v>30.146557977719997</v>
      </c>
      <c r="R3008" s="221">
        <f>(R6093*10000)*TEA!$O$15*10^-6</f>
        <v>30.146557977719997</v>
      </c>
      <c r="AA3008">
        <f t="shared" si="282"/>
        <v>1</v>
      </c>
      <c r="AB3008" s="197">
        <v>55037</v>
      </c>
      <c r="AC3008" s="197">
        <v>0</v>
      </c>
      <c r="AD3008" s="197">
        <f t="shared" si="281"/>
        <v>0</v>
      </c>
      <c r="AE3008" s="197">
        <v>0</v>
      </c>
      <c r="AJ3008">
        <v>0</v>
      </c>
      <c r="AK3008">
        <v>0</v>
      </c>
      <c r="AU3008" s="198">
        <v>0.27272727299999999</v>
      </c>
      <c r="AV3008" s="6">
        <v>0</v>
      </c>
      <c r="AW3008" s="198">
        <v>0.38356000000000001</v>
      </c>
      <c r="BO3008" s="198"/>
      <c r="BP3008" s="354">
        <f t="shared" si="277"/>
        <v>0</v>
      </c>
      <c r="BQ3008" s="354">
        <f t="shared" si="278"/>
        <v>0</v>
      </c>
      <c r="BR3008" s="354">
        <f t="shared" si="279"/>
        <v>0</v>
      </c>
      <c r="CG3008" s="198"/>
      <c r="CH3008">
        <f>(Transest!$J$14/HexExtSoy!$K$4)</f>
        <v>0.20257267294641951</v>
      </c>
      <c r="CI3008">
        <f>(HydroProcOil!$K$14/HexExtSoy!$K$4)</f>
        <v>0.10977777777777777</v>
      </c>
      <c r="CJ3008">
        <f>(StarchFerm!$K$24/StarchFerm!$K$4)</f>
        <v>0.33157302630665886</v>
      </c>
      <c r="CY3008" s="198"/>
      <c r="CZ3008">
        <f>BP3008*CH3008*1000*LCI!$E$93</f>
        <v>0</v>
      </c>
      <c r="DA3008">
        <f>BQ3008*CI3008*1000*(LCI!$E$99)</f>
        <v>0</v>
      </c>
      <c r="DB3008">
        <f>BR3008*CJ3008*1000*(LCI!$E$96)</f>
        <v>0</v>
      </c>
    </row>
    <row r="3009" spans="1:106" x14ac:dyDescent="0.25">
      <c r="A3009" s="197">
        <v>55039</v>
      </c>
      <c r="B3009" s="197" t="s">
        <v>2409</v>
      </c>
      <c r="C3009" s="197" t="s">
        <v>2417</v>
      </c>
      <c r="D3009" s="197">
        <v>-88.493086099999999</v>
      </c>
      <c r="E3009" s="197">
        <v>43.754359999999998</v>
      </c>
      <c r="F3009">
        <v>3.37</v>
      </c>
      <c r="G3009">
        <f t="shared" si="280"/>
        <v>3.37</v>
      </c>
      <c r="H3009" s="198">
        <v>11.25</v>
      </c>
      <c r="Q3009" s="221">
        <f>(Q6094*10000)*TEA!$M$15*10^-6</f>
        <v>33.191701823700001</v>
      </c>
      <c r="R3009" s="221">
        <f>(R6094*10000)*TEA!$O$15*10^-6</f>
        <v>33.191701823700001</v>
      </c>
      <c r="AA3009">
        <f t="shared" si="282"/>
        <v>1</v>
      </c>
      <c r="AB3009" s="197">
        <v>55039</v>
      </c>
      <c r="AC3009" s="197">
        <v>23042</v>
      </c>
      <c r="AD3009" s="197">
        <f t="shared" si="281"/>
        <v>23042</v>
      </c>
      <c r="AE3009" s="197">
        <v>31581</v>
      </c>
      <c r="AJ3009">
        <v>0</v>
      </c>
      <c r="AK3009">
        <v>0</v>
      </c>
      <c r="AU3009" s="198">
        <v>0.27272727299999999</v>
      </c>
      <c r="AV3009" s="6">
        <v>0</v>
      </c>
      <c r="AW3009" s="198">
        <v>0.38356000000000001</v>
      </c>
      <c r="BO3009" s="198"/>
      <c r="BP3009" s="354">
        <f t="shared" si="277"/>
        <v>21177.692748450423</v>
      </c>
      <c r="BQ3009" s="354">
        <f t="shared" si="278"/>
        <v>0</v>
      </c>
      <c r="BR3009" s="354">
        <f t="shared" si="279"/>
        <v>136273.59405000001</v>
      </c>
      <c r="CG3009" s="198"/>
      <c r="CH3009">
        <f>(Transest!$J$14/HexExtSoy!$K$4)</f>
        <v>0.20257267294641951</v>
      </c>
      <c r="CI3009">
        <f>(HydroProcOil!$K$14/HexExtSoy!$K$4)</f>
        <v>0.10977777777777777</v>
      </c>
      <c r="CJ3009">
        <f>(StarchFerm!$K$24/StarchFerm!$K$4)</f>
        <v>0.33157302630665886</v>
      </c>
      <c r="CY3009" s="198"/>
      <c r="CZ3009">
        <f>BP3009*CH3009*1000*LCI!$E$93</f>
        <v>161948323.96515819</v>
      </c>
      <c r="DA3009">
        <f>BQ3009*CI3009*1000*(LCI!$E$99)</f>
        <v>0</v>
      </c>
      <c r="DB3009">
        <f>BR3009*CJ3009*1000*(LCI!$E$96)</f>
        <v>1217726263.191535</v>
      </c>
    </row>
    <row r="3010" spans="1:106" x14ac:dyDescent="0.25">
      <c r="A3010" s="197">
        <v>55041</v>
      </c>
      <c r="B3010" s="197" t="s">
        <v>2409</v>
      </c>
      <c r="C3010" s="197" t="s">
        <v>2010</v>
      </c>
      <c r="D3010" s="197">
        <v>-88.770321199999998</v>
      </c>
      <c r="E3010" s="197">
        <v>45.663960000000003</v>
      </c>
      <c r="F3010">
        <v>2.12</v>
      </c>
      <c r="G3010">
        <f t="shared" si="280"/>
        <v>2.12</v>
      </c>
      <c r="H3010" s="198">
        <v>5.93</v>
      </c>
      <c r="Q3010" s="221">
        <f>(Q6095*10000)*TEA!$M$15*10^-6</f>
        <v>30.259548088739997</v>
      </c>
      <c r="R3010" s="221">
        <f>(R6095*10000)*TEA!$O$15*10^-6</f>
        <v>30.259548088739997</v>
      </c>
      <c r="AA3010">
        <f t="shared" si="282"/>
        <v>1</v>
      </c>
      <c r="AB3010" s="197">
        <v>55041</v>
      </c>
      <c r="AC3010" s="197">
        <v>346</v>
      </c>
      <c r="AD3010" s="197">
        <f t="shared" si="281"/>
        <v>346</v>
      </c>
      <c r="AE3010" s="197">
        <v>239</v>
      </c>
      <c r="AJ3010">
        <v>0</v>
      </c>
      <c r="AK3010">
        <v>0</v>
      </c>
      <c r="AU3010" s="198">
        <v>0.27272727299999999</v>
      </c>
      <c r="AV3010" s="6">
        <v>0</v>
      </c>
      <c r="AW3010" s="198">
        <v>0.38356000000000001</v>
      </c>
      <c r="BO3010" s="198"/>
      <c r="BP3010" s="354">
        <f t="shared" si="277"/>
        <v>200.05090929095999</v>
      </c>
      <c r="BQ3010" s="354">
        <f t="shared" si="278"/>
        <v>0</v>
      </c>
      <c r="BR3010" s="354">
        <f t="shared" si="279"/>
        <v>543.60808120000002</v>
      </c>
      <c r="CG3010" s="198"/>
      <c r="CH3010">
        <f>(Transest!$J$14/HexExtSoy!$K$4)</f>
        <v>0.20257267294641951</v>
      </c>
      <c r="CI3010">
        <f>(HydroProcOil!$K$14/HexExtSoy!$K$4)</f>
        <v>0.10977777777777777</v>
      </c>
      <c r="CJ3010">
        <f>(StarchFerm!$K$24/StarchFerm!$K$4)</f>
        <v>0.33157302630665886</v>
      </c>
      <c r="CY3010" s="198"/>
      <c r="CZ3010">
        <f>BP3010*CH3010*1000*LCI!$E$93</f>
        <v>1529812.9901212882</v>
      </c>
      <c r="DA3010">
        <f>BQ3010*CI3010*1000*(LCI!$E$99)</f>
        <v>0</v>
      </c>
      <c r="DB3010">
        <f>BR3010*CJ3010*1000*(LCI!$E$96)</f>
        <v>4857623.6795920664</v>
      </c>
    </row>
    <row r="3011" spans="1:106" x14ac:dyDescent="0.25">
      <c r="A3011" s="197">
        <v>55043</v>
      </c>
      <c r="B3011" s="197" t="s">
        <v>2409</v>
      </c>
      <c r="C3011" s="197" t="s">
        <v>697</v>
      </c>
      <c r="D3011" s="197">
        <v>-90.698277399999995</v>
      </c>
      <c r="E3011" s="197">
        <v>42.86965</v>
      </c>
      <c r="F3011">
        <v>3.7</v>
      </c>
      <c r="G3011">
        <f t="shared" si="280"/>
        <v>3.7</v>
      </c>
      <c r="H3011" s="198">
        <v>12.03</v>
      </c>
      <c r="Q3011" s="221">
        <f>(Q6096*10000)*TEA!$M$15*10^-6</f>
        <v>35.094684781799998</v>
      </c>
      <c r="R3011" s="221">
        <f>(R6096*10000)*TEA!$O$15*10^-6</f>
        <v>35.094684781799998</v>
      </c>
      <c r="AA3011">
        <f t="shared" si="282"/>
        <v>1</v>
      </c>
      <c r="AB3011" s="197">
        <v>55043</v>
      </c>
      <c r="AC3011" s="197">
        <v>30388</v>
      </c>
      <c r="AD3011" s="197">
        <f t="shared" si="281"/>
        <v>30388</v>
      </c>
      <c r="AE3011" s="197">
        <v>53731</v>
      </c>
      <c r="AJ3011">
        <v>0</v>
      </c>
      <c r="AK3011">
        <v>0</v>
      </c>
      <c r="AU3011" s="198">
        <v>0.27272727299999999</v>
      </c>
      <c r="AV3011" s="6">
        <v>0</v>
      </c>
      <c r="AW3011" s="198">
        <v>0.38356000000000001</v>
      </c>
      <c r="BO3011" s="198"/>
      <c r="BP3011" s="354">
        <f t="shared" ref="BP3011:BP3074" si="283">F3011*AC3011*AU3011</f>
        <v>30664.254576118801</v>
      </c>
      <c r="BQ3011" s="354">
        <f t="shared" ref="BQ3011:BQ3074" si="284">G3011*AD3011*AV3011</f>
        <v>0</v>
      </c>
      <c r="BR3011" s="354">
        <f t="shared" ref="BR3011:BR3074" si="285">H3011*AE3011*AW3011</f>
        <v>247927.02019079999</v>
      </c>
      <c r="CG3011" s="198"/>
      <c r="CH3011">
        <f>(Transest!$J$14/HexExtSoy!$K$4)</f>
        <v>0.20257267294641951</v>
      </c>
      <c r="CI3011">
        <f>(HydroProcOil!$K$14/HexExtSoy!$K$4)</f>
        <v>0.10977777777777777</v>
      </c>
      <c r="CJ3011">
        <f>(StarchFerm!$K$24/StarchFerm!$K$4)</f>
        <v>0.33157302630665886</v>
      </c>
      <c r="CY3011" s="198"/>
      <c r="CZ3011">
        <f>BP3011*CH3011*1000*LCI!$E$93</f>
        <v>234493185.5056183</v>
      </c>
      <c r="DA3011">
        <f>BQ3011*CI3011*1000*(LCI!$E$99)</f>
        <v>0</v>
      </c>
      <c r="DB3011">
        <f>BR3011*CJ3011*1000*(LCI!$E$96)</f>
        <v>2215449338.8527102</v>
      </c>
    </row>
    <row r="3012" spans="1:106" x14ac:dyDescent="0.25">
      <c r="A3012" s="197">
        <v>55045</v>
      </c>
      <c r="B3012" s="197" t="s">
        <v>2409</v>
      </c>
      <c r="C3012" s="197" t="s">
        <v>1295</v>
      </c>
      <c r="D3012" s="197">
        <v>-89.608333999999999</v>
      </c>
      <c r="E3012" s="197">
        <v>42.680610000000001</v>
      </c>
      <c r="F3012">
        <v>3.38</v>
      </c>
      <c r="G3012">
        <f t="shared" ref="G3012:G3075" si="286">F3012</f>
        <v>3.38</v>
      </c>
      <c r="H3012" s="198">
        <v>11.2</v>
      </c>
      <c r="Q3012" s="221">
        <f>(Q6097*10000)*TEA!$M$15*10^-6</f>
        <v>35.257798204650001</v>
      </c>
      <c r="R3012" s="221">
        <f>(R6097*10000)*TEA!$O$15*10^-6</f>
        <v>35.257798204650001</v>
      </c>
      <c r="AA3012">
        <f t="shared" si="282"/>
        <v>1</v>
      </c>
      <c r="AB3012" s="197">
        <v>55045</v>
      </c>
      <c r="AC3012" s="197">
        <v>22803</v>
      </c>
      <c r="AD3012" s="197">
        <f t="shared" si="281"/>
        <v>22803</v>
      </c>
      <c r="AE3012" s="197">
        <v>35637</v>
      </c>
      <c r="AJ3012">
        <v>0</v>
      </c>
      <c r="AK3012">
        <v>0</v>
      </c>
      <c r="AU3012" s="198">
        <v>0.27272727299999999</v>
      </c>
      <c r="AV3012" s="6">
        <v>0</v>
      </c>
      <c r="AW3012" s="198">
        <v>0.38356000000000001</v>
      </c>
      <c r="BO3012" s="198"/>
      <c r="BP3012" s="354">
        <f t="shared" si="283"/>
        <v>21020.220021020221</v>
      </c>
      <c r="BQ3012" s="354">
        <f t="shared" si="284"/>
        <v>0</v>
      </c>
      <c r="BR3012" s="354">
        <f t="shared" si="285"/>
        <v>153091.990464</v>
      </c>
      <c r="CG3012" s="198"/>
      <c r="CH3012">
        <f>(Transest!$J$14/HexExtSoy!$K$4)</f>
        <v>0.20257267294641951</v>
      </c>
      <c r="CI3012">
        <f>(HydroProcOil!$K$14/HexExtSoy!$K$4)</f>
        <v>0.10977777777777777</v>
      </c>
      <c r="CJ3012">
        <f>(StarchFerm!$K$24/StarchFerm!$K$4)</f>
        <v>0.33157302630665886</v>
      </c>
      <c r="CY3012" s="198"/>
      <c r="CZ3012">
        <f>BP3012*CH3012*1000*LCI!$E$93</f>
        <v>160744111.37314156</v>
      </c>
      <c r="DA3012">
        <f>BQ3012*CI3012*1000*(LCI!$E$99)</f>
        <v>0</v>
      </c>
      <c r="DB3012">
        <f>BR3012*CJ3012*1000*(LCI!$E$96)</f>
        <v>1368013654.9703102</v>
      </c>
    </row>
    <row r="3013" spans="1:106" x14ac:dyDescent="0.25">
      <c r="A3013" s="197">
        <v>55047</v>
      </c>
      <c r="B3013" s="197" t="s">
        <v>2409</v>
      </c>
      <c r="C3013" s="197" t="s">
        <v>2418</v>
      </c>
      <c r="D3013" s="197">
        <v>-89.042942999999994</v>
      </c>
      <c r="E3013" s="197">
        <v>43.800640000000001</v>
      </c>
      <c r="F3013">
        <v>3.23</v>
      </c>
      <c r="G3013">
        <f t="shared" si="286"/>
        <v>3.23</v>
      </c>
      <c r="H3013" s="198">
        <v>11.2</v>
      </c>
      <c r="Q3013" s="221">
        <f>(Q6098*10000)*TEA!$M$15*10^-6</f>
        <v>33.088221597150003</v>
      </c>
      <c r="R3013" s="221">
        <f>(R6098*10000)*TEA!$O$15*10^-6</f>
        <v>33.088221597150003</v>
      </c>
      <c r="AA3013">
        <f t="shared" si="282"/>
        <v>1</v>
      </c>
      <c r="AB3013" s="197">
        <v>55047</v>
      </c>
      <c r="AC3013" s="197">
        <v>8346</v>
      </c>
      <c r="AD3013" s="197">
        <f t="shared" ref="AD3013:AD3076" si="287">AC3013</f>
        <v>8346</v>
      </c>
      <c r="AE3013" s="197">
        <v>16362</v>
      </c>
      <c r="AJ3013">
        <v>0</v>
      </c>
      <c r="AK3013">
        <v>0</v>
      </c>
      <c r="AU3013" s="198">
        <v>0.27272727299999999</v>
      </c>
      <c r="AV3013" s="6">
        <v>0</v>
      </c>
      <c r="AW3013" s="198">
        <v>0.38356000000000001</v>
      </c>
      <c r="BO3013" s="198"/>
      <c r="BP3013" s="354">
        <f t="shared" si="283"/>
        <v>7352.0672800793391</v>
      </c>
      <c r="BQ3013" s="354">
        <f t="shared" si="284"/>
        <v>0</v>
      </c>
      <c r="BR3013" s="354">
        <f t="shared" si="285"/>
        <v>70289.057664000007</v>
      </c>
      <c r="CG3013" s="198"/>
      <c r="CH3013">
        <f>(Transest!$J$14/HexExtSoy!$K$4)</f>
        <v>0.20257267294641951</v>
      </c>
      <c r="CI3013">
        <f>(HydroProcOil!$K$14/HexExtSoy!$K$4)</f>
        <v>0.10977777777777777</v>
      </c>
      <c r="CJ3013">
        <f>(StarchFerm!$K$24/StarchFerm!$K$4)</f>
        <v>0.33157302630665886</v>
      </c>
      <c r="CY3013" s="198"/>
      <c r="CZ3013">
        <f>BP3013*CH3013*1000*LCI!$E$93</f>
        <v>56222129.002936296</v>
      </c>
      <c r="DA3013">
        <f>BQ3013*CI3013*1000*(LCI!$E$99)</f>
        <v>0</v>
      </c>
      <c r="DB3013">
        <f>BR3013*CJ3013*1000*(LCI!$E$96)</f>
        <v>628095502.50089002</v>
      </c>
    </row>
    <row r="3014" spans="1:106" x14ac:dyDescent="0.25">
      <c r="A3014" s="197">
        <v>55049</v>
      </c>
      <c r="B3014" s="197" t="s">
        <v>2409</v>
      </c>
      <c r="C3014" s="197" t="s">
        <v>1176</v>
      </c>
      <c r="D3014" s="197">
        <v>-90.133562400000002</v>
      </c>
      <c r="E3014" s="197">
        <v>43.001660000000001</v>
      </c>
      <c r="F3014">
        <v>3.39</v>
      </c>
      <c r="G3014">
        <f t="shared" si="286"/>
        <v>3.39</v>
      </c>
      <c r="H3014" s="198">
        <v>11.88</v>
      </c>
      <c r="Q3014" s="221">
        <f>(Q6099*10000)*TEA!$M$15*10^-6</f>
        <v>34.73374517685</v>
      </c>
      <c r="R3014" s="221">
        <f>(R6099*10000)*TEA!$O$15*10^-6</f>
        <v>34.73374517685</v>
      </c>
      <c r="AA3014">
        <f t="shared" si="282"/>
        <v>1</v>
      </c>
      <c r="AB3014" s="197">
        <v>55049</v>
      </c>
      <c r="AC3014" s="197">
        <v>18985</v>
      </c>
      <c r="AD3014" s="197">
        <f t="shared" si="287"/>
        <v>18985</v>
      </c>
      <c r="AE3014" s="197">
        <v>25739</v>
      </c>
      <c r="AJ3014">
        <v>0</v>
      </c>
      <c r="AK3014">
        <v>0</v>
      </c>
      <c r="AU3014" s="198">
        <v>0.27272727299999999</v>
      </c>
      <c r="AV3014" s="6">
        <v>0</v>
      </c>
      <c r="AW3014" s="198">
        <v>0.38356000000000001</v>
      </c>
      <c r="BO3014" s="198"/>
      <c r="BP3014" s="354">
        <f t="shared" si="283"/>
        <v>17552.495472097951</v>
      </c>
      <c r="BQ3014" s="354">
        <f t="shared" si="284"/>
        <v>0</v>
      </c>
      <c r="BR3014" s="354">
        <f t="shared" si="285"/>
        <v>117284.7159792</v>
      </c>
      <c r="CG3014" s="198"/>
      <c r="CH3014">
        <f>(Transest!$J$14/HexExtSoy!$K$4)</f>
        <v>0.20257267294641951</v>
      </c>
      <c r="CI3014">
        <f>(HydroProcOil!$K$14/HexExtSoy!$K$4)</f>
        <v>0.10977777777777777</v>
      </c>
      <c r="CJ3014">
        <f>(StarchFerm!$K$24/StarchFerm!$K$4)</f>
        <v>0.33157302630665886</v>
      </c>
      <c r="CY3014" s="198"/>
      <c r="CZ3014">
        <f>BP3014*CH3014*1000*LCI!$E$93</f>
        <v>134226011.15602097</v>
      </c>
      <c r="DA3014">
        <f>BQ3014*CI3014*1000*(LCI!$E$99)</f>
        <v>0</v>
      </c>
      <c r="DB3014">
        <f>BR3014*CJ3014*1000*(LCI!$E$96)</f>
        <v>1048043679.4411509</v>
      </c>
    </row>
    <row r="3015" spans="1:106" x14ac:dyDescent="0.25">
      <c r="A3015" s="197">
        <v>55051</v>
      </c>
      <c r="B3015" s="197" t="s">
        <v>2409</v>
      </c>
      <c r="C3015" s="197" t="s">
        <v>1459</v>
      </c>
      <c r="D3015" s="197">
        <v>-90.243150700000001</v>
      </c>
      <c r="E3015" s="197">
        <v>46.261139999999997</v>
      </c>
      <c r="F3015">
        <v>0</v>
      </c>
      <c r="G3015">
        <f t="shared" si="286"/>
        <v>0</v>
      </c>
      <c r="H3015" s="198">
        <v>5.91</v>
      </c>
      <c r="Q3015" s="221">
        <f>(Q6100*10000)*TEA!$M$15*10^-6</f>
        <v>28.80665007624</v>
      </c>
      <c r="R3015" s="221">
        <f>(R6100*10000)*TEA!$O$15*10^-6</f>
        <v>28.80665007624</v>
      </c>
      <c r="AA3015">
        <f t="shared" si="282"/>
        <v>1</v>
      </c>
      <c r="AB3015" s="197">
        <v>55051</v>
      </c>
      <c r="AC3015" s="197">
        <v>0</v>
      </c>
      <c r="AD3015" s="197">
        <f t="shared" si="287"/>
        <v>0</v>
      </c>
      <c r="AE3015" s="197">
        <v>44</v>
      </c>
      <c r="AJ3015">
        <v>0</v>
      </c>
      <c r="AK3015">
        <v>0</v>
      </c>
      <c r="AU3015" s="198">
        <v>0.27272727299999999</v>
      </c>
      <c r="AV3015" s="6">
        <v>0</v>
      </c>
      <c r="AW3015" s="198">
        <v>0.38356000000000001</v>
      </c>
      <c r="BO3015" s="198"/>
      <c r="BP3015" s="354">
        <f t="shared" si="283"/>
        <v>0</v>
      </c>
      <c r="BQ3015" s="354">
        <f t="shared" si="284"/>
        <v>0</v>
      </c>
      <c r="BR3015" s="354">
        <f t="shared" si="285"/>
        <v>99.740942400000009</v>
      </c>
      <c r="CG3015" s="198"/>
      <c r="CH3015">
        <f>(Transest!$J$14/HexExtSoy!$K$4)</f>
        <v>0.20257267294641951</v>
      </c>
      <c r="CI3015">
        <f>(HydroProcOil!$K$14/HexExtSoy!$K$4)</f>
        <v>0.10977777777777777</v>
      </c>
      <c r="CJ3015">
        <f>(StarchFerm!$K$24/StarchFerm!$K$4)</f>
        <v>0.33157302630665886</v>
      </c>
      <c r="CY3015" s="198"/>
      <c r="CZ3015">
        <f>BP3015*CH3015*1000*LCI!$E$93</f>
        <v>0</v>
      </c>
      <c r="DA3015">
        <f>BQ3015*CI3015*1000*(LCI!$E$99)</f>
        <v>0</v>
      </c>
      <c r="DB3015">
        <f>BR3015*CJ3015*1000*(LCI!$E$96)</f>
        <v>891274.39488673373</v>
      </c>
    </row>
    <row r="3016" spans="1:106" x14ac:dyDescent="0.25">
      <c r="A3016" s="197">
        <v>55053</v>
      </c>
      <c r="B3016" s="197" t="s">
        <v>2409</v>
      </c>
      <c r="C3016" s="197" t="s">
        <v>627</v>
      </c>
      <c r="D3016" s="197">
        <v>-90.804660699999999</v>
      </c>
      <c r="E3016" s="197">
        <v>44.319749999999999</v>
      </c>
      <c r="F3016">
        <v>2.93</v>
      </c>
      <c r="G3016">
        <f t="shared" si="286"/>
        <v>2.93</v>
      </c>
      <c r="H3016" s="198">
        <v>9.9499999999999993</v>
      </c>
      <c r="Q3016" s="221">
        <f>(Q6101*10000)*TEA!$M$15*10^-6</f>
        <v>31.815678957434997</v>
      </c>
      <c r="R3016" s="221">
        <f>(R6101*10000)*TEA!$O$15*10^-6</f>
        <v>31.815678957434997</v>
      </c>
      <c r="AA3016">
        <f t="shared" si="282"/>
        <v>1</v>
      </c>
      <c r="AB3016" s="197">
        <v>55053</v>
      </c>
      <c r="AC3016" s="197">
        <v>11742</v>
      </c>
      <c r="AD3016" s="197">
        <f t="shared" si="287"/>
        <v>11742</v>
      </c>
      <c r="AE3016" s="197">
        <v>17862</v>
      </c>
      <c r="AJ3016">
        <v>0</v>
      </c>
      <c r="AK3016">
        <v>0</v>
      </c>
      <c r="AU3016" s="198">
        <v>0.27272727299999999</v>
      </c>
      <c r="AV3016" s="6">
        <v>0</v>
      </c>
      <c r="AW3016" s="198">
        <v>0.38356000000000001</v>
      </c>
      <c r="BO3016" s="198"/>
      <c r="BP3016" s="354">
        <f t="shared" si="283"/>
        <v>9382.9254639283809</v>
      </c>
      <c r="BQ3016" s="354">
        <f t="shared" si="284"/>
        <v>0</v>
      </c>
      <c r="BR3016" s="354">
        <f t="shared" si="285"/>
        <v>68168.929764</v>
      </c>
      <c r="CG3016" s="198"/>
      <c r="CH3016">
        <f>(Transest!$J$14/HexExtSoy!$K$4)</f>
        <v>0.20257267294641951</v>
      </c>
      <c r="CI3016">
        <f>(HydroProcOil!$K$14/HexExtSoy!$K$4)</f>
        <v>0.10977777777777777</v>
      </c>
      <c r="CJ3016">
        <f>(StarchFerm!$K$24/StarchFerm!$K$4)</f>
        <v>0.33157302630665886</v>
      </c>
      <c r="CY3016" s="198"/>
      <c r="CZ3016">
        <f>BP3016*CH3016*1000*LCI!$E$93</f>
        <v>71752341.996008575</v>
      </c>
      <c r="DA3016">
        <f>BQ3016*CI3016*1000*(LCI!$E$99)</f>
        <v>0</v>
      </c>
      <c r="DB3016">
        <f>BR3016*CJ3016*1000*(LCI!$E$96)</f>
        <v>609150266.31516314</v>
      </c>
    </row>
    <row r="3017" spans="1:106" x14ac:dyDescent="0.25">
      <c r="A3017" s="197">
        <v>55055</v>
      </c>
      <c r="B3017" s="197" t="s">
        <v>2409</v>
      </c>
      <c r="C3017" s="197" t="s">
        <v>628</v>
      </c>
      <c r="D3017" s="197">
        <v>-88.772649000000001</v>
      </c>
      <c r="E3017" s="197">
        <v>43.023029999999999</v>
      </c>
      <c r="F3017">
        <v>3.19</v>
      </c>
      <c r="G3017">
        <f t="shared" si="286"/>
        <v>3.19</v>
      </c>
      <c r="H3017" s="198">
        <v>11.18</v>
      </c>
      <c r="Q3017" s="221">
        <f>(Q6102*10000)*TEA!$M$15*10^-6</f>
        <v>34.500051130949991</v>
      </c>
      <c r="R3017" s="221">
        <f>(R6102*10000)*TEA!$O$15*10^-6</f>
        <v>34.500051130949991</v>
      </c>
      <c r="AA3017">
        <f t="shared" si="282"/>
        <v>1</v>
      </c>
      <c r="AB3017" s="197">
        <v>55055</v>
      </c>
      <c r="AC3017" s="197">
        <v>24178</v>
      </c>
      <c r="AD3017" s="197">
        <f t="shared" si="287"/>
        <v>24178</v>
      </c>
      <c r="AE3017" s="197">
        <v>28438</v>
      </c>
      <c r="AJ3017">
        <v>0</v>
      </c>
      <c r="AK3017">
        <v>0</v>
      </c>
      <c r="AU3017" s="198">
        <v>0.27272727299999999</v>
      </c>
      <c r="AV3017" s="6">
        <v>0</v>
      </c>
      <c r="AW3017" s="198">
        <v>0.38356000000000001</v>
      </c>
      <c r="BO3017" s="198"/>
      <c r="BP3017" s="354">
        <f t="shared" si="283"/>
        <v>21034.860021034856</v>
      </c>
      <c r="BQ3017" s="354">
        <f t="shared" si="284"/>
        <v>0</v>
      </c>
      <c r="BR3017" s="354">
        <f t="shared" si="285"/>
        <v>121947.8543504</v>
      </c>
      <c r="CG3017" s="198"/>
      <c r="CH3017">
        <f>(Transest!$J$14/HexExtSoy!$K$4)</f>
        <v>0.20257267294641951</v>
      </c>
      <c r="CI3017">
        <f>(HydroProcOil!$K$14/HexExtSoy!$K$4)</f>
        <v>0.10977777777777777</v>
      </c>
      <c r="CJ3017">
        <f>(StarchFerm!$K$24/StarchFerm!$K$4)</f>
        <v>0.33157302630665886</v>
      </c>
      <c r="CY3017" s="198"/>
      <c r="CZ3017">
        <f>BP3017*CH3017*1000*LCI!$E$93</f>
        <v>160856065.18668404</v>
      </c>
      <c r="DA3017">
        <f>BQ3017*CI3017*1000*(LCI!$E$99)</f>
        <v>0</v>
      </c>
      <c r="DB3017">
        <f>BR3017*CJ3017*1000*(LCI!$E$96)</f>
        <v>1089712985.2453477</v>
      </c>
    </row>
    <row r="3018" spans="1:106" x14ac:dyDescent="0.25">
      <c r="A3018" s="197">
        <v>55057</v>
      </c>
      <c r="B3018" s="197" t="s">
        <v>2409</v>
      </c>
      <c r="C3018" s="197" t="s">
        <v>2419</v>
      </c>
      <c r="D3018" s="197">
        <v>-90.105434000000002</v>
      </c>
      <c r="E3018" s="197">
        <v>43.923319999999997</v>
      </c>
      <c r="F3018">
        <v>2.88</v>
      </c>
      <c r="G3018">
        <f t="shared" si="286"/>
        <v>2.88</v>
      </c>
      <c r="H3018" s="198">
        <v>10.119999999999999</v>
      </c>
      <c r="Q3018" s="221">
        <f>(Q6103*10000)*TEA!$M$15*10^-6</f>
        <v>32.817413841345001</v>
      </c>
      <c r="R3018" s="221">
        <f>(R6103*10000)*TEA!$O$15*10^-6</f>
        <v>32.817413841345001</v>
      </c>
      <c r="AA3018">
        <f t="shared" si="282"/>
        <v>1</v>
      </c>
      <c r="AB3018" s="197">
        <v>55057</v>
      </c>
      <c r="AC3018" s="197">
        <v>12928</v>
      </c>
      <c r="AD3018" s="197">
        <f t="shared" si="287"/>
        <v>12928</v>
      </c>
      <c r="AE3018" s="197">
        <v>16452</v>
      </c>
      <c r="AJ3018">
        <v>0</v>
      </c>
      <c r="AK3018">
        <v>0</v>
      </c>
      <c r="AU3018" s="198">
        <v>0.27272727299999999</v>
      </c>
      <c r="AV3018" s="6">
        <v>0</v>
      </c>
      <c r="AW3018" s="198">
        <v>0.38356000000000001</v>
      </c>
      <c r="BO3018" s="198"/>
      <c r="BP3018" s="354">
        <f t="shared" si="283"/>
        <v>10154.356373790719</v>
      </c>
      <c r="BQ3018" s="354">
        <f t="shared" si="284"/>
        <v>0</v>
      </c>
      <c r="BR3018" s="354">
        <f t="shared" si="285"/>
        <v>63860.530694399997</v>
      </c>
      <c r="CG3018" s="198"/>
      <c r="CH3018">
        <f>(Transest!$J$14/HexExtSoy!$K$4)</f>
        <v>0.20257267294641951</v>
      </c>
      <c r="CI3018">
        <f>(HydroProcOil!$K$14/HexExtSoy!$K$4)</f>
        <v>0.10977777777777777</v>
      </c>
      <c r="CJ3018">
        <f>(StarchFerm!$K$24/StarchFerm!$K$4)</f>
        <v>0.33157302630665886</v>
      </c>
      <c r="CY3018" s="198"/>
      <c r="CZ3018">
        <f>BP3018*CH3018*1000*LCI!$E$93</f>
        <v>77651565.504020974</v>
      </c>
      <c r="DA3018">
        <f>BQ3018*CI3018*1000*(LCI!$E$99)</f>
        <v>0</v>
      </c>
      <c r="DB3018">
        <f>BR3018*CJ3018*1000*(LCI!$E$96)</f>
        <v>570650872.97387552</v>
      </c>
    </row>
    <row r="3019" spans="1:106" x14ac:dyDescent="0.25">
      <c r="A3019" s="197">
        <v>55059</v>
      </c>
      <c r="B3019" s="197" t="s">
        <v>2409</v>
      </c>
      <c r="C3019" s="197" t="s">
        <v>2420</v>
      </c>
      <c r="D3019" s="197">
        <v>-88.041440899999998</v>
      </c>
      <c r="E3019" s="197">
        <v>42.584000000000003</v>
      </c>
      <c r="F3019">
        <v>2.95</v>
      </c>
      <c r="G3019">
        <f t="shared" si="286"/>
        <v>2.95</v>
      </c>
      <c r="H3019" s="198">
        <v>10.050000000000001</v>
      </c>
      <c r="Q3019" s="221">
        <f>(Q6104*10000)*TEA!$M$15*10^-6</f>
        <v>35.323914808350004</v>
      </c>
      <c r="R3019" s="221">
        <f>(R6104*10000)*TEA!$O$15*10^-6</f>
        <v>35.323914808350004</v>
      </c>
      <c r="AA3019">
        <f t="shared" si="282"/>
        <v>1</v>
      </c>
      <c r="AB3019" s="197">
        <v>55059</v>
      </c>
      <c r="AC3019" s="197">
        <v>8682</v>
      </c>
      <c r="AD3019" s="197">
        <f t="shared" si="287"/>
        <v>8682</v>
      </c>
      <c r="AE3019" s="197">
        <v>10051</v>
      </c>
      <c r="AJ3019">
        <v>0</v>
      </c>
      <c r="AK3019">
        <v>0</v>
      </c>
      <c r="AU3019" s="198">
        <v>0.27272727299999999</v>
      </c>
      <c r="AV3019" s="6">
        <v>0</v>
      </c>
      <c r="AW3019" s="198">
        <v>0.38356000000000001</v>
      </c>
      <c r="BO3019" s="198"/>
      <c r="BP3019" s="354">
        <f t="shared" si="283"/>
        <v>6985.0636433486998</v>
      </c>
      <c r="BQ3019" s="354">
        <f t="shared" si="284"/>
        <v>0</v>
      </c>
      <c r="BR3019" s="354">
        <f t="shared" si="285"/>
        <v>38744.373678000004</v>
      </c>
      <c r="CG3019" s="198"/>
      <c r="CH3019">
        <f>(Transest!$J$14/HexExtSoy!$K$4)</f>
        <v>0.20257267294641951</v>
      </c>
      <c r="CI3019">
        <f>(HydroProcOil!$K$14/HexExtSoy!$K$4)</f>
        <v>0.10977777777777777</v>
      </c>
      <c r="CJ3019">
        <f>(StarchFerm!$K$24/StarchFerm!$K$4)</f>
        <v>0.33157302630665886</v>
      </c>
      <c r="CY3019" s="198"/>
      <c r="CZ3019">
        <f>BP3019*CH3019*1000*LCI!$E$93</f>
        <v>53415608.738258563</v>
      </c>
      <c r="DA3019">
        <f>BQ3019*CI3019*1000*(LCI!$E$99)</f>
        <v>0</v>
      </c>
      <c r="DB3019">
        <f>BR3019*CJ3019*1000*(LCI!$E$96)</f>
        <v>346215579.82316542</v>
      </c>
    </row>
    <row r="3020" spans="1:106" x14ac:dyDescent="0.25">
      <c r="A3020" s="197">
        <v>55061</v>
      </c>
      <c r="B3020" s="197" t="s">
        <v>2409</v>
      </c>
      <c r="C3020" s="197" t="s">
        <v>2421</v>
      </c>
      <c r="D3020" s="197">
        <v>-87.615382600000004</v>
      </c>
      <c r="E3020" s="197">
        <v>44.505710000000001</v>
      </c>
      <c r="F3020">
        <v>3.1</v>
      </c>
      <c r="G3020">
        <f t="shared" si="286"/>
        <v>3.1</v>
      </c>
      <c r="H3020" s="198">
        <v>10.23</v>
      </c>
      <c r="Q3020" s="221">
        <f>(Q6105*10000)*TEA!$M$15*10^-6</f>
        <v>31.866477129810001</v>
      </c>
      <c r="R3020" s="221">
        <f>(R6105*10000)*TEA!$O$15*10^-6</f>
        <v>31.866477129810001</v>
      </c>
      <c r="AA3020">
        <f t="shared" si="282"/>
        <v>1</v>
      </c>
      <c r="AB3020" s="197">
        <v>55061</v>
      </c>
      <c r="AC3020" s="197">
        <v>5975</v>
      </c>
      <c r="AD3020" s="197">
        <f t="shared" si="287"/>
        <v>5975</v>
      </c>
      <c r="AE3020" s="197">
        <v>9246</v>
      </c>
      <c r="AJ3020">
        <v>0</v>
      </c>
      <c r="AK3020">
        <v>0</v>
      </c>
      <c r="AU3020" s="198">
        <v>0.27272727299999999</v>
      </c>
      <c r="AV3020" s="6">
        <v>0</v>
      </c>
      <c r="AW3020" s="198">
        <v>0.38356000000000001</v>
      </c>
      <c r="BO3020" s="198"/>
      <c r="BP3020" s="354">
        <f t="shared" si="283"/>
        <v>5051.5909141425</v>
      </c>
      <c r="BQ3020" s="354">
        <f t="shared" si="284"/>
        <v>0</v>
      </c>
      <c r="BR3020" s="354">
        <f t="shared" si="285"/>
        <v>36279.628624800003</v>
      </c>
      <c r="CG3020" s="198"/>
      <c r="CH3020">
        <f>(Transest!$J$14/HexExtSoy!$K$4)</f>
        <v>0.20257267294641951</v>
      </c>
      <c r="CI3020">
        <f>(HydroProcOil!$K$14/HexExtSoy!$K$4)</f>
        <v>0.10977777777777777</v>
      </c>
      <c r="CJ3020">
        <f>(StarchFerm!$K$24/StarchFerm!$K$4)</f>
        <v>0.33157302630665886</v>
      </c>
      <c r="CY3020" s="198"/>
      <c r="CZ3020">
        <f>BP3020*CH3020*1000*LCI!$E$93</f>
        <v>38630113.847640909</v>
      </c>
      <c r="DA3020">
        <f>BQ3020*CI3020*1000*(LCI!$E$99)</f>
        <v>0</v>
      </c>
      <c r="DB3020">
        <f>BR3020*CJ3020*1000*(LCI!$E$96)</f>
        <v>324190881.61015856</v>
      </c>
    </row>
    <row r="3021" spans="1:106" x14ac:dyDescent="0.25">
      <c r="A3021" s="197">
        <v>55063</v>
      </c>
      <c r="B3021" s="197" t="s">
        <v>2409</v>
      </c>
      <c r="C3021" s="197" t="s">
        <v>2422</v>
      </c>
      <c r="D3021" s="197">
        <v>-91.115193099999999</v>
      </c>
      <c r="E3021" s="197">
        <v>43.9116</v>
      </c>
      <c r="F3021">
        <v>3.09</v>
      </c>
      <c r="G3021">
        <f t="shared" si="286"/>
        <v>3.09</v>
      </c>
      <c r="H3021" s="198">
        <v>10.16</v>
      </c>
      <c r="Q3021" s="221">
        <f>(Q6106*10000)*TEA!$M$15*10^-6</f>
        <v>32.69106749848499</v>
      </c>
      <c r="R3021" s="221">
        <f>(R6106*10000)*TEA!$O$15*10^-6</f>
        <v>32.69106749848499</v>
      </c>
      <c r="AA3021">
        <f t="shared" si="282"/>
        <v>1</v>
      </c>
      <c r="AB3021" s="197">
        <v>55063</v>
      </c>
      <c r="AC3021" s="197">
        <v>7837</v>
      </c>
      <c r="AD3021" s="197">
        <f t="shared" si="287"/>
        <v>7837</v>
      </c>
      <c r="AE3021" s="197">
        <v>12723</v>
      </c>
      <c r="AJ3021">
        <v>0</v>
      </c>
      <c r="AK3021">
        <v>0</v>
      </c>
      <c r="AU3021" s="198">
        <v>0.27272727299999999</v>
      </c>
      <c r="AV3021" s="6">
        <v>0</v>
      </c>
      <c r="AW3021" s="198">
        <v>0.38356000000000001</v>
      </c>
      <c r="BO3021" s="198"/>
      <c r="BP3021" s="354">
        <f t="shared" si="283"/>
        <v>6604.4536429680893</v>
      </c>
      <c r="BQ3021" s="354">
        <f t="shared" si="284"/>
        <v>0</v>
      </c>
      <c r="BR3021" s="354">
        <f t="shared" si="285"/>
        <v>49581.144220800008</v>
      </c>
      <c r="CG3021" s="198"/>
      <c r="CH3021">
        <f>(Transest!$J$14/HexExtSoy!$K$4)</f>
        <v>0.20257267294641951</v>
      </c>
      <c r="CI3021">
        <f>(HydroProcOil!$K$14/HexExtSoy!$K$4)</f>
        <v>0.10977777777777777</v>
      </c>
      <c r="CJ3021">
        <f>(StarchFerm!$K$24/StarchFerm!$K$4)</f>
        <v>0.33157302630665886</v>
      </c>
      <c r="CY3021" s="198"/>
      <c r="CZ3021">
        <f>BP3021*CH3021*1000*LCI!$E$93</f>
        <v>50505038.999705322</v>
      </c>
      <c r="DA3021">
        <f>BQ3021*CI3021*1000*(LCI!$E$99)</f>
        <v>0</v>
      </c>
      <c r="DB3021">
        <f>BR3021*CJ3021*1000*(LCI!$E$96)</f>
        <v>443051802.49816245</v>
      </c>
    </row>
    <row r="3022" spans="1:106" x14ac:dyDescent="0.25">
      <c r="A3022" s="197">
        <v>55065</v>
      </c>
      <c r="B3022" s="197" t="s">
        <v>2409</v>
      </c>
      <c r="C3022" s="197" t="s">
        <v>704</v>
      </c>
      <c r="D3022" s="197">
        <v>-90.131318800000003</v>
      </c>
      <c r="E3022" s="197">
        <v>42.658650000000002</v>
      </c>
      <c r="F3022">
        <v>3.75</v>
      </c>
      <c r="G3022">
        <f t="shared" si="286"/>
        <v>3.75</v>
      </c>
      <c r="H3022" s="198">
        <v>12.32</v>
      </c>
      <c r="Q3022" s="221">
        <f>(Q6107*10000)*TEA!$M$15*10^-6</f>
        <v>35.4439160226</v>
      </c>
      <c r="R3022" s="221">
        <f>(R6107*10000)*TEA!$O$15*10^-6</f>
        <v>35.4439160226</v>
      </c>
      <c r="AA3022">
        <f t="shared" si="282"/>
        <v>1</v>
      </c>
      <c r="AB3022" s="197">
        <v>55065</v>
      </c>
      <c r="AC3022" s="197">
        <v>22935</v>
      </c>
      <c r="AD3022" s="197">
        <f t="shared" si="287"/>
        <v>22935</v>
      </c>
      <c r="AE3022" s="197">
        <v>45177</v>
      </c>
      <c r="AJ3022">
        <v>0</v>
      </c>
      <c r="AK3022">
        <v>0</v>
      </c>
      <c r="AU3022" s="198">
        <v>0.27272727299999999</v>
      </c>
      <c r="AV3022" s="6">
        <v>0</v>
      </c>
      <c r="AW3022" s="198">
        <v>0.38356000000000001</v>
      </c>
      <c r="BO3022" s="198"/>
      <c r="BP3022" s="354">
        <f t="shared" si="283"/>
        <v>23456.25002345625</v>
      </c>
      <c r="BQ3022" s="354">
        <f t="shared" si="284"/>
        <v>0</v>
      </c>
      <c r="BR3022" s="354">
        <f t="shared" si="285"/>
        <v>213482.0702784</v>
      </c>
      <c r="CG3022" s="198"/>
      <c r="CH3022">
        <f>(Transest!$J$14/HexExtSoy!$K$4)</f>
        <v>0.20257267294641951</v>
      </c>
      <c r="CI3022">
        <f>(HydroProcOil!$K$14/HexExtSoy!$K$4)</f>
        <v>0.10977777777777777</v>
      </c>
      <c r="CJ3022">
        <f>(StarchFerm!$K$24/StarchFerm!$K$4)</f>
        <v>0.33157302630665886</v>
      </c>
      <c r="CY3022" s="198"/>
      <c r="CZ3022">
        <f>BP3022*CH3022*1000*LCI!$E$93</f>
        <v>179372721.23680207</v>
      </c>
      <c r="DA3022">
        <f>BQ3022*CI3022*1000*(LCI!$E$99)</f>
        <v>0</v>
      </c>
      <c r="DB3022">
        <f>BR3022*CJ3022*1000*(LCI!$E$96)</f>
        <v>1907652950.0141168</v>
      </c>
    </row>
    <row r="3023" spans="1:106" x14ac:dyDescent="0.25">
      <c r="A3023" s="197">
        <v>55067</v>
      </c>
      <c r="B3023" s="197" t="s">
        <v>2409</v>
      </c>
      <c r="C3023" s="197" t="s">
        <v>2423</v>
      </c>
      <c r="D3023" s="197">
        <v>-89.069039200000006</v>
      </c>
      <c r="E3023" s="197">
        <v>45.263399999999997</v>
      </c>
      <c r="F3023">
        <v>2.41</v>
      </c>
      <c r="G3023">
        <f t="shared" si="286"/>
        <v>2.41</v>
      </c>
      <c r="H3023" s="198">
        <v>8.84</v>
      </c>
      <c r="Q3023" s="221">
        <f>(Q6108*10000)*TEA!$M$15*10^-6</f>
        <v>30.722391754244995</v>
      </c>
      <c r="R3023" s="221">
        <f>(R6108*10000)*TEA!$O$15*10^-6</f>
        <v>30.722391754244995</v>
      </c>
      <c r="AA3023">
        <f t="shared" si="282"/>
        <v>1</v>
      </c>
      <c r="AB3023" s="197">
        <v>55067</v>
      </c>
      <c r="AC3023" s="197">
        <v>2805</v>
      </c>
      <c r="AD3023" s="197">
        <f t="shared" si="287"/>
        <v>2805</v>
      </c>
      <c r="AE3023" s="197">
        <v>3071</v>
      </c>
      <c r="AJ3023">
        <v>0</v>
      </c>
      <c r="AK3023">
        <v>0</v>
      </c>
      <c r="AU3023" s="198">
        <v>0.27272727299999999</v>
      </c>
      <c r="AV3023" s="6">
        <v>0</v>
      </c>
      <c r="AW3023" s="198">
        <v>0.38356000000000001</v>
      </c>
      <c r="BO3023" s="198"/>
      <c r="BP3023" s="354">
        <f t="shared" si="283"/>
        <v>1843.65000184365</v>
      </c>
      <c r="BQ3023" s="354">
        <f t="shared" si="284"/>
        <v>0</v>
      </c>
      <c r="BR3023" s="354">
        <f t="shared" si="285"/>
        <v>10412.7487984</v>
      </c>
      <c r="CG3023" s="198"/>
      <c r="CH3023">
        <f>(Transest!$J$14/HexExtSoy!$K$4)</f>
        <v>0.20257267294641951</v>
      </c>
      <c r="CI3023">
        <f>(HydroProcOil!$K$14/HexExtSoy!$K$4)</f>
        <v>0.10977777777777777</v>
      </c>
      <c r="CJ3023">
        <f>(StarchFerm!$K$24/StarchFerm!$K$4)</f>
        <v>0.33157302630665886</v>
      </c>
      <c r="CY3023" s="198"/>
      <c r="CZ3023">
        <f>BP3023*CH3023*1000*LCI!$E$93</f>
        <v>14098609.859130513</v>
      </c>
      <c r="DA3023">
        <f>BQ3023*CI3023*1000*(LCI!$E$99)</f>
        <v>0</v>
      </c>
      <c r="DB3023">
        <f>BR3023*CJ3023*1000*(LCI!$E$96)</f>
        <v>93047209.712363049</v>
      </c>
    </row>
    <row r="3024" spans="1:106" x14ac:dyDescent="0.25">
      <c r="A3024" s="197">
        <v>55069</v>
      </c>
      <c r="B3024" s="197" t="s">
        <v>2409</v>
      </c>
      <c r="C3024" s="197" t="s">
        <v>705</v>
      </c>
      <c r="D3024" s="197">
        <v>-89.729050400000006</v>
      </c>
      <c r="E3024" s="197">
        <v>45.342410000000001</v>
      </c>
      <c r="F3024">
        <v>2.29</v>
      </c>
      <c r="G3024">
        <f t="shared" si="286"/>
        <v>2.29</v>
      </c>
      <c r="H3024" s="198">
        <v>6.47</v>
      </c>
      <c r="Q3024" s="221">
        <f>(Q6109*10000)*TEA!$M$15*10^-6</f>
        <v>30.346108705980001</v>
      </c>
      <c r="R3024" s="221">
        <f>(R6109*10000)*TEA!$O$15*10^-6</f>
        <v>30.346108705980001</v>
      </c>
      <c r="AA3024">
        <f t="shared" si="282"/>
        <v>1</v>
      </c>
      <c r="AB3024" s="197">
        <v>55069</v>
      </c>
      <c r="AC3024" s="197">
        <v>2014</v>
      </c>
      <c r="AD3024" s="197">
        <f t="shared" si="287"/>
        <v>2014</v>
      </c>
      <c r="AE3024" s="197">
        <v>2015</v>
      </c>
      <c r="AJ3024">
        <v>0</v>
      </c>
      <c r="AK3024">
        <v>0</v>
      </c>
      <c r="AU3024" s="198">
        <v>0.27272727299999999</v>
      </c>
      <c r="AV3024" s="6">
        <v>0</v>
      </c>
      <c r="AW3024" s="198">
        <v>0.38356000000000001</v>
      </c>
      <c r="BO3024" s="198"/>
      <c r="BP3024" s="354">
        <f t="shared" si="283"/>
        <v>1257.83454671238</v>
      </c>
      <c r="BQ3024" s="354">
        <f t="shared" si="284"/>
        <v>0</v>
      </c>
      <c r="BR3024" s="354">
        <f t="shared" si="285"/>
        <v>5000.490898</v>
      </c>
      <c r="CG3024" s="198"/>
      <c r="CH3024">
        <f>(Transest!$J$14/HexExtSoy!$K$4)</f>
        <v>0.20257267294641951</v>
      </c>
      <c r="CI3024">
        <f>(HydroProcOil!$K$14/HexExtSoy!$K$4)</f>
        <v>0.10977777777777777</v>
      </c>
      <c r="CJ3024">
        <f>(StarchFerm!$K$24/StarchFerm!$K$4)</f>
        <v>0.33157302630665886</v>
      </c>
      <c r="CY3024" s="198"/>
      <c r="CZ3024">
        <f>BP3024*CH3024*1000*LCI!$E$93</f>
        <v>9618809.7110082731</v>
      </c>
      <c r="DA3024">
        <f>BQ3024*CI3024*1000*(LCI!$E$99)</f>
        <v>0</v>
      </c>
      <c r="DB3024">
        <f>BR3024*CJ3024*1000*(LCI!$E$96)</f>
        <v>44683851.906853139</v>
      </c>
    </row>
    <row r="3025" spans="1:106" x14ac:dyDescent="0.25">
      <c r="A3025" s="197">
        <v>55071</v>
      </c>
      <c r="B3025" s="197" t="s">
        <v>2409</v>
      </c>
      <c r="C3025" s="197" t="s">
        <v>2424</v>
      </c>
      <c r="D3025" s="197">
        <v>-87.810298599999996</v>
      </c>
      <c r="E3025" s="197">
        <v>44.114179999999998</v>
      </c>
      <c r="F3025">
        <v>3.13</v>
      </c>
      <c r="G3025">
        <f t="shared" si="286"/>
        <v>3.13</v>
      </c>
      <c r="H3025" s="198">
        <v>10.119999999999999</v>
      </c>
      <c r="Q3025" s="221">
        <f>(Q6110*10000)*TEA!$M$15*10^-6</f>
        <v>32.523777753299996</v>
      </c>
      <c r="R3025" s="221">
        <f>(R6110*10000)*TEA!$O$15*10^-6</f>
        <v>32.523777753299996</v>
      </c>
      <c r="AA3025">
        <f t="shared" si="282"/>
        <v>1</v>
      </c>
      <c r="AB3025" s="197">
        <v>55071</v>
      </c>
      <c r="AC3025" s="197">
        <v>13100</v>
      </c>
      <c r="AD3025" s="197">
        <f t="shared" si="287"/>
        <v>13100</v>
      </c>
      <c r="AE3025" s="197">
        <v>11022</v>
      </c>
      <c r="AJ3025">
        <v>0</v>
      </c>
      <c r="AK3025">
        <v>0</v>
      </c>
      <c r="AU3025" s="198">
        <v>0.27272727299999999</v>
      </c>
      <c r="AV3025" s="6">
        <v>0</v>
      </c>
      <c r="AW3025" s="198">
        <v>0.38356000000000001</v>
      </c>
      <c r="BO3025" s="198"/>
      <c r="BP3025" s="354">
        <f t="shared" si="283"/>
        <v>11182.636374819</v>
      </c>
      <c r="BQ3025" s="354">
        <f t="shared" si="284"/>
        <v>0</v>
      </c>
      <c r="BR3025" s="354">
        <f t="shared" si="285"/>
        <v>42783.294998399993</v>
      </c>
      <c r="CG3025" s="198"/>
      <c r="CH3025">
        <f>(Transest!$J$14/HexExtSoy!$K$4)</f>
        <v>0.20257267294641951</v>
      </c>
      <c r="CI3025">
        <f>(HydroProcOil!$K$14/HexExtSoy!$K$4)</f>
        <v>0.10977777777777777</v>
      </c>
      <c r="CJ3025">
        <f>(StarchFerm!$K$24/StarchFerm!$K$4)</f>
        <v>0.33157302630665886</v>
      </c>
      <c r="CY3025" s="198"/>
      <c r="CZ3025">
        <f>BP3025*CH3025*1000*LCI!$E$93</f>
        <v>85514944.424069121</v>
      </c>
      <c r="DA3025">
        <f>BQ3025*CI3025*1000*(LCI!$E$99)</f>
        <v>0</v>
      </c>
      <c r="DB3025">
        <f>BR3025*CJ3025*1000*(LCI!$E$96)</f>
        <v>382306948.81583118</v>
      </c>
    </row>
    <row r="3026" spans="1:106" x14ac:dyDescent="0.25">
      <c r="A3026" s="197">
        <v>55073</v>
      </c>
      <c r="B3026" s="197" t="s">
        <v>2409</v>
      </c>
      <c r="C3026" s="197" t="s">
        <v>2425</v>
      </c>
      <c r="D3026" s="197">
        <v>-89.753656399999997</v>
      </c>
      <c r="E3026" s="197">
        <v>44.899729999999998</v>
      </c>
      <c r="F3026">
        <v>2.83</v>
      </c>
      <c r="G3026">
        <f t="shared" si="286"/>
        <v>2.83</v>
      </c>
      <c r="H3026" s="198">
        <v>8.9</v>
      </c>
      <c r="Q3026" s="221">
        <f>(Q6111*10000)*TEA!$M$15*10^-6</f>
        <v>31.032194871239994</v>
      </c>
      <c r="R3026" s="221">
        <f>(R6111*10000)*TEA!$O$15*10^-6</f>
        <v>31.032194871239994</v>
      </c>
      <c r="AA3026">
        <f t="shared" si="282"/>
        <v>1</v>
      </c>
      <c r="AB3026" s="197">
        <v>55073</v>
      </c>
      <c r="AC3026" s="197">
        <v>25030</v>
      </c>
      <c r="AD3026" s="197">
        <f t="shared" si="287"/>
        <v>25030</v>
      </c>
      <c r="AE3026" s="197">
        <v>27040</v>
      </c>
      <c r="AJ3026">
        <v>0</v>
      </c>
      <c r="AK3026">
        <v>0</v>
      </c>
      <c r="AU3026" s="198">
        <v>0.27272727299999999</v>
      </c>
      <c r="AV3026" s="6">
        <v>0</v>
      </c>
      <c r="AW3026" s="198">
        <v>0.38356000000000001</v>
      </c>
      <c r="BO3026" s="198"/>
      <c r="BP3026" s="354">
        <f t="shared" si="283"/>
        <v>19318.609110227702</v>
      </c>
      <c r="BQ3026" s="354">
        <f t="shared" si="284"/>
        <v>0</v>
      </c>
      <c r="BR3026" s="354">
        <f t="shared" si="285"/>
        <v>92306.015360000005</v>
      </c>
      <c r="CG3026" s="198"/>
      <c r="CH3026">
        <f>(Transest!$J$14/HexExtSoy!$K$4)</f>
        <v>0.20257267294641951</v>
      </c>
      <c r="CI3026">
        <f>(HydroProcOil!$K$14/HexExtSoy!$K$4)</f>
        <v>0.10977777777777777</v>
      </c>
      <c r="CJ3026">
        <f>(StarchFerm!$K$24/StarchFerm!$K$4)</f>
        <v>0.33157302630665886</v>
      </c>
      <c r="CY3026" s="198"/>
      <c r="CZ3026">
        <f>BP3026*CH3026*1000*LCI!$E$93</f>
        <v>147731691.26123685</v>
      </c>
      <c r="DA3026">
        <f>BQ3026*CI3026*1000*(LCI!$E$99)</f>
        <v>0</v>
      </c>
      <c r="DB3026">
        <f>BR3026*CJ3026*1000*(LCI!$E$96)</f>
        <v>824836681.95609045</v>
      </c>
    </row>
    <row r="3027" spans="1:106" x14ac:dyDescent="0.25">
      <c r="A3027" s="197">
        <v>55075</v>
      </c>
      <c r="B3027" s="197" t="s">
        <v>2409</v>
      </c>
      <c r="C3027" s="197" t="s">
        <v>2426</v>
      </c>
      <c r="D3027" s="197">
        <v>-88.039904800000002</v>
      </c>
      <c r="E3027" s="197">
        <v>45.380200000000002</v>
      </c>
      <c r="F3027">
        <v>2.69</v>
      </c>
      <c r="G3027">
        <f t="shared" si="286"/>
        <v>2.69</v>
      </c>
      <c r="H3027" s="198">
        <v>8.1300000000000008</v>
      </c>
      <c r="Q3027" s="221">
        <f>(Q6112*10000)*TEA!$M$15*10^-6</f>
        <v>30.695735293245001</v>
      </c>
      <c r="R3027" s="221">
        <f>(R6112*10000)*TEA!$O$15*10^-6</f>
        <v>30.695735293245001</v>
      </c>
      <c r="AA3027">
        <f t="shared" si="282"/>
        <v>1</v>
      </c>
      <c r="AB3027" s="197">
        <v>55075</v>
      </c>
      <c r="AC3027" s="197">
        <v>4052</v>
      </c>
      <c r="AD3027" s="197">
        <f t="shared" si="287"/>
        <v>4052</v>
      </c>
      <c r="AE3027" s="197">
        <v>9895</v>
      </c>
      <c r="AJ3027">
        <v>0</v>
      </c>
      <c r="AK3027">
        <v>0</v>
      </c>
      <c r="AU3027" s="198">
        <v>0.27272727299999999</v>
      </c>
      <c r="AV3027" s="6">
        <v>0</v>
      </c>
      <c r="AW3027" s="198">
        <v>0.38356000000000001</v>
      </c>
      <c r="BO3027" s="198"/>
      <c r="BP3027" s="354">
        <f t="shared" si="283"/>
        <v>2972.6945484272396</v>
      </c>
      <c r="BQ3027" s="354">
        <f t="shared" si="284"/>
        <v>0</v>
      </c>
      <c r="BR3027" s="354">
        <f t="shared" si="285"/>
        <v>30856.002006000002</v>
      </c>
      <c r="CG3027" s="198"/>
      <c r="CH3027">
        <f>(Transest!$J$14/HexExtSoy!$K$4)</f>
        <v>0.20257267294641951</v>
      </c>
      <c r="CI3027">
        <f>(HydroProcOil!$K$14/HexExtSoy!$K$4)</f>
        <v>0.10977777777777777</v>
      </c>
      <c r="CJ3027">
        <f>(StarchFerm!$K$24/StarchFerm!$K$4)</f>
        <v>0.33157302630665886</v>
      </c>
      <c r="CY3027" s="198"/>
      <c r="CZ3027">
        <f>BP3027*CH3027*1000*LCI!$E$93</f>
        <v>22732547.189937867</v>
      </c>
      <c r="DA3027">
        <f>BQ3027*CI3027*1000*(LCI!$E$99)</f>
        <v>0</v>
      </c>
      <c r="DB3027">
        <f>BR3027*CJ3027*1000*(LCI!$E$96)</f>
        <v>275725934.15280879</v>
      </c>
    </row>
    <row r="3028" spans="1:106" x14ac:dyDescent="0.25">
      <c r="A3028" s="197">
        <v>55077</v>
      </c>
      <c r="B3028" s="197" t="s">
        <v>2409</v>
      </c>
      <c r="C3028" s="197" t="s">
        <v>1471</v>
      </c>
      <c r="D3028" s="197">
        <v>-89.393152400000005</v>
      </c>
      <c r="E3028" s="197">
        <v>43.820039999999999</v>
      </c>
      <c r="F3028">
        <v>2.69</v>
      </c>
      <c r="G3028">
        <f t="shared" si="286"/>
        <v>2.69</v>
      </c>
      <c r="H3028" s="198">
        <v>9.09</v>
      </c>
      <c r="Q3028" s="221">
        <f>(Q6113*10000)*TEA!$M$15*10^-6</f>
        <v>33.035994499049998</v>
      </c>
      <c r="R3028" s="221">
        <f>(R6113*10000)*TEA!$O$15*10^-6</f>
        <v>33.035994499049998</v>
      </c>
      <c r="AA3028">
        <f t="shared" si="282"/>
        <v>1</v>
      </c>
      <c r="AB3028" s="197">
        <v>55077</v>
      </c>
      <c r="AC3028" s="197">
        <v>6361</v>
      </c>
      <c r="AD3028" s="197">
        <f t="shared" si="287"/>
        <v>6361</v>
      </c>
      <c r="AE3028" s="197">
        <v>12925</v>
      </c>
      <c r="AJ3028">
        <v>0</v>
      </c>
      <c r="AK3028">
        <v>0</v>
      </c>
      <c r="AU3028" s="198">
        <v>0.27272727299999999</v>
      </c>
      <c r="AV3028" s="6">
        <v>0</v>
      </c>
      <c r="AW3028" s="198">
        <v>0.38356000000000001</v>
      </c>
      <c r="BO3028" s="198"/>
      <c r="BP3028" s="354">
        <f t="shared" si="283"/>
        <v>4666.6609137575697</v>
      </c>
      <c r="BQ3028" s="354">
        <f t="shared" si="284"/>
        <v>0</v>
      </c>
      <c r="BR3028" s="354">
        <f t="shared" si="285"/>
        <v>45063.793170000004</v>
      </c>
      <c r="CG3028" s="198"/>
      <c r="CH3028">
        <f>(Transest!$J$14/HexExtSoy!$K$4)</f>
        <v>0.20257267294641951</v>
      </c>
      <c r="CI3028">
        <f>(HydroProcOil!$K$14/HexExtSoy!$K$4)</f>
        <v>0.10977777777777777</v>
      </c>
      <c r="CJ3028">
        <f>(StarchFerm!$K$24/StarchFerm!$K$4)</f>
        <v>0.33157302630665886</v>
      </c>
      <c r="CY3028" s="198"/>
      <c r="CZ3028">
        <f>BP3028*CH3028*1000*LCI!$E$93</f>
        <v>35686508.557550535</v>
      </c>
      <c r="DA3028">
        <f>BQ3028*CI3028*1000*(LCI!$E$99)</f>
        <v>0</v>
      </c>
      <c r="DB3028">
        <f>BR3028*CJ3028*1000*(LCI!$E$96)</f>
        <v>402685236.59841287</v>
      </c>
    </row>
    <row r="3029" spans="1:106" x14ac:dyDescent="0.25">
      <c r="A3029" s="197">
        <v>55078</v>
      </c>
      <c r="B3029" s="197" t="s">
        <v>2409</v>
      </c>
      <c r="C3029" s="197" t="s">
        <v>1473</v>
      </c>
      <c r="D3029" s="197">
        <v>-88.706517300000002</v>
      </c>
      <c r="E3029" s="197">
        <v>45.005809999999997</v>
      </c>
      <c r="F3029">
        <v>0</v>
      </c>
      <c r="G3029">
        <f t="shared" si="286"/>
        <v>0</v>
      </c>
      <c r="H3029" s="198">
        <v>0</v>
      </c>
      <c r="Q3029" s="221">
        <f>(Q6114*10000)*TEA!$M$15*10^-6</f>
        <v>31.171398628544999</v>
      </c>
      <c r="R3029" s="221">
        <f>(R6114*10000)*TEA!$O$15*10^-6</f>
        <v>31.171398628544999</v>
      </c>
      <c r="AA3029">
        <f t="shared" si="282"/>
        <v>1</v>
      </c>
      <c r="AB3029" s="197">
        <v>55078</v>
      </c>
      <c r="AC3029" s="197">
        <v>0</v>
      </c>
      <c r="AD3029" s="197">
        <f t="shared" si="287"/>
        <v>0</v>
      </c>
      <c r="AE3029" s="197">
        <v>0</v>
      </c>
      <c r="AJ3029">
        <v>0</v>
      </c>
      <c r="AK3029">
        <v>0</v>
      </c>
      <c r="AU3029" s="198">
        <v>0.27272727299999999</v>
      </c>
      <c r="AV3029" s="6">
        <v>0</v>
      </c>
      <c r="AW3029" s="198">
        <v>0.38356000000000001</v>
      </c>
      <c r="BO3029" s="198"/>
      <c r="BP3029" s="354">
        <f t="shared" si="283"/>
        <v>0</v>
      </c>
      <c r="BQ3029" s="354">
        <f t="shared" si="284"/>
        <v>0</v>
      </c>
      <c r="BR3029" s="354">
        <f t="shared" si="285"/>
        <v>0</v>
      </c>
      <c r="CG3029" s="198"/>
      <c r="CH3029">
        <f>(Transest!$J$14/HexExtSoy!$K$4)</f>
        <v>0.20257267294641951</v>
      </c>
      <c r="CI3029">
        <f>(HydroProcOil!$K$14/HexExtSoy!$K$4)</f>
        <v>0.10977777777777777</v>
      </c>
      <c r="CJ3029">
        <f>(StarchFerm!$K$24/StarchFerm!$K$4)</f>
        <v>0.33157302630665886</v>
      </c>
      <c r="CY3029" s="198"/>
      <c r="CZ3029">
        <f>BP3029*CH3029*1000*LCI!$E$93</f>
        <v>0</v>
      </c>
      <c r="DA3029">
        <f>BQ3029*CI3029*1000*(LCI!$E$99)</f>
        <v>0</v>
      </c>
      <c r="DB3029">
        <f>BR3029*CJ3029*1000*(LCI!$E$96)</f>
        <v>0</v>
      </c>
    </row>
    <row r="3030" spans="1:106" x14ac:dyDescent="0.25">
      <c r="A3030" s="197">
        <v>55079</v>
      </c>
      <c r="B3030" s="197" t="s">
        <v>2409</v>
      </c>
      <c r="C3030" s="197" t="s">
        <v>2427</v>
      </c>
      <c r="D3030" s="197">
        <v>-87.964163400000004</v>
      </c>
      <c r="E3030" s="197">
        <v>43.007739999999998</v>
      </c>
      <c r="F3030">
        <v>2.66</v>
      </c>
      <c r="G3030">
        <f t="shared" si="286"/>
        <v>2.66</v>
      </c>
      <c r="H3030" s="198">
        <v>9.65</v>
      </c>
      <c r="Q3030" s="221">
        <f>(Q6115*10000)*TEA!$M$15*10^-6</f>
        <v>34.505821726199997</v>
      </c>
      <c r="R3030" s="221">
        <f>(R6115*10000)*TEA!$O$15*10^-6</f>
        <v>34.505821726199997</v>
      </c>
      <c r="AA3030">
        <f t="shared" si="282"/>
        <v>1</v>
      </c>
      <c r="AB3030" s="197">
        <v>55079</v>
      </c>
      <c r="AC3030" s="197">
        <v>695</v>
      </c>
      <c r="AD3030" s="197">
        <f t="shared" si="287"/>
        <v>695</v>
      </c>
      <c r="AE3030" s="197">
        <v>325</v>
      </c>
      <c r="AJ3030">
        <v>0</v>
      </c>
      <c r="AK3030">
        <v>0</v>
      </c>
      <c r="AU3030" s="198">
        <v>0.27272727299999999</v>
      </c>
      <c r="AV3030" s="6">
        <v>0</v>
      </c>
      <c r="AW3030" s="198">
        <v>0.38356000000000001</v>
      </c>
      <c r="BO3030" s="198"/>
      <c r="BP3030" s="354">
        <f t="shared" si="283"/>
        <v>504.19090959509998</v>
      </c>
      <c r="BQ3030" s="354">
        <f t="shared" si="284"/>
        <v>0</v>
      </c>
      <c r="BR3030" s="354">
        <f t="shared" si="285"/>
        <v>1202.9400499999999</v>
      </c>
      <c r="CG3030" s="198"/>
      <c r="CH3030">
        <f>(Transest!$J$14/HexExtSoy!$K$4)</f>
        <v>0.20257267294641951</v>
      </c>
      <c r="CI3030">
        <f>(HydroProcOil!$K$14/HexExtSoy!$K$4)</f>
        <v>0.10977777777777777</v>
      </c>
      <c r="CJ3030">
        <f>(StarchFerm!$K$24/StarchFerm!$K$4)</f>
        <v>0.33157302630665886</v>
      </c>
      <c r="CY3030" s="198"/>
      <c r="CZ3030">
        <f>BP3030*CH3030*1000*LCI!$E$93</f>
        <v>3855607.5837567151</v>
      </c>
      <c r="DA3030">
        <f>BQ3030*CI3030*1000*(LCI!$E$99)</f>
        <v>0</v>
      </c>
      <c r="DB3030">
        <f>BR3030*CJ3030*1000*(LCI!$E$96)</f>
        <v>10749343.643145354</v>
      </c>
    </row>
    <row r="3031" spans="1:106" x14ac:dyDescent="0.25">
      <c r="A3031" s="197">
        <v>55081</v>
      </c>
      <c r="B3031" s="197" t="s">
        <v>2409</v>
      </c>
      <c r="C3031" s="197" t="s">
        <v>641</v>
      </c>
      <c r="D3031" s="197">
        <v>-90.614183499999996</v>
      </c>
      <c r="E3031" s="197">
        <v>43.94594</v>
      </c>
      <c r="F3031">
        <v>2.82</v>
      </c>
      <c r="G3031">
        <f t="shared" si="286"/>
        <v>2.82</v>
      </c>
      <c r="H3031" s="198">
        <v>9.6199999999999992</v>
      </c>
      <c r="Q3031" s="221">
        <f>(Q6116*10000)*TEA!$M$15*10^-6</f>
        <v>32.725123651935</v>
      </c>
      <c r="R3031" s="221">
        <f>(R6116*10000)*TEA!$O$15*10^-6</f>
        <v>32.725123651935</v>
      </c>
      <c r="AA3031">
        <f t="shared" si="282"/>
        <v>1</v>
      </c>
      <c r="AB3031" s="197">
        <v>55081</v>
      </c>
      <c r="AC3031" s="197">
        <v>10109</v>
      </c>
      <c r="AD3031" s="197">
        <f t="shared" si="287"/>
        <v>10109</v>
      </c>
      <c r="AE3031" s="197">
        <v>19811</v>
      </c>
      <c r="AJ3031">
        <v>0</v>
      </c>
      <c r="AK3031">
        <v>0</v>
      </c>
      <c r="AU3031" s="198">
        <v>0.27272727299999999</v>
      </c>
      <c r="AV3031" s="6">
        <v>0</v>
      </c>
      <c r="AW3031" s="198">
        <v>0.38356000000000001</v>
      </c>
      <c r="BO3031" s="198"/>
      <c r="BP3031" s="354">
        <f t="shared" si="283"/>
        <v>7774.7400077747388</v>
      </c>
      <c r="BQ3031" s="354">
        <f t="shared" si="284"/>
        <v>0</v>
      </c>
      <c r="BR3031" s="354">
        <f t="shared" si="285"/>
        <v>73099.562879199992</v>
      </c>
      <c r="CG3031" s="198"/>
      <c r="CH3031">
        <f>(Transest!$J$14/HexExtSoy!$K$4)</f>
        <v>0.20257267294641951</v>
      </c>
      <c r="CI3031">
        <f>(HydroProcOil!$K$14/HexExtSoy!$K$4)</f>
        <v>0.10977777777777777</v>
      </c>
      <c r="CJ3031">
        <f>(StarchFerm!$K$24/StarchFerm!$K$4)</f>
        <v>0.33157302630665886</v>
      </c>
      <c r="CY3031" s="198"/>
      <c r="CZ3031">
        <f>BP3031*CH3031*1000*LCI!$E$93</f>
        <v>59454357.397649422</v>
      </c>
      <c r="DA3031">
        <f>BQ3031*CI3031*1000*(LCI!$E$99)</f>
        <v>0</v>
      </c>
      <c r="DB3031">
        <f>BR3031*CJ3031*1000*(LCI!$E$96)</f>
        <v>653209876.54557908</v>
      </c>
    </row>
    <row r="3032" spans="1:106" x14ac:dyDescent="0.25">
      <c r="A3032" s="197">
        <v>55083</v>
      </c>
      <c r="B3032" s="197" t="s">
        <v>2409</v>
      </c>
      <c r="C3032" s="197" t="s">
        <v>2428</v>
      </c>
      <c r="D3032" s="197">
        <v>-88.261568100000005</v>
      </c>
      <c r="E3032" s="197">
        <v>45.02017</v>
      </c>
      <c r="F3032">
        <v>2.74</v>
      </c>
      <c r="G3032">
        <f t="shared" si="286"/>
        <v>2.74</v>
      </c>
      <c r="H3032" s="198">
        <v>8.91</v>
      </c>
      <c r="Q3032" s="221">
        <f>(Q6117*10000)*TEA!$M$15*10^-6</f>
        <v>31.190120536680002</v>
      </c>
      <c r="R3032" s="221">
        <f>(R6117*10000)*TEA!$O$15*10^-6</f>
        <v>31.190120536680002</v>
      </c>
      <c r="AA3032">
        <f t="shared" si="282"/>
        <v>1</v>
      </c>
      <c r="AB3032" s="197">
        <v>55083</v>
      </c>
      <c r="AC3032" s="197">
        <v>9372</v>
      </c>
      <c r="AD3032" s="197">
        <f t="shared" si="287"/>
        <v>9372</v>
      </c>
      <c r="AE3032" s="197">
        <v>14854</v>
      </c>
      <c r="AJ3032">
        <v>0</v>
      </c>
      <c r="AK3032">
        <v>0</v>
      </c>
      <c r="AU3032" s="198">
        <v>0.27272727299999999</v>
      </c>
      <c r="AV3032" s="6">
        <v>0</v>
      </c>
      <c r="AW3032" s="198">
        <v>0.38356000000000001</v>
      </c>
      <c r="BO3032" s="198"/>
      <c r="BP3032" s="354">
        <f t="shared" si="283"/>
        <v>7003.4400070034408</v>
      </c>
      <c r="BQ3032" s="354">
        <f t="shared" si="284"/>
        <v>0</v>
      </c>
      <c r="BR3032" s="354">
        <f t="shared" si="285"/>
        <v>50763.836138400009</v>
      </c>
      <c r="CG3032" s="198"/>
      <c r="CH3032">
        <f>(Transest!$J$14/HexExtSoy!$K$4)</f>
        <v>0.20257267294641951</v>
      </c>
      <c r="CI3032">
        <f>(HydroProcOil!$K$14/HexExtSoy!$K$4)</f>
        <v>0.10977777777777777</v>
      </c>
      <c r="CJ3032">
        <f>(StarchFerm!$K$24/StarchFerm!$K$4)</f>
        <v>0.33157302630665886</v>
      </c>
      <c r="CY3032" s="198"/>
      <c r="CZ3032">
        <f>BP3032*CH3032*1000*LCI!$E$93</f>
        <v>53556134.966956317</v>
      </c>
      <c r="DA3032">
        <f>BQ3032*CI3032*1000*(LCI!$E$99)</f>
        <v>0</v>
      </c>
      <c r="DB3032">
        <f>BR3032*CJ3032*1000*(LCI!$E$96)</f>
        <v>453620210.99553764</v>
      </c>
    </row>
    <row r="3033" spans="1:106" x14ac:dyDescent="0.25">
      <c r="A3033" s="197">
        <v>55085</v>
      </c>
      <c r="B3033" s="197" t="s">
        <v>2409</v>
      </c>
      <c r="C3033" s="197" t="s">
        <v>1052</v>
      </c>
      <c r="D3033" s="197">
        <v>-89.520262000000002</v>
      </c>
      <c r="E3033" s="197">
        <v>45.70288</v>
      </c>
      <c r="F3033">
        <v>1.97</v>
      </c>
      <c r="G3033">
        <f t="shared" si="286"/>
        <v>1.97</v>
      </c>
      <c r="H3033" s="198">
        <v>0</v>
      </c>
      <c r="Q3033" s="221">
        <f>(Q6118*10000)*TEA!$M$15*10^-6</f>
        <v>29.940697707254998</v>
      </c>
      <c r="R3033" s="221">
        <f>(R6118*10000)*TEA!$O$15*10^-6</f>
        <v>29.940697707254998</v>
      </c>
      <c r="AA3033">
        <f t="shared" si="282"/>
        <v>1</v>
      </c>
      <c r="AB3033" s="197">
        <v>55085</v>
      </c>
      <c r="AC3033" s="197">
        <v>191</v>
      </c>
      <c r="AD3033" s="197">
        <f t="shared" si="287"/>
        <v>191</v>
      </c>
      <c r="AE3033" s="197">
        <v>0</v>
      </c>
      <c r="AJ3033">
        <v>0</v>
      </c>
      <c r="AK3033">
        <v>0</v>
      </c>
      <c r="AU3033" s="198">
        <v>0.27272727299999999</v>
      </c>
      <c r="AV3033" s="6">
        <v>0</v>
      </c>
      <c r="AW3033" s="198">
        <v>0.38356000000000001</v>
      </c>
      <c r="BO3033" s="198"/>
      <c r="BP3033" s="354">
        <f t="shared" si="283"/>
        <v>102.61909101171</v>
      </c>
      <c r="BQ3033" s="354">
        <f t="shared" si="284"/>
        <v>0</v>
      </c>
      <c r="BR3033" s="354">
        <f t="shared" si="285"/>
        <v>0</v>
      </c>
      <c r="CG3033" s="198"/>
      <c r="CH3033">
        <f>(Transest!$J$14/HexExtSoy!$K$4)</f>
        <v>0.20257267294641951</v>
      </c>
      <c r="CI3033">
        <f>(HydroProcOil!$K$14/HexExtSoy!$K$4)</f>
        <v>0.10977777777777777</v>
      </c>
      <c r="CJ3033">
        <f>(StarchFerm!$K$24/StarchFerm!$K$4)</f>
        <v>0.33157302630665886</v>
      </c>
      <c r="CY3033" s="198"/>
      <c r="CZ3033">
        <f>BP3033*CH3033*1000*LCI!$E$93</f>
        <v>784740.33944941801</v>
      </c>
      <c r="DA3033">
        <f>BQ3033*CI3033*1000*(LCI!$E$99)</f>
        <v>0</v>
      </c>
      <c r="DB3033">
        <f>BR3033*CJ3033*1000*(LCI!$E$96)</f>
        <v>0</v>
      </c>
    </row>
    <row r="3034" spans="1:106" x14ac:dyDescent="0.25">
      <c r="A3034" s="197">
        <v>55087</v>
      </c>
      <c r="B3034" s="197" t="s">
        <v>2409</v>
      </c>
      <c r="C3034" s="197" t="s">
        <v>2429</v>
      </c>
      <c r="D3034" s="197">
        <v>-88.463587899999993</v>
      </c>
      <c r="E3034" s="197">
        <v>44.416649999999997</v>
      </c>
      <c r="F3034">
        <v>2.84</v>
      </c>
      <c r="G3034">
        <f t="shared" si="286"/>
        <v>2.84</v>
      </c>
      <c r="H3034" s="198">
        <v>10.130000000000001</v>
      </c>
      <c r="Q3034" s="221">
        <f>(Q6119*10000)*TEA!$M$15*10^-6</f>
        <v>32.116717319939994</v>
      </c>
      <c r="R3034" s="221">
        <f>(R6119*10000)*TEA!$O$15*10^-6</f>
        <v>32.116717319939994</v>
      </c>
      <c r="AA3034">
        <f t="shared" si="282"/>
        <v>1</v>
      </c>
      <c r="AB3034" s="197">
        <v>55087</v>
      </c>
      <c r="AC3034" s="197">
        <v>25758</v>
      </c>
      <c r="AD3034" s="197">
        <f t="shared" si="287"/>
        <v>25758</v>
      </c>
      <c r="AE3034" s="197">
        <v>22212</v>
      </c>
      <c r="AJ3034">
        <v>0</v>
      </c>
      <c r="AK3034">
        <v>0</v>
      </c>
      <c r="AU3034" s="198">
        <v>0.27272727299999999</v>
      </c>
      <c r="AV3034" s="6">
        <v>0</v>
      </c>
      <c r="AW3034" s="198">
        <v>0.38356000000000001</v>
      </c>
      <c r="BO3034" s="198"/>
      <c r="BP3034" s="354">
        <f t="shared" si="283"/>
        <v>19950.741838132559</v>
      </c>
      <c r="BQ3034" s="354">
        <f t="shared" si="284"/>
        <v>0</v>
      </c>
      <c r="BR3034" s="354">
        <f t="shared" si="285"/>
        <v>86303.899713600011</v>
      </c>
      <c r="CG3034" s="198"/>
      <c r="CH3034">
        <f>(Transest!$J$14/HexExtSoy!$K$4)</f>
        <v>0.20257267294641951</v>
      </c>
      <c r="CI3034">
        <f>(HydroProcOil!$K$14/HexExtSoy!$K$4)</f>
        <v>0.10977777777777777</v>
      </c>
      <c r="CJ3034">
        <f>(StarchFerm!$K$24/StarchFerm!$K$4)</f>
        <v>0.33157302630665886</v>
      </c>
      <c r="CY3034" s="198"/>
      <c r="CZ3034">
        <f>BP3034*CH3034*1000*LCI!$E$93</f>
        <v>152565685.07839644</v>
      </c>
      <c r="DA3034">
        <f>BQ3034*CI3034*1000*(LCI!$E$99)</f>
        <v>0</v>
      </c>
      <c r="DB3034">
        <f>BR3034*CJ3034*1000*(LCI!$E$96)</f>
        <v>771202418.41232288</v>
      </c>
    </row>
    <row r="3035" spans="1:106" x14ac:dyDescent="0.25">
      <c r="A3035" s="197">
        <v>55089</v>
      </c>
      <c r="B3035" s="197" t="s">
        <v>2409</v>
      </c>
      <c r="C3035" s="197" t="s">
        <v>2430</v>
      </c>
      <c r="D3035" s="197">
        <v>-87.9448376</v>
      </c>
      <c r="E3035" s="197">
        <v>43.384770000000003</v>
      </c>
      <c r="F3035">
        <v>3.36</v>
      </c>
      <c r="G3035">
        <f t="shared" si="286"/>
        <v>3.36</v>
      </c>
      <c r="H3035" s="198">
        <v>10.93</v>
      </c>
      <c r="Q3035" s="221">
        <f>(Q6120*10000)*TEA!$M$15*10^-6</f>
        <v>33.781066367399994</v>
      </c>
      <c r="R3035" s="221">
        <f>(R6120*10000)*TEA!$O$15*10^-6</f>
        <v>33.781066367399994</v>
      </c>
      <c r="AA3035">
        <f t="shared" ref="AA3035:AA3084" si="288">IF(AB3035=A3035,1,0)</f>
        <v>1</v>
      </c>
      <c r="AB3035" s="197">
        <v>55089</v>
      </c>
      <c r="AC3035" s="197">
        <v>4604</v>
      </c>
      <c r="AD3035" s="197">
        <f t="shared" si="287"/>
        <v>4604</v>
      </c>
      <c r="AE3035" s="197">
        <v>3066</v>
      </c>
      <c r="AJ3035">
        <v>0</v>
      </c>
      <c r="AK3035">
        <v>0</v>
      </c>
      <c r="AU3035" s="198">
        <v>0.27272727299999999</v>
      </c>
      <c r="AV3035" s="6">
        <v>0</v>
      </c>
      <c r="AW3035" s="198">
        <v>0.38356000000000001</v>
      </c>
      <c r="BO3035" s="198"/>
      <c r="BP3035" s="354">
        <f t="shared" si="283"/>
        <v>4218.9381860371195</v>
      </c>
      <c r="BQ3035" s="354">
        <f t="shared" si="284"/>
        <v>0</v>
      </c>
      <c r="BR3035" s="354">
        <f t="shared" si="285"/>
        <v>12853.6249128</v>
      </c>
      <c r="CG3035" s="198"/>
      <c r="CH3035">
        <f>(Transest!$J$14/HexExtSoy!$K$4)</f>
        <v>0.20257267294641951</v>
      </c>
      <c r="CI3035">
        <f>(HydroProcOil!$K$14/HexExtSoy!$K$4)</f>
        <v>0.10977777777777777</v>
      </c>
      <c r="CJ3035">
        <f>(StarchFerm!$K$24/StarchFerm!$K$4)</f>
        <v>0.33157302630665886</v>
      </c>
      <c r="CY3035" s="198"/>
      <c r="CZ3035">
        <f>BP3035*CH3035*1000*LCI!$E$93</f>
        <v>32262719.846632484</v>
      </c>
      <c r="DA3035">
        <f>BQ3035*CI3035*1000*(LCI!$E$99)</f>
        <v>0</v>
      </c>
      <c r="DB3035">
        <f>BR3035*CJ3035*1000*(LCI!$E$96)</f>
        <v>114858617.64082211</v>
      </c>
    </row>
    <row r="3036" spans="1:106" x14ac:dyDescent="0.25">
      <c r="A3036" s="197">
        <v>55091</v>
      </c>
      <c r="B3036" s="197" t="s">
        <v>2409</v>
      </c>
      <c r="C3036" s="197" t="s">
        <v>2431</v>
      </c>
      <c r="D3036" s="197">
        <v>-92.000624200000004</v>
      </c>
      <c r="E3036" s="197">
        <v>44.59216</v>
      </c>
      <c r="F3036">
        <v>3.09</v>
      </c>
      <c r="G3036">
        <f t="shared" si="286"/>
        <v>3.09</v>
      </c>
      <c r="H3036" s="198">
        <v>10.67</v>
      </c>
      <c r="Q3036" s="221">
        <f>(Q6121*10000)*TEA!$M$15*10^-6</f>
        <v>31.137414902774999</v>
      </c>
      <c r="R3036" s="221">
        <f>(R6121*10000)*TEA!$O$15*10^-6</f>
        <v>31.137414902774999</v>
      </c>
      <c r="AA3036">
        <f t="shared" si="288"/>
        <v>1</v>
      </c>
      <c r="AB3036" s="197">
        <v>55091</v>
      </c>
      <c r="AC3036" s="197">
        <v>6829</v>
      </c>
      <c r="AD3036" s="197">
        <f t="shared" si="287"/>
        <v>6829</v>
      </c>
      <c r="AE3036" s="197">
        <v>8920</v>
      </c>
      <c r="AJ3036">
        <v>0</v>
      </c>
      <c r="AK3036">
        <v>0</v>
      </c>
      <c r="AU3036" s="198">
        <v>0.27272727299999999</v>
      </c>
      <c r="AV3036" s="6">
        <v>0</v>
      </c>
      <c r="AW3036" s="198">
        <v>0.38356000000000001</v>
      </c>
      <c r="BO3036" s="198"/>
      <c r="BP3036" s="354">
        <f t="shared" si="283"/>
        <v>5754.9845512095299</v>
      </c>
      <c r="BQ3036" s="354">
        <f t="shared" si="284"/>
        <v>0</v>
      </c>
      <c r="BR3036" s="354">
        <f t="shared" si="285"/>
        <v>36505.859984000002</v>
      </c>
      <c r="CG3036" s="198"/>
      <c r="CH3036">
        <f>(Transest!$J$14/HexExtSoy!$K$4)</f>
        <v>0.20257267294641951</v>
      </c>
      <c r="CI3036">
        <f>(HydroProcOil!$K$14/HexExtSoy!$K$4)</f>
        <v>0.10977777777777777</v>
      </c>
      <c r="CJ3036">
        <f>(StarchFerm!$K$24/StarchFerm!$K$4)</f>
        <v>0.33157302630665886</v>
      </c>
      <c r="CY3036" s="198"/>
      <c r="CZ3036">
        <f>BP3036*CH3036*1000*LCI!$E$93</f>
        <v>44009048.274720907</v>
      </c>
      <c r="DA3036">
        <f>BQ3036*CI3036*1000*(LCI!$E$99)</f>
        <v>0</v>
      </c>
      <c r="DB3036">
        <f>BR3036*CJ3036*1000*(LCI!$E$96)</f>
        <v>326212460.84255391</v>
      </c>
    </row>
    <row r="3037" spans="1:106" x14ac:dyDescent="0.25">
      <c r="A3037" s="197">
        <v>55093</v>
      </c>
      <c r="B3037" s="197" t="s">
        <v>2409</v>
      </c>
      <c r="C3037" s="197" t="s">
        <v>987</v>
      </c>
      <c r="D3037" s="197">
        <v>-92.429129000000003</v>
      </c>
      <c r="E3037" s="197">
        <v>44.724699999999999</v>
      </c>
      <c r="F3037">
        <v>3.26</v>
      </c>
      <c r="G3037">
        <f t="shared" si="286"/>
        <v>3.26</v>
      </c>
      <c r="H3037" s="198">
        <v>11.63</v>
      </c>
      <c r="Q3037" s="221">
        <f>(Q6122*10000)*TEA!$M$15*10^-6</f>
        <v>31.271768896319998</v>
      </c>
      <c r="R3037" s="221">
        <f>(R6122*10000)*TEA!$O$15*10^-6</f>
        <v>31.271768896319998</v>
      </c>
      <c r="AA3037">
        <f t="shared" si="288"/>
        <v>1</v>
      </c>
      <c r="AB3037" s="197">
        <v>55093</v>
      </c>
      <c r="AC3037" s="197">
        <v>16822</v>
      </c>
      <c r="AD3037" s="197">
        <f t="shared" si="287"/>
        <v>16822</v>
      </c>
      <c r="AE3037" s="197">
        <v>27515</v>
      </c>
      <c r="AJ3037">
        <v>0</v>
      </c>
      <c r="AK3037">
        <v>0</v>
      </c>
      <c r="AU3037" s="198">
        <v>0.27272727299999999</v>
      </c>
      <c r="AV3037" s="6">
        <v>0</v>
      </c>
      <c r="AW3037" s="198">
        <v>0.38356000000000001</v>
      </c>
      <c r="BO3037" s="198"/>
      <c r="BP3037" s="354">
        <f t="shared" si="283"/>
        <v>14956.287287683557</v>
      </c>
      <c r="BQ3037" s="354">
        <f t="shared" si="284"/>
        <v>0</v>
      </c>
      <c r="BR3037" s="354">
        <f t="shared" si="285"/>
        <v>122738.989042</v>
      </c>
      <c r="CG3037" s="198"/>
      <c r="CH3037">
        <f>(Transest!$J$14/HexExtSoy!$K$4)</f>
        <v>0.20257267294641951</v>
      </c>
      <c r="CI3037">
        <f>(HydroProcOil!$K$14/HexExtSoy!$K$4)</f>
        <v>0.10977777777777777</v>
      </c>
      <c r="CJ3037">
        <f>(StarchFerm!$K$24/StarchFerm!$K$4)</f>
        <v>0.33157302630665886</v>
      </c>
      <c r="CY3037" s="198"/>
      <c r="CZ3037">
        <f>BP3037*CH3037*1000*LCI!$E$93</f>
        <v>114372499.76907812</v>
      </c>
      <c r="DA3037">
        <f>BQ3037*CI3037*1000*(LCI!$E$99)</f>
        <v>0</v>
      </c>
      <c r="DB3037">
        <f>BR3037*CJ3037*1000*(LCI!$E$96)</f>
        <v>1096782480.2447221</v>
      </c>
    </row>
    <row r="3038" spans="1:106" x14ac:dyDescent="0.25">
      <c r="A3038" s="197">
        <v>55095</v>
      </c>
      <c r="B3038" s="197" t="s">
        <v>2409</v>
      </c>
      <c r="C3038" s="197" t="s">
        <v>716</v>
      </c>
      <c r="D3038" s="197">
        <v>-92.456688400000004</v>
      </c>
      <c r="E3038" s="197">
        <v>45.46011</v>
      </c>
      <c r="F3038">
        <v>2.69</v>
      </c>
      <c r="G3038">
        <f t="shared" si="286"/>
        <v>2.69</v>
      </c>
      <c r="H3038" s="198">
        <v>9.9600000000000009</v>
      </c>
      <c r="Q3038" s="221">
        <f>(Q6123*10000)*TEA!$M$15*10^-6</f>
        <v>29.643263814284992</v>
      </c>
      <c r="R3038" s="221">
        <f>(R6123*10000)*TEA!$O$15*10^-6</f>
        <v>29.643263814284992</v>
      </c>
      <c r="AA3038">
        <f t="shared" si="288"/>
        <v>1</v>
      </c>
      <c r="AB3038" s="197">
        <v>55095</v>
      </c>
      <c r="AC3038" s="197">
        <v>15009</v>
      </c>
      <c r="AD3038" s="197">
        <f t="shared" si="287"/>
        <v>15009</v>
      </c>
      <c r="AE3038" s="197">
        <v>21908</v>
      </c>
      <c r="AJ3038">
        <v>0</v>
      </c>
      <c r="AK3038">
        <v>0</v>
      </c>
      <c r="AU3038" s="198">
        <v>0.27272727299999999</v>
      </c>
      <c r="AV3038" s="6">
        <v>0</v>
      </c>
      <c r="AW3038" s="198">
        <v>0.38356000000000001</v>
      </c>
      <c r="BO3038" s="198"/>
      <c r="BP3038" s="354">
        <f t="shared" si="283"/>
        <v>11011.148192829329</v>
      </c>
      <c r="BQ3038" s="354">
        <f t="shared" si="284"/>
        <v>0</v>
      </c>
      <c r="BR3038" s="354">
        <f t="shared" si="285"/>
        <v>83694.203500800009</v>
      </c>
      <c r="CG3038" s="198"/>
      <c r="CH3038">
        <f>(Transest!$J$14/HexExtSoy!$K$4)</f>
        <v>0.20257267294641951</v>
      </c>
      <c r="CI3038">
        <f>(HydroProcOil!$K$14/HexExtSoy!$K$4)</f>
        <v>0.10977777777777777</v>
      </c>
      <c r="CJ3038">
        <f>(StarchFerm!$K$24/StarchFerm!$K$4)</f>
        <v>0.33157302630665886</v>
      </c>
      <c r="CY3038" s="198"/>
      <c r="CZ3038">
        <f>BP3038*CH3038*1000*LCI!$E$93</f>
        <v>84203553.991554156</v>
      </c>
      <c r="DA3038">
        <f>BQ3038*CI3038*1000*(LCI!$E$99)</f>
        <v>0</v>
      </c>
      <c r="DB3038">
        <f>BR3038*CJ3038*1000*(LCI!$E$96)</f>
        <v>747882452.1383574</v>
      </c>
    </row>
    <row r="3039" spans="1:106" x14ac:dyDescent="0.25">
      <c r="A3039" s="197">
        <v>55097</v>
      </c>
      <c r="B3039" s="197" t="s">
        <v>2409</v>
      </c>
      <c r="C3039" s="197" t="s">
        <v>1925</v>
      </c>
      <c r="D3039" s="197">
        <v>-89.491738999999995</v>
      </c>
      <c r="E3039" s="197">
        <v>44.4741</v>
      </c>
      <c r="F3039">
        <v>2.89</v>
      </c>
      <c r="G3039">
        <f t="shared" si="286"/>
        <v>2.89</v>
      </c>
      <c r="H3039" s="198">
        <v>10.39</v>
      </c>
      <c r="Q3039" s="221">
        <f>(Q6124*10000)*TEA!$M$15*10^-6</f>
        <v>31.87436389578</v>
      </c>
      <c r="R3039" s="221">
        <f>(R6124*10000)*TEA!$O$15*10^-6</f>
        <v>31.87436389578</v>
      </c>
      <c r="AA3039">
        <f t="shared" si="288"/>
        <v>1</v>
      </c>
      <c r="AB3039" s="197">
        <v>55097</v>
      </c>
      <c r="AC3039" s="197">
        <v>8471</v>
      </c>
      <c r="AD3039" s="197">
        <f t="shared" si="287"/>
        <v>8471</v>
      </c>
      <c r="AE3039" s="197">
        <v>18161</v>
      </c>
      <c r="AJ3039">
        <v>0</v>
      </c>
      <c r="AK3039">
        <v>0</v>
      </c>
      <c r="AU3039" s="198">
        <v>0.27272727299999999</v>
      </c>
      <c r="AV3039" s="6">
        <v>0</v>
      </c>
      <c r="AW3039" s="198">
        <v>0.38356000000000001</v>
      </c>
      <c r="BO3039" s="198"/>
      <c r="BP3039" s="354">
        <f t="shared" si="283"/>
        <v>6676.6881884948707</v>
      </c>
      <c r="BQ3039" s="354">
        <f t="shared" si="284"/>
        <v>0</v>
      </c>
      <c r="BR3039" s="354">
        <f t="shared" si="285"/>
        <v>72375.006532400002</v>
      </c>
      <c r="CG3039" s="198"/>
      <c r="CH3039">
        <f>(Transest!$J$14/HexExtSoy!$K$4)</f>
        <v>0.20257267294641951</v>
      </c>
      <c r="CI3039">
        <f>(HydroProcOil!$K$14/HexExtSoy!$K$4)</f>
        <v>0.10977777777777777</v>
      </c>
      <c r="CJ3039">
        <f>(StarchFerm!$K$24/StarchFerm!$K$4)</f>
        <v>0.33157302630665886</v>
      </c>
      <c r="CY3039" s="198"/>
      <c r="CZ3039">
        <f>BP3039*CH3039*1000*LCI!$E$93</f>
        <v>51057425.122188054</v>
      </c>
      <c r="DA3039">
        <f>BQ3039*CI3039*1000*(LCI!$E$99)</f>
        <v>0</v>
      </c>
      <c r="DB3039">
        <f>BR3039*CJ3039*1000*(LCI!$E$96)</f>
        <v>646735318.51538038</v>
      </c>
    </row>
    <row r="3040" spans="1:106" x14ac:dyDescent="0.25">
      <c r="A3040" s="197">
        <v>55099</v>
      </c>
      <c r="B3040" s="197" t="s">
        <v>2409</v>
      </c>
      <c r="C3040" s="197" t="s">
        <v>2432</v>
      </c>
      <c r="D3040" s="197">
        <v>-90.355260700000002</v>
      </c>
      <c r="E3040" s="197">
        <v>45.685130000000001</v>
      </c>
      <c r="F3040">
        <v>2.37</v>
      </c>
      <c r="G3040">
        <f t="shared" si="286"/>
        <v>2.37</v>
      </c>
      <c r="H3040" s="198">
        <v>7.14</v>
      </c>
      <c r="Q3040" s="221">
        <f>(Q6125*10000)*TEA!$M$15*10^-6</f>
        <v>29.487560766705002</v>
      </c>
      <c r="R3040" s="221">
        <f>(R6125*10000)*TEA!$O$15*10^-6</f>
        <v>29.487560766705002</v>
      </c>
      <c r="AA3040">
        <f t="shared" si="288"/>
        <v>1</v>
      </c>
      <c r="AB3040" s="197">
        <v>55099</v>
      </c>
      <c r="AC3040" s="197">
        <v>69</v>
      </c>
      <c r="AD3040" s="197">
        <f t="shared" si="287"/>
        <v>69</v>
      </c>
      <c r="AE3040" s="197">
        <v>277</v>
      </c>
      <c r="AJ3040">
        <v>0</v>
      </c>
      <c r="AK3040">
        <v>0</v>
      </c>
      <c r="AU3040" s="198">
        <v>0.27272727299999999</v>
      </c>
      <c r="AV3040" s="6">
        <v>0</v>
      </c>
      <c r="AW3040" s="198">
        <v>0.38356000000000001</v>
      </c>
      <c r="BO3040" s="198"/>
      <c r="BP3040" s="354">
        <f t="shared" si="283"/>
        <v>44.599090953690002</v>
      </c>
      <c r="BQ3040" s="354">
        <f t="shared" si="284"/>
        <v>0</v>
      </c>
      <c r="BR3040" s="354">
        <f t="shared" si="285"/>
        <v>758.59729679999998</v>
      </c>
      <c r="CG3040" s="198"/>
      <c r="CH3040">
        <f>(Transest!$J$14/HexExtSoy!$K$4)</f>
        <v>0.20257267294641951</v>
      </c>
      <c r="CI3040">
        <f>(HydroProcOil!$K$14/HexExtSoy!$K$4)</f>
        <v>0.10977777777777777</v>
      </c>
      <c r="CJ3040">
        <f>(StarchFerm!$K$24/StarchFerm!$K$4)</f>
        <v>0.33157302630665886</v>
      </c>
      <c r="CY3040" s="198"/>
      <c r="CZ3040">
        <f>BP3040*CH3040*1000*LCI!$E$93</f>
        <v>341054.52922147221</v>
      </c>
      <c r="DA3040">
        <f>BQ3040*CI3040*1000*(LCI!$E$99)</f>
        <v>0</v>
      </c>
      <c r="DB3040">
        <f>BR3040*CJ3040*1000*(LCI!$E$96)</f>
        <v>6778744.3190243188</v>
      </c>
    </row>
    <row r="3041" spans="1:106" x14ac:dyDescent="0.25">
      <c r="A3041" s="197">
        <v>55101</v>
      </c>
      <c r="B3041" s="197" t="s">
        <v>2409</v>
      </c>
      <c r="C3041" s="197" t="s">
        <v>2433</v>
      </c>
      <c r="D3041" s="197">
        <v>-88.056428499999996</v>
      </c>
      <c r="E3041" s="197">
        <v>42.748890000000003</v>
      </c>
      <c r="F3041">
        <v>2.88</v>
      </c>
      <c r="G3041">
        <f t="shared" si="286"/>
        <v>2.88</v>
      </c>
      <c r="H3041" s="198">
        <v>10.34</v>
      </c>
      <c r="Q3041" s="221">
        <f>(Q6126*10000)*TEA!$M$15*10^-6</f>
        <v>35.003682397799999</v>
      </c>
      <c r="R3041" s="221">
        <f>(R6126*10000)*TEA!$O$15*10^-6</f>
        <v>35.003682397799999</v>
      </c>
      <c r="AA3041">
        <f t="shared" si="288"/>
        <v>1</v>
      </c>
      <c r="AB3041" s="197">
        <v>55101</v>
      </c>
      <c r="AC3041" s="197">
        <v>18912</v>
      </c>
      <c r="AD3041" s="197">
        <f t="shared" si="287"/>
        <v>18912</v>
      </c>
      <c r="AE3041" s="197">
        <v>14125</v>
      </c>
      <c r="AJ3041">
        <v>0</v>
      </c>
      <c r="AK3041">
        <v>0</v>
      </c>
      <c r="AU3041" s="198">
        <v>0.27272727299999999</v>
      </c>
      <c r="AV3041" s="6">
        <v>0</v>
      </c>
      <c r="AW3041" s="198">
        <v>0.38356000000000001</v>
      </c>
      <c r="BO3041" s="198"/>
      <c r="BP3041" s="354">
        <f t="shared" si="283"/>
        <v>14854.516378490878</v>
      </c>
      <c r="BQ3041" s="354">
        <f t="shared" si="284"/>
        <v>0</v>
      </c>
      <c r="BR3041" s="354">
        <f t="shared" si="285"/>
        <v>56019.8969</v>
      </c>
      <c r="CG3041" s="198"/>
      <c r="CH3041">
        <f>(Transest!$J$14/HexExtSoy!$K$4)</f>
        <v>0.20257267294641951</v>
      </c>
      <c r="CI3041">
        <f>(HydroProcOil!$K$14/HexExtSoy!$K$4)</f>
        <v>0.10977777777777777</v>
      </c>
      <c r="CJ3041">
        <f>(StarchFerm!$K$24/StarchFerm!$K$4)</f>
        <v>0.33157302630665886</v>
      </c>
      <c r="CY3041" s="198"/>
      <c r="CZ3041">
        <f>BP3041*CH3041*1000*LCI!$E$93</f>
        <v>113594245.57642674</v>
      </c>
      <c r="DA3041">
        <f>BQ3041*CI3041*1000*(LCI!$E$99)</f>
        <v>0</v>
      </c>
      <c r="DB3041">
        <f>BR3041*CJ3041*1000*(LCI!$E$96)</f>
        <v>500587807.87261444</v>
      </c>
    </row>
    <row r="3042" spans="1:106" x14ac:dyDescent="0.25">
      <c r="A3042" s="197">
        <v>55103</v>
      </c>
      <c r="B3042" s="197" t="s">
        <v>2409</v>
      </c>
      <c r="C3042" s="197" t="s">
        <v>1101</v>
      </c>
      <c r="D3042" s="197">
        <v>-90.426805700000003</v>
      </c>
      <c r="E3042" s="197">
        <v>43.381860000000003</v>
      </c>
      <c r="F3042">
        <v>2.93</v>
      </c>
      <c r="G3042">
        <f t="shared" si="286"/>
        <v>2.93</v>
      </c>
      <c r="H3042" s="198">
        <v>9.82</v>
      </c>
      <c r="Q3042" s="221">
        <f>(Q6127*10000)*TEA!$M$15*10^-6</f>
        <v>33.995840028749996</v>
      </c>
      <c r="R3042" s="221">
        <f>(R6127*10000)*TEA!$O$15*10^-6</f>
        <v>33.995840028749996</v>
      </c>
      <c r="AA3042">
        <f t="shared" si="288"/>
        <v>1</v>
      </c>
      <c r="AB3042" s="197">
        <v>55103</v>
      </c>
      <c r="AC3042" s="197">
        <v>6751</v>
      </c>
      <c r="AD3042" s="197">
        <f t="shared" si="287"/>
        <v>6751</v>
      </c>
      <c r="AE3042" s="197">
        <v>14190</v>
      </c>
      <c r="AJ3042">
        <v>0</v>
      </c>
      <c r="AK3042">
        <v>0</v>
      </c>
      <c r="AU3042" s="198">
        <v>0.27272727299999999</v>
      </c>
      <c r="AV3042" s="6">
        <v>0</v>
      </c>
      <c r="AW3042" s="198">
        <v>0.38356000000000001</v>
      </c>
      <c r="BO3042" s="198"/>
      <c r="BP3042" s="354">
        <f t="shared" si="283"/>
        <v>5394.6627326673897</v>
      </c>
      <c r="BQ3042" s="354">
        <f t="shared" si="284"/>
        <v>0</v>
      </c>
      <c r="BR3042" s="354">
        <f t="shared" si="285"/>
        <v>53447.475048000008</v>
      </c>
      <c r="CG3042" s="198"/>
      <c r="CH3042">
        <f>(Transest!$J$14/HexExtSoy!$K$4)</f>
        <v>0.20257267294641951</v>
      </c>
      <c r="CI3042">
        <f>(HydroProcOil!$K$14/HexExtSoy!$K$4)</f>
        <v>0.10977777777777777</v>
      </c>
      <c r="CJ3042">
        <f>(StarchFerm!$K$24/StarchFerm!$K$4)</f>
        <v>0.33157302630665886</v>
      </c>
      <c r="CY3042" s="198"/>
      <c r="CZ3042">
        <f>BP3042*CH3042*1000*LCI!$E$93</f>
        <v>41253624.664882809</v>
      </c>
      <c r="DA3042">
        <f>BQ3042*CI3042*1000*(LCI!$E$99)</f>
        <v>0</v>
      </c>
      <c r="DB3042">
        <f>BR3042*CJ3042*1000*(LCI!$E$96)</f>
        <v>477600921.30059928</v>
      </c>
    </row>
    <row r="3043" spans="1:106" x14ac:dyDescent="0.25">
      <c r="A3043" s="197">
        <v>55105</v>
      </c>
      <c r="B3043" s="197" t="s">
        <v>2409</v>
      </c>
      <c r="C3043" s="197" t="s">
        <v>1541</v>
      </c>
      <c r="D3043" s="197">
        <v>-89.0766603</v>
      </c>
      <c r="E3043" s="197">
        <v>42.671619999999997</v>
      </c>
      <c r="F3043">
        <v>3.21</v>
      </c>
      <c r="G3043">
        <f t="shared" si="286"/>
        <v>3.21</v>
      </c>
      <c r="H3043" s="198">
        <v>11.38</v>
      </c>
      <c r="Q3043" s="221">
        <f>(Q6128*10000)*TEA!$M$15*10^-6</f>
        <v>35.16734921175</v>
      </c>
      <c r="R3043" s="221">
        <f>(R6128*10000)*TEA!$O$15*10^-6</f>
        <v>35.16734921175</v>
      </c>
      <c r="AA3043">
        <f t="shared" si="288"/>
        <v>1</v>
      </c>
      <c r="AB3043" s="197">
        <v>55105</v>
      </c>
      <c r="AC3043" s="197">
        <v>40513</v>
      </c>
      <c r="AD3043" s="197">
        <f t="shared" si="287"/>
        <v>40513</v>
      </c>
      <c r="AE3043" s="197">
        <v>56323</v>
      </c>
      <c r="AJ3043">
        <v>0</v>
      </c>
      <c r="AK3043">
        <v>0</v>
      </c>
      <c r="AU3043" s="198">
        <v>0.27272727299999999</v>
      </c>
      <c r="AV3043" s="6">
        <v>0</v>
      </c>
      <c r="AW3043" s="198">
        <v>0.38356000000000001</v>
      </c>
      <c r="BO3043" s="198"/>
      <c r="BP3043" s="354">
        <f t="shared" si="283"/>
        <v>35467.290035467289</v>
      </c>
      <c r="BQ3043" s="354">
        <f t="shared" si="284"/>
        <v>0</v>
      </c>
      <c r="BR3043" s="354">
        <f t="shared" si="285"/>
        <v>245844.98363440001</v>
      </c>
      <c r="CG3043" s="198"/>
      <c r="CH3043">
        <f>(Transest!$J$14/HexExtSoy!$K$4)</f>
        <v>0.20257267294641951</v>
      </c>
      <c r="CI3043">
        <f>(HydroProcOil!$K$14/HexExtSoy!$K$4)</f>
        <v>0.10977777777777777</v>
      </c>
      <c r="CJ3043">
        <f>(StarchFerm!$K$24/StarchFerm!$K$4)</f>
        <v>0.33157302630665886</v>
      </c>
      <c r="CY3043" s="198"/>
      <c r="CZ3043">
        <f>BP3043*CH3043*1000*LCI!$E$93</f>
        <v>271222566.36055708</v>
      </c>
      <c r="DA3043">
        <f>BQ3043*CI3043*1000*(LCI!$E$99)</f>
        <v>0</v>
      </c>
      <c r="DB3043">
        <f>BR3043*CJ3043*1000*(LCI!$E$96)</f>
        <v>2196844482.8398652</v>
      </c>
    </row>
    <row r="3044" spans="1:106" x14ac:dyDescent="0.25">
      <c r="A3044" s="197">
        <v>55107</v>
      </c>
      <c r="B3044" s="197" t="s">
        <v>2409</v>
      </c>
      <c r="C3044" s="197" t="s">
        <v>2251</v>
      </c>
      <c r="D3044" s="197">
        <v>-91.126525400000006</v>
      </c>
      <c r="E3044" s="197">
        <v>45.482559999999999</v>
      </c>
      <c r="F3044">
        <v>2.4300000000000002</v>
      </c>
      <c r="G3044">
        <f t="shared" si="286"/>
        <v>2.4300000000000002</v>
      </c>
      <c r="H3044" s="198">
        <v>7.88</v>
      </c>
      <c r="Q3044" s="221">
        <f>(Q6129*10000)*TEA!$M$15*10^-6</f>
        <v>29.423598807645</v>
      </c>
      <c r="R3044" s="221">
        <f>(R6129*10000)*TEA!$O$15*10^-6</f>
        <v>29.423598807645</v>
      </c>
      <c r="AA3044">
        <f t="shared" si="288"/>
        <v>1</v>
      </c>
      <c r="AB3044" s="197">
        <v>55107</v>
      </c>
      <c r="AC3044" s="197">
        <v>5522</v>
      </c>
      <c r="AD3044" s="197">
        <f t="shared" si="287"/>
        <v>5522</v>
      </c>
      <c r="AE3044" s="197">
        <v>6125</v>
      </c>
      <c r="AJ3044">
        <v>0</v>
      </c>
      <c r="AK3044">
        <v>0</v>
      </c>
      <c r="AU3044" s="198">
        <v>0.27272727299999999</v>
      </c>
      <c r="AV3044" s="6">
        <v>0</v>
      </c>
      <c r="AW3044" s="198">
        <v>0.38356000000000001</v>
      </c>
      <c r="BO3044" s="198"/>
      <c r="BP3044" s="354">
        <f t="shared" si="283"/>
        <v>3659.5800036595801</v>
      </c>
      <c r="BQ3044" s="354">
        <f t="shared" si="284"/>
        <v>0</v>
      </c>
      <c r="BR3044" s="354">
        <f t="shared" si="285"/>
        <v>18512.523400000002</v>
      </c>
      <c r="CG3044" s="198"/>
      <c r="CH3044">
        <f>(Transest!$J$14/HexExtSoy!$K$4)</f>
        <v>0.20257267294641951</v>
      </c>
      <c r="CI3044">
        <f>(HydroProcOil!$K$14/HexExtSoy!$K$4)</f>
        <v>0.10977777777777777</v>
      </c>
      <c r="CJ3044">
        <f>(StarchFerm!$K$24/StarchFerm!$K$4)</f>
        <v>0.33157302630665886</v>
      </c>
      <c r="CY3044" s="198"/>
      <c r="CZ3044">
        <f>BP3044*CH3044*1000*LCI!$E$93</f>
        <v>27985241.595897727</v>
      </c>
      <c r="DA3044">
        <f>BQ3044*CI3044*1000*(LCI!$E$99)</f>
        <v>0</v>
      </c>
      <c r="DB3044">
        <f>BR3044*CJ3044*1000*(LCI!$E$96)</f>
        <v>165425929.35397708</v>
      </c>
    </row>
    <row r="3045" spans="1:106" x14ac:dyDescent="0.25">
      <c r="A3045" s="197">
        <v>55109</v>
      </c>
      <c r="B3045" s="197" t="s">
        <v>2409</v>
      </c>
      <c r="C3045" s="197" t="s">
        <v>2434</v>
      </c>
      <c r="D3045" s="197">
        <v>-92.4653572</v>
      </c>
      <c r="E3045" s="197">
        <v>45.041620000000002</v>
      </c>
      <c r="F3045">
        <v>3.16</v>
      </c>
      <c r="G3045">
        <f t="shared" si="286"/>
        <v>3.16</v>
      </c>
      <c r="H3045" s="198">
        <v>10.95</v>
      </c>
      <c r="Q3045" s="221">
        <f>(Q6130*10000)*TEA!$M$15*10^-6</f>
        <v>30.660319701675</v>
      </c>
      <c r="R3045" s="221">
        <f>(R6130*10000)*TEA!$O$15*10^-6</f>
        <v>30.660319701675</v>
      </c>
      <c r="AA3045">
        <f t="shared" si="288"/>
        <v>1</v>
      </c>
      <c r="AB3045" s="197">
        <v>55109</v>
      </c>
      <c r="AC3045" s="197">
        <v>23100</v>
      </c>
      <c r="AD3045" s="197">
        <f t="shared" si="287"/>
        <v>23100</v>
      </c>
      <c r="AE3045" s="197">
        <v>32476</v>
      </c>
      <c r="AJ3045">
        <v>0</v>
      </c>
      <c r="AK3045">
        <v>0</v>
      </c>
      <c r="AU3045" s="198">
        <v>0.27272727299999999</v>
      </c>
      <c r="AV3045" s="6">
        <v>0</v>
      </c>
      <c r="AW3045" s="198">
        <v>0.38356000000000001</v>
      </c>
      <c r="BO3045" s="198"/>
      <c r="BP3045" s="354">
        <f t="shared" si="283"/>
        <v>19908.000019907999</v>
      </c>
      <c r="BQ3045" s="354">
        <f t="shared" si="284"/>
        <v>0</v>
      </c>
      <c r="BR3045" s="354">
        <f t="shared" si="285"/>
        <v>136398.61543199999</v>
      </c>
      <c r="CG3045" s="198"/>
      <c r="CH3045">
        <f>(Transest!$J$14/HexExtSoy!$K$4)</f>
        <v>0.20257267294641951</v>
      </c>
      <c r="CI3045">
        <f>(HydroProcOil!$K$14/HexExtSoy!$K$4)</f>
        <v>0.10977777777777777</v>
      </c>
      <c r="CJ3045">
        <f>(StarchFerm!$K$24/StarchFerm!$K$4)</f>
        <v>0.33157302630665886</v>
      </c>
      <c r="CY3045" s="198"/>
      <c r="CZ3045">
        <f>BP3045*CH3045*1000*LCI!$E$93</f>
        <v>152238833.33364263</v>
      </c>
      <c r="DA3045">
        <f>BQ3045*CI3045*1000*(LCI!$E$99)</f>
        <v>0</v>
      </c>
      <c r="DB3045">
        <f>BR3045*CJ3045*1000*(LCI!$E$96)</f>
        <v>1218843440.891171</v>
      </c>
    </row>
    <row r="3046" spans="1:106" x14ac:dyDescent="0.25">
      <c r="A3046" s="197">
        <v>55111</v>
      </c>
      <c r="B3046" s="197" t="s">
        <v>2409</v>
      </c>
      <c r="C3046" s="197" t="s">
        <v>2435</v>
      </c>
      <c r="D3046" s="197">
        <v>-89.945737800000003</v>
      </c>
      <c r="E3046" s="197">
        <v>43.427669999999999</v>
      </c>
      <c r="F3046">
        <v>3.16</v>
      </c>
      <c r="G3046">
        <f t="shared" si="286"/>
        <v>3.16</v>
      </c>
      <c r="H3046" s="198">
        <v>10.54</v>
      </c>
      <c r="Q3046" s="221">
        <f>(Q6131*10000)*TEA!$M$15*10^-6</f>
        <v>33.831907885349999</v>
      </c>
      <c r="R3046" s="221">
        <f>(R6131*10000)*TEA!$O$15*10^-6</f>
        <v>33.831907885349999</v>
      </c>
      <c r="AA3046">
        <f t="shared" si="288"/>
        <v>1</v>
      </c>
      <c r="AB3046" s="197">
        <v>55111</v>
      </c>
      <c r="AC3046" s="197">
        <v>15569</v>
      </c>
      <c r="AD3046" s="197">
        <f t="shared" si="287"/>
        <v>15569</v>
      </c>
      <c r="AE3046" s="197">
        <v>28012</v>
      </c>
      <c r="AJ3046">
        <v>0</v>
      </c>
      <c r="AK3046">
        <v>0</v>
      </c>
      <c r="AU3046" s="198">
        <v>0.27272727299999999</v>
      </c>
      <c r="AV3046" s="6">
        <v>0</v>
      </c>
      <c r="AW3046" s="198">
        <v>0.38356000000000001</v>
      </c>
      <c r="BO3046" s="198"/>
      <c r="BP3046" s="354">
        <f t="shared" si="283"/>
        <v>13417.64728614492</v>
      </c>
      <c r="BQ3046" s="354">
        <f t="shared" si="284"/>
        <v>0</v>
      </c>
      <c r="BR3046" s="354">
        <f t="shared" si="285"/>
        <v>113244.7398688</v>
      </c>
      <c r="CG3046" s="198"/>
      <c r="CH3046">
        <f>(Transest!$J$14/HexExtSoy!$K$4)</f>
        <v>0.20257267294641951</v>
      </c>
      <c r="CI3046">
        <f>(HydroProcOil!$K$14/HexExtSoy!$K$4)</f>
        <v>0.10977777777777777</v>
      </c>
      <c r="CJ3046">
        <f>(StarchFerm!$K$24/StarchFerm!$K$4)</f>
        <v>0.33157302630665886</v>
      </c>
      <c r="CY3046" s="198"/>
      <c r="CZ3046">
        <f>BP3046*CH3046*1000*LCI!$E$93</f>
        <v>102606337.49660097</v>
      </c>
      <c r="DA3046">
        <f>BQ3046*CI3046*1000*(LCI!$E$99)</f>
        <v>0</v>
      </c>
      <c r="DB3046">
        <f>BR3046*CJ3046*1000*(LCI!$E$96)</f>
        <v>1011942884.9578452</v>
      </c>
    </row>
    <row r="3047" spans="1:106" x14ac:dyDescent="0.25">
      <c r="A3047" s="197">
        <v>55113</v>
      </c>
      <c r="B3047" s="197" t="s">
        <v>2409</v>
      </c>
      <c r="C3047" s="197" t="s">
        <v>2436</v>
      </c>
      <c r="D3047" s="197">
        <v>-91.138081700000001</v>
      </c>
      <c r="E3047" s="197">
        <v>45.88505</v>
      </c>
      <c r="F3047">
        <v>2.29</v>
      </c>
      <c r="G3047">
        <f t="shared" si="286"/>
        <v>2.29</v>
      </c>
      <c r="H3047" s="198">
        <v>8</v>
      </c>
      <c r="Q3047" s="221">
        <f>(Q6132*10000)*TEA!$M$15*10^-6</f>
        <v>28.704951722385005</v>
      </c>
      <c r="R3047" s="221">
        <f>(R6132*10000)*TEA!$O$15*10^-6</f>
        <v>28.704951722385005</v>
      </c>
      <c r="AA3047">
        <f t="shared" si="288"/>
        <v>1</v>
      </c>
      <c r="AB3047" s="197">
        <v>55113</v>
      </c>
      <c r="AC3047" s="197">
        <v>1643</v>
      </c>
      <c r="AD3047" s="197">
        <f t="shared" si="287"/>
        <v>1643</v>
      </c>
      <c r="AE3047" s="197">
        <v>2670</v>
      </c>
      <c r="AJ3047">
        <v>0</v>
      </c>
      <c r="AK3047">
        <v>0</v>
      </c>
      <c r="AU3047" s="198">
        <v>0.27272727299999999</v>
      </c>
      <c r="AV3047" s="6">
        <v>0</v>
      </c>
      <c r="AW3047" s="198">
        <v>0.38356000000000001</v>
      </c>
      <c r="BO3047" s="198"/>
      <c r="BP3047" s="354">
        <f t="shared" si="283"/>
        <v>1026.12818284431</v>
      </c>
      <c r="BQ3047" s="354">
        <f t="shared" si="284"/>
        <v>0</v>
      </c>
      <c r="BR3047" s="354">
        <f t="shared" si="285"/>
        <v>8192.8415999999997</v>
      </c>
      <c r="CG3047" s="198"/>
      <c r="CH3047">
        <f>(Transest!$J$14/HexExtSoy!$K$4)</f>
        <v>0.20257267294641951</v>
      </c>
      <c r="CI3047">
        <f>(HydroProcOil!$K$14/HexExtSoy!$K$4)</f>
        <v>0.10977777777777777</v>
      </c>
      <c r="CJ3047">
        <f>(StarchFerm!$K$24/StarchFerm!$K$4)</f>
        <v>0.33157302630665886</v>
      </c>
      <c r="CY3047" s="198"/>
      <c r="CZ3047">
        <f>BP3047*CH3047*1000*LCI!$E$93</f>
        <v>7846923.7116120122</v>
      </c>
      <c r="DA3047">
        <f>BQ3047*CI3047*1000*(LCI!$E$99)</f>
        <v>0</v>
      </c>
      <c r="DB3047">
        <f>BR3047*CJ3047*1000*(LCI!$E$96)</f>
        <v>73210356.386635244</v>
      </c>
    </row>
    <row r="3048" spans="1:106" x14ac:dyDescent="0.25">
      <c r="A3048" s="197">
        <v>55115</v>
      </c>
      <c r="B3048" s="197" t="s">
        <v>2409</v>
      </c>
      <c r="C3048" s="197" t="s">
        <v>2437</v>
      </c>
      <c r="D3048" s="197">
        <v>-88.762234300000003</v>
      </c>
      <c r="E3048" s="197">
        <v>44.788170000000001</v>
      </c>
      <c r="F3048">
        <v>3.02</v>
      </c>
      <c r="G3048">
        <f t="shared" si="286"/>
        <v>3.02</v>
      </c>
      <c r="H3048" s="198">
        <v>9.3800000000000008</v>
      </c>
      <c r="Q3048" s="221">
        <f>(Q6133*10000)*TEA!$M$15*10^-6</f>
        <v>31.491537902774997</v>
      </c>
      <c r="R3048" s="221">
        <f>(R6133*10000)*TEA!$O$15*10^-6</f>
        <v>31.491537902774997</v>
      </c>
      <c r="AA3048">
        <f t="shared" si="288"/>
        <v>1</v>
      </c>
      <c r="AB3048" s="197">
        <v>55115</v>
      </c>
      <c r="AC3048" s="197">
        <v>11998</v>
      </c>
      <c r="AD3048" s="197">
        <f t="shared" si="287"/>
        <v>11998</v>
      </c>
      <c r="AE3048" s="197">
        <v>18193</v>
      </c>
      <c r="AJ3048">
        <v>0</v>
      </c>
      <c r="AK3048">
        <v>0</v>
      </c>
      <c r="AU3048" s="198">
        <v>0.27272727299999999</v>
      </c>
      <c r="AV3048" s="6">
        <v>0</v>
      </c>
      <c r="AW3048" s="198">
        <v>0.38356000000000001</v>
      </c>
      <c r="BO3048" s="198"/>
      <c r="BP3048" s="354">
        <f t="shared" si="283"/>
        <v>9881.9891007910792</v>
      </c>
      <c r="BQ3048" s="354">
        <f t="shared" si="284"/>
        <v>0</v>
      </c>
      <c r="BR3048" s="354">
        <f t="shared" si="285"/>
        <v>65454.644410400011</v>
      </c>
      <c r="CG3048" s="198"/>
      <c r="CH3048">
        <f>(Transest!$J$14/HexExtSoy!$K$4)</f>
        <v>0.20257267294641951</v>
      </c>
      <c r="CI3048">
        <f>(HydroProcOil!$K$14/HexExtSoy!$K$4)</f>
        <v>0.10977777777777777</v>
      </c>
      <c r="CJ3048">
        <f>(StarchFerm!$K$24/StarchFerm!$K$4)</f>
        <v>0.33157302630665886</v>
      </c>
      <c r="CY3048" s="198"/>
      <c r="CZ3048">
        <f>BP3048*CH3048*1000*LCI!$E$93</f>
        <v>75568740.718092412</v>
      </c>
      <c r="DA3048">
        <f>BQ3048*CI3048*1000*(LCI!$E$99)</f>
        <v>0</v>
      </c>
      <c r="DB3048">
        <f>BR3048*CJ3048*1000*(LCI!$E$96)</f>
        <v>584895702.66388011</v>
      </c>
    </row>
    <row r="3049" spans="1:106" x14ac:dyDescent="0.25">
      <c r="A3049" s="197">
        <v>55117</v>
      </c>
      <c r="B3049" s="197" t="s">
        <v>2409</v>
      </c>
      <c r="C3049" s="197" t="s">
        <v>2438</v>
      </c>
      <c r="D3049" s="197">
        <v>-87.940396000000007</v>
      </c>
      <c r="E3049" s="197">
        <v>43.719679999999997</v>
      </c>
      <c r="F3049">
        <v>3.21</v>
      </c>
      <c r="G3049">
        <f t="shared" si="286"/>
        <v>3.21</v>
      </c>
      <c r="H3049" s="198">
        <v>10.91</v>
      </c>
      <c r="Q3049" s="221">
        <f>(Q6134*10000)*TEA!$M$15*10^-6</f>
        <v>33.195450632850005</v>
      </c>
      <c r="R3049" s="221">
        <f>(R6134*10000)*TEA!$O$15*10^-6</f>
        <v>33.195450632850005</v>
      </c>
      <c r="AA3049">
        <f t="shared" si="288"/>
        <v>1</v>
      </c>
      <c r="AB3049" s="197">
        <v>55117</v>
      </c>
      <c r="AC3049" s="197">
        <v>17759</v>
      </c>
      <c r="AD3049" s="197">
        <f t="shared" si="287"/>
        <v>17759</v>
      </c>
      <c r="AE3049" s="197">
        <v>12571</v>
      </c>
      <c r="AJ3049">
        <v>0</v>
      </c>
      <c r="AK3049">
        <v>0</v>
      </c>
      <c r="AU3049" s="198">
        <v>0.27272727299999999</v>
      </c>
      <c r="AV3049" s="6">
        <v>0</v>
      </c>
      <c r="AW3049" s="198">
        <v>0.38356000000000001</v>
      </c>
      <c r="BO3049" s="198"/>
      <c r="BP3049" s="354">
        <f t="shared" si="283"/>
        <v>15547.197288274469</v>
      </c>
      <c r="BQ3049" s="354">
        <f t="shared" si="284"/>
        <v>0</v>
      </c>
      <c r="BR3049" s="354">
        <f t="shared" si="285"/>
        <v>52605.104411600005</v>
      </c>
      <c r="CG3049" s="198"/>
      <c r="CH3049">
        <f>(Transest!$J$14/HexExtSoy!$K$4)</f>
        <v>0.20257267294641951</v>
      </c>
      <c r="CI3049">
        <f>(HydroProcOil!$K$14/HexExtSoy!$K$4)</f>
        <v>0.10977777777777777</v>
      </c>
      <c r="CJ3049">
        <f>(StarchFerm!$K$24/StarchFerm!$K$4)</f>
        <v>0.33157302630665886</v>
      </c>
      <c r="CY3049" s="198"/>
      <c r="CZ3049">
        <f>BP3049*CH3049*1000*LCI!$E$93</f>
        <v>118891258.50954343</v>
      </c>
      <c r="DA3049">
        <f>BQ3049*CI3049*1000*(LCI!$E$99)</f>
        <v>0</v>
      </c>
      <c r="DB3049">
        <f>BR3049*CJ3049*1000*(LCI!$E$96)</f>
        <v>470073587.37771696</v>
      </c>
    </row>
    <row r="3050" spans="1:106" x14ac:dyDescent="0.25">
      <c r="A3050" s="197">
        <v>55119</v>
      </c>
      <c r="B3050" s="197" t="s">
        <v>2409</v>
      </c>
      <c r="C3050" s="197" t="s">
        <v>907</v>
      </c>
      <c r="D3050" s="197">
        <v>-90.492780699999997</v>
      </c>
      <c r="E3050" s="197">
        <v>45.215240000000001</v>
      </c>
      <c r="F3050">
        <v>2.5099999999999998</v>
      </c>
      <c r="G3050">
        <f t="shared" si="286"/>
        <v>2.5099999999999998</v>
      </c>
      <c r="H3050" s="198">
        <v>7.17</v>
      </c>
      <c r="Q3050" s="221">
        <f>(Q6135*10000)*TEA!$M$15*10^-6</f>
        <v>30.168017069399998</v>
      </c>
      <c r="R3050" s="221">
        <f>(R6135*10000)*TEA!$O$15*10^-6</f>
        <v>30.168017069399998</v>
      </c>
      <c r="AA3050">
        <f t="shared" si="288"/>
        <v>1</v>
      </c>
      <c r="AB3050" s="197">
        <v>55119</v>
      </c>
      <c r="AC3050" s="197">
        <v>11611</v>
      </c>
      <c r="AD3050" s="197">
        <f t="shared" si="287"/>
        <v>11611</v>
      </c>
      <c r="AE3050" s="197">
        <v>9556</v>
      </c>
      <c r="AJ3050">
        <v>0</v>
      </c>
      <c r="AK3050">
        <v>0</v>
      </c>
      <c r="AU3050" s="198">
        <v>0.27272727299999999</v>
      </c>
      <c r="AV3050" s="6">
        <v>0</v>
      </c>
      <c r="AW3050" s="198">
        <v>0.38356000000000001</v>
      </c>
      <c r="BO3050" s="198"/>
      <c r="BP3050" s="354">
        <f t="shared" si="283"/>
        <v>7948.2572806755288</v>
      </c>
      <c r="BQ3050" s="354">
        <f t="shared" si="284"/>
        <v>0</v>
      </c>
      <c r="BR3050" s="354">
        <f t="shared" si="285"/>
        <v>26280.196411200002</v>
      </c>
      <c r="CG3050" s="198"/>
      <c r="CH3050">
        <f>(Transest!$J$14/HexExtSoy!$K$4)</f>
        <v>0.20257267294641951</v>
      </c>
      <c r="CI3050">
        <f>(HydroProcOil!$K$14/HexExtSoy!$K$4)</f>
        <v>0.10977777777777777</v>
      </c>
      <c r="CJ3050">
        <f>(StarchFerm!$K$24/StarchFerm!$K$4)</f>
        <v>0.33157302630665886</v>
      </c>
      <c r="CY3050" s="198"/>
      <c r="CZ3050">
        <f>BP3050*CH3050*1000*LCI!$E$93</f>
        <v>60781264.528613627</v>
      </c>
      <c r="DA3050">
        <f>BQ3050*CI3050*1000*(LCI!$E$99)</f>
        <v>0</v>
      </c>
      <c r="DB3050">
        <f>BR3050*CJ3050*1000*(LCI!$E$96)</f>
        <v>234837024.69906473</v>
      </c>
    </row>
    <row r="3051" spans="1:106" x14ac:dyDescent="0.25">
      <c r="A3051" s="197">
        <v>55121</v>
      </c>
      <c r="B3051" s="197" t="s">
        <v>2409</v>
      </c>
      <c r="C3051" s="197" t="s">
        <v>2439</v>
      </c>
      <c r="D3051" s="197">
        <v>-91.360230400000006</v>
      </c>
      <c r="E3051" s="197">
        <v>44.308860000000003</v>
      </c>
      <c r="F3051">
        <v>2.97</v>
      </c>
      <c r="G3051">
        <f t="shared" si="286"/>
        <v>2.97</v>
      </c>
      <c r="H3051" s="198">
        <v>9.9</v>
      </c>
      <c r="Q3051" s="221">
        <f>(Q6136*10000)*TEA!$M$15*10^-6</f>
        <v>31.663570777334996</v>
      </c>
      <c r="R3051" s="221">
        <f>(R6136*10000)*TEA!$O$15*10^-6</f>
        <v>31.663570777334996</v>
      </c>
      <c r="AA3051">
        <f t="shared" si="288"/>
        <v>1</v>
      </c>
      <c r="AB3051" s="197">
        <v>55121</v>
      </c>
      <c r="AC3051" s="197">
        <v>17735</v>
      </c>
      <c r="AD3051" s="197">
        <f t="shared" si="287"/>
        <v>17735</v>
      </c>
      <c r="AE3051" s="197">
        <v>32842</v>
      </c>
      <c r="AJ3051">
        <v>0</v>
      </c>
      <c r="AK3051">
        <v>0</v>
      </c>
      <c r="AU3051" s="198">
        <v>0.27272727299999999</v>
      </c>
      <c r="AV3051" s="6">
        <v>0</v>
      </c>
      <c r="AW3051" s="198">
        <v>0.38356000000000001</v>
      </c>
      <c r="BO3051" s="198"/>
      <c r="BP3051" s="354">
        <f t="shared" si="283"/>
        <v>14365.350014365351</v>
      </c>
      <c r="BQ3051" s="354">
        <f t="shared" si="284"/>
        <v>0</v>
      </c>
      <c r="BR3051" s="354">
        <f t="shared" si="285"/>
        <v>124709.08744800001</v>
      </c>
      <c r="CG3051" s="198"/>
      <c r="CH3051">
        <f>(Transest!$J$14/HexExtSoy!$K$4)</f>
        <v>0.20257267294641951</v>
      </c>
      <c r="CI3051">
        <f>(HydroProcOil!$K$14/HexExtSoy!$K$4)</f>
        <v>0.10977777777777777</v>
      </c>
      <c r="CJ3051">
        <f>(StarchFerm!$K$24/StarchFerm!$K$4)</f>
        <v>0.33157302630665886</v>
      </c>
      <c r="CY3051" s="198"/>
      <c r="CZ3051">
        <f>BP3051*CH3051*1000*LCI!$E$93</f>
        <v>109853532.47083804</v>
      </c>
      <c r="DA3051">
        <f>BQ3051*CI3051*1000*(LCI!$E$99)</f>
        <v>0</v>
      </c>
      <c r="DB3051">
        <f>BR3051*CJ3051*1000*(LCI!$E$96)</f>
        <v>1114387068.9163744</v>
      </c>
    </row>
    <row r="3052" spans="1:106" x14ac:dyDescent="0.25">
      <c r="A3052" s="197">
        <v>55123</v>
      </c>
      <c r="B3052" s="197" t="s">
        <v>2409</v>
      </c>
      <c r="C3052" s="197" t="s">
        <v>1634</v>
      </c>
      <c r="D3052" s="197">
        <v>-90.835040800000002</v>
      </c>
      <c r="E3052" s="197">
        <v>43.595199999999998</v>
      </c>
      <c r="F3052">
        <v>2.97</v>
      </c>
      <c r="G3052">
        <f t="shared" si="286"/>
        <v>2.97</v>
      </c>
      <c r="H3052" s="198">
        <v>9.86</v>
      </c>
      <c r="Q3052" s="221">
        <f>(Q6137*10000)*TEA!$M$15*10^-6</f>
        <v>33.516046528650001</v>
      </c>
      <c r="R3052" s="221">
        <f>(R6137*10000)*TEA!$O$15*10^-6</f>
        <v>33.516046528650001</v>
      </c>
      <c r="AA3052">
        <f t="shared" si="288"/>
        <v>1</v>
      </c>
      <c r="AB3052" s="197">
        <v>55123</v>
      </c>
      <c r="AC3052" s="197">
        <v>16044</v>
      </c>
      <c r="AD3052" s="197">
        <f t="shared" si="287"/>
        <v>16044</v>
      </c>
      <c r="AE3052" s="197">
        <v>22892</v>
      </c>
      <c r="AJ3052">
        <v>0</v>
      </c>
      <c r="AK3052">
        <v>0</v>
      </c>
      <c r="AU3052" s="198">
        <v>0.27272727299999999</v>
      </c>
      <c r="AV3052" s="6">
        <v>0</v>
      </c>
      <c r="AW3052" s="198">
        <v>0.38356000000000001</v>
      </c>
      <c r="BO3052" s="198"/>
      <c r="BP3052" s="354">
        <f t="shared" si="283"/>
        <v>12995.64001299564</v>
      </c>
      <c r="BQ3052" s="354">
        <f t="shared" si="284"/>
        <v>0</v>
      </c>
      <c r="BR3052" s="354">
        <f t="shared" si="285"/>
        <v>86575.291427200005</v>
      </c>
      <c r="CG3052" s="198"/>
      <c r="CH3052">
        <f>(Transest!$J$14/HexExtSoy!$K$4)</f>
        <v>0.20257267294641951</v>
      </c>
      <c r="CI3052">
        <f>(HydroProcOil!$K$14/HexExtSoy!$K$4)</f>
        <v>0.10977777777777777</v>
      </c>
      <c r="CJ3052">
        <f>(StarchFerm!$K$24/StarchFerm!$K$4)</f>
        <v>0.33157302630665886</v>
      </c>
      <c r="CY3052" s="198"/>
      <c r="CZ3052">
        <f>BP3052*CH3052*1000*LCI!$E$93</f>
        <v>99379197.911594316</v>
      </c>
      <c r="DA3052">
        <f>BQ3052*CI3052*1000*(LCI!$E$99)</f>
        <v>0</v>
      </c>
      <c r="DB3052">
        <f>BR3052*CJ3052*1000*(LCI!$E$96)</f>
        <v>773627545.74214149</v>
      </c>
    </row>
    <row r="3053" spans="1:106" x14ac:dyDescent="0.25">
      <c r="A3053" s="197">
        <v>55125</v>
      </c>
      <c r="B3053" s="197" t="s">
        <v>2409</v>
      </c>
      <c r="C3053" s="197" t="s">
        <v>2440</v>
      </c>
      <c r="D3053" s="197">
        <v>-89.505603899999997</v>
      </c>
      <c r="E3053" s="197">
        <v>46.043939999999999</v>
      </c>
      <c r="F3053">
        <v>0</v>
      </c>
      <c r="G3053">
        <f t="shared" si="286"/>
        <v>0</v>
      </c>
      <c r="H3053" s="198">
        <v>0</v>
      </c>
      <c r="Q3053" s="221">
        <f>(Q6138*10000)*TEA!$M$15*10^-6</f>
        <v>29.519330310495</v>
      </c>
      <c r="R3053" s="221">
        <f>(R6138*10000)*TEA!$O$15*10^-6</f>
        <v>29.519330310495</v>
      </c>
      <c r="AA3053">
        <f t="shared" si="288"/>
        <v>1</v>
      </c>
      <c r="AB3053" s="197">
        <v>55125</v>
      </c>
      <c r="AC3053" s="197">
        <v>0</v>
      </c>
      <c r="AD3053" s="197">
        <f t="shared" si="287"/>
        <v>0</v>
      </c>
      <c r="AE3053" s="197">
        <v>0</v>
      </c>
      <c r="AJ3053">
        <v>0</v>
      </c>
      <c r="AK3053">
        <v>0</v>
      </c>
      <c r="AU3053" s="198">
        <v>0.27272727299999999</v>
      </c>
      <c r="AV3053" s="6">
        <v>0</v>
      </c>
      <c r="AW3053" s="198">
        <v>0.38356000000000001</v>
      </c>
      <c r="BO3053" s="198"/>
      <c r="BP3053" s="354">
        <f t="shared" si="283"/>
        <v>0</v>
      </c>
      <c r="BQ3053" s="354">
        <f t="shared" si="284"/>
        <v>0</v>
      </c>
      <c r="BR3053" s="354">
        <f t="shared" si="285"/>
        <v>0</v>
      </c>
      <c r="CG3053" s="198"/>
      <c r="CH3053">
        <f>(Transest!$J$14/HexExtSoy!$K$4)</f>
        <v>0.20257267294641951</v>
      </c>
      <c r="CI3053">
        <f>(HydroProcOil!$K$14/HexExtSoy!$K$4)</f>
        <v>0.10977777777777777</v>
      </c>
      <c r="CJ3053">
        <f>(StarchFerm!$K$24/StarchFerm!$K$4)</f>
        <v>0.33157302630665886</v>
      </c>
      <c r="CY3053" s="198"/>
      <c r="CZ3053">
        <f>BP3053*CH3053*1000*LCI!$E$93</f>
        <v>0</v>
      </c>
      <c r="DA3053">
        <f>BQ3053*CI3053*1000*(LCI!$E$99)</f>
        <v>0</v>
      </c>
      <c r="DB3053">
        <f>BR3053*CJ3053*1000*(LCI!$E$96)</f>
        <v>0</v>
      </c>
    </row>
    <row r="3054" spans="1:106" x14ac:dyDescent="0.25">
      <c r="A3054" s="197">
        <v>55127</v>
      </c>
      <c r="B3054" s="197" t="s">
        <v>2409</v>
      </c>
      <c r="C3054" s="197" t="s">
        <v>2097</v>
      </c>
      <c r="D3054" s="197">
        <v>-88.542481600000002</v>
      </c>
      <c r="E3054" s="197">
        <v>42.670610000000003</v>
      </c>
      <c r="F3054">
        <v>3.01</v>
      </c>
      <c r="G3054">
        <f t="shared" si="286"/>
        <v>3.01</v>
      </c>
      <c r="H3054" s="198">
        <v>10.97</v>
      </c>
      <c r="Q3054" s="221">
        <f>(Q6139*10000)*TEA!$M$15*10^-6</f>
        <v>35.148184587449997</v>
      </c>
      <c r="R3054" s="221">
        <f>(R6139*10000)*TEA!$O$15*10^-6</f>
        <v>35.148184587449997</v>
      </c>
      <c r="AA3054">
        <f t="shared" si="288"/>
        <v>1</v>
      </c>
      <c r="AB3054" s="197">
        <v>55127</v>
      </c>
      <c r="AC3054" s="197">
        <v>19900</v>
      </c>
      <c r="AD3054" s="197">
        <f t="shared" si="287"/>
        <v>19900</v>
      </c>
      <c r="AE3054" s="197">
        <v>31047</v>
      </c>
      <c r="AJ3054">
        <v>0</v>
      </c>
      <c r="AK3054">
        <v>0</v>
      </c>
      <c r="AU3054" s="198">
        <v>0.27272727299999999</v>
      </c>
      <c r="AV3054" s="6">
        <v>0</v>
      </c>
      <c r="AW3054" s="198">
        <v>0.38356000000000001</v>
      </c>
      <c r="BO3054" s="198"/>
      <c r="BP3054" s="354">
        <f t="shared" si="283"/>
        <v>16336.090925426997</v>
      </c>
      <c r="BQ3054" s="354">
        <f t="shared" si="284"/>
        <v>0</v>
      </c>
      <c r="BR3054" s="354">
        <f t="shared" si="285"/>
        <v>130635.00890040002</v>
      </c>
      <c r="CG3054" s="198"/>
      <c r="CH3054">
        <f>(Transest!$J$14/HexExtSoy!$K$4)</f>
        <v>0.20257267294641951</v>
      </c>
      <c r="CI3054">
        <f>(HydroProcOil!$K$14/HexExtSoy!$K$4)</f>
        <v>0.10977777777777777</v>
      </c>
      <c r="CJ3054">
        <f>(StarchFerm!$K$24/StarchFerm!$K$4)</f>
        <v>0.33157302630665886</v>
      </c>
      <c r="CY3054" s="198"/>
      <c r="CZ3054">
        <f>BP3054*CH3054*1000*LCI!$E$93</f>
        <v>124924021.56079592</v>
      </c>
      <c r="DA3054">
        <f>BQ3054*CI3054*1000*(LCI!$E$99)</f>
        <v>0</v>
      </c>
      <c r="DB3054">
        <f>BR3054*CJ3054*1000*(LCI!$E$96)</f>
        <v>1167340469.2908447</v>
      </c>
    </row>
    <row r="3055" spans="1:106" x14ac:dyDescent="0.25">
      <c r="A3055" s="197">
        <v>55129</v>
      </c>
      <c r="B3055" s="197" t="s">
        <v>2409</v>
      </c>
      <c r="C3055" s="197" t="s">
        <v>2441</v>
      </c>
      <c r="D3055" s="197">
        <v>-91.794165500000005</v>
      </c>
      <c r="E3055" s="197">
        <v>45.902349999999998</v>
      </c>
      <c r="F3055">
        <v>2.69</v>
      </c>
      <c r="G3055">
        <f t="shared" si="286"/>
        <v>2.69</v>
      </c>
      <c r="H3055" s="198">
        <v>9.61</v>
      </c>
      <c r="Q3055" s="221">
        <f>(Q6140*10000)*TEA!$M$15*10^-6</f>
        <v>28.369668026564998</v>
      </c>
      <c r="R3055" s="221">
        <f>(R6140*10000)*TEA!$O$15*10^-6</f>
        <v>28.369668026564998</v>
      </c>
      <c r="AA3055">
        <f t="shared" si="288"/>
        <v>1</v>
      </c>
      <c r="AB3055" s="197">
        <v>55129</v>
      </c>
      <c r="AC3055" s="197">
        <v>2273</v>
      </c>
      <c r="AD3055" s="197">
        <f t="shared" si="287"/>
        <v>2273</v>
      </c>
      <c r="AE3055" s="197">
        <v>3738</v>
      </c>
      <c r="AJ3055">
        <v>0</v>
      </c>
      <c r="AK3055">
        <v>0</v>
      </c>
      <c r="AU3055" s="198">
        <v>0.27272727299999999</v>
      </c>
      <c r="AV3055" s="6">
        <v>0</v>
      </c>
      <c r="AW3055" s="198">
        <v>0.38356000000000001</v>
      </c>
      <c r="BO3055" s="198"/>
      <c r="BP3055" s="354">
        <f t="shared" si="283"/>
        <v>1667.5554562130098</v>
      </c>
      <c r="BQ3055" s="354">
        <f t="shared" si="284"/>
        <v>0</v>
      </c>
      <c r="BR3055" s="354">
        <f t="shared" si="285"/>
        <v>13778.3113608</v>
      </c>
      <c r="CG3055" s="198"/>
      <c r="CH3055">
        <f>(Transest!$J$14/HexExtSoy!$K$4)</f>
        <v>0.20257267294641951</v>
      </c>
      <c r="CI3055">
        <f>(HydroProcOil!$K$14/HexExtSoy!$K$4)</f>
        <v>0.10977777777777777</v>
      </c>
      <c r="CJ3055">
        <f>(StarchFerm!$K$24/StarchFerm!$K$4)</f>
        <v>0.33157302630665886</v>
      </c>
      <c r="CY3055" s="198"/>
      <c r="CZ3055">
        <f>BP3055*CH3055*1000*LCI!$E$93</f>
        <v>12751994.018442443</v>
      </c>
      <c r="DA3055">
        <f>BQ3055*CI3055*1000*(LCI!$E$99)</f>
        <v>0</v>
      </c>
      <c r="DB3055">
        <f>BR3055*CJ3055*1000*(LCI!$E$96)</f>
        <v>123121516.85322383</v>
      </c>
    </row>
    <row r="3056" spans="1:106" x14ac:dyDescent="0.25">
      <c r="A3056" s="197">
        <v>55131</v>
      </c>
      <c r="B3056" s="197" t="s">
        <v>2409</v>
      </c>
      <c r="C3056" s="197" t="s">
        <v>656</v>
      </c>
      <c r="D3056" s="197">
        <v>-88.228027999999995</v>
      </c>
      <c r="E3056" s="197">
        <v>43.372399999999999</v>
      </c>
      <c r="F3056">
        <v>3.09</v>
      </c>
      <c r="G3056">
        <f t="shared" si="286"/>
        <v>3.09</v>
      </c>
      <c r="H3056" s="198">
        <v>9.81</v>
      </c>
      <c r="Q3056" s="221">
        <f>(Q6141*10000)*TEA!$M$15*10^-6</f>
        <v>33.8515050456</v>
      </c>
      <c r="R3056" s="221">
        <f>(R6141*10000)*TEA!$O$15*10^-6</f>
        <v>33.8515050456</v>
      </c>
      <c r="AA3056">
        <f t="shared" si="288"/>
        <v>1</v>
      </c>
      <c r="AB3056" s="197">
        <v>55131</v>
      </c>
      <c r="AC3056" s="197">
        <v>11367</v>
      </c>
      <c r="AD3056" s="197">
        <f t="shared" si="287"/>
        <v>11367</v>
      </c>
      <c r="AE3056" s="197">
        <v>12006</v>
      </c>
      <c r="AJ3056">
        <v>0</v>
      </c>
      <c r="AK3056">
        <v>0</v>
      </c>
      <c r="AU3056" s="198">
        <v>0.27272727299999999</v>
      </c>
      <c r="AV3056" s="6">
        <v>0</v>
      </c>
      <c r="AW3056" s="198">
        <v>0.38356000000000001</v>
      </c>
      <c r="BO3056" s="198"/>
      <c r="BP3056" s="354">
        <f t="shared" si="283"/>
        <v>9579.2809186701888</v>
      </c>
      <c r="BQ3056" s="354">
        <f t="shared" si="284"/>
        <v>0</v>
      </c>
      <c r="BR3056" s="354">
        <f t="shared" si="285"/>
        <v>45175.259541600004</v>
      </c>
      <c r="CG3056" s="198"/>
      <c r="CH3056">
        <f>(Transest!$J$14/HexExtSoy!$K$4)</f>
        <v>0.20257267294641951</v>
      </c>
      <c r="CI3056">
        <f>(HydroProcOil!$K$14/HexExtSoy!$K$4)</f>
        <v>0.10977777777777777</v>
      </c>
      <c r="CJ3056">
        <f>(StarchFerm!$K$24/StarchFerm!$K$4)</f>
        <v>0.33157302630665886</v>
      </c>
      <c r="CY3056" s="198"/>
      <c r="CZ3056">
        <f>BP3056*CH3056*1000*LCI!$E$93</f>
        <v>73253895.407636911</v>
      </c>
      <c r="DA3056">
        <f>BQ3056*CI3056*1000*(LCI!$E$99)</f>
        <v>0</v>
      </c>
      <c r="DB3056">
        <f>BR3056*CJ3056*1000*(LCI!$E$96)</f>
        <v>403681288.17470127</v>
      </c>
    </row>
    <row r="3057" spans="1:106" x14ac:dyDescent="0.25">
      <c r="A3057" s="197">
        <v>55133</v>
      </c>
      <c r="B3057" s="197" t="s">
        <v>2409</v>
      </c>
      <c r="C3057" s="197" t="s">
        <v>2442</v>
      </c>
      <c r="D3057" s="197">
        <v>-88.300652999999997</v>
      </c>
      <c r="E3057" s="197">
        <v>43.019100000000002</v>
      </c>
      <c r="F3057">
        <v>2.96</v>
      </c>
      <c r="G3057">
        <f t="shared" si="286"/>
        <v>2.96</v>
      </c>
      <c r="H3057" s="198">
        <v>11.09</v>
      </c>
      <c r="Q3057" s="221">
        <f>(Q6142*10000)*TEA!$M$15*10^-6</f>
        <v>34.490385215549999</v>
      </c>
      <c r="R3057" s="221">
        <f>(R6142*10000)*TEA!$O$15*10^-6</f>
        <v>34.490385215549999</v>
      </c>
      <c r="AA3057">
        <f t="shared" si="288"/>
        <v>1</v>
      </c>
      <c r="AB3057" s="197">
        <v>55133</v>
      </c>
      <c r="AC3057" s="197">
        <v>10138</v>
      </c>
      <c r="AD3057" s="197">
        <f t="shared" si="287"/>
        <v>10138</v>
      </c>
      <c r="AE3057" s="197">
        <v>9551</v>
      </c>
      <c r="AJ3057">
        <v>0</v>
      </c>
      <c r="AK3057">
        <v>0</v>
      </c>
      <c r="AU3057" s="198">
        <v>0.27272727299999999</v>
      </c>
      <c r="AV3057" s="6">
        <v>0</v>
      </c>
      <c r="AW3057" s="198">
        <v>0.38356000000000001</v>
      </c>
      <c r="BO3057" s="198"/>
      <c r="BP3057" s="354">
        <f t="shared" si="283"/>
        <v>8184.1309172750398</v>
      </c>
      <c r="BQ3057" s="354">
        <f t="shared" si="284"/>
        <v>0</v>
      </c>
      <c r="BR3057" s="354">
        <f t="shared" si="285"/>
        <v>40626.901500400003</v>
      </c>
      <c r="CG3057" s="198"/>
      <c r="CH3057">
        <f>(Transest!$J$14/HexExtSoy!$K$4)</f>
        <v>0.20257267294641951</v>
      </c>
      <c r="CI3057">
        <f>(HydroProcOil!$K$14/HexExtSoy!$K$4)</f>
        <v>0.10977777777777777</v>
      </c>
      <c r="CJ3057">
        <f>(StarchFerm!$K$24/StarchFerm!$K$4)</f>
        <v>0.33157302630665886</v>
      </c>
      <c r="CY3057" s="198"/>
      <c r="CZ3057">
        <f>BP3057*CH3057*1000*LCI!$E$93</f>
        <v>62585018.156007841</v>
      </c>
      <c r="DA3057">
        <f>BQ3057*CI3057*1000*(LCI!$E$99)</f>
        <v>0</v>
      </c>
      <c r="DB3057">
        <f>BR3057*CJ3057*1000*(LCI!$E$96)</f>
        <v>363037647.12465703</v>
      </c>
    </row>
    <row r="3058" spans="1:106" x14ac:dyDescent="0.25">
      <c r="A3058" s="197">
        <v>55135</v>
      </c>
      <c r="B3058" s="197" t="s">
        <v>2409</v>
      </c>
      <c r="C3058" s="197" t="s">
        <v>2443</v>
      </c>
      <c r="D3058" s="197">
        <v>-88.961964600000002</v>
      </c>
      <c r="E3058" s="197">
        <v>44.466369999999998</v>
      </c>
      <c r="F3058">
        <v>2.94</v>
      </c>
      <c r="G3058">
        <f t="shared" si="286"/>
        <v>2.94</v>
      </c>
      <c r="H3058" s="198">
        <v>10.01</v>
      </c>
      <c r="Q3058" s="221">
        <f>(Q6143*10000)*TEA!$M$15*10^-6</f>
        <v>32.023469392064996</v>
      </c>
      <c r="R3058" s="221">
        <f>(R6143*10000)*TEA!$O$15*10^-6</f>
        <v>32.023469392064996</v>
      </c>
      <c r="AA3058">
        <f t="shared" si="288"/>
        <v>1</v>
      </c>
      <c r="AB3058" s="197">
        <v>55135</v>
      </c>
      <c r="AC3058" s="197">
        <v>11850</v>
      </c>
      <c r="AD3058" s="197">
        <f t="shared" si="287"/>
        <v>11850</v>
      </c>
      <c r="AE3058" s="197">
        <v>15299</v>
      </c>
      <c r="AJ3058">
        <v>0</v>
      </c>
      <c r="AK3058">
        <v>0</v>
      </c>
      <c r="AU3058" s="198">
        <v>0.27272727299999999</v>
      </c>
      <c r="AV3058" s="6">
        <v>0</v>
      </c>
      <c r="AW3058" s="198">
        <v>0.38356000000000001</v>
      </c>
      <c r="BO3058" s="198"/>
      <c r="BP3058" s="354">
        <f t="shared" si="283"/>
        <v>9501.5454640469998</v>
      </c>
      <c r="BQ3058" s="354">
        <f t="shared" si="284"/>
        <v>0</v>
      </c>
      <c r="BR3058" s="354">
        <f t="shared" si="285"/>
        <v>58739.5252444</v>
      </c>
      <c r="CG3058" s="198"/>
      <c r="CH3058">
        <f>(Transest!$J$14/HexExtSoy!$K$4)</f>
        <v>0.20257267294641951</v>
      </c>
      <c r="CI3058">
        <f>(HydroProcOil!$K$14/HexExtSoy!$K$4)</f>
        <v>0.10977777777777777</v>
      </c>
      <c r="CJ3058">
        <f>(StarchFerm!$K$24/StarchFerm!$K$4)</f>
        <v>0.33157302630665886</v>
      </c>
      <c r="CY3058" s="198"/>
      <c r="CZ3058">
        <f>BP3058*CH3058*1000*LCI!$E$93</f>
        <v>72659443.181965813</v>
      </c>
      <c r="DA3058">
        <f>BQ3058*CI3058*1000*(LCI!$E$99)</f>
        <v>0</v>
      </c>
      <c r="DB3058">
        <f>BR3058*CJ3058*1000*(LCI!$E$96)</f>
        <v>524890115.91830146</v>
      </c>
    </row>
    <row r="3059" spans="1:106" x14ac:dyDescent="0.25">
      <c r="A3059" s="197">
        <v>55137</v>
      </c>
      <c r="B3059" s="197" t="s">
        <v>2409</v>
      </c>
      <c r="C3059" s="197" t="s">
        <v>2444</v>
      </c>
      <c r="D3059" s="197">
        <v>-89.228754600000002</v>
      </c>
      <c r="E3059" s="197">
        <v>44.111739999999998</v>
      </c>
      <c r="F3059">
        <v>2.97</v>
      </c>
      <c r="G3059">
        <f t="shared" si="286"/>
        <v>2.97</v>
      </c>
      <c r="H3059" s="198">
        <v>10.34</v>
      </c>
      <c r="Q3059" s="221">
        <f>(Q6144*10000)*TEA!$M$15*10^-6</f>
        <v>32.555260171664997</v>
      </c>
      <c r="R3059" s="221">
        <f>(R6144*10000)*TEA!$O$15*10^-6</f>
        <v>32.555260171664997</v>
      </c>
      <c r="AA3059">
        <f t="shared" si="288"/>
        <v>1</v>
      </c>
      <c r="AB3059" s="197">
        <v>55137</v>
      </c>
      <c r="AC3059" s="197">
        <v>5780</v>
      </c>
      <c r="AD3059" s="197">
        <f t="shared" si="287"/>
        <v>5780</v>
      </c>
      <c r="AE3059" s="197">
        <v>10554</v>
      </c>
      <c r="AJ3059">
        <v>0</v>
      </c>
      <c r="AK3059">
        <v>0</v>
      </c>
      <c r="AU3059" s="198">
        <v>0.27272727299999999</v>
      </c>
      <c r="AV3059" s="6">
        <v>0</v>
      </c>
      <c r="AW3059" s="198">
        <v>0.38356000000000001</v>
      </c>
      <c r="BO3059" s="198"/>
      <c r="BP3059" s="354">
        <f t="shared" si="283"/>
        <v>4681.8000046818006</v>
      </c>
      <c r="BQ3059" s="354">
        <f t="shared" si="284"/>
        <v>0</v>
      </c>
      <c r="BR3059" s="354">
        <f t="shared" si="285"/>
        <v>41857.273761600001</v>
      </c>
      <c r="CG3059" s="198"/>
      <c r="CH3059">
        <f>(Transest!$J$14/HexExtSoy!$K$4)</f>
        <v>0.20257267294641951</v>
      </c>
      <c r="CI3059">
        <f>(HydroProcOil!$K$14/HexExtSoy!$K$4)</f>
        <v>0.10977777777777777</v>
      </c>
      <c r="CJ3059">
        <f>(StarchFerm!$K$24/StarchFerm!$K$4)</f>
        <v>0.33157302630665886</v>
      </c>
      <c r="CY3059" s="198"/>
      <c r="CZ3059">
        <f>BP3059*CH3059*1000*LCI!$E$93</f>
        <v>35802278.978372931</v>
      </c>
      <c r="DA3059">
        <f>BQ3059*CI3059*1000*(LCI!$E$99)</f>
        <v>0</v>
      </c>
      <c r="DB3059">
        <f>BR3059*CJ3059*1000*(LCI!$E$96)</f>
        <v>374032122.07345653</v>
      </c>
    </row>
    <row r="3060" spans="1:106" x14ac:dyDescent="0.25">
      <c r="A3060" s="197">
        <v>55139</v>
      </c>
      <c r="B3060" s="197" t="s">
        <v>2409</v>
      </c>
      <c r="C3060" s="197" t="s">
        <v>1113</v>
      </c>
      <c r="D3060" s="197">
        <v>-88.637341899999996</v>
      </c>
      <c r="E3060" s="197">
        <v>44.070659999999997</v>
      </c>
      <c r="F3060">
        <v>3.13</v>
      </c>
      <c r="G3060">
        <f t="shared" si="286"/>
        <v>3.13</v>
      </c>
      <c r="H3060" s="198">
        <v>10.14</v>
      </c>
      <c r="Q3060" s="221">
        <f>(Q6145*10000)*TEA!$M$15*10^-6</f>
        <v>32.70201768135</v>
      </c>
      <c r="R3060" s="221">
        <f>(R6145*10000)*TEA!$O$15*10^-6</f>
        <v>32.70201768135</v>
      </c>
      <c r="AA3060">
        <f t="shared" si="288"/>
        <v>1</v>
      </c>
      <c r="AB3060" s="197">
        <v>55139</v>
      </c>
      <c r="AC3060" s="197">
        <v>18913</v>
      </c>
      <c r="AD3060" s="197">
        <f t="shared" si="287"/>
        <v>18913</v>
      </c>
      <c r="AE3060" s="197">
        <v>16058</v>
      </c>
      <c r="AJ3060">
        <v>0</v>
      </c>
      <c r="AK3060">
        <v>0</v>
      </c>
      <c r="AU3060" s="198">
        <v>0.27272727299999999</v>
      </c>
      <c r="AV3060" s="6">
        <v>0</v>
      </c>
      <c r="AW3060" s="198">
        <v>0.38356000000000001</v>
      </c>
      <c r="BO3060" s="198"/>
      <c r="BP3060" s="354">
        <f t="shared" si="283"/>
        <v>16144.824561599367</v>
      </c>
      <c r="BQ3060" s="354">
        <f t="shared" si="284"/>
        <v>0</v>
      </c>
      <c r="BR3060" s="354">
        <f t="shared" si="285"/>
        <v>62454.353707200004</v>
      </c>
      <c r="CG3060" s="198"/>
      <c r="CH3060">
        <f>(Transest!$J$14/HexExtSoy!$K$4)</f>
        <v>0.20257267294641951</v>
      </c>
      <c r="CI3060">
        <f>(HydroProcOil!$K$14/HexExtSoy!$K$4)</f>
        <v>0.10977777777777777</v>
      </c>
      <c r="CJ3060">
        <f>(StarchFerm!$K$24/StarchFerm!$K$4)</f>
        <v>0.33157302630665886</v>
      </c>
      <c r="CY3060" s="198"/>
      <c r="CZ3060">
        <f>BP3060*CH3060*1000*LCI!$E$93</f>
        <v>123461385.02995566</v>
      </c>
      <c r="DA3060">
        <f>BQ3060*CI3060*1000*(LCI!$E$99)</f>
        <v>0</v>
      </c>
      <c r="DB3060">
        <f>BR3060*CJ3060*1000*(LCI!$E$96)</f>
        <v>558085425.79427958</v>
      </c>
    </row>
    <row r="3061" spans="1:106" x14ac:dyDescent="0.25">
      <c r="A3061" s="197">
        <v>55141</v>
      </c>
      <c r="B3061" s="197" t="s">
        <v>2409</v>
      </c>
      <c r="C3061" s="197" t="s">
        <v>1934</v>
      </c>
      <c r="D3061" s="197">
        <v>-90.033119799999994</v>
      </c>
      <c r="E3061" s="197">
        <v>44.456290000000003</v>
      </c>
      <c r="F3061">
        <v>2.83</v>
      </c>
      <c r="G3061">
        <f t="shared" si="286"/>
        <v>2.83</v>
      </c>
      <c r="H3061" s="198">
        <v>8.3699999999999992</v>
      </c>
      <c r="Q3061" s="221">
        <f>(Q6146*10000)*TEA!$M$15*10^-6</f>
        <v>31.760837344259993</v>
      </c>
      <c r="R3061" s="221">
        <f>(R6146*10000)*TEA!$O$15*10^-6</f>
        <v>31.760837344259993</v>
      </c>
      <c r="AA3061">
        <f t="shared" si="288"/>
        <v>1</v>
      </c>
      <c r="AB3061" s="197">
        <v>55141</v>
      </c>
      <c r="AC3061" s="197">
        <v>7728</v>
      </c>
      <c r="AD3061" s="197">
        <f t="shared" si="287"/>
        <v>7728</v>
      </c>
      <c r="AE3061" s="197">
        <v>7985</v>
      </c>
      <c r="AJ3061">
        <v>0</v>
      </c>
      <c r="AK3061">
        <v>0</v>
      </c>
      <c r="AU3061" s="198">
        <v>0.27272727299999999</v>
      </c>
      <c r="AV3061" s="6">
        <v>0</v>
      </c>
      <c r="AW3061" s="198">
        <v>0.38356000000000001</v>
      </c>
      <c r="BO3061" s="198"/>
      <c r="BP3061" s="354">
        <f t="shared" si="283"/>
        <v>5964.6109150555203</v>
      </c>
      <c r="BQ3061" s="354">
        <f t="shared" si="284"/>
        <v>0</v>
      </c>
      <c r="BR3061" s="354">
        <f t="shared" si="285"/>
        <v>25635.021642</v>
      </c>
      <c r="CG3061" s="198"/>
      <c r="CH3061">
        <f>(Transest!$J$14/HexExtSoy!$K$4)</f>
        <v>0.20257267294641951</v>
      </c>
      <c r="CI3061">
        <f>(HydroProcOil!$K$14/HexExtSoy!$K$4)</f>
        <v>0.10977777777777777</v>
      </c>
      <c r="CJ3061">
        <f>(StarchFerm!$K$24/StarchFerm!$K$4)</f>
        <v>0.33157302630665886</v>
      </c>
      <c r="CY3061" s="198"/>
      <c r="CZ3061">
        <f>BP3061*CH3061*1000*LCI!$E$93</f>
        <v>45612085.899594009</v>
      </c>
      <c r="DA3061">
        <f>BQ3061*CI3061*1000*(LCI!$E$99)</f>
        <v>0</v>
      </c>
      <c r="DB3061">
        <f>BR3061*CJ3061*1000*(LCI!$E$96)</f>
        <v>229071811.95715138</v>
      </c>
    </row>
    <row r="3062" spans="1:106" x14ac:dyDescent="0.25">
      <c r="A3062" s="197">
        <v>56001</v>
      </c>
      <c r="B3062" s="197" t="s">
        <v>2445</v>
      </c>
      <c r="C3062" s="197" t="s">
        <v>1772</v>
      </c>
      <c r="D3062" s="197">
        <v>-105.722486</v>
      </c>
      <c r="E3062" s="197">
        <v>41.657499999999999</v>
      </c>
      <c r="F3062">
        <v>0</v>
      </c>
      <c r="G3062">
        <f t="shared" si="286"/>
        <v>0</v>
      </c>
      <c r="H3062" s="198">
        <v>0</v>
      </c>
      <c r="Q3062" s="221">
        <f>(Q6147*10000)*TEA!$M$15*10^-6</f>
        <v>30.84930101142</v>
      </c>
      <c r="R3062" s="221">
        <f>(R6147*10000)*TEA!$O$15*10^-6</f>
        <v>30.84930101142</v>
      </c>
      <c r="AA3062">
        <f t="shared" si="288"/>
        <v>1</v>
      </c>
      <c r="AB3062" s="197">
        <v>56001</v>
      </c>
      <c r="AC3062" s="197">
        <v>0</v>
      </c>
      <c r="AD3062" s="197">
        <f t="shared" si="287"/>
        <v>0</v>
      </c>
      <c r="AE3062" s="197">
        <v>0</v>
      </c>
      <c r="AJ3062">
        <v>0</v>
      </c>
      <c r="AK3062">
        <v>0</v>
      </c>
      <c r="AU3062" s="198">
        <v>0.27272727299999999</v>
      </c>
      <c r="AV3062" s="6">
        <v>0</v>
      </c>
      <c r="AW3062" s="198">
        <v>0.38356000000000001</v>
      </c>
      <c r="BO3062" s="198"/>
      <c r="BP3062" s="354">
        <f t="shared" si="283"/>
        <v>0</v>
      </c>
      <c r="BQ3062" s="354">
        <f t="shared" si="284"/>
        <v>0</v>
      </c>
      <c r="BR3062" s="354">
        <f t="shared" si="285"/>
        <v>0</v>
      </c>
      <c r="CG3062" s="198"/>
      <c r="CH3062">
        <f>(Transest!$J$14/HexExtSoy!$K$4)</f>
        <v>0.20257267294641951</v>
      </c>
      <c r="CI3062">
        <f>(HydroProcOil!$K$14/HexExtSoy!$K$4)</f>
        <v>0.10977777777777777</v>
      </c>
      <c r="CJ3062">
        <f>(StarchFerm!$K$24/StarchFerm!$K$4)</f>
        <v>0.33157302630665886</v>
      </c>
      <c r="CY3062" s="198"/>
      <c r="CZ3062">
        <f>BP3062*CH3062*1000*LCI!$E$93</f>
        <v>0</v>
      </c>
      <c r="DA3062">
        <f>BQ3062*CI3062*1000*(LCI!$E$99)</f>
        <v>0</v>
      </c>
      <c r="DB3062">
        <f>BR3062*CJ3062*1000*(LCI!$E$96)</f>
        <v>0</v>
      </c>
    </row>
    <row r="3063" spans="1:106" x14ac:dyDescent="0.25">
      <c r="A3063" s="197">
        <v>56003</v>
      </c>
      <c r="B3063" s="197" t="s">
        <v>2445</v>
      </c>
      <c r="C3063" s="197" t="s">
        <v>1638</v>
      </c>
      <c r="D3063" s="197">
        <v>-107.990095</v>
      </c>
      <c r="E3063" s="197">
        <v>44.527200000000001</v>
      </c>
      <c r="F3063">
        <v>0</v>
      </c>
      <c r="G3063">
        <f t="shared" si="286"/>
        <v>0</v>
      </c>
      <c r="H3063" s="198">
        <v>10.44</v>
      </c>
      <c r="Q3063" s="221">
        <f>(Q6148*10000)*TEA!$M$15*10^-6</f>
        <v>29.846395764134996</v>
      </c>
      <c r="R3063" s="221">
        <f>(R6148*10000)*TEA!$O$15*10^-6</f>
        <v>29.846395764134996</v>
      </c>
      <c r="AA3063">
        <f t="shared" si="288"/>
        <v>1</v>
      </c>
      <c r="AB3063" s="197">
        <v>56003</v>
      </c>
      <c r="AC3063" s="197">
        <v>0</v>
      </c>
      <c r="AD3063" s="197">
        <f t="shared" si="287"/>
        <v>0</v>
      </c>
      <c r="AE3063" s="197">
        <v>1824</v>
      </c>
      <c r="AJ3063">
        <v>0</v>
      </c>
      <c r="AK3063">
        <v>0</v>
      </c>
      <c r="AU3063" s="198">
        <v>0.27272727299999999</v>
      </c>
      <c r="AV3063" s="6">
        <v>0</v>
      </c>
      <c r="AW3063" s="198">
        <v>0.38356000000000001</v>
      </c>
      <c r="BO3063" s="198"/>
      <c r="BP3063" s="354">
        <f t="shared" si="283"/>
        <v>0</v>
      </c>
      <c r="BQ3063" s="354">
        <f t="shared" si="284"/>
        <v>0</v>
      </c>
      <c r="BR3063" s="354">
        <f t="shared" si="285"/>
        <v>7303.9643135999995</v>
      </c>
      <c r="CG3063" s="198"/>
      <c r="CH3063">
        <f>(Transest!$J$14/HexExtSoy!$K$4)</f>
        <v>0.20257267294641951</v>
      </c>
      <c r="CI3063">
        <f>(HydroProcOil!$K$14/HexExtSoy!$K$4)</f>
        <v>0.10977777777777777</v>
      </c>
      <c r="CJ3063">
        <f>(StarchFerm!$K$24/StarchFerm!$K$4)</f>
        <v>0.33157302630665886</v>
      </c>
      <c r="CY3063" s="198"/>
      <c r="CZ3063">
        <f>BP3063*CH3063*1000*LCI!$E$93</f>
        <v>0</v>
      </c>
      <c r="DA3063">
        <f>BQ3063*CI3063*1000*(LCI!$E$99)</f>
        <v>0</v>
      </c>
      <c r="DB3063">
        <f>BR3063*CJ3063*1000*(LCI!$E$96)</f>
        <v>65267444.012822323</v>
      </c>
    </row>
    <row r="3064" spans="1:106" x14ac:dyDescent="0.25">
      <c r="A3064" s="197">
        <v>56005</v>
      </c>
      <c r="B3064" s="197" t="s">
        <v>2445</v>
      </c>
      <c r="C3064" s="197" t="s">
        <v>1284</v>
      </c>
      <c r="D3064" s="197">
        <v>-105.539236</v>
      </c>
      <c r="E3064" s="197">
        <v>44.249139999999997</v>
      </c>
      <c r="F3064">
        <v>0</v>
      </c>
      <c r="G3064">
        <f t="shared" si="286"/>
        <v>0</v>
      </c>
      <c r="H3064" s="198">
        <v>0</v>
      </c>
      <c r="Q3064" s="221">
        <f>(Q6149*10000)*TEA!$M$15*10^-6</f>
        <v>32.500547337059999</v>
      </c>
      <c r="R3064" s="221">
        <f>(R6149*10000)*TEA!$O$15*10^-6</f>
        <v>32.500547337059999</v>
      </c>
      <c r="AA3064">
        <f t="shared" si="288"/>
        <v>1</v>
      </c>
      <c r="AB3064" s="197">
        <v>56005</v>
      </c>
      <c r="AC3064" s="197">
        <v>0</v>
      </c>
      <c r="AD3064" s="197">
        <f t="shared" si="287"/>
        <v>0</v>
      </c>
      <c r="AE3064" s="197">
        <v>0</v>
      </c>
      <c r="AJ3064">
        <v>0</v>
      </c>
      <c r="AK3064">
        <v>0</v>
      </c>
      <c r="AU3064" s="198">
        <v>0.27272727299999999</v>
      </c>
      <c r="AV3064" s="6">
        <v>0</v>
      </c>
      <c r="AW3064" s="198">
        <v>0.38356000000000001</v>
      </c>
      <c r="BO3064" s="198"/>
      <c r="BP3064" s="354">
        <f t="shared" si="283"/>
        <v>0</v>
      </c>
      <c r="BQ3064" s="354">
        <f t="shared" si="284"/>
        <v>0</v>
      </c>
      <c r="BR3064" s="354">
        <f t="shared" si="285"/>
        <v>0</v>
      </c>
      <c r="CG3064" s="198"/>
      <c r="CH3064">
        <f>(Transest!$J$14/HexExtSoy!$K$4)</f>
        <v>0.20257267294641951</v>
      </c>
      <c r="CI3064">
        <f>(HydroProcOil!$K$14/HexExtSoy!$K$4)</f>
        <v>0.10977777777777777</v>
      </c>
      <c r="CJ3064">
        <f>(StarchFerm!$K$24/StarchFerm!$K$4)</f>
        <v>0.33157302630665886</v>
      </c>
      <c r="CY3064" s="198"/>
      <c r="CZ3064">
        <f>BP3064*CH3064*1000*LCI!$E$93</f>
        <v>0</v>
      </c>
      <c r="DA3064">
        <f>BQ3064*CI3064*1000*(LCI!$E$99)</f>
        <v>0</v>
      </c>
      <c r="DB3064">
        <f>BR3064*CJ3064*1000*(LCI!$E$96)</f>
        <v>0</v>
      </c>
    </row>
    <row r="3065" spans="1:106" x14ac:dyDescent="0.25">
      <c r="A3065" s="197">
        <v>56007</v>
      </c>
      <c r="B3065" s="197" t="s">
        <v>2445</v>
      </c>
      <c r="C3065" s="197" t="s">
        <v>1640</v>
      </c>
      <c r="D3065" s="197">
        <v>-106.92263199999999</v>
      </c>
      <c r="E3065" s="197">
        <v>41.704650000000001</v>
      </c>
      <c r="F3065">
        <v>0</v>
      </c>
      <c r="G3065">
        <f t="shared" si="286"/>
        <v>0</v>
      </c>
      <c r="H3065" s="198">
        <v>0</v>
      </c>
      <c r="Q3065" s="221">
        <f>(Q6150*10000)*TEA!$M$15*10^-6</f>
        <v>28.651300333695001</v>
      </c>
      <c r="R3065" s="221">
        <f>(R6150*10000)*TEA!$O$15*10^-6</f>
        <v>28.651300333695001</v>
      </c>
      <c r="AA3065">
        <f t="shared" si="288"/>
        <v>1</v>
      </c>
      <c r="AB3065" s="197">
        <v>56007</v>
      </c>
      <c r="AC3065" s="197">
        <v>0</v>
      </c>
      <c r="AD3065" s="197">
        <f t="shared" si="287"/>
        <v>0</v>
      </c>
      <c r="AE3065" s="197">
        <v>0</v>
      </c>
      <c r="AJ3065">
        <v>0</v>
      </c>
      <c r="AK3065">
        <v>0</v>
      </c>
      <c r="AU3065" s="198">
        <v>0.27272727299999999</v>
      </c>
      <c r="AV3065" s="6">
        <v>0</v>
      </c>
      <c r="AW3065" s="198">
        <v>0.38356000000000001</v>
      </c>
      <c r="BO3065" s="198"/>
      <c r="BP3065" s="354">
        <f t="shared" si="283"/>
        <v>0</v>
      </c>
      <c r="BQ3065" s="354">
        <f t="shared" si="284"/>
        <v>0</v>
      </c>
      <c r="BR3065" s="354">
        <f t="shared" si="285"/>
        <v>0</v>
      </c>
      <c r="CG3065" s="198"/>
      <c r="CH3065">
        <f>(Transest!$J$14/HexExtSoy!$K$4)</f>
        <v>0.20257267294641951</v>
      </c>
      <c r="CI3065">
        <f>(HydroProcOil!$K$14/HexExtSoy!$K$4)</f>
        <v>0.10977777777777777</v>
      </c>
      <c r="CJ3065">
        <f>(StarchFerm!$K$24/StarchFerm!$K$4)</f>
        <v>0.33157302630665886</v>
      </c>
      <c r="CY3065" s="198"/>
      <c r="CZ3065">
        <f>BP3065*CH3065*1000*LCI!$E$93</f>
        <v>0</v>
      </c>
      <c r="DA3065">
        <f>BQ3065*CI3065*1000*(LCI!$E$99)</f>
        <v>0</v>
      </c>
      <c r="DB3065">
        <f>BR3065*CJ3065*1000*(LCI!$E$96)</f>
        <v>0</v>
      </c>
    </row>
    <row r="3066" spans="1:106" x14ac:dyDescent="0.25">
      <c r="A3066" s="197">
        <v>56009</v>
      </c>
      <c r="B3066" s="197" t="s">
        <v>2445</v>
      </c>
      <c r="C3066" s="197" t="s">
        <v>2446</v>
      </c>
      <c r="D3066" s="197">
        <v>-105.50049300000001</v>
      </c>
      <c r="E3066" s="197">
        <v>42.96998</v>
      </c>
      <c r="F3066">
        <v>0</v>
      </c>
      <c r="G3066">
        <f t="shared" si="286"/>
        <v>0</v>
      </c>
      <c r="H3066" s="198">
        <v>0</v>
      </c>
      <c r="Q3066" s="221">
        <f>(Q6151*10000)*TEA!$M$15*10^-6</f>
        <v>30.96684325863</v>
      </c>
      <c r="R3066" s="221">
        <f>(R6151*10000)*TEA!$O$15*10^-6</f>
        <v>30.96684325863</v>
      </c>
      <c r="AA3066">
        <f t="shared" si="288"/>
        <v>1</v>
      </c>
      <c r="AB3066" s="197">
        <v>56009</v>
      </c>
      <c r="AC3066" s="197">
        <v>0</v>
      </c>
      <c r="AD3066" s="197">
        <f t="shared" si="287"/>
        <v>0</v>
      </c>
      <c r="AE3066" s="197">
        <v>0</v>
      </c>
      <c r="AJ3066">
        <v>0</v>
      </c>
      <c r="AK3066">
        <v>0</v>
      </c>
      <c r="AU3066" s="198">
        <v>0.27272727299999999</v>
      </c>
      <c r="AV3066" s="6">
        <v>0</v>
      </c>
      <c r="AW3066" s="198">
        <v>0.38356000000000001</v>
      </c>
      <c r="BO3066" s="198"/>
      <c r="BP3066" s="354">
        <f t="shared" si="283"/>
        <v>0</v>
      </c>
      <c r="BQ3066" s="354">
        <f t="shared" si="284"/>
        <v>0</v>
      </c>
      <c r="BR3066" s="354">
        <f t="shared" si="285"/>
        <v>0</v>
      </c>
      <c r="CG3066" s="198"/>
      <c r="CH3066">
        <f>(Transest!$J$14/HexExtSoy!$K$4)</f>
        <v>0.20257267294641951</v>
      </c>
      <c r="CI3066">
        <f>(HydroProcOil!$K$14/HexExtSoy!$K$4)</f>
        <v>0.10977777777777777</v>
      </c>
      <c r="CJ3066">
        <f>(StarchFerm!$K$24/StarchFerm!$K$4)</f>
        <v>0.33157302630665886</v>
      </c>
      <c r="CY3066" s="198"/>
      <c r="CZ3066">
        <f>BP3066*CH3066*1000*LCI!$E$93</f>
        <v>0</v>
      </c>
      <c r="DA3066">
        <f>BQ3066*CI3066*1000*(LCI!$E$99)</f>
        <v>0</v>
      </c>
      <c r="DB3066">
        <f>BR3066*CJ3066*1000*(LCI!$E$96)</f>
        <v>0</v>
      </c>
    </row>
    <row r="3067" spans="1:106" x14ac:dyDescent="0.25">
      <c r="A3067" s="197">
        <v>56011</v>
      </c>
      <c r="B3067" s="197" t="s">
        <v>2445</v>
      </c>
      <c r="C3067" s="197" t="s">
        <v>1982</v>
      </c>
      <c r="D3067" s="197">
        <v>-104.566681</v>
      </c>
      <c r="E3067" s="197">
        <v>44.593890000000002</v>
      </c>
      <c r="F3067">
        <v>0</v>
      </c>
      <c r="G3067">
        <f t="shared" si="286"/>
        <v>0</v>
      </c>
      <c r="H3067" s="198">
        <v>0</v>
      </c>
      <c r="Q3067" s="221">
        <f>(Q6152*10000)*TEA!$M$15*10^-6</f>
        <v>33.117301238399996</v>
      </c>
      <c r="R3067" s="221">
        <f>(R6152*10000)*TEA!$O$15*10^-6</f>
        <v>33.117301238399996</v>
      </c>
      <c r="AA3067">
        <f t="shared" si="288"/>
        <v>1</v>
      </c>
      <c r="AB3067" s="197">
        <v>56011</v>
      </c>
      <c r="AC3067" s="197">
        <v>0</v>
      </c>
      <c r="AD3067" s="197">
        <f t="shared" si="287"/>
        <v>0</v>
      </c>
      <c r="AE3067" s="197">
        <v>0</v>
      </c>
      <c r="AJ3067">
        <v>0</v>
      </c>
      <c r="AK3067">
        <v>0</v>
      </c>
      <c r="AU3067" s="198">
        <v>0.27272727299999999</v>
      </c>
      <c r="AV3067" s="6">
        <v>0</v>
      </c>
      <c r="AW3067" s="198">
        <v>0.38356000000000001</v>
      </c>
      <c r="BO3067" s="198"/>
      <c r="BP3067" s="354">
        <f t="shared" si="283"/>
        <v>0</v>
      </c>
      <c r="BQ3067" s="354">
        <f t="shared" si="284"/>
        <v>0</v>
      </c>
      <c r="BR3067" s="354">
        <f t="shared" si="285"/>
        <v>0</v>
      </c>
      <c r="CG3067" s="198"/>
      <c r="CH3067">
        <f>(Transest!$J$14/HexExtSoy!$K$4)</f>
        <v>0.20257267294641951</v>
      </c>
      <c r="CI3067">
        <f>(HydroProcOil!$K$14/HexExtSoy!$K$4)</f>
        <v>0.10977777777777777</v>
      </c>
      <c r="CJ3067">
        <f>(StarchFerm!$K$24/StarchFerm!$K$4)</f>
        <v>0.33157302630665886</v>
      </c>
      <c r="CY3067" s="198"/>
      <c r="CZ3067">
        <f>BP3067*CH3067*1000*LCI!$E$93</f>
        <v>0</v>
      </c>
      <c r="DA3067">
        <f>BQ3067*CI3067*1000*(LCI!$E$99)</f>
        <v>0</v>
      </c>
      <c r="DB3067">
        <f>BR3067*CJ3067*1000*(LCI!$E$96)</f>
        <v>0</v>
      </c>
    </row>
    <row r="3068" spans="1:106" x14ac:dyDescent="0.25">
      <c r="A3068" s="197">
        <v>56013</v>
      </c>
      <c r="B3068" s="197" t="s">
        <v>2445</v>
      </c>
      <c r="C3068" s="197" t="s">
        <v>813</v>
      </c>
      <c r="D3068" s="197">
        <v>-108.62473</v>
      </c>
      <c r="E3068" s="197">
        <v>43.037260000000003</v>
      </c>
      <c r="F3068">
        <v>0</v>
      </c>
      <c r="G3068">
        <f t="shared" si="286"/>
        <v>0</v>
      </c>
      <c r="H3068" s="198">
        <v>7.98</v>
      </c>
      <c r="Q3068" s="221">
        <f>(Q6153*10000)*TEA!$M$15*10^-6</f>
        <v>27.882576077714997</v>
      </c>
      <c r="R3068" s="221">
        <f>(R6153*10000)*TEA!$O$15*10^-6</f>
        <v>27.882576077714997</v>
      </c>
      <c r="AA3068">
        <f t="shared" si="288"/>
        <v>1</v>
      </c>
      <c r="AB3068" s="197">
        <v>56013</v>
      </c>
      <c r="AC3068" s="197">
        <v>0</v>
      </c>
      <c r="AD3068" s="197">
        <f t="shared" si="287"/>
        <v>0</v>
      </c>
      <c r="AE3068" s="197">
        <v>432</v>
      </c>
      <c r="AJ3068">
        <v>0</v>
      </c>
      <c r="AK3068">
        <v>0</v>
      </c>
      <c r="AU3068" s="198">
        <v>0.27272727299999999</v>
      </c>
      <c r="AV3068" s="6">
        <v>0</v>
      </c>
      <c r="AW3068" s="198">
        <v>0.38356000000000001</v>
      </c>
      <c r="BO3068" s="198"/>
      <c r="BP3068" s="354">
        <f t="shared" si="283"/>
        <v>0</v>
      </c>
      <c r="BQ3068" s="354">
        <f t="shared" si="284"/>
        <v>0</v>
      </c>
      <c r="BR3068" s="354">
        <f t="shared" si="285"/>
        <v>1322.2694016</v>
      </c>
      <c r="CG3068" s="198"/>
      <c r="CH3068">
        <f>(Transest!$J$14/HexExtSoy!$K$4)</f>
        <v>0.20257267294641951</v>
      </c>
      <c r="CI3068">
        <f>(HydroProcOil!$K$14/HexExtSoy!$K$4)</f>
        <v>0.10977777777777777</v>
      </c>
      <c r="CJ3068">
        <f>(StarchFerm!$K$24/StarchFerm!$K$4)</f>
        <v>0.33157302630665886</v>
      </c>
      <c r="CY3068" s="198"/>
      <c r="CZ3068">
        <f>BP3068*CH3068*1000*LCI!$E$93</f>
        <v>0</v>
      </c>
      <c r="DA3068">
        <f>BQ3068*CI3068*1000*(LCI!$E$99)</f>
        <v>0</v>
      </c>
      <c r="DB3068">
        <f>BR3068*CJ3068*1000*(LCI!$E$96)</f>
        <v>11815657.967838526</v>
      </c>
    </row>
    <row r="3069" spans="1:106" x14ac:dyDescent="0.25">
      <c r="A3069" s="197">
        <v>56015</v>
      </c>
      <c r="B3069" s="197" t="s">
        <v>2445</v>
      </c>
      <c r="C3069" s="197" t="s">
        <v>2447</v>
      </c>
      <c r="D3069" s="197">
        <v>-104.35542</v>
      </c>
      <c r="E3069" s="197">
        <v>42.088639999999998</v>
      </c>
      <c r="F3069">
        <v>0</v>
      </c>
      <c r="G3069">
        <f t="shared" si="286"/>
        <v>0</v>
      </c>
      <c r="H3069" s="198">
        <v>9.4700000000000006</v>
      </c>
      <c r="Q3069" s="221">
        <f>(Q6154*10000)*TEA!$M$15*10^-6</f>
        <v>35.408663307899999</v>
      </c>
      <c r="R3069" s="221">
        <f>(R6154*10000)*TEA!$O$15*10^-6</f>
        <v>35.408663307899999</v>
      </c>
      <c r="AA3069">
        <f t="shared" si="288"/>
        <v>1</v>
      </c>
      <c r="AB3069" s="197">
        <v>56015</v>
      </c>
      <c r="AC3069" s="197">
        <v>0</v>
      </c>
      <c r="AD3069" s="197">
        <f t="shared" si="287"/>
        <v>0</v>
      </c>
      <c r="AE3069" s="197">
        <v>12094</v>
      </c>
      <c r="AJ3069">
        <v>0</v>
      </c>
      <c r="AK3069">
        <v>0</v>
      </c>
      <c r="AU3069" s="198">
        <v>0.27272727299999999</v>
      </c>
      <c r="AV3069" s="6">
        <v>0</v>
      </c>
      <c r="AW3069" s="198">
        <v>0.38356000000000001</v>
      </c>
      <c r="BO3069" s="198"/>
      <c r="BP3069" s="354">
        <f t="shared" si="283"/>
        <v>0</v>
      </c>
      <c r="BQ3069" s="354">
        <f t="shared" si="284"/>
        <v>0</v>
      </c>
      <c r="BR3069" s="354">
        <f t="shared" si="285"/>
        <v>43929.195840800006</v>
      </c>
      <c r="CG3069" s="198"/>
      <c r="CH3069">
        <f>(Transest!$J$14/HexExtSoy!$K$4)</f>
        <v>0.20257267294641951</v>
      </c>
      <c r="CI3069">
        <f>(HydroProcOil!$K$14/HexExtSoy!$K$4)</f>
        <v>0.10977777777777777</v>
      </c>
      <c r="CJ3069">
        <f>(StarchFerm!$K$24/StarchFerm!$K$4)</f>
        <v>0.33157302630665886</v>
      </c>
      <c r="CY3069" s="198"/>
      <c r="CZ3069">
        <f>BP3069*CH3069*1000*LCI!$E$93</f>
        <v>0</v>
      </c>
      <c r="DA3069">
        <f>BQ3069*CI3069*1000*(LCI!$E$99)</f>
        <v>0</v>
      </c>
      <c r="DB3069">
        <f>BR3069*CJ3069*1000*(LCI!$E$96)</f>
        <v>392546596.19969505</v>
      </c>
    </row>
    <row r="3070" spans="1:106" x14ac:dyDescent="0.25">
      <c r="A3070" s="197">
        <v>56017</v>
      </c>
      <c r="B3070" s="197" t="s">
        <v>2445</v>
      </c>
      <c r="C3070" s="197" t="s">
        <v>2448</v>
      </c>
      <c r="D3070" s="197">
        <v>-108.428162</v>
      </c>
      <c r="E3070" s="197">
        <v>43.715479999999999</v>
      </c>
      <c r="F3070">
        <v>0</v>
      </c>
      <c r="G3070">
        <f t="shared" si="286"/>
        <v>0</v>
      </c>
      <c r="H3070" s="198">
        <v>0</v>
      </c>
      <c r="Q3070" s="221">
        <f>(Q6155*10000)*TEA!$M$15*10^-6</f>
        <v>28.485186710489998</v>
      </c>
      <c r="R3070" s="221">
        <f>(R6155*10000)*TEA!$O$15*10^-6</f>
        <v>28.485186710489998</v>
      </c>
      <c r="AA3070">
        <f t="shared" si="288"/>
        <v>1</v>
      </c>
      <c r="AB3070" s="197">
        <v>56017</v>
      </c>
      <c r="AC3070" s="197">
        <v>0</v>
      </c>
      <c r="AD3070" s="197">
        <f t="shared" si="287"/>
        <v>0</v>
      </c>
      <c r="AE3070" s="197">
        <v>0</v>
      </c>
      <c r="AJ3070">
        <v>0</v>
      </c>
      <c r="AK3070">
        <v>0</v>
      </c>
      <c r="AU3070" s="198">
        <v>0.27272727299999999</v>
      </c>
      <c r="AV3070" s="6">
        <v>0</v>
      </c>
      <c r="AW3070" s="198">
        <v>0.38356000000000001</v>
      </c>
      <c r="BO3070" s="198"/>
      <c r="BP3070" s="354">
        <f t="shared" si="283"/>
        <v>0</v>
      </c>
      <c r="BQ3070" s="354">
        <f t="shared" si="284"/>
        <v>0</v>
      </c>
      <c r="BR3070" s="354">
        <f t="shared" si="285"/>
        <v>0</v>
      </c>
      <c r="CG3070" s="198"/>
      <c r="CH3070">
        <f>(Transest!$J$14/HexExtSoy!$K$4)</f>
        <v>0.20257267294641951</v>
      </c>
      <c r="CI3070">
        <f>(HydroProcOil!$K$14/HexExtSoy!$K$4)</f>
        <v>0.10977777777777777</v>
      </c>
      <c r="CJ3070">
        <f>(StarchFerm!$K$24/StarchFerm!$K$4)</f>
        <v>0.33157302630665886</v>
      </c>
      <c r="CY3070" s="198"/>
      <c r="CZ3070">
        <f>BP3070*CH3070*1000*LCI!$E$93</f>
        <v>0</v>
      </c>
      <c r="DA3070">
        <f>BQ3070*CI3070*1000*(LCI!$E$99)</f>
        <v>0</v>
      </c>
      <c r="DB3070">
        <f>BR3070*CJ3070*1000*(LCI!$E$96)</f>
        <v>0</v>
      </c>
    </row>
    <row r="3071" spans="1:106" x14ac:dyDescent="0.25">
      <c r="A3071" s="197">
        <v>56019</v>
      </c>
      <c r="B3071" s="197" t="s">
        <v>2445</v>
      </c>
      <c r="C3071" s="197" t="s">
        <v>703</v>
      </c>
      <c r="D3071" s="197">
        <v>-106.575418</v>
      </c>
      <c r="E3071" s="197">
        <v>44.036189999999998</v>
      </c>
      <c r="F3071">
        <v>0</v>
      </c>
      <c r="G3071">
        <f t="shared" si="286"/>
        <v>0</v>
      </c>
      <c r="H3071" s="198">
        <v>0</v>
      </c>
      <c r="Q3071" s="221">
        <f>(Q6156*10000)*TEA!$M$15*10^-6</f>
        <v>31.640597152830001</v>
      </c>
      <c r="R3071" s="221">
        <f>(R6156*10000)*TEA!$O$15*10^-6</f>
        <v>31.640597152830001</v>
      </c>
      <c r="AA3071">
        <f t="shared" si="288"/>
        <v>1</v>
      </c>
      <c r="AB3071" s="197">
        <v>56019</v>
      </c>
      <c r="AC3071" s="197">
        <v>0</v>
      </c>
      <c r="AD3071" s="197">
        <f t="shared" si="287"/>
        <v>0</v>
      </c>
      <c r="AE3071" s="197">
        <v>0</v>
      </c>
      <c r="AJ3071">
        <v>0</v>
      </c>
      <c r="AK3071">
        <v>0</v>
      </c>
      <c r="AU3071" s="198">
        <v>0.27272727299999999</v>
      </c>
      <c r="AV3071" s="6">
        <v>0</v>
      </c>
      <c r="AW3071" s="198">
        <v>0.38356000000000001</v>
      </c>
      <c r="BO3071" s="198"/>
      <c r="BP3071" s="354">
        <f t="shared" si="283"/>
        <v>0</v>
      </c>
      <c r="BQ3071" s="354">
        <f t="shared" si="284"/>
        <v>0</v>
      </c>
      <c r="BR3071" s="354">
        <f t="shared" si="285"/>
        <v>0</v>
      </c>
      <c r="CG3071" s="198"/>
      <c r="CH3071">
        <f>(Transest!$J$14/HexExtSoy!$K$4)</f>
        <v>0.20257267294641951</v>
      </c>
      <c r="CI3071">
        <f>(HydroProcOil!$K$14/HexExtSoy!$K$4)</f>
        <v>0.10977777777777777</v>
      </c>
      <c r="CJ3071">
        <f>(StarchFerm!$K$24/StarchFerm!$K$4)</f>
        <v>0.33157302630665886</v>
      </c>
      <c r="CY3071" s="198"/>
      <c r="CZ3071">
        <f>BP3071*CH3071*1000*LCI!$E$93</f>
        <v>0</v>
      </c>
      <c r="DA3071">
        <f>BQ3071*CI3071*1000*(LCI!$E$99)</f>
        <v>0</v>
      </c>
      <c r="DB3071">
        <f>BR3071*CJ3071*1000*(LCI!$E$96)</f>
        <v>0</v>
      </c>
    </row>
    <row r="3072" spans="1:106" x14ac:dyDescent="0.25">
      <c r="A3072" s="197">
        <v>56021</v>
      </c>
      <c r="B3072" s="197" t="s">
        <v>2445</v>
      </c>
      <c r="C3072" s="197" t="s">
        <v>2449</v>
      </c>
      <c r="D3072" s="197">
        <v>-104.693106</v>
      </c>
      <c r="E3072" s="197">
        <v>41.311239999999998</v>
      </c>
      <c r="F3072">
        <v>0</v>
      </c>
      <c r="G3072">
        <f t="shared" si="286"/>
        <v>0</v>
      </c>
      <c r="H3072" s="198">
        <v>6.94</v>
      </c>
      <c r="Q3072" s="221">
        <f>(Q6157*10000)*TEA!$M$15*10^-6</f>
        <v>34.414266246749996</v>
      </c>
      <c r="R3072" s="221">
        <f>(R6157*10000)*TEA!$O$15*10^-6</f>
        <v>34.414266246749996</v>
      </c>
      <c r="AA3072">
        <f t="shared" si="288"/>
        <v>1</v>
      </c>
      <c r="AB3072" s="197">
        <v>56021</v>
      </c>
      <c r="AC3072" s="197">
        <v>0</v>
      </c>
      <c r="AD3072" s="197">
        <f t="shared" si="287"/>
        <v>0</v>
      </c>
      <c r="AE3072" s="197">
        <v>6953</v>
      </c>
      <c r="AJ3072">
        <v>0</v>
      </c>
      <c r="AK3072">
        <v>0</v>
      </c>
      <c r="AU3072" s="198">
        <v>0.27272727299999999</v>
      </c>
      <c r="AV3072" s="6">
        <v>0</v>
      </c>
      <c r="AW3072" s="198">
        <v>0.38356000000000001</v>
      </c>
      <c r="BO3072" s="198"/>
      <c r="BP3072" s="354">
        <f t="shared" si="283"/>
        <v>0</v>
      </c>
      <c r="BQ3072" s="354">
        <f t="shared" si="284"/>
        <v>0</v>
      </c>
      <c r="BR3072" s="354">
        <f t="shared" si="285"/>
        <v>18508.2351992</v>
      </c>
      <c r="CG3072" s="198"/>
      <c r="CH3072">
        <f>(Transest!$J$14/HexExtSoy!$K$4)</f>
        <v>0.20257267294641951</v>
      </c>
      <c r="CI3072">
        <f>(HydroProcOil!$K$14/HexExtSoy!$K$4)</f>
        <v>0.10977777777777777</v>
      </c>
      <c r="CJ3072">
        <f>(StarchFerm!$K$24/StarchFerm!$K$4)</f>
        <v>0.33157302630665886</v>
      </c>
      <c r="CY3072" s="198"/>
      <c r="CZ3072">
        <f>BP3072*CH3072*1000*LCI!$E$93</f>
        <v>0</v>
      </c>
      <c r="DA3072">
        <f>BQ3072*CI3072*1000*(LCI!$E$99)</f>
        <v>0</v>
      </c>
      <c r="DB3072">
        <f>BR3072*CJ3072*1000*(LCI!$E$96)</f>
        <v>165387610.45021293</v>
      </c>
    </row>
    <row r="3073" spans="1:106" x14ac:dyDescent="0.25">
      <c r="A3073" s="197">
        <v>56023</v>
      </c>
      <c r="B3073" s="197" t="s">
        <v>2445</v>
      </c>
      <c r="C3073" s="197" t="s">
        <v>705</v>
      </c>
      <c r="D3073" s="197">
        <v>-110.65476700000001</v>
      </c>
      <c r="E3073" s="197">
        <v>42.252960000000002</v>
      </c>
      <c r="F3073">
        <v>0</v>
      </c>
      <c r="G3073">
        <f t="shared" si="286"/>
        <v>0</v>
      </c>
      <c r="H3073" s="198">
        <v>0</v>
      </c>
      <c r="Q3073" s="221">
        <f>(Q6158*10000)*TEA!$M$15*10^-6</f>
        <v>28.647443139255</v>
      </c>
      <c r="R3073" s="221">
        <f>(R6158*10000)*TEA!$O$15*10^-6</f>
        <v>28.647443139255</v>
      </c>
      <c r="AA3073">
        <f t="shared" si="288"/>
        <v>1</v>
      </c>
      <c r="AB3073" s="197">
        <v>56023</v>
      </c>
      <c r="AC3073" s="197">
        <v>0</v>
      </c>
      <c r="AD3073" s="197">
        <f t="shared" si="287"/>
        <v>0</v>
      </c>
      <c r="AE3073" s="197">
        <v>0</v>
      </c>
      <c r="AJ3073">
        <v>0</v>
      </c>
      <c r="AK3073">
        <v>0</v>
      </c>
      <c r="AU3073" s="198">
        <v>0.27272727299999999</v>
      </c>
      <c r="AV3073" s="6">
        <v>0</v>
      </c>
      <c r="AW3073" s="198">
        <v>0.38356000000000001</v>
      </c>
      <c r="BO3073" s="198"/>
      <c r="BP3073" s="354">
        <f t="shared" si="283"/>
        <v>0</v>
      </c>
      <c r="BQ3073" s="354">
        <f t="shared" si="284"/>
        <v>0</v>
      </c>
      <c r="BR3073" s="354">
        <f t="shared" si="285"/>
        <v>0</v>
      </c>
      <c r="CG3073" s="198"/>
      <c r="CH3073">
        <f>(Transest!$J$14/HexExtSoy!$K$4)</f>
        <v>0.20257267294641951</v>
      </c>
      <c r="CI3073">
        <f>(HydroProcOil!$K$14/HexExtSoy!$K$4)</f>
        <v>0.10977777777777777</v>
      </c>
      <c r="CJ3073">
        <f>(StarchFerm!$K$24/StarchFerm!$K$4)</f>
        <v>0.33157302630665886</v>
      </c>
      <c r="CY3073" s="198"/>
      <c r="CZ3073">
        <f>BP3073*CH3073*1000*LCI!$E$93</f>
        <v>0</v>
      </c>
      <c r="DA3073">
        <f>BQ3073*CI3073*1000*(LCI!$E$99)</f>
        <v>0</v>
      </c>
      <c r="DB3073">
        <f>BR3073*CJ3073*1000*(LCI!$E$96)</f>
        <v>0</v>
      </c>
    </row>
    <row r="3074" spans="1:106" x14ac:dyDescent="0.25">
      <c r="A3074" s="197">
        <v>56025</v>
      </c>
      <c r="B3074" s="197" t="s">
        <v>2445</v>
      </c>
      <c r="C3074" s="197" t="s">
        <v>2450</v>
      </c>
      <c r="D3074" s="197">
        <v>-106.78657</v>
      </c>
      <c r="E3074" s="197">
        <v>42.967179999999999</v>
      </c>
      <c r="F3074">
        <v>0</v>
      </c>
      <c r="G3074">
        <f t="shared" si="286"/>
        <v>0</v>
      </c>
      <c r="H3074" s="198">
        <v>7.82</v>
      </c>
      <c r="Q3074" s="221">
        <f>(Q6159*10000)*TEA!$M$15*10^-6</f>
        <v>28.352391607125</v>
      </c>
      <c r="R3074" s="221">
        <f>(R6159*10000)*TEA!$O$15*10^-6</f>
        <v>28.352391607125</v>
      </c>
      <c r="AA3074">
        <f t="shared" si="288"/>
        <v>1</v>
      </c>
      <c r="AB3074" s="197">
        <v>56025</v>
      </c>
      <c r="AC3074" s="197">
        <v>0</v>
      </c>
      <c r="AD3074" s="197">
        <f t="shared" si="287"/>
        <v>0</v>
      </c>
      <c r="AE3074" s="197">
        <v>730</v>
      </c>
      <c r="AJ3074">
        <v>0</v>
      </c>
      <c r="AK3074">
        <v>0</v>
      </c>
      <c r="AU3074" s="198">
        <v>0.27272727299999999</v>
      </c>
      <c r="AV3074" s="6">
        <v>0</v>
      </c>
      <c r="AW3074" s="198">
        <v>0.38356000000000001</v>
      </c>
      <c r="BO3074" s="198"/>
      <c r="BP3074" s="354">
        <f t="shared" si="283"/>
        <v>0</v>
      </c>
      <c r="BQ3074" s="354">
        <f t="shared" si="284"/>
        <v>0</v>
      </c>
      <c r="BR3074" s="354">
        <f t="shared" si="285"/>
        <v>2189.5906160000004</v>
      </c>
      <c r="CG3074" s="198"/>
      <c r="CH3074">
        <f>(Transest!$J$14/HexExtSoy!$K$4)</f>
        <v>0.20257267294641951</v>
      </c>
      <c r="CI3074">
        <f>(HydroProcOil!$K$14/HexExtSoy!$K$4)</f>
        <v>0.10977777777777777</v>
      </c>
      <c r="CJ3074">
        <f>(StarchFerm!$K$24/StarchFerm!$K$4)</f>
        <v>0.33157302630665886</v>
      </c>
      <c r="CY3074" s="198"/>
      <c r="CZ3074">
        <f>BP3074*CH3074*1000*LCI!$E$93</f>
        <v>0</v>
      </c>
      <c r="DA3074">
        <f>BQ3074*CI3074*1000*(LCI!$E$99)</f>
        <v>0</v>
      </c>
      <c r="DB3074">
        <f>BR3074*CJ3074*1000*(LCI!$E$96)</f>
        <v>19565947.587488111</v>
      </c>
    </row>
    <row r="3075" spans="1:106" x14ac:dyDescent="0.25">
      <c r="A3075" s="197">
        <v>56027</v>
      </c>
      <c r="B3075" s="197" t="s">
        <v>2445</v>
      </c>
      <c r="C3075" s="197" t="s">
        <v>2451</v>
      </c>
      <c r="D3075" s="197">
        <v>-104.48256499999999</v>
      </c>
      <c r="E3075" s="197">
        <v>43.056609999999999</v>
      </c>
      <c r="F3075">
        <v>0</v>
      </c>
      <c r="G3075">
        <f t="shared" si="286"/>
        <v>0</v>
      </c>
      <c r="H3075" s="198">
        <v>0</v>
      </c>
      <c r="Q3075" s="221">
        <f>(Q6160*10000)*TEA!$M$15*10^-6</f>
        <v>33.853072647599994</v>
      </c>
      <c r="R3075" s="221">
        <f>(R6160*10000)*TEA!$O$15*10^-6</f>
        <v>33.853072647599994</v>
      </c>
      <c r="AA3075">
        <f t="shared" si="288"/>
        <v>1</v>
      </c>
      <c r="AB3075" s="197">
        <v>56027</v>
      </c>
      <c r="AC3075" s="197">
        <v>0</v>
      </c>
      <c r="AD3075" s="197">
        <f t="shared" si="287"/>
        <v>0</v>
      </c>
      <c r="AE3075" s="197">
        <v>0</v>
      </c>
      <c r="AJ3075">
        <v>0</v>
      </c>
      <c r="AK3075">
        <v>0</v>
      </c>
      <c r="AU3075" s="198">
        <v>0.27272727299999999</v>
      </c>
      <c r="AV3075" s="6">
        <v>0</v>
      </c>
      <c r="AW3075" s="198">
        <v>0.38356000000000001</v>
      </c>
      <c r="BO3075" s="198"/>
      <c r="BP3075" s="354">
        <f t="shared" ref="BP3075:BP3084" si="289">F3075*AC3075*AU3075</f>
        <v>0</v>
      </c>
      <c r="BQ3075" s="354">
        <f t="shared" ref="BQ3075:BQ3084" si="290">G3075*AD3075*AV3075</f>
        <v>0</v>
      </c>
      <c r="BR3075" s="354">
        <f t="shared" ref="BR3075:BR3084" si="291">H3075*AE3075*AW3075</f>
        <v>0</v>
      </c>
      <c r="CG3075" s="198"/>
      <c r="CH3075">
        <f>(Transest!$J$14/HexExtSoy!$K$4)</f>
        <v>0.20257267294641951</v>
      </c>
      <c r="CI3075">
        <f>(HydroProcOil!$K$14/HexExtSoy!$K$4)</f>
        <v>0.10977777777777777</v>
      </c>
      <c r="CJ3075">
        <f>(StarchFerm!$K$24/StarchFerm!$K$4)</f>
        <v>0.33157302630665886</v>
      </c>
      <c r="CY3075" s="198"/>
      <c r="CZ3075">
        <f>BP3075*CH3075*1000*LCI!$E$93</f>
        <v>0</v>
      </c>
      <c r="DA3075">
        <f>BQ3075*CI3075*1000*(LCI!$E$99)</f>
        <v>0</v>
      </c>
      <c r="DB3075">
        <f>BR3075*CJ3075*1000*(LCI!$E$96)</f>
        <v>0</v>
      </c>
    </row>
    <row r="3076" spans="1:106" x14ac:dyDescent="0.25">
      <c r="A3076" s="197">
        <v>56029</v>
      </c>
      <c r="B3076" s="197" t="s">
        <v>2445</v>
      </c>
      <c r="C3076" s="197" t="s">
        <v>832</v>
      </c>
      <c r="D3076" s="197">
        <v>-109.75835499999999</v>
      </c>
      <c r="E3076" s="197">
        <v>44.492719999999998</v>
      </c>
      <c r="F3076">
        <v>0.71</v>
      </c>
      <c r="G3076">
        <f t="shared" ref="G3076:G3084" si="292">F3076</f>
        <v>0.71</v>
      </c>
      <c r="H3076" s="198">
        <v>10.130000000000001</v>
      </c>
      <c r="Q3076" s="221">
        <f>(Q6161*10000)*TEA!$M$15*10^-6</f>
        <v>27.543922385805001</v>
      </c>
      <c r="R3076" s="221">
        <f>(R6161*10000)*TEA!$O$15*10^-6</f>
        <v>27.543922385805001</v>
      </c>
      <c r="AA3076">
        <f t="shared" si="288"/>
        <v>1</v>
      </c>
      <c r="AB3076" s="197">
        <v>56029</v>
      </c>
      <c r="AC3076" s="197">
        <v>43</v>
      </c>
      <c r="AD3076" s="197">
        <f t="shared" si="287"/>
        <v>43</v>
      </c>
      <c r="AE3076" s="197">
        <v>1745</v>
      </c>
      <c r="AJ3076">
        <v>0</v>
      </c>
      <c r="AK3076">
        <v>0</v>
      </c>
      <c r="AU3076" s="198">
        <v>0.27272727299999999</v>
      </c>
      <c r="AV3076" s="6">
        <v>0</v>
      </c>
      <c r="AW3076" s="198">
        <v>0.38356000000000001</v>
      </c>
      <c r="BO3076" s="198"/>
      <c r="BP3076" s="354">
        <f t="shared" si="289"/>
        <v>8.3263636446899998</v>
      </c>
      <c r="BQ3076" s="354">
        <f t="shared" si="290"/>
        <v>0</v>
      </c>
      <c r="BR3076" s="354">
        <f t="shared" si="291"/>
        <v>6780.1325860000006</v>
      </c>
      <c r="CG3076" s="198"/>
      <c r="CH3076">
        <f>(Transest!$J$14/HexExtSoy!$K$4)</f>
        <v>0.20257267294641951</v>
      </c>
      <c r="CI3076">
        <f>(HydroProcOil!$K$14/HexExtSoy!$K$4)</f>
        <v>0.10977777777777777</v>
      </c>
      <c r="CJ3076">
        <f>(StarchFerm!$K$24/StarchFerm!$K$4)</f>
        <v>0.33157302630665886</v>
      </c>
      <c r="CY3076" s="198"/>
      <c r="CZ3076">
        <f>BP3076*CH3076*1000*LCI!$E$93</f>
        <v>63672.688663435125</v>
      </c>
      <c r="DA3076">
        <f>BQ3076*CI3076*1000*(LCI!$E$99)</f>
        <v>0</v>
      </c>
      <c r="DB3076">
        <f>BR3076*CJ3076*1000*(LCI!$E$96)</f>
        <v>60586539.714096129</v>
      </c>
    </row>
    <row r="3077" spans="1:106" x14ac:dyDescent="0.25">
      <c r="A3077" s="197">
        <v>56031</v>
      </c>
      <c r="B3077" s="197" t="s">
        <v>2445</v>
      </c>
      <c r="C3077" s="197" t="s">
        <v>1622</v>
      </c>
      <c r="D3077" s="197">
        <v>-104.963624</v>
      </c>
      <c r="E3077" s="197">
        <v>42.1325</v>
      </c>
      <c r="F3077">
        <v>0</v>
      </c>
      <c r="G3077">
        <f t="shared" si="292"/>
        <v>0</v>
      </c>
      <c r="H3077" s="198">
        <v>10.54</v>
      </c>
      <c r="Q3077" s="221">
        <f>(Q6162*10000)*TEA!$M$15*10^-6</f>
        <v>33.429864422249999</v>
      </c>
      <c r="R3077" s="221">
        <f>(R6162*10000)*TEA!$O$15*10^-6</f>
        <v>33.429864422249999</v>
      </c>
      <c r="AA3077">
        <f t="shared" si="288"/>
        <v>1</v>
      </c>
      <c r="AB3077" s="197">
        <v>56031</v>
      </c>
      <c r="AC3077" s="197">
        <v>0</v>
      </c>
      <c r="AD3077" s="197">
        <f t="shared" ref="AD3077:AD3084" si="293">AC3077</f>
        <v>0</v>
      </c>
      <c r="AE3077" s="197">
        <v>2673</v>
      </c>
      <c r="AJ3077">
        <v>0</v>
      </c>
      <c r="AK3077">
        <v>0</v>
      </c>
      <c r="AU3077" s="198">
        <v>0.27272727299999999</v>
      </c>
      <c r="AV3077" s="6">
        <v>0</v>
      </c>
      <c r="AW3077" s="198">
        <v>0.38356000000000001</v>
      </c>
      <c r="BO3077" s="198"/>
      <c r="BP3077" s="354">
        <f t="shared" si="289"/>
        <v>0</v>
      </c>
      <c r="BQ3077" s="354">
        <f t="shared" si="290"/>
        <v>0</v>
      </c>
      <c r="BR3077" s="354">
        <f t="shared" si="291"/>
        <v>10806.1969752</v>
      </c>
      <c r="CG3077" s="198"/>
      <c r="CH3077">
        <f>(Transest!$J$14/HexExtSoy!$K$4)</f>
        <v>0.20257267294641951</v>
      </c>
      <c r="CI3077">
        <f>(HydroProcOil!$K$14/HexExtSoy!$K$4)</f>
        <v>0.10977777777777777</v>
      </c>
      <c r="CJ3077">
        <f>(StarchFerm!$K$24/StarchFerm!$K$4)</f>
        <v>0.33157302630665886</v>
      </c>
      <c r="CY3077" s="198"/>
      <c r="CZ3077">
        <f>BP3077*CH3077*1000*LCI!$E$93</f>
        <v>0</v>
      </c>
      <c r="DA3077">
        <f>BQ3077*CI3077*1000*(LCI!$E$99)</f>
        <v>0</v>
      </c>
      <c r="DB3077">
        <f>BR3077*CJ3077*1000*(LCI!$E$96)</f>
        <v>96563020.544492379</v>
      </c>
    </row>
    <row r="3078" spans="1:106" x14ac:dyDescent="0.25">
      <c r="A3078" s="197">
        <v>56033</v>
      </c>
      <c r="B3078" s="197" t="s">
        <v>2445</v>
      </c>
      <c r="C3078" s="197" t="s">
        <v>1257</v>
      </c>
      <c r="D3078" s="197">
        <v>-106.87679900000001</v>
      </c>
      <c r="E3078" s="197">
        <v>44.791969999999999</v>
      </c>
      <c r="F3078">
        <v>0</v>
      </c>
      <c r="G3078">
        <f t="shared" si="292"/>
        <v>0</v>
      </c>
      <c r="H3078" s="198">
        <v>0</v>
      </c>
      <c r="Q3078" s="221">
        <f>(Q6163*10000)*TEA!$M$15*10^-6</f>
        <v>32.1853601412</v>
      </c>
      <c r="R3078" s="221">
        <f>(R6163*10000)*TEA!$O$15*10^-6</f>
        <v>32.1853601412</v>
      </c>
      <c r="AA3078">
        <f t="shared" si="288"/>
        <v>1</v>
      </c>
      <c r="AB3078" s="197">
        <v>56033</v>
      </c>
      <c r="AC3078" s="197">
        <v>0</v>
      </c>
      <c r="AD3078" s="197">
        <f t="shared" si="293"/>
        <v>0</v>
      </c>
      <c r="AE3078" s="197">
        <v>0</v>
      </c>
      <c r="AJ3078">
        <v>0</v>
      </c>
      <c r="AK3078">
        <v>0</v>
      </c>
      <c r="AU3078" s="198">
        <v>0.27272727299999999</v>
      </c>
      <c r="AV3078" s="6">
        <v>0</v>
      </c>
      <c r="AW3078" s="198">
        <v>0.38356000000000001</v>
      </c>
      <c r="BO3078" s="198"/>
      <c r="BP3078" s="354">
        <f t="shared" si="289"/>
        <v>0</v>
      </c>
      <c r="BQ3078" s="354">
        <f t="shared" si="290"/>
        <v>0</v>
      </c>
      <c r="BR3078" s="354">
        <f t="shared" si="291"/>
        <v>0</v>
      </c>
      <c r="CG3078" s="198"/>
      <c r="CH3078">
        <f>(Transest!$J$14/HexExtSoy!$K$4)</f>
        <v>0.20257267294641951</v>
      </c>
      <c r="CI3078">
        <f>(HydroProcOil!$K$14/HexExtSoy!$K$4)</f>
        <v>0.10977777777777777</v>
      </c>
      <c r="CJ3078">
        <f>(StarchFerm!$K$24/StarchFerm!$K$4)</f>
        <v>0.33157302630665886</v>
      </c>
      <c r="CY3078" s="198"/>
      <c r="CZ3078">
        <f>BP3078*CH3078*1000*LCI!$E$93</f>
        <v>0</v>
      </c>
      <c r="DA3078">
        <f>BQ3078*CI3078*1000*(LCI!$E$99)</f>
        <v>0</v>
      </c>
      <c r="DB3078">
        <f>BR3078*CJ3078*1000*(LCI!$E$96)</f>
        <v>0</v>
      </c>
    </row>
    <row r="3079" spans="1:106" x14ac:dyDescent="0.25">
      <c r="A3079" s="197">
        <v>56035</v>
      </c>
      <c r="B3079" s="197" t="s">
        <v>2445</v>
      </c>
      <c r="C3079" s="197" t="s">
        <v>2452</v>
      </c>
      <c r="D3079" s="197">
        <v>-109.90922999999999</v>
      </c>
      <c r="E3079" s="197">
        <v>42.766869999999997</v>
      </c>
      <c r="F3079">
        <v>0</v>
      </c>
      <c r="G3079">
        <f t="shared" si="292"/>
        <v>0</v>
      </c>
      <c r="H3079" s="198">
        <v>0</v>
      </c>
      <c r="Q3079" s="221">
        <f>(Q6164*10000)*TEA!$M$15*10^-6</f>
        <v>28.069732872179998</v>
      </c>
      <c r="R3079" s="221">
        <f>(R6164*10000)*TEA!$O$15*10^-6</f>
        <v>28.069732872179998</v>
      </c>
      <c r="AA3079">
        <f t="shared" si="288"/>
        <v>1</v>
      </c>
      <c r="AB3079" s="197">
        <v>56035</v>
      </c>
      <c r="AC3079" s="197">
        <v>0</v>
      </c>
      <c r="AD3079" s="197">
        <f t="shared" si="293"/>
        <v>0</v>
      </c>
      <c r="AE3079" s="197">
        <v>0</v>
      </c>
      <c r="AJ3079">
        <v>0</v>
      </c>
      <c r="AK3079">
        <v>0</v>
      </c>
      <c r="AU3079" s="198">
        <v>0.27272727299999999</v>
      </c>
      <c r="AV3079" s="6">
        <v>0</v>
      </c>
      <c r="AW3079" s="198">
        <v>0.38356000000000001</v>
      </c>
      <c r="BO3079" s="198"/>
      <c r="BP3079" s="354">
        <f t="shared" si="289"/>
        <v>0</v>
      </c>
      <c r="BQ3079" s="354">
        <f t="shared" si="290"/>
        <v>0</v>
      </c>
      <c r="BR3079" s="354">
        <f t="shared" si="291"/>
        <v>0</v>
      </c>
      <c r="CG3079" s="198"/>
      <c r="CH3079">
        <f>(Transest!$J$14/HexExtSoy!$K$4)</f>
        <v>0.20257267294641951</v>
      </c>
      <c r="CI3079">
        <f>(HydroProcOil!$K$14/HexExtSoy!$K$4)</f>
        <v>0.10977777777777777</v>
      </c>
      <c r="CJ3079">
        <f>(StarchFerm!$K$24/StarchFerm!$K$4)</f>
        <v>0.33157302630665886</v>
      </c>
      <c r="CY3079" s="198"/>
      <c r="CZ3079">
        <f>BP3079*CH3079*1000*LCI!$E$93</f>
        <v>0</v>
      </c>
      <c r="DA3079">
        <f>BQ3079*CI3079*1000*(LCI!$E$99)</f>
        <v>0</v>
      </c>
      <c r="DB3079">
        <f>BR3079*CJ3079*1000*(LCI!$E$96)</f>
        <v>0</v>
      </c>
    </row>
    <row r="3080" spans="1:106" x14ac:dyDescent="0.25">
      <c r="A3080" s="197">
        <v>56037</v>
      </c>
      <c r="B3080" s="197" t="s">
        <v>2445</v>
      </c>
      <c r="C3080" s="197" t="s">
        <v>2453</v>
      </c>
      <c r="D3080" s="197">
        <v>-108.87899899999999</v>
      </c>
      <c r="E3080" s="197">
        <v>41.656509999999997</v>
      </c>
      <c r="F3080">
        <v>0</v>
      </c>
      <c r="G3080">
        <f t="shared" si="292"/>
        <v>0</v>
      </c>
      <c r="H3080" s="198">
        <v>0</v>
      </c>
      <c r="Q3080" s="221">
        <f>(Q6165*10000)*TEA!$M$15*10^-6</f>
        <v>28.792444701464998</v>
      </c>
      <c r="R3080" s="221">
        <f>(R6165*10000)*TEA!$O$15*10^-6</f>
        <v>28.792444701464998</v>
      </c>
      <c r="AA3080">
        <f t="shared" si="288"/>
        <v>1</v>
      </c>
      <c r="AB3080" s="197">
        <v>56037</v>
      </c>
      <c r="AC3080" s="197">
        <v>0</v>
      </c>
      <c r="AD3080" s="197">
        <f t="shared" si="293"/>
        <v>0</v>
      </c>
      <c r="AE3080" s="197">
        <v>0</v>
      </c>
      <c r="AJ3080">
        <v>0</v>
      </c>
      <c r="AK3080">
        <v>0</v>
      </c>
      <c r="AU3080" s="198">
        <v>0.27272727299999999</v>
      </c>
      <c r="AV3080" s="6">
        <v>0</v>
      </c>
      <c r="AW3080" s="198">
        <v>0.38356000000000001</v>
      </c>
      <c r="BO3080" s="198"/>
      <c r="BP3080" s="354">
        <f t="shared" si="289"/>
        <v>0</v>
      </c>
      <c r="BQ3080" s="354">
        <f t="shared" si="290"/>
        <v>0</v>
      </c>
      <c r="BR3080" s="354">
        <f t="shared" si="291"/>
        <v>0</v>
      </c>
      <c r="CG3080" s="198"/>
      <c r="CH3080">
        <f>(Transest!$J$14/HexExtSoy!$K$4)</f>
        <v>0.20257267294641951</v>
      </c>
      <c r="CI3080">
        <f>(HydroProcOil!$K$14/HexExtSoy!$K$4)</f>
        <v>0.10977777777777777</v>
      </c>
      <c r="CJ3080">
        <f>(StarchFerm!$K$24/StarchFerm!$K$4)</f>
        <v>0.33157302630665886</v>
      </c>
      <c r="CY3080" s="198"/>
      <c r="CZ3080">
        <f>BP3080*CH3080*1000*LCI!$E$93</f>
        <v>0</v>
      </c>
      <c r="DA3080">
        <f>BQ3080*CI3080*1000*(LCI!$E$99)</f>
        <v>0</v>
      </c>
      <c r="DB3080">
        <f>BR3080*CJ3080*1000*(LCI!$E$96)</f>
        <v>0</v>
      </c>
    </row>
    <row r="3081" spans="1:106" x14ac:dyDescent="0.25">
      <c r="A3081" s="197">
        <v>56039</v>
      </c>
      <c r="B3081" s="197" t="s">
        <v>2445</v>
      </c>
      <c r="C3081" s="197" t="s">
        <v>1057</v>
      </c>
      <c r="D3081" s="197">
        <v>-110.57097400000001</v>
      </c>
      <c r="E3081" s="197">
        <v>43.713560000000001</v>
      </c>
      <c r="F3081">
        <v>0</v>
      </c>
      <c r="G3081">
        <f t="shared" si="292"/>
        <v>0</v>
      </c>
      <c r="H3081" s="198">
        <v>0</v>
      </c>
      <c r="Q3081" s="221">
        <f>(Q6166*10000)*TEA!$M$15*10^-6</f>
        <v>27.598344488054998</v>
      </c>
      <c r="R3081" s="221">
        <f>(R6166*10000)*TEA!$O$15*10^-6</f>
        <v>27.598344488054998</v>
      </c>
      <c r="AA3081">
        <f t="shared" si="288"/>
        <v>1</v>
      </c>
      <c r="AB3081" s="197">
        <v>56039</v>
      </c>
      <c r="AC3081" s="197">
        <v>0</v>
      </c>
      <c r="AD3081" s="197">
        <f t="shared" si="293"/>
        <v>0</v>
      </c>
      <c r="AE3081" s="197">
        <v>0</v>
      </c>
      <c r="AJ3081">
        <v>0</v>
      </c>
      <c r="AK3081">
        <v>0</v>
      </c>
      <c r="AU3081" s="198">
        <v>0.27272727299999999</v>
      </c>
      <c r="AV3081" s="6">
        <v>0</v>
      </c>
      <c r="AW3081" s="198">
        <v>0.38356000000000001</v>
      </c>
      <c r="BO3081" s="198"/>
      <c r="BP3081" s="354">
        <f t="shared" si="289"/>
        <v>0</v>
      </c>
      <c r="BQ3081" s="354">
        <f t="shared" si="290"/>
        <v>0</v>
      </c>
      <c r="BR3081" s="354">
        <f t="shared" si="291"/>
        <v>0</v>
      </c>
      <c r="CG3081" s="198"/>
      <c r="CH3081">
        <f>(Transest!$J$14/HexExtSoy!$K$4)</f>
        <v>0.20257267294641951</v>
      </c>
      <c r="CI3081">
        <f>(HydroProcOil!$K$14/HexExtSoy!$K$4)</f>
        <v>0.10977777777777777</v>
      </c>
      <c r="CJ3081">
        <f>(StarchFerm!$K$24/StarchFerm!$K$4)</f>
        <v>0.33157302630665886</v>
      </c>
      <c r="CY3081" s="198"/>
      <c r="CZ3081">
        <f>BP3081*CH3081*1000*LCI!$E$93</f>
        <v>0</v>
      </c>
      <c r="DA3081">
        <f>BQ3081*CI3081*1000*(LCI!$E$99)</f>
        <v>0</v>
      </c>
      <c r="DB3081">
        <f>BR3081*CJ3081*1000*(LCI!$E$96)</f>
        <v>0</v>
      </c>
    </row>
    <row r="3082" spans="1:106" x14ac:dyDescent="0.25">
      <c r="A3082" s="197">
        <v>56041</v>
      </c>
      <c r="B3082" s="197" t="s">
        <v>2445</v>
      </c>
      <c r="C3082" s="197" t="s">
        <v>2454</v>
      </c>
      <c r="D3082" s="197">
        <v>-110.55303600000001</v>
      </c>
      <c r="E3082" s="197">
        <v>41.289319999999996</v>
      </c>
      <c r="F3082">
        <v>0</v>
      </c>
      <c r="G3082">
        <f t="shared" si="292"/>
        <v>0</v>
      </c>
      <c r="H3082" s="198">
        <v>0</v>
      </c>
      <c r="Q3082" s="221">
        <f>(Q6167*10000)*TEA!$M$15*10^-6</f>
        <v>29.226097055429992</v>
      </c>
      <c r="R3082" s="221">
        <f>(R6167*10000)*TEA!$O$15*10^-6</f>
        <v>29.226097055429992</v>
      </c>
      <c r="AA3082">
        <f t="shared" si="288"/>
        <v>1</v>
      </c>
      <c r="AB3082" s="197">
        <v>56041</v>
      </c>
      <c r="AC3082" s="197">
        <v>0</v>
      </c>
      <c r="AD3082" s="197">
        <f t="shared" si="293"/>
        <v>0</v>
      </c>
      <c r="AE3082" s="197">
        <v>0</v>
      </c>
      <c r="AJ3082">
        <v>0</v>
      </c>
      <c r="AK3082">
        <v>0</v>
      </c>
      <c r="AU3082" s="198">
        <v>0.27272727299999999</v>
      </c>
      <c r="AV3082" s="6">
        <v>0</v>
      </c>
      <c r="AW3082" s="198">
        <v>0.38356000000000001</v>
      </c>
      <c r="BO3082" s="198"/>
      <c r="BP3082" s="354">
        <f t="shared" si="289"/>
        <v>0</v>
      </c>
      <c r="BQ3082" s="354">
        <f t="shared" si="290"/>
        <v>0</v>
      </c>
      <c r="BR3082" s="354">
        <f t="shared" si="291"/>
        <v>0</v>
      </c>
      <c r="CG3082" s="198"/>
      <c r="CH3082">
        <f>(Transest!$J$14/HexExtSoy!$K$4)</f>
        <v>0.20257267294641951</v>
      </c>
      <c r="CI3082">
        <f>(HydroProcOil!$K$14/HexExtSoy!$K$4)</f>
        <v>0.10977777777777777</v>
      </c>
      <c r="CJ3082">
        <f>(StarchFerm!$K$24/StarchFerm!$K$4)</f>
        <v>0.33157302630665886</v>
      </c>
      <c r="CY3082" s="198"/>
      <c r="CZ3082">
        <f>BP3082*CH3082*1000*LCI!$E$93</f>
        <v>0</v>
      </c>
      <c r="DA3082">
        <f>BQ3082*CI3082*1000*(LCI!$E$99)</f>
        <v>0</v>
      </c>
      <c r="DB3082">
        <f>BR3082*CJ3082*1000*(LCI!$E$96)</f>
        <v>0</v>
      </c>
    </row>
    <row r="3083" spans="1:106" x14ac:dyDescent="0.25">
      <c r="A3083" s="197">
        <v>56043</v>
      </c>
      <c r="B3083" s="197" t="s">
        <v>2445</v>
      </c>
      <c r="C3083" s="197" t="s">
        <v>2455</v>
      </c>
      <c r="D3083" s="197">
        <v>-107.679282</v>
      </c>
      <c r="E3083" s="197">
        <v>43.909059999999997</v>
      </c>
      <c r="F3083">
        <v>0</v>
      </c>
      <c r="G3083">
        <f t="shared" si="292"/>
        <v>0</v>
      </c>
      <c r="H3083" s="198">
        <v>8.85</v>
      </c>
      <c r="Q3083" s="221">
        <f>(Q6168*10000)*TEA!$M$15*10^-6</f>
        <v>29.600409097124995</v>
      </c>
      <c r="R3083" s="221">
        <f>(R6168*10000)*TEA!$O$15*10^-6</f>
        <v>29.600409097124995</v>
      </c>
      <c r="AA3083">
        <f t="shared" si="288"/>
        <v>1</v>
      </c>
      <c r="AB3083" s="197">
        <v>56043</v>
      </c>
      <c r="AC3083" s="197">
        <v>0</v>
      </c>
      <c r="AD3083" s="197">
        <f t="shared" si="293"/>
        <v>0</v>
      </c>
      <c r="AE3083" s="197">
        <v>431</v>
      </c>
      <c r="AJ3083">
        <v>0</v>
      </c>
      <c r="AK3083">
        <v>0</v>
      </c>
      <c r="AU3083" s="198">
        <v>0.27272727299999999</v>
      </c>
      <c r="AV3083" s="6">
        <v>0</v>
      </c>
      <c r="AW3083" s="198">
        <v>0.38356000000000001</v>
      </c>
      <c r="BO3083" s="198"/>
      <c r="BP3083" s="354">
        <f t="shared" si="289"/>
        <v>0</v>
      </c>
      <c r="BQ3083" s="354">
        <f t="shared" si="290"/>
        <v>0</v>
      </c>
      <c r="BR3083" s="354">
        <f t="shared" si="291"/>
        <v>1463.0320859999999</v>
      </c>
      <c r="CG3083" s="198"/>
      <c r="CH3083">
        <f>(Transest!$J$14/HexExtSoy!$K$4)</f>
        <v>0.20257267294641951</v>
      </c>
      <c r="CI3083">
        <f>(HydroProcOil!$K$14/HexExtSoy!$K$4)</f>
        <v>0.10977777777777777</v>
      </c>
      <c r="CJ3083">
        <f>(StarchFerm!$K$24/StarchFerm!$K$4)</f>
        <v>0.33157302630665886</v>
      </c>
      <c r="CY3083" s="198"/>
      <c r="CZ3083">
        <f>BP3083*CH3083*1000*LCI!$E$93</f>
        <v>0</v>
      </c>
      <c r="DA3083">
        <f>BQ3083*CI3083*1000*(LCI!$E$99)</f>
        <v>0</v>
      </c>
      <c r="DB3083">
        <f>BR3083*CJ3083*1000*(LCI!$E$96)</f>
        <v>13073498.262329688</v>
      </c>
    </row>
    <row r="3084" spans="1:106" x14ac:dyDescent="0.25">
      <c r="A3084" s="197">
        <v>56045</v>
      </c>
      <c r="B3084" s="197" t="s">
        <v>2445</v>
      </c>
      <c r="C3084" s="197" t="s">
        <v>2456</v>
      </c>
      <c r="D3084" s="197">
        <v>-104.556904</v>
      </c>
      <c r="E3084" s="197">
        <v>43.84346</v>
      </c>
      <c r="F3084">
        <v>0</v>
      </c>
      <c r="G3084">
        <f t="shared" si="292"/>
        <v>0</v>
      </c>
      <c r="H3084" s="198">
        <v>0</v>
      </c>
      <c r="Q3084" s="221">
        <f>(Q6169*10000)*TEA!$M$15*10^-6</f>
        <v>33.313538531699997</v>
      </c>
      <c r="R3084" s="221">
        <f>(R6169*10000)*TEA!$O$15*10^-6</f>
        <v>33.313538531699997</v>
      </c>
      <c r="AA3084">
        <f t="shared" si="288"/>
        <v>1</v>
      </c>
      <c r="AB3084" s="197">
        <v>56045</v>
      </c>
      <c r="AC3084" s="197">
        <v>0</v>
      </c>
      <c r="AD3084" s="197">
        <f t="shared" si="293"/>
        <v>0</v>
      </c>
      <c r="AE3084" s="197">
        <v>0</v>
      </c>
      <c r="AJ3084">
        <v>0</v>
      </c>
      <c r="AK3084">
        <v>0</v>
      </c>
      <c r="AU3084" s="198">
        <v>0.27272727299999999</v>
      </c>
      <c r="AV3084" s="6">
        <v>0</v>
      </c>
      <c r="AW3084" s="198">
        <v>0.38356000000000001</v>
      </c>
      <c r="BO3084" s="198"/>
      <c r="BP3084" s="354">
        <f t="shared" si="289"/>
        <v>0</v>
      </c>
      <c r="BQ3084" s="354">
        <f t="shared" si="290"/>
        <v>0</v>
      </c>
      <c r="BR3084" s="354">
        <f t="shared" si="291"/>
        <v>0</v>
      </c>
      <c r="CG3084" s="198"/>
      <c r="CH3084">
        <f>(Transest!$J$14/HexExtSoy!$K$4)</f>
        <v>0.20257267294641951</v>
      </c>
      <c r="CI3084">
        <f>(HydroProcOil!$K$14/HexExtSoy!$K$4)</f>
        <v>0.10977777777777777</v>
      </c>
      <c r="CJ3084">
        <f>(StarchFerm!$K$24/StarchFerm!$K$4)</f>
        <v>0.33157302630665886</v>
      </c>
      <c r="CY3084" s="198"/>
      <c r="CZ3084">
        <f>BP3084*CH3084*1000*LCI!$E$93</f>
        <v>0</v>
      </c>
      <c r="DA3084">
        <f>BQ3084*CI3084*1000*(LCI!$E$99)</f>
        <v>0</v>
      </c>
      <c r="DB3084">
        <f>BR3084*CJ3084*1000*(LCI!$E$96)</f>
        <v>0</v>
      </c>
    </row>
    <row r="3085" spans="1:106" x14ac:dyDescent="0.25">
      <c r="E3085" t="s">
        <v>2457</v>
      </c>
      <c r="AE3085" s="319"/>
      <c r="AJ3085">
        <v>0</v>
      </c>
      <c r="AK3085">
        <v>0</v>
      </c>
    </row>
    <row r="3086" spans="1:106" x14ac:dyDescent="0.25">
      <c r="AE3086" s="319"/>
      <c r="AJ3086">
        <v>0</v>
      </c>
      <c r="AK3086">
        <v>0</v>
      </c>
    </row>
    <row r="3087" spans="1:106" ht="60" x14ac:dyDescent="0.25">
      <c r="F3087" t="s">
        <v>2458</v>
      </c>
      <c r="G3087" t="s">
        <v>2458</v>
      </c>
      <c r="H3087" t="s">
        <v>2458</v>
      </c>
      <c r="Q3087" s="202" t="s">
        <v>2459</v>
      </c>
      <c r="R3087" s="202" t="s">
        <v>2459</v>
      </c>
      <c r="AC3087" t="s">
        <v>2460</v>
      </c>
      <c r="AD3087" t="s">
        <v>2460</v>
      </c>
      <c r="AE3087" t="s">
        <v>2460</v>
      </c>
    </row>
    <row r="3088" spans="1:106" x14ac:dyDescent="0.25">
      <c r="A3088">
        <f t="shared" ref="A3088:E3089" si="294">A3</f>
        <v>1001</v>
      </c>
      <c r="B3088" t="str">
        <f t="shared" si="294"/>
        <v>AL</v>
      </c>
      <c r="C3088" t="str">
        <f t="shared" si="294"/>
        <v>Autauga County</v>
      </c>
      <c r="D3088">
        <f t="shared" si="294"/>
        <v>-86.645648600000001</v>
      </c>
      <c r="E3088">
        <f t="shared" si="294"/>
        <v>32.540089999999999</v>
      </c>
      <c r="Q3088" s="197">
        <v>17.40505945</v>
      </c>
      <c r="R3088" s="197">
        <v>17.40505945</v>
      </c>
      <c r="AE3088" s="319"/>
      <c r="AJ3088">
        <v>0</v>
      </c>
      <c r="AK3088">
        <v>0</v>
      </c>
    </row>
    <row r="3089" spans="1:37" x14ac:dyDescent="0.25">
      <c r="A3089">
        <f t="shared" si="294"/>
        <v>1003</v>
      </c>
      <c r="B3089" t="str">
        <f t="shared" si="294"/>
        <v>AL</v>
      </c>
      <c r="C3089" t="str">
        <f t="shared" si="294"/>
        <v>Baldwin County</v>
      </c>
      <c r="D3089">
        <f t="shared" si="294"/>
        <v>-87.726271699999998</v>
      </c>
      <c r="E3089">
        <f t="shared" si="294"/>
        <v>30.738309999999998</v>
      </c>
      <c r="Q3089" s="197">
        <v>19.464491299999999</v>
      </c>
      <c r="R3089" s="197">
        <v>19.464491299999999</v>
      </c>
      <c r="AE3089" s="319"/>
      <c r="AJ3089">
        <v>0</v>
      </c>
      <c r="AK3089">
        <v>0</v>
      </c>
    </row>
    <row r="3090" spans="1:37" x14ac:dyDescent="0.25">
      <c r="A3090">
        <f t="shared" ref="A3090:E3090" si="295">A5</f>
        <v>1005</v>
      </c>
      <c r="B3090" t="str">
        <f t="shared" si="295"/>
        <v>AL</v>
      </c>
      <c r="C3090" t="str">
        <f t="shared" si="295"/>
        <v>Barbour County</v>
      </c>
      <c r="D3090">
        <f t="shared" si="295"/>
        <v>-85.397327200000007</v>
      </c>
      <c r="E3090">
        <f t="shared" si="295"/>
        <v>31.874030000000001</v>
      </c>
      <c r="Q3090" s="197">
        <v>18.23313538</v>
      </c>
      <c r="R3090" s="197">
        <v>18.23313538</v>
      </c>
      <c r="AE3090" s="319"/>
      <c r="AJ3090">
        <v>0</v>
      </c>
      <c r="AK3090">
        <v>0</v>
      </c>
    </row>
    <row r="3091" spans="1:37" x14ac:dyDescent="0.25">
      <c r="A3091">
        <f t="shared" ref="A3091:E3091" si="296">A6</f>
        <v>1007</v>
      </c>
      <c r="B3091" t="str">
        <f t="shared" si="296"/>
        <v>AL</v>
      </c>
      <c r="C3091" t="str">
        <f t="shared" si="296"/>
        <v>Bibb County</v>
      </c>
      <c r="D3091">
        <f t="shared" si="296"/>
        <v>-87.125260499999996</v>
      </c>
      <c r="E3091">
        <f t="shared" si="296"/>
        <v>32.999020000000002</v>
      </c>
      <c r="Q3091" s="197">
        <v>16.995097489999999</v>
      </c>
      <c r="R3091" s="197">
        <v>16.995097489999999</v>
      </c>
      <c r="AE3091" s="319"/>
      <c r="AJ3091">
        <v>0</v>
      </c>
      <c r="AK3091">
        <v>0</v>
      </c>
    </row>
    <row r="3092" spans="1:37" x14ac:dyDescent="0.25">
      <c r="A3092">
        <f t="shared" ref="A3092:E3092" si="297">A7</f>
        <v>1009</v>
      </c>
      <c r="B3092" t="str">
        <f t="shared" si="297"/>
        <v>AL</v>
      </c>
      <c r="C3092" t="str">
        <f t="shared" si="297"/>
        <v>Blount County</v>
      </c>
      <c r="D3092">
        <f t="shared" si="297"/>
        <v>-86.562711399999998</v>
      </c>
      <c r="E3092">
        <f t="shared" si="297"/>
        <v>33.99044</v>
      </c>
      <c r="Q3092" s="197">
        <v>16.212574050000001</v>
      </c>
      <c r="R3092" s="197">
        <v>16.212574050000001</v>
      </c>
      <c r="AE3092" s="319"/>
      <c r="AJ3092">
        <v>0</v>
      </c>
      <c r="AK3092">
        <v>0</v>
      </c>
    </row>
    <row r="3093" spans="1:37" x14ac:dyDescent="0.25">
      <c r="A3093">
        <f t="shared" ref="A3093:E3093" si="298">A8</f>
        <v>1011</v>
      </c>
      <c r="B3093" t="str">
        <f t="shared" si="298"/>
        <v>AL</v>
      </c>
      <c r="C3093" t="str">
        <f t="shared" si="298"/>
        <v>Bullock County</v>
      </c>
      <c r="D3093">
        <f t="shared" si="298"/>
        <v>-85.716803600000006</v>
      </c>
      <c r="E3093">
        <f t="shared" si="298"/>
        <v>32.106340000000003</v>
      </c>
      <c r="Q3093" s="197">
        <v>17.898753150000001</v>
      </c>
      <c r="R3093" s="197">
        <v>17.898753150000001</v>
      </c>
      <c r="AE3093" s="319"/>
      <c r="AJ3093">
        <v>0</v>
      </c>
      <c r="AK3093">
        <v>0</v>
      </c>
    </row>
    <row r="3094" spans="1:37" x14ac:dyDescent="0.25">
      <c r="A3094">
        <f t="shared" ref="A3094:E3094" si="299">A9</f>
        <v>1013</v>
      </c>
      <c r="B3094" t="str">
        <f t="shared" si="299"/>
        <v>AL</v>
      </c>
      <c r="C3094" t="str">
        <f t="shared" si="299"/>
        <v>Butler County</v>
      </c>
      <c r="D3094">
        <f t="shared" si="299"/>
        <v>-86.684347000000002</v>
      </c>
      <c r="E3094">
        <f t="shared" si="299"/>
        <v>31.75714</v>
      </c>
      <c r="Q3094" s="197">
        <v>18.161797839999998</v>
      </c>
      <c r="R3094" s="197">
        <v>18.161797839999998</v>
      </c>
      <c r="AE3094" s="319"/>
      <c r="AJ3094">
        <v>0</v>
      </c>
      <c r="AK3094">
        <v>0</v>
      </c>
    </row>
    <row r="3095" spans="1:37" x14ac:dyDescent="0.25">
      <c r="A3095">
        <f t="shared" ref="A3095:E3095" si="300">A10</f>
        <v>1015</v>
      </c>
      <c r="B3095" t="str">
        <f t="shared" si="300"/>
        <v>AL</v>
      </c>
      <c r="C3095" t="str">
        <f t="shared" si="300"/>
        <v>Calhoun County</v>
      </c>
      <c r="D3095">
        <f t="shared" si="300"/>
        <v>-85.829561100000006</v>
      </c>
      <c r="E3095">
        <f t="shared" si="300"/>
        <v>33.776249999999997</v>
      </c>
      <c r="Q3095" s="197">
        <v>16.461124160000001</v>
      </c>
      <c r="R3095" s="197">
        <v>16.461124160000001</v>
      </c>
      <c r="AE3095" s="319"/>
      <c r="AJ3095">
        <v>0</v>
      </c>
      <c r="AK3095">
        <v>0</v>
      </c>
    </row>
    <row r="3096" spans="1:37" x14ac:dyDescent="0.25">
      <c r="A3096">
        <f t="shared" ref="A3096:E3096" si="301">A11</f>
        <v>1017</v>
      </c>
      <c r="B3096" t="str">
        <f t="shared" si="301"/>
        <v>AL</v>
      </c>
      <c r="C3096" t="str">
        <f t="shared" si="301"/>
        <v>Chambers County</v>
      </c>
      <c r="D3096">
        <f t="shared" si="301"/>
        <v>-85.394853100000006</v>
      </c>
      <c r="E3096">
        <f t="shared" si="301"/>
        <v>32.916330000000002</v>
      </c>
      <c r="Q3096" s="197">
        <v>17.25612594</v>
      </c>
      <c r="R3096" s="197">
        <v>17.25612594</v>
      </c>
      <c r="AE3096" s="319"/>
      <c r="AJ3096">
        <v>0</v>
      </c>
      <c r="AK3096">
        <v>0</v>
      </c>
    </row>
    <row r="3097" spans="1:37" x14ac:dyDescent="0.25">
      <c r="A3097">
        <f t="shared" ref="A3097:E3097" si="302">A12</f>
        <v>1019</v>
      </c>
      <c r="B3097" t="str">
        <f t="shared" si="302"/>
        <v>AL</v>
      </c>
      <c r="C3097" t="str">
        <f t="shared" si="302"/>
        <v>Cherokee County</v>
      </c>
      <c r="D3097">
        <f t="shared" si="302"/>
        <v>-85.604219900000004</v>
      </c>
      <c r="E3097">
        <f t="shared" si="302"/>
        <v>34.191470000000002</v>
      </c>
      <c r="Q3097" s="197">
        <v>16.1322005</v>
      </c>
      <c r="R3097" s="197">
        <v>16.1322005</v>
      </c>
      <c r="AE3097" s="319"/>
      <c r="AJ3097">
        <v>0</v>
      </c>
      <c r="AK3097">
        <v>0</v>
      </c>
    </row>
    <row r="3098" spans="1:37" x14ac:dyDescent="0.25">
      <c r="A3098">
        <f t="shared" ref="A3098:E3098" si="303">A13</f>
        <v>1021</v>
      </c>
      <c r="B3098" t="str">
        <f t="shared" si="303"/>
        <v>AL</v>
      </c>
      <c r="C3098" t="str">
        <f t="shared" si="303"/>
        <v>Chilton County</v>
      </c>
      <c r="D3098">
        <f t="shared" si="303"/>
        <v>-86.715624000000005</v>
      </c>
      <c r="E3098">
        <f t="shared" si="303"/>
        <v>32.85163</v>
      </c>
      <c r="Q3098" s="197">
        <v>17.157695539999999</v>
      </c>
      <c r="R3098" s="197">
        <v>17.157695539999999</v>
      </c>
      <c r="AE3098" s="319"/>
      <c r="AJ3098">
        <v>0</v>
      </c>
      <c r="AK3098">
        <v>0</v>
      </c>
    </row>
    <row r="3099" spans="1:37" x14ac:dyDescent="0.25">
      <c r="A3099">
        <f t="shared" ref="A3099:E3099" si="304">A14</f>
        <v>1023</v>
      </c>
      <c r="B3099" t="str">
        <f t="shared" si="304"/>
        <v>AL</v>
      </c>
      <c r="C3099" t="str">
        <f t="shared" si="304"/>
        <v>Choctaw County</v>
      </c>
      <c r="D3099">
        <f t="shared" si="304"/>
        <v>-88.259536900000001</v>
      </c>
      <c r="E3099">
        <f t="shared" si="304"/>
        <v>32.020470000000003</v>
      </c>
      <c r="Q3099" s="197">
        <v>17.751536260000002</v>
      </c>
      <c r="R3099" s="197">
        <v>17.751536260000002</v>
      </c>
      <c r="AE3099" s="319"/>
      <c r="AJ3099">
        <v>0</v>
      </c>
      <c r="AK3099">
        <v>0</v>
      </c>
    </row>
    <row r="3100" spans="1:37" x14ac:dyDescent="0.25">
      <c r="A3100">
        <f t="shared" ref="A3100:E3100" si="305">A15</f>
        <v>1025</v>
      </c>
      <c r="B3100" t="str">
        <f t="shared" si="305"/>
        <v>AL</v>
      </c>
      <c r="C3100" t="str">
        <f t="shared" si="305"/>
        <v>Clarke County</v>
      </c>
      <c r="D3100">
        <f t="shared" si="305"/>
        <v>-87.824829699999995</v>
      </c>
      <c r="E3100">
        <f t="shared" si="305"/>
        <v>31.67333</v>
      </c>
      <c r="Q3100" s="197">
        <v>18.255676170000001</v>
      </c>
      <c r="R3100" s="197">
        <v>18.255676170000001</v>
      </c>
      <c r="AE3100" s="319"/>
      <c r="AJ3100">
        <v>0</v>
      </c>
      <c r="AK3100">
        <v>0</v>
      </c>
    </row>
    <row r="3101" spans="1:37" x14ac:dyDescent="0.25">
      <c r="A3101">
        <f t="shared" ref="A3101:E3101" si="306">A16</f>
        <v>1027</v>
      </c>
      <c r="B3101" t="str">
        <f t="shared" si="306"/>
        <v>AL</v>
      </c>
      <c r="C3101" t="str">
        <f t="shared" si="306"/>
        <v>Clay County</v>
      </c>
      <c r="D3101">
        <f t="shared" si="306"/>
        <v>-85.851787099999996</v>
      </c>
      <c r="E3101">
        <f t="shared" si="306"/>
        <v>33.273409999999998</v>
      </c>
      <c r="Q3101" s="197">
        <v>16.894216879999998</v>
      </c>
      <c r="R3101" s="197">
        <v>16.894216879999998</v>
      </c>
      <c r="AE3101" s="319"/>
      <c r="AJ3101">
        <v>0</v>
      </c>
      <c r="AK3101">
        <v>0</v>
      </c>
    </row>
    <row r="3102" spans="1:37" x14ac:dyDescent="0.25">
      <c r="A3102">
        <f t="shared" ref="A3102:E3102" si="307">A17</f>
        <v>1029</v>
      </c>
      <c r="B3102" t="str">
        <f t="shared" si="307"/>
        <v>AL</v>
      </c>
      <c r="C3102" t="str">
        <f t="shared" si="307"/>
        <v>Cleburne County</v>
      </c>
      <c r="D3102">
        <f t="shared" si="307"/>
        <v>-85.526101699999998</v>
      </c>
      <c r="E3102">
        <f t="shared" si="307"/>
        <v>33.676220000000001</v>
      </c>
      <c r="Q3102" s="197">
        <v>16.56363584</v>
      </c>
      <c r="R3102" s="197">
        <v>16.56363584</v>
      </c>
      <c r="AE3102" s="319"/>
      <c r="AJ3102">
        <v>0</v>
      </c>
      <c r="AK3102">
        <v>0</v>
      </c>
    </row>
    <row r="3103" spans="1:37" x14ac:dyDescent="0.25">
      <c r="A3103">
        <f t="shared" ref="A3103:E3103" si="308">A18</f>
        <v>1031</v>
      </c>
      <c r="B3103" t="str">
        <f t="shared" si="308"/>
        <v>AL</v>
      </c>
      <c r="C3103" t="str">
        <f t="shared" si="308"/>
        <v>Coffee County</v>
      </c>
      <c r="D3103">
        <f t="shared" si="308"/>
        <v>-85.994440600000004</v>
      </c>
      <c r="E3103">
        <f t="shared" si="308"/>
        <v>31.398479999999999</v>
      </c>
      <c r="Q3103" s="197">
        <v>18.59589218</v>
      </c>
      <c r="R3103" s="197">
        <v>18.59589218</v>
      </c>
      <c r="AE3103" s="319"/>
      <c r="AJ3103">
        <v>0</v>
      </c>
      <c r="AK3103">
        <v>0</v>
      </c>
    </row>
    <row r="3104" spans="1:37" x14ac:dyDescent="0.25">
      <c r="A3104">
        <f t="shared" ref="A3104:E3104" si="309">A19</f>
        <v>1033</v>
      </c>
      <c r="B3104" t="str">
        <f t="shared" si="309"/>
        <v>AL</v>
      </c>
      <c r="C3104" t="str">
        <f t="shared" si="309"/>
        <v>Colbert County</v>
      </c>
      <c r="D3104">
        <f t="shared" si="309"/>
        <v>-87.810975999999997</v>
      </c>
      <c r="E3104">
        <f t="shared" si="309"/>
        <v>34.702759999999998</v>
      </c>
      <c r="Q3104" s="197">
        <v>15.84316626</v>
      </c>
      <c r="R3104" s="197">
        <v>15.84316626</v>
      </c>
      <c r="AE3104" s="319"/>
      <c r="AJ3104">
        <v>0</v>
      </c>
      <c r="AK3104">
        <v>0</v>
      </c>
    </row>
    <row r="3105" spans="1:37" x14ac:dyDescent="0.25">
      <c r="A3105">
        <f t="shared" ref="A3105:E3105" si="310">A20</f>
        <v>1035</v>
      </c>
      <c r="B3105" t="str">
        <f t="shared" si="310"/>
        <v>AL</v>
      </c>
      <c r="C3105" t="str">
        <f t="shared" si="310"/>
        <v>Conecuh County</v>
      </c>
      <c r="D3105">
        <f t="shared" si="310"/>
        <v>-86.990654399999997</v>
      </c>
      <c r="E3105">
        <f t="shared" si="310"/>
        <v>31.435780000000001</v>
      </c>
      <c r="Q3105" s="197">
        <v>18.545485289999998</v>
      </c>
      <c r="R3105" s="197">
        <v>18.545485289999998</v>
      </c>
      <c r="AE3105" s="319"/>
      <c r="AJ3105">
        <v>0</v>
      </c>
      <c r="AK3105">
        <v>0</v>
      </c>
    </row>
    <row r="3106" spans="1:37" x14ac:dyDescent="0.25">
      <c r="A3106">
        <f t="shared" ref="A3106:E3106" si="311">A21</f>
        <v>1037</v>
      </c>
      <c r="B3106" t="str">
        <f t="shared" si="311"/>
        <v>AL</v>
      </c>
      <c r="C3106" t="str">
        <f t="shared" si="311"/>
        <v>Coosa County</v>
      </c>
      <c r="D3106">
        <f t="shared" si="311"/>
        <v>-86.245441200000002</v>
      </c>
      <c r="E3106">
        <f t="shared" si="311"/>
        <v>32.94021</v>
      </c>
      <c r="Q3106" s="197">
        <v>17.134605199999999</v>
      </c>
      <c r="R3106" s="197">
        <v>17.134605199999999</v>
      </c>
      <c r="AE3106" s="319"/>
      <c r="AJ3106">
        <v>0</v>
      </c>
      <c r="AK3106">
        <v>0</v>
      </c>
    </row>
    <row r="3107" spans="1:37" x14ac:dyDescent="0.25">
      <c r="A3107">
        <f t="shared" ref="A3107:E3107" si="312">A22</f>
        <v>1039</v>
      </c>
      <c r="B3107" t="str">
        <f t="shared" si="312"/>
        <v>AL</v>
      </c>
      <c r="C3107" t="str">
        <f t="shared" si="312"/>
        <v>Covington County</v>
      </c>
      <c r="D3107">
        <f t="shared" si="312"/>
        <v>-86.456551000000005</v>
      </c>
      <c r="E3107">
        <f t="shared" si="312"/>
        <v>31.259730000000001</v>
      </c>
      <c r="Q3107" s="197">
        <v>18.716384229999999</v>
      </c>
      <c r="R3107" s="197">
        <v>18.716384229999999</v>
      </c>
      <c r="AE3107" s="319"/>
      <c r="AJ3107">
        <v>0</v>
      </c>
      <c r="AK3107">
        <v>0</v>
      </c>
    </row>
    <row r="3108" spans="1:37" x14ac:dyDescent="0.25">
      <c r="A3108">
        <f t="shared" ref="A3108:E3108" si="313">A23</f>
        <v>1041</v>
      </c>
      <c r="B3108" t="str">
        <f t="shared" si="313"/>
        <v>AL</v>
      </c>
      <c r="C3108" t="str">
        <f t="shared" si="313"/>
        <v>Crenshaw County</v>
      </c>
      <c r="D3108">
        <f t="shared" si="313"/>
        <v>-86.3195616</v>
      </c>
      <c r="E3108">
        <f t="shared" si="313"/>
        <v>31.735910000000001</v>
      </c>
      <c r="Q3108" s="197">
        <v>18.17128245</v>
      </c>
      <c r="R3108" s="197">
        <v>18.17128245</v>
      </c>
      <c r="AE3108" s="319"/>
      <c r="AJ3108">
        <v>0</v>
      </c>
      <c r="AK3108">
        <v>0</v>
      </c>
    </row>
    <row r="3109" spans="1:37" x14ac:dyDescent="0.25">
      <c r="A3109">
        <f t="shared" ref="A3109:E3109" si="314">A24</f>
        <v>1043</v>
      </c>
      <c r="B3109" t="str">
        <f t="shared" si="314"/>
        <v>AL</v>
      </c>
      <c r="C3109" t="str">
        <f t="shared" si="314"/>
        <v>Cullman County</v>
      </c>
      <c r="D3109">
        <f t="shared" si="314"/>
        <v>-86.865448099999995</v>
      </c>
      <c r="E3109">
        <f t="shared" si="314"/>
        <v>34.138249999999999</v>
      </c>
      <c r="Q3109" s="197">
        <v>16.101455090000002</v>
      </c>
      <c r="R3109" s="197">
        <v>16.101455090000002</v>
      </c>
      <c r="AE3109" s="319"/>
      <c r="AJ3109">
        <v>0</v>
      </c>
      <c r="AK3109">
        <v>0</v>
      </c>
    </row>
    <row r="3110" spans="1:37" x14ac:dyDescent="0.25">
      <c r="A3110">
        <f t="shared" ref="A3110:E3110" si="315">A25</f>
        <v>1045</v>
      </c>
      <c r="B3110" t="str">
        <f t="shared" si="315"/>
        <v>AL</v>
      </c>
      <c r="C3110" t="str">
        <f t="shared" si="315"/>
        <v>Dale County</v>
      </c>
      <c r="D3110">
        <f t="shared" si="315"/>
        <v>-85.619094099999998</v>
      </c>
      <c r="E3110">
        <f t="shared" si="315"/>
        <v>31.430869999999999</v>
      </c>
      <c r="Q3110" s="197">
        <v>18.629547120000002</v>
      </c>
      <c r="R3110" s="197">
        <v>18.629547120000002</v>
      </c>
      <c r="AE3110" s="319"/>
      <c r="AJ3110">
        <v>0</v>
      </c>
      <c r="AK3110">
        <v>0</v>
      </c>
    </row>
    <row r="3111" spans="1:37" x14ac:dyDescent="0.25">
      <c r="A3111">
        <f t="shared" ref="A3111:E3111" si="316">A26</f>
        <v>1047</v>
      </c>
      <c r="B3111" t="str">
        <f t="shared" si="316"/>
        <v>AL</v>
      </c>
      <c r="C3111" t="str">
        <f t="shared" si="316"/>
        <v>Dallas County</v>
      </c>
      <c r="D3111">
        <f t="shared" si="316"/>
        <v>-87.097675100000004</v>
      </c>
      <c r="E3111">
        <f t="shared" si="316"/>
        <v>32.326700000000002</v>
      </c>
      <c r="Q3111" s="197">
        <v>17.572901399999999</v>
      </c>
      <c r="R3111" s="197">
        <v>17.572901399999999</v>
      </c>
      <c r="AE3111" s="319"/>
      <c r="AJ3111">
        <v>0</v>
      </c>
      <c r="AK3111">
        <v>0</v>
      </c>
    </row>
    <row r="3112" spans="1:37" x14ac:dyDescent="0.25">
      <c r="A3112">
        <f t="shared" ref="A3112:E3112" si="317">A27</f>
        <v>1049</v>
      </c>
      <c r="B3112" t="str">
        <f t="shared" si="317"/>
        <v>AL</v>
      </c>
      <c r="C3112" t="str">
        <f t="shared" si="317"/>
        <v>DeKalb County</v>
      </c>
      <c r="D3112">
        <f t="shared" si="317"/>
        <v>-85.812263900000005</v>
      </c>
      <c r="E3112">
        <f t="shared" si="317"/>
        <v>34.454389999999997</v>
      </c>
      <c r="Q3112" s="197">
        <v>15.925433419999999</v>
      </c>
      <c r="R3112" s="197">
        <v>15.925433419999999</v>
      </c>
      <c r="AE3112" s="319"/>
      <c r="AJ3112">
        <v>0</v>
      </c>
      <c r="AK3112">
        <v>0</v>
      </c>
    </row>
    <row r="3113" spans="1:37" x14ac:dyDescent="0.25">
      <c r="A3113">
        <f t="shared" ref="A3113:E3113" si="318">A28</f>
        <v>1051</v>
      </c>
      <c r="B3113" t="str">
        <f t="shared" si="318"/>
        <v>AL</v>
      </c>
      <c r="C3113" t="str">
        <f t="shared" si="318"/>
        <v>Elmore County</v>
      </c>
      <c r="D3113">
        <f t="shared" si="318"/>
        <v>-86.154193300000003</v>
      </c>
      <c r="E3113">
        <f t="shared" si="318"/>
        <v>32.598930000000003</v>
      </c>
      <c r="Q3113" s="197">
        <v>17.393235650000001</v>
      </c>
      <c r="R3113" s="197">
        <v>17.393235650000001</v>
      </c>
      <c r="AE3113" s="319"/>
      <c r="AJ3113">
        <v>0</v>
      </c>
      <c r="AK3113">
        <v>0</v>
      </c>
    </row>
    <row r="3114" spans="1:37" x14ac:dyDescent="0.25">
      <c r="A3114">
        <f t="shared" ref="A3114:E3114" si="319">A29</f>
        <v>1053</v>
      </c>
      <c r="B3114" t="str">
        <f t="shared" si="319"/>
        <v>AL</v>
      </c>
      <c r="C3114" t="str">
        <f t="shared" si="319"/>
        <v>Escambia County</v>
      </c>
      <c r="D3114">
        <f t="shared" si="319"/>
        <v>-87.157465299999998</v>
      </c>
      <c r="E3114">
        <f t="shared" si="319"/>
        <v>31.13336</v>
      </c>
      <c r="Q3114" s="197">
        <v>18.91972307</v>
      </c>
      <c r="R3114" s="197">
        <v>18.91972307</v>
      </c>
      <c r="AE3114" s="319"/>
      <c r="AJ3114">
        <v>0</v>
      </c>
      <c r="AK3114">
        <v>0</v>
      </c>
    </row>
    <row r="3115" spans="1:37" x14ac:dyDescent="0.25">
      <c r="A3115">
        <f t="shared" ref="A3115:E3115" si="320">A30</f>
        <v>1055</v>
      </c>
      <c r="B3115" t="str">
        <f t="shared" si="320"/>
        <v>AL</v>
      </c>
      <c r="C3115" t="str">
        <f t="shared" si="320"/>
        <v>Etowah County</v>
      </c>
      <c r="D3115">
        <f t="shared" si="320"/>
        <v>-86.033428200000003</v>
      </c>
      <c r="E3115">
        <f t="shared" si="320"/>
        <v>34.052729999999997</v>
      </c>
      <c r="Q3115" s="197">
        <v>16.20146939</v>
      </c>
      <c r="R3115" s="197">
        <v>16.20146939</v>
      </c>
      <c r="AE3115" s="319"/>
      <c r="AJ3115">
        <v>0</v>
      </c>
      <c r="AK3115">
        <v>0</v>
      </c>
    </row>
    <row r="3116" spans="1:37" x14ac:dyDescent="0.25">
      <c r="A3116">
        <f t="shared" ref="A3116:E3116" si="321">A31</f>
        <v>1057</v>
      </c>
      <c r="B3116" t="str">
        <f t="shared" si="321"/>
        <v>AL</v>
      </c>
      <c r="C3116" t="str">
        <f t="shared" si="321"/>
        <v>Fayette County</v>
      </c>
      <c r="D3116">
        <f t="shared" si="321"/>
        <v>-87.736376100000001</v>
      </c>
      <c r="E3116">
        <f t="shared" si="321"/>
        <v>33.72193</v>
      </c>
      <c r="Q3116" s="197">
        <v>16.441310349999998</v>
      </c>
      <c r="R3116" s="197">
        <v>16.441310349999998</v>
      </c>
      <c r="AE3116" s="319"/>
      <c r="AJ3116">
        <v>0</v>
      </c>
      <c r="AK3116">
        <v>0</v>
      </c>
    </row>
    <row r="3117" spans="1:37" x14ac:dyDescent="0.25">
      <c r="A3117">
        <f t="shared" ref="A3117:E3117" si="322">A32</f>
        <v>1059</v>
      </c>
      <c r="B3117" t="str">
        <f t="shared" si="322"/>
        <v>AL</v>
      </c>
      <c r="C3117" t="str">
        <f t="shared" si="322"/>
        <v>Franklin County</v>
      </c>
      <c r="D3117">
        <f t="shared" si="322"/>
        <v>-87.8455838</v>
      </c>
      <c r="E3117">
        <f t="shared" si="322"/>
        <v>34.443379999999998</v>
      </c>
      <c r="Q3117" s="197">
        <v>15.99400715</v>
      </c>
      <c r="R3117" s="197">
        <v>15.99400715</v>
      </c>
      <c r="AE3117" s="319"/>
      <c r="AJ3117">
        <v>0</v>
      </c>
      <c r="AK3117">
        <v>0</v>
      </c>
    </row>
    <row r="3118" spans="1:37" x14ac:dyDescent="0.25">
      <c r="A3118">
        <f t="shared" ref="A3118:E3118" si="323">A33</f>
        <v>1061</v>
      </c>
      <c r="B3118" t="str">
        <f t="shared" si="323"/>
        <v>AL</v>
      </c>
      <c r="C3118" t="str">
        <f t="shared" si="323"/>
        <v>Geneva County</v>
      </c>
      <c r="D3118">
        <f t="shared" si="323"/>
        <v>-85.844377600000001</v>
      </c>
      <c r="E3118">
        <f t="shared" si="323"/>
        <v>31.099920000000001</v>
      </c>
      <c r="Q3118" s="197">
        <v>18.93207833</v>
      </c>
      <c r="R3118" s="197">
        <v>18.93207833</v>
      </c>
      <c r="AE3118" s="319"/>
      <c r="AJ3118">
        <v>0</v>
      </c>
      <c r="AK3118">
        <v>0</v>
      </c>
    </row>
    <row r="3119" spans="1:37" x14ac:dyDescent="0.25">
      <c r="A3119">
        <f t="shared" ref="A3119:E3119" si="324">A34</f>
        <v>1063</v>
      </c>
      <c r="B3119" t="str">
        <f t="shared" si="324"/>
        <v>AL</v>
      </c>
      <c r="C3119" t="str">
        <f t="shared" si="324"/>
        <v>Greene County</v>
      </c>
      <c r="D3119">
        <f t="shared" si="324"/>
        <v>-87.948139999999995</v>
      </c>
      <c r="E3119">
        <f t="shared" si="324"/>
        <v>32.865699999999997</v>
      </c>
      <c r="Q3119" s="197">
        <v>17.00415619</v>
      </c>
      <c r="R3119" s="197">
        <v>17.00415619</v>
      </c>
      <c r="AE3119" s="319"/>
      <c r="AJ3119">
        <v>0</v>
      </c>
      <c r="AK3119">
        <v>0</v>
      </c>
    </row>
    <row r="3120" spans="1:37" x14ac:dyDescent="0.25">
      <c r="A3120">
        <f t="shared" ref="A3120:E3120" si="325">A35</f>
        <v>1065</v>
      </c>
      <c r="B3120" t="str">
        <f t="shared" si="325"/>
        <v>AL</v>
      </c>
      <c r="C3120" t="str">
        <f t="shared" si="325"/>
        <v>Hale County</v>
      </c>
      <c r="D3120">
        <f t="shared" si="325"/>
        <v>-87.622197600000007</v>
      </c>
      <c r="E3120">
        <f t="shared" si="325"/>
        <v>32.764899999999997</v>
      </c>
      <c r="Q3120" s="197">
        <v>17.126514360000002</v>
      </c>
      <c r="R3120" s="197">
        <v>17.126514360000002</v>
      </c>
      <c r="AE3120" s="319"/>
      <c r="AJ3120">
        <v>0</v>
      </c>
      <c r="AK3120">
        <v>0</v>
      </c>
    </row>
    <row r="3121" spans="1:37" x14ac:dyDescent="0.25">
      <c r="A3121">
        <f t="shared" ref="A3121:E3121" si="326">A36</f>
        <v>1067</v>
      </c>
      <c r="B3121" t="str">
        <f t="shared" si="326"/>
        <v>AL</v>
      </c>
      <c r="C3121" t="str">
        <f t="shared" si="326"/>
        <v>Henry County</v>
      </c>
      <c r="D3121">
        <f t="shared" si="326"/>
        <v>-85.254105699999997</v>
      </c>
      <c r="E3121">
        <f t="shared" si="326"/>
        <v>31.51596</v>
      </c>
      <c r="Q3121" s="197">
        <v>18.61159237</v>
      </c>
      <c r="R3121" s="197">
        <v>18.61159237</v>
      </c>
      <c r="AE3121" s="319"/>
      <c r="AJ3121">
        <v>0</v>
      </c>
      <c r="AK3121">
        <v>0</v>
      </c>
    </row>
    <row r="3122" spans="1:37" x14ac:dyDescent="0.25">
      <c r="A3122">
        <f t="shared" ref="A3122:E3122" si="327">A37</f>
        <v>1069</v>
      </c>
      <c r="B3122" t="str">
        <f t="shared" si="327"/>
        <v>AL</v>
      </c>
      <c r="C3122" t="str">
        <f t="shared" si="327"/>
        <v>Houston County</v>
      </c>
      <c r="D3122">
        <f t="shared" si="327"/>
        <v>-85.315430199999994</v>
      </c>
      <c r="E3122">
        <f t="shared" si="327"/>
        <v>31.152539999999998</v>
      </c>
      <c r="Q3122" s="197">
        <v>18.966983280000001</v>
      </c>
      <c r="R3122" s="197">
        <v>18.966983280000001</v>
      </c>
      <c r="AE3122" s="319"/>
      <c r="AJ3122">
        <v>0</v>
      </c>
      <c r="AK3122">
        <v>0</v>
      </c>
    </row>
    <row r="3123" spans="1:37" x14ac:dyDescent="0.25">
      <c r="A3123">
        <f t="shared" ref="A3123:E3123" si="328">A38</f>
        <v>1071</v>
      </c>
      <c r="B3123" t="str">
        <f t="shared" si="328"/>
        <v>AL</v>
      </c>
      <c r="C3123" t="str">
        <f t="shared" si="328"/>
        <v>Jackson County</v>
      </c>
      <c r="D3123">
        <f t="shared" si="328"/>
        <v>-85.9977509</v>
      </c>
      <c r="E3123">
        <f t="shared" si="328"/>
        <v>34.77684</v>
      </c>
      <c r="Q3123" s="197">
        <v>15.708639959999999</v>
      </c>
      <c r="R3123" s="197">
        <v>15.708639959999999</v>
      </c>
      <c r="AE3123" s="319"/>
      <c r="AJ3123">
        <v>0</v>
      </c>
      <c r="AK3123">
        <v>0</v>
      </c>
    </row>
    <row r="3124" spans="1:37" x14ac:dyDescent="0.25">
      <c r="A3124">
        <f t="shared" ref="A3124:E3124" si="329">A39</f>
        <v>1073</v>
      </c>
      <c r="B3124" t="str">
        <f t="shared" si="329"/>
        <v>AL</v>
      </c>
      <c r="C3124" t="str">
        <f t="shared" si="329"/>
        <v>Jefferson County</v>
      </c>
      <c r="D3124">
        <f t="shared" si="329"/>
        <v>-86.890254299999995</v>
      </c>
      <c r="E3124">
        <f t="shared" si="329"/>
        <v>33.56306</v>
      </c>
      <c r="Q3124" s="197">
        <v>16.575127380000001</v>
      </c>
      <c r="R3124" s="197">
        <v>16.575127380000001</v>
      </c>
      <c r="AE3124" s="319"/>
      <c r="AJ3124">
        <v>0</v>
      </c>
      <c r="AK3124">
        <v>0</v>
      </c>
    </row>
    <row r="3125" spans="1:37" x14ac:dyDescent="0.25">
      <c r="A3125">
        <f t="shared" ref="A3125:E3125" si="330">A40</f>
        <v>1075</v>
      </c>
      <c r="B3125" t="str">
        <f t="shared" si="330"/>
        <v>AL</v>
      </c>
      <c r="C3125" t="str">
        <f t="shared" si="330"/>
        <v>Lamar County</v>
      </c>
      <c r="D3125">
        <f t="shared" si="330"/>
        <v>-88.097956499999995</v>
      </c>
      <c r="E3125">
        <f t="shared" si="330"/>
        <v>33.781700000000001</v>
      </c>
      <c r="Q3125" s="197">
        <v>16.398095519999998</v>
      </c>
      <c r="R3125" s="197">
        <v>16.398095519999998</v>
      </c>
      <c r="AE3125" s="319"/>
      <c r="AJ3125">
        <v>0</v>
      </c>
      <c r="AK3125">
        <v>0</v>
      </c>
    </row>
    <row r="3126" spans="1:37" x14ac:dyDescent="0.25">
      <c r="A3126">
        <f t="shared" ref="A3126:E3126" si="331">A41</f>
        <v>1077</v>
      </c>
      <c r="B3126" t="str">
        <f t="shared" si="331"/>
        <v>AL</v>
      </c>
      <c r="C3126" t="str">
        <f t="shared" si="331"/>
        <v>Lauderdale County</v>
      </c>
      <c r="D3126">
        <f t="shared" si="331"/>
        <v>-87.654204800000002</v>
      </c>
      <c r="E3126">
        <f t="shared" si="331"/>
        <v>34.904089999999997</v>
      </c>
      <c r="Q3126" s="197">
        <v>15.728820689999999</v>
      </c>
      <c r="R3126" s="197">
        <v>15.728820689999999</v>
      </c>
      <c r="AE3126" s="319"/>
      <c r="AJ3126">
        <v>0</v>
      </c>
      <c r="AK3126">
        <v>0</v>
      </c>
    </row>
    <row r="3127" spans="1:37" x14ac:dyDescent="0.25">
      <c r="A3127">
        <f t="shared" ref="A3127:E3127" si="332">A42</f>
        <v>1079</v>
      </c>
      <c r="B3127" t="str">
        <f t="shared" si="332"/>
        <v>AL</v>
      </c>
      <c r="C3127" t="str">
        <f t="shared" si="332"/>
        <v>Lawrence County</v>
      </c>
      <c r="D3127">
        <f t="shared" si="332"/>
        <v>-87.305588299999997</v>
      </c>
      <c r="E3127">
        <f t="shared" si="332"/>
        <v>34.524819999999998</v>
      </c>
      <c r="Q3127" s="197">
        <v>15.897541970000001</v>
      </c>
      <c r="R3127" s="197">
        <v>15.897541970000001</v>
      </c>
      <c r="AE3127" s="319"/>
      <c r="AJ3127">
        <v>0</v>
      </c>
      <c r="AK3127">
        <v>0</v>
      </c>
    </row>
    <row r="3128" spans="1:37" x14ac:dyDescent="0.25">
      <c r="A3128">
        <f t="shared" ref="A3128:E3128" si="333">A43</f>
        <v>1081</v>
      </c>
      <c r="B3128" t="str">
        <f t="shared" si="333"/>
        <v>AL</v>
      </c>
      <c r="C3128" t="str">
        <f t="shared" si="333"/>
        <v>Lee County</v>
      </c>
      <c r="D3128">
        <f t="shared" si="333"/>
        <v>-85.355263399999998</v>
      </c>
      <c r="E3128">
        <f t="shared" si="333"/>
        <v>32.609920000000002</v>
      </c>
      <c r="Q3128" s="197">
        <v>17.522134560000001</v>
      </c>
      <c r="R3128" s="197">
        <v>17.522134560000001</v>
      </c>
      <c r="AE3128" s="319"/>
      <c r="AJ3128">
        <v>0</v>
      </c>
      <c r="AK3128">
        <v>0</v>
      </c>
    </row>
    <row r="3129" spans="1:37" x14ac:dyDescent="0.25">
      <c r="A3129">
        <f t="shared" ref="A3129:E3129" si="334">A44</f>
        <v>1083</v>
      </c>
      <c r="B3129" t="str">
        <f t="shared" si="334"/>
        <v>AL</v>
      </c>
      <c r="C3129" t="str">
        <f t="shared" si="334"/>
        <v>Limestone County</v>
      </c>
      <c r="D3129">
        <f t="shared" si="334"/>
        <v>-86.973692700000001</v>
      </c>
      <c r="E3129">
        <f t="shared" si="334"/>
        <v>34.81223</v>
      </c>
      <c r="Q3129" s="197">
        <v>15.693676610000001</v>
      </c>
      <c r="R3129" s="197">
        <v>15.693676610000001</v>
      </c>
      <c r="AE3129" s="319"/>
      <c r="AJ3129">
        <v>0</v>
      </c>
      <c r="AK3129">
        <v>0</v>
      </c>
    </row>
    <row r="3130" spans="1:37" x14ac:dyDescent="0.25">
      <c r="A3130">
        <f t="shared" ref="A3130:E3130" si="335">A45</f>
        <v>1085</v>
      </c>
      <c r="B3130" t="str">
        <f t="shared" si="335"/>
        <v>AL</v>
      </c>
      <c r="C3130" t="str">
        <f t="shared" si="335"/>
        <v>Lowndes County</v>
      </c>
      <c r="D3130">
        <f t="shared" si="335"/>
        <v>-86.650035799999998</v>
      </c>
      <c r="E3130">
        <f t="shared" si="335"/>
        <v>32.157809999999998</v>
      </c>
      <c r="Q3130" s="197">
        <v>17.737883180000001</v>
      </c>
      <c r="R3130" s="197">
        <v>17.737883180000001</v>
      </c>
      <c r="AE3130" s="319"/>
      <c r="AJ3130">
        <v>0</v>
      </c>
      <c r="AK3130">
        <v>0</v>
      </c>
    </row>
    <row r="3131" spans="1:37" x14ac:dyDescent="0.25">
      <c r="A3131">
        <f t="shared" ref="A3131:E3131" si="336">A46</f>
        <v>1087</v>
      </c>
      <c r="B3131" t="str">
        <f t="shared" si="336"/>
        <v>AL</v>
      </c>
      <c r="C3131" t="str">
        <f t="shared" si="336"/>
        <v>Macon County</v>
      </c>
      <c r="D3131">
        <f t="shared" si="336"/>
        <v>-85.695113599999999</v>
      </c>
      <c r="E3131">
        <f t="shared" si="336"/>
        <v>32.393859999999997</v>
      </c>
      <c r="Q3131" s="197">
        <v>17.637776559999999</v>
      </c>
      <c r="R3131" s="197">
        <v>17.637776559999999</v>
      </c>
      <c r="AE3131" s="319"/>
      <c r="AJ3131">
        <v>0</v>
      </c>
      <c r="AK3131">
        <v>0</v>
      </c>
    </row>
    <row r="3132" spans="1:37" x14ac:dyDescent="0.25">
      <c r="A3132">
        <f t="shared" ref="A3132:E3132" si="337">A47</f>
        <v>1089</v>
      </c>
      <c r="B3132" t="str">
        <f t="shared" si="337"/>
        <v>AL</v>
      </c>
      <c r="C3132" t="str">
        <f t="shared" si="337"/>
        <v>Madison County</v>
      </c>
      <c r="D3132">
        <f t="shared" si="337"/>
        <v>-86.543126700000002</v>
      </c>
      <c r="E3132">
        <f t="shared" si="337"/>
        <v>34.765189999999997</v>
      </c>
      <c r="Q3132" s="197">
        <v>15.67200826</v>
      </c>
      <c r="R3132" s="197">
        <v>15.67200826</v>
      </c>
      <c r="AE3132" s="319"/>
      <c r="AJ3132">
        <v>0</v>
      </c>
      <c r="AK3132">
        <v>0</v>
      </c>
    </row>
    <row r="3133" spans="1:37" x14ac:dyDescent="0.25">
      <c r="A3133">
        <f t="shared" ref="A3133:E3133" si="338">A48</f>
        <v>1091</v>
      </c>
      <c r="B3133" t="str">
        <f t="shared" si="338"/>
        <v>AL</v>
      </c>
      <c r="C3133" t="str">
        <f t="shared" si="338"/>
        <v>Marengo County</v>
      </c>
      <c r="D3133">
        <f t="shared" si="338"/>
        <v>-87.778312</v>
      </c>
      <c r="E3133">
        <f t="shared" si="338"/>
        <v>32.25123</v>
      </c>
      <c r="Q3133" s="197">
        <v>17.565076489999999</v>
      </c>
      <c r="R3133" s="197">
        <v>17.565076489999999</v>
      </c>
      <c r="AE3133" s="319"/>
      <c r="AJ3133">
        <v>0</v>
      </c>
      <c r="AK3133">
        <v>0</v>
      </c>
    </row>
    <row r="3134" spans="1:37" x14ac:dyDescent="0.25">
      <c r="A3134">
        <f t="shared" ref="A3134:E3134" si="339">A49</f>
        <v>1093</v>
      </c>
      <c r="B3134" t="str">
        <f t="shared" si="339"/>
        <v>AL</v>
      </c>
      <c r="C3134" t="str">
        <f t="shared" si="339"/>
        <v>Marion County</v>
      </c>
      <c r="D3134">
        <f t="shared" si="339"/>
        <v>-87.883197800000005</v>
      </c>
      <c r="E3134">
        <f t="shared" si="339"/>
        <v>34.137920000000001</v>
      </c>
      <c r="Q3134" s="197">
        <v>16.18828783</v>
      </c>
      <c r="R3134" s="197">
        <v>16.18828783</v>
      </c>
      <c r="AE3134" s="319"/>
      <c r="AJ3134">
        <v>0</v>
      </c>
      <c r="AK3134">
        <v>0</v>
      </c>
    </row>
    <row r="3135" spans="1:37" x14ac:dyDescent="0.25">
      <c r="A3135">
        <f t="shared" ref="A3135:E3135" si="340">A50</f>
        <v>1095</v>
      </c>
      <c r="B3135" t="str">
        <f t="shared" si="340"/>
        <v>AL</v>
      </c>
      <c r="C3135" t="str">
        <f t="shared" si="340"/>
        <v>Marshall County</v>
      </c>
      <c r="D3135">
        <f t="shared" si="340"/>
        <v>-86.306067200000001</v>
      </c>
      <c r="E3135">
        <f t="shared" si="340"/>
        <v>34.3703</v>
      </c>
      <c r="Q3135" s="197">
        <v>15.8947819</v>
      </c>
      <c r="R3135" s="197">
        <v>15.8947819</v>
      </c>
      <c r="AE3135" s="319"/>
      <c r="AJ3135">
        <v>0</v>
      </c>
      <c r="AK3135">
        <v>0</v>
      </c>
    </row>
    <row r="3136" spans="1:37" x14ac:dyDescent="0.25">
      <c r="A3136">
        <f t="shared" ref="A3136:E3136" si="341">A51</f>
        <v>1097</v>
      </c>
      <c r="B3136" t="str">
        <f t="shared" si="341"/>
        <v>AL</v>
      </c>
      <c r="C3136" t="str">
        <f t="shared" si="341"/>
        <v>Mobile County</v>
      </c>
      <c r="D3136">
        <f t="shared" si="341"/>
        <v>-88.206964799999994</v>
      </c>
      <c r="E3136">
        <f t="shared" si="341"/>
        <v>30.81362</v>
      </c>
      <c r="Q3136" s="197">
        <v>19.518253179999999</v>
      </c>
      <c r="R3136" s="197">
        <v>19.518253179999999</v>
      </c>
      <c r="AE3136" s="319"/>
      <c r="AJ3136">
        <v>0</v>
      </c>
      <c r="AK3136">
        <v>0</v>
      </c>
    </row>
    <row r="3137" spans="1:37" x14ac:dyDescent="0.25">
      <c r="A3137">
        <f t="shared" ref="A3137:E3137" si="342">A52</f>
        <v>1099</v>
      </c>
      <c r="B3137" t="str">
        <f t="shared" si="342"/>
        <v>AL</v>
      </c>
      <c r="C3137" t="str">
        <f t="shared" si="342"/>
        <v>Monroe County</v>
      </c>
      <c r="D3137">
        <f t="shared" si="342"/>
        <v>-87.364002400000004</v>
      </c>
      <c r="E3137">
        <f t="shared" si="342"/>
        <v>31.572199999999999</v>
      </c>
      <c r="Q3137" s="197">
        <v>18.383223749999999</v>
      </c>
      <c r="R3137" s="197">
        <v>18.383223749999999</v>
      </c>
      <c r="AE3137" s="319"/>
      <c r="AJ3137">
        <v>0</v>
      </c>
      <c r="AK3137">
        <v>0</v>
      </c>
    </row>
    <row r="3138" spans="1:37" x14ac:dyDescent="0.25">
      <c r="A3138">
        <f t="shared" ref="A3138:E3138" si="343">A53</f>
        <v>1101</v>
      </c>
      <c r="B3138" t="str">
        <f t="shared" si="343"/>
        <v>AL</v>
      </c>
      <c r="C3138" t="str">
        <f t="shared" si="343"/>
        <v>Montgomery County</v>
      </c>
      <c r="D3138">
        <f t="shared" si="343"/>
        <v>-86.207101899999998</v>
      </c>
      <c r="E3138">
        <f t="shared" si="343"/>
        <v>32.225380000000001</v>
      </c>
      <c r="Q3138" s="197">
        <v>17.670227619999999</v>
      </c>
      <c r="R3138" s="197">
        <v>17.670227619999999</v>
      </c>
      <c r="AE3138" s="319"/>
      <c r="AJ3138">
        <v>0</v>
      </c>
      <c r="AK3138">
        <v>0</v>
      </c>
    </row>
    <row r="3139" spans="1:37" x14ac:dyDescent="0.25">
      <c r="A3139">
        <f t="shared" ref="A3139:E3139" si="344">A54</f>
        <v>1103</v>
      </c>
      <c r="B3139" t="str">
        <f t="shared" si="344"/>
        <v>AL</v>
      </c>
      <c r="C3139" t="str">
        <f t="shared" si="344"/>
        <v>Morgan County</v>
      </c>
      <c r="D3139">
        <f t="shared" si="344"/>
        <v>-86.847935800000002</v>
      </c>
      <c r="E3139">
        <f t="shared" si="344"/>
        <v>34.457999999999998</v>
      </c>
      <c r="Q3139" s="197">
        <v>15.87089037</v>
      </c>
      <c r="R3139" s="197">
        <v>15.87089037</v>
      </c>
      <c r="AE3139" s="319"/>
      <c r="AJ3139">
        <v>0</v>
      </c>
      <c r="AK3139">
        <v>0</v>
      </c>
    </row>
    <row r="3140" spans="1:37" x14ac:dyDescent="0.25">
      <c r="A3140">
        <f t="shared" ref="A3140:E3140" si="345">A55</f>
        <v>1105</v>
      </c>
      <c r="B3140" t="str">
        <f t="shared" si="345"/>
        <v>AL</v>
      </c>
      <c r="C3140" t="str">
        <f t="shared" si="345"/>
        <v>Perry County</v>
      </c>
      <c r="D3140">
        <f t="shared" si="345"/>
        <v>-87.284065699999999</v>
      </c>
      <c r="E3140">
        <f t="shared" si="345"/>
        <v>32.637549999999997</v>
      </c>
      <c r="Q3140" s="197">
        <v>17.268716229999999</v>
      </c>
      <c r="R3140" s="197">
        <v>17.268716229999999</v>
      </c>
      <c r="AE3140" s="319"/>
      <c r="AJ3140">
        <v>0</v>
      </c>
      <c r="AK3140">
        <v>0</v>
      </c>
    </row>
    <row r="3141" spans="1:37" x14ac:dyDescent="0.25">
      <c r="A3141">
        <f t="shared" ref="A3141:E3141" si="346">A56</f>
        <v>1107</v>
      </c>
      <c r="B3141" t="str">
        <f t="shared" si="346"/>
        <v>AL</v>
      </c>
      <c r="C3141" t="str">
        <f t="shared" si="346"/>
        <v>Pickens County</v>
      </c>
      <c r="D3141">
        <f t="shared" si="346"/>
        <v>-88.086887200000007</v>
      </c>
      <c r="E3141">
        <f t="shared" si="346"/>
        <v>33.280439999999999</v>
      </c>
      <c r="Q3141" s="197">
        <v>16.707719999999998</v>
      </c>
      <c r="R3141" s="197">
        <v>16.707719999999998</v>
      </c>
      <c r="AE3141" s="319"/>
      <c r="AJ3141">
        <v>0</v>
      </c>
      <c r="AK3141">
        <v>0</v>
      </c>
    </row>
    <row r="3142" spans="1:37" x14ac:dyDescent="0.25">
      <c r="A3142">
        <f t="shared" ref="A3142:E3142" si="347">A57</f>
        <v>1109</v>
      </c>
      <c r="B3142" t="str">
        <f t="shared" si="347"/>
        <v>AL</v>
      </c>
      <c r="C3142" t="str">
        <f t="shared" si="347"/>
        <v>Pike County</v>
      </c>
      <c r="D3142">
        <f t="shared" si="347"/>
        <v>-85.941787599999998</v>
      </c>
      <c r="E3142">
        <f t="shared" si="347"/>
        <v>31.80547</v>
      </c>
      <c r="Q3142" s="197">
        <v>18.161716699999999</v>
      </c>
      <c r="R3142" s="197">
        <v>18.161716699999999</v>
      </c>
      <c r="AE3142" s="319"/>
      <c r="AJ3142">
        <v>0</v>
      </c>
      <c r="AK3142">
        <v>0</v>
      </c>
    </row>
    <row r="3143" spans="1:37" x14ac:dyDescent="0.25">
      <c r="A3143">
        <f t="shared" ref="A3143:E3143" si="348">A58</f>
        <v>1111</v>
      </c>
      <c r="B3143" t="str">
        <f t="shared" si="348"/>
        <v>AL</v>
      </c>
      <c r="C3143" t="str">
        <f t="shared" si="348"/>
        <v>Randolph County</v>
      </c>
      <c r="D3143">
        <f t="shared" si="348"/>
        <v>-85.456599199999999</v>
      </c>
      <c r="E3143">
        <f t="shared" si="348"/>
        <v>33.294170000000001</v>
      </c>
      <c r="Q3143" s="197">
        <v>16.918900489999999</v>
      </c>
      <c r="R3143" s="197">
        <v>16.918900489999999</v>
      </c>
      <c r="AE3143" s="319"/>
      <c r="AJ3143">
        <v>0</v>
      </c>
      <c r="AK3143">
        <v>0</v>
      </c>
    </row>
    <row r="3144" spans="1:37" x14ac:dyDescent="0.25">
      <c r="A3144">
        <f t="shared" ref="A3144:E3144" si="349">A59</f>
        <v>1113</v>
      </c>
      <c r="B3144" t="str">
        <f t="shared" si="349"/>
        <v>AL</v>
      </c>
      <c r="C3144" t="str">
        <f t="shared" si="349"/>
        <v>Russell County</v>
      </c>
      <c r="D3144">
        <f t="shared" si="349"/>
        <v>-85.194105399999998</v>
      </c>
      <c r="E3144">
        <f t="shared" si="349"/>
        <v>32.295200000000001</v>
      </c>
      <c r="Q3144" s="197">
        <v>17.852670419999999</v>
      </c>
      <c r="R3144" s="197">
        <v>17.852670419999999</v>
      </c>
      <c r="AE3144" s="319"/>
      <c r="AJ3144">
        <v>0</v>
      </c>
      <c r="AK3144">
        <v>0</v>
      </c>
    </row>
    <row r="3145" spans="1:37" x14ac:dyDescent="0.25">
      <c r="A3145">
        <f t="shared" ref="A3145:E3145" si="350">A60</f>
        <v>1115</v>
      </c>
      <c r="B3145" t="str">
        <f t="shared" si="350"/>
        <v>AL</v>
      </c>
      <c r="C3145" t="str">
        <f t="shared" si="350"/>
        <v>St. Clair County</v>
      </c>
      <c r="D3145">
        <f t="shared" si="350"/>
        <v>-86.313930600000006</v>
      </c>
      <c r="E3145">
        <f t="shared" si="350"/>
        <v>33.724469999999997</v>
      </c>
      <c r="Q3145" s="197">
        <v>16.472890639999999</v>
      </c>
      <c r="R3145" s="197">
        <v>16.472890639999999</v>
      </c>
      <c r="AE3145" s="319"/>
      <c r="AJ3145">
        <v>0</v>
      </c>
      <c r="AK3145">
        <v>0</v>
      </c>
    </row>
    <row r="3146" spans="1:37" x14ac:dyDescent="0.25">
      <c r="A3146">
        <f t="shared" ref="A3146:E3146" si="351">A61</f>
        <v>1117</v>
      </c>
      <c r="B3146" t="str">
        <f t="shared" si="351"/>
        <v>AL</v>
      </c>
      <c r="C3146" t="str">
        <f t="shared" si="351"/>
        <v>Shelby County</v>
      </c>
      <c r="D3146">
        <f t="shared" si="351"/>
        <v>-86.665103599999995</v>
      </c>
      <c r="E3146">
        <f t="shared" si="351"/>
        <v>33.267609999999998</v>
      </c>
      <c r="Q3146" s="197">
        <v>16.845204280000001</v>
      </c>
      <c r="R3146" s="197">
        <v>16.845204280000001</v>
      </c>
      <c r="AE3146" s="319"/>
      <c r="AJ3146">
        <v>0</v>
      </c>
      <c r="AK3146">
        <v>0</v>
      </c>
    </row>
    <row r="3147" spans="1:37" x14ac:dyDescent="0.25">
      <c r="A3147">
        <f t="shared" ref="A3147:E3147" si="352">A62</f>
        <v>1119</v>
      </c>
      <c r="B3147" t="str">
        <f t="shared" si="352"/>
        <v>AL</v>
      </c>
      <c r="C3147" t="str">
        <f t="shared" si="352"/>
        <v>Sumter County</v>
      </c>
      <c r="D3147">
        <f t="shared" si="352"/>
        <v>-88.192063200000007</v>
      </c>
      <c r="E3147">
        <f t="shared" si="352"/>
        <v>32.589619999999996</v>
      </c>
      <c r="Q3147" s="197">
        <v>17.185693409999999</v>
      </c>
      <c r="R3147" s="197">
        <v>17.185693409999999</v>
      </c>
      <c r="AE3147" s="319"/>
      <c r="AJ3147">
        <v>0</v>
      </c>
      <c r="AK3147">
        <v>0</v>
      </c>
    </row>
    <row r="3148" spans="1:37" x14ac:dyDescent="0.25">
      <c r="A3148">
        <f t="shared" ref="A3148:E3148" si="353">A63</f>
        <v>1121</v>
      </c>
      <c r="B3148" t="str">
        <f t="shared" si="353"/>
        <v>AL</v>
      </c>
      <c r="C3148" t="str">
        <f t="shared" si="353"/>
        <v>Talladega County</v>
      </c>
      <c r="D3148">
        <f t="shared" si="353"/>
        <v>-86.163113499999994</v>
      </c>
      <c r="E3148">
        <f t="shared" si="353"/>
        <v>33.38653</v>
      </c>
      <c r="Q3148" s="197">
        <v>16.78698412</v>
      </c>
      <c r="R3148" s="197">
        <v>16.78698412</v>
      </c>
      <c r="AE3148" s="319"/>
      <c r="AJ3148">
        <v>0</v>
      </c>
      <c r="AK3148">
        <v>0</v>
      </c>
    </row>
    <row r="3149" spans="1:37" x14ac:dyDescent="0.25">
      <c r="A3149">
        <f t="shared" ref="A3149:E3149" si="354">A64</f>
        <v>1123</v>
      </c>
      <c r="B3149" t="str">
        <f t="shared" si="354"/>
        <v>AL</v>
      </c>
      <c r="C3149" t="str">
        <f t="shared" si="354"/>
        <v>Tallapoosa County</v>
      </c>
      <c r="D3149">
        <f t="shared" si="354"/>
        <v>-85.801011599999995</v>
      </c>
      <c r="E3149">
        <f t="shared" si="354"/>
        <v>32.868429999999996</v>
      </c>
      <c r="Q3149" s="197">
        <v>17.226963139999999</v>
      </c>
      <c r="R3149" s="197">
        <v>17.226963139999999</v>
      </c>
      <c r="AE3149" s="319"/>
      <c r="AJ3149">
        <v>0</v>
      </c>
      <c r="AK3149">
        <v>0</v>
      </c>
    </row>
    <row r="3150" spans="1:37" x14ac:dyDescent="0.25">
      <c r="A3150">
        <f t="shared" ref="A3150:E3150" si="355">A65</f>
        <v>1125</v>
      </c>
      <c r="B3150" t="str">
        <f t="shared" si="355"/>
        <v>AL</v>
      </c>
      <c r="C3150" t="str">
        <f t="shared" si="355"/>
        <v>Tuscaloosa County</v>
      </c>
      <c r="D3150">
        <f t="shared" si="355"/>
        <v>-87.516960900000001</v>
      </c>
      <c r="E3150">
        <f t="shared" si="355"/>
        <v>33.294379999999997</v>
      </c>
      <c r="Q3150" s="197">
        <v>16.744371220000001</v>
      </c>
      <c r="R3150" s="197">
        <v>16.744371220000001</v>
      </c>
      <c r="AE3150" s="319"/>
      <c r="AJ3150">
        <v>0</v>
      </c>
      <c r="AK3150">
        <v>0</v>
      </c>
    </row>
    <row r="3151" spans="1:37" x14ac:dyDescent="0.25">
      <c r="A3151">
        <f t="shared" ref="A3151:E3151" si="356">A66</f>
        <v>1127</v>
      </c>
      <c r="B3151" t="str">
        <f t="shared" si="356"/>
        <v>AL</v>
      </c>
      <c r="C3151" t="str">
        <f t="shared" si="356"/>
        <v>Walker County</v>
      </c>
      <c r="D3151">
        <f t="shared" si="356"/>
        <v>-87.289178899999996</v>
      </c>
      <c r="E3151">
        <f t="shared" si="356"/>
        <v>33.813290000000002</v>
      </c>
      <c r="Q3151" s="197">
        <v>16.37243123</v>
      </c>
      <c r="R3151" s="197">
        <v>16.37243123</v>
      </c>
      <c r="AE3151" s="319"/>
      <c r="AJ3151">
        <v>0</v>
      </c>
      <c r="AK3151">
        <v>0</v>
      </c>
    </row>
    <row r="3152" spans="1:37" x14ac:dyDescent="0.25">
      <c r="A3152">
        <f t="shared" ref="A3152:E3152" si="357">A67</f>
        <v>1129</v>
      </c>
      <c r="B3152" t="str">
        <f t="shared" si="357"/>
        <v>AL</v>
      </c>
      <c r="C3152" t="str">
        <f t="shared" si="357"/>
        <v>Washington County</v>
      </c>
      <c r="D3152">
        <f t="shared" si="357"/>
        <v>-88.205640500000001</v>
      </c>
      <c r="E3152">
        <f t="shared" si="357"/>
        <v>31.4132</v>
      </c>
      <c r="Q3152" s="197">
        <v>18.610766470000002</v>
      </c>
      <c r="R3152" s="197">
        <v>18.610766470000002</v>
      </c>
      <c r="AE3152" s="319"/>
      <c r="AJ3152">
        <v>0</v>
      </c>
      <c r="AK3152">
        <v>0</v>
      </c>
    </row>
    <row r="3153" spans="1:37" x14ac:dyDescent="0.25">
      <c r="A3153">
        <f t="shared" ref="A3153:E3153" si="358">A68</f>
        <v>1131</v>
      </c>
      <c r="B3153" t="str">
        <f t="shared" si="358"/>
        <v>AL</v>
      </c>
      <c r="C3153" t="str">
        <f t="shared" si="358"/>
        <v>Wilcox County</v>
      </c>
      <c r="D3153">
        <f t="shared" si="358"/>
        <v>-87.297735399999993</v>
      </c>
      <c r="E3153">
        <f t="shared" si="358"/>
        <v>31.993079999999999</v>
      </c>
      <c r="Q3153" s="197">
        <v>17.883420999999998</v>
      </c>
      <c r="R3153" s="197">
        <v>17.883420999999998</v>
      </c>
      <c r="AE3153" s="319"/>
      <c r="AJ3153">
        <v>0</v>
      </c>
      <c r="AK3153">
        <v>0</v>
      </c>
    </row>
    <row r="3154" spans="1:37" x14ac:dyDescent="0.25">
      <c r="A3154">
        <f t="shared" ref="A3154:E3154" si="359">A69</f>
        <v>1133</v>
      </c>
      <c r="B3154" t="str">
        <f t="shared" si="359"/>
        <v>AL</v>
      </c>
      <c r="C3154" t="str">
        <f t="shared" si="359"/>
        <v>Winston County</v>
      </c>
      <c r="D3154">
        <f t="shared" si="359"/>
        <v>-87.370035999999999</v>
      </c>
      <c r="E3154">
        <f t="shared" si="359"/>
        <v>34.153149999999997</v>
      </c>
      <c r="Q3154" s="197">
        <v>16.135944030000001</v>
      </c>
      <c r="R3154" s="197">
        <v>16.135944030000001</v>
      </c>
      <c r="AE3154" s="319"/>
      <c r="AJ3154">
        <v>0</v>
      </c>
      <c r="AK3154">
        <v>0</v>
      </c>
    </row>
    <row r="3155" spans="1:37" x14ac:dyDescent="0.25">
      <c r="A3155">
        <f t="shared" ref="A3155:E3155" si="360">A70</f>
        <v>4001</v>
      </c>
      <c r="B3155" t="str">
        <f t="shared" si="360"/>
        <v>AZ</v>
      </c>
      <c r="C3155" t="str">
        <f t="shared" si="360"/>
        <v>Apache County</v>
      </c>
      <c r="D3155">
        <f t="shared" si="360"/>
        <v>-109.491146</v>
      </c>
      <c r="E3155">
        <f t="shared" si="360"/>
        <v>35.405090000000001</v>
      </c>
      <c r="Q3155" s="197">
        <v>14.3634041</v>
      </c>
      <c r="R3155" s="197">
        <v>14.3634041</v>
      </c>
      <c r="AE3155" s="319"/>
      <c r="AJ3155">
        <v>0</v>
      </c>
      <c r="AK3155">
        <v>0</v>
      </c>
    </row>
    <row r="3156" spans="1:37" x14ac:dyDescent="0.25">
      <c r="A3156">
        <f t="shared" ref="A3156:E3156" si="361">A71</f>
        <v>4003</v>
      </c>
      <c r="B3156" t="str">
        <f t="shared" si="361"/>
        <v>AZ</v>
      </c>
      <c r="C3156" t="str">
        <f t="shared" si="361"/>
        <v>Cochise County</v>
      </c>
      <c r="D3156">
        <f t="shared" si="361"/>
        <v>-109.76294900000001</v>
      </c>
      <c r="E3156">
        <f t="shared" si="361"/>
        <v>31.886310000000002</v>
      </c>
      <c r="Q3156" s="197">
        <v>17.823910179999999</v>
      </c>
      <c r="R3156" s="197">
        <v>17.823910179999999</v>
      </c>
      <c r="AE3156" s="319"/>
      <c r="AJ3156">
        <v>0</v>
      </c>
      <c r="AK3156">
        <v>0</v>
      </c>
    </row>
    <row r="3157" spans="1:37" x14ac:dyDescent="0.25">
      <c r="A3157">
        <f t="shared" ref="A3157:E3157" si="362">A72</f>
        <v>4005</v>
      </c>
      <c r="B3157" t="str">
        <f t="shared" si="362"/>
        <v>AZ</v>
      </c>
      <c r="C3157" t="str">
        <f t="shared" si="362"/>
        <v>Coconino County</v>
      </c>
      <c r="D3157">
        <f t="shared" si="362"/>
        <v>-111.76824999999999</v>
      </c>
      <c r="E3157">
        <f t="shared" si="362"/>
        <v>35.833919999999999</v>
      </c>
      <c r="Q3157" s="197">
        <v>14.40402753</v>
      </c>
      <c r="R3157" s="197">
        <v>14.40402753</v>
      </c>
      <c r="AE3157" s="319"/>
      <c r="AJ3157">
        <v>0</v>
      </c>
      <c r="AK3157">
        <v>0</v>
      </c>
    </row>
    <row r="3158" spans="1:37" x14ac:dyDescent="0.25">
      <c r="A3158">
        <f t="shared" ref="A3158:E3158" si="363">A73</f>
        <v>4007</v>
      </c>
      <c r="B3158" t="str">
        <f t="shared" si="363"/>
        <v>AZ</v>
      </c>
      <c r="C3158" t="str">
        <f t="shared" si="363"/>
        <v>Gila County</v>
      </c>
      <c r="D3158">
        <f t="shared" si="363"/>
        <v>-110.81330800000001</v>
      </c>
      <c r="E3158">
        <f t="shared" si="363"/>
        <v>33.799570000000003</v>
      </c>
      <c r="Q3158" s="197">
        <v>16.804841700000001</v>
      </c>
      <c r="R3158" s="197">
        <v>16.804841700000001</v>
      </c>
      <c r="AE3158" s="319"/>
      <c r="AJ3158">
        <v>0</v>
      </c>
      <c r="AK3158">
        <v>0</v>
      </c>
    </row>
    <row r="3159" spans="1:37" x14ac:dyDescent="0.25">
      <c r="A3159">
        <f t="shared" ref="A3159:E3159" si="364">A74</f>
        <v>4009</v>
      </c>
      <c r="B3159" t="str">
        <f t="shared" si="364"/>
        <v>AZ</v>
      </c>
      <c r="C3159" t="str">
        <f t="shared" si="364"/>
        <v>Graham County</v>
      </c>
      <c r="D3159">
        <f t="shared" si="364"/>
        <v>-109.899018</v>
      </c>
      <c r="E3159">
        <f t="shared" si="364"/>
        <v>32.934420000000003</v>
      </c>
      <c r="Q3159" s="197">
        <v>17.338899439999999</v>
      </c>
      <c r="R3159" s="197">
        <v>17.338899439999999</v>
      </c>
      <c r="AE3159" s="319"/>
      <c r="AJ3159">
        <v>0</v>
      </c>
      <c r="AK3159">
        <v>0</v>
      </c>
    </row>
    <row r="3160" spans="1:37" x14ac:dyDescent="0.25">
      <c r="A3160">
        <f t="shared" ref="A3160:E3160" si="365">A75</f>
        <v>4011</v>
      </c>
      <c r="B3160" t="str">
        <f t="shared" si="365"/>
        <v>AZ</v>
      </c>
      <c r="C3160" t="str">
        <f t="shared" si="365"/>
        <v>Greenlee County</v>
      </c>
      <c r="D3160">
        <f t="shared" si="365"/>
        <v>-109.246621</v>
      </c>
      <c r="E3160">
        <f t="shared" si="365"/>
        <v>33.208860000000001</v>
      </c>
      <c r="Q3160" s="197">
        <v>16.654553409999998</v>
      </c>
      <c r="R3160" s="197">
        <v>16.654553409999998</v>
      </c>
      <c r="AE3160" s="319"/>
      <c r="AJ3160">
        <v>0</v>
      </c>
      <c r="AK3160">
        <v>0</v>
      </c>
    </row>
    <row r="3161" spans="1:37" x14ac:dyDescent="0.25">
      <c r="A3161">
        <f t="shared" ref="A3161:E3161" si="366">A76</f>
        <v>4012</v>
      </c>
      <c r="B3161" t="str">
        <f t="shared" si="366"/>
        <v>AZ</v>
      </c>
      <c r="C3161" t="str">
        <f t="shared" si="366"/>
        <v>La Paz County</v>
      </c>
      <c r="D3161">
        <f t="shared" si="366"/>
        <v>-113.986154</v>
      </c>
      <c r="E3161">
        <f t="shared" si="366"/>
        <v>33.729750000000003</v>
      </c>
      <c r="Q3161" s="197">
        <v>16.7287146</v>
      </c>
      <c r="R3161" s="197">
        <v>16.7287146</v>
      </c>
      <c r="AE3161" s="319"/>
      <c r="AJ3161">
        <v>0</v>
      </c>
      <c r="AK3161">
        <v>0</v>
      </c>
    </row>
    <row r="3162" spans="1:37" x14ac:dyDescent="0.25">
      <c r="A3162">
        <f t="shared" ref="A3162:E3162" si="367">A77</f>
        <v>4013</v>
      </c>
      <c r="B3162" t="str">
        <f t="shared" si="367"/>
        <v>AZ</v>
      </c>
      <c r="C3162" t="str">
        <f t="shared" si="367"/>
        <v>Maricopa County</v>
      </c>
      <c r="D3162">
        <f t="shared" si="367"/>
        <v>-112.48913899999999</v>
      </c>
      <c r="E3162">
        <f t="shared" si="367"/>
        <v>33.352640000000001</v>
      </c>
      <c r="Q3162" s="197">
        <v>17.421300280000001</v>
      </c>
      <c r="R3162" s="197">
        <v>17.421300280000001</v>
      </c>
      <c r="AE3162" s="319"/>
      <c r="AJ3162">
        <v>0</v>
      </c>
      <c r="AK3162">
        <v>0</v>
      </c>
    </row>
    <row r="3163" spans="1:37" x14ac:dyDescent="0.25">
      <c r="A3163">
        <f t="shared" ref="A3163:E3163" si="368">A78</f>
        <v>4015</v>
      </c>
      <c r="B3163" t="str">
        <f t="shared" si="368"/>
        <v>AZ</v>
      </c>
      <c r="C3163" t="str">
        <f t="shared" si="368"/>
        <v>Mohave County</v>
      </c>
      <c r="D3163">
        <f t="shared" si="368"/>
        <v>-113.753023</v>
      </c>
      <c r="E3163">
        <f t="shared" si="368"/>
        <v>35.706479999999999</v>
      </c>
      <c r="Q3163" s="197">
        <v>14.21453026</v>
      </c>
      <c r="R3163" s="197">
        <v>14.21453026</v>
      </c>
      <c r="AE3163" s="319"/>
      <c r="AJ3163">
        <v>0</v>
      </c>
      <c r="AK3163">
        <v>0</v>
      </c>
    </row>
    <row r="3164" spans="1:37" x14ac:dyDescent="0.25">
      <c r="A3164">
        <f t="shared" ref="A3164:E3164" si="369">A79</f>
        <v>4017</v>
      </c>
      <c r="B3164" t="str">
        <f t="shared" si="369"/>
        <v>AZ</v>
      </c>
      <c r="C3164" t="str">
        <f t="shared" si="369"/>
        <v>Navajo County</v>
      </c>
      <c r="D3164">
        <f t="shared" si="369"/>
        <v>-110.32276299999999</v>
      </c>
      <c r="E3164">
        <f t="shared" si="369"/>
        <v>35.392769999999999</v>
      </c>
      <c r="Q3164" s="197">
        <v>14.788176910000001</v>
      </c>
      <c r="R3164" s="197">
        <v>14.788176910000001</v>
      </c>
      <c r="AE3164" s="319"/>
      <c r="AJ3164">
        <v>0</v>
      </c>
      <c r="AK3164">
        <v>0</v>
      </c>
    </row>
    <row r="3165" spans="1:37" x14ac:dyDescent="0.25">
      <c r="A3165">
        <f t="shared" ref="A3165:E3165" si="370">A80</f>
        <v>4019</v>
      </c>
      <c r="B3165" t="str">
        <f t="shared" si="370"/>
        <v>AZ</v>
      </c>
      <c r="C3165" t="str">
        <f t="shared" si="370"/>
        <v>Pima County</v>
      </c>
      <c r="D3165">
        <f t="shared" si="370"/>
        <v>-111.80016999999999</v>
      </c>
      <c r="E3165">
        <f t="shared" si="370"/>
        <v>32.10501</v>
      </c>
      <c r="Q3165" s="197">
        <v>18.314881660000001</v>
      </c>
      <c r="R3165" s="197">
        <v>18.314881660000001</v>
      </c>
      <c r="AE3165" s="319"/>
      <c r="AJ3165">
        <v>0</v>
      </c>
      <c r="AK3165">
        <v>0</v>
      </c>
    </row>
    <row r="3166" spans="1:37" x14ac:dyDescent="0.25">
      <c r="A3166">
        <f t="shared" ref="A3166:E3166" si="371">A81</f>
        <v>4021</v>
      </c>
      <c r="B3166" t="str">
        <f t="shared" si="371"/>
        <v>AZ</v>
      </c>
      <c r="C3166" t="str">
        <f t="shared" si="371"/>
        <v>Pinal County</v>
      </c>
      <c r="D3166">
        <f t="shared" si="371"/>
        <v>-111.351874</v>
      </c>
      <c r="E3166">
        <f t="shared" si="371"/>
        <v>32.906680000000001</v>
      </c>
      <c r="Q3166" s="197">
        <v>18.040716530000001</v>
      </c>
      <c r="R3166" s="197">
        <v>18.040716530000001</v>
      </c>
      <c r="AE3166" s="319"/>
      <c r="AJ3166">
        <v>0</v>
      </c>
      <c r="AK3166">
        <v>0</v>
      </c>
    </row>
    <row r="3167" spans="1:37" x14ac:dyDescent="0.25">
      <c r="A3167">
        <f t="shared" ref="A3167:E3167" si="372">A82</f>
        <v>4023</v>
      </c>
      <c r="B3167" t="str">
        <f t="shared" si="372"/>
        <v>AZ</v>
      </c>
      <c r="C3167" t="str">
        <f t="shared" si="372"/>
        <v>Santa Cruz County</v>
      </c>
      <c r="D3167">
        <f t="shared" si="372"/>
        <v>-110.86308</v>
      </c>
      <c r="E3167">
        <f t="shared" si="372"/>
        <v>31.536010000000001</v>
      </c>
      <c r="Q3167" s="197">
        <v>18.315697199999999</v>
      </c>
      <c r="R3167" s="197">
        <v>18.315697199999999</v>
      </c>
      <c r="AE3167" s="319"/>
      <c r="AJ3167">
        <v>0</v>
      </c>
      <c r="AK3167">
        <v>0</v>
      </c>
    </row>
    <row r="3168" spans="1:37" x14ac:dyDescent="0.25">
      <c r="A3168">
        <f t="shared" ref="A3168:E3168" si="373">A83</f>
        <v>4025</v>
      </c>
      <c r="B3168" t="str">
        <f t="shared" si="373"/>
        <v>AZ</v>
      </c>
      <c r="C3168" t="str">
        <f t="shared" si="373"/>
        <v>Yavapai County</v>
      </c>
      <c r="D3168">
        <f t="shared" si="373"/>
        <v>-112.54997299999999</v>
      </c>
      <c r="E3168">
        <f t="shared" si="373"/>
        <v>34.59798</v>
      </c>
      <c r="Q3168" s="197">
        <v>15.53834868</v>
      </c>
      <c r="R3168" s="197">
        <v>15.53834868</v>
      </c>
      <c r="AE3168" s="319"/>
      <c r="AJ3168">
        <v>0</v>
      </c>
      <c r="AK3168">
        <v>0</v>
      </c>
    </row>
    <row r="3169" spans="1:37" x14ac:dyDescent="0.25">
      <c r="A3169">
        <f t="shared" ref="A3169:E3169" si="374">A84</f>
        <v>4027</v>
      </c>
      <c r="B3169" t="str">
        <f t="shared" si="374"/>
        <v>AZ</v>
      </c>
      <c r="C3169" t="str">
        <f t="shared" si="374"/>
        <v>Yuma County</v>
      </c>
      <c r="D3169">
        <f t="shared" si="374"/>
        <v>-113.907858</v>
      </c>
      <c r="E3169">
        <f t="shared" si="374"/>
        <v>32.779780000000002</v>
      </c>
      <c r="Q3169" s="197">
        <v>17.63878441</v>
      </c>
      <c r="R3169" s="197">
        <v>17.63878441</v>
      </c>
      <c r="AE3169" s="319"/>
      <c r="AJ3169">
        <v>0</v>
      </c>
      <c r="AK3169">
        <v>0</v>
      </c>
    </row>
    <row r="3170" spans="1:37" x14ac:dyDescent="0.25">
      <c r="A3170">
        <f t="shared" ref="A3170:E3170" si="375">A85</f>
        <v>5001</v>
      </c>
      <c r="B3170" t="str">
        <f t="shared" si="375"/>
        <v>AR</v>
      </c>
      <c r="C3170" t="str">
        <f t="shared" si="375"/>
        <v>Arkansas County</v>
      </c>
      <c r="D3170">
        <f t="shared" si="375"/>
        <v>-91.3733486</v>
      </c>
      <c r="E3170">
        <f t="shared" si="375"/>
        <v>34.296689999999998</v>
      </c>
      <c r="Q3170" s="197">
        <v>16.123872540000001</v>
      </c>
      <c r="R3170" s="197">
        <v>16.123872540000001</v>
      </c>
      <c r="AE3170" s="319"/>
      <c r="AJ3170">
        <v>0</v>
      </c>
      <c r="AK3170">
        <v>0</v>
      </c>
    </row>
    <row r="3171" spans="1:37" x14ac:dyDescent="0.25">
      <c r="A3171">
        <f t="shared" ref="A3171:E3171" si="376">A86</f>
        <v>5003</v>
      </c>
      <c r="B3171" t="str">
        <f t="shared" si="376"/>
        <v>AR</v>
      </c>
      <c r="C3171" t="str">
        <f t="shared" si="376"/>
        <v>Ashley County</v>
      </c>
      <c r="D3171">
        <f t="shared" si="376"/>
        <v>-91.771860099999998</v>
      </c>
      <c r="E3171">
        <f t="shared" si="376"/>
        <v>33.18647</v>
      </c>
      <c r="Q3171" s="197">
        <v>16.734436120000002</v>
      </c>
      <c r="R3171" s="197">
        <v>16.734436120000002</v>
      </c>
      <c r="AE3171" s="319"/>
      <c r="AJ3171">
        <v>0</v>
      </c>
      <c r="AK3171">
        <v>0</v>
      </c>
    </row>
    <row r="3172" spans="1:37" x14ac:dyDescent="0.25">
      <c r="A3172">
        <f t="shared" ref="A3172:E3172" si="377">A87</f>
        <v>5005</v>
      </c>
      <c r="B3172" t="str">
        <f t="shared" si="377"/>
        <v>AR</v>
      </c>
      <c r="C3172" t="str">
        <f t="shared" si="377"/>
        <v>Baxter County</v>
      </c>
      <c r="D3172">
        <f t="shared" si="377"/>
        <v>-92.343461399999995</v>
      </c>
      <c r="E3172">
        <f t="shared" si="377"/>
        <v>36.291600000000003</v>
      </c>
      <c r="Q3172" s="197">
        <v>14.870315489999999</v>
      </c>
      <c r="R3172" s="197">
        <v>14.870315489999999</v>
      </c>
      <c r="AE3172" s="319"/>
      <c r="AJ3172">
        <v>0</v>
      </c>
      <c r="AK3172">
        <v>0</v>
      </c>
    </row>
    <row r="3173" spans="1:37" x14ac:dyDescent="0.25">
      <c r="A3173">
        <f t="shared" ref="A3173:E3173" si="378">A88</f>
        <v>5007</v>
      </c>
      <c r="B3173" t="str">
        <f t="shared" si="378"/>
        <v>AR</v>
      </c>
      <c r="C3173" t="str">
        <f t="shared" si="378"/>
        <v>Benton County</v>
      </c>
      <c r="D3173">
        <f t="shared" si="378"/>
        <v>-94.264026000000001</v>
      </c>
      <c r="E3173">
        <f t="shared" si="378"/>
        <v>36.341679999999997</v>
      </c>
      <c r="Q3173" s="197">
        <v>14.85608364</v>
      </c>
      <c r="R3173" s="197">
        <v>14.85608364</v>
      </c>
      <c r="AE3173" s="319"/>
      <c r="AJ3173">
        <v>0</v>
      </c>
      <c r="AK3173">
        <v>0</v>
      </c>
    </row>
    <row r="3174" spans="1:37" x14ac:dyDescent="0.25">
      <c r="A3174">
        <f t="shared" ref="A3174:E3174" si="379">A89</f>
        <v>5009</v>
      </c>
      <c r="B3174" t="str">
        <f t="shared" si="379"/>
        <v>AR</v>
      </c>
      <c r="C3174" t="str">
        <f t="shared" si="379"/>
        <v>Boone County</v>
      </c>
      <c r="D3174">
        <f t="shared" si="379"/>
        <v>-93.088637800000001</v>
      </c>
      <c r="E3174">
        <f t="shared" si="379"/>
        <v>36.309179999999998</v>
      </c>
      <c r="Q3174" s="197">
        <v>14.81130613</v>
      </c>
      <c r="R3174" s="197">
        <v>14.81130613</v>
      </c>
      <c r="AE3174" s="319"/>
      <c r="AJ3174">
        <v>0</v>
      </c>
      <c r="AK3174">
        <v>0</v>
      </c>
    </row>
    <row r="3175" spans="1:37" x14ac:dyDescent="0.25">
      <c r="A3175">
        <f t="shared" ref="A3175:E3175" si="380">A90</f>
        <v>5011</v>
      </c>
      <c r="B3175" t="str">
        <f t="shared" si="380"/>
        <v>AR</v>
      </c>
      <c r="C3175" t="str">
        <f t="shared" si="380"/>
        <v>Bradley County</v>
      </c>
      <c r="D3175">
        <f t="shared" si="380"/>
        <v>-92.165997099999998</v>
      </c>
      <c r="E3175">
        <f t="shared" si="380"/>
        <v>33.46463</v>
      </c>
      <c r="Q3175" s="197">
        <v>16.54853628</v>
      </c>
      <c r="R3175" s="197">
        <v>16.54853628</v>
      </c>
      <c r="AE3175" s="319"/>
      <c r="AJ3175">
        <v>0</v>
      </c>
      <c r="AK3175">
        <v>0</v>
      </c>
    </row>
    <row r="3176" spans="1:37" x14ac:dyDescent="0.25">
      <c r="A3176">
        <f t="shared" ref="A3176:E3176" si="381">A91</f>
        <v>5013</v>
      </c>
      <c r="B3176" t="str">
        <f t="shared" si="381"/>
        <v>AR</v>
      </c>
      <c r="C3176" t="str">
        <f t="shared" si="381"/>
        <v>Calhoun County</v>
      </c>
      <c r="D3176">
        <f t="shared" si="381"/>
        <v>-92.510424200000003</v>
      </c>
      <c r="E3176">
        <f t="shared" si="381"/>
        <v>33.55397</v>
      </c>
      <c r="Q3176" s="197">
        <v>16.466219259999999</v>
      </c>
      <c r="R3176" s="197">
        <v>16.466219259999999</v>
      </c>
      <c r="AE3176" s="319"/>
      <c r="AJ3176">
        <v>0</v>
      </c>
      <c r="AK3176">
        <v>0</v>
      </c>
    </row>
    <row r="3177" spans="1:37" x14ac:dyDescent="0.25">
      <c r="A3177">
        <f t="shared" ref="A3177:E3177" si="382">A92</f>
        <v>5015</v>
      </c>
      <c r="B3177" t="str">
        <f t="shared" si="382"/>
        <v>AR</v>
      </c>
      <c r="C3177" t="str">
        <f t="shared" si="382"/>
        <v>Carroll County</v>
      </c>
      <c r="D3177">
        <f t="shared" si="382"/>
        <v>-93.547630900000001</v>
      </c>
      <c r="E3177">
        <f t="shared" si="382"/>
        <v>36.337809999999998</v>
      </c>
      <c r="Q3177" s="197">
        <v>14.79739329</v>
      </c>
      <c r="R3177" s="197">
        <v>14.79739329</v>
      </c>
      <c r="AE3177" s="319"/>
      <c r="AJ3177">
        <v>0</v>
      </c>
      <c r="AK3177">
        <v>0</v>
      </c>
    </row>
    <row r="3178" spans="1:37" x14ac:dyDescent="0.25">
      <c r="A3178">
        <f t="shared" ref="A3178:E3178" si="383">A93</f>
        <v>5017</v>
      </c>
      <c r="B3178" t="str">
        <f t="shared" si="383"/>
        <v>AR</v>
      </c>
      <c r="C3178" t="str">
        <f t="shared" si="383"/>
        <v>Chicot County</v>
      </c>
      <c r="D3178">
        <f t="shared" si="383"/>
        <v>-91.296306700000002</v>
      </c>
      <c r="E3178">
        <f t="shared" si="383"/>
        <v>33.260919999999999</v>
      </c>
      <c r="Q3178" s="197">
        <v>16.712869229999999</v>
      </c>
      <c r="R3178" s="197">
        <v>16.712869229999999</v>
      </c>
      <c r="AE3178" s="319"/>
      <c r="AJ3178">
        <v>0</v>
      </c>
      <c r="AK3178">
        <v>0</v>
      </c>
    </row>
    <row r="3179" spans="1:37" x14ac:dyDescent="0.25">
      <c r="A3179">
        <f t="shared" ref="A3179:E3179" si="384">A94</f>
        <v>5019</v>
      </c>
      <c r="B3179" t="str">
        <f t="shared" si="384"/>
        <v>AR</v>
      </c>
      <c r="C3179" t="str">
        <f t="shared" si="384"/>
        <v>Clark County</v>
      </c>
      <c r="D3179">
        <f t="shared" si="384"/>
        <v>-93.174394899999996</v>
      </c>
      <c r="E3179">
        <f t="shared" si="384"/>
        <v>34.057029999999997</v>
      </c>
      <c r="Q3179" s="197">
        <v>16.165397479999999</v>
      </c>
      <c r="R3179" s="197">
        <v>16.165397479999999</v>
      </c>
      <c r="AE3179" s="319"/>
      <c r="AJ3179">
        <v>0</v>
      </c>
      <c r="AK3179">
        <v>0</v>
      </c>
    </row>
    <row r="3180" spans="1:37" x14ac:dyDescent="0.25">
      <c r="A3180">
        <f t="shared" ref="A3180:E3180" si="385">A95</f>
        <v>5021</v>
      </c>
      <c r="B3180" t="str">
        <f t="shared" si="385"/>
        <v>AR</v>
      </c>
      <c r="C3180" t="str">
        <f t="shared" si="385"/>
        <v>Clay County</v>
      </c>
      <c r="D3180">
        <f t="shared" si="385"/>
        <v>-90.425016499999998</v>
      </c>
      <c r="E3180">
        <f t="shared" si="385"/>
        <v>36.3718</v>
      </c>
      <c r="Q3180" s="197">
        <v>15.035457920000001</v>
      </c>
      <c r="R3180" s="197">
        <v>15.035457920000001</v>
      </c>
      <c r="AE3180" s="319"/>
      <c r="AJ3180">
        <v>0</v>
      </c>
      <c r="AK3180">
        <v>0</v>
      </c>
    </row>
    <row r="3181" spans="1:37" x14ac:dyDescent="0.25">
      <c r="A3181">
        <f t="shared" ref="A3181:E3181" si="386">A96</f>
        <v>5023</v>
      </c>
      <c r="B3181" t="str">
        <f t="shared" si="386"/>
        <v>AR</v>
      </c>
      <c r="C3181" t="str">
        <f t="shared" si="386"/>
        <v>Cleburne County</v>
      </c>
      <c r="D3181">
        <f t="shared" si="386"/>
        <v>-92.041320799999994</v>
      </c>
      <c r="E3181">
        <f t="shared" si="386"/>
        <v>35.529829999999997</v>
      </c>
      <c r="Q3181" s="197">
        <v>15.38143159</v>
      </c>
      <c r="R3181" s="197">
        <v>15.38143159</v>
      </c>
      <c r="AE3181" s="319"/>
      <c r="AJ3181">
        <v>0</v>
      </c>
      <c r="AK3181">
        <v>0</v>
      </c>
    </row>
    <row r="3182" spans="1:37" x14ac:dyDescent="0.25">
      <c r="A3182">
        <f t="shared" ref="A3182:E3182" si="387">A97</f>
        <v>5025</v>
      </c>
      <c r="B3182" t="str">
        <f t="shared" si="387"/>
        <v>AR</v>
      </c>
      <c r="C3182" t="str">
        <f t="shared" si="387"/>
        <v>Cleveland County</v>
      </c>
      <c r="D3182">
        <f t="shared" si="387"/>
        <v>-92.181296799999998</v>
      </c>
      <c r="E3182">
        <f t="shared" si="387"/>
        <v>33.89958</v>
      </c>
      <c r="Q3182" s="197">
        <v>16.30947445</v>
      </c>
      <c r="R3182" s="197">
        <v>16.30947445</v>
      </c>
      <c r="AE3182" s="319"/>
      <c r="AJ3182">
        <v>0</v>
      </c>
      <c r="AK3182">
        <v>0</v>
      </c>
    </row>
    <row r="3183" spans="1:37" x14ac:dyDescent="0.25">
      <c r="A3183">
        <f t="shared" ref="A3183:E3183" si="388">A98</f>
        <v>5027</v>
      </c>
      <c r="B3183" t="str">
        <f t="shared" si="388"/>
        <v>AR</v>
      </c>
      <c r="C3183" t="str">
        <f t="shared" si="388"/>
        <v>Columbia County</v>
      </c>
      <c r="D3183">
        <f t="shared" si="388"/>
        <v>-93.229209800000007</v>
      </c>
      <c r="E3183">
        <f t="shared" si="388"/>
        <v>33.215490000000003</v>
      </c>
      <c r="Q3183" s="197">
        <v>16.58779062</v>
      </c>
      <c r="R3183" s="197">
        <v>16.58779062</v>
      </c>
      <c r="AE3183" s="319"/>
      <c r="AJ3183">
        <v>0</v>
      </c>
      <c r="AK3183">
        <v>0</v>
      </c>
    </row>
    <row r="3184" spans="1:37" x14ac:dyDescent="0.25">
      <c r="A3184">
        <f t="shared" ref="A3184:E3184" si="389">A99</f>
        <v>5029</v>
      </c>
      <c r="B3184" t="str">
        <f t="shared" si="389"/>
        <v>AR</v>
      </c>
      <c r="C3184" t="str">
        <f t="shared" si="389"/>
        <v>Conway County</v>
      </c>
      <c r="D3184">
        <f t="shared" si="389"/>
        <v>-92.6983587</v>
      </c>
      <c r="E3184">
        <f t="shared" si="389"/>
        <v>35.253729999999997</v>
      </c>
      <c r="Q3184" s="197">
        <v>15.50853635</v>
      </c>
      <c r="R3184" s="197">
        <v>15.50853635</v>
      </c>
      <c r="AE3184" s="319"/>
      <c r="AJ3184">
        <v>0</v>
      </c>
      <c r="AK3184">
        <v>0</v>
      </c>
    </row>
    <row r="3185" spans="1:37" x14ac:dyDescent="0.25">
      <c r="A3185">
        <f t="shared" ref="A3185:E3185" si="390">A100</f>
        <v>5031</v>
      </c>
      <c r="B3185" t="str">
        <f t="shared" si="390"/>
        <v>AR</v>
      </c>
      <c r="C3185" t="str">
        <f t="shared" si="390"/>
        <v>Craighead County</v>
      </c>
      <c r="D3185">
        <f t="shared" si="390"/>
        <v>-90.643034099999994</v>
      </c>
      <c r="E3185">
        <f t="shared" si="390"/>
        <v>35.829160000000002</v>
      </c>
      <c r="Q3185" s="197">
        <v>15.32918574</v>
      </c>
      <c r="R3185" s="197">
        <v>15.32918574</v>
      </c>
      <c r="AE3185" s="319"/>
      <c r="AJ3185">
        <v>0</v>
      </c>
      <c r="AK3185">
        <v>0</v>
      </c>
    </row>
    <row r="3186" spans="1:37" x14ac:dyDescent="0.25">
      <c r="A3186">
        <f t="shared" ref="A3186:E3186" si="391">A101</f>
        <v>5033</v>
      </c>
      <c r="B3186" t="str">
        <f t="shared" si="391"/>
        <v>AR</v>
      </c>
      <c r="C3186" t="str">
        <f t="shared" si="391"/>
        <v>Crawford County</v>
      </c>
      <c r="D3186">
        <f t="shared" si="391"/>
        <v>-94.251757499999997</v>
      </c>
      <c r="E3186">
        <f t="shared" si="391"/>
        <v>35.584400000000002</v>
      </c>
      <c r="Q3186" s="197">
        <v>15.35324651</v>
      </c>
      <c r="R3186" s="197">
        <v>15.35324651</v>
      </c>
      <c r="AE3186" s="319"/>
      <c r="AJ3186">
        <v>0</v>
      </c>
      <c r="AK3186">
        <v>0</v>
      </c>
    </row>
    <row r="3187" spans="1:37" x14ac:dyDescent="0.25">
      <c r="A3187">
        <f t="shared" ref="A3187:E3187" si="392">A102</f>
        <v>5035</v>
      </c>
      <c r="B3187" t="str">
        <f t="shared" si="392"/>
        <v>AR</v>
      </c>
      <c r="C3187" t="str">
        <f t="shared" si="392"/>
        <v>Crittenden County</v>
      </c>
      <c r="D3187">
        <f t="shared" si="392"/>
        <v>-90.301499000000007</v>
      </c>
      <c r="E3187">
        <f t="shared" si="392"/>
        <v>35.201439999999998</v>
      </c>
      <c r="Q3187" s="197">
        <v>15.704868729999999</v>
      </c>
      <c r="R3187" s="197">
        <v>15.704868729999999</v>
      </c>
      <c r="AE3187" s="319"/>
      <c r="AJ3187">
        <v>0</v>
      </c>
      <c r="AK3187">
        <v>0</v>
      </c>
    </row>
    <row r="3188" spans="1:37" x14ac:dyDescent="0.25">
      <c r="A3188">
        <f t="shared" ref="A3188:E3188" si="393">A103</f>
        <v>5037</v>
      </c>
      <c r="B3188" t="str">
        <f t="shared" si="393"/>
        <v>AR</v>
      </c>
      <c r="C3188" t="str">
        <f t="shared" si="393"/>
        <v>Cross County</v>
      </c>
      <c r="D3188">
        <f t="shared" si="393"/>
        <v>-90.775510800000006</v>
      </c>
      <c r="E3188">
        <f t="shared" si="393"/>
        <v>35.289160000000003</v>
      </c>
      <c r="Q3188" s="197">
        <v>15.61642891</v>
      </c>
      <c r="R3188" s="197">
        <v>15.61642891</v>
      </c>
      <c r="AE3188" s="319"/>
      <c r="AJ3188">
        <v>0</v>
      </c>
      <c r="AK3188">
        <v>0</v>
      </c>
    </row>
    <row r="3189" spans="1:37" x14ac:dyDescent="0.25">
      <c r="A3189">
        <f t="shared" ref="A3189:E3189" si="394">A104</f>
        <v>5039</v>
      </c>
      <c r="B3189" t="str">
        <f t="shared" si="394"/>
        <v>AR</v>
      </c>
      <c r="C3189" t="str">
        <f t="shared" si="394"/>
        <v>Dallas County</v>
      </c>
      <c r="D3189">
        <f t="shared" si="394"/>
        <v>-92.649011000000002</v>
      </c>
      <c r="E3189">
        <f t="shared" si="394"/>
        <v>33.970689999999998</v>
      </c>
      <c r="Q3189" s="197">
        <v>16.242360810000001</v>
      </c>
      <c r="R3189" s="197">
        <v>16.242360810000001</v>
      </c>
      <c r="AE3189" s="319"/>
      <c r="AJ3189">
        <v>0</v>
      </c>
      <c r="AK3189">
        <v>0</v>
      </c>
    </row>
    <row r="3190" spans="1:37" x14ac:dyDescent="0.25">
      <c r="A3190">
        <f t="shared" ref="A3190:E3190" si="395">A105</f>
        <v>5041</v>
      </c>
      <c r="B3190" t="str">
        <f t="shared" si="395"/>
        <v>AR</v>
      </c>
      <c r="C3190" t="str">
        <f t="shared" si="395"/>
        <v>Desha County</v>
      </c>
      <c r="D3190">
        <f t="shared" si="395"/>
        <v>-91.271473400000005</v>
      </c>
      <c r="E3190">
        <f t="shared" si="395"/>
        <v>33.832340000000002</v>
      </c>
      <c r="Q3190" s="197">
        <v>16.384445970000002</v>
      </c>
      <c r="R3190" s="197">
        <v>16.384445970000002</v>
      </c>
      <c r="AE3190" s="319"/>
      <c r="AJ3190">
        <v>0</v>
      </c>
      <c r="AK3190">
        <v>0</v>
      </c>
    </row>
    <row r="3191" spans="1:37" x14ac:dyDescent="0.25">
      <c r="A3191">
        <f t="shared" ref="A3191:E3191" si="396">A106</f>
        <v>5043</v>
      </c>
      <c r="B3191" t="str">
        <f t="shared" si="396"/>
        <v>AR</v>
      </c>
      <c r="C3191" t="str">
        <f t="shared" si="396"/>
        <v>Drew County</v>
      </c>
      <c r="D3191">
        <f t="shared" si="396"/>
        <v>-91.723315299999996</v>
      </c>
      <c r="E3191">
        <f t="shared" si="396"/>
        <v>33.586399999999998</v>
      </c>
      <c r="Q3191" s="197">
        <v>16.50163242</v>
      </c>
      <c r="R3191" s="197">
        <v>16.50163242</v>
      </c>
      <c r="AE3191" s="319"/>
      <c r="AJ3191">
        <v>0</v>
      </c>
      <c r="AK3191">
        <v>0</v>
      </c>
    </row>
    <row r="3192" spans="1:37" x14ac:dyDescent="0.25">
      <c r="A3192">
        <f t="shared" ref="A3192:E3192" si="397">A107</f>
        <v>5045</v>
      </c>
      <c r="B3192" t="str">
        <f t="shared" si="397"/>
        <v>AR</v>
      </c>
      <c r="C3192" t="str">
        <f t="shared" si="397"/>
        <v>Faulkner County</v>
      </c>
      <c r="D3192">
        <f t="shared" si="397"/>
        <v>-92.330943500000004</v>
      </c>
      <c r="E3192">
        <f t="shared" si="397"/>
        <v>35.142240000000001</v>
      </c>
      <c r="Q3192" s="197">
        <v>15.60157892</v>
      </c>
      <c r="R3192" s="197">
        <v>15.60157892</v>
      </c>
      <c r="AE3192" s="319"/>
      <c r="AJ3192">
        <v>0</v>
      </c>
      <c r="AK3192">
        <v>0</v>
      </c>
    </row>
    <row r="3193" spans="1:37" x14ac:dyDescent="0.25">
      <c r="A3193">
        <f t="shared" ref="A3193:E3193" si="398">A108</f>
        <v>5047</v>
      </c>
      <c r="B3193" t="str">
        <f t="shared" si="398"/>
        <v>AR</v>
      </c>
      <c r="C3193" t="str">
        <f t="shared" si="398"/>
        <v>Franklin County</v>
      </c>
      <c r="D3193">
        <f t="shared" si="398"/>
        <v>-93.898309600000005</v>
      </c>
      <c r="E3193">
        <f t="shared" si="398"/>
        <v>35.505470000000003</v>
      </c>
      <c r="Q3193" s="197">
        <v>15.37984977</v>
      </c>
      <c r="R3193" s="197">
        <v>15.37984977</v>
      </c>
      <c r="AE3193" s="319"/>
      <c r="AJ3193">
        <v>0</v>
      </c>
      <c r="AK3193">
        <v>0</v>
      </c>
    </row>
    <row r="3194" spans="1:37" x14ac:dyDescent="0.25">
      <c r="A3194">
        <f t="shared" ref="A3194:E3194" si="399">A109</f>
        <v>5049</v>
      </c>
      <c r="B3194" t="str">
        <f t="shared" si="399"/>
        <v>AR</v>
      </c>
      <c r="C3194" t="str">
        <f t="shared" si="399"/>
        <v>Fulton County</v>
      </c>
      <c r="D3194">
        <f t="shared" si="399"/>
        <v>-91.824905700000002</v>
      </c>
      <c r="E3194">
        <f t="shared" si="399"/>
        <v>36.379570000000001</v>
      </c>
      <c r="Q3194" s="197">
        <v>14.88219273</v>
      </c>
      <c r="R3194" s="197">
        <v>14.88219273</v>
      </c>
      <c r="AE3194" s="319"/>
      <c r="AJ3194">
        <v>0</v>
      </c>
      <c r="AK3194">
        <v>0</v>
      </c>
    </row>
    <row r="3195" spans="1:37" x14ac:dyDescent="0.25">
      <c r="A3195">
        <f t="shared" ref="A3195:E3195" si="400">A110</f>
        <v>5051</v>
      </c>
      <c r="B3195" t="str">
        <f t="shared" si="400"/>
        <v>AR</v>
      </c>
      <c r="C3195" t="str">
        <f t="shared" si="400"/>
        <v>Garland County</v>
      </c>
      <c r="D3195">
        <f t="shared" si="400"/>
        <v>-93.144444100000001</v>
      </c>
      <c r="E3195">
        <f t="shared" si="400"/>
        <v>34.576439999999998</v>
      </c>
      <c r="Q3195" s="197">
        <v>15.89034713</v>
      </c>
      <c r="R3195" s="197">
        <v>15.89034713</v>
      </c>
      <c r="AE3195" s="319"/>
      <c r="AJ3195">
        <v>0</v>
      </c>
      <c r="AK3195">
        <v>0</v>
      </c>
    </row>
    <row r="3196" spans="1:37" x14ac:dyDescent="0.25">
      <c r="A3196">
        <f t="shared" ref="A3196:E3196" si="401">A111</f>
        <v>5053</v>
      </c>
      <c r="B3196" t="str">
        <f t="shared" si="401"/>
        <v>AR</v>
      </c>
      <c r="C3196" t="str">
        <f t="shared" si="401"/>
        <v>Grant County</v>
      </c>
      <c r="D3196">
        <f t="shared" si="401"/>
        <v>-92.425392900000006</v>
      </c>
      <c r="E3196">
        <f t="shared" si="401"/>
        <v>34.297490000000003</v>
      </c>
      <c r="Q3196" s="197">
        <v>16.082242699999998</v>
      </c>
      <c r="R3196" s="197">
        <v>16.082242699999998</v>
      </c>
      <c r="AE3196" s="319"/>
      <c r="AJ3196">
        <v>0</v>
      </c>
      <c r="AK3196">
        <v>0</v>
      </c>
    </row>
    <row r="3197" spans="1:37" x14ac:dyDescent="0.25">
      <c r="A3197">
        <f t="shared" ref="A3197:E3197" si="402">A112</f>
        <v>5055</v>
      </c>
      <c r="B3197" t="str">
        <f t="shared" si="402"/>
        <v>AR</v>
      </c>
      <c r="C3197" t="str">
        <f t="shared" si="402"/>
        <v>Greene County</v>
      </c>
      <c r="D3197">
        <f t="shared" si="402"/>
        <v>-90.559837900000005</v>
      </c>
      <c r="E3197">
        <f t="shared" si="402"/>
        <v>36.116199999999999</v>
      </c>
      <c r="Q3197" s="197">
        <v>15.17562154</v>
      </c>
      <c r="R3197" s="197">
        <v>15.17562154</v>
      </c>
      <c r="AE3197" s="319"/>
      <c r="AJ3197">
        <v>0</v>
      </c>
      <c r="AK3197">
        <v>0</v>
      </c>
    </row>
    <row r="3198" spans="1:37" x14ac:dyDescent="0.25">
      <c r="A3198">
        <f t="shared" ref="A3198:E3198" si="403">A113</f>
        <v>5057</v>
      </c>
      <c r="B3198" t="str">
        <f t="shared" si="403"/>
        <v>AR</v>
      </c>
      <c r="C3198" t="str">
        <f t="shared" si="403"/>
        <v>Hempstead County</v>
      </c>
      <c r="D3198">
        <f t="shared" si="403"/>
        <v>-93.6685351</v>
      </c>
      <c r="E3198">
        <f t="shared" si="403"/>
        <v>33.735779999999998</v>
      </c>
      <c r="Q3198" s="197">
        <v>16.30982478</v>
      </c>
      <c r="R3198" s="197">
        <v>16.30982478</v>
      </c>
      <c r="AE3198" s="319"/>
      <c r="AJ3198">
        <v>0</v>
      </c>
      <c r="AK3198">
        <v>0</v>
      </c>
    </row>
    <row r="3199" spans="1:37" x14ac:dyDescent="0.25">
      <c r="A3199">
        <f t="shared" ref="A3199:E3199" si="404">A114</f>
        <v>5059</v>
      </c>
      <c r="B3199" t="str">
        <f t="shared" si="404"/>
        <v>AR</v>
      </c>
      <c r="C3199" t="str">
        <f t="shared" si="404"/>
        <v>Hot Spring County</v>
      </c>
      <c r="D3199">
        <f t="shared" si="404"/>
        <v>-92.9384467</v>
      </c>
      <c r="E3199">
        <f t="shared" si="404"/>
        <v>34.322369999999999</v>
      </c>
      <c r="Q3199" s="197">
        <v>16.041753029999999</v>
      </c>
      <c r="R3199" s="197">
        <v>16.041753029999999</v>
      </c>
      <c r="AE3199" s="319"/>
      <c r="AJ3199">
        <v>0</v>
      </c>
      <c r="AK3199">
        <v>0</v>
      </c>
    </row>
    <row r="3200" spans="1:37" x14ac:dyDescent="0.25">
      <c r="A3200">
        <f t="shared" ref="A3200:E3200" si="405">A115</f>
        <v>5061</v>
      </c>
      <c r="B3200" t="str">
        <f t="shared" si="405"/>
        <v>AR</v>
      </c>
      <c r="C3200" t="str">
        <f t="shared" si="405"/>
        <v>Howard County</v>
      </c>
      <c r="D3200">
        <f t="shared" si="405"/>
        <v>-93.997883299999998</v>
      </c>
      <c r="E3200">
        <f t="shared" si="405"/>
        <v>34.09554</v>
      </c>
      <c r="Q3200" s="197">
        <v>16.13371472</v>
      </c>
      <c r="R3200" s="197">
        <v>16.13371472</v>
      </c>
      <c r="AE3200" s="319"/>
      <c r="AJ3200">
        <v>0</v>
      </c>
      <c r="AK3200">
        <v>0</v>
      </c>
    </row>
    <row r="3201" spans="1:37" x14ac:dyDescent="0.25">
      <c r="A3201">
        <f t="shared" ref="A3201:E3201" si="406">A116</f>
        <v>5063</v>
      </c>
      <c r="B3201" t="str">
        <f t="shared" si="406"/>
        <v>AR</v>
      </c>
      <c r="C3201" t="str">
        <f t="shared" si="406"/>
        <v>Independence County</v>
      </c>
      <c r="D3201">
        <f t="shared" si="406"/>
        <v>-91.578577899999999</v>
      </c>
      <c r="E3201">
        <f t="shared" si="406"/>
        <v>35.735419999999998</v>
      </c>
      <c r="Q3201" s="197">
        <v>15.285688390000001</v>
      </c>
      <c r="R3201" s="197">
        <v>15.285688390000001</v>
      </c>
      <c r="AE3201" s="319"/>
      <c r="AJ3201">
        <v>0</v>
      </c>
      <c r="AK3201">
        <v>0</v>
      </c>
    </row>
    <row r="3202" spans="1:37" x14ac:dyDescent="0.25">
      <c r="A3202">
        <f t="shared" ref="A3202:E3202" si="407">A117</f>
        <v>5065</v>
      </c>
      <c r="B3202" t="str">
        <f t="shared" si="407"/>
        <v>AR</v>
      </c>
      <c r="C3202" t="str">
        <f t="shared" si="407"/>
        <v>Izard County</v>
      </c>
      <c r="D3202">
        <f t="shared" si="407"/>
        <v>-91.924340400000006</v>
      </c>
      <c r="E3202">
        <f t="shared" si="407"/>
        <v>36.086219999999997</v>
      </c>
      <c r="Q3202" s="197">
        <v>15.048395060000001</v>
      </c>
      <c r="R3202" s="197">
        <v>15.048395060000001</v>
      </c>
      <c r="AE3202" s="319"/>
      <c r="AJ3202">
        <v>0</v>
      </c>
      <c r="AK3202">
        <v>0</v>
      </c>
    </row>
    <row r="3203" spans="1:37" x14ac:dyDescent="0.25">
      <c r="A3203">
        <f t="shared" ref="A3203:E3203" si="408">A118</f>
        <v>5067</v>
      </c>
      <c r="B3203" t="str">
        <f t="shared" si="408"/>
        <v>AR</v>
      </c>
      <c r="C3203" t="str">
        <f t="shared" si="408"/>
        <v>Jackson County</v>
      </c>
      <c r="D3203">
        <f t="shared" si="408"/>
        <v>-91.223163799999995</v>
      </c>
      <c r="E3203">
        <f t="shared" si="408"/>
        <v>35.59122</v>
      </c>
      <c r="Q3203" s="197">
        <v>15.4057741</v>
      </c>
      <c r="R3203" s="197">
        <v>15.4057741</v>
      </c>
      <c r="AE3203" s="319"/>
      <c r="AJ3203">
        <v>0</v>
      </c>
      <c r="AK3203">
        <v>0</v>
      </c>
    </row>
    <row r="3204" spans="1:37" x14ac:dyDescent="0.25">
      <c r="A3204">
        <f t="shared" ref="A3204:E3204" si="409">A119</f>
        <v>5069</v>
      </c>
      <c r="B3204" t="str">
        <f t="shared" si="409"/>
        <v>AR</v>
      </c>
      <c r="C3204" t="str">
        <f t="shared" si="409"/>
        <v>Jefferson County</v>
      </c>
      <c r="D3204">
        <f t="shared" si="409"/>
        <v>-91.931752399999993</v>
      </c>
      <c r="E3204">
        <f t="shared" si="409"/>
        <v>34.275869999999998</v>
      </c>
      <c r="Q3204" s="197">
        <v>16.11993571</v>
      </c>
      <c r="R3204" s="197">
        <v>16.11993571</v>
      </c>
      <c r="AE3204" s="319"/>
      <c r="AJ3204">
        <v>0</v>
      </c>
      <c r="AK3204">
        <v>0</v>
      </c>
    </row>
    <row r="3205" spans="1:37" x14ac:dyDescent="0.25">
      <c r="A3205">
        <f t="shared" ref="A3205:E3205" si="410">A120</f>
        <v>5071</v>
      </c>
      <c r="B3205" t="str">
        <f t="shared" si="410"/>
        <v>AR</v>
      </c>
      <c r="C3205" t="str">
        <f t="shared" si="410"/>
        <v>Johnson County</v>
      </c>
      <c r="D3205">
        <f t="shared" si="410"/>
        <v>-93.471421800000002</v>
      </c>
      <c r="E3205">
        <f t="shared" si="410"/>
        <v>35.563229999999997</v>
      </c>
      <c r="Q3205" s="197">
        <v>15.31554431</v>
      </c>
      <c r="R3205" s="197">
        <v>15.31554431</v>
      </c>
      <c r="AE3205" s="319"/>
      <c r="AJ3205">
        <v>0</v>
      </c>
      <c r="AK3205">
        <v>0</v>
      </c>
    </row>
    <row r="3206" spans="1:37" x14ac:dyDescent="0.25">
      <c r="A3206">
        <f t="shared" ref="A3206:E3206" si="411">A121</f>
        <v>5073</v>
      </c>
      <c r="B3206" t="str">
        <f t="shared" si="411"/>
        <v>AR</v>
      </c>
      <c r="C3206" t="str">
        <f t="shared" si="411"/>
        <v>Lafayette County</v>
      </c>
      <c r="D3206">
        <f t="shared" si="411"/>
        <v>-93.606661399999993</v>
      </c>
      <c r="E3206">
        <f t="shared" si="411"/>
        <v>33.2393</v>
      </c>
      <c r="Q3206" s="197">
        <v>16.544266180000001</v>
      </c>
      <c r="R3206" s="197">
        <v>16.544266180000001</v>
      </c>
      <c r="AE3206" s="319"/>
      <c r="AJ3206">
        <v>0</v>
      </c>
      <c r="AK3206">
        <v>0</v>
      </c>
    </row>
    <row r="3207" spans="1:37" x14ac:dyDescent="0.25">
      <c r="A3207">
        <f t="shared" ref="A3207:E3207" si="412">A122</f>
        <v>5075</v>
      </c>
      <c r="B3207" t="str">
        <f t="shared" si="412"/>
        <v>AR</v>
      </c>
      <c r="C3207" t="str">
        <f t="shared" si="412"/>
        <v>Lawrence County</v>
      </c>
      <c r="D3207">
        <f t="shared" si="412"/>
        <v>-91.117918700000004</v>
      </c>
      <c r="E3207">
        <f t="shared" si="412"/>
        <v>36.03754</v>
      </c>
      <c r="Q3207" s="197">
        <v>15.15673441</v>
      </c>
      <c r="R3207" s="197">
        <v>15.15673441</v>
      </c>
      <c r="AE3207" s="319"/>
      <c r="AJ3207">
        <v>0</v>
      </c>
      <c r="AK3207">
        <v>0</v>
      </c>
    </row>
    <row r="3208" spans="1:37" x14ac:dyDescent="0.25">
      <c r="A3208">
        <f t="shared" ref="A3208:E3208" si="413">A123</f>
        <v>5077</v>
      </c>
      <c r="B3208" t="str">
        <f t="shared" si="413"/>
        <v>AR</v>
      </c>
      <c r="C3208" t="str">
        <f t="shared" si="413"/>
        <v>Lee County</v>
      </c>
      <c r="D3208">
        <f t="shared" si="413"/>
        <v>-90.774018100000006</v>
      </c>
      <c r="E3208">
        <f t="shared" si="413"/>
        <v>34.78295</v>
      </c>
      <c r="Q3208" s="197">
        <v>15.89858179</v>
      </c>
      <c r="R3208" s="197">
        <v>15.89858179</v>
      </c>
      <c r="AE3208" s="319"/>
      <c r="AJ3208">
        <v>0</v>
      </c>
      <c r="AK3208">
        <v>0</v>
      </c>
    </row>
    <row r="3209" spans="1:37" x14ac:dyDescent="0.25">
      <c r="A3209">
        <f t="shared" ref="A3209:E3209" si="414">A124</f>
        <v>5079</v>
      </c>
      <c r="B3209" t="str">
        <f t="shared" si="414"/>
        <v>AR</v>
      </c>
      <c r="C3209" t="str">
        <f t="shared" si="414"/>
        <v>Lincoln County</v>
      </c>
      <c r="D3209">
        <f t="shared" si="414"/>
        <v>-91.726097800000005</v>
      </c>
      <c r="E3209">
        <f t="shared" si="414"/>
        <v>33.963439999999999</v>
      </c>
      <c r="Q3209" s="197">
        <v>16.293359460000001</v>
      </c>
      <c r="R3209" s="197">
        <v>16.293359460000001</v>
      </c>
      <c r="AE3209" s="319"/>
      <c r="AJ3209">
        <v>0</v>
      </c>
      <c r="AK3209">
        <v>0</v>
      </c>
    </row>
    <row r="3210" spans="1:37" x14ac:dyDescent="0.25">
      <c r="A3210">
        <f t="shared" ref="A3210:E3210" si="415">A125</f>
        <v>5081</v>
      </c>
      <c r="B3210" t="str">
        <f t="shared" si="415"/>
        <v>AR</v>
      </c>
      <c r="C3210" t="str">
        <f t="shared" si="415"/>
        <v>Little River County</v>
      </c>
      <c r="D3210">
        <f t="shared" si="415"/>
        <v>-94.243168900000001</v>
      </c>
      <c r="E3210">
        <f t="shared" si="415"/>
        <v>33.709429999999998</v>
      </c>
      <c r="Q3210" s="197">
        <v>16.311209460000001</v>
      </c>
      <c r="R3210" s="197">
        <v>16.311209460000001</v>
      </c>
      <c r="AE3210" s="319"/>
      <c r="AJ3210">
        <v>0</v>
      </c>
      <c r="AK3210">
        <v>0</v>
      </c>
    </row>
    <row r="3211" spans="1:37" x14ac:dyDescent="0.25">
      <c r="A3211">
        <f t="shared" ref="A3211:E3211" si="416">A126</f>
        <v>5083</v>
      </c>
      <c r="B3211" t="str">
        <f t="shared" si="416"/>
        <v>AR</v>
      </c>
      <c r="C3211" t="str">
        <f t="shared" si="416"/>
        <v>Logan County</v>
      </c>
      <c r="D3211">
        <f t="shared" si="416"/>
        <v>-93.724287000000004</v>
      </c>
      <c r="E3211">
        <f t="shared" si="416"/>
        <v>35.210630000000002</v>
      </c>
      <c r="Q3211" s="197">
        <v>15.546664059999999</v>
      </c>
      <c r="R3211" s="197">
        <v>15.546664059999999</v>
      </c>
      <c r="AE3211" s="319"/>
      <c r="AJ3211">
        <v>0</v>
      </c>
      <c r="AK3211">
        <v>0</v>
      </c>
    </row>
    <row r="3212" spans="1:37" x14ac:dyDescent="0.25">
      <c r="A3212">
        <f t="shared" ref="A3212:E3212" si="417">A127</f>
        <v>5085</v>
      </c>
      <c r="B3212" t="str">
        <f t="shared" si="417"/>
        <v>AR</v>
      </c>
      <c r="C3212" t="str">
        <f t="shared" si="417"/>
        <v>Lonoke County</v>
      </c>
      <c r="D3212">
        <f t="shared" si="417"/>
        <v>-91.891133600000003</v>
      </c>
      <c r="E3212">
        <f t="shared" si="417"/>
        <v>34.756779999999999</v>
      </c>
      <c r="Q3212" s="197">
        <v>15.853263439999999</v>
      </c>
      <c r="R3212" s="197">
        <v>15.853263439999999</v>
      </c>
      <c r="AE3212" s="319"/>
      <c r="AJ3212">
        <v>0</v>
      </c>
      <c r="AK3212">
        <v>0</v>
      </c>
    </row>
    <row r="3213" spans="1:37" x14ac:dyDescent="0.25">
      <c r="A3213">
        <f t="shared" ref="A3213:E3213" si="418">A128</f>
        <v>5087</v>
      </c>
      <c r="B3213" t="str">
        <f t="shared" si="418"/>
        <v>AR</v>
      </c>
      <c r="C3213" t="str">
        <f t="shared" si="418"/>
        <v>Madison County</v>
      </c>
      <c r="D3213">
        <f t="shared" si="418"/>
        <v>-93.730861500000003</v>
      </c>
      <c r="E3213">
        <f t="shared" si="418"/>
        <v>36.003900000000002</v>
      </c>
      <c r="Q3213" s="197">
        <v>15.039326559999999</v>
      </c>
      <c r="R3213" s="197">
        <v>15.039326559999999</v>
      </c>
      <c r="AE3213" s="319"/>
      <c r="AJ3213">
        <v>0</v>
      </c>
      <c r="AK3213">
        <v>0</v>
      </c>
    </row>
    <row r="3214" spans="1:37" x14ac:dyDescent="0.25">
      <c r="A3214">
        <f t="shared" ref="A3214:E3214" si="419">A129</f>
        <v>5089</v>
      </c>
      <c r="B3214" t="str">
        <f t="shared" si="419"/>
        <v>AR</v>
      </c>
      <c r="C3214" t="str">
        <f t="shared" si="419"/>
        <v>Marion County</v>
      </c>
      <c r="D3214">
        <f t="shared" si="419"/>
        <v>-92.681893900000006</v>
      </c>
      <c r="E3214">
        <f t="shared" si="419"/>
        <v>36.263660000000002</v>
      </c>
      <c r="Q3214" s="197">
        <v>14.865310559999999</v>
      </c>
      <c r="R3214" s="197">
        <v>14.865310559999999</v>
      </c>
      <c r="AE3214" s="319"/>
      <c r="AJ3214">
        <v>0</v>
      </c>
      <c r="AK3214">
        <v>0</v>
      </c>
    </row>
    <row r="3215" spans="1:37" x14ac:dyDescent="0.25">
      <c r="A3215">
        <f t="shared" ref="A3215:E3215" si="420">A130</f>
        <v>5091</v>
      </c>
      <c r="B3215" t="str">
        <f t="shared" si="420"/>
        <v>AR</v>
      </c>
      <c r="C3215" t="str">
        <f t="shared" si="420"/>
        <v>Miller County</v>
      </c>
      <c r="D3215">
        <f t="shared" si="420"/>
        <v>-93.895720999999995</v>
      </c>
      <c r="E3215">
        <f t="shared" si="420"/>
        <v>33.318930000000002</v>
      </c>
      <c r="Q3215" s="197">
        <v>16.500817510000001</v>
      </c>
      <c r="R3215" s="197">
        <v>16.500817510000001</v>
      </c>
      <c r="AE3215" s="319"/>
      <c r="AJ3215">
        <v>0</v>
      </c>
      <c r="AK3215">
        <v>0</v>
      </c>
    </row>
    <row r="3216" spans="1:37" x14ac:dyDescent="0.25">
      <c r="A3216">
        <f t="shared" ref="A3216:E3216" si="421">A131</f>
        <v>5093</v>
      </c>
      <c r="B3216" t="str">
        <f t="shared" si="421"/>
        <v>AR</v>
      </c>
      <c r="C3216" t="str">
        <f t="shared" si="421"/>
        <v>Mississippi County</v>
      </c>
      <c r="D3216">
        <f t="shared" si="421"/>
        <v>-90.055401700000004</v>
      </c>
      <c r="E3216">
        <f t="shared" si="421"/>
        <v>35.755710000000001</v>
      </c>
      <c r="Q3216" s="197">
        <v>15.415977699999999</v>
      </c>
      <c r="R3216" s="197">
        <v>15.415977699999999</v>
      </c>
      <c r="AE3216" s="319"/>
      <c r="AJ3216">
        <v>0</v>
      </c>
      <c r="AK3216">
        <v>0</v>
      </c>
    </row>
    <row r="3217" spans="1:37" x14ac:dyDescent="0.25">
      <c r="A3217">
        <f t="shared" ref="A3217:E3217" si="422">A132</f>
        <v>5095</v>
      </c>
      <c r="B3217" t="str">
        <f t="shared" si="422"/>
        <v>AR</v>
      </c>
      <c r="C3217" t="str">
        <f t="shared" si="422"/>
        <v>Monroe County</v>
      </c>
      <c r="D3217">
        <f t="shared" si="422"/>
        <v>-91.208567400000007</v>
      </c>
      <c r="E3217">
        <f t="shared" si="422"/>
        <v>34.675780000000003</v>
      </c>
      <c r="Q3217" s="197">
        <v>15.928754939999999</v>
      </c>
      <c r="R3217" s="197">
        <v>15.928754939999999</v>
      </c>
      <c r="AE3217" s="319"/>
      <c r="AJ3217">
        <v>0</v>
      </c>
      <c r="AK3217">
        <v>0</v>
      </c>
    </row>
    <row r="3218" spans="1:37" x14ac:dyDescent="0.25">
      <c r="A3218">
        <f t="shared" ref="A3218:E3218" si="423">A133</f>
        <v>5097</v>
      </c>
      <c r="B3218" t="str">
        <f t="shared" si="423"/>
        <v>AR</v>
      </c>
      <c r="C3218" t="str">
        <f t="shared" si="423"/>
        <v>Montgomery County</v>
      </c>
      <c r="D3218">
        <f t="shared" si="423"/>
        <v>-93.658318600000001</v>
      </c>
      <c r="E3218">
        <f t="shared" si="423"/>
        <v>34.547730000000001</v>
      </c>
      <c r="Q3218" s="197">
        <v>15.909918060000001</v>
      </c>
      <c r="R3218" s="197">
        <v>15.909918060000001</v>
      </c>
      <c r="AE3218" s="319"/>
      <c r="AJ3218">
        <v>0</v>
      </c>
      <c r="AK3218">
        <v>0</v>
      </c>
    </row>
    <row r="3219" spans="1:37" x14ac:dyDescent="0.25">
      <c r="A3219">
        <f t="shared" ref="A3219:E3219" si="424">A134</f>
        <v>5099</v>
      </c>
      <c r="B3219" t="str">
        <f t="shared" si="424"/>
        <v>AR</v>
      </c>
      <c r="C3219" t="str">
        <f t="shared" si="424"/>
        <v>Nevada County</v>
      </c>
      <c r="D3219">
        <f t="shared" si="424"/>
        <v>-93.307169400000006</v>
      </c>
      <c r="E3219">
        <f t="shared" si="424"/>
        <v>33.663719999999998</v>
      </c>
      <c r="Q3219" s="197">
        <v>16.355269910000001</v>
      </c>
      <c r="R3219" s="197">
        <v>16.355269910000001</v>
      </c>
      <c r="AE3219" s="319"/>
      <c r="AJ3219">
        <v>0</v>
      </c>
      <c r="AK3219">
        <v>0</v>
      </c>
    </row>
    <row r="3220" spans="1:37" x14ac:dyDescent="0.25">
      <c r="A3220">
        <f t="shared" ref="A3220:E3220" si="425">A135</f>
        <v>5101</v>
      </c>
      <c r="B3220" t="str">
        <f t="shared" si="425"/>
        <v>AR</v>
      </c>
      <c r="C3220" t="str">
        <f t="shared" si="425"/>
        <v>Newton County</v>
      </c>
      <c r="D3220">
        <f t="shared" si="425"/>
        <v>-93.220412699999997</v>
      </c>
      <c r="E3220">
        <f t="shared" si="425"/>
        <v>35.911239999999999</v>
      </c>
      <c r="Q3220" s="197">
        <v>15.08605556</v>
      </c>
      <c r="R3220" s="197">
        <v>15.08605556</v>
      </c>
      <c r="AE3220" s="319"/>
      <c r="AJ3220">
        <v>0</v>
      </c>
      <c r="AK3220">
        <v>0</v>
      </c>
    </row>
    <row r="3221" spans="1:37" x14ac:dyDescent="0.25">
      <c r="A3221">
        <f t="shared" ref="A3221:E3221" si="426">A136</f>
        <v>5103</v>
      </c>
      <c r="B3221" t="str">
        <f t="shared" si="426"/>
        <v>AR</v>
      </c>
      <c r="C3221" t="str">
        <f t="shared" si="426"/>
        <v>Ouachita County</v>
      </c>
      <c r="D3221">
        <f t="shared" si="426"/>
        <v>-92.887100000000004</v>
      </c>
      <c r="E3221">
        <f t="shared" si="426"/>
        <v>33.597589999999997</v>
      </c>
      <c r="Q3221" s="197">
        <v>16.415594980000002</v>
      </c>
      <c r="R3221" s="197">
        <v>16.415594980000002</v>
      </c>
      <c r="AE3221" s="319"/>
      <c r="AJ3221">
        <v>0</v>
      </c>
      <c r="AK3221">
        <v>0</v>
      </c>
    </row>
    <row r="3222" spans="1:37" x14ac:dyDescent="0.25">
      <c r="A3222">
        <f t="shared" ref="A3222:E3222" si="427">A137</f>
        <v>5105</v>
      </c>
      <c r="B3222" t="str">
        <f t="shared" si="427"/>
        <v>AR</v>
      </c>
      <c r="C3222" t="str">
        <f t="shared" si="427"/>
        <v>Perry County</v>
      </c>
      <c r="D3222">
        <f t="shared" si="427"/>
        <v>-92.941516300000004</v>
      </c>
      <c r="E3222">
        <f t="shared" si="427"/>
        <v>34.942349999999998</v>
      </c>
      <c r="Q3222" s="197">
        <v>15.688785490000001</v>
      </c>
      <c r="R3222" s="197">
        <v>15.688785490000001</v>
      </c>
      <c r="AE3222" s="319"/>
      <c r="AJ3222">
        <v>0</v>
      </c>
      <c r="AK3222">
        <v>0</v>
      </c>
    </row>
    <row r="3223" spans="1:37" x14ac:dyDescent="0.25">
      <c r="A3223">
        <f t="shared" ref="A3223:E3223" si="428">A138</f>
        <v>5107</v>
      </c>
      <c r="B3223" t="str">
        <f t="shared" si="428"/>
        <v>AR</v>
      </c>
      <c r="C3223" t="str">
        <f t="shared" si="428"/>
        <v>Phillips County</v>
      </c>
      <c r="D3223">
        <f t="shared" si="428"/>
        <v>-90.850237899999996</v>
      </c>
      <c r="E3223">
        <f t="shared" si="428"/>
        <v>34.435929999999999</v>
      </c>
      <c r="Q3223" s="197">
        <v>16.073558259999999</v>
      </c>
      <c r="R3223" s="197">
        <v>16.073558259999999</v>
      </c>
      <c r="AE3223" s="319"/>
      <c r="AJ3223">
        <v>0</v>
      </c>
      <c r="AK3223">
        <v>0</v>
      </c>
    </row>
    <row r="3224" spans="1:37" x14ac:dyDescent="0.25">
      <c r="A3224">
        <f t="shared" ref="A3224:E3224" si="429">A139</f>
        <v>5109</v>
      </c>
      <c r="B3224" t="str">
        <f t="shared" si="429"/>
        <v>AR</v>
      </c>
      <c r="C3224" t="str">
        <f t="shared" si="429"/>
        <v>Pike County</v>
      </c>
      <c r="D3224">
        <f t="shared" si="429"/>
        <v>-93.658841699999996</v>
      </c>
      <c r="E3224">
        <f t="shared" si="429"/>
        <v>34.171309999999998</v>
      </c>
      <c r="Q3224" s="197">
        <v>16.10121118</v>
      </c>
      <c r="R3224" s="197">
        <v>16.10121118</v>
      </c>
      <c r="AE3224" s="319"/>
      <c r="AJ3224">
        <v>0</v>
      </c>
      <c r="AK3224">
        <v>0</v>
      </c>
    </row>
    <row r="3225" spans="1:37" x14ac:dyDescent="0.25">
      <c r="A3225">
        <f t="shared" ref="A3225:E3225" si="430">A140</f>
        <v>5111</v>
      </c>
      <c r="B3225" t="str">
        <f t="shared" si="430"/>
        <v>AR</v>
      </c>
      <c r="C3225" t="str">
        <f t="shared" si="430"/>
        <v>Poinsett County</v>
      </c>
      <c r="D3225">
        <f t="shared" si="430"/>
        <v>-90.667373600000005</v>
      </c>
      <c r="E3225">
        <f t="shared" si="430"/>
        <v>35.567839999999997</v>
      </c>
      <c r="Q3225" s="197">
        <v>15.470967330000001</v>
      </c>
      <c r="R3225" s="197">
        <v>15.470967330000001</v>
      </c>
      <c r="AE3225" s="319"/>
      <c r="AJ3225">
        <v>0</v>
      </c>
      <c r="AK3225">
        <v>0</v>
      </c>
    </row>
    <row r="3226" spans="1:37" x14ac:dyDescent="0.25">
      <c r="A3226">
        <f t="shared" ref="A3226:E3226" si="431">A141</f>
        <v>5113</v>
      </c>
      <c r="B3226" t="str">
        <f t="shared" si="431"/>
        <v>AR</v>
      </c>
      <c r="C3226" t="str">
        <f t="shared" si="431"/>
        <v>Polk County</v>
      </c>
      <c r="D3226">
        <f t="shared" si="431"/>
        <v>-94.237852700000005</v>
      </c>
      <c r="E3226">
        <f t="shared" si="431"/>
        <v>34.497010000000003</v>
      </c>
      <c r="Q3226" s="197">
        <v>15.93845211</v>
      </c>
      <c r="R3226" s="197">
        <v>15.93845211</v>
      </c>
      <c r="AE3226" s="319"/>
      <c r="AJ3226">
        <v>0</v>
      </c>
      <c r="AK3226">
        <v>0</v>
      </c>
    </row>
    <row r="3227" spans="1:37" x14ac:dyDescent="0.25">
      <c r="A3227">
        <f t="shared" ref="A3227:E3227" si="432">A142</f>
        <v>5115</v>
      </c>
      <c r="B3227" t="str">
        <f t="shared" si="432"/>
        <v>AR</v>
      </c>
      <c r="C3227" t="str">
        <f t="shared" si="432"/>
        <v>Pope County</v>
      </c>
      <c r="D3227">
        <f t="shared" si="432"/>
        <v>-93.033395999999996</v>
      </c>
      <c r="E3227">
        <f t="shared" si="432"/>
        <v>35.440820000000002</v>
      </c>
      <c r="Q3227" s="197">
        <v>15.39283043</v>
      </c>
      <c r="R3227" s="197">
        <v>15.39283043</v>
      </c>
      <c r="AE3227" s="319"/>
      <c r="AJ3227">
        <v>0</v>
      </c>
      <c r="AK3227">
        <v>0</v>
      </c>
    </row>
    <row r="3228" spans="1:37" x14ac:dyDescent="0.25">
      <c r="A3228">
        <f t="shared" ref="A3228:E3228" si="433">A143</f>
        <v>5117</v>
      </c>
      <c r="B3228" t="str">
        <f t="shared" si="433"/>
        <v>AR</v>
      </c>
      <c r="C3228" t="str">
        <f t="shared" si="433"/>
        <v>Prairie County</v>
      </c>
      <c r="D3228">
        <f t="shared" si="433"/>
        <v>-91.553850600000004</v>
      </c>
      <c r="E3228">
        <f t="shared" si="433"/>
        <v>34.831740000000003</v>
      </c>
      <c r="Q3228" s="197">
        <v>15.81313656</v>
      </c>
      <c r="R3228" s="197">
        <v>15.81313656</v>
      </c>
      <c r="AE3228" s="319"/>
      <c r="AJ3228">
        <v>0</v>
      </c>
      <c r="AK3228">
        <v>0</v>
      </c>
    </row>
    <row r="3229" spans="1:37" x14ac:dyDescent="0.25">
      <c r="A3229">
        <f t="shared" ref="A3229:E3229" si="434">A144</f>
        <v>5119</v>
      </c>
      <c r="B3229" t="str">
        <f t="shared" si="434"/>
        <v>AR</v>
      </c>
      <c r="C3229" t="str">
        <f t="shared" si="434"/>
        <v>Pulaski County</v>
      </c>
      <c r="D3229">
        <f t="shared" si="434"/>
        <v>-92.312722899999997</v>
      </c>
      <c r="E3229">
        <f t="shared" si="434"/>
        <v>34.771830000000001</v>
      </c>
      <c r="Q3229" s="197">
        <v>15.822297349999999</v>
      </c>
      <c r="R3229" s="197">
        <v>15.822297349999999</v>
      </c>
      <c r="AE3229" s="319"/>
      <c r="AJ3229">
        <v>0</v>
      </c>
      <c r="AK3229">
        <v>0</v>
      </c>
    </row>
    <row r="3230" spans="1:37" x14ac:dyDescent="0.25">
      <c r="A3230">
        <f t="shared" ref="A3230:E3230" si="435">A145</f>
        <v>5121</v>
      </c>
      <c r="B3230" t="str">
        <f t="shared" si="435"/>
        <v>AR</v>
      </c>
      <c r="C3230" t="str">
        <f t="shared" si="435"/>
        <v>Randolph County</v>
      </c>
      <c r="D3230">
        <f t="shared" si="435"/>
        <v>-91.040746900000002</v>
      </c>
      <c r="E3230">
        <f t="shared" si="435"/>
        <v>36.34581</v>
      </c>
      <c r="Q3230" s="197">
        <v>14.992317229999999</v>
      </c>
      <c r="R3230" s="197">
        <v>14.992317229999999</v>
      </c>
      <c r="AE3230" s="319"/>
      <c r="AJ3230">
        <v>0</v>
      </c>
      <c r="AK3230">
        <v>0</v>
      </c>
    </row>
    <row r="3231" spans="1:37" x14ac:dyDescent="0.25">
      <c r="A3231">
        <f t="shared" ref="A3231:E3231" si="436">A146</f>
        <v>5123</v>
      </c>
      <c r="B3231" t="str">
        <f t="shared" si="436"/>
        <v>AR</v>
      </c>
      <c r="C3231" t="str">
        <f t="shared" si="436"/>
        <v>St. Francis County</v>
      </c>
      <c r="D3231">
        <f t="shared" si="436"/>
        <v>-90.760629800000004</v>
      </c>
      <c r="E3231">
        <f t="shared" si="436"/>
        <v>35.01549</v>
      </c>
      <c r="Q3231" s="197">
        <v>15.77272542</v>
      </c>
      <c r="R3231" s="197">
        <v>15.77272542</v>
      </c>
      <c r="AE3231" s="319"/>
      <c r="AJ3231">
        <v>0</v>
      </c>
      <c r="AK3231">
        <v>0</v>
      </c>
    </row>
    <row r="3232" spans="1:37" x14ac:dyDescent="0.25">
      <c r="A3232">
        <f t="shared" ref="A3232:E3232" si="437">A147</f>
        <v>5125</v>
      </c>
      <c r="B3232" t="str">
        <f t="shared" si="437"/>
        <v>AR</v>
      </c>
      <c r="C3232" t="str">
        <f t="shared" si="437"/>
        <v>Saline County</v>
      </c>
      <c r="D3232">
        <f t="shared" si="437"/>
        <v>-92.672308000000001</v>
      </c>
      <c r="E3232">
        <f t="shared" si="437"/>
        <v>34.650080000000003</v>
      </c>
      <c r="Q3232" s="197">
        <v>15.877675160000001</v>
      </c>
      <c r="R3232" s="197">
        <v>15.877675160000001</v>
      </c>
      <c r="AE3232" s="319"/>
      <c r="AJ3232">
        <v>0</v>
      </c>
      <c r="AK3232">
        <v>0</v>
      </c>
    </row>
    <row r="3233" spans="1:37" x14ac:dyDescent="0.25">
      <c r="A3233">
        <f t="shared" ref="A3233:E3233" si="438">A148</f>
        <v>5127</v>
      </c>
      <c r="B3233" t="str">
        <f t="shared" si="438"/>
        <v>AR</v>
      </c>
      <c r="C3233" t="str">
        <f t="shared" si="438"/>
        <v>Scott County</v>
      </c>
      <c r="D3233">
        <f t="shared" si="438"/>
        <v>-94.074585900000002</v>
      </c>
      <c r="E3233">
        <f t="shared" si="438"/>
        <v>34.866540000000001</v>
      </c>
      <c r="Q3233" s="197">
        <v>15.751672920000001</v>
      </c>
      <c r="R3233" s="197">
        <v>15.751672920000001</v>
      </c>
      <c r="AE3233" s="319"/>
      <c r="AJ3233">
        <v>0</v>
      </c>
      <c r="AK3233">
        <v>0</v>
      </c>
    </row>
    <row r="3234" spans="1:37" x14ac:dyDescent="0.25">
      <c r="A3234">
        <f t="shared" ref="A3234:E3234" si="439">A149</f>
        <v>5129</v>
      </c>
      <c r="B3234" t="str">
        <f t="shared" si="439"/>
        <v>AR</v>
      </c>
      <c r="C3234" t="str">
        <f t="shared" si="439"/>
        <v>Searcy County</v>
      </c>
      <c r="D3234">
        <f t="shared" si="439"/>
        <v>-92.698778899999994</v>
      </c>
      <c r="E3234">
        <f t="shared" si="439"/>
        <v>35.904420000000002</v>
      </c>
      <c r="Q3234" s="197">
        <v>15.102465069999999</v>
      </c>
      <c r="R3234" s="197">
        <v>15.102465069999999</v>
      </c>
      <c r="AE3234" s="319"/>
      <c r="AJ3234">
        <v>0</v>
      </c>
      <c r="AK3234">
        <v>0</v>
      </c>
    </row>
    <row r="3235" spans="1:37" x14ac:dyDescent="0.25">
      <c r="A3235">
        <f t="shared" ref="A3235:E3235" si="440">A150</f>
        <v>5131</v>
      </c>
      <c r="B3235" t="str">
        <f t="shared" si="440"/>
        <v>AR</v>
      </c>
      <c r="C3235" t="str">
        <f t="shared" si="440"/>
        <v>Sebastian County</v>
      </c>
      <c r="D3235">
        <f t="shared" si="440"/>
        <v>-94.280393099999998</v>
      </c>
      <c r="E3235">
        <f t="shared" si="440"/>
        <v>35.203830000000004</v>
      </c>
      <c r="Q3235" s="197">
        <v>15.576623919999999</v>
      </c>
      <c r="R3235" s="197">
        <v>15.576623919999999</v>
      </c>
      <c r="AE3235" s="319"/>
      <c r="AJ3235">
        <v>0</v>
      </c>
      <c r="AK3235">
        <v>0</v>
      </c>
    </row>
    <row r="3236" spans="1:37" x14ac:dyDescent="0.25">
      <c r="A3236">
        <f t="shared" ref="A3236:E3236" si="441">A151</f>
        <v>5133</v>
      </c>
      <c r="B3236" t="str">
        <f t="shared" si="441"/>
        <v>AR</v>
      </c>
      <c r="C3236" t="str">
        <f t="shared" si="441"/>
        <v>Sevier County</v>
      </c>
      <c r="D3236">
        <f t="shared" si="441"/>
        <v>-94.252707400000006</v>
      </c>
      <c r="E3236">
        <f t="shared" si="441"/>
        <v>34.000889999999998</v>
      </c>
      <c r="Q3236" s="197">
        <v>16.179710159999999</v>
      </c>
      <c r="R3236" s="197">
        <v>16.179710159999999</v>
      </c>
      <c r="AE3236" s="319"/>
      <c r="AJ3236">
        <v>0</v>
      </c>
      <c r="AK3236">
        <v>0</v>
      </c>
    </row>
    <row r="3237" spans="1:37" x14ac:dyDescent="0.25">
      <c r="A3237">
        <f t="shared" ref="A3237:E3237" si="442">A152</f>
        <v>5135</v>
      </c>
      <c r="B3237" t="str">
        <f t="shared" si="442"/>
        <v>AR</v>
      </c>
      <c r="C3237" t="str">
        <f t="shared" si="442"/>
        <v>Sharp County</v>
      </c>
      <c r="D3237">
        <f t="shared" si="442"/>
        <v>-91.493873399999998</v>
      </c>
      <c r="E3237">
        <f t="shared" si="442"/>
        <v>36.153089999999999</v>
      </c>
      <c r="Q3237" s="197">
        <v>15.05055241</v>
      </c>
      <c r="R3237" s="197">
        <v>15.05055241</v>
      </c>
      <c r="AE3237" s="319"/>
      <c r="AJ3237">
        <v>0</v>
      </c>
      <c r="AK3237">
        <v>0</v>
      </c>
    </row>
    <row r="3238" spans="1:37" x14ac:dyDescent="0.25">
      <c r="A3238">
        <f t="shared" ref="A3238:E3238" si="443">A153</f>
        <v>5137</v>
      </c>
      <c r="B3238" t="str">
        <f t="shared" si="443"/>
        <v>AR</v>
      </c>
      <c r="C3238" t="str">
        <f t="shared" si="443"/>
        <v>Stone County</v>
      </c>
      <c r="D3238">
        <f t="shared" si="443"/>
        <v>-92.160951299999994</v>
      </c>
      <c r="E3238">
        <f t="shared" si="443"/>
        <v>35.85322</v>
      </c>
      <c r="Q3238" s="197">
        <v>15.17126987</v>
      </c>
      <c r="R3238" s="197">
        <v>15.17126987</v>
      </c>
      <c r="AE3238" s="319"/>
      <c r="AJ3238">
        <v>0</v>
      </c>
      <c r="AK3238">
        <v>0</v>
      </c>
    </row>
    <row r="3239" spans="1:37" x14ac:dyDescent="0.25">
      <c r="A3239">
        <f t="shared" ref="A3239:E3239" si="444">A154</f>
        <v>5139</v>
      </c>
      <c r="B3239" t="str">
        <f t="shared" si="444"/>
        <v>AR</v>
      </c>
      <c r="C3239" t="str">
        <f t="shared" si="444"/>
        <v>Union County</v>
      </c>
      <c r="D3239">
        <f t="shared" si="444"/>
        <v>-92.601133700000005</v>
      </c>
      <c r="E3239">
        <f t="shared" si="444"/>
        <v>33.1708</v>
      </c>
      <c r="Q3239" s="197">
        <v>16.676229119999999</v>
      </c>
      <c r="R3239" s="197">
        <v>16.676229119999999</v>
      </c>
      <c r="AE3239" s="319"/>
      <c r="AJ3239">
        <v>0</v>
      </c>
      <c r="AK3239">
        <v>0</v>
      </c>
    </row>
    <row r="3240" spans="1:37" x14ac:dyDescent="0.25">
      <c r="A3240">
        <f t="shared" ref="A3240:E3240" si="445">A155</f>
        <v>5141</v>
      </c>
      <c r="B3240" t="str">
        <f t="shared" si="445"/>
        <v>AR</v>
      </c>
      <c r="C3240" t="str">
        <f t="shared" si="445"/>
        <v>Van Buren County</v>
      </c>
      <c r="D3240">
        <f t="shared" si="445"/>
        <v>-92.526273399999994</v>
      </c>
      <c r="E3240">
        <f t="shared" si="445"/>
        <v>35.573650000000001</v>
      </c>
      <c r="Q3240" s="197">
        <v>15.32231273</v>
      </c>
      <c r="R3240" s="197">
        <v>15.32231273</v>
      </c>
      <c r="AE3240" s="319"/>
      <c r="AJ3240">
        <v>0</v>
      </c>
      <c r="AK3240">
        <v>0</v>
      </c>
    </row>
    <row r="3241" spans="1:37" x14ac:dyDescent="0.25">
      <c r="A3241">
        <f t="shared" ref="A3241:E3241" si="446">A156</f>
        <v>5143</v>
      </c>
      <c r="B3241" t="str">
        <f t="shared" si="446"/>
        <v>AR</v>
      </c>
      <c r="C3241" t="str">
        <f t="shared" si="446"/>
        <v>Washington County</v>
      </c>
      <c r="D3241">
        <f t="shared" si="446"/>
        <v>-94.221688799999995</v>
      </c>
      <c r="E3241">
        <f t="shared" si="446"/>
        <v>35.976089999999999</v>
      </c>
      <c r="Q3241" s="197">
        <v>15.093221890000001</v>
      </c>
      <c r="R3241" s="197">
        <v>15.093221890000001</v>
      </c>
      <c r="AE3241" s="319"/>
      <c r="AJ3241">
        <v>0</v>
      </c>
      <c r="AK3241">
        <v>0</v>
      </c>
    </row>
    <row r="3242" spans="1:37" x14ac:dyDescent="0.25">
      <c r="A3242">
        <f t="shared" ref="A3242:E3242" si="447">A157</f>
        <v>5145</v>
      </c>
      <c r="B3242" t="str">
        <f t="shared" si="447"/>
        <v>AR</v>
      </c>
      <c r="C3242" t="str">
        <f t="shared" si="447"/>
        <v>White County</v>
      </c>
      <c r="D3242">
        <f t="shared" si="447"/>
        <v>-91.745618199999996</v>
      </c>
      <c r="E3242">
        <f t="shared" si="447"/>
        <v>35.25271</v>
      </c>
      <c r="Q3242" s="197">
        <v>15.560970429999999</v>
      </c>
      <c r="R3242" s="197">
        <v>15.560970429999999</v>
      </c>
      <c r="AE3242" s="319"/>
      <c r="AJ3242">
        <v>0</v>
      </c>
      <c r="AK3242">
        <v>0</v>
      </c>
    </row>
    <row r="3243" spans="1:37" x14ac:dyDescent="0.25">
      <c r="A3243">
        <f t="shared" ref="A3243:E3243" si="448">A158</f>
        <v>5147</v>
      </c>
      <c r="B3243" t="str">
        <f t="shared" si="448"/>
        <v>AR</v>
      </c>
      <c r="C3243" t="str">
        <f t="shared" si="448"/>
        <v>Woodruff County</v>
      </c>
      <c r="D3243">
        <f t="shared" si="448"/>
        <v>-91.246392799999995</v>
      </c>
      <c r="E3243">
        <f t="shared" si="448"/>
        <v>35.181849999999997</v>
      </c>
      <c r="Q3243" s="197">
        <v>15.64307505</v>
      </c>
      <c r="R3243" s="197">
        <v>15.64307505</v>
      </c>
      <c r="AE3243" s="319"/>
      <c r="AJ3243">
        <v>0</v>
      </c>
      <c r="AK3243">
        <v>0</v>
      </c>
    </row>
    <row r="3244" spans="1:37" x14ac:dyDescent="0.25">
      <c r="A3244">
        <f t="shared" ref="A3244:E3244" si="449">A159</f>
        <v>5149</v>
      </c>
      <c r="B3244" t="str">
        <f t="shared" si="449"/>
        <v>AR</v>
      </c>
      <c r="C3244" t="str">
        <f t="shared" si="449"/>
        <v>Yell County</v>
      </c>
      <c r="D3244">
        <f t="shared" si="449"/>
        <v>-93.413702700000002</v>
      </c>
      <c r="E3244">
        <f t="shared" si="449"/>
        <v>35.004559999999998</v>
      </c>
      <c r="Q3244" s="197">
        <v>15.658636039999999</v>
      </c>
      <c r="R3244" s="197">
        <v>15.658636039999999</v>
      </c>
      <c r="AE3244" s="319"/>
      <c r="AJ3244">
        <v>0</v>
      </c>
      <c r="AK3244">
        <v>0</v>
      </c>
    </row>
    <row r="3245" spans="1:37" x14ac:dyDescent="0.25">
      <c r="A3245">
        <f t="shared" ref="A3245:E3245" si="450">A160</f>
        <v>6001</v>
      </c>
      <c r="B3245" t="str">
        <f t="shared" si="450"/>
        <v>CA</v>
      </c>
      <c r="C3245" t="str">
        <f t="shared" si="450"/>
        <v>Alameda County</v>
      </c>
      <c r="D3245">
        <f t="shared" si="450"/>
        <v>-121.84949400000001</v>
      </c>
      <c r="E3245">
        <f t="shared" si="450"/>
        <v>37.646540000000002</v>
      </c>
      <c r="Q3245" s="197">
        <v>17.092343920000001</v>
      </c>
      <c r="R3245" s="197">
        <v>17.092343920000001</v>
      </c>
      <c r="AE3245" s="319"/>
      <c r="AJ3245">
        <v>0</v>
      </c>
      <c r="AK3245">
        <v>0</v>
      </c>
    </row>
    <row r="3246" spans="1:37" x14ac:dyDescent="0.25">
      <c r="A3246">
        <f t="shared" ref="A3246:E3246" si="451">A161</f>
        <v>6003</v>
      </c>
      <c r="B3246" t="str">
        <f t="shared" si="451"/>
        <v>CA</v>
      </c>
      <c r="C3246" t="str">
        <f t="shared" si="451"/>
        <v>Alpine County</v>
      </c>
      <c r="D3246">
        <f t="shared" si="451"/>
        <v>-119.81766500000001</v>
      </c>
      <c r="E3246">
        <f t="shared" si="451"/>
        <v>38.595410000000001</v>
      </c>
      <c r="Q3246" s="197">
        <v>14.64164353</v>
      </c>
      <c r="R3246" s="197">
        <v>14.64164353</v>
      </c>
      <c r="AE3246" s="319"/>
      <c r="AJ3246">
        <v>0</v>
      </c>
      <c r="AK3246">
        <v>0</v>
      </c>
    </row>
    <row r="3247" spans="1:37" x14ac:dyDescent="0.25">
      <c r="A3247">
        <f t="shared" ref="A3247:E3247" si="452">A162</f>
        <v>6005</v>
      </c>
      <c r="B3247" t="str">
        <f t="shared" si="452"/>
        <v>CA</v>
      </c>
      <c r="C3247" t="str">
        <f t="shared" si="452"/>
        <v>Amador County</v>
      </c>
      <c r="D3247">
        <f t="shared" si="452"/>
        <v>-120.64086399999999</v>
      </c>
      <c r="E3247">
        <f t="shared" si="452"/>
        <v>38.452570000000001</v>
      </c>
      <c r="Q3247" s="197">
        <v>15.950508279999999</v>
      </c>
      <c r="R3247" s="197">
        <v>15.950508279999999</v>
      </c>
      <c r="AE3247" s="319"/>
      <c r="AJ3247">
        <v>0</v>
      </c>
      <c r="AK3247">
        <v>0</v>
      </c>
    </row>
    <row r="3248" spans="1:37" x14ac:dyDescent="0.25">
      <c r="A3248">
        <f t="shared" ref="A3248:E3248" si="453">A163</f>
        <v>6007</v>
      </c>
      <c r="B3248" t="str">
        <f t="shared" si="453"/>
        <v>CA</v>
      </c>
      <c r="C3248" t="str">
        <f t="shared" si="453"/>
        <v>Butte County</v>
      </c>
      <c r="D3248">
        <f t="shared" si="453"/>
        <v>-121.60077099999999</v>
      </c>
      <c r="E3248">
        <f t="shared" si="453"/>
        <v>39.667230000000004</v>
      </c>
      <c r="Q3248" s="197">
        <v>13.888319559999999</v>
      </c>
      <c r="R3248" s="197">
        <v>13.888319559999999</v>
      </c>
      <c r="AE3248" s="319"/>
      <c r="AJ3248">
        <v>0</v>
      </c>
      <c r="AK3248">
        <v>0</v>
      </c>
    </row>
    <row r="3249" spans="1:37" x14ac:dyDescent="0.25">
      <c r="A3249">
        <f t="shared" ref="A3249:E3249" si="454">A164</f>
        <v>6009</v>
      </c>
      <c r="B3249" t="str">
        <f t="shared" si="454"/>
        <v>CA</v>
      </c>
      <c r="C3249" t="str">
        <f t="shared" si="454"/>
        <v>Calaveras County</v>
      </c>
      <c r="D3249">
        <f t="shared" si="454"/>
        <v>-120.553017</v>
      </c>
      <c r="E3249">
        <f t="shared" si="454"/>
        <v>38.209209999999999</v>
      </c>
      <c r="Q3249" s="197">
        <v>16.176350679999999</v>
      </c>
      <c r="R3249" s="197">
        <v>16.176350679999999</v>
      </c>
      <c r="AE3249" s="319"/>
      <c r="AJ3249">
        <v>0</v>
      </c>
      <c r="AK3249">
        <v>0</v>
      </c>
    </row>
    <row r="3250" spans="1:37" x14ac:dyDescent="0.25">
      <c r="A3250">
        <f t="shared" ref="A3250:E3250" si="455">A165</f>
        <v>6011</v>
      </c>
      <c r="B3250" t="str">
        <f t="shared" si="455"/>
        <v>CA</v>
      </c>
      <c r="C3250" t="str">
        <f t="shared" si="455"/>
        <v>Colusa County</v>
      </c>
      <c r="D3250">
        <f t="shared" si="455"/>
        <v>-122.241495</v>
      </c>
      <c r="E3250">
        <f t="shared" si="455"/>
        <v>39.182699999999997</v>
      </c>
      <c r="Q3250" s="197">
        <v>14.78380273</v>
      </c>
      <c r="R3250" s="197">
        <v>14.78380273</v>
      </c>
      <c r="AE3250" s="319"/>
      <c r="AJ3250">
        <v>0</v>
      </c>
      <c r="AK3250">
        <v>0</v>
      </c>
    </row>
    <row r="3251" spans="1:37" x14ac:dyDescent="0.25">
      <c r="A3251">
        <f t="shared" ref="A3251:E3251" si="456">A166</f>
        <v>6013</v>
      </c>
      <c r="B3251" t="str">
        <f t="shared" si="456"/>
        <v>CA</v>
      </c>
      <c r="C3251" t="str">
        <f t="shared" si="456"/>
        <v>Contra Costa County</v>
      </c>
      <c r="D3251">
        <f t="shared" si="456"/>
        <v>-121.916679</v>
      </c>
      <c r="E3251">
        <f t="shared" si="456"/>
        <v>37.918610000000001</v>
      </c>
      <c r="Q3251" s="197">
        <v>16.919812610000001</v>
      </c>
      <c r="R3251" s="197">
        <v>16.919812610000001</v>
      </c>
      <c r="AE3251" s="319"/>
      <c r="AJ3251">
        <v>0</v>
      </c>
      <c r="AK3251">
        <v>0</v>
      </c>
    </row>
    <row r="3252" spans="1:37" x14ac:dyDescent="0.25">
      <c r="A3252">
        <f t="shared" ref="A3252:E3252" si="457">A167</f>
        <v>6015</v>
      </c>
      <c r="B3252" t="str">
        <f t="shared" si="457"/>
        <v>CA</v>
      </c>
      <c r="C3252" t="str">
        <f t="shared" si="457"/>
        <v>Del Norte County</v>
      </c>
      <c r="D3252">
        <f t="shared" si="457"/>
        <v>-123.903649</v>
      </c>
      <c r="E3252">
        <f t="shared" si="457"/>
        <v>41.760269999999998</v>
      </c>
      <c r="Q3252" s="197">
        <v>10.663873349999999</v>
      </c>
      <c r="R3252" s="197">
        <v>10.663873349999999</v>
      </c>
      <c r="AE3252" s="319"/>
      <c r="AJ3252">
        <v>0</v>
      </c>
      <c r="AK3252">
        <v>0</v>
      </c>
    </row>
    <row r="3253" spans="1:37" x14ac:dyDescent="0.25">
      <c r="A3253">
        <f t="shared" ref="A3253:E3253" si="458">A168</f>
        <v>6017</v>
      </c>
      <c r="B3253" t="str">
        <f t="shared" si="458"/>
        <v>CA</v>
      </c>
      <c r="C3253" t="str">
        <f t="shared" si="458"/>
        <v>El Dorado County</v>
      </c>
      <c r="D3253">
        <f t="shared" si="458"/>
        <v>-120.52854499999999</v>
      </c>
      <c r="E3253">
        <f t="shared" si="458"/>
        <v>38.780760000000001</v>
      </c>
      <c r="Q3253" s="197">
        <v>15.21287916</v>
      </c>
      <c r="R3253" s="197">
        <v>15.21287916</v>
      </c>
      <c r="AE3253" s="319"/>
      <c r="AJ3253">
        <v>0</v>
      </c>
      <c r="AK3253">
        <v>0</v>
      </c>
    </row>
    <row r="3254" spans="1:37" x14ac:dyDescent="0.25">
      <c r="A3254">
        <f t="shared" ref="A3254:E3254" si="459">A169</f>
        <v>6019</v>
      </c>
      <c r="B3254" t="str">
        <f t="shared" si="459"/>
        <v>CA</v>
      </c>
      <c r="C3254" t="str">
        <f t="shared" si="459"/>
        <v>Fresno County</v>
      </c>
      <c r="D3254">
        <f t="shared" si="459"/>
        <v>-119.641036</v>
      </c>
      <c r="E3254">
        <f t="shared" si="459"/>
        <v>36.753680000000003</v>
      </c>
      <c r="Q3254" s="197">
        <v>16.62256112</v>
      </c>
      <c r="R3254" s="197">
        <v>16.62256112</v>
      </c>
      <c r="AE3254" s="319"/>
      <c r="AJ3254">
        <v>0</v>
      </c>
      <c r="AK3254">
        <v>0</v>
      </c>
    </row>
    <row r="3255" spans="1:37" x14ac:dyDescent="0.25">
      <c r="A3255">
        <f t="shared" ref="A3255:E3255" si="460">A170</f>
        <v>6021</v>
      </c>
      <c r="B3255" t="str">
        <f t="shared" si="460"/>
        <v>CA</v>
      </c>
      <c r="C3255" t="str">
        <f t="shared" si="460"/>
        <v>Glenn County</v>
      </c>
      <c r="D3255">
        <f t="shared" si="460"/>
        <v>-122.391279</v>
      </c>
      <c r="E3255">
        <f t="shared" si="460"/>
        <v>39.605119999999999</v>
      </c>
      <c r="Q3255" s="197">
        <v>13.909758780000001</v>
      </c>
      <c r="R3255" s="197">
        <v>13.909758780000001</v>
      </c>
      <c r="AE3255" s="319"/>
      <c r="AJ3255">
        <v>0</v>
      </c>
      <c r="AK3255">
        <v>0</v>
      </c>
    </row>
    <row r="3256" spans="1:37" x14ac:dyDescent="0.25">
      <c r="A3256">
        <f t="shared" ref="A3256:E3256" si="461">A171</f>
        <v>6023</v>
      </c>
      <c r="B3256" t="str">
        <f t="shared" si="461"/>
        <v>CA</v>
      </c>
      <c r="C3256" t="str">
        <f t="shared" si="461"/>
        <v>Humboldt County</v>
      </c>
      <c r="D3256">
        <f t="shared" si="461"/>
        <v>-123.875444</v>
      </c>
      <c r="E3256">
        <f t="shared" si="461"/>
        <v>40.707450000000001</v>
      </c>
      <c r="Q3256" s="197">
        <v>12.011247490000001</v>
      </c>
      <c r="R3256" s="197">
        <v>12.011247490000001</v>
      </c>
      <c r="AE3256" s="319"/>
      <c r="AJ3256">
        <v>0</v>
      </c>
      <c r="AK3256">
        <v>0</v>
      </c>
    </row>
    <row r="3257" spans="1:37" x14ac:dyDescent="0.25">
      <c r="A3257">
        <f t="shared" ref="A3257:E3257" si="462">A172</f>
        <v>6025</v>
      </c>
      <c r="B3257" t="str">
        <f t="shared" si="462"/>
        <v>CA</v>
      </c>
      <c r="C3257" t="str">
        <f t="shared" si="462"/>
        <v>Imperial County</v>
      </c>
      <c r="D3257">
        <f t="shared" si="462"/>
        <v>-115.375141</v>
      </c>
      <c r="E3257">
        <f t="shared" si="462"/>
        <v>33.044719999999998</v>
      </c>
      <c r="Q3257" s="197">
        <v>17.657422759999999</v>
      </c>
      <c r="R3257" s="197">
        <v>17.657422759999999</v>
      </c>
      <c r="AE3257" s="319"/>
      <c r="AJ3257">
        <v>0</v>
      </c>
      <c r="AK3257">
        <v>0</v>
      </c>
    </row>
    <row r="3258" spans="1:37" x14ac:dyDescent="0.25">
      <c r="A3258">
        <f t="shared" ref="A3258:E3258" si="463">A173</f>
        <v>6027</v>
      </c>
      <c r="B3258" t="str">
        <f t="shared" si="463"/>
        <v>CA</v>
      </c>
      <c r="C3258" t="str">
        <f t="shared" si="463"/>
        <v>Inyo County</v>
      </c>
      <c r="D3258">
        <f t="shared" si="463"/>
        <v>-117.418497</v>
      </c>
      <c r="E3258">
        <f t="shared" si="463"/>
        <v>36.516350000000003</v>
      </c>
      <c r="Q3258" s="197">
        <v>15.067363220000001</v>
      </c>
      <c r="R3258" s="197">
        <v>15.067363220000001</v>
      </c>
      <c r="AE3258" s="319"/>
      <c r="AJ3258">
        <v>0</v>
      </c>
      <c r="AK3258">
        <v>0</v>
      </c>
    </row>
    <row r="3259" spans="1:37" x14ac:dyDescent="0.25">
      <c r="A3259">
        <f t="shared" ref="A3259:E3259" si="464">A174</f>
        <v>6029</v>
      </c>
      <c r="B3259" t="str">
        <f t="shared" si="464"/>
        <v>CA</v>
      </c>
      <c r="C3259" t="str">
        <f t="shared" si="464"/>
        <v>Kern County</v>
      </c>
      <c r="D3259">
        <f t="shared" si="464"/>
        <v>-118.728692</v>
      </c>
      <c r="E3259">
        <f t="shared" si="464"/>
        <v>35.341630000000002</v>
      </c>
      <c r="Q3259" s="197">
        <v>17.372997909999999</v>
      </c>
      <c r="R3259" s="197">
        <v>17.372997909999999</v>
      </c>
      <c r="AE3259" s="319"/>
      <c r="AJ3259">
        <v>0</v>
      </c>
      <c r="AK3259">
        <v>0</v>
      </c>
    </row>
    <row r="3260" spans="1:37" x14ac:dyDescent="0.25">
      <c r="A3260">
        <f t="shared" ref="A3260:E3260" si="465">A175</f>
        <v>6031</v>
      </c>
      <c r="B3260" t="str">
        <f t="shared" si="465"/>
        <v>CA</v>
      </c>
      <c r="C3260" t="str">
        <f t="shared" si="465"/>
        <v>Kings County</v>
      </c>
      <c r="D3260">
        <f t="shared" si="465"/>
        <v>-119.805537</v>
      </c>
      <c r="E3260">
        <f t="shared" si="465"/>
        <v>36.06644</v>
      </c>
      <c r="Q3260" s="197">
        <v>17.334255580000001</v>
      </c>
      <c r="R3260" s="197">
        <v>17.334255580000001</v>
      </c>
      <c r="AE3260" s="319"/>
      <c r="AJ3260">
        <v>0</v>
      </c>
      <c r="AK3260">
        <v>0</v>
      </c>
    </row>
    <row r="3261" spans="1:37" x14ac:dyDescent="0.25">
      <c r="A3261">
        <f t="shared" ref="A3261:E3261" si="466">A176</f>
        <v>6033</v>
      </c>
      <c r="B3261" t="str">
        <f t="shared" si="466"/>
        <v>CA</v>
      </c>
      <c r="C3261" t="str">
        <f t="shared" si="466"/>
        <v>Lake County</v>
      </c>
      <c r="D3261">
        <f t="shared" si="466"/>
        <v>-122.76257099999999</v>
      </c>
      <c r="E3261">
        <f t="shared" si="466"/>
        <v>39.109079999999999</v>
      </c>
      <c r="Q3261" s="197">
        <v>14.68389691</v>
      </c>
      <c r="R3261" s="197">
        <v>14.68389691</v>
      </c>
      <c r="AE3261" s="319"/>
      <c r="AJ3261">
        <v>0</v>
      </c>
      <c r="AK3261">
        <v>0</v>
      </c>
    </row>
    <row r="3262" spans="1:37" x14ac:dyDescent="0.25">
      <c r="A3262">
        <f t="shared" ref="A3262:E3262" si="467">A177</f>
        <v>6035</v>
      </c>
      <c r="B3262" t="str">
        <f t="shared" si="467"/>
        <v>CA</v>
      </c>
      <c r="C3262" t="str">
        <f t="shared" si="467"/>
        <v>Lassen County</v>
      </c>
      <c r="D3262">
        <f t="shared" si="467"/>
        <v>-120.600691</v>
      </c>
      <c r="E3262">
        <f t="shared" si="467"/>
        <v>40.687469999999998</v>
      </c>
      <c r="Q3262" s="197">
        <v>11.78183662</v>
      </c>
      <c r="R3262" s="197">
        <v>11.78183662</v>
      </c>
      <c r="AE3262" s="319"/>
      <c r="AJ3262">
        <v>0</v>
      </c>
      <c r="AK3262">
        <v>0</v>
      </c>
    </row>
    <row r="3263" spans="1:37" x14ac:dyDescent="0.25">
      <c r="A3263">
        <f t="shared" ref="A3263:E3263" si="468">A178</f>
        <v>6037</v>
      </c>
      <c r="B3263" t="str">
        <f t="shared" si="468"/>
        <v>CA</v>
      </c>
      <c r="C3263" t="str">
        <f t="shared" si="468"/>
        <v>Los Angeles County</v>
      </c>
      <c r="D3263">
        <f t="shared" si="468"/>
        <v>-118.21274200000001</v>
      </c>
      <c r="E3263">
        <f t="shared" si="468"/>
        <v>34.369959999999999</v>
      </c>
      <c r="Q3263" s="197">
        <v>18.370651339999998</v>
      </c>
      <c r="R3263" s="197">
        <v>18.370651339999998</v>
      </c>
      <c r="AE3263" s="319"/>
      <c r="AJ3263">
        <v>0</v>
      </c>
      <c r="AK3263">
        <v>0</v>
      </c>
    </row>
    <row r="3264" spans="1:37" x14ac:dyDescent="0.25">
      <c r="A3264">
        <f t="shared" ref="A3264:E3264" si="469">A179</f>
        <v>6039</v>
      </c>
      <c r="B3264" t="str">
        <f t="shared" si="469"/>
        <v>CA</v>
      </c>
      <c r="C3264" t="str">
        <f t="shared" si="469"/>
        <v>Madera County</v>
      </c>
      <c r="D3264">
        <f t="shared" si="469"/>
        <v>-119.762413</v>
      </c>
      <c r="E3264">
        <f t="shared" si="469"/>
        <v>37.213569999999997</v>
      </c>
      <c r="Q3264" s="197">
        <v>16.365075999999998</v>
      </c>
      <c r="R3264" s="197">
        <v>16.365075999999998</v>
      </c>
      <c r="AE3264" s="319"/>
      <c r="AJ3264">
        <v>0</v>
      </c>
      <c r="AK3264">
        <v>0</v>
      </c>
    </row>
    <row r="3265" spans="1:37" x14ac:dyDescent="0.25">
      <c r="A3265">
        <f t="shared" ref="A3265:E3265" si="470">A180</f>
        <v>6041</v>
      </c>
      <c r="B3265" t="str">
        <f t="shared" si="470"/>
        <v>CA</v>
      </c>
      <c r="C3265" t="str">
        <f t="shared" si="470"/>
        <v>Marin County</v>
      </c>
      <c r="D3265">
        <f t="shared" si="470"/>
        <v>-122.69533199999999</v>
      </c>
      <c r="E3265">
        <f t="shared" si="470"/>
        <v>38.07105</v>
      </c>
      <c r="Q3265" s="197">
        <v>16.172793559999999</v>
      </c>
      <c r="R3265" s="197">
        <v>16.172793559999999</v>
      </c>
      <c r="AE3265" s="319"/>
      <c r="AJ3265">
        <v>0</v>
      </c>
      <c r="AK3265">
        <v>0</v>
      </c>
    </row>
    <row r="3266" spans="1:37" x14ac:dyDescent="0.25">
      <c r="A3266">
        <f t="shared" ref="A3266:E3266" si="471">A181</f>
        <v>6043</v>
      </c>
      <c r="B3266" t="str">
        <f t="shared" si="471"/>
        <v>CA</v>
      </c>
      <c r="C3266" t="str">
        <f t="shared" si="471"/>
        <v>Mariposa County</v>
      </c>
      <c r="D3266">
        <f t="shared" si="471"/>
        <v>-119.898357</v>
      </c>
      <c r="E3266">
        <f t="shared" si="471"/>
        <v>37.580559999999998</v>
      </c>
      <c r="Q3266" s="197">
        <v>16.141150440000001</v>
      </c>
      <c r="R3266" s="197">
        <v>16.141150440000001</v>
      </c>
      <c r="AE3266" s="319"/>
      <c r="AJ3266">
        <v>0</v>
      </c>
      <c r="AK3266">
        <v>0</v>
      </c>
    </row>
    <row r="3267" spans="1:37" x14ac:dyDescent="0.25">
      <c r="A3267">
        <f t="shared" ref="A3267:E3267" si="472">A182</f>
        <v>6045</v>
      </c>
      <c r="B3267" t="str">
        <f t="shared" si="472"/>
        <v>CA</v>
      </c>
      <c r="C3267" t="str">
        <f t="shared" si="472"/>
        <v>Mendocino County</v>
      </c>
      <c r="D3267">
        <f t="shared" si="472"/>
        <v>-123.384896</v>
      </c>
      <c r="E3267">
        <f t="shared" si="472"/>
        <v>39.456400000000002</v>
      </c>
      <c r="Q3267" s="197">
        <v>13.9037758</v>
      </c>
      <c r="R3267" s="197">
        <v>13.9037758</v>
      </c>
      <c r="AE3267" s="319"/>
      <c r="AJ3267">
        <v>0</v>
      </c>
      <c r="AK3267">
        <v>0</v>
      </c>
    </row>
    <row r="3268" spans="1:37" x14ac:dyDescent="0.25">
      <c r="A3268">
        <f t="shared" ref="A3268:E3268" si="473">A183</f>
        <v>6047</v>
      </c>
      <c r="B3268" t="str">
        <f t="shared" si="473"/>
        <v>CA</v>
      </c>
      <c r="C3268" t="str">
        <f t="shared" si="473"/>
        <v>Merced County</v>
      </c>
      <c r="D3268">
        <f t="shared" si="473"/>
        <v>-120.721091</v>
      </c>
      <c r="E3268">
        <f t="shared" si="473"/>
        <v>37.185229999999997</v>
      </c>
      <c r="Q3268" s="197">
        <v>17.084436190000002</v>
      </c>
      <c r="R3268" s="197">
        <v>17.084436190000002</v>
      </c>
      <c r="AE3268" s="319"/>
      <c r="AJ3268">
        <v>0</v>
      </c>
      <c r="AK3268">
        <v>0</v>
      </c>
    </row>
    <row r="3269" spans="1:37" x14ac:dyDescent="0.25">
      <c r="A3269">
        <f t="shared" ref="A3269:E3269" si="474">A184</f>
        <v>6049</v>
      </c>
      <c r="B3269" t="str">
        <f t="shared" si="474"/>
        <v>CA</v>
      </c>
      <c r="C3269" t="str">
        <f t="shared" si="474"/>
        <v>Modoc County</v>
      </c>
      <c r="D3269">
        <f t="shared" si="474"/>
        <v>-120.738326</v>
      </c>
      <c r="E3269">
        <f t="shared" si="474"/>
        <v>41.608469999999997</v>
      </c>
      <c r="Q3269" s="197">
        <v>10.514921470000001</v>
      </c>
      <c r="R3269" s="197">
        <v>10.514921470000001</v>
      </c>
      <c r="AE3269" s="319"/>
      <c r="AJ3269">
        <v>0</v>
      </c>
      <c r="AK3269">
        <v>0</v>
      </c>
    </row>
    <row r="3270" spans="1:37" x14ac:dyDescent="0.25">
      <c r="A3270">
        <f t="shared" ref="A3270:E3270" si="475">A185</f>
        <v>6051</v>
      </c>
      <c r="B3270" t="str">
        <f t="shared" si="475"/>
        <v>CA</v>
      </c>
      <c r="C3270" t="str">
        <f t="shared" si="475"/>
        <v>Mono County</v>
      </c>
      <c r="D3270">
        <f t="shared" si="475"/>
        <v>-118.88735</v>
      </c>
      <c r="E3270">
        <f t="shared" si="475"/>
        <v>37.938769999999998</v>
      </c>
      <c r="Q3270" s="197">
        <v>14.523248690000001</v>
      </c>
      <c r="R3270" s="197">
        <v>14.523248690000001</v>
      </c>
      <c r="AE3270" s="319"/>
      <c r="AJ3270">
        <v>0</v>
      </c>
      <c r="AK3270">
        <v>0</v>
      </c>
    </row>
    <row r="3271" spans="1:37" x14ac:dyDescent="0.25">
      <c r="A3271">
        <f t="shared" ref="A3271:E3271" si="476">A186</f>
        <v>6053</v>
      </c>
      <c r="B3271" t="str">
        <f t="shared" si="476"/>
        <v>CA</v>
      </c>
      <c r="C3271" t="str">
        <f t="shared" si="476"/>
        <v>Monterey County</v>
      </c>
      <c r="D3271">
        <f t="shared" si="476"/>
        <v>-121.21236500000001</v>
      </c>
      <c r="E3271">
        <f t="shared" si="476"/>
        <v>36.208849999999998</v>
      </c>
      <c r="Q3271" s="197">
        <v>17.448038579999999</v>
      </c>
      <c r="R3271" s="197">
        <v>17.448038579999999</v>
      </c>
      <c r="AE3271" s="319"/>
      <c r="AJ3271">
        <v>0</v>
      </c>
      <c r="AK3271">
        <v>0</v>
      </c>
    </row>
    <row r="3272" spans="1:37" x14ac:dyDescent="0.25">
      <c r="A3272">
        <f t="shared" ref="A3272:E3272" si="477">A187</f>
        <v>6055</v>
      </c>
      <c r="B3272" t="str">
        <f t="shared" si="477"/>
        <v>CA</v>
      </c>
      <c r="C3272" t="str">
        <f t="shared" si="477"/>
        <v>Napa County</v>
      </c>
      <c r="D3272">
        <f t="shared" si="477"/>
        <v>-122.33823099999999</v>
      </c>
      <c r="E3272">
        <f t="shared" si="477"/>
        <v>38.509129999999999</v>
      </c>
      <c r="Q3272" s="197">
        <v>15.92136112</v>
      </c>
      <c r="R3272" s="197">
        <v>15.92136112</v>
      </c>
      <c r="AE3272" s="319"/>
      <c r="AJ3272">
        <v>0</v>
      </c>
      <c r="AK3272">
        <v>0</v>
      </c>
    </row>
    <row r="3273" spans="1:37" x14ac:dyDescent="0.25">
      <c r="A3273">
        <f t="shared" ref="A3273:E3273" si="478">A188</f>
        <v>6057</v>
      </c>
      <c r="B3273" t="str">
        <f t="shared" si="478"/>
        <v>CA</v>
      </c>
      <c r="C3273" t="str">
        <f t="shared" si="478"/>
        <v>Nevada County</v>
      </c>
      <c r="D3273">
        <f t="shared" si="478"/>
        <v>-120.770387</v>
      </c>
      <c r="E3273">
        <f t="shared" si="478"/>
        <v>39.304070000000003</v>
      </c>
      <c r="Q3273" s="197">
        <v>14.369463270000001</v>
      </c>
      <c r="R3273" s="197">
        <v>14.369463270000001</v>
      </c>
      <c r="AE3273" s="319"/>
      <c r="AJ3273">
        <v>0</v>
      </c>
      <c r="AK3273">
        <v>0</v>
      </c>
    </row>
    <row r="3274" spans="1:37" x14ac:dyDescent="0.25">
      <c r="A3274">
        <f t="shared" ref="A3274:E3274" si="479">A189</f>
        <v>6059</v>
      </c>
      <c r="B3274" t="str">
        <f t="shared" si="479"/>
        <v>CA</v>
      </c>
      <c r="C3274" t="str">
        <f t="shared" si="479"/>
        <v>Orange County</v>
      </c>
      <c r="D3274">
        <f t="shared" si="479"/>
        <v>-117.753271</v>
      </c>
      <c r="E3274">
        <f t="shared" si="479"/>
        <v>33.71696</v>
      </c>
      <c r="Q3274" s="197">
        <v>18.705125509999998</v>
      </c>
      <c r="R3274" s="197">
        <v>18.705125509999998</v>
      </c>
      <c r="AE3274" s="319"/>
      <c r="AJ3274">
        <v>0</v>
      </c>
      <c r="AK3274">
        <v>0</v>
      </c>
    </row>
    <row r="3275" spans="1:37" x14ac:dyDescent="0.25">
      <c r="A3275">
        <f t="shared" ref="A3275:E3275" si="480">A190</f>
        <v>6061</v>
      </c>
      <c r="B3275" t="str">
        <f t="shared" si="480"/>
        <v>CA</v>
      </c>
      <c r="C3275" t="str">
        <f t="shared" si="480"/>
        <v>Placer County</v>
      </c>
      <c r="D3275">
        <f t="shared" si="480"/>
        <v>-120.716593</v>
      </c>
      <c r="E3275">
        <f t="shared" si="480"/>
        <v>39.066609999999997</v>
      </c>
      <c r="Q3275" s="197">
        <v>14.84935888</v>
      </c>
      <c r="R3275" s="197">
        <v>14.84935888</v>
      </c>
      <c r="AE3275" s="319"/>
      <c r="AJ3275">
        <v>0</v>
      </c>
      <c r="AK3275">
        <v>0</v>
      </c>
    </row>
    <row r="3276" spans="1:37" x14ac:dyDescent="0.25">
      <c r="A3276">
        <f t="shared" ref="A3276:E3276" si="481">A191</f>
        <v>6063</v>
      </c>
      <c r="B3276" t="str">
        <f t="shared" si="481"/>
        <v>CA</v>
      </c>
      <c r="C3276" t="str">
        <f t="shared" si="481"/>
        <v>Plumas County</v>
      </c>
      <c r="D3276">
        <f t="shared" si="481"/>
        <v>-120.84965099999999</v>
      </c>
      <c r="E3276">
        <f t="shared" si="481"/>
        <v>40.015309999999999</v>
      </c>
      <c r="Q3276" s="197">
        <v>12.98475213</v>
      </c>
      <c r="R3276" s="197">
        <v>12.98475213</v>
      </c>
      <c r="AE3276" s="319"/>
      <c r="AJ3276">
        <v>0</v>
      </c>
      <c r="AK3276">
        <v>0</v>
      </c>
    </row>
    <row r="3277" spans="1:37" x14ac:dyDescent="0.25">
      <c r="A3277">
        <f t="shared" ref="A3277:E3277" si="482">A192</f>
        <v>6065</v>
      </c>
      <c r="B3277" t="str">
        <f t="shared" si="482"/>
        <v>CA</v>
      </c>
      <c r="C3277" t="str">
        <f t="shared" si="482"/>
        <v>Riverside County</v>
      </c>
      <c r="D3277">
        <f t="shared" si="482"/>
        <v>-116.009319</v>
      </c>
      <c r="E3277">
        <f t="shared" si="482"/>
        <v>33.745620000000002</v>
      </c>
      <c r="Q3277" s="197">
        <v>17.49599474</v>
      </c>
      <c r="R3277" s="197">
        <v>17.49599474</v>
      </c>
      <c r="AE3277" s="319"/>
      <c r="AJ3277">
        <v>0</v>
      </c>
      <c r="AK3277">
        <v>0</v>
      </c>
    </row>
    <row r="3278" spans="1:37" x14ac:dyDescent="0.25">
      <c r="A3278">
        <f t="shared" ref="A3278:E3278" si="483">A193</f>
        <v>6067</v>
      </c>
      <c r="B3278" t="str">
        <f t="shared" si="483"/>
        <v>CA</v>
      </c>
      <c r="C3278" t="str">
        <f t="shared" si="483"/>
        <v>Sacramento County</v>
      </c>
      <c r="D3278">
        <f t="shared" si="483"/>
        <v>-121.33750999999999</v>
      </c>
      <c r="E3278">
        <f t="shared" si="483"/>
        <v>38.451360000000001</v>
      </c>
      <c r="Q3278" s="197">
        <v>16.610899230000001</v>
      </c>
      <c r="R3278" s="197">
        <v>16.610899230000001</v>
      </c>
      <c r="AE3278" s="319"/>
      <c r="AJ3278">
        <v>0</v>
      </c>
      <c r="AK3278">
        <v>0</v>
      </c>
    </row>
    <row r="3279" spans="1:37" x14ac:dyDescent="0.25">
      <c r="A3279">
        <f t="shared" ref="A3279:E3279" si="484">A194</f>
        <v>6069</v>
      </c>
      <c r="B3279" t="str">
        <f t="shared" si="484"/>
        <v>CA</v>
      </c>
      <c r="C3279" t="str">
        <f t="shared" si="484"/>
        <v>San Benito County</v>
      </c>
      <c r="D3279">
        <f t="shared" si="484"/>
        <v>-121.069485</v>
      </c>
      <c r="E3279">
        <f t="shared" si="484"/>
        <v>36.602089999999997</v>
      </c>
      <c r="Q3279" s="197">
        <v>17.397147539999999</v>
      </c>
      <c r="R3279" s="197">
        <v>17.397147539999999</v>
      </c>
      <c r="AE3279" s="319"/>
      <c r="AJ3279">
        <v>0</v>
      </c>
      <c r="AK3279">
        <v>0</v>
      </c>
    </row>
    <row r="3280" spans="1:37" x14ac:dyDescent="0.25">
      <c r="A3280">
        <f t="shared" ref="A3280:E3280" si="485">A195</f>
        <v>6071</v>
      </c>
      <c r="B3280" t="str">
        <f t="shared" si="485"/>
        <v>CA</v>
      </c>
      <c r="C3280" t="str">
        <f t="shared" si="485"/>
        <v>San Bernardino County</v>
      </c>
      <c r="D3280">
        <f t="shared" si="485"/>
        <v>-116.17293600000001</v>
      </c>
      <c r="E3280">
        <f t="shared" si="485"/>
        <v>34.845170000000003</v>
      </c>
      <c r="Q3280" s="197">
        <v>16.392026869999999</v>
      </c>
      <c r="R3280" s="197">
        <v>16.392026869999999</v>
      </c>
      <c r="AE3280" s="319"/>
      <c r="AJ3280">
        <v>0</v>
      </c>
      <c r="AK3280">
        <v>0</v>
      </c>
    </row>
    <row r="3281" spans="1:37" x14ac:dyDescent="0.25">
      <c r="A3281">
        <f t="shared" ref="A3281:E3281" si="486">A196</f>
        <v>6073</v>
      </c>
      <c r="B3281" t="str">
        <f t="shared" si="486"/>
        <v>CA</v>
      </c>
      <c r="C3281" t="str">
        <f t="shared" si="486"/>
        <v>San Diego County</v>
      </c>
      <c r="D3281">
        <f t="shared" si="486"/>
        <v>-116.72018799999999</v>
      </c>
      <c r="E3281">
        <f t="shared" si="486"/>
        <v>33.040149999999997</v>
      </c>
      <c r="Q3281" s="197">
        <v>18.250840199999999</v>
      </c>
      <c r="R3281" s="197">
        <v>18.250840199999999</v>
      </c>
      <c r="AE3281" s="319"/>
      <c r="AJ3281">
        <v>0</v>
      </c>
      <c r="AK3281">
        <v>0</v>
      </c>
    </row>
    <row r="3282" spans="1:37" x14ac:dyDescent="0.25">
      <c r="A3282">
        <f t="shared" ref="A3282:E3282" si="487">A197</f>
        <v>6075</v>
      </c>
      <c r="B3282" t="str">
        <f t="shared" si="487"/>
        <v>CA</v>
      </c>
      <c r="C3282" t="str">
        <f t="shared" si="487"/>
        <v>San Francisco County</v>
      </c>
      <c r="D3282">
        <f t="shared" si="487"/>
        <v>-122.406549</v>
      </c>
      <c r="E3282">
        <f t="shared" si="487"/>
        <v>37.753320000000002</v>
      </c>
      <c r="Q3282" s="197">
        <v>16.7080603</v>
      </c>
      <c r="R3282" s="197">
        <v>16.7080603</v>
      </c>
      <c r="AE3282" s="319"/>
      <c r="AJ3282">
        <v>0</v>
      </c>
      <c r="AK3282">
        <v>0</v>
      </c>
    </row>
    <row r="3283" spans="1:37" x14ac:dyDescent="0.25">
      <c r="A3283">
        <f t="shared" ref="A3283:E3283" si="488">A198</f>
        <v>6077</v>
      </c>
      <c r="B3283" t="str">
        <f t="shared" si="488"/>
        <v>CA</v>
      </c>
      <c r="C3283" t="str">
        <f t="shared" si="488"/>
        <v>San Joaquin County</v>
      </c>
      <c r="D3283">
        <f t="shared" si="488"/>
        <v>-121.267813</v>
      </c>
      <c r="E3283">
        <f t="shared" si="488"/>
        <v>37.940719999999999</v>
      </c>
      <c r="Q3283" s="197">
        <v>17.091766849999999</v>
      </c>
      <c r="R3283" s="197">
        <v>17.091766849999999</v>
      </c>
      <c r="AE3283" s="319"/>
      <c r="AJ3283">
        <v>0</v>
      </c>
      <c r="AK3283">
        <v>0</v>
      </c>
    </row>
    <row r="3284" spans="1:37" x14ac:dyDescent="0.25">
      <c r="A3284">
        <f t="shared" ref="A3284:E3284" si="489">A199</f>
        <v>6079</v>
      </c>
      <c r="B3284" t="str">
        <f t="shared" si="489"/>
        <v>CA</v>
      </c>
      <c r="C3284" t="str">
        <f t="shared" si="489"/>
        <v>San Luis Obispo County</v>
      </c>
      <c r="D3284">
        <f t="shared" si="489"/>
        <v>-120.37244200000001</v>
      </c>
      <c r="E3284">
        <f t="shared" si="489"/>
        <v>35.379309999999997</v>
      </c>
      <c r="Q3284" s="197">
        <v>17.570475829999999</v>
      </c>
      <c r="R3284" s="197">
        <v>17.570475829999999</v>
      </c>
      <c r="AE3284" s="319"/>
      <c r="AJ3284">
        <v>0</v>
      </c>
      <c r="AK3284">
        <v>0</v>
      </c>
    </row>
    <row r="3285" spans="1:37" x14ac:dyDescent="0.25">
      <c r="A3285">
        <f t="shared" ref="A3285:E3285" si="490">A200</f>
        <v>6081</v>
      </c>
      <c r="B3285" t="str">
        <f t="shared" si="490"/>
        <v>CA</v>
      </c>
      <c r="C3285" t="str">
        <f t="shared" si="490"/>
        <v>San Mateo County</v>
      </c>
      <c r="D3285">
        <f t="shared" si="490"/>
        <v>-122.298159</v>
      </c>
      <c r="E3285">
        <f t="shared" si="490"/>
        <v>37.43683</v>
      </c>
      <c r="Q3285" s="197">
        <v>16.99086316</v>
      </c>
      <c r="R3285" s="197">
        <v>16.99086316</v>
      </c>
      <c r="AE3285" s="319"/>
      <c r="AJ3285">
        <v>0</v>
      </c>
      <c r="AK3285">
        <v>0</v>
      </c>
    </row>
    <row r="3286" spans="1:37" x14ac:dyDescent="0.25">
      <c r="A3286">
        <f t="shared" ref="A3286:E3286" si="491">A201</f>
        <v>6083</v>
      </c>
      <c r="B3286" t="str">
        <f t="shared" si="491"/>
        <v>CA</v>
      </c>
      <c r="C3286" t="str">
        <f t="shared" si="491"/>
        <v>Santa Barbara County</v>
      </c>
      <c r="D3286">
        <f t="shared" si="491"/>
        <v>-120.010975</v>
      </c>
      <c r="E3286">
        <f t="shared" si="491"/>
        <v>34.733510000000003</v>
      </c>
      <c r="Q3286" s="197">
        <v>17.733930900000001</v>
      </c>
      <c r="R3286" s="197">
        <v>17.733930900000001</v>
      </c>
      <c r="AE3286" s="319"/>
      <c r="AJ3286">
        <v>0</v>
      </c>
      <c r="AK3286">
        <v>0</v>
      </c>
    </row>
    <row r="3287" spans="1:37" x14ac:dyDescent="0.25">
      <c r="A3287">
        <f t="shared" ref="A3287:E3287" si="492">A202</f>
        <v>6085</v>
      </c>
      <c r="B3287" t="str">
        <f t="shared" si="492"/>
        <v>CA</v>
      </c>
      <c r="C3287" t="str">
        <f t="shared" si="492"/>
        <v>Santa Clara County</v>
      </c>
      <c r="D3287">
        <f t="shared" si="492"/>
        <v>-121.692274</v>
      </c>
      <c r="E3287">
        <f t="shared" si="492"/>
        <v>37.230020000000003</v>
      </c>
      <c r="Q3287" s="197">
        <v>17.273543</v>
      </c>
      <c r="R3287" s="197">
        <v>17.273543</v>
      </c>
      <c r="AE3287" s="319"/>
      <c r="AJ3287">
        <v>0</v>
      </c>
      <c r="AK3287">
        <v>0</v>
      </c>
    </row>
    <row r="3288" spans="1:37" x14ac:dyDescent="0.25">
      <c r="A3288">
        <f t="shared" ref="A3288:E3288" si="493">A203</f>
        <v>6087</v>
      </c>
      <c r="B3288" t="str">
        <f t="shared" si="493"/>
        <v>CA</v>
      </c>
      <c r="C3288" t="str">
        <f t="shared" si="493"/>
        <v>Santa Cruz County</v>
      </c>
      <c r="D3288">
        <f t="shared" si="493"/>
        <v>-121.99495400000001</v>
      </c>
      <c r="E3288">
        <f t="shared" si="493"/>
        <v>37.066029999999998</v>
      </c>
      <c r="Q3288" s="197">
        <v>17.239124910000001</v>
      </c>
      <c r="R3288" s="197">
        <v>17.239124910000001</v>
      </c>
      <c r="AE3288" s="319"/>
      <c r="AJ3288">
        <v>0</v>
      </c>
      <c r="AK3288">
        <v>0</v>
      </c>
    </row>
    <row r="3289" spans="1:37" x14ac:dyDescent="0.25">
      <c r="A3289">
        <f t="shared" ref="A3289:E3289" si="494">A204</f>
        <v>6089</v>
      </c>
      <c r="B3289" t="str">
        <f t="shared" si="494"/>
        <v>CA</v>
      </c>
      <c r="C3289" t="str">
        <f t="shared" si="494"/>
        <v>Shasta County</v>
      </c>
      <c r="D3289">
        <f t="shared" si="494"/>
        <v>-122.054827</v>
      </c>
      <c r="E3289">
        <f t="shared" si="494"/>
        <v>40.78</v>
      </c>
      <c r="Q3289" s="197">
        <v>11.50588801</v>
      </c>
      <c r="R3289" s="197">
        <v>11.50588801</v>
      </c>
      <c r="AE3289" s="319"/>
      <c r="AJ3289">
        <v>0</v>
      </c>
      <c r="AK3289">
        <v>0</v>
      </c>
    </row>
    <row r="3290" spans="1:37" x14ac:dyDescent="0.25">
      <c r="A3290">
        <f t="shared" ref="A3290:E3290" si="495">A205</f>
        <v>6091</v>
      </c>
      <c r="B3290" t="str">
        <f t="shared" si="495"/>
        <v>CA</v>
      </c>
      <c r="C3290" t="str">
        <f t="shared" si="495"/>
        <v>Sierra County</v>
      </c>
      <c r="D3290">
        <f t="shared" si="495"/>
        <v>-120.51121000000001</v>
      </c>
      <c r="E3290">
        <f t="shared" si="495"/>
        <v>39.58249</v>
      </c>
      <c r="Q3290" s="197">
        <v>13.65620829</v>
      </c>
      <c r="R3290" s="197">
        <v>13.65620829</v>
      </c>
      <c r="AE3290" s="319"/>
      <c r="AJ3290">
        <v>0</v>
      </c>
      <c r="AK3290">
        <v>0</v>
      </c>
    </row>
    <row r="3291" spans="1:37" x14ac:dyDescent="0.25">
      <c r="A3291">
        <f t="shared" ref="A3291:E3291" si="496">A206</f>
        <v>6093</v>
      </c>
      <c r="B3291" t="str">
        <f t="shared" si="496"/>
        <v>CA</v>
      </c>
      <c r="C3291" t="str">
        <f t="shared" si="496"/>
        <v>Siskiyou County</v>
      </c>
      <c r="D3291">
        <f t="shared" si="496"/>
        <v>-122.56309</v>
      </c>
      <c r="E3291">
        <f t="shared" si="496"/>
        <v>41.603630000000003</v>
      </c>
      <c r="Q3291" s="197">
        <v>10.0038959</v>
      </c>
      <c r="R3291" s="197">
        <v>10.0038959</v>
      </c>
      <c r="AE3291" s="319"/>
      <c r="AJ3291">
        <v>0</v>
      </c>
      <c r="AK3291">
        <v>0</v>
      </c>
    </row>
    <row r="3292" spans="1:37" x14ac:dyDescent="0.25">
      <c r="A3292">
        <f t="shared" ref="A3292:E3292" si="497">A207</f>
        <v>6095</v>
      </c>
      <c r="B3292" t="str">
        <f t="shared" si="497"/>
        <v>CA</v>
      </c>
      <c r="C3292" t="str">
        <f t="shared" si="497"/>
        <v>Solano County</v>
      </c>
      <c r="D3292">
        <f t="shared" si="497"/>
        <v>-121.921902</v>
      </c>
      <c r="E3292">
        <f t="shared" si="497"/>
        <v>38.278910000000003</v>
      </c>
      <c r="Q3292" s="197">
        <v>16.57154646</v>
      </c>
      <c r="R3292" s="197">
        <v>16.57154646</v>
      </c>
      <c r="AE3292" s="319"/>
      <c r="AJ3292">
        <v>0</v>
      </c>
      <c r="AK3292">
        <v>0</v>
      </c>
    </row>
    <row r="3293" spans="1:37" x14ac:dyDescent="0.25">
      <c r="A3293">
        <f t="shared" ref="A3293:E3293" si="498">A208</f>
        <v>6097</v>
      </c>
      <c r="B3293" t="str">
        <f t="shared" si="498"/>
        <v>CA</v>
      </c>
      <c r="C3293" t="str">
        <f t="shared" si="498"/>
        <v>Sonoma County</v>
      </c>
      <c r="D3293">
        <f t="shared" si="498"/>
        <v>-122.876329</v>
      </c>
      <c r="E3293">
        <f t="shared" si="498"/>
        <v>38.533079999999998</v>
      </c>
      <c r="Q3293" s="197">
        <v>15.51444519</v>
      </c>
      <c r="R3293" s="197">
        <v>15.51444519</v>
      </c>
      <c r="AE3293" s="319"/>
      <c r="AJ3293">
        <v>0</v>
      </c>
      <c r="AK3293">
        <v>0</v>
      </c>
    </row>
    <row r="3294" spans="1:37" x14ac:dyDescent="0.25">
      <c r="A3294">
        <f t="shared" ref="A3294:E3294" si="499">A209</f>
        <v>6099</v>
      </c>
      <c r="B3294" t="str">
        <f t="shared" si="499"/>
        <v>CA</v>
      </c>
      <c r="C3294" t="str">
        <f t="shared" si="499"/>
        <v>Stanislaus County</v>
      </c>
      <c r="D3294">
        <f t="shared" si="499"/>
        <v>-120.997343</v>
      </c>
      <c r="E3294">
        <f t="shared" si="499"/>
        <v>37.5578</v>
      </c>
      <c r="Q3294" s="197">
        <v>17.073195900000002</v>
      </c>
      <c r="R3294" s="197">
        <v>17.073195900000002</v>
      </c>
      <c r="AE3294" s="319"/>
      <c r="AJ3294">
        <v>0</v>
      </c>
      <c r="AK3294">
        <v>0</v>
      </c>
    </row>
    <row r="3295" spans="1:37" x14ac:dyDescent="0.25">
      <c r="A3295">
        <f t="shared" ref="A3295:E3295" si="500">A210</f>
        <v>6101</v>
      </c>
      <c r="B3295" t="str">
        <f t="shared" si="500"/>
        <v>CA</v>
      </c>
      <c r="C3295" t="str">
        <f t="shared" si="500"/>
        <v>Sutter County</v>
      </c>
      <c r="D3295">
        <f t="shared" si="500"/>
        <v>-121.690172</v>
      </c>
      <c r="E3295">
        <f t="shared" si="500"/>
        <v>39.034489999999998</v>
      </c>
      <c r="Q3295" s="197">
        <v>15.326115939999999</v>
      </c>
      <c r="R3295" s="197">
        <v>15.326115939999999</v>
      </c>
      <c r="AE3295" s="319"/>
      <c r="AJ3295">
        <v>0</v>
      </c>
      <c r="AK3295">
        <v>0</v>
      </c>
    </row>
    <row r="3296" spans="1:37" x14ac:dyDescent="0.25">
      <c r="A3296">
        <f t="shared" ref="A3296:E3296" si="501">A211</f>
        <v>6103</v>
      </c>
      <c r="B3296" t="str">
        <f t="shared" si="501"/>
        <v>CA</v>
      </c>
      <c r="C3296" t="str">
        <f t="shared" si="501"/>
        <v>Tehama County</v>
      </c>
      <c r="D3296">
        <f t="shared" si="501"/>
        <v>-122.245791</v>
      </c>
      <c r="E3296">
        <f t="shared" si="501"/>
        <v>40.136479999999999</v>
      </c>
      <c r="Q3296" s="197">
        <v>12.831095810000001</v>
      </c>
      <c r="R3296" s="197">
        <v>12.831095810000001</v>
      </c>
      <c r="AE3296" s="319"/>
      <c r="AJ3296">
        <v>0</v>
      </c>
      <c r="AK3296">
        <v>0</v>
      </c>
    </row>
    <row r="3297" spans="1:37" x14ac:dyDescent="0.25">
      <c r="A3297">
        <f t="shared" ref="A3297:E3297" si="502">A212</f>
        <v>6105</v>
      </c>
      <c r="B3297" t="str">
        <f t="shared" si="502"/>
        <v>CA</v>
      </c>
      <c r="C3297" t="str">
        <f t="shared" si="502"/>
        <v>Trinity County</v>
      </c>
      <c r="D3297">
        <f t="shared" si="502"/>
        <v>-123.12812700000001</v>
      </c>
      <c r="E3297">
        <f t="shared" si="502"/>
        <v>40.673650000000002</v>
      </c>
      <c r="Q3297" s="197">
        <v>11.78429433</v>
      </c>
      <c r="R3297" s="197">
        <v>11.78429433</v>
      </c>
      <c r="AE3297" s="319"/>
      <c r="AJ3297">
        <v>0</v>
      </c>
      <c r="AK3297">
        <v>0</v>
      </c>
    </row>
    <row r="3298" spans="1:37" x14ac:dyDescent="0.25">
      <c r="A3298">
        <f t="shared" ref="A3298:E3298" si="503">A213</f>
        <v>6107</v>
      </c>
      <c r="B3298" t="str">
        <f t="shared" si="503"/>
        <v>CA</v>
      </c>
      <c r="C3298" t="str">
        <f t="shared" si="503"/>
        <v>Tulare County</v>
      </c>
      <c r="D3298">
        <f t="shared" si="503"/>
        <v>-118.79199300000001</v>
      </c>
      <c r="E3298">
        <f t="shared" si="503"/>
        <v>36.218130000000002</v>
      </c>
      <c r="Q3298" s="197">
        <v>16.656249070000001</v>
      </c>
      <c r="R3298" s="197">
        <v>16.656249070000001</v>
      </c>
      <c r="AE3298" s="319"/>
      <c r="AJ3298">
        <v>0</v>
      </c>
      <c r="AK3298">
        <v>0</v>
      </c>
    </row>
    <row r="3299" spans="1:37" x14ac:dyDescent="0.25">
      <c r="A3299">
        <f t="shared" ref="A3299:E3299" si="504">A214</f>
        <v>6109</v>
      </c>
      <c r="B3299" t="str">
        <f t="shared" si="504"/>
        <v>CA</v>
      </c>
      <c r="C3299" t="str">
        <f t="shared" si="504"/>
        <v>Tuolumne County</v>
      </c>
      <c r="D3299">
        <f t="shared" si="504"/>
        <v>-119.955589</v>
      </c>
      <c r="E3299">
        <f t="shared" si="504"/>
        <v>38.028840000000002</v>
      </c>
      <c r="Q3299" s="197">
        <v>15.65270436</v>
      </c>
      <c r="R3299" s="197">
        <v>15.65270436</v>
      </c>
      <c r="AE3299" s="319"/>
      <c r="AJ3299">
        <v>0</v>
      </c>
      <c r="AK3299">
        <v>0</v>
      </c>
    </row>
    <row r="3300" spans="1:37" x14ac:dyDescent="0.25">
      <c r="A3300">
        <f t="shared" ref="A3300:E3300" si="505">A215</f>
        <v>6111</v>
      </c>
      <c r="B3300" t="str">
        <f t="shared" si="505"/>
        <v>CA</v>
      </c>
      <c r="C3300" t="str">
        <f t="shared" si="505"/>
        <v>Ventura County</v>
      </c>
      <c r="D3300">
        <f t="shared" si="505"/>
        <v>-119.071524</v>
      </c>
      <c r="E3300">
        <f t="shared" si="505"/>
        <v>34.49015</v>
      </c>
      <c r="Q3300" s="197">
        <v>18.192285600000002</v>
      </c>
      <c r="R3300" s="197">
        <v>18.192285600000002</v>
      </c>
      <c r="AE3300" s="319"/>
      <c r="AJ3300">
        <v>0</v>
      </c>
      <c r="AK3300">
        <v>0</v>
      </c>
    </row>
    <row r="3301" spans="1:37" x14ac:dyDescent="0.25">
      <c r="A3301">
        <f t="shared" ref="A3301:E3301" si="506">A216</f>
        <v>6113</v>
      </c>
      <c r="B3301" t="str">
        <f t="shared" si="506"/>
        <v>CA</v>
      </c>
      <c r="C3301" t="str">
        <f t="shared" si="506"/>
        <v>Yolo County</v>
      </c>
      <c r="D3301">
        <f t="shared" si="506"/>
        <v>-121.904841</v>
      </c>
      <c r="E3301">
        <f t="shared" si="506"/>
        <v>38.691679999999998</v>
      </c>
      <c r="Q3301" s="197">
        <v>15.939203940000001</v>
      </c>
      <c r="R3301" s="197">
        <v>15.939203940000001</v>
      </c>
      <c r="AE3301" s="319"/>
      <c r="AJ3301">
        <v>0</v>
      </c>
      <c r="AK3301">
        <v>0</v>
      </c>
    </row>
    <row r="3302" spans="1:37" x14ac:dyDescent="0.25">
      <c r="A3302">
        <f t="shared" ref="A3302:E3302" si="507">A217</f>
        <v>6115</v>
      </c>
      <c r="B3302" t="str">
        <f t="shared" si="507"/>
        <v>CA</v>
      </c>
      <c r="C3302" t="str">
        <f t="shared" si="507"/>
        <v>Yuba County</v>
      </c>
      <c r="D3302">
        <f t="shared" si="507"/>
        <v>-121.352661</v>
      </c>
      <c r="E3302">
        <f t="shared" si="507"/>
        <v>39.26511</v>
      </c>
      <c r="Q3302" s="197">
        <v>14.79194298</v>
      </c>
      <c r="R3302" s="197">
        <v>14.79194298</v>
      </c>
      <c r="AE3302" s="319"/>
      <c r="AJ3302">
        <v>0</v>
      </c>
      <c r="AK3302">
        <v>0</v>
      </c>
    </row>
    <row r="3303" spans="1:37" x14ac:dyDescent="0.25">
      <c r="A3303">
        <f t="shared" ref="A3303:E3303" si="508">A218</f>
        <v>8001</v>
      </c>
      <c r="B3303" t="str">
        <f t="shared" si="508"/>
        <v>CO</v>
      </c>
      <c r="C3303" t="str">
        <f t="shared" si="508"/>
        <v>Adams County</v>
      </c>
      <c r="D3303">
        <f t="shared" si="508"/>
        <v>-104.336534</v>
      </c>
      <c r="E3303">
        <f t="shared" si="508"/>
        <v>39.880290000000002</v>
      </c>
      <c r="Q3303" s="197">
        <v>10.420542859999999</v>
      </c>
      <c r="R3303" s="197">
        <v>10.420542859999999</v>
      </c>
      <c r="AE3303" s="319"/>
      <c r="AJ3303">
        <v>0</v>
      </c>
      <c r="AK3303">
        <v>0</v>
      </c>
    </row>
    <row r="3304" spans="1:37" x14ac:dyDescent="0.25">
      <c r="A3304">
        <f t="shared" ref="A3304:E3304" si="509">A219</f>
        <v>8003</v>
      </c>
      <c r="B3304" t="str">
        <f t="shared" si="509"/>
        <v>CO</v>
      </c>
      <c r="C3304" t="str">
        <f t="shared" si="509"/>
        <v>Alamosa County</v>
      </c>
      <c r="D3304">
        <f t="shared" si="509"/>
        <v>-105.799755</v>
      </c>
      <c r="E3304">
        <f t="shared" si="509"/>
        <v>37.556899999999999</v>
      </c>
      <c r="Q3304" s="197">
        <v>10.068343479999999</v>
      </c>
      <c r="R3304" s="197">
        <v>10.068343479999999</v>
      </c>
      <c r="AE3304" s="319"/>
      <c r="AJ3304">
        <v>0</v>
      </c>
      <c r="AK3304">
        <v>0</v>
      </c>
    </row>
    <row r="3305" spans="1:37" x14ac:dyDescent="0.25">
      <c r="A3305">
        <f t="shared" ref="A3305:E3305" si="510">A220</f>
        <v>8005</v>
      </c>
      <c r="B3305" t="str">
        <f t="shared" si="510"/>
        <v>CO</v>
      </c>
      <c r="C3305" t="str">
        <f t="shared" si="510"/>
        <v>Arapahoe County</v>
      </c>
      <c r="D3305">
        <f t="shared" si="510"/>
        <v>-104.33940800000001</v>
      </c>
      <c r="E3305">
        <f t="shared" si="510"/>
        <v>39.652679999999997</v>
      </c>
      <c r="Q3305" s="197">
        <v>10.350196349999999</v>
      </c>
      <c r="R3305" s="197">
        <v>10.350196349999999</v>
      </c>
      <c r="AE3305" s="319"/>
      <c r="AJ3305">
        <v>0</v>
      </c>
      <c r="AK3305">
        <v>0</v>
      </c>
    </row>
    <row r="3306" spans="1:37" x14ac:dyDescent="0.25">
      <c r="A3306">
        <f t="shared" ref="A3306:E3306" si="511">A221</f>
        <v>8007</v>
      </c>
      <c r="B3306" t="str">
        <f t="shared" si="511"/>
        <v>CO</v>
      </c>
      <c r="C3306" t="str">
        <f t="shared" si="511"/>
        <v>Archuleta County</v>
      </c>
      <c r="D3306">
        <f t="shared" si="511"/>
        <v>-107.032729</v>
      </c>
      <c r="E3306">
        <f t="shared" si="511"/>
        <v>37.184570000000001</v>
      </c>
      <c r="Q3306" s="197">
        <v>11.019500819999999</v>
      </c>
      <c r="R3306" s="197">
        <v>11.019500819999999</v>
      </c>
      <c r="AE3306" s="319"/>
      <c r="AJ3306">
        <v>0</v>
      </c>
      <c r="AK3306">
        <v>0</v>
      </c>
    </row>
    <row r="3307" spans="1:37" x14ac:dyDescent="0.25">
      <c r="A3307">
        <f t="shared" ref="A3307:E3307" si="512">A222</f>
        <v>8009</v>
      </c>
      <c r="B3307" t="str">
        <f t="shared" si="512"/>
        <v>CO</v>
      </c>
      <c r="C3307" t="str">
        <f t="shared" si="512"/>
        <v>Baca County</v>
      </c>
      <c r="D3307">
        <f t="shared" si="512"/>
        <v>-102.563986</v>
      </c>
      <c r="E3307">
        <f t="shared" si="512"/>
        <v>37.312690000000003</v>
      </c>
      <c r="Q3307" s="197">
        <v>12.68390052</v>
      </c>
      <c r="R3307" s="197">
        <v>12.68390052</v>
      </c>
      <c r="AE3307" s="319"/>
      <c r="AJ3307">
        <v>0</v>
      </c>
      <c r="AK3307">
        <v>0</v>
      </c>
    </row>
    <row r="3308" spans="1:37" x14ac:dyDescent="0.25">
      <c r="A3308">
        <f t="shared" ref="A3308:E3308" si="513">A223</f>
        <v>8011</v>
      </c>
      <c r="B3308" t="str">
        <f t="shared" si="513"/>
        <v>CO</v>
      </c>
      <c r="C3308" t="str">
        <f t="shared" si="513"/>
        <v>Bent County</v>
      </c>
      <c r="D3308">
        <f t="shared" si="513"/>
        <v>-103.079215</v>
      </c>
      <c r="E3308">
        <f t="shared" si="513"/>
        <v>37.942979999999999</v>
      </c>
      <c r="Q3308" s="197">
        <v>11.69788116</v>
      </c>
      <c r="R3308" s="197">
        <v>11.69788116</v>
      </c>
      <c r="AE3308" s="319"/>
      <c r="AJ3308">
        <v>0</v>
      </c>
      <c r="AK3308">
        <v>0</v>
      </c>
    </row>
    <row r="3309" spans="1:37" x14ac:dyDescent="0.25">
      <c r="A3309">
        <f t="shared" ref="A3309:E3309" si="514">A224</f>
        <v>8013</v>
      </c>
      <c r="B3309" t="str">
        <f t="shared" si="514"/>
        <v>CO</v>
      </c>
      <c r="C3309" t="str">
        <f t="shared" si="514"/>
        <v>Boulder County</v>
      </c>
      <c r="D3309">
        <f t="shared" si="514"/>
        <v>-105.35422699999999</v>
      </c>
      <c r="E3309">
        <f t="shared" si="514"/>
        <v>40.093649999999997</v>
      </c>
      <c r="Q3309" s="197">
        <v>9.9464409549999999</v>
      </c>
      <c r="R3309" s="197">
        <v>9.9464409549999999</v>
      </c>
      <c r="AE3309" s="319"/>
      <c r="AJ3309">
        <v>0</v>
      </c>
      <c r="AK3309">
        <v>0</v>
      </c>
    </row>
    <row r="3310" spans="1:37" x14ac:dyDescent="0.25">
      <c r="A3310">
        <f t="shared" ref="A3310:E3310" si="515">A225</f>
        <v>8014</v>
      </c>
      <c r="B3310" t="str">
        <f t="shared" si="515"/>
        <v>CO</v>
      </c>
      <c r="C3310" t="str">
        <f t="shared" si="515"/>
        <v>Broomfield County</v>
      </c>
      <c r="D3310">
        <f t="shared" si="515"/>
        <v>-105.058542</v>
      </c>
      <c r="E3310">
        <f t="shared" si="515"/>
        <v>39.963039999999999</v>
      </c>
      <c r="Q3310" s="197">
        <v>10.049247830000001</v>
      </c>
      <c r="R3310" s="197">
        <v>10.049247830000001</v>
      </c>
      <c r="AE3310" s="319"/>
      <c r="AJ3310">
        <v>0</v>
      </c>
      <c r="AK3310">
        <v>0</v>
      </c>
    </row>
    <row r="3311" spans="1:37" x14ac:dyDescent="0.25">
      <c r="A3311">
        <f t="shared" ref="A3311:E3311" si="516">A226</f>
        <v>8015</v>
      </c>
      <c r="B3311" t="str">
        <f t="shared" si="516"/>
        <v>CO</v>
      </c>
      <c r="C3311" t="str">
        <f t="shared" si="516"/>
        <v>Chaffee County</v>
      </c>
      <c r="D3311">
        <f t="shared" si="516"/>
        <v>-106.203326</v>
      </c>
      <c r="E3311">
        <f t="shared" si="516"/>
        <v>38.748019999999997</v>
      </c>
      <c r="Q3311" s="197">
        <v>10.001896179999999</v>
      </c>
      <c r="R3311" s="197">
        <v>10.001896179999999</v>
      </c>
      <c r="AE3311" s="319"/>
      <c r="AJ3311">
        <v>0</v>
      </c>
      <c r="AK3311">
        <v>0</v>
      </c>
    </row>
    <row r="3312" spans="1:37" x14ac:dyDescent="0.25">
      <c r="A3312">
        <f t="shared" ref="A3312:E3312" si="517">A227</f>
        <v>8017</v>
      </c>
      <c r="B3312" t="str">
        <f t="shared" si="517"/>
        <v>CO</v>
      </c>
      <c r="C3312" t="str">
        <f t="shared" si="517"/>
        <v>Cheyenne County</v>
      </c>
      <c r="D3312">
        <f t="shared" si="517"/>
        <v>-102.61159000000001</v>
      </c>
      <c r="E3312">
        <f t="shared" si="517"/>
        <v>38.826390000000004</v>
      </c>
      <c r="Q3312" s="197">
        <v>11.82456191</v>
      </c>
      <c r="R3312" s="197">
        <v>11.82456191</v>
      </c>
      <c r="AE3312" s="319"/>
      <c r="AJ3312">
        <v>0</v>
      </c>
      <c r="AK3312">
        <v>0</v>
      </c>
    </row>
    <row r="3313" spans="1:37" x14ac:dyDescent="0.25">
      <c r="A3313">
        <f t="shared" ref="A3313:E3313" si="518">A228</f>
        <v>8019</v>
      </c>
      <c r="B3313" t="str">
        <f t="shared" si="518"/>
        <v>CO</v>
      </c>
      <c r="C3313" t="str">
        <f t="shared" si="518"/>
        <v>Clear Creek County</v>
      </c>
      <c r="D3313">
        <f t="shared" si="518"/>
        <v>-105.646782</v>
      </c>
      <c r="E3313">
        <f t="shared" si="518"/>
        <v>39.687060000000002</v>
      </c>
      <c r="Q3313" s="197">
        <v>9.8913959190000007</v>
      </c>
      <c r="R3313" s="197">
        <v>9.8913959190000007</v>
      </c>
      <c r="AE3313" s="319"/>
      <c r="AJ3313">
        <v>0</v>
      </c>
      <c r="AK3313">
        <v>0</v>
      </c>
    </row>
    <row r="3314" spans="1:37" x14ac:dyDescent="0.25">
      <c r="A3314">
        <f t="shared" ref="A3314:E3314" si="519">A229</f>
        <v>8021</v>
      </c>
      <c r="B3314" t="str">
        <f t="shared" si="519"/>
        <v>CO</v>
      </c>
      <c r="C3314" t="str">
        <f t="shared" si="519"/>
        <v>Conejos County</v>
      </c>
      <c r="D3314">
        <f t="shared" si="519"/>
        <v>-106.19238300000001</v>
      </c>
      <c r="E3314">
        <f t="shared" si="519"/>
        <v>37.188699999999997</v>
      </c>
      <c r="Q3314" s="197">
        <v>10.52584337</v>
      </c>
      <c r="R3314" s="197">
        <v>10.52584337</v>
      </c>
      <c r="AE3314" s="319"/>
      <c r="AJ3314">
        <v>0</v>
      </c>
      <c r="AK3314">
        <v>0</v>
      </c>
    </row>
    <row r="3315" spans="1:37" x14ac:dyDescent="0.25">
      <c r="A3315">
        <f t="shared" ref="A3315:E3315" si="520">A230</f>
        <v>8023</v>
      </c>
      <c r="B3315" t="str">
        <f t="shared" si="520"/>
        <v>CO</v>
      </c>
      <c r="C3315" t="str">
        <f t="shared" si="520"/>
        <v>Costilla County</v>
      </c>
      <c r="D3315">
        <f t="shared" si="520"/>
        <v>-105.43588800000001</v>
      </c>
      <c r="E3315">
        <f t="shared" si="520"/>
        <v>37.276310000000002</v>
      </c>
      <c r="Q3315" s="197">
        <v>10.18372117</v>
      </c>
      <c r="R3315" s="197">
        <v>10.18372117</v>
      </c>
      <c r="AE3315" s="319"/>
      <c r="AJ3315">
        <v>0</v>
      </c>
      <c r="AK3315">
        <v>0</v>
      </c>
    </row>
    <row r="3316" spans="1:37" x14ac:dyDescent="0.25">
      <c r="A3316">
        <f t="shared" ref="A3316:E3316" si="521">A231</f>
        <v>8025</v>
      </c>
      <c r="B3316" t="str">
        <f t="shared" si="521"/>
        <v>CO</v>
      </c>
      <c r="C3316" t="str">
        <f t="shared" si="521"/>
        <v>Crowley County</v>
      </c>
      <c r="D3316">
        <f t="shared" si="521"/>
        <v>-103.78319</v>
      </c>
      <c r="E3316">
        <f t="shared" si="521"/>
        <v>38.32291</v>
      </c>
      <c r="Q3316" s="197">
        <v>10.67026283</v>
      </c>
      <c r="R3316" s="197">
        <v>10.67026283</v>
      </c>
      <c r="AE3316" s="319"/>
      <c r="AJ3316">
        <v>0</v>
      </c>
      <c r="AK3316">
        <v>0</v>
      </c>
    </row>
    <row r="3317" spans="1:37" x14ac:dyDescent="0.25">
      <c r="A3317">
        <f t="shared" ref="A3317:E3317" si="522">A232</f>
        <v>8027</v>
      </c>
      <c r="B3317" t="str">
        <f t="shared" si="522"/>
        <v>CO</v>
      </c>
      <c r="C3317" t="str">
        <f t="shared" si="522"/>
        <v>Custer County</v>
      </c>
      <c r="D3317">
        <f t="shared" si="522"/>
        <v>-105.370147</v>
      </c>
      <c r="E3317">
        <f t="shared" si="522"/>
        <v>38.103920000000002</v>
      </c>
      <c r="Q3317" s="197">
        <v>9.8825743750000008</v>
      </c>
      <c r="R3317" s="197">
        <v>9.8825743750000008</v>
      </c>
      <c r="AE3317" s="319"/>
      <c r="AJ3317">
        <v>0</v>
      </c>
      <c r="AK3317">
        <v>0</v>
      </c>
    </row>
    <row r="3318" spans="1:37" x14ac:dyDescent="0.25">
      <c r="A3318">
        <f t="shared" ref="A3318:E3318" si="523">A233</f>
        <v>8029</v>
      </c>
      <c r="B3318" t="str">
        <f t="shared" si="523"/>
        <v>CO</v>
      </c>
      <c r="C3318" t="str">
        <f t="shared" si="523"/>
        <v>Delta County</v>
      </c>
      <c r="D3318">
        <f t="shared" si="523"/>
        <v>-107.876665</v>
      </c>
      <c r="E3318">
        <f t="shared" si="523"/>
        <v>38.846469999999997</v>
      </c>
      <c r="Q3318" s="197">
        <v>10.397285869999999</v>
      </c>
      <c r="R3318" s="197">
        <v>10.397285869999999</v>
      </c>
      <c r="AE3318" s="319"/>
      <c r="AJ3318">
        <v>0</v>
      </c>
      <c r="AK3318">
        <v>0</v>
      </c>
    </row>
    <row r="3319" spans="1:37" x14ac:dyDescent="0.25">
      <c r="A3319">
        <f t="shared" ref="A3319:E3319" si="524">A234</f>
        <v>8031</v>
      </c>
      <c r="B3319" t="str">
        <f t="shared" si="524"/>
        <v>CO</v>
      </c>
      <c r="C3319" t="str">
        <f t="shared" si="524"/>
        <v>Denver County</v>
      </c>
      <c r="D3319">
        <f t="shared" si="524"/>
        <v>-104.87050600000001</v>
      </c>
      <c r="E3319">
        <f t="shared" si="524"/>
        <v>39.761009999999999</v>
      </c>
      <c r="Q3319" s="197">
        <v>10.10372177</v>
      </c>
      <c r="R3319" s="197">
        <v>10.10372177</v>
      </c>
      <c r="AE3319" s="319"/>
      <c r="AJ3319">
        <v>0</v>
      </c>
      <c r="AK3319">
        <v>0</v>
      </c>
    </row>
    <row r="3320" spans="1:37" x14ac:dyDescent="0.25">
      <c r="A3320">
        <f t="shared" ref="A3320:E3320" si="525">A235</f>
        <v>8033</v>
      </c>
      <c r="B3320" t="str">
        <f t="shared" si="525"/>
        <v>CO</v>
      </c>
      <c r="C3320" t="str">
        <f t="shared" si="525"/>
        <v>Dolores County</v>
      </c>
      <c r="D3320">
        <f t="shared" si="525"/>
        <v>-108.50024500000001</v>
      </c>
      <c r="E3320">
        <f t="shared" si="525"/>
        <v>37.755540000000003</v>
      </c>
      <c r="Q3320" s="197">
        <v>11.317962420000001</v>
      </c>
      <c r="R3320" s="197">
        <v>11.317962420000001</v>
      </c>
      <c r="AE3320" s="319"/>
      <c r="AJ3320">
        <v>0</v>
      </c>
      <c r="AK3320">
        <v>0</v>
      </c>
    </row>
    <row r="3321" spans="1:37" x14ac:dyDescent="0.25">
      <c r="A3321">
        <f t="shared" ref="A3321:E3321" si="526">A236</f>
        <v>8035</v>
      </c>
      <c r="B3321" t="str">
        <f t="shared" si="526"/>
        <v>CO</v>
      </c>
      <c r="C3321" t="str">
        <f t="shared" si="526"/>
        <v>Douglas County</v>
      </c>
      <c r="D3321">
        <f t="shared" si="526"/>
        <v>-104.925022</v>
      </c>
      <c r="E3321">
        <f t="shared" si="526"/>
        <v>39.324890000000003</v>
      </c>
      <c r="Q3321" s="197">
        <v>10.02165415</v>
      </c>
      <c r="R3321" s="197">
        <v>10.02165415</v>
      </c>
      <c r="AE3321" s="319"/>
      <c r="AJ3321">
        <v>0</v>
      </c>
      <c r="AK3321">
        <v>0</v>
      </c>
    </row>
    <row r="3322" spans="1:37" x14ac:dyDescent="0.25">
      <c r="A3322">
        <f t="shared" ref="A3322:E3322" si="527">A237</f>
        <v>8037</v>
      </c>
      <c r="B3322" t="str">
        <f t="shared" si="527"/>
        <v>CO</v>
      </c>
      <c r="C3322" t="str">
        <f t="shared" si="527"/>
        <v>Eagle County</v>
      </c>
      <c r="D3322">
        <f t="shared" si="527"/>
        <v>-106.699941</v>
      </c>
      <c r="E3322">
        <f t="shared" si="527"/>
        <v>39.620080000000002</v>
      </c>
      <c r="Q3322" s="197">
        <v>9.9165301540000002</v>
      </c>
      <c r="R3322" s="197">
        <v>9.9165301540000002</v>
      </c>
      <c r="AE3322" s="319"/>
      <c r="AJ3322">
        <v>0</v>
      </c>
      <c r="AK3322">
        <v>0</v>
      </c>
    </row>
    <row r="3323" spans="1:37" x14ac:dyDescent="0.25">
      <c r="A3323">
        <f t="shared" ref="A3323:E3323" si="528">A238</f>
        <v>8039</v>
      </c>
      <c r="B3323" t="str">
        <f t="shared" si="528"/>
        <v>CO</v>
      </c>
      <c r="C3323" t="str">
        <f t="shared" si="528"/>
        <v>Elbert County</v>
      </c>
      <c r="D3323">
        <f t="shared" si="528"/>
        <v>-104.133561</v>
      </c>
      <c r="E3323">
        <f t="shared" si="528"/>
        <v>39.287550000000003</v>
      </c>
      <c r="Q3323" s="197">
        <v>10.44029093</v>
      </c>
      <c r="R3323" s="197">
        <v>10.44029093</v>
      </c>
      <c r="AE3323" s="319"/>
      <c r="AJ3323">
        <v>0</v>
      </c>
      <c r="AK3323">
        <v>0</v>
      </c>
    </row>
    <row r="3324" spans="1:37" x14ac:dyDescent="0.25">
      <c r="A3324">
        <f t="shared" ref="A3324:E3324" si="529">A239</f>
        <v>8041</v>
      </c>
      <c r="B3324" t="str">
        <f t="shared" si="529"/>
        <v>CO</v>
      </c>
      <c r="C3324" t="str">
        <f t="shared" si="529"/>
        <v>El Paso County</v>
      </c>
      <c r="D3324">
        <f t="shared" si="529"/>
        <v>-104.517458</v>
      </c>
      <c r="E3324">
        <f t="shared" si="529"/>
        <v>38.82499</v>
      </c>
      <c r="Q3324" s="197">
        <v>10.087381730000001</v>
      </c>
      <c r="R3324" s="197">
        <v>10.087381730000001</v>
      </c>
      <c r="AE3324" s="319"/>
      <c r="AJ3324">
        <v>0</v>
      </c>
      <c r="AK3324">
        <v>0</v>
      </c>
    </row>
    <row r="3325" spans="1:37" x14ac:dyDescent="0.25">
      <c r="A3325">
        <f t="shared" ref="A3325:E3325" si="530">A240</f>
        <v>8043</v>
      </c>
      <c r="B3325" t="str">
        <f t="shared" si="530"/>
        <v>CO</v>
      </c>
      <c r="C3325" t="str">
        <f t="shared" si="530"/>
        <v>Fremont County</v>
      </c>
      <c r="D3325">
        <f t="shared" si="530"/>
        <v>-105.439801</v>
      </c>
      <c r="E3325">
        <f t="shared" si="530"/>
        <v>38.467359999999999</v>
      </c>
      <c r="Q3325" s="197">
        <v>9.8791419250000008</v>
      </c>
      <c r="R3325" s="197">
        <v>9.8791419250000008</v>
      </c>
      <c r="AE3325" s="319"/>
      <c r="AJ3325">
        <v>0</v>
      </c>
      <c r="AK3325">
        <v>0</v>
      </c>
    </row>
    <row r="3326" spans="1:37" x14ac:dyDescent="0.25">
      <c r="A3326">
        <f t="shared" ref="A3326:E3326" si="531">A241</f>
        <v>8045</v>
      </c>
      <c r="B3326" t="str">
        <f t="shared" si="531"/>
        <v>CO</v>
      </c>
      <c r="C3326" t="str">
        <f t="shared" si="531"/>
        <v>Garfield County</v>
      </c>
      <c r="D3326">
        <f t="shared" si="531"/>
        <v>-107.907918</v>
      </c>
      <c r="E3326">
        <f t="shared" si="531"/>
        <v>39.596629999999998</v>
      </c>
      <c r="Q3326" s="197">
        <v>10.005216389999999</v>
      </c>
      <c r="R3326" s="197">
        <v>10.005216389999999</v>
      </c>
      <c r="AE3326" s="319"/>
      <c r="AJ3326">
        <v>0</v>
      </c>
      <c r="AK3326">
        <v>0</v>
      </c>
    </row>
    <row r="3327" spans="1:37" x14ac:dyDescent="0.25">
      <c r="A3327">
        <f t="shared" ref="A3327:E3327" si="532">A242</f>
        <v>8047</v>
      </c>
      <c r="B3327" t="str">
        <f t="shared" si="532"/>
        <v>CO</v>
      </c>
      <c r="C3327" t="str">
        <f t="shared" si="532"/>
        <v>Gilpin County</v>
      </c>
      <c r="D3327">
        <f t="shared" si="532"/>
        <v>-105.525616</v>
      </c>
      <c r="E3327">
        <f t="shared" si="532"/>
        <v>39.860900000000001</v>
      </c>
      <c r="Q3327" s="197">
        <v>9.8982466460000005</v>
      </c>
      <c r="R3327" s="197">
        <v>9.8982466460000005</v>
      </c>
      <c r="AE3327" s="319"/>
      <c r="AJ3327">
        <v>0</v>
      </c>
      <c r="AK3327">
        <v>0</v>
      </c>
    </row>
    <row r="3328" spans="1:37" x14ac:dyDescent="0.25">
      <c r="A3328">
        <f t="shared" ref="A3328:E3328" si="533">A243</f>
        <v>8049</v>
      </c>
      <c r="B3328" t="str">
        <f t="shared" si="533"/>
        <v>CO</v>
      </c>
      <c r="C3328" t="str">
        <f t="shared" si="533"/>
        <v>Grand County</v>
      </c>
      <c r="D3328">
        <f t="shared" si="533"/>
        <v>-106.121661</v>
      </c>
      <c r="E3328">
        <f t="shared" si="533"/>
        <v>40.098269999999999</v>
      </c>
      <c r="Q3328" s="197">
        <v>9.7495639569999994</v>
      </c>
      <c r="R3328" s="197">
        <v>9.7495639569999994</v>
      </c>
      <c r="AE3328" s="319"/>
      <c r="AJ3328">
        <v>0</v>
      </c>
      <c r="AK3328">
        <v>0</v>
      </c>
    </row>
    <row r="3329" spans="1:37" x14ac:dyDescent="0.25">
      <c r="A3329">
        <f t="shared" ref="A3329:E3329" si="534">A244</f>
        <v>8051</v>
      </c>
      <c r="B3329" t="str">
        <f t="shared" si="534"/>
        <v>CO</v>
      </c>
      <c r="C3329" t="str">
        <f t="shared" si="534"/>
        <v>Gunnison County</v>
      </c>
      <c r="D3329">
        <f t="shared" si="534"/>
        <v>-107.04109800000001</v>
      </c>
      <c r="E3329">
        <f t="shared" si="534"/>
        <v>38.661879999999996</v>
      </c>
      <c r="Q3329" s="197">
        <v>10.260627080000001</v>
      </c>
      <c r="R3329" s="197">
        <v>10.260627080000001</v>
      </c>
      <c r="AE3329" s="319"/>
      <c r="AJ3329">
        <v>0</v>
      </c>
      <c r="AK3329">
        <v>0</v>
      </c>
    </row>
    <row r="3330" spans="1:37" x14ac:dyDescent="0.25">
      <c r="A3330">
        <f t="shared" ref="A3330:E3330" si="535">A245</f>
        <v>8053</v>
      </c>
      <c r="B3330" t="str">
        <f t="shared" si="535"/>
        <v>CO</v>
      </c>
      <c r="C3330" t="str">
        <f t="shared" si="535"/>
        <v>Hinsdale County</v>
      </c>
      <c r="D3330">
        <f t="shared" si="535"/>
        <v>-107.302577</v>
      </c>
      <c r="E3330">
        <f t="shared" si="535"/>
        <v>37.82837</v>
      </c>
      <c r="Q3330" s="197">
        <v>10.74694422</v>
      </c>
      <c r="R3330" s="197">
        <v>10.74694422</v>
      </c>
      <c r="AE3330" s="319"/>
      <c r="AJ3330">
        <v>0</v>
      </c>
      <c r="AK3330">
        <v>0</v>
      </c>
    </row>
    <row r="3331" spans="1:37" x14ac:dyDescent="0.25">
      <c r="A3331">
        <f t="shared" ref="A3331:E3331" si="536">A246</f>
        <v>8055</v>
      </c>
      <c r="B3331" t="str">
        <f t="shared" si="536"/>
        <v>CO</v>
      </c>
      <c r="C3331" t="str">
        <f t="shared" si="536"/>
        <v>Huerfano County</v>
      </c>
      <c r="D3331">
        <f t="shared" si="536"/>
        <v>-104.960914</v>
      </c>
      <c r="E3331">
        <f t="shared" si="536"/>
        <v>37.685420000000001</v>
      </c>
      <c r="Q3331" s="197">
        <v>10.117465080000001</v>
      </c>
      <c r="R3331" s="197">
        <v>10.117465080000001</v>
      </c>
      <c r="AE3331" s="319"/>
      <c r="AJ3331">
        <v>0</v>
      </c>
      <c r="AK3331">
        <v>0</v>
      </c>
    </row>
    <row r="3332" spans="1:37" x14ac:dyDescent="0.25">
      <c r="A3332">
        <f t="shared" ref="A3332:E3332" si="537">A247</f>
        <v>8057</v>
      </c>
      <c r="B3332" t="str">
        <f t="shared" si="537"/>
        <v>CO</v>
      </c>
      <c r="C3332" t="str">
        <f t="shared" si="537"/>
        <v>Jackson County</v>
      </c>
      <c r="D3332">
        <f t="shared" si="537"/>
        <v>-106.352509</v>
      </c>
      <c r="E3332">
        <f t="shared" si="537"/>
        <v>40.667409999999997</v>
      </c>
      <c r="Q3332" s="197">
        <v>9.4524195649999996</v>
      </c>
      <c r="R3332" s="197">
        <v>9.4524195649999996</v>
      </c>
      <c r="AE3332" s="319"/>
      <c r="AJ3332">
        <v>0</v>
      </c>
      <c r="AK3332">
        <v>0</v>
      </c>
    </row>
    <row r="3333" spans="1:37" x14ac:dyDescent="0.25">
      <c r="A3333">
        <f t="shared" ref="A3333:E3333" si="538">A248</f>
        <v>8059</v>
      </c>
      <c r="B3333" t="str">
        <f t="shared" si="538"/>
        <v>CO</v>
      </c>
      <c r="C3333" t="str">
        <f t="shared" si="538"/>
        <v>Jefferson County</v>
      </c>
      <c r="D3333">
        <f t="shared" si="538"/>
        <v>-105.248553</v>
      </c>
      <c r="E3333">
        <f t="shared" si="538"/>
        <v>39.590530000000001</v>
      </c>
      <c r="Q3333" s="197">
        <v>9.9580341949999998</v>
      </c>
      <c r="R3333" s="197">
        <v>9.9580341949999998</v>
      </c>
      <c r="AE3333" s="319"/>
      <c r="AJ3333">
        <v>0</v>
      </c>
      <c r="AK3333">
        <v>0</v>
      </c>
    </row>
    <row r="3334" spans="1:37" x14ac:dyDescent="0.25">
      <c r="A3334">
        <f t="shared" ref="A3334:E3334" si="539">A249</f>
        <v>8061</v>
      </c>
      <c r="B3334" t="str">
        <f t="shared" si="539"/>
        <v>CO</v>
      </c>
      <c r="C3334" t="str">
        <f t="shared" si="539"/>
        <v>Kiowa County</v>
      </c>
      <c r="D3334">
        <f t="shared" si="539"/>
        <v>-102.74480200000001</v>
      </c>
      <c r="E3334">
        <f t="shared" si="539"/>
        <v>38.42212</v>
      </c>
      <c r="Q3334" s="197">
        <v>11.788317960000001</v>
      </c>
      <c r="R3334" s="197">
        <v>11.788317960000001</v>
      </c>
      <c r="AE3334" s="319"/>
      <c r="AJ3334">
        <v>0</v>
      </c>
      <c r="AK3334">
        <v>0</v>
      </c>
    </row>
    <row r="3335" spans="1:37" x14ac:dyDescent="0.25">
      <c r="A3335">
        <f t="shared" ref="A3335:E3335" si="540">A250</f>
        <v>8063</v>
      </c>
      <c r="B3335" t="str">
        <f t="shared" si="540"/>
        <v>CO</v>
      </c>
      <c r="C3335" t="str">
        <f t="shared" si="540"/>
        <v>Kit Carson County</v>
      </c>
      <c r="D3335">
        <f t="shared" si="540"/>
        <v>-102.60703100000001</v>
      </c>
      <c r="E3335">
        <f t="shared" si="540"/>
        <v>39.310650000000003</v>
      </c>
      <c r="Q3335" s="197">
        <v>11.70699011</v>
      </c>
      <c r="R3335" s="197">
        <v>11.70699011</v>
      </c>
      <c r="AE3335" s="319"/>
      <c r="AJ3335">
        <v>0</v>
      </c>
      <c r="AK3335">
        <v>0</v>
      </c>
    </row>
    <row r="3336" spans="1:37" x14ac:dyDescent="0.25">
      <c r="A3336">
        <f t="shared" ref="A3336:E3336" si="541">A251</f>
        <v>8065</v>
      </c>
      <c r="B3336" t="str">
        <f t="shared" si="541"/>
        <v>CO</v>
      </c>
      <c r="C3336" t="str">
        <f t="shared" si="541"/>
        <v>Lake County</v>
      </c>
      <c r="D3336">
        <f t="shared" si="541"/>
        <v>-106.352012</v>
      </c>
      <c r="E3336">
        <f t="shared" si="541"/>
        <v>39.193770000000001</v>
      </c>
      <c r="Q3336" s="197">
        <v>10.003052070000001</v>
      </c>
      <c r="R3336" s="197">
        <v>10.003052070000001</v>
      </c>
      <c r="AE3336" s="319"/>
      <c r="AJ3336">
        <v>0</v>
      </c>
      <c r="AK3336">
        <v>0</v>
      </c>
    </row>
    <row r="3337" spans="1:37" x14ac:dyDescent="0.25">
      <c r="A3337">
        <f t="shared" ref="A3337:E3337" si="542">A252</f>
        <v>8067</v>
      </c>
      <c r="B3337" t="str">
        <f t="shared" si="542"/>
        <v>CO</v>
      </c>
      <c r="C3337" t="str">
        <f t="shared" si="542"/>
        <v>La Plata County</v>
      </c>
      <c r="D3337">
        <f t="shared" si="542"/>
        <v>-107.838297</v>
      </c>
      <c r="E3337">
        <f t="shared" si="542"/>
        <v>37.28275</v>
      </c>
      <c r="Q3337" s="197">
        <v>11.40414713</v>
      </c>
      <c r="R3337" s="197">
        <v>11.40414713</v>
      </c>
      <c r="AE3337" s="319"/>
      <c r="AJ3337">
        <v>0</v>
      </c>
      <c r="AK3337">
        <v>0</v>
      </c>
    </row>
    <row r="3338" spans="1:37" x14ac:dyDescent="0.25">
      <c r="A3338">
        <f t="shared" ref="A3338:E3338" si="543">A253</f>
        <v>8069</v>
      </c>
      <c r="B3338" t="str">
        <f t="shared" si="543"/>
        <v>CO</v>
      </c>
      <c r="C3338" t="str">
        <f t="shared" si="543"/>
        <v>Larimer County</v>
      </c>
      <c r="D3338">
        <f t="shared" si="543"/>
        <v>-105.468762</v>
      </c>
      <c r="E3338">
        <f t="shared" si="543"/>
        <v>40.674489999999999</v>
      </c>
      <c r="Q3338" s="197">
        <v>9.8608327740000004</v>
      </c>
      <c r="R3338" s="197">
        <v>9.8608327740000004</v>
      </c>
      <c r="AE3338" s="319"/>
      <c r="AJ3338">
        <v>0</v>
      </c>
      <c r="AK3338">
        <v>0</v>
      </c>
    </row>
    <row r="3339" spans="1:37" x14ac:dyDescent="0.25">
      <c r="A3339">
        <f t="shared" ref="A3339:E3339" si="544">A254</f>
        <v>8071</v>
      </c>
      <c r="B3339" t="str">
        <f t="shared" si="544"/>
        <v>CO</v>
      </c>
      <c r="C3339" t="str">
        <f t="shared" si="544"/>
        <v>Las Animas County</v>
      </c>
      <c r="D3339">
        <f t="shared" si="544"/>
        <v>-104.049775</v>
      </c>
      <c r="E3339">
        <f t="shared" si="544"/>
        <v>37.303199999999997</v>
      </c>
      <c r="Q3339" s="197">
        <v>11.25010387</v>
      </c>
      <c r="R3339" s="197">
        <v>11.25010387</v>
      </c>
      <c r="AE3339" s="319"/>
      <c r="AJ3339">
        <v>0</v>
      </c>
      <c r="AK3339">
        <v>0</v>
      </c>
    </row>
    <row r="3340" spans="1:37" x14ac:dyDescent="0.25">
      <c r="A3340">
        <f t="shared" ref="A3340:E3340" si="545">A255</f>
        <v>8073</v>
      </c>
      <c r="B3340" t="str">
        <f t="shared" si="545"/>
        <v>CO</v>
      </c>
      <c r="C3340" t="str">
        <f t="shared" si="545"/>
        <v>Lincoln County</v>
      </c>
      <c r="D3340">
        <f t="shared" si="545"/>
        <v>-103.514965</v>
      </c>
      <c r="E3340">
        <f t="shared" si="545"/>
        <v>38.99024</v>
      </c>
      <c r="Q3340" s="197">
        <v>10.90313091</v>
      </c>
      <c r="R3340" s="197">
        <v>10.90313091</v>
      </c>
      <c r="AE3340" s="319"/>
      <c r="AJ3340">
        <v>0</v>
      </c>
      <c r="AK3340">
        <v>0</v>
      </c>
    </row>
    <row r="3341" spans="1:37" x14ac:dyDescent="0.25">
      <c r="A3341">
        <f t="shared" ref="A3341:E3341" si="546">A256</f>
        <v>8075</v>
      </c>
      <c r="B3341" t="str">
        <f t="shared" si="546"/>
        <v>CO</v>
      </c>
      <c r="C3341" t="str">
        <f t="shared" si="546"/>
        <v>Logan County</v>
      </c>
      <c r="D3341">
        <f t="shared" si="546"/>
        <v>-103.108924</v>
      </c>
      <c r="E3341">
        <f t="shared" si="546"/>
        <v>40.729999999999997</v>
      </c>
      <c r="Q3341" s="197">
        <v>11.22905379</v>
      </c>
      <c r="R3341" s="197">
        <v>11.22905379</v>
      </c>
      <c r="AE3341" s="319"/>
      <c r="AJ3341">
        <v>0</v>
      </c>
      <c r="AK3341">
        <v>0</v>
      </c>
    </row>
    <row r="3342" spans="1:37" x14ac:dyDescent="0.25">
      <c r="A3342">
        <f t="shared" ref="A3342:E3342" si="547">A257</f>
        <v>8077</v>
      </c>
      <c r="B3342" t="str">
        <f t="shared" si="547"/>
        <v>CO</v>
      </c>
      <c r="C3342" t="str">
        <f t="shared" si="547"/>
        <v>Mesa County</v>
      </c>
      <c r="D3342">
        <f t="shared" si="547"/>
        <v>-108.465165</v>
      </c>
      <c r="E3342">
        <f t="shared" si="547"/>
        <v>39.018259999999998</v>
      </c>
      <c r="Q3342" s="197">
        <v>10.424404859999999</v>
      </c>
      <c r="R3342" s="197">
        <v>10.424404859999999</v>
      </c>
      <c r="AE3342" s="319"/>
      <c r="AJ3342">
        <v>0</v>
      </c>
      <c r="AK3342">
        <v>0</v>
      </c>
    </row>
    <row r="3343" spans="1:37" x14ac:dyDescent="0.25">
      <c r="A3343">
        <f t="shared" ref="A3343:E3343" si="548">A258</f>
        <v>8079</v>
      </c>
      <c r="B3343" t="str">
        <f t="shared" si="548"/>
        <v>CO</v>
      </c>
      <c r="C3343" t="str">
        <f t="shared" si="548"/>
        <v>Mineral County</v>
      </c>
      <c r="D3343">
        <f t="shared" si="548"/>
        <v>-106.92958</v>
      </c>
      <c r="E3343">
        <f t="shared" si="548"/>
        <v>37.661239999999999</v>
      </c>
      <c r="Q3343" s="197">
        <v>10.64532784</v>
      </c>
      <c r="R3343" s="197">
        <v>10.64532784</v>
      </c>
      <c r="AE3343" s="319"/>
      <c r="AJ3343">
        <v>0</v>
      </c>
      <c r="AK3343">
        <v>0</v>
      </c>
    </row>
    <row r="3344" spans="1:37" x14ac:dyDescent="0.25">
      <c r="A3344">
        <f t="shared" ref="A3344:E3344" si="549">A259</f>
        <v>8081</v>
      </c>
      <c r="B3344" t="str">
        <f t="shared" si="549"/>
        <v>CO</v>
      </c>
      <c r="C3344" t="str">
        <f t="shared" si="549"/>
        <v>Moffat County</v>
      </c>
      <c r="D3344">
        <f t="shared" si="549"/>
        <v>-108.20345500000001</v>
      </c>
      <c r="E3344">
        <f t="shared" si="549"/>
        <v>40.62238</v>
      </c>
      <c r="Q3344" s="197">
        <v>9.3218704569999993</v>
      </c>
      <c r="R3344" s="197">
        <v>9.3218704569999993</v>
      </c>
      <c r="AE3344" s="319"/>
      <c r="AJ3344">
        <v>0</v>
      </c>
      <c r="AK3344">
        <v>0</v>
      </c>
    </row>
    <row r="3345" spans="1:37" x14ac:dyDescent="0.25">
      <c r="A3345">
        <f t="shared" ref="A3345:E3345" si="550">A260</f>
        <v>8083</v>
      </c>
      <c r="B3345" t="str">
        <f t="shared" si="550"/>
        <v>CO</v>
      </c>
      <c r="C3345" t="str">
        <f t="shared" si="550"/>
        <v>Montezuma County</v>
      </c>
      <c r="D3345">
        <f t="shared" si="550"/>
        <v>-108.608594</v>
      </c>
      <c r="E3345">
        <f t="shared" si="550"/>
        <v>37.344360000000002</v>
      </c>
      <c r="Q3345" s="197">
        <v>11.746045280000001</v>
      </c>
      <c r="R3345" s="197">
        <v>11.746045280000001</v>
      </c>
      <c r="AE3345" s="319"/>
      <c r="AJ3345">
        <v>0</v>
      </c>
      <c r="AK3345">
        <v>0</v>
      </c>
    </row>
    <row r="3346" spans="1:37" x14ac:dyDescent="0.25">
      <c r="A3346">
        <f t="shared" ref="A3346:E3346" si="551">A261</f>
        <v>8085</v>
      </c>
      <c r="B3346" t="str">
        <f t="shared" si="551"/>
        <v>CO</v>
      </c>
      <c r="C3346" t="str">
        <f t="shared" si="551"/>
        <v>Montrose County</v>
      </c>
      <c r="D3346">
        <f t="shared" si="551"/>
        <v>-108.277237</v>
      </c>
      <c r="E3346">
        <f t="shared" si="551"/>
        <v>38.395220000000002</v>
      </c>
      <c r="Q3346" s="197">
        <v>10.77892158</v>
      </c>
      <c r="R3346" s="197">
        <v>10.77892158</v>
      </c>
      <c r="AE3346" s="319"/>
      <c r="AJ3346">
        <v>0</v>
      </c>
      <c r="AK3346">
        <v>0</v>
      </c>
    </row>
    <row r="3347" spans="1:37" x14ac:dyDescent="0.25">
      <c r="A3347">
        <f t="shared" ref="A3347:E3347" si="552">A262</f>
        <v>8087</v>
      </c>
      <c r="B3347" t="str">
        <f t="shared" si="552"/>
        <v>CO</v>
      </c>
      <c r="C3347" t="str">
        <f t="shared" si="552"/>
        <v>Morgan County</v>
      </c>
      <c r="D3347">
        <f t="shared" si="552"/>
        <v>-103.805227</v>
      </c>
      <c r="E3347">
        <f t="shared" si="552"/>
        <v>40.272359999999999</v>
      </c>
      <c r="Q3347" s="197">
        <v>10.816233049999999</v>
      </c>
      <c r="R3347" s="197">
        <v>10.816233049999999</v>
      </c>
      <c r="AE3347" s="319"/>
      <c r="AJ3347">
        <v>0</v>
      </c>
      <c r="AK3347">
        <v>0</v>
      </c>
    </row>
    <row r="3348" spans="1:37" x14ac:dyDescent="0.25">
      <c r="A3348">
        <f t="shared" ref="A3348:E3348" si="553">A263</f>
        <v>8089</v>
      </c>
      <c r="B3348" t="str">
        <f t="shared" si="553"/>
        <v>CO</v>
      </c>
      <c r="C3348" t="str">
        <f t="shared" si="553"/>
        <v>Otero County</v>
      </c>
      <c r="D3348">
        <f t="shared" si="553"/>
        <v>-103.71992299999999</v>
      </c>
      <c r="E3348">
        <f t="shared" si="553"/>
        <v>37.895099999999999</v>
      </c>
      <c r="Q3348" s="197">
        <v>10.963569919999999</v>
      </c>
      <c r="R3348" s="197">
        <v>10.963569919999999</v>
      </c>
      <c r="AE3348" s="319"/>
      <c r="AJ3348">
        <v>0</v>
      </c>
      <c r="AK3348">
        <v>0</v>
      </c>
    </row>
    <row r="3349" spans="1:37" x14ac:dyDescent="0.25">
      <c r="A3349">
        <f t="shared" ref="A3349:E3349" si="554">A264</f>
        <v>8091</v>
      </c>
      <c r="B3349" t="str">
        <f t="shared" si="554"/>
        <v>CO</v>
      </c>
      <c r="C3349" t="str">
        <f t="shared" si="554"/>
        <v>Ouray County</v>
      </c>
      <c r="D3349">
        <f t="shared" si="554"/>
        <v>-107.771472</v>
      </c>
      <c r="E3349">
        <f t="shared" si="554"/>
        <v>38.154730000000001</v>
      </c>
      <c r="Q3349" s="197">
        <v>10.742498680000001</v>
      </c>
      <c r="R3349" s="197">
        <v>10.742498680000001</v>
      </c>
      <c r="AE3349" s="319"/>
      <c r="AJ3349">
        <v>0</v>
      </c>
      <c r="AK3349">
        <v>0</v>
      </c>
    </row>
    <row r="3350" spans="1:37" x14ac:dyDescent="0.25">
      <c r="A3350">
        <f t="shared" ref="A3350:E3350" si="555">A265</f>
        <v>8093</v>
      </c>
      <c r="B3350" t="str">
        <f t="shared" si="555"/>
        <v>CO</v>
      </c>
      <c r="C3350" t="str">
        <f t="shared" si="555"/>
        <v>Park County</v>
      </c>
      <c r="D3350">
        <f t="shared" si="555"/>
        <v>-105.72003100000001</v>
      </c>
      <c r="E3350">
        <f t="shared" si="555"/>
        <v>39.119459999999997</v>
      </c>
      <c r="Q3350" s="197">
        <v>9.9087684599999992</v>
      </c>
      <c r="R3350" s="197">
        <v>9.9087684599999992</v>
      </c>
      <c r="AE3350" s="319"/>
      <c r="AJ3350">
        <v>0</v>
      </c>
      <c r="AK3350">
        <v>0</v>
      </c>
    </row>
    <row r="3351" spans="1:37" x14ac:dyDescent="0.25">
      <c r="A3351">
        <f t="shared" ref="A3351:E3351" si="556">A266</f>
        <v>8095</v>
      </c>
      <c r="B3351" t="str">
        <f t="shared" si="556"/>
        <v>CO</v>
      </c>
      <c r="C3351" t="str">
        <f t="shared" si="556"/>
        <v>Phillips County</v>
      </c>
      <c r="D3351">
        <f t="shared" si="556"/>
        <v>-102.366103</v>
      </c>
      <c r="E3351">
        <f t="shared" si="556"/>
        <v>40.596890000000002</v>
      </c>
      <c r="Q3351" s="197">
        <v>11.5843262</v>
      </c>
      <c r="R3351" s="197">
        <v>11.5843262</v>
      </c>
      <c r="AE3351" s="319"/>
      <c r="AJ3351">
        <v>0</v>
      </c>
      <c r="AK3351">
        <v>0</v>
      </c>
    </row>
    <row r="3352" spans="1:37" x14ac:dyDescent="0.25">
      <c r="A3352">
        <f t="shared" ref="A3352:E3352" si="557">A267</f>
        <v>8097</v>
      </c>
      <c r="B3352" t="str">
        <f t="shared" si="557"/>
        <v>CO</v>
      </c>
      <c r="C3352" t="str">
        <f t="shared" si="557"/>
        <v>Pitkin County</v>
      </c>
      <c r="D3352">
        <f t="shared" si="557"/>
        <v>-106.917075</v>
      </c>
      <c r="E3352">
        <f t="shared" si="557"/>
        <v>39.212510000000002</v>
      </c>
      <c r="Q3352" s="197">
        <v>10.07355707</v>
      </c>
      <c r="R3352" s="197">
        <v>10.07355707</v>
      </c>
      <c r="AE3352" s="319"/>
      <c r="AJ3352">
        <v>0</v>
      </c>
      <c r="AK3352">
        <v>0</v>
      </c>
    </row>
    <row r="3353" spans="1:37" x14ac:dyDescent="0.25">
      <c r="A3353">
        <f t="shared" ref="A3353:E3353" si="558">A268</f>
        <v>8099</v>
      </c>
      <c r="B3353" t="str">
        <f t="shared" si="558"/>
        <v>CO</v>
      </c>
      <c r="C3353" t="str">
        <f t="shared" si="558"/>
        <v>Prowers County</v>
      </c>
      <c r="D3353">
        <f t="shared" si="558"/>
        <v>-102.397784</v>
      </c>
      <c r="E3353">
        <f t="shared" si="558"/>
        <v>37.945860000000003</v>
      </c>
      <c r="Q3353" s="197">
        <v>12.385710749999999</v>
      </c>
      <c r="R3353" s="197">
        <v>12.385710749999999</v>
      </c>
      <c r="AE3353" s="319"/>
      <c r="AJ3353">
        <v>0</v>
      </c>
      <c r="AK3353">
        <v>0</v>
      </c>
    </row>
    <row r="3354" spans="1:37" x14ac:dyDescent="0.25">
      <c r="A3354">
        <f t="shared" ref="A3354:E3354" si="559">A269</f>
        <v>8101</v>
      </c>
      <c r="B3354" t="str">
        <f t="shared" si="559"/>
        <v>CO</v>
      </c>
      <c r="C3354" t="str">
        <f t="shared" si="559"/>
        <v>Pueblo County</v>
      </c>
      <c r="D3354">
        <f t="shared" si="559"/>
        <v>-104.50698800000001</v>
      </c>
      <c r="E3354">
        <f t="shared" si="559"/>
        <v>38.168379999999999</v>
      </c>
      <c r="Q3354" s="197">
        <v>10.06905718</v>
      </c>
      <c r="R3354" s="197">
        <v>10.06905718</v>
      </c>
      <c r="AE3354" s="319"/>
      <c r="AJ3354">
        <v>0</v>
      </c>
      <c r="AK3354">
        <v>0</v>
      </c>
    </row>
    <row r="3355" spans="1:37" x14ac:dyDescent="0.25">
      <c r="A3355">
        <f t="shared" ref="A3355:E3355" si="560">A270</f>
        <v>8103</v>
      </c>
      <c r="B3355" t="str">
        <f t="shared" si="560"/>
        <v>CO</v>
      </c>
      <c r="C3355" t="str">
        <f t="shared" si="560"/>
        <v>Rio Blanco County</v>
      </c>
      <c r="D3355">
        <f t="shared" si="560"/>
        <v>-108.212333</v>
      </c>
      <c r="E3355">
        <f t="shared" si="560"/>
        <v>39.980539999999998</v>
      </c>
      <c r="Q3355" s="197">
        <v>9.7639736859999999</v>
      </c>
      <c r="R3355" s="197">
        <v>9.7639736859999999</v>
      </c>
      <c r="AE3355" s="319"/>
      <c r="AJ3355">
        <v>0</v>
      </c>
      <c r="AK3355">
        <v>0</v>
      </c>
    </row>
    <row r="3356" spans="1:37" x14ac:dyDescent="0.25">
      <c r="A3356">
        <f t="shared" ref="A3356:E3356" si="561">A271</f>
        <v>8105</v>
      </c>
      <c r="B3356" t="str">
        <f t="shared" si="561"/>
        <v>CO</v>
      </c>
      <c r="C3356" t="str">
        <f t="shared" si="561"/>
        <v>Rio Grande County</v>
      </c>
      <c r="D3356">
        <f t="shared" si="561"/>
        <v>-106.391074</v>
      </c>
      <c r="E3356">
        <f t="shared" si="561"/>
        <v>37.572670000000002</v>
      </c>
      <c r="Q3356" s="197">
        <v>10.38247713</v>
      </c>
      <c r="R3356" s="197">
        <v>10.38247713</v>
      </c>
      <c r="AE3356" s="319"/>
      <c r="AJ3356">
        <v>0</v>
      </c>
      <c r="AK3356">
        <v>0</v>
      </c>
    </row>
    <row r="3357" spans="1:37" x14ac:dyDescent="0.25">
      <c r="A3357">
        <f t="shared" ref="A3357:E3357" si="562">A272</f>
        <v>8107</v>
      </c>
      <c r="B3357" t="str">
        <f t="shared" si="562"/>
        <v>CO</v>
      </c>
      <c r="C3357" t="str">
        <f t="shared" si="562"/>
        <v>Routt County</v>
      </c>
      <c r="D3357">
        <f t="shared" si="562"/>
        <v>-106.994665</v>
      </c>
      <c r="E3357">
        <f t="shared" si="562"/>
        <v>40.49306</v>
      </c>
      <c r="Q3357" s="197">
        <v>9.4332438649999997</v>
      </c>
      <c r="R3357" s="197">
        <v>9.4332438649999997</v>
      </c>
      <c r="AE3357" s="319"/>
      <c r="AJ3357">
        <v>0</v>
      </c>
      <c r="AK3357">
        <v>0</v>
      </c>
    </row>
    <row r="3358" spans="1:37" x14ac:dyDescent="0.25">
      <c r="A3358">
        <f t="shared" ref="A3358:E3358" si="563">A273</f>
        <v>8109</v>
      </c>
      <c r="B3358" t="str">
        <f t="shared" si="563"/>
        <v>CO</v>
      </c>
      <c r="C3358" t="str">
        <f t="shared" si="563"/>
        <v>Saguache County</v>
      </c>
      <c r="D3358">
        <f t="shared" si="563"/>
        <v>-106.28138199999999</v>
      </c>
      <c r="E3358">
        <f t="shared" si="563"/>
        <v>38.072539999999996</v>
      </c>
      <c r="Q3358" s="197">
        <v>10.14056351</v>
      </c>
      <c r="R3358" s="197">
        <v>10.14056351</v>
      </c>
      <c r="AE3358" s="319"/>
      <c r="AJ3358">
        <v>0</v>
      </c>
      <c r="AK3358">
        <v>0</v>
      </c>
    </row>
    <row r="3359" spans="1:37" x14ac:dyDescent="0.25">
      <c r="A3359">
        <f t="shared" ref="A3359:E3359" si="564">A274</f>
        <v>8111</v>
      </c>
      <c r="B3359" t="str">
        <f t="shared" si="564"/>
        <v>CO</v>
      </c>
      <c r="C3359" t="str">
        <f t="shared" si="564"/>
        <v>San Juan County</v>
      </c>
      <c r="D3359">
        <f t="shared" si="564"/>
        <v>-107.676552</v>
      </c>
      <c r="E3359">
        <f t="shared" si="564"/>
        <v>37.758650000000003</v>
      </c>
      <c r="Q3359" s="197">
        <v>10.94830395</v>
      </c>
      <c r="R3359" s="197">
        <v>10.94830395</v>
      </c>
      <c r="AE3359" s="319"/>
      <c r="AJ3359">
        <v>0</v>
      </c>
      <c r="AK3359">
        <v>0</v>
      </c>
    </row>
    <row r="3360" spans="1:37" x14ac:dyDescent="0.25">
      <c r="A3360">
        <f t="shared" ref="A3360:E3360" si="565">A275</f>
        <v>8113</v>
      </c>
      <c r="B3360" t="str">
        <f t="shared" si="565"/>
        <v>CO</v>
      </c>
      <c r="C3360" t="str">
        <f t="shared" si="565"/>
        <v>San Miguel County</v>
      </c>
      <c r="D3360">
        <f t="shared" si="565"/>
        <v>-108.414772</v>
      </c>
      <c r="E3360">
        <f t="shared" si="565"/>
        <v>37.999780000000001</v>
      </c>
      <c r="Q3360" s="197">
        <v>11.0963189</v>
      </c>
      <c r="R3360" s="197">
        <v>11.0963189</v>
      </c>
      <c r="AE3360" s="319"/>
      <c r="AJ3360">
        <v>0</v>
      </c>
      <c r="AK3360">
        <v>0</v>
      </c>
    </row>
    <row r="3361" spans="1:37" x14ac:dyDescent="0.25">
      <c r="A3361">
        <f t="shared" ref="A3361:E3361" si="566">A276</f>
        <v>8115</v>
      </c>
      <c r="B3361" t="str">
        <f t="shared" si="566"/>
        <v>CO</v>
      </c>
      <c r="C3361" t="str">
        <f t="shared" si="566"/>
        <v>Sedgwick County</v>
      </c>
      <c r="D3361">
        <f t="shared" si="566"/>
        <v>-102.358971</v>
      </c>
      <c r="E3361">
        <f t="shared" si="566"/>
        <v>40.877769999999998</v>
      </c>
      <c r="Q3361" s="197">
        <v>11.51955203</v>
      </c>
      <c r="R3361" s="197">
        <v>11.51955203</v>
      </c>
      <c r="AE3361" s="319"/>
      <c r="AJ3361">
        <v>0</v>
      </c>
      <c r="AK3361">
        <v>0</v>
      </c>
    </row>
    <row r="3362" spans="1:37" x14ac:dyDescent="0.25">
      <c r="A3362">
        <f t="shared" ref="A3362:E3362" si="567">A277</f>
        <v>8117</v>
      </c>
      <c r="B3362" t="str">
        <f t="shared" si="567"/>
        <v>CO</v>
      </c>
      <c r="C3362" t="str">
        <f t="shared" si="567"/>
        <v>Summit County</v>
      </c>
      <c r="D3362">
        <f t="shared" si="567"/>
        <v>-106.122038</v>
      </c>
      <c r="E3362">
        <f t="shared" si="567"/>
        <v>39.626379999999997</v>
      </c>
      <c r="Q3362" s="197">
        <v>9.8823484940000004</v>
      </c>
      <c r="R3362" s="197">
        <v>9.8823484940000004</v>
      </c>
      <c r="AE3362" s="319"/>
      <c r="AJ3362">
        <v>0</v>
      </c>
      <c r="AK3362">
        <v>0</v>
      </c>
    </row>
    <row r="3363" spans="1:37" x14ac:dyDescent="0.25">
      <c r="A3363">
        <f t="shared" ref="A3363:E3363" si="568">A278</f>
        <v>8119</v>
      </c>
      <c r="B3363" t="str">
        <f t="shared" si="568"/>
        <v>CO</v>
      </c>
      <c r="C3363" t="str">
        <f t="shared" si="568"/>
        <v>Teller County</v>
      </c>
      <c r="D3363">
        <f t="shared" si="568"/>
        <v>-105.15831300000001</v>
      </c>
      <c r="E3363">
        <f t="shared" si="568"/>
        <v>38.879399999999997</v>
      </c>
      <c r="Q3363" s="197">
        <v>9.8991801220000006</v>
      </c>
      <c r="R3363" s="197">
        <v>9.8991801220000006</v>
      </c>
      <c r="AE3363" s="319"/>
      <c r="AJ3363">
        <v>0</v>
      </c>
      <c r="AK3363">
        <v>0</v>
      </c>
    </row>
    <row r="3364" spans="1:37" x14ac:dyDescent="0.25">
      <c r="A3364">
        <f t="shared" ref="A3364:E3364" si="569">A279</f>
        <v>8121</v>
      </c>
      <c r="B3364" t="str">
        <f t="shared" si="569"/>
        <v>CO</v>
      </c>
      <c r="C3364" t="str">
        <f t="shared" si="569"/>
        <v>Washington County</v>
      </c>
      <c r="D3364">
        <f t="shared" si="569"/>
        <v>-103.19877</v>
      </c>
      <c r="E3364">
        <f t="shared" si="569"/>
        <v>39.977029999999999</v>
      </c>
      <c r="Q3364" s="197">
        <v>11.18116337</v>
      </c>
      <c r="R3364" s="197">
        <v>11.18116337</v>
      </c>
      <c r="AE3364" s="319"/>
      <c r="AJ3364">
        <v>0</v>
      </c>
      <c r="AK3364">
        <v>0</v>
      </c>
    </row>
    <row r="3365" spans="1:37" x14ac:dyDescent="0.25">
      <c r="A3365">
        <f t="shared" ref="A3365:E3365" si="570">A280</f>
        <v>8123</v>
      </c>
      <c r="B3365" t="str">
        <f t="shared" si="570"/>
        <v>CO</v>
      </c>
      <c r="C3365" t="str">
        <f t="shared" si="570"/>
        <v>Weld County</v>
      </c>
      <c r="D3365">
        <f t="shared" si="570"/>
        <v>-104.3899</v>
      </c>
      <c r="E3365">
        <f t="shared" si="570"/>
        <v>40.562350000000002</v>
      </c>
      <c r="Q3365" s="197">
        <v>10.520016399999999</v>
      </c>
      <c r="R3365" s="197">
        <v>10.520016399999999</v>
      </c>
      <c r="AE3365" s="319"/>
      <c r="AJ3365">
        <v>0</v>
      </c>
      <c r="AK3365">
        <v>0</v>
      </c>
    </row>
    <row r="3366" spans="1:37" x14ac:dyDescent="0.25">
      <c r="A3366">
        <f t="shared" ref="A3366:E3366" si="571">A281</f>
        <v>8125</v>
      </c>
      <c r="B3366" t="str">
        <f t="shared" si="571"/>
        <v>CO</v>
      </c>
      <c r="C3366" t="str">
        <f t="shared" si="571"/>
        <v>Yuma County</v>
      </c>
      <c r="D3366">
        <f t="shared" si="571"/>
        <v>-102.424616</v>
      </c>
      <c r="E3366">
        <f t="shared" si="571"/>
        <v>40.006689999999999</v>
      </c>
      <c r="Q3366" s="197">
        <v>11.693417739999999</v>
      </c>
      <c r="R3366" s="197">
        <v>11.693417739999999</v>
      </c>
      <c r="AE3366" s="319"/>
      <c r="AJ3366">
        <v>0</v>
      </c>
      <c r="AK3366">
        <v>0</v>
      </c>
    </row>
    <row r="3367" spans="1:37" x14ac:dyDescent="0.25">
      <c r="A3367">
        <f t="shared" ref="A3367:E3367" si="572">A282</f>
        <v>9001</v>
      </c>
      <c r="B3367" t="str">
        <f t="shared" si="572"/>
        <v>CT</v>
      </c>
      <c r="C3367" t="str">
        <f t="shared" si="572"/>
        <v>Fairfield County</v>
      </c>
      <c r="D3367">
        <f t="shared" si="572"/>
        <v>-73.392313099999996</v>
      </c>
      <c r="E3367">
        <f t="shared" si="572"/>
        <v>41.281329999999997</v>
      </c>
      <c r="Q3367" s="197">
        <v>11.306618050000001</v>
      </c>
      <c r="R3367" s="197">
        <v>11.306618050000001</v>
      </c>
      <c r="AE3367" s="319"/>
      <c r="AJ3367">
        <v>0</v>
      </c>
      <c r="AK3367">
        <v>0</v>
      </c>
    </row>
    <row r="3368" spans="1:37" x14ac:dyDescent="0.25">
      <c r="A3368">
        <f t="shared" ref="A3368:E3368" si="573">A283</f>
        <v>9003</v>
      </c>
      <c r="B3368" t="str">
        <f t="shared" si="573"/>
        <v>CT</v>
      </c>
      <c r="C3368" t="str">
        <f t="shared" si="573"/>
        <v>Hartford County</v>
      </c>
      <c r="D3368">
        <f t="shared" si="573"/>
        <v>-72.732218799999998</v>
      </c>
      <c r="E3368">
        <f t="shared" si="573"/>
        <v>41.804920000000003</v>
      </c>
      <c r="Q3368" s="197">
        <v>10.714022290000001</v>
      </c>
      <c r="R3368" s="197">
        <v>10.714022290000001</v>
      </c>
      <c r="AE3368" s="319"/>
      <c r="AJ3368">
        <v>0</v>
      </c>
      <c r="AK3368">
        <v>0</v>
      </c>
    </row>
    <row r="3369" spans="1:37" x14ac:dyDescent="0.25">
      <c r="A3369">
        <f t="shared" ref="A3369:E3369" si="574">A284</f>
        <v>9005</v>
      </c>
      <c r="B3369" t="str">
        <f t="shared" si="574"/>
        <v>CT</v>
      </c>
      <c r="C3369" t="str">
        <f t="shared" si="574"/>
        <v>Litchfield County</v>
      </c>
      <c r="D3369">
        <f t="shared" si="574"/>
        <v>-73.251505499999993</v>
      </c>
      <c r="E3369">
        <f t="shared" si="574"/>
        <v>41.795940000000002</v>
      </c>
      <c r="Q3369" s="197">
        <v>10.57573243</v>
      </c>
      <c r="R3369" s="197">
        <v>10.57573243</v>
      </c>
      <c r="AE3369" s="319"/>
      <c r="AJ3369">
        <v>0</v>
      </c>
      <c r="AK3369">
        <v>0</v>
      </c>
    </row>
    <row r="3370" spans="1:37" x14ac:dyDescent="0.25">
      <c r="A3370">
        <f t="shared" ref="A3370:E3370" si="575">A285</f>
        <v>9007</v>
      </c>
      <c r="B3370" t="str">
        <f t="shared" si="575"/>
        <v>CT</v>
      </c>
      <c r="C3370" t="str">
        <f t="shared" si="575"/>
        <v>Middlesex County</v>
      </c>
      <c r="D3370">
        <f t="shared" si="575"/>
        <v>-72.532600799999997</v>
      </c>
      <c r="E3370">
        <f t="shared" si="575"/>
        <v>41.465609999999998</v>
      </c>
      <c r="Q3370" s="197">
        <v>11.20905952</v>
      </c>
      <c r="R3370" s="197">
        <v>11.20905952</v>
      </c>
      <c r="AE3370" s="319"/>
      <c r="AJ3370">
        <v>0</v>
      </c>
      <c r="AK3370">
        <v>0</v>
      </c>
    </row>
    <row r="3371" spans="1:37" x14ac:dyDescent="0.25">
      <c r="A3371">
        <f t="shared" ref="A3371:E3371" si="576">A286</f>
        <v>9009</v>
      </c>
      <c r="B3371" t="str">
        <f t="shared" si="576"/>
        <v>CT</v>
      </c>
      <c r="C3371" t="str">
        <f t="shared" si="576"/>
        <v>New Haven County</v>
      </c>
      <c r="D3371">
        <f t="shared" si="576"/>
        <v>-72.927431100000007</v>
      </c>
      <c r="E3371">
        <f t="shared" si="576"/>
        <v>41.411969999999997</v>
      </c>
      <c r="Q3371" s="197">
        <v>11.2114192</v>
      </c>
      <c r="R3371" s="197">
        <v>11.2114192</v>
      </c>
      <c r="AE3371" s="319"/>
      <c r="AJ3371">
        <v>0</v>
      </c>
      <c r="AK3371">
        <v>0</v>
      </c>
    </row>
    <row r="3372" spans="1:37" x14ac:dyDescent="0.25">
      <c r="A3372">
        <f t="shared" ref="A3372:E3372" si="577">A287</f>
        <v>9011</v>
      </c>
      <c r="B3372" t="str">
        <f t="shared" si="577"/>
        <v>CT</v>
      </c>
      <c r="C3372" t="str">
        <f t="shared" si="577"/>
        <v>New London County</v>
      </c>
      <c r="D3372">
        <f t="shared" si="577"/>
        <v>-72.098026399999995</v>
      </c>
      <c r="E3372">
        <f t="shared" si="577"/>
        <v>41.489280000000001</v>
      </c>
      <c r="Q3372" s="197">
        <v>11.279739299999999</v>
      </c>
      <c r="R3372" s="197">
        <v>11.279739299999999</v>
      </c>
      <c r="AE3372" s="319"/>
      <c r="AJ3372">
        <v>0</v>
      </c>
      <c r="AK3372">
        <v>0</v>
      </c>
    </row>
    <row r="3373" spans="1:37" x14ac:dyDescent="0.25">
      <c r="A3373">
        <f t="shared" ref="A3373:E3373" si="578">A288</f>
        <v>9013</v>
      </c>
      <c r="B3373" t="str">
        <f t="shared" si="578"/>
        <v>CT</v>
      </c>
      <c r="C3373" t="str">
        <f t="shared" si="578"/>
        <v>Tolland County</v>
      </c>
      <c r="D3373">
        <f t="shared" si="578"/>
        <v>-72.337070299999993</v>
      </c>
      <c r="E3373">
        <f t="shared" si="578"/>
        <v>41.859160000000003</v>
      </c>
      <c r="Q3373" s="197">
        <v>10.77430073</v>
      </c>
      <c r="R3373" s="197">
        <v>10.77430073</v>
      </c>
      <c r="AE3373" s="319"/>
      <c r="AJ3373">
        <v>0</v>
      </c>
      <c r="AK3373">
        <v>0</v>
      </c>
    </row>
    <row r="3374" spans="1:37" x14ac:dyDescent="0.25">
      <c r="A3374">
        <f t="shared" ref="A3374:E3374" si="579">A289</f>
        <v>9015</v>
      </c>
      <c r="B3374" t="str">
        <f t="shared" si="579"/>
        <v>CT</v>
      </c>
      <c r="C3374" t="str">
        <f t="shared" si="579"/>
        <v>Windham County</v>
      </c>
      <c r="D3374">
        <f t="shared" si="579"/>
        <v>-71.982532199999994</v>
      </c>
      <c r="E3374">
        <f t="shared" si="579"/>
        <v>41.834220000000002</v>
      </c>
      <c r="Q3374" s="197">
        <v>10.908629850000001</v>
      </c>
      <c r="R3374" s="197">
        <v>10.908629850000001</v>
      </c>
      <c r="AE3374" s="319"/>
      <c r="AJ3374">
        <v>0</v>
      </c>
      <c r="AK3374">
        <v>0</v>
      </c>
    </row>
    <row r="3375" spans="1:37" x14ac:dyDescent="0.25">
      <c r="A3375">
        <f t="shared" ref="A3375:E3375" si="580">A290</f>
        <v>10001</v>
      </c>
      <c r="B3375" t="str">
        <f t="shared" si="580"/>
        <v>DE</v>
      </c>
      <c r="C3375" t="str">
        <f t="shared" si="580"/>
        <v>Kent County</v>
      </c>
      <c r="D3375">
        <f t="shared" si="580"/>
        <v>-75.573876499999997</v>
      </c>
      <c r="E3375">
        <f t="shared" si="580"/>
        <v>39.087649999999996</v>
      </c>
      <c r="Q3375" s="197">
        <v>13.674135140000001</v>
      </c>
      <c r="R3375" s="197">
        <v>13.674135140000001</v>
      </c>
      <c r="AE3375" s="319"/>
      <c r="AJ3375">
        <v>0</v>
      </c>
      <c r="AK3375">
        <v>0</v>
      </c>
    </row>
    <row r="3376" spans="1:37" x14ac:dyDescent="0.25">
      <c r="A3376">
        <f t="shared" ref="A3376:E3376" si="581">A291</f>
        <v>10003</v>
      </c>
      <c r="B3376" t="str">
        <f t="shared" si="581"/>
        <v>DE</v>
      </c>
      <c r="C3376" t="str">
        <f t="shared" si="581"/>
        <v>New Castle County</v>
      </c>
      <c r="D3376">
        <f t="shared" si="581"/>
        <v>-75.655191200000004</v>
      </c>
      <c r="E3376">
        <f t="shared" si="581"/>
        <v>39.583359999999999</v>
      </c>
      <c r="Q3376" s="197">
        <v>13.021187449999999</v>
      </c>
      <c r="R3376" s="197">
        <v>13.021187449999999</v>
      </c>
      <c r="AE3376" s="319"/>
      <c r="AJ3376">
        <v>0</v>
      </c>
      <c r="AK3376">
        <v>0</v>
      </c>
    </row>
    <row r="3377" spans="1:37" x14ac:dyDescent="0.25">
      <c r="A3377">
        <f t="shared" ref="A3377:E3377" si="582">A292</f>
        <v>10005</v>
      </c>
      <c r="B3377" t="str">
        <f t="shared" si="582"/>
        <v>DE</v>
      </c>
      <c r="C3377" t="str">
        <f t="shared" si="582"/>
        <v>Sussex County</v>
      </c>
      <c r="D3377">
        <f t="shared" si="582"/>
        <v>-75.406689</v>
      </c>
      <c r="E3377">
        <f t="shared" si="582"/>
        <v>38.665730000000003</v>
      </c>
      <c r="Q3377" s="197">
        <v>14.11896466</v>
      </c>
      <c r="R3377" s="197">
        <v>14.11896466</v>
      </c>
      <c r="AE3377" s="319"/>
      <c r="AJ3377">
        <v>0</v>
      </c>
      <c r="AK3377">
        <v>0</v>
      </c>
    </row>
    <row r="3378" spans="1:37" x14ac:dyDescent="0.25">
      <c r="A3378">
        <f t="shared" ref="A3378:E3378" si="583">A293</f>
        <v>11001</v>
      </c>
      <c r="B3378" t="str">
        <f t="shared" si="583"/>
        <v>DC</v>
      </c>
      <c r="C3378" t="str">
        <f t="shared" si="583"/>
        <v>District of Columbia</v>
      </c>
      <c r="D3378">
        <f t="shared" si="583"/>
        <v>-77.0340992</v>
      </c>
      <c r="E3378">
        <f t="shared" si="583"/>
        <v>38.910789999999999</v>
      </c>
      <c r="Q3378" s="197">
        <v>13.503761969999999</v>
      </c>
      <c r="R3378" s="197">
        <v>13.503761969999999</v>
      </c>
      <c r="AE3378" s="319"/>
      <c r="AJ3378">
        <v>0</v>
      </c>
      <c r="AK3378">
        <v>0</v>
      </c>
    </row>
    <row r="3379" spans="1:37" x14ac:dyDescent="0.25">
      <c r="A3379">
        <f t="shared" ref="A3379:E3379" si="584">A294</f>
        <v>12001</v>
      </c>
      <c r="B3379" t="str">
        <f t="shared" si="584"/>
        <v>FL</v>
      </c>
      <c r="C3379" t="str">
        <f t="shared" si="584"/>
        <v>Alachua County</v>
      </c>
      <c r="D3379">
        <f t="shared" si="584"/>
        <v>-82.357750999999993</v>
      </c>
      <c r="E3379">
        <f t="shared" si="584"/>
        <v>29.669180000000001</v>
      </c>
      <c r="Q3379" s="197">
        <v>20.976910050000001</v>
      </c>
      <c r="R3379" s="197">
        <v>20.976910050000001</v>
      </c>
      <c r="AE3379" s="319"/>
      <c r="AJ3379">
        <v>0</v>
      </c>
      <c r="AK3379">
        <v>0</v>
      </c>
    </row>
    <row r="3380" spans="1:37" x14ac:dyDescent="0.25">
      <c r="A3380">
        <f t="shared" ref="A3380:E3380" si="585">A295</f>
        <v>12003</v>
      </c>
      <c r="B3380" t="str">
        <f t="shared" si="585"/>
        <v>FL</v>
      </c>
      <c r="C3380" t="str">
        <f t="shared" si="585"/>
        <v>Baker County</v>
      </c>
      <c r="D3380">
        <f t="shared" si="585"/>
        <v>-82.281342600000002</v>
      </c>
      <c r="E3380">
        <f t="shared" si="585"/>
        <v>30.324069999999999</v>
      </c>
      <c r="Q3380" s="197">
        <v>20.431983079999998</v>
      </c>
      <c r="R3380" s="197">
        <v>20.431983079999998</v>
      </c>
      <c r="AE3380" s="319"/>
      <c r="AJ3380">
        <v>0</v>
      </c>
      <c r="AK3380">
        <v>0</v>
      </c>
    </row>
    <row r="3381" spans="1:37" x14ac:dyDescent="0.25">
      <c r="A3381">
        <f t="shared" ref="A3381:E3381" si="586">A296</f>
        <v>12005</v>
      </c>
      <c r="B3381" t="str">
        <f t="shared" si="586"/>
        <v>FL</v>
      </c>
      <c r="C3381" t="str">
        <f t="shared" si="586"/>
        <v>Bay County</v>
      </c>
      <c r="D3381">
        <f t="shared" si="586"/>
        <v>-85.6243269</v>
      </c>
      <c r="E3381">
        <f t="shared" si="586"/>
        <v>30.29533</v>
      </c>
      <c r="Q3381" s="197">
        <v>19.714814530000002</v>
      </c>
      <c r="R3381" s="197">
        <v>19.714814530000002</v>
      </c>
      <c r="AE3381" s="319"/>
      <c r="AJ3381">
        <v>0</v>
      </c>
      <c r="AK3381">
        <v>0</v>
      </c>
    </row>
    <row r="3382" spans="1:37" x14ac:dyDescent="0.25">
      <c r="A3382">
        <f t="shared" ref="A3382:E3382" si="587">A297</f>
        <v>12007</v>
      </c>
      <c r="B3382" t="str">
        <f t="shared" si="587"/>
        <v>FL</v>
      </c>
      <c r="C3382" t="str">
        <f t="shared" si="587"/>
        <v>Bradford County</v>
      </c>
      <c r="D3382">
        <f t="shared" si="587"/>
        <v>-82.170252099999999</v>
      </c>
      <c r="E3382">
        <f t="shared" si="587"/>
        <v>29.942530000000001</v>
      </c>
      <c r="Q3382" s="197">
        <v>20.81220888</v>
      </c>
      <c r="R3382" s="197">
        <v>20.81220888</v>
      </c>
      <c r="AE3382" s="319"/>
      <c r="AJ3382">
        <v>0</v>
      </c>
      <c r="AK3382">
        <v>0</v>
      </c>
    </row>
    <row r="3383" spans="1:37" x14ac:dyDescent="0.25">
      <c r="A3383">
        <f t="shared" ref="A3383:E3383" si="588">A298</f>
        <v>12009</v>
      </c>
      <c r="B3383" t="str">
        <f t="shared" si="588"/>
        <v>FL</v>
      </c>
      <c r="C3383" t="str">
        <f t="shared" si="588"/>
        <v>Brevard County</v>
      </c>
      <c r="D3383">
        <f t="shared" si="588"/>
        <v>-80.757977400000001</v>
      </c>
      <c r="E3383">
        <f t="shared" si="588"/>
        <v>28.177569999999999</v>
      </c>
      <c r="Q3383" s="197">
        <v>22.00925604</v>
      </c>
      <c r="R3383" s="197">
        <v>22.00925604</v>
      </c>
      <c r="AE3383" s="319"/>
      <c r="AJ3383">
        <v>0</v>
      </c>
      <c r="AK3383">
        <v>0</v>
      </c>
    </row>
    <row r="3384" spans="1:37" x14ac:dyDescent="0.25">
      <c r="A3384">
        <f t="shared" ref="A3384:E3384" si="589">A299</f>
        <v>12011</v>
      </c>
      <c r="B3384" t="str">
        <f t="shared" si="589"/>
        <v>FL</v>
      </c>
      <c r="C3384" t="str">
        <f t="shared" si="589"/>
        <v>Broward County</v>
      </c>
      <c r="D3384">
        <f t="shared" si="589"/>
        <v>-80.498686899999996</v>
      </c>
      <c r="E3384">
        <f t="shared" si="589"/>
        <v>26.14256</v>
      </c>
      <c r="Q3384" s="197">
        <v>22.78167582</v>
      </c>
      <c r="R3384" s="197">
        <v>22.78167582</v>
      </c>
      <c r="AE3384" s="319"/>
      <c r="AJ3384">
        <v>0</v>
      </c>
      <c r="AK3384">
        <v>0</v>
      </c>
    </row>
    <row r="3385" spans="1:37" x14ac:dyDescent="0.25">
      <c r="A3385">
        <f t="shared" ref="A3385:E3385" si="590">A300</f>
        <v>12013</v>
      </c>
      <c r="B3385" t="str">
        <f t="shared" si="590"/>
        <v>FL</v>
      </c>
      <c r="C3385" t="str">
        <f t="shared" si="590"/>
        <v>Calhoun County</v>
      </c>
      <c r="D3385">
        <f t="shared" si="590"/>
        <v>-85.213587200000006</v>
      </c>
      <c r="E3385">
        <f t="shared" si="590"/>
        <v>30.414670000000001</v>
      </c>
      <c r="Q3385" s="197">
        <v>19.67367866</v>
      </c>
      <c r="R3385" s="197">
        <v>19.67367866</v>
      </c>
      <c r="AE3385" s="319"/>
      <c r="AJ3385">
        <v>0</v>
      </c>
      <c r="AK3385">
        <v>0</v>
      </c>
    </row>
    <row r="3386" spans="1:37" x14ac:dyDescent="0.25">
      <c r="A3386">
        <f t="shared" ref="A3386:E3386" si="591">A301</f>
        <v>12015</v>
      </c>
      <c r="B3386" t="str">
        <f t="shared" si="591"/>
        <v>FL</v>
      </c>
      <c r="C3386" t="str">
        <f t="shared" si="591"/>
        <v>Charlotte County</v>
      </c>
      <c r="D3386">
        <f t="shared" si="591"/>
        <v>-81.890227100000004</v>
      </c>
      <c r="E3386">
        <f t="shared" si="591"/>
        <v>26.904260000000001</v>
      </c>
      <c r="Q3386" s="197">
        <v>22.482253159999999</v>
      </c>
      <c r="R3386" s="197">
        <v>22.482253159999999</v>
      </c>
      <c r="AE3386" s="319"/>
      <c r="AJ3386">
        <v>0</v>
      </c>
      <c r="AK3386">
        <v>0</v>
      </c>
    </row>
    <row r="3387" spans="1:37" x14ac:dyDescent="0.25">
      <c r="A3387">
        <f t="shared" ref="A3387:E3387" si="592">A302</f>
        <v>12017</v>
      </c>
      <c r="B3387" t="str">
        <f t="shared" si="592"/>
        <v>FL</v>
      </c>
      <c r="C3387" t="str">
        <f t="shared" si="592"/>
        <v>Citrus County</v>
      </c>
      <c r="D3387">
        <f t="shared" si="592"/>
        <v>-82.457380999999998</v>
      </c>
      <c r="E3387">
        <f t="shared" si="592"/>
        <v>28.850249999999999</v>
      </c>
      <c r="Q3387" s="197">
        <v>21.51445459</v>
      </c>
      <c r="R3387" s="197">
        <v>21.51445459</v>
      </c>
      <c r="AE3387" s="319"/>
      <c r="AJ3387">
        <v>0</v>
      </c>
      <c r="AK3387">
        <v>0</v>
      </c>
    </row>
    <row r="3388" spans="1:37" x14ac:dyDescent="0.25">
      <c r="A3388">
        <f t="shared" ref="A3388:E3388" si="593">A303</f>
        <v>12019</v>
      </c>
      <c r="B3388" t="str">
        <f t="shared" si="593"/>
        <v>FL</v>
      </c>
      <c r="C3388" t="str">
        <f t="shared" si="593"/>
        <v>Clay County</v>
      </c>
      <c r="D3388">
        <f t="shared" si="593"/>
        <v>-81.845422799999994</v>
      </c>
      <c r="E3388">
        <f t="shared" si="593"/>
        <v>29.97157</v>
      </c>
      <c r="Q3388" s="197">
        <v>20.865932699999998</v>
      </c>
      <c r="R3388" s="197">
        <v>20.865932699999998</v>
      </c>
      <c r="AE3388" s="319"/>
      <c r="AJ3388">
        <v>0</v>
      </c>
      <c r="AK3388">
        <v>0</v>
      </c>
    </row>
    <row r="3389" spans="1:37" x14ac:dyDescent="0.25">
      <c r="A3389">
        <f t="shared" ref="A3389:E3389" si="594">A304</f>
        <v>12021</v>
      </c>
      <c r="B3389" t="str">
        <f t="shared" si="594"/>
        <v>FL</v>
      </c>
      <c r="C3389" t="str">
        <f t="shared" si="594"/>
        <v>Collier County</v>
      </c>
      <c r="D3389">
        <f t="shared" si="594"/>
        <v>-81.3566754</v>
      </c>
      <c r="E3389">
        <f t="shared" si="594"/>
        <v>26.114000000000001</v>
      </c>
      <c r="Q3389" s="197">
        <v>22.630840750000001</v>
      </c>
      <c r="R3389" s="197">
        <v>22.630840750000001</v>
      </c>
      <c r="AE3389" s="319"/>
      <c r="AJ3389">
        <v>0</v>
      </c>
      <c r="AK3389">
        <v>0</v>
      </c>
    </row>
    <row r="3390" spans="1:37" x14ac:dyDescent="0.25">
      <c r="A3390">
        <f t="shared" ref="A3390:E3390" si="595">A305</f>
        <v>12023</v>
      </c>
      <c r="B3390" t="str">
        <f t="shared" si="595"/>
        <v>FL</v>
      </c>
      <c r="C3390" t="str">
        <f t="shared" si="595"/>
        <v>Columbia County</v>
      </c>
      <c r="D3390">
        <f t="shared" si="595"/>
        <v>-82.621155099999996</v>
      </c>
      <c r="E3390">
        <f t="shared" si="595"/>
        <v>30.212769999999999</v>
      </c>
      <c r="Q3390" s="197">
        <v>20.43361621</v>
      </c>
      <c r="R3390" s="197">
        <v>20.43361621</v>
      </c>
      <c r="AE3390" s="319"/>
      <c r="AJ3390">
        <v>0</v>
      </c>
      <c r="AK3390">
        <v>0</v>
      </c>
    </row>
    <row r="3391" spans="1:37" x14ac:dyDescent="0.25">
      <c r="A3391">
        <f t="shared" ref="A3391:E3391" si="596">A306</f>
        <v>12027</v>
      </c>
      <c r="B3391" t="str">
        <f t="shared" si="596"/>
        <v>FL</v>
      </c>
      <c r="C3391" t="str">
        <f t="shared" si="596"/>
        <v>DeSoto County</v>
      </c>
      <c r="D3391">
        <f t="shared" si="596"/>
        <v>-81.848041199999997</v>
      </c>
      <c r="E3391">
        <f t="shared" si="596"/>
        <v>27.182559999999999</v>
      </c>
      <c r="Q3391" s="197">
        <v>22.439385900000001</v>
      </c>
      <c r="R3391" s="197">
        <v>22.439385900000001</v>
      </c>
      <c r="AE3391" s="319"/>
      <c r="AJ3391">
        <v>0</v>
      </c>
      <c r="AK3391">
        <v>0</v>
      </c>
    </row>
    <row r="3392" spans="1:37" x14ac:dyDescent="0.25">
      <c r="A3392">
        <f t="shared" ref="A3392:E3392" si="597">A307</f>
        <v>12029</v>
      </c>
      <c r="B3392" t="str">
        <f t="shared" si="597"/>
        <v>FL</v>
      </c>
      <c r="C3392" t="str">
        <f t="shared" si="597"/>
        <v>Dixie County</v>
      </c>
      <c r="D3392">
        <f t="shared" si="597"/>
        <v>-83.156325899999999</v>
      </c>
      <c r="E3392">
        <f t="shared" si="597"/>
        <v>29.609190000000002</v>
      </c>
      <c r="Q3392" s="197">
        <v>20.79834992</v>
      </c>
      <c r="R3392" s="197">
        <v>20.79834992</v>
      </c>
      <c r="AE3392" s="319"/>
      <c r="AJ3392">
        <v>0</v>
      </c>
      <c r="AK3392">
        <v>0</v>
      </c>
    </row>
    <row r="3393" spans="1:37" x14ac:dyDescent="0.25">
      <c r="A3393">
        <f t="shared" ref="A3393:E3393" si="598">A308</f>
        <v>12031</v>
      </c>
      <c r="B3393" t="str">
        <f t="shared" si="598"/>
        <v>FL</v>
      </c>
      <c r="C3393" t="str">
        <f t="shared" si="598"/>
        <v>Duval County</v>
      </c>
      <c r="D3393">
        <f t="shared" si="598"/>
        <v>-81.665833899999996</v>
      </c>
      <c r="E3393">
        <f t="shared" si="598"/>
        <v>30.315149999999999</v>
      </c>
      <c r="Q3393" s="197">
        <v>20.62245369</v>
      </c>
      <c r="R3393" s="197">
        <v>20.62245369</v>
      </c>
      <c r="AE3393" s="319"/>
      <c r="AJ3393">
        <v>0</v>
      </c>
      <c r="AK3393">
        <v>0</v>
      </c>
    </row>
    <row r="3394" spans="1:37" x14ac:dyDescent="0.25">
      <c r="A3394">
        <f t="shared" ref="A3394:E3394" si="599">A309</f>
        <v>12033</v>
      </c>
      <c r="B3394" t="str">
        <f t="shared" si="599"/>
        <v>FL</v>
      </c>
      <c r="C3394" t="str">
        <f t="shared" si="599"/>
        <v>Escambia County</v>
      </c>
      <c r="D3394">
        <f t="shared" si="599"/>
        <v>-87.396574299999997</v>
      </c>
      <c r="E3394">
        <f t="shared" si="599"/>
        <v>30.720980000000001</v>
      </c>
      <c r="Q3394" s="197">
        <v>19.416554319999999</v>
      </c>
      <c r="R3394" s="197">
        <v>19.416554319999999</v>
      </c>
      <c r="AE3394" s="319"/>
      <c r="AJ3394">
        <v>0</v>
      </c>
      <c r="AK3394">
        <v>0</v>
      </c>
    </row>
    <row r="3395" spans="1:37" x14ac:dyDescent="0.25">
      <c r="A3395">
        <f t="shared" ref="A3395:E3395" si="600">A310</f>
        <v>12035</v>
      </c>
      <c r="B3395" t="str">
        <f t="shared" si="600"/>
        <v>FL</v>
      </c>
      <c r="C3395" t="str">
        <f t="shared" si="600"/>
        <v>Flagler County</v>
      </c>
      <c r="D3395">
        <f t="shared" si="600"/>
        <v>-81.315430599999999</v>
      </c>
      <c r="E3395">
        <f t="shared" si="600"/>
        <v>29.459949999999999</v>
      </c>
      <c r="Q3395" s="197">
        <v>21.280657560000002</v>
      </c>
      <c r="R3395" s="197">
        <v>21.280657560000002</v>
      </c>
      <c r="AE3395" s="319"/>
      <c r="AJ3395">
        <v>0</v>
      </c>
      <c r="AK3395">
        <v>0</v>
      </c>
    </row>
    <row r="3396" spans="1:37" x14ac:dyDescent="0.25">
      <c r="A3396">
        <f t="shared" ref="A3396:E3396" si="601">A311</f>
        <v>12037</v>
      </c>
      <c r="B3396" t="str">
        <f t="shared" si="601"/>
        <v>FL</v>
      </c>
      <c r="C3396" t="str">
        <f t="shared" si="601"/>
        <v>Franklin County</v>
      </c>
      <c r="D3396">
        <f t="shared" si="601"/>
        <v>-84.800465099999997</v>
      </c>
      <c r="E3396">
        <f t="shared" si="601"/>
        <v>29.912310000000002</v>
      </c>
      <c r="Q3396" s="197">
        <v>20.15597245</v>
      </c>
      <c r="R3396" s="197">
        <v>20.15597245</v>
      </c>
      <c r="AE3396" s="319"/>
      <c r="AJ3396">
        <v>0</v>
      </c>
      <c r="AK3396">
        <v>0</v>
      </c>
    </row>
    <row r="3397" spans="1:37" x14ac:dyDescent="0.25">
      <c r="A3397">
        <f t="shared" ref="A3397:E3397" si="602">A312</f>
        <v>12039</v>
      </c>
      <c r="B3397" t="str">
        <f t="shared" si="602"/>
        <v>FL</v>
      </c>
      <c r="C3397" t="str">
        <f t="shared" si="602"/>
        <v>Gadsden County</v>
      </c>
      <c r="D3397">
        <f t="shared" si="602"/>
        <v>-84.620468599999995</v>
      </c>
      <c r="E3397">
        <f t="shared" si="602"/>
        <v>30.580110000000001</v>
      </c>
      <c r="Q3397" s="197">
        <v>19.65394564</v>
      </c>
      <c r="R3397" s="197">
        <v>19.65394564</v>
      </c>
      <c r="AE3397" s="319"/>
      <c r="AJ3397">
        <v>0</v>
      </c>
      <c r="AK3397">
        <v>0</v>
      </c>
    </row>
    <row r="3398" spans="1:37" x14ac:dyDescent="0.25">
      <c r="A3398">
        <f t="shared" ref="A3398:E3398" si="603">A313</f>
        <v>12041</v>
      </c>
      <c r="B3398" t="str">
        <f t="shared" si="603"/>
        <v>FL</v>
      </c>
      <c r="C3398" t="str">
        <f t="shared" si="603"/>
        <v>Gilchrist County</v>
      </c>
      <c r="D3398">
        <f t="shared" si="603"/>
        <v>-82.803117799999995</v>
      </c>
      <c r="E3398">
        <f t="shared" si="603"/>
        <v>29.723780000000001</v>
      </c>
      <c r="Q3398" s="197">
        <v>20.806422220000002</v>
      </c>
      <c r="R3398" s="197">
        <v>20.806422220000002</v>
      </c>
      <c r="AE3398" s="319"/>
      <c r="AJ3398">
        <v>0</v>
      </c>
      <c r="AK3398">
        <v>0</v>
      </c>
    </row>
    <row r="3399" spans="1:37" x14ac:dyDescent="0.25">
      <c r="A3399">
        <f t="shared" ref="A3399:E3399" si="604">A314</f>
        <v>12043</v>
      </c>
      <c r="B3399" t="str">
        <f t="shared" si="604"/>
        <v>FL</v>
      </c>
      <c r="C3399" t="str">
        <f t="shared" si="604"/>
        <v>Glades County</v>
      </c>
      <c r="D3399">
        <f t="shared" si="604"/>
        <v>-81.213480899999993</v>
      </c>
      <c r="E3399">
        <f t="shared" si="604"/>
        <v>26.947279999999999</v>
      </c>
      <c r="Q3399" s="197">
        <v>22.689280610000001</v>
      </c>
      <c r="R3399" s="197">
        <v>22.689280610000001</v>
      </c>
      <c r="AE3399" s="319"/>
      <c r="AJ3399">
        <v>0</v>
      </c>
      <c r="AK3399">
        <v>0</v>
      </c>
    </row>
    <row r="3400" spans="1:37" x14ac:dyDescent="0.25">
      <c r="A3400">
        <f t="shared" ref="A3400:E3400" si="605">A315</f>
        <v>12045</v>
      </c>
      <c r="B3400" t="str">
        <f t="shared" si="605"/>
        <v>FL</v>
      </c>
      <c r="C3400" t="str">
        <f t="shared" si="605"/>
        <v>Gulf County</v>
      </c>
      <c r="D3400">
        <f t="shared" si="605"/>
        <v>-85.247158499999998</v>
      </c>
      <c r="E3400">
        <f t="shared" si="605"/>
        <v>29.958500000000001</v>
      </c>
      <c r="Q3400" s="197">
        <v>20.047187130000001</v>
      </c>
      <c r="R3400" s="197">
        <v>20.047187130000001</v>
      </c>
      <c r="AE3400" s="319"/>
      <c r="AJ3400">
        <v>0</v>
      </c>
      <c r="AK3400">
        <v>0</v>
      </c>
    </row>
    <row r="3401" spans="1:37" x14ac:dyDescent="0.25">
      <c r="A3401">
        <f t="shared" ref="A3401:E3401" si="606">A316</f>
        <v>12047</v>
      </c>
      <c r="B3401" t="str">
        <f t="shared" si="606"/>
        <v>FL</v>
      </c>
      <c r="C3401" t="str">
        <f t="shared" si="606"/>
        <v>Hamilton County</v>
      </c>
      <c r="D3401">
        <f t="shared" si="606"/>
        <v>-82.935380699999996</v>
      </c>
      <c r="E3401">
        <f t="shared" si="606"/>
        <v>30.487279999999998</v>
      </c>
      <c r="Q3401" s="197">
        <v>20.09568097</v>
      </c>
      <c r="R3401" s="197">
        <v>20.09568097</v>
      </c>
      <c r="AE3401" s="319"/>
      <c r="AJ3401">
        <v>0</v>
      </c>
      <c r="AK3401">
        <v>0</v>
      </c>
    </row>
    <row r="3402" spans="1:37" x14ac:dyDescent="0.25">
      <c r="A3402">
        <f t="shared" ref="A3402:E3402" si="607">A317</f>
        <v>12049</v>
      </c>
      <c r="B3402" t="str">
        <f t="shared" si="607"/>
        <v>FL</v>
      </c>
      <c r="C3402" t="str">
        <f t="shared" si="607"/>
        <v>Hardee County</v>
      </c>
      <c r="D3402">
        <f t="shared" si="607"/>
        <v>-81.811205999999999</v>
      </c>
      <c r="E3402">
        <f t="shared" si="607"/>
        <v>27.490220000000001</v>
      </c>
      <c r="Q3402" s="197">
        <v>22.35571994</v>
      </c>
      <c r="R3402" s="197">
        <v>22.35571994</v>
      </c>
      <c r="AE3402" s="319"/>
      <c r="AJ3402">
        <v>0</v>
      </c>
      <c r="AK3402">
        <v>0</v>
      </c>
    </row>
    <row r="3403" spans="1:37" x14ac:dyDescent="0.25">
      <c r="A3403">
        <f t="shared" ref="A3403:E3403" si="608">A318</f>
        <v>12051</v>
      </c>
      <c r="B3403" t="str">
        <f t="shared" si="608"/>
        <v>FL</v>
      </c>
      <c r="C3403" t="str">
        <f t="shared" si="608"/>
        <v>Hendry County</v>
      </c>
      <c r="D3403">
        <f t="shared" si="608"/>
        <v>-81.172602499999996</v>
      </c>
      <c r="E3403">
        <f t="shared" si="608"/>
        <v>26.538350000000001</v>
      </c>
      <c r="Q3403" s="197">
        <v>22.800341530000001</v>
      </c>
      <c r="R3403" s="197">
        <v>22.800341530000001</v>
      </c>
      <c r="AE3403" s="319"/>
      <c r="AJ3403">
        <v>0</v>
      </c>
      <c r="AK3403">
        <v>0</v>
      </c>
    </row>
    <row r="3404" spans="1:37" x14ac:dyDescent="0.25">
      <c r="A3404">
        <f t="shared" ref="A3404:E3404" si="609">A319</f>
        <v>12053</v>
      </c>
      <c r="B3404" t="str">
        <f t="shared" si="609"/>
        <v>FL</v>
      </c>
      <c r="C3404" t="str">
        <f t="shared" si="609"/>
        <v>Hernando County</v>
      </c>
      <c r="D3404">
        <f t="shared" si="609"/>
        <v>-82.432499800000002</v>
      </c>
      <c r="E3404">
        <f t="shared" si="609"/>
        <v>28.555700000000002</v>
      </c>
      <c r="Q3404" s="197">
        <v>21.688195669999999</v>
      </c>
      <c r="R3404" s="197">
        <v>21.688195669999999</v>
      </c>
      <c r="AE3404" s="319"/>
      <c r="AJ3404">
        <v>0</v>
      </c>
      <c r="AK3404">
        <v>0</v>
      </c>
    </row>
    <row r="3405" spans="1:37" x14ac:dyDescent="0.25">
      <c r="A3405">
        <f t="shared" ref="A3405:E3405" si="610">A320</f>
        <v>12055</v>
      </c>
      <c r="B3405" t="str">
        <f t="shared" si="610"/>
        <v>FL</v>
      </c>
      <c r="C3405" t="str">
        <f t="shared" si="610"/>
        <v>Highlands County</v>
      </c>
      <c r="D3405">
        <f t="shared" si="610"/>
        <v>-81.336228000000006</v>
      </c>
      <c r="E3405">
        <f t="shared" si="610"/>
        <v>27.34478</v>
      </c>
      <c r="Q3405" s="197">
        <v>22.50655137</v>
      </c>
      <c r="R3405" s="197">
        <v>22.50655137</v>
      </c>
      <c r="AE3405" s="319"/>
      <c r="AJ3405">
        <v>0</v>
      </c>
      <c r="AK3405">
        <v>0</v>
      </c>
    </row>
    <row r="3406" spans="1:37" x14ac:dyDescent="0.25">
      <c r="A3406">
        <f t="shared" ref="A3406:E3406" si="611">A321</f>
        <v>12057</v>
      </c>
      <c r="B3406" t="str">
        <f t="shared" si="611"/>
        <v>FL</v>
      </c>
      <c r="C3406" t="str">
        <f t="shared" si="611"/>
        <v>Hillsborough County</v>
      </c>
      <c r="D3406">
        <f t="shared" si="611"/>
        <v>-82.308235800000006</v>
      </c>
      <c r="E3406">
        <f t="shared" si="611"/>
        <v>27.928360000000001</v>
      </c>
      <c r="Q3406" s="197">
        <v>22.048315760000001</v>
      </c>
      <c r="R3406" s="197">
        <v>22.048315760000001</v>
      </c>
      <c r="AE3406" s="319"/>
      <c r="AJ3406">
        <v>0</v>
      </c>
      <c r="AK3406">
        <v>0</v>
      </c>
    </row>
    <row r="3407" spans="1:37" x14ac:dyDescent="0.25">
      <c r="A3407">
        <f t="shared" ref="A3407:E3407" si="612">A322</f>
        <v>12059</v>
      </c>
      <c r="B3407" t="str">
        <f t="shared" si="612"/>
        <v>FL</v>
      </c>
      <c r="C3407" t="str">
        <f t="shared" si="612"/>
        <v>Holmes County</v>
      </c>
      <c r="D3407">
        <f t="shared" si="612"/>
        <v>-85.826457099999999</v>
      </c>
      <c r="E3407">
        <f t="shared" si="612"/>
        <v>30.885680000000001</v>
      </c>
      <c r="Q3407" s="197">
        <v>19.154296899999999</v>
      </c>
      <c r="R3407" s="197">
        <v>19.154296899999999</v>
      </c>
      <c r="AE3407" s="319"/>
      <c r="AJ3407">
        <v>0</v>
      </c>
      <c r="AK3407">
        <v>0</v>
      </c>
    </row>
    <row r="3408" spans="1:37" x14ac:dyDescent="0.25">
      <c r="A3408">
        <f t="shared" ref="A3408:E3408" si="613">A323</f>
        <v>12061</v>
      </c>
      <c r="B3408" t="str">
        <f t="shared" si="613"/>
        <v>FL</v>
      </c>
      <c r="C3408" t="str">
        <f t="shared" si="613"/>
        <v>Indian River County</v>
      </c>
      <c r="D3408">
        <f t="shared" si="613"/>
        <v>-80.615547300000003</v>
      </c>
      <c r="E3408">
        <f t="shared" si="613"/>
        <v>27.683060000000001</v>
      </c>
      <c r="Q3408" s="197">
        <v>22.284858419999999</v>
      </c>
      <c r="R3408" s="197">
        <v>22.284858419999999</v>
      </c>
      <c r="AE3408" s="319"/>
      <c r="AJ3408">
        <v>0</v>
      </c>
      <c r="AK3408">
        <v>0</v>
      </c>
    </row>
    <row r="3409" spans="1:37" x14ac:dyDescent="0.25">
      <c r="A3409">
        <f t="shared" ref="A3409:E3409" si="614">A324</f>
        <v>12063</v>
      </c>
      <c r="B3409" t="str">
        <f t="shared" si="614"/>
        <v>FL</v>
      </c>
      <c r="C3409" t="str">
        <f t="shared" si="614"/>
        <v>Jackson County</v>
      </c>
      <c r="D3409">
        <f t="shared" si="614"/>
        <v>-85.226999800000002</v>
      </c>
      <c r="E3409">
        <f t="shared" si="614"/>
        <v>30.799189999999999</v>
      </c>
      <c r="Q3409" s="197">
        <v>19.32112313</v>
      </c>
      <c r="R3409" s="197">
        <v>19.32112313</v>
      </c>
      <c r="AE3409" s="319"/>
      <c r="AJ3409">
        <v>0</v>
      </c>
      <c r="AK3409">
        <v>0</v>
      </c>
    </row>
    <row r="3410" spans="1:37" x14ac:dyDescent="0.25">
      <c r="A3410">
        <f t="shared" ref="A3410:E3410" si="615">A325</f>
        <v>12065</v>
      </c>
      <c r="B3410" t="str">
        <f t="shared" si="615"/>
        <v>FL</v>
      </c>
      <c r="C3410" t="str">
        <f t="shared" si="615"/>
        <v>Jefferson County</v>
      </c>
      <c r="D3410">
        <f t="shared" si="615"/>
        <v>-83.888135500000004</v>
      </c>
      <c r="E3410">
        <f t="shared" si="615"/>
        <v>30.439430000000002</v>
      </c>
      <c r="Q3410" s="197">
        <v>19.939331689999999</v>
      </c>
      <c r="R3410" s="197">
        <v>19.939331689999999</v>
      </c>
      <c r="AE3410" s="319"/>
      <c r="AJ3410">
        <v>0</v>
      </c>
      <c r="AK3410">
        <v>0</v>
      </c>
    </row>
    <row r="3411" spans="1:37" x14ac:dyDescent="0.25">
      <c r="A3411">
        <f t="shared" ref="A3411:E3411" si="616">A326</f>
        <v>12067</v>
      </c>
      <c r="B3411" t="str">
        <f t="shared" si="616"/>
        <v>FL</v>
      </c>
      <c r="C3411" t="str">
        <f t="shared" si="616"/>
        <v>Lafayette County</v>
      </c>
      <c r="D3411">
        <f t="shared" si="616"/>
        <v>-83.181943599999997</v>
      </c>
      <c r="E3411">
        <f t="shared" si="616"/>
        <v>29.984929999999999</v>
      </c>
      <c r="Q3411" s="197">
        <v>20.50083377</v>
      </c>
      <c r="R3411" s="197">
        <v>20.50083377</v>
      </c>
      <c r="AE3411" s="319"/>
      <c r="AJ3411">
        <v>0</v>
      </c>
      <c r="AK3411">
        <v>0</v>
      </c>
    </row>
    <row r="3412" spans="1:37" x14ac:dyDescent="0.25">
      <c r="A3412">
        <f t="shared" ref="A3412:E3412" si="617">A327</f>
        <v>12069</v>
      </c>
      <c r="B3412" t="str">
        <f t="shared" si="617"/>
        <v>FL</v>
      </c>
      <c r="C3412" t="str">
        <f t="shared" si="617"/>
        <v>Lake County</v>
      </c>
      <c r="D3412">
        <f t="shared" si="617"/>
        <v>-81.6996556</v>
      </c>
      <c r="E3412">
        <f t="shared" si="617"/>
        <v>28.75018</v>
      </c>
      <c r="Q3412" s="197">
        <v>21.71894404</v>
      </c>
      <c r="R3412" s="197">
        <v>21.71894404</v>
      </c>
      <c r="AE3412" s="319"/>
      <c r="AJ3412">
        <v>0</v>
      </c>
      <c r="AK3412">
        <v>0</v>
      </c>
    </row>
    <row r="3413" spans="1:37" x14ac:dyDescent="0.25">
      <c r="A3413">
        <f t="shared" ref="A3413:E3413" si="618">A328</f>
        <v>12071</v>
      </c>
      <c r="B3413" t="str">
        <f t="shared" si="618"/>
        <v>FL</v>
      </c>
      <c r="C3413" t="str">
        <f t="shared" si="618"/>
        <v>Lee County</v>
      </c>
      <c r="D3413">
        <f t="shared" si="618"/>
        <v>-81.803141999999994</v>
      </c>
      <c r="E3413">
        <f t="shared" si="618"/>
        <v>26.580110000000001</v>
      </c>
      <c r="Q3413" s="197">
        <v>22.529983250000001</v>
      </c>
      <c r="R3413" s="197">
        <v>22.529983250000001</v>
      </c>
      <c r="AE3413" s="319"/>
      <c r="AJ3413">
        <v>0</v>
      </c>
      <c r="AK3413">
        <v>0</v>
      </c>
    </row>
    <row r="3414" spans="1:37" x14ac:dyDescent="0.25">
      <c r="A3414">
        <f t="shared" ref="A3414:E3414" si="619">A329</f>
        <v>12073</v>
      </c>
      <c r="B3414" t="str">
        <f t="shared" si="619"/>
        <v>FL</v>
      </c>
      <c r="C3414" t="str">
        <f t="shared" si="619"/>
        <v>Leon County</v>
      </c>
      <c r="D3414">
        <f t="shared" si="619"/>
        <v>-84.2734272</v>
      </c>
      <c r="E3414">
        <f t="shared" si="619"/>
        <v>30.460850000000001</v>
      </c>
      <c r="Q3414" s="197">
        <v>19.827999479999999</v>
      </c>
      <c r="R3414" s="197">
        <v>19.827999479999999</v>
      </c>
      <c r="AE3414" s="319"/>
      <c r="AJ3414">
        <v>0</v>
      </c>
      <c r="AK3414">
        <v>0</v>
      </c>
    </row>
    <row r="3415" spans="1:37" x14ac:dyDescent="0.25">
      <c r="A3415">
        <f t="shared" ref="A3415:E3415" si="620">A330</f>
        <v>12075</v>
      </c>
      <c r="B3415" t="str">
        <f t="shared" si="620"/>
        <v>FL</v>
      </c>
      <c r="C3415" t="str">
        <f t="shared" si="620"/>
        <v>Levy County</v>
      </c>
      <c r="D3415">
        <f t="shared" si="620"/>
        <v>-82.732552299999995</v>
      </c>
      <c r="E3415">
        <f t="shared" si="620"/>
        <v>29.324149999999999</v>
      </c>
      <c r="Q3415" s="197">
        <v>21.125805029999999</v>
      </c>
      <c r="R3415" s="197">
        <v>21.125805029999999</v>
      </c>
      <c r="AE3415" s="319"/>
      <c r="AJ3415">
        <v>0</v>
      </c>
      <c r="AK3415">
        <v>0</v>
      </c>
    </row>
    <row r="3416" spans="1:37" x14ac:dyDescent="0.25">
      <c r="A3416">
        <f t="shared" ref="A3416:E3416" si="621">A331</f>
        <v>12077</v>
      </c>
      <c r="B3416" t="str">
        <f t="shared" si="621"/>
        <v>FL</v>
      </c>
      <c r="C3416" t="str">
        <f t="shared" si="621"/>
        <v>Liberty County</v>
      </c>
      <c r="D3416">
        <f t="shared" si="621"/>
        <v>-84.894806299999999</v>
      </c>
      <c r="E3416">
        <f t="shared" si="621"/>
        <v>30.24905</v>
      </c>
      <c r="Q3416" s="197">
        <v>19.875757950000001</v>
      </c>
      <c r="R3416" s="197">
        <v>19.875757950000001</v>
      </c>
      <c r="AE3416" s="319"/>
      <c r="AJ3416">
        <v>0</v>
      </c>
      <c r="AK3416">
        <v>0</v>
      </c>
    </row>
    <row r="3417" spans="1:37" x14ac:dyDescent="0.25">
      <c r="A3417">
        <f t="shared" ref="A3417:E3417" si="622">A332</f>
        <v>12079</v>
      </c>
      <c r="B3417" t="str">
        <f t="shared" si="622"/>
        <v>FL</v>
      </c>
      <c r="C3417" t="str">
        <f t="shared" si="622"/>
        <v>Madison County</v>
      </c>
      <c r="D3417">
        <f t="shared" si="622"/>
        <v>-83.459890599999994</v>
      </c>
      <c r="E3417">
        <f t="shared" si="622"/>
        <v>30.440460000000002</v>
      </c>
      <c r="Q3417" s="197">
        <v>20.023281799999999</v>
      </c>
      <c r="R3417" s="197">
        <v>20.023281799999999</v>
      </c>
      <c r="AE3417" s="319"/>
      <c r="AJ3417">
        <v>0</v>
      </c>
      <c r="AK3417">
        <v>0</v>
      </c>
    </row>
    <row r="3418" spans="1:37" x14ac:dyDescent="0.25">
      <c r="A3418">
        <f t="shared" ref="A3418:E3418" si="623">A333</f>
        <v>12081</v>
      </c>
      <c r="B3418" t="str">
        <f t="shared" si="623"/>
        <v>FL</v>
      </c>
      <c r="C3418" t="str">
        <f t="shared" si="623"/>
        <v>Manatee County</v>
      </c>
      <c r="D3418">
        <f t="shared" si="623"/>
        <v>-82.303526099999999</v>
      </c>
      <c r="E3418">
        <f t="shared" si="623"/>
        <v>27.472349999999999</v>
      </c>
      <c r="Q3418" s="197">
        <v>22.225835320000002</v>
      </c>
      <c r="R3418" s="197">
        <v>22.225835320000002</v>
      </c>
      <c r="AE3418" s="319"/>
      <c r="AJ3418">
        <v>0</v>
      </c>
      <c r="AK3418">
        <v>0</v>
      </c>
    </row>
    <row r="3419" spans="1:37" x14ac:dyDescent="0.25">
      <c r="A3419">
        <f t="shared" ref="A3419:E3419" si="624">A334</f>
        <v>12083</v>
      </c>
      <c r="B3419" t="str">
        <f t="shared" si="624"/>
        <v>FL</v>
      </c>
      <c r="C3419" t="str">
        <f t="shared" si="624"/>
        <v>Marion County</v>
      </c>
      <c r="D3419">
        <f t="shared" si="624"/>
        <v>-82.054551799999999</v>
      </c>
      <c r="E3419">
        <f t="shared" si="624"/>
        <v>29.203240000000001</v>
      </c>
      <c r="Q3419" s="197">
        <v>21.378460619999998</v>
      </c>
      <c r="R3419" s="197">
        <v>21.378460619999998</v>
      </c>
      <c r="AE3419" s="319"/>
      <c r="AJ3419">
        <v>0</v>
      </c>
      <c r="AK3419">
        <v>0</v>
      </c>
    </row>
    <row r="3420" spans="1:37" x14ac:dyDescent="0.25">
      <c r="A3420">
        <f t="shared" ref="A3420:E3420" si="625">A335</f>
        <v>12085</v>
      </c>
      <c r="B3420" t="str">
        <f t="shared" si="625"/>
        <v>FL</v>
      </c>
      <c r="C3420" t="str">
        <f t="shared" si="625"/>
        <v>Martin County</v>
      </c>
      <c r="D3420">
        <f t="shared" si="625"/>
        <v>-80.3862314</v>
      </c>
      <c r="E3420">
        <f t="shared" si="625"/>
        <v>27.077770000000001</v>
      </c>
      <c r="Q3420" s="197">
        <v>22.577575710000001</v>
      </c>
      <c r="R3420" s="197">
        <v>22.577575710000001</v>
      </c>
      <c r="AE3420" s="319"/>
      <c r="AJ3420">
        <v>0</v>
      </c>
      <c r="AK3420">
        <v>0</v>
      </c>
    </row>
    <row r="3421" spans="1:37" x14ac:dyDescent="0.25">
      <c r="A3421">
        <f t="shared" ref="A3421:E3421" si="626">A336</f>
        <v>12086</v>
      </c>
      <c r="B3421" t="str">
        <f t="shared" si="626"/>
        <v>FL</v>
      </c>
      <c r="C3421" t="str">
        <f t="shared" si="626"/>
        <v>Miami-Dade County</v>
      </c>
      <c r="D3421">
        <f t="shared" si="626"/>
        <v>-80.587502000000001</v>
      </c>
      <c r="E3421">
        <f t="shared" si="626"/>
        <v>25.607890000000001</v>
      </c>
      <c r="Q3421" s="197">
        <v>22.422154160000002</v>
      </c>
      <c r="R3421" s="197">
        <v>22.422154160000002</v>
      </c>
      <c r="AE3421" s="319"/>
      <c r="AJ3421">
        <v>0</v>
      </c>
      <c r="AK3421">
        <v>0</v>
      </c>
    </row>
    <row r="3422" spans="1:37" x14ac:dyDescent="0.25">
      <c r="A3422">
        <f t="shared" ref="A3422:E3422" si="627">A337</f>
        <v>12087</v>
      </c>
      <c r="B3422" t="str">
        <f t="shared" si="627"/>
        <v>FL</v>
      </c>
      <c r="C3422" t="str">
        <f t="shared" si="627"/>
        <v>Monroe County</v>
      </c>
      <c r="D3422">
        <f t="shared" si="627"/>
        <v>-81.070249500000003</v>
      </c>
      <c r="E3422">
        <f t="shared" si="627"/>
        <v>25.533930000000002</v>
      </c>
      <c r="Q3422" s="197">
        <v>22.39483796</v>
      </c>
      <c r="R3422" s="197">
        <v>22.39483796</v>
      </c>
      <c r="AE3422" s="319"/>
      <c r="AJ3422">
        <v>0</v>
      </c>
      <c r="AK3422">
        <v>0</v>
      </c>
    </row>
    <row r="3423" spans="1:37" x14ac:dyDescent="0.25">
      <c r="A3423">
        <f t="shared" ref="A3423:E3423" si="628">A338</f>
        <v>12089</v>
      </c>
      <c r="B3423" t="str">
        <f t="shared" si="628"/>
        <v>FL</v>
      </c>
      <c r="C3423" t="str">
        <f t="shared" si="628"/>
        <v>Nassau County</v>
      </c>
      <c r="D3423">
        <f t="shared" si="628"/>
        <v>-81.823636300000004</v>
      </c>
      <c r="E3423">
        <f t="shared" si="628"/>
        <v>30.60042</v>
      </c>
      <c r="Q3423" s="197">
        <v>20.252545210000001</v>
      </c>
      <c r="R3423" s="197">
        <v>20.252545210000001</v>
      </c>
      <c r="AE3423" s="319"/>
      <c r="AJ3423">
        <v>0</v>
      </c>
      <c r="AK3423">
        <v>0</v>
      </c>
    </row>
    <row r="3424" spans="1:37" x14ac:dyDescent="0.25">
      <c r="A3424">
        <f t="shared" ref="A3424:E3424" si="629">A339</f>
        <v>12091</v>
      </c>
      <c r="B3424" t="str">
        <f t="shared" si="629"/>
        <v>FL</v>
      </c>
      <c r="C3424" t="str">
        <f t="shared" si="629"/>
        <v>Okaloosa County</v>
      </c>
      <c r="D3424">
        <f t="shared" si="629"/>
        <v>-86.602794200000005</v>
      </c>
      <c r="E3424">
        <f t="shared" si="629"/>
        <v>30.739889999999999</v>
      </c>
      <c r="Q3424" s="197">
        <v>19.289485880000001</v>
      </c>
      <c r="R3424" s="197">
        <v>19.289485880000001</v>
      </c>
      <c r="AE3424" s="319"/>
      <c r="AJ3424">
        <v>0</v>
      </c>
      <c r="AK3424">
        <v>0</v>
      </c>
    </row>
    <row r="3425" spans="1:37" x14ac:dyDescent="0.25">
      <c r="A3425">
        <f t="shared" ref="A3425:E3425" si="630">A340</f>
        <v>12093</v>
      </c>
      <c r="B3425" t="str">
        <f t="shared" si="630"/>
        <v>FL</v>
      </c>
      <c r="C3425" t="str">
        <f t="shared" si="630"/>
        <v>Okeechobee County</v>
      </c>
      <c r="D3425">
        <f t="shared" si="630"/>
        <v>-80.894218100000003</v>
      </c>
      <c r="E3425">
        <f t="shared" si="630"/>
        <v>27.428339999999999</v>
      </c>
      <c r="Q3425" s="197">
        <v>22.488114079999999</v>
      </c>
      <c r="R3425" s="197">
        <v>22.488114079999999</v>
      </c>
      <c r="AE3425" s="319"/>
      <c r="AJ3425">
        <v>0</v>
      </c>
      <c r="AK3425">
        <v>0</v>
      </c>
    </row>
    <row r="3426" spans="1:37" x14ac:dyDescent="0.25">
      <c r="A3426">
        <f t="shared" ref="A3426:E3426" si="631">A341</f>
        <v>12095</v>
      </c>
      <c r="B3426" t="str">
        <f t="shared" si="631"/>
        <v>FL</v>
      </c>
      <c r="C3426" t="str">
        <f t="shared" si="631"/>
        <v>Orange County</v>
      </c>
      <c r="D3426">
        <f t="shared" si="631"/>
        <v>-81.307125499999998</v>
      </c>
      <c r="E3426">
        <f t="shared" si="631"/>
        <v>28.501580000000001</v>
      </c>
      <c r="Q3426" s="197">
        <v>21.870322479999999</v>
      </c>
      <c r="R3426" s="197">
        <v>21.870322479999999</v>
      </c>
      <c r="AE3426" s="319"/>
      <c r="AJ3426">
        <v>0</v>
      </c>
      <c r="AK3426">
        <v>0</v>
      </c>
    </row>
    <row r="3427" spans="1:37" x14ac:dyDescent="0.25">
      <c r="A3427">
        <f t="shared" ref="A3427:E3427" si="632">A342</f>
        <v>12097</v>
      </c>
      <c r="B3427" t="str">
        <f t="shared" si="632"/>
        <v>FL</v>
      </c>
      <c r="C3427" t="str">
        <f t="shared" si="632"/>
        <v>Osceola County</v>
      </c>
      <c r="D3427">
        <f t="shared" si="632"/>
        <v>-81.150039300000003</v>
      </c>
      <c r="E3427">
        <f t="shared" si="632"/>
        <v>28.057089999999999</v>
      </c>
      <c r="Q3427" s="197">
        <v>22.12933877</v>
      </c>
      <c r="R3427" s="197">
        <v>22.12933877</v>
      </c>
      <c r="AE3427" s="319"/>
      <c r="AJ3427">
        <v>0</v>
      </c>
      <c r="AK3427">
        <v>0</v>
      </c>
    </row>
    <row r="3428" spans="1:37" x14ac:dyDescent="0.25">
      <c r="A3428">
        <f t="shared" ref="A3428:E3428" si="633">A343</f>
        <v>12099</v>
      </c>
      <c r="B3428" t="str">
        <f t="shared" si="633"/>
        <v>FL</v>
      </c>
      <c r="C3428" t="str">
        <f t="shared" si="633"/>
        <v>Palm Beach County</v>
      </c>
      <c r="D3428">
        <f t="shared" si="633"/>
        <v>-80.513017199999993</v>
      </c>
      <c r="E3428">
        <f t="shared" si="633"/>
        <v>26.689039999999999</v>
      </c>
      <c r="Q3428" s="197">
        <v>22.797892019999999</v>
      </c>
      <c r="R3428" s="197">
        <v>22.797892019999999</v>
      </c>
      <c r="AE3428" s="319"/>
      <c r="AJ3428">
        <v>0</v>
      </c>
      <c r="AK3428">
        <v>0</v>
      </c>
    </row>
    <row r="3429" spans="1:37" x14ac:dyDescent="0.25">
      <c r="A3429">
        <f t="shared" ref="A3429:E3429" si="634">A344</f>
        <v>12101</v>
      </c>
      <c r="B3429" t="str">
        <f t="shared" si="634"/>
        <v>FL</v>
      </c>
      <c r="C3429" t="str">
        <f t="shared" si="634"/>
        <v>Pasco County</v>
      </c>
      <c r="D3429">
        <f t="shared" si="634"/>
        <v>-82.397470999999996</v>
      </c>
      <c r="E3429">
        <f t="shared" si="634"/>
        <v>28.309709999999999</v>
      </c>
      <c r="Q3429" s="197">
        <v>21.829634080000002</v>
      </c>
      <c r="R3429" s="197">
        <v>21.829634080000002</v>
      </c>
      <c r="AE3429" s="319"/>
      <c r="AJ3429">
        <v>0</v>
      </c>
      <c r="AK3429">
        <v>0</v>
      </c>
    </row>
    <row r="3430" spans="1:37" x14ac:dyDescent="0.25">
      <c r="A3430">
        <f t="shared" ref="A3430:E3430" si="635">A345</f>
        <v>12103</v>
      </c>
      <c r="B3430" t="str">
        <f t="shared" si="635"/>
        <v>FL</v>
      </c>
      <c r="C3430" t="str">
        <f t="shared" si="635"/>
        <v>Pinellas County</v>
      </c>
      <c r="D3430">
        <f t="shared" si="635"/>
        <v>-82.731089400000002</v>
      </c>
      <c r="E3430">
        <f t="shared" si="635"/>
        <v>27.948599999999999</v>
      </c>
      <c r="Q3430" s="197">
        <v>21.898195820000002</v>
      </c>
      <c r="R3430" s="197">
        <v>21.898195820000002</v>
      </c>
      <c r="AE3430" s="319"/>
      <c r="AJ3430">
        <v>0</v>
      </c>
      <c r="AK3430">
        <v>0</v>
      </c>
    </row>
    <row r="3431" spans="1:37" x14ac:dyDescent="0.25">
      <c r="A3431">
        <f t="shared" ref="A3431:E3431" si="636">A346</f>
        <v>12105</v>
      </c>
      <c r="B3431" t="str">
        <f t="shared" si="636"/>
        <v>FL</v>
      </c>
      <c r="C3431" t="str">
        <f t="shared" si="636"/>
        <v>Polk County</v>
      </c>
      <c r="D3431">
        <f t="shared" si="636"/>
        <v>-81.697468999999998</v>
      </c>
      <c r="E3431">
        <f t="shared" si="636"/>
        <v>27.943570000000001</v>
      </c>
      <c r="Q3431" s="197">
        <v>22.169357860000002</v>
      </c>
      <c r="R3431" s="197">
        <v>22.169357860000002</v>
      </c>
      <c r="AE3431" s="319"/>
      <c r="AJ3431">
        <v>0</v>
      </c>
      <c r="AK3431">
        <v>0</v>
      </c>
    </row>
    <row r="3432" spans="1:37" x14ac:dyDescent="0.25">
      <c r="A3432">
        <f t="shared" ref="A3432:E3432" si="637">A347</f>
        <v>12107</v>
      </c>
      <c r="B3432" t="str">
        <f t="shared" si="637"/>
        <v>FL</v>
      </c>
      <c r="C3432" t="str">
        <f t="shared" si="637"/>
        <v>Putnam County</v>
      </c>
      <c r="D3432">
        <f t="shared" si="637"/>
        <v>-81.7432333</v>
      </c>
      <c r="E3432">
        <f t="shared" si="637"/>
        <v>29.59928</v>
      </c>
      <c r="Q3432" s="197">
        <v>21.165075980000001</v>
      </c>
      <c r="R3432" s="197">
        <v>21.165075980000001</v>
      </c>
      <c r="AE3432" s="319"/>
      <c r="AJ3432">
        <v>0</v>
      </c>
      <c r="AK3432">
        <v>0</v>
      </c>
    </row>
    <row r="3433" spans="1:37" x14ac:dyDescent="0.25">
      <c r="A3433">
        <f t="shared" ref="A3433:E3433" si="638">A348</f>
        <v>12109</v>
      </c>
      <c r="B3433" t="str">
        <f t="shared" si="638"/>
        <v>FL</v>
      </c>
      <c r="C3433" t="str">
        <f t="shared" si="638"/>
        <v>St. Johns County</v>
      </c>
      <c r="D3433">
        <f t="shared" si="638"/>
        <v>-81.428567299999997</v>
      </c>
      <c r="E3433">
        <f t="shared" si="638"/>
        <v>29.89378</v>
      </c>
      <c r="Q3433" s="197">
        <v>20.992328749999999</v>
      </c>
      <c r="R3433" s="197">
        <v>20.992328749999999</v>
      </c>
      <c r="AE3433" s="319"/>
      <c r="AJ3433">
        <v>0</v>
      </c>
      <c r="AK3433">
        <v>0</v>
      </c>
    </row>
    <row r="3434" spans="1:37" x14ac:dyDescent="0.25">
      <c r="A3434">
        <f t="shared" ref="A3434:E3434" si="639">A349</f>
        <v>12111</v>
      </c>
      <c r="B3434" t="str">
        <f t="shared" si="639"/>
        <v>FL</v>
      </c>
      <c r="C3434" t="str">
        <f t="shared" si="639"/>
        <v>St. Lucie County</v>
      </c>
      <c r="D3434">
        <f t="shared" si="639"/>
        <v>-80.480226299999998</v>
      </c>
      <c r="E3434">
        <f t="shared" si="639"/>
        <v>27.370429999999999</v>
      </c>
      <c r="Q3434" s="197">
        <v>22.440440379999998</v>
      </c>
      <c r="R3434" s="197">
        <v>22.440440379999998</v>
      </c>
      <c r="AE3434" s="319"/>
      <c r="AJ3434">
        <v>0</v>
      </c>
      <c r="AK3434">
        <v>0</v>
      </c>
    </row>
    <row r="3435" spans="1:37" x14ac:dyDescent="0.25">
      <c r="A3435">
        <f t="shared" ref="A3435:E3435" si="640">A350</f>
        <v>12113</v>
      </c>
      <c r="B3435" t="str">
        <f t="shared" si="640"/>
        <v>FL</v>
      </c>
      <c r="C3435" t="str">
        <f t="shared" si="640"/>
        <v>Santa Rosa County</v>
      </c>
      <c r="D3435">
        <f t="shared" si="640"/>
        <v>-87.030138899999997</v>
      </c>
      <c r="E3435">
        <f t="shared" si="640"/>
        <v>30.745629999999998</v>
      </c>
      <c r="Q3435" s="197">
        <v>19.317529570000001</v>
      </c>
      <c r="R3435" s="197">
        <v>19.317529570000001</v>
      </c>
      <c r="AE3435" s="319"/>
      <c r="AJ3435">
        <v>0</v>
      </c>
      <c r="AK3435">
        <v>0</v>
      </c>
    </row>
    <row r="3436" spans="1:37" x14ac:dyDescent="0.25">
      <c r="A3436">
        <f t="shared" ref="A3436:E3436" si="641">A351</f>
        <v>12115</v>
      </c>
      <c r="B3436" t="str">
        <f t="shared" si="641"/>
        <v>FL</v>
      </c>
      <c r="C3436" t="str">
        <f t="shared" si="641"/>
        <v>Sarasota County</v>
      </c>
      <c r="D3436">
        <f t="shared" si="641"/>
        <v>-82.350440800000001</v>
      </c>
      <c r="E3436">
        <f t="shared" si="641"/>
        <v>27.17783</v>
      </c>
      <c r="Q3436" s="197">
        <v>22.264864509999999</v>
      </c>
      <c r="R3436" s="197">
        <v>22.264864509999999</v>
      </c>
      <c r="AE3436" s="319"/>
      <c r="AJ3436">
        <v>0</v>
      </c>
      <c r="AK3436">
        <v>0</v>
      </c>
    </row>
    <row r="3437" spans="1:37" x14ac:dyDescent="0.25">
      <c r="A3437">
        <f t="shared" ref="A3437:E3437" si="642">A352</f>
        <v>12117</v>
      </c>
      <c r="B3437" t="str">
        <f t="shared" si="642"/>
        <v>FL</v>
      </c>
      <c r="C3437" t="str">
        <f t="shared" si="642"/>
        <v>Seminole County</v>
      </c>
      <c r="D3437">
        <f t="shared" si="642"/>
        <v>-81.220828100000006</v>
      </c>
      <c r="E3437">
        <f t="shared" si="642"/>
        <v>28.7028</v>
      </c>
      <c r="Q3437" s="197">
        <v>21.755057820000001</v>
      </c>
      <c r="R3437" s="197">
        <v>21.755057820000001</v>
      </c>
      <c r="AE3437" s="319"/>
      <c r="AJ3437">
        <v>0</v>
      </c>
      <c r="AK3437">
        <v>0</v>
      </c>
    </row>
    <row r="3438" spans="1:37" x14ac:dyDescent="0.25">
      <c r="A3438">
        <f t="shared" ref="A3438:E3438" si="643">A353</f>
        <v>12119</v>
      </c>
      <c r="B3438" t="str">
        <f t="shared" si="643"/>
        <v>FL</v>
      </c>
      <c r="C3438" t="str">
        <f t="shared" si="643"/>
        <v>Sumter County</v>
      </c>
      <c r="D3438">
        <f t="shared" si="643"/>
        <v>-82.077237299999993</v>
      </c>
      <c r="E3438">
        <f t="shared" si="643"/>
        <v>28.691320000000001</v>
      </c>
      <c r="Q3438" s="197">
        <v>21.70023093</v>
      </c>
      <c r="R3438" s="197">
        <v>21.70023093</v>
      </c>
      <c r="AE3438" s="319"/>
      <c r="AJ3438">
        <v>0</v>
      </c>
      <c r="AK3438">
        <v>0</v>
      </c>
    </row>
    <row r="3439" spans="1:37" x14ac:dyDescent="0.25">
      <c r="A3439">
        <f t="shared" ref="A3439:E3439" si="644">A354</f>
        <v>12121</v>
      </c>
      <c r="B3439" t="str">
        <f t="shared" si="644"/>
        <v>FL</v>
      </c>
      <c r="C3439" t="str">
        <f t="shared" si="644"/>
        <v>Suwannee County</v>
      </c>
      <c r="D3439">
        <f t="shared" si="644"/>
        <v>-82.985429699999997</v>
      </c>
      <c r="E3439">
        <f t="shared" si="644"/>
        <v>30.189769999999999</v>
      </c>
      <c r="Q3439" s="197">
        <v>20.362418170000002</v>
      </c>
      <c r="R3439" s="197">
        <v>20.362418170000002</v>
      </c>
      <c r="AE3439" s="319"/>
      <c r="AJ3439">
        <v>0</v>
      </c>
      <c r="AK3439">
        <v>0</v>
      </c>
    </row>
    <row r="3440" spans="1:37" x14ac:dyDescent="0.25">
      <c r="A3440">
        <f t="shared" ref="A3440:E3440" si="645">A355</f>
        <v>12123</v>
      </c>
      <c r="B3440" t="str">
        <f t="shared" si="645"/>
        <v>FL</v>
      </c>
      <c r="C3440" t="str">
        <f t="shared" si="645"/>
        <v>Taylor County</v>
      </c>
      <c r="D3440">
        <f t="shared" si="645"/>
        <v>-83.6008961</v>
      </c>
      <c r="E3440">
        <f t="shared" si="645"/>
        <v>30.049330000000001</v>
      </c>
      <c r="Q3440" s="197">
        <v>20.33481196</v>
      </c>
      <c r="R3440" s="197">
        <v>20.33481196</v>
      </c>
      <c r="AE3440" s="319"/>
      <c r="AJ3440">
        <v>0</v>
      </c>
      <c r="AK3440">
        <v>0</v>
      </c>
    </row>
    <row r="3441" spans="1:37" x14ac:dyDescent="0.25">
      <c r="A3441">
        <f t="shared" ref="A3441:E3441" si="646">A356</f>
        <v>12125</v>
      </c>
      <c r="B3441" t="str">
        <f t="shared" si="646"/>
        <v>FL</v>
      </c>
      <c r="C3441" t="str">
        <f t="shared" si="646"/>
        <v>Union County</v>
      </c>
      <c r="D3441">
        <f t="shared" si="646"/>
        <v>-82.370314100000002</v>
      </c>
      <c r="E3441">
        <f t="shared" si="646"/>
        <v>30.041630000000001</v>
      </c>
      <c r="Q3441" s="197">
        <v>20.669714460000002</v>
      </c>
      <c r="R3441" s="197">
        <v>20.669714460000002</v>
      </c>
      <c r="AE3441" s="319"/>
      <c r="AJ3441">
        <v>0</v>
      </c>
      <c r="AK3441">
        <v>0</v>
      </c>
    </row>
    <row r="3442" spans="1:37" x14ac:dyDescent="0.25">
      <c r="A3442">
        <f t="shared" ref="A3442:E3442" si="647">A357</f>
        <v>12127</v>
      </c>
      <c r="B3442" t="str">
        <f t="shared" si="647"/>
        <v>FL</v>
      </c>
      <c r="C3442" t="str">
        <f t="shared" si="647"/>
        <v>Volusia County</v>
      </c>
      <c r="D3442">
        <f t="shared" si="647"/>
        <v>-81.189450300000004</v>
      </c>
      <c r="E3442">
        <f t="shared" si="647"/>
        <v>29.052479999999999</v>
      </c>
      <c r="Q3442" s="197">
        <v>21.527550789999999</v>
      </c>
      <c r="R3442" s="197">
        <v>21.527550789999999</v>
      </c>
      <c r="AE3442" s="319"/>
      <c r="AJ3442">
        <v>0</v>
      </c>
      <c r="AK3442">
        <v>0</v>
      </c>
    </row>
    <row r="3443" spans="1:37" x14ac:dyDescent="0.25">
      <c r="A3443">
        <f t="shared" ref="A3443:E3443" si="648">A358</f>
        <v>12129</v>
      </c>
      <c r="B3443" t="str">
        <f t="shared" si="648"/>
        <v>FL</v>
      </c>
      <c r="C3443" t="str">
        <f t="shared" si="648"/>
        <v>Wakulla County</v>
      </c>
      <c r="D3443">
        <f t="shared" si="648"/>
        <v>-84.409454699999998</v>
      </c>
      <c r="E3443">
        <f t="shared" si="648"/>
        <v>30.17558</v>
      </c>
      <c r="Q3443" s="197">
        <v>20.054297250000001</v>
      </c>
      <c r="R3443" s="197">
        <v>20.054297250000001</v>
      </c>
      <c r="AE3443" s="319"/>
      <c r="AJ3443">
        <v>0</v>
      </c>
      <c r="AK3443">
        <v>0</v>
      </c>
    </row>
    <row r="3444" spans="1:37" x14ac:dyDescent="0.25">
      <c r="A3444">
        <f t="shared" ref="A3444:E3444" si="649">A359</f>
        <v>12131</v>
      </c>
      <c r="B3444" t="str">
        <f t="shared" si="649"/>
        <v>FL</v>
      </c>
      <c r="C3444" t="str">
        <f t="shared" si="649"/>
        <v>Walton County</v>
      </c>
      <c r="D3444">
        <f t="shared" si="649"/>
        <v>-86.171778799999998</v>
      </c>
      <c r="E3444">
        <f t="shared" si="649"/>
        <v>30.672170000000001</v>
      </c>
      <c r="Q3444" s="197">
        <v>19.338693979999999</v>
      </c>
      <c r="R3444" s="197">
        <v>19.338693979999999</v>
      </c>
      <c r="AE3444" s="319"/>
      <c r="AJ3444">
        <v>0</v>
      </c>
      <c r="AK3444">
        <v>0</v>
      </c>
    </row>
    <row r="3445" spans="1:37" x14ac:dyDescent="0.25">
      <c r="A3445">
        <f t="shared" ref="A3445:E3445" si="650">A360</f>
        <v>12133</v>
      </c>
      <c r="B3445" t="str">
        <f t="shared" si="650"/>
        <v>FL</v>
      </c>
      <c r="C3445" t="str">
        <f t="shared" si="650"/>
        <v>Washington County</v>
      </c>
      <c r="D3445">
        <f t="shared" si="650"/>
        <v>-85.683668900000001</v>
      </c>
      <c r="E3445">
        <f t="shared" si="650"/>
        <v>30.626719999999999</v>
      </c>
      <c r="Q3445" s="197">
        <v>19.419525960000001</v>
      </c>
      <c r="R3445" s="197">
        <v>19.419525960000001</v>
      </c>
      <c r="AE3445" s="319"/>
      <c r="AJ3445">
        <v>0</v>
      </c>
      <c r="AK3445">
        <v>0</v>
      </c>
    </row>
    <row r="3446" spans="1:37" x14ac:dyDescent="0.25">
      <c r="A3446">
        <f t="shared" ref="A3446:E3446" si="651">A361</f>
        <v>13001</v>
      </c>
      <c r="B3446" t="str">
        <f t="shared" si="651"/>
        <v>GA</v>
      </c>
      <c r="C3446" t="str">
        <f t="shared" si="651"/>
        <v>Appling County</v>
      </c>
      <c r="D3446">
        <f t="shared" si="651"/>
        <v>-82.310257800000002</v>
      </c>
      <c r="E3446">
        <f t="shared" si="651"/>
        <v>31.744119999999999</v>
      </c>
      <c r="Q3446" s="197">
        <v>18.73177497</v>
      </c>
      <c r="R3446" s="197">
        <v>18.73177497</v>
      </c>
      <c r="AE3446" s="319"/>
      <c r="AJ3446">
        <v>0</v>
      </c>
      <c r="AK3446">
        <v>0</v>
      </c>
    </row>
    <row r="3447" spans="1:37" x14ac:dyDescent="0.25">
      <c r="A3447">
        <f t="shared" ref="A3447:E3447" si="652">A362</f>
        <v>13003</v>
      </c>
      <c r="B3447" t="str">
        <f t="shared" si="652"/>
        <v>GA</v>
      </c>
      <c r="C3447" t="str">
        <f t="shared" si="652"/>
        <v>Atkinson County</v>
      </c>
      <c r="D3447">
        <f t="shared" si="652"/>
        <v>-82.900324299999994</v>
      </c>
      <c r="E3447">
        <f t="shared" si="652"/>
        <v>31.277999999999999</v>
      </c>
      <c r="Q3447" s="197">
        <v>19.250266409999998</v>
      </c>
      <c r="R3447" s="197">
        <v>19.250266409999998</v>
      </c>
      <c r="AE3447" s="319"/>
      <c r="AJ3447">
        <v>0</v>
      </c>
      <c r="AK3447">
        <v>0</v>
      </c>
    </row>
    <row r="3448" spans="1:37" x14ac:dyDescent="0.25">
      <c r="A3448">
        <f t="shared" ref="A3448:E3448" si="653">A363</f>
        <v>13005</v>
      </c>
      <c r="B3448" t="str">
        <f t="shared" si="653"/>
        <v>GA</v>
      </c>
      <c r="C3448" t="str">
        <f t="shared" si="653"/>
        <v>Bacon County</v>
      </c>
      <c r="D3448">
        <f t="shared" si="653"/>
        <v>-82.479974299999995</v>
      </c>
      <c r="E3448">
        <f t="shared" si="653"/>
        <v>31.54316</v>
      </c>
      <c r="Q3448" s="197">
        <v>18.99298563</v>
      </c>
      <c r="R3448" s="197">
        <v>18.99298563</v>
      </c>
      <c r="AE3448" s="319"/>
      <c r="AJ3448">
        <v>0</v>
      </c>
      <c r="AK3448">
        <v>0</v>
      </c>
    </row>
    <row r="3449" spans="1:37" x14ac:dyDescent="0.25">
      <c r="A3449">
        <f t="shared" ref="A3449:E3449" si="654">A364</f>
        <v>13007</v>
      </c>
      <c r="B3449" t="str">
        <f t="shared" si="654"/>
        <v>GA</v>
      </c>
      <c r="C3449" t="str">
        <f t="shared" si="654"/>
        <v>Baker County</v>
      </c>
      <c r="D3449">
        <f t="shared" si="654"/>
        <v>-84.465344599999995</v>
      </c>
      <c r="E3449">
        <f t="shared" si="654"/>
        <v>31.310189999999999</v>
      </c>
      <c r="Q3449" s="197">
        <v>18.982008029999999</v>
      </c>
      <c r="R3449" s="197">
        <v>18.982008029999999</v>
      </c>
      <c r="AE3449" s="319"/>
      <c r="AJ3449">
        <v>0</v>
      </c>
      <c r="AK3449">
        <v>0</v>
      </c>
    </row>
    <row r="3450" spans="1:37" x14ac:dyDescent="0.25">
      <c r="A3450">
        <f t="shared" ref="A3450:E3450" si="655">A365</f>
        <v>13009</v>
      </c>
      <c r="B3450" t="str">
        <f t="shared" si="655"/>
        <v>GA</v>
      </c>
      <c r="C3450" t="str">
        <f t="shared" si="655"/>
        <v>Baldwin County</v>
      </c>
      <c r="D3450">
        <f t="shared" si="655"/>
        <v>-83.254068899999993</v>
      </c>
      <c r="E3450">
        <f t="shared" si="655"/>
        <v>33.068959999999997</v>
      </c>
      <c r="Q3450" s="197">
        <v>17.360021960000001</v>
      </c>
      <c r="R3450" s="197">
        <v>17.360021960000001</v>
      </c>
      <c r="AE3450" s="319"/>
      <c r="AJ3450">
        <v>0</v>
      </c>
      <c r="AK3450">
        <v>0</v>
      </c>
    </row>
    <row r="3451" spans="1:37" x14ac:dyDescent="0.25">
      <c r="A3451">
        <f t="shared" ref="A3451:E3451" si="656">A366</f>
        <v>13011</v>
      </c>
      <c r="B3451" t="str">
        <f t="shared" si="656"/>
        <v>GA</v>
      </c>
      <c r="C3451" t="str">
        <f t="shared" si="656"/>
        <v>Banks County</v>
      </c>
      <c r="D3451">
        <f t="shared" si="656"/>
        <v>-83.4941484</v>
      </c>
      <c r="E3451">
        <f t="shared" si="656"/>
        <v>34.352589999999999</v>
      </c>
      <c r="Q3451" s="197">
        <v>15.35494102</v>
      </c>
      <c r="R3451" s="197">
        <v>15.35494102</v>
      </c>
      <c r="AE3451" s="319"/>
      <c r="AJ3451">
        <v>0</v>
      </c>
      <c r="AK3451">
        <v>0</v>
      </c>
    </row>
    <row r="3452" spans="1:37" x14ac:dyDescent="0.25">
      <c r="A3452">
        <f t="shared" ref="A3452:E3452" si="657">A367</f>
        <v>13013</v>
      </c>
      <c r="B3452" t="str">
        <f t="shared" si="657"/>
        <v>GA</v>
      </c>
      <c r="C3452" t="str">
        <f t="shared" si="657"/>
        <v>Barrow County</v>
      </c>
      <c r="D3452">
        <f t="shared" si="657"/>
        <v>-83.721806099999995</v>
      </c>
      <c r="E3452">
        <f t="shared" si="657"/>
        <v>33.991399999999999</v>
      </c>
      <c r="Q3452" s="197">
        <v>16.042597789999999</v>
      </c>
      <c r="R3452" s="197">
        <v>16.042597789999999</v>
      </c>
      <c r="AE3452" s="319"/>
      <c r="AJ3452">
        <v>0</v>
      </c>
      <c r="AK3452">
        <v>0</v>
      </c>
    </row>
    <row r="3453" spans="1:37" x14ac:dyDescent="0.25">
      <c r="A3453">
        <f t="shared" ref="A3453:E3453" si="658">A368</f>
        <v>13015</v>
      </c>
      <c r="B3453" t="str">
        <f t="shared" si="658"/>
        <v>GA</v>
      </c>
      <c r="C3453" t="str">
        <f t="shared" si="658"/>
        <v>Bartow County</v>
      </c>
      <c r="D3453">
        <f t="shared" si="658"/>
        <v>-84.855252899999996</v>
      </c>
      <c r="E3453">
        <f t="shared" si="658"/>
        <v>34.229770000000002</v>
      </c>
      <c r="Q3453" s="197">
        <v>15.93801103</v>
      </c>
      <c r="R3453" s="197">
        <v>15.93801103</v>
      </c>
      <c r="AE3453" s="319"/>
      <c r="AJ3453">
        <v>0</v>
      </c>
      <c r="AK3453">
        <v>0</v>
      </c>
    </row>
    <row r="3454" spans="1:37" x14ac:dyDescent="0.25">
      <c r="A3454">
        <f t="shared" ref="A3454:E3454" si="659">A369</f>
        <v>13017</v>
      </c>
      <c r="B3454" t="str">
        <f t="shared" si="659"/>
        <v>GA</v>
      </c>
      <c r="C3454" t="str">
        <f t="shared" si="659"/>
        <v>Ben Hill County</v>
      </c>
      <c r="D3454">
        <f t="shared" si="659"/>
        <v>-83.2547462</v>
      </c>
      <c r="E3454">
        <f t="shared" si="659"/>
        <v>31.760629999999999</v>
      </c>
      <c r="Q3454" s="197">
        <v>18.67017723</v>
      </c>
      <c r="R3454" s="197">
        <v>18.67017723</v>
      </c>
      <c r="AE3454" s="319"/>
      <c r="AJ3454">
        <v>0</v>
      </c>
      <c r="AK3454">
        <v>0</v>
      </c>
    </row>
    <row r="3455" spans="1:37" x14ac:dyDescent="0.25">
      <c r="A3455">
        <f t="shared" ref="A3455:E3455" si="660">A370</f>
        <v>13019</v>
      </c>
      <c r="B3455" t="str">
        <f t="shared" si="660"/>
        <v>GA</v>
      </c>
      <c r="C3455" t="str">
        <f t="shared" si="660"/>
        <v>Berrien County</v>
      </c>
      <c r="D3455">
        <f t="shared" si="660"/>
        <v>-83.243223299999997</v>
      </c>
      <c r="E3455">
        <f t="shared" si="660"/>
        <v>31.266960000000001</v>
      </c>
      <c r="Q3455" s="197">
        <v>19.213551580000001</v>
      </c>
      <c r="R3455" s="197">
        <v>19.213551580000001</v>
      </c>
      <c r="AE3455" s="319"/>
      <c r="AJ3455">
        <v>0</v>
      </c>
      <c r="AK3455">
        <v>0</v>
      </c>
    </row>
    <row r="3456" spans="1:37" x14ac:dyDescent="0.25">
      <c r="A3456">
        <f t="shared" ref="A3456:E3456" si="661">A371</f>
        <v>13021</v>
      </c>
      <c r="B3456" t="str">
        <f t="shared" si="661"/>
        <v>GA</v>
      </c>
      <c r="C3456" t="str">
        <f t="shared" si="661"/>
        <v>Bibb County</v>
      </c>
      <c r="D3456">
        <f t="shared" si="661"/>
        <v>-83.717426900000007</v>
      </c>
      <c r="E3456">
        <f t="shared" si="661"/>
        <v>32.813760000000002</v>
      </c>
      <c r="Q3456" s="197">
        <v>17.588159019999999</v>
      </c>
      <c r="R3456" s="197">
        <v>17.588159019999999</v>
      </c>
      <c r="AE3456" s="319"/>
      <c r="AJ3456">
        <v>0</v>
      </c>
      <c r="AK3456">
        <v>0</v>
      </c>
    </row>
    <row r="3457" spans="1:37" x14ac:dyDescent="0.25">
      <c r="A3457">
        <f t="shared" ref="A3457:E3457" si="662">A372</f>
        <v>13023</v>
      </c>
      <c r="B3457" t="str">
        <f t="shared" si="662"/>
        <v>GA</v>
      </c>
      <c r="C3457" t="str">
        <f t="shared" si="662"/>
        <v>Bleckley County</v>
      </c>
      <c r="D3457">
        <f t="shared" si="662"/>
        <v>-83.358415100000002</v>
      </c>
      <c r="E3457">
        <f t="shared" si="662"/>
        <v>32.43553</v>
      </c>
      <c r="Q3457" s="197">
        <v>17.97169851</v>
      </c>
      <c r="R3457" s="197">
        <v>17.97169851</v>
      </c>
      <c r="AE3457" s="319"/>
      <c r="AJ3457">
        <v>0</v>
      </c>
      <c r="AK3457">
        <v>0</v>
      </c>
    </row>
    <row r="3458" spans="1:37" x14ac:dyDescent="0.25">
      <c r="A3458">
        <f t="shared" ref="A3458:E3458" si="663">A373</f>
        <v>13025</v>
      </c>
      <c r="B3458" t="str">
        <f t="shared" si="663"/>
        <v>GA</v>
      </c>
      <c r="C3458" t="str">
        <f t="shared" si="663"/>
        <v>Brantley County</v>
      </c>
      <c r="D3458">
        <f t="shared" si="663"/>
        <v>-81.999895199999997</v>
      </c>
      <c r="E3458">
        <f t="shared" si="663"/>
        <v>31.192170000000001</v>
      </c>
      <c r="Q3458" s="197">
        <v>19.481975899999998</v>
      </c>
      <c r="R3458" s="197">
        <v>19.481975899999998</v>
      </c>
      <c r="AE3458" s="319"/>
      <c r="AJ3458">
        <v>0</v>
      </c>
      <c r="AK3458">
        <v>0</v>
      </c>
    </row>
    <row r="3459" spans="1:37" x14ac:dyDescent="0.25">
      <c r="A3459">
        <f t="shared" ref="A3459:E3459" si="664">A374</f>
        <v>13027</v>
      </c>
      <c r="B3459" t="str">
        <f t="shared" si="664"/>
        <v>GA</v>
      </c>
      <c r="C3459" t="str">
        <f t="shared" si="664"/>
        <v>Brooks County</v>
      </c>
      <c r="D3459">
        <f t="shared" si="664"/>
        <v>-83.600144099999994</v>
      </c>
      <c r="E3459">
        <f t="shared" si="664"/>
        <v>30.837910000000001</v>
      </c>
      <c r="Q3459" s="197">
        <v>19.598468530000002</v>
      </c>
      <c r="R3459" s="197">
        <v>19.598468530000002</v>
      </c>
      <c r="AE3459" s="319"/>
      <c r="AJ3459">
        <v>0</v>
      </c>
      <c r="AK3459">
        <v>0</v>
      </c>
    </row>
    <row r="3460" spans="1:37" x14ac:dyDescent="0.25">
      <c r="A3460">
        <f t="shared" ref="A3460:E3460" si="665">A375</f>
        <v>13029</v>
      </c>
      <c r="B3460" t="str">
        <f t="shared" si="665"/>
        <v>GA</v>
      </c>
      <c r="C3460" t="str">
        <f t="shared" si="665"/>
        <v>Bryan County</v>
      </c>
      <c r="D3460">
        <f t="shared" si="665"/>
        <v>-81.448749100000001</v>
      </c>
      <c r="E3460">
        <f t="shared" si="665"/>
        <v>32.019869999999997</v>
      </c>
      <c r="Q3460" s="197">
        <v>18.452994799999999</v>
      </c>
      <c r="R3460" s="197">
        <v>18.452994799999999</v>
      </c>
      <c r="AE3460" s="319"/>
      <c r="AJ3460">
        <v>0</v>
      </c>
      <c r="AK3460">
        <v>0</v>
      </c>
    </row>
    <row r="3461" spans="1:37" x14ac:dyDescent="0.25">
      <c r="A3461">
        <f t="shared" ref="A3461:E3461" si="666">A376</f>
        <v>13031</v>
      </c>
      <c r="B3461" t="str">
        <f t="shared" si="666"/>
        <v>GA</v>
      </c>
      <c r="C3461" t="str">
        <f t="shared" si="666"/>
        <v>Bulloch County</v>
      </c>
      <c r="D3461">
        <f t="shared" si="666"/>
        <v>-81.748233600000006</v>
      </c>
      <c r="E3461">
        <f t="shared" si="666"/>
        <v>32.402520000000003</v>
      </c>
      <c r="Q3461" s="197">
        <v>17.983284529999999</v>
      </c>
      <c r="R3461" s="197">
        <v>17.983284529999999</v>
      </c>
      <c r="AE3461" s="319"/>
      <c r="AJ3461">
        <v>0</v>
      </c>
      <c r="AK3461">
        <v>0</v>
      </c>
    </row>
    <row r="3462" spans="1:37" x14ac:dyDescent="0.25">
      <c r="A3462">
        <f t="shared" ref="A3462:E3462" si="667">A377</f>
        <v>13033</v>
      </c>
      <c r="B3462" t="str">
        <f t="shared" si="667"/>
        <v>GA</v>
      </c>
      <c r="C3462" t="str">
        <f t="shared" si="667"/>
        <v>Burke County</v>
      </c>
      <c r="D3462">
        <f t="shared" si="667"/>
        <v>-82.005414099999996</v>
      </c>
      <c r="E3462">
        <f t="shared" si="667"/>
        <v>33.062289999999997</v>
      </c>
      <c r="Q3462" s="197">
        <v>17.410495439999998</v>
      </c>
      <c r="R3462" s="197">
        <v>17.410495439999998</v>
      </c>
      <c r="AE3462" s="319"/>
      <c r="AJ3462">
        <v>0</v>
      </c>
      <c r="AK3462">
        <v>0</v>
      </c>
    </row>
    <row r="3463" spans="1:37" x14ac:dyDescent="0.25">
      <c r="A3463">
        <f t="shared" ref="A3463:E3463" si="668">A378</f>
        <v>13035</v>
      </c>
      <c r="B3463" t="str">
        <f t="shared" si="668"/>
        <v>GA</v>
      </c>
      <c r="C3463" t="str">
        <f t="shared" si="668"/>
        <v>Butts County</v>
      </c>
      <c r="D3463">
        <f t="shared" si="668"/>
        <v>-83.961892899999995</v>
      </c>
      <c r="E3463">
        <f t="shared" si="668"/>
        <v>33.283830000000002</v>
      </c>
      <c r="Q3463" s="197">
        <v>17.06912925</v>
      </c>
      <c r="R3463" s="197">
        <v>17.06912925</v>
      </c>
      <c r="AE3463" s="319"/>
      <c r="AJ3463">
        <v>0</v>
      </c>
      <c r="AK3463">
        <v>0</v>
      </c>
    </row>
    <row r="3464" spans="1:37" x14ac:dyDescent="0.25">
      <c r="A3464">
        <f t="shared" ref="A3464:E3464" si="669">A379</f>
        <v>13037</v>
      </c>
      <c r="B3464" t="str">
        <f t="shared" si="669"/>
        <v>GA</v>
      </c>
      <c r="C3464" t="str">
        <f t="shared" si="669"/>
        <v>Calhoun County</v>
      </c>
      <c r="D3464">
        <f t="shared" si="669"/>
        <v>-84.641989600000002</v>
      </c>
      <c r="E3464">
        <f t="shared" si="669"/>
        <v>31.516120000000001</v>
      </c>
      <c r="Q3464" s="197">
        <v>18.747265729999999</v>
      </c>
      <c r="R3464" s="197">
        <v>18.747265729999999</v>
      </c>
      <c r="AE3464" s="319"/>
      <c r="AJ3464">
        <v>0</v>
      </c>
      <c r="AK3464">
        <v>0</v>
      </c>
    </row>
    <row r="3465" spans="1:37" x14ac:dyDescent="0.25">
      <c r="A3465">
        <f t="shared" ref="A3465:E3465" si="670">A380</f>
        <v>13039</v>
      </c>
      <c r="B3465" t="str">
        <f t="shared" si="670"/>
        <v>GA</v>
      </c>
      <c r="C3465" t="str">
        <f t="shared" si="670"/>
        <v>Camden County</v>
      </c>
      <c r="D3465">
        <f t="shared" si="670"/>
        <v>-81.693462400000001</v>
      </c>
      <c r="E3465">
        <f t="shared" si="670"/>
        <v>30.94021</v>
      </c>
      <c r="Q3465" s="197">
        <v>19.849509430000001</v>
      </c>
      <c r="R3465" s="197">
        <v>19.849509430000001</v>
      </c>
      <c r="AE3465" s="319"/>
      <c r="AJ3465">
        <v>0</v>
      </c>
      <c r="AK3465">
        <v>0</v>
      </c>
    </row>
    <row r="3466" spans="1:37" x14ac:dyDescent="0.25">
      <c r="A3466">
        <f t="shared" ref="A3466:E3466" si="671">A381</f>
        <v>13043</v>
      </c>
      <c r="B3466" t="str">
        <f t="shared" si="671"/>
        <v>GA</v>
      </c>
      <c r="C3466" t="str">
        <f t="shared" si="671"/>
        <v>Candler County</v>
      </c>
      <c r="D3466">
        <f t="shared" si="671"/>
        <v>-82.087609400000005</v>
      </c>
      <c r="E3466">
        <f t="shared" si="671"/>
        <v>32.405209999999997</v>
      </c>
      <c r="Q3466" s="197">
        <v>17.94807204</v>
      </c>
      <c r="R3466" s="197">
        <v>17.94807204</v>
      </c>
      <c r="AE3466" s="319"/>
      <c r="AJ3466">
        <v>0</v>
      </c>
      <c r="AK3466">
        <v>0</v>
      </c>
    </row>
    <row r="3467" spans="1:37" x14ac:dyDescent="0.25">
      <c r="A3467">
        <f t="shared" ref="A3467:E3467" si="672">A382</f>
        <v>13045</v>
      </c>
      <c r="B3467" t="str">
        <f t="shared" si="672"/>
        <v>GA</v>
      </c>
      <c r="C3467" t="str">
        <f t="shared" si="672"/>
        <v>Carroll County</v>
      </c>
      <c r="D3467">
        <f t="shared" si="672"/>
        <v>-85.085667299999997</v>
      </c>
      <c r="E3467">
        <f t="shared" si="672"/>
        <v>33.575980000000001</v>
      </c>
      <c r="Q3467" s="197">
        <v>16.661953130000001</v>
      </c>
      <c r="R3467" s="197">
        <v>16.661953130000001</v>
      </c>
      <c r="AE3467" s="319"/>
      <c r="AJ3467">
        <v>0</v>
      </c>
      <c r="AK3467">
        <v>0</v>
      </c>
    </row>
    <row r="3468" spans="1:37" x14ac:dyDescent="0.25">
      <c r="A3468">
        <f t="shared" ref="A3468:E3468" si="673">A383</f>
        <v>13047</v>
      </c>
      <c r="B3468" t="str">
        <f t="shared" si="673"/>
        <v>GA</v>
      </c>
      <c r="C3468" t="str">
        <f t="shared" si="673"/>
        <v>Catoosa County</v>
      </c>
      <c r="D3468">
        <f t="shared" si="673"/>
        <v>-85.144714300000004</v>
      </c>
      <c r="E3468">
        <f t="shared" si="673"/>
        <v>34.889420000000001</v>
      </c>
      <c r="Q3468" s="197">
        <v>15.578929629999999</v>
      </c>
      <c r="R3468" s="197">
        <v>15.578929629999999</v>
      </c>
      <c r="AE3468" s="319"/>
      <c r="AJ3468">
        <v>0</v>
      </c>
      <c r="AK3468">
        <v>0</v>
      </c>
    </row>
    <row r="3469" spans="1:37" x14ac:dyDescent="0.25">
      <c r="A3469">
        <f t="shared" ref="A3469:E3469" si="674">A384</f>
        <v>13049</v>
      </c>
      <c r="B3469" t="str">
        <f t="shared" si="674"/>
        <v>GA</v>
      </c>
      <c r="C3469" t="str">
        <f t="shared" si="674"/>
        <v>Charlton County</v>
      </c>
      <c r="D3469">
        <f t="shared" si="674"/>
        <v>-82.161194100000003</v>
      </c>
      <c r="E3469">
        <f t="shared" si="674"/>
        <v>30.792149999999999</v>
      </c>
      <c r="Q3469" s="197">
        <v>19.95356572</v>
      </c>
      <c r="R3469" s="197">
        <v>19.95356572</v>
      </c>
      <c r="AE3469" s="319"/>
      <c r="AJ3469">
        <v>0</v>
      </c>
      <c r="AK3469">
        <v>0</v>
      </c>
    </row>
    <row r="3470" spans="1:37" x14ac:dyDescent="0.25">
      <c r="A3470">
        <f t="shared" ref="A3470:E3470" si="675">A385</f>
        <v>13051</v>
      </c>
      <c r="B3470" t="str">
        <f t="shared" si="675"/>
        <v>GA</v>
      </c>
      <c r="C3470" t="str">
        <f t="shared" si="675"/>
        <v>Chatham County</v>
      </c>
      <c r="D3470">
        <f t="shared" si="675"/>
        <v>-81.135959299999996</v>
      </c>
      <c r="E3470">
        <f t="shared" si="675"/>
        <v>32.004770000000001</v>
      </c>
      <c r="Q3470" s="197">
        <v>18.492682599999998</v>
      </c>
      <c r="R3470" s="197">
        <v>18.492682599999998</v>
      </c>
      <c r="AE3470" s="319"/>
      <c r="AJ3470">
        <v>0</v>
      </c>
      <c r="AK3470">
        <v>0</v>
      </c>
    </row>
    <row r="3471" spans="1:37" x14ac:dyDescent="0.25">
      <c r="A3471">
        <f t="shared" ref="A3471:E3471" si="676">A386</f>
        <v>13053</v>
      </c>
      <c r="B3471" t="str">
        <f t="shared" si="676"/>
        <v>GA</v>
      </c>
      <c r="C3471" t="str">
        <f t="shared" si="676"/>
        <v>Chattahoochee County</v>
      </c>
      <c r="D3471">
        <f t="shared" si="676"/>
        <v>-84.783553800000007</v>
      </c>
      <c r="E3471">
        <f t="shared" si="676"/>
        <v>32.342660000000002</v>
      </c>
      <c r="Q3471" s="197">
        <v>17.90031214</v>
      </c>
      <c r="R3471" s="197">
        <v>17.90031214</v>
      </c>
      <c r="AE3471" s="319"/>
      <c r="AJ3471">
        <v>0</v>
      </c>
      <c r="AK3471">
        <v>0</v>
      </c>
    </row>
    <row r="3472" spans="1:37" x14ac:dyDescent="0.25">
      <c r="A3472">
        <f t="shared" ref="A3472:E3472" si="677">A387</f>
        <v>13055</v>
      </c>
      <c r="B3472" t="str">
        <f t="shared" si="677"/>
        <v>GA</v>
      </c>
      <c r="C3472" t="str">
        <f t="shared" si="677"/>
        <v>Chattooga County</v>
      </c>
      <c r="D3472">
        <f t="shared" si="677"/>
        <v>-85.349862599999994</v>
      </c>
      <c r="E3472">
        <f t="shared" si="677"/>
        <v>34.46255</v>
      </c>
      <c r="Q3472" s="197">
        <v>15.89945202</v>
      </c>
      <c r="R3472" s="197">
        <v>15.89945202</v>
      </c>
      <c r="AE3472" s="319"/>
      <c r="AJ3472">
        <v>0</v>
      </c>
      <c r="AK3472">
        <v>0</v>
      </c>
    </row>
    <row r="3473" spans="1:37" x14ac:dyDescent="0.25">
      <c r="A3473">
        <f t="shared" ref="A3473:E3473" si="678">A388</f>
        <v>13057</v>
      </c>
      <c r="B3473" t="str">
        <f t="shared" si="678"/>
        <v>GA</v>
      </c>
      <c r="C3473" t="str">
        <f t="shared" si="678"/>
        <v>Cherokee County</v>
      </c>
      <c r="D3473">
        <f t="shared" si="678"/>
        <v>-84.483716000000001</v>
      </c>
      <c r="E3473">
        <f t="shared" si="678"/>
        <v>34.24</v>
      </c>
      <c r="Q3473" s="197">
        <v>15.764979589999999</v>
      </c>
      <c r="R3473" s="197">
        <v>15.764979589999999</v>
      </c>
      <c r="AE3473" s="319"/>
      <c r="AJ3473">
        <v>0</v>
      </c>
      <c r="AK3473">
        <v>0</v>
      </c>
    </row>
    <row r="3474" spans="1:37" x14ac:dyDescent="0.25">
      <c r="A3474">
        <f t="shared" ref="A3474:E3474" si="679">A389</f>
        <v>13059</v>
      </c>
      <c r="B3474" t="str">
        <f t="shared" si="679"/>
        <v>GA</v>
      </c>
      <c r="C3474" t="str">
        <f t="shared" si="679"/>
        <v>Clarke County</v>
      </c>
      <c r="D3474">
        <f t="shared" si="679"/>
        <v>-83.369021399999994</v>
      </c>
      <c r="E3474">
        <f t="shared" si="679"/>
        <v>33.949170000000002</v>
      </c>
      <c r="Q3474" s="197">
        <v>16.178391300000001</v>
      </c>
      <c r="R3474" s="197">
        <v>16.178391300000001</v>
      </c>
      <c r="AE3474" s="319"/>
      <c r="AJ3474">
        <v>0</v>
      </c>
      <c r="AK3474">
        <v>0</v>
      </c>
    </row>
    <row r="3475" spans="1:37" x14ac:dyDescent="0.25">
      <c r="A3475">
        <f t="shared" ref="A3475:E3475" si="680">A390</f>
        <v>13061</v>
      </c>
      <c r="B3475" t="str">
        <f t="shared" si="680"/>
        <v>GA</v>
      </c>
      <c r="C3475" t="str">
        <f t="shared" si="680"/>
        <v>Clay County</v>
      </c>
      <c r="D3475">
        <f t="shared" si="680"/>
        <v>-84.990730200000002</v>
      </c>
      <c r="E3475">
        <f t="shared" si="680"/>
        <v>31.61523</v>
      </c>
      <c r="Q3475" s="197">
        <v>18.56564264</v>
      </c>
      <c r="R3475" s="197">
        <v>18.56564264</v>
      </c>
      <c r="AE3475" s="319"/>
      <c r="AJ3475">
        <v>0</v>
      </c>
      <c r="AK3475">
        <v>0</v>
      </c>
    </row>
    <row r="3476" spans="1:37" x14ac:dyDescent="0.25">
      <c r="A3476">
        <f t="shared" ref="A3476:E3476" si="681">A391</f>
        <v>13063</v>
      </c>
      <c r="B3476" t="str">
        <f t="shared" si="681"/>
        <v>GA</v>
      </c>
      <c r="C3476" t="str">
        <f t="shared" si="681"/>
        <v>Clayton County</v>
      </c>
      <c r="D3476">
        <f t="shared" si="681"/>
        <v>-84.369303700000003</v>
      </c>
      <c r="E3476">
        <f t="shared" si="681"/>
        <v>33.535939999999997</v>
      </c>
      <c r="Q3476" s="197">
        <v>16.7630175</v>
      </c>
      <c r="R3476" s="197">
        <v>16.7630175</v>
      </c>
      <c r="AE3476" s="319"/>
      <c r="AJ3476">
        <v>0</v>
      </c>
      <c r="AK3476">
        <v>0</v>
      </c>
    </row>
    <row r="3477" spans="1:37" x14ac:dyDescent="0.25">
      <c r="A3477">
        <f t="shared" ref="A3477:E3477" si="682">A392</f>
        <v>13065</v>
      </c>
      <c r="B3477" t="str">
        <f t="shared" si="682"/>
        <v>GA</v>
      </c>
      <c r="C3477" t="str">
        <f t="shared" si="682"/>
        <v>Clinch County</v>
      </c>
      <c r="D3477">
        <f t="shared" si="682"/>
        <v>-82.734136199999995</v>
      </c>
      <c r="E3477">
        <f t="shared" si="682"/>
        <v>30.904789999999998</v>
      </c>
      <c r="Q3477" s="197">
        <v>19.698111999999998</v>
      </c>
      <c r="R3477" s="197">
        <v>19.698111999999998</v>
      </c>
      <c r="AE3477" s="319"/>
      <c r="AJ3477">
        <v>0</v>
      </c>
      <c r="AK3477">
        <v>0</v>
      </c>
    </row>
    <row r="3478" spans="1:37" x14ac:dyDescent="0.25">
      <c r="A3478">
        <f t="shared" ref="A3478:E3478" si="683">A393</f>
        <v>13067</v>
      </c>
      <c r="B3478" t="str">
        <f t="shared" si="683"/>
        <v>GA</v>
      </c>
      <c r="C3478" t="str">
        <f t="shared" si="683"/>
        <v>Cobb County</v>
      </c>
      <c r="D3478">
        <f t="shared" si="683"/>
        <v>-84.592042399999997</v>
      </c>
      <c r="E3478">
        <f t="shared" si="683"/>
        <v>33.93685</v>
      </c>
      <c r="Q3478" s="197">
        <v>16.213237360000001</v>
      </c>
      <c r="R3478" s="197">
        <v>16.213237360000001</v>
      </c>
      <c r="AE3478" s="319"/>
      <c r="AJ3478">
        <v>0</v>
      </c>
      <c r="AK3478">
        <v>0</v>
      </c>
    </row>
    <row r="3479" spans="1:37" x14ac:dyDescent="0.25">
      <c r="A3479">
        <f t="shared" ref="A3479:E3479" si="684">A394</f>
        <v>13069</v>
      </c>
      <c r="B3479" t="str">
        <f t="shared" si="684"/>
        <v>GA</v>
      </c>
      <c r="C3479" t="str">
        <f t="shared" si="684"/>
        <v>Coffee County</v>
      </c>
      <c r="D3479">
        <f t="shared" si="684"/>
        <v>-82.887469300000006</v>
      </c>
      <c r="E3479">
        <f t="shared" si="684"/>
        <v>31.537179999999999</v>
      </c>
      <c r="Q3479" s="197">
        <v>18.949259730000001</v>
      </c>
      <c r="R3479" s="197">
        <v>18.949259730000001</v>
      </c>
      <c r="AE3479" s="319"/>
      <c r="AJ3479">
        <v>0</v>
      </c>
      <c r="AK3479">
        <v>0</v>
      </c>
    </row>
    <row r="3480" spans="1:37" x14ac:dyDescent="0.25">
      <c r="A3480">
        <f t="shared" ref="A3480:E3480" si="685">A395</f>
        <v>13071</v>
      </c>
      <c r="B3480" t="str">
        <f t="shared" si="685"/>
        <v>GA</v>
      </c>
      <c r="C3480" t="str">
        <f t="shared" si="685"/>
        <v>Colquitt County</v>
      </c>
      <c r="D3480">
        <f t="shared" si="685"/>
        <v>-83.790288000000004</v>
      </c>
      <c r="E3480">
        <f t="shared" si="685"/>
        <v>31.171869999999998</v>
      </c>
      <c r="Q3480" s="197">
        <v>19.234210430000001</v>
      </c>
      <c r="R3480" s="197">
        <v>19.234210430000001</v>
      </c>
      <c r="AE3480" s="319"/>
      <c r="AJ3480">
        <v>0</v>
      </c>
      <c r="AK3480">
        <v>0</v>
      </c>
    </row>
    <row r="3481" spans="1:37" x14ac:dyDescent="0.25">
      <c r="A3481">
        <f t="shared" ref="A3481:E3481" si="686">A396</f>
        <v>13073</v>
      </c>
      <c r="B3481" t="str">
        <f t="shared" si="686"/>
        <v>GA</v>
      </c>
      <c r="C3481" t="str">
        <f t="shared" si="686"/>
        <v>Columbia County</v>
      </c>
      <c r="D3481">
        <f t="shared" si="686"/>
        <v>-82.274059199999996</v>
      </c>
      <c r="E3481">
        <f t="shared" si="686"/>
        <v>33.545749999999998</v>
      </c>
      <c r="Q3481" s="197">
        <v>17.06471857</v>
      </c>
      <c r="R3481" s="197">
        <v>17.06471857</v>
      </c>
      <c r="AE3481" s="319"/>
      <c r="AJ3481">
        <v>0</v>
      </c>
      <c r="AK3481">
        <v>0</v>
      </c>
    </row>
    <row r="3482" spans="1:37" x14ac:dyDescent="0.25">
      <c r="A3482">
        <f t="shared" ref="A3482:E3482" si="687">A397</f>
        <v>13075</v>
      </c>
      <c r="B3482" t="str">
        <f t="shared" si="687"/>
        <v>GA</v>
      </c>
      <c r="C3482" t="str">
        <f t="shared" si="687"/>
        <v>Cook County</v>
      </c>
      <c r="D3482">
        <f t="shared" si="687"/>
        <v>-83.446711199999996</v>
      </c>
      <c r="E3482">
        <f t="shared" si="687"/>
        <v>31.148879999999998</v>
      </c>
      <c r="Q3482" s="197">
        <v>19.30339889</v>
      </c>
      <c r="R3482" s="197">
        <v>19.30339889</v>
      </c>
      <c r="AE3482" s="319"/>
      <c r="AJ3482">
        <v>0</v>
      </c>
      <c r="AK3482">
        <v>0</v>
      </c>
    </row>
    <row r="3483" spans="1:37" x14ac:dyDescent="0.25">
      <c r="A3483">
        <f t="shared" ref="A3483:E3483" si="688">A398</f>
        <v>13077</v>
      </c>
      <c r="B3483" t="str">
        <f t="shared" si="688"/>
        <v>GA</v>
      </c>
      <c r="C3483" t="str">
        <f t="shared" si="688"/>
        <v>Coweta County</v>
      </c>
      <c r="D3483">
        <f t="shared" si="688"/>
        <v>-84.777442600000001</v>
      </c>
      <c r="E3483">
        <f t="shared" si="688"/>
        <v>33.343679999999999</v>
      </c>
      <c r="Q3483" s="197">
        <v>16.951540130000001</v>
      </c>
      <c r="R3483" s="197">
        <v>16.951540130000001</v>
      </c>
      <c r="AE3483" s="319"/>
      <c r="AJ3483">
        <v>0</v>
      </c>
      <c r="AK3483">
        <v>0</v>
      </c>
    </row>
    <row r="3484" spans="1:37" x14ac:dyDescent="0.25">
      <c r="A3484">
        <f t="shared" ref="A3484:E3484" si="689">A399</f>
        <v>13079</v>
      </c>
      <c r="B3484" t="str">
        <f t="shared" si="689"/>
        <v>GA</v>
      </c>
      <c r="C3484" t="str">
        <f t="shared" si="689"/>
        <v>Crawford County</v>
      </c>
      <c r="D3484">
        <f t="shared" si="689"/>
        <v>-83.993981000000005</v>
      </c>
      <c r="E3484">
        <f t="shared" si="689"/>
        <v>32.723939999999999</v>
      </c>
      <c r="Q3484" s="197">
        <v>17.655257200000001</v>
      </c>
      <c r="R3484" s="197">
        <v>17.655257200000001</v>
      </c>
      <c r="AE3484" s="319"/>
      <c r="AJ3484">
        <v>0</v>
      </c>
      <c r="AK3484">
        <v>0</v>
      </c>
    </row>
    <row r="3485" spans="1:37" x14ac:dyDescent="0.25">
      <c r="A3485">
        <f t="shared" ref="A3485:E3485" si="690">A400</f>
        <v>13081</v>
      </c>
      <c r="B3485" t="str">
        <f t="shared" si="690"/>
        <v>GA</v>
      </c>
      <c r="C3485" t="str">
        <f t="shared" si="690"/>
        <v>Crisp County</v>
      </c>
      <c r="D3485">
        <f t="shared" si="690"/>
        <v>-83.808347600000005</v>
      </c>
      <c r="E3485">
        <f t="shared" si="690"/>
        <v>31.916620000000002</v>
      </c>
      <c r="Q3485" s="197">
        <v>18.483692619999999</v>
      </c>
      <c r="R3485" s="197">
        <v>18.483692619999999</v>
      </c>
      <c r="AE3485" s="319"/>
      <c r="AJ3485">
        <v>0</v>
      </c>
      <c r="AK3485">
        <v>0</v>
      </c>
    </row>
    <row r="3486" spans="1:37" x14ac:dyDescent="0.25">
      <c r="A3486">
        <f t="shared" ref="A3486:E3486" si="691">A401</f>
        <v>13083</v>
      </c>
      <c r="B3486" t="str">
        <f t="shared" si="691"/>
        <v>GA</v>
      </c>
      <c r="C3486" t="str">
        <f t="shared" si="691"/>
        <v>Dade County</v>
      </c>
      <c r="D3486">
        <f t="shared" si="691"/>
        <v>-85.503516099999999</v>
      </c>
      <c r="E3486">
        <f t="shared" si="691"/>
        <v>34.840719999999997</v>
      </c>
      <c r="Q3486" s="197">
        <v>15.707988889999999</v>
      </c>
      <c r="R3486" s="197">
        <v>15.707988889999999</v>
      </c>
      <c r="AE3486" s="319"/>
      <c r="AJ3486">
        <v>0</v>
      </c>
      <c r="AK3486">
        <v>0</v>
      </c>
    </row>
    <row r="3487" spans="1:37" x14ac:dyDescent="0.25">
      <c r="A3487">
        <f t="shared" ref="A3487:E3487" si="692">A402</f>
        <v>13085</v>
      </c>
      <c r="B3487" t="str">
        <f t="shared" si="692"/>
        <v>GA</v>
      </c>
      <c r="C3487" t="str">
        <f t="shared" si="692"/>
        <v>Dawson County</v>
      </c>
      <c r="D3487">
        <f t="shared" si="692"/>
        <v>-84.177809499999995</v>
      </c>
      <c r="E3487">
        <f t="shared" si="692"/>
        <v>34.432850000000002</v>
      </c>
      <c r="Q3487" s="197">
        <v>15.313133130000001</v>
      </c>
      <c r="R3487" s="197">
        <v>15.313133130000001</v>
      </c>
      <c r="AE3487" s="319"/>
      <c r="AJ3487">
        <v>0</v>
      </c>
      <c r="AK3487">
        <v>0</v>
      </c>
    </row>
    <row r="3488" spans="1:37" x14ac:dyDescent="0.25">
      <c r="A3488">
        <f t="shared" ref="A3488:E3488" si="693">A403</f>
        <v>13087</v>
      </c>
      <c r="B3488" t="str">
        <f t="shared" si="693"/>
        <v>GA</v>
      </c>
      <c r="C3488" t="str">
        <f t="shared" si="693"/>
        <v>Decatur County</v>
      </c>
      <c r="D3488">
        <f t="shared" si="693"/>
        <v>-84.584413900000001</v>
      </c>
      <c r="E3488">
        <f t="shared" si="693"/>
        <v>30.874220000000001</v>
      </c>
      <c r="Q3488" s="197">
        <v>19.387503290000001</v>
      </c>
      <c r="R3488" s="197">
        <v>19.387503290000001</v>
      </c>
      <c r="AE3488" s="319"/>
      <c r="AJ3488">
        <v>0</v>
      </c>
      <c r="AK3488">
        <v>0</v>
      </c>
    </row>
    <row r="3489" spans="1:37" x14ac:dyDescent="0.25">
      <c r="A3489">
        <f t="shared" ref="A3489:E3489" si="694">A404</f>
        <v>13089</v>
      </c>
      <c r="B3489" t="str">
        <f t="shared" si="694"/>
        <v>GA</v>
      </c>
      <c r="C3489" t="str">
        <f t="shared" si="694"/>
        <v>DeKalb County</v>
      </c>
      <c r="D3489">
        <f t="shared" si="694"/>
        <v>-84.234349399999999</v>
      </c>
      <c r="E3489">
        <f t="shared" si="694"/>
        <v>33.765970000000003</v>
      </c>
      <c r="Q3489" s="197">
        <v>16.416201470000001</v>
      </c>
      <c r="R3489" s="197">
        <v>16.416201470000001</v>
      </c>
      <c r="AE3489" s="319"/>
      <c r="AJ3489">
        <v>0</v>
      </c>
      <c r="AK3489">
        <v>0</v>
      </c>
    </row>
    <row r="3490" spans="1:37" x14ac:dyDescent="0.25">
      <c r="A3490">
        <f t="shared" ref="A3490:E3490" si="695">A405</f>
        <v>13091</v>
      </c>
      <c r="B3490" t="str">
        <f t="shared" si="695"/>
        <v>GA</v>
      </c>
      <c r="C3490" t="str">
        <f t="shared" si="695"/>
        <v>Dodge County</v>
      </c>
      <c r="D3490">
        <f t="shared" si="695"/>
        <v>-83.197408899999999</v>
      </c>
      <c r="E3490">
        <f t="shared" si="695"/>
        <v>32.169150000000002</v>
      </c>
      <c r="Q3490" s="197">
        <v>18.237352810000001</v>
      </c>
      <c r="R3490" s="197">
        <v>18.237352810000001</v>
      </c>
      <c r="AE3490" s="319"/>
      <c r="AJ3490">
        <v>0</v>
      </c>
      <c r="AK3490">
        <v>0</v>
      </c>
    </row>
    <row r="3491" spans="1:37" x14ac:dyDescent="0.25">
      <c r="A3491">
        <f t="shared" ref="A3491:E3491" si="696">A406</f>
        <v>13093</v>
      </c>
      <c r="B3491" t="str">
        <f t="shared" si="696"/>
        <v>GA</v>
      </c>
      <c r="C3491" t="str">
        <f t="shared" si="696"/>
        <v>Dooly County</v>
      </c>
      <c r="D3491">
        <f t="shared" si="696"/>
        <v>-83.829433300000005</v>
      </c>
      <c r="E3491">
        <f t="shared" si="696"/>
        <v>32.148069999999997</v>
      </c>
      <c r="Q3491" s="197">
        <v>18.24531254</v>
      </c>
      <c r="R3491" s="197">
        <v>18.24531254</v>
      </c>
      <c r="AE3491" s="319"/>
      <c r="AJ3491">
        <v>0</v>
      </c>
      <c r="AK3491">
        <v>0</v>
      </c>
    </row>
    <row r="3492" spans="1:37" x14ac:dyDescent="0.25">
      <c r="A3492">
        <f t="shared" ref="A3492:E3492" si="697">A407</f>
        <v>13095</v>
      </c>
      <c r="B3492" t="str">
        <f t="shared" si="697"/>
        <v>GA</v>
      </c>
      <c r="C3492" t="str">
        <f t="shared" si="697"/>
        <v>Dougherty County</v>
      </c>
      <c r="D3492">
        <f t="shared" si="697"/>
        <v>-84.235789600000004</v>
      </c>
      <c r="E3492">
        <f t="shared" si="697"/>
        <v>31.5184</v>
      </c>
      <c r="Q3492" s="197">
        <v>18.814328329999999</v>
      </c>
      <c r="R3492" s="197">
        <v>18.814328329999999</v>
      </c>
      <c r="AE3492" s="319"/>
      <c r="AJ3492">
        <v>0</v>
      </c>
      <c r="AK3492">
        <v>0</v>
      </c>
    </row>
    <row r="3493" spans="1:37" x14ac:dyDescent="0.25">
      <c r="A3493">
        <f t="shared" ref="A3493:E3493" si="698">A408</f>
        <v>13097</v>
      </c>
      <c r="B3493" t="str">
        <f t="shared" si="698"/>
        <v>GA</v>
      </c>
      <c r="C3493" t="str">
        <f t="shared" si="698"/>
        <v>Douglas County</v>
      </c>
      <c r="D3493">
        <f t="shared" si="698"/>
        <v>-84.771095500000001</v>
      </c>
      <c r="E3493">
        <f t="shared" si="698"/>
        <v>33.687739999999998</v>
      </c>
      <c r="Q3493" s="197">
        <v>16.566186739999999</v>
      </c>
      <c r="R3493" s="197">
        <v>16.566186739999999</v>
      </c>
      <c r="AE3493" s="319"/>
      <c r="AJ3493">
        <v>0</v>
      </c>
      <c r="AK3493">
        <v>0</v>
      </c>
    </row>
    <row r="3494" spans="1:37" x14ac:dyDescent="0.25">
      <c r="A3494">
        <f t="shared" ref="A3494:E3494" si="699">A409</f>
        <v>13099</v>
      </c>
      <c r="B3494" t="str">
        <f t="shared" si="699"/>
        <v>GA</v>
      </c>
      <c r="C3494" t="str">
        <f t="shared" si="699"/>
        <v>Early County</v>
      </c>
      <c r="D3494">
        <f t="shared" si="699"/>
        <v>-84.918937400000004</v>
      </c>
      <c r="E3494">
        <f t="shared" si="699"/>
        <v>31.314330000000002</v>
      </c>
      <c r="Q3494" s="197">
        <v>18.8777334</v>
      </c>
      <c r="R3494" s="197">
        <v>18.8777334</v>
      </c>
      <c r="AE3494" s="319"/>
      <c r="AJ3494">
        <v>0</v>
      </c>
      <c r="AK3494">
        <v>0</v>
      </c>
    </row>
    <row r="3495" spans="1:37" x14ac:dyDescent="0.25">
      <c r="A3495">
        <f t="shared" ref="A3495:E3495" si="700">A410</f>
        <v>13101</v>
      </c>
      <c r="B3495" t="str">
        <f t="shared" si="700"/>
        <v>GA</v>
      </c>
      <c r="C3495" t="str">
        <f t="shared" si="700"/>
        <v>Echols County</v>
      </c>
      <c r="D3495">
        <f t="shared" si="700"/>
        <v>-82.902095099999997</v>
      </c>
      <c r="E3495">
        <f t="shared" si="700"/>
        <v>30.70186</v>
      </c>
      <c r="Q3495" s="197">
        <v>19.885519299999999</v>
      </c>
      <c r="R3495" s="197">
        <v>19.885519299999999</v>
      </c>
      <c r="AE3495" s="319"/>
      <c r="AJ3495">
        <v>0</v>
      </c>
      <c r="AK3495">
        <v>0</v>
      </c>
    </row>
    <row r="3496" spans="1:37" x14ac:dyDescent="0.25">
      <c r="A3496">
        <f t="shared" ref="A3496:E3496" si="701">A411</f>
        <v>13103</v>
      </c>
      <c r="B3496" t="str">
        <f t="shared" si="701"/>
        <v>GA</v>
      </c>
      <c r="C3496" t="str">
        <f t="shared" si="701"/>
        <v>Effingham County</v>
      </c>
      <c r="D3496">
        <f t="shared" si="701"/>
        <v>-81.340249600000007</v>
      </c>
      <c r="E3496">
        <f t="shared" si="701"/>
        <v>32.371810000000004</v>
      </c>
      <c r="Q3496" s="197">
        <v>18.0362145</v>
      </c>
      <c r="R3496" s="197">
        <v>18.0362145</v>
      </c>
      <c r="AE3496" s="319"/>
      <c r="AJ3496">
        <v>0</v>
      </c>
      <c r="AK3496">
        <v>0</v>
      </c>
    </row>
    <row r="3497" spans="1:37" x14ac:dyDescent="0.25">
      <c r="A3497">
        <f t="shared" ref="A3497:E3497" si="702">A412</f>
        <v>13105</v>
      </c>
      <c r="B3497" t="str">
        <f t="shared" si="702"/>
        <v>GA</v>
      </c>
      <c r="C3497" t="str">
        <f t="shared" si="702"/>
        <v>Elbert County</v>
      </c>
      <c r="D3497">
        <f t="shared" si="702"/>
        <v>-82.838635300000007</v>
      </c>
      <c r="E3497">
        <f t="shared" si="702"/>
        <v>34.112209999999997</v>
      </c>
      <c r="Q3497" s="197">
        <v>16.1497548</v>
      </c>
      <c r="R3497" s="197">
        <v>16.1497548</v>
      </c>
      <c r="AE3497" s="319"/>
      <c r="AJ3497">
        <v>0</v>
      </c>
      <c r="AK3497">
        <v>0</v>
      </c>
    </row>
    <row r="3498" spans="1:37" x14ac:dyDescent="0.25">
      <c r="A3498">
        <f t="shared" ref="A3498:E3498" si="703">A413</f>
        <v>13107</v>
      </c>
      <c r="B3498" t="str">
        <f t="shared" si="703"/>
        <v>GA</v>
      </c>
      <c r="C3498" t="str">
        <f t="shared" si="703"/>
        <v>Emanuel County</v>
      </c>
      <c r="D3498">
        <f t="shared" si="703"/>
        <v>-82.320177000000001</v>
      </c>
      <c r="E3498">
        <f t="shared" si="703"/>
        <v>32.60248</v>
      </c>
      <c r="Q3498" s="197">
        <v>17.746516020000001</v>
      </c>
      <c r="R3498" s="197">
        <v>17.746516020000001</v>
      </c>
      <c r="AE3498" s="319"/>
      <c r="AJ3498">
        <v>0</v>
      </c>
      <c r="AK3498">
        <v>0</v>
      </c>
    </row>
    <row r="3499" spans="1:37" x14ac:dyDescent="0.25">
      <c r="A3499">
        <f t="shared" ref="A3499:E3499" si="704">A414</f>
        <v>13109</v>
      </c>
      <c r="B3499" t="str">
        <f t="shared" si="704"/>
        <v>GA</v>
      </c>
      <c r="C3499" t="str">
        <f t="shared" si="704"/>
        <v>Evans County</v>
      </c>
      <c r="D3499">
        <f t="shared" si="704"/>
        <v>-81.891527300000007</v>
      </c>
      <c r="E3499">
        <f t="shared" si="704"/>
        <v>32.162300000000002</v>
      </c>
      <c r="Q3499" s="197">
        <v>18.243954460000001</v>
      </c>
      <c r="R3499" s="197">
        <v>18.243954460000001</v>
      </c>
      <c r="AE3499" s="319"/>
      <c r="AJ3499">
        <v>0</v>
      </c>
      <c r="AK3499">
        <v>0</v>
      </c>
    </row>
    <row r="3500" spans="1:37" x14ac:dyDescent="0.25">
      <c r="A3500">
        <f t="shared" ref="A3500:E3500" si="705">A415</f>
        <v>13111</v>
      </c>
      <c r="B3500" t="str">
        <f t="shared" si="705"/>
        <v>GA</v>
      </c>
      <c r="C3500" t="str">
        <f t="shared" si="705"/>
        <v>Fannin County</v>
      </c>
      <c r="D3500">
        <f t="shared" si="705"/>
        <v>-84.336043799999999</v>
      </c>
      <c r="E3500">
        <f t="shared" si="705"/>
        <v>34.856250000000003</v>
      </c>
      <c r="Q3500" s="197">
        <v>14.745899379999999</v>
      </c>
      <c r="R3500" s="197">
        <v>14.745899379999999</v>
      </c>
      <c r="AE3500" s="319"/>
      <c r="AJ3500">
        <v>0</v>
      </c>
      <c r="AK3500">
        <v>0</v>
      </c>
    </row>
    <row r="3501" spans="1:37" x14ac:dyDescent="0.25">
      <c r="A3501">
        <f t="shared" ref="A3501:E3501" si="706">A416</f>
        <v>13113</v>
      </c>
      <c r="B3501" t="str">
        <f t="shared" si="706"/>
        <v>GA</v>
      </c>
      <c r="C3501" t="str">
        <f t="shared" si="706"/>
        <v>Fayette County</v>
      </c>
      <c r="D3501">
        <f t="shared" si="706"/>
        <v>-84.511464200000006</v>
      </c>
      <c r="E3501">
        <f t="shared" si="706"/>
        <v>33.402189999999997</v>
      </c>
      <c r="Q3501" s="197">
        <v>16.893812910000001</v>
      </c>
      <c r="R3501" s="197">
        <v>16.893812910000001</v>
      </c>
      <c r="AE3501" s="319"/>
      <c r="AJ3501">
        <v>0</v>
      </c>
      <c r="AK3501">
        <v>0</v>
      </c>
    </row>
    <row r="3502" spans="1:37" x14ac:dyDescent="0.25">
      <c r="A3502">
        <f t="shared" ref="A3502:E3502" si="707">A417</f>
        <v>13115</v>
      </c>
      <c r="B3502" t="str">
        <f t="shared" si="707"/>
        <v>GA</v>
      </c>
      <c r="C3502" t="str">
        <f t="shared" si="707"/>
        <v>Floyd County</v>
      </c>
      <c r="D3502">
        <f t="shared" si="707"/>
        <v>-85.225453000000002</v>
      </c>
      <c r="E3502">
        <f t="shared" si="707"/>
        <v>34.247450000000001</v>
      </c>
      <c r="Q3502" s="197">
        <v>16.033383919999999</v>
      </c>
      <c r="R3502" s="197">
        <v>16.033383919999999</v>
      </c>
      <c r="AE3502" s="319"/>
      <c r="AJ3502">
        <v>0</v>
      </c>
      <c r="AK3502">
        <v>0</v>
      </c>
    </row>
    <row r="3503" spans="1:37" x14ac:dyDescent="0.25">
      <c r="A3503">
        <f t="shared" ref="A3503:E3503" si="708">A418</f>
        <v>13117</v>
      </c>
      <c r="B3503" t="str">
        <f t="shared" si="708"/>
        <v>GA</v>
      </c>
      <c r="C3503" t="str">
        <f t="shared" si="708"/>
        <v>Forsyth County</v>
      </c>
      <c r="D3503">
        <f t="shared" si="708"/>
        <v>-84.135727299999999</v>
      </c>
      <c r="E3503">
        <f t="shared" si="708"/>
        <v>34.226419999999997</v>
      </c>
      <c r="Q3503" s="197">
        <v>15.657832519999999</v>
      </c>
      <c r="R3503" s="197">
        <v>15.657832519999999</v>
      </c>
      <c r="AE3503" s="319"/>
      <c r="AJ3503">
        <v>0</v>
      </c>
      <c r="AK3503">
        <v>0</v>
      </c>
    </row>
    <row r="3504" spans="1:37" x14ac:dyDescent="0.25">
      <c r="A3504">
        <f t="shared" ref="A3504:E3504" si="709">A419</f>
        <v>13119</v>
      </c>
      <c r="B3504" t="str">
        <f t="shared" si="709"/>
        <v>GA</v>
      </c>
      <c r="C3504" t="str">
        <f t="shared" si="709"/>
        <v>Franklin County</v>
      </c>
      <c r="D3504">
        <f t="shared" si="709"/>
        <v>-83.229423600000004</v>
      </c>
      <c r="E3504">
        <f t="shared" si="709"/>
        <v>34.376669999999997</v>
      </c>
      <c r="Q3504" s="197">
        <v>15.40675983</v>
      </c>
      <c r="R3504" s="197">
        <v>15.40675983</v>
      </c>
      <c r="AE3504" s="319"/>
      <c r="AJ3504">
        <v>0</v>
      </c>
      <c r="AK3504">
        <v>0</v>
      </c>
    </row>
    <row r="3505" spans="1:37" x14ac:dyDescent="0.25">
      <c r="A3505">
        <f t="shared" ref="A3505:E3505" si="710">A420</f>
        <v>13121</v>
      </c>
      <c r="B3505" t="str">
        <f t="shared" si="710"/>
        <v>GA</v>
      </c>
      <c r="C3505" t="str">
        <f t="shared" si="710"/>
        <v>Fulton County</v>
      </c>
      <c r="D3505">
        <f t="shared" si="710"/>
        <v>-84.467529600000006</v>
      </c>
      <c r="E3505">
        <f t="shared" si="710"/>
        <v>33.794840000000001</v>
      </c>
      <c r="Q3505" s="197">
        <v>16.384183480000001</v>
      </c>
      <c r="R3505" s="197">
        <v>16.384183480000001</v>
      </c>
      <c r="AE3505" s="319"/>
      <c r="AJ3505">
        <v>0</v>
      </c>
      <c r="AK3505">
        <v>0</v>
      </c>
    </row>
    <row r="3506" spans="1:37" x14ac:dyDescent="0.25">
      <c r="A3506">
        <f t="shared" ref="A3506:E3506" si="711">A421</f>
        <v>13123</v>
      </c>
      <c r="B3506" t="str">
        <f t="shared" si="711"/>
        <v>GA</v>
      </c>
      <c r="C3506" t="str">
        <f t="shared" si="711"/>
        <v>Gilmer County</v>
      </c>
      <c r="D3506">
        <f t="shared" si="711"/>
        <v>-84.464897899999997</v>
      </c>
      <c r="E3506">
        <f t="shared" si="711"/>
        <v>34.675750000000001</v>
      </c>
      <c r="Q3506" s="197">
        <v>15.151341349999999</v>
      </c>
      <c r="R3506" s="197">
        <v>15.151341349999999</v>
      </c>
      <c r="AE3506" s="319"/>
      <c r="AJ3506">
        <v>0</v>
      </c>
      <c r="AK3506">
        <v>0</v>
      </c>
    </row>
    <row r="3507" spans="1:37" x14ac:dyDescent="0.25">
      <c r="A3507">
        <f t="shared" ref="A3507:E3507" si="712">A422</f>
        <v>13125</v>
      </c>
      <c r="B3507" t="str">
        <f t="shared" si="712"/>
        <v>GA</v>
      </c>
      <c r="C3507" t="str">
        <f t="shared" si="712"/>
        <v>Glascock County</v>
      </c>
      <c r="D3507">
        <f t="shared" si="712"/>
        <v>-82.626746600000004</v>
      </c>
      <c r="E3507">
        <f t="shared" si="712"/>
        <v>33.224829999999997</v>
      </c>
      <c r="Q3507" s="197">
        <v>17.264021670000002</v>
      </c>
      <c r="R3507" s="197">
        <v>17.264021670000002</v>
      </c>
      <c r="AE3507" s="319"/>
      <c r="AJ3507">
        <v>0</v>
      </c>
      <c r="AK3507">
        <v>0</v>
      </c>
    </row>
    <row r="3508" spans="1:37" x14ac:dyDescent="0.25">
      <c r="A3508">
        <f t="shared" ref="A3508:E3508" si="713">A423</f>
        <v>13127</v>
      </c>
      <c r="B3508" t="str">
        <f t="shared" si="713"/>
        <v>GA</v>
      </c>
      <c r="C3508" t="str">
        <f t="shared" si="713"/>
        <v>Glynn County</v>
      </c>
      <c r="D3508">
        <f t="shared" si="713"/>
        <v>-81.592168400000006</v>
      </c>
      <c r="E3508">
        <f t="shared" si="713"/>
        <v>31.242380000000001</v>
      </c>
      <c r="Q3508" s="197">
        <v>19.460666249999999</v>
      </c>
      <c r="R3508" s="197">
        <v>19.460666249999999</v>
      </c>
      <c r="AE3508" s="319"/>
      <c r="AJ3508">
        <v>0</v>
      </c>
      <c r="AK3508">
        <v>0</v>
      </c>
    </row>
    <row r="3509" spans="1:37" x14ac:dyDescent="0.25">
      <c r="A3509">
        <f t="shared" ref="A3509:E3509" si="714">A424</f>
        <v>13129</v>
      </c>
      <c r="B3509" t="str">
        <f t="shared" si="714"/>
        <v>GA</v>
      </c>
      <c r="C3509" t="str">
        <f t="shared" si="714"/>
        <v>Gordon County</v>
      </c>
      <c r="D3509">
        <f t="shared" si="714"/>
        <v>-84.8919329</v>
      </c>
      <c r="E3509">
        <f t="shared" si="714"/>
        <v>34.491720000000001</v>
      </c>
      <c r="Q3509" s="197">
        <v>15.69635366</v>
      </c>
      <c r="R3509" s="197">
        <v>15.69635366</v>
      </c>
      <c r="AE3509" s="319"/>
      <c r="AJ3509">
        <v>0</v>
      </c>
      <c r="AK3509">
        <v>0</v>
      </c>
    </row>
    <row r="3510" spans="1:37" x14ac:dyDescent="0.25">
      <c r="A3510">
        <f t="shared" ref="A3510:E3510" si="715">A425</f>
        <v>13131</v>
      </c>
      <c r="B3510" t="str">
        <f t="shared" si="715"/>
        <v>GA</v>
      </c>
      <c r="C3510" t="str">
        <f t="shared" si="715"/>
        <v>Grady County</v>
      </c>
      <c r="D3510">
        <f t="shared" si="715"/>
        <v>-84.243045800000004</v>
      </c>
      <c r="E3510">
        <f t="shared" si="715"/>
        <v>30.870149999999999</v>
      </c>
      <c r="Q3510" s="197">
        <v>19.447772180000001</v>
      </c>
      <c r="R3510" s="197">
        <v>19.447772180000001</v>
      </c>
      <c r="AE3510" s="319"/>
      <c r="AJ3510">
        <v>0</v>
      </c>
      <c r="AK3510">
        <v>0</v>
      </c>
    </row>
    <row r="3511" spans="1:37" x14ac:dyDescent="0.25">
      <c r="A3511">
        <f t="shared" ref="A3511:E3511" si="716">A426</f>
        <v>13133</v>
      </c>
      <c r="B3511" t="str">
        <f t="shared" si="716"/>
        <v>GA</v>
      </c>
      <c r="C3511" t="str">
        <f t="shared" si="716"/>
        <v>Greene County</v>
      </c>
      <c r="D3511">
        <f t="shared" si="716"/>
        <v>-83.170513600000007</v>
      </c>
      <c r="E3511">
        <f t="shared" si="716"/>
        <v>33.57358</v>
      </c>
      <c r="Q3511" s="197">
        <v>16.841914389999999</v>
      </c>
      <c r="R3511" s="197">
        <v>16.841914389999999</v>
      </c>
      <c r="AE3511" s="319"/>
      <c r="AJ3511">
        <v>0</v>
      </c>
      <c r="AK3511">
        <v>0</v>
      </c>
    </row>
    <row r="3512" spans="1:37" x14ac:dyDescent="0.25">
      <c r="A3512">
        <f t="shared" ref="A3512:E3512" si="717">A427</f>
        <v>13135</v>
      </c>
      <c r="B3512" t="str">
        <f t="shared" si="717"/>
        <v>GA</v>
      </c>
      <c r="C3512" t="str">
        <f t="shared" si="717"/>
        <v>Gwinnett County</v>
      </c>
      <c r="D3512">
        <f t="shared" si="717"/>
        <v>-84.033399099999997</v>
      </c>
      <c r="E3512">
        <f t="shared" si="717"/>
        <v>33.949159999999999</v>
      </c>
      <c r="Q3512" s="197">
        <v>16.106399849999999</v>
      </c>
      <c r="R3512" s="197">
        <v>16.106399849999999</v>
      </c>
      <c r="AE3512" s="319"/>
      <c r="AJ3512">
        <v>0</v>
      </c>
      <c r="AK3512">
        <v>0</v>
      </c>
    </row>
    <row r="3513" spans="1:37" x14ac:dyDescent="0.25">
      <c r="A3513">
        <f t="shared" ref="A3513:E3513" si="718">A428</f>
        <v>13137</v>
      </c>
      <c r="B3513" t="str">
        <f t="shared" si="718"/>
        <v>GA</v>
      </c>
      <c r="C3513" t="str">
        <f t="shared" si="718"/>
        <v>Habersham County</v>
      </c>
      <c r="D3513">
        <f t="shared" si="718"/>
        <v>-83.5345868</v>
      </c>
      <c r="E3513">
        <f t="shared" si="718"/>
        <v>34.625570000000003</v>
      </c>
      <c r="Q3513" s="197">
        <v>14.739304300000001</v>
      </c>
      <c r="R3513" s="197">
        <v>14.739304300000001</v>
      </c>
      <c r="AE3513" s="319"/>
      <c r="AJ3513">
        <v>0</v>
      </c>
      <c r="AK3513">
        <v>0</v>
      </c>
    </row>
    <row r="3514" spans="1:37" x14ac:dyDescent="0.25">
      <c r="A3514">
        <f t="shared" ref="A3514:E3514" si="719">A429</f>
        <v>13139</v>
      </c>
      <c r="B3514" t="str">
        <f t="shared" si="719"/>
        <v>GA</v>
      </c>
      <c r="C3514" t="str">
        <f t="shared" si="719"/>
        <v>Hall County</v>
      </c>
      <c r="D3514">
        <f t="shared" si="719"/>
        <v>-83.829342999999994</v>
      </c>
      <c r="E3514">
        <f t="shared" si="719"/>
        <v>34.30856</v>
      </c>
      <c r="Q3514" s="197">
        <v>15.440053280000001</v>
      </c>
      <c r="R3514" s="197">
        <v>15.440053280000001</v>
      </c>
      <c r="AE3514" s="319"/>
      <c r="AJ3514">
        <v>0</v>
      </c>
      <c r="AK3514">
        <v>0</v>
      </c>
    </row>
    <row r="3515" spans="1:37" x14ac:dyDescent="0.25">
      <c r="A3515">
        <f t="shared" ref="A3515:E3515" si="720">A430</f>
        <v>13141</v>
      </c>
      <c r="B3515" t="str">
        <f t="shared" si="720"/>
        <v>GA</v>
      </c>
      <c r="C3515" t="str">
        <f t="shared" si="720"/>
        <v>Hancock County</v>
      </c>
      <c r="D3515">
        <f t="shared" si="720"/>
        <v>-83.009019199999997</v>
      </c>
      <c r="E3515">
        <f t="shared" si="720"/>
        <v>33.26634</v>
      </c>
      <c r="Q3515" s="197">
        <v>17.19979056</v>
      </c>
      <c r="R3515" s="197">
        <v>17.19979056</v>
      </c>
      <c r="AE3515" s="319"/>
      <c r="AJ3515">
        <v>0</v>
      </c>
      <c r="AK3515">
        <v>0</v>
      </c>
    </row>
    <row r="3516" spans="1:37" x14ac:dyDescent="0.25">
      <c r="A3516">
        <f t="shared" ref="A3516:E3516" si="721">A431</f>
        <v>13143</v>
      </c>
      <c r="B3516" t="str">
        <f t="shared" si="721"/>
        <v>GA</v>
      </c>
      <c r="C3516" t="str">
        <f t="shared" si="721"/>
        <v>Haralson County</v>
      </c>
      <c r="D3516">
        <f t="shared" si="721"/>
        <v>-85.219874899999994</v>
      </c>
      <c r="E3516">
        <f t="shared" si="721"/>
        <v>33.790790000000001</v>
      </c>
      <c r="Q3516" s="197">
        <v>16.468310809999998</v>
      </c>
      <c r="R3516" s="197">
        <v>16.468310809999998</v>
      </c>
      <c r="AE3516" s="319"/>
      <c r="AJ3516">
        <v>0</v>
      </c>
      <c r="AK3516">
        <v>0</v>
      </c>
    </row>
    <row r="3517" spans="1:37" x14ac:dyDescent="0.25">
      <c r="A3517">
        <f t="shared" ref="A3517:E3517" si="722">A432</f>
        <v>13145</v>
      </c>
      <c r="B3517" t="str">
        <f t="shared" si="722"/>
        <v>GA</v>
      </c>
      <c r="C3517" t="str">
        <f t="shared" si="722"/>
        <v>Harris County</v>
      </c>
      <c r="D3517">
        <f t="shared" si="722"/>
        <v>-84.915663600000002</v>
      </c>
      <c r="E3517">
        <f t="shared" si="722"/>
        <v>32.730939999999997</v>
      </c>
      <c r="Q3517" s="197">
        <v>17.513344150000002</v>
      </c>
      <c r="R3517" s="197">
        <v>17.513344150000002</v>
      </c>
      <c r="AE3517" s="319"/>
      <c r="AJ3517">
        <v>0</v>
      </c>
      <c r="AK3517">
        <v>0</v>
      </c>
    </row>
    <row r="3518" spans="1:37" x14ac:dyDescent="0.25">
      <c r="A3518">
        <f t="shared" ref="A3518:E3518" si="723">A433</f>
        <v>13147</v>
      </c>
      <c r="B3518" t="str">
        <f t="shared" si="723"/>
        <v>GA</v>
      </c>
      <c r="C3518" t="str">
        <f t="shared" si="723"/>
        <v>Hart County</v>
      </c>
      <c r="D3518">
        <f t="shared" si="723"/>
        <v>-82.965784099999993</v>
      </c>
      <c r="E3518">
        <f t="shared" si="723"/>
        <v>34.350769999999997</v>
      </c>
      <c r="Q3518" s="197">
        <v>15.63384445</v>
      </c>
      <c r="R3518" s="197">
        <v>15.63384445</v>
      </c>
      <c r="AE3518" s="319"/>
      <c r="AJ3518">
        <v>0</v>
      </c>
      <c r="AK3518">
        <v>0</v>
      </c>
    </row>
    <row r="3519" spans="1:37" x14ac:dyDescent="0.25">
      <c r="A3519">
        <f t="shared" ref="A3519:E3519" si="724">A434</f>
        <v>13149</v>
      </c>
      <c r="B3519" t="str">
        <f t="shared" si="724"/>
        <v>GA</v>
      </c>
      <c r="C3519" t="str">
        <f t="shared" si="724"/>
        <v>Heard County</v>
      </c>
      <c r="D3519">
        <f t="shared" si="724"/>
        <v>-85.136686999999995</v>
      </c>
      <c r="E3519">
        <f t="shared" si="724"/>
        <v>33.288760000000003</v>
      </c>
      <c r="Q3519" s="197">
        <v>16.94272672</v>
      </c>
      <c r="R3519" s="197">
        <v>16.94272672</v>
      </c>
      <c r="AE3519" s="319"/>
      <c r="AJ3519">
        <v>0</v>
      </c>
      <c r="AK3519">
        <v>0</v>
      </c>
    </row>
    <row r="3520" spans="1:37" x14ac:dyDescent="0.25">
      <c r="A3520">
        <f t="shared" ref="A3520:E3520" si="725">A435</f>
        <v>13151</v>
      </c>
      <c r="B3520" t="str">
        <f t="shared" si="725"/>
        <v>GA</v>
      </c>
      <c r="C3520" t="str">
        <f t="shared" si="725"/>
        <v>Henry County</v>
      </c>
      <c r="D3520">
        <f t="shared" si="725"/>
        <v>-84.159861100000001</v>
      </c>
      <c r="E3520">
        <f t="shared" si="725"/>
        <v>33.449080000000002</v>
      </c>
      <c r="Q3520" s="197">
        <v>16.871933420000001</v>
      </c>
      <c r="R3520" s="197">
        <v>16.871933420000001</v>
      </c>
      <c r="AE3520" s="319"/>
      <c r="AJ3520">
        <v>0</v>
      </c>
      <c r="AK3520">
        <v>0</v>
      </c>
    </row>
    <row r="3521" spans="1:37" x14ac:dyDescent="0.25">
      <c r="A3521">
        <f t="shared" ref="A3521:E3521" si="726">A436</f>
        <v>13153</v>
      </c>
      <c r="B3521" t="str">
        <f t="shared" si="726"/>
        <v>GA</v>
      </c>
      <c r="C3521" t="str">
        <f t="shared" si="726"/>
        <v>Houston County</v>
      </c>
      <c r="D3521">
        <f t="shared" si="726"/>
        <v>-83.692902000000004</v>
      </c>
      <c r="E3521">
        <f t="shared" si="726"/>
        <v>32.45937</v>
      </c>
      <c r="Q3521" s="197">
        <v>17.935500749999999</v>
      </c>
      <c r="R3521" s="197">
        <v>17.935500749999999</v>
      </c>
      <c r="AE3521" s="319"/>
      <c r="AJ3521">
        <v>0</v>
      </c>
      <c r="AK3521">
        <v>0</v>
      </c>
    </row>
    <row r="3522" spans="1:37" x14ac:dyDescent="0.25">
      <c r="A3522">
        <f t="shared" ref="A3522:E3522" si="727">A437</f>
        <v>13155</v>
      </c>
      <c r="B3522" t="str">
        <f t="shared" si="727"/>
        <v>GA</v>
      </c>
      <c r="C3522" t="str">
        <f t="shared" si="727"/>
        <v>Irwin County</v>
      </c>
      <c r="D3522">
        <f t="shared" si="727"/>
        <v>-83.308949799999994</v>
      </c>
      <c r="E3522">
        <f t="shared" si="727"/>
        <v>31.600529999999999</v>
      </c>
      <c r="Q3522" s="197">
        <v>18.842065510000001</v>
      </c>
      <c r="R3522" s="197">
        <v>18.842065510000001</v>
      </c>
      <c r="AE3522" s="319"/>
      <c r="AJ3522">
        <v>0</v>
      </c>
      <c r="AK3522">
        <v>0</v>
      </c>
    </row>
    <row r="3523" spans="1:37" x14ac:dyDescent="0.25">
      <c r="A3523">
        <f t="shared" ref="A3523:E3523" si="728">A438</f>
        <v>13157</v>
      </c>
      <c r="B3523" t="str">
        <f t="shared" si="728"/>
        <v>GA</v>
      </c>
      <c r="C3523" t="str">
        <f t="shared" si="728"/>
        <v>Jackson County</v>
      </c>
      <c r="D3523">
        <f t="shared" si="728"/>
        <v>-83.563801299999994</v>
      </c>
      <c r="E3523">
        <f t="shared" si="728"/>
        <v>34.128880000000002</v>
      </c>
      <c r="Q3523" s="197">
        <v>15.80144127</v>
      </c>
      <c r="R3523" s="197">
        <v>15.80144127</v>
      </c>
      <c r="AE3523" s="319"/>
      <c r="AJ3523">
        <v>0</v>
      </c>
      <c r="AK3523">
        <v>0</v>
      </c>
    </row>
    <row r="3524" spans="1:37" x14ac:dyDescent="0.25">
      <c r="A3524">
        <f t="shared" ref="A3524:E3524" si="729">A439</f>
        <v>13159</v>
      </c>
      <c r="B3524" t="str">
        <f t="shared" si="729"/>
        <v>GA</v>
      </c>
      <c r="C3524" t="str">
        <f t="shared" si="729"/>
        <v>Jasper County</v>
      </c>
      <c r="D3524">
        <f t="shared" si="729"/>
        <v>-83.694635300000002</v>
      </c>
      <c r="E3524">
        <f t="shared" si="729"/>
        <v>33.314100000000003</v>
      </c>
      <c r="Q3524" s="197">
        <v>17.047775569999999</v>
      </c>
      <c r="R3524" s="197">
        <v>17.047775569999999</v>
      </c>
      <c r="AE3524" s="319"/>
      <c r="AJ3524">
        <v>0</v>
      </c>
      <c r="AK3524">
        <v>0</v>
      </c>
    </row>
    <row r="3525" spans="1:37" x14ac:dyDescent="0.25">
      <c r="A3525">
        <f t="shared" ref="A3525:E3525" si="730">A440</f>
        <v>13161</v>
      </c>
      <c r="B3525" t="str">
        <f t="shared" si="730"/>
        <v>GA</v>
      </c>
      <c r="C3525" t="str">
        <f t="shared" si="730"/>
        <v>Jeff Davis County</v>
      </c>
      <c r="D3525">
        <f t="shared" si="730"/>
        <v>-82.653136000000003</v>
      </c>
      <c r="E3525">
        <f t="shared" si="730"/>
        <v>31.79541</v>
      </c>
      <c r="Q3525" s="197">
        <v>18.675527670000001</v>
      </c>
      <c r="R3525" s="197">
        <v>18.675527670000001</v>
      </c>
      <c r="AE3525" s="319"/>
      <c r="AJ3525">
        <v>0</v>
      </c>
      <c r="AK3525">
        <v>0</v>
      </c>
    </row>
    <row r="3526" spans="1:37" x14ac:dyDescent="0.25">
      <c r="A3526">
        <f t="shared" ref="A3526:E3526" si="731">A441</f>
        <v>13163</v>
      </c>
      <c r="B3526" t="str">
        <f t="shared" si="731"/>
        <v>GA</v>
      </c>
      <c r="C3526" t="str">
        <f t="shared" si="731"/>
        <v>Jefferson County</v>
      </c>
      <c r="D3526">
        <f t="shared" si="731"/>
        <v>-82.427113700000007</v>
      </c>
      <c r="E3526">
        <f t="shared" si="731"/>
        <v>33.060360000000003</v>
      </c>
      <c r="Q3526" s="197">
        <v>17.404247300000002</v>
      </c>
      <c r="R3526" s="197">
        <v>17.404247300000002</v>
      </c>
      <c r="AE3526" s="319"/>
      <c r="AJ3526">
        <v>0</v>
      </c>
      <c r="AK3526">
        <v>0</v>
      </c>
    </row>
    <row r="3527" spans="1:37" x14ac:dyDescent="0.25">
      <c r="A3527">
        <f t="shared" ref="A3527:E3527" si="732">A442</f>
        <v>13165</v>
      </c>
      <c r="B3527" t="str">
        <f t="shared" si="732"/>
        <v>GA</v>
      </c>
      <c r="C3527" t="str">
        <f t="shared" si="732"/>
        <v>Jenkins County</v>
      </c>
      <c r="D3527">
        <f t="shared" si="732"/>
        <v>-81.972637500000005</v>
      </c>
      <c r="E3527">
        <f t="shared" si="732"/>
        <v>32.796619999999997</v>
      </c>
      <c r="Q3527" s="197">
        <v>17.600561710000001</v>
      </c>
      <c r="R3527" s="197">
        <v>17.600561710000001</v>
      </c>
      <c r="AE3527" s="319"/>
      <c r="AJ3527">
        <v>0</v>
      </c>
      <c r="AK3527">
        <v>0</v>
      </c>
    </row>
    <row r="3528" spans="1:37" x14ac:dyDescent="0.25">
      <c r="A3528">
        <f t="shared" ref="A3528:E3528" si="733">A443</f>
        <v>13167</v>
      </c>
      <c r="B3528" t="str">
        <f t="shared" si="733"/>
        <v>GA</v>
      </c>
      <c r="C3528" t="str">
        <f t="shared" si="733"/>
        <v>Johnson County</v>
      </c>
      <c r="D3528">
        <f t="shared" si="733"/>
        <v>-82.683336999999995</v>
      </c>
      <c r="E3528">
        <f t="shared" si="733"/>
        <v>32.709490000000002</v>
      </c>
      <c r="Q3528" s="197">
        <v>17.67444656</v>
      </c>
      <c r="R3528" s="197">
        <v>17.67444656</v>
      </c>
      <c r="AE3528" s="319"/>
      <c r="AJ3528">
        <v>0</v>
      </c>
      <c r="AK3528">
        <v>0</v>
      </c>
    </row>
    <row r="3529" spans="1:37" x14ac:dyDescent="0.25">
      <c r="A3529">
        <f t="shared" ref="A3529:E3529" si="734">A444</f>
        <v>13169</v>
      </c>
      <c r="B3529" t="str">
        <f t="shared" si="734"/>
        <v>GA</v>
      </c>
      <c r="C3529" t="str">
        <f t="shared" si="734"/>
        <v>Jones County</v>
      </c>
      <c r="D3529">
        <f t="shared" si="734"/>
        <v>-83.567150600000005</v>
      </c>
      <c r="E3529">
        <f t="shared" si="734"/>
        <v>33.030369999999998</v>
      </c>
      <c r="Q3529" s="197">
        <v>17.37386656</v>
      </c>
      <c r="R3529" s="197">
        <v>17.37386656</v>
      </c>
      <c r="AE3529" s="319"/>
      <c r="AJ3529">
        <v>0</v>
      </c>
      <c r="AK3529">
        <v>0</v>
      </c>
    </row>
    <row r="3530" spans="1:37" x14ac:dyDescent="0.25">
      <c r="A3530">
        <f t="shared" ref="A3530:E3530" si="735">A445</f>
        <v>13171</v>
      </c>
      <c r="B3530" t="str">
        <f t="shared" si="735"/>
        <v>GA</v>
      </c>
      <c r="C3530" t="str">
        <f t="shared" si="735"/>
        <v>Lamar County</v>
      </c>
      <c r="D3530">
        <f t="shared" si="735"/>
        <v>-84.162271799999999</v>
      </c>
      <c r="E3530">
        <f t="shared" si="735"/>
        <v>33.067900000000002</v>
      </c>
      <c r="Q3530" s="197">
        <v>17.297430769999998</v>
      </c>
      <c r="R3530" s="197">
        <v>17.297430769999998</v>
      </c>
      <c r="AE3530" s="319"/>
      <c r="AJ3530">
        <v>0</v>
      </c>
      <c r="AK3530">
        <v>0</v>
      </c>
    </row>
    <row r="3531" spans="1:37" x14ac:dyDescent="0.25">
      <c r="A3531">
        <f t="shared" ref="A3531:E3531" si="736">A446</f>
        <v>13173</v>
      </c>
      <c r="B3531" t="str">
        <f t="shared" si="736"/>
        <v>GA</v>
      </c>
      <c r="C3531" t="str">
        <f t="shared" si="736"/>
        <v>Lanier County</v>
      </c>
      <c r="D3531">
        <f t="shared" si="736"/>
        <v>-83.061781300000007</v>
      </c>
      <c r="E3531">
        <f t="shared" si="736"/>
        <v>31.018550000000001</v>
      </c>
      <c r="Q3531" s="197">
        <v>19.50088345</v>
      </c>
      <c r="R3531" s="197">
        <v>19.50088345</v>
      </c>
      <c r="AE3531" s="319"/>
      <c r="AJ3531">
        <v>0</v>
      </c>
      <c r="AK3531">
        <v>0</v>
      </c>
    </row>
    <row r="3532" spans="1:37" x14ac:dyDescent="0.25">
      <c r="A3532">
        <f t="shared" ref="A3532:E3532" si="737">A447</f>
        <v>13175</v>
      </c>
      <c r="B3532" t="str">
        <f t="shared" si="737"/>
        <v>GA</v>
      </c>
      <c r="C3532" t="str">
        <f t="shared" si="737"/>
        <v>Laurens County</v>
      </c>
      <c r="D3532">
        <f t="shared" si="737"/>
        <v>-82.943524199999999</v>
      </c>
      <c r="E3532">
        <f t="shared" si="737"/>
        <v>32.463120000000004</v>
      </c>
      <c r="Q3532" s="197">
        <v>17.92915678</v>
      </c>
      <c r="R3532" s="197">
        <v>17.92915678</v>
      </c>
      <c r="AE3532" s="319"/>
      <c r="AJ3532">
        <v>0</v>
      </c>
      <c r="AK3532">
        <v>0</v>
      </c>
    </row>
    <row r="3533" spans="1:37" x14ac:dyDescent="0.25">
      <c r="A3533">
        <f t="shared" ref="A3533:E3533" si="738">A448</f>
        <v>13177</v>
      </c>
      <c r="B3533" t="str">
        <f t="shared" si="738"/>
        <v>GA</v>
      </c>
      <c r="C3533" t="str">
        <f t="shared" si="738"/>
        <v>Lee County</v>
      </c>
      <c r="D3533">
        <f t="shared" si="738"/>
        <v>-84.173830800000005</v>
      </c>
      <c r="E3533">
        <f t="shared" si="738"/>
        <v>31.772559999999999</v>
      </c>
      <c r="Q3533" s="197">
        <v>18.58204035</v>
      </c>
      <c r="R3533" s="197">
        <v>18.58204035</v>
      </c>
      <c r="AE3533" s="319"/>
      <c r="AJ3533">
        <v>0</v>
      </c>
      <c r="AK3533">
        <v>0</v>
      </c>
    </row>
    <row r="3534" spans="1:37" x14ac:dyDescent="0.25">
      <c r="A3534">
        <f t="shared" ref="A3534:E3534" si="739">A449</f>
        <v>13179</v>
      </c>
      <c r="B3534" t="str">
        <f t="shared" si="739"/>
        <v>GA</v>
      </c>
      <c r="C3534" t="str">
        <f t="shared" si="739"/>
        <v>Liberty County</v>
      </c>
      <c r="D3534">
        <f t="shared" si="739"/>
        <v>-81.495869999999996</v>
      </c>
      <c r="E3534">
        <f t="shared" si="739"/>
        <v>31.829730000000001</v>
      </c>
      <c r="Q3534" s="197">
        <v>18.69321339</v>
      </c>
      <c r="R3534" s="197">
        <v>18.69321339</v>
      </c>
      <c r="AE3534" s="319"/>
      <c r="AJ3534">
        <v>0</v>
      </c>
      <c r="AK3534">
        <v>0</v>
      </c>
    </row>
    <row r="3535" spans="1:37" x14ac:dyDescent="0.25">
      <c r="A3535">
        <f t="shared" ref="A3535:E3535" si="740">A450</f>
        <v>13181</v>
      </c>
      <c r="B3535" t="str">
        <f t="shared" si="740"/>
        <v>GA</v>
      </c>
      <c r="C3535" t="str">
        <f t="shared" si="740"/>
        <v>Lincoln County</v>
      </c>
      <c r="D3535">
        <f t="shared" si="740"/>
        <v>-82.456553099999994</v>
      </c>
      <c r="E3535">
        <f t="shared" si="740"/>
        <v>33.788690000000003</v>
      </c>
      <c r="Q3535" s="197">
        <v>16.787939099999999</v>
      </c>
      <c r="R3535" s="197">
        <v>16.787939099999999</v>
      </c>
      <c r="AE3535" s="319"/>
      <c r="AJ3535">
        <v>0</v>
      </c>
      <c r="AK3535">
        <v>0</v>
      </c>
    </row>
    <row r="3536" spans="1:37" x14ac:dyDescent="0.25">
      <c r="A3536">
        <f t="shared" ref="A3536:E3536" si="741">A451</f>
        <v>13183</v>
      </c>
      <c r="B3536" t="str">
        <f t="shared" si="741"/>
        <v>GA</v>
      </c>
      <c r="C3536" t="str">
        <f t="shared" si="741"/>
        <v>Long County</v>
      </c>
      <c r="D3536">
        <f t="shared" si="741"/>
        <v>-81.760169500000003</v>
      </c>
      <c r="E3536">
        <f t="shared" si="741"/>
        <v>31.764420000000001</v>
      </c>
      <c r="Q3536" s="197">
        <v>18.769846220000002</v>
      </c>
      <c r="R3536" s="197">
        <v>18.769846220000002</v>
      </c>
      <c r="AE3536" s="319"/>
      <c r="AJ3536">
        <v>0</v>
      </c>
      <c r="AK3536">
        <v>0</v>
      </c>
    </row>
    <row r="3537" spans="1:37" x14ac:dyDescent="0.25">
      <c r="A3537">
        <f t="shared" ref="A3537:E3537" si="742">A452</f>
        <v>13185</v>
      </c>
      <c r="B3537" t="str">
        <f t="shared" si="742"/>
        <v>GA</v>
      </c>
      <c r="C3537" t="str">
        <f t="shared" si="742"/>
        <v>Lowndes County</v>
      </c>
      <c r="D3537">
        <f t="shared" si="742"/>
        <v>-83.278775300000007</v>
      </c>
      <c r="E3537">
        <f t="shared" si="742"/>
        <v>30.828109999999999</v>
      </c>
      <c r="Q3537" s="197">
        <v>19.66555413</v>
      </c>
      <c r="R3537" s="197">
        <v>19.66555413</v>
      </c>
      <c r="AE3537" s="319"/>
      <c r="AJ3537">
        <v>0</v>
      </c>
      <c r="AK3537">
        <v>0</v>
      </c>
    </row>
    <row r="3538" spans="1:37" x14ac:dyDescent="0.25">
      <c r="A3538">
        <f t="shared" ref="A3538:E3538" si="743">A453</f>
        <v>13187</v>
      </c>
      <c r="B3538" t="str">
        <f t="shared" si="743"/>
        <v>GA</v>
      </c>
      <c r="C3538" t="str">
        <f t="shared" si="743"/>
        <v>Lumpkin County</v>
      </c>
      <c r="D3538">
        <f t="shared" si="743"/>
        <v>-84.011308799999995</v>
      </c>
      <c r="E3538">
        <f t="shared" si="743"/>
        <v>34.565159999999999</v>
      </c>
      <c r="Q3538" s="197">
        <v>14.975480689999999</v>
      </c>
      <c r="R3538" s="197">
        <v>14.975480689999999</v>
      </c>
      <c r="AE3538" s="319"/>
      <c r="AJ3538">
        <v>0</v>
      </c>
      <c r="AK3538">
        <v>0</v>
      </c>
    </row>
    <row r="3539" spans="1:37" x14ac:dyDescent="0.25">
      <c r="A3539">
        <f t="shared" ref="A3539:E3539" si="744">A454</f>
        <v>13189</v>
      </c>
      <c r="B3539" t="str">
        <f t="shared" si="744"/>
        <v>GA</v>
      </c>
      <c r="C3539" t="str">
        <f t="shared" si="744"/>
        <v>McDuffie County</v>
      </c>
      <c r="D3539">
        <f t="shared" si="744"/>
        <v>-82.493003799999997</v>
      </c>
      <c r="E3539">
        <f t="shared" si="744"/>
        <v>33.483359999999998</v>
      </c>
      <c r="Q3539" s="197">
        <v>17.059988359999998</v>
      </c>
      <c r="R3539" s="197">
        <v>17.059988359999998</v>
      </c>
      <c r="AE3539" s="319"/>
      <c r="AJ3539">
        <v>0</v>
      </c>
      <c r="AK3539">
        <v>0</v>
      </c>
    </row>
    <row r="3540" spans="1:37" x14ac:dyDescent="0.25">
      <c r="A3540">
        <f t="shared" ref="A3540:E3540" si="745">A455</f>
        <v>13191</v>
      </c>
      <c r="B3540" t="str">
        <f t="shared" si="745"/>
        <v>GA</v>
      </c>
      <c r="C3540" t="str">
        <f t="shared" si="745"/>
        <v>McIntosh County</v>
      </c>
      <c r="D3540">
        <f t="shared" si="745"/>
        <v>-81.425065000000004</v>
      </c>
      <c r="E3540">
        <f t="shared" si="745"/>
        <v>31.51613</v>
      </c>
      <c r="Q3540" s="197">
        <v>19.102029959999999</v>
      </c>
      <c r="R3540" s="197">
        <v>19.102029959999999</v>
      </c>
      <c r="AE3540" s="319"/>
      <c r="AJ3540">
        <v>0</v>
      </c>
      <c r="AK3540">
        <v>0</v>
      </c>
    </row>
    <row r="3541" spans="1:37" x14ac:dyDescent="0.25">
      <c r="A3541">
        <f t="shared" ref="A3541:E3541" si="746">A456</f>
        <v>13193</v>
      </c>
      <c r="B3541" t="str">
        <f t="shared" si="746"/>
        <v>GA</v>
      </c>
      <c r="C3541" t="str">
        <f t="shared" si="746"/>
        <v>Macon County</v>
      </c>
      <c r="D3541">
        <f t="shared" si="746"/>
        <v>-84.057538500000007</v>
      </c>
      <c r="E3541">
        <f t="shared" si="746"/>
        <v>32.345820000000003</v>
      </c>
      <c r="Q3541" s="197">
        <v>18.023675829999998</v>
      </c>
      <c r="R3541" s="197">
        <v>18.023675829999998</v>
      </c>
      <c r="AE3541" s="319"/>
      <c r="AJ3541">
        <v>0</v>
      </c>
      <c r="AK3541">
        <v>0</v>
      </c>
    </row>
    <row r="3542" spans="1:37" x14ac:dyDescent="0.25">
      <c r="A3542">
        <f t="shared" ref="A3542:E3542" si="747">A457</f>
        <v>13195</v>
      </c>
      <c r="B3542" t="str">
        <f t="shared" si="747"/>
        <v>GA</v>
      </c>
      <c r="C3542" t="str">
        <f t="shared" si="747"/>
        <v>Madison County</v>
      </c>
      <c r="D3542">
        <f t="shared" si="747"/>
        <v>-83.208859399999994</v>
      </c>
      <c r="E3542">
        <f t="shared" si="747"/>
        <v>34.12923</v>
      </c>
      <c r="Q3542" s="197">
        <v>15.905920099999999</v>
      </c>
      <c r="R3542" s="197">
        <v>15.905920099999999</v>
      </c>
      <c r="AE3542" s="319"/>
      <c r="AJ3542">
        <v>0</v>
      </c>
      <c r="AK3542">
        <v>0</v>
      </c>
    </row>
    <row r="3543" spans="1:37" x14ac:dyDescent="0.25">
      <c r="A3543">
        <f t="shared" ref="A3543:E3543" si="748">A458</f>
        <v>13197</v>
      </c>
      <c r="B3543" t="str">
        <f t="shared" si="748"/>
        <v>GA</v>
      </c>
      <c r="C3543" t="str">
        <f t="shared" si="748"/>
        <v>Marion County</v>
      </c>
      <c r="D3543">
        <f t="shared" si="748"/>
        <v>-84.533906999999999</v>
      </c>
      <c r="E3543">
        <f t="shared" si="748"/>
        <v>32.34563</v>
      </c>
      <c r="Q3543" s="197">
        <v>17.949226240000002</v>
      </c>
      <c r="R3543" s="197">
        <v>17.949226240000002</v>
      </c>
      <c r="AE3543" s="319"/>
      <c r="AJ3543">
        <v>0</v>
      </c>
      <c r="AK3543">
        <v>0</v>
      </c>
    </row>
    <row r="3544" spans="1:37" x14ac:dyDescent="0.25">
      <c r="A3544">
        <f t="shared" ref="A3544:E3544" si="749">A459</f>
        <v>13199</v>
      </c>
      <c r="B3544" t="str">
        <f t="shared" si="749"/>
        <v>GA</v>
      </c>
      <c r="C3544" t="str">
        <f t="shared" si="749"/>
        <v>Meriwether County</v>
      </c>
      <c r="D3544">
        <f t="shared" si="749"/>
        <v>-84.699775900000006</v>
      </c>
      <c r="E3544">
        <f t="shared" si="749"/>
        <v>33.035330000000002</v>
      </c>
      <c r="Q3544" s="197">
        <v>17.27327571</v>
      </c>
      <c r="R3544" s="197">
        <v>17.27327571</v>
      </c>
      <c r="AE3544" s="319"/>
      <c r="AJ3544">
        <v>0</v>
      </c>
      <c r="AK3544">
        <v>0</v>
      </c>
    </row>
    <row r="3545" spans="1:37" x14ac:dyDescent="0.25">
      <c r="A3545">
        <f t="shared" ref="A3545:E3545" si="750">A460</f>
        <v>13201</v>
      </c>
      <c r="B3545" t="str">
        <f t="shared" si="750"/>
        <v>GA</v>
      </c>
      <c r="C3545" t="str">
        <f t="shared" si="750"/>
        <v>Miller County</v>
      </c>
      <c r="D3545">
        <f t="shared" si="750"/>
        <v>-84.742432800000003</v>
      </c>
      <c r="E3545">
        <f t="shared" si="750"/>
        <v>31.153880000000001</v>
      </c>
      <c r="Q3545" s="197">
        <v>19.08106458</v>
      </c>
      <c r="R3545" s="197">
        <v>19.08106458</v>
      </c>
      <c r="AE3545" s="319"/>
      <c r="AJ3545">
        <v>0</v>
      </c>
      <c r="AK3545">
        <v>0</v>
      </c>
    </row>
    <row r="3546" spans="1:37" x14ac:dyDescent="0.25">
      <c r="A3546">
        <f t="shared" ref="A3546:E3546" si="751">A461</f>
        <v>13205</v>
      </c>
      <c r="B3546" t="str">
        <f t="shared" si="751"/>
        <v>GA</v>
      </c>
      <c r="C3546" t="str">
        <f t="shared" si="751"/>
        <v>Mitchell County</v>
      </c>
      <c r="D3546">
        <f t="shared" si="751"/>
        <v>-84.213202800000005</v>
      </c>
      <c r="E3546">
        <f t="shared" si="751"/>
        <v>31.21219</v>
      </c>
      <c r="Q3546" s="197">
        <v>19.12046282</v>
      </c>
      <c r="R3546" s="197">
        <v>19.12046282</v>
      </c>
      <c r="AE3546" s="319"/>
      <c r="AJ3546">
        <v>0</v>
      </c>
      <c r="AK3546">
        <v>0</v>
      </c>
    </row>
    <row r="3547" spans="1:37" x14ac:dyDescent="0.25">
      <c r="A3547">
        <f t="shared" ref="A3547:E3547" si="752">A462</f>
        <v>13207</v>
      </c>
      <c r="B3547" t="str">
        <f t="shared" si="752"/>
        <v>GA</v>
      </c>
      <c r="C3547" t="str">
        <f t="shared" si="752"/>
        <v>Monroe County</v>
      </c>
      <c r="D3547">
        <f t="shared" si="752"/>
        <v>-83.933845599999998</v>
      </c>
      <c r="E3547">
        <f t="shared" si="752"/>
        <v>33.015500000000003</v>
      </c>
      <c r="Q3547" s="197">
        <v>17.37300785</v>
      </c>
      <c r="R3547" s="197">
        <v>17.37300785</v>
      </c>
      <c r="AE3547" s="319"/>
      <c r="AJ3547">
        <v>0</v>
      </c>
      <c r="AK3547">
        <v>0</v>
      </c>
    </row>
    <row r="3548" spans="1:37" x14ac:dyDescent="0.25">
      <c r="A3548">
        <f t="shared" ref="A3548:E3548" si="753">A463</f>
        <v>13209</v>
      </c>
      <c r="B3548" t="str">
        <f t="shared" si="753"/>
        <v>GA</v>
      </c>
      <c r="C3548" t="str">
        <f t="shared" si="753"/>
        <v>Montgomery County</v>
      </c>
      <c r="D3548">
        <f t="shared" si="753"/>
        <v>-82.540790299999998</v>
      </c>
      <c r="E3548">
        <f t="shared" si="753"/>
        <v>32.171909999999997</v>
      </c>
      <c r="Q3548" s="197">
        <v>18.196327490000002</v>
      </c>
      <c r="R3548" s="197">
        <v>18.196327490000002</v>
      </c>
      <c r="AE3548" s="319"/>
      <c r="AJ3548">
        <v>0</v>
      </c>
      <c r="AK3548">
        <v>0</v>
      </c>
    </row>
    <row r="3549" spans="1:37" x14ac:dyDescent="0.25">
      <c r="A3549">
        <f t="shared" ref="A3549:E3549" si="754">A464</f>
        <v>13211</v>
      </c>
      <c r="B3549" t="str">
        <f t="shared" si="754"/>
        <v>GA</v>
      </c>
      <c r="C3549" t="str">
        <f t="shared" si="754"/>
        <v>Morgan County</v>
      </c>
      <c r="D3549">
        <f t="shared" si="754"/>
        <v>-83.4973928</v>
      </c>
      <c r="E3549">
        <f t="shared" si="754"/>
        <v>33.587220000000002</v>
      </c>
      <c r="Q3549" s="197">
        <v>16.73419118</v>
      </c>
      <c r="R3549" s="197">
        <v>16.73419118</v>
      </c>
      <c r="AE3549" s="319"/>
      <c r="AJ3549">
        <v>0</v>
      </c>
      <c r="AK3549">
        <v>0</v>
      </c>
    </row>
    <row r="3550" spans="1:37" x14ac:dyDescent="0.25">
      <c r="A3550">
        <f t="shared" ref="A3550:E3550" si="755">A465</f>
        <v>13213</v>
      </c>
      <c r="B3550" t="str">
        <f t="shared" si="755"/>
        <v>GA</v>
      </c>
      <c r="C3550" t="str">
        <f t="shared" si="755"/>
        <v>Murray County</v>
      </c>
      <c r="D3550">
        <f t="shared" si="755"/>
        <v>-84.763189600000004</v>
      </c>
      <c r="E3550">
        <f t="shared" si="755"/>
        <v>34.780180000000001</v>
      </c>
      <c r="Q3550" s="197">
        <v>15.302649860000001</v>
      </c>
      <c r="R3550" s="197">
        <v>15.302649860000001</v>
      </c>
      <c r="AE3550" s="319"/>
      <c r="AJ3550">
        <v>0</v>
      </c>
      <c r="AK3550">
        <v>0</v>
      </c>
    </row>
    <row r="3551" spans="1:37" x14ac:dyDescent="0.25">
      <c r="A3551">
        <f t="shared" ref="A3551:E3551" si="756">A466</f>
        <v>13215</v>
      </c>
      <c r="B3551" t="str">
        <f t="shared" si="756"/>
        <v>GA</v>
      </c>
      <c r="C3551" t="str">
        <f t="shared" si="756"/>
        <v>Muscogee County</v>
      </c>
      <c r="D3551">
        <f t="shared" si="756"/>
        <v>-84.877151999999995</v>
      </c>
      <c r="E3551">
        <f t="shared" si="756"/>
        <v>32.503700000000002</v>
      </c>
      <c r="Q3551" s="197">
        <v>17.730765439999999</v>
      </c>
      <c r="R3551" s="197">
        <v>17.730765439999999</v>
      </c>
      <c r="AE3551" s="319"/>
      <c r="AJ3551">
        <v>0</v>
      </c>
      <c r="AK3551">
        <v>0</v>
      </c>
    </row>
    <row r="3552" spans="1:37" x14ac:dyDescent="0.25">
      <c r="A3552">
        <f t="shared" ref="A3552:E3552" si="757">A467</f>
        <v>13217</v>
      </c>
      <c r="B3552" t="str">
        <f t="shared" si="757"/>
        <v>GA</v>
      </c>
      <c r="C3552" t="str">
        <f t="shared" si="757"/>
        <v>Newton County</v>
      </c>
      <c r="D3552">
        <f t="shared" si="757"/>
        <v>-83.856456499999993</v>
      </c>
      <c r="E3552">
        <f t="shared" si="757"/>
        <v>33.555660000000003</v>
      </c>
      <c r="Q3552" s="197">
        <v>16.729254019999999</v>
      </c>
      <c r="R3552" s="197">
        <v>16.729254019999999</v>
      </c>
      <c r="AE3552" s="319"/>
      <c r="AJ3552">
        <v>0</v>
      </c>
      <c r="AK3552">
        <v>0</v>
      </c>
    </row>
    <row r="3553" spans="1:37" x14ac:dyDescent="0.25">
      <c r="A3553">
        <f t="shared" ref="A3553:E3553" si="758">A468</f>
        <v>13219</v>
      </c>
      <c r="B3553" t="str">
        <f t="shared" si="758"/>
        <v>GA</v>
      </c>
      <c r="C3553" t="str">
        <f t="shared" si="758"/>
        <v>Oconee County</v>
      </c>
      <c r="D3553">
        <f t="shared" si="758"/>
        <v>-83.444363699999997</v>
      </c>
      <c r="E3553">
        <f t="shared" si="758"/>
        <v>33.830159999999999</v>
      </c>
      <c r="Q3553" s="197">
        <v>16.373413790000001</v>
      </c>
      <c r="R3553" s="197">
        <v>16.373413790000001</v>
      </c>
      <c r="AE3553" s="319"/>
      <c r="AJ3553">
        <v>0</v>
      </c>
      <c r="AK3553">
        <v>0</v>
      </c>
    </row>
    <row r="3554" spans="1:37" x14ac:dyDescent="0.25">
      <c r="A3554">
        <f t="shared" ref="A3554:E3554" si="759">A469</f>
        <v>13221</v>
      </c>
      <c r="B3554" t="str">
        <f t="shared" si="759"/>
        <v>GA</v>
      </c>
      <c r="C3554" t="str">
        <f t="shared" si="759"/>
        <v>Oglethorpe County</v>
      </c>
      <c r="D3554">
        <f t="shared" si="759"/>
        <v>-83.091728700000004</v>
      </c>
      <c r="E3554">
        <f t="shared" si="759"/>
        <v>33.877290000000002</v>
      </c>
      <c r="Q3554" s="197">
        <v>16.405662970000002</v>
      </c>
      <c r="R3554" s="197">
        <v>16.405662970000002</v>
      </c>
      <c r="AE3554" s="319"/>
      <c r="AJ3554">
        <v>0</v>
      </c>
      <c r="AK3554">
        <v>0</v>
      </c>
    </row>
    <row r="3555" spans="1:37" x14ac:dyDescent="0.25">
      <c r="A3555">
        <f t="shared" ref="A3555:E3555" si="760">A470</f>
        <v>13223</v>
      </c>
      <c r="B3555" t="str">
        <f t="shared" si="760"/>
        <v>GA</v>
      </c>
      <c r="C3555" t="str">
        <f t="shared" si="760"/>
        <v>Paulding County</v>
      </c>
      <c r="D3555">
        <f t="shared" si="760"/>
        <v>-84.877675699999998</v>
      </c>
      <c r="E3555">
        <f t="shared" si="760"/>
        <v>33.91093</v>
      </c>
      <c r="Q3555" s="197">
        <v>16.311286899999999</v>
      </c>
      <c r="R3555" s="197">
        <v>16.311286899999999</v>
      </c>
      <c r="AE3555" s="319"/>
      <c r="AJ3555">
        <v>0</v>
      </c>
      <c r="AK3555">
        <v>0</v>
      </c>
    </row>
    <row r="3556" spans="1:37" x14ac:dyDescent="0.25">
      <c r="A3556">
        <f t="shared" ref="A3556:E3556" si="761">A471</f>
        <v>13225</v>
      </c>
      <c r="B3556" t="str">
        <f t="shared" si="761"/>
        <v>GA</v>
      </c>
      <c r="C3556" t="str">
        <f t="shared" si="761"/>
        <v>Peach County</v>
      </c>
      <c r="D3556">
        <f t="shared" si="761"/>
        <v>-83.833660199999997</v>
      </c>
      <c r="E3556">
        <f t="shared" si="761"/>
        <v>32.574289999999998</v>
      </c>
      <c r="Q3556" s="197">
        <v>17.814880420000001</v>
      </c>
      <c r="R3556" s="197">
        <v>17.814880420000001</v>
      </c>
      <c r="AE3556" s="319"/>
      <c r="AJ3556">
        <v>0</v>
      </c>
      <c r="AK3556">
        <v>0</v>
      </c>
    </row>
    <row r="3557" spans="1:37" x14ac:dyDescent="0.25">
      <c r="A3557">
        <f t="shared" ref="A3557:E3557" si="762">A472</f>
        <v>13227</v>
      </c>
      <c r="B3557" t="str">
        <f t="shared" si="762"/>
        <v>GA</v>
      </c>
      <c r="C3557" t="str">
        <f t="shared" si="762"/>
        <v>Pickens County</v>
      </c>
      <c r="D3557">
        <f t="shared" si="762"/>
        <v>-84.478805100000002</v>
      </c>
      <c r="E3557">
        <f t="shared" si="762"/>
        <v>34.456890000000001</v>
      </c>
      <c r="Q3557" s="197">
        <v>15.459941669999999</v>
      </c>
      <c r="R3557" s="197">
        <v>15.459941669999999</v>
      </c>
      <c r="AE3557" s="319"/>
      <c r="AJ3557">
        <v>0</v>
      </c>
      <c r="AK3557">
        <v>0</v>
      </c>
    </row>
    <row r="3558" spans="1:37" x14ac:dyDescent="0.25">
      <c r="A3558">
        <f t="shared" ref="A3558:E3558" si="763">A473</f>
        <v>13229</v>
      </c>
      <c r="B3558" t="str">
        <f t="shared" si="763"/>
        <v>GA</v>
      </c>
      <c r="C3558" t="str">
        <f t="shared" si="763"/>
        <v>Pierce County</v>
      </c>
      <c r="D3558">
        <f t="shared" si="763"/>
        <v>-82.237952000000007</v>
      </c>
      <c r="E3558">
        <f t="shared" si="763"/>
        <v>31.353850000000001</v>
      </c>
      <c r="Q3558" s="197">
        <v>19.244475340000001</v>
      </c>
      <c r="R3558" s="197">
        <v>19.244475340000001</v>
      </c>
      <c r="AE3558" s="319"/>
      <c r="AJ3558">
        <v>0</v>
      </c>
      <c r="AK3558">
        <v>0</v>
      </c>
    </row>
    <row r="3559" spans="1:37" x14ac:dyDescent="0.25">
      <c r="A3559">
        <f t="shared" ref="A3559:E3559" si="764">A474</f>
        <v>13231</v>
      </c>
      <c r="B3559" t="str">
        <f t="shared" si="764"/>
        <v>GA</v>
      </c>
      <c r="C3559" t="str">
        <f t="shared" si="764"/>
        <v>Pike County</v>
      </c>
      <c r="D3559">
        <f t="shared" si="764"/>
        <v>-84.405194100000003</v>
      </c>
      <c r="E3559">
        <f t="shared" si="764"/>
        <v>33.079889999999999</v>
      </c>
      <c r="Q3559" s="197">
        <v>17.255097410000001</v>
      </c>
      <c r="R3559" s="197">
        <v>17.255097410000001</v>
      </c>
      <c r="AE3559" s="319"/>
      <c r="AJ3559">
        <v>0</v>
      </c>
      <c r="AK3559">
        <v>0</v>
      </c>
    </row>
    <row r="3560" spans="1:37" x14ac:dyDescent="0.25">
      <c r="A3560">
        <f t="shared" ref="A3560:E3560" si="765">A475</f>
        <v>13233</v>
      </c>
      <c r="B3560" t="str">
        <f t="shared" si="765"/>
        <v>GA</v>
      </c>
      <c r="C3560" t="str">
        <f t="shared" si="765"/>
        <v>Polk County</v>
      </c>
      <c r="D3560">
        <f t="shared" si="765"/>
        <v>-85.195455800000005</v>
      </c>
      <c r="E3560">
        <f t="shared" si="765"/>
        <v>33.996769999999998</v>
      </c>
      <c r="Q3560" s="197">
        <v>16.259276620000001</v>
      </c>
      <c r="R3560" s="197">
        <v>16.259276620000001</v>
      </c>
      <c r="AE3560" s="319"/>
      <c r="AJ3560">
        <v>0</v>
      </c>
      <c r="AK3560">
        <v>0</v>
      </c>
    </row>
    <row r="3561" spans="1:37" x14ac:dyDescent="0.25">
      <c r="A3561">
        <f t="shared" ref="A3561:E3561" si="766">A476</f>
        <v>13235</v>
      </c>
      <c r="B3561" t="str">
        <f t="shared" si="766"/>
        <v>GA</v>
      </c>
      <c r="C3561" t="str">
        <f t="shared" si="766"/>
        <v>Pulaski County</v>
      </c>
      <c r="D3561">
        <f t="shared" si="766"/>
        <v>-83.5173621</v>
      </c>
      <c r="E3561">
        <f t="shared" si="766"/>
        <v>32.228000000000002</v>
      </c>
      <c r="Q3561" s="197">
        <v>18.177867670000001</v>
      </c>
      <c r="R3561" s="197">
        <v>18.177867670000001</v>
      </c>
      <c r="AE3561" s="319"/>
      <c r="AJ3561">
        <v>0</v>
      </c>
      <c r="AK3561">
        <v>0</v>
      </c>
    </row>
    <row r="3562" spans="1:37" x14ac:dyDescent="0.25">
      <c r="A3562">
        <f t="shared" ref="A3562:E3562" si="767">A477</f>
        <v>13237</v>
      </c>
      <c r="B3562" t="str">
        <f t="shared" si="767"/>
        <v>GA</v>
      </c>
      <c r="C3562" t="str">
        <f t="shared" si="767"/>
        <v>Putnam County</v>
      </c>
      <c r="D3562">
        <f t="shared" si="767"/>
        <v>-83.377544299999997</v>
      </c>
      <c r="E3562">
        <f t="shared" si="767"/>
        <v>33.321539999999999</v>
      </c>
      <c r="Q3562" s="197">
        <v>17.082426649999999</v>
      </c>
      <c r="R3562" s="197">
        <v>17.082426649999999</v>
      </c>
      <c r="AE3562" s="319"/>
      <c r="AJ3562">
        <v>0</v>
      </c>
      <c r="AK3562">
        <v>0</v>
      </c>
    </row>
    <row r="3563" spans="1:37" x14ac:dyDescent="0.25">
      <c r="A3563">
        <f t="shared" ref="A3563:E3563" si="768">A478</f>
        <v>13239</v>
      </c>
      <c r="B3563" t="str">
        <f t="shared" si="768"/>
        <v>GA</v>
      </c>
      <c r="C3563" t="str">
        <f t="shared" si="768"/>
        <v>Quitman County</v>
      </c>
      <c r="D3563">
        <f t="shared" si="768"/>
        <v>-85.028075400000006</v>
      </c>
      <c r="E3563">
        <f t="shared" si="768"/>
        <v>31.854710000000001</v>
      </c>
      <c r="Q3563" s="197">
        <v>18.31831223</v>
      </c>
      <c r="R3563" s="197">
        <v>18.31831223</v>
      </c>
      <c r="AE3563" s="319"/>
      <c r="AJ3563">
        <v>0</v>
      </c>
      <c r="AK3563">
        <v>0</v>
      </c>
    </row>
    <row r="3564" spans="1:37" x14ac:dyDescent="0.25">
      <c r="A3564">
        <f t="shared" ref="A3564:E3564" si="769">A479</f>
        <v>13241</v>
      </c>
      <c r="B3564" t="str">
        <f t="shared" si="769"/>
        <v>GA</v>
      </c>
      <c r="C3564" t="str">
        <f t="shared" si="769"/>
        <v>Rabun County</v>
      </c>
      <c r="D3564">
        <f t="shared" si="769"/>
        <v>-83.414379699999998</v>
      </c>
      <c r="E3564">
        <f t="shared" si="769"/>
        <v>34.87885</v>
      </c>
      <c r="Q3564" s="197">
        <v>14.176084749999999</v>
      </c>
      <c r="R3564" s="197">
        <v>14.176084749999999</v>
      </c>
      <c r="AE3564" s="319"/>
      <c r="AJ3564">
        <v>0</v>
      </c>
      <c r="AK3564">
        <v>0</v>
      </c>
    </row>
    <row r="3565" spans="1:37" x14ac:dyDescent="0.25">
      <c r="A3565">
        <f t="shared" ref="A3565:E3565" si="770">A480</f>
        <v>13243</v>
      </c>
      <c r="B3565" t="str">
        <f t="shared" si="770"/>
        <v>GA</v>
      </c>
      <c r="C3565" t="str">
        <f t="shared" si="770"/>
        <v>Randolph County</v>
      </c>
      <c r="D3565">
        <f t="shared" si="770"/>
        <v>-84.760423799999998</v>
      </c>
      <c r="E3565">
        <f t="shared" si="770"/>
        <v>31.75271</v>
      </c>
      <c r="Q3565" s="197">
        <v>18.500247869999999</v>
      </c>
      <c r="R3565" s="197">
        <v>18.500247869999999</v>
      </c>
      <c r="AE3565" s="319"/>
      <c r="AJ3565">
        <v>0</v>
      </c>
      <c r="AK3565">
        <v>0</v>
      </c>
    </row>
    <row r="3566" spans="1:37" x14ac:dyDescent="0.25">
      <c r="A3566">
        <f t="shared" ref="A3566:E3566" si="771">A481</f>
        <v>13245</v>
      </c>
      <c r="B3566" t="str">
        <f t="shared" si="771"/>
        <v>GA</v>
      </c>
      <c r="C3566" t="str">
        <f t="shared" si="771"/>
        <v>Richmond County</v>
      </c>
      <c r="D3566">
        <f t="shared" si="771"/>
        <v>-82.083290399999996</v>
      </c>
      <c r="E3566">
        <f t="shared" si="771"/>
        <v>33.360010000000003</v>
      </c>
      <c r="Q3566" s="197">
        <v>17.234798739999999</v>
      </c>
      <c r="R3566" s="197">
        <v>17.234798739999999</v>
      </c>
      <c r="AE3566" s="319"/>
      <c r="AJ3566">
        <v>0</v>
      </c>
      <c r="AK3566">
        <v>0</v>
      </c>
    </row>
    <row r="3567" spans="1:37" x14ac:dyDescent="0.25">
      <c r="A3567">
        <f t="shared" ref="A3567:E3567" si="772">A482</f>
        <v>13247</v>
      </c>
      <c r="B3567" t="str">
        <f t="shared" si="772"/>
        <v>GA</v>
      </c>
      <c r="C3567" t="str">
        <f t="shared" si="772"/>
        <v>Rockdale County</v>
      </c>
      <c r="D3567">
        <f t="shared" si="772"/>
        <v>-84.034896900000007</v>
      </c>
      <c r="E3567">
        <f t="shared" si="772"/>
        <v>33.649729999999998</v>
      </c>
      <c r="Q3567" s="197">
        <v>16.582277080000001</v>
      </c>
      <c r="R3567" s="197">
        <v>16.582277080000001</v>
      </c>
      <c r="AE3567" s="319"/>
      <c r="AJ3567">
        <v>0</v>
      </c>
      <c r="AK3567">
        <v>0</v>
      </c>
    </row>
    <row r="3568" spans="1:37" x14ac:dyDescent="0.25">
      <c r="A3568">
        <f t="shared" ref="A3568:E3568" si="773">A483</f>
        <v>13249</v>
      </c>
      <c r="B3568" t="str">
        <f t="shared" si="773"/>
        <v>GA</v>
      </c>
      <c r="C3568" t="str">
        <f t="shared" si="773"/>
        <v>Schley County</v>
      </c>
      <c r="D3568">
        <f t="shared" si="773"/>
        <v>-84.339140999999998</v>
      </c>
      <c r="E3568">
        <f t="shared" si="773"/>
        <v>32.254620000000003</v>
      </c>
      <c r="Q3568" s="197">
        <v>18.081517900000001</v>
      </c>
      <c r="R3568" s="197">
        <v>18.081517900000001</v>
      </c>
      <c r="AE3568" s="319"/>
      <c r="AJ3568">
        <v>0</v>
      </c>
      <c r="AK3568">
        <v>0</v>
      </c>
    </row>
    <row r="3569" spans="1:37" x14ac:dyDescent="0.25">
      <c r="A3569">
        <f t="shared" ref="A3569:E3569" si="774">A484</f>
        <v>13251</v>
      </c>
      <c r="B3569" t="str">
        <f t="shared" si="774"/>
        <v>GA</v>
      </c>
      <c r="C3569" t="str">
        <f t="shared" si="774"/>
        <v>Screven County</v>
      </c>
      <c r="D3569">
        <f t="shared" si="774"/>
        <v>-81.617148700000001</v>
      </c>
      <c r="E3569">
        <f t="shared" si="774"/>
        <v>32.756909999999998</v>
      </c>
      <c r="Q3569" s="197">
        <v>17.634850660000001</v>
      </c>
      <c r="R3569" s="197">
        <v>17.634850660000001</v>
      </c>
      <c r="AE3569" s="319"/>
      <c r="AJ3569">
        <v>0</v>
      </c>
      <c r="AK3569">
        <v>0</v>
      </c>
    </row>
    <row r="3570" spans="1:37" x14ac:dyDescent="0.25">
      <c r="A3570">
        <f t="shared" ref="A3570:E3570" si="775">A485</f>
        <v>13253</v>
      </c>
      <c r="B3570" t="str">
        <f t="shared" si="775"/>
        <v>GA</v>
      </c>
      <c r="C3570" t="str">
        <f t="shared" si="775"/>
        <v>Seminole County</v>
      </c>
      <c r="D3570">
        <f t="shared" si="775"/>
        <v>-84.880193899999995</v>
      </c>
      <c r="E3570">
        <f t="shared" si="775"/>
        <v>30.93366</v>
      </c>
      <c r="Q3570" s="197">
        <v>19.265100230000002</v>
      </c>
      <c r="R3570" s="197">
        <v>19.265100230000002</v>
      </c>
      <c r="AE3570" s="319"/>
      <c r="AJ3570">
        <v>0</v>
      </c>
      <c r="AK3570">
        <v>0</v>
      </c>
    </row>
    <row r="3571" spans="1:37" x14ac:dyDescent="0.25">
      <c r="A3571">
        <f t="shared" ref="A3571:E3571" si="776">A486</f>
        <v>13255</v>
      </c>
      <c r="B3571" t="str">
        <f t="shared" si="776"/>
        <v>GA</v>
      </c>
      <c r="C3571" t="str">
        <f t="shared" si="776"/>
        <v>Spalding County</v>
      </c>
      <c r="D3571">
        <f t="shared" si="776"/>
        <v>-84.296456500000005</v>
      </c>
      <c r="E3571">
        <f t="shared" si="776"/>
        <v>33.253869999999999</v>
      </c>
      <c r="Q3571" s="197">
        <v>17.097348390000001</v>
      </c>
      <c r="R3571" s="197">
        <v>17.097348390000001</v>
      </c>
      <c r="AE3571" s="319"/>
      <c r="AJ3571">
        <v>0</v>
      </c>
      <c r="AK3571">
        <v>0</v>
      </c>
    </row>
    <row r="3572" spans="1:37" x14ac:dyDescent="0.25">
      <c r="A3572">
        <f t="shared" ref="A3572:E3572" si="777">A487</f>
        <v>13257</v>
      </c>
      <c r="B3572" t="str">
        <f t="shared" si="777"/>
        <v>GA</v>
      </c>
      <c r="C3572" t="str">
        <f t="shared" si="777"/>
        <v>Stephens County</v>
      </c>
      <c r="D3572">
        <f t="shared" si="777"/>
        <v>-83.294122999999999</v>
      </c>
      <c r="E3572">
        <f t="shared" si="777"/>
        <v>34.554400000000001</v>
      </c>
      <c r="Q3572" s="197">
        <v>14.97471206</v>
      </c>
      <c r="R3572" s="197">
        <v>14.97471206</v>
      </c>
      <c r="AE3572" s="319"/>
      <c r="AJ3572">
        <v>0</v>
      </c>
      <c r="AK3572">
        <v>0</v>
      </c>
    </row>
    <row r="3573" spans="1:37" x14ac:dyDescent="0.25">
      <c r="A3573">
        <f t="shared" ref="A3573:E3573" si="778">A488</f>
        <v>13259</v>
      </c>
      <c r="B3573" t="str">
        <f t="shared" si="778"/>
        <v>GA</v>
      </c>
      <c r="C3573" t="str">
        <f t="shared" si="778"/>
        <v>Stewart County</v>
      </c>
      <c r="D3573">
        <f t="shared" si="778"/>
        <v>-84.850703199999998</v>
      </c>
      <c r="E3573">
        <f t="shared" si="778"/>
        <v>32.070599999999999</v>
      </c>
      <c r="Q3573" s="197">
        <v>18.150913790000001</v>
      </c>
      <c r="R3573" s="197">
        <v>18.150913790000001</v>
      </c>
      <c r="AE3573" s="319"/>
      <c r="AJ3573">
        <v>0</v>
      </c>
      <c r="AK3573">
        <v>0</v>
      </c>
    </row>
    <row r="3574" spans="1:37" x14ac:dyDescent="0.25">
      <c r="A3574">
        <f t="shared" ref="A3574:E3574" si="779">A489</f>
        <v>13261</v>
      </c>
      <c r="B3574" t="str">
        <f t="shared" si="779"/>
        <v>GA</v>
      </c>
      <c r="C3574" t="str">
        <f t="shared" si="779"/>
        <v>Sumter County</v>
      </c>
      <c r="D3574">
        <f t="shared" si="779"/>
        <v>-84.226081300000004</v>
      </c>
      <c r="E3574">
        <f t="shared" si="779"/>
        <v>32.039319999999996</v>
      </c>
      <c r="Q3574" s="197">
        <v>18.306186830000001</v>
      </c>
      <c r="R3574" s="197">
        <v>18.306186830000001</v>
      </c>
      <c r="AE3574" s="319"/>
      <c r="AJ3574">
        <v>0</v>
      </c>
      <c r="AK3574">
        <v>0</v>
      </c>
    </row>
    <row r="3575" spans="1:37" x14ac:dyDescent="0.25">
      <c r="A3575">
        <f t="shared" ref="A3575:E3575" si="780">A490</f>
        <v>13263</v>
      </c>
      <c r="B3575" t="str">
        <f t="shared" si="780"/>
        <v>GA</v>
      </c>
      <c r="C3575" t="str">
        <f t="shared" si="780"/>
        <v>Talbot County</v>
      </c>
      <c r="D3575">
        <f t="shared" si="780"/>
        <v>-84.541236999999995</v>
      </c>
      <c r="E3575">
        <f t="shared" si="780"/>
        <v>32.69753</v>
      </c>
      <c r="Q3575" s="197">
        <v>17.611512019999999</v>
      </c>
      <c r="R3575" s="197">
        <v>17.611512019999999</v>
      </c>
      <c r="AE3575" s="319"/>
      <c r="AJ3575">
        <v>0</v>
      </c>
      <c r="AK3575">
        <v>0</v>
      </c>
    </row>
    <row r="3576" spans="1:37" x14ac:dyDescent="0.25">
      <c r="A3576">
        <f t="shared" ref="A3576:E3576" si="781">A491</f>
        <v>13265</v>
      </c>
      <c r="B3576" t="str">
        <f t="shared" si="781"/>
        <v>GA</v>
      </c>
      <c r="C3576" t="str">
        <f t="shared" si="781"/>
        <v>Taliaferro County</v>
      </c>
      <c r="D3576">
        <f t="shared" si="781"/>
        <v>-82.886680799999993</v>
      </c>
      <c r="E3576">
        <f t="shared" si="781"/>
        <v>33.562890000000003</v>
      </c>
      <c r="Q3576" s="197">
        <v>16.908503530000001</v>
      </c>
      <c r="R3576" s="197">
        <v>16.908503530000001</v>
      </c>
      <c r="AE3576" s="319"/>
      <c r="AJ3576">
        <v>0</v>
      </c>
      <c r="AK3576">
        <v>0</v>
      </c>
    </row>
    <row r="3577" spans="1:37" x14ac:dyDescent="0.25">
      <c r="A3577">
        <f t="shared" ref="A3577:E3577" si="782">A492</f>
        <v>13267</v>
      </c>
      <c r="B3577" t="str">
        <f t="shared" si="782"/>
        <v>GA</v>
      </c>
      <c r="C3577" t="str">
        <f t="shared" si="782"/>
        <v>Tattnall County</v>
      </c>
      <c r="D3577">
        <f t="shared" si="782"/>
        <v>-82.070564099999999</v>
      </c>
      <c r="E3577">
        <f t="shared" si="782"/>
        <v>32.04551</v>
      </c>
      <c r="Q3577" s="197">
        <v>18.377152760000001</v>
      </c>
      <c r="R3577" s="197">
        <v>18.377152760000001</v>
      </c>
      <c r="AE3577" s="319"/>
      <c r="AJ3577">
        <v>0</v>
      </c>
      <c r="AK3577">
        <v>0</v>
      </c>
    </row>
    <row r="3578" spans="1:37" x14ac:dyDescent="0.25">
      <c r="A3578">
        <f t="shared" ref="A3578:E3578" si="783">A493</f>
        <v>13269</v>
      </c>
      <c r="B3578" t="str">
        <f t="shared" si="783"/>
        <v>GA</v>
      </c>
      <c r="C3578" t="str">
        <f t="shared" si="783"/>
        <v>Taylor County</v>
      </c>
      <c r="D3578">
        <f t="shared" si="783"/>
        <v>-84.248693299999999</v>
      </c>
      <c r="E3578">
        <f t="shared" si="783"/>
        <v>32.551180000000002</v>
      </c>
      <c r="Q3578" s="197">
        <v>17.795239609999999</v>
      </c>
      <c r="R3578" s="197">
        <v>17.795239609999999</v>
      </c>
      <c r="AE3578" s="319"/>
      <c r="AJ3578">
        <v>0</v>
      </c>
      <c r="AK3578">
        <v>0</v>
      </c>
    </row>
    <row r="3579" spans="1:37" x14ac:dyDescent="0.25">
      <c r="A3579">
        <f t="shared" ref="A3579:E3579" si="784">A494</f>
        <v>13271</v>
      </c>
      <c r="B3579" t="str">
        <f t="shared" si="784"/>
        <v>GA</v>
      </c>
      <c r="C3579" t="str">
        <f t="shared" si="784"/>
        <v>Telfair County</v>
      </c>
      <c r="D3579">
        <f t="shared" si="784"/>
        <v>-82.963843699999998</v>
      </c>
      <c r="E3579">
        <f t="shared" si="784"/>
        <v>31.921410000000002</v>
      </c>
      <c r="Q3579" s="197">
        <v>18.504460770000001</v>
      </c>
      <c r="R3579" s="197">
        <v>18.504460770000001</v>
      </c>
      <c r="AE3579" s="319"/>
      <c r="AJ3579">
        <v>0</v>
      </c>
      <c r="AK3579">
        <v>0</v>
      </c>
    </row>
    <row r="3580" spans="1:37" x14ac:dyDescent="0.25">
      <c r="A3580">
        <f t="shared" ref="A3580:E3580" si="785">A495</f>
        <v>13273</v>
      </c>
      <c r="B3580" t="str">
        <f t="shared" si="785"/>
        <v>GA</v>
      </c>
      <c r="C3580" t="str">
        <f t="shared" si="785"/>
        <v>Terrell County</v>
      </c>
      <c r="D3580">
        <f t="shared" si="785"/>
        <v>-84.451694599999996</v>
      </c>
      <c r="E3580">
        <f t="shared" si="785"/>
        <v>31.769909999999999</v>
      </c>
      <c r="Q3580" s="197">
        <v>18.531006770000001</v>
      </c>
      <c r="R3580" s="197">
        <v>18.531006770000001</v>
      </c>
      <c r="AE3580" s="319"/>
      <c r="AJ3580">
        <v>0</v>
      </c>
      <c r="AK3580">
        <v>0</v>
      </c>
    </row>
    <row r="3581" spans="1:37" x14ac:dyDescent="0.25">
      <c r="A3581">
        <f t="shared" ref="A3581:E3581" si="786">A496</f>
        <v>13275</v>
      </c>
      <c r="B3581" t="str">
        <f t="shared" si="786"/>
        <v>GA</v>
      </c>
      <c r="C3581" t="str">
        <f t="shared" si="786"/>
        <v>Thomas County</v>
      </c>
      <c r="D3581">
        <f t="shared" si="786"/>
        <v>-83.936413999999999</v>
      </c>
      <c r="E3581">
        <f t="shared" si="786"/>
        <v>30.858789999999999</v>
      </c>
      <c r="Q3581" s="197">
        <v>19.525506109999998</v>
      </c>
      <c r="R3581" s="197">
        <v>19.525506109999998</v>
      </c>
      <c r="AE3581" s="319"/>
      <c r="AJ3581">
        <v>0</v>
      </c>
      <c r="AK3581">
        <v>0</v>
      </c>
    </row>
    <row r="3582" spans="1:37" x14ac:dyDescent="0.25">
      <c r="A3582">
        <f t="shared" ref="A3582:E3582" si="787">A497</f>
        <v>13277</v>
      </c>
      <c r="B3582" t="str">
        <f t="shared" si="787"/>
        <v>GA</v>
      </c>
      <c r="C3582" t="str">
        <f t="shared" si="787"/>
        <v>Tift County</v>
      </c>
      <c r="D3582">
        <f t="shared" si="787"/>
        <v>-83.549971400000004</v>
      </c>
      <c r="E3582">
        <f t="shared" si="787"/>
        <v>31.451560000000001</v>
      </c>
      <c r="Q3582" s="197">
        <v>18.98866383</v>
      </c>
      <c r="R3582" s="197">
        <v>18.98866383</v>
      </c>
      <c r="AE3582" s="319"/>
      <c r="AJ3582">
        <v>0</v>
      </c>
      <c r="AK3582">
        <v>0</v>
      </c>
    </row>
    <row r="3583" spans="1:37" x14ac:dyDescent="0.25">
      <c r="A3583">
        <f t="shared" ref="A3583:E3583" si="788">A498</f>
        <v>13279</v>
      </c>
      <c r="B3583" t="str">
        <f t="shared" si="788"/>
        <v>GA</v>
      </c>
      <c r="C3583" t="str">
        <f t="shared" si="788"/>
        <v>Toombs County</v>
      </c>
      <c r="D3583">
        <f t="shared" si="788"/>
        <v>-82.347680100000005</v>
      </c>
      <c r="E3583">
        <f t="shared" si="788"/>
        <v>32.104509999999998</v>
      </c>
      <c r="Q3583" s="197">
        <v>18.27751778</v>
      </c>
      <c r="R3583" s="197">
        <v>18.27751778</v>
      </c>
      <c r="AE3583" s="319"/>
      <c r="AJ3583">
        <v>0</v>
      </c>
      <c r="AK3583">
        <v>0</v>
      </c>
    </row>
    <row r="3584" spans="1:37" x14ac:dyDescent="0.25">
      <c r="A3584">
        <f t="shared" ref="A3584:E3584" si="789">A499</f>
        <v>13281</v>
      </c>
      <c r="B3584" t="str">
        <f t="shared" si="789"/>
        <v>GA</v>
      </c>
      <c r="C3584" t="str">
        <f t="shared" si="789"/>
        <v>Towns County</v>
      </c>
      <c r="D3584">
        <f t="shared" si="789"/>
        <v>-83.749881000000002</v>
      </c>
      <c r="E3584">
        <f t="shared" si="789"/>
        <v>34.907609999999998</v>
      </c>
      <c r="Q3584" s="197">
        <v>14.08012244</v>
      </c>
      <c r="R3584" s="197">
        <v>14.08012244</v>
      </c>
      <c r="AE3584" s="319"/>
      <c r="AJ3584">
        <v>0</v>
      </c>
      <c r="AK3584">
        <v>0</v>
      </c>
    </row>
    <row r="3585" spans="1:37" x14ac:dyDescent="0.25">
      <c r="A3585">
        <f t="shared" ref="A3585:E3585" si="790">A500</f>
        <v>13283</v>
      </c>
      <c r="B3585" t="str">
        <f t="shared" si="790"/>
        <v>GA</v>
      </c>
      <c r="C3585" t="str">
        <f t="shared" si="790"/>
        <v>Treutlen County</v>
      </c>
      <c r="D3585">
        <f t="shared" si="790"/>
        <v>-82.571631100000005</v>
      </c>
      <c r="E3585">
        <f t="shared" si="790"/>
        <v>32.397599999999997</v>
      </c>
      <c r="Q3585" s="197">
        <v>17.94543041</v>
      </c>
      <c r="R3585" s="197">
        <v>17.94543041</v>
      </c>
      <c r="AE3585" s="319"/>
      <c r="AJ3585">
        <v>0</v>
      </c>
      <c r="AK3585">
        <v>0</v>
      </c>
    </row>
    <row r="3586" spans="1:37" x14ac:dyDescent="0.25">
      <c r="A3586">
        <f t="shared" ref="A3586:E3586" si="791">A501</f>
        <v>13285</v>
      </c>
      <c r="B3586" t="str">
        <f t="shared" si="791"/>
        <v>GA</v>
      </c>
      <c r="C3586" t="str">
        <f t="shared" si="791"/>
        <v>Troup County</v>
      </c>
      <c r="D3586">
        <f t="shared" si="791"/>
        <v>-85.034502799999999</v>
      </c>
      <c r="E3586">
        <f t="shared" si="791"/>
        <v>33.02413</v>
      </c>
      <c r="Q3586" s="197">
        <v>17.22585222</v>
      </c>
      <c r="R3586" s="197">
        <v>17.22585222</v>
      </c>
      <c r="AE3586" s="319"/>
      <c r="AJ3586">
        <v>0</v>
      </c>
      <c r="AK3586">
        <v>0</v>
      </c>
    </row>
    <row r="3587" spans="1:37" x14ac:dyDescent="0.25">
      <c r="A3587">
        <f t="shared" ref="A3587:E3587" si="792">A502</f>
        <v>13287</v>
      </c>
      <c r="B3587" t="str">
        <f t="shared" si="792"/>
        <v>GA</v>
      </c>
      <c r="C3587" t="str">
        <f t="shared" si="792"/>
        <v>Turner County</v>
      </c>
      <c r="D3587">
        <f t="shared" si="792"/>
        <v>-83.656501800000001</v>
      </c>
      <c r="E3587">
        <f t="shared" si="792"/>
        <v>31.715879999999999</v>
      </c>
      <c r="Q3587" s="197">
        <v>18.69958046</v>
      </c>
      <c r="R3587" s="197">
        <v>18.69958046</v>
      </c>
      <c r="AE3587" s="319"/>
      <c r="AJ3587">
        <v>0</v>
      </c>
      <c r="AK3587">
        <v>0</v>
      </c>
    </row>
    <row r="3588" spans="1:37" x14ac:dyDescent="0.25">
      <c r="A3588">
        <f t="shared" ref="A3588:E3588" si="793">A503</f>
        <v>13289</v>
      </c>
      <c r="B3588" t="str">
        <f t="shared" si="793"/>
        <v>GA</v>
      </c>
      <c r="C3588" t="str">
        <f t="shared" si="793"/>
        <v>Twiggs County</v>
      </c>
      <c r="D3588">
        <f t="shared" si="793"/>
        <v>-83.452032000000003</v>
      </c>
      <c r="E3588">
        <f t="shared" si="793"/>
        <v>32.673279999999998</v>
      </c>
      <c r="Q3588" s="197">
        <v>17.734277370000001</v>
      </c>
      <c r="R3588" s="197">
        <v>17.734277370000001</v>
      </c>
      <c r="AE3588" s="319"/>
      <c r="AJ3588">
        <v>0</v>
      </c>
      <c r="AK3588">
        <v>0</v>
      </c>
    </row>
    <row r="3589" spans="1:37" x14ac:dyDescent="0.25">
      <c r="A3589">
        <f t="shared" ref="A3589:E3589" si="794">A504</f>
        <v>13291</v>
      </c>
      <c r="B3589" t="str">
        <f t="shared" si="794"/>
        <v>GA</v>
      </c>
      <c r="C3589" t="str">
        <f t="shared" si="794"/>
        <v>Union County</v>
      </c>
      <c r="D3589">
        <f t="shared" si="794"/>
        <v>-84.003022099999995</v>
      </c>
      <c r="E3589">
        <f t="shared" si="794"/>
        <v>34.828789999999998</v>
      </c>
      <c r="Q3589" s="197">
        <v>14.44168979</v>
      </c>
      <c r="R3589" s="197">
        <v>14.44168979</v>
      </c>
      <c r="AE3589" s="319"/>
      <c r="AJ3589">
        <v>0</v>
      </c>
      <c r="AK3589">
        <v>0</v>
      </c>
    </row>
    <row r="3590" spans="1:37" x14ac:dyDescent="0.25">
      <c r="A3590">
        <f t="shared" ref="A3590:E3590" si="795">A505</f>
        <v>13293</v>
      </c>
      <c r="B3590" t="str">
        <f t="shared" si="795"/>
        <v>GA</v>
      </c>
      <c r="C3590" t="str">
        <f t="shared" si="795"/>
        <v>Upson County</v>
      </c>
      <c r="D3590">
        <f t="shared" si="795"/>
        <v>-84.308317799999998</v>
      </c>
      <c r="E3590">
        <f t="shared" si="795"/>
        <v>32.877589999999998</v>
      </c>
      <c r="Q3590" s="197">
        <v>17.466961250000001</v>
      </c>
      <c r="R3590" s="197">
        <v>17.466961250000001</v>
      </c>
      <c r="AE3590" s="319"/>
      <c r="AJ3590">
        <v>0</v>
      </c>
      <c r="AK3590">
        <v>0</v>
      </c>
    </row>
    <row r="3591" spans="1:37" x14ac:dyDescent="0.25">
      <c r="A3591">
        <f t="shared" ref="A3591:E3591" si="796">A506</f>
        <v>13295</v>
      </c>
      <c r="B3591" t="str">
        <f t="shared" si="796"/>
        <v>GA</v>
      </c>
      <c r="C3591" t="str">
        <f t="shared" si="796"/>
        <v>Walker County</v>
      </c>
      <c r="D3591">
        <f t="shared" si="796"/>
        <v>-85.2984115</v>
      </c>
      <c r="E3591">
        <f t="shared" si="796"/>
        <v>34.72316</v>
      </c>
      <c r="Q3591" s="197">
        <v>15.72576177</v>
      </c>
      <c r="R3591" s="197">
        <v>15.72576177</v>
      </c>
      <c r="AE3591" s="319"/>
      <c r="AJ3591">
        <v>0</v>
      </c>
      <c r="AK3591">
        <v>0</v>
      </c>
    </row>
    <row r="3592" spans="1:37" x14ac:dyDescent="0.25">
      <c r="A3592">
        <f t="shared" ref="A3592:E3592" si="797">A507</f>
        <v>13297</v>
      </c>
      <c r="B3592" t="str">
        <f t="shared" si="797"/>
        <v>GA</v>
      </c>
      <c r="C3592" t="str">
        <f t="shared" si="797"/>
        <v>Walton County</v>
      </c>
      <c r="D3592">
        <f t="shared" si="797"/>
        <v>-83.738883200000004</v>
      </c>
      <c r="E3592">
        <f t="shared" si="797"/>
        <v>33.774819999999998</v>
      </c>
      <c r="Q3592" s="197">
        <v>16.410502309999998</v>
      </c>
      <c r="R3592" s="197">
        <v>16.410502309999998</v>
      </c>
      <c r="AE3592" s="319"/>
      <c r="AJ3592">
        <v>0</v>
      </c>
      <c r="AK3592">
        <v>0</v>
      </c>
    </row>
    <row r="3593" spans="1:37" x14ac:dyDescent="0.25">
      <c r="A3593">
        <f t="shared" ref="A3593:E3593" si="798">A508</f>
        <v>13299</v>
      </c>
      <c r="B3593" t="str">
        <f t="shared" si="798"/>
        <v>GA</v>
      </c>
      <c r="C3593" t="str">
        <f t="shared" si="798"/>
        <v>Ware County</v>
      </c>
      <c r="D3593">
        <f t="shared" si="798"/>
        <v>-82.457389300000003</v>
      </c>
      <c r="E3593">
        <f t="shared" si="798"/>
        <v>31.030259999999998</v>
      </c>
      <c r="Q3593" s="197">
        <v>19.622461619999999</v>
      </c>
      <c r="R3593" s="197">
        <v>19.622461619999999</v>
      </c>
      <c r="AE3593" s="319"/>
      <c r="AJ3593">
        <v>0</v>
      </c>
      <c r="AK3593">
        <v>0</v>
      </c>
    </row>
    <row r="3594" spans="1:37" x14ac:dyDescent="0.25">
      <c r="A3594">
        <f t="shared" ref="A3594:E3594" si="799">A509</f>
        <v>13301</v>
      </c>
      <c r="B3594" t="str">
        <f t="shared" si="799"/>
        <v>GA</v>
      </c>
      <c r="C3594" t="str">
        <f t="shared" si="799"/>
        <v>Warren County</v>
      </c>
      <c r="D3594">
        <f t="shared" si="799"/>
        <v>-82.688459600000002</v>
      </c>
      <c r="E3594">
        <f t="shared" si="799"/>
        <v>33.407400000000003</v>
      </c>
      <c r="Q3594" s="197">
        <v>17.09453018</v>
      </c>
      <c r="R3594" s="197">
        <v>17.09453018</v>
      </c>
      <c r="AE3594" s="319"/>
      <c r="AJ3594">
        <v>0</v>
      </c>
      <c r="AK3594">
        <v>0</v>
      </c>
    </row>
    <row r="3595" spans="1:37" x14ac:dyDescent="0.25">
      <c r="A3595">
        <f t="shared" ref="A3595:E3595" si="800">A510</f>
        <v>13303</v>
      </c>
      <c r="B3595" t="str">
        <f t="shared" si="800"/>
        <v>GA</v>
      </c>
      <c r="C3595" t="str">
        <f t="shared" si="800"/>
        <v>Washington County</v>
      </c>
      <c r="D3595">
        <f t="shared" si="800"/>
        <v>-82.8116536</v>
      </c>
      <c r="E3595">
        <f t="shared" si="800"/>
        <v>32.973280000000003</v>
      </c>
      <c r="Q3595" s="197">
        <v>17.465893730000001</v>
      </c>
      <c r="R3595" s="197">
        <v>17.465893730000001</v>
      </c>
      <c r="AE3595" s="319"/>
      <c r="AJ3595">
        <v>0</v>
      </c>
      <c r="AK3595">
        <v>0</v>
      </c>
    </row>
    <row r="3596" spans="1:37" x14ac:dyDescent="0.25">
      <c r="A3596">
        <f t="shared" ref="A3596:E3596" si="801">A511</f>
        <v>13305</v>
      </c>
      <c r="B3596" t="str">
        <f t="shared" si="801"/>
        <v>GA</v>
      </c>
      <c r="C3596" t="str">
        <f t="shared" si="801"/>
        <v>Wayne County</v>
      </c>
      <c r="D3596">
        <f t="shared" si="801"/>
        <v>-81.930840000000003</v>
      </c>
      <c r="E3596">
        <f t="shared" si="801"/>
        <v>31.552350000000001</v>
      </c>
      <c r="Q3596" s="197">
        <v>19.010680789999999</v>
      </c>
      <c r="R3596" s="197">
        <v>19.010680789999999</v>
      </c>
      <c r="AE3596" s="319"/>
      <c r="AJ3596">
        <v>0</v>
      </c>
      <c r="AK3596">
        <v>0</v>
      </c>
    </row>
    <row r="3597" spans="1:37" x14ac:dyDescent="0.25">
      <c r="A3597">
        <f t="shared" ref="A3597:E3597" si="802">A512</f>
        <v>13307</v>
      </c>
      <c r="B3597" t="str">
        <f t="shared" si="802"/>
        <v>GA</v>
      </c>
      <c r="C3597" t="str">
        <f t="shared" si="802"/>
        <v>Webster County</v>
      </c>
      <c r="D3597">
        <f t="shared" si="802"/>
        <v>-84.574322100000003</v>
      </c>
      <c r="E3597">
        <f t="shared" si="802"/>
        <v>32.039079999999998</v>
      </c>
      <c r="Q3597" s="197">
        <v>18.24133342</v>
      </c>
      <c r="R3597" s="197">
        <v>18.24133342</v>
      </c>
      <c r="AE3597" s="319"/>
      <c r="AJ3597">
        <v>0</v>
      </c>
      <c r="AK3597">
        <v>0</v>
      </c>
    </row>
    <row r="3598" spans="1:37" x14ac:dyDescent="0.25">
      <c r="A3598">
        <f t="shared" ref="A3598:E3598" si="803">A513</f>
        <v>13309</v>
      </c>
      <c r="B3598" t="str">
        <f t="shared" si="803"/>
        <v>GA</v>
      </c>
      <c r="C3598" t="str">
        <f t="shared" si="803"/>
        <v>Wheeler County</v>
      </c>
      <c r="D3598">
        <f t="shared" si="803"/>
        <v>-82.745517100000001</v>
      </c>
      <c r="E3598">
        <f t="shared" si="803"/>
        <v>32.111539999999998</v>
      </c>
      <c r="Q3598" s="197">
        <v>18.286439510000001</v>
      </c>
      <c r="R3598" s="197">
        <v>18.286439510000001</v>
      </c>
      <c r="AE3598" s="319"/>
      <c r="AJ3598">
        <v>0</v>
      </c>
      <c r="AK3598">
        <v>0</v>
      </c>
    </row>
    <row r="3599" spans="1:37" x14ac:dyDescent="0.25">
      <c r="A3599">
        <f t="shared" ref="A3599:E3599" si="804">A514</f>
        <v>13311</v>
      </c>
      <c r="B3599" t="str">
        <f t="shared" si="804"/>
        <v>GA</v>
      </c>
      <c r="C3599" t="str">
        <f t="shared" si="804"/>
        <v>White County</v>
      </c>
      <c r="D3599">
        <f t="shared" si="804"/>
        <v>-83.751731800000002</v>
      </c>
      <c r="E3599">
        <f t="shared" si="804"/>
        <v>34.641579999999998</v>
      </c>
      <c r="Q3599" s="197">
        <v>14.71165467</v>
      </c>
      <c r="R3599" s="197">
        <v>14.71165467</v>
      </c>
      <c r="AE3599" s="319"/>
      <c r="AJ3599">
        <v>0</v>
      </c>
      <c r="AK3599">
        <v>0</v>
      </c>
    </row>
    <row r="3600" spans="1:37" x14ac:dyDescent="0.25">
      <c r="A3600">
        <f t="shared" ref="A3600:E3600" si="805">A515</f>
        <v>13313</v>
      </c>
      <c r="B3600" t="str">
        <f t="shared" si="805"/>
        <v>GA</v>
      </c>
      <c r="C3600" t="str">
        <f t="shared" si="805"/>
        <v>Whitfield County</v>
      </c>
      <c r="D3600">
        <f t="shared" si="805"/>
        <v>-84.971604799999994</v>
      </c>
      <c r="E3600">
        <f t="shared" si="805"/>
        <v>34.796990000000001</v>
      </c>
      <c r="Q3600" s="197">
        <v>15.50885823</v>
      </c>
      <c r="R3600" s="197">
        <v>15.50885823</v>
      </c>
      <c r="AE3600" s="319"/>
      <c r="AJ3600">
        <v>0</v>
      </c>
      <c r="AK3600">
        <v>0</v>
      </c>
    </row>
    <row r="3601" spans="1:37" x14ac:dyDescent="0.25">
      <c r="A3601">
        <f t="shared" ref="A3601:E3601" si="806">A516</f>
        <v>13315</v>
      </c>
      <c r="B3601" t="str">
        <f t="shared" si="806"/>
        <v>GA</v>
      </c>
      <c r="C3601" t="str">
        <f t="shared" si="806"/>
        <v>Wilcox County</v>
      </c>
      <c r="D3601">
        <f t="shared" si="806"/>
        <v>-83.470903800000002</v>
      </c>
      <c r="E3601">
        <f t="shared" si="806"/>
        <v>31.969460000000002</v>
      </c>
      <c r="Q3601" s="197">
        <v>18.438405629999998</v>
      </c>
      <c r="R3601" s="197">
        <v>18.438405629999998</v>
      </c>
      <c r="AE3601" s="319"/>
      <c r="AJ3601">
        <v>0</v>
      </c>
      <c r="AK3601">
        <v>0</v>
      </c>
    </row>
    <row r="3602" spans="1:37" x14ac:dyDescent="0.25">
      <c r="A3602">
        <f t="shared" ref="A3602:E3602" si="807">A517</f>
        <v>13317</v>
      </c>
      <c r="B3602" t="str">
        <f t="shared" si="807"/>
        <v>GA</v>
      </c>
      <c r="C3602" t="str">
        <f t="shared" si="807"/>
        <v>Wilkes County</v>
      </c>
      <c r="D3602">
        <f t="shared" si="807"/>
        <v>-82.755557699999997</v>
      </c>
      <c r="E3602">
        <f t="shared" si="807"/>
        <v>33.783769999999997</v>
      </c>
      <c r="Q3602" s="197">
        <v>16.659314869999999</v>
      </c>
      <c r="R3602" s="197">
        <v>16.659314869999999</v>
      </c>
      <c r="AE3602" s="319"/>
      <c r="AJ3602">
        <v>0</v>
      </c>
      <c r="AK3602">
        <v>0</v>
      </c>
    </row>
    <row r="3603" spans="1:37" x14ac:dyDescent="0.25">
      <c r="A3603">
        <f t="shared" ref="A3603:E3603" si="808">A518</f>
        <v>13319</v>
      </c>
      <c r="B3603" t="str">
        <f t="shared" si="808"/>
        <v>GA</v>
      </c>
      <c r="C3603" t="str">
        <f t="shared" si="808"/>
        <v>Wilkinson County</v>
      </c>
      <c r="D3603">
        <f t="shared" si="808"/>
        <v>-83.194991299999998</v>
      </c>
      <c r="E3603">
        <f t="shared" si="808"/>
        <v>32.801049999999996</v>
      </c>
      <c r="Q3603" s="197">
        <v>17.615691859999998</v>
      </c>
      <c r="R3603" s="197">
        <v>17.615691859999998</v>
      </c>
      <c r="AE3603" s="319"/>
      <c r="AJ3603">
        <v>0</v>
      </c>
      <c r="AK3603">
        <v>0</v>
      </c>
    </row>
    <row r="3604" spans="1:37" x14ac:dyDescent="0.25">
      <c r="A3604">
        <f t="shared" ref="A3604:E3604" si="809">A519</f>
        <v>13321</v>
      </c>
      <c r="B3604" t="str">
        <f t="shared" si="809"/>
        <v>GA</v>
      </c>
      <c r="C3604" t="str">
        <f t="shared" si="809"/>
        <v>Worth County</v>
      </c>
      <c r="D3604">
        <f t="shared" si="809"/>
        <v>-83.877706900000007</v>
      </c>
      <c r="E3604">
        <f t="shared" si="809"/>
        <v>31.546340000000001</v>
      </c>
      <c r="Q3604" s="197">
        <v>18.85083435</v>
      </c>
      <c r="R3604" s="197">
        <v>18.85083435</v>
      </c>
      <c r="AE3604" s="319"/>
      <c r="AJ3604">
        <v>0</v>
      </c>
      <c r="AK3604">
        <v>0</v>
      </c>
    </row>
    <row r="3605" spans="1:37" x14ac:dyDescent="0.25">
      <c r="A3605">
        <f t="shared" ref="A3605:E3605" si="810">A520</f>
        <v>15001</v>
      </c>
      <c r="B3605" t="str">
        <f t="shared" si="810"/>
        <v>HI</v>
      </c>
      <c r="C3605" t="str">
        <f t="shared" si="810"/>
        <v>Hawaii County</v>
      </c>
      <c r="D3605">
        <f t="shared" si="810"/>
        <v>-155.42189500000001</v>
      </c>
      <c r="E3605">
        <f t="shared" si="810"/>
        <v>19.672840000000001</v>
      </c>
      <c r="Q3605" s="234">
        <v>19.825624850000001</v>
      </c>
      <c r="R3605" s="234">
        <v>19.825624850000001</v>
      </c>
      <c r="AE3605" s="319"/>
      <c r="AJ3605">
        <v>0</v>
      </c>
      <c r="AK3605">
        <v>0</v>
      </c>
    </row>
    <row r="3606" spans="1:37" x14ac:dyDescent="0.25">
      <c r="A3606">
        <f t="shared" ref="A3606:E3606" si="811">A521</f>
        <v>15003</v>
      </c>
      <c r="B3606" t="str">
        <f t="shared" si="811"/>
        <v>HI</v>
      </c>
      <c r="C3606" t="str">
        <f t="shared" si="811"/>
        <v>Honolulu County</v>
      </c>
      <c r="D3606">
        <f t="shared" si="811"/>
        <v>-157.91367299999999</v>
      </c>
      <c r="E3606">
        <f t="shared" si="811"/>
        <v>21.37246</v>
      </c>
      <c r="Q3606" s="234">
        <v>24.731152160000001</v>
      </c>
      <c r="R3606" s="234">
        <v>24.731152160000001</v>
      </c>
      <c r="AE3606" s="319"/>
      <c r="AJ3606">
        <v>0</v>
      </c>
      <c r="AK3606">
        <v>0</v>
      </c>
    </row>
    <row r="3607" spans="1:37" x14ac:dyDescent="0.25">
      <c r="A3607">
        <f t="shared" ref="A3607:E3607" si="812">A522</f>
        <v>15005</v>
      </c>
      <c r="B3607" t="str">
        <f t="shared" si="812"/>
        <v>HI</v>
      </c>
      <c r="C3607" t="str">
        <f t="shared" si="812"/>
        <v>Kalawao County</v>
      </c>
      <c r="D3607">
        <f t="shared" si="812"/>
        <v>-156.979972</v>
      </c>
      <c r="E3607">
        <f t="shared" si="812"/>
        <v>21.188500000000001</v>
      </c>
      <c r="Q3607" s="234">
        <v>24.172471600000002</v>
      </c>
      <c r="R3607" s="234">
        <v>24.172471600000002</v>
      </c>
      <c r="AE3607" s="319"/>
      <c r="AJ3607">
        <v>0</v>
      </c>
      <c r="AK3607">
        <v>0</v>
      </c>
    </row>
    <row r="3608" spans="1:37" x14ac:dyDescent="0.25">
      <c r="A3608">
        <f t="shared" ref="A3608:E3608" si="813">A523</f>
        <v>15007</v>
      </c>
      <c r="B3608" t="str">
        <f t="shared" si="813"/>
        <v>HI</v>
      </c>
      <c r="C3608" t="str">
        <f t="shared" si="813"/>
        <v>Kauai County</v>
      </c>
      <c r="D3608">
        <f t="shared" si="813"/>
        <v>-159.44211200000001</v>
      </c>
      <c r="E3608">
        <f t="shared" si="813"/>
        <v>22.02102</v>
      </c>
      <c r="Q3608" s="234">
        <v>24.753744399999999</v>
      </c>
      <c r="R3608" s="234">
        <v>24.753744399999999</v>
      </c>
      <c r="AE3608" s="319"/>
      <c r="AJ3608">
        <v>0</v>
      </c>
      <c r="AK3608">
        <v>0</v>
      </c>
    </row>
    <row r="3609" spans="1:37" x14ac:dyDescent="0.25">
      <c r="A3609">
        <f t="shared" ref="A3609:E3609" si="814">A524</f>
        <v>15009</v>
      </c>
      <c r="B3609" t="str">
        <f t="shared" si="814"/>
        <v>HI</v>
      </c>
      <c r="C3609" t="str">
        <f t="shared" si="814"/>
        <v>Wailuku County</v>
      </c>
      <c r="D3609">
        <f t="shared" si="814"/>
        <v>-156.49381600000001</v>
      </c>
      <c r="E3609">
        <f t="shared" si="814"/>
        <v>20.86375</v>
      </c>
      <c r="Q3609" s="234">
        <v>24.09678353</v>
      </c>
      <c r="R3609" s="234">
        <v>24.09678353</v>
      </c>
      <c r="AE3609" s="319"/>
      <c r="AJ3609">
        <v>0</v>
      </c>
      <c r="AK3609">
        <v>0</v>
      </c>
    </row>
    <row r="3610" spans="1:37" x14ac:dyDescent="0.25">
      <c r="A3610">
        <f t="shared" ref="A3610:E3610" si="815">A525</f>
        <v>16001</v>
      </c>
      <c r="B3610" t="str">
        <f t="shared" si="815"/>
        <v>ID</v>
      </c>
      <c r="C3610" t="str">
        <f t="shared" si="815"/>
        <v>Ada County</v>
      </c>
      <c r="D3610">
        <f t="shared" si="815"/>
        <v>-116.235129</v>
      </c>
      <c r="E3610">
        <f t="shared" si="815"/>
        <v>43.446640000000002</v>
      </c>
      <c r="Q3610" s="197">
        <v>11.46222246</v>
      </c>
      <c r="R3610" s="197">
        <v>11.46222246</v>
      </c>
      <c r="AE3610" s="319"/>
      <c r="AJ3610">
        <v>0</v>
      </c>
      <c r="AK3610">
        <v>0</v>
      </c>
    </row>
    <row r="3611" spans="1:37" x14ac:dyDescent="0.25">
      <c r="A3611">
        <f t="shared" ref="A3611:E3611" si="816">A526</f>
        <v>16003</v>
      </c>
      <c r="B3611" t="str">
        <f t="shared" si="816"/>
        <v>ID</v>
      </c>
      <c r="C3611" t="str">
        <f t="shared" si="816"/>
        <v>Adams County</v>
      </c>
      <c r="D3611">
        <f t="shared" si="816"/>
        <v>-116.444456</v>
      </c>
      <c r="E3611">
        <f t="shared" si="816"/>
        <v>44.892899999999997</v>
      </c>
      <c r="Q3611" s="197">
        <v>9.5144524260000001</v>
      </c>
      <c r="R3611" s="197">
        <v>9.5144524260000001</v>
      </c>
      <c r="AE3611" s="319"/>
      <c r="AJ3611">
        <v>0</v>
      </c>
      <c r="AK3611">
        <v>0</v>
      </c>
    </row>
    <row r="3612" spans="1:37" x14ac:dyDescent="0.25">
      <c r="A3612">
        <f t="shared" ref="A3612:E3612" si="817">A527</f>
        <v>16005</v>
      </c>
      <c r="B3612" t="str">
        <f t="shared" si="817"/>
        <v>ID</v>
      </c>
      <c r="C3612" t="str">
        <f t="shared" si="817"/>
        <v>Bannock County</v>
      </c>
      <c r="D3612">
        <f t="shared" si="817"/>
        <v>-112.207724</v>
      </c>
      <c r="E3612">
        <f t="shared" si="817"/>
        <v>42.663170000000001</v>
      </c>
      <c r="Q3612" s="197">
        <v>9.0762834229999996</v>
      </c>
      <c r="R3612" s="197">
        <v>9.0762834229999996</v>
      </c>
      <c r="AE3612" s="319"/>
      <c r="AJ3612">
        <v>0</v>
      </c>
      <c r="AK3612">
        <v>0</v>
      </c>
    </row>
    <row r="3613" spans="1:37" x14ac:dyDescent="0.25">
      <c r="A3613">
        <f t="shared" ref="A3613:E3613" si="818">A528</f>
        <v>16007</v>
      </c>
      <c r="B3613" t="str">
        <f t="shared" si="818"/>
        <v>ID</v>
      </c>
      <c r="C3613" t="str">
        <f t="shared" si="818"/>
        <v>Bear Lake County</v>
      </c>
      <c r="D3613">
        <f t="shared" si="818"/>
        <v>-111.33814700000001</v>
      </c>
      <c r="E3613">
        <f t="shared" si="818"/>
        <v>42.286929999999998</v>
      </c>
      <c r="Q3613" s="197">
        <v>8.8531323900000007</v>
      </c>
      <c r="R3613" s="197">
        <v>8.8531323900000007</v>
      </c>
      <c r="AE3613" s="319"/>
      <c r="AJ3613">
        <v>0</v>
      </c>
      <c r="AK3613">
        <v>0</v>
      </c>
    </row>
    <row r="3614" spans="1:37" x14ac:dyDescent="0.25">
      <c r="A3614">
        <f t="shared" ref="A3614:E3614" si="819">A529</f>
        <v>16009</v>
      </c>
      <c r="B3614" t="str">
        <f t="shared" si="819"/>
        <v>ID</v>
      </c>
      <c r="C3614" t="str">
        <f t="shared" si="819"/>
        <v>Benewah County</v>
      </c>
      <c r="D3614">
        <f t="shared" si="819"/>
        <v>-116.640602</v>
      </c>
      <c r="E3614">
        <f t="shared" si="819"/>
        <v>47.204970000000003</v>
      </c>
      <c r="Q3614" s="197">
        <v>8.9973320250000004</v>
      </c>
      <c r="R3614" s="197">
        <v>8.9973320250000004</v>
      </c>
      <c r="AE3614" s="319"/>
      <c r="AJ3614">
        <v>0</v>
      </c>
      <c r="AK3614">
        <v>0</v>
      </c>
    </row>
    <row r="3615" spans="1:37" x14ac:dyDescent="0.25">
      <c r="A3615">
        <f t="shared" ref="A3615:E3615" si="820">A530</f>
        <v>16011</v>
      </c>
      <c r="B3615" t="str">
        <f t="shared" si="820"/>
        <v>ID</v>
      </c>
      <c r="C3615" t="str">
        <f t="shared" si="820"/>
        <v>Bingham County</v>
      </c>
      <c r="D3615">
        <f t="shared" si="820"/>
        <v>-112.406569</v>
      </c>
      <c r="E3615">
        <f t="shared" si="820"/>
        <v>43.214530000000003</v>
      </c>
      <c r="Q3615" s="197">
        <v>8.8144876920000002</v>
      </c>
      <c r="R3615" s="197">
        <v>8.8144876920000002</v>
      </c>
      <c r="AE3615" s="319"/>
      <c r="AJ3615">
        <v>0</v>
      </c>
      <c r="AK3615">
        <v>0</v>
      </c>
    </row>
    <row r="3616" spans="1:37" x14ac:dyDescent="0.25">
      <c r="A3616">
        <f t="shared" ref="A3616:E3616" si="821">A531</f>
        <v>16013</v>
      </c>
      <c r="B3616" t="str">
        <f t="shared" si="821"/>
        <v>ID</v>
      </c>
      <c r="C3616" t="str">
        <f t="shared" si="821"/>
        <v>Blaine County</v>
      </c>
      <c r="D3616">
        <f t="shared" si="821"/>
        <v>-113.982494</v>
      </c>
      <c r="E3616">
        <f t="shared" si="821"/>
        <v>43.408619999999999</v>
      </c>
      <c r="Q3616" s="197">
        <v>9.0550557529999995</v>
      </c>
      <c r="R3616" s="197">
        <v>9.0550557529999995</v>
      </c>
      <c r="AE3616" s="319"/>
      <c r="AJ3616">
        <v>0</v>
      </c>
      <c r="AK3616">
        <v>0</v>
      </c>
    </row>
    <row r="3617" spans="1:37" x14ac:dyDescent="0.25">
      <c r="A3617">
        <f t="shared" ref="A3617:E3617" si="822">A532</f>
        <v>16015</v>
      </c>
      <c r="B3617" t="str">
        <f t="shared" si="822"/>
        <v>ID</v>
      </c>
      <c r="C3617" t="str">
        <f t="shared" si="822"/>
        <v>Boise County</v>
      </c>
      <c r="D3617">
        <f t="shared" si="822"/>
        <v>-115.71859499999999</v>
      </c>
      <c r="E3617">
        <f t="shared" si="822"/>
        <v>43.983890000000002</v>
      </c>
      <c r="Q3617" s="197">
        <v>10.352224700000001</v>
      </c>
      <c r="R3617" s="197">
        <v>10.352224700000001</v>
      </c>
      <c r="AE3617" s="319"/>
      <c r="AJ3617">
        <v>0</v>
      </c>
      <c r="AK3617">
        <v>0</v>
      </c>
    </row>
    <row r="3618" spans="1:37" x14ac:dyDescent="0.25">
      <c r="A3618">
        <f t="shared" ref="A3618:E3618" si="823">A533</f>
        <v>16017</v>
      </c>
      <c r="B3618" t="str">
        <f t="shared" si="823"/>
        <v>ID</v>
      </c>
      <c r="C3618" t="str">
        <f t="shared" si="823"/>
        <v>Bonner County</v>
      </c>
      <c r="D3618">
        <f t="shared" si="823"/>
        <v>-116.597888</v>
      </c>
      <c r="E3618">
        <f t="shared" si="823"/>
        <v>48.29081</v>
      </c>
      <c r="Q3618" s="197">
        <v>9.3357101839999999</v>
      </c>
      <c r="R3618" s="197">
        <v>9.3357101839999999</v>
      </c>
      <c r="AE3618" s="319"/>
      <c r="AJ3618">
        <v>0</v>
      </c>
      <c r="AK3618">
        <v>0</v>
      </c>
    </row>
    <row r="3619" spans="1:37" x14ac:dyDescent="0.25">
      <c r="A3619">
        <f t="shared" ref="A3619:E3619" si="824">A534</f>
        <v>16019</v>
      </c>
      <c r="B3619" t="str">
        <f t="shared" si="824"/>
        <v>ID</v>
      </c>
      <c r="C3619" t="str">
        <f t="shared" si="824"/>
        <v>Bonneville County</v>
      </c>
      <c r="D3619">
        <f t="shared" si="824"/>
        <v>-111.634546</v>
      </c>
      <c r="E3619">
        <f t="shared" si="824"/>
        <v>43.387149999999998</v>
      </c>
      <c r="Q3619" s="197">
        <v>8.6042478300000003</v>
      </c>
      <c r="R3619" s="197">
        <v>8.6042478300000003</v>
      </c>
      <c r="AE3619" s="319"/>
      <c r="AJ3619">
        <v>0</v>
      </c>
      <c r="AK3619">
        <v>0</v>
      </c>
    </row>
    <row r="3620" spans="1:37" x14ac:dyDescent="0.25">
      <c r="A3620">
        <f t="shared" ref="A3620:E3620" si="825">A535</f>
        <v>16021</v>
      </c>
      <c r="B3620" t="str">
        <f t="shared" si="825"/>
        <v>ID</v>
      </c>
      <c r="C3620" t="str">
        <f t="shared" si="825"/>
        <v>Boundary County</v>
      </c>
      <c r="D3620">
        <f t="shared" si="825"/>
        <v>-116.450216</v>
      </c>
      <c r="E3620">
        <f t="shared" si="825"/>
        <v>48.757579999999997</v>
      </c>
      <c r="Q3620" s="197">
        <v>9.4061002669999993</v>
      </c>
      <c r="R3620" s="197">
        <v>9.4061002669999993</v>
      </c>
      <c r="AE3620" s="319"/>
      <c r="AJ3620">
        <v>0</v>
      </c>
      <c r="AK3620">
        <v>0</v>
      </c>
    </row>
    <row r="3621" spans="1:37" x14ac:dyDescent="0.25">
      <c r="A3621">
        <f t="shared" ref="A3621:E3621" si="826">A536</f>
        <v>16023</v>
      </c>
      <c r="B3621" t="str">
        <f t="shared" si="826"/>
        <v>ID</v>
      </c>
      <c r="C3621" t="str">
        <f t="shared" si="826"/>
        <v>Butte County</v>
      </c>
      <c r="D3621">
        <f t="shared" si="826"/>
        <v>-113.16874</v>
      </c>
      <c r="E3621">
        <f t="shared" si="826"/>
        <v>43.721820000000001</v>
      </c>
      <c r="Q3621" s="197">
        <v>8.5926930559999999</v>
      </c>
      <c r="R3621" s="197">
        <v>8.5926930559999999</v>
      </c>
      <c r="AE3621" s="319"/>
      <c r="AJ3621">
        <v>0</v>
      </c>
      <c r="AK3621">
        <v>0</v>
      </c>
    </row>
    <row r="3622" spans="1:37" x14ac:dyDescent="0.25">
      <c r="A3622">
        <f t="shared" ref="A3622:E3622" si="827">A537</f>
        <v>16025</v>
      </c>
      <c r="B3622" t="str">
        <f t="shared" si="827"/>
        <v>ID</v>
      </c>
      <c r="C3622" t="str">
        <f t="shared" si="827"/>
        <v>Camas County</v>
      </c>
      <c r="D3622">
        <f t="shared" si="827"/>
        <v>-114.806881</v>
      </c>
      <c r="E3622">
        <f t="shared" si="827"/>
        <v>43.456119999999999</v>
      </c>
      <c r="Q3622" s="197">
        <v>9.6087952960000003</v>
      </c>
      <c r="R3622" s="197">
        <v>9.6087952960000003</v>
      </c>
      <c r="AE3622" s="319"/>
      <c r="AJ3622">
        <v>0</v>
      </c>
      <c r="AK3622">
        <v>0</v>
      </c>
    </row>
    <row r="3623" spans="1:37" x14ac:dyDescent="0.25">
      <c r="A3623">
        <f t="shared" ref="A3623:E3623" si="828">A538</f>
        <v>16027</v>
      </c>
      <c r="B3623" t="str">
        <f t="shared" si="828"/>
        <v>ID</v>
      </c>
      <c r="C3623" t="str">
        <f t="shared" si="828"/>
        <v>Canyon County</v>
      </c>
      <c r="D3623">
        <f t="shared" si="828"/>
        <v>-116.706675</v>
      </c>
      <c r="E3623">
        <f t="shared" si="828"/>
        <v>43.61994</v>
      </c>
      <c r="Q3623" s="197">
        <v>11.0530765</v>
      </c>
      <c r="R3623" s="197">
        <v>11.0530765</v>
      </c>
      <c r="AE3623" s="319"/>
      <c r="AJ3623">
        <v>0</v>
      </c>
      <c r="AK3623">
        <v>0</v>
      </c>
    </row>
    <row r="3624" spans="1:37" x14ac:dyDescent="0.25">
      <c r="A3624">
        <f t="shared" ref="A3624:E3624" si="829">A539</f>
        <v>16029</v>
      </c>
      <c r="B3624" t="str">
        <f t="shared" si="829"/>
        <v>ID</v>
      </c>
      <c r="C3624" t="str">
        <f t="shared" si="829"/>
        <v>Caribou County</v>
      </c>
      <c r="D3624">
        <f t="shared" si="829"/>
        <v>-111.56241799999999</v>
      </c>
      <c r="E3624">
        <f t="shared" si="829"/>
        <v>42.778649999999999</v>
      </c>
      <c r="Q3624" s="197">
        <v>8.8367305770000009</v>
      </c>
      <c r="R3624" s="197">
        <v>8.8367305770000009</v>
      </c>
      <c r="AE3624" s="319"/>
      <c r="AJ3624">
        <v>0</v>
      </c>
      <c r="AK3624">
        <v>0</v>
      </c>
    </row>
    <row r="3625" spans="1:37" x14ac:dyDescent="0.25">
      <c r="A3625">
        <f t="shared" ref="A3625:E3625" si="830">A540</f>
        <v>16031</v>
      </c>
      <c r="B3625" t="str">
        <f t="shared" si="830"/>
        <v>ID</v>
      </c>
      <c r="C3625" t="str">
        <f t="shared" si="830"/>
        <v>Cassia County</v>
      </c>
      <c r="D3625">
        <f t="shared" si="830"/>
        <v>-113.61808499999999</v>
      </c>
      <c r="E3625">
        <f t="shared" si="830"/>
        <v>42.288870000000003</v>
      </c>
      <c r="Q3625" s="197">
        <v>8.9607189340000009</v>
      </c>
      <c r="R3625" s="197">
        <v>8.9607189340000009</v>
      </c>
      <c r="AE3625" s="319"/>
      <c r="AJ3625">
        <v>0</v>
      </c>
      <c r="AK3625">
        <v>0</v>
      </c>
    </row>
    <row r="3626" spans="1:37" x14ac:dyDescent="0.25">
      <c r="A3626">
        <f t="shared" ref="A3626:E3626" si="831">A541</f>
        <v>16033</v>
      </c>
      <c r="B3626" t="str">
        <f t="shared" si="831"/>
        <v>ID</v>
      </c>
      <c r="C3626" t="str">
        <f t="shared" si="831"/>
        <v>Clark County</v>
      </c>
      <c r="D3626">
        <f t="shared" si="831"/>
        <v>-112.349109</v>
      </c>
      <c r="E3626">
        <f t="shared" si="831"/>
        <v>44.286169999999998</v>
      </c>
      <c r="Q3626" s="197">
        <v>8.1595919610000003</v>
      </c>
      <c r="R3626" s="197">
        <v>8.1595919610000003</v>
      </c>
      <c r="AE3626" s="319"/>
      <c r="AJ3626">
        <v>0</v>
      </c>
      <c r="AK3626">
        <v>0</v>
      </c>
    </row>
    <row r="3627" spans="1:37" x14ac:dyDescent="0.25">
      <c r="A3627">
        <f t="shared" ref="A3627:E3627" si="832">A542</f>
        <v>16035</v>
      </c>
      <c r="B3627" t="str">
        <f t="shared" si="832"/>
        <v>ID</v>
      </c>
      <c r="C3627" t="str">
        <f t="shared" si="832"/>
        <v>Clearwater County</v>
      </c>
      <c r="D3627">
        <f t="shared" si="832"/>
        <v>-115.623796</v>
      </c>
      <c r="E3627">
        <f t="shared" si="832"/>
        <v>46.661999999999999</v>
      </c>
      <c r="Q3627" s="197">
        <v>7.7442276400000001</v>
      </c>
      <c r="R3627" s="197">
        <v>7.7442276400000001</v>
      </c>
      <c r="AE3627" s="319"/>
      <c r="AJ3627">
        <v>0</v>
      </c>
      <c r="AK3627">
        <v>0</v>
      </c>
    </row>
    <row r="3628" spans="1:37" x14ac:dyDescent="0.25">
      <c r="A3628">
        <f t="shared" ref="A3628:E3628" si="833">A543</f>
        <v>16037</v>
      </c>
      <c r="B3628" t="str">
        <f t="shared" si="833"/>
        <v>ID</v>
      </c>
      <c r="C3628" t="str">
        <f t="shared" si="833"/>
        <v>Custer County</v>
      </c>
      <c r="D3628">
        <f t="shared" si="833"/>
        <v>-114.27579900000001</v>
      </c>
      <c r="E3628">
        <f t="shared" si="833"/>
        <v>44.24098</v>
      </c>
      <c r="Q3628" s="197">
        <v>8.7188940870000007</v>
      </c>
      <c r="R3628" s="197">
        <v>8.7188940870000007</v>
      </c>
      <c r="AE3628" s="319"/>
      <c r="AJ3628">
        <v>0</v>
      </c>
      <c r="AK3628">
        <v>0</v>
      </c>
    </row>
    <row r="3629" spans="1:37" x14ac:dyDescent="0.25">
      <c r="A3629">
        <f t="shared" ref="A3629:E3629" si="834">A544</f>
        <v>16039</v>
      </c>
      <c r="B3629" t="str">
        <f t="shared" si="834"/>
        <v>ID</v>
      </c>
      <c r="C3629" t="str">
        <f t="shared" si="834"/>
        <v>Elmore County</v>
      </c>
      <c r="D3629">
        <f t="shared" si="834"/>
        <v>-115.466396</v>
      </c>
      <c r="E3629">
        <f t="shared" si="834"/>
        <v>43.355139999999999</v>
      </c>
      <c r="Q3629" s="197">
        <v>10.46061856</v>
      </c>
      <c r="R3629" s="197">
        <v>10.46061856</v>
      </c>
      <c r="AE3629" s="319"/>
      <c r="AJ3629">
        <v>0</v>
      </c>
      <c r="AK3629">
        <v>0</v>
      </c>
    </row>
    <row r="3630" spans="1:37" x14ac:dyDescent="0.25">
      <c r="A3630">
        <f t="shared" ref="A3630:E3630" si="835">A545</f>
        <v>16041</v>
      </c>
      <c r="B3630" t="str">
        <f t="shared" si="835"/>
        <v>ID</v>
      </c>
      <c r="C3630" t="str">
        <f t="shared" si="835"/>
        <v>Franklin County</v>
      </c>
      <c r="D3630">
        <f t="shared" si="835"/>
        <v>-111.819726</v>
      </c>
      <c r="E3630">
        <f t="shared" si="835"/>
        <v>42.180050000000001</v>
      </c>
      <c r="Q3630" s="197">
        <v>9.0061548909999996</v>
      </c>
      <c r="R3630" s="197">
        <v>9.0061548909999996</v>
      </c>
      <c r="AE3630" s="319"/>
      <c r="AJ3630">
        <v>0</v>
      </c>
      <c r="AK3630">
        <v>0</v>
      </c>
    </row>
    <row r="3631" spans="1:37" x14ac:dyDescent="0.25">
      <c r="A3631">
        <f t="shared" ref="A3631:E3631" si="836">A546</f>
        <v>16043</v>
      </c>
      <c r="B3631" t="str">
        <f t="shared" si="836"/>
        <v>ID</v>
      </c>
      <c r="C3631" t="str">
        <f t="shared" si="836"/>
        <v>Fremont County</v>
      </c>
      <c r="D3631">
        <f t="shared" si="836"/>
        <v>-111.487364</v>
      </c>
      <c r="E3631">
        <f t="shared" si="836"/>
        <v>44.231409999999997</v>
      </c>
      <c r="Q3631" s="197">
        <v>8.2033556109999992</v>
      </c>
      <c r="R3631" s="197">
        <v>8.2033556109999992</v>
      </c>
      <c r="AE3631" s="319"/>
      <c r="AJ3631">
        <v>0</v>
      </c>
      <c r="AK3631">
        <v>0</v>
      </c>
    </row>
    <row r="3632" spans="1:37" x14ac:dyDescent="0.25">
      <c r="A3632">
        <f t="shared" ref="A3632:E3632" si="837">A547</f>
        <v>16045</v>
      </c>
      <c r="B3632" t="str">
        <f t="shared" si="837"/>
        <v>ID</v>
      </c>
      <c r="C3632" t="str">
        <f t="shared" si="837"/>
        <v>Gem County</v>
      </c>
      <c r="D3632">
        <f t="shared" si="837"/>
        <v>-116.381522</v>
      </c>
      <c r="E3632">
        <f t="shared" si="837"/>
        <v>44.064999999999998</v>
      </c>
      <c r="Q3632" s="197">
        <v>10.613286860000001</v>
      </c>
      <c r="R3632" s="197">
        <v>10.613286860000001</v>
      </c>
      <c r="AE3632" s="319"/>
      <c r="AJ3632">
        <v>0</v>
      </c>
      <c r="AK3632">
        <v>0</v>
      </c>
    </row>
    <row r="3633" spans="1:37" x14ac:dyDescent="0.25">
      <c r="A3633">
        <f t="shared" ref="A3633:E3633" si="838">A548</f>
        <v>16047</v>
      </c>
      <c r="B3633" t="str">
        <f t="shared" si="838"/>
        <v>ID</v>
      </c>
      <c r="C3633" t="str">
        <f t="shared" si="838"/>
        <v>Gooding County</v>
      </c>
      <c r="D3633">
        <f t="shared" si="838"/>
        <v>-114.816474</v>
      </c>
      <c r="E3633">
        <f t="shared" si="838"/>
        <v>42.972099999999998</v>
      </c>
      <c r="Q3633" s="197">
        <v>9.5953004310000001</v>
      </c>
      <c r="R3633" s="197">
        <v>9.5953004310000001</v>
      </c>
      <c r="AE3633" s="319"/>
      <c r="AJ3633">
        <v>0</v>
      </c>
      <c r="AK3633">
        <v>0</v>
      </c>
    </row>
    <row r="3634" spans="1:37" x14ac:dyDescent="0.25">
      <c r="A3634">
        <f t="shared" ref="A3634:E3634" si="839">A549</f>
        <v>16049</v>
      </c>
      <c r="B3634" t="str">
        <f t="shared" si="839"/>
        <v>ID</v>
      </c>
      <c r="C3634" t="str">
        <f t="shared" si="839"/>
        <v>Idaho County</v>
      </c>
      <c r="D3634">
        <f t="shared" si="839"/>
        <v>-115.46033199999999</v>
      </c>
      <c r="E3634">
        <f t="shared" si="839"/>
        <v>45.831719999999997</v>
      </c>
      <c r="Q3634" s="197">
        <v>7.8620398309999997</v>
      </c>
      <c r="R3634" s="197">
        <v>7.8620398309999997</v>
      </c>
      <c r="AE3634" s="319"/>
      <c r="AJ3634">
        <v>0</v>
      </c>
      <c r="AK3634">
        <v>0</v>
      </c>
    </row>
    <row r="3635" spans="1:37" x14ac:dyDescent="0.25">
      <c r="A3635">
        <f t="shared" ref="A3635:E3635" si="840">A550</f>
        <v>16051</v>
      </c>
      <c r="B3635" t="str">
        <f t="shared" si="840"/>
        <v>ID</v>
      </c>
      <c r="C3635" t="str">
        <f t="shared" si="840"/>
        <v>Jefferson County</v>
      </c>
      <c r="D3635">
        <f t="shared" si="840"/>
        <v>-112.313137</v>
      </c>
      <c r="E3635">
        <f t="shared" si="840"/>
        <v>43.820709999999998</v>
      </c>
      <c r="Q3635" s="197">
        <v>8.4500012170000005</v>
      </c>
      <c r="R3635" s="197">
        <v>8.4500012170000005</v>
      </c>
      <c r="AE3635" s="319"/>
      <c r="AJ3635">
        <v>0</v>
      </c>
      <c r="AK3635">
        <v>0</v>
      </c>
    </row>
    <row r="3636" spans="1:37" x14ac:dyDescent="0.25">
      <c r="A3636">
        <f t="shared" ref="A3636:E3636" si="841">A551</f>
        <v>16053</v>
      </c>
      <c r="B3636" t="str">
        <f t="shared" si="841"/>
        <v>ID</v>
      </c>
      <c r="C3636" t="str">
        <f t="shared" si="841"/>
        <v>Jerome County</v>
      </c>
      <c r="D3636">
        <f t="shared" si="841"/>
        <v>-114.277653</v>
      </c>
      <c r="E3636">
        <f t="shared" si="841"/>
        <v>42.69218</v>
      </c>
      <c r="Q3636" s="197">
        <v>9.1305590809999995</v>
      </c>
      <c r="R3636" s="197">
        <v>9.1305590809999995</v>
      </c>
      <c r="AE3636" s="319"/>
      <c r="AJ3636">
        <v>0</v>
      </c>
      <c r="AK3636">
        <v>0</v>
      </c>
    </row>
    <row r="3637" spans="1:37" x14ac:dyDescent="0.25">
      <c r="A3637">
        <f t="shared" ref="A3637:E3637" si="842">A552</f>
        <v>16055</v>
      </c>
      <c r="B3637" t="str">
        <f t="shared" si="842"/>
        <v>ID</v>
      </c>
      <c r="C3637" t="str">
        <f t="shared" si="842"/>
        <v>Kootenai County</v>
      </c>
      <c r="D3637">
        <f t="shared" si="842"/>
        <v>-116.685074</v>
      </c>
      <c r="E3637">
        <f t="shared" si="842"/>
        <v>47.65907</v>
      </c>
      <c r="Q3637" s="197">
        <v>9.1994325450000005</v>
      </c>
      <c r="R3637" s="197">
        <v>9.1994325450000005</v>
      </c>
      <c r="AE3637" s="319"/>
      <c r="AJ3637">
        <v>0</v>
      </c>
      <c r="AK3637">
        <v>0</v>
      </c>
    </row>
    <row r="3638" spans="1:37" x14ac:dyDescent="0.25">
      <c r="A3638">
        <f t="shared" ref="A3638:E3638" si="843">A553</f>
        <v>16057</v>
      </c>
      <c r="B3638" t="str">
        <f t="shared" si="843"/>
        <v>ID</v>
      </c>
      <c r="C3638" t="str">
        <f t="shared" si="843"/>
        <v>Latah County</v>
      </c>
      <c r="D3638">
        <f t="shared" si="843"/>
        <v>-116.69539399999999</v>
      </c>
      <c r="E3638">
        <f t="shared" si="843"/>
        <v>46.805680000000002</v>
      </c>
      <c r="Q3638" s="197">
        <v>8.8946842010000005</v>
      </c>
      <c r="R3638" s="197">
        <v>8.8946842010000005</v>
      </c>
      <c r="AE3638" s="319"/>
      <c r="AJ3638">
        <v>0</v>
      </c>
      <c r="AK3638">
        <v>0</v>
      </c>
    </row>
    <row r="3639" spans="1:37" x14ac:dyDescent="0.25">
      <c r="A3639">
        <f t="shared" ref="A3639:E3639" si="844">A554</f>
        <v>16059</v>
      </c>
      <c r="B3639" t="str">
        <f t="shared" si="844"/>
        <v>ID</v>
      </c>
      <c r="C3639" t="str">
        <f t="shared" si="844"/>
        <v>Lemhi County</v>
      </c>
      <c r="D3639">
        <f t="shared" si="844"/>
        <v>-113.927661</v>
      </c>
      <c r="E3639">
        <f t="shared" si="844"/>
        <v>44.945309999999999</v>
      </c>
      <c r="Q3639" s="197">
        <v>7.8345381740000004</v>
      </c>
      <c r="R3639" s="197">
        <v>7.8345381740000004</v>
      </c>
      <c r="AE3639" s="319"/>
      <c r="AJ3639">
        <v>0</v>
      </c>
      <c r="AK3639">
        <v>0</v>
      </c>
    </row>
    <row r="3640" spans="1:37" x14ac:dyDescent="0.25">
      <c r="A3640">
        <f t="shared" ref="A3640:E3640" si="845">A555</f>
        <v>16061</v>
      </c>
      <c r="B3640" t="str">
        <f t="shared" si="845"/>
        <v>ID</v>
      </c>
      <c r="C3640" t="str">
        <f t="shared" si="845"/>
        <v>Lewis County</v>
      </c>
      <c r="D3640">
        <f t="shared" si="845"/>
        <v>-116.413719</v>
      </c>
      <c r="E3640">
        <f t="shared" si="845"/>
        <v>46.229709999999997</v>
      </c>
      <c r="Q3640" s="197">
        <v>8.5845209160000007</v>
      </c>
      <c r="R3640" s="197">
        <v>8.5845209160000007</v>
      </c>
      <c r="AE3640" s="319"/>
      <c r="AJ3640">
        <v>0</v>
      </c>
      <c r="AK3640">
        <v>0</v>
      </c>
    </row>
    <row r="3641" spans="1:37" x14ac:dyDescent="0.25">
      <c r="A3641">
        <f t="shared" ref="A3641:E3641" si="846">A556</f>
        <v>16063</v>
      </c>
      <c r="B3641" t="str">
        <f t="shared" si="846"/>
        <v>ID</v>
      </c>
      <c r="C3641" t="str">
        <f t="shared" si="846"/>
        <v>Lincoln County</v>
      </c>
      <c r="D3641">
        <f t="shared" si="846"/>
        <v>-114.142976</v>
      </c>
      <c r="E3641">
        <f t="shared" si="846"/>
        <v>43.000329999999998</v>
      </c>
      <c r="Q3641" s="197">
        <v>9.1465108859999997</v>
      </c>
      <c r="R3641" s="197">
        <v>9.1465108859999997</v>
      </c>
      <c r="AE3641" s="319"/>
      <c r="AJ3641">
        <v>0</v>
      </c>
      <c r="AK3641">
        <v>0</v>
      </c>
    </row>
    <row r="3642" spans="1:37" x14ac:dyDescent="0.25">
      <c r="A3642">
        <f t="shared" ref="A3642:E3642" si="847">A557</f>
        <v>16065</v>
      </c>
      <c r="B3642" t="str">
        <f t="shared" si="847"/>
        <v>ID</v>
      </c>
      <c r="C3642" t="str">
        <f t="shared" si="847"/>
        <v>Madison County</v>
      </c>
      <c r="D3642">
        <f t="shared" si="847"/>
        <v>-111.659485</v>
      </c>
      <c r="E3642">
        <f t="shared" si="847"/>
        <v>43.778979999999997</v>
      </c>
      <c r="Q3642" s="197">
        <v>8.4268920279999993</v>
      </c>
      <c r="R3642" s="197">
        <v>8.4268920279999993</v>
      </c>
      <c r="AE3642" s="319"/>
      <c r="AJ3642">
        <v>0</v>
      </c>
      <c r="AK3642">
        <v>0</v>
      </c>
    </row>
    <row r="3643" spans="1:37" x14ac:dyDescent="0.25">
      <c r="A3643">
        <f t="shared" ref="A3643:E3643" si="848">A558</f>
        <v>16067</v>
      </c>
      <c r="B3643" t="str">
        <f t="shared" si="848"/>
        <v>ID</v>
      </c>
      <c r="C3643" t="str">
        <f t="shared" si="848"/>
        <v>Minidoka County</v>
      </c>
      <c r="D3643">
        <f t="shared" si="848"/>
        <v>-113.640916</v>
      </c>
      <c r="E3643">
        <f t="shared" si="848"/>
        <v>42.857399999999998</v>
      </c>
      <c r="Q3643" s="197">
        <v>8.9788546230000001</v>
      </c>
      <c r="R3643" s="197">
        <v>8.9788546230000001</v>
      </c>
      <c r="AE3643" s="319"/>
      <c r="AJ3643">
        <v>0</v>
      </c>
      <c r="AK3643">
        <v>0</v>
      </c>
    </row>
    <row r="3644" spans="1:37" x14ac:dyDescent="0.25">
      <c r="A3644">
        <f t="shared" ref="A3644:E3644" si="849">A559</f>
        <v>16069</v>
      </c>
      <c r="B3644" t="str">
        <f t="shared" si="849"/>
        <v>ID</v>
      </c>
      <c r="C3644" t="str">
        <f t="shared" si="849"/>
        <v>Nez Perce County</v>
      </c>
      <c r="D3644">
        <f t="shared" si="849"/>
        <v>-116.733199</v>
      </c>
      <c r="E3644">
        <f t="shared" si="849"/>
        <v>46.31906</v>
      </c>
      <c r="Q3644" s="197">
        <v>8.8280005310000007</v>
      </c>
      <c r="R3644" s="197">
        <v>8.8280005310000007</v>
      </c>
      <c r="AE3644" s="319"/>
      <c r="AJ3644">
        <v>0</v>
      </c>
      <c r="AK3644">
        <v>0</v>
      </c>
    </row>
    <row r="3645" spans="1:37" x14ac:dyDescent="0.25">
      <c r="A3645">
        <f t="shared" ref="A3645:E3645" si="850">A560</f>
        <v>16071</v>
      </c>
      <c r="B3645" t="str">
        <f t="shared" si="850"/>
        <v>ID</v>
      </c>
      <c r="C3645" t="str">
        <f t="shared" si="850"/>
        <v>Oneida County</v>
      </c>
      <c r="D3645">
        <f t="shared" si="850"/>
        <v>-112.550197</v>
      </c>
      <c r="E3645">
        <f t="shared" si="850"/>
        <v>42.197130000000001</v>
      </c>
      <c r="Q3645" s="197">
        <v>9.1364518669999999</v>
      </c>
      <c r="R3645" s="197">
        <v>9.1364518669999999</v>
      </c>
      <c r="AE3645" s="319"/>
      <c r="AJ3645">
        <v>0</v>
      </c>
      <c r="AK3645">
        <v>0</v>
      </c>
    </row>
    <row r="3646" spans="1:37" x14ac:dyDescent="0.25">
      <c r="A3646">
        <f t="shared" ref="A3646:E3646" si="851">A561</f>
        <v>16073</v>
      </c>
      <c r="B3646" t="str">
        <f t="shared" si="851"/>
        <v>ID</v>
      </c>
      <c r="C3646" t="str">
        <f t="shared" si="851"/>
        <v>Owyhee County</v>
      </c>
      <c r="D3646">
        <f t="shared" si="851"/>
        <v>-116.17704999999999</v>
      </c>
      <c r="E3646">
        <f t="shared" si="851"/>
        <v>42.588709999999999</v>
      </c>
      <c r="Q3646" s="197">
        <v>10.317684549999999</v>
      </c>
      <c r="R3646" s="197">
        <v>10.317684549999999</v>
      </c>
      <c r="AE3646" s="319"/>
      <c r="AJ3646">
        <v>0</v>
      </c>
      <c r="AK3646">
        <v>0</v>
      </c>
    </row>
    <row r="3647" spans="1:37" x14ac:dyDescent="0.25">
      <c r="A3647">
        <f t="shared" ref="A3647:E3647" si="852">A562</f>
        <v>16075</v>
      </c>
      <c r="B3647" t="str">
        <f t="shared" si="852"/>
        <v>ID</v>
      </c>
      <c r="C3647" t="str">
        <f t="shared" si="852"/>
        <v>Payette County</v>
      </c>
      <c r="D3647">
        <f t="shared" si="852"/>
        <v>-116.751845</v>
      </c>
      <c r="E3647">
        <f t="shared" si="852"/>
        <v>44.0032</v>
      </c>
      <c r="Q3647" s="197">
        <v>10.59846804</v>
      </c>
      <c r="R3647" s="197">
        <v>10.59846804</v>
      </c>
      <c r="AE3647" s="319"/>
      <c r="AJ3647">
        <v>0</v>
      </c>
      <c r="AK3647">
        <v>0</v>
      </c>
    </row>
    <row r="3648" spans="1:37" x14ac:dyDescent="0.25">
      <c r="A3648">
        <f t="shared" ref="A3648:E3648" si="853">A563</f>
        <v>16077</v>
      </c>
      <c r="B3648" t="str">
        <f t="shared" si="853"/>
        <v>ID</v>
      </c>
      <c r="C3648" t="str">
        <f t="shared" si="853"/>
        <v>Power County</v>
      </c>
      <c r="D3648">
        <f t="shared" si="853"/>
        <v>-112.84191199999999</v>
      </c>
      <c r="E3648">
        <f t="shared" si="853"/>
        <v>42.693669999999997</v>
      </c>
      <c r="Q3648" s="197">
        <v>9.077724237</v>
      </c>
      <c r="R3648" s="197">
        <v>9.077724237</v>
      </c>
      <c r="AE3648" s="319"/>
      <c r="AJ3648">
        <v>0</v>
      </c>
      <c r="AK3648">
        <v>0</v>
      </c>
    </row>
    <row r="3649" spans="1:37" x14ac:dyDescent="0.25">
      <c r="A3649">
        <f t="shared" ref="A3649:E3649" si="854">A564</f>
        <v>16079</v>
      </c>
      <c r="B3649" t="str">
        <f t="shared" si="854"/>
        <v>ID</v>
      </c>
      <c r="C3649" t="str">
        <f t="shared" si="854"/>
        <v>Shoshone County</v>
      </c>
      <c r="D3649">
        <f t="shared" si="854"/>
        <v>-115.876257</v>
      </c>
      <c r="E3649">
        <f t="shared" si="854"/>
        <v>47.33896</v>
      </c>
      <c r="Q3649" s="197">
        <v>8.3363290859999992</v>
      </c>
      <c r="R3649" s="197">
        <v>8.3363290859999992</v>
      </c>
      <c r="AE3649" s="319"/>
      <c r="AJ3649">
        <v>0</v>
      </c>
      <c r="AK3649">
        <v>0</v>
      </c>
    </row>
    <row r="3650" spans="1:37" x14ac:dyDescent="0.25">
      <c r="A3650">
        <f t="shared" ref="A3650:E3650" si="855">A565</f>
        <v>16081</v>
      </c>
      <c r="B3650" t="str">
        <f t="shared" si="855"/>
        <v>ID</v>
      </c>
      <c r="C3650" t="str">
        <f t="shared" si="855"/>
        <v>Teton County</v>
      </c>
      <c r="D3650">
        <f t="shared" si="855"/>
        <v>-111.219807</v>
      </c>
      <c r="E3650">
        <f t="shared" si="855"/>
        <v>43.754130000000004</v>
      </c>
      <c r="Q3650" s="197">
        <v>8.4056616300000009</v>
      </c>
      <c r="R3650" s="197">
        <v>8.4056616300000009</v>
      </c>
      <c r="AE3650" s="319"/>
      <c r="AJ3650">
        <v>0</v>
      </c>
      <c r="AK3650">
        <v>0</v>
      </c>
    </row>
    <row r="3651" spans="1:37" x14ac:dyDescent="0.25">
      <c r="A3651">
        <f t="shared" ref="A3651:E3651" si="856">A566</f>
        <v>16083</v>
      </c>
      <c r="B3651" t="str">
        <f t="shared" si="856"/>
        <v>ID</v>
      </c>
      <c r="C3651" t="str">
        <f t="shared" si="856"/>
        <v>Twin Falls County</v>
      </c>
      <c r="D3651">
        <f t="shared" si="856"/>
        <v>-114.688532</v>
      </c>
      <c r="E3651">
        <f t="shared" si="856"/>
        <v>42.366010000000003</v>
      </c>
      <c r="Q3651" s="197">
        <v>9.1047865899999998</v>
      </c>
      <c r="R3651" s="197">
        <v>9.1047865899999998</v>
      </c>
      <c r="AE3651" s="319"/>
      <c r="AJ3651">
        <v>0</v>
      </c>
      <c r="AK3651">
        <v>0</v>
      </c>
    </row>
    <row r="3652" spans="1:37" x14ac:dyDescent="0.25">
      <c r="A3652">
        <f t="shared" ref="A3652:E3652" si="857">A567</f>
        <v>16085</v>
      </c>
      <c r="B3652" t="str">
        <f t="shared" si="857"/>
        <v>ID</v>
      </c>
      <c r="C3652" t="str">
        <f t="shared" si="857"/>
        <v>Valley County</v>
      </c>
      <c r="D3652">
        <f t="shared" si="857"/>
        <v>-115.56129799999999</v>
      </c>
      <c r="E3652">
        <f t="shared" si="857"/>
        <v>44.76032</v>
      </c>
      <c r="Q3652" s="197">
        <v>9.1597574230000003</v>
      </c>
      <c r="R3652" s="197">
        <v>9.1597574230000003</v>
      </c>
      <c r="AE3652" s="319"/>
      <c r="AJ3652">
        <v>0</v>
      </c>
      <c r="AK3652">
        <v>0</v>
      </c>
    </row>
    <row r="3653" spans="1:37" x14ac:dyDescent="0.25">
      <c r="A3653">
        <f t="shared" ref="A3653:E3653" si="858">A568</f>
        <v>16087</v>
      </c>
      <c r="B3653" t="str">
        <f t="shared" si="858"/>
        <v>ID</v>
      </c>
      <c r="C3653" t="str">
        <f t="shared" si="858"/>
        <v>Washington County</v>
      </c>
      <c r="D3653">
        <f t="shared" si="858"/>
        <v>-116.77469000000001</v>
      </c>
      <c r="E3653">
        <f t="shared" si="858"/>
        <v>44.451230000000002</v>
      </c>
      <c r="Q3653" s="197">
        <v>10.03630948</v>
      </c>
      <c r="R3653" s="197">
        <v>10.03630948</v>
      </c>
      <c r="AE3653" s="319"/>
      <c r="AJ3653">
        <v>0</v>
      </c>
      <c r="AK3653">
        <v>0</v>
      </c>
    </row>
    <row r="3654" spans="1:37" x14ac:dyDescent="0.25">
      <c r="A3654">
        <f t="shared" ref="A3654:E3654" si="859">A569</f>
        <v>17001</v>
      </c>
      <c r="B3654" t="str">
        <f t="shared" si="859"/>
        <v>IL</v>
      </c>
      <c r="C3654" t="str">
        <f t="shared" si="859"/>
        <v>Adams County</v>
      </c>
      <c r="D3654">
        <f t="shared" si="859"/>
        <v>-91.1867527</v>
      </c>
      <c r="E3654">
        <f t="shared" si="859"/>
        <v>39.988370000000003</v>
      </c>
      <c r="Q3654" s="197">
        <v>12.77511372</v>
      </c>
      <c r="R3654" s="197">
        <v>12.77511372</v>
      </c>
      <c r="AE3654" s="319"/>
      <c r="AJ3654">
        <v>0</v>
      </c>
      <c r="AK3654">
        <v>0</v>
      </c>
    </row>
    <row r="3655" spans="1:37" x14ac:dyDescent="0.25">
      <c r="A3655">
        <f t="shared" ref="A3655:E3655" si="860">A570</f>
        <v>17003</v>
      </c>
      <c r="B3655" t="str">
        <f t="shared" si="860"/>
        <v>IL</v>
      </c>
      <c r="C3655" t="str">
        <f t="shared" si="860"/>
        <v>Alexander County</v>
      </c>
      <c r="D3655">
        <f t="shared" si="860"/>
        <v>-89.341408400000006</v>
      </c>
      <c r="E3655">
        <f t="shared" si="860"/>
        <v>37.20664</v>
      </c>
      <c r="Q3655" s="197">
        <v>14.565234540000001</v>
      </c>
      <c r="R3655" s="197">
        <v>14.565234540000001</v>
      </c>
      <c r="AE3655" s="319"/>
      <c r="AJ3655">
        <v>0</v>
      </c>
      <c r="AK3655">
        <v>0</v>
      </c>
    </row>
    <row r="3656" spans="1:37" x14ac:dyDescent="0.25">
      <c r="A3656">
        <f t="shared" ref="A3656:E3656" si="861">A571</f>
        <v>17005</v>
      </c>
      <c r="B3656" t="str">
        <f t="shared" si="861"/>
        <v>IL</v>
      </c>
      <c r="C3656" t="str">
        <f t="shared" si="861"/>
        <v>Bond County</v>
      </c>
      <c r="D3656">
        <f t="shared" si="861"/>
        <v>-89.445813599999994</v>
      </c>
      <c r="E3656">
        <f t="shared" si="861"/>
        <v>38.88588</v>
      </c>
      <c r="Q3656" s="197">
        <v>13.48170509</v>
      </c>
      <c r="R3656" s="197">
        <v>13.48170509</v>
      </c>
      <c r="AE3656" s="319"/>
      <c r="AJ3656">
        <v>0</v>
      </c>
      <c r="AK3656">
        <v>0</v>
      </c>
    </row>
    <row r="3657" spans="1:37" x14ac:dyDescent="0.25">
      <c r="A3657">
        <f t="shared" ref="A3657:E3657" si="862">A572</f>
        <v>17007</v>
      </c>
      <c r="B3657" t="str">
        <f t="shared" si="862"/>
        <v>IL</v>
      </c>
      <c r="C3657" t="str">
        <f t="shared" si="862"/>
        <v>Boone County</v>
      </c>
      <c r="D3657">
        <f t="shared" si="862"/>
        <v>-88.820972299999994</v>
      </c>
      <c r="E3657">
        <f t="shared" si="862"/>
        <v>42.329819999999998</v>
      </c>
      <c r="Q3657" s="197">
        <v>10.901536180000001</v>
      </c>
      <c r="R3657" s="197">
        <v>10.901536180000001</v>
      </c>
      <c r="AE3657" s="319"/>
      <c r="AJ3657">
        <v>0</v>
      </c>
      <c r="AK3657">
        <v>0</v>
      </c>
    </row>
    <row r="3658" spans="1:37" x14ac:dyDescent="0.25">
      <c r="A3658">
        <f t="shared" ref="A3658:E3658" si="863">A573</f>
        <v>17009</v>
      </c>
      <c r="B3658" t="str">
        <f t="shared" si="863"/>
        <v>IL</v>
      </c>
      <c r="C3658" t="str">
        <f t="shared" si="863"/>
        <v>Brown County</v>
      </c>
      <c r="D3658">
        <f t="shared" si="863"/>
        <v>-90.752320900000001</v>
      </c>
      <c r="E3658">
        <f t="shared" si="863"/>
        <v>39.959539999999997</v>
      </c>
      <c r="Q3658" s="197">
        <v>12.788286579999999</v>
      </c>
      <c r="R3658" s="197">
        <v>12.788286579999999</v>
      </c>
      <c r="AE3658" s="319"/>
      <c r="AJ3658">
        <v>0</v>
      </c>
      <c r="AK3658">
        <v>0</v>
      </c>
    </row>
    <row r="3659" spans="1:37" x14ac:dyDescent="0.25">
      <c r="A3659">
        <f t="shared" ref="A3659:E3659" si="864">A574</f>
        <v>17011</v>
      </c>
      <c r="B3659" t="str">
        <f t="shared" si="864"/>
        <v>IL</v>
      </c>
      <c r="C3659" t="str">
        <f t="shared" si="864"/>
        <v>Bureau County</v>
      </c>
      <c r="D3659">
        <f t="shared" si="864"/>
        <v>-89.519378099999997</v>
      </c>
      <c r="E3659">
        <f t="shared" si="864"/>
        <v>41.40849</v>
      </c>
      <c r="Q3659" s="197">
        <v>11.526119250000001</v>
      </c>
      <c r="R3659" s="197">
        <v>11.526119250000001</v>
      </c>
      <c r="AE3659" s="319"/>
      <c r="AJ3659">
        <v>0</v>
      </c>
      <c r="AK3659">
        <v>0</v>
      </c>
    </row>
    <row r="3660" spans="1:37" x14ac:dyDescent="0.25">
      <c r="A3660">
        <f t="shared" ref="A3660:E3660" si="865">A575</f>
        <v>17013</v>
      </c>
      <c r="B3660" t="str">
        <f t="shared" si="865"/>
        <v>IL</v>
      </c>
      <c r="C3660" t="str">
        <f t="shared" si="865"/>
        <v>Calhoun County</v>
      </c>
      <c r="D3660">
        <f t="shared" si="865"/>
        <v>-90.676383099999995</v>
      </c>
      <c r="E3660">
        <f t="shared" si="865"/>
        <v>39.162140000000001</v>
      </c>
      <c r="Q3660" s="197">
        <v>13.340064310000001</v>
      </c>
      <c r="R3660" s="197">
        <v>13.340064310000001</v>
      </c>
      <c r="AE3660" s="319"/>
      <c r="AJ3660">
        <v>0</v>
      </c>
      <c r="AK3660">
        <v>0</v>
      </c>
    </row>
    <row r="3661" spans="1:37" x14ac:dyDescent="0.25">
      <c r="A3661">
        <f t="shared" ref="A3661:E3661" si="866">A576</f>
        <v>17015</v>
      </c>
      <c r="B3661" t="str">
        <f t="shared" si="866"/>
        <v>IL</v>
      </c>
      <c r="C3661" t="str">
        <f t="shared" si="866"/>
        <v>Carroll County</v>
      </c>
      <c r="D3661">
        <f t="shared" si="866"/>
        <v>-89.9327136</v>
      </c>
      <c r="E3661">
        <f t="shared" si="866"/>
        <v>42.075119999999998</v>
      </c>
      <c r="Q3661" s="197">
        <v>11.13530497</v>
      </c>
      <c r="R3661" s="197">
        <v>11.13530497</v>
      </c>
      <c r="AE3661" s="319"/>
      <c r="AJ3661">
        <v>0</v>
      </c>
      <c r="AK3661">
        <v>0</v>
      </c>
    </row>
    <row r="3662" spans="1:37" x14ac:dyDescent="0.25">
      <c r="A3662">
        <f t="shared" ref="A3662:E3662" si="867">A577</f>
        <v>17017</v>
      </c>
      <c r="B3662" t="str">
        <f t="shared" si="867"/>
        <v>IL</v>
      </c>
      <c r="C3662" t="str">
        <f t="shared" si="867"/>
        <v>Cass County</v>
      </c>
      <c r="D3662">
        <f t="shared" si="867"/>
        <v>-90.248891900000004</v>
      </c>
      <c r="E3662">
        <f t="shared" si="867"/>
        <v>39.968200000000003</v>
      </c>
      <c r="Q3662" s="197">
        <v>12.78145192</v>
      </c>
      <c r="R3662" s="197">
        <v>12.78145192</v>
      </c>
      <c r="AE3662" s="319"/>
      <c r="AJ3662">
        <v>0</v>
      </c>
      <c r="AK3662">
        <v>0</v>
      </c>
    </row>
    <row r="3663" spans="1:37" x14ac:dyDescent="0.25">
      <c r="A3663">
        <f t="shared" ref="A3663:E3663" si="868">A578</f>
        <v>17019</v>
      </c>
      <c r="B3663" t="str">
        <f t="shared" si="868"/>
        <v>IL</v>
      </c>
      <c r="C3663" t="str">
        <f t="shared" si="868"/>
        <v>Champaign County</v>
      </c>
      <c r="D3663">
        <f t="shared" si="868"/>
        <v>-88.205422299999995</v>
      </c>
      <c r="E3663">
        <f t="shared" si="868"/>
        <v>40.130420000000001</v>
      </c>
      <c r="Q3663" s="197">
        <v>12.47811392</v>
      </c>
      <c r="R3663" s="197">
        <v>12.47811392</v>
      </c>
      <c r="AE3663" s="319"/>
      <c r="AJ3663">
        <v>0</v>
      </c>
      <c r="AK3663">
        <v>0</v>
      </c>
    </row>
    <row r="3664" spans="1:37" x14ac:dyDescent="0.25">
      <c r="A3664">
        <f t="shared" ref="A3664:E3664" si="869">A579</f>
        <v>17021</v>
      </c>
      <c r="B3664" t="str">
        <f t="shared" si="869"/>
        <v>IL</v>
      </c>
      <c r="C3664" t="str">
        <f t="shared" si="869"/>
        <v>Christian County</v>
      </c>
      <c r="D3664">
        <f t="shared" si="869"/>
        <v>-89.281791900000002</v>
      </c>
      <c r="E3664">
        <f t="shared" si="869"/>
        <v>39.545990000000003</v>
      </c>
      <c r="Q3664" s="197">
        <v>13.01004753</v>
      </c>
      <c r="R3664" s="197">
        <v>13.01004753</v>
      </c>
      <c r="AE3664" s="319"/>
      <c r="AJ3664">
        <v>0</v>
      </c>
      <c r="AK3664">
        <v>0</v>
      </c>
    </row>
    <row r="3665" spans="1:37" x14ac:dyDescent="0.25">
      <c r="A3665">
        <f t="shared" ref="A3665:E3665" si="870">A580</f>
        <v>17023</v>
      </c>
      <c r="B3665" t="str">
        <f t="shared" si="870"/>
        <v>IL</v>
      </c>
      <c r="C3665" t="str">
        <f t="shared" si="870"/>
        <v>Clark County</v>
      </c>
      <c r="D3665">
        <f t="shared" si="870"/>
        <v>-87.796096500000004</v>
      </c>
      <c r="E3665">
        <f t="shared" si="870"/>
        <v>39.332900000000002</v>
      </c>
      <c r="Q3665" s="197">
        <v>13.03566698</v>
      </c>
      <c r="R3665" s="197">
        <v>13.03566698</v>
      </c>
      <c r="AE3665" s="319"/>
      <c r="AJ3665">
        <v>0</v>
      </c>
      <c r="AK3665">
        <v>0</v>
      </c>
    </row>
    <row r="3666" spans="1:37" x14ac:dyDescent="0.25">
      <c r="A3666">
        <f t="shared" ref="A3666:E3666" si="871">A581</f>
        <v>17025</v>
      </c>
      <c r="B3666" t="str">
        <f t="shared" si="871"/>
        <v>IL</v>
      </c>
      <c r="C3666" t="str">
        <f t="shared" si="871"/>
        <v>Clay County</v>
      </c>
      <c r="D3666">
        <f t="shared" si="871"/>
        <v>-88.4955973</v>
      </c>
      <c r="E3666">
        <f t="shared" si="871"/>
        <v>38.748699999999999</v>
      </c>
      <c r="Q3666" s="197">
        <v>13.530049699999999</v>
      </c>
      <c r="R3666" s="197">
        <v>13.530049699999999</v>
      </c>
      <c r="AE3666" s="319"/>
      <c r="AJ3666">
        <v>0</v>
      </c>
      <c r="AK3666">
        <v>0</v>
      </c>
    </row>
    <row r="3667" spans="1:37" x14ac:dyDescent="0.25">
      <c r="A3667">
        <f t="shared" ref="A3667:E3667" si="872">A582</f>
        <v>17027</v>
      </c>
      <c r="B3667" t="str">
        <f t="shared" si="872"/>
        <v>IL</v>
      </c>
      <c r="C3667" t="str">
        <f t="shared" si="872"/>
        <v>Clinton County</v>
      </c>
      <c r="D3667">
        <f t="shared" si="872"/>
        <v>-89.426826399999996</v>
      </c>
      <c r="E3667">
        <f t="shared" si="872"/>
        <v>38.600990000000003</v>
      </c>
      <c r="Q3667" s="197">
        <v>13.68091096</v>
      </c>
      <c r="R3667" s="197">
        <v>13.68091096</v>
      </c>
      <c r="AE3667" s="319"/>
      <c r="AJ3667">
        <v>0</v>
      </c>
      <c r="AK3667">
        <v>0</v>
      </c>
    </row>
    <row r="3668" spans="1:37" x14ac:dyDescent="0.25">
      <c r="A3668">
        <f t="shared" ref="A3668:E3668" si="873">A583</f>
        <v>17029</v>
      </c>
      <c r="B3668" t="str">
        <f t="shared" si="873"/>
        <v>IL</v>
      </c>
      <c r="C3668" t="str">
        <f t="shared" si="873"/>
        <v>Coles County</v>
      </c>
      <c r="D3668">
        <f t="shared" si="873"/>
        <v>-88.226802899999996</v>
      </c>
      <c r="E3668">
        <f t="shared" si="873"/>
        <v>39.519370000000002</v>
      </c>
      <c r="Q3668" s="197">
        <v>12.9410127</v>
      </c>
      <c r="R3668" s="197">
        <v>12.9410127</v>
      </c>
      <c r="AE3668" s="319"/>
      <c r="AJ3668">
        <v>0</v>
      </c>
      <c r="AK3668">
        <v>0</v>
      </c>
    </row>
    <row r="3669" spans="1:37" x14ac:dyDescent="0.25">
      <c r="A3669">
        <f t="shared" ref="A3669:E3669" si="874">A584</f>
        <v>17031</v>
      </c>
      <c r="B3669" t="str">
        <f t="shared" si="874"/>
        <v>IL</v>
      </c>
      <c r="C3669" t="str">
        <f t="shared" si="874"/>
        <v>Cook County</v>
      </c>
      <c r="D3669">
        <f t="shared" si="874"/>
        <v>-87.821180200000001</v>
      </c>
      <c r="E3669">
        <f t="shared" si="874"/>
        <v>41.842959999999998</v>
      </c>
      <c r="Q3669" s="197">
        <v>11.23756126</v>
      </c>
      <c r="R3669" s="197">
        <v>11.23756126</v>
      </c>
      <c r="AE3669" s="319"/>
      <c r="AJ3669">
        <v>0</v>
      </c>
      <c r="AK3669">
        <v>0</v>
      </c>
    </row>
    <row r="3670" spans="1:37" x14ac:dyDescent="0.25">
      <c r="A3670">
        <f t="shared" ref="A3670:E3670" si="875">A585</f>
        <v>17033</v>
      </c>
      <c r="B3670" t="str">
        <f t="shared" si="875"/>
        <v>IL</v>
      </c>
      <c r="C3670" t="str">
        <f t="shared" si="875"/>
        <v>Crawford County</v>
      </c>
      <c r="D3670">
        <f t="shared" si="875"/>
        <v>-87.764002199999993</v>
      </c>
      <c r="E3670">
        <f t="shared" si="875"/>
        <v>39.002699999999997</v>
      </c>
      <c r="Q3670" s="197">
        <v>13.28965157</v>
      </c>
      <c r="R3670" s="197">
        <v>13.28965157</v>
      </c>
      <c r="AE3670" s="319"/>
      <c r="AJ3670">
        <v>0</v>
      </c>
      <c r="AK3670">
        <v>0</v>
      </c>
    </row>
    <row r="3671" spans="1:37" x14ac:dyDescent="0.25">
      <c r="A3671">
        <f t="shared" ref="A3671:E3671" si="876">A586</f>
        <v>17035</v>
      </c>
      <c r="B3671" t="str">
        <f t="shared" si="876"/>
        <v>IL</v>
      </c>
      <c r="C3671" t="str">
        <f t="shared" si="876"/>
        <v>Cumberland County</v>
      </c>
      <c r="D3671">
        <f t="shared" si="876"/>
        <v>-88.245883699999993</v>
      </c>
      <c r="E3671">
        <f t="shared" si="876"/>
        <v>39.274830000000001</v>
      </c>
      <c r="Q3671" s="197">
        <v>13.114603900000001</v>
      </c>
      <c r="R3671" s="197">
        <v>13.114603900000001</v>
      </c>
      <c r="AE3671" s="319"/>
      <c r="AJ3671">
        <v>0</v>
      </c>
      <c r="AK3671">
        <v>0</v>
      </c>
    </row>
    <row r="3672" spans="1:37" x14ac:dyDescent="0.25">
      <c r="A3672">
        <f t="shared" ref="A3672:E3672" si="877">A587</f>
        <v>17037</v>
      </c>
      <c r="B3672" t="str">
        <f t="shared" si="877"/>
        <v>IL</v>
      </c>
      <c r="C3672" t="str">
        <f t="shared" si="877"/>
        <v>DeKalb County</v>
      </c>
      <c r="D3672">
        <f t="shared" si="877"/>
        <v>-88.764125100000001</v>
      </c>
      <c r="E3672">
        <f t="shared" si="877"/>
        <v>41.898319999999998</v>
      </c>
      <c r="Q3672" s="197">
        <v>11.14975426</v>
      </c>
      <c r="R3672" s="197">
        <v>11.14975426</v>
      </c>
      <c r="AE3672" s="319"/>
      <c r="AJ3672">
        <v>0</v>
      </c>
      <c r="AK3672">
        <v>0</v>
      </c>
    </row>
    <row r="3673" spans="1:37" x14ac:dyDescent="0.25">
      <c r="A3673">
        <f t="shared" ref="A3673:E3673" si="878">A588</f>
        <v>17039</v>
      </c>
      <c r="B3673" t="str">
        <f t="shared" si="878"/>
        <v>IL</v>
      </c>
      <c r="C3673" t="str">
        <f t="shared" si="878"/>
        <v>De Witt County</v>
      </c>
      <c r="D3673">
        <f t="shared" si="878"/>
        <v>-88.900481200000002</v>
      </c>
      <c r="E3673">
        <f t="shared" si="878"/>
        <v>40.172150000000002</v>
      </c>
      <c r="Q3673" s="197">
        <v>12.541738820000001</v>
      </c>
      <c r="R3673" s="197">
        <v>12.541738820000001</v>
      </c>
      <c r="AE3673" s="319"/>
      <c r="AJ3673">
        <v>0</v>
      </c>
      <c r="AK3673">
        <v>0</v>
      </c>
    </row>
    <row r="3674" spans="1:37" x14ac:dyDescent="0.25">
      <c r="A3674">
        <f t="shared" ref="A3674:E3674" si="879">A589</f>
        <v>17041</v>
      </c>
      <c r="B3674" t="str">
        <f t="shared" si="879"/>
        <v>IL</v>
      </c>
      <c r="C3674" t="str">
        <f t="shared" si="879"/>
        <v>Douglas County</v>
      </c>
      <c r="D3674">
        <f t="shared" si="879"/>
        <v>-88.223141200000001</v>
      </c>
      <c r="E3674">
        <f t="shared" si="879"/>
        <v>39.76455</v>
      </c>
      <c r="Q3674" s="197">
        <v>12.75980803</v>
      </c>
      <c r="R3674" s="197">
        <v>12.75980803</v>
      </c>
      <c r="AE3674" s="319"/>
      <c r="AJ3674">
        <v>0</v>
      </c>
      <c r="AK3674">
        <v>0</v>
      </c>
    </row>
    <row r="3675" spans="1:37" x14ac:dyDescent="0.25">
      <c r="A3675">
        <f t="shared" ref="A3675:E3675" si="880">A590</f>
        <v>17043</v>
      </c>
      <c r="B3675" t="str">
        <f t="shared" si="880"/>
        <v>IL</v>
      </c>
      <c r="C3675" t="str">
        <f t="shared" si="880"/>
        <v>DuPage County</v>
      </c>
      <c r="D3675">
        <f t="shared" si="880"/>
        <v>-88.095826000000002</v>
      </c>
      <c r="E3675">
        <f t="shared" si="880"/>
        <v>41.849290000000003</v>
      </c>
      <c r="Q3675" s="197">
        <v>11.207982680000001</v>
      </c>
      <c r="R3675" s="197">
        <v>11.207982680000001</v>
      </c>
      <c r="AE3675" s="319"/>
      <c r="AJ3675">
        <v>0</v>
      </c>
      <c r="AK3675">
        <v>0</v>
      </c>
    </row>
    <row r="3676" spans="1:37" x14ac:dyDescent="0.25">
      <c r="A3676">
        <f t="shared" ref="A3676:E3676" si="881">A591</f>
        <v>17045</v>
      </c>
      <c r="B3676" t="str">
        <f t="shared" si="881"/>
        <v>IL</v>
      </c>
      <c r="C3676" t="str">
        <f t="shared" si="881"/>
        <v>Edgar County</v>
      </c>
      <c r="D3676">
        <f t="shared" si="881"/>
        <v>-87.747510899999995</v>
      </c>
      <c r="E3676">
        <f t="shared" si="881"/>
        <v>39.672559999999997</v>
      </c>
      <c r="Q3676" s="197">
        <v>12.77920531</v>
      </c>
      <c r="R3676" s="197">
        <v>12.77920531</v>
      </c>
      <c r="AE3676" s="319"/>
      <c r="AJ3676">
        <v>0</v>
      </c>
      <c r="AK3676">
        <v>0</v>
      </c>
    </row>
    <row r="3677" spans="1:37" x14ac:dyDescent="0.25">
      <c r="A3677">
        <f t="shared" ref="A3677:E3677" si="882">A592</f>
        <v>17047</v>
      </c>
      <c r="B3677" t="str">
        <f t="shared" si="882"/>
        <v>IL</v>
      </c>
      <c r="C3677" t="str">
        <f t="shared" si="882"/>
        <v>Edwards County</v>
      </c>
      <c r="D3677">
        <f t="shared" si="882"/>
        <v>-88.054160699999997</v>
      </c>
      <c r="E3677">
        <f t="shared" si="882"/>
        <v>38.40746</v>
      </c>
      <c r="Q3677" s="197">
        <v>13.75206004</v>
      </c>
      <c r="R3677" s="197">
        <v>13.75206004</v>
      </c>
      <c r="AE3677" s="319"/>
      <c r="AJ3677">
        <v>0</v>
      </c>
      <c r="AK3677">
        <v>0</v>
      </c>
    </row>
    <row r="3678" spans="1:37" x14ac:dyDescent="0.25">
      <c r="A3678">
        <f t="shared" ref="A3678:E3678" si="883">A593</f>
        <v>17049</v>
      </c>
      <c r="B3678" t="str">
        <f t="shared" si="883"/>
        <v>IL</v>
      </c>
      <c r="C3678" t="str">
        <f t="shared" si="883"/>
        <v>Effingham County</v>
      </c>
      <c r="D3678">
        <f t="shared" si="883"/>
        <v>-88.591768200000004</v>
      </c>
      <c r="E3678">
        <f t="shared" si="883"/>
        <v>39.059480000000001</v>
      </c>
      <c r="Q3678" s="197">
        <v>13.31972888</v>
      </c>
      <c r="R3678" s="197">
        <v>13.31972888</v>
      </c>
      <c r="AE3678" s="319"/>
      <c r="AJ3678">
        <v>0</v>
      </c>
      <c r="AK3678">
        <v>0</v>
      </c>
    </row>
    <row r="3679" spans="1:37" x14ac:dyDescent="0.25">
      <c r="A3679">
        <f t="shared" ref="A3679:E3679" si="884">A594</f>
        <v>17051</v>
      </c>
      <c r="B3679" t="str">
        <f t="shared" si="884"/>
        <v>IL</v>
      </c>
      <c r="C3679" t="str">
        <f t="shared" si="884"/>
        <v>Fayette County</v>
      </c>
      <c r="D3679">
        <f t="shared" si="884"/>
        <v>-89.0352259</v>
      </c>
      <c r="E3679">
        <f t="shared" si="884"/>
        <v>39.000419999999998</v>
      </c>
      <c r="Q3679" s="197">
        <v>13.37682113</v>
      </c>
      <c r="R3679" s="197">
        <v>13.37682113</v>
      </c>
      <c r="AE3679" s="319"/>
      <c r="AJ3679">
        <v>0</v>
      </c>
      <c r="AK3679">
        <v>0</v>
      </c>
    </row>
    <row r="3680" spans="1:37" x14ac:dyDescent="0.25">
      <c r="A3680">
        <f t="shared" ref="A3680:E3680" si="885">A595</f>
        <v>17053</v>
      </c>
      <c r="B3680" t="str">
        <f t="shared" si="885"/>
        <v>IL</v>
      </c>
      <c r="C3680" t="str">
        <f t="shared" si="885"/>
        <v>Ford County</v>
      </c>
      <c r="D3680">
        <f t="shared" si="885"/>
        <v>-88.221101300000001</v>
      </c>
      <c r="E3680">
        <f t="shared" si="885"/>
        <v>40.587409999999998</v>
      </c>
      <c r="Q3680" s="197">
        <v>12.126237639999999</v>
      </c>
      <c r="R3680" s="197">
        <v>12.126237639999999</v>
      </c>
      <c r="AE3680" s="319"/>
      <c r="AJ3680">
        <v>0</v>
      </c>
      <c r="AK3680">
        <v>0</v>
      </c>
    </row>
    <row r="3681" spans="1:37" x14ac:dyDescent="0.25">
      <c r="A3681">
        <f t="shared" ref="A3681:E3681" si="886">A596</f>
        <v>17055</v>
      </c>
      <c r="B3681" t="str">
        <f t="shared" si="886"/>
        <v>IL</v>
      </c>
      <c r="C3681" t="str">
        <f t="shared" si="886"/>
        <v>Franklin County</v>
      </c>
      <c r="D3681">
        <f t="shared" si="886"/>
        <v>-88.928090299999994</v>
      </c>
      <c r="E3681">
        <f t="shared" si="886"/>
        <v>37.989640000000001</v>
      </c>
      <c r="Q3681" s="197">
        <v>14.078541080000001</v>
      </c>
      <c r="R3681" s="197">
        <v>14.078541080000001</v>
      </c>
      <c r="AE3681" s="319"/>
      <c r="AJ3681">
        <v>0</v>
      </c>
      <c r="AK3681">
        <v>0</v>
      </c>
    </row>
    <row r="3682" spans="1:37" x14ac:dyDescent="0.25">
      <c r="A3682">
        <f t="shared" ref="A3682:E3682" si="887">A597</f>
        <v>17057</v>
      </c>
      <c r="B3682" t="str">
        <f t="shared" si="887"/>
        <v>IL</v>
      </c>
      <c r="C3682" t="str">
        <f t="shared" si="887"/>
        <v>Fulton County</v>
      </c>
      <c r="D3682">
        <f t="shared" si="887"/>
        <v>-90.207644099999996</v>
      </c>
      <c r="E3682">
        <f t="shared" si="887"/>
        <v>40.47242</v>
      </c>
      <c r="Q3682" s="197">
        <v>12.41390947</v>
      </c>
      <c r="R3682" s="197">
        <v>12.41390947</v>
      </c>
      <c r="AE3682" s="319"/>
      <c r="AJ3682">
        <v>0</v>
      </c>
      <c r="AK3682">
        <v>0</v>
      </c>
    </row>
    <row r="3683" spans="1:37" x14ac:dyDescent="0.25">
      <c r="A3683">
        <f t="shared" ref="A3683:E3683" si="888">A598</f>
        <v>17059</v>
      </c>
      <c r="B3683" t="str">
        <f t="shared" si="888"/>
        <v>IL</v>
      </c>
      <c r="C3683" t="str">
        <f t="shared" si="888"/>
        <v>Gallatin County</v>
      </c>
      <c r="D3683">
        <f t="shared" si="888"/>
        <v>-88.233968300000001</v>
      </c>
      <c r="E3683">
        <f t="shared" si="888"/>
        <v>37.764740000000003</v>
      </c>
      <c r="Q3683" s="197">
        <v>14.18389007</v>
      </c>
      <c r="R3683" s="197">
        <v>14.18389007</v>
      </c>
      <c r="AE3683" s="319"/>
      <c r="AJ3683">
        <v>0</v>
      </c>
      <c r="AK3683">
        <v>0</v>
      </c>
    </row>
    <row r="3684" spans="1:37" x14ac:dyDescent="0.25">
      <c r="A3684">
        <f t="shared" ref="A3684:E3684" si="889">A599</f>
        <v>17061</v>
      </c>
      <c r="B3684" t="str">
        <f t="shared" si="889"/>
        <v>IL</v>
      </c>
      <c r="C3684" t="str">
        <f t="shared" si="889"/>
        <v>Greene County</v>
      </c>
      <c r="D3684">
        <f t="shared" si="889"/>
        <v>-90.398188700000006</v>
      </c>
      <c r="E3684">
        <f t="shared" si="889"/>
        <v>39.358400000000003</v>
      </c>
      <c r="Q3684" s="197">
        <v>13.197299149999999</v>
      </c>
      <c r="R3684" s="197">
        <v>13.197299149999999</v>
      </c>
      <c r="AE3684" s="319"/>
      <c r="AJ3684">
        <v>0</v>
      </c>
      <c r="AK3684">
        <v>0</v>
      </c>
    </row>
    <row r="3685" spans="1:37" x14ac:dyDescent="0.25">
      <c r="A3685">
        <f t="shared" ref="A3685:E3685" si="890">A600</f>
        <v>17063</v>
      </c>
      <c r="B3685" t="str">
        <f t="shared" si="890"/>
        <v>IL</v>
      </c>
      <c r="C3685" t="str">
        <f t="shared" si="890"/>
        <v>Grundy County</v>
      </c>
      <c r="D3685">
        <f t="shared" si="890"/>
        <v>-88.424329499999999</v>
      </c>
      <c r="E3685">
        <f t="shared" si="890"/>
        <v>41.286110000000001</v>
      </c>
      <c r="Q3685" s="197">
        <v>11.6059351</v>
      </c>
      <c r="R3685" s="197">
        <v>11.6059351</v>
      </c>
      <c r="AE3685" s="319"/>
      <c r="AJ3685">
        <v>0</v>
      </c>
      <c r="AK3685">
        <v>0</v>
      </c>
    </row>
    <row r="3686" spans="1:37" x14ac:dyDescent="0.25">
      <c r="A3686">
        <f t="shared" ref="A3686:E3686" si="891">A601</f>
        <v>17065</v>
      </c>
      <c r="B3686" t="str">
        <f t="shared" si="891"/>
        <v>IL</v>
      </c>
      <c r="C3686" t="str">
        <f t="shared" si="891"/>
        <v>Hamilton County</v>
      </c>
      <c r="D3686">
        <f t="shared" si="891"/>
        <v>-88.544899000000001</v>
      </c>
      <c r="E3686">
        <f t="shared" si="891"/>
        <v>38.078389999999999</v>
      </c>
      <c r="Q3686" s="197">
        <v>13.993533810000001</v>
      </c>
      <c r="R3686" s="197">
        <v>13.993533810000001</v>
      </c>
      <c r="AE3686" s="319"/>
      <c r="AJ3686">
        <v>0</v>
      </c>
      <c r="AK3686">
        <v>0</v>
      </c>
    </row>
    <row r="3687" spans="1:37" x14ac:dyDescent="0.25">
      <c r="A3687">
        <f t="shared" ref="A3687:E3687" si="892">A602</f>
        <v>17067</v>
      </c>
      <c r="B3687" t="str">
        <f t="shared" si="892"/>
        <v>IL</v>
      </c>
      <c r="C3687" t="str">
        <f t="shared" si="892"/>
        <v>Hancock County</v>
      </c>
      <c r="D3687">
        <f t="shared" si="892"/>
        <v>-91.160829500000006</v>
      </c>
      <c r="E3687">
        <f t="shared" si="892"/>
        <v>40.407600000000002</v>
      </c>
      <c r="Q3687" s="197">
        <v>12.46971207</v>
      </c>
      <c r="R3687" s="197">
        <v>12.46971207</v>
      </c>
      <c r="AE3687" s="319"/>
      <c r="AJ3687">
        <v>0</v>
      </c>
      <c r="AK3687">
        <v>0</v>
      </c>
    </row>
    <row r="3688" spans="1:37" x14ac:dyDescent="0.25">
      <c r="A3688">
        <f t="shared" ref="A3688:E3688" si="893">A603</f>
        <v>17069</v>
      </c>
      <c r="B3688" t="str">
        <f t="shared" si="893"/>
        <v>IL</v>
      </c>
      <c r="C3688" t="str">
        <f t="shared" si="893"/>
        <v>Hardin County</v>
      </c>
      <c r="D3688">
        <f t="shared" si="893"/>
        <v>-88.265074900000002</v>
      </c>
      <c r="E3688">
        <f t="shared" si="893"/>
        <v>37.527970000000003</v>
      </c>
      <c r="Q3688" s="197">
        <v>14.332617340000001</v>
      </c>
      <c r="R3688" s="197">
        <v>14.332617340000001</v>
      </c>
      <c r="AE3688" s="319"/>
      <c r="AJ3688">
        <v>0</v>
      </c>
      <c r="AK3688">
        <v>0</v>
      </c>
    </row>
    <row r="3689" spans="1:37" x14ac:dyDescent="0.25">
      <c r="A3689">
        <f t="shared" ref="A3689:E3689" si="894">A604</f>
        <v>17071</v>
      </c>
      <c r="B3689" t="str">
        <f t="shared" si="894"/>
        <v>IL</v>
      </c>
      <c r="C3689" t="str">
        <f t="shared" si="894"/>
        <v>Henderson County</v>
      </c>
      <c r="D3689">
        <f t="shared" si="894"/>
        <v>-90.930188700000002</v>
      </c>
      <c r="E3689">
        <f t="shared" si="894"/>
        <v>40.813809999999997</v>
      </c>
      <c r="Q3689" s="197">
        <v>12.16823473</v>
      </c>
      <c r="R3689" s="197">
        <v>12.16823473</v>
      </c>
      <c r="AE3689" s="319"/>
      <c r="AJ3689">
        <v>0</v>
      </c>
      <c r="AK3689">
        <v>0</v>
      </c>
    </row>
    <row r="3690" spans="1:37" x14ac:dyDescent="0.25">
      <c r="A3690">
        <f t="shared" ref="A3690:E3690" si="895">A605</f>
        <v>17073</v>
      </c>
      <c r="B3690" t="str">
        <f t="shared" si="895"/>
        <v>IL</v>
      </c>
      <c r="C3690" t="str">
        <f t="shared" si="895"/>
        <v>Henry County</v>
      </c>
      <c r="D3690">
        <f t="shared" si="895"/>
        <v>-90.123399800000001</v>
      </c>
      <c r="E3690">
        <f t="shared" si="895"/>
        <v>41.350990000000003</v>
      </c>
      <c r="Q3690" s="197">
        <v>11.692555580000001</v>
      </c>
      <c r="R3690" s="197">
        <v>11.692555580000001</v>
      </c>
      <c r="AE3690" s="319"/>
      <c r="AJ3690">
        <v>0</v>
      </c>
      <c r="AK3690">
        <v>0</v>
      </c>
    </row>
    <row r="3691" spans="1:37" x14ac:dyDescent="0.25">
      <c r="A3691">
        <f t="shared" ref="A3691:E3691" si="896">A606</f>
        <v>17075</v>
      </c>
      <c r="B3691" t="str">
        <f t="shared" si="896"/>
        <v>IL</v>
      </c>
      <c r="C3691" t="str">
        <f t="shared" si="896"/>
        <v>Iroquois County</v>
      </c>
      <c r="D3691">
        <f t="shared" si="896"/>
        <v>-87.826263400000002</v>
      </c>
      <c r="E3691">
        <f t="shared" si="896"/>
        <v>40.74727</v>
      </c>
      <c r="Q3691" s="197">
        <v>12.0003084</v>
      </c>
      <c r="R3691" s="197">
        <v>12.0003084</v>
      </c>
      <c r="AE3691" s="319"/>
      <c r="AJ3691">
        <v>0</v>
      </c>
      <c r="AK3691">
        <v>0</v>
      </c>
    </row>
    <row r="3692" spans="1:37" x14ac:dyDescent="0.25">
      <c r="A3692">
        <f t="shared" ref="A3692:E3692" si="897">A607</f>
        <v>17077</v>
      </c>
      <c r="B3692" t="str">
        <f t="shared" si="897"/>
        <v>IL</v>
      </c>
      <c r="C3692" t="str">
        <f t="shared" si="897"/>
        <v>Jackson County</v>
      </c>
      <c r="D3692">
        <f t="shared" si="897"/>
        <v>-89.382968599999998</v>
      </c>
      <c r="E3692">
        <f t="shared" si="897"/>
        <v>37.78745</v>
      </c>
      <c r="Q3692" s="197">
        <v>14.21633544</v>
      </c>
      <c r="R3692" s="197">
        <v>14.21633544</v>
      </c>
      <c r="AE3692" s="319"/>
      <c r="AJ3692">
        <v>0</v>
      </c>
      <c r="AK3692">
        <v>0</v>
      </c>
    </row>
    <row r="3693" spans="1:37" x14ac:dyDescent="0.25">
      <c r="A3693">
        <f t="shared" ref="A3693:E3693" si="898">A608</f>
        <v>17079</v>
      </c>
      <c r="B3693" t="str">
        <f t="shared" si="898"/>
        <v>IL</v>
      </c>
      <c r="C3693" t="str">
        <f t="shared" si="898"/>
        <v>Jasper County</v>
      </c>
      <c r="D3693">
        <f t="shared" si="898"/>
        <v>-88.160647400000002</v>
      </c>
      <c r="E3693">
        <f t="shared" si="898"/>
        <v>39.013030000000001</v>
      </c>
      <c r="Q3693" s="197">
        <v>13.309905130000001</v>
      </c>
      <c r="R3693" s="197">
        <v>13.309905130000001</v>
      </c>
      <c r="AE3693" s="319"/>
      <c r="AJ3693">
        <v>0</v>
      </c>
      <c r="AK3693">
        <v>0</v>
      </c>
    </row>
    <row r="3694" spans="1:37" x14ac:dyDescent="0.25">
      <c r="A3694">
        <f t="shared" ref="A3694:E3694" si="899">A609</f>
        <v>17081</v>
      </c>
      <c r="B3694" t="str">
        <f t="shared" si="899"/>
        <v>IL</v>
      </c>
      <c r="C3694" t="str">
        <f t="shared" si="899"/>
        <v>Jefferson County</v>
      </c>
      <c r="D3694">
        <f t="shared" si="899"/>
        <v>-88.926382799999999</v>
      </c>
      <c r="E3694">
        <f t="shared" si="899"/>
        <v>38.29401</v>
      </c>
      <c r="Q3694" s="197">
        <v>13.87801932</v>
      </c>
      <c r="R3694" s="197">
        <v>13.87801932</v>
      </c>
      <c r="AE3694" s="319"/>
      <c r="AJ3694">
        <v>0</v>
      </c>
      <c r="AK3694">
        <v>0</v>
      </c>
    </row>
    <row r="3695" spans="1:37" x14ac:dyDescent="0.25">
      <c r="A3695">
        <f t="shared" ref="A3695:E3695" si="900">A610</f>
        <v>17083</v>
      </c>
      <c r="B3695" t="str">
        <f t="shared" si="900"/>
        <v>IL</v>
      </c>
      <c r="C3695" t="str">
        <f t="shared" si="900"/>
        <v>Jersey County</v>
      </c>
      <c r="D3695">
        <f t="shared" si="900"/>
        <v>-90.362751700000004</v>
      </c>
      <c r="E3695">
        <f t="shared" si="900"/>
        <v>39.085560000000001</v>
      </c>
      <c r="Q3695" s="197">
        <v>13.397378249999999</v>
      </c>
      <c r="R3695" s="197">
        <v>13.397378249999999</v>
      </c>
      <c r="AE3695" s="319"/>
      <c r="AJ3695">
        <v>0</v>
      </c>
      <c r="AK3695">
        <v>0</v>
      </c>
    </row>
    <row r="3696" spans="1:37" x14ac:dyDescent="0.25">
      <c r="A3696">
        <f t="shared" ref="A3696:E3696" si="901">A611</f>
        <v>17085</v>
      </c>
      <c r="B3696" t="str">
        <f t="shared" si="901"/>
        <v>IL</v>
      </c>
      <c r="C3696" t="str">
        <f t="shared" si="901"/>
        <v>Jo Daviess County</v>
      </c>
      <c r="D3696">
        <f t="shared" si="901"/>
        <v>-90.2080579</v>
      </c>
      <c r="E3696">
        <f t="shared" si="901"/>
        <v>42.36909</v>
      </c>
      <c r="Q3696" s="197">
        <v>10.979889030000001</v>
      </c>
      <c r="R3696" s="197">
        <v>10.979889030000001</v>
      </c>
      <c r="AE3696" s="319"/>
      <c r="AJ3696">
        <v>0</v>
      </c>
      <c r="AK3696">
        <v>0</v>
      </c>
    </row>
    <row r="3697" spans="1:37" x14ac:dyDescent="0.25">
      <c r="A3697">
        <f t="shared" ref="A3697:E3697" si="902">A612</f>
        <v>17087</v>
      </c>
      <c r="B3697" t="str">
        <f t="shared" si="902"/>
        <v>IL</v>
      </c>
      <c r="C3697" t="str">
        <f t="shared" si="902"/>
        <v>Johnson County</v>
      </c>
      <c r="D3697">
        <f t="shared" si="902"/>
        <v>-88.883968800000005</v>
      </c>
      <c r="E3697">
        <f t="shared" si="902"/>
        <v>37.46866</v>
      </c>
      <c r="Q3697" s="197">
        <v>14.396085490000001</v>
      </c>
      <c r="R3697" s="197">
        <v>14.396085490000001</v>
      </c>
      <c r="AE3697" s="319"/>
      <c r="AJ3697">
        <v>0</v>
      </c>
      <c r="AK3697">
        <v>0</v>
      </c>
    </row>
    <row r="3698" spans="1:37" x14ac:dyDescent="0.25">
      <c r="A3698">
        <f t="shared" ref="A3698:E3698" si="903">A613</f>
        <v>17089</v>
      </c>
      <c r="B3698" t="str">
        <f t="shared" si="903"/>
        <v>IL</v>
      </c>
      <c r="C3698" t="str">
        <f t="shared" si="903"/>
        <v>Kane County</v>
      </c>
      <c r="D3698">
        <f t="shared" si="903"/>
        <v>-88.428758999999999</v>
      </c>
      <c r="E3698">
        <f t="shared" si="903"/>
        <v>41.942439999999998</v>
      </c>
      <c r="Q3698" s="197">
        <v>11.140920639999999</v>
      </c>
      <c r="R3698" s="197">
        <v>11.140920639999999</v>
      </c>
      <c r="AE3698" s="319"/>
      <c r="AJ3698">
        <v>0</v>
      </c>
      <c r="AK3698">
        <v>0</v>
      </c>
    </row>
    <row r="3699" spans="1:37" x14ac:dyDescent="0.25">
      <c r="A3699">
        <f t="shared" ref="A3699:E3699" si="904">A614</f>
        <v>17091</v>
      </c>
      <c r="B3699" t="str">
        <f t="shared" si="904"/>
        <v>IL</v>
      </c>
      <c r="C3699" t="str">
        <f t="shared" si="904"/>
        <v>Kankakee County</v>
      </c>
      <c r="D3699">
        <f t="shared" si="904"/>
        <v>-87.863741099999999</v>
      </c>
      <c r="E3699">
        <f t="shared" si="904"/>
        <v>41.138890000000004</v>
      </c>
      <c r="Q3699" s="197">
        <v>11.71789463</v>
      </c>
      <c r="R3699" s="197">
        <v>11.71789463</v>
      </c>
      <c r="AE3699" s="319"/>
      <c r="AJ3699">
        <v>0</v>
      </c>
      <c r="AK3699">
        <v>0</v>
      </c>
    </row>
    <row r="3700" spans="1:37" x14ac:dyDescent="0.25">
      <c r="A3700">
        <f t="shared" ref="A3700:E3700" si="905">A615</f>
        <v>17093</v>
      </c>
      <c r="B3700" t="str">
        <f t="shared" si="905"/>
        <v>IL</v>
      </c>
      <c r="C3700" t="str">
        <f t="shared" si="905"/>
        <v>Kendall County</v>
      </c>
      <c r="D3700">
        <f t="shared" si="905"/>
        <v>-88.432041999999996</v>
      </c>
      <c r="E3700">
        <f t="shared" si="905"/>
        <v>41.594250000000002</v>
      </c>
      <c r="Q3700" s="197">
        <v>11.36772326</v>
      </c>
      <c r="R3700" s="197">
        <v>11.36772326</v>
      </c>
      <c r="AE3700" s="319"/>
      <c r="AJ3700">
        <v>0</v>
      </c>
      <c r="AK3700">
        <v>0</v>
      </c>
    </row>
    <row r="3701" spans="1:37" x14ac:dyDescent="0.25">
      <c r="A3701">
        <f t="shared" ref="A3701:E3701" si="906">A616</f>
        <v>17095</v>
      </c>
      <c r="B3701" t="str">
        <f t="shared" si="906"/>
        <v>IL</v>
      </c>
      <c r="C3701" t="str">
        <f t="shared" si="906"/>
        <v>Knox County</v>
      </c>
      <c r="D3701">
        <f t="shared" si="906"/>
        <v>-90.216241499999995</v>
      </c>
      <c r="E3701">
        <f t="shared" si="906"/>
        <v>40.928739999999998</v>
      </c>
      <c r="Q3701" s="197">
        <v>12.05164342</v>
      </c>
      <c r="R3701" s="197">
        <v>12.05164342</v>
      </c>
      <c r="AE3701" s="319"/>
      <c r="AJ3701">
        <v>0</v>
      </c>
      <c r="AK3701">
        <v>0</v>
      </c>
    </row>
    <row r="3702" spans="1:37" x14ac:dyDescent="0.25">
      <c r="A3702">
        <f t="shared" ref="A3702:E3702" si="907">A617</f>
        <v>17097</v>
      </c>
      <c r="B3702" t="str">
        <f t="shared" si="907"/>
        <v>IL</v>
      </c>
      <c r="C3702" t="str">
        <f t="shared" si="907"/>
        <v>Lake County</v>
      </c>
      <c r="D3702">
        <f t="shared" si="907"/>
        <v>-88.006749400000004</v>
      </c>
      <c r="E3702">
        <f t="shared" si="907"/>
        <v>42.331029999999998</v>
      </c>
      <c r="Q3702" s="197">
        <v>10.914984759999999</v>
      </c>
      <c r="R3702" s="197">
        <v>10.914984759999999</v>
      </c>
      <c r="AE3702" s="319"/>
      <c r="AJ3702">
        <v>0</v>
      </c>
      <c r="AK3702">
        <v>0</v>
      </c>
    </row>
    <row r="3703" spans="1:37" x14ac:dyDescent="0.25">
      <c r="A3703">
        <f t="shared" ref="A3703:E3703" si="908">A618</f>
        <v>17099</v>
      </c>
      <c r="B3703" t="str">
        <f t="shared" si="908"/>
        <v>IL</v>
      </c>
      <c r="C3703" t="str">
        <f t="shared" si="908"/>
        <v>LaSalle County</v>
      </c>
      <c r="D3703">
        <f t="shared" si="908"/>
        <v>-88.887084299999998</v>
      </c>
      <c r="E3703">
        <f t="shared" si="908"/>
        <v>41.344439999999999</v>
      </c>
      <c r="Q3703" s="197">
        <v>11.53064266</v>
      </c>
      <c r="R3703" s="197">
        <v>11.53064266</v>
      </c>
      <c r="AE3703" s="319"/>
      <c r="AJ3703">
        <v>0</v>
      </c>
      <c r="AK3703">
        <v>0</v>
      </c>
    </row>
    <row r="3704" spans="1:37" x14ac:dyDescent="0.25">
      <c r="A3704">
        <f t="shared" ref="A3704:E3704" si="909">A619</f>
        <v>17101</v>
      </c>
      <c r="B3704" t="str">
        <f t="shared" si="909"/>
        <v>IL</v>
      </c>
      <c r="C3704" t="str">
        <f t="shared" si="909"/>
        <v>Lawrence County</v>
      </c>
      <c r="D3704">
        <f t="shared" si="909"/>
        <v>-87.7338752</v>
      </c>
      <c r="E3704">
        <f t="shared" si="909"/>
        <v>38.7196</v>
      </c>
      <c r="Q3704" s="197">
        <v>13.50970714</v>
      </c>
      <c r="R3704" s="197">
        <v>13.50970714</v>
      </c>
      <c r="AE3704" s="319"/>
      <c r="AJ3704">
        <v>0</v>
      </c>
      <c r="AK3704">
        <v>0</v>
      </c>
    </row>
    <row r="3705" spans="1:37" x14ac:dyDescent="0.25">
      <c r="A3705">
        <f t="shared" ref="A3705:E3705" si="910">A620</f>
        <v>17103</v>
      </c>
      <c r="B3705" t="str">
        <f t="shared" si="910"/>
        <v>IL</v>
      </c>
      <c r="C3705" t="str">
        <f t="shared" si="910"/>
        <v>Lee County</v>
      </c>
      <c r="D3705">
        <f t="shared" si="910"/>
        <v>-89.296974399999996</v>
      </c>
      <c r="E3705">
        <f t="shared" si="910"/>
        <v>41.749499999999998</v>
      </c>
      <c r="Q3705" s="197">
        <v>11.25681327</v>
      </c>
      <c r="R3705" s="197">
        <v>11.25681327</v>
      </c>
      <c r="AE3705" s="319"/>
      <c r="AJ3705">
        <v>0</v>
      </c>
      <c r="AK3705">
        <v>0</v>
      </c>
    </row>
    <row r="3706" spans="1:37" x14ac:dyDescent="0.25">
      <c r="A3706">
        <f t="shared" ref="A3706:E3706" si="911">A621</f>
        <v>17105</v>
      </c>
      <c r="B3706" t="str">
        <f t="shared" si="911"/>
        <v>IL</v>
      </c>
      <c r="C3706" t="str">
        <f t="shared" si="911"/>
        <v>Livingston County</v>
      </c>
      <c r="D3706">
        <f t="shared" si="911"/>
        <v>-88.559756500000006</v>
      </c>
      <c r="E3706">
        <f t="shared" si="911"/>
        <v>40.885930000000002</v>
      </c>
      <c r="Q3706" s="197">
        <v>11.92863006</v>
      </c>
      <c r="R3706" s="197">
        <v>11.92863006</v>
      </c>
      <c r="AE3706" s="319"/>
      <c r="AJ3706">
        <v>0</v>
      </c>
      <c r="AK3706">
        <v>0</v>
      </c>
    </row>
    <row r="3707" spans="1:37" x14ac:dyDescent="0.25">
      <c r="A3707">
        <f t="shared" ref="A3707:E3707" si="912">A622</f>
        <v>17107</v>
      </c>
      <c r="B3707" t="str">
        <f t="shared" si="912"/>
        <v>IL</v>
      </c>
      <c r="C3707" t="str">
        <f t="shared" si="912"/>
        <v>Logan County</v>
      </c>
      <c r="D3707">
        <f t="shared" si="912"/>
        <v>-89.363058899999999</v>
      </c>
      <c r="E3707">
        <f t="shared" si="912"/>
        <v>40.123080000000002</v>
      </c>
      <c r="Q3707" s="197">
        <v>12.64294164</v>
      </c>
      <c r="R3707" s="197">
        <v>12.64294164</v>
      </c>
      <c r="AE3707" s="319"/>
      <c r="AJ3707">
        <v>0</v>
      </c>
      <c r="AK3707">
        <v>0</v>
      </c>
    </row>
    <row r="3708" spans="1:37" x14ac:dyDescent="0.25">
      <c r="A3708">
        <f t="shared" ref="A3708:E3708" si="913">A623</f>
        <v>17109</v>
      </c>
      <c r="B3708" t="str">
        <f t="shared" si="913"/>
        <v>IL</v>
      </c>
      <c r="C3708" t="str">
        <f t="shared" si="913"/>
        <v>McDonough County</v>
      </c>
      <c r="D3708">
        <f t="shared" si="913"/>
        <v>-90.677913599999997</v>
      </c>
      <c r="E3708">
        <f t="shared" si="913"/>
        <v>40.4497</v>
      </c>
      <c r="Q3708" s="197">
        <v>12.41682774</v>
      </c>
      <c r="R3708" s="197">
        <v>12.41682774</v>
      </c>
      <c r="AE3708" s="319"/>
      <c r="AJ3708">
        <v>0</v>
      </c>
      <c r="AK3708">
        <v>0</v>
      </c>
    </row>
    <row r="3709" spans="1:37" x14ac:dyDescent="0.25">
      <c r="A3709">
        <f t="shared" ref="A3709:E3709" si="914">A624</f>
        <v>17111</v>
      </c>
      <c r="B3709" t="str">
        <f t="shared" si="914"/>
        <v>IL</v>
      </c>
      <c r="C3709" t="str">
        <f t="shared" si="914"/>
        <v>McHenry County</v>
      </c>
      <c r="D3709">
        <f t="shared" si="914"/>
        <v>-88.452873299999993</v>
      </c>
      <c r="E3709">
        <f t="shared" si="914"/>
        <v>42.330419999999997</v>
      </c>
      <c r="Q3709" s="197">
        <v>10.905517639999999</v>
      </c>
      <c r="R3709" s="197">
        <v>10.905517639999999</v>
      </c>
      <c r="AE3709" s="319"/>
      <c r="AJ3709">
        <v>0</v>
      </c>
      <c r="AK3709">
        <v>0</v>
      </c>
    </row>
    <row r="3710" spans="1:37" x14ac:dyDescent="0.25">
      <c r="A3710">
        <f t="shared" ref="A3710:E3710" si="915">A625</f>
        <v>17113</v>
      </c>
      <c r="B3710" t="str">
        <f t="shared" si="915"/>
        <v>IL</v>
      </c>
      <c r="C3710" t="str">
        <f t="shared" si="915"/>
        <v>McLean County</v>
      </c>
      <c r="D3710">
        <f t="shared" si="915"/>
        <v>-88.8501428</v>
      </c>
      <c r="E3710">
        <f t="shared" si="915"/>
        <v>40.484850000000002</v>
      </c>
      <c r="Q3710" s="197">
        <v>12.288472479999999</v>
      </c>
      <c r="R3710" s="197">
        <v>12.288472479999999</v>
      </c>
      <c r="AE3710" s="319"/>
      <c r="AJ3710">
        <v>0</v>
      </c>
      <c r="AK3710">
        <v>0</v>
      </c>
    </row>
    <row r="3711" spans="1:37" x14ac:dyDescent="0.25">
      <c r="A3711">
        <f t="shared" ref="A3711:E3711" si="916">A626</f>
        <v>17115</v>
      </c>
      <c r="B3711" t="str">
        <f t="shared" si="916"/>
        <v>IL</v>
      </c>
      <c r="C3711" t="str">
        <f t="shared" si="916"/>
        <v>Macon County</v>
      </c>
      <c r="D3711">
        <f t="shared" si="916"/>
        <v>-88.962847400000001</v>
      </c>
      <c r="E3711">
        <f t="shared" si="916"/>
        <v>39.858969999999999</v>
      </c>
      <c r="Q3711" s="197">
        <v>12.781301579999999</v>
      </c>
      <c r="R3711" s="197">
        <v>12.781301579999999</v>
      </c>
      <c r="AE3711" s="319"/>
      <c r="AJ3711">
        <v>0</v>
      </c>
      <c r="AK3711">
        <v>0</v>
      </c>
    </row>
    <row r="3712" spans="1:37" x14ac:dyDescent="0.25">
      <c r="A3712">
        <f t="shared" ref="A3712:E3712" si="917">A627</f>
        <v>17117</v>
      </c>
      <c r="B3712" t="str">
        <f t="shared" si="917"/>
        <v>IL</v>
      </c>
      <c r="C3712" t="str">
        <f t="shared" si="917"/>
        <v>Macoupin County</v>
      </c>
      <c r="D3712">
        <f t="shared" si="917"/>
        <v>-89.925792099999995</v>
      </c>
      <c r="E3712">
        <f t="shared" si="917"/>
        <v>39.266219999999997</v>
      </c>
      <c r="Q3712" s="197">
        <v>13.24958706</v>
      </c>
      <c r="R3712" s="197">
        <v>13.24958706</v>
      </c>
      <c r="AE3712" s="319"/>
      <c r="AJ3712">
        <v>0</v>
      </c>
      <c r="AK3712">
        <v>0</v>
      </c>
    </row>
    <row r="3713" spans="1:37" x14ac:dyDescent="0.25">
      <c r="A3713">
        <f t="shared" ref="A3713:E3713" si="918">A628</f>
        <v>17119</v>
      </c>
      <c r="B3713" t="str">
        <f t="shared" si="918"/>
        <v>IL</v>
      </c>
      <c r="C3713" t="str">
        <f t="shared" si="918"/>
        <v>Madison County</v>
      </c>
      <c r="D3713">
        <f t="shared" si="918"/>
        <v>-89.905709900000005</v>
      </c>
      <c r="E3713">
        <f t="shared" si="918"/>
        <v>38.831130000000002</v>
      </c>
      <c r="Q3713" s="197">
        <v>13.56476236</v>
      </c>
      <c r="R3713" s="197">
        <v>13.56476236</v>
      </c>
      <c r="AE3713" s="319"/>
      <c r="AJ3713">
        <v>0</v>
      </c>
      <c r="AK3713">
        <v>0</v>
      </c>
    </row>
    <row r="3714" spans="1:37" x14ac:dyDescent="0.25">
      <c r="A3714">
        <f t="shared" ref="A3714:E3714" si="919">A629</f>
        <v>17121</v>
      </c>
      <c r="B3714" t="str">
        <f t="shared" si="919"/>
        <v>IL</v>
      </c>
      <c r="C3714" t="str">
        <f t="shared" si="919"/>
        <v>Marion County</v>
      </c>
      <c r="D3714">
        <f t="shared" si="919"/>
        <v>-88.924593299999998</v>
      </c>
      <c r="E3714">
        <f t="shared" si="919"/>
        <v>38.649039999999999</v>
      </c>
      <c r="Q3714" s="197">
        <v>13.62341597</v>
      </c>
      <c r="R3714" s="197">
        <v>13.62341597</v>
      </c>
      <c r="AE3714" s="319"/>
      <c r="AJ3714">
        <v>0</v>
      </c>
      <c r="AK3714">
        <v>0</v>
      </c>
    </row>
    <row r="3715" spans="1:37" x14ac:dyDescent="0.25">
      <c r="A3715">
        <f t="shared" ref="A3715:E3715" si="920">A630</f>
        <v>17123</v>
      </c>
      <c r="B3715" t="str">
        <f t="shared" si="920"/>
        <v>IL</v>
      </c>
      <c r="C3715" t="str">
        <f t="shared" si="920"/>
        <v>Marshall County</v>
      </c>
      <c r="D3715">
        <f t="shared" si="920"/>
        <v>-89.341650900000005</v>
      </c>
      <c r="E3715">
        <f t="shared" si="920"/>
        <v>41.033000000000001</v>
      </c>
      <c r="Q3715" s="197">
        <v>11.8356335</v>
      </c>
      <c r="R3715" s="197">
        <v>11.8356335</v>
      </c>
      <c r="AE3715" s="319"/>
      <c r="AJ3715">
        <v>0</v>
      </c>
      <c r="AK3715">
        <v>0</v>
      </c>
    </row>
    <row r="3716" spans="1:37" x14ac:dyDescent="0.25">
      <c r="A3716">
        <f t="shared" ref="A3716:E3716" si="921">A631</f>
        <v>17125</v>
      </c>
      <c r="B3716" t="str">
        <f t="shared" si="921"/>
        <v>IL</v>
      </c>
      <c r="C3716" t="str">
        <f t="shared" si="921"/>
        <v>Mason County</v>
      </c>
      <c r="D3716">
        <f t="shared" si="921"/>
        <v>-89.916196400000004</v>
      </c>
      <c r="E3716">
        <f t="shared" si="921"/>
        <v>40.237020000000001</v>
      </c>
      <c r="Q3716" s="197">
        <v>12.58163019</v>
      </c>
      <c r="R3716" s="197">
        <v>12.58163019</v>
      </c>
      <c r="AE3716" s="319"/>
      <c r="AJ3716">
        <v>0</v>
      </c>
      <c r="AK3716">
        <v>0</v>
      </c>
    </row>
    <row r="3717" spans="1:37" x14ac:dyDescent="0.25">
      <c r="A3717">
        <f t="shared" ref="A3717:E3717" si="922">A632</f>
        <v>17127</v>
      </c>
      <c r="B3717" t="str">
        <f t="shared" si="922"/>
        <v>IL</v>
      </c>
      <c r="C3717" t="str">
        <f t="shared" si="922"/>
        <v>Massac County</v>
      </c>
      <c r="D3717">
        <f t="shared" si="922"/>
        <v>-88.715590300000002</v>
      </c>
      <c r="E3717">
        <f t="shared" si="922"/>
        <v>37.231520000000003</v>
      </c>
      <c r="Q3717" s="197">
        <v>14.52898016</v>
      </c>
      <c r="R3717" s="197">
        <v>14.52898016</v>
      </c>
      <c r="AE3717" s="319"/>
      <c r="AJ3717">
        <v>0</v>
      </c>
      <c r="AK3717">
        <v>0</v>
      </c>
    </row>
    <row r="3718" spans="1:37" x14ac:dyDescent="0.25">
      <c r="A3718">
        <f t="shared" ref="A3718:E3718" si="923">A633</f>
        <v>17129</v>
      </c>
      <c r="B3718" t="str">
        <f t="shared" si="923"/>
        <v>IL</v>
      </c>
      <c r="C3718" t="str">
        <f t="shared" si="923"/>
        <v>Menard County</v>
      </c>
      <c r="D3718">
        <f t="shared" si="923"/>
        <v>-89.798534599999996</v>
      </c>
      <c r="E3718">
        <f t="shared" si="923"/>
        <v>40.02711</v>
      </c>
      <c r="Q3718" s="197">
        <v>12.72765178</v>
      </c>
      <c r="R3718" s="197">
        <v>12.72765178</v>
      </c>
      <c r="AE3718" s="319"/>
      <c r="AJ3718">
        <v>0</v>
      </c>
      <c r="AK3718">
        <v>0</v>
      </c>
    </row>
    <row r="3719" spans="1:37" x14ac:dyDescent="0.25">
      <c r="A3719">
        <f t="shared" ref="A3719:E3719" si="924">A634</f>
        <v>17131</v>
      </c>
      <c r="B3719" t="str">
        <f t="shared" si="924"/>
        <v>IL</v>
      </c>
      <c r="C3719" t="str">
        <f t="shared" si="924"/>
        <v>Mercer County</v>
      </c>
      <c r="D3719">
        <f t="shared" si="924"/>
        <v>-90.7352262</v>
      </c>
      <c r="E3719">
        <f t="shared" si="924"/>
        <v>41.202710000000003</v>
      </c>
      <c r="Q3719" s="197">
        <v>11.86769492</v>
      </c>
      <c r="R3719" s="197">
        <v>11.86769492</v>
      </c>
      <c r="AE3719" s="319"/>
      <c r="AJ3719">
        <v>0</v>
      </c>
      <c r="AK3719">
        <v>0</v>
      </c>
    </row>
    <row r="3720" spans="1:37" x14ac:dyDescent="0.25">
      <c r="A3720">
        <f t="shared" ref="A3720:E3720" si="925">A635</f>
        <v>17133</v>
      </c>
      <c r="B3720" t="str">
        <f t="shared" si="925"/>
        <v>IL</v>
      </c>
      <c r="C3720" t="str">
        <f t="shared" si="925"/>
        <v>Monroe County</v>
      </c>
      <c r="D3720">
        <f t="shared" si="925"/>
        <v>-90.188124299999998</v>
      </c>
      <c r="E3720">
        <f t="shared" si="925"/>
        <v>38.275060000000003</v>
      </c>
      <c r="Q3720" s="197">
        <v>13.95101534</v>
      </c>
      <c r="R3720" s="197">
        <v>13.95101534</v>
      </c>
      <c r="AE3720" s="319"/>
      <c r="AJ3720">
        <v>0</v>
      </c>
      <c r="AK3720">
        <v>0</v>
      </c>
    </row>
    <row r="3721" spans="1:37" x14ac:dyDescent="0.25">
      <c r="A3721">
        <f t="shared" ref="A3721:E3721" si="926">A636</f>
        <v>17135</v>
      </c>
      <c r="B3721" t="str">
        <f t="shared" si="926"/>
        <v>IL</v>
      </c>
      <c r="C3721" t="str">
        <f t="shared" si="926"/>
        <v>Montgomery County</v>
      </c>
      <c r="D3721">
        <f t="shared" si="926"/>
        <v>-89.480248099999997</v>
      </c>
      <c r="E3721">
        <f t="shared" si="926"/>
        <v>39.231009999999998</v>
      </c>
      <c r="Q3721" s="197">
        <v>13.23682019</v>
      </c>
      <c r="R3721" s="197">
        <v>13.23682019</v>
      </c>
      <c r="AE3721" s="319"/>
      <c r="AJ3721">
        <v>0</v>
      </c>
      <c r="AK3721">
        <v>0</v>
      </c>
    </row>
    <row r="3722" spans="1:37" x14ac:dyDescent="0.25">
      <c r="A3722">
        <f t="shared" ref="A3722:E3722" si="927">A637</f>
        <v>17137</v>
      </c>
      <c r="B3722" t="str">
        <f t="shared" si="927"/>
        <v>IL</v>
      </c>
      <c r="C3722" t="str">
        <f t="shared" si="927"/>
        <v>Morgan County</v>
      </c>
      <c r="D3722">
        <f t="shared" si="927"/>
        <v>-90.199963800000006</v>
      </c>
      <c r="E3722">
        <f t="shared" si="927"/>
        <v>39.711689999999997</v>
      </c>
      <c r="Q3722" s="197">
        <v>12.95623986</v>
      </c>
      <c r="R3722" s="197">
        <v>12.95623986</v>
      </c>
      <c r="AE3722" s="319"/>
      <c r="AJ3722">
        <v>0</v>
      </c>
      <c r="AK3722">
        <v>0</v>
      </c>
    </row>
    <row r="3723" spans="1:37" x14ac:dyDescent="0.25">
      <c r="A3723">
        <f t="shared" ref="A3723:E3723" si="928">A638</f>
        <v>17139</v>
      </c>
      <c r="B3723" t="str">
        <f t="shared" si="928"/>
        <v>IL</v>
      </c>
      <c r="C3723" t="str">
        <f t="shared" si="928"/>
        <v>Moultrie County</v>
      </c>
      <c r="D3723">
        <f t="shared" si="928"/>
        <v>-88.624048999999999</v>
      </c>
      <c r="E3723">
        <f t="shared" si="928"/>
        <v>39.638359999999999</v>
      </c>
      <c r="Q3723" s="197">
        <v>12.89893987</v>
      </c>
      <c r="R3723" s="197">
        <v>12.89893987</v>
      </c>
      <c r="AE3723" s="319"/>
      <c r="AJ3723">
        <v>0</v>
      </c>
      <c r="AK3723">
        <v>0</v>
      </c>
    </row>
    <row r="3724" spans="1:37" x14ac:dyDescent="0.25">
      <c r="A3724">
        <f t="shared" ref="A3724:E3724" si="929">A639</f>
        <v>17141</v>
      </c>
      <c r="B3724" t="str">
        <f t="shared" si="929"/>
        <v>IL</v>
      </c>
      <c r="C3724" t="str">
        <f t="shared" si="929"/>
        <v>Ogle County</v>
      </c>
      <c r="D3724">
        <f t="shared" si="929"/>
        <v>-89.321189200000006</v>
      </c>
      <c r="E3724">
        <f t="shared" si="929"/>
        <v>42.046080000000003</v>
      </c>
      <c r="Q3724" s="197">
        <v>11.083886359999999</v>
      </c>
      <c r="R3724" s="197">
        <v>11.083886359999999</v>
      </c>
      <c r="AE3724" s="319"/>
      <c r="AJ3724">
        <v>0</v>
      </c>
      <c r="AK3724">
        <v>0</v>
      </c>
    </row>
    <row r="3725" spans="1:37" x14ac:dyDescent="0.25">
      <c r="A3725">
        <f t="shared" ref="A3725:E3725" si="930">A640</f>
        <v>17143</v>
      </c>
      <c r="B3725" t="str">
        <f t="shared" si="930"/>
        <v>IL</v>
      </c>
      <c r="C3725" t="str">
        <f t="shared" si="930"/>
        <v>Peoria County</v>
      </c>
      <c r="D3725">
        <f t="shared" si="930"/>
        <v>-89.762393700000004</v>
      </c>
      <c r="E3725">
        <f t="shared" si="930"/>
        <v>40.786050000000003</v>
      </c>
      <c r="Q3725" s="197">
        <v>12.121416350000001</v>
      </c>
      <c r="R3725" s="197">
        <v>12.121416350000001</v>
      </c>
      <c r="AE3725" s="319"/>
      <c r="AJ3725">
        <v>0</v>
      </c>
      <c r="AK3725">
        <v>0</v>
      </c>
    </row>
    <row r="3726" spans="1:37" x14ac:dyDescent="0.25">
      <c r="A3726">
        <f t="shared" ref="A3726:E3726" si="931">A641</f>
        <v>17145</v>
      </c>
      <c r="B3726" t="str">
        <f t="shared" si="931"/>
        <v>IL</v>
      </c>
      <c r="C3726" t="str">
        <f t="shared" si="931"/>
        <v>Perry County</v>
      </c>
      <c r="D3726">
        <f t="shared" si="931"/>
        <v>-89.367749500000002</v>
      </c>
      <c r="E3726">
        <f t="shared" si="931"/>
        <v>38.086260000000003</v>
      </c>
      <c r="Q3726" s="197">
        <v>14.03029445</v>
      </c>
      <c r="R3726" s="197">
        <v>14.03029445</v>
      </c>
      <c r="AE3726" s="319"/>
      <c r="AJ3726">
        <v>0</v>
      </c>
      <c r="AK3726">
        <v>0</v>
      </c>
    </row>
    <row r="3727" spans="1:37" x14ac:dyDescent="0.25">
      <c r="A3727">
        <f t="shared" ref="A3727:E3727" si="932">A642</f>
        <v>17147</v>
      </c>
      <c r="B3727" t="str">
        <f t="shared" si="932"/>
        <v>IL</v>
      </c>
      <c r="C3727" t="str">
        <f t="shared" si="932"/>
        <v>Piatt County</v>
      </c>
      <c r="D3727">
        <f t="shared" si="932"/>
        <v>-88.595564800000005</v>
      </c>
      <c r="E3727">
        <f t="shared" si="932"/>
        <v>40.008339999999997</v>
      </c>
      <c r="Q3727" s="197">
        <v>12.626049099999999</v>
      </c>
      <c r="R3727" s="197">
        <v>12.626049099999999</v>
      </c>
      <c r="AE3727" s="319"/>
      <c r="AJ3727">
        <v>0</v>
      </c>
      <c r="AK3727">
        <v>0</v>
      </c>
    </row>
    <row r="3728" spans="1:37" x14ac:dyDescent="0.25">
      <c r="A3728">
        <f t="shared" ref="A3728:E3728" si="933">A643</f>
        <v>17149</v>
      </c>
      <c r="B3728" t="str">
        <f t="shared" si="933"/>
        <v>IL</v>
      </c>
      <c r="C3728" t="str">
        <f t="shared" si="933"/>
        <v>Pike County</v>
      </c>
      <c r="D3728">
        <f t="shared" si="933"/>
        <v>-90.892810400000002</v>
      </c>
      <c r="E3728">
        <f t="shared" si="933"/>
        <v>39.61871</v>
      </c>
      <c r="Q3728" s="197">
        <v>13.03082285</v>
      </c>
      <c r="R3728" s="197">
        <v>13.03082285</v>
      </c>
      <c r="AE3728" s="319"/>
      <c r="AJ3728">
        <v>0</v>
      </c>
      <c r="AK3728">
        <v>0</v>
      </c>
    </row>
    <row r="3729" spans="1:37" x14ac:dyDescent="0.25">
      <c r="A3729">
        <f t="shared" ref="A3729:E3729" si="934">A644</f>
        <v>17151</v>
      </c>
      <c r="B3729" t="str">
        <f t="shared" si="934"/>
        <v>IL</v>
      </c>
      <c r="C3729" t="str">
        <f t="shared" si="934"/>
        <v>Pope County</v>
      </c>
      <c r="D3729">
        <f t="shared" si="934"/>
        <v>-88.5615509</v>
      </c>
      <c r="E3729">
        <f t="shared" si="934"/>
        <v>37.425220000000003</v>
      </c>
      <c r="Q3729" s="197">
        <v>14.40965534</v>
      </c>
      <c r="R3729" s="197">
        <v>14.40965534</v>
      </c>
      <c r="AE3729" s="319"/>
      <c r="AJ3729">
        <v>0</v>
      </c>
      <c r="AK3729">
        <v>0</v>
      </c>
    </row>
    <row r="3730" spans="1:37" x14ac:dyDescent="0.25">
      <c r="A3730">
        <f t="shared" ref="A3730:E3730" si="935">A645</f>
        <v>17153</v>
      </c>
      <c r="B3730" t="str">
        <f t="shared" si="935"/>
        <v>IL</v>
      </c>
      <c r="C3730" t="str">
        <f t="shared" si="935"/>
        <v>Pulaski County</v>
      </c>
      <c r="D3730">
        <f t="shared" si="935"/>
        <v>-89.1320446</v>
      </c>
      <c r="E3730">
        <f t="shared" si="935"/>
        <v>37.2333</v>
      </c>
      <c r="Q3730" s="197">
        <v>14.539117559999999</v>
      </c>
      <c r="R3730" s="197">
        <v>14.539117559999999</v>
      </c>
      <c r="AE3730" s="319"/>
      <c r="AJ3730">
        <v>0</v>
      </c>
      <c r="AK3730">
        <v>0</v>
      </c>
    </row>
    <row r="3731" spans="1:37" x14ac:dyDescent="0.25">
      <c r="A3731">
        <f t="shared" ref="A3731:E3731" si="936">A646</f>
        <v>17155</v>
      </c>
      <c r="B3731" t="str">
        <f t="shared" si="936"/>
        <v>IL</v>
      </c>
      <c r="C3731" t="str">
        <f t="shared" si="936"/>
        <v>Putnam County</v>
      </c>
      <c r="D3731">
        <f t="shared" si="936"/>
        <v>-89.2899046</v>
      </c>
      <c r="E3731">
        <f t="shared" si="936"/>
        <v>41.205150000000003</v>
      </c>
      <c r="Q3731" s="197">
        <v>11.67112008</v>
      </c>
      <c r="R3731" s="197">
        <v>11.67112008</v>
      </c>
      <c r="AE3731" s="319"/>
      <c r="AJ3731">
        <v>0</v>
      </c>
      <c r="AK3731">
        <v>0</v>
      </c>
    </row>
    <row r="3732" spans="1:37" x14ac:dyDescent="0.25">
      <c r="A3732">
        <f t="shared" ref="A3732:E3732" si="937">A647</f>
        <v>17157</v>
      </c>
      <c r="B3732" t="str">
        <f t="shared" si="937"/>
        <v>IL</v>
      </c>
      <c r="C3732" t="str">
        <f t="shared" si="937"/>
        <v>Randolph County</v>
      </c>
      <c r="D3732">
        <f t="shared" si="937"/>
        <v>-89.823852200000005</v>
      </c>
      <c r="E3732">
        <f t="shared" si="937"/>
        <v>38.050420000000003</v>
      </c>
      <c r="Q3732" s="197">
        <v>14.06809617</v>
      </c>
      <c r="R3732" s="197">
        <v>14.06809617</v>
      </c>
      <c r="AE3732" s="319"/>
      <c r="AJ3732">
        <v>0</v>
      </c>
      <c r="AK3732">
        <v>0</v>
      </c>
    </row>
    <row r="3733" spans="1:37" x14ac:dyDescent="0.25">
      <c r="A3733">
        <f t="shared" ref="A3733:E3733" si="938">A648</f>
        <v>17159</v>
      </c>
      <c r="B3733" t="str">
        <f t="shared" si="938"/>
        <v>IL</v>
      </c>
      <c r="C3733" t="str">
        <f t="shared" si="938"/>
        <v>Richland County</v>
      </c>
      <c r="D3733">
        <f t="shared" si="938"/>
        <v>-88.092039</v>
      </c>
      <c r="E3733">
        <f t="shared" si="938"/>
        <v>38.712209999999999</v>
      </c>
      <c r="Q3733" s="197">
        <v>13.537601670000001</v>
      </c>
      <c r="R3733" s="197">
        <v>13.537601670000001</v>
      </c>
      <c r="AE3733" s="319"/>
      <c r="AJ3733">
        <v>0</v>
      </c>
      <c r="AK3733">
        <v>0</v>
      </c>
    </row>
    <row r="3734" spans="1:37" x14ac:dyDescent="0.25">
      <c r="A3734">
        <f t="shared" ref="A3734:E3734" si="939">A649</f>
        <v>17161</v>
      </c>
      <c r="B3734" t="str">
        <f t="shared" si="939"/>
        <v>IL</v>
      </c>
      <c r="C3734" t="str">
        <f t="shared" si="939"/>
        <v>Rock Island County</v>
      </c>
      <c r="D3734">
        <f t="shared" si="939"/>
        <v>-90.565277300000005</v>
      </c>
      <c r="E3734">
        <f t="shared" si="939"/>
        <v>41.470140000000001</v>
      </c>
      <c r="Q3734" s="197">
        <v>11.648820300000001</v>
      </c>
      <c r="R3734" s="197">
        <v>11.648820300000001</v>
      </c>
      <c r="AE3734" s="319"/>
      <c r="AJ3734">
        <v>0</v>
      </c>
      <c r="AK3734">
        <v>0</v>
      </c>
    </row>
    <row r="3735" spans="1:37" x14ac:dyDescent="0.25">
      <c r="A3735">
        <f t="shared" ref="A3735:E3735" si="940">A650</f>
        <v>17163</v>
      </c>
      <c r="B3735" t="str">
        <f t="shared" si="940"/>
        <v>IL</v>
      </c>
      <c r="C3735" t="str">
        <f t="shared" si="940"/>
        <v>St. Clair County</v>
      </c>
      <c r="D3735">
        <f t="shared" si="940"/>
        <v>-89.931631499999995</v>
      </c>
      <c r="E3735">
        <f t="shared" si="940"/>
        <v>38.464930000000003</v>
      </c>
      <c r="Q3735" s="197">
        <v>13.819030700000001</v>
      </c>
      <c r="R3735" s="197">
        <v>13.819030700000001</v>
      </c>
      <c r="AE3735" s="319"/>
      <c r="AJ3735">
        <v>0</v>
      </c>
      <c r="AK3735">
        <v>0</v>
      </c>
    </row>
    <row r="3736" spans="1:37" x14ac:dyDescent="0.25">
      <c r="A3736">
        <f t="shared" ref="A3736:E3736" si="941">A651</f>
        <v>17165</v>
      </c>
      <c r="B3736" t="str">
        <f t="shared" si="941"/>
        <v>IL</v>
      </c>
      <c r="C3736" t="str">
        <f t="shared" si="941"/>
        <v>Saline County</v>
      </c>
      <c r="D3736">
        <f t="shared" si="941"/>
        <v>-88.544711800000002</v>
      </c>
      <c r="E3736">
        <f t="shared" si="941"/>
        <v>37.754899999999999</v>
      </c>
      <c r="Q3736" s="197">
        <v>14.20484257</v>
      </c>
      <c r="R3736" s="197">
        <v>14.20484257</v>
      </c>
      <c r="AE3736" s="319"/>
      <c r="AJ3736">
        <v>0</v>
      </c>
      <c r="AK3736">
        <v>0</v>
      </c>
    </row>
    <row r="3737" spans="1:37" x14ac:dyDescent="0.25">
      <c r="A3737">
        <f t="shared" ref="A3737:E3737" si="942">A652</f>
        <v>17167</v>
      </c>
      <c r="B3737" t="str">
        <f t="shared" si="942"/>
        <v>IL</v>
      </c>
      <c r="C3737" t="str">
        <f t="shared" si="942"/>
        <v>Sangamon County</v>
      </c>
      <c r="D3737">
        <f t="shared" si="942"/>
        <v>-89.657802099999998</v>
      </c>
      <c r="E3737">
        <f t="shared" si="942"/>
        <v>39.758800000000001</v>
      </c>
      <c r="Q3737" s="197">
        <v>12.890157970000001</v>
      </c>
      <c r="R3737" s="197">
        <v>12.890157970000001</v>
      </c>
      <c r="AE3737" s="319"/>
      <c r="AJ3737">
        <v>0</v>
      </c>
      <c r="AK3737">
        <v>0</v>
      </c>
    </row>
    <row r="3738" spans="1:37" x14ac:dyDescent="0.25">
      <c r="A3738">
        <f t="shared" ref="A3738:E3738" si="943">A653</f>
        <v>17169</v>
      </c>
      <c r="B3738" t="str">
        <f t="shared" si="943"/>
        <v>IL</v>
      </c>
      <c r="C3738" t="str">
        <f t="shared" si="943"/>
        <v>Schuyler County</v>
      </c>
      <c r="D3738">
        <f t="shared" si="943"/>
        <v>-90.611874900000004</v>
      </c>
      <c r="E3738">
        <f t="shared" si="943"/>
        <v>40.155430000000003</v>
      </c>
      <c r="Q3738" s="197">
        <v>12.63934514</v>
      </c>
      <c r="R3738" s="197">
        <v>12.63934514</v>
      </c>
      <c r="AE3738" s="319"/>
      <c r="AJ3738">
        <v>0</v>
      </c>
      <c r="AK3738">
        <v>0</v>
      </c>
    </row>
    <row r="3739" spans="1:37" x14ac:dyDescent="0.25">
      <c r="A3739">
        <f t="shared" ref="A3739:E3739" si="944">A654</f>
        <v>17171</v>
      </c>
      <c r="B3739" t="str">
        <f t="shared" si="944"/>
        <v>IL</v>
      </c>
      <c r="C3739" t="str">
        <f t="shared" si="944"/>
        <v>Scott County</v>
      </c>
      <c r="D3739">
        <f t="shared" si="944"/>
        <v>-90.482804299999998</v>
      </c>
      <c r="E3739">
        <f t="shared" si="944"/>
        <v>39.643639999999998</v>
      </c>
      <c r="Q3739" s="197">
        <v>12.99816496</v>
      </c>
      <c r="R3739" s="197">
        <v>12.99816496</v>
      </c>
      <c r="AE3739" s="319"/>
      <c r="AJ3739">
        <v>0</v>
      </c>
      <c r="AK3739">
        <v>0</v>
      </c>
    </row>
    <row r="3740" spans="1:37" x14ac:dyDescent="0.25">
      <c r="A3740">
        <f t="shared" ref="A3740:E3740" si="945">A655</f>
        <v>17173</v>
      </c>
      <c r="B3740" t="str">
        <f t="shared" si="945"/>
        <v>IL</v>
      </c>
      <c r="C3740" t="str">
        <f t="shared" si="945"/>
        <v>Shelby County</v>
      </c>
      <c r="D3740">
        <f t="shared" si="945"/>
        <v>-88.810328699999999</v>
      </c>
      <c r="E3740">
        <f t="shared" si="945"/>
        <v>39.389310000000002</v>
      </c>
      <c r="Q3740" s="197">
        <v>13.102488599999999</v>
      </c>
      <c r="R3740" s="197">
        <v>13.102488599999999</v>
      </c>
      <c r="AE3740" s="319"/>
      <c r="AJ3740">
        <v>0</v>
      </c>
      <c r="AK3740">
        <v>0</v>
      </c>
    </row>
    <row r="3741" spans="1:37" x14ac:dyDescent="0.25">
      <c r="A3741">
        <f t="shared" ref="A3741:E3741" si="946">A656</f>
        <v>17175</v>
      </c>
      <c r="B3741" t="str">
        <f t="shared" si="946"/>
        <v>IL</v>
      </c>
      <c r="C3741" t="str">
        <f t="shared" si="946"/>
        <v>Stark County</v>
      </c>
      <c r="D3741">
        <f t="shared" si="946"/>
        <v>-89.796808299999995</v>
      </c>
      <c r="E3741">
        <f t="shared" si="946"/>
        <v>41.09328</v>
      </c>
      <c r="Q3741" s="197">
        <v>11.840263419999999</v>
      </c>
      <c r="R3741" s="197">
        <v>11.840263419999999</v>
      </c>
      <c r="AE3741" s="319"/>
      <c r="AJ3741">
        <v>0</v>
      </c>
      <c r="AK3741">
        <v>0</v>
      </c>
    </row>
    <row r="3742" spans="1:37" x14ac:dyDescent="0.25">
      <c r="A3742">
        <f t="shared" ref="A3742:E3742" si="947">A657</f>
        <v>17177</v>
      </c>
      <c r="B3742" t="str">
        <f t="shared" si="947"/>
        <v>IL</v>
      </c>
      <c r="C3742" t="str">
        <f t="shared" si="947"/>
        <v>Stephenson County</v>
      </c>
      <c r="D3742">
        <f t="shared" si="947"/>
        <v>-89.655597700000001</v>
      </c>
      <c r="E3742">
        <f t="shared" si="947"/>
        <v>42.354199999999999</v>
      </c>
      <c r="Q3742" s="197">
        <v>10.931206749999999</v>
      </c>
      <c r="R3742" s="197">
        <v>10.931206749999999</v>
      </c>
      <c r="AE3742" s="319"/>
      <c r="AJ3742">
        <v>0</v>
      </c>
      <c r="AK3742">
        <v>0</v>
      </c>
    </row>
    <row r="3743" spans="1:37" x14ac:dyDescent="0.25">
      <c r="A3743">
        <f t="shared" ref="A3743:E3743" si="948">A658</f>
        <v>17179</v>
      </c>
      <c r="B3743" t="str">
        <f t="shared" si="948"/>
        <v>IL</v>
      </c>
      <c r="C3743" t="str">
        <f t="shared" si="948"/>
        <v>Tazewell County</v>
      </c>
      <c r="D3743">
        <f t="shared" si="948"/>
        <v>-89.5130968</v>
      </c>
      <c r="E3743">
        <f t="shared" si="948"/>
        <v>40.508209999999998</v>
      </c>
      <c r="Q3743" s="197">
        <v>12.36822094</v>
      </c>
      <c r="R3743" s="197">
        <v>12.36822094</v>
      </c>
      <c r="AE3743" s="319"/>
      <c r="AJ3743">
        <v>0</v>
      </c>
      <c r="AK3743">
        <v>0</v>
      </c>
    </row>
    <row r="3744" spans="1:37" x14ac:dyDescent="0.25">
      <c r="A3744">
        <f t="shared" ref="A3744:E3744" si="949">A659</f>
        <v>17181</v>
      </c>
      <c r="B3744" t="str">
        <f t="shared" si="949"/>
        <v>IL</v>
      </c>
      <c r="C3744" t="str">
        <f t="shared" si="949"/>
        <v>Union County</v>
      </c>
      <c r="D3744">
        <f t="shared" si="949"/>
        <v>-89.258027600000005</v>
      </c>
      <c r="E3744">
        <f t="shared" si="949"/>
        <v>37.476700000000001</v>
      </c>
      <c r="Q3744" s="197">
        <v>14.39838905</v>
      </c>
      <c r="R3744" s="197">
        <v>14.39838905</v>
      </c>
      <c r="AE3744" s="319"/>
      <c r="AJ3744">
        <v>0</v>
      </c>
      <c r="AK3744">
        <v>0</v>
      </c>
    </row>
    <row r="3745" spans="1:37" x14ac:dyDescent="0.25">
      <c r="A3745">
        <f t="shared" ref="A3745:E3745" si="950">A660</f>
        <v>17183</v>
      </c>
      <c r="B3745" t="str">
        <f t="shared" si="950"/>
        <v>IL</v>
      </c>
      <c r="C3745" t="str">
        <f t="shared" si="950"/>
        <v>Vermilion County</v>
      </c>
      <c r="D3745">
        <f t="shared" si="950"/>
        <v>-87.734700799999999</v>
      </c>
      <c r="E3745">
        <f t="shared" si="950"/>
        <v>40.173400000000001</v>
      </c>
      <c r="Q3745" s="197">
        <v>12.412067779999999</v>
      </c>
      <c r="R3745" s="197">
        <v>12.412067779999999</v>
      </c>
      <c r="AE3745" s="319"/>
      <c r="AJ3745">
        <v>0</v>
      </c>
      <c r="AK3745">
        <v>0</v>
      </c>
    </row>
    <row r="3746" spans="1:37" x14ac:dyDescent="0.25">
      <c r="A3746">
        <f t="shared" ref="A3746:E3746" si="951">A661</f>
        <v>17185</v>
      </c>
      <c r="B3746" t="str">
        <f t="shared" si="951"/>
        <v>IL</v>
      </c>
      <c r="C3746" t="str">
        <f t="shared" si="951"/>
        <v>Wabash County</v>
      </c>
      <c r="D3746">
        <f t="shared" si="951"/>
        <v>-87.844637300000002</v>
      </c>
      <c r="E3746">
        <f t="shared" si="951"/>
        <v>38.448900000000002</v>
      </c>
      <c r="Q3746" s="197">
        <v>13.71289472</v>
      </c>
      <c r="R3746" s="197">
        <v>13.71289472</v>
      </c>
      <c r="AE3746" s="319"/>
      <c r="AJ3746">
        <v>0</v>
      </c>
      <c r="AK3746">
        <v>0</v>
      </c>
    </row>
    <row r="3747" spans="1:37" x14ac:dyDescent="0.25">
      <c r="A3747">
        <f t="shared" ref="A3747:E3747" si="952">A662</f>
        <v>17187</v>
      </c>
      <c r="B3747" t="str">
        <f t="shared" si="952"/>
        <v>IL</v>
      </c>
      <c r="C3747" t="str">
        <f t="shared" si="952"/>
        <v>Warren County</v>
      </c>
      <c r="D3747">
        <f t="shared" si="952"/>
        <v>-90.620732200000006</v>
      </c>
      <c r="E3747">
        <f t="shared" si="952"/>
        <v>40.843969999999999</v>
      </c>
      <c r="Q3747" s="197">
        <v>12.134462210000001</v>
      </c>
      <c r="R3747" s="197">
        <v>12.134462210000001</v>
      </c>
      <c r="AE3747" s="319"/>
      <c r="AJ3747">
        <v>0</v>
      </c>
      <c r="AK3747">
        <v>0</v>
      </c>
    </row>
    <row r="3748" spans="1:37" x14ac:dyDescent="0.25">
      <c r="A3748">
        <f t="shared" ref="A3748:E3748" si="953">A663</f>
        <v>17189</v>
      </c>
      <c r="B3748" t="str">
        <f t="shared" si="953"/>
        <v>IL</v>
      </c>
      <c r="C3748" t="str">
        <f t="shared" si="953"/>
        <v>Washington County</v>
      </c>
      <c r="D3748">
        <f t="shared" si="953"/>
        <v>-89.412253199999995</v>
      </c>
      <c r="E3748">
        <f t="shared" si="953"/>
        <v>38.350380000000001</v>
      </c>
      <c r="Q3748" s="197">
        <v>13.860349599999999</v>
      </c>
      <c r="R3748" s="197">
        <v>13.860349599999999</v>
      </c>
      <c r="AE3748" s="319"/>
      <c r="AJ3748">
        <v>0</v>
      </c>
      <c r="AK3748">
        <v>0</v>
      </c>
    </row>
    <row r="3749" spans="1:37" x14ac:dyDescent="0.25">
      <c r="A3749">
        <f t="shared" ref="A3749:E3749" si="954">A664</f>
        <v>17191</v>
      </c>
      <c r="B3749" t="str">
        <f t="shared" si="954"/>
        <v>IL</v>
      </c>
      <c r="C3749" t="str">
        <f t="shared" si="954"/>
        <v>Wayne County</v>
      </c>
      <c r="D3749">
        <f t="shared" si="954"/>
        <v>-88.431856499999995</v>
      </c>
      <c r="E3749">
        <f t="shared" si="954"/>
        <v>38.422229999999999</v>
      </c>
      <c r="Q3749" s="197">
        <v>13.75239272</v>
      </c>
      <c r="R3749" s="197">
        <v>13.75239272</v>
      </c>
      <c r="AE3749" s="319"/>
      <c r="AJ3749">
        <v>0</v>
      </c>
      <c r="AK3749">
        <v>0</v>
      </c>
    </row>
    <row r="3750" spans="1:37" x14ac:dyDescent="0.25">
      <c r="A3750">
        <f t="shared" ref="A3750:E3750" si="955">A665</f>
        <v>17193</v>
      </c>
      <c r="B3750" t="str">
        <f t="shared" si="955"/>
        <v>IL</v>
      </c>
      <c r="C3750" t="str">
        <f t="shared" si="955"/>
        <v>White County</v>
      </c>
      <c r="D3750">
        <f t="shared" si="955"/>
        <v>-88.186473899999996</v>
      </c>
      <c r="E3750">
        <f t="shared" si="955"/>
        <v>38.08569</v>
      </c>
      <c r="Q3750" s="197">
        <v>13.97507137</v>
      </c>
      <c r="R3750" s="197">
        <v>13.97507137</v>
      </c>
      <c r="AE3750" s="319"/>
      <c r="AJ3750">
        <v>0</v>
      </c>
      <c r="AK3750">
        <v>0</v>
      </c>
    </row>
    <row r="3751" spans="1:37" x14ac:dyDescent="0.25">
      <c r="A3751">
        <f t="shared" ref="A3751:E3751" si="956">A666</f>
        <v>17195</v>
      </c>
      <c r="B3751" t="str">
        <f t="shared" si="956"/>
        <v>IL</v>
      </c>
      <c r="C3751" t="str">
        <f t="shared" si="956"/>
        <v>Whiteside County</v>
      </c>
      <c r="D3751">
        <f t="shared" si="956"/>
        <v>-89.916390100000001</v>
      </c>
      <c r="E3751">
        <f t="shared" si="956"/>
        <v>41.761049999999997</v>
      </c>
      <c r="Q3751" s="197">
        <v>11.343264469999999</v>
      </c>
      <c r="R3751" s="197">
        <v>11.343264469999999</v>
      </c>
      <c r="AE3751" s="319"/>
      <c r="AJ3751">
        <v>0</v>
      </c>
      <c r="AK3751">
        <v>0</v>
      </c>
    </row>
    <row r="3752" spans="1:37" x14ac:dyDescent="0.25">
      <c r="A3752">
        <f t="shared" ref="A3752:E3752" si="957">A667</f>
        <v>17197</v>
      </c>
      <c r="B3752" t="str">
        <f t="shared" si="957"/>
        <v>IL</v>
      </c>
      <c r="C3752" t="str">
        <f t="shared" si="957"/>
        <v>Will County</v>
      </c>
      <c r="D3752">
        <f t="shared" si="957"/>
        <v>-87.983913200000003</v>
      </c>
      <c r="E3752">
        <f t="shared" si="957"/>
        <v>41.443010000000001</v>
      </c>
      <c r="Q3752" s="197">
        <v>11.492041349999999</v>
      </c>
      <c r="R3752" s="197">
        <v>11.492041349999999</v>
      </c>
      <c r="AE3752" s="319"/>
      <c r="AJ3752">
        <v>0</v>
      </c>
      <c r="AK3752">
        <v>0</v>
      </c>
    </row>
    <row r="3753" spans="1:37" x14ac:dyDescent="0.25">
      <c r="A3753">
        <f t="shared" ref="A3753:E3753" si="958">A668</f>
        <v>17199</v>
      </c>
      <c r="B3753" t="str">
        <f t="shared" si="958"/>
        <v>IL</v>
      </c>
      <c r="C3753" t="str">
        <f t="shared" si="958"/>
        <v>Williamson County</v>
      </c>
      <c r="D3753">
        <f t="shared" si="958"/>
        <v>-88.930354800000003</v>
      </c>
      <c r="E3753">
        <f t="shared" si="958"/>
        <v>37.733899999999998</v>
      </c>
      <c r="Q3753" s="197">
        <v>14.236821239999999</v>
      </c>
      <c r="R3753" s="197">
        <v>14.236821239999999</v>
      </c>
      <c r="AE3753" s="319"/>
      <c r="AJ3753">
        <v>0</v>
      </c>
      <c r="AK3753">
        <v>0</v>
      </c>
    </row>
    <row r="3754" spans="1:37" x14ac:dyDescent="0.25">
      <c r="A3754">
        <f t="shared" ref="A3754:E3754" si="959">A669</f>
        <v>17201</v>
      </c>
      <c r="B3754" t="str">
        <f t="shared" si="959"/>
        <v>IL</v>
      </c>
      <c r="C3754" t="str">
        <f t="shared" si="959"/>
        <v>Winnebago County</v>
      </c>
      <c r="D3754">
        <f t="shared" si="959"/>
        <v>-89.159102799999999</v>
      </c>
      <c r="E3754">
        <f t="shared" si="959"/>
        <v>42.339530000000003</v>
      </c>
      <c r="Q3754" s="197">
        <v>10.90236127</v>
      </c>
      <c r="R3754" s="197">
        <v>10.90236127</v>
      </c>
      <c r="AE3754" s="319"/>
      <c r="AJ3754">
        <v>0</v>
      </c>
      <c r="AK3754">
        <v>0</v>
      </c>
    </row>
    <row r="3755" spans="1:37" x14ac:dyDescent="0.25">
      <c r="A3755">
        <f t="shared" ref="A3755:E3755" si="960">A670</f>
        <v>17203</v>
      </c>
      <c r="B3755" t="str">
        <f t="shared" si="960"/>
        <v>IL</v>
      </c>
      <c r="C3755" t="str">
        <f t="shared" si="960"/>
        <v>Woodford County</v>
      </c>
      <c r="D3755">
        <f t="shared" si="960"/>
        <v>-89.208521500000003</v>
      </c>
      <c r="E3755">
        <f t="shared" si="960"/>
        <v>40.786610000000003</v>
      </c>
      <c r="Q3755" s="197">
        <v>12.057744639999999</v>
      </c>
      <c r="R3755" s="197">
        <v>12.057744639999999</v>
      </c>
      <c r="AE3755" s="319"/>
      <c r="AJ3755">
        <v>0</v>
      </c>
      <c r="AK3755">
        <v>0</v>
      </c>
    </row>
    <row r="3756" spans="1:37" x14ac:dyDescent="0.25">
      <c r="A3756">
        <f t="shared" ref="A3756:E3756" si="961">A671</f>
        <v>18001</v>
      </c>
      <c r="B3756" t="str">
        <f t="shared" si="961"/>
        <v>IN</v>
      </c>
      <c r="C3756" t="str">
        <f t="shared" si="961"/>
        <v>Adams County</v>
      </c>
      <c r="D3756">
        <f t="shared" si="961"/>
        <v>-84.951332399999998</v>
      </c>
      <c r="E3756">
        <f t="shared" si="961"/>
        <v>40.743870000000001</v>
      </c>
      <c r="Q3756" s="197">
        <v>11.817166029999999</v>
      </c>
      <c r="R3756" s="197">
        <v>11.817166029999999</v>
      </c>
      <c r="AE3756" s="319"/>
      <c r="AJ3756">
        <v>0</v>
      </c>
      <c r="AK3756">
        <v>0</v>
      </c>
    </row>
    <row r="3757" spans="1:37" x14ac:dyDescent="0.25">
      <c r="A3757">
        <f t="shared" ref="A3757:E3757" si="962">A672</f>
        <v>18003</v>
      </c>
      <c r="B3757" t="str">
        <f t="shared" si="962"/>
        <v>IN</v>
      </c>
      <c r="C3757" t="str">
        <f t="shared" si="962"/>
        <v>Allen County</v>
      </c>
      <c r="D3757">
        <f t="shared" si="962"/>
        <v>-85.076317700000004</v>
      </c>
      <c r="E3757">
        <f t="shared" si="962"/>
        <v>41.096780000000003</v>
      </c>
      <c r="Q3757" s="197">
        <v>11.57188262</v>
      </c>
      <c r="R3757" s="197">
        <v>11.57188262</v>
      </c>
      <c r="AE3757" s="319"/>
      <c r="AJ3757">
        <v>0</v>
      </c>
      <c r="AK3757">
        <v>0</v>
      </c>
    </row>
    <row r="3758" spans="1:37" x14ac:dyDescent="0.25">
      <c r="A3758">
        <f t="shared" ref="A3758:E3758" si="963">A673</f>
        <v>18005</v>
      </c>
      <c r="B3758" t="str">
        <f t="shared" si="963"/>
        <v>IN</v>
      </c>
      <c r="C3758" t="str">
        <f t="shared" si="963"/>
        <v>Bartholomew County</v>
      </c>
      <c r="D3758">
        <f t="shared" si="963"/>
        <v>-85.895424599999998</v>
      </c>
      <c r="E3758">
        <f t="shared" si="963"/>
        <v>39.205199999999998</v>
      </c>
      <c r="Q3758" s="197">
        <v>12.94645811</v>
      </c>
      <c r="R3758" s="197">
        <v>12.94645811</v>
      </c>
      <c r="AE3758" s="319"/>
      <c r="AJ3758">
        <v>0</v>
      </c>
      <c r="AK3758">
        <v>0</v>
      </c>
    </row>
    <row r="3759" spans="1:37" x14ac:dyDescent="0.25">
      <c r="A3759">
        <f t="shared" ref="A3759:E3759" si="964">A674</f>
        <v>18007</v>
      </c>
      <c r="B3759" t="str">
        <f t="shared" si="964"/>
        <v>IN</v>
      </c>
      <c r="C3759" t="str">
        <f t="shared" si="964"/>
        <v>Benton County</v>
      </c>
      <c r="D3759">
        <f t="shared" si="964"/>
        <v>-87.308775699999998</v>
      </c>
      <c r="E3759">
        <f t="shared" si="964"/>
        <v>40.602370000000001</v>
      </c>
      <c r="Q3759" s="197">
        <v>12.056981479999999</v>
      </c>
      <c r="R3759" s="197">
        <v>12.056981479999999</v>
      </c>
      <c r="AE3759" s="319"/>
      <c r="AJ3759">
        <v>0</v>
      </c>
      <c r="AK3759">
        <v>0</v>
      </c>
    </row>
    <row r="3760" spans="1:37" x14ac:dyDescent="0.25">
      <c r="A3760">
        <f t="shared" ref="A3760:E3760" si="965">A675</f>
        <v>18009</v>
      </c>
      <c r="B3760" t="str">
        <f t="shared" si="965"/>
        <v>IN</v>
      </c>
      <c r="C3760" t="str">
        <f t="shared" si="965"/>
        <v>Blackford County</v>
      </c>
      <c r="D3760">
        <f t="shared" si="965"/>
        <v>-85.337776099999999</v>
      </c>
      <c r="E3760">
        <f t="shared" si="965"/>
        <v>40.470500000000001</v>
      </c>
      <c r="Q3760" s="197">
        <v>12.01824386</v>
      </c>
      <c r="R3760" s="197">
        <v>12.01824386</v>
      </c>
      <c r="AE3760" s="319"/>
      <c r="AJ3760">
        <v>0</v>
      </c>
      <c r="AK3760">
        <v>0</v>
      </c>
    </row>
    <row r="3761" spans="1:37" x14ac:dyDescent="0.25">
      <c r="A3761">
        <f t="shared" ref="A3761:E3761" si="966">A676</f>
        <v>18011</v>
      </c>
      <c r="B3761" t="str">
        <f t="shared" si="966"/>
        <v>IN</v>
      </c>
      <c r="C3761" t="str">
        <f t="shared" si="966"/>
        <v>Boone County</v>
      </c>
      <c r="D3761">
        <f t="shared" si="966"/>
        <v>-86.461134700000002</v>
      </c>
      <c r="E3761">
        <f t="shared" si="966"/>
        <v>40.047409999999999</v>
      </c>
      <c r="Q3761" s="197">
        <v>12.378435809999999</v>
      </c>
      <c r="R3761" s="197">
        <v>12.378435809999999</v>
      </c>
      <c r="AE3761" s="319"/>
      <c r="AJ3761">
        <v>0</v>
      </c>
      <c r="AK3761">
        <v>0</v>
      </c>
    </row>
    <row r="3762" spans="1:37" x14ac:dyDescent="0.25">
      <c r="A3762">
        <f t="shared" ref="A3762:E3762" si="967">A677</f>
        <v>18013</v>
      </c>
      <c r="B3762" t="str">
        <f t="shared" si="967"/>
        <v>IN</v>
      </c>
      <c r="C3762" t="str">
        <f t="shared" si="967"/>
        <v>Brown County</v>
      </c>
      <c r="D3762">
        <f t="shared" si="967"/>
        <v>-86.216714300000007</v>
      </c>
      <c r="E3762">
        <f t="shared" si="967"/>
        <v>39.195360000000001</v>
      </c>
      <c r="Q3762" s="197">
        <v>12.966816659999999</v>
      </c>
      <c r="R3762" s="197">
        <v>12.966816659999999</v>
      </c>
      <c r="AE3762" s="319"/>
      <c r="AJ3762">
        <v>0</v>
      </c>
      <c r="AK3762">
        <v>0</v>
      </c>
    </row>
    <row r="3763" spans="1:37" x14ac:dyDescent="0.25">
      <c r="A3763">
        <f t="shared" ref="A3763:E3763" si="968">A678</f>
        <v>18015</v>
      </c>
      <c r="B3763" t="str">
        <f t="shared" si="968"/>
        <v>IN</v>
      </c>
      <c r="C3763" t="str">
        <f t="shared" si="968"/>
        <v>Carroll County</v>
      </c>
      <c r="D3763">
        <f t="shared" si="968"/>
        <v>-86.553092100000001</v>
      </c>
      <c r="E3763">
        <f t="shared" si="968"/>
        <v>40.579009999999997</v>
      </c>
      <c r="Q3763" s="197">
        <v>12.01348806</v>
      </c>
      <c r="R3763" s="197">
        <v>12.01348806</v>
      </c>
      <c r="AE3763" s="319"/>
      <c r="AJ3763">
        <v>0</v>
      </c>
      <c r="AK3763">
        <v>0</v>
      </c>
    </row>
    <row r="3764" spans="1:37" x14ac:dyDescent="0.25">
      <c r="A3764">
        <f t="shared" ref="A3764:E3764" si="969">A679</f>
        <v>18017</v>
      </c>
      <c r="B3764" t="str">
        <f t="shared" si="969"/>
        <v>IN</v>
      </c>
      <c r="C3764" t="str">
        <f t="shared" si="969"/>
        <v>Cass County</v>
      </c>
      <c r="D3764">
        <f t="shared" si="969"/>
        <v>-86.348953800000004</v>
      </c>
      <c r="E3764">
        <f t="shared" si="969"/>
        <v>40.760939999999998</v>
      </c>
      <c r="Q3764" s="197">
        <v>11.890702109999999</v>
      </c>
      <c r="R3764" s="197">
        <v>11.890702109999999</v>
      </c>
      <c r="AE3764" s="319"/>
      <c r="AJ3764">
        <v>0</v>
      </c>
      <c r="AK3764">
        <v>0</v>
      </c>
    </row>
    <row r="3765" spans="1:37" x14ac:dyDescent="0.25">
      <c r="A3765">
        <f t="shared" ref="A3765:E3765" si="970">A680</f>
        <v>18019</v>
      </c>
      <c r="B3765" t="str">
        <f t="shared" si="970"/>
        <v>IN</v>
      </c>
      <c r="C3765" t="str">
        <f t="shared" si="970"/>
        <v>Clark County</v>
      </c>
      <c r="D3765">
        <f t="shared" si="970"/>
        <v>-85.7127835</v>
      </c>
      <c r="E3765">
        <f t="shared" si="970"/>
        <v>38.482050000000001</v>
      </c>
      <c r="Q3765" s="197">
        <v>13.520051860000001</v>
      </c>
      <c r="R3765" s="197">
        <v>13.520051860000001</v>
      </c>
      <c r="AE3765" s="319"/>
      <c r="AJ3765">
        <v>0</v>
      </c>
      <c r="AK3765">
        <v>0</v>
      </c>
    </row>
    <row r="3766" spans="1:37" x14ac:dyDescent="0.25">
      <c r="A3766">
        <f t="shared" ref="A3766:E3766" si="971">A681</f>
        <v>18021</v>
      </c>
      <c r="B3766" t="str">
        <f t="shared" si="971"/>
        <v>IN</v>
      </c>
      <c r="C3766" t="str">
        <f t="shared" si="971"/>
        <v>Clay County</v>
      </c>
      <c r="D3766">
        <f t="shared" si="971"/>
        <v>-87.117544800000005</v>
      </c>
      <c r="E3766">
        <f t="shared" si="971"/>
        <v>39.392319999999998</v>
      </c>
      <c r="Q3766" s="197">
        <v>12.93032812</v>
      </c>
      <c r="R3766" s="197">
        <v>12.93032812</v>
      </c>
      <c r="AE3766" s="319"/>
      <c r="AJ3766">
        <v>0</v>
      </c>
      <c r="AK3766">
        <v>0</v>
      </c>
    </row>
    <row r="3767" spans="1:37" x14ac:dyDescent="0.25">
      <c r="A3767">
        <f t="shared" ref="A3767:E3767" si="972">A682</f>
        <v>18023</v>
      </c>
      <c r="B3767" t="str">
        <f t="shared" si="972"/>
        <v>IN</v>
      </c>
      <c r="C3767" t="str">
        <f t="shared" si="972"/>
        <v>Clinton County</v>
      </c>
      <c r="D3767">
        <f t="shared" si="972"/>
        <v>-86.468616900000001</v>
      </c>
      <c r="E3767">
        <f t="shared" si="972"/>
        <v>40.297220000000003</v>
      </c>
      <c r="Q3767" s="197">
        <v>12.194051269999999</v>
      </c>
      <c r="R3767" s="197">
        <v>12.194051269999999</v>
      </c>
      <c r="AE3767" s="319"/>
      <c r="AJ3767">
        <v>0</v>
      </c>
      <c r="AK3767">
        <v>0</v>
      </c>
    </row>
    <row r="3768" spans="1:37" x14ac:dyDescent="0.25">
      <c r="A3768">
        <f t="shared" ref="A3768:E3768" si="973">A683</f>
        <v>18025</v>
      </c>
      <c r="B3768" t="str">
        <f t="shared" si="973"/>
        <v>IN</v>
      </c>
      <c r="C3768" t="str">
        <f t="shared" si="973"/>
        <v>Crawford County</v>
      </c>
      <c r="D3768">
        <f t="shared" si="973"/>
        <v>-86.454110600000007</v>
      </c>
      <c r="E3768">
        <f t="shared" si="973"/>
        <v>38.298780000000001</v>
      </c>
      <c r="Q3768" s="197">
        <v>13.69955854</v>
      </c>
      <c r="R3768" s="197">
        <v>13.69955854</v>
      </c>
      <c r="AE3768" s="319"/>
      <c r="AJ3768">
        <v>0</v>
      </c>
      <c r="AK3768">
        <v>0</v>
      </c>
    </row>
    <row r="3769" spans="1:37" x14ac:dyDescent="0.25">
      <c r="A3769">
        <f t="shared" ref="A3769:E3769" si="974">A684</f>
        <v>18027</v>
      </c>
      <c r="B3769" t="str">
        <f t="shared" si="974"/>
        <v>IN</v>
      </c>
      <c r="C3769" t="str">
        <f t="shared" si="974"/>
        <v>Daviess County</v>
      </c>
      <c r="D3769">
        <f t="shared" si="974"/>
        <v>-87.070644700000003</v>
      </c>
      <c r="E3769">
        <f t="shared" si="974"/>
        <v>38.705359999999999</v>
      </c>
      <c r="Q3769" s="197">
        <v>13.46485204</v>
      </c>
      <c r="R3769" s="197">
        <v>13.46485204</v>
      </c>
      <c r="AE3769" s="319"/>
      <c r="AJ3769">
        <v>0</v>
      </c>
      <c r="AK3769">
        <v>0</v>
      </c>
    </row>
    <row r="3770" spans="1:37" x14ac:dyDescent="0.25">
      <c r="A3770">
        <f t="shared" ref="A3770:E3770" si="975">A685</f>
        <v>18029</v>
      </c>
      <c r="B3770" t="str">
        <f t="shared" si="975"/>
        <v>IN</v>
      </c>
      <c r="C3770" t="str">
        <f t="shared" si="975"/>
        <v>Dearborn County</v>
      </c>
      <c r="D3770">
        <f t="shared" si="975"/>
        <v>-84.983522399999998</v>
      </c>
      <c r="E3770">
        <f t="shared" si="975"/>
        <v>39.146619999999999</v>
      </c>
      <c r="Q3770" s="197">
        <v>12.954726580000001</v>
      </c>
      <c r="R3770" s="197">
        <v>12.954726580000001</v>
      </c>
      <c r="AE3770" s="319"/>
      <c r="AJ3770">
        <v>0</v>
      </c>
      <c r="AK3770">
        <v>0</v>
      </c>
    </row>
    <row r="3771" spans="1:37" x14ac:dyDescent="0.25">
      <c r="A3771">
        <f t="shared" ref="A3771:E3771" si="976">A686</f>
        <v>18031</v>
      </c>
      <c r="B3771" t="str">
        <f t="shared" si="976"/>
        <v>IN</v>
      </c>
      <c r="C3771" t="str">
        <f t="shared" si="976"/>
        <v>Decatur County</v>
      </c>
      <c r="D3771">
        <f t="shared" si="976"/>
        <v>-85.506421700000004</v>
      </c>
      <c r="E3771">
        <f t="shared" si="976"/>
        <v>39.304220000000001</v>
      </c>
      <c r="Q3771" s="197">
        <v>12.86845866</v>
      </c>
      <c r="R3771" s="197">
        <v>12.86845866</v>
      </c>
      <c r="AE3771" s="319"/>
      <c r="AJ3771">
        <v>0</v>
      </c>
      <c r="AK3771">
        <v>0</v>
      </c>
    </row>
    <row r="3772" spans="1:37" x14ac:dyDescent="0.25">
      <c r="A3772">
        <f t="shared" ref="A3772:E3772" si="977">A687</f>
        <v>18033</v>
      </c>
      <c r="B3772" t="str">
        <f t="shared" si="977"/>
        <v>IN</v>
      </c>
      <c r="C3772" t="str">
        <f t="shared" si="977"/>
        <v>DeKalb County</v>
      </c>
      <c r="D3772">
        <f t="shared" si="977"/>
        <v>-85.004170999999999</v>
      </c>
      <c r="E3772">
        <f t="shared" si="977"/>
        <v>41.40972</v>
      </c>
      <c r="Q3772" s="197">
        <v>11.33596622</v>
      </c>
      <c r="R3772" s="197">
        <v>11.33596622</v>
      </c>
      <c r="AE3772" s="319"/>
      <c r="AJ3772">
        <v>0</v>
      </c>
      <c r="AK3772">
        <v>0</v>
      </c>
    </row>
    <row r="3773" spans="1:37" x14ac:dyDescent="0.25">
      <c r="A3773">
        <f t="shared" ref="A3773:E3773" si="978">A688</f>
        <v>18035</v>
      </c>
      <c r="B3773" t="str">
        <f t="shared" si="978"/>
        <v>IN</v>
      </c>
      <c r="C3773" t="str">
        <f t="shared" si="978"/>
        <v>Delaware County</v>
      </c>
      <c r="D3773">
        <f t="shared" si="978"/>
        <v>-85.410234099999997</v>
      </c>
      <c r="E3773">
        <f t="shared" si="978"/>
        <v>40.225929999999998</v>
      </c>
      <c r="Q3773" s="197">
        <v>12.17731283</v>
      </c>
      <c r="R3773" s="197">
        <v>12.17731283</v>
      </c>
      <c r="AE3773" s="319"/>
      <c r="AJ3773">
        <v>0</v>
      </c>
      <c r="AK3773">
        <v>0</v>
      </c>
    </row>
    <row r="3774" spans="1:37" x14ac:dyDescent="0.25">
      <c r="A3774">
        <f t="shared" ref="A3774:E3774" si="979">A689</f>
        <v>18037</v>
      </c>
      <c r="B3774" t="str">
        <f t="shared" si="979"/>
        <v>IN</v>
      </c>
      <c r="C3774" t="str">
        <f t="shared" si="979"/>
        <v>Dubois County</v>
      </c>
      <c r="D3774">
        <f t="shared" si="979"/>
        <v>-86.882250600000006</v>
      </c>
      <c r="E3774">
        <f t="shared" si="979"/>
        <v>38.36289</v>
      </c>
      <c r="Q3774" s="197">
        <v>13.69040626</v>
      </c>
      <c r="R3774" s="197">
        <v>13.69040626</v>
      </c>
      <c r="AE3774" s="319"/>
      <c r="AJ3774">
        <v>0</v>
      </c>
      <c r="AK3774">
        <v>0</v>
      </c>
    </row>
    <row r="3775" spans="1:37" x14ac:dyDescent="0.25">
      <c r="A3775">
        <f t="shared" ref="A3775:E3775" si="980">A690</f>
        <v>18039</v>
      </c>
      <c r="B3775" t="str">
        <f t="shared" si="980"/>
        <v>IN</v>
      </c>
      <c r="C3775" t="str">
        <f t="shared" si="980"/>
        <v>Elkhart County</v>
      </c>
      <c r="D3775">
        <f t="shared" si="980"/>
        <v>-85.861710299999999</v>
      </c>
      <c r="E3775">
        <f t="shared" si="980"/>
        <v>41.600059999999999</v>
      </c>
      <c r="Q3775" s="197">
        <v>11.268832870000001</v>
      </c>
      <c r="R3775" s="197">
        <v>11.268832870000001</v>
      </c>
      <c r="AE3775" s="319"/>
      <c r="AJ3775">
        <v>0</v>
      </c>
      <c r="AK3775">
        <v>0</v>
      </c>
    </row>
    <row r="3776" spans="1:37" x14ac:dyDescent="0.25">
      <c r="A3776">
        <f t="shared" ref="A3776:E3776" si="981">A691</f>
        <v>18041</v>
      </c>
      <c r="B3776" t="str">
        <f t="shared" si="981"/>
        <v>IN</v>
      </c>
      <c r="C3776" t="str">
        <f t="shared" si="981"/>
        <v>Fayette County</v>
      </c>
      <c r="D3776">
        <f t="shared" si="981"/>
        <v>-85.182766299999997</v>
      </c>
      <c r="E3776">
        <f t="shared" si="981"/>
        <v>39.63353</v>
      </c>
      <c r="Q3776" s="197">
        <v>12.59464872</v>
      </c>
      <c r="R3776" s="197">
        <v>12.59464872</v>
      </c>
      <c r="AE3776" s="319"/>
      <c r="AJ3776">
        <v>0</v>
      </c>
      <c r="AK3776">
        <v>0</v>
      </c>
    </row>
    <row r="3777" spans="1:37" x14ac:dyDescent="0.25">
      <c r="A3777">
        <f t="shared" ref="A3777:E3777" si="982">A692</f>
        <v>18043</v>
      </c>
      <c r="B3777" t="str">
        <f t="shared" si="982"/>
        <v>IN</v>
      </c>
      <c r="C3777" t="str">
        <f t="shared" si="982"/>
        <v>Floyd County</v>
      </c>
      <c r="D3777">
        <f t="shared" si="982"/>
        <v>-85.903784999999999</v>
      </c>
      <c r="E3777">
        <f t="shared" si="982"/>
        <v>38.320390000000003</v>
      </c>
      <c r="Q3777" s="197">
        <v>13.64495514</v>
      </c>
      <c r="R3777" s="197">
        <v>13.64495514</v>
      </c>
      <c r="AE3777" s="319"/>
      <c r="AJ3777">
        <v>0</v>
      </c>
      <c r="AK3777">
        <v>0</v>
      </c>
    </row>
    <row r="3778" spans="1:37" x14ac:dyDescent="0.25">
      <c r="A3778">
        <f t="shared" ref="A3778:E3778" si="983">A693</f>
        <v>18045</v>
      </c>
      <c r="B3778" t="str">
        <f t="shared" si="983"/>
        <v>IN</v>
      </c>
      <c r="C3778" t="str">
        <f t="shared" si="983"/>
        <v>Fountain County</v>
      </c>
      <c r="D3778">
        <f t="shared" si="983"/>
        <v>-87.238839799999994</v>
      </c>
      <c r="E3778">
        <f t="shared" si="983"/>
        <v>40.125619999999998</v>
      </c>
      <c r="Q3778" s="197">
        <v>12.39909857</v>
      </c>
      <c r="R3778" s="197">
        <v>12.39909857</v>
      </c>
      <c r="AE3778" s="319"/>
      <c r="AJ3778">
        <v>0</v>
      </c>
      <c r="AK3778">
        <v>0</v>
      </c>
    </row>
    <row r="3779" spans="1:37" x14ac:dyDescent="0.25">
      <c r="A3779">
        <f t="shared" ref="A3779:E3779" si="984">A694</f>
        <v>18047</v>
      </c>
      <c r="B3779" t="str">
        <f t="shared" si="984"/>
        <v>IN</v>
      </c>
      <c r="C3779" t="str">
        <f t="shared" si="984"/>
        <v>Franklin County</v>
      </c>
      <c r="D3779">
        <f t="shared" si="984"/>
        <v>-85.062341200000006</v>
      </c>
      <c r="E3779">
        <f t="shared" si="984"/>
        <v>39.414180000000002</v>
      </c>
      <c r="Q3779" s="197">
        <v>12.75379991</v>
      </c>
      <c r="R3779" s="197">
        <v>12.75379991</v>
      </c>
      <c r="AE3779" s="319"/>
      <c r="AJ3779">
        <v>0</v>
      </c>
      <c r="AK3779">
        <v>0</v>
      </c>
    </row>
    <row r="3780" spans="1:37" x14ac:dyDescent="0.25">
      <c r="A3780">
        <f t="shared" ref="A3780:E3780" si="985">A695</f>
        <v>18049</v>
      </c>
      <c r="B3780" t="str">
        <f t="shared" si="985"/>
        <v>IN</v>
      </c>
      <c r="C3780" t="str">
        <f t="shared" si="985"/>
        <v>Fulton County</v>
      </c>
      <c r="D3780">
        <f t="shared" si="985"/>
        <v>-86.266770899999997</v>
      </c>
      <c r="E3780">
        <f t="shared" si="985"/>
        <v>41.048839999999998</v>
      </c>
      <c r="Q3780" s="197">
        <v>11.67781619</v>
      </c>
      <c r="R3780" s="197">
        <v>11.67781619</v>
      </c>
      <c r="AE3780" s="319"/>
      <c r="AJ3780">
        <v>0</v>
      </c>
      <c r="AK3780">
        <v>0</v>
      </c>
    </row>
    <row r="3781" spans="1:37" x14ac:dyDescent="0.25">
      <c r="A3781">
        <f t="shared" ref="A3781:E3781" si="986">A696</f>
        <v>18051</v>
      </c>
      <c r="B3781" t="str">
        <f t="shared" si="986"/>
        <v>IN</v>
      </c>
      <c r="C3781" t="str">
        <f t="shared" si="986"/>
        <v>Gibson County</v>
      </c>
      <c r="D3781">
        <f t="shared" si="986"/>
        <v>-87.584040099999996</v>
      </c>
      <c r="E3781">
        <f t="shared" si="986"/>
        <v>38.31561</v>
      </c>
      <c r="Q3781" s="197">
        <v>13.792131380000001</v>
      </c>
      <c r="R3781" s="197">
        <v>13.792131380000001</v>
      </c>
      <c r="AE3781" s="319"/>
      <c r="AJ3781">
        <v>0</v>
      </c>
      <c r="AK3781">
        <v>0</v>
      </c>
    </row>
    <row r="3782" spans="1:37" x14ac:dyDescent="0.25">
      <c r="A3782">
        <f t="shared" ref="A3782:E3782" si="987">A697</f>
        <v>18053</v>
      </c>
      <c r="B3782" t="str">
        <f t="shared" si="987"/>
        <v>IN</v>
      </c>
      <c r="C3782" t="str">
        <f t="shared" si="987"/>
        <v>Grant County</v>
      </c>
      <c r="D3782">
        <f t="shared" si="987"/>
        <v>-85.660888200000002</v>
      </c>
      <c r="E3782">
        <f t="shared" si="987"/>
        <v>40.514249999999997</v>
      </c>
      <c r="Q3782" s="197">
        <v>12.00130791</v>
      </c>
      <c r="R3782" s="197">
        <v>12.00130791</v>
      </c>
      <c r="AE3782" s="319"/>
      <c r="AJ3782">
        <v>0</v>
      </c>
      <c r="AK3782">
        <v>0</v>
      </c>
    </row>
    <row r="3783" spans="1:37" x14ac:dyDescent="0.25">
      <c r="A3783">
        <f t="shared" ref="A3783:E3783" si="988">A698</f>
        <v>18055</v>
      </c>
      <c r="B3783" t="str">
        <f t="shared" si="988"/>
        <v>IN</v>
      </c>
      <c r="C3783" t="str">
        <f t="shared" si="988"/>
        <v>Greene County</v>
      </c>
      <c r="D3783">
        <f t="shared" si="988"/>
        <v>-86.955758700000004</v>
      </c>
      <c r="E3783">
        <f t="shared" si="988"/>
        <v>39.038960000000003</v>
      </c>
      <c r="Q3783" s="197">
        <v>13.185790620000001</v>
      </c>
      <c r="R3783" s="197">
        <v>13.185790620000001</v>
      </c>
      <c r="AE3783" s="319"/>
      <c r="AJ3783">
        <v>0</v>
      </c>
      <c r="AK3783">
        <v>0</v>
      </c>
    </row>
    <row r="3784" spans="1:37" x14ac:dyDescent="0.25">
      <c r="A3784">
        <f t="shared" ref="A3784:E3784" si="989">A699</f>
        <v>18057</v>
      </c>
      <c r="B3784" t="str">
        <f t="shared" si="989"/>
        <v>IN</v>
      </c>
      <c r="C3784" t="str">
        <f t="shared" si="989"/>
        <v>Hamilton County</v>
      </c>
      <c r="D3784">
        <f t="shared" si="989"/>
        <v>-86.053599700000007</v>
      </c>
      <c r="E3784">
        <f t="shared" si="989"/>
        <v>40.06588</v>
      </c>
      <c r="Q3784" s="197">
        <v>12.33572075</v>
      </c>
      <c r="R3784" s="197">
        <v>12.33572075</v>
      </c>
      <c r="AE3784" s="319"/>
      <c r="AJ3784">
        <v>0</v>
      </c>
      <c r="AK3784">
        <v>0</v>
      </c>
    </row>
    <row r="3785" spans="1:37" x14ac:dyDescent="0.25">
      <c r="A3785">
        <f t="shared" ref="A3785:E3785" si="990">A700</f>
        <v>18059</v>
      </c>
      <c r="B3785" t="str">
        <f t="shared" si="990"/>
        <v>IN</v>
      </c>
      <c r="C3785" t="str">
        <f t="shared" si="990"/>
        <v>Hancock County</v>
      </c>
      <c r="D3785">
        <f t="shared" si="990"/>
        <v>-85.777373699999998</v>
      </c>
      <c r="E3785">
        <f t="shared" si="990"/>
        <v>39.811520000000002</v>
      </c>
      <c r="Q3785" s="197">
        <v>12.487056689999999</v>
      </c>
      <c r="R3785" s="197">
        <v>12.487056689999999</v>
      </c>
      <c r="AE3785" s="319"/>
      <c r="AJ3785">
        <v>0</v>
      </c>
      <c r="AK3785">
        <v>0</v>
      </c>
    </row>
    <row r="3786" spans="1:37" x14ac:dyDescent="0.25">
      <c r="A3786">
        <f t="shared" ref="A3786:E3786" si="991">A701</f>
        <v>18061</v>
      </c>
      <c r="B3786" t="str">
        <f t="shared" si="991"/>
        <v>IN</v>
      </c>
      <c r="C3786" t="str">
        <f t="shared" si="991"/>
        <v>Harrison County</v>
      </c>
      <c r="D3786">
        <f t="shared" si="991"/>
        <v>-86.112863300000001</v>
      </c>
      <c r="E3786">
        <f t="shared" si="991"/>
        <v>38.202150000000003</v>
      </c>
      <c r="Q3786" s="197">
        <v>13.7339515</v>
      </c>
      <c r="R3786" s="197">
        <v>13.7339515</v>
      </c>
      <c r="AE3786" s="319"/>
      <c r="AJ3786">
        <v>0</v>
      </c>
      <c r="AK3786">
        <v>0</v>
      </c>
    </row>
    <row r="3787" spans="1:37" x14ac:dyDescent="0.25">
      <c r="A3787">
        <f t="shared" ref="A3787:E3787" si="992">A702</f>
        <v>18063</v>
      </c>
      <c r="B3787" t="str">
        <f t="shared" si="992"/>
        <v>IN</v>
      </c>
      <c r="C3787" t="str">
        <f t="shared" si="992"/>
        <v>Hendricks County</v>
      </c>
      <c r="D3787">
        <f t="shared" si="992"/>
        <v>-86.498701600000004</v>
      </c>
      <c r="E3787">
        <f t="shared" si="992"/>
        <v>39.767569999999999</v>
      </c>
      <c r="Q3787" s="197">
        <v>12.577472520000001</v>
      </c>
      <c r="R3787" s="197">
        <v>12.577472520000001</v>
      </c>
      <c r="AE3787" s="319"/>
      <c r="AJ3787">
        <v>0</v>
      </c>
      <c r="AK3787">
        <v>0</v>
      </c>
    </row>
    <row r="3788" spans="1:37" x14ac:dyDescent="0.25">
      <c r="A3788">
        <f t="shared" ref="A3788:E3788" si="993">A703</f>
        <v>18065</v>
      </c>
      <c r="B3788" t="str">
        <f t="shared" si="993"/>
        <v>IN</v>
      </c>
      <c r="C3788" t="str">
        <f t="shared" si="993"/>
        <v>Henry County</v>
      </c>
      <c r="D3788">
        <f t="shared" si="993"/>
        <v>-85.408510199999995</v>
      </c>
      <c r="E3788">
        <f t="shared" si="993"/>
        <v>39.926250000000003</v>
      </c>
      <c r="Q3788" s="197">
        <v>12.3872765</v>
      </c>
      <c r="R3788" s="197">
        <v>12.3872765</v>
      </c>
      <c r="AE3788" s="319"/>
      <c r="AJ3788">
        <v>0</v>
      </c>
      <c r="AK3788">
        <v>0</v>
      </c>
    </row>
    <row r="3789" spans="1:37" x14ac:dyDescent="0.25">
      <c r="A3789">
        <f t="shared" ref="A3789:E3789" si="994">A704</f>
        <v>18067</v>
      </c>
      <c r="B3789" t="str">
        <f t="shared" si="994"/>
        <v>IN</v>
      </c>
      <c r="C3789" t="str">
        <f t="shared" si="994"/>
        <v>Howard County</v>
      </c>
      <c r="D3789">
        <f t="shared" si="994"/>
        <v>-86.116732400000004</v>
      </c>
      <c r="E3789">
        <f t="shared" si="994"/>
        <v>40.479340000000001</v>
      </c>
      <c r="Q3789" s="197">
        <v>12.061365479999999</v>
      </c>
      <c r="R3789" s="197">
        <v>12.061365479999999</v>
      </c>
      <c r="AE3789" s="319"/>
      <c r="AJ3789">
        <v>0</v>
      </c>
      <c r="AK3789">
        <v>0</v>
      </c>
    </row>
    <row r="3790" spans="1:37" x14ac:dyDescent="0.25">
      <c r="A3790">
        <f t="shared" ref="A3790:E3790" si="995">A705</f>
        <v>18069</v>
      </c>
      <c r="B3790" t="str">
        <f t="shared" si="995"/>
        <v>IN</v>
      </c>
      <c r="C3790" t="str">
        <f t="shared" si="995"/>
        <v>Huntington County</v>
      </c>
      <c r="D3790">
        <f t="shared" si="995"/>
        <v>-85.500057400000003</v>
      </c>
      <c r="E3790">
        <f t="shared" si="995"/>
        <v>40.833770000000001</v>
      </c>
      <c r="Q3790" s="197">
        <v>11.78656715</v>
      </c>
      <c r="R3790" s="197">
        <v>11.78656715</v>
      </c>
      <c r="AE3790" s="319"/>
      <c r="AJ3790">
        <v>0</v>
      </c>
      <c r="AK3790">
        <v>0</v>
      </c>
    </row>
    <row r="3791" spans="1:37" x14ac:dyDescent="0.25">
      <c r="A3791">
        <f t="shared" ref="A3791:E3791" si="996">A706</f>
        <v>18071</v>
      </c>
      <c r="B3791" t="str">
        <f t="shared" si="996"/>
        <v>IN</v>
      </c>
      <c r="C3791" t="str">
        <f t="shared" si="996"/>
        <v>Jackson County</v>
      </c>
      <c r="D3791">
        <f t="shared" si="996"/>
        <v>-86.031246999999993</v>
      </c>
      <c r="E3791">
        <f t="shared" si="996"/>
        <v>38.909689999999998</v>
      </c>
      <c r="Q3791" s="197">
        <v>13.19487114</v>
      </c>
      <c r="R3791" s="197">
        <v>13.19487114</v>
      </c>
      <c r="AE3791" s="319"/>
      <c r="AJ3791">
        <v>0</v>
      </c>
      <c r="AK3791">
        <v>0</v>
      </c>
    </row>
    <row r="3792" spans="1:37" x14ac:dyDescent="0.25">
      <c r="A3792">
        <f t="shared" ref="A3792:E3792" si="997">A707</f>
        <v>18073</v>
      </c>
      <c r="B3792" t="str">
        <f t="shared" si="997"/>
        <v>IN</v>
      </c>
      <c r="C3792" t="str">
        <f t="shared" si="997"/>
        <v>Jasper County</v>
      </c>
      <c r="D3792">
        <f t="shared" si="997"/>
        <v>-87.1098681</v>
      </c>
      <c r="E3792">
        <f t="shared" si="997"/>
        <v>41.022440000000003</v>
      </c>
      <c r="Q3792" s="197">
        <v>11.758575329999999</v>
      </c>
      <c r="R3792" s="197">
        <v>11.758575329999999</v>
      </c>
      <c r="AE3792" s="319"/>
      <c r="AJ3792">
        <v>0</v>
      </c>
      <c r="AK3792">
        <v>0</v>
      </c>
    </row>
    <row r="3793" spans="1:37" x14ac:dyDescent="0.25">
      <c r="A3793">
        <f t="shared" ref="A3793:E3793" si="998">A708</f>
        <v>18075</v>
      </c>
      <c r="B3793" t="str">
        <f t="shared" si="998"/>
        <v>IN</v>
      </c>
      <c r="C3793" t="str">
        <f t="shared" si="998"/>
        <v>Jay County</v>
      </c>
      <c r="D3793">
        <f t="shared" si="998"/>
        <v>-85.016581200000005</v>
      </c>
      <c r="E3793">
        <f t="shared" si="998"/>
        <v>40.437570000000001</v>
      </c>
      <c r="Q3793" s="197">
        <v>12.03285326</v>
      </c>
      <c r="R3793" s="197">
        <v>12.03285326</v>
      </c>
      <c r="AE3793" s="319"/>
      <c r="AJ3793">
        <v>0</v>
      </c>
      <c r="AK3793">
        <v>0</v>
      </c>
    </row>
    <row r="3794" spans="1:37" x14ac:dyDescent="0.25">
      <c r="A3794">
        <f t="shared" ref="A3794:E3794" si="999">A709</f>
        <v>18077</v>
      </c>
      <c r="B3794" t="str">
        <f t="shared" si="999"/>
        <v>IN</v>
      </c>
      <c r="C3794" t="str">
        <f t="shared" si="999"/>
        <v>Jefferson County</v>
      </c>
      <c r="D3794">
        <f t="shared" si="999"/>
        <v>-85.4364487</v>
      </c>
      <c r="E3794">
        <f t="shared" si="999"/>
        <v>38.789400000000001</v>
      </c>
      <c r="Q3794" s="197">
        <v>13.2647186</v>
      </c>
      <c r="R3794" s="197">
        <v>13.2647186</v>
      </c>
      <c r="AE3794" s="319"/>
      <c r="AJ3794">
        <v>0</v>
      </c>
      <c r="AK3794">
        <v>0</v>
      </c>
    </row>
    <row r="3795" spans="1:37" x14ac:dyDescent="0.25">
      <c r="A3795">
        <f t="shared" ref="A3795:E3795" si="1000">A710</f>
        <v>18079</v>
      </c>
      <c r="B3795" t="str">
        <f t="shared" si="1000"/>
        <v>IN</v>
      </c>
      <c r="C3795" t="str">
        <f t="shared" si="1000"/>
        <v>Jennings County</v>
      </c>
      <c r="D3795">
        <f t="shared" si="1000"/>
        <v>-85.632007400000006</v>
      </c>
      <c r="E3795">
        <f t="shared" si="1000"/>
        <v>38.996290000000002</v>
      </c>
      <c r="Q3795" s="197">
        <v>13.11178099</v>
      </c>
      <c r="R3795" s="197">
        <v>13.11178099</v>
      </c>
      <c r="AE3795" s="319"/>
      <c r="AJ3795">
        <v>0</v>
      </c>
      <c r="AK3795">
        <v>0</v>
      </c>
    </row>
    <row r="3796" spans="1:37" x14ac:dyDescent="0.25">
      <c r="A3796">
        <f t="shared" ref="A3796:E3796" si="1001">A711</f>
        <v>18081</v>
      </c>
      <c r="B3796" t="str">
        <f t="shared" si="1001"/>
        <v>IN</v>
      </c>
      <c r="C3796" t="str">
        <f t="shared" si="1001"/>
        <v>Johnson County</v>
      </c>
      <c r="D3796">
        <f t="shared" si="1001"/>
        <v>-86.096864100000005</v>
      </c>
      <c r="E3796">
        <f t="shared" si="1001"/>
        <v>39.484070000000003</v>
      </c>
      <c r="Q3796" s="197">
        <v>12.717936959999999</v>
      </c>
      <c r="R3796" s="197">
        <v>12.717936959999999</v>
      </c>
      <c r="AE3796" s="319"/>
      <c r="AJ3796">
        <v>0</v>
      </c>
      <c r="AK3796">
        <v>0</v>
      </c>
    </row>
    <row r="3797" spans="1:37" x14ac:dyDescent="0.25">
      <c r="A3797">
        <f t="shared" ref="A3797:E3797" si="1002">A712</f>
        <v>18083</v>
      </c>
      <c r="B3797" t="str">
        <f t="shared" si="1002"/>
        <v>IN</v>
      </c>
      <c r="C3797" t="str">
        <f t="shared" si="1002"/>
        <v>Knox County</v>
      </c>
      <c r="D3797">
        <f t="shared" si="1002"/>
        <v>-87.419167900000005</v>
      </c>
      <c r="E3797">
        <f t="shared" si="1002"/>
        <v>38.697220000000002</v>
      </c>
      <c r="Q3797" s="197">
        <v>13.50389571</v>
      </c>
      <c r="R3797" s="197">
        <v>13.50389571</v>
      </c>
      <c r="AE3797" s="319"/>
      <c r="AJ3797">
        <v>0</v>
      </c>
      <c r="AK3797">
        <v>0</v>
      </c>
    </row>
    <row r="3798" spans="1:37" x14ac:dyDescent="0.25">
      <c r="A3798">
        <f t="shared" ref="A3798:E3798" si="1003">A713</f>
        <v>18085</v>
      </c>
      <c r="B3798" t="str">
        <f t="shared" si="1003"/>
        <v>IN</v>
      </c>
      <c r="C3798" t="str">
        <f t="shared" si="1003"/>
        <v>Kosciusko County</v>
      </c>
      <c r="D3798">
        <f t="shared" si="1003"/>
        <v>-85.868392499999999</v>
      </c>
      <c r="E3798">
        <f t="shared" si="1003"/>
        <v>41.240490000000001</v>
      </c>
      <c r="Q3798" s="197">
        <v>11.508588659999999</v>
      </c>
      <c r="R3798" s="197">
        <v>11.508588659999999</v>
      </c>
      <c r="AE3798" s="319"/>
      <c r="AJ3798">
        <v>0</v>
      </c>
      <c r="AK3798">
        <v>0</v>
      </c>
    </row>
    <row r="3799" spans="1:37" x14ac:dyDescent="0.25">
      <c r="A3799">
        <f t="shared" ref="A3799:E3799" si="1004">A714</f>
        <v>18087</v>
      </c>
      <c r="B3799" t="str">
        <f t="shared" si="1004"/>
        <v>IN</v>
      </c>
      <c r="C3799" t="str">
        <f t="shared" si="1004"/>
        <v>LaGrange County</v>
      </c>
      <c r="D3799">
        <f t="shared" si="1004"/>
        <v>-85.436079000000007</v>
      </c>
      <c r="E3799">
        <f t="shared" si="1004"/>
        <v>41.659779999999998</v>
      </c>
      <c r="Q3799" s="197">
        <v>11.176476839999999</v>
      </c>
      <c r="R3799" s="197">
        <v>11.176476839999999</v>
      </c>
      <c r="AE3799" s="319"/>
      <c r="AJ3799">
        <v>0</v>
      </c>
      <c r="AK3799">
        <v>0</v>
      </c>
    </row>
    <row r="3800" spans="1:37" x14ac:dyDescent="0.25">
      <c r="A3800">
        <f t="shared" ref="A3800:E3800" si="1005">A715</f>
        <v>18089</v>
      </c>
      <c r="B3800" t="str">
        <f t="shared" si="1005"/>
        <v>IN</v>
      </c>
      <c r="C3800" t="str">
        <f t="shared" si="1005"/>
        <v>Lake County</v>
      </c>
      <c r="D3800">
        <f t="shared" si="1005"/>
        <v>-87.383265300000005</v>
      </c>
      <c r="E3800">
        <f t="shared" si="1005"/>
        <v>41.422820000000002</v>
      </c>
      <c r="Q3800" s="197">
        <v>11.50735963</v>
      </c>
      <c r="R3800" s="197">
        <v>11.50735963</v>
      </c>
      <c r="AE3800" s="319"/>
      <c r="AJ3800">
        <v>0</v>
      </c>
      <c r="AK3800">
        <v>0</v>
      </c>
    </row>
    <row r="3801" spans="1:37" x14ac:dyDescent="0.25">
      <c r="A3801">
        <f t="shared" ref="A3801:E3801" si="1006">A716</f>
        <v>18091</v>
      </c>
      <c r="B3801" t="str">
        <f t="shared" si="1006"/>
        <v>IN</v>
      </c>
      <c r="C3801" t="str">
        <f t="shared" si="1006"/>
        <v>LaPorte County</v>
      </c>
      <c r="D3801">
        <f t="shared" si="1006"/>
        <v>-86.732441600000001</v>
      </c>
      <c r="E3801">
        <f t="shared" si="1006"/>
        <v>41.551990000000004</v>
      </c>
      <c r="Q3801" s="197">
        <v>11.38257456</v>
      </c>
      <c r="R3801" s="197">
        <v>11.38257456</v>
      </c>
      <c r="AE3801" s="319"/>
      <c r="AJ3801">
        <v>0</v>
      </c>
      <c r="AK3801">
        <v>0</v>
      </c>
    </row>
    <row r="3802" spans="1:37" x14ac:dyDescent="0.25">
      <c r="A3802">
        <f t="shared" ref="A3802:E3802" si="1007">A717</f>
        <v>18093</v>
      </c>
      <c r="B3802" t="str">
        <f t="shared" si="1007"/>
        <v>IN</v>
      </c>
      <c r="C3802" t="str">
        <f t="shared" si="1007"/>
        <v>Lawrence County</v>
      </c>
      <c r="D3802">
        <f t="shared" si="1007"/>
        <v>-86.472284200000004</v>
      </c>
      <c r="E3802">
        <f t="shared" si="1007"/>
        <v>38.839959999999998</v>
      </c>
      <c r="Q3802" s="197">
        <v>13.279414210000001</v>
      </c>
      <c r="R3802" s="197">
        <v>13.279414210000001</v>
      </c>
      <c r="AE3802" s="319"/>
      <c r="AJ3802">
        <v>0</v>
      </c>
      <c r="AK3802">
        <v>0</v>
      </c>
    </row>
    <row r="3803" spans="1:37" x14ac:dyDescent="0.25">
      <c r="A3803">
        <f t="shared" ref="A3803:E3803" si="1008">A718</f>
        <v>18095</v>
      </c>
      <c r="B3803" t="str">
        <f t="shared" si="1008"/>
        <v>IN</v>
      </c>
      <c r="C3803" t="str">
        <f t="shared" si="1008"/>
        <v>Madison County</v>
      </c>
      <c r="D3803">
        <f t="shared" si="1008"/>
        <v>-85.729234000000005</v>
      </c>
      <c r="E3803">
        <f t="shared" si="1008"/>
        <v>40.151409999999998</v>
      </c>
      <c r="Q3803" s="197">
        <v>12.24760874</v>
      </c>
      <c r="R3803" s="197">
        <v>12.24760874</v>
      </c>
      <c r="AE3803" s="319"/>
      <c r="AJ3803">
        <v>0</v>
      </c>
      <c r="AK3803">
        <v>0</v>
      </c>
    </row>
    <row r="3804" spans="1:37" x14ac:dyDescent="0.25">
      <c r="A3804">
        <f t="shared" ref="A3804:E3804" si="1009">A719</f>
        <v>18097</v>
      </c>
      <c r="B3804" t="str">
        <f t="shared" si="1009"/>
        <v>IN</v>
      </c>
      <c r="C3804" t="str">
        <f t="shared" si="1009"/>
        <v>Marion County</v>
      </c>
      <c r="D3804">
        <f t="shared" si="1009"/>
        <v>-86.133875099999997</v>
      </c>
      <c r="E3804">
        <f t="shared" si="1009"/>
        <v>39.775820000000003</v>
      </c>
      <c r="Q3804" s="197">
        <v>12.523095850000001</v>
      </c>
      <c r="R3804" s="197">
        <v>12.523095850000001</v>
      </c>
      <c r="AE3804" s="319"/>
      <c r="AJ3804">
        <v>0</v>
      </c>
      <c r="AK3804">
        <v>0</v>
      </c>
    </row>
    <row r="3805" spans="1:37" x14ac:dyDescent="0.25">
      <c r="A3805">
        <f t="shared" ref="A3805:E3805" si="1010">A720</f>
        <v>18099</v>
      </c>
      <c r="B3805" t="str">
        <f t="shared" si="1010"/>
        <v>IN</v>
      </c>
      <c r="C3805" t="str">
        <f t="shared" si="1010"/>
        <v>Marshall County</v>
      </c>
      <c r="D3805">
        <f t="shared" si="1010"/>
        <v>-86.257748899999996</v>
      </c>
      <c r="E3805">
        <f t="shared" si="1010"/>
        <v>41.325209999999998</v>
      </c>
      <c r="Q3805" s="197">
        <v>11.479892960000001</v>
      </c>
      <c r="R3805" s="197">
        <v>11.479892960000001</v>
      </c>
      <c r="AE3805" s="319"/>
      <c r="AJ3805">
        <v>0</v>
      </c>
      <c r="AK3805">
        <v>0</v>
      </c>
    </row>
    <row r="3806" spans="1:37" x14ac:dyDescent="0.25">
      <c r="A3806">
        <f t="shared" ref="A3806:E3806" si="1011">A721</f>
        <v>18101</v>
      </c>
      <c r="B3806" t="str">
        <f t="shared" si="1011"/>
        <v>IN</v>
      </c>
      <c r="C3806" t="str">
        <f t="shared" si="1011"/>
        <v>Martin County</v>
      </c>
      <c r="D3806">
        <f t="shared" si="1011"/>
        <v>-86.7946563</v>
      </c>
      <c r="E3806">
        <f t="shared" si="1011"/>
        <v>38.708509999999997</v>
      </c>
      <c r="Q3806" s="197">
        <v>13.4193286</v>
      </c>
      <c r="R3806" s="197">
        <v>13.4193286</v>
      </c>
      <c r="AE3806" s="319"/>
      <c r="AJ3806">
        <v>0</v>
      </c>
      <c r="AK3806">
        <v>0</v>
      </c>
    </row>
    <row r="3807" spans="1:37" x14ac:dyDescent="0.25">
      <c r="A3807">
        <f t="shared" ref="A3807:E3807" si="1012">A722</f>
        <v>18103</v>
      </c>
      <c r="B3807" t="str">
        <f t="shared" si="1012"/>
        <v>IN</v>
      </c>
      <c r="C3807" t="str">
        <f t="shared" si="1012"/>
        <v>Miami County</v>
      </c>
      <c r="D3807">
        <f t="shared" si="1012"/>
        <v>-86.047802300000001</v>
      </c>
      <c r="E3807">
        <f t="shared" si="1012"/>
        <v>40.77234</v>
      </c>
      <c r="Q3807" s="197">
        <v>11.85831627</v>
      </c>
      <c r="R3807" s="197">
        <v>11.85831627</v>
      </c>
      <c r="AE3807" s="319"/>
      <c r="AJ3807">
        <v>0</v>
      </c>
      <c r="AK3807">
        <v>0</v>
      </c>
    </row>
    <row r="3808" spans="1:37" x14ac:dyDescent="0.25">
      <c r="A3808">
        <f t="shared" ref="A3808:E3808" si="1013">A723</f>
        <v>18105</v>
      </c>
      <c r="B3808" t="str">
        <f t="shared" si="1013"/>
        <v>IN</v>
      </c>
      <c r="C3808" t="str">
        <f t="shared" si="1013"/>
        <v>Monroe County</v>
      </c>
      <c r="D3808">
        <f t="shared" si="1013"/>
        <v>-86.512394499999999</v>
      </c>
      <c r="E3808">
        <f t="shared" si="1013"/>
        <v>39.159709999999997</v>
      </c>
      <c r="Q3808" s="197">
        <v>13.025286749999999</v>
      </c>
      <c r="R3808" s="197">
        <v>13.025286749999999</v>
      </c>
      <c r="AE3808" s="319"/>
      <c r="AJ3808">
        <v>0</v>
      </c>
      <c r="AK3808">
        <v>0</v>
      </c>
    </row>
    <row r="3809" spans="1:37" x14ac:dyDescent="0.25">
      <c r="A3809">
        <f t="shared" ref="A3809:E3809" si="1014">A724</f>
        <v>18107</v>
      </c>
      <c r="B3809" t="str">
        <f t="shared" si="1014"/>
        <v>IN</v>
      </c>
      <c r="C3809" t="str">
        <f t="shared" si="1014"/>
        <v>Montgomery County</v>
      </c>
      <c r="D3809">
        <f t="shared" si="1014"/>
        <v>-86.882047799999995</v>
      </c>
      <c r="E3809">
        <f t="shared" si="1014"/>
        <v>40.04081</v>
      </c>
      <c r="Q3809" s="197">
        <v>12.44026865</v>
      </c>
      <c r="R3809" s="197">
        <v>12.44026865</v>
      </c>
      <c r="AE3809" s="319"/>
      <c r="AJ3809">
        <v>0</v>
      </c>
      <c r="AK3809">
        <v>0</v>
      </c>
    </row>
    <row r="3810" spans="1:37" x14ac:dyDescent="0.25">
      <c r="A3810">
        <f t="shared" ref="A3810:E3810" si="1015">A725</f>
        <v>18109</v>
      </c>
      <c r="B3810" t="str">
        <f t="shared" si="1015"/>
        <v>IN</v>
      </c>
      <c r="C3810" t="str">
        <f t="shared" si="1015"/>
        <v>Morgan County</v>
      </c>
      <c r="D3810">
        <f t="shared" si="1015"/>
        <v>-86.435695300000006</v>
      </c>
      <c r="E3810">
        <f t="shared" si="1015"/>
        <v>39.48115</v>
      </c>
      <c r="Q3810" s="197">
        <v>12.761489579999999</v>
      </c>
      <c r="R3810" s="197">
        <v>12.761489579999999</v>
      </c>
      <c r="AE3810" s="319"/>
      <c r="AJ3810">
        <v>0</v>
      </c>
      <c r="AK3810">
        <v>0</v>
      </c>
    </row>
    <row r="3811" spans="1:37" x14ac:dyDescent="0.25">
      <c r="A3811">
        <f t="shared" ref="A3811:E3811" si="1016">A726</f>
        <v>18111</v>
      </c>
      <c r="B3811" t="str">
        <f t="shared" si="1016"/>
        <v>IN</v>
      </c>
      <c r="C3811" t="str">
        <f t="shared" si="1016"/>
        <v>Newton County</v>
      </c>
      <c r="D3811">
        <f t="shared" si="1016"/>
        <v>-87.396908699999997</v>
      </c>
      <c r="E3811">
        <f t="shared" si="1016"/>
        <v>40.952579999999998</v>
      </c>
      <c r="Q3811" s="197">
        <v>11.821681890000001</v>
      </c>
      <c r="R3811" s="197">
        <v>11.821681890000001</v>
      </c>
      <c r="AE3811" s="319"/>
      <c r="AJ3811">
        <v>0</v>
      </c>
      <c r="AK3811">
        <v>0</v>
      </c>
    </row>
    <row r="3812" spans="1:37" x14ac:dyDescent="0.25">
      <c r="A3812">
        <f t="shared" ref="A3812:E3812" si="1017">A727</f>
        <v>18113</v>
      </c>
      <c r="B3812" t="str">
        <f t="shared" si="1017"/>
        <v>IN</v>
      </c>
      <c r="C3812" t="str">
        <f t="shared" si="1017"/>
        <v>Noble County</v>
      </c>
      <c r="D3812">
        <f t="shared" si="1017"/>
        <v>-85.432534500000003</v>
      </c>
      <c r="E3812">
        <f t="shared" si="1017"/>
        <v>41.412750000000003</v>
      </c>
      <c r="Q3812" s="197">
        <v>11.35853153</v>
      </c>
      <c r="R3812" s="197">
        <v>11.35853153</v>
      </c>
      <c r="AE3812" s="319"/>
      <c r="AJ3812">
        <v>0</v>
      </c>
      <c r="AK3812">
        <v>0</v>
      </c>
    </row>
    <row r="3813" spans="1:37" x14ac:dyDescent="0.25">
      <c r="A3813">
        <f t="shared" ref="A3813:E3813" si="1018">A728</f>
        <v>18115</v>
      </c>
      <c r="B3813" t="str">
        <f t="shared" si="1018"/>
        <v>IN</v>
      </c>
      <c r="C3813" t="str">
        <f t="shared" si="1018"/>
        <v>Ohio County</v>
      </c>
      <c r="D3813">
        <f t="shared" si="1018"/>
        <v>-84.977690100000004</v>
      </c>
      <c r="E3813">
        <f t="shared" si="1018"/>
        <v>38.950740000000003</v>
      </c>
      <c r="Q3813" s="197">
        <v>13.09325177</v>
      </c>
      <c r="R3813" s="197">
        <v>13.09325177</v>
      </c>
      <c r="AE3813" s="319"/>
      <c r="AJ3813">
        <v>0</v>
      </c>
      <c r="AK3813">
        <v>0</v>
      </c>
    </row>
    <row r="3814" spans="1:37" x14ac:dyDescent="0.25">
      <c r="A3814">
        <f t="shared" ref="A3814:E3814" si="1019">A729</f>
        <v>18117</v>
      </c>
      <c r="B3814" t="str">
        <f t="shared" si="1019"/>
        <v>IN</v>
      </c>
      <c r="C3814" t="str">
        <f t="shared" si="1019"/>
        <v>Orange County</v>
      </c>
      <c r="D3814">
        <f t="shared" si="1019"/>
        <v>-86.490018800000001</v>
      </c>
      <c r="E3814">
        <f t="shared" si="1019"/>
        <v>38.542479999999998</v>
      </c>
      <c r="Q3814" s="197">
        <v>13.519283039999999</v>
      </c>
      <c r="R3814" s="197">
        <v>13.519283039999999</v>
      </c>
      <c r="AE3814" s="319"/>
      <c r="AJ3814">
        <v>0</v>
      </c>
      <c r="AK3814">
        <v>0</v>
      </c>
    </row>
    <row r="3815" spans="1:37" x14ac:dyDescent="0.25">
      <c r="A3815">
        <f t="shared" ref="A3815:E3815" si="1020">A730</f>
        <v>18119</v>
      </c>
      <c r="B3815" t="str">
        <f t="shared" si="1020"/>
        <v>IN</v>
      </c>
      <c r="C3815" t="str">
        <f t="shared" si="1020"/>
        <v>Owen County</v>
      </c>
      <c r="D3815">
        <f t="shared" si="1020"/>
        <v>-86.828548699999999</v>
      </c>
      <c r="E3815">
        <f t="shared" si="1020"/>
        <v>39.316940000000002</v>
      </c>
      <c r="Q3815" s="197">
        <v>12.93874357</v>
      </c>
      <c r="R3815" s="197">
        <v>12.93874357</v>
      </c>
      <c r="AE3815" s="319"/>
      <c r="AJ3815">
        <v>0</v>
      </c>
      <c r="AK3815">
        <v>0</v>
      </c>
    </row>
    <row r="3816" spans="1:37" x14ac:dyDescent="0.25">
      <c r="A3816">
        <f t="shared" ref="A3816:E3816" si="1021">A731</f>
        <v>18121</v>
      </c>
      <c r="B3816" t="str">
        <f t="shared" si="1021"/>
        <v>IN</v>
      </c>
      <c r="C3816" t="str">
        <f t="shared" si="1021"/>
        <v>Parke County</v>
      </c>
      <c r="D3816">
        <f t="shared" si="1021"/>
        <v>-87.203403499999993</v>
      </c>
      <c r="E3816">
        <f t="shared" si="1021"/>
        <v>39.770769999999999</v>
      </c>
      <c r="Q3816" s="197">
        <v>12.663834570000001</v>
      </c>
      <c r="R3816" s="197">
        <v>12.663834570000001</v>
      </c>
      <c r="AE3816" s="319"/>
      <c r="AJ3816">
        <v>0</v>
      </c>
      <c r="AK3816">
        <v>0</v>
      </c>
    </row>
    <row r="3817" spans="1:37" x14ac:dyDescent="0.25">
      <c r="A3817">
        <f t="shared" ref="A3817:E3817" si="1022">A732</f>
        <v>18123</v>
      </c>
      <c r="B3817" t="str">
        <f t="shared" si="1022"/>
        <v>IN</v>
      </c>
      <c r="C3817" t="str">
        <f t="shared" si="1022"/>
        <v>Perry County</v>
      </c>
      <c r="D3817">
        <f t="shared" si="1022"/>
        <v>-86.637171499999994</v>
      </c>
      <c r="E3817">
        <f t="shared" si="1022"/>
        <v>38.086570000000002</v>
      </c>
      <c r="Q3817" s="197">
        <v>13.87022346</v>
      </c>
      <c r="R3817" s="197">
        <v>13.87022346</v>
      </c>
      <c r="AE3817" s="319"/>
      <c r="AJ3817">
        <v>0</v>
      </c>
      <c r="AK3817">
        <v>0</v>
      </c>
    </row>
    <row r="3818" spans="1:37" x14ac:dyDescent="0.25">
      <c r="A3818">
        <f t="shared" ref="A3818:E3818" si="1023">A733</f>
        <v>18125</v>
      </c>
      <c r="B3818" t="str">
        <f t="shared" si="1023"/>
        <v>IN</v>
      </c>
      <c r="C3818" t="str">
        <f t="shared" si="1023"/>
        <v>Pike County</v>
      </c>
      <c r="D3818">
        <f t="shared" si="1023"/>
        <v>-87.238124299999996</v>
      </c>
      <c r="E3818">
        <f t="shared" si="1023"/>
        <v>38.400770000000001</v>
      </c>
      <c r="Q3818" s="197">
        <v>13.6987269</v>
      </c>
      <c r="R3818" s="197">
        <v>13.6987269</v>
      </c>
      <c r="AE3818" s="319"/>
      <c r="AJ3818">
        <v>0</v>
      </c>
      <c r="AK3818">
        <v>0</v>
      </c>
    </row>
    <row r="3819" spans="1:37" x14ac:dyDescent="0.25">
      <c r="A3819">
        <f t="shared" ref="A3819:E3819" si="1024">A734</f>
        <v>18127</v>
      </c>
      <c r="B3819" t="str">
        <f t="shared" si="1024"/>
        <v>IN</v>
      </c>
      <c r="C3819" t="str">
        <f t="shared" si="1024"/>
        <v>Porter County</v>
      </c>
      <c r="D3819">
        <f t="shared" si="1024"/>
        <v>-87.063726000000003</v>
      </c>
      <c r="E3819">
        <f t="shared" si="1024"/>
        <v>41.463030000000003</v>
      </c>
      <c r="Q3819" s="197">
        <v>11.46122587</v>
      </c>
      <c r="R3819" s="197">
        <v>11.46122587</v>
      </c>
      <c r="AE3819" s="319"/>
      <c r="AJ3819">
        <v>0</v>
      </c>
      <c r="AK3819">
        <v>0</v>
      </c>
    </row>
    <row r="3820" spans="1:37" x14ac:dyDescent="0.25">
      <c r="A3820">
        <f t="shared" ref="A3820:E3820" si="1025">A735</f>
        <v>18129</v>
      </c>
      <c r="B3820" t="str">
        <f t="shared" si="1025"/>
        <v>IN</v>
      </c>
      <c r="C3820" t="str">
        <f t="shared" si="1025"/>
        <v>Posey County</v>
      </c>
      <c r="D3820">
        <f t="shared" si="1025"/>
        <v>-87.873180599999998</v>
      </c>
      <c r="E3820">
        <f t="shared" si="1025"/>
        <v>38.02534</v>
      </c>
      <c r="Q3820" s="197">
        <v>13.991879490000001</v>
      </c>
      <c r="R3820" s="197">
        <v>13.991879490000001</v>
      </c>
      <c r="AE3820" s="319"/>
      <c r="AJ3820">
        <v>0</v>
      </c>
      <c r="AK3820">
        <v>0</v>
      </c>
    </row>
    <row r="3821" spans="1:37" x14ac:dyDescent="0.25">
      <c r="A3821">
        <f t="shared" ref="A3821:E3821" si="1026">A736</f>
        <v>18131</v>
      </c>
      <c r="B3821" t="str">
        <f t="shared" si="1026"/>
        <v>IN</v>
      </c>
      <c r="C3821" t="str">
        <f t="shared" si="1026"/>
        <v>Pulaski County</v>
      </c>
      <c r="D3821">
        <f t="shared" si="1026"/>
        <v>-86.690151499999999</v>
      </c>
      <c r="E3821">
        <f t="shared" si="1026"/>
        <v>41.0381</v>
      </c>
      <c r="Q3821" s="197">
        <v>11.725531889999999</v>
      </c>
      <c r="R3821" s="197">
        <v>11.725531889999999</v>
      </c>
      <c r="AE3821" s="319"/>
      <c r="AJ3821">
        <v>0</v>
      </c>
      <c r="AK3821">
        <v>0</v>
      </c>
    </row>
    <row r="3822" spans="1:37" x14ac:dyDescent="0.25">
      <c r="A3822">
        <f t="shared" ref="A3822:E3822" si="1027">A737</f>
        <v>18133</v>
      </c>
      <c r="B3822" t="str">
        <f t="shared" si="1027"/>
        <v>IN</v>
      </c>
      <c r="C3822" t="str">
        <f t="shared" si="1027"/>
        <v>Putnam County</v>
      </c>
      <c r="D3822">
        <f t="shared" si="1027"/>
        <v>-86.838835599999996</v>
      </c>
      <c r="E3822">
        <f t="shared" si="1027"/>
        <v>39.665649999999999</v>
      </c>
      <c r="Q3822" s="197">
        <v>12.68828182</v>
      </c>
      <c r="R3822" s="197">
        <v>12.68828182</v>
      </c>
      <c r="AE3822" s="319"/>
      <c r="AJ3822">
        <v>0</v>
      </c>
      <c r="AK3822">
        <v>0</v>
      </c>
    </row>
    <row r="3823" spans="1:37" x14ac:dyDescent="0.25">
      <c r="A3823">
        <f t="shared" ref="A3823:E3823" si="1028">A738</f>
        <v>18135</v>
      </c>
      <c r="B3823" t="str">
        <f t="shared" si="1028"/>
        <v>IN</v>
      </c>
      <c r="C3823" t="str">
        <f t="shared" si="1028"/>
        <v>Randolph County</v>
      </c>
      <c r="D3823">
        <f t="shared" si="1028"/>
        <v>-85.0228757</v>
      </c>
      <c r="E3823">
        <f t="shared" si="1028"/>
        <v>40.161630000000002</v>
      </c>
      <c r="Q3823" s="197">
        <v>12.219961319999999</v>
      </c>
      <c r="R3823" s="197">
        <v>12.219961319999999</v>
      </c>
      <c r="AE3823" s="319"/>
      <c r="AJ3823">
        <v>0</v>
      </c>
      <c r="AK3823">
        <v>0</v>
      </c>
    </row>
    <row r="3824" spans="1:37" x14ac:dyDescent="0.25">
      <c r="A3824">
        <f t="shared" ref="A3824:E3824" si="1029">A739</f>
        <v>18137</v>
      </c>
      <c r="B3824" t="str">
        <f t="shared" si="1029"/>
        <v>IN</v>
      </c>
      <c r="C3824" t="str">
        <f t="shared" si="1029"/>
        <v>Ripley County</v>
      </c>
      <c r="D3824">
        <f t="shared" si="1029"/>
        <v>-85.275372599999997</v>
      </c>
      <c r="E3824">
        <f t="shared" si="1029"/>
        <v>39.10107</v>
      </c>
      <c r="Q3824" s="197">
        <v>13.016214659999999</v>
      </c>
      <c r="R3824" s="197">
        <v>13.016214659999999</v>
      </c>
      <c r="AE3824" s="319"/>
      <c r="AJ3824">
        <v>0</v>
      </c>
      <c r="AK3824">
        <v>0</v>
      </c>
    </row>
    <row r="3825" spans="1:37" x14ac:dyDescent="0.25">
      <c r="A3825">
        <f t="shared" ref="A3825:E3825" si="1030">A740</f>
        <v>18139</v>
      </c>
      <c r="B3825" t="str">
        <f t="shared" si="1030"/>
        <v>IN</v>
      </c>
      <c r="C3825" t="str">
        <f t="shared" si="1030"/>
        <v>Rush County</v>
      </c>
      <c r="D3825">
        <f t="shared" si="1030"/>
        <v>-85.463778199999993</v>
      </c>
      <c r="E3825">
        <f t="shared" si="1030"/>
        <v>39.615780000000001</v>
      </c>
      <c r="Q3825" s="197">
        <v>12.625012480000001</v>
      </c>
      <c r="R3825" s="197">
        <v>12.625012480000001</v>
      </c>
      <c r="AE3825" s="319"/>
      <c r="AJ3825">
        <v>0</v>
      </c>
      <c r="AK3825">
        <v>0</v>
      </c>
    </row>
    <row r="3826" spans="1:37" x14ac:dyDescent="0.25">
      <c r="A3826">
        <f t="shared" ref="A3826:E3826" si="1031">A741</f>
        <v>18141</v>
      </c>
      <c r="B3826" t="str">
        <f t="shared" si="1031"/>
        <v>IN</v>
      </c>
      <c r="C3826" t="str">
        <f t="shared" si="1031"/>
        <v>St. Joseph County</v>
      </c>
      <c r="D3826">
        <f t="shared" si="1031"/>
        <v>-86.286891699999998</v>
      </c>
      <c r="E3826">
        <f t="shared" si="1031"/>
        <v>41.621099999999998</v>
      </c>
      <c r="Q3826" s="197">
        <v>11.29814835</v>
      </c>
      <c r="R3826" s="197">
        <v>11.29814835</v>
      </c>
      <c r="AE3826" s="319"/>
      <c r="AJ3826">
        <v>0</v>
      </c>
      <c r="AK3826">
        <v>0</v>
      </c>
    </row>
    <row r="3827" spans="1:37" x14ac:dyDescent="0.25">
      <c r="A3827">
        <f t="shared" ref="A3827:E3827" si="1032">A742</f>
        <v>18143</v>
      </c>
      <c r="B3827" t="str">
        <f t="shared" si="1032"/>
        <v>IN</v>
      </c>
      <c r="C3827" t="str">
        <f t="shared" si="1032"/>
        <v>Scott County</v>
      </c>
      <c r="D3827">
        <f t="shared" si="1032"/>
        <v>-85.742454300000006</v>
      </c>
      <c r="E3827">
        <f t="shared" si="1032"/>
        <v>38.690080000000002</v>
      </c>
      <c r="Q3827" s="197">
        <v>13.36190942</v>
      </c>
      <c r="R3827" s="197">
        <v>13.36190942</v>
      </c>
      <c r="AE3827" s="319"/>
      <c r="AJ3827">
        <v>0</v>
      </c>
      <c r="AK3827">
        <v>0</v>
      </c>
    </row>
    <row r="3828" spans="1:37" x14ac:dyDescent="0.25">
      <c r="A3828">
        <f t="shared" ref="A3828:E3828" si="1033">A743</f>
        <v>18145</v>
      </c>
      <c r="B3828" t="str">
        <f t="shared" si="1033"/>
        <v>IN</v>
      </c>
      <c r="C3828" t="str">
        <f t="shared" si="1033"/>
        <v>Shelby County</v>
      </c>
      <c r="D3828">
        <f t="shared" si="1033"/>
        <v>-85.791113899999999</v>
      </c>
      <c r="E3828">
        <f t="shared" si="1033"/>
        <v>39.518900000000002</v>
      </c>
      <c r="Q3828" s="197">
        <v>12.7019793</v>
      </c>
      <c r="R3828" s="197">
        <v>12.7019793</v>
      </c>
      <c r="AE3828" s="319"/>
      <c r="AJ3828">
        <v>0</v>
      </c>
      <c r="AK3828">
        <v>0</v>
      </c>
    </row>
    <row r="3829" spans="1:37" x14ac:dyDescent="0.25">
      <c r="A3829">
        <f t="shared" ref="A3829:E3829" si="1034">A744</f>
        <v>18147</v>
      </c>
      <c r="B3829" t="str">
        <f t="shared" si="1034"/>
        <v>IN</v>
      </c>
      <c r="C3829" t="str">
        <f t="shared" si="1034"/>
        <v>Spencer County</v>
      </c>
      <c r="D3829">
        <f t="shared" si="1034"/>
        <v>-87.012392199999994</v>
      </c>
      <c r="E3829">
        <f t="shared" si="1034"/>
        <v>38.014499999999998</v>
      </c>
      <c r="Q3829" s="197">
        <v>13.95306723</v>
      </c>
      <c r="R3829" s="197">
        <v>13.95306723</v>
      </c>
      <c r="AE3829" s="319"/>
      <c r="AJ3829">
        <v>0</v>
      </c>
      <c r="AK3829">
        <v>0</v>
      </c>
    </row>
    <row r="3830" spans="1:37" x14ac:dyDescent="0.25">
      <c r="A3830">
        <f t="shared" ref="A3830:E3830" si="1035">A745</f>
        <v>18149</v>
      </c>
      <c r="B3830" t="str">
        <f t="shared" si="1035"/>
        <v>IN</v>
      </c>
      <c r="C3830" t="str">
        <f t="shared" si="1035"/>
        <v>Starke County</v>
      </c>
      <c r="D3830">
        <f t="shared" si="1035"/>
        <v>-86.642797299999998</v>
      </c>
      <c r="E3830">
        <f t="shared" si="1035"/>
        <v>41.279679999999999</v>
      </c>
      <c r="Q3830" s="197">
        <v>11.555103730000001</v>
      </c>
      <c r="R3830" s="197">
        <v>11.555103730000001</v>
      </c>
      <c r="AE3830" s="319"/>
      <c r="AJ3830">
        <v>0</v>
      </c>
      <c r="AK3830">
        <v>0</v>
      </c>
    </row>
    <row r="3831" spans="1:37" x14ac:dyDescent="0.25">
      <c r="A3831">
        <f t="shared" ref="A3831:E3831" si="1036">A746</f>
        <v>18151</v>
      </c>
      <c r="B3831" t="str">
        <f t="shared" si="1036"/>
        <v>IN</v>
      </c>
      <c r="C3831" t="str">
        <f t="shared" si="1036"/>
        <v>Steuben County</v>
      </c>
      <c r="D3831">
        <f t="shared" si="1036"/>
        <v>-85.004423200000005</v>
      </c>
      <c r="E3831">
        <f t="shared" si="1036"/>
        <v>41.659570000000002</v>
      </c>
      <c r="Q3831" s="197">
        <v>11.145470100000001</v>
      </c>
      <c r="R3831" s="197">
        <v>11.145470100000001</v>
      </c>
      <c r="AE3831" s="319"/>
      <c r="AJ3831">
        <v>0</v>
      </c>
      <c r="AK3831">
        <v>0</v>
      </c>
    </row>
    <row r="3832" spans="1:37" x14ac:dyDescent="0.25">
      <c r="A3832">
        <f t="shared" ref="A3832:E3832" si="1037">A747</f>
        <v>18153</v>
      </c>
      <c r="B3832" t="str">
        <f t="shared" si="1037"/>
        <v>IN</v>
      </c>
      <c r="C3832" t="str">
        <f t="shared" si="1037"/>
        <v>Sullivan County</v>
      </c>
      <c r="D3832">
        <f t="shared" si="1037"/>
        <v>-87.418526700000001</v>
      </c>
      <c r="E3832">
        <f t="shared" si="1037"/>
        <v>39.096339999999998</v>
      </c>
      <c r="Q3832" s="197">
        <v>13.19983012</v>
      </c>
      <c r="R3832" s="197">
        <v>13.19983012</v>
      </c>
      <c r="AE3832" s="319"/>
      <c r="AJ3832">
        <v>0</v>
      </c>
      <c r="AK3832">
        <v>0</v>
      </c>
    </row>
    <row r="3833" spans="1:37" x14ac:dyDescent="0.25">
      <c r="A3833">
        <f t="shared" ref="A3833:E3833" si="1038">A748</f>
        <v>18155</v>
      </c>
      <c r="B3833" t="str">
        <f t="shared" si="1038"/>
        <v>IN</v>
      </c>
      <c r="C3833" t="str">
        <f t="shared" si="1038"/>
        <v>Switzerland County</v>
      </c>
      <c r="D3833">
        <f t="shared" si="1038"/>
        <v>-85.034279799999993</v>
      </c>
      <c r="E3833">
        <f t="shared" si="1038"/>
        <v>38.827550000000002</v>
      </c>
      <c r="Q3833" s="197">
        <v>13.1878654</v>
      </c>
      <c r="R3833" s="197">
        <v>13.1878654</v>
      </c>
      <c r="AE3833" s="319"/>
      <c r="AJ3833">
        <v>0</v>
      </c>
      <c r="AK3833">
        <v>0</v>
      </c>
    </row>
    <row r="3834" spans="1:37" x14ac:dyDescent="0.25">
      <c r="A3834">
        <f t="shared" ref="A3834:E3834" si="1039">A749</f>
        <v>18157</v>
      </c>
      <c r="B3834" t="str">
        <f t="shared" si="1039"/>
        <v>IN</v>
      </c>
      <c r="C3834" t="str">
        <f t="shared" si="1039"/>
        <v>Tippecanoe County</v>
      </c>
      <c r="D3834">
        <f t="shared" si="1039"/>
        <v>-86.885805099999999</v>
      </c>
      <c r="E3834">
        <f t="shared" si="1039"/>
        <v>40.386780000000002</v>
      </c>
      <c r="Q3834" s="197">
        <v>12.195258770000001</v>
      </c>
      <c r="R3834" s="197">
        <v>12.195258770000001</v>
      </c>
      <c r="AE3834" s="319"/>
      <c r="AJ3834">
        <v>0</v>
      </c>
      <c r="AK3834">
        <v>0</v>
      </c>
    </row>
    <row r="3835" spans="1:37" x14ac:dyDescent="0.25">
      <c r="A3835">
        <f t="shared" ref="A3835:E3835" si="1040">A750</f>
        <v>18159</v>
      </c>
      <c r="B3835" t="str">
        <f t="shared" si="1040"/>
        <v>IN</v>
      </c>
      <c r="C3835" t="str">
        <f t="shared" si="1040"/>
        <v>Tipton County</v>
      </c>
      <c r="D3835">
        <f t="shared" si="1040"/>
        <v>-86.052787199999997</v>
      </c>
      <c r="E3835">
        <f t="shared" si="1040"/>
        <v>40.307699999999997</v>
      </c>
      <c r="Q3835" s="197">
        <v>12.17774882</v>
      </c>
      <c r="R3835" s="197">
        <v>12.17774882</v>
      </c>
      <c r="AE3835" s="319"/>
      <c r="AJ3835">
        <v>0</v>
      </c>
      <c r="AK3835">
        <v>0</v>
      </c>
    </row>
    <row r="3836" spans="1:37" x14ac:dyDescent="0.25">
      <c r="A3836">
        <f t="shared" ref="A3836:E3836" si="1041">A751</f>
        <v>18161</v>
      </c>
      <c r="B3836" t="str">
        <f t="shared" si="1041"/>
        <v>IN</v>
      </c>
      <c r="C3836" t="str">
        <f t="shared" si="1041"/>
        <v>Union County</v>
      </c>
      <c r="D3836">
        <f t="shared" si="1041"/>
        <v>-84.933625699999993</v>
      </c>
      <c r="E3836">
        <f t="shared" si="1041"/>
        <v>39.630890000000001</v>
      </c>
      <c r="Q3836" s="197">
        <v>12.57482504</v>
      </c>
      <c r="R3836" s="197">
        <v>12.57482504</v>
      </c>
      <c r="AE3836" s="319"/>
      <c r="AJ3836">
        <v>0</v>
      </c>
      <c r="AK3836">
        <v>0</v>
      </c>
    </row>
    <row r="3837" spans="1:37" x14ac:dyDescent="0.25">
      <c r="A3837">
        <f t="shared" ref="A3837:E3837" si="1042">A752</f>
        <v>18163</v>
      </c>
      <c r="B3837" t="str">
        <f t="shared" si="1042"/>
        <v>IN</v>
      </c>
      <c r="C3837" t="str">
        <f t="shared" si="1042"/>
        <v>Vanderburgh County</v>
      </c>
      <c r="D3837">
        <f t="shared" si="1042"/>
        <v>-87.590295299999994</v>
      </c>
      <c r="E3837">
        <f t="shared" si="1042"/>
        <v>38.025289999999998</v>
      </c>
      <c r="Q3837" s="197">
        <v>13.985034669999999</v>
      </c>
      <c r="R3837" s="197">
        <v>13.985034669999999</v>
      </c>
      <c r="AE3837" s="319"/>
      <c r="AJ3837">
        <v>0</v>
      </c>
      <c r="AK3837">
        <v>0</v>
      </c>
    </row>
    <row r="3838" spans="1:37" x14ac:dyDescent="0.25">
      <c r="A3838">
        <f t="shared" ref="A3838:E3838" si="1043">A753</f>
        <v>18165</v>
      </c>
      <c r="B3838" t="str">
        <f t="shared" si="1043"/>
        <v>IN</v>
      </c>
      <c r="C3838" t="str">
        <f t="shared" si="1043"/>
        <v>Vermillion County</v>
      </c>
      <c r="D3838">
        <f t="shared" si="1043"/>
        <v>-87.463652600000003</v>
      </c>
      <c r="E3838">
        <f t="shared" si="1043"/>
        <v>39.853729999999999</v>
      </c>
      <c r="Q3838" s="197">
        <v>12.629873720000001</v>
      </c>
      <c r="R3838" s="197">
        <v>12.629873720000001</v>
      </c>
      <c r="AE3838" s="319"/>
      <c r="AJ3838">
        <v>0</v>
      </c>
      <c r="AK3838">
        <v>0</v>
      </c>
    </row>
    <row r="3839" spans="1:37" x14ac:dyDescent="0.25">
      <c r="A3839">
        <f t="shared" ref="A3839:E3839" si="1044">A754</f>
        <v>18167</v>
      </c>
      <c r="B3839" t="str">
        <f t="shared" si="1044"/>
        <v>IN</v>
      </c>
      <c r="C3839" t="str">
        <f t="shared" si="1044"/>
        <v>Vigo County</v>
      </c>
      <c r="D3839">
        <f t="shared" si="1044"/>
        <v>-87.392201799999995</v>
      </c>
      <c r="E3839">
        <f t="shared" si="1044"/>
        <v>39.433540000000001</v>
      </c>
      <c r="Q3839" s="197">
        <v>12.94775684</v>
      </c>
      <c r="R3839" s="197">
        <v>12.94775684</v>
      </c>
      <c r="AE3839" s="319"/>
      <c r="AJ3839">
        <v>0</v>
      </c>
      <c r="AK3839">
        <v>0</v>
      </c>
    </row>
    <row r="3840" spans="1:37" x14ac:dyDescent="0.25">
      <c r="A3840">
        <f t="shared" ref="A3840:E3840" si="1045">A755</f>
        <v>18169</v>
      </c>
      <c r="B3840" t="str">
        <f t="shared" si="1045"/>
        <v>IN</v>
      </c>
      <c r="C3840" t="str">
        <f t="shared" si="1045"/>
        <v>Wabash County</v>
      </c>
      <c r="D3840">
        <f t="shared" si="1045"/>
        <v>-85.793582499999999</v>
      </c>
      <c r="E3840">
        <f t="shared" si="1045"/>
        <v>40.842350000000003</v>
      </c>
      <c r="Q3840" s="197">
        <v>11.788754409999999</v>
      </c>
      <c r="R3840" s="197">
        <v>11.788754409999999</v>
      </c>
      <c r="AE3840" s="319"/>
      <c r="AJ3840">
        <v>0</v>
      </c>
      <c r="AK3840">
        <v>0</v>
      </c>
    </row>
    <row r="3841" spans="1:37" x14ac:dyDescent="0.25">
      <c r="A3841">
        <f t="shared" ref="A3841:E3841" si="1046">A756</f>
        <v>18171</v>
      </c>
      <c r="B3841" t="str">
        <f t="shared" si="1046"/>
        <v>IN</v>
      </c>
      <c r="C3841" t="str">
        <f t="shared" si="1046"/>
        <v>Warren County</v>
      </c>
      <c r="D3841">
        <f t="shared" si="1046"/>
        <v>-87.357124200000001</v>
      </c>
      <c r="E3841">
        <f t="shared" si="1046"/>
        <v>40.348799999999997</v>
      </c>
      <c r="Q3841" s="197">
        <v>12.24225594</v>
      </c>
      <c r="R3841" s="197">
        <v>12.24225594</v>
      </c>
      <c r="AE3841" s="319"/>
      <c r="AJ3841">
        <v>0</v>
      </c>
      <c r="AK3841">
        <v>0</v>
      </c>
    </row>
    <row r="3842" spans="1:37" x14ac:dyDescent="0.25">
      <c r="A3842">
        <f t="shared" ref="A3842:E3842" si="1047">A757</f>
        <v>18173</v>
      </c>
      <c r="B3842" t="str">
        <f t="shared" si="1047"/>
        <v>IN</v>
      </c>
      <c r="C3842" t="str">
        <f t="shared" si="1047"/>
        <v>Warrick County</v>
      </c>
      <c r="D3842">
        <f t="shared" si="1047"/>
        <v>-87.278270199999994</v>
      </c>
      <c r="E3842">
        <f t="shared" si="1047"/>
        <v>38.09348</v>
      </c>
      <c r="Q3842" s="197">
        <v>13.922384259999999</v>
      </c>
      <c r="R3842" s="197">
        <v>13.922384259999999</v>
      </c>
      <c r="AE3842" s="319"/>
      <c r="AJ3842">
        <v>0</v>
      </c>
      <c r="AK3842">
        <v>0</v>
      </c>
    </row>
    <row r="3843" spans="1:37" x14ac:dyDescent="0.25">
      <c r="A3843">
        <f t="shared" ref="A3843:E3843" si="1048">A758</f>
        <v>18175</v>
      </c>
      <c r="B3843" t="str">
        <f t="shared" si="1048"/>
        <v>IN</v>
      </c>
      <c r="C3843" t="str">
        <f t="shared" si="1048"/>
        <v>Washington County</v>
      </c>
      <c r="D3843">
        <f t="shared" si="1048"/>
        <v>-86.100017399999999</v>
      </c>
      <c r="E3843">
        <f t="shared" si="1048"/>
        <v>38.603580000000001</v>
      </c>
      <c r="Q3843" s="197">
        <v>13.433420659999999</v>
      </c>
      <c r="R3843" s="197">
        <v>13.433420659999999</v>
      </c>
      <c r="AE3843" s="319"/>
      <c r="AJ3843">
        <v>0</v>
      </c>
      <c r="AK3843">
        <v>0</v>
      </c>
    </row>
    <row r="3844" spans="1:37" x14ac:dyDescent="0.25">
      <c r="A3844">
        <f t="shared" ref="A3844:E3844" si="1049">A759</f>
        <v>18177</v>
      </c>
      <c r="B3844" t="str">
        <f t="shared" si="1049"/>
        <v>IN</v>
      </c>
      <c r="C3844" t="str">
        <f t="shared" si="1049"/>
        <v>Wayne County</v>
      </c>
      <c r="D3844">
        <f t="shared" si="1049"/>
        <v>-85.019868700000004</v>
      </c>
      <c r="E3844">
        <f t="shared" si="1049"/>
        <v>39.867939999999997</v>
      </c>
      <c r="Q3844" s="197">
        <v>12.423086189999999</v>
      </c>
      <c r="R3844" s="197">
        <v>12.423086189999999</v>
      </c>
      <c r="AE3844" s="319"/>
      <c r="AJ3844">
        <v>0</v>
      </c>
      <c r="AK3844">
        <v>0</v>
      </c>
    </row>
    <row r="3845" spans="1:37" x14ac:dyDescent="0.25">
      <c r="A3845">
        <f t="shared" ref="A3845:E3845" si="1050">A760</f>
        <v>18179</v>
      </c>
      <c r="B3845" t="str">
        <f t="shared" si="1050"/>
        <v>IN</v>
      </c>
      <c r="C3845" t="str">
        <f t="shared" si="1050"/>
        <v>Wells County</v>
      </c>
      <c r="D3845">
        <f t="shared" si="1050"/>
        <v>-85.240274499999998</v>
      </c>
      <c r="E3845">
        <f t="shared" si="1050"/>
        <v>40.728619999999999</v>
      </c>
      <c r="Q3845" s="197">
        <v>11.851404860000001</v>
      </c>
      <c r="R3845" s="197">
        <v>11.851404860000001</v>
      </c>
      <c r="AE3845" s="319"/>
      <c r="AJ3845">
        <v>0</v>
      </c>
      <c r="AK3845">
        <v>0</v>
      </c>
    </row>
    <row r="3846" spans="1:37" x14ac:dyDescent="0.25">
      <c r="A3846">
        <f t="shared" ref="A3846:E3846" si="1051">A761</f>
        <v>18181</v>
      </c>
      <c r="B3846" t="str">
        <f t="shared" si="1051"/>
        <v>IN</v>
      </c>
      <c r="C3846" t="str">
        <f t="shared" si="1051"/>
        <v>White County</v>
      </c>
      <c r="D3846">
        <f t="shared" si="1051"/>
        <v>-86.861948999999996</v>
      </c>
      <c r="E3846">
        <f t="shared" si="1051"/>
        <v>40.743830000000003</v>
      </c>
      <c r="Q3846" s="197">
        <v>11.940623990000001</v>
      </c>
      <c r="R3846" s="197">
        <v>11.940623990000001</v>
      </c>
      <c r="AE3846" s="319"/>
      <c r="AJ3846">
        <v>0</v>
      </c>
      <c r="AK3846">
        <v>0</v>
      </c>
    </row>
    <row r="3847" spans="1:37" x14ac:dyDescent="0.25">
      <c r="A3847">
        <f t="shared" ref="A3847:E3847" si="1052">A762</f>
        <v>18183</v>
      </c>
      <c r="B3847" t="str">
        <f t="shared" si="1052"/>
        <v>IN</v>
      </c>
      <c r="C3847" t="str">
        <f t="shared" si="1052"/>
        <v>Whitley County</v>
      </c>
      <c r="D3847">
        <f t="shared" si="1052"/>
        <v>-85.517931300000001</v>
      </c>
      <c r="E3847">
        <f t="shared" si="1052"/>
        <v>41.15052</v>
      </c>
      <c r="Q3847" s="197">
        <v>11.560097389999999</v>
      </c>
      <c r="R3847" s="197">
        <v>11.560097389999999</v>
      </c>
      <c r="AE3847" s="319"/>
      <c r="AJ3847">
        <v>0</v>
      </c>
      <c r="AK3847">
        <v>0</v>
      </c>
    </row>
    <row r="3848" spans="1:37" x14ac:dyDescent="0.25">
      <c r="A3848">
        <f t="shared" ref="A3848:E3848" si="1053">A763</f>
        <v>19001</v>
      </c>
      <c r="B3848" t="str">
        <f t="shared" si="1053"/>
        <v>IA</v>
      </c>
      <c r="C3848" t="str">
        <f t="shared" si="1053"/>
        <v>Adair County</v>
      </c>
      <c r="D3848">
        <f t="shared" si="1053"/>
        <v>-94.477874799999995</v>
      </c>
      <c r="E3848">
        <f t="shared" si="1053"/>
        <v>41.333179999999999</v>
      </c>
      <c r="Q3848" s="197">
        <v>11.908125399999999</v>
      </c>
      <c r="R3848" s="197">
        <v>11.908125399999999</v>
      </c>
      <c r="AE3848" s="319"/>
      <c r="AJ3848">
        <v>0</v>
      </c>
      <c r="AK3848">
        <v>0</v>
      </c>
    </row>
    <row r="3849" spans="1:37" x14ac:dyDescent="0.25">
      <c r="A3849">
        <f t="shared" ref="A3849:E3849" si="1054">A764</f>
        <v>19003</v>
      </c>
      <c r="B3849" t="str">
        <f t="shared" si="1054"/>
        <v>IA</v>
      </c>
      <c r="C3849" t="str">
        <f t="shared" si="1054"/>
        <v>Adams County</v>
      </c>
      <c r="D3849">
        <f t="shared" si="1054"/>
        <v>-94.709090000000003</v>
      </c>
      <c r="E3849">
        <f t="shared" si="1054"/>
        <v>41.031660000000002</v>
      </c>
      <c r="Q3849" s="197">
        <v>12.1221982</v>
      </c>
      <c r="R3849" s="197">
        <v>12.1221982</v>
      </c>
      <c r="AE3849" s="319"/>
      <c r="AJ3849">
        <v>0</v>
      </c>
      <c r="AK3849">
        <v>0</v>
      </c>
    </row>
    <row r="3850" spans="1:37" x14ac:dyDescent="0.25">
      <c r="A3850">
        <f t="shared" ref="A3850:E3850" si="1055">A765</f>
        <v>19005</v>
      </c>
      <c r="B3850" t="str">
        <f t="shared" si="1055"/>
        <v>IA</v>
      </c>
      <c r="C3850" t="str">
        <f t="shared" si="1055"/>
        <v>Allamakee County</v>
      </c>
      <c r="D3850">
        <f t="shared" si="1055"/>
        <v>-91.370668300000006</v>
      </c>
      <c r="E3850">
        <f t="shared" si="1055"/>
        <v>43.290430000000001</v>
      </c>
      <c r="Q3850" s="197">
        <v>10.37349354</v>
      </c>
      <c r="R3850" s="197">
        <v>10.37349354</v>
      </c>
      <c r="AE3850" s="319"/>
      <c r="AJ3850">
        <v>0</v>
      </c>
      <c r="AK3850">
        <v>0</v>
      </c>
    </row>
    <row r="3851" spans="1:37" x14ac:dyDescent="0.25">
      <c r="A3851">
        <f t="shared" ref="A3851:E3851" si="1056">A766</f>
        <v>19007</v>
      </c>
      <c r="B3851" t="str">
        <f t="shared" si="1056"/>
        <v>IA</v>
      </c>
      <c r="C3851" t="str">
        <f t="shared" si="1056"/>
        <v>Appanoose County</v>
      </c>
      <c r="D3851">
        <f t="shared" si="1056"/>
        <v>-92.866437000000005</v>
      </c>
      <c r="E3851">
        <f t="shared" si="1056"/>
        <v>40.75479</v>
      </c>
      <c r="Q3851" s="197">
        <v>12.24321978</v>
      </c>
      <c r="R3851" s="197">
        <v>12.24321978</v>
      </c>
      <c r="AE3851" s="319"/>
      <c r="AJ3851">
        <v>0</v>
      </c>
      <c r="AK3851">
        <v>0</v>
      </c>
    </row>
    <row r="3852" spans="1:37" x14ac:dyDescent="0.25">
      <c r="A3852">
        <f t="shared" ref="A3852:E3852" si="1057">A767</f>
        <v>19009</v>
      </c>
      <c r="B3852" t="str">
        <f t="shared" si="1057"/>
        <v>IA</v>
      </c>
      <c r="C3852" t="str">
        <f t="shared" si="1057"/>
        <v>Audubon County</v>
      </c>
      <c r="D3852">
        <f t="shared" si="1057"/>
        <v>-94.9168789</v>
      </c>
      <c r="E3852">
        <f t="shared" si="1057"/>
        <v>41.684199999999997</v>
      </c>
      <c r="Q3852" s="197">
        <v>11.715276039999999</v>
      </c>
      <c r="R3852" s="197">
        <v>11.715276039999999</v>
      </c>
      <c r="AE3852" s="319"/>
      <c r="AJ3852">
        <v>0</v>
      </c>
      <c r="AK3852">
        <v>0</v>
      </c>
    </row>
    <row r="3853" spans="1:37" x14ac:dyDescent="0.25">
      <c r="A3853">
        <f t="shared" ref="A3853:E3853" si="1058">A768</f>
        <v>19011</v>
      </c>
      <c r="B3853" t="str">
        <f t="shared" si="1058"/>
        <v>IA</v>
      </c>
      <c r="C3853" t="str">
        <f t="shared" si="1058"/>
        <v>Benton County</v>
      </c>
      <c r="D3853">
        <f t="shared" si="1058"/>
        <v>-92.052832699999996</v>
      </c>
      <c r="E3853">
        <f t="shared" si="1058"/>
        <v>42.087060000000001</v>
      </c>
      <c r="Q3853" s="197">
        <v>11.2830005</v>
      </c>
      <c r="R3853" s="197">
        <v>11.2830005</v>
      </c>
      <c r="AE3853" s="319"/>
      <c r="AJ3853">
        <v>0</v>
      </c>
      <c r="AK3853">
        <v>0</v>
      </c>
    </row>
    <row r="3854" spans="1:37" x14ac:dyDescent="0.25">
      <c r="A3854">
        <f t="shared" ref="A3854:E3854" si="1059">A769</f>
        <v>19013</v>
      </c>
      <c r="B3854" t="str">
        <f t="shared" si="1059"/>
        <v>IA</v>
      </c>
      <c r="C3854" t="str">
        <f t="shared" si="1059"/>
        <v>Black Hawk County</v>
      </c>
      <c r="D3854">
        <f t="shared" si="1059"/>
        <v>-92.304301300000006</v>
      </c>
      <c r="E3854">
        <f t="shared" si="1059"/>
        <v>42.474060000000001</v>
      </c>
      <c r="Q3854" s="197">
        <v>10.97575162</v>
      </c>
      <c r="R3854" s="197">
        <v>10.97575162</v>
      </c>
      <c r="AE3854" s="319"/>
      <c r="AJ3854">
        <v>0</v>
      </c>
      <c r="AK3854">
        <v>0</v>
      </c>
    </row>
    <row r="3855" spans="1:37" x14ac:dyDescent="0.25">
      <c r="A3855">
        <f t="shared" ref="A3855:E3855" si="1060">A770</f>
        <v>19015</v>
      </c>
      <c r="B3855" t="str">
        <f t="shared" si="1060"/>
        <v>IA</v>
      </c>
      <c r="C3855" t="str">
        <f t="shared" si="1060"/>
        <v>Boone County</v>
      </c>
      <c r="D3855">
        <f t="shared" si="1060"/>
        <v>-93.934286200000003</v>
      </c>
      <c r="E3855">
        <f t="shared" si="1060"/>
        <v>42.035769999999999</v>
      </c>
      <c r="Q3855" s="197">
        <v>11.37081785</v>
      </c>
      <c r="R3855" s="197">
        <v>11.37081785</v>
      </c>
      <c r="AE3855" s="319"/>
      <c r="AJ3855">
        <v>0</v>
      </c>
      <c r="AK3855">
        <v>0</v>
      </c>
    </row>
    <row r="3856" spans="1:37" x14ac:dyDescent="0.25">
      <c r="A3856">
        <f t="shared" ref="A3856:E3856" si="1061">A771</f>
        <v>19017</v>
      </c>
      <c r="B3856" t="str">
        <f t="shared" si="1061"/>
        <v>IA</v>
      </c>
      <c r="C3856" t="str">
        <f t="shared" si="1061"/>
        <v>Bremer County</v>
      </c>
      <c r="D3856">
        <f t="shared" si="1061"/>
        <v>-92.314960499999998</v>
      </c>
      <c r="E3856">
        <f t="shared" si="1061"/>
        <v>42.777030000000003</v>
      </c>
      <c r="Q3856" s="197">
        <v>10.690437429999999</v>
      </c>
      <c r="R3856" s="197">
        <v>10.690437429999999</v>
      </c>
      <c r="AE3856" s="319"/>
      <c r="AJ3856">
        <v>0</v>
      </c>
      <c r="AK3856">
        <v>0</v>
      </c>
    </row>
    <row r="3857" spans="1:37" x14ac:dyDescent="0.25">
      <c r="A3857">
        <f t="shared" ref="A3857:E3857" si="1062">A772</f>
        <v>19019</v>
      </c>
      <c r="B3857" t="str">
        <f t="shared" si="1062"/>
        <v>IA</v>
      </c>
      <c r="C3857" t="str">
        <f t="shared" si="1062"/>
        <v>Buchanan County</v>
      </c>
      <c r="D3857">
        <f t="shared" si="1062"/>
        <v>-91.830571899999995</v>
      </c>
      <c r="E3857">
        <f t="shared" si="1062"/>
        <v>42.473550000000003</v>
      </c>
      <c r="Q3857" s="197">
        <v>10.9778833</v>
      </c>
      <c r="R3857" s="197">
        <v>10.9778833</v>
      </c>
      <c r="AE3857" s="319"/>
      <c r="AJ3857">
        <v>0</v>
      </c>
      <c r="AK3857">
        <v>0</v>
      </c>
    </row>
    <row r="3858" spans="1:37" x14ac:dyDescent="0.25">
      <c r="A3858">
        <f t="shared" ref="A3858:E3858" si="1063">A773</f>
        <v>19021</v>
      </c>
      <c r="B3858" t="str">
        <f t="shared" si="1063"/>
        <v>IA</v>
      </c>
      <c r="C3858" t="str">
        <f t="shared" si="1063"/>
        <v>Buena Vista County</v>
      </c>
      <c r="D3858">
        <f t="shared" si="1063"/>
        <v>-95.158415899999994</v>
      </c>
      <c r="E3858">
        <f t="shared" si="1063"/>
        <v>42.739789999999999</v>
      </c>
      <c r="Q3858" s="197">
        <v>11.017799439999999</v>
      </c>
      <c r="R3858" s="197">
        <v>11.017799439999999</v>
      </c>
      <c r="AE3858" s="319"/>
      <c r="AJ3858">
        <v>0</v>
      </c>
      <c r="AK3858">
        <v>0</v>
      </c>
    </row>
    <row r="3859" spans="1:37" x14ac:dyDescent="0.25">
      <c r="A3859">
        <f t="shared" ref="A3859:E3859" si="1064">A774</f>
        <v>19023</v>
      </c>
      <c r="B3859" t="str">
        <f t="shared" si="1064"/>
        <v>IA</v>
      </c>
      <c r="C3859" t="str">
        <f t="shared" si="1064"/>
        <v>Butler County</v>
      </c>
      <c r="D3859">
        <f t="shared" si="1064"/>
        <v>-92.787651100000005</v>
      </c>
      <c r="E3859">
        <f t="shared" si="1064"/>
        <v>42.736919999999998</v>
      </c>
      <c r="Q3859" s="197">
        <v>10.743287799999999</v>
      </c>
      <c r="R3859" s="197">
        <v>10.743287799999999</v>
      </c>
      <c r="AE3859" s="319"/>
      <c r="AJ3859">
        <v>0</v>
      </c>
      <c r="AK3859">
        <v>0</v>
      </c>
    </row>
    <row r="3860" spans="1:37" x14ac:dyDescent="0.25">
      <c r="A3860">
        <f t="shared" ref="A3860:E3860" si="1065">A775</f>
        <v>19025</v>
      </c>
      <c r="B3860" t="str">
        <f t="shared" si="1065"/>
        <v>IA</v>
      </c>
      <c r="C3860" t="str">
        <f t="shared" si="1065"/>
        <v>Calhoun County</v>
      </c>
      <c r="D3860">
        <f t="shared" si="1065"/>
        <v>-94.647707600000004</v>
      </c>
      <c r="E3860">
        <f t="shared" si="1065"/>
        <v>42.384059999999998</v>
      </c>
      <c r="Q3860" s="197">
        <v>11.20223575</v>
      </c>
      <c r="R3860" s="197">
        <v>11.20223575</v>
      </c>
      <c r="AE3860" s="319"/>
      <c r="AJ3860">
        <v>0</v>
      </c>
      <c r="AK3860">
        <v>0</v>
      </c>
    </row>
    <row r="3861" spans="1:37" x14ac:dyDescent="0.25">
      <c r="A3861">
        <f t="shared" ref="A3861:E3861" si="1066">A776</f>
        <v>19027</v>
      </c>
      <c r="B3861" t="str">
        <f t="shared" si="1066"/>
        <v>IA</v>
      </c>
      <c r="C3861" t="str">
        <f t="shared" si="1066"/>
        <v>Carroll County</v>
      </c>
      <c r="D3861">
        <f t="shared" si="1066"/>
        <v>-94.867558200000005</v>
      </c>
      <c r="E3861">
        <f t="shared" si="1066"/>
        <v>42.036149999999999</v>
      </c>
      <c r="Q3861" s="197">
        <v>11.469953970000001</v>
      </c>
      <c r="R3861" s="197">
        <v>11.469953970000001</v>
      </c>
      <c r="AE3861" s="319"/>
      <c r="AJ3861">
        <v>0</v>
      </c>
      <c r="AK3861">
        <v>0</v>
      </c>
    </row>
    <row r="3862" spans="1:37" x14ac:dyDescent="0.25">
      <c r="A3862">
        <f t="shared" ref="A3862:E3862" si="1067">A777</f>
        <v>19029</v>
      </c>
      <c r="B3862" t="str">
        <f t="shared" si="1067"/>
        <v>IA</v>
      </c>
      <c r="C3862" t="str">
        <f t="shared" si="1067"/>
        <v>Cass County</v>
      </c>
      <c r="D3862">
        <f t="shared" si="1067"/>
        <v>-94.938295800000006</v>
      </c>
      <c r="E3862">
        <f t="shared" si="1067"/>
        <v>41.331380000000003</v>
      </c>
      <c r="Q3862" s="197">
        <v>11.948082189999999</v>
      </c>
      <c r="R3862" s="197">
        <v>11.948082189999999</v>
      </c>
      <c r="AE3862" s="319"/>
      <c r="AJ3862">
        <v>0</v>
      </c>
      <c r="AK3862">
        <v>0</v>
      </c>
    </row>
    <row r="3863" spans="1:37" x14ac:dyDescent="0.25">
      <c r="A3863">
        <f t="shared" ref="A3863:E3863" si="1068">A778</f>
        <v>19031</v>
      </c>
      <c r="B3863" t="str">
        <f t="shared" si="1068"/>
        <v>IA</v>
      </c>
      <c r="C3863" t="str">
        <f t="shared" si="1068"/>
        <v>Cedar County</v>
      </c>
      <c r="D3863">
        <f t="shared" si="1068"/>
        <v>-91.114293200000006</v>
      </c>
      <c r="E3863">
        <f t="shared" si="1068"/>
        <v>41.779040000000002</v>
      </c>
      <c r="Q3863" s="197">
        <v>11.47237906</v>
      </c>
      <c r="R3863" s="197">
        <v>11.47237906</v>
      </c>
      <c r="AE3863" s="319"/>
      <c r="AJ3863">
        <v>0</v>
      </c>
      <c r="AK3863">
        <v>0</v>
      </c>
    </row>
    <row r="3864" spans="1:37" x14ac:dyDescent="0.25">
      <c r="A3864">
        <f t="shared" ref="A3864:E3864" si="1069">A779</f>
        <v>19033</v>
      </c>
      <c r="B3864" t="str">
        <f t="shared" si="1069"/>
        <v>IA</v>
      </c>
      <c r="C3864" t="str">
        <f t="shared" si="1069"/>
        <v>Cerro Gordo County</v>
      </c>
      <c r="D3864">
        <f t="shared" si="1069"/>
        <v>-93.261767199999994</v>
      </c>
      <c r="E3864">
        <f t="shared" si="1069"/>
        <v>43.086779999999997</v>
      </c>
      <c r="Q3864" s="197">
        <v>10.51357001</v>
      </c>
      <c r="R3864" s="197">
        <v>10.51357001</v>
      </c>
      <c r="AE3864" s="319"/>
      <c r="AJ3864">
        <v>0</v>
      </c>
      <c r="AK3864">
        <v>0</v>
      </c>
    </row>
    <row r="3865" spans="1:37" x14ac:dyDescent="0.25">
      <c r="A3865">
        <f t="shared" ref="A3865:E3865" si="1070">A780</f>
        <v>19035</v>
      </c>
      <c r="B3865" t="str">
        <f t="shared" si="1070"/>
        <v>IA</v>
      </c>
      <c r="C3865" t="str">
        <f t="shared" si="1070"/>
        <v>Cherokee County</v>
      </c>
      <c r="D3865">
        <f t="shared" si="1070"/>
        <v>-95.627119899999997</v>
      </c>
      <c r="E3865">
        <f t="shared" si="1070"/>
        <v>42.736199999999997</v>
      </c>
      <c r="Q3865" s="197">
        <v>11.063741220000001</v>
      </c>
      <c r="R3865" s="197">
        <v>11.063741220000001</v>
      </c>
      <c r="AE3865" s="319"/>
      <c r="AJ3865">
        <v>0</v>
      </c>
      <c r="AK3865">
        <v>0</v>
      </c>
    </row>
    <row r="3866" spans="1:37" x14ac:dyDescent="0.25">
      <c r="A3866">
        <f t="shared" ref="A3866:E3866" si="1071">A781</f>
        <v>19037</v>
      </c>
      <c r="B3866" t="str">
        <f t="shared" si="1071"/>
        <v>IA</v>
      </c>
      <c r="C3866" t="str">
        <f t="shared" si="1071"/>
        <v>Chickasaw County</v>
      </c>
      <c r="D3866">
        <f t="shared" si="1071"/>
        <v>-92.315688100000003</v>
      </c>
      <c r="E3866">
        <f t="shared" si="1071"/>
        <v>43.065289999999997</v>
      </c>
      <c r="Q3866" s="197">
        <v>10.400874399999999</v>
      </c>
      <c r="R3866" s="197">
        <v>10.400874399999999</v>
      </c>
      <c r="AE3866" s="319"/>
      <c r="AJ3866">
        <v>0</v>
      </c>
      <c r="AK3866">
        <v>0</v>
      </c>
    </row>
    <row r="3867" spans="1:37" x14ac:dyDescent="0.25">
      <c r="A3867">
        <f t="shared" ref="A3867:E3867" si="1072">A782</f>
        <v>19039</v>
      </c>
      <c r="B3867" t="str">
        <f t="shared" si="1072"/>
        <v>IA</v>
      </c>
      <c r="C3867" t="str">
        <f t="shared" si="1072"/>
        <v>Clarke County</v>
      </c>
      <c r="D3867">
        <f t="shared" si="1072"/>
        <v>-93.790381400000001</v>
      </c>
      <c r="E3867">
        <f t="shared" si="1072"/>
        <v>41.033810000000003</v>
      </c>
      <c r="Q3867" s="197">
        <v>12.069035599999999</v>
      </c>
      <c r="R3867" s="197">
        <v>12.069035599999999</v>
      </c>
      <c r="AE3867" s="319"/>
      <c r="AJ3867">
        <v>0</v>
      </c>
      <c r="AK3867">
        <v>0</v>
      </c>
    </row>
    <row r="3868" spans="1:37" x14ac:dyDescent="0.25">
      <c r="A3868">
        <f t="shared" ref="A3868:E3868" si="1073">A783</f>
        <v>19041</v>
      </c>
      <c r="B3868" t="str">
        <f t="shared" si="1073"/>
        <v>IA</v>
      </c>
      <c r="C3868" t="str">
        <f t="shared" si="1073"/>
        <v>Clay County</v>
      </c>
      <c r="D3868">
        <f t="shared" si="1073"/>
        <v>-95.158912299999997</v>
      </c>
      <c r="E3868">
        <f t="shared" si="1073"/>
        <v>43.09037</v>
      </c>
      <c r="Q3868" s="197">
        <v>10.783573130000001</v>
      </c>
      <c r="R3868" s="197">
        <v>10.783573130000001</v>
      </c>
      <c r="AE3868" s="319"/>
      <c r="AJ3868">
        <v>0</v>
      </c>
      <c r="AK3868">
        <v>0</v>
      </c>
    </row>
    <row r="3869" spans="1:37" x14ac:dyDescent="0.25">
      <c r="A3869">
        <f t="shared" ref="A3869:E3869" si="1074">A784</f>
        <v>19043</v>
      </c>
      <c r="B3869" t="str">
        <f t="shared" si="1074"/>
        <v>IA</v>
      </c>
      <c r="C3869" t="str">
        <f t="shared" si="1074"/>
        <v>Clayton County</v>
      </c>
      <c r="D3869">
        <f t="shared" si="1074"/>
        <v>-91.329961400000002</v>
      </c>
      <c r="E3869">
        <f t="shared" si="1074"/>
        <v>42.846130000000002</v>
      </c>
      <c r="Q3869" s="197">
        <v>10.686271380000001</v>
      </c>
      <c r="R3869" s="197">
        <v>10.686271380000001</v>
      </c>
      <c r="AE3869" s="319"/>
      <c r="AJ3869">
        <v>0</v>
      </c>
      <c r="AK3869">
        <v>0</v>
      </c>
    </row>
    <row r="3870" spans="1:37" x14ac:dyDescent="0.25">
      <c r="A3870">
        <f t="shared" ref="A3870:E3870" si="1075">A785</f>
        <v>19045</v>
      </c>
      <c r="B3870" t="str">
        <f t="shared" si="1075"/>
        <v>IA</v>
      </c>
      <c r="C3870" t="str">
        <f t="shared" si="1075"/>
        <v>Clinton County</v>
      </c>
      <c r="D3870">
        <f t="shared" si="1075"/>
        <v>-90.5214304</v>
      </c>
      <c r="E3870">
        <f t="shared" si="1075"/>
        <v>41.907130000000002</v>
      </c>
      <c r="Q3870" s="197">
        <v>11.321766780000001</v>
      </c>
      <c r="R3870" s="197">
        <v>11.321766780000001</v>
      </c>
      <c r="AE3870" s="319"/>
      <c r="AJ3870">
        <v>0</v>
      </c>
      <c r="AK3870">
        <v>0</v>
      </c>
    </row>
    <row r="3871" spans="1:37" x14ac:dyDescent="0.25">
      <c r="A3871">
        <f t="shared" ref="A3871:E3871" si="1076">A786</f>
        <v>19047</v>
      </c>
      <c r="B3871" t="str">
        <f t="shared" si="1076"/>
        <v>IA</v>
      </c>
      <c r="C3871" t="str">
        <f t="shared" si="1076"/>
        <v>Crawford County</v>
      </c>
      <c r="D3871">
        <f t="shared" si="1076"/>
        <v>-95.388877899999997</v>
      </c>
      <c r="E3871">
        <f t="shared" si="1076"/>
        <v>42.032179999999997</v>
      </c>
      <c r="Q3871" s="197">
        <v>11.5328836</v>
      </c>
      <c r="R3871" s="197">
        <v>11.5328836</v>
      </c>
      <c r="AE3871" s="319"/>
      <c r="AJ3871">
        <v>0</v>
      </c>
      <c r="AK3871">
        <v>0</v>
      </c>
    </row>
    <row r="3872" spans="1:37" x14ac:dyDescent="0.25">
      <c r="A3872">
        <f t="shared" ref="A3872:E3872" si="1077">A787</f>
        <v>19049</v>
      </c>
      <c r="B3872" t="str">
        <f t="shared" si="1077"/>
        <v>IA</v>
      </c>
      <c r="C3872" t="str">
        <f t="shared" si="1077"/>
        <v>Dallas County</v>
      </c>
      <c r="D3872">
        <f t="shared" si="1077"/>
        <v>-94.047815600000007</v>
      </c>
      <c r="E3872">
        <f t="shared" si="1077"/>
        <v>41.687809999999999</v>
      </c>
      <c r="Q3872" s="197">
        <v>11.62673549</v>
      </c>
      <c r="R3872" s="197">
        <v>11.62673549</v>
      </c>
      <c r="AE3872" s="319"/>
      <c r="AJ3872">
        <v>0</v>
      </c>
      <c r="AK3872">
        <v>0</v>
      </c>
    </row>
    <row r="3873" spans="1:37" x14ac:dyDescent="0.25">
      <c r="A3873">
        <f t="shared" ref="A3873:E3873" si="1078">A788</f>
        <v>19051</v>
      </c>
      <c r="B3873" t="str">
        <f t="shared" si="1078"/>
        <v>IA</v>
      </c>
      <c r="C3873" t="str">
        <f t="shared" si="1078"/>
        <v>Davis County</v>
      </c>
      <c r="D3873">
        <f t="shared" si="1078"/>
        <v>-92.402353199999993</v>
      </c>
      <c r="E3873">
        <f t="shared" si="1078"/>
        <v>40.756979999999999</v>
      </c>
      <c r="Q3873" s="197">
        <v>12.241561819999999</v>
      </c>
      <c r="R3873" s="197">
        <v>12.241561819999999</v>
      </c>
      <c r="AE3873" s="319"/>
      <c r="AJ3873">
        <v>0</v>
      </c>
      <c r="AK3873">
        <v>0</v>
      </c>
    </row>
    <row r="3874" spans="1:37" x14ac:dyDescent="0.25">
      <c r="A3874">
        <f t="shared" ref="A3874:E3874" si="1079">A789</f>
        <v>19053</v>
      </c>
      <c r="B3874" t="str">
        <f t="shared" si="1079"/>
        <v>IA</v>
      </c>
      <c r="C3874" t="str">
        <f t="shared" si="1079"/>
        <v>Decatur County</v>
      </c>
      <c r="D3874">
        <f t="shared" si="1079"/>
        <v>-93.791758400000006</v>
      </c>
      <c r="E3874">
        <f t="shared" si="1079"/>
        <v>40.751950000000001</v>
      </c>
      <c r="Q3874" s="197">
        <v>12.262973280000001</v>
      </c>
      <c r="R3874" s="197">
        <v>12.262973280000001</v>
      </c>
      <c r="AE3874" s="319"/>
      <c r="AJ3874">
        <v>0</v>
      </c>
      <c r="AK3874">
        <v>0</v>
      </c>
    </row>
    <row r="3875" spans="1:37" x14ac:dyDescent="0.25">
      <c r="A3875">
        <f t="shared" ref="A3875:E3875" si="1080">A790</f>
        <v>19055</v>
      </c>
      <c r="B3875" t="str">
        <f t="shared" si="1080"/>
        <v>IA</v>
      </c>
      <c r="C3875" t="str">
        <f t="shared" si="1080"/>
        <v>Delaware County</v>
      </c>
      <c r="D3875">
        <f t="shared" si="1080"/>
        <v>-91.355660400000005</v>
      </c>
      <c r="E3875">
        <f t="shared" si="1080"/>
        <v>42.474040000000002</v>
      </c>
      <c r="Q3875" s="197">
        <v>10.964876029999999</v>
      </c>
      <c r="R3875" s="197">
        <v>10.964876029999999</v>
      </c>
      <c r="AE3875" s="319"/>
      <c r="AJ3875">
        <v>0</v>
      </c>
      <c r="AK3875">
        <v>0</v>
      </c>
    </row>
    <row r="3876" spans="1:37" x14ac:dyDescent="0.25">
      <c r="A3876">
        <f t="shared" ref="A3876:E3876" si="1081">A791</f>
        <v>19057</v>
      </c>
      <c r="B3876" t="str">
        <f t="shared" si="1081"/>
        <v>IA</v>
      </c>
      <c r="C3876" t="str">
        <f t="shared" si="1081"/>
        <v>Des Moines County</v>
      </c>
      <c r="D3876">
        <f t="shared" si="1081"/>
        <v>-91.172928099999993</v>
      </c>
      <c r="E3876">
        <f t="shared" si="1081"/>
        <v>40.934100000000001</v>
      </c>
      <c r="Q3876" s="197">
        <v>12.082127890000001</v>
      </c>
      <c r="R3876" s="197">
        <v>12.082127890000001</v>
      </c>
      <c r="AE3876" s="319"/>
      <c r="AJ3876">
        <v>0</v>
      </c>
      <c r="AK3876">
        <v>0</v>
      </c>
    </row>
    <row r="3877" spans="1:37" x14ac:dyDescent="0.25">
      <c r="A3877">
        <f t="shared" ref="A3877:E3877" si="1082">A792</f>
        <v>19059</v>
      </c>
      <c r="B3877" t="str">
        <f t="shared" si="1082"/>
        <v>IA</v>
      </c>
      <c r="C3877" t="str">
        <f t="shared" si="1082"/>
        <v>Dickinson County</v>
      </c>
      <c r="D3877">
        <f t="shared" si="1082"/>
        <v>-95.1553945</v>
      </c>
      <c r="E3877">
        <f t="shared" si="1082"/>
        <v>43.384610000000002</v>
      </c>
      <c r="Q3877" s="197">
        <v>10.594056760000001</v>
      </c>
      <c r="R3877" s="197">
        <v>10.594056760000001</v>
      </c>
      <c r="AE3877" s="319"/>
      <c r="AJ3877">
        <v>0</v>
      </c>
      <c r="AK3877">
        <v>0</v>
      </c>
    </row>
    <row r="3878" spans="1:37" x14ac:dyDescent="0.25">
      <c r="A3878">
        <f t="shared" ref="A3878:E3878" si="1083">A793</f>
        <v>19061</v>
      </c>
      <c r="B3878" t="str">
        <f t="shared" si="1083"/>
        <v>IA</v>
      </c>
      <c r="C3878" t="str">
        <f t="shared" si="1083"/>
        <v>Dubuque County</v>
      </c>
      <c r="D3878">
        <f t="shared" si="1083"/>
        <v>-90.875182699999996</v>
      </c>
      <c r="E3878">
        <f t="shared" si="1083"/>
        <v>42.469830000000002</v>
      </c>
      <c r="Q3878" s="197">
        <v>10.95963559</v>
      </c>
      <c r="R3878" s="197">
        <v>10.95963559</v>
      </c>
      <c r="AE3878" s="319"/>
      <c r="AJ3878">
        <v>0</v>
      </c>
      <c r="AK3878">
        <v>0</v>
      </c>
    </row>
    <row r="3879" spans="1:37" x14ac:dyDescent="0.25">
      <c r="A3879">
        <f t="shared" ref="A3879:E3879" si="1084">A794</f>
        <v>19063</v>
      </c>
      <c r="B3879" t="str">
        <f t="shared" si="1084"/>
        <v>IA</v>
      </c>
      <c r="C3879" t="str">
        <f t="shared" si="1084"/>
        <v>Emmet County</v>
      </c>
      <c r="D3879">
        <f t="shared" si="1084"/>
        <v>-94.685574599999995</v>
      </c>
      <c r="E3879">
        <f t="shared" si="1084"/>
        <v>43.384120000000003</v>
      </c>
      <c r="Q3879" s="197">
        <v>10.546132890000001</v>
      </c>
      <c r="R3879" s="197">
        <v>10.546132890000001</v>
      </c>
      <c r="AE3879" s="319"/>
      <c r="AJ3879">
        <v>0</v>
      </c>
      <c r="AK3879">
        <v>0</v>
      </c>
    </row>
    <row r="3880" spans="1:37" x14ac:dyDescent="0.25">
      <c r="A3880">
        <f t="shared" ref="A3880:E3880" si="1085">A795</f>
        <v>19065</v>
      </c>
      <c r="B3880" t="str">
        <f t="shared" si="1085"/>
        <v>IA</v>
      </c>
      <c r="C3880" t="str">
        <f t="shared" si="1085"/>
        <v>Fayette County</v>
      </c>
      <c r="D3880">
        <f t="shared" si="1085"/>
        <v>-91.838831600000006</v>
      </c>
      <c r="E3880">
        <f t="shared" si="1085"/>
        <v>42.865450000000003</v>
      </c>
      <c r="Q3880" s="197">
        <v>10.62338877</v>
      </c>
      <c r="R3880" s="197">
        <v>10.62338877</v>
      </c>
      <c r="AE3880" s="319"/>
      <c r="AJ3880">
        <v>0</v>
      </c>
      <c r="AK3880">
        <v>0</v>
      </c>
    </row>
    <row r="3881" spans="1:37" x14ac:dyDescent="0.25">
      <c r="A3881">
        <f t="shared" ref="A3881:E3881" si="1086">A796</f>
        <v>19067</v>
      </c>
      <c r="B3881" t="str">
        <f t="shared" si="1086"/>
        <v>IA</v>
      </c>
      <c r="C3881" t="str">
        <f t="shared" si="1086"/>
        <v>Floyd County</v>
      </c>
      <c r="D3881">
        <f t="shared" si="1086"/>
        <v>-92.789080600000005</v>
      </c>
      <c r="E3881">
        <f t="shared" si="1086"/>
        <v>43.06606</v>
      </c>
      <c r="Q3881" s="197">
        <v>10.43433196</v>
      </c>
      <c r="R3881" s="197">
        <v>10.43433196</v>
      </c>
      <c r="AE3881" s="319"/>
      <c r="AJ3881">
        <v>0</v>
      </c>
      <c r="AK3881">
        <v>0</v>
      </c>
    </row>
    <row r="3882" spans="1:37" x14ac:dyDescent="0.25">
      <c r="A3882">
        <f t="shared" ref="A3882:E3882" si="1087">A797</f>
        <v>19069</v>
      </c>
      <c r="B3882" t="str">
        <f t="shared" si="1087"/>
        <v>IA</v>
      </c>
      <c r="C3882" t="str">
        <f t="shared" si="1087"/>
        <v>Franklin County</v>
      </c>
      <c r="D3882">
        <f t="shared" si="1087"/>
        <v>-93.261625800000004</v>
      </c>
      <c r="E3882">
        <f t="shared" si="1087"/>
        <v>42.736919999999998</v>
      </c>
      <c r="Q3882" s="197">
        <v>10.78388792</v>
      </c>
      <c r="R3882" s="197">
        <v>10.78388792</v>
      </c>
      <c r="AE3882" s="319"/>
      <c r="AJ3882">
        <v>0</v>
      </c>
      <c r="AK3882">
        <v>0</v>
      </c>
    </row>
    <row r="3883" spans="1:37" x14ac:dyDescent="0.25">
      <c r="A3883">
        <f t="shared" ref="A3883:E3883" si="1088">A798</f>
        <v>19071</v>
      </c>
      <c r="B3883" t="str">
        <f t="shared" si="1088"/>
        <v>IA</v>
      </c>
      <c r="C3883" t="str">
        <f t="shared" si="1088"/>
        <v>Fremont County</v>
      </c>
      <c r="D3883">
        <f t="shared" si="1088"/>
        <v>-95.608867700000005</v>
      </c>
      <c r="E3883">
        <f t="shared" si="1088"/>
        <v>40.759430000000002</v>
      </c>
      <c r="Q3883" s="197">
        <v>12.34402551</v>
      </c>
      <c r="R3883" s="197">
        <v>12.34402551</v>
      </c>
      <c r="AE3883" s="319"/>
      <c r="AJ3883">
        <v>0</v>
      </c>
      <c r="AK3883">
        <v>0</v>
      </c>
    </row>
    <row r="3884" spans="1:37" x14ac:dyDescent="0.25">
      <c r="A3884">
        <f t="shared" ref="A3884:E3884" si="1089">A799</f>
        <v>19073</v>
      </c>
      <c r="B3884" t="str">
        <f t="shared" si="1089"/>
        <v>IA</v>
      </c>
      <c r="C3884" t="str">
        <f t="shared" si="1089"/>
        <v>Greene County</v>
      </c>
      <c r="D3884">
        <f t="shared" si="1089"/>
        <v>-94.400524099999998</v>
      </c>
      <c r="E3884">
        <f t="shared" si="1089"/>
        <v>42.037909999999997</v>
      </c>
      <c r="Q3884" s="197">
        <v>11.41630876</v>
      </c>
      <c r="R3884" s="197">
        <v>11.41630876</v>
      </c>
      <c r="AE3884" s="319"/>
      <c r="AJ3884">
        <v>0</v>
      </c>
      <c r="AK3884">
        <v>0</v>
      </c>
    </row>
    <row r="3885" spans="1:37" x14ac:dyDescent="0.25">
      <c r="A3885">
        <f t="shared" ref="A3885:E3885" si="1090">A800</f>
        <v>19075</v>
      </c>
      <c r="B3885" t="str">
        <f t="shared" si="1090"/>
        <v>IA</v>
      </c>
      <c r="C3885" t="str">
        <f t="shared" si="1090"/>
        <v>Grundy County</v>
      </c>
      <c r="D3885">
        <f t="shared" si="1090"/>
        <v>-92.785618200000002</v>
      </c>
      <c r="E3885">
        <f t="shared" si="1090"/>
        <v>42.408990000000003</v>
      </c>
      <c r="Q3885" s="197">
        <v>11.030350840000001</v>
      </c>
      <c r="R3885" s="197">
        <v>11.030350840000001</v>
      </c>
      <c r="AE3885" s="319"/>
      <c r="AJ3885">
        <v>0</v>
      </c>
      <c r="AK3885">
        <v>0</v>
      </c>
    </row>
    <row r="3886" spans="1:37" x14ac:dyDescent="0.25">
      <c r="A3886">
        <f t="shared" ref="A3886:E3886" si="1091">A801</f>
        <v>19077</v>
      </c>
      <c r="B3886" t="str">
        <f t="shared" si="1091"/>
        <v>IA</v>
      </c>
      <c r="C3886" t="str">
        <f t="shared" si="1091"/>
        <v>Guthrie County</v>
      </c>
      <c r="D3886">
        <f t="shared" si="1091"/>
        <v>-94.510001399999993</v>
      </c>
      <c r="E3886">
        <f t="shared" si="1091"/>
        <v>41.685690000000001</v>
      </c>
      <c r="Q3886" s="197">
        <v>11.670741939999999</v>
      </c>
      <c r="R3886" s="197">
        <v>11.670741939999999</v>
      </c>
      <c r="AE3886" s="319"/>
      <c r="AJ3886">
        <v>0</v>
      </c>
      <c r="AK3886">
        <v>0</v>
      </c>
    </row>
    <row r="3887" spans="1:37" x14ac:dyDescent="0.25">
      <c r="A3887">
        <f t="shared" ref="A3887:E3887" si="1092">A802</f>
        <v>19079</v>
      </c>
      <c r="B3887" t="str">
        <f t="shared" si="1092"/>
        <v>IA</v>
      </c>
      <c r="C3887" t="str">
        <f t="shared" si="1092"/>
        <v>Hamilton County</v>
      </c>
      <c r="D3887">
        <f t="shared" si="1092"/>
        <v>-93.707568899999998</v>
      </c>
      <c r="E3887">
        <f t="shared" si="1092"/>
        <v>42.384779999999999</v>
      </c>
      <c r="Q3887" s="197">
        <v>11.09497234</v>
      </c>
      <c r="R3887" s="197">
        <v>11.09497234</v>
      </c>
      <c r="AE3887" s="319"/>
      <c r="AJ3887">
        <v>0</v>
      </c>
      <c r="AK3887">
        <v>0</v>
      </c>
    </row>
    <row r="3888" spans="1:37" x14ac:dyDescent="0.25">
      <c r="A3888">
        <f t="shared" ref="A3888:E3888" si="1093">A803</f>
        <v>19081</v>
      </c>
      <c r="B3888" t="str">
        <f t="shared" si="1093"/>
        <v>IA</v>
      </c>
      <c r="C3888" t="str">
        <f t="shared" si="1093"/>
        <v>Hancock County</v>
      </c>
      <c r="D3888">
        <f t="shared" si="1093"/>
        <v>-93.733804899999996</v>
      </c>
      <c r="E3888">
        <f t="shared" si="1093"/>
        <v>43.087519999999998</v>
      </c>
      <c r="Q3888" s="197">
        <v>10.59727395</v>
      </c>
      <c r="R3888" s="197">
        <v>10.59727395</v>
      </c>
      <c r="AE3888" s="319"/>
      <c r="AJ3888">
        <v>0</v>
      </c>
      <c r="AK3888">
        <v>0</v>
      </c>
    </row>
    <row r="3889" spans="1:37" x14ac:dyDescent="0.25">
      <c r="A3889">
        <f t="shared" ref="A3889:E3889" si="1094">A804</f>
        <v>19083</v>
      </c>
      <c r="B3889" t="str">
        <f t="shared" si="1094"/>
        <v>IA</v>
      </c>
      <c r="C3889" t="str">
        <f t="shared" si="1094"/>
        <v>Hardin County</v>
      </c>
      <c r="D3889">
        <f t="shared" si="1094"/>
        <v>-93.239437699999996</v>
      </c>
      <c r="E3889">
        <f t="shared" si="1094"/>
        <v>42.387149999999998</v>
      </c>
      <c r="Q3889" s="197">
        <v>11.054481389999999</v>
      </c>
      <c r="R3889" s="197">
        <v>11.054481389999999</v>
      </c>
      <c r="AE3889" s="319"/>
      <c r="AJ3889">
        <v>0</v>
      </c>
      <c r="AK3889">
        <v>0</v>
      </c>
    </row>
    <row r="3890" spans="1:37" x14ac:dyDescent="0.25">
      <c r="A3890">
        <f t="shared" ref="A3890:E3890" si="1095">A805</f>
        <v>19085</v>
      </c>
      <c r="B3890" t="str">
        <f t="shared" si="1095"/>
        <v>IA</v>
      </c>
      <c r="C3890" t="str">
        <f t="shared" si="1095"/>
        <v>Harrison County</v>
      </c>
      <c r="D3890">
        <f t="shared" si="1095"/>
        <v>-95.815220999999994</v>
      </c>
      <c r="E3890">
        <f t="shared" si="1095"/>
        <v>41.682479999999998</v>
      </c>
      <c r="Q3890" s="197">
        <v>11.814511250000001</v>
      </c>
      <c r="R3890" s="197">
        <v>11.814511250000001</v>
      </c>
      <c r="AE3890" s="319"/>
      <c r="AJ3890">
        <v>0</v>
      </c>
      <c r="AK3890">
        <v>0</v>
      </c>
    </row>
    <row r="3891" spans="1:37" x14ac:dyDescent="0.25">
      <c r="A3891">
        <f t="shared" ref="A3891:E3891" si="1096">A806</f>
        <v>19087</v>
      </c>
      <c r="B3891" t="str">
        <f t="shared" si="1096"/>
        <v>IA</v>
      </c>
      <c r="C3891" t="str">
        <f t="shared" si="1096"/>
        <v>Henry County</v>
      </c>
      <c r="D3891">
        <f t="shared" si="1096"/>
        <v>-91.528731699999994</v>
      </c>
      <c r="E3891">
        <f t="shared" si="1096"/>
        <v>40.997779999999999</v>
      </c>
      <c r="Q3891" s="197">
        <v>12.03639132</v>
      </c>
      <c r="R3891" s="197">
        <v>12.03639132</v>
      </c>
      <c r="AE3891" s="319"/>
      <c r="AJ3891">
        <v>0</v>
      </c>
      <c r="AK3891">
        <v>0</v>
      </c>
    </row>
    <row r="3892" spans="1:37" x14ac:dyDescent="0.25">
      <c r="A3892">
        <f t="shared" ref="A3892:E3892" si="1097">A807</f>
        <v>19089</v>
      </c>
      <c r="B3892" t="str">
        <f t="shared" si="1097"/>
        <v>IA</v>
      </c>
      <c r="C3892" t="str">
        <f t="shared" si="1097"/>
        <v>Howard County</v>
      </c>
      <c r="D3892">
        <f t="shared" si="1097"/>
        <v>-92.316031499999994</v>
      </c>
      <c r="E3892">
        <f t="shared" si="1097"/>
        <v>43.362870000000001</v>
      </c>
      <c r="Q3892" s="197">
        <v>10.110270480000001</v>
      </c>
      <c r="R3892" s="197">
        <v>10.110270480000001</v>
      </c>
      <c r="AE3892" s="319"/>
      <c r="AJ3892">
        <v>0</v>
      </c>
      <c r="AK3892">
        <v>0</v>
      </c>
    </row>
    <row r="3893" spans="1:37" x14ac:dyDescent="0.25">
      <c r="A3893">
        <f t="shared" ref="A3893:E3893" si="1098">A808</f>
        <v>19091</v>
      </c>
      <c r="B3893" t="str">
        <f t="shared" si="1098"/>
        <v>IA</v>
      </c>
      <c r="C3893" t="str">
        <f t="shared" si="1098"/>
        <v>Humboldt County</v>
      </c>
      <c r="D3893">
        <f t="shared" si="1098"/>
        <v>-94.205722800000004</v>
      </c>
      <c r="E3893">
        <f t="shared" si="1098"/>
        <v>42.779890000000002</v>
      </c>
      <c r="Q3893" s="197">
        <v>10.87154359</v>
      </c>
      <c r="R3893" s="197">
        <v>10.87154359</v>
      </c>
      <c r="AE3893" s="319"/>
      <c r="AJ3893">
        <v>0</v>
      </c>
      <c r="AK3893">
        <v>0</v>
      </c>
    </row>
    <row r="3894" spans="1:37" x14ac:dyDescent="0.25">
      <c r="A3894">
        <f t="shared" ref="A3894:E3894" si="1099">A809</f>
        <v>19093</v>
      </c>
      <c r="B3894" t="str">
        <f t="shared" si="1099"/>
        <v>IA</v>
      </c>
      <c r="C3894" t="str">
        <f t="shared" si="1099"/>
        <v>Ida County</v>
      </c>
      <c r="D3894">
        <f t="shared" si="1099"/>
        <v>-95.520453000000003</v>
      </c>
      <c r="E3894">
        <f t="shared" si="1099"/>
        <v>42.384520000000002</v>
      </c>
      <c r="Q3894" s="197">
        <v>11.30171726</v>
      </c>
      <c r="R3894" s="197">
        <v>11.30171726</v>
      </c>
      <c r="AE3894" s="319"/>
      <c r="AJ3894">
        <v>0</v>
      </c>
      <c r="AK3894">
        <v>0</v>
      </c>
    </row>
    <row r="3895" spans="1:37" x14ac:dyDescent="0.25">
      <c r="A3895">
        <f t="shared" ref="A3895:E3895" si="1100">A810</f>
        <v>19095</v>
      </c>
      <c r="B3895" t="str">
        <f t="shared" si="1100"/>
        <v>IA</v>
      </c>
      <c r="C3895" t="str">
        <f t="shared" si="1100"/>
        <v>Iowa County</v>
      </c>
      <c r="D3895">
        <f t="shared" si="1100"/>
        <v>-92.051415599999999</v>
      </c>
      <c r="E3895">
        <f t="shared" si="1100"/>
        <v>41.695689999999999</v>
      </c>
      <c r="Q3895" s="197">
        <v>11.562711090000001</v>
      </c>
      <c r="R3895" s="197">
        <v>11.562711090000001</v>
      </c>
      <c r="AE3895" s="319"/>
      <c r="AJ3895">
        <v>0</v>
      </c>
      <c r="AK3895">
        <v>0</v>
      </c>
    </row>
    <row r="3896" spans="1:37" x14ac:dyDescent="0.25">
      <c r="A3896">
        <f t="shared" ref="A3896:E3896" si="1101">A811</f>
        <v>19097</v>
      </c>
      <c r="B3896" t="str">
        <f t="shared" si="1101"/>
        <v>IA</v>
      </c>
      <c r="C3896" t="str">
        <f t="shared" si="1101"/>
        <v>Jackson County</v>
      </c>
      <c r="D3896">
        <f t="shared" si="1101"/>
        <v>-90.559217599999997</v>
      </c>
      <c r="E3896">
        <f t="shared" si="1101"/>
        <v>42.17539</v>
      </c>
      <c r="Q3896" s="197">
        <v>11.136592889999999</v>
      </c>
      <c r="R3896" s="197">
        <v>11.136592889999999</v>
      </c>
      <c r="AE3896" s="319"/>
      <c r="AJ3896">
        <v>0</v>
      </c>
      <c r="AK3896">
        <v>0</v>
      </c>
    </row>
    <row r="3897" spans="1:37" x14ac:dyDescent="0.25">
      <c r="A3897">
        <f t="shared" ref="A3897:E3897" si="1102">A812</f>
        <v>19099</v>
      </c>
      <c r="B3897" t="str">
        <f t="shared" si="1102"/>
        <v>IA</v>
      </c>
      <c r="C3897" t="str">
        <f t="shared" si="1102"/>
        <v>Jasper County</v>
      </c>
      <c r="D3897">
        <f t="shared" si="1102"/>
        <v>-93.051147</v>
      </c>
      <c r="E3897">
        <f t="shared" si="1102"/>
        <v>41.689360000000001</v>
      </c>
      <c r="Q3897" s="197">
        <v>11.573288610000001</v>
      </c>
      <c r="R3897" s="197">
        <v>11.573288610000001</v>
      </c>
      <c r="AE3897" s="319"/>
      <c r="AJ3897">
        <v>0</v>
      </c>
      <c r="AK3897">
        <v>0</v>
      </c>
    </row>
    <row r="3898" spans="1:37" x14ac:dyDescent="0.25">
      <c r="A3898">
        <f t="shared" ref="A3898:E3898" si="1103">A813</f>
        <v>19101</v>
      </c>
      <c r="B3898" t="str">
        <f t="shared" si="1103"/>
        <v>IA</v>
      </c>
      <c r="C3898" t="str">
        <f t="shared" si="1103"/>
        <v>Jefferson County</v>
      </c>
      <c r="D3898">
        <f t="shared" si="1103"/>
        <v>-91.934520899999995</v>
      </c>
      <c r="E3898">
        <f t="shared" si="1103"/>
        <v>41.037089999999999</v>
      </c>
      <c r="Q3898" s="197">
        <v>12.02981312</v>
      </c>
      <c r="R3898" s="197">
        <v>12.02981312</v>
      </c>
      <c r="AE3898" s="319"/>
      <c r="AJ3898">
        <v>0</v>
      </c>
      <c r="AK3898">
        <v>0</v>
      </c>
    </row>
    <row r="3899" spans="1:37" x14ac:dyDescent="0.25">
      <c r="A3899">
        <f t="shared" ref="A3899:E3899" si="1104">A814</f>
        <v>19103</v>
      </c>
      <c r="B3899" t="str">
        <f t="shared" si="1104"/>
        <v>IA</v>
      </c>
      <c r="C3899" t="str">
        <f t="shared" si="1104"/>
        <v>Johnson County</v>
      </c>
      <c r="D3899">
        <f t="shared" si="1104"/>
        <v>-91.574762000000007</v>
      </c>
      <c r="E3899">
        <f t="shared" si="1104"/>
        <v>41.679630000000003</v>
      </c>
      <c r="Q3899" s="197">
        <v>11.55513092</v>
      </c>
      <c r="R3899" s="197">
        <v>11.55513092</v>
      </c>
      <c r="AE3899" s="319"/>
      <c r="AJ3899">
        <v>0</v>
      </c>
      <c r="AK3899">
        <v>0</v>
      </c>
    </row>
    <row r="3900" spans="1:37" x14ac:dyDescent="0.25">
      <c r="A3900">
        <f t="shared" ref="A3900:E3900" si="1105">A815</f>
        <v>19105</v>
      </c>
      <c r="B3900" t="str">
        <f t="shared" si="1105"/>
        <v>IA</v>
      </c>
      <c r="C3900" t="str">
        <f t="shared" si="1105"/>
        <v>Jones County</v>
      </c>
      <c r="D3900">
        <f t="shared" si="1105"/>
        <v>-91.113875800000002</v>
      </c>
      <c r="E3900">
        <f t="shared" si="1105"/>
        <v>42.127330000000001</v>
      </c>
      <c r="Q3900" s="197">
        <v>11.21737444</v>
      </c>
      <c r="R3900" s="197">
        <v>11.21737444</v>
      </c>
      <c r="AE3900" s="319"/>
      <c r="AJ3900">
        <v>0</v>
      </c>
      <c r="AK3900">
        <v>0</v>
      </c>
    </row>
    <row r="3901" spans="1:37" x14ac:dyDescent="0.25">
      <c r="A3901">
        <f t="shared" ref="A3901:E3901" si="1106">A816</f>
        <v>19107</v>
      </c>
      <c r="B3901" t="str">
        <f t="shared" si="1106"/>
        <v>IA</v>
      </c>
      <c r="C3901" t="str">
        <f t="shared" si="1106"/>
        <v>Keokuk County</v>
      </c>
      <c r="D3901">
        <f t="shared" si="1106"/>
        <v>-92.166718799999998</v>
      </c>
      <c r="E3901">
        <f t="shared" si="1106"/>
        <v>41.345759999999999</v>
      </c>
      <c r="Q3901" s="197">
        <v>11.81347852</v>
      </c>
      <c r="R3901" s="197">
        <v>11.81347852</v>
      </c>
      <c r="AE3901" s="319"/>
      <c r="AJ3901">
        <v>0</v>
      </c>
      <c r="AK3901">
        <v>0</v>
      </c>
    </row>
    <row r="3902" spans="1:37" x14ac:dyDescent="0.25">
      <c r="A3902">
        <f t="shared" ref="A3902:E3902" si="1107">A817</f>
        <v>19109</v>
      </c>
      <c r="B3902" t="str">
        <f t="shared" si="1107"/>
        <v>IA</v>
      </c>
      <c r="C3902" t="str">
        <f t="shared" si="1107"/>
        <v>Kossuth County</v>
      </c>
      <c r="D3902">
        <f t="shared" si="1107"/>
        <v>-94.209564299999997</v>
      </c>
      <c r="E3902">
        <f t="shared" si="1107"/>
        <v>43.21266</v>
      </c>
      <c r="Q3902" s="197">
        <v>10.59206019</v>
      </c>
      <c r="R3902" s="197">
        <v>10.59206019</v>
      </c>
      <c r="AE3902" s="319"/>
      <c r="AJ3902">
        <v>0</v>
      </c>
      <c r="AK3902">
        <v>0</v>
      </c>
    </row>
    <row r="3903" spans="1:37" x14ac:dyDescent="0.25">
      <c r="A3903">
        <f t="shared" ref="A3903:E3903" si="1108">A818</f>
        <v>19111</v>
      </c>
      <c r="B3903" t="str">
        <f t="shared" si="1108"/>
        <v>IA</v>
      </c>
      <c r="C3903" t="str">
        <f t="shared" si="1108"/>
        <v>Lee County</v>
      </c>
      <c r="D3903">
        <f t="shared" si="1108"/>
        <v>-91.463915400000005</v>
      </c>
      <c r="E3903">
        <f t="shared" si="1108"/>
        <v>40.659480000000002</v>
      </c>
      <c r="Q3903" s="197">
        <v>12.28665618</v>
      </c>
      <c r="R3903" s="197">
        <v>12.28665618</v>
      </c>
      <c r="AE3903" s="319"/>
      <c r="AJ3903">
        <v>0</v>
      </c>
      <c r="AK3903">
        <v>0</v>
      </c>
    </row>
    <row r="3904" spans="1:37" x14ac:dyDescent="0.25">
      <c r="A3904">
        <f t="shared" ref="A3904:E3904" si="1109">A819</f>
        <v>19113</v>
      </c>
      <c r="B3904" t="str">
        <f t="shared" si="1109"/>
        <v>IA</v>
      </c>
      <c r="C3904" t="str">
        <f t="shared" si="1109"/>
        <v>Linn County</v>
      </c>
      <c r="D3904">
        <f t="shared" si="1109"/>
        <v>-91.587303199999994</v>
      </c>
      <c r="E3904">
        <f t="shared" si="1109"/>
        <v>42.08661</v>
      </c>
      <c r="Q3904" s="197">
        <v>11.25906202</v>
      </c>
      <c r="R3904" s="197">
        <v>11.25906202</v>
      </c>
      <c r="AE3904" s="319"/>
      <c r="AJ3904">
        <v>0</v>
      </c>
      <c r="AK3904">
        <v>0</v>
      </c>
    </row>
    <row r="3905" spans="1:37" x14ac:dyDescent="0.25">
      <c r="A3905">
        <f t="shared" ref="A3905:E3905" si="1110">A820</f>
        <v>19115</v>
      </c>
      <c r="B3905" t="str">
        <f t="shared" si="1110"/>
        <v>IA</v>
      </c>
      <c r="C3905" t="str">
        <f t="shared" si="1110"/>
        <v>Louisa County</v>
      </c>
      <c r="D3905">
        <f t="shared" si="1110"/>
        <v>-91.248410199999995</v>
      </c>
      <c r="E3905">
        <f t="shared" si="1110"/>
        <v>41.230530000000002</v>
      </c>
      <c r="Q3905" s="197">
        <v>11.869266270000001</v>
      </c>
      <c r="R3905" s="197">
        <v>11.869266270000001</v>
      </c>
      <c r="AE3905" s="319"/>
      <c r="AJ3905">
        <v>0</v>
      </c>
      <c r="AK3905">
        <v>0</v>
      </c>
    </row>
    <row r="3906" spans="1:37" x14ac:dyDescent="0.25">
      <c r="A3906">
        <f t="shared" ref="A3906:E3906" si="1111">A821</f>
        <v>19117</v>
      </c>
      <c r="B3906" t="str">
        <f t="shared" si="1111"/>
        <v>IA</v>
      </c>
      <c r="C3906" t="str">
        <f t="shared" si="1111"/>
        <v>Lucas County</v>
      </c>
      <c r="D3906">
        <f t="shared" si="1111"/>
        <v>-93.3339833</v>
      </c>
      <c r="E3906">
        <f t="shared" si="1111"/>
        <v>41.033099999999997</v>
      </c>
      <c r="Q3906" s="197">
        <v>12.05164712</v>
      </c>
      <c r="R3906" s="197">
        <v>12.05164712</v>
      </c>
      <c r="AE3906" s="319"/>
      <c r="AJ3906">
        <v>0</v>
      </c>
      <c r="AK3906">
        <v>0</v>
      </c>
    </row>
    <row r="3907" spans="1:37" x14ac:dyDescent="0.25">
      <c r="A3907">
        <f t="shared" ref="A3907:E3907" si="1112">A822</f>
        <v>19119</v>
      </c>
      <c r="B3907" t="str">
        <f t="shared" si="1112"/>
        <v>IA</v>
      </c>
      <c r="C3907" t="str">
        <f t="shared" si="1112"/>
        <v>Lyon County</v>
      </c>
      <c r="D3907">
        <f t="shared" si="1112"/>
        <v>-96.206919999999997</v>
      </c>
      <c r="E3907">
        <f t="shared" si="1112"/>
        <v>43.380890000000001</v>
      </c>
      <c r="Q3907" s="197">
        <v>10.6391203</v>
      </c>
      <c r="R3907" s="197">
        <v>10.6391203</v>
      </c>
      <c r="AE3907" s="319"/>
      <c r="AJ3907">
        <v>0</v>
      </c>
      <c r="AK3907">
        <v>0</v>
      </c>
    </row>
    <row r="3908" spans="1:37" x14ac:dyDescent="0.25">
      <c r="A3908">
        <f t="shared" ref="A3908:E3908" si="1113">A823</f>
        <v>19121</v>
      </c>
      <c r="B3908" t="str">
        <f t="shared" si="1113"/>
        <v>IA</v>
      </c>
      <c r="C3908" t="str">
        <f t="shared" si="1113"/>
        <v>Madison County</v>
      </c>
      <c r="D3908">
        <f t="shared" si="1113"/>
        <v>-94.025113200000007</v>
      </c>
      <c r="E3908">
        <f t="shared" si="1113"/>
        <v>41.334690000000002</v>
      </c>
      <c r="Q3908" s="197">
        <v>11.873418969999999</v>
      </c>
      <c r="R3908" s="197">
        <v>11.873418969999999</v>
      </c>
      <c r="AE3908" s="319"/>
      <c r="AJ3908">
        <v>0</v>
      </c>
      <c r="AK3908">
        <v>0</v>
      </c>
    </row>
    <row r="3909" spans="1:37" x14ac:dyDescent="0.25">
      <c r="A3909">
        <f t="shared" ref="A3909:E3909" si="1114">A824</f>
        <v>19123</v>
      </c>
      <c r="B3909" t="str">
        <f t="shared" si="1114"/>
        <v>IA</v>
      </c>
      <c r="C3909" t="str">
        <f t="shared" si="1114"/>
        <v>Mahaska County</v>
      </c>
      <c r="D3909">
        <f t="shared" si="1114"/>
        <v>-92.631377400000005</v>
      </c>
      <c r="E3909">
        <f t="shared" si="1114"/>
        <v>41.342480000000002</v>
      </c>
      <c r="Q3909" s="197">
        <v>11.82446086</v>
      </c>
      <c r="R3909" s="197">
        <v>11.82446086</v>
      </c>
      <c r="AE3909" s="319"/>
      <c r="AJ3909">
        <v>0</v>
      </c>
      <c r="AK3909">
        <v>0</v>
      </c>
    </row>
    <row r="3910" spans="1:37" x14ac:dyDescent="0.25">
      <c r="A3910">
        <f t="shared" ref="A3910:E3910" si="1115">A825</f>
        <v>19125</v>
      </c>
      <c r="B3910" t="str">
        <f t="shared" si="1115"/>
        <v>IA</v>
      </c>
      <c r="C3910" t="str">
        <f t="shared" si="1115"/>
        <v>Marion County</v>
      </c>
      <c r="D3910">
        <f t="shared" si="1115"/>
        <v>-93.096375699999996</v>
      </c>
      <c r="E3910">
        <f t="shared" si="1115"/>
        <v>41.338230000000003</v>
      </c>
      <c r="Q3910" s="197">
        <v>11.831841600000001</v>
      </c>
      <c r="R3910" s="197">
        <v>11.831841600000001</v>
      </c>
      <c r="AE3910" s="319"/>
      <c r="AJ3910">
        <v>0</v>
      </c>
      <c r="AK3910">
        <v>0</v>
      </c>
    </row>
    <row r="3911" spans="1:37" x14ac:dyDescent="0.25">
      <c r="A3911">
        <f t="shared" ref="A3911:E3911" si="1116">A826</f>
        <v>19127</v>
      </c>
      <c r="B3911" t="str">
        <f t="shared" si="1116"/>
        <v>IA</v>
      </c>
      <c r="C3911" t="str">
        <f t="shared" si="1116"/>
        <v>Marshall County</v>
      </c>
      <c r="D3911">
        <f t="shared" si="1116"/>
        <v>-92.996776199999999</v>
      </c>
      <c r="E3911">
        <f t="shared" si="1116"/>
        <v>42.041499999999999</v>
      </c>
      <c r="Q3911" s="197">
        <v>11.315251140000001</v>
      </c>
      <c r="R3911" s="197">
        <v>11.315251140000001</v>
      </c>
      <c r="AE3911" s="319"/>
      <c r="AJ3911">
        <v>0</v>
      </c>
      <c r="AK3911">
        <v>0</v>
      </c>
    </row>
    <row r="3912" spans="1:37" x14ac:dyDescent="0.25">
      <c r="A3912">
        <f t="shared" ref="A3912:E3912" si="1117">A827</f>
        <v>19129</v>
      </c>
      <c r="B3912" t="str">
        <f t="shared" si="1117"/>
        <v>IA</v>
      </c>
      <c r="C3912" t="str">
        <f t="shared" si="1117"/>
        <v>Mills County</v>
      </c>
      <c r="D3912">
        <f t="shared" si="1117"/>
        <v>-95.616871000000003</v>
      </c>
      <c r="E3912">
        <f t="shared" si="1117"/>
        <v>41.034999999999997</v>
      </c>
      <c r="Q3912" s="197">
        <v>12.19404684</v>
      </c>
      <c r="R3912" s="197">
        <v>12.19404684</v>
      </c>
      <c r="AE3912" s="319"/>
      <c r="AJ3912">
        <v>0</v>
      </c>
      <c r="AK3912">
        <v>0</v>
      </c>
    </row>
    <row r="3913" spans="1:37" x14ac:dyDescent="0.25">
      <c r="A3913">
        <f t="shared" ref="A3913:E3913" si="1118">A828</f>
        <v>19131</v>
      </c>
      <c r="B3913" t="str">
        <f t="shared" si="1118"/>
        <v>IA</v>
      </c>
      <c r="C3913" t="str">
        <f t="shared" si="1118"/>
        <v>Mitchell County</v>
      </c>
      <c r="D3913">
        <f t="shared" si="1118"/>
        <v>-92.789080600000005</v>
      </c>
      <c r="E3913">
        <f t="shared" si="1118"/>
        <v>43.367469999999997</v>
      </c>
      <c r="Q3913" s="197">
        <v>10.189623989999999</v>
      </c>
      <c r="R3913" s="197">
        <v>10.189623989999999</v>
      </c>
      <c r="AE3913" s="319"/>
      <c r="AJ3913">
        <v>0</v>
      </c>
      <c r="AK3913">
        <v>0</v>
      </c>
    </row>
    <row r="3914" spans="1:37" x14ac:dyDescent="0.25">
      <c r="A3914">
        <f t="shared" ref="A3914:E3914" si="1119">A829</f>
        <v>19133</v>
      </c>
      <c r="B3914" t="str">
        <f t="shared" si="1119"/>
        <v>IA</v>
      </c>
      <c r="C3914" t="str">
        <f t="shared" si="1119"/>
        <v>Monona County</v>
      </c>
      <c r="D3914">
        <f t="shared" si="1119"/>
        <v>-95.961235200000004</v>
      </c>
      <c r="E3914">
        <f t="shared" si="1119"/>
        <v>42.046680000000002</v>
      </c>
      <c r="Q3914" s="197">
        <v>11.58520466</v>
      </c>
      <c r="R3914" s="197">
        <v>11.58520466</v>
      </c>
      <c r="AE3914" s="319"/>
      <c r="AJ3914">
        <v>0</v>
      </c>
      <c r="AK3914">
        <v>0</v>
      </c>
    </row>
    <row r="3915" spans="1:37" x14ac:dyDescent="0.25">
      <c r="A3915">
        <f t="shared" ref="A3915:E3915" si="1120">A830</f>
        <v>19135</v>
      </c>
      <c r="B3915" t="str">
        <f t="shared" si="1120"/>
        <v>IA</v>
      </c>
      <c r="C3915" t="str">
        <f t="shared" si="1120"/>
        <v>Monroe County</v>
      </c>
      <c r="D3915">
        <f t="shared" si="1120"/>
        <v>-92.869294100000005</v>
      </c>
      <c r="E3915">
        <f t="shared" si="1120"/>
        <v>41.034970000000001</v>
      </c>
      <c r="Q3915" s="197">
        <v>12.047557149999999</v>
      </c>
      <c r="R3915" s="197">
        <v>12.047557149999999</v>
      </c>
      <c r="AE3915" s="319"/>
      <c r="AJ3915">
        <v>0</v>
      </c>
      <c r="AK3915">
        <v>0</v>
      </c>
    </row>
    <row r="3916" spans="1:37" x14ac:dyDescent="0.25">
      <c r="A3916">
        <f t="shared" ref="A3916:E3916" si="1121">A831</f>
        <v>19137</v>
      </c>
      <c r="B3916" t="str">
        <f t="shared" si="1121"/>
        <v>IA</v>
      </c>
      <c r="C3916" t="str">
        <f t="shared" si="1121"/>
        <v>Montgomery County</v>
      </c>
      <c r="D3916">
        <f t="shared" si="1121"/>
        <v>-95.158488000000006</v>
      </c>
      <c r="E3916">
        <f t="shared" si="1121"/>
        <v>41.028770000000002</v>
      </c>
      <c r="Q3916" s="197">
        <v>12.15510265</v>
      </c>
      <c r="R3916" s="197">
        <v>12.15510265</v>
      </c>
      <c r="AE3916" s="319"/>
      <c r="AJ3916">
        <v>0</v>
      </c>
      <c r="AK3916">
        <v>0</v>
      </c>
    </row>
    <row r="3917" spans="1:37" x14ac:dyDescent="0.25">
      <c r="A3917">
        <f t="shared" ref="A3917:E3917" si="1122">A832</f>
        <v>19139</v>
      </c>
      <c r="B3917" t="str">
        <f t="shared" si="1122"/>
        <v>IA</v>
      </c>
      <c r="C3917" t="str">
        <f t="shared" si="1122"/>
        <v>Muscatine County</v>
      </c>
      <c r="D3917">
        <f t="shared" si="1122"/>
        <v>-91.094268900000003</v>
      </c>
      <c r="E3917">
        <f t="shared" si="1122"/>
        <v>41.493189999999998</v>
      </c>
      <c r="Q3917" s="197">
        <v>11.678434859999999</v>
      </c>
      <c r="R3917" s="197">
        <v>11.678434859999999</v>
      </c>
      <c r="AE3917" s="319"/>
      <c r="AJ3917">
        <v>0</v>
      </c>
      <c r="AK3917">
        <v>0</v>
      </c>
    </row>
    <row r="3918" spans="1:37" x14ac:dyDescent="0.25">
      <c r="A3918">
        <f t="shared" ref="A3918:E3918" si="1123">A833</f>
        <v>19141</v>
      </c>
      <c r="B3918" t="str">
        <f t="shared" si="1123"/>
        <v>IA</v>
      </c>
      <c r="C3918" t="str">
        <f t="shared" si="1123"/>
        <v>O'Brien County</v>
      </c>
      <c r="D3918">
        <f t="shared" si="1123"/>
        <v>-95.627288399999998</v>
      </c>
      <c r="E3918">
        <f t="shared" si="1123"/>
        <v>43.08858</v>
      </c>
      <c r="Q3918" s="197">
        <v>10.81884889</v>
      </c>
      <c r="R3918" s="197">
        <v>10.81884889</v>
      </c>
      <c r="AE3918" s="319"/>
      <c r="AJ3918">
        <v>0</v>
      </c>
      <c r="AK3918">
        <v>0</v>
      </c>
    </row>
    <row r="3919" spans="1:37" x14ac:dyDescent="0.25">
      <c r="A3919">
        <f t="shared" ref="A3919:E3919" si="1124">A834</f>
        <v>19143</v>
      </c>
      <c r="B3919" t="str">
        <f t="shared" si="1124"/>
        <v>IA</v>
      </c>
      <c r="C3919" t="str">
        <f t="shared" si="1124"/>
        <v>Osceola County</v>
      </c>
      <c r="D3919">
        <f t="shared" si="1124"/>
        <v>-95.626651800000005</v>
      </c>
      <c r="E3919">
        <f t="shared" si="1124"/>
        <v>43.384360000000001</v>
      </c>
      <c r="Q3919" s="197">
        <v>10.62660558</v>
      </c>
      <c r="R3919" s="197">
        <v>10.62660558</v>
      </c>
      <c r="AE3919" s="319"/>
      <c r="AJ3919">
        <v>0</v>
      </c>
      <c r="AK3919">
        <v>0</v>
      </c>
    </row>
    <row r="3920" spans="1:37" x14ac:dyDescent="0.25">
      <c r="A3920">
        <f t="shared" ref="A3920:E3920" si="1125">A835</f>
        <v>19145</v>
      </c>
      <c r="B3920" t="str">
        <f t="shared" si="1125"/>
        <v>IA</v>
      </c>
      <c r="C3920" t="str">
        <f t="shared" si="1125"/>
        <v>Page County</v>
      </c>
      <c r="D3920">
        <f t="shared" si="1125"/>
        <v>-95.151385700000006</v>
      </c>
      <c r="E3920">
        <f t="shared" si="1125"/>
        <v>40.751559999999998</v>
      </c>
      <c r="Q3920" s="197">
        <v>12.31970813</v>
      </c>
      <c r="R3920" s="197">
        <v>12.31970813</v>
      </c>
      <c r="AE3920" s="319"/>
      <c r="AJ3920">
        <v>0</v>
      </c>
      <c r="AK3920">
        <v>0</v>
      </c>
    </row>
    <row r="3921" spans="1:37" x14ac:dyDescent="0.25">
      <c r="A3921">
        <f t="shared" ref="A3921:E3921" si="1126">A836</f>
        <v>19147</v>
      </c>
      <c r="B3921" t="str">
        <f t="shared" si="1126"/>
        <v>IA</v>
      </c>
      <c r="C3921" t="str">
        <f t="shared" si="1126"/>
        <v>Palo Alto County</v>
      </c>
      <c r="D3921">
        <f t="shared" si="1126"/>
        <v>-94.6841297</v>
      </c>
      <c r="E3921">
        <f t="shared" si="1126"/>
        <v>43.091470000000001</v>
      </c>
      <c r="Q3921" s="197">
        <v>10.718959290000001</v>
      </c>
      <c r="R3921" s="197">
        <v>10.718959290000001</v>
      </c>
      <c r="AE3921" s="319"/>
      <c r="AJ3921">
        <v>0</v>
      </c>
      <c r="AK3921">
        <v>0</v>
      </c>
    </row>
    <row r="3922" spans="1:37" x14ac:dyDescent="0.25">
      <c r="A3922">
        <f t="shared" ref="A3922:E3922" si="1127">A837</f>
        <v>19149</v>
      </c>
      <c r="B3922" t="str">
        <f t="shared" si="1127"/>
        <v>IA</v>
      </c>
      <c r="C3922" t="str">
        <f t="shared" si="1127"/>
        <v>Plymouth County</v>
      </c>
      <c r="D3922">
        <f t="shared" si="1127"/>
        <v>-96.204106199999998</v>
      </c>
      <c r="E3922">
        <f t="shared" si="1127"/>
        <v>42.730420000000002</v>
      </c>
      <c r="Q3922" s="197">
        <v>11.095283950000001</v>
      </c>
      <c r="R3922" s="197">
        <v>11.095283950000001</v>
      </c>
      <c r="AE3922" s="319"/>
      <c r="AJ3922">
        <v>0</v>
      </c>
      <c r="AK3922">
        <v>0</v>
      </c>
    </row>
    <row r="3923" spans="1:37" x14ac:dyDescent="0.25">
      <c r="A3923">
        <f t="shared" ref="A3923:E3923" si="1128">A838</f>
        <v>19151</v>
      </c>
      <c r="B3923" t="str">
        <f t="shared" si="1128"/>
        <v>IA</v>
      </c>
      <c r="C3923" t="str">
        <f t="shared" si="1128"/>
        <v>Pocahontas County</v>
      </c>
      <c r="D3923">
        <f t="shared" si="1128"/>
        <v>-94.680996500000006</v>
      </c>
      <c r="E3923">
        <f t="shared" si="1128"/>
        <v>42.73856</v>
      </c>
      <c r="Q3923" s="197">
        <v>10.950472749999999</v>
      </c>
      <c r="R3923" s="197">
        <v>10.950472749999999</v>
      </c>
      <c r="AE3923" s="319"/>
      <c r="AJ3923">
        <v>0</v>
      </c>
      <c r="AK3923">
        <v>0</v>
      </c>
    </row>
    <row r="3924" spans="1:37" x14ac:dyDescent="0.25">
      <c r="A3924">
        <f t="shared" ref="A3924:E3924" si="1129">A839</f>
        <v>19153</v>
      </c>
      <c r="B3924" t="str">
        <f t="shared" si="1129"/>
        <v>IA</v>
      </c>
      <c r="C3924" t="str">
        <f t="shared" si="1129"/>
        <v>Polk County</v>
      </c>
      <c r="D3924">
        <f t="shared" si="1129"/>
        <v>-93.579495100000003</v>
      </c>
      <c r="E3924">
        <f t="shared" si="1129"/>
        <v>41.68618</v>
      </c>
      <c r="Q3924" s="197">
        <v>11.597670839999999</v>
      </c>
      <c r="R3924" s="197">
        <v>11.597670839999999</v>
      </c>
      <c r="AE3924" s="319"/>
      <c r="AJ3924">
        <v>0</v>
      </c>
      <c r="AK3924">
        <v>0</v>
      </c>
    </row>
    <row r="3925" spans="1:37" x14ac:dyDescent="0.25">
      <c r="A3925">
        <f t="shared" ref="A3925:E3925" si="1130">A840</f>
        <v>19155</v>
      </c>
      <c r="B3925" t="str">
        <f t="shared" si="1130"/>
        <v>IA</v>
      </c>
      <c r="C3925" t="str">
        <f t="shared" si="1130"/>
        <v>Pottawattamie County</v>
      </c>
      <c r="D3925">
        <f t="shared" si="1130"/>
        <v>-95.541864000000004</v>
      </c>
      <c r="E3925">
        <f t="shared" si="1130"/>
        <v>41.336129999999997</v>
      </c>
      <c r="Q3925" s="197">
        <v>12.00848781</v>
      </c>
      <c r="R3925" s="197">
        <v>12.00848781</v>
      </c>
      <c r="AE3925" s="319"/>
      <c r="AJ3925">
        <v>0</v>
      </c>
      <c r="AK3925">
        <v>0</v>
      </c>
    </row>
    <row r="3926" spans="1:37" x14ac:dyDescent="0.25">
      <c r="A3926">
        <f t="shared" ref="A3926:E3926" si="1131">A841</f>
        <v>19157</v>
      </c>
      <c r="B3926" t="str">
        <f t="shared" si="1131"/>
        <v>IA</v>
      </c>
      <c r="C3926" t="str">
        <f t="shared" si="1131"/>
        <v>Poweshiek County</v>
      </c>
      <c r="D3926">
        <f t="shared" si="1131"/>
        <v>-92.5192646</v>
      </c>
      <c r="E3926">
        <f t="shared" si="1131"/>
        <v>41.696739999999998</v>
      </c>
      <c r="Q3926" s="197">
        <v>11.558149439999999</v>
      </c>
      <c r="R3926" s="197">
        <v>11.558149439999999</v>
      </c>
      <c r="AE3926" s="319"/>
      <c r="AJ3926">
        <v>0</v>
      </c>
      <c r="AK3926">
        <v>0</v>
      </c>
    </row>
    <row r="3927" spans="1:37" x14ac:dyDescent="0.25">
      <c r="A3927">
        <f t="shared" ref="A3927:E3927" si="1132">A842</f>
        <v>19159</v>
      </c>
      <c r="B3927" t="str">
        <f t="shared" si="1132"/>
        <v>IA</v>
      </c>
      <c r="C3927" t="str">
        <f t="shared" si="1132"/>
        <v>Ringgold County</v>
      </c>
      <c r="D3927">
        <f t="shared" si="1132"/>
        <v>-94.250836000000007</v>
      </c>
      <c r="E3927">
        <f t="shared" si="1132"/>
        <v>40.749760000000002</v>
      </c>
      <c r="Q3927" s="197">
        <v>12.28078361</v>
      </c>
      <c r="R3927" s="197">
        <v>12.28078361</v>
      </c>
      <c r="AE3927" s="319"/>
      <c r="AJ3927">
        <v>0</v>
      </c>
      <c r="AK3927">
        <v>0</v>
      </c>
    </row>
    <row r="3928" spans="1:37" x14ac:dyDescent="0.25">
      <c r="A3928">
        <f t="shared" ref="A3928:E3928" si="1133">A843</f>
        <v>19161</v>
      </c>
      <c r="B3928" t="str">
        <f t="shared" si="1133"/>
        <v>IA</v>
      </c>
      <c r="C3928" t="str">
        <f t="shared" si="1133"/>
        <v>Sac County</v>
      </c>
      <c r="D3928">
        <f t="shared" si="1133"/>
        <v>-95.117636899999994</v>
      </c>
      <c r="E3928">
        <f t="shared" si="1133"/>
        <v>42.384039999999999</v>
      </c>
      <c r="Q3928" s="197">
        <v>11.25398953</v>
      </c>
      <c r="R3928" s="197">
        <v>11.25398953</v>
      </c>
      <c r="AE3928" s="319"/>
      <c r="AJ3928">
        <v>0</v>
      </c>
      <c r="AK3928">
        <v>0</v>
      </c>
    </row>
    <row r="3929" spans="1:37" x14ac:dyDescent="0.25">
      <c r="A3929">
        <f t="shared" ref="A3929:E3929" si="1134">A844</f>
        <v>19163</v>
      </c>
      <c r="B3929" t="str">
        <f t="shared" si="1134"/>
        <v>IA</v>
      </c>
      <c r="C3929" t="str">
        <f t="shared" si="1134"/>
        <v>Scott County</v>
      </c>
      <c r="D3929">
        <f t="shared" si="1134"/>
        <v>-90.612257</v>
      </c>
      <c r="E3929">
        <f t="shared" si="1134"/>
        <v>41.647979999999997</v>
      </c>
      <c r="Q3929" s="197">
        <v>11.52170744</v>
      </c>
      <c r="R3929" s="197">
        <v>11.52170744</v>
      </c>
      <c r="AE3929" s="319"/>
      <c r="AJ3929">
        <v>0</v>
      </c>
      <c r="AK3929">
        <v>0</v>
      </c>
    </row>
    <row r="3930" spans="1:37" x14ac:dyDescent="0.25">
      <c r="A3930">
        <f t="shared" ref="A3930:E3930" si="1135">A845</f>
        <v>19165</v>
      </c>
      <c r="B3930" t="str">
        <f t="shared" si="1135"/>
        <v>IA</v>
      </c>
      <c r="C3930" t="str">
        <f t="shared" si="1135"/>
        <v>Shelby County</v>
      </c>
      <c r="D3930">
        <f t="shared" si="1135"/>
        <v>-95.315396899999996</v>
      </c>
      <c r="E3930">
        <f t="shared" si="1135"/>
        <v>41.683929999999997</v>
      </c>
      <c r="Q3930" s="197">
        <v>11.761335799999999</v>
      </c>
      <c r="R3930" s="197">
        <v>11.761335799999999</v>
      </c>
      <c r="AE3930" s="319"/>
      <c r="AJ3930">
        <v>0</v>
      </c>
      <c r="AK3930">
        <v>0</v>
      </c>
    </row>
    <row r="3931" spans="1:37" x14ac:dyDescent="0.25">
      <c r="A3931">
        <f t="shared" ref="A3931:E3931" si="1136">A846</f>
        <v>19167</v>
      </c>
      <c r="B3931" t="str">
        <f t="shared" si="1136"/>
        <v>IA</v>
      </c>
      <c r="C3931" t="str">
        <f t="shared" si="1136"/>
        <v>Sioux County</v>
      </c>
      <c r="D3931">
        <f t="shared" si="1136"/>
        <v>-96.170181299999996</v>
      </c>
      <c r="E3931">
        <f t="shared" si="1136"/>
        <v>43.082470000000001</v>
      </c>
      <c r="Q3931" s="197">
        <v>10.837602309999999</v>
      </c>
      <c r="R3931" s="197">
        <v>10.837602309999999</v>
      </c>
      <c r="AE3931" s="319"/>
      <c r="AJ3931">
        <v>0</v>
      </c>
      <c r="AK3931">
        <v>0</v>
      </c>
    </row>
    <row r="3932" spans="1:37" x14ac:dyDescent="0.25">
      <c r="A3932">
        <f t="shared" ref="A3932:E3932" si="1137">A847</f>
        <v>19169</v>
      </c>
      <c r="B3932" t="str">
        <f t="shared" si="1137"/>
        <v>IA</v>
      </c>
      <c r="C3932" t="str">
        <f t="shared" si="1137"/>
        <v>Story County</v>
      </c>
      <c r="D3932">
        <f t="shared" si="1137"/>
        <v>-93.467000200000001</v>
      </c>
      <c r="E3932">
        <f t="shared" si="1137"/>
        <v>42.035400000000003</v>
      </c>
      <c r="Q3932" s="197">
        <v>11.334858819999999</v>
      </c>
      <c r="R3932" s="197">
        <v>11.334858819999999</v>
      </c>
      <c r="AE3932" s="319"/>
      <c r="AJ3932">
        <v>0</v>
      </c>
      <c r="AK3932">
        <v>0</v>
      </c>
    </row>
    <row r="3933" spans="1:37" x14ac:dyDescent="0.25">
      <c r="A3933">
        <f t="shared" ref="A3933:E3933" si="1138">A848</f>
        <v>19171</v>
      </c>
      <c r="B3933" t="str">
        <f t="shared" si="1138"/>
        <v>IA</v>
      </c>
      <c r="C3933" t="str">
        <f t="shared" si="1138"/>
        <v>Tama County</v>
      </c>
      <c r="D3933">
        <f t="shared" si="1138"/>
        <v>-92.522652600000001</v>
      </c>
      <c r="E3933">
        <f t="shared" si="1138"/>
        <v>42.086190000000002</v>
      </c>
      <c r="Q3933" s="197">
        <v>11.27688292</v>
      </c>
      <c r="R3933" s="197">
        <v>11.27688292</v>
      </c>
      <c r="AE3933" s="319"/>
      <c r="AJ3933">
        <v>0</v>
      </c>
      <c r="AK3933">
        <v>0</v>
      </c>
    </row>
    <row r="3934" spans="1:37" x14ac:dyDescent="0.25">
      <c r="A3934">
        <f t="shared" ref="A3934:E3934" si="1139">A849</f>
        <v>19173</v>
      </c>
      <c r="B3934" t="str">
        <f t="shared" si="1139"/>
        <v>IA</v>
      </c>
      <c r="C3934" t="str">
        <f t="shared" si="1139"/>
        <v>Taylor County</v>
      </c>
      <c r="D3934">
        <f t="shared" si="1139"/>
        <v>-94.704514599999996</v>
      </c>
      <c r="E3934">
        <f t="shared" si="1139"/>
        <v>40.750660000000003</v>
      </c>
      <c r="Q3934" s="197">
        <v>12.298960729999999</v>
      </c>
      <c r="R3934" s="197">
        <v>12.298960729999999</v>
      </c>
      <c r="AE3934" s="319"/>
      <c r="AJ3934">
        <v>0</v>
      </c>
      <c r="AK3934">
        <v>0</v>
      </c>
    </row>
    <row r="3935" spans="1:37" x14ac:dyDescent="0.25">
      <c r="A3935">
        <f t="shared" ref="A3935:E3935" si="1140">A850</f>
        <v>19175</v>
      </c>
      <c r="B3935" t="str">
        <f t="shared" si="1140"/>
        <v>IA</v>
      </c>
      <c r="C3935" t="str">
        <f t="shared" si="1140"/>
        <v>Union County</v>
      </c>
      <c r="D3935">
        <f t="shared" si="1140"/>
        <v>-94.251556399999998</v>
      </c>
      <c r="E3935">
        <f t="shared" si="1140"/>
        <v>41.03237</v>
      </c>
      <c r="Q3935" s="197">
        <v>12.09397278</v>
      </c>
      <c r="R3935" s="197">
        <v>12.09397278</v>
      </c>
      <c r="AE3935" s="319"/>
      <c r="AJ3935">
        <v>0</v>
      </c>
      <c r="AK3935">
        <v>0</v>
      </c>
    </row>
    <row r="3936" spans="1:37" x14ac:dyDescent="0.25">
      <c r="A3936">
        <f t="shared" ref="A3936:E3936" si="1141">A851</f>
        <v>19177</v>
      </c>
      <c r="B3936" t="str">
        <f t="shared" si="1141"/>
        <v>IA</v>
      </c>
      <c r="C3936" t="str">
        <f t="shared" si="1141"/>
        <v>Van Buren County</v>
      </c>
      <c r="D3936">
        <f t="shared" si="1141"/>
        <v>-91.938238999999996</v>
      </c>
      <c r="E3936">
        <f t="shared" si="1141"/>
        <v>40.760089999999998</v>
      </c>
      <c r="Q3936" s="197">
        <v>12.238901070000001</v>
      </c>
      <c r="R3936" s="197">
        <v>12.238901070000001</v>
      </c>
      <c r="AE3936" s="319"/>
      <c r="AJ3936">
        <v>0</v>
      </c>
      <c r="AK3936">
        <v>0</v>
      </c>
    </row>
    <row r="3937" spans="1:37" x14ac:dyDescent="0.25">
      <c r="A3937">
        <f t="shared" ref="A3937:E3937" si="1142">A852</f>
        <v>19179</v>
      </c>
      <c r="B3937" t="str">
        <f t="shared" si="1142"/>
        <v>IA</v>
      </c>
      <c r="C3937" t="str">
        <f t="shared" si="1142"/>
        <v>Wapello County</v>
      </c>
      <c r="D3937">
        <f t="shared" si="1142"/>
        <v>-92.400882899999999</v>
      </c>
      <c r="E3937">
        <f t="shared" si="1142"/>
        <v>41.037230000000001</v>
      </c>
      <c r="Q3937" s="197">
        <v>12.03703295</v>
      </c>
      <c r="R3937" s="197">
        <v>12.03703295</v>
      </c>
      <c r="AE3937" s="319"/>
      <c r="AJ3937">
        <v>0</v>
      </c>
      <c r="AK3937">
        <v>0</v>
      </c>
    </row>
    <row r="3938" spans="1:37" x14ac:dyDescent="0.25">
      <c r="A3938">
        <f t="shared" ref="A3938:E3938" si="1143">A853</f>
        <v>19181</v>
      </c>
      <c r="B3938" t="str">
        <f t="shared" si="1143"/>
        <v>IA</v>
      </c>
      <c r="C3938" t="str">
        <f t="shared" si="1143"/>
        <v>Warren County</v>
      </c>
      <c r="D3938">
        <f t="shared" si="1143"/>
        <v>-93.569697700000006</v>
      </c>
      <c r="E3938">
        <f t="shared" si="1143"/>
        <v>41.33746</v>
      </c>
      <c r="Q3938" s="197">
        <v>11.84302171</v>
      </c>
      <c r="R3938" s="197">
        <v>11.84302171</v>
      </c>
      <c r="AE3938" s="319"/>
      <c r="AJ3938">
        <v>0</v>
      </c>
      <c r="AK3938">
        <v>0</v>
      </c>
    </row>
    <row r="3939" spans="1:37" x14ac:dyDescent="0.25">
      <c r="A3939">
        <f t="shared" ref="A3939:E3939" si="1144">A854</f>
        <v>19183</v>
      </c>
      <c r="B3939" t="str">
        <f t="shared" si="1144"/>
        <v>IA</v>
      </c>
      <c r="C3939" t="str">
        <f t="shared" si="1144"/>
        <v>Washington County</v>
      </c>
      <c r="D3939">
        <f t="shared" si="1144"/>
        <v>-91.701228700000001</v>
      </c>
      <c r="E3939">
        <f t="shared" si="1144"/>
        <v>41.344079999999998</v>
      </c>
      <c r="Q3939" s="197">
        <v>11.804506269999999</v>
      </c>
      <c r="R3939" s="197">
        <v>11.804506269999999</v>
      </c>
      <c r="AE3939" s="319"/>
      <c r="AJ3939">
        <v>0</v>
      </c>
      <c r="AK3939">
        <v>0</v>
      </c>
    </row>
    <row r="3940" spans="1:37" x14ac:dyDescent="0.25">
      <c r="A3940">
        <f t="shared" ref="A3940:E3940" si="1145">A855</f>
        <v>19185</v>
      </c>
      <c r="B3940" t="str">
        <f t="shared" si="1145"/>
        <v>IA</v>
      </c>
      <c r="C3940" t="str">
        <f t="shared" si="1145"/>
        <v>Wayne County</v>
      </c>
      <c r="D3940">
        <f t="shared" si="1145"/>
        <v>-93.335605299999997</v>
      </c>
      <c r="E3940">
        <f t="shared" si="1145"/>
        <v>40.751829999999998</v>
      </c>
      <c r="Q3940" s="197">
        <v>12.24920032</v>
      </c>
      <c r="R3940" s="197">
        <v>12.24920032</v>
      </c>
      <c r="AE3940" s="319"/>
      <c r="AJ3940">
        <v>0</v>
      </c>
      <c r="AK3940">
        <v>0</v>
      </c>
    </row>
    <row r="3941" spans="1:37" x14ac:dyDescent="0.25">
      <c r="A3941">
        <f t="shared" ref="A3941:E3941" si="1146">A856</f>
        <v>19187</v>
      </c>
      <c r="B3941" t="str">
        <f t="shared" si="1146"/>
        <v>IA</v>
      </c>
      <c r="C3941" t="str">
        <f t="shared" si="1146"/>
        <v>Webster County</v>
      </c>
      <c r="D3941">
        <f t="shared" si="1146"/>
        <v>-94.182714300000001</v>
      </c>
      <c r="E3941">
        <f t="shared" si="1146"/>
        <v>42.426290000000002</v>
      </c>
      <c r="Q3941" s="197">
        <v>11.113013410000001</v>
      </c>
      <c r="R3941" s="197">
        <v>11.113013410000001</v>
      </c>
      <c r="AE3941" s="319"/>
      <c r="AJ3941">
        <v>0</v>
      </c>
      <c r="AK3941">
        <v>0</v>
      </c>
    </row>
    <row r="3942" spans="1:37" x14ac:dyDescent="0.25">
      <c r="A3942">
        <f t="shared" ref="A3942:E3942" si="1147">A857</f>
        <v>19189</v>
      </c>
      <c r="B3942" t="str">
        <f t="shared" si="1147"/>
        <v>IA</v>
      </c>
      <c r="C3942" t="str">
        <f t="shared" si="1147"/>
        <v>Winnebago County</v>
      </c>
      <c r="D3942">
        <f t="shared" si="1147"/>
        <v>-93.736817200000004</v>
      </c>
      <c r="E3942">
        <f t="shared" si="1147"/>
        <v>43.386290000000002</v>
      </c>
      <c r="Q3942" s="197">
        <v>10.40101754</v>
      </c>
      <c r="R3942" s="197">
        <v>10.40101754</v>
      </c>
      <c r="AE3942" s="319"/>
      <c r="AJ3942">
        <v>0</v>
      </c>
      <c r="AK3942">
        <v>0</v>
      </c>
    </row>
    <row r="3943" spans="1:37" x14ac:dyDescent="0.25">
      <c r="A3943">
        <f t="shared" ref="A3943:E3943" si="1148">A858</f>
        <v>19191</v>
      </c>
      <c r="B3943" t="str">
        <f t="shared" si="1148"/>
        <v>IA</v>
      </c>
      <c r="C3943" t="str">
        <f t="shared" si="1148"/>
        <v>Winneshiek County</v>
      </c>
      <c r="D3943">
        <f t="shared" si="1148"/>
        <v>-91.839918499999996</v>
      </c>
      <c r="E3943">
        <f t="shared" si="1148"/>
        <v>43.296840000000003</v>
      </c>
      <c r="Q3943" s="197">
        <v>10.255523030000001</v>
      </c>
      <c r="R3943" s="197">
        <v>10.255523030000001</v>
      </c>
      <c r="AE3943" s="319"/>
      <c r="AJ3943">
        <v>0</v>
      </c>
      <c r="AK3943">
        <v>0</v>
      </c>
    </row>
    <row r="3944" spans="1:37" x14ac:dyDescent="0.25">
      <c r="A3944">
        <f t="shared" ref="A3944:E3944" si="1149">A859</f>
        <v>19193</v>
      </c>
      <c r="B3944" t="str">
        <f t="shared" si="1149"/>
        <v>IA</v>
      </c>
      <c r="C3944" t="str">
        <f t="shared" si="1149"/>
        <v>Woodbury County</v>
      </c>
      <c r="D3944">
        <f t="shared" si="1149"/>
        <v>-96.041965300000001</v>
      </c>
      <c r="E3944">
        <f t="shared" si="1149"/>
        <v>42.381720000000001</v>
      </c>
      <c r="Q3944" s="197">
        <v>11.35421534</v>
      </c>
      <c r="R3944" s="197">
        <v>11.35421534</v>
      </c>
      <c r="AE3944" s="319"/>
      <c r="AJ3944">
        <v>0</v>
      </c>
      <c r="AK3944">
        <v>0</v>
      </c>
    </row>
    <row r="3945" spans="1:37" x14ac:dyDescent="0.25">
      <c r="A3945">
        <f t="shared" ref="A3945:E3945" si="1150">A860</f>
        <v>19195</v>
      </c>
      <c r="B3945" t="str">
        <f t="shared" si="1150"/>
        <v>IA</v>
      </c>
      <c r="C3945" t="str">
        <f t="shared" si="1150"/>
        <v>Worth County</v>
      </c>
      <c r="D3945">
        <f t="shared" si="1150"/>
        <v>-93.260875100000007</v>
      </c>
      <c r="E3945">
        <f t="shared" si="1150"/>
        <v>43.385539999999999</v>
      </c>
      <c r="Q3945" s="197">
        <v>10.29862398</v>
      </c>
      <c r="R3945" s="197">
        <v>10.29862398</v>
      </c>
      <c r="AE3945" s="319"/>
      <c r="AJ3945">
        <v>0</v>
      </c>
      <c r="AK3945">
        <v>0</v>
      </c>
    </row>
    <row r="3946" spans="1:37" x14ac:dyDescent="0.25">
      <c r="A3946">
        <f t="shared" ref="A3946:E3946" si="1151">A861</f>
        <v>19197</v>
      </c>
      <c r="B3946" t="str">
        <f t="shared" si="1151"/>
        <v>IA</v>
      </c>
      <c r="C3946" t="str">
        <f t="shared" si="1151"/>
        <v>Wright County</v>
      </c>
      <c r="D3946">
        <f t="shared" si="1151"/>
        <v>-93.732710900000001</v>
      </c>
      <c r="E3946">
        <f t="shared" si="1151"/>
        <v>42.737130000000001</v>
      </c>
      <c r="Q3946" s="197">
        <v>10.84355519</v>
      </c>
      <c r="R3946" s="197">
        <v>10.84355519</v>
      </c>
      <c r="AE3946" s="319"/>
      <c r="AJ3946">
        <v>0</v>
      </c>
      <c r="AK3946">
        <v>0</v>
      </c>
    </row>
    <row r="3947" spans="1:37" x14ac:dyDescent="0.25">
      <c r="A3947">
        <f t="shared" ref="A3947:E3947" si="1152">A862</f>
        <v>20001</v>
      </c>
      <c r="B3947" t="str">
        <f t="shared" si="1152"/>
        <v>KS</v>
      </c>
      <c r="C3947" t="str">
        <f t="shared" si="1152"/>
        <v>Allen County</v>
      </c>
      <c r="D3947">
        <f t="shared" si="1152"/>
        <v>-95.317926400000005</v>
      </c>
      <c r="E3947">
        <f t="shared" si="1152"/>
        <v>37.882899999999999</v>
      </c>
      <c r="Q3947" s="197">
        <v>14.028469189999999</v>
      </c>
      <c r="R3947" s="197">
        <v>14.028469189999999</v>
      </c>
      <c r="AE3947" s="319"/>
      <c r="AJ3947">
        <v>0</v>
      </c>
      <c r="AK3947">
        <v>0</v>
      </c>
    </row>
    <row r="3948" spans="1:37" x14ac:dyDescent="0.25">
      <c r="A3948">
        <f t="shared" ref="A3948:E3948" si="1153">A863</f>
        <v>20003</v>
      </c>
      <c r="B3948" t="str">
        <f t="shared" si="1153"/>
        <v>KS</v>
      </c>
      <c r="C3948" t="str">
        <f t="shared" si="1153"/>
        <v>Anderson County</v>
      </c>
      <c r="D3948">
        <f t="shared" si="1153"/>
        <v>-95.304443599999999</v>
      </c>
      <c r="E3948">
        <f t="shared" si="1153"/>
        <v>38.212699999999998</v>
      </c>
      <c r="Q3948" s="197">
        <v>13.833657349999999</v>
      </c>
      <c r="R3948" s="197">
        <v>13.833657349999999</v>
      </c>
      <c r="AE3948" s="319"/>
      <c r="AJ3948">
        <v>0</v>
      </c>
      <c r="AK3948">
        <v>0</v>
      </c>
    </row>
    <row r="3949" spans="1:37" x14ac:dyDescent="0.25">
      <c r="A3949">
        <f t="shared" ref="A3949:E3949" si="1154">A864</f>
        <v>20005</v>
      </c>
      <c r="B3949" t="str">
        <f t="shared" si="1154"/>
        <v>KS</v>
      </c>
      <c r="C3949" t="str">
        <f t="shared" si="1154"/>
        <v>Atchison County</v>
      </c>
      <c r="D3949">
        <f t="shared" si="1154"/>
        <v>-95.317374200000003</v>
      </c>
      <c r="E3949">
        <f t="shared" si="1154"/>
        <v>39.528779999999998</v>
      </c>
      <c r="Q3949" s="197">
        <v>12.983944230000001</v>
      </c>
      <c r="R3949" s="197">
        <v>12.983944230000001</v>
      </c>
      <c r="AE3949" s="319"/>
      <c r="AJ3949">
        <v>0</v>
      </c>
      <c r="AK3949">
        <v>0</v>
      </c>
    </row>
    <row r="3950" spans="1:37" x14ac:dyDescent="0.25">
      <c r="A3950">
        <f t="shared" ref="A3950:E3950" si="1155">A865</f>
        <v>20007</v>
      </c>
      <c r="B3950" t="str">
        <f t="shared" si="1155"/>
        <v>KS</v>
      </c>
      <c r="C3950" t="str">
        <f t="shared" si="1155"/>
        <v>Barber County</v>
      </c>
      <c r="D3950">
        <f t="shared" si="1155"/>
        <v>-98.693292</v>
      </c>
      <c r="E3950">
        <f t="shared" si="1155"/>
        <v>37.22484</v>
      </c>
      <c r="Q3950" s="197">
        <v>14.38151195</v>
      </c>
      <c r="R3950" s="197">
        <v>14.38151195</v>
      </c>
      <c r="AE3950" s="319"/>
      <c r="AJ3950">
        <v>0</v>
      </c>
      <c r="AK3950">
        <v>0</v>
      </c>
    </row>
    <row r="3951" spans="1:37" x14ac:dyDescent="0.25">
      <c r="A3951">
        <f t="shared" ref="A3951:E3951" si="1156">A866</f>
        <v>20009</v>
      </c>
      <c r="B3951" t="str">
        <f t="shared" si="1156"/>
        <v>KS</v>
      </c>
      <c r="C3951" t="str">
        <f t="shared" si="1156"/>
        <v>Barton County</v>
      </c>
      <c r="D3951">
        <f t="shared" si="1156"/>
        <v>-98.755728300000001</v>
      </c>
      <c r="E3951">
        <f t="shared" si="1156"/>
        <v>38.474960000000003</v>
      </c>
      <c r="Q3951" s="197">
        <v>13.62095162</v>
      </c>
      <c r="R3951" s="197">
        <v>13.62095162</v>
      </c>
      <c r="AE3951" s="319"/>
      <c r="AJ3951">
        <v>0</v>
      </c>
      <c r="AK3951">
        <v>0</v>
      </c>
    </row>
    <row r="3952" spans="1:37" x14ac:dyDescent="0.25">
      <c r="A3952">
        <f t="shared" ref="A3952:E3952" si="1157">A867</f>
        <v>20011</v>
      </c>
      <c r="B3952" t="str">
        <f t="shared" si="1157"/>
        <v>KS</v>
      </c>
      <c r="C3952" t="str">
        <f t="shared" si="1157"/>
        <v>Bourbon County</v>
      </c>
      <c r="D3952">
        <f t="shared" si="1157"/>
        <v>-94.859588900000006</v>
      </c>
      <c r="E3952">
        <f t="shared" si="1157"/>
        <v>37.854869999999998</v>
      </c>
      <c r="Q3952" s="197">
        <v>14.02178239</v>
      </c>
      <c r="R3952" s="197">
        <v>14.02178239</v>
      </c>
      <c r="AE3952" s="319"/>
      <c r="AJ3952">
        <v>0</v>
      </c>
      <c r="AK3952">
        <v>0</v>
      </c>
    </row>
    <row r="3953" spans="1:37" x14ac:dyDescent="0.25">
      <c r="A3953">
        <f t="shared" ref="A3953:E3953" si="1158">A868</f>
        <v>20013</v>
      </c>
      <c r="B3953" t="str">
        <f t="shared" si="1158"/>
        <v>KS</v>
      </c>
      <c r="C3953" t="str">
        <f t="shared" si="1158"/>
        <v>Brown County</v>
      </c>
      <c r="D3953">
        <f t="shared" si="1158"/>
        <v>-95.572232999999997</v>
      </c>
      <c r="E3953">
        <f t="shared" si="1158"/>
        <v>39.830629999999999</v>
      </c>
      <c r="Q3953" s="197">
        <v>12.824346240000001</v>
      </c>
      <c r="R3953" s="197">
        <v>12.824346240000001</v>
      </c>
      <c r="AE3953" s="319"/>
      <c r="AJ3953">
        <v>0</v>
      </c>
      <c r="AK3953">
        <v>0</v>
      </c>
    </row>
    <row r="3954" spans="1:37" x14ac:dyDescent="0.25">
      <c r="A3954">
        <f t="shared" ref="A3954:E3954" si="1159">A869</f>
        <v>20015</v>
      </c>
      <c r="B3954" t="str">
        <f t="shared" si="1159"/>
        <v>KS</v>
      </c>
      <c r="C3954" t="str">
        <f t="shared" si="1159"/>
        <v>Butler County</v>
      </c>
      <c r="D3954">
        <f t="shared" si="1159"/>
        <v>-96.852519299999997</v>
      </c>
      <c r="E3954">
        <f t="shared" si="1159"/>
        <v>37.762369999999997</v>
      </c>
      <c r="Q3954" s="197">
        <v>14.22230815</v>
      </c>
      <c r="R3954" s="197">
        <v>14.22230815</v>
      </c>
      <c r="AE3954" s="319"/>
      <c r="AJ3954">
        <v>0</v>
      </c>
      <c r="AK3954">
        <v>0</v>
      </c>
    </row>
    <row r="3955" spans="1:37" x14ac:dyDescent="0.25">
      <c r="A3955">
        <f t="shared" ref="A3955:E3955" si="1160">A870</f>
        <v>20017</v>
      </c>
      <c r="B3955" t="str">
        <f t="shared" si="1160"/>
        <v>KS</v>
      </c>
      <c r="C3955" t="str">
        <f t="shared" si="1160"/>
        <v>Chase County</v>
      </c>
      <c r="D3955">
        <f t="shared" si="1160"/>
        <v>-96.603133299999996</v>
      </c>
      <c r="E3955">
        <f t="shared" si="1160"/>
        <v>38.288609999999998</v>
      </c>
      <c r="Q3955" s="197">
        <v>13.860746369999999</v>
      </c>
      <c r="R3955" s="197">
        <v>13.860746369999999</v>
      </c>
      <c r="AE3955" s="319"/>
      <c r="AJ3955">
        <v>0</v>
      </c>
      <c r="AK3955">
        <v>0</v>
      </c>
    </row>
    <row r="3956" spans="1:37" x14ac:dyDescent="0.25">
      <c r="A3956">
        <f t="shared" ref="A3956:E3956" si="1161">A871</f>
        <v>20019</v>
      </c>
      <c r="B3956" t="str">
        <f t="shared" si="1161"/>
        <v>KS</v>
      </c>
      <c r="C3956" t="str">
        <f t="shared" si="1161"/>
        <v>Chautauqua County</v>
      </c>
      <c r="D3956">
        <f t="shared" si="1161"/>
        <v>-96.254259000000005</v>
      </c>
      <c r="E3956">
        <f t="shared" si="1161"/>
        <v>37.147889999999997</v>
      </c>
      <c r="Q3956" s="197">
        <v>14.540979220000001</v>
      </c>
      <c r="R3956" s="197">
        <v>14.540979220000001</v>
      </c>
      <c r="AE3956" s="319"/>
      <c r="AJ3956">
        <v>0</v>
      </c>
      <c r="AK3956">
        <v>0</v>
      </c>
    </row>
    <row r="3957" spans="1:37" x14ac:dyDescent="0.25">
      <c r="A3957">
        <f t="shared" ref="A3957:E3957" si="1162">A872</f>
        <v>20021</v>
      </c>
      <c r="B3957" t="str">
        <f t="shared" si="1162"/>
        <v>KS</v>
      </c>
      <c r="C3957" t="str">
        <f t="shared" si="1162"/>
        <v>Cherokee County</v>
      </c>
      <c r="D3957">
        <f t="shared" si="1162"/>
        <v>-94.863225299999996</v>
      </c>
      <c r="E3957">
        <f t="shared" si="1162"/>
        <v>37.181570000000001</v>
      </c>
      <c r="Q3957" s="197">
        <v>14.409254000000001</v>
      </c>
      <c r="R3957" s="197">
        <v>14.409254000000001</v>
      </c>
      <c r="AE3957" s="319"/>
      <c r="AJ3957">
        <v>0</v>
      </c>
      <c r="AK3957">
        <v>0</v>
      </c>
    </row>
    <row r="3958" spans="1:37" x14ac:dyDescent="0.25">
      <c r="A3958">
        <f t="shared" ref="A3958:E3958" si="1163">A873</f>
        <v>20023</v>
      </c>
      <c r="B3958" t="str">
        <f t="shared" si="1163"/>
        <v>KS</v>
      </c>
      <c r="C3958" t="str">
        <f t="shared" si="1163"/>
        <v>Cheyenne County</v>
      </c>
      <c r="D3958">
        <f t="shared" si="1163"/>
        <v>-101.73508</v>
      </c>
      <c r="E3958">
        <f t="shared" si="1163"/>
        <v>39.790799999999997</v>
      </c>
      <c r="Q3958" s="197">
        <v>12.195046789999999</v>
      </c>
      <c r="R3958" s="197">
        <v>12.195046789999999</v>
      </c>
      <c r="AE3958" s="319"/>
      <c r="AJ3958">
        <v>0</v>
      </c>
      <c r="AK3958">
        <v>0</v>
      </c>
    </row>
    <row r="3959" spans="1:37" x14ac:dyDescent="0.25">
      <c r="A3959">
        <f t="shared" ref="A3959:E3959" si="1164">A874</f>
        <v>20025</v>
      </c>
      <c r="B3959" t="str">
        <f t="shared" si="1164"/>
        <v>KS</v>
      </c>
      <c r="C3959" t="str">
        <f t="shared" si="1164"/>
        <v>Clark County</v>
      </c>
      <c r="D3959">
        <f t="shared" si="1164"/>
        <v>-99.8214246</v>
      </c>
      <c r="E3959">
        <f t="shared" si="1164"/>
        <v>37.229590000000002</v>
      </c>
      <c r="Q3959" s="197">
        <v>14.16769612</v>
      </c>
      <c r="R3959" s="197">
        <v>14.16769612</v>
      </c>
      <c r="AE3959" s="319"/>
      <c r="AJ3959">
        <v>0</v>
      </c>
      <c r="AK3959">
        <v>0</v>
      </c>
    </row>
    <row r="3960" spans="1:37" x14ac:dyDescent="0.25">
      <c r="A3960">
        <f t="shared" ref="A3960:E3960" si="1165">A875</f>
        <v>20027</v>
      </c>
      <c r="B3960" t="str">
        <f t="shared" si="1165"/>
        <v>KS</v>
      </c>
      <c r="C3960" t="str">
        <f t="shared" si="1165"/>
        <v>Clay County</v>
      </c>
      <c r="D3960">
        <f t="shared" si="1165"/>
        <v>-97.166169199999999</v>
      </c>
      <c r="E3960">
        <f t="shared" si="1165"/>
        <v>39.335850000000001</v>
      </c>
      <c r="Q3960" s="197">
        <v>13.14135742</v>
      </c>
      <c r="R3960" s="197">
        <v>13.14135742</v>
      </c>
      <c r="AE3960" s="319"/>
      <c r="AJ3960">
        <v>0</v>
      </c>
      <c r="AK3960">
        <v>0</v>
      </c>
    </row>
    <row r="3961" spans="1:37" x14ac:dyDescent="0.25">
      <c r="A3961">
        <f t="shared" ref="A3961:E3961" si="1166">A876</f>
        <v>20029</v>
      </c>
      <c r="B3961" t="str">
        <f t="shared" si="1166"/>
        <v>KS</v>
      </c>
      <c r="C3961" t="str">
        <f t="shared" si="1166"/>
        <v>Cloud County</v>
      </c>
      <c r="D3961">
        <f t="shared" si="1166"/>
        <v>-97.649196599999996</v>
      </c>
      <c r="E3961">
        <f t="shared" si="1166"/>
        <v>39.465330000000002</v>
      </c>
      <c r="Q3961" s="197">
        <v>13.038402980000001</v>
      </c>
      <c r="R3961" s="197">
        <v>13.038402980000001</v>
      </c>
      <c r="AE3961" s="319"/>
      <c r="AJ3961">
        <v>0</v>
      </c>
      <c r="AK3961">
        <v>0</v>
      </c>
    </row>
    <row r="3962" spans="1:37" x14ac:dyDescent="0.25">
      <c r="A3962">
        <f t="shared" ref="A3962:E3962" si="1167">A877</f>
        <v>20031</v>
      </c>
      <c r="B3962" t="str">
        <f t="shared" si="1167"/>
        <v>KS</v>
      </c>
      <c r="C3962" t="str">
        <f t="shared" si="1167"/>
        <v>Coffey County</v>
      </c>
      <c r="D3962">
        <f t="shared" si="1167"/>
        <v>-95.745741600000002</v>
      </c>
      <c r="E3962">
        <f t="shared" si="1167"/>
        <v>38.230260000000001</v>
      </c>
      <c r="Q3962" s="197">
        <v>13.832521849999999</v>
      </c>
      <c r="R3962" s="197">
        <v>13.832521849999999</v>
      </c>
      <c r="AE3962" s="319"/>
      <c r="AJ3962">
        <v>0</v>
      </c>
      <c r="AK3962">
        <v>0</v>
      </c>
    </row>
    <row r="3963" spans="1:37" x14ac:dyDescent="0.25">
      <c r="A3963">
        <f t="shared" ref="A3963:E3963" si="1168">A878</f>
        <v>20033</v>
      </c>
      <c r="B3963" t="str">
        <f t="shared" si="1168"/>
        <v>KS</v>
      </c>
      <c r="C3963" t="str">
        <f t="shared" si="1168"/>
        <v>Comanche County</v>
      </c>
      <c r="D3963">
        <f t="shared" si="1168"/>
        <v>-99.284309500000006</v>
      </c>
      <c r="E3963">
        <f t="shared" si="1168"/>
        <v>37.182989999999997</v>
      </c>
      <c r="Q3963" s="197">
        <v>14.312776449999999</v>
      </c>
      <c r="R3963" s="197">
        <v>14.312776449999999</v>
      </c>
      <c r="AE3963" s="319"/>
      <c r="AJ3963">
        <v>0</v>
      </c>
      <c r="AK3963">
        <v>0</v>
      </c>
    </row>
    <row r="3964" spans="1:37" x14ac:dyDescent="0.25">
      <c r="A3964">
        <f t="shared" ref="A3964:E3964" si="1169">A879</f>
        <v>20035</v>
      </c>
      <c r="B3964" t="str">
        <f t="shared" si="1169"/>
        <v>KS</v>
      </c>
      <c r="C3964" t="str">
        <f t="shared" si="1169"/>
        <v>Cowley County</v>
      </c>
      <c r="D3964">
        <f t="shared" si="1169"/>
        <v>-96.850530199999994</v>
      </c>
      <c r="E3964">
        <f t="shared" si="1169"/>
        <v>37.225200000000001</v>
      </c>
      <c r="Q3964" s="197">
        <v>14.54857239</v>
      </c>
      <c r="R3964" s="197">
        <v>14.54857239</v>
      </c>
      <c r="AE3964" s="319"/>
      <c r="AJ3964">
        <v>0</v>
      </c>
      <c r="AK3964">
        <v>0</v>
      </c>
    </row>
    <row r="3965" spans="1:37" x14ac:dyDescent="0.25">
      <c r="A3965">
        <f t="shared" ref="A3965:E3965" si="1170">A880</f>
        <v>20037</v>
      </c>
      <c r="B3965" t="str">
        <f t="shared" si="1170"/>
        <v>KS</v>
      </c>
      <c r="C3965" t="str">
        <f t="shared" si="1170"/>
        <v>Crawford County</v>
      </c>
      <c r="D3965">
        <f t="shared" si="1170"/>
        <v>-94.863771299999996</v>
      </c>
      <c r="E3965">
        <f t="shared" si="1170"/>
        <v>37.510399999999997</v>
      </c>
      <c r="Q3965" s="197">
        <v>14.215785459999999</v>
      </c>
      <c r="R3965" s="197">
        <v>14.215785459999999</v>
      </c>
      <c r="AE3965" s="319"/>
      <c r="AJ3965">
        <v>0</v>
      </c>
      <c r="AK3965">
        <v>0</v>
      </c>
    </row>
    <row r="3966" spans="1:37" x14ac:dyDescent="0.25">
      <c r="A3966">
        <f t="shared" ref="A3966:E3966" si="1171">A881</f>
        <v>20039</v>
      </c>
      <c r="B3966" t="str">
        <f t="shared" si="1171"/>
        <v>KS</v>
      </c>
      <c r="C3966" t="str">
        <f t="shared" si="1171"/>
        <v>Decatur County</v>
      </c>
      <c r="D3966">
        <f t="shared" si="1171"/>
        <v>-100.455201</v>
      </c>
      <c r="E3966">
        <f t="shared" si="1171"/>
        <v>39.788730000000001</v>
      </c>
      <c r="Q3966" s="197">
        <v>12.60386243</v>
      </c>
      <c r="R3966" s="197">
        <v>12.60386243</v>
      </c>
      <c r="AE3966" s="319"/>
      <c r="AJ3966">
        <v>0</v>
      </c>
      <c r="AK3966">
        <v>0</v>
      </c>
    </row>
    <row r="3967" spans="1:37" x14ac:dyDescent="0.25">
      <c r="A3967">
        <f t="shared" ref="A3967:E3967" si="1172">A882</f>
        <v>20041</v>
      </c>
      <c r="B3967" t="str">
        <f t="shared" si="1172"/>
        <v>KS</v>
      </c>
      <c r="C3967" t="str">
        <f t="shared" si="1172"/>
        <v>Dickinson County</v>
      </c>
      <c r="D3967">
        <f t="shared" si="1172"/>
        <v>-97.152560600000001</v>
      </c>
      <c r="E3967">
        <f t="shared" si="1172"/>
        <v>38.854640000000003</v>
      </c>
      <c r="Q3967" s="197">
        <v>13.46823659</v>
      </c>
      <c r="R3967" s="197">
        <v>13.46823659</v>
      </c>
      <c r="AE3967" s="319"/>
      <c r="AJ3967">
        <v>0</v>
      </c>
      <c r="AK3967">
        <v>0</v>
      </c>
    </row>
    <row r="3968" spans="1:37" x14ac:dyDescent="0.25">
      <c r="A3968">
        <f t="shared" ref="A3968:E3968" si="1173">A883</f>
        <v>20043</v>
      </c>
      <c r="B3968" t="str">
        <f t="shared" si="1173"/>
        <v>KS</v>
      </c>
      <c r="C3968" t="str">
        <f t="shared" si="1173"/>
        <v>Doniphan County</v>
      </c>
      <c r="D3968">
        <f t="shared" si="1173"/>
        <v>-95.158534799999998</v>
      </c>
      <c r="E3968">
        <f t="shared" si="1173"/>
        <v>39.799399999999999</v>
      </c>
      <c r="Q3968" s="197">
        <v>12.85139088</v>
      </c>
      <c r="R3968" s="197">
        <v>12.85139088</v>
      </c>
      <c r="AE3968" s="319"/>
      <c r="AJ3968">
        <v>0</v>
      </c>
      <c r="AK3968">
        <v>0</v>
      </c>
    </row>
    <row r="3969" spans="1:37" x14ac:dyDescent="0.25">
      <c r="A3969">
        <f t="shared" ref="A3969:E3969" si="1174">A884</f>
        <v>20045</v>
      </c>
      <c r="B3969" t="str">
        <f t="shared" si="1174"/>
        <v>KS</v>
      </c>
      <c r="C3969" t="str">
        <f t="shared" si="1174"/>
        <v>Douglas County</v>
      </c>
      <c r="D3969">
        <f t="shared" si="1174"/>
        <v>-95.312195500000001</v>
      </c>
      <c r="E3969">
        <f t="shared" si="1174"/>
        <v>38.889220000000002</v>
      </c>
      <c r="Q3969" s="197">
        <v>13.402502760000001</v>
      </c>
      <c r="R3969" s="197">
        <v>13.402502760000001</v>
      </c>
      <c r="AE3969" s="319"/>
      <c r="AJ3969">
        <v>0</v>
      </c>
      <c r="AK3969">
        <v>0</v>
      </c>
    </row>
    <row r="3970" spans="1:37" x14ac:dyDescent="0.25">
      <c r="A3970">
        <f t="shared" ref="A3970:E3970" si="1175">A885</f>
        <v>20047</v>
      </c>
      <c r="B3970" t="str">
        <f t="shared" si="1175"/>
        <v>KS</v>
      </c>
      <c r="C3970" t="str">
        <f t="shared" si="1175"/>
        <v>Edwards County</v>
      </c>
      <c r="D3970">
        <f t="shared" si="1175"/>
        <v>-99.310342899999995</v>
      </c>
      <c r="E3970">
        <f t="shared" si="1175"/>
        <v>37.880699999999997</v>
      </c>
      <c r="Q3970" s="197">
        <v>13.895597090000001</v>
      </c>
      <c r="R3970" s="197">
        <v>13.895597090000001</v>
      </c>
      <c r="AE3970" s="319"/>
      <c r="AJ3970">
        <v>0</v>
      </c>
      <c r="AK3970">
        <v>0</v>
      </c>
    </row>
    <row r="3971" spans="1:37" x14ac:dyDescent="0.25">
      <c r="A3971">
        <f t="shared" ref="A3971:E3971" si="1176">A886</f>
        <v>20049</v>
      </c>
      <c r="B3971" t="str">
        <f t="shared" si="1176"/>
        <v>KS</v>
      </c>
      <c r="C3971" t="str">
        <f t="shared" si="1176"/>
        <v>Elk County</v>
      </c>
      <c r="D3971">
        <f t="shared" si="1176"/>
        <v>-96.253456</v>
      </c>
      <c r="E3971">
        <f t="shared" si="1176"/>
        <v>37.440130000000003</v>
      </c>
      <c r="Q3971" s="197">
        <v>14.368862849999999</v>
      </c>
      <c r="R3971" s="197">
        <v>14.368862849999999</v>
      </c>
      <c r="AE3971" s="319"/>
      <c r="AJ3971">
        <v>0</v>
      </c>
      <c r="AK3971">
        <v>0</v>
      </c>
    </row>
    <row r="3972" spans="1:37" x14ac:dyDescent="0.25">
      <c r="A3972">
        <f t="shared" ref="A3972:E3972" si="1177">A887</f>
        <v>20051</v>
      </c>
      <c r="B3972" t="str">
        <f t="shared" si="1177"/>
        <v>KS</v>
      </c>
      <c r="C3972" t="str">
        <f t="shared" si="1177"/>
        <v>Ellis County</v>
      </c>
      <c r="D3972">
        <f t="shared" si="1177"/>
        <v>-99.317668499999996</v>
      </c>
      <c r="E3972">
        <f t="shared" si="1177"/>
        <v>38.912430000000001</v>
      </c>
      <c r="Q3972" s="197">
        <v>13.26768586</v>
      </c>
      <c r="R3972" s="197">
        <v>13.26768586</v>
      </c>
      <c r="AE3972" s="319"/>
      <c r="AJ3972">
        <v>0</v>
      </c>
      <c r="AK3972">
        <v>0</v>
      </c>
    </row>
    <row r="3973" spans="1:37" x14ac:dyDescent="0.25">
      <c r="A3973">
        <f t="shared" ref="A3973:E3973" si="1178">A888</f>
        <v>20053</v>
      </c>
      <c r="B3973" t="str">
        <f t="shared" si="1178"/>
        <v>KS</v>
      </c>
      <c r="C3973" t="str">
        <f t="shared" si="1178"/>
        <v>Ellsworth County</v>
      </c>
      <c r="D3973">
        <f t="shared" si="1178"/>
        <v>-98.204482600000006</v>
      </c>
      <c r="E3973">
        <f t="shared" si="1178"/>
        <v>38.69229</v>
      </c>
      <c r="Q3973" s="197">
        <v>13.53883398</v>
      </c>
      <c r="R3973" s="197">
        <v>13.53883398</v>
      </c>
      <c r="AE3973" s="319"/>
      <c r="AJ3973">
        <v>0</v>
      </c>
      <c r="AK3973">
        <v>0</v>
      </c>
    </row>
    <row r="3974" spans="1:37" x14ac:dyDescent="0.25">
      <c r="A3974">
        <f t="shared" ref="A3974:E3974" si="1179">A889</f>
        <v>20055</v>
      </c>
      <c r="B3974" t="str">
        <f t="shared" si="1179"/>
        <v>KS</v>
      </c>
      <c r="C3974" t="str">
        <f t="shared" si="1179"/>
        <v>Finney County</v>
      </c>
      <c r="D3974">
        <f t="shared" si="1179"/>
        <v>-100.73918399999999</v>
      </c>
      <c r="E3974">
        <f t="shared" si="1179"/>
        <v>38.040480000000002</v>
      </c>
      <c r="Q3974" s="197">
        <v>13.42186674</v>
      </c>
      <c r="R3974" s="197">
        <v>13.42186674</v>
      </c>
      <c r="AE3974" s="319"/>
      <c r="AJ3974">
        <v>0</v>
      </c>
      <c r="AK3974">
        <v>0</v>
      </c>
    </row>
    <row r="3975" spans="1:37" x14ac:dyDescent="0.25">
      <c r="A3975">
        <f t="shared" ref="A3975:E3975" si="1180">A890</f>
        <v>20057</v>
      </c>
      <c r="B3975" t="str">
        <f t="shared" si="1180"/>
        <v>KS</v>
      </c>
      <c r="C3975" t="str">
        <f t="shared" si="1180"/>
        <v>Ford County</v>
      </c>
      <c r="D3975">
        <f t="shared" si="1180"/>
        <v>-99.886281499999996</v>
      </c>
      <c r="E3975">
        <f t="shared" si="1180"/>
        <v>37.688809999999997</v>
      </c>
      <c r="Q3975" s="197">
        <v>13.897922039999999</v>
      </c>
      <c r="R3975" s="197">
        <v>13.897922039999999</v>
      </c>
      <c r="AE3975" s="319"/>
      <c r="AJ3975">
        <v>0</v>
      </c>
      <c r="AK3975">
        <v>0</v>
      </c>
    </row>
    <row r="3976" spans="1:37" x14ac:dyDescent="0.25">
      <c r="A3976">
        <f t="shared" ref="A3976:E3976" si="1181">A891</f>
        <v>20059</v>
      </c>
      <c r="B3976" t="str">
        <f t="shared" si="1181"/>
        <v>KS</v>
      </c>
      <c r="C3976" t="str">
        <f t="shared" si="1181"/>
        <v>Franklin County</v>
      </c>
      <c r="D3976">
        <f t="shared" si="1181"/>
        <v>-95.300211700000006</v>
      </c>
      <c r="E3976">
        <f t="shared" si="1181"/>
        <v>38.565759999999997</v>
      </c>
      <c r="Q3976" s="197">
        <v>13.6160306</v>
      </c>
      <c r="R3976" s="197">
        <v>13.6160306</v>
      </c>
      <c r="AE3976" s="319"/>
      <c r="AJ3976">
        <v>0</v>
      </c>
      <c r="AK3976">
        <v>0</v>
      </c>
    </row>
    <row r="3977" spans="1:37" x14ac:dyDescent="0.25">
      <c r="A3977">
        <f t="shared" ref="A3977:E3977" si="1182">A892</f>
        <v>20061</v>
      </c>
      <c r="B3977" t="str">
        <f t="shared" si="1182"/>
        <v>KS</v>
      </c>
      <c r="C3977" t="str">
        <f t="shared" si="1182"/>
        <v>Geary County</v>
      </c>
      <c r="D3977">
        <f t="shared" si="1182"/>
        <v>-96.749580499999993</v>
      </c>
      <c r="E3977">
        <f t="shared" si="1182"/>
        <v>38.989750000000001</v>
      </c>
      <c r="Q3977" s="197">
        <v>13.385162299999999</v>
      </c>
      <c r="R3977" s="197">
        <v>13.385162299999999</v>
      </c>
      <c r="AE3977" s="319"/>
      <c r="AJ3977">
        <v>0</v>
      </c>
      <c r="AK3977">
        <v>0</v>
      </c>
    </row>
    <row r="3978" spans="1:37" x14ac:dyDescent="0.25">
      <c r="A3978">
        <f t="shared" ref="A3978:E3978" si="1183">A893</f>
        <v>20063</v>
      </c>
      <c r="B3978" t="str">
        <f t="shared" si="1183"/>
        <v>KS</v>
      </c>
      <c r="C3978" t="str">
        <f t="shared" si="1183"/>
        <v>Gove County</v>
      </c>
      <c r="D3978">
        <f t="shared" si="1183"/>
        <v>-100.47872099999999</v>
      </c>
      <c r="E3978">
        <f t="shared" si="1183"/>
        <v>38.919879999999999</v>
      </c>
      <c r="Q3978" s="197">
        <v>13.079187429999999</v>
      </c>
      <c r="R3978" s="197">
        <v>13.079187429999999</v>
      </c>
      <c r="AE3978" s="319"/>
      <c r="AJ3978">
        <v>0</v>
      </c>
      <c r="AK3978">
        <v>0</v>
      </c>
    </row>
    <row r="3979" spans="1:37" x14ac:dyDescent="0.25">
      <c r="A3979">
        <f t="shared" ref="A3979:E3979" si="1184">A894</f>
        <v>20065</v>
      </c>
      <c r="B3979" t="str">
        <f t="shared" si="1184"/>
        <v>KS</v>
      </c>
      <c r="C3979" t="str">
        <f t="shared" si="1184"/>
        <v>Graham County</v>
      </c>
      <c r="D3979">
        <f t="shared" si="1184"/>
        <v>-99.880889600000003</v>
      </c>
      <c r="E3979">
        <f t="shared" si="1184"/>
        <v>39.356409999999997</v>
      </c>
      <c r="Q3979" s="197">
        <v>12.92901751</v>
      </c>
      <c r="R3979" s="197">
        <v>12.92901751</v>
      </c>
      <c r="AE3979" s="319"/>
      <c r="AJ3979">
        <v>0</v>
      </c>
      <c r="AK3979">
        <v>0</v>
      </c>
    </row>
    <row r="3980" spans="1:37" x14ac:dyDescent="0.25">
      <c r="A3980">
        <f t="shared" ref="A3980:E3980" si="1185">A895</f>
        <v>20067</v>
      </c>
      <c r="B3980" t="str">
        <f t="shared" si="1185"/>
        <v>KS</v>
      </c>
      <c r="C3980" t="str">
        <f t="shared" si="1185"/>
        <v>Grant County</v>
      </c>
      <c r="D3980">
        <f t="shared" si="1185"/>
        <v>-101.30466800000001</v>
      </c>
      <c r="E3980">
        <f t="shared" si="1185"/>
        <v>37.563110000000002</v>
      </c>
      <c r="Q3980" s="197">
        <v>13.40862269</v>
      </c>
      <c r="R3980" s="197">
        <v>13.40862269</v>
      </c>
      <c r="AE3980" s="319"/>
      <c r="AJ3980">
        <v>0</v>
      </c>
      <c r="AK3980">
        <v>0</v>
      </c>
    </row>
    <row r="3981" spans="1:37" x14ac:dyDescent="0.25">
      <c r="A3981">
        <f t="shared" ref="A3981:E3981" si="1186">A896</f>
        <v>20069</v>
      </c>
      <c r="B3981" t="str">
        <f t="shared" si="1186"/>
        <v>KS</v>
      </c>
      <c r="C3981" t="str">
        <f t="shared" si="1186"/>
        <v>Gray County</v>
      </c>
      <c r="D3981">
        <f t="shared" si="1186"/>
        <v>-100.429686</v>
      </c>
      <c r="E3981">
        <f t="shared" si="1186"/>
        <v>37.735219999999998</v>
      </c>
      <c r="Q3981" s="197">
        <v>13.68691342</v>
      </c>
      <c r="R3981" s="197">
        <v>13.68691342</v>
      </c>
      <c r="AE3981" s="319"/>
      <c r="AJ3981">
        <v>0</v>
      </c>
      <c r="AK3981">
        <v>0</v>
      </c>
    </row>
    <row r="3982" spans="1:37" x14ac:dyDescent="0.25">
      <c r="A3982">
        <f t="shared" ref="A3982:E3982" si="1187">A897</f>
        <v>20071</v>
      </c>
      <c r="B3982" t="str">
        <f t="shared" si="1187"/>
        <v>KS</v>
      </c>
      <c r="C3982" t="str">
        <f t="shared" si="1187"/>
        <v>Greeley County</v>
      </c>
      <c r="D3982">
        <f t="shared" si="1187"/>
        <v>-101.805477</v>
      </c>
      <c r="E3982">
        <f t="shared" si="1187"/>
        <v>38.475549999999998</v>
      </c>
      <c r="Q3982" s="197">
        <v>12.658397020000001</v>
      </c>
      <c r="R3982" s="197">
        <v>12.658397020000001</v>
      </c>
      <c r="AE3982" s="319"/>
      <c r="AJ3982">
        <v>0</v>
      </c>
      <c r="AK3982">
        <v>0</v>
      </c>
    </row>
    <row r="3983" spans="1:37" x14ac:dyDescent="0.25">
      <c r="A3983">
        <f t="shared" ref="A3983:E3983" si="1188">A898</f>
        <v>20073</v>
      </c>
      <c r="B3983" t="str">
        <f t="shared" si="1188"/>
        <v>KS</v>
      </c>
      <c r="C3983" t="str">
        <f t="shared" si="1188"/>
        <v>Greenwood County</v>
      </c>
      <c r="D3983">
        <f t="shared" si="1188"/>
        <v>-96.240112699999997</v>
      </c>
      <c r="E3983">
        <f t="shared" si="1188"/>
        <v>37.863880000000002</v>
      </c>
      <c r="Q3983" s="197">
        <v>14.108716769999999</v>
      </c>
      <c r="R3983" s="197">
        <v>14.108716769999999</v>
      </c>
      <c r="AE3983" s="319"/>
      <c r="AJ3983">
        <v>0</v>
      </c>
      <c r="AK3983">
        <v>0</v>
      </c>
    </row>
    <row r="3984" spans="1:37" x14ac:dyDescent="0.25">
      <c r="A3984">
        <f t="shared" ref="A3984:E3984" si="1189">A899</f>
        <v>20075</v>
      </c>
      <c r="B3984" t="str">
        <f t="shared" si="1189"/>
        <v>KS</v>
      </c>
      <c r="C3984" t="str">
        <f t="shared" si="1189"/>
        <v>Hamilton County</v>
      </c>
      <c r="D3984">
        <f t="shared" si="1189"/>
        <v>-101.791749</v>
      </c>
      <c r="E3984">
        <f t="shared" si="1189"/>
        <v>37.995060000000002</v>
      </c>
      <c r="Q3984" s="197">
        <v>12.87475519</v>
      </c>
      <c r="R3984" s="197">
        <v>12.87475519</v>
      </c>
      <c r="AE3984" s="319"/>
      <c r="AJ3984">
        <v>0</v>
      </c>
      <c r="AK3984">
        <v>0</v>
      </c>
    </row>
    <row r="3985" spans="1:37" x14ac:dyDescent="0.25">
      <c r="A3985">
        <f t="shared" ref="A3985:E3985" si="1190">A900</f>
        <v>20077</v>
      </c>
      <c r="B3985" t="str">
        <f t="shared" si="1190"/>
        <v>KS</v>
      </c>
      <c r="C3985" t="str">
        <f t="shared" si="1190"/>
        <v>Harper County</v>
      </c>
      <c r="D3985">
        <f t="shared" si="1190"/>
        <v>-98.081779499999996</v>
      </c>
      <c r="E3985">
        <f t="shared" si="1190"/>
        <v>37.184959999999997</v>
      </c>
      <c r="Q3985" s="197">
        <v>14.480278480000001</v>
      </c>
      <c r="R3985" s="197">
        <v>14.480278480000001</v>
      </c>
      <c r="AE3985" s="319"/>
      <c r="AJ3985">
        <v>0</v>
      </c>
      <c r="AK3985">
        <v>0</v>
      </c>
    </row>
    <row r="3986" spans="1:37" x14ac:dyDescent="0.25">
      <c r="A3986">
        <f t="shared" ref="A3986:E3986" si="1191">A901</f>
        <v>20079</v>
      </c>
      <c r="B3986" t="str">
        <f t="shared" si="1191"/>
        <v>KS</v>
      </c>
      <c r="C3986" t="str">
        <f t="shared" si="1191"/>
        <v>Harvey County</v>
      </c>
      <c r="D3986">
        <f t="shared" si="1191"/>
        <v>-97.434333800000005</v>
      </c>
      <c r="E3986">
        <f t="shared" si="1191"/>
        <v>38.032940000000004</v>
      </c>
      <c r="Q3986" s="197">
        <v>14.0497117</v>
      </c>
      <c r="R3986" s="197">
        <v>14.0497117</v>
      </c>
      <c r="AE3986" s="319"/>
      <c r="AJ3986">
        <v>0</v>
      </c>
      <c r="AK3986">
        <v>0</v>
      </c>
    </row>
    <row r="3987" spans="1:37" x14ac:dyDescent="0.25">
      <c r="A3987">
        <f t="shared" ref="A3987:E3987" si="1192">A902</f>
        <v>20081</v>
      </c>
      <c r="B3987" t="str">
        <f t="shared" si="1192"/>
        <v>KS</v>
      </c>
      <c r="C3987" t="str">
        <f t="shared" si="1192"/>
        <v>Haskell County</v>
      </c>
      <c r="D3987">
        <f t="shared" si="1192"/>
        <v>-100.863197</v>
      </c>
      <c r="E3987">
        <f t="shared" si="1192"/>
        <v>37.561950000000003</v>
      </c>
      <c r="Q3987" s="197">
        <v>13.6140572</v>
      </c>
      <c r="R3987" s="197">
        <v>13.6140572</v>
      </c>
      <c r="AE3987" s="319"/>
      <c r="AJ3987">
        <v>0</v>
      </c>
      <c r="AK3987">
        <v>0</v>
      </c>
    </row>
    <row r="3988" spans="1:37" x14ac:dyDescent="0.25">
      <c r="A3988">
        <f t="shared" ref="A3988:E3988" si="1193">A903</f>
        <v>20083</v>
      </c>
      <c r="B3988" t="str">
        <f t="shared" si="1193"/>
        <v>KS</v>
      </c>
      <c r="C3988" t="str">
        <f t="shared" si="1193"/>
        <v>Hodgeman County</v>
      </c>
      <c r="D3988">
        <f t="shared" si="1193"/>
        <v>-99.898461600000005</v>
      </c>
      <c r="E3988">
        <f t="shared" si="1193"/>
        <v>38.085000000000001</v>
      </c>
      <c r="Q3988" s="197">
        <v>13.669803180000001</v>
      </c>
      <c r="R3988" s="197">
        <v>13.669803180000001</v>
      </c>
      <c r="AE3988" s="319"/>
      <c r="AJ3988">
        <v>0</v>
      </c>
      <c r="AK3988">
        <v>0</v>
      </c>
    </row>
    <row r="3989" spans="1:37" x14ac:dyDescent="0.25">
      <c r="A3989">
        <f t="shared" ref="A3989:E3989" si="1194">A904</f>
        <v>20085</v>
      </c>
      <c r="B3989" t="str">
        <f t="shared" si="1194"/>
        <v>KS</v>
      </c>
      <c r="C3989" t="str">
        <f t="shared" si="1194"/>
        <v>Jackson County</v>
      </c>
      <c r="D3989">
        <f t="shared" si="1194"/>
        <v>-95.797221399999998</v>
      </c>
      <c r="E3989">
        <f t="shared" si="1194"/>
        <v>39.41339</v>
      </c>
      <c r="Q3989" s="197">
        <v>13.066430159999999</v>
      </c>
      <c r="R3989" s="197">
        <v>13.066430159999999</v>
      </c>
      <c r="AE3989" s="319"/>
      <c r="AJ3989">
        <v>0</v>
      </c>
      <c r="AK3989">
        <v>0</v>
      </c>
    </row>
    <row r="3990" spans="1:37" x14ac:dyDescent="0.25">
      <c r="A3990">
        <f t="shared" ref="A3990:E3990" si="1195">A905</f>
        <v>20087</v>
      </c>
      <c r="B3990" t="str">
        <f t="shared" si="1195"/>
        <v>KS</v>
      </c>
      <c r="C3990" t="str">
        <f t="shared" si="1195"/>
        <v>Jefferson County</v>
      </c>
      <c r="D3990">
        <f t="shared" si="1195"/>
        <v>-95.393817400000003</v>
      </c>
      <c r="E3990">
        <f t="shared" si="1195"/>
        <v>39.235999999999997</v>
      </c>
      <c r="Q3990" s="197">
        <v>13.160576300000001</v>
      </c>
      <c r="R3990" s="197">
        <v>13.160576300000001</v>
      </c>
      <c r="AE3990" s="319"/>
      <c r="AJ3990">
        <v>0</v>
      </c>
      <c r="AK3990">
        <v>0</v>
      </c>
    </row>
    <row r="3991" spans="1:37" x14ac:dyDescent="0.25">
      <c r="A3991">
        <f t="shared" ref="A3991:E3991" si="1196">A906</f>
        <v>20089</v>
      </c>
      <c r="B3991" t="str">
        <f t="shared" si="1196"/>
        <v>KS</v>
      </c>
      <c r="C3991" t="str">
        <f t="shared" si="1196"/>
        <v>Jewell County</v>
      </c>
      <c r="D3991">
        <f t="shared" si="1196"/>
        <v>-98.2215025</v>
      </c>
      <c r="E3991">
        <f t="shared" si="1196"/>
        <v>39.782299999999999</v>
      </c>
      <c r="Q3991" s="197">
        <v>12.80552168</v>
      </c>
      <c r="R3991" s="197">
        <v>12.80552168</v>
      </c>
      <c r="AE3991" s="319"/>
      <c r="AJ3991">
        <v>0</v>
      </c>
      <c r="AK3991">
        <v>0</v>
      </c>
    </row>
    <row r="3992" spans="1:37" x14ac:dyDescent="0.25">
      <c r="A3992">
        <f t="shared" ref="A3992:E3992" si="1197">A907</f>
        <v>20091</v>
      </c>
      <c r="B3992" t="str">
        <f t="shared" si="1197"/>
        <v>KS</v>
      </c>
      <c r="C3992" t="str">
        <f t="shared" si="1197"/>
        <v>Johnson County</v>
      </c>
      <c r="D3992">
        <f t="shared" si="1197"/>
        <v>-94.834644699999998</v>
      </c>
      <c r="E3992">
        <f t="shared" si="1197"/>
        <v>38.88691</v>
      </c>
      <c r="Q3992" s="197">
        <v>13.45667016</v>
      </c>
      <c r="R3992" s="197">
        <v>13.45667016</v>
      </c>
      <c r="AE3992" s="319"/>
      <c r="AJ3992">
        <v>0</v>
      </c>
      <c r="AK3992">
        <v>0</v>
      </c>
    </row>
    <row r="3993" spans="1:37" x14ac:dyDescent="0.25">
      <c r="A3993">
        <f t="shared" ref="A3993:E3993" si="1198">A908</f>
        <v>20093</v>
      </c>
      <c r="B3993" t="str">
        <f t="shared" si="1198"/>
        <v>KS</v>
      </c>
      <c r="C3993" t="str">
        <f t="shared" si="1198"/>
        <v>Kearny County</v>
      </c>
      <c r="D3993">
        <f t="shared" si="1198"/>
        <v>-101.320108</v>
      </c>
      <c r="E3993">
        <f t="shared" si="1198"/>
        <v>37.995620000000002</v>
      </c>
      <c r="Q3993" s="197">
        <v>13.18496028</v>
      </c>
      <c r="R3993" s="197">
        <v>13.18496028</v>
      </c>
      <c r="AE3993" s="319"/>
      <c r="AJ3993">
        <v>0</v>
      </c>
      <c r="AK3993">
        <v>0</v>
      </c>
    </row>
    <row r="3994" spans="1:37" x14ac:dyDescent="0.25">
      <c r="A3994">
        <f t="shared" ref="A3994:E3994" si="1199">A909</f>
        <v>20095</v>
      </c>
      <c r="B3994" t="str">
        <f t="shared" si="1199"/>
        <v>KS</v>
      </c>
      <c r="C3994" t="str">
        <f t="shared" si="1199"/>
        <v>Kingman County</v>
      </c>
      <c r="D3994">
        <f t="shared" si="1199"/>
        <v>-98.138081200000002</v>
      </c>
      <c r="E3994">
        <f t="shared" si="1199"/>
        <v>37.550919999999998</v>
      </c>
      <c r="Q3994" s="197">
        <v>14.26242948</v>
      </c>
      <c r="R3994" s="197">
        <v>14.26242948</v>
      </c>
      <c r="AE3994" s="319"/>
      <c r="AJ3994">
        <v>0</v>
      </c>
      <c r="AK3994">
        <v>0</v>
      </c>
    </row>
    <row r="3995" spans="1:37" x14ac:dyDescent="0.25">
      <c r="A3995">
        <f t="shared" ref="A3995:E3995" si="1200">A910</f>
        <v>20097</v>
      </c>
      <c r="B3995" t="str">
        <f t="shared" si="1200"/>
        <v>KS</v>
      </c>
      <c r="C3995" t="str">
        <f t="shared" si="1200"/>
        <v>Kiowa County</v>
      </c>
      <c r="D3995">
        <f t="shared" si="1200"/>
        <v>-99.288546600000004</v>
      </c>
      <c r="E3995">
        <f t="shared" si="1200"/>
        <v>37.545949999999998</v>
      </c>
      <c r="Q3995" s="197">
        <v>14.10510646</v>
      </c>
      <c r="R3995" s="197">
        <v>14.10510646</v>
      </c>
      <c r="AE3995" s="319"/>
      <c r="AJ3995">
        <v>0</v>
      </c>
      <c r="AK3995">
        <v>0</v>
      </c>
    </row>
    <row r="3996" spans="1:37" x14ac:dyDescent="0.25">
      <c r="A3996">
        <f t="shared" ref="A3996:E3996" si="1201">A911</f>
        <v>20099</v>
      </c>
      <c r="B3996" t="str">
        <f t="shared" si="1201"/>
        <v>KS</v>
      </c>
      <c r="C3996" t="str">
        <f t="shared" si="1201"/>
        <v>Labette County</v>
      </c>
      <c r="D3996">
        <f t="shared" si="1201"/>
        <v>-95.311153700000006</v>
      </c>
      <c r="E3996">
        <f t="shared" si="1201"/>
        <v>37.199779999999997</v>
      </c>
      <c r="Q3996" s="197">
        <v>14.441176759999999</v>
      </c>
      <c r="R3996" s="197">
        <v>14.441176759999999</v>
      </c>
      <c r="AE3996" s="319"/>
      <c r="AJ3996">
        <v>0</v>
      </c>
      <c r="AK3996">
        <v>0</v>
      </c>
    </row>
    <row r="3997" spans="1:37" x14ac:dyDescent="0.25">
      <c r="A3997">
        <f t="shared" ref="A3997:E3997" si="1202">A912</f>
        <v>20101</v>
      </c>
      <c r="B3997" t="str">
        <f t="shared" si="1202"/>
        <v>KS</v>
      </c>
      <c r="C3997" t="str">
        <f t="shared" si="1202"/>
        <v>Lane County</v>
      </c>
      <c r="D3997">
        <f t="shared" si="1202"/>
        <v>-100.455737</v>
      </c>
      <c r="E3997">
        <f t="shared" si="1202"/>
        <v>38.47889</v>
      </c>
      <c r="Q3997" s="197">
        <v>13.31619939</v>
      </c>
      <c r="R3997" s="197">
        <v>13.31619939</v>
      </c>
      <c r="AE3997" s="319"/>
      <c r="AJ3997">
        <v>0</v>
      </c>
      <c r="AK3997">
        <v>0</v>
      </c>
    </row>
    <row r="3998" spans="1:37" x14ac:dyDescent="0.25">
      <c r="A3998">
        <f t="shared" ref="A3998:E3998" si="1203">A913</f>
        <v>20103</v>
      </c>
      <c r="B3998" t="str">
        <f t="shared" si="1203"/>
        <v>KS</v>
      </c>
      <c r="C3998" t="str">
        <f t="shared" si="1203"/>
        <v>Leavenworth County</v>
      </c>
      <c r="D3998">
        <f t="shared" si="1203"/>
        <v>-95.048575299999996</v>
      </c>
      <c r="E3998">
        <f t="shared" si="1203"/>
        <v>39.205930000000002</v>
      </c>
      <c r="Q3998" s="197">
        <v>13.22301882</v>
      </c>
      <c r="R3998" s="197">
        <v>13.22301882</v>
      </c>
      <c r="AE3998" s="319"/>
      <c r="AJ3998">
        <v>0</v>
      </c>
      <c r="AK3998">
        <v>0</v>
      </c>
    </row>
    <row r="3999" spans="1:37" x14ac:dyDescent="0.25">
      <c r="A3999">
        <f t="shared" ref="A3999:E3999" si="1204">A914</f>
        <v>20105</v>
      </c>
      <c r="B3999" t="str">
        <f t="shared" si="1204"/>
        <v>KS</v>
      </c>
      <c r="C3999" t="str">
        <f t="shared" si="1204"/>
        <v>Lincoln County</v>
      </c>
      <c r="D3999">
        <f t="shared" si="1204"/>
        <v>-98.210755599999999</v>
      </c>
      <c r="E3999">
        <f t="shared" si="1204"/>
        <v>39.04119</v>
      </c>
      <c r="Q3999" s="197">
        <v>13.304369449999999</v>
      </c>
      <c r="R3999" s="197">
        <v>13.304369449999999</v>
      </c>
      <c r="AE3999" s="319"/>
      <c r="AJ3999">
        <v>0</v>
      </c>
      <c r="AK3999">
        <v>0</v>
      </c>
    </row>
    <row r="4000" spans="1:37" x14ac:dyDescent="0.25">
      <c r="A4000">
        <f t="shared" ref="A4000:E4000" si="1205">A915</f>
        <v>20107</v>
      </c>
      <c r="B4000" t="str">
        <f t="shared" si="1205"/>
        <v>KS</v>
      </c>
      <c r="C4000" t="str">
        <f t="shared" si="1205"/>
        <v>Linn County</v>
      </c>
      <c r="D4000">
        <f t="shared" si="1205"/>
        <v>-94.853736799999993</v>
      </c>
      <c r="E4000">
        <f t="shared" si="1205"/>
        <v>38.215240000000001</v>
      </c>
      <c r="Q4000" s="197">
        <v>13.82720275</v>
      </c>
      <c r="R4000" s="197">
        <v>13.82720275</v>
      </c>
      <c r="AE4000" s="319"/>
      <c r="AJ4000">
        <v>0</v>
      </c>
      <c r="AK4000">
        <v>0</v>
      </c>
    </row>
    <row r="4001" spans="1:37" x14ac:dyDescent="0.25">
      <c r="A4001">
        <f t="shared" ref="A4001:E4001" si="1206">A916</f>
        <v>20109</v>
      </c>
      <c r="B4001" t="str">
        <f t="shared" si="1206"/>
        <v>KS</v>
      </c>
      <c r="C4001" t="str">
        <f t="shared" si="1206"/>
        <v>Logan County</v>
      </c>
      <c r="D4001">
        <f t="shared" si="1206"/>
        <v>-101.138997</v>
      </c>
      <c r="E4001">
        <f t="shared" si="1206"/>
        <v>38.92295</v>
      </c>
      <c r="Q4001" s="197">
        <v>12.90998433</v>
      </c>
      <c r="R4001" s="197">
        <v>12.90998433</v>
      </c>
      <c r="AE4001" s="319"/>
      <c r="AJ4001">
        <v>0</v>
      </c>
      <c r="AK4001">
        <v>0</v>
      </c>
    </row>
    <row r="4002" spans="1:37" x14ac:dyDescent="0.25">
      <c r="A4002">
        <f t="shared" ref="A4002:E4002" si="1207">A917</f>
        <v>20111</v>
      </c>
      <c r="B4002" t="str">
        <f t="shared" si="1207"/>
        <v>KS</v>
      </c>
      <c r="C4002" t="str">
        <f t="shared" si="1207"/>
        <v>Lyon County</v>
      </c>
      <c r="D4002">
        <f t="shared" si="1207"/>
        <v>-96.159899699999997</v>
      </c>
      <c r="E4002">
        <f t="shared" si="1207"/>
        <v>38.440109999999997</v>
      </c>
      <c r="Q4002" s="197">
        <v>13.720009960000001</v>
      </c>
      <c r="R4002" s="197">
        <v>13.720009960000001</v>
      </c>
      <c r="AE4002" s="319"/>
      <c r="AJ4002">
        <v>0</v>
      </c>
      <c r="AK4002">
        <v>0</v>
      </c>
    </row>
    <row r="4003" spans="1:37" x14ac:dyDescent="0.25">
      <c r="A4003">
        <f t="shared" ref="A4003:E4003" si="1208">A918</f>
        <v>20113</v>
      </c>
      <c r="B4003" t="str">
        <f t="shared" si="1208"/>
        <v>KS</v>
      </c>
      <c r="C4003" t="str">
        <f t="shared" si="1208"/>
        <v>McPherson County</v>
      </c>
      <c r="D4003">
        <f t="shared" si="1208"/>
        <v>-97.652061500000002</v>
      </c>
      <c r="E4003">
        <f t="shared" si="1208"/>
        <v>38.383049999999997</v>
      </c>
      <c r="Q4003" s="197">
        <v>13.79344867</v>
      </c>
      <c r="R4003" s="197">
        <v>13.79344867</v>
      </c>
      <c r="AE4003" s="319"/>
      <c r="AJ4003">
        <v>0</v>
      </c>
      <c r="AK4003">
        <v>0</v>
      </c>
    </row>
    <row r="4004" spans="1:37" x14ac:dyDescent="0.25">
      <c r="A4004">
        <f t="shared" ref="A4004:E4004" si="1209">A919</f>
        <v>20115</v>
      </c>
      <c r="B4004" t="str">
        <f t="shared" si="1209"/>
        <v>KS</v>
      </c>
      <c r="C4004" t="str">
        <f t="shared" si="1209"/>
        <v>Marion County</v>
      </c>
      <c r="D4004">
        <f t="shared" si="1209"/>
        <v>-97.104634899999994</v>
      </c>
      <c r="E4004">
        <f t="shared" si="1209"/>
        <v>38.34778</v>
      </c>
      <c r="Q4004" s="197">
        <v>13.822884119999999</v>
      </c>
      <c r="R4004" s="197">
        <v>13.822884119999999</v>
      </c>
      <c r="AE4004" s="319"/>
      <c r="AJ4004">
        <v>0</v>
      </c>
      <c r="AK4004">
        <v>0</v>
      </c>
    </row>
    <row r="4005" spans="1:37" x14ac:dyDescent="0.25">
      <c r="A4005">
        <f t="shared" ref="A4005:E4005" si="1210">A920</f>
        <v>20117</v>
      </c>
      <c r="B4005" t="str">
        <f t="shared" si="1210"/>
        <v>KS</v>
      </c>
      <c r="C4005" t="str">
        <f t="shared" si="1210"/>
        <v>Marshall County</v>
      </c>
      <c r="D4005">
        <f t="shared" si="1210"/>
        <v>-96.525299500000003</v>
      </c>
      <c r="E4005">
        <f t="shared" si="1210"/>
        <v>39.77955</v>
      </c>
      <c r="Q4005" s="197">
        <v>12.87999647</v>
      </c>
      <c r="R4005" s="197">
        <v>12.87999647</v>
      </c>
      <c r="AE4005" s="319"/>
      <c r="AJ4005">
        <v>0</v>
      </c>
      <c r="AK4005">
        <v>0</v>
      </c>
    </row>
    <row r="4006" spans="1:37" x14ac:dyDescent="0.25">
      <c r="A4006">
        <f t="shared" ref="A4006:E4006" si="1211">A921</f>
        <v>20119</v>
      </c>
      <c r="B4006" t="str">
        <f t="shared" si="1211"/>
        <v>KS</v>
      </c>
      <c r="C4006" t="str">
        <f t="shared" si="1211"/>
        <v>Meade County</v>
      </c>
      <c r="D4006">
        <f t="shared" si="1211"/>
        <v>-100.357874</v>
      </c>
      <c r="E4006">
        <f t="shared" si="1211"/>
        <v>37.236640000000001</v>
      </c>
      <c r="Q4006" s="197">
        <v>13.991403910000001</v>
      </c>
      <c r="R4006" s="197">
        <v>13.991403910000001</v>
      </c>
      <c r="AE4006" s="319"/>
      <c r="AJ4006">
        <v>0</v>
      </c>
      <c r="AK4006">
        <v>0</v>
      </c>
    </row>
    <row r="4007" spans="1:37" x14ac:dyDescent="0.25">
      <c r="A4007">
        <f t="shared" ref="A4007:E4007" si="1212">A922</f>
        <v>20121</v>
      </c>
      <c r="B4007" t="str">
        <f t="shared" si="1212"/>
        <v>KS</v>
      </c>
      <c r="C4007" t="str">
        <f t="shared" si="1212"/>
        <v>Miami County</v>
      </c>
      <c r="D4007">
        <f t="shared" si="1212"/>
        <v>-94.847431200000003</v>
      </c>
      <c r="E4007">
        <f t="shared" si="1212"/>
        <v>38.56561</v>
      </c>
      <c r="Q4007" s="197">
        <v>13.63439932</v>
      </c>
      <c r="R4007" s="197">
        <v>13.63439932</v>
      </c>
      <c r="AE4007" s="319"/>
      <c r="AJ4007">
        <v>0</v>
      </c>
      <c r="AK4007">
        <v>0</v>
      </c>
    </row>
    <row r="4008" spans="1:37" x14ac:dyDescent="0.25">
      <c r="A4008">
        <f t="shared" ref="A4008:E4008" si="1213">A923</f>
        <v>20123</v>
      </c>
      <c r="B4008" t="str">
        <f t="shared" si="1213"/>
        <v>KS</v>
      </c>
      <c r="C4008" t="str">
        <f t="shared" si="1213"/>
        <v>Mitchell County</v>
      </c>
      <c r="D4008">
        <f t="shared" si="1213"/>
        <v>-98.208594099999999</v>
      </c>
      <c r="E4008">
        <f t="shared" si="1213"/>
        <v>39.386560000000003</v>
      </c>
      <c r="Q4008" s="197">
        <v>13.07400584</v>
      </c>
      <c r="R4008" s="197">
        <v>13.07400584</v>
      </c>
      <c r="AE4008" s="319"/>
      <c r="AJ4008">
        <v>0</v>
      </c>
      <c r="AK4008">
        <v>0</v>
      </c>
    </row>
    <row r="4009" spans="1:37" x14ac:dyDescent="0.25">
      <c r="A4009">
        <f t="shared" ref="A4009:E4009" si="1214">A924</f>
        <v>20125</v>
      </c>
      <c r="B4009" t="str">
        <f t="shared" si="1214"/>
        <v>KS</v>
      </c>
      <c r="C4009" t="str">
        <f t="shared" si="1214"/>
        <v>Montgomery County</v>
      </c>
      <c r="D4009">
        <f t="shared" si="1214"/>
        <v>-95.754372500000002</v>
      </c>
      <c r="E4009">
        <f t="shared" si="1214"/>
        <v>37.202359999999999</v>
      </c>
      <c r="Q4009" s="197">
        <v>14.474761969999999</v>
      </c>
      <c r="R4009" s="197">
        <v>14.474761969999999</v>
      </c>
      <c r="AE4009" s="319"/>
      <c r="AJ4009">
        <v>0</v>
      </c>
      <c r="AK4009">
        <v>0</v>
      </c>
    </row>
    <row r="4010" spans="1:37" x14ac:dyDescent="0.25">
      <c r="A4010">
        <f t="shared" ref="A4010:E4010" si="1215">A925</f>
        <v>20127</v>
      </c>
      <c r="B4010" t="str">
        <f t="shared" si="1215"/>
        <v>KS</v>
      </c>
      <c r="C4010" t="str">
        <f t="shared" si="1215"/>
        <v>Morris County</v>
      </c>
      <c r="D4010">
        <f t="shared" si="1215"/>
        <v>-96.647402900000003</v>
      </c>
      <c r="E4010">
        <f t="shared" si="1215"/>
        <v>38.675739999999998</v>
      </c>
      <c r="Q4010" s="197">
        <v>13.59829835</v>
      </c>
      <c r="R4010" s="197">
        <v>13.59829835</v>
      </c>
      <c r="AE4010" s="319"/>
      <c r="AJ4010">
        <v>0</v>
      </c>
      <c r="AK4010">
        <v>0</v>
      </c>
    </row>
    <row r="4011" spans="1:37" x14ac:dyDescent="0.25">
      <c r="A4011">
        <f t="shared" ref="A4011:E4011" si="1216">A926</f>
        <v>20129</v>
      </c>
      <c r="B4011" t="str">
        <f t="shared" si="1216"/>
        <v>KS</v>
      </c>
      <c r="C4011" t="str">
        <f t="shared" si="1216"/>
        <v>Morton County</v>
      </c>
      <c r="D4011">
        <f t="shared" si="1216"/>
        <v>-101.801631</v>
      </c>
      <c r="E4011">
        <f t="shared" si="1216"/>
        <v>37.193930000000002</v>
      </c>
      <c r="Q4011" s="197">
        <v>13.336887989999999</v>
      </c>
      <c r="R4011" s="197">
        <v>13.336887989999999</v>
      </c>
      <c r="AE4011" s="319"/>
      <c r="AJ4011">
        <v>0</v>
      </c>
      <c r="AK4011">
        <v>0</v>
      </c>
    </row>
    <row r="4012" spans="1:37" x14ac:dyDescent="0.25">
      <c r="A4012">
        <f t="shared" ref="A4012:E4012" si="1217">A927</f>
        <v>20131</v>
      </c>
      <c r="B4012" t="str">
        <f t="shared" si="1217"/>
        <v>KS</v>
      </c>
      <c r="C4012" t="str">
        <f t="shared" si="1217"/>
        <v>Nemaha County</v>
      </c>
      <c r="D4012">
        <f t="shared" si="1217"/>
        <v>-96.015809099999998</v>
      </c>
      <c r="E4012">
        <f t="shared" si="1217"/>
        <v>39.779949999999999</v>
      </c>
      <c r="Q4012" s="197">
        <v>12.868339840000001</v>
      </c>
      <c r="R4012" s="197">
        <v>12.868339840000001</v>
      </c>
      <c r="AE4012" s="319"/>
      <c r="AJ4012">
        <v>0</v>
      </c>
      <c r="AK4012">
        <v>0</v>
      </c>
    </row>
    <row r="4013" spans="1:37" x14ac:dyDescent="0.25">
      <c r="A4013">
        <f t="shared" ref="A4013:E4013" si="1218">A928</f>
        <v>20133</v>
      </c>
      <c r="B4013" t="str">
        <f t="shared" si="1218"/>
        <v>KS</v>
      </c>
      <c r="C4013" t="str">
        <f t="shared" si="1218"/>
        <v>Neosho County</v>
      </c>
      <c r="D4013">
        <f t="shared" si="1218"/>
        <v>-95.316881499999994</v>
      </c>
      <c r="E4013">
        <f t="shared" si="1218"/>
        <v>37.559190000000001</v>
      </c>
      <c r="Q4013" s="197">
        <v>14.220950780000001</v>
      </c>
      <c r="R4013" s="197">
        <v>14.220950780000001</v>
      </c>
      <c r="AE4013" s="319"/>
      <c r="AJ4013">
        <v>0</v>
      </c>
      <c r="AK4013">
        <v>0</v>
      </c>
    </row>
    <row r="4014" spans="1:37" x14ac:dyDescent="0.25">
      <c r="A4014">
        <f t="shared" ref="A4014:E4014" si="1219">A929</f>
        <v>20135</v>
      </c>
      <c r="B4014" t="str">
        <f t="shared" si="1219"/>
        <v>KS</v>
      </c>
      <c r="C4014" t="str">
        <f t="shared" si="1219"/>
        <v>Ness County</v>
      </c>
      <c r="D4014">
        <f t="shared" si="1219"/>
        <v>-99.910391899999993</v>
      </c>
      <c r="E4014">
        <f t="shared" si="1219"/>
        <v>38.476309999999998</v>
      </c>
      <c r="Q4014" s="197">
        <v>13.438740620000001</v>
      </c>
      <c r="R4014" s="197">
        <v>13.438740620000001</v>
      </c>
      <c r="AE4014" s="319"/>
      <c r="AJ4014">
        <v>0</v>
      </c>
      <c r="AK4014">
        <v>0</v>
      </c>
    </row>
    <row r="4015" spans="1:37" x14ac:dyDescent="0.25">
      <c r="A4015">
        <f t="shared" ref="A4015:E4015" si="1220">A930</f>
        <v>20137</v>
      </c>
      <c r="B4015" t="str">
        <f t="shared" si="1220"/>
        <v>KS</v>
      </c>
      <c r="C4015" t="str">
        <f t="shared" si="1220"/>
        <v>Norton County</v>
      </c>
      <c r="D4015">
        <f t="shared" si="1220"/>
        <v>-99.903168300000004</v>
      </c>
      <c r="E4015">
        <f t="shared" si="1220"/>
        <v>39.787649999999999</v>
      </c>
      <c r="Q4015" s="197">
        <v>12.67784545</v>
      </c>
      <c r="R4015" s="197">
        <v>12.67784545</v>
      </c>
      <c r="AE4015" s="319"/>
      <c r="AJ4015">
        <v>0</v>
      </c>
      <c r="AK4015">
        <v>0</v>
      </c>
    </row>
    <row r="4016" spans="1:37" x14ac:dyDescent="0.25">
      <c r="A4016">
        <f t="shared" ref="A4016:E4016" si="1221">A931</f>
        <v>20139</v>
      </c>
      <c r="B4016" t="str">
        <f t="shared" si="1221"/>
        <v>KS</v>
      </c>
      <c r="C4016" t="str">
        <f t="shared" si="1221"/>
        <v>Osage County</v>
      </c>
      <c r="D4016">
        <f t="shared" si="1221"/>
        <v>-95.739891499999999</v>
      </c>
      <c r="E4016">
        <f t="shared" si="1221"/>
        <v>38.64564</v>
      </c>
      <c r="Q4016" s="197">
        <v>13.568339</v>
      </c>
      <c r="R4016" s="197">
        <v>13.568339</v>
      </c>
      <c r="AE4016" s="319"/>
      <c r="AJ4016">
        <v>0</v>
      </c>
      <c r="AK4016">
        <v>0</v>
      </c>
    </row>
    <row r="4017" spans="1:37" x14ac:dyDescent="0.25">
      <c r="A4017">
        <f t="shared" ref="A4017:E4017" si="1222">A932</f>
        <v>20141</v>
      </c>
      <c r="B4017" t="str">
        <f t="shared" si="1222"/>
        <v>KS</v>
      </c>
      <c r="C4017" t="str">
        <f t="shared" si="1222"/>
        <v>Osborne County</v>
      </c>
      <c r="D4017">
        <f t="shared" si="1222"/>
        <v>-98.760950600000001</v>
      </c>
      <c r="E4017">
        <f t="shared" si="1222"/>
        <v>39.345379999999999</v>
      </c>
      <c r="Q4017" s="197">
        <v>13.04995347</v>
      </c>
      <c r="R4017" s="197">
        <v>13.04995347</v>
      </c>
      <c r="AE4017" s="319"/>
      <c r="AJ4017">
        <v>0</v>
      </c>
      <c r="AK4017">
        <v>0</v>
      </c>
    </row>
    <row r="4018" spans="1:37" x14ac:dyDescent="0.25">
      <c r="A4018">
        <f t="shared" ref="A4018:E4018" si="1223">A933</f>
        <v>20143</v>
      </c>
      <c r="B4018" t="str">
        <f t="shared" si="1223"/>
        <v>KS</v>
      </c>
      <c r="C4018" t="str">
        <f t="shared" si="1223"/>
        <v>Ottawa County</v>
      </c>
      <c r="D4018">
        <f t="shared" si="1223"/>
        <v>-97.649909800000003</v>
      </c>
      <c r="E4018">
        <f t="shared" si="1223"/>
        <v>39.121850000000002</v>
      </c>
      <c r="Q4018" s="197">
        <v>13.275910229999999</v>
      </c>
      <c r="R4018" s="197">
        <v>13.275910229999999</v>
      </c>
      <c r="AE4018" s="319"/>
      <c r="AJ4018">
        <v>0</v>
      </c>
      <c r="AK4018">
        <v>0</v>
      </c>
    </row>
    <row r="4019" spans="1:37" x14ac:dyDescent="0.25">
      <c r="A4019">
        <f t="shared" ref="A4019:E4019" si="1224">A934</f>
        <v>20145</v>
      </c>
      <c r="B4019" t="str">
        <f t="shared" si="1224"/>
        <v>KS</v>
      </c>
      <c r="C4019" t="str">
        <f t="shared" si="1224"/>
        <v>Pawnee County</v>
      </c>
      <c r="D4019">
        <f t="shared" si="1224"/>
        <v>-99.237743100000003</v>
      </c>
      <c r="E4019">
        <f t="shared" si="1224"/>
        <v>38.17886</v>
      </c>
      <c r="Q4019" s="197">
        <v>13.73688523</v>
      </c>
      <c r="R4019" s="197">
        <v>13.73688523</v>
      </c>
      <c r="AE4019" s="319"/>
      <c r="AJ4019">
        <v>0</v>
      </c>
      <c r="AK4019">
        <v>0</v>
      </c>
    </row>
    <row r="4020" spans="1:37" x14ac:dyDescent="0.25">
      <c r="A4020">
        <f t="shared" ref="A4020:E4020" si="1225">A935</f>
        <v>20147</v>
      </c>
      <c r="B4020" t="str">
        <f t="shared" si="1225"/>
        <v>KS</v>
      </c>
      <c r="C4020" t="str">
        <f t="shared" si="1225"/>
        <v>Phillips County</v>
      </c>
      <c r="D4020">
        <f t="shared" si="1225"/>
        <v>-99.347055699999999</v>
      </c>
      <c r="E4020">
        <f t="shared" si="1225"/>
        <v>39.782200000000003</v>
      </c>
      <c r="Q4020" s="197">
        <v>12.73737171</v>
      </c>
      <c r="R4020" s="197">
        <v>12.73737171</v>
      </c>
      <c r="AE4020" s="319"/>
      <c r="AJ4020">
        <v>0</v>
      </c>
      <c r="AK4020">
        <v>0</v>
      </c>
    </row>
    <row r="4021" spans="1:37" x14ac:dyDescent="0.25">
      <c r="A4021">
        <f t="shared" ref="A4021:E4021" si="1226">A936</f>
        <v>20149</v>
      </c>
      <c r="B4021" t="str">
        <f t="shared" si="1226"/>
        <v>KS</v>
      </c>
      <c r="C4021" t="str">
        <f t="shared" si="1226"/>
        <v>Pottawatomie County</v>
      </c>
      <c r="D4021">
        <f t="shared" si="1226"/>
        <v>-96.339755699999998</v>
      </c>
      <c r="E4021">
        <f t="shared" si="1226"/>
        <v>39.369149999999998</v>
      </c>
      <c r="Q4021" s="197">
        <v>13.117940129999999</v>
      </c>
      <c r="R4021" s="197">
        <v>13.117940129999999</v>
      </c>
      <c r="AE4021" s="319"/>
      <c r="AJ4021">
        <v>0</v>
      </c>
      <c r="AK4021">
        <v>0</v>
      </c>
    </row>
    <row r="4022" spans="1:37" x14ac:dyDescent="0.25">
      <c r="A4022">
        <f t="shared" ref="A4022:E4022" si="1227">A937</f>
        <v>20151</v>
      </c>
      <c r="B4022" t="str">
        <f t="shared" si="1227"/>
        <v>KS</v>
      </c>
      <c r="C4022" t="str">
        <f t="shared" si="1227"/>
        <v>Pratt County</v>
      </c>
      <c r="D4022">
        <f t="shared" si="1227"/>
        <v>-98.7413904</v>
      </c>
      <c r="E4022">
        <f t="shared" si="1227"/>
        <v>37.638890000000004</v>
      </c>
      <c r="Q4022" s="197">
        <v>14.144275499999999</v>
      </c>
      <c r="R4022" s="197">
        <v>14.144275499999999</v>
      </c>
      <c r="AE4022" s="319"/>
      <c r="AJ4022">
        <v>0</v>
      </c>
      <c r="AK4022">
        <v>0</v>
      </c>
    </row>
    <row r="4023" spans="1:37" x14ac:dyDescent="0.25">
      <c r="A4023">
        <f t="shared" ref="A4023:E4023" si="1228">A938</f>
        <v>20153</v>
      </c>
      <c r="B4023" t="str">
        <f t="shared" si="1228"/>
        <v>KS</v>
      </c>
      <c r="C4023" t="str">
        <f t="shared" si="1228"/>
        <v>Rawlins County</v>
      </c>
      <c r="D4023">
        <f t="shared" si="1228"/>
        <v>-101.06957</v>
      </c>
      <c r="E4023">
        <f t="shared" si="1228"/>
        <v>39.794530000000002</v>
      </c>
      <c r="Q4023" s="197">
        <v>12.477683710000001</v>
      </c>
      <c r="R4023" s="197">
        <v>12.477683710000001</v>
      </c>
      <c r="AE4023" s="319"/>
      <c r="AJ4023">
        <v>0</v>
      </c>
      <c r="AK4023">
        <v>0</v>
      </c>
    </row>
    <row r="4024" spans="1:37" x14ac:dyDescent="0.25">
      <c r="A4024">
        <f t="shared" ref="A4024:E4024" si="1229">A939</f>
        <v>20155</v>
      </c>
      <c r="B4024" t="str">
        <f t="shared" si="1229"/>
        <v>KS</v>
      </c>
      <c r="C4024" t="str">
        <f t="shared" si="1229"/>
        <v>Reno County</v>
      </c>
      <c r="D4024">
        <f t="shared" si="1229"/>
        <v>-98.0845159</v>
      </c>
      <c r="E4024">
        <f t="shared" si="1229"/>
        <v>37.94556</v>
      </c>
      <c r="Q4024" s="197">
        <v>14.034943350000001</v>
      </c>
      <c r="R4024" s="197">
        <v>14.034943350000001</v>
      </c>
      <c r="AE4024" s="319"/>
      <c r="AJ4024">
        <v>0</v>
      </c>
      <c r="AK4024">
        <v>0</v>
      </c>
    </row>
    <row r="4025" spans="1:37" x14ac:dyDescent="0.25">
      <c r="A4025">
        <f t="shared" ref="A4025:E4025" si="1230">A940</f>
        <v>20157</v>
      </c>
      <c r="B4025" t="str">
        <f t="shared" si="1230"/>
        <v>KS</v>
      </c>
      <c r="C4025" t="str">
        <f t="shared" si="1230"/>
        <v>Republic County</v>
      </c>
      <c r="D4025">
        <f t="shared" si="1230"/>
        <v>-97.655327799999995</v>
      </c>
      <c r="E4025">
        <f t="shared" si="1230"/>
        <v>39.8215</v>
      </c>
      <c r="Q4025" s="197">
        <v>12.8009548</v>
      </c>
      <c r="R4025" s="197">
        <v>12.8009548</v>
      </c>
      <c r="AE4025" s="319"/>
      <c r="AJ4025">
        <v>0</v>
      </c>
      <c r="AK4025">
        <v>0</v>
      </c>
    </row>
    <row r="4026" spans="1:37" x14ac:dyDescent="0.25">
      <c r="A4026">
        <f t="shared" ref="A4026:E4026" si="1231">A941</f>
        <v>20159</v>
      </c>
      <c r="B4026" t="str">
        <f t="shared" si="1231"/>
        <v>KS</v>
      </c>
      <c r="C4026" t="str">
        <f t="shared" si="1231"/>
        <v>Rice County</v>
      </c>
      <c r="D4026">
        <f t="shared" si="1231"/>
        <v>-98.201654500000004</v>
      </c>
      <c r="E4026">
        <f t="shared" si="1231"/>
        <v>38.33972</v>
      </c>
      <c r="Q4026" s="197">
        <v>13.778844810000001</v>
      </c>
      <c r="R4026" s="197">
        <v>13.778844810000001</v>
      </c>
      <c r="AE4026" s="319"/>
      <c r="AJ4026">
        <v>0</v>
      </c>
      <c r="AK4026">
        <v>0</v>
      </c>
    </row>
    <row r="4027" spans="1:37" x14ac:dyDescent="0.25">
      <c r="A4027">
        <f t="shared" ref="A4027:E4027" si="1232">A942</f>
        <v>20161</v>
      </c>
      <c r="B4027" t="str">
        <f t="shared" si="1232"/>
        <v>KS</v>
      </c>
      <c r="C4027" t="str">
        <f t="shared" si="1232"/>
        <v>Riley County</v>
      </c>
      <c r="D4027">
        <f t="shared" si="1232"/>
        <v>-96.737986800000002</v>
      </c>
      <c r="E4027">
        <f t="shared" si="1232"/>
        <v>39.290529999999997</v>
      </c>
      <c r="Q4027" s="197">
        <v>13.18882312</v>
      </c>
      <c r="R4027" s="197">
        <v>13.18882312</v>
      </c>
      <c r="AE4027" s="319"/>
      <c r="AJ4027">
        <v>0</v>
      </c>
      <c r="AK4027">
        <v>0</v>
      </c>
    </row>
    <row r="4028" spans="1:37" x14ac:dyDescent="0.25">
      <c r="A4028">
        <f t="shared" ref="A4028:E4028" si="1233">A943</f>
        <v>20163</v>
      </c>
      <c r="B4028" t="str">
        <f t="shared" si="1233"/>
        <v>KS</v>
      </c>
      <c r="C4028" t="str">
        <f t="shared" si="1233"/>
        <v>Rooks County</v>
      </c>
      <c r="D4028">
        <f t="shared" si="1233"/>
        <v>-99.319392899999997</v>
      </c>
      <c r="E4028">
        <f t="shared" si="1233"/>
        <v>39.350679999999997</v>
      </c>
      <c r="Q4028" s="197">
        <v>13.00525874</v>
      </c>
      <c r="R4028" s="197">
        <v>13.00525874</v>
      </c>
      <c r="AE4028" s="319"/>
      <c r="AJ4028">
        <v>0</v>
      </c>
      <c r="AK4028">
        <v>0</v>
      </c>
    </row>
    <row r="4029" spans="1:37" x14ac:dyDescent="0.25">
      <c r="A4029">
        <f t="shared" ref="A4029:E4029" si="1234">A944</f>
        <v>20165</v>
      </c>
      <c r="B4029" t="str">
        <f t="shared" si="1234"/>
        <v>KS</v>
      </c>
      <c r="C4029" t="str">
        <f t="shared" si="1234"/>
        <v>Rush County</v>
      </c>
      <c r="D4029">
        <f t="shared" si="1234"/>
        <v>-99.305627200000004</v>
      </c>
      <c r="E4029">
        <f t="shared" si="1234"/>
        <v>38.518509999999999</v>
      </c>
      <c r="Q4029" s="197">
        <v>13.517556020000001</v>
      </c>
      <c r="R4029" s="197">
        <v>13.517556020000001</v>
      </c>
      <c r="AE4029" s="319"/>
      <c r="AJ4029">
        <v>0</v>
      </c>
      <c r="AK4029">
        <v>0</v>
      </c>
    </row>
    <row r="4030" spans="1:37" x14ac:dyDescent="0.25">
      <c r="A4030">
        <f t="shared" ref="A4030:E4030" si="1235">A945</f>
        <v>20167</v>
      </c>
      <c r="B4030" t="str">
        <f t="shared" si="1235"/>
        <v>KS</v>
      </c>
      <c r="C4030" t="str">
        <f t="shared" si="1235"/>
        <v>Russell County</v>
      </c>
      <c r="D4030">
        <f t="shared" si="1235"/>
        <v>-98.763968500000004</v>
      </c>
      <c r="E4030">
        <f t="shared" si="1235"/>
        <v>38.911090000000002</v>
      </c>
      <c r="Q4030" s="197">
        <v>13.32929757</v>
      </c>
      <c r="R4030" s="197">
        <v>13.32929757</v>
      </c>
      <c r="AE4030" s="319"/>
      <c r="AJ4030">
        <v>0</v>
      </c>
      <c r="AK4030">
        <v>0</v>
      </c>
    </row>
    <row r="4031" spans="1:37" x14ac:dyDescent="0.25">
      <c r="A4031">
        <f t="shared" ref="A4031:E4031" si="1236">A946</f>
        <v>20169</v>
      </c>
      <c r="B4031" t="str">
        <f t="shared" si="1236"/>
        <v>KS</v>
      </c>
      <c r="C4031" t="str">
        <f t="shared" si="1236"/>
        <v>Saline County</v>
      </c>
      <c r="D4031">
        <f t="shared" si="1236"/>
        <v>-97.653203700000006</v>
      </c>
      <c r="E4031">
        <f t="shared" si="1236"/>
        <v>38.775080000000003</v>
      </c>
      <c r="Q4031" s="197">
        <v>13.516339439999999</v>
      </c>
      <c r="R4031" s="197">
        <v>13.516339439999999</v>
      </c>
      <c r="AE4031" s="319"/>
      <c r="AJ4031">
        <v>0</v>
      </c>
      <c r="AK4031">
        <v>0</v>
      </c>
    </row>
    <row r="4032" spans="1:37" x14ac:dyDescent="0.25">
      <c r="A4032">
        <f t="shared" ref="A4032:E4032" si="1237">A947</f>
        <v>20171</v>
      </c>
      <c r="B4032" t="str">
        <f t="shared" si="1237"/>
        <v>KS</v>
      </c>
      <c r="C4032" t="str">
        <f t="shared" si="1237"/>
        <v>Scott County</v>
      </c>
      <c r="D4032">
        <f t="shared" si="1237"/>
        <v>-100.90209299999999</v>
      </c>
      <c r="E4032">
        <f t="shared" si="1237"/>
        <v>38.48216</v>
      </c>
      <c r="Q4032" s="197">
        <v>13.173643520000001</v>
      </c>
      <c r="R4032" s="197">
        <v>13.173643520000001</v>
      </c>
      <c r="AE4032" s="319"/>
      <c r="AJ4032">
        <v>0</v>
      </c>
      <c r="AK4032">
        <v>0</v>
      </c>
    </row>
    <row r="4033" spans="1:37" x14ac:dyDescent="0.25">
      <c r="A4033">
        <f t="shared" ref="A4033:E4033" si="1238">A948</f>
        <v>20173</v>
      </c>
      <c r="B4033" t="str">
        <f t="shared" si="1238"/>
        <v>KS</v>
      </c>
      <c r="C4033" t="str">
        <f t="shared" si="1238"/>
        <v>Sedgwick County</v>
      </c>
      <c r="D4033">
        <f t="shared" si="1238"/>
        <v>-97.469219600000002</v>
      </c>
      <c r="E4033">
        <f t="shared" si="1238"/>
        <v>37.665349999999997</v>
      </c>
      <c r="Q4033" s="197">
        <v>14.29380815</v>
      </c>
      <c r="R4033" s="197">
        <v>14.29380815</v>
      </c>
      <c r="AE4033" s="319"/>
      <c r="AJ4033">
        <v>0</v>
      </c>
      <c r="AK4033">
        <v>0</v>
      </c>
    </row>
    <row r="4034" spans="1:37" x14ac:dyDescent="0.25">
      <c r="A4034">
        <f t="shared" ref="A4034:E4034" si="1239">A949</f>
        <v>20175</v>
      </c>
      <c r="B4034" t="str">
        <f t="shared" si="1239"/>
        <v>KS</v>
      </c>
      <c r="C4034" t="str">
        <f t="shared" si="1239"/>
        <v>Seward County</v>
      </c>
      <c r="D4034">
        <f t="shared" si="1239"/>
        <v>-100.846797</v>
      </c>
      <c r="E4034">
        <f t="shared" si="1239"/>
        <v>37.194989999999997</v>
      </c>
      <c r="Q4034" s="197">
        <v>13.83530822</v>
      </c>
      <c r="R4034" s="197">
        <v>13.83530822</v>
      </c>
      <c r="AE4034" s="319"/>
      <c r="AJ4034">
        <v>0</v>
      </c>
      <c r="AK4034">
        <v>0</v>
      </c>
    </row>
    <row r="4035" spans="1:37" x14ac:dyDescent="0.25">
      <c r="A4035">
        <f t="shared" ref="A4035:E4035" si="1240">A950</f>
        <v>20177</v>
      </c>
      <c r="B4035" t="str">
        <f t="shared" si="1240"/>
        <v>KS</v>
      </c>
      <c r="C4035" t="str">
        <f t="shared" si="1240"/>
        <v>Shawnee County</v>
      </c>
      <c r="D4035">
        <f t="shared" si="1240"/>
        <v>-95.764478699999998</v>
      </c>
      <c r="E4035">
        <f t="shared" si="1240"/>
        <v>39.041820000000001</v>
      </c>
      <c r="Q4035" s="197">
        <v>13.314836140000001</v>
      </c>
      <c r="R4035" s="197">
        <v>13.314836140000001</v>
      </c>
      <c r="AE4035" s="319"/>
      <c r="AJ4035">
        <v>0</v>
      </c>
      <c r="AK4035">
        <v>0</v>
      </c>
    </row>
    <row r="4036" spans="1:37" x14ac:dyDescent="0.25">
      <c r="A4036">
        <f t="shared" ref="A4036:E4036" si="1241">A951</f>
        <v>20179</v>
      </c>
      <c r="B4036" t="str">
        <f t="shared" si="1241"/>
        <v>KS</v>
      </c>
      <c r="C4036" t="str">
        <f t="shared" si="1241"/>
        <v>Sheridan County</v>
      </c>
      <c r="D4036">
        <f t="shared" si="1241"/>
        <v>-100.438675</v>
      </c>
      <c r="E4036">
        <f t="shared" si="1241"/>
        <v>39.357520000000001</v>
      </c>
      <c r="Q4036" s="197">
        <v>12.84948305</v>
      </c>
      <c r="R4036" s="197">
        <v>12.84948305</v>
      </c>
      <c r="AE4036" s="319"/>
      <c r="AJ4036">
        <v>0</v>
      </c>
      <c r="AK4036">
        <v>0</v>
      </c>
    </row>
    <row r="4037" spans="1:37" x14ac:dyDescent="0.25">
      <c r="A4037">
        <f t="shared" ref="A4037:E4037" si="1242">A952</f>
        <v>20181</v>
      </c>
      <c r="B4037" t="str">
        <f t="shared" si="1242"/>
        <v>KS</v>
      </c>
      <c r="C4037" t="str">
        <f t="shared" si="1242"/>
        <v>Sherman County</v>
      </c>
      <c r="D4037">
        <f t="shared" si="1242"/>
        <v>-101.718204</v>
      </c>
      <c r="E4037">
        <f t="shared" si="1242"/>
        <v>39.355870000000003</v>
      </c>
      <c r="Q4037" s="197">
        <v>12.431158050000001</v>
      </c>
      <c r="R4037" s="197">
        <v>12.431158050000001</v>
      </c>
      <c r="AE4037" s="319"/>
      <c r="AJ4037">
        <v>0</v>
      </c>
      <c r="AK4037">
        <v>0</v>
      </c>
    </row>
    <row r="4038" spans="1:37" x14ac:dyDescent="0.25">
      <c r="A4038">
        <f t="shared" ref="A4038:E4038" si="1243">A953</f>
        <v>20183</v>
      </c>
      <c r="B4038" t="str">
        <f t="shared" si="1243"/>
        <v>KS</v>
      </c>
      <c r="C4038" t="str">
        <f t="shared" si="1243"/>
        <v>Smith County</v>
      </c>
      <c r="D4038">
        <f t="shared" si="1243"/>
        <v>-98.787943200000001</v>
      </c>
      <c r="E4038">
        <f t="shared" si="1243"/>
        <v>39.78295</v>
      </c>
      <c r="Q4038" s="197">
        <v>12.772556140000001</v>
      </c>
      <c r="R4038" s="197">
        <v>12.772556140000001</v>
      </c>
      <c r="AE4038" s="319"/>
      <c r="AJ4038">
        <v>0</v>
      </c>
      <c r="AK4038">
        <v>0</v>
      </c>
    </row>
    <row r="4039" spans="1:37" x14ac:dyDescent="0.25">
      <c r="A4039">
        <f t="shared" ref="A4039:E4039" si="1244">A954</f>
        <v>20185</v>
      </c>
      <c r="B4039" t="str">
        <f t="shared" si="1244"/>
        <v>KS</v>
      </c>
      <c r="C4039" t="str">
        <f t="shared" si="1244"/>
        <v>Stafford County</v>
      </c>
      <c r="D4039">
        <f t="shared" si="1244"/>
        <v>-98.7171582</v>
      </c>
      <c r="E4039">
        <f t="shared" si="1244"/>
        <v>38.024250000000002</v>
      </c>
      <c r="Q4039" s="197">
        <v>13.91181738</v>
      </c>
      <c r="R4039" s="197">
        <v>13.91181738</v>
      </c>
      <c r="AE4039" s="319"/>
      <c r="AJ4039">
        <v>0</v>
      </c>
      <c r="AK4039">
        <v>0</v>
      </c>
    </row>
    <row r="4040" spans="1:37" x14ac:dyDescent="0.25">
      <c r="A4040">
        <f t="shared" ref="A4040:E4040" si="1245">A955</f>
        <v>20187</v>
      </c>
      <c r="B4040" t="str">
        <f t="shared" si="1245"/>
        <v>KS</v>
      </c>
      <c r="C4040" t="str">
        <f t="shared" si="1245"/>
        <v>Stanton County</v>
      </c>
      <c r="D4040">
        <f t="shared" si="1245"/>
        <v>-101.78492300000001</v>
      </c>
      <c r="E4040">
        <f t="shared" si="1245"/>
        <v>37.561399999999999</v>
      </c>
      <c r="Q4040" s="197">
        <v>13.105220940000001</v>
      </c>
      <c r="R4040" s="197">
        <v>13.105220940000001</v>
      </c>
      <c r="AE4040" s="319"/>
      <c r="AJ4040">
        <v>0</v>
      </c>
      <c r="AK4040">
        <v>0</v>
      </c>
    </row>
    <row r="4041" spans="1:37" x14ac:dyDescent="0.25">
      <c r="A4041">
        <f t="shared" ref="A4041:E4041" si="1246">A956</f>
        <v>20189</v>
      </c>
      <c r="B4041" t="str">
        <f t="shared" si="1246"/>
        <v>KS</v>
      </c>
      <c r="C4041" t="str">
        <f t="shared" si="1246"/>
        <v>Stevens County</v>
      </c>
      <c r="D4041">
        <f t="shared" si="1246"/>
        <v>-101.31183299999999</v>
      </c>
      <c r="E4041">
        <f t="shared" si="1246"/>
        <v>37.19603</v>
      </c>
      <c r="Q4041" s="197">
        <v>13.61755561</v>
      </c>
      <c r="R4041" s="197">
        <v>13.61755561</v>
      </c>
      <c r="AE4041" s="319"/>
      <c r="AJ4041">
        <v>0</v>
      </c>
      <c r="AK4041">
        <v>0</v>
      </c>
    </row>
    <row r="4042" spans="1:37" x14ac:dyDescent="0.25">
      <c r="A4042">
        <f t="shared" ref="A4042:E4042" si="1247">A957</f>
        <v>20191</v>
      </c>
      <c r="B4042" t="str">
        <f t="shared" si="1247"/>
        <v>KS</v>
      </c>
      <c r="C4042" t="str">
        <f t="shared" si="1247"/>
        <v>Sumner County</v>
      </c>
      <c r="D4042">
        <f t="shared" si="1247"/>
        <v>-97.490241400000002</v>
      </c>
      <c r="E4042">
        <f t="shared" si="1247"/>
        <v>37.223970000000001</v>
      </c>
      <c r="Q4042" s="197">
        <v>14.5492328</v>
      </c>
      <c r="R4042" s="197">
        <v>14.5492328</v>
      </c>
      <c r="AE4042" s="319"/>
      <c r="AJ4042">
        <v>0</v>
      </c>
      <c r="AK4042">
        <v>0</v>
      </c>
    </row>
    <row r="4043" spans="1:37" x14ac:dyDescent="0.25">
      <c r="A4043">
        <f t="shared" ref="A4043:E4043" si="1248">A958</f>
        <v>20193</v>
      </c>
      <c r="B4043" t="str">
        <f t="shared" si="1248"/>
        <v>KS</v>
      </c>
      <c r="C4043" t="str">
        <f t="shared" si="1248"/>
        <v>Thomas County</v>
      </c>
      <c r="D4043">
        <f t="shared" si="1248"/>
        <v>-101.048053</v>
      </c>
      <c r="E4043">
        <f t="shared" si="1248"/>
        <v>39.361660000000001</v>
      </c>
      <c r="Q4043" s="197">
        <v>12.738322719999999</v>
      </c>
      <c r="R4043" s="197">
        <v>12.738322719999999</v>
      </c>
      <c r="AE4043" s="319"/>
      <c r="AJ4043">
        <v>0</v>
      </c>
      <c r="AK4043">
        <v>0</v>
      </c>
    </row>
    <row r="4044" spans="1:37" x14ac:dyDescent="0.25">
      <c r="A4044">
        <f t="shared" ref="A4044:E4044" si="1249">A959</f>
        <v>20195</v>
      </c>
      <c r="B4044" t="str">
        <f t="shared" si="1249"/>
        <v>KS</v>
      </c>
      <c r="C4044" t="str">
        <f t="shared" si="1249"/>
        <v>Trego County</v>
      </c>
      <c r="D4044">
        <f t="shared" si="1249"/>
        <v>-99.876566499999996</v>
      </c>
      <c r="E4044">
        <f t="shared" si="1249"/>
        <v>38.91854</v>
      </c>
      <c r="Q4044" s="197">
        <v>13.18802734</v>
      </c>
      <c r="R4044" s="197">
        <v>13.18802734</v>
      </c>
      <c r="AE4044" s="319"/>
      <c r="AJ4044">
        <v>0</v>
      </c>
      <c r="AK4044">
        <v>0</v>
      </c>
    </row>
    <row r="4045" spans="1:37" x14ac:dyDescent="0.25">
      <c r="A4045">
        <f t="shared" ref="A4045:E4045" si="1250">A960</f>
        <v>20197</v>
      </c>
      <c r="B4045" t="str">
        <f t="shared" si="1250"/>
        <v>KS</v>
      </c>
      <c r="C4045" t="str">
        <f t="shared" si="1250"/>
        <v>Wabaunsee County</v>
      </c>
      <c r="D4045">
        <f t="shared" si="1250"/>
        <v>-96.206490299999999</v>
      </c>
      <c r="E4045">
        <f t="shared" si="1250"/>
        <v>38.940469999999998</v>
      </c>
      <c r="Q4045" s="197">
        <v>13.38378685</v>
      </c>
      <c r="R4045" s="197">
        <v>13.38378685</v>
      </c>
      <c r="AE4045" s="319"/>
      <c r="AJ4045">
        <v>0</v>
      </c>
      <c r="AK4045">
        <v>0</v>
      </c>
    </row>
    <row r="4046" spans="1:37" x14ac:dyDescent="0.25">
      <c r="A4046">
        <f t="shared" ref="A4046:E4046" si="1251">A961</f>
        <v>20199</v>
      </c>
      <c r="B4046" t="str">
        <f t="shared" si="1251"/>
        <v>KS</v>
      </c>
      <c r="C4046" t="str">
        <f t="shared" si="1251"/>
        <v>Wallace County</v>
      </c>
      <c r="D4046">
        <f t="shared" si="1251"/>
        <v>-101.763367</v>
      </c>
      <c r="E4046">
        <f t="shared" si="1251"/>
        <v>38.915559999999999</v>
      </c>
      <c r="Q4046" s="197">
        <v>12.5546372</v>
      </c>
      <c r="R4046" s="197">
        <v>12.5546372</v>
      </c>
      <c r="AE4046" s="319"/>
      <c r="AJ4046">
        <v>0</v>
      </c>
      <c r="AK4046">
        <v>0</v>
      </c>
    </row>
    <row r="4047" spans="1:37" x14ac:dyDescent="0.25">
      <c r="A4047">
        <f t="shared" ref="A4047:E4047" si="1252">A962</f>
        <v>20201</v>
      </c>
      <c r="B4047" t="str">
        <f t="shared" si="1252"/>
        <v>KS</v>
      </c>
      <c r="C4047" t="str">
        <f t="shared" si="1252"/>
        <v>Washington County</v>
      </c>
      <c r="D4047">
        <f t="shared" si="1252"/>
        <v>-97.092124299999995</v>
      </c>
      <c r="E4047">
        <f t="shared" si="1252"/>
        <v>39.778419999999997</v>
      </c>
      <c r="Q4047" s="197">
        <v>12.86748309</v>
      </c>
      <c r="R4047" s="197">
        <v>12.86748309</v>
      </c>
      <c r="AE4047" s="319"/>
      <c r="AJ4047">
        <v>0</v>
      </c>
      <c r="AK4047">
        <v>0</v>
      </c>
    </row>
    <row r="4048" spans="1:37" x14ac:dyDescent="0.25">
      <c r="A4048">
        <f t="shared" ref="A4048:E4048" si="1253">A963</f>
        <v>20203</v>
      </c>
      <c r="B4048" t="str">
        <f t="shared" si="1253"/>
        <v>KS</v>
      </c>
      <c r="C4048" t="str">
        <f t="shared" si="1253"/>
        <v>Wichita County</v>
      </c>
      <c r="D4048">
        <f t="shared" si="1253"/>
        <v>-101.34425</v>
      </c>
      <c r="E4048">
        <f t="shared" si="1253"/>
        <v>38.478119999999997</v>
      </c>
      <c r="Q4048" s="197">
        <v>12.97135127</v>
      </c>
      <c r="R4048" s="197">
        <v>12.97135127</v>
      </c>
      <c r="AE4048" s="319"/>
      <c r="AJ4048">
        <v>0</v>
      </c>
      <c r="AK4048">
        <v>0</v>
      </c>
    </row>
    <row r="4049" spans="1:37" x14ac:dyDescent="0.25">
      <c r="A4049">
        <f t="shared" ref="A4049:E4049" si="1254">A964</f>
        <v>20205</v>
      </c>
      <c r="B4049" t="str">
        <f t="shared" si="1254"/>
        <v>KS</v>
      </c>
      <c r="C4049" t="str">
        <f t="shared" si="1254"/>
        <v>Wilson County</v>
      </c>
      <c r="D4049">
        <f t="shared" si="1254"/>
        <v>-95.7535314</v>
      </c>
      <c r="E4049">
        <f t="shared" si="1254"/>
        <v>37.559530000000002</v>
      </c>
      <c r="Q4049" s="197">
        <v>14.25507777</v>
      </c>
      <c r="R4049" s="197">
        <v>14.25507777</v>
      </c>
      <c r="AE4049" s="319"/>
      <c r="AJ4049">
        <v>0</v>
      </c>
      <c r="AK4049">
        <v>0</v>
      </c>
    </row>
    <row r="4050" spans="1:37" x14ac:dyDescent="0.25">
      <c r="A4050">
        <f t="shared" ref="A4050:E4050" si="1255">A965</f>
        <v>20207</v>
      </c>
      <c r="B4050" t="str">
        <f t="shared" si="1255"/>
        <v>KS</v>
      </c>
      <c r="C4050" t="str">
        <f t="shared" si="1255"/>
        <v>Woodson County</v>
      </c>
      <c r="D4050">
        <f t="shared" si="1255"/>
        <v>-95.749938900000004</v>
      </c>
      <c r="E4050">
        <f t="shared" si="1255"/>
        <v>37.881459999999997</v>
      </c>
      <c r="Q4050" s="197">
        <v>14.05469791</v>
      </c>
      <c r="R4050" s="197">
        <v>14.05469791</v>
      </c>
      <c r="AE4050" s="319"/>
      <c r="AJ4050">
        <v>0</v>
      </c>
      <c r="AK4050">
        <v>0</v>
      </c>
    </row>
    <row r="4051" spans="1:37" x14ac:dyDescent="0.25">
      <c r="A4051">
        <f t="shared" ref="A4051:E4051" si="1256">A966</f>
        <v>20209</v>
      </c>
      <c r="B4051" t="str">
        <f t="shared" si="1256"/>
        <v>KS</v>
      </c>
      <c r="C4051" t="str">
        <f t="shared" si="1256"/>
        <v>Wyandotte County</v>
      </c>
      <c r="D4051">
        <f t="shared" si="1256"/>
        <v>-94.769180500000004</v>
      </c>
      <c r="E4051">
        <f t="shared" si="1256"/>
        <v>39.12491</v>
      </c>
      <c r="Q4051" s="197">
        <v>13.33149291</v>
      </c>
      <c r="R4051" s="197">
        <v>13.33149291</v>
      </c>
      <c r="AE4051" s="319"/>
      <c r="AJ4051">
        <v>0</v>
      </c>
      <c r="AK4051">
        <v>0</v>
      </c>
    </row>
    <row r="4052" spans="1:37" x14ac:dyDescent="0.25">
      <c r="A4052">
        <f t="shared" ref="A4052:E4052" si="1257">A967</f>
        <v>21001</v>
      </c>
      <c r="B4052" t="str">
        <f t="shared" si="1257"/>
        <v>KY</v>
      </c>
      <c r="C4052" t="str">
        <f t="shared" si="1257"/>
        <v>Adair County</v>
      </c>
      <c r="D4052">
        <f t="shared" si="1257"/>
        <v>-85.295104100000003</v>
      </c>
      <c r="E4052">
        <f t="shared" si="1257"/>
        <v>37.090580000000003</v>
      </c>
      <c r="Q4052" s="197">
        <v>14.06507579</v>
      </c>
      <c r="R4052" s="197">
        <v>14.06507579</v>
      </c>
      <c r="AE4052" s="319"/>
      <c r="AJ4052">
        <v>0</v>
      </c>
      <c r="AK4052">
        <v>0</v>
      </c>
    </row>
    <row r="4053" spans="1:37" x14ac:dyDescent="0.25">
      <c r="A4053">
        <f t="shared" ref="A4053:E4053" si="1258">A968</f>
        <v>21003</v>
      </c>
      <c r="B4053" t="str">
        <f t="shared" si="1258"/>
        <v>KY</v>
      </c>
      <c r="C4053" t="str">
        <f t="shared" si="1258"/>
        <v>Allen County</v>
      </c>
      <c r="D4053">
        <f t="shared" si="1258"/>
        <v>-86.1839461</v>
      </c>
      <c r="E4053">
        <f t="shared" si="1258"/>
        <v>36.757669999999997</v>
      </c>
      <c r="Q4053" s="197">
        <v>14.599681520000001</v>
      </c>
      <c r="R4053" s="197">
        <v>14.599681520000001</v>
      </c>
      <c r="AE4053" s="319"/>
      <c r="AJ4053">
        <v>0</v>
      </c>
      <c r="AK4053">
        <v>0</v>
      </c>
    </row>
    <row r="4054" spans="1:37" x14ac:dyDescent="0.25">
      <c r="A4054">
        <f t="shared" ref="A4054:E4054" si="1259">A969</f>
        <v>21005</v>
      </c>
      <c r="B4054" t="str">
        <f t="shared" si="1259"/>
        <v>KY</v>
      </c>
      <c r="C4054" t="str">
        <f t="shared" si="1259"/>
        <v>Anderson County</v>
      </c>
      <c r="D4054">
        <f t="shared" si="1259"/>
        <v>-84.993560700000003</v>
      </c>
      <c r="E4054">
        <f t="shared" si="1259"/>
        <v>38.000410000000002</v>
      </c>
      <c r="Q4054" s="197">
        <v>13.65576244</v>
      </c>
      <c r="R4054" s="197">
        <v>13.65576244</v>
      </c>
      <c r="AE4054" s="319"/>
      <c r="AJ4054">
        <v>0</v>
      </c>
      <c r="AK4054">
        <v>0</v>
      </c>
    </row>
    <row r="4055" spans="1:37" x14ac:dyDescent="0.25">
      <c r="A4055">
        <f t="shared" ref="A4055:E4055" si="1260">A970</f>
        <v>21007</v>
      </c>
      <c r="B4055" t="str">
        <f t="shared" si="1260"/>
        <v>KY</v>
      </c>
      <c r="C4055" t="str">
        <f t="shared" si="1260"/>
        <v>Ballard County</v>
      </c>
      <c r="D4055">
        <f t="shared" si="1260"/>
        <v>-89.002375599999993</v>
      </c>
      <c r="E4055">
        <f t="shared" si="1260"/>
        <v>37.072969999999998</v>
      </c>
      <c r="Q4055" s="197">
        <v>14.63193768</v>
      </c>
      <c r="R4055" s="197">
        <v>14.63193768</v>
      </c>
      <c r="AE4055" s="319"/>
      <c r="AJ4055">
        <v>0</v>
      </c>
      <c r="AK4055">
        <v>0</v>
      </c>
    </row>
    <row r="4056" spans="1:37" x14ac:dyDescent="0.25">
      <c r="A4056">
        <f t="shared" ref="A4056:E4056" si="1261">A971</f>
        <v>21009</v>
      </c>
      <c r="B4056" t="str">
        <f t="shared" si="1261"/>
        <v>KY</v>
      </c>
      <c r="C4056" t="str">
        <f t="shared" si="1261"/>
        <v>Barren County</v>
      </c>
      <c r="D4056">
        <f t="shared" si="1261"/>
        <v>-85.928432400000005</v>
      </c>
      <c r="E4056">
        <f t="shared" si="1261"/>
        <v>36.972430000000003</v>
      </c>
      <c r="Q4056" s="197">
        <v>14.39757646</v>
      </c>
      <c r="R4056" s="197">
        <v>14.39757646</v>
      </c>
      <c r="AE4056" s="319"/>
      <c r="AJ4056">
        <v>0</v>
      </c>
      <c r="AK4056">
        <v>0</v>
      </c>
    </row>
    <row r="4057" spans="1:37" x14ac:dyDescent="0.25">
      <c r="A4057">
        <f t="shared" ref="A4057:E4057" si="1262">A972</f>
        <v>21011</v>
      </c>
      <c r="B4057" t="str">
        <f t="shared" si="1262"/>
        <v>KY</v>
      </c>
      <c r="C4057" t="str">
        <f t="shared" si="1262"/>
        <v>Bath County</v>
      </c>
      <c r="D4057">
        <f t="shared" si="1262"/>
        <v>-83.735011400000005</v>
      </c>
      <c r="E4057">
        <f t="shared" si="1262"/>
        <v>38.153370000000002</v>
      </c>
      <c r="Q4057" s="197">
        <v>13.21371218</v>
      </c>
      <c r="R4057" s="197">
        <v>13.21371218</v>
      </c>
      <c r="AE4057" s="319"/>
      <c r="AJ4057">
        <v>0</v>
      </c>
      <c r="AK4057">
        <v>0</v>
      </c>
    </row>
    <row r="4058" spans="1:37" x14ac:dyDescent="0.25">
      <c r="A4058">
        <f t="shared" ref="A4058:E4058" si="1263">A973</f>
        <v>21013</v>
      </c>
      <c r="B4058" t="str">
        <f t="shared" si="1263"/>
        <v>KY</v>
      </c>
      <c r="C4058" t="str">
        <f t="shared" si="1263"/>
        <v>Bell County</v>
      </c>
      <c r="D4058">
        <f t="shared" si="1263"/>
        <v>-83.675774399999995</v>
      </c>
      <c r="E4058">
        <f t="shared" si="1263"/>
        <v>36.725999999999999</v>
      </c>
      <c r="Q4058" s="197">
        <v>13.16016922</v>
      </c>
      <c r="R4058" s="197">
        <v>13.16016922</v>
      </c>
      <c r="AE4058" s="319"/>
      <c r="AJ4058">
        <v>0</v>
      </c>
      <c r="AK4058">
        <v>0</v>
      </c>
    </row>
    <row r="4059" spans="1:37" x14ac:dyDescent="0.25">
      <c r="A4059">
        <f t="shared" ref="A4059:E4059" si="1264">A974</f>
        <v>21015</v>
      </c>
      <c r="B4059" t="str">
        <f t="shared" si="1264"/>
        <v>KY</v>
      </c>
      <c r="C4059" t="str">
        <f t="shared" si="1264"/>
        <v>Boone County</v>
      </c>
      <c r="D4059">
        <f t="shared" si="1264"/>
        <v>-84.729104199999995</v>
      </c>
      <c r="E4059">
        <f t="shared" si="1264"/>
        <v>38.964329999999997</v>
      </c>
      <c r="Q4059" s="197">
        <v>13.038756770000001</v>
      </c>
      <c r="R4059" s="197">
        <v>13.038756770000001</v>
      </c>
      <c r="AE4059" s="319"/>
      <c r="AJ4059">
        <v>0</v>
      </c>
      <c r="AK4059">
        <v>0</v>
      </c>
    </row>
    <row r="4060" spans="1:37" x14ac:dyDescent="0.25">
      <c r="A4060">
        <f t="shared" ref="A4060:E4060" si="1265">A975</f>
        <v>21017</v>
      </c>
      <c r="B4060" t="str">
        <f t="shared" si="1265"/>
        <v>KY</v>
      </c>
      <c r="C4060" t="str">
        <f t="shared" si="1265"/>
        <v>Bourbon County</v>
      </c>
      <c r="D4060">
        <f t="shared" si="1265"/>
        <v>-84.211187600000002</v>
      </c>
      <c r="E4060">
        <f t="shared" si="1265"/>
        <v>38.20599</v>
      </c>
      <c r="Q4060" s="197">
        <v>13.35947599</v>
      </c>
      <c r="R4060" s="197">
        <v>13.35947599</v>
      </c>
      <c r="AE4060" s="319"/>
      <c r="AJ4060">
        <v>0</v>
      </c>
      <c r="AK4060">
        <v>0</v>
      </c>
    </row>
    <row r="4061" spans="1:37" x14ac:dyDescent="0.25">
      <c r="A4061">
        <f t="shared" ref="A4061:E4061" si="1266">A976</f>
        <v>21019</v>
      </c>
      <c r="B4061" t="str">
        <f t="shared" si="1266"/>
        <v>KY</v>
      </c>
      <c r="C4061" t="str">
        <f t="shared" si="1266"/>
        <v>Boyd County</v>
      </c>
      <c r="D4061">
        <f t="shared" si="1266"/>
        <v>-82.677320100000003</v>
      </c>
      <c r="E4061">
        <f t="shared" si="1266"/>
        <v>38.363280000000003</v>
      </c>
      <c r="Q4061" s="197">
        <v>13.093425659999999</v>
      </c>
      <c r="R4061" s="197">
        <v>13.093425659999999</v>
      </c>
      <c r="AE4061" s="319"/>
      <c r="AJ4061">
        <v>0</v>
      </c>
      <c r="AK4061">
        <v>0</v>
      </c>
    </row>
    <row r="4062" spans="1:37" x14ac:dyDescent="0.25">
      <c r="A4062">
        <f t="shared" ref="A4062:E4062" si="1267">A977</f>
        <v>21021</v>
      </c>
      <c r="B4062" t="str">
        <f t="shared" si="1267"/>
        <v>KY</v>
      </c>
      <c r="C4062" t="str">
        <f t="shared" si="1267"/>
        <v>Boyle County</v>
      </c>
      <c r="D4062">
        <f t="shared" si="1267"/>
        <v>-84.870006099999998</v>
      </c>
      <c r="E4062">
        <f t="shared" si="1267"/>
        <v>37.622839999999997</v>
      </c>
      <c r="Q4062" s="197">
        <v>13.72199455</v>
      </c>
      <c r="R4062" s="197">
        <v>13.72199455</v>
      </c>
      <c r="AE4062" s="319"/>
      <c r="AJ4062">
        <v>0</v>
      </c>
      <c r="AK4062">
        <v>0</v>
      </c>
    </row>
    <row r="4063" spans="1:37" x14ac:dyDescent="0.25">
      <c r="A4063">
        <f t="shared" ref="A4063:E4063" si="1268">A978</f>
        <v>21023</v>
      </c>
      <c r="B4063" t="str">
        <f t="shared" si="1268"/>
        <v>KY</v>
      </c>
      <c r="C4063" t="str">
        <f t="shared" si="1268"/>
        <v>Bracken County</v>
      </c>
      <c r="D4063">
        <f t="shared" si="1268"/>
        <v>-84.087204600000007</v>
      </c>
      <c r="E4063">
        <f t="shared" si="1268"/>
        <v>38.696350000000002</v>
      </c>
      <c r="Q4063" s="197">
        <v>13.05150602</v>
      </c>
      <c r="R4063" s="197">
        <v>13.05150602</v>
      </c>
      <c r="AE4063" s="319"/>
      <c r="AJ4063">
        <v>0</v>
      </c>
      <c r="AK4063">
        <v>0</v>
      </c>
    </row>
    <row r="4064" spans="1:37" x14ac:dyDescent="0.25">
      <c r="A4064">
        <f t="shared" ref="A4064:E4064" si="1269">A979</f>
        <v>21025</v>
      </c>
      <c r="B4064" t="str">
        <f t="shared" si="1269"/>
        <v>KY</v>
      </c>
      <c r="C4064" t="str">
        <f t="shared" si="1269"/>
        <v>Breathitt County</v>
      </c>
      <c r="D4064">
        <f t="shared" si="1269"/>
        <v>-83.315994099999998</v>
      </c>
      <c r="E4064">
        <f t="shared" si="1269"/>
        <v>37.525300000000001</v>
      </c>
      <c r="Q4064" s="197">
        <v>13.23823756</v>
      </c>
      <c r="R4064" s="197">
        <v>13.23823756</v>
      </c>
      <c r="AE4064" s="319"/>
      <c r="AJ4064">
        <v>0</v>
      </c>
      <c r="AK4064">
        <v>0</v>
      </c>
    </row>
    <row r="4065" spans="1:37" x14ac:dyDescent="0.25">
      <c r="A4065">
        <f t="shared" ref="A4065:E4065" si="1270">A980</f>
        <v>21027</v>
      </c>
      <c r="B4065" t="str">
        <f t="shared" si="1270"/>
        <v>KY</v>
      </c>
      <c r="C4065" t="str">
        <f t="shared" si="1270"/>
        <v>Breckinridge County</v>
      </c>
      <c r="D4065">
        <f t="shared" si="1270"/>
        <v>-86.435262300000005</v>
      </c>
      <c r="E4065">
        <f t="shared" si="1270"/>
        <v>37.785220000000002</v>
      </c>
      <c r="Q4065" s="197">
        <v>14.043288179999999</v>
      </c>
      <c r="R4065" s="197">
        <v>14.043288179999999</v>
      </c>
      <c r="AE4065" s="319"/>
      <c r="AJ4065">
        <v>0</v>
      </c>
      <c r="AK4065">
        <v>0</v>
      </c>
    </row>
    <row r="4066" spans="1:37" x14ac:dyDescent="0.25">
      <c r="A4066">
        <f t="shared" ref="A4066:E4066" si="1271">A981</f>
        <v>21029</v>
      </c>
      <c r="B4066" t="str">
        <f t="shared" si="1271"/>
        <v>KY</v>
      </c>
      <c r="C4066" t="str">
        <f t="shared" si="1271"/>
        <v>Bullitt County</v>
      </c>
      <c r="D4066">
        <f t="shared" si="1271"/>
        <v>-85.698155099999994</v>
      </c>
      <c r="E4066">
        <f t="shared" si="1271"/>
        <v>37.967440000000003</v>
      </c>
      <c r="Q4066" s="197">
        <v>13.849555779999999</v>
      </c>
      <c r="R4066" s="197">
        <v>13.849555779999999</v>
      </c>
      <c r="AE4066" s="319"/>
      <c r="AJ4066">
        <v>0</v>
      </c>
      <c r="AK4066">
        <v>0</v>
      </c>
    </row>
    <row r="4067" spans="1:37" x14ac:dyDescent="0.25">
      <c r="A4067">
        <f t="shared" ref="A4067:E4067" si="1272">A982</f>
        <v>21031</v>
      </c>
      <c r="B4067" t="str">
        <f t="shared" si="1272"/>
        <v>KY</v>
      </c>
      <c r="C4067" t="str">
        <f t="shared" si="1272"/>
        <v>Butler County</v>
      </c>
      <c r="D4067">
        <f t="shared" si="1272"/>
        <v>-86.674277799999999</v>
      </c>
      <c r="E4067">
        <f t="shared" si="1272"/>
        <v>37.208500000000001</v>
      </c>
      <c r="Q4067" s="197">
        <v>14.42478936</v>
      </c>
      <c r="R4067" s="197">
        <v>14.42478936</v>
      </c>
      <c r="AE4067" s="319"/>
      <c r="AJ4067">
        <v>0</v>
      </c>
      <c r="AK4067">
        <v>0</v>
      </c>
    </row>
    <row r="4068" spans="1:37" x14ac:dyDescent="0.25">
      <c r="A4068">
        <f t="shared" ref="A4068:E4068" si="1273">A983</f>
        <v>21033</v>
      </c>
      <c r="B4068" t="str">
        <f t="shared" si="1273"/>
        <v>KY</v>
      </c>
      <c r="C4068" t="str">
        <f t="shared" si="1273"/>
        <v>Caldwell County</v>
      </c>
      <c r="D4068">
        <f t="shared" si="1273"/>
        <v>-87.863054000000005</v>
      </c>
      <c r="E4068">
        <f t="shared" si="1273"/>
        <v>37.142299999999999</v>
      </c>
      <c r="Q4068" s="197">
        <v>14.54846143</v>
      </c>
      <c r="R4068" s="197">
        <v>14.54846143</v>
      </c>
      <c r="AE4068" s="319"/>
      <c r="AJ4068">
        <v>0</v>
      </c>
      <c r="AK4068">
        <v>0</v>
      </c>
    </row>
    <row r="4069" spans="1:37" x14ac:dyDescent="0.25">
      <c r="A4069">
        <f t="shared" ref="A4069:E4069" si="1274">A984</f>
        <v>21035</v>
      </c>
      <c r="B4069" t="str">
        <f t="shared" si="1274"/>
        <v>KY</v>
      </c>
      <c r="C4069" t="str">
        <f t="shared" si="1274"/>
        <v>Calloway County</v>
      </c>
      <c r="D4069">
        <f t="shared" si="1274"/>
        <v>-88.270374099999998</v>
      </c>
      <c r="E4069">
        <f t="shared" si="1274"/>
        <v>36.624839999999999</v>
      </c>
      <c r="Q4069" s="197">
        <v>14.87268143</v>
      </c>
      <c r="R4069" s="197">
        <v>14.87268143</v>
      </c>
      <c r="AE4069" s="319"/>
      <c r="AJ4069">
        <v>0</v>
      </c>
      <c r="AK4069">
        <v>0</v>
      </c>
    </row>
    <row r="4070" spans="1:37" x14ac:dyDescent="0.25">
      <c r="A4070">
        <f t="shared" ref="A4070:E4070" si="1275">A985</f>
        <v>21037</v>
      </c>
      <c r="B4070" t="str">
        <f t="shared" si="1275"/>
        <v>KY</v>
      </c>
      <c r="C4070" t="str">
        <f t="shared" si="1275"/>
        <v>Campbell County</v>
      </c>
      <c r="D4070">
        <f t="shared" si="1275"/>
        <v>-84.374998700000006</v>
      </c>
      <c r="E4070">
        <f t="shared" si="1275"/>
        <v>38.95194</v>
      </c>
      <c r="Q4070" s="197">
        <v>12.968584720000001</v>
      </c>
      <c r="R4070" s="197">
        <v>12.968584720000001</v>
      </c>
      <c r="AE4070" s="319"/>
      <c r="AJ4070">
        <v>0</v>
      </c>
      <c r="AK4070">
        <v>0</v>
      </c>
    </row>
    <row r="4071" spans="1:37" x14ac:dyDescent="0.25">
      <c r="A4071">
        <f t="shared" ref="A4071:E4071" si="1276">A986</f>
        <v>21039</v>
      </c>
      <c r="B4071" t="str">
        <f t="shared" si="1276"/>
        <v>KY</v>
      </c>
      <c r="C4071" t="str">
        <f t="shared" si="1276"/>
        <v>Carlisle County</v>
      </c>
      <c r="D4071">
        <f t="shared" si="1276"/>
        <v>-88.960018399999996</v>
      </c>
      <c r="E4071">
        <f t="shared" si="1276"/>
        <v>36.860860000000002</v>
      </c>
      <c r="Q4071" s="197">
        <v>14.75997581</v>
      </c>
      <c r="R4071" s="197">
        <v>14.75997581</v>
      </c>
      <c r="AE4071" s="319"/>
      <c r="AJ4071">
        <v>0</v>
      </c>
      <c r="AK4071">
        <v>0</v>
      </c>
    </row>
    <row r="4072" spans="1:37" x14ac:dyDescent="0.25">
      <c r="A4072">
        <f t="shared" ref="A4072:E4072" si="1277">A987</f>
        <v>21041</v>
      </c>
      <c r="B4072" t="str">
        <f t="shared" si="1277"/>
        <v>KY</v>
      </c>
      <c r="C4072" t="str">
        <f t="shared" si="1277"/>
        <v>Carroll County</v>
      </c>
      <c r="D4072">
        <f t="shared" si="1277"/>
        <v>-85.130042000000003</v>
      </c>
      <c r="E4072">
        <f t="shared" si="1277"/>
        <v>38.659880000000001</v>
      </c>
      <c r="Q4072" s="197">
        <v>13.315946309999999</v>
      </c>
      <c r="R4072" s="197">
        <v>13.315946309999999</v>
      </c>
      <c r="AE4072" s="319"/>
      <c r="AJ4072">
        <v>0</v>
      </c>
      <c r="AK4072">
        <v>0</v>
      </c>
    </row>
    <row r="4073" spans="1:37" x14ac:dyDescent="0.25">
      <c r="A4073">
        <f t="shared" ref="A4073:E4073" si="1278">A988</f>
        <v>21043</v>
      </c>
      <c r="B4073" t="str">
        <f t="shared" si="1278"/>
        <v>KY</v>
      </c>
      <c r="C4073" t="str">
        <f t="shared" si="1278"/>
        <v>Carter County</v>
      </c>
      <c r="D4073">
        <f t="shared" si="1278"/>
        <v>-83.034341499999996</v>
      </c>
      <c r="E4073">
        <f t="shared" si="1278"/>
        <v>38.321219999999997</v>
      </c>
      <c r="Q4073" s="197">
        <v>13.08403369</v>
      </c>
      <c r="R4073" s="197">
        <v>13.08403369</v>
      </c>
      <c r="AE4073" s="319"/>
      <c r="AJ4073">
        <v>0</v>
      </c>
      <c r="AK4073">
        <v>0</v>
      </c>
    </row>
    <row r="4074" spans="1:37" x14ac:dyDescent="0.25">
      <c r="A4074">
        <f t="shared" ref="A4074:E4074" si="1279">A989</f>
        <v>21045</v>
      </c>
      <c r="B4074" t="str">
        <f t="shared" si="1279"/>
        <v>KY</v>
      </c>
      <c r="C4074" t="str">
        <f t="shared" si="1279"/>
        <v>Casey County</v>
      </c>
      <c r="D4074">
        <f t="shared" si="1279"/>
        <v>-84.938438199999993</v>
      </c>
      <c r="E4074">
        <f t="shared" si="1279"/>
        <v>37.29918</v>
      </c>
      <c r="Q4074" s="197">
        <v>13.82350686</v>
      </c>
      <c r="R4074" s="197">
        <v>13.82350686</v>
      </c>
      <c r="AE4074" s="319"/>
      <c r="AJ4074">
        <v>0</v>
      </c>
      <c r="AK4074">
        <v>0</v>
      </c>
    </row>
    <row r="4075" spans="1:37" x14ac:dyDescent="0.25">
      <c r="A4075">
        <f t="shared" ref="A4075:E4075" si="1280">A990</f>
        <v>21047</v>
      </c>
      <c r="B4075" t="str">
        <f t="shared" si="1280"/>
        <v>KY</v>
      </c>
      <c r="C4075" t="str">
        <f t="shared" si="1280"/>
        <v>Christian County</v>
      </c>
      <c r="D4075">
        <f t="shared" si="1280"/>
        <v>-87.4850311</v>
      </c>
      <c r="E4075">
        <f t="shared" si="1280"/>
        <v>36.89255</v>
      </c>
      <c r="Q4075" s="197">
        <v>14.670796210000001</v>
      </c>
      <c r="R4075" s="197">
        <v>14.670796210000001</v>
      </c>
      <c r="AE4075" s="319"/>
      <c r="AJ4075">
        <v>0</v>
      </c>
      <c r="AK4075">
        <v>0</v>
      </c>
    </row>
    <row r="4076" spans="1:37" x14ac:dyDescent="0.25">
      <c r="A4076">
        <f t="shared" ref="A4076:E4076" si="1281">A991</f>
        <v>21049</v>
      </c>
      <c r="B4076" t="str">
        <f t="shared" si="1281"/>
        <v>KY</v>
      </c>
      <c r="C4076" t="str">
        <f t="shared" si="1281"/>
        <v>Clark County</v>
      </c>
      <c r="D4076">
        <f t="shared" si="1281"/>
        <v>-84.142343600000004</v>
      </c>
      <c r="E4076">
        <f t="shared" si="1281"/>
        <v>37.97016</v>
      </c>
      <c r="Q4076" s="197">
        <v>13.38819522</v>
      </c>
      <c r="R4076" s="197">
        <v>13.38819522</v>
      </c>
      <c r="AE4076" s="319"/>
      <c r="AJ4076">
        <v>0</v>
      </c>
      <c r="AK4076">
        <v>0</v>
      </c>
    </row>
    <row r="4077" spans="1:37" x14ac:dyDescent="0.25">
      <c r="A4077">
        <f t="shared" ref="A4077:E4077" si="1282">A992</f>
        <v>21051</v>
      </c>
      <c r="B4077" t="str">
        <f t="shared" si="1282"/>
        <v>KY</v>
      </c>
      <c r="C4077" t="str">
        <f t="shared" si="1282"/>
        <v>Clay County</v>
      </c>
      <c r="D4077">
        <f t="shared" si="1282"/>
        <v>-83.710123899999999</v>
      </c>
      <c r="E4077">
        <f t="shared" si="1282"/>
        <v>37.165059999999997</v>
      </c>
      <c r="Q4077" s="197">
        <v>13.25888411</v>
      </c>
      <c r="R4077" s="197">
        <v>13.25888411</v>
      </c>
      <c r="AE4077" s="319"/>
      <c r="AJ4077">
        <v>0</v>
      </c>
      <c r="AK4077">
        <v>0</v>
      </c>
    </row>
    <row r="4078" spans="1:37" x14ac:dyDescent="0.25">
      <c r="A4078">
        <f t="shared" ref="A4078:E4078" si="1283">A993</f>
        <v>21053</v>
      </c>
      <c r="B4078" t="str">
        <f t="shared" si="1283"/>
        <v>KY</v>
      </c>
      <c r="C4078" t="str">
        <f t="shared" si="1283"/>
        <v>Clinton County</v>
      </c>
      <c r="D4078">
        <f t="shared" si="1283"/>
        <v>-85.137864699999994</v>
      </c>
      <c r="E4078">
        <f t="shared" si="1283"/>
        <v>36.729840000000003</v>
      </c>
      <c r="Q4078" s="197">
        <v>14.10195036</v>
      </c>
      <c r="R4078" s="197">
        <v>14.10195036</v>
      </c>
      <c r="AE4078" s="319"/>
      <c r="AJ4078">
        <v>0</v>
      </c>
      <c r="AK4078">
        <v>0</v>
      </c>
    </row>
    <row r="4079" spans="1:37" x14ac:dyDescent="0.25">
      <c r="A4079">
        <f t="shared" ref="A4079:E4079" si="1284">A994</f>
        <v>21055</v>
      </c>
      <c r="B4079" t="str">
        <f t="shared" si="1284"/>
        <v>KY</v>
      </c>
      <c r="C4079" t="str">
        <f t="shared" si="1284"/>
        <v>Crittenden County</v>
      </c>
      <c r="D4079">
        <f t="shared" si="1284"/>
        <v>-88.100781900000001</v>
      </c>
      <c r="E4079">
        <f t="shared" si="1284"/>
        <v>37.352310000000003</v>
      </c>
      <c r="Q4079" s="197">
        <v>14.43151007</v>
      </c>
      <c r="R4079" s="197">
        <v>14.43151007</v>
      </c>
      <c r="AE4079" s="319"/>
      <c r="AJ4079">
        <v>0</v>
      </c>
      <c r="AK4079">
        <v>0</v>
      </c>
    </row>
    <row r="4080" spans="1:37" x14ac:dyDescent="0.25">
      <c r="A4080">
        <f t="shared" ref="A4080:E4080" si="1285">A995</f>
        <v>21057</v>
      </c>
      <c r="B4080" t="str">
        <f t="shared" si="1285"/>
        <v>KY</v>
      </c>
      <c r="C4080" t="str">
        <f t="shared" si="1285"/>
        <v>Cumberland County</v>
      </c>
      <c r="D4080">
        <f t="shared" si="1285"/>
        <v>-85.399006700000001</v>
      </c>
      <c r="E4080">
        <f t="shared" si="1285"/>
        <v>36.791629999999998</v>
      </c>
      <c r="Q4080" s="197">
        <v>14.243721499999999</v>
      </c>
      <c r="R4080" s="197">
        <v>14.243721499999999</v>
      </c>
      <c r="AE4080" s="319"/>
      <c r="AJ4080">
        <v>0</v>
      </c>
      <c r="AK4080">
        <v>0</v>
      </c>
    </row>
    <row r="4081" spans="1:37" x14ac:dyDescent="0.25">
      <c r="A4081">
        <f t="shared" ref="A4081:E4081" si="1286">A996</f>
        <v>21059</v>
      </c>
      <c r="B4081" t="str">
        <f t="shared" si="1286"/>
        <v>KY</v>
      </c>
      <c r="C4081" t="str">
        <f t="shared" si="1286"/>
        <v>Daviess County</v>
      </c>
      <c r="D4081">
        <f t="shared" si="1286"/>
        <v>-87.088623200000001</v>
      </c>
      <c r="E4081">
        <f t="shared" si="1286"/>
        <v>37.730289999999997</v>
      </c>
      <c r="Q4081" s="197">
        <v>14.14155689</v>
      </c>
      <c r="R4081" s="197">
        <v>14.14155689</v>
      </c>
      <c r="AE4081" s="319"/>
      <c r="AJ4081">
        <v>0</v>
      </c>
      <c r="AK4081">
        <v>0</v>
      </c>
    </row>
    <row r="4082" spans="1:37" x14ac:dyDescent="0.25">
      <c r="A4082">
        <f t="shared" ref="A4082:E4082" si="1287">A997</f>
        <v>21061</v>
      </c>
      <c r="B4082" t="str">
        <f t="shared" si="1287"/>
        <v>KY</v>
      </c>
      <c r="C4082" t="str">
        <f t="shared" si="1287"/>
        <v>Edmonson County</v>
      </c>
      <c r="D4082">
        <f t="shared" si="1287"/>
        <v>-86.235438000000002</v>
      </c>
      <c r="E4082">
        <f t="shared" si="1287"/>
        <v>37.211239999999997</v>
      </c>
      <c r="Q4082" s="197">
        <v>14.34879536</v>
      </c>
      <c r="R4082" s="197">
        <v>14.34879536</v>
      </c>
      <c r="AE4082" s="319"/>
      <c r="AJ4082">
        <v>0</v>
      </c>
      <c r="AK4082">
        <v>0</v>
      </c>
    </row>
    <row r="4083" spans="1:37" x14ac:dyDescent="0.25">
      <c r="A4083">
        <f t="shared" ref="A4083:E4083" si="1288">A998</f>
        <v>21063</v>
      </c>
      <c r="B4083" t="str">
        <f t="shared" si="1288"/>
        <v>KY</v>
      </c>
      <c r="C4083" t="str">
        <f t="shared" si="1288"/>
        <v>Elliott County</v>
      </c>
      <c r="D4083">
        <f t="shared" si="1288"/>
        <v>-83.097108899999995</v>
      </c>
      <c r="E4083">
        <f t="shared" si="1288"/>
        <v>38.115749999999998</v>
      </c>
      <c r="Q4083" s="197">
        <v>13.1557248</v>
      </c>
      <c r="R4083" s="197">
        <v>13.1557248</v>
      </c>
      <c r="AE4083" s="319"/>
      <c r="AJ4083">
        <v>0</v>
      </c>
      <c r="AK4083">
        <v>0</v>
      </c>
    </row>
    <row r="4084" spans="1:37" x14ac:dyDescent="0.25">
      <c r="A4084">
        <f t="shared" ref="A4084:E4084" si="1289">A999</f>
        <v>21065</v>
      </c>
      <c r="B4084" t="str">
        <f t="shared" si="1289"/>
        <v>KY</v>
      </c>
      <c r="C4084" t="str">
        <f t="shared" si="1289"/>
        <v>Estill County</v>
      </c>
      <c r="D4084">
        <f t="shared" si="1289"/>
        <v>-83.961322300000006</v>
      </c>
      <c r="E4084">
        <f t="shared" si="1289"/>
        <v>37.691630000000004</v>
      </c>
      <c r="Q4084" s="197">
        <v>13.36455728</v>
      </c>
      <c r="R4084" s="197">
        <v>13.36455728</v>
      </c>
      <c r="AE4084" s="319"/>
      <c r="AJ4084">
        <v>0</v>
      </c>
      <c r="AK4084">
        <v>0</v>
      </c>
    </row>
    <row r="4085" spans="1:37" x14ac:dyDescent="0.25">
      <c r="A4085">
        <f t="shared" ref="A4085:E4085" si="1290">A1000</f>
        <v>21067</v>
      </c>
      <c r="B4085" t="str">
        <f t="shared" si="1290"/>
        <v>KY</v>
      </c>
      <c r="C4085" t="str">
        <f t="shared" si="1290"/>
        <v>Fayette County</v>
      </c>
      <c r="D4085">
        <f t="shared" si="1290"/>
        <v>-84.456204400000004</v>
      </c>
      <c r="E4085">
        <f t="shared" si="1290"/>
        <v>38.038200000000003</v>
      </c>
      <c r="Q4085" s="197">
        <v>13.48652289</v>
      </c>
      <c r="R4085" s="197">
        <v>13.48652289</v>
      </c>
      <c r="AE4085" s="319"/>
      <c r="AJ4085">
        <v>0</v>
      </c>
      <c r="AK4085">
        <v>0</v>
      </c>
    </row>
    <row r="4086" spans="1:37" x14ac:dyDescent="0.25">
      <c r="A4086">
        <f t="shared" ref="A4086:E4086" si="1291">A1001</f>
        <v>21069</v>
      </c>
      <c r="B4086" t="str">
        <f t="shared" si="1291"/>
        <v>KY</v>
      </c>
      <c r="C4086" t="str">
        <f t="shared" si="1291"/>
        <v>Fleming County</v>
      </c>
      <c r="D4086">
        <f t="shared" si="1291"/>
        <v>-83.682857299999995</v>
      </c>
      <c r="E4086">
        <f t="shared" si="1291"/>
        <v>38.37368</v>
      </c>
      <c r="Q4086" s="197">
        <v>13.119830459999999</v>
      </c>
      <c r="R4086" s="197">
        <v>13.119830459999999</v>
      </c>
      <c r="AE4086" s="319"/>
      <c r="AJ4086">
        <v>0</v>
      </c>
      <c r="AK4086">
        <v>0</v>
      </c>
    </row>
    <row r="4087" spans="1:37" x14ac:dyDescent="0.25">
      <c r="A4087">
        <f t="shared" ref="A4087:E4087" si="1292">A1002</f>
        <v>21071</v>
      </c>
      <c r="B4087" t="str">
        <f t="shared" si="1292"/>
        <v>KY</v>
      </c>
      <c r="C4087" t="str">
        <f t="shared" si="1292"/>
        <v>Floyd County</v>
      </c>
      <c r="D4087">
        <f t="shared" si="1292"/>
        <v>-82.736183400000002</v>
      </c>
      <c r="E4087">
        <f t="shared" si="1292"/>
        <v>37.564</v>
      </c>
      <c r="Q4087" s="197">
        <v>13.2762885</v>
      </c>
      <c r="R4087" s="197">
        <v>13.2762885</v>
      </c>
      <c r="AE4087" s="319"/>
      <c r="AJ4087">
        <v>0</v>
      </c>
      <c r="AK4087">
        <v>0</v>
      </c>
    </row>
    <row r="4088" spans="1:37" x14ac:dyDescent="0.25">
      <c r="A4088">
        <f t="shared" ref="A4088:E4088" si="1293">A1003</f>
        <v>21073</v>
      </c>
      <c r="B4088" t="str">
        <f t="shared" si="1293"/>
        <v>KY</v>
      </c>
      <c r="C4088" t="str">
        <f t="shared" si="1293"/>
        <v>Franklin County</v>
      </c>
      <c r="D4088">
        <f t="shared" si="1293"/>
        <v>-84.877081200000006</v>
      </c>
      <c r="E4088">
        <f t="shared" si="1293"/>
        <v>38.229619999999997</v>
      </c>
      <c r="Q4088" s="197">
        <v>13.524264049999999</v>
      </c>
      <c r="R4088" s="197">
        <v>13.524264049999999</v>
      </c>
      <c r="AE4088" s="319"/>
      <c r="AJ4088">
        <v>0</v>
      </c>
      <c r="AK4088">
        <v>0</v>
      </c>
    </row>
    <row r="4089" spans="1:37" x14ac:dyDescent="0.25">
      <c r="A4089">
        <f t="shared" ref="A4089:E4089" si="1294">A1004</f>
        <v>21075</v>
      </c>
      <c r="B4089" t="str">
        <f t="shared" si="1294"/>
        <v>KY</v>
      </c>
      <c r="C4089" t="str">
        <f t="shared" si="1294"/>
        <v>Fulton County</v>
      </c>
      <c r="D4089">
        <f t="shared" si="1294"/>
        <v>-89.124662000000001</v>
      </c>
      <c r="E4089">
        <f t="shared" si="1294"/>
        <v>36.575380000000003</v>
      </c>
      <c r="Q4089" s="197">
        <v>14.936286750000001</v>
      </c>
      <c r="R4089" s="197">
        <v>14.936286750000001</v>
      </c>
      <c r="AE4089" s="319"/>
      <c r="AJ4089">
        <v>0</v>
      </c>
      <c r="AK4089">
        <v>0</v>
      </c>
    </row>
    <row r="4090" spans="1:37" x14ac:dyDescent="0.25">
      <c r="A4090">
        <f t="shared" ref="A4090:E4090" si="1295">A1005</f>
        <v>21077</v>
      </c>
      <c r="B4090" t="str">
        <f t="shared" si="1295"/>
        <v>KY</v>
      </c>
      <c r="C4090" t="str">
        <f t="shared" si="1295"/>
        <v>Gallatin County</v>
      </c>
      <c r="D4090">
        <f t="shared" si="1295"/>
        <v>-84.855379999999997</v>
      </c>
      <c r="E4090">
        <f t="shared" si="1295"/>
        <v>38.746110000000002</v>
      </c>
      <c r="Q4090" s="197">
        <v>13.21401636</v>
      </c>
      <c r="R4090" s="197">
        <v>13.21401636</v>
      </c>
      <c r="AE4090" s="319"/>
      <c r="AJ4090">
        <v>0</v>
      </c>
      <c r="AK4090">
        <v>0</v>
      </c>
    </row>
    <row r="4091" spans="1:37" x14ac:dyDescent="0.25">
      <c r="A4091">
        <f t="shared" ref="A4091:E4091" si="1296">A1006</f>
        <v>21079</v>
      </c>
      <c r="B4091" t="str">
        <f t="shared" si="1296"/>
        <v>KY</v>
      </c>
      <c r="C4091" t="str">
        <f t="shared" si="1296"/>
        <v>Garrard County</v>
      </c>
      <c r="D4091">
        <f t="shared" si="1296"/>
        <v>-84.536644199999998</v>
      </c>
      <c r="E4091">
        <f t="shared" si="1296"/>
        <v>37.640430000000002</v>
      </c>
      <c r="Q4091" s="197">
        <v>13.58186225</v>
      </c>
      <c r="R4091" s="197">
        <v>13.58186225</v>
      </c>
      <c r="AE4091" s="319"/>
      <c r="AJ4091">
        <v>0</v>
      </c>
      <c r="AK4091">
        <v>0</v>
      </c>
    </row>
    <row r="4092" spans="1:37" x14ac:dyDescent="0.25">
      <c r="A4092">
        <f t="shared" ref="A4092:E4092" si="1297">A1007</f>
        <v>21081</v>
      </c>
      <c r="B4092" t="str">
        <f t="shared" si="1297"/>
        <v>KY</v>
      </c>
      <c r="C4092" t="str">
        <f t="shared" si="1297"/>
        <v>Grant County</v>
      </c>
      <c r="D4092">
        <f t="shared" si="1297"/>
        <v>-84.614160699999999</v>
      </c>
      <c r="E4092">
        <f t="shared" si="1297"/>
        <v>38.640470000000001</v>
      </c>
      <c r="Q4092" s="197">
        <v>13.23012611</v>
      </c>
      <c r="R4092" s="197">
        <v>13.23012611</v>
      </c>
      <c r="AE4092" s="319"/>
      <c r="AJ4092">
        <v>0</v>
      </c>
      <c r="AK4092">
        <v>0</v>
      </c>
    </row>
    <row r="4093" spans="1:37" x14ac:dyDescent="0.25">
      <c r="A4093">
        <f t="shared" ref="A4093:E4093" si="1298">A1008</f>
        <v>21083</v>
      </c>
      <c r="B4093" t="str">
        <f t="shared" si="1298"/>
        <v>KY</v>
      </c>
      <c r="C4093" t="str">
        <f t="shared" si="1298"/>
        <v>Graves County</v>
      </c>
      <c r="D4093">
        <f t="shared" si="1298"/>
        <v>-88.647569000000004</v>
      </c>
      <c r="E4093">
        <f t="shared" si="1298"/>
        <v>36.726059999999997</v>
      </c>
      <c r="Q4093" s="197">
        <v>14.83273576</v>
      </c>
      <c r="R4093" s="197">
        <v>14.83273576</v>
      </c>
      <c r="AE4093" s="319"/>
      <c r="AJ4093">
        <v>0</v>
      </c>
      <c r="AK4093">
        <v>0</v>
      </c>
    </row>
    <row r="4094" spans="1:37" x14ac:dyDescent="0.25">
      <c r="A4094">
        <f t="shared" ref="A4094:E4094" si="1299">A1009</f>
        <v>21085</v>
      </c>
      <c r="B4094" t="str">
        <f t="shared" si="1299"/>
        <v>KY</v>
      </c>
      <c r="C4094" t="str">
        <f t="shared" si="1299"/>
        <v>Grayson County</v>
      </c>
      <c r="D4094">
        <f t="shared" si="1299"/>
        <v>-86.343905100000001</v>
      </c>
      <c r="E4094">
        <f t="shared" si="1299"/>
        <v>37.470590000000001</v>
      </c>
      <c r="Q4094" s="197">
        <v>14.213892850000001</v>
      </c>
      <c r="R4094" s="197">
        <v>14.213892850000001</v>
      </c>
      <c r="AE4094" s="319"/>
      <c r="AJ4094">
        <v>0</v>
      </c>
      <c r="AK4094">
        <v>0</v>
      </c>
    </row>
    <row r="4095" spans="1:37" x14ac:dyDescent="0.25">
      <c r="A4095">
        <f t="shared" ref="A4095:E4095" si="1300">A1010</f>
        <v>21087</v>
      </c>
      <c r="B4095" t="str">
        <f t="shared" si="1300"/>
        <v>KY</v>
      </c>
      <c r="C4095" t="str">
        <f t="shared" si="1300"/>
        <v>Green County</v>
      </c>
      <c r="D4095">
        <f t="shared" si="1300"/>
        <v>-85.565190999999999</v>
      </c>
      <c r="E4095">
        <f t="shared" si="1300"/>
        <v>37.266680000000001</v>
      </c>
      <c r="Q4095" s="197">
        <v>14.11815367</v>
      </c>
      <c r="R4095" s="197">
        <v>14.11815367</v>
      </c>
      <c r="AE4095" s="319"/>
      <c r="AJ4095">
        <v>0</v>
      </c>
      <c r="AK4095">
        <v>0</v>
      </c>
    </row>
    <row r="4096" spans="1:37" x14ac:dyDescent="0.25">
      <c r="A4096">
        <f t="shared" ref="A4096:E4096" si="1301">A1011</f>
        <v>21089</v>
      </c>
      <c r="B4096" t="str">
        <f t="shared" si="1301"/>
        <v>KY</v>
      </c>
      <c r="C4096" t="str">
        <f t="shared" si="1301"/>
        <v>Greenup County</v>
      </c>
      <c r="D4096">
        <f t="shared" si="1301"/>
        <v>-82.908278800000005</v>
      </c>
      <c r="E4096">
        <f t="shared" si="1301"/>
        <v>38.548659999999998</v>
      </c>
      <c r="Q4096" s="197">
        <v>12.979437389999999</v>
      </c>
      <c r="R4096" s="197">
        <v>12.979437389999999</v>
      </c>
      <c r="AE4096" s="319"/>
      <c r="AJ4096">
        <v>0</v>
      </c>
      <c r="AK4096">
        <v>0</v>
      </c>
    </row>
    <row r="4097" spans="1:37" x14ac:dyDescent="0.25">
      <c r="A4097">
        <f t="shared" ref="A4097:E4097" si="1302">A1012</f>
        <v>21091</v>
      </c>
      <c r="B4097" t="str">
        <f t="shared" si="1302"/>
        <v>KY</v>
      </c>
      <c r="C4097" t="str">
        <f t="shared" si="1302"/>
        <v>Hancock County</v>
      </c>
      <c r="D4097">
        <f t="shared" si="1302"/>
        <v>-86.783268199999995</v>
      </c>
      <c r="E4097">
        <f t="shared" si="1302"/>
        <v>37.847410000000004</v>
      </c>
      <c r="Q4097" s="197">
        <v>14.03834713</v>
      </c>
      <c r="R4097" s="197">
        <v>14.03834713</v>
      </c>
      <c r="AE4097" s="319"/>
      <c r="AJ4097">
        <v>0</v>
      </c>
      <c r="AK4097">
        <v>0</v>
      </c>
    </row>
    <row r="4098" spans="1:37" x14ac:dyDescent="0.25">
      <c r="A4098">
        <f t="shared" ref="A4098:E4098" si="1303">A1013</f>
        <v>21093</v>
      </c>
      <c r="B4098" t="str">
        <f t="shared" si="1303"/>
        <v>KY</v>
      </c>
      <c r="C4098" t="str">
        <f t="shared" si="1303"/>
        <v>Hardin County</v>
      </c>
      <c r="D4098">
        <f t="shared" si="1303"/>
        <v>-85.971399599999998</v>
      </c>
      <c r="E4098">
        <f t="shared" si="1303"/>
        <v>37.703009999999999</v>
      </c>
      <c r="Q4098" s="197">
        <v>14.026696299999999</v>
      </c>
      <c r="R4098" s="197">
        <v>14.026696299999999</v>
      </c>
      <c r="AE4098" s="319"/>
      <c r="AJ4098">
        <v>0</v>
      </c>
      <c r="AK4098">
        <v>0</v>
      </c>
    </row>
    <row r="4099" spans="1:37" x14ac:dyDescent="0.25">
      <c r="A4099">
        <f t="shared" ref="A4099:E4099" si="1304">A1014</f>
        <v>21095</v>
      </c>
      <c r="B4099" t="str">
        <f t="shared" si="1304"/>
        <v>KY</v>
      </c>
      <c r="C4099" t="str">
        <f t="shared" si="1304"/>
        <v>Harlan County</v>
      </c>
      <c r="D4099">
        <f t="shared" si="1304"/>
        <v>-83.209584300000003</v>
      </c>
      <c r="E4099">
        <f t="shared" si="1304"/>
        <v>36.857900000000001</v>
      </c>
      <c r="Q4099" s="197">
        <v>13.16438174</v>
      </c>
      <c r="R4099" s="197">
        <v>13.16438174</v>
      </c>
      <c r="AE4099" s="319"/>
      <c r="AJ4099">
        <v>0</v>
      </c>
      <c r="AK4099">
        <v>0</v>
      </c>
    </row>
    <row r="4100" spans="1:37" x14ac:dyDescent="0.25">
      <c r="A4100">
        <f t="shared" ref="A4100:E4100" si="1305">A1015</f>
        <v>21097</v>
      </c>
      <c r="B4100" t="str">
        <f t="shared" si="1305"/>
        <v>KY</v>
      </c>
      <c r="C4100" t="str">
        <f t="shared" si="1305"/>
        <v>Harrison County</v>
      </c>
      <c r="D4100">
        <f t="shared" si="1305"/>
        <v>-84.330028200000001</v>
      </c>
      <c r="E4100">
        <f t="shared" si="1305"/>
        <v>38.437530000000002</v>
      </c>
      <c r="Q4100" s="197">
        <v>13.2832864</v>
      </c>
      <c r="R4100" s="197">
        <v>13.2832864</v>
      </c>
      <c r="AE4100" s="319"/>
      <c r="AJ4100">
        <v>0</v>
      </c>
      <c r="AK4100">
        <v>0</v>
      </c>
    </row>
    <row r="4101" spans="1:37" x14ac:dyDescent="0.25">
      <c r="A4101">
        <f t="shared" ref="A4101:E4101" si="1306">A1016</f>
        <v>21099</v>
      </c>
      <c r="B4101" t="str">
        <f t="shared" si="1306"/>
        <v>KY</v>
      </c>
      <c r="C4101" t="str">
        <f t="shared" si="1306"/>
        <v>Hart County</v>
      </c>
      <c r="D4101">
        <f t="shared" si="1306"/>
        <v>-85.887762699999996</v>
      </c>
      <c r="E4101">
        <f t="shared" si="1306"/>
        <v>37.303980000000003</v>
      </c>
      <c r="Q4101" s="197">
        <v>14.213531359999999</v>
      </c>
      <c r="R4101" s="197">
        <v>14.213531359999999</v>
      </c>
      <c r="AE4101" s="319"/>
      <c r="AJ4101">
        <v>0</v>
      </c>
      <c r="AK4101">
        <v>0</v>
      </c>
    </row>
    <row r="4102" spans="1:37" x14ac:dyDescent="0.25">
      <c r="A4102">
        <f t="shared" ref="A4102:E4102" si="1307">A1017</f>
        <v>21101</v>
      </c>
      <c r="B4102" t="str">
        <f t="shared" si="1307"/>
        <v>KY</v>
      </c>
      <c r="C4102" t="str">
        <f t="shared" si="1307"/>
        <v>Henderson County</v>
      </c>
      <c r="D4102">
        <f t="shared" si="1307"/>
        <v>-87.573265800000001</v>
      </c>
      <c r="E4102">
        <f t="shared" si="1307"/>
        <v>37.795029999999997</v>
      </c>
      <c r="Q4102" s="197">
        <v>14.132248929999999</v>
      </c>
      <c r="R4102" s="197">
        <v>14.132248929999999</v>
      </c>
      <c r="AE4102" s="319"/>
      <c r="AJ4102">
        <v>0</v>
      </c>
      <c r="AK4102">
        <v>0</v>
      </c>
    </row>
    <row r="4103" spans="1:37" x14ac:dyDescent="0.25">
      <c r="A4103">
        <f t="shared" ref="A4103:E4103" si="1308">A1018</f>
        <v>21103</v>
      </c>
      <c r="B4103" t="str">
        <f t="shared" si="1308"/>
        <v>KY</v>
      </c>
      <c r="C4103" t="str">
        <f t="shared" si="1308"/>
        <v>Henry County</v>
      </c>
      <c r="D4103">
        <f t="shared" si="1308"/>
        <v>-85.120979700000007</v>
      </c>
      <c r="E4103">
        <f t="shared" si="1308"/>
        <v>38.438920000000003</v>
      </c>
      <c r="Q4103" s="197">
        <v>13.46104514</v>
      </c>
      <c r="R4103" s="197">
        <v>13.46104514</v>
      </c>
      <c r="AE4103" s="319"/>
      <c r="AJ4103">
        <v>0</v>
      </c>
      <c r="AK4103">
        <v>0</v>
      </c>
    </row>
    <row r="4104" spans="1:37" x14ac:dyDescent="0.25">
      <c r="A4104">
        <f t="shared" ref="A4104:E4104" si="1309">A1019</f>
        <v>21105</v>
      </c>
      <c r="B4104" t="str">
        <f t="shared" si="1309"/>
        <v>KY</v>
      </c>
      <c r="C4104" t="str">
        <f t="shared" si="1309"/>
        <v>Hickman County</v>
      </c>
      <c r="D4104">
        <f t="shared" si="1309"/>
        <v>-88.927557399999998</v>
      </c>
      <c r="E4104">
        <f t="shared" si="1309"/>
        <v>36.67895</v>
      </c>
      <c r="Q4104" s="197">
        <v>14.863919729999999</v>
      </c>
      <c r="R4104" s="197">
        <v>14.863919729999999</v>
      </c>
      <c r="AE4104" s="319"/>
      <c r="AJ4104">
        <v>0</v>
      </c>
      <c r="AK4104">
        <v>0</v>
      </c>
    </row>
    <row r="4105" spans="1:37" x14ac:dyDescent="0.25">
      <c r="A4105">
        <f t="shared" ref="A4105:E4105" si="1310">A1020</f>
        <v>21107</v>
      </c>
      <c r="B4105" t="str">
        <f t="shared" si="1310"/>
        <v>KY</v>
      </c>
      <c r="C4105" t="str">
        <f t="shared" si="1310"/>
        <v>Hopkins County</v>
      </c>
      <c r="D4105">
        <f t="shared" si="1310"/>
        <v>-87.541171700000007</v>
      </c>
      <c r="E4105">
        <f t="shared" si="1310"/>
        <v>37.308230000000002</v>
      </c>
      <c r="Q4105" s="197">
        <v>14.43417245</v>
      </c>
      <c r="R4105" s="197">
        <v>14.43417245</v>
      </c>
      <c r="AE4105" s="319"/>
      <c r="AJ4105">
        <v>0</v>
      </c>
      <c r="AK4105">
        <v>0</v>
      </c>
    </row>
    <row r="4106" spans="1:37" x14ac:dyDescent="0.25">
      <c r="A4106">
        <f t="shared" ref="A4106:E4106" si="1311">A1021</f>
        <v>21109</v>
      </c>
      <c r="B4106" t="str">
        <f t="shared" si="1311"/>
        <v>KY</v>
      </c>
      <c r="C4106" t="str">
        <f t="shared" si="1311"/>
        <v>Jackson County</v>
      </c>
      <c r="D4106">
        <f t="shared" si="1311"/>
        <v>-84.003096299999996</v>
      </c>
      <c r="E4106">
        <f t="shared" si="1311"/>
        <v>37.422080000000001</v>
      </c>
      <c r="Q4106" s="197">
        <v>13.375615489999999</v>
      </c>
      <c r="R4106" s="197">
        <v>13.375615489999999</v>
      </c>
      <c r="AE4106" s="319"/>
      <c r="AJ4106">
        <v>0</v>
      </c>
      <c r="AK4106">
        <v>0</v>
      </c>
    </row>
    <row r="4107" spans="1:37" x14ac:dyDescent="0.25">
      <c r="A4107">
        <f t="shared" ref="A4107:E4107" si="1312">A1022</f>
        <v>21111</v>
      </c>
      <c r="B4107" t="str">
        <f t="shared" si="1312"/>
        <v>KY</v>
      </c>
      <c r="C4107" t="str">
        <f t="shared" si="1312"/>
        <v>Jefferson County</v>
      </c>
      <c r="D4107">
        <f t="shared" si="1312"/>
        <v>-85.664496600000007</v>
      </c>
      <c r="E4107">
        <f t="shared" si="1312"/>
        <v>38.180070000000001</v>
      </c>
      <c r="Q4107" s="197">
        <v>13.723851140000001</v>
      </c>
      <c r="R4107" s="197">
        <v>13.723851140000001</v>
      </c>
      <c r="AE4107" s="319"/>
      <c r="AJ4107">
        <v>0</v>
      </c>
      <c r="AK4107">
        <v>0</v>
      </c>
    </row>
    <row r="4108" spans="1:37" x14ac:dyDescent="0.25">
      <c r="A4108">
        <f t="shared" ref="A4108:E4108" si="1313">A1023</f>
        <v>21113</v>
      </c>
      <c r="B4108" t="str">
        <f t="shared" si="1313"/>
        <v>KY</v>
      </c>
      <c r="C4108" t="str">
        <f t="shared" si="1313"/>
        <v>Jessamine County</v>
      </c>
      <c r="D4108">
        <f t="shared" si="1313"/>
        <v>-84.579142500000003</v>
      </c>
      <c r="E4108">
        <f t="shared" si="1313"/>
        <v>37.870519999999999</v>
      </c>
      <c r="Q4108" s="197">
        <v>13.559725889999999</v>
      </c>
      <c r="R4108" s="197">
        <v>13.559725889999999</v>
      </c>
      <c r="AE4108" s="319"/>
      <c r="AJ4108">
        <v>0</v>
      </c>
      <c r="AK4108">
        <v>0</v>
      </c>
    </row>
    <row r="4109" spans="1:37" x14ac:dyDescent="0.25">
      <c r="A4109">
        <f t="shared" ref="A4109:E4109" si="1314">A1024</f>
        <v>21115</v>
      </c>
      <c r="B4109" t="str">
        <f t="shared" si="1314"/>
        <v>KY</v>
      </c>
      <c r="C4109" t="str">
        <f t="shared" si="1314"/>
        <v>Johnson County</v>
      </c>
      <c r="D4109">
        <f t="shared" si="1314"/>
        <v>-82.825900000000004</v>
      </c>
      <c r="E4109">
        <f t="shared" si="1314"/>
        <v>37.847079999999998</v>
      </c>
      <c r="Q4109" s="197">
        <v>13.23594115</v>
      </c>
      <c r="R4109" s="197">
        <v>13.23594115</v>
      </c>
      <c r="AE4109" s="319"/>
      <c r="AJ4109">
        <v>0</v>
      </c>
      <c r="AK4109">
        <v>0</v>
      </c>
    </row>
    <row r="4110" spans="1:37" x14ac:dyDescent="0.25">
      <c r="A4110">
        <f t="shared" ref="A4110:E4110" si="1315">A1025</f>
        <v>21117</v>
      </c>
      <c r="B4110" t="str">
        <f t="shared" si="1315"/>
        <v>KY</v>
      </c>
      <c r="C4110" t="str">
        <f t="shared" si="1315"/>
        <v>Kenton County</v>
      </c>
      <c r="D4110">
        <f t="shared" si="1315"/>
        <v>-84.528860499999993</v>
      </c>
      <c r="E4110">
        <f t="shared" si="1315"/>
        <v>38.930059999999997</v>
      </c>
      <c r="Q4110" s="197">
        <v>13.01945952</v>
      </c>
      <c r="R4110" s="197">
        <v>13.01945952</v>
      </c>
      <c r="AE4110" s="319"/>
      <c r="AJ4110">
        <v>0</v>
      </c>
      <c r="AK4110">
        <v>0</v>
      </c>
    </row>
    <row r="4111" spans="1:37" x14ac:dyDescent="0.25">
      <c r="A4111">
        <f t="shared" ref="A4111:E4111" si="1316">A1026</f>
        <v>21119</v>
      </c>
      <c r="B4111" t="str">
        <f t="shared" si="1316"/>
        <v>KY</v>
      </c>
      <c r="C4111" t="str">
        <f t="shared" si="1316"/>
        <v>Knott County</v>
      </c>
      <c r="D4111">
        <f t="shared" si="1316"/>
        <v>-82.949480899999998</v>
      </c>
      <c r="E4111">
        <f t="shared" si="1316"/>
        <v>37.361490000000003</v>
      </c>
      <c r="Q4111" s="197">
        <v>13.25191405</v>
      </c>
      <c r="R4111" s="197">
        <v>13.25191405</v>
      </c>
      <c r="AE4111" s="319"/>
      <c r="AJ4111">
        <v>0</v>
      </c>
      <c r="AK4111">
        <v>0</v>
      </c>
    </row>
    <row r="4112" spans="1:37" x14ac:dyDescent="0.25">
      <c r="A4112">
        <f t="shared" ref="A4112:E4112" si="1317">A1027</f>
        <v>21121</v>
      </c>
      <c r="B4112" t="str">
        <f t="shared" si="1317"/>
        <v>KY</v>
      </c>
      <c r="C4112" t="str">
        <f t="shared" si="1317"/>
        <v>Knox County</v>
      </c>
      <c r="D4112">
        <f t="shared" si="1317"/>
        <v>-83.849389599999995</v>
      </c>
      <c r="E4112">
        <f t="shared" si="1317"/>
        <v>36.896540000000002</v>
      </c>
      <c r="Q4112" s="197">
        <v>13.2618238</v>
      </c>
      <c r="R4112" s="197">
        <v>13.2618238</v>
      </c>
      <c r="AE4112" s="319"/>
      <c r="AJ4112">
        <v>0</v>
      </c>
      <c r="AK4112">
        <v>0</v>
      </c>
    </row>
    <row r="4113" spans="1:37" x14ac:dyDescent="0.25">
      <c r="A4113">
        <f t="shared" ref="A4113:E4113" si="1318">A1028</f>
        <v>21123</v>
      </c>
      <c r="B4113" t="str">
        <f t="shared" si="1318"/>
        <v>KY</v>
      </c>
      <c r="C4113" t="str">
        <f t="shared" si="1318"/>
        <v>Larue County</v>
      </c>
      <c r="D4113">
        <f t="shared" si="1318"/>
        <v>-85.709618500000005</v>
      </c>
      <c r="E4113">
        <f t="shared" si="1318"/>
        <v>37.547960000000003</v>
      </c>
      <c r="Q4113" s="197">
        <v>14.04704205</v>
      </c>
      <c r="R4113" s="197">
        <v>14.04704205</v>
      </c>
      <c r="AE4113" s="319"/>
      <c r="AJ4113">
        <v>0</v>
      </c>
      <c r="AK4113">
        <v>0</v>
      </c>
    </row>
    <row r="4114" spans="1:37" x14ac:dyDescent="0.25">
      <c r="A4114">
        <f t="shared" ref="A4114:E4114" si="1319">A1029</f>
        <v>21125</v>
      </c>
      <c r="B4114" t="str">
        <f t="shared" si="1319"/>
        <v>KY</v>
      </c>
      <c r="C4114" t="str">
        <f t="shared" si="1319"/>
        <v>Laurel County</v>
      </c>
      <c r="D4114">
        <f t="shared" si="1319"/>
        <v>-84.110877500000001</v>
      </c>
      <c r="E4114">
        <f t="shared" si="1319"/>
        <v>37.113019999999999</v>
      </c>
      <c r="Q4114" s="197">
        <v>13.405197129999999</v>
      </c>
      <c r="R4114" s="197">
        <v>13.405197129999999</v>
      </c>
      <c r="AE4114" s="319"/>
      <c r="AJ4114">
        <v>0</v>
      </c>
      <c r="AK4114">
        <v>0</v>
      </c>
    </row>
    <row r="4115" spans="1:37" x14ac:dyDescent="0.25">
      <c r="A4115">
        <f t="shared" ref="A4115:E4115" si="1320">A1030</f>
        <v>21127</v>
      </c>
      <c r="B4115" t="str">
        <f t="shared" si="1320"/>
        <v>KY</v>
      </c>
      <c r="C4115" t="str">
        <f t="shared" si="1320"/>
        <v>Lawrence County</v>
      </c>
      <c r="D4115">
        <f t="shared" si="1320"/>
        <v>-82.726943599999998</v>
      </c>
      <c r="E4115">
        <f t="shared" si="1320"/>
        <v>38.067929999999997</v>
      </c>
      <c r="Q4115" s="197">
        <v>13.19977461</v>
      </c>
      <c r="R4115" s="197">
        <v>13.19977461</v>
      </c>
      <c r="AE4115" s="319"/>
      <c r="AJ4115">
        <v>0</v>
      </c>
      <c r="AK4115">
        <v>0</v>
      </c>
    </row>
    <row r="4116" spans="1:37" x14ac:dyDescent="0.25">
      <c r="A4116">
        <f t="shared" ref="A4116:E4116" si="1321">A1031</f>
        <v>21129</v>
      </c>
      <c r="B4116" t="str">
        <f t="shared" si="1321"/>
        <v>KY</v>
      </c>
      <c r="C4116" t="str">
        <f t="shared" si="1321"/>
        <v>Lee County</v>
      </c>
      <c r="D4116">
        <f t="shared" si="1321"/>
        <v>-83.704569000000006</v>
      </c>
      <c r="E4116">
        <f t="shared" si="1321"/>
        <v>37.598480000000002</v>
      </c>
      <c r="Q4116" s="197">
        <v>13.290687760000001</v>
      </c>
      <c r="R4116" s="197">
        <v>13.290687760000001</v>
      </c>
      <c r="AE4116" s="319"/>
      <c r="AJ4116">
        <v>0</v>
      </c>
      <c r="AK4116">
        <v>0</v>
      </c>
    </row>
    <row r="4117" spans="1:37" x14ac:dyDescent="0.25">
      <c r="A4117">
        <f t="shared" ref="A4117:E4117" si="1322">A1032</f>
        <v>21131</v>
      </c>
      <c r="B4117" t="str">
        <f t="shared" si="1322"/>
        <v>KY</v>
      </c>
      <c r="C4117" t="str">
        <f t="shared" si="1322"/>
        <v>Leslie County</v>
      </c>
      <c r="D4117">
        <f t="shared" si="1322"/>
        <v>-83.374236300000007</v>
      </c>
      <c r="E4117">
        <f t="shared" si="1322"/>
        <v>37.096179999999997</v>
      </c>
      <c r="Q4117" s="197">
        <v>13.19811812</v>
      </c>
      <c r="R4117" s="197">
        <v>13.19811812</v>
      </c>
      <c r="AE4117" s="319"/>
      <c r="AJ4117">
        <v>0</v>
      </c>
      <c r="AK4117">
        <v>0</v>
      </c>
    </row>
    <row r="4118" spans="1:37" x14ac:dyDescent="0.25">
      <c r="A4118">
        <f t="shared" ref="A4118:E4118" si="1323">A1033</f>
        <v>21133</v>
      </c>
      <c r="B4118" t="str">
        <f t="shared" si="1323"/>
        <v>KY</v>
      </c>
      <c r="C4118" t="str">
        <f t="shared" si="1323"/>
        <v>Letcher County</v>
      </c>
      <c r="D4118">
        <f t="shared" si="1323"/>
        <v>-82.848938799999999</v>
      </c>
      <c r="E4118">
        <f t="shared" si="1323"/>
        <v>37.126350000000002</v>
      </c>
      <c r="Q4118" s="197">
        <v>13.26033428</v>
      </c>
      <c r="R4118" s="197">
        <v>13.26033428</v>
      </c>
      <c r="AE4118" s="319"/>
      <c r="AJ4118">
        <v>0</v>
      </c>
      <c r="AK4118">
        <v>0</v>
      </c>
    </row>
    <row r="4119" spans="1:37" x14ac:dyDescent="0.25">
      <c r="A4119">
        <f t="shared" ref="A4119:E4119" si="1324">A1034</f>
        <v>21135</v>
      </c>
      <c r="B4119" t="str">
        <f t="shared" si="1324"/>
        <v>KY</v>
      </c>
      <c r="C4119" t="str">
        <f t="shared" si="1324"/>
        <v>Lewis County</v>
      </c>
      <c r="D4119">
        <f t="shared" si="1324"/>
        <v>-83.369821900000005</v>
      </c>
      <c r="E4119">
        <f t="shared" si="1324"/>
        <v>38.539870000000001</v>
      </c>
      <c r="Q4119" s="197">
        <v>12.99639685</v>
      </c>
      <c r="R4119" s="197">
        <v>12.99639685</v>
      </c>
      <c r="AE4119" s="319"/>
      <c r="AJ4119">
        <v>0</v>
      </c>
      <c r="AK4119">
        <v>0</v>
      </c>
    </row>
    <row r="4120" spans="1:37" x14ac:dyDescent="0.25">
      <c r="A4120">
        <f t="shared" ref="A4120:E4120" si="1325">A1035</f>
        <v>21137</v>
      </c>
      <c r="B4120" t="str">
        <f t="shared" si="1325"/>
        <v>KY</v>
      </c>
      <c r="C4120" t="str">
        <f t="shared" si="1325"/>
        <v>Lincoln County</v>
      </c>
      <c r="D4120">
        <f t="shared" si="1325"/>
        <v>-84.663634200000004</v>
      </c>
      <c r="E4120">
        <f t="shared" si="1325"/>
        <v>37.458159999999999</v>
      </c>
      <c r="Q4120" s="197">
        <v>13.66005872</v>
      </c>
      <c r="R4120" s="197">
        <v>13.66005872</v>
      </c>
      <c r="AE4120" s="319"/>
      <c r="AJ4120">
        <v>0</v>
      </c>
      <c r="AK4120">
        <v>0</v>
      </c>
    </row>
    <row r="4121" spans="1:37" x14ac:dyDescent="0.25">
      <c r="A4121">
        <f t="shared" ref="A4121:E4121" si="1326">A1036</f>
        <v>21139</v>
      </c>
      <c r="B4121" t="str">
        <f t="shared" si="1326"/>
        <v>KY</v>
      </c>
      <c r="C4121" t="str">
        <f t="shared" si="1326"/>
        <v>Livingston County</v>
      </c>
      <c r="D4121">
        <f t="shared" si="1326"/>
        <v>-88.359299199999995</v>
      </c>
      <c r="E4121">
        <f t="shared" si="1326"/>
        <v>37.20581</v>
      </c>
      <c r="Q4121" s="197">
        <v>14.529520509999999</v>
      </c>
      <c r="R4121" s="197">
        <v>14.529520509999999</v>
      </c>
      <c r="AE4121" s="319"/>
      <c r="AJ4121">
        <v>0</v>
      </c>
      <c r="AK4121">
        <v>0</v>
      </c>
    </row>
    <row r="4122" spans="1:37" x14ac:dyDescent="0.25">
      <c r="A4122">
        <f t="shared" ref="A4122:E4122" si="1327">A1037</f>
        <v>21141</v>
      </c>
      <c r="B4122" t="str">
        <f t="shared" si="1327"/>
        <v>KY</v>
      </c>
      <c r="C4122" t="str">
        <f t="shared" si="1327"/>
        <v>Logan County</v>
      </c>
      <c r="D4122">
        <f t="shared" si="1327"/>
        <v>-86.875991999999997</v>
      </c>
      <c r="E4122">
        <f t="shared" si="1327"/>
        <v>36.856470000000002</v>
      </c>
      <c r="Q4122" s="197">
        <v>14.658422290000001</v>
      </c>
      <c r="R4122" s="197">
        <v>14.658422290000001</v>
      </c>
      <c r="AE4122" s="319"/>
      <c r="AJ4122">
        <v>0</v>
      </c>
      <c r="AK4122">
        <v>0</v>
      </c>
    </row>
    <row r="4123" spans="1:37" x14ac:dyDescent="0.25">
      <c r="A4123">
        <f t="shared" ref="A4123:E4123" si="1328">A1038</f>
        <v>21143</v>
      </c>
      <c r="B4123" t="str">
        <f t="shared" si="1328"/>
        <v>KY</v>
      </c>
      <c r="C4123" t="str">
        <f t="shared" si="1328"/>
        <v>Lyon County</v>
      </c>
      <c r="D4123">
        <f t="shared" si="1328"/>
        <v>-88.076922100000004</v>
      </c>
      <c r="E4123">
        <f t="shared" si="1328"/>
        <v>37.015000000000001</v>
      </c>
      <c r="Q4123" s="197">
        <v>14.633514549999999</v>
      </c>
      <c r="R4123" s="197">
        <v>14.633514549999999</v>
      </c>
      <c r="AE4123" s="319"/>
      <c r="AJ4123">
        <v>0</v>
      </c>
      <c r="AK4123">
        <v>0</v>
      </c>
    </row>
    <row r="4124" spans="1:37" x14ac:dyDescent="0.25">
      <c r="A4124">
        <f t="shared" ref="A4124:E4124" si="1329">A1039</f>
        <v>21145</v>
      </c>
      <c r="B4124" t="str">
        <f t="shared" si="1329"/>
        <v>KY</v>
      </c>
      <c r="C4124" t="str">
        <f t="shared" si="1329"/>
        <v>McCracken County</v>
      </c>
      <c r="D4124">
        <f t="shared" si="1329"/>
        <v>-88.710775100000006</v>
      </c>
      <c r="E4124">
        <f t="shared" si="1329"/>
        <v>37.06024</v>
      </c>
      <c r="Q4124" s="197">
        <v>14.63506701</v>
      </c>
      <c r="R4124" s="197">
        <v>14.63506701</v>
      </c>
      <c r="AE4124" s="319"/>
      <c r="AJ4124">
        <v>0</v>
      </c>
      <c r="AK4124">
        <v>0</v>
      </c>
    </row>
    <row r="4125" spans="1:37" x14ac:dyDescent="0.25">
      <c r="A4125">
        <f t="shared" ref="A4125:E4125" si="1330">A1040</f>
        <v>21147</v>
      </c>
      <c r="B4125" t="str">
        <f t="shared" si="1330"/>
        <v>KY</v>
      </c>
      <c r="C4125" t="str">
        <f t="shared" si="1330"/>
        <v>McCreary County</v>
      </c>
      <c r="D4125">
        <f t="shared" si="1330"/>
        <v>-84.481222700000004</v>
      </c>
      <c r="E4125">
        <f t="shared" si="1330"/>
        <v>36.74241</v>
      </c>
      <c r="Q4125" s="197">
        <v>13.62509511</v>
      </c>
      <c r="R4125" s="197">
        <v>13.62509511</v>
      </c>
      <c r="AE4125" s="319"/>
      <c r="AJ4125">
        <v>0</v>
      </c>
      <c r="AK4125">
        <v>0</v>
      </c>
    </row>
    <row r="4126" spans="1:37" x14ac:dyDescent="0.25">
      <c r="A4126">
        <f t="shared" ref="A4126:E4126" si="1331">A1041</f>
        <v>21149</v>
      </c>
      <c r="B4126" t="str">
        <f t="shared" si="1331"/>
        <v>KY</v>
      </c>
      <c r="C4126" t="str">
        <f t="shared" si="1331"/>
        <v>McLean County</v>
      </c>
      <c r="D4126">
        <f t="shared" si="1331"/>
        <v>-87.266823099999996</v>
      </c>
      <c r="E4126">
        <f t="shared" si="1331"/>
        <v>37.527149999999999</v>
      </c>
      <c r="Q4126" s="197">
        <v>14.28508208</v>
      </c>
      <c r="R4126" s="197">
        <v>14.28508208</v>
      </c>
      <c r="AE4126" s="319"/>
      <c r="AJ4126">
        <v>0</v>
      </c>
      <c r="AK4126">
        <v>0</v>
      </c>
    </row>
    <row r="4127" spans="1:37" x14ac:dyDescent="0.25">
      <c r="A4127">
        <f t="shared" ref="A4127:E4127" si="1332">A1042</f>
        <v>21151</v>
      </c>
      <c r="B4127" t="str">
        <f t="shared" si="1332"/>
        <v>KY</v>
      </c>
      <c r="C4127" t="str">
        <f t="shared" si="1332"/>
        <v>Madison County</v>
      </c>
      <c r="D4127">
        <f t="shared" si="1332"/>
        <v>-84.275799599999999</v>
      </c>
      <c r="E4127">
        <f t="shared" si="1332"/>
        <v>37.720669999999998</v>
      </c>
      <c r="Q4127" s="197">
        <v>13.47411555</v>
      </c>
      <c r="R4127" s="197">
        <v>13.47411555</v>
      </c>
      <c r="AE4127" s="319"/>
      <c r="AJ4127">
        <v>0</v>
      </c>
      <c r="AK4127">
        <v>0</v>
      </c>
    </row>
    <row r="4128" spans="1:37" x14ac:dyDescent="0.25">
      <c r="A4128">
        <f t="shared" ref="A4128:E4128" si="1333">A1043</f>
        <v>21153</v>
      </c>
      <c r="B4128" t="str">
        <f t="shared" si="1333"/>
        <v>KY</v>
      </c>
      <c r="C4128" t="str">
        <f t="shared" si="1333"/>
        <v>Magoffin County</v>
      </c>
      <c r="D4128">
        <f t="shared" si="1333"/>
        <v>-83.055712400000004</v>
      </c>
      <c r="E4128">
        <f t="shared" si="1333"/>
        <v>37.706789999999998</v>
      </c>
      <c r="Q4128" s="197">
        <v>13.22994067</v>
      </c>
      <c r="R4128" s="197">
        <v>13.22994067</v>
      </c>
      <c r="AE4128" s="319"/>
      <c r="AJ4128">
        <v>0</v>
      </c>
      <c r="AK4128">
        <v>0</v>
      </c>
    </row>
    <row r="4129" spans="1:37" x14ac:dyDescent="0.25">
      <c r="A4129">
        <f t="shared" ref="A4129:E4129" si="1334">A1044</f>
        <v>21155</v>
      </c>
      <c r="B4129" t="str">
        <f t="shared" si="1334"/>
        <v>KY</v>
      </c>
      <c r="C4129" t="str">
        <f t="shared" si="1334"/>
        <v>Marion County</v>
      </c>
      <c r="D4129">
        <f t="shared" si="1334"/>
        <v>-85.276505700000001</v>
      </c>
      <c r="E4129">
        <f t="shared" si="1334"/>
        <v>37.557870000000001</v>
      </c>
      <c r="Q4129" s="197">
        <v>13.90271441</v>
      </c>
      <c r="R4129" s="197">
        <v>13.90271441</v>
      </c>
      <c r="AE4129" s="319"/>
      <c r="AJ4129">
        <v>0</v>
      </c>
      <c r="AK4129">
        <v>0</v>
      </c>
    </row>
    <row r="4130" spans="1:37" x14ac:dyDescent="0.25">
      <c r="A4130">
        <f t="shared" ref="A4130:E4130" si="1335">A1045</f>
        <v>21157</v>
      </c>
      <c r="B4130" t="str">
        <f t="shared" si="1335"/>
        <v>KY</v>
      </c>
      <c r="C4130" t="str">
        <f t="shared" si="1335"/>
        <v>Marshall County</v>
      </c>
      <c r="D4130">
        <f t="shared" si="1335"/>
        <v>-88.325708700000007</v>
      </c>
      <c r="E4130">
        <f t="shared" si="1335"/>
        <v>36.880369999999999</v>
      </c>
      <c r="Q4130" s="197">
        <v>14.724564900000001</v>
      </c>
      <c r="R4130" s="197">
        <v>14.724564900000001</v>
      </c>
      <c r="AE4130" s="319"/>
      <c r="AJ4130">
        <v>0</v>
      </c>
      <c r="AK4130">
        <v>0</v>
      </c>
    </row>
    <row r="4131" spans="1:37" x14ac:dyDescent="0.25">
      <c r="A4131">
        <f t="shared" ref="A4131:E4131" si="1336">A1046</f>
        <v>21159</v>
      </c>
      <c r="B4131" t="str">
        <f t="shared" si="1336"/>
        <v>KY</v>
      </c>
      <c r="C4131" t="str">
        <f t="shared" si="1336"/>
        <v>Martin County</v>
      </c>
      <c r="D4131">
        <f t="shared" si="1336"/>
        <v>-82.506680799999998</v>
      </c>
      <c r="E4131">
        <f t="shared" si="1336"/>
        <v>37.803100000000001</v>
      </c>
      <c r="Q4131" s="197">
        <v>13.285695179999999</v>
      </c>
      <c r="R4131" s="197">
        <v>13.285695179999999</v>
      </c>
      <c r="AE4131" s="319"/>
      <c r="AJ4131">
        <v>0</v>
      </c>
      <c r="AK4131">
        <v>0</v>
      </c>
    </row>
    <row r="4132" spans="1:37" x14ac:dyDescent="0.25">
      <c r="A4132">
        <f t="shared" ref="A4132:E4132" si="1337">A1047</f>
        <v>21161</v>
      </c>
      <c r="B4132" t="str">
        <f t="shared" si="1337"/>
        <v>KY</v>
      </c>
      <c r="C4132" t="str">
        <f t="shared" si="1337"/>
        <v>Mason County</v>
      </c>
      <c r="D4132">
        <f t="shared" si="1337"/>
        <v>-83.8085509</v>
      </c>
      <c r="E4132">
        <f t="shared" si="1337"/>
        <v>38.600929999999998</v>
      </c>
      <c r="Q4132" s="197">
        <v>13.03614148</v>
      </c>
      <c r="R4132" s="197">
        <v>13.03614148</v>
      </c>
      <c r="AE4132" s="319"/>
      <c r="AJ4132">
        <v>0</v>
      </c>
      <c r="AK4132">
        <v>0</v>
      </c>
    </row>
    <row r="4133" spans="1:37" x14ac:dyDescent="0.25">
      <c r="A4133">
        <f t="shared" ref="A4133:E4133" si="1338">A1048</f>
        <v>21163</v>
      </c>
      <c r="B4133" t="str">
        <f t="shared" si="1338"/>
        <v>KY</v>
      </c>
      <c r="C4133" t="str">
        <f t="shared" si="1338"/>
        <v>Meade County</v>
      </c>
      <c r="D4133">
        <f t="shared" si="1338"/>
        <v>-86.215489599999998</v>
      </c>
      <c r="E4133">
        <f t="shared" si="1338"/>
        <v>37.983899999999998</v>
      </c>
      <c r="Q4133" s="197">
        <v>13.888996519999999</v>
      </c>
      <c r="R4133" s="197">
        <v>13.888996519999999</v>
      </c>
      <c r="AE4133" s="319"/>
      <c r="AJ4133">
        <v>0</v>
      </c>
      <c r="AK4133">
        <v>0</v>
      </c>
    </row>
    <row r="4134" spans="1:37" x14ac:dyDescent="0.25">
      <c r="A4134">
        <f t="shared" ref="A4134:E4134" si="1339">A1049</f>
        <v>21165</v>
      </c>
      <c r="B4134" t="str">
        <f t="shared" si="1339"/>
        <v>KY</v>
      </c>
      <c r="C4134" t="str">
        <f t="shared" si="1339"/>
        <v>Menifee County</v>
      </c>
      <c r="D4134">
        <f t="shared" si="1339"/>
        <v>-83.598099599999998</v>
      </c>
      <c r="E4134">
        <f t="shared" si="1339"/>
        <v>37.948030000000003</v>
      </c>
      <c r="Q4134" s="197">
        <v>13.231242529999999</v>
      </c>
      <c r="R4134" s="197">
        <v>13.231242529999999</v>
      </c>
      <c r="AE4134" s="319"/>
      <c r="AJ4134">
        <v>0</v>
      </c>
      <c r="AK4134">
        <v>0</v>
      </c>
    </row>
    <row r="4135" spans="1:37" x14ac:dyDescent="0.25">
      <c r="A4135">
        <f t="shared" ref="A4135:E4135" si="1340">A1050</f>
        <v>21167</v>
      </c>
      <c r="B4135" t="str">
        <f t="shared" si="1340"/>
        <v>KY</v>
      </c>
      <c r="C4135" t="str">
        <f t="shared" si="1340"/>
        <v>Mercer County</v>
      </c>
      <c r="D4135">
        <f t="shared" si="1340"/>
        <v>-84.875486300000006</v>
      </c>
      <c r="E4135">
        <f t="shared" si="1340"/>
        <v>37.810169999999999</v>
      </c>
      <c r="Q4135" s="197">
        <v>13.679442359999999</v>
      </c>
      <c r="R4135" s="197">
        <v>13.679442359999999</v>
      </c>
      <c r="AE4135" s="319"/>
      <c r="AJ4135">
        <v>0</v>
      </c>
      <c r="AK4135">
        <v>0</v>
      </c>
    </row>
    <row r="4136" spans="1:37" x14ac:dyDescent="0.25">
      <c r="A4136">
        <f t="shared" ref="A4136:E4136" si="1341">A1051</f>
        <v>21169</v>
      </c>
      <c r="B4136" t="str">
        <f t="shared" si="1341"/>
        <v>KY</v>
      </c>
      <c r="C4136" t="str">
        <f t="shared" si="1341"/>
        <v>Metcalfe County</v>
      </c>
      <c r="D4136">
        <f t="shared" si="1341"/>
        <v>-85.635914200000002</v>
      </c>
      <c r="E4136">
        <f t="shared" si="1341"/>
        <v>36.995100000000001</v>
      </c>
      <c r="Q4136" s="197">
        <v>14.26429093</v>
      </c>
      <c r="R4136" s="197">
        <v>14.26429093</v>
      </c>
      <c r="AE4136" s="319"/>
      <c r="AJ4136">
        <v>0</v>
      </c>
      <c r="AK4136">
        <v>0</v>
      </c>
    </row>
    <row r="4137" spans="1:37" x14ac:dyDescent="0.25">
      <c r="A4137">
        <f t="shared" ref="A4137:E4137" si="1342">A1052</f>
        <v>21171</v>
      </c>
      <c r="B4137" t="str">
        <f t="shared" si="1342"/>
        <v>KY</v>
      </c>
      <c r="C4137" t="str">
        <f t="shared" si="1342"/>
        <v>Monroe County</v>
      </c>
      <c r="D4137">
        <f t="shared" si="1342"/>
        <v>-85.7202269</v>
      </c>
      <c r="E4137">
        <f t="shared" si="1342"/>
        <v>36.714359999999999</v>
      </c>
      <c r="Q4137" s="197">
        <v>14.439897650000001</v>
      </c>
      <c r="R4137" s="197">
        <v>14.439897650000001</v>
      </c>
      <c r="AE4137" s="319"/>
      <c r="AJ4137">
        <v>0</v>
      </c>
      <c r="AK4137">
        <v>0</v>
      </c>
    </row>
    <row r="4138" spans="1:37" x14ac:dyDescent="0.25">
      <c r="A4138">
        <f t="shared" ref="A4138:E4138" si="1343">A1053</f>
        <v>21173</v>
      </c>
      <c r="B4138" t="str">
        <f t="shared" si="1343"/>
        <v>KY</v>
      </c>
      <c r="C4138" t="str">
        <f t="shared" si="1343"/>
        <v>Montgomery County</v>
      </c>
      <c r="D4138">
        <f t="shared" si="1343"/>
        <v>-83.906968199999994</v>
      </c>
      <c r="E4138">
        <f t="shared" si="1343"/>
        <v>38.03369</v>
      </c>
      <c r="Q4138" s="197">
        <v>13.29262902</v>
      </c>
      <c r="R4138" s="197">
        <v>13.29262902</v>
      </c>
      <c r="AE4138" s="319"/>
      <c r="AJ4138">
        <v>0</v>
      </c>
      <c r="AK4138">
        <v>0</v>
      </c>
    </row>
    <row r="4139" spans="1:37" x14ac:dyDescent="0.25">
      <c r="A4139">
        <f t="shared" ref="A4139:E4139" si="1344">A1054</f>
        <v>21175</v>
      </c>
      <c r="B4139" t="str">
        <f t="shared" si="1344"/>
        <v>KY</v>
      </c>
      <c r="C4139" t="str">
        <f t="shared" si="1344"/>
        <v>Morgan County</v>
      </c>
      <c r="D4139">
        <f t="shared" si="1344"/>
        <v>-83.251715700000005</v>
      </c>
      <c r="E4139">
        <f t="shared" si="1344"/>
        <v>37.916060000000002</v>
      </c>
      <c r="Q4139" s="197">
        <v>13.20328052</v>
      </c>
      <c r="R4139" s="197">
        <v>13.20328052</v>
      </c>
      <c r="AE4139" s="319"/>
      <c r="AJ4139">
        <v>0</v>
      </c>
      <c r="AK4139">
        <v>0</v>
      </c>
    </row>
    <row r="4140" spans="1:37" x14ac:dyDescent="0.25">
      <c r="A4140">
        <f t="shared" ref="A4140:E4140" si="1345">A1055</f>
        <v>21177</v>
      </c>
      <c r="B4140" t="str">
        <f t="shared" si="1345"/>
        <v>KY</v>
      </c>
      <c r="C4140" t="str">
        <f t="shared" si="1345"/>
        <v>Muhlenberg County</v>
      </c>
      <c r="D4140">
        <f t="shared" si="1345"/>
        <v>-87.139989200000002</v>
      </c>
      <c r="E4140">
        <f t="shared" si="1345"/>
        <v>37.21293</v>
      </c>
      <c r="Q4140" s="197">
        <v>14.467763189999999</v>
      </c>
      <c r="R4140" s="197">
        <v>14.467763189999999</v>
      </c>
      <c r="AE4140" s="319"/>
      <c r="AJ4140">
        <v>0</v>
      </c>
      <c r="AK4140">
        <v>0</v>
      </c>
    </row>
    <row r="4141" spans="1:37" x14ac:dyDescent="0.25">
      <c r="A4141">
        <f t="shared" ref="A4141:E4141" si="1346">A1056</f>
        <v>21179</v>
      </c>
      <c r="B4141" t="str">
        <f t="shared" si="1346"/>
        <v>KY</v>
      </c>
      <c r="C4141" t="str">
        <f t="shared" si="1346"/>
        <v>Nelson County</v>
      </c>
      <c r="D4141">
        <f t="shared" si="1346"/>
        <v>-85.485396600000001</v>
      </c>
      <c r="E4141">
        <f t="shared" si="1346"/>
        <v>37.80885</v>
      </c>
      <c r="Q4141" s="197">
        <v>13.888625449999999</v>
      </c>
      <c r="R4141" s="197">
        <v>13.888625449999999</v>
      </c>
      <c r="AE4141" s="319"/>
      <c r="AJ4141">
        <v>0</v>
      </c>
      <c r="AK4141">
        <v>0</v>
      </c>
    </row>
    <row r="4142" spans="1:37" x14ac:dyDescent="0.25">
      <c r="A4142">
        <f t="shared" ref="A4142:E4142" si="1347">A1057</f>
        <v>21181</v>
      </c>
      <c r="B4142" t="str">
        <f t="shared" si="1347"/>
        <v>KY</v>
      </c>
      <c r="C4142" t="str">
        <f t="shared" si="1347"/>
        <v>Nicholas County</v>
      </c>
      <c r="D4142">
        <f t="shared" si="1347"/>
        <v>-84.004995800000003</v>
      </c>
      <c r="E4142">
        <f t="shared" si="1347"/>
        <v>38.337870000000002</v>
      </c>
      <c r="Q4142" s="197">
        <v>13.22522348</v>
      </c>
      <c r="R4142" s="197">
        <v>13.22522348</v>
      </c>
      <c r="AE4142" s="319"/>
      <c r="AJ4142">
        <v>0</v>
      </c>
      <c r="AK4142">
        <v>0</v>
      </c>
    </row>
    <row r="4143" spans="1:37" x14ac:dyDescent="0.25">
      <c r="A4143">
        <f t="shared" ref="A4143:E4143" si="1348">A1058</f>
        <v>21183</v>
      </c>
      <c r="B4143" t="str">
        <f t="shared" si="1348"/>
        <v>KY</v>
      </c>
      <c r="C4143" t="str">
        <f t="shared" si="1348"/>
        <v>Ohio County</v>
      </c>
      <c r="D4143">
        <f t="shared" si="1348"/>
        <v>-86.849100800000002</v>
      </c>
      <c r="E4143">
        <f t="shared" si="1348"/>
        <v>37.477629999999998</v>
      </c>
      <c r="Q4143" s="197">
        <v>14.27759709</v>
      </c>
      <c r="R4143" s="197">
        <v>14.27759709</v>
      </c>
      <c r="AE4143" s="319"/>
      <c r="AJ4143">
        <v>0</v>
      </c>
      <c r="AK4143">
        <v>0</v>
      </c>
    </row>
    <row r="4144" spans="1:37" x14ac:dyDescent="0.25">
      <c r="A4144">
        <f t="shared" ref="A4144:E4144" si="1349">A1059</f>
        <v>21185</v>
      </c>
      <c r="B4144" t="str">
        <f t="shared" si="1349"/>
        <v>KY</v>
      </c>
      <c r="C4144" t="str">
        <f t="shared" si="1349"/>
        <v>Oldham County</v>
      </c>
      <c r="D4144">
        <f t="shared" si="1349"/>
        <v>-85.455620199999998</v>
      </c>
      <c r="E4144">
        <f t="shared" si="1349"/>
        <v>38.39208</v>
      </c>
      <c r="Q4144" s="197">
        <v>13.553179829999999</v>
      </c>
      <c r="R4144" s="197">
        <v>13.553179829999999</v>
      </c>
      <c r="AE4144" s="319"/>
      <c r="AJ4144">
        <v>0</v>
      </c>
      <c r="AK4144">
        <v>0</v>
      </c>
    </row>
    <row r="4145" spans="1:37" x14ac:dyDescent="0.25">
      <c r="A4145">
        <f t="shared" ref="A4145:E4145" si="1350">A1060</f>
        <v>21187</v>
      </c>
      <c r="B4145" t="str">
        <f t="shared" si="1350"/>
        <v>KY</v>
      </c>
      <c r="C4145" t="str">
        <f t="shared" si="1350"/>
        <v>Owen County</v>
      </c>
      <c r="D4145">
        <f t="shared" si="1350"/>
        <v>-84.820597699999993</v>
      </c>
      <c r="E4145">
        <f t="shared" si="1350"/>
        <v>38.507359999999998</v>
      </c>
      <c r="Q4145" s="197">
        <v>13.35732236</v>
      </c>
      <c r="R4145" s="197">
        <v>13.35732236</v>
      </c>
      <c r="AE4145" s="319"/>
      <c r="AJ4145">
        <v>0</v>
      </c>
      <c r="AK4145">
        <v>0</v>
      </c>
    </row>
    <row r="4146" spans="1:37" x14ac:dyDescent="0.25">
      <c r="A4146">
        <f t="shared" ref="A4146:E4146" si="1351">A1061</f>
        <v>21189</v>
      </c>
      <c r="B4146" t="str">
        <f t="shared" si="1351"/>
        <v>KY</v>
      </c>
      <c r="C4146" t="str">
        <f t="shared" si="1351"/>
        <v>Owsley County</v>
      </c>
      <c r="D4146">
        <f t="shared" si="1351"/>
        <v>-83.679125900000003</v>
      </c>
      <c r="E4146">
        <f t="shared" si="1351"/>
        <v>37.422460000000001</v>
      </c>
      <c r="Q4146" s="197">
        <v>13.27958991</v>
      </c>
      <c r="R4146" s="197">
        <v>13.27958991</v>
      </c>
      <c r="AE4146" s="319"/>
      <c r="AJ4146">
        <v>0</v>
      </c>
      <c r="AK4146">
        <v>0</v>
      </c>
    </row>
    <row r="4147" spans="1:37" x14ac:dyDescent="0.25">
      <c r="A4147">
        <f t="shared" ref="A4147:E4147" si="1352">A1062</f>
        <v>21191</v>
      </c>
      <c r="B4147" t="str">
        <f t="shared" si="1352"/>
        <v>KY</v>
      </c>
      <c r="C4147" t="str">
        <f t="shared" si="1352"/>
        <v>Pendleton County</v>
      </c>
      <c r="D4147">
        <f t="shared" si="1352"/>
        <v>-84.351512</v>
      </c>
      <c r="E4147">
        <f t="shared" si="1352"/>
        <v>38.690440000000002</v>
      </c>
      <c r="Q4147" s="197">
        <v>13.12943201</v>
      </c>
      <c r="R4147" s="197">
        <v>13.12943201</v>
      </c>
      <c r="AE4147" s="319"/>
      <c r="AJ4147">
        <v>0</v>
      </c>
      <c r="AK4147">
        <v>0</v>
      </c>
    </row>
    <row r="4148" spans="1:37" x14ac:dyDescent="0.25">
      <c r="A4148">
        <f t="shared" ref="A4148:E4148" si="1353">A1063</f>
        <v>21193</v>
      </c>
      <c r="B4148" t="str">
        <f t="shared" si="1353"/>
        <v>KY</v>
      </c>
      <c r="C4148" t="str">
        <f t="shared" si="1353"/>
        <v>Perry County</v>
      </c>
      <c r="D4148">
        <f t="shared" si="1353"/>
        <v>-83.212901900000006</v>
      </c>
      <c r="E4148">
        <f t="shared" si="1353"/>
        <v>37.247439999999997</v>
      </c>
      <c r="Q4148" s="197">
        <v>13.22308196</v>
      </c>
      <c r="R4148" s="197">
        <v>13.22308196</v>
      </c>
      <c r="AE4148" s="319"/>
      <c r="AJ4148">
        <v>0</v>
      </c>
      <c r="AK4148">
        <v>0</v>
      </c>
    </row>
    <row r="4149" spans="1:37" x14ac:dyDescent="0.25">
      <c r="A4149">
        <f t="shared" ref="A4149:E4149" si="1354">A1064</f>
        <v>21195</v>
      </c>
      <c r="B4149" t="str">
        <f t="shared" si="1354"/>
        <v>KY</v>
      </c>
      <c r="C4149" t="str">
        <f t="shared" si="1354"/>
        <v>Pike County</v>
      </c>
      <c r="D4149">
        <f t="shared" si="1354"/>
        <v>-82.391064999999998</v>
      </c>
      <c r="E4149">
        <f t="shared" si="1354"/>
        <v>37.46857</v>
      </c>
      <c r="Q4149" s="197">
        <v>13.34450122</v>
      </c>
      <c r="R4149" s="197">
        <v>13.34450122</v>
      </c>
      <c r="AE4149" s="319"/>
      <c r="AJ4149">
        <v>0</v>
      </c>
      <c r="AK4149">
        <v>0</v>
      </c>
    </row>
    <row r="4150" spans="1:37" x14ac:dyDescent="0.25">
      <c r="A4150">
        <f t="shared" ref="A4150:E4150" si="1355">A1065</f>
        <v>21197</v>
      </c>
      <c r="B4150" t="str">
        <f t="shared" si="1355"/>
        <v>KY</v>
      </c>
      <c r="C4150" t="str">
        <f t="shared" si="1355"/>
        <v>Powell County</v>
      </c>
      <c r="D4150">
        <f t="shared" si="1355"/>
        <v>-83.821897699999994</v>
      </c>
      <c r="E4150">
        <f t="shared" si="1355"/>
        <v>37.831659999999999</v>
      </c>
      <c r="Q4150" s="197">
        <v>13.30410234</v>
      </c>
      <c r="R4150" s="197">
        <v>13.30410234</v>
      </c>
      <c r="AE4150" s="319"/>
      <c r="AJ4150">
        <v>0</v>
      </c>
      <c r="AK4150">
        <v>0</v>
      </c>
    </row>
    <row r="4151" spans="1:37" x14ac:dyDescent="0.25">
      <c r="A4151">
        <f t="shared" ref="A4151:E4151" si="1356">A1066</f>
        <v>21199</v>
      </c>
      <c r="B4151" t="str">
        <f t="shared" si="1356"/>
        <v>KY</v>
      </c>
      <c r="C4151" t="str">
        <f t="shared" si="1356"/>
        <v>Pulaski County</v>
      </c>
      <c r="D4151">
        <f t="shared" si="1356"/>
        <v>-84.559745199999995</v>
      </c>
      <c r="E4151">
        <f t="shared" si="1356"/>
        <v>37.11016</v>
      </c>
      <c r="Q4151" s="197">
        <v>13.64392346</v>
      </c>
      <c r="R4151" s="197">
        <v>13.64392346</v>
      </c>
      <c r="AE4151" s="319"/>
      <c r="AJ4151">
        <v>0</v>
      </c>
      <c r="AK4151">
        <v>0</v>
      </c>
    </row>
    <row r="4152" spans="1:37" x14ac:dyDescent="0.25">
      <c r="A4152">
        <f t="shared" ref="A4152:E4152" si="1357">A1067</f>
        <v>21201</v>
      </c>
      <c r="B4152" t="str">
        <f t="shared" si="1357"/>
        <v>KY</v>
      </c>
      <c r="C4152" t="str">
        <f t="shared" si="1357"/>
        <v>Robertson County</v>
      </c>
      <c r="D4152">
        <f t="shared" si="1357"/>
        <v>-84.0361324</v>
      </c>
      <c r="E4152">
        <f t="shared" si="1357"/>
        <v>38.515909999999998</v>
      </c>
      <c r="Q4152" s="197">
        <v>13.14206542</v>
      </c>
      <c r="R4152" s="197">
        <v>13.14206542</v>
      </c>
      <c r="AE4152" s="319"/>
      <c r="AJ4152">
        <v>0</v>
      </c>
      <c r="AK4152">
        <v>0</v>
      </c>
    </row>
    <row r="4153" spans="1:37" x14ac:dyDescent="0.25">
      <c r="A4153">
        <f t="shared" ref="A4153:E4153" si="1358">A1068</f>
        <v>21203</v>
      </c>
      <c r="B4153" t="str">
        <f t="shared" si="1358"/>
        <v>KY</v>
      </c>
      <c r="C4153" t="str">
        <f t="shared" si="1358"/>
        <v>Rockcastle County</v>
      </c>
      <c r="D4153">
        <f t="shared" si="1358"/>
        <v>-84.313565400000002</v>
      </c>
      <c r="E4153">
        <f t="shared" si="1358"/>
        <v>37.366680000000002</v>
      </c>
      <c r="Q4153" s="197">
        <v>13.50270602</v>
      </c>
      <c r="R4153" s="197">
        <v>13.50270602</v>
      </c>
      <c r="AE4153" s="319"/>
      <c r="AJ4153">
        <v>0</v>
      </c>
      <c r="AK4153">
        <v>0</v>
      </c>
    </row>
    <row r="4154" spans="1:37" x14ac:dyDescent="0.25">
      <c r="A4154">
        <f t="shared" ref="A4154:E4154" si="1359">A1069</f>
        <v>21205</v>
      </c>
      <c r="B4154" t="str">
        <f t="shared" si="1359"/>
        <v>KY</v>
      </c>
      <c r="C4154" t="str">
        <f t="shared" si="1359"/>
        <v>Rowan County</v>
      </c>
      <c r="D4154">
        <f t="shared" si="1359"/>
        <v>-83.403004199999998</v>
      </c>
      <c r="E4154">
        <f t="shared" si="1359"/>
        <v>38.200789999999998</v>
      </c>
      <c r="Q4154" s="197">
        <v>13.137317339999999</v>
      </c>
      <c r="R4154" s="197">
        <v>13.137317339999999</v>
      </c>
      <c r="AE4154" s="319"/>
      <c r="AJ4154">
        <v>0</v>
      </c>
      <c r="AK4154">
        <v>0</v>
      </c>
    </row>
    <row r="4155" spans="1:37" x14ac:dyDescent="0.25">
      <c r="A4155">
        <f t="shared" ref="A4155:E4155" si="1360">A1070</f>
        <v>21207</v>
      </c>
      <c r="B4155" t="str">
        <f t="shared" si="1360"/>
        <v>KY</v>
      </c>
      <c r="C4155" t="str">
        <f t="shared" si="1360"/>
        <v>Russell County</v>
      </c>
      <c r="D4155">
        <f t="shared" si="1360"/>
        <v>-85.065827999999996</v>
      </c>
      <c r="E4155">
        <f t="shared" si="1360"/>
        <v>36.979430000000001</v>
      </c>
      <c r="Q4155" s="197">
        <v>13.977733430000001</v>
      </c>
      <c r="R4155" s="197">
        <v>13.977733430000001</v>
      </c>
      <c r="AE4155" s="319"/>
      <c r="AJ4155">
        <v>0</v>
      </c>
      <c r="AK4155">
        <v>0</v>
      </c>
    </row>
    <row r="4156" spans="1:37" x14ac:dyDescent="0.25">
      <c r="A4156">
        <f t="shared" ref="A4156:E4156" si="1361">A1071</f>
        <v>21209</v>
      </c>
      <c r="B4156" t="str">
        <f t="shared" si="1361"/>
        <v>KY</v>
      </c>
      <c r="C4156" t="str">
        <f t="shared" si="1361"/>
        <v>Scott County</v>
      </c>
      <c r="D4156">
        <f t="shared" si="1361"/>
        <v>-84.579167900000002</v>
      </c>
      <c r="E4156">
        <f t="shared" si="1361"/>
        <v>38.285510000000002</v>
      </c>
      <c r="Q4156" s="197">
        <v>13.434408019999999</v>
      </c>
      <c r="R4156" s="197">
        <v>13.434408019999999</v>
      </c>
      <c r="AE4156" s="319"/>
      <c r="AJ4156">
        <v>0</v>
      </c>
      <c r="AK4156">
        <v>0</v>
      </c>
    </row>
    <row r="4157" spans="1:37" x14ac:dyDescent="0.25">
      <c r="A4157">
        <f t="shared" ref="A4157:E4157" si="1362">A1072</f>
        <v>21211</v>
      </c>
      <c r="B4157" t="str">
        <f t="shared" si="1362"/>
        <v>KY</v>
      </c>
      <c r="C4157" t="str">
        <f t="shared" si="1362"/>
        <v>Shelby County</v>
      </c>
      <c r="D4157">
        <f t="shared" si="1362"/>
        <v>-85.197497600000005</v>
      </c>
      <c r="E4157">
        <f t="shared" si="1362"/>
        <v>38.206719999999997</v>
      </c>
      <c r="Q4157" s="197">
        <v>13.62017917</v>
      </c>
      <c r="R4157" s="197">
        <v>13.62017917</v>
      </c>
      <c r="AE4157" s="319"/>
      <c r="AJ4157">
        <v>0</v>
      </c>
      <c r="AK4157">
        <v>0</v>
      </c>
    </row>
    <row r="4158" spans="1:37" x14ac:dyDescent="0.25">
      <c r="A4158">
        <f t="shared" ref="A4158:E4158" si="1363">A1073</f>
        <v>21213</v>
      </c>
      <c r="B4158" t="str">
        <f t="shared" si="1363"/>
        <v>KY</v>
      </c>
      <c r="C4158" t="str">
        <f t="shared" si="1363"/>
        <v>Simpson County</v>
      </c>
      <c r="D4158">
        <f t="shared" si="1363"/>
        <v>-86.579656799999995</v>
      </c>
      <c r="E4158">
        <f t="shared" si="1363"/>
        <v>36.741439999999997</v>
      </c>
      <c r="Q4158" s="197">
        <v>14.69734345</v>
      </c>
      <c r="R4158" s="197">
        <v>14.69734345</v>
      </c>
      <c r="AE4158" s="319"/>
      <c r="AJ4158">
        <v>0</v>
      </c>
      <c r="AK4158">
        <v>0</v>
      </c>
    </row>
    <row r="4159" spans="1:37" x14ac:dyDescent="0.25">
      <c r="A4159">
        <f t="shared" ref="A4159:E4159" si="1364">A1074</f>
        <v>21215</v>
      </c>
      <c r="B4159" t="str">
        <f t="shared" si="1364"/>
        <v>KY</v>
      </c>
      <c r="C4159" t="str">
        <f t="shared" si="1364"/>
        <v>Spencer County</v>
      </c>
      <c r="D4159">
        <f t="shared" si="1364"/>
        <v>-85.323329999999999</v>
      </c>
      <c r="E4159">
        <f t="shared" si="1364"/>
        <v>38.027070000000002</v>
      </c>
      <c r="Q4159" s="197">
        <v>13.755338269999999</v>
      </c>
      <c r="R4159" s="197">
        <v>13.755338269999999</v>
      </c>
      <c r="AE4159" s="319"/>
      <c r="AJ4159">
        <v>0</v>
      </c>
      <c r="AK4159">
        <v>0</v>
      </c>
    </row>
    <row r="4160" spans="1:37" x14ac:dyDescent="0.25">
      <c r="A4160">
        <f t="shared" ref="A4160:E4160" si="1365">A1075</f>
        <v>21217</v>
      </c>
      <c r="B4160" t="str">
        <f t="shared" si="1365"/>
        <v>KY</v>
      </c>
      <c r="C4160" t="str">
        <f t="shared" si="1365"/>
        <v>Taylor County</v>
      </c>
      <c r="D4160">
        <f t="shared" si="1365"/>
        <v>-85.336668799999998</v>
      </c>
      <c r="E4160">
        <f t="shared" si="1365"/>
        <v>37.360169999999997</v>
      </c>
      <c r="Q4160" s="197">
        <v>13.988180229999999</v>
      </c>
      <c r="R4160" s="197">
        <v>13.988180229999999</v>
      </c>
      <c r="AE4160" s="319"/>
      <c r="AJ4160">
        <v>0</v>
      </c>
      <c r="AK4160">
        <v>0</v>
      </c>
    </row>
    <row r="4161" spans="1:37" x14ac:dyDescent="0.25">
      <c r="A4161">
        <f t="shared" ref="A4161:E4161" si="1366">A1076</f>
        <v>21219</v>
      </c>
      <c r="B4161" t="str">
        <f t="shared" si="1366"/>
        <v>KY</v>
      </c>
      <c r="C4161" t="str">
        <f t="shared" si="1366"/>
        <v>Todd County</v>
      </c>
      <c r="D4161">
        <f t="shared" si="1366"/>
        <v>-87.175356100000002</v>
      </c>
      <c r="E4161">
        <f t="shared" si="1366"/>
        <v>36.834099999999999</v>
      </c>
      <c r="Q4161" s="197">
        <v>14.69185469</v>
      </c>
      <c r="R4161" s="197">
        <v>14.69185469</v>
      </c>
      <c r="AE4161" s="319"/>
      <c r="AJ4161">
        <v>0</v>
      </c>
      <c r="AK4161">
        <v>0</v>
      </c>
    </row>
    <row r="4162" spans="1:37" x14ac:dyDescent="0.25">
      <c r="A4162">
        <f t="shared" ref="A4162:E4162" si="1367">A1077</f>
        <v>21221</v>
      </c>
      <c r="B4162" t="str">
        <f t="shared" si="1367"/>
        <v>KY</v>
      </c>
      <c r="C4162" t="str">
        <f t="shared" si="1367"/>
        <v>Trigg County</v>
      </c>
      <c r="D4162">
        <f t="shared" si="1367"/>
        <v>-87.870123300000003</v>
      </c>
      <c r="E4162">
        <f t="shared" si="1367"/>
        <v>36.803800000000003</v>
      </c>
      <c r="Q4162" s="197">
        <v>14.746832019999999</v>
      </c>
      <c r="R4162" s="197">
        <v>14.746832019999999</v>
      </c>
      <c r="AE4162" s="319"/>
      <c r="AJ4162">
        <v>0</v>
      </c>
      <c r="AK4162">
        <v>0</v>
      </c>
    </row>
    <row r="4163" spans="1:37" x14ac:dyDescent="0.25">
      <c r="A4163">
        <f t="shared" ref="A4163:E4163" si="1368">A1078</f>
        <v>21223</v>
      </c>
      <c r="B4163" t="str">
        <f t="shared" si="1368"/>
        <v>KY</v>
      </c>
      <c r="C4163" t="str">
        <f t="shared" si="1368"/>
        <v>Trimble County</v>
      </c>
      <c r="D4163">
        <f t="shared" si="1368"/>
        <v>-85.345044099999996</v>
      </c>
      <c r="E4163">
        <f t="shared" si="1368"/>
        <v>38.603189999999998</v>
      </c>
      <c r="Q4163" s="197">
        <v>13.380922549999999</v>
      </c>
      <c r="R4163" s="197">
        <v>13.380922549999999</v>
      </c>
      <c r="AE4163" s="319"/>
      <c r="AJ4163">
        <v>0</v>
      </c>
      <c r="AK4163">
        <v>0</v>
      </c>
    </row>
    <row r="4164" spans="1:37" x14ac:dyDescent="0.25">
      <c r="A4164">
        <f t="shared" ref="A4164:E4164" si="1369">A1079</f>
        <v>21225</v>
      </c>
      <c r="B4164" t="str">
        <f t="shared" si="1369"/>
        <v>KY</v>
      </c>
      <c r="C4164" t="str">
        <f t="shared" si="1369"/>
        <v>Union County</v>
      </c>
      <c r="D4164">
        <f t="shared" si="1369"/>
        <v>-87.9446145</v>
      </c>
      <c r="E4164">
        <f t="shared" si="1369"/>
        <v>37.654780000000002</v>
      </c>
      <c r="Q4164" s="197">
        <v>14.23924985</v>
      </c>
      <c r="R4164" s="197">
        <v>14.23924985</v>
      </c>
      <c r="AE4164" s="319"/>
      <c r="AJ4164">
        <v>0</v>
      </c>
      <c r="AK4164">
        <v>0</v>
      </c>
    </row>
    <row r="4165" spans="1:37" x14ac:dyDescent="0.25">
      <c r="A4165">
        <f t="shared" ref="A4165:E4165" si="1370">A1080</f>
        <v>21227</v>
      </c>
      <c r="B4165" t="str">
        <f t="shared" si="1370"/>
        <v>KY</v>
      </c>
      <c r="C4165" t="str">
        <f t="shared" si="1370"/>
        <v>Warren County</v>
      </c>
      <c r="D4165">
        <f t="shared" si="1370"/>
        <v>-86.420196899999993</v>
      </c>
      <c r="E4165">
        <f t="shared" si="1370"/>
        <v>36.997720000000001</v>
      </c>
      <c r="Q4165" s="197">
        <v>14.51506719</v>
      </c>
      <c r="R4165" s="197">
        <v>14.51506719</v>
      </c>
      <c r="AE4165" s="319"/>
      <c r="AJ4165">
        <v>0</v>
      </c>
      <c r="AK4165">
        <v>0</v>
      </c>
    </row>
    <row r="4166" spans="1:37" x14ac:dyDescent="0.25">
      <c r="A4166">
        <f t="shared" ref="A4166:E4166" si="1371">A1081</f>
        <v>21229</v>
      </c>
      <c r="B4166" t="str">
        <f t="shared" si="1371"/>
        <v>KY</v>
      </c>
      <c r="C4166" t="str">
        <f t="shared" si="1371"/>
        <v>Washington County</v>
      </c>
      <c r="D4166">
        <f t="shared" si="1371"/>
        <v>-85.178383999999994</v>
      </c>
      <c r="E4166">
        <f t="shared" si="1371"/>
        <v>37.760129999999997</v>
      </c>
      <c r="Q4166" s="197">
        <v>13.80419663</v>
      </c>
      <c r="R4166" s="197">
        <v>13.80419663</v>
      </c>
      <c r="AE4166" s="319"/>
      <c r="AJ4166">
        <v>0</v>
      </c>
      <c r="AK4166">
        <v>0</v>
      </c>
    </row>
    <row r="4167" spans="1:37" x14ac:dyDescent="0.25">
      <c r="A4167">
        <f t="shared" ref="A4167:E4167" si="1372">A1082</f>
        <v>21231</v>
      </c>
      <c r="B4167" t="str">
        <f t="shared" si="1372"/>
        <v>KY</v>
      </c>
      <c r="C4167" t="str">
        <f t="shared" si="1372"/>
        <v>Wayne County</v>
      </c>
      <c r="D4167">
        <f t="shared" si="1372"/>
        <v>-84.824350199999998</v>
      </c>
      <c r="E4167">
        <f t="shared" si="1372"/>
        <v>36.806109999999997</v>
      </c>
      <c r="Q4167" s="197">
        <v>13.864066530000001</v>
      </c>
      <c r="R4167" s="197">
        <v>13.864066530000001</v>
      </c>
      <c r="AE4167" s="319"/>
      <c r="AJ4167">
        <v>0</v>
      </c>
      <c r="AK4167">
        <v>0</v>
      </c>
    </row>
    <row r="4168" spans="1:37" x14ac:dyDescent="0.25">
      <c r="A4168">
        <f t="shared" ref="A4168:E4168" si="1373">A1083</f>
        <v>21233</v>
      </c>
      <c r="B4168" t="str">
        <f t="shared" si="1373"/>
        <v>KY</v>
      </c>
      <c r="C4168" t="str">
        <f t="shared" si="1373"/>
        <v>Webster County</v>
      </c>
      <c r="D4168">
        <f t="shared" si="1373"/>
        <v>-87.679591099999996</v>
      </c>
      <c r="E4168">
        <f t="shared" si="1373"/>
        <v>37.516820000000003</v>
      </c>
      <c r="Q4168" s="197">
        <v>14.31228428</v>
      </c>
      <c r="R4168" s="197">
        <v>14.31228428</v>
      </c>
      <c r="AE4168" s="319"/>
      <c r="AJ4168">
        <v>0</v>
      </c>
      <c r="AK4168">
        <v>0</v>
      </c>
    </row>
    <row r="4169" spans="1:37" x14ac:dyDescent="0.25">
      <c r="A4169">
        <f t="shared" ref="A4169:E4169" si="1374">A1084</f>
        <v>21235</v>
      </c>
      <c r="B4169" t="str">
        <f t="shared" si="1374"/>
        <v>KY</v>
      </c>
      <c r="C4169" t="str">
        <f t="shared" si="1374"/>
        <v>Whitley County</v>
      </c>
      <c r="D4169">
        <f t="shared" si="1374"/>
        <v>-84.145949999999999</v>
      </c>
      <c r="E4169">
        <f t="shared" si="1374"/>
        <v>36.758859999999999</v>
      </c>
      <c r="Q4169" s="197">
        <v>13.385559649999999</v>
      </c>
      <c r="R4169" s="197">
        <v>13.385559649999999</v>
      </c>
      <c r="AE4169" s="319"/>
      <c r="AJ4169">
        <v>0</v>
      </c>
      <c r="AK4169">
        <v>0</v>
      </c>
    </row>
    <row r="4170" spans="1:37" x14ac:dyDescent="0.25">
      <c r="A4170">
        <f t="shared" ref="A4170:E4170" si="1375">A1085</f>
        <v>21237</v>
      </c>
      <c r="B4170" t="str">
        <f t="shared" si="1375"/>
        <v>KY</v>
      </c>
      <c r="C4170" t="str">
        <f t="shared" si="1375"/>
        <v>Wolfe County</v>
      </c>
      <c r="D4170">
        <f t="shared" si="1375"/>
        <v>-83.487186500000007</v>
      </c>
      <c r="E4170">
        <f t="shared" si="1375"/>
        <v>37.740110000000001</v>
      </c>
      <c r="Q4170" s="197">
        <v>13.24523351</v>
      </c>
      <c r="R4170" s="197">
        <v>13.24523351</v>
      </c>
      <c r="AE4170" s="319"/>
      <c r="AJ4170">
        <v>0</v>
      </c>
      <c r="AK4170">
        <v>0</v>
      </c>
    </row>
    <row r="4171" spans="1:37" x14ac:dyDescent="0.25">
      <c r="A4171">
        <f t="shared" ref="A4171:E4171" si="1376">A1086</f>
        <v>21239</v>
      </c>
      <c r="B4171" t="str">
        <f t="shared" si="1376"/>
        <v>KY</v>
      </c>
      <c r="C4171" t="str">
        <f t="shared" si="1376"/>
        <v>Woodford County</v>
      </c>
      <c r="D4171">
        <f t="shared" si="1376"/>
        <v>-84.743454999999997</v>
      </c>
      <c r="E4171">
        <f t="shared" si="1376"/>
        <v>38.035319999999999</v>
      </c>
      <c r="Q4171" s="197">
        <v>13.56750736</v>
      </c>
      <c r="R4171" s="197">
        <v>13.56750736</v>
      </c>
      <c r="AE4171" s="319"/>
      <c r="AJ4171">
        <v>0</v>
      </c>
      <c r="AK4171">
        <v>0</v>
      </c>
    </row>
    <row r="4172" spans="1:37" x14ac:dyDescent="0.25">
      <c r="A4172">
        <f t="shared" ref="A4172:E4172" si="1377">A1087</f>
        <v>22001</v>
      </c>
      <c r="B4172" t="str">
        <f t="shared" si="1377"/>
        <v>LA</v>
      </c>
      <c r="C4172" t="str">
        <f t="shared" si="1377"/>
        <v>Acadia Parish</v>
      </c>
      <c r="D4172">
        <f t="shared" si="1377"/>
        <v>-92.407160200000007</v>
      </c>
      <c r="E4172">
        <f t="shared" si="1377"/>
        <v>30.29909</v>
      </c>
      <c r="Q4172" s="197">
        <v>18.908225810000001</v>
      </c>
      <c r="R4172" s="197">
        <v>18.908225810000001</v>
      </c>
      <c r="AE4172" s="319"/>
      <c r="AJ4172">
        <v>0</v>
      </c>
      <c r="AK4172">
        <v>0</v>
      </c>
    </row>
    <row r="4173" spans="1:37" x14ac:dyDescent="0.25">
      <c r="A4173">
        <f t="shared" ref="A4173:E4173" si="1378">A1088</f>
        <v>22003</v>
      </c>
      <c r="B4173" t="str">
        <f t="shared" si="1378"/>
        <v>LA</v>
      </c>
      <c r="C4173" t="str">
        <f t="shared" si="1378"/>
        <v>Allen Parish</v>
      </c>
      <c r="D4173">
        <f t="shared" si="1378"/>
        <v>-92.823641499999994</v>
      </c>
      <c r="E4173">
        <f t="shared" si="1378"/>
        <v>30.65532</v>
      </c>
      <c r="Q4173" s="197">
        <v>18.51045963</v>
      </c>
      <c r="R4173" s="197">
        <v>18.51045963</v>
      </c>
      <c r="AE4173" s="319"/>
      <c r="AJ4173">
        <v>0</v>
      </c>
      <c r="AK4173">
        <v>0</v>
      </c>
    </row>
    <row r="4174" spans="1:37" x14ac:dyDescent="0.25">
      <c r="A4174">
        <f t="shared" ref="A4174:E4174" si="1379">A1089</f>
        <v>22005</v>
      </c>
      <c r="B4174" t="str">
        <f t="shared" si="1379"/>
        <v>LA</v>
      </c>
      <c r="C4174" t="str">
        <f t="shared" si="1379"/>
        <v>Ascension Parish</v>
      </c>
      <c r="D4174">
        <f t="shared" si="1379"/>
        <v>-90.913708900000003</v>
      </c>
      <c r="E4174">
        <f t="shared" si="1379"/>
        <v>30.20234</v>
      </c>
      <c r="Q4174" s="197">
        <v>19.66548152</v>
      </c>
      <c r="R4174" s="197">
        <v>19.66548152</v>
      </c>
      <c r="AE4174" s="319"/>
      <c r="AJ4174">
        <v>0</v>
      </c>
      <c r="AK4174">
        <v>0</v>
      </c>
    </row>
    <row r="4175" spans="1:37" x14ac:dyDescent="0.25">
      <c r="A4175">
        <f t="shared" ref="A4175:E4175" si="1380">A1090</f>
        <v>22007</v>
      </c>
      <c r="B4175" t="str">
        <f t="shared" si="1380"/>
        <v>LA</v>
      </c>
      <c r="C4175" t="str">
        <f t="shared" si="1380"/>
        <v>Assumption Parish</v>
      </c>
      <c r="D4175">
        <f t="shared" si="1380"/>
        <v>-91.066095899999993</v>
      </c>
      <c r="E4175">
        <f t="shared" si="1380"/>
        <v>29.903189999999999</v>
      </c>
      <c r="Q4175" s="197">
        <v>19.847258539999999</v>
      </c>
      <c r="R4175" s="197">
        <v>19.847258539999999</v>
      </c>
      <c r="AE4175" s="319"/>
      <c r="AJ4175">
        <v>0</v>
      </c>
      <c r="AK4175">
        <v>0</v>
      </c>
    </row>
    <row r="4176" spans="1:37" x14ac:dyDescent="0.25">
      <c r="A4176">
        <f t="shared" ref="A4176:E4176" si="1381">A1091</f>
        <v>22009</v>
      </c>
      <c r="B4176" t="str">
        <f t="shared" si="1381"/>
        <v>LA</v>
      </c>
      <c r="C4176" t="str">
        <f t="shared" si="1381"/>
        <v>Avoyelles Parish</v>
      </c>
      <c r="D4176">
        <f t="shared" si="1381"/>
        <v>-92.005651</v>
      </c>
      <c r="E4176">
        <f t="shared" si="1381"/>
        <v>31.080089999999998</v>
      </c>
      <c r="Q4176" s="197">
        <v>18.35521374</v>
      </c>
      <c r="R4176" s="197">
        <v>18.35521374</v>
      </c>
      <c r="AE4176" s="319"/>
      <c r="AJ4176">
        <v>0</v>
      </c>
      <c r="AK4176">
        <v>0</v>
      </c>
    </row>
    <row r="4177" spans="1:37" x14ac:dyDescent="0.25">
      <c r="A4177">
        <f t="shared" ref="A4177:E4177" si="1382">A1092</f>
        <v>22011</v>
      </c>
      <c r="B4177" t="str">
        <f t="shared" si="1382"/>
        <v>LA</v>
      </c>
      <c r="C4177" t="str">
        <f t="shared" si="1382"/>
        <v>Beauregard Parish</v>
      </c>
      <c r="D4177">
        <f t="shared" si="1382"/>
        <v>-93.348962700000001</v>
      </c>
      <c r="E4177">
        <f t="shared" si="1382"/>
        <v>30.655110000000001</v>
      </c>
      <c r="Q4177" s="197">
        <v>18.42747142</v>
      </c>
      <c r="R4177" s="197">
        <v>18.42747142</v>
      </c>
      <c r="AE4177" s="319"/>
      <c r="AJ4177">
        <v>0</v>
      </c>
      <c r="AK4177">
        <v>0</v>
      </c>
    </row>
    <row r="4178" spans="1:37" x14ac:dyDescent="0.25">
      <c r="A4178">
        <f t="shared" ref="A4178:E4178" si="1383">A1093</f>
        <v>22013</v>
      </c>
      <c r="B4178" t="str">
        <f t="shared" si="1383"/>
        <v>LA</v>
      </c>
      <c r="C4178" t="str">
        <f t="shared" si="1383"/>
        <v>Bienville Parish</v>
      </c>
      <c r="D4178">
        <f t="shared" si="1383"/>
        <v>-93.048468900000003</v>
      </c>
      <c r="E4178">
        <f t="shared" si="1383"/>
        <v>32.350189999999998</v>
      </c>
      <c r="Q4178" s="197">
        <v>17.087148689999999</v>
      </c>
      <c r="R4178" s="197">
        <v>17.087148689999999</v>
      </c>
      <c r="AE4178" s="319"/>
      <c r="AJ4178">
        <v>0</v>
      </c>
      <c r="AK4178">
        <v>0</v>
      </c>
    </row>
    <row r="4179" spans="1:37" x14ac:dyDescent="0.25">
      <c r="A4179">
        <f t="shared" ref="A4179:E4179" si="1384">A1094</f>
        <v>22015</v>
      </c>
      <c r="B4179" t="str">
        <f t="shared" si="1384"/>
        <v>LA</v>
      </c>
      <c r="C4179" t="str">
        <f t="shared" si="1384"/>
        <v>Bossier Parish</v>
      </c>
      <c r="D4179">
        <f t="shared" si="1384"/>
        <v>-93.604646399999993</v>
      </c>
      <c r="E4179">
        <f t="shared" si="1384"/>
        <v>32.681359999999998</v>
      </c>
      <c r="Q4179" s="197">
        <v>16.814909669999999</v>
      </c>
      <c r="R4179" s="197">
        <v>16.814909669999999</v>
      </c>
      <c r="AE4179" s="319"/>
      <c r="AJ4179">
        <v>0</v>
      </c>
      <c r="AK4179">
        <v>0</v>
      </c>
    </row>
    <row r="4180" spans="1:37" x14ac:dyDescent="0.25">
      <c r="A4180">
        <f t="shared" ref="A4180:E4180" si="1385">A1095</f>
        <v>22017</v>
      </c>
      <c r="B4180" t="str">
        <f t="shared" si="1385"/>
        <v>LA</v>
      </c>
      <c r="C4180" t="str">
        <f t="shared" si="1385"/>
        <v>Caddo Parish</v>
      </c>
      <c r="D4180">
        <f t="shared" si="1385"/>
        <v>-93.888432800000004</v>
      </c>
      <c r="E4180">
        <f t="shared" si="1385"/>
        <v>32.591250000000002</v>
      </c>
      <c r="Q4180" s="197">
        <v>16.864173189999999</v>
      </c>
      <c r="R4180" s="197">
        <v>16.864173189999999</v>
      </c>
      <c r="AE4180" s="319"/>
      <c r="AJ4180">
        <v>0</v>
      </c>
      <c r="AK4180">
        <v>0</v>
      </c>
    </row>
    <row r="4181" spans="1:37" x14ac:dyDescent="0.25">
      <c r="A4181">
        <f t="shared" ref="A4181:E4181" si="1386">A1096</f>
        <v>22019</v>
      </c>
      <c r="B4181" t="str">
        <f t="shared" si="1386"/>
        <v>LA</v>
      </c>
      <c r="C4181" t="str">
        <f t="shared" si="1386"/>
        <v>Calcasieu Parish</v>
      </c>
      <c r="D4181">
        <f t="shared" si="1386"/>
        <v>-93.348935699999998</v>
      </c>
      <c r="E4181">
        <f t="shared" si="1386"/>
        <v>30.236979999999999</v>
      </c>
      <c r="Q4181" s="197">
        <v>18.790697219999998</v>
      </c>
      <c r="R4181" s="197">
        <v>18.790697219999998</v>
      </c>
      <c r="AE4181" s="319"/>
      <c r="AJ4181">
        <v>0</v>
      </c>
      <c r="AK4181">
        <v>0</v>
      </c>
    </row>
    <row r="4182" spans="1:37" x14ac:dyDescent="0.25">
      <c r="A4182">
        <f t="shared" ref="A4182:E4182" si="1387">A1097</f>
        <v>22021</v>
      </c>
      <c r="B4182" t="str">
        <f t="shared" si="1387"/>
        <v>LA</v>
      </c>
      <c r="C4182" t="str">
        <f t="shared" si="1387"/>
        <v>Caldwell Parish</v>
      </c>
      <c r="D4182">
        <f t="shared" si="1387"/>
        <v>-92.120406099999997</v>
      </c>
      <c r="E4182">
        <f t="shared" si="1387"/>
        <v>32.089950000000002</v>
      </c>
      <c r="Q4182" s="197">
        <v>17.460924129999999</v>
      </c>
      <c r="R4182" s="197">
        <v>17.460924129999999</v>
      </c>
      <c r="AE4182" s="319"/>
      <c r="AJ4182">
        <v>0</v>
      </c>
      <c r="AK4182">
        <v>0</v>
      </c>
    </row>
    <row r="4183" spans="1:37" x14ac:dyDescent="0.25">
      <c r="A4183">
        <f t="shared" ref="A4183:E4183" si="1388">A1098</f>
        <v>22023</v>
      </c>
      <c r="B4183" t="str">
        <f t="shared" si="1388"/>
        <v>LA</v>
      </c>
      <c r="C4183" t="str">
        <f t="shared" si="1388"/>
        <v>Cameron Parish</v>
      </c>
      <c r="D4183">
        <f t="shared" si="1388"/>
        <v>-93.189020200000002</v>
      </c>
      <c r="E4183">
        <f t="shared" si="1388"/>
        <v>29.89038</v>
      </c>
      <c r="Q4183" s="197">
        <v>19.080682750000001</v>
      </c>
      <c r="R4183" s="197">
        <v>19.080682750000001</v>
      </c>
      <c r="AE4183" s="319"/>
      <c r="AJ4183">
        <v>0</v>
      </c>
      <c r="AK4183">
        <v>0</v>
      </c>
    </row>
    <row r="4184" spans="1:37" x14ac:dyDescent="0.25">
      <c r="A4184">
        <f t="shared" ref="A4184:E4184" si="1389">A1099</f>
        <v>22025</v>
      </c>
      <c r="B4184" t="str">
        <f t="shared" si="1389"/>
        <v>LA</v>
      </c>
      <c r="C4184" t="str">
        <f t="shared" si="1389"/>
        <v>Catahoula Parish</v>
      </c>
      <c r="D4184">
        <f t="shared" si="1389"/>
        <v>-91.849240899999998</v>
      </c>
      <c r="E4184">
        <f t="shared" si="1389"/>
        <v>31.66601</v>
      </c>
      <c r="Q4184" s="197">
        <v>17.871677120000001</v>
      </c>
      <c r="R4184" s="197">
        <v>17.871677120000001</v>
      </c>
      <c r="AE4184" s="319"/>
      <c r="AJ4184">
        <v>0</v>
      </c>
      <c r="AK4184">
        <v>0</v>
      </c>
    </row>
    <row r="4185" spans="1:37" x14ac:dyDescent="0.25">
      <c r="A4185">
        <f t="shared" ref="A4185:E4185" si="1390">A1100</f>
        <v>22027</v>
      </c>
      <c r="B4185" t="str">
        <f t="shared" si="1390"/>
        <v>LA</v>
      </c>
      <c r="C4185" t="str">
        <f t="shared" si="1390"/>
        <v>Claiborne Parish</v>
      </c>
      <c r="D4185">
        <f t="shared" si="1390"/>
        <v>-92.995141599999997</v>
      </c>
      <c r="E4185">
        <f t="shared" si="1390"/>
        <v>32.82546</v>
      </c>
      <c r="Q4185" s="197">
        <v>16.820159589999999</v>
      </c>
      <c r="R4185" s="197">
        <v>16.820159589999999</v>
      </c>
      <c r="AE4185" s="319"/>
      <c r="AJ4185">
        <v>0</v>
      </c>
      <c r="AK4185">
        <v>0</v>
      </c>
    </row>
    <row r="4186" spans="1:37" x14ac:dyDescent="0.25">
      <c r="A4186">
        <f t="shared" ref="A4186:E4186" si="1391">A1101</f>
        <v>22029</v>
      </c>
      <c r="B4186" t="str">
        <f t="shared" si="1391"/>
        <v>LA</v>
      </c>
      <c r="C4186" t="str">
        <f t="shared" si="1391"/>
        <v>Concordia Parish</v>
      </c>
      <c r="D4186">
        <f t="shared" si="1391"/>
        <v>-91.641863900000004</v>
      </c>
      <c r="E4186">
        <f t="shared" si="1391"/>
        <v>31.45514</v>
      </c>
      <c r="Q4186" s="197">
        <v>18.109479270000001</v>
      </c>
      <c r="R4186" s="197">
        <v>18.109479270000001</v>
      </c>
      <c r="AE4186" s="319"/>
      <c r="AJ4186">
        <v>0</v>
      </c>
      <c r="AK4186">
        <v>0</v>
      </c>
    </row>
    <row r="4187" spans="1:37" x14ac:dyDescent="0.25">
      <c r="A4187">
        <f t="shared" ref="A4187:E4187" si="1392">A1102</f>
        <v>22031</v>
      </c>
      <c r="B4187" t="str">
        <f t="shared" si="1392"/>
        <v>LA</v>
      </c>
      <c r="C4187" t="str">
        <f t="shared" si="1392"/>
        <v>De Soto Parish</v>
      </c>
      <c r="D4187">
        <f t="shared" si="1392"/>
        <v>-93.738269200000005</v>
      </c>
      <c r="E4187">
        <f t="shared" si="1392"/>
        <v>32.065739999999998</v>
      </c>
      <c r="Q4187" s="197">
        <v>17.19656268</v>
      </c>
      <c r="R4187" s="197">
        <v>17.19656268</v>
      </c>
      <c r="AE4187" s="319"/>
      <c r="AJ4187">
        <v>0</v>
      </c>
      <c r="AK4187">
        <v>0</v>
      </c>
    </row>
    <row r="4188" spans="1:37" x14ac:dyDescent="0.25">
      <c r="A4188">
        <f t="shared" ref="A4188:E4188" si="1393">A1103</f>
        <v>22033</v>
      </c>
      <c r="B4188" t="str">
        <f t="shared" si="1393"/>
        <v>LA</v>
      </c>
      <c r="C4188" t="str">
        <f t="shared" si="1393"/>
        <v>East Baton Rouge Parish</v>
      </c>
      <c r="D4188">
        <f t="shared" si="1393"/>
        <v>-91.098144099999999</v>
      </c>
      <c r="E4188">
        <f t="shared" si="1393"/>
        <v>30.536180000000002</v>
      </c>
      <c r="Q4188" s="197">
        <v>19.234575039999999</v>
      </c>
      <c r="R4188" s="197">
        <v>19.234575039999999</v>
      </c>
      <c r="AE4188" s="319"/>
      <c r="AJ4188">
        <v>0</v>
      </c>
      <c r="AK4188">
        <v>0</v>
      </c>
    </row>
    <row r="4189" spans="1:37" x14ac:dyDescent="0.25">
      <c r="A4189">
        <f t="shared" ref="A4189:E4189" si="1394">A1104</f>
        <v>22035</v>
      </c>
      <c r="B4189" t="str">
        <f t="shared" si="1394"/>
        <v>LA</v>
      </c>
      <c r="C4189" t="str">
        <f t="shared" si="1394"/>
        <v>East Carroll Parish</v>
      </c>
      <c r="D4189">
        <f t="shared" si="1394"/>
        <v>-91.244743</v>
      </c>
      <c r="E4189">
        <f t="shared" si="1394"/>
        <v>32.723709999999997</v>
      </c>
      <c r="Q4189" s="197">
        <v>17.060080500000002</v>
      </c>
      <c r="R4189" s="197">
        <v>17.060080500000002</v>
      </c>
      <c r="AE4189" s="319"/>
      <c r="AJ4189">
        <v>0</v>
      </c>
      <c r="AK4189">
        <v>0</v>
      </c>
    </row>
    <row r="4190" spans="1:37" x14ac:dyDescent="0.25">
      <c r="A4190">
        <f t="shared" ref="A4190:E4190" si="1395">A1105</f>
        <v>22037</v>
      </c>
      <c r="B4190" t="str">
        <f t="shared" si="1395"/>
        <v>LA</v>
      </c>
      <c r="C4190" t="str">
        <f t="shared" si="1395"/>
        <v>East Feliciana Parish</v>
      </c>
      <c r="D4190">
        <f t="shared" si="1395"/>
        <v>-91.046099999999996</v>
      </c>
      <c r="E4190">
        <f t="shared" si="1395"/>
        <v>30.84534</v>
      </c>
      <c r="Q4190" s="197">
        <v>18.924648449999999</v>
      </c>
      <c r="R4190" s="197">
        <v>18.924648449999999</v>
      </c>
      <c r="AE4190" s="319"/>
      <c r="AJ4190">
        <v>0</v>
      </c>
      <c r="AK4190">
        <v>0</v>
      </c>
    </row>
    <row r="4191" spans="1:37" x14ac:dyDescent="0.25">
      <c r="A4191">
        <f t="shared" ref="A4191:E4191" si="1396">A1106</f>
        <v>22039</v>
      </c>
      <c r="B4191" t="str">
        <f t="shared" si="1396"/>
        <v>LA</v>
      </c>
      <c r="C4191" t="str">
        <f t="shared" si="1396"/>
        <v>Evangeline Parish</v>
      </c>
      <c r="D4191">
        <f t="shared" si="1396"/>
        <v>-92.404514800000001</v>
      </c>
      <c r="E4191">
        <f t="shared" si="1396"/>
        <v>30.733560000000001</v>
      </c>
      <c r="Q4191" s="197">
        <v>18.544067930000001</v>
      </c>
      <c r="R4191" s="197">
        <v>18.544067930000001</v>
      </c>
      <c r="AE4191" s="319"/>
      <c r="AJ4191">
        <v>0</v>
      </c>
      <c r="AK4191">
        <v>0</v>
      </c>
    </row>
    <row r="4192" spans="1:37" x14ac:dyDescent="0.25">
      <c r="A4192">
        <f t="shared" ref="A4192:E4192" si="1397">A1107</f>
        <v>22041</v>
      </c>
      <c r="B4192" t="str">
        <f t="shared" si="1397"/>
        <v>LA</v>
      </c>
      <c r="C4192" t="str">
        <f t="shared" si="1397"/>
        <v>Franklin Parish</v>
      </c>
      <c r="D4192">
        <f t="shared" si="1397"/>
        <v>-91.676898199999997</v>
      </c>
      <c r="E4192">
        <f t="shared" si="1397"/>
        <v>32.135719999999999</v>
      </c>
      <c r="Q4192" s="197">
        <v>17.489787069999998</v>
      </c>
      <c r="R4192" s="197">
        <v>17.489787069999998</v>
      </c>
      <c r="AE4192" s="319"/>
      <c r="AJ4192">
        <v>0</v>
      </c>
      <c r="AK4192">
        <v>0</v>
      </c>
    </row>
    <row r="4193" spans="1:37" x14ac:dyDescent="0.25">
      <c r="A4193">
        <f t="shared" ref="A4193:E4193" si="1398">A1108</f>
        <v>22043</v>
      </c>
      <c r="B4193" t="str">
        <f t="shared" si="1398"/>
        <v>LA</v>
      </c>
      <c r="C4193" t="str">
        <f t="shared" si="1398"/>
        <v>Grant Parish</v>
      </c>
      <c r="D4193">
        <f t="shared" si="1398"/>
        <v>-92.554585700000004</v>
      </c>
      <c r="E4193">
        <f t="shared" si="1398"/>
        <v>31.603649999999998</v>
      </c>
      <c r="Q4193" s="197">
        <v>17.777310450000002</v>
      </c>
      <c r="R4193" s="197">
        <v>17.777310450000002</v>
      </c>
      <c r="AE4193" s="319"/>
      <c r="AJ4193">
        <v>0</v>
      </c>
      <c r="AK4193">
        <v>0</v>
      </c>
    </row>
    <row r="4194" spans="1:37" x14ac:dyDescent="0.25">
      <c r="A4194">
        <f t="shared" ref="A4194:E4194" si="1399">A1109</f>
        <v>22045</v>
      </c>
      <c r="B4194" t="str">
        <f t="shared" si="1399"/>
        <v>LA</v>
      </c>
      <c r="C4194" t="str">
        <f t="shared" si="1399"/>
        <v>Iberia Parish</v>
      </c>
      <c r="D4194">
        <f t="shared" si="1399"/>
        <v>-91.6969919</v>
      </c>
      <c r="E4194">
        <f t="shared" si="1399"/>
        <v>29.969580000000001</v>
      </c>
      <c r="Q4194" s="197">
        <v>19.43680183</v>
      </c>
      <c r="R4194" s="197">
        <v>19.43680183</v>
      </c>
      <c r="AE4194" s="319"/>
      <c r="AJ4194">
        <v>0</v>
      </c>
      <c r="AK4194">
        <v>0</v>
      </c>
    </row>
    <row r="4195" spans="1:37" x14ac:dyDescent="0.25">
      <c r="A4195">
        <f t="shared" ref="A4195:E4195" si="1400">A1110</f>
        <v>22047</v>
      </c>
      <c r="B4195" t="str">
        <f t="shared" si="1400"/>
        <v>LA</v>
      </c>
      <c r="C4195" t="str">
        <f t="shared" si="1400"/>
        <v>Iberville Parish</v>
      </c>
      <c r="D4195">
        <f t="shared" si="1400"/>
        <v>-91.360863100000003</v>
      </c>
      <c r="E4195">
        <f t="shared" si="1400"/>
        <v>30.258980000000001</v>
      </c>
      <c r="Q4195" s="197">
        <v>19.369654619999999</v>
      </c>
      <c r="R4195" s="197">
        <v>19.369654619999999</v>
      </c>
      <c r="AE4195" s="319"/>
      <c r="AJ4195">
        <v>0</v>
      </c>
      <c r="AK4195">
        <v>0</v>
      </c>
    </row>
    <row r="4196" spans="1:37" x14ac:dyDescent="0.25">
      <c r="A4196">
        <f t="shared" ref="A4196:E4196" si="1401">A1111</f>
        <v>22049</v>
      </c>
      <c r="B4196" t="str">
        <f t="shared" si="1401"/>
        <v>LA</v>
      </c>
      <c r="C4196" t="str">
        <f t="shared" si="1401"/>
        <v>Jackson Parish</v>
      </c>
      <c r="D4196">
        <f t="shared" si="1401"/>
        <v>-92.558026699999999</v>
      </c>
      <c r="E4196">
        <f t="shared" si="1401"/>
        <v>32.304720000000003</v>
      </c>
      <c r="Q4196" s="197">
        <v>17.224739199999998</v>
      </c>
      <c r="R4196" s="197">
        <v>17.224739199999998</v>
      </c>
      <c r="AE4196" s="319"/>
      <c r="AJ4196">
        <v>0</v>
      </c>
      <c r="AK4196">
        <v>0</v>
      </c>
    </row>
    <row r="4197" spans="1:37" x14ac:dyDescent="0.25">
      <c r="A4197">
        <f t="shared" ref="A4197:E4197" si="1402">A1112</f>
        <v>22051</v>
      </c>
      <c r="B4197" t="str">
        <f t="shared" si="1402"/>
        <v>LA</v>
      </c>
      <c r="C4197" t="str">
        <f t="shared" si="1402"/>
        <v>Jefferson Parish</v>
      </c>
      <c r="D4197">
        <f t="shared" si="1402"/>
        <v>-90.119054599999998</v>
      </c>
      <c r="E4197">
        <f t="shared" si="1402"/>
        <v>29.71827</v>
      </c>
      <c r="Q4197" s="197">
        <v>20.597181979999998</v>
      </c>
      <c r="R4197" s="197">
        <v>20.597181979999998</v>
      </c>
      <c r="AE4197" s="319"/>
      <c r="AJ4197">
        <v>0</v>
      </c>
      <c r="AK4197">
        <v>0</v>
      </c>
    </row>
    <row r="4198" spans="1:37" x14ac:dyDescent="0.25">
      <c r="A4198">
        <f t="shared" ref="A4198:E4198" si="1403">A1113</f>
        <v>22053</v>
      </c>
      <c r="B4198" t="str">
        <f t="shared" si="1403"/>
        <v>LA</v>
      </c>
      <c r="C4198" t="str">
        <f t="shared" si="1403"/>
        <v>Jefferson Davis Parish</v>
      </c>
      <c r="D4198">
        <f t="shared" si="1403"/>
        <v>-92.8074352</v>
      </c>
      <c r="E4198">
        <f t="shared" si="1403"/>
        <v>30.269850000000002</v>
      </c>
      <c r="Q4198" s="197">
        <v>18.832196119999999</v>
      </c>
      <c r="R4198" s="197">
        <v>18.832196119999999</v>
      </c>
      <c r="AE4198" s="319"/>
      <c r="AJ4198">
        <v>0</v>
      </c>
      <c r="AK4198">
        <v>0</v>
      </c>
    </row>
    <row r="4199" spans="1:37" x14ac:dyDescent="0.25">
      <c r="A4199">
        <f t="shared" ref="A4199:E4199" si="1404">A1114</f>
        <v>22055</v>
      </c>
      <c r="B4199" t="str">
        <f t="shared" si="1404"/>
        <v>LA</v>
      </c>
      <c r="C4199" t="str">
        <f t="shared" si="1404"/>
        <v>Lafayette Parish</v>
      </c>
      <c r="D4199">
        <f t="shared" si="1404"/>
        <v>-92.060253000000003</v>
      </c>
      <c r="E4199">
        <f t="shared" si="1404"/>
        <v>30.21322</v>
      </c>
      <c r="Q4199" s="197">
        <v>19.075830440000001</v>
      </c>
      <c r="R4199" s="197">
        <v>19.075830440000001</v>
      </c>
      <c r="AE4199" s="319"/>
      <c r="AJ4199">
        <v>0</v>
      </c>
      <c r="AK4199">
        <v>0</v>
      </c>
    </row>
    <row r="4200" spans="1:37" x14ac:dyDescent="0.25">
      <c r="A4200">
        <f t="shared" ref="A4200:E4200" si="1405">A1115</f>
        <v>22057</v>
      </c>
      <c r="B4200" t="str">
        <f t="shared" si="1405"/>
        <v>LA</v>
      </c>
      <c r="C4200" t="str">
        <f t="shared" si="1405"/>
        <v>Lafourche Parish</v>
      </c>
      <c r="D4200">
        <f t="shared" si="1405"/>
        <v>-90.435686700000005</v>
      </c>
      <c r="E4200">
        <f t="shared" si="1405"/>
        <v>29.574729999999999</v>
      </c>
      <c r="Q4200" s="197">
        <v>20.504358280000002</v>
      </c>
      <c r="R4200" s="197">
        <v>20.504358280000002</v>
      </c>
      <c r="AE4200" s="319"/>
      <c r="AJ4200">
        <v>0</v>
      </c>
      <c r="AK4200">
        <v>0</v>
      </c>
    </row>
    <row r="4201" spans="1:37" x14ac:dyDescent="0.25">
      <c r="A4201">
        <f t="shared" ref="A4201:E4201" si="1406">A1116</f>
        <v>22059</v>
      </c>
      <c r="B4201" t="str">
        <f t="shared" si="1406"/>
        <v>LA</v>
      </c>
      <c r="C4201" t="str">
        <f t="shared" si="1406"/>
        <v>La Salle Parish</v>
      </c>
      <c r="D4201">
        <f t="shared" si="1406"/>
        <v>-92.164361999999997</v>
      </c>
      <c r="E4201">
        <f t="shared" si="1406"/>
        <v>31.678360000000001</v>
      </c>
      <c r="Q4201" s="197">
        <v>17.8051095</v>
      </c>
      <c r="R4201" s="197">
        <v>17.8051095</v>
      </c>
      <c r="AE4201" s="319"/>
      <c r="AJ4201">
        <v>0</v>
      </c>
      <c r="AK4201">
        <v>0</v>
      </c>
    </row>
    <row r="4202" spans="1:37" x14ac:dyDescent="0.25">
      <c r="A4202">
        <f t="shared" ref="A4202:E4202" si="1407">A1117</f>
        <v>22061</v>
      </c>
      <c r="B4202" t="str">
        <f t="shared" si="1407"/>
        <v>LA</v>
      </c>
      <c r="C4202" t="str">
        <f t="shared" si="1407"/>
        <v>Lincoln Parish</v>
      </c>
      <c r="D4202">
        <f t="shared" si="1407"/>
        <v>-92.664946</v>
      </c>
      <c r="E4202">
        <f t="shared" si="1407"/>
        <v>32.60566</v>
      </c>
      <c r="Q4202" s="197">
        <v>17.001197319999999</v>
      </c>
      <c r="R4202" s="197">
        <v>17.001197319999999</v>
      </c>
      <c r="AE4202" s="319"/>
      <c r="AJ4202">
        <v>0</v>
      </c>
      <c r="AK4202">
        <v>0</v>
      </c>
    </row>
    <row r="4203" spans="1:37" x14ac:dyDescent="0.25">
      <c r="A4203">
        <f t="shared" ref="A4203:E4203" si="1408">A1118</f>
        <v>22063</v>
      </c>
      <c r="B4203" t="str">
        <f t="shared" si="1408"/>
        <v>LA</v>
      </c>
      <c r="C4203" t="str">
        <f t="shared" si="1408"/>
        <v>Livingston Parish</v>
      </c>
      <c r="D4203">
        <f t="shared" si="1408"/>
        <v>-90.719019900000006</v>
      </c>
      <c r="E4203">
        <f t="shared" si="1408"/>
        <v>30.441310000000001</v>
      </c>
      <c r="Q4203" s="197">
        <v>19.51479677</v>
      </c>
      <c r="R4203" s="197">
        <v>19.51479677</v>
      </c>
      <c r="AE4203" s="319"/>
      <c r="AJ4203">
        <v>0</v>
      </c>
      <c r="AK4203">
        <v>0</v>
      </c>
    </row>
    <row r="4204" spans="1:37" x14ac:dyDescent="0.25">
      <c r="A4204">
        <f t="shared" ref="A4204:E4204" si="1409">A1119</f>
        <v>22065</v>
      </c>
      <c r="B4204" t="str">
        <f t="shared" si="1409"/>
        <v>LA</v>
      </c>
      <c r="C4204" t="str">
        <f t="shared" si="1409"/>
        <v>Madison Parish</v>
      </c>
      <c r="D4204">
        <f t="shared" si="1409"/>
        <v>-91.247767100000004</v>
      </c>
      <c r="E4204">
        <f t="shared" si="1409"/>
        <v>32.370249999999999</v>
      </c>
      <c r="Q4204" s="197">
        <v>17.32542784</v>
      </c>
      <c r="R4204" s="197">
        <v>17.32542784</v>
      </c>
      <c r="AE4204" s="319"/>
      <c r="AJ4204">
        <v>0</v>
      </c>
      <c r="AK4204">
        <v>0</v>
      </c>
    </row>
    <row r="4205" spans="1:37" x14ac:dyDescent="0.25">
      <c r="A4205">
        <f t="shared" ref="A4205:E4205" si="1410">A1120</f>
        <v>22067</v>
      </c>
      <c r="B4205" t="str">
        <f t="shared" si="1410"/>
        <v>LA</v>
      </c>
      <c r="C4205" t="str">
        <f t="shared" si="1410"/>
        <v>Morehouse Parish</v>
      </c>
      <c r="D4205">
        <f t="shared" si="1410"/>
        <v>-91.807909300000006</v>
      </c>
      <c r="E4205">
        <f t="shared" si="1410"/>
        <v>32.822220000000002</v>
      </c>
      <c r="Q4205" s="197">
        <v>16.966271160000002</v>
      </c>
      <c r="R4205" s="197">
        <v>16.966271160000002</v>
      </c>
      <c r="AE4205" s="319"/>
      <c r="AJ4205">
        <v>0</v>
      </c>
      <c r="AK4205">
        <v>0</v>
      </c>
    </row>
    <row r="4206" spans="1:37" x14ac:dyDescent="0.25">
      <c r="A4206">
        <f t="shared" ref="A4206:E4206" si="1411">A1121</f>
        <v>22069</v>
      </c>
      <c r="B4206" t="str">
        <f t="shared" si="1411"/>
        <v>LA</v>
      </c>
      <c r="C4206" t="str">
        <f t="shared" si="1411"/>
        <v>Natchitoches Parish</v>
      </c>
      <c r="D4206">
        <f t="shared" si="1411"/>
        <v>-93.091869399999993</v>
      </c>
      <c r="E4206">
        <f t="shared" si="1411"/>
        <v>31.726680000000002</v>
      </c>
      <c r="Q4206" s="197">
        <v>17.552263079999999</v>
      </c>
      <c r="R4206" s="197">
        <v>17.552263079999999</v>
      </c>
      <c r="AE4206" s="319"/>
      <c r="AJ4206">
        <v>0</v>
      </c>
      <c r="AK4206">
        <v>0</v>
      </c>
    </row>
    <row r="4207" spans="1:37" x14ac:dyDescent="0.25">
      <c r="A4207">
        <f t="shared" ref="A4207:E4207" si="1412">A1122</f>
        <v>22071</v>
      </c>
      <c r="B4207" t="str">
        <f t="shared" si="1412"/>
        <v>LA</v>
      </c>
      <c r="C4207" t="str">
        <f t="shared" si="1412"/>
        <v>Orleans Parish</v>
      </c>
      <c r="D4207">
        <f t="shared" si="1412"/>
        <v>-89.933100800000005</v>
      </c>
      <c r="E4207">
        <f t="shared" si="1412"/>
        <v>30.03443</v>
      </c>
      <c r="Q4207" s="197">
        <v>20.294608050000001</v>
      </c>
      <c r="R4207" s="197">
        <v>20.294608050000001</v>
      </c>
      <c r="AE4207" s="319"/>
      <c r="AJ4207">
        <v>0</v>
      </c>
      <c r="AK4207">
        <v>0</v>
      </c>
    </row>
    <row r="4208" spans="1:37" x14ac:dyDescent="0.25">
      <c r="A4208">
        <f t="shared" ref="A4208:E4208" si="1413">A1123</f>
        <v>22073</v>
      </c>
      <c r="B4208" t="str">
        <f t="shared" si="1413"/>
        <v>LA</v>
      </c>
      <c r="C4208" t="str">
        <f t="shared" si="1413"/>
        <v>Ouachita Parish</v>
      </c>
      <c r="D4208">
        <f t="shared" si="1413"/>
        <v>-92.159380200000001</v>
      </c>
      <c r="E4208">
        <f t="shared" si="1413"/>
        <v>32.4833</v>
      </c>
      <c r="Q4208" s="197">
        <v>17.15747211</v>
      </c>
      <c r="R4208" s="197">
        <v>17.15747211</v>
      </c>
      <c r="AE4208" s="319"/>
      <c r="AJ4208">
        <v>0</v>
      </c>
      <c r="AK4208">
        <v>0</v>
      </c>
    </row>
    <row r="4209" spans="1:37" x14ac:dyDescent="0.25">
      <c r="A4209">
        <f t="shared" ref="A4209:E4209" si="1414">A1124</f>
        <v>22075</v>
      </c>
      <c r="B4209" t="str">
        <f t="shared" si="1414"/>
        <v>LA</v>
      </c>
      <c r="C4209" t="str">
        <f t="shared" si="1414"/>
        <v>Plaquemines Parish</v>
      </c>
      <c r="D4209">
        <f t="shared" si="1414"/>
        <v>-89.624209500000006</v>
      </c>
      <c r="E4209">
        <f t="shared" si="1414"/>
        <v>29.450119999999998</v>
      </c>
      <c r="Q4209" s="197">
        <v>20.724195229999999</v>
      </c>
      <c r="R4209" s="197">
        <v>20.724195229999999</v>
      </c>
      <c r="AE4209" s="319"/>
      <c r="AJ4209">
        <v>0</v>
      </c>
      <c r="AK4209">
        <v>0</v>
      </c>
    </row>
    <row r="4210" spans="1:37" x14ac:dyDescent="0.25">
      <c r="A4210">
        <f t="shared" ref="A4210:E4210" si="1415">A1125</f>
        <v>22077</v>
      </c>
      <c r="B4210" t="str">
        <f t="shared" si="1415"/>
        <v>LA</v>
      </c>
      <c r="C4210" t="str">
        <f t="shared" si="1415"/>
        <v>Pointe Coupee Parish</v>
      </c>
      <c r="D4210">
        <f t="shared" si="1415"/>
        <v>-91.609212499999998</v>
      </c>
      <c r="E4210">
        <f t="shared" si="1415"/>
        <v>30.716809999999999</v>
      </c>
      <c r="Q4210" s="197">
        <v>18.817103360000001</v>
      </c>
      <c r="R4210" s="197">
        <v>18.817103360000001</v>
      </c>
      <c r="AE4210" s="319"/>
      <c r="AJ4210">
        <v>0</v>
      </c>
      <c r="AK4210">
        <v>0</v>
      </c>
    </row>
    <row r="4211" spans="1:37" x14ac:dyDescent="0.25">
      <c r="A4211">
        <f t="shared" ref="A4211:E4211" si="1416">A1126</f>
        <v>22079</v>
      </c>
      <c r="B4211" t="str">
        <f t="shared" si="1416"/>
        <v>LA</v>
      </c>
      <c r="C4211" t="str">
        <f t="shared" si="1416"/>
        <v>Rapides Parish</v>
      </c>
      <c r="D4211">
        <f t="shared" si="1416"/>
        <v>-92.530110100000002</v>
      </c>
      <c r="E4211">
        <f t="shared" si="1416"/>
        <v>31.205110000000001</v>
      </c>
      <c r="Q4211" s="197">
        <v>18.119877800000001</v>
      </c>
      <c r="R4211" s="197">
        <v>18.119877800000001</v>
      </c>
      <c r="AE4211" s="319"/>
      <c r="AJ4211">
        <v>0</v>
      </c>
      <c r="AK4211">
        <v>0</v>
      </c>
    </row>
    <row r="4212" spans="1:37" x14ac:dyDescent="0.25">
      <c r="A4212">
        <f t="shared" ref="A4212:E4212" si="1417">A1127</f>
        <v>22081</v>
      </c>
      <c r="B4212" t="str">
        <f t="shared" si="1417"/>
        <v>LA</v>
      </c>
      <c r="C4212" t="str">
        <f t="shared" si="1417"/>
        <v>Red River Parish</v>
      </c>
      <c r="D4212">
        <f t="shared" si="1417"/>
        <v>-93.338783500000005</v>
      </c>
      <c r="E4212">
        <f t="shared" si="1417"/>
        <v>32.099229999999999</v>
      </c>
      <c r="Q4212" s="197">
        <v>17.194362890000001</v>
      </c>
      <c r="R4212" s="197">
        <v>17.194362890000001</v>
      </c>
      <c r="AE4212" s="319"/>
      <c r="AJ4212">
        <v>0</v>
      </c>
      <c r="AK4212">
        <v>0</v>
      </c>
    </row>
    <row r="4213" spans="1:37" x14ac:dyDescent="0.25">
      <c r="A4213">
        <f t="shared" ref="A4213:E4213" si="1418">A1128</f>
        <v>22083</v>
      </c>
      <c r="B4213" t="str">
        <f t="shared" si="1418"/>
        <v>LA</v>
      </c>
      <c r="C4213" t="str">
        <f t="shared" si="1418"/>
        <v>Richland Parish</v>
      </c>
      <c r="D4213">
        <f t="shared" si="1418"/>
        <v>-91.771688699999999</v>
      </c>
      <c r="E4213">
        <f t="shared" si="1418"/>
        <v>32.421860000000002</v>
      </c>
      <c r="Q4213" s="197">
        <v>17.249709469999999</v>
      </c>
      <c r="R4213" s="197">
        <v>17.249709469999999</v>
      </c>
      <c r="AE4213" s="319"/>
      <c r="AJ4213">
        <v>0</v>
      </c>
      <c r="AK4213">
        <v>0</v>
      </c>
    </row>
    <row r="4214" spans="1:37" x14ac:dyDescent="0.25">
      <c r="A4214">
        <f t="shared" ref="A4214:E4214" si="1419">A1129</f>
        <v>22085</v>
      </c>
      <c r="B4214" t="str">
        <f t="shared" si="1419"/>
        <v>LA</v>
      </c>
      <c r="C4214" t="str">
        <f t="shared" si="1419"/>
        <v>Sabine Parish</v>
      </c>
      <c r="D4214">
        <f t="shared" si="1419"/>
        <v>-93.556087399999996</v>
      </c>
      <c r="E4214">
        <f t="shared" si="1419"/>
        <v>31.56955</v>
      </c>
      <c r="Q4214" s="197">
        <v>17.611435950000001</v>
      </c>
      <c r="R4214" s="197">
        <v>17.611435950000001</v>
      </c>
      <c r="AE4214" s="319"/>
      <c r="AJ4214">
        <v>0</v>
      </c>
      <c r="AK4214">
        <v>0</v>
      </c>
    </row>
    <row r="4215" spans="1:37" x14ac:dyDescent="0.25">
      <c r="A4215">
        <f t="shared" ref="A4215:E4215" si="1420">A1130</f>
        <v>22087</v>
      </c>
      <c r="B4215" t="str">
        <f t="shared" si="1420"/>
        <v>LA</v>
      </c>
      <c r="C4215" t="str">
        <f t="shared" si="1420"/>
        <v>St. Bernard Parish</v>
      </c>
      <c r="D4215">
        <f t="shared" si="1420"/>
        <v>-89.535916200000003</v>
      </c>
      <c r="E4215">
        <f t="shared" si="1420"/>
        <v>29.896840000000001</v>
      </c>
      <c r="Q4215" s="197">
        <v>20.45228505</v>
      </c>
      <c r="R4215" s="197">
        <v>20.45228505</v>
      </c>
      <c r="AE4215" s="319"/>
      <c r="AJ4215">
        <v>0</v>
      </c>
      <c r="AK4215">
        <v>0</v>
      </c>
    </row>
    <row r="4216" spans="1:37" x14ac:dyDescent="0.25">
      <c r="A4216">
        <f t="shared" ref="A4216:E4216" si="1421">A1131</f>
        <v>22089</v>
      </c>
      <c r="B4216" t="str">
        <f t="shared" si="1421"/>
        <v>LA</v>
      </c>
      <c r="C4216" t="str">
        <f t="shared" si="1421"/>
        <v>St. Charles Parish</v>
      </c>
      <c r="D4216">
        <f t="shared" si="1421"/>
        <v>-90.362075000000004</v>
      </c>
      <c r="E4216">
        <f t="shared" si="1421"/>
        <v>29.898019999999999</v>
      </c>
      <c r="Q4216" s="197">
        <v>20.314706409999999</v>
      </c>
      <c r="R4216" s="197">
        <v>20.314706409999999</v>
      </c>
      <c r="AE4216" s="319"/>
      <c r="AJ4216">
        <v>0</v>
      </c>
      <c r="AK4216">
        <v>0</v>
      </c>
    </row>
    <row r="4217" spans="1:37" x14ac:dyDescent="0.25">
      <c r="A4217">
        <f t="shared" ref="A4217:E4217" si="1422">A1132</f>
        <v>22091</v>
      </c>
      <c r="B4217" t="str">
        <f t="shared" si="1422"/>
        <v>LA</v>
      </c>
      <c r="C4217" t="str">
        <f t="shared" si="1422"/>
        <v>St. Helena Parish</v>
      </c>
      <c r="D4217">
        <f t="shared" si="1422"/>
        <v>-90.7100899</v>
      </c>
      <c r="E4217">
        <f t="shared" si="1422"/>
        <v>30.820460000000001</v>
      </c>
      <c r="Q4217" s="197">
        <v>19.076971960000002</v>
      </c>
      <c r="R4217" s="197">
        <v>19.076971960000002</v>
      </c>
      <c r="AE4217" s="319"/>
      <c r="AJ4217">
        <v>0</v>
      </c>
      <c r="AK4217">
        <v>0</v>
      </c>
    </row>
    <row r="4218" spans="1:37" x14ac:dyDescent="0.25">
      <c r="A4218">
        <f t="shared" ref="A4218:E4218" si="1423">A1133</f>
        <v>22093</v>
      </c>
      <c r="B4218" t="str">
        <f t="shared" si="1423"/>
        <v>LA</v>
      </c>
      <c r="C4218" t="str">
        <f t="shared" si="1423"/>
        <v>St. James Parish</v>
      </c>
      <c r="D4218">
        <f t="shared" si="1423"/>
        <v>-90.794260199999997</v>
      </c>
      <c r="E4218">
        <f t="shared" si="1423"/>
        <v>30.027439999999999</v>
      </c>
      <c r="Q4218" s="197">
        <v>19.91436538</v>
      </c>
      <c r="R4218" s="197">
        <v>19.91436538</v>
      </c>
      <c r="AE4218" s="319"/>
      <c r="AJ4218">
        <v>0</v>
      </c>
      <c r="AK4218">
        <v>0</v>
      </c>
    </row>
    <row r="4219" spans="1:37" x14ac:dyDescent="0.25">
      <c r="A4219">
        <f t="shared" ref="A4219:E4219" si="1424">A1134</f>
        <v>22095</v>
      </c>
      <c r="B4219" t="str">
        <f t="shared" si="1424"/>
        <v>LA</v>
      </c>
      <c r="C4219" t="str">
        <f t="shared" si="1424"/>
        <v>St. John the Baptist Parish</v>
      </c>
      <c r="D4219">
        <f t="shared" si="1424"/>
        <v>-90.546903900000004</v>
      </c>
      <c r="E4219">
        <f t="shared" si="1424"/>
        <v>30.097449999999998</v>
      </c>
      <c r="Q4219" s="197">
        <v>19.977487100000001</v>
      </c>
      <c r="R4219" s="197">
        <v>19.977487100000001</v>
      </c>
      <c r="AE4219" s="319"/>
      <c r="AJ4219">
        <v>0</v>
      </c>
      <c r="AK4219">
        <v>0</v>
      </c>
    </row>
    <row r="4220" spans="1:37" x14ac:dyDescent="0.25">
      <c r="A4220">
        <f t="shared" ref="A4220:E4220" si="1425">A1135</f>
        <v>22097</v>
      </c>
      <c r="B4220" t="str">
        <f t="shared" si="1425"/>
        <v>LA</v>
      </c>
      <c r="C4220" t="str">
        <f t="shared" si="1425"/>
        <v>St. Landry Parish</v>
      </c>
      <c r="D4220">
        <f t="shared" si="1425"/>
        <v>-92.003297000000003</v>
      </c>
      <c r="E4220">
        <f t="shared" si="1425"/>
        <v>30.603290000000001</v>
      </c>
      <c r="Q4220" s="197">
        <v>18.777344800000002</v>
      </c>
      <c r="R4220" s="197">
        <v>18.777344800000002</v>
      </c>
      <c r="AE4220" s="319"/>
      <c r="AJ4220">
        <v>0</v>
      </c>
      <c r="AK4220">
        <v>0</v>
      </c>
    </row>
    <row r="4221" spans="1:37" x14ac:dyDescent="0.25">
      <c r="A4221">
        <f t="shared" ref="A4221:E4221" si="1426">A1136</f>
        <v>22099</v>
      </c>
      <c r="B4221" t="str">
        <f t="shared" si="1426"/>
        <v>LA</v>
      </c>
      <c r="C4221" t="str">
        <f t="shared" si="1426"/>
        <v>St. Martin Parish</v>
      </c>
      <c r="D4221">
        <f t="shared" si="1426"/>
        <v>-91.724901500000001</v>
      </c>
      <c r="E4221">
        <f t="shared" si="1426"/>
        <v>30.22682</v>
      </c>
      <c r="Q4221" s="197">
        <v>19.354616960000001</v>
      </c>
      <c r="R4221" s="197">
        <v>19.354616960000001</v>
      </c>
      <c r="AE4221" s="319"/>
      <c r="AJ4221">
        <v>0</v>
      </c>
      <c r="AK4221">
        <v>0</v>
      </c>
    </row>
    <row r="4222" spans="1:37" x14ac:dyDescent="0.25">
      <c r="A4222">
        <f t="shared" ref="A4222:E4222" si="1427">A1137</f>
        <v>22101</v>
      </c>
      <c r="B4222" t="str">
        <f t="shared" si="1427"/>
        <v>LA</v>
      </c>
      <c r="C4222" t="str">
        <f t="shared" si="1427"/>
        <v>St. Mary Parish</v>
      </c>
      <c r="D4222">
        <f t="shared" si="1427"/>
        <v>-91.440418399999999</v>
      </c>
      <c r="E4222">
        <f t="shared" si="1427"/>
        <v>29.72317</v>
      </c>
      <c r="Q4222" s="197">
        <v>19.757344830000001</v>
      </c>
      <c r="R4222" s="197">
        <v>19.757344830000001</v>
      </c>
      <c r="AE4222" s="319"/>
      <c r="AJ4222">
        <v>0</v>
      </c>
      <c r="AK4222">
        <v>0</v>
      </c>
    </row>
    <row r="4223" spans="1:37" x14ac:dyDescent="0.25">
      <c r="A4223">
        <f t="shared" ref="A4223:E4223" si="1428">A1138</f>
        <v>22103</v>
      </c>
      <c r="B4223" t="str">
        <f t="shared" si="1428"/>
        <v>LA</v>
      </c>
      <c r="C4223" t="str">
        <f t="shared" si="1428"/>
        <v>St. Tammany Parish</v>
      </c>
      <c r="D4223">
        <f t="shared" si="1428"/>
        <v>-89.945344599999999</v>
      </c>
      <c r="E4223">
        <f t="shared" si="1428"/>
        <v>30.468630000000001</v>
      </c>
      <c r="Q4223" s="197">
        <v>19.756509479999998</v>
      </c>
      <c r="R4223" s="197">
        <v>19.756509479999998</v>
      </c>
      <c r="AE4223" s="319"/>
      <c r="AJ4223">
        <v>0</v>
      </c>
      <c r="AK4223">
        <v>0</v>
      </c>
    </row>
    <row r="4224" spans="1:37" x14ac:dyDescent="0.25">
      <c r="A4224">
        <f t="shared" ref="A4224:E4224" si="1429">A1139</f>
        <v>22105</v>
      </c>
      <c r="B4224" t="str">
        <f t="shared" si="1429"/>
        <v>LA</v>
      </c>
      <c r="C4224" t="str">
        <f t="shared" si="1429"/>
        <v>Tangipahoa Parish</v>
      </c>
      <c r="D4224">
        <f t="shared" si="1429"/>
        <v>-90.413848000000002</v>
      </c>
      <c r="E4224">
        <f t="shared" si="1429"/>
        <v>30.65335</v>
      </c>
      <c r="Q4224" s="197">
        <v>19.393394709999999</v>
      </c>
      <c r="R4224" s="197">
        <v>19.393394709999999</v>
      </c>
      <c r="AE4224" s="319"/>
      <c r="AJ4224">
        <v>0</v>
      </c>
      <c r="AK4224">
        <v>0</v>
      </c>
    </row>
    <row r="4225" spans="1:37" x14ac:dyDescent="0.25">
      <c r="A4225">
        <f t="shared" ref="A4225:E4225" si="1430">A1140</f>
        <v>22107</v>
      </c>
      <c r="B4225" t="str">
        <f t="shared" si="1430"/>
        <v>LA</v>
      </c>
      <c r="C4225" t="str">
        <f t="shared" si="1430"/>
        <v>Tensas Parish</v>
      </c>
      <c r="D4225">
        <f t="shared" si="1430"/>
        <v>-91.332963000000007</v>
      </c>
      <c r="E4225">
        <f t="shared" si="1430"/>
        <v>32.007689999999997</v>
      </c>
      <c r="Q4225" s="197">
        <v>17.63632041</v>
      </c>
      <c r="R4225" s="197">
        <v>17.63632041</v>
      </c>
      <c r="AE4225" s="319"/>
      <c r="AJ4225">
        <v>0</v>
      </c>
      <c r="AK4225">
        <v>0</v>
      </c>
    </row>
    <row r="4226" spans="1:37" x14ac:dyDescent="0.25">
      <c r="A4226">
        <f t="shared" ref="A4226:E4226" si="1431">A1141</f>
        <v>22109</v>
      </c>
      <c r="B4226" t="str">
        <f t="shared" si="1431"/>
        <v>LA</v>
      </c>
      <c r="C4226" t="str">
        <f t="shared" si="1431"/>
        <v>Terrebonne Parish</v>
      </c>
      <c r="D4226">
        <f t="shared" si="1431"/>
        <v>-90.840618699999993</v>
      </c>
      <c r="E4226">
        <f t="shared" si="1431"/>
        <v>29.43121</v>
      </c>
      <c r="Q4226" s="197">
        <v>20.314096710000001</v>
      </c>
      <c r="R4226" s="197">
        <v>20.314096710000001</v>
      </c>
      <c r="AE4226" s="319"/>
      <c r="AJ4226">
        <v>0</v>
      </c>
      <c r="AK4226">
        <v>0</v>
      </c>
    </row>
    <row r="4227" spans="1:37" x14ac:dyDescent="0.25">
      <c r="A4227">
        <f t="shared" ref="A4227:E4227" si="1432">A1142</f>
        <v>22111</v>
      </c>
      <c r="B4227" t="str">
        <f t="shared" si="1432"/>
        <v>LA</v>
      </c>
      <c r="C4227" t="str">
        <f t="shared" si="1432"/>
        <v>Union Parish</v>
      </c>
      <c r="D4227">
        <f t="shared" si="1432"/>
        <v>-92.3802819</v>
      </c>
      <c r="E4227">
        <f t="shared" si="1432"/>
        <v>32.833550000000002</v>
      </c>
      <c r="Q4227" s="197">
        <v>16.89967047</v>
      </c>
      <c r="R4227" s="197">
        <v>16.89967047</v>
      </c>
      <c r="AE4227" s="319"/>
      <c r="AJ4227">
        <v>0</v>
      </c>
      <c r="AK4227">
        <v>0</v>
      </c>
    </row>
    <row r="4228" spans="1:37" x14ac:dyDescent="0.25">
      <c r="A4228">
        <f t="shared" ref="A4228:E4228" si="1433">A1143</f>
        <v>22113</v>
      </c>
      <c r="B4228" t="str">
        <f t="shared" si="1433"/>
        <v>LA</v>
      </c>
      <c r="C4228" t="str">
        <f t="shared" si="1433"/>
        <v>Vermilion Parish</v>
      </c>
      <c r="D4228">
        <f t="shared" si="1433"/>
        <v>-92.323536500000003</v>
      </c>
      <c r="E4228">
        <f t="shared" si="1433"/>
        <v>29.860990000000001</v>
      </c>
      <c r="Q4228" s="197">
        <v>19.26871298</v>
      </c>
      <c r="R4228" s="197">
        <v>19.26871298</v>
      </c>
      <c r="AE4228" s="319"/>
      <c r="AJ4228">
        <v>0</v>
      </c>
      <c r="AK4228">
        <v>0</v>
      </c>
    </row>
    <row r="4229" spans="1:37" x14ac:dyDescent="0.25">
      <c r="A4229">
        <f t="shared" ref="A4229:E4229" si="1434">A1144</f>
        <v>22115</v>
      </c>
      <c r="B4229" t="str">
        <f t="shared" si="1434"/>
        <v>LA</v>
      </c>
      <c r="C4229" t="str">
        <f t="shared" si="1434"/>
        <v>Vernon Parish</v>
      </c>
      <c r="D4229">
        <f t="shared" si="1434"/>
        <v>-93.182544699999994</v>
      </c>
      <c r="E4229">
        <f t="shared" si="1434"/>
        <v>31.107980000000001</v>
      </c>
      <c r="Q4229" s="197">
        <v>18.055345389999999</v>
      </c>
      <c r="R4229" s="197">
        <v>18.055345389999999</v>
      </c>
      <c r="AE4229" s="319"/>
      <c r="AJ4229">
        <v>0</v>
      </c>
      <c r="AK4229">
        <v>0</v>
      </c>
    </row>
    <row r="4230" spans="1:37" x14ac:dyDescent="0.25">
      <c r="A4230">
        <f t="shared" ref="A4230:E4230" si="1435">A1145</f>
        <v>22117</v>
      </c>
      <c r="B4230" t="str">
        <f t="shared" si="1435"/>
        <v>LA</v>
      </c>
      <c r="C4230" t="str">
        <f t="shared" si="1435"/>
        <v>Washington Parish</v>
      </c>
      <c r="D4230">
        <f t="shared" si="1435"/>
        <v>-90.033787200000006</v>
      </c>
      <c r="E4230">
        <f t="shared" si="1435"/>
        <v>30.85868</v>
      </c>
      <c r="Q4230" s="197">
        <v>19.237496570000001</v>
      </c>
      <c r="R4230" s="197">
        <v>19.237496570000001</v>
      </c>
      <c r="AE4230" s="319"/>
      <c r="AJ4230">
        <v>0</v>
      </c>
      <c r="AK4230">
        <v>0</v>
      </c>
    </row>
    <row r="4231" spans="1:37" x14ac:dyDescent="0.25">
      <c r="A4231">
        <f t="shared" ref="A4231:E4231" si="1436">A1146</f>
        <v>22119</v>
      </c>
      <c r="B4231" t="str">
        <f t="shared" si="1436"/>
        <v>LA</v>
      </c>
      <c r="C4231" t="str">
        <f t="shared" si="1436"/>
        <v>Webster Parish</v>
      </c>
      <c r="D4231">
        <f t="shared" si="1436"/>
        <v>-93.334558900000005</v>
      </c>
      <c r="E4231">
        <f t="shared" si="1436"/>
        <v>32.716239999999999</v>
      </c>
      <c r="Q4231" s="197">
        <v>16.839135030000001</v>
      </c>
      <c r="R4231" s="197">
        <v>16.839135030000001</v>
      </c>
      <c r="AE4231" s="319"/>
      <c r="AJ4231">
        <v>0</v>
      </c>
      <c r="AK4231">
        <v>0</v>
      </c>
    </row>
    <row r="4232" spans="1:37" x14ac:dyDescent="0.25">
      <c r="A4232">
        <f t="shared" ref="A4232:E4232" si="1437">A1147</f>
        <v>22121</v>
      </c>
      <c r="B4232" t="str">
        <f t="shared" si="1437"/>
        <v>LA</v>
      </c>
      <c r="C4232" t="str">
        <f t="shared" si="1437"/>
        <v>West Baton Rouge Parish</v>
      </c>
      <c r="D4232">
        <f t="shared" si="1437"/>
        <v>-91.328277900000003</v>
      </c>
      <c r="E4232">
        <f t="shared" si="1437"/>
        <v>30.46556</v>
      </c>
      <c r="Q4232" s="197">
        <v>19.16531136</v>
      </c>
      <c r="R4232" s="197">
        <v>19.16531136</v>
      </c>
      <c r="AE4232" s="319"/>
      <c r="AJ4232">
        <v>0</v>
      </c>
      <c r="AK4232">
        <v>0</v>
      </c>
    </row>
    <row r="4233" spans="1:37" x14ac:dyDescent="0.25">
      <c r="A4233">
        <f t="shared" ref="A4233:E4233" si="1438">A1148</f>
        <v>22123</v>
      </c>
      <c r="B4233" t="str">
        <f t="shared" si="1438"/>
        <v>LA</v>
      </c>
      <c r="C4233" t="str">
        <f t="shared" si="1438"/>
        <v>West Carroll Parish</v>
      </c>
      <c r="D4233">
        <f t="shared" si="1438"/>
        <v>-91.463518500000006</v>
      </c>
      <c r="E4233">
        <f t="shared" si="1438"/>
        <v>32.788269999999997</v>
      </c>
      <c r="Q4233" s="197">
        <v>17.008895750000001</v>
      </c>
      <c r="R4233" s="197">
        <v>17.008895750000001</v>
      </c>
      <c r="AE4233" s="319"/>
      <c r="AJ4233">
        <v>0</v>
      </c>
      <c r="AK4233">
        <v>0</v>
      </c>
    </row>
    <row r="4234" spans="1:37" x14ac:dyDescent="0.25">
      <c r="A4234">
        <f t="shared" ref="A4234:E4234" si="1439">A1149</f>
        <v>22125</v>
      </c>
      <c r="B4234" t="str">
        <f t="shared" si="1439"/>
        <v>LA</v>
      </c>
      <c r="C4234" t="str">
        <f t="shared" si="1439"/>
        <v>West Feliciana Parish</v>
      </c>
      <c r="D4234">
        <f t="shared" si="1439"/>
        <v>-91.421257199999999</v>
      </c>
      <c r="E4234">
        <f t="shared" si="1439"/>
        <v>30.882359999999998</v>
      </c>
      <c r="Q4234" s="197">
        <v>18.74324738</v>
      </c>
      <c r="R4234" s="197">
        <v>18.74324738</v>
      </c>
      <c r="AE4234" s="319"/>
      <c r="AJ4234">
        <v>0</v>
      </c>
      <c r="AK4234">
        <v>0</v>
      </c>
    </row>
    <row r="4235" spans="1:37" x14ac:dyDescent="0.25">
      <c r="A4235">
        <f t="shared" ref="A4235:E4235" si="1440">A1150</f>
        <v>22127</v>
      </c>
      <c r="B4235" t="str">
        <f t="shared" si="1440"/>
        <v>LA</v>
      </c>
      <c r="C4235" t="str">
        <f t="shared" si="1440"/>
        <v>Winn Parish</v>
      </c>
      <c r="D4235">
        <f t="shared" si="1440"/>
        <v>-92.634722199999999</v>
      </c>
      <c r="E4235">
        <f t="shared" si="1440"/>
        <v>31.946809999999999</v>
      </c>
      <c r="Q4235" s="197">
        <v>17.479661799999999</v>
      </c>
      <c r="R4235" s="197">
        <v>17.479661799999999</v>
      </c>
      <c r="AE4235" s="319"/>
      <c r="AJ4235">
        <v>0</v>
      </c>
      <c r="AK4235">
        <v>0</v>
      </c>
    </row>
    <row r="4236" spans="1:37" x14ac:dyDescent="0.25">
      <c r="A4236">
        <f t="shared" ref="A4236:E4236" si="1441">A1151</f>
        <v>23001</v>
      </c>
      <c r="B4236" t="str">
        <f t="shared" si="1441"/>
        <v>ME</v>
      </c>
      <c r="C4236" t="str">
        <f t="shared" si="1441"/>
        <v>Androscoggin County</v>
      </c>
      <c r="D4236">
        <f t="shared" si="1441"/>
        <v>-70.2033658</v>
      </c>
      <c r="E4236">
        <f t="shared" si="1441"/>
        <v>44.171619999999997</v>
      </c>
      <c r="Q4236" s="197">
        <v>8.8517890210000001</v>
      </c>
      <c r="R4236" s="197">
        <v>8.8517890210000001</v>
      </c>
      <c r="AE4236" s="319"/>
      <c r="AJ4236">
        <v>0</v>
      </c>
      <c r="AK4236">
        <v>0</v>
      </c>
    </row>
    <row r="4237" spans="1:37" x14ac:dyDescent="0.25">
      <c r="A4237">
        <f t="shared" ref="A4237:E4237" si="1442">A1152</f>
        <v>23003</v>
      </c>
      <c r="B4237" t="str">
        <f t="shared" si="1442"/>
        <v>ME</v>
      </c>
      <c r="C4237" t="str">
        <f t="shared" si="1442"/>
        <v>Aroostook County</v>
      </c>
      <c r="D4237">
        <f t="shared" si="1442"/>
        <v>-68.601910500000002</v>
      </c>
      <c r="E4237">
        <f t="shared" si="1442"/>
        <v>46.665689999999998</v>
      </c>
      <c r="Q4237" s="197">
        <v>7.5108759420000002</v>
      </c>
      <c r="R4237" s="197">
        <v>7.5108759420000002</v>
      </c>
      <c r="AE4237" s="319"/>
      <c r="AJ4237">
        <v>0</v>
      </c>
      <c r="AK4237">
        <v>0</v>
      </c>
    </row>
    <row r="4238" spans="1:37" x14ac:dyDescent="0.25">
      <c r="A4238">
        <f t="shared" ref="A4238:E4238" si="1443">A1153</f>
        <v>23005</v>
      </c>
      <c r="B4238" t="str">
        <f t="shared" si="1443"/>
        <v>ME</v>
      </c>
      <c r="C4238" t="str">
        <f t="shared" si="1443"/>
        <v>Cumberland County</v>
      </c>
      <c r="D4238">
        <f t="shared" si="1443"/>
        <v>-70.427960400000003</v>
      </c>
      <c r="E4238">
        <f t="shared" si="1443"/>
        <v>43.87247</v>
      </c>
      <c r="Q4238" s="197">
        <v>9.0764304209999995</v>
      </c>
      <c r="R4238" s="197">
        <v>9.0764304209999995</v>
      </c>
      <c r="AE4238" s="319"/>
      <c r="AJ4238">
        <v>0</v>
      </c>
      <c r="AK4238">
        <v>0</v>
      </c>
    </row>
    <row r="4239" spans="1:37" x14ac:dyDescent="0.25">
      <c r="A4239">
        <f t="shared" ref="A4239:E4239" si="1444">A1154</f>
        <v>23007</v>
      </c>
      <c r="B4239" t="str">
        <f t="shared" si="1444"/>
        <v>ME</v>
      </c>
      <c r="C4239" t="str">
        <f t="shared" si="1444"/>
        <v>Franklin County</v>
      </c>
      <c r="D4239">
        <f t="shared" si="1444"/>
        <v>-70.444720500000003</v>
      </c>
      <c r="E4239">
        <f t="shared" si="1444"/>
        <v>44.980600000000003</v>
      </c>
      <c r="Q4239" s="197">
        <v>8.2521688229999999</v>
      </c>
      <c r="R4239" s="197">
        <v>8.2521688229999999</v>
      </c>
      <c r="AE4239" s="319"/>
      <c r="AJ4239">
        <v>0</v>
      </c>
      <c r="AK4239">
        <v>0</v>
      </c>
    </row>
    <row r="4240" spans="1:37" x14ac:dyDescent="0.25">
      <c r="A4240">
        <f t="shared" ref="A4240:E4240" si="1445">A1155</f>
        <v>23009</v>
      </c>
      <c r="B4240" t="str">
        <f t="shared" si="1445"/>
        <v>ME</v>
      </c>
      <c r="C4240" t="str">
        <f t="shared" si="1445"/>
        <v>Hancock County</v>
      </c>
      <c r="D4240">
        <f t="shared" si="1445"/>
        <v>-68.358664000000005</v>
      </c>
      <c r="E4240">
        <f t="shared" si="1445"/>
        <v>44.714640000000003</v>
      </c>
      <c r="Q4240" s="197">
        <v>8.5858748939999998</v>
      </c>
      <c r="R4240" s="197">
        <v>8.5858748939999998</v>
      </c>
      <c r="AE4240" s="319"/>
      <c r="AJ4240">
        <v>0</v>
      </c>
      <c r="AK4240">
        <v>0</v>
      </c>
    </row>
    <row r="4241" spans="1:37" x14ac:dyDescent="0.25">
      <c r="A4241">
        <f t="shared" ref="A4241:E4241" si="1446">A1156</f>
        <v>23011</v>
      </c>
      <c r="B4241" t="str">
        <f t="shared" si="1446"/>
        <v>ME</v>
      </c>
      <c r="C4241" t="str">
        <f t="shared" si="1446"/>
        <v>Kennebec County</v>
      </c>
      <c r="D4241">
        <f t="shared" si="1446"/>
        <v>-69.766181799999998</v>
      </c>
      <c r="E4241">
        <f t="shared" si="1446"/>
        <v>44.418759999999999</v>
      </c>
      <c r="Q4241" s="197">
        <v>8.6954812439999998</v>
      </c>
      <c r="R4241" s="197">
        <v>8.6954812439999998</v>
      </c>
      <c r="AE4241" s="319"/>
      <c r="AJ4241">
        <v>0</v>
      </c>
      <c r="AK4241">
        <v>0</v>
      </c>
    </row>
    <row r="4242" spans="1:37" x14ac:dyDescent="0.25">
      <c r="A4242">
        <f t="shared" ref="A4242:E4242" si="1447">A1157</f>
        <v>23013</v>
      </c>
      <c r="B4242" t="str">
        <f t="shared" si="1447"/>
        <v>ME</v>
      </c>
      <c r="C4242" t="str">
        <f t="shared" si="1447"/>
        <v>Knox County</v>
      </c>
      <c r="D4242">
        <f t="shared" si="1447"/>
        <v>-69.240590600000004</v>
      </c>
      <c r="E4242">
        <f t="shared" si="1447"/>
        <v>44.182940000000002</v>
      </c>
      <c r="Q4242" s="197">
        <v>8.9217021719999998</v>
      </c>
      <c r="R4242" s="197">
        <v>8.9217021719999998</v>
      </c>
      <c r="AE4242" s="319"/>
      <c r="AJ4242">
        <v>0</v>
      </c>
      <c r="AK4242">
        <v>0</v>
      </c>
    </row>
    <row r="4243" spans="1:37" x14ac:dyDescent="0.25">
      <c r="A4243">
        <f t="shared" ref="A4243:E4243" si="1448">A1158</f>
        <v>23015</v>
      </c>
      <c r="B4243" t="str">
        <f t="shared" si="1448"/>
        <v>ME</v>
      </c>
      <c r="C4243" t="str">
        <f t="shared" si="1448"/>
        <v>Lincoln County</v>
      </c>
      <c r="D4243">
        <f t="shared" si="1448"/>
        <v>-69.543115900000004</v>
      </c>
      <c r="E4243">
        <f t="shared" si="1448"/>
        <v>44.088700000000003</v>
      </c>
      <c r="Q4243" s="197">
        <v>8.9823713810000001</v>
      </c>
      <c r="R4243" s="197">
        <v>8.9823713810000001</v>
      </c>
      <c r="AE4243" s="319"/>
      <c r="AJ4243">
        <v>0</v>
      </c>
      <c r="AK4243">
        <v>0</v>
      </c>
    </row>
    <row r="4244" spans="1:37" x14ac:dyDescent="0.25">
      <c r="A4244">
        <f t="shared" ref="A4244:E4244" si="1449">A1159</f>
        <v>23017</v>
      </c>
      <c r="B4244" t="str">
        <f t="shared" si="1449"/>
        <v>ME</v>
      </c>
      <c r="C4244" t="str">
        <f t="shared" si="1449"/>
        <v>Oxford County</v>
      </c>
      <c r="D4244">
        <f t="shared" si="1449"/>
        <v>-70.764044400000003</v>
      </c>
      <c r="E4244">
        <f t="shared" si="1449"/>
        <v>44.518639999999998</v>
      </c>
      <c r="Q4244" s="197">
        <v>8.5127738229999999</v>
      </c>
      <c r="R4244" s="197">
        <v>8.5127738229999999</v>
      </c>
      <c r="AE4244" s="319"/>
      <c r="AJ4244">
        <v>0</v>
      </c>
      <c r="AK4244">
        <v>0</v>
      </c>
    </row>
    <row r="4245" spans="1:37" x14ac:dyDescent="0.25">
      <c r="A4245">
        <f t="shared" ref="A4245:E4245" si="1450">A1160</f>
        <v>23019</v>
      </c>
      <c r="B4245" t="str">
        <f t="shared" si="1450"/>
        <v>ME</v>
      </c>
      <c r="C4245" t="str">
        <f t="shared" si="1450"/>
        <v>Penobscot County</v>
      </c>
      <c r="D4245">
        <f t="shared" si="1450"/>
        <v>-68.653700099999995</v>
      </c>
      <c r="E4245">
        <f t="shared" si="1450"/>
        <v>45.405349999999999</v>
      </c>
      <c r="Q4245" s="197">
        <v>8.0419427030000001</v>
      </c>
      <c r="R4245" s="197">
        <v>8.0419427030000001</v>
      </c>
      <c r="AE4245" s="319"/>
      <c r="AJ4245">
        <v>0</v>
      </c>
      <c r="AK4245">
        <v>0</v>
      </c>
    </row>
    <row r="4246" spans="1:37" x14ac:dyDescent="0.25">
      <c r="A4246">
        <f t="shared" ref="A4246:E4246" si="1451">A1161</f>
        <v>23021</v>
      </c>
      <c r="B4246" t="str">
        <f t="shared" si="1451"/>
        <v>ME</v>
      </c>
      <c r="C4246" t="str">
        <f t="shared" si="1451"/>
        <v>Piscataquis County</v>
      </c>
      <c r="D4246">
        <f t="shared" si="1451"/>
        <v>-69.287827100000001</v>
      </c>
      <c r="E4246">
        <f t="shared" si="1451"/>
        <v>45.839190000000002</v>
      </c>
      <c r="Q4246" s="197">
        <v>7.8177067139999998</v>
      </c>
      <c r="R4246" s="197">
        <v>7.8177067139999998</v>
      </c>
      <c r="AE4246" s="319"/>
      <c r="AJ4246">
        <v>0</v>
      </c>
      <c r="AK4246">
        <v>0</v>
      </c>
    </row>
    <row r="4247" spans="1:37" x14ac:dyDescent="0.25">
      <c r="A4247">
        <f t="shared" ref="A4247:E4247" si="1452">A1162</f>
        <v>23023</v>
      </c>
      <c r="B4247" t="str">
        <f t="shared" si="1452"/>
        <v>ME</v>
      </c>
      <c r="C4247" t="str">
        <f t="shared" si="1452"/>
        <v>Sagadahoc County</v>
      </c>
      <c r="D4247">
        <f t="shared" si="1452"/>
        <v>-69.868223999999998</v>
      </c>
      <c r="E4247">
        <f t="shared" si="1452"/>
        <v>43.989800000000002</v>
      </c>
      <c r="Q4247" s="197">
        <v>9.0334965569999994</v>
      </c>
      <c r="R4247" s="197">
        <v>9.0334965569999994</v>
      </c>
      <c r="AE4247" s="319"/>
      <c r="AJ4247">
        <v>0</v>
      </c>
      <c r="AK4247">
        <v>0</v>
      </c>
    </row>
    <row r="4248" spans="1:37" x14ac:dyDescent="0.25">
      <c r="A4248">
        <f t="shared" ref="A4248:E4248" si="1453">A1163</f>
        <v>23025</v>
      </c>
      <c r="B4248" t="str">
        <f t="shared" si="1453"/>
        <v>ME</v>
      </c>
      <c r="C4248" t="str">
        <f t="shared" si="1453"/>
        <v>Somerset County</v>
      </c>
      <c r="D4248">
        <f t="shared" si="1453"/>
        <v>-69.960339899999994</v>
      </c>
      <c r="E4248">
        <f t="shared" si="1453"/>
        <v>45.51979</v>
      </c>
      <c r="Q4248" s="197">
        <v>8.0182824509999993</v>
      </c>
      <c r="R4248" s="197">
        <v>8.0182824509999993</v>
      </c>
      <c r="AE4248" s="319"/>
      <c r="AJ4248">
        <v>0</v>
      </c>
      <c r="AK4248">
        <v>0</v>
      </c>
    </row>
    <row r="4249" spans="1:37" x14ac:dyDescent="0.25">
      <c r="A4249">
        <f t="shared" ref="A4249:E4249" si="1454">A1164</f>
        <v>23027</v>
      </c>
      <c r="B4249" t="str">
        <f t="shared" si="1454"/>
        <v>ME</v>
      </c>
      <c r="C4249" t="str">
        <f t="shared" si="1454"/>
        <v>Waldo County</v>
      </c>
      <c r="D4249">
        <f t="shared" si="1454"/>
        <v>-69.162323799999996</v>
      </c>
      <c r="E4249">
        <f t="shared" si="1454"/>
        <v>44.518630000000002</v>
      </c>
      <c r="Q4249" s="197">
        <v>8.6634845200000008</v>
      </c>
      <c r="R4249" s="197">
        <v>8.6634845200000008</v>
      </c>
      <c r="AE4249" s="319"/>
      <c r="AJ4249">
        <v>0</v>
      </c>
      <c r="AK4249">
        <v>0</v>
      </c>
    </row>
    <row r="4250" spans="1:37" x14ac:dyDescent="0.25">
      <c r="A4250">
        <f t="shared" ref="A4250:E4250" si="1455">A1165</f>
        <v>23029</v>
      </c>
      <c r="B4250" t="str">
        <f t="shared" si="1455"/>
        <v>ME</v>
      </c>
      <c r="C4250" t="str">
        <f t="shared" si="1455"/>
        <v>Washington County</v>
      </c>
      <c r="D4250">
        <f t="shared" si="1455"/>
        <v>-67.645760999999993</v>
      </c>
      <c r="E4250">
        <f t="shared" si="1455"/>
        <v>45.04992</v>
      </c>
      <c r="Q4250" s="197">
        <v>8.4953908479999996</v>
      </c>
      <c r="R4250" s="197">
        <v>8.4953908479999996</v>
      </c>
      <c r="AE4250" s="319"/>
      <c r="AJ4250">
        <v>0</v>
      </c>
      <c r="AK4250">
        <v>0</v>
      </c>
    </row>
    <row r="4251" spans="1:37" x14ac:dyDescent="0.25">
      <c r="A4251">
        <f t="shared" ref="A4251:E4251" si="1456">A1166</f>
        <v>23031</v>
      </c>
      <c r="B4251" t="str">
        <f t="shared" si="1456"/>
        <v>ME</v>
      </c>
      <c r="C4251" t="str">
        <f t="shared" si="1456"/>
        <v>York County</v>
      </c>
      <c r="D4251">
        <f t="shared" si="1456"/>
        <v>-70.712237799999997</v>
      </c>
      <c r="E4251">
        <f t="shared" si="1456"/>
        <v>43.487200000000001</v>
      </c>
      <c r="Q4251" s="197">
        <v>9.4025534010000005</v>
      </c>
      <c r="R4251" s="197">
        <v>9.4025534010000005</v>
      </c>
      <c r="AE4251" s="319"/>
      <c r="AJ4251">
        <v>0</v>
      </c>
      <c r="AK4251">
        <v>0</v>
      </c>
    </row>
    <row r="4252" spans="1:37" x14ac:dyDescent="0.25">
      <c r="A4252">
        <f t="shared" ref="A4252:E4252" si="1457">A1167</f>
        <v>24001</v>
      </c>
      <c r="B4252" t="str">
        <f t="shared" si="1457"/>
        <v>MD</v>
      </c>
      <c r="C4252" t="str">
        <f t="shared" si="1457"/>
        <v>Allegany County</v>
      </c>
      <c r="D4252">
        <f t="shared" si="1457"/>
        <v>-78.695798999999994</v>
      </c>
      <c r="E4252">
        <f t="shared" si="1457"/>
        <v>39.624470000000002</v>
      </c>
      <c r="Q4252" s="197">
        <v>11.141128500000001</v>
      </c>
      <c r="R4252" s="197">
        <v>11.141128500000001</v>
      </c>
      <c r="AE4252" s="319"/>
      <c r="AJ4252">
        <v>0</v>
      </c>
      <c r="AK4252">
        <v>0</v>
      </c>
    </row>
    <row r="4253" spans="1:37" x14ac:dyDescent="0.25">
      <c r="A4253">
        <f t="shared" ref="A4253:E4253" si="1458">A1168</f>
        <v>24003</v>
      </c>
      <c r="B4253" t="str">
        <f t="shared" si="1458"/>
        <v>MD</v>
      </c>
      <c r="C4253" t="str">
        <f t="shared" si="1458"/>
        <v>Anne Arundel County</v>
      </c>
      <c r="D4253">
        <f t="shared" si="1458"/>
        <v>-76.626059400000003</v>
      </c>
      <c r="E4253">
        <f t="shared" si="1458"/>
        <v>39.00517</v>
      </c>
      <c r="Q4253" s="197">
        <v>13.568840059999999</v>
      </c>
      <c r="R4253" s="197">
        <v>13.568840059999999</v>
      </c>
      <c r="AE4253" s="319"/>
      <c r="AJ4253">
        <v>0</v>
      </c>
      <c r="AK4253">
        <v>0</v>
      </c>
    </row>
    <row r="4254" spans="1:37" x14ac:dyDescent="0.25">
      <c r="A4254">
        <f t="shared" ref="A4254:E4254" si="1459">A1169</f>
        <v>24005</v>
      </c>
      <c r="B4254" t="str">
        <f t="shared" si="1459"/>
        <v>MD</v>
      </c>
      <c r="C4254" t="str">
        <f t="shared" si="1459"/>
        <v>Baltimore County</v>
      </c>
      <c r="D4254">
        <f t="shared" si="1459"/>
        <v>-76.649550700000006</v>
      </c>
      <c r="E4254">
        <f t="shared" si="1459"/>
        <v>39.472850000000001</v>
      </c>
      <c r="Q4254" s="197">
        <v>12.954788049999999</v>
      </c>
      <c r="R4254" s="197">
        <v>12.954788049999999</v>
      </c>
      <c r="AE4254" s="319"/>
      <c r="AJ4254">
        <v>0</v>
      </c>
      <c r="AK4254">
        <v>0</v>
      </c>
    </row>
    <row r="4255" spans="1:37" x14ac:dyDescent="0.25">
      <c r="A4255">
        <f t="shared" ref="A4255:E4255" si="1460">A1170</f>
        <v>24009</v>
      </c>
      <c r="B4255" t="str">
        <f t="shared" si="1460"/>
        <v>MD</v>
      </c>
      <c r="C4255" t="str">
        <f t="shared" si="1460"/>
        <v>Calvert County</v>
      </c>
      <c r="D4255">
        <f t="shared" si="1460"/>
        <v>-76.587450599999997</v>
      </c>
      <c r="E4255">
        <f t="shared" si="1460"/>
        <v>38.553890000000003</v>
      </c>
      <c r="Q4255" s="197">
        <v>14.133891009999999</v>
      </c>
      <c r="R4255" s="197">
        <v>14.133891009999999</v>
      </c>
      <c r="AE4255" s="319"/>
      <c r="AJ4255">
        <v>0</v>
      </c>
      <c r="AK4255">
        <v>0</v>
      </c>
    </row>
    <row r="4256" spans="1:37" x14ac:dyDescent="0.25">
      <c r="A4256">
        <f t="shared" ref="A4256:E4256" si="1461">A1171</f>
        <v>24011</v>
      </c>
      <c r="B4256" t="str">
        <f t="shared" si="1461"/>
        <v>MD</v>
      </c>
      <c r="C4256" t="str">
        <f t="shared" si="1461"/>
        <v>Caroline County</v>
      </c>
      <c r="D4256">
        <f t="shared" si="1461"/>
        <v>-75.842139200000005</v>
      </c>
      <c r="E4256">
        <f t="shared" si="1461"/>
        <v>38.872410000000002</v>
      </c>
      <c r="Q4256" s="197">
        <v>13.89201658</v>
      </c>
      <c r="R4256" s="197">
        <v>13.89201658</v>
      </c>
      <c r="AE4256" s="319"/>
      <c r="AJ4256">
        <v>0</v>
      </c>
      <c r="AK4256">
        <v>0</v>
      </c>
    </row>
    <row r="4257" spans="1:37" x14ac:dyDescent="0.25">
      <c r="A4257">
        <f t="shared" ref="A4257:E4257" si="1462">A1172</f>
        <v>24013</v>
      </c>
      <c r="B4257" t="str">
        <f t="shared" si="1462"/>
        <v>MD</v>
      </c>
      <c r="C4257" t="str">
        <f t="shared" si="1462"/>
        <v>Carroll County</v>
      </c>
      <c r="D4257">
        <f t="shared" si="1462"/>
        <v>-77.032976399999995</v>
      </c>
      <c r="E4257">
        <f t="shared" si="1462"/>
        <v>39.564819999999997</v>
      </c>
      <c r="Q4257" s="197">
        <v>12.663705350000001</v>
      </c>
      <c r="R4257" s="197">
        <v>12.663705350000001</v>
      </c>
      <c r="AE4257" s="319"/>
      <c r="AJ4257">
        <v>0</v>
      </c>
      <c r="AK4257">
        <v>0</v>
      </c>
    </row>
    <row r="4258" spans="1:37" x14ac:dyDescent="0.25">
      <c r="A4258">
        <f t="shared" ref="A4258:E4258" si="1463">A1173</f>
        <v>24015</v>
      </c>
      <c r="B4258" t="str">
        <f t="shared" si="1463"/>
        <v>MD</v>
      </c>
      <c r="C4258" t="str">
        <f t="shared" si="1463"/>
        <v>Cecil County</v>
      </c>
      <c r="D4258">
        <f t="shared" si="1463"/>
        <v>-75.947110199999997</v>
      </c>
      <c r="E4258">
        <f t="shared" si="1463"/>
        <v>39.583889999999997</v>
      </c>
      <c r="Q4258" s="197">
        <v>12.970102450000001</v>
      </c>
      <c r="R4258" s="197">
        <v>12.970102450000001</v>
      </c>
      <c r="AE4258" s="319"/>
      <c r="AJ4258">
        <v>0</v>
      </c>
      <c r="AK4258">
        <v>0</v>
      </c>
    </row>
    <row r="4259" spans="1:37" x14ac:dyDescent="0.25">
      <c r="A4259">
        <f t="shared" ref="A4259:E4259" si="1464">A1174</f>
        <v>24017</v>
      </c>
      <c r="B4259" t="str">
        <f t="shared" si="1464"/>
        <v>MD</v>
      </c>
      <c r="C4259" t="str">
        <f t="shared" si="1464"/>
        <v>Charles County</v>
      </c>
      <c r="D4259">
        <f t="shared" si="1464"/>
        <v>-77.041938500000001</v>
      </c>
      <c r="E4259">
        <f t="shared" si="1464"/>
        <v>38.500300000000003</v>
      </c>
      <c r="Q4259" s="197">
        <v>14.062278539999999</v>
      </c>
      <c r="R4259" s="197">
        <v>14.062278539999999</v>
      </c>
      <c r="AE4259" s="319"/>
      <c r="AJ4259">
        <v>0</v>
      </c>
      <c r="AK4259">
        <v>0</v>
      </c>
    </row>
    <row r="4260" spans="1:37" x14ac:dyDescent="0.25">
      <c r="A4260">
        <f t="shared" ref="A4260:E4260" si="1465">A1175</f>
        <v>24019</v>
      </c>
      <c r="B4260" t="str">
        <f t="shared" si="1465"/>
        <v>MD</v>
      </c>
      <c r="C4260" t="str">
        <f t="shared" si="1465"/>
        <v>Dorchester County</v>
      </c>
      <c r="D4260">
        <f t="shared" si="1465"/>
        <v>-76.007094600000002</v>
      </c>
      <c r="E4260">
        <f t="shared" si="1465"/>
        <v>38.485259999999997</v>
      </c>
      <c r="Q4260" s="197">
        <v>14.296985169999999</v>
      </c>
      <c r="R4260" s="197">
        <v>14.296985169999999</v>
      </c>
      <c r="AE4260" s="319"/>
      <c r="AJ4260">
        <v>0</v>
      </c>
      <c r="AK4260">
        <v>0</v>
      </c>
    </row>
    <row r="4261" spans="1:37" x14ac:dyDescent="0.25">
      <c r="A4261">
        <f t="shared" ref="A4261:E4261" si="1466">A1176</f>
        <v>24021</v>
      </c>
      <c r="B4261" t="str">
        <f t="shared" si="1466"/>
        <v>MD</v>
      </c>
      <c r="C4261" t="str">
        <f t="shared" si="1466"/>
        <v>Frederick County</v>
      </c>
      <c r="D4261">
        <f t="shared" si="1466"/>
        <v>-77.407800899999998</v>
      </c>
      <c r="E4261">
        <f t="shared" si="1466"/>
        <v>39.477359999999997</v>
      </c>
      <c r="Q4261" s="197">
        <v>12.480540380000001</v>
      </c>
      <c r="R4261" s="197">
        <v>12.480540380000001</v>
      </c>
      <c r="AE4261" s="319"/>
      <c r="AJ4261">
        <v>0</v>
      </c>
      <c r="AK4261">
        <v>0</v>
      </c>
    </row>
    <row r="4262" spans="1:37" x14ac:dyDescent="0.25">
      <c r="A4262">
        <f t="shared" ref="A4262:E4262" si="1467">A1177</f>
        <v>24023</v>
      </c>
      <c r="B4262" t="str">
        <f t="shared" si="1467"/>
        <v>MD</v>
      </c>
      <c r="C4262" t="str">
        <f t="shared" si="1467"/>
        <v>Garrett County</v>
      </c>
      <c r="D4262">
        <f t="shared" si="1467"/>
        <v>-79.273233200000007</v>
      </c>
      <c r="E4262">
        <f t="shared" si="1467"/>
        <v>39.541339999999998</v>
      </c>
      <c r="Q4262" s="197">
        <v>10.84030722</v>
      </c>
      <c r="R4262" s="197">
        <v>10.84030722</v>
      </c>
      <c r="AE4262" s="319"/>
      <c r="AJ4262">
        <v>0</v>
      </c>
      <c r="AK4262">
        <v>0</v>
      </c>
    </row>
    <row r="4263" spans="1:37" x14ac:dyDescent="0.25">
      <c r="A4263">
        <f t="shared" ref="A4263:E4263" si="1468">A1178</f>
        <v>24025</v>
      </c>
      <c r="B4263" t="str">
        <f t="shared" si="1468"/>
        <v>MD</v>
      </c>
      <c r="C4263" t="str">
        <f t="shared" si="1468"/>
        <v>Harford County</v>
      </c>
      <c r="D4263">
        <f t="shared" si="1468"/>
        <v>-76.326018500000004</v>
      </c>
      <c r="E4263">
        <f t="shared" si="1468"/>
        <v>39.565660000000001</v>
      </c>
      <c r="Q4263" s="197">
        <v>12.94183653</v>
      </c>
      <c r="R4263" s="197">
        <v>12.94183653</v>
      </c>
      <c r="AE4263" s="319"/>
      <c r="AJ4263">
        <v>0</v>
      </c>
      <c r="AK4263">
        <v>0</v>
      </c>
    </row>
    <row r="4264" spans="1:37" x14ac:dyDescent="0.25">
      <c r="A4264">
        <f t="shared" ref="A4264:E4264" si="1469">A1179</f>
        <v>24027</v>
      </c>
      <c r="B4264" t="str">
        <f t="shared" si="1469"/>
        <v>MD</v>
      </c>
      <c r="C4264" t="str">
        <f t="shared" si="1469"/>
        <v>Howard County</v>
      </c>
      <c r="D4264">
        <f t="shared" si="1469"/>
        <v>-76.936043100000006</v>
      </c>
      <c r="E4264">
        <f t="shared" si="1469"/>
        <v>39.249099999999999</v>
      </c>
      <c r="Q4264" s="197">
        <v>13.128641350000001</v>
      </c>
      <c r="R4264" s="197">
        <v>13.128641350000001</v>
      </c>
      <c r="AE4264" s="319"/>
      <c r="AJ4264">
        <v>0</v>
      </c>
      <c r="AK4264">
        <v>0</v>
      </c>
    </row>
    <row r="4265" spans="1:37" x14ac:dyDescent="0.25">
      <c r="A4265">
        <f t="shared" ref="A4265:E4265" si="1470">A1180</f>
        <v>24029</v>
      </c>
      <c r="B4265" t="str">
        <f t="shared" si="1470"/>
        <v>MD</v>
      </c>
      <c r="C4265" t="str">
        <f t="shared" si="1470"/>
        <v>Kent County</v>
      </c>
      <c r="D4265">
        <f t="shared" si="1470"/>
        <v>-76.035649899999996</v>
      </c>
      <c r="E4265">
        <f t="shared" si="1470"/>
        <v>39.257210000000001</v>
      </c>
      <c r="Q4265" s="197">
        <v>13.401912810000001</v>
      </c>
      <c r="R4265" s="197">
        <v>13.401912810000001</v>
      </c>
      <c r="AE4265" s="319"/>
      <c r="AJ4265">
        <v>0</v>
      </c>
      <c r="AK4265">
        <v>0</v>
      </c>
    </row>
    <row r="4266" spans="1:37" x14ac:dyDescent="0.25">
      <c r="A4266">
        <f t="shared" ref="A4266:E4266" si="1471">A1181</f>
        <v>24031</v>
      </c>
      <c r="B4266" t="str">
        <f t="shared" si="1471"/>
        <v>MD</v>
      </c>
      <c r="C4266" t="str">
        <f t="shared" si="1471"/>
        <v>Montgomery County</v>
      </c>
      <c r="D4266">
        <f t="shared" si="1471"/>
        <v>-77.2202214</v>
      </c>
      <c r="E4266">
        <f t="shared" si="1471"/>
        <v>39.138300000000001</v>
      </c>
      <c r="Q4266" s="197">
        <v>13.05580455</v>
      </c>
      <c r="R4266" s="197">
        <v>13.05580455</v>
      </c>
      <c r="AE4266" s="319"/>
      <c r="AJ4266">
        <v>0</v>
      </c>
      <c r="AK4266">
        <v>0</v>
      </c>
    </row>
    <row r="4267" spans="1:37" x14ac:dyDescent="0.25">
      <c r="A4267">
        <f t="shared" ref="A4267:E4267" si="1472">A1182</f>
        <v>24033</v>
      </c>
      <c r="B4267" t="str">
        <f t="shared" si="1472"/>
        <v>MD</v>
      </c>
      <c r="C4267" t="str">
        <f t="shared" si="1472"/>
        <v>Prince George's County</v>
      </c>
      <c r="D4267">
        <f t="shared" si="1472"/>
        <v>-76.8638184</v>
      </c>
      <c r="E4267">
        <f t="shared" si="1472"/>
        <v>38.828069999999997</v>
      </c>
      <c r="Q4267" s="197">
        <v>13.70408297</v>
      </c>
      <c r="R4267" s="197">
        <v>13.70408297</v>
      </c>
      <c r="AE4267" s="319"/>
      <c r="AJ4267">
        <v>0</v>
      </c>
      <c r="AK4267">
        <v>0</v>
      </c>
    </row>
    <row r="4268" spans="1:37" x14ac:dyDescent="0.25">
      <c r="A4268">
        <f t="shared" ref="A4268:E4268" si="1473">A1183</f>
        <v>24035</v>
      </c>
      <c r="B4268" t="str">
        <f t="shared" si="1473"/>
        <v>MD</v>
      </c>
      <c r="C4268" t="str">
        <f t="shared" si="1473"/>
        <v>Queen Anne's County</v>
      </c>
      <c r="D4268">
        <f t="shared" si="1473"/>
        <v>-75.9885752</v>
      </c>
      <c r="E4268">
        <f t="shared" si="1473"/>
        <v>39.083640000000003</v>
      </c>
      <c r="Q4268" s="197">
        <v>13.622603870000001</v>
      </c>
      <c r="R4268" s="197">
        <v>13.622603870000001</v>
      </c>
      <c r="AE4268" s="319"/>
      <c r="AJ4268">
        <v>0</v>
      </c>
      <c r="AK4268">
        <v>0</v>
      </c>
    </row>
    <row r="4269" spans="1:37" x14ac:dyDescent="0.25">
      <c r="A4269">
        <f t="shared" ref="A4269:E4269" si="1474">A1184</f>
        <v>24037</v>
      </c>
      <c r="B4269" t="str">
        <f t="shared" si="1474"/>
        <v>MD</v>
      </c>
      <c r="C4269" t="str">
        <f t="shared" si="1474"/>
        <v>St. Mary's County</v>
      </c>
      <c r="D4269">
        <f t="shared" si="1474"/>
        <v>-76.629628400000001</v>
      </c>
      <c r="E4269">
        <f t="shared" si="1474"/>
        <v>38.302289999999999</v>
      </c>
      <c r="Q4269" s="197">
        <v>14.4350082</v>
      </c>
      <c r="R4269" s="197">
        <v>14.4350082</v>
      </c>
      <c r="AE4269" s="319"/>
      <c r="AJ4269">
        <v>0</v>
      </c>
      <c r="AK4269">
        <v>0</v>
      </c>
    </row>
    <row r="4270" spans="1:37" x14ac:dyDescent="0.25">
      <c r="A4270">
        <f t="shared" ref="A4270:E4270" si="1475">A1185</f>
        <v>24039</v>
      </c>
      <c r="B4270" t="str">
        <f t="shared" si="1475"/>
        <v>MD</v>
      </c>
      <c r="C4270" t="str">
        <f t="shared" si="1475"/>
        <v>Somerset County</v>
      </c>
      <c r="D4270">
        <f t="shared" si="1475"/>
        <v>-75.736494199999996</v>
      </c>
      <c r="E4270">
        <f t="shared" si="1475"/>
        <v>38.122619999999998</v>
      </c>
      <c r="Q4270" s="197">
        <v>14.647358130000001</v>
      </c>
      <c r="R4270" s="197">
        <v>14.647358130000001</v>
      </c>
      <c r="AE4270" s="319"/>
      <c r="AJ4270">
        <v>0</v>
      </c>
      <c r="AK4270">
        <v>0</v>
      </c>
    </row>
    <row r="4271" spans="1:37" x14ac:dyDescent="0.25">
      <c r="A4271">
        <f t="shared" ref="A4271:E4271" si="1476">A1186</f>
        <v>24041</v>
      </c>
      <c r="B4271" t="str">
        <f t="shared" si="1476"/>
        <v>MD</v>
      </c>
      <c r="C4271" t="str">
        <f t="shared" si="1476"/>
        <v>Talbot County</v>
      </c>
      <c r="D4271">
        <f t="shared" si="1476"/>
        <v>-76.092855099999994</v>
      </c>
      <c r="E4271">
        <f t="shared" si="1476"/>
        <v>38.772730000000003</v>
      </c>
      <c r="Q4271" s="197">
        <v>13.970986140000001</v>
      </c>
      <c r="R4271" s="197">
        <v>13.970986140000001</v>
      </c>
      <c r="AE4271" s="319"/>
      <c r="AJ4271">
        <v>0</v>
      </c>
      <c r="AK4271">
        <v>0</v>
      </c>
    </row>
    <row r="4272" spans="1:37" x14ac:dyDescent="0.25">
      <c r="A4272">
        <f t="shared" ref="A4272:E4272" si="1477">A1187</f>
        <v>24043</v>
      </c>
      <c r="B4272" t="str">
        <f t="shared" si="1477"/>
        <v>MD</v>
      </c>
      <c r="C4272" t="str">
        <f t="shared" si="1477"/>
        <v>Washington County</v>
      </c>
      <c r="D4272">
        <f t="shared" si="1477"/>
        <v>-77.820773299999999</v>
      </c>
      <c r="E4272">
        <f t="shared" si="1477"/>
        <v>39.611310000000003</v>
      </c>
      <c r="Q4272" s="197">
        <v>11.94663941</v>
      </c>
      <c r="R4272" s="197">
        <v>11.94663941</v>
      </c>
      <c r="AE4272" s="319"/>
      <c r="AJ4272">
        <v>0</v>
      </c>
      <c r="AK4272">
        <v>0</v>
      </c>
    </row>
    <row r="4273" spans="1:37" x14ac:dyDescent="0.25">
      <c r="A4273">
        <f t="shared" ref="A4273:E4273" si="1478">A1188</f>
        <v>24045</v>
      </c>
      <c r="B4273" t="str">
        <f t="shared" si="1478"/>
        <v>MD</v>
      </c>
      <c r="C4273" t="str">
        <f t="shared" si="1478"/>
        <v>Wicomico County</v>
      </c>
      <c r="D4273">
        <f t="shared" si="1478"/>
        <v>-75.628551700000003</v>
      </c>
      <c r="E4273">
        <f t="shared" si="1478"/>
        <v>38.374160000000003</v>
      </c>
      <c r="Q4273" s="197">
        <v>14.406519250000001</v>
      </c>
      <c r="R4273" s="197">
        <v>14.406519250000001</v>
      </c>
      <c r="AE4273" s="319"/>
      <c r="AJ4273">
        <v>0</v>
      </c>
      <c r="AK4273">
        <v>0</v>
      </c>
    </row>
    <row r="4274" spans="1:37" x14ac:dyDescent="0.25">
      <c r="A4274">
        <f t="shared" ref="A4274:E4274" si="1479">A1189</f>
        <v>24047</v>
      </c>
      <c r="B4274" t="str">
        <f t="shared" si="1479"/>
        <v>MD</v>
      </c>
      <c r="C4274" t="str">
        <f t="shared" si="1479"/>
        <v>Worcester County</v>
      </c>
      <c r="D4274">
        <f t="shared" si="1479"/>
        <v>-75.344204599999998</v>
      </c>
      <c r="E4274">
        <f t="shared" si="1479"/>
        <v>38.226480000000002</v>
      </c>
      <c r="Q4274" s="197">
        <v>14.52237839</v>
      </c>
      <c r="R4274" s="197">
        <v>14.52237839</v>
      </c>
      <c r="AE4274" s="319"/>
      <c r="AJ4274">
        <v>0</v>
      </c>
      <c r="AK4274">
        <v>0</v>
      </c>
    </row>
    <row r="4275" spans="1:37" x14ac:dyDescent="0.25">
      <c r="A4275">
        <f t="shared" ref="A4275:E4275" si="1480">A1190</f>
        <v>24510</v>
      </c>
      <c r="B4275" t="str">
        <f t="shared" si="1480"/>
        <v>MD</v>
      </c>
      <c r="C4275" t="str">
        <f t="shared" si="1480"/>
        <v>Baltimore city</v>
      </c>
      <c r="D4275">
        <f t="shared" si="1480"/>
        <v>-76.6257442</v>
      </c>
      <c r="E4275">
        <f t="shared" si="1480"/>
        <v>39.314979999999998</v>
      </c>
      <c r="Q4275" s="197">
        <v>13.17512715</v>
      </c>
      <c r="R4275" s="197">
        <v>13.17512715</v>
      </c>
      <c r="AE4275" s="319"/>
      <c r="AJ4275">
        <v>0</v>
      </c>
      <c r="AK4275">
        <v>0</v>
      </c>
    </row>
    <row r="4276" spans="1:37" x14ac:dyDescent="0.25">
      <c r="A4276">
        <f t="shared" ref="A4276:E4276" si="1481">A1191</f>
        <v>25001</v>
      </c>
      <c r="B4276" t="str">
        <f t="shared" si="1481"/>
        <v>MA</v>
      </c>
      <c r="C4276" t="str">
        <f t="shared" si="1481"/>
        <v>Barnstable County</v>
      </c>
      <c r="D4276">
        <f t="shared" si="1481"/>
        <v>-70.286340600000003</v>
      </c>
      <c r="E4276">
        <f t="shared" si="1481"/>
        <v>41.735619999999997</v>
      </c>
      <c r="Q4276" s="197">
        <v>11.143058849999999</v>
      </c>
      <c r="R4276" s="197">
        <v>11.143058849999999</v>
      </c>
      <c r="AE4276" s="319"/>
      <c r="AJ4276">
        <v>0</v>
      </c>
      <c r="AK4276">
        <v>0</v>
      </c>
    </row>
    <row r="4277" spans="1:37" x14ac:dyDescent="0.25">
      <c r="A4277">
        <f t="shared" ref="A4277:E4277" si="1482">A1192</f>
        <v>25003</v>
      </c>
      <c r="B4277" t="str">
        <f t="shared" si="1482"/>
        <v>MA</v>
      </c>
      <c r="C4277" t="str">
        <f t="shared" si="1482"/>
        <v>Berkshire County</v>
      </c>
      <c r="D4277">
        <f t="shared" si="1482"/>
        <v>-73.204920799999996</v>
      </c>
      <c r="E4277">
        <f t="shared" si="1482"/>
        <v>42.367829999999998</v>
      </c>
      <c r="Q4277" s="197">
        <v>9.7716902220000001</v>
      </c>
      <c r="R4277" s="197">
        <v>9.7716902220000001</v>
      </c>
      <c r="AE4277" s="319"/>
      <c r="AJ4277">
        <v>0</v>
      </c>
      <c r="AK4277">
        <v>0</v>
      </c>
    </row>
    <row r="4278" spans="1:37" x14ac:dyDescent="0.25">
      <c r="A4278">
        <f t="shared" ref="A4278:E4278" si="1483">A1193</f>
        <v>25005</v>
      </c>
      <c r="B4278" t="str">
        <f t="shared" si="1483"/>
        <v>MA</v>
      </c>
      <c r="C4278" t="str">
        <f t="shared" si="1483"/>
        <v>Bristol County</v>
      </c>
      <c r="D4278">
        <f t="shared" si="1483"/>
        <v>-71.109491399999996</v>
      </c>
      <c r="E4278">
        <f t="shared" si="1483"/>
        <v>41.805390000000003</v>
      </c>
      <c r="Q4278" s="197">
        <v>11.154347080000001</v>
      </c>
      <c r="R4278" s="197">
        <v>11.154347080000001</v>
      </c>
      <c r="AE4278" s="319"/>
      <c r="AJ4278">
        <v>0</v>
      </c>
      <c r="AK4278">
        <v>0</v>
      </c>
    </row>
    <row r="4279" spans="1:37" x14ac:dyDescent="0.25">
      <c r="A4279">
        <f t="shared" ref="A4279:E4279" si="1484">A1194</f>
        <v>25007</v>
      </c>
      <c r="B4279" t="str">
        <f t="shared" si="1484"/>
        <v>MA</v>
      </c>
      <c r="C4279" t="str">
        <f t="shared" si="1484"/>
        <v>Dukes County</v>
      </c>
      <c r="D4279">
        <f t="shared" si="1484"/>
        <v>-70.634756499999995</v>
      </c>
      <c r="E4279">
        <f t="shared" si="1484"/>
        <v>41.385190000000001</v>
      </c>
      <c r="Q4279" s="197">
        <v>11.472196029999999</v>
      </c>
      <c r="R4279" s="197">
        <v>11.472196029999999</v>
      </c>
      <c r="AE4279" s="319"/>
      <c r="AJ4279">
        <v>0</v>
      </c>
      <c r="AK4279">
        <v>0</v>
      </c>
    </row>
    <row r="4280" spans="1:37" x14ac:dyDescent="0.25">
      <c r="A4280">
        <f t="shared" ref="A4280:E4280" si="1485">A1195</f>
        <v>25009</v>
      </c>
      <c r="B4280" t="str">
        <f t="shared" si="1485"/>
        <v>MA</v>
      </c>
      <c r="C4280" t="str">
        <f t="shared" si="1485"/>
        <v>Essex County</v>
      </c>
      <c r="D4280">
        <f t="shared" si="1485"/>
        <v>-70.977714199999994</v>
      </c>
      <c r="E4280">
        <f t="shared" si="1485"/>
        <v>42.669800000000002</v>
      </c>
      <c r="Q4280" s="197">
        <v>10.26388629</v>
      </c>
      <c r="R4280" s="197">
        <v>10.26388629</v>
      </c>
      <c r="AE4280" s="319"/>
      <c r="AJ4280">
        <v>0</v>
      </c>
      <c r="AK4280">
        <v>0</v>
      </c>
    </row>
    <row r="4281" spans="1:37" x14ac:dyDescent="0.25">
      <c r="A4281">
        <f t="shared" ref="A4281:E4281" si="1486">A1196</f>
        <v>25011</v>
      </c>
      <c r="B4281" t="str">
        <f t="shared" si="1486"/>
        <v>MA</v>
      </c>
      <c r="C4281" t="str">
        <f t="shared" si="1486"/>
        <v>Franklin County</v>
      </c>
      <c r="D4281">
        <f t="shared" si="1486"/>
        <v>-72.591409999999996</v>
      </c>
      <c r="E4281">
        <f t="shared" si="1486"/>
        <v>42.583109999999998</v>
      </c>
      <c r="Q4281" s="197">
        <v>9.7282250720000008</v>
      </c>
      <c r="R4281" s="197">
        <v>9.7282250720000008</v>
      </c>
      <c r="AE4281" s="319"/>
      <c r="AJ4281">
        <v>0</v>
      </c>
      <c r="AK4281">
        <v>0</v>
      </c>
    </row>
    <row r="4282" spans="1:37" x14ac:dyDescent="0.25">
      <c r="A4282">
        <f t="shared" ref="A4282:E4282" si="1487">A1197</f>
        <v>25013</v>
      </c>
      <c r="B4282" t="str">
        <f t="shared" si="1487"/>
        <v>MA</v>
      </c>
      <c r="C4282" t="str">
        <f t="shared" si="1487"/>
        <v>Hampden County</v>
      </c>
      <c r="D4282">
        <f t="shared" si="1487"/>
        <v>-72.625325799999999</v>
      </c>
      <c r="E4282">
        <f t="shared" si="1487"/>
        <v>42.136710000000001</v>
      </c>
      <c r="Q4282" s="197">
        <v>10.301776179999999</v>
      </c>
      <c r="R4282" s="197">
        <v>10.301776179999999</v>
      </c>
      <c r="AE4282" s="319"/>
      <c r="AJ4282">
        <v>0</v>
      </c>
      <c r="AK4282">
        <v>0</v>
      </c>
    </row>
    <row r="4283" spans="1:37" x14ac:dyDescent="0.25">
      <c r="A4283">
        <f t="shared" ref="A4283:E4283" si="1488">A1198</f>
        <v>25015</v>
      </c>
      <c r="B4283" t="str">
        <f t="shared" si="1488"/>
        <v>MA</v>
      </c>
      <c r="C4283" t="str">
        <f t="shared" si="1488"/>
        <v>Hampshire County</v>
      </c>
      <c r="D4283">
        <f t="shared" si="1488"/>
        <v>-72.659099999999995</v>
      </c>
      <c r="E4283">
        <f t="shared" si="1488"/>
        <v>42.33916</v>
      </c>
      <c r="Q4283" s="197">
        <v>10.02749017</v>
      </c>
      <c r="R4283" s="197">
        <v>10.02749017</v>
      </c>
      <c r="AE4283" s="319"/>
      <c r="AJ4283">
        <v>0</v>
      </c>
      <c r="AK4283">
        <v>0</v>
      </c>
    </row>
    <row r="4284" spans="1:37" x14ac:dyDescent="0.25">
      <c r="A4284">
        <f t="shared" ref="A4284:E4284" si="1489">A1199</f>
        <v>25017</v>
      </c>
      <c r="B4284" t="str">
        <f t="shared" si="1489"/>
        <v>MA</v>
      </c>
      <c r="C4284" t="str">
        <f t="shared" si="1489"/>
        <v>Middlesex County</v>
      </c>
      <c r="D4284">
        <f t="shared" si="1489"/>
        <v>-71.389943299999999</v>
      </c>
      <c r="E4284">
        <f t="shared" si="1489"/>
        <v>42.484380000000002</v>
      </c>
      <c r="Q4284" s="197">
        <v>10.386819389999999</v>
      </c>
      <c r="R4284" s="197">
        <v>10.386819389999999</v>
      </c>
      <c r="AE4284" s="319"/>
      <c r="AJ4284">
        <v>0</v>
      </c>
      <c r="AK4284">
        <v>0</v>
      </c>
    </row>
    <row r="4285" spans="1:37" x14ac:dyDescent="0.25">
      <c r="A4285">
        <f t="shared" ref="A4285:E4285" si="1490">A1200</f>
        <v>25019</v>
      </c>
      <c r="B4285" t="str">
        <f t="shared" si="1490"/>
        <v>MA</v>
      </c>
      <c r="C4285" t="str">
        <f t="shared" si="1490"/>
        <v>Nantucket County</v>
      </c>
      <c r="D4285">
        <f t="shared" si="1490"/>
        <v>-70.053033600000006</v>
      </c>
      <c r="E4285">
        <f t="shared" si="1490"/>
        <v>41.289299999999997</v>
      </c>
      <c r="Q4285" s="197">
        <v>11.459942590000001</v>
      </c>
      <c r="R4285" s="197">
        <v>11.459942590000001</v>
      </c>
      <c r="AE4285" s="319"/>
      <c r="AJ4285">
        <v>0</v>
      </c>
      <c r="AK4285">
        <v>0</v>
      </c>
    </row>
    <row r="4286" spans="1:37" x14ac:dyDescent="0.25">
      <c r="A4286">
        <f t="shared" ref="A4286:E4286" si="1491">A1201</f>
        <v>25021</v>
      </c>
      <c r="B4286" t="str">
        <f t="shared" si="1491"/>
        <v>MA</v>
      </c>
      <c r="C4286" t="str">
        <f t="shared" si="1491"/>
        <v>Norfolk County</v>
      </c>
      <c r="D4286">
        <f t="shared" si="1491"/>
        <v>-71.2248266</v>
      </c>
      <c r="E4286">
        <f t="shared" si="1491"/>
        <v>42.15699</v>
      </c>
      <c r="Q4286" s="197">
        <v>10.82520787</v>
      </c>
      <c r="R4286" s="197">
        <v>10.82520787</v>
      </c>
      <c r="AE4286" s="319"/>
      <c r="AJ4286">
        <v>0</v>
      </c>
      <c r="AK4286">
        <v>0</v>
      </c>
    </row>
    <row r="4287" spans="1:37" x14ac:dyDescent="0.25">
      <c r="A4287">
        <f t="shared" ref="A4287:E4287" si="1492">A1202</f>
        <v>25023</v>
      </c>
      <c r="B4287" t="str">
        <f t="shared" si="1492"/>
        <v>MA</v>
      </c>
      <c r="C4287" t="str">
        <f t="shared" si="1492"/>
        <v>Plymouth County</v>
      </c>
      <c r="D4287">
        <f t="shared" si="1492"/>
        <v>-70.815613099999993</v>
      </c>
      <c r="E4287">
        <f t="shared" si="1492"/>
        <v>41.956789999999998</v>
      </c>
      <c r="Q4287" s="197">
        <v>11.01179924</v>
      </c>
      <c r="R4287" s="197">
        <v>11.01179924</v>
      </c>
      <c r="AE4287" s="319"/>
      <c r="AJ4287">
        <v>0</v>
      </c>
      <c r="AK4287">
        <v>0</v>
      </c>
    </row>
    <row r="4288" spans="1:37" x14ac:dyDescent="0.25">
      <c r="A4288">
        <f t="shared" ref="A4288:E4288" si="1493">A1203</f>
        <v>25025</v>
      </c>
      <c r="B4288" t="str">
        <f t="shared" si="1493"/>
        <v>MA</v>
      </c>
      <c r="C4288" t="str">
        <f t="shared" si="1493"/>
        <v>Suffolk County</v>
      </c>
      <c r="D4288">
        <f t="shared" si="1493"/>
        <v>-71.105622600000004</v>
      </c>
      <c r="E4288">
        <f t="shared" si="1493"/>
        <v>42.309280000000001</v>
      </c>
      <c r="Q4288" s="197">
        <v>10.71755886</v>
      </c>
      <c r="R4288" s="197">
        <v>10.71755886</v>
      </c>
      <c r="AE4288" s="319"/>
      <c r="AJ4288">
        <v>0</v>
      </c>
      <c r="AK4288">
        <v>0</v>
      </c>
    </row>
    <row r="4289" spans="1:37" x14ac:dyDescent="0.25">
      <c r="A4289">
        <f t="shared" ref="A4289:E4289" si="1494">A1204</f>
        <v>25027</v>
      </c>
      <c r="B4289" t="str">
        <f t="shared" si="1494"/>
        <v>MA</v>
      </c>
      <c r="C4289" t="str">
        <f t="shared" si="1494"/>
        <v>Worcester County</v>
      </c>
      <c r="D4289">
        <f t="shared" si="1494"/>
        <v>-71.907440199999996</v>
      </c>
      <c r="E4289">
        <f t="shared" si="1494"/>
        <v>42.354039999999998</v>
      </c>
      <c r="Q4289" s="197">
        <v>10.30750692</v>
      </c>
      <c r="R4289" s="197">
        <v>10.30750692</v>
      </c>
      <c r="AE4289" s="319"/>
      <c r="AJ4289">
        <v>0</v>
      </c>
      <c r="AK4289">
        <v>0</v>
      </c>
    </row>
    <row r="4290" spans="1:37" x14ac:dyDescent="0.25">
      <c r="A4290">
        <f t="shared" ref="A4290:E4290" si="1495">A1205</f>
        <v>26001</v>
      </c>
      <c r="B4290" t="str">
        <f t="shared" si="1495"/>
        <v>MI</v>
      </c>
      <c r="C4290" t="str">
        <f t="shared" si="1495"/>
        <v>Alcona County</v>
      </c>
      <c r="D4290">
        <f t="shared" si="1495"/>
        <v>-83.594978400000002</v>
      </c>
      <c r="E4290">
        <f t="shared" si="1495"/>
        <v>44.688679999999998</v>
      </c>
      <c r="Q4290" s="197">
        <v>9.3675949640000002</v>
      </c>
      <c r="R4290" s="197">
        <v>9.3675949640000002</v>
      </c>
      <c r="AE4290" s="319"/>
      <c r="AJ4290">
        <v>0</v>
      </c>
      <c r="AK4290">
        <v>0</v>
      </c>
    </row>
    <row r="4291" spans="1:37" x14ac:dyDescent="0.25">
      <c r="A4291">
        <f t="shared" ref="A4291:E4291" si="1496">A1206</f>
        <v>26003</v>
      </c>
      <c r="B4291" t="str">
        <f t="shared" si="1496"/>
        <v>MI</v>
      </c>
      <c r="C4291" t="str">
        <f t="shared" si="1496"/>
        <v>Alger County</v>
      </c>
      <c r="D4291">
        <f t="shared" si="1496"/>
        <v>-86.618527499999999</v>
      </c>
      <c r="E4291">
        <f t="shared" si="1496"/>
        <v>46.407530000000001</v>
      </c>
      <c r="Q4291" s="197">
        <v>9.0569393520000006</v>
      </c>
      <c r="R4291" s="197">
        <v>9.0569393520000006</v>
      </c>
      <c r="AE4291" s="319"/>
      <c r="AJ4291">
        <v>0</v>
      </c>
      <c r="AK4291">
        <v>0</v>
      </c>
    </row>
    <row r="4292" spans="1:37" x14ac:dyDescent="0.25">
      <c r="A4292">
        <f t="shared" ref="A4292:E4292" si="1497">A1207</f>
        <v>26005</v>
      </c>
      <c r="B4292" t="str">
        <f t="shared" si="1497"/>
        <v>MI</v>
      </c>
      <c r="C4292" t="str">
        <f t="shared" si="1497"/>
        <v>Allegan County</v>
      </c>
      <c r="D4292">
        <f t="shared" si="1497"/>
        <v>-85.885165599999993</v>
      </c>
      <c r="E4292">
        <f t="shared" si="1497"/>
        <v>42.589979999999997</v>
      </c>
      <c r="Q4292" s="197">
        <v>10.61570743</v>
      </c>
      <c r="R4292" s="197">
        <v>10.61570743</v>
      </c>
      <c r="AE4292" s="319"/>
      <c r="AJ4292">
        <v>0</v>
      </c>
      <c r="AK4292">
        <v>0</v>
      </c>
    </row>
    <row r="4293" spans="1:37" x14ac:dyDescent="0.25">
      <c r="A4293">
        <f t="shared" ref="A4293:E4293" si="1498">A1208</f>
        <v>26007</v>
      </c>
      <c r="B4293" t="str">
        <f t="shared" si="1498"/>
        <v>MI</v>
      </c>
      <c r="C4293" t="str">
        <f t="shared" si="1498"/>
        <v>Alpena County</v>
      </c>
      <c r="D4293">
        <f t="shared" si="1498"/>
        <v>-83.629144600000004</v>
      </c>
      <c r="E4293">
        <f t="shared" si="1498"/>
        <v>45.039050000000003</v>
      </c>
      <c r="Q4293" s="197">
        <v>9.2699547399999993</v>
      </c>
      <c r="R4293" s="197">
        <v>9.2699547399999993</v>
      </c>
      <c r="AE4293" s="319"/>
      <c r="AJ4293">
        <v>0</v>
      </c>
      <c r="AK4293">
        <v>0</v>
      </c>
    </row>
    <row r="4294" spans="1:37" x14ac:dyDescent="0.25">
      <c r="A4294">
        <f t="shared" ref="A4294:E4294" si="1499">A1209</f>
        <v>26009</v>
      </c>
      <c r="B4294" t="str">
        <f t="shared" si="1499"/>
        <v>MI</v>
      </c>
      <c r="C4294" t="str">
        <f t="shared" si="1499"/>
        <v>Antrim County</v>
      </c>
      <c r="D4294">
        <f t="shared" si="1499"/>
        <v>-85.136163400000001</v>
      </c>
      <c r="E4294">
        <f t="shared" si="1499"/>
        <v>45.002400000000002</v>
      </c>
      <c r="Q4294" s="197">
        <v>9.1332771509999997</v>
      </c>
      <c r="R4294" s="197">
        <v>9.1332771509999997</v>
      </c>
      <c r="AE4294" s="319"/>
      <c r="AJ4294">
        <v>0</v>
      </c>
      <c r="AK4294">
        <v>0</v>
      </c>
    </row>
    <row r="4295" spans="1:37" x14ac:dyDescent="0.25">
      <c r="A4295">
        <f t="shared" ref="A4295:E4295" si="1500">A1210</f>
        <v>26011</v>
      </c>
      <c r="B4295" t="str">
        <f t="shared" si="1500"/>
        <v>MI</v>
      </c>
      <c r="C4295" t="str">
        <f t="shared" si="1500"/>
        <v>Arenac County</v>
      </c>
      <c r="D4295">
        <f t="shared" si="1500"/>
        <v>-83.891978600000002</v>
      </c>
      <c r="E4295">
        <f t="shared" si="1500"/>
        <v>44.070529999999998</v>
      </c>
      <c r="Q4295" s="197">
        <v>9.5664029470000003</v>
      </c>
      <c r="R4295" s="197">
        <v>9.5664029470000003</v>
      </c>
      <c r="AE4295" s="319"/>
      <c r="AJ4295">
        <v>0</v>
      </c>
      <c r="AK4295">
        <v>0</v>
      </c>
    </row>
    <row r="4296" spans="1:37" x14ac:dyDescent="0.25">
      <c r="A4296">
        <f t="shared" ref="A4296:E4296" si="1501">A1211</f>
        <v>26013</v>
      </c>
      <c r="B4296" t="str">
        <f t="shared" si="1501"/>
        <v>MI</v>
      </c>
      <c r="C4296" t="str">
        <f t="shared" si="1501"/>
        <v>Baraga County</v>
      </c>
      <c r="D4296">
        <f t="shared" si="1501"/>
        <v>-88.376149400000003</v>
      </c>
      <c r="E4296">
        <f t="shared" si="1501"/>
        <v>46.664090000000002</v>
      </c>
      <c r="Q4296" s="197">
        <v>8.9594067030000009</v>
      </c>
      <c r="R4296" s="197">
        <v>8.9594067030000009</v>
      </c>
      <c r="AE4296" s="319"/>
      <c r="AJ4296">
        <v>0</v>
      </c>
      <c r="AK4296">
        <v>0</v>
      </c>
    </row>
    <row r="4297" spans="1:37" x14ac:dyDescent="0.25">
      <c r="A4297">
        <f t="shared" ref="A4297:E4297" si="1502">A1212</f>
        <v>26015</v>
      </c>
      <c r="B4297" t="str">
        <f t="shared" si="1502"/>
        <v>MI</v>
      </c>
      <c r="C4297" t="str">
        <f t="shared" si="1502"/>
        <v>Barry County</v>
      </c>
      <c r="D4297">
        <f t="shared" si="1502"/>
        <v>-85.311974500000005</v>
      </c>
      <c r="E4297">
        <f t="shared" si="1502"/>
        <v>42.593330000000002</v>
      </c>
      <c r="Q4297" s="197">
        <v>10.485124559999999</v>
      </c>
      <c r="R4297" s="197">
        <v>10.485124559999999</v>
      </c>
      <c r="AE4297" s="319"/>
      <c r="AJ4297">
        <v>0</v>
      </c>
      <c r="AK4297">
        <v>0</v>
      </c>
    </row>
    <row r="4298" spans="1:37" x14ac:dyDescent="0.25">
      <c r="A4298">
        <f t="shared" ref="A4298:E4298" si="1503">A1213</f>
        <v>26017</v>
      </c>
      <c r="B4298" t="str">
        <f t="shared" si="1503"/>
        <v>MI</v>
      </c>
      <c r="C4298" t="str">
        <f t="shared" si="1503"/>
        <v>Bay County</v>
      </c>
      <c r="D4298">
        <f t="shared" si="1503"/>
        <v>-83.987479899999997</v>
      </c>
      <c r="E4298">
        <f t="shared" si="1503"/>
        <v>43.705640000000002</v>
      </c>
      <c r="Q4298" s="197">
        <v>9.7221426530000006</v>
      </c>
      <c r="R4298" s="197">
        <v>9.7221426530000006</v>
      </c>
      <c r="AE4298" s="319"/>
      <c r="AJ4298">
        <v>0</v>
      </c>
      <c r="AK4298">
        <v>0</v>
      </c>
    </row>
    <row r="4299" spans="1:37" x14ac:dyDescent="0.25">
      <c r="A4299">
        <f t="shared" ref="A4299:E4299" si="1504">A1214</f>
        <v>26019</v>
      </c>
      <c r="B4299" t="str">
        <f t="shared" si="1504"/>
        <v>MI</v>
      </c>
      <c r="C4299" t="str">
        <f t="shared" si="1504"/>
        <v>Benzie County</v>
      </c>
      <c r="D4299">
        <f t="shared" si="1504"/>
        <v>-86.006402499999993</v>
      </c>
      <c r="E4299">
        <f t="shared" si="1504"/>
        <v>44.643160000000002</v>
      </c>
      <c r="Q4299" s="197">
        <v>9.3371735289999993</v>
      </c>
      <c r="R4299" s="197">
        <v>9.3371735289999993</v>
      </c>
      <c r="AE4299" s="319"/>
      <c r="AJ4299">
        <v>0</v>
      </c>
      <c r="AK4299">
        <v>0</v>
      </c>
    </row>
    <row r="4300" spans="1:37" x14ac:dyDescent="0.25">
      <c r="A4300">
        <f t="shared" ref="A4300:E4300" si="1505">A1215</f>
        <v>26021</v>
      </c>
      <c r="B4300" t="str">
        <f t="shared" si="1505"/>
        <v>MI</v>
      </c>
      <c r="C4300" t="str">
        <f t="shared" si="1505"/>
        <v>Berrien County</v>
      </c>
      <c r="D4300">
        <f t="shared" si="1505"/>
        <v>-86.418460600000003</v>
      </c>
      <c r="E4300">
        <f t="shared" si="1505"/>
        <v>41.959620000000001</v>
      </c>
      <c r="Q4300" s="197">
        <v>11.09682667</v>
      </c>
      <c r="R4300" s="197">
        <v>11.09682667</v>
      </c>
      <c r="AE4300" s="319"/>
      <c r="AJ4300">
        <v>0</v>
      </c>
      <c r="AK4300">
        <v>0</v>
      </c>
    </row>
    <row r="4301" spans="1:37" x14ac:dyDescent="0.25">
      <c r="A4301">
        <f t="shared" ref="A4301:E4301" si="1506">A1216</f>
        <v>26023</v>
      </c>
      <c r="B4301" t="str">
        <f t="shared" si="1506"/>
        <v>MI</v>
      </c>
      <c r="C4301" t="str">
        <f t="shared" si="1506"/>
        <v>Branch County</v>
      </c>
      <c r="D4301">
        <f t="shared" si="1506"/>
        <v>-85.064259100000001</v>
      </c>
      <c r="E4301">
        <f t="shared" si="1506"/>
        <v>41.92651</v>
      </c>
      <c r="Q4301" s="197">
        <v>10.940634749999999</v>
      </c>
      <c r="R4301" s="197">
        <v>10.940634749999999</v>
      </c>
      <c r="AE4301" s="319"/>
      <c r="AJ4301">
        <v>0</v>
      </c>
      <c r="AK4301">
        <v>0</v>
      </c>
    </row>
    <row r="4302" spans="1:37" x14ac:dyDescent="0.25">
      <c r="A4302">
        <f t="shared" ref="A4302:E4302" si="1507">A1217</f>
        <v>26025</v>
      </c>
      <c r="B4302" t="str">
        <f t="shared" si="1507"/>
        <v>MI</v>
      </c>
      <c r="C4302" t="str">
        <f t="shared" si="1507"/>
        <v>Calhoun County</v>
      </c>
      <c r="D4302">
        <f t="shared" si="1507"/>
        <v>-85.002697299999994</v>
      </c>
      <c r="E4302">
        <f t="shared" si="1507"/>
        <v>42.245629999999998</v>
      </c>
      <c r="Q4302" s="197">
        <v>10.68998212</v>
      </c>
      <c r="R4302" s="197">
        <v>10.68998212</v>
      </c>
      <c r="AE4302" s="319"/>
      <c r="AJ4302">
        <v>0</v>
      </c>
      <c r="AK4302">
        <v>0</v>
      </c>
    </row>
    <row r="4303" spans="1:37" x14ac:dyDescent="0.25">
      <c r="A4303">
        <f t="shared" ref="A4303:E4303" si="1508">A1218</f>
        <v>26027</v>
      </c>
      <c r="B4303" t="str">
        <f t="shared" si="1508"/>
        <v>MI</v>
      </c>
      <c r="C4303" t="str">
        <f t="shared" si="1508"/>
        <v>Cass County</v>
      </c>
      <c r="D4303">
        <f t="shared" si="1508"/>
        <v>-85.990869000000004</v>
      </c>
      <c r="E4303">
        <f t="shared" si="1508"/>
        <v>41.919849999999997</v>
      </c>
      <c r="Q4303" s="197">
        <v>11.06807974</v>
      </c>
      <c r="R4303" s="197">
        <v>11.06807974</v>
      </c>
      <c r="AE4303" s="319"/>
      <c r="AJ4303">
        <v>0</v>
      </c>
      <c r="AK4303">
        <v>0</v>
      </c>
    </row>
    <row r="4304" spans="1:37" x14ac:dyDescent="0.25">
      <c r="A4304">
        <f t="shared" ref="A4304:E4304" si="1509">A1219</f>
        <v>26029</v>
      </c>
      <c r="B4304" t="str">
        <f t="shared" si="1509"/>
        <v>MI</v>
      </c>
      <c r="C4304" t="str">
        <f t="shared" si="1509"/>
        <v>Charlevoix County</v>
      </c>
      <c r="D4304">
        <f t="shared" si="1509"/>
        <v>-85.034124899999995</v>
      </c>
      <c r="E4304">
        <f t="shared" si="1509"/>
        <v>45.225099999999998</v>
      </c>
      <c r="Q4304" s="197">
        <v>9.1110837809999996</v>
      </c>
      <c r="R4304" s="197">
        <v>9.1110837809999996</v>
      </c>
      <c r="AE4304" s="319"/>
      <c r="AJ4304">
        <v>0</v>
      </c>
      <c r="AK4304">
        <v>0</v>
      </c>
    </row>
    <row r="4305" spans="1:37" x14ac:dyDescent="0.25">
      <c r="A4305">
        <f t="shared" ref="A4305:E4305" si="1510">A1220</f>
        <v>26031</v>
      </c>
      <c r="B4305" t="str">
        <f t="shared" si="1510"/>
        <v>MI</v>
      </c>
      <c r="C4305" t="str">
        <f t="shared" si="1510"/>
        <v>Cheboygan County</v>
      </c>
      <c r="D4305">
        <f t="shared" si="1510"/>
        <v>-84.505764200000002</v>
      </c>
      <c r="E4305">
        <f t="shared" si="1510"/>
        <v>45.447890000000001</v>
      </c>
      <c r="Q4305" s="197">
        <v>9.1169240780000003</v>
      </c>
      <c r="R4305" s="197">
        <v>9.1169240780000003</v>
      </c>
      <c r="AE4305" s="319"/>
      <c r="AJ4305">
        <v>0</v>
      </c>
      <c r="AK4305">
        <v>0</v>
      </c>
    </row>
    <row r="4306" spans="1:37" x14ac:dyDescent="0.25">
      <c r="A4306">
        <f t="shared" ref="A4306:E4306" si="1511">A1221</f>
        <v>26033</v>
      </c>
      <c r="B4306" t="str">
        <f t="shared" si="1511"/>
        <v>MI</v>
      </c>
      <c r="C4306" t="str">
        <f t="shared" si="1511"/>
        <v>Chippewa County</v>
      </c>
      <c r="D4306">
        <f t="shared" si="1511"/>
        <v>-84.724014699999998</v>
      </c>
      <c r="E4306">
        <f t="shared" si="1511"/>
        <v>46.328479999999999</v>
      </c>
      <c r="Q4306" s="197">
        <v>9.0452363980000001</v>
      </c>
      <c r="R4306" s="197">
        <v>9.0452363980000001</v>
      </c>
      <c r="AE4306" s="319"/>
      <c r="AJ4306">
        <v>0</v>
      </c>
      <c r="AK4306">
        <v>0</v>
      </c>
    </row>
    <row r="4307" spans="1:37" x14ac:dyDescent="0.25">
      <c r="A4307">
        <f t="shared" ref="A4307:E4307" si="1512">A1222</f>
        <v>26035</v>
      </c>
      <c r="B4307" t="str">
        <f t="shared" si="1512"/>
        <v>MI</v>
      </c>
      <c r="C4307" t="str">
        <f t="shared" si="1512"/>
        <v>Clare County</v>
      </c>
      <c r="D4307">
        <f t="shared" si="1512"/>
        <v>-84.842797899999994</v>
      </c>
      <c r="E4307">
        <f t="shared" si="1512"/>
        <v>43.991349999999997</v>
      </c>
      <c r="Q4307" s="197">
        <v>9.5310181669999992</v>
      </c>
      <c r="R4307" s="197">
        <v>9.5310181669999992</v>
      </c>
      <c r="AE4307" s="319"/>
      <c r="AJ4307">
        <v>0</v>
      </c>
      <c r="AK4307">
        <v>0</v>
      </c>
    </row>
    <row r="4308" spans="1:37" x14ac:dyDescent="0.25">
      <c r="A4308">
        <f t="shared" ref="A4308:E4308" si="1513">A1223</f>
        <v>26037</v>
      </c>
      <c r="B4308" t="str">
        <f t="shared" si="1513"/>
        <v>MI</v>
      </c>
      <c r="C4308" t="str">
        <f t="shared" si="1513"/>
        <v>Clinton County</v>
      </c>
      <c r="D4308">
        <f t="shared" si="1513"/>
        <v>-84.594337800000005</v>
      </c>
      <c r="E4308">
        <f t="shared" si="1513"/>
        <v>42.948950000000004</v>
      </c>
      <c r="Q4308" s="197">
        <v>10.140831560000001</v>
      </c>
      <c r="R4308" s="197">
        <v>10.140831560000001</v>
      </c>
      <c r="AE4308" s="319"/>
      <c r="AJ4308">
        <v>0</v>
      </c>
      <c r="AK4308">
        <v>0</v>
      </c>
    </row>
    <row r="4309" spans="1:37" x14ac:dyDescent="0.25">
      <c r="A4309">
        <f t="shared" ref="A4309:E4309" si="1514">A1224</f>
        <v>26039</v>
      </c>
      <c r="B4309" t="str">
        <f t="shared" si="1514"/>
        <v>MI</v>
      </c>
      <c r="C4309" t="str">
        <f t="shared" si="1514"/>
        <v>Crawford County</v>
      </c>
      <c r="D4309">
        <f t="shared" si="1514"/>
        <v>-84.600082</v>
      </c>
      <c r="E4309">
        <f t="shared" si="1514"/>
        <v>44.684980000000003</v>
      </c>
      <c r="Q4309" s="197">
        <v>9.2525157829999998</v>
      </c>
      <c r="R4309" s="197">
        <v>9.2525157829999998</v>
      </c>
      <c r="AE4309" s="319"/>
      <c r="AJ4309">
        <v>0</v>
      </c>
      <c r="AK4309">
        <v>0</v>
      </c>
    </row>
    <row r="4310" spans="1:37" x14ac:dyDescent="0.25">
      <c r="A4310">
        <f t="shared" ref="A4310:E4310" si="1515">A1225</f>
        <v>26041</v>
      </c>
      <c r="B4310" t="str">
        <f t="shared" si="1515"/>
        <v>MI</v>
      </c>
      <c r="C4310" t="str">
        <f t="shared" si="1515"/>
        <v>Delta County</v>
      </c>
      <c r="D4310">
        <f t="shared" si="1515"/>
        <v>-86.9351336</v>
      </c>
      <c r="E4310">
        <f t="shared" si="1515"/>
        <v>45.924160000000001</v>
      </c>
      <c r="Q4310" s="197">
        <v>9.1468704760000001</v>
      </c>
      <c r="R4310" s="197">
        <v>9.1468704760000001</v>
      </c>
      <c r="AE4310" s="319"/>
      <c r="AJ4310">
        <v>0</v>
      </c>
      <c r="AK4310">
        <v>0</v>
      </c>
    </row>
    <row r="4311" spans="1:37" x14ac:dyDescent="0.25">
      <c r="A4311">
        <f t="shared" ref="A4311:E4311" si="1516">A1226</f>
        <v>26043</v>
      </c>
      <c r="B4311" t="str">
        <f t="shared" si="1516"/>
        <v>MI</v>
      </c>
      <c r="C4311" t="str">
        <f t="shared" si="1516"/>
        <v>Dickinson County</v>
      </c>
      <c r="D4311">
        <f t="shared" si="1516"/>
        <v>-87.8834102</v>
      </c>
      <c r="E4311">
        <f t="shared" si="1516"/>
        <v>46.01173</v>
      </c>
      <c r="Q4311" s="197">
        <v>9.1442192789999996</v>
      </c>
      <c r="R4311" s="197">
        <v>9.1442192789999996</v>
      </c>
      <c r="AE4311" s="319"/>
      <c r="AJ4311">
        <v>0</v>
      </c>
      <c r="AK4311">
        <v>0</v>
      </c>
    </row>
    <row r="4312" spans="1:37" x14ac:dyDescent="0.25">
      <c r="A4312">
        <f t="shared" ref="A4312:E4312" si="1517">A1227</f>
        <v>26045</v>
      </c>
      <c r="B4312" t="str">
        <f t="shared" si="1517"/>
        <v>MI</v>
      </c>
      <c r="C4312" t="str">
        <f t="shared" si="1517"/>
        <v>Eaton County</v>
      </c>
      <c r="D4312">
        <f t="shared" si="1517"/>
        <v>-84.837919799999995</v>
      </c>
      <c r="E4312">
        <f t="shared" si="1517"/>
        <v>42.599029999999999</v>
      </c>
      <c r="Q4312" s="197">
        <v>10.40055167</v>
      </c>
      <c r="R4312" s="197">
        <v>10.40055167</v>
      </c>
      <c r="AE4312" s="319"/>
      <c r="AJ4312">
        <v>0</v>
      </c>
      <c r="AK4312">
        <v>0</v>
      </c>
    </row>
    <row r="4313" spans="1:37" x14ac:dyDescent="0.25">
      <c r="A4313">
        <f t="shared" ref="A4313:E4313" si="1518">A1228</f>
        <v>26047</v>
      </c>
      <c r="B4313" t="str">
        <f t="shared" si="1518"/>
        <v>MI</v>
      </c>
      <c r="C4313" t="str">
        <f t="shared" si="1518"/>
        <v>Emmet County</v>
      </c>
      <c r="D4313">
        <f t="shared" si="1518"/>
        <v>-84.8896455</v>
      </c>
      <c r="E4313">
        <f t="shared" si="1518"/>
        <v>45.513350000000003</v>
      </c>
      <c r="Q4313" s="197">
        <v>9.0871053350000004</v>
      </c>
      <c r="R4313" s="197">
        <v>9.0871053350000004</v>
      </c>
      <c r="AE4313" s="319"/>
      <c r="AJ4313">
        <v>0</v>
      </c>
      <c r="AK4313">
        <v>0</v>
      </c>
    </row>
    <row r="4314" spans="1:37" x14ac:dyDescent="0.25">
      <c r="A4314">
        <f t="shared" ref="A4314:E4314" si="1519">A1229</f>
        <v>26049</v>
      </c>
      <c r="B4314" t="str">
        <f t="shared" si="1519"/>
        <v>MI</v>
      </c>
      <c r="C4314" t="str">
        <f t="shared" si="1519"/>
        <v>Genesee County</v>
      </c>
      <c r="D4314">
        <f t="shared" si="1519"/>
        <v>-83.703460899999996</v>
      </c>
      <c r="E4314">
        <f t="shared" si="1519"/>
        <v>43.027999999999999</v>
      </c>
      <c r="Q4314" s="197">
        <v>10.10247317</v>
      </c>
      <c r="R4314" s="197">
        <v>10.10247317</v>
      </c>
      <c r="AE4314" s="319"/>
      <c r="AJ4314">
        <v>0</v>
      </c>
      <c r="AK4314">
        <v>0</v>
      </c>
    </row>
    <row r="4315" spans="1:37" x14ac:dyDescent="0.25">
      <c r="A4315">
        <f t="shared" ref="A4315:E4315" si="1520">A1230</f>
        <v>26051</v>
      </c>
      <c r="B4315" t="str">
        <f t="shared" si="1520"/>
        <v>MI</v>
      </c>
      <c r="C4315" t="str">
        <f t="shared" si="1520"/>
        <v>Gladwin County</v>
      </c>
      <c r="D4315">
        <f t="shared" si="1520"/>
        <v>-84.378624299999998</v>
      </c>
      <c r="E4315">
        <f t="shared" si="1520"/>
        <v>43.992930000000001</v>
      </c>
      <c r="Q4315" s="197">
        <v>9.556801085</v>
      </c>
      <c r="R4315" s="197">
        <v>9.556801085</v>
      </c>
      <c r="AE4315" s="319"/>
      <c r="AJ4315">
        <v>0</v>
      </c>
      <c r="AK4315">
        <v>0</v>
      </c>
    </row>
    <row r="4316" spans="1:37" x14ac:dyDescent="0.25">
      <c r="A4316">
        <f t="shared" ref="A4316:E4316" si="1521">A1231</f>
        <v>26053</v>
      </c>
      <c r="B4316" t="str">
        <f t="shared" si="1521"/>
        <v>MI</v>
      </c>
      <c r="C4316" t="str">
        <f t="shared" si="1521"/>
        <v>Gogebic County</v>
      </c>
      <c r="D4316">
        <f t="shared" si="1521"/>
        <v>-89.686565900000005</v>
      </c>
      <c r="E4316">
        <f t="shared" si="1521"/>
        <v>46.400959999999998</v>
      </c>
      <c r="Q4316" s="197">
        <v>8.8319375040000008</v>
      </c>
      <c r="R4316" s="197">
        <v>8.8319375040000008</v>
      </c>
      <c r="AE4316" s="319"/>
      <c r="AJ4316">
        <v>0</v>
      </c>
      <c r="AK4316">
        <v>0</v>
      </c>
    </row>
    <row r="4317" spans="1:37" x14ac:dyDescent="0.25">
      <c r="A4317">
        <f t="shared" ref="A4317:E4317" si="1522">A1232</f>
        <v>26055</v>
      </c>
      <c r="B4317" t="str">
        <f t="shared" si="1522"/>
        <v>MI</v>
      </c>
      <c r="C4317" t="str">
        <f t="shared" si="1522"/>
        <v>Grand Traverse County</v>
      </c>
      <c r="D4317">
        <f t="shared" si="1522"/>
        <v>-85.554438700000006</v>
      </c>
      <c r="E4317">
        <f t="shared" si="1522"/>
        <v>44.673900000000003</v>
      </c>
      <c r="Q4317" s="197">
        <v>9.2132846050000001</v>
      </c>
      <c r="R4317" s="197">
        <v>9.2132846050000001</v>
      </c>
      <c r="AE4317" s="319"/>
      <c r="AJ4317">
        <v>0</v>
      </c>
      <c r="AK4317">
        <v>0</v>
      </c>
    </row>
    <row r="4318" spans="1:37" x14ac:dyDescent="0.25">
      <c r="A4318">
        <f t="shared" ref="A4318:E4318" si="1523">A1233</f>
        <v>26057</v>
      </c>
      <c r="B4318" t="str">
        <f t="shared" si="1523"/>
        <v>MI</v>
      </c>
      <c r="C4318" t="str">
        <f t="shared" si="1523"/>
        <v>Gratiot County</v>
      </c>
      <c r="D4318">
        <f t="shared" si="1523"/>
        <v>-84.604370299999999</v>
      </c>
      <c r="E4318">
        <f t="shared" si="1523"/>
        <v>43.29692</v>
      </c>
      <c r="Q4318" s="197">
        <v>9.9379301160000004</v>
      </c>
      <c r="R4318" s="197">
        <v>9.9379301160000004</v>
      </c>
      <c r="AE4318" s="319"/>
      <c r="AJ4318">
        <v>0</v>
      </c>
      <c r="AK4318">
        <v>0</v>
      </c>
    </row>
    <row r="4319" spans="1:37" x14ac:dyDescent="0.25">
      <c r="A4319">
        <f t="shared" ref="A4319:E4319" si="1524">A1234</f>
        <v>26059</v>
      </c>
      <c r="B4319" t="str">
        <f t="shared" si="1524"/>
        <v>MI</v>
      </c>
      <c r="C4319" t="str">
        <f t="shared" si="1524"/>
        <v>Hillsdale County</v>
      </c>
      <c r="D4319">
        <f t="shared" si="1524"/>
        <v>-84.596612500000006</v>
      </c>
      <c r="E4319">
        <f t="shared" si="1524"/>
        <v>41.896630000000002</v>
      </c>
      <c r="Q4319" s="197">
        <v>10.95017035</v>
      </c>
      <c r="R4319" s="197">
        <v>10.95017035</v>
      </c>
      <c r="AE4319" s="319"/>
      <c r="AJ4319">
        <v>0</v>
      </c>
      <c r="AK4319">
        <v>0</v>
      </c>
    </row>
    <row r="4320" spans="1:37" x14ac:dyDescent="0.25">
      <c r="A4320">
        <f t="shared" ref="A4320:E4320" si="1525">A1235</f>
        <v>26061</v>
      </c>
      <c r="B4320" t="str">
        <f t="shared" si="1525"/>
        <v>MI</v>
      </c>
      <c r="C4320" t="str">
        <f t="shared" si="1525"/>
        <v>Houghton County</v>
      </c>
      <c r="D4320">
        <f t="shared" si="1525"/>
        <v>-88.684922799999995</v>
      </c>
      <c r="E4320">
        <f t="shared" si="1525"/>
        <v>46.896070000000002</v>
      </c>
      <c r="Q4320" s="197">
        <v>8.8840125329999999</v>
      </c>
      <c r="R4320" s="197">
        <v>8.8840125329999999</v>
      </c>
      <c r="AE4320" s="319"/>
      <c r="AJ4320">
        <v>0</v>
      </c>
      <c r="AK4320">
        <v>0</v>
      </c>
    </row>
    <row r="4321" spans="1:37" x14ac:dyDescent="0.25">
      <c r="A4321">
        <f t="shared" ref="A4321:E4321" si="1526">A1236</f>
        <v>26063</v>
      </c>
      <c r="B4321" t="str">
        <f t="shared" si="1526"/>
        <v>MI</v>
      </c>
      <c r="C4321" t="str">
        <f t="shared" si="1526"/>
        <v>Huron County</v>
      </c>
      <c r="D4321">
        <f t="shared" si="1526"/>
        <v>-83.013039000000006</v>
      </c>
      <c r="E4321">
        <f t="shared" si="1526"/>
        <v>43.839199999999998</v>
      </c>
      <c r="Q4321" s="197">
        <v>9.7109231279999992</v>
      </c>
      <c r="R4321" s="197">
        <v>9.7109231279999992</v>
      </c>
      <c r="AE4321" s="319"/>
      <c r="AJ4321">
        <v>0</v>
      </c>
      <c r="AK4321">
        <v>0</v>
      </c>
    </row>
    <row r="4322" spans="1:37" x14ac:dyDescent="0.25">
      <c r="A4322">
        <f t="shared" ref="A4322:E4322" si="1527">A1237</f>
        <v>26065</v>
      </c>
      <c r="B4322" t="str">
        <f t="shared" si="1527"/>
        <v>MI</v>
      </c>
      <c r="C4322" t="str">
        <f t="shared" si="1527"/>
        <v>Ingham County</v>
      </c>
      <c r="D4322">
        <f t="shared" si="1527"/>
        <v>-84.368191800000005</v>
      </c>
      <c r="E4322">
        <f t="shared" si="1527"/>
        <v>42.60398</v>
      </c>
      <c r="Q4322" s="197">
        <v>10.3551898</v>
      </c>
      <c r="R4322" s="197">
        <v>10.3551898</v>
      </c>
      <c r="AE4322" s="319"/>
      <c r="AJ4322">
        <v>0</v>
      </c>
      <c r="AK4322">
        <v>0</v>
      </c>
    </row>
    <row r="4323" spans="1:37" x14ac:dyDescent="0.25">
      <c r="A4323">
        <f t="shared" ref="A4323:E4323" si="1528">A1238</f>
        <v>26067</v>
      </c>
      <c r="B4323" t="str">
        <f t="shared" si="1528"/>
        <v>MI</v>
      </c>
      <c r="C4323" t="str">
        <f t="shared" si="1528"/>
        <v>Ionia County</v>
      </c>
      <c r="D4323">
        <f t="shared" si="1528"/>
        <v>-85.070583099999993</v>
      </c>
      <c r="E4323">
        <f t="shared" si="1528"/>
        <v>42.947490000000002</v>
      </c>
      <c r="Q4323" s="197">
        <v>10.193111010000001</v>
      </c>
      <c r="R4323" s="197">
        <v>10.193111010000001</v>
      </c>
      <c r="AE4323" s="319"/>
      <c r="AJ4323">
        <v>0</v>
      </c>
      <c r="AK4323">
        <v>0</v>
      </c>
    </row>
    <row r="4324" spans="1:37" x14ac:dyDescent="0.25">
      <c r="A4324">
        <f t="shared" ref="A4324:E4324" si="1529">A1239</f>
        <v>26069</v>
      </c>
      <c r="B4324" t="str">
        <f t="shared" si="1529"/>
        <v>MI</v>
      </c>
      <c r="C4324" t="str">
        <f t="shared" si="1529"/>
        <v>Iosco County</v>
      </c>
      <c r="D4324">
        <f t="shared" si="1529"/>
        <v>-83.636356199999994</v>
      </c>
      <c r="E4324">
        <f t="shared" si="1529"/>
        <v>44.359200000000001</v>
      </c>
      <c r="Q4324" s="197">
        <v>9.4740923709999993</v>
      </c>
      <c r="R4324" s="197">
        <v>9.4740923709999993</v>
      </c>
      <c r="AE4324" s="319"/>
      <c r="AJ4324">
        <v>0</v>
      </c>
      <c r="AK4324">
        <v>0</v>
      </c>
    </row>
    <row r="4325" spans="1:37" x14ac:dyDescent="0.25">
      <c r="A4325">
        <f t="shared" ref="A4325:E4325" si="1530">A1240</f>
        <v>26071</v>
      </c>
      <c r="B4325" t="str">
        <f t="shared" si="1530"/>
        <v>MI</v>
      </c>
      <c r="C4325" t="str">
        <f t="shared" si="1530"/>
        <v>Iron County</v>
      </c>
      <c r="D4325">
        <f t="shared" si="1530"/>
        <v>-88.537982600000007</v>
      </c>
      <c r="E4325">
        <f t="shared" si="1530"/>
        <v>46.211919999999999</v>
      </c>
      <c r="Q4325" s="197">
        <v>9.0499835950000005</v>
      </c>
      <c r="R4325" s="197">
        <v>9.0499835950000005</v>
      </c>
      <c r="AE4325" s="319"/>
      <c r="AJ4325">
        <v>0</v>
      </c>
      <c r="AK4325">
        <v>0</v>
      </c>
    </row>
    <row r="4326" spans="1:37" x14ac:dyDescent="0.25">
      <c r="A4326">
        <f t="shared" ref="A4326:E4326" si="1531">A1241</f>
        <v>26073</v>
      </c>
      <c r="B4326" t="str">
        <f t="shared" si="1531"/>
        <v>MI</v>
      </c>
      <c r="C4326" t="str">
        <f t="shared" si="1531"/>
        <v>Isabella County</v>
      </c>
      <c r="D4326">
        <f t="shared" si="1531"/>
        <v>-84.843609400000005</v>
      </c>
      <c r="E4326">
        <f t="shared" si="1531"/>
        <v>43.64076</v>
      </c>
      <c r="Q4326" s="197">
        <v>9.747120121</v>
      </c>
      <c r="R4326" s="197">
        <v>9.747120121</v>
      </c>
      <c r="AE4326" s="319"/>
      <c r="AJ4326">
        <v>0</v>
      </c>
      <c r="AK4326">
        <v>0</v>
      </c>
    </row>
    <row r="4327" spans="1:37" x14ac:dyDescent="0.25">
      <c r="A4327">
        <f t="shared" ref="A4327:E4327" si="1532">A1242</f>
        <v>26075</v>
      </c>
      <c r="B4327" t="str">
        <f t="shared" si="1532"/>
        <v>MI</v>
      </c>
      <c r="C4327" t="str">
        <f t="shared" si="1532"/>
        <v>Jackson County</v>
      </c>
      <c r="D4327">
        <f t="shared" si="1532"/>
        <v>-84.419296399999993</v>
      </c>
      <c r="E4327">
        <f t="shared" si="1532"/>
        <v>42.250480000000003</v>
      </c>
      <c r="Q4327" s="197">
        <v>10.634496410000001</v>
      </c>
      <c r="R4327" s="197">
        <v>10.634496410000001</v>
      </c>
      <c r="AE4327" s="319"/>
      <c r="AJ4327">
        <v>0</v>
      </c>
      <c r="AK4327">
        <v>0</v>
      </c>
    </row>
    <row r="4328" spans="1:37" x14ac:dyDescent="0.25">
      <c r="A4328">
        <f t="shared" ref="A4328:E4328" si="1533">A1243</f>
        <v>26077</v>
      </c>
      <c r="B4328" t="str">
        <f t="shared" si="1533"/>
        <v>MI</v>
      </c>
      <c r="C4328" t="str">
        <f t="shared" si="1533"/>
        <v>Kalamazoo County</v>
      </c>
      <c r="D4328">
        <f t="shared" si="1533"/>
        <v>-85.525409699999997</v>
      </c>
      <c r="E4328">
        <f t="shared" si="1533"/>
        <v>42.247039999999998</v>
      </c>
      <c r="Q4328" s="197">
        <v>10.772505130000001</v>
      </c>
      <c r="R4328" s="197">
        <v>10.772505130000001</v>
      </c>
      <c r="AE4328" s="319"/>
      <c r="AJ4328">
        <v>0</v>
      </c>
      <c r="AK4328">
        <v>0</v>
      </c>
    </row>
    <row r="4329" spans="1:37" x14ac:dyDescent="0.25">
      <c r="A4329">
        <f t="shared" ref="A4329:E4329" si="1534">A1244</f>
        <v>26079</v>
      </c>
      <c r="B4329" t="str">
        <f t="shared" si="1534"/>
        <v>MI</v>
      </c>
      <c r="C4329" t="str">
        <f t="shared" si="1534"/>
        <v>Kalkaska County</v>
      </c>
      <c r="D4329">
        <f t="shared" si="1534"/>
        <v>-85.079254000000006</v>
      </c>
      <c r="E4329">
        <f t="shared" si="1534"/>
        <v>44.688339999999997</v>
      </c>
      <c r="Q4329" s="197">
        <v>9.1862338430000001</v>
      </c>
      <c r="R4329" s="197">
        <v>9.1862338430000001</v>
      </c>
      <c r="AE4329" s="319"/>
      <c r="AJ4329">
        <v>0</v>
      </c>
      <c r="AK4329">
        <v>0</v>
      </c>
    </row>
    <row r="4330" spans="1:37" x14ac:dyDescent="0.25">
      <c r="A4330">
        <f t="shared" ref="A4330:E4330" si="1535">A1245</f>
        <v>26081</v>
      </c>
      <c r="B4330" t="str">
        <f t="shared" si="1535"/>
        <v>MI</v>
      </c>
      <c r="C4330" t="str">
        <f t="shared" si="1535"/>
        <v>Kent County</v>
      </c>
      <c r="D4330">
        <f t="shared" si="1535"/>
        <v>-85.545700999999994</v>
      </c>
      <c r="E4330">
        <f t="shared" si="1535"/>
        <v>43.032580000000003</v>
      </c>
      <c r="Q4330" s="197">
        <v>10.240561120000001</v>
      </c>
      <c r="R4330" s="197">
        <v>10.240561120000001</v>
      </c>
      <c r="AE4330" s="319"/>
      <c r="AJ4330">
        <v>0</v>
      </c>
      <c r="AK4330">
        <v>0</v>
      </c>
    </row>
    <row r="4331" spans="1:37" x14ac:dyDescent="0.25">
      <c r="A4331">
        <f t="shared" ref="A4331:E4331" si="1536">A1246</f>
        <v>26083</v>
      </c>
      <c r="B4331" t="str">
        <f t="shared" si="1536"/>
        <v>MI</v>
      </c>
      <c r="C4331" t="str">
        <f t="shared" si="1536"/>
        <v>Keweenaw County</v>
      </c>
      <c r="D4331">
        <f t="shared" si="1536"/>
        <v>-88.118338699999995</v>
      </c>
      <c r="E4331">
        <f t="shared" si="1536"/>
        <v>47.356839999999998</v>
      </c>
      <c r="Q4331" s="197">
        <v>8.8800381440000002</v>
      </c>
      <c r="R4331" s="197">
        <v>8.8800381440000002</v>
      </c>
      <c r="AE4331" s="319"/>
      <c r="AJ4331">
        <v>0</v>
      </c>
      <c r="AK4331">
        <v>0</v>
      </c>
    </row>
    <row r="4332" spans="1:37" x14ac:dyDescent="0.25">
      <c r="A4332">
        <f t="shared" ref="A4332:E4332" si="1537">A1247</f>
        <v>26085</v>
      </c>
      <c r="B4332" t="str">
        <f t="shared" si="1537"/>
        <v>MI</v>
      </c>
      <c r="C4332" t="str">
        <f t="shared" si="1537"/>
        <v>Lake County</v>
      </c>
      <c r="D4332">
        <f t="shared" si="1537"/>
        <v>-85.804747899999995</v>
      </c>
      <c r="E4332">
        <f t="shared" si="1537"/>
        <v>43.993490000000001</v>
      </c>
      <c r="Q4332" s="197">
        <v>9.6353648700000001</v>
      </c>
      <c r="R4332" s="197">
        <v>9.6353648700000001</v>
      </c>
      <c r="AE4332" s="319"/>
      <c r="AJ4332">
        <v>0</v>
      </c>
      <c r="AK4332">
        <v>0</v>
      </c>
    </row>
    <row r="4333" spans="1:37" x14ac:dyDescent="0.25">
      <c r="A4333">
        <f t="shared" ref="A4333:E4333" si="1538">A1248</f>
        <v>26087</v>
      </c>
      <c r="B4333" t="str">
        <f t="shared" si="1538"/>
        <v>MI</v>
      </c>
      <c r="C4333" t="str">
        <f t="shared" si="1538"/>
        <v>Lapeer County</v>
      </c>
      <c r="D4333">
        <f t="shared" si="1538"/>
        <v>-83.221314000000007</v>
      </c>
      <c r="E4333">
        <f t="shared" si="1538"/>
        <v>43.099110000000003</v>
      </c>
      <c r="Q4333" s="197">
        <v>10.08590981</v>
      </c>
      <c r="R4333" s="197">
        <v>10.08590981</v>
      </c>
      <c r="AE4333" s="319"/>
      <c r="AJ4333">
        <v>0</v>
      </c>
      <c r="AK4333">
        <v>0</v>
      </c>
    </row>
    <row r="4334" spans="1:37" x14ac:dyDescent="0.25">
      <c r="A4334">
        <f t="shared" ref="A4334:E4334" si="1539">A1249</f>
        <v>26089</v>
      </c>
      <c r="B4334" t="str">
        <f t="shared" si="1539"/>
        <v>MI</v>
      </c>
      <c r="C4334" t="str">
        <f t="shared" si="1539"/>
        <v>Leelanau County</v>
      </c>
      <c r="D4334">
        <f t="shared" si="1539"/>
        <v>-85.770045300000007</v>
      </c>
      <c r="E4334">
        <f t="shared" si="1539"/>
        <v>44.920940000000002</v>
      </c>
      <c r="Q4334" s="197">
        <v>9.2046514750000004</v>
      </c>
      <c r="R4334" s="197">
        <v>9.2046514750000004</v>
      </c>
      <c r="AE4334" s="319"/>
      <c r="AJ4334">
        <v>0</v>
      </c>
      <c r="AK4334">
        <v>0</v>
      </c>
    </row>
    <row r="4335" spans="1:37" x14ac:dyDescent="0.25">
      <c r="A4335">
        <f t="shared" ref="A4335:E4335" si="1540">A1250</f>
        <v>26091</v>
      </c>
      <c r="B4335" t="str">
        <f t="shared" si="1540"/>
        <v>MI</v>
      </c>
      <c r="C4335" t="str">
        <f t="shared" si="1540"/>
        <v>Lenawee County</v>
      </c>
      <c r="D4335">
        <f t="shared" si="1540"/>
        <v>-84.066885200000002</v>
      </c>
      <c r="E4335">
        <f t="shared" si="1540"/>
        <v>41.907040000000002</v>
      </c>
      <c r="Q4335" s="197">
        <v>10.96029326</v>
      </c>
      <c r="R4335" s="197">
        <v>10.96029326</v>
      </c>
      <c r="AE4335" s="319"/>
      <c r="AJ4335">
        <v>0</v>
      </c>
      <c r="AK4335">
        <v>0</v>
      </c>
    </row>
    <row r="4336" spans="1:37" x14ac:dyDescent="0.25">
      <c r="A4336">
        <f t="shared" ref="A4336:E4336" si="1541">A1251</f>
        <v>26093</v>
      </c>
      <c r="B4336" t="str">
        <f t="shared" si="1541"/>
        <v>MI</v>
      </c>
      <c r="C4336" t="str">
        <f t="shared" si="1541"/>
        <v>Livingston County</v>
      </c>
      <c r="D4336">
        <f t="shared" si="1541"/>
        <v>-83.906697699999995</v>
      </c>
      <c r="E4336">
        <f t="shared" si="1541"/>
        <v>42.608919999999998</v>
      </c>
      <c r="Q4336" s="197">
        <v>10.3727213</v>
      </c>
      <c r="R4336" s="197">
        <v>10.3727213</v>
      </c>
      <c r="AE4336" s="319"/>
      <c r="AJ4336">
        <v>0</v>
      </c>
      <c r="AK4336">
        <v>0</v>
      </c>
    </row>
    <row r="4337" spans="1:37" x14ac:dyDescent="0.25">
      <c r="A4337">
        <f t="shared" ref="A4337:E4337" si="1542">A1252</f>
        <v>26095</v>
      </c>
      <c r="B4337" t="str">
        <f t="shared" si="1542"/>
        <v>MI</v>
      </c>
      <c r="C4337" t="str">
        <f t="shared" si="1542"/>
        <v>Luce County</v>
      </c>
      <c r="D4337">
        <f t="shared" si="1542"/>
        <v>-85.547082500000002</v>
      </c>
      <c r="E4337">
        <f t="shared" si="1542"/>
        <v>46.466929999999998</v>
      </c>
      <c r="Q4337" s="197">
        <v>9.0271029679999994</v>
      </c>
      <c r="R4337" s="197">
        <v>9.0271029679999994</v>
      </c>
      <c r="AE4337" s="319"/>
      <c r="AJ4337">
        <v>0</v>
      </c>
      <c r="AK4337">
        <v>0</v>
      </c>
    </row>
    <row r="4338" spans="1:37" x14ac:dyDescent="0.25">
      <c r="A4338">
        <f t="shared" ref="A4338:E4338" si="1543">A1253</f>
        <v>26097</v>
      </c>
      <c r="B4338" t="str">
        <f t="shared" si="1543"/>
        <v>MI</v>
      </c>
      <c r="C4338" t="str">
        <f t="shared" si="1543"/>
        <v>Mackinac County</v>
      </c>
      <c r="D4338">
        <f t="shared" si="1543"/>
        <v>-85.121196900000001</v>
      </c>
      <c r="E4338">
        <f t="shared" si="1543"/>
        <v>46.093730000000001</v>
      </c>
      <c r="Q4338" s="197">
        <v>9.0505150539999999</v>
      </c>
      <c r="R4338" s="197">
        <v>9.0505150539999999</v>
      </c>
      <c r="AE4338" s="319"/>
      <c r="AJ4338">
        <v>0</v>
      </c>
      <c r="AK4338">
        <v>0</v>
      </c>
    </row>
    <row r="4339" spans="1:37" x14ac:dyDescent="0.25">
      <c r="A4339">
        <f t="shared" ref="A4339:E4339" si="1544">A1254</f>
        <v>26099</v>
      </c>
      <c r="B4339" t="str">
        <f t="shared" si="1544"/>
        <v>MI</v>
      </c>
      <c r="C4339" t="str">
        <f t="shared" si="1544"/>
        <v>Macomb County</v>
      </c>
      <c r="D4339">
        <f t="shared" si="1544"/>
        <v>-82.928126800000001</v>
      </c>
      <c r="E4339">
        <f t="shared" si="1544"/>
        <v>42.703449999999997</v>
      </c>
      <c r="Q4339" s="197">
        <v>10.34107614</v>
      </c>
      <c r="R4339" s="197">
        <v>10.34107614</v>
      </c>
      <c r="AE4339" s="319"/>
      <c r="AJ4339">
        <v>0</v>
      </c>
      <c r="AK4339">
        <v>0</v>
      </c>
    </row>
    <row r="4340" spans="1:37" x14ac:dyDescent="0.25">
      <c r="A4340">
        <f t="shared" ref="A4340:E4340" si="1545">A1255</f>
        <v>26101</v>
      </c>
      <c r="B4340" t="str">
        <f t="shared" si="1545"/>
        <v>MI</v>
      </c>
      <c r="C4340" t="str">
        <f t="shared" si="1545"/>
        <v>Manistee County</v>
      </c>
      <c r="D4340">
        <f t="shared" si="1545"/>
        <v>-86.052505499999995</v>
      </c>
      <c r="E4340">
        <f t="shared" si="1545"/>
        <v>44.337090000000003</v>
      </c>
      <c r="Q4340" s="197">
        <v>9.4853892809999998</v>
      </c>
      <c r="R4340" s="197">
        <v>9.4853892809999998</v>
      </c>
      <c r="AE4340" s="319"/>
      <c r="AJ4340">
        <v>0</v>
      </c>
      <c r="AK4340">
        <v>0</v>
      </c>
    </row>
    <row r="4341" spans="1:37" x14ac:dyDescent="0.25">
      <c r="A4341">
        <f t="shared" ref="A4341:E4341" si="1546">A1256</f>
        <v>26103</v>
      </c>
      <c r="B4341" t="str">
        <f t="shared" si="1546"/>
        <v>MI</v>
      </c>
      <c r="C4341" t="str">
        <f t="shared" si="1546"/>
        <v>Marquette County</v>
      </c>
      <c r="D4341">
        <f t="shared" si="1546"/>
        <v>-87.648274000000001</v>
      </c>
      <c r="E4341">
        <f t="shared" si="1546"/>
        <v>46.432589999999998</v>
      </c>
      <c r="Q4341" s="197">
        <v>9.049596781</v>
      </c>
      <c r="R4341" s="197">
        <v>9.049596781</v>
      </c>
      <c r="AE4341" s="319"/>
      <c r="AJ4341">
        <v>0</v>
      </c>
      <c r="AK4341">
        <v>0</v>
      </c>
    </row>
    <row r="4342" spans="1:37" x14ac:dyDescent="0.25">
      <c r="A4342">
        <f t="shared" ref="A4342:E4342" si="1547">A1257</f>
        <v>26105</v>
      </c>
      <c r="B4342" t="str">
        <f t="shared" si="1547"/>
        <v>MI</v>
      </c>
      <c r="C4342" t="str">
        <f t="shared" si="1547"/>
        <v>Mason County</v>
      </c>
      <c r="D4342">
        <f t="shared" si="1547"/>
        <v>-86.247139399999995</v>
      </c>
      <c r="E4342">
        <f t="shared" si="1547"/>
        <v>43.994489999999999</v>
      </c>
      <c r="Q4342" s="197">
        <v>9.7480072920000005</v>
      </c>
      <c r="R4342" s="197">
        <v>9.7480072920000005</v>
      </c>
      <c r="AE4342" s="319"/>
      <c r="AJ4342">
        <v>0</v>
      </c>
      <c r="AK4342">
        <v>0</v>
      </c>
    </row>
    <row r="4343" spans="1:37" x14ac:dyDescent="0.25">
      <c r="A4343">
        <f t="shared" ref="A4343:E4343" si="1548">A1258</f>
        <v>26107</v>
      </c>
      <c r="B4343" t="str">
        <f t="shared" si="1548"/>
        <v>MI</v>
      </c>
      <c r="C4343" t="str">
        <f t="shared" si="1548"/>
        <v>Mecosta County</v>
      </c>
      <c r="D4343">
        <f t="shared" si="1548"/>
        <v>-85.325538199999997</v>
      </c>
      <c r="E4343">
        <f t="shared" si="1548"/>
        <v>43.64076</v>
      </c>
      <c r="Q4343" s="197">
        <v>9.7912068110000003</v>
      </c>
      <c r="R4343" s="197">
        <v>9.7912068110000003</v>
      </c>
      <c r="AE4343" s="319"/>
      <c r="AJ4343">
        <v>0</v>
      </c>
      <c r="AK4343">
        <v>0</v>
      </c>
    </row>
    <row r="4344" spans="1:37" x14ac:dyDescent="0.25">
      <c r="A4344">
        <f t="shared" ref="A4344:E4344" si="1549">A1259</f>
        <v>26109</v>
      </c>
      <c r="B4344" t="str">
        <f t="shared" si="1549"/>
        <v>MI</v>
      </c>
      <c r="C4344" t="str">
        <f t="shared" si="1549"/>
        <v>Menominee County</v>
      </c>
      <c r="D4344">
        <f t="shared" si="1549"/>
        <v>-87.566998900000002</v>
      </c>
      <c r="E4344">
        <f t="shared" si="1549"/>
        <v>45.574840000000002</v>
      </c>
      <c r="Q4344" s="197">
        <v>9.2680538719999994</v>
      </c>
      <c r="R4344" s="197">
        <v>9.2680538719999994</v>
      </c>
      <c r="AE4344" s="319"/>
      <c r="AJ4344">
        <v>0</v>
      </c>
      <c r="AK4344">
        <v>0</v>
      </c>
    </row>
    <row r="4345" spans="1:37" x14ac:dyDescent="0.25">
      <c r="A4345">
        <f t="shared" ref="A4345:E4345" si="1550">A1260</f>
        <v>26111</v>
      </c>
      <c r="B4345" t="str">
        <f t="shared" si="1550"/>
        <v>MI</v>
      </c>
      <c r="C4345" t="str">
        <f t="shared" si="1550"/>
        <v>Midland County</v>
      </c>
      <c r="D4345">
        <f t="shared" si="1550"/>
        <v>-84.383921599999994</v>
      </c>
      <c r="E4345">
        <f t="shared" si="1550"/>
        <v>43.647910000000003</v>
      </c>
      <c r="Q4345" s="197">
        <v>9.7370061549999996</v>
      </c>
      <c r="R4345" s="197">
        <v>9.7370061549999996</v>
      </c>
      <c r="AE4345" s="319"/>
      <c r="AJ4345">
        <v>0</v>
      </c>
      <c r="AK4345">
        <v>0</v>
      </c>
    </row>
    <row r="4346" spans="1:37" x14ac:dyDescent="0.25">
      <c r="A4346">
        <f t="shared" ref="A4346:E4346" si="1551">A1261</f>
        <v>26113</v>
      </c>
      <c r="B4346" t="str">
        <f t="shared" si="1551"/>
        <v>MI</v>
      </c>
      <c r="C4346" t="str">
        <f t="shared" si="1551"/>
        <v>Missaukee County</v>
      </c>
      <c r="D4346">
        <f t="shared" si="1551"/>
        <v>-85.081367499999999</v>
      </c>
      <c r="E4346">
        <f t="shared" si="1551"/>
        <v>44.341200000000001</v>
      </c>
      <c r="Q4346" s="197">
        <v>9.3120841920000004</v>
      </c>
      <c r="R4346" s="197">
        <v>9.3120841920000004</v>
      </c>
      <c r="AE4346" s="319"/>
      <c r="AJ4346">
        <v>0</v>
      </c>
      <c r="AK4346">
        <v>0</v>
      </c>
    </row>
    <row r="4347" spans="1:37" x14ac:dyDescent="0.25">
      <c r="A4347">
        <f t="shared" ref="A4347:E4347" si="1552">A1262</f>
        <v>26115</v>
      </c>
      <c r="B4347" t="str">
        <f t="shared" si="1552"/>
        <v>MI</v>
      </c>
      <c r="C4347" t="str">
        <f t="shared" si="1552"/>
        <v>Monroe County</v>
      </c>
      <c r="D4347">
        <f t="shared" si="1552"/>
        <v>-83.537148200000004</v>
      </c>
      <c r="E4347">
        <f t="shared" si="1552"/>
        <v>41.94229</v>
      </c>
      <c r="Q4347" s="197">
        <v>10.970863489999999</v>
      </c>
      <c r="R4347" s="197">
        <v>10.970863489999999</v>
      </c>
      <c r="AE4347" s="319"/>
      <c r="AJ4347">
        <v>0</v>
      </c>
      <c r="AK4347">
        <v>0</v>
      </c>
    </row>
    <row r="4348" spans="1:37" x14ac:dyDescent="0.25">
      <c r="A4348">
        <f t="shared" ref="A4348:E4348" si="1553">A1263</f>
        <v>26117</v>
      </c>
      <c r="B4348" t="str">
        <f t="shared" si="1553"/>
        <v>MI</v>
      </c>
      <c r="C4348" t="str">
        <f t="shared" si="1553"/>
        <v>Montcalm County</v>
      </c>
      <c r="D4348">
        <f t="shared" si="1553"/>
        <v>-85.154048200000005</v>
      </c>
      <c r="E4348">
        <f t="shared" si="1553"/>
        <v>43.311</v>
      </c>
      <c r="Q4348" s="197">
        <v>9.9832378869999996</v>
      </c>
      <c r="R4348" s="197">
        <v>9.9832378869999996</v>
      </c>
      <c r="AE4348" s="319"/>
      <c r="AJ4348">
        <v>0</v>
      </c>
      <c r="AK4348">
        <v>0</v>
      </c>
    </row>
    <row r="4349" spans="1:37" x14ac:dyDescent="0.25">
      <c r="A4349">
        <f t="shared" ref="A4349:E4349" si="1554">A1264</f>
        <v>26119</v>
      </c>
      <c r="B4349" t="str">
        <f t="shared" si="1554"/>
        <v>MI</v>
      </c>
      <c r="C4349" t="str">
        <f t="shared" si="1554"/>
        <v>Montmorency County</v>
      </c>
      <c r="D4349">
        <f t="shared" si="1554"/>
        <v>-84.120965100000006</v>
      </c>
      <c r="E4349">
        <f t="shared" si="1554"/>
        <v>45.029110000000003</v>
      </c>
      <c r="Q4349" s="197">
        <v>9.2242575290000008</v>
      </c>
      <c r="R4349" s="197">
        <v>9.2242575290000008</v>
      </c>
      <c r="AE4349" s="319"/>
      <c r="AJ4349">
        <v>0</v>
      </c>
      <c r="AK4349">
        <v>0</v>
      </c>
    </row>
    <row r="4350" spans="1:37" x14ac:dyDescent="0.25">
      <c r="A4350">
        <f t="shared" ref="A4350:E4350" si="1555">A1265</f>
        <v>26121</v>
      </c>
      <c r="B4350" t="str">
        <f t="shared" si="1555"/>
        <v>MI</v>
      </c>
      <c r="C4350" t="str">
        <f t="shared" si="1555"/>
        <v>Muskegon County</v>
      </c>
      <c r="D4350">
        <f t="shared" si="1555"/>
        <v>-86.136994000000001</v>
      </c>
      <c r="E4350">
        <f t="shared" si="1555"/>
        <v>43.287869999999998</v>
      </c>
      <c r="Q4350" s="197">
        <v>10.227173219999999</v>
      </c>
      <c r="R4350" s="197">
        <v>10.227173219999999</v>
      </c>
      <c r="AE4350" s="319"/>
      <c r="AJ4350">
        <v>0</v>
      </c>
      <c r="AK4350">
        <v>0</v>
      </c>
    </row>
    <row r="4351" spans="1:37" x14ac:dyDescent="0.25">
      <c r="A4351">
        <f t="shared" ref="A4351:E4351" si="1556">A1266</f>
        <v>26123</v>
      </c>
      <c r="B4351" t="str">
        <f t="shared" si="1556"/>
        <v>MI</v>
      </c>
      <c r="C4351" t="str">
        <f t="shared" si="1556"/>
        <v>Newaygo County</v>
      </c>
      <c r="D4351">
        <f t="shared" si="1556"/>
        <v>-85.804728499999996</v>
      </c>
      <c r="E4351">
        <f t="shared" si="1556"/>
        <v>43.55359</v>
      </c>
      <c r="Q4351" s="197">
        <v>9.9570140340000002</v>
      </c>
      <c r="R4351" s="197">
        <v>9.9570140340000002</v>
      </c>
      <c r="AE4351" s="319"/>
      <c r="AJ4351">
        <v>0</v>
      </c>
      <c r="AK4351">
        <v>0</v>
      </c>
    </row>
    <row r="4352" spans="1:37" x14ac:dyDescent="0.25">
      <c r="A4352">
        <f t="shared" ref="A4352:E4352" si="1557">A1267</f>
        <v>26125</v>
      </c>
      <c r="B4352" t="str">
        <f t="shared" si="1557"/>
        <v>MI</v>
      </c>
      <c r="C4352" t="str">
        <f t="shared" si="1557"/>
        <v>Oakland County</v>
      </c>
      <c r="D4352">
        <f t="shared" si="1557"/>
        <v>-83.382444100000001</v>
      </c>
      <c r="E4352">
        <f t="shared" si="1557"/>
        <v>42.667729999999999</v>
      </c>
      <c r="Q4352" s="197">
        <v>10.353799779999999</v>
      </c>
      <c r="R4352" s="197">
        <v>10.353799779999999</v>
      </c>
      <c r="AE4352" s="319"/>
      <c r="AJ4352">
        <v>0</v>
      </c>
      <c r="AK4352">
        <v>0</v>
      </c>
    </row>
    <row r="4353" spans="1:37" x14ac:dyDescent="0.25">
      <c r="A4353">
        <f t="shared" ref="A4353:E4353" si="1558">A1268</f>
        <v>26127</v>
      </c>
      <c r="B4353" t="str">
        <f t="shared" si="1558"/>
        <v>MI</v>
      </c>
      <c r="C4353" t="str">
        <f t="shared" si="1558"/>
        <v>Oceana County</v>
      </c>
      <c r="D4353">
        <f t="shared" si="1558"/>
        <v>-86.254418700000002</v>
      </c>
      <c r="E4353">
        <f t="shared" si="1558"/>
        <v>43.636760000000002</v>
      </c>
      <c r="Q4353" s="197">
        <v>10.00398751</v>
      </c>
      <c r="R4353" s="197">
        <v>10.00398751</v>
      </c>
      <c r="AE4353" s="319"/>
      <c r="AJ4353">
        <v>0</v>
      </c>
      <c r="AK4353">
        <v>0</v>
      </c>
    </row>
    <row r="4354" spans="1:37" x14ac:dyDescent="0.25">
      <c r="A4354">
        <f t="shared" ref="A4354:E4354" si="1559">A1269</f>
        <v>26129</v>
      </c>
      <c r="B4354" t="str">
        <f t="shared" si="1559"/>
        <v>MI</v>
      </c>
      <c r="C4354" t="str">
        <f t="shared" si="1559"/>
        <v>Ogemaw County</v>
      </c>
      <c r="D4354">
        <f t="shared" si="1559"/>
        <v>-84.121663100000006</v>
      </c>
      <c r="E4354">
        <f t="shared" si="1559"/>
        <v>44.339820000000003</v>
      </c>
      <c r="Q4354" s="197">
        <v>9.4349226880000003</v>
      </c>
      <c r="R4354" s="197">
        <v>9.4349226880000003</v>
      </c>
      <c r="AE4354" s="319"/>
      <c r="AJ4354">
        <v>0</v>
      </c>
      <c r="AK4354">
        <v>0</v>
      </c>
    </row>
    <row r="4355" spans="1:37" x14ac:dyDescent="0.25">
      <c r="A4355">
        <f t="shared" ref="A4355:E4355" si="1560">A1270</f>
        <v>26131</v>
      </c>
      <c r="B4355" t="str">
        <f t="shared" si="1560"/>
        <v>MI</v>
      </c>
      <c r="C4355" t="str">
        <f t="shared" si="1560"/>
        <v>Ontonagon County</v>
      </c>
      <c r="D4355">
        <f t="shared" si="1560"/>
        <v>-89.319719500000005</v>
      </c>
      <c r="E4355">
        <f t="shared" si="1560"/>
        <v>46.664200000000001</v>
      </c>
      <c r="Q4355" s="197">
        <v>8.8312751110000001</v>
      </c>
      <c r="R4355" s="197">
        <v>8.8312751110000001</v>
      </c>
      <c r="AE4355" s="319"/>
      <c r="AJ4355">
        <v>0</v>
      </c>
      <c r="AK4355">
        <v>0</v>
      </c>
    </row>
    <row r="4356" spans="1:37" x14ac:dyDescent="0.25">
      <c r="A4356">
        <f t="shared" ref="A4356:E4356" si="1561">A1271</f>
        <v>26133</v>
      </c>
      <c r="B4356" t="str">
        <f t="shared" si="1561"/>
        <v>MI</v>
      </c>
      <c r="C4356" t="str">
        <f t="shared" si="1561"/>
        <v>Osceola County</v>
      </c>
      <c r="D4356">
        <f t="shared" si="1561"/>
        <v>-85.323445300000003</v>
      </c>
      <c r="E4356">
        <f t="shared" si="1561"/>
        <v>43.991340000000001</v>
      </c>
      <c r="Q4356" s="197">
        <v>9.542390803</v>
      </c>
      <c r="R4356" s="197">
        <v>9.542390803</v>
      </c>
      <c r="AE4356" s="319"/>
      <c r="AJ4356">
        <v>0</v>
      </c>
      <c r="AK4356">
        <v>0</v>
      </c>
    </row>
    <row r="4357" spans="1:37" x14ac:dyDescent="0.25">
      <c r="A4357">
        <f t="shared" ref="A4357:E4357" si="1562">A1272</f>
        <v>26135</v>
      </c>
      <c r="B4357" t="str">
        <f t="shared" si="1562"/>
        <v>MI</v>
      </c>
      <c r="C4357" t="str">
        <f t="shared" si="1562"/>
        <v>Oscoda County</v>
      </c>
      <c r="D4357">
        <f t="shared" si="1562"/>
        <v>-84.125182499999994</v>
      </c>
      <c r="E4357">
        <f t="shared" si="1562"/>
        <v>44.683540000000001</v>
      </c>
      <c r="Q4357" s="197">
        <v>9.3144523269999997</v>
      </c>
      <c r="R4357" s="197">
        <v>9.3144523269999997</v>
      </c>
      <c r="AE4357" s="319"/>
      <c r="AJ4357">
        <v>0</v>
      </c>
      <c r="AK4357">
        <v>0</v>
      </c>
    </row>
    <row r="4358" spans="1:37" x14ac:dyDescent="0.25">
      <c r="A4358">
        <f t="shared" ref="A4358:E4358" si="1563">A1273</f>
        <v>26137</v>
      </c>
      <c r="B4358" t="str">
        <f t="shared" si="1563"/>
        <v>MI</v>
      </c>
      <c r="C4358" t="str">
        <f t="shared" si="1563"/>
        <v>Otsego County</v>
      </c>
      <c r="D4358">
        <f t="shared" si="1563"/>
        <v>-84.593541799999997</v>
      </c>
      <c r="E4358">
        <f t="shared" si="1563"/>
        <v>45.0182</v>
      </c>
      <c r="Q4358" s="197">
        <v>9.1722883189999997</v>
      </c>
      <c r="R4358" s="197">
        <v>9.1722883189999997</v>
      </c>
      <c r="AE4358" s="319"/>
      <c r="AJ4358">
        <v>0</v>
      </c>
      <c r="AK4358">
        <v>0</v>
      </c>
    </row>
    <row r="4359" spans="1:37" x14ac:dyDescent="0.25">
      <c r="A4359">
        <f t="shared" ref="A4359:E4359" si="1564">A1274</f>
        <v>26139</v>
      </c>
      <c r="B4359" t="str">
        <f t="shared" si="1564"/>
        <v>MI</v>
      </c>
      <c r="C4359" t="str">
        <f t="shared" si="1564"/>
        <v>Ottawa County</v>
      </c>
      <c r="D4359">
        <f t="shared" si="1564"/>
        <v>-85.9867591</v>
      </c>
      <c r="E4359">
        <f t="shared" si="1564"/>
        <v>42.961539999999999</v>
      </c>
      <c r="Q4359" s="197">
        <v>10.407431150000001</v>
      </c>
      <c r="R4359" s="197">
        <v>10.407431150000001</v>
      </c>
      <c r="AE4359" s="319"/>
      <c r="AJ4359">
        <v>0</v>
      </c>
      <c r="AK4359">
        <v>0</v>
      </c>
    </row>
    <row r="4360" spans="1:37" x14ac:dyDescent="0.25">
      <c r="A4360">
        <f t="shared" ref="A4360:E4360" si="1565">A1275</f>
        <v>26141</v>
      </c>
      <c r="B4360" t="str">
        <f t="shared" si="1565"/>
        <v>MI</v>
      </c>
      <c r="C4360" t="str">
        <f t="shared" si="1565"/>
        <v>Presque Isle County</v>
      </c>
      <c r="D4360">
        <f t="shared" si="1565"/>
        <v>-83.914831699999993</v>
      </c>
      <c r="E4360">
        <f t="shared" si="1565"/>
        <v>45.345529999999997</v>
      </c>
      <c r="Q4360" s="197">
        <v>9.1792184159999994</v>
      </c>
      <c r="R4360" s="197">
        <v>9.1792184159999994</v>
      </c>
      <c r="AE4360" s="319"/>
      <c r="AJ4360">
        <v>0</v>
      </c>
      <c r="AK4360">
        <v>0</v>
      </c>
    </row>
    <row r="4361" spans="1:37" x14ac:dyDescent="0.25">
      <c r="A4361">
        <f t="shared" ref="A4361:E4361" si="1566">A1276</f>
        <v>26143</v>
      </c>
      <c r="B4361" t="str">
        <f t="shared" si="1566"/>
        <v>MI</v>
      </c>
      <c r="C4361" t="str">
        <f t="shared" si="1566"/>
        <v>Roscommon County</v>
      </c>
      <c r="D4361">
        <f t="shared" si="1566"/>
        <v>-84.597214399999999</v>
      </c>
      <c r="E4361">
        <f t="shared" si="1566"/>
        <v>44.336919999999999</v>
      </c>
      <c r="Q4361" s="197">
        <v>9.3769823389999996</v>
      </c>
      <c r="R4361" s="197">
        <v>9.3769823389999996</v>
      </c>
      <c r="AE4361" s="319"/>
      <c r="AJ4361">
        <v>0</v>
      </c>
      <c r="AK4361">
        <v>0</v>
      </c>
    </row>
    <row r="4362" spans="1:37" x14ac:dyDescent="0.25">
      <c r="A4362">
        <f t="shared" ref="A4362:E4362" si="1567">A1277</f>
        <v>26145</v>
      </c>
      <c r="B4362" t="str">
        <f t="shared" si="1567"/>
        <v>MI</v>
      </c>
      <c r="C4362" t="str">
        <f t="shared" si="1567"/>
        <v>Saginaw County</v>
      </c>
      <c r="D4362">
        <f t="shared" si="1567"/>
        <v>-84.049988499999998</v>
      </c>
      <c r="E4362">
        <f t="shared" si="1567"/>
        <v>43.337609999999998</v>
      </c>
      <c r="Q4362" s="197">
        <v>9.9133787180000006</v>
      </c>
      <c r="R4362" s="197">
        <v>9.9133787180000006</v>
      </c>
      <c r="AE4362" s="319"/>
      <c r="AJ4362">
        <v>0</v>
      </c>
      <c r="AK4362">
        <v>0</v>
      </c>
    </row>
    <row r="4363" spans="1:37" x14ac:dyDescent="0.25">
      <c r="A4363">
        <f t="shared" ref="A4363:E4363" si="1568">A1278</f>
        <v>26147</v>
      </c>
      <c r="B4363" t="str">
        <f t="shared" si="1568"/>
        <v>MI</v>
      </c>
      <c r="C4363" t="str">
        <f t="shared" si="1568"/>
        <v>St. Clair County</v>
      </c>
      <c r="D4363">
        <f t="shared" si="1568"/>
        <v>-82.698564500000003</v>
      </c>
      <c r="E4363">
        <f t="shared" si="1568"/>
        <v>42.957819999999998</v>
      </c>
      <c r="Q4363" s="197">
        <v>10.17441895</v>
      </c>
      <c r="R4363" s="197">
        <v>10.17441895</v>
      </c>
      <c r="AE4363" s="319"/>
      <c r="AJ4363">
        <v>0</v>
      </c>
      <c r="AK4363">
        <v>0</v>
      </c>
    </row>
    <row r="4364" spans="1:37" x14ac:dyDescent="0.25">
      <c r="A4364">
        <f t="shared" ref="A4364:E4364" si="1569">A1279</f>
        <v>26149</v>
      </c>
      <c r="B4364" t="str">
        <f t="shared" si="1569"/>
        <v>MI</v>
      </c>
      <c r="C4364" t="str">
        <f t="shared" si="1569"/>
        <v>St. Joseph County</v>
      </c>
      <c r="D4364">
        <f t="shared" si="1569"/>
        <v>-85.526598399999997</v>
      </c>
      <c r="E4364">
        <f t="shared" si="1569"/>
        <v>41.927030000000002</v>
      </c>
      <c r="Q4364" s="197">
        <v>10.990001940000001</v>
      </c>
      <c r="R4364" s="197">
        <v>10.990001940000001</v>
      </c>
      <c r="AE4364" s="319"/>
      <c r="AJ4364">
        <v>0</v>
      </c>
      <c r="AK4364">
        <v>0</v>
      </c>
    </row>
    <row r="4365" spans="1:37" x14ac:dyDescent="0.25">
      <c r="A4365">
        <f t="shared" ref="A4365:E4365" si="1570">A1280</f>
        <v>26151</v>
      </c>
      <c r="B4365" t="str">
        <f t="shared" si="1570"/>
        <v>MI</v>
      </c>
      <c r="C4365" t="str">
        <f t="shared" si="1570"/>
        <v>Sanilac County</v>
      </c>
      <c r="D4365">
        <f t="shared" si="1570"/>
        <v>-82.821027099999995</v>
      </c>
      <c r="E4365">
        <f t="shared" si="1570"/>
        <v>43.42783</v>
      </c>
      <c r="Q4365" s="197">
        <v>9.9153138839999997</v>
      </c>
      <c r="R4365" s="197">
        <v>9.9153138839999997</v>
      </c>
      <c r="AE4365" s="319"/>
      <c r="AJ4365">
        <v>0</v>
      </c>
      <c r="AK4365">
        <v>0</v>
      </c>
    </row>
    <row r="4366" spans="1:37" x14ac:dyDescent="0.25">
      <c r="A4366">
        <f t="shared" ref="A4366:E4366" si="1571">A1281</f>
        <v>26153</v>
      </c>
      <c r="B4366" t="str">
        <f t="shared" si="1571"/>
        <v>MI</v>
      </c>
      <c r="C4366" t="str">
        <f t="shared" si="1571"/>
        <v>Schoolcraft County</v>
      </c>
      <c r="D4366">
        <f t="shared" si="1571"/>
        <v>-86.213792999999995</v>
      </c>
      <c r="E4366">
        <f t="shared" si="1571"/>
        <v>46.196460000000002</v>
      </c>
      <c r="Q4366" s="197">
        <v>9.0673259510000008</v>
      </c>
      <c r="R4366" s="197">
        <v>9.0673259510000008</v>
      </c>
      <c r="AE4366" s="319"/>
      <c r="AJ4366">
        <v>0</v>
      </c>
      <c r="AK4366">
        <v>0</v>
      </c>
    </row>
    <row r="4367" spans="1:37" x14ac:dyDescent="0.25">
      <c r="A4367">
        <f t="shared" ref="A4367:E4367" si="1572">A1282</f>
        <v>26155</v>
      </c>
      <c r="B4367" t="str">
        <f t="shared" si="1572"/>
        <v>MI</v>
      </c>
      <c r="C4367" t="str">
        <f t="shared" si="1572"/>
        <v>Shiawassee County</v>
      </c>
      <c r="D4367">
        <f t="shared" si="1572"/>
        <v>-84.138171299999996</v>
      </c>
      <c r="E4367">
        <f t="shared" si="1572"/>
        <v>42.957520000000002</v>
      </c>
      <c r="Q4367" s="197">
        <v>10.132300000000001</v>
      </c>
      <c r="R4367" s="197">
        <v>10.132300000000001</v>
      </c>
      <c r="AE4367" s="319"/>
      <c r="AJ4367">
        <v>0</v>
      </c>
      <c r="AK4367">
        <v>0</v>
      </c>
    </row>
    <row r="4368" spans="1:37" x14ac:dyDescent="0.25">
      <c r="A4368">
        <f t="shared" ref="A4368:E4368" si="1573">A1283</f>
        <v>26157</v>
      </c>
      <c r="B4368" t="str">
        <f t="shared" si="1573"/>
        <v>MI</v>
      </c>
      <c r="C4368" t="str">
        <f t="shared" si="1573"/>
        <v>Tuscola County</v>
      </c>
      <c r="D4368">
        <f t="shared" si="1573"/>
        <v>-83.415215599999996</v>
      </c>
      <c r="E4368">
        <f t="shared" si="1573"/>
        <v>43.471200000000003</v>
      </c>
      <c r="Q4368" s="197">
        <v>9.8700048119999995</v>
      </c>
      <c r="R4368" s="197">
        <v>9.8700048119999995</v>
      </c>
      <c r="AE4368" s="319"/>
      <c r="AJ4368">
        <v>0</v>
      </c>
      <c r="AK4368">
        <v>0</v>
      </c>
    </row>
    <row r="4369" spans="1:37" x14ac:dyDescent="0.25">
      <c r="A4369">
        <f t="shared" ref="A4369:E4369" si="1574">A1284</f>
        <v>26159</v>
      </c>
      <c r="B4369" t="str">
        <f t="shared" si="1574"/>
        <v>MI</v>
      </c>
      <c r="C4369" t="str">
        <f t="shared" si="1574"/>
        <v>Van Buren County</v>
      </c>
      <c r="D4369">
        <f t="shared" si="1574"/>
        <v>-86.014811699999996</v>
      </c>
      <c r="E4369">
        <f t="shared" si="1574"/>
        <v>42.249079999999999</v>
      </c>
      <c r="Q4369" s="197">
        <v>10.857604220000001</v>
      </c>
      <c r="R4369" s="197">
        <v>10.857604220000001</v>
      </c>
      <c r="AE4369" s="319"/>
      <c r="AJ4369">
        <v>0</v>
      </c>
      <c r="AK4369">
        <v>0</v>
      </c>
    </row>
    <row r="4370" spans="1:37" x14ac:dyDescent="0.25">
      <c r="A4370">
        <f t="shared" ref="A4370:E4370" si="1575">A1285</f>
        <v>26161</v>
      </c>
      <c r="B4370" t="str">
        <f t="shared" si="1575"/>
        <v>MI</v>
      </c>
      <c r="C4370" t="str">
        <f t="shared" si="1575"/>
        <v>Washtenaw County</v>
      </c>
      <c r="D4370">
        <f t="shared" si="1575"/>
        <v>-83.835411500000006</v>
      </c>
      <c r="E4370">
        <f t="shared" si="1575"/>
        <v>42.260440000000003</v>
      </c>
      <c r="Q4370" s="197">
        <v>10.66112309</v>
      </c>
      <c r="R4370" s="197">
        <v>10.66112309</v>
      </c>
      <c r="AE4370" s="319"/>
      <c r="AJ4370">
        <v>0</v>
      </c>
      <c r="AK4370">
        <v>0</v>
      </c>
    </row>
    <row r="4371" spans="1:37" x14ac:dyDescent="0.25">
      <c r="A4371">
        <f t="shared" ref="A4371:E4371" si="1576">A1286</f>
        <v>26163</v>
      </c>
      <c r="B4371" t="str">
        <f t="shared" si="1576"/>
        <v>MI</v>
      </c>
      <c r="C4371" t="str">
        <f t="shared" si="1576"/>
        <v>Wayne County</v>
      </c>
      <c r="D4371">
        <f t="shared" si="1576"/>
        <v>-83.285900600000005</v>
      </c>
      <c r="E4371">
        <f t="shared" si="1576"/>
        <v>42.295369999999998</v>
      </c>
      <c r="Q4371" s="197">
        <v>10.648578029999999</v>
      </c>
      <c r="R4371" s="197">
        <v>10.648578029999999</v>
      </c>
      <c r="AE4371" s="319"/>
      <c r="AJ4371">
        <v>0</v>
      </c>
      <c r="AK4371">
        <v>0</v>
      </c>
    </row>
    <row r="4372" spans="1:37" x14ac:dyDescent="0.25">
      <c r="A4372">
        <f t="shared" ref="A4372:E4372" si="1577">A1287</f>
        <v>26165</v>
      </c>
      <c r="B4372" t="str">
        <f t="shared" si="1577"/>
        <v>MI</v>
      </c>
      <c r="C4372" t="str">
        <f t="shared" si="1577"/>
        <v>Wexford County</v>
      </c>
      <c r="D4372">
        <f t="shared" si="1577"/>
        <v>-85.571231499999996</v>
      </c>
      <c r="E4372">
        <f t="shared" si="1577"/>
        <v>44.343389999999999</v>
      </c>
      <c r="Q4372" s="197">
        <v>9.3430881140000004</v>
      </c>
      <c r="R4372" s="197">
        <v>9.3430881140000004</v>
      </c>
      <c r="AE4372" s="319"/>
      <c r="AJ4372">
        <v>0</v>
      </c>
      <c r="AK4372">
        <v>0</v>
      </c>
    </row>
    <row r="4373" spans="1:37" x14ac:dyDescent="0.25">
      <c r="A4373">
        <f t="shared" ref="A4373:E4373" si="1578">A1288</f>
        <v>27001</v>
      </c>
      <c r="B4373" t="str">
        <f t="shared" si="1578"/>
        <v>MN</v>
      </c>
      <c r="C4373" t="str">
        <f t="shared" si="1578"/>
        <v>Aitkin County</v>
      </c>
      <c r="D4373">
        <f t="shared" si="1578"/>
        <v>-93.405605300000005</v>
      </c>
      <c r="E4373">
        <f t="shared" si="1578"/>
        <v>46.607680000000002</v>
      </c>
      <c r="Q4373" s="197">
        <v>8.5029257860000005</v>
      </c>
      <c r="R4373" s="197">
        <v>8.5029257860000005</v>
      </c>
      <c r="AE4373" s="319"/>
      <c r="AJ4373">
        <v>0</v>
      </c>
      <c r="AK4373">
        <v>0</v>
      </c>
    </row>
    <row r="4374" spans="1:37" x14ac:dyDescent="0.25">
      <c r="A4374">
        <f t="shared" ref="A4374:E4374" si="1579">A1289</f>
        <v>27003</v>
      </c>
      <c r="B4374" t="str">
        <f t="shared" si="1579"/>
        <v>MN</v>
      </c>
      <c r="C4374" t="str">
        <f t="shared" si="1579"/>
        <v>Anoka County</v>
      </c>
      <c r="D4374">
        <f t="shared" si="1579"/>
        <v>-93.248793699999993</v>
      </c>
      <c r="E4374">
        <f t="shared" si="1579"/>
        <v>45.283540000000002</v>
      </c>
      <c r="Q4374" s="197">
        <v>9.3226057900000008</v>
      </c>
      <c r="R4374" s="197">
        <v>9.3226057900000008</v>
      </c>
      <c r="AE4374" s="319"/>
      <c r="AJ4374">
        <v>0</v>
      </c>
      <c r="AK4374">
        <v>0</v>
      </c>
    </row>
    <row r="4375" spans="1:37" x14ac:dyDescent="0.25">
      <c r="A4375">
        <f t="shared" ref="A4375:E4375" si="1580">A1290</f>
        <v>27005</v>
      </c>
      <c r="B4375" t="str">
        <f t="shared" si="1580"/>
        <v>MN</v>
      </c>
      <c r="C4375" t="str">
        <f t="shared" si="1580"/>
        <v>Becker County</v>
      </c>
      <c r="D4375">
        <f t="shared" si="1580"/>
        <v>-95.658574200000004</v>
      </c>
      <c r="E4375">
        <f t="shared" si="1580"/>
        <v>46.935049999999997</v>
      </c>
      <c r="Q4375" s="197">
        <v>9.00897054</v>
      </c>
      <c r="R4375" s="197">
        <v>9.00897054</v>
      </c>
      <c r="AE4375" s="319"/>
      <c r="AJ4375">
        <v>0</v>
      </c>
      <c r="AK4375">
        <v>0</v>
      </c>
    </row>
    <row r="4376" spans="1:37" x14ac:dyDescent="0.25">
      <c r="A4376">
        <f t="shared" ref="A4376:E4376" si="1581">A1291</f>
        <v>27007</v>
      </c>
      <c r="B4376" t="str">
        <f t="shared" si="1581"/>
        <v>MN</v>
      </c>
      <c r="C4376" t="str">
        <f t="shared" si="1581"/>
        <v>Beltrami County</v>
      </c>
      <c r="D4376">
        <f t="shared" si="1581"/>
        <v>-94.915595499999995</v>
      </c>
      <c r="E4376">
        <f t="shared" si="1581"/>
        <v>47.96752</v>
      </c>
      <c r="Q4376" s="197">
        <v>8.5315080380000001</v>
      </c>
      <c r="R4376" s="197">
        <v>8.5315080380000001</v>
      </c>
      <c r="AE4376" s="319"/>
      <c r="AJ4376">
        <v>0</v>
      </c>
      <c r="AK4376">
        <v>0</v>
      </c>
    </row>
    <row r="4377" spans="1:37" x14ac:dyDescent="0.25">
      <c r="A4377">
        <f t="shared" ref="A4377:E4377" si="1582">A1292</f>
        <v>27009</v>
      </c>
      <c r="B4377" t="str">
        <f t="shared" si="1582"/>
        <v>MN</v>
      </c>
      <c r="C4377" t="str">
        <f t="shared" si="1582"/>
        <v>Benton County</v>
      </c>
      <c r="D4377">
        <f t="shared" si="1582"/>
        <v>-94.005472600000004</v>
      </c>
      <c r="E4377">
        <f t="shared" si="1582"/>
        <v>45.712890000000002</v>
      </c>
      <c r="Q4377" s="197">
        <v>9.1196631329999995</v>
      </c>
      <c r="R4377" s="197">
        <v>9.1196631329999995</v>
      </c>
      <c r="AE4377" s="319"/>
      <c r="AJ4377">
        <v>0</v>
      </c>
      <c r="AK4377">
        <v>0</v>
      </c>
    </row>
    <row r="4378" spans="1:37" x14ac:dyDescent="0.25">
      <c r="A4378">
        <f t="shared" ref="A4378:E4378" si="1583">A1293</f>
        <v>27011</v>
      </c>
      <c r="B4378" t="str">
        <f t="shared" si="1583"/>
        <v>MN</v>
      </c>
      <c r="C4378" t="str">
        <f t="shared" si="1583"/>
        <v>Big Stone County</v>
      </c>
      <c r="D4378">
        <f t="shared" si="1583"/>
        <v>-96.390843200000006</v>
      </c>
      <c r="E4378">
        <f t="shared" si="1583"/>
        <v>45.426929999999999</v>
      </c>
      <c r="Q4378" s="197">
        <v>9.7860986019999991</v>
      </c>
      <c r="R4378" s="197">
        <v>9.7860986019999991</v>
      </c>
      <c r="AE4378" s="319"/>
      <c r="AJ4378">
        <v>0</v>
      </c>
      <c r="AK4378">
        <v>0</v>
      </c>
    </row>
    <row r="4379" spans="1:37" x14ac:dyDescent="0.25">
      <c r="A4379">
        <f t="shared" ref="A4379:E4379" si="1584">A1294</f>
        <v>27013</v>
      </c>
      <c r="B4379" t="str">
        <f t="shared" si="1584"/>
        <v>MN</v>
      </c>
      <c r="C4379" t="str">
        <f t="shared" si="1584"/>
        <v>Blue Earth County</v>
      </c>
      <c r="D4379">
        <f t="shared" si="1584"/>
        <v>-94.073673099999993</v>
      </c>
      <c r="E4379">
        <f t="shared" si="1584"/>
        <v>44.049019999999999</v>
      </c>
      <c r="Q4379" s="197">
        <v>10.098770529999999</v>
      </c>
      <c r="R4379" s="197">
        <v>10.098770529999999</v>
      </c>
      <c r="AE4379" s="319"/>
      <c r="AJ4379">
        <v>0</v>
      </c>
      <c r="AK4379">
        <v>0</v>
      </c>
    </row>
    <row r="4380" spans="1:37" x14ac:dyDescent="0.25">
      <c r="A4380">
        <f t="shared" ref="A4380:E4380" si="1585">A1295</f>
        <v>27015</v>
      </c>
      <c r="B4380" t="str">
        <f t="shared" si="1585"/>
        <v>MN</v>
      </c>
      <c r="C4380" t="str">
        <f t="shared" si="1585"/>
        <v>Brown County</v>
      </c>
      <c r="D4380">
        <f t="shared" si="1585"/>
        <v>-94.725753800000007</v>
      </c>
      <c r="E4380">
        <f t="shared" si="1585"/>
        <v>44.254300000000001</v>
      </c>
      <c r="Q4380" s="197">
        <v>10.050776539999999</v>
      </c>
      <c r="R4380" s="197">
        <v>10.050776539999999</v>
      </c>
      <c r="AE4380" s="319"/>
      <c r="AJ4380">
        <v>0</v>
      </c>
      <c r="AK4380">
        <v>0</v>
      </c>
    </row>
    <row r="4381" spans="1:37" x14ac:dyDescent="0.25">
      <c r="A4381">
        <f t="shared" ref="A4381:E4381" si="1586">A1296</f>
        <v>27017</v>
      </c>
      <c r="B4381" t="str">
        <f t="shared" si="1586"/>
        <v>MN</v>
      </c>
      <c r="C4381" t="str">
        <f t="shared" si="1586"/>
        <v>Carlton County</v>
      </c>
      <c r="D4381">
        <f t="shared" si="1586"/>
        <v>-92.670672499999995</v>
      </c>
      <c r="E4381">
        <f t="shared" si="1586"/>
        <v>46.594790000000003</v>
      </c>
      <c r="Q4381" s="197">
        <v>8.3053736469999997</v>
      </c>
      <c r="R4381" s="197">
        <v>8.3053736469999997</v>
      </c>
      <c r="AE4381" s="319"/>
      <c r="AJ4381">
        <v>0</v>
      </c>
      <c r="AK4381">
        <v>0</v>
      </c>
    </row>
    <row r="4382" spans="1:37" x14ac:dyDescent="0.25">
      <c r="A4382">
        <f t="shared" ref="A4382:E4382" si="1587">A1297</f>
        <v>27019</v>
      </c>
      <c r="B4382" t="str">
        <f t="shared" si="1587"/>
        <v>MN</v>
      </c>
      <c r="C4382" t="str">
        <f t="shared" si="1587"/>
        <v>Carver County</v>
      </c>
      <c r="D4382">
        <f t="shared" si="1587"/>
        <v>-93.804796899999999</v>
      </c>
      <c r="E4382">
        <f t="shared" si="1587"/>
        <v>44.831400000000002</v>
      </c>
      <c r="Q4382" s="197">
        <v>9.6814864069999995</v>
      </c>
      <c r="R4382" s="197">
        <v>9.6814864069999995</v>
      </c>
      <c r="AE4382" s="319"/>
      <c r="AJ4382">
        <v>0</v>
      </c>
      <c r="AK4382">
        <v>0</v>
      </c>
    </row>
    <row r="4383" spans="1:37" x14ac:dyDescent="0.25">
      <c r="A4383">
        <f t="shared" ref="A4383:E4383" si="1588">A1298</f>
        <v>27021</v>
      </c>
      <c r="B4383" t="str">
        <f t="shared" si="1588"/>
        <v>MN</v>
      </c>
      <c r="C4383" t="str">
        <f t="shared" si="1588"/>
        <v>Cass County</v>
      </c>
      <c r="D4383">
        <f t="shared" si="1588"/>
        <v>-94.315509300000002</v>
      </c>
      <c r="E4383">
        <f t="shared" si="1588"/>
        <v>46.957259999999998</v>
      </c>
      <c r="Q4383" s="197">
        <v>8.6027991890000006</v>
      </c>
      <c r="R4383" s="197">
        <v>8.6027991890000006</v>
      </c>
      <c r="AE4383" s="319"/>
      <c r="AJ4383">
        <v>0</v>
      </c>
      <c r="AK4383">
        <v>0</v>
      </c>
    </row>
    <row r="4384" spans="1:37" x14ac:dyDescent="0.25">
      <c r="A4384">
        <f t="shared" ref="A4384:E4384" si="1589">A1299</f>
        <v>27023</v>
      </c>
      <c r="B4384" t="str">
        <f t="shared" si="1589"/>
        <v>MN</v>
      </c>
      <c r="C4384" t="str">
        <f t="shared" si="1589"/>
        <v>Chippewa County</v>
      </c>
      <c r="D4384">
        <f t="shared" si="1589"/>
        <v>-95.561195100000006</v>
      </c>
      <c r="E4384">
        <f t="shared" si="1589"/>
        <v>45.026899999999998</v>
      </c>
      <c r="Q4384" s="197">
        <v>9.7772522570000007</v>
      </c>
      <c r="R4384" s="197">
        <v>9.7772522570000007</v>
      </c>
      <c r="AE4384" s="319"/>
      <c r="AJ4384">
        <v>0</v>
      </c>
      <c r="AK4384">
        <v>0</v>
      </c>
    </row>
    <row r="4385" spans="1:37" x14ac:dyDescent="0.25">
      <c r="A4385">
        <f t="shared" ref="A4385:E4385" si="1590">A1300</f>
        <v>27025</v>
      </c>
      <c r="B4385" t="str">
        <f t="shared" si="1590"/>
        <v>MN</v>
      </c>
      <c r="C4385" t="str">
        <f t="shared" si="1590"/>
        <v>Chisago County</v>
      </c>
      <c r="D4385">
        <f t="shared" si="1590"/>
        <v>-92.918651999999994</v>
      </c>
      <c r="E4385">
        <f t="shared" si="1590"/>
        <v>45.511339999999997</v>
      </c>
      <c r="Q4385" s="197">
        <v>9.0772051830000002</v>
      </c>
      <c r="R4385" s="197">
        <v>9.0772051830000002</v>
      </c>
      <c r="AE4385" s="319"/>
      <c r="AJ4385">
        <v>0</v>
      </c>
      <c r="AK4385">
        <v>0</v>
      </c>
    </row>
    <row r="4386" spans="1:37" x14ac:dyDescent="0.25">
      <c r="A4386">
        <f t="shared" ref="A4386:E4386" si="1591">A1301</f>
        <v>27027</v>
      </c>
      <c r="B4386" t="str">
        <f t="shared" si="1591"/>
        <v>MN</v>
      </c>
      <c r="C4386" t="str">
        <f t="shared" si="1591"/>
        <v>Clay County</v>
      </c>
      <c r="D4386">
        <f t="shared" si="1591"/>
        <v>-96.473547600000003</v>
      </c>
      <c r="E4386">
        <f t="shared" si="1591"/>
        <v>46.893479999999997</v>
      </c>
      <c r="Q4386" s="197">
        <v>9.2207951940000008</v>
      </c>
      <c r="R4386" s="197">
        <v>9.2207951940000008</v>
      </c>
      <c r="AE4386" s="319"/>
      <c r="AJ4386">
        <v>0</v>
      </c>
      <c r="AK4386">
        <v>0</v>
      </c>
    </row>
    <row r="4387" spans="1:37" x14ac:dyDescent="0.25">
      <c r="A4387">
        <f t="shared" ref="A4387:E4387" si="1592">A1302</f>
        <v>27029</v>
      </c>
      <c r="B4387" t="str">
        <f t="shared" si="1592"/>
        <v>MN</v>
      </c>
      <c r="C4387" t="str">
        <f t="shared" si="1592"/>
        <v>Clearwater County</v>
      </c>
      <c r="D4387">
        <f t="shared" si="1592"/>
        <v>-95.3690091</v>
      </c>
      <c r="E4387">
        <f t="shared" si="1592"/>
        <v>47.580030000000001</v>
      </c>
      <c r="Q4387" s="197">
        <v>8.7465657239999999</v>
      </c>
      <c r="R4387" s="197">
        <v>8.7465657239999999</v>
      </c>
      <c r="AE4387" s="319"/>
      <c r="AJ4387">
        <v>0</v>
      </c>
      <c r="AK4387">
        <v>0</v>
      </c>
    </row>
    <row r="4388" spans="1:37" x14ac:dyDescent="0.25">
      <c r="A4388">
        <f t="shared" ref="A4388:E4388" si="1593">A1303</f>
        <v>27031</v>
      </c>
      <c r="B4388" t="str">
        <f t="shared" si="1593"/>
        <v>MN</v>
      </c>
      <c r="C4388" t="str">
        <f t="shared" si="1593"/>
        <v>Cook County</v>
      </c>
      <c r="D4388">
        <f t="shared" si="1593"/>
        <v>-90.5091185</v>
      </c>
      <c r="E4388">
        <f t="shared" si="1593"/>
        <v>47.903860000000002</v>
      </c>
      <c r="Q4388" s="197">
        <v>8.3885531199999992</v>
      </c>
      <c r="R4388" s="197">
        <v>8.3885531199999992</v>
      </c>
      <c r="AE4388" s="319"/>
      <c r="AJ4388">
        <v>0</v>
      </c>
      <c r="AK4388">
        <v>0</v>
      </c>
    </row>
    <row r="4389" spans="1:37" x14ac:dyDescent="0.25">
      <c r="A4389">
        <f t="shared" ref="A4389:E4389" si="1594">A1304</f>
        <v>27033</v>
      </c>
      <c r="B4389" t="str">
        <f t="shared" si="1594"/>
        <v>MN</v>
      </c>
      <c r="C4389" t="str">
        <f t="shared" si="1594"/>
        <v>Cottonwood County</v>
      </c>
      <c r="D4389">
        <f t="shared" si="1594"/>
        <v>-95.189435000000003</v>
      </c>
      <c r="E4389">
        <f t="shared" si="1594"/>
        <v>44.019779999999997</v>
      </c>
      <c r="Q4389" s="197">
        <v>10.230486450000001</v>
      </c>
      <c r="R4389" s="197">
        <v>10.230486450000001</v>
      </c>
      <c r="AE4389" s="319"/>
      <c r="AJ4389">
        <v>0</v>
      </c>
      <c r="AK4389">
        <v>0</v>
      </c>
    </row>
    <row r="4390" spans="1:37" x14ac:dyDescent="0.25">
      <c r="A4390">
        <f t="shared" ref="A4390:E4390" si="1595">A1305</f>
        <v>27035</v>
      </c>
      <c r="B4390" t="str">
        <f t="shared" si="1595"/>
        <v>MN</v>
      </c>
      <c r="C4390" t="str">
        <f t="shared" si="1595"/>
        <v>Crow Wing County</v>
      </c>
      <c r="D4390">
        <f t="shared" si="1595"/>
        <v>-94.070072499999995</v>
      </c>
      <c r="E4390">
        <f t="shared" si="1595"/>
        <v>46.481319999999997</v>
      </c>
      <c r="Q4390" s="197">
        <v>8.7388630000000003</v>
      </c>
      <c r="R4390" s="197">
        <v>8.7388630000000003</v>
      </c>
      <c r="AE4390" s="319"/>
      <c r="AJ4390">
        <v>0</v>
      </c>
      <c r="AK4390">
        <v>0</v>
      </c>
    </row>
    <row r="4391" spans="1:37" x14ac:dyDescent="0.25">
      <c r="A4391">
        <f t="shared" ref="A4391:E4391" si="1596">A1306</f>
        <v>27037</v>
      </c>
      <c r="B4391" t="str">
        <f t="shared" si="1596"/>
        <v>MN</v>
      </c>
      <c r="C4391" t="str">
        <f t="shared" si="1596"/>
        <v>Dakota County</v>
      </c>
      <c r="D4391">
        <f t="shared" si="1596"/>
        <v>-93.068927900000006</v>
      </c>
      <c r="E4391">
        <f t="shared" si="1596"/>
        <v>44.683909999999997</v>
      </c>
      <c r="Q4391" s="197">
        <v>9.7774195440000007</v>
      </c>
      <c r="R4391" s="197">
        <v>9.7774195440000007</v>
      </c>
      <c r="AE4391" s="319"/>
      <c r="AJ4391">
        <v>0</v>
      </c>
      <c r="AK4391">
        <v>0</v>
      </c>
    </row>
    <row r="4392" spans="1:37" x14ac:dyDescent="0.25">
      <c r="A4392">
        <f t="shared" ref="A4392:E4392" si="1597">A1307</f>
        <v>27039</v>
      </c>
      <c r="B4392" t="str">
        <f t="shared" si="1597"/>
        <v>MN</v>
      </c>
      <c r="C4392" t="str">
        <f t="shared" si="1597"/>
        <v>Dodge County</v>
      </c>
      <c r="D4392">
        <f t="shared" si="1597"/>
        <v>-92.862674499999997</v>
      </c>
      <c r="E4392">
        <f t="shared" si="1597"/>
        <v>44.030439999999999</v>
      </c>
      <c r="Q4392" s="197">
        <v>9.9068885430000009</v>
      </c>
      <c r="R4392" s="197">
        <v>9.9068885430000009</v>
      </c>
      <c r="AE4392" s="319"/>
      <c r="AJ4392">
        <v>0</v>
      </c>
      <c r="AK4392">
        <v>0</v>
      </c>
    </row>
    <row r="4393" spans="1:37" x14ac:dyDescent="0.25">
      <c r="A4393">
        <f t="shared" ref="A4393:E4393" si="1598">A1308</f>
        <v>27041</v>
      </c>
      <c r="B4393" t="str">
        <f t="shared" si="1598"/>
        <v>MN</v>
      </c>
      <c r="C4393" t="str">
        <f t="shared" si="1598"/>
        <v>Douglas County</v>
      </c>
      <c r="D4393">
        <f t="shared" si="1598"/>
        <v>-95.452628000000004</v>
      </c>
      <c r="E4393">
        <f t="shared" si="1598"/>
        <v>45.93967</v>
      </c>
      <c r="Q4393" s="197">
        <v>9.3370389740000004</v>
      </c>
      <c r="R4393" s="197">
        <v>9.3370389740000004</v>
      </c>
      <c r="AE4393" s="319"/>
      <c r="AJ4393">
        <v>0</v>
      </c>
      <c r="AK4393">
        <v>0</v>
      </c>
    </row>
    <row r="4394" spans="1:37" x14ac:dyDescent="0.25">
      <c r="A4394">
        <f t="shared" ref="A4394:E4394" si="1599">A1309</f>
        <v>27043</v>
      </c>
      <c r="B4394" t="str">
        <f t="shared" si="1599"/>
        <v>MN</v>
      </c>
      <c r="C4394" t="str">
        <f t="shared" si="1599"/>
        <v>Faribault County</v>
      </c>
      <c r="D4394">
        <f t="shared" si="1599"/>
        <v>-93.9558581</v>
      </c>
      <c r="E4394">
        <f t="shared" si="1599"/>
        <v>43.684229999999999</v>
      </c>
      <c r="Q4394" s="197">
        <v>10.270894330000001</v>
      </c>
      <c r="R4394" s="197">
        <v>10.270894330000001</v>
      </c>
      <c r="AE4394" s="319"/>
      <c r="AJ4394">
        <v>0</v>
      </c>
      <c r="AK4394">
        <v>0</v>
      </c>
    </row>
    <row r="4395" spans="1:37" x14ac:dyDescent="0.25">
      <c r="A4395">
        <f t="shared" ref="A4395:E4395" si="1600">A1310</f>
        <v>27045</v>
      </c>
      <c r="B4395" t="str">
        <f t="shared" si="1600"/>
        <v>MN</v>
      </c>
      <c r="C4395" t="str">
        <f t="shared" si="1600"/>
        <v>Fillmore County</v>
      </c>
      <c r="D4395">
        <f t="shared" si="1600"/>
        <v>-92.090991099999997</v>
      </c>
      <c r="E4395">
        <f t="shared" si="1600"/>
        <v>43.683190000000003</v>
      </c>
      <c r="Q4395" s="197">
        <v>9.9288037780000007</v>
      </c>
      <c r="R4395" s="197">
        <v>9.9288037780000007</v>
      </c>
      <c r="AE4395" s="319"/>
      <c r="AJ4395">
        <v>0</v>
      </c>
      <c r="AK4395">
        <v>0</v>
      </c>
    </row>
    <row r="4396" spans="1:37" x14ac:dyDescent="0.25">
      <c r="A4396">
        <f t="shared" ref="A4396:E4396" si="1601">A1311</f>
        <v>27047</v>
      </c>
      <c r="B4396" t="str">
        <f t="shared" si="1601"/>
        <v>MN</v>
      </c>
      <c r="C4396" t="str">
        <f t="shared" si="1601"/>
        <v>Freeborn County</v>
      </c>
      <c r="D4396">
        <f t="shared" si="1601"/>
        <v>-93.352887699999997</v>
      </c>
      <c r="E4396">
        <f t="shared" si="1601"/>
        <v>43.684869999999997</v>
      </c>
      <c r="Q4396" s="197">
        <v>10.140160870000001</v>
      </c>
      <c r="R4396" s="197">
        <v>10.140160870000001</v>
      </c>
      <c r="AE4396" s="319"/>
      <c r="AJ4396">
        <v>0</v>
      </c>
      <c r="AK4396">
        <v>0</v>
      </c>
    </row>
    <row r="4397" spans="1:37" x14ac:dyDescent="0.25">
      <c r="A4397">
        <f t="shared" ref="A4397:E4397" si="1602">A1312</f>
        <v>27049</v>
      </c>
      <c r="B4397" t="str">
        <f t="shared" si="1602"/>
        <v>MN</v>
      </c>
      <c r="C4397" t="str">
        <f t="shared" si="1602"/>
        <v>Goodhue County</v>
      </c>
      <c r="D4397">
        <f t="shared" si="1602"/>
        <v>-92.727177100000006</v>
      </c>
      <c r="E4397">
        <f t="shared" si="1602"/>
        <v>44.417949999999998</v>
      </c>
      <c r="Q4397" s="197">
        <v>9.7691242129999996</v>
      </c>
      <c r="R4397" s="197">
        <v>9.7691242129999996</v>
      </c>
      <c r="AE4397" s="319"/>
      <c r="AJ4397">
        <v>0</v>
      </c>
      <c r="AK4397">
        <v>0</v>
      </c>
    </row>
    <row r="4398" spans="1:37" x14ac:dyDescent="0.25">
      <c r="A4398">
        <f t="shared" ref="A4398:E4398" si="1603">A1313</f>
        <v>27051</v>
      </c>
      <c r="B4398" t="str">
        <f t="shared" si="1603"/>
        <v>MN</v>
      </c>
      <c r="C4398" t="str">
        <f t="shared" si="1603"/>
        <v>Grant County</v>
      </c>
      <c r="D4398">
        <f t="shared" si="1603"/>
        <v>-96.004986799999998</v>
      </c>
      <c r="E4398">
        <f t="shared" si="1603"/>
        <v>45.939810000000001</v>
      </c>
      <c r="Q4398" s="197">
        <v>9.4731687309999995</v>
      </c>
      <c r="R4398" s="197">
        <v>9.4731687309999995</v>
      </c>
      <c r="AE4398" s="319"/>
      <c r="AJ4398">
        <v>0</v>
      </c>
      <c r="AK4398">
        <v>0</v>
      </c>
    </row>
    <row r="4399" spans="1:37" x14ac:dyDescent="0.25">
      <c r="A4399">
        <f t="shared" ref="A4399:E4399" si="1604">A1314</f>
        <v>27053</v>
      </c>
      <c r="B4399" t="str">
        <f t="shared" si="1604"/>
        <v>MN</v>
      </c>
      <c r="C4399" t="str">
        <f t="shared" si="1604"/>
        <v>Hennepin County</v>
      </c>
      <c r="D4399">
        <f t="shared" si="1604"/>
        <v>-93.478741200000002</v>
      </c>
      <c r="E4399">
        <f t="shared" si="1604"/>
        <v>45.016010000000001</v>
      </c>
      <c r="Q4399" s="197">
        <v>9.5604809520000007</v>
      </c>
      <c r="R4399" s="197">
        <v>9.5604809520000007</v>
      </c>
      <c r="AE4399" s="319"/>
      <c r="AJ4399">
        <v>0</v>
      </c>
      <c r="AK4399">
        <v>0</v>
      </c>
    </row>
    <row r="4400" spans="1:37" x14ac:dyDescent="0.25">
      <c r="A4400">
        <f t="shared" ref="A4400:E4400" si="1605">A1315</f>
        <v>27055</v>
      </c>
      <c r="B4400" t="str">
        <f t="shared" si="1605"/>
        <v>MN</v>
      </c>
      <c r="C4400" t="str">
        <f t="shared" si="1605"/>
        <v>Houston County</v>
      </c>
      <c r="D4400">
        <f t="shared" si="1605"/>
        <v>-91.485801899999998</v>
      </c>
      <c r="E4400">
        <f t="shared" si="1605"/>
        <v>43.680320000000002</v>
      </c>
      <c r="Q4400" s="197">
        <v>10.077933160000001</v>
      </c>
      <c r="R4400" s="197">
        <v>10.077933160000001</v>
      </c>
      <c r="AE4400" s="319"/>
      <c r="AJ4400">
        <v>0</v>
      </c>
      <c r="AK4400">
        <v>0</v>
      </c>
    </row>
    <row r="4401" spans="1:37" x14ac:dyDescent="0.25">
      <c r="A4401">
        <f t="shared" ref="A4401:E4401" si="1606">A1316</f>
        <v>27057</v>
      </c>
      <c r="B4401" t="str">
        <f t="shared" si="1606"/>
        <v>MN</v>
      </c>
      <c r="C4401" t="str">
        <f t="shared" si="1606"/>
        <v>Hubbard County</v>
      </c>
      <c r="D4401">
        <f t="shared" si="1606"/>
        <v>-94.907452899999996</v>
      </c>
      <c r="E4401">
        <f t="shared" si="1606"/>
        <v>47.105510000000002</v>
      </c>
      <c r="Q4401" s="197">
        <v>8.7363650120000003</v>
      </c>
      <c r="R4401" s="197">
        <v>8.7363650120000003</v>
      </c>
      <c r="AE4401" s="319"/>
      <c r="AJ4401">
        <v>0</v>
      </c>
      <c r="AK4401">
        <v>0</v>
      </c>
    </row>
    <row r="4402" spans="1:37" x14ac:dyDescent="0.25">
      <c r="A4402">
        <f t="shared" ref="A4402:E4402" si="1607">A1317</f>
        <v>27059</v>
      </c>
      <c r="B4402" t="str">
        <f t="shared" si="1607"/>
        <v>MN</v>
      </c>
      <c r="C4402" t="str">
        <f t="shared" si="1607"/>
        <v>Isanti County</v>
      </c>
      <c r="D4402">
        <f t="shared" si="1607"/>
        <v>-93.294431399999993</v>
      </c>
      <c r="E4402">
        <f t="shared" si="1607"/>
        <v>45.573279999999997</v>
      </c>
      <c r="Q4402" s="197">
        <v>9.1071569859999997</v>
      </c>
      <c r="R4402" s="197">
        <v>9.1071569859999997</v>
      </c>
      <c r="AE4402" s="319"/>
      <c r="AJ4402">
        <v>0</v>
      </c>
      <c r="AK4402">
        <v>0</v>
      </c>
    </row>
    <row r="4403" spans="1:37" x14ac:dyDescent="0.25">
      <c r="A4403">
        <f t="shared" ref="A4403:E4403" si="1608">A1318</f>
        <v>27061</v>
      </c>
      <c r="B4403" t="str">
        <f t="shared" si="1608"/>
        <v>MN</v>
      </c>
      <c r="C4403" t="str">
        <f t="shared" si="1608"/>
        <v>Itasca County</v>
      </c>
      <c r="D4403">
        <f t="shared" si="1608"/>
        <v>-93.610415700000004</v>
      </c>
      <c r="E4403">
        <f t="shared" si="1608"/>
        <v>47.50273</v>
      </c>
      <c r="Q4403" s="197">
        <v>8.2028987410000003</v>
      </c>
      <c r="R4403" s="197">
        <v>8.2028987410000003</v>
      </c>
      <c r="AE4403" s="319"/>
      <c r="AJ4403">
        <v>0</v>
      </c>
      <c r="AK4403">
        <v>0</v>
      </c>
    </row>
    <row r="4404" spans="1:37" x14ac:dyDescent="0.25">
      <c r="A4404">
        <f t="shared" ref="A4404:E4404" si="1609">A1319</f>
        <v>27063</v>
      </c>
      <c r="B4404" t="str">
        <f t="shared" si="1609"/>
        <v>MN</v>
      </c>
      <c r="C4404" t="str">
        <f t="shared" si="1609"/>
        <v>Jackson County</v>
      </c>
      <c r="D4404">
        <f t="shared" si="1609"/>
        <v>-95.168300099999996</v>
      </c>
      <c r="E4404">
        <f t="shared" si="1609"/>
        <v>43.682859999999998</v>
      </c>
      <c r="Q4404" s="197">
        <v>10.41622263</v>
      </c>
      <c r="R4404" s="197">
        <v>10.41622263</v>
      </c>
      <c r="AE4404" s="319"/>
      <c r="AJ4404">
        <v>0</v>
      </c>
      <c r="AK4404">
        <v>0</v>
      </c>
    </row>
    <row r="4405" spans="1:37" x14ac:dyDescent="0.25">
      <c r="A4405">
        <f t="shared" ref="A4405:E4405" si="1610">A1320</f>
        <v>27065</v>
      </c>
      <c r="B4405" t="str">
        <f t="shared" si="1610"/>
        <v>MN</v>
      </c>
      <c r="C4405" t="str">
        <f t="shared" si="1610"/>
        <v>Kanabec County</v>
      </c>
      <c r="D4405">
        <f t="shared" si="1610"/>
        <v>-93.291197199999999</v>
      </c>
      <c r="E4405">
        <f t="shared" si="1610"/>
        <v>45.957180000000001</v>
      </c>
      <c r="Q4405" s="197">
        <v>8.8502967510000001</v>
      </c>
      <c r="R4405" s="197">
        <v>8.8502967510000001</v>
      </c>
      <c r="AE4405" s="319"/>
      <c r="AJ4405">
        <v>0</v>
      </c>
      <c r="AK4405">
        <v>0</v>
      </c>
    </row>
    <row r="4406" spans="1:37" x14ac:dyDescent="0.25">
      <c r="A4406">
        <f t="shared" ref="A4406:E4406" si="1611">A1321</f>
        <v>27067</v>
      </c>
      <c r="B4406" t="str">
        <f t="shared" si="1611"/>
        <v>MN</v>
      </c>
      <c r="C4406" t="str">
        <f t="shared" si="1611"/>
        <v>Kandiyohi County</v>
      </c>
      <c r="D4406">
        <f t="shared" si="1611"/>
        <v>-95.000502699999998</v>
      </c>
      <c r="E4406">
        <f t="shared" si="1611"/>
        <v>45.158149999999999</v>
      </c>
      <c r="Q4406" s="197">
        <v>9.6040604510000005</v>
      </c>
      <c r="R4406" s="197">
        <v>9.6040604510000005</v>
      </c>
      <c r="AE4406" s="319"/>
      <c r="AJ4406">
        <v>0</v>
      </c>
      <c r="AK4406">
        <v>0</v>
      </c>
    </row>
    <row r="4407" spans="1:37" x14ac:dyDescent="0.25">
      <c r="A4407">
        <f t="shared" ref="A4407:E4407" si="1612">A1322</f>
        <v>27069</v>
      </c>
      <c r="B4407" t="str">
        <f t="shared" si="1612"/>
        <v>MN</v>
      </c>
      <c r="C4407" t="str">
        <f t="shared" si="1612"/>
        <v>Kittson County</v>
      </c>
      <c r="D4407">
        <f t="shared" si="1612"/>
        <v>-96.764908000000005</v>
      </c>
      <c r="E4407">
        <f t="shared" si="1612"/>
        <v>48.77581</v>
      </c>
      <c r="Q4407" s="197">
        <v>8.9113704719999998</v>
      </c>
      <c r="R4407" s="197">
        <v>8.9113704719999998</v>
      </c>
      <c r="AE4407" s="319"/>
      <c r="AJ4407">
        <v>0</v>
      </c>
      <c r="AK4407">
        <v>0</v>
      </c>
    </row>
    <row r="4408" spans="1:37" x14ac:dyDescent="0.25">
      <c r="A4408">
        <f t="shared" ref="A4408:E4408" si="1613">A1323</f>
        <v>27071</v>
      </c>
      <c r="B4408" t="str">
        <f t="shared" si="1613"/>
        <v>MN</v>
      </c>
      <c r="C4408" t="str">
        <f t="shared" si="1613"/>
        <v>Koochiching County</v>
      </c>
      <c r="D4408">
        <f t="shared" si="1613"/>
        <v>-93.758741499999999</v>
      </c>
      <c r="E4408">
        <f t="shared" si="1613"/>
        <v>48.244230000000002</v>
      </c>
      <c r="Q4408" s="197">
        <v>8.0887413170000002</v>
      </c>
      <c r="R4408" s="197">
        <v>8.0887413170000002</v>
      </c>
      <c r="AE4408" s="319"/>
      <c r="AJ4408">
        <v>0</v>
      </c>
      <c r="AK4408">
        <v>0</v>
      </c>
    </row>
    <row r="4409" spans="1:37" x14ac:dyDescent="0.25">
      <c r="A4409">
        <f t="shared" ref="A4409:E4409" si="1614">A1324</f>
        <v>27073</v>
      </c>
      <c r="B4409" t="str">
        <f t="shared" si="1614"/>
        <v>MN</v>
      </c>
      <c r="C4409" t="str">
        <f t="shared" si="1614"/>
        <v>Lac qui Parle County</v>
      </c>
      <c r="D4409">
        <f t="shared" si="1614"/>
        <v>-96.163866499999997</v>
      </c>
      <c r="E4409">
        <f t="shared" si="1614"/>
        <v>45.002119999999998</v>
      </c>
      <c r="Q4409" s="197">
        <v>9.9213395789999996</v>
      </c>
      <c r="R4409" s="197">
        <v>9.9213395789999996</v>
      </c>
      <c r="AE4409" s="319"/>
      <c r="AJ4409">
        <v>0</v>
      </c>
      <c r="AK4409">
        <v>0</v>
      </c>
    </row>
    <row r="4410" spans="1:37" x14ac:dyDescent="0.25">
      <c r="A4410">
        <f t="shared" ref="A4410:E4410" si="1615">A1325</f>
        <v>27075</v>
      </c>
      <c r="B4410" t="str">
        <f t="shared" si="1615"/>
        <v>MN</v>
      </c>
      <c r="C4410" t="str">
        <f t="shared" si="1615"/>
        <v>Lake County</v>
      </c>
      <c r="D4410">
        <f t="shared" si="1615"/>
        <v>-91.428511900000004</v>
      </c>
      <c r="E4410">
        <f t="shared" si="1615"/>
        <v>47.635739999999998</v>
      </c>
      <c r="Q4410" s="197">
        <v>8.1849115339999994</v>
      </c>
      <c r="R4410" s="197">
        <v>8.1849115339999994</v>
      </c>
      <c r="AE4410" s="319"/>
      <c r="AJ4410">
        <v>0</v>
      </c>
      <c r="AK4410">
        <v>0</v>
      </c>
    </row>
    <row r="4411" spans="1:37" x14ac:dyDescent="0.25">
      <c r="A4411">
        <f t="shared" ref="A4411:E4411" si="1616">A1326</f>
        <v>27077</v>
      </c>
      <c r="B4411" t="str">
        <f t="shared" si="1616"/>
        <v>MN</v>
      </c>
      <c r="C4411" t="str">
        <f t="shared" si="1616"/>
        <v>Lake of the Woods County</v>
      </c>
      <c r="D4411">
        <f t="shared" si="1616"/>
        <v>-94.885263600000002</v>
      </c>
      <c r="E4411">
        <f t="shared" si="1616"/>
        <v>48.775770000000001</v>
      </c>
      <c r="Q4411" s="197">
        <v>8.4675606119999998</v>
      </c>
      <c r="R4411" s="197">
        <v>8.4675606119999998</v>
      </c>
      <c r="AE4411" s="319"/>
      <c r="AJ4411">
        <v>0</v>
      </c>
      <c r="AK4411">
        <v>0</v>
      </c>
    </row>
    <row r="4412" spans="1:37" x14ac:dyDescent="0.25">
      <c r="A4412">
        <f t="shared" ref="A4412:E4412" si="1617">A1327</f>
        <v>27079</v>
      </c>
      <c r="B4412" t="str">
        <f t="shared" si="1617"/>
        <v>MN</v>
      </c>
      <c r="C4412" t="str">
        <f t="shared" si="1617"/>
        <v>Le Sueur County</v>
      </c>
      <c r="D4412">
        <f t="shared" si="1617"/>
        <v>-93.726484999999997</v>
      </c>
      <c r="E4412">
        <f t="shared" si="1617"/>
        <v>44.382759999999998</v>
      </c>
      <c r="Q4412" s="197">
        <v>9.9321287550000008</v>
      </c>
      <c r="R4412" s="197">
        <v>9.9321287550000008</v>
      </c>
      <c r="AE4412" s="319"/>
      <c r="AJ4412">
        <v>0</v>
      </c>
      <c r="AK4412">
        <v>0</v>
      </c>
    </row>
    <row r="4413" spans="1:37" x14ac:dyDescent="0.25">
      <c r="A4413">
        <f t="shared" ref="A4413:E4413" si="1618">A1328</f>
        <v>27081</v>
      </c>
      <c r="B4413" t="str">
        <f t="shared" si="1618"/>
        <v>MN</v>
      </c>
      <c r="C4413" t="str">
        <f t="shared" si="1618"/>
        <v>Lincoln County</v>
      </c>
      <c r="D4413">
        <f t="shared" si="1618"/>
        <v>-96.246538700000002</v>
      </c>
      <c r="E4413">
        <f t="shared" si="1618"/>
        <v>44.423200000000001</v>
      </c>
      <c r="Q4413" s="197">
        <v>10.19139266</v>
      </c>
      <c r="R4413" s="197">
        <v>10.19139266</v>
      </c>
      <c r="AE4413" s="319"/>
      <c r="AJ4413">
        <v>0</v>
      </c>
      <c r="AK4413">
        <v>0</v>
      </c>
    </row>
    <row r="4414" spans="1:37" x14ac:dyDescent="0.25">
      <c r="A4414">
        <f t="shared" ref="A4414:E4414" si="1619">A1329</f>
        <v>27083</v>
      </c>
      <c r="B4414" t="str">
        <f t="shared" si="1619"/>
        <v>MN</v>
      </c>
      <c r="C4414" t="str">
        <f t="shared" si="1619"/>
        <v>Lyon County</v>
      </c>
      <c r="D4414">
        <f t="shared" si="1619"/>
        <v>-95.828189300000005</v>
      </c>
      <c r="E4414">
        <f t="shared" si="1619"/>
        <v>44.428550000000001</v>
      </c>
      <c r="Q4414" s="197">
        <v>10.113037029999999</v>
      </c>
      <c r="R4414" s="197">
        <v>10.113037029999999</v>
      </c>
      <c r="AE4414" s="319"/>
      <c r="AJ4414">
        <v>0</v>
      </c>
      <c r="AK4414">
        <v>0</v>
      </c>
    </row>
    <row r="4415" spans="1:37" x14ac:dyDescent="0.25">
      <c r="A4415">
        <f t="shared" ref="A4415:E4415" si="1620">A1330</f>
        <v>27085</v>
      </c>
      <c r="B4415" t="str">
        <f t="shared" si="1620"/>
        <v>MN</v>
      </c>
      <c r="C4415" t="str">
        <f t="shared" si="1620"/>
        <v>McLeod County</v>
      </c>
      <c r="D4415">
        <f t="shared" si="1620"/>
        <v>-94.273100200000002</v>
      </c>
      <c r="E4415">
        <f t="shared" si="1620"/>
        <v>44.829340000000002</v>
      </c>
      <c r="Q4415" s="197">
        <v>9.6811126240000007</v>
      </c>
      <c r="R4415" s="197">
        <v>9.6811126240000007</v>
      </c>
      <c r="AE4415" s="319"/>
      <c r="AJ4415">
        <v>0</v>
      </c>
      <c r="AK4415">
        <v>0</v>
      </c>
    </row>
    <row r="4416" spans="1:37" x14ac:dyDescent="0.25">
      <c r="A4416">
        <f t="shared" ref="A4416:E4416" si="1621">A1331</f>
        <v>27087</v>
      </c>
      <c r="B4416" t="str">
        <f t="shared" si="1621"/>
        <v>MN</v>
      </c>
      <c r="C4416" t="str">
        <f t="shared" si="1621"/>
        <v>Mahnomen County</v>
      </c>
      <c r="D4416">
        <f t="shared" si="1621"/>
        <v>-95.799946899999995</v>
      </c>
      <c r="E4416">
        <f t="shared" si="1621"/>
        <v>47.326329999999999</v>
      </c>
      <c r="Q4416" s="197">
        <v>8.9326265490000001</v>
      </c>
      <c r="R4416" s="197">
        <v>8.9326265490000001</v>
      </c>
      <c r="AE4416" s="319"/>
      <c r="AJ4416">
        <v>0</v>
      </c>
      <c r="AK4416">
        <v>0</v>
      </c>
    </row>
    <row r="4417" spans="1:37" x14ac:dyDescent="0.25">
      <c r="A4417">
        <f t="shared" ref="A4417:E4417" si="1622">A1332</f>
        <v>27089</v>
      </c>
      <c r="B4417" t="str">
        <f t="shared" si="1622"/>
        <v>MN</v>
      </c>
      <c r="C4417" t="str">
        <f t="shared" si="1622"/>
        <v>Marshall County</v>
      </c>
      <c r="D4417">
        <f t="shared" si="1622"/>
        <v>-96.367040099999997</v>
      </c>
      <c r="E4417">
        <f t="shared" si="1622"/>
        <v>48.3553</v>
      </c>
      <c r="Q4417" s="197">
        <v>8.8666019120000001</v>
      </c>
      <c r="R4417" s="197">
        <v>8.8666019120000001</v>
      </c>
      <c r="AE4417" s="319"/>
      <c r="AJ4417">
        <v>0</v>
      </c>
      <c r="AK4417">
        <v>0</v>
      </c>
    </row>
    <row r="4418" spans="1:37" x14ac:dyDescent="0.25">
      <c r="A4418">
        <f t="shared" ref="A4418:E4418" si="1623">A1333</f>
        <v>27091</v>
      </c>
      <c r="B4418" t="str">
        <f t="shared" si="1623"/>
        <v>MN</v>
      </c>
      <c r="C4418" t="str">
        <f t="shared" si="1623"/>
        <v>Martin County</v>
      </c>
      <c r="D4418">
        <f t="shared" si="1623"/>
        <v>-94.563819899999999</v>
      </c>
      <c r="E4418">
        <f t="shared" si="1623"/>
        <v>43.682299999999998</v>
      </c>
      <c r="Q4418" s="197">
        <v>10.3537754</v>
      </c>
      <c r="R4418" s="197">
        <v>10.3537754</v>
      </c>
      <c r="AE4418" s="319"/>
      <c r="AJ4418">
        <v>0</v>
      </c>
      <c r="AK4418">
        <v>0</v>
      </c>
    </row>
    <row r="4419" spans="1:37" x14ac:dyDescent="0.25">
      <c r="A4419">
        <f t="shared" ref="A4419:E4419" si="1624">A1334</f>
        <v>27093</v>
      </c>
      <c r="B4419" t="str">
        <f t="shared" si="1624"/>
        <v>MN</v>
      </c>
      <c r="C4419" t="str">
        <f t="shared" si="1624"/>
        <v>Meeker County</v>
      </c>
      <c r="D4419">
        <f t="shared" si="1624"/>
        <v>-94.523292600000005</v>
      </c>
      <c r="E4419">
        <f t="shared" si="1624"/>
        <v>45.129089999999998</v>
      </c>
      <c r="Q4419" s="197">
        <v>9.5244530130000005</v>
      </c>
      <c r="R4419" s="197">
        <v>9.5244530130000005</v>
      </c>
      <c r="AE4419" s="319"/>
      <c r="AJ4419">
        <v>0</v>
      </c>
      <c r="AK4419">
        <v>0</v>
      </c>
    </row>
    <row r="4420" spans="1:37" x14ac:dyDescent="0.25">
      <c r="A4420">
        <f t="shared" ref="A4420:E4420" si="1625">A1335</f>
        <v>27095</v>
      </c>
      <c r="B4420" t="str">
        <f t="shared" si="1625"/>
        <v>MN</v>
      </c>
      <c r="C4420" t="str">
        <f t="shared" si="1625"/>
        <v>Mille Lacs County</v>
      </c>
      <c r="D4420">
        <f t="shared" si="1625"/>
        <v>-93.633289599999998</v>
      </c>
      <c r="E4420">
        <f t="shared" si="1625"/>
        <v>45.94932</v>
      </c>
      <c r="Q4420" s="197">
        <v>8.9145437520000002</v>
      </c>
      <c r="R4420" s="197">
        <v>8.9145437520000002</v>
      </c>
      <c r="AE4420" s="319"/>
      <c r="AJ4420">
        <v>0</v>
      </c>
      <c r="AK4420">
        <v>0</v>
      </c>
    </row>
    <row r="4421" spans="1:37" x14ac:dyDescent="0.25">
      <c r="A4421">
        <f t="shared" ref="A4421:E4421" si="1626">A1336</f>
        <v>27097</v>
      </c>
      <c r="B4421" t="str">
        <f t="shared" si="1626"/>
        <v>MN</v>
      </c>
      <c r="C4421" t="str">
        <f t="shared" si="1626"/>
        <v>Morrison County</v>
      </c>
      <c r="D4421">
        <f t="shared" si="1626"/>
        <v>-94.268936800000006</v>
      </c>
      <c r="E4421">
        <f t="shared" si="1626"/>
        <v>46.022570000000002</v>
      </c>
      <c r="Q4421" s="197">
        <v>9.0083527379999992</v>
      </c>
      <c r="R4421" s="197">
        <v>9.0083527379999992</v>
      </c>
      <c r="AE4421" s="319"/>
      <c r="AJ4421">
        <v>0</v>
      </c>
      <c r="AK4421">
        <v>0</v>
      </c>
    </row>
    <row r="4422" spans="1:37" x14ac:dyDescent="0.25">
      <c r="A4422">
        <f t="shared" ref="A4422:E4422" si="1627">A1337</f>
        <v>27099</v>
      </c>
      <c r="B4422" t="str">
        <f t="shared" si="1627"/>
        <v>MN</v>
      </c>
      <c r="C4422" t="str">
        <f t="shared" si="1627"/>
        <v>Mower County</v>
      </c>
      <c r="D4422">
        <f t="shared" si="1627"/>
        <v>-92.759888599999996</v>
      </c>
      <c r="E4422">
        <f t="shared" si="1627"/>
        <v>43.680529999999997</v>
      </c>
      <c r="Q4422" s="197">
        <v>9.9992444240000005</v>
      </c>
      <c r="R4422" s="197">
        <v>9.9992444240000005</v>
      </c>
      <c r="AE4422" s="319"/>
      <c r="AJ4422">
        <v>0</v>
      </c>
      <c r="AK4422">
        <v>0</v>
      </c>
    </row>
    <row r="4423" spans="1:37" x14ac:dyDescent="0.25">
      <c r="A4423">
        <f t="shared" ref="A4423:E4423" si="1628">A1338</f>
        <v>27101</v>
      </c>
      <c r="B4423" t="str">
        <f t="shared" si="1628"/>
        <v>MN</v>
      </c>
      <c r="C4423" t="str">
        <f t="shared" si="1628"/>
        <v>Murray County</v>
      </c>
      <c r="D4423">
        <f t="shared" si="1628"/>
        <v>-95.761291600000007</v>
      </c>
      <c r="E4423">
        <f t="shared" si="1628"/>
        <v>44.038119999999999</v>
      </c>
      <c r="Q4423" s="197">
        <v>10.290016489999999</v>
      </c>
      <c r="R4423" s="197">
        <v>10.290016489999999</v>
      </c>
      <c r="AE4423" s="319"/>
      <c r="AJ4423">
        <v>0</v>
      </c>
      <c r="AK4423">
        <v>0</v>
      </c>
    </row>
    <row r="4424" spans="1:37" x14ac:dyDescent="0.25">
      <c r="A4424">
        <f t="shared" ref="A4424:E4424" si="1629">A1339</f>
        <v>27103</v>
      </c>
      <c r="B4424" t="str">
        <f t="shared" si="1629"/>
        <v>MN</v>
      </c>
      <c r="C4424" t="str">
        <f t="shared" si="1629"/>
        <v>Nicollet County</v>
      </c>
      <c r="D4424">
        <f t="shared" si="1629"/>
        <v>-94.246142899999995</v>
      </c>
      <c r="E4424">
        <f t="shared" si="1629"/>
        <v>44.365020000000001</v>
      </c>
      <c r="Q4424" s="197">
        <v>9.9473946620000007</v>
      </c>
      <c r="R4424" s="197">
        <v>9.9473946620000007</v>
      </c>
      <c r="AE4424" s="319"/>
      <c r="AJ4424">
        <v>0</v>
      </c>
      <c r="AK4424">
        <v>0</v>
      </c>
    </row>
    <row r="4425" spans="1:37" x14ac:dyDescent="0.25">
      <c r="A4425">
        <f t="shared" ref="A4425:E4425" si="1630">A1340</f>
        <v>27105</v>
      </c>
      <c r="B4425" t="str">
        <f t="shared" si="1630"/>
        <v>MN</v>
      </c>
      <c r="C4425" t="str">
        <f t="shared" si="1630"/>
        <v>Nobles County</v>
      </c>
      <c r="D4425">
        <f t="shared" si="1630"/>
        <v>-95.760458</v>
      </c>
      <c r="E4425">
        <f t="shared" si="1630"/>
        <v>43.681539999999998</v>
      </c>
      <c r="Q4425" s="197">
        <v>10.46461663</v>
      </c>
      <c r="R4425" s="197">
        <v>10.46461663</v>
      </c>
      <c r="AE4425" s="319"/>
      <c r="AJ4425">
        <v>0</v>
      </c>
      <c r="AK4425">
        <v>0</v>
      </c>
    </row>
    <row r="4426" spans="1:37" x14ac:dyDescent="0.25">
      <c r="A4426">
        <f t="shared" ref="A4426:E4426" si="1631">A1341</f>
        <v>27107</v>
      </c>
      <c r="B4426" t="str">
        <f t="shared" si="1631"/>
        <v>MN</v>
      </c>
      <c r="C4426" t="str">
        <f t="shared" si="1631"/>
        <v>Norman County</v>
      </c>
      <c r="D4426">
        <f t="shared" si="1631"/>
        <v>-96.440018499999994</v>
      </c>
      <c r="E4426">
        <f t="shared" si="1631"/>
        <v>47.32696</v>
      </c>
      <c r="Q4426" s="197">
        <v>9.0858124769999993</v>
      </c>
      <c r="R4426" s="197">
        <v>9.0858124769999993</v>
      </c>
      <c r="AE4426" s="319"/>
      <c r="AJ4426">
        <v>0</v>
      </c>
      <c r="AK4426">
        <v>0</v>
      </c>
    </row>
    <row r="4427" spans="1:37" x14ac:dyDescent="0.25">
      <c r="A4427">
        <f t="shared" ref="A4427:E4427" si="1632">A1342</f>
        <v>27109</v>
      </c>
      <c r="B4427" t="str">
        <f t="shared" si="1632"/>
        <v>MN</v>
      </c>
      <c r="C4427" t="str">
        <f t="shared" si="1632"/>
        <v>Olmsted County</v>
      </c>
      <c r="D4427">
        <f t="shared" si="1632"/>
        <v>-92.400918300000001</v>
      </c>
      <c r="E4427">
        <f t="shared" si="1632"/>
        <v>44.014029999999998</v>
      </c>
      <c r="Q4427" s="197">
        <v>9.7971171750000003</v>
      </c>
      <c r="R4427" s="197">
        <v>9.7971171750000003</v>
      </c>
      <c r="AE4427" s="319"/>
      <c r="AJ4427">
        <v>0</v>
      </c>
      <c r="AK4427">
        <v>0</v>
      </c>
    </row>
    <row r="4428" spans="1:37" x14ac:dyDescent="0.25">
      <c r="A4428">
        <f t="shared" ref="A4428:E4428" si="1633">A1343</f>
        <v>27111</v>
      </c>
      <c r="B4428" t="str">
        <f t="shared" si="1633"/>
        <v>MN</v>
      </c>
      <c r="C4428" t="str">
        <f t="shared" si="1633"/>
        <v>Otter Tail County</v>
      </c>
      <c r="D4428">
        <f t="shared" si="1633"/>
        <v>-95.695693599999998</v>
      </c>
      <c r="E4428">
        <f t="shared" si="1633"/>
        <v>46.410440000000001</v>
      </c>
      <c r="Q4428" s="197">
        <v>9.2097913909999995</v>
      </c>
      <c r="R4428" s="197">
        <v>9.2097913909999995</v>
      </c>
      <c r="AE4428" s="319"/>
      <c r="AJ4428">
        <v>0</v>
      </c>
      <c r="AK4428">
        <v>0</v>
      </c>
    </row>
    <row r="4429" spans="1:37" x14ac:dyDescent="0.25">
      <c r="A4429">
        <f t="shared" ref="A4429:E4429" si="1634">A1344</f>
        <v>27113</v>
      </c>
      <c r="B4429" t="str">
        <f t="shared" si="1634"/>
        <v>MN</v>
      </c>
      <c r="C4429" t="str">
        <f t="shared" si="1634"/>
        <v>Pennington County</v>
      </c>
      <c r="D4429">
        <f t="shared" si="1634"/>
        <v>-96.005710399999998</v>
      </c>
      <c r="E4429">
        <f t="shared" si="1634"/>
        <v>48.065930000000002</v>
      </c>
      <c r="Q4429" s="197">
        <v>8.8229131699999996</v>
      </c>
      <c r="R4429" s="197">
        <v>8.8229131699999996</v>
      </c>
      <c r="AE4429" s="319"/>
      <c r="AJ4429">
        <v>0</v>
      </c>
      <c r="AK4429">
        <v>0</v>
      </c>
    </row>
    <row r="4430" spans="1:37" x14ac:dyDescent="0.25">
      <c r="A4430">
        <f t="shared" ref="A4430:E4430" si="1635">A1345</f>
        <v>27115</v>
      </c>
      <c r="B4430" t="str">
        <f t="shared" si="1635"/>
        <v>MN</v>
      </c>
      <c r="C4430" t="str">
        <f t="shared" si="1635"/>
        <v>Pine County</v>
      </c>
      <c r="D4430">
        <f t="shared" si="1635"/>
        <v>-92.736083699999995</v>
      </c>
      <c r="E4430">
        <f t="shared" si="1635"/>
        <v>46.127369999999999</v>
      </c>
      <c r="Q4430" s="197">
        <v>8.5894038899999998</v>
      </c>
      <c r="R4430" s="197">
        <v>8.5894038899999998</v>
      </c>
      <c r="AE4430" s="319"/>
      <c r="AJ4430">
        <v>0</v>
      </c>
      <c r="AK4430">
        <v>0</v>
      </c>
    </row>
    <row r="4431" spans="1:37" x14ac:dyDescent="0.25">
      <c r="A4431">
        <f t="shared" ref="A4431:E4431" si="1636">A1346</f>
        <v>27117</v>
      </c>
      <c r="B4431" t="str">
        <f t="shared" si="1636"/>
        <v>MN</v>
      </c>
      <c r="C4431" t="str">
        <f t="shared" si="1636"/>
        <v>Pipestone County</v>
      </c>
      <c r="D4431">
        <f t="shared" si="1636"/>
        <v>-96.239206999999993</v>
      </c>
      <c r="E4431">
        <f t="shared" si="1636"/>
        <v>44.033250000000002</v>
      </c>
      <c r="Q4431" s="197">
        <v>10.35821318</v>
      </c>
      <c r="R4431" s="197">
        <v>10.35821318</v>
      </c>
      <c r="AE4431" s="319"/>
      <c r="AJ4431">
        <v>0</v>
      </c>
      <c r="AK4431">
        <v>0</v>
      </c>
    </row>
    <row r="4432" spans="1:37" x14ac:dyDescent="0.25">
      <c r="A4432">
        <f t="shared" ref="A4432:E4432" si="1637">A1347</f>
        <v>27119</v>
      </c>
      <c r="B4432" t="str">
        <f t="shared" si="1637"/>
        <v>MN</v>
      </c>
      <c r="C4432" t="str">
        <f t="shared" si="1637"/>
        <v>Polk County</v>
      </c>
      <c r="D4432">
        <f t="shared" si="1637"/>
        <v>-96.392702099999994</v>
      </c>
      <c r="E4432">
        <f t="shared" si="1637"/>
        <v>47.775979999999997</v>
      </c>
      <c r="Q4432" s="197">
        <v>8.9629680539999992</v>
      </c>
      <c r="R4432" s="197">
        <v>8.9629680539999992</v>
      </c>
      <c r="AE4432" s="319"/>
      <c r="AJ4432">
        <v>0</v>
      </c>
      <c r="AK4432">
        <v>0</v>
      </c>
    </row>
    <row r="4433" spans="1:37" x14ac:dyDescent="0.25">
      <c r="A4433">
        <f t="shared" ref="A4433:E4433" si="1638">A1348</f>
        <v>27121</v>
      </c>
      <c r="B4433" t="str">
        <f t="shared" si="1638"/>
        <v>MN</v>
      </c>
      <c r="C4433" t="str">
        <f t="shared" si="1638"/>
        <v>Pope County</v>
      </c>
      <c r="D4433">
        <f t="shared" si="1638"/>
        <v>-95.442499299999994</v>
      </c>
      <c r="E4433">
        <f t="shared" si="1638"/>
        <v>45.593249999999998</v>
      </c>
      <c r="Q4433" s="197">
        <v>9.4895337059999996</v>
      </c>
      <c r="R4433" s="197">
        <v>9.4895337059999996</v>
      </c>
      <c r="AE4433" s="319"/>
      <c r="AJ4433">
        <v>0</v>
      </c>
      <c r="AK4433">
        <v>0</v>
      </c>
    </row>
    <row r="4434" spans="1:37" x14ac:dyDescent="0.25">
      <c r="A4434">
        <f t="shared" ref="A4434:E4434" si="1639">A1349</f>
        <v>27123</v>
      </c>
      <c r="B4434" t="str">
        <f t="shared" si="1639"/>
        <v>MN</v>
      </c>
      <c r="C4434" t="str">
        <f t="shared" si="1639"/>
        <v>Ramsey County</v>
      </c>
      <c r="D4434">
        <f t="shared" si="1639"/>
        <v>-93.097464599999995</v>
      </c>
      <c r="E4434">
        <f t="shared" si="1639"/>
        <v>45.028770000000002</v>
      </c>
      <c r="Q4434" s="197">
        <v>9.5096908259999999</v>
      </c>
      <c r="R4434" s="197">
        <v>9.5096908259999999</v>
      </c>
      <c r="AE4434" s="319"/>
      <c r="AJ4434">
        <v>0</v>
      </c>
      <c r="AK4434">
        <v>0</v>
      </c>
    </row>
    <row r="4435" spans="1:37" x14ac:dyDescent="0.25">
      <c r="A4435">
        <f t="shared" ref="A4435:E4435" si="1640">A1350</f>
        <v>27125</v>
      </c>
      <c r="B4435" t="str">
        <f t="shared" si="1640"/>
        <v>MN</v>
      </c>
      <c r="C4435" t="str">
        <f t="shared" si="1640"/>
        <v>Red Lake County</v>
      </c>
      <c r="D4435">
        <f t="shared" si="1640"/>
        <v>-96.076570200000006</v>
      </c>
      <c r="E4435">
        <f t="shared" si="1640"/>
        <v>47.873179999999998</v>
      </c>
      <c r="Q4435" s="197">
        <v>8.8792311329999993</v>
      </c>
      <c r="R4435" s="197">
        <v>8.8792311329999993</v>
      </c>
      <c r="AE4435" s="319"/>
      <c r="AJ4435">
        <v>0</v>
      </c>
      <c r="AK4435">
        <v>0</v>
      </c>
    </row>
    <row r="4436" spans="1:37" x14ac:dyDescent="0.25">
      <c r="A4436">
        <f t="shared" ref="A4436:E4436" si="1641">A1351</f>
        <v>27127</v>
      </c>
      <c r="B4436" t="str">
        <f t="shared" si="1641"/>
        <v>MN</v>
      </c>
      <c r="C4436" t="str">
        <f t="shared" si="1641"/>
        <v>Redwood County</v>
      </c>
      <c r="D4436">
        <f t="shared" si="1641"/>
        <v>-95.250874100000004</v>
      </c>
      <c r="E4436">
        <f t="shared" si="1641"/>
        <v>44.41948</v>
      </c>
      <c r="Q4436" s="197">
        <v>10.02699761</v>
      </c>
      <c r="R4436" s="197">
        <v>10.02699761</v>
      </c>
      <c r="AE4436" s="319"/>
      <c r="AJ4436">
        <v>0</v>
      </c>
      <c r="AK4436">
        <v>0</v>
      </c>
    </row>
    <row r="4437" spans="1:37" x14ac:dyDescent="0.25">
      <c r="A4437">
        <f t="shared" ref="A4437:E4437" si="1642">A1352</f>
        <v>27129</v>
      </c>
      <c r="B4437" t="str">
        <f t="shared" si="1642"/>
        <v>MN</v>
      </c>
      <c r="C4437" t="str">
        <f t="shared" si="1642"/>
        <v>Renville County</v>
      </c>
      <c r="D4437">
        <f t="shared" si="1642"/>
        <v>-94.942196300000006</v>
      </c>
      <c r="E4437">
        <f t="shared" si="1642"/>
        <v>44.736870000000003</v>
      </c>
      <c r="Q4437" s="197">
        <v>9.8124662980000004</v>
      </c>
      <c r="R4437" s="197">
        <v>9.8124662980000004</v>
      </c>
      <c r="AE4437" s="319"/>
      <c r="AJ4437">
        <v>0</v>
      </c>
      <c r="AK4437">
        <v>0</v>
      </c>
    </row>
    <row r="4438" spans="1:37" x14ac:dyDescent="0.25">
      <c r="A4438">
        <f t="shared" ref="A4438:E4438" si="1643">A1353</f>
        <v>27131</v>
      </c>
      <c r="B4438" t="str">
        <f t="shared" si="1643"/>
        <v>MN</v>
      </c>
      <c r="C4438" t="str">
        <f t="shared" si="1643"/>
        <v>Rice County</v>
      </c>
      <c r="D4438">
        <f t="shared" si="1643"/>
        <v>-93.297079699999998</v>
      </c>
      <c r="E4438">
        <f t="shared" si="1643"/>
        <v>44.363480000000003</v>
      </c>
      <c r="Q4438" s="197">
        <v>9.9506302309999999</v>
      </c>
      <c r="R4438" s="197">
        <v>9.9506302309999999</v>
      </c>
      <c r="AE4438" s="319"/>
      <c r="AJ4438">
        <v>0</v>
      </c>
      <c r="AK4438">
        <v>0</v>
      </c>
    </row>
    <row r="4439" spans="1:37" x14ac:dyDescent="0.25">
      <c r="A4439">
        <f t="shared" ref="A4439:E4439" si="1644">A1354</f>
        <v>27133</v>
      </c>
      <c r="B4439" t="str">
        <f t="shared" si="1644"/>
        <v>MN</v>
      </c>
      <c r="C4439" t="str">
        <f t="shared" si="1644"/>
        <v>Rock County</v>
      </c>
      <c r="D4439">
        <f t="shared" si="1644"/>
        <v>-96.2382755</v>
      </c>
      <c r="E4439">
        <f t="shared" si="1644"/>
        <v>43.676119999999997</v>
      </c>
      <c r="Q4439" s="197">
        <v>10.50103189</v>
      </c>
      <c r="R4439" s="197">
        <v>10.50103189</v>
      </c>
      <c r="AE4439" s="319"/>
      <c r="AJ4439">
        <v>0</v>
      </c>
      <c r="AK4439">
        <v>0</v>
      </c>
    </row>
    <row r="4440" spans="1:37" x14ac:dyDescent="0.25">
      <c r="A4440">
        <f t="shared" ref="A4440:E4440" si="1645">A1355</f>
        <v>27135</v>
      </c>
      <c r="B4440" t="str">
        <f t="shared" si="1645"/>
        <v>MN</v>
      </c>
      <c r="C4440" t="str">
        <f t="shared" si="1645"/>
        <v>Roseau County</v>
      </c>
      <c r="D4440">
        <f t="shared" si="1645"/>
        <v>-95.786641500000002</v>
      </c>
      <c r="E4440">
        <f t="shared" si="1645"/>
        <v>48.773269999999997</v>
      </c>
      <c r="Q4440" s="197">
        <v>8.7033080530000007</v>
      </c>
      <c r="R4440" s="197">
        <v>8.7033080530000007</v>
      </c>
      <c r="AE4440" s="319"/>
      <c r="AJ4440">
        <v>0</v>
      </c>
      <c r="AK4440">
        <v>0</v>
      </c>
    </row>
    <row r="4441" spans="1:37" x14ac:dyDescent="0.25">
      <c r="A4441">
        <f t="shared" ref="A4441:E4441" si="1646">A1356</f>
        <v>27137</v>
      </c>
      <c r="B4441" t="str">
        <f t="shared" si="1646"/>
        <v>MN</v>
      </c>
      <c r="C4441" t="str">
        <f t="shared" si="1646"/>
        <v>St. Louis County</v>
      </c>
      <c r="D4441">
        <f t="shared" si="1646"/>
        <v>-92.459926199999998</v>
      </c>
      <c r="E4441">
        <f t="shared" si="1646"/>
        <v>47.6098</v>
      </c>
      <c r="Q4441" s="197">
        <v>8.0494744970000003</v>
      </c>
      <c r="R4441" s="197">
        <v>8.0494744970000003</v>
      </c>
      <c r="AE4441" s="319"/>
      <c r="AJ4441">
        <v>0</v>
      </c>
      <c r="AK4441">
        <v>0</v>
      </c>
    </row>
    <row r="4442" spans="1:37" x14ac:dyDescent="0.25">
      <c r="A4442">
        <f t="shared" ref="A4442:E4442" si="1647">A1357</f>
        <v>27139</v>
      </c>
      <c r="B4442" t="str">
        <f t="shared" si="1647"/>
        <v>MN</v>
      </c>
      <c r="C4442" t="str">
        <f t="shared" si="1647"/>
        <v>Scott County</v>
      </c>
      <c r="D4442">
        <f t="shared" si="1647"/>
        <v>-93.534519299999999</v>
      </c>
      <c r="E4442">
        <f t="shared" si="1647"/>
        <v>44.659579999999998</v>
      </c>
      <c r="Q4442" s="197">
        <v>9.8151328539999998</v>
      </c>
      <c r="R4442" s="197">
        <v>9.8151328539999998</v>
      </c>
      <c r="AE4442" s="319"/>
      <c r="AJ4442">
        <v>0</v>
      </c>
      <c r="AK4442">
        <v>0</v>
      </c>
    </row>
    <row r="4443" spans="1:37" x14ac:dyDescent="0.25">
      <c r="A4443">
        <f t="shared" ref="A4443:E4443" si="1648">A1358</f>
        <v>27141</v>
      </c>
      <c r="B4443" t="str">
        <f t="shared" si="1648"/>
        <v>MN</v>
      </c>
      <c r="C4443" t="str">
        <f t="shared" si="1648"/>
        <v>Sherburne County</v>
      </c>
      <c r="D4443">
        <f t="shared" si="1648"/>
        <v>-93.781088400000002</v>
      </c>
      <c r="E4443">
        <f t="shared" si="1648"/>
        <v>45.457599999999999</v>
      </c>
      <c r="Q4443" s="197">
        <v>9.2566728959999995</v>
      </c>
      <c r="R4443" s="197">
        <v>9.2566728959999995</v>
      </c>
      <c r="AE4443" s="319"/>
      <c r="AJ4443">
        <v>0</v>
      </c>
      <c r="AK4443">
        <v>0</v>
      </c>
    </row>
    <row r="4444" spans="1:37" x14ac:dyDescent="0.25">
      <c r="A4444">
        <f t="shared" ref="A4444:E4444" si="1649">A1359</f>
        <v>27143</v>
      </c>
      <c r="B4444" t="str">
        <f t="shared" si="1649"/>
        <v>MN</v>
      </c>
      <c r="C4444" t="str">
        <f t="shared" si="1649"/>
        <v>Sibley County</v>
      </c>
      <c r="D4444">
        <f t="shared" si="1649"/>
        <v>-94.226104500000005</v>
      </c>
      <c r="E4444">
        <f t="shared" si="1649"/>
        <v>44.591099999999997</v>
      </c>
      <c r="Q4444" s="197">
        <v>9.8217659810000004</v>
      </c>
      <c r="R4444" s="197">
        <v>9.8217659810000004</v>
      </c>
      <c r="AE4444" s="319"/>
      <c r="AJ4444">
        <v>0</v>
      </c>
      <c r="AK4444">
        <v>0</v>
      </c>
    </row>
    <row r="4445" spans="1:37" x14ac:dyDescent="0.25">
      <c r="A4445">
        <f t="shared" ref="A4445:E4445" si="1650">A1360</f>
        <v>27145</v>
      </c>
      <c r="B4445" t="str">
        <f t="shared" si="1650"/>
        <v>MN</v>
      </c>
      <c r="C4445" t="str">
        <f t="shared" si="1650"/>
        <v>Stearns County</v>
      </c>
      <c r="D4445">
        <f t="shared" si="1650"/>
        <v>-94.613776400000006</v>
      </c>
      <c r="E4445">
        <f t="shared" si="1650"/>
        <v>45.561100000000003</v>
      </c>
      <c r="Q4445" s="197">
        <v>9.3110703770000001</v>
      </c>
      <c r="R4445" s="197">
        <v>9.3110703770000001</v>
      </c>
      <c r="AE4445" s="319"/>
      <c r="AJ4445">
        <v>0</v>
      </c>
      <c r="AK4445">
        <v>0</v>
      </c>
    </row>
    <row r="4446" spans="1:37" x14ac:dyDescent="0.25">
      <c r="A4446">
        <f t="shared" ref="A4446:E4446" si="1651">A1361</f>
        <v>27147</v>
      </c>
      <c r="B4446" t="str">
        <f t="shared" si="1651"/>
        <v>MN</v>
      </c>
      <c r="C4446" t="str">
        <f t="shared" si="1651"/>
        <v>Steele County</v>
      </c>
      <c r="D4446">
        <f t="shared" si="1651"/>
        <v>-93.231194299999999</v>
      </c>
      <c r="E4446">
        <f t="shared" si="1651"/>
        <v>44.030360000000002</v>
      </c>
      <c r="Q4446" s="197">
        <v>9.9812594029999993</v>
      </c>
      <c r="R4446" s="197">
        <v>9.9812594029999993</v>
      </c>
      <c r="AE4446" s="319"/>
      <c r="AJ4446">
        <v>0</v>
      </c>
      <c r="AK4446">
        <v>0</v>
      </c>
    </row>
    <row r="4447" spans="1:37" x14ac:dyDescent="0.25">
      <c r="A4447">
        <f t="shared" ref="A4447:E4447" si="1652">A1362</f>
        <v>27149</v>
      </c>
      <c r="B4447" t="str">
        <f t="shared" si="1652"/>
        <v>MN</v>
      </c>
      <c r="C4447" t="str">
        <f t="shared" si="1652"/>
        <v>Stevens County</v>
      </c>
      <c r="D4447">
        <f t="shared" si="1652"/>
        <v>-95.995340200000001</v>
      </c>
      <c r="E4447">
        <f t="shared" si="1652"/>
        <v>45.59243</v>
      </c>
      <c r="Q4447" s="197">
        <v>9.6230319099999999</v>
      </c>
      <c r="R4447" s="197">
        <v>9.6230319099999999</v>
      </c>
      <c r="AE4447" s="319"/>
      <c r="AJ4447">
        <v>0</v>
      </c>
      <c r="AK4447">
        <v>0</v>
      </c>
    </row>
    <row r="4448" spans="1:37" x14ac:dyDescent="0.25">
      <c r="A4448">
        <f t="shared" ref="A4448:E4448" si="1653">A1363</f>
        <v>27151</v>
      </c>
      <c r="B4448" t="str">
        <f t="shared" si="1653"/>
        <v>MN</v>
      </c>
      <c r="C4448" t="str">
        <f t="shared" si="1653"/>
        <v>Swift County</v>
      </c>
      <c r="D4448">
        <f t="shared" si="1653"/>
        <v>-95.675934999999996</v>
      </c>
      <c r="E4448">
        <f t="shared" si="1653"/>
        <v>45.286940000000001</v>
      </c>
      <c r="Q4448" s="197">
        <v>9.6839916800000001</v>
      </c>
      <c r="R4448" s="197">
        <v>9.6839916800000001</v>
      </c>
      <c r="AE4448" s="319"/>
      <c r="AJ4448">
        <v>0</v>
      </c>
      <c r="AK4448">
        <v>0</v>
      </c>
    </row>
    <row r="4449" spans="1:37" x14ac:dyDescent="0.25">
      <c r="A4449">
        <f t="shared" ref="A4449:E4449" si="1654">A1364</f>
        <v>27153</v>
      </c>
      <c r="B4449" t="str">
        <f t="shared" si="1654"/>
        <v>MN</v>
      </c>
      <c r="C4449" t="str">
        <f t="shared" si="1654"/>
        <v>Todd County</v>
      </c>
      <c r="D4449">
        <f t="shared" si="1654"/>
        <v>-94.894558200000006</v>
      </c>
      <c r="E4449">
        <f t="shared" si="1654"/>
        <v>46.078090000000003</v>
      </c>
      <c r="Q4449" s="197">
        <v>9.1238099170000009</v>
      </c>
      <c r="R4449" s="197">
        <v>9.1238099170000009</v>
      </c>
      <c r="AE4449" s="319"/>
      <c r="AJ4449">
        <v>0</v>
      </c>
      <c r="AK4449">
        <v>0</v>
      </c>
    </row>
    <row r="4450" spans="1:37" x14ac:dyDescent="0.25">
      <c r="A4450">
        <f t="shared" ref="A4450:E4450" si="1655">A1365</f>
        <v>27155</v>
      </c>
      <c r="B4450" t="str">
        <f t="shared" si="1655"/>
        <v>MN</v>
      </c>
      <c r="C4450" t="str">
        <f t="shared" si="1655"/>
        <v>Traverse County</v>
      </c>
      <c r="D4450">
        <f t="shared" si="1655"/>
        <v>-96.465217300000006</v>
      </c>
      <c r="E4450">
        <f t="shared" si="1655"/>
        <v>45.776780000000002</v>
      </c>
      <c r="Q4450" s="197">
        <v>9.6433565310000002</v>
      </c>
      <c r="R4450" s="197">
        <v>9.6433565310000002</v>
      </c>
      <c r="AE4450" s="319"/>
      <c r="AJ4450">
        <v>0</v>
      </c>
      <c r="AK4450">
        <v>0</v>
      </c>
    </row>
    <row r="4451" spans="1:37" x14ac:dyDescent="0.25">
      <c r="A4451">
        <f t="shared" ref="A4451:E4451" si="1656">A1366</f>
        <v>27157</v>
      </c>
      <c r="B4451" t="str">
        <f t="shared" si="1656"/>
        <v>MN</v>
      </c>
      <c r="C4451" t="str">
        <f t="shared" si="1656"/>
        <v>Wabasha County</v>
      </c>
      <c r="D4451">
        <f t="shared" si="1656"/>
        <v>-92.222719699999999</v>
      </c>
      <c r="E4451">
        <f t="shared" si="1656"/>
        <v>44.293239999999997</v>
      </c>
      <c r="Q4451" s="197">
        <v>9.6697652079999994</v>
      </c>
      <c r="R4451" s="197">
        <v>9.6697652079999994</v>
      </c>
      <c r="AE4451" s="319"/>
      <c r="AJ4451">
        <v>0</v>
      </c>
      <c r="AK4451">
        <v>0</v>
      </c>
    </row>
    <row r="4452" spans="1:37" x14ac:dyDescent="0.25">
      <c r="A4452">
        <f t="shared" ref="A4452:E4452" si="1657">A1367</f>
        <v>27159</v>
      </c>
      <c r="B4452" t="str">
        <f t="shared" si="1657"/>
        <v>MN</v>
      </c>
      <c r="C4452" t="str">
        <f t="shared" si="1657"/>
        <v>Wadena County</v>
      </c>
      <c r="D4452">
        <f t="shared" si="1657"/>
        <v>-94.959496599999994</v>
      </c>
      <c r="E4452">
        <f t="shared" si="1657"/>
        <v>46.589039999999997</v>
      </c>
      <c r="Q4452" s="197">
        <v>8.928077729</v>
      </c>
      <c r="R4452" s="197">
        <v>8.928077729</v>
      </c>
      <c r="AE4452" s="319"/>
      <c r="AJ4452">
        <v>0</v>
      </c>
      <c r="AK4452">
        <v>0</v>
      </c>
    </row>
    <row r="4453" spans="1:37" x14ac:dyDescent="0.25">
      <c r="A4453">
        <f t="shared" ref="A4453:E4453" si="1658">A1368</f>
        <v>27161</v>
      </c>
      <c r="B4453" t="str">
        <f t="shared" si="1658"/>
        <v>MN</v>
      </c>
      <c r="C4453" t="str">
        <f t="shared" si="1658"/>
        <v>Waseca County</v>
      </c>
      <c r="D4453">
        <f t="shared" si="1658"/>
        <v>-93.594083800000007</v>
      </c>
      <c r="E4453">
        <f t="shared" si="1658"/>
        <v>44.032260000000001</v>
      </c>
      <c r="Q4453" s="197">
        <v>10.049541</v>
      </c>
      <c r="R4453" s="197">
        <v>10.049541</v>
      </c>
      <c r="AE4453" s="319"/>
      <c r="AJ4453">
        <v>0</v>
      </c>
      <c r="AK4453">
        <v>0</v>
      </c>
    </row>
    <row r="4454" spans="1:37" x14ac:dyDescent="0.25">
      <c r="A4454">
        <f t="shared" ref="A4454:E4454" si="1659">A1369</f>
        <v>27163</v>
      </c>
      <c r="B4454" t="str">
        <f t="shared" si="1659"/>
        <v>MN</v>
      </c>
      <c r="C4454" t="str">
        <f t="shared" si="1659"/>
        <v>Washington County</v>
      </c>
      <c r="D4454">
        <f t="shared" si="1659"/>
        <v>-92.889515700000004</v>
      </c>
      <c r="E4454">
        <f t="shared" si="1659"/>
        <v>45.039619999999999</v>
      </c>
      <c r="Q4454" s="197">
        <v>9.4405309210000006</v>
      </c>
      <c r="R4454" s="197">
        <v>9.4405309210000006</v>
      </c>
      <c r="AE4454" s="319"/>
      <c r="AJ4454">
        <v>0</v>
      </c>
      <c r="AK4454">
        <v>0</v>
      </c>
    </row>
    <row r="4455" spans="1:37" x14ac:dyDescent="0.25">
      <c r="A4455">
        <f t="shared" ref="A4455:E4455" si="1660">A1370</f>
        <v>27165</v>
      </c>
      <c r="B4455" t="str">
        <f t="shared" si="1660"/>
        <v>MN</v>
      </c>
      <c r="C4455" t="str">
        <f t="shared" si="1660"/>
        <v>Watonwan County</v>
      </c>
      <c r="D4455">
        <f t="shared" si="1660"/>
        <v>-94.618251799999996</v>
      </c>
      <c r="E4455">
        <f t="shared" si="1660"/>
        <v>43.98883</v>
      </c>
      <c r="Q4455" s="197">
        <v>10.1911396</v>
      </c>
      <c r="R4455" s="197">
        <v>10.1911396</v>
      </c>
      <c r="AE4455" s="319"/>
      <c r="AJ4455">
        <v>0</v>
      </c>
      <c r="AK4455">
        <v>0</v>
      </c>
    </row>
    <row r="4456" spans="1:37" x14ac:dyDescent="0.25">
      <c r="A4456">
        <f t="shared" ref="A4456:E4456" si="1661">A1371</f>
        <v>27167</v>
      </c>
      <c r="B4456" t="str">
        <f t="shared" si="1661"/>
        <v>MN</v>
      </c>
      <c r="C4456" t="str">
        <f t="shared" si="1661"/>
        <v>Wilkin County</v>
      </c>
      <c r="D4456">
        <f t="shared" si="1661"/>
        <v>-96.4567792</v>
      </c>
      <c r="E4456">
        <f t="shared" si="1661"/>
        <v>46.364699999999999</v>
      </c>
      <c r="Q4456" s="197">
        <v>9.4038399800000008</v>
      </c>
      <c r="R4456" s="197">
        <v>9.4038399800000008</v>
      </c>
      <c r="AE4456" s="319"/>
      <c r="AJ4456">
        <v>0</v>
      </c>
      <c r="AK4456">
        <v>0</v>
      </c>
    </row>
    <row r="4457" spans="1:37" x14ac:dyDescent="0.25">
      <c r="A4457">
        <f t="shared" ref="A4457:E4457" si="1662">A1372</f>
        <v>27169</v>
      </c>
      <c r="B4457" t="str">
        <f t="shared" si="1662"/>
        <v>MN</v>
      </c>
      <c r="C4457" t="str">
        <f t="shared" si="1662"/>
        <v>Winona County</v>
      </c>
      <c r="D4457">
        <f t="shared" si="1662"/>
        <v>-91.779209899999998</v>
      </c>
      <c r="E4457">
        <f t="shared" si="1662"/>
        <v>43.997030000000002</v>
      </c>
      <c r="Q4457" s="197">
        <v>9.8085779160000008</v>
      </c>
      <c r="R4457" s="197">
        <v>9.8085779160000008</v>
      </c>
      <c r="AE4457" s="319"/>
      <c r="AJ4457">
        <v>0</v>
      </c>
      <c r="AK4457">
        <v>0</v>
      </c>
    </row>
    <row r="4458" spans="1:37" x14ac:dyDescent="0.25">
      <c r="A4458">
        <f t="shared" ref="A4458:E4458" si="1663">A1373</f>
        <v>27171</v>
      </c>
      <c r="B4458" t="str">
        <f t="shared" si="1663"/>
        <v>MN</v>
      </c>
      <c r="C4458" t="str">
        <f t="shared" si="1663"/>
        <v>Wright County</v>
      </c>
      <c r="D4458">
        <f t="shared" si="1663"/>
        <v>-93.963918300000003</v>
      </c>
      <c r="E4458">
        <f t="shared" si="1663"/>
        <v>45.182580000000002</v>
      </c>
      <c r="Q4458" s="197">
        <v>9.4544813229999995</v>
      </c>
      <c r="R4458" s="197">
        <v>9.4544813229999995</v>
      </c>
      <c r="AE4458" s="319"/>
      <c r="AJ4458">
        <v>0</v>
      </c>
      <c r="AK4458">
        <v>0</v>
      </c>
    </row>
    <row r="4459" spans="1:37" x14ac:dyDescent="0.25">
      <c r="A4459">
        <f t="shared" ref="A4459:E4459" si="1664">A1374</f>
        <v>27173</v>
      </c>
      <c r="B4459" t="str">
        <f t="shared" si="1664"/>
        <v>MN</v>
      </c>
      <c r="C4459" t="str">
        <f t="shared" si="1664"/>
        <v>Yellow Medicine County</v>
      </c>
      <c r="D4459">
        <f t="shared" si="1664"/>
        <v>-95.857506799999996</v>
      </c>
      <c r="E4459">
        <f t="shared" si="1664"/>
        <v>44.725569999999998</v>
      </c>
      <c r="Q4459" s="197">
        <v>9.9729113169999994</v>
      </c>
      <c r="R4459" s="197">
        <v>9.9729113169999994</v>
      </c>
      <c r="AE4459" s="319"/>
      <c r="AJ4459">
        <v>0</v>
      </c>
      <c r="AK4459">
        <v>0</v>
      </c>
    </row>
    <row r="4460" spans="1:37" x14ac:dyDescent="0.25">
      <c r="A4460">
        <f t="shared" ref="A4460:E4460" si="1665">A1375</f>
        <v>28001</v>
      </c>
      <c r="B4460" t="str">
        <f t="shared" si="1665"/>
        <v>MS</v>
      </c>
      <c r="C4460" t="str">
        <f t="shared" si="1665"/>
        <v>Adams County</v>
      </c>
      <c r="D4460">
        <f t="shared" si="1665"/>
        <v>-91.353437200000002</v>
      </c>
      <c r="E4460">
        <f t="shared" si="1665"/>
        <v>31.487880000000001</v>
      </c>
      <c r="Q4460" s="197">
        <v>18.143402340000002</v>
      </c>
      <c r="R4460" s="197">
        <v>18.143402340000002</v>
      </c>
      <c r="AE4460" s="319"/>
      <c r="AJ4460">
        <v>0</v>
      </c>
      <c r="AK4460">
        <v>0</v>
      </c>
    </row>
    <row r="4461" spans="1:37" x14ac:dyDescent="0.25">
      <c r="A4461">
        <f t="shared" ref="A4461:E4461" si="1666">A1376</f>
        <v>28003</v>
      </c>
      <c r="B4461" t="str">
        <f t="shared" si="1666"/>
        <v>MS</v>
      </c>
      <c r="C4461" t="str">
        <f t="shared" si="1666"/>
        <v>Alcorn County</v>
      </c>
      <c r="D4461">
        <f t="shared" si="1666"/>
        <v>-88.5811882</v>
      </c>
      <c r="E4461">
        <f t="shared" si="1666"/>
        <v>34.880409999999998</v>
      </c>
      <c r="Q4461" s="197">
        <v>15.83628161</v>
      </c>
      <c r="R4461" s="197">
        <v>15.83628161</v>
      </c>
      <c r="AE4461" s="319"/>
      <c r="AJ4461">
        <v>0</v>
      </c>
      <c r="AK4461">
        <v>0</v>
      </c>
    </row>
    <row r="4462" spans="1:37" x14ac:dyDescent="0.25">
      <c r="A4462">
        <f t="shared" ref="A4462:E4462" si="1667">A1377</f>
        <v>28005</v>
      </c>
      <c r="B4462" t="str">
        <f t="shared" si="1667"/>
        <v>MS</v>
      </c>
      <c r="C4462" t="str">
        <f t="shared" si="1667"/>
        <v>Amite County</v>
      </c>
      <c r="D4462">
        <f t="shared" si="1667"/>
        <v>-90.809482700000004</v>
      </c>
      <c r="E4462">
        <f t="shared" si="1667"/>
        <v>31.17634</v>
      </c>
      <c r="Q4462" s="197">
        <v>18.622071460000001</v>
      </c>
      <c r="R4462" s="197">
        <v>18.622071460000001</v>
      </c>
      <c r="AE4462" s="319"/>
      <c r="AJ4462">
        <v>0</v>
      </c>
      <c r="AK4462">
        <v>0</v>
      </c>
    </row>
    <row r="4463" spans="1:37" x14ac:dyDescent="0.25">
      <c r="A4463">
        <f t="shared" ref="A4463:E4463" si="1668">A1378</f>
        <v>28007</v>
      </c>
      <c r="B4463" t="str">
        <f t="shared" si="1668"/>
        <v>MS</v>
      </c>
      <c r="C4463" t="str">
        <f t="shared" si="1668"/>
        <v>Attala County</v>
      </c>
      <c r="D4463">
        <f t="shared" si="1668"/>
        <v>-89.583907600000003</v>
      </c>
      <c r="E4463">
        <f t="shared" si="1668"/>
        <v>33.085760000000001</v>
      </c>
      <c r="Q4463" s="197">
        <v>16.849277449999999</v>
      </c>
      <c r="R4463" s="197">
        <v>16.849277449999999</v>
      </c>
      <c r="AE4463" s="319"/>
      <c r="AJ4463">
        <v>0</v>
      </c>
      <c r="AK4463">
        <v>0</v>
      </c>
    </row>
    <row r="4464" spans="1:37" x14ac:dyDescent="0.25">
      <c r="A4464">
        <f t="shared" ref="A4464:E4464" si="1669">A1379</f>
        <v>28009</v>
      </c>
      <c r="B4464" t="str">
        <f t="shared" si="1669"/>
        <v>MS</v>
      </c>
      <c r="C4464" t="str">
        <f t="shared" si="1669"/>
        <v>Benton County</v>
      </c>
      <c r="D4464">
        <f t="shared" si="1669"/>
        <v>-89.188927300000003</v>
      </c>
      <c r="E4464">
        <f t="shared" si="1669"/>
        <v>34.818559999999998</v>
      </c>
      <c r="Q4464" s="197">
        <v>15.92030235</v>
      </c>
      <c r="R4464" s="197">
        <v>15.92030235</v>
      </c>
      <c r="AE4464" s="319"/>
      <c r="AJ4464">
        <v>0</v>
      </c>
      <c r="AK4464">
        <v>0</v>
      </c>
    </row>
    <row r="4465" spans="1:37" x14ac:dyDescent="0.25">
      <c r="A4465">
        <f t="shared" ref="A4465:E4465" si="1670">A1380</f>
        <v>28011</v>
      </c>
      <c r="B4465" t="str">
        <f t="shared" si="1670"/>
        <v>MS</v>
      </c>
      <c r="C4465" t="str">
        <f t="shared" si="1670"/>
        <v>Bolivar County</v>
      </c>
      <c r="D4465">
        <f t="shared" si="1670"/>
        <v>-90.887512599999994</v>
      </c>
      <c r="E4465">
        <f t="shared" si="1670"/>
        <v>33.800449999999998</v>
      </c>
      <c r="Q4465" s="197">
        <v>16.406602849999999</v>
      </c>
      <c r="R4465" s="197">
        <v>16.406602849999999</v>
      </c>
      <c r="AE4465" s="319"/>
      <c r="AJ4465">
        <v>0</v>
      </c>
      <c r="AK4465">
        <v>0</v>
      </c>
    </row>
    <row r="4466" spans="1:37" x14ac:dyDescent="0.25">
      <c r="A4466">
        <f t="shared" ref="A4466:E4466" si="1671">A1381</f>
        <v>28013</v>
      </c>
      <c r="B4466" t="str">
        <f t="shared" si="1671"/>
        <v>MS</v>
      </c>
      <c r="C4466" t="str">
        <f t="shared" si="1671"/>
        <v>Calhoun County</v>
      </c>
      <c r="D4466">
        <f t="shared" si="1671"/>
        <v>-89.333510899999993</v>
      </c>
      <c r="E4466">
        <f t="shared" si="1671"/>
        <v>33.94117</v>
      </c>
      <c r="Q4466" s="197">
        <v>16.350125330000001</v>
      </c>
      <c r="R4466" s="197">
        <v>16.350125330000001</v>
      </c>
      <c r="AE4466" s="319"/>
      <c r="AJ4466">
        <v>0</v>
      </c>
      <c r="AK4466">
        <v>0</v>
      </c>
    </row>
    <row r="4467" spans="1:37" x14ac:dyDescent="0.25">
      <c r="A4467">
        <f t="shared" ref="A4467:E4467" si="1672">A1382</f>
        <v>28015</v>
      </c>
      <c r="B4467" t="str">
        <f t="shared" si="1672"/>
        <v>MS</v>
      </c>
      <c r="C4467" t="str">
        <f t="shared" si="1672"/>
        <v>Carroll County</v>
      </c>
      <c r="D4467">
        <f t="shared" si="1672"/>
        <v>-89.922986699999996</v>
      </c>
      <c r="E4467">
        <f t="shared" si="1672"/>
        <v>33.45102</v>
      </c>
      <c r="Q4467" s="197">
        <v>16.622655559999998</v>
      </c>
      <c r="R4467" s="197">
        <v>16.622655559999998</v>
      </c>
      <c r="AE4467" s="319"/>
      <c r="AJ4467">
        <v>0</v>
      </c>
      <c r="AK4467">
        <v>0</v>
      </c>
    </row>
    <row r="4468" spans="1:37" x14ac:dyDescent="0.25">
      <c r="A4468">
        <f t="shared" ref="A4468:E4468" si="1673">A1383</f>
        <v>28017</v>
      </c>
      <c r="B4468" t="str">
        <f t="shared" si="1673"/>
        <v>MS</v>
      </c>
      <c r="C4468" t="str">
        <f t="shared" si="1673"/>
        <v>Chickasaw County</v>
      </c>
      <c r="D4468">
        <f t="shared" si="1673"/>
        <v>-88.942633999999998</v>
      </c>
      <c r="E4468">
        <f t="shared" si="1673"/>
        <v>33.920920000000002</v>
      </c>
      <c r="Q4468" s="197">
        <v>16.34549354</v>
      </c>
      <c r="R4468" s="197">
        <v>16.34549354</v>
      </c>
      <c r="AE4468" s="319"/>
      <c r="AJ4468">
        <v>0</v>
      </c>
      <c r="AK4468">
        <v>0</v>
      </c>
    </row>
    <row r="4469" spans="1:37" x14ac:dyDescent="0.25">
      <c r="A4469">
        <f t="shared" ref="A4469:E4469" si="1674">A1384</f>
        <v>28019</v>
      </c>
      <c r="B4469" t="str">
        <f t="shared" si="1674"/>
        <v>MS</v>
      </c>
      <c r="C4469" t="str">
        <f t="shared" si="1674"/>
        <v>Choctaw County</v>
      </c>
      <c r="D4469">
        <f t="shared" si="1674"/>
        <v>-89.245921699999997</v>
      </c>
      <c r="E4469">
        <f t="shared" si="1674"/>
        <v>33.344259999999998</v>
      </c>
      <c r="Q4469" s="197">
        <v>16.67882041</v>
      </c>
      <c r="R4469" s="197">
        <v>16.67882041</v>
      </c>
      <c r="AE4469" s="319"/>
      <c r="AJ4469">
        <v>0</v>
      </c>
      <c r="AK4469">
        <v>0</v>
      </c>
    </row>
    <row r="4470" spans="1:37" x14ac:dyDescent="0.25">
      <c r="A4470">
        <f t="shared" ref="A4470:E4470" si="1675">A1385</f>
        <v>28021</v>
      </c>
      <c r="B4470" t="str">
        <f t="shared" si="1675"/>
        <v>MS</v>
      </c>
      <c r="C4470" t="str">
        <f t="shared" si="1675"/>
        <v>Claiborne County</v>
      </c>
      <c r="D4470">
        <f t="shared" si="1675"/>
        <v>-90.911716799999994</v>
      </c>
      <c r="E4470">
        <f t="shared" si="1675"/>
        <v>31.981290000000001</v>
      </c>
      <c r="Q4470" s="197">
        <v>17.678358670000001</v>
      </c>
      <c r="R4470" s="197">
        <v>17.678358670000001</v>
      </c>
      <c r="AE4470" s="319"/>
      <c r="AJ4470">
        <v>0</v>
      </c>
      <c r="AK4470">
        <v>0</v>
      </c>
    </row>
    <row r="4471" spans="1:37" x14ac:dyDescent="0.25">
      <c r="A4471">
        <f t="shared" ref="A4471:E4471" si="1676">A1386</f>
        <v>28023</v>
      </c>
      <c r="B4471" t="str">
        <f t="shared" si="1676"/>
        <v>MS</v>
      </c>
      <c r="C4471" t="str">
        <f t="shared" si="1676"/>
        <v>Clarke County</v>
      </c>
      <c r="D4471">
        <f t="shared" si="1676"/>
        <v>-88.686073100000002</v>
      </c>
      <c r="E4471">
        <f t="shared" si="1676"/>
        <v>32.044780000000003</v>
      </c>
      <c r="Q4471" s="197">
        <v>17.677700309999999</v>
      </c>
      <c r="R4471" s="197">
        <v>17.677700309999999</v>
      </c>
      <c r="AE4471" s="319"/>
      <c r="AJ4471">
        <v>0</v>
      </c>
      <c r="AK4471">
        <v>0</v>
      </c>
    </row>
    <row r="4472" spans="1:37" x14ac:dyDescent="0.25">
      <c r="A4472">
        <f t="shared" ref="A4472:E4472" si="1677">A1387</f>
        <v>28025</v>
      </c>
      <c r="B4472" t="str">
        <f t="shared" si="1677"/>
        <v>MS</v>
      </c>
      <c r="C4472" t="str">
        <f t="shared" si="1677"/>
        <v>Clay County</v>
      </c>
      <c r="D4472">
        <f t="shared" si="1677"/>
        <v>-88.782285200000004</v>
      </c>
      <c r="E4472">
        <f t="shared" si="1677"/>
        <v>33.657029999999999</v>
      </c>
      <c r="Q4472" s="197">
        <v>16.495529980000001</v>
      </c>
      <c r="R4472" s="197">
        <v>16.495529980000001</v>
      </c>
      <c r="AE4472" s="319"/>
      <c r="AJ4472">
        <v>0</v>
      </c>
      <c r="AK4472">
        <v>0</v>
      </c>
    </row>
    <row r="4473" spans="1:37" x14ac:dyDescent="0.25">
      <c r="A4473">
        <f t="shared" ref="A4473:E4473" si="1678">A1388</f>
        <v>28027</v>
      </c>
      <c r="B4473" t="str">
        <f t="shared" si="1678"/>
        <v>MS</v>
      </c>
      <c r="C4473" t="str">
        <f t="shared" si="1678"/>
        <v>Coahoma County</v>
      </c>
      <c r="D4473">
        <f t="shared" si="1678"/>
        <v>-90.608255099999994</v>
      </c>
      <c r="E4473">
        <f t="shared" si="1678"/>
        <v>34.236130000000003</v>
      </c>
      <c r="Q4473" s="197">
        <v>16.19070408</v>
      </c>
      <c r="R4473" s="197">
        <v>16.19070408</v>
      </c>
      <c r="AE4473" s="319"/>
      <c r="AJ4473">
        <v>0</v>
      </c>
      <c r="AK4473">
        <v>0</v>
      </c>
    </row>
    <row r="4474" spans="1:37" x14ac:dyDescent="0.25">
      <c r="A4474">
        <f t="shared" ref="A4474:E4474" si="1679">A1389</f>
        <v>28029</v>
      </c>
      <c r="B4474" t="str">
        <f t="shared" si="1679"/>
        <v>MS</v>
      </c>
      <c r="C4474" t="str">
        <f t="shared" si="1679"/>
        <v>Copiah County</v>
      </c>
      <c r="D4474">
        <f t="shared" si="1679"/>
        <v>-90.457510200000002</v>
      </c>
      <c r="E4474">
        <f t="shared" si="1679"/>
        <v>31.873729999999998</v>
      </c>
      <c r="Q4474" s="197">
        <v>17.850800700000001</v>
      </c>
      <c r="R4474" s="197">
        <v>17.850800700000001</v>
      </c>
      <c r="AE4474" s="319"/>
      <c r="AJ4474">
        <v>0</v>
      </c>
      <c r="AK4474">
        <v>0</v>
      </c>
    </row>
    <row r="4475" spans="1:37" x14ac:dyDescent="0.25">
      <c r="A4475">
        <f t="shared" ref="A4475:E4475" si="1680">A1390</f>
        <v>28031</v>
      </c>
      <c r="B4475" t="str">
        <f t="shared" si="1680"/>
        <v>MS</v>
      </c>
      <c r="C4475" t="str">
        <f t="shared" si="1680"/>
        <v>Covington County</v>
      </c>
      <c r="D4475">
        <f t="shared" si="1680"/>
        <v>-89.558940199999995</v>
      </c>
      <c r="E4475">
        <f t="shared" si="1680"/>
        <v>31.640149999999998</v>
      </c>
      <c r="Q4475" s="197">
        <v>18.266713800000002</v>
      </c>
      <c r="R4475" s="197">
        <v>18.266713800000002</v>
      </c>
      <c r="AE4475" s="319"/>
      <c r="AJ4475">
        <v>0</v>
      </c>
      <c r="AK4475">
        <v>0</v>
      </c>
    </row>
    <row r="4476" spans="1:37" x14ac:dyDescent="0.25">
      <c r="A4476">
        <f t="shared" ref="A4476:E4476" si="1681">A1391</f>
        <v>28033</v>
      </c>
      <c r="B4476" t="str">
        <f t="shared" si="1681"/>
        <v>MS</v>
      </c>
      <c r="C4476" t="str">
        <f t="shared" si="1681"/>
        <v>DeSoto County</v>
      </c>
      <c r="D4476">
        <f t="shared" si="1681"/>
        <v>-89.993370900000002</v>
      </c>
      <c r="E4476">
        <f t="shared" si="1681"/>
        <v>34.87668</v>
      </c>
      <c r="Q4476" s="197">
        <v>15.89469506</v>
      </c>
      <c r="R4476" s="197">
        <v>15.89469506</v>
      </c>
      <c r="AE4476" s="319"/>
      <c r="AJ4476">
        <v>0</v>
      </c>
      <c r="AK4476">
        <v>0</v>
      </c>
    </row>
    <row r="4477" spans="1:37" x14ac:dyDescent="0.25">
      <c r="A4477">
        <f t="shared" ref="A4477:E4477" si="1682">A1392</f>
        <v>28035</v>
      </c>
      <c r="B4477" t="str">
        <f t="shared" si="1682"/>
        <v>MS</v>
      </c>
      <c r="C4477" t="str">
        <f t="shared" si="1682"/>
        <v>Forrest County</v>
      </c>
      <c r="D4477">
        <f t="shared" si="1682"/>
        <v>-89.258405999999994</v>
      </c>
      <c r="E4477">
        <f t="shared" si="1682"/>
        <v>31.194649999999999</v>
      </c>
      <c r="Q4477" s="197">
        <v>18.923156160000001</v>
      </c>
      <c r="R4477" s="197">
        <v>18.923156160000001</v>
      </c>
      <c r="AE4477" s="319"/>
      <c r="AJ4477">
        <v>0</v>
      </c>
      <c r="AK4477">
        <v>0</v>
      </c>
    </row>
    <row r="4478" spans="1:37" x14ac:dyDescent="0.25">
      <c r="A4478">
        <f t="shared" ref="A4478:E4478" si="1683">A1393</f>
        <v>28037</v>
      </c>
      <c r="B4478" t="str">
        <f t="shared" si="1683"/>
        <v>MS</v>
      </c>
      <c r="C4478" t="str">
        <f t="shared" si="1683"/>
        <v>Franklin County</v>
      </c>
      <c r="D4478">
        <f t="shared" si="1683"/>
        <v>-90.9066641</v>
      </c>
      <c r="E4478">
        <f t="shared" si="1683"/>
        <v>31.479749999999999</v>
      </c>
      <c r="Q4478" s="197">
        <v>18.24979394</v>
      </c>
      <c r="R4478" s="197">
        <v>18.24979394</v>
      </c>
      <c r="AE4478" s="319"/>
      <c r="AJ4478">
        <v>0</v>
      </c>
      <c r="AK4478">
        <v>0</v>
      </c>
    </row>
    <row r="4479" spans="1:37" x14ac:dyDescent="0.25">
      <c r="A4479">
        <f t="shared" ref="A4479:E4479" si="1684">A1394</f>
        <v>28039</v>
      </c>
      <c r="B4479" t="str">
        <f t="shared" si="1684"/>
        <v>MS</v>
      </c>
      <c r="C4479" t="str">
        <f t="shared" si="1684"/>
        <v>George County</v>
      </c>
      <c r="D4479">
        <f t="shared" si="1684"/>
        <v>-88.639921000000001</v>
      </c>
      <c r="E4479">
        <f t="shared" si="1684"/>
        <v>30.863779999999998</v>
      </c>
      <c r="Q4479" s="197">
        <v>19.44834157</v>
      </c>
      <c r="R4479" s="197">
        <v>19.44834157</v>
      </c>
      <c r="AE4479" s="319"/>
      <c r="AJ4479">
        <v>0</v>
      </c>
      <c r="AK4479">
        <v>0</v>
      </c>
    </row>
    <row r="4480" spans="1:37" x14ac:dyDescent="0.25">
      <c r="A4480">
        <f t="shared" ref="A4480:E4480" si="1685">A1395</f>
        <v>28041</v>
      </c>
      <c r="B4480" t="str">
        <f t="shared" si="1685"/>
        <v>MS</v>
      </c>
      <c r="C4480" t="str">
        <f t="shared" si="1685"/>
        <v>Greene County</v>
      </c>
      <c r="D4480">
        <f t="shared" si="1685"/>
        <v>-88.638719600000002</v>
      </c>
      <c r="E4480">
        <f t="shared" si="1685"/>
        <v>31.213619999999999</v>
      </c>
      <c r="Q4480" s="197">
        <v>18.91407753</v>
      </c>
      <c r="R4480" s="197">
        <v>18.91407753</v>
      </c>
      <c r="AE4480" s="319"/>
      <c r="AJ4480">
        <v>0</v>
      </c>
      <c r="AK4480">
        <v>0</v>
      </c>
    </row>
    <row r="4481" spans="1:37" x14ac:dyDescent="0.25">
      <c r="A4481">
        <f t="shared" ref="A4481:E4481" si="1686">A1396</f>
        <v>28043</v>
      </c>
      <c r="B4481" t="str">
        <f t="shared" si="1686"/>
        <v>MS</v>
      </c>
      <c r="C4481" t="str">
        <f t="shared" si="1686"/>
        <v>Grenada County</v>
      </c>
      <c r="D4481">
        <f t="shared" si="1686"/>
        <v>-89.7985051</v>
      </c>
      <c r="E4481">
        <f t="shared" si="1686"/>
        <v>33.77122</v>
      </c>
      <c r="Q4481" s="197">
        <v>16.449098540000001</v>
      </c>
      <c r="R4481" s="197">
        <v>16.449098540000001</v>
      </c>
      <c r="AE4481" s="319"/>
      <c r="AJ4481">
        <v>0</v>
      </c>
      <c r="AK4481">
        <v>0</v>
      </c>
    </row>
    <row r="4482" spans="1:37" x14ac:dyDescent="0.25">
      <c r="A4482">
        <f t="shared" ref="A4482:E4482" si="1687">A1397</f>
        <v>28045</v>
      </c>
      <c r="B4482" t="str">
        <f t="shared" si="1687"/>
        <v>MS</v>
      </c>
      <c r="C4482" t="str">
        <f t="shared" si="1687"/>
        <v>Hancock County</v>
      </c>
      <c r="D4482">
        <f t="shared" si="1687"/>
        <v>-89.487788499999994</v>
      </c>
      <c r="E4482">
        <f t="shared" si="1687"/>
        <v>30.429510000000001</v>
      </c>
      <c r="Q4482" s="197">
        <v>19.897450240000001</v>
      </c>
      <c r="R4482" s="197">
        <v>19.897450240000001</v>
      </c>
      <c r="AE4482" s="319"/>
      <c r="AJ4482">
        <v>0</v>
      </c>
      <c r="AK4482">
        <v>0</v>
      </c>
    </row>
    <row r="4483" spans="1:37" x14ac:dyDescent="0.25">
      <c r="A4483">
        <f t="shared" ref="A4483:E4483" si="1688">A1398</f>
        <v>28047</v>
      </c>
      <c r="B4483" t="str">
        <f t="shared" si="1688"/>
        <v>MS</v>
      </c>
      <c r="C4483" t="str">
        <f t="shared" si="1688"/>
        <v>Harrison County</v>
      </c>
      <c r="D4483">
        <f t="shared" si="1688"/>
        <v>-89.115122400000004</v>
      </c>
      <c r="E4483">
        <f t="shared" si="1688"/>
        <v>30.525099999999998</v>
      </c>
      <c r="Q4483" s="197">
        <v>19.839487949999999</v>
      </c>
      <c r="R4483" s="197">
        <v>19.839487949999999</v>
      </c>
      <c r="AE4483" s="319"/>
      <c r="AJ4483">
        <v>0</v>
      </c>
      <c r="AK4483">
        <v>0</v>
      </c>
    </row>
    <row r="4484" spans="1:37" x14ac:dyDescent="0.25">
      <c r="A4484">
        <f t="shared" ref="A4484:E4484" si="1689">A1399</f>
        <v>28049</v>
      </c>
      <c r="B4484" t="str">
        <f t="shared" si="1689"/>
        <v>MS</v>
      </c>
      <c r="C4484" t="str">
        <f t="shared" si="1689"/>
        <v>Hinds County</v>
      </c>
      <c r="D4484">
        <f t="shared" si="1689"/>
        <v>-90.451669100000004</v>
      </c>
      <c r="E4484">
        <f t="shared" si="1689"/>
        <v>32.271250000000002</v>
      </c>
      <c r="Q4484" s="197">
        <v>17.420937519999999</v>
      </c>
      <c r="R4484" s="197">
        <v>17.420937519999999</v>
      </c>
      <c r="AE4484" s="319"/>
      <c r="AJ4484">
        <v>0</v>
      </c>
      <c r="AK4484">
        <v>0</v>
      </c>
    </row>
    <row r="4485" spans="1:37" x14ac:dyDescent="0.25">
      <c r="A4485">
        <f t="shared" ref="A4485:E4485" si="1690">A1400</f>
        <v>28051</v>
      </c>
      <c r="B4485" t="str">
        <f t="shared" si="1690"/>
        <v>MS</v>
      </c>
      <c r="C4485" t="str">
        <f t="shared" si="1690"/>
        <v>Holmes County</v>
      </c>
      <c r="D4485">
        <f t="shared" si="1690"/>
        <v>-90.097793699999997</v>
      </c>
      <c r="E4485">
        <f t="shared" si="1690"/>
        <v>33.127690000000001</v>
      </c>
      <c r="Q4485" s="197">
        <v>16.826961669999999</v>
      </c>
      <c r="R4485" s="197">
        <v>16.826961669999999</v>
      </c>
      <c r="AE4485" s="319"/>
      <c r="AJ4485">
        <v>0</v>
      </c>
      <c r="AK4485">
        <v>0</v>
      </c>
    </row>
    <row r="4486" spans="1:37" x14ac:dyDescent="0.25">
      <c r="A4486">
        <f t="shared" ref="A4486:E4486" si="1691">A1401</f>
        <v>28053</v>
      </c>
      <c r="B4486" t="str">
        <f t="shared" si="1691"/>
        <v>MS</v>
      </c>
      <c r="C4486" t="str">
        <f t="shared" si="1691"/>
        <v>Humphreys County</v>
      </c>
      <c r="D4486">
        <f t="shared" si="1691"/>
        <v>-90.531716900000006</v>
      </c>
      <c r="E4486">
        <f t="shared" si="1691"/>
        <v>33.134639999999997</v>
      </c>
      <c r="Q4486" s="197">
        <v>16.807563040000002</v>
      </c>
      <c r="R4486" s="197">
        <v>16.807563040000002</v>
      </c>
      <c r="AE4486" s="319"/>
      <c r="AJ4486">
        <v>0</v>
      </c>
      <c r="AK4486">
        <v>0</v>
      </c>
    </row>
    <row r="4487" spans="1:37" x14ac:dyDescent="0.25">
      <c r="A4487">
        <f t="shared" ref="A4487:E4487" si="1692">A1402</f>
        <v>28055</v>
      </c>
      <c r="B4487" t="str">
        <f t="shared" si="1692"/>
        <v>MS</v>
      </c>
      <c r="C4487" t="str">
        <f t="shared" si="1692"/>
        <v>Issaquena County</v>
      </c>
      <c r="D4487">
        <f t="shared" si="1692"/>
        <v>-90.992808100000005</v>
      </c>
      <c r="E4487">
        <f t="shared" si="1692"/>
        <v>32.740380000000002</v>
      </c>
      <c r="Q4487" s="197">
        <v>17.04878982</v>
      </c>
      <c r="R4487" s="197">
        <v>17.04878982</v>
      </c>
      <c r="AE4487" s="319"/>
      <c r="AJ4487">
        <v>0</v>
      </c>
      <c r="AK4487">
        <v>0</v>
      </c>
    </row>
    <row r="4488" spans="1:37" x14ac:dyDescent="0.25">
      <c r="A4488">
        <f t="shared" ref="A4488:E4488" si="1693">A1403</f>
        <v>28057</v>
      </c>
      <c r="B4488" t="str">
        <f t="shared" si="1693"/>
        <v>MS</v>
      </c>
      <c r="C4488" t="str">
        <f t="shared" si="1693"/>
        <v>Itawamba County</v>
      </c>
      <c r="D4488">
        <f t="shared" si="1693"/>
        <v>-88.361334299999996</v>
      </c>
      <c r="E4488">
        <f t="shared" si="1693"/>
        <v>34.27807</v>
      </c>
      <c r="Q4488" s="197">
        <v>16.124448090000001</v>
      </c>
      <c r="R4488" s="197">
        <v>16.124448090000001</v>
      </c>
      <c r="AE4488" s="319"/>
      <c r="AJ4488">
        <v>0</v>
      </c>
      <c r="AK4488">
        <v>0</v>
      </c>
    </row>
    <row r="4489" spans="1:37" x14ac:dyDescent="0.25">
      <c r="A4489">
        <f t="shared" ref="A4489:E4489" si="1694">A1404</f>
        <v>28059</v>
      </c>
      <c r="B4489" t="str">
        <f t="shared" si="1694"/>
        <v>MS</v>
      </c>
      <c r="C4489" t="str">
        <f t="shared" si="1694"/>
        <v>Jackson County</v>
      </c>
      <c r="D4489">
        <f t="shared" si="1694"/>
        <v>-88.632073399999996</v>
      </c>
      <c r="E4489">
        <f t="shared" si="1694"/>
        <v>30.56119</v>
      </c>
      <c r="Q4489" s="197">
        <v>19.874947809999998</v>
      </c>
      <c r="R4489" s="197">
        <v>19.874947809999998</v>
      </c>
      <c r="AE4489" s="319"/>
      <c r="AJ4489">
        <v>0</v>
      </c>
      <c r="AK4489">
        <v>0</v>
      </c>
    </row>
    <row r="4490" spans="1:37" x14ac:dyDescent="0.25">
      <c r="A4490">
        <f t="shared" ref="A4490:E4490" si="1695">A1405</f>
        <v>28061</v>
      </c>
      <c r="B4490" t="str">
        <f t="shared" si="1695"/>
        <v>MS</v>
      </c>
      <c r="C4490" t="str">
        <f t="shared" si="1695"/>
        <v>Jasper County</v>
      </c>
      <c r="D4490">
        <f t="shared" si="1695"/>
        <v>-89.114201600000001</v>
      </c>
      <c r="E4490">
        <f t="shared" si="1695"/>
        <v>32.025889999999997</v>
      </c>
      <c r="Q4490" s="197">
        <v>17.773614460000001</v>
      </c>
      <c r="R4490" s="197">
        <v>17.773614460000001</v>
      </c>
      <c r="AE4490" s="319"/>
      <c r="AJ4490">
        <v>0</v>
      </c>
      <c r="AK4490">
        <v>0</v>
      </c>
    </row>
    <row r="4491" spans="1:37" x14ac:dyDescent="0.25">
      <c r="A4491">
        <f t="shared" ref="A4491:E4491" si="1696">A1406</f>
        <v>28063</v>
      </c>
      <c r="B4491" t="str">
        <f t="shared" si="1696"/>
        <v>MS</v>
      </c>
      <c r="C4491" t="str">
        <f t="shared" si="1696"/>
        <v>Jefferson County</v>
      </c>
      <c r="D4491">
        <f t="shared" si="1696"/>
        <v>-91.036547400000003</v>
      </c>
      <c r="E4491">
        <f t="shared" si="1696"/>
        <v>31.73809</v>
      </c>
      <c r="Q4491" s="197">
        <v>17.934111600000001</v>
      </c>
      <c r="R4491" s="197">
        <v>17.934111600000001</v>
      </c>
      <c r="AE4491" s="319"/>
      <c r="AJ4491">
        <v>0</v>
      </c>
      <c r="AK4491">
        <v>0</v>
      </c>
    </row>
    <row r="4492" spans="1:37" x14ac:dyDescent="0.25">
      <c r="A4492">
        <f t="shared" ref="A4492:E4492" si="1697">A1407</f>
        <v>28065</v>
      </c>
      <c r="B4492" t="str">
        <f t="shared" si="1697"/>
        <v>MS</v>
      </c>
      <c r="C4492" t="str">
        <f t="shared" si="1697"/>
        <v>Jefferson Davis County</v>
      </c>
      <c r="D4492">
        <f t="shared" si="1697"/>
        <v>-89.8308021</v>
      </c>
      <c r="E4492">
        <f t="shared" si="1697"/>
        <v>31.576270000000001</v>
      </c>
      <c r="Q4492" s="197">
        <v>18.320361519999999</v>
      </c>
      <c r="R4492" s="197">
        <v>18.320361519999999</v>
      </c>
      <c r="AE4492" s="319"/>
      <c r="AJ4492">
        <v>0</v>
      </c>
      <c r="AK4492">
        <v>0</v>
      </c>
    </row>
    <row r="4493" spans="1:37" x14ac:dyDescent="0.25">
      <c r="A4493">
        <f t="shared" ref="A4493:E4493" si="1698">A1408</f>
        <v>28067</v>
      </c>
      <c r="B4493" t="str">
        <f t="shared" si="1698"/>
        <v>MS</v>
      </c>
      <c r="C4493" t="str">
        <f t="shared" si="1698"/>
        <v>Jones County</v>
      </c>
      <c r="D4493">
        <f t="shared" si="1698"/>
        <v>-89.169407899999996</v>
      </c>
      <c r="E4493">
        <f t="shared" si="1698"/>
        <v>31.628900000000002</v>
      </c>
      <c r="Q4493" s="197">
        <v>18.300855949999999</v>
      </c>
      <c r="R4493" s="197">
        <v>18.300855949999999</v>
      </c>
      <c r="AE4493" s="319"/>
      <c r="AJ4493">
        <v>0</v>
      </c>
      <c r="AK4493">
        <v>0</v>
      </c>
    </row>
    <row r="4494" spans="1:37" x14ac:dyDescent="0.25">
      <c r="A4494">
        <f t="shared" ref="A4494:E4494" si="1699">A1409</f>
        <v>28069</v>
      </c>
      <c r="B4494" t="str">
        <f t="shared" si="1699"/>
        <v>MS</v>
      </c>
      <c r="C4494" t="str">
        <f t="shared" si="1699"/>
        <v>Kemper County</v>
      </c>
      <c r="D4494">
        <f t="shared" si="1699"/>
        <v>-88.641541599999996</v>
      </c>
      <c r="E4494">
        <f t="shared" si="1699"/>
        <v>32.754150000000003</v>
      </c>
      <c r="Q4494" s="197">
        <v>17.03125034</v>
      </c>
      <c r="R4494" s="197">
        <v>17.03125034</v>
      </c>
      <c r="AE4494" s="319"/>
      <c r="AJ4494">
        <v>0</v>
      </c>
      <c r="AK4494">
        <v>0</v>
      </c>
    </row>
    <row r="4495" spans="1:37" x14ac:dyDescent="0.25">
      <c r="A4495">
        <f t="shared" ref="A4495:E4495" si="1700">A1410</f>
        <v>28071</v>
      </c>
      <c r="B4495" t="str">
        <f t="shared" si="1700"/>
        <v>MS</v>
      </c>
      <c r="C4495" t="str">
        <f t="shared" si="1700"/>
        <v>Lafayette County</v>
      </c>
      <c r="D4495">
        <f t="shared" si="1700"/>
        <v>-89.484511699999999</v>
      </c>
      <c r="E4495">
        <f t="shared" si="1700"/>
        <v>34.362310000000001</v>
      </c>
      <c r="Q4495" s="197">
        <v>16.148699879999999</v>
      </c>
      <c r="R4495" s="197">
        <v>16.148699879999999</v>
      </c>
      <c r="AE4495" s="319"/>
      <c r="AJ4495">
        <v>0</v>
      </c>
      <c r="AK4495">
        <v>0</v>
      </c>
    </row>
    <row r="4496" spans="1:37" x14ac:dyDescent="0.25">
      <c r="A4496">
        <f t="shared" ref="A4496:E4496" si="1701">A1411</f>
        <v>28073</v>
      </c>
      <c r="B4496" t="str">
        <f t="shared" si="1701"/>
        <v>MS</v>
      </c>
      <c r="C4496" t="str">
        <f t="shared" si="1701"/>
        <v>Lamar County</v>
      </c>
      <c r="D4496">
        <f t="shared" si="1701"/>
        <v>-89.515029499999997</v>
      </c>
      <c r="E4496">
        <f t="shared" si="1701"/>
        <v>31.21509</v>
      </c>
      <c r="Q4496" s="197">
        <v>18.856924079999999</v>
      </c>
      <c r="R4496" s="197">
        <v>18.856924079999999</v>
      </c>
      <c r="AE4496" s="319"/>
      <c r="AJ4496">
        <v>0</v>
      </c>
      <c r="AK4496">
        <v>0</v>
      </c>
    </row>
    <row r="4497" spans="1:37" x14ac:dyDescent="0.25">
      <c r="A4497">
        <f t="shared" ref="A4497:E4497" si="1702">A1412</f>
        <v>28075</v>
      </c>
      <c r="B4497" t="str">
        <f t="shared" si="1702"/>
        <v>MS</v>
      </c>
      <c r="C4497" t="str">
        <f t="shared" si="1702"/>
        <v>Lauderdale County</v>
      </c>
      <c r="D4497">
        <f t="shared" si="1702"/>
        <v>-88.661047699999997</v>
      </c>
      <c r="E4497">
        <f t="shared" si="1702"/>
        <v>32.40522</v>
      </c>
      <c r="Q4497" s="197">
        <v>17.28935967</v>
      </c>
      <c r="R4497" s="197">
        <v>17.28935967</v>
      </c>
      <c r="AE4497" s="319"/>
      <c r="AJ4497">
        <v>0</v>
      </c>
      <c r="AK4497">
        <v>0</v>
      </c>
    </row>
    <row r="4498" spans="1:37" x14ac:dyDescent="0.25">
      <c r="A4498">
        <f t="shared" ref="A4498:E4498" si="1703">A1413</f>
        <v>28077</v>
      </c>
      <c r="B4498" t="str">
        <f t="shared" si="1703"/>
        <v>MS</v>
      </c>
      <c r="C4498" t="str">
        <f t="shared" si="1703"/>
        <v>Lawrence County</v>
      </c>
      <c r="D4498">
        <f t="shared" si="1703"/>
        <v>-90.115527599999993</v>
      </c>
      <c r="E4498">
        <f t="shared" si="1703"/>
        <v>31.5581</v>
      </c>
      <c r="Q4498" s="197">
        <v>18.298433580000001</v>
      </c>
      <c r="R4498" s="197">
        <v>18.298433580000001</v>
      </c>
      <c r="AE4498" s="319"/>
      <c r="AJ4498">
        <v>0</v>
      </c>
      <c r="AK4498">
        <v>0</v>
      </c>
    </row>
    <row r="4499" spans="1:37" x14ac:dyDescent="0.25">
      <c r="A4499">
        <f t="shared" ref="A4499:E4499" si="1704">A1414</f>
        <v>28079</v>
      </c>
      <c r="B4499" t="str">
        <f t="shared" si="1704"/>
        <v>MS</v>
      </c>
      <c r="C4499" t="str">
        <f t="shared" si="1704"/>
        <v>Leake County</v>
      </c>
      <c r="D4499">
        <f t="shared" si="1704"/>
        <v>-89.528710700000005</v>
      </c>
      <c r="E4499">
        <f t="shared" si="1704"/>
        <v>32.758420000000001</v>
      </c>
      <c r="Q4499" s="197">
        <v>17.088601539999999</v>
      </c>
      <c r="R4499" s="197">
        <v>17.088601539999999</v>
      </c>
      <c r="AE4499" s="319"/>
      <c r="AJ4499">
        <v>0</v>
      </c>
      <c r="AK4499">
        <v>0</v>
      </c>
    </row>
    <row r="4500" spans="1:37" x14ac:dyDescent="0.25">
      <c r="A4500">
        <f t="shared" ref="A4500:E4500" si="1705">A1415</f>
        <v>28081</v>
      </c>
      <c r="B4500" t="str">
        <f t="shared" si="1705"/>
        <v>MS</v>
      </c>
      <c r="C4500" t="str">
        <f t="shared" si="1705"/>
        <v>Lee County</v>
      </c>
      <c r="D4500">
        <f t="shared" si="1705"/>
        <v>-88.6776014</v>
      </c>
      <c r="E4500">
        <f t="shared" si="1705"/>
        <v>34.284199999999998</v>
      </c>
      <c r="Q4500" s="197">
        <v>16.144740550000002</v>
      </c>
      <c r="R4500" s="197">
        <v>16.144740550000002</v>
      </c>
      <c r="AE4500" s="319"/>
      <c r="AJ4500">
        <v>0</v>
      </c>
      <c r="AK4500">
        <v>0</v>
      </c>
    </row>
    <row r="4501" spans="1:37" x14ac:dyDescent="0.25">
      <c r="A4501">
        <f t="shared" ref="A4501:E4501" si="1706">A1416</f>
        <v>28083</v>
      </c>
      <c r="B4501" t="str">
        <f t="shared" si="1706"/>
        <v>MS</v>
      </c>
      <c r="C4501" t="str">
        <f t="shared" si="1706"/>
        <v>Leflore County</v>
      </c>
      <c r="D4501">
        <f t="shared" si="1706"/>
        <v>-90.305375100000006</v>
      </c>
      <c r="E4501">
        <f t="shared" si="1706"/>
        <v>33.552819999999997</v>
      </c>
      <c r="Q4501" s="197">
        <v>16.576476339999999</v>
      </c>
      <c r="R4501" s="197">
        <v>16.576476339999999</v>
      </c>
      <c r="AE4501" s="319"/>
      <c r="AJ4501">
        <v>0</v>
      </c>
      <c r="AK4501">
        <v>0</v>
      </c>
    </row>
    <row r="4502" spans="1:37" x14ac:dyDescent="0.25">
      <c r="A4502">
        <f t="shared" ref="A4502:E4502" si="1707">A1417</f>
        <v>28085</v>
      </c>
      <c r="B4502" t="str">
        <f t="shared" si="1707"/>
        <v>MS</v>
      </c>
      <c r="C4502" t="str">
        <f t="shared" si="1707"/>
        <v>Lincoln County</v>
      </c>
      <c r="D4502">
        <f t="shared" si="1707"/>
        <v>-90.463436000000002</v>
      </c>
      <c r="E4502">
        <f t="shared" si="1707"/>
        <v>31.539149999999999</v>
      </c>
      <c r="Q4502" s="197">
        <v>18.262434509999999</v>
      </c>
      <c r="R4502" s="197">
        <v>18.262434509999999</v>
      </c>
      <c r="AE4502" s="319"/>
      <c r="AJ4502">
        <v>0</v>
      </c>
      <c r="AK4502">
        <v>0</v>
      </c>
    </row>
    <row r="4503" spans="1:37" x14ac:dyDescent="0.25">
      <c r="A4503">
        <f t="shared" ref="A4503:E4503" si="1708">A1418</f>
        <v>28087</v>
      </c>
      <c r="B4503" t="str">
        <f t="shared" si="1708"/>
        <v>MS</v>
      </c>
      <c r="C4503" t="str">
        <f t="shared" si="1708"/>
        <v>Lowndes County</v>
      </c>
      <c r="D4503">
        <f t="shared" si="1708"/>
        <v>-88.443435100000002</v>
      </c>
      <c r="E4503">
        <f t="shared" si="1708"/>
        <v>33.468330000000002</v>
      </c>
      <c r="Q4503" s="197">
        <v>16.584073320000002</v>
      </c>
      <c r="R4503" s="197">
        <v>16.584073320000002</v>
      </c>
      <c r="AE4503" s="319"/>
      <c r="AJ4503">
        <v>0</v>
      </c>
      <c r="AK4503">
        <v>0</v>
      </c>
    </row>
    <row r="4504" spans="1:37" x14ac:dyDescent="0.25">
      <c r="A4504">
        <f t="shared" ref="A4504:E4504" si="1709">A1419</f>
        <v>28089</v>
      </c>
      <c r="B4504" t="str">
        <f t="shared" si="1709"/>
        <v>MS</v>
      </c>
      <c r="C4504" t="str">
        <f t="shared" si="1709"/>
        <v>Madison County</v>
      </c>
      <c r="D4504">
        <f t="shared" si="1709"/>
        <v>-90.044646599999993</v>
      </c>
      <c r="E4504">
        <f t="shared" si="1709"/>
        <v>32.638019999999997</v>
      </c>
      <c r="Q4504" s="197">
        <v>17.167490600000001</v>
      </c>
      <c r="R4504" s="197">
        <v>17.167490600000001</v>
      </c>
      <c r="AE4504" s="319"/>
      <c r="AJ4504">
        <v>0</v>
      </c>
      <c r="AK4504">
        <v>0</v>
      </c>
    </row>
    <row r="4505" spans="1:37" x14ac:dyDescent="0.25">
      <c r="A4505">
        <f t="shared" ref="A4505:E4505" si="1710">A1420</f>
        <v>28091</v>
      </c>
      <c r="B4505" t="str">
        <f t="shared" si="1710"/>
        <v>MS</v>
      </c>
      <c r="C4505" t="str">
        <f t="shared" si="1710"/>
        <v>Marion County</v>
      </c>
      <c r="D4505">
        <f t="shared" si="1710"/>
        <v>-89.832572400000004</v>
      </c>
      <c r="E4505">
        <f t="shared" si="1710"/>
        <v>31.236910000000002</v>
      </c>
      <c r="Q4505" s="197">
        <v>18.779847629999999</v>
      </c>
      <c r="R4505" s="197">
        <v>18.779847629999999</v>
      </c>
      <c r="AE4505" s="319"/>
      <c r="AJ4505">
        <v>0</v>
      </c>
      <c r="AK4505">
        <v>0</v>
      </c>
    </row>
    <row r="4506" spans="1:37" x14ac:dyDescent="0.25">
      <c r="A4506">
        <f t="shared" ref="A4506:E4506" si="1711">A1421</f>
        <v>28093</v>
      </c>
      <c r="B4506" t="str">
        <f t="shared" si="1711"/>
        <v>MS</v>
      </c>
      <c r="C4506" t="str">
        <f t="shared" si="1711"/>
        <v>Marshall County</v>
      </c>
      <c r="D4506">
        <f t="shared" si="1711"/>
        <v>-89.503202599999995</v>
      </c>
      <c r="E4506">
        <f t="shared" si="1711"/>
        <v>34.764940000000003</v>
      </c>
      <c r="Q4506" s="197">
        <v>15.958918410000001</v>
      </c>
      <c r="R4506" s="197">
        <v>15.958918410000001</v>
      </c>
      <c r="AE4506" s="319"/>
      <c r="AJ4506">
        <v>0</v>
      </c>
      <c r="AK4506">
        <v>0</v>
      </c>
    </row>
    <row r="4507" spans="1:37" x14ac:dyDescent="0.25">
      <c r="A4507">
        <f t="shared" ref="A4507:E4507" si="1712">A1422</f>
        <v>28095</v>
      </c>
      <c r="B4507" t="str">
        <f t="shared" si="1712"/>
        <v>MS</v>
      </c>
      <c r="C4507" t="str">
        <f t="shared" si="1712"/>
        <v>Monroe County</v>
      </c>
      <c r="D4507">
        <f t="shared" si="1712"/>
        <v>-88.476564400000001</v>
      </c>
      <c r="E4507">
        <f t="shared" si="1712"/>
        <v>33.889740000000003</v>
      </c>
      <c r="Q4507" s="197">
        <v>16.341941129999999</v>
      </c>
      <c r="R4507" s="197">
        <v>16.341941129999999</v>
      </c>
      <c r="AE4507" s="319"/>
      <c r="AJ4507">
        <v>0</v>
      </c>
      <c r="AK4507">
        <v>0</v>
      </c>
    </row>
    <row r="4508" spans="1:37" x14ac:dyDescent="0.25">
      <c r="A4508">
        <f t="shared" ref="A4508:E4508" si="1713">A1423</f>
        <v>28097</v>
      </c>
      <c r="B4508" t="str">
        <f t="shared" si="1713"/>
        <v>MS</v>
      </c>
      <c r="C4508" t="str">
        <f t="shared" si="1713"/>
        <v>Montgomery County</v>
      </c>
      <c r="D4508">
        <f t="shared" si="1713"/>
        <v>-89.614212899999998</v>
      </c>
      <c r="E4508">
        <f t="shared" si="1713"/>
        <v>33.493389999999998</v>
      </c>
      <c r="Q4508" s="197">
        <v>16.60132814</v>
      </c>
      <c r="R4508" s="197">
        <v>16.60132814</v>
      </c>
      <c r="AE4508" s="319"/>
      <c r="AJ4508">
        <v>0</v>
      </c>
      <c r="AK4508">
        <v>0</v>
      </c>
    </row>
    <row r="4509" spans="1:37" x14ac:dyDescent="0.25">
      <c r="A4509">
        <f t="shared" ref="A4509:E4509" si="1714">A1424</f>
        <v>28099</v>
      </c>
      <c r="B4509" t="str">
        <f t="shared" si="1714"/>
        <v>MS</v>
      </c>
      <c r="C4509" t="str">
        <f t="shared" si="1714"/>
        <v>Neshoba County</v>
      </c>
      <c r="D4509">
        <f t="shared" si="1714"/>
        <v>-89.116683899999998</v>
      </c>
      <c r="E4509">
        <f t="shared" si="1714"/>
        <v>32.756419999999999</v>
      </c>
      <c r="Q4509" s="197">
        <v>17.065339439999999</v>
      </c>
      <c r="R4509" s="197">
        <v>17.065339439999999</v>
      </c>
      <c r="AE4509" s="319"/>
      <c r="AJ4509">
        <v>0</v>
      </c>
      <c r="AK4509">
        <v>0</v>
      </c>
    </row>
    <row r="4510" spans="1:37" x14ac:dyDescent="0.25">
      <c r="A4510">
        <f t="shared" ref="A4510:E4510" si="1715">A1425</f>
        <v>28101</v>
      </c>
      <c r="B4510" t="str">
        <f t="shared" si="1715"/>
        <v>MS</v>
      </c>
      <c r="C4510" t="str">
        <f t="shared" si="1715"/>
        <v>Newton County</v>
      </c>
      <c r="D4510">
        <f t="shared" si="1715"/>
        <v>-89.114990199999994</v>
      </c>
      <c r="E4510">
        <f t="shared" si="1715"/>
        <v>32.40363</v>
      </c>
      <c r="Q4510" s="197">
        <v>17.359065820000001</v>
      </c>
      <c r="R4510" s="197">
        <v>17.359065820000001</v>
      </c>
      <c r="AE4510" s="319"/>
      <c r="AJ4510">
        <v>0</v>
      </c>
      <c r="AK4510">
        <v>0</v>
      </c>
    </row>
    <row r="4511" spans="1:37" x14ac:dyDescent="0.25">
      <c r="A4511">
        <f t="shared" ref="A4511:E4511" si="1716">A1426</f>
        <v>28103</v>
      </c>
      <c r="B4511" t="str">
        <f t="shared" si="1716"/>
        <v>MS</v>
      </c>
      <c r="C4511" t="str">
        <f t="shared" si="1716"/>
        <v>Noxubee County</v>
      </c>
      <c r="D4511">
        <f t="shared" si="1716"/>
        <v>-88.562018499999994</v>
      </c>
      <c r="E4511">
        <f t="shared" si="1716"/>
        <v>33.107140000000001</v>
      </c>
      <c r="Q4511" s="197">
        <v>16.800095930000001</v>
      </c>
      <c r="R4511" s="197">
        <v>16.800095930000001</v>
      </c>
      <c r="AE4511" s="319"/>
      <c r="AJ4511">
        <v>0</v>
      </c>
      <c r="AK4511">
        <v>0</v>
      </c>
    </row>
    <row r="4512" spans="1:37" x14ac:dyDescent="0.25">
      <c r="A4512">
        <f t="shared" ref="A4512:E4512" si="1717">A1427</f>
        <v>28105</v>
      </c>
      <c r="B4512" t="str">
        <f t="shared" si="1717"/>
        <v>MS</v>
      </c>
      <c r="C4512" t="str">
        <f t="shared" si="1717"/>
        <v>Oktibbeha County</v>
      </c>
      <c r="D4512">
        <f t="shared" si="1717"/>
        <v>-88.873109600000006</v>
      </c>
      <c r="E4512">
        <f t="shared" si="1717"/>
        <v>33.421970000000002</v>
      </c>
      <c r="Q4512" s="197">
        <v>16.625813560000001</v>
      </c>
      <c r="R4512" s="197">
        <v>16.625813560000001</v>
      </c>
      <c r="AE4512" s="319"/>
      <c r="AJ4512">
        <v>0</v>
      </c>
      <c r="AK4512">
        <v>0</v>
      </c>
    </row>
    <row r="4513" spans="1:37" x14ac:dyDescent="0.25">
      <c r="A4513">
        <f t="shared" ref="A4513:E4513" si="1718">A1428</f>
        <v>28107</v>
      </c>
      <c r="B4513" t="str">
        <f t="shared" si="1718"/>
        <v>MS</v>
      </c>
      <c r="C4513" t="str">
        <f t="shared" si="1718"/>
        <v>Panola County</v>
      </c>
      <c r="D4513">
        <f t="shared" si="1718"/>
        <v>-89.948974100000001</v>
      </c>
      <c r="E4513">
        <f t="shared" si="1718"/>
        <v>34.369759999999999</v>
      </c>
      <c r="Q4513" s="197">
        <v>16.148751359999999</v>
      </c>
      <c r="R4513" s="197">
        <v>16.148751359999999</v>
      </c>
      <c r="AE4513" s="319"/>
      <c r="AJ4513">
        <v>0</v>
      </c>
      <c r="AK4513">
        <v>0</v>
      </c>
    </row>
    <row r="4514" spans="1:37" x14ac:dyDescent="0.25">
      <c r="A4514">
        <f t="shared" ref="A4514:E4514" si="1719">A1429</f>
        <v>28109</v>
      </c>
      <c r="B4514" t="str">
        <f t="shared" si="1719"/>
        <v>MS</v>
      </c>
      <c r="C4514" t="str">
        <f t="shared" si="1719"/>
        <v>Pearl River County</v>
      </c>
      <c r="D4514">
        <f t="shared" si="1719"/>
        <v>-89.579889499999993</v>
      </c>
      <c r="E4514">
        <f t="shared" si="1719"/>
        <v>30.778009999999998</v>
      </c>
      <c r="Q4514" s="197">
        <v>19.44962838</v>
      </c>
      <c r="R4514" s="197">
        <v>19.44962838</v>
      </c>
      <c r="AE4514" s="319"/>
      <c r="AJ4514">
        <v>0</v>
      </c>
      <c r="AK4514">
        <v>0</v>
      </c>
    </row>
    <row r="4515" spans="1:37" x14ac:dyDescent="0.25">
      <c r="A4515">
        <f t="shared" ref="A4515:E4515" si="1720">A1430</f>
        <v>28111</v>
      </c>
      <c r="B4515" t="str">
        <f t="shared" si="1720"/>
        <v>MS</v>
      </c>
      <c r="C4515" t="str">
        <f t="shared" si="1720"/>
        <v>Perry County</v>
      </c>
      <c r="D4515">
        <f t="shared" si="1720"/>
        <v>-88.992317200000002</v>
      </c>
      <c r="E4515">
        <f t="shared" si="1720"/>
        <v>31.178280000000001</v>
      </c>
      <c r="Q4515" s="197">
        <v>18.974882050000001</v>
      </c>
      <c r="R4515" s="197">
        <v>18.974882050000001</v>
      </c>
      <c r="AE4515" s="319"/>
      <c r="AJ4515">
        <v>0</v>
      </c>
      <c r="AK4515">
        <v>0</v>
      </c>
    </row>
    <row r="4516" spans="1:37" x14ac:dyDescent="0.25">
      <c r="A4516">
        <f t="shared" ref="A4516:E4516" si="1721">A1431</f>
        <v>28113</v>
      </c>
      <c r="B4516" t="str">
        <f t="shared" si="1721"/>
        <v>MS</v>
      </c>
      <c r="C4516" t="str">
        <f t="shared" si="1721"/>
        <v>Pike County</v>
      </c>
      <c r="D4516">
        <f t="shared" si="1721"/>
        <v>-90.412629800000005</v>
      </c>
      <c r="E4516">
        <f t="shared" si="1721"/>
        <v>31.176459999999999</v>
      </c>
      <c r="Q4516" s="197">
        <v>18.732159070000002</v>
      </c>
      <c r="R4516" s="197">
        <v>18.732159070000002</v>
      </c>
      <c r="AE4516" s="319"/>
      <c r="AJ4516">
        <v>0</v>
      </c>
      <c r="AK4516">
        <v>0</v>
      </c>
    </row>
    <row r="4517" spans="1:37" x14ac:dyDescent="0.25">
      <c r="A4517">
        <f t="shared" ref="A4517:E4517" si="1722">A1432</f>
        <v>28115</v>
      </c>
      <c r="B4517" t="str">
        <f t="shared" si="1722"/>
        <v>MS</v>
      </c>
      <c r="C4517" t="str">
        <f t="shared" si="1722"/>
        <v>Pontotoc County</v>
      </c>
      <c r="D4517">
        <f t="shared" si="1722"/>
        <v>-89.038783199999997</v>
      </c>
      <c r="E4517">
        <f t="shared" si="1722"/>
        <v>34.227930000000001</v>
      </c>
      <c r="Q4517" s="197">
        <v>16.188036019999998</v>
      </c>
      <c r="R4517" s="197">
        <v>16.188036019999998</v>
      </c>
      <c r="AE4517" s="319"/>
      <c r="AJ4517">
        <v>0</v>
      </c>
      <c r="AK4517">
        <v>0</v>
      </c>
    </row>
    <row r="4518" spans="1:37" x14ac:dyDescent="0.25">
      <c r="A4518">
        <f t="shared" ref="A4518:E4518" si="1723">A1433</f>
        <v>28117</v>
      </c>
      <c r="B4518" t="str">
        <f t="shared" si="1723"/>
        <v>MS</v>
      </c>
      <c r="C4518" t="str">
        <f t="shared" si="1723"/>
        <v>Prentiss County</v>
      </c>
      <c r="D4518">
        <f t="shared" si="1723"/>
        <v>-88.523392900000005</v>
      </c>
      <c r="E4518">
        <f t="shared" si="1723"/>
        <v>34.616010000000003</v>
      </c>
      <c r="Q4518" s="197">
        <v>15.96697831</v>
      </c>
      <c r="R4518" s="197">
        <v>15.96697831</v>
      </c>
      <c r="AE4518" s="319"/>
      <c r="AJ4518">
        <v>0</v>
      </c>
      <c r="AK4518">
        <v>0</v>
      </c>
    </row>
    <row r="4519" spans="1:37" x14ac:dyDescent="0.25">
      <c r="A4519">
        <f t="shared" ref="A4519:E4519" si="1724">A1434</f>
        <v>28119</v>
      </c>
      <c r="B4519" t="str">
        <f t="shared" si="1724"/>
        <v>MS</v>
      </c>
      <c r="C4519" t="str">
        <f t="shared" si="1724"/>
        <v>Quitman County</v>
      </c>
      <c r="D4519">
        <f t="shared" si="1724"/>
        <v>-90.2924443</v>
      </c>
      <c r="E4519">
        <f t="shared" si="1724"/>
        <v>34.254989999999999</v>
      </c>
      <c r="Q4519" s="197">
        <v>16.184250120000002</v>
      </c>
      <c r="R4519" s="197">
        <v>16.184250120000002</v>
      </c>
      <c r="AE4519" s="319"/>
      <c r="AJ4519">
        <v>0</v>
      </c>
      <c r="AK4519">
        <v>0</v>
      </c>
    </row>
    <row r="4520" spans="1:37" x14ac:dyDescent="0.25">
      <c r="A4520">
        <f t="shared" ref="A4520:E4520" si="1725">A1435</f>
        <v>28121</v>
      </c>
      <c r="B4520" t="str">
        <f t="shared" si="1725"/>
        <v>MS</v>
      </c>
      <c r="C4520" t="str">
        <f t="shared" si="1725"/>
        <v>Rankin County</v>
      </c>
      <c r="D4520">
        <f t="shared" si="1725"/>
        <v>-89.952943200000007</v>
      </c>
      <c r="E4520">
        <f t="shared" si="1725"/>
        <v>32.26737</v>
      </c>
      <c r="Q4520" s="197">
        <v>17.508915689999998</v>
      </c>
      <c r="R4520" s="197">
        <v>17.508915689999998</v>
      </c>
      <c r="AE4520" s="319"/>
      <c r="AJ4520">
        <v>0</v>
      </c>
      <c r="AK4520">
        <v>0</v>
      </c>
    </row>
    <row r="4521" spans="1:37" x14ac:dyDescent="0.25">
      <c r="A4521">
        <f t="shared" ref="A4521:E4521" si="1726">A1436</f>
        <v>28123</v>
      </c>
      <c r="B4521" t="str">
        <f t="shared" si="1726"/>
        <v>MS</v>
      </c>
      <c r="C4521" t="str">
        <f t="shared" si="1726"/>
        <v>Scott County</v>
      </c>
      <c r="D4521">
        <f t="shared" si="1726"/>
        <v>-89.539549100000002</v>
      </c>
      <c r="E4521">
        <f t="shared" si="1726"/>
        <v>32.41093</v>
      </c>
      <c r="Q4521" s="197">
        <v>17.379268769999999</v>
      </c>
      <c r="R4521" s="197">
        <v>17.379268769999999</v>
      </c>
      <c r="AE4521" s="319"/>
      <c r="AJ4521">
        <v>0</v>
      </c>
      <c r="AK4521">
        <v>0</v>
      </c>
    </row>
    <row r="4522" spans="1:37" x14ac:dyDescent="0.25">
      <c r="A4522">
        <f t="shared" ref="A4522:E4522" si="1727">A1437</f>
        <v>28125</v>
      </c>
      <c r="B4522" t="str">
        <f t="shared" si="1727"/>
        <v>MS</v>
      </c>
      <c r="C4522" t="str">
        <f t="shared" si="1727"/>
        <v>Sharkey County</v>
      </c>
      <c r="D4522">
        <f t="shared" si="1727"/>
        <v>-90.813184300000003</v>
      </c>
      <c r="E4522">
        <f t="shared" si="1727"/>
        <v>32.881250000000001</v>
      </c>
      <c r="Q4522" s="197">
        <v>16.971263159999999</v>
      </c>
      <c r="R4522" s="197">
        <v>16.971263159999999</v>
      </c>
      <c r="AE4522" s="319"/>
      <c r="AJ4522">
        <v>0</v>
      </c>
      <c r="AK4522">
        <v>0</v>
      </c>
    </row>
    <row r="4523" spans="1:37" x14ac:dyDescent="0.25">
      <c r="A4523">
        <f t="shared" ref="A4523:E4523" si="1728">A1438</f>
        <v>28127</v>
      </c>
      <c r="B4523" t="str">
        <f t="shared" si="1728"/>
        <v>MS</v>
      </c>
      <c r="C4523" t="str">
        <f t="shared" si="1728"/>
        <v>Simpson County</v>
      </c>
      <c r="D4523">
        <f t="shared" si="1728"/>
        <v>-89.925175999999993</v>
      </c>
      <c r="E4523">
        <f t="shared" si="1728"/>
        <v>31.916340000000002</v>
      </c>
      <c r="Q4523" s="197">
        <v>17.88178134</v>
      </c>
      <c r="R4523" s="197">
        <v>17.88178134</v>
      </c>
      <c r="AE4523" s="319"/>
      <c r="AJ4523">
        <v>0</v>
      </c>
      <c r="AK4523">
        <v>0</v>
      </c>
    </row>
    <row r="4524" spans="1:37" x14ac:dyDescent="0.25">
      <c r="A4524">
        <f t="shared" ref="A4524:E4524" si="1729">A1439</f>
        <v>28129</v>
      </c>
      <c r="B4524" t="str">
        <f t="shared" si="1729"/>
        <v>MS</v>
      </c>
      <c r="C4524" t="str">
        <f t="shared" si="1729"/>
        <v>Smith County</v>
      </c>
      <c r="D4524">
        <f t="shared" si="1729"/>
        <v>-89.508447700000005</v>
      </c>
      <c r="E4524">
        <f t="shared" si="1729"/>
        <v>32.024990000000003</v>
      </c>
      <c r="Q4524" s="197">
        <v>17.7979801</v>
      </c>
      <c r="R4524" s="197">
        <v>17.7979801</v>
      </c>
      <c r="AE4524" s="319"/>
      <c r="AJ4524">
        <v>0</v>
      </c>
      <c r="AK4524">
        <v>0</v>
      </c>
    </row>
    <row r="4525" spans="1:37" x14ac:dyDescent="0.25">
      <c r="A4525">
        <f t="shared" ref="A4525:E4525" si="1730">A1440</f>
        <v>28131</v>
      </c>
      <c r="B4525" t="str">
        <f t="shared" si="1730"/>
        <v>MS</v>
      </c>
      <c r="C4525" t="str">
        <f t="shared" si="1730"/>
        <v>Stone County</v>
      </c>
      <c r="D4525">
        <f t="shared" si="1730"/>
        <v>-89.111141599999996</v>
      </c>
      <c r="E4525">
        <f t="shared" si="1730"/>
        <v>30.794509999999999</v>
      </c>
      <c r="Q4525" s="197">
        <v>19.50677731</v>
      </c>
      <c r="R4525" s="197">
        <v>19.50677731</v>
      </c>
      <c r="AE4525" s="319"/>
      <c r="AJ4525">
        <v>0</v>
      </c>
      <c r="AK4525">
        <v>0</v>
      </c>
    </row>
    <row r="4526" spans="1:37" x14ac:dyDescent="0.25">
      <c r="A4526">
        <f t="shared" ref="A4526:E4526" si="1731">A1441</f>
        <v>28133</v>
      </c>
      <c r="B4526" t="str">
        <f t="shared" si="1731"/>
        <v>MS</v>
      </c>
      <c r="C4526" t="str">
        <f t="shared" si="1731"/>
        <v>Sunflower County</v>
      </c>
      <c r="D4526">
        <f t="shared" si="1731"/>
        <v>-90.590114099999994</v>
      </c>
      <c r="E4526">
        <f t="shared" si="1731"/>
        <v>33.606160000000003</v>
      </c>
      <c r="Q4526" s="197">
        <v>16.52575701</v>
      </c>
      <c r="R4526" s="197">
        <v>16.52575701</v>
      </c>
      <c r="AE4526" s="319"/>
      <c r="AJ4526">
        <v>0</v>
      </c>
      <c r="AK4526">
        <v>0</v>
      </c>
    </row>
    <row r="4527" spans="1:37" x14ac:dyDescent="0.25">
      <c r="A4527">
        <f t="shared" ref="A4527:E4527" si="1732">A1442</f>
        <v>28135</v>
      </c>
      <c r="B4527" t="str">
        <f t="shared" si="1732"/>
        <v>MS</v>
      </c>
      <c r="C4527" t="str">
        <f t="shared" si="1732"/>
        <v>Tallahatchie County</v>
      </c>
      <c r="D4527">
        <f t="shared" si="1732"/>
        <v>-90.173749900000004</v>
      </c>
      <c r="E4527">
        <f t="shared" si="1732"/>
        <v>33.953470000000003</v>
      </c>
      <c r="Q4527" s="197">
        <v>16.352903120000001</v>
      </c>
      <c r="R4527" s="197">
        <v>16.352903120000001</v>
      </c>
      <c r="AE4527" s="319"/>
      <c r="AJ4527">
        <v>0</v>
      </c>
      <c r="AK4527">
        <v>0</v>
      </c>
    </row>
    <row r="4528" spans="1:37" x14ac:dyDescent="0.25">
      <c r="A4528">
        <f t="shared" ref="A4528:E4528" si="1733">A1443</f>
        <v>28137</v>
      </c>
      <c r="B4528" t="str">
        <f t="shared" si="1733"/>
        <v>MS</v>
      </c>
      <c r="C4528" t="str">
        <f t="shared" si="1733"/>
        <v>Tate County</v>
      </c>
      <c r="D4528">
        <f t="shared" si="1733"/>
        <v>-89.948177700000002</v>
      </c>
      <c r="E4528">
        <f t="shared" si="1733"/>
        <v>34.655270000000002</v>
      </c>
      <c r="Q4528" s="197">
        <v>16.005937670000002</v>
      </c>
      <c r="R4528" s="197">
        <v>16.005937670000002</v>
      </c>
      <c r="AE4528" s="319"/>
      <c r="AJ4528">
        <v>0</v>
      </c>
      <c r="AK4528">
        <v>0</v>
      </c>
    </row>
    <row r="4529" spans="1:37" x14ac:dyDescent="0.25">
      <c r="A4529">
        <f t="shared" ref="A4529:E4529" si="1734">A1444</f>
        <v>28139</v>
      </c>
      <c r="B4529" t="str">
        <f t="shared" si="1734"/>
        <v>MS</v>
      </c>
      <c r="C4529" t="str">
        <f t="shared" si="1734"/>
        <v>Tippah County</v>
      </c>
      <c r="D4529">
        <f t="shared" si="1734"/>
        <v>-88.910845499999994</v>
      </c>
      <c r="E4529">
        <f t="shared" si="1734"/>
        <v>34.768659999999997</v>
      </c>
      <c r="Q4529" s="197">
        <v>15.91775554</v>
      </c>
      <c r="R4529" s="197">
        <v>15.91775554</v>
      </c>
      <c r="AE4529" s="319"/>
      <c r="AJ4529">
        <v>0</v>
      </c>
      <c r="AK4529">
        <v>0</v>
      </c>
    </row>
    <row r="4530" spans="1:37" x14ac:dyDescent="0.25">
      <c r="A4530">
        <f t="shared" ref="A4530:E4530" si="1735">A1445</f>
        <v>28141</v>
      </c>
      <c r="B4530" t="str">
        <f t="shared" si="1735"/>
        <v>MS</v>
      </c>
      <c r="C4530" t="str">
        <f t="shared" si="1735"/>
        <v>Tishomingo County</v>
      </c>
      <c r="D4530">
        <f t="shared" si="1735"/>
        <v>-88.2445223</v>
      </c>
      <c r="E4530">
        <f t="shared" si="1735"/>
        <v>34.743929999999999</v>
      </c>
      <c r="Q4530" s="197">
        <v>15.87101818</v>
      </c>
      <c r="R4530" s="197">
        <v>15.87101818</v>
      </c>
      <c r="AE4530" s="319"/>
      <c r="AJ4530">
        <v>0</v>
      </c>
      <c r="AK4530">
        <v>0</v>
      </c>
    </row>
    <row r="4531" spans="1:37" x14ac:dyDescent="0.25">
      <c r="A4531">
        <f t="shared" ref="A4531:E4531" si="1736">A1446</f>
        <v>28143</v>
      </c>
      <c r="B4531" t="str">
        <f t="shared" si="1736"/>
        <v>MS</v>
      </c>
      <c r="C4531" t="str">
        <f t="shared" si="1736"/>
        <v>Tunica County</v>
      </c>
      <c r="D4531">
        <f t="shared" si="1736"/>
        <v>-90.367724199999998</v>
      </c>
      <c r="E4531">
        <f t="shared" si="1736"/>
        <v>34.648530000000001</v>
      </c>
      <c r="Q4531" s="197">
        <v>15.98896643</v>
      </c>
      <c r="R4531" s="197">
        <v>15.98896643</v>
      </c>
      <c r="AE4531" s="319"/>
      <c r="AJ4531">
        <v>0</v>
      </c>
      <c r="AK4531">
        <v>0</v>
      </c>
    </row>
    <row r="4532" spans="1:37" x14ac:dyDescent="0.25">
      <c r="A4532">
        <f t="shared" ref="A4532:E4532" si="1737">A1447</f>
        <v>28145</v>
      </c>
      <c r="B4532" t="str">
        <f t="shared" si="1737"/>
        <v>MS</v>
      </c>
      <c r="C4532" t="str">
        <f t="shared" si="1737"/>
        <v>Union County</v>
      </c>
      <c r="D4532">
        <f t="shared" si="1737"/>
        <v>-89.0051421</v>
      </c>
      <c r="E4532">
        <f t="shared" si="1737"/>
        <v>34.492159999999998</v>
      </c>
      <c r="Q4532" s="197">
        <v>16.05958528</v>
      </c>
      <c r="R4532" s="197">
        <v>16.05958528</v>
      </c>
      <c r="AE4532" s="319"/>
      <c r="AJ4532">
        <v>0</v>
      </c>
      <c r="AK4532">
        <v>0</v>
      </c>
    </row>
    <row r="4533" spans="1:37" x14ac:dyDescent="0.25">
      <c r="A4533">
        <f t="shared" ref="A4533:E4533" si="1738">A1448</f>
        <v>28147</v>
      </c>
      <c r="B4533" t="str">
        <f t="shared" si="1738"/>
        <v>MS</v>
      </c>
      <c r="C4533" t="str">
        <f t="shared" si="1738"/>
        <v>Walthall County</v>
      </c>
      <c r="D4533">
        <f t="shared" si="1738"/>
        <v>-90.111519799999996</v>
      </c>
      <c r="E4533">
        <f t="shared" si="1738"/>
        <v>31.149760000000001</v>
      </c>
      <c r="Q4533" s="197">
        <v>18.846404870000001</v>
      </c>
      <c r="R4533" s="197">
        <v>18.846404870000001</v>
      </c>
      <c r="AE4533" s="319"/>
      <c r="AJ4533">
        <v>0</v>
      </c>
      <c r="AK4533">
        <v>0</v>
      </c>
    </row>
    <row r="4534" spans="1:37" x14ac:dyDescent="0.25">
      <c r="A4534">
        <f t="shared" ref="A4534:E4534" si="1739">A1449</f>
        <v>28149</v>
      </c>
      <c r="B4534" t="str">
        <f t="shared" si="1739"/>
        <v>MS</v>
      </c>
      <c r="C4534" t="str">
        <f t="shared" si="1739"/>
        <v>Warren County</v>
      </c>
      <c r="D4534">
        <f t="shared" si="1739"/>
        <v>-90.848499200000006</v>
      </c>
      <c r="E4534">
        <f t="shared" si="1739"/>
        <v>32.364820000000002</v>
      </c>
      <c r="Q4534" s="197">
        <v>17.330784250000001</v>
      </c>
      <c r="R4534" s="197">
        <v>17.330784250000001</v>
      </c>
      <c r="AE4534" s="319"/>
      <c r="AJ4534">
        <v>0</v>
      </c>
      <c r="AK4534">
        <v>0</v>
      </c>
    </row>
    <row r="4535" spans="1:37" x14ac:dyDescent="0.25">
      <c r="A4535">
        <f t="shared" ref="A4535:E4535" si="1740">A1450</f>
        <v>28151</v>
      </c>
      <c r="B4535" t="str">
        <f t="shared" si="1740"/>
        <v>MS</v>
      </c>
      <c r="C4535" t="str">
        <f t="shared" si="1740"/>
        <v>Washington County</v>
      </c>
      <c r="D4535">
        <f t="shared" si="1740"/>
        <v>-90.9532083</v>
      </c>
      <c r="E4535">
        <f t="shared" si="1740"/>
        <v>33.278329999999997</v>
      </c>
      <c r="Q4535" s="197">
        <v>16.709336560000001</v>
      </c>
      <c r="R4535" s="197">
        <v>16.709336560000001</v>
      </c>
      <c r="AE4535" s="319"/>
      <c r="AJ4535">
        <v>0</v>
      </c>
      <c r="AK4535">
        <v>0</v>
      </c>
    </row>
    <row r="4536" spans="1:37" x14ac:dyDescent="0.25">
      <c r="A4536">
        <f t="shared" ref="A4536:E4536" si="1741">A1451</f>
        <v>28153</v>
      </c>
      <c r="B4536" t="str">
        <f t="shared" si="1741"/>
        <v>MS</v>
      </c>
      <c r="C4536" t="str">
        <f t="shared" si="1741"/>
        <v>Wayne County</v>
      </c>
      <c r="D4536">
        <f t="shared" si="1741"/>
        <v>-88.695732199999995</v>
      </c>
      <c r="E4536">
        <f t="shared" si="1741"/>
        <v>31.644690000000001</v>
      </c>
      <c r="Q4536" s="197">
        <v>18.256874750000001</v>
      </c>
      <c r="R4536" s="197">
        <v>18.256874750000001</v>
      </c>
      <c r="AE4536" s="319"/>
      <c r="AJ4536">
        <v>0</v>
      </c>
      <c r="AK4536">
        <v>0</v>
      </c>
    </row>
    <row r="4537" spans="1:37" x14ac:dyDescent="0.25">
      <c r="A4537">
        <f t="shared" ref="A4537:E4537" si="1742">A1452</f>
        <v>28155</v>
      </c>
      <c r="B4537" t="str">
        <f t="shared" si="1742"/>
        <v>MS</v>
      </c>
      <c r="C4537" t="str">
        <f t="shared" si="1742"/>
        <v>Webster County</v>
      </c>
      <c r="D4537">
        <f t="shared" si="1742"/>
        <v>-89.283774399999999</v>
      </c>
      <c r="E4537">
        <f t="shared" si="1742"/>
        <v>33.612830000000002</v>
      </c>
      <c r="Q4537" s="197">
        <v>16.52431906</v>
      </c>
      <c r="R4537" s="197">
        <v>16.52431906</v>
      </c>
      <c r="AE4537" s="319"/>
      <c r="AJ4537">
        <v>0</v>
      </c>
      <c r="AK4537">
        <v>0</v>
      </c>
    </row>
    <row r="4538" spans="1:37" x14ac:dyDescent="0.25">
      <c r="A4538">
        <f t="shared" ref="A4538:E4538" si="1743">A1453</f>
        <v>28157</v>
      </c>
      <c r="B4538" t="str">
        <f t="shared" si="1743"/>
        <v>MS</v>
      </c>
      <c r="C4538" t="str">
        <f t="shared" si="1743"/>
        <v>Wilkinson County</v>
      </c>
      <c r="D4538">
        <f t="shared" si="1743"/>
        <v>-91.314693399999996</v>
      </c>
      <c r="E4538">
        <f t="shared" si="1743"/>
        <v>31.161850000000001</v>
      </c>
      <c r="Q4538" s="197">
        <v>18.490407439999998</v>
      </c>
      <c r="R4538" s="197">
        <v>18.490407439999998</v>
      </c>
      <c r="AE4538" s="319"/>
      <c r="AJ4538">
        <v>0</v>
      </c>
      <c r="AK4538">
        <v>0</v>
      </c>
    </row>
    <row r="4539" spans="1:37" x14ac:dyDescent="0.25">
      <c r="A4539">
        <f t="shared" ref="A4539:E4539" si="1744">A1454</f>
        <v>28159</v>
      </c>
      <c r="B4539" t="str">
        <f t="shared" si="1744"/>
        <v>MS</v>
      </c>
      <c r="C4539" t="str">
        <f t="shared" si="1744"/>
        <v>Winston County</v>
      </c>
      <c r="D4539">
        <f t="shared" si="1744"/>
        <v>-89.026057499999993</v>
      </c>
      <c r="E4539">
        <f t="shared" si="1744"/>
        <v>33.089230000000001</v>
      </c>
      <c r="Q4539" s="197">
        <v>16.829310199999998</v>
      </c>
      <c r="R4539" s="197">
        <v>16.829310199999998</v>
      </c>
      <c r="AE4539" s="319"/>
      <c r="AJ4539">
        <v>0</v>
      </c>
      <c r="AK4539">
        <v>0</v>
      </c>
    </row>
    <row r="4540" spans="1:37" x14ac:dyDescent="0.25">
      <c r="A4540">
        <f t="shared" ref="A4540:E4540" si="1745">A1455</f>
        <v>28161</v>
      </c>
      <c r="B4540" t="str">
        <f t="shared" si="1745"/>
        <v>MS</v>
      </c>
      <c r="C4540" t="str">
        <f t="shared" si="1745"/>
        <v>Yalobusha County</v>
      </c>
      <c r="D4540">
        <f t="shared" si="1745"/>
        <v>-89.704124199999995</v>
      </c>
      <c r="E4540">
        <f t="shared" si="1745"/>
        <v>34.029800000000002</v>
      </c>
      <c r="Q4540" s="197">
        <v>16.31887485</v>
      </c>
      <c r="R4540" s="197">
        <v>16.31887485</v>
      </c>
      <c r="AE4540" s="319"/>
      <c r="AJ4540">
        <v>0</v>
      </c>
      <c r="AK4540">
        <v>0</v>
      </c>
    </row>
    <row r="4541" spans="1:37" x14ac:dyDescent="0.25">
      <c r="A4541">
        <f t="shared" ref="A4541:E4541" si="1746">A1456</f>
        <v>28163</v>
      </c>
      <c r="B4541" t="str">
        <f t="shared" si="1746"/>
        <v>MS</v>
      </c>
      <c r="C4541" t="str">
        <f t="shared" si="1746"/>
        <v>Yazoo County</v>
      </c>
      <c r="D4541">
        <f t="shared" si="1746"/>
        <v>-90.403866399999998</v>
      </c>
      <c r="E4541">
        <f t="shared" si="1746"/>
        <v>32.787370000000003</v>
      </c>
      <c r="Q4541" s="197">
        <v>17.03821714</v>
      </c>
      <c r="R4541" s="197">
        <v>17.03821714</v>
      </c>
      <c r="AE4541" s="319"/>
      <c r="AJ4541">
        <v>0</v>
      </c>
      <c r="AK4541">
        <v>0</v>
      </c>
    </row>
    <row r="4542" spans="1:37" x14ac:dyDescent="0.25">
      <c r="A4542">
        <f t="shared" ref="A4542:E4542" si="1747">A1457</f>
        <v>29001</v>
      </c>
      <c r="B4542" t="str">
        <f t="shared" si="1747"/>
        <v>MO</v>
      </c>
      <c r="C4542" t="str">
        <f t="shared" si="1747"/>
        <v>Adair County</v>
      </c>
      <c r="D4542">
        <f t="shared" si="1747"/>
        <v>-92.587299700000003</v>
      </c>
      <c r="E4542">
        <f t="shared" si="1747"/>
        <v>40.196820000000002</v>
      </c>
      <c r="Q4542" s="197">
        <v>12.62497939</v>
      </c>
      <c r="R4542" s="197">
        <v>12.62497939</v>
      </c>
      <c r="AE4542" s="319"/>
      <c r="AJ4542">
        <v>0</v>
      </c>
      <c r="AK4542">
        <v>0</v>
      </c>
    </row>
    <row r="4543" spans="1:37" x14ac:dyDescent="0.25">
      <c r="A4543">
        <f t="shared" ref="A4543:E4543" si="1748">A1458</f>
        <v>29003</v>
      </c>
      <c r="B4543" t="str">
        <f t="shared" si="1748"/>
        <v>MO</v>
      </c>
      <c r="C4543" t="str">
        <f t="shared" si="1748"/>
        <v>Andrew County</v>
      </c>
      <c r="D4543">
        <f t="shared" si="1748"/>
        <v>-94.798994800000003</v>
      </c>
      <c r="E4543">
        <f t="shared" si="1748"/>
        <v>39.996740000000003</v>
      </c>
      <c r="Q4543" s="197">
        <v>12.75864219</v>
      </c>
      <c r="R4543" s="197">
        <v>12.75864219</v>
      </c>
      <c r="AE4543" s="319"/>
      <c r="AJ4543">
        <v>0</v>
      </c>
      <c r="AK4543">
        <v>0</v>
      </c>
    </row>
    <row r="4544" spans="1:37" x14ac:dyDescent="0.25">
      <c r="A4544">
        <f t="shared" ref="A4544:E4544" si="1749">A1459</f>
        <v>29005</v>
      </c>
      <c r="B4544" t="str">
        <f t="shared" si="1749"/>
        <v>MO</v>
      </c>
      <c r="C4544" t="str">
        <f t="shared" si="1749"/>
        <v>Atchison County</v>
      </c>
      <c r="D4544">
        <f t="shared" si="1749"/>
        <v>-95.430874099999997</v>
      </c>
      <c r="E4544">
        <f t="shared" si="1749"/>
        <v>40.452179999999998</v>
      </c>
      <c r="Q4544" s="197">
        <v>12.49682907</v>
      </c>
      <c r="R4544" s="197">
        <v>12.49682907</v>
      </c>
      <c r="AE4544" s="319"/>
      <c r="AJ4544">
        <v>0</v>
      </c>
      <c r="AK4544">
        <v>0</v>
      </c>
    </row>
    <row r="4545" spans="1:37" x14ac:dyDescent="0.25">
      <c r="A4545">
        <f t="shared" ref="A4545:E4545" si="1750">A1460</f>
        <v>29007</v>
      </c>
      <c r="B4545" t="str">
        <f t="shared" si="1750"/>
        <v>MO</v>
      </c>
      <c r="C4545" t="str">
        <f t="shared" si="1750"/>
        <v>Audrain County</v>
      </c>
      <c r="D4545">
        <f t="shared" si="1750"/>
        <v>-91.829488499999997</v>
      </c>
      <c r="E4545">
        <f t="shared" si="1750"/>
        <v>39.212429999999998</v>
      </c>
      <c r="Q4545" s="197">
        <v>13.290308550000001</v>
      </c>
      <c r="R4545" s="197">
        <v>13.290308550000001</v>
      </c>
      <c r="AE4545" s="319"/>
      <c r="AJ4545">
        <v>0</v>
      </c>
      <c r="AK4545">
        <v>0</v>
      </c>
    </row>
    <row r="4546" spans="1:37" x14ac:dyDescent="0.25">
      <c r="A4546">
        <f t="shared" ref="A4546:E4546" si="1751">A1461</f>
        <v>29009</v>
      </c>
      <c r="B4546" t="str">
        <f t="shared" si="1751"/>
        <v>MO</v>
      </c>
      <c r="C4546" t="str">
        <f t="shared" si="1751"/>
        <v>Barry County</v>
      </c>
      <c r="D4546">
        <f t="shared" si="1751"/>
        <v>-93.841523699999996</v>
      </c>
      <c r="E4546">
        <f t="shared" si="1751"/>
        <v>36.715330000000002</v>
      </c>
      <c r="Q4546" s="197">
        <v>14.555179389999999</v>
      </c>
      <c r="R4546" s="197">
        <v>14.555179389999999</v>
      </c>
      <c r="AE4546" s="319"/>
      <c r="AJ4546">
        <v>0</v>
      </c>
      <c r="AK4546">
        <v>0</v>
      </c>
    </row>
    <row r="4547" spans="1:37" x14ac:dyDescent="0.25">
      <c r="A4547">
        <f t="shared" ref="A4547:E4547" si="1752">A1462</f>
        <v>29011</v>
      </c>
      <c r="B4547" t="str">
        <f t="shared" si="1752"/>
        <v>MO</v>
      </c>
      <c r="C4547" t="str">
        <f t="shared" si="1752"/>
        <v>Barton County</v>
      </c>
      <c r="D4547">
        <f t="shared" si="1752"/>
        <v>-94.354343499999999</v>
      </c>
      <c r="E4547">
        <f t="shared" si="1752"/>
        <v>37.508839999999999</v>
      </c>
      <c r="Q4547" s="197">
        <v>14.17171048</v>
      </c>
      <c r="R4547" s="197">
        <v>14.17171048</v>
      </c>
      <c r="AE4547" s="319"/>
      <c r="AJ4547">
        <v>0</v>
      </c>
      <c r="AK4547">
        <v>0</v>
      </c>
    </row>
    <row r="4548" spans="1:37" x14ac:dyDescent="0.25">
      <c r="A4548">
        <f t="shared" ref="A4548:E4548" si="1753">A1463</f>
        <v>29013</v>
      </c>
      <c r="B4548" t="str">
        <f t="shared" si="1753"/>
        <v>MO</v>
      </c>
      <c r="C4548" t="str">
        <f t="shared" si="1753"/>
        <v>Bates County</v>
      </c>
      <c r="D4548">
        <f t="shared" si="1753"/>
        <v>-94.344600099999994</v>
      </c>
      <c r="E4548">
        <f t="shared" si="1753"/>
        <v>38.257730000000002</v>
      </c>
      <c r="Q4548" s="197">
        <v>13.79608803</v>
      </c>
      <c r="R4548" s="197">
        <v>13.79608803</v>
      </c>
      <c r="AE4548" s="319"/>
      <c r="AJ4548">
        <v>0</v>
      </c>
      <c r="AK4548">
        <v>0</v>
      </c>
    </row>
    <row r="4549" spans="1:37" x14ac:dyDescent="0.25">
      <c r="A4549">
        <f t="shared" ref="A4549:E4549" si="1754">A1464</f>
        <v>29015</v>
      </c>
      <c r="B4549" t="str">
        <f t="shared" si="1754"/>
        <v>MO</v>
      </c>
      <c r="C4549" t="str">
        <f t="shared" si="1754"/>
        <v>Benton County</v>
      </c>
      <c r="D4549">
        <f t="shared" si="1754"/>
        <v>-93.291545900000003</v>
      </c>
      <c r="E4549">
        <f t="shared" si="1754"/>
        <v>38.301450000000003</v>
      </c>
      <c r="Q4549" s="197">
        <v>13.73004347</v>
      </c>
      <c r="R4549" s="197">
        <v>13.73004347</v>
      </c>
      <c r="AE4549" s="319"/>
      <c r="AJ4549">
        <v>0</v>
      </c>
      <c r="AK4549">
        <v>0</v>
      </c>
    </row>
    <row r="4550" spans="1:37" x14ac:dyDescent="0.25">
      <c r="A4550">
        <f t="shared" ref="A4550:E4550" si="1755">A1465</f>
        <v>29017</v>
      </c>
      <c r="B4550" t="str">
        <f t="shared" si="1755"/>
        <v>MO</v>
      </c>
      <c r="C4550" t="str">
        <f t="shared" si="1755"/>
        <v>Bollinger County</v>
      </c>
      <c r="D4550">
        <f t="shared" si="1755"/>
        <v>-90.030848000000006</v>
      </c>
      <c r="E4550">
        <f t="shared" si="1755"/>
        <v>37.319499999999998</v>
      </c>
      <c r="Q4550" s="197">
        <v>14.491149630000001</v>
      </c>
      <c r="R4550" s="197">
        <v>14.491149630000001</v>
      </c>
      <c r="AE4550" s="319"/>
      <c r="AJ4550">
        <v>0</v>
      </c>
      <c r="AK4550">
        <v>0</v>
      </c>
    </row>
    <row r="4551" spans="1:37" x14ac:dyDescent="0.25">
      <c r="A4551">
        <f t="shared" ref="A4551:E4551" si="1756">A1466</f>
        <v>29019</v>
      </c>
      <c r="B4551" t="str">
        <f t="shared" si="1756"/>
        <v>MO</v>
      </c>
      <c r="C4551" t="str">
        <f t="shared" si="1756"/>
        <v>Boone County</v>
      </c>
      <c r="D4551">
        <f t="shared" si="1756"/>
        <v>-92.299402999999998</v>
      </c>
      <c r="E4551">
        <f t="shared" si="1756"/>
        <v>38.986060000000002</v>
      </c>
      <c r="Q4551" s="197">
        <v>13.412166559999999</v>
      </c>
      <c r="R4551" s="197">
        <v>13.412166559999999</v>
      </c>
      <c r="AE4551" s="319"/>
      <c r="AJ4551">
        <v>0</v>
      </c>
      <c r="AK4551">
        <v>0</v>
      </c>
    </row>
    <row r="4552" spans="1:37" x14ac:dyDescent="0.25">
      <c r="A4552">
        <f t="shared" ref="A4552:E4552" si="1757">A1467</f>
        <v>29021</v>
      </c>
      <c r="B4552" t="str">
        <f t="shared" si="1757"/>
        <v>MO</v>
      </c>
      <c r="C4552" t="str">
        <f t="shared" si="1757"/>
        <v>Buchanan County</v>
      </c>
      <c r="D4552">
        <f t="shared" si="1757"/>
        <v>-94.810325300000002</v>
      </c>
      <c r="E4552">
        <f t="shared" si="1757"/>
        <v>39.670140000000004</v>
      </c>
      <c r="Q4552" s="197">
        <v>12.963158099999999</v>
      </c>
      <c r="R4552" s="197">
        <v>12.963158099999999</v>
      </c>
      <c r="AE4552" s="319"/>
      <c r="AJ4552">
        <v>0</v>
      </c>
      <c r="AK4552">
        <v>0</v>
      </c>
    </row>
    <row r="4553" spans="1:37" x14ac:dyDescent="0.25">
      <c r="A4553">
        <f t="shared" ref="A4553:E4553" si="1758">A1468</f>
        <v>29023</v>
      </c>
      <c r="B4553" t="str">
        <f t="shared" si="1758"/>
        <v>MO</v>
      </c>
      <c r="C4553" t="str">
        <f t="shared" si="1758"/>
        <v>Butler County</v>
      </c>
      <c r="D4553">
        <f t="shared" si="1758"/>
        <v>-90.413528700000001</v>
      </c>
      <c r="E4553">
        <f t="shared" si="1758"/>
        <v>36.720730000000003</v>
      </c>
      <c r="Q4553" s="197">
        <v>14.822687999999999</v>
      </c>
      <c r="R4553" s="197">
        <v>14.822687999999999</v>
      </c>
      <c r="AE4553" s="319"/>
      <c r="AJ4553">
        <v>0</v>
      </c>
      <c r="AK4553">
        <v>0</v>
      </c>
    </row>
    <row r="4554" spans="1:37" x14ac:dyDescent="0.25">
      <c r="A4554">
        <f t="shared" ref="A4554:E4554" si="1759">A1469</f>
        <v>29025</v>
      </c>
      <c r="B4554" t="str">
        <f t="shared" si="1759"/>
        <v>MO</v>
      </c>
      <c r="C4554" t="str">
        <f t="shared" si="1759"/>
        <v>Caldwell County</v>
      </c>
      <c r="D4554">
        <f t="shared" si="1759"/>
        <v>-93.982780399999996</v>
      </c>
      <c r="E4554">
        <f t="shared" si="1759"/>
        <v>39.663240000000002</v>
      </c>
      <c r="Q4554" s="197">
        <v>13.00855438</v>
      </c>
      <c r="R4554" s="197">
        <v>13.00855438</v>
      </c>
      <c r="AE4554" s="319"/>
      <c r="AJ4554">
        <v>0</v>
      </c>
      <c r="AK4554">
        <v>0</v>
      </c>
    </row>
    <row r="4555" spans="1:37" x14ac:dyDescent="0.25">
      <c r="A4555">
        <f t="shared" ref="A4555:E4555" si="1760">A1470</f>
        <v>29027</v>
      </c>
      <c r="B4555" t="str">
        <f t="shared" si="1760"/>
        <v>MO</v>
      </c>
      <c r="C4555" t="str">
        <f t="shared" si="1760"/>
        <v>Callaway County</v>
      </c>
      <c r="D4555">
        <f t="shared" si="1760"/>
        <v>-91.917736099999999</v>
      </c>
      <c r="E4555">
        <f t="shared" si="1760"/>
        <v>38.83643</v>
      </c>
      <c r="Q4555" s="197">
        <v>13.528849559999999</v>
      </c>
      <c r="R4555" s="197">
        <v>13.528849559999999</v>
      </c>
      <c r="AE4555" s="319"/>
      <c r="AJ4555">
        <v>0</v>
      </c>
      <c r="AK4555">
        <v>0</v>
      </c>
    </row>
    <row r="4556" spans="1:37" x14ac:dyDescent="0.25">
      <c r="A4556">
        <f t="shared" ref="A4556:E4556" si="1761">A1471</f>
        <v>29029</v>
      </c>
      <c r="B4556" t="str">
        <f t="shared" si="1761"/>
        <v>MO</v>
      </c>
      <c r="C4556" t="str">
        <f t="shared" si="1761"/>
        <v>Camden County</v>
      </c>
      <c r="D4556">
        <f t="shared" si="1761"/>
        <v>-92.760756799999996</v>
      </c>
      <c r="E4556">
        <f t="shared" si="1761"/>
        <v>38.024709999999999</v>
      </c>
      <c r="Q4556" s="197">
        <v>13.88050254</v>
      </c>
      <c r="R4556" s="197">
        <v>13.88050254</v>
      </c>
      <c r="AE4556" s="319"/>
      <c r="AJ4556">
        <v>0</v>
      </c>
      <c r="AK4556">
        <v>0</v>
      </c>
    </row>
    <row r="4557" spans="1:37" x14ac:dyDescent="0.25">
      <c r="A4557">
        <f t="shared" ref="A4557:E4557" si="1762">A1472</f>
        <v>29031</v>
      </c>
      <c r="B4557" t="str">
        <f t="shared" si="1762"/>
        <v>MO</v>
      </c>
      <c r="C4557" t="str">
        <f t="shared" si="1762"/>
        <v>Cape Girardeau County</v>
      </c>
      <c r="D4557">
        <f t="shared" si="1762"/>
        <v>-89.681341799999998</v>
      </c>
      <c r="E4557">
        <f t="shared" si="1762"/>
        <v>37.380049999999997</v>
      </c>
      <c r="Q4557" s="197">
        <v>14.45940935</v>
      </c>
      <c r="R4557" s="197">
        <v>14.45940935</v>
      </c>
      <c r="AE4557" s="319"/>
      <c r="AJ4557">
        <v>0</v>
      </c>
      <c r="AK4557">
        <v>0</v>
      </c>
    </row>
    <row r="4558" spans="1:37" x14ac:dyDescent="0.25">
      <c r="A4558">
        <f t="shared" ref="A4558:E4558" si="1763">A1473</f>
        <v>29033</v>
      </c>
      <c r="B4558" t="str">
        <f t="shared" si="1763"/>
        <v>MO</v>
      </c>
      <c r="C4558" t="str">
        <f t="shared" si="1763"/>
        <v>Carroll County</v>
      </c>
      <c r="D4558">
        <f t="shared" si="1763"/>
        <v>-93.514983299999997</v>
      </c>
      <c r="E4558">
        <f t="shared" si="1763"/>
        <v>39.433709999999998</v>
      </c>
      <c r="Q4558" s="197">
        <v>13.13159731</v>
      </c>
      <c r="R4558" s="197">
        <v>13.13159731</v>
      </c>
      <c r="AE4558" s="319"/>
      <c r="AJ4558">
        <v>0</v>
      </c>
      <c r="AK4558">
        <v>0</v>
      </c>
    </row>
    <row r="4559" spans="1:37" x14ac:dyDescent="0.25">
      <c r="A4559">
        <f t="shared" ref="A4559:E4559" si="1764">A1474</f>
        <v>29035</v>
      </c>
      <c r="B4559" t="str">
        <f t="shared" si="1764"/>
        <v>MO</v>
      </c>
      <c r="C4559" t="str">
        <f t="shared" si="1764"/>
        <v>Carter County</v>
      </c>
      <c r="D4559">
        <f t="shared" si="1764"/>
        <v>-90.979712599999999</v>
      </c>
      <c r="E4559">
        <f t="shared" si="1764"/>
        <v>36.931139999999999</v>
      </c>
      <c r="Q4559" s="197">
        <v>14.65936391</v>
      </c>
      <c r="R4559" s="197">
        <v>14.65936391</v>
      </c>
      <c r="AE4559" s="319"/>
      <c r="AJ4559">
        <v>0</v>
      </c>
      <c r="AK4559">
        <v>0</v>
      </c>
    </row>
    <row r="4560" spans="1:37" x14ac:dyDescent="0.25">
      <c r="A4560">
        <f t="shared" ref="A4560:E4560" si="1765">A1475</f>
        <v>29037</v>
      </c>
      <c r="B4560" t="str">
        <f t="shared" si="1765"/>
        <v>MO</v>
      </c>
      <c r="C4560" t="str">
        <f t="shared" si="1765"/>
        <v>Cass County</v>
      </c>
      <c r="D4560">
        <f t="shared" si="1765"/>
        <v>-94.356718999999998</v>
      </c>
      <c r="E4560">
        <f t="shared" si="1765"/>
        <v>38.645699999999998</v>
      </c>
      <c r="Q4560" s="197">
        <v>13.60739212</v>
      </c>
      <c r="R4560" s="197">
        <v>13.60739212</v>
      </c>
      <c r="AE4560" s="319"/>
      <c r="AJ4560">
        <v>0</v>
      </c>
      <c r="AK4560">
        <v>0</v>
      </c>
    </row>
    <row r="4561" spans="1:37" x14ac:dyDescent="0.25">
      <c r="A4561">
        <f t="shared" ref="A4561:E4561" si="1766">A1476</f>
        <v>29039</v>
      </c>
      <c r="B4561" t="str">
        <f t="shared" si="1766"/>
        <v>MO</v>
      </c>
      <c r="C4561" t="str">
        <f t="shared" si="1766"/>
        <v>Cedar County</v>
      </c>
      <c r="D4561">
        <f t="shared" si="1766"/>
        <v>-93.862113699999995</v>
      </c>
      <c r="E4561">
        <f t="shared" si="1766"/>
        <v>37.721679999999999</v>
      </c>
      <c r="Q4561" s="197">
        <v>14.006226549999999</v>
      </c>
      <c r="R4561" s="197">
        <v>14.006226549999999</v>
      </c>
      <c r="AE4561" s="319"/>
      <c r="AJ4561">
        <v>0</v>
      </c>
      <c r="AK4561">
        <v>0</v>
      </c>
    </row>
    <row r="4562" spans="1:37" x14ac:dyDescent="0.25">
      <c r="A4562">
        <f t="shared" ref="A4562:E4562" si="1767">A1477</f>
        <v>29041</v>
      </c>
      <c r="B4562" t="str">
        <f t="shared" si="1767"/>
        <v>MO</v>
      </c>
      <c r="C4562" t="str">
        <f t="shared" si="1767"/>
        <v>Chariton County</v>
      </c>
      <c r="D4562">
        <f t="shared" si="1767"/>
        <v>-92.951506600000002</v>
      </c>
      <c r="E4562">
        <f t="shared" si="1767"/>
        <v>39.517499999999998</v>
      </c>
      <c r="Q4562" s="197">
        <v>13.079539499999999</v>
      </c>
      <c r="R4562" s="197">
        <v>13.079539499999999</v>
      </c>
      <c r="AE4562" s="319"/>
      <c r="AJ4562">
        <v>0</v>
      </c>
      <c r="AK4562">
        <v>0</v>
      </c>
    </row>
    <row r="4563" spans="1:37" x14ac:dyDescent="0.25">
      <c r="A4563">
        <f t="shared" ref="A4563:E4563" si="1768">A1478</f>
        <v>29043</v>
      </c>
      <c r="B4563" t="str">
        <f t="shared" si="1768"/>
        <v>MO</v>
      </c>
      <c r="C4563" t="str">
        <f t="shared" si="1768"/>
        <v>Christian County</v>
      </c>
      <c r="D4563">
        <f t="shared" si="1768"/>
        <v>-93.193446499999993</v>
      </c>
      <c r="E4563">
        <f t="shared" si="1768"/>
        <v>36.969679999999997</v>
      </c>
      <c r="Q4563" s="197">
        <v>14.32882511</v>
      </c>
      <c r="R4563" s="197">
        <v>14.32882511</v>
      </c>
      <c r="AE4563" s="319"/>
      <c r="AJ4563">
        <v>0</v>
      </c>
      <c r="AK4563">
        <v>0</v>
      </c>
    </row>
    <row r="4564" spans="1:37" x14ac:dyDescent="0.25">
      <c r="A4564">
        <f t="shared" ref="A4564:E4564" si="1769">A1479</f>
        <v>29045</v>
      </c>
      <c r="B4564" t="str">
        <f t="shared" si="1769"/>
        <v>MO</v>
      </c>
      <c r="C4564" t="str">
        <f t="shared" si="1769"/>
        <v>Clark County</v>
      </c>
      <c r="D4564">
        <f t="shared" si="1769"/>
        <v>-91.720119999999994</v>
      </c>
      <c r="E4564">
        <f t="shared" si="1769"/>
        <v>40.417029999999997</v>
      </c>
      <c r="Q4564" s="197">
        <v>12.479289530000001</v>
      </c>
      <c r="R4564" s="197">
        <v>12.479289530000001</v>
      </c>
      <c r="AE4564" s="319"/>
      <c r="AJ4564">
        <v>0</v>
      </c>
      <c r="AK4564">
        <v>0</v>
      </c>
    </row>
    <row r="4565" spans="1:37" x14ac:dyDescent="0.25">
      <c r="A4565">
        <f t="shared" ref="A4565:E4565" si="1770">A1480</f>
        <v>29047</v>
      </c>
      <c r="B4565" t="str">
        <f t="shared" si="1770"/>
        <v>MO</v>
      </c>
      <c r="C4565" t="str">
        <f t="shared" si="1770"/>
        <v>Clay County</v>
      </c>
      <c r="D4565">
        <f t="shared" si="1770"/>
        <v>-94.4188884</v>
      </c>
      <c r="E4565">
        <f t="shared" si="1770"/>
        <v>39.319870000000002</v>
      </c>
      <c r="Q4565" s="197">
        <v>13.262564599999999</v>
      </c>
      <c r="R4565" s="197">
        <v>13.262564599999999</v>
      </c>
      <c r="AE4565" s="319"/>
      <c r="AJ4565">
        <v>0</v>
      </c>
      <c r="AK4565">
        <v>0</v>
      </c>
    </row>
    <row r="4566" spans="1:37" x14ac:dyDescent="0.25">
      <c r="A4566">
        <f t="shared" ref="A4566:E4566" si="1771">A1481</f>
        <v>29049</v>
      </c>
      <c r="B4566" t="str">
        <f t="shared" si="1771"/>
        <v>MO</v>
      </c>
      <c r="C4566" t="str">
        <f t="shared" si="1771"/>
        <v>Clinton County</v>
      </c>
      <c r="D4566">
        <f t="shared" si="1771"/>
        <v>-94.403699200000005</v>
      </c>
      <c r="E4566">
        <f t="shared" si="1771"/>
        <v>39.611629999999998</v>
      </c>
      <c r="Q4566" s="197">
        <v>13.05950927</v>
      </c>
      <c r="R4566" s="197">
        <v>13.05950927</v>
      </c>
      <c r="AE4566" s="319"/>
      <c r="AJ4566">
        <v>0</v>
      </c>
      <c r="AK4566">
        <v>0</v>
      </c>
    </row>
    <row r="4567" spans="1:37" x14ac:dyDescent="0.25">
      <c r="A4567">
        <f t="shared" ref="A4567:E4567" si="1772">A1482</f>
        <v>29051</v>
      </c>
      <c r="B4567" t="str">
        <f t="shared" si="1772"/>
        <v>MO</v>
      </c>
      <c r="C4567" t="str">
        <f t="shared" si="1772"/>
        <v>Cole County</v>
      </c>
      <c r="D4567">
        <f t="shared" si="1772"/>
        <v>-92.274528200000006</v>
      </c>
      <c r="E4567">
        <f t="shared" si="1772"/>
        <v>38.50215</v>
      </c>
      <c r="Q4567" s="197">
        <v>13.70051746</v>
      </c>
      <c r="R4567" s="197">
        <v>13.70051746</v>
      </c>
      <c r="AE4567" s="319"/>
      <c r="AJ4567">
        <v>0</v>
      </c>
      <c r="AK4567">
        <v>0</v>
      </c>
    </row>
    <row r="4568" spans="1:37" x14ac:dyDescent="0.25">
      <c r="A4568">
        <f t="shared" ref="A4568:E4568" si="1773">A1483</f>
        <v>29053</v>
      </c>
      <c r="B4568" t="str">
        <f t="shared" si="1773"/>
        <v>MO</v>
      </c>
      <c r="C4568" t="str">
        <f t="shared" si="1773"/>
        <v>Cooper County</v>
      </c>
      <c r="D4568">
        <f t="shared" si="1773"/>
        <v>-92.803429199999997</v>
      </c>
      <c r="E4568">
        <f t="shared" si="1773"/>
        <v>38.843710000000002</v>
      </c>
      <c r="Q4568" s="197">
        <v>13.47332701</v>
      </c>
      <c r="R4568" s="197">
        <v>13.47332701</v>
      </c>
      <c r="AE4568" s="319"/>
      <c r="AJ4568">
        <v>0</v>
      </c>
      <c r="AK4568">
        <v>0</v>
      </c>
    </row>
    <row r="4569" spans="1:37" x14ac:dyDescent="0.25">
      <c r="A4569">
        <f t="shared" ref="A4569:E4569" si="1774">A1484</f>
        <v>29055</v>
      </c>
      <c r="B4569" t="str">
        <f t="shared" si="1774"/>
        <v>MO</v>
      </c>
      <c r="C4569" t="str">
        <f t="shared" si="1774"/>
        <v>Crawford County</v>
      </c>
      <c r="D4569">
        <f t="shared" si="1774"/>
        <v>-91.304724100000001</v>
      </c>
      <c r="E4569">
        <f t="shared" si="1774"/>
        <v>37.970610000000001</v>
      </c>
      <c r="Q4569" s="197">
        <v>14.05312427</v>
      </c>
      <c r="R4569" s="197">
        <v>14.05312427</v>
      </c>
      <c r="AE4569" s="319"/>
      <c r="AJ4569">
        <v>0</v>
      </c>
      <c r="AK4569">
        <v>0</v>
      </c>
    </row>
    <row r="4570" spans="1:37" x14ac:dyDescent="0.25">
      <c r="A4570">
        <f t="shared" ref="A4570:E4570" si="1775">A1485</f>
        <v>29057</v>
      </c>
      <c r="B4570" t="str">
        <f t="shared" si="1775"/>
        <v>MO</v>
      </c>
      <c r="C4570" t="str">
        <f t="shared" si="1775"/>
        <v>Dade County</v>
      </c>
      <c r="D4570">
        <f t="shared" si="1775"/>
        <v>-93.852454600000002</v>
      </c>
      <c r="E4570">
        <f t="shared" si="1775"/>
        <v>37.435189999999999</v>
      </c>
      <c r="Q4570" s="197">
        <v>14.139845340000001</v>
      </c>
      <c r="R4570" s="197">
        <v>14.139845340000001</v>
      </c>
      <c r="AE4570" s="319"/>
      <c r="AJ4570">
        <v>0</v>
      </c>
      <c r="AK4570">
        <v>0</v>
      </c>
    </row>
    <row r="4571" spans="1:37" x14ac:dyDescent="0.25">
      <c r="A4571">
        <f t="shared" ref="A4571:E4571" si="1776">A1486</f>
        <v>29059</v>
      </c>
      <c r="B4571" t="str">
        <f t="shared" si="1776"/>
        <v>MO</v>
      </c>
      <c r="C4571" t="str">
        <f t="shared" si="1776"/>
        <v>Dallas County</v>
      </c>
      <c r="D4571">
        <f t="shared" si="1776"/>
        <v>-93.029145299999996</v>
      </c>
      <c r="E4571">
        <f t="shared" si="1776"/>
        <v>37.677390000000003</v>
      </c>
      <c r="Q4571" s="197">
        <v>14.00210429</v>
      </c>
      <c r="R4571" s="197">
        <v>14.00210429</v>
      </c>
      <c r="AE4571" s="319"/>
      <c r="AJ4571">
        <v>0</v>
      </c>
      <c r="AK4571">
        <v>0</v>
      </c>
    </row>
    <row r="4572" spans="1:37" x14ac:dyDescent="0.25">
      <c r="A4572">
        <f t="shared" ref="A4572:E4572" si="1777">A1487</f>
        <v>29061</v>
      </c>
      <c r="B4572" t="str">
        <f t="shared" si="1777"/>
        <v>MO</v>
      </c>
      <c r="C4572" t="str">
        <f t="shared" si="1777"/>
        <v>Daviess County</v>
      </c>
      <c r="D4572">
        <f t="shared" si="1777"/>
        <v>-93.983338200000006</v>
      </c>
      <c r="E4572">
        <f t="shared" si="1777"/>
        <v>39.970660000000002</v>
      </c>
      <c r="Q4572" s="197">
        <v>12.80367509</v>
      </c>
      <c r="R4572" s="197">
        <v>12.80367509</v>
      </c>
      <c r="AE4572" s="319"/>
      <c r="AJ4572">
        <v>0</v>
      </c>
      <c r="AK4572">
        <v>0</v>
      </c>
    </row>
    <row r="4573" spans="1:37" x14ac:dyDescent="0.25">
      <c r="A4573">
        <f t="shared" ref="A4573:E4573" si="1778">A1488</f>
        <v>29063</v>
      </c>
      <c r="B4573" t="str">
        <f t="shared" si="1778"/>
        <v>MO</v>
      </c>
      <c r="C4573" t="str">
        <f t="shared" si="1778"/>
        <v>DeKalb County</v>
      </c>
      <c r="D4573">
        <f t="shared" si="1778"/>
        <v>-94.401101299999993</v>
      </c>
      <c r="E4573">
        <f t="shared" si="1778"/>
        <v>39.900770000000001</v>
      </c>
      <c r="Q4573" s="197">
        <v>12.85240924</v>
      </c>
      <c r="R4573" s="197">
        <v>12.85240924</v>
      </c>
      <c r="AE4573" s="319"/>
      <c r="AJ4573">
        <v>0</v>
      </c>
      <c r="AK4573">
        <v>0</v>
      </c>
    </row>
    <row r="4574" spans="1:37" x14ac:dyDescent="0.25">
      <c r="A4574">
        <f t="shared" ref="A4574:E4574" si="1779">A1489</f>
        <v>29065</v>
      </c>
      <c r="B4574" t="str">
        <f t="shared" si="1779"/>
        <v>MO</v>
      </c>
      <c r="C4574" t="str">
        <f t="shared" si="1779"/>
        <v>Dent County</v>
      </c>
      <c r="D4574">
        <f t="shared" si="1779"/>
        <v>-91.5143159</v>
      </c>
      <c r="E4574">
        <f t="shared" si="1779"/>
        <v>37.600439999999999</v>
      </c>
      <c r="Q4574" s="197">
        <v>14.23588273</v>
      </c>
      <c r="R4574" s="197">
        <v>14.23588273</v>
      </c>
      <c r="AE4574" s="319"/>
      <c r="AJ4574">
        <v>0</v>
      </c>
      <c r="AK4574">
        <v>0</v>
      </c>
    </row>
    <row r="4575" spans="1:37" x14ac:dyDescent="0.25">
      <c r="A4575">
        <f t="shared" ref="A4575:E4575" si="1780">A1490</f>
        <v>29067</v>
      </c>
      <c r="B4575" t="str">
        <f t="shared" si="1780"/>
        <v>MO</v>
      </c>
      <c r="C4575" t="str">
        <f t="shared" si="1780"/>
        <v>Douglas County</v>
      </c>
      <c r="D4575">
        <f t="shared" si="1780"/>
        <v>-92.505562100000006</v>
      </c>
      <c r="E4575">
        <f t="shared" si="1780"/>
        <v>36.934049999999999</v>
      </c>
      <c r="Q4575" s="197">
        <v>14.44535115</v>
      </c>
      <c r="R4575" s="197">
        <v>14.44535115</v>
      </c>
      <c r="AE4575" s="319"/>
      <c r="AJ4575">
        <v>0</v>
      </c>
      <c r="AK4575">
        <v>0</v>
      </c>
    </row>
    <row r="4576" spans="1:37" x14ac:dyDescent="0.25">
      <c r="A4576">
        <f t="shared" ref="A4576:E4576" si="1781">A1491</f>
        <v>29069</v>
      </c>
      <c r="B4576" t="str">
        <f t="shared" si="1781"/>
        <v>MO</v>
      </c>
      <c r="C4576" t="str">
        <f t="shared" si="1781"/>
        <v>Dunklin County</v>
      </c>
      <c r="D4576">
        <f t="shared" si="1781"/>
        <v>-90.088522100000006</v>
      </c>
      <c r="E4576">
        <f t="shared" si="1781"/>
        <v>36.27852</v>
      </c>
      <c r="Q4576" s="197">
        <v>15.107702039999999</v>
      </c>
      <c r="R4576" s="197">
        <v>15.107702039999999</v>
      </c>
      <c r="AE4576" s="319"/>
      <c r="AJ4576">
        <v>0</v>
      </c>
      <c r="AK4576">
        <v>0</v>
      </c>
    </row>
    <row r="4577" spans="1:37" x14ac:dyDescent="0.25">
      <c r="A4577">
        <f t="shared" ref="A4577:E4577" si="1782">A1492</f>
        <v>29071</v>
      </c>
      <c r="B4577" t="str">
        <f t="shared" si="1782"/>
        <v>MO</v>
      </c>
      <c r="C4577" t="str">
        <f t="shared" si="1782"/>
        <v>Franklin County</v>
      </c>
      <c r="D4577">
        <f t="shared" si="1782"/>
        <v>-91.073063700000006</v>
      </c>
      <c r="E4577">
        <f t="shared" si="1782"/>
        <v>38.409239999999997</v>
      </c>
      <c r="Q4577" s="197">
        <v>13.8223713</v>
      </c>
      <c r="R4577" s="197">
        <v>13.8223713</v>
      </c>
      <c r="AE4577" s="319"/>
      <c r="AJ4577">
        <v>0</v>
      </c>
      <c r="AK4577">
        <v>0</v>
      </c>
    </row>
    <row r="4578" spans="1:37" x14ac:dyDescent="0.25">
      <c r="A4578">
        <f t="shared" ref="A4578:E4578" si="1783">A1493</f>
        <v>29073</v>
      </c>
      <c r="B4578" t="str">
        <f t="shared" si="1783"/>
        <v>MO</v>
      </c>
      <c r="C4578" t="str">
        <f t="shared" si="1783"/>
        <v>Gasconade County</v>
      </c>
      <c r="D4578">
        <f t="shared" si="1783"/>
        <v>-91.506572000000006</v>
      </c>
      <c r="E4578">
        <f t="shared" si="1783"/>
        <v>38.441980000000001</v>
      </c>
      <c r="Q4578" s="197">
        <v>13.775481299999999</v>
      </c>
      <c r="R4578" s="197">
        <v>13.775481299999999</v>
      </c>
      <c r="AE4578" s="319"/>
      <c r="AJ4578">
        <v>0</v>
      </c>
      <c r="AK4578">
        <v>0</v>
      </c>
    </row>
    <row r="4579" spans="1:37" x14ac:dyDescent="0.25">
      <c r="A4579">
        <f t="shared" ref="A4579:E4579" si="1784">A1494</f>
        <v>29075</v>
      </c>
      <c r="B4579" t="str">
        <f t="shared" si="1784"/>
        <v>MO</v>
      </c>
      <c r="C4579" t="str">
        <f t="shared" si="1784"/>
        <v>Gentry County</v>
      </c>
      <c r="D4579">
        <f t="shared" si="1784"/>
        <v>-94.406653700000007</v>
      </c>
      <c r="E4579">
        <f t="shared" si="1784"/>
        <v>40.219070000000002</v>
      </c>
      <c r="Q4579" s="197">
        <v>12.634938679999999</v>
      </c>
      <c r="R4579" s="197">
        <v>12.634938679999999</v>
      </c>
      <c r="AE4579" s="319"/>
      <c r="AJ4579">
        <v>0</v>
      </c>
      <c r="AK4579">
        <v>0</v>
      </c>
    </row>
    <row r="4580" spans="1:37" x14ac:dyDescent="0.25">
      <c r="A4580">
        <f t="shared" ref="A4580:E4580" si="1785">A1495</f>
        <v>29077</v>
      </c>
      <c r="B4580" t="str">
        <f t="shared" si="1785"/>
        <v>MO</v>
      </c>
      <c r="C4580" t="str">
        <f t="shared" si="1785"/>
        <v>Greene County</v>
      </c>
      <c r="D4580">
        <f t="shared" si="1785"/>
        <v>-93.348810299999997</v>
      </c>
      <c r="E4580">
        <f t="shared" si="1785"/>
        <v>37.258139999999997</v>
      </c>
      <c r="Q4580" s="197">
        <v>14.161053669999999</v>
      </c>
      <c r="R4580" s="197">
        <v>14.161053669999999</v>
      </c>
      <c r="AE4580" s="319"/>
      <c r="AJ4580">
        <v>0</v>
      </c>
      <c r="AK4580">
        <v>0</v>
      </c>
    </row>
    <row r="4581" spans="1:37" x14ac:dyDescent="0.25">
      <c r="A4581">
        <f t="shared" ref="A4581:E4581" si="1786">A1496</f>
        <v>29079</v>
      </c>
      <c r="B4581" t="str">
        <f t="shared" si="1786"/>
        <v>MO</v>
      </c>
      <c r="C4581" t="str">
        <f t="shared" si="1786"/>
        <v>Grundy County</v>
      </c>
      <c r="D4581">
        <f t="shared" si="1786"/>
        <v>-93.561769499999997</v>
      </c>
      <c r="E4581">
        <f t="shared" si="1786"/>
        <v>40.122799999999998</v>
      </c>
      <c r="Q4581" s="197">
        <v>12.67654205</v>
      </c>
      <c r="R4581" s="197">
        <v>12.67654205</v>
      </c>
      <c r="AE4581" s="319"/>
      <c r="AJ4581">
        <v>0</v>
      </c>
      <c r="AK4581">
        <v>0</v>
      </c>
    </row>
    <row r="4582" spans="1:37" x14ac:dyDescent="0.25">
      <c r="A4582">
        <f t="shared" ref="A4582:E4582" si="1787">A1497</f>
        <v>29081</v>
      </c>
      <c r="B4582" t="str">
        <f t="shared" si="1787"/>
        <v>MO</v>
      </c>
      <c r="C4582" t="str">
        <f t="shared" si="1787"/>
        <v>Harrison County</v>
      </c>
      <c r="D4582">
        <f t="shared" si="1787"/>
        <v>-93.992944699999995</v>
      </c>
      <c r="E4582">
        <f t="shared" si="1787"/>
        <v>40.370109999999997</v>
      </c>
      <c r="Q4582" s="197">
        <v>12.529263800000001</v>
      </c>
      <c r="R4582" s="197">
        <v>12.529263800000001</v>
      </c>
      <c r="AE4582" s="319"/>
      <c r="AJ4582">
        <v>0</v>
      </c>
      <c r="AK4582">
        <v>0</v>
      </c>
    </row>
    <row r="4583" spans="1:37" x14ac:dyDescent="0.25">
      <c r="A4583">
        <f t="shared" ref="A4583:E4583" si="1788">A1498</f>
        <v>29083</v>
      </c>
      <c r="B4583" t="str">
        <f t="shared" si="1788"/>
        <v>MO</v>
      </c>
      <c r="C4583" t="str">
        <f t="shared" si="1788"/>
        <v>Henry County</v>
      </c>
      <c r="D4583">
        <f t="shared" si="1788"/>
        <v>-93.796682399999995</v>
      </c>
      <c r="E4583">
        <f t="shared" si="1788"/>
        <v>38.390030000000003</v>
      </c>
      <c r="Q4583" s="197">
        <v>13.716369690000001</v>
      </c>
      <c r="R4583" s="197">
        <v>13.716369690000001</v>
      </c>
      <c r="AE4583" s="319"/>
      <c r="AJ4583">
        <v>0</v>
      </c>
      <c r="AK4583">
        <v>0</v>
      </c>
    </row>
    <row r="4584" spans="1:37" x14ac:dyDescent="0.25">
      <c r="A4584">
        <f t="shared" ref="A4584:E4584" si="1789">A1499</f>
        <v>29085</v>
      </c>
      <c r="B4584" t="str">
        <f t="shared" si="1789"/>
        <v>MO</v>
      </c>
      <c r="C4584" t="str">
        <f t="shared" si="1789"/>
        <v>Hickory County</v>
      </c>
      <c r="D4584">
        <f t="shared" si="1789"/>
        <v>-93.322765799999999</v>
      </c>
      <c r="E4584">
        <f t="shared" si="1789"/>
        <v>37.946449999999999</v>
      </c>
      <c r="Q4584" s="197">
        <v>13.883725780000001</v>
      </c>
      <c r="R4584" s="197">
        <v>13.883725780000001</v>
      </c>
      <c r="AE4584" s="319"/>
      <c r="AJ4584">
        <v>0</v>
      </c>
      <c r="AK4584">
        <v>0</v>
      </c>
    </row>
    <row r="4585" spans="1:37" x14ac:dyDescent="0.25">
      <c r="A4585">
        <f t="shared" ref="A4585:E4585" si="1790">A1500</f>
        <v>29087</v>
      </c>
      <c r="B4585" t="str">
        <f t="shared" si="1790"/>
        <v>MO</v>
      </c>
      <c r="C4585" t="str">
        <f t="shared" si="1790"/>
        <v>Holt County</v>
      </c>
      <c r="D4585">
        <f t="shared" si="1790"/>
        <v>-95.209699400000005</v>
      </c>
      <c r="E4585">
        <f t="shared" si="1790"/>
        <v>40.105690000000003</v>
      </c>
      <c r="Q4585" s="197">
        <v>12.674079320000001</v>
      </c>
      <c r="R4585" s="197">
        <v>12.674079320000001</v>
      </c>
      <c r="AE4585" s="319"/>
      <c r="AJ4585">
        <v>0</v>
      </c>
      <c r="AK4585">
        <v>0</v>
      </c>
    </row>
    <row r="4586" spans="1:37" x14ac:dyDescent="0.25">
      <c r="A4586">
        <f t="shared" ref="A4586:E4586" si="1791">A1501</f>
        <v>29089</v>
      </c>
      <c r="B4586" t="str">
        <f t="shared" si="1791"/>
        <v>MO</v>
      </c>
      <c r="C4586" t="str">
        <f t="shared" si="1791"/>
        <v>Howard County</v>
      </c>
      <c r="D4586">
        <f t="shared" si="1791"/>
        <v>-92.6824601</v>
      </c>
      <c r="E4586">
        <f t="shared" si="1791"/>
        <v>39.142690000000002</v>
      </c>
      <c r="Q4586" s="197">
        <v>13.303378629999999</v>
      </c>
      <c r="R4586" s="197">
        <v>13.303378629999999</v>
      </c>
      <c r="AE4586" s="319"/>
      <c r="AJ4586">
        <v>0</v>
      </c>
      <c r="AK4586">
        <v>0</v>
      </c>
    </row>
    <row r="4587" spans="1:37" x14ac:dyDescent="0.25">
      <c r="A4587">
        <f t="shared" ref="A4587:E4587" si="1792">A1502</f>
        <v>29091</v>
      </c>
      <c r="B4587" t="str">
        <f t="shared" si="1792"/>
        <v>MO</v>
      </c>
      <c r="C4587" t="str">
        <f t="shared" si="1792"/>
        <v>Howell County</v>
      </c>
      <c r="D4587">
        <f t="shared" si="1792"/>
        <v>-91.892242699999997</v>
      </c>
      <c r="E4587">
        <f t="shared" si="1792"/>
        <v>36.772289999999998</v>
      </c>
      <c r="Q4587" s="197">
        <v>14.64138837</v>
      </c>
      <c r="R4587" s="197">
        <v>14.64138837</v>
      </c>
      <c r="AE4587" s="319"/>
      <c r="AJ4587">
        <v>0</v>
      </c>
      <c r="AK4587">
        <v>0</v>
      </c>
    </row>
    <row r="4588" spans="1:37" x14ac:dyDescent="0.25">
      <c r="A4588">
        <f t="shared" ref="A4588:E4588" si="1793">A1503</f>
        <v>29093</v>
      </c>
      <c r="B4588" t="str">
        <f t="shared" si="1793"/>
        <v>MO</v>
      </c>
      <c r="C4588" t="str">
        <f t="shared" si="1793"/>
        <v>Iron County</v>
      </c>
      <c r="D4588">
        <f t="shared" si="1793"/>
        <v>-90.782266100000001</v>
      </c>
      <c r="E4588">
        <f t="shared" si="1793"/>
        <v>37.551169999999999</v>
      </c>
      <c r="Q4588" s="197">
        <v>14.31626007</v>
      </c>
      <c r="R4588" s="197">
        <v>14.31626007</v>
      </c>
      <c r="AE4588" s="319"/>
      <c r="AJ4588">
        <v>0</v>
      </c>
      <c r="AK4588">
        <v>0</v>
      </c>
    </row>
    <row r="4589" spans="1:37" x14ac:dyDescent="0.25">
      <c r="A4589">
        <f t="shared" ref="A4589:E4589" si="1794">A1504</f>
        <v>29095</v>
      </c>
      <c r="B4589" t="str">
        <f t="shared" si="1794"/>
        <v>MO</v>
      </c>
      <c r="C4589" t="str">
        <f t="shared" si="1794"/>
        <v>Jackson County</v>
      </c>
      <c r="D4589">
        <f t="shared" si="1794"/>
        <v>-94.348676699999999</v>
      </c>
      <c r="E4589">
        <f t="shared" si="1794"/>
        <v>39.010300000000001</v>
      </c>
      <c r="Q4589" s="197">
        <v>13.433459239999999</v>
      </c>
      <c r="R4589" s="197">
        <v>13.433459239999999</v>
      </c>
      <c r="AE4589" s="319"/>
      <c r="AJ4589">
        <v>0</v>
      </c>
      <c r="AK4589">
        <v>0</v>
      </c>
    </row>
    <row r="4590" spans="1:37" x14ac:dyDescent="0.25">
      <c r="A4590">
        <f t="shared" ref="A4590:E4590" si="1795">A1505</f>
        <v>29097</v>
      </c>
      <c r="B4590" t="str">
        <f t="shared" si="1795"/>
        <v>MO</v>
      </c>
      <c r="C4590" t="str">
        <f t="shared" si="1795"/>
        <v>Jasper County</v>
      </c>
      <c r="D4590">
        <f t="shared" si="1795"/>
        <v>-94.351506200000003</v>
      </c>
      <c r="E4590">
        <f t="shared" si="1795"/>
        <v>37.215609999999998</v>
      </c>
      <c r="Q4590" s="197">
        <v>14.336398900000001</v>
      </c>
      <c r="R4590" s="197">
        <v>14.336398900000001</v>
      </c>
      <c r="AE4590" s="319"/>
      <c r="AJ4590">
        <v>0</v>
      </c>
      <c r="AK4590">
        <v>0</v>
      </c>
    </row>
    <row r="4591" spans="1:37" x14ac:dyDescent="0.25">
      <c r="A4591">
        <f t="shared" ref="A4591:E4591" si="1796">A1506</f>
        <v>29099</v>
      </c>
      <c r="B4591" t="str">
        <f t="shared" si="1796"/>
        <v>MO</v>
      </c>
      <c r="C4591" t="str">
        <f t="shared" si="1796"/>
        <v>Jefferson County</v>
      </c>
      <c r="D4591">
        <f t="shared" si="1796"/>
        <v>-90.541843099999994</v>
      </c>
      <c r="E4591">
        <f t="shared" si="1796"/>
        <v>38.255969999999998</v>
      </c>
      <c r="Q4591" s="197">
        <v>13.944755150000001</v>
      </c>
      <c r="R4591" s="197">
        <v>13.944755150000001</v>
      </c>
      <c r="AE4591" s="319"/>
      <c r="AJ4591">
        <v>0</v>
      </c>
      <c r="AK4591">
        <v>0</v>
      </c>
    </row>
    <row r="4592" spans="1:37" x14ac:dyDescent="0.25">
      <c r="A4592">
        <f t="shared" ref="A4592:E4592" si="1797">A1507</f>
        <v>29101</v>
      </c>
      <c r="B4592" t="str">
        <f t="shared" si="1797"/>
        <v>MO</v>
      </c>
      <c r="C4592" t="str">
        <f t="shared" si="1797"/>
        <v>Johnson County</v>
      </c>
      <c r="D4592">
        <f t="shared" si="1797"/>
        <v>-93.806099099999997</v>
      </c>
      <c r="E4592">
        <f t="shared" si="1797"/>
        <v>38.745849999999997</v>
      </c>
      <c r="Q4592" s="197">
        <v>13.5447255</v>
      </c>
      <c r="R4592" s="197">
        <v>13.5447255</v>
      </c>
      <c r="AE4592" s="319"/>
      <c r="AJ4592">
        <v>0</v>
      </c>
      <c r="AK4592">
        <v>0</v>
      </c>
    </row>
    <row r="4593" spans="1:37" x14ac:dyDescent="0.25">
      <c r="A4593">
        <f t="shared" ref="A4593:E4593" si="1798">A1508</f>
        <v>29103</v>
      </c>
      <c r="B4593" t="str">
        <f t="shared" si="1798"/>
        <v>MO</v>
      </c>
      <c r="C4593" t="str">
        <f t="shared" si="1798"/>
        <v>Knox County</v>
      </c>
      <c r="D4593">
        <f t="shared" si="1798"/>
        <v>-92.132783700000005</v>
      </c>
      <c r="E4593">
        <f t="shared" si="1798"/>
        <v>40.132390000000001</v>
      </c>
      <c r="Q4593" s="197">
        <v>12.67597016</v>
      </c>
      <c r="R4593" s="197">
        <v>12.67597016</v>
      </c>
      <c r="AE4593" s="319"/>
      <c r="AJ4593">
        <v>0</v>
      </c>
      <c r="AK4593">
        <v>0</v>
      </c>
    </row>
    <row r="4594" spans="1:37" x14ac:dyDescent="0.25">
      <c r="A4594">
        <f t="shared" ref="A4594:E4594" si="1799">A1509</f>
        <v>29105</v>
      </c>
      <c r="B4594" t="str">
        <f t="shared" si="1799"/>
        <v>MO</v>
      </c>
      <c r="C4594" t="str">
        <f t="shared" si="1799"/>
        <v>Laclede County</v>
      </c>
      <c r="D4594">
        <f t="shared" si="1799"/>
        <v>-92.587768100000005</v>
      </c>
      <c r="E4594">
        <f t="shared" si="1799"/>
        <v>37.655679999999997</v>
      </c>
      <c r="Q4594" s="197">
        <v>14.05999649</v>
      </c>
      <c r="R4594" s="197">
        <v>14.05999649</v>
      </c>
      <c r="AE4594" s="319"/>
      <c r="AJ4594">
        <v>0</v>
      </c>
      <c r="AK4594">
        <v>0</v>
      </c>
    </row>
    <row r="4595" spans="1:37" x14ac:dyDescent="0.25">
      <c r="A4595">
        <f t="shared" ref="A4595:E4595" si="1800">A1510</f>
        <v>29107</v>
      </c>
      <c r="B4595" t="str">
        <f t="shared" si="1800"/>
        <v>MO</v>
      </c>
      <c r="C4595" t="str">
        <f t="shared" si="1800"/>
        <v>Lafayette County</v>
      </c>
      <c r="D4595">
        <f t="shared" si="1800"/>
        <v>-93.784356200000005</v>
      </c>
      <c r="E4595">
        <f t="shared" si="1800"/>
        <v>39.065779999999997</v>
      </c>
      <c r="Q4595" s="197">
        <v>13.371821560000001</v>
      </c>
      <c r="R4595" s="197">
        <v>13.371821560000001</v>
      </c>
      <c r="AE4595" s="319"/>
      <c r="AJ4595">
        <v>0</v>
      </c>
      <c r="AK4595">
        <v>0</v>
      </c>
    </row>
    <row r="4596" spans="1:37" x14ac:dyDescent="0.25">
      <c r="A4596">
        <f t="shared" ref="A4596:E4596" si="1801">A1511</f>
        <v>29109</v>
      </c>
      <c r="B4596" t="str">
        <f t="shared" si="1801"/>
        <v>MO</v>
      </c>
      <c r="C4596" t="str">
        <f t="shared" si="1801"/>
        <v>Lawrence County</v>
      </c>
      <c r="D4596">
        <f t="shared" si="1801"/>
        <v>-93.836266600000002</v>
      </c>
      <c r="E4596">
        <f t="shared" si="1801"/>
        <v>37.112520000000004</v>
      </c>
      <c r="Q4596" s="197">
        <v>14.310134250000001</v>
      </c>
      <c r="R4596" s="197">
        <v>14.310134250000001</v>
      </c>
      <c r="AE4596" s="319"/>
      <c r="AJ4596">
        <v>0</v>
      </c>
      <c r="AK4596">
        <v>0</v>
      </c>
    </row>
    <row r="4597" spans="1:37" x14ac:dyDescent="0.25">
      <c r="A4597">
        <f t="shared" ref="A4597:E4597" si="1802">A1512</f>
        <v>29111</v>
      </c>
      <c r="B4597" t="str">
        <f t="shared" si="1802"/>
        <v>MO</v>
      </c>
      <c r="C4597" t="str">
        <f t="shared" si="1802"/>
        <v>Lewis County</v>
      </c>
      <c r="D4597">
        <f t="shared" si="1802"/>
        <v>-91.707285999999996</v>
      </c>
      <c r="E4597">
        <f t="shared" si="1802"/>
        <v>40.098469999999999</v>
      </c>
      <c r="Q4597" s="197">
        <v>12.69707489</v>
      </c>
      <c r="R4597" s="197">
        <v>12.69707489</v>
      </c>
      <c r="AE4597" s="319"/>
      <c r="AJ4597">
        <v>0</v>
      </c>
      <c r="AK4597">
        <v>0</v>
      </c>
    </row>
    <row r="4598" spans="1:37" x14ac:dyDescent="0.25">
      <c r="A4598">
        <f t="shared" ref="A4598:E4598" si="1803">A1513</f>
        <v>29113</v>
      </c>
      <c r="B4598" t="str">
        <f t="shared" si="1803"/>
        <v>MO</v>
      </c>
      <c r="C4598" t="str">
        <f t="shared" si="1803"/>
        <v>Lincoln County</v>
      </c>
      <c r="D4598">
        <f t="shared" si="1803"/>
        <v>-90.965040000000002</v>
      </c>
      <c r="E4598">
        <f t="shared" si="1803"/>
        <v>39.054960000000001</v>
      </c>
      <c r="Q4598" s="197">
        <v>13.40770867</v>
      </c>
      <c r="R4598" s="197">
        <v>13.40770867</v>
      </c>
      <c r="AE4598" s="319"/>
      <c r="AJ4598">
        <v>0</v>
      </c>
      <c r="AK4598">
        <v>0</v>
      </c>
    </row>
    <row r="4599" spans="1:37" x14ac:dyDescent="0.25">
      <c r="A4599">
        <f t="shared" ref="A4599:E4599" si="1804">A1514</f>
        <v>29115</v>
      </c>
      <c r="B4599" t="str">
        <f t="shared" si="1804"/>
        <v>MO</v>
      </c>
      <c r="C4599" t="str">
        <f t="shared" si="1804"/>
        <v>Linn County</v>
      </c>
      <c r="D4599">
        <f t="shared" si="1804"/>
        <v>-93.105599799999993</v>
      </c>
      <c r="E4599">
        <f t="shared" si="1804"/>
        <v>39.870649999999998</v>
      </c>
      <c r="Q4599" s="197">
        <v>12.84912767</v>
      </c>
      <c r="R4599" s="197">
        <v>12.84912767</v>
      </c>
      <c r="AE4599" s="319"/>
      <c r="AJ4599">
        <v>0</v>
      </c>
      <c r="AK4599">
        <v>0</v>
      </c>
    </row>
    <row r="4600" spans="1:37" x14ac:dyDescent="0.25">
      <c r="A4600">
        <f t="shared" ref="A4600:E4600" si="1805">A1515</f>
        <v>29117</v>
      </c>
      <c r="B4600" t="str">
        <f t="shared" si="1805"/>
        <v>MO</v>
      </c>
      <c r="C4600" t="str">
        <f t="shared" si="1805"/>
        <v>Livingston County</v>
      </c>
      <c r="D4600">
        <f t="shared" si="1805"/>
        <v>-93.550007699999995</v>
      </c>
      <c r="E4600">
        <f t="shared" si="1805"/>
        <v>39.792589999999997</v>
      </c>
      <c r="Q4600" s="197">
        <v>12.898589149999999</v>
      </c>
      <c r="R4600" s="197">
        <v>12.898589149999999</v>
      </c>
      <c r="AE4600" s="319"/>
      <c r="AJ4600">
        <v>0</v>
      </c>
      <c r="AK4600">
        <v>0</v>
      </c>
    </row>
    <row r="4601" spans="1:37" x14ac:dyDescent="0.25">
      <c r="A4601">
        <f t="shared" ref="A4601:E4601" si="1806">A1516</f>
        <v>29119</v>
      </c>
      <c r="B4601" t="str">
        <f t="shared" si="1806"/>
        <v>MO</v>
      </c>
      <c r="C4601" t="str">
        <f t="shared" si="1806"/>
        <v>McDonald County</v>
      </c>
      <c r="D4601">
        <f t="shared" si="1806"/>
        <v>-94.3605704</v>
      </c>
      <c r="E4601">
        <f t="shared" si="1806"/>
        <v>36.638530000000003</v>
      </c>
      <c r="Q4601" s="197">
        <v>14.677803539999999</v>
      </c>
      <c r="R4601" s="197">
        <v>14.677803539999999</v>
      </c>
      <c r="AE4601" s="319"/>
      <c r="AJ4601">
        <v>0</v>
      </c>
      <c r="AK4601">
        <v>0</v>
      </c>
    </row>
    <row r="4602" spans="1:37" x14ac:dyDescent="0.25">
      <c r="A4602">
        <f t="shared" ref="A4602:E4602" si="1807">A1517</f>
        <v>29121</v>
      </c>
      <c r="B4602" t="str">
        <f t="shared" si="1807"/>
        <v>MO</v>
      </c>
      <c r="C4602" t="str">
        <f t="shared" si="1807"/>
        <v>Macon County</v>
      </c>
      <c r="D4602">
        <f t="shared" si="1807"/>
        <v>-92.548110800000003</v>
      </c>
      <c r="E4602">
        <f t="shared" si="1807"/>
        <v>39.832430000000002</v>
      </c>
      <c r="Q4602" s="197">
        <v>12.87081079</v>
      </c>
      <c r="R4602" s="197">
        <v>12.87081079</v>
      </c>
      <c r="AE4602" s="319"/>
      <c r="AJ4602">
        <v>0</v>
      </c>
      <c r="AK4602">
        <v>0</v>
      </c>
    </row>
    <row r="4603" spans="1:37" x14ac:dyDescent="0.25">
      <c r="A4603">
        <f t="shared" ref="A4603:E4603" si="1808">A1518</f>
        <v>29123</v>
      </c>
      <c r="B4603" t="str">
        <f t="shared" si="1808"/>
        <v>MO</v>
      </c>
      <c r="C4603" t="str">
        <f t="shared" si="1808"/>
        <v>Madison County</v>
      </c>
      <c r="D4603">
        <f t="shared" si="1808"/>
        <v>-90.348122799999999</v>
      </c>
      <c r="E4603">
        <f t="shared" si="1808"/>
        <v>37.474710000000002</v>
      </c>
      <c r="Q4603" s="197">
        <v>14.399960760000001</v>
      </c>
      <c r="R4603" s="197">
        <v>14.399960760000001</v>
      </c>
      <c r="AE4603" s="319"/>
      <c r="AJ4603">
        <v>0</v>
      </c>
      <c r="AK4603">
        <v>0</v>
      </c>
    </row>
    <row r="4604" spans="1:37" x14ac:dyDescent="0.25">
      <c r="A4604">
        <f t="shared" ref="A4604:E4604" si="1809">A1519</f>
        <v>29125</v>
      </c>
      <c r="B4604" t="str">
        <f t="shared" si="1809"/>
        <v>MO</v>
      </c>
      <c r="C4604" t="str">
        <f t="shared" si="1809"/>
        <v>Maries County</v>
      </c>
      <c r="D4604">
        <f t="shared" si="1809"/>
        <v>-91.918812799999998</v>
      </c>
      <c r="E4604">
        <f t="shared" si="1809"/>
        <v>38.160919999999997</v>
      </c>
      <c r="Q4604" s="197">
        <v>13.904055550000001</v>
      </c>
      <c r="R4604" s="197">
        <v>13.904055550000001</v>
      </c>
      <c r="AE4604" s="319"/>
      <c r="AJ4604">
        <v>0</v>
      </c>
      <c r="AK4604">
        <v>0</v>
      </c>
    </row>
    <row r="4605" spans="1:37" x14ac:dyDescent="0.25">
      <c r="A4605">
        <f t="shared" ref="A4605:E4605" si="1810">A1520</f>
        <v>29127</v>
      </c>
      <c r="B4605" t="str">
        <f t="shared" si="1810"/>
        <v>MO</v>
      </c>
      <c r="C4605" t="str">
        <f t="shared" si="1810"/>
        <v>Marion County</v>
      </c>
      <c r="D4605">
        <f t="shared" si="1810"/>
        <v>-91.613048599999999</v>
      </c>
      <c r="E4605">
        <f t="shared" si="1810"/>
        <v>39.8033</v>
      </c>
      <c r="Q4605" s="197">
        <v>12.89418498</v>
      </c>
      <c r="R4605" s="197">
        <v>12.89418498</v>
      </c>
      <c r="AE4605" s="319"/>
      <c r="AJ4605">
        <v>0</v>
      </c>
      <c r="AK4605">
        <v>0</v>
      </c>
    </row>
    <row r="4606" spans="1:37" x14ac:dyDescent="0.25">
      <c r="A4606">
        <f t="shared" ref="A4606:E4606" si="1811">A1521</f>
        <v>29129</v>
      </c>
      <c r="B4606" t="str">
        <f t="shared" si="1811"/>
        <v>MO</v>
      </c>
      <c r="C4606" t="str">
        <f t="shared" si="1811"/>
        <v>Mercer County</v>
      </c>
      <c r="D4606">
        <f t="shared" si="1811"/>
        <v>-93.567454400000003</v>
      </c>
      <c r="E4606">
        <f t="shared" si="1811"/>
        <v>40.436770000000003</v>
      </c>
      <c r="Q4606" s="197">
        <v>12.46633477</v>
      </c>
      <c r="R4606" s="197">
        <v>12.46633477</v>
      </c>
      <c r="AE4606" s="319"/>
      <c r="AJ4606">
        <v>0</v>
      </c>
      <c r="AK4606">
        <v>0</v>
      </c>
    </row>
    <row r="4607" spans="1:37" x14ac:dyDescent="0.25">
      <c r="A4607">
        <f t="shared" ref="A4607:E4607" si="1812">A1522</f>
        <v>29131</v>
      </c>
      <c r="B4607" t="str">
        <f t="shared" si="1812"/>
        <v>MO</v>
      </c>
      <c r="C4607" t="str">
        <f t="shared" si="1812"/>
        <v>Miller County</v>
      </c>
      <c r="D4607">
        <f t="shared" si="1812"/>
        <v>-92.420361200000002</v>
      </c>
      <c r="E4607">
        <f t="shared" si="1812"/>
        <v>38.211919999999999</v>
      </c>
      <c r="Q4607" s="197">
        <v>13.82922956</v>
      </c>
      <c r="R4607" s="197">
        <v>13.82922956</v>
      </c>
      <c r="AE4607" s="319"/>
      <c r="AJ4607">
        <v>0</v>
      </c>
      <c r="AK4607">
        <v>0</v>
      </c>
    </row>
    <row r="4608" spans="1:37" x14ac:dyDescent="0.25">
      <c r="A4608">
        <f t="shared" ref="A4608:E4608" si="1813">A1523</f>
        <v>29133</v>
      </c>
      <c r="B4608" t="str">
        <f t="shared" si="1813"/>
        <v>MO</v>
      </c>
      <c r="C4608" t="str">
        <f t="shared" si="1813"/>
        <v>Mississippi County</v>
      </c>
      <c r="D4608">
        <f t="shared" si="1813"/>
        <v>-89.273412199999996</v>
      </c>
      <c r="E4608">
        <f t="shared" si="1813"/>
        <v>36.828780000000002</v>
      </c>
      <c r="Q4608" s="197">
        <v>14.78901271</v>
      </c>
      <c r="R4608" s="197">
        <v>14.78901271</v>
      </c>
      <c r="AE4608" s="319"/>
      <c r="AJ4608">
        <v>0</v>
      </c>
      <c r="AK4608">
        <v>0</v>
      </c>
    </row>
    <row r="4609" spans="1:37" x14ac:dyDescent="0.25">
      <c r="A4609">
        <f t="shared" ref="A4609:E4609" si="1814">A1524</f>
        <v>29135</v>
      </c>
      <c r="B4609" t="str">
        <f t="shared" si="1814"/>
        <v>MO</v>
      </c>
      <c r="C4609" t="str">
        <f t="shared" si="1814"/>
        <v>Moniteau County</v>
      </c>
      <c r="D4609">
        <f t="shared" si="1814"/>
        <v>-92.577804200000003</v>
      </c>
      <c r="E4609">
        <f t="shared" si="1814"/>
        <v>38.631120000000003</v>
      </c>
      <c r="Q4609" s="197">
        <v>13.60101285</v>
      </c>
      <c r="R4609" s="197">
        <v>13.60101285</v>
      </c>
      <c r="AE4609" s="319"/>
      <c r="AJ4609">
        <v>0</v>
      </c>
      <c r="AK4609">
        <v>0</v>
      </c>
    </row>
    <row r="4610" spans="1:37" x14ac:dyDescent="0.25">
      <c r="A4610">
        <f t="shared" ref="A4610:E4610" si="1815">A1525</f>
        <v>29137</v>
      </c>
      <c r="B4610" t="str">
        <f t="shared" si="1815"/>
        <v>MO</v>
      </c>
      <c r="C4610" t="str">
        <f t="shared" si="1815"/>
        <v>Monroe County</v>
      </c>
      <c r="D4610">
        <f t="shared" si="1815"/>
        <v>-91.984278200000006</v>
      </c>
      <c r="E4610">
        <f t="shared" si="1815"/>
        <v>39.491990000000001</v>
      </c>
      <c r="Q4610" s="197">
        <v>13.10257921</v>
      </c>
      <c r="R4610" s="197">
        <v>13.10257921</v>
      </c>
      <c r="AE4610" s="319"/>
      <c r="AJ4610">
        <v>0</v>
      </c>
      <c r="AK4610">
        <v>0</v>
      </c>
    </row>
    <row r="4611" spans="1:37" x14ac:dyDescent="0.25">
      <c r="A4611">
        <f t="shared" ref="A4611:E4611" si="1816">A1526</f>
        <v>29139</v>
      </c>
      <c r="B4611" t="str">
        <f t="shared" si="1816"/>
        <v>MO</v>
      </c>
      <c r="C4611" t="str">
        <f t="shared" si="1816"/>
        <v>Montgomery County</v>
      </c>
      <c r="D4611">
        <f t="shared" si="1816"/>
        <v>-91.462566100000004</v>
      </c>
      <c r="E4611">
        <f t="shared" si="1816"/>
        <v>38.934730000000002</v>
      </c>
      <c r="Q4611" s="197">
        <v>13.46931397</v>
      </c>
      <c r="R4611" s="197">
        <v>13.46931397</v>
      </c>
      <c r="AE4611" s="319"/>
      <c r="AJ4611">
        <v>0</v>
      </c>
      <c r="AK4611">
        <v>0</v>
      </c>
    </row>
    <row r="4612" spans="1:37" x14ac:dyDescent="0.25">
      <c r="A4612">
        <f t="shared" ref="A4612:E4612" si="1817">A1527</f>
        <v>29141</v>
      </c>
      <c r="B4612" t="str">
        <f t="shared" si="1817"/>
        <v>MO</v>
      </c>
      <c r="C4612" t="str">
        <f t="shared" si="1817"/>
        <v>Morgan County</v>
      </c>
      <c r="D4612">
        <f t="shared" si="1817"/>
        <v>-92.883295599999997</v>
      </c>
      <c r="E4612">
        <f t="shared" si="1817"/>
        <v>38.422530000000002</v>
      </c>
      <c r="Q4612" s="197">
        <v>13.68651159</v>
      </c>
      <c r="R4612" s="197">
        <v>13.68651159</v>
      </c>
      <c r="AE4612" s="319"/>
      <c r="AJ4612">
        <v>0</v>
      </c>
      <c r="AK4612">
        <v>0</v>
      </c>
    </row>
    <row r="4613" spans="1:37" x14ac:dyDescent="0.25">
      <c r="A4613">
        <f t="shared" ref="A4613:E4613" si="1818">A1528</f>
        <v>29143</v>
      </c>
      <c r="B4613" t="str">
        <f t="shared" si="1818"/>
        <v>MO</v>
      </c>
      <c r="C4613" t="str">
        <f t="shared" si="1818"/>
        <v>New Madrid County</v>
      </c>
      <c r="D4613">
        <f t="shared" si="1818"/>
        <v>-89.643555000000006</v>
      </c>
      <c r="E4613">
        <f t="shared" si="1818"/>
        <v>36.594619999999999</v>
      </c>
      <c r="Q4613" s="197">
        <v>14.935763919999999</v>
      </c>
      <c r="R4613" s="197">
        <v>14.935763919999999</v>
      </c>
      <c r="AE4613" s="319"/>
      <c r="AJ4613">
        <v>0</v>
      </c>
      <c r="AK4613">
        <v>0</v>
      </c>
    </row>
    <row r="4614" spans="1:37" x14ac:dyDescent="0.25">
      <c r="A4614">
        <f t="shared" ref="A4614:E4614" si="1819">A1529</f>
        <v>29145</v>
      </c>
      <c r="B4614" t="str">
        <f t="shared" si="1819"/>
        <v>MO</v>
      </c>
      <c r="C4614" t="str">
        <f t="shared" si="1819"/>
        <v>Newton County</v>
      </c>
      <c r="D4614">
        <f t="shared" si="1819"/>
        <v>-94.348656899999995</v>
      </c>
      <c r="E4614">
        <f t="shared" si="1819"/>
        <v>36.91798</v>
      </c>
      <c r="Q4614" s="197">
        <v>14.50750895</v>
      </c>
      <c r="R4614" s="197">
        <v>14.50750895</v>
      </c>
      <c r="AE4614" s="319"/>
      <c r="AJ4614">
        <v>0</v>
      </c>
      <c r="AK4614">
        <v>0</v>
      </c>
    </row>
    <row r="4615" spans="1:37" x14ac:dyDescent="0.25">
      <c r="A4615">
        <f t="shared" ref="A4615:E4615" si="1820">A1530</f>
        <v>29147</v>
      </c>
      <c r="B4615" t="str">
        <f t="shared" si="1820"/>
        <v>MO</v>
      </c>
      <c r="C4615" t="str">
        <f t="shared" si="1820"/>
        <v>Nodaway County</v>
      </c>
      <c r="D4615">
        <f t="shared" si="1820"/>
        <v>-94.884193699999997</v>
      </c>
      <c r="E4615">
        <f t="shared" si="1820"/>
        <v>40.378950000000003</v>
      </c>
      <c r="Q4615" s="197">
        <v>12.52810859</v>
      </c>
      <c r="R4615" s="197">
        <v>12.52810859</v>
      </c>
      <c r="AE4615" s="319"/>
      <c r="AJ4615">
        <v>0</v>
      </c>
      <c r="AK4615">
        <v>0</v>
      </c>
    </row>
    <row r="4616" spans="1:37" x14ac:dyDescent="0.25">
      <c r="A4616">
        <f t="shared" ref="A4616:E4616" si="1821">A1531</f>
        <v>29149</v>
      </c>
      <c r="B4616" t="str">
        <f t="shared" si="1821"/>
        <v>MO</v>
      </c>
      <c r="C4616" t="str">
        <f t="shared" si="1821"/>
        <v>Oregon County</v>
      </c>
      <c r="D4616">
        <f t="shared" si="1821"/>
        <v>-91.417208200000005</v>
      </c>
      <c r="E4616">
        <f t="shared" si="1821"/>
        <v>36.684420000000003</v>
      </c>
      <c r="Q4616" s="197">
        <v>14.74993257</v>
      </c>
      <c r="R4616" s="197">
        <v>14.74993257</v>
      </c>
      <c r="AE4616" s="319"/>
      <c r="AJ4616">
        <v>0</v>
      </c>
      <c r="AK4616">
        <v>0</v>
      </c>
    </row>
    <row r="4617" spans="1:37" x14ac:dyDescent="0.25">
      <c r="A4617">
        <f t="shared" ref="A4617:E4617" si="1822">A1532</f>
        <v>29151</v>
      </c>
      <c r="B4617" t="str">
        <f t="shared" si="1822"/>
        <v>MO</v>
      </c>
      <c r="C4617" t="str">
        <f t="shared" si="1822"/>
        <v>Osage County</v>
      </c>
      <c r="D4617">
        <f t="shared" si="1822"/>
        <v>-91.854366099999993</v>
      </c>
      <c r="E4617">
        <f t="shared" si="1822"/>
        <v>38.461280000000002</v>
      </c>
      <c r="Q4617" s="197">
        <v>13.74422588</v>
      </c>
      <c r="R4617" s="197">
        <v>13.74422588</v>
      </c>
      <c r="AE4617" s="319"/>
      <c r="AJ4617">
        <v>0</v>
      </c>
      <c r="AK4617">
        <v>0</v>
      </c>
    </row>
    <row r="4618" spans="1:37" x14ac:dyDescent="0.25">
      <c r="A4618">
        <f t="shared" ref="A4618:E4618" si="1823">A1533</f>
        <v>29153</v>
      </c>
      <c r="B4618" t="str">
        <f t="shared" si="1823"/>
        <v>MO</v>
      </c>
      <c r="C4618" t="str">
        <f t="shared" si="1823"/>
        <v>Ozark County</v>
      </c>
      <c r="D4618">
        <f t="shared" si="1823"/>
        <v>-92.441817099999994</v>
      </c>
      <c r="E4618">
        <f t="shared" si="1823"/>
        <v>36.651139999999998</v>
      </c>
      <c r="Q4618" s="197">
        <v>14.63541137</v>
      </c>
      <c r="R4618" s="197">
        <v>14.63541137</v>
      </c>
      <c r="AE4618" s="319"/>
      <c r="AJ4618">
        <v>0</v>
      </c>
      <c r="AK4618">
        <v>0</v>
      </c>
    </row>
    <row r="4619" spans="1:37" x14ac:dyDescent="0.25">
      <c r="A4619">
        <f t="shared" ref="A4619:E4619" si="1824">A1534</f>
        <v>29155</v>
      </c>
      <c r="B4619" t="str">
        <f t="shared" si="1824"/>
        <v>MO</v>
      </c>
      <c r="C4619" t="str">
        <f t="shared" si="1824"/>
        <v>Pemiscot County</v>
      </c>
      <c r="D4619">
        <f t="shared" si="1824"/>
        <v>-89.788982000000004</v>
      </c>
      <c r="E4619">
        <f t="shared" si="1824"/>
        <v>36.212470000000003</v>
      </c>
      <c r="Q4619" s="197">
        <v>15.159465669999999</v>
      </c>
      <c r="R4619" s="197">
        <v>15.159465669999999</v>
      </c>
      <c r="AE4619" s="319"/>
      <c r="AJ4619">
        <v>0</v>
      </c>
      <c r="AK4619">
        <v>0</v>
      </c>
    </row>
    <row r="4620" spans="1:37" x14ac:dyDescent="0.25">
      <c r="A4620">
        <f t="shared" ref="A4620:E4620" si="1825">A1535</f>
        <v>29157</v>
      </c>
      <c r="B4620" t="str">
        <f t="shared" si="1825"/>
        <v>MO</v>
      </c>
      <c r="C4620" t="str">
        <f t="shared" si="1825"/>
        <v>Perry County</v>
      </c>
      <c r="D4620">
        <f t="shared" si="1825"/>
        <v>-89.828996799999999</v>
      </c>
      <c r="E4620">
        <f t="shared" si="1825"/>
        <v>37.70337</v>
      </c>
      <c r="Q4620" s="197">
        <v>14.27193274</v>
      </c>
      <c r="R4620" s="197">
        <v>14.27193274</v>
      </c>
      <c r="AE4620" s="319"/>
      <c r="AJ4620">
        <v>0</v>
      </c>
      <c r="AK4620">
        <v>0</v>
      </c>
    </row>
    <row r="4621" spans="1:37" x14ac:dyDescent="0.25">
      <c r="A4621">
        <f t="shared" ref="A4621:E4621" si="1826">A1536</f>
        <v>29159</v>
      </c>
      <c r="B4621" t="str">
        <f t="shared" si="1826"/>
        <v>MO</v>
      </c>
      <c r="C4621" t="str">
        <f t="shared" si="1826"/>
        <v>Pettis County</v>
      </c>
      <c r="D4621">
        <f t="shared" si="1826"/>
        <v>-93.282762000000005</v>
      </c>
      <c r="E4621">
        <f t="shared" si="1826"/>
        <v>38.730559999999997</v>
      </c>
      <c r="Q4621" s="197">
        <v>13.526283810000001</v>
      </c>
      <c r="R4621" s="197">
        <v>13.526283810000001</v>
      </c>
      <c r="AE4621" s="319"/>
      <c r="AJ4621">
        <v>0</v>
      </c>
      <c r="AK4621">
        <v>0</v>
      </c>
    </row>
    <row r="4622" spans="1:37" x14ac:dyDescent="0.25">
      <c r="A4622">
        <f t="shared" ref="A4622:E4622" si="1827">A1537</f>
        <v>29161</v>
      </c>
      <c r="B4622" t="str">
        <f t="shared" si="1827"/>
        <v>MO</v>
      </c>
      <c r="C4622" t="str">
        <f t="shared" si="1827"/>
        <v>Phelps County</v>
      </c>
      <c r="D4622">
        <f t="shared" si="1827"/>
        <v>-91.791881900000007</v>
      </c>
      <c r="E4622">
        <f t="shared" si="1827"/>
        <v>37.873399999999997</v>
      </c>
      <c r="Q4622" s="197">
        <v>14.05849007</v>
      </c>
      <c r="R4622" s="197">
        <v>14.05849007</v>
      </c>
      <c r="AE4622" s="319"/>
      <c r="AJ4622">
        <v>0</v>
      </c>
      <c r="AK4622">
        <v>0</v>
      </c>
    </row>
    <row r="4623" spans="1:37" x14ac:dyDescent="0.25">
      <c r="A4623">
        <f t="shared" ref="A4623:E4623" si="1828">A1538</f>
        <v>29163</v>
      </c>
      <c r="B4623" t="str">
        <f t="shared" si="1828"/>
        <v>MO</v>
      </c>
      <c r="C4623" t="str">
        <f t="shared" si="1828"/>
        <v>Pike County</v>
      </c>
      <c r="D4623">
        <f t="shared" si="1828"/>
        <v>-91.167428299999997</v>
      </c>
      <c r="E4623">
        <f t="shared" si="1828"/>
        <v>39.336100000000002</v>
      </c>
      <c r="Q4623" s="197">
        <v>13.21718149</v>
      </c>
      <c r="R4623" s="197">
        <v>13.21718149</v>
      </c>
      <c r="AE4623" s="319"/>
      <c r="AJ4623">
        <v>0</v>
      </c>
      <c r="AK4623">
        <v>0</v>
      </c>
    </row>
    <row r="4624" spans="1:37" x14ac:dyDescent="0.25">
      <c r="A4624">
        <f t="shared" ref="A4624:E4624" si="1829">A1539</f>
        <v>29165</v>
      </c>
      <c r="B4624" t="str">
        <f t="shared" si="1829"/>
        <v>MO</v>
      </c>
      <c r="C4624" t="str">
        <f t="shared" si="1829"/>
        <v>Platte County</v>
      </c>
      <c r="D4624">
        <f t="shared" si="1829"/>
        <v>-94.771868600000005</v>
      </c>
      <c r="E4624">
        <f t="shared" si="1829"/>
        <v>39.389240000000001</v>
      </c>
      <c r="Q4624" s="197">
        <v>13.15460201</v>
      </c>
      <c r="R4624" s="197">
        <v>13.15460201</v>
      </c>
      <c r="AE4624" s="319"/>
      <c r="AJ4624">
        <v>0</v>
      </c>
      <c r="AK4624">
        <v>0</v>
      </c>
    </row>
    <row r="4625" spans="1:37" x14ac:dyDescent="0.25">
      <c r="A4625">
        <f t="shared" ref="A4625:E4625" si="1830">A1540</f>
        <v>29167</v>
      </c>
      <c r="B4625" t="str">
        <f t="shared" si="1830"/>
        <v>MO</v>
      </c>
      <c r="C4625" t="str">
        <f t="shared" si="1830"/>
        <v>Polk County</v>
      </c>
      <c r="D4625">
        <f t="shared" si="1830"/>
        <v>-93.408877200000006</v>
      </c>
      <c r="E4625">
        <f t="shared" si="1830"/>
        <v>37.618639999999999</v>
      </c>
      <c r="Q4625" s="197">
        <v>14.016417710000001</v>
      </c>
      <c r="R4625" s="197">
        <v>14.016417710000001</v>
      </c>
      <c r="AE4625" s="319"/>
      <c r="AJ4625">
        <v>0</v>
      </c>
      <c r="AK4625">
        <v>0</v>
      </c>
    </row>
    <row r="4626" spans="1:37" x14ac:dyDescent="0.25">
      <c r="A4626">
        <f t="shared" ref="A4626:E4626" si="1831">A1541</f>
        <v>29169</v>
      </c>
      <c r="B4626" t="str">
        <f t="shared" si="1831"/>
        <v>MO</v>
      </c>
      <c r="C4626" t="str">
        <f t="shared" si="1831"/>
        <v>Pulaski County</v>
      </c>
      <c r="D4626">
        <f t="shared" si="1831"/>
        <v>-92.203169799999998</v>
      </c>
      <c r="E4626">
        <f t="shared" si="1831"/>
        <v>37.820329999999998</v>
      </c>
      <c r="Q4626" s="197">
        <v>14.04322421</v>
      </c>
      <c r="R4626" s="197">
        <v>14.04322421</v>
      </c>
      <c r="AE4626" s="319"/>
      <c r="AJ4626">
        <v>0</v>
      </c>
      <c r="AK4626">
        <v>0</v>
      </c>
    </row>
    <row r="4627" spans="1:37" x14ac:dyDescent="0.25">
      <c r="A4627">
        <f t="shared" ref="A4627:E4627" si="1832">A1542</f>
        <v>29171</v>
      </c>
      <c r="B4627" t="str">
        <f t="shared" si="1832"/>
        <v>MO</v>
      </c>
      <c r="C4627" t="str">
        <f t="shared" si="1832"/>
        <v>Putnam County</v>
      </c>
      <c r="D4627">
        <f t="shared" si="1832"/>
        <v>-93.010824200000002</v>
      </c>
      <c r="E4627">
        <f t="shared" si="1832"/>
        <v>40.492229999999999</v>
      </c>
      <c r="Q4627" s="197">
        <v>12.42769232</v>
      </c>
      <c r="R4627" s="197">
        <v>12.42769232</v>
      </c>
      <c r="AE4627" s="319"/>
      <c r="AJ4627">
        <v>0</v>
      </c>
      <c r="AK4627">
        <v>0</v>
      </c>
    </row>
    <row r="4628" spans="1:37" x14ac:dyDescent="0.25">
      <c r="A4628">
        <f t="shared" ref="A4628:E4628" si="1833">A1543</f>
        <v>29173</v>
      </c>
      <c r="B4628" t="str">
        <f t="shared" si="1833"/>
        <v>MO</v>
      </c>
      <c r="C4628" t="str">
        <f t="shared" si="1833"/>
        <v>Ralls County</v>
      </c>
      <c r="D4628">
        <f t="shared" si="1833"/>
        <v>-91.508990100000005</v>
      </c>
      <c r="E4628">
        <f t="shared" si="1833"/>
        <v>39.523589999999999</v>
      </c>
      <c r="Q4628" s="197">
        <v>13.09120034</v>
      </c>
      <c r="R4628" s="197">
        <v>13.09120034</v>
      </c>
      <c r="AE4628" s="319"/>
      <c r="AJ4628">
        <v>0</v>
      </c>
      <c r="AK4628">
        <v>0</v>
      </c>
    </row>
    <row r="4629" spans="1:37" x14ac:dyDescent="0.25">
      <c r="A4629">
        <f t="shared" ref="A4629:E4629" si="1834">A1544</f>
        <v>29175</v>
      </c>
      <c r="B4629" t="str">
        <f t="shared" si="1834"/>
        <v>MO</v>
      </c>
      <c r="C4629" t="str">
        <f t="shared" si="1834"/>
        <v>Randolph County</v>
      </c>
      <c r="D4629">
        <f t="shared" si="1834"/>
        <v>-92.4769486</v>
      </c>
      <c r="E4629">
        <f t="shared" si="1834"/>
        <v>39.438049999999997</v>
      </c>
      <c r="Q4629" s="197">
        <v>13.129364069999999</v>
      </c>
      <c r="R4629" s="197">
        <v>13.129364069999999</v>
      </c>
      <c r="AE4629" s="319"/>
      <c r="AJ4629">
        <v>0</v>
      </c>
      <c r="AK4629">
        <v>0</v>
      </c>
    </row>
    <row r="4630" spans="1:37" x14ac:dyDescent="0.25">
      <c r="A4630">
        <f t="shared" ref="A4630:E4630" si="1835">A1545</f>
        <v>29177</v>
      </c>
      <c r="B4630" t="str">
        <f t="shared" si="1835"/>
        <v>MO</v>
      </c>
      <c r="C4630" t="str">
        <f t="shared" si="1835"/>
        <v>Ray County</v>
      </c>
      <c r="D4630">
        <f t="shared" si="1835"/>
        <v>-93.992315599999998</v>
      </c>
      <c r="E4630">
        <f t="shared" si="1835"/>
        <v>39.356020000000001</v>
      </c>
      <c r="Q4630" s="197">
        <v>13.2095331</v>
      </c>
      <c r="R4630" s="197">
        <v>13.2095331</v>
      </c>
      <c r="AE4630" s="319"/>
      <c r="AJ4630">
        <v>0</v>
      </c>
      <c r="AK4630">
        <v>0</v>
      </c>
    </row>
    <row r="4631" spans="1:37" x14ac:dyDescent="0.25">
      <c r="A4631">
        <f t="shared" ref="A4631:E4631" si="1836">A1546</f>
        <v>29179</v>
      </c>
      <c r="B4631" t="str">
        <f t="shared" si="1836"/>
        <v>MO</v>
      </c>
      <c r="C4631" t="str">
        <f t="shared" si="1836"/>
        <v>Reynolds County</v>
      </c>
      <c r="D4631">
        <f t="shared" si="1836"/>
        <v>-90.975201600000005</v>
      </c>
      <c r="E4631">
        <f t="shared" si="1836"/>
        <v>37.351210000000002</v>
      </c>
      <c r="Q4631" s="197">
        <v>14.418714700000001</v>
      </c>
      <c r="R4631" s="197">
        <v>14.418714700000001</v>
      </c>
      <c r="AE4631" s="319"/>
      <c r="AJ4631">
        <v>0</v>
      </c>
      <c r="AK4631">
        <v>0</v>
      </c>
    </row>
    <row r="4632" spans="1:37" x14ac:dyDescent="0.25">
      <c r="A4632">
        <f t="shared" ref="A4632:E4632" si="1837">A1547</f>
        <v>29181</v>
      </c>
      <c r="B4632" t="str">
        <f t="shared" si="1837"/>
        <v>MO</v>
      </c>
      <c r="C4632" t="str">
        <f t="shared" si="1837"/>
        <v>Ripley County</v>
      </c>
      <c r="D4632">
        <f t="shared" si="1837"/>
        <v>-90.873069900000004</v>
      </c>
      <c r="E4632">
        <f t="shared" si="1837"/>
        <v>36.650669999999998</v>
      </c>
      <c r="Q4632" s="197">
        <v>14.836856210000001</v>
      </c>
      <c r="R4632" s="197">
        <v>14.836856210000001</v>
      </c>
      <c r="AE4632" s="319"/>
      <c r="AJ4632">
        <v>0</v>
      </c>
      <c r="AK4632">
        <v>0</v>
      </c>
    </row>
    <row r="4633" spans="1:37" x14ac:dyDescent="0.25">
      <c r="A4633">
        <f t="shared" ref="A4633:E4633" si="1838">A1548</f>
        <v>29183</v>
      </c>
      <c r="B4633" t="str">
        <f t="shared" si="1838"/>
        <v>MO</v>
      </c>
      <c r="C4633" t="str">
        <f t="shared" si="1838"/>
        <v>St. Charles County</v>
      </c>
      <c r="D4633">
        <f t="shared" si="1838"/>
        <v>-90.6705671</v>
      </c>
      <c r="E4633">
        <f t="shared" si="1838"/>
        <v>38.782829999999997</v>
      </c>
      <c r="Q4633" s="197">
        <v>13.597924969999999</v>
      </c>
      <c r="R4633" s="197">
        <v>13.597924969999999</v>
      </c>
      <c r="AE4633" s="319"/>
      <c r="AJ4633">
        <v>0</v>
      </c>
      <c r="AK4633">
        <v>0</v>
      </c>
    </row>
    <row r="4634" spans="1:37" x14ac:dyDescent="0.25">
      <c r="A4634">
        <f t="shared" ref="A4634:E4634" si="1839">A1549</f>
        <v>29185</v>
      </c>
      <c r="B4634" t="str">
        <f t="shared" si="1839"/>
        <v>MO</v>
      </c>
      <c r="C4634" t="str">
        <f t="shared" si="1839"/>
        <v>St. Clair County</v>
      </c>
      <c r="D4634">
        <f t="shared" si="1839"/>
        <v>-93.782177500000003</v>
      </c>
      <c r="E4634">
        <f t="shared" si="1839"/>
        <v>38.03877</v>
      </c>
      <c r="Q4634" s="197">
        <v>13.86799437</v>
      </c>
      <c r="R4634" s="197">
        <v>13.86799437</v>
      </c>
      <c r="AE4634" s="319"/>
      <c r="AJ4634">
        <v>0</v>
      </c>
      <c r="AK4634">
        <v>0</v>
      </c>
    </row>
    <row r="4635" spans="1:37" x14ac:dyDescent="0.25">
      <c r="A4635">
        <f t="shared" ref="A4635:E4635" si="1840">A1550</f>
        <v>29186</v>
      </c>
      <c r="B4635" t="str">
        <f t="shared" si="1840"/>
        <v>MO</v>
      </c>
      <c r="C4635" t="str">
        <f t="shared" si="1840"/>
        <v>Ste. Genevieve County</v>
      </c>
      <c r="D4635">
        <f t="shared" si="1840"/>
        <v>-90.194479200000004</v>
      </c>
      <c r="E4635">
        <f t="shared" si="1840"/>
        <v>37.888840000000002</v>
      </c>
      <c r="Q4635" s="197">
        <v>14.166468289999999</v>
      </c>
      <c r="R4635" s="197">
        <v>14.166468289999999</v>
      </c>
      <c r="AE4635" s="319"/>
      <c r="AJ4635">
        <v>0</v>
      </c>
      <c r="AK4635">
        <v>0</v>
      </c>
    </row>
    <row r="4636" spans="1:37" x14ac:dyDescent="0.25">
      <c r="A4636">
        <f t="shared" ref="A4636:E4636" si="1841">A1551</f>
        <v>29187</v>
      </c>
      <c r="B4636" t="str">
        <f t="shared" si="1841"/>
        <v>MO</v>
      </c>
      <c r="C4636" t="str">
        <f t="shared" si="1841"/>
        <v>St. Francois County</v>
      </c>
      <c r="D4636">
        <f t="shared" si="1841"/>
        <v>-90.475734299999999</v>
      </c>
      <c r="E4636">
        <f t="shared" si="1841"/>
        <v>37.806579999999997</v>
      </c>
      <c r="Q4636" s="197">
        <v>14.20419377</v>
      </c>
      <c r="R4636" s="197">
        <v>14.20419377</v>
      </c>
      <c r="AE4636" s="319"/>
      <c r="AJ4636">
        <v>0</v>
      </c>
      <c r="AK4636">
        <v>0</v>
      </c>
    </row>
    <row r="4637" spans="1:37" x14ac:dyDescent="0.25">
      <c r="A4637">
        <f t="shared" ref="A4637:E4637" si="1842">A1552</f>
        <v>29189</v>
      </c>
      <c r="B4637" t="str">
        <f t="shared" si="1842"/>
        <v>MO</v>
      </c>
      <c r="C4637" t="str">
        <f t="shared" si="1842"/>
        <v>St. Louis County</v>
      </c>
      <c r="D4637">
        <f t="shared" si="1842"/>
        <v>-90.449198899999999</v>
      </c>
      <c r="E4637">
        <f t="shared" si="1842"/>
        <v>38.641480000000001</v>
      </c>
      <c r="Q4637" s="197">
        <v>13.70347827</v>
      </c>
      <c r="R4637" s="197">
        <v>13.70347827</v>
      </c>
      <c r="AE4637" s="319"/>
      <c r="AJ4637">
        <v>0</v>
      </c>
      <c r="AK4637">
        <v>0</v>
      </c>
    </row>
    <row r="4638" spans="1:37" x14ac:dyDescent="0.25">
      <c r="A4638">
        <f t="shared" ref="A4638:E4638" si="1843">A1553</f>
        <v>29195</v>
      </c>
      <c r="B4638" t="str">
        <f t="shared" si="1843"/>
        <v>MO</v>
      </c>
      <c r="C4638" t="str">
        <f t="shared" si="1843"/>
        <v>Saline County</v>
      </c>
      <c r="D4638">
        <f t="shared" si="1843"/>
        <v>-93.195611999999997</v>
      </c>
      <c r="E4638">
        <f t="shared" si="1843"/>
        <v>39.140639999999998</v>
      </c>
      <c r="Q4638" s="197">
        <v>13.30569113</v>
      </c>
      <c r="R4638" s="197">
        <v>13.30569113</v>
      </c>
      <c r="AE4638" s="319"/>
      <c r="AJ4638">
        <v>0</v>
      </c>
      <c r="AK4638">
        <v>0</v>
      </c>
    </row>
    <row r="4639" spans="1:37" x14ac:dyDescent="0.25">
      <c r="A4639">
        <f t="shared" ref="A4639:E4639" si="1844">A1554</f>
        <v>29197</v>
      </c>
      <c r="B4639" t="str">
        <f t="shared" si="1844"/>
        <v>MO</v>
      </c>
      <c r="C4639" t="str">
        <f t="shared" si="1844"/>
        <v>Schuyler County</v>
      </c>
      <c r="D4639">
        <f t="shared" si="1844"/>
        <v>-92.507404100000002</v>
      </c>
      <c r="E4639">
        <f t="shared" si="1844"/>
        <v>40.480330000000002</v>
      </c>
      <c r="Q4639" s="197">
        <v>12.434527750000001</v>
      </c>
      <c r="R4639" s="197">
        <v>12.434527750000001</v>
      </c>
      <c r="AE4639" s="319"/>
      <c r="AJ4639">
        <v>0</v>
      </c>
      <c r="AK4639">
        <v>0</v>
      </c>
    </row>
    <row r="4640" spans="1:37" x14ac:dyDescent="0.25">
      <c r="A4640">
        <f t="shared" ref="A4640:E4640" si="1845">A1555</f>
        <v>29199</v>
      </c>
      <c r="B4640" t="str">
        <f t="shared" si="1845"/>
        <v>MO</v>
      </c>
      <c r="C4640" t="str">
        <f t="shared" si="1845"/>
        <v>Scotland County</v>
      </c>
      <c r="D4640">
        <f t="shared" si="1845"/>
        <v>-92.134366299999996</v>
      </c>
      <c r="E4640">
        <f t="shared" si="1845"/>
        <v>40.463560000000001</v>
      </c>
      <c r="Q4640" s="197">
        <v>12.44899983</v>
      </c>
      <c r="R4640" s="197">
        <v>12.44899983</v>
      </c>
      <c r="AE4640" s="319"/>
      <c r="AJ4640">
        <v>0</v>
      </c>
      <c r="AK4640">
        <v>0</v>
      </c>
    </row>
    <row r="4641" spans="1:37" x14ac:dyDescent="0.25">
      <c r="A4641">
        <f t="shared" ref="A4641:E4641" si="1846">A1556</f>
        <v>29201</v>
      </c>
      <c r="B4641" t="str">
        <f t="shared" si="1846"/>
        <v>MO</v>
      </c>
      <c r="C4641" t="str">
        <f t="shared" si="1846"/>
        <v>Scott County</v>
      </c>
      <c r="D4641">
        <f t="shared" si="1846"/>
        <v>-89.564729299999996</v>
      </c>
      <c r="E4641">
        <f t="shared" si="1846"/>
        <v>37.051270000000002</v>
      </c>
      <c r="Q4641" s="197">
        <v>14.663551269999999</v>
      </c>
      <c r="R4641" s="197">
        <v>14.663551269999999</v>
      </c>
      <c r="AE4641" s="319"/>
      <c r="AJ4641">
        <v>0</v>
      </c>
      <c r="AK4641">
        <v>0</v>
      </c>
    </row>
    <row r="4642" spans="1:37" x14ac:dyDescent="0.25">
      <c r="A4642">
        <f t="shared" ref="A4642:E4642" si="1847">A1557</f>
        <v>29203</v>
      </c>
      <c r="B4642" t="str">
        <f t="shared" si="1847"/>
        <v>MO</v>
      </c>
      <c r="C4642" t="str">
        <f t="shared" si="1847"/>
        <v>Shannon County</v>
      </c>
      <c r="D4642">
        <f t="shared" si="1847"/>
        <v>-91.409265099999999</v>
      </c>
      <c r="E4642">
        <f t="shared" si="1847"/>
        <v>37.152479999999997</v>
      </c>
      <c r="Q4642" s="197">
        <v>14.486930839999999</v>
      </c>
      <c r="R4642" s="197">
        <v>14.486930839999999</v>
      </c>
      <c r="AE4642" s="319"/>
      <c r="AJ4642">
        <v>0</v>
      </c>
      <c r="AK4642">
        <v>0</v>
      </c>
    </row>
    <row r="4643" spans="1:37" x14ac:dyDescent="0.25">
      <c r="A4643">
        <f t="shared" ref="A4643:E4643" si="1848">A1558</f>
        <v>29205</v>
      </c>
      <c r="B4643" t="str">
        <f t="shared" si="1848"/>
        <v>MO</v>
      </c>
      <c r="C4643" t="str">
        <f t="shared" si="1848"/>
        <v>Shelby County</v>
      </c>
      <c r="D4643">
        <f t="shared" si="1848"/>
        <v>-92.053831500000001</v>
      </c>
      <c r="E4643">
        <f t="shared" si="1848"/>
        <v>39.795990000000003</v>
      </c>
      <c r="Q4643" s="197">
        <v>12.90191227</v>
      </c>
      <c r="R4643" s="197">
        <v>12.90191227</v>
      </c>
      <c r="AE4643" s="319"/>
      <c r="AJ4643">
        <v>0</v>
      </c>
      <c r="AK4643">
        <v>0</v>
      </c>
    </row>
    <row r="4644" spans="1:37" x14ac:dyDescent="0.25">
      <c r="A4644">
        <f t="shared" ref="A4644:E4644" si="1849">A1559</f>
        <v>29207</v>
      </c>
      <c r="B4644" t="str">
        <f t="shared" si="1849"/>
        <v>MO</v>
      </c>
      <c r="C4644" t="str">
        <f t="shared" si="1849"/>
        <v>Stoddard County</v>
      </c>
      <c r="D4644">
        <f t="shared" si="1849"/>
        <v>-89.946939900000004</v>
      </c>
      <c r="E4644">
        <f t="shared" si="1849"/>
        <v>36.856560000000002</v>
      </c>
      <c r="Q4644" s="197">
        <v>14.76494793</v>
      </c>
      <c r="R4644" s="197">
        <v>14.76494793</v>
      </c>
      <c r="AE4644" s="319"/>
      <c r="AJ4644">
        <v>0</v>
      </c>
      <c r="AK4644">
        <v>0</v>
      </c>
    </row>
    <row r="4645" spans="1:37" x14ac:dyDescent="0.25">
      <c r="A4645">
        <f t="shared" ref="A4645:E4645" si="1850">A1560</f>
        <v>29209</v>
      </c>
      <c r="B4645" t="str">
        <f t="shared" si="1850"/>
        <v>MO</v>
      </c>
      <c r="C4645" t="str">
        <f t="shared" si="1850"/>
        <v>Stone County</v>
      </c>
      <c r="D4645">
        <f t="shared" si="1850"/>
        <v>-93.470860999999999</v>
      </c>
      <c r="E4645">
        <f t="shared" si="1850"/>
        <v>36.748489999999997</v>
      </c>
      <c r="Q4645" s="197">
        <v>14.5040963</v>
      </c>
      <c r="R4645" s="197">
        <v>14.5040963</v>
      </c>
      <c r="AE4645" s="319"/>
      <c r="AJ4645">
        <v>0</v>
      </c>
      <c r="AK4645">
        <v>0</v>
      </c>
    </row>
    <row r="4646" spans="1:37" x14ac:dyDescent="0.25">
      <c r="A4646">
        <f t="shared" ref="A4646:E4646" si="1851">A1561</f>
        <v>29211</v>
      </c>
      <c r="B4646" t="str">
        <f t="shared" si="1851"/>
        <v>MO</v>
      </c>
      <c r="C4646" t="str">
        <f t="shared" si="1851"/>
        <v>Sullivan County</v>
      </c>
      <c r="D4646">
        <f t="shared" si="1851"/>
        <v>-93.104512600000007</v>
      </c>
      <c r="E4646">
        <f t="shared" si="1851"/>
        <v>40.212809999999998</v>
      </c>
      <c r="Q4646" s="197">
        <v>12.6127919</v>
      </c>
      <c r="R4646" s="197">
        <v>12.6127919</v>
      </c>
      <c r="AE4646" s="319"/>
      <c r="AJ4646">
        <v>0</v>
      </c>
      <c r="AK4646">
        <v>0</v>
      </c>
    </row>
    <row r="4647" spans="1:37" x14ac:dyDescent="0.25">
      <c r="A4647">
        <f t="shared" ref="A4647:E4647" si="1852">A1562</f>
        <v>29213</v>
      </c>
      <c r="B4647" t="str">
        <f t="shared" si="1852"/>
        <v>MO</v>
      </c>
      <c r="C4647" t="str">
        <f t="shared" si="1852"/>
        <v>Taney County</v>
      </c>
      <c r="D4647">
        <f t="shared" si="1852"/>
        <v>-93.048829100000006</v>
      </c>
      <c r="E4647">
        <f t="shared" si="1852"/>
        <v>36.65887</v>
      </c>
      <c r="Q4647" s="197">
        <v>14.558850809999999</v>
      </c>
      <c r="R4647" s="197">
        <v>14.558850809999999</v>
      </c>
      <c r="AE4647" s="319"/>
      <c r="AJ4647">
        <v>0</v>
      </c>
      <c r="AK4647">
        <v>0</v>
      </c>
    </row>
    <row r="4648" spans="1:37" x14ac:dyDescent="0.25">
      <c r="A4648">
        <f t="shared" ref="A4648:E4648" si="1853">A1563</f>
        <v>29215</v>
      </c>
      <c r="B4648" t="str">
        <f t="shared" si="1853"/>
        <v>MO</v>
      </c>
      <c r="C4648" t="str">
        <f t="shared" si="1853"/>
        <v>Texas County</v>
      </c>
      <c r="D4648">
        <f t="shared" si="1853"/>
        <v>-91.967570100000003</v>
      </c>
      <c r="E4648">
        <f t="shared" si="1853"/>
        <v>37.313459999999999</v>
      </c>
      <c r="Q4648" s="197">
        <v>14.327966569999999</v>
      </c>
      <c r="R4648" s="197">
        <v>14.327966569999999</v>
      </c>
      <c r="AE4648" s="319"/>
      <c r="AJ4648">
        <v>0</v>
      </c>
      <c r="AK4648">
        <v>0</v>
      </c>
    </row>
    <row r="4649" spans="1:37" x14ac:dyDescent="0.25">
      <c r="A4649">
        <f t="shared" ref="A4649:E4649" si="1854">A1564</f>
        <v>29217</v>
      </c>
      <c r="B4649" t="str">
        <f t="shared" si="1854"/>
        <v>MO</v>
      </c>
      <c r="C4649" t="str">
        <f t="shared" si="1854"/>
        <v>Vernon County</v>
      </c>
      <c r="D4649">
        <f t="shared" si="1854"/>
        <v>-94.350875500000001</v>
      </c>
      <c r="E4649">
        <f t="shared" si="1854"/>
        <v>37.852780000000003</v>
      </c>
      <c r="Q4649" s="197">
        <v>13.998162049999999</v>
      </c>
      <c r="R4649" s="197">
        <v>13.998162049999999</v>
      </c>
      <c r="AE4649" s="319"/>
      <c r="AJ4649">
        <v>0</v>
      </c>
      <c r="AK4649">
        <v>0</v>
      </c>
    </row>
    <row r="4650" spans="1:37" x14ac:dyDescent="0.25">
      <c r="A4650">
        <f t="shared" ref="A4650:E4650" si="1855">A1565</f>
        <v>29219</v>
      </c>
      <c r="B4650" t="str">
        <f t="shared" si="1855"/>
        <v>MO</v>
      </c>
      <c r="C4650" t="str">
        <f t="shared" si="1855"/>
        <v>Warren County</v>
      </c>
      <c r="D4650">
        <f t="shared" si="1855"/>
        <v>-91.147100600000002</v>
      </c>
      <c r="E4650">
        <f t="shared" si="1855"/>
        <v>38.759079999999997</v>
      </c>
      <c r="Q4650" s="197">
        <v>13.597633160000001</v>
      </c>
      <c r="R4650" s="197">
        <v>13.597633160000001</v>
      </c>
      <c r="AE4650" s="319"/>
      <c r="AJ4650">
        <v>0</v>
      </c>
      <c r="AK4650">
        <v>0</v>
      </c>
    </row>
    <row r="4651" spans="1:37" x14ac:dyDescent="0.25">
      <c r="A4651">
        <f t="shared" ref="A4651:E4651" si="1856">A1566</f>
        <v>29221</v>
      </c>
      <c r="B4651" t="str">
        <f t="shared" si="1856"/>
        <v>MO</v>
      </c>
      <c r="C4651" t="str">
        <f t="shared" si="1856"/>
        <v>Washington County</v>
      </c>
      <c r="D4651">
        <f t="shared" si="1856"/>
        <v>-90.879842800000006</v>
      </c>
      <c r="E4651">
        <f t="shared" si="1856"/>
        <v>37.955210000000001</v>
      </c>
      <c r="Q4651" s="197">
        <v>14.091310480000001</v>
      </c>
      <c r="R4651" s="197">
        <v>14.091310480000001</v>
      </c>
      <c r="AE4651" s="319"/>
      <c r="AJ4651">
        <v>0</v>
      </c>
      <c r="AK4651">
        <v>0</v>
      </c>
    </row>
    <row r="4652" spans="1:37" x14ac:dyDescent="0.25">
      <c r="A4652">
        <f t="shared" ref="A4652:E4652" si="1857">A1567</f>
        <v>29223</v>
      </c>
      <c r="B4652" t="str">
        <f t="shared" si="1857"/>
        <v>MO</v>
      </c>
      <c r="C4652" t="str">
        <f t="shared" si="1857"/>
        <v>Wayne County</v>
      </c>
      <c r="D4652">
        <f t="shared" si="1857"/>
        <v>-90.474722999999997</v>
      </c>
      <c r="E4652">
        <f t="shared" si="1857"/>
        <v>37.11027</v>
      </c>
      <c r="Q4652" s="197">
        <v>14.59203458</v>
      </c>
      <c r="R4652" s="197">
        <v>14.59203458</v>
      </c>
      <c r="AE4652" s="319"/>
      <c r="AJ4652">
        <v>0</v>
      </c>
      <c r="AK4652">
        <v>0</v>
      </c>
    </row>
    <row r="4653" spans="1:37" x14ac:dyDescent="0.25">
      <c r="A4653">
        <f t="shared" ref="A4653:E4653" si="1858">A1568</f>
        <v>29225</v>
      </c>
      <c r="B4653" t="str">
        <f t="shared" si="1858"/>
        <v>MO</v>
      </c>
      <c r="C4653" t="str">
        <f t="shared" si="1858"/>
        <v>Webster County</v>
      </c>
      <c r="D4653">
        <f t="shared" si="1858"/>
        <v>-92.880714699999999</v>
      </c>
      <c r="E4653">
        <f t="shared" si="1858"/>
        <v>37.281199999999998</v>
      </c>
      <c r="Q4653" s="197">
        <v>14.183737600000001</v>
      </c>
      <c r="R4653" s="197">
        <v>14.183737600000001</v>
      </c>
      <c r="AE4653" s="319"/>
      <c r="AJ4653">
        <v>0</v>
      </c>
      <c r="AK4653">
        <v>0</v>
      </c>
    </row>
    <row r="4654" spans="1:37" x14ac:dyDescent="0.25">
      <c r="A4654">
        <f t="shared" ref="A4654:E4654" si="1859">A1569</f>
        <v>29227</v>
      </c>
      <c r="B4654" t="str">
        <f t="shared" si="1859"/>
        <v>MO</v>
      </c>
      <c r="C4654" t="str">
        <f t="shared" si="1859"/>
        <v>Worth County</v>
      </c>
      <c r="D4654">
        <f t="shared" si="1859"/>
        <v>-94.425248199999999</v>
      </c>
      <c r="E4654">
        <f t="shared" si="1859"/>
        <v>40.494030000000002</v>
      </c>
      <c r="Q4654" s="197">
        <v>12.453172289999999</v>
      </c>
      <c r="R4654" s="197">
        <v>12.453172289999999</v>
      </c>
      <c r="AE4654" s="319"/>
      <c r="AJ4654">
        <v>0</v>
      </c>
      <c r="AK4654">
        <v>0</v>
      </c>
    </row>
    <row r="4655" spans="1:37" x14ac:dyDescent="0.25">
      <c r="A4655">
        <f t="shared" ref="A4655:E4655" si="1860">A1570</f>
        <v>29229</v>
      </c>
      <c r="B4655" t="str">
        <f t="shared" si="1860"/>
        <v>MO</v>
      </c>
      <c r="C4655" t="str">
        <f t="shared" si="1860"/>
        <v>Wright County</v>
      </c>
      <c r="D4655">
        <f t="shared" si="1860"/>
        <v>-92.469797799999995</v>
      </c>
      <c r="E4655">
        <f t="shared" si="1860"/>
        <v>37.267449999999997</v>
      </c>
      <c r="Q4655" s="197">
        <v>14.273055729999999</v>
      </c>
      <c r="R4655" s="197">
        <v>14.273055729999999</v>
      </c>
      <c r="AE4655" s="319"/>
      <c r="AJ4655">
        <v>0</v>
      </c>
      <c r="AK4655">
        <v>0</v>
      </c>
    </row>
    <row r="4656" spans="1:37" x14ac:dyDescent="0.25">
      <c r="A4656">
        <f t="shared" ref="A4656:E4656" si="1861">A1571</f>
        <v>29510</v>
      </c>
      <c r="B4656" t="str">
        <f t="shared" si="1861"/>
        <v>MO</v>
      </c>
      <c r="C4656" t="str">
        <f t="shared" si="1861"/>
        <v>St. Louis city</v>
      </c>
      <c r="D4656">
        <f t="shared" si="1861"/>
        <v>-90.254699000000002</v>
      </c>
      <c r="E4656">
        <f t="shared" si="1861"/>
        <v>38.634059999999998</v>
      </c>
      <c r="Q4656" s="197">
        <v>13.71732169</v>
      </c>
      <c r="R4656" s="197">
        <v>13.71732169</v>
      </c>
      <c r="AE4656" s="319"/>
      <c r="AJ4656">
        <v>0</v>
      </c>
      <c r="AK4656">
        <v>0</v>
      </c>
    </row>
    <row r="4657" spans="1:37" x14ac:dyDescent="0.25">
      <c r="A4657">
        <f t="shared" ref="A4657:E4657" si="1862">A1572</f>
        <v>30001</v>
      </c>
      <c r="B4657" t="str">
        <f t="shared" si="1862"/>
        <v>MT</v>
      </c>
      <c r="C4657" t="str">
        <f t="shared" si="1862"/>
        <v>Beaverhead County</v>
      </c>
      <c r="D4657">
        <f t="shared" si="1862"/>
        <v>-112.890265</v>
      </c>
      <c r="E4657">
        <f t="shared" si="1862"/>
        <v>45.131079999999997</v>
      </c>
      <c r="Q4657" s="197">
        <v>7.5561425250000003</v>
      </c>
      <c r="R4657" s="197">
        <v>7.5561425250000003</v>
      </c>
      <c r="AE4657" s="319"/>
      <c r="AJ4657">
        <v>0</v>
      </c>
      <c r="AK4657">
        <v>0</v>
      </c>
    </row>
    <row r="4658" spans="1:37" x14ac:dyDescent="0.25">
      <c r="A4658">
        <f t="shared" ref="A4658:E4658" si="1863">A1573</f>
        <v>30003</v>
      </c>
      <c r="B4658" t="str">
        <f t="shared" si="1863"/>
        <v>MT</v>
      </c>
      <c r="C4658" t="str">
        <f t="shared" si="1863"/>
        <v>Big Horn County</v>
      </c>
      <c r="D4658">
        <f t="shared" si="1863"/>
        <v>-107.48948900000001</v>
      </c>
      <c r="E4658">
        <f t="shared" si="1863"/>
        <v>45.423119999999997</v>
      </c>
      <c r="Q4658" s="197">
        <v>9.4007392289999991</v>
      </c>
      <c r="R4658" s="197">
        <v>9.4007392289999991</v>
      </c>
      <c r="AE4658" s="319"/>
      <c r="AJ4658">
        <v>0</v>
      </c>
      <c r="AK4658">
        <v>0</v>
      </c>
    </row>
    <row r="4659" spans="1:37" x14ac:dyDescent="0.25">
      <c r="A4659">
        <f t="shared" ref="A4659:E4659" si="1864">A1574</f>
        <v>30005</v>
      </c>
      <c r="B4659" t="str">
        <f t="shared" si="1864"/>
        <v>MT</v>
      </c>
      <c r="C4659" t="str">
        <f t="shared" si="1864"/>
        <v>Blaine County</v>
      </c>
      <c r="D4659">
        <f t="shared" si="1864"/>
        <v>-108.95757999999999</v>
      </c>
      <c r="E4659">
        <f t="shared" si="1864"/>
        <v>48.430010000000003</v>
      </c>
      <c r="Q4659" s="197">
        <v>8.5971995020000005</v>
      </c>
      <c r="R4659" s="197">
        <v>8.5971995020000005</v>
      </c>
      <c r="AE4659" s="319"/>
      <c r="AJ4659">
        <v>0</v>
      </c>
      <c r="AK4659">
        <v>0</v>
      </c>
    </row>
    <row r="4660" spans="1:37" x14ac:dyDescent="0.25">
      <c r="A4660">
        <f t="shared" ref="A4660:E4660" si="1865">A1575</f>
        <v>30007</v>
      </c>
      <c r="B4660" t="str">
        <f t="shared" si="1865"/>
        <v>MT</v>
      </c>
      <c r="C4660" t="str">
        <f t="shared" si="1865"/>
        <v>Broadwater County</v>
      </c>
      <c r="D4660">
        <f t="shared" si="1865"/>
        <v>-111.49423400000001</v>
      </c>
      <c r="E4660">
        <f t="shared" si="1865"/>
        <v>46.330179999999999</v>
      </c>
      <c r="Q4660" s="197">
        <v>7.5191986679999996</v>
      </c>
      <c r="R4660" s="197">
        <v>7.5191986679999996</v>
      </c>
      <c r="AE4660" s="319"/>
      <c r="AJ4660">
        <v>0</v>
      </c>
      <c r="AK4660">
        <v>0</v>
      </c>
    </row>
    <row r="4661" spans="1:37" x14ac:dyDescent="0.25">
      <c r="A4661">
        <f t="shared" ref="A4661:E4661" si="1866">A1576</f>
        <v>30009</v>
      </c>
      <c r="B4661" t="str">
        <f t="shared" si="1866"/>
        <v>MT</v>
      </c>
      <c r="C4661" t="str">
        <f t="shared" si="1866"/>
        <v>Carbon County</v>
      </c>
      <c r="D4661">
        <f t="shared" si="1866"/>
        <v>-109.03361700000001</v>
      </c>
      <c r="E4661">
        <f t="shared" si="1866"/>
        <v>45.224609999999998</v>
      </c>
      <c r="Q4661" s="197">
        <v>8.5861984689999993</v>
      </c>
      <c r="R4661" s="197">
        <v>8.5861984689999993</v>
      </c>
      <c r="AE4661" s="319"/>
      <c r="AJ4661">
        <v>0</v>
      </c>
      <c r="AK4661">
        <v>0</v>
      </c>
    </row>
    <row r="4662" spans="1:37" x14ac:dyDescent="0.25">
      <c r="A4662">
        <f t="shared" ref="A4662:E4662" si="1867">A1577</f>
        <v>30011</v>
      </c>
      <c r="B4662" t="str">
        <f t="shared" si="1867"/>
        <v>MT</v>
      </c>
      <c r="C4662" t="str">
        <f t="shared" si="1867"/>
        <v>Carter County</v>
      </c>
      <c r="D4662">
        <f t="shared" si="1867"/>
        <v>-104.53307599999999</v>
      </c>
      <c r="E4662">
        <f t="shared" si="1867"/>
        <v>45.521149999999999</v>
      </c>
      <c r="Q4662" s="197">
        <v>9.9399340299999999</v>
      </c>
      <c r="R4662" s="197">
        <v>9.9399340299999999</v>
      </c>
      <c r="AE4662" s="319"/>
      <c r="AJ4662">
        <v>0</v>
      </c>
      <c r="AK4662">
        <v>0</v>
      </c>
    </row>
    <row r="4663" spans="1:37" x14ac:dyDescent="0.25">
      <c r="A4663">
        <f t="shared" ref="A4663:E4663" si="1868">A1578</f>
        <v>30013</v>
      </c>
      <c r="B4663" t="str">
        <f t="shared" si="1868"/>
        <v>MT</v>
      </c>
      <c r="C4663" t="str">
        <f t="shared" si="1868"/>
        <v>Cascade County</v>
      </c>
      <c r="D4663">
        <f t="shared" si="1868"/>
        <v>-111.336473</v>
      </c>
      <c r="E4663">
        <f t="shared" si="1868"/>
        <v>47.302610000000001</v>
      </c>
      <c r="Q4663" s="197">
        <v>7.9076834869999999</v>
      </c>
      <c r="R4663" s="197">
        <v>7.9076834869999999</v>
      </c>
      <c r="AE4663" s="319"/>
      <c r="AJ4663">
        <v>0</v>
      </c>
      <c r="AK4663">
        <v>0</v>
      </c>
    </row>
    <row r="4664" spans="1:37" x14ac:dyDescent="0.25">
      <c r="A4664">
        <f t="shared" ref="A4664:E4664" si="1869">A1579</f>
        <v>30015</v>
      </c>
      <c r="B4664" t="str">
        <f t="shared" si="1869"/>
        <v>MT</v>
      </c>
      <c r="C4664" t="str">
        <f t="shared" si="1869"/>
        <v>Chouteau County</v>
      </c>
      <c r="D4664">
        <f t="shared" si="1869"/>
        <v>-110.42757</v>
      </c>
      <c r="E4664">
        <f t="shared" si="1869"/>
        <v>47.876269999999998</v>
      </c>
      <c r="Q4664" s="197">
        <v>8.1781854779999996</v>
      </c>
      <c r="R4664" s="197">
        <v>8.1781854779999996</v>
      </c>
      <c r="AE4664" s="319"/>
      <c r="AJ4664">
        <v>0</v>
      </c>
      <c r="AK4664">
        <v>0</v>
      </c>
    </row>
    <row r="4665" spans="1:37" x14ac:dyDescent="0.25">
      <c r="A4665">
        <f t="shared" ref="A4665:E4665" si="1870">A1580</f>
        <v>30017</v>
      </c>
      <c r="B4665" t="str">
        <f t="shared" si="1870"/>
        <v>MT</v>
      </c>
      <c r="C4665" t="str">
        <f t="shared" si="1870"/>
        <v>Custer County</v>
      </c>
      <c r="D4665">
        <f t="shared" si="1870"/>
        <v>-105.54898</v>
      </c>
      <c r="E4665">
        <f t="shared" si="1870"/>
        <v>46.257640000000002</v>
      </c>
      <c r="Q4665" s="197">
        <v>9.7388029009999997</v>
      </c>
      <c r="R4665" s="197">
        <v>9.7388029009999997</v>
      </c>
      <c r="AE4665" s="319"/>
      <c r="AJ4665">
        <v>0</v>
      </c>
      <c r="AK4665">
        <v>0</v>
      </c>
    </row>
    <row r="4666" spans="1:37" x14ac:dyDescent="0.25">
      <c r="A4666">
        <f t="shared" ref="A4666:E4666" si="1871">A1581</f>
        <v>30019</v>
      </c>
      <c r="B4666" t="str">
        <f t="shared" si="1871"/>
        <v>MT</v>
      </c>
      <c r="C4666" t="str">
        <f t="shared" si="1871"/>
        <v>Daniels County</v>
      </c>
      <c r="D4666">
        <f t="shared" si="1871"/>
        <v>-105.538855</v>
      </c>
      <c r="E4666">
        <f t="shared" si="1871"/>
        <v>48.785739999999997</v>
      </c>
      <c r="Q4666" s="197">
        <v>9.5653759970000003</v>
      </c>
      <c r="R4666" s="197">
        <v>9.5653759970000003</v>
      </c>
      <c r="AE4666" s="319"/>
      <c r="AJ4666">
        <v>0</v>
      </c>
      <c r="AK4666">
        <v>0</v>
      </c>
    </row>
    <row r="4667" spans="1:37" x14ac:dyDescent="0.25">
      <c r="A4667">
        <f t="shared" ref="A4667:E4667" si="1872">A1582</f>
        <v>30021</v>
      </c>
      <c r="B4667" t="str">
        <f t="shared" si="1872"/>
        <v>MT</v>
      </c>
      <c r="C4667" t="str">
        <f t="shared" si="1872"/>
        <v>Dawson County</v>
      </c>
      <c r="D4667">
        <f t="shared" si="1872"/>
        <v>-104.88755500000001</v>
      </c>
      <c r="E4667">
        <f t="shared" si="1872"/>
        <v>47.266640000000002</v>
      </c>
      <c r="Q4667" s="197">
        <v>9.6483964170000007</v>
      </c>
      <c r="R4667" s="197">
        <v>9.6483964170000007</v>
      </c>
      <c r="AE4667" s="319"/>
      <c r="AJ4667">
        <v>0</v>
      </c>
      <c r="AK4667">
        <v>0</v>
      </c>
    </row>
    <row r="4668" spans="1:37" x14ac:dyDescent="0.25">
      <c r="A4668">
        <f t="shared" ref="A4668:E4668" si="1873">A1583</f>
        <v>30023</v>
      </c>
      <c r="B4668" t="str">
        <f t="shared" si="1873"/>
        <v>MT</v>
      </c>
      <c r="C4668" t="str">
        <f t="shared" si="1873"/>
        <v>Deer Lodge County</v>
      </c>
      <c r="D4668">
        <f t="shared" si="1873"/>
        <v>-113.063013</v>
      </c>
      <c r="E4668">
        <f t="shared" si="1873"/>
        <v>46.053719999999998</v>
      </c>
      <c r="Q4668" s="197">
        <v>7.0121875989999998</v>
      </c>
      <c r="R4668" s="197">
        <v>7.0121875989999998</v>
      </c>
      <c r="AE4668" s="319"/>
      <c r="AJ4668">
        <v>0</v>
      </c>
      <c r="AK4668">
        <v>0</v>
      </c>
    </row>
    <row r="4669" spans="1:37" x14ac:dyDescent="0.25">
      <c r="A4669">
        <f t="shared" ref="A4669:E4669" si="1874">A1584</f>
        <v>30025</v>
      </c>
      <c r="B4669" t="str">
        <f t="shared" si="1874"/>
        <v>MT</v>
      </c>
      <c r="C4669" t="str">
        <f t="shared" si="1874"/>
        <v>Fallon County</v>
      </c>
      <c r="D4669">
        <f t="shared" si="1874"/>
        <v>-104.40903400000001</v>
      </c>
      <c r="E4669">
        <f t="shared" si="1874"/>
        <v>46.336790000000001</v>
      </c>
      <c r="Q4669" s="197">
        <v>9.7809299599999999</v>
      </c>
      <c r="R4669" s="197">
        <v>9.7809299599999999</v>
      </c>
      <c r="AE4669" s="319"/>
      <c r="AJ4669">
        <v>0</v>
      </c>
      <c r="AK4669">
        <v>0</v>
      </c>
    </row>
    <row r="4670" spans="1:37" x14ac:dyDescent="0.25">
      <c r="A4670">
        <f t="shared" ref="A4670:E4670" si="1875">A1585</f>
        <v>30027</v>
      </c>
      <c r="B4670" t="str">
        <f t="shared" si="1875"/>
        <v>MT</v>
      </c>
      <c r="C4670" t="str">
        <f t="shared" si="1875"/>
        <v>Fergus County</v>
      </c>
      <c r="D4670">
        <f t="shared" si="1875"/>
        <v>-109.21739100000001</v>
      </c>
      <c r="E4670">
        <f t="shared" si="1875"/>
        <v>47.263829999999999</v>
      </c>
      <c r="Q4670" s="197">
        <v>8.2192117390000003</v>
      </c>
      <c r="R4670" s="197">
        <v>8.2192117390000003</v>
      </c>
      <c r="AE4670" s="319"/>
      <c r="AJ4670">
        <v>0</v>
      </c>
      <c r="AK4670">
        <v>0</v>
      </c>
    </row>
    <row r="4671" spans="1:37" x14ac:dyDescent="0.25">
      <c r="A4671">
        <f t="shared" ref="A4671:E4671" si="1876">A1586</f>
        <v>30029</v>
      </c>
      <c r="B4671" t="str">
        <f t="shared" si="1876"/>
        <v>MT</v>
      </c>
      <c r="C4671" t="str">
        <f t="shared" si="1876"/>
        <v>Flathead County</v>
      </c>
      <c r="D4671">
        <f t="shared" si="1876"/>
        <v>-114.03979200000001</v>
      </c>
      <c r="E4671">
        <f t="shared" si="1876"/>
        <v>48.285150000000002</v>
      </c>
      <c r="Q4671" s="197">
        <v>8.3372419729999994</v>
      </c>
      <c r="R4671" s="197">
        <v>8.3372419729999994</v>
      </c>
      <c r="AE4671" s="319"/>
      <c r="AJ4671">
        <v>0</v>
      </c>
      <c r="AK4671">
        <v>0</v>
      </c>
    </row>
    <row r="4672" spans="1:37" x14ac:dyDescent="0.25">
      <c r="A4672">
        <f t="shared" ref="A4672:E4672" si="1877">A1587</f>
        <v>30031</v>
      </c>
      <c r="B4672" t="str">
        <f t="shared" si="1877"/>
        <v>MT</v>
      </c>
      <c r="C4672" t="str">
        <f t="shared" si="1877"/>
        <v>Gallatin County</v>
      </c>
      <c r="D4672">
        <f t="shared" si="1877"/>
        <v>-111.17586799999999</v>
      </c>
      <c r="E4672">
        <f t="shared" si="1877"/>
        <v>45.559330000000003</v>
      </c>
      <c r="Q4672" s="197">
        <v>7.7563703329999996</v>
      </c>
      <c r="R4672" s="197">
        <v>7.7563703329999996</v>
      </c>
      <c r="AE4672" s="319"/>
      <c r="AJ4672">
        <v>0</v>
      </c>
      <c r="AK4672">
        <v>0</v>
      </c>
    </row>
    <row r="4673" spans="1:37" x14ac:dyDescent="0.25">
      <c r="A4673">
        <f t="shared" ref="A4673:E4673" si="1878">A1588</f>
        <v>30033</v>
      </c>
      <c r="B4673" t="str">
        <f t="shared" si="1878"/>
        <v>MT</v>
      </c>
      <c r="C4673" t="str">
        <f t="shared" si="1878"/>
        <v>Garfield County</v>
      </c>
      <c r="D4673">
        <f t="shared" si="1878"/>
        <v>-106.98404499999999</v>
      </c>
      <c r="E4673">
        <f t="shared" si="1878"/>
        <v>47.282589999999999</v>
      </c>
      <c r="Q4673" s="197">
        <v>9.310220138</v>
      </c>
      <c r="R4673" s="197">
        <v>9.310220138</v>
      </c>
      <c r="AE4673" s="319"/>
      <c r="AJ4673">
        <v>0</v>
      </c>
      <c r="AK4673">
        <v>0</v>
      </c>
    </row>
    <row r="4674" spans="1:37" x14ac:dyDescent="0.25">
      <c r="A4674">
        <f t="shared" ref="A4674:E4674" si="1879">A1589</f>
        <v>30035</v>
      </c>
      <c r="B4674" t="str">
        <f t="shared" si="1879"/>
        <v>MT</v>
      </c>
      <c r="C4674" t="str">
        <f t="shared" si="1879"/>
        <v>Glacier County</v>
      </c>
      <c r="D4674">
        <f t="shared" si="1879"/>
        <v>-112.992266</v>
      </c>
      <c r="E4674">
        <f t="shared" si="1879"/>
        <v>48.695320000000002</v>
      </c>
      <c r="Q4674" s="197">
        <v>8.3710668340000005</v>
      </c>
      <c r="R4674" s="197">
        <v>8.3710668340000005</v>
      </c>
      <c r="AE4674" s="319"/>
      <c r="AJ4674">
        <v>0</v>
      </c>
      <c r="AK4674">
        <v>0</v>
      </c>
    </row>
    <row r="4675" spans="1:37" x14ac:dyDescent="0.25">
      <c r="A4675">
        <f t="shared" ref="A4675:E4675" si="1880">A1590</f>
        <v>30037</v>
      </c>
      <c r="B4675" t="str">
        <f t="shared" si="1880"/>
        <v>MT</v>
      </c>
      <c r="C4675" t="str">
        <f t="shared" si="1880"/>
        <v>Golden Valley County</v>
      </c>
      <c r="D4675">
        <f t="shared" si="1880"/>
        <v>-109.17510900000001</v>
      </c>
      <c r="E4675">
        <f t="shared" si="1880"/>
        <v>46.378689999999999</v>
      </c>
      <c r="Q4675" s="197">
        <v>8.3169538779999996</v>
      </c>
      <c r="R4675" s="197">
        <v>8.3169538779999996</v>
      </c>
      <c r="AE4675" s="319"/>
      <c r="AJ4675">
        <v>0</v>
      </c>
      <c r="AK4675">
        <v>0</v>
      </c>
    </row>
    <row r="4676" spans="1:37" x14ac:dyDescent="0.25">
      <c r="A4676">
        <f t="shared" ref="A4676:E4676" si="1881">A1591</f>
        <v>30039</v>
      </c>
      <c r="B4676" t="str">
        <f t="shared" si="1881"/>
        <v>MT</v>
      </c>
      <c r="C4676" t="str">
        <f t="shared" si="1881"/>
        <v>Granite County</v>
      </c>
      <c r="D4676">
        <f t="shared" si="1881"/>
        <v>-113.424003</v>
      </c>
      <c r="E4676">
        <f t="shared" si="1881"/>
        <v>46.392580000000002</v>
      </c>
      <c r="Q4676" s="197">
        <v>6.8373445100000003</v>
      </c>
      <c r="R4676" s="197">
        <v>6.8373445100000003</v>
      </c>
      <c r="AE4676" s="319"/>
      <c r="AJ4676">
        <v>0</v>
      </c>
      <c r="AK4676">
        <v>0</v>
      </c>
    </row>
    <row r="4677" spans="1:37" x14ac:dyDescent="0.25">
      <c r="A4677">
        <f t="shared" ref="A4677:E4677" si="1882">A1592</f>
        <v>30041</v>
      </c>
      <c r="B4677" t="str">
        <f t="shared" si="1882"/>
        <v>MT</v>
      </c>
      <c r="C4677" t="str">
        <f t="shared" si="1882"/>
        <v>Hill County</v>
      </c>
      <c r="D4677">
        <f t="shared" si="1882"/>
        <v>-110.108842</v>
      </c>
      <c r="E4677">
        <f t="shared" si="1882"/>
        <v>48.62171</v>
      </c>
      <c r="Q4677" s="197">
        <v>8.4423001790000001</v>
      </c>
      <c r="R4677" s="197">
        <v>8.4423001790000001</v>
      </c>
      <c r="AE4677" s="319"/>
      <c r="AJ4677">
        <v>0</v>
      </c>
      <c r="AK4677">
        <v>0</v>
      </c>
    </row>
    <row r="4678" spans="1:37" x14ac:dyDescent="0.25">
      <c r="A4678">
        <f t="shared" ref="A4678:E4678" si="1883">A1593</f>
        <v>30043</v>
      </c>
      <c r="B4678" t="str">
        <f t="shared" si="1883"/>
        <v>MT</v>
      </c>
      <c r="C4678" t="str">
        <f t="shared" si="1883"/>
        <v>Jefferson County</v>
      </c>
      <c r="D4678">
        <f t="shared" si="1883"/>
        <v>-112.091857</v>
      </c>
      <c r="E4678">
        <f t="shared" si="1883"/>
        <v>46.147129999999997</v>
      </c>
      <c r="Q4678" s="197">
        <v>7.2327353800000003</v>
      </c>
      <c r="R4678" s="197">
        <v>7.2327353800000003</v>
      </c>
      <c r="AE4678" s="319"/>
      <c r="AJ4678">
        <v>0</v>
      </c>
      <c r="AK4678">
        <v>0</v>
      </c>
    </row>
    <row r="4679" spans="1:37" x14ac:dyDescent="0.25">
      <c r="A4679">
        <f t="shared" ref="A4679:E4679" si="1884">A1594</f>
        <v>30045</v>
      </c>
      <c r="B4679" t="str">
        <f t="shared" si="1884"/>
        <v>MT</v>
      </c>
      <c r="C4679" t="str">
        <f t="shared" si="1884"/>
        <v>Judith Basin County</v>
      </c>
      <c r="D4679">
        <f t="shared" si="1884"/>
        <v>-110.25926699999999</v>
      </c>
      <c r="E4679">
        <f t="shared" si="1884"/>
        <v>47.034050000000001</v>
      </c>
      <c r="Q4679" s="197">
        <v>8.0146384360000003</v>
      </c>
      <c r="R4679" s="197">
        <v>8.0146384360000003</v>
      </c>
      <c r="AE4679" s="319"/>
      <c r="AJ4679">
        <v>0</v>
      </c>
      <c r="AK4679">
        <v>0</v>
      </c>
    </row>
    <row r="4680" spans="1:37" x14ac:dyDescent="0.25">
      <c r="A4680">
        <f t="shared" ref="A4680:E4680" si="1885">A1595</f>
        <v>30047</v>
      </c>
      <c r="B4680" t="str">
        <f t="shared" si="1885"/>
        <v>MT</v>
      </c>
      <c r="C4680" t="str">
        <f t="shared" si="1885"/>
        <v>Lake County</v>
      </c>
      <c r="D4680">
        <f t="shared" si="1885"/>
        <v>-114.072946</v>
      </c>
      <c r="E4680">
        <f t="shared" si="1885"/>
        <v>47.640560000000001</v>
      </c>
      <c r="Q4680" s="197">
        <v>7.6521990239999997</v>
      </c>
      <c r="R4680" s="197">
        <v>7.6521990239999997</v>
      </c>
      <c r="AE4680" s="319"/>
      <c r="AJ4680">
        <v>0</v>
      </c>
      <c r="AK4680">
        <v>0</v>
      </c>
    </row>
    <row r="4681" spans="1:37" x14ac:dyDescent="0.25">
      <c r="A4681">
        <f t="shared" ref="A4681:E4681" si="1886">A1596</f>
        <v>30049</v>
      </c>
      <c r="B4681" t="str">
        <f t="shared" si="1886"/>
        <v>MT</v>
      </c>
      <c r="C4681" t="str">
        <f t="shared" si="1886"/>
        <v>Lewis and Clark County</v>
      </c>
      <c r="D4681">
        <f t="shared" si="1886"/>
        <v>-112.386296</v>
      </c>
      <c r="E4681">
        <f t="shared" si="1886"/>
        <v>47.115740000000002</v>
      </c>
      <c r="Q4681" s="197">
        <v>7.431984098</v>
      </c>
      <c r="R4681" s="197">
        <v>7.431984098</v>
      </c>
      <c r="AE4681" s="319"/>
      <c r="AJ4681">
        <v>0</v>
      </c>
      <c r="AK4681">
        <v>0</v>
      </c>
    </row>
    <row r="4682" spans="1:37" x14ac:dyDescent="0.25">
      <c r="A4682">
        <f t="shared" ref="A4682:E4682" si="1887">A1597</f>
        <v>30051</v>
      </c>
      <c r="B4682" t="str">
        <f t="shared" si="1887"/>
        <v>MT</v>
      </c>
      <c r="C4682" t="str">
        <f t="shared" si="1887"/>
        <v>Liberty County</v>
      </c>
      <c r="D4682">
        <f t="shared" si="1887"/>
        <v>-111.024843</v>
      </c>
      <c r="E4682">
        <f t="shared" si="1887"/>
        <v>48.552430000000001</v>
      </c>
      <c r="Q4682" s="197">
        <v>8.3354786099999991</v>
      </c>
      <c r="R4682" s="197">
        <v>8.3354786099999991</v>
      </c>
      <c r="AE4682" s="319"/>
      <c r="AJ4682">
        <v>0</v>
      </c>
      <c r="AK4682">
        <v>0</v>
      </c>
    </row>
    <row r="4683" spans="1:37" x14ac:dyDescent="0.25">
      <c r="A4683">
        <f t="shared" ref="A4683:E4683" si="1888">A1598</f>
        <v>30053</v>
      </c>
      <c r="B4683" t="str">
        <f t="shared" si="1888"/>
        <v>MT</v>
      </c>
      <c r="C4683" t="str">
        <f t="shared" si="1888"/>
        <v>Lincoln County</v>
      </c>
      <c r="D4683">
        <f t="shared" si="1888"/>
        <v>-115.39264</v>
      </c>
      <c r="E4683">
        <f t="shared" si="1888"/>
        <v>48.536349999999999</v>
      </c>
      <c r="Q4683" s="197">
        <v>8.8187103550000003</v>
      </c>
      <c r="R4683" s="197">
        <v>8.8187103550000003</v>
      </c>
      <c r="AE4683" s="319"/>
      <c r="AJ4683">
        <v>0</v>
      </c>
      <c r="AK4683">
        <v>0</v>
      </c>
    </row>
    <row r="4684" spans="1:37" x14ac:dyDescent="0.25">
      <c r="A4684">
        <f t="shared" ref="A4684:E4684" si="1889">A1599</f>
        <v>30055</v>
      </c>
      <c r="B4684" t="str">
        <f t="shared" si="1889"/>
        <v>MT</v>
      </c>
      <c r="C4684" t="str">
        <f t="shared" si="1889"/>
        <v>McCone County</v>
      </c>
      <c r="D4684">
        <f t="shared" si="1889"/>
        <v>-105.784395</v>
      </c>
      <c r="E4684">
        <f t="shared" si="1889"/>
        <v>47.654420000000002</v>
      </c>
      <c r="Q4684" s="197">
        <v>9.5984805689999995</v>
      </c>
      <c r="R4684" s="197">
        <v>9.5984805689999995</v>
      </c>
      <c r="AE4684" s="319"/>
      <c r="AJ4684">
        <v>0</v>
      </c>
      <c r="AK4684">
        <v>0</v>
      </c>
    </row>
    <row r="4685" spans="1:37" x14ac:dyDescent="0.25">
      <c r="A4685">
        <f t="shared" ref="A4685:E4685" si="1890">A1600</f>
        <v>30057</v>
      </c>
      <c r="B4685" t="str">
        <f t="shared" si="1890"/>
        <v>MT</v>
      </c>
      <c r="C4685" t="str">
        <f t="shared" si="1890"/>
        <v>Madison County</v>
      </c>
      <c r="D4685">
        <f t="shared" si="1890"/>
        <v>-111.919011</v>
      </c>
      <c r="E4685">
        <f t="shared" si="1890"/>
        <v>45.304630000000003</v>
      </c>
      <c r="Q4685" s="197">
        <v>7.608906019</v>
      </c>
      <c r="R4685" s="197">
        <v>7.608906019</v>
      </c>
      <c r="AE4685" s="319"/>
      <c r="AJ4685">
        <v>0</v>
      </c>
      <c r="AK4685">
        <v>0</v>
      </c>
    </row>
    <row r="4686" spans="1:37" x14ac:dyDescent="0.25">
      <c r="A4686">
        <f t="shared" ref="A4686:E4686" si="1891">A1601</f>
        <v>30059</v>
      </c>
      <c r="B4686" t="str">
        <f t="shared" si="1891"/>
        <v>MT</v>
      </c>
      <c r="C4686" t="str">
        <f t="shared" si="1891"/>
        <v>Meagher County</v>
      </c>
      <c r="D4686">
        <f t="shared" si="1891"/>
        <v>-110.889191</v>
      </c>
      <c r="E4686">
        <f t="shared" si="1891"/>
        <v>46.59442</v>
      </c>
      <c r="Q4686" s="197">
        <v>7.83002179</v>
      </c>
      <c r="R4686" s="197">
        <v>7.83002179</v>
      </c>
      <c r="AE4686" s="319"/>
      <c r="AJ4686">
        <v>0</v>
      </c>
      <c r="AK4686">
        <v>0</v>
      </c>
    </row>
    <row r="4687" spans="1:37" x14ac:dyDescent="0.25">
      <c r="A4687">
        <f t="shared" ref="A4687:E4687" si="1892">A1602</f>
        <v>30061</v>
      </c>
      <c r="B4687" t="str">
        <f t="shared" si="1892"/>
        <v>MT</v>
      </c>
      <c r="C4687" t="str">
        <f t="shared" si="1892"/>
        <v>Mineral County</v>
      </c>
      <c r="D4687">
        <f t="shared" si="1892"/>
        <v>-114.996189</v>
      </c>
      <c r="E4687">
        <f t="shared" si="1892"/>
        <v>47.141710000000003</v>
      </c>
      <c r="Q4687" s="197">
        <v>7.307374534</v>
      </c>
      <c r="R4687" s="197">
        <v>7.307374534</v>
      </c>
      <c r="AE4687" s="319"/>
      <c r="AJ4687">
        <v>0</v>
      </c>
      <c r="AK4687">
        <v>0</v>
      </c>
    </row>
    <row r="4688" spans="1:37" x14ac:dyDescent="0.25">
      <c r="A4688">
        <f t="shared" ref="A4688:E4688" si="1893">A1603</f>
        <v>30063</v>
      </c>
      <c r="B4688" t="str">
        <f t="shared" si="1893"/>
        <v>MT</v>
      </c>
      <c r="C4688" t="str">
        <f t="shared" si="1893"/>
        <v>Missoula County</v>
      </c>
      <c r="D4688">
        <f t="shared" si="1893"/>
        <v>-113.920929</v>
      </c>
      <c r="E4688">
        <f t="shared" si="1893"/>
        <v>47.026679999999999</v>
      </c>
      <c r="Q4688" s="197">
        <v>6.8936844629999996</v>
      </c>
      <c r="R4688" s="197">
        <v>6.8936844629999996</v>
      </c>
      <c r="AE4688" s="319"/>
      <c r="AJ4688">
        <v>0</v>
      </c>
      <c r="AK4688">
        <v>0</v>
      </c>
    </row>
    <row r="4689" spans="1:37" x14ac:dyDescent="0.25">
      <c r="A4689">
        <f t="shared" ref="A4689:E4689" si="1894">A1604</f>
        <v>30065</v>
      </c>
      <c r="B4689" t="str">
        <f t="shared" si="1894"/>
        <v>MT</v>
      </c>
      <c r="C4689" t="str">
        <f t="shared" si="1894"/>
        <v>Musselshell County</v>
      </c>
      <c r="D4689">
        <f t="shared" si="1894"/>
        <v>-108.39690899999999</v>
      </c>
      <c r="E4689">
        <f t="shared" si="1894"/>
        <v>46.492579999999997</v>
      </c>
      <c r="Q4689" s="197">
        <v>8.7017947899999992</v>
      </c>
      <c r="R4689" s="197">
        <v>8.7017947899999992</v>
      </c>
      <c r="AE4689" s="319"/>
      <c r="AJ4689">
        <v>0</v>
      </c>
      <c r="AK4689">
        <v>0</v>
      </c>
    </row>
    <row r="4690" spans="1:37" x14ac:dyDescent="0.25">
      <c r="A4690">
        <f t="shared" ref="A4690:E4690" si="1895">A1605</f>
        <v>30067</v>
      </c>
      <c r="B4690" t="str">
        <f t="shared" si="1895"/>
        <v>MT</v>
      </c>
      <c r="C4690" t="str">
        <f t="shared" si="1895"/>
        <v>Park County</v>
      </c>
      <c r="D4690">
        <f t="shared" si="1895"/>
        <v>-110.52396299999999</v>
      </c>
      <c r="E4690">
        <f t="shared" si="1895"/>
        <v>45.51688</v>
      </c>
      <c r="Q4690" s="197">
        <v>7.976875003</v>
      </c>
      <c r="R4690" s="197">
        <v>7.976875003</v>
      </c>
      <c r="AE4690" s="319"/>
      <c r="AJ4690">
        <v>0</v>
      </c>
      <c r="AK4690">
        <v>0</v>
      </c>
    </row>
    <row r="4691" spans="1:37" x14ac:dyDescent="0.25">
      <c r="A4691">
        <f t="shared" ref="A4691:E4691" si="1896">A1606</f>
        <v>30069</v>
      </c>
      <c r="B4691" t="str">
        <f t="shared" si="1896"/>
        <v>MT</v>
      </c>
      <c r="C4691" t="str">
        <f t="shared" si="1896"/>
        <v>Petroleum County</v>
      </c>
      <c r="D4691">
        <f t="shared" si="1896"/>
        <v>-108.24590000000001</v>
      </c>
      <c r="E4691">
        <f t="shared" si="1896"/>
        <v>47.118670000000002</v>
      </c>
      <c r="Q4691" s="197">
        <v>8.7143799699999995</v>
      </c>
      <c r="R4691" s="197">
        <v>8.7143799699999995</v>
      </c>
      <c r="AE4691" s="319"/>
      <c r="AJ4691">
        <v>0</v>
      </c>
      <c r="AK4691">
        <v>0</v>
      </c>
    </row>
    <row r="4692" spans="1:37" x14ac:dyDescent="0.25">
      <c r="A4692">
        <f t="shared" ref="A4692:E4692" si="1897">A1607</f>
        <v>30071</v>
      </c>
      <c r="B4692" t="str">
        <f t="shared" si="1897"/>
        <v>MT</v>
      </c>
      <c r="C4692" t="str">
        <f t="shared" si="1897"/>
        <v>Phillips County</v>
      </c>
      <c r="D4692">
        <f t="shared" si="1897"/>
        <v>-107.91301900000001</v>
      </c>
      <c r="E4692">
        <f t="shared" si="1897"/>
        <v>48.2605</v>
      </c>
      <c r="Q4692" s="197">
        <v>8.9613600630000008</v>
      </c>
      <c r="R4692" s="197">
        <v>8.9613600630000008</v>
      </c>
      <c r="AE4692" s="319"/>
      <c r="AJ4692">
        <v>0</v>
      </c>
      <c r="AK4692">
        <v>0</v>
      </c>
    </row>
    <row r="4693" spans="1:37" x14ac:dyDescent="0.25">
      <c r="A4693">
        <f t="shared" ref="A4693:E4693" si="1898">A1608</f>
        <v>30073</v>
      </c>
      <c r="B4693" t="str">
        <f t="shared" si="1898"/>
        <v>MT</v>
      </c>
      <c r="C4693" t="str">
        <f t="shared" si="1898"/>
        <v>Pondera County</v>
      </c>
      <c r="D4693">
        <f t="shared" si="1898"/>
        <v>-112.215085</v>
      </c>
      <c r="E4693">
        <f t="shared" si="1898"/>
        <v>48.220039999999997</v>
      </c>
      <c r="Q4693" s="197">
        <v>8.0617880999999993</v>
      </c>
      <c r="R4693" s="197">
        <v>8.0617880999999993</v>
      </c>
      <c r="AE4693" s="319"/>
      <c r="AJ4693">
        <v>0</v>
      </c>
      <c r="AK4693">
        <v>0</v>
      </c>
    </row>
    <row r="4694" spans="1:37" x14ac:dyDescent="0.25">
      <c r="A4694">
        <f t="shared" ref="A4694:E4694" si="1899">A1609</f>
        <v>30075</v>
      </c>
      <c r="B4694" t="str">
        <f t="shared" si="1899"/>
        <v>MT</v>
      </c>
      <c r="C4694" t="str">
        <f t="shared" si="1899"/>
        <v>Powder River County</v>
      </c>
      <c r="D4694">
        <f t="shared" si="1899"/>
        <v>-105.610103</v>
      </c>
      <c r="E4694">
        <f t="shared" si="1899"/>
        <v>45.398429999999998</v>
      </c>
      <c r="Q4694" s="197">
        <v>9.9260456920000006</v>
      </c>
      <c r="R4694" s="197">
        <v>9.9260456920000006</v>
      </c>
      <c r="AE4694" s="319"/>
      <c r="AJ4694">
        <v>0</v>
      </c>
      <c r="AK4694">
        <v>0</v>
      </c>
    </row>
    <row r="4695" spans="1:37" x14ac:dyDescent="0.25">
      <c r="A4695">
        <f t="shared" ref="A4695:E4695" si="1900">A1610</f>
        <v>30077</v>
      </c>
      <c r="B4695" t="str">
        <f t="shared" si="1900"/>
        <v>MT</v>
      </c>
      <c r="C4695" t="str">
        <f t="shared" si="1900"/>
        <v>Powell County</v>
      </c>
      <c r="D4695">
        <f t="shared" si="1900"/>
        <v>-112.93152000000001</v>
      </c>
      <c r="E4695">
        <f t="shared" si="1900"/>
        <v>46.850520000000003</v>
      </c>
      <c r="Q4695" s="197">
        <v>7.1671882279999997</v>
      </c>
      <c r="R4695" s="197">
        <v>7.1671882279999997</v>
      </c>
      <c r="AE4695" s="319"/>
      <c r="AJ4695">
        <v>0</v>
      </c>
      <c r="AK4695">
        <v>0</v>
      </c>
    </row>
    <row r="4696" spans="1:37" x14ac:dyDescent="0.25">
      <c r="A4696">
        <f t="shared" ref="A4696:E4696" si="1901">A1611</f>
        <v>30079</v>
      </c>
      <c r="B4696" t="str">
        <f t="shared" si="1901"/>
        <v>MT</v>
      </c>
      <c r="C4696" t="str">
        <f t="shared" si="1901"/>
        <v>Prairie County</v>
      </c>
      <c r="D4696">
        <f t="shared" si="1901"/>
        <v>-105.358768</v>
      </c>
      <c r="E4696">
        <f t="shared" si="1901"/>
        <v>46.864409999999999</v>
      </c>
      <c r="Q4696" s="197">
        <v>9.6682477710000008</v>
      </c>
      <c r="R4696" s="197">
        <v>9.6682477710000008</v>
      </c>
      <c r="AE4696" s="319"/>
      <c r="AJ4696">
        <v>0</v>
      </c>
      <c r="AK4696">
        <v>0</v>
      </c>
    </row>
    <row r="4697" spans="1:37" x14ac:dyDescent="0.25">
      <c r="A4697">
        <f t="shared" ref="A4697:E4697" si="1902">A1612</f>
        <v>30081</v>
      </c>
      <c r="B4697" t="str">
        <f t="shared" si="1902"/>
        <v>MT</v>
      </c>
      <c r="C4697" t="str">
        <f t="shared" si="1902"/>
        <v>Ravalli County</v>
      </c>
      <c r="D4697">
        <f t="shared" si="1902"/>
        <v>-114.116285</v>
      </c>
      <c r="E4697">
        <f t="shared" si="1902"/>
        <v>46.07985</v>
      </c>
      <c r="Q4697" s="197">
        <v>6.6937008249999996</v>
      </c>
      <c r="R4697" s="197">
        <v>6.6937008249999996</v>
      </c>
      <c r="AE4697" s="319"/>
      <c r="AJ4697">
        <v>0</v>
      </c>
      <c r="AK4697">
        <v>0</v>
      </c>
    </row>
    <row r="4698" spans="1:37" x14ac:dyDescent="0.25">
      <c r="A4698">
        <f t="shared" ref="A4698:E4698" si="1903">A1613</f>
        <v>30083</v>
      </c>
      <c r="B4698" t="str">
        <f t="shared" si="1903"/>
        <v>MT</v>
      </c>
      <c r="C4698" t="str">
        <f t="shared" si="1903"/>
        <v>Richland County</v>
      </c>
      <c r="D4698">
        <f t="shared" si="1903"/>
        <v>-104.56571700000001</v>
      </c>
      <c r="E4698">
        <f t="shared" si="1903"/>
        <v>47.789050000000003</v>
      </c>
      <c r="Q4698" s="197">
        <v>9.5916354170000009</v>
      </c>
      <c r="R4698" s="197">
        <v>9.5916354170000009</v>
      </c>
      <c r="AE4698" s="319"/>
      <c r="AJ4698">
        <v>0</v>
      </c>
      <c r="AK4698">
        <v>0</v>
      </c>
    </row>
    <row r="4699" spans="1:37" x14ac:dyDescent="0.25">
      <c r="A4699">
        <f t="shared" ref="A4699:E4699" si="1904">A1614</f>
        <v>30085</v>
      </c>
      <c r="B4699" t="str">
        <f t="shared" si="1904"/>
        <v>MT</v>
      </c>
      <c r="C4699" t="str">
        <f t="shared" si="1904"/>
        <v>Roosevelt County</v>
      </c>
      <c r="D4699">
        <f t="shared" si="1904"/>
        <v>-105.002421</v>
      </c>
      <c r="E4699">
        <f t="shared" si="1904"/>
        <v>48.296550000000003</v>
      </c>
      <c r="Q4699" s="197">
        <v>9.5726994009999995</v>
      </c>
      <c r="R4699" s="197">
        <v>9.5726994009999995</v>
      </c>
      <c r="AE4699" s="319"/>
      <c r="AJ4699">
        <v>0</v>
      </c>
      <c r="AK4699">
        <v>0</v>
      </c>
    </row>
    <row r="4700" spans="1:37" x14ac:dyDescent="0.25">
      <c r="A4700">
        <f t="shared" ref="A4700:E4700" si="1905">A1615</f>
        <v>30087</v>
      </c>
      <c r="B4700" t="str">
        <f t="shared" si="1905"/>
        <v>MT</v>
      </c>
      <c r="C4700" t="str">
        <f t="shared" si="1905"/>
        <v>Rosebud County</v>
      </c>
      <c r="D4700">
        <f t="shared" si="1905"/>
        <v>-106.711798</v>
      </c>
      <c r="E4700">
        <f t="shared" si="1905"/>
        <v>46.227530000000002</v>
      </c>
      <c r="Q4700" s="197">
        <v>9.5557404689999998</v>
      </c>
      <c r="R4700" s="197">
        <v>9.5557404689999998</v>
      </c>
      <c r="AE4700" s="319"/>
      <c r="AJ4700">
        <v>0</v>
      </c>
      <c r="AK4700">
        <v>0</v>
      </c>
    </row>
    <row r="4701" spans="1:37" x14ac:dyDescent="0.25">
      <c r="A4701">
        <f t="shared" ref="A4701:E4701" si="1906">A1616</f>
        <v>30089</v>
      </c>
      <c r="B4701" t="str">
        <f t="shared" si="1906"/>
        <v>MT</v>
      </c>
      <c r="C4701" t="str">
        <f t="shared" si="1906"/>
        <v>Sanders County</v>
      </c>
      <c r="D4701">
        <f t="shared" si="1906"/>
        <v>-115.131704</v>
      </c>
      <c r="E4701">
        <f t="shared" si="1906"/>
        <v>47.673050000000003</v>
      </c>
      <c r="Q4701" s="197">
        <v>7.9988946439999999</v>
      </c>
      <c r="R4701" s="197">
        <v>7.9988946439999999</v>
      </c>
      <c r="AE4701" s="319"/>
      <c r="AJ4701">
        <v>0</v>
      </c>
      <c r="AK4701">
        <v>0</v>
      </c>
    </row>
    <row r="4702" spans="1:37" x14ac:dyDescent="0.25">
      <c r="A4702">
        <f t="shared" ref="A4702:E4702" si="1907">A1617</f>
        <v>30091</v>
      </c>
      <c r="B4702" t="str">
        <f t="shared" si="1907"/>
        <v>MT</v>
      </c>
      <c r="C4702" t="str">
        <f t="shared" si="1907"/>
        <v>Sheridan County</v>
      </c>
      <c r="D4702">
        <f t="shared" si="1907"/>
        <v>-104.50229400000001</v>
      </c>
      <c r="E4702">
        <f t="shared" si="1907"/>
        <v>48.72334</v>
      </c>
      <c r="Q4702" s="197">
        <v>9.5353436350000003</v>
      </c>
      <c r="R4702" s="197">
        <v>9.5353436350000003</v>
      </c>
      <c r="AE4702" s="319"/>
      <c r="AJ4702">
        <v>0</v>
      </c>
      <c r="AK4702">
        <v>0</v>
      </c>
    </row>
    <row r="4703" spans="1:37" x14ac:dyDescent="0.25">
      <c r="A4703">
        <f t="shared" ref="A4703:E4703" si="1908">A1618</f>
        <v>30093</v>
      </c>
      <c r="B4703" t="str">
        <f t="shared" si="1908"/>
        <v>MT</v>
      </c>
      <c r="C4703" t="str">
        <f t="shared" si="1908"/>
        <v>Silver Bow County</v>
      </c>
      <c r="D4703">
        <f t="shared" si="1908"/>
        <v>-112.648865</v>
      </c>
      <c r="E4703">
        <f t="shared" si="1908"/>
        <v>45.893560000000001</v>
      </c>
      <c r="Q4703" s="197">
        <v>7.1609078329999996</v>
      </c>
      <c r="R4703" s="197">
        <v>7.1609078329999996</v>
      </c>
      <c r="AE4703" s="319"/>
      <c r="AJ4703">
        <v>0</v>
      </c>
      <c r="AK4703">
        <v>0</v>
      </c>
    </row>
    <row r="4704" spans="1:37" x14ac:dyDescent="0.25">
      <c r="A4704">
        <f t="shared" ref="A4704:E4704" si="1909">A1619</f>
        <v>30095</v>
      </c>
      <c r="B4704" t="str">
        <f t="shared" si="1909"/>
        <v>MT</v>
      </c>
      <c r="C4704" t="str">
        <f t="shared" si="1909"/>
        <v>Stillwater County</v>
      </c>
      <c r="D4704">
        <f t="shared" si="1909"/>
        <v>-109.397727</v>
      </c>
      <c r="E4704">
        <f t="shared" si="1909"/>
        <v>45.669640000000001</v>
      </c>
      <c r="Q4704" s="197">
        <v>8.3596385679999994</v>
      </c>
      <c r="R4704" s="197">
        <v>8.3596385679999994</v>
      </c>
      <c r="AE4704" s="319"/>
      <c r="AJ4704">
        <v>0</v>
      </c>
      <c r="AK4704">
        <v>0</v>
      </c>
    </row>
    <row r="4705" spans="1:37" x14ac:dyDescent="0.25">
      <c r="A4705">
        <f t="shared" ref="A4705:E4705" si="1910">A1620</f>
        <v>30097</v>
      </c>
      <c r="B4705" t="str">
        <f t="shared" si="1910"/>
        <v>MT</v>
      </c>
      <c r="C4705" t="str">
        <f t="shared" si="1910"/>
        <v>Sweet Grass County</v>
      </c>
      <c r="D4705">
        <f t="shared" si="1910"/>
        <v>-109.944192</v>
      </c>
      <c r="E4705">
        <f t="shared" si="1910"/>
        <v>45.815629999999999</v>
      </c>
      <c r="Q4705" s="197">
        <v>8.1243292999999994</v>
      </c>
      <c r="R4705" s="197">
        <v>8.1243292999999994</v>
      </c>
      <c r="AE4705" s="319"/>
      <c r="AJ4705">
        <v>0</v>
      </c>
      <c r="AK4705">
        <v>0</v>
      </c>
    </row>
    <row r="4706" spans="1:37" x14ac:dyDescent="0.25">
      <c r="A4706">
        <f t="shared" ref="A4706:E4706" si="1911">A1621</f>
        <v>30099</v>
      </c>
      <c r="B4706" t="str">
        <f t="shared" si="1911"/>
        <v>MT</v>
      </c>
      <c r="C4706" t="str">
        <f t="shared" si="1911"/>
        <v>Teton County</v>
      </c>
      <c r="D4706">
        <f t="shared" si="1911"/>
        <v>-112.224603</v>
      </c>
      <c r="E4706">
        <f t="shared" si="1911"/>
        <v>47.831240000000001</v>
      </c>
      <c r="Q4706" s="197">
        <v>7.8561770830000004</v>
      </c>
      <c r="R4706" s="197">
        <v>7.8561770830000004</v>
      </c>
      <c r="AE4706" s="319"/>
      <c r="AJ4706">
        <v>0</v>
      </c>
      <c r="AK4706">
        <v>0</v>
      </c>
    </row>
    <row r="4707" spans="1:37" x14ac:dyDescent="0.25">
      <c r="A4707">
        <f t="shared" ref="A4707:E4707" si="1912">A1622</f>
        <v>30101</v>
      </c>
      <c r="B4707" t="str">
        <f t="shared" si="1912"/>
        <v>MT</v>
      </c>
      <c r="C4707" t="str">
        <f t="shared" si="1912"/>
        <v>Toole County</v>
      </c>
      <c r="D4707">
        <f t="shared" si="1912"/>
        <v>-111.695663</v>
      </c>
      <c r="E4707">
        <f t="shared" si="1912"/>
        <v>48.656770000000002</v>
      </c>
      <c r="Q4707" s="197">
        <v>8.2955603159999995</v>
      </c>
      <c r="R4707" s="197">
        <v>8.2955603159999995</v>
      </c>
      <c r="AE4707" s="319"/>
      <c r="AJ4707">
        <v>0</v>
      </c>
      <c r="AK4707">
        <v>0</v>
      </c>
    </row>
    <row r="4708" spans="1:37" x14ac:dyDescent="0.25">
      <c r="A4708">
        <f t="shared" ref="A4708:E4708" si="1913">A1623</f>
        <v>30103</v>
      </c>
      <c r="B4708" t="str">
        <f t="shared" si="1913"/>
        <v>MT</v>
      </c>
      <c r="C4708" t="str">
        <f t="shared" si="1913"/>
        <v>Treasure County</v>
      </c>
      <c r="D4708">
        <f t="shared" si="1913"/>
        <v>-107.25586300000001</v>
      </c>
      <c r="E4708">
        <f t="shared" si="1913"/>
        <v>46.210349999999998</v>
      </c>
      <c r="Q4708" s="197">
        <v>9.359272185</v>
      </c>
      <c r="R4708" s="197">
        <v>9.359272185</v>
      </c>
      <c r="AE4708" s="319"/>
      <c r="AJ4708">
        <v>0</v>
      </c>
      <c r="AK4708">
        <v>0</v>
      </c>
    </row>
    <row r="4709" spans="1:37" x14ac:dyDescent="0.25">
      <c r="A4709">
        <f t="shared" ref="A4709:E4709" si="1914">A1624</f>
        <v>30105</v>
      </c>
      <c r="B4709" t="str">
        <f t="shared" si="1914"/>
        <v>MT</v>
      </c>
      <c r="C4709" t="str">
        <f t="shared" si="1914"/>
        <v>Valley County</v>
      </c>
      <c r="D4709">
        <f t="shared" si="1914"/>
        <v>-106.662505</v>
      </c>
      <c r="E4709">
        <f t="shared" si="1914"/>
        <v>48.371499999999997</v>
      </c>
      <c r="Q4709" s="197">
        <v>9.4303224219999997</v>
      </c>
      <c r="R4709" s="197">
        <v>9.4303224219999997</v>
      </c>
      <c r="AE4709" s="319"/>
      <c r="AJ4709">
        <v>0</v>
      </c>
      <c r="AK4709">
        <v>0</v>
      </c>
    </row>
    <row r="4710" spans="1:37" x14ac:dyDescent="0.25">
      <c r="A4710">
        <f t="shared" ref="A4710:E4710" si="1915">A1625</f>
        <v>30107</v>
      </c>
      <c r="B4710" t="str">
        <f t="shared" si="1915"/>
        <v>MT</v>
      </c>
      <c r="C4710" t="str">
        <f t="shared" si="1915"/>
        <v>Wheatland County</v>
      </c>
      <c r="D4710">
        <f t="shared" si="1915"/>
        <v>-109.846706</v>
      </c>
      <c r="E4710">
        <f t="shared" si="1915"/>
        <v>46.460450000000002</v>
      </c>
      <c r="Q4710" s="197">
        <v>8.0774810279999993</v>
      </c>
      <c r="R4710" s="197">
        <v>8.0774810279999993</v>
      </c>
      <c r="AE4710" s="319"/>
      <c r="AJ4710">
        <v>0</v>
      </c>
      <c r="AK4710">
        <v>0</v>
      </c>
    </row>
    <row r="4711" spans="1:37" x14ac:dyDescent="0.25">
      <c r="A4711">
        <f t="shared" ref="A4711:E4711" si="1916">A1626</f>
        <v>30109</v>
      </c>
      <c r="B4711" t="str">
        <f t="shared" si="1916"/>
        <v>MT</v>
      </c>
      <c r="C4711" t="str">
        <f t="shared" si="1916"/>
        <v>Wibaux County</v>
      </c>
      <c r="D4711">
        <f t="shared" si="1916"/>
        <v>-104.24288300000001</v>
      </c>
      <c r="E4711">
        <f t="shared" si="1916"/>
        <v>46.964829999999999</v>
      </c>
      <c r="Q4711" s="197">
        <v>9.6737149280000008</v>
      </c>
      <c r="R4711" s="197">
        <v>9.6737149280000008</v>
      </c>
      <c r="AE4711" s="319"/>
      <c r="AJ4711">
        <v>0</v>
      </c>
      <c r="AK4711">
        <v>0</v>
      </c>
    </row>
    <row r="4712" spans="1:37" x14ac:dyDescent="0.25">
      <c r="A4712">
        <f t="shared" ref="A4712:E4712" si="1917">A1627</f>
        <v>30111</v>
      </c>
      <c r="B4712" t="str">
        <f t="shared" si="1917"/>
        <v>MT</v>
      </c>
      <c r="C4712" t="str">
        <f t="shared" si="1917"/>
        <v>Yellowstone County</v>
      </c>
      <c r="D4712">
        <f t="shared" si="1917"/>
        <v>-108.267594</v>
      </c>
      <c r="E4712">
        <f t="shared" si="1917"/>
        <v>45.938780000000001</v>
      </c>
      <c r="Q4712" s="197">
        <v>8.8844032839999993</v>
      </c>
      <c r="R4712" s="197">
        <v>8.8844032839999993</v>
      </c>
      <c r="AE4712" s="319"/>
      <c r="AJ4712">
        <v>0</v>
      </c>
      <c r="AK4712">
        <v>0</v>
      </c>
    </row>
    <row r="4713" spans="1:37" x14ac:dyDescent="0.25">
      <c r="A4713">
        <f t="shared" ref="A4713:E4713" si="1918">A1628</f>
        <v>31001</v>
      </c>
      <c r="B4713" t="str">
        <f t="shared" si="1918"/>
        <v>NE</v>
      </c>
      <c r="C4713" t="str">
        <f t="shared" si="1918"/>
        <v>Adams County</v>
      </c>
      <c r="D4713">
        <f t="shared" si="1918"/>
        <v>-98.5103419</v>
      </c>
      <c r="E4713">
        <f t="shared" si="1918"/>
        <v>40.51878</v>
      </c>
      <c r="Q4713" s="197">
        <v>12.30508015</v>
      </c>
      <c r="R4713" s="197">
        <v>12.30508015</v>
      </c>
      <c r="AE4713" s="319"/>
      <c r="AJ4713">
        <v>0</v>
      </c>
      <c r="AK4713">
        <v>0</v>
      </c>
    </row>
    <row r="4714" spans="1:37" x14ac:dyDescent="0.25">
      <c r="A4714">
        <f t="shared" ref="A4714:E4714" si="1919">A1629</f>
        <v>31003</v>
      </c>
      <c r="B4714" t="str">
        <f t="shared" si="1919"/>
        <v>NE</v>
      </c>
      <c r="C4714" t="str">
        <f t="shared" si="1919"/>
        <v>Antelope County</v>
      </c>
      <c r="D4714">
        <f t="shared" si="1919"/>
        <v>-98.070214500000006</v>
      </c>
      <c r="E4714">
        <f t="shared" si="1919"/>
        <v>42.156700000000001</v>
      </c>
      <c r="Q4714" s="197">
        <v>11.51213338</v>
      </c>
      <c r="R4714" s="197">
        <v>11.51213338</v>
      </c>
      <c r="AE4714" s="319"/>
      <c r="AJ4714">
        <v>0</v>
      </c>
      <c r="AK4714">
        <v>0</v>
      </c>
    </row>
    <row r="4715" spans="1:37" x14ac:dyDescent="0.25">
      <c r="A4715">
        <f t="shared" ref="A4715:E4715" si="1920">A1630</f>
        <v>31005</v>
      </c>
      <c r="B4715" t="str">
        <f t="shared" si="1920"/>
        <v>NE</v>
      </c>
      <c r="C4715" t="str">
        <f t="shared" si="1920"/>
        <v>Arthur County</v>
      </c>
      <c r="D4715">
        <f t="shared" si="1920"/>
        <v>-101.694186</v>
      </c>
      <c r="E4715">
        <f t="shared" si="1920"/>
        <v>41.565309999999997</v>
      </c>
      <c r="Q4715" s="197">
        <v>11.4948461</v>
      </c>
      <c r="R4715" s="197">
        <v>11.4948461</v>
      </c>
      <c r="AE4715" s="319"/>
      <c r="AJ4715">
        <v>0</v>
      </c>
      <c r="AK4715">
        <v>0</v>
      </c>
    </row>
    <row r="4716" spans="1:37" x14ac:dyDescent="0.25">
      <c r="A4716">
        <f t="shared" ref="A4716:E4716" si="1921">A1631</f>
        <v>31007</v>
      </c>
      <c r="B4716" t="str">
        <f t="shared" si="1921"/>
        <v>NE</v>
      </c>
      <c r="C4716" t="str">
        <f t="shared" si="1921"/>
        <v>Banner County</v>
      </c>
      <c r="D4716">
        <f t="shared" si="1921"/>
        <v>-103.70516499999999</v>
      </c>
      <c r="E4716">
        <f t="shared" si="1921"/>
        <v>41.54954</v>
      </c>
      <c r="Q4716" s="197">
        <v>11.04041254</v>
      </c>
      <c r="R4716" s="197">
        <v>11.04041254</v>
      </c>
      <c r="AE4716" s="319"/>
      <c r="AJ4716">
        <v>0</v>
      </c>
      <c r="AK4716">
        <v>0</v>
      </c>
    </row>
    <row r="4717" spans="1:37" x14ac:dyDescent="0.25">
      <c r="A4717">
        <f t="shared" ref="A4717:E4717" si="1922">A1632</f>
        <v>31009</v>
      </c>
      <c r="B4717" t="str">
        <f t="shared" si="1922"/>
        <v>NE</v>
      </c>
      <c r="C4717" t="str">
        <f t="shared" si="1922"/>
        <v>Blaine County</v>
      </c>
      <c r="D4717">
        <f t="shared" si="1922"/>
        <v>-99.9760536</v>
      </c>
      <c r="E4717">
        <f t="shared" si="1922"/>
        <v>41.917029999999997</v>
      </c>
      <c r="Q4717" s="197">
        <v>11.55640169</v>
      </c>
      <c r="R4717" s="197">
        <v>11.55640169</v>
      </c>
      <c r="AE4717" s="319"/>
      <c r="AJ4717">
        <v>0</v>
      </c>
      <c r="AK4717">
        <v>0</v>
      </c>
    </row>
    <row r="4718" spans="1:37" x14ac:dyDescent="0.25">
      <c r="A4718">
        <f t="shared" ref="A4718:E4718" si="1923">A1633</f>
        <v>31011</v>
      </c>
      <c r="B4718" t="str">
        <f t="shared" si="1923"/>
        <v>NE</v>
      </c>
      <c r="C4718" t="str">
        <f t="shared" si="1923"/>
        <v>Boone County</v>
      </c>
      <c r="D4718">
        <f t="shared" si="1923"/>
        <v>-98.071414599999997</v>
      </c>
      <c r="E4718">
        <f t="shared" si="1923"/>
        <v>41.694119999999998</v>
      </c>
      <c r="Q4718" s="197">
        <v>11.694397889999999</v>
      </c>
      <c r="R4718" s="197">
        <v>11.694397889999999</v>
      </c>
      <c r="AE4718" s="319"/>
      <c r="AJ4718">
        <v>0</v>
      </c>
      <c r="AK4718">
        <v>0</v>
      </c>
    </row>
    <row r="4719" spans="1:37" x14ac:dyDescent="0.25">
      <c r="A4719">
        <f t="shared" ref="A4719:E4719" si="1924">A1634</f>
        <v>31013</v>
      </c>
      <c r="B4719" t="str">
        <f t="shared" si="1924"/>
        <v>NE</v>
      </c>
      <c r="C4719" t="str">
        <f t="shared" si="1924"/>
        <v>Box Butte County</v>
      </c>
      <c r="D4719">
        <f t="shared" si="1924"/>
        <v>-103.076278</v>
      </c>
      <c r="E4719">
        <f t="shared" si="1924"/>
        <v>42.219889999999999</v>
      </c>
      <c r="Q4719" s="197">
        <v>11.0716337</v>
      </c>
      <c r="R4719" s="197">
        <v>11.0716337</v>
      </c>
      <c r="AE4719" s="319"/>
      <c r="AJ4719">
        <v>0</v>
      </c>
      <c r="AK4719">
        <v>0</v>
      </c>
    </row>
    <row r="4720" spans="1:37" x14ac:dyDescent="0.25">
      <c r="A4720">
        <f t="shared" ref="A4720:E4720" si="1925">A1635</f>
        <v>31015</v>
      </c>
      <c r="B4720" t="str">
        <f t="shared" si="1925"/>
        <v>NE</v>
      </c>
      <c r="C4720" t="str">
        <f t="shared" si="1925"/>
        <v>Boyd County</v>
      </c>
      <c r="D4720">
        <f t="shared" si="1925"/>
        <v>-98.757918599999996</v>
      </c>
      <c r="E4720">
        <f t="shared" si="1925"/>
        <v>42.893949999999997</v>
      </c>
      <c r="Q4720" s="197">
        <v>11.33238762</v>
      </c>
      <c r="R4720" s="197">
        <v>11.33238762</v>
      </c>
      <c r="AE4720" s="319"/>
      <c r="AJ4720">
        <v>0</v>
      </c>
      <c r="AK4720">
        <v>0</v>
      </c>
    </row>
    <row r="4721" spans="1:37" x14ac:dyDescent="0.25">
      <c r="A4721">
        <f t="shared" ref="A4721:E4721" si="1926">A1636</f>
        <v>31017</v>
      </c>
      <c r="B4721" t="str">
        <f t="shared" si="1926"/>
        <v>NE</v>
      </c>
      <c r="C4721" t="str">
        <f t="shared" si="1926"/>
        <v>Brown County</v>
      </c>
      <c r="D4721">
        <f t="shared" si="1926"/>
        <v>-99.934814200000005</v>
      </c>
      <c r="E4721">
        <f t="shared" si="1926"/>
        <v>42.433109999999999</v>
      </c>
      <c r="Q4721" s="197">
        <v>11.430850550000001</v>
      </c>
      <c r="R4721" s="197">
        <v>11.430850550000001</v>
      </c>
      <c r="AE4721" s="319"/>
      <c r="AJ4721">
        <v>0</v>
      </c>
      <c r="AK4721">
        <v>0</v>
      </c>
    </row>
    <row r="4722" spans="1:37" x14ac:dyDescent="0.25">
      <c r="A4722">
        <f t="shared" ref="A4722:E4722" si="1927">A1637</f>
        <v>31019</v>
      </c>
      <c r="B4722" t="str">
        <f t="shared" si="1927"/>
        <v>NE</v>
      </c>
      <c r="C4722" t="str">
        <f t="shared" si="1927"/>
        <v>Buffalo County</v>
      </c>
      <c r="D4722">
        <f t="shared" si="1927"/>
        <v>-99.080002800000003</v>
      </c>
      <c r="E4722">
        <f t="shared" si="1927"/>
        <v>40.852179999999997</v>
      </c>
      <c r="Q4722" s="197">
        <v>12.114970919999999</v>
      </c>
      <c r="R4722" s="197">
        <v>12.114970919999999</v>
      </c>
      <c r="AE4722" s="319"/>
      <c r="AJ4722">
        <v>0</v>
      </c>
      <c r="AK4722">
        <v>0</v>
      </c>
    </row>
    <row r="4723" spans="1:37" x14ac:dyDescent="0.25">
      <c r="A4723">
        <f t="shared" ref="A4723:E4723" si="1928">A1638</f>
        <v>31021</v>
      </c>
      <c r="B4723" t="str">
        <f t="shared" si="1928"/>
        <v>NE</v>
      </c>
      <c r="C4723" t="str">
        <f t="shared" si="1928"/>
        <v>Burt County</v>
      </c>
      <c r="D4723">
        <f t="shared" si="1928"/>
        <v>-96.334129500000003</v>
      </c>
      <c r="E4723">
        <f t="shared" si="1928"/>
        <v>41.840530000000001</v>
      </c>
      <c r="Q4723" s="197">
        <v>11.722190579999999</v>
      </c>
      <c r="R4723" s="197">
        <v>11.722190579999999</v>
      </c>
      <c r="AE4723" s="319"/>
      <c r="AJ4723">
        <v>0</v>
      </c>
      <c r="AK4723">
        <v>0</v>
      </c>
    </row>
    <row r="4724" spans="1:37" x14ac:dyDescent="0.25">
      <c r="A4724">
        <f t="shared" ref="A4724:E4724" si="1929">A1639</f>
        <v>31023</v>
      </c>
      <c r="B4724" t="str">
        <f t="shared" si="1929"/>
        <v>NE</v>
      </c>
      <c r="C4724" t="str">
        <f t="shared" si="1929"/>
        <v>Butler County</v>
      </c>
      <c r="D4724">
        <f t="shared" si="1929"/>
        <v>-97.1264386</v>
      </c>
      <c r="E4724">
        <f t="shared" si="1929"/>
        <v>41.216349999999998</v>
      </c>
      <c r="Q4724" s="197">
        <v>11.962636030000001</v>
      </c>
      <c r="R4724" s="197">
        <v>11.962636030000001</v>
      </c>
      <c r="AE4724" s="319"/>
      <c r="AJ4724">
        <v>0</v>
      </c>
      <c r="AK4724">
        <v>0</v>
      </c>
    </row>
    <row r="4725" spans="1:37" x14ac:dyDescent="0.25">
      <c r="A4725">
        <f t="shared" ref="A4725:E4725" si="1930">A1640</f>
        <v>31025</v>
      </c>
      <c r="B4725" t="str">
        <f t="shared" si="1930"/>
        <v>NE</v>
      </c>
      <c r="C4725" t="str">
        <f t="shared" si="1930"/>
        <v>Cass County</v>
      </c>
      <c r="D4725">
        <f t="shared" si="1930"/>
        <v>-96.143426500000004</v>
      </c>
      <c r="E4725">
        <f t="shared" si="1930"/>
        <v>40.899329999999999</v>
      </c>
      <c r="Q4725" s="197">
        <v>12.296026769999999</v>
      </c>
      <c r="R4725" s="197">
        <v>12.296026769999999</v>
      </c>
      <c r="AE4725" s="319"/>
      <c r="AJ4725">
        <v>0</v>
      </c>
      <c r="AK4725">
        <v>0</v>
      </c>
    </row>
    <row r="4726" spans="1:37" x14ac:dyDescent="0.25">
      <c r="A4726">
        <f t="shared" ref="A4726:E4726" si="1931">A1641</f>
        <v>31027</v>
      </c>
      <c r="B4726" t="str">
        <f t="shared" si="1931"/>
        <v>NE</v>
      </c>
      <c r="C4726" t="str">
        <f t="shared" si="1931"/>
        <v>Cedar County</v>
      </c>
      <c r="D4726">
        <f t="shared" si="1931"/>
        <v>-97.250346100000002</v>
      </c>
      <c r="E4726">
        <f t="shared" si="1931"/>
        <v>42.588709999999999</v>
      </c>
      <c r="Q4726" s="197">
        <v>11.2500848</v>
      </c>
      <c r="R4726" s="197">
        <v>11.2500848</v>
      </c>
      <c r="AE4726" s="319"/>
      <c r="AJ4726">
        <v>0</v>
      </c>
      <c r="AK4726">
        <v>0</v>
      </c>
    </row>
    <row r="4727" spans="1:37" x14ac:dyDescent="0.25">
      <c r="A4727">
        <f t="shared" ref="A4727:E4727" si="1932">A1642</f>
        <v>31029</v>
      </c>
      <c r="B4727" t="str">
        <f t="shared" si="1932"/>
        <v>NE</v>
      </c>
      <c r="C4727" t="str">
        <f t="shared" si="1932"/>
        <v>Chase County</v>
      </c>
      <c r="D4727">
        <f t="shared" si="1932"/>
        <v>-101.704656</v>
      </c>
      <c r="E4727">
        <f t="shared" si="1932"/>
        <v>40.521729999999998</v>
      </c>
      <c r="Q4727" s="197">
        <v>11.876303999999999</v>
      </c>
      <c r="R4727" s="197">
        <v>11.876303999999999</v>
      </c>
      <c r="AE4727" s="319"/>
      <c r="AJ4727">
        <v>0</v>
      </c>
      <c r="AK4727">
        <v>0</v>
      </c>
    </row>
    <row r="4728" spans="1:37" x14ac:dyDescent="0.25">
      <c r="A4728">
        <f t="shared" ref="A4728:E4728" si="1933">A1643</f>
        <v>31031</v>
      </c>
      <c r="B4728" t="str">
        <f t="shared" si="1933"/>
        <v>NE</v>
      </c>
      <c r="C4728" t="str">
        <f t="shared" si="1933"/>
        <v>Cherry County</v>
      </c>
      <c r="D4728">
        <f t="shared" si="1933"/>
        <v>-101.122067</v>
      </c>
      <c r="E4728">
        <f t="shared" si="1933"/>
        <v>42.54251</v>
      </c>
      <c r="Q4728" s="197">
        <v>11.282982860000001</v>
      </c>
      <c r="R4728" s="197">
        <v>11.282982860000001</v>
      </c>
      <c r="AE4728" s="319"/>
      <c r="AJ4728">
        <v>0</v>
      </c>
      <c r="AK4728">
        <v>0</v>
      </c>
    </row>
    <row r="4729" spans="1:37" x14ac:dyDescent="0.25">
      <c r="A4729">
        <f t="shared" ref="A4729:E4729" si="1934">A1644</f>
        <v>31033</v>
      </c>
      <c r="B4729" t="str">
        <f t="shared" si="1934"/>
        <v>NE</v>
      </c>
      <c r="C4729" t="str">
        <f t="shared" si="1934"/>
        <v>Cheyenne County</v>
      </c>
      <c r="D4729">
        <f t="shared" si="1934"/>
        <v>-102.986553</v>
      </c>
      <c r="E4729">
        <f t="shared" si="1934"/>
        <v>41.217820000000003</v>
      </c>
      <c r="Q4729" s="197">
        <v>11.24893966</v>
      </c>
      <c r="R4729" s="197">
        <v>11.24893966</v>
      </c>
      <c r="AE4729" s="319"/>
      <c r="AJ4729">
        <v>0</v>
      </c>
      <c r="AK4729">
        <v>0</v>
      </c>
    </row>
    <row r="4730" spans="1:37" x14ac:dyDescent="0.25">
      <c r="A4730">
        <f t="shared" ref="A4730:E4730" si="1935">A1645</f>
        <v>31035</v>
      </c>
      <c r="B4730" t="str">
        <f t="shared" si="1935"/>
        <v>NE</v>
      </c>
      <c r="C4730" t="str">
        <f t="shared" si="1935"/>
        <v>Clay County</v>
      </c>
      <c r="D4730">
        <f t="shared" si="1935"/>
        <v>-98.065201599999995</v>
      </c>
      <c r="E4730">
        <f t="shared" si="1935"/>
        <v>40.515279999999997</v>
      </c>
      <c r="Q4730" s="197">
        <v>12.31359106</v>
      </c>
      <c r="R4730" s="197">
        <v>12.31359106</v>
      </c>
      <c r="AE4730" s="319"/>
      <c r="AJ4730">
        <v>0</v>
      </c>
      <c r="AK4730">
        <v>0</v>
      </c>
    </row>
    <row r="4731" spans="1:37" x14ac:dyDescent="0.25">
      <c r="A4731">
        <f t="shared" ref="A4731:E4731" si="1936">A1646</f>
        <v>31037</v>
      </c>
      <c r="B4731" t="str">
        <f t="shared" si="1936"/>
        <v>NE</v>
      </c>
      <c r="C4731" t="str">
        <f t="shared" si="1936"/>
        <v>Colfax County</v>
      </c>
      <c r="D4731">
        <f t="shared" si="1936"/>
        <v>-97.084044599999999</v>
      </c>
      <c r="E4731">
        <f t="shared" si="1936"/>
        <v>41.563859999999998</v>
      </c>
      <c r="Q4731" s="197">
        <v>11.74280306</v>
      </c>
      <c r="R4731" s="197">
        <v>11.74280306</v>
      </c>
      <c r="AE4731" s="319"/>
      <c r="AJ4731">
        <v>0</v>
      </c>
      <c r="AK4731">
        <v>0</v>
      </c>
    </row>
    <row r="4732" spans="1:37" x14ac:dyDescent="0.25">
      <c r="A4732">
        <f t="shared" ref="A4732:E4732" si="1937">A1647</f>
        <v>31039</v>
      </c>
      <c r="B4732" t="str">
        <f t="shared" si="1937"/>
        <v>NE</v>
      </c>
      <c r="C4732" t="str">
        <f t="shared" si="1937"/>
        <v>Cuming County</v>
      </c>
      <c r="D4732">
        <f t="shared" si="1937"/>
        <v>-96.786970999999994</v>
      </c>
      <c r="E4732">
        <f t="shared" si="1937"/>
        <v>41.899279999999997</v>
      </c>
      <c r="Q4732" s="197">
        <v>11.6186265</v>
      </c>
      <c r="R4732" s="197">
        <v>11.6186265</v>
      </c>
      <c r="AE4732" s="319"/>
      <c r="AJ4732">
        <v>0</v>
      </c>
      <c r="AK4732">
        <v>0</v>
      </c>
    </row>
    <row r="4733" spans="1:37" x14ac:dyDescent="0.25">
      <c r="A4733">
        <f t="shared" ref="A4733:E4733" si="1938">A1648</f>
        <v>31041</v>
      </c>
      <c r="B4733" t="str">
        <f t="shared" si="1938"/>
        <v>NE</v>
      </c>
      <c r="C4733" t="str">
        <f t="shared" si="1938"/>
        <v>Custer County</v>
      </c>
      <c r="D4733">
        <f t="shared" si="1938"/>
        <v>-99.734078100000005</v>
      </c>
      <c r="E4733">
        <f t="shared" si="1938"/>
        <v>41.394280000000002</v>
      </c>
      <c r="Q4733" s="197">
        <v>11.79667916</v>
      </c>
      <c r="R4733" s="197">
        <v>11.79667916</v>
      </c>
      <c r="AE4733" s="319"/>
      <c r="AJ4733">
        <v>0</v>
      </c>
      <c r="AK4733">
        <v>0</v>
      </c>
    </row>
    <row r="4734" spans="1:37" x14ac:dyDescent="0.25">
      <c r="A4734">
        <f t="shared" ref="A4734:E4734" si="1939">A1649</f>
        <v>31043</v>
      </c>
      <c r="B4734" t="str">
        <f t="shared" si="1939"/>
        <v>NE</v>
      </c>
      <c r="C4734" t="str">
        <f t="shared" si="1939"/>
        <v>Dakota County</v>
      </c>
      <c r="D4734">
        <f t="shared" si="1939"/>
        <v>-96.560881199999997</v>
      </c>
      <c r="E4734">
        <f t="shared" si="1939"/>
        <v>42.377850000000002</v>
      </c>
      <c r="Q4734" s="197">
        <v>11.35991097</v>
      </c>
      <c r="R4734" s="197">
        <v>11.35991097</v>
      </c>
      <c r="AE4734" s="319"/>
      <c r="AJ4734">
        <v>0</v>
      </c>
      <c r="AK4734">
        <v>0</v>
      </c>
    </row>
    <row r="4735" spans="1:37" x14ac:dyDescent="0.25">
      <c r="A4735">
        <f t="shared" ref="A4735:E4735" si="1940">A1650</f>
        <v>31045</v>
      </c>
      <c r="B4735" t="str">
        <f t="shared" si="1940"/>
        <v>NE</v>
      </c>
      <c r="C4735" t="str">
        <f t="shared" si="1940"/>
        <v>Dawes County</v>
      </c>
      <c r="D4735">
        <f t="shared" si="1940"/>
        <v>-103.13182500000001</v>
      </c>
      <c r="E4735">
        <f t="shared" si="1940"/>
        <v>42.713679999999997</v>
      </c>
      <c r="Q4735" s="197">
        <v>10.911361550000001</v>
      </c>
      <c r="R4735" s="197">
        <v>10.911361550000001</v>
      </c>
      <c r="AE4735" s="319"/>
      <c r="AJ4735">
        <v>0</v>
      </c>
      <c r="AK4735">
        <v>0</v>
      </c>
    </row>
    <row r="4736" spans="1:37" x14ac:dyDescent="0.25">
      <c r="A4736">
        <f t="shared" ref="A4736:E4736" si="1941">A1651</f>
        <v>31047</v>
      </c>
      <c r="B4736" t="str">
        <f t="shared" si="1941"/>
        <v>NE</v>
      </c>
      <c r="C4736" t="str">
        <f t="shared" si="1941"/>
        <v>Dawson County</v>
      </c>
      <c r="D4736">
        <f t="shared" si="1941"/>
        <v>-99.823734900000005</v>
      </c>
      <c r="E4736">
        <f t="shared" si="1941"/>
        <v>40.868659999999998</v>
      </c>
      <c r="Q4736" s="197">
        <v>12.05593466</v>
      </c>
      <c r="R4736" s="197">
        <v>12.05593466</v>
      </c>
      <c r="AE4736" s="319"/>
      <c r="AJ4736">
        <v>0</v>
      </c>
      <c r="AK4736">
        <v>0</v>
      </c>
    </row>
    <row r="4737" spans="1:37" x14ac:dyDescent="0.25">
      <c r="A4737">
        <f t="shared" ref="A4737:E4737" si="1942">A1652</f>
        <v>31049</v>
      </c>
      <c r="B4737" t="str">
        <f t="shared" si="1942"/>
        <v>NE</v>
      </c>
      <c r="C4737" t="str">
        <f t="shared" si="1942"/>
        <v>Deuel County</v>
      </c>
      <c r="D4737">
        <f t="shared" si="1942"/>
        <v>-102.33311</v>
      </c>
      <c r="E4737">
        <f t="shared" si="1942"/>
        <v>41.110770000000002</v>
      </c>
      <c r="Q4737" s="197">
        <v>11.47596199</v>
      </c>
      <c r="R4737" s="197">
        <v>11.47596199</v>
      </c>
      <c r="AE4737" s="319"/>
      <c r="AJ4737">
        <v>0</v>
      </c>
      <c r="AK4737">
        <v>0</v>
      </c>
    </row>
    <row r="4738" spans="1:37" x14ac:dyDescent="0.25">
      <c r="A4738">
        <f t="shared" ref="A4738:E4738" si="1943">A1653</f>
        <v>31051</v>
      </c>
      <c r="B4738" t="str">
        <f t="shared" si="1943"/>
        <v>NE</v>
      </c>
      <c r="C4738" t="str">
        <f t="shared" si="1943"/>
        <v>Dixon County</v>
      </c>
      <c r="D4738">
        <f t="shared" si="1943"/>
        <v>-96.8622187</v>
      </c>
      <c r="E4738">
        <f t="shared" si="1943"/>
        <v>42.478540000000002</v>
      </c>
      <c r="Q4738" s="197">
        <v>11.282936339999999</v>
      </c>
      <c r="R4738" s="197">
        <v>11.282936339999999</v>
      </c>
      <c r="AE4738" s="319"/>
      <c r="AJ4738">
        <v>0</v>
      </c>
      <c r="AK4738">
        <v>0</v>
      </c>
    </row>
    <row r="4739" spans="1:37" x14ac:dyDescent="0.25">
      <c r="A4739">
        <f t="shared" ref="A4739:E4739" si="1944">A1654</f>
        <v>31053</v>
      </c>
      <c r="B4739" t="str">
        <f t="shared" si="1944"/>
        <v>NE</v>
      </c>
      <c r="C4739" t="str">
        <f t="shared" si="1944"/>
        <v>Dodge County</v>
      </c>
      <c r="D4739">
        <f t="shared" si="1944"/>
        <v>-96.649577100000002</v>
      </c>
      <c r="E4739">
        <f t="shared" si="1944"/>
        <v>41.564970000000002</v>
      </c>
      <c r="Q4739" s="197">
        <v>11.83556138</v>
      </c>
      <c r="R4739" s="197">
        <v>11.83556138</v>
      </c>
      <c r="AE4739" s="319"/>
      <c r="AJ4739">
        <v>0</v>
      </c>
      <c r="AK4739">
        <v>0</v>
      </c>
    </row>
    <row r="4740" spans="1:37" x14ac:dyDescent="0.25">
      <c r="A4740">
        <f t="shared" ref="A4740:E4740" si="1945">A1655</f>
        <v>31055</v>
      </c>
      <c r="B4740" t="str">
        <f t="shared" si="1945"/>
        <v>NE</v>
      </c>
      <c r="C4740" t="str">
        <f t="shared" si="1945"/>
        <v>Douglas County</v>
      </c>
      <c r="D4740">
        <f t="shared" si="1945"/>
        <v>-96.138871699999996</v>
      </c>
      <c r="E4740">
        <f t="shared" si="1945"/>
        <v>41.281239999999997</v>
      </c>
      <c r="Q4740" s="197">
        <v>12.082775249999999</v>
      </c>
      <c r="R4740" s="197">
        <v>12.082775249999999</v>
      </c>
      <c r="AE4740" s="319"/>
      <c r="AJ4740">
        <v>0</v>
      </c>
      <c r="AK4740">
        <v>0</v>
      </c>
    </row>
    <row r="4741" spans="1:37" x14ac:dyDescent="0.25">
      <c r="A4741">
        <f t="shared" ref="A4741:E4741" si="1946">A1656</f>
        <v>31057</v>
      </c>
      <c r="B4741" t="str">
        <f t="shared" si="1946"/>
        <v>NE</v>
      </c>
      <c r="C4741" t="str">
        <f t="shared" si="1946"/>
        <v>Dundy County</v>
      </c>
      <c r="D4741">
        <f t="shared" si="1946"/>
        <v>-101.689554</v>
      </c>
      <c r="E4741">
        <f t="shared" si="1946"/>
        <v>40.178699999999999</v>
      </c>
      <c r="Q4741" s="197">
        <v>12.03817179</v>
      </c>
      <c r="R4741" s="197">
        <v>12.03817179</v>
      </c>
      <c r="AE4741" s="319"/>
      <c r="AJ4741">
        <v>0</v>
      </c>
      <c r="AK4741">
        <v>0</v>
      </c>
    </row>
    <row r="4742" spans="1:37" x14ac:dyDescent="0.25">
      <c r="A4742">
        <f t="shared" ref="A4742:E4742" si="1947">A1657</f>
        <v>31059</v>
      </c>
      <c r="B4742" t="str">
        <f t="shared" si="1947"/>
        <v>NE</v>
      </c>
      <c r="C4742" t="str">
        <f t="shared" si="1947"/>
        <v>Fillmore County</v>
      </c>
      <c r="D4742">
        <f t="shared" si="1947"/>
        <v>-97.604794600000005</v>
      </c>
      <c r="E4742">
        <f t="shared" si="1947"/>
        <v>40.514209999999999</v>
      </c>
      <c r="Q4742" s="197">
        <v>12.35404241</v>
      </c>
      <c r="R4742" s="197">
        <v>12.35404241</v>
      </c>
      <c r="AE4742" s="319"/>
      <c r="AJ4742">
        <v>0</v>
      </c>
      <c r="AK4742">
        <v>0</v>
      </c>
    </row>
    <row r="4743" spans="1:37" x14ac:dyDescent="0.25">
      <c r="A4743">
        <f t="shared" ref="A4743:E4743" si="1948">A1658</f>
        <v>31061</v>
      </c>
      <c r="B4743" t="str">
        <f t="shared" si="1948"/>
        <v>NE</v>
      </c>
      <c r="C4743" t="str">
        <f t="shared" si="1948"/>
        <v>Franklin County</v>
      </c>
      <c r="D4743">
        <f t="shared" si="1948"/>
        <v>-98.950830199999999</v>
      </c>
      <c r="E4743">
        <f t="shared" si="1948"/>
        <v>40.17689</v>
      </c>
      <c r="Q4743" s="197">
        <v>12.51212207</v>
      </c>
      <c r="R4743" s="197">
        <v>12.51212207</v>
      </c>
      <c r="AE4743" s="319"/>
      <c r="AJ4743">
        <v>0</v>
      </c>
      <c r="AK4743">
        <v>0</v>
      </c>
    </row>
    <row r="4744" spans="1:37" x14ac:dyDescent="0.25">
      <c r="A4744">
        <f t="shared" ref="A4744:E4744" si="1949">A1659</f>
        <v>31063</v>
      </c>
      <c r="B4744" t="str">
        <f t="shared" si="1949"/>
        <v>NE</v>
      </c>
      <c r="C4744" t="str">
        <f t="shared" si="1949"/>
        <v>Frontier County</v>
      </c>
      <c r="D4744">
        <f t="shared" si="1949"/>
        <v>-100.393254</v>
      </c>
      <c r="E4744">
        <f t="shared" si="1949"/>
        <v>40.529679999999999</v>
      </c>
      <c r="Q4744" s="197">
        <v>12.18223525</v>
      </c>
      <c r="R4744" s="197">
        <v>12.18223525</v>
      </c>
      <c r="AE4744" s="319"/>
      <c r="AJ4744">
        <v>0</v>
      </c>
      <c r="AK4744">
        <v>0</v>
      </c>
    </row>
    <row r="4745" spans="1:37" x14ac:dyDescent="0.25">
      <c r="A4745">
        <f t="shared" ref="A4745:E4745" si="1950">A1660</f>
        <v>31065</v>
      </c>
      <c r="B4745" t="str">
        <f t="shared" si="1950"/>
        <v>NE</v>
      </c>
      <c r="C4745" t="str">
        <f t="shared" si="1950"/>
        <v>Furnas County</v>
      </c>
      <c r="D4745">
        <f t="shared" si="1950"/>
        <v>-99.908085400000004</v>
      </c>
      <c r="E4745">
        <f t="shared" si="1950"/>
        <v>40.17897</v>
      </c>
      <c r="Q4745" s="197">
        <v>12.44870111</v>
      </c>
      <c r="R4745" s="197">
        <v>12.44870111</v>
      </c>
      <c r="AE4745" s="319"/>
      <c r="AJ4745">
        <v>0</v>
      </c>
      <c r="AK4745">
        <v>0</v>
      </c>
    </row>
    <row r="4746" spans="1:37" x14ac:dyDescent="0.25">
      <c r="A4746">
        <f t="shared" ref="A4746:E4746" si="1951">A1661</f>
        <v>31067</v>
      </c>
      <c r="B4746" t="str">
        <f t="shared" si="1951"/>
        <v>NE</v>
      </c>
      <c r="C4746" t="str">
        <f t="shared" si="1951"/>
        <v>Gage County</v>
      </c>
      <c r="D4746">
        <f t="shared" si="1951"/>
        <v>-96.687106999999997</v>
      </c>
      <c r="E4746">
        <f t="shared" si="1951"/>
        <v>40.25553</v>
      </c>
      <c r="Q4746" s="197">
        <v>12.60269151</v>
      </c>
      <c r="R4746" s="197">
        <v>12.60269151</v>
      </c>
      <c r="AE4746" s="319"/>
      <c r="AJ4746">
        <v>0</v>
      </c>
      <c r="AK4746">
        <v>0</v>
      </c>
    </row>
    <row r="4747" spans="1:37" x14ac:dyDescent="0.25">
      <c r="A4747">
        <f t="shared" ref="A4747:E4747" si="1952">A1662</f>
        <v>31069</v>
      </c>
      <c r="B4747" t="str">
        <f t="shared" si="1952"/>
        <v>NE</v>
      </c>
      <c r="C4747" t="str">
        <f t="shared" si="1952"/>
        <v>Garden County</v>
      </c>
      <c r="D4747">
        <f t="shared" si="1952"/>
        <v>-102.332517</v>
      </c>
      <c r="E4747">
        <f t="shared" si="1952"/>
        <v>41.61956</v>
      </c>
      <c r="Q4747" s="197">
        <v>11.359971460000001</v>
      </c>
      <c r="R4747" s="197">
        <v>11.359971460000001</v>
      </c>
      <c r="AE4747" s="319"/>
      <c r="AJ4747">
        <v>0</v>
      </c>
      <c r="AK4747">
        <v>0</v>
      </c>
    </row>
    <row r="4748" spans="1:37" x14ac:dyDescent="0.25">
      <c r="A4748">
        <f t="shared" ref="A4748:E4748" si="1953">A1663</f>
        <v>31071</v>
      </c>
      <c r="B4748" t="str">
        <f t="shared" si="1953"/>
        <v>NE</v>
      </c>
      <c r="C4748" t="str">
        <f t="shared" si="1953"/>
        <v>Garfield County</v>
      </c>
      <c r="D4748">
        <f t="shared" si="1953"/>
        <v>-98.993430099999998</v>
      </c>
      <c r="E4748">
        <f t="shared" si="1953"/>
        <v>41.913290000000003</v>
      </c>
      <c r="Q4748" s="197">
        <v>11.636648900000001</v>
      </c>
      <c r="R4748" s="197">
        <v>11.636648900000001</v>
      </c>
      <c r="AE4748" s="319"/>
      <c r="AJ4748">
        <v>0</v>
      </c>
      <c r="AK4748">
        <v>0</v>
      </c>
    </row>
    <row r="4749" spans="1:37" x14ac:dyDescent="0.25">
      <c r="A4749">
        <f t="shared" ref="A4749:E4749" si="1954">A1664</f>
        <v>31073</v>
      </c>
      <c r="B4749" t="str">
        <f t="shared" si="1954"/>
        <v>NE</v>
      </c>
      <c r="C4749" t="str">
        <f t="shared" si="1954"/>
        <v>Gosper County</v>
      </c>
      <c r="D4749">
        <f t="shared" si="1954"/>
        <v>-99.834803800000003</v>
      </c>
      <c r="E4749">
        <f t="shared" si="1954"/>
        <v>40.516240000000003</v>
      </c>
      <c r="Q4749" s="197">
        <v>12.25443506</v>
      </c>
      <c r="R4749" s="197">
        <v>12.25443506</v>
      </c>
      <c r="AE4749" s="319"/>
      <c r="AJ4749">
        <v>0</v>
      </c>
      <c r="AK4749">
        <v>0</v>
      </c>
    </row>
    <row r="4750" spans="1:37" x14ac:dyDescent="0.25">
      <c r="A4750">
        <f t="shared" ref="A4750:E4750" si="1955">A1665</f>
        <v>31075</v>
      </c>
      <c r="B4750" t="str">
        <f t="shared" si="1955"/>
        <v>NE</v>
      </c>
      <c r="C4750" t="str">
        <f t="shared" si="1955"/>
        <v>Grant County</v>
      </c>
      <c r="D4750">
        <f t="shared" si="1955"/>
        <v>-101.739887</v>
      </c>
      <c r="E4750">
        <f t="shared" si="1955"/>
        <v>41.910130000000002</v>
      </c>
      <c r="Q4750" s="197">
        <v>11.381462089999999</v>
      </c>
      <c r="R4750" s="197">
        <v>11.381462089999999</v>
      </c>
      <c r="AE4750" s="319"/>
      <c r="AJ4750">
        <v>0</v>
      </c>
      <c r="AK4750">
        <v>0</v>
      </c>
    </row>
    <row r="4751" spans="1:37" x14ac:dyDescent="0.25">
      <c r="A4751">
        <f t="shared" ref="A4751:E4751" si="1956">A1666</f>
        <v>31077</v>
      </c>
      <c r="B4751" t="str">
        <f t="shared" si="1956"/>
        <v>NE</v>
      </c>
      <c r="C4751" t="str">
        <f t="shared" si="1956"/>
        <v>Greeley County</v>
      </c>
      <c r="D4751">
        <f t="shared" si="1956"/>
        <v>-98.524749900000003</v>
      </c>
      <c r="E4751">
        <f t="shared" si="1956"/>
        <v>41.562950000000001</v>
      </c>
      <c r="Q4751" s="197">
        <v>11.7711206</v>
      </c>
      <c r="R4751" s="197">
        <v>11.7711206</v>
      </c>
      <c r="AE4751" s="319"/>
      <c r="AJ4751">
        <v>0</v>
      </c>
      <c r="AK4751">
        <v>0</v>
      </c>
    </row>
    <row r="4752" spans="1:37" x14ac:dyDescent="0.25">
      <c r="A4752">
        <f t="shared" ref="A4752:E4752" si="1957">A1667</f>
        <v>31079</v>
      </c>
      <c r="B4752" t="str">
        <f t="shared" si="1957"/>
        <v>NE</v>
      </c>
      <c r="C4752" t="str">
        <f t="shared" si="1957"/>
        <v>Hall County</v>
      </c>
      <c r="D4752">
        <f t="shared" si="1957"/>
        <v>-98.513693000000004</v>
      </c>
      <c r="E4752">
        <f t="shared" si="1957"/>
        <v>40.869070000000001</v>
      </c>
      <c r="Q4752" s="197">
        <v>12.108387629999999</v>
      </c>
      <c r="R4752" s="197">
        <v>12.108387629999999</v>
      </c>
      <c r="AE4752" s="319"/>
      <c r="AJ4752">
        <v>0</v>
      </c>
      <c r="AK4752">
        <v>0</v>
      </c>
    </row>
    <row r="4753" spans="1:37" x14ac:dyDescent="0.25">
      <c r="A4753">
        <f t="shared" ref="A4753:E4753" si="1958">A1668</f>
        <v>31081</v>
      </c>
      <c r="B4753" t="str">
        <f t="shared" si="1958"/>
        <v>NE</v>
      </c>
      <c r="C4753" t="str">
        <f t="shared" si="1958"/>
        <v>Hamilton County</v>
      </c>
      <c r="D4753">
        <f t="shared" si="1958"/>
        <v>-98.033540799999997</v>
      </c>
      <c r="E4753">
        <f t="shared" si="1958"/>
        <v>40.865699999999997</v>
      </c>
      <c r="Q4753" s="197">
        <v>12.11266788</v>
      </c>
      <c r="R4753" s="197">
        <v>12.11266788</v>
      </c>
      <c r="AE4753" s="319"/>
      <c r="AJ4753">
        <v>0</v>
      </c>
      <c r="AK4753">
        <v>0</v>
      </c>
    </row>
    <row r="4754" spans="1:37" x14ac:dyDescent="0.25">
      <c r="A4754">
        <f t="shared" ref="A4754:E4754" si="1959">A1669</f>
        <v>31083</v>
      </c>
      <c r="B4754" t="str">
        <f t="shared" si="1959"/>
        <v>NE</v>
      </c>
      <c r="C4754" t="str">
        <f t="shared" si="1959"/>
        <v>Harlan County</v>
      </c>
      <c r="D4754">
        <f t="shared" si="1959"/>
        <v>-99.403852099999995</v>
      </c>
      <c r="E4754">
        <f t="shared" si="1959"/>
        <v>40.174680000000002</v>
      </c>
      <c r="Q4754" s="197">
        <v>12.489548729999999</v>
      </c>
      <c r="R4754" s="197">
        <v>12.489548729999999</v>
      </c>
      <c r="AE4754" s="319"/>
      <c r="AJ4754">
        <v>0</v>
      </c>
      <c r="AK4754">
        <v>0</v>
      </c>
    </row>
    <row r="4755" spans="1:37" x14ac:dyDescent="0.25">
      <c r="A4755">
        <f t="shared" ref="A4755:E4755" si="1960">A1670</f>
        <v>31085</v>
      </c>
      <c r="B4755" t="str">
        <f t="shared" si="1960"/>
        <v>NE</v>
      </c>
      <c r="C4755" t="str">
        <f t="shared" si="1960"/>
        <v>Hayes County</v>
      </c>
      <c r="D4755">
        <f t="shared" si="1960"/>
        <v>-101.059738</v>
      </c>
      <c r="E4755">
        <f t="shared" si="1960"/>
        <v>40.525590000000001</v>
      </c>
      <c r="Q4755" s="197">
        <v>12.066500720000001</v>
      </c>
      <c r="R4755" s="197">
        <v>12.066500720000001</v>
      </c>
      <c r="AE4755" s="319"/>
      <c r="AJ4755">
        <v>0</v>
      </c>
      <c r="AK4755">
        <v>0</v>
      </c>
    </row>
    <row r="4756" spans="1:37" x14ac:dyDescent="0.25">
      <c r="A4756">
        <f t="shared" ref="A4756:E4756" si="1961">A1671</f>
        <v>31087</v>
      </c>
      <c r="B4756" t="str">
        <f t="shared" si="1961"/>
        <v>NE</v>
      </c>
      <c r="C4756" t="str">
        <f t="shared" si="1961"/>
        <v>Hitchcock County</v>
      </c>
      <c r="D4756">
        <f t="shared" si="1961"/>
        <v>-101.04111899999999</v>
      </c>
      <c r="E4756">
        <f t="shared" si="1961"/>
        <v>40.182110000000002</v>
      </c>
      <c r="Q4756" s="197">
        <v>12.265963080000001</v>
      </c>
      <c r="R4756" s="197">
        <v>12.265963080000001</v>
      </c>
      <c r="AE4756" s="319"/>
      <c r="AJ4756">
        <v>0</v>
      </c>
      <c r="AK4756">
        <v>0</v>
      </c>
    </row>
    <row r="4757" spans="1:37" x14ac:dyDescent="0.25">
      <c r="A4757">
        <f t="shared" ref="A4757:E4757" si="1962">A1672</f>
        <v>31089</v>
      </c>
      <c r="B4757" t="str">
        <f t="shared" si="1962"/>
        <v>NE</v>
      </c>
      <c r="C4757" t="str">
        <f t="shared" si="1962"/>
        <v>Holt County</v>
      </c>
      <c r="D4757">
        <f t="shared" si="1962"/>
        <v>-98.790476499999997</v>
      </c>
      <c r="E4757">
        <f t="shared" si="1962"/>
        <v>42.452359999999999</v>
      </c>
      <c r="Q4757" s="197">
        <v>11.45687098</v>
      </c>
      <c r="R4757" s="197">
        <v>11.45687098</v>
      </c>
      <c r="AE4757" s="319"/>
      <c r="AJ4757">
        <v>0</v>
      </c>
      <c r="AK4757">
        <v>0</v>
      </c>
    </row>
    <row r="4758" spans="1:37" x14ac:dyDescent="0.25">
      <c r="A4758">
        <f t="shared" ref="A4758:E4758" si="1963">A1673</f>
        <v>31091</v>
      </c>
      <c r="B4758" t="str">
        <f t="shared" si="1963"/>
        <v>NE</v>
      </c>
      <c r="C4758" t="str">
        <f t="shared" si="1963"/>
        <v>Hooker County</v>
      </c>
      <c r="D4758">
        <f t="shared" si="1963"/>
        <v>-101.13346799999999</v>
      </c>
      <c r="E4758">
        <f t="shared" si="1963"/>
        <v>41.916400000000003</v>
      </c>
      <c r="Q4758" s="197">
        <v>11.44885393</v>
      </c>
      <c r="R4758" s="197">
        <v>11.44885393</v>
      </c>
      <c r="AE4758" s="319"/>
      <c r="AJ4758">
        <v>0</v>
      </c>
      <c r="AK4758">
        <v>0</v>
      </c>
    </row>
    <row r="4759" spans="1:37" x14ac:dyDescent="0.25">
      <c r="A4759">
        <f t="shared" ref="A4759:E4759" si="1964">A1674</f>
        <v>31093</v>
      </c>
      <c r="B4759" t="str">
        <f t="shared" si="1964"/>
        <v>NE</v>
      </c>
      <c r="C4759" t="str">
        <f t="shared" si="1964"/>
        <v>Howard County</v>
      </c>
      <c r="D4759">
        <f t="shared" si="1964"/>
        <v>-98.526368199999993</v>
      </c>
      <c r="E4759">
        <f t="shared" si="1964"/>
        <v>41.214350000000003</v>
      </c>
      <c r="Q4759" s="197">
        <v>11.931507720000001</v>
      </c>
      <c r="R4759" s="197">
        <v>11.931507720000001</v>
      </c>
      <c r="AE4759" s="319"/>
      <c r="AJ4759">
        <v>0</v>
      </c>
      <c r="AK4759">
        <v>0</v>
      </c>
    </row>
    <row r="4760" spans="1:37" x14ac:dyDescent="0.25">
      <c r="A4760">
        <f t="shared" ref="A4760:E4760" si="1965">A1675</f>
        <v>31095</v>
      </c>
      <c r="B4760" t="str">
        <f t="shared" si="1965"/>
        <v>NE</v>
      </c>
      <c r="C4760" t="str">
        <f t="shared" si="1965"/>
        <v>Jefferson County</v>
      </c>
      <c r="D4760">
        <f t="shared" si="1965"/>
        <v>-97.140694499999995</v>
      </c>
      <c r="E4760">
        <f t="shared" si="1965"/>
        <v>40.169730000000001</v>
      </c>
      <c r="Q4760" s="197">
        <v>12.614530350000001</v>
      </c>
      <c r="R4760" s="197">
        <v>12.614530350000001</v>
      </c>
      <c r="AE4760" s="319"/>
      <c r="AJ4760">
        <v>0</v>
      </c>
      <c r="AK4760">
        <v>0</v>
      </c>
    </row>
    <row r="4761" spans="1:37" x14ac:dyDescent="0.25">
      <c r="A4761">
        <f t="shared" ref="A4761:E4761" si="1966">A1676</f>
        <v>31097</v>
      </c>
      <c r="B4761" t="str">
        <f t="shared" si="1966"/>
        <v>NE</v>
      </c>
      <c r="C4761" t="str">
        <f t="shared" si="1966"/>
        <v>Johnson County</v>
      </c>
      <c r="D4761">
        <f t="shared" si="1966"/>
        <v>-96.275526299999996</v>
      </c>
      <c r="E4761">
        <f t="shared" si="1966"/>
        <v>40.38176</v>
      </c>
      <c r="Q4761" s="197">
        <v>12.55329766</v>
      </c>
      <c r="R4761" s="197">
        <v>12.55329766</v>
      </c>
      <c r="AE4761" s="319"/>
      <c r="AJ4761">
        <v>0</v>
      </c>
      <c r="AK4761">
        <v>0</v>
      </c>
    </row>
    <row r="4762" spans="1:37" x14ac:dyDescent="0.25">
      <c r="A4762">
        <f t="shared" ref="A4762:E4762" si="1967">A1677</f>
        <v>31099</v>
      </c>
      <c r="B4762" t="str">
        <f t="shared" si="1967"/>
        <v>NE</v>
      </c>
      <c r="C4762" t="str">
        <f t="shared" si="1967"/>
        <v>Kearney County</v>
      </c>
      <c r="D4762">
        <f t="shared" si="1967"/>
        <v>-98.953281000000004</v>
      </c>
      <c r="E4762">
        <f t="shared" si="1967"/>
        <v>40.503999999999998</v>
      </c>
      <c r="Q4762" s="197">
        <v>12.31275812</v>
      </c>
      <c r="R4762" s="197">
        <v>12.31275812</v>
      </c>
      <c r="AE4762" s="319"/>
      <c r="AJ4762">
        <v>0</v>
      </c>
      <c r="AK4762">
        <v>0</v>
      </c>
    </row>
    <row r="4763" spans="1:37" x14ac:dyDescent="0.25">
      <c r="A4763">
        <f t="shared" ref="A4763:E4763" si="1968">A1678</f>
        <v>31101</v>
      </c>
      <c r="B4763" t="str">
        <f t="shared" si="1968"/>
        <v>NE</v>
      </c>
      <c r="C4763" t="str">
        <f t="shared" si="1968"/>
        <v>Keith County</v>
      </c>
      <c r="D4763">
        <f t="shared" si="1968"/>
        <v>-101.66687</v>
      </c>
      <c r="E4763">
        <f t="shared" si="1968"/>
        <v>41.198090000000001</v>
      </c>
      <c r="Q4763" s="197">
        <v>11.625702759999999</v>
      </c>
      <c r="R4763" s="197">
        <v>11.625702759999999</v>
      </c>
      <c r="AE4763" s="319"/>
      <c r="AJ4763">
        <v>0</v>
      </c>
      <c r="AK4763">
        <v>0</v>
      </c>
    </row>
    <row r="4764" spans="1:37" x14ac:dyDescent="0.25">
      <c r="A4764">
        <f t="shared" ref="A4764:E4764" si="1969">A1679</f>
        <v>31103</v>
      </c>
      <c r="B4764" t="str">
        <f t="shared" si="1969"/>
        <v>NE</v>
      </c>
      <c r="C4764" t="str">
        <f t="shared" si="1969"/>
        <v>Keya Paha County</v>
      </c>
      <c r="D4764">
        <f t="shared" si="1969"/>
        <v>-99.717342099999996</v>
      </c>
      <c r="E4764">
        <f t="shared" si="1969"/>
        <v>42.878419999999998</v>
      </c>
      <c r="Q4764" s="197">
        <v>11.351803909999999</v>
      </c>
      <c r="R4764" s="197">
        <v>11.351803909999999</v>
      </c>
      <c r="AE4764" s="319"/>
      <c r="AJ4764">
        <v>0</v>
      </c>
      <c r="AK4764">
        <v>0</v>
      </c>
    </row>
    <row r="4765" spans="1:37" x14ac:dyDescent="0.25">
      <c r="A4765">
        <f t="shared" ref="A4765:E4765" si="1970">A1680</f>
        <v>31105</v>
      </c>
      <c r="B4765" t="str">
        <f t="shared" si="1970"/>
        <v>NE</v>
      </c>
      <c r="C4765" t="str">
        <f t="shared" si="1970"/>
        <v>Kimball County</v>
      </c>
      <c r="D4765">
        <f t="shared" si="1970"/>
        <v>-103.71375500000001</v>
      </c>
      <c r="E4765">
        <f t="shared" si="1970"/>
        <v>41.200380000000003</v>
      </c>
      <c r="Q4765" s="197">
        <v>11.007435879999999</v>
      </c>
      <c r="R4765" s="197">
        <v>11.007435879999999</v>
      </c>
      <c r="AE4765" s="319"/>
      <c r="AJ4765">
        <v>0</v>
      </c>
      <c r="AK4765">
        <v>0</v>
      </c>
    </row>
    <row r="4766" spans="1:37" x14ac:dyDescent="0.25">
      <c r="A4766">
        <f t="shared" ref="A4766:E4766" si="1971">A1681</f>
        <v>31107</v>
      </c>
      <c r="B4766" t="str">
        <f t="shared" si="1971"/>
        <v>NE</v>
      </c>
      <c r="C4766" t="str">
        <f t="shared" si="1971"/>
        <v>Knox County</v>
      </c>
      <c r="D4766">
        <f t="shared" si="1971"/>
        <v>-97.893486999999993</v>
      </c>
      <c r="E4766">
        <f t="shared" si="1971"/>
        <v>42.622909999999997</v>
      </c>
      <c r="Q4766" s="197">
        <v>11.32081432</v>
      </c>
      <c r="R4766" s="197">
        <v>11.32081432</v>
      </c>
      <c r="AE4766" s="319"/>
      <c r="AJ4766">
        <v>0</v>
      </c>
      <c r="AK4766">
        <v>0</v>
      </c>
    </row>
    <row r="4767" spans="1:37" x14ac:dyDescent="0.25">
      <c r="A4767">
        <f t="shared" ref="A4767:E4767" si="1972">A1682</f>
        <v>31109</v>
      </c>
      <c r="B4767" t="str">
        <f t="shared" si="1972"/>
        <v>NE</v>
      </c>
      <c r="C4767" t="str">
        <f t="shared" si="1972"/>
        <v>Lancaster County</v>
      </c>
      <c r="D4767">
        <f t="shared" si="1972"/>
        <v>-96.686390200000005</v>
      </c>
      <c r="E4767">
        <f t="shared" si="1972"/>
        <v>40.768909999999998</v>
      </c>
      <c r="Q4767" s="197">
        <v>12.31335715</v>
      </c>
      <c r="R4767" s="197">
        <v>12.31335715</v>
      </c>
      <c r="AE4767" s="319"/>
      <c r="AJ4767">
        <v>0</v>
      </c>
      <c r="AK4767">
        <v>0</v>
      </c>
    </row>
    <row r="4768" spans="1:37" x14ac:dyDescent="0.25">
      <c r="A4768">
        <f t="shared" ref="A4768:E4768" si="1973">A1683</f>
        <v>31111</v>
      </c>
      <c r="B4768" t="str">
        <f t="shared" si="1973"/>
        <v>NE</v>
      </c>
      <c r="C4768" t="str">
        <f t="shared" si="1973"/>
        <v>Lincoln County</v>
      </c>
      <c r="D4768">
        <f t="shared" si="1973"/>
        <v>-100.75098699999999</v>
      </c>
      <c r="E4768">
        <f t="shared" si="1973"/>
        <v>41.046700000000001</v>
      </c>
      <c r="Q4768" s="197">
        <v>11.851855049999999</v>
      </c>
      <c r="R4768" s="197">
        <v>11.851855049999999</v>
      </c>
      <c r="AE4768" s="319"/>
      <c r="AJ4768">
        <v>0</v>
      </c>
      <c r="AK4768">
        <v>0</v>
      </c>
    </row>
    <row r="4769" spans="1:37" x14ac:dyDescent="0.25">
      <c r="A4769">
        <f t="shared" ref="A4769:E4769" si="1974">A1684</f>
        <v>31113</v>
      </c>
      <c r="B4769" t="str">
        <f t="shared" si="1974"/>
        <v>NE</v>
      </c>
      <c r="C4769" t="str">
        <f t="shared" si="1974"/>
        <v>Logan County</v>
      </c>
      <c r="D4769">
        <f t="shared" si="1974"/>
        <v>-100.479603</v>
      </c>
      <c r="E4769">
        <f t="shared" si="1974"/>
        <v>41.570219999999999</v>
      </c>
      <c r="Q4769" s="197">
        <v>11.616000619999999</v>
      </c>
      <c r="R4769" s="197">
        <v>11.616000619999999</v>
      </c>
      <c r="AE4769" s="319"/>
      <c r="AJ4769">
        <v>0</v>
      </c>
      <c r="AK4769">
        <v>0</v>
      </c>
    </row>
    <row r="4770" spans="1:37" x14ac:dyDescent="0.25">
      <c r="A4770">
        <f t="shared" ref="A4770:E4770" si="1975">A1685</f>
        <v>31115</v>
      </c>
      <c r="B4770" t="str">
        <f t="shared" si="1975"/>
        <v>NE</v>
      </c>
      <c r="C4770" t="str">
        <f t="shared" si="1975"/>
        <v>Loup County</v>
      </c>
      <c r="D4770">
        <f t="shared" si="1975"/>
        <v>-99.457731300000006</v>
      </c>
      <c r="E4770">
        <f t="shared" si="1975"/>
        <v>41.912939999999999</v>
      </c>
      <c r="Q4770" s="197">
        <v>11.61815709</v>
      </c>
      <c r="R4770" s="197">
        <v>11.61815709</v>
      </c>
      <c r="AE4770" s="319"/>
      <c r="AJ4770">
        <v>0</v>
      </c>
      <c r="AK4770">
        <v>0</v>
      </c>
    </row>
    <row r="4771" spans="1:37" x14ac:dyDescent="0.25">
      <c r="A4771">
        <f t="shared" ref="A4771:E4771" si="1976">A1686</f>
        <v>31117</v>
      </c>
      <c r="B4771" t="str">
        <f t="shared" si="1976"/>
        <v>NE</v>
      </c>
      <c r="C4771" t="str">
        <f t="shared" si="1976"/>
        <v>McPherson County</v>
      </c>
      <c r="D4771">
        <f t="shared" si="1976"/>
        <v>-101.05685800000001</v>
      </c>
      <c r="E4771">
        <f t="shared" si="1976"/>
        <v>41.571190000000001</v>
      </c>
      <c r="Q4771" s="197">
        <v>11.57509786</v>
      </c>
      <c r="R4771" s="197">
        <v>11.57509786</v>
      </c>
      <c r="AE4771" s="319"/>
      <c r="AJ4771">
        <v>0</v>
      </c>
      <c r="AK4771">
        <v>0</v>
      </c>
    </row>
    <row r="4772" spans="1:37" x14ac:dyDescent="0.25">
      <c r="A4772">
        <f t="shared" ref="A4772:E4772" si="1977">A1687</f>
        <v>31119</v>
      </c>
      <c r="B4772" t="str">
        <f t="shared" si="1977"/>
        <v>NE</v>
      </c>
      <c r="C4772" t="str">
        <f t="shared" si="1977"/>
        <v>Madison County</v>
      </c>
      <c r="D4772">
        <f t="shared" si="1977"/>
        <v>-97.601352399999996</v>
      </c>
      <c r="E4772">
        <f t="shared" si="1977"/>
        <v>41.903619999999997</v>
      </c>
      <c r="Q4772" s="197">
        <v>11.563787230000001</v>
      </c>
      <c r="R4772" s="197">
        <v>11.563787230000001</v>
      </c>
      <c r="AE4772" s="319"/>
      <c r="AJ4772">
        <v>0</v>
      </c>
      <c r="AK4772">
        <v>0</v>
      </c>
    </row>
    <row r="4773" spans="1:37" x14ac:dyDescent="0.25">
      <c r="A4773">
        <f t="shared" ref="A4773:E4773" si="1978">A1688</f>
        <v>31121</v>
      </c>
      <c r="B4773" t="str">
        <f t="shared" si="1978"/>
        <v>NE</v>
      </c>
      <c r="C4773" t="str">
        <f t="shared" si="1978"/>
        <v>Merrick County</v>
      </c>
      <c r="D4773">
        <f t="shared" si="1978"/>
        <v>-98.054008899999999</v>
      </c>
      <c r="E4773">
        <f t="shared" si="1978"/>
        <v>41.158819999999999</v>
      </c>
      <c r="Q4773" s="197">
        <v>11.95514886</v>
      </c>
      <c r="R4773" s="197">
        <v>11.95514886</v>
      </c>
      <c r="AE4773" s="319"/>
      <c r="AJ4773">
        <v>0</v>
      </c>
      <c r="AK4773">
        <v>0</v>
      </c>
    </row>
    <row r="4774" spans="1:37" x14ac:dyDescent="0.25">
      <c r="A4774">
        <f t="shared" ref="A4774:E4774" si="1979">A1689</f>
        <v>31123</v>
      </c>
      <c r="B4774" t="str">
        <f t="shared" si="1979"/>
        <v>NE</v>
      </c>
      <c r="C4774" t="str">
        <f t="shared" si="1979"/>
        <v>Morrill County</v>
      </c>
      <c r="D4774">
        <f t="shared" si="1979"/>
        <v>-103.001386</v>
      </c>
      <c r="E4774">
        <f t="shared" si="1979"/>
        <v>41.713740000000001</v>
      </c>
      <c r="Q4774" s="197">
        <v>11.18658065</v>
      </c>
      <c r="R4774" s="197">
        <v>11.18658065</v>
      </c>
      <c r="AE4774" s="319"/>
      <c r="AJ4774">
        <v>0</v>
      </c>
      <c r="AK4774">
        <v>0</v>
      </c>
    </row>
    <row r="4775" spans="1:37" x14ac:dyDescent="0.25">
      <c r="A4775">
        <f t="shared" ref="A4775:E4775" si="1980">A1690</f>
        <v>31125</v>
      </c>
      <c r="B4775" t="str">
        <f t="shared" si="1980"/>
        <v>NE</v>
      </c>
      <c r="C4775" t="str">
        <f t="shared" si="1980"/>
        <v>Nance County</v>
      </c>
      <c r="D4775">
        <f t="shared" si="1980"/>
        <v>-97.996278599999997</v>
      </c>
      <c r="E4775">
        <f t="shared" si="1980"/>
        <v>41.392769999999999</v>
      </c>
      <c r="Q4775" s="197">
        <v>11.831896479999999</v>
      </c>
      <c r="R4775" s="197">
        <v>11.831896479999999</v>
      </c>
      <c r="AE4775" s="319"/>
      <c r="AJ4775">
        <v>0</v>
      </c>
      <c r="AK4775">
        <v>0</v>
      </c>
    </row>
    <row r="4776" spans="1:37" x14ac:dyDescent="0.25">
      <c r="A4776">
        <f t="shared" ref="A4776:E4776" si="1981">A1691</f>
        <v>31127</v>
      </c>
      <c r="B4776" t="str">
        <f t="shared" si="1981"/>
        <v>NE</v>
      </c>
      <c r="C4776" t="str">
        <f t="shared" si="1981"/>
        <v>Nemaha County</v>
      </c>
      <c r="D4776">
        <f t="shared" si="1981"/>
        <v>-95.854093899999995</v>
      </c>
      <c r="E4776">
        <f t="shared" si="1981"/>
        <v>40.385260000000002</v>
      </c>
      <c r="Q4776" s="197">
        <v>12.545380189999999</v>
      </c>
      <c r="R4776" s="197">
        <v>12.545380189999999</v>
      </c>
      <c r="AE4776" s="319"/>
      <c r="AJ4776">
        <v>0</v>
      </c>
      <c r="AK4776">
        <v>0</v>
      </c>
    </row>
    <row r="4777" spans="1:37" x14ac:dyDescent="0.25">
      <c r="A4777">
        <f t="shared" ref="A4777:E4777" si="1982">A1692</f>
        <v>31129</v>
      </c>
      <c r="B4777" t="str">
        <f t="shared" si="1982"/>
        <v>NE</v>
      </c>
      <c r="C4777" t="str">
        <f t="shared" si="1982"/>
        <v>Nuckolls County</v>
      </c>
      <c r="D4777">
        <f t="shared" si="1982"/>
        <v>-98.054905599999998</v>
      </c>
      <c r="E4777">
        <f t="shared" si="1982"/>
        <v>40.17116</v>
      </c>
      <c r="Q4777" s="197">
        <v>12.54228558</v>
      </c>
      <c r="R4777" s="197">
        <v>12.54228558</v>
      </c>
      <c r="AE4777" s="319"/>
      <c r="AJ4777">
        <v>0</v>
      </c>
      <c r="AK4777">
        <v>0</v>
      </c>
    </row>
    <row r="4778" spans="1:37" x14ac:dyDescent="0.25">
      <c r="A4778">
        <f t="shared" ref="A4778:E4778" si="1983">A1693</f>
        <v>31131</v>
      </c>
      <c r="B4778" t="str">
        <f t="shared" si="1983"/>
        <v>NE</v>
      </c>
      <c r="C4778" t="str">
        <f t="shared" si="1983"/>
        <v>Otoe County</v>
      </c>
      <c r="D4778">
        <f t="shared" si="1983"/>
        <v>-96.136435500000005</v>
      </c>
      <c r="E4778">
        <f t="shared" si="1983"/>
        <v>40.635759999999998</v>
      </c>
      <c r="Q4778" s="197">
        <v>12.42425551</v>
      </c>
      <c r="R4778" s="197">
        <v>12.42425551</v>
      </c>
      <c r="AE4778" s="319"/>
      <c r="AJ4778">
        <v>0</v>
      </c>
      <c r="AK4778">
        <v>0</v>
      </c>
    </row>
    <row r="4779" spans="1:37" x14ac:dyDescent="0.25">
      <c r="A4779">
        <f t="shared" ref="A4779:E4779" si="1984">A1694</f>
        <v>31133</v>
      </c>
      <c r="B4779" t="str">
        <f t="shared" si="1984"/>
        <v>NE</v>
      </c>
      <c r="C4779" t="str">
        <f t="shared" si="1984"/>
        <v>Pawnee County</v>
      </c>
      <c r="D4779">
        <f t="shared" si="1984"/>
        <v>-96.243979800000005</v>
      </c>
      <c r="E4779">
        <f t="shared" si="1984"/>
        <v>40.128810000000001</v>
      </c>
      <c r="Q4779" s="197">
        <v>12.68368639</v>
      </c>
      <c r="R4779" s="197">
        <v>12.68368639</v>
      </c>
      <c r="AE4779" s="319"/>
      <c r="AJ4779">
        <v>0</v>
      </c>
      <c r="AK4779">
        <v>0</v>
      </c>
    </row>
    <row r="4780" spans="1:37" x14ac:dyDescent="0.25">
      <c r="A4780">
        <f t="shared" ref="A4780:E4780" si="1985">A1695</f>
        <v>31135</v>
      </c>
      <c r="B4780" t="str">
        <f t="shared" si="1985"/>
        <v>NE</v>
      </c>
      <c r="C4780" t="str">
        <f t="shared" si="1985"/>
        <v>Perkins County</v>
      </c>
      <c r="D4780">
        <f t="shared" si="1985"/>
        <v>-101.66027699999999</v>
      </c>
      <c r="E4780">
        <f t="shared" si="1985"/>
        <v>40.8491</v>
      </c>
      <c r="Q4780" s="197">
        <v>11.757167750000001</v>
      </c>
      <c r="R4780" s="197">
        <v>11.757167750000001</v>
      </c>
      <c r="AE4780" s="319"/>
      <c r="AJ4780">
        <v>0</v>
      </c>
      <c r="AK4780">
        <v>0</v>
      </c>
    </row>
    <row r="4781" spans="1:37" x14ac:dyDescent="0.25">
      <c r="A4781">
        <f t="shared" ref="A4781:E4781" si="1986">A1696</f>
        <v>31137</v>
      </c>
      <c r="B4781" t="str">
        <f t="shared" si="1986"/>
        <v>NE</v>
      </c>
      <c r="C4781" t="str">
        <f t="shared" si="1986"/>
        <v>Phelps County</v>
      </c>
      <c r="D4781">
        <f t="shared" si="1986"/>
        <v>-99.4191249</v>
      </c>
      <c r="E4781">
        <f t="shared" si="1986"/>
        <v>40.510570000000001</v>
      </c>
      <c r="Q4781" s="197">
        <v>12.289659179999999</v>
      </c>
      <c r="R4781" s="197">
        <v>12.289659179999999</v>
      </c>
      <c r="AE4781" s="319"/>
      <c r="AJ4781">
        <v>0</v>
      </c>
      <c r="AK4781">
        <v>0</v>
      </c>
    </row>
    <row r="4782" spans="1:37" x14ac:dyDescent="0.25">
      <c r="A4782">
        <f t="shared" ref="A4782:E4782" si="1987">A1697</f>
        <v>31139</v>
      </c>
      <c r="B4782" t="str">
        <f t="shared" si="1987"/>
        <v>NE</v>
      </c>
      <c r="C4782" t="str">
        <f t="shared" si="1987"/>
        <v>Pierce County</v>
      </c>
      <c r="D4782">
        <f t="shared" si="1987"/>
        <v>-97.601397899999995</v>
      </c>
      <c r="E4782">
        <f t="shared" si="1987"/>
        <v>42.248179999999998</v>
      </c>
      <c r="Q4782" s="197">
        <v>11.42380129</v>
      </c>
      <c r="R4782" s="197">
        <v>11.42380129</v>
      </c>
      <c r="AE4782" s="319"/>
      <c r="AJ4782">
        <v>0</v>
      </c>
      <c r="AK4782">
        <v>0</v>
      </c>
    </row>
    <row r="4783" spans="1:37" x14ac:dyDescent="0.25">
      <c r="A4783">
        <f t="shared" ref="A4783:E4783" si="1988">A1698</f>
        <v>31141</v>
      </c>
      <c r="B4783" t="str">
        <f t="shared" si="1988"/>
        <v>NE</v>
      </c>
      <c r="C4783" t="str">
        <f t="shared" si="1988"/>
        <v>Platte County</v>
      </c>
      <c r="D4783">
        <f t="shared" si="1988"/>
        <v>-97.525970900000004</v>
      </c>
      <c r="E4783">
        <f t="shared" si="1988"/>
        <v>41.564219999999999</v>
      </c>
      <c r="Q4783" s="197">
        <v>11.719062149999999</v>
      </c>
      <c r="R4783" s="197">
        <v>11.719062149999999</v>
      </c>
      <c r="AE4783" s="319"/>
      <c r="AJ4783">
        <v>0</v>
      </c>
      <c r="AK4783">
        <v>0</v>
      </c>
    </row>
    <row r="4784" spans="1:37" x14ac:dyDescent="0.25">
      <c r="A4784">
        <f t="shared" ref="A4784:E4784" si="1989">A1699</f>
        <v>31143</v>
      </c>
      <c r="B4784" t="str">
        <f t="shared" si="1989"/>
        <v>NE</v>
      </c>
      <c r="C4784" t="str">
        <f t="shared" si="1989"/>
        <v>Polk County</v>
      </c>
      <c r="D4784">
        <f t="shared" si="1989"/>
        <v>-97.574166099999999</v>
      </c>
      <c r="E4784">
        <f t="shared" si="1989"/>
        <v>41.180689999999998</v>
      </c>
      <c r="Q4784" s="197">
        <v>11.941706870000001</v>
      </c>
      <c r="R4784" s="197">
        <v>11.941706870000001</v>
      </c>
      <c r="AE4784" s="319"/>
      <c r="AJ4784">
        <v>0</v>
      </c>
      <c r="AK4784">
        <v>0</v>
      </c>
    </row>
    <row r="4785" spans="1:37" x14ac:dyDescent="0.25">
      <c r="A4785">
        <f t="shared" ref="A4785:E4785" si="1990">A1700</f>
        <v>31145</v>
      </c>
      <c r="B4785" t="str">
        <f t="shared" si="1990"/>
        <v>NE</v>
      </c>
      <c r="C4785" t="str">
        <f t="shared" si="1990"/>
        <v>Red Willow County</v>
      </c>
      <c r="D4785">
        <f t="shared" si="1990"/>
        <v>-100.47233199999999</v>
      </c>
      <c r="E4785">
        <f t="shared" si="1990"/>
        <v>40.178449999999998</v>
      </c>
      <c r="Q4785" s="197">
        <v>12.378109159999999</v>
      </c>
      <c r="R4785" s="197">
        <v>12.378109159999999</v>
      </c>
      <c r="AE4785" s="319"/>
      <c r="AJ4785">
        <v>0</v>
      </c>
      <c r="AK4785">
        <v>0</v>
      </c>
    </row>
    <row r="4786" spans="1:37" x14ac:dyDescent="0.25">
      <c r="A4786">
        <f t="shared" ref="A4786:E4786" si="1991">A1701</f>
        <v>31147</v>
      </c>
      <c r="B4786" t="str">
        <f t="shared" si="1991"/>
        <v>NE</v>
      </c>
      <c r="C4786" t="str">
        <f t="shared" si="1991"/>
        <v>Richardson County</v>
      </c>
      <c r="D4786">
        <f t="shared" si="1991"/>
        <v>-95.717616699999994</v>
      </c>
      <c r="E4786">
        <f t="shared" si="1991"/>
        <v>40.131779999999999</v>
      </c>
      <c r="Q4786" s="197">
        <v>12.674763540000001</v>
      </c>
      <c r="R4786" s="197">
        <v>12.674763540000001</v>
      </c>
      <c r="AE4786" s="319"/>
      <c r="AJ4786">
        <v>0</v>
      </c>
      <c r="AK4786">
        <v>0</v>
      </c>
    </row>
    <row r="4787" spans="1:37" x14ac:dyDescent="0.25">
      <c r="A4787">
        <f t="shared" ref="A4787:E4787" si="1992">A1702</f>
        <v>31149</v>
      </c>
      <c r="B4787" t="str">
        <f t="shared" si="1992"/>
        <v>NE</v>
      </c>
      <c r="C4787" t="str">
        <f t="shared" si="1992"/>
        <v>Rock County</v>
      </c>
      <c r="D4787">
        <f t="shared" si="1992"/>
        <v>-99.4543453</v>
      </c>
      <c r="E4787">
        <f t="shared" si="1992"/>
        <v>42.420789999999997</v>
      </c>
      <c r="Q4787" s="197">
        <v>11.4711461</v>
      </c>
      <c r="R4787" s="197">
        <v>11.4711461</v>
      </c>
      <c r="AE4787" s="319"/>
      <c r="AJ4787">
        <v>0</v>
      </c>
      <c r="AK4787">
        <v>0</v>
      </c>
    </row>
    <row r="4788" spans="1:37" x14ac:dyDescent="0.25">
      <c r="A4788">
        <f t="shared" ref="A4788:E4788" si="1993">A1703</f>
        <v>31151</v>
      </c>
      <c r="B4788" t="str">
        <f t="shared" si="1993"/>
        <v>NE</v>
      </c>
      <c r="C4788" t="str">
        <f t="shared" si="1993"/>
        <v>Saline County</v>
      </c>
      <c r="D4788">
        <f t="shared" si="1993"/>
        <v>-97.142670800000005</v>
      </c>
      <c r="E4788">
        <f t="shared" si="1993"/>
        <v>40.511369999999999</v>
      </c>
      <c r="Q4788" s="197">
        <v>12.40073349</v>
      </c>
      <c r="R4788" s="197">
        <v>12.40073349</v>
      </c>
      <c r="AE4788" s="319"/>
      <c r="AJ4788">
        <v>0</v>
      </c>
      <c r="AK4788">
        <v>0</v>
      </c>
    </row>
    <row r="4789" spans="1:37" x14ac:dyDescent="0.25">
      <c r="A4789">
        <f t="shared" ref="A4789:E4789" si="1994">A1704</f>
        <v>31153</v>
      </c>
      <c r="B4789" t="str">
        <f t="shared" si="1994"/>
        <v>NE</v>
      </c>
      <c r="C4789" t="str">
        <f t="shared" si="1994"/>
        <v>Sarpy County</v>
      </c>
      <c r="D4789">
        <f t="shared" si="1994"/>
        <v>-96.112937900000006</v>
      </c>
      <c r="E4789">
        <f t="shared" si="1994"/>
        <v>41.103630000000003</v>
      </c>
      <c r="Q4789" s="197">
        <v>12.19198441</v>
      </c>
      <c r="R4789" s="197">
        <v>12.19198441</v>
      </c>
      <c r="AE4789" s="319"/>
      <c r="AJ4789">
        <v>0</v>
      </c>
      <c r="AK4789">
        <v>0</v>
      </c>
    </row>
    <row r="4790" spans="1:37" x14ac:dyDescent="0.25">
      <c r="A4790">
        <f t="shared" ref="A4790:E4790" si="1995">A1705</f>
        <v>31155</v>
      </c>
      <c r="B4790" t="str">
        <f t="shared" si="1995"/>
        <v>NE</v>
      </c>
      <c r="C4790" t="str">
        <f t="shared" si="1995"/>
        <v>Saunders County</v>
      </c>
      <c r="D4790">
        <f t="shared" si="1995"/>
        <v>-96.632786499999995</v>
      </c>
      <c r="E4790">
        <f t="shared" si="1995"/>
        <v>41.213520000000003</v>
      </c>
      <c r="Q4790" s="197">
        <v>12.06695103</v>
      </c>
      <c r="R4790" s="197">
        <v>12.06695103</v>
      </c>
      <c r="AE4790" s="319"/>
      <c r="AJ4790">
        <v>0</v>
      </c>
      <c r="AK4790">
        <v>0</v>
      </c>
    </row>
    <row r="4791" spans="1:37" x14ac:dyDescent="0.25">
      <c r="A4791">
        <f t="shared" ref="A4791:E4791" si="1996">A1706</f>
        <v>31157</v>
      </c>
      <c r="B4791" t="str">
        <f t="shared" si="1996"/>
        <v>NE</v>
      </c>
      <c r="C4791" t="str">
        <f t="shared" si="1996"/>
        <v>Scotts Bluff County</v>
      </c>
      <c r="D4791">
        <f t="shared" si="1996"/>
        <v>-103.70392099999999</v>
      </c>
      <c r="E4791">
        <f t="shared" si="1996"/>
        <v>41.853340000000003</v>
      </c>
      <c r="Q4791" s="197">
        <v>11.03139032</v>
      </c>
      <c r="R4791" s="197">
        <v>11.03139032</v>
      </c>
      <c r="AE4791" s="319"/>
      <c r="AJ4791">
        <v>0</v>
      </c>
      <c r="AK4791">
        <v>0</v>
      </c>
    </row>
    <row r="4792" spans="1:37" x14ac:dyDescent="0.25">
      <c r="A4792">
        <f t="shared" ref="A4792:E4792" si="1997">A1707</f>
        <v>31159</v>
      </c>
      <c r="B4792" t="str">
        <f t="shared" si="1997"/>
        <v>NE</v>
      </c>
      <c r="C4792" t="str">
        <f t="shared" si="1997"/>
        <v>Seward County</v>
      </c>
      <c r="D4792">
        <f t="shared" si="1997"/>
        <v>-97.139263200000002</v>
      </c>
      <c r="E4792">
        <f t="shared" si="1997"/>
        <v>40.860489999999999</v>
      </c>
      <c r="Q4792" s="197">
        <v>12.18689256</v>
      </c>
      <c r="R4792" s="197">
        <v>12.18689256</v>
      </c>
      <c r="AE4792" s="319"/>
      <c r="AJ4792">
        <v>0</v>
      </c>
      <c r="AK4792">
        <v>0</v>
      </c>
    </row>
    <row r="4793" spans="1:37" x14ac:dyDescent="0.25">
      <c r="A4793">
        <f t="shared" ref="A4793:E4793" si="1998">A1708</f>
        <v>31161</v>
      </c>
      <c r="B4793" t="str">
        <f t="shared" si="1998"/>
        <v>NE</v>
      </c>
      <c r="C4793" t="str">
        <f t="shared" si="1998"/>
        <v>Sheridan County</v>
      </c>
      <c r="D4793">
        <f t="shared" si="1998"/>
        <v>-102.402109</v>
      </c>
      <c r="E4793">
        <f t="shared" si="1998"/>
        <v>42.50488</v>
      </c>
      <c r="Q4793" s="197">
        <v>11.110539080000001</v>
      </c>
      <c r="R4793" s="197">
        <v>11.110539080000001</v>
      </c>
      <c r="AE4793" s="319"/>
      <c r="AJ4793">
        <v>0</v>
      </c>
      <c r="AK4793">
        <v>0</v>
      </c>
    </row>
    <row r="4794" spans="1:37" x14ac:dyDescent="0.25">
      <c r="A4794">
        <f t="shared" ref="A4794:E4794" si="1999">A1709</f>
        <v>31163</v>
      </c>
      <c r="B4794" t="str">
        <f t="shared" si="1999"/>
        <v>NE</v>
      </c>
      <c r="C4794" t="str">
        <f t="shared" si="1999"/>
        <v>Sherman County</v>
      </c>
      <c r="D4794">
        <f t="shared" si="1999"/>
        <v>-98.981323200000006</v>
      </c>
      <c r="E4794">
        <f t="shared" si="1999"/>
        <v>41.218589999999999</v>
      </c>
      <c r="Q4794" s="197">
        <v>11.92999856</v>
      </c>
      <c r="R4794" s="197">
        <v>11.92999856</v>
      </c>
      <c r="AE4794" s="319"/>
      <c r="AJ4794">
        <v>0</v>
      </c>
      <c r="AK4794">
        <v>0</v>
      </c>
    </row>
    <row r="4795" spans="1:37" x14ac:dyDescent="0.25">
      <c r="A4795">
        <f t="shared" ref="A4795:E4795" si="2000">A1710</f>
        <v>31165</v>
      </c>
      <c r="B4795" t="str">
        <f t="shared" si="2000"/>
        <v>NE</v>
      </c>
      <c r="C4795" t="str">
        <f t="shared" si="2000"/>
        <v>Sioux County</v>
      </c>
      <c r="D4795">
        <f t="shared" si="2000"/>
        <v>-103.76118</v>
      </c>
      <c r="E4795">
        <f t="shared" si="2000"/>
        <v>42.485590000000002</v>
      </c>
      <c r="Q4795" s="197">
        <v>10.84684294</v>
      </c>
      <c r="R4795" s="197">
        <v>10.84684294</v>
      </c>
      <c r="AE4795" s="319"/>
      <c r="AJ4795">
        <v>0</v>
      </c>
      <c r="AK4795">
        <v>0</v>
      </c>
    </row>
    <row r="4796" spans="1:37" x14ac:dyDescent="0.25">
      <c r="A4796">
        <f t="shared" ref="A4796:E4796" si="2001">A1711</f>
        <v>31167</v>
      </c>
      <c r="B4796" t="str">
        <f t="shared" si="2001"/>
        <v>NE</v>
      </c>
      <c r="C4796" t="str">
        <f t="shared" si="2001"/>
        <v>Stanton County</v>
      </c>
      <c r="D4796">
        <f t="shared" si="2001"/>
        <v>-97.196449099999995</v>
      </c>
      <c r="E4796">
        <f t="shared" si="2001"/>
        <v>41.900889999999997</v>
      </c>
      <c r="Q4796" s="197">
        <v>11.559856419999999</v>
      </c>
      <c r="R4796" s="197">
        <v>11.559856419999999</v>
      </c>
      <c r="AE4796" s="319"/>
      <c r="AJ4796">
        <v>0</v>
      </c>
      <c r="AK4796">
        <v>0</v>
      </c>
    </row>
    <row r="4797" spans="1:37" x14ac:dyDescent="0.25">
      <c r="A4797">
        <f t="shared" ref="A4797:E4797" si="2002">A1712</f>
        <v>31169</v>
      </c>
      <c r="B4797" t="str">
        <f t="shared" si="2002"/>
        <v>NE</v>
      </c>
      <c r="C4797" t="str">
        <f t="shared" si="2002"/>
        <v>Thayer County</v>
      </c>
      <c r="D4797">
        <f t="shared" si="2002"/>
        <v>-97.599091200000004</v>
      </c>
      <c r="E4797">
        <f t="shared" si="2002"/>
        <v>40.171129999999998</v>
      </c>
      <c r="Q4797" s="197">
        <v>12.577785970000001</v>
      </c>
      <c r="R4797" s="197">
        <v>12.577785970000001</v>
      </c>
      <c r="AE4797" s="319"/>
      <c r="AJ4797">
        <v>0</v>
      </c>
      <c r="AK4797">
        <v>0</v>
      </c>
    </row>
    <row r="4798" spans="1:37" x14ac:dyDescent="0.25">
      <c r="A4798">
        <f t="shared" ref="A4798:E4798" si="2003">A1713</f>
        <v>31171</v>
      </c>
      <c r="B4798" t="str">
        <f t="shared" si="2003"/>
        <v>NE</v>
      </c>
      <c r="C4798" t="str">
        <f t="shared" si="2003"/>
        <v>Thomas County</v>
      </c>
      <c r="D4798">
        <f t="shared" si="2003"/>
        <v>-100.55407200000001</v>
      </c>
      <c r="E4798">
        <f t="shared" si="2003"/>
        <v>41.916460000000001</v>
      </c>
      <c r="Q4798" s="197">
        <v>11.47768675</v>
      </c>
      <c r="R4798" s="197">
        <v>11.47768675</v>
      </c>
      <c r="AE4798" s="319"/>
      <c r="AJ4798">
        <v>0</v>
      </c>
      <c r="AK4798">
        <v>0</v>
      </c>
    </row>
    <row r="4799" spans="1:37" x14ac:dyDescent="0.25">
      <c r="A4799">
        <f t="shared" ref="A4799:E4799" si="2004">A1714</f>
        <v>31173</v>
      </c>
      <c r="B4799" t="str">
        <f t="shared" si="2004"/>
        <v>NE</v>
      </c>
      <c r="C4799" t="str">
        <f t="shared" si="2004"/>
        <v>Thurston County</v>
      </c>
      <c r="D4799">
        <f t="shared" si="2004"/>
        <v>-96.538300300000003</v>
      </c>
      <c r="E4799">
        <f t="shared" si="2004"/>
        <v>42.144260000000003</v>
      </c>
      <c r="Q4799" s="197">
        <v>11.5140128</v>
      </c>
      <c r="R4799" s="197">
        <v>11.5140128</v>
      </c>
      <c r="AE4799" s="319"/>
      <c r="AJ4799">
        <v>0</v>
      </c>
      <c r="AK4799">
        <v>0</v>
      </c>
    </row>
    <row r="4800" spans="1:37" x14ac:dyDescent="0.25">
      <c r="A4800">
        <f t="shared" ref="A4800:E4800" si="2005">A1715</f>
        <v>31175</v>
      </c>
      <c r="B4800" t="str">
        <f t="shared" si="2005"/>
        <v>NE</v>
      </c>
      <c r="C4800" t="str">
        <f t="shared" si="2005"/>
        <v>Valley County</v>
      </c>
      <c r="D4800">
        <f t="shared" si="2005"/>
        <v>-98.988482399999995</v>
      </c>
      <c r="E4800">
        <f t="shared" si="2005"/>
        <v>41.564869999999999</v>
      </c>
      <c r="Q4800" s="197">
        <v>11.773076789999999</v>
      </c>
      <c r="R4800" s="197">
        <v>11.773076789999999</v>
      </c>
      <c r="AE4800" s="319"/>
      <c r="AJ4800">
        <v>0</v>
      </c>
      <c r="AK4800">
        <v>0</v>
      </c>
    </row>
    <row r="4801" spans="1:37" x14ac:dyDescent="0.25">
      <c r="A4801">
        <f t="shared" ref="A4801:E4801" si="2006">A1716</f>
        <v>31177</v>
      </c>
      <c r="B4801" t="str">
        <f t="shared" si="2006"/>
        <v>NE</v>
      </c>
      <c r="C4801" t="str">
        <f t="shared" si="2006"/>
        <v>Washington County</v>
      </c>
      <c r="D4801">
        <f t="shared" si="2006"/>
        <v>-96.215163000000004</v>
      </c>
      <c r="E4801">
        <f t="shared" si="2006"/>
        <v>41.515270000000001</v>
      </c>
      <c r="Q4801" s="197">
        <v>11.93799696</v>
      </c>
      <c r="R4801" s="197">
        <v>11.93799696</v>
      </c>
      <c r="AE4801" s="319"/>
      <c r="AJ4801">
        <v>0</v>
      </c>
      <c r="AK4801">
        <v>0</v>
      </c>
    </row>
    <row r="4802" spans="1:37" x14ac:dyDescent="0.25">
      <c r="A4802">
        <f t="shared" ref="A4802:E4802" si="2007">A1717</f>
        <v>31179</v>
      </c>
      <c r="B4802" t="str">
        <f t="shared" si="2007"/>
        <v>NE</v>
      </c>
      <c r="C4802" t="str">
        <f t="shared" si="2007"/>
        <v>Wayne County</v>
      </c>
      <c r="D4802">
        <f t="shared" si="2007"/>
        <v>-97.110505900000007</v>
      </c>
      <c r="E4802">
        <f t="shared" si="2007"/>
        <v>42.190980000000003</v>
      </c>
      <c r="Q4802" s="197">
        <v>11.438834780000001</v>
      </c>
      <c r="R4802" s="197">
        <v>11.438834780000001</v>
      </c>
      <c r="AE4802" s="319"/>
      <c r="AJ4802">
        <v>0</v>
      </c>
      <c r="AK4802">
        <v>0</v>
      </c>
    </row>
    <row r="4803" spans="1:37" x14ac:dyDescent="0.25">
      <c r="A4803">
        <f t="shared" ref="A4803:E4803" si="2008">A1718</f>
        <v>31181</v>
      </c>
      <c r="B4803" t="str">
        <f t="shared" si="2008"/>
        <v>NE</v>
      </c>
      <c r="C4803" t="str">
        <f t="shared" si="2008"/>
        <v>Webster County</v>
      </c>
      <c r="D4803">
        <f t="shared" si="2008"/>
        <v>-98.505580899999998</v>
      </c>
      <c r="E4803">
        <f t="shared" si="2008"/>
        <v>40.173290000000001</v>
      </c>
      <c r="Q4803" s="197">
        <v>12.52683732</v>
      </c>
      <c r="R4803" s="197">
        <v>12.52683732</v>
      </c>
      <c r="AE4803" s="319"/>
      <c r="AJ4803">
        <v>0</v>
      </c>
      <c r="AK4803">
        <v>0</v>
      </c>
    </row>
    <row r="4804" spans="1:37" x14ac:dyDescent="0.25">
      <c r="A4804">
        <f t="shared" ref="A4804:E4804" si="2009">A1719</f>
        <v>31183</v>
      </c>
      <c r="B4804" t="str">
        <f t="shared" si="2009"/>
        <v>NE</v>
      </c>
      <c r="C4804" t="str">
        <f t="shared" si="2009"/>
        <v>Wheeler County</v>
      </c>
      <c r="D4804">
        <f t="shared" si="2009"/>
        <v>-98.526617799999997</v>
      </c>
      <c r="E4804">
        <f t="shared" si="2009"/>
        <v>41.910789999999999</v>
      </c>
      <c r="Q4804" s="197">
        <v>11.62878491</v>
      </c>
      <c r="R4804" s="197">
        <v>11.62878491</v>
      </c>
      <c r="AE4804" s="319"/>
      <c r="AJ4804">
        <v>0</v>
      </c>
      <c r="AK4804">
        <v>0</v>
      </c>
    </row>
    <row r="4805" spans="1:37" x14ac:dyDescent="0.25">
      <c r="A4805">
        <f t="shared" ref="A4805:E4805" si="2010">A1720</f>
        <v>31185</v>
      </c>
      <c r="B4805" t="str">
        <f t="shared" si="2010"/>
        <v>NE</v>
      </c>
      <c r="C4805" t="str">
        <f t="shared" si="2010"/>
        <v>York County</v>
      </c>
      <c r="D4805">
        <f t="shared" si="2010"/>
        <v>-97.604934900000003</v>
      </c>
      <c r="E4805">
        <f t="shared" si="2010"/>
        <v>40.863370000000003</v>
      </c>
      <c r="Q4805" s="197">
        <v>12.137591410000001</v>
      </c>
      <c r="R4805" s="197">
        <v>12.137591410000001</v>
      </c>
      <c r="AE4805" s="319"/>
      <c r="AJ4805">
        <v>0</v>
      </c>
      <c r="AK4805">
        <v>0</v>
      </c>
    </row>
    <row r="4806" spans="1:37" x14ac:dyDescent="0.25">
      <c r="A4806">
        <f t="shared" ref="A4806:E4806" si="2011">A1721</f>
        <v>32001</v>
      </c>
      <c r="B4806" t="str">
        <f t="shared" si="2011"/>
        <v>NV</v>
      </c>
      <c r="C4806" t="str">
        <f t="shared" si="2011"/>
        <v>Churchill County</v>
      </c>
      <c r="D4806">
        <f t="shared" si="2011"/>
        <v>-118.351152</v>
      </c>
      <c r="E4806">
        <f t="shared" si="2011"/>
        <v>39.577669999999998</v>
      </c>
      <c r="Q4806" s="197">
        <v>11.818433069999999</v>
      </c>
      <c r="R4806" s="197">
        <v>11.818433069999999</v>
      </c>
      <c r="AE4806" s="319"/>
      <c r="AJ4806">
        <v>0</v>
      </c>
      <c r="AK4806">
        <v>0</v>
      </c>
    </row>
    <row r="4807" spans="1:37" x14ac:dyDescent="0.25">
      <c r="A4807">
        <f t="shared" ref="A4807:E4807" si="2012">A1722</f>
        <v>32003</v>
      </c>
      <c r="B4807" t="str">
        <f t="shared" si="2012"/>
        <v>NV</v>
      </c>
      <c r="C4807" t="str">
        <f t="shared" si="2012"/>
        <v>Clark County</v>
      </c>
      <c r="D4807">
        <f t="shared" si="2012"/>
        <v>-115.02048000000001</v>
      </c>
      <c r="E4807">
        <f t="shared" si="2012"/>
        <v>36.219630000000002</v>
      </c>
      <c r="Q4807" s="197">
        <v>13.59921829</v>
      </c>
      <c r="R4807" s="197">
        <v>13.59921829</v>
      </c>
      <c r="AE4807" s="319"/>
      <c r="AJ4807">
        <v>0</v>
      </c>
      <c r="AK4807">
        <v>0</v>
      </c>
    </row>
    <row r="4808" spans="1:37" x14ac:dyDescent="0.25">
      <c r="A4808">
        <f t="shared" ref="A4808:E4808" si="2013">A1723</f>
        <v>32005</v>
      </c>
      <c r="B4808" t="str">
        <f t="shared" si="2013"/>
        <v>NV</v>
      </c>
      <c r="C4808" t="str">
        <f t="shared" si="2013"/>
        <v>Douglas County</v>
      </c>
      <c r="D4808">
        <f t="shared" si="2013"/>
        <v>-119.612264</v>
      </c>
      <c r="E4808">
        <f t="shared" si="2013"/>
        <v>38.906529999999997</v>
      </c>
      <c r="Q4808" s="197">
        <v>13.850551400000001</v>
      </c>
      <c r="R4808" s="197">
        <v>13.850551400000001</v>
      </c>
      <c r="AE4808" s="319"/>
      <c r="AJ4808">
        <v>0</v>
      </c>
      <c r="AK4808">
        <v>0</v>
      </c>
    </row>
    <row r="4809" spans="1:37" x14ac:dyDescent="0.25">
      <c r="A4809">
        <f t="shared" ref="A4809:E4809" si="2014">A1724</f>
        <v>32007</v>
      </c>
      <c r="B4809" t="str">
        <f t="shared" si="2014"/>
        <v>NV</v>
      </c>
      <c r="C4809" t="str">
        <f t="shared" si="2014"/>
        <v>Elko County</v>
      </c>
      <c r="D4809">
        <f t="shared" si="2014"/>
        <v>-115.358071</v>
      </c>
      <c r="E4809">
        <f t="shared" si="2014"/>
        <v>41.155180000000001</v>
      </c>
      <c r="Q4809" s="197">
        <v>8.2593247109999997</v>
      </c>
      <c r="R4809" s="197">
        <v>8.2593247109999997</v>
      </c>
      <c r="AE4809" s="319"/>
      <c r="AJ4809">
        <v>0</v>
      </c>
      <c r="AK4809">
        <v>0</v>
      </c>
    </row>
    <row r="4810" spans="1:37" x14ac:dyDescent="0.25">
      <c r="A4810">
        <f t="shared" ref="A4810:E4810" si="2015">A1725</f>
        <v>32009</v>
      </c>
      <c r="B4810" t="str">
        <f t="shared" si="2015"/>
        <v>NV</v>
      </c>
      <c r="C4810" t="str">
        <f t="shared" si="2015"/>
        <v>Esmeralda County</v>
      </c>
      <c r="D4810">
        <f t="shared" si="2015"/>
        <v>-117.637809</v>
      </c>
      <c r="E4810">
        <f t="shared" si="2015"/>
        <v>37.786349999999999</v>
      </c>
      <c r="Q4810" s="197">
        <v>13.36841531</v>
      </c>
      <c r="R4810" s="197">
        <v>13.36841531</v>
      </c>
      <c r="AE4810" s="319"/>
      <c r="AJ4810">
        <v>0</v>
      </c>
      <c r="AK4810">
        <v>0</v>
      </c>
    </row>
    <row r="4811" spans="1:37" x14ac:dyDescent="0.25">
      <c r="A4811">
        <f t="shared" ref="A4811:E4811" si="2016">A1726</f>
        <v>32011</v>
      </c>
      <c r="B4811" t="str">
        <f t="shared" si="2016"/>
        <v>NV</v>
      </c>
      <c r="C4811" t="str">
        <f t="shared" si="2016"/>
        <v>Eureka County</v>
      </c>
      <c r="D4811">
        <f t="shared" si="2016"/>
        <v>-116.235975</v>
      </c>
      <c r="E4811">
        <f t="shared" si="2016"/>
        <v>39.960709999999999</v>
      </c>
      <c r="Q4811" s="197">
        <v>9.0108541829999993</v>
      </c>
      <c r="R4811" s="197">
        <v>9.0108541829999993</v>
      </c>
      <c r="AE4811" s="319"/>
      <c r="AJ4811">
        <v>0</v>
      </c>
      <c r="AK4811">
        <v>0</v>
      </c>
    </row>
    <row r="4812" spans="1:37" x14ac:dyDescent="0.25">
      <c r="A4812">
        <f t="shared" ref="A4812:E4812" si="2017">A1727</f>
        <v>32013</v>
      </c>
      <c r="B4812" t="str">
        <f t="shared" si="2017"/>
        <v>NV</v>
      </c>
      <c r="C4812" t="str">
        <f t="shared" si="2017"/>
        <v>Humboldt County</v>
      </c>
      <c r="D4812">
        <f t="shared" si="2017"/>
        <v>-118.109576</v>
      </c>
      <c r="E4812">
        <f t="shared" si="2017"/>
        <v>41.412880000000001</v>
      </c>
      <c r="Q4812" s="197">
        <v>10.54376675</v>
      </c>
      <c r="R4812" s="197">
        <v>10.54376675</v>
      </c>
      <c r="AE4812" s="319"/>
      <c r="AJ4812">
        <v>0</v>
      </c>
      <c r="AK4812">
        <v>0</v>
      </c>
    </row>
    <row r="4813" spans="1:37" x14ac:dyDescent="0.25">
      <c r="A4813">
        <f t="shared" ref="A4813:E4813" si="2018">A1728</f>
        <v>32015</v>
      </c>
      <c r="B4813" t="str">
        <f t="shared" si="2018"/>
        <v>NV</v>
      </c>
      <c r="C4813" t="str">
        <f t="shared" si="2018"/>
        <v>Lander County</v>
      </c>
      <c r="D4813">
        <f t="shared" si="2018"/>
        <v>-117.04025799999999</v>
      </c>
      <c r="E4813">
        <f t="shared" si="2018"/>
        <v>39.94229</v>
      </c>
      <c r="Q4813" s="197">
        <v>10.126454900000001</v>
      </c>
      <c r="R4813" s="197">
        <v>10.126454900000001</v>
      </c>
      <c r="AE4813" s="319"/>
      <c r="AJ4813">
        <v>0</v>
      </c>
      <c r="AK4813">
        <v>0</v>
      </c>
    </row>
    <row r="4814" spans="1:37" x14ac:dyDescent="0.25">
      <c r="A4814">
        <f t="shared" ref="A4814:E4814" si="2019">A1729</f>
        <v>32017</v>
      </c>
      <c r="B4814" t="str">
        <f t="shared" si="2019"/>
        <v>NV</v>
      </c>
      <c r="C4814" t="str">
        <f t="shared" si="2019"/>
        <v>Lincoln County</v>
      </c>
      <c r="D4814">
        <f t="shared" si="2019"/>
        <v>-114.872153</v>
      </c>
      <c r="E4814">
        <f t="shared" si="2019"/>
        <v>37.638199999999998</v>
      </c>
      <c r="Q4814" s="197">
        <v>12.304104280000001</v>
      </c>
      <c r="R4814" s="197">
        <v>12.304104280000001</v>
      </c>
      <c r="AE4814" s="319"/>
      <c r="AJ4814">
        <v>0</v>
      </c>
      <c r="AK4814">
        <v>0</v>
      </c>
    </row>
    <row r="4815" spans="1:37" x14ac:dyDescent="0.25">
      <c r="A4815">
        <f t="shared" ref="A4815:E4815" si="2020">A1730</f>
        <v>32019</v>
      </c>
      <c r="B4815" t="str">
        <f t="shared" si="2020"/>
        <v>NV</v>
      </c>
      <c r="C4815" t="str">
        <f t="shared" si="2020"/>
        <v>Lyon County</v>
      </c>
      <c r="D4815">
        <f t="shared" si="2020"/>
        <v>-119.195583</v>
      </c>
      <c r="E4815">
        <f t="shared" si="2020"/>
        <v>39.02017</v>
      </c>
      <c r="Q4815" s="197">
        <v>13.244027620000001</v>
      </c>
      <c r="R4815" s="197">
        <v>13.244027620000001</v>
      </c>
      <c r="AE4815" s="319"/>
      <c r="AJ4815">
        <v>0</v>
      </c>
      <c r="AK4815">
        <v>0</v>
      </c>
    </row>
    <row r="4816" spans="1:37" x14ac:dyDescent="0.25">
      <c r="A4816">
        <f t="shared" ref="A4816:E4816" si="2021">A1731</f>
        <v>32021</v>
      </c>
      <c r="B4816" t="str">
        <f t="shared" si="2021"/>
        <v>NV</v>
      </c>
      <c r="C4816" t="str">
        <f t="shared" si="2021"/>
        <v>Mineral County</v>
      </c>
      <c r="D4816">
        <f t="shared" si="2021"/>
        <v>-118.439104</v>
      </c>
      <c r="E4816">
        <f t="shared" si="2021"/>
        <v>38.528329999999997</v>
      </c>
      <c r="Q4816" s="197">
        <v>13.127261819999999</v>
      </c>
      <c r="R4816" s="197">
        <v>13.127261819999999</v>
      </c>
      <c r="AE4816" s="319"/>
      <c r="AJ4816">
        <v>0</v>
      </c>
      <c r="AK4816">
        <v>0</v>
      </c>
    </row>
    <row r="4817" spans="1:37" x14ac:dyDescent="0.25">
      <c r="A4817">
        <f t="shared" ref="A4817:E4817" si="2022">A1732</f>
        <v>32023</v>
      </c>
      <c r="B4817" t="str">
        <f t="shared" si="2022"/>
        <v>NV</v>
      </c>
      <c r="C4817" t="str">
        <f t="shared" si="2022"/>
        <v>Nye County</v>
      </c>
      <c r="D4817">
        <f t="shared" si="2022"/>
        <v>-116.47218100000001</v>
      </c>
      <c r="E4817">
        <f t="shared" si="2022"/>
        <v>38.045200000000001</v>
      </c>
      <c r="Q4817" s="197">
        <v>12.216070650000001</v>
      </c>
      <c r="R4817" s="197">
        <v>12.216070650000001</v>
      </c>
      <c r="AE4817" s="319"/>
      <c r="AJ4817">
        <v>0</v>
      </c>
      <c r="AK4817">
        <v>0</v>
      </c>
    </row>
    <row r="4818" spans="1:37" x14ac:dyDescent="0.25">
      <c r="A4818">
        <f t="shared" ref="A4818:E4818" si="2023">A1733</f>
        <v>32027</v>
      </c>
      <c r="B4818" t="str">
        <f t="shared" si="2023"/>
        <v>NV</v>
      </c>
      <c r="C4818" t="str">
        <f t="shared" si="2023"/>
        <v>Pershing County</v>
      </c>
      <c r="D4818">
        <f t="shared" si="2023"/>
        <v>-118.409932</v>
      </c>
      <c r="E4818">
        <f t="shared" si="2023"/>
        <v>40.453200000000002</v>
      </c>
      <c r="Q4818" s="197">
        <v>11.17550862</v>
      </c>
      <c r="R4818" s="197">
        <v>11.17550862</v>
      </c>
      <c r="AE4818" s="319"/>
      <c r="AJ4818">
        <v>0</v>
      </c>
      <c r="AK4818">
        <v>0</v>
      </c>
    </row>
    <row r="4819" spans="1:37" x14ac:dyDescent="0.25">
      <c r="A4819">
        <f t="shared" ref="A4819:E4819" si="2024">A1734</f>
        <v>32029</v>
      </c>
      <c r="B4819" t="str">
        <f t="shared" si="2024"/>
        <v>NV</v>
      </c>
      <c r="C4819" t="str">
        <f t="shared" si="2024"/>
        <v>Storey County</v>
      </c>
      <c r="D4819">
        <f t="shared" si="2024"/>
        <v>-119.53251</v>
      </c>
      <c r="E4819">
        <f t="shared" si="2024"/>
        <v>39.445770000000003</v>
      </c>
      <c r="Q4819" s="197">
        <v>12.941852730000001</v>
      </c>
      <c r="R4819" s="197">
        <v>12.941852730000001</v>
      </c>
      <c r="AE4819" s="319"/>
      <c r="AJ4819">
        <v>0</v>
      </c>
      <c r="AK4819">
        <v>0</v>
      </c>
    </row>
    <row r="4820" spans="1:37" x14ac:dyDescent="0.25">
      <c r="A4820">
        <f t="shared" ref="A4820:E4820" si="2025">A1735</f>
        <v>32031</v>
      </c>
      <c r="B4820" t="str">
        <f t="shared" si="2025"/>
        <v>NV</v>
      </c>
      <c r="C4820" t="str">
        <f t="shared" si="2025"/>
        <v>Washoe County</v>
      </c>
      <c r="D4820">
        <f t="shared" si="2025"/>
        <v>-119.663297</v>
      </c>
      <c r="E4820">
        <f t="shared" si="2025"/>
        <v>40.671529999999997</v>
      </c>
      <c r="Q4820" s="197">
        <v>11.736096030000001</v>
      </c>
      <c r="R4820" s="197">
        <v>11.736096030000001</v>
      </c>
      <c r="AE4820" s="319"/>
      <c r="AJ4820">
        <v>0</v>
      </c>
      <c r="AK4820">
        <v>0</v>
      </c>
    </row>
    <row r="4821" spans="1:37" x14ac:dyDescent="0.25">
      <c r="A4821">
        <f t="shared" ref="A4821:E4821" si="2026">A1736</f>
        <v>32033</v>
      </c>
      <c r="B4821" t="str">
        <f t="shared" si="2026"/>
        <v>NV</v>
      </c>
      <c r="C4821" t="str">
        <f t="shared" si="2026"/>
        <v>White Pine County</v>
      </c>
      <c r="D4821">
        <f t="shared" si="2026"/>
        <v>-114.86507400000001</v>
      </c>
      <c r="E4821">
        <f t="shared" si="2026"/>
        <v>39.44003</v>
      </c>
      <c r="Q4821" s="197">
        <v>10.20122692</v>
      </c>
      <c r="R4821" s="197">
        <v>10.20122692</v>
      </c>
      <c r="AE4821" s="319"/>
      <c r="AJ4821">
        <v>0</v>
      </c>
      <c r="AK4821">
        <v>0</v>
      </c>
    </row>
    <row r="4822" spans="1:37" x14ac:dyDescent="0.25">
      <c r="A4822">
        <f t="shared" ref="A4822:E4822" si="2027">A1737</f>
        <v>32510</v>
      </c>
      <c r="B4822" t="str">
        <f t="shared" si="2027"/>
        <v>NV</v>
      </c>
      <c r="C4822" t="str">
        <f t="shared" si="2027"/>
        <v>Carson City</v>
      </c>
      <c r="D4822">
        <f t="shared" si="2027"/>
        <v>-119.742705</v>
      </c>
      <c r="E4822">
        <f t="shared" si="2027"/>
        <v>39.15137</v>
      </c>
      <c r="Q4822" s="197">
        <v>13.63677455</v>
      </c>
      <c r="R4822" s="197">
        <v>13.63677455</v>
      </c>
      <c r="AE4822" s="319"/>
      <c r="AJ4822">
        <v>0</v>
      </c>
      <c r="AK4822">
        <v>0</v>
      </c>
    </row>
    <row r="4823" spans="1:37" x14ac:dyDescent="0.25">
      <c r="A4823">
        <f t="shared" ref="A4823:E4823" si="2028">A1738</f>
        <v>33001</v>
      </c>
      <c r="B4823" t="str">
        <f t="shared" si="2028"/>
        <v>NH</v>
      </c>
      <c r="C4823" t="str">
        <f t="shared" si="2028"/>
        <v>Belknap County</v>
      </c>
      <c r="D4823">
        <f t="shared" si="2028"/>
        <v>-71.422273200000006</v>
      </c>
      <c r="E4823">
        <f t="shared" si="2028"/>
        <v>43.517510000000001</v>
      </c>
      <c r="Q4823" s="197">
        <v>9.1659348559999998</v>
      </c>
      <c r="R4823" s="197">
        <v>9.1659348559999998</v>
      </c>
      <c r="AE4823" s="319"/>
      <c r="AJ4823">
        <v>0</v>
      </c>
      <c r="AK4823">
        <v>0</v>
      </c>
    </row>
    <row r="4824" spans="1:37" x14ac:dyDescent="0.25">
      <c r="A4824">
        <f t="shared" ref="A4824:E4824" si="2029">A1739</f>
        <v>33003</v>
      </c>
      <c r="B4824" t="str">
        <f t="shared" si="2029"/>
        <v>NH</v>
      </c>
      <c r="C4824" t="str">
        <f t="shared" si="2029"/>
        <v>Carroll County</v>
      </c>
      <c r="D4824">
        <f t="shared" si="2029"/>
        <v>-71.199648300000007</v>
      </c>
      <c r="E4824">
        <f t="shared" si="2029"/>
        <v>43.882469999999998</v>
      </c>
      <c r="Q4824" s="197">
        <v>8.8970688960000004</v>
      </c>
      <c r="R4824" s="197">
        <v>8.8970688960000004</v>
      </c>
      <c r="AE4824" s="319"/>
      <c r="AJ4824">
        <v>0</v>
      </c>
      <c r="AK4824">
        <v>0</v>
      </c>
    </row>
    <row r="4825" spans="1:37" x14ac:dyDescent="0.25">
      <c r="A4825">
        <f t="shared" ref="A4825:E4825" si="2030">A1740</f>
        <v>33005</v>
      </c>
      <c r="B4825" t="str">
        <f t="shared" si="2030"/>
        <v>NH</v>
      </c>
      <c r="C4825" t="str">
        <f t="shared" si="2030"/>
        <v>Cheshire County</v>
      </c>
      <c r="D4825">
        <f t="shared" si="2030"/>
        <v>-72.254193700000002</v>
      </c>
      <c r="E4825">
        <f t="shared" si="2030"/>
        <v>42.920290000000001</v>
      </c>
      <c r="Q4825" s="197">
        <v>9.4648145489999997</v>
      </c>
      <c r="R4825" s="197">
        <v>9.4648145489999997</v>
      </c>
      <c r="AE4825" s="319"/>
      <c r="AJ4825">
        <v>0</v>
      </c>
      <c r="AK4825">
        <v>0</v>
      </c>
    </row>
    <row r="4826" spans="1:37" x14ac:dyDescent="0.25">
      <c r="A4826">
        <f t="shared" ref="A4826:E4826" si="2031">A1741</f>
        <v>33007</v>
      </c>
      <c r="B4826" t="str">
        <f t="shared" si="2031"/>
        <v>NH</v>
      </c>
      <c r="C4826" t="str">
        <f t="shared" si="2031"/>
        <v>Coos County</v>
      </c>
      <c r="D4826">
        <f t="shared" si="2031"/>
        <v>-71.307696399999998</v>
      </c>
      <c r="E4826">
        <f t="shared" si="2031"/>
        <v>44.706530000000001</v>
      </c>
      <c r="Q4826" s="197">
        <v>8.2532251910000003</v>
      </c>
      <c r="R4826" s="197">
        <v>8.2532251910000003</v>
      </c>
      <c r="AE4826" s="319"/>
      <c r="AJ4826">
        <v>0</v>
      </c>
      <c r="AK4826">
        <v>0</v>
      </c>
    </row>
    <row r="4827" spans="1:37" x14ac:dyDescent="0.25">
      <c r="A4827">
        <f t="shared" ref="A4827:E4827" si="2032">A1742</f>
        <v>33009</v>
      </c>
      <c r="B4827" t="str">
        <f t="shared" si="2032"/>
        <v>NH</v>
      </c>
      <c r="C4827" t="str">
        <f t="shared" si="2032"/>
        <v>Grafton County</v>
      </c>
      <c r="D4827">
        <f t="shared" si="2032"/>
        <v>-71.8162734</v>
      </c>
      <c r="E4827">
        <f t="shared" si="2032"/>
        <v>43.936520000000002</v>
      </c>
      <c r="Q4827" s="197">
        <v>8.6065193240000006</v>
      </c>
      <c r="R4827" s="197">
        <v>8.6065193240000006</v>
      </c>
      <c r="AE4827" s="319"/>
      <c r="AJ4827">
        <v>0</v>
      </c>
      <c r="AK4827">
        <v>0</v>
      </c>
    </row>
    <row r="4828" spans="1:37" x14ac:dyDescent="0.25">
      <c r="A4828">
        <f t="shared" ref="A4828:E4828" si="2033">A1743</f>
        <v>33011</v>
      </c>
      <c r="B4828" t="str">
        <f t="shared" si="2033"/>
        <v>NH</v>
      </c>
      <c r="C4828" t="str">
        <f t="shared" si="2033"/>
        <v>Hillsborough County</v>
      </c>
      <c r="D4828">
        <f t="shared" si="2033"/>
        <v>-71.712710299999998</v>
      </c>
      <c r="E4828">
        <f t="shared" si="2033"/>
        <v>42.917490000000001</v>
      </c>
      <c r="Q4828" s="197">
        <v>9.7165032389999997</v>
      </c>
      <c r="R4828" s="197">
        <v>9.7165032389999997</v>
      </c>
      <c r="AE4828" s="319"/>
      <c r="AJ4828">
        <v>0</v>
      </c>
      <c r="AK4828">
        <v>0</v>
      </c>
    </row>
    <row r="4829" spans="1:37" x14ac:dyDescent="0.25">
      <c r="A4829">
        <f t="shared" ref="A4829:E4829" si="2034">A1744</f>
        <v>33013</v>
      </c>
      <c r="B4829" t="str">
        <f t="shared" si="2034"/>
        <v>NH</v>
      </c>
      <c r="C4829" t="str">
        <f t="shared" si="2034"/>
        <v>Merrimack County</v>
      </c>
      <c r="D4829">
        <f t="shared" si="2034"/>
        <v>-71.680970799999997</v>
      </c>
      <c r="E4829">
        <f t="shared" si="2034"/>
        <v>43.298670000000001</v>
      </c>
      <c r="Q4829" s="197">
        <v>9.2938668179999997</v>
      </c>
      <c r="R4829" s="197">
        <v>9.2938668179999997</v>
      </c>
      <c r="AE4829" s="319"/>
      <c r="AJ4829">
        <v>0</v>
      </c>
      <c r="AK4829">
        <v>0</v>
      </c>
    </row>
    <row r="4830" spans="1:37" x14ac:dyDescent="0.25">
      <c r="A4830">
        <f t="shared" ref="A4830:E4830" si="2035">A1745</f>
        <v>33015</v>
      </c>
      <c r="B4830" t="str">
        <f t="shared" si="2035"/>
        <v>NH</v>
      </c>
      <c r="C4830" t="str">
        <f t="shared" si="2035"/>
        <v>Rockingham County</v>
      </c>
      <c r="D4830">
        <f t="shared" si="2035"/>
        <v>-71.121588099999997</v>
      </c>
      <c r="E4830">
        <f t="shared" si="2035"/>
        <v>42.990169999999999</v>
      </c>
      <c r="Q4830" s="197">
        <v>9.8416336330000007</v>
      </c>
      <c r="R4830" s="197">
        <v>9.8416336330000007</v>
      </c>
      <c r="AE4830" s="319"/>
      <c r="AJ4830">
        <v>0</v>
      </c>
      <c r="AK4830">
        <v>0</v>
      </c>
    </row>
    <row r="4831" spans="1:37" x14ac:dyDescent="0.25">
      <c r="A4831">
        <f t="shared" ref="A4831:E4831" si="2036">A1746</f>
        <v>33017</v>
      </c>
      <c r="B4831" t="str">
        <f t="shared" si="2036"/>
        <v>NH</v>
      </c>
      <c r="C4831" t="str">
        <f t="shared" si="2036"/>
        <v>Strafford County</v>
      </c>
      <c r="D4831">
        <f t="shared" si="2036"/>
        <v>-71.031011199999995</v>
      </c>
      <c r="E4831">
        <f t="shared" si="2036"/>
        <v>43.303440000000002</v>
      </c>
      <c r="Q4831" s="197">
        <v>9.5065741409999998</v>
      </c>
      <c r="R4831" s="197">
        <v>9.5065741409999998</v>
      </c>
      <c r="AE4831" s="319"/>
      <c r="AJ4831">
        <v>0</v>
      </c>
      <c r="AK4831">
        <v>0</v>
      </c>
    </row>
    <row r="4832" spans="1:37" x14ac:dyDescent="0.25">
      <c r="A4832">
        <f t="shared" ref="A4832:E4832" si="2037">A1747</f>
        <v>33019</v>
      </c>
      <c r="B4832" t="str">
        <f t="shared" si="2037"/>
        <v>NH</v>
      </c>
      <c r="C4832" t="str">
        <f t="shared" si="2037"/>
        <v>Sullivan County</v>
      </c>
      <c r="D4832">
        <f t="shared" si="2037"/>
        <v>-72.222761800000001</v>
      </c>
      <c r="E4832">
        <f t="shared" si="2037"/>
        <v>43.362650000000002</v>
      </c>
      <c r="Q4832" s="197">
        <v>8.9640168449999997</v>
      </c>
      <c r="R4832" s="197">
        <v>8.9640168449999997</v>
      </c>
      <c r="AE4832" s="319"/>
      <c r="AJ4832">
        <v>0</v>
      </c>
      <c r="AK4832">
        <v>0</v>
      </c>
    </row>
    <row r="4833" spans="1:37" x14ac:dyDescent="0.25">
      <c r="A4833">
        <f t="shared" ref="A4833:E4833" si="2038">A1748</f>
        <v>34001</v>
      </c>
      <c r="B4833" t="str">
        <f t="shared" si="2038"/>
        <v>NJ</v>
      </c>
      <c r="C4833" t="str">
        <f t="shared" si="2038"/>
        <v>Atlantic County</v>
      </c>
      <c r="D4833">
        <f t="shared" si="2038"/>
        <v>-74.674175199999993</v>
      </c>
      <c r="E4833">
        <f t="shared" si="2038"/>
        <v>39.480589999999999</v>
      </c>
      <c r="Q4833" s="197">
        <v>13.27322478</v>
      </c>
      <c r="R4833" s="197">
        <v>13.27322478</v>
      </c>
      <c r="AE4833" s="319"/>
      <c r="AJ4833">
        <v>0</v>
      </c>
      <c r="AK4833">
        <v>0</v>
      </c>
    </row>
    <row r="4834" spans="1:37" x14ac:dyDescent="0.25">
      <c r="A4834">
        <f t="shared" ref="A4834:E4834" si="2039">A1749</f>
        <v>34003</v>
      </c>
      <c r="B4834" t="str">
        <f t="shared" si="2039"/>
        <v>NJ</v>
      </c>
      <c r="C4834" t="str">
        <f t="shared" si="2039"/>
        <v>Bergen County</v>
      </c>
      <c r="D4834">
        <f t="shared" si="2039"/>
        <v>-74.073779299999998</v>
      </c>
      <c r="E4834">
        <f t="shared" si="2039"/>
        <v>40.961620000000003</v>
      </c>
      <c r="Q4834" s="197">
        <v>11.56275658</v>
      </c>
      <c r="R4834" s="197">
        <v>11.56275658</v>
      </c>
      <c r="AE4834" s="319"/>
      <c r="AJ4834">
        <v>0</v>
      </c>
      <c r="AK4834">
        <v>0</v>
      </c>
    </row>
    <row r="4835" spans="1:37" x14ac:dyDescent="0.25">
      <c r="A4835">
        <f t="shared" ref="A4835:E4835" si="2040">A1750</f>
        <v>34005</v>
      </c>
      <c r="B4835" t="str">
        <f t="shared" si="2040"/>
        <v>NJ</v>
      </c>
      <c r="C4835" t="str">
        <f t="shared" si="2040"/>
        <v>Burlington County</v>
      </c>
      <c r="D4835">
        <f t="shared" si="2040"/>
        <v>-74.665792800000006</v>
      </c>
      <c r="E4835">
        <f t="shared" si="2040"/>
        <v>39.884529999999998</v>
      </c>
      <c r="Q4835" s="197">
        <v>12.82167804</v>
      </c>
      <c r="R4835" s="197">
        <v>12.82167804</v>
      </c>
      <c r="AE4835" s="319"/>
      <c r="AJ4835">
        <v>0</v>
      </c>
      <c r="AK4835">
        <v>0</v>
      </c>
    </row>
    <row r="4836" spans="1:37" x14ac:dyDescent="0.25">
      <c r="A4836">
        <f t="shared" ref="A4836:E4836" si="2041">A1751</f>
        <v>34007</v>
      </c>
      <c r="B4836" t="str">
        <f t="shared" si="2041"/>
        <v>NJ</v>
      </c>
      <c r="C4836" t="str">
        <f t="shared" si="2041"/>
        <v>Camden County</v>
      </c>
      <c r="D4836">
        <f t="shared" si="2041"/>
        <v>-74.946799299999995</v>
      </c>
      <c r="E4836">
        <f t="shared" si="2041"/>
        <v>39.797580000000004</v>
      </c>
      <c r="Q4836" s="197">
        <v>12.8298886</v>
      </c>
      <c r="R4836" s="197">
        <v>12.8298886</v>
      </c>
      <c r="AE4836" s="319"/>
      <c r="AJ4836">
        <v>0</v>
      </c>
      <c r="AK4836">
        <v>0</v>
      </c>
    </row>
    <row r="4837" spans="1:37" x14ac:dyDescent="0.25">
      <c r="A4837">
        <f t="shared" ref="A4837:E4837" si="2042">A1752</f>
        <v>34009</v>
      </c>
      <c r="B4837" t="str">
        <f t="shared" si="2042"/>
        <v>NJ</v>
      </c>
      <c r="C4837" t="str">
        <f t="shared" si="2042"/>
        <v>Cape May County</v>
      </c>
      <c r="D4837">
        <f t="shared" si="2042"/>
        <v>-74.807862400000005</v>
      </c>
      <c r="E4837">
        <f t="shared" si="2042"/>
        <v>39.151040000000002</v>
      </c>
      <c r="Q4837" s="197">
        <v>13.6077101</v>
      </c>
      <c r="R4837" s="197">
        <v>13.6077101</v>
      </c>
      <c r="AE4837" s="319"/>
      <c r="AJ4837">
        <v>0</v>
      </c>
      <c r="AK4837">
        <v>0</v>
      </c>
    </row>
    <row r="4838" spans="1:37" x14ac:dyDescent="0.25">
      <c r="A4838">
        <f t="shared" ref="A4838:E4838" si="2043">A1753</f>
        <v>34011</v>
      </c>
      <c r="B4838" t="str">
        <f t="shared" si="2043"/>
        <v>NJ</v>
      </c>
      <c r="C4838" t="str">
        <f t="shared" si="2043"/>
        <v>Cumberland County</v>
      </c>
      <c r="D4838">
        <f t="shared" si="2043"/>
        <v>-75.111154499999998</v>
      </c>
      <c r="E4838">
        <f t="shared" si="2043"/>
        <v>39.370640000000002</v>
      </c>
      <c r="Q4838" s="197">
        <v>13.3352997</v>
      </c>
      <c r="R4838" s="197">
        <v>13.3352997</v>
      </c>
      <c r="AE4838" s="319"/>
      <c r="AJ4838">
        <v>0</v>
      </c>
      <c r="AK4838">
        <v>0</v>
      </c>
    </row>
    <row r="4839" spans="1:37" x14ac:dyDescent="0.25">
      <c r="A4839">
        <f t="shared" ref="A4839:E4839" si="2044">A1754</f>
        <v>34013</v>
      </c>
      <c r="B4839" t="str">
        <f t="shared" si="2044"/>
        <v>NJ</v>
      </c>
      <c r="C4839" t="str">
        <f t="shared" si="2044"/>
        <v>Essex County</v>
      </c>
      <c r="D4839">
        <f t="shared" si="2044"/>
        <v>-74.248670399999995</v>
      </c>
      <c r="E4839">
        <f t="shared" si="2044"/>
        <v>40.79101</v>
      </c>
      <c r="Q4839" s="197">
        <v>11.7895615</v>
      </c>
      <c r="R4839" s="197">
        <v>11.7895615</v>
      </c>
      <c r="AE4839" s="319"/>
      <c r="AJ4839">
        <v>0</v>
      </c>
      <c r="AK4839">
        <v>0</v>
      </c>
    </row>
    <row r="4840" spans="1:37" x14ac:dyDescent="0.25">
      <c r="A4840">
        <f t="shared" ref="A4840:E4840" si="2045">A1755</f>
        <v>34015</v>
      </c>
      <c r="B4840" t="str">
        <f t="shared" si="2045"/>
        <v>NJ</v>
      </c>
      <c r="C4840" t="str">
        <f t="shared" si="2045"/>
        <v>Gloucester County</v>
      </c>
      <c r="D4840">
        <f t="shared" si="2045"/>
        <v>-75.137394499999999</v>
      </c>
      <c r="E4840">
        <f t="shared" si="2045"/>
        <v>39.714939999999999</v>
      </c>
      <c r="Q4840" s="197">
        <v>12.876556130000001</v>
      </c>
      <c r="R4840" s="197">
        <v>12.876556130000001</v>
      </c>
      <c r="AE4840" s="319"/>
      <c r="AJ4840">
        <v>0</v>
      </c>
      <c r="AK4840">
        <v>0</v>
      </c>
    </row>
    <row r="4841" spans="1:37" x14ac:dyDescent="0.25">
      <c r="A4841">
        <f t="shared" ref="A4841:E4841" si="2046">A1756</f>
        <v>34017</v>
      </c>
      <c r="B4841" t="str">
        <f t="shared" si="2046"/>
        <v>NJ</v>
      </c>
      <c r="C4841" t="str">
        <f t="shared" si="2046"/>
        <v>Hudson County</v>
      </c>
      <c r="D4841">
        <f t="shared" si="2046"/>
        <v>-74.092982000000006</v>
      </c>
      <c r="E4841">
        <f t="shared" si="2046"/>
        <v>40.741540000000001</v>
      </c>
      <c r="Q4841" s="197">
        <v>11.94276794</v>
      </c>
      <c r="R4841" s="197">
        <v>11.94276794</v>
      </c>
      <c r="AE4841" s="319"/>
      <c r="AJ4841">
        <v>0</v>
      </c>
      <c r="AK4841">
        <v>0</v>
      </c>
    </row>
    <row r="4842" spans="1:37" x14ac:dyDescent="0.25">
      <c r="A4842">
        <f t="shared" ref="A4842:E4842" si="2047">A1757</f>
        <v>34019</v>
      </c>
      <c r="B4842" t="str">
        <f t="shared" si="2047"/>
        <v>NJ</v>
      </c>
      <c r="C4842" t="str">
        <f t="shared" si="2047"/>
        <v>Hunterdon County</v>
      </c>
      <c r="D4842">
        <f t="shared" si="2047"/>
        <v>-74.913991899999999</v>
      </c>
      <c r="E4842">
        <f t="shared" si="2047"/>
        <v>40.573090000000001</v>
      </c>
      <c r="Q4842" s="197">
        <v>11.55289995</v>
      </c>
      <c r="R4842" s="197">
        <v>11.55289995</v>
      </c>
      <c r="AE4842" s="319"/>
      <c r="AJ4842">
        <v>0</v>
      </c>
      <c r="AK4842">
        <v>0</v>
      </c>
    </row>
    <row r="4843" spans="1:37" x14ac:dyDescent="0.25">
      <c r="A4843">
        <f t="shared" ref="A4843:E4843" si="2048">A1758</f>
        <v>34021</v>
      </c>
      <c r="B4843" t="str">
        <f t="shared" si="2048"/>
        <v>NJ</v>
      </c>
      <c r="C4843" t="str">
        <f t="shared" si="2048"/>
        <v>Mercer County</v>
      </c>
      <c r="D4843">
        <f t="shared" si="2048"/>
        <v>-74.694547600000007</v>
      </c>
      <c r="E4843">
        <f t="shared" si="2048"/>
        <v>40.286340000000003</v>
      </c>
      <c r="Q4843" s="197">
        <v>12.246777160000001</v>
      </c>
      <c r="R4843" s="197">
        <v>12.246777160000001</v>
      </c>
      <c r="AE4843" s="319"/>
      <c r="AJ4843">
        <v>0</v>
      </c>
      <c r="AK4843">
        <v>0</v>
      </c>
    </row>
    <row r="4844" spans="1:37" x14ac:dyDescent="0.25">
      <c r="A4844">
        <f t="shared" ref="A4844:E4844" si="2049">A1759</f>
        <v>34023</v>
      </c>
      <c r="B4844" t="str">
        <f t="shared" si="2049"/>
        <v>NJ</v>
      </c>
      <c r="C4844" t="str">
        <f t="shared" si="2049"/>
        <v>Middlesex County</v>
      </c>
      <c r="D4844">
        <f t="shared" si="2049"/>
        <v>-74.417475999999994</v>
      </c>
      <c r="E4844">
        <f t="shared" si="2049"/>
        <v>40.4467</v>
      </c>
      <c r="Q4844" s="197">
        <v>12.23061482</v>
      </c>
      <c r="R4844" s="197">
        <v>12.23061482</v>
      </c>
      <c r="AE4844" s="319"/>
      <c r="AJ4844">
        <v>0</v>
      </c>
      <c r="AK4844">
        <v>0</v>
      </c>
    </row>
    <row r="4845" spans="1:37" x14ac:dyDescent="0.25">
      <c r="A4845">
        <f t="shared" ref="A4845:E4845" si="2050">A1760</f>
        <v>34025</v>
      </c>
      <c r="B4845" t="str">
        <f t="shared" si="2050"/>
        <v>NJ</v>
      </c>
      <c r="C4845" t="str">
        <f t="shared" si="2050"/>
        <v>Monmouth County</v>
      </c>
      <c r="D4845">
        <f t="shared" si="2050"/>
        <v>-74.208995000000002</v>
      </c>
      <c r="E4845">
        <f t="shared" si="2050"/>
        <v>40.261159999999997</v>
      </c>
      <c r="Q4845" s="197">
        <v>12.65245138</v>
      </c>
      <c r="R4845" s="197">
        <v>12.65245138</v>
      </c>
      <c r="AE4845" s="319"/>
      <c r="AJ4845">
        <v>0</v>
      </c>
      <c r="AK4845">
        <v>0</v>
      </c>
    </row>
    <row r="4846" spans="1:37" x14ac:dyDescent="0.25">
      <c r="A4846">
        <f t="shared" ref="A4846:E4846" si="2051">A1761</f>
        <v>34027</v>
      </c>
      <c r="B4846" t="str">
        <f t="shared" si="2051"/>
        <v>NJ</v>
      </c>
      <c r="C4846" t="str">
        <f t="shared" si="2051"/>
        <v>Morris County</v>
      </c>
      <c r="D4846">
        <f t="shared" si="2051"/>
        <v>-74.556986600000002</v>
      </c>
      <c r="E4846">
        <f t="shared" si="2051"/>
        <v>40.861629999999998</v>
      </c>
      <c r="Q4846" s="197">
        <v>11.33331093</v>
      </c>
      <c r="R4846" s="197">
        <v>11.33331093</v>
      </c>
      <c r="AE4846" s="319"/>
      <c r="AJ4846">
        <v>0</v>
      </c>
      <c r="AK4846">
        <v>0</v>
      </c>
    </row>
    <row r="4847" spans="1:37" x14ac:dyDescent="0.25">
      <c r="A4847">
        <f t="shared" ref="A4847:E4847" si="2052">A1762</f>
        <v>34029</v>
      </c>
      <c r="B4847" t="str">
        <f t="shared" si="2052"/>
        <v>NJ</v>
      </c>
      <c r="C4847" t="str">
        <f t="shared" si="2052"/>
        <v>Ocean County</v>
      </c>
      <c r="D4847">
        <f t="shared" si="2052"/>
        <v>-74.283856299999997</v>
      </c>
      <c r="E4847">
        <f t="shared" si="2052"/>
        <v>39.914160000000003</v>
      </c>
      <c r="Q4847" s="197">
        <v>12.954736260000001</v>
      </c>
      <c r="R4847" s="197">
        <v>12.954736260000001</v>
      </c>
      <c r="AE4847" s="319"/>
      <c r="AJ4847">
        <v>0</v>
      </c>
      <c r="AK4847">
        <v>0</v>
      </c>
    </row>
    <row r="4848" spans="1:37" x14ac:dyDescent="0.25">
      <c r="A4848">
        <f t="shared" ref="A4848:E4848" si="2053">A1763</f>
        <v>34031</v>
      </c>
      <c r="B4848" t="str">
        <f t="shared" si="2053"/>
        <v>NJ</v>
      </c>
      <c r="C4848" t="str">
        <f t="shared" si="2053"/>
        <v>Passaic County</v>
      </c>
      <c r="D4848">
        <f t="shared" si="2053"/>
        <v>-74.298664500000001</v>
      </c>
      <c r="E4848">
        <f t="shared" si="2053"/>
        <v>41.032319999999999</v>
      </c>
      <c r="Q4848" s="197">
        <v>11.252547870000001</v>
      </c>
      <c r="R4848" s="197">
        <v>11.252547870000001</v>
      </c>
      <c r="AE4848" s="319"/>
      <c r="AJ4848">
        <v>0</v>
      </c>
      <c r="AK4848">
        <v>0</v>
      </c>
    </row>
    <row r="4849" spans="1:37" x14ac:dyDescent="0.25">
      <c r="A4849">
        <f t="shared" ref="A4849:E4849" si="2054">A1764</f>
        <v>34033</v>
      </c>
      <c r="B4849" t="str">
        <f t="shared" si="2054"/>
        <v>NJ</v>
      </c>
      <c r="C4849" t="str">
        <f t="shared" si="2054"/>
        <v>Salem County</v>
      </c>
      <c r="D4849">
        <f t="shared" si="2054"/>
        <v>-75.342768199999995</v>
      </c>
      <c r="E4849">
        <f t="shared" si="2054"/>
        <v>39.593200000000003</v>
      </c>
      <c r="Q4849" s="197">
        <v>13.043669120000001</v>
      </c>
      <c r="R4849" s="197">
        <v>13.043669120000001</v>
      </c>
      <c r="AE4849" s="319"/>
      <c r="AJ4849">
        <v>0</v>
      </c>
      <c r="AK4849">
        <v>0</v>
      </c>
    </row>
    <row r="4850" spans="1:37" x14ac:dyDescent="0.25">
      <c r="A4850">
        <f t="shared" ref="A4850:E4850" si="2055">A1765</f>
        <v>34035</v>
      </c>
      <c r="B4850" t="str">
        <f t="shared" si="2055"/>
        <v>NJ</v>
      </c>
      <c r="C4850" t="str">
        <f t="shared" si="2055"/>
        <v>Somerset County</v>
      </c>
      <c r="D4850">
        <f t="shared" si="2055"/>
        <v>-74.622390699999997</v>
      </c>
      <c r="E4850">
        <f t="shared" si="2055"/>
        <v>40.567720000000001</v>
      </c>
      <c r="Q4850" s="197">
        <v>11.819044910000001</v>
      </c>
      <c r="R4850" s="197">
        <v>11.819044910000001</v>
      </c>
      <c r="AE4850" s="319"/>
      <c r="AJ4850">
        <v>0</v>
      </c>
      <c r="AK4850">
        <v>0</v>
      </c>
    </row>
    <row r="4851" spans="1:37" x14ac:dyDescent="0.25">
      <c r="A4851">
        <f t="shared" ref="A4851:E4851" si="2056">A1766</f>
        <v>34037</v>
      </c>
      <c r="B4851" t="str">
        <f t="shared" si="2056"/>
        <v>NJ</v>
      </c>
      <c r="C4851" t="str">
        <f t="shared" si="2056"/>
        <v>Sussex County</v>
      </c>
      <c r="D4851">
        <f t="shared" si="2056"/>
        <v>-74.695246699999998</v>
      </c>
      <c r="E4851">
        <f t="shared" si="2056"/>
        <v>41.140839999999997</v>
      </c>
      <c r="Q4851" s="197">
        <v>10.645671119999999</v>
      </c>
      <c r="R4851" s="197">
        <v>10.645671119999999</v>
      </c>
      <c r="AE4851" s="319"/>
      <c r="AJ4851">
        <v>0</v>
      </c>
      <c r="AK4851">
        <v>0</v>
      </c>
    </row>
    <row r="4852" spans="1:37" x14ac:dyDescent="0.25">
      <c r="A4852">
        <f t="shared" ref="A4852:E4852" si="2057">A1767</f>
        <v>34039</v>
      </c>
      <c r="B4852" t="str">
        <f t="shared" si="2057"/>
        <v>NJ</v>
      </c>
      <c r="C4852" t="str">
        <f t="shared" si="2057"/>
        <v>Union County</v>
      </c>
      <c r="D4852">
        <f t="shared" si="2057"/>
        <v>-74.314978600000003</v>
      </c>
      <c r="E4852">
        <f t="shared" si="2057"/>
        <v>40.667549999999999</v>
      </c>
      <c r="Q4852" s="197">
        <v>11.93655607</v>
      </c>
      <c r="R4852" s="197">
        <v>11.93655607</v>
      </c>
      <c r="AE4852" s="319"/>
      <c r="AJ4852">
        <v>0</v>
      </c>
      <c r="AK4852">
        <v>0</v>
      </c>
    </row>
    <row r="4853" spans="1:37" x14ac:dyDescent="0.25">
      <c r="A4853">
        <f t="shared" ref="A4853:E4853" si="2058">A1768</f>
        <v>34041</v>
      </c>
      <c r="B4853" t="str">
        <f t="shared" si="2058"/>
        <v>NJ</v>
      </c>
      <c r="C4853" t="str">
        <f t="shared" si="2058"/>
        <v>Warren County</v>
      </c>
      <c r="D4853">
        <f t="shared" si="2058"/>
        <v>-75.001657600000001</v>
      </c>
      <c r="E4853">
        <f t="shared" si="2058"/>
        <v>40.862430000000003</v>
      </c>
      <c r="Q4853" s="197">
        <v>10.83309377</v>
      </c>
      <c r="R4853" s="197">
        <v>10.83309377</v>
      </c>
      <c r="AE4853" s="319"/>
      <c r="AJ4853">
        <v>0</v>
      </c>
      <c r="AK4853">
        <v>0</v>
      </c>
    </row>
    <row r="4854" spans="1:37" x14ac:dyDescent="0.25">
      <c r="A4854">
        <f t="shared" ref="A4854:E4854" si="2059">A1769</f>
        <v>35001</v>
      </c>
      <c r="B4854" t="str">
        <f t="shared" si="2059"/>
        <v>NM</v>
      </c>
      <c r="C4854" t="str">
        <f t="shared" si="2059"/>
        <v>Bernalillo County</v>
      </c>
      <c r="D4854">
        <f t="shared" si="2059"/>
        <v>-106.676743</v>
      </c>
      <c r="E4854">
        <f t="shared" si="2059"/>
        <v>35.046909999999997</v>
      </c>
      <c r="Q4854" s="197">
        <v>13.1915966</v>
      </c>
      <c r="R4854" s="197">
        <v>13.1915966</v>
      </c>
      <c r="AE4854" s="319"/>
      <c r="AJ4854">
        <v>0</v>
      </c>
      <c r="AK4854">
        <v>0</v>
      </c>
    </row>
    <row r="4855" spans="1:37" x14ac:dyDescent="0.25">
      <c r="A4855">
        <f t="shared" ref="A4855:E4855" si="2060">A1770</f>
        <v>35003</v>
      </c>
      <c r="B4855" t="str">
        <f t="shared" si="2060"/>
        <v>NM</v>
      </c>
      <c r="C4855" t="str">
        <f t="shared" si="2060"/>
        <v>Catron County</v>
      </c>
      <c r="D4855">
        <f t="shared" si="2060"/>
        <v>-108.41106600000001</v>
      </c>
      <c r="E4855">
        <f t="shared" si="2060"/>
        <v>33.913640000000001</v>
      </c>
      <c r="Q4855" s="197">
        <v>15.447118740000001</v>
      </c>
      <c r="R4855" s="197">
        <v>15.447118740000001</v>
      </c>
      <c r="AE4855" s="319"/>
      <c r="AJ4855">
        <v>0</v>
      </c>
      <c r="AK4855">
        <v>0</v>
      </c>
    </row>
    <row r="4856" spans="1:37" x14ac:dyDescent="0.25">
      <c r="A4856">
        <f t="shared" ref="A4856:E4856" si="2061">A1771</f>
        <v>35005</v>
      </c>
      <c r="B4856" t="str">
        <f t="shared" si="2061"/>
        <v>NM</v>
      </c>
      <c r="C4856" t="str">
        <f t="shared" si="2061"/>
        <v>Chaves County</v>
      </c>
      <c r="D4856">
        <f t="shared" si="2061"/>
        <v>-104.46531299999999</v>
      </c>
      <c r="E4856">
        <f t="shared" si="2061"/>
        <v>33.358640000000001</v>
      </c>
      <c r="Q4856" s="197">
        <v>15.723668419999999</v>
      </c>
      <c r="R4856" s="197">
        <v>15.723668419999999</v>
      </c>
      <c r="AE4856" s="319"/>
      <c r="AJ4856">
        <v>0</v>
      </c>
      <c r="AK4856">
        <v>0</v>
      </c>
    </row>
    <row r="4857" spans="1:37" x14ac:dyDescent="0.25">
      <c r="A4857">
        <f t="shared" ref="A4857:E4857" si="2062">A1772</f>
        <v>35006</v>
      </c>
      <c r="B4857" t="str">
        <f t="shared" si="2062"/>
        <v>NM</v>
      </c>
      <c r="C4857" t="str">
        <f t="shared" si="2062"/>
        <v>Cibola County</v>
      </c>
      <c r="D4857">
        <f t="shared" si="2062"/>
        <v>-108.003204</v>
      </c>
      <c r="E4857">
        <f t="shared" si="2062"/>
        <v>34.90849</v>
      </c>
      <c r="Q4857" s="197">
        <v>14.039503379999999</v>
      </c>
      <c r="R4857" s="197">
        <v>14.039503379999999</v>
      </c>
      <c r="AE4857" s="319"/>
      <c r="AJ4857">
        <v>0</v>
      </c>
      <c r="AK4857">
        <v>0</v>
      </c>
    </row>
    <row r="4858" spans="1:37" x14ac:dyDescent="0.25">
      <c r="A4858">
        <f t="shared" ref="A4858:E4858" si="2063">A1773</f>
        <v>35007</v>
      </c>
      <c r="B4858" t="str">
        <f t="shared" si="2063"/>
        <v>NM</v>
      </c>
      <c r="C4858" t="str">
        <f t="shared" si="2063"/>
        <v>Colfax County</v>
      </c>
      <c r="D4858">
        <f t="shared" si="2063"/>
        <v>-104.647345</v>
      </c>
      <c r="E4858">
        <f t="shared" si="2063"/>
        <v>36.59554</v>
      </c>
      <c r="Q4858" s="197">
        <v>11.64138915</v>
      </c>
      <c r="R4858" s="197">
        <v>11.64138915</v>
      </c>
      <c r="AE4858" s="319"/>
      <c r="AJ4858">
        <v>0</v>
      </c>
      <c r="AK4858">
        <v>0</v>
      </c>
    </row>
    <row r="4859" spans="1:37" x14ac:dyDescent="0.25">
      <c r="A4859">
        <f t="shared" ref="A4859:E4859" si="2064">A1774</f>
        <v>35009</v>
      </c>
      <c r="B4859" t="str">
        <f t="shared" si="2064"/>
        <v>NM</v>
      </c>
      <c r="C4859" t="str">
        <f t="shared" si="2064"/>
        <v>Curry County</v>
      </c>
      <c r="D4859">
        <f t="shared" si="2064"/>
        <v>-103.351073</v>
      </c>
      <c r="E4859">
        <f t="shared" si="2064"/>
        <v>34.575330000000001</v>
      </c>
      <c r="Q4859" s="197">
        <v>15.354202519999999</v>
      </c>
      <c r="R4859" s="197">
        <v>15.354202519999999</v>
      </c>
      <c r="AE4859" s="319"/>
      <c r="AJ4859">
        <v>0</v>
      </c>
      <c r="AK4859">
        <v>0</v>
      </c>
    </row>
    <row r="4860" spans="1:37" x14ac:dyDescent="0.25">
      <c r="A4860">
        <f t="shared" ref="A4860:E4860" si="2065">A1775</f>
        <v>35011</v>
      </c>
      <c r="B4860" t="str">
        <f t="shared" si="2065"/>
        <v>NM</v>
      </c>
      <c r="C4860" t="str">
        <f t="shared" si="2065"/>
        <v>De Baca County</v>
      </c>
      <c r="D4860">
        <f t="shared" si="2065"/>
        <v>-104.414751</v>
      </c>
      <c r="E4860">
        <f t="shared" si="2065"/>
        <v>34.342669999999998</v>
      </c>
      <c r="Q4860" s="197">
        <v>14.868678770000001</v>
      </c>
      <c r="R4860" s="197">
        <v>14.868678770000001</v>
      </c>
      <c r="AE4860" s="319"/>
      <c r="AJ4860">
        <v>0</v>
      </c>
      <c r="AK4860">
        <v>0</v>
      </c>
    </row>
    <row r="4861" spans="1:37" x14ac:dyDescent="0.25">
      <c r="A4861">
        <f t="shared" ref="A4861:E4861" si="2066">A1776</f>
        <v>35013</v>
      </c>
      <c r="B4861" t="str">
        <f t="shared" si="2066"/>
        <v>NM</v>
      </c>
      <c r="C4861" t="str">
        <f t="shared" si="2066"/>
        <v>Dona Ana County</v>
      </c>
      <c r="D4861">
        <f t="shared" si="2066"/>
        <v>-106.84166</v>
      </c>
      <c r="E4861">
        <f t="shared" si="2066"/>
        <v>32.346490000000003</v>
      </c>
      <c r="Q4861" s="197">
        <v>16.455202180000001</v>
      </c>
      <c r="R4861" s="197">
        <v>16.455202180000001</v>
      </c>
      <c r="AE4861" s="319"/>
      <c r="AJ4861">
        <v>0</v>
      </c>
      <c r="AK4861">
        <v>0</v>
      </c>
    </row>
    <row r="4862" spans="1:37" x14ac:dyDescent="0.25">
      <c r="A4862">
        <f t="shared" ref="A4862:E4862" si="2067">A1777</f>
        <v>35015</v>
      </c>
      <c r="B4862" t="str">
        <f t="shared" si="2067"/>
        <v>NM</v>
      </c>
      <c r="C4862" t="str">
        <f t="shared" si="2067"/>
        <v>Eddy County</v>
      </c>
      <c r="D4862">
        <f t="shared" si="2067"/>
        <v>-104.30304</v>
      </c>
      <c r="E4862">
        <f t="shared" si="2067"/>
        <v>32.466859999999997</v>
      </c>
      <c r="Q4862" s="197">
        <v>16.409593730000001</v>
      </c>
      <c r="R4862" s="197">
        <v>16.409593730000001</v>
      </c>
      <c r="AE4862" s="319"/>
      <c r="AJ4862">
        <v>0</v>
      </c>
      <c r="AK4862">
        <v>0</v>
      </c>
    </row>
    <row r="4863" spans="1:37" x14ac:dyDescent="0.25">
      <c r="A4863">
        <f t="shared" ref="A4863:E4863" si="2068">A1778</f>
        <v>35017</v>
      </c>
      <c r="B4863" t="str">
        <f t="shared" si="2068"/>
        <v>NM</v>
      </c>
      <c r="C4863" t="str">
        <f t="shared" si="2068"/>
        <v>Grant County</v>
      </c>
      <c r="D4863">
        <f t="shared" si="2068"/>
        <v>-108.387725</v>
      </c>
      <c r="E4863">
        <f t="shared" si="2068"/>
        <v>32.744700000000002</v>
      </c>
      <c r="Q4863" s="197">
        <v>16.595441019999999</v>
      </c>
      <c r="R4863" s="197">
        <v>16.595441019999999</v>
      </c>
      <c r="AE4863" s="319"/>
      <c r="AJ4863">
        <v>0</v>
      </c>
      <c r="AK4863">
        <v>0</v>
      </c>
    </row>
    <row r="4864" spans="1:37" x14ac:dyDescent="0.25">
      <c r="A4864">
        <f t="shared" ref="A4864:E4864" si="2069">A1779</f>
        <v>35019</v>
      </c>
      <c r="B4864" t="str">
        <f t="shared" si="2069"/>
        <v>NM</v>
      </c>
      <c r="C4864" t="str">
        <f t="shared" si="2069"/>
        <v>Guadalupe County</v>
      </c>
      <c r="D4864">
        <f t="shared" si="2069"/>
        <v>-104.787088</v>
      </c>
      <c r="E4864">
        <f t="shared" si="2069"/>
        <v>34.859209999999997</v>
      </c>
      <c r="Q4864" s="197">
        <v>14.059849789999999</v>
      </c>
      <c r="R4864" s="197">
        <v>14.059849789999999</v>
      </c>
      <c r="AE4864" s="319"/>
      <c r="AJ4864">
        <v>0</v>
      </c>
      <c r="AK4864">
        <v>0</v>
      </c>
    </row>
    <row r="4865" spans="1:37" x14ac:dyDescent="0.25">
      <c r="A4865">
        <f t="shared" ref="A4865:E4865" si="2070">A1780</f>
        <v>35021</v>
      </c>
      <c r="B4865" t="str">
        <f t="shared" si="2070"/>
        <v>NM</v>
      </c>
      <c r="C4865" t="str">
        <f t="shared" si="2070"/>
        <v>Harding County</v>
      </c>
      <c r="D4865">
        <f t="shared" si="2070"/>
        <v>-103.814818</v>
      </c>
      <c r="E4865">
        <f t="shared" si="2070"/>
        <v>35.852449999999997</v>
      </c>
      <c r="Q4865" s="197">
        <v>13.51519637</v>
      </c>
      <c r="R4865" s="197">
        <v>13.51519637</v>
      </c>
      <c r="AE4865" s="319"/>
      <c r="AJ4865">
        <v>0</v>
      </c>
      <c r="AK4865">
        <v>0</v>
      </c>
    </row>
    <row r="4866" spans="1:37" x14ac:dyDescent="0.25">
      <c r="A4866">
        <f t="shared" ref="A4866:E4866" si="2071">A1781</f>
        <v>35023</v>
      </c>
      <c r="B4866" t="str">
        <f t="shared" si="2071"/>
        <v>NM</v>
      </c>
      <c r="C4866" t="str">
        <f t="shared" si="2071"/>
        <v>Hidalgo County</v>
      </c>
      <c r="D4866">
        <f t="shared" si="2071"/>
        <v>-108.72633500000001</v>
      </c>
      <c r="E4866">
        <f t="shared" si="2071"/>
        <v>31.927790000000002</v>
      </c>
      <c r="Q4866" s="197">
        <v>17.295317010000002</v>
      </c>
      <c r="R4866" s="197">
        <v>17.295317010000002</v>
      </c>
      <c r="AE4866" s="319"/>
      <c r="AJ4866">
        <v>0</v>
      </c>
      <c r="AK4866">
        <v>0</v>
      </c>
    </row>
    <row r="4867" spans="1:37" x14ac:dyDescent="0.25">
      <c r="A4867">
        <f t="shared" ref="A4867:E4867" si="2072">A1782</f>
        <v>35025</v>
      </c>
      <c r="B4867" t="str">
        <f t="shared" si="2072"/>
        <v>NM</v>
      </c>
      <c r="C4867" t="str">
        <f t="shared" si="2072"/>
        <v>Lea County</v>
      </c>
      <c r="D4867">
        <f t="shared" si="2072"/>
        <v>-103.41244399999999</v>
      </c>
      <c r="E4867">
        <f t="shared" si="2072"/>
        <v>32.782800000000002</v>
      </c>
      <c r="Q4867" s="197">
        <v>16.383699379999999</v>
      </c>
      <c r="R4867" s="197">
        <v>16.383699379999999</v>
      </c>
      <c r="AE4867" s="319"/>
      <c r="AJ4867">
        <v>0</v>
      </c>
      <c r="AK4867">
        <v>0</v>
      </c>
    </row>
    <row r="4868" spans="1:37" x14ac:dyDescent="0.25">
      <c r="A4868">
        <f t="shared" ref="A4868:E4868" si="2073">A1783</f>
        <v>35027</v>
      </c>
      <c r="B4868" t="str">
        <f t="shared" si="2073"/>
        <v>NM</v>
      </c>
      <c r="C4868" t="str">
        <f t="shared" si="2073"/>
        <v>Lincoln County</v>
      </c>
      <c r="D4868">
        <f t="shared" si="2073"/>
        <v>-105.463641</v>
      </c>
      <c r="E4868">
        <f t="shared" si="2073"/>
        <v>33.740180000000002</v>
      </c>
      <c r="Q4868" s="197">
        <v>15.047467129999999</v>
      </c>
      <c r="R4868" s="197">
        <v>15.047467129999999</v>
      </c>
      <c r="AE4868" s="319"/>
      <c r="AJ4868">
        <v>0</v>
      </c>
      <c r="AK4868">
        <v>0</v>
      </c>
    </row>
    <row r="4869" spans="1:37" x14ac:dyDescent="0.25">
      <c r="A4869">
        <f t="shared" ref="A4869:E4869" si="2074">A1784</f>
        <v>35028</v>
      </c>
      <c r="B4869" t="str">
        <f t="shared" si="2074"/>
        <v>NM</v>
      </c>
      <c r="C4869" t="str">
        <f t="shared" si="2074"/>
        <v>Los Alamos County</v>
      </c>
      <c r="D4869">
        <f t="shared" si="2074"/>
        <v>-106.315252</v>
      </c>
      <c r="E4869">
        <f t="shared" si="2074"/>
        <v>35.85951</v>
      </c>
      <c r="Q4869" s="197">
        <v>12.03612073</v>
      </c>
      <c r="R4869" s="197">
        <v>12.03612073</v>
      </c>
      <c r="AE4869" s="319"/>
      <c r="AJ4869">
        <v>0</v>
      </c>
      <c r="AK4869">
        <v>0</v>
      </c>
    </row>
    <row r="4870" spans="1:37" x14ac:dyDescent="0.25">
      <c r="A4870">
        <f t="shared" ref="A4870:E4870" si="2075">A1785</f>
        <v>35029</v>
      </c>
      <c r="B4870" t="str">
        <f t="shared" si="2075"/>
        <v>NM</v>
      </c>
      <c r="C4870" t="str">
        <f t="shared" si="2075"/>
        <v>Luna County</v>
      </c>
      <c r="D4870">
        <f t="shared" si="2075"/>
        <v>-107.762235</v>
      </c>
      <c r="E4870">
        <f t="shared" si="2075"/>
        <v>32.181379999999997</v>
      </c>
      <c r="Q4870" s="197">
        <v>16.789543609999999</v>
      </c>
      <c r="R4870" s="197">
        <v>16.789543609999999</v>
      </c>
      <c r="AE4870" s="319"/>
      <c r="AJ4870">
        <v>0</v>
      </c>
      <c r="AK4870">
        <v>0</v>
      </c>
    </row>
    <row r="4871" spans="1:37" x14ac:dyDescent="0.25">
      <c r="A4871">
        <f t="shared" ref="A4871:E4871" si="2076">A1786</f>
        <v>35031</v>
      </c>
      <c r="B4871" t="str">
        <f t="shared" si="2076"/>
        <v>NM</v>
      </c>
      <c r="C4871" t="str">
        <f t="shared" si="2076"/>
        <v>McKinley County</v>
      </c>
      <c r="D4871">
        <f t="shared" si="2076"/>
        <v>-108.267511</v>
      </c>
      <c r="E4871">
        <f t="shared" si="2076"/>
        <v>35.579830000000001</v>
      </c>
      <c r="Q4871" s="197">
        <v>13.418211700000001</v>
      </c>
      <c r="R4871" s="197">
        <v>13.418211700000001</v>
      </c>
      <c r="AE4871" s="319"/>
      <c r="AJ4871">
        <v>0</v>
      </c>
      <c r="AK4871">
        <v>0</v>
      </c>
    </row>
    <row r="4872" spans="1:37" x14ac:dyDescent="0.25">
      <c r="A4872">
        <f t="shared" ref="A4872:E4872" si="2077">A1787</f>
        <v>35033</v>
      </c>
      <c r="B4872" t="str">
        <f t="shared" si="2077"/>
        <v>NM</v>
      </c>
      <c r="C4872" t="str">
        <f t="shared" si="2077"/>
        <v>Mora County</v>
      </c>
      <c r="D4872">
        <f t="shared" si="2077"/>
        <v>-104.95169</v>
      </c>
      <c r="E4872">
        <f t="shared" si="2077"/>
        <v>36.002580000000002</v>
      </c>
      <c r="Q4872" s="197">
        <v>12.31074637</v>
      </c>
      <c r="R4872" s="197">
        <v>12.31074637</v>
      </c>
      <c r="AE4872" s="319"/>
      <c r="AJ4872">
        <v>0</v>
      </c>
      <c r="AK4872">
        <v>0</v>
      </c>
    </row>
    <row r="4873" spans="1:37" x14ac:dyDescent="0.25">
      <c r="A4873">
        <f t="shared" ref="A4873:E4873" si="2078">A1788</f>
        <v>35035</v>
      </c>
      <c r="B4873" t="str">
        <f t="shared" si="2078"/>
        <v>NM</v>
      </c>
      <c r="C4873" t="str">
        <f t="shared" si="2078"/>
        <v>Otero County</v>
      </c>
      <c r="D4873">
        <f t="shared" si="2078"/>
        <v>-105.74915300000001</v>
      </c>
      <c r="E4873">
        <f t="shared" si="2078"/>
        <v>32.605429999999998</v>
      </c>
      <c r="Q4873" s="197">
        <v>16.137846840000002</v>
      </c>
      <c r="R4873" s="197">
        <v>16.137846840000002</v>
      </c>
      <c r="AE4873" s="319"/>
      <c r="AJ4873">
        <v>0</v>
      </c>
      <c r="AK4873">
        <v>0</v>
      </c>
    </row>
    <row r="4874" spans="1:37" x14ac:dyDescent="0.25">
      <c r="A4874">
        <f t="shared" ref="A4874:E4874" si="2079">A1789</f>
        <v>35037</v>
      </c>
      <c r="B4874" t="str">
        <f t="shared" si="2079"/>
        <v>NM</v>
      </c>
      <c r="C4874" t="str">
        <f t="shared" si="2079"/>
        <v>Quay County</v>
      </c>
      <c r="D4874">
        <f t="shared" si="2079"/>
        <v>-103.544922</v>
      </c>
      <c r="E4874">
        <f t="shared" si="2079"/>
        <v>35.10172</v>
      </c>
      <c r="Q4874" s="197">
        <v>14.791741829999999</v>
      </c>
      <c r="R4874" s="197">
        <v>14.791741829999999</v>
      </c>
      <c r="AE4874" s="319"/>
      <c r="AJ4874">
        <v>0</v>
      </c>
      <c r="AK4874">
        <v>0</v>
      </c>
    </row>
    <row r="4875" spans="1:37" x14ac:dyDescent="0.25">
      <c r="A4875">
        <f t="shared" ref="A4875:E4875" si="2080">A1790</f>
        <v>35039</v>
      </c>
      <c r="B4875" t="str">
        <f t="shared" si="2080"/>
        <v>NM</v>
      </c>
      <c r="C4875" t="str">
        <f t="shared" si="2080"/>
        <v>Rio Arriba County</v>
      </c>
      <c r="D4875">
        <f t="shared" si="2080"/>
        <v>-106.71129000000001</v>
      </c>
      <c r="E4875">
        <f t="shared" si="2080"/>
        <v>36.500459999999997</v>
      </c>
      <c r="Q4875" s="197">
        <v>11.517642199999999</v>
      </c>
      <c r="R4875" s="197">
        <v>11.517642199999999</v>
      </c>
      <c r="AE4875" s="319"/>
      <c r="AJ4875">
        <v>0</v>
      </c>
      <c r="AK4875">
        <v>0</v>
      </c>
    </row>
    <row r="4876" spans="1:37" x14ac:dyDescent="0.25">
      <c r="A4876">
        <f t="shared" ref="A4876:E4876" si="2081">A1791</f>
        <v>35041</v>
      </c>
      <c r="B4876" t="str">
        <f t="shared" si="2081"/>
        <v>NM</v>
      </c>
      <c r="C4876" t="str">
        <f t="shared" si="2081"/>
        <v>Roosevelt County</v>
      </c>
      <c r="D4876">
        <f t="shared" si="2081"/>
        <v>-103.480671</v>
      </c>
      <c r="E4876">
        <f t="shared" si="2081"/>
        <v>34.020870000000002</v>
      </c>
      <c r="Q4876" s="197">
        <v>15.619150940000001</v>
      </c>
      <c r="R4876" s="197">
        <v>15.619150940000001</v>
      </c>
      <c r="AE4876" s="319"/>
      <c r="AJ4876">
        <v>0</v>
      </c>
      <c r="AK4876">
        <v>0</v>
      </c>
    </row>
    <row r="4877" spans="1:37" x14ac:dyDescent="0.25">
      <c r="A4877">
        <f t="shared" ref="A4877:E4877" si="2082">A1792</f>
        <v>35043</v>
      </c>
      <c r="B4877" t="str">
        <f t="shared" si="2082"/>
        <v>NM</v>
      </c>
      <c r="C4877" t="str">
        <f t="shared" si="2082"/>
        <v>Sandoval County</v>
      </c>
      <c r="D4877">
        <f t="shared" si="2082"/>
        <v>-106.86986</v>
      </c>
      <c r="E4877">
        <f t="shared" si="2082"/>
        <v>35.678879999999999</v>
      </c>
      <c r="Q4877" s="197">
        <v>12.4713206</v>
      </c>
      <c r="R4877" s="197">
        <v>12.4713206</v>
      </c>
      <c r="AE4877" s="319"/>
      <c r="AJ4877">
        <v>0</v>
      </c>
      <c r="AK4877">
        <v>0</v>
      </c>
    </row>
    <row r="4878" spans="1:37" x14ac:dyDescent="0.25">
      <c r="A4878">
        <f t="shared" ref="A4878:E4878" si="2083">A1793</f>
        <v>35045</v>
      </c>
      <c r="B4878" t="str">
        <f t="shared" si="2083"/>
        <v>NM</v>
      </c>
      <c r="C4878" t="str">
        <f t="shared" si="2083"/>
        <v>San Juan County</v>
      </c>
      <c r="D4878">
        <f t="shared" si="2083"/>
        <v>-108.32566300000001</v>
      </c>
      <c r="E4878">
        <f t="shared" si="2083"/>
        <v>36.508710000000001</v>
      </c>
      <c r="Q4878" s="197">
        <v>12.42768023</v>
      </c>
      <c r="R4878" s="197">
        <v>12.42768023</v>
      </c>
      <c r="AE4878" s="319"/>
      <c r="AJ4878">
        <v>0</v>
      </c>
      <c r="AK4878">
        <v>0</v>
      </c>
    </row>
    <row r="4879" spans="1:37" x14ac:dyDescent="0.25">
      <c r="A4879">
        <f t="shared" ref="A4879:E4879" si="2084">A1794</f>
        <v>35047</v>
      </c>
      <c r="B4879" t="str">
        <f t="shared" si="2084"/>
        <v>NM</v>
      </c>
      <c r="C4879" t="str">
        <f t="shared" si="2084"/>
        <v>San Miguel County</v>
      </c>
      <c r="D4879">
        <f t="shared" si="2084"/>
        <v>-104.81256399999999</v>
      </c>
      <c r="E4879">
        <f t="shared" si="2084"/>
        <v>35.47166</v>
      </c>
      <c r="Q4879" s="197">
        <v>13.25330488</v>
      </c>
      <c r="R4879" s="197">
        <v>13.25330488</v>
      </c>
      <c r="AE4879" s="319"/>
      <c r="AJ4879">
        <v>0</v>
      </c>
      <c r="AK4879">
        <v>0</v>
      </c>
    </row>
    <row r="4880" spans="1:37" x14ac:dyDescent="0.25">
      <c r="A4880">
        <f t="shared" ref="A4880:E4880" si="2085">A1795</f>
        <v>35049</v>
      </c>
      <c r="B4880" t="str">
        <f t="shared" si="2085"/>
        <v>NM</v>
      </c>
      <c r="C4880" t="str">
        <f t="shared" si="2085"/>
        <v>Santa Fe County</v>
      </c>
      <c r="D4880">
        <f t="shared" si="2085"/>
        <v>-105.977299</v>
      </c>
      <c r="E4880">
        <f t="shared" si="2085"/>
        <v>35.498559999999998</v>
      </c>
      <c r="Q4880" s="197">
        <v>12.50210259</v>
      </c>
      <c r="R4880" s="197">
        <v>12.50210259</v>
      </c>
      <c r="AE4880" s="319"/>
      <c r="AJ4880">
        <v>0</v>
      </c>
      <c r="AK4880">
        <v>0</v>
      </c>
    </row>
    <row r="4881" spans="1:37" x14ac:dyDescent="0.25">
      <c r="A4881">
        <f t="shared" ref="A4881:E4881" si="2086">A1796</f>
        <v>35051</v>
      </c>
      <c r="B4881" t="str">
        <f t="shared" si="2086"/>
        <v>NM</v>
      </c>
      <c r="C4881" t="str">
        <f t="shared" si="2086"/>
        <v>Sierra County</v>
      </c>
      <c r="D4881">
        <f t="shared" si="2086"/>
        <v>-107.20140600000001</v>
      </c>
      <c r="E4881">
        <f t="shared" si="2086"/>
        <v>33.126710000000003</v>
      </c>
      <c r="Q4881" s="197">
        <v>15.79824157</v>
      </c>
      <c r="R4881" s="197">
        <v>15.79824157</v>
      </c>
      <c r="AE4881" s="319"/>
      <c r="AJ4881">
        <v>0</v>
      </c>
      <c r="AK4881">
        <v>0</v>
      </c>
    </row>
    <row r="4882" spans="1:37" x14ac:dyDescent="0.25">
      <c r="A4882">
        <f t="shared" ref="A4882:E4882" si="2087">A1797</f>
        <v>35053</v>
      </c>
      <c r="B4882" t="str">
        <f t="shared" si="2087"/>
        <v>NM</v>
      </c>
      <c r="C4882" t="str">
        <f t="shared" si="2087"/>
        <v>Socorro County</v>
      </c>
      <c r="D4882">
        <f t="shared" si="2087"/>
        <v>-106.933938</v>
      </c>
      <c r="E4882">
        <f t="shared" si="2087"/>
        <v>34.006219999999999</v>
      </c>
      <c r="Q4882" s="197">
        <v>14.70333883</v>
      </c>
      <c r="R4882" s="197">
        <v>14.70333883</v>
      </c>
      <c r="AE4882" s="319"/>
      <c r="AJ4882">
        <v>0</v>
      </c>
      <c r="AK4882">
        <v>0</v>
      </c>
    </row>
    <row r="4883" spans="1:37" x14ac:dyDescent="0.25">
      <c r="A4883">
        <f t="shared" ref="A4883:E4883" si="2088">A1798</f>
        <v>35055</v>
      </c>
      <c r="B4883" t="str">
        <f t="shared" si="2088"/>
        <v>NM</v>
      </c>
      <c r="C4883" t="str">
        <f t="shared" si="2088"/>
        <v>Taos County</v>
      </c>
      <c r="D4883">
        <f t="shared" si="2088"/>
        <v>-105.641143</v>
      </c>
      <c r="E4883">
        <f t="shared" si="2088"/>
        <v>36.565600000000003</v>
      </c>
      <c r="Q4883" s="197">
        <v>11.12361134</v>
      </c>
      <c r="R4883" s="197">
        <v>11.12361134</v>
      </c>
      <c r="AE4883" s="319"/>
      <c r="AJ4883">
        <v>0</v>
      </c>
      <c r="AK4883">
        <v>0</v>
      </c>
    </row>
    <row r="4884" spans="1:37" x14ac:dyDescent="0.25">
      <c r="A4884">
        <f t="shared" ref="A4884:E4884" si="2089">A1799</f>
        <v>35057</v>
      </c>
      <c r="B4884" t="str">
        <f t="shared" si="2089"/>
        <v>NM</v>
      </c>
      <c r="C4884" t="str">
        <f t="shared" si="2089"/>
        <v>Torrance County</v>
      </c>
      <c r="D4884">
        <f t="shared" si="2089"/>
        <v>-105.846555</v>
      </c>
      <c r="E4884">
        <f t="shared" si="2089"/>
        <v>34.631259999999997</v>
      </c>
      <c r="Q4884" s="197">
        <v>13.800995520000001</v>
      </c>
      <c r="R4884" s="197">
        <v>13.800995520000001</v>
      </c>
      <c r="AE4884" s="319"/>
      <c r="AJ4884">
        <v>0</v>
      </c>
      <c r="AK4884">
        <v>0</v>
      </c>
    </row>
    <row r="4885" spans="1:37" x14ac:dyDescent="0.25">
      <c r="A4885">
        <f t="shared" ref="A4885:E4885" si="2090">A1800</f>
        <v>35059</v>
      </c>
      <c r="B4885" t="str">
        <f t="shared" si="2090"/>
        <v>NM</v>
      </c>
      <c r="C4885" t="str">
        <f t="shared" si="2090"/>
        <v>Union County</v>
      </c>
      <c r="D4885">
        <f t="shared" si="2090"/>
        <v>-103.474091</v>
      </c>
      <c r="E4885">
        <f t="shared" si="2090"/>
        <v>36.474899999999998</v>
      </c>
      <c r="Q4885" s="197">
        <v>12.831104460000001</v>
      </c>
      <c r="R4885" s="197">
        <v>12.831104460000001</v>
      </c>
      <c r="AE4885" s="319"/>
      <c r="AJ4885">
        <v>0</v>
      </c>
      <c r="AK4885">
        <v>0</v>
      </c>
    </row>
    <row r="4886" spans="1:37" x14ac:dyDescent="0.25">
      <c r="A4886">
        <f t="shared" ref="A4886:E4886" si="2091">A1801</f>
        <v>35061</v>
      </c>
      <c r="B4886" t="str">
        <f t="shared" si="2091"/>
        <v>NM</v>
      </c>
      <c r="C4886" t="str">
        <f t="shared" si="2091"/>
        <v>Valencia County</v>
      </c>
      <c r="D4886">
        <f t="shared" si="2091"/>
        <v>-106.806082</v>
      </c>
      <c r="E4886">
        <f t="shared" si="2091"/>
        <v>34.710059999999999</v>
      </c>
      <c r="Q4886" s="197">
        <v>13.68659104</v>
      </c>
      <c r="R4886" s="197">
        <v>13.68659104</v>
      </c>
      <c r="AE4886" s="319"/>
      <c r="AJ4886">
        <v>0</v>
      </c>
      <c r="AK4886">
        <v>0</v>
      </c>
    </row>
    <row r="4887" spans="1:37" x14ac:dyDescent="0.25">
      <c r="A4887">
        <f t="shared" ref="A4887:E4887" si="2092">A1802</f>
        <v>36001</v>
      </c>
      <c r="B4887" t="str">
        <f t="shared" si="2092"/>
        <v>NY</v>
      </c>
      <c r="C4887" t="str">
        <f t="shared" si="2092"/>
        <v>Albany County</v>
      </c>
      <c r="D4887">
        <f t="shared" si="2092"/>
        <v>-73.974518399999994</v>
      </c>
      <c r="E4887">
        <f t="shared" si="2092"/>
        <v>42.603920000000002</v>
      </c>
      <c r="Q4887" s="197">
        <v>9.2140341079999999</v>
      </c>
      <c r="R4887" s="197">
        <v>9.2140341079999999</v>
      </c>
      <c r="AE4887" s="319"/>
      <c r="AJ4887">
        <v>0</v>
      </c>
      <c r="AK4887">
        <v>0</v>
      </c>
    </row>
    <row r="4888" spans="1:37" x14ac:dyDescent="0.25">
      <c r="A4888">
        <f t="shared" ref="A4888:E4888" si="2093">A1803</f>
        <v>36003</v>
      </c>
      <c r="B4888" t="str">
        <f t="shared" si="2093"/>
        <v>NY</v>
      </c>
      <c r="C4888" t="str">
        <f t="shared" si="2093"/>
        <v>Allegany County</v>
      </c>
      <c r="D4888">
        <f t="shared" si="2093"/>
        <v>-78.033522899999994</v>
      </c>
      <c r="E4888">
        <f t="shared" si="2093"/>
        <v>42.256039999999999</v>
      </c>
      <c r="Q4888" s="197">
        <v>9.5099355550000002</v>
      </c>
      <c r="R4888" s="197">
        <v>9.5099355550000002</v>
      </c>
      <c r="AE4888" s="319"/>
      <c r="AJ4888">
        <v>0</v>
      </c>
      <c r="AK4888">
        <v>0</v>
      </c>
    </row>
    <row r="4889" spans="1:37" x14ac:dyDescent="0.25">
      <c r="A4889">
        <f t="shared" ref="A4889:E4889" si="2094">A1804</f>
        <v>36005</v>
      </c>
      <c r="B4889" t="str">
        <f t="shared" si="2094"/>
        <v>NY</v>
      </c>
      <c r="C4889" t="str">
        <f t="shared" si="2094"/>
        <v>Bronx County</v>
      </c>
      <c r="D4889">
        <f t="shared" si="2094"/>
        <v>-73.864944600000001</v>
      </c>
      <c r="E4889">
        <f t="shared" si="2094"/>
        <v>40.856180000000002</v>
      </c>
      <c r="Q4889" s="197">
        <v>11.88495923</v>
      </c>
      <c r="R4889" s="197">
        <v>11.88495923</v>
      </c>
      <c r="AE4889" s="319"/>
      <c r="AJ4889">
        <v>0</v>
      </c>
      <c r="AK4889">
        <v>0</v>
      </c>
    </row>
    <row r="4890" spans="1:37" x14ac:dyDescent="0.25">
      <c r="A4890">
        <f t="shared" ref="A4890:E4890" si="2095">A1805</f>
        <v>36007</v>
      </c>
      <c r="B4890" t="str">
        <f t="shared" si="2095"/>
        <v>NY</v>
      </c>
      <c r="C4890" t="str">
        <f t="shared" si="2095"/>
        <v>Broome County</v>
      </c>
      <c r="D4890">
        <f t="shared" si="2095"/>
        <v>-75.817662799999994</v>
      </c>
      <c r="E4890">
        <f t="shared" si="2095"/>
        <v>42.16337</v>
      </c>
      <c r="Q4890" s="197">
        <v>9.6233518559999993</v>
      </c>
      <c r="R4890" s="197">
        <v>9.6233518559999993</v>
      </c>
      <c r="AE4890" s="319"/>
      <c r="AJ4890">
        <v>0</v>
      </c>
      <c r="AK4890">
        <v>0</v>
      </c>
    </row>
    <row r="4891" spans="1:37" x14ac:dyDescent="0.25">
      <c r="A4891">
        <f t="shared" ref="A4891:E4891" si="2096">A1806</f>
        <v>36009</v>
      </c>
      <c r="B4891" t="str">
        <f t="shared" si="2096"/>
        <v>NY</v>
      </c>
      <c r="C4891" t="str">
        <f t="shared" si="2096"/>
        <v>Cattaraugus County</v>
      </c>
      <c r="D4891">
        <f t="shared" si="2096"/>
        <v>-78.677159500000002</v>
      </c>
      <c r="E4891">
        <f t="shared" si="2096"/>
        <v>42.249670000000002</v>
      </c>
      <c r="Q4891" s="197">
        <v>9.5044319900000005</v>
      </c>
      <c r="R4891" s="197">
        <v>9.5044319900000005</v>
      </c>
      <c r="AE4891" s="319"/>
      <c r="AJ4891">
        <v>0</v>
      </c>
      <c r="AK4891">
        <v>0</v>
      </c>
    </row>
    <row r="4892" spans="1:37" x14ac:dyDescent="0.25">
      <c r="A4892">
        <f t="shared" ref="A4892:E4892" si="2097">A1807</f>
        <v>36011</v>
      </c>
      <c r="B4892" t="str">
        <f t="shared" si="2097"/>
        <v>NY</v>
      </c>
      <c r="C4892" t="str">
        <f t="shared" si="2097"/>
        <v>Cayuga County</v>
      </c>
      <c r="D4892">
        <f t="shared" si="2097"/>
        <v>-76.554648700000001</v>
      </c>
      <c r="E4892">
        <f t="shared" si="2097"/>
        <v>42.919379999999997</v>
      </c>
      <c r="Q4892" s="197">
        <v>9.2109729290000004</v>
      </c>
      <c r="R4892" s="197">
        <v>9.2109729290000004</v>
      </c>
      <c r="AE4892" s="319"/>
      <c r="AJ4892">
        <v>0</v>
      </c>
      <c r="AK4892">
        <v>0</v>
      </c>
    </row>
    <row r="4893" spans="1:37" x14ac:dyDescent="0.25">
      <c r="A4893">
        <f t="shared" ref="A4893:E4893" si="2098">A1808</f>
        <v>36013</v>
      </c>
      <c r="B4893" t="str">
        <f t="shared" si="2098"/>
        <v>NY</v>
      </c>
      <c r="C4893" t="str">
        <f t="shared" si="2098"/>
        <v>Chautauqua County</v>
      </c>
      <c r="D4893">
        <f t="shared" si="2098"/>
        <v>-79.364960699999997</v>
      </c>
      <c r="E4893">
        <f t="shared" si="2098"/>
        <v>42.232100000000003</v>
      </c>
      <c r="Q4893" s="197">
        <v>9.7734951080000005</v>
      </c>
      <c r="R4893" s="197">
        <v>9.7734951080000005</v>
      </c>
      <c r="AE4893" s="319"/>
      <c r="AJ4893">
        <v>0</v>
      </c>
      <c r="AK4893">
        <v>0</v>
      </c>
    </row>
    <row r="4894" spans="1:37" x14ac:dyDescent="0.25">
      <c r="A4894">
        <f t="shared" ref="A4894:E4894" si="2099">A1809</f>
        <v>36015</v>
      </c>
      <c r="B4894" t="str">
        <f t="shared" si="2099"/>
        <v>NY</v>
      </c>
      <c r="C4894" t="str">
        <f t="shared" si="2099"/>
        <v>Chemung County</v>
      </c>
      <c r="D4894">
        <f t="shared" si="2099"/>
        <v>-76.763166200000001</v>
      </c>
      <c r="E4894">
        <f t="shared" si="2099"/>
        <v>42.141590000000001</v>
      </c>
      <c r="Q4894" s="197">
        <v>9.7551340989999993</v>
      </c>
      <c r="R4894" s="197">
        <v>9.7551340989999993</v>
      </c>
      <c r="AE4894" s="319"/>
      <c r="AJ4894">
        <v>0</v>
      </c>
      <c r="AK4894">
        <v>0</v>
      </c>
    </row>
    <row r="4895" spans="1:37" x14ac:dyDescent="0.25">
      <c r="A4895">
        <f t="shared" ref="A4895:E4895" si="2100">A1810</f>
        <v>36017</v>
      </c>
      <c r="B4895" t="str">
        <f t="shared" si="2100"/>
        <v>NY</v>
      </c>
      <c r="C4895" t="str">
        <f t="shared" si="2100"/>
        <v>Chenango County</v>
      </c>
      <c r="D4895">
        <f t="shared" si="2100"/>
        <v>-75.609515900000005</v>
      </c>
      <c r="E4895">
        <f t="shared" si="2100"/>
        <v>42.495800000000003</v>
      </c>
      <c r="Q4895" s="197">
        <v>9.3984339680000009</v>
      </c>
      <c r="R4895" s="197">
        <v>9.3984339680000009</v>
      </c>
      <c r="AE4895" s="319"/>
      <c r="AJ4895">
        <v>0</v>
      </c>
      <c r="AK4895">
        <v>0</v>
      </c>
    </row>
    <row r="4896" spans="1:37" x14ac:dyDescent="0.25">
      <c r="A4896">
        <f t="shared" ref="A4896:E4896" si="2101">A1811</f>
        <v>36019</v>
      </c>
      <c r="B4896" t="str">
        <f t="shared" si="2101"/>
        <v>NY</v>
      </c>
      <c r="C4896" t="str">
        <f t="shared" si="2101"/>
        <v>Clinton County</v>
      </c>
      <c r="D4896">
        <f t="shared" si="2101"/>
        <v>-73.686383699999993</v>
      </c>
      <c r="E4896">
        <f t="shared" si="2101"/>
        <v>44.74823</v>
      </c>
      <c r="Q4896" s="197">
        <v>7.2550839439999999</v>
      </c>
      <c r="R4896" s="197">
        <v>7.2550839439999999</v>
      </c>
      <c r="AE4896" s="319"/>
      <c r="AJ4896">
        <v>0</v>
      </c>
      <c r="AK4896">
        <v>0</v>
      </c>
    </row>
    <row r="4897" spans="1:37" x14ac:dyDescent="0.25">
      <c r="A4897">
        <f t="shared" ref="A4897:E4897" si="2102">A1812</f>
        <v>36021</v>
      </c>
      <c r="B4897" t="str">
        <f t="shared" si="2102"/>
        <v>NY</v>
      </c>
      <c r="C4897" t="str">
        <f t="shared" si="2102"/>
        <v>Columbia County</v>
      </c>
      <c r="D4897">
        <f t="shared" si="2102"/>
        <v>-73.637093899999996</v>
      </c>
      <c r="E4897">
        <f t="shared" si="2102"/>
        <v>42.25262</v>
      </c>
      <c r="Q4897" s="197">
        <v>9.7638458900000007</v>
      </c>
      <c r="R4897" s="197">
        <v>9.7638458900000007</v>
      </c>
      <c r="AE4897" s="319"/>
      <c r="AJ4897">
        <v>0</v>
      </c>
      <c r="AK4897">
        <v>0</v>
      </c>
    </row>
    <row r="4898" spans="1:37" x14ac:dyDescent="0.25">
      <c r="A4898">
        <f t="shared" ref="A4898:E4898" si="2103">A1813</f>
        <v>36023</v>
      </c>
      <c r="B4898" t="str">
        <f t="shared" si="2103"/>
        <v>NY</v>
      </c>
      <c r="C4898" t="str">
        <f t="shared" si="2103"/>
        <v>Cortland County</v>
      </c>
      <c r="D4898">
        <f t="shared" si="2103"/>
        <v>-76.064491000000004</v>
      </c>
      <c r="E4898">
        <f t="shared" si="2103"/>
        <v>42.594749999999998</v>
      </c>
      <c r="Q4898" s="197">
        <v>9.3733712899999997</v>
      </c>
      <c r="R4898" s="197">
        <v>9.3733712899999997</v>
      </c>
      <c r="AE4898" s="319"/>
      <c r="AJ4898">
        <v>0</v>
      </c>
      <c r="AK4898">
        <v>0</v>
      </c>
    </row>
    <row r="4899" spans="1:37" x14ac:dyDescent="0.25">
      <c r="A4899">
        <f t="shared" ref="A4899:E4899" si="2104">A1814</f>
        <v>36025</v>
      </c>
      <c r="B4899" t="str">
        <f t="shared" si="2104"/>
        <v>NY</v>
      </c>
      <c r="C4899" t="str">
        <f t="shared" si="2104"/>
        <v>Delaware County</v>
      </c>
      <c r="D4899">
        <f t="shared" si="2104"/>
        <v>-74.970490699999999</v>
      </c>
      <c r="E4899">
        <f t="shared" si="2104"/>
        <v>42.19659</v>
      </c>
      <c r="Q4899" s="197">
        <v>9.4865264299999996</v>
      </c>
      <c r="R4899" s="197">
        <v>9.4865264299999996</v>
      </c>
      <c r="AE4899" s="319"/>
      <c r="AJ4899">
        <v>0</v>
      </c>
      <c r="AK4899">
        <v>0</v>
      </c>
    </row>
    <row r="4900" spans="1:37" x14ac:dyDescent="0.25">
      <c r="A4900">
        <f t="shared" ref="A4900:E4900" si="2105">A1815</f>
        <v>36027</v>
      </c>
      <c r="B4900" t="str">
        <f t="shared" si="2105"/>
        <v>NY</v>
      </c>
      <c r="C4900" t="str">
        <f t="shared" si="2105"/>
        <v>Dutchess County</v>
      </c>
      <c r="D4900">
        <f t="shared" si="2105"/>
        <v>-73.751907099999997</v>
      </c>
      <c r="E4900">
        <f t="shared" si="2105"/>
        <v>41.767330000000001</v>
      </c>
      <c r="Q4900" s="197">
        <v>10.4289016</v>
      </c>
      <c r="R4900" s="197">
        <v>10.4289016</v>
      </c>
      <c r="AE4900" s="319"/>
      <c r="AJ4900">
        <v>0</v>
      </c>
      <c r="AK4900">
        <v>0</v>
      </c>
    </row>
    <row r="4901" spans="1:37" x14ac:dyDescent="0.25">
      <c r="A4901">
        <f t="shared" ref="A4901:E4901" si="2106">A1816</f>
        <v>36029</v>
      </c>
      <c r="B4901" t="str">
        <f t="shared" si="2106"/>
        <v>NY</v>
      </c>
      <c r="C4901" t="str">
        <f t="shared" si="2106"/>
        <v>Erie County</v>
      </c>
      <c r="D4901">
        <f t="shared" si="2106"/>
        <v>-78.734932799999996</v>
      </c>
      <c r="E4901">
        <f t="shared" si="2106"/>
        <v>42.764499999999998</v>
      </c>
      <c r="Q4901" s="197">
        <v>9.3474382089999999</v>
      </c>
      <c r="R4901" s="197">
        <v>9.3474382089999999</v>
      </c>
      <c r="AE4901" s="319"/>
      <c r="AJ4901">
        <v>0</v>
      </c>
      <c r="AK4901">
        <v>0</v>
      </c>
    </row>
    <row r="4902" spans="1:37" x14ac:dyDescent="0.25">
      <c r="A4902">
        <f t="shared" ref="A4902:E4902" si="2107">A1817</f>
        <v>36031</v>
      </c>
      <c r="B4902" t="str">
        <f t="shared" si="2107"/>
        <v>NY</v>
      </c>
      <c r="C4902" t="str">
        <f t="shared" si="2107"/>
        <v>Essex County</v>
      </c>
      <c r="D4902">
        <f t="shared" si="2107"/>
        <v>-73.780353099999999</v>
      </c>
      <c r="E4902">
        <f t="shared" si="2107"/>
        <v>44.116129999999998</v>
      </c>
      <c r="Q4902" s="197">
        <v>7.362989464</v>
      </c>
      <c r="R4902" s="197">
        <v>7.362989464</v>
      </c>
      <c r="AE4902" s="319"/>
      <c r="AJ4902">
        <v>0</v>
      </c>
      <c r="AK4902">
        <v>0</v>
      </c>
    </row>
    <row r="4903" spans="1:37" x14ac:dyDescent="0.25">
      <c r="A4903">
        <f t="shared" ref="A4903:E4903" si="2108">A1818</f>
        <v>36033</v>
      </c>
      <c r="B4903" t="str">
        <f t="shared" si="2108"/>
        <v>NY</v>
      </c>
      <c r="C4903" t="str">
        <f t="shared" si="2108"/>
        <v>Franklin County</v>
      </c>
      <c r="D4903">
        <f t="shared" si="2108"/>
        <v>-74.3067274</v>
      </c>
      <c r="E4903">
        <f t="shared" si="2108"/>
        <v>44.591430000000003</v>
      </c>
      <c r="Q4903" s="197">
        <v>7.580253785</v>
      </c>
      <c r="R4903" s="197">
        <v>7.580253785</v>
      </c>
      <c r="AE4903" s="319"/>
      <c r="AJ4903">
        <v>0</v>
      </c>
      <c r="AK4903">
        <v>0</v>
      </c>
    </row>
    <row r="4904" spans="1:37" x14ac:dyDescent="0.25">
      <c r="A4904">
        <f t="shared" ref="A4904:E4904" si="2109">A1819</f>
        <v>36035</v>
      </c>
      <c r="B4904" t="str">
        <f t="shared" si="2109"/>
        <v>NY</v>
      </c>
      <c r="C4904" t="str">
        <f t="shared" si="2109"/>
        <v>Fulton County</v>
      </c>
      <c r="D4904">
        <f t="shared" si="2109"/>
        <v>-74.425268700000004</v>
      </c>
      <c r="E4904">
        <f t="shared" si="2109"/>
        <v>43.111579999999996</v>
      </c>
      <c r="Q4904" s="197">
        <v>8.6102245600000007</v>
      </c>
      <c r="R4904" s="197">
        <v>8.6102245600000007</v>
      </c>
      <c r="AE4904" s="319"/>
      <c r="AJ4904">
        <v>0</v>
      </c>
      <c r="AK4904">
        <v>0</v>
      </c>
    </row>
    <row r="4905" spans="1:37" x14ac:dyDescent="0.25">
      <c r="A4905">
        <f t="shared" ref="A4905:E4905" si="2110">A1820</f>
        <v>36037</v>
      </c>
      <c r="B4905" t="str">
        <f t="shared" si="2110"/>
        <v>NY</v>
      </c>
      <c r="C4905" t="str">
        <f t="shared" si="2110"/>
        <v>Genesee County</v>
      </c>
      <c r="D4905">
        <f t="shared" si="2110"/>
        <v>-78.198071600000006</v>
      </c>
      <c r="E4905">
        <f t="shared" si="2110"/>
        <v>42.999630000000003</v>
      </c>
      <c r="Q4905" s="197">
        <v>9.2141226580000009</v>
      </c>
      <c r="R4905" s="197">
        <v>9.2141226580000009</v>
      </c>
      <c r="AE4905" s="319"/>
      <c r="AJ4905">
        <v>0</v>
      </c>
      <c r="AK4905">
        <v>0</v>
      </c>
    </row>
    <row r="4906" spans="1:37" x14ac:dyDescent="0.25">
      <c r="A4906">
        <f t="shared" ref="A4906:E4906" si="2111">A1821</f>
        <v>36039</v>
      </c>
      <c r="B4906" t="str">
        <f t="shared" si="2111"/>
        <v>NY</v>
      </c>
      <c r="C4906" t="str">
        <f t="shared" si="2111"/>
        <v>Greene County</v>
      </c>
      <c r="D4906">
        <f t="shared" si="2111"/>
        <v>-74.130998399999996</v>
      </c>
      <c r="E4906">
        <f t="shared" si="2111"/>
        <v>42.27937</v>
      </c>
      <c r="Q4906" s="197">
        <v>9.5764430679999997</v>
      </c>
      <c r="R4906" s="197">
        <v>9.5764430679999997</v>
      </c>
      <c r="AE4906" s="319"/>
      <c r="AJ4906">
        <v>0</v>
      </c>
      <c r="AK4906">
        <v>0</v>
      </c>
    </row>
    <row r="4907" spans="1:37" x14ac:dyDescent="0.25">
      <c r="A4907">
        <f t="shared" ref="A4907:E4907" si="2112">A1822</f>
        <v>36041</v>
      </c>
      <c r="B4907" t="str">
        <f t="shared" si="2112"/>
        <v>NY</v>
      </c>
      <c r="C4907" t="str">
        <f t="shared" si="2112"/>
        <v>Hamilton County</v>
      </c>
      <c r="D4907">
        <f t="shared" si="2112"/>
        <v>-74.504267799999994</v>
      </c>
      <c r="E4907">
        <f t="shared" si="2112"/>
        <v>43.660080000000001</v>
      </c>
      <c r="Q4907" s="197">
        <v>8.1228276279999996</v>
      </c>
      <c r="R4907" s="197">
        <v>8.1228276279999996</v>
      </c>
      <c r="AE4907" s="319"/>
      <c r="AJ4907">
        <v>0</v>
      </c>
      <c r="AK4907">
        <v>0</v>
      </c>
    </row>
    <row r="4908" spans="1:37" x14ac:dyDescent="0.25">
      <c r="A4908">
        <f t="shared" ref="A4908:E4908" si="2113">A1823</f>
        <v>36043</v>
      </c>
      <c r="B4908" t="str">
        <f t="shared" si="2113"/>
        <v>NY</v>
      </c>
      <c r="C4908" t="str">
        <f t="shared" si="2113"/>
        <v>Herkimer County</v>
      </c>
      <c r="D4908">
        <f t="shared" si="2113"/>
        <v>-74.972191300000006</v>
      </c>
      <c r="E4908">
        <f t="shared" si="2113"/>
        <v>43.414119999999997</v>
      </c>
      <c r="Q4908" s="197">
        <v>8.5405449369999999</v>
      </c>
      <c r="R4908" s="197">
        <v>8.5405449369999999</v>
      </c>
      <c r="AE4908" s="319"/>
      <c r="AJ4908">
        <v>0</v>
      </c>
      <c r="AK4908">
        <v>0</v>
      </c>
    </row>
    <row r="4909" spans="1:37" x14ac:dyDescent="0.25">
      <c r="A4909">
        <f t="shared" ref="A4909:E4909" si="2114">A1824</f>
        <v>36045</v>
      </c>
      <c r="B4909" t="str">
        <f t="shared" si="2114"/>
        <v>NY</v>
      </c>
      <c r="C4909" t="str">
        <f t="shared" si="2114"/>
        <v>Jefferson County</v>
      </c>
      <c r="D4909">
        <f t="shared" si="2114"/>
        <v>-75.916296799999998</v>
      </c>
      <c r="E4909">
        <f t="shared" si="2114"/>
        <v>44.031700000000001</v>
      </c>
      <c r="Q4909" s="197">
        <v>8.5247048109999994</v>
      </c>
      <c r="R4909" s="197">
        <v>8.5247048109999994</v>
      </c>
      <c r="AE4909" s="319"/>
      <c r="AJ4909">
        <v>0</v>
      </c>
      <c r="AK4909">
        <v>0</v>
      </c>
    </row>
    <row r="4910" spans="1:37" x14ac:dyDescent="0.25">
      <c r="A4910">
        <f t="shared" ref="A4910:E4910" si="2115">A1825</f>
        <v>36047</v>
      </c>
      <c r="B4910" t="str">
        <f t="shared" si="2115"/>
        <v>NY</v>
      </c>
      <c r="C4910" t="str">
        <f t="shared" si="2115"/>
        <v>Kings County</v>
      </c>
      <c r="D4910">
        <f t="shared" si="2115"/>
        <v>-73.954654199999993</v>
      </c>
      <c r="E4910">
        <f t="shared" si="2115"/>
        <v>40.64058</v>
      </c>
      <c r="Q4910" s="197">
        <v>12.204874609999999</v>
      </c>
      <c r="R4910" s="197">
        <v>12.204874609999999</v>
      </c>
      <c r="AE4910" s="319"/>
      <c r="AJ4910">
        <v>0</v>
      </c>
      <c r="AK4910">
        <v>0</v>
      </c>
    </row>
    <row r="4911" spans="1:37" x14ac:dyDescent="0.25">
      <c r="A4911">
        <f t="shared" ref="A4911:E4911" si="2116">A1826</f>
        <v>36049</v>
      </c>
      <c r="B4911" t="str">
        <f t="shared" si="2116"/>
        <v>NY</v>
      </c>
      <c r="C4911" t="str">
        <f t="shared" si="2116"/>
        <v>Lewis County</v>
      </c>
      <c r="D4911">
        <f t="shared" si="2116"/>
        <v>-75.451911300000006</v>
      </c>
      <c r="E4911">
        <f t="shared" si="2116"/>
        <v>43.78293</v>
      </c>
      <c r="Q4911" s="197">
        <v>8.490330986</v>
      </c>
      <c r="R4911" s="197">
        <v>8.490330986</v>
      </c>
      <c r="AE4911" s="319"/>
      <c r="AJ4911">
        <v>0</v>
      </c>
      <c r="AK4911">
        <v>0</v>
      </c>
    </row>
    <row r="4912" spans="1:37" x14ac:dyDescent="0.25">
      <c r="A4912">
        <f t="shared" ref="A4912:E4912" si="2117">A1827</f>
        <v>36051</v>
      </c>
      <c r="B4912" t="str">
        <f t="shared" si="2117"/>
        <v>NY</v>
      </c>
      <c r="C4912" t="str">
        <f t="shared" si="2117"/>
        <v>Livingston County</v>
      </c>
      <c r="D4912">
        <f t="shared" si="2117"/>
        <v>-77.782474300000004</v>
      </c>
      <c r="E4912">
        <f t="shared" si="2117"/>
        <v>42.722470000000001</v>
      </c>
      <c r="Q4912" s="197">
        <v>9.3245429029999993</v>
      </c>
      <c r="R4912" s="197">
        <v>9.3245429029999993</v>
      </c>
      <c r="AE4912" s="319"/>
      <c r="AJ4912">
        <v>0</v>
      </c>
      <c r="AK4912">
        <v>0</v>
      </c>
    </row>
    <row r="4913" spans="1:37" x14ac:dyDescent="0.25">
      <c r="A4913">
        <f t="shared" ref="A4913:E4913" si="2118">A1828</f>
        <v>36053</v>
      </c>
      <c r="B4913" t="str">
        <f t="shared" si="2118"/>
        <v>NY</v>
      </c>
      <c r="C4913" t="str">
        <f t="shared" si="2118"/>
        <v>Madison County</v>
      </c>
      <c r="D4913">
        <f t="shared" si="2118"/>
        <v>-75.673177300000006</v>
      </c>
      <c r="E4913">
        <f t="shared" si="2118"/>
        <v>42.914859999999997</v>
      </c>
      <c r="Q4913" s="197">
        <v>9.0942194109999992</v>
      </c>
      <c r="R4913" s="197">
        <v>9.0942194109999992</v>
      </c>
      <c r="AE4913" s="319"/>
      <c r="AJ4913">
        <v>0</v>
      </c>
      <c r="AK4913">
        <v>0</v>
      </c>
    </row>
    <row r="4914" spans="1:37" x14ac:dyDescent="0.25">
      <c r="A4914">
        <f t="shared" ref="A4914:E4914" si="2119">A1829</f>
        <v>36055</v>
      </c>
      <c r="B4914" t="str">
        <f t="shared" si="2119"/>
        <v>NY</v>
      </c>
      <c r="C4914" t="str">
        <f t="shared" si="2119"/>
        <v>Monroe County</v>
      </c>
      <c r="D4914">
        <f t="shared" si="2119"/>
        <v>-77.701888299999993</v>
      </c>
      <c r="E4914">
        <f t="shared" si="2119"/>
        <v>43.143059999999998</v>
      </c>
      <c r="Q4914" s="197">
        <v>9.1503848940000001</v>
      </c>
      <c r="R4914" s="197">
        <v>9.1503848940000001</v>
      </c>
      <c r="AE4914" s="319"/>
      <c r="AJ4914">
        <v>0</v>
      </c>
      <c r="AK4914">
        <v>0</v>
      </c>
    </row>
    <row r="4915" spans="1:37" x14ac:dyDescent="0.25">
      <c r="A4915">
        <f t="shared" ref="A4915:E4915" si="2120">A1830</f>
        <v>36057</v>
      </c>
      <c r="B4915" t="str">
        <f t="shared" si="2120"/>
        <v>NY</v>
      </c>
      <c r="C4915" t="str">
        <f t="shared" si="2120"/>
        <v>Montgomery County</v>
      </c>
      <c r="D4915">
        <f t="shared" si="2120"/>
        <v>-74.453339799999995</v>
      </c>
      <c r="E4915">
        <f t="shared" si="2120"/>
        <v>42.901580000000003</v>
      </c>
      <c r="Q4915" s="197">
        <v>8.8371805620000004</v>
      </c>
      <c r="R4915" s="197">
        <v>8.8371805620000004</v>
      </c>
      <c r="AE4915" s="319"/>
      <c r="AJ4915">
        <v>0</v>
      </c>
      <c r="AK4915">
        <v>0</v>
      </c>
    </row>
    <row r="4916" spans="1:37" x14ac:dyDescent="0.25">
      <c r="A4916">
        <f t="shared" ref="A4916:E4916" si="2121">A1831</f>
        <v>36059</v>
      </c>
      <c r="B4916" t="str">
        <f t="shared" si="2121"/>
        <v>NY</v>
      </c>
      <c r="C4916" t="str">
        <f t="shared" si="2121"/>
        <v>Nassau County</v>
      </c>
      <c r="D4916">
        <f t="shared" si="2121"/>
        <v>-73.583882700000004</v>
      </c>
      <c r="E4916">
        <f t="shared" si="2121"/>
        <v>40.74586</v>
      </c>
      <c r="Q4916" s="197">
        <v>12.069711939999999</v>
      </c>
      <c r="R4916" s="197">
        <v>12.069711939999999</v>
      </c>
      <c r="AE4916" s="319"/>
      <c r="AJ4916">
        <v>0</v>
      </c>
      <c r="AK4916">
        <v>0</v>
      </c>
    </row>
    <row r="4917" spans="1:37" x14ac:dyDescent="0.25">
      <c r="A4917">
        <f t="shared" ref="A4917:E4917" si="2122">A1832</f>
        <v>36061</v>
      </c>
      <c r="B4917" t="str">
        <f t="shared" si="2122"/>
        <v>NY</v>
      </c>
      <c r="C4917" t="str">
        <f t="shared" si="2122"/>
        <v>New York County</v>
      </c>
      <c r="D4917">
        <f t="shared" si="2122"/>
        <v>-73.974270899999993</v>
      </c>
      <c r="E4917">
        <f t="shared" si="2122"/>
        <v>40.770220000000002</v>
      </c>
      <c r="Q4917" s="197">
        <v>11.978117790000001</v>
      </c>
      <c r="R4917" s="197">
        <v>11.978117790000001</v>
      </c>
      <c r="AE4917" s="319"/>
      <c r="AJ4917">
        <v>0</v>
      </c>
      <c r="AK4917">
        <v>0</v>
      </c>
    </row>
    <row r="4918" spans="1:37" x14ac:dyDescent="0.25">
      <c r="A4918">
        <f t="shared" ref="A4918:E4918" si="2123">A1833</f>
        <v>36063</v>
      </c>
      <c r="B4918" t="str">
        <f t="shared" si="2123"/>
        <v>NY</v>
      </c>
      <c r="C4918" t="str">
        <f t="shared" si="2123"/>
        <v>Niagara County</v>
      </c>
      <c r="D4918">
        <f t="shared" si="2123"/>
        <v>-78.734668900000003</v>
      </c>
      <c r="E4918">
        <f t="shared" si="2123"/>
        <v>43.198560000000001</v>
      </c>
      <c r="Q4918" s="197">
        <v>9.2364440289999994</v>
      </c>
      <c r="R4918" s="197">
        <v>9.2364440289999994</v>
      </c>
      <c r="AE4918" s="319"/>
      <c r="AJ4918">
        <v>0</v>
      </c>
      <c r="AK4918">
        <v>0</v>
      </c>
    </row>
    <row r="4919" spans="1:37" x14ac:dyDescent="0.25">
      <c r="A4919">
        <f t="shared" ref="A4919:E4919" si="2124">A1834</f>
        <v>36065</v>
      </c>
      <c r="B4919" t="str">
        <f t="shared" si="2124"/>
        <v>NY</v>
      </c>
      <c r="C4919" t="str">
        <f t="shared" si="2124"/>
        <v>Oneida County</v>
      </c>
      <c r="D4919">
        <f t="shared" si="2124"/>
        <v>-75.446342599999994</v>
      </c>
      <c r="E4919">
        <f t="shared" si="2124"/>
        <v>43.243609999999997</v>
      </c>
      <c r="Q4919" s="197">
        <v>8.8054267639999999</v>
      </c>
      <c r="R4919" s="197">
        <v>8.8054267639999999</v>
      </c>
      <c r="AE4919" s="319"/>
      <c r="AJ4919">
        <v>0</v>
      </c>
      <c r="AK4919">
        <v>0</v>
      </c>
    </row>
    <row r="4920" spans="1:37" x14ac:dyDescent="0.25">
      <c r="A4920">
        <f t="shared" ref="A4920:E4920" si="2125">A1835</f>
        <v>36067</v>
      </c>
      <c r="B4920" t="str">
        <f t="shared" si="2125"/>
        <v>NY</v>
      </c>
      <c r="C4920" t="str">
        <f t="shared" si="2125"/>
        <v>Onondaga County</v>
      </c>
      <c r="D4920">
        <f t="shared" si="2125"/>
        <v>-76.193905099999995</v>
      </c>
      <c r="E4920">
        <f t="shared" si="2125"/>
        <v>43.004660000000001</v>
      </c>
      <c r="Q4920" s="197">
        <v>9.1156847439999993</v>
      </c>
      <c r="R4920" s="197">
        <v>9.1156847439999993</v>
      </c>
      <c r="AE4920" s="319"/>
      <c r="AJ4920">
        <v>0</v>
      </c>
      <c r="AK4920">
        <v>0</v>
      </c>
    </row>
    <row r="4921" spans="1:37" x14ac:dyDescent="0.25">
      <c r="A4921">
        <f t="shared" ref="A4921:E4921" si="2126">A1836</f>
        <v>36069</v>
      </c>
      <c r="B4921" t="str">
        <f t="shared" si="2126"/>
        <v>NY</v>
      </c>
      <c r="C4921" t="str">
        <f t="shared" si="2126"/>
        <v>Ontario County</v>
      </c>
      <c r="D4921">
        <f t="shared" si="2126"/>
        <v>-77.299852400000006</v>
      </c>
      <c r="E4921">
        <f t="shared" si="2126"/>
        <v>42.853859999999997</v>
      </c>
      <c r="Q4921" s="197">
        <v>9.2824985610000006</v>
      </c>
      <c r="R4921" s="197">
        <v>9.2824985610000006</v>
      </c>
      <c r="AE4921" s="319"/>
      <c r="AJ4921">
        <v>0</v>
      </c>
      <c r="AK4921">
        <v>0</v>
      </c>
    </row>
    <row r="4922" spans="1:37" x14ac:dyDescent="0.25">
      <c r="A4922">
        <f t="shared" ref="A4922:E4922" si="2127">A1837</f>
        <v>36071</v>
      </c>
      <c r="B4922" t="str">
        <f t="shared" si="2127"/>
        <v>NY</v>
      </c>
      <c r="C4922" t="str">
        <f t="shared" si="2127"/>
        <v>Orange County</v>
      </c>
      <c r="D4922">
        <f t="shared" si="2127"/>
        <v>-74.311350599999997</v>
      </c>
      <c r="E4922">
        <f t="shared" si="2127"/>
        <v>41.401069999999997</v>
      </c>
      <c r="Q4922" s="197">
        <v>10.63137609</v>
      </c>
      <c r="R4922" s="197">
        <v>10.63137609</v>
      </c>
      <c r="AE4922" s="319"/>
      <c r="AJ4922">
        <v>0</v>
      </c>
      <c r="AK4922">
        <v>0</v>
      </c>
    </row>
    <row r="4923" spans="1:37" x14ac:dyDescent="0.25">
      <c r="A4923">
        <f t="shared" ref="A4923:E4923" si="2128">A1838</f>
        <v>36073</v>
      </c>
      <c r="B4923" t="str">
        <f t="shared" si="2128"/>
        <v>NY</v>
      </c>
      <c r="C4923" t="str">
        <f t="shared" si="2128"/>
        <v>Orleans County</v>
      </c>
      <c r="D4923">
        <f t="shared" si="2128"/>
        <v>-78.234253199999998</v>
      </c>
      <c r="E4923">
        <f t="shared" si="2128"/>
        <v>43.24727</v>
      </c>
      <c r="Q4923" s="197">
        <v>9.1473021919999997</v>
      </c>
      <c r="R4923" s="197">
        <v>9.1473021919999997</v>
      </c>
      <c r="AE4923" s="319"/>
      <c r="AJ4923">
        <v>0</v>
      </c>
      <c r="AK4923">
        <v>0</v>
      </c>
    </row>
    <row r="4924" spans="1:37" x14ac:dyDescent="0.25">
      <c r="A4924">
        <f t="shared" ref="A4924:E4924" si="2129">A1839</f>
        <v>36075</v>
      </c>
      <c r="B4924" t="str">
        <f t="shared" si="2129"/>
        <v>NY</v>
      </c>
      <c r="C4924" t="str">
        <f t="shared" si="2129"/>
        <v>Oswego County</v>
      </c>
      <c r="D4924">
        <f t="shared" si="2129"/>
        <v>-76.1464091</v>
      </c>
      <c r="E4924">
        <f t="shared" si="2129"/>
        <v>43.42839</v>
      </c>
      <c r="Q4924" s="197">
        <v>8.8613709459999992</v>
      </c>
      <c r="R4924" s="197">
        <v>8.8613709459999992</v>
      </c>
      <c r="AE4924" s="319"/>
      <c r="AJ4924">
        <v>0</v>
      </c>
      <c r="AK4924">
        <v>0</v>
      </c>
    </row>
    <row r="4925" spans="1:37" x14ac:dyDescent="0.25">
      <c r="A4925">
        <f t="shared" ref="A4925:E4925" si="2130">A1840</f>
        <v>36077</v>
      </c>
      <c r="B4925" t="str">
        <f t="shared" si="2130"/>
        <v>NY</v>
      </c>
      <c r="C4925" t="str">
        <f t="shared" si="2130"/>
        <v>Otsego County</v>
      </c>
      <c r="D4925">
        <f t="shared" si="2130"/>
        <v>-75.0349875</v>
      </c>
      <c r="E4925">
        <f t="shared" si="2130"/>
        <v>42.633969999999998</v>
      </c>
      <c r="Q4925" s="197">
        <v>9.1663463190000005</v>
      </c>
      <c r="R4925" s="197">
        <v>9.1663463190000005</v>
      </c>
      <c r="AE4925" s="319"/>
      <c r="AJ4925">
        <v>0</v>
      </c>
      <c r="AK4925">
        <v>0</v>
      </c>
    </row>
    <row r="4926" spans="1:37" x14ac:dyDescent="0.25">
      <c r="A4926">
        <f t="shared" ref="A4926:E4926" si="2131">A1841</f>
        <v>36079</v>
      </c>
      <c r="B4926" t="str">
        <f t="shared" si="2131"/>
        <v>NY</v>
      </c>
      <c r="C4926" t="str">
        <f t="shared" si="2131"/>
        <v>Putnam County</v>
      </c>
      <c r="D4926">
        <f t="shared" si="2131"/>
        <v>-73.752699899999996</v>
      </c>
      <c r="E4926">
        <f t="shared" si="2131"/>
        <v>41.428849999999997</v>
      </c>
      <c r="Q4926" s="197">
        <v>10.950794180000001</v>
      </c>
      <c r="R4926" s="197">
        <v>10.950794180000001</v>
      </c>
      <c r="AE4926" s="319"/>
      <c r="AJ4926">
        <v>0</v>
      </c>
      <c r="AK4926">
        <v>0</v>
      </c>
    </row>
    <row r="4927" spans="1:37" x14ac:dyDescent="0.25">
      <c r="A4927">
        <f t="shared" ref="A4927:E4927" si="2132">A1842</f>
        <v>36081</v>
      </c>
      <c r="B4927" t="str">
        <f t="shared" si="2132"/>
        <v>NY</v>
      </c>
      <c r="C4927" t="str">
        <f t="shared" si="2132"/>
        <v>Queens County</v>
      </c>
      <c r="D4927">
        <f t="shared" si="2132"/>
        <v>-73.814712</v>
      </c>
      <c r="E4927">
        <f t="shared" si="2132"/>
        <v>40.683529999999998</v>
      </c>
      <c r="Q4927" s="197">
        <v>12.16949951</v>
      </c>
      <c r="R4927" s="197">
        <v>12.16949951</v>
      </c>
      <c r="AE4927" s="319"/>
      <c r="AJ4927">
        <v>0</v>
      </c>
      <c r="AK4927">
        <v>0</v>
      </c>
    </row>
    <row r="4928" spans="1:37" x14ac:dyDescent="0.25">
      <c r="A4928">
        <f t="shared" ref="A4928:E4928" si="2133">A1843</f>
        <v>36083</v>
      </c>
      <c r="B4928" t="str">
        <f t="shared" si="2133"/>
        <v>NY</v>
      </c>
      <c r="C4928" t="str">
        <f t="shared" si="2133"/>
        <v>Rensselaer County</v>
      </c>
      <c r="D4928">
        <f t="shared" si="2133"/>
        <v>-73.510421600000001</v>
      </c>
      <c r="E4928">
        <f t="shared" si="2133"/>
        <v>42.711919999999999</v>
      </c>
      <c r="Q4928" s="197">
        <v>9.1833037310000005</v>
      </c>
      <c r="R4928" s="197">
        <v>9.1833037310000005</v>
      </c>
      <c r="AE4928" s="319"/>
      <c r="AJ4928">
        <v>0</v>
      </c>
      <c r="AK4928">
        <v>0</v>
      </c>
    </row>
    <row r="4929" spans="1:37" x14ac:dyDescent="0.25">
      <c r="A4929">
        <f t="shared" ref="A4929:E4929" si="2134">A1844</f>
        <v>36085</v>
      </c>
      <c r="B4929" t="str">
        <f t="shared" si="2134"/>
        <v>NY</v>
      </c>
      <c r="C4929" t="str">
        <f t="shared" si="2134"/>
        <v>Richmond County</v>
      </c>
      <c r="D4929">
        <f t="shared" si="2134"/>
        <v>-74.173719899999995</v>
      </c>
      <c r="E4929">
        <f t="shared" si="2134"/>
        <v>40.577939999999998</v>
      </c>
      <c r="Q4929" s="197">
        <v>12.239882550000001</v>
      </c>
      <c r="R4929" s="197">
        <v>12.239882550000001</v>
      </c>
      <c r="AE4929" s="319"/>
      <c r="AJ4929">
        <v>0</v>
      </c>
      <c r="AK4929">
        <v>0</v>
      </c>
    </row>
    <row r="4930" spans="1:37" x14ac:dyDescent="0.25">
      <c r="A4930">
        <f t="shared" ref="A4930:E4930" si="2135">A1845</f>
        <v>36087</v>
      </c>
      <c r="B4930" t="str">
        <f t="shared" si="2135"/>
        <v>NY</v>
      </c>
      <c r="C4930" t="str">
        <f t="shared" si="2135"/>
        <v>Rockland County</v>
      </c>
      <c r="D4930">
        <f t="shared" si="2135"/>
        <v>-74.024964900000001</v>
      </c>
      <c r="E4930">
        <f t="shared" si="2135"/>
        <v>41.152900000000002</v>
      </c>
      <c r="Q4930" s="197">
        <v>11.266029489999999</v>
      </c>
      <c r="R4930" s="197">
        <v>11.266029489999999</v>
      </c>
      <c r="AE4930" s="319"/>
      <c r="AJ4930">
        <v>0</v>
      </c>
      <c r="AK4930">
        <v>0</v>
      </c>
    </row>
    <row r="4931" spans="1:37" x14ac:dyDescent="0.25">
      <c r="A4931">
        <f t="shared" ref="A4931:E4931" si="2136">A1846</f>
        <v>36089</v>
      </c>
      <c r="B4931" t="str">
        <f t="shared" si="2136"/>
        <v>NY</v>
      </c>
      <c r="C4931" t="str">
        <f t="shared" si="2136"/>
        <v>St. Lawrence County</v>
      </c>
      <c r="D4931">
        <f t="shared" si="2136"/>
        <v>-75.070550800000007</v>
      </c>
      <c r="E4931">
        <f t="shared" si="2136"/>
        <v>44.497459999999997</v>
      </c>
      <c r="Q4931" s="197">
        <v>8.0846754020000002</v>
      </c>
      <c r="R4931" s="197">
        <v>8.0846754020000002</v>
      </c>
      <c r="AE4931" s="319"/>
      <c r="AJ4931">
        <v>0</v>
      </c>
      <c r="AK4931">
        <v>0</v>
      </c>
    </row>
    <row r="4932" spans="1:37" x14ac:dyDescent="0.25">
      <c r="A4932">
        <f t="shared" ref="A4932:E4932" si="2137">A1847</f>
        <v>36091</v>
      </c>
      <c r="B4932" t="str">
        <f t="shared" si="2137"/>
        <v>NY</v>
      </c>
      <c r="C4932" t="str">
        <f t="shared" si="2137"/>
        <v>Saratoga County</v>
      </c>
      <c r="D4932">
        <f t="shared" si="2137"/>
        <v>-73.866424199999997</v>
      </c>
      <c r="E4932">
        <f t="shared" si="2137"/>
        <v>43.109279999999998</v>
      </c>
      <c r="Q4932" s="197">
        <v>8.5857902920000004</v>
      </c>
      <c r="R4932" s="197">
        <v>8.5857902920000004</v>
      </c>
      <c r="AE4932" s="319"/>
      <c r="AJ4932">
        <v>0</v>
      </c>
      <c r="AK4932">
        <v>0</v>
      </c>
    </row>
    <row r="4933" spans="1:37" x14ac:dyDescent="0.25">
      <c r="A4933">
        <f t="shared" ref="A4933:E4933" si="2138">A1848</f>
        <v>36093</v>
      </c>
      <c r="B4933" t="str">
        <f t="shared" si="2138"/>
        <v>NY</v>
      </c>
      <c r="C4933" t="str">
        <f t="shared" si="2138"/>
        <v>Schenectady County</v>
      </c>
      <c r="D4933">
        <f t="shared" si="2138"/>
        <v>-74.065193500000007</v>
      </c>
      <c r="E4933">
        <f t="shared" si="2138"/>
        <v>42.82423</v>
      </c>
      <c r="Q4933" s="197">
        <v>8.9291600379999991</v>
      </c>
      <c r="R4933" s="197">
        <v>8.9291600379999991</v>
      </c>
      <c r="AE4933" s="319"/>
      <c r="AJ4933">
        <v>0</v>
      </c>
      <c r="AK4933">
        <v>0</v>
      </c>
    </row>
    <row r="4934" spans="1:37" x14ac:dyDescent="0.25">
      <c r="A4934">
        <f t="shared" ref="A4934:E4934" si="2139">A1849</f>
        <v>36095</v>
      </c>
      <c r="B4934" t="str">
        <f t="shared" si="2139"/>
        <v>NY</v>
      </c>
      <c r="C4934" t="str">
        <f t="shared" si="2139"/>
        <v>Schoharie County</v>
      </c>
      <c r="D4934">
        <f t="shared" si="2139"/>
        <v>-74.442671099999998</v>
      </c>
      <c r="E4934">
        <f t="shared" si="2139"/>
        <v>42.586689999999997</v>
      </c>
      <c r="Q4934" s="197">
        <v>9.1714554499999998</v>
      </c>
      <c r="R4934" s="197">
        <v>9.1714554499999998</v>
      </c>
      <c r="AE4934" s="319"/>
      <c r="AJ4934">
        <v>0</v>
      </c>
      <c r="AK4934">
        <v>0</v>
      </c>
    </row>
    <row r="4935" spans="1:37" x14ac:dyDescent="0.25">
      <c r="A4935">
        <f t="shared" ref="A4935:E4935" si="2140">A1850</f>
        <v>36097</v>
      </c>
      <c r="B4935" t="str">
        <f t="shared" si="2140"/>
        <v>NY</v>
      </c>
      <c r="C4935" t="str">
        <f t="shared" si="2140"/>
        <v>Schuyler County</v>
      </c>
      <c r="D4935">
        <f t="shared" si="2140"/>
        <v>-76.877253699999997</v>
      </c>
      <c r="E4935">
        <f t="shared" si="2140"/>
        <v>42.395040000000002</v>
      </c>
      <c r="Q4935" s="197">
        <v>9.5751108970000001</v>
      </c>
      <c r="R4935" s="197">
        <v>9.5751108970000001</v>
      </c>
      <c r="AE4935" s="319"/>
      <c r="AJ4935">
        <v>0</v>
      </c>
      <c r="AK4935">
        <v>0</v>
      </c>
    </row>
    <row r="4936" spans="1:37" x14ac:dyDescent="0.25">
      <c r="A4936">
        <f t="shared" ref="A4936:E4936" si="2141">A1851</f>
        <v>36099</v>
      </c>
      <c r="B4936" t="str">
        <f t="shared" si="2141"/>
        <v>NY</v>
      </c>
      <c r="C4936" t="str">
        <f t="shared" si="2141"/>
        <v>Seneca County</v>
      </c>
      <c r="D4936">
        <f t="shared" si="2141"/>
        <v>-76.833185099999994</v>
      </c>
      <c r="E4936">
        <f t="shared" si="2141"/>
        <v>42.773980000000002</v>
      </c>
      <c r="Q4936" s="197">
        <v>9.3215501550000006</v>
      </c>
      <c r="R4936" s="197">
        <v>9.3215501550000006</v>
      </c>
      <c r="AE4936" s="319"/>
      <c r="AJ4936">
        <v>0</v>
      </c>
      <c r="AK4936">
        <v>0</v>
      </c>
    </row>
    <row r="4937" spans="1:37" x14ac:dyDescent="0.25">
      <c r="A4937">
        <f t="shared" ref="A4937:E4937" si="2142">A1852</f>
        <v>36101</v>
      </c>
      <c r="B4937" t="str">
        <f t="shared" si="2142"/>
        <v>NY</v>
      </c>
      <c r="C4937" t="str">
        <f t="shared" si="2142"/>
        <v>Steuben County</v>
      </c>
      <c r="D4937">
        <f t="shared" si="2142"/>
        <v>-77.389099400000006</v>
      </c>
      <c r="E4937">
        <f t="shared" si="2142"/>
        <v>42.269300000000001</v>
      </c>
      <c r="Q4937" s="197">
        <v>9.645091292</v>
      </c>
      <c r="R4937" s="197">
        <v>9.645091292</v>
      </c>
      <c r="AE4937" s="319"/>
      <c r="AJ4937">
        <v>0</v>
      </c>
      <c r="AK4937">
        <v>0</v>
      </c>
    </row>
    <row r="4938" spans="1:37" x14ac:dyDescent="0.25">
      <c r="A4938">
        <f t="shared" ref="A4938:E4938" si="2143">A1853</f>
        <v>36103</v>
      </c>
      <c r="B4938" t="str">
        <f t="shared" si="2143"/>
        <v>NY</v>
      </c>
      <c r="C4938" t="str">
        <f t="shared" si="2143"/>
        <v>Suffolk County</v>
      </c>
      <c r="D4938">
        <f t="shared" si="2143"/>
        <v>-72.846178199999997</v>
      </c>
      <c r="E4938">
        <f t="shared" si="2143"/>
        <v>40.866860000000003</v>
      </c>
      <c r="Q4938" s="197">
        <v>11.92379517</v>
      </c>
      <c r="R4938" s="197">
        <v>11.92379517</v>
      </c>
      <c r="AE4938" s="319"/>
      <c r="AJ4938">
        <v>0</v>
      </c>
      <c r="AK4938">
        <v>0</v>
      </c>
    </row>
    <row r="4939" spans="1:37" x14ac:dyDescent="0.25">
      <c r="A4939">
        <f t="shared" ref="A4939:E4939" si="2144">A1854</f>
        <v>36105</v>
      </c>
      <c r="B4939" t="str">
        <f t="shared" si="2144"/>
        <v>NY</v>
      </c>
      <c r="C4939" t="str">
        <f t="shared" si="2144"/>
        <v>Sullivan County</v>
      </c>
      <c r="D4939">
        <f t="shared" si="2144"/>
        <v>-74.774178000000006</v>
      </c>
      <c r="E4939">
        <f t="shared" si="2144"/>
        <v>41.713569999999997</v>
      </c>
      <c r="Q4939" s="197">
        <v>9.8761607120000008</v>
      </c>
      <c r="R4939" s="197">
        <v>9.8761607120000008</v>
      </c>
      <c r="AE4939" s="319"/>
      <c r="AJ4939">
        <v>0</v>
      </c>
      <c r="AK4939">
        <v>0</v>
      </c>
    </row>
    <row r="4940" spans="1:37" x14ac:dyDescent="0.25">
      <c r="A4940">
        <f t="shared" ref="A4940:E4940" si="2145">A1855</f>
        <v>36107</v>
      </c>
      <c r="B4940" t="str">
        <f t="shared" si="2145"/>
        <v>NY</v>
      </c>
      <c r="C4940" t="str">
        <f t="shared" si="2145"/>
        <v>Tioga County</v>
      </c>
      <c r="D4940">
        <f t="shared" si="2145"/>
        <v>-76.305684900000003</v>
      </c>
      <c r="E4940">
        <f t="shared" si="2145"/>
        <v>42.173650000000002</v>
      </c>
      <c r="Q4940" s="197">
        <v>9.6593641340000005</v>
      </c>
      <c r="R4940" s="197">
        <v>9.6593641340000005</v>
      </c>
      <c r="AE4940" s="319"/>
      <c r="AJ4940">
        <v>0</v>
      </c>
      <c r="AK4940">
        <v>0</v>
      </c>
    </row>
    <row r="4941" spans="1:37" x14ac:dyDescent="0.25">
      <c r="A4941">
        <f t="shared" ref="A4941:E4941" si="2146">A1856</f>
        <v>36109</v>
      </c>
      <c r="B4941" t="str">
        <f t="shared" si="2146"/>
        <v>NY</v>
      </c>
      <c r="C4941" t="str">
        <f t="shared" si="2146"/>
        <v>Tompkins County</v>
      </c>
      <c r="D4941">
        <f t="shared" si="2146"/>
        <v>-76.471458900000002</v>
      </c>
      <c r="E4941">
        <f t="shared" si="2146"/>
        <v>42.457859999999997</v>
      </c>
      <c r="Q4941" s="197">
        <v>9.4901399929999997</v>
      </c>
      <c r="R4941" s="197">
        <v>9.4901399929999997</v>
      </c>
      <c r="AE4941" s="319"/>
      <c r="AJ4941">
        <v>0</v>
      </c>
      <c r="AK4941">
        <v>0</v>
      </c>
    </row>
    <row r="4942" spans="1:37" x14ac:dyDescent="0.25">
      <c r="A4942">
        <f t="shared" ref="A4942:E4942" si="2147">A1857</f>
        <v>36111</v>
      </c>
      <c r="B4942" t="str">
        <f t="shared" si="2147"/>
        <v>NY</v>
      </c>
      <c r="C4942" t="str">
        <f t="shared" si="2147"/>
        <v>Ulster County</v>
      </c>
      <c r="D4942">
        <f t="shared" si="2147"/>
        <v>-74.262550399999995</v>
      </c>
      <c r="E4942">
        <f t="shared" si="2147"/>
        <v>41.89</v>
      </c>
      <c r="Q4942" s="197">
        <v>10.002613289999999</v>
      </c>
      <c r="R4942" s="197">
        <v>10.002613289999999</v>
      </c>
      <c r="AE4942" s="319"/>
      <c r="AJ4942">
        <v>0</v>
      </c>
      <c r="AK4942">
        <v>0</v>
      </c>
    </row>
    <row r="4943" spans="1:37" x14ac:dyDescent="0.25">
      <c r="A4943">
        <f t="shared" ref="A4943:E4943" si="2148">A1858</f>
        <v>36113</v>
      </c>
      <c r="B4943" t="str">
        <f t="shared" si="2148"/>
        <v>NY</v>
      </c>
      <c r="C4943" t="str">
        <f t="shared" si="2148"/>
        <v>Warren County</v>
      </c>
      <c r="D4943">
        <f t="shared" si="2148"/>
        <v>-73.858781899999997</v>
      </c>
      <c r="E4943">
        <f t="shared" si="2148"/>
        <v>43.561799999999998</v>
      </c>
      <c r="Q4943" s="197">
        <v>7.994965627</v>
      </c>
      <c r="R4943" s="197">
        <v>7.994965627</v>
      </c>
      <c r="AE4943" s="319"/>
      <c r="AJ4943">
        <v>0</v>
      </c>
      <c r="AK4943">
        <v>0</v>
      </c>
    </row>
    <row r="4944" spans="1:37" x14ac:dyDescent="0.25">
      <c r="A4944">
        <f t="shared" ref="A4944:E4944" si="2149">A1859</f>
        <v>36115</v>
      </c>
      <c r="B4944" t="str">
        <f t="shared" si="2149"/>
        <v>NY</v>
      </c>
      <c r="C4944" t="str">
        <f t="shared" si="2149"/>
        <v>Washington County</v>
      </c>
      <c r="D4944">
        <f t="shared" si="2149"/>
        <v>-73.442171299999998</v>
      </c>
      <c r="E4944">
        <f t="shared" si="2149"/>
        <v>43.321779999999997</v>
      </c>
      <c r="Q4944" s="197">
        <v>8.3953458750000003</v>
      </c>
      <c r="R4944" s="197">
        <v>8.3953458750000003</v>
      </c>
      <c r="AE4944" s="319"/>
      <c r="AJ4944">
        <v>0</v>
      </c>
      <c r="AK4944">
        <v>0</v>
      </c>
    </row>
    <row r="4945" spans="1:37" x14ac:dyDescent="0.25">
      <c r="A4945">
        <f t="shared" ref="A4945:E4945" si="2150">A1860</f>
        <v>36117</v>
      </c>
      <c r="B4945" t="str">
        <f t="shared" si="2150"/>
        <v>NY</v>
      </c>
      <c r="C4945" t="str">
        <f t="shared" si="2150"/>
        <v>Wayne County</v>
      </c>
      <c r="D4945">
        <f t="shared" si="2150"/>
        <v>-77.035188399999996</v>
      </c>
      <c r="E4945">
        <f t="shared" si="2150"/>
        <v>43.159390000000002</v>
      </c>
      <c r="Q4945" s="197">
        <v>9.1171545690000002</v>
      </c>
      <c r="R4945" s="197">
        <v>9.1171545690000002</v>
      </c>
      <c r="AE4945" s="319"/>
      <c r="AJ4945">
        <v>0</v>
      </c>
      <c r="AK4945">
        <v>0</v>
      </c>
    </row>
    <row r="4946" spans="1:37" x14ac:dyDescent="0.25">
      <c r="A4946">
        <f t="shared" ref="A4946:E4946" si="2151">A1861</f>
        <v>36119</v>
      </c>
      <c r="B4946" t="str">
        <f t="shared" si="2151"/>
        <v>NY</v>
      </c>
      <c r="C4946" t="str">
        <f t="shared" si="2151"/>
        <v>Westchester County</v>
      </c>
      <c r="D4946">
        <f t="shared" si="2151"/>
        <v>-73.762509899999998</v>
      </c>
      <c r="E4946">
        <f t="shared" si="2151"/>
        <v>41.163510000000002</v>
      </c>
      <c r="Q4946" s="197">
        <v>11.389592049999999</v>
      </c>
      <c r="R4946" s="197">
        <v>11.389592049999999</v>
      </c>
      <c r="AE4946" s="319"/>
      <c r="AJ4946">
        <v>0</v>
      </c>
      <c r="AK4946">
        <v>0</v>
      </c>
    </row>
    <row r="4947" spans="1:37" x14ac:dyDescent="0.25">
      <c r="A4947">
        <f t="shared" ref="A4947:E4947" si="2152">A1862</f>
        <v>36121</v>
      </c>
      <c r="B4947" t="str">
        <f t="shared" si="2152"/>
        <v>NY</v>
      </c>
      <c r="C4947" t="str">
        <f t="shared" si="2152"/>
        <v>Wyoming County</v>
      </c>
      <c r="D4947">
        <f t="shared" si="2152"/>
        <v>-78.232321099999993</v>
      </c>
      <c r="E4947">
        <f t="shared" si="2152"/>
        <v>42.701279999999997</v>
      </c>
      <c r="Q4947" s="197">
        <v>9.3078579880000003</v>
      </c>
      <c r="R4947" s="197">
        <v>9.3078579880000003</v>
      </c>
      <c r="AE4947" s="319"/>
      <c r="AJ4947">
        <v>0</v>
      </c>
      <c r="AK4947">
        <v>0</v>
      </c>
    </row>
    <row r="4948" spans="1:37" x14ac:dyDescent="0.25">
      <c r="A4948">
        <f t="shared" ref="A4948:E4948" si="2153">A1863</f>
        <v>36123</v>
      </c>
      <c r="B4948" t="str">
        <f t="shared" si="2153"/>
        <v>NY</v>
      </c>
      <c r="C4948" t="str">
        <f t="shared" si="2153"/>
        <v>Yates County</v>
      </c>
      <c r="D4948">
        <f t="shared" si="2153"/>
        <v>-77.119556299999999</v>
      </c>
      <c r="E4948">
        <f t="shared" si="2153"/>
        <v>42.631860000000003</v>
      </c>
      <c r="Q4948" s="197">
        <v>9.4210944649999995</v>
      </c>
      <c r="R4948" s="197">
        <v>9.4210944649999995</v>
      </c>
      <c r="AE4948" s="319"/>
      <c r="AJ4948">
        <v>0</v>
      </c>
      <c r="AK4948">
        <v>0</v>
      </c>
    </row>
    <row r="4949" spans="1:37" x14ac:dyDescent="0.25">
      <c r="A4949">
        <f t="shared" ref="A4949:E4949" si="2154">A1864</f>
        <v>37001</v>
      </c>
      <c r="B4949" t="str">
        <f t="shared" si="2154"/>
        <v>NC</v>
      </c>
      <c r="C4949" t="str">
        <f t="shared" si="2154"/>
        <v>Alamance County</v>
      </c>
      <c r="D4949">
        <f t="shared" si="2154"/>
        <v>-79.399652599999996</v>
      </c>
      <c r="E4949">
        <f t="shared" si="2154"/>
        <v>36.035409999999999</v>
      </c>
      <c r="Q4949" s="197">
        <v>15.21779205</v>
      </c>
      <c r="R4949" s="197">
        <v>15.21779205</v>
      </c>
      <c r="AE4949" s="319"/>
      <c r="AJ4949">
        <v>0</v>
      </c>
      <c r="AK4949">
        <v>0</v>
      </c>
    </row>
    <row r="4950" spans="1:37" x14ac:dyDescent="0.25">
      <c r="A4950">
        <f t="shared" ref="A4950:E4950" si="2155">A1865</f>
        <v>37003</v>
      </c>
      <c r="B4950" t="str">
        <f t="shared" si="2155"/>
        <v>NC</v>
      </c>
      <c r="C4950" t="str">
        <f t="shared" si="2155"/>
        <v>Alexander County</v>
      </c>
      <c r="D4950">
        <f t="shared" si="2155"/>
        <v>-81.178388900000002</v>
      </c>
      <c r="E4950">
        <f t="shared" si="2155"/>
        <v>35.934890000000003</v>
      </c>
      <c r="Q4950" s="197">
        <v>14.75158656</v>
      </c>
      <c r="R4950" s="197">
        <v>14.75158656</v>
      </c>
      <c r="AE4950" s="319"/>
      <c r="AJ4950">
        <v>0</v>
      </c>
      <c r="AK4950">
        <v>0</v>
      </c>
    </row>
    <row r="4951" spans="1:37" x14ac:dyDescent="0.25">
      <c r="A4951">
        <f t="shared" ref="A4951:E4951" si="2156">A1866</f>
        <v>37005</v>
      </c>
      <c r="B4951" t="str">
        <f t="shared" si="2156"/>
        <v>NC</v>
      </c>
      <c r="C4951" t="str">
        <f t="shared" si="2156"/>
        <v>Alleghany County</v>
      </c>
      <c r="D4951">
        <f t="shared" si="2156"/>
        <v>-81.140630999999999</v>
      </c>
      <c r="E4951">
        <f t="shared" si="2156"/>
        <v>36.495089999999998</v>
      </c>
      <c r="Q4951" s="197">
        <v>14.19833233</v>
      </c>
      <c r="R4951" s="197">
        <v>14.19833233</v>
      </c>
      <c r="AE4951" s="319"/>
      <c r="AJ4951">
        <v>0</v>
      </c>
      <c r="AK4951">
        <v>0</v>
      </c>
    </row>
    <row r="4952" spans="1:37" x14ac:dyDescent="0.25">
      <c r="A4952">
        <f t="shared" ref="A4952:E4952" si="2157">A1867</f>
        <v>37007</v>
      </c>
      <c r="B4952" t="str">
        <f t="shared" si="2157"/>
        <v>NC</v>
      </c>
      <c r="C4952" t="str">
        <f t="shared" si="2157"/>
        <v>Anson County</v>
      </c>
      <c r="D4952">
        <f t="shared" si="2157"/>
        <v>-80.103578400000004</v>
      </c>
      <c r="E4952">
        <f t="shared" si="2157"/>
        <v>34.977080000000001</v>
      </c>
      <c r="Q4952" s="197">
        <v>16.16183234</v>
      </c>
      <c r="R4952" s="197">
        <v>16.16183234</v>
      </c>
      <c r="AE4952" s="319"/>
      <c r="AJ4952">
        <v>0</v>
      </c>
      <c r="AK4952">
        <v>0</v>
      </c>
    </row>
    <row r="4953" spans="1:37" x14ac:dyDescent="0.25">
      <c r="A4953">
        <f t="shared" ref="A4953:E4953" si="2158">A1868</f>
        <v>37009</v>
      </c>
      <c r="B4953" t="str">
        <f t="shared" si="2158"/>
        <v>NC</v>
      </c>
      <c r="C4953" t="str">
        <f t="shared" si="2158"/>
        <v>Ashe County</v>
      </c>
      <c r="D4953">
        <f t="shared" si="2158"/>
        <v>-81.513875499999997</v>
      </c>
      <c r="E4953">
        <f t="shared" si="2158"/>
        <v>36.438850000000002</v>
      </c>
      <c r="Q4953" s="197">
        <v>14.087930200000001</v>
      </c>
      <c r="R4953" s="197">
        <v>14.087930200000001</v>
      </c>
      <c r="AE4953" s="319"/>
      <c r="AJ4953">
        <v>0</v>
      </c>
      <c r="AK4953">
        <v>0</v>
      </c>
    </row>
    <row r="4954" spans="1:37" x14ac:dyDescent="0.25">
      <c r="A4954">
        <f t="shared" ref="A4954:E4954" si="2159">A1869</f>
        <v>37011</v>
      </c>
      <c r="B4954" t="str">
        <f t="shared" si="2159"/>
        <v>NC</v>
      </c>
      <c r="C4954" t="str">
        <f t="shared" si="2159"/>
        <v>Avery County</v>
      </c>
      <c r="D4954">
        <f t="shared" si="2159"/>
        <v>-81.928544000000002</v>
      </c>
      <c r="E4954">
        <f t="shared" si="2159"/>
        <v>36.092489999999998</v>
      </c>
      <c r="Q4954" s="197">
        <v>14.089293469999999</v>
      </c>
      <c r="R4954" s="197">
        <v>14.089293469999999</v>
      </c>
      <c r="AE4954" s="319"/>
      <c r="AJ4954">
        <v>0</v>
      </c>
      <c r="AK4954">
        <v>0</v>
      </c>
    </row>
    <row r="4955" spans="1:37" x14ac:dyDescent="0.25">
      <c r="A4955">
        <f t="shared" ref="A4955:E4955" si="2160">A1870</f>
        <v>37013</v>
      </c>
      <c r="B4955" t="str">
        <f t="shared" si="2160"/>
        <v>NC</v>
      </c>
      <c r="C4955" t="str">
        <f t="shared" si="2160"/>
        <v>Beaufort County</v>
      </c>
      <c r="D4955">
        <f t="shared" si="2160"/>
        <v>-76.870794399999994</v>
      </c>
      <c r="E4955">
        <f t="shared" si="2160"/>
        <v>35.495950000000001</v>
      </c>
      <c r="Q4955" s="197">
        <v>16.240886580000002</v>
      </c>
      <c r="R4955" s="197">
        <v>16.240886580000002</v>
      </c>
      <c r="AE4955" s="319"/>
      <c r="AJ4955">
        <v>0</v>
      </c>
      <c r="AK4955">
        <v>0</v>
      </c>
    </row>
    <row r="4956" spans="1:37" x14ac:dyDescent="0.25">
      <c r="A4956">
        <f t="shared" ref="A4956:E4956" si="2161">A1871</f>
        <v>37015</v>
      </c>
      <c r="B4956" t="str">
        <f t="shared" si="2161"/>
        <v>NC</v>
      </c>
      <c r="C4956" t="str">
        <f t="shared" si="2161"/>
        <v>Bertie County</v>
      </c>
      <c r="D4956">
        <f t="shared" si="2161"/>
        <v>-76.984652699999998</v>
      </c>
      <c r="E4956">
        <f t="shared" si="2161"/>
        <v>36.066580000000002</v>
      </c>
      <c r="Q4956" s="197">
        <v>15.93294077</v>
      </c>
      <c r="R4956" s="197">
        <v>15.93294077</v>
      </c>
      <c r="AE4956" s="319"/>
      <c r="AJ4956">
        <v>0</v>
      </c>
      <c r="AK4956">
        <v>0</v>
      </c>
    </row>
    <row r="4957" spans="1:37" x14ac:dyDescent="0.25">
      <c r="A4957">
        <f t="shared" ref="A4957:E4957" si="2162">A1872</f>
        <v>37017</v>
      </c>
      <c r="B4957" t="str">
        <f t="shared" si="2162"/>
        <v>NC</v>
      </c>
      <c r="C4957" t="str">
        <f t="shared" si="2162"/>
        <v>Bladen County</v>
      </c>
      <c r="D4957">
        <f t="shared" si="2162"/>
        <v>-78.551755400000005</v>
      </c>
      <c r="E4957">
        <f t="shared" si="2162"/>
        <v>34.613869999999999</v>
      </c>
      <c r="Q4957" s="197">
        <v>16.589442779999999</v>
      </c>
      <c r="R4957" s="197">
        <v>16.589442779999999</v>
      </c>
      <c r="AE4957" s="319"/>
      <c r="AJ4957">
        <v>0</v>
      </c>
      <c r="AK4957">
        <v>0</v>
      </c>
    </row>
    <row r="4958" spans="1:37" x14ac:dyDescent="0.25">
      <c r="A4958">
        <f t="shared" ref="A4958:E4958" si="2163">A1873</f>
        <v>37019</v>
      </c>
      <c r="B4958" t="str">
        <f t="shared" si="2163"/>
        <v>NC</v>
      </c>
      <c r="C4958" t="str">
        <f t="shared" si="2163"/>
        <v>Brunswick County</v>
      </c>
      <c r="D4958">
        <f t="shared" si="2163"/>
        <v>-78.242522300000005</v>
      </c>
      <c r="E4958">
        <f t="shared" si="2163"/>
        <v>34.077640000000002</v>
      </c>
      <c r="Q4958" s="197">
        <v>16.981379489999998</v>
      </c>
      <c r="R4958" s="197">
        <v>16.981379489999998</v>
      </c>
      <c r="AE4958" s="319"/>
      <c r="AJ4958">
        <v>0</v>
      </c>
      <c r="AK4958">
        <v>0</v>
      </c>
    </row>
    <row r="4959" spans="1:37" x14ac:dyDescent="0.25">
      <c r="A4959">
        <f t="shared" ref="A4959:E4959" si="2164">A1874</f>
        <v>37021</v>
      </c>
      <c r="B4959" t="str">
        <f t="shared" si="2164"/>
        <v>NC</v>
      </c>
      <c r="C4959" t="str">
        <f t="shared" si="2164"/>
        <v>Buncombe County</v>
      </c>
      <c r="D4959">
        <f t="shared" si="2164"/>
        <v>-82.539550300000002</v>
      </c>
      <c r="E4959">
        <f t="shared" si="2164"/>
        <v>35.616190000000003</v>
      </c>
      <c r="Q4959" s="197">
        <v>13.890952070000001</v>
      </c>
      <c r="R4959" s="197">
        <v>13.890952070000001</v>
      </c>
      <c r="AE4959" s="319"/>
      <c r="AJ4959">
        <v>0</v>
      </c>
      <c r="AK4959">
        <v>0</v>
      </c>
    </row>
    <row r="4960" spans="1:37" x14ac:dyDescent="0.25">
      <c r="A4960">
        <f t="shared" ref="A4960:E4960" si="2165">A1875</f>
        <v>37023</v>
      </c>
      <c r="B4960" t="str">
        <f t="shared" si="2165"/>
        <v>NC</v>
      </c>
      <c r="C4960" t="str">
        <f t="shared" si="2165"/>
        <v>Burke County</v>
      </c>
      <c r="D4960">
        <f t="shared" si="2165"/>
        <v>-81.713929399999998</v>
      </c>
      <c r="E4960">
        <f t="shared" si="2165"/>
        <v>35.758409999999998</v>
      </c>
      <c r="Q4960" s="197">
        <v>14.57195765</v>
      </c>
      <c r="R4960" s="197">
        <v>14.57195765</v>
      </c>
      <c r="AE4960" s="319"/>
      <c r="AJ4960">
        <v>0</v>
      </c>
      <c r="AK4960">
        <v>0</v>
      </c>
    </row>
    <row r="4961" spans="1:37" x14ac:dyDescent="0.25">
      <c r="A4961">
        <f t="shared" ref="A4961:E4961" si="2166">A1876</f>
        <v>37025</v>
      </c>
      <c r="B4961" t="str">
        <f t="shared" si="2166"/>
        <v>NC</v>
      </c>
      <c r="C4961" t="str">
        <f t="shared" si="2166"/>
        <v>Cabarrus County</v>
      </c>
      <c r="D4961">
        <f t="shared" si="2166"/>
        <v>-80.560266799999994</v>
      </c>
      <c r="E4961">
        <f t="shared" si="2166"/>
        <v>35.385959999999997</v>
      </c>
      <c r="Q4961" s="197">
        <v>15.682144109999999</v>
      </c>
      <c r="R4961" s="197">
        <v>15.682144109999999</v>
      </c>
      <c r="AE4961" s="319"/>
      <c r="AJ4961">
        <v>0</v>
      </c>
      <c r="AK4961">
        <v>0</v>
      </c>
    </row>
    <row r="4962" spans="1:37" x14ac:dyDescent="0.25">
      <c r="A4962">
        <f t="shared" ref="A4962:E4962" si="2167">A1877</f>
        <v>37027</v>
      </c>
      <c r="B4962" t="str">
        <f t="shared" si="2167"/>
        <v>NC</v>
      </c>
      <c r="C4962" t="str">
        <f t="shared" si="2167"/>
        <v>Caldwell County</v>
      </c>
      <c r="D4962">
        <f t="shared" si="2167"/>
        <v>-81.556077500000001</v>
      </c>
      <c r="E4962">
        <f t="shared" si="2167"/>
        <v>35.959319999999998</v>
      </c>
      <c r="Q4962" s="197">
        <v>14.501600399999999</v>
      </c>
      <c r="R4962" s="197">
        <v>14.501600399999999</v>
      </c>
      <c r="AE4962" s="319"/>
      <c r="AJ4962">
        <v>0</v>
      </c>
      <c r="AK4962">
        <v>0</v>
      </c>
    </row>
    <row r="4963" spans="1:37" x14ac:dyDescent="0.25">
      <c r="A4963">
        <f t="shared" ref="A4963:E4963" si="2168">A1878</f>
        <v>37029</v>
      </c>
      <c r="B4963" t="str">
        <f t="shared" si="2168"/>
        <v>NC</v>
      </c>
      <c r="C4963" t="str">
        <f t="shared" si="2168"/>
        <v>Camden County</v>
      </c>
      <c r="D4963">
        <f t="shared" si="2168"/>
        <v>-76.221926400000001</v>
      </c>
      <c r="E4963">
        <f t="shared" si="2168"/>
        <v>36.39575</v>
      </c>
      <c r="Q4963" s="197">
        <v>15.884921889999999</v>
      </c>
      <c r="R4963" s="197">
        <v>15.884921889999999</v>
      </c>
      <c r="AE4963" s="319"/>
      <c r="AJ4963">
        <v>0</v>
      </c>
      <c r="AK4963">
        <v>0</v>
      </c>
    </row>
    <row r="4964" spans="1:37" x14ac:dyDescent="0.25">
      <c r="A4964">
        <f t="shared" ref="A4964:E4964" si="2169">A1879</f>
        <v>37031</v>
      </c>
      <c r="B4964" t="str">
        <f t="shared" si="2169"/>
        <v>NC</v>
      </c>
      <c r="C4964" t="str">
        <f t="shared" si="2169"/>
        <v>Carteret County</v>
      </c>
      <c r="D4964">
        <f t="shared" si="2169"/>
        <v>-76.682861599999995</v>
      </c>
      <c r="E4964">
        <f t="shared" si="2169"/>
        <v>34.839089999999999</v>
      </c>
      <c r="Q4964" s="197">
        <v>16.560598590000001</v>
      </c>
      <c r="R4964" s="197">
        <v>16.560598590000001</v>
      </c>
      <c r="AE4964" s="319"/>
      <c r="AJ4964">
        <v>0</v>
      </c>
      <c r="AK4964">
        <v>0</v>
      </c>
    </row>
    <row r="4965" spans="1:37" x14ac:dyDescent="0.25">
      <c r="A4965">
        <f t="shared" ref="A4965:E4965" si="2170">A1880</f>
        <v>37033</v>
      </c>
      <c r="B4965" t="str">
        <f t="shared" si="2170"/>
        <v>NC</v>
      </c>
      <c r="C4965" t="str">
        <f t="shared" si="2170"/>
        <v>Caswell County</v>
      </c>
      <c r="D4965">
        <f t="shared" si="2170"/>
        <v>-79.322002699999999</v>
      </c>
      <c r="E4965">
        <f t="shared" si="2170"/>
        <v>36.387819999999998</v>
      </c>
      <c r="Q4965" s="197">
        <v>14.882834470000001</v>
      </c>
      <c r="R4965" s="197">
        <v>14.882834470000001</v>
      </c>
      <c r="AE4965" s="319"/>
      <c r="AJ4965">
        <v>0</v>
      </c>
      <c r="AK4965">
        <v>0</v>
      </c>
    </row>
    <row r="4966" spans="1:37" x14ac:dyDescent="0.25">
      <c r="A4966">
        <f t="shared" ref="A4966:E4966" si="2171">A1881</f>
        <v>37035</v>
      </c>
      <c r="B4966" t="str">
        <f t="shared" si="2171"/>
        <v>NC</v>
      </c>
      <c r="C4966" t="str">
        <f t="shared" si="2171"/>
        <v>Catawba County</v>
      </c>
      <c r="D4966">
        <f t="shared" si="2171"/>
        <v>-81.212122199999996</v>
      </c>
      <c r="E4966">
        <f t="shared" si="2171"/>
        <v>35.666449999999998</v>
      </c>
      <c r="Q4966" s="197">
        <v>15.04116988</v>
      </c>
      <c r="R4966" s="197">
        <v>15.04116988</v>
      </c>
      <c r="AE4966" s="319"/>
      <c r="AJ4966">
        <v>0</v>
      </c>
      <c r="AK4966">
        <v>0</v>
      </c>
    </row>
    <row r="4967" spans="1:37" x14ac:dyDescent="0.25">
      <c r="A4967">
        <f t="shared" ref="A4967:E4967" si="2172">A1882</f>
        <v>37037</v>
      </c>
      <c r="B4967" t="str">
        <f t="shared" si="2172"/>
        <v>NC</v>
      </c>
      <c r="C4967" t="str">
        <f t="shared" si="2172"/>
        <v>Chatham County</v>
      </c>
      <c r="D4967">
        <f t="shared" si="2172"/>
        <v>-79.241557700000001</v>
      </c>
      <c r="E4967">
        <f t="shared" si="2172"/>
        <v>35.702170000000002</v>
      </c>
      <c r="Q4967" s="197">
        <v>15.594870179999999</v>
      </c>
      <c r="R4967" s="197">
        <v>15.594870179999999</v>
      </c>
      <c r="AE4967" s="319"/>
      <c r="AJ4967">
        <v>0</v>
      </c>
      <c r="AK4967">
        <v>0</v>
      </c>
    </row>
    <row r="4968" spans="1:37" x14ac:dyDescent="0.25">
      <c r="A4968">
        <f t="shared" ref="A4968:E4968" si="2173">A1883</f>
        <v>37039</v>
      </c>
      <c r="B4968" t="str">
        <f t="shared" si="2173"/>
        <v>NC</v>
      </c>
      <c r="C4968" t="str">
        <f t="shared" si="2173"/>
        <v>Cherokee County</v>
      </c>
      <c r="D4968">
        <f t="shared" si="2173"/>
        <v>-84.064402700000002</v>
      </c>
      <c r="E4968">
        <f t="shared" si="2173"/>
        <v>35.13203</v>
      </c>
      <c r="Q4968" s="197">
        <v>13.91767969</v>
      </c>
      <c r="R4968" s="197">
        <v>13.91767969</v>
      </c>
      <c r="AE4968" s="319"/>
      <c r="AJ4968">
        <v>0</v>
      </c>
      <c r="AK4968">
        <v>0</v>
      </c>
    </row>
    <row r="4969" spans="1:37" x14ac:dyDescent="0.25">
      <c r="A4969">
        <f t="shared" ref="A4969:E4969" si="2174">A1884</f>
        <v>37041</v>
      </c>
      <c r="B4969" t="str">
        <f t="shared" si="2174"/>
        <v>NC</v>
      </c>
      <c r="C4969" t="str">
        <f t="shared" si="2174"/>
        <v>Chowan County</v>
      </c>
      <c r="D4969">
        <f t="shared" si="2174"/>
        <v>-76.598512499999998</v>
      </c>
      <c r="E4969">
        <f t="shared" si="2174"/>
        <v>36.15072</v>
      </c>
      <c r="Q4969" s="197">
        <v>15.96132652</v>
      </c>
      <c r="R4969" s="197">
        <v>15.96132652</v>
      </c>
      <c r="AE4969" s="319"/>
      <c r="AJ4969">
        <v>0</v>
      </c>
      <c r="AK4969">
        <v>0</v>
      </c>
    </row>
    <row r="4970" spans="1:37" x14ac:dyDescent="0.25">
      <c r="A4970">
        <f t="shared" ref="A4970:E4970" si="2175">A1885</f>
        <v>37043</v>
      </c>
      <c r="B4970" t="str">
        <f t="shared" si="2175"/>
        <v>NC</v>
      </c>
      <c r="C4970" t="str">
        <f t="shared" si="2175"/>
        <v>Clay County</v>
      </c>
      <c r="D4970">
        <f t="shared" si="2175"/>
        <v>-83.754150999999993</v>
      </c>
      <c r="E4970">
        <f t="shared" si="2175"/>
        <v>35.055750000000003</v>
      </c>
      <c r="Q4970" s="197">
        <v>13.724427629999999</v>
      </c>
      <c r="R4970" s="197">
        <v>13.724427629999999</v>
      </c>
      <c r="AE4970" s="319"/>
      <c r="AJ4970">
        <v>0</v>
      </c>
      <c r="AK4970">
        <v>0</v>
      </c>
    </row>
    <row r="4971" spans="1:37" x14ac:dyDescent="0.25">
      <c r="A4971">
        <f t="shared" ref="A4971:E4971" si="2176">A1886</f>
        <v>37045</v>
      </c>
      <c r="B4971" t="str">
        <f t="shared" si="2176"/>
        <v>NC</v>
      </c>
      <c r="C4971" t="str">
        <f t="shared" si="2176"/>
        <v>Cleveland County</v>
      </c>
      <c r="D4971">
        <f t="shared" si="2176"/>
        <v>-81.560664799999998</v>
      </c>
      <c r="E4971">
        <f t="shared" si="2176"/>
        <v>35.342820000000003</v>
      </c>
      <c r="Q4971" s="197">
        <v>15.19022625</v>
      </c>
      <c r="R4971" s="197">
        <v>15.19022625</v>
      </c>
      <c r="AE4971" s="319"/>
      <c r="AJ4971">
        <v>0</v>
      </c>
      <c r="AK4971">
        <v>0</v>
      </c>
    </row>
    <row r="4972" spans="1:37" x14ac:dyDescent="0.25">
      <c r="A4972">
        <f t="shared" ref="A4972:E4972" si="2177">A1887</f>
        <v>37047</v>
      </c>
      <c r="B4972" t="str">
        <f t="shared" si="2177"/>
        <v>NC</v>
      </c>
      <c r="C4972" t="str">
        <f t="shared" si="2177"/>
        <v>Columbus County</v>
      </c>
      <c r="D4972">
        <f t="shared" si="2177"/>
        <v>-78.634542199999999</v>
      </c>
      <c r="E4972">
        <f t="shared" si="2177"/>
        <v>34.265160000000002</v>
      </c>
      <c r="Q4972" s="197">
        <v>16.833242859999999</v>
      </c>
      <c r="R4972" s="197">
        <v>16.833242859999999</v>
      </c>
      <c r="AE4972" s="319"/>
      <c r="AJ4972">
        <v>0</v>
      </c>
      <c r="AK4972">
        <v>0</v>
      </c>
    </row>
    <row r="4973" spans="1:37" x14ac:dyDescent="0.25">
      <c r="A4973">
        <f t="shared" ref="A4973:E4973" si="2178">A1888</f>
        <v>37049</v>
      </c>
      <c r="B4973" t="str">
        <f t="shared" si="2178"/>
        <v>NC</v>
      </c>
      <c r="C4973" t="str">
        <f t="shared" si="2178"/>
        <v>Craven County</v>
      </c>
      <c r="D4973">
        <f t="shared" si="2178"/>
        <v>-77.098095400000005</v>
      </c>
      <c r="E4973">
        <f t="shared" si="2178"/>
        <v>35.133499999999998</v>
      </c>
      <c r="Q4973" s="197">
        <v>16.401763379999998</v>
      </c>
      <c r="R4973" s="197">
        <v>16.401763379999998</v>
      </c>
      <c r="AE4973" s="319"/>
      <c r="AJ4973">
        <v>0</v>
      </c>
      <c r="AK4973">
        <v>0</v>
      </c>
    </row>
    <row r="4974" spans="1:37" x14ac:dyDescent="0.25">
      <c r="A4974">
        <f t="shared" ref="A4974:E4974" si="2179">A1889</f>
        <v>37051</v>
      </c>
      <c r="B4974" t="str">
        <f t="shared" si="2179"/>
        <v>NC</v>
      </c>
      <c r="C4974" t="str">
        <f t="shared" si="2179"/>
        <v>Cumberland County</v>
      </c>
      <c r="D4974">
        <f t="shared" si="2179"/>
        <v>-78.830136199999998</v>
      </c>
      <c r="E4974">
        <f t="shared" si="2179"/>
        <v>35.047449999999998</v>
      </c>
      <c r="Q4974" s="197">
        <v>16.224976510000001</v>
      </c>
      <c r="R4974" s="197">
        <v>16.224976510000001</v>
      </c>
      <c r="AE4974" s="319"/>
      <c r="AJ4974">
        <v>0</v>
      </c>
      <c r="AK4974">
        <v>0</v>
      </c>
    </row>
    <row r="4975" spans="1:37" x14ac:dyDescent="0.25">
      <c r="A4975">
        <f t="shared" ref="A4975:E4975" si="2180">A1890</f>
        <v>37053</v>
      </c>
      <c r="B4975" t="str">
        <f t="shared" si="2180"/>
        <v>NC</v>
      </c>
      <c r="C4975" t="str">
        <f t="shared" si="2180"/>
        <v>Currituck County</v>
      </c>
      <c r="D4975">
        <f t="shared" si="2180"/>
        <v>-75.946551499999998</v>
      </c>
      <c r="E4975">
        <f t="shared" si="2180"/>
        <v>36.523040000000002</v>
      </c>
      <c r="Q4975" s="197">
        <v>15.90537028</v>
      </c>
      <c r="R4975" s="197">
        <v>15.90537028</v>
      </c>
      <c r="AE4975" s="319"/>
      <c r="AJ4975">
        <v>0</v>
      </c>
      <c r="AK4975">
        <v>0</v>
      </c>
    </row>
    <row r="4976" spans="1:37" x14ac:dyDescent="0.25">
      <c r="A4976">
        <f t="shared" ref="A4976:E4976" si="2181">A1891</f>
        <v>37055</v>
      </c>
      <c r="B4976" t="str">
        <f t="shared" si="2181"/>
        <v>NC</v>
      </c>
      <c r="C4976" t="str">
        <f t="shared" si="2181"/>
        <v>Dare County</v>
      </c>
      <c r="D4976">
        <f t="shared" si="2181"/>
        <v>-75.851073600000007</v>
      </c>
      <c r="E4976">
        <f t="shared" si="2181"/>
        <v>35.763289999999998</v>
      </c>
      <c r="Q4976" s="197">
        <v>16.1260519</v>
      </c>
      <c r="R4976" s="197">
        <v>16.1260519</v>
      </c>
      <c r="AE4976" s="319"/>
      <c r="AJ4976">
        <v>0</v>
      </c>
      <c r="AK4976">
        <v>0</v>
      </c>
    </row>
    <row r="4977" spans="1:37" x14ac:dyDescent="0.25">
      <c r="A4977">
        <f t="shared" ref="A4977:E4977" si="2182">A1892</f>
        <v>37057</v>
      </c>
      <c r="B4977" t="str">
        <f t="shared" si="2182"/>
        <v>NC</v>
      </c>
      <c r="C4977" t="str">
        <f t="shared" si="2182"/>
        <v>Davidson County</v>
      </c>
      <c r="D4977">
        <f t="shared" si="2182"/>
        <v>-80.206302600000001</v>
      </c>
      <c r="E4977">
        <f t="shared" si="2182"/>
        <v>35.791319999999999</v>
      </c>
      <c r="Q4977" s="197">
        <v>15.286442340000001</v>
      </c>
      <c r="R4977" s="197">
        <v>15.286442340000001</v>
      </c>
      <c r="AE4977" s="319"/>
      <c r="AJ4977">
        <v>0</v>
      </c>
      <c r="AK4977">
        <v>0</v>
      </c>
    </row>
    <row r="4978" spans="1:37" x14ac:dyDescent="0.25">
      <c r="A4978">
        <f t="shared" ref="A4978:E4978" si="2183">A1893</f>
        <v>37059</v>
      </c>
      <c r="B4978" t="str">
        <f t="shared" si="2183"/>
        <v>NC</v>
      </c>
      <c r="C4978" t="str">
        <f t="shared" si="2183"/>
        <v>Davie County</v>
      </c>
      <c r="D4978">
        <f t="shared" si="2183"/>
        <v>-80.539270700000003</v>
      </c>
      <c r="E4978">
        <f t="shared" si="2183"/>
        <v>35.929139999999997</v>
      </c>
      <c r="Q4978" s="197">
        <v>15.034280989999999</v>
      </c>
      <c r="R4978" s="197">
        <v>15.034280989999999</v>
      </c>
      <c r="AE4978" s="319"/>
      <c r="AJ4978">
        <v>0</v>
      </c>
      <c r="AK4978">
        <v>0</v>
      </c>
    </row>
    <row r="4979" spans="1:37" x14ac:dyDescent="0.25">
      <c r="A4979">
        <f t="shared" ref="A4979:E4979" si="2184">A1894</f>
        <v>37061</v>
      </c>
      <c r="B4979" t="str">
        <f t="shared" si="2184"/>
        <v>NC</v>
      </c>
      <c r="C4979" t="str">
        <f t="shared" si="2184"/>
        <v>Duplin County</v>
      </c>
      <c r="D4979">
        <f t="shared" si="2184"/>
        <v>-77.925127900000007</v>
      </c>
      <c r="E4979">
        <f t="shared" si="2184"/>
        <v>34.939790000000002</v>
      </c>
      <c r="Q4979" s="197">
        <v>16.430907609999998</v>
      </c>
      <c r="R4979" s="197">
        <v>16.430907609999998</v>
      </c>
      <c r="AE4979" s="319"/>
      <c r="AJ4979">
        <v>0</v>
      </c>
      <c r="AK4979">
        <v>0</v>
      </c>
    </row>
    <row r="4980" spans="1:37" x14ac:dyDescent="0.25">
      <c r="A4980">
        <f t="shared" ref="A4980:E4980" si="2185">A1895</f>
        <v>37063</v>
      </c>
      <c r="B4980" t="str">
        <f t="shared" si="2185"/>
        <v>NC</v>
      </c>
      <c r="C4980" t="str">
        <f t="shared" si="2185"/>
        <v>Durham County</v>
      </c>
      <c r="D4980">
        <f t="shared" si="2185"/>
        <v>-78.882895099999999</v>
      </c>
      <c r="E4980">
        <f t="shared" si="2185"/>
        <v>36.029850000000003</v>
      </c>
      <c r="Q4980" s="197">
        <v>15.393835640000001</v>
      </c>
      <c r="R4980" s="197">
        <v>15.393835640000001</v>
      </c>
      <c r="AE4980" s="319"/>
      <c r="AJ4980">
        <v>0</v>
      </c>
      <c r="AK4980">
        <v>0</v>
      </c>
    </row>
    <row r="4981" spans="1:37" x14ac:dyDescent="0.25">
      <c r="A4981">
        <f t="shared" ref="A4981:E4981" si="2186">A1896</f>
        <v>37065</v>
      </c>
      <c r="B4981" t="str">
        <f t="shared" si="2186"/>
        <v>NC</v>
      </c>
      <c r="C4981" t="str">
        <f t="shared" si="2186"/>
        <v>Edgecombe County</v>
      </c>
      <c r="D4981">
        <f t="shared" si="2186"/>
        <v>-77.599542700000001</v>
      </c>
      <c r="E4981">
        <f t="shared" si="2186"/>
        <v>35.908589999999997</v>
      </c>
      <c r="Q4981" s="197">
        <v>15.8730551</v>
      </c>
      <c r="R4981" s="197">
        <v>15.8730551</v>
      </c>
      <c r="AE4981" s="319"/>
      <c r="AJ4981">
        <v>0</v>
      </c>
      <c r="AK4981">
        <v>0</v>
      </c>
    </row>
    <row r="4982" spans="1:37" x14ac:dyDescent="0.25">
      <c r="A4982">
        <f t="shared" ref="A4982:E4982" si="2187">A1897</f>
        <v>37067</v>
      </c>
      <c r="B4982" t="str">
        <f t="shared" si="2187"/>
        <v>NC</v>
      </c>
      <c r="C4982" t="str">
        <f t="shared" si="2187"/>
        <v>Forsyth County</v>
      </c>
      <c r="D4982">
        <f t="shared" si="2187"/>
        <v>-80.256786000000005</v>
      </c>
      <c r="E4982">
        <f t="shared" si="2187"/>
        <v>36.126579999999997</v>
      </c>
      <c r="Q4982" s="197">
        <v>14.90367758</v>
      </c>
      <c r="R4982" s="197">
        <v>14.90367758</v>
      </c>
      <c r="AE4982" s="319"/>
      <c r="AJ4982">
        <v>0</v>
      </c>
      <c r="AK4982">
        <v>0</v>
      </c>
    </row>
    <row r="4983" spans="1:37" x14ac:dyDescent="0.25">
      <c r="A4983">
        <f t="shared" ref="A4983:E4983" si="2188">A1898</f>
        <v>37069</v>
      </c>
      <c r="B4983" t="str">
        <f t="shared" si="2188"/>
        <v>NC</v>
      </c>
      <c r="C4983" t="str">
        <f t="shared" si="2188"/>
        <v>Franklin County</v>
      </c>
      <c r="D4983">
        <f t="shared" si="2188"/>
        <v>-78.278445099999999</v>
      </c>
      <c r="E4983">
        <f t="shared" si="2188"/>
        <v>36.076320000000003</v>
      </c>
      <c r="Q4983" s="197">
        <v>15.543113809999999</v>
      </c>
      <c r="R4983" s="197">
        <v>15.543113809999999</v>
      </c>
      <c r="AE4983" s="319"/>
      <c r="AJ4983">
        <v>0</v>
      </c>
      <c r="AK4983">
        <v>0</v>
      </c>
    </row>
    <row r="4984" spans="1:37" x14ac:dyDescent="0.25">
      <c r="A4984">
        <f t="shared" ref="A4984:E4984" si="2189">A1899</f>
        <v>37071</v>
      </c>
      <c r="B4984" t="str">
        <f t="shared" si="2189"/>
        <v>NC</v>
      </c>
      <c r="C4984" t="str">
        <f t="shared" si="2189"/>
        <v>Gaston County</v>
      </c>
      <c r="D4984">
        <f t="shared" si="2189"/>
        <v>-81.178578400000006</v>
      </c>
      <c r="E4984">
        <f t="shared" si="2189"/>
        <v>35.30518</v>
      </c>
      <c r="Q4984" s="197">
        <v>15.47890874</v>
      </c>
      <c r="R4984" s="197">
        <v>15.47890874</v>
      </c>
      <c r="AE4984" s="319"/>
      <c r="AJ4984">
        <v>0</v>
      </c>
      <c r="AK4984">
        <v>0</v>
      </c>
    </row>
    <row r="4985" spans="1:37" x14ac:dyDescent="0.25">
      <c r="A4985">
        <f t="shared" ref="A4985:E4985" si="2190">A1900</f>
        <v>37073</v>
      </c>
      <c r="B4985" t="str">
        <f t="shared" si="2190"/>
        <v>NC</v>
      </c>
      <c r="C4985" t="str">
        <f t="shared" si="2190"/>
        <v>Gates County</v>
      </c>
      <c r="D4985">
        <f t="shared" si="2190"/>
        <v>-76.697597000000002</v>
      </c>
      <c r="E4985">
        <f t="shared" si="2190"/>
        <v>36.444510000000001</v>
      </c>
      <c r="Q4985" s="197">
        <v>15.80409128</v>
      </c>
      <c r="R4985" s="197">
        <v>15.80409128</v>
      </c>
      <c r="AE4985" s="319"/>
      <c r="AJ4985">
        <v>0</v>
      </c>
      <c r="AK4985">
        <v>0</v>
      </c>
    </row>
    <row r="4986" spans="1:37" x14ac:dyDescent="0.25">
      <c r="A4986">
        <f t="shared" ref="A4986:E4986" si="2191">A1901</f>
        <v>37075</v>
      </c>
      <c r="B4986" t="str">
        <f t="shared" si="2191"/>
        <v>NC</v>
      </c>
      <c r="C4986" t="str">
        <f t="shared" si="2191"/>
        <v>Graham County</v>
      </c>
      <c r="D4986">
        <f t="shared" si="2191"/>
        <v>-83.836937899999995</v>
      </c>
      <c r="E4986">
        <f t="shared" si="2191"/>
        <v>35.350140000000003</v>
      </c>
      <c r="Q4986" s="197">
        <v>13.157116419999999</v>
      </c>
      <c r="R4986" s="197">
        <v>13.157116419999999</v>
      </c>
      <c r="AE4986" s="319"/>
      <c r="AJ4986">
        <v>0</v>
      </c>
      <c r="AK4986">
        <v>0</v>
      </c>
    </row>
    <row r="4987" spans="1:37" x14ac:dyDescent="0.25">
      <c r="A4987">
        <f t="shared" ref="A4987:E4987" si="2192">A1902</f>
        <v>37077</v>
      </c>
      <c r="B4987" t="str">
        <f t="shared" si="2192"/>
        <v>NC</v>
      </c>
      <c r="C4987" t="str">
        <f t="shared" si="2192"/>
        <v>Granville County</v>
      </c>
      <c r="D4987">
        <f t="shared" si="2192"/>
        <v>-78.649088800000001</v>
      </c>
      <c r="E4987">
        <f t="shared" si="2192"/>
        <v>36.29759</v>
      </c>
      <c r="Q4987" s="197">
        <v>15.223905670000001</v>
      </c>
      <c r="R4987" s="197">
        <v>15.223905670000001</v>
      </c>
      <c r="AE4987" s="319"/>
      <c r="AJ4987">
        <v>0</v>
      </c>
      <c r="AK4987">
        <v>0</v>
      </c>
    </row>
    <row r="4988" spans="1:37" x14ac:dyDescent="0.25">
      <c r="A4988">
        <f t="shared" ref="A4988:E4988" si="2193">A1903</f>
        <v>37079</v>
      </c>
      <c r="B4988" t="str">
        <f t="shared" si="2193"/>
        <v>NC</v>
      </c>
      <c r="C4988" t="str">
        <f t="shared" si="2193"/>
        <v>Greene County</v>
      </c>
      <c r="D4988">
        <f t="shared" si="2193"/>
        <v>-77.681517299999996</v>
      </c>
      <c r="E4988">
        <f t="shared" si="2193"/>
        <v>35.484000000000002</v>
      </c>
      <c r="Q4988" s="197">
        <v>16.123443259999998</v>
      </c>
      <c r="R4988" s="197">
        <v>16.123443259999998</v>
      </c>
      <c r="AE4988" s="319"/>
      <c r="AJ4988">
        <v>0</v>
      </c>
      <c r="AK4988">
        <v>0</v>
      </c>
    </row>
    <row r="4989" spans="1:37" x14ac:dyDescent="0.25">
      <c r="A4989">
        <f t="shared" ref="A4989:E4989" si="2194">A1904</f>
        <v>37081</v>
      </c>
      <c r="B4989" t="str">
        <f t="shared" si="2194"/>
        <v>NC</v>
      </c>
      <c r="C4989" t="str">
        <f t="shared" si="2194"/>
        <v>Guilford County</v>
      </c>
      <c r="D4989">
        <f t="shared" si="2194"/>
        <v>-79.786894099999998</v>
      </c>
      <c r="E4989">
        <f t="shared" si="2194"/>
        <v>36.071100000000001</v>
      </c>
      <c r="Q4989" s="197">
        <v>15.078590609999999</v>
      </c>
      <c r="R4989" s="197">
        <v>15.078590609999999</v>
      </c>
      <c r="AE4989" s="319"/>
      <c r="AJ4989">
        <v>0</v>
      </c>
      <c r="AK4989">
        <v>0</v>
      </c>
    </row>
    <row r="4990" spans="1:37" x14ac:dyDescent="0.25">
      <c r="A4990">
        <f t="shared" ref="A4990:E4990" si="2195">A1905</f>
        <v>37083</v>
      </c>
      <c r="B4990" t="str">
        <f t="shared" si="2195"/>
        <v>NC</v>
      </c>
      <c r="C4990" t="str">
        <f t="shared" si="2195"/>
        <v>Halifax County</v>
      </c>
      <c r="D4990">
        <f t="shared" si="2195"/>
        <v>-77.643248499999999</v>
      </c>
      <c r="E4990">
        <f t="shared" si="2195"/>
        <v>36.252029999999998</v>
      </c>
      <c r="Q4990" s="197">
        <v>15.62927945</v>
      </c>
      <c r="R4990" s="197">
        <v>15.62927945</v>
      </c>
      <c r="AE4990" s="319"/>
      <c r="AJ4990">
        <v>0</v>
      </c>
      <c r="AK4990">
        <v>0</v>
      </c>
    </row>
    <row r="4991" spans="1:37" x14ac:dyDescent="0.25">
      <c r="A4991">
        <f t="shared" ref="A4991:E4991" si="2196">A1906</f>
        <v>37085</v>
      </c>
      <c r="B4991" t="str">
        <f t="shared" si="2196"/>
        <v>NC</v>
      </c>
      <c r="C4991" t="str">
        <f t="shared" si="2196"/>
        <v>Harnett County</v>
      </c>
      <c r="D4991">
        <f t="shared" si="2196"/>
        <v>-78.865382699999998</v>
      </c>
      <c r="E4991">
        <f t="shared" si="2196"/>
        <v>35.368870000000001</v>
      </c>
      <c r="Q4991" s="197">
        <v>15.9651364</v>
      </c>
      <c r="R4991" s="197">
        <v>15.9651364</v>
      </c>
      <c r="AE4991" s="319"/>
      <c r="AJ4991">
        <v>0</v>
      </c>
      <c r="AK4991">
        <v>0</v>
      </c>
    </row>
    <row r="4992" spans="1:37" x14ac:dyDescent="0.25">
      <c r="A4992">
        <f t="shared" ref="A4992:E4992" si="2197">A1907</f>
        <v>37087</v>
      </c>
      <c r="B4992" t="str">
        <f t="shared" si="2197"/>
        <v>NC</v>
      </c>
      <c r="C4992" t="str">
        <f t="shared" si="2197"/>
        <v>Haywood County</v>
      </c>
      <c r="D4992">
        <f t="shared" si="2197"/>
        <v>-82.984154399999994</v>
      </c>
      <c r="E4992">
        <f t="shared" si="2197"/>
        <v>35.560600000000001</v>
      </c>
      <c r="Q4992" s="197">
        <v>13.35917525</v>
      </c>
      <c r="R4992" s="197">
        <v>13.35917525</v>
      </c>
      <c r="AE4992" s="319"/>
      <c r="AJ4992">
        <v>0</v>
      </c>
      <c r="AK4992">
        <v>0</v>
      </c>
    </row>
    <row r="4993" spans="1:37" x14ac:dyDescent="0.25">
      <c r="A4993">
        <f t="shared" ref="A4993:E4993" si="2198">A1908</f>
        <v>37089</v>
      </c>
      <c r="B4993" t="str">
        <f t="shared" si="2198"/>
        <v>NC</v>
      </c>
      <c r="C4993" t="str">
        <f t="shared" si="2198"/>
        <v>Henderson County</v>
      </c>
      <c r="D4993">
        <f t="shared" si="2198"/>
        <v>-82.487628200000003</v>
      </c>
      <c r="E4993">
        <f t="shared" si="2198"/>
        <v>35.338099999999997</v>
      </c>
      <c r="Q4993" s="197">
        <v>14.27730008</v>
      </c>
      <c r="R4993" s="197">
        <v>14.27730008</v>
      </c>
      <c r="AE4993" s="319"/>
      <c r="AJ4993">
        <v>0</v>
      </c>
      <c r="AK4993">
        <v>0</v>
      </c>
    </row>
    <row r="4994" spans="1:37" x14ac:dyDescent="0.25">
      <c r="A4994">
        <f t="shared" ref="A4994:E4994" si="2199">A1909</f>
        <v>37091</v>
      </c>
      <c r="B4994" t="str">
        <f t="shared" si="2199"/>
        <v>NC</v>
      </c>
      <c r="C4994" t="str">
        <f t="shared" si="2199"/>
        <v>Hertford County</v>
      </c>
      <c r="D4994">
        <f t="shared" si="2199"/>
        <v>-76.990346200000005</v>
      </c>
      <c r="E4994">
        <f t="shared" si="2199"/>
        <v>36.357419999999998</v>
      </c>
      <c r="Q4994" s="197">
        <v>15.77240626</v>
      </c>
      <c r="R4994" s="197">
        <v>15.77240626</v>
      </c>
      <c r="AE4994" s="319"/>
      <c r="AJ4994">
        <v>0</v>
      </c>
      <c r="AK4994">
        <v>0</v>
      </c>
    </row>
    <row r="4995" spans="1:37" x14ac:dyDescent="0.25">
      <c r="A4995">
        <f t="shared" ref="A4995:E4995" si="2200">A1910</f>
        <v>37093</v>
      </c>
      <c r="B4995" t="str">
        <f t="shared" si="2200"/>
        <v>NC</v>
      </c>
      <c r="C4995" t="str">
        <f t="shared" si="2200"/>
        <v>Hoke County</v>
      </c>
      <c r="D4995">
        <f t="shared" si="2200"/>
        <v>-79.237768000000003</v>
      </c>
      <c r="E4995">
        <f t="shared" si="2200"/>
        <v>34.983620000000002</v>
      </c>
      <c r="Q4995" s="197">
        <v>16.230510370000001</v>
      </c>
      <c r="R4995" s="197">
        <v>16.230510370000001</v>
      </c>
      <c r="AE4995" s="319"/>
      <c r="AJ4995">
        <v>0</v>
      </c>
      <c r="AK4995">
        <v>0</v>
      </c>
    </row>
    <row r="4996" spans="1:37" x14ac:dyDescent="0.25">
      <c r="A4996">
        <f t="shared" ref="A4996:E4996" si="2201">A1911</f>
        <v>37095</v>
      </c>
      <c r="B4996" t="str">
        <f t="shared" si="2201"/>
        <v>NC</v>
      </c>
      <c r="C4996" t="str">
        <f t="shared" si="2201"/>
        <v>Hyde County</v>
      </c>
      <c r="D4996">
        <f t="shared" si="2201"/>
        <v>-76.245710799999998</v>
      </c>
      <c r="E4996">
        <f t="shared" si="2201"/>
        <v>35.535319999999999</v>
      </c>
      <c r="Q4996" s="197">
        <v>16.24505387</v>
      </c>
      <c r="R4996" s="197">
        <v>16.24505387</v>
      </c>
      <c r="AE4996" s="319"/>
      <c r="AJ4996">
        <v>0</v>
      </c>
      <c r="AK4996">
        <v>0</v>
      </c>
    </row>
    <row r="4997" spans="1:37" x14ac:dyDescent="0.25">
      <c r="A4997">
        <f t="shared" ref="A4997:E4997" si="2202">A1912</f>
        <v>37097</v>
      </c>
      <c r="B4997" t="str">
        <f t="shared" si="2202"/>
        <v>NC</v>
      </c>
      <c r="C4997" t="str">
        <f t="shared" si="2202"/>
        <v>Iredell County</v>
      </c>
      <c r="D4997">
        <f t="shared" si="2202"/>
        <v>-80.872321400000004</v>
      </c>
      <c r="E4997">
        <f t="shared" si="2202"/>
        <v>35.806919999999998</v>
      </c>
      <c r="Q4997" s="197">
        <v>15.07589785</v>
      </c>
      <c r="R4997" s="197">
        <v>15.07589785</v>
      </c>
      <c r="AE4997" s="319"/>
      <c r="AJ4997">
        <v>0</v>
      </c>
      <c r="AK4997">
        <v>0</v>
      </c>
    </row>
    <row r="4998" spans="1:37" x14ac:dyDescent="0.25">
      <c r="A4998">
        <f t="shared" ref="A4998:E4998" si="2203">A1913</f>
        <v>37099</v>
      </c>
      <c r="B4998" t="str">
        <f t="shared" si="2203"/>
        <v>NC</v>
      </c>
      <c r="C4998" t="str">
        <f t="shared" si="2203"/>
        <v>Jackson County</v>
      </c>
      <c r="D4998">
        <f t="shared" si="2203"/>
        <v>-83.139928400000002</v>
      </c>
      <c r="E4998">
        <f t="shared" si="2203"/>
        <v>35.283560000000001</v>
      </c>
      <c r="Q4998" s="197">
        <v>13.488789069999999</v>
      </c>
      <c r="R4998" s="197">
        <v>13.488789069999999</v>
      </c>
      <c r="AE4998" s="319"/>
      <c r="AJ4998">
        <v>0</v>
      </c>
      <c r="AK4998">
        <v>0</v>
      </c>
    </row>
    <row r="4999" spans="1:37" x14ac:dyDescent="0.25">
      <c r="A4999">
        <f t="shared" ref="A4999:E4999" si="2204">A1914</f>
        <v>37101</v>
      </c>
      <c r="B4999" t="str">
        <f t="shared" si="2204"/>
        <v>NC</v>
      </c>
      <c r="C4999" t="str">
        <f t="shared" si="2204"/>
        <v>Johnston County</v>
      </c>
      <c r="D4999">
        <f t="shared" si="2204"/>
        <v>-78.3681859</v>
      </c>
      <c r="E4999">
        <f t="shared" si="2204"/>
        <v>35.5152</v>
      </c>
      <c r="Q4999" s="197">
        <v>15.942309420000001</v>
      </c>
      <c r="R4999" s="197">
        <v>15.942309420000001</v>
      </c>
      <c r="AE4999" s="319"/>
      <c r="AJ4999">
        <v>0</v>
      </c>
      <c r="AK4999">
        <v>0</v>
      </c>
    </row>
    <row r="5000" spans="1:37" x14ac:dyDescent="0.25">
      <c r="A5000">
        <f t="shared" ref="A5000:E5000" si="2205">A1915</f>
        <v>37103</v>
      </c>
      <c r="B5000" t="str">
        <f t="shared" si="2205"/>
        <v>NC</v>
      </c>
      <c r="C5000" t="str">
        <f t="shared" si="2205"/>
        <v>Jones County</v>
      </c>
      <c r="D5000">
        <f t="shared" si="2205"/>
        <v>-77.374866999999995</v>
      </c>
      <c r="E5000">
        <f t="shared" si="2205"/>
        <v>35.032449999999997</v>
      </c>
      <c r="Q5000" s="197">
        <v>16.43117487</v>
      </c>
      <c r="R5000" s="197">
        <v>16.43117487</v>
      </c>
      <c r="AE5000" s="319"/>
      <c r="AJ5000">
        <v>0</v>
      </c>
      <c r="AK5000">
        <v>0</v>
      </c>
    </row>
    <row r="5001" spans="1:37" x14ac:dyDescent="0.25">
      <c r="A5001">
        <f t="shared" ref="A5001:E5001" si="2206">A1916</f>
        <v>37105</v>
      </c>
      <c r="B5001" t="str">
        <f t="shared" si="2206"/>
        <v>NC</v>
      </c>
      <c r="C5001" t="str">
        <f t="shared" si="2206"/>
        <v>Lee County</v>
      </c>
      <c r="D5001">
        <f t="shared" si="2206"/>
        <v>-79.1779461</v>
      </c>
      <c r="E5001">
        <f t="shared" si="2206"/>
        <v>35.469099999999997</v>
      </c>
      <c r="Q5001" s="197">
        <v>15.8198747</v>
      </c>
      <c r="R5001" s="197">
        <v>15.8198747</v>
      </c>
      <c r="AE5001" s="319"/>
      <c r="AJ5001">
        <v>0</v>
      </c>
      <c r="AK5001">
        <v>0</v>
      </c>
    </row>
    <row r="5002" spans="1:37" x14ac:dyDescent="0.25">
      <c r="A5002">
        <f t="shared" ref="A5002:E5002" si="2207">A1917</f>
        <v>37107</v>
      </c>
      <c r="B5002" t="str">
        <f t="shared" si="2207"/>
        <v>NC</v>
      </c>
      <c r="C5002" t="str">
        <f t="shared" si="2207"/>
        <v>Lenoir County</v>
      </c>
      <c r="D5002">
        <f t="shared" si="2207"/>
        <v>-77.646573599999996</v>
      </c>
      <c r="E5002">
        <f t="shared" si="2207"/>
        <v>35.256570000000004</v>
      </c>
      <c r="Q5002" s="197">
        <v>16.27397448</v>
      </c>
      <c r="R5002" s="197">
        <v>16.27397448</v>
      </c>
      <c r="AE5002" s="319"/>
      <c r="AJ5002">
        <v>0</v>
      </c>
      <c r="AK5002">
        <v>0</v>
      </c>
    </row>
    <row r="5003" spans="1:37" x14ac:dyDescent="0.25">
      <c r="A5003">
        <f t="shared" ref="A5003:E5003" si="2208">A1918</f>
        <v>37109</v>
      </c>
      <c r="B5003" t="str">
        <f t="shared" si="2208"/>
        <v>NC</v>
      </c>
      <c r="C5003" t="str">
        <f t="shared" si="2208"/>
        <v>Lincoln County</v>
      </c>
      <c r="D5003">
        <f t="shared" si="2208"/>
        <v>-81.245675599999998</v>
      </c>
      <c r="E5003">
        <f t="shared" si="2208"/>
        <v>35.494230000000002</v>
      </c>
      <c r="Q5003" s="197">
        <v>15.19548339</v>
      </c>
      <c r="R5003" s="197">
        <v>15.19548339</v>
      </c>
      <c r="AE5003" s="319"/>
      <c r="AJ5003">
        <v>0</v>
      </c>
      <c r="AK5003">
        <v>0</v>
      </c>
    </row>
    <row r="5004" spans="1:37" x14ac:dyDescent="0.25">
      <c r="A5004">
        <f t="shared" ref="A5004:E5004" si="2209">A1919</f>
        <v>37111</v>
      </c>
      <c r="B5004" t="str">
        <f t="shared" si="2209"/>
        <v>NC</v>
      </c>
      <c r="C5004" t="str">
        <f t="shared" si="2209"/>
        <v>McDowell County</v>
      </c>
      <c r="D5004">
        <f t="shared" si="2209"/>
        <v>-82.059548699999993</v>
      </c>
      <c r="E5004">
        <f t="shared" si="2209"/>
        <v>35.682780000000001</v>
      </c>
      <c r="Q5004" s="197">
        <v>14.3544094</v>
      </c>
      <c r="R5004" s="197">
        <v>14.3544094</v>
      </c>
      <c r="AE5004" s="319"/>
      <c r="AJ5004">
        <v>0</v>
      </c>
      <c r="AK5004">
        <v>0</v>
      </c>
    </row>
    <row r="5005" spans="1:37" x14ac:dyDescent="0.25">
      <c r="A5005">
        <f t="shared" ref="A5005:E5005" si="2210">A1920</f>
        <v>37113</v>
      </c>
      <c r="B5005" t="str">
        <f t="shared" si="2210"/>
        <v>NC</v>
      </c>
      <c r="C5005" t="str">
        <f t="shared" si="2210"/>
        <v>Macon County</v>
      </c>
      <c r="D5005">
        <f t="shared" si="2210"/>
        <v>-83.421374</v>
      </c>
      <c r="E5005">
        <f t="shared" si="2210"/>
        <v>35.151299999999999</v>
      </c>
      <c r="Q5005" s="197">
        <v>13.470922290000001</v>
      </c>
      <c r="R5005" s="197">
        <v>13.470922290000001</v>
      </c>
      <c r="AE5005" s="319"/>
      <c r="AJ5005">
        <v>0</v>
      </c>
      <c r="AK5005">
        <v>0</v>
      </c>
    </row>
    <row r="5006" spans="1:37" x14ac:dyDescent="0.25">
      <c r="A5006">
        <f t="shared" ref="A5006:E5006" si="2211">A1921</f>
        <v>37115</v>
      </c>
      <c r="B5006" t="str">
        <f t="shared" si="2211"/>
        <v>NC</v>
      </c>
      <c r="C5006" t="str">
        <f t="shared" si="2211"/>
        <v>Madison County</v>
      </c>
      <c r="D5006">
        <f t="shared" si="2211"/>
        <v>-82.710672400000007</v>
      </c>
      <c r="E5006">
        <f t="shared" si="2211"/>
        <v>35.860709999999997</v>
      </c>
      <c r="Q5006" s="197">
        <v>13.47532414</v>
      </c>
      <c r="R5006" s="197">
        <v>13.47532414</v>
      </c>
      <c r="AE5006" s="319"/>
      <c r="AJ5006">
        <v>0</v>
      </c>
      <c r="AK5006">
        <v>0</v>
      </c>
    </row>
    <row r="5007" spans="1:37" x14ac:dyDescent="0.25">
      <c r="A5007">
        <f t="shared" ref="A5007:E5007" si="2212">A1922</f>
        <v>37117</v>
      </c>
      <c r="B5007" t="str">
        <f t="shared" si="2212"/>
        <v>NC</v>
      </c>
      <c r="C5007" t="str">
        <f t="shared" si="2212"/>
        <v>Martin County</v>
      </c>
      <c r="D5007">
        <f t="shared" si="2212"/>
        <v>-77.1019316</v>
      </c>
      <c r="E5007">
        <f t="shared" si="2212"/>
        <v>35.839700000000001</v>
      </c>
      <c r="Q5007" s="197">
        <v>16.028233159999999</v>
      </c>
      <c r="R5007" s="197">
        <v>16.028233159999999</v>
      </c>
      <c r="AE5007" s="319"/>
      <c r="AJ5007">
        <v>0</v>
      </c>
      <c r="AK5007">
        <v>0</v>
      </c>
    </row>
    <row r="5008" spans="1:37" x14ac:dyDescent="0.25">
      <c r="A5008">
        <f t="shared" ref="A5008:E5008" si="2213">A1923</f>
        <v>37119</v>
      </c>
      <c r="B5008" t="str">
        <f t="shared" si="2213"/>
        <v>NC</v>
      </c>
      <c r="C5008" t="str">
        <f t="shared" si="2213"/>
        <v>Mecklenburg County</v>
      </c>
      <c r="D5008">
        <f t="shared" si="2213"/>
        <v>-80.837142</v>
      </c>
      <c r="E5008">
        <f t="shared" si="2213"/>
        <v>35.251989999999999</v>
      </c>
      <c r="Q5008" s="197">
        <v>15.72905836</v>
      </c>
      <c r="R5008" s="197">
        <v>15.72905836</v>
      </c>
      <c r="AE5008" s="319"/>
      <c r="AJ5008">
        <v>0</v>
      </c>
      <c r="AK5008">
        <v>0</v>
      </c>
    </row>
    <row r="5009" spans="1:37" x14ac:dyDescent="0.25">
      <c r="A5009">
        <f t="shared" ref="A5009:E5009" si="2214">A1924</f>
        <v>37121</v>
      </c>
      <c r="B5009" t="str">
        <f t="shared" si="2214"/>
        <v>NC</v>
      </c>
      <c r="C5009" t="str">
        <f t="shared" si="2214"/>
        <v>Mitchell County</v>
      </c>
      <c r="D5009">
        <f t="shared" si="2214"/>
        <v>-82.1652019</v>
      </c>
      <c r="E5009">
        <f t="shared" si="2214"/>
        <v>36.009950000000003</v>
      </c>
      <c r="Q5009" s="197">
        <v>13.945502019999999</v>
      </c>
      <c r="R5009" s="197">
        <v>13.945502019999999</v>
      </c>
      <c r="AE5009" s="319"/>
      <c r="AJ5009">
        <v>0</v>
      </c>
      <c r="AK5009">
        <v>0</v>
      </c>
    </row>
    <row r="5010" spans="1:37" x14ac:dyDescent="0.25">
      <c r="A5010">
        <f t="shared" ref="A5010:E5010" si="2215">A1925</f>
        <v>37123</v>
      </c>
      <c r="B5010" t="str">
        <f t="shared" si="2215"/>
        <v>NC</v>
      </c>
      <c r="C5010" t="str">
        <f t="shared" si="2215"/>
        <v>Montgomery County</v>
      </c>
      <c r="D5010">
        <f t="shared" si="2215"/>
        <v>-79.896383299999997</v>
      </c>
      <c r="E5010">
        <f t="shared" si="2215"/>
        <v>35.338769999999997</v>
      </c>
      <c r="Q5010" s="197">
        <v>15.83674268</v>
      </c>
      <c r="R5010" s="197">
        <v>15.83674268</v>
      </c>
      <c r="AE5010" s="319"/>
      <c r="AJ5010">
        <v>0</v>
      </c>
      <c r="AK5010">
        <v>0</v>
      </c>
    </row>
    <row r="5011" spans="1:37" x14ac:dyDescent="0.25">
      <c r="A5011">
        <f t="shared" ref="A5011:E5011" si="2216">A1926</f>
        <v>37125</v>
      </c>
      <c r="B5011" t="str">
        <f t="shared" si="2216"/>
        <v>NC</v>
      </c>
      <c r="C5011" t="str">
        <f t="shared" si="2216"/>
        <v>Moore County</v>
      </c>
      <c r="D5011">
        <f t="shared" si="2216"/>
        <v>-79.449601099999995</v>
      </c>
      <c r="E5011">
        <f t="shared" si="2216"/>
        <v>35.297350000000002</v>
      </c>
      <c r="Q5011" s="197">
        <v>15.92056887</v>
      </c>
      <c r="R5011" s="197">
        <v>15.92056887</v>
      </c>
      <c r="AE5011" s="319"/>
      <c r="AJ5011">
        <v>0</v>
      </c>
      <c r="AK5011">
        <v>0</v>
      </c>
    </row>
    <row r="5012" spans="1:37" x14ac:dyDescent="0.25">
      <c r="A5012">
        <f t="shared" ref="A5012:E5012" si="2217">A1927</f>
        <v>37127</v>
      </c>
      <c r="B5012" t="str">
        <f t="shared" si="2217"/>
        <v>NC</v>
      </c>
      <c r="C5012" t="str">
        <f t="shared" si="2217"/>
        <v>Nash County</v>
      </c>
      <c r="D5012">
        <f t="shared" si="2217"/>
        <v>-77.982069800000005</v>
      </c>
      <c r="E5012">
        <f t="shared" si="2217"/>
        <v>35.959269999999997</v>
      </c>
      <c r="Q5012" s="197">
        <v>15.725567679999999</v>
      </c>
      <c r="R5012" s="197">
        <v>15.725567679999999</v>
      </c>
      <c r="AE5012" s="319"/>
      <c r="AJ5012">
        <v>0</v>
      </c>
      <c r="AK5012">
        <v>0</v>
      </c>
    </row>
    <row r="5013" spans="1:37" x14ac:dyDescent="0.25">
      <c r="A5013">
        <f t="shared" ref="A5013:E5013" si="2218">A1928</f>
        <v>37129</v>
      </c>
      <c r="B5013" t="str">
        <f t="shared" si="2218"/>
        <v>NC</v>
      </c>
      <c r="C5013" t="str">
        <f t="shared" si="2218"/>
        <v>New Hanover County</v>
      </c>
      <c r="D5013">
        <f t="shared" si="2218"/>
        <v>-77.885286100000002</v>
      </c>
      <c r="E5013">
        <f t="shared" si="2218"/>
        <v>34.242820000000002</v>
      </c>
      <c r="Q5013" s="197">
        <v>16.87491077</v>
      </c>
      <c r="R5013" s="197">
        <v>16.87491077</v>
      </c>
      <c r="AE5013" s="319"/>
      <c r="AJ5013">
        <v>0</v>
      </c>
      <c r="AK5013">
        <v>0</v>
      </c>
    </row>
    <row r="5014" spans="1:37" x14ac:dyDescent="0.25">
      <c r="A5014">
        <f t="shared" ref="A5014:E5014" si="2219">A1929</f>
        <v>37131</v>
      </c>
      <c r="B5014" t="str">
        <f t="shared" si="2219"/>
        <v>NC</v>
      </c>
      <c r="C5014" t="str">
        <f t="shared" si="2219"/>
        <v>Northampton County</v>
      </c>
      <c r="D5014">
        <f t="shared" si="2219"/>
        <v>-77.397993</v>
      </c>
      <c r="E5014">
        <f t="shared" si="2219"/>
        <v>36.417439999999999</v>
      </c>
      <c r="Q5014" s="197">
        <v>15.6139992</v>
      </c>
      <c r="R5014" s="197">
        <v>15.6139992</v>
      </c>
      <c r="AE5014" s="319"/>
      <c r="AJ5014">
        <v>0</v>
      </c>
      <c r="AK5014">
        <v>0</v>
      </c>
    </row>
    <row r="5015" spans="1:37" x14ac:dyDescent="0.25">
      <c r="A5015">
        <f t="shared" ref="A5015:E5015" si="2220">A1930</f>
        <v>37133</v>
      </c>
      <c r="B5015" t="str">
        <f t="shared" si="2220"/>
        <v>NC</v>
      </c>
      <c r="C5015" t="str">
        <f t="shared" si="2220"/>
        <v>Onslow County</v>
      </c>
      <c r="D5015">
        <f t="shared" si="2220"/>
        <v>-77.433447400000006</v>
      </c>
      <c r="E5015">
        <f t="shared" si="2220"/>
        <v>34.739490000000004</v>
      </c>
      <c r="Q5015" s="197">
        <v>16.597279159999999</v>
      </c>
      <c r="R5015" s="197">
        <v>16.597279159999999</v>
      </c>
      <c r="AE5015" s="319"/>
      <c r="AJ5015">
        <v>0</v>
      </c>
      <c r="AK5015">
        <v>0</v>
      </c>
    </row>
    <row r="5016" spans="1:37" x14ac:dyDescent="0.25">
      <c r="A5016">
        <f t="shared" ref="A5016:E5016" si="2221">A1931</f>
        <v>37135</v>
      </c>
      <c r="B5016" t="str">
        <f t="shared" si="2221"/>
        <v>NC</v>
      </c>
      <c r="C5016" t="str">
        <f t="shared" si="2221"/>
        <v>Orange County</v>
      </c>
      <c r="D5016">
        <f t="shared" si="2221"/>
        <v>-79.127370499999998</v>
      </c>
      <c r="E5016">
        <f t="shared" si="2221"/>
        <v>36.054780000000001</v>
      </c>
      <c r="Q5016" s="197">
        <v>15.28551315</v>
      </c>
      <c r="R5016" s="197">
        <v>15.28551315</v>
      </c>
      <c r="AE5016" s="319"/>
      <c r="AJ5016">
        <v>0</v>
      </c>
      <c r="AK5016">
        <v>0</v>
      </c>
    </row>
    <row r="5017" spans="1:37" x14ac:dyDescent="0.25">
      <c r="A5017">
        <f t="shared" ref="A5017:E5017" si="2222">A1932</f>
        <v>37137</v>
      </c>
      <c r="B5017" t="str">
        <f t="shared" si="2222"/>
        <v>NC</v>
      </c>
      <c r="C5017" t="str">
        <f t="shared" si="2222"/>
        <v>Pamlico County</v>
      </c>
      <c r="D5017">
        <f t="shared" si="2222"/>
        <v>-76.732676499999997</v>
      </c>
      <c r="E5017">
        <f t="shared" si="2222"/>
        <v>35.145499999999998</v>
      </c>
      <c r="Q5017" s="197">
        <v>16.417134229999998</v>
      </c>
      <c r="R5017" s="197">
        <v>16.417134229999998</v>
      </c>
      <c r="AE5017" s="319"/>
      <c r="AJ5017">
        <v>0</v>
      </c>
      <c r="AK5017">
        <v>0</v>
      </c>
    </row>
    <row r="5018" spans="1:37" x14ac:dyDescent="0.25">
      <c r="A5018">
        <f t="shared" ref="A5018:E5018" si="2223">A1933</f>
        <v>37139</v>
      </c>
      <c r="B5018" t="str">
        <f t="shared" si="2223"/>
        <v>NC</v>
      </c>
      <c r="C5018" t="str">
        <f t="shared" si="2223"/>
        <v>Pasquotank County</v>
      </c>
      <c r="D5018">
        <f t="shared" si="2223"/>
        <v>-76.283315099999996</v>
      </c>
      <c r="E5018">
        <f t="shared" si="2223"/>
        <v>36.300229999999999</v>
      </c>
      <c r="Q5018" s="197">
        <v>15.924972779999999</v>
      </c>
      <c r="R5018" s="197">
        <v>15.924972779999999</v>
      </c>
      <c r="AE5018" s="319"/>
      <c r="AJ5018">
        <v>0</v>
      </c>
      <c r="AK5018">
        <v>0</v>
      </c>
    </row>
    <row r="5019" spans="1:37" x14ac:dyDescent="0.25">
      <c r="A5019">
        <f t="shared" ref="A5019:E5019" si="2224">A1934</f>
        <v>37141</v>
      </c>
      <c r="B5019" t="str">
        <f t="shared" si="2224"/>
        <v>NC</v>
      </c>
      <c r="C5019" t="str">
        <f t="shared" si="2224"/>
        <v>Pender County</v>
      </c>
      <c r="D5019">
        <f t="shared" si="2224"/>
        <v>-77.904442099999997</v>
      </c>
      <c r="E5019">
        <f t="shared" si="2224"/>
        <v>34.530670000000001</v>
      </c>
      <c r="Q5019" s="197">
        <v>16.693359569999998</v>
      </c>
      <c r="R5019" s="197">
        <v>16.693359569999998</v>
      </c>
      <c r="AE5019" s="319"/>
      <c r="AJ5019">
        <v>0</v>
      </c>
      <c r="AK5019">
        <v>0</v>
      </c>
    </row>
    <row r="5020" spans="1:37" x14ac:dyDescent="0.25">
      <c r="A5020">
        <f t="shared" ref="A5020:E5020" si="2225">A1935</f>
        <v>37143</v>
      </c>
      <c r="B5020" t="str">
        <f t="shared" si="2225"/>
        <v>NC</v>
      </c>
      <c r="C5020" t="str">
        <f t="shared" si="2225"/>
        <v>Perquimans County</v>
      </c>
      <c r="D5020">
        <f t="shared" si="2225"/>
        <v>-76.4411068</v>
      </c>
      <c r="E5020">
        <f t="shared" si="2225"/>
        <v>36.209870000000002</v>
      </c>
      <c r="Q5020" s="197">
        <v>15.954643709999999</v>
      </c>
      <c r="R5020" s="197">
        <v>15.954643709999999</v>
      </c>
      <c r="AE5020" s="319"/>
      <c r="AJ5020">
        <v>0</v>
      </c>
      <c r="AK5020">
        <v>0</v>
      </c>
    </row>
    <row r="5021" spans="1:37" x14ac:dyDescent="0.25">
      <c r="A5021">
        <f t="shared" ref="A5021:E5021" si="2226">A1936</f>
        <v>37145</v>
      </c>
      <c r="B5021" t="str">
        <f t="shared" si="2226"/>
        <v>NC</v>
      </c>
      <c r="C5021" t="str">
        <f t="shared" si="2226"/>
        <v>Person County</v>
      </c>
      <c r="D5021">
        <f t="shared" si="2226"/>
        <v>-78.970351500000007</v>
      </c>
      <c r="E5021">
        <f t="shared" si="2226"/>
        <v>36.383310000000002</v>
      </c>
      <c r="Q5021" s="197">
        <v>15.02800229</v>
      </c>
      <c r="R5021" s="197">
        <v>15.02800229</v>
      </c>
      <c r="AE5021" s="319"/>
      <c r="AJ5021">
        <v>0</v>
      </c>
      <c r="AK5021">
        <v>0</v>
      </c>
    </row>
    <row r="5022" spans="1:37" x14ac:dyDescent="0.25">
      <c r="A5022">
        <f t="shared" ref="A5022:E5022" si="2227">A1937</f>
        <v>37147</v>
      </c>
      <c r="B5022" t="str">
        <f t="shared" si="2227"/>
        <v>NC</v>
      </c>
      <c r="C5022" t="str">
        <f t="shared" si="2227"/>
        <v>Pitt County</v>
      </c>
      <c r="D5022">
        <f t="shared" si="2227"/>
        <v>-77.380527700000002</v>
      </c>
      <c r="E5022">
        <f t="shared" si="2227"/>
        <v>35.596429999999998</v>
      </c>
      <c r="Q5022" s="197">
        <v>16.11362214</v>
      </c>
      <c r="R5022" s="197">
        <v>16.11362214</v>
      </c>
      <c r="AE5022" s="319"/>
      <c r="AJ5022">
        <v>0</v>
      </c>
      <c r="AK5022">
        <v>0</v>
      </c>
    </row>
    <row r="5023" spans="1:37" x14ac:dyDescent="0.25">
      <c r="A5023">
        <f t="shared" ref="A5023:E5023" si="2228">A1938</f>
        <v>37149</v>
      </c>
      <c r="B5023" t="str">
        <f t="shared" si="2228"/>
        <v>NC</v>
      </c>
      <c r="C5023" t="str">
        <f t="shared" si="2228"/>
        <v>Polk County</v>
      </c>
      <c r="D5023">
        <f t="shared" si="2228"/>
        <v>-82.182581600000006</v>
      </c>
      <c r="E5023">
        <f t="shared" si="2228"/>
        <v>35.28425</v>
      </c>
      <c r="Q5023" s="197">
        <v>14.72032905</v>
      </c>
      <c r="R5023" s="197">
        <v>14.72032905</v>
      </c>
      <c r="AE5023" s="319"/>
      <c r="AJ5023">
        <v>0</v>
      </c>
      <c r="AK5023">
        <v>0</v>
      </c>
    </row>
    <row r="5024" spans="1:37" x14ac:dyDescent="0.25">
      <c r="A5024">
        <f t="shared" ref="A5024:E5024" si="2229">A1939</f>
        <v>37151</v>
      </c>
      <c r="B5024" t="str">
        <f t="shared" si="2229"/>
        <v>NC</v>
      </c>
      <c r="C5024" t="str">
        <f t="shared" si="2229"/>
        <v>Randolph County</v>
      </c>
      <c r="D5024">
        <f t="shared" si="2229"/>
        <v>-79.796901500000004</v>
      </c>
      <c r="E5024">
        <f t="shared" si="2229"/>
        <v>35.709389999999999</v>
      </c>
      <c r="Q5024" s="197">
        <v>15.46707763</v>
      </c>
      <c r="R5024" s="197">
        <v>15.46707763</v>
      </c>
      <c r="AE5024" s="319"/>
      <c r="AJ5024">
        <v>0</v>
      </c>
      <c r="AK5024">
        <v>0</v>
      </c>
    </row>
    <row r="5025" spans="1:37" x14ac:dyDescent="0.25">
      <c r="A5025">
        <f t="shared" ref="A5025:E5025" si="2230">A1940</f>
        <v>37153</v>
      </c>
      <c r="B5025" t="str">
        <f t="shared" si="2230"/>
        <v>NC</v>
      </c>
      <c r="C5025" t="str">
        <f t="shared" si="2230"/>
        <v>Richmond County</v>
      </c>
      <c r="D5025">
        <f t="shared" si="2230"/>
        <v>-79.736919</v>
      </c>
      <c r="E5025">
        <f t="shared" si="2230"/>
        <v>35.004080000000002</v>
      </c>
      <c r="Q5025" s="197">
        <v>16.165470490000001</v>
      </c>
      <c r="R5025" s="197">
        <v>16.165470490000001</v>
      </c>
      <c r="AE5025" s="319"/>
      <c r="AJ5025">
        <v>0</v>
      </c>
      <c r="AK5025">
        <v>0</v>
      </c>
    </row>
    <row r="5026" spans="1:37" x14ac:dyDescent="0.25">
      <c r="A5026">
        <f t="shared" ref="A5026:E5026" si="2231">A1941</f>
        <v>37155</v>
      </c>
      <c r="B5026" t="str">
        <f t="shared" si="2231"/>
        <v>NC</v>
      </c>
      <c r="C5026" t="str">
        <f t="shared" si="2231"/>
        <v>Robeson County</v>
      </c>
      <c r="D5026">
        <f t="shared" si="2231"/>
        <v>-79.084984500000004</v>
      </c>
      <c r="E5026">
        <f t="shared" si="2231"/>
        <v>34.633420000000001</v>
      </c>
      <c r="Q5026" s="197">
        <v>16.52646829</v>
      </c>
      <c r="R5026" s="197">
        <v>16.52646829</v>
      </c>
      <c r="AE5026" s="319"/>
      <c r="AJ5026">
        <v>0</v>
      </c>
      <c r="AK5026">
        <v>0</v>
      </c>
    </row>
    <row r="5027" spans="1:37" x14ac:dyDescent="0.25">
      <c r="A5027">
        <f t="shared" ref="A5027:E5027" si="2232">A1942</f>
        <v>37157</v>
      </c>
      <c r="B5027" t="str">
        <f t="shared" si="2232"/>
        <v>NC</v>
      </c>
      <c r="C5027" t="str">
        <f t="shared" si="2232"/>
        <v>Rockingham County</v>
      </c>
      <c r="D5027">
        <f t="shared" si="2232"/>
        <v>-79.767494400000004</v>
      </c>
      <c r="E5027">
        <f t="shared" si="2232"/>
        <v>36.395049999999998</v>
      </c>
      <c r="Q5027" s="197">
        <v>14.730320710000001</v>
      </c>
      <c r="R5027" s="197">
        <v>14.730320710000001</v>
      </c>
      <c r="AE5027" s="319"/>
      <c r="AJ5027">
        <v>0</v>
      </c>
      <c r="AK5027">
        <v>0</v>
      </c>
    </row>
    <row r="5028" spans="1:37" x14ac:dyDescent="0.25">
      <c r="A5028">
        <f t="shared" ref="A5028:E5028" si="2233">A1943</f>
        <v>37159</v>
      </c>
      <c r="B5028" t="str">
        <f t="shared" si="2233"/>
        <v>NC</v>
      </c>
      <c r="C5028" t="str">
        <f t="shared" si="2233"/>
        <v>Rowan County</v>
      </c>
      <c r="D5028">
        <f t="shared" si="2233"/>
        <v>-80.526877400000004</v>
      </c>
      <c r="E5028">
        <f t="shared" si="2233"/>
        <v>35.641820000000003</v>
      </c>
      <c r="Q5028" s="197">
        <v>15.383762239999999</v>
      </c>
      <c r="R5028" s="197">
        <v>15.383762239999999</v>
      </c>
      <c r="AE5028" s="319"/>
      <c r="AJ5028">
        <v>0</v>
      </c>
      <c r="AK5028">
        <v>0</v>
      </c>
    </row>
    <row r="5029" spans="1:37" x14ac:dyDescent="0.25">
      <c r="A5029">
        <f t="shared" ref="A5029:E5029" si="2234">A1944</f>
        <v>37161</v>
      </c>
      <c r="B5029" t="str">
        <f t="shared" si="2234"/>
        <v>NC</v>
      </c>
      <c r="C5029" t="str">
        <f t="shared" si="2234"/>
        <v>Rutherford County</v>
      </c>
      <c r="D5029">
        <f t="shared" si="2234"/>
        <v>-81.927739900000006</v>
      </c>
      <c r="E5029">
        <f t="shared" si="2234"/>
        <v>35.407179999999997</v>
      </c>
      <c r="Q5029" s="197">
        <v>14.80743687</v>
      </c>
      <c r="R5029" s="197">
        <v>14.80743687</v>
      </c>
      <c r="AE5029" s="319"/>
      <c r="AJ5029">
        <v>0</v>
      </c>
      <c r="AK5029">
        <v>0</v>
      </c>
    </row>
    <row r="5030" spans="1:37" x14ac:dyDescent="0.25">
      <c r="A5030">
        <f t="shared" ref="A5030:E5030" si="2235">A1945</f>
        <v>37163</v>
      </c>
      <c r="B5030" t="str">
        <f t="shared" si="2235"/>
        <v>NC</v>
      </c>
      <c r="C5030" t="str">
        <f t="shared" si="2235"/>
        <v>Sampson County</v>
      </c>
      <c r="D5030">
        <f t="shared" si="2235"/>
        <v>-78.367563799999999</v>
      </c>
      <c r="E5030">
        <f t="shared" si="2235"/>
        <v>34.988219999999998</v>
      </c>
      <c r="Q5030" s="197">
        <v>16.33924425</v>
      </c>
      <c r="R5030" s="197">
        <v>16.33924425</v>
      </c>
      <c r="AE5030" s="319"/>
      <c r="AJ5030">
        <v>0</v>
      </c>
      <c r="AK5030">
        <v>0</v>
      </c>
    </row>
    <row r="5031" spans="1:37" x14ac:dyDescent="0.25">
      <c r="A5031">
        <f t="shared" ref="A5031:E5031" si="2236">A1946</f>
        <v>37165</v>
      </c>
      <c r="B5031" t="str">
        <f t="shared" si="2236"/>
        <v>NC</v>
      </c>
      <c r="C5031" t="str">
        <f t="shared" si="2236"/>
        <v>Scotland County</v>
      </c>
      <c r="D5031">
        <f t="shared" si="2236"/>
        <v>-79.464607799999996</v>
      </c>
      <c r="E5031">
        <f t="shared" si="2236"/>
        <v>34.832500000000003</v>
      </c>
      <c r="Q5031" s="197">
        <v>16.327095780000001</v>
      </c>
      <c r="R5031" s="197">
        <v>16.327095780000001</v>
      </c>
      <c r="AE5031" s="319"/>
      <c r="AJ5031">
        <v>0</v>
      </c>
      <c r="AK5031">
        <v>0</v>
      </c>
    </row>
    <row r="5032" spans="1:37" x14ac:dyDescent="0.25">
      <c r="A5032">
        <f t="shared" ref="A5032:E5032" si="2237">A1947</f>
        <v>37167</v>
      </c>
      <c r="B5032" t="str">
        <f t="shared" si="2237"/>
        <v>NC</v>
      </c>
      <c r="C5032" t="str">
        <f t="shared" si="2237"/>
        <v>Stanly County</v>
      </c>
      <c r="D5032">
        <f t="shared" si="2237"/>
        <v>-80.2574252</v>
      </c>
      <c r="E5032">
        <f t="shared" si="2237"/>
        <v>35.315890000000003</v>
      </c>
      <c r="Q5032" s="197">
        <v>15.813206709999999</v>
      </c>
      <c r="R5032" s="197">
        <v>15.813206709999999</v>
      </c>
      <c r="AE5032" s="319"/>
      <c r="AJ5032">
        <v>0</v>
      </c>
      <c r="AK5032">
        <v>0</v>
      </c>
    </row>
    <row r="5033" spans="1:37" x14ac:dyDescent="0.25">
      <c r="A5033">
        <f t="shared" ref="A5033:E5033" si="2238">A1948</f>
        <v>37169</v>
      </c>
      <c r="B5033" t="str">
        <f t="shared" si="2238"/>
        <v>NC</v>
      </c>
      <c r="C5033" t="str">
        <f t="shared" si="2238"/>
        <v>Stokes County</v>
      </c>
      <c r="D5033">
        <f t="shared" si="2238"/>
        <v>-80.237847900000006</v>
      </c>
      <c r="E5033">
        <f t="shared" si="2238"/>
        <v>36.401560000000003</v>
      </c>
      <c r="Q5033" s="197">
        <v>14.612729809999999</v>
      </c>
      <c r="R5033" s="197">
        <v>14.612729809999999</v>
      </c>
      <c r="AE5033" s="319"/>
      <c r="AJ5033">
        <v>0</v>
      </c>
      <c r="AK5033">
        <v>0</v>
      </c>
    </row>
    <row r="5034" spans="1:37" x14ac:dyDescent="0.25">
      <c r="A5034">
        <f t="shared" ref="A5034:E5034" si="2239">A1949</f>
        <v>37171</v>
      </c>
      <c r="B5034" t="str">
        <f t="shared" si="2239"/>
        <v>NC</v>
      </c>
      <c r="C5034" t="str">
        <f t="shared" si="2239"/>
        <v>Surry County</v>
      </c>
      <c r="D5034">
        <f t="shared" si="2239"/>
        <v>-80.688966600000001</v>
      </c>
      <c r="E5034">
        <f t="shared" si="2239"/>
        <v>36.415329999999997</v>
      </c>
      <c r="Q5034" s="197">
        <v>14.457007880000001</v>
      </c>
      <c r="R5034" s="197">
        <v>14.457007880000001</v>
      </c>
      <c r="AE5034" s="319"/>
      <c r="AJ5034">
        <v>0</v>
      </c>
      <c r="AK5034">
        <v>0</v>
      </c>
    </row>
    <row r="5035" spans="1:37" x14ac:dyDescent="0.25">
      <c r="A5035">
        <f t="shared" ref="A5035:E5035" si="2240">A1950</f>
        <v>37173</v>
      </c>
      <c r="B5035" t="str">
        <f t="shared" si="2240"/>
        <v>NC</v>
      </c>
      <c r="C5035" t="str">
        <f t="shared" si="2240"/>
        <v>Swain County</v>
      </c>
      <c r="D5035">
        <f t="shared" si="2240"/>
        <v>-83.498227600000007</v>
      </c>
      <c r="E5035">
        <f t="shared" si="2240"/>
        <v>35.484029999999997</v>
      </c>
      <c r="Q5035" s="197">
        <v>12.781284360000001</v>
      </c>
      <c r="R5035" s="197">
        <v>12.781284360000001</v>
      </c>
      <c r="AE5035" s="319"/>
      <c r="AJ5035">
        <v>0</v>
      </c>
      <c r="AK5035">
        <v>0</v>
      </c>
    </row>
    <row r="5036" spans="1:37" x14ac:dyDescent="0.25">
      <c r="A5036">
        <f t="shared" ref="A5036:E5036" si="2241">A1951</f>
        <v>37175</v>
      </c>
      <c r="B5036" t="str">
        <f t="shared" si="2241"/>
        <v>NC</v>
      </c>
      <c r="C5036" t="str">
        <f t="shared" si="2241"/>
        <v>Transylvania County</v>
      </c>
      <c r="D5036">
        <f t="shared" si="2241"/>
        <v>-82.802424700000003</v>
      </c>
      <c r="E5036">
        <f t="shared" si="2241"/>
        <v>35.202970000000001</v>
      </c>
      <c r="Q5036" s="197">
        <v>14.089101189999999</v>
      </c>
      <c r="R5036" s="197">
        <v>14.089101189999999</v>
      </c>
      <c r="AE5036" s="319"/>
      <c r="AJ5036">
        <v>0</v>
      </c>
      <c r="AK5036">
        <v>0</v>
      </c>
    </row>
    <row r="5037" spans="1:37" x14ac:dyDescent="0.25">
      <c r="A5037">
        <f t="shared" ref="A5037:E5037" si="2242">A1952</f>
        <v>37177</v>
      </c>
      <c r="B5037" t="str">
        <f t="shared" si="2242"/>
        <v>NC</v>
      </c>
      <c r="C5037" t="str">
        <f t="shared" si="2242"/>
        <v>Tyrrell County</v>
      </c>
      <c r="D5037">
        <f t="shared" si="2242"/>
        <v>-76.212924000000001</v>
      </c>
      <c r="E5037">
        <f t="shared" si="2242"/>
        <v>35.810409999999997</v>
      </c>
      <c r="Q5037" s="197">
        <v>16.127636420000002</v>
      </c>
      <c r="R5037" s="197">
        <v>16.127636420000002</v>
      </c>
      <c r="AE5037" s="319"/>
      <c r="AJ5037">
        <v>0</v>
      </c>
      <c r="AK5037">
        <v>0</v>
      </c>
    </row>
    <row r="5038" spans="1:37" x14ac:dyDescent="0.25">
      <c r="A5038">
        <f t="shared" ref="A5038:E5038" si="2243">A1953</f>
        <v>37179</v>
      </c>
      <c r="B5038" t="str">
        <f t="shared" si="2243"/>
        <v>NC</v>
      </c>
      <c r="C5038" t="str">
        <f t="shared" si="2243"/>
        <v>Union County</v>
      </c>
      <c r="D5038">
        <f t="shared" si="2243"/>
        <v>-80.536206800000002</v>
      </c>
      <c r="E5038">
        <f t="shared" si="2243"/>
        <v>34.987819999999999</v>
      </c>
      <c r="Q5038" s="197">
        <v>16.111117579999998</v>
      </c>
      <c r="R5038" s="197">
        <v>16.111117579999998</v>
      </c>
      <c r="AE5038" s="319"/>
      <c r="AJ5038">
        <v>0</v>
      </c>
      <c r="AK5038">
        <v>0</v>
      </c>
    </row>
    <row r="5039" spans="1:37" x14ac:dyDescent="0.25">
      <c r="A5039">
        <f t="shared" ref="A5039:E5039" si="2244">A1954</f>
        <v>37181</v>
      </c>
      <c r="B5039" t="str">
        <f t="shared" si="2244"/>
        <v>NC</v>
      </c>
      <c r="C5039" t="str">
        <f t="shared" si="2244"/>
        <v>Vance County</v>
      </c>
      <c r="D5039">
        <f t="shared" si="2244"/>
        <v>-78.401714400000003</v>
      </c>
      <c r="E5039">
        <f t="shared" si="2244"/>
        <v>36.360639999999997</v>
      </c>
      <c r="Q5039" s="197">
        <v>15.25976595</v>
      </c>
      <c r="R5039" s="197">
        <v>15.25976595</v>
      </c>
      <c r="AE5039" s="319"/>
      <c r="AJ5039">
        <v>0</v>
      </c>
      <c r="AK5039">
        <v>0</v>
      </c>
    </row>
    <row r="5040" spans="1:37" x14ac:dyDescent="0.25">
      <c r="A5040">
        <f t="shared" ref="A5040:E5040" si="2245">A1955</f>
        <v>37183</v>
      </c>
      <c r="B5040" t="str">
        <f t="shared" si="2245"/>
        <v>NC</v>
      </c>
      <c r="C5040" t="str">
        <f t="shared" si="2245"/>
        <v>Wake County</v>
      </c>
      <c r="D5040">
        <f t="shared" si="2245"/>
        <v>-78.649502900000002</v>
      </c>
      <c r="E5040">
        <f t="shared" si="2245"/>
        <v>35.786540000000002</v>
      </c>
      <c r="Q5040" s="197">
        <v>15.66640816</v>
      </c>
      <c r="R5040" s="197">
        <v>15.66640816</v>
      </c>
      <c r="AE5040" s="319"/>
      <c r="AJ5040">
        <v>0</v>
      </c>
      <c r="AK5040">
        <v>0</v>
      </c>
    </row>
    <row r="5041" spans="1:37" x14ac:dyDescent="0.25">
      <c r="A5041">
        <f t="shared" ref="A5041:E5041" si="2246">A1956</f>
        <v>37185</v>
      </c>
      <c r="B5041" t="str">
        <f t="shared" si="2246"/>
        <v>NC</v>
      </c>
      <c r="C5041" t="str">
        <f t="shared" si="2246"/>
        <v>Warren County</v>
      </c>
      <c r="D5041">
        <f t="shared" si="2246"/>
        <v>-78.096283999999997</v>
      </c>
      <c r="E5041">
        <f t="shared" si="2246"/>
        <v>36.387079999999997</v>
      </c>
      <c r="Q5041" s="197">
        <v>15.357994250000001</v>
      </c>
      <c r="R5041" s="197">
        <v>15.357994250000001</v>
      </c>
      <c r="AE5041" s="319"/>
      <c r="AJ5041">
        <v>0</v>
      </c>
      <c r="AK5041">
        <v>0</v>
      </c>
    </row>
    <row r="5042" spans="1:37" x14ac:dyDescent="0.25">
      <c r="A5042">
        <f t="shared" ref="A5042:E5042" si="2247">A1957</f>
        <v>37187</v>
      </c>
      <c r="B5042" t="str">
        <f t="shared" si="2247"/>
        <v>NC</v>
      </c>
      <c r="C5042" t="str">
        <f t="shared" si="2247"/>
        <v>Washington County</v>
      </c>
      <c r="D5042">
        <f t="shared" si="2247"/>
        <v>-76.577432799999997</v>
      </c>
      <c r="E5042">
        <f t="shared" si="2247"/>
        <v>35.817549999999997</v>
      </c>
      <c r="Q5042" s="197">
        <v>16.115822680000001</v>
      </c>
      <c r="R5042" s="197">
        <v>16.115822680000001</v>
      </c>
      <c r="AE5042" s="319"/>
      <c r="AJ5042">
        <v>0</v>
      </c>
      <c r="AK5042">
        <v>0</v>
      </c>
    </row>
    <row r="5043" spans="1:37" x14ac:dyDescent="0.25">
      <c r="A5043">
        <f t="shared" ref="A5043:E5043" si="2248">A1958</f>
        <v>37189</v>
      </c>
      <c r="B5043" t="str">
        <f t="shared" si="2248"/>
        <v>NC</v>
      </c>
      <c r="C5043" t="str">
        <f t="shared" si="2248"/>
        <v>Watauga County</v>
      </c>
      <c r="D5043">
        <f t="shared" si="2248"/>
        <v>-81.695739700000004</v>
      </c>
      <c r="E5043">
        <f t="shared" si="2248"/>
        <v>36.228969999999997</v>
      </c>
      <c r="Q5043" s="197">
        <v>14.157190979999999</v>
      </c>
      <c r="R5043" s="197">
        <v>14.157190979999999</v>
      </c>
      <c r="AE5043" s="319"/>
      <c r="AJ5043">
        <v>0</v>
      </c>
      <c r="AK5043">
        <v>0</v>
      </c>
    </row>
    <row r="5044" spans="1:37" x14ac:dyDescent="0.25">
      <c r="A5044">
        <f t="shared" ref="A5044:E5044" si="2249">A1959</f>
        <v>37191</v>
      </c>
      <c r="B5044" t="str">
        <f t="shared" si="2249"/>
        <v>NC</v>
      </c>
      <c r="C5044" t="str">
        <f t="shared" si="2249"/>
        <v>Wayne County</v>
      </c>
      <c r="D5044">
        <f t="shared" si="2249"/>
        <v>-78.008205899999993</v>
      </c>
      <c r="E5044">
        <f t="shared" si="2249"/>
        <v>35.365789999999997</v>
      </c>
      <c r="Q5044" s="197">
        <v>16.12982792</v>
      </c>
      <c r="R5044" s="197">
        <v>16.12982792</v>
      </c>
      <c r="AE5044" s="319"/>
      <c r="AJ5044">
        <v>0</v>
      </c>
      <c r="AK5044">
        <v>0</v>
      </c>
    </row>
    <row r="5045" spans="1:37" x14ac:dyDescent="0.25">
      <c r="A5045">
        <f t="shared" ref="A5045:E5045" si="2250">A1960</f>
        <v>37193</v>
      </c>
      <c r="B5045" t="str">
        <f t="shared" si="2250"/>
        <v>NC</v>
      </c>
      <c r="C5045" t="str">
        <f t="shared" si="2250"/>
        <v>Wilkes County</v>
      </c>
      <c r="D5045">
        <f t="shared" si="2250"/>
        <v>-81.1745193</v>
      </c>
      <c r="E5045">
        <f t="shared" si="2250"/>
        <v>36.217919999999999</v>
      </c>
      <c r="Q5045" s="197">
        <v>14.45923105</v>
      </c>
      <c r="R5045" s="197">
        <v>14.45923105</v>
      </c>
      <c r="AE5045" s="319"/>
      <c r="AJ5045">
        <v>0</v>
      </c>
      <c r="AK5045">
        <v>0</v>
      </c>
    </row>
    <row r="5046" spans="1:37" x14ac:dyDescent="0.25">
      <c r="A5046">
        <f t="shared" ref="A5046:E5046" si="2251">A1961</f>
        <v>37195</v>
      </c>
      <c r="B5046" t="str">
        <f t="shared" si="2251"/>
        <v>NC</v>
      </c>
      <c r="C5046" t="str">
        <f t="shared" si="2251"/>
        <v>Wilson County</v>
      </c>
      <c r="D5046">
        <f t="shared" si="2251"/>
        <v>-77.920541299999996</v>
      </c>
      <c r="E5046">
        <f t="shared" si="2251"/>
        <v>35.700479999999999</v>
      </c>
      <c r="Q5046" s="197">
        <v>15.922778080000001</v>
      </c>
      <c r="R5046" s="197">
        <v>15.922778080000001</v>
      </c>
      <c r="AE5046" s="319"/>
      <c r="AJ5046">
        <v>0</v>
      </c>
      <c r="AK5046">
        <v>0</v>
      </c>
    </row>
    <row r="5047" spans="1:37" x14ac:dyDescent="0.25">
      <c r="A5047">
        <f t="shared" ref="A5047:E5047" si="2252">A1962</f>
        <v>37197</v>
      </c>
      <c r="B5047" t="str">
        <f t="shared" si="2252"/>
        <v>NC</v>
      </c>
      <c r="C5047" t="str">
        <f t="shared" si="2252"/>
        <v>Yadkin County</v>
      </c>
      <c r="D5047">
        <f t="shared" si="2252"/>
        <v>-80.663372600000002</v>
      </c>
      <c r="E5047">
        <f t="shared" si="2252"/>
        <v>36.161700000000003</v>
      </c>
      <c r="Q5047" s="197">
        <v>14.742400050000001</v>
      </c>
      <c r="R5047" s="197">
        <v>14.742400050000001</v>
      </c>
      <c r="AE5047" s="319"/>
      <c r="AJ5047">
        <v>0</v>
      </c>
      <c r="AK5047">
        <v>0</v>
      </c>
    </row>
    <row r="5048" spans="1:37" x14ac:dyDescent="0.25">
      <c r="A5048">
        <f t="shared" ref="A5048:E5048" si="2253">A1963</f>
        <v>37199</v>
      </c>
      <c r="B5048" t="str">
        <f t="shared" si="2253"/>
        <v>NC</v>
      </c>
      <c r="C5048" t="str">
        <f t="shared" si="2253"/>
        <v>Yancey County</v>
      </c>
      <c r="D5048">
        <f t="shared" si="2253"/>
        <v>-82.314181899999994</v>
      </c>
      <c r="E5048">
        <f t="shared" si="2253"/>
        <v>35.897300000000001</v>
      </c>
      <c r="Q5048" s="197">
        <v>13.88648942</v>
      </c>
      <c r="R5048" s="197">
        <v>13.88648942</v>
      </c>
      <c r="AE5048" s="319"/>
      <c r="AJ5048">
        <v>0</v>
      </c>
      <c r="AK5048">
        <v>0</v>
      </c>
    </row>
    <row r="5049" spans="1:37" x14ac:dyDescent="0.25">
      <c r="A5049">
        <f t="shared" ref="A5049:E5049" si="2254">A1964</f>
        <v>38001</v>
      </c>
      <c r="B5049" t="str">
        <f t="shared" si="2254"/>
        <v>ND</v>
      </c>
      <c r="C5049" t="str">
        <f t="shared" si="2254"/>
        <v>Adams County</v>
      </c>
      <c r="D5049">
        <f t="shared" si="2254"/>
        <v>-102.52049599999999</v>
      </c>
      <c r="E5049">
        <f t="shared" si="2254"/>
        <v>46.094720000000002</v>
      </c>
      <c r="Q5049" s="197">
        <v>9.7975456829999992</v>
      </c>
      <c r="R5049" s="197">
        <v>9.7975456829999992</v>
      </c>
      <c r="AE5049" s="319"/>
      <c r="AJ5049">
        <v>0</v>
      </c>
      <c r="AK5049">
        <v>0</v>
      </c>
    </row>
    <row r="5050" spans="1:37" x14ac:dyDescent="0.25">
      <c r="A5050">
        <f t="shared" ref="A5050:E5050" si="2255">A1965</f>
        <v>38003</v>
      </c>
      <c r="B5050" t="str">
        <f t="shared" si="2255"/>
        <v>ND</v>
      </c>
      <c r="C5050" t="str">
        <f t="shared" si="2255"/>
        <v>Barnes County</v>
      </c>
      <c r="D5050">
        <f t="shared" si="2255"/>
        <v>-98.066011799999998</v>
      </c>
      <c r="E5050">
        <f t="shared" si="2255"/>
        <v>46.932749999999999</v>
      </c>
      <c r="Q5050" s="197">
        <v>9.4443383579999995</v>
      </c>
      <c r="R5050" s="197">
        <v>9.4443383579999995</v>
      </c>
      <c r="AE5050" s="319"/>
      <c r="AJ5050">
        <v>0</v>
      </c>
      <c r="AK5050">
        <v>0</v>
      </c>
    </row>
    <row r="5051" spans="1:37" x14ac:dyDescent="0.25">
      <c r="A5051">
        <f t="shared" ref="A5051:E5051" si="2256">A1966</f>
        <v>38005</v>
      </c>
      <c r="B5051" t="str">
        <f t="shared" si="2256"/>
        <v>ND</v>
      </c>
      <c r="C5051" t="str">
        <f t="shared" si="2256"/>
        <v>Benson County</v>
      </c>
      <c r="D5051">
        <f t="shared" si="2256"/>
        <v>-99.372658000000001</v>
      </c>
      <c r="E5051">
        <f t="shared" si="2256"/>
        <v>48.072830000000003</v>
      </c>
      <c r="Q5051" s="197">
        <v>9.1303153530000003</v>
      </c>
      <c r="R5051" s="197">
        <v>9.1303153530000003</v>
      </c>
      <c r="AE5051" s="319"/>
      <c r="AJ5051">
        <v>0</v>
      </c>
      <c r="AK5051">
        <v>0</v>
      </c>
    </row>
    <row r="5052" spans="1:37" x14ac:dyDescent="0.25">
      <c r="A5052">
        <f t="shared" ref="A5052:E5052" si="2257">A1967</f>
        <v>38007</v>
      </c>
      <c r="B5052" t="str">
        <f t="shared" si="2257"/>
        <v>ND</v>
      </c>
      <c r="C5052" t="str">
        <f t="shared" si="2257"/>
        <v>Billings County</v>
      </c>
      <c r="D5052">
        <f t="shared" si="2257"/>
        <v>-103.36957</v>
      </c>
      <c r="E5052">
        <f t="shared" si="2257"/>
        <v>47.025910000000003</v>
      </c>
      <c r="Q5052" s="197">
        <v>9.5992335230000005</v>
      </c>
      <c r="R5052" s="197">
        <v>9.5992335230000005</v>
      </c>
      <c r="AE5052" s="319"/>
      <c r="AJ5052">
        <v>0</v>
      </c>
      <c r="AK5052">
        <v>0</v>
      </c>
    </row>
    <row r="5053" spans="1:37" x14ac:dyDescent="0.25">
      <c r="A5053">
        <f t="shared" ref="A5053:E5053" si="2258">A1968</f>
        <v>38009</v>
      </c>
      <c r="B5053" t="str">
        <f t="shared" si="2258"/>
        <v>ND</v>
      </c>
      <c r="C5053" t="str">
        <f t="shared" si="2258"/>
        <v>Bottineau County</v>
      </c>
      <c r="D5053">
        <f t="shared" si="2258"/>
        <v>-100.83033500000001</v>
      </c>
      <c r="E5053">
        <f t="shared" si="2258"/>
        <v>48.79157</v>
      </c>
      <c r="Q5053" s="197">
        <v>9.0262819539999999</v>
      </c>
      <c r="R5053" s="197">
        <v>9.0262819539999999</v>
      </c>
      <c r="AE5053" s="319"/>
      <c r="AJ5053">
        <v>0</v>
      </c>
      <c r="AK5053">
        <v>0</v>
      </c>
    </row>
    <row r="5054" spans="1:37" x14ac:dyDescent="0.25">
      <c r="A5054">
        <f t="shared" ref="A5054:E5054" si="2259">A1969</f>
        <v>38011</v>
      </c>
      <c r="B5054" t="str">
        <f t="shared" si="2259"/>
        <v>ND</v>
      </c>
      <c r="C5054" t="str">
        <f t="shared" si="2259"/>
        <v>Bowman County</v>
      </c>
      <c r="D5054">
        <f t="shared" si="2259"/>
        <v>-103.513336</v>
      </c>
      <c r="E5054">
        <f t="shared" si="2259"/>
        <v>46.107199999999999</v>
      </c>
      <c r="Q5054" s="197">
        <v>9.8217793889999996</v>
      </c>
      <c r="R5054" s="197">
        <v>9.8217793889999996</v>
      </c>
      <c r="AE5054" s="319"/>
      <c r="AJ5054">
        <v>0</v>
      </c>
      <c r="AK5054">
        <v>0</v>
      </c>
    </row>
    <row r="5055" spans="1:37" x14ac:dyDescent="0.25">
      <c r="A5055">
        <f t="shared" ref="A5055:E5055" si="2260">A1970</f>
        <v>38013</v>
      </c>
      <c r="B5055" t="str">
        <f t="shared" si="2260"/>
        <v>ND</v>
      </c>
      <c r="C5055" t="str">
        <f t="shared" si="2260"/>
        <v>Burke County</v>
      </c>
      <c r="D5055">
        <f t="shared" si="2260"/>
        <v>-102.51104100000001</v>
      </c>
      <c r="E5055">
        <f t="shared" si="2260"/>
        <v>48.794080000000001</v>
      </c>
      <c r="Q5055" s="197">
        <v>9.2573277669999996</v>
      </c>
      <c r="R5055" s="197">
        <v>9.2573277669999996</v>
      </c>
      <c r="AE5055" s="319"/>
      <c r="AJ5055">
        <v>0</v>
      </c>
      <c r="AK5055">
        <v>0</v>
      </c>
    </row>
    <row r="5056" spans="1:37" x14ac:dyDescent="0.25">
      <c r="A5056">
        <f t="shared" ref="A5056:E5056" si="2261">A1971</f>
        <v>38015</v>
      </c>
      <c r="B5056" t="str">
        <f t="shared" si="2261"/>
        <v>ND</v>
      </c>
      <c r="C5056" t="str">
        <f t="shared" si="2261"/>
        <v>Burleigh County</v>
      </c>
      <c r="D5056">
        <f t="shared" si="2261"/>
        <v>-100.460685</v>
      </c>
      <c r="E5056">
        <f t="shared" si="2261"/>
        <v>46.979039999999998</v>
      </c>
      <c r="Q5056" s="197">
        <v>9.2789299070000002</v>
      </c>
      <c r="R5056" s="197">
        <v>9.2789299070000002</v>
      </c>
      <c r="AE5056" s="319"/>
      <c r="AJ5056">
        <v>0</v>
      </c>
      <c r="AK5056">
        <v>0</v>
      </c>
    </row>
    <row r="5057" spans="1:37" x14ac:dyDescent="0.25">
      <c r="A5057">
        <f t="shared" ref="A5057:E5057" si="2262">A1972</f>
        <v>38017</v>
      </c>
      <c r="B5057" t="str">
        <f t="shared" si="2262"/>
        <v>ND</v>
      </c>
      <c r="C5057" t="str">
        <f t="shared" si="2262"/>
        <v>Cass County</v>
      </c>
      <c r="D5057">
        <f t="shared" si="2262"/>
        <v>-97.2382834</v>
      </c>
      <c r="E5057">
        <f t="shared" si="2262"/>
        <v>46.929769999999998</v>
      </c>
      <c r="Q5057" s="197">
        <v>9.35189819</v>
      </c>
      <c r="R5057" s="197">
        <v>9.35189819</v>
      </c>
      <c r="AE5057" s="319"/>
      <c r="AJ5057">
        <v>0</v>
      </c>
      <c r="AK5057">
        <v>0</v>
      </c>
    </row>
    <row r="5058" spans="1:37" x14ac:dyDescent="0.25">
      <c r="A5058">
        <f t="shared" ref="A5058:E5058" si="2263">A1973</f>
        <v>38019</v>
      </c>
      <c r="B5058" t="str">
        <f t="shared" si="2263"/>
        <v>ND</v>
      </c>
      <c r="C5058" t="str">
        <f t="shared" si="2263"/>
        <v>Cavalier County</v>
      </c>
      <c r="D5058">
        <f t="shared" si="2263"/>
        <v>-98.450089500000004</v>
      </c>
      <c r="E5058">
        <f t="shared" si="2263"/>
        <v>48.773319999999998</v>
      </c>
      <c r="Q5058" s="197">
        <v>9.0773226840000003</v>
      </c>
      <c r="R5058" s="197">
        <v>9.0773226840000003</v>
      </c>
      <c r="AE5058" s="319"/>
      <c r="AJ5058">
        <v>0</v>
      </c>
      <c r="AK5058">
        <v>0</v>
      </c>
    </row>
    <row r="5059" spans="1:37" x14ac:dyDescent="0.25">
      <c r="A5059">
        <f t="shared" ref="A5059:E5059" si="2264">A1974</f>
        <v>38021</v>
      </c>
      <c r="B5059" t="str">
        <f t="shared" si="2264"/>
        <v>ND</v>
      </c>
      <c r="C5059" t="str">
        <f t="shared" si="2264"/>
        <v>Dickey County</v>
      </c>
      <c r="D5059">
        <f t="shared" si="2264"/>
        <v>-98.500632199999998</v>
      </c>
      <c r="E5059">
        <f t="shared" si="2264"/>
        <v>46.109870000000001</v>
      </c>
      <c r="Q5059" s="197">
        <v>9.8250181009999995</v>
      </c>
      <c r="R5059" s="197">
        <v>9.8250181009999995</v>
      </c>
      <c r="AE5059" s="319"/>
      <c r="AJ5059">
        <v>0</v>
      </c>
      <c r="AK5059">
        <v>0</v>
      </c>
    </row>
    <row r="5060" spans="1:37" x14ac:dyDescent="0.25">
      <c r="A5060">
        <f t="shared" ref="A5060:E5060" si="2265">A1975</f>
        <v>38023</v>
      </c>
      <c r="B5060" t="str">
        <f t="shared" si="2265"/>
        <v>ND</v>
      </c>
      <c r="C5060" t="str">
        <f t="shared" si="2265"/>
        <v>Divide County</v>
      </c>
      <c r="D5060">
        <f t="shared" si="2265"/>
        <v>-103.48327500000001</v>
      </c>
      <c r="E5060">
        <f t="shared" si="2265"/>
        <v>48.816000000000003</v>
      </c>
      <c r="Q5060" s="197">
        <v>9.4211426679999999</v>
      </c>
      <c r="R5060" s="197">
        <v>9.4211426679999999</v>
      </c>
      <c r="AE5060" s="319"/>
      <c r="AJ5060">
        <v>0</v>
      </c>
      <c r="AK5060">
        <v>0</v>
      </c>
    </row>
    <row r="5061" spans="1:37" x14ac:dyDescent="0.25">
      <c r="A5061">
        <f t="shared" ref="A5061:E5061" si="2266">A1976</f>
        <v>38025</v>
      </c>
      <c r="B5061" t="str">
        <f t="shared" si="2266"/>
        <v>ND</v>
      </c>
      <c r="C5061" t="str">
        <f t="shared" si="2266"/>
        <v>Dunn County</v>
      </c>
      <c r="D5061">
        <f t="shared" si="2266"/>
        <v>-102.610872</v>
      </c>
      <c r="E5061">
        <f t="shared" si="2266"/>
        <v>47.356520000000003</v>
      </c>
      <c r="Q5061" s="197">
        <v>9.4288400849999991</v>
      </c>
      <c r="R5061" s="197">
        <v>9.4288400849999991</v>
      </c>
      <c r="AE5061" s="319"/>
      <c r="AJ5061">
        <v>0</v>
      </c>
      <c r="AK5061">
        <v>0</v>
      </c>
    </row>
    <row r="5062" spans="1:37" x14ac:dyDescent="0.25">
      <c r="A5062">
        <f t="shared" ref="A5062:E5062" si="2267">A1977</f>
        <v>38027</v>
      </c>
      <c r="B5062" t="str">
        <f t="shared" si="2267"/>
        <v>ND</v>
      </c>
      <c r="C5062" t="str">
        <f t="shared" si="2267"/>
        <v>Eddy County</v>
      </c>
      <c r="D5062">
        <f t="shared" si="2267"/>
        <v>-98.899881699999995</v>
      </c>
      <c r="E5062">
        <f t="shared" si="2267"/>
        <v>47.71996</v>
      </c>
      <c r="Q5062" s="197">
        <v>9.2189605960000005</v>
      </c>
      <c r="R5062" s="197">
        <v>9.2189605960000005</v>
      </c>
      <c r="AE5062" s="319"/>
      <c r="AJ5062">
        <v>0</v>
      </c>
      <c r="AK5062">
        <v>0</v>
      </c>
    </row>
    <row r="5063" spans="1:37" x14ac:dyDescent="0.25">
      <c r="A5063">
        <f t="shared" ref="A5063:E5063" si="2268">A1978</f>
        <v>38029</v>
      </c>
      <c r="B5063" t="str">
        <f t="shared" si="2268"/>
        <v>ND</v>
      </c>
      <c r="C5063" t="str">
        <f t="shared" si="2268"/>
        <v>Emmons County</v>
      </c>
      <c r="D5063">
        <f t="shared" si="2268"/>
        <v>-100.22586099999999</v>
      </c>
      <c r="E5063">
        <f t="shared" si="2268"/>
        <v>46.282330000000002</v>
      </c>
      <c r="Q5063" s="197">
        <v>9.5920245410000007</v>
      </c>
      <c r="R5063" s="197">
        <v>9.5920245410000007</v>
      </c>
      <c r="AE5063" s="319"/>
      <c r="AJ5063">
        <v>0</v>
      </c>
      <c r="AK5063">
        <v>0</v>
      </c>
    </row>
    <row r="5064" spans="1:37" x14ac:dyDescent="0.25">
      <c r="A5064">
        <f t="shared" ref="A5064:E5064" si="2269">A1979</f>
        <v>38031</v>
      </c>
      <c r="B5064" t="str">
        <f t="shared" si="2269"/>
        <v>ND</v>
      </c>
      <c r="C5064" t="str">
        <f t="shared" si="2269"/>
        <v>Foster County</v>
      </c>
      <c r="D5064">
        <f t="shared" si="2269"/>
        <v>-98.881061299999999</v>
      </c>
      <c r="E5064">
        <f t="shared" si="2269"/>
        <v>47.459679999999999</v>
      </c>
      <c r="Q5064" s="197">
        <v>9.2813178250000004</v>
      </c>
      <c r="R5064" s="197">
        <v>9.2813178250000004</v>
      </c>
      <c r="AE5064" s="319"/>
      <c r="AJ5064">
        <v>0</v>
      </c>
      <c r="AK5064">
        <v>0</v>
      </c>
    </row>
    <row r="5065" spans="1:37" x14ac:dyDescent="0.25">
      <c r="A5065">
        <f t="shared" ref="A5065:E5065" si="2270">A1980</f>
        <v>38033</v>
      </c>
      <c r="B5065" t="str">
        <f t="shared" si="2270"/>
        <v>ND</v>
      </c>
      <c r="C5065" t="str">
        <f t="shared" si="2270"/>
        <v>Golden Valley County</v>
      </c>
      <c r="D5065">
        <f t="shared" si="2270"/>
        <v>-103.845291</v>
      </c>
      <c r="E5065">
        <f t="shared" si="2270"/>
        <v>46.94267</v>
      </c>
      <c r="Q5065" s="197">
        <v>9.6561273019999998</v>
      </c>
      <c r="R5065" s="197">
        <v>9.6561273019999998</v>
      </c>
      <c r="AE5065" s="319"/>
      <c r="AJ5065">
        <v>0</v>
      </c>
      <c r="AK5065">
        <v>0</v>
      </c>
    </row>
    <row r="5066" spans="1:37" x14ac:dyDescent="0.25">
      <c r="A5066">
        <f t="shared" ref="A5066:E5066" si="2271">A1981</f>
        <v>38035</v>
      </c>
      <c r="B5066" t="str">
        <f t="shared" si="2271"/>
        <v>ND</v>
      </c>
      <c r="C5066" t="str">
        <f t="shared" si="2271"/>
        <v>Grand Forks County</v>
      </c>
      <c r="D5066">
        <f t="shared" si="2271"/>
        <v>-97.446873199999999</v>
      </c>
      <c r="E5066">
        <f t="shared" si="2271"/>
        <v>47.920209999999997</v>
      </c>
      <c r="Q5066" s="197">
        <v>9.1165761799999991</v>
      </c>
      <c r="R5066" s="197">
        <v>9.1165761799999991</v>
      </c>
      <c r="AE5066" s="319"/>
      <c r="AJ5066">
        <v>0</v>
      </c>
      <c r="AK5066">
        <v>0</v>
      </c>
    </row>
    <row r="5067" spans="1:37" x14ac:dyDescent="0.25">
      <c r="A5067">
        <f t="shared" ref="A5067:E5067" si="2272">A1982</f>
        <v>38037</v>
      </c>
      <c r="B5067" t="str">
        <f t="shared" si="2272"/>
        <v>ND</v>
      </c>
      <c r="C5067" t="str">
        <f t="shared" si="2272"/>
        <v>Grant County</v>
      </c>
      <c r="D5067">
        <f t="shared" si="2272"/>
        <v>-101.636943</v>
      </c>
      <c r="E5067">
        <f t="shared" si="2272"/>
        <v>46.35886</v>
      </c>
      <c r="Q5067" s="197">
        <v>9.6298060989999996</v>
      </c>
      <c r="R5067" s="197">
        <v>9.6298060989999996</v>
      </c>
      <c r="AE5067" s="319"/>
      <c r="AJ5067">
        <v>0</v>
      </c>
      <c r="AK5067">
        <v>0</v>
      </c>
    </row>
    <row r="5068" spans="1:37" x14ac:dyDescent="0.25">
      <c r="A5068">
        <f t="shared" ref="A5068:E5068" si="2273">A1983</f>
        <v>38039</v>
      </c>
      <c r="B5068" t="str">
        <f t="shared" si="2273"/>
        <v>ND</v>
      </c>
      <c r="C5068" t="str">
        <f t="shared" si="2273"/>
        <v>Griggs County</v>
      </c>
      <c r="D5068">
        <f t="shared" si="2273"/>
        <v>-98.225660300000001</v>
      </c>
      <c r="E5068">
        <f t="shared" si="2273"/>
        <v>47.456150000000001</v>
      </c>
      <c r="Q5068" s="197">
        <v>9.2856742410000006</v>
      </c>
      <c r="R5068" s="197">
        <v>9.2856742410000006</v>
      </c>
      <c r="AE5068" s="319"/>
      <c r="AJ5068">
        <v>0</v>
      </c>
      <c r="AK5068">
        <v>0</v>
      </c>
    </row>
    <row r="5069" spans="1:37" x14ac:dyDescent="0.25">
      <c r="A5069">
        <f t="shared" ref="A5069:E5069" si="2274">A1984</f>
        <v>38041</v>
      </c>
      <c r="B5069" t="str">
        <f t="shared" si="2274"/>
        <v>ND</v>
      </c>
      <c r="C5069" t="str">
        <f t="shared" si="2274"/>
        <v>Hettinger County</v>
      </c>
      <c r="D5069">
        <f t="shared" si="2274"/>
        <v>-102.45245</v>
      </c>
      <c r="E5069">
        <f t="shared" si="2274"/>
        <v>46.431060000000002</v>
      </c>
      <c r="Q5069" s="197">
        <v>9.6717144749999999</v>
      </c>
      <c r="R5069" s="197">
        <v>9.6717144749999999</v>
      </c>
      <c r="AE5069" s="319"/>
      <c r="AJ5069">
        <v>0</v>
      </c>
      <c r="AK5069">
        <v>0</v>
      </c>
    </row>
    <row r="5070" spans="1:37" x14ac:dyDescent="0.25">
      <c r="A5070">
        <f t="shared" ref="A5070:E5070" si="2275">A1985</f>
        <v>38043</v>
      </c>
      <c r="B5070" t="str">
        <f t="shared" si="2275"/>
        <v>ND</v>
      </c>
      <c r="C5070" t="str">
        <f t="shared" si="2275"/>
        <v>Kidder County</v>
      </c>
      <c r="D5070">
        <f t="shared" si="2275"/>
        <v>-99.777696899999995</v>
      </c>
      <c r="E5070">
        <f t="shared" si="2275"/>
        <v>46.97889</v>
      </c>
      <c r="Q5070" s="197">
        <v>9.3475955469999992</v>
      </c>
      <c r="R5070" s="197">
        <v>9.3475955469999992</v>
      </c>
      <c r="AE5070" s="319"/>
      <c r="AJ5070">
        <v>0</v>
      </c>
      <c r="AK5070">
        <v>0</v>
      </c>
    </row>
    <row r="5071" spans="1:37" x14ac:dyDescent="0.25">
      <c r="A5071">
        <f t="shared" ref="A5071:E5071" si="2276">A1986</f>
        <v>38045</v>
      </c>
      <c r="B5071" t="str">
        <f t="shared" si="2276"/>
        <v>ND</v>
      </c>
      <c r="C5071" t="str">
        <f t="shared" si="2276"/>
        <v>LaMoure County</v>
      </c>
      <c r="D5071">
        <f t="shared" si="2276"/>
        <v>-98.533053600000002</v>
      </c>
      <c r="E5071">
        <f t="shared" si="2276"/>
        <v>46.45628</v>
      </c>
      <c r="Q5071" s="197">
        <v>9.6536517360000005</v>
      </c>
      <c r="R5071" s="197">
        <v>9.6536517360000005</v>
      </c>
      <c r="AE5071" s="319"/>
      <c r="AJ5071">
        <v>0</v>
      </c>
      <c r="AK5071">
        <v>0</v>
      </c>
    </row>
    <row r="5072" spans="1:37" x14ac:dyDescent="0.25">
      <c r="A5072">
        <f t="shared" ref="A5072:E5072" si="2277">A1987</f>
        <v>38047</v>
      </c>
      <c r="B5072" t="str">
        <f t="shared" si="2277"/>
        <v>ND</v>
      </c>
      <c r="C5072" t="str">
        <f t="shared" si="2277"/>
        <v>Logan County</v>
      </c>
      <c r="D5072">
        <f t="shared" si="2277"/>
        <v>-99.469981899999993</v>
      </c>
      <c r="E5072">
        <f t="shared" si="2277"/>
        <v>46.457529999999998</v>
      </c>
      <c r="Q5072" s="197">
        <v>9.6050448720000006</v>
      </c>
      <c r="R5072" s="197">
        <v>9.6050448720000006</v>
      </c>
      <c r="AE5072" s="319"/>
      <c r="AJ5072">
        <v>0</v>
      </c>
      <c r="AK5072">
        <v>0</v>
      </c>
    </row>
    <row r="5073" spans="1:37" x14ac:dyDescent="0.25">
      <c r="A5073">
        <f t="shared" ref="A5073:E5073" si="2278">A1988</f>
        <v>38049</v>
      </c>
      <c r="B5073" t="str">
        <f t="shared" si="2278"/>
        <v>ND</v>
      </c>
      <c r="C5073" t="str">
        <f t="shared" si="2278"/>
        <v>McHenry County</v>
      </c>
      <c r="D5073">
        <f t="shared" si="2278"/>
        <v>-100.63338299999999</v>
      </c>
      <c r="E5073">
        <f t="shared" si="2278"/>
        <v>48.235639999999997</v>
      </c>
      <c r="Q5073" s="197">
        <v>9.0093240960000003</v>
      </c>
      <c r="R5073" s="197">
        <v>9.0093240960000003</v>
      </c>
      <c r="AE5073" s="319"/>
      <c r="AJ5073">
        <v>0</v>
      </c>
      <c r="AK5073">
        <v>0</v>
      </c>
    </row>
    <row r="5074" spans="1:37" x14ac:dyDescent="0.25">
      <c r="A5074">
        <f t="shared" ref="A5074:E5074" si="2279">A1989</f>
        <v>38051</v>
      </c>
      <c r="B5074" t="str">
        <f t="shared" si="2279"/>
        <v>ND</v>
      </c>
      <c r="C5074" t="str">
        <f t="shared" si="2279"/>
        <v>McIntosh County</v>
      </c>
      <c r="D5074">
        <f t="shared" si="2279"/>
        <v>-99.432532899999998</v>
      </c>
      <c r="E5074">
        <f t="shared" si="2279"/>
        <v>46.111449999999998</v>
      </c>
      <c r="Q5074" s="197">
        <v>9.7976272180000006</v>
      </c>
      <c r="R5074" s="197">
        <v>9.7976272180000006</v>
      </c>
      <c r="AE5074" s="319"/>
      <c r="AJ5074">
        <v>0</v>
      </c>
      <c r="AK5074">
        <v>0</v>
      </c>
    </row>
    <row r="5075" spans="1:37" x14ac:dyDescent="0.25">
      <c r="A5075">
        <f t="shared" ref="A5075:E5075" si="2280">A1990</f>
        <v>38053</v>
      </c>
      <c r="B5075" t="str">
        <f t="shared" si="2280"/>
        <v>ND</v>
      </c>
      <c r="C5075" t="str">
        <f t="shared" si="2280"/>
        <v>McKenzie County</v>
      </c>
      <c r="D5075">
        <f t="shared" si="2280"/>
        <v>-103.391763</v>
      </c>
      <c r="E5075">
        <f t="shared" si="2280"/>
        <v>47.740070000000003</v>
      </c>
      <c r="Q5075" s="197">
        <v>9.4793801799999997</v>
      </c>
      <c r="R5075" s="197">
        <v>9.4793801799999997</v>
      </c>
      <c r="AE5075" s="319"/>
      <c r="AJ5075">
        <v>0</v>
      </c>
      <c r="AK5075">
        <v>0</v>
      </c>
    </row>
    <row r="5076" spans="1:37" x14ac:dyDescent="0.25">
      <c r="A5076">
        <f t="shared" ref="A5076:E5076" si="2281">A1991</f>
        <v>38055</v>
      </c>
      <c r="B5076" t="str">
        <f t="shared" si="2281"/>
        <v>ND</v>
      </c>
      <c r="C5076" t="str">
        <f t="shared" si="2281"/>
        <v>McLean County</v>
      </c>
      <c r="D5076">
        <f t="shared" si="2281"/>
        <v>-101.312079</v>
      </c>
      <c r="E5076">
        <f t="shared" si="2281"/>
        <v>47.607939999999999</v>
      </c>
      <c r="Q5076" s="197">
        <v>9.1465502809999997</v>
      </c>
      <c r="R5076" s="197">
        <v>9.1465502809999997</v>
      </c>
      <c r="AE5076" s="319"/>
      <c r="AJ5076">
        <v>0</v>
      </c>
      <c r="AK5076">
        <v>0</v>
      </c>
    </row>
    <row r="5077" spans="1:37" x14ac:dyDescent="0.25">
      <c r="A5077">
        <f t="shared" ref="A5077:E5077" si="2282">A1992</f>
        <v>38057</v>
      </c>
      <c r="B5077" t="str">
        <f t="shared" si="2282"/>
        <v>ND</v>
      </c>
      <c r="C5077" t="str">
        <f t="shared" si="2282"/>
        <v>Mercer County</v>
      </c>
      <c r="D5077">
        <f t="shared" si="2282"/>
        <v>-101.82782</v>
      </c>
      <c r="E5077">
        <f t="shared" si="2282"/>
        <v>47.305599999999998</v>
      </c>
      <c r="Q5077" s="197">
        <v>9.2995894759999995</v>
      </c>
      <c r="R5077" s="197">
        <v>9.2995894759999995</v>
      </c>
      <c r="AE5077" s="319"/>
      <c r="AJ5077">
        <v>0</v>
      </c>
      <c r="AK5077">
        <v>0</v>
      </c>
    </row>
    <row r="5078" spans="1:37" x14ac:dyDescent="0.25">
      <c r="A5078">
        <f t="shared" ref="A5078:E5078" si="2283">A1993</f>
        <v>38059</v>
      </c>
      <c r="B5078" t="str">
        <f t="shared" si="2283"/>
        <v>ND</v>
      </c>
      <c r="C5078" t="str">
        <f t="shared" si="2283"/>
        <v>Morton County</v>
      </c>
      <c r="D5078">
        <f t="shared" si="2283"/>
        <v>-101.27531399999999</v>
      </c>
      <c r="E5078">
        <f t="shared" si="2283"/>
        <v>46.717939999999999</v>
      </c>
      <c r="Q5078" s="197">
        <v>9.4280413270000007</v>
      </c>
      <c r="R5078" s="197">
        <v>9.4280413270000007</v>
      </c>
      <c r="AE5078" s="319"/>
      <c r="AJ5078">
        <v>0</v>
      </c>
      <c r="AK5078">
        <v>0</v>
      </c>
    </row>
    <row r="5079" spans="1:37" x14ac:dyDescent="0.25">
      <c r="A5079">
        <f t="shared" ref="A5079:E5079" si="2284">A1994</f>
        <v>38061</v>
      </c>
      <c r="B5079" t="str">
        <f t="shared" si="2284"/>
        <v>ND</v>
      </c>
      <c r="C5079" t="str">
        <f t="shared" si="2284"/>
        <v>Mountrail County</v>
      </c>
      <c r="D5079">
        <f t="shared" si="2284"/>
        <v>-102.349977</v>
      </c>
      <c r="E5079">
        <f t="shared" si="2284"/>
        <v>48.20279</v>
      </c>
      <c r="Q5079" s="197">
        <v>9.2417913550000002</v>
      </c>
      <c r="R5079" s="197">
        <v>9.2417913550000002</v>
      </c>
      <c r="AE5079" s="319"/>
      <c r="AJ5079">
        <v>0</v>
      </c>
      <c r="AK5079">
        <v>0</v>
      </c>
    </row>
    <row r="5080" spans="1:37" x14ac:dyDescent="0.25">
      <c r="A5080">
        <f t="shared" ref="A5080:E5080" si="2285">A1995</f>
        <v>38063</v>
      </c>
      <c r="B5080" t="str">
        <f t="shared" si="2285"/>
        <v>ND</v>
      </c>
      <c r="C5080" t="str">
        <f t="shared" si="2285"/>
        <v>Nelson County</v>
      </c>
      <c r="D5080">
        <f t="shared" si="2285"/>
        <v>-98.186148399999993</v>
      </c>
      <c r="E5080">
        <f t="shared" si="2285"/>
        <v>47.923670000000001</v>
      </c>
      <c r="Q5080" s="197">
        <v>9.1770286559999992</v>
      </c>
      <c r="R5080" s="197">
        <v>9.1770286559999992</v>
      </c>
      <c r="AE5080" s="319"/>
      <c r="AJ5080">
        <v>0</v>
      </c>
      <c r="AK5080">
        <v>0</v>
      </c>
    </row>
    <row r="5081" spans="1:37" x14ac:dyDescent="0.25">
      <c r="A5081">
        <f t="shared" ref="A5081:E5081" si="2286">A1996</f>
        <v>38065</v>
      </c>
      <c r="B5081" t="str">
        <f t="shared" si="2286"/>
        <v>ND</v>
      </c>
      <c r="C5081" t="str">
        <f t="shared" si="2286"/>
        <v>Oliver County</v>
      </c>
      <c r="D5081">
        <f t="shared" si="2286"/>
        <v>-101.32786900000001</v>
      </c>
      <c r="E5081">
        <f t="shared" si="2286"/>
        <v>47.115029999999997</v>
      </c>
      <c r="Q5081" s="197">
        <v>9.2826528889999995</v>
      </c>
      <c r="R5081" s="197">
        <v>9.2826528889999995</v>
      </c>
      <c r="AE5081" s="319"/>
      <c r="AJ5081">
        <v>0</v>
      </c>
      <c r="AK5081">
        <v>0</v>
      </c>
    </row>
    <row r="5082" spans="1:37" x14ac:dyDescent="0.25">
      <c r="A5082">
        <f t="shared" ref="A5082:E5082" si="2287">A1997</f>
        <v>38067</v>
      </c>
      <c r="B5082" t="str">
        <f t="shared" si="2287"/>
        <v>ND</v>
      </c>
      <c r="C5082" t="str">
        <f t="shared" si="2287"/>
        <v>Pembina County</v>
      </c>
      <c r="D5082">
        <f t="shared" si="2287"/>
        <v>-97.541211000000004</v>
      </c>
      <c r="E5082">
        <f t="shared" si="2287"/>
        <v>48.770060000000001</v>
      </c>
      <c r="Q5082" s="197">
        <v>9.0186454830000002</v>
      </c>
      <c r="R5082" s="197">
        <v>9.0186454830000002</v>
      </c>
      <c r="AE5082" s="319"/>
      <c r="AJ5082">
        <v>0</v>
      </c>
      <c r="AK5082">
        <v>0</v>
      </c>
    </row>
    <row r="5083" spans="1:37" x14ac:dyDescent="0.25">
      <c r="A5083">
        <f t="shared" ref="A5083:E5083" si="2288">A1998</f>
        <v>38069</v>
      </c>
      <c r="B5083" t="str">
        <f t="shared" si="2288"/>
        <v>ND</v>
      </c>
      <c r="C5083" t="str">
        <f t="shared" si="2288"/>
        <v>Pierce County</v>
      </c>
      <c r="D5083">
        <f t="shared" si="2288"/>
        <v>-99.969625699999995</v>
      </c>
      <c r="E5083">
        <f t="shared" si="2288"/>
        <v>48.251620000000003</v>
      </c>
      <c r="Q5083" s="197">
        <v>9.0670604620000006</v>
      </c>
      <c r="R5083" s="197">
        <v>9.0670604620000006</v>
      </c>
      <c r="AE5083" s="319"/>
      <c r="AJ5083">
        <v>0</v>
      </c>
      <c r="AK5083">
        <v>0</v>
      </c>
    </row>
    <row r="5084" spans="1:37" x14ac:dyDescent="0.25">
      <c r="A5084">
        <f t="shared" ref="A5084:E5084" si="2289">A1999</f>
        <v>38071</v>
      </c>
      <c r="B5084" t="str">
        <f t="shared" si="2289"/>
        <v>ND</v>
      </c>
      <c r="C5084" t="str">
        <f t="shared" si="2289"/>
        <v>Ramsey County</v>
      </c>
      <c r="D5084">
        <f t="shared" si="2289"/>
        <v>-98.721909999999994</v>
      </c>
      <c r="E5084">
        <f t="shared" si="2289"/>
        <v>48.267940000000003</v>
      </c>
      <c r="Q5084" s="197">
        <v>9.1292709890000001</v>
      </c>
      <c r="R5084" s="197">
        <v>9.1292709890000001</v>
      </c>
      <c r="AE5084" s="319"/>
      <c r="AJ5084">
        <v>0</v>
      </c>
      <c r="AK5084">
        <v>0</v>
      </c>
    </row>
    <row r="5085" spans="1:37" x14ac:dyDescent="0.25">
      <c r="A5085">
        <f t="shared" ref="A5085:E5085" si="2290">A2000</f>
        <v>38073</v>
      </c>
      <c r="B5085" t="str">
        <f t="shared" si="2290"/>
        <v>ND</v>
      </c>
      <c r="C5085" t="str">
        <f t="shared" si="2290"/>
        <v>Ransom County</v>
      </c>
      <c r="D5085">
        <f t="shared" si="2290"/>
        <v>-97.651989299999997</v>
      </c>
      <c r="E5085">
        <f t="shared" si="2290"/>
        <v>46.453989999999997</v>
      </c>
      <c r="Q5085" s="197">
        <v>9.5889115389999997</v>
      </c>
      <c r="R5085" s="197">
        <v>9.5889115389999997</v>
      </c>
      <c r="AE5085" s="319"/>
      <c r="AJ5085">
        <v>0</v>
      </c>
      <c r="AK5085">
        <v>0</v>
      </c>
    </row>
    <row r="5086" spans="1:37" x14ac:dyDescent="0.25">
      <c r="A5086">
        <f t="shared" ref="A5086:E5086" si="2291">A2001</f>
        <v>38075</v>
      </c>
      <c r="B5086" t="str">
        <f t="shared" si="2291"/>
        <v>ND</v>
      </c>
      <c r="C5086" t="str">
        <f t="shared" si="2291"/>
        <v>Renville County</v>
      </c>
      <c r="D5086">
        <f t="shared" si="2291"/>
        <v>-101.658265</v>
      </c>
      <c r="E5086">
        <f t="shared" si="2291"/>
        <v>48.718919999999997</v>
      </c>
      <c r="Q5086" s="197">
        <v>9.0841366909999994</v>
      </c>
      <c r="R5086" s="197">
        <v>9.0841366909999994</v>
      </c>
      <c r="AE5086" s="319"/>
      <c r="AJ5086">
        <v>0</v>
      </c>
      <c r="AK5086">
        <v>0</v>
      </c>
    </row>
    <row r="5087" spans="1:37" x14ac:dyDescent="0.25">
      <c r="A5087">
        <f t="shared" ref="A5087:E5087" si="2292">A2002</f>
        <v>38077</v>
      </c>
      <c r="B5087" t="str">
        <f t="shared" si="2292"/>
        <v>ND</v>
      </c>
      <c r="C5087" t="str">
        <f t="shared" si="2292"/>
        <v>Richland County</v>
      </c>
      <c r="D5087">
        <f t="shared" si="2292"/>
        <v>-96.939877100000004</v>
      </c>
      <c r="E5087">
        <f t="shared" si="2292"/>
        <v>46.267510000000001</v>
      </c>
      <c r="Q5087" s="197">
        <v>9.5499251740000002</v>
      </c>
      <c r="R5087" s="197">
        <v>9.5499251740000002</v>
      </c>
      <c r="AE5087" s="319"/>
      <c r="AJ5087">
        <v>0</v>
      </c>
      <c r="AK5087">
        <v>0</v>
      </c>
    </row>
    <row r="5088" spans="1:37" x14ac:dyDescent="0.25">
      <c r="A5088">
        <f t="shared" ref="A5088:E5088" si="2293">A2003</f>
        <v>38079</v>
      </c>
      <c r="B5088" t="str">
        <f t="shared" si="2293"/>
        <v>ND</v>
      </c>
      <c r="C5088" t="str">
        <f t="shared" si="2293"/>
        <v>Rolette County</v>
      </c>
      <c r="D5088">
        <f t="shared" si="2293"/>
        <v>-99.842469800000003</v>
      </c>
      <c r="E5088">
        <f t="shared" si="2293"/>
        <v>48.774990000000003</v>
      </c>
      <c r="Q5088" s="197">
        <v>9.0562597910000004</v>
      </c>
      <c r="R5088" s="197">
        <v>9.0562597910000004</v>
      </c>
      <c r="AE5088" s="319"/>
      <c r="AJ5088">
        <v>0</v>
      </c>
      <c r="AK5088">
        <v>0</v>
      </c>
    </row>
    <row r="5089" spans="1:37" x14ac:dyDescent="0.25">
      <c r="A5089">
        <f t="shared" ref="A5089:E5089" si="2294">A2004</f>
        <v>38081</v>
      </c>
      <c r="B5089" t="str">
        <f t="shared" si="2294"/>
        <v>ND</v>
      </c>
      <c r="C5089" t="str">
        <f t="shared" si="2294"/>
        <v>Sargent County</v>
      </c>
      <c r="D5089">
        <f t="shared" si="2294"/>
        <v>-97.623619399999995</v>
      </c>
      <c r="E5089">
        <f t="shared" si="2294"/>
        <v>46.109569999999998</v>
      </c>
      <c r="Q5089" s="197">
        <v>9.7433665569999999</v>
      </c>
      <c r="R5089" s="197">
        <v>9.7433665569999999</v>
      </c>
      <c r="AE5089" s="319"/>
      <c r="AJ5089">
        <v>0</v>
      </c>
      <c r="AK5089">
        <v>0</v>
      </c>
    </row>
    <row r="5090" spans="1:37" x14ac:dyDescent="0.25">
      <c r="A5090">
        <f t="shared" ref="A5090:E5090" si="2295">A2005</f>
        <v>38083</v>
      </c>
      <c r="B5090" t="str">
        <f t="shared" si="2295"/>
        <v>ND</v>
      </c>
      <c r="C5090" t="str">
        <f t="shared" si="2295"/>
        <v>Sheridan County</v>
      </c>
      <c r="D5090">
        <f t="shared" si="2295"/>
        <v>-100.338174</v>
      </c>
      <c r="E5090">
        <f t="shared" si="2295"/>
        <v>47.577660000000002</v>
      </c>
      <c r="Q5090" s="197">
        <v>9.1297808519999997</v>
      </c>
      <c r="R5090" s="197">
        <v>9.1297808519999997</v>
      </c>
      <c r="AE5090" s="319"/>
      <c r="AJ5090">
        <v>0</v>
      </c>
      <c r="AK5090">
        <v>0</v>
      </c>
    </row>
    <row r="5091" spans="1:37" x14ac:dyDescent="0.25">
      <c r="A5091">
        <f t="shared" ref="A5091:E5091" si="2296">A2006</f>
        <v>38085</v>
      </c>
      <c r="B5091" t="str">
        <f t="shared" si="2296"/>
        <v>ND</v>
      </c>
      <c r="C5091" t="str">
        <f t="shared" si="2296"/>
        <v>Sioux County</v>
      </c>
      <c r="D5091">
        <f t="shared" si="2296"/>
        <v>-101.03400000000001</v>
      </c>
      <c r="E5091">
        <f t="shared" si="2296"/>
        <v>46.110810000000001</v>
      </c>
      <c r="Q5091" s="197">
        <v>9.693235906</v>
      </c>
      <c r="R5091" s="197">
        <v>9.693235906</v>
      </c>
      <c r="AE5091" s="319"/>
      <c r="AJ5091">
        <v>0</v>
      </c>
      <c r="AK5091">
        <v>0</v>
      </c>
    </row>
    <row r="5092" spans="1:37" x14ac:dyDescent="0.25">
      <c r="A5092">
        <f t="shared" ref="A5092:E5092" si="2297">A2007</f>
        <v>38087</v>
      </c>
      <c r="B5092" t="str">
        <f t="shared" si="2297"/>
        <v>ND</v>
      </c>
      <c r="C5092" t="str">
        <f t="shared" si="2297"/>
        <v>Slope County</v>
      </c>
      <c r="D5092">
        <f t="shared" si="2297"/>
        <v>-103.454341</v>
      </c>
      <c r="E5092">
        <f t="shared" si="2297"/>
        <v>46.445279999999997</v>
      </c>
      <c r="Q5092" s="197">
        <v>9.7330604530000002</v>
      </c>
      <c r="R5092" s="197">
        <v>9.7330604530000002</v>
      </c>
      <c r="AE5092" s="319"/>
      <c r="AJ5092">
        <v>0</v>
      </c>
      <c r="AK5092">
        <v>0</v>
      </c>
    </row>
    <row r="5093" spans="1:37" x14ac:dyDescent="0.25">
      <c r="A5093">
        <f t="shared" ref="A5093:E5093" si="2298">A2008</f>
        <v>38089</v>
      </c>
      <c r="B5093" t="str">
        <f t="shared" si="2298"/>
        <v>ND</v>
      </c>
      <c r="C5093" t="str">
        <f t="shared" si="2298"/>
        <v>Stark County</v>
      </c>
      <c r="D5093">
        <f t="shared" si="2298"/>
        <v>-102.652862</v>
      </c>
      <c r="E5093">
        <f t="shared" si="2298"/>
        <v>46.807630000000003</v>
      </c>
      <c r="Q5093" s="197">
        <v>9.5704991639999992</v>
      </c>
      <c r="R5093" s="197">
        <v>9.5704991639999992</v>
      </c>
      <c r="AE5093" s="319"/>
      <c r="AJ5093">
        <v>0</v>
      </c>
      <c r="AK5093">
        <v>0</v>
      </c>
    </row>
    <row r="5094" spans="1:37" x14ac:dyDescent="0.25">
      <c r="A5094">
        <f t="shared" ref="A5094:E5094" si="2299">A2009</f>
        <v>38091</v>
      </c>
      <c r="B5094" t="str">
        <f t="shared" si="2299"/>
        <v>ND</v>
      </c>
      <c r="C5094" t="str">
        <f t="shared" si="2299"/>
        <v>Steele County</v>
      </c>
      <c r="D5094">
        <f t="shared" si="2299"/>
        <v>-97.711622300000002</v>
      </c>
      <c r="E5094">
        <f t="shared" si="2299"/>
        <v>47.451549999999997</v>
      </c>
      <c r="Q5094" s="197">
        <v>9.2536128120000001</v>
      </c>
      <c r="R5094" s="197">
        <v>9.2536128120000001</v>
      </c>
      <c r="AE5094" s="319"/>
      <c r="AJ5094">
        <v>0</v>
      </c>
      <c r="AK5094">
        <v>0</v>
      </c>
    </row>
    <row r="5095" spans="1:37" x14ac:dyDescent="0.25">
      <c r="A5095">
        <f t="shared" ref="A5095:E5095" si="2300">A2010</f>
        <v>38093</v>
      </c>
      <c r="B5095" t="str">
        <f t="shared" si="2300"/>
        <v>ND</v>
      </c>
      <c r="C5095" t="str">
        <f t="shared" si="2300"/>
        <v>Stutsman County</v>
      </c>
      <c r="D5095">
        <f t="shared" si="2300"/>
        <v>-98.958238499999993</v>
      </c>
      <c r="E5095">
        <f t="shared" si="2300"/>
        <v>46.980429999999998</v>
      </c>
      <c r="Q5095" s="197">
        <v>9.4309774409999996</v>
      </c>
      <c r="R5095" s="197">
        <v>9.4309774409999996</v>
      </c>
      <c r="AE5095" s="319"/>
      <c r="AJ5095">
        <v>0</v>
      </c>
      <c r="AK5095">
        <v>0</v>
      </c>
    </row>
    <row r="5096" spans="1:37" x14ac:dyDescent="0.25">
      <c r="A5096">
        <f t="shared" ref="A5096:E5096" si="2301">A2011</f>
        <v>38095</v>
      </c>
      <c r="B5096" t="str">
        <f t="shared" si="2301"/>
        <v>ND</v>
      </c>
      <c r="C5096" t="str">
        <f t="shared" si="2301"/>
        <v>Towner County</v>
      </c>
      <c r="D5096">
        <f t="shared" si="2301"/>
        <v>-99.245726599999998</v>
      </c>
      <c r="E5096">
        <f t="shared" si="2301"/>
        <v>48.687060000000002</v>
      </c>
      <c r="Q5096" s="197">
        <v>9.0839068340000004</v>
      </c>
      <c r="R5096" s="197">
        <v>9.0839068340000004</v>
      </c>
      <c r="AE5096" s="319"/>
      <c r="AJ5096">
        <v>0</v>
      </c>
      <c r="AK5096">
        <v>0</v>
      </c>
    </row>
    <row r="5097" spans="1:37" x14ac:dyDescent="0.25">
      <c r="A5097">
        <f t="shared" ref="A5097:E5097" si="2302">A2012</f>
        <v>38097</v>
      </c>
      <c r="B5097" t="str">
        <f t="shared" si="2302"/>
        <v>ND</v>
      </c>
      <c r="C5097" t="str">
        <f t="shared" si="2302"/>
        <v>Traill County</v>
      </c>
      <c r="D5097">
        <f t="shared" si="2302"/>
        <v>-97.1499369</v>
      </c>
      <c r="E5097">
        <f t="shared" si="2302"/>
        <v>47.452869999999997</v>
      </c>
      <c r="Q5097" s="197">
        <v>9.1817140829999992</v>
      </c>
      <c r="R5097" s="197">
        <v>9.1817140829999992</v>
      </c>
      <c r="AE5097" s="319"/>
      <c r="AJ5097">
        <v>0</v>
      </c>
      <c r="AK5097">
        <v>0</v>
      </c>
    </row>
    <row r="5098" spans="1:37" x14ac:dyDescent="0.25">
      <c r="A5098">
        <f t="shared" ref="A5098:E5098" si="2303">A2013</f>
        <v>38099</v>
      </c>
      <c r="B5098" t="str">
        <f t="shared" si="2303"/>
        <v>ND</v>
      </c>
      <c r="C5098" t="str">
        <f t="shared" si="2303"/>
        <v>Walsh County</v>
      </c>
      <c r="D5098">
        <f t="shared" si="2303"/>
        <v>-97.718557300000001</v>
      </c>
      <c r="E5098">
        <f t="shared" si="2303"/>
        <v>48.371360000000003</v>
      </c>
      <c r="Q5098" s="197">
        <v>9.071686669</v>
      </c>
      <c r="R5098" s="197">
        <v>9.071686669</v>
      </c>
      <c r="AE5098" s="319"/>
      <c r="AJ5098">
        <v>0</v>
      </c>
      <c r="AK5098">
        <v>0</v>
      </c>
    </row>
    <row r="5099" spans="1:37" x14ac:dyDescent="0.25">
      <c r="A5099">
        <f t="shared" ref="A5099:E5099" si="2304">A2014</f>
        <v>38101</v>
      </c>
      <c r="B5099" t="str">
        <f t="shared" si="2304"/>
        <v>ND</v>
      </c>
      <c r="C5099" t="str">
        <f t="shared" si="2304"/>
        <v>Ward County</v>
      </c>
      <c r="D5099">
        <f t="shared" si="2304"/>
        <v>-101.538113</v>
      </c>
      <c r="E5099">
        <f t="shared" si="2304"/>
        <v>48.221179999999997</v>
      </c>
      <c r="Q5099" s="197">
        <v>9.0522062600000002</v>
      </c>
      <c r="R5099" s="197">
        <v>9.0522062600000002</v>
      </c>
      <c r="AE5099" s="319"/>
      <c r="AJ5099">
        <v>0</v>
      </c>
      <c r="AK5099">
        <v>0</v>
      </c>
    </row>
    <row r="5100" spans="1:37" x14ac:dyDescent="0.25">
      <c r="A5100">
        <f t="shared" ref="A5100:E5100" si="2305">A2015</f>
        <v>38103</v>
      </c>
      <c r="B5100" t="str">
        <f t="shared" si="2305"/>
        <v>ND</v>
      </c>
      <c r="C5100" t="str">
        <f t="shared" si="2305"/>
        <v>Wells County</v>
      </c>
      <c r="D5100">
        <f t="shared" si="2305"/>
        <v>-99.663471999999999</v>
      </c>
      <c r="E5100">
        <f t="shared" si="2305"/>
        <v>47.590150000000001</v>
      </c>
      <c r="Q5100" s="197">
        <v>9.1946273709999993</v>
      </c>
      <c r="R5100" s="197">
        <v>9.1946273709999993</v>
      </c>
      <c r="AE5100" s="319"/>
      <c r="AJ5100">
        <v>0</v>
      </c>
      <c r="AK5100">
        <v>0</v>
      </c>
    </row>
    <row r="5101" spans="1:37" x14ac:dyDescent="0.25">
      <c r="A5101">
        <f t="shared" ref="A5101:E5101" si="2306">A2016</f>
        <v>38105</v>
      </c>
      <c r="B5101" t="str">
        <f t="shared" si="2306"/>
        <v>ND</v>
      </c>
      <c r="C5101" t="str">
        <f t="shared" si="2306"/>
        <v>Williams County</v>
      </c>
      <c r="D5101">
        <f t="shared" si="2306"/>
        <v>-103.478656</v>
      </c>
      <c r="E5101">
        <f t="shared" si="2306"/>
        <v>48.342559999999999</v>
      </c>
      <c r="Q5101" s="197">
        <v>9.437689786</v>
      </c>
      <c r="R5101" s="197">
        <v>9.437689786</v>
      </c>
      <c r="AE5101" s="319"/>
      <c r="AJ5101">
        <v>0</v>
      </c>
      <c r="AK5101">
        <v>0</v>
      </c>
    </row>
    <row r="5102" spans="1:37" x14ac:dyDescent="0.25">
      <c r="A5102">
        <f t="shared" ref="A5102:E5102" si="2307">A2017</f>
        <v>39001</v>
      </c>
      <c r="B5102" t="str">
        <f t="shared" si="2307"/>
        <v>OH</v>
      </c>
      <c r="C5102" t="str">
        <f t="shared" si="2307"/>
        <v>Adams County</v>
      </c>
      <c r="D5102">
        <f t="shared" si="2307"/>
        <v>-83.463590999999994</v>
      </c>
      <c r="E5102">
        <f t="shared" si="2307"/>
        <v>38.856619999999999</v>
      </c>
      <c r="Q5102" s="197">
        <v>12.82815336</v>
      </c>
      <c r="R5102" s="197">
        <v>12.82815336</v>
      </c>
      <c r="AE5102" s="319"/>
      <c r="AJ5102">
        <v>0</v>
      </c>
      <c r="AK5102">
        <v>0</v>
      </c>
    </row>
    <row r="5103" spans="1:37" x14ac:dyDescent="0.25">
      <c r="A5103">
        <f t="shared" ref="A5103:E5103" si="2308">A2018</f>
        <v>39003</v>
      </c>
      <c r="B5103" t="str">
        <f t="shared" si="2308"/>
        <v>OH</v>
      </c>
      <c r="C5103" t="str">
        <f t="shared" si="2308"/>
        <v>Allen County</v>
      </c>
      <c r="D5103">
        <f t="shared" si="2308"/>
        <v>-84.108251199999998</v>
      </c>
      <c r="E5103">
        <f t="shared" si="2308"/>
        <v>40.77675</v>
      </c>
      <c r="Q5103" s="197">
        <v>11.782689570000001</v>
      </c>
      <c r="R5103" s="197">
        <v>11.782689570000001</v>
      </c>
      <c r="AE5103" s="319"/>
      <c r="AJ5103">
        <v>0</v>
      </c>
      <c r="AK5103">
        <v>0</v>
      </c>
    </row>
    <row r="5104" spans="1:37" x14ac:dyDescent="0.25">
      <c r="A5104">
        <f t="shared" ref="A5104:E5104" si="2309">A2019</f>
        <v>39005</v>
      </c>
      <c r="B5104" t="str">
        <f t="shared" si="2309"/>
        <v>OH</v>
      </c>
      <c r="C5104" t="str">
        <f t="shared" si="2309"/>
        <v>Ashland County</v>
      </c>
      <c r="D5104">
        <f t="shared" si="2309"/>
        <v>-82.269219100000001</v>
      </c>
      <c r="E5104">
        <f t="shared" si="2309"/>
        <v>40.861220000000003</v>
      </c>
      <c r="Q5104" s="197">
        <v>11.426721049999999</v>
      </c>
      <c r="R5104" s="197">
        <v>11.426721049999999</v>
      </c>
      <c r="AE5104" s="319"/>
      <c r="AJ5104">
        <v>0</v>
      </c>
      <c r="AK5104">
        <v>0</v>
      </c>
    </row>
    <row r="5105" spans="1:37" x14ac:dyDescent="0.25">
      <c r="A5105">
        <f t="shared" ref="A5105:E5105" si="2310">A2020</f>
        <v>39007</v>
      </c>
      <c r="B5105" t="str">
        <f t="shared" si="2310"/>
        <v>OH</v>
      </c>
      <c r="C5105" t="str">
        <f t="shared" si="2310"/>
        <v>Ashtabula County</v>
      </c>
      <c r="D5105">
        <f t="shared" si="2310"/>
        <v>-80.756465199999994</v>
      </c>
      <c r="E5105">
        <f t="shared" si="2310"/>
        <v>41.710169999999998</v>
      </c>
      <c r="Q5105" s="197">
        <v>10.659311519999999</v>
      </c>
      <c r="R5105" s="197">
        <v>10.659311519999999</v>
      </c>
      <c r="AE5105" s="319"/>
      <c r="AJ5105">
        <v>0</v>
      </c>
      <c r="AK5105">
        <v>0</v>
      </c>
    </row>
    <row r="5106" spans="1:37" x14ac:dyDescent="0.25">
      <c r="A5106">
        <f t="shared" ref="A5106:E5106" si="2311">A2021</f>
        <v>39009</v>
      </c>
      <c r="B5106" t="str">
        <f t="shared" si="2311"/>
        <v>OH</v>
      </c>
      <c r="C5106" t="str">
        <f t="shared" si="2311"/>
        <v>Athens County</v>
      </c>
      <c r="D5106">
        <f t="shared" si="2311"/>
        <v>-82.040525200000005</v>
      </c>
      <c r="E5106">
        <f t="shared" si="2311"/>
        <v>39.345759999999999</v>
      </c>
      <c r="Q5106" s="197">
        <v>12.340574650000001</v>
      </c>
      <c r="R5106" s="197">
        <v>12.340574650000001</v>
      </c>
      <c r="AE5106" s="319"/>
      <c r="AJ5106">
        <v>0</v>
      </c>
      <c r="AK5106">
        <v>0</v>
      </c>
    </row>
    <row r="5107" spans="1:37" x14ac:dyDescent="0.25">
      <c r="A5107">
        <f t="shared" ref="A5107:E5107" si="2312">A2022</f>
        <v>39011</v>
      </c>
      <c r="B5107" t="str">
        <f t="shared" si="2312"/>
        <v>OH</v>
      </c>
      <c r="C5107" t="str">
        <f t="shared" si="2312"/>
        <v>Auglaize County</v>
      </c>
      <c r="D5107">
        <f t="shared" si="2312"/>
        <v>-84.221918599999995</v>
      </c>
      <c r="E5107">
        <f t="shared" si="2312"/>
        <v>40.564210000000003</v>
      </c>
      <c r="Q5107" s="197">
        <v>11.8920394</v>
      </c>
      <c r="R5107" s="197">
        <v>11.8920394</v>
      </c>
      <c r="AE5107" s="319"/>
      <c r="AJ5107">
        <v>0</v>
      </c>
      <c r="AK5107">
        <v>0</v>
      </c>
    </row>
    <row r="5108" spans="1:37" x14ac:dyDescent="0.25">
      <c r="A5108">
        <f t="shared" ref="A5108:E5108" si="2313">A2023</f>
        <v>39013</v>
      </c>
      <c r="B5108" t="str">
        <f t="shared" si="2313"/>
        <v>OH</v>
      </c>
      <c r="C5108" t="str">
        <f t="shared" si="2313"/>
        <v>Belmont County</v>
      </c>
      <c r="D5108">
        <f t="shared" si="2313"/>
        <v>-80.992092900000003</v>
      </c>
      <c r="E5108">
        <f t="shared" si="2313"/>
        <v>40.030320000000003</v>
      </c>
      <c r="Q5108" s="197">
        <v>11.62995237</v>
      </c>
      <c r="R5108" s="197">
        <v>11.62995237</v>
      </c>
      <c r="AE5108" s="319"/>
      <c r="AJ5108">
        <v>0</v>
      </c>
      <c r="AK5108">
        <v>0</v>
      </c>
    </row>
    <row r="5109" spans="1:37" x14ac:dyDescent="0.25">
      <c r="A5109">
        <f t="shared" ref="A5109:E5109" si="2314">A2024</f>
        <v>39015</v>
      </c>
      <c r="B5109" t="str">
        <f t="shared" si="2314"/>
        <v>OH</v>
      </c>
      <c r="C5109" t="str">
        <f t="shared" si="2314"/>
        <v>Brown County</v>
      </c>
      <c r="D5109">
        <f t="shared" si="2314"/>
        <v>-83.868561600000007</v>
      </c>
      <c r="E5109">
        <f t="shared" si="2314"/>
        <v>38.938859999999998</v>
      </c>
      <c r="Q5109" s="197">
        <v>12.826643410000001</v>
      </c>
      <c r="R5109" s="197">
        <v>12.826643410000001</v>
      </c>
      <c r="AE5109" s="319"/>
      <c r="AJ5109">
        <v>0</v>
      </c>
      <c r="AK5109">
        <v>0</v>
      </c>
    </row>
    <row r="5110" spans="1:37" x14ac:dyDescent="0.25">
      <c r="A5110">
        <f t="shared" ref="A5110:E5110" si="2315">A2025</f>
        <v>39017</v>
      </c>
      <c r="B5110" t="str">
        <f t="shared" si="2315"/>
        <v>OH</v>
      </c>
      <c r="C5110" t="str">
        <f t="shared" si="2315"/>
        <v>Butler County</v>
      </c>
      <c r="D5110">
        <f t="shared" si="2315"/>
        <v>-84.574262599999997</v>
      </c>
      <c r="E5110">
        <f t="shared" si="2315"/>
        <v>39.446510000000004</v>
      </c>
      <c r="Q5110" s="197">
        <v>12.67441737</v>
      </c>
      <c r="R5110" s="197">
        <v>12.67441737</v>
      </c>
      <c r="AE5110" s="319"/>
      <c r="AJ5110">
        <v>0</v>
      </c>
      <c r="AK5110">
        <v>0</v>
      </c>
    </row>
    <row r="5111" spans="1:37" x14ac:dyDescent="0.25">
      <c r="A5111">
        <f t="shared" ref="A5111:E5111" si="2316">A2026</f>
        <v>39019</v>
      </c>
      <c r="B5111" t="str">
        <f t="shared" si="2316"/>
        <v>OH</v>
      </c>
      <c r="C5111" t="str">
        <f t="shared" si="2316"/>
        <v>Carroll County</v>
      </c>
      <c r="D5111">
        <f t="shared" si="2316"/>
        <v>-81.083060700000004</v>
      </c>
      <c r="E5111">
        <f t="shared" si="2316"/>
        <v>40.593029999999999</v>
      </c>
      <c r="Q5111" s="197">
        <v>11.41187452</v>
      </c>
      <c r="R5111" s="197">
        <v>11.41187452</v>
      </c>
      <c r="AE5111" s="319"/>
      <c r="AJ5111">
        <v>0</v>
      </c>
      <c r="AK5111">
        <v>0</v>
      </c>
    </row>
    <row r="5112" spans="1:37" x14ac:dyDescent="0.25">
      <c r="A5112">
        <f t="shared" ref="A5112:E5112" si="2317">A2027</f>
        <v>39021</v>
      </c>
      <c r="B5112" t="str">
        <f t="shared" si="2317"/>
        <v>OH</v>
      </c>
      <c r="C5112" t="str">
        <f t="shared" si="2317"/>
        <v>Champaign County</v>
      </c>
      <c r="D5112">
        <f t="shared" si="2317"/>
        <v>-83.767086199999994</v>
      </c>
      <c r="E5112">
        <f t="shared" si="2317"/>
        <v>40.14705</v>
      </c>
      <c r="Q5112" s="197">
        <v>12.068291520000001</v>
      </c>
      <c r="R5112" s="197">
        <v>12.068291520000001</v>
      </c>
      <c r="AE5112" s="319"/>
      <c r="AJ5112">
        <v>0</v>
      </c>
      <c r="AK5112">
        <v>0</v>
      </c>
    </row>
    <row r="5113" spans="1:37" x14ac:dyDescent="0.25">
      <c r="A5113">
        <f t="shared" ref="A5113:E5113" si="2318">A2028</f>
        <v>39023</v>
      </c>
      <c r="B5113" t="str">
        <f t="shared" si="2318"/>
        <v>OH</v>
      </c>
      <c r="C5113" t="str">
        <f t="shared" si="2318"/>
        <v>Clark County</v>
      </c>
      <c r="D5113">
        <f t="shared" si="2318"/>
        <v>-83.785537000000005</v>
      </c>
      <c r="E5113">
        <f t="shared" si="2318"/>
        <v>39.922930000000001</v>
      </c>
      <c r="Q5113" s="197">
        <v>12.17184559</v>
      </c>
      <c r="R5113" s="197">
        <v>12.17184559</v>
      </c>
      <c r="AE5113" s="319"/>
      <c r="AJ5113">
        <v>0</v>
      </c>
      <c r="AK5113">
        <v>0</v>
      </c>
    </row>
    <row r="5114" spans="1:37" x14ac:dyDescent="0.25">
      <c r="A5114">
        <f t="shared" ref="A5114:E5114" si="2319">A2029</f>
        <v>39025</v>
      </c>
      <c r="B5114" t="str">
        <f t="shared" si="2319"/>
        <v>OH</v>
      </c>
      <c r="C5114" t="str">
        <f t="shared" si="2319"/>
        <v>Clermont County</v>
      </c>
      <c r="D5114">
        <f t="shared" si="2319"/>
        <v>-84.151636100000005</v>
      </c>
      <c r="E5114">
        <f t="shared" si="2319"/>
        <v>39.05968</v>
      </c>
      <c r="Q5114" s="197">
        <v>12.811623600000001</v>
      </c>
      <c r="R5114" s="197">
        <v>12.811623600000001</v>
      </c>
      <c r="AE5114" s="319"/>
      <c r="AJ5114">
        <v>0</v>
      </c>
      <c r="AK5114">
        <v>0</v>
      </c>
    </row>
    <row r="5115" spans="1:37" x14ac:dyDescent="0.25">
      <c r="A5115">
        <f t="shared" ref="A5115:E5115" si="2320">A2030</f>
        <v>39027</v>
      </c>
      <c r="B5115" t="str">
        <f t="shared" si="2320"/>
        <v>OH</v>
      </c>
      <c r="C5115" t="str">
        <f t="shared" si="2320"/>
        <v>Clinton County</v>
      </c>
      <c r="D5115">
        <f t="shared" si="2320"/>
        <v>-83.806792900000005</v>
      </c>
      <c r="E5115">
        <f t="shared" si="2320"/>
        <v>39.423940000000002</v>
      </c>
      <c r="Q5115" s="197">
        <v>12.462444809999999</v>
      </c>
      <c r="R5115" s="197">
        <v>12.462444809999999</v>
      </c>
      <c r="AE5115" s="319"/>
      <c r="AJ5115">
        <v>0</v>
      </c>
      <c r="AK5115">
        <v>0</v>
      </c>
    </row>
    <row r="5116" spans="1:37" x14ac:dyDescent="0.25">
      <c r="A5116">
        <f t="shared" ref="A5116:E5116" si="2321">A2031</f>
        <v>39029</v>
      </c>
      <c r="B5116" t="str">
        <f t="shared" si="2321"/>
        <v>OH</v>
      </c>
      <c r="C5116" t="str">
        <f t="shared" si="2321"/>
        <v>Columbiana County</v>
      </c>
      <c r="D5116">
        <f t="shared" si="2321"/>
        <v>-80.772490300000001</v>
      </c>
      <c r="E5116">
        <f t="shared" si="2321"/>
        <v>40.78219</v>
      </c>
      <c r="Q5116" s="197">
        <v>11.29933355</v>
      </c>
      <c r="R5116" s="197">
        <v>11.29933355</v>
      </c>
      <c r="AE5116" s="319"/>
      <c r="AJ5116">
        <v>0</v>
      </c>
      <c r="AK5116">
        <v>0</v>
      </c>
    </row>
    <row r="5117" spans="1:37" x14ac:dyDescent="0.25">
      <c r="A5117">
        <f t="shared" ref="A5117:E5117" si="2322">A2032</f>
        <v>39031</v>
      </c>
      <c r="B5117" t="str">
        <f t="shared" si="2322"/>
        <v>OH</v>
      </c>
      <c r="C5117" t="str">
        <f t="shared" si="2322"/>
        <v>Coshocton County</v>
      </c>
      <c r="D5117">
        <f t="shared" si="2322"/>
        <v>-81.919652400000004</v>
      </c>
      <c r="E5117">
        <f t="shared" si="2322"/>
        <v>40.316189999999999</v>
      </c>
      <c r="Q5117" s="197">
        <v>11.67681902</v>
      </c>
      <c r="R5117" s="197">
        <v>11.67681902</v>
      </c>
      <c r="AE5117" s="319"/>
      <c r="AJ5117">
        <v>0</v>
      </c>
      <c r="AK5117">
        <v>0</v>
      </c>
    </row>
    <row r="5118" spans="1:37" x14ac:dyDescent="0.25">
      <c r="A5118">
        <f t="shared" ref="A5118:E5118" si="2323">A2033</f>
        <v>39033</v>
      </c>
      <c r="B5118" t="str">
        <f t="shared" si="2323"/>
        <v>OH</v>
      </c>
      <c r="C5118" t="str">
        <f t="shared" si="2323"/>
        <v>Crawford County</v>
      </c>
      <c r="D5118">
        <f t="shared" si="2323"/>
        <v>-82.915144299999994</v>
      </c>
      <c r="E5118">
        <f t="shared" si="2323"/>
        <v>40.861130000000003</v>
      </c>
      <c r="Q5118" s="197">
        <v>11.618884230000001</v>
      </c>
      <c r="R5118" s="197">
        <v>11.618884230000001</v>
      </c>
      <c r="AE5118" s="319"/>
      <c r="AJ5118">
        <v>0</v>
      </c>
      <c r="AK5118">
        <v>0</v>
      </c>
    </row>
    <row r="5119" spans="1:37" x14ac:dyDescent="0.25">
      <c r="A5119">
        <f t="shared" ref="A5119:E5119" si="2324">A2034</f>
        <v>39035</v>
      </c>
      <c r="B5119" t="str">
        <f t="shared" si="2324"/>
        <v>OH</v>
      </c>
      <c r="C5119" t="str">
        <f t="shared" si="2324"/>
        <v>Cuyahoga County</v>
      </c>
      <c r="D5119">
        <f t="shared" si="2324"/>
        <v>-81.6542484</v>
      </c>
      <c r="E5119">
        <f t="shared" si="2324"/>
        <v>41.438189999999999</v>
      </c>
      <c r="Q5119" s="197">
        <v>10.9993018</v>
      </c>
      <c r="R5119" s="197">
        <v>10.9993018</v>
      </c>
      <c r="AE5119" s="319"/>
      <c r="AJ5119">
        <v>0</v>
      </c>
      <c r="AK5119">
        <v>0</v>
      </c>
    </row>
    <row r="5120" spans="1:37" x14ac:dyDescent="0.25">
      <c r="A5120">
        <f t="shared" ref="A5120:E5120" si="2325">A2035</f>
        <v>39037</v>
      </c>
      <c r="B5120" t="str">
        <f t="shared" si="2325"/>
        <v>OH</v>
      </c>
      <c r="C5120" t="str">
        <f t="shared" si="2325"/>
        <v>Darke County</v>
      </c>
      <c r="D5120">
        <f t="shared" si="2325"/>
        <v>-84.624881700000003</v>
      </c>
      <c r="E5120">
        <f t="shared" si="2325"/>
        <v>40.137129999999999</v>
      </c>
      <c r="Q5120" s="197">
        <v>12.1776713</v>
      </c>
      <c r="R5120" s="197">
        <v>12.1776713</v>
      </c>
      <c r="AE5120" s="319"/>
      <c r="AJ5120">
        <v>0</v>
      </c>
      <c r="AK5120">
        <v>0</v>
      </c>
    </row>
    <row r="5121" spans="1:37" x14ac:dyDescent="0.25">
      <c r="A5121">
        <f t="shared" ref="A5121:E5121" si="2326">A2036</f>
        <v>39039</v>
      </c>
      <c r="B5121" t="str">
        <f t="shared" si="2326"/>
        <v>OH</v>
      </c>
      <c r="C5121" t="str">
        <f t="shared" si="2326"/>
        <v>Defiance County</v>
      </c>
      <c r="D5121">
        <f t="shared" si="2326"/>
        <v>-84.494432399999994</v>
      </c>
      <c r="E5121">
        <f t="shared" si="2326"/>
        <v>41.329160000000002</v>
      </c>
      <c r="Q5121" s="197">
        <v>11.404250579999999</v>
      </c>
      <c r="R5121" s="197">
        <v>11.404250579999999</v>
      </c>
      <c r="AE5121" s="319"/>
      <c r="AJ5121">
        <v>0</v>
      </c>
      <c r="AK5121">
        <v>0</v>
      </c>
    </row>
    <row r="5122" spans="1:37" x14ac:dyDescent="0.25">
      <c r="A5122">
        <f t="shared" ref="A5122:E5122" si="2327">A2037</f>
        <v>39041</v>
      </c>
      <c r="B5122" t="str">
        <f t="shared" si="2327"/>
        <v>OH</v>
      </c>
      <c r="C5122" t="str">
        <f t="shared" si="2327"/>
        <v>Delaware County</v>
      </c>
      <c r="D5122">
        <f t="shared" si="2327"/>
        <v>-82.993484199999997</v>
      </c>
      <c r="E5122">
        <f t="shared" si="2327"/>
        <v>40.288269999999997</v>
      </c>
      <c r="Q5122" s="197">
        <v>11.919737400000001</v>
      </c>
      <c r="R5122" s="197">
        <v>11.919737400000001</v>
      </c>
      <c r="AE5122" s="319"/>
      <c r="AJ5122">
        <v>0</v>
      </c>
      <c r="AK5122">
        <v>0</v>
      </c>
    </row>
    <row r="5123" spans="1:37" x14ac:dyDescent="0.25">
      <c r="A5123">
        <f t="shared" ref="A5123:E5123" si="2328">A2038</f>
        <v>39043</v>
      </c>
      <c r="B5123" t="str">
        <f t="shared" si="2328"/>
        <v>OH</v>
      </c>
      <c r="C5123" t="str">
        <f t="shared" si="2328"/>
        <v>Erie County</v>
      </c>
      <c r="D5123">
        <f t="shared" si="2328"/>
        <v>-82.624861100000004</v>
      </c>
      <c r="E5123">
        <f t="shared" si="2328"/>
        <v>41.3782</v>
      </c>
      <c r="Q5123" s="197">
        <v>11.246948700000001</v>
      </c>
      <c r="R5123" s="197">
        <v>11.246948700000001</v>
      </c>
      <c r="AE5123" s="319"/>
      <c r="AJ5123">
        <v>0</v>
      </c>
      <c r="AK5123">
        <v>0</v>
      </c>
    </row>
    <row r="5124" spans="1:37" x14ac:dyDescent="0.25">
      <c r="A5124">
        <f t="shared" ref="A5124:E5124" si="2329">A2039</f>
        <v>39045</v>
      </c>
      <c r="B5124" t="str">
        <f t="shared" si="2329"/>
        <v>OH</v>
      </c>
      <c r="C5124" t="str">
        <f t="shared" si="2329"/>
        <v>Fairfield County</v>
      </c>
      <c r="D5124">
        <f t="shared" si="2329"/>
        <v>-82.621206999999998</v>
      </c>
      <c r="E5124">
        <f t="shared" si="2329"/>
        <v>39.756920000000001</v>
      </c>
      <c r="Q5124" s="197">
        <v>12.18621896</v>
      </c>
      <c r="R5124" s="197">
        <v>12.18621896</v>
      </c>
      <c r="AE5124" s="319"/>
      <c r="AJ5124">
        <v>0</v>
      </c>
      <c r="AK5124">
        <v>0</v>
      </c>
    </row>
    <row r="5125" spans="1:37" x14ac:dyDescent="0.25">
      <c r="A5125">
        <f t="shared" ref="A5125:E5125" si="2330">A2040</f>
        <v>39047</v>
      </c>
      <c r="B5125" t="str">
        <f t="shared" si="2330"/>
        <v>OH</v>
      </c>
      <c r="C5125" t="str">
        <f t="shared" si="2330"/>
        <v>Fayette County</v>
      </c>
      <c r="D5125">
        <f t="shared" si="2330"/>
        <v>-83.447459300000006</v>
      </c>
      <c r="E5125">
        <f t="shared" si="2330"/>
        <v>39.565179999999998</v>
      </c>
      <c r="Q5125" s="197">
        <v>12.36762959</v>
      </c>
      <c r="R5125" s="197">
        <v>12.36762959</v>
      </c>
      <c r="AE5125" s="319"/>
      <c r="AJ5125">
        <v>0</v>
      </c>
      <c r="AK5125">
        <v>0</v>
      </c>
    </row>
    <row r="5126" spans="1:37" x14ac:dyDescent="0.25">
      <c r="A5126">
        <f t="shared" ref="A5126:E5126" si="2331">A2041</f>
        <v>39049</v>
      </c>
      <c r="B5126" t="str">
        <f t="shared" si="2331"/>
        <v>OH</v>
      </c>
      <c r="C5126" t="str">
        <f t="shared" si="2331"/>
        <v>Franklin County</v>
      </c>
      <c r="D5126">
        <f t="shared" si="2331"/>
        <v>-82.999450199999998</v>
      </c>
      <c r="E5126">
        <f t="shared" si="2331"/>
        <v>39.977469999999997</v>
      </c>
      <c r="Q5126" s="197">
        <v>12.105482370000001</v>
      </c>
      <c r="R5126" s="197">
        <v>12.105482370000001</v>
      </c>
      <c r="AE5126" s="319"/>
      <c r="AJ5126">
        <v>0</v>
      </c>
      <c r="AK5126">
        <v>0</v>
      </c>
    </row>
    <row r="5127" spans="1:37" x14ac:dyDescent="0.25">
      <c r="A5127">
        <f t="shared" ref="A5127:E5127" si="2332">A2042</f>
        <v>39051</v>
      </c>
      <c r="B5127" t="str">
        <f t="shared" si="2332"/>
        <v>OH</v>
      </c>
      <c r="C5127" t="str">
        <f t="shared" si="2332"/>
        <v>Fulton County</v>
      </c>
      <c r="D5127">
        <f t="shared" si="2332"/>
        <v>-84.132178499999995</v>
      </c>
      <c r="E5127">
        <f t="shared" si="2332"/>
        <v>41.613860000000003</v>
      </c>
      <c r="Q5127" s="197">
        <v>11.208688710000001</v>
      </c>
      <c r="R5127" s="197">
        <v>11.208688710000001</v>
      </c>
      <c r="AE5127" s="319"/>
      <c r="AJ5127">
        <v>0</v>
      </c>
      <c r="AK5127">
        <v>0</v>
      </c>
    </row>
    <row r="5128" spans="1:37" x14ac:dyDescent="0.25">
      <c r="A5128">
        <f t="shared" ref="A5128:E5128" si="2333">A2043</f>
        <v>39053</v>
      </c>
      <c r="B5128" t="str">
        <f t="shared" si="2333"/>
        <v>OH</v>
      </c>
      <c r="C5128" t="str">
        <f t="shared" si="2333"/>
        <v>Gallia County</v>
      </c>
      <c r="D5128">
        <f t="shared" si="2333"/>
        <v>-82.320710300000002</v>
      </c>
      <c r="E5128">
        <f t="shared" si="2333"/>
        <v>38.838819999999998</v>
      </c>
      <c r="Q5128" s="197">
        <v>12.76650648</v>
      </c>
      <c r="R5128" s="197">
        <v>12.76650648</v>
      </c>
      <c r="AE5128" s="319"/>
      <c r="AJ5128">
        <v>0</v>
      </c>
      <c r="AK5128">
        <v>0</v>
      </c>
    </row>
    <row r="5129" spans="1:37" x14ac:dyDescent="0.25">
      <c r="A5129">
        <f t="shared" ref="A5129:E5129" si="2334">A2044</f>
        <v>39055</v>
      </c>
      <c r="B5129" t="str">
        <f t="shared" si="2334"/>
        <v>OH</v>
      </c>
      <c r="C5129" t="str">
        <f t="shared" si="2334"/>
        <v>Geauga County</v>
      </c>
      <c r="D5129">
        <f t="shared" si="2334"/>
        <v>-81.179830699999997</v>
      </c>
      <c r="E5129">
        <f t="shared" si="2334"/>
        <v>41.51811</v>
      </c>
      <c r="Q5129" s="197">
        <v>10.883767539999999</v>
      </c>
      <c r="R5129" s="197">
        <v>10.883767539999999</v>
      </c>
      <c r="AE5129" s="319"/>
      <c r="AJ5129">
        <v>0</v>
      </c>
      <c r="AK5129">
        <v>0</v>
      </c>
    </row>
    <row r="5130" spans="1:37" x14ac:dyDescent="0.25">
      <c r="A5130">
        <f t="shared" ref="A5130:E5130" si="2335">A2045</f>
        <v>39057</v>
      </c>
      <c r="B5130" t="str">
        <f t="shared" si="2335"/>
        <v>OH</v>
      </c>
      <c r="C5130" t="str">
        <f t="shared" si="2335"/>
        <v>Greene County</v>
      </c>
      <c r="D5130">
        <f t="shared" si="2335"/>
        <v>-83.888622999999995</v>
      </c>
      <c r="E5130">
        <f t="shared" si="2335"/>
        <v>39.696579999999997</v>
      </c>
      <c r="Q5130" s="197">
        <v>12.28537637</v>
      </c>
      <c r="R5130" s="197">
        <v>12.28537637</v>
      </c>
      <c r="AE5130" s="319"/>
      <c r="AJ5130">
        <v>0</v>
      </c>
      <c r="AK5130">
        <v>0</v>
      </c>
    </row>
    <row r="5131" spans="1:37" x14ac:dyDescent="0.25">
      <c r="A5131">
        <f t="shared" ref="A5131:E5131" si="2336">A2046</f>
        <v>39059</v>
      </c>
      <c r="B5131" t="str">
        <f t="shared" si="2336"/>
        <v>OH</v>
      </c>
      <c r="C5131" t="str">
        <f t="shared" si="2336"/>
        <v>Guernsey County</v>
      </c>
      <c r="D5131">
        <f t="shared" si="2336"/>
        <v>-81.489559799999995</v>
      </c>
      <c r="E5131">
        <f t="shared" si="2336"/>
        <v>40.06532</v>
      </c>
      <c r="Q5131" s="197">
        <v>11.73146519</v>
      </c>
      <c r="R5131" s="197">
        <v>11.73146519</v>
      </c>
      <c r="AE5131" s="319"/>
      <c r="AJ5131">
        <v>0</v>
      </c>
      <c r="AK5131">
        <v>0</v>
      </c>
    </row>
    <row r="5132" spans="1:37" x14ac:dyDescent="0.25">
      <c r="A5132">
        <f t="shared" ref="A5132:E5132" si="2337">A2047</f>
        <v>39061</v>
      </c>
      <c r="B5132" t="str">
        <f t="shared" si="2337"/>
        <v>OH</v>
      </c>
      <c r="C5132" t="str">
        <f t="shared" si="2337"/>
        <v>Hamilton County</v>
      </c>
      <c r="D5132">
        <f t="shared" si="2337"/>
        <v>-84.545805599999994</v>
      </c>
      <c r="E5132">
        <f t="shared" si="2337"/>
        <v>39.20093</v>
      </c>
      <c r="Q5132" s="197">
        <v>12.841290989999999</v>
      </c>
      <c r="R5132" s="197">
        <v>12.841290989999999</v>
      </c>
      <c r="AE5132" s="319"/>
      <c r="AJ5132">
        <v>0</v>
      </c>
      <c r="AK5132">
        <v>0</v>
      </c>
    </row>
    <row r="5133" spans="1:37" x14ac:dyDescent="0.25">
      <c r="A5133">
        <f t="shared" ref="A5133:E5133" si="2338">A2048</f>
        <v>39063</v>
      </c>
      <c r="B5133" t="str">
        <f t="shared" si="2338"/>
        <v>OH</v>
      </c>
      <c r="C5133" t="str">
        <f t="shared" si="2338"/>
        <v>Hancock County</v>
      </c>
      <c r="D5133">
        <f t="shared" si="2338"/>
        <v>-83.667192099999994</v>
      </c>
      <c r="E5133">
        <f t="shared" si="2338"/>
        <v>41.011150000000001</v>
      </c>
      <c r="Q5133" s="197">
        <v>11.66949921</v>
      </c>
      <c r="R5133" s="197">
        <v>11.66949921</v>
      </c>
      <c r="AE5133" s="319"/>
      <c r="AJ5133">
        <v>0</v>
      </c>
      <c r="AK5133">
        <v>0</v>
      </c>
    </row>
    <row r="5134" spans="1:37" x14ac:dyDescent="0.25">
      <c r="A5134">
        <f t="shared" ref="A5134:E5134" si="2339">A2049</f>
        <v>39065</v>
      </c>
      <c r="B5134" t="str">
        <f t="shared" si="2339"/>
        <v>OH</v>
      </c>
      <c r="C5134" t="str">
        <f t="shared" si="2339"/>
        <v>Hardin County</v>
      </c>
      <c r="D5134">
        <f t="shared" si="2339"/>
        <v>-83.658004199999993</v>
      </c>
      <c r="E5134">
        <f t="shared" si="2339"/>
        <v>40.671669999999999</v>
      </c>
      <c r="Q5134" s="197">
        <v>11.824737109999999</v>
      </c>
      <c r="R5134" s="197">
        <v>11.824737109999999</v>
      </c>
      <c r="AE5134" s="319"/>
      <c r="AJ5134">
        <v>0</v>
      </c>
      <c r="AK5134">
        <v>0</v>
      </c>
    </row>
    <row r="5135" spans="1:37" x14ac:dyDescent="0.25">
      <c r="A5135">
        <f t="shared" ref="A5135:E5135" si="2340">A2050</f>
        <v>39067</v>
      </c>
      <c r="B5135" t="str">
        <f t="shared" si="2340"/>
        <v>OH</v>
      </c>
      <c r="C5135" t="str">
        <f t="shared" si="2340"/>
        <v>Harrison County</v>
      </c>
      <c r="D5135">
        <f t="shared" si="2340"/>
        <v>-81.084779900000001</v>
      </c>
      <c r="E5135">
        <f t="shared" si="2340"/>
        <v>40.310049999999997</v>
      </c>
      <c r="Q5135" s="197">
        <v>11.542382999999999</v>
      </c>
      <c r="R5135" s="197">
        <v>11.542382999999999</v>
      </c>
      <c r="AE5135" s="319"/>
      <c r="AJ5135">
        <v>0</v>
      </c>
      <c r="AK5135">
        <v>0</v>
      </c>
    </row>
    <row r="5136" spans="1:37" x14ac:dyDescent="0.25">
      <c r="A5136">
        <f t="shared" ref="A5136:E5136" si="2341">A2051</f>
        <v>39069</v>
      </c>
      <c r="B5136" t="str">
        <f t="shared" si="2341"/>
        <v>OH</v>
      </c>
      <c r="C5136" t="str">
        <f t="shared" si="2341"/>
        <v>Henry County</v>
      </c>
      <c r="D5136">
        <f t="shared" si="2341"/>
        <v>-84.072501399999993</v>
      </c>
      <c r="E5136">
        <f t="shared" si="2341"/>
        <v>41.338239999999999</v>
      </c>
      <c r="Q5136" s="197">
        <v>11.43629396</v>
      </c>
      <c r="R5136" s="197">
        <v>11.43629396</v>
      </c>
      <c r="AE5136" s="319"/>
      <c r="AJ5136">
        <v>0</v>
      </c>
      <c r="AK5136">
        <v>0</v>
      </c>
    </row>
    <row r="5137" spans="1:37" x14ac:dyDescent="0.25">
      <c r="A5137">
        <f t="shared" ref="A5137:E5137" si="2342">A2052</f>
        <v>39071</v>
      </c>
      <c r="B5137" t="str">
        <f t="shared" si="2342"/>
        <v>OH</v>
      </c>
      <c r="C5137" t="str">
        <f t="shared" si="2342"/>
        <v>Highland County</v>
      </c>
      <c r="D5137">
        <f t="shared" si="2342"/>
        <v>-83.607821400000006</v>
      </c>
      <c r="E5137">
        <f t="shared" si="2342"/>
        <v>39.18994</v>
      </c>
      <c r="Q5137" s="197">
        <v>12.612904479999999</v>
      </c>
      <c r="R5137" s="197">
        <v>12.612904479999999</v>
      </c>
      <c r="AE5137" s="319"/>
      <c r="AJ5137">
        <v>0</v>
      </c>
      <c r="AK5137">
        <v>0</v>
      </c>
    </row>
    <row r="5138" spans="1:37" x14ac:dyDescent="0.25">
      <c r="A5138">
        <f t="shared" ref="A5138:E5138" si="2343">A2053</f>
        <v>39073</v>
      </c>
      <c r="B5138" t="str">
        <f t="shared" si="2343"/>
        <v>OH</v>
      </c>
      <c r="C5138" t="str">
        <f t="shared" si="2343"/>
        <v>Hocking County</v>
      </c>
      <c r="D5138">
        <f t="shared" si="2343"/>
        <v>-82.469865799999994</v>
      </c>
      <c r="E5138">
        <f t="shared" si="2343"/>
        <v>39.506990000000002</v>
      </c>
      <c r="Q5138" s="197">
        <v>12.31840088</v>
      </c>
      <c r="R5138" s="197">
        <v>12.31840088</v>
      </c>
      <c r="AE5138" s="319"/>
      <c r="AJ5138">
        <v>0</v>
      </c>
      <c r="AK5138">
        <v>0</v>
      </c>
    </row>
    <row r="5139" spans="1:37" x14ac:dyDescent="0.25">
      <c r="A5139">
        <f t="shared" ref="A5139:E5139" si="2344">A2054</f>
        <v>39075</v>
      </c>
      <c r="B5139" t="str">
        <f t="shared" si="2344"/>
        <v>OH</v>
      </c>
      <c r="C5139" t="str">
        <f t="shared" si="2344"/>
        <v>Holmes County</v>
      </c>
      <c r="D5139">
        <f t="shared" si="2344"/>
        <v>-81.924965</v>
      </c>
      <c r="E5139">
        <f t="shared" si="2344"/>
        <v>40.573560000000001</v>
      </c>
      <c r="Q5139" s="197">
        <v>11.52646667</v>
      </c>
      <c r="R5139" s="197">
        <v>11.52646667</v>
      </c>
      <c r="AE5139" s="319"/>
      <c r="AJ5139">
        <v>0</v>
      </c>
      <c r="AK5139">
        <v>0</v>
      </c>
    </row>
    <row r="5140" spans="1:37" x14ac:dyDescent="0.25">
      <c r="A5140">
        <f t="shared" ref="A5140:E5140" si="2345">A2055</f>
        <v>39077</v>
      </c>
      <c r="B5140" t="str">
        <f t="shared" si="2345"/>
        <v>OH</v>
      </c>
      <c r="C5140" t="str">
        <f t="shared" si="2345"/>
        <v>Huron County</v>
      </c>
      <c r="D5140">
        <f t="shared" si="2345"/>
        <v>-82.599269800000002</v>
      </c>
      <c r="E5140">
        <f t="shared" si="2345"/>
        <v>41.162669999999999</v>
      </c>
      <c r="Q5140" s="197">
        <v>11.3699648</v>
      </c>
      <c r="R5140" s="197">
        <v>11.3699648</v>
      </c>
      <c r="AE5140" s="319"/>
      <c r="AJ5140">
        <v>0</v>
      </c>
      <c r="AK5140">
        <v>0</v>
      </c>
    </row>
    <row r="5141" spans="1:37" x14ac:dyDescent="0.25">
      <c r="A5141">
        <f t="shared" ref="A5141:E5141" si="2346">A2056</f>
        <v>39079</v>
      </c>
      <c r="B5141" t="str">
        <f t="shared" si="2346"/>
        <v>OH</v>
      </c>
      <c r="C5141" t="str">
        <f t="shared" si="2346"/>
        <v>Jackson County</v>
      </c>
      <c r="D5141">
        <f t="shared" si="2346"/>
        <v>-82.609883600000003</v>
      </c>
      <c r="E5141">
        <f t="shared" si="2346"/>
        <v>39.036250000000003</v>
      </c>
      <c r="Q5141" s="197">
        <v>12.66496895</v>
      </c>
      <c r="R5141" s="197">
        <v>12.66496895</v>
      </c>
      <c r="AE5141" s="319"/>
      <c r="AJ5141">
        <v>0</v>
      </c>
      <c r="AK5141">
        <v>0</v>
      </c>
    </row>
    <row r="5142" spans="1:37" x14ac:dyDescent="0.25">
      <c r="A5142">
        <f t="shared" ref="A5142:E5142" si="2347">A2057</f>
        <v>39081</v>
      </c>
      <c r="B5142" t="str">
        <f t="shared" si="2347"/>
        <v>OH</v>
      </c>
      <c r="C5142" t="str">
        <f t="shared" si="2347"/>
        <v>Jefferson County</v>
      </c>
      <c r="D5142">
        <f t="shared" si="2347"/>
        <v>-80.760257800000005</v>
      </c>
      <c r="E5142">
        <f t="shared" si="2347"/>
        <v>40.396990000000002</v>
      </c>
      <c r="Q5142" s="197">
        <v>11.48695107</v>
      </c>
      <c r="R5142" s="197">
        <v>11.48695107</v>
      </c>
      <c r="AE5142" s="319"/>
      <c r="AJ5142">
        <v>0</v>
      </c>
      <c r="AK5142">
        <v>0</v>
      </c>
    </row>
    <row r="5143" spans="1:37" x14ac:dyDescent="0.25">
      <c r="A5143">
        <f t="shared" ref="A5143:E5143" si="2348">A2058</f>
        <v>39083</v>
      </c>
      <c r="B5143" t="str">
        <f t="shared" si="2348"/>
        <v>OH</v>
      </c>
      <c r="C5143" t="str">
        <f t="shared" si="2348"/>
        <v>Knox County</v>
      </c>
      <c r="D5143">
        <f t="shared" si="2348"/>
        <v>-82.414340600000003</v>
      </c>
      <c r="E5143">
        <f t="shared" si="2348"/>
        <v>40.413460000000001</v>
      </c>
      <c r="Q5143" s="197">
        <v>11.710712150000001</v>
      </c>
      <c r="R5143" s="197">
        <v>11.710712150000001</v>
      </c>
      <c r="AE5143" s="319"/>
      <c r="AJ5143">
        <v>0</v>
      </c>
      <c r="AK5143">
        <v>0</v>
      </c>
    </row>
    <row r="5144" spans="1:37" x14ac:dyDescent="0.25">
      <c r="A5144">
        <f t="shared" ref="A5144:E5144" si="2349">A2059</f>
        <v>39085</v>
      </c>
      <c r="B5144" t="str">
        <f t="shared" si="2349"/>
        <v>OH</v>
      </c>
      <c r="C5144" t="str">
        <f t="shared" si="2349"/>
        <v>Lake County</v>
      </c>
      <c r="D5144">
        <f t="shared" si="2349"/>
        <v>-81.233314300000004</v>
      </c>
      <c r="E5144">
        <f t="shared" si="2349"/>
        <v>41.713039999999999</v>
      </c>
      <c r="Q5144" s="197">
        <v>10.7550828</v>
      </c>
      <c r="R5144" s="197">
        <v>10.7550828</v>
      </c>
      <c r="AE5144" s="319"/>
      <c r="AJ5144">
        <v>0</v>
      </c>
      <c r="AK5144">
        <v>0</v>
      </c>
    </row>
    <row r="5145" spans="1:37" x14ac:dyDescent="0.25">
      <c r="A5145">
        <f t="shared" ref="A5145:E5145" si="2350">A2060</f>
        <v>39087</v>
      </c>
      <c r="B5145" t="str">
        <f t="shared" si="2350"/>
        <v>OH</v>
      </c>
      <c r="C5145" t="str">
        <f t="shared" si="2350"/>
        <v>Lawrence County</v>
      </c>
      <c r="D5145">
        <f t="shared" si="2350"/>
        <v>-82.534321800000001</v>
      </c>
      <c r="E5145">
        <f t="shared" si="2350"/>
        <v>38.618009999999998</v>
      </c>
      <c r="Q5145" s="197">
        <v>12.94349384</v>
      </c>
      <c r="R5145" s="197">
        <v>12.94349384</v>
      </c>
      <c r="AE5145" s="319"/>
      <c r="AJ5145">
        <v>0</v>
      </c>
      <c r="AK5145">
        <v>0</v>
      </c>
    </row>
    <row r="5146" spans="1:37" x14ac:dyDescent="0.25">
      <c r="A5146">
        <f t="shared" ref="A5146:E5146" si="2351">A2061</f>
        <v>39089</v>
      </c>
      <c r="B5146" t="str">
        <f t="shared" si="2351"/>
        <v>OH</v>
      </c>
      <c r="C5146" t="str">
        <f t="shared" si="2351"/>
        <v>Licking County</v>
      </c>
      <c r="D5146">
        <f t="shared" si="2351"/>
        <v>-82.477546899999993</v>
      </c>
      <c r="E5146">
        <f t="shared" si="2351"/>
        <v>40.101590000000002</v>
      </c>
      <c r="Q5146" s="197">
        <v>11.935491750000001</v>
      </c>
      <c r="R5146" s="197">
        <v>11.935491750000001</v>
      </c>
      <c r="AE5146" s="319"/>
      <c r="AJ5146">
        <v>0</v>
      </c>
      <c r="AK5146">
        <v>0</v>
      </c>
    </row>
    <row r="5147" spans="1:37" x14ac:dyDescent="0.25">
      <c r="A5147">
        <f t="shared" ref="A5147:E5147" si="2352">A2062</f>
        <v>39091</v>
      </c>
      <c r="B5147" t="str">
        <f t="shared" si="2352"/>
        <v>OH</v>
      </c>
      <c r="C5147" t="str">
        <f t="shared" si="2352"/>
        <v>Logan County</v>
      </c>
      <c r="D5147">
        <f t="shared" si="2352"/>
        <v>-83.764403299999998</v>
      </c>
      <c r="E5147">
        <f t="shared" si="2352"/>
        <v>40.397869999999998</v>
      </c>
      <c r="Q5147" s="197">
        <v>11.95469057</v>
      </c>
      <c r="R5147" s="197">
        <v>11.95469057</v>
      </c>
      <c r="AE5147" s="319"/>
      <c r="AJ5147">
        <v>0</v>
      </c>
      <c r="AK5147">
        <v>0</v>
      </c>
    </row>
    <row r="5148" spans="1:37" x14ac:dyDescent="0.25">
      <c r="A5148">
        <f t="shared" ref="A5148:E5148" si="2353">A2063</f>
        <v>39093</v>
      </c>
      <c r="B5148" t="str">
        <f t="shared" si="2353"/>
        <v>OH</v>
      </c>
      <c r="C5148" t="str">
        <f t="shared" si="2353"/>
        <v>Lorain County</v>
      </c>
      <c r="D5148">
        <f t="shared" si="2353"/>
        <v>-82.152267399999999</v>
      </c>
      <c r="E5148">
        <f t="shared" si="2353"/>
        <v>41.302230000000002</v>
      </c>
      <c r="Q5148" s="197">
        <v>11.176736010000001</v>
      </c>
      <c r="R5148" s="197">
        <v>11.176736010000001</v>
      </c>
      <c r="AE5148" s="319"/>
      <c r="AJ5148">
        <v>0</v>
      </c>
      <c r="AK5148">
        <v>0</v>
      </c>
    </row>
    <row r="5149" spans="1:37" x14ac:dyDescent="0.25">
      <c r="A5149">
        <f t="shared" ref="A5149:E5149" si="2354">A2064</f>
        <v>39095</v>
      </c>
      <c r="B5149" t="str">
        <f t="shared" si="2354"/>
        <v>OH</v>
      </c>
      <c r="C5149" t="str">
        <f t="shared" si="2354"/>
        <v>Lucas County</v>
      </c>
      <c r="D5149">
        <f t="shared" si="2354"/>
        <v>-83.662653800000001</v>
      </c>
      <c r="E5149">
        <f t="shared" si="2354"/>
        <v>41.633809999999997</v>
      </c>
      <c r="Q5149" s="197">
        <v>11.261417659999999</v>
      </c>
      <c r="R5149" s="197">
        <v>11.261417659999999</v>
      </c>
      <c r="AE5149" s="319"/>
      <c r="AJ5149">
        <v>0</v>
      </c>
      <c r="AK5149">
        <v>0</v>
      </c>
    </row>
    <row r="5150" spans="1:37" x14ac:dyDescent="0.25">
      <c r="A5150">
        <f t="shared" ref="A5150:E5150" si="2355">A2065</f>
        <v>39097</v>
      </c>
      <c r="B5150" t="str">
        <f t="shared" si="2355"/>
        <v>OH</v>
      </c>
      <c r="C5150" t="str">
        <f t="shared" si="2355"/>
        <v>Madison County</v>
      </c>
      <c r="D5150">
        <f t="shared" si="2355"/>
        <v>-83.399942300000006</v>
      </c>
      <c r="E5150">
        <f t="shared" si="2355"/>
        <v>39.896999999999998</v>
      </c>
      <c r="Q5150" s="197">
        <v>12.186198109999999</v>
      </c>
      <c r="R5150" s="197">
        <v>12.186198109999999</v>
      </c>
      <c r="AE5150" s="319"/>
      <c r="AJ5150">
        <v>0</v>
      </c>
      <c r="AK5150">
        <v>0</v>
      </c>
    </row>
    <row r="5151" spans="1:37" x14ac:dyDescent="0.25">
      <c r="A5151">
        <f t="shared" ref="A5151:E5151" si="2356">A2066</f>
        <v>39099</v>
      </c>
      <c r="B5151" t="str">
        <f t="shared" si="2356"/>
        <v>OH</v>
      </c>
      <c r="C5151" t="str">
        <f t="shared" si="2356"/>
        <v>Mahoning County</v>
      </c>
      <c r="D5151">
        <f t="shared" si="2356"/>
        <v>-80.775073399999997</v>
      </c>
      <c r="E5151">
        <f t="shared" si="2356"/>
        <v>41.023029999999999</v>
      </c>
      <c r="Q5151" s="197">
        <v>11.144056519999999</v>
      </c>
      <c r="R5151" s="197">
        <v>11.144056519999999</v>
      </c>
      <c r="AE5151" s="319"/>
      <c r="AJ5151">
        <v>0</v>
      </c>
      <c r="AK5151">
        <v>0</v>
      </c>
    </row>
    <row r="5152" spans="1:37" x14ac:dyDescent="0.25">
      <c r="A5152">
        <f t="shared" ref="A5152:E5152" si="2357">A2067</f>
        <v>39101</v>
      </c>
      <c r="B5152" t="str">
        <f t="shared" si="2357"/>
        <v>OH</v>
      </c>
      <c r="C5152" t="str">
        <f t="shared" si="2357"/>
        <v>Marion County</v>
      </c>
      <c r="D5152">
        <f t="shared" si="2357"/>
        <v>-83.1575287</v>
      </c>
      <c r="E5152">
        <f t="shared" si="2357"/>
        <v>40.59704</v>
      </c>
      <c r="Q5152" s="197">
        <v>11.80105539</v>
      </c>
      <c r="R5152" s="197">
        <v>11.80105539</v>
      </c>
      <c r="AE5152" s="319"/>
      <c r="AJ5152">
        <v>0</v>
      </c>
      <c r="AK5152">
        <v>0</v>
      </c>
    </row>
    <row r="5153" spans="1:37" x14ac:dyDescent="0.25">
      <c r="A5153">
        <f t="shared" ref="A5153:E5153" si="2358">A2068</f>
        <v>39103</v>
      </c>
      <c r="B5153" t="str">
        <f t="shared" si="2358"/>
        <v>OH</v>
      </c>
      <c r="C5153" t="str">
        <f t="shared" si="2358"/>
        <v>Medina County</v>
      </c>
      <c r="D5153">
        <f t="shared" si="2358"/>
        <v>-81.892194700000005</v>
      </c>
      <c r="E5153">
        <f t="shared" si="2358"/>
        <v>41.133940000000003</v>
      </c>
      <c r="Q5153" s="197">
        <v>11.22107755</v>
      </c>
      <c r="R5153" s="197">
        <v>11.22107755</v>
      </c>
      <c r="AE5153" s="319"/>
      <c r="AJ5153">
        <v>0</v>
      </c>
      <c r="AK5153">
        <v>0</v>
      </c>
    </row>
    <row r="5154" spans="1:37" x14ac:dyDescent="0.25">
      <c r="A5154">
        <f t="shared" ref="A5154:E5154" si="2359">A2069</f>
        <v>39105</v>
      </c>
      <c r="B5154" t="str">
        <f t="shared" si="2359"/>
        <v>OH</v>
      </c>
      <c r="C5154" t="str">
        <f t="shared" si="2359"/>
        <v>Meigs County</v>
      </c>
      <c r="D5154">
        <f t="shared" si="2359"/>
        <v>-82.023973999999995</v>
      </c>
      <c r="E5154">
        <f t="shared" si="2359"/>
        <v>39.09337</v>
      </c>
      <c r="Q5154" s="197">
        <v>12.511369970000001</v>
      </c>
      <c r="R5154" s="197">
        <v>12.511369970000001</v>
      </c>
      <c r="AE5154" s="319"/>
      <c r="AJ5154">
        <v>0</v>
      </c>
      <c r="AK5154">
        <v>0</v>
      </c>
    </row>
    <row r="5155" spans="1:37" x14ac:dyDescent="0.25">
      <c r="A5155">
        <f t="shared" ref="A5155:E5155" si="2360">A2070</f>
        <v>39107</v>
      </c>
      <c r="B5155" t="str">
        <f t="shared" si="2360"/>
        <v>OH</v>
      </c>
      <c r="C5155" t="str">
        <f t="shared" si="2360"/>
        <v>Mercer County</v>
      </c>
      <c r="D5155">
        <f t="shared" si="2360"/>
        <v>-84.637758000000005</v>
      </c>
      <c r="E5155">
        <f t="shared" si="2360"/>
        <v>40.543500000000002</v>
      </c>
      <c r="Q5155" s="197">
        <v>11.926994730000001</v>
      </c>
      <c r="R5155" s="197">
        <v>11.926994730000001</v>
      </c>
      <c r="AE5155" s="319"/>
      <c r="AJ5155">
        <v>0</v>
      </c>
      <c r="AK5155">
        <v>0</v>
      </c>
    </row>
    <row r="5156" spans="1:37" x14ac:dyDescent="0.25">
      <c r="A5156">
        <f t="shared" ref="A5156:E5156" si="2361">A2071</f>
        <v>39109</v>
      </c>
      <c r="B5156" t="str">
        <f t="shared" si="2361"/>
        <v>OH</v>
      </c>
      <c r="C5156" t="str">
        <f t="shared" si="2361"/>
        <v>Miami County</v>
      </c>
      <c r="D5156">
        <f t="shared" si="2361"/>
        <v>-84.228394199999997</v>
      </c>
      <c r="E5156">
        <f t="shared" si="2361"/>
        <v>40.05959</v>
      </c>
      <c r="Q5156" s="197">
        <v>12.15286641</v>
      </c>
      <c r="R5156" s="197">
        <v>12.15286641</v>
      </c>
      <c r="AE5156" s="319"/>
      <c r="AJ5156">
        <v>0</v>
      </c>
      <c r="AK5156">
        <v>0</v>
      </c>
    </row>
    <row r="5157" spans="1:37" x14ac:dyDescent="0.25">
      <c r="A5157">
        <f t="shared" ref="A5157:E5157" si="2362">A2072</f>
        <v>39111</v>
      </c>
      <c r="B5157" t="str">
        <f t="shared" si="2362"/>
        <v>OH</v>
      </c>
      <c r="C5157" t="str">
        <f t="shared" si="2362"/>
        <v>Monroe County</v>
      </c>
      <c r="D5157">
        <f t="shared" si="2362"/>
        <v>-81.080757500000004</v>
      </c>
      <c r="E5157">
        <f t="shared" si="2362"/>
        <v>39.741570000000003</v>
      </c>
      <c r="Q5157" s="197">
        <v>11.750028159999999</v>
      </c>
      <c r="R5157" s="197">
        <v>11.750028159999999</v>
      </c>
      <c r="AE5157" s="319"/>
      <c r="AJ5157">
        <v>0</v>
      </c>
      <c r="AK5157">
        <v>0</v>
      </c>
    </row>
    <row r="5158" spans="1:37" x14ac:dyDescent="0.25">
      <c r="A5158">
        <f t="shared" ref="A5158:E5158" si="2363">A2073</f>
        <v>39113</v>
      </c>
      <c r="B5158" t="str">
        <f t="shared" si="2363"/>
        <v>OH</v>
      </c>
      <c r="C5158" t="str">
        <f t="shared" si="2363"/>
        <v>Montgomery County</v>
      </c>
      <c r="D5158">
        <f t="shared" si="2363"/>
        <v>-84.295839400000006</v>
      </c>
      <c r="E5158">
        <f t="shared" si="2363"/>
        <v>39.762360000000001</v>
      </c>
      <c r="Q5158" s="197">
        <v>12.32612726</v>
      </c>
      <c r="R5158" s="197">
        <v>12.32612726</v>
      </c>
      <c r="AE5158" s="319"/>
      <c r="AJ5158">
        <v>0</v>
      </c>
      <c r="AK5158">
        <v>0</v>
      </c>
    </row>
    <row r="5159" spans="1:37" x14ac:dyDescent="0.25">
      <c r="A5159">
        <f t="shared" ref="A5159:E5159" si="2364">A2074</f>
        <v>39115</v>
      </c>
      <c r="B5159" t="str">
        <f t="shared" si="2364"/>
        <v>OH</v>
      </c>
      <c r="C5159" t="str">
        <f t="shared" si="2364"/>
        <v>Morgan County</v>
      </c>
      <c r="D5159">
        <f t="shared" si="2364"/>
        <v>-81.853492299999999</v>
      </c>
      <c r="E5159">
        <f t="shared" si="2364"/>
        <v>39.634590000000003</v>
      </c>
      <c r="Q5159" s="197">
        <v>12.08703983</v>
      </c>
      <c r="R5159" s="197">
        <v>12.08703983</v>
      </c>
      <c r="AE5159" s="319"/>
      <c r="AJ5159">
        <v>0</v>
      </c>
      <c r="AK5159">
        <v>0</v>
      </c>
    </row>
    <row r="5160" spans="1:37" x14ac:dyDescent="0.25">
      <c r="A5160">
        <f t="shared" ref="A5160:E5160" si="2365">A2075</f>
        <v>39117</v>
      </c>
      <c r="B5160" t="str">
        <f t="shared" si="2365"/>
        <v>OH</v>
      </c>
      <c r="C5160" t="str">
        <f t="shared" si="2365"/>
        <v>Morrow County</v>
      </c>
      <c r="D5160">
        <f t="shared" si="2365"/>
        <v>-82.784866399999999</v>
      </c>
      <c r="E5160">
        <f t="shared" si="2365"/>
        <v>40.540790000000001</v>
      </c>
      <c r="Q5160" s="197">
        <v>11.73063426</v>
      </c>
      <c r="R5160" s="197">
        <v>11.73063426</v>
      </c>
      <c r="AE5160" s="319"/>
      <c r="AJ5160">
        <v>0</v>
      </c>
      <c r="AK5160">
        <v>0</v>
      </c>
    </row>
    <row r="5161" spans="1:37" x14ac:dyDescent="0.25">
      <c r="A5161">
        <f t="shared" ref="A5161:E5161" si="2366">A2076</f>
        <v>39119</v>
      </c>
      <c r="B5161" t="str">
        <f t="shared" si="2366"/>
        <v>OH</v>
      </c>
      <c r="C5161" t="str">
        <f t="shared" si="2366"/>
        <v>Muskingum County</v>
      </c>
      <c r="D5161">
        <f t="shared" si="2366"/>
        <v>-81.946984299999997</v>
      </c>
      <c r="E5161">
        <f t="shared" si="2366"/>
        <v>39.979129999999998</v>
      </c>
      <c r="Q5161" s="197">
        <v>11.884238180000001</v>
      </c>
      <c r="R5161" s="197">
        <v>11.884238180000001</v>
      </c>
      <c r="AE5161" s="319"/>
      <c r="AJ5161">
        <v>0</v>
      </c>
      <c r="AK5161">
        <v>0</v>
      </c>
    </row>
    <row r="5162" spans="1:37" x14ac:dyDescent="0.25">
      <c r="A5162">
        <f t="shared" ref="A5162:E5162" si="2367">A2077</f>
        <v>39121</v>
      </c>
      <c r="B5162" t="str">
        <f t="shared" si="2367"/>
        <v>OH</v>
      </c>
      <c r="C5162" t="str">
        <f t="shared" si="2367"/>
        <v>Noble County</v>
      </c>
      <c r="D5162">
        <f t="shared" si="2367"/>
        <v>-81.452300100000002</v>
      </c>
      <c r="E5162">
        <f t="shared" si="2367"/>
        <v>39.779870000000003</v>
      </c>
      <c r="Q5162" s="197">
        <v>11.8758543</v>
      </c>
      <c r="R5162" s="197">
        <v>11.8758543</v>
      </c>
      <c r="AE5162" s="319"/>
      <c r="AJ5162">
        <v>0</v>
      </c>
      <c r="AK5162">
        <v>0</v>
      </c>
    </row>
    <row r="5163" spans="1:37" x14ac:dyDescent="0.25">
      <c r="A5163">
        <f t="shared" ref="A5163:E5163" si="2368">A2078</f>
        <v>39123</v>
      </c>
      <c r="B5163" t="str">
        <f t="shared" si="2368"/>
        <v>OH</v>
      </c>
      <c r="C5163" t="str">
        <f t="shared" si="2368"/>
        <v>Ottawa County</v>
      </c>
      <c r="D5163">
        <f t="shared" si="2368"/>
        <v>-83.143838500000001</v>
      </c>
      <c r="E5163">
        <f t="shared" si="2368"/>
        <v>41.545769999999997</v>
      </c>
      <c r="Q5163" s="197">
        <v>11.28427958</v>
      </c>
      <c r="R5163" s="197">
        <v>11.28427958</v>
      </c>
      <c r="AE5163" s="319"/>
      <c r="AJ5163">
        <v>0</v>
      </c>
      <c r="AK5163">
        <v>0</v>
      </c>
    </row>
    <row r="5164" spans="1:37" x14ac:dyDescent="0.25">
      <c r="A5164">
        <f t="shared" ref="A5164:E5164" si="2369">A2079</f>
        <v>39125</v>
      </c>
      <c r="B5164" t="str">
        <f t="shared" si="2369"/>
        <v>OH</v>
      </c>
      <c r="C5164" t="str">
        <f t="shared" si="2369"/>
        <v>Paulding County</v>
      </c>
      <c r="D5164">
        <f t="shared" si="2369"/>
        <v>-84.584389000000002</v>
      </c>
      <c r="E5164">
        <f t="shared" si="2369"/>
        <v>41.123130000000003</v>
      </c>
      <c r="Q5164" s="197">
        <v>11.55441004</v>
      </c>
      <c r="R5164" s="197">
        <v>11.55441004</v>
      </c>
      <c r="AE5164" s="319"/>
      <c r="AJ5164">
        <v>0</v>
      </c>
      <c r="AK5164">
        <v>0</v>
      </c>
    </row>
    <row r="5165" spans="1:37" x14ac:dyDescent="0.25">
      <c r="A5165">
        <f t="shared" ref="A5165:E5165" si="2370">A2080</f>
        <v>39127</v>
      </c>
      <c r="B5165" t="str">
        <f t="shared" si="2370"/>
        <v>OH</v>
      </c>
      <c r="C5165" t="str">
        <f t="shared" si="2370"/>
        <v>Perry County</v>
      </c>
      <c r="D5165">
        <f t="shared" si="2370"/>
        <v>-82.236013700000001</v>
      </c>
      <c r="E5165">
        <f t="shared" si="2370"/>
        <v>39.745669999999997</v>
      </c>
      <c r="Q5165" s="197">
        <v>12.112357980000001</v>
      </c>
      <c r="R5165" s="197">
        <v>12.112357980000001</v>
      </c>
      <c r="AE5165" s="319"/>
      <c r="AJ5165">
        <v>0</v>
      </c>
      <c r="AK5165">
        <v>0</v>
      </c>
    </row>
    <row r="5166" spans="1:37" x14ac:dyDescent="0.25">
      <c r="A5166">
        <f t="shared" ref="A5166:E5166" si="2371">A2081</f>
        <v>39129</v>
      </c>
      <c r="B5166" t="str">
        <f t="shared" si="2371"/>
        <v>OH</v>
      </c>
      <c r="C5166" t="str">
        <f t="shared" si="2371"/>
        <v>Pickaway County</v>
      </c>
      <c r="D5166">
        <f t="shared" si="2371"/>
        <v>-83.015116399999997</v>
      </c>
      <c r="E5166">
        <f t="shared" si="2371"/>
        <v>39.645130000000002</v>
      </c>
      <c r="Q5166" s="197">
        <v>12.3022673</v>
      </c>
      <c r="R5166" s="197">
        <v>12.3022673</v>
      </c>
      <c r="AE5166" s="319"/>
      <c r="AJ5166">
        <v>0</v>
      </c>
      <c r="AK5166">
        <v>0</v>
      </c>
    </row>
    <row r="5167" spans="1:37" x14ac:dyDescent="0.25">
      <c r="A5167">
        <f t="shared" ref="A5167:E5167" si="2372">A2082</f>
        <v>39131</v>
      </c>
      <c r="B5167" t="str">
        <f t="shared" si="2372"/>
        <v>OH</v>
      </c>
      <c r="C5167" t="str">
        <f t="shared" si="2372"/>
        <v>Pike County</v>
      </c>
      <c r="D5167">
        <f t="shared" si="2372"/>
        <v>-83.057525600000005</v>
      </c>
      <c r="E5167">
        <f t="shared" si="2372"/>
        <v>39.088760000000001</v>
      </c>
      <c r="Q5167" s="197">
        <v>12.65368909</v>
      </c>
      <c r="R5167" s="197">
        <v>12.65368909</v>
      </c>
      <c r="AE5167" s="319"/>
      <c r="AJ5167">
        <v>0</v>
      </c>
      <c r="AK5167">
        <v>0</v>
      </c>
    </row>
    <row r="5168" spans="1:37" x14ac:dyDescent="0.25">
      <c r="A5168">
        <f t="shared" ref="A5168:E5168" si="2373">A2083</f>
        <v>39133</v>
      </c>
      <c r="B5168" t="str">
        <f t="shared" si="2373"/>
        <v>OH</v>
      </c>
      <c r="C5168" t="str">
        <f t="shared" si="2373"/>
        <v>Portage County</v>
      </c>
      <c r="D5168">
        <f t="shared" si="2373"/>
        <v>-81.198454900000002</v>
      </c>
      <c r="E5168">
        <f t="shared" si="2373"/>
        <v>41.18573</v>
      </c>
      <c r="Q5168" s="197">
        <v>11.09961219</v>
      </c>
      <c r="R5168" s="197">
        <v>11.09961219</v>
      </c>
      <c r="AE5168" s="319"/>
      <c r="AJ5168">
        <v>0</v>
      </c>
      <c r="AK5168">
        <v>0</v>
      </c>
    </row>
    <row r="5169" spans="1:37" x14ac:dyDescent="0.25">
      <c r="A5169">
        <f t="shared" ref="A5169:E5169" si="2374">A2084</f>
        <v>39135</v>
      </c>
      <c r="B5169" t="str">
        <f t="shared" si="2374"/>
        <v>OH</v>
      </c>
      <c r="C5169" t="str">
        <f t="shared" si="2374"/>
        <v>Preble County</v>
      </c>
      <c r="D5169">
        <f t="shared" si="2374"/>
        <v>-84.654392799999997</v>
      </c>
      <c r="E5169">
        <f t="shared" si="2374"/>
        <v>39.749859999999998</v>
      </c>
      <c r="Q5169" s="197">
        <v>12.44017844</v>
      </c>
      <c r="R5169" s="197">
        <v>12.44017844</v>
      </c>
      <c r="AE5169" s="319"/>
      <c r="AJ5169">
        <v>0</v>
      </c>
      <c r="AK5169">
        <v>0</v>
      </c>
    </row>
    <row r="5170" spans="1:37" x14ac:dyDescent="0.25">
      <c r="A5170">
        <f t="shared" ref="A5170:E5170" si="2375">A2085</f>
        <v>39137</v>
      </c>
      <c r="B5170" t="str">
        <f t="shared" si="2375"/>
        <v>OH</v>
      </c>
      <c r="C5170" t="str">
        <f t="shared" si="2375"/>
        <v>Putnam County</v>
      </c>
      <c r="D5170">
        <f t="shared" si="2375"/>
        <v>-84.138496399999994</v>
      </c>
      <c r="E5170">
        <f t="shared" si="2375"/>
        <v>41.02805</v>
      </c>
      <c r="Q5170" s="197">
        <v>11.63512901</v>
      </c>
      <c r="R5170" s="197">
        <v>11.63512901</v>
      </c>
      <c r="AE5170" s="319"/>
      <c r="AJ5170">
        <v>0</v>
      </c>
      <c r="AK5170">
        <v>0</v>
      </c>
    </row>
    <row r="5171" spans="1:37" x14ac:dyDescent="0.25">
      <c r="A5171">
        <f t="shared" ref="A5171:E5171" si="2376">A2086</f>
        <v>39139</v>
      </c>
      <c r="B5171" t="str">
        <f t="shared" si="2376"/>
        <v>OH</v>
      </c>
      <c r="C5171" t="str">
        <f t="shared" si="2376"/>
        <v>Richland County</v>
      </c>
      <c r="D5171">
        <f t="shared" si="2376"/>
        <v>-82.531943699999999</v>
      </c>
      <c r="E5171">
        <f t="shared" si="2376"/>
        <v>40.790950000000002</v>
      </c>
      <c r="Q5171" s="197">
        <v>11.546107360000001</v>
      </c>
      <c r="R5171" s="197">
        <v>11.546107360000001</v>
      </c>
      <c r="AE5171" s="319"/>
      <c r="AJ5171">
        <v>0</v>
      </c>
      <c r="AK5171">
        <v>0</v>
      </c>
    </row>
    <row r="5172" spans="1:37" x14ac:dyDescent="0.25">
      <c r="A5172">
        <f t="shared" ref="A5172:E5172" si="2377">A2087</f>
        <v>39141</v>
      </c>
      <c r="B5172" t="str">
        <f t="shared" si="2377"/>
        <v>OH</v>
      </c>
      <c r="C5172" t="str">
        <f t="shared" si="2377"/>
        <v>Ross County</v>
      </c>
      <c r="D5172">
        <f t="shared" si="2377"/>
        <v>-83.0483756</v>
      </c>
      <c r="E5172">
        <f t="shared" si="2377"/>
        <v>39.344749999999998</v>
      </c>
      <c r="Q5172" s="197">
        <v>12.487538280000001</v>
      </c>
      <c r="R5172" s="197">
        <v>12.487538280000001</v>
      </c>
      <c r="AE5172" s="319"/>
      <c r="AJ5172">
        <v>0</v>
      </c>
      <c r="AK5172">
        <v>0</v>
      </c>
    </row>
    <row r="5173" spans="1:37" x14ac:dyDescent="0.25">
      <c r="A5173">
        <f t="shared" ref="A5173:E5173" si="2378">A2088</f>
        <v>39143</v>
      </c>
      <c r="B5173" t="str">
        <f t="shared" si="2378"/>
        <v>OH</v>
      </c>
      <c r="C5173" t="str">
        <f t="shared" si="2378"/>
        <v>Sandusky County</v>
      </c>
      <c r="D5173">
        <f t="shared" si="2378"/>
        <v>-83.147281800000002</v>
      </c>
      <c r="E5173">
        <f t="shared" si="2378"/>
        <v>41.36403</v>
      </c>
      <c r="Q5173" s="197">
        <v>11.417139690000001</v>
      </c>
      <c r="R5173" s="197">
        <v>11.417139690000001</v>
      </c>
      <c r="AE5173" s="319"/>
      <c r="AJ5173">
        <v>0</v>
      </c>
      <c r="AK5173">
        <v>0</v>
      </c>
    </row>
    <row r="5174" spans="1:37" x14ac:dyDescent="0.25">
      <c r="A5174">
        <f t="shared" ref="A5174:E5174" si="2379">A2089</f>
        <v>39145</v>
      </c>
      <c r="B5174" t="str">
        <f t="shared" si="2379"/>
        <v>OH</v>
      </c>
      <c r="C5174" t="str">
        <f t="shared" si="2379"/>
        <v>Scioto County</v>
      </c>
      <c r="D5174">
        <f t="shared" si="2379"/>
        <v>-82.9817587</v>
      </c>
      <c r="E5174">
        <f t="shared" si="2379"/>
        <v>38.819360000000003</v>
      </c>
      <c r="Q5174" s="197">
        <v>12.8251174</v>
      </c>
      <c r="R5174" s="197">
        <v>12.8251174</v>
      </c>
      <c r="AE5174" s="319"/>
      <c r="AJ5174">
        <v>0</v>
      </c>
      <c r="AK5174">
        <v>0</v>
      </c>
    </row>
    <row r="5175" spans="1:37" x14ac:dyDescent="0.25">
      <c r="A5175">
        <f t="shared" ref="A5175:E5175" si="2380">A2090</f>
        <v>39147</v>
      </c>
      <c r="B5175" t="str">
        <f t="shared" si="2380"/>
        <v>OH</v>
      </c>
      <c r="C5175" t="str">
        <f t="shared" si="2380"/>
        <v>Seneca County</v>
      </c>
      <c r="D5175">
        <f t="shared" si="2380"/>
        <v>-83.128335399999997</v>
      </c>
      <c r="E5175">
        <f t="shared" si="2380"/>
        <v>41.129950000000001</v>
      </c>
      <c r="Q5175" s="197">
        <v>11.539884389999999</v>
      </c>
      <c r="R5175" s="197">
        <v>11.539884389999999</v>
      </c>
      <c r="AE5175" s="319"/>
      <c r="AJ5175">
        <v>0</v>
      </c>
      <c r="AK5175">
        <v>0</v>
      </c>
    </row>
    <row r="5176" spans="1:37" x14ac:dyDescent="0.25">
      <c r="A5176">
        <f t="shared" ref="A5176:E5176" si="2381">A2091</f>
        <v>39149</v>
      </c>
      <c r="B5176" t="str">
        <f t="shared" si="2381"/>
        <v>OH</v>
      </c>
      <c r="C5176" t="str">
        <f t="shared" si="2381"/>
        <v>Shelby County</v>
      </c>
      <c r="D5176">
        <f t="shared" si="2381"/>
        <v>-84.204628400000004</v>
      </c>
      <c r="E5176">
        <f t="shared" si="2381"/>
        <v>40.338270000000001</v>
      </c>
      <c r="Q5176" s="197">
        <v>12.00943466</v>
      </c>
      <c r="R5176" s="197">
        <v>12.00943466</v>
      </c>
      <c r="AE5176" s="319"/>
      <c r="AJ5176">
        <v>0</v>
      </c>
      <c r="AK5176">
        <v>0</v>
      </c>
    </row>
    <row r="5177" spans="1:37" x14ac:dyDescent="0.25">
      <c r="A5177">
        <f t="shared" ref="A5177:E5177" si="2382">A2092</f>
        <v>39151</v>
      </c>
      <c r="B5177" t="str">
        <f t="shared" si="2382"/>
        <v>OH</v>
      </c>
      <c r="C5177" t="str">
        <f t="shared" si="2382"/>
        <v>Stark County</v>
      </c>
      <c r="D5177">
        <f t="shared" si="2382"/>
        <v>-81.357531699999996</v>
      </c>
      <c r="E5177">
        <f t="shared" si="2382"/>
        <v>40.829560000000001</v>
      </c>
      <c r="Q5177" s="197">
        <v>11.316138520000001</v>
      </c>
      <c r="R5177" s="197">
        <v>11.316138520000001</v>
      </c>
      <c r="AE5177" s="319"/>
      <c r="AJ5177">
        <v>0</v>
      </c>
      <c r="AK5177">
        <v>0</v>
      </c>
    </row>
    <row r="5178" spans="1:37" x14ac:dyDescent="0.25">
      <c r="A5178">
        <f t="shared" ref="A5178:E5178" si="2383">A2093</f>
        <v>39153</v>
      </c>
      <c r="B5178" t="str">
        <f t="shared" si="2383"/>
        <v>OH</v>
      </c>
      <c r="C5178" t="str">
        <f t="shared" si="2383"/>
        <v>Summit County</v>
      </c>
      <c r="D5178">
        <f t="shared" si="2383"/>
        <v>-81.528862700000005</v>
      </c>
      <c r="E5178">
        <f t="shared" si="2383"/>
        <v>41.139180000000003</v>
      </c>
      <c r="Q5178" s="197">
        <v>11.158522850000001</v>
      </c>
      <c r="R5178" s="197">
        <v>11.158522850000001</v>
      </c>
      <c r="AE5178" s="319"/>
      <c r="AJ5178">
        <v>0</v>
      </c>
      <c r="AK5178">
        <v>0</v>
      </c>
    </row>
    <row r="5179" spans="1:37" x14ac:dyDescent="0.25">
      <c r="A5179">
        <f t="shared" ref="A5179:E5179" si="2384">A2094</f>
        <v>39155</v>
      </c>
      <c r="B5179" t="str">
        <f t="shared" si="2384"/>
        <v>OH</v>
      </c>
      <c r="C5179" t="str">
        <f t="shared" si="2384"/>
        <v>Trumbull County</v>
      </c>
      <c r="D5179">
        <f t="shared" si="2384"/>
        <v>-80.762681900000004</v>
      </c>
      <c r="E5179">
        <f t="shared" si="2384"/>
        <v>41.320610000000002</v>
      </c>
      <c r="Q5179" s="197">
        <v>10.93645798</v>
      </c>
      <c r="R5179" s="197">
        <v>10.93645798</v>
      </c>
      <c r="AE5179" s="319"/>
      <c r="AJ5179">
        <v>0</v>
      </c>
      <c r="AK5179">
        <v>0</v>
      </c>
    </row>
    <row r="5180" spans="1:37" x14ac:dyDescent="0.25">
      <c r="A5180">
        <f t="shared" ref="A5180:E5180" si="2385">A2095</f>
        <v>39157</v>
      </c>
      <c r="B5180" t="str">
        <f t="shared" si="2385"/>
        <v>OH</v>
      </c>
      <c r="C5180" t="str">
        <f t="shared" si="2385"/>
        <v>Tuscarawas County</v>
      </c>
      <c r="D5180">
        <f t="shared" si="2385"/>
        <v>-81.470395100000005</v>
      </c>
      <c r="E5180">
        <f t="shared" si="2385"/>
        <v>40.456249999999997</v>
      </c>
      <c r="Q5180" s="197">
        <v>11.51982677</v>
      </c>
      <c r="R5180" s="197">
        <v>11.51982677</v>
      </c>
      <c r="AE5180" s="319"/>
      <c r="AJ5180">
        <v>0</v>
      </c>
      <c r="AK5180">
        <v>0</v>
      </c>
    </row>
    <row r="5181" spans="1:37" x14ac:dyDescent="0.25">
      <c r="A5181">
        <f t="shared" ref="A5181:E5181" si="2386">A2096</f>
        <v>39159</v>
      </c>
      <c r="B5181" t="str">
        <f t="shared" si="2386"/>
        <v>OH</v>
      </c>
      <c r="C5181" t="str">
        <f t="shared" si="2386"/>
        <v>Union County</v>
      </c>
      <c r="D5181">
        <f t="shared" si="2386"/>
        <v>-83.369310200000001</v>
      </c>
      <c r="E5181">
        <f t="shared" si="2386"/>
        <v>40.307220000000001</v>
      </c>
      <c r="Q5181" s="197">
        <v>11.97367644</v>
      </c>
      <c r="R5181" s="197">
        <v>11.97367644</v>
      </c>
      <c r="AE5181" s="319"/>
      <c r="AJ5181">
        <v>0</v>
      </c>
      <c r="AK5181">
        <v>0</v>
      </c>
    </row>
    <row r="5182" spans="1:37" x14ac:dyDescent="0.25">
      <c r="A5182">
        <f t="shared" ref="A5182:E5182" si="2387">A2097</f>
        <v>39161</v>
      </c>
      <c r="B5182" t="str">
        <f t="shared" si="2387"/>
        <v>OH</v>
      </c>
      <c r="C5182" t="str">
        <f t="shared" si="2387"/>
        <v>Van Wert County</v>
      </c>
      <c r="D5182">
        <f t="shared" si="2387"/>
        <v>-84.592049599999996</v>
      </c>
      <c r="E5182">
        <f t="shared" si="2387"/>
        <v>40.85924</v>
      </c>
      <c r="Q5182" s="197">
        <v>11.72318639</v>
      </c>
      <c r="R5182" s="197">
        <v>11.72318639</v>
      </c>
      <c r="AE5182" s="319"/>
      <c r="AJ5182">
        <v>0</v>
      </c>
      <c r="AK5182">
        <v>0</v>
      </c>
    </row>
    <row r="5183" spans="1:37" x14ac:dyDescent="0.25">
      <c r="A5183">
        <f t="shared" ref="A5183:E5183" si="2388">A2098</f>
        <v>39163</v>
      </c>
      <c r="B5183" t="str">
        <f t="shared" si="2388"/>
        <v>OH</v>
      </c>
      <c r="C5183" t="str">
        <f t="shared" si="2388"/>
        <v>Vinton County</v>
      </c>
      <c r="D5183">
        <f t="shared" si="2388"/>
        <v>-82.475803999999997</v>
      </c>
      <c r="E5183">
        <f t="shared" si="2388"/>
        <v>39.263739999999999</v>
      </c>
      <c r="Q5183" s="197">
        <v>12.48491389</v>
      </c>
      <c r="R5183" s="197">
        <v>12.48491389</v>
      </c>
      <c r="AE5183" s="319"/>
      <c r="AJ5183">
        <v>0</v>
      </c>
      <c r="AK5183">
        <v>0</v>
      </c>
    </row>
    <row r="5184" spans="1:37" x14ac:dyDescent="0.25">
      <c r="A5184">
        <f t="shared" ref="A5184:E5184" si="2389">A2099</f>
        <v>39165</v>
      </c>
      <c r="B5184" t="str">
        <f t="shared" si="2389"/>
        <v>OH</v>
      </c>
      <c r="C5184" t="str">
        <f t="shared" si="2389"/>
        <v>Warren County</v>
      </c>
      <c r="D5184">
        <f t="shared" si="2389"/>
        <v>-84.166463100000001</v>
      </c>
      <c r="E5184">
        <f t="shared" si="2389"/>
        <v>39.434399999999997</v>
      </c>
      <c r="Q5184" s="197">
        <v>12.496881350000001</v>
      </c>
      <c r="R5184" s="197">
        <v>12.496881350000001</v>
      </c>
      <c r="AE5184" s="319"/>
      <c r="AJ5184">
        <v>0</v>
      </c>
      <c r="AK5184">
        <v>0</v>
      </c>
    </row>
    <row r="5185" spans="1:37" x14ac:dyDescent="0.25">
      <c r="A5185">
        <f t="shared" ref="A5185:E5185" si="2390">A2100</f>
        <v>39167</v>
      </c>
      <c r="B5185" t="str">
        <f t="shared" si="2390"/>
        <v>OH</v>
      </c>
      <c r="C5185" t="str">
        <f t="shared" si="2390"/>
        <v>Washington County</v>
      </c>
      <c r="D5185">
        <f t="shared" si="2390"/>
        <v>-81.488975100000005</v>
      </c>
      <c r="E5185">
        <f t="shared" si="2390"/>
        <v>39.472230000000003</v>
      </c>
      <c r="Q5185" s="197">
        <v>12.041057090000001</v>
      </c>
      <c r="R5185" s="197">
        <v>12.041057090000001</v>
      </c>
      <c r="AE5185" s="319"/>
      <c r="AJ5185">
        <v>0</v>
      </c>
      <c r="AK5185">
        <v>0</v>
      </c>
    </row>
    <row r="5186" spans="1:37" x14ac:dyDescent="0.25">
      <c r="A5186">
        <f t="shared" ref="A5186:E5186" si="2391">A2101</f>
        <v>39169</v>
      </c>
      <c r="B5186" t="str">
        <f t="shared" si="2391"/>
        <v>OH</v>
      </c>
      <c r="C5186" t="str">
        <f t="shared" si="2391"/>
        <v>Wayne County</v>
      </c>
      <c r="D5186">
        <f t="shared" si="2391"/>
        <v>-81.886722899999995</v>
      </c>
      <c r="E5186">
        <f t="shared" si="2391"/>
        <v>40.843519999999998</v>
      </c>
      <c r="Q5186" s="197">
        <v>11.376385450000001</v>
      </c>
      <c r="R5186" s="197">
        <v>11.376385450000001</v>
      </c>
      <c r="AE5186" s="319"/>
      <c r="AJ5186">
        <v>0</v>
      </c>
      <c r="AK5186">
        <v>0</v>
      </c>
    </row>
    <row r="5187" spans="1:37" x14ac:dyDescent="0.25">
      <c r="A5187">
        <f t="shared" ref="A5187:E5187" si="2392">A2102</f>
        <v>39171</v>
      </c>
      <c r="B5187" t="str">
        <f t="shared" si="2392"/>
        <v>OH</v>
      </c>
      <c r="C5187" t="str">
        <f t="shared" si="2392"/>
        <v>Williams County</v>
      </c>
      <c r="D5187">
        <f t="shared" si="2392"/>
        <v>-84.582879399999996</v>
      </c>
      <c r="E5187">
        <f t="shared" si="2392"/>
        <v>41.56982</v>
      </c>
      <c r="Q5187" s="197">
        <v>11.217994790000001</v>
      </c>
      <c r="R5187" s="197">
        <v>11.217994790000001</v>
      </c>
      <c r="AE5187" s="319"/>
      <c r="AJ5187">
        <v>0</v>
      </c>
      <c r="AK5187">
        <v>0</v>
      </c>
    </row>
    <row r="5188" spans="1:37" x14ac:dyDescent="0.25">
      <c r="A5188">
        <f t="shared" ref="A5188:E5188" si="2393">A2103</f>
        <v>39173</v>
      </c>
      <c r="B5188" t="str">
        <f t="shared" si="2393"/>
        <v>OH</v>
      </c>
      <c r="C5188" t="str">
        <f t="shared" si="2393"/>
        <v>Wood County</v>
      </c>
      <c r="D5188">
        <f t="shared" si="2393"/>
        <v>-83.628697099999997</v>
      </c>
      <c r="E5188">
        <f t="shared" si="2393"/>
        <v>41.37086</v>
      </c>
      <c r="Q5188" s="197">
        <v>11.47795737</v>
      </c>
      <c r="R5188" s="197">
        <v>11.47795737</v>
      </c>
      <c r="AE5188" s="319"/>
      <c r="AJ5188">
        <v>0</v>
      </c>
      <c r="AK5188">
        <v>0</v>
      </c>
    </row>
    <row r="5189" spans="1:37" x14ac:dyDescent="0.25">
      <c r="A5189">
        <f t="shared" ref="A5189:E5189" si="2394">A2104</f>
        <v>39175</v>
      </c>
      <c r="B5189" t="str">
        <f t="shared" si="2394"/>
        <v>OH</v>
      </c>
      <c r="C5189" t="str">
        <f t="shared" si="2394"/>
        <v>Wyandot County</v>
      </c>
      <c r="D5189">
        <f t="shared" si="2394"/>
        <v>-83.301357600000003</v>
      </c>
      <c r="E5189">
        <f t="shared" si="2394"/>
        <v>40.854349999999997</v>
      </c>
      <c r="Q5189" s="197">
        <v>11.715243109999999</v>
      </c>
      <c r="R5189" s="197">
        <v>11.715243109999999</v>
      </c>
      <c r="AE5189" s="319"/>
      <c r="AJ5189">
        <v>0</v>
      </c>
      <c r="AK5189">
        <v>0</v>
      </c>
    </row>
    <row r="5190" spans="1:37" x14ac:dyDescent="0.25">
      <c r="A5190">
        <f t="shared" ref="A5190:E5190" si="2395">A2105</f>
        <v>40001</v>
      </c>
      <c r="B5190" t="str">
        <f t="shared" si="2395"/>
        <v>OK</v>
      </c>
      <c r="C5190" t="str">
        <f t="shared" si="2395"/>
        <v>Adair County</v>
      </c>
      <c r="D5190">
        <f t="shared" si="2395"/>
        <v>-94.664145899999994</v>
      </c>
      <c r="E5190">
        <f t="shared" si="2395"/>
        <v>35.906970000000001</v>
      </c>
      <c r="Q5190" s="197">
        <v>15.16148827</v>
      </c>
      <c r="R5190" s="197">
        <v>15.16148827</v>
      </c>
      <c r="AE5190" s="319"/>
      <c r="AJ5190">
        <v>0</v>
      </c>
      <c r="AK5190">
        <v>0</v>
      </c>
    </row>
    <row r="5191" spans="1:37" x14ac:dyDescent="0.25">
      <c r="A5191">
        <f t="shared" ref="A5191:E5191" si="2396">A2106</f>
        <v>40003</v>
      </c>
      <c r="B5191" t="str">
        <f t="shared" si="2396"/>
        <v>OK</v>
      </c>
      <c r="C5191" t="str">
        <f t="shared" si="2396"/>
        <v>Alfalfa County</v>
      </c>
      <c r="D5191">
        <f t="shared" si="2396"/>
        <v>-98.323208600000001</v>
      </c>
      <c r="E5191">
        <f t="shared" si="2396"/>
        <v>36.730930000000001</v>
      </c>
      <c r="Q5191" s="197">
        <v>14.688887709999999</v>
      </c>
      <c r="R5191" s="197">
        <v>14.688887709999999</v>
      </c>
      <c r="AE5191" s="319"/>
      <c r="AJ5191">
        <v>0</v>
      </c>
      <c r="AK5191">
        <v>0</v>
      </c>
    </row>
    <row r="5192" spans="1:37" x14ac:dyDescent="0.25">
      <c r="A5192">
        <f t="shared" ref="A5192:E5192" si="2397">A2107</f>
        <v>40005</v>
      </c>
      <c r="B5192" t="str">
        <f t="shared" si="2397"/>
        <v>OK</v>
      </c>
      <c r="C5192" t="str">
        <f t="shared" si="2397"/>
        <v>Atoka County</v>
      </c>
      <c r="D5192">
        <f t="shared" si="2397"/>
        <v>-96.042050000000003</v>
      </c>
      <c r="E5192">
        <f t="shared" si="2397"/>
        <v>34.380989999999997</v>
      </c>
      <c r="Q5192" s="197">
        <v>15.98019817</v>
      </c>
      <c r="R5192" s="197">
        <v>15.98019817</v>
      </c>
      <c r="AE5192" s="319"/>
      <c r="AJ5192">
        <v>0</v>
      </c>
      <c r="AK5192">
        <v>0</v>
      </c>
    </row>
    <row r="5193" spans="1:37" x14ac:dyDescent="0.25">
      <c r="A5193">
        <f t="shared" ref="A5193:E5193" si="2398">A2108</f>
        <v>40007</v>
      </c>
      <c r="B5193" t="str">
        <f t="shared" si="2398"/>
        <v>OK</v>
      </c>
      <c r="C5193" t="str">
        <f t="shared" si="2398"/>
        <v>Beaver County</v>
      </c>
      <c r="D5193">
        <f t="shared" si="2398"/>
        <v>-100.474745</v>
      </c>
      <c r="E5193">
        <f t="shared" si="2398"/>
        <v>36.745849999999997</v>
      </c>
      <c r="Q5193" s="197">
        <v>14.231578880000001</v>
      </c>
      <c r="R5193" s="197">
        <v>14.231578880000001</v>
      </c>
      <c r="AE5193" s="319"/>
      <c r="AJ5193">
        <v>0</v>
      </c>
      <c r="AK5193">
        <v>0</v>
      </c>
    </row>
    <row r="5194" spans="1:37" x14ac:dyDescent="0.25">
      <c r="A5194">
        <f t="shared" ref="A5194:E5194" si="2399">A2109</f>
        <v>40009</v>
      </c>
      <c r="B5194" t="str">
        <f t="shared" si="2399"/>
        <v>OK</v>
      </c>
      <c r="C5194" t="str">
        <f t="shared" si="2399"/>
        <v>Beckham County</v>
      </c>
      <c r="D5194">
        <f t="shared" si="2399"/>
        <v>-99.686661700000002</v>
      </c>
      <c r="E5194">
        <f t="shared" si="2399"/>
        <v>35.269640000000003</v>
      </c>
      <c r="Q5194" s="197">
        <v>15.31203056</v>
      </c>
      <c r="R5194" s="197">
        <v>15.31203056</v>
      </c>
      <c r="AE5194" s="319"/>
      <c r="AJ5194">
        <v>0</v>
      </c>
      <c r="AK5194">
        <v>0</v>
      </c>
    </row>
    <row r="5195" spans="1:37" x14ac:dyDescent="0.25">
      <c r="A5195">
        <f t="shared" ref="A5195:E5195" si="2400">A2110</f>
        <v>40011</v>
      </c>
      <c r="B5195" t="str">
        <f t="shared" si="2400"/>
        <v>OK</v>
      </c>
      <c r="C5195" t="str">
        <f t="shared" si="2400"/>
        <v>Blaine County</v>
      </c>
      <c r="D5195">
        <f t="shared" si="2400"/>
        <v>-98.424395899999993</v>
      </c>
      <c r="E5195">
        <f t="shared" si="2400"/>
        <v>35.868810000000003</v>
      </c>
      <c r="Q5195" s="197">
        <v>15.11562773</v>
      </c>
      <c r="R5195" s="197">
        <v>15.11562773</v>
      </c>
      <c r="AE5195" s="319"/>
      <c r="AJ5195">
        <v>0</v>
      </c>
      <c r="AK5195">
        <v>0</v>
      </c>
    </row>
    <row r="5196" spans="1:37" x14ac:dyDescent="0.25">
      <c r="A5196">
        <f t="shared" ref="A5196:E5196" si="2401">A2111</f>
        <v>40013</v>
      </c>
      <c r="B5196" t="str">
        <f t="shared" si="2401"/>
        <v>OK</v>
      </c>
      <c r="C5196" t="str">
        <f t="shared" si="2401"/>
        <v>Bryan County</v>
      </c>
      <c r="D5196">
        <f t="shared" si="2401"/>
        <v>-96.255800800000003</v>
      </c>
      <c r="E5196">
        <f t="shared" si="2401"/>
        <v>33.961680000000001</v>
      </c>
      <c r="Q5196" s="197">
        <v>16.199640710000001</v>
      </c>
      <c r="R5196" s="197">
        <v>16.199640710000001</v>
      </c>
      <c r="AE5196" s="319"/>
      <c r="AJ5196">
        <v>0</v>
      </c>
      <c r="AK5196">
        <v>0</v>
      </c>
    </row>
    <row r="5197" spans="1:37" x14ac:dyDescent="0.25">
      <c r="A5197">
        <f t="shared" ref="A5197:E5197" si="2402">A2112</f>
        <v>40015</v>
      </c>
      <c r="B5197" t="str">
        <f t="shared" si="2402"/>
        <v>OK</v>
      </c>
      <c r="C5197" t="str">
        <f t="shared" si="2402"/>
        <v>Caddo County</v>
      </c>
      <c r="D5197">
        <f t="shared" si="2402"/>
        <v>-98.3718784</v>
      </c>
      <c r="E5197">
        <f t="shared" si="2402"/>
        <v>35.177790000000002</v>
      </c>
      <c r="Q5197" s="197">
        <v>15.50505905</v>
      </c>
      <c r="R5197" s="197">
        <v>15.50505905</v>
      </c>
      <c r="AE5197" s="319"/>
      <c r="AJ5197">
        <v>0</v>
      </c>
      <c r="AK5197">
        <v>0</v>
      </c>
    </row>
    <row r="5198" spans="1:37" x14ac:dyDescent="0.25">
      <c r="A5198">
        <f t="shared" ref="A5198:E5198" si="2403">A2113</f>
        <v>40017</v>
      </c>
      <c r="B5198" t="str">
        <f t="shared" si="2403"/>
        <v>OK</v>
      </c>
      <c r="C5198" t="str">
        <f t="shared" si="2403"/>
        <v>Canadian County</v>
      </c>
      <c r="D5198">
        <f t="shared" si="2403"/>
        <v>-97.975376900000001</v>
      </c>
      <c r="E5198">
        <f t="shared" si="2403"/>
        <v>35.534059999999997</v>
      </c>
      <c r="Q5198" s="197">
        <v>15.29915007</v>
      </c>
      <c r="R5198" s="197">
        <v>15.29915007</v>
      </c>
      <c r="AE5198" s="319"/>
      <c r="AJ5198">
        <v>0</v>
      </c>
      <c r="AK5198">
        <v>0</v>
      </c>
    </row>
    <row r="5199" spans="1:37" x14ac:dyDescent="0.25">
      <c r="A5199">
        <f t="shared" ref="A5199:E5199" si="2404">A2114</f>
        <v>40019</v>
      </c>
      <c r="B5199" t="str">
        <f t="shared" si="2404"/>
        <v>OK</v>
      </c>
      <c r="C5199" t="str">
        <f t="shared" si="2404"/>
        <v>Carter County</v>
      </c>
      <c r="D5199">
        <f t="shared" si="2404"/>
        <v>-97.272949199999999</v>
      </c>
      <c r="E5199">
        <f t="shared" si="2404"/>
        <v>34.254669999999997</v>
      </c>
      <c r="Q5199" s="197">
        <v>16.045951120000002</v>
      </c>
      <c r="R5199" s="197">
        <v>16.045951120000002</v>
      </c>
      <c r="AE5199" s="319"/>
      <c r="AJ5199">
        <v>0</v>
      </c>
      <c r="AK5199">
        <v>0</v>
      </c>
    </row>
    <row r="5200" spans="1:37" x14ac:dyDescent="0.25">
      <c r="A5200">
        <f t="shared" ref="A5200:E5200" si="2405">A2115</f>
        <v>40021</v>
      </c>
      <c r="B5200" t="str">
        <f t="shared" si="2405"/>
        <v>OK</v>
      </c>
      <c r="C5200" t="str">
        <f t="shared" si="2405"/>
        <v>Cherokee County</v>
      </c>
      <c r="D5200">
        <f t="shared" si="2405"/>
        <v>-95.010382500000006</v>
      </c>
      <c r="E5200">
        <f t="shared" si="2405"/>
        <v>35.935540000000003</v>
      </c>
      <c r="Q5200" s="197">
        <v>15.160983610000001</v>
      </c>
      <c r="R5200" s="197">
        <v>15.160983610000001</v>
      </c>
      <c r="AE5200" s="319"/>
      <c r="AJ5200">
        <v>0</v>
      </c>
      <c r="AK5200">
        <v>0</v>
      </c>
    </row>
    <row r="5201" spans="1:37" x14ac:dyDescent="0.25">
      <c r="A5201">
        <f t="shared" ref="A5201:E5201" si="2406">A2116</f>
        <v>40023</v>
      </c>
      <c r="B5201" t="str">
        <f t="shared" si="2406"/>
        <v>OK</v>
      </c>
      <c r="C5201" t="str">
        <f t="shared" si="2406"/>
        <v>Choctaw County</v>
      </c>
      <c r="D5201">
        <f t="shared" si="2406"/>
        <v>-95.547357399999996</v>
      </c>
      <c r="E5201">
        <f t="shared" si="2406"/>
        <v>34.053809999999999</v>
      </c>
      <c r="Q5201" s="197">
        <v>16.147924150000001</v>
      </c>
      <c r="R5201" s="197">
        <v>16.147924150000001</v>
      </c>
      <c r="AE5201" s="319"/>
      <c r="AJ5201">
        <v>0</v>
      </c>
      <c r="AK5201">
        <v>0</v>
      </c>
    </row>
    <row r="5202" spans="1:37" x14ac:dyDescent="0.25">
      <c r="A5202">
        <f t="shared" ref="A5202:E5202" si="2407">A2117</f>
        <v>40025</v>
      </c>
      <c r="B5202" t="str">
        <f t="shared" si="2407"/>
        <v>OK</v>
      </c>
      <c r="C5202" t="str">
        <f t="shared" si="2407"/>
        <v>Cimarron County</v>
      </c>
      <c r="D5202">
        <f t="shared" si="2407"/>
        <v>-102.512064</v>
      </c>
      <c r="E5202">
        <f t="shared" si="2407"/>
        <v>36.737369999999999</v>
      </c>
      <c r="Q5202" s="197">
        <v>13.255572750000001</v>
      </c>
      <c r="R5202" s="197">
        <v>13.255572750000001</v>
      </c>
      <c r="AE5202" s="319"/>
      <c r="AJ5202">
        <v>0</v>
      </c>
      <c r="AK5202">
        <v>0</v>
      </c>
    </row>
    <row r="5203" spans="1:37" x14ac:dyDescent="0.25">
      <c r="A5203">
        <f t="shared" ref="A5203:E5203" si="2408">A2118</f>
        <v>40027</v>
      </c>
      <c r="B5203" t="str">
        <f t="shared" si="2408"/>
        <v>OK</v>
      </c>
      <c r="C5203" t="str">
        <f t="shared" si="2408"/>
        <v>Cleveland County</v>
      </c>
      <c r="D5203">
        <f t="shared" si="2408"/>
        <v>-97.3299363</v>
      </c>
      <c r="E5203">
        <f t="shared" si="2408"/>
        <v>35.201210000000003</v>
      </c>
      <c r="Q5203" s="197">
        <v>15.450482559999999</v>
      </c>
      <c r="R5203" s="197">
        <v>15.450482559999999</v>
      </c>
      <c r="AE5203" s="319"/>
      <c r="AJ5203">
        <v>0</v>
      </c>
      <c r="AK5203">
        <v>0</v>
      </c>
    </row>
    <row r="5204" spans="1:37" x14ac:dyDescent="0.25">
      <c r="A5204">
        <f t="shared" ref="A5204:E5204" si="2409">A2119</f>
        <v>40029</v>
      </c>
      <c r="B5204" t="str">
        <f t="shared" si="2409"/>
        <v>OK</v>
      </c>
      <c r="C5204" t="str">
        <f t="shared" si="2409"/>
        <v>Coal County</v>
      </c>
      <c r="D5204">
        <f t="shared" si="2409"/>
        <v>-96.286122500000005</v>
      </c>
      <c r="E5204">
        <f t="shared" si="2409"/>
        <v>34.595350000000003</v>
      </c>
      <c r="Q5204" s="197">
        <v>15.84297046</v>
      </c>
      <c r="R5204" s="197">
        <v>15.84297046</v>
      </c>
      <c r="AE5204" s="319"/>
      <c r="AJ5204">
        <v>0</v>
      </c>
      <c r="AK5204">
        <v>0</v>
      </c>
    </row>
    <row r="5205" spans="1:37" x14ac:dyDescent="0.25">
      <c r="A5205">
        <f t="shared" ref="A5205:E5205" si="2410">A2120</f>
        <v>40031</v>
      </c>
      <c r="B5205" t="str">
        <f t="shared" si="2410"/>
        <v>OK</v>
      </c>
      <c r="C5205" t="str">
        <f t="shared" si="2410"/>
        <v>Comanche County</v>
      </c>
      <c r="D5205">
        <f t="shared" si="2410"/>
        <v>-98.469194400000006</v>
      </c>
      <c r="E5205">
        <f t="shared" si="2410"/>
        <v>34.66554</v>
      </c>
      <c r="Q5205" s="197">
        <v>15.81986272</v>
      </c>
      <c r="R5205" s="197">
        <v>15.81986272</v>
      </c>
      <c r="AE5205" s="319"/>
      <c r="AJ5205">
        <v>0</v>
      </c>
      <c r="AK5205">
        <v>0</v>
      </c>
    </row>
    <row r="5206" spans="1:37" x14ac:dyDescent="0.25">
      <c r="A5206">
        <f t="shared" ref="A5206:E5206" si="2411">A2121</f>
        <v>40033</v>
      </c>
      <c r="B5206" t="str">
        <f t="shared" si="2411"/>
        <v>OK</v>
      </c>
      <c r="C5206" t="str">
        <f t="shared" si="2411"/>
        <v>Cotton County</v>
      </c>
      <c r="D5206">
        <f t="shared" si="2411"/>
        <v>-98.368786900000003</v>
      </c>
      <c r="E5206">
        <f t="shared" si="2411"/>
        <v>34.291840000000001</v>
      </c>
      <c r="Q5206" s="197">
        <v>16.070836969999998</v>
      </c>
      <c r="R5206" s="197">
        <v>16.070836969999998</v>
      </c>
      <c r="AE5206" s="319"/>
      <c r="AJ5206">
        <v>0</v>
      </c>
      <c r="AK5206">
        <v>0</v>
      </c>
    </row>
    <row r="5207" spans="1:37" x14ac:dyDescent="0.25">
      <c r="A5207">
        <f t="shared" ref="A5207:E5207" si="2412">A2122</f>
        <v>40035</v>
      </c>
      <c r="B5207" t="str">
        <f t="shared" si="2412"/>
        <v>OK</v>
      </c>
      <c r="C5207" t="str">
        <f t="shared" si="2412"/>
        <v>Craig County</v>
      </c>
      <c r="D5207">
        <f t="shared" si="2412"/>
        <v>-95.216088600000006</v>
      </c>
      <c r="E5207">
        <f t="shared" si="2412"/>
        <v>36.785319999999999</v>
      </c>
      <c r="Q5207" s="197">
        <v>14.67422144</v>
      </c>
      <c r="R5207" s="197">
        <v>14.67422144</v>
      </c>
      <c r="AE5207" s="319"/>
      <c r="AJ5207">
        <v>0</v>
      </c>
      <c r="AK5207">
        <v>0</v>
      </c>
    </row>
    <row r="5208" spans="1:37" x14ac:dyDescent="0.25">
      <c r="A5208">
        <f t="shared" ref="A5208:E5208" si="2413">A2123</f>
        <v>40037</v>
      </c>
      <c r="B5208" t="str">
        <f t="shared" si="2413"/>
        <v>OK</v>
      </c>
      <c r="C5208" t="str">
        <f t="shared" si="2413"/>
        <v>Creek County</v>
      </c>
      <c r="D5208">
        <f t="shared" si="2413"/>
        <v>-96.365174800000005</v>
      </c>
      <c r="E5208">
        <f t="shared" si="2413"/>
        <v>35.898409999999998</v>
      </c>
      <c r="Q5208" s="197">
        <v>15.17524446</v>
      </c>
      <c r="R5208" s="197">
        <v>15.17524446</v>
      </c>
      <c r="AE5208" s="319"/>
      <c r="AJ5208">
        <v>0</v>
      </c>
      <c r="AK5208">
        <v>0</v>
      </c>
    </row>
    <row r="5209" spans="1:37" x14ac:dyDescent="0.25">
      <c r="A5209">
        <f t="shared" ref="A5209:E5209" si="2414">A2124</f>
        <v>40039</v>
      </c>
      <c r="B5209" t="str">
        <f t="shared" si="2414"/>
        <v>OK</v>
      </c>
      <c r="C5209" t="str">
        <f t="shared" si="2414"/>
        <v>Custer County</v>
      </c>
      <c r="D5209">
        <f t="shared" si="2414"/>
        <v>-98.994725599999995</v>
      </c>
      <c r="E5209">
        <f t="shared" si="2414"/>
        <v>35.635590000000001</v>
      </c>
      <c r="Q5209" s="197">
        <v>15.19788632</v>
      </c>
      <c r="R5209" s="197">
        <v>15.19788632</v>
      </c>
      <c r="AE5209" s="319"/>
      <c r="AJ5209">
        <v>0</v>
      </c>
      <c r="AK5209">
        <v>0</v>
      </c>
    </row>
    <row r="5210" spans="1:37" x14ac:dyDescent="0.25">
      <c r="A5210">
        <f t="shared" ref="A5210:E5210" si="2415">A2125</f>
        <v>40041</v>
      </c>
      <c r="B5210" t="str">
        <f t="shared" si="2415"/>
        <v>OK</v>
      </c>
      <c r="C5210" t="str">
        <f t="shared" si="2415"/>
        <v>Delaware County</v>
      </c>
      <c r="D5210">
        <f t="shared" si="2415"/>
        <v>-94.811406500000004</v>
      </c>
      <c r="E5210">
        <f t="shared" si="2415"/>
        <v>36.433079999999997</v>
      </c>
      <c r="Q5210" s="197">
        <v>14.84373164</v>
      </c>
      <c r="R5210" s="197">
        <v>14.84373164</v>
      </c>
      <c r="AE5210" s="319"/>
      <c r="AJ5210">
        <v>0</v>
      </c>
      <c r="AK5210">
        <v>0</v>
      </c>
    </row>
    <row r="5211" spans="1:37" x14ac:dyDescent="0.25">
      <c r="A5211">
        <f t="shared" ref="A5211:E5211" si="2416">A2126</f>
        <v>40043</v>
      </c>
      <c r="B5211" t="str">
        <f t="shared" si="2416"/>
        <v>OK</v>
      </c>
      <c r="C5211" t="str">
        <f t="shared" si="2416"/>
        <v>Dewey County</v>
      </c>
      <c r="D5211">
        <f t="shared" si="2416"/>
        <v>-99.002627599999997</v>
      </c>
      <c r="E5211">
        <f t="shared" si="2416"/>
        <v>35.986060000000002</v>
      </c>
      <c r="Q5211" s="197">
        <v>15.00219119</v>
      </c>
      <c r="R5211" s="197">
        <v>15.00219119</v>
      </c>
      <c r="AE5211" s="319"/>
      <c r="AJ5211">
        <v>0</v>
      </c>
      <c r="AK5211">
        <v>0</v>
      </c>
    </row>
    <row r="5212" spans="1:37" x14ac:dyDescent="0.25">
      <c r="A5212">
        <f t="shared" ref="A5212:E5212" si="2417">A2127</f>
        <v>40045</v>
      </c>
      <c r="B5212" t="str">
        <f t="shared" si="2417"/>
        <v>OK</v>
      </c>
      <c r="C5212" t="str">
        <f t="shared" si="2417"/>
        <v>Ellis County</v>
      </c>
      <c r="D5212">
        <f t="shared" si="2417"/>
        <v>-99.754192099999997</v>
      </c>
      <c r="E5212">
        <f t="shared" si="2417"/>
        <v>36.208550000000002</v>
      </c>
      <c r="Q5212" s="197">
        <v>14.73412854</v>
      </c>
      <c r="R5212" s="197">
        <v>14.73412854</v>
      </c>
      <c r="AE5212" s="319"/>
      <c r="AJ5212">
        <v>0</v>
      </c>
      <c r="AK5212">
        <v>0</v>
      </c>
    </row>
    <row r="5213" spans="1:37" x14ac:dyDescent="0.25">
      <c r="A5213">
        <f t="shared" ref="A5213:E5213" si="2418">A2128</f>
        <v>40047</v>
      </c>
      <c r="B5213" t="str">
        <f t="shared" si="2418"/>
        <v>OK</v>
      </c>
      <c r="C5213" t="str">
        <f t="shared" si="2418"/>
        <v>Garfield County</v>
      </c>
      <c r="D5213">
        <f t="shared" si="2418"/>
        <v>-97.778519099999997</v>
      </c>
      <c r="E5213">
        <f t="shared" si="2418"/>
        <v>36.367870000000003</v>
      </c>
      <c r="Q5213" s="197">
        <v>14.90671704</v>
      </c>
      <c r="R5213" s="197">
        <v>14.90671704</v>
      </c>
      <c r="AE5213" s="319"/>
      <c r="AJ5213">
        <v>0</v>
      </c>
      <c r="AK5213">
        <v>0</v>
      </c>
    </row>
    <row r="5214" spans="1:37" x14ac:dyDescent="0.25">
      <c r="A5214">
        <f t="shared" ref="A5214:E5214" si="2419">A2129</f>
        <v>40049</v>
      </c>
      <c r="B5214" t="str">
        <f t="shared" si="2419"/>
        <v>OK</v>
      </c>
      <c r="C5214" t="str">
        <f t="shared" si="2419"/>
        <v>Garvin County</v>
      </c>
      <c r="D5214">
        <f t="shared" si="2419"/>
        <v>-97.302376899999999</v>
      </c>
      <c r="E5214">
        <f t="shared" si="2419"/>
        <v>34.71031</v>
      </c>
      <c r="Q5214" s="197">
        <v>15.771366370000001</v>
      </c>
      <c r="R5214" s="197">
        <v>15.771366370000001</v>
      </c>
      <c r="AE5214" s="319"/>
      <c r="AJ5214">
        <v>0</v>
      </c>
      <c r="AK5214">
        <v>0</v>
      </c>
    </row>
    <row r="5215" spans="1:37" x14ac:dyDescent="0.25">
      <c r="A5215">
        <f t="shared" ref="A5215:E5215" si="2420">A2130</f>
        <v>40051</v>
      </c>
      <c r="B5215" t="str">
        <f t="shared" si="2420"/>
        <v>OK</v>
      </c>
      <c r="C5215" t="str">
        <f t="shared" si="2420"/>
        <v>Grady County</v>
      </c>
      <c r="D5215">
        <f t="shared" si="2420"/>
        <v>-97.880082400000006</v>
      </c>
      <c r="E5215">
        <f t="shared" si="2420"/>
        <v>35.014029999999998</v>
      </c>
      <c r="Q5215" s="197">
        <v>15.580625980000001</v>
      </c>
      <c r="R5215" s="197">
        <v>15.580625980000001</v>
      </c>
      <c r="AE5215" s="319"/>
      <c r="AJ5215">
        <v>0</v>
      </c>
      <c r="AK5215">
        <v>0</v>
      </c>
    </row>
    <row r="5216" spans="1:37" x14ac:dyDescent="0.25">
      <c r="A5216">
        <f t="shared" ref="A5216:E5216" si="2421">A2131</f>
        <v>40053</v>
      </c>
      <c r="B5216" t="str">
        <f t="shared" si="2421"/>
        <v>OK</v>
      </c>
      <c r="C5216" t="str">
        <f t="shared" si="2421"/>
        <v>Grant County</v>
      </c>
      <c r="D5216">
        <f t="shared" si="2421"/>
        <v>-97.784505300000006</v>
      </c>
      <c r="E5216">
        <f t="shared" si="2421"/>
        <v>36.790700000000001</v>
      </c>
      <c r="Q5216" s="197">
        <v>14.71511626</v>
      </c>
      <c r="R5216" s="197">
        <v>14.71511626</v>
      </c>
      <c r="AE5216" s="319"/>
      <c r="AJ5216">
        <v>0</v>
      </c>
      <c r="AK5216">
        <v>0</v>
      </c>
    </row>
    <row r="5217" spans="1:37" x14ac:dyDescent="0.25">
      <c r="A5217">
        <f t="shared" ref="A5217:E5217" si="2422">A2132</f>
        <v>40055</v>
      </c>
      <c r="B5217" t="str">
        <f t="shared" si="2422"/>
        <v>OK</v>
      </c>
      <c r="C5217" t="str">
        <f t="shared" si="2422"/>
        <v>Greer County</v>
      </c>
      <c r="D5217">
        <f t="shared" si="2422"/>
        <v>-99.559344400000001</v>
      </c>
      <c r="E5217">
        <f t="shared" si="2422"/>
        <v>34.942770000000003</v>
      </c>
      <c r="Q5217" s="197">
        <v>15.530494790000001</v>
      </c>
      <c r="R5217" s="197">
        <v>15.530494790000001</v>
      </c>
      <c r="AE5217" s="319"/>
      <c r="AJ5217">
        <v>0</v>
      </c>
      <c r="AK5217">
        <v>0</v>
      </c>
    </row>
    <row r="5218" spans="1:37" x14ac:dyDescent="0.25">
      <c r="A5218">
        <f t="shared" ref="A5218:E5218" si="2423">A2133</f>
        <v>40057</v>
      </c>
      <c r="B5218" t="str">
        <f t="shared" si="2423"/>
        <v>OK</v>
      </c>
      <c r="C5218" t="str">
        <f t="shared" si="2423"/>
        <v>Harmon County</v>
      </c>
      <c r="D5218">
        <f t="shared" si="2423"/>
        <v>-99.846262999999993</v>
      </c>
      <c r="E5218">
        <f t="shared" si="2423"/>
        <v>34.747399999999999</v>
      </c>
      <c r="Q5218" s="197">
        <v>15.606199159999999</v>
      </c>
      <c r="R5218" s="197">
        <v>15.606199159999999</v>
      </c>
      <c r="AE5218" s="319"/>
      <c r="AJ5218">
        <v>0</v>
      </c>
      <c r="AK5218">
        <v>0</v>
      </c>
    </row>
    <row r="5219" spans="1:37" x14ac:dyDescent="0.25">
      <c r="A5219">
        <f t="shared" ref="A5219:E5219" si="2424">A2134</f>
        <v>40059</v>
      </c>
      <c r="B5219" t="str">
        <f t="shared" si="2424"/>
        <v>OK</v>
      </c>
      <c r="C5219" t="str">
        <f t="shared" si="2424"/>
        <v>Harper County</v>
      </c>
      <c r="D5219">
        <f t="shared" si="2424"/>
        <v>-99.671862899999994</v>
      </c>
      <c r="E5219">
        <f t="shared" si="2424"/>
        <v>36.777500000000003</v>
      </c>
      <c r="Q5219" s="197">
        <v>14.43452722</v>
      </c>
      <c r="R5219" s="197">
        <v>14.43452722</v>
      </c>
      <c r="AE5219" s="319"/>
      <c r="AJ5219">
        <v>0</v>
      </c>
      <c r="AK5219">
        <v>0</v>
      </c>
    </row>
    <row r="5220" spans="1:37" x14ac:dyDescent="0.25">
      <c r="A5220">
        <f t="shared" ref="A5220:E5220" si="2425">A2135</f>
        <v>40061</v>
      </c>
      <c r="B5220" t="str">
        <f t="shared" si="2425"/>
        <v>OK</v>
      </c>
      <c r="C5220" t="str">
        <f t="shared" si="2425"/>
        <v>Haskell County</v>
      </c>
      <c r="D5220">
        <f t="shared" si="2425"/>
        <v>-95.119407499999994</v>
      </c>
      <c r="E5220">
        <f t="shared" si="2425"/>
        <v>35.255310000000001</v>
      </c>
      <c r="Q5220" s="197">
        <v>15.53610638</v>
      </c>
      <c r="R5220" s="197">
        <v>15.53610638</v>
      </c>
      <c r="AE5220" s="319"/>
      <c r="AJ5220">
        <v>0</v>
      </c>
      <c r="AK5220">
        <v>0</v>
      </c>
    </row>
    <row r="5221" spans="1:37" x14ac:dyDescent="0.25">
      <c r="A5221">
        <f t="shared" ref="A5221:E5221" si="2426">A2136</f>
        <v>40063</v>
      </c>
      <c r="B5221" t="str">
        <f t="shared" si="2426"/>
        <v>OK</v>
      </c>
      <c r="C5221" t="str">
        <f t="shared" si="2426"/>
        <v>Hughes County</v>
      </c>
      <c r="D5221">
        <f t="shared" si="2426"/>
        <v>-96.238452100000003</v>
      </c>
      <c r="E5221">
        <f t="shared" si="2426"/>
        <v>35.052619999999997</v>
      </c>
      <c r="Q5221" s="197">
        <v>15.606926140000001</v>
      </c>
      <c r="R5221" s="197">
        <v>15.606926140000001</v>
      </c>
      <c r="AE5221" s="319"/>
      <c r="AJ5221">
        <v>0</v>
      </c>
      <c r="AK5221">
        <v>0</v>
      </c>
    </row>
    <row r="5222" spans="1:37" x14ac:dyDescent="0.25">
      <c r="A5222">
        <f t="shared" ref="A5222:E5222" si="2427">A2137</f>
        <v>40065</v>
      </c>
      <c r="B5222" t="str">
        <f t="shared" si="2427"/>
        <v>OK</v>
      </c>
      <c r="C5222" t="str">
        <f t="shared" si="2427"/>
        <v>Jackson County</v>
      </c>
      <c r="D5222">
        <f t="shared" si="2427"/>
        <v>-99.415376499999994</v>
      </c>
      <c r="E5222">
        <f t="shared" si="2427"/>
        <v>34.591790000000003</v>
      </c>
      <c r="Q5222" s="197">
        <v>15.771996550000001</v>
      </c>
      <c r="R5222" s="197">
        <v>15.771996550000001</v>
      </c>
      <c r="AE5222" s="319"/>
      <c r="AJ5222">
        <v>0</v>
      </c>
      <c r="AK5222">
        <v>0</v>
      </c>
    </row>
    <row r="5223" spans="1:37" x14ac:dyDescent="0.25">
      <c r="A5223">
        <f t="shared" ref="A5223:E5223" si="2428">A2138</f>
        <v>40067</v>
      </c>
      <c r="B5223" t="str">
        <f t="shared" si="2428"/>
        <v>OK</v>
      </c>
      <c r="C5223" t="str">
        <f t="shared" si="2428"/>
        <v>Jefferson County</v>
      </c>
      <c r="D5223">
        <f t="shared" si="2428"/>
        <v>-97.823341999999997</v>
      </c>
      <c r="E5223">
        <f t="shared" si="2428"/>
        <v>34.111089999999997</v>
      </c>
      <c r="Q5223" s="197">
        <v>16.180627909999998</v>
      </c>
      <c r="R5223" s="197">
        <v>16.180627909999998</v>
      </c>
      <c r="AE5223" s="319"/>
      <c r="AJ5223">
        <v>0</v>
      </c>
      <c r="AK5223">
        <v>0</v>
      </c>
    </row>
    <row r="5224" spans="1:37" x14ac:dyDescent="0.25">
      <c r="A5224">
        <f t="shared" ref="A5224:E5224" si="2429">A2139</f>
        <v>40069</v>
      </c>
      <c r="B5224" t="str">
        <f t="shared" si="2429"/>
        <v>OK</v>
      </c>
      <c r="C5224" t="str">
        <f t="shared" si="2429"/>
        <v>Johnston County</v>
      </c>
      <c r="D5224">
        <f t="shared" si="2429"/>
        <v>-96.649398599999998</v>
      </c>
      <c r="E5224">
        <f t="shared" si="2429"/>
        <v>34.318730000000002</v>
      </c>
      <c r="Q5224" s="197">
        <v>15.99863087</v>
      </c>
      <c r="R5224" s="197">
        <v>15.99863087</v>
      </c>
      <c r="AE5224" s="319"/>
      <c r="AJ5224">
        <v>0</v>
      </c>
      <c r="AK5224">
        <v>0</v>
      </c>
    </row>
    <row r="5225" spans="1:37" x14ac:dyDescent="0.25">
      <c r="A5225">
        <f t="shared" ref="A5225:E5225" si="2430">A2140</f>
        <v>40071</v>
      </c>
      <c r="B5225" t="str">
        <f t="shared" si="2430"/>
        <v>OK</v>
      </c>
      <c r="C5225" t="str">
        <f t="shared" si="2430"/>
        <v>Kay County</v>
      </c>
      <c r="D5225">
        <f t="shared" si="2430"/>
        <v>-97.148730799999996</v>
      </c>
      <c r="E5225">
        <f t="shared" si="2430"/>
        <v>36.819760000000002</v>
      </c>
      <c r="Q5225" s="197">
        <v>14.745030160000001</v>
      </c>
      <c r="R5225" s="197">
        <v>14.745030160000001</v>
      </c>
      <c r="AE5225" s="319"/>
      <c r="AJ5225">
        <v>0</v>
      </c>
      <c r="AK5225">
        <v>0</v>
      </c>
    </row>
    <row r="5226" spans="1:37" x14ac:dyDescent="0.25">
      <c r="A5226">
        <f t="shared" ref="A5226:E5226" si="2431">A2141</f>
        <v>40073</v>
      </c>
      <c r="B5226" t="str">
        <f t="shared" si="2431"/>
        <v>OK</v>
      </c>
      <c r="C5226" t="str">
        <f t="shared" si="2431"/>
        <v>Kingfisher County</v>
      </c>
      <c r="D5226">
        <f t="shared" si="2431"/>
        <v>-97.936709300000004</v>
      </c>
      <c r="E5226">
        <f t="shared" si="2431"/>
        <v>35.934130000000003</v>
      </c>
      <c r="Q5226" s="197">
        <v>15.10452201</v>
      </c>
      <c r="R5226" s="197">
        <v>15.10452201</v>
      </c>
      <c r="AE5226" s="319"/>
      <c r="AJ5226">
        <v>0</v>
      </c>
      <c r="AK5226">
        <v>0</v>
      </c>
    </row>
    <row r="5227" spans="1:37" x14ac:dyDescent="0.25">
      <c r="A5227">
        <f t="shared" ref="A5227:E5227" si="2432">A2142</f>
        <v>40075</v>
      </c>
      <c r="B5227" t="str">
        <f t="shared" si="2432"/>
        <v>OK</v>
      </c>
      <c r="C5227" t="str">
        <f t="shared" si="2432"/>
        <v>Kiowa County</v>
      </c>
      <c r="D5227">
        <f t="shared" si="2432"/>
        <v>-98.972245999999998</v>
      </c>
      <c r="E5227">
        <f t="shared" si="2432"/>
        <v>34.918770000000002</v>
      </c>
      <c r="Q5227" s="197">
        <v>15.617762300000001</v>
      </c>
      <c r="R5227" s="197">
        <v>15.617762300000001</v>
      </c>
      <c r="AE5227" s="319"/>
      <c r="AJ5227">
        <v>0</v>
      </c>
      <c r="AK5227">
        <v>0</v>
      </c>
    </row>
    <row r="5228" spans="1:37" x14ac:dyDescent="0.25">
      <c r="A5228">
        <f t="shared" ref="A5228:E5228" si="2433">A2143</f>
        <v>40077</v>
      </c>
      <c r="B5228" t="str">
        <f t="shared" si="2433"/>
        <v>OK</v>
      </c>
      <c r="C5228" t="str">
        <f t="shared" si="2433"/>
        <v>Latimer County</v>
      </c>
      <c r="D5228">
        <f t="shared" si="2433"/>
        <v>-95.255770999999996</v>
      </c>
      <c r="E5228">
        <f t="shared" si="2433"/>
        <v>34.906790000000001</v>
      </c>
      <c r="Q5228" s="197">
        <v>15.71922172</v>
      </c>
      <c r="R5228" s="197">
        <v>15.71922172</v>
      </c>
      <c r="AE5228" s="319"/>
      <c r="AJ5228">
        <v>0</v>
      </c>
      <c r="AK5228">
        <v>0</v>
      </c>
    </row>
    <row r="5229" spans="1:37" x14ac:dyDescent="0.25">
      <c r="A5229">
        <f t="shared" ref="A5229:E5229" si="2434">A2144</f>
        <v>40079</v>
      </c>
      <c r="B5229" t="str">
        <f t="shared" si="2434"/>
        <v>OK</v>
      </c>
      <c r="C5229" t="str">
        <f t="shared" si="2434"/>
        <v>Le Flore County</v>
      </c>
      <c r="D5229">
        <f t="shared" si="2434"/>
        <v>-94.711177500000005</v>
      </c>
      <c r="E5229">
        <f t="shared" si="2434"/>
        <v>34.929949999999998</v>
      </c>
      <c r="Q5229" s="197">
        <v>15.720333249999999</v>
      </c>
      <c r="R5229" s="197">
        <v>15.720333249999999</v>
      </c>
      <c r="AE5229" s="319"/>
      <c r="AJ5229">
        <v>0</v>
      </c>
      <c r="AK5229">
        <v>0</v>
      </c>
    </row>
    <row r="5230" spans="1:37" x14ac:dyDescent="0.25">
      <c r="A5230">
        <f t="shared" ref="A5230:E5230" si="2435">A2145</f>
        <v>40081</v>
      </c>
      <c r="B5230" t="str">
        <f t="shared" si="2435"/>
        <v>OK</v>
      </c>
      <c r="C5230" t="str">
        <f t="shared" si="2435"/>
        <v>Lincoln County</v>
      </c>
      <c r="D5230">
        <f t="shared" si="2435"/>
        <v>-96.879464499999997</v>
      </c>
      <c r="E5230">
        <f t="shared" si="2435"/>
        <v>35.691940000000002</v>
      </c>
      <c r="Q5230" s="197">
        <v>15.242249920000001</v>
      </c>
      <c r="R5230" s="197">
        <v>15.242249920000001</v>
      </c>
      <c r="AE5230" s="319"/>
      <c r="AJ5230">
        <v>0</v>
      </c>
      <c r="AK5230">
        <v>0</v>
      </c>
    </row>
    <row r="5231" spans="1:37" x14ac:dyDescent="0.25">
      <c r="A5231">
        <f t="shared" ref="A5231:E5231" si="2436">A2146</f>
        <v>40083</v>
      </c>
      <c r="B5231" t="str">
        <f t="shared" si="2436"/>
        <v>OK</v>
      </c>
      <c r="C5231" t="str">
        <f t="shared" si="2436"/>
        <v>Logan County</v>
      </c>
      <c r="D5231">
        <f t="shared" si="2436"/>
        <v>-97.437954700000006</v>
      </c>
      <c r="E5231">
        <f t="shared" si="2436"/>
        <v>35.90558</v>
      </c>
      <c r="Q5231" s="197">
        <v>15.12738834</v>
      </c>
      <c r="R5231" s="197">
        <v>15.12738834</v>
      </c>
      <c r="AE5231" s="319"/>
      <c r="AJ5231">
        <v>0</v>
      </c>
      <c r="AK5231">
        <v>0</v>
      </c>
    </row>
    <row r="5232" spans="1:37" x14ac:dyDescent="0.25">
      <c r="A5232">
        <f t="shared" ref="A5232:E5232" si="2437">A2147</f>
        <v>40085</v>
      </c>
      <c r="B5232" t="str">
        <f t="shared" si="2437"/>
        <v>OK</v>
      </c>
      <c r="C5232" t="str">
        <f t="shared" si="2437"/>
        <v>Love County</v>
      </c>
      <c r="D5232">
        <f t="shared" si="2437"/>
        <v>-97.233795999999998</v>
      </c>
      <c r="E5232">
        <f t="shared" si="2437"/>
        <v>33.95064</v>
      </c>
      <c r="Q5232" s="197">
        <v>16.230570950000001</v>
      </c>
      <c r="R5232" s="197">
        <v>16.230570950000001</v>
      </c>
      <c r="AE5232" s="319"/>
      <c r="AJ5232">
        <v>0</v>
      </c>
      <c r="AK5232">
        <v>0</v>
      </c>
    </row>
    <row r="5233" spans="1:37" x14ac:dyDescent="0.25">
      <c r="A5233">
        <f t="shared" ref="A5233:E5233" si="2438">A2148</f>
        <v>40087</v>
      </c>
      <c r="B5233" t="str">
        <f t="shared" si="2438"/>
        <v>OK</v>
      </c>
      <c r="C5233" t="str">
        <f t="shared" si="2438"/>
        <v>McClain County</v>
      </c>
      <c r="D5233">
        <f t="shared" si="2438"/>
        <v>-97.433174600000001</v>
      </c>
      <c r="E5233">
        <f t="shared" si="2438"/>
        <v>35.003120000000003</v>
      </c>
      <c r="Q5233" s="197">
        <v>15.576926670000001</v>
      </c>
      <c r="R5233" s="197">
        <v>15.576926670000001</v>
      </c>
      <c r="AE5233" s="319"/>
      <c r="AJ5233">
        <v>0</v>
      </c>
      <c r="AK5233">
        <v>0</v>
      </c>
    </row>
    <row r="5234" spans="1:37" x14ac:dyDescent="0.25">
      <c r="A5234">
        <f t="shared" ref="A5234:E5234" si="2439">A2149</f>
        <v>40089</v>
      </c>
      <c r="B5234" t="str">
        <f t="shared" si="2439"/>
        <v>OK</v>
      </c>
      <c r="C5234" t="str">
        <f t="shared" si="2439"/>
        <v>McCurtain County</v>
      </c>
      <c r="D5234">
        <f t="shared" si="2439"/>
        <v>-94.784034399999996</v>
      </c>
      <c r="E5234">
        <f t="shared" si="2439"/>
        <v>34.145229999999998</v>
      </c>
      <c r="Q5234" s="197">
        <v>16.098122400000001</v>
      </c>
      <c r="R5234" s="197">
        <v>16.098122400000001</v>
      </c>
      <c r="AE5234" s="319"/>
      <c r="AJ5234">
        <v>0</v>
      </c>
      <c r="AK5234">
        <v>0</v>
      </c>
    </row>
    <row r="5235" spans="1:37" x14ac:dyDescent="0.25">
      <c r="A5235">
        <f t="shared" ref="A5235:E5235" si="2440">A2150</f>
        <v>40091</v>
      </c>
      <c r="B5235" t="str">
        <f t="shared" si="2440"/>
        <v>OK</v>
      </c>
      <c r="C5235" t="str">
        <f t="shared" si="2440"/>
        <v>McIntosh County</v>
      </c>
      <c r="D5235">
        <f t="shared" si="2440"/>
        <v>-95.664480100000006</v>
      </c>
      <c r="E5235">
        <f t="shared" si="2440"/>
        <v>35.39884</v>
      </c>
      <c r="Q5235" s="197">
        <v>15.44841963</v>
      </c>
      <c r="R5235" s="197">
        <v>15.44841963</v>
      </c>
      <c r="AE5235" s="319"/>
      <c r="AJ5235">
        <v>0</v>
      </c>
      <c r="AK5235">
        <v>0</v>
      </c>
    </row>
    <row r="5236" spans="1:37" x14ac:dyDescent="0.25">
      <c r="A5236">
        <f t="shared" ref="A5236:E5236" si="2441">A2151</f>
        <v>40093</v>
      </c>
      <c r="B5236" t="str">
        <f t="shared" si="2441"/>
        <v>OK</v>
      </c>
      <c r="C5236" t="str">
        <f t="shared" si="2441"/>
        <v>Major County</v>
      </c>
      <c r="D5236">
        <f t="shared" si="2441"/>
        <v>-98.524560100000002</v>
      </c>
      <c r="E5236">
        <f t="shared" si="2441"/>
        <v>36.310690000000001</v>
      </c>
      <c r="Q5236" s="197">
        <v>14.87839509</v>
      </c>
      <c r="R5236" s="197">
        <v>14.87839509</v>
      </c>
      <c r="AE5236" s="319"/>
      <c r="AJ5236">
        <v>0</v>
      </c>
      <c r="AK5236">
        <v>0</v>
      </c>
    </row>
    <row r="5237" spans="1:37" x14ac:dyDescent="0.25">
      <c r="A5237">
        <f t="shared" ref="A5237:E5237" si="2442">A2152</f>
        <v>40095</v>
      </c>
      <c r="B5237" t="str">
        <f t="shared" si="2442"/>
        <v>OK</v>
      </c>
      <c r="C5237" t="str">
        <f t="shared" si="2442"/>
        <v>Marshall County</v>
      </c>
      <c r="D5237">
        <f t="shared" si="2442"/>
        <v>-96.756355099999993</v>
      </c>
      <c r="E5237">
        <f t="shared" si="2442"/>
        <v>34.026409999999998</v>
      </c>
      <c r="Q5237" s="197">
        <v>16.16357081</v>
      </c>
      <c r="R5237" s="197">
        <v>16.16357081</v>
      </c>
      <c r="AE5237" s="319"/>
      <c r="AJ5237">
        <v>0</v>
      </c>
      <c r="AK5237">
        <v>0</v>
      </c>
    </row>
    <row r="5238" spans="1:37" x14ac:dyDescent="0.25">
      <c r="A5238">
        <f t="shared" ref="A5238:E5238" si="2443">A2153</f>
        <v>40097</v>
      </c>
      <c r="B5238" t="str">
        <f t="shared" si="2443"/>
        <v>OK</v>
      </c>
      <c r="C5238" t="str">
        <f t="shared" si="2443"/>
        <v>Mayes County</v>
      </c>
      <c r="D5238">
        <f t="shared" si="2443"/>
        <v>-95.237724</v>
      </c>
      <c r="E5238">
        <f t="shared" si="2443"/>
        <v>36.333739999999999</v>
      </c>
      <c r="Q5238" s="197">
        <v>14.943380469999999</v>
      </c>
      <c r="R5238" s="197">
        <v>14.943380469999999</v>
      </c>
      <c r="AE5238" s="319"/>
      <c r="AJ5238">
        <v>0</v>
      </c>
      <c r="AK5238">
        <v>0</v>
      </c>
    </row>
    <row r="5239" spans="1:37" x14ac:dyDescent="0.25">
      <c r="A5239">
        <f t="shared" ref="A5239:E5239" si="2444">A2154</f>
        <v>40099</v>
      </c>
      <c r="B5239" t="str">
        <f t="shared" si="2444"/>
        <v>OK</v>
      </c>
      <c r="C5239" t="str">
        <f t="shared" si="2444"/>
        <v>Murray County</v>
      </c>
      <c r="D5239">
        <f t="shared" si="2444"/>
        <v>-97.057291399999997</v>
      </c>
      <c r="E5239">
        <f t="shared" si="2444"/>
        <v>34.488849999999999</v>
      </c>
      <c r="Q5239" s="197">
        <v>15.896943370000001</v>
      </c>
      <c r="R5239" s="197">
        <v>15.896943370000001</v>
      </c>
      <c r="AE5239" s="319"/>
      <c r="AJ5239">
        <v>0</v>
      </c>
      <c r="AK5239">
        <v>0</v>
      </c>
    </row>
    <row r="5240" spans="1:37" x14ac:dyDescent="0.25">
      <c r="A5240">
        <f t="shared" ref="A5240:E5240" si="2445">A2155</f>
        <v>40101</v>
      </c>
      <c r="B5240" t="str">
        <f t="shared" si="2445"/>
        <v>OK</v>
      </c>
      <c r="C5240" t="str">
        <f t="shared" si="2445"/>
        <v>Muskogee County</v>
      </c>
      <c r="D5240">
        <f t="shared" si="2445"/>
        <v>-95.385565799999995</v>
      </c>
      <c r="E5240">
        <f t="shared" si="2445"/>
        <v>35.642699999999998</v>
      </c>
      <c r="Q5240" s="197">
        <v>15.32870731</v>
      </c>
      <c r="R5240" s="197">
        <v>15.32870731</v>
      </c>
      <c r="AE5240" s="319"/>
      <c r="AJ5240">
        <v>0</v>
      </c>
      <c r="AK5240">
        <v>0</v>
      </c>
    </row>
    <row r="5241" spans="1:37" x14ac:dyDescent="0.25">
      <c r="A5241">
        <f t="shared" ref="A5241:E5241" si="2446">A2156</f>
        <v>40103</v>
      </c>
      <c r="B5241" t="str">
        <f t="shared" si="2446"/>
        <v>OK</v>
      </c>
      <c r="C5241" t="str">
        <f t="shared" si="2446"/>
        <v>Noble County</v>
      </c>
      <c r="D5241">
        <f t="shared" si="2446"/>
        <v>-97.227976400000003</v>
      </c>
      <c r="E5241">
        <f t="shared" si="2446"/>
        <v>36.385509999999996</v>
      </c>
      <c r="Q5241" s="197">
        <v>14.928977550000001</v>
      </c>
      <c r="R5241" s="197">
        <v>14.928977550000001</v>
      </c>
      <c r="AE5241" s="319"/>
      <c r="AJ5241">
        <v>0</v>
      </c>
      <c r="AK5241">
        <v>0</v>
      </c>
    </row>
    <row r="5242" spans="1:37" x14ac:dyDescent="0.25">
      <c r="A5242">
        <f t="shared" ref="A5242:E5242" si="2447">A2157</f>
        <v>40105</v>
      </c>
      <c r="B5242" t="str">
        <f t="shared" si="2447"/>
        <v>OK</v>
      </c>
      <c r="C5242" t="str">
        <f t="shared" si="2447"/>
        <v>Nowata County</v>
      </c>
      <c r="D5242">
        <f t="shared" si="2447"/>
        <v>-95.626091299999999</v>
      </c>
      <c r="E5242">
        <f t="shared" si="2447"/>
        <v>36.819839999999999</v>
      </c>
      <c r="Q5242" s="197">
        <v>14.684029130000001</v>
      </c>
      <c r="R5242" s="197">
        <v>14.684029130000001</v>
      </c>
      <c r="AE5242" s="319"/>
      <c r="AJ5242">
        <v>0</v>
      </c>
      <c r="AK5242">
        <v>0</v>
      </c>
    </row>
    <row r="5243" spans="1:37" x14ac:dyDescent="0.25">
      <c r="A5243">
        <f t="shared" ref="A5243:E5243" si="2448">A2158</f>
        <v>40107</v>
      </c>
      <c r="B5243" t="str">
        <f t="shared" si="2448"/>
        <v>OK</v>
      </c>
      <c r="C5243" t="str">
        <f t="shared" si="2448"/>
        <v>Okfuskee County</v>
      </c>
      <c r="D5243">
        <f t="shared" si="2448"/>
        <v>-96.309729500000003</v>
      </c>
      <c r="E5243">
        <f t="shared" si="2448"/>
        <v>35.464179999999999</v>
      </c>
      <c r="Q5243" s="197">
        <v>15.38870605</v>
      </c>
      <c r="R5243" s="197">
        <v>15.38870605</v>
      </c>
      <c r="AE5243" s="319"/>
      <c r="AJ5243">
        <v>0</v>
      </c>
      <c r="AK5243">
        <v>0</v>
      </c>
    </row>
    <row r="5244" spans="1:37" x14ac:dyDescent="0.25">
      <c r="A5244">
        <f t="shared" ref="A5244:E5244" si="2449">A2159</f>
        <v>40109</v>
      </c>
      <c r="B5244" t="str">
        <f t="shared" si="2449"/>
        <v>OK</v>
      </c>
      <c r="C5244" t="str">
        <f t="shared" si="2449"/>
        <v>Oklahoma County</v>
      </c>
      <c r="D5244">
        <f t="shared" si="2449"/>
        <v>-97.404977099999996</v>
      </c>
      <c r="E5244">
        <f t="shared" si="2449"/>
        <v>35.539450000000002</v>
      </c>
      <c r="Q5244" s="197">
        <v>15.28775379</v>
      </c>
      <c r="R5244" s="197">
        <v>15.28775379</v>
      </c>
      <c r="AE5244" s="319"/>
      <c r="AJ5244">
        <v>0</v>
      </c>
      <c r="AK5244">
        <v>0</v>
      </c>
    </row>
    <row r="5245" spans="1:37" x14ac:dyDescent="0.25">
      <c r="A5245">
        <f t="shared" ref="A5245:E5245" si="2450">A2160</f>
        <v>40111</v>
      </c>
      <c r="B5245" t="str">
        <f t="shared" si="2450"/>
        <v>OK</v>
      </c>
      <c r="C5245" t="str">
        <f t="shared" si="2450"/>
        <v>Okmulgee County</v>
      </c>
      <c r="D5245">
        <f t="shared" si="2450"/>
        <v>-95.960771899999997</v>
      </c>
      <c r="E5245">
        <f t="shared" si="2450"/>
        <v>35.657020000000003</v>
      </c>
      <c r="Q5245" s="197">
        <v>15.315333649999999</v>
      </c>
      <c r="R5245" s="197">
        <v>15.315333649999999</v>
      </c>
      <c r="AE5245" s="319"/>
      <c r="AJ5245">
        <v>0</v>
      </c>
      <c r="AK5245">
        <v>0</v>
      </c>
    </row>
    <row r="5246" spans="1:37" x14ac:dyDescent="0.25">
      <c r="A5246">
        <f t="shared" ref="A5246:E5246" si="2451">A2161</f>
        <v>40113</v>
      </c>
      <c r="B5246" t="str">
        <f t="shared" si="2451"/>
        <v>OK</v>
      </c>
      <c r="C5246" t="str">
        <f t="shared" si="2451"/>
        <v>Osage County</v>
      </c>
      <c r="D5246">
        <f t="shared" si="2451"/>
        <v>-96.404579799999993</v>
      </c>
      <c r="E5246">
        <f t="shared" si="2451"/>
        <v>36.634050000000002</v>
      </c>
      <c r="Q5246" s="197">
        <v>14.81978939</v>
      </c>
      <c r="R5246" s="197">
        <v>14.81978939</v>
      </c>
      <c r="AE5246" s="319"/>
      <c r="AJ5246">
        <v>0</v>
      </c>
      <c r="AK5246">
        <v>0</v>
      </c>
    </row>
    <row r="5247" spans="1:37" x14ac:dyDescent="0.25">
      <c r="A5247">
        <f t="shared" ref="A5247:E5247" si="2452">A2162</f>
        <v>40115</v>
      </c>
      <c r="B5247" t="str">
        <f t="shared" si="2452"/>
        <v>OK</v>
      </c>
      <c r="C5247" t="str">
        <f t="shared" si="2452"/>
        <v>Ottawa County</v>
      </c>
      <c r="D5247">
        <f t="shared" si="2452"/>
        <v>-94.818054000000004</v>
      </c>
      <c r="E5247">
        <f t="shared" si="2452"/>
        <v>36.8553</v>
      </c>
      <c r="Q5247" s="197">
        <v>14.593714629999999</v>
      </c>
      <c r="R5247" s="197">
        <v>14.593714629999999</v>
      </c>
      <c r="AE5247" s="319"/>
      <c r="AJ5247">
        <v>0</v>
      </c>
      <c r="AK5247">
        <v>0</v>
      </c>
    </row>
    <row r="5248" spans="1:37" x14ac:dyDescent="0.25">
      <c r="A5248">
        <f t="shared" ref="A5248:E5248" si="2453">A2163</f>
        <v>40117</v>
      </c>
      <c r="B5248" t="str">
        <f t="shared" si="2453"/>
        <v>OK</v>
      </c>
      <c r="C5248" t="str">
        <f t="shared" si="2453"/>
        <v>Pawnee County</v>
      </c>
      <c r="D5248">
        <f t="shared" si="2453"/>
        <v>-96.699004900000006</v>
      </c>
      <c r="E5248">
        <f t="shared" si="2453"/>
        <v>36.316809999999997</v>
      </c>
      <c r="Q5248" s="197">
        <v>14.97420011</v>
      </c>
      <c r="R5248" s="197">
        <v>14.97420011</v>
      </c>
      <c r="AE5248" s="319"/>
      <c r="AJ5248">
        <v>0</v>
      </c>
      <c r="AK5248">
        <v>0</v>
      </c>
    </row>
    <row r="5249" spans="1:37" x14ac:dyDescent="0.25">
      <c r="A5249">
        <f t="shared" ref="A5249:E5249" si="2454">A2164</f>
        <v>40119</v>
      </c>
      <c r="B5249" t="str">
        <f t="shared" si="2454"/>
        <v>OK</v>
      </c>
      <c r="C5249" t="str">
        <f t="shared" si="2454"/>
        <v>Payne County</v>
      </c>
      <c r="D5249">
        <f t="shared" si="2454"/>
        <v>-96.975147800000002</v>
      </c>
      <c r="E5249">
        <f t="shared" si="2454"/>
        <v>36.06935</v>
      </c>
      <c r="Q5249" s="197">
        <v>15.06929759</v>
      </c>
      <c r="R5249" s="197">
        <v>15.06929759</v>
      </c>
      <c r="AE5249" s="319"/>
      <c r="AJ5249">
        <v>0</v>
      </c>
      <c r="AK5249">
        <v>0</v>
      </c>
    </row>
    <row r="5250" spans="1:37" x14ac:dyDescent="0.25">
      <c r="A5250">
        <f t="shared" ref="A5250:E5250" si="2455">A2165</f>
        <v>40121</v>
      </c>
      <c r="B5250" t="str">
        <f t="shared" si="2455"/>
        <v>OK</v>
      </c>
      <c r="C5250" t="str">
        <f t="shared" si="2455"/>
        <v>Pittsburg County</v>
      </c>
      <c r="D5250">
        <f t="shared" si="2455"/>
        <v>-95.743979699999997</v>
      </c>
      <c r="E5250">
        <f t="shared" si="2455"/>
        <v>34.948799999999999</v>
      </c>
      <c r="Q5250" s="197">
        <v>15.683910020000001</v>
      </c>
      <c r="R5250" s="197">
        <v>15.683910020000001</v>
      </c>
      <c r="AE5250" s="319"/>
      <c r="AJ5250">
        <v>0</v>
      </c>
      <c r="AK5250">
        <v>0</v>
      </c>
    </row>
    <row r="5251" spans="1:37" x14ac:dyDescent="0.25">
      <c r="A5251">
        <f t="shared" ref="A5251:E5251" si="2456">A2166</f>
        <v>40123</v>
      </c>
      <c r="B5251" t="str">
        <f t="shared" si="2456"/>
        <v>OK</v>
      </c>
      <c r="C5251" t="str">
        <f t="shared" si="2456"/>
        <v>Pontotoc County</v>
      </c>
      <c r="D5251">
        <f t="shared" si="2456"/>
        <v>-96.674562300000005</v>
      </c>
      <c r="E5251">
        <f t="shared" si="2456"/>
        <v>34.730759999999997</v>
      </c>
      <c r="Q5251" s="197">
        <v>15.765858420000001</v>
      </c>
      <c r="R5251" s="197">
        <v>15.765858420000001</v>
      </c>
      <c r="AE5251" s="319"/>
      <c r="AJ5251">
        <v>0</v>
      </c>
      <c r="AK5251">
        <v>0</v>
      </c>
    </row>
    <row r="5252" spans="1:37" x14ac:dyDescent="0.25">
      <c r="A5252">
        <f t="shared" ref="A5252:E5252" si="2457">A2167</f>
        <v>40125</v>
      </c>
      <c r="B5252" t="str">
        <f t="shared" si="2457"/>
        <v>OK</v>
      </c>
      <c r="C5252" t="str">
        <f t="shared" si="2457"/>
        <v>Pottawatomie County</v>
      </c>
      <c r="D5252">
        <f t="shared" si="2457"/>
        <v>-96.944520699999998</v>
      </c>
      <c r="E5252">
        <f t="shared" si="2457"/>
        <v>35.201560000000001</v>
      </c>
      <c r="Q5252" s="197">
        <v>15.480997390000001</v>
      </c>
      <c r="R5252" s="197">
        <v>15.480997390000001</v>
      </c>
      <c r="AE5252" s="319"/>
      <c r="AJ5252">
        <v>0</v>
      </c>
      <c r="AK5252">
        <v>0</v>
      </c>
    </row>
    <row r="5253" spans="1:37" x14ac:dyDescent="0.25">
      <c r="A5253">
        <f t="shared" ref="A5253:E5253" si="2458">A2168</f>
        <v>40127</v>
      </c>
      <c r="B5253" t="str">
        <f t="shared" si="2458"/>
        <v>OK</v>
      </c>
      <c r="C5253" t="str">
        <f t="shared" si="2458"/>
        <v>Pushmataha County</v>
      </c>
      <c r="D5253">
        <f t="shared" si="2458"/>
        <v>-95.384274099999999</v>
      </c>
      <c r="E5253">
        <f t="shared" si="2458"/>
        <v>34.44979</v>
      </c>
      <c r="Q5253" s="197">
        <v>15.9466649</v>
      </c>
      <c r="R5253" s="197">
        <v>15.9466649</v>
      </c>
      <c r="AE5253" s="319"/>
      <c r="AJ5253">
        <v>0</v>
      </c>
      <c r="AK5253">
        <v>0</v>
      </c>
    </row>
    <row r="5254" spans="1:37" x14ac:dyDescent="0.25">
      <c r="A5254">
        <f t="shared" ref="A5254:E5254" si="2459">A2169</f>
        <v>40129</v>
      </c>
      <c r="B5254" t="str">
        <f t="shared" si="2459"/>
        <v>OK</v>
      </c>
      <c r="C5254" t="str">
        <f t="shared" si="2459"/>
        <v>Roger Mills County</v>
      </c>
      <c r="D5254">
        <f t="shared" si="2459"/>
        <v>-99.699927299999999</v>
      </c>
      <c r="E5254">
        <f t="shared" si="2459"/>
        <v>35.683129999999998</v>
      </c>
      <c r="Q5254" s="197">
        <v>15.05565897</v>
      </c>
      <c r="R5254" s="197">
        <v>15.05565897</v>
      </c>
      <c r="AE5254" s="319"/>
      <c r="AJ5254">
        <v>0</v>
      </c>
      <c r="AK5254">
        <v>0</v>
      </c>
    </row>
    <row r="5255" spans="1:37" x14ac:dyDescent="0.25">
      <c r="A5255">
        <f t="shared" ref="A5255:E5255" si="2460">A2170</f>
        <v>40131</v>
      </c>
      <c r="B5255" t="str">
        <f t="shared" si="2460"/>
        <v>OK</v>
      </c>
      <c r="C5255" t="str">
        <f t="shared" si="2460"/>
        <v>Rogers County</v>
      </c>
      <c r="D5255">
        <f t="shared" si="2460"/>
        <v>-95.612133</v>
      </c>
      <c r="E5255">
        <f t="shared" si="2460"/>
        <v>36.3979</v>
      </c>
      <c r="Q5255" s="197">
        <v>14.91338968</v>
      </c>
      <c r="R5255" s="197">
        <v>14.91338968</v>
      </c>
      <c r="AE5255" s="319"/>
      <c r="AJ5255">
        <v>0</v>
      </c>
      <c r="AK5255">
        <v>0</v>
      </c>
    </row>
    <row r="5256" spans="1:37" x14ac:dyDescent="0.25">
      <c r="A5256">
        <f t="shared" ref="A5256:E5256" si="2461">A2171</f>
        <v>40133</v>
      </c>
      <c r="B5256" t="str">
        <f t="shared" si="2461"/>
        <v>OK</v>
      </c>
      <c r="C5256" t="str">
        <f t="shared" si="2461"/>
        <v>Seminole County</v>
      </c>
      <c r="D5256">
        <f t="shared" si="2461"/>
        <v>-96.600141399999998</v>
      </c>
      <c r="E5256">
        <f t="shared" si="2461"/>
        <v>35.168149999999997</v>
      </c>
      <c r="Q5256" s="197">
        <v>15.52749513</v>
      </c>
      <c r="R5256" s="197">
        <v>15.52749513</v>
      </c>
      <c r="AE5256" s="319"/>
      <c r="AJ5256">
        <v>0</v>
      </c>
      <c r="AK5256">
        <v>0</v>
      </c>
    </row>
    <row r="5257" spans="1:37" x14ac:dyDescent="0.25">
      <c r="A5257">
        <f t="shared" ref="A5257:E5257" si="2462">A2172</f>
        <v>40135</v>
      </c>
      <c r="B5257" t="str">
        <f t="shared" si="2462"/>
        <v>OK</v>
      </c>
      <c r="C5257" t="str">
        <f t="shared" si="2462"/>
        <v>Sequoyah County</v>
      </c>
      <c r="D5257">
        <f t="shared" si="2462"/>
        <v>-94.760490799999999</v>
      </c>
      <c r="E5257">
        <f t="shared" si="2462"/>
        <v>35.520539999999997</v>
      </c>
      <c r="Q5257" s="197">
        <v>15.39966883</v>
      </c>
      <c r="R5257" s="197">
        <v>15.39966883</v>
      </c>
      <c r="AE5257" s="319"/>
      <c r="AJ5257">
        <v>0</v>
      </c>
      <c r="AK5257">
        <v>0</v>
      </c>
    </row>
    <row r="5258" spans="1:37" x14ac:dyDescent="0.25">
      <c r="A5258">
        <f t="shared" ref="A5258:E5258" si="2463">A2173</f>
        <v>40137</v>
      </c>
      <c r="B5258" t="str">
        <f t="shared" si="2463"/>
        <v>OK</v>
      </c>
      <c r="C5258" t="str">
        <f t="shared" si="2463"/>
        <v>Stephens County</v>
      </c>
      <c r="D5258">
        <f t="shared" si="2463"/>
        <v>-97.846371599999998</v>
      </c>
      <c r="E5258">
        <f t="shared" si="2463"/>
        <v>34.484319999999997</v>
      </c>
      <c r="Q5258" s="197">
        <v>15.92029557</v>
      </c>
      <c r="R5258" s="197">
        <v>15.92029557</v>
      </c>
      <c r="AE5258" s="319"/>
      <c r="AJ5258">
        <v>0</v>
      </c>
      <c r="AK5258">
        <v>0</v>
      </c>
    </row>
    <row r="5259" spans="1:37" x14ac:dyDescent="0.25">
      <c r="A5259">
        <f t="shared" ref="A5259:E5259" si="2464">A2174</f>
        <v>40139</v>
      </c>
      <c r="B5259" t="str">
        <f t="shared" si="2464"/>
        <v>OK</v>
      </c>
      <c r="C5259" t="str">
        <f t="shared" si="2464"/>
        <v>Texas County</v>
      </c>
      <c r="D5259">
        <f t="shared" si="2464"/>
        <v>-101.47780299999999</v>
      </c>
      <c r="E5259">
        <f t="shared" si="2464"/>
        <v>36.745069999999998</v>
      </c>
      <c r="Q5259" s="197">
        <v>13.833208900000001</v>
      </c>
      <c r="R5259" s="197">
        <v>13.833208900000001</v>
      </c>
      <c r="AE5259" s="319"/>
      <c r="AJ5259">
        <v>0</v>
      </c>
      <c r="AK5259">
        <v>0</v>
      </c>
    </row>
    <row r="5260" spans="1:37" x14ac:dyDescent="0.25">
      <c r="A5260">
        <f t="shared" ref="A5260:E5260" si="2465">A2175</f>
        <v>40141</v>
      </c>
      <c r="B5260" t="str">
        <f t="shared" si="2465"/>
        <v>OK</v>
      </c>
      <c r="C5260" t="str">
        <f t="shared" si="2465"/>
        <v>Tillman County</v>
      </c>
      <c r="D5260">
        <f t="shared" si="2465"/>
        <v>-98.921205200000003</v>
      </c>
      <c r="E5260">
        <f t="shared" si="2465"/>
        <v>34.375349999999997</v>
      </c>
      <c r="Q5260" s="197">
        <v>15.97068339</v>
      </c>
      <c r="R5260" s="197">
        <v>15.97068339</v>
      </c>
      <c r="AE5260" s="319"/>
      <c r="AJ5260">
        <v>0</v>
      </c>
      <c r="AK5260">
        <v>0</v>
      </c>
    </row>
    <row r="5261" spans="1:37" x14ac:dyDescent="0.25">
      <c r="A5261">
        <f t="shared" ref="A5261:E5261" si="2466">A2176</f>
        <v>40143</v>
      </c>
      <c r="B5261" t="str">
        <f t="shared" si="2466"/>
        <v>OK</v>
      </c>
      <c r="C5261" t="str">
        <f t="shared" si="2466"/>
        <v>Tulsa County</v>
      </c>
      <c r="D5261">
        <f t="shared" si="2466"/>
        <v>-95.942805000000007</v>
      </c>
      <c r="E5261">
        <f t="shared" si="2466"/>
        <v>36.133839999999999</v>
      </c>
      <c r="Q5261" s="197">
        <v>15.06542834</v>
      </c>
      <c r="R5261" s="197">
        <v>15.06542834</v>
      </c>
      <c r="AE5261" s="319"/>
      <c r="AJ5261">
        <v>0</v>
      </c>
      <c r="AK5261">
        <v>0</v>
      </c>
    </row>
    <row r="5262" spans="1:37" x14ac:dyDescent="0.25">
      <c r="A5262">
        <f t="shared" ref="A5262:E5262" si="2467">A2177</f>
        <v>40145</v>
      </c>
      <c r="B5262" t="str">
        <f t="shared" si="2467"/>
        <v>OK</v>
      </c>
      <c r="C5262" t="str">
        <f t="shared" si="2467"/>
        <v>Wagoner County</v>
      </c>
      <c r="D5262">
        <f t="shared" si="2467"/>
        <v>-95.538417899999999</v>
      </c>
      <c r="E5262">
        <f t="shared" si="2467"/>
        <v>35.985869999999998</v>
      </c>
      <c r="Q5262" s="197">
        <v>15.15126607</v>
      </c>
      <c r="R5262" s="197">
        <v>15.15126607</v>
      </c>
      <c r="AE5262" s="319"/>
      <c r="AJ5262">
        <v>0</v>
      </c>
      <c r="AK5262">
        <v>0</v>
      </c>
    </row>
    <row r="5263" spans="1:37" x14ac:dyDescent="0.25">
      <c r="A5263">
        <f t="shared" ref="A5263:E5263" si="2468">A2178</f>
        <v>40147</v>
      </c>
      <c r="B5263" t="str">
        <f t="shared" si="2468"/>
        <v>OK</v>
      </c>
      <c r="C5263" t="str">
        <f t="shared" si="2468"/>
        <v>Washington County</v>
      </c>
      <c r="D5263">
        <f t="shared" si="2468"/>
        <v>-95.913278300000002</v>
      </c>
      <c r="E5263">
        <f t="shared" si="2468"/>
        <v>36.727029999999999</v>
      </c>
      <c r="Q5263" s="197">
        <v>14.75476123</v>
      </c>
      <c r="R5263" s="197">
        <v>14.75476123</v>
      </c>
      <c r="AE5263" s="319"/>
      <c r="AJ5263">
        <v>0</v>
      </c>
      <c r="AK5263">
        <v>0</v>
      </c>
    </row>
    <row r="5264" spans="1:37" x14ac:dyDescent="0.25">
      <c r="A5264">
        <f t="shared" ref="A5264:E5264" si="2469">A2179</f>
        <v>40149</v>
      </c>
      <c r="B5264" t="str">
        <f t="shared" si="2469"/>
        <v>OK</v>
      </c>
      <c r="C5264" t="str">
        <f t="shared" si="2469"/>
        <v>Washita County</v>
      </c>
      <c r="D5264">
        <f t="shared" si="2469"/>
        <v>-98.991707500000004</v>
      </c>
      <c r="E5264">
        <f t="shared" si="2469"/>
        <v>35.290730000000003</v>
      </c>
      <c r="Q5264" s="197">
        <v>15.39038833</v>
      </c>
      <c r="R5264" s="197">
        <v>15.39038833</v>
      </c>
      <c r="AE5264" s="319"/>
      <c r="AJ5264">
        <v>0</v>
      </c>
      <c r="AK5264">
        <v>0</v>
      </c>
    </row>
    <row r="5265" spans="1:37" x14ac:dyDescent="0.25">
      <c r="A5265">
        <f t="shared" ref="A5265:E5265" si="2470">A2180</f>
        <v>40151</v>
      </c>
      <c r="B5265" t="str">
        <f t="shared" si="2470"/>
        <v>OK</v>
      </c>
      <c r="C5265" t="str">
        <f t="shared" si="2470"/>
        <v>Woods County</v>
      </c>
      <c r="D5265">
        <f t="shared" si="2470"/>
        <v>-98.872946099999993</v>
      </c>
      <c r="E5265">
        <f t="shared" si="2470"/>
        <v>36.770870000000002</v>
      </c>
      <c r="Q5265" s="197">
        <v>14.59804993</v>
      </c>
      <c r="R5265" s="197">
        <v>14.59804993</v>
      </c>
      <c r="AE5265" s="319"/>
      <c r="AJ5265">
        <v>0</v>
      </c>
      <c r="AK5265">
        <v>0</v>
      </c>
    </row>
    <row r="5266" spans="1:37" x14ac:dyDescent="0.25">
      <c r="A5266">
        <f t="shared" ref="A5266:E5266" si="2471">A2181</f>
        <v>40153</v>
      </c>
      <c r="B5266" t="str">
        <f t="shared" si="2471"/>
        <v>OK</v>
      </c>
      <c r="C5266" t="str">
        <f t="shared" si="2471"/>
        <v>Woodward County</v>
      </c>
      <c r="D5266">
        <f t="shared" si="2471"/>
        <v>-99.260005800000002</v>
      </c>
      <c r="E5266">
        <f t="shared" si="2471"/>
        <v>36.416400000000003</v>
      </c>
      <c r="Q5266" s="197">
        <v>14.720934509999999</v>
      </c>
      <c r="R5266" s="197">
        <v>14.720934509999999</v>
      </c>
      <c r="AE5266" s="319"/>
      <c r="AJ5266">
        <v>0</v>
      </c>
      <c r="AK5266">
        <v>0</v>
      </c>
    </row>
    <row r="5267" spans="1:37" x14ac:dyDescent="0.25">
      <c r="A5267">
        <f t="shared" ref="A5267:E5267" si="2472">A2182</f>
        <v>41001</v>
      </c>
      <c r="B5267" t="str">
        <f t="shared" si="2472"/>
        <v>OR</v>
      </c>
      <c r="C5267" t="str">
        <f t="shared" si="2472"/>
        <v>Baker County</v>
      </c>
      <c r="D5267">
        <f t="shared" si="2472"/>
        <v>-117.67175899999999</v>
      </c>
      <c r="E5267">
        <f t="shared" si="2472"/>
        <v>44.715739999999997</v>
      </c>
      <c r="Q5267" s="197">
        <v>9.4699833689999995</v>
      </c>
      <c r="R5267" s="197">
        <v>9.4699833689999995</v>
      </c>
      <c r="AE5267" s="319"/>
      <c r="AJ5267">
        <v>0</v>
      </c>
      <c r="AK5267">
        <v>0</v>
      </c>
    </row>
    <row r="5268" spans="1:37" x14ac:dyDescent="0.25">
      <c r="A5268">
        <f t="shared" ref="A5268:E5268" si="2473">A2183</f>
        <v>41003</v>
      </c>
      <c r="B5268" t="str">
        <f t="shared" si="2473"/>
        <v>OR</v>
      </c>
      <c r="C5268" t="str">
        <f t="shared" si="2473"/>
        <v>Benton County</v>
      </c>
      <c r="D5268">
        <f t="shared" si="2473"/>
        <v>-123.41570900000001</v>
      </c>
      <c r="E5268">
        <f t="shared" si="2473"/>
        <v>44.490769999999998</v>
      </c>
      <c r="Q5268" s="197">
        <v>10.439815729999999</v>
      </c>
      <c r="R5268" s="197">
        <v>10.439815729999999</v>
      </c>
      <c r="AE5268" s="319"/>
      <c r="AJ5268">
        <v>0</v>
      </c>
      <c r="AK5268">
        <v>0</v>
      </c>
    </row>
    <row r="5269" spans="1:37" x14ac:dyDescent="0.25">
      <c r="A5269">
        <f t="shared" ref="A5269:E5269" si="2474">A2184</f>
        <v>41005</v>
      </c>
      <c r="B5269" t="str">
        <f t="shared" si="2474"/>
        <v>OR</v>
      </c>
      <c r="C5269" t="str">
        <f t="shared" si="2474"/>
        <v>Clackamas County</v>
      </c>
      <c r="D5269">
        <f t="shared" si="2474"/>
        <v>-122.210515</v>
      </c>
      <c r="E5269">
        <f t="shared" si="2474"/>
        <v>45.177590000000002</v>
      </c>
      <c r="Q5269" s="197">
        <v>9.6914077830000007</v>
      </c>
      <c r="R5269" s="197">
        <v>9.6914077830000007</v>
      </c>
      <c r="AE5269" s="319"/>
      <c r="AJ5269">
        <v>0</v>
      </c>
      <c r="AK5269">
        <v>0</v>
      </c>
    </row>
    <row r="5270" spans="1:37" x14ac:dyDescent="0.25">
      <c r="A5270">
        <f t="shared" ref="A5270:E5270" si="2475">A2185</f>
        <v>41007</v>
      </c>
      <c r="B5270" t="str">
        <f t="shared" si="2475"/>
        <v>OR</v>
      </c>
      <c r="C5270" t="str">
        <f t="shared" si="2475"/>
        <v>Clatsop County</v>
      </c>
      <c r="D5270">
        <f t="shared" si="2475"/>
        <v>-123.640292</v>
      </c>
      <c r="E5270">
        <f t="shared" si="2475"/>
        <v>45.975790000000003</v>
      </c>
      <c r="Q5270" s="197">
        <v>8.8764910419999996</v>
      </c>
      <c r="R5270" s="197">
        <v>8.8764910419999996</v>
      </c>
      <c r="AE5270" s="319"/>
      <c r="AJ5270">
        <v>0</v>
      </c>
      <c r="AK5270">
        <v>0</v>
      </c>
    </row>
    <row r="5271" spans="1:37" x14ac:dyDescent="0.25">
      <c r="A5271">
        <f t="shared" ref="A5271:E5271" si="2476">A2186</f>
        <v>41009</v>
      </c>
      <c r="B5271" t="str">
        <f t="shared" si="2476"/>
        <v>OR</v>
      </c>
      <c r="C5271" t="str">
        <f t="shared" si="2476"/>
        <v>Columbia County</v>
      </c>
      <c r="D5271">
        <f t="shared" si="2476"/>
        <v>-123.088105</v>
      </c>
      <c r="E5271">
        <f t="shared" si="2476"/>
        <v>45.932200000000002</v>
      </c>
      <c r="Q5271" s="197">
        <v>8.9763084749999997</v>
      </c>
      <c r="R5271" s="197">
        <v>8.9763084749999997</v>
      </c>
      <c r="AE5271" s="319"/>
      <c r="AJ5271">
        <v>0</v>
      </c>
      <c r="AK5271">
        <v>0</v>
      </c>
    </row>
    <row r="5272" spans="1:37" x14ac:dyDescent="0.25">
      <c r="A5272">
        <f t="shared" ref="A5272:E5272" si="2477">A2187</f>
        <v>41011</v>
      </c>
      <c r="B5272" t="str">
        <f t="shared" si="2477"/>
        <v>OR</v>
      </c>
      <c r="C5272" t="str">
        <f t="shared" si="2477"/>
        <v>Coos County</v>
      </c>
      <c r="D5272">
        <f t="shared" si="2477"/>
        <v>-124.04356300000001</v>
      </c>
      <c r="E5272">
        <f t="shared" si="2477"/>
        <v>43.164540000000002</v>
      </c>
      <c r="Q5272" s="197">
        <v>10.173952610000001</v>
      </c>
      <c r="R5272" s="197">
        <v>10.173952610000001</v>
      </c>
      <c r="AE5272" s="319"/>
      <c r="AJ5272">
        <v>0</v>
      </c>
      <c r="AK5272">
        <v>0</v>
      </c>
    </row>
    <row r="5273" spans="1:37" x14ac:dyDescent="0.25">
      <c r="A5273">
        <f t="shared" ref="A5273:E5273" si="2478">A2188</f>
        <v>41013</v>
      </c>
      <c r="B5273" t="str">
        <f t="shared" si="2478"/>
        <v>OR</v>
      </c>
      <c r="C5273" t="str">
        <f t="shared" si="2478"/>
        <v>Crook County</v>
      </c>
      <c r="D5273">
        <f t="shared" si="2478"/>
        <v>-120.34974200000001</v>
      </c>
      <c r="E5273">
        <f t="shared" si="2478"/>
        <v>44.135129999999997</v>
      </c>
      <c r="Q5273" s="197">
        <v>9.7870446839999996</v>
      </c>
      <c r="R5273" s="197">
        <v>9.7870446839999996</v>
      </c>
      <c r="AE5273" s="319"/>
      <c r="AJ5273">
        <v>0</v>
      </c>
      <c r="AK5273">
        <v>0</v>
      </c>
    </row>
    <row r="5274" spans="1:37" x14ac:dyDescent="0.25">
      <c r="A5274">
        <f t="shared" ref="A5274:E5274" si="2479">A2189</f>
        <v>41015</v>
      </c>
      <c r="B5274" t="str">
        <f t="shared" si="2479"/>
        <v>OR</v>
      </c>
      <c r="C5274" t="str">
        <f t="shared" si="2479"/>
        <v>Curry County</v>
      </c>
      <c r="D5274">
        <f t="shared" si="2479"/>
        <v>-124.135448</v>
      </c>
      <c r="E5274">
        <f t="shared" si="2479"/>
        <v>42.461930000000002</v>
      </c>
      <c r="Q5274" s="197">
        <v>10.364296960000001</v>
      </c>
      <c r="R5274" s="197">
        <v>10.364296960000001</v>
      </c>
      <c r="AE5274" s="319"/>
      <c r="AJ5274">
        <v>0</v>
      </c>
      <c r="AK5274">
        <v>0</v>
      </c>
    </row>
    <row r="5275" spans="1:37" x14ac:dyDescent="0.25">
      <c r="A5275">
        <f t="shared" ref="A5275:E5275" si="2480">A2190</f>
        <v>41017</v>
      </c>
      <c r="B5275" t="str">
        <f t="shared" si="2480"/>
        <v>OR</v>
      </c>
      <c r="C5275" t="str">
        <f t="shared" si="2480"/>
        <v>Deschutes County</v>
      </c>
      <c r="D5275">
        <f t="shared" si="2480"/>
        <v>-121.225858</v>
      </c>
      <c r="E5275">
        <f t="shared" si="2480"/>
        <v>43.909480000000002</v>
      </c>
      <c r="Q5275" s="197">
        <v>9.1517874589999995</v>
      </c>
      <c r="R5275" s="197">
        <v>9.1517874589999995</v>
      </c>
      <c r="AE5275" s="319"/>
      <c r="AJ5275">
        <v>0</v>
      </c>
      <c r="AK5275">
        <v>0</v>
      </c>
    </row>
    <row r="5276" spans="1:37" x14ac:dyDescent="0.25">
      <c r="A5276">
        <f t="shared" ref="A5276:E5276" si="2481">A2191</f>
        <v>41019</v>
      </c>
      <c r="B5276" t="str">
        <f t="shared" si="2481"/>
        <v>OR</v>
      </c>
      <c r="C5276" t="str">
        <f t="shared" si="2481"/>
        <v>Douglas County</v>
      </c>
      <c r="D5276">
        <f t="shared" si="2481"/>
        <v>-123.160512</v>
      </c>
      <c r="E5276">
        <f t="shared" si="2481"/>
        <v>43.268909999999998</v>
      </c>
      <c r="Q5276" s="197">
        <v>9.4725113010000008</v>
      </c>
      <c r="R5276" s="197">
        <v>9.4725113010000008</v>
      </c>
      <c r="AE5276" s="319"/>
      <c r="AJ5276">
        <v>0</v>
      </c>
      <c r="AK5276">
        <v>0</v>
      </c>
    </row>
    <row r="5277" spans="1:37" x14ac:dyDescent="0.25">
      <c r="A5277">
        <f t="shared" ref="A5277:E5277" si="2482">A2192</f>
        <v>41021</v>
      </c>
      <c r="B5277" t="str">
        <f t="shared" si="2482"/>
        <v>OR</v>
      </c>
      <c r="C5277" t="str">
        <f t="shared" si="2482"/>
        <v>Gilliam County</v>
      </c>
      <c r="D5277">
        <f t="shared" si="2482"/>
        <v>-120.21820200000001</v>
      </c>
      <c r="E5277">
        <f t="shared" si="2482"/>
        <v>45.376300000000001</v>
      </c>
      <c r="Q5277" s="197">
        <v>10.803843110000001</v>
      </c>
      <c r="R5277" s="197">
        <v>10.803843110000001</v>
      </c>
      <c r="AE5277" s="319"/>
      <c r="AJ5277">
        <v>0</v>
      </c>
      <c r="AK5277">
        <v>0</v>
      </c>
    </row>
    <row r="5278" spans="1:37" x14ac:dyDescent="0.25">
      <c r="A5278">
        <f t="shared" ref="A5278:E5278" si="2483">A2193</f>
        <v>41023</v>
      </c>
      <c r="B5278" t="str">
        <f t="shared" si="2483"/>
        <v>OR</v>
      </c>
      <c r="C5278" t="str">
        <f t="shared" si="2483"/>
        <v>Grant County</v>
      </c>
      <c r="D5278">
        <f t="shared" si="2483"/>
        <v>-119.00214699999999</v>
      </c>
      <c r="E5278">
        <f t="shared" si="2483"/>
        <v>44.488149999999997</v>
      </c>
      <c r="Q5278" s="197">
        <v>9.7177387129999993</v>
      </c>
      <c r="R5278" s="197">
        <v>9.7177387129999993</v>
      </c>
      <c r="AE5278" s="319"/>
      <c r="AJ5278">
        <v>0</v>
      </c>
      <c r="AK5278">
        <v>0</v>
      </c>
    </row>
    <row r="5279" spans="1:37" x14ac:dyDescent="0.25">
      <c r="A5279">
        <f t="shared" ref="A5279:E5279" si="2484">A2194</f>
        <v>41025</v>
      </c>
      <c r="B5279" t="str">
        <f t="shared" si="2484"/>
        <v>OR</v>
      </c>
      <c r="C5279" t="str">
        <f t="shared" si="2484"/>
        <v>Harney County</v>
      </c>
      <c r="D5279">
        <f t="shared" si="2484"/>
        <v>-118.966661</v>
      </c>
      <c r="E5279">
        <f t="shared" si="2484"/>
        <v>43.065040000000003</v>
      </c>
      <c r="Q5279" s="197">
        <v>10.35052357</v>
      </c>
      <c r="R5279" s="197">
        <v>10.35052357</v>
      </c>
      <c r="AE5279" s="319"/>
      <c r="AJ5279">
        <v>0</v>
      </c>
      <c r="AK5279">
        <v>0</v>
      </c>
    </row>
    <row r="5280" spans="1:37" x14ac:dyDescent="0.25">
      <c r="A5280">
        <f t="shared" ref="A5280:E5280" si="2485">A2195</f>
        <v>41027</v>
      </c>
      <c r="B5280" t="str">
        <f t="shared" si="2485"/>
        <v>OR</v>
      </c>
      <c r="C5280" t="str">
        <f t="shared" si="2485"/>
        <v>Hood River County</v>
      </c>
      <c r="D5280">
        <f t="shared" si="2485"/>
        <v>-121.644696</v>
      </c>
      <c r="E5280">
        <f t="shared" si="2485"/>
        <v>45.512329999999999</v>
      </c>
      <c r="Q5280" s="197">
        <v>9.9898425579999994</v>
      </c>
      <c r="R5280" s="197">
        <v>9.9898425579999994</v>
      </c>
      <c r="AE5280" s="319"/>
      <c r="AJ5280">
        <v>0</v>
      </c>
      <c r="AK5280">
        <v>0</v>
      </c>
    </row>
    <row r="5281" spans="1:37" x14ac:dyDescent="0.25">
      <c r="A5281">
        <f t="shared" ref="A5281:E5281" si="2486">A2196</f>
        <v>41029</v>
      </c>
      <c r="B5281" t="str">
        <f t="shared" si="2486"/>
        <v>OR</v>
      </c>
      <c r="C5281" t="str">
        <f t="shared" si="2486"/>
        <v>Jackson County</v>
      </c>
      <c r="D5281">
        <f t="shared" si="2486"/>
        <v>-122.73192</v>
      </c>
      <c r="E5281">
        <f t="shared" si="2486"/>
        <v>42.431190000000001</v>
      </c>
      <c r="Q5281" s="197">
        <v>8.8470149449999997</v>
      </c>
      <c r="R5281" s="197">
        <v>8.8470149449999997</v>
      </c>
      <c r="AE5281" s="319"/>
      <c r="AJ5281">
        <v>0</v>
      </c>
      <c r="AK5281">
        <v>0</v>
      </c>
    </row>
    <row r="5282" spans="1:37" x14ac:dyDescent="0.25">
      <c r="A5282">
        <f t="shared" ref="A5282:E5282" si="2487">A2197</f>
        <v>41031</v>
      </c>
      <c r="B5282" t="str">
        <f t="shared" si="2487"/>
        <v>OR</v>
      </c>
      <c r="C5282" t="str">
        <f t="shared" si="2487"/>
        <v>Jefferson County</v>
      </c>
      <c r="D5282">
        <f t="shared" si="2487"/>
        <v>-121.165918</v>
      </c>
      <c r="E5282">
        <f t="shared" si="2487"/>
        <v>44.625030000000002</v>
      </c>
      <c r="Q5282" s="197">
        <v>9.5898898559999992</v>
      </c>
      <c r="R5282" s="197">
        <v>9.5898898559999992</v>
      </c>
      <c r="AE5282" s="319"/>
      <c r="AJ5282">
        <v>0</v>
      </c>
      <c r="AK5282">
        <v>0</v>
      </c>
    </row>
    <row r="5283" spans="1:37" x14ac:dyDescent="0.25">
      <c r="A5283">
        <f t="shared" ref="A5283:E5283" si="2488">A2198</f>
        <v>41033</v>
      </c>
      <c r="B5283" t="str">
        <f t="shared" si="2488"/>
        <v>OR</v>
      </c>
      <c r="C5283" t="str">
        <f t="shared" si="2488"/>
        <v>Josephine County</v>
      </c>
      <c r="D5283">
        <f t="shared" si="2488"/>
        <v>-123.55814100000001</v>
      </c>
      <c r="E5283">
        <f t="shared" si="2488"/>
        <v>42.366059999999997</v>
      </c>
      <c r="Q5283" s="197">
        <v>9.8165824050000001</v>
      </c>
      <c r="R5283" s="197">
        <v>9.8165824050000001</v>
      </c>
      <c r="AE5283" s="319"/>
      <c r="AJ5283">
        <v>0</v>
      </c>
      <c r="AK5283">
        <v>0</v>
      </c>
    </row>
    <row r="5284" spans="1:37" x14ac:dyDescent="0.25">
      <c r="A5284">
        <f t="shared" ref="A5284:E5284" si="2489">A2199</f>
        <v>41035</v>
      </c>
      <c r="B5284" t="str">
        <f t="shared" si="2489"/>
        <v>OR</v>
      </c>
      <c r="C5284" t="str">
        <f t="shared" si="2489"/>
        <v>Klamath County</v>
      </c>
      <c r="D5284">
        <f t="shared" si="2489"/>
        <v>-121.65452000000001</v>
      </c>
      <c r="E5284">
        <f t="shared" si="2489"/>
        <v>42.695030000000003</v>
      </c>
      <c r="Q5284" s="197">
        <v>9.0475273999999999</v>
      </c>
      <c r="R5284" s="197">
        <v>9.0475273999999999</v>
      </c>
      <c r="AE5284" s="319"/>
      <c r="AJ5284">
        <v>0</v>
      </c>
      <c r="AK5284">
        <v>0</v>
      </c>
    </row>
    <row r="5285" spans="1:37" x14ac:dyDescent="0.25">
      <c r="A5285">
        <f t="shared" ref="A5285:E5285" si="2490">A2200</f>
        <v>41037</v>
      </c>
      <c r="B5285" t="str">
        <f t="shared" si="2490"/>
        <v>OR</v>
      </c>
      <c r="C5285" t="str">
        <f t="shared" si="2490"/>
        <v>Lake County</v>
      </c>
      <c r="D5285">
        <f t="shared" si="2490"/>
        <v>-120.383341</v>
      </c>
      <c r="E5285">
        <f t="shared" si="2490"/>
        <v>42.798929999999999</v>
      </c>
      <c r="Q5285" s="197">
        <v>9.870145376</v>
      </c>
      <c r="R5285" s="197">
        <v>9.870145376</v>
      </c>
      <c r="AE5285" s="319"/>
      <c r="AJ5285">
        <v>0</v>
      </c>
      <c r="AK5285">
        <v>0</v>
      </c>
    </row>
    <row r="5286" spans="1:37" x14ac:dyDescent="0.25">
      <c r="A5286">
        <f t="shared" ref="A5286:E5286" si="2491">A2201</f>
        <v>41039</v>
      </c>
      <c r="B5286" t="str">
        <f t="shared" si="2491"/>
        <v>OR</v>
      </c>
      <c r="C5286" t="str">
        <f t="shared" si="2491"/>
        <v>Lane County</v>
      </c>
      <c r="D5286">
        <f t="shared" si="2491"/>
        <v>-122.836833</v>
      </c>
      <c r="E5286">
        <f t="shared" si="2491"/>
        <v>43.933599999999998</v>
      </c>
      <c r="Q5286" s="197">
        <v>9.5351902200000005</v>
      </c>
      <c r="R5286" s="197">
        <v>9.5351902200000005</v>
      </c>
      <c r="AE5286" s="319"/>
      <c r="AJ5286">
        <v>0</v>
      </c>
      <c r="AK5286">
        <v>0</v>
      </c>
    </row>
    <row r="5287" spans="1:37" x14ac:dyDescent="0.25">
      <c r="A5287">
        <f t="shared" ref="A5287:E5287" si="2492">A2202</f>
        <v>41041</v>
      </c>
      <c r="B5287" t="str">
        <f t="shared" si="2492"/>
        <v>OR</v>
      </c>
      <c r="C5287" t="str">
        <f t="shared" si="2492"/>
        <v>Lincoln County</v>
      </c>
      <c r="D5287">
        <f t="shared" si="2492"/>
        <v>-123.836422</v>
      </c>
      <c r="E5287">
        <f t="shared" si="2492"/>
        <v>44.631729999999997</v>
      </c>
      <c r="Q5287" s="197">
        <v>10.229768549999999</v>
      </c>
      <c r="R5287" s="197">
        <v>10.229768549999999</v>
      </c>
      <c r="AE5287" s="319"/>
      <c r="AJ5287">
        <v>0</v>
      </c>
      <c r="AK5287">
        <v>0</v>
      </c>
    </row>
    <row r="5288" spans="1:37" x14ac:dyDescent="0.25">
      <c r="A5288">
        <f t="shared" ref="A5288:E5288" si="2493">A2203</f>
        <v>41043</v>
      </c>
      <c r="B5288" t="str">
        <f t="shared" si="2493"/>
        <v>OR</v>
      </c>
      <c r="C5288" t="str">
        <f t="shared" si="2493"/>
        <v>Linn County</v>
      </c>
      <c r="D5288">
        <f t="shared" si="2493"/>
        <v>-122.531899</v>
      </c>
      <c r="E5288">
        <f t="shared" si="2493"/>
        <v>44.486020000000003</v>
      </c>
      <c r="Q5288" s="197">
        <v>9.7116543469999996</v>
      </c>
      <c r="R5288" s="197">
        <v>9.7116543469999996</v>
      </c>
      <c r="AE5288" s="319"/>
      <c r="AJ5288">
        <v>0</v>
      </c>
      <c r="AK5288">
        <v>0</v>
      </c>
    </row>
    <row r="5289" spans="1:37" x14ac:dyDescent="0.25">
      <c r="A5289">
        <f t="shared" ref="A5289:E5289" si="2494">A2204</f>
        <v>41045</v>
      </c>
      <c r="B5289" t="str">
        <f t="shared" si="2494"/>
        <v>OR</v>
      </c>
      <c r="C5289" t="str">
        <f t="shared" si="2494"/>
        <v>Malheur County</v>
      </c>
      <c r="D5289">
        <f t="shared" si="2494"/>
        <v>-117.62397799999999</v>
      </c>
      <c r="E5289">
        <f t="shared" si="2494"/>
        <v>43.200229999999998</v>
      </c>
      <c r="Q5289" s="197">
        <v>10.438943139999999</v>
      </c>
      <c r="R5289" s="197">
        <v>10.438943139999999</v>
      </c>
      <c r="AE5289" s="319"/>
      <c r="AJ5289">
        <v>0</v>
      </c>
      <c r="AK5289">
        <v>0</v>
      </c>
    </row>
    <row r="5290" spans="1:37" x14ac:dyDescent="0.25">
      <c r="A5290">
        <f t="shared" ref="A5290:E5290" si="2495">A2205</f>
        <v>41047</v>
      </c>
      <c r="B5290" t="str">
        <f t="shared" si="2495"/>
        <v>OR</v>
      </c>
      <c r="C5290" t="str">
        <f t="shared" si="2495"/>
        <v>Marion County</v>
      </c>
      <c r="D5290">
        <f t="shared" si="2495"/>
        <v>-122.583101</v>
      </c>
      <c r="E5290">
        <f t="shared" si="2495"/>
        <v>44.896830000000001</v>
      </c>
      <c r="Q5290" s="197">
        <v>9.8753323040000005</v>
      </c>
      <c r="R5290" s="197">
        <v>9.8753323040000005</v>
      </c>
      <c r="AE5290" s="319"/>
      <c r="AJ5290">
        <v>0</v>
      </c>
      <c r="AK5290">
        <v>0</v>
      </c>
    </row>
    <row r="5291" spans="1:37" x14ac:dyDescent="0.25">
      <c r="A5291">
        <f t="shared" ref="A5291:E5291" si="2496">A2206</f>
        <v>41049</v>
      </c>
      <c r="B5291" t="str">
        <f t="shared" si="2496"/>
        <v>OR</v>
      </c>
      <c r="C5291" t="str">
        <f t="shared" si="2496"/>
        <v>Morrow County</v>
      </c>
      <c r="D5291">
        <f t="shared" si="2496"/>
        <v>-119.585089</v>
      </c>
      <c r="E5291">
        <f t="shared" si="2496"/>
        <v>45.419440000000002</v>
      </c>
      <c r="Q5291" s="197">
        <v>10.408072730000001</v>
      </c>
      <c r="R5291" s="197">
        <v>10.408072730000001</v>
      </c>
      <c r="AE5291" s="319"/>
      <c r="AJ5291">
        <v>0</v>
      </c>
      <c r="AK5291">
        <v>0</v>
      </c>
    </row>
    <row r="5292" spans="1:37" x14ac:dyDescent="0.25">
      <c r="A5292">
        <f t="shared" ref="A5292:E5292" si="2497">A2207</f>
        <v>41051</v>
      </c>
      <c r="B5292" t="str">
        <f t="shared" si="2497"/>
        <v>OR</v>
      </c>
      <c r="C5292" t="str">
        <f t="shared" si="2497"/>
        <v>Multnomah County</v>
      </c>
      <c r="D5292">
        <f t="shared" si="2497"/>
        <v>-122.386374</v>
      </c>
      <c r="E5292">
        <f t="shared" si="2497"/>
        <v>45.533749999999998</v>
      </c>
      <c r="Q5292" s="197">
        <v>9.5983582510000005</v>
      </c>
      <c r="R5292" s="197">
        <v>9.5983582510000005</v>
      </c>
      <c r="AE5292" s="319"/>
      <c r="AJ5292">
        <v>0</v>
      </c>
      <c r="AK5292">
        <v>0</v>
      </c>
    </row>
    <row r="5293" spans="1:37" x14ac:dyDescent="0.25">
      <c r="A5293">
        <f t="shared" ref="A5293:E5293" si="2498">A2208</f>
        <v>41053</v>
      </c>
      <c r="B5293" t="str">
        <f t="shared" si="2498"/>
        <v>OR</v>
      </c>
      <c r="C5293" t="str">
        <f t="shared" si="2498"/>
        <v>Polk County</v>
      </c>
      <c r="D5293">
        <f t="shared" si="2498"/>
        <v>-123.39935</v>
      </c>
      <c r="E5293">
        <f t="shared" si="2498"/>
        <v>44.894100000000002</v>
      </c>
      <c r="Q5293" s="197">
        <v>10.309461689999999</v>
      </c>
      <c r="R5293" s="197">
        <v>10.309461689999999</v>
      </c>
      <c r="AE5293" s="319"/>
      <c r="AJ5293">
        <v>0</v>
      </c>
      <c r="AK5293">
        <v>0</v>
      </c>
    </row>
    <row r="5294" spans="1:37" x14ac:dyDescent="0.25">
      <c r="A5294">
        <f t="shared" ref="A5294:E5294" si="2499">A2209</f>
        <v>41055</v>
      </c>
      <c r="B5294" t="str">
        <f t="shared" si="2499"/>
        <v>OR</v>
      </c>
      <c r="C5294" t="str">
        <f t="shared" si="2499"/>
        <v>Sherman County</v>
      </c>
      <c r="D5294">
        <f t="shared" si="2499"/>
        <v>-120.693162</v>
      </c>
      <c r="E5294">
        <f t="shared" si="2499"/>
        <v>45.394599999999997</v>
      </c>
      <c r="Q5294" s="197">
        <v>10.762975109999999</v>
      </c>
      <c r="R5294" s="197">
        <v>10.762975109999999</v>
      </c>
      <c r="AE5294" s="319"/>
      <c r="AJ5294">
        <v>0</v>
      </c>
      <c r="AK5294">
        <v>0</v>
      </c>
    </row>
    <row r="5295" spans="1:37" x14ac:dyDescent="0.25">
      <c r="A5295">
        <f t="shared" ref="A5295:E5295" si="2500">A2210</f>
        <v>41057</v>
      </c>
      <c r="B5295" t="str">
        <f t="shared" si="2500"/>
        <v>OR</v>
      </c>
      <c r="C5295" t="str">
        <f t="shared" si="2500"/>
        <v>Tillamook County</v>
      </c>
      <c r="D5295">
        <f t="shared" si="2500"/>
        <v>-123.677781</v>
      </c>
      <c r="E5295">
        <f t="shared" si="2500"/>
        <v>45.450749999999999</v>
      </c>
      <c r="Q5295" s="197">
        <v>9.5666333100000003</v>
      </c>
      <c r="R5295" s="197">
        <v>9.5666333100000003</v>
      </c>
      <c r="AE5295" s="319"/>
      <c r="AJ5295">
        <v>0</v>
      </c>
      <c r="AK5295">
        <v>0</v>
      </c>
    </row>
    <row r="5296" spans="1:37" x14ac:dyDescent="0.25">
      <c r="A5296">
        <f t="shared" ref="A5296:E5296" si="2501">A2211</f>
        <v>41059</v>
      </c>
      <c r="B5296" t="str">
        <f t="shared" si="2501"/>
        <v>OR</v>
      </c>
      <c r="C5296" t="str">
        <f t="shared" si="2501"/>
        <v>Umatilla County</v>
      </c>
      <c r="D5296">
        <f t="shared" si="2501"/>
        <v>-118.73485700000001</v>
      </c>
      <c r="E5296">
        <f t="shared" si="2501"/>
        <v>45.591610000000003</v>
      </c>
      <c r="Q5296" s="197">
        <v>9.3159444619999991</v>
      </c>
      <c r="R5296" s="197">
        <v>9.3159444619999991</v>
      </c>
      <c r="AE5296" s="319"/>
      <c r="AJ5296">
        <v>0</v>
      </c>
      <c r="AK5296">
        <v>0</v>
      </c>
    </row>
    <row r="5297" spans="1:37" x14ac:dyDescent="0.25">
      <c r="A5297">
        <f t="shared" ref="A5297:E5297" si="2502">A2212</f>
        <v>41061</v>
      </c>
      <c r="B5297" t="str">
        <f t="shared" si="2502"/>
        <v>OR</v>
      </c>
      <c r="C5297" t="str">
        <f t="shared" si="2502"/>
        <v>Union County</v>
      </c>
      <c r="D5297">
        <f t="shared" si="2502"/>
        <v>-118.003227</v>
      </c>
      <c r="E5297">
        <f t="shared" si="2502"/>
        <v>45.319299999999998</v>
      </c>
      <c r="Q5297" s="197">
        <v>8.9131451800000008</v>
      </c>
      <c r="R5297" s="197">
        <v>8.9131451800000008</v>
      </c>
      <c r="AE5297" s="319"/>
      <c r="AJ5297">
        <v>0</v>
      </c>
      <c r="AK5297">
        <v>0</v>
      </c>
    </row>
    <row r="5298" spans="1:37" x14ac:dyDescent="0.25">
      <c r="A5298">
        <f t="shared" ref="A5298:E5298" si="2503">A2213</f>
        <v>41063</v>
      </c>
      <c r="B5298" t="str">
        <f t="shared" si="2503"/>
        <v>OR</v>
      </c>
      <c r="C5298" t="str">
        <f t="shared" si="2503"/>
        <v>Wallowa County</v>
      </c>
      <c r="D5298">
        <f t="shared" si="2503"/>
        <v>-117.172419</v>
      </c>
      <c r="E5298">
        <f t="shared" si="2503"/>
        <v>45.586739999999999</v>
      </c>
      <c r="Q5298" s="197">
        <v>9.0526879460000007</v>
      </c>
      <c r="R5298" s="197">
        <v>9.0526879460000007</v>
      </c>
      <c r="AE5298" s="319"/>
      <c r="AJ5298">
        <v>0</v>
      </c>
      <c r="AK5298">
        <v>0</v>
      </c>
    </row>
    <row r="5299" spans="1:37" x14ac:dyDescent="0.25">
      <c r="A5299">
        <f t="shared" ref="A5299:E5299" si="2504">A2214</f>
        <v>41065</v>
      </c>
      <c r="B5299" t="str">
        <f t="shared" si="2504"/>
        <v>OR</v>
      </c>
      <c r="C5299" t="str">
        <f t="shared" si="2504"/>
        <v>Wasco County</v>
      </c>
      <c r="D5299">
        <f t="shared" si="2504"/>
        <v>-121.16069400000001</v>
      </c>
      <c r="E5299">
        <f t="shared" si="2504"/>
        <v>45.153019999999998</v>
      </c>
      <c r="Q5299" s="197">
        <v>10.12464411</v>
      </c>
      <c r="R5299" s="197">
        <v>10.12464411</v>
      </c>
      <c r="AE5299" s="319"/>
      <c r="AJ5299">
        <v>0</v>
      </c>
      <c r="AK5299">
        <v>0</v>
      </c>
    </row>
    <row r="5300" spans="1:37" x14ac:dyDescent="0.25">
      <c r="A5300">
        <f t="shared" ref="A5300:E5300" si="2505">A2215</f>
        <v>41067</v>
      </c>
      <c r="B5300" t="str">
        <f t="shared" si="2505"/>
        <v>OR</v>
      </c>
      <c r="C5300" t="str">
        <f t="shared" si="2505"/>
        <v>Washington County</v>
      </c>
      <c r="D5300">
        <f t="shared" si="2505"/>
        <v>-123.08457199999999</v>
      </c>
      <c r="E5300">
        <f t="shared" si="2505"/>
        <v>45.549370000000003</v>
      </c>
      <c r="Q5300" s="197">
        <v>9.4887031260000008</v>
      </c>
      <c r="R5300" s="197">
        <v>9.4887031260000008</v>
      </c>
      <c r="AE5300" s="319"/>
      <c r="AJ5300">
        <v>0</v>
      </c>
      <c r="AK5300">
        <v>0</v>
      </c>
    </row>
    <row r="5301" spans="1:37" x14ac:dyDescent="0.25">
      <c r="A5301">
        <f t="shared" ref="A5301:E5301" si="2506">A2216</f>
        <v>41069</v>
      </c>
      <c r="B5301" t="str">
        <f t="shared" si="2506"/>
        <v>OR</v>
      </c>
      <c r="C5301" t="str">
        <f t="shared" si="2506"/>
        <v>Wheeler County</v>
      </c>
      <c r="D5301">
        <f t="shared" si="2506"/>
        <v>-120.017633</v>
      </c>
      <c r="E5301">
        <f t="shared" si="2506"/>
        <v>44.723700000000001</v>
      </c>
      <c r="Q5301" s="197">
        <v>10.13155809</v>
      </c>
      <c r="R5301" s="197">
        <v>10.13155809</v>
      </c>
      <c r="AE5301" s="319"/>
      <c r="AJ5301">
        <v>0</v>
      </c>
      <c r="AK5301">
        <v>0</v>
      </c>
    </row>
    <row r="5302" spans="1:37" x14ac:dyDescent="0.25">
      <c r="A5302">
        <f t="shared" ref="A5302:E5302" si="2507">A2217</f>
        <v>41071</v>
      </c>
      <c r="B5302" t="str">
        <f t="shared" si="2507"/>
        <v>OR</v>
      </c>
      <c r="C5302" t="str">
        <f t="shared" si="2507"/>
        <v>Yamhill County</v>
      </c>
      <c r="D5302">
        <f t="shared" si="2507"/>
        <v>-123.292329</v>
      </c>
      <c r="E5302">
        <f t="shared" si="2507"/>
        <v>45.221119999999999</v>
      </c>
      <c r="Q5302" s="197">
        <v>9.9238474750000005</v>
      </c>
      <c r="R5302" s="197">
        <v>9.9238474750000005</v>
      </c>
      <c r="AE5302" s="319"/>
      <c r="AJ5302">
        <v>0</v>
      </c>
      <c r="AK5302">
        <v>0</v>
      </c>
    </row>
    <row r="5303" spans="1:37" x14ac:dyDescent="0.25">
      <c r="A5303">
        <f t="shared" ref="A5303:E5303" si="2508">A2218</f>
        <v>42001</v>
      </c>
      <c r="B5303" t="str">
        <f t="shared" si="2508"/>
        <v>PA</v>
      </c>
      <c r="C5303" t="str">
        <f t="shared" si="2508"/>
        <v>Adams County</v>
      </c>
      <c r="D5303">
        <f t="shared" si="2508"/>
        <v>-77.215496999999999</v>
      </c>
      <c r="E5303">
        <f t="shared" si="2508"/>
        <v>39.877760000000002</v>
      </c>
      <c r="Q5303" s="197">
        <v>12.1757189</v>
      </c>
      <c r="R5303" s="197">
        <v>12.1757189</v>
      </c>
      <c r="AE5303" s="319"/>
      <c r="AJ5303">
        <v>0</v>
      </c>
      <c r="AK5303">
        <v>0</v>
      </c>
    </row>
    <row r="5304" spans="1:37" x14ac:dyDescent="0.25">
      <c r="A5304">
        <f t="shared" ref="A5304:E5304" si="2509">A2219</f>
        <v>42003</v>
      </c>
      <c r="B5304" t="str">
        <f t="shared" si="2509"/>
        <v>PA</v>
      </c>
      <c r="C5304" t="str">
        <f t="shared" si="2509"/>
        <v>Allegheny County</v>
      </c>
      <c r="D5304">
        <f t="shared" si="2509"/>
        <v>-79.979797500000004</v>
      </c>
      <c r="E5304">
        <f t="shared" si="2509"/>
        <v>40.469859999999997</v>
      </c>
      <c r="Q5304" s="197">
        <v>11.289717980000001</v>
      </c>
      <c r="R5304" s="197">
        <v>11.289717980000001</v>
      </c>
      <c r="AE5304" s="319"/>
      <c r="AJ5304">
        <v>0</v>
      </c>
      <c r="AK5304">
        <v>0</v>
      </c>
    </row>
    <row r="5305" spans="1:37" x14ac:dyDescent="0.25">
      <c r="A5305">
        <f t="shared" ref="A5305:E5305" si="2510">A2220</f>
        <v>42005</v>
      </c>
      <c r="B5305" t="str">
        <f t="shared" si="2510"/>
        <v>PA</v>
      </c>
      <c r="C5305" t="str">
        <f t="shared" si="2510"/>
        <v>Armstrong County</v>
      </c>
      <c r="D5305">
        <f t="shared" si="2510"/>
        <v>-79.465577600000003</v>
      </c>
      <c r="E5305">
        <f t="shared" si="2510"/>
        <v>40.816540000000003</v>
      </c>
      <c r="Q5305" s="197">
        <v>10.740149499999999</v>
      </c>
      <c r="R5305" s="197">
        <v>10.740149499999999</v>
      </c>
      <c r="AE5305" s="319"/>
      <c r="AJ5305">
        <v>0</v>
      </c>
      <c r="AK5305">
        <v>0</v>
      </c>
    </row>
    <row r="5306" spans="1:37" x14ac:dyDescent="0.25">
      <c r="A5306">
        <f t="shared" ref="A5306:E5306" si="2511">A2221</f>
        <v>42007</v>
      </c>
      <c r="B5306" t="str">
        <f t="shared" si="2511"/>
        <v>PA</v>
      </c>
      <c r="C5306" t="str">
        <f t="shared" si="2511"/>
        <v>Beaver County</v>
      </c>
      <c r="D5306">
        <f t="shared" si="2511"/>
        <v>-80.347738100000001</v>
      </c>
      <c r="E5306">
        <f t="shared" si="2511"/>
        <v>40.68327</v>
      </c>
      <c r="Q5306" s="197">
        <v>11.30867832</v>
      </c>
      <c r="R5306" s="197">
        <v>11.30867832</v>
      </c>
      <c r="AE5306" s="319"/>
      <c r="AJ5306">
        <v>0</v>
      </c>
      <c r="AK5306">
        <v>0</v>
      </c>
    </row>
    <row r="5307" spans="1:37" x14ac:dyDescent="0.25">
      <c r="A5307">
        <f t="shared" ref="A5307:E5307" si="2512">A2222</f>
        <v>42009</v>
      </c>
      <c r="B5307" t="str">
        <f t="shared" si="2512"/>
        <v>PA</v>
      </c>
      <c r="C5307" t="str">
        <f t="shared" si="2512"/>
        <v>Bedford County</v>
      </c>
      <c r="D5307">
        <f t="shared" si="2512"/>
        <v>-78.489063900000005</v>
      </c>
      <c r="E5307">
        <f t="shared" si="2512"/>
        <v>40.010330000000003</v>
      </c>
      <c r="Q5307" s="197">
        <v>11.107548339999999</v>
      </c>
      <c r="R5307" s="197">
        <v>11.107548339999999</v>
      </c>
      <c r="AE5307" s="319"/>
      <c r="AJ5307">
        <v>0</v>
      </c>
      <c r="AK5307">
        <v>0</v>
      </c>
    </row>
    <row r="5308" spans="1:37" x14ac:dyDescent="0.25">
      <c r="A5308">
        <f t="shared" ref="A5308:E5308" si="2513">A2223</f>
        <v>42011</v>
      </c>
      <c r="B5308" t="str">
        <f t="shared" si="2513"/>
        <v>PA</v>
      </c>
      <c r="C5308" t="str">
        <f t="shared" si="2513"/>
        <v>Berks County</v>
      </c>
      <c r="D5308">
        <f t="shared" si="2513"/>
        <v>-75.927165200000005</v>
      </c>
      <c r="E5308">
        <f t="shared" si="2513"/>
        <v>40.419199999999996</v>
      </c>
      <c r="Q5308" s="197">
        <v>11.567925389999999</v>
      </c>
      <c r="R5308" s="197">
        <v>11.567925389999999</v>
      </c>
      <c r="AE5308" s="319"/>
      <c r="AJ5308">
        <v>0</v>
      </c>
      <c r="AK5308">
        <v>0</v>
      </c>
    </row>
    <row r="5309" spans="1:37" x14ac:dyDescent="0.25">
      <c r="A5309">
        <f t="shared" ref="A5309:E5309" si="2514">A2224</f>
        <v>42013</v>
      </c>
      <c r="B5309" t="str">
        <f t="shared" si="2514"/>
        <v>PA</v>
      </c>
      <c r="C5309" t="str">
        <f t="shared" si="2514"/>
        <v>Blair County</v>
      </c>
      <c r="D5309">
        <f t="shared" si="2514"/>
        <v>-78.348489200000003</v>
      </c>
      <c r="E5309">
        <f t="shared" si="2514"/>
        <v>40.481699999999996</v>
      </c>
      <c r="Q5309" s="197">
        <v>10.8484432</v>
      </c>
      <c r="R5309" s="197">
        <v>10.8484432</v>
      </c>
      <c r="AE5309" s="319"/>
      <c r="AJ5309">
        <v>0</v>
      </c>
      <c r="AK5309">
        <v>0</v>
      </c>
    </row>
    <row r="5310" spans="1:37" x14ac:dyDescent="0.25">
      <c r="A5310">
        <f t="shared" ref="A5310:E5310" si="2515">A2225</f>
        <v>42015</v>
      </c>
      <c r="B5310" t="str">
        <f t="shared" si="2515"/>
        <v>PA</v>
      </c>
      <c r="C5310" t="str">
        <f t="shared" si="2515"/>
        <v>Bradford County</v>
      </c>
      <c r="D5310">
        <f t="shared" si="2515"/>
        <v>-76.527765799999997</v>
      </c>
      <c r="E5310">
        <f t="shared" si="2515"/>
        <v>41.789969999999997</v>
      </c>
      <c r="Q5310" s="197">
        <v>9.9766382</v>
      </c>
      <c r="R5310" s="197">
        <v>9.9766382</v>
      </c>
      <c r="AE5310" s="319"/>
      <c r="AJ5310">
        <v>0</v>
      </c>
      <c r="AK5310">
        <v>0</v>
      </c>
    </row>
    <row r="5311" spans="1:37" x14ac:dyDescent="0.25">
      <c r="A5311">
        <f t="shared" ref="A5311:E5311" si="2516">A2226</f>
        <v>42017</v>
      </c>
      <c r="B5311" t="str">
        <f t="shared" si="2516"/>
        <v>PA</v>
      </c>
      <c r="C5311" t="str">
        <f t="shared" si="2516"/>
        <v>Bucks County</v>
      </c>
      <c r="D5311">
        <f t="shared" si="2516"/>
        <v>-75.105107399999994</v>
      </c>
      <c r="E5311">
        <f t="shared" si="2516"/>
        <v>40.34554</v>
      </c>
      <c r="Q5311" s="197">
        <v>11.90988274</v>
      </c>
      <c r="R5311" s="197">
        <v>11.90988274</v>
      </c>
      <c r="AE5311" s="319"/>
      <c r="AJ5311">
        <v>0</v>
      </c>
      <c r="AK5311">
        <v>0</v>
      </c>
    </row>
    <row r="5312" spans="1:37" x14ac:dyDescent="0.25">
      <c r="A5312">
        <f t="shared" ref="A5312:E5312" si="2517">A2227</f>
        <v>42019</v>
      </c>
      <c r="B5312" t="str">
        <f t="shared" si="2517"/>
        <v>PA</v>
      </c>
      <c r="C5312" t="str">
        <f t="shared" si="2517"/>
        <v>Butler County</v>
      </c>
      <c r="D5312">
        <f t="shared" si="2517"/>
        <v>-79.914696000000006</v>
      </c>
      <c r="E5312">
        <f t="shared" si="2517"/>
        <v>40.911050000000003</v>
      </c>
      <c r="Q5312" s="197">
        <v>10.953581789999999</v>
      </c>
      <c r="R5312" s="197">
        <v>10.953581789999999</v>
      </c>
      <c r="AE5312" s="319"/>
      <c r="AJ5312">
        <v>0</v>
      </c>
      <c r="AK5312">
        <v>0</v>
      </c>
    </row>
    <row r="5313" spans="1:37" x14ac:dyDescent="0.25">
      <c r="A5313">
        <f t="shared" ref="A5313:E5313" si="2518">A2228</f>
        <v>42021</v>
      </c>
      <c r="B5313" t="str">
        <f t="shared" si="2518"/>
        <v>PA</v>
      </c>
      <c r="C5313" t="str">
        <f t="shared" si="2518"/>
        <v>Cambria County</v>
      </c>
      <c r="D5313">
        <f t="shared" si="2518"/>
        <v>-78.709536600000007</v>
      </c>
      <c r="E5313">
        <f t="shared" si="2518"/>
        <v>40.497149999999998</v>
      </c>
      <c r="Q5313" s="197">
        <v>10.72062917</v>
      </c>
      <c r="R5313" s="197">
        <v>10.72062917</v>
      </c>
      <c r="AE5313" s="319"/>
      <c r="AJ5313">
        <v>0</v>
      </c>
      <c r="AK5313">
        <v>0</v>
      </c>
    </row>
    <row r="5314" spans="1:37" x14ac:dyDescent="0.25">
      <c r="A5314">
        <f t="shared" ref="A5314:E5314" si="2519">A2229</f>
        <v>42023</v>
      </c>
      <c r="B5314" t="str">
        <f t="shared" si="2519"/>
        <v>PA</v>
      </c>
      <c r="C5314" t="str">
        <f t="shared" si="2519"/>
        <v>Cameron County</v>
      </c>
      <c r="D5314">
        <f t="shared" si="2519"/>
        <v>-78.205449799999997</v>
      </c>
      <c r="E5314">
        <f t="shared" si="2519"/>
        <v>41.432659999999998</v>
      </c>
      <c r="Q5314" s="197">
        <v>9.8850771339999994</v>
      </c>
      <c r="R5314" s="197">
        <v>9.8850771339999994</v>
      </c>
      <c r="AE5314" s="319"/>
      <c r="AJ5314">
        <v>0</v>
      </c>
      <c r="AK5314">
        <v>0</v>
      </c>
    </row>
    <row r="5315" spans="1:37" x14ac:dyDescent="0.25">
      <c r="A5315">
        <f t="shared" ref="A5315:E5315" si="2520">A2230</f>
        <v>42025</v>
      </c>
      <c r="B5315" t="str">
        <f t="shared" si="2520"/>
        <v>PA</v>
      </c>
      <c r="C5315" t="str">
        <f t="shared" si="2520"/>
        <v>Carbon County</v>
      </c>
      <c r="D5315">
        <f t="shared" si="2520"/>
        <v>-75.709679199999997</v>
      </c>
      <c r="E5315">
        <f t="shared" si="2520"/>
        <v>40.919249999999998</v>
      </c>
      <c r="Q5315" s="197">
        <v>10.2964377</v>
      </c>
      <c r="R5315" s="197">
        <v>10.2964377</v>
      </c>
      <c r="AE5315" s="319"/>
      <c r="AJ5315">
        <v>0</v>
      </c>
      <c r="AK5315">
        <v>0</v>
      </c>
    </row>
    <row r="5316" spans="1:37" x14ac:dyDescent="0.25">
      <c r="A5316">
        <f t="shared" ref="A5316:E5316" si="2521">A2231</f>
        <v>42027</v>
      </c>
      <c r="B5316" t="str">
        <f t="shared" si="2521"/>
        <v>PA</v>
      </c>
      <c r="C5316" t="str">
        <f t="shared" si="2521"/>
        <v>Centre County</v>
      </c>
      <c r="D5316">
        <f t="shared" si="2521"/>
        <v>-77.830018199999998</v>
      </c>
      <c r="E5316">
        <f t="shared" si="2521"/>
        <v>40.921770000000002</v>
      </c>
      <c r="Q5316" s="197">
        <v>10.76372986</v>
      </c>
      <c r="R5316" s="197">
        <v>10.76372986</v>
      </c>
      <c r="AE5316" s="319"/>
      <c r="AJ5316">
        <v>0</v>
      </c>
      <c r="AK5316">
        <v>0</v>
      </c>
    </row>
    <row r="5317" spans="1:37" x14ac:dyDescent="0.25">
      <c r="A5317">
        <f t="shared" ref="A5317:E5317" si="2522">A2232</f>
        <v>42029</v>
      </c>
      <c r="B5317" t="str">
        <f t="shared" si="2522"/>
        <v>PA</v>
      </c>
      <c r="C5317" t="str">
        <f t="shared" si="2522"/>
        <v>Chester County</v>
      </c>
      <c r="D5317">
        <f t="shared" si="2522"/>
        <v>-75.744456</v>
      </c>
      <c r="E5317">
        <f t="shared" si="2522"/>
        <v>39.980339999999998</v>
      </c>
      <c r="Q5317" s="197">
        <v>12.37693975</v>
      </c>
      <c r="R5317" s="197">
        <v>12.37693975</v>
      </c>
      <c r="AE5317" s="319"/>
      <c r="AJ5317">
        <v>0</v>
      </c>
      <c r="AK5317">
        <v>0</v>
      </c>
    </row>
    <row r="5318" spans="1:37" x14ac:dyDescent="0.25">
      <c r="A5318">
        <f t="shared" ref="A5318:E5318" si="2523">A2233</f>
        <v>42031</v>
      </c>
      <c r="B5318" t="str">
        <f t="shared" si="2523"/>
        <v>PA</v>
      </c>
      <c r="C5318" t="str">
        <f t="shared" si="2523"/>
        <v>Clarion County</v>
      </c>
      <c r="D5318">
        <f t="shared" si="2523"/>
        <v>-79.417744499999998</v>
      </c>
      <c r="E5318">
        <f t="shared" si="2523"/>
        <v>41.19417</v>
      </c>
      <c r="Q5318" s="197">
        <v>10.435282340000001</v>
      </c>
      <c r="R5318" s="197">
        <v>10.435282340000001</v>
      </c>
      <c r="AE5318" s="319"/>
      <c r="AJ5318">
        <v>0</v>
      </c>
      <c r="AK5318">
        <v>0</v>
      </c>
    </row>
    <row r="5319" spans="1:37" x14ac:dyDescent="0.25">
      <c r="A5319">
        <f t="shared" ref="A5319:E5319" si="2524">A2234</f>
        <v>42033</v>
      </c>
      <c r="B5319" t="str">
        <f t="shared" si="2524"/>
        <v>PA</v>
      </c>
      <c r="C5319" t="str">
        <f t="shared" si="2524"/>
        <v>Clearfield County</v>
      </c>
      <c r="D5319">
        <f t="shared" si="2524"/>
        <v>-78.477805099999998</v>
      </c>
      <c r="E5319">
        <f t="shared" si="2524"/>
        <v>41.001759999999997</v>
      </c>
      <c r="Q5319" s="197">
        <v>10.29760183</v>
      </c>
      <c r="R5319" s="197">
        <v>10.29760183</v>
      </c>
      <c r="AE5319" s="319"/>
      <c r="AJ5319">
        <v>0</v>
      </c>
      <c r="AK5319">
        <v>0</v>
      </c>
    </row>
    <row r="5320" spans="1:37" x14ac:dyDescent="0.25">
      <c r="A5320">
        <f t="shared" ref="A5320:E5320" si="2525">A2235</f>
        <v>42035</v>
      </c>
      <c r="B5320" t="str">
        <f t="shared" si="2525"/>
        <v>PA</v>
      </c>
      <c r="C5320" t="str">
        <f t="shared" si="2525"/>
        <v>Clinton County</v>
      </c>
      <c r="D5320">
        <f t="shared" si="2525"/>
        <v>-77.642878400000001</v>
      </c>
      <c r="E5320">
        <f t="shared" si="2525"/>
        <v>41.233350000000002</v>
      </c>
      <c r="Q5320" s="197">
        <v>10.5950276</v>
      </c>
      <c r="R5320" s="197">
        <v>10.5950276</v>
      </c>
      <c r="AE5320" s="319"/>
      <c r="AJ5320">
        <v>0</v>
      </c>
      <c r="AK5320">
        <v>0</v>
      </c>
    </row>
    <row r="5321" spans="1:37" x14ac:dyDescent="0.25">
      <c r="A5321">
        <f t="shared" ref="A5321:E5321" si="2526">A2236</f>
        <v>42037</v>
      </c>
      <c r="B5321" t="str">
        <f t="shared" si="2526"/>
        <v>PA</v>
      </c>
      <c r="C5321" t="str">
        <f t="shared" si="2526"/>
        <v>Columbia County</v>
      </c>
      <c r="D5321">
        <f t="shared" si="2526"/>
        <v>-76.404635299999995</v>
      </c>
      <c r="E5321">
        <f t="shared" si="2526"/>
        <v>41.043570000000003</v>
      </c>
      <c r="Q5321" s="197">
        <v>10.681000579999999</v>
      </c>
      <c r="R5321" s="197">
        <v>10.681000579999999</v>
      </c>
      <c r="AE5321" s="319"/>
      <c r="AJ5321">
        <v>0</v>
      </c>
      <c r="AK5321">
        <v>0</v>
      </c>
    </row>
    <row r="5322" spans="1:37" x14ac:dyDescent="0.25">
      <c r="A5322">
        <f t="shared" ref="A5322:E5322" si="2527">A2237</f>
        <v>42039</v>
      </c>
      <c r="B5322" t="str">
        <f t="shared" si="2527"/>
        <v>PA</v>
      </c>
      <c r="C5322" t="str">
        <f t="shared" si="2527"/>
        <v>Crawford County</v>
      </c>
      <c r="D5322">
        <f t="shared" si="2527"/>
        <v>-80.110813300000004</v>
      </c>
      <c r="E5322">
        <f t="shared" si="2527"/>
        <v>41.674329999999998</v>
      </c>
      <c r="Q5322" s="197">
        <v>10.44004784</v>
      </c>
      <c r="R5322" s="197">
        <v>10.44004784</v>
      </c>
      <c r="AE5322" s="319"/>
      <c r="AJ5322">
        <v>0</v>
      </c>
      <c r="AK5322">
        <v>0</v>
      </c>
    </row>
    <row r="5323" spans="1:37" x14ac:dyDescent="0.25">
      <c r="A5323">
        <f t="shared" ref="A5323:E5323" si="2528">A2238</f>
        <v>42041</v>
      </c>
      <c r="B5323" t="str">
        <f t="shared" si="2528"/>
        <v>PA</v>
      </c>
      <c r="C5323" t="str">
        <f t="shared" si="2528"/>
        <v>Cumberland County</v>
      </c>
      <c r="D5323">
        <f t="shared" si="2528"/>
        <v>-77.267982500000002</v>
      </c>
      <c r="E5323">
        <f t="shared" si="2528"/>
        <v>40.168619999999997</v>
      </c>
      <c r="Q5323" s="197">
        <v>11.840857529999999</v>
      </c>
      <c r="R5323" s="197">
        <v>11.840857529999999</v>
      </c>
      <c r="AE5323" s="319"/>
      <c r="AJ5323">
        <v>0</v>
      </c>
      <c r="AK5323">
        <v>0</v>
      </c>
    </row>
    <row r="5324" spans="1:37" x14ac:dyDescent="0.25">
      <c r="A5324">
        <f t="shared" ref="A5324:E5324" si="2529">A2239</f>
        <v>42043</v>
      </c>
      <c r="B5324" t="str">
        <f t="shared" si="2529"/>
        <v>PA</v>
      </c>
      <c r="C5324" t="str">
        <f t="shared" si="2529"/>
        <v>Dauphin County</v>
      </c>
      <c r="D5324">
        <f t="shared" si="2529"/>
        <v>-76.781159000000002</v>
      </c>
      <c r="E5324">
        <f t="shared" si="2529"/>
        <v>40.412939999999999</v>
      </c>
      <c r="Q5324" s="197">
        <v>11.73705535</v>
      </c>
      <c r="R5324" s="197">
        <v>11.73705535</v>
      </c>
      <c r="AE5324" s="319"/>
      <c r="AJ5324">
        <v>0</v>
      </c>
      <c r="AK5324">
        <v>0</v>
      </c>
    </row>
    <row r="5325" spans="1:37" x14ac:dyDescent="0.25">
      <c r="A5325">
        <f t="shared" ref="A5325:E5325" si="2530">A2240</f>
        <v>42045</v>
      </c>
      <c r="B5325" t="str">
        <f t="shared" si="2530"/>
        <v>PA</v>
      </c>
      <c r="C5325" t="str">
        <f t="shared" si="2530"/>
        <v>Delaware County</v>
      </c>
      <c r="D5325">
        <f t="shared" si="2530"/>
        <v>-75.398903899999993</v>
      </c>
      <c r="E5325">
        <f t="shared" si="2530"/>
        <v>39.921700000000001</v>
      </c>
      <c r="Q5325" s="197">
        <v>12.552860949999999</v>
      </c>
      <c r="R5325" s="197">
        <v>12.552860949999999</v>
      </c>
      <c r="AE5325" s="319"/>
      <c r="AJ5325">
        <v>0</v>
      </c>
      <c r="AK5325">
        <v>0</v>
      </c>
    </row>
    <row r="5326" spans="1:37" x14ac:dyDescent="0.25">
      <c r="A5326">
        <f t="shared" ref="A5326:E5326" si="2531">A2241</f>
        <v>42047</v>
      </c>
      <c r="B5326" t="str">
        <f t="shared" si="2531"/>
        <v>PA</v>
      </c>
      <c r="C5326" t="str">
        <f t="shared" si="2531"/>
        <v>Elk County</v>
      </c>
      <c r="D5326">
        <f t="shared" si="2531"/>
        <v>-78.642727699999995</v>
      </c>
      <c r="E5326">
        <f t="shared" si="2531"/>
        <v>41.41901</v>
      </c>
      <c r="Q5326" s="197">
        <v>9.8733270950000005</v>
      </c>
      <c r="R5326" s="197">
        <v>9.8733270950000005</v>
      </c>
      <c r="AE5326" s="319"/>
      <c r="AJ5326">
        <v>0</v>
      </c>
      <c r="AK5326">
        <v>0</v>
      </c>
    </row>
    <row r="5327" spans="1:37" x14ac:dyDescent="0.25">
      <c r="A5327">
        <f t="shared" ref="A5327:E5327" si="2532">A2242</f>
        <v>42049</v>
      </c>
      <c r="B5327" t="str">
        <f t="shared" si="2532"/>
        <v>PA</v>
      </c>
      <c r="C5327" t="str">
        <f t="shared" si="2532"/>
        <v>Erie County</v>
      </c>
      <c r="D5327">
        <f t="shared" si="2532"/>
        <v>-80.036352100000002</v>
      </c>
      <c r="E5327">
        <f t="shared" si="2532"/>
        <v>41.982979999999998</v>
      </c>
      <c r="Q5327" s="197">
        <v>10.20847129</v>
      </c>
      <c r="R5327" s="197">
        <v>10.20847129</v>
      </c>
      <c r="AE5327" s="319"/>
      <c r="AJ5327">
        <v>0</v>
      </c>
      <c r="AK5327">
        <v>0</v>
      </c>
    </row>
    <row r="5328" spans="1:37" x14ac:dyDescent="0.25">
      <c r="A5328">
        <f t="shared" ref="A5328:E5328" si="2533">A2243</f>
        <v>42051</v>
      </c>
      <c r="B5328" t="str">
        <f t="shared" si="2533"/>
        <v>PA</v>
      </c>
      <c r="C5328" t="str">
        <f t="shared" si="2533"/>
        <v>Fayette County</v>
      </c>
      <c r="D5328">
        <f t="shared" si="2533"/>
        <v>-79.645152800000005</v>
      </c>
      <c r="E5328">
        <f t="shared" si="2533"/>
        <v>39.92315</v>
      </c>
      <c r="Q5328" s="197">
        <v>11.07249369</v>
      </c>
      <c r="R5328" s="197">
        <v>11.07249369</v>
      </c>
      <c r="AE5328" s="319"/>
      <c r="AJ5328">
        <v>0</v>
      </c>
      <c r="AK5328">
        <v>0</v>
      </c>
    </row>
    <row r="5329" spans="1:37" x14ac:dyDescent="0.25">
      <c r="A5329">
        <f t="shared" ref="A5329:E5329" si="2534">A2244</f>
        <v>42053</v>
      </c>
      <c r="B5329" t="str">
        <f t="shared" si="2534"/>
        <v>PA</v>
      </c>
      <c r="C5329" t="str">
        <f t="shared" si="2534"/>
        <v>Forest County</v>
      </c>
      <c r="D5329">
        <f t="shared" si="2534"/>
        <v>-79.226294699999997</v>
      </c>
      <c r="E5329">
        <f t="shared" si="2534"/>
        <v>41.502119999999998</v>
      </c>
      <c r="Q5329" s="197">
        <v>10.104201529999999</v>
      </c>
      <c r="R5329" s="197">
        <v>10.104201529999999</v>
      </c>
      <c r="AE5329" s="319"/>
      <c r="AJ5329">
        <v>0</v>
      </c>
      <c r="AK5329">
        <v>0</v>
      </c>
    </row>
    <row r="5330" spans="1:37" x14ac:dyDescent="0.25">
      <c r="A5330">
        <f t="shared" ref="A5330:E5330" si="2535">A2245</f>
        <v>42055</v>
      </c>
      <c r="B5330" t="str">
        <f t="shared" si="2535"/>
        <v>PA</v>
      </c>
      <c r="C5330" t="str">
        <f t="shared" si="2535"/>
        <v>Franklin County</v>
      </c>
      <c r="D5330">
        <f t="shared" si="2535"/>
        <v>-77.717737200000002</v>
      </c>
      <c r="E5330">
        <f t="shared" si="2535"/>
        <v>39.925190000000001</v>
      </c>
      <c r="Q5330" s="197">
        <v>11.749014839999999</v>
      </c>
      <c r="R5330" s="197">
        <v>11.749014839999999</v>
      </c>
      <c r="AE5330" s="319"/>
      <c r="AJ5330">
        <v>0</v>
      </c>
      <c r="AK5330">
        <v>0</v>
      </c>
    </row>
    <row r="5331" spans="1:37" x14ac:dyDescent="0.25">
      <c r="A5331">
        <f t="shared" ref="A5331:E5331" si="2536">A2246</f>
        <v>42057</v>
      </c>
      <c r="B5331" t="str">
        <f t="shared" si="2536"/>
        <v>PA</v>
      </c>
      <c r="C5331" t="str">
        <f t="shared" si="2536"/>
        <v>Fulton County</v>
      </c>
      <c r="D5331">
        <f t="shared" si="2536"/>
        <v>-78.113267899999997</v>
      </c>
      <c r="E5331">
        <f t="shared" si="2536"/>
        <v>39.924720000000001</v>
      </c>
      <c r="Q5331" s="197">
        <v>11.429106519999999</v>
      </c>
      <c r="R5331" s="197">
        <v>11.429106519999999</v>
      </c>
      <c r="AE5331" s="319"/>
      <c r="AJ5331">
        <v>0</v>
      </c>
      <c r="AK5331">
        <v>0</v>
      </c>
    </row>
    <row r="5332" spans="1:37" x14ac:dyDescent="0.25">
      <c r="A5332">
        <f t="shared" ref="A5332:E5332" si="2537">A2247</f>
        <v>42059</v>
      </c>
      <c r="B5332" t="str">
        <f t="shared" si="2537"/>
        <v>PA</v>
      </c>
      <c r="C5332" t="str">
        <f t="shared" si="2537"/>
        <v>Greene County</v>
      </c>
      <c r="D5332">
        <f t="shared" si="2537"/>
        <v>-80.221115600000005</v>
      </c>
      <c r="E5332">
        <f t="shared" si="2537"/>
        <v>39.854430000000001</v>
      </c>
      <c r="Q5332" s="197">
        <v>11.381992289999999</v>
      </c>
      <c r="R5332" s="197">
        <v>11.381992289999999</v>
      </c>
      <c r="AE5332" s="319"/>
      <c r="AJ5332">
        <v>0</v>
      </c>
      <c r="AK5332">
        <v>0</v>
      </c>
    </row>
    <row r="5333" spans="1:37" x14ac:dyDescent="0.25">
      <c r="A5333">
        <f t="shared" ref="A5333:E5333" si="2538">A2248</f>
        <v>42061</v>
      </c>
      <c r="B5333" t="str">
        <f t="shared" si="2538"/>
        <v>PA</v>
      </c>
      <c r="C5333" t="str">
        <f t="shared" si="2538"/>
        <v>Huntingdon County</v>
      </c>
      <c r="D5333">
        <f t="shared" si="2538"/>
        <v>-77.972143500000001</v>
      </c>
      <c r="E5333">
        <f t="shared" si="2538"/>
        <v>40.422310000000003</v>
      </c>
      <c r="Q5333" s="197">
        <v>11.127435180000001</v>
      </c>
      <c r="R5333" s="197">
        <v>11.127435180000001</v>
      </c>
      <c r="AE5333" s="319"/>
      <c r="AJ5333">
        <v>0</v>
      </c>
      <c r="AK5333">
        <v>0</v>
      </c>
    </row>
    <row r="5334" spans="1:37" x14ac:dyDescent="0.25">
      <c r="A5334">
        <f t="shared" ref="A5334:E5334" si="2539">A2249</f>
        <v>42063</v>
      </c>
      <c r="B5334" t="str">
        <f t="shared" si="2539"/>
        <v>PA</v>
      </c>
      <c r="C5334" t="str">
        <f t="shared" si="2539"/>
        <v>Indiana County</v>
      </c>
      <c r="D5334">
        <f t="shared" si="2539"/>
        <v>-79.080168599999993</v>
      </c>
      <c r="E5334">
        <f t="shared" si="2539"/>
        <v>40.654179999999997</v>
      </c>
      <c r="Q5334" s="197">
        <v>10.66977943</v>
      </c>
      <c r="R5334" s="197">
        <v>10.66977943</v>
      </c>
      <c r="AE5334" s="319"/>
      <c r="AJ5334">
        <v>0</v>
      </c>
      <c r="AK5334">
        <v>0</v>
      </c>
    </row>
    <row r="5335" spans="1:37" x14ac:dyDescent="0.25">
      <c r="A5335">
        <f t="shared" ref="A5335:E5335" si="2540">A2250</f>
        <v>42065</v>
      </c>
      <c r="B5335" t="str">
        <f t="shared" si="2540"/>
        <v>PA</v>
      </c>
      <c r="C5335" t="str">
        <f t="shared" si="2540"/>
        <v>Jefferson County</v>
      </c>
      <c r="D5335">
        <f t="shared" si="2540"/>
        <v>-78.996811899999997</v>
      </c>
      <c r="E5335">
        <f t="shared" si="2540"/>
        <v>41.124650000000003</v>
      </c>
      <c r="Q5335" s="197">
        <v>10.274995000000001</v>
      </c>
      <c r="R5335" s="197">
        <v>10.274995000000001</v>
      </c>
      <c r="AE5335" s="319"/>
      <c r="AJ5335">
        <v>0</v>
      </c>
      <c r="AK5335">
        <v>0</v>
      </c>
    </row>
    <row r="5336" spans="1:37" x14ac:dyDescent="0.25">
      <c r="A5336">
        <f t="shared" ref="A5336:E5336" si="2541">A2251</f>
        <v>42067</v>
      </c>
      <c r="B5336" t="str">
        <f t="shared" si="2541"/>
        <v>PA</v>
      </c>
      <c r="C5336" t="str">
        <f t="shared" si="2541"/>
        <v>Juniata County</v>
      </c>
      <c r="D5336">
        <f t="shared" si="2541"/>
        <v>-77.406691800000004</v>
      </c>
      <c r="E5336">
        <f t="shared" si="2541"/>
        <v>40.52281</v>
      </c>
      <c r="Q5336" s="197">
        <v>11.40799696</v>
      </c>
      <c r="R5336" s="197">
        <v>11.40799696</v>
      </c>
      <c r="AE5336" s="319"/>
      <c r="AJ5336">
        <v>0</v>
      </c>
      <c r="AK5336">
        <v>0</v>
      </c>
    </row>
    <row r="5337" spans="1:37" x14ac:dyDescent="0.25">
      <c r="A5337">
        <f t="shared" ref="A5337:E5337" si="2542">A2252</f>
        <v>42069</v>
      </c>
      <c r="B5337" t="str">
        <f t="shared" si="2542"/>
        <v>PA</v>
      </c>
      <c r="C5337" t="str">
        <f t="shared" si="2542"/>
        <v>Lackawanna County</v>
      </c>
      <c r="D5337">
        <f t="shared" si="2542"/>
        <v>-75.616643100000005</v>
      </c>
      <c r="E5337">
        <f t="shared" si="2542"/>
        <v>41.43479</v>
      </c>
      <c r="Q5337" s="197">
        <v>9.5079371800000008</v>
      </c>
      <c r="R5337" s="197">
        <v>9.5079371800000008</v>
      </c>
      <c r="AE5337" s="319"/>
      <c r="AJ5337">
        <v>0</v>
      </c>
      <c r="AK5337">
        <v>0</v>
      </c>
    </row>
    <row r="5338" spans="1:37" x14ac:dyDescent="0.25">
      <c r="A5338">
        <f t="shared" ref="A5338:E5338" si="2543">A2253</f>
        <v>42071</v>
      </c>
      <c r="B5338" t="str">
        <f t="shared" si="2543"/>
        <v>PA</v>
      </c>
      <c r="C5338" t="str">
        <f t="shared" si="2543"/>
        <v>Lancaster County</v>
      </c>
      <c r="D5338">
        <f t="shared" si="2543"/>
        <v>-76.2473545</v>
      </c>
      <c r="E5338">
        <f t="shared" si="2543"/>
        <v>40.0458</v>
      </c>
      <c r="Q5338" s="197">
        <v>12.285712589999999</v>
      </c>
      <c r="R5338" s="197">
        <v>12.285712589999999</v>
      </c>
      <c r="AE5338" s="319"/>
      <c r="AJ5338">
        <v>0</v>
      </c>
      <c r="AK5338">
        <v>0</v>
      </c>
    </row>
    <row r="5339" spans="1:37" x14ac:dyDescent="0.25">
      <c r="A5339">
        <f t="shared" ref="A5339:E5339" si="2544">A2254</f>
        <v>42073</v>
      </c>
      <c r="B5339" t="str">
        <f t="shared" si="2544"/>
        <v>PA</v>
      </c>
      <c r="C5339" t="str">
        <f t="shared" si="2544"/>
        <v>Lawrence County</v>
      </c>
      <c r="D5339">
        <f t="shared" si="2544"/>
        <v>-80.329556400000001</v>
      </c>
      <c r="E5339">
        <f t="shared" si="2544"/>
        <v>40.9925</v>
      </c>
      <c r="Q5339" s="197">
        <v>11.078265630000001</v>
      </c>
      <c r="R5339" s="197">
        <v>11.078265630000001</v>
      </c>
      <c r="AE5339" s="319"/>
      <c r="AJ5339">
        <v>0</v>
      </c>
      <c r="AK5339">
        <v>0</v>
      </c>
    </row>
    <row r="5340" spans="1:37" x14ac:dyDescent="0.25">
      <c r="A5340">
        <f t="shared" ref="A5340:E5340" si="2545">A2255</f>
        <v>42075</v>
      </c>
      <c r="B5340" t="str">
        <f t="shared" si="2545"/>
        <v>PA</v>
      </c>
      <c r="C5340" t="str">
        <f t="shared" si="2545"/>
        <v>Lebanon County</v>
      </c>
      <c r="D5340">
        <f t="shared" si="2545"/>
        <v>-76.463122900000002</v>
      </c>
      <c r="E5340">
        <f t="shared" si="2545"/>
        <v>40.368200000000002</v>
      </c>
      <c r="Q5340" s="197">
        <v>11.78989898</v>
      </c>
      <c r="R5340" s="197">
        <v>11.78989898</v>
      </c>
      <c r="AE5340" s="319"/>
      <c r="AJ5340">
        <v>0</v>
      </c>
      <c r="AK5340">
        <v>0</v>
      </c>
    </row>
    <row r="5341" spans="1:37" x14ac:dyDescent="0.25">
      <c r="A5341">
        <f t="shared" ref="A5341:E5341" si="2546">A2256</f>
        <v>42077</v>
      </c>
      <c r="B5341" t="str">
        <f t="shared" si="2546"/>
        <v>PA</v>
      </c>
      <c r="C5341" t="str">
        <f t="shared" si="2546"/>
        <v>Lehigh County</v>
      </c>
      <c r="D5341">
        <f t="shared" si="2546"/>
        <v>-75.591697999999994</v>
      </c>
      <c r="E5341">
        <f t="shared" si="2546"/>
        <v>40.616439999999997</v>
      </c>
      <c r="Q5341" s="197">
        <v>11.07554335</v>
      </c>
      <c r="R5341" s="197">
        <v>11.07554335</v>
      </c>
      <c r="AE5341" s="319"/>
      <c r="AJ5341">
        <v>0</v>
      </c>
      <c r="AK5341">
        <v>0</v>
      </c>
    </row>
    <row r="5342" spans="1:37" x14ac:dyDescent="0.25">
      <c r="A5342">
        <f t="shared" ref="A5342:E5342" si="2547">A2257</f>
        <v>42079</v>
      </c>
      <c r="B5342" t="str">
        <f t="shared" si="2547"/>
        <v>PA</v>
      </c>
      <c r="C5342" t="str">
        <f t="shared" si="2547"/>
        <v>Luzerne County</v>
      </c>
      <c r="D5342">
        <f t="shared" si="2547"/>
        <v>-75.990207400000003</v>
      </c>
      <c r="E5342">
        <f t="shared" si="2547"/>
        <v>41.178109999999997</v>
      </c>
      <c r="Q5342" s="197">
        <v>10.110940149999999</v>
      </c>
      <c r="R5342" s="197">
        <v>10.110940149999999</v>
      </c>
      <c r="AE5342" s="319"/>
      <c r="AJ5342">
        <v>0</v>
      </c>
      <c r="AK5342">
        <v>0</v>
      </c>
    </row>
    <row r="5343" spans="1:37" x14ac:dyDescent="0.25">
      <c r="A5343">
        <f t="shared" ref="A5343:E5343" si="2548">A2258</f>
        <v>42081</v>
      </c>
      <c r="B5343" t="str">
        <f t="shared" si="2548"/>
        <v>PA</v>
      </c>
      <c r="C5343" t="str">
        <f t="shared" si="2548"/>
        <v>Lycoming County</v>
      </c>
      <c r="D5343">
        <f t="shared" si="2548"/>
        <v>-77.066077199999995</v>
      </c>
      <c r="E5343">
        <f t="shared" si="2548"/>
        <v>41.332729999999998</v>
      </c>
      <c r="Q5343" s="197">
        <v>10.64835098</v>
      </c>
      <c r="R5343" s="197">
        <v>10.64835098</v>
      </c>
      <c r="AE5343" s="319"/>
      <c r="AJ5343">
        <v>0</v>
      </c>
      <c r="AK5343">
        <v>0</v>
      </c>
    </row>
    <row r="5344" spans="1:37" x14ac:dyDescent="0.25">
      <c r="A5344">
        <f t="shared" ref="A5344:E5344" si="2549">A2259</f>
        <v>42083</v>
      </c>
      <c r="B5344" t="str">
        <f t="shared" si="2549"/>
        <v>PA</v>
      </c>
      <c r="C5344" t="str">
        <f t="shared" si="2549"/>
        <v>McKean County</v>
      </c>
      <c r="D5344">
        <f t="shared" si="2549"/>
        <v>-78.574266899999998</v>
      </c>
      <c r="E5344">
        <f t="shared" si="2549"/>
        <v>41.80621</v>
      </c>
      <c r="Q5344" s="197">
        <v>9.6430010129999992</v>
      </c>
      <c r="R5344" s="197">
        <v>9.6430010129999992</v>
      </c>
      <c r="AE5344" s="319"/>
      <c r="AJ5344">
        <v>0</v>
      </c>
      <c r="AK5344">
        <v>0</v>
      </c>
    </row>
    <row r="5345" spans="1:37" x14ac:dyDescent="0.25">
      <c r="A5345">
        <f t="shared" ref="A5345:E5345" si="2550">A2260</f>
        <v>42085</v>
      </c>
      <c r="B5345" t="str">
        <f t="shared" si="2550"/>
        <v>PA</v>
      </c>
      <c r="C5345" t="str">
        <f t="shared" si="2550"/>
        <v>Mercer County</v>
      </c>
      <c r="D5345">
        <f t="shared" si="2550"/>
        <v>-80.260048800000007</v>
      </c>
      <c r="E5345">
        <f t="shared" si="2550"/>
        <v>41.29909</v>
      </c>
      <c r="Q5345" s="197">
        <v>10.80125597</v>
      </c>
      <c r="R5345" s="197">
        <v>10.80125597</v>
      </c>
      <c r="AE5345" s="319"/>
      <c r="AJ5345">
        <v>0</v>
      </c>
      <c r="AK5345">
        <v>0</v>
      </c>
    </row>
    <row r="5346" spans="1:37" x14ac:dyDescent="0.25">
      <c r="A5346">
        <f t="shared" ref="A5346:E5346" si="2551">A2261</f>
        <v>42087</v>
      </c>
      <c r="B5346" t="str">
        <f t="shared" si="2551"/>
        <v>PA</v>
      </c>
      <c r="C5346" t="str">
        <f t="shared" si="2551"/>
        <v>Mifflin County</v>
      </c>
      <c r="D5346">
        <f t="shared" si="2551"/>
        <v>-77.606143399999993</v>
      </c>
      <c r="E5346">
        <f t="shared" si="2551"/>
        <v>40.607570000000003</v>
      </c>
      <c r="Q5346" s="197">
        <v>11.22790226</v>
      </c>
      <c r="R5346" s="197">
        <v>11.22790226</v>
      </c>
      <c r="AE5346" s="319"/>
      <c r="AJ5346">
        <v>0</v>
      </c>
      <c r="AK5346">
        <v>0</v>
      </c>
    </row>
    <row r="5347" spans="1:37" x14ac:dyDescent="0.25">
      <c r="A5347">
        <f t="shared" ref="A5347:E5347" si="2552">A2262</f>
        <v>42089</v>
      </c>
      <c r="B5347" t="str">
        <f t="shared" si="2552"/>
        <v>PA</v>
      </c>
      <c r="C5347" t="str">
        <f t="shared" si="2552"/>
        <v>Monroe County</v>
      </c>
      <c r="D5347">
        <f t="shared" si="2552"/>
        <v>-75.339340300000003</v>
      </c>
      <c r="E5347">
        <f t="shared" si="2552"/>
        <v>41.059229999999999</v>
      </c>
      <c r="Q5347" s="197">
        <v>9.9289180479999999</v>
      </c>
      <c r="R5347" s="197">
        <v>9.9289180479999999</v>
      </c>
      <c r="AE5347" s="319"/>
      <c r="AJ5347">
        <v>0</v>
      </c>
      <c r="AK5347">
        <v>0</v>
      </c>
    </row>
    <row r="5348" spans="1:37" x14ac:dyDescent="0.25">
      <c r="A5348">
        <f t="shared" ref="A5348:E5348" si="2553">A2263</f>
        <v>42091</v>
      </c>
      <c r="B5348" t="str">
        <f t="shared" si="2553"/>
        <v>PA</v>
      </c>
      <c r="C5348" t="str">
        <f t="shared" si="2553"/>
        <v>Montgomery County</v>
      </c>
      <c r="D5348">
        <f t="shared" si="2553"/>
        <v>-75.363949899999994</v>
      </c>
      <c r="E5348">
        <f t="shared" si="2553"/>
        <v>40.218780000000002</v>
      </c>
      <c r="Q5348" s="197">
        <v>12.053952389999999</v>
      </c>
      <c r="R5348" s="197">
        <v>12.053952389999999</v>
      </c>
      <c r="AE5348" s="319"/>
      <c r="AJ5348">
        <v>0</v>
      </c>
      <c r="AK5348">
        <v>0</v>
      </c>
    </row>
    <row r="5349" spans="1:37" x14ac:dyDescent="0.25">
      <c r="A5349">
        <f t="shared" ref="A5349:E5349" si="2554">A2264</f>
        <v>42093</v>
      </c>
      <c r="B5349" t="str">
        <f t="shared" si="2554"/>
        <v>PA</v>
      </c>
      <c r="C5349" t="str">
        <f t="shared" si="2554"/>
        <v>Montour County</v>
      </c>
      <c r="D5349">
        <f t="shared" si="2554"/>
        <v>-76.659538600000005</v>
      </c>
      <c r="E5349">
        <f t="shared" si="2554"/>
        <v>41.02093</v>
      </c>
      <c r="Q5349" s="197">
        <v>10.877798500000001</v>
      </c>
      <c r="R5349" s="197">
        <v>10.877798500000001</v>
      </c>
      <c r="AE5349" s="319"/>
      <c r="AJ5349">
        <v>0</v>
      </c>
      <c r="AK5349">
        <v>0</v>
      </c>
    </row>
    <row r="5350" spans="1:37" x14ac:dyDescent="0.25">
      <c r="A5350">
        <f t="shared" ref="A5350:E5350" si="2555">A2265</f>
        <v>42095</v>
      </c>
      <c r="B5350" t="str">
        <f t="shared" si="2555"/>
        <v>PA</v>
      </c>
      <c r="C5350" t="str">
        <f t="shared" si="2555"/>
        <v>Northampton County</v>
      </c>
      <c r="D5350">
        <f t="shared" si="2555"/>
        <v>-75.308796700000002</v>
      </c>
      <c r="E5350">
        <f t="shared" si="2555"/>
        <v>40.760190000000001</v>
      </c>
      <c r="Q5350" s="197">
        <v>10.77541488</v>
      </c>
      <c r="R5350" s="197">
        <v>10.77541488</v>
      </c>
      <c r="AE5350" s="319"/>
      <c r="AJ5350">
        <v>0</v>
      </c>
      <c r="AK5350">
        <v>0</v>
      </c>
    </row>
    <row r="5351" spans="1:37" x14ac:dyDescent="0.25">
      <c r="A5351">
        <f t="shared" ref="A5351:E5351" si="2556">A2266</f>
        <v>42097</v>
      </c>
      <c r="B5351" t="str">
        <f t="shared" si="2556"/>
        <v>PA</v>
      </c>
      <c r="C5351" t="str">
        <f t="shared" si="2556"/>
        <v>Northumberland County</v>
      </c>
      <c r="D5351">
        <f t="shared" si="2556"/>
        <v>-76.708560399999996</v>
      </c>
      <c r="E5351">
        <f t="shared" si="2556"/>
        <v>40.842239999999997</v>
      </c>
      <c r="Q5351" s="197">
        <v>11.14557143</v>
      </c>
      <c r="R5351" s="197">
        <v>11.14557143</v>
      </c>
      <c r="AE5351" s="319"/>
      <c r="AJ5351">
        <v>0</v>
      </c>
      <c r="AK5351">
        <v>0</v>
      </c>
    </row>
    <row r="5352" spans="1:37" x14ac:dyDescent="0.25">
      <c r="A5352">
        <f t="shared" ref="A5352:E5352" si="2557">A2267</f>
        <v>42099</v>
      </c>
      <c r="B5352" t="str">
        <f t="shared" si="2557"/>
        <v>PA</v>
      </c>
      <c r="C5352" t="str">
        <f t="shared" si="2557"/>
        <v>Perry County</v>
      </c>
      <c r="D5352">
        <f t="shared" si="2557"/>
        <v>-77.252247299999993</v>
      </c>
      <c r="E5352">
        <f t="shared" si="2557"/>
        <v>40.402630000000002</v>
      </c>
      <c r="Q5352" s="197">
        <v>11.59438471</v>
      </c>
      <c r="R5352" s="197">
        <v>11.59438471</v>
      </c>
      <c r="AE5352" s="319"/>
      <c r="AJ5352">
        <v>0</v>
      </c>
      <c r="AK5352">
        <v>0</v>
      </c>
    </row>
    <row r="5353" spans="1:37" x14ac:dyDescent="0.25">
      <c r="A5353">
        <f t="shared" ref="A5353:E5353" si="2558">A2268</f>
        <v>42101</v>
      </c>
      <c r="B5353" t="str">
        <f t="shared" si="2558"/>
        <v>PA</v>
      </c>
      <c r="C5353" t="str">
        <f t="shared" si="2558"/>
        <v>Philadelphia County</v>
      </c>
      <c r="D5353">
        <f t="shared" si="2558"/>
        <v>-75.135233700000001</v>
      </c>
      <c r="E5353">
        <f t="shared" si="2558"/>
        <v>40.004869999999997</v>
      </c>
      <c r="Q5353" s="197">
        <v>12.496758359999999</v>
      </c>
      <c r="R5353" s="197">
        <v>12.496758359999999</v>
      </c>
      <c r="AE5353" s="319"/>
      <c r="AJ5353">
        <v>0</v>
      </c>
      <c r="AK5353">
        <v>0</v>
      </c>
    </row>
    <row r="5354" spans="1:37" x14ac:dyDescent="0.25">
      <c r="A5354">
        <f t="shared" ref="A5354:E5354" si="2559">A2269</f>
        <v>42103</v>
      </c>
      <c r="B5354" t="str">
        <f t="shared" si="2559"/>
        <v>PA</v>
      </c>
      <c r="C5354" t="str">
        <f t="shared" si="2559"/>
        <v>Pike County</v>
      </c>
      <c r="D5354">
        <f t="shared" si="2559"/>
        <v>-75.050372600000003</v>
      </c>
      <c r="E5354">
        <f t="shared" si="2559"/>
        <v>41.332819999999998</v>
      </c>
      <c r="Q5354" s="197">
        <v>9.8946706209999995</v>
      </c>
      <c r="R5354" s="197">
        <v>9.8946706209999995</v>
      </c>
      <c r="AE5354" s="319"/>
      <c r="AJ5354">
        <v>0</v>
      </c>
      <c r="AK5354">
        <v>0</v>
      </c>
    </row>
    <row r="5355" spans="1:37" x14ac:dyDescent="0.25">
      <c r="A5355">
        <f t="shared" ref="A5355:E5355" si="2560">A2270</f>
        <v>42105</v>
      </c>
      <c r="B5355" t="str">
        <f t="shared" si="2560"/>
        <v>PA</v>
      </c>
      <c r="C5355" t="str">
        <f t="shared" si="2560"/>
        <v>Potter County</v>
      </c>
      <c r="D5355">
        <f t="shared" si="2560"/>
        <v>-77.902962400000007</v>
      </c>
      <c r="E5355">
        <f t="shared" si="2560"/>
        <v>41.745539999999998</v>
      </c>
      <c r="Q5355" s="197">
        <v>9.8582248779999997</v>
      </c>
      <c r="R5355" s="197">
        <v>9.8582248779999997</v>
      </c>
      <c r="AE5355" s="319"/>
      <c r="AJ5355">
        <v>0</v>
      </c>
      <c r="AK5355">
        <v>0</v>
      </c>
    </row>
    <row r="5356" spans="1:37" x14ac:dyDescent="0.25">
      <c r="A5356">
        <f t="shared" ref="A5356:E5356" si="2561">A2271</f>
        <v>42107</v>
      </c>
      <c r="B5356" t="str">
        <f t="shared" si="2561"/>
        <v>PA</v>
      </c>
      <c r="C5356" t="str">
        <f t="shared" si="2561"/>
        <v>Schuylkill County</v>
      </c>
      <c r="D5356">
        <f t="shared" si="2561"/>
        <v>-76.215705799999995</v>
      </c>
      <c r="E5356">
        <f t="shared" si="2561"/>
        <v>40.706560000000003</v>
      </c>
      <c r="Q5356" s="197">
        <v>11.087217470000001</v>
      </c>
      <c r="R5356" s="197">
        <v>11.087217470000001</v>
      </c>
      <c r="AE5356" s="319"/>
      <c r="AJ5356">
        <v>0</v>
      </c>
      <c r="AK5356">
        <v>0</v>
      </c>
    </row>
    <row r="5357" spans="1:37" x14ac:dyDescent="0.25">
      <c r="A5357">
        <f t="shared" ref="A5357:E5357" si="2562">A2272</f>
        <v>42109</v>
      </c>
      <c r="B5357" t="str">
        <f t="shared" si="2562"/>
        <v>PA</v>
      </c>
      <c r="C5357" t="str">
        <f t="shared" si="2562"/>
        <v>Snyder County</v>
      </c>
      <c r="D5357">
        <f t="shared" si="2562"/>
        <v>-77.065563699999998</v>
      </c>
      <c r="E5357">
        <f t="shared" si="2562"/>
        <v>40.767440000000001</v>
      </c>
      <c r="Q5357" s="197">
        <v>11.290175809999999</v>
      </c>
      <c r="R5357" s="197">
        <v>11.290175809999999</v>
      </c>
      <c r="AE5357" s="319"/>
      <c r="AJ5357">
        <v>0</v>
      </c>
      <c r="AK5357">
        <v>0</v>
      </c>
    </row>
    <row r="5358" spans="1:37" x14ac:dyDescent="0.25">
      <c r="A5358">
        <f t="shared" ref="A5358:E5358" si="2563">A2273</f>
        <v>42111</v>
      </c>
      <c r="B5358" t="str">
        <f t="shared" si="2563"/>
        <v>PA</v>
      </c>
      <c r="C5358" t="str">
        <f t="shared" si="2563"/>
        <v>Somerset County</v>
      </c>
      <c r="D5358">
        <f t="shared" si="2563"/>
        <v>-79.024929200000003</v>
      </c>
      <c r="E5358">
        <f t="shared" si="2563"/>
        <v>39.977800000000002</v>
      </c>
      <c r="Q5358" s="197">
        <v>10.925521659999999</v>
      </c>
      <c r="R5358" s="197">
        <v>10.925521659999999</v>
      </c>
      <c r="AE5358" s="319"/>
      <c r="AJ5358">
        <v>0</v>
      </c>
      <c r="AK5358">
        <v>0</v>
      </c>
    </row>
    <row r="5359" spans="1:37" x14ac:dyDescent="0.25">
      <c r="A5359">
        <f t="shared" ref="A5359:E5359" si="2564">A2274</f>
        <v>42113</v>
      </c>
      <c r="B5359" t="str">
        <f t="shared" si="2564"/>
        <v>PA</v>
      </c>
      <c r="C5359" t="str">
        <f t="shared" si="2564"/>
        <v>Sullivan County</v>
      </c>
      <c r="D5359">
        <f t="shared" si="2564"/>
        <v>-76.522950100000003</v>
      </c>
      <c r="E5359">
        <f t="shared" si="2564"/>
        <v>41.440899999999999</v>
      </c>
      <c r="Q5359" s="197">
        <v>10.299693769999999</v>
      </c>
      <c r="R5359" s="197">
        <v>10.299693769999999</v>
      </c>
      <c r="AE5359" s="319"/>
      <c r="AJ5359">
        <v>0</v>
      </c>
      <c r="AK5359">
        <v>0</v>
      </c>
    </row>
    <row r="5360" spans="1:37" x14ac:dyDescent="0.25">
      <c r="A5360">
        <f t="shared" ref="A5360:E5360" si="2565">A2275</f>
        <v>42115</v>
      </c>
      <c r="B5360" t="str">
        <f t="shared" si="2565"/>
        <v>PA</v>
      </c>
      <c r="C5360" t="str">
        <f t="shared" si="2565"/>
        <v>Susquehanna County</v>
      </c>
      <c r="D5360">
        <f t="shared" si="2565"/>
        <v>-75.8063748</v>
      </c>
      <c r="E5360">
        <f t="shared" si="2565"/>
        <v>41.821890000000003</v>
      </c>
      <c r="Q5360" s="197">
        <v>9.6570055050000008</v>
      </c>
      <c r="R5360" s="197">
        <v>9.6570055050000008</v>
      </c>
      <c r="AE5360" s="319"/>
      <c r="AJ5360">
        <v>0</v>
      </c>
      <c r="AK5360">
        <v>0</v>
      </c>
    </row>
    <row r="5361" spans="1:37" x14ac:dyDescent="0.25">
      <c r="A5361">
        <f t="shared" ref="A5361:E5361" si="2566">A2276</f>
        <v>42117</v>
      </c>
      <c r="B5361" t="str">
        <f t="shared" si="2566"/>
        <v>PA</v>
      </c>
      <c r="C5361" t="str">
        <f t="shared" si="2566"/>
        <v>Tioga County</v>
      </c>
      <c r="D5361">
        <f t="shared" si="2566"/>
        <v>-77.265337400000007</v>
      </c>
      <c r="E5361">
        <f t="shared" si="2566"/>
        <v>41.764530000000001</v>
      </c>
      <c r="Q5361" s="197">
        <v>10.12585142</v>
      </c>
      <c r="R5361" s="197">
        <v>10.12585142</v>
      </c>
      <c r="AE5361" s="319"/>
      <c r="AJ5361">
        <v>0</v>
      </c>
      <c r="AK5361">
        <v>0</v>
      </c>
    </row>
    <row r="5362" spans="1:37" x14ac:dyDescent="0.25">
      <c r="A5362">
        <f t="shared" ref="A5362:E5362" si="2567">A2277</f>
        <v>42119</v>
      </c>
      <c r="B5362" t="str">
        <f t="shared" si="2567"/>
        <v>PA</v>
      </c>
      <c r="C5362" t="str">
        <f t="shared" si="2567"/>
        <v>Union County</v>
      </c>
      <c r="D5362">
        <f t="shared" si="2567"/>
        <v>-77.064796000000001</v>
      </c>
      <c r="E5362">
        <f t="shared" si="2567"/>
        <v>40.96011</v>
      </c>
      <c r="Q5362" s="197">
        <v>11.10152439</v>
      </c>
      <c r="R5362" s="197">
        <v>11.10152439</v>
      </c>
      <c r="AE5362" s="319"/>
      <c r="AJ5362">
        <v>0</v>
      </c>
      <c r="AK5362">
        <v>0</v>
      </c>
    </row>
    <row r="5363" spans="1:37" x14ac:dyDescent="0.25">
      <c r="A5363">
        <f t="shared" ref="A5363:E5363" si="2568">A2278</f>
        <v>42121</v>
      </c>
      <c r="B5363" t="str">
        <f t="shared" si="2568"/>
        <v>PA</v>
      </c>
      <c r="C5363" t="str">
        <f t="shared" si="2568"/>
        <v>Venango County</v>
      </c>
      <c r="D5363">
        <f t="shared" si="2568"/>
        <v>-79.758728099999999</v>
      </c>
      <c r="E5363">
        <f t="shared" si="2568"/>
        <v>41.391959999999997</v>
      </c>
      <c r="Q5363" s="197">
        <v>10.5030339</v>
      </c>
      <c r="R5363" s="197">
        <v>10.5030339</v>
      </c>
      <c r="AE5363" s="319"/>
      <c r="AJ5363">
        <v>0</v>
      </c>
      <c r="AK5363">
        <v>0</v>
      </c>
    </row>
    <row r="5364" spans="1:37" x14ac:dyDescent="0.25">
      <c r="A5364">
        <f t="shared" ref="A5364:E5364" si="2569">A2279</f>
        <v>42123</v>
      </c>
      <c r="B5364" t="str">
        <f t="shared" si="2569"/>
        <v>PA</v>
      </c>
      <c r="C5364" t="str">
        <f t="shared" si="2569"/>
        <v>Warren County</v>
      </c>
      <c r="D5364">
        <f t="shared" si="2569"/>
        <v>-79.274790699999997</v>
      </c>
      <c r="E5364">
        <f t="shared" si="2569"/>
        <v>41.807810000000003</v>
      </c>
      <c r="Q5364" s="197">
        <v>9.9459248890000005</v>
      </c>
      <c r="R5364" s="197">
        <v>9.9459248890000005</v>
      </c>
      <c r="AE5364" s="319"/>
      <c r="AJ5364">
        <v>0</v>
      </c>
      <c r="AK5364">
        <v>0</v>
      </c>
    </row>
    <row r="5365" spans="1:37" x14ac:dyDescent="0.25">
      <c r="A5365">
        <f t="shared" ref="A5365:E5365" si="2570">A2280</f>
        <v>42125</v>
      </c>
      <c r="B5365" t="str">
        <f t="shared" si="2570"/>
        <v>PA</v>
      </c>
      <c r="C5365" t="str">
        <f t="shared" si="2570"/>
        <v>Washington County</v>
      </c>
      <c r="D5365">
        <f t="shared" si="2570"/>
        <v>-80.247177899999997</v>
      </c>
      <c r="E5365">
        <f t="shared" si="2570"/>
        <v>40.18882</v>
      </c>
      <c r="Q5365" s="197">
        <v>11.486607429999999</v>
      </c>
      <c r="R5365" s="197">
        <v>11.486607429999999</v>
      </c>
      <c r="AE5365" s="319"/>
      <c r="AJ5365">
        <v>0</v>
      </c>
      <c r="AK5365">
        <v>0</v>
      </c>
    </row>
    <row r="5366" spans="1:37" x14ac:dyDescent="0.25">
      <c r="A5366">
        <f t="shared" ref="A5366:E5366" si="2571">A2281</f>
        <v>42127</v>
      </c>
      <c r="B5366" t="str">
        <f t="shared" si="2571"/>
        <v>PA</v>
      </c>
      <c r="C5366" t="str">
        <f t="shared" si="2571"/>
        <v>Wayne County</v>
      </c>
      <c r="D5366">
        <f t="shared" si="2571"/>
        <v>-75.310383299999998</v>
      </c>
      <c r="E5366">
        <f t="shared" si="2571"/>
        <v>41.64987</v>
      </c>
      <c r="Q5366" s="197">
        <v>9.5402748319999997</v>
      </c>
      <c r="R5366" s="197">
        <v>9.5402748319999997</v>
      </c>
      <c r="AE5366" s="319"/>
      <c r="AJ5366">
        <v>0</v>
      </c>
      <c r="AK5366">
        <v>0</v>
      </c>
    </row>
    <row r="5367" spans="1:37" x14ac:dyDescent="0.25">
      <c r="A5367">
        <f t="shared" ref="A5367:E5367" si="2572">A2282</f>
        <v>42129</v>
      </c>
      <c r="B5367" t="str">
        <f t="shared" si="2572"/>
        <v>PA</v>
      </c>
      <c r="C5367" t="str">
        <f t="shared" si="2572"/>
        <v>Westmoreland County</v>
      </c>
      <c r="D5367">
        <f t="shared" si="2572"/>
        <v>-79.462663399999997</v>
      </c>
      <c r="E5367">
        <f t="shared" si="2572"/>
        <v>40.314030000000002</v>
      </c>
      <c r="Q5367" s="197">
        <v>10.983821000000001</v>
      </c>
      <c r="R5367" s="197">
        <v>10.983821000000001</v>
      </c>
      <c r="AE5367" s="319"/>
      <c r="AJ5367">
        <v>0</v>
      </c>
      <c r="AK5367">
        <v>0</v>
      </c>
    </row>
    <row r="5368" spans="1:37" x14ac:dyDescent="0.25">
      <c r="A5368">
        <f t="shared" ref="A5368:E5368" si="2573">A2283</f>
        <v>42131</v>
      </c>
      <c r="B5368" t="str">
        <f t="shared" si="2573"/>
        <v>PA</v>
      </c>
      <c r="C5368" t="str">
        <f t="shared" si="2573"/>
        <v>Wyoming County</v>
      </c>
      <c r="D5368">
        <f t="shared" si="2573"/>
        <v>-76.029758999999999</v>
      </c>
      <c r="E5368">
        <f t="shared" si="2573"/>
        <v>41.516240000000003</v>
      </c>
      <c r="Q5368" s="197">
        <v>9.8409270459999991</v>
      </c>
      <c r="R5368" s="197">
        <v>9.8409270459999991</v>
      </c>
      <c r="AE5368" s="319"/>
      <c r="AJ5368">
        <v>0</v>
      </c>
      <c r="AK5368">
        <v>0</v>
      </c>
    </row>
    <row r="5369" spans="1:37" x14ac:dyDescent="0.25">
      <c r="A5369">
        <f t="shared" ref="A5369:E5369" si="2574">A2284</f>
        <v>42133</v>
      </c>
      <c r="B5369" t="str">
        <f t="shared" si="2574"/>
        <v>PA</v>
      </c>
      <c r="C5369" t="str">
        <f t="shared" si="2574"/>
        <v>York County</v>
      </c>
      <c r="D5369">
        <f t="shared" si="2574"/>
        <v>-76.730104999999995</v>
      </c>
      <c r="E5369">
        <f t="shared" si="2574"/>
        <v>39.925910000000002</v>
      </c>
      <c r="Q5369" s="197">
        <v>12.378359059999999</v>
      </c>
      <c r="R5369" s="197">
        <v>12.378359059999999</v>
      </c>
      <c r="AE5369" s="319"/>
      <c r="AJ5369">
        <v>0</v>
      </c>
      <c r="AK5369">
        <v>0</v>
      </c>
    </row>
    <row r="5370" spans="1:37" x14ac:dyDescent="0.25">
      <c r="A5370">
        <f t="shared" ref="A5370:E5370" si="2575">A2285</f>
        <v>44001</v>
      </c>
      <c r="B5370" t="str">
        <f t="shared" si="2575"/>
        <v>RI</v>
      </c>
      <c r="C5370" t="str">
        <f t="shared" si="2575"/>
        <v>Bristol County</v>
      </c>
      <c r="D5370">
        <f t="shared" si="2575"/>
        <v>-71.254845299999999</v>
      </c>
      <c r="E5370">
        <f t="shared" si="2575"/>
        <v>41.712479999999999</v>
      </c>
      <c r="Q5370" s="197">
        <v>11.239344320000001</v>
      </c>
      <c r="R5370" s="197">
        <v>11.239344320000001</v>
      </c>
      <c r="AE5370" s="319"/>
      <c r="AJ5370">
        <v>0</v>
      </c>
      <c r="AK5370">
        <v>0</v>
      </c>
    </row>
    <row r="5371" spans="1:37" x14ac:dyDescent="0.25">
      <c r="A5371">
        <f t="shared" ref="A5371:E5371" si="2576">A2286</f>
        <v>44003</v>
      </c>
      <c r="B5371" t="str">
        <f t="shared" si="2576"/>
        <v>RI</v>
      </c>
      <c r="C5371" t="str">
        <f t="shared" si="2576"/>
        <v>Kent County</v>
      </c>
      <c r="D5371">
        <f t="shared" si="2576"/>
        <v>-71.572059899999999</v>
      </c>
      <c r="E5371">
        <f t="shared" si="2576"/>
        <v>41.679209999999998</v>
      </c>
      <c r="Q5371" s="197">
        <v>11.190251310000001</v>
      </c>
      <c r="R5371" s="197">
        <v>11.190251310000001</v>
      </c>
      <c r="AE5371" s="319"/>
      <c r="AJ5371">
        <v>0</v>
      </c>
      <c r="AK5371">
        <v>0</v>
      </c>
    </row>
    <row r="5372" spans="1:37" x14ac:dyDescent="0.25">
      <c r="A5372">
        <f t="shared" ref="A5372:E5372" si="2577">A2287</f>
        <v>44005</v>
      </c>
      <c r="B5372" t="str">
        <f t="shared" si="2577"/>
        <v>RI</v>
      </c>
      <c r="C5372" t="str">
        <f t="shared" si="2577"/>
        <v>Newport County</v>
      </c>
      <c r="D5372">
        <f t="shared" si="2577"/>
        <v>-71.230306600000006</v>
      </c>
      <c r="E5372">
        <f t="shared" si="2577"/>
        <v>41.565510000000003</v>
      </c>
      <c r="Q5372" s="197">
        <v>11.36698571</v>
      </c>
      <c r="R5372" s="197">
        <v>11.36698571</v>
      </c>
      <c r="AE5372" s="319"/>
      <c r="AJ5372">
        <v>0</v>
      </c>
      <c r="AK5372">
        <v>0</v>
      </c>
    </row>
    <row r="5373" spans="1:37" x14ac:dyDescent="0.25">
      <c r="A5373">
        <f t="shared" ref="A5373:E5373" si="2578">A2288</f>
        <v>44007</v>
      </c>
      <c r="B5373" t="str">
        <f t="shared" si="2578"/>
        <v>RI</v>
      </c>
      <c r="C5373" t="str">
        <f t="shared" si="2578"/>
        <v>Providence County</v>
      </c>
      <c r="D5373">
        <f t="shared" si="2578"/>
        <v>-71.574679200000006</v>
      </c>
      <c r="E5373">
        <f t="shared" si="2578"/>
        <v>41.875109999999999</v>
      </c>
      <c r="Q5373" s="197">
        <v>10.980696030000001</v>
      </c>
      <c r="R5373" s="197">
        <v>10.980696030000001</v>
      </c>
      <c r="AE5373" s="319"/>
      <c r="AJ5373">
        <v>0</v>
      </c>
      <c r="AK5373">
        <v>0</v>
      </c>
    </row>
    <row r="5374" spans="1:37" x14ac:dyDescent="0.25">
      <c r="A5374">
        <f t="shared" ref="A5374:E5374" si="2579">A2289</f>
        <v>44009</v>
      </c>
      <c r="B5374" t="str">
        <f t="shared" si="2579"/>
        <v>RI</v>
      </c>
      <c r="C5374" t="str">
        <f t="shared" si="2579"/>
        <v>Washington County</v>
      </c>
      <c r="D5374">
        <f t="shared" si="2579"/>
        <v>-71.623403400000001</v>
      </c>
      <c r="E5374">
        <f t="shared" si="2579"/>
        <v>41.488590000000002</v>
      </c>
      <c r="Q5374" s="197">
        <v>11.379892529999999</v>
      </c>
      <c r="R5374" s="197">
        <v>11.379892529999999</v>
      </c>
      <c r="AE5374" s="319"/>
      <c r="AJ5374">
        <v>0</v>
      </c>
      <c r="AK5374">
        <v>0</v>
      </c>
    </row>
    <row r="5375" spans="1:37" x14ac:dyDescent="0.25">
      <c r="A5375">
        <f t="shared" ref="A5375:E5375" si="2580">A2290</f>
        <v>45001</v>
      </c>
      <c r="B5375" t="str">
        <f t="shared" si="2580"/>
        <v>SC</v>
      </c>
      <c r="C5375" t="str">
        <f t="shared" si="2580"/>
        <v>Abbeville County</v>
      </c>
      <c r="D5375">
        <f t="shared" si="2580"/>
        <v>-82.458508100000003</v>
      </c>
      <c r="E5375">
        <f t="shared" si="2580"/>
        <v>34.23021</v>
      </c>
      <c r="Q5375" s="197">
        <v>16.287312579999998</v>
      </c>
      <c r="R5375" s="197">
        <v>16.287312579999998</v>
      </c>
      <c r="AE5375" s="319"/>
      <c r="AJ5375">
        <v>0</v>
      </c>
      <c r="AK5375">
        <v>0</v>
      </c>
    </row>
    <row r="5376" spans="1:37" x14ac:dyDescent="0.25">
      <c r="A5376">
        <f t="shared" ref="A5376:E5376" si="2581">A2291</f>
        <v>45003</v>
      </c>
      <c r="B5376" t="str">
        <f t="shared" si="2581"/>
        <v>SC</v>
      </c>
      <c r="C5376" t="str">
        <f t="shared" si="2581"/>
        <v>Aiken County</v>
      </c>
      <c r="D5376">
        <f t="shared" si="2581"/>
        <v>-81.646937899999998</v>
      </c>
      <c r="E5376">
        <f t="shared" si="2581"/>
        <v>33.551180000000002</v>
      </c>
      <c r="Q5376" s="197">
        <v>17.173884950000001</v>
      </c>
      <c r="R5376" s="197">
        <v>17.173884950000001</v>
      </c>
      <c r="AE5376" s="319"/>
      <c r="AJ5376">
        <v>0</v>
      </c>
      <c r="AK5376">
        <v>0</v>
      </c>
    </row>
    <row r="5377" spans="1:37" x14ac:dyDescent="0.25">
      <c r="A5377">
        <f t="shared" ref="A5377:E5377" si="2582">A2292</f>
        <v>45005</v>
      </c>
      <c r="B5377" t="str">
        <f t="shared" si="2582"/>
        <v>SC</v>
      </c>
      <c r="C5377" t="str">
        <f t="shared" si="2582"/>
        <v>Allendale County</v>
      </c>
      <c r="D5377">
        <f t="shared" si="2582"/>
        <v>-81.356732899999997</v>
      </c>
      <c r="E5377">
        <f t="shared" si="2582"/>
        <v>32.99436</v>
      </c>
      <c r="Q5377" s="197">
        <v>17.431285450000001</v>
      </c>
      <c r="R5377" s="197">
        <v>17.431285450000001</v>
      </c>
      <c r="AE5377" s="319"/>
      <c r="AJ5377">
        <v>0</v>
      </c>
      <c r="AK5377">
        <v>0</v>
      </c>
    </row>
    <row r="5378" spans="1:37" x14ac:dyDescent="0.25">
      <c r="A5378">
        <f t="shared" ref="A5378:E5378" si="2583">A2293</f>
        <v>45007</v>
      </c>
      <c r="B5378" t="str">
        <f t="shared" si="2583"/>
        <v>SC</v>
      </c>
      <c r="C5378" t="str">
        <f t="shared" si="2583"/>
        <v>Anderson County</v>
      </c>
      <c r="D5378">
        <f t="shared" si="2583"/>
        <v>-82.646075100000004</v>
      </c>
      <c r="E5378">
        <f t="shared" si="2583"/>
        <v>34.519710000000003</v>
      </c>
      <c r="Q5378" s="197">
        <v>15.63380605</v>
      </c>
      <c r="R5378" s="197">
        <v>15.63380605</v>
      </c>
      <c r="AE5378" s="319"/>
      <c r="AJ5378">
        <v>0</v>
      </c>
      <c r="AK5378">
        <v>0</v>
      </c>
    </row>
    <row r="5379" spans="1:37" x14ac:dyDescent="0.25">
      <c r="A5379">
        <f t="shared" ref="A5379:E5379" si="2584">A2294</f>
        <v>45009</v>
      </c>
      <c r="B5379" t="str">
        <f t="shared" si="2584"/>
        <v>SC</v>
      </c>
      <c r="C5379" t="str">
        <f t="shared" si="2584"/>
        <v>Bamberg County</v>
      </c>
      <c r="D5379">
        <f t="shared" si="2584"/>
        <v>-81.045866500000002</v>
      </c>
      <c r="E5379">
        <f t="shared" si="2584"/>
        <v>33.216169999999998</v>
      </c>
      <c r="Q5379" s="197">
        <v>17.32894825</v>
      </c>
      <c r="R5379" s="197">
        <v>17.32894825</v>
      </c>
      <c r="AE5379" s="319"/>
      <c r="AJ5379">
        <v>0</v>
      </c>
      <c r="AK5379">
        <v>0</v>
      </c>
    </row>
    <row r="5380" spans="1:37" x14ac:dyDescent="0.25">
      <c r="A5380">
        <f t="shared" ref="A5380:E5380" si="2585">A2295</f>
        <v>45011</v>
      </c>
      <c r="B5380" t="str">
        <f t="shared" si="2585"/>
        <v>SC</v>
      </c>
      <c r="C5380" t="str">
        <f t="shared" si="2585"/>
        <v>Barnwell County</v>
      </c>
      <c r="D5380">
        <f t="shared" si="2585"/>
        <v>-81.441602099999997</v>
      </c>
      <c r="E5380">
        <f t="shared" si="2585"/>
        <v>33.267659999999999</v>
      </c>
      <c r="Q5380" s="197">
        <v>17.283279270000001</v>
      </c>
      <c r="R5380" s="197">
        <v>17.283279270000001</v>
      </c>
      <c r="AE5380" s="319"/>
      <c r="AJ5380">
        <v>0</v>
      </c>
      <c r="AK5380">
        <v>0</v>
      </c>
    </row>
    <row r="5381" spans="1:37" x14ac:dyDescent="0.25">
      <c r="A5381">
        <f t="shared" ref="A5381:E5381" si="2586">A2296</f>
        <v>45013</v>
      </c>
      <c r="B5381" t="str">
        <f t="shared" si="2586"/>
        <v>SC</v>
      </c>
      <c r="C5381" t="str">
        <f t="shared" si="2586"/>
        <v>Beaufort County</v>
      </c>
      <c r="D5381">
        <f t="shared" si="2586"/>
        <v>-80.781279900000001</v>
      </c>
      <c r="E5381">
        <f t="shared" si="2586"/>
        <v>32.371650000000002</v>
      </c>
      <c r="Q5381" s="197">
        <v>18.093903640000001</v>
      </c>
      <c r="R5381" s="197">
        <v>18.093903640000001</v>
      </c>
      <c r="AE5381" s="319"/>
      <c r="AJ5381">
        <v>0</v>
      </c>
      <c r="AK5381">
        <v>0</v>
      </c>
    </row>
    <row r="5382" spans="1:37" x14ac:dyDescent="0.25">
      <c r="A5382">
        <f t="shared" ref="A5382:E5382" si="2587">A2297</f>
        <v>45015</v>
      </c>
      <c r="B5382" t="str">
        <f t="shared" si="2587"/>
        <v>SC</v>
      </c>
      <c r="C5382" t="str">
        <f t="shared" si="2587"/>
        <v>Berkeley County</v>
      </c>
      <c r="D5382">
        <f t="shared" si="2587"/>
        <v>-79.946481300000002</v>
      </c>
      <c r="E5382">
        <f t="shared" si="2587"/>
        <v>33.20373</v>
      </c>
      <c r="Q5382" s="197">
        <v>17.51859979</v>
      </c>
      <c r="R5382" s="197">
        <v>17.51859979</v>
      </c>
      <c r="AE5382" s="319"/>
      <c r="AJ5382">
        <v>0</v>
      </c>
      <c r="AK5382">
        <v>0</v>
      </c>
    </row>
    <row r="5383" spans="1:37" x14ac:dyDescent="0.25">
      <c r="A5383">
        <f t="shared" ref="A5383:E5383" si="2588">A2298</f>
        <v>45017</v>
      </c>
      <c r="B5383" t="str">
        <f t="shared" si="2588"/>
        <v>SC</v>
      </c>
      <c r="C5383" t="str">
        <f t="shared" si="2588"/>
        <v>Calhoun County</v>
      </c>
      <c r="D5383">
        <f t="shared" si="2588"/>
        <v>-80.778398800000005</v>
      </c>
      <c r="E5383">
        <f t="shared" si="2588"/>
        <v>33.686810000000001</v>
      </c>
      <c r="Q5383" s="197">
        <v>17.077742000000001</v>
      </c>
      <c r="R5383" s="197">
        <v>17.077742000000001</v>
      </c>
      <c r="AE5383" s="319"/>
      <c r="AJ5383">
        <v>0</v>
      </c>
      <c r="AK5383">
        <v>0</v>
      </c>
    </row>
    <row r="5384" spans="1:37" x14ac:dyDescent="0.25">
      <c r="A5384">
        <f t="shared" ref="A5384:E5384" si="2589">A2299</f>
        <v>45019</v>
      </c>
      <c r="B5384" t="str">
        <f t="shared" si="2589"/>
        <v>SC</v>
      </c>
      <c r="C5384" t="str">
        <f t="shared" si="2589"/>
        <v>Charleston County</v>
      </c>
      <c r="D5384">
        <f t="shared" si="2589"/>
        <v>-79.968920100000005</v>
      </c>
      <c r="E5384">
        <f t="shared" si="2589"/>
        <v>32.839379999999998</v>
      </c>
      <c r="Q5384" s="197">
        <v>17.792880140000001</v>
      </c>
      <c r="R5384" s="197">
        <v>17.792880140000001</v>
      </c>
      <c r="AE5384" s="319"/>
      <c r="AJ5384">
        <v>0</v>
      </c>
      <c r="AK5384">
        <v>0</v>
      </c>
    </row>
    <row r="5385" spans="1:37" x14ac:dyDescent="0.25">
      <c r="A5385">
        <f t="shared" ref="A5385:E5385" si="2590">A2300</f>
        <v>45021</v>
      </c>
      <c r="B5385" t="str">
        <f t="shared" si="2590"/>
        <v>SC</v>
      </c>
      <c r="C5385" t="str">
        <f t="shared" si="2590"/>
        <v>Cherokee County</v>
      </c>
      <c r="D5385">
        <f t="shared" si="2590"/>
        <v>-81.623827300000002</v>
      </c>
      <c r="E5385">
        <f t="shared" si="2590"/>
        <v>35.056699999999999</v>
      </c>
      <c r="Q5385" s="197">
        <v>15.57680521</v>
      </c>
      <c r="R5385" s="197">
        <v>15.57680521</v>
      </c>
      <c r="AE5385" s="319"/>
      <c r="AJ5385">
        <v>0</v>
      </c>
      <c r="AK5385">
        <v>0</v>
      </c>
    </row>
    <row r="5386" spans="1:37" x14ac:dyDescent="0.25">
      <c r="A5386">
        <f t="shared" ref="A5386:E5386" si="2591">A2301</f>
        <v>45023</v>
      </c>
      <c r="B5386" t="str">
        <f t="shared" si="2591"/>
        <v>SC</v>
      </c>
      <c r="C5386" t="str">
        <f t="shared" si="2591"/>
        <v>Chester County</v>
      </c>
      <c r="D5386">
        <f t="shared" si="2591"/>
        <v>-81.156850500000004</v>
      </c>
      <c r="E5386">
        <f t="shared" si="2591"/>
        <v>34.693109999999997</v>
      </c>
      <c r="Q5386" s="197">
        <v>16.222752249999999</v>
      </c>
      <c r="R5386" s="197">
        <v>16.222752249999999</v>
      </c>
      <c r="AE5386" s="319"/>
      <c r="AJ5386">
        <v>0</v>
      </c>
      <c r="AK5386">
        <v>0</v>
      </c>
    </row>
    <row r="5387" spans="1:37" x14ac:dyDescent="0.25">
      <c r="A5387">
        <f t="shared" ref="A5387:E5387" si="2592">A2302</f>
        <v>45025</v>
      </c>
      <c r="B5387" t="str">
        <f t="shared" si="2592"/>
        <v>SC</v>
      </c>
      <c r="C5387" t="str">
        <f t="shared" si="2592"/>
        <v>Chesterfield County</v>
      </c>
      <c r="D5387">
        <f t="shared" si="2592"/>
        <v>-80.140835999999993</v>
      </c>
      <c r="E5387">
        <f t="shared" si="2592"/>
        <v>34.63646</v>
      </c>
      <c r="Q5387" s="197">
        <v>16.451985140000001</v>
      </c>
      <c r="R5387" s="197">
        <v>16.451985140000001</v>
      </c>
      <c r="AE5387" s="319"/>
      <c r="AJ5387">
        <v>0</v>
      </c>
      <c r="AK5387">
        <v>0</v>
      </c>
    </row>
    <row r="5388" spans="1:37" x14ac:dyDescent="0.25">
      <c r="A5388">
        <f t="shared" ref="A5388:E5388" si="2593">A2303</f>
        <v>45027</v>
      </c>
      <c r="B5388" t="str">
        <f t="shared" si="2593"/>
        <v>SC</v>
      </c>
      <c r="C5388" t="str">
        <f t="shared" si="2593"/>
        <v>Clarendon County</v>
      </c>
      <c r="D5388">
        <f t="shared" si="2593"/>
        <v>-80.201410899999999</v>
      </c>
      <c r="E5388">
        <f t="shared" si="2593"/>
        <v>33.673200000000001</v>
      </c>
      <c r="Q5388" s="197">
        <v>17.152024359999999</v>
      </c>
      <c r="R5388" s="197">
        <v>17.152024359999999</v>
      </c>
      <c r="AE5388" s="319"/>
      <c r="AJ5388">
        <v>0</v>
      </c>
      <c r="AK5388">
        <v>0</v>
      </c>
    </row>
    <row r="5389" spans="1:37" x14ac:dyDescent="0.25">
      <c r="A5389">
        <f t="shared" ref="A5389:E5389" si="2594">A2304</f>
        <v>45029</v>
      </c>
      <c r="B5389" t="str">
        <f t="shared" si="2594"/>
        <v>SC</v>
      </c>
      <c r="C5389" t="str">
        <f t="shared" si="2594"/>
        <v>Colleton County</v>
      </c>
      <c r="D5389">
        <f t="shared" si="2594"/>
        <v>-80.671032100000005</v>
      </c>
      <c r="E5389">
        <f t="shared" si="2594"/>
        <v>32.871459999999999</v>
      </c>
      <c r="Q5389" s="197">
        <v>17.63672141</v>
      </c>
      <c r="R5389" s="197">
        <v>17.63672141</v>
      </c>
      <c r="AE5389" s="319"/>
      <c r="AJ5389">
        <v>0</v>
      </c>
      <c r="AK5389">
        <v>0</v>
      </c>
    </row>
    <row r="5390" spans="1:37" x14ac:dyDescent="0.25">
      <c r="A5390">
        <f t="shared" ref="A5390:E5390" si="2595">A2305</f>
        <v>45031</v>
      </c>
      <c r="B5390" t="str">
        <f t="shared" si="2595"/>
        <v>SC</v>
      </c>
      <c r="C5390" t="str">
        <f t="shared" si="2595"/>
        <v>Darlington County</v>
      </c>
      <c r="D5390">
        <f t="shared" si="2595"/>
        <v>-79.9482675</v>
      </c>
      <c r="E5390">
        <f t="shared" si="2595"/>
        <v>34.332949999999997</v>
      </c>
      <c r="Q5390" s="197">
        <v>16.698499429999998</v>
      </c>
      <c r="R5390" s="197">
        <v>16.698499429999998</v>
      </c>
      <c r="AE5390" s="319"/>
      <c r="AJ5390">
        <v>0</v>
      </c>
      <c r="AK5390">
        <v>0</v>
      </c>
    </row>
    <row r="5391" spans="1:37" x14ac:dyDescent="0.25">
      <c r="A5391">
        <f t="shared" ref="A5391:E5391" si="2596">A2306</f>
        <v>45033</v>
      </c>
      <c r="B5391" t="str">
        <f t="shared" si="2596"/>
        <v>SC</v>
      </c>
      <c r="C5391" t="str">
        <f t="shared" si="2596"/>
        <v>Dillon County</v>
      </c>
      <c r="D5391">
        <f t="shared" si="2596"/>
        <v>-79.362607800000006</v>
      </c>
      <c r="E5391">
        <f t="shared" si="2596"/>
        <v>34.386969999999998</v>
      </c>
      <c r="Q5391" s="197">
        <v>16.698079740000001</v>
      </c>
      <c r="R5391" s="197">
        <v>16.698079740000001</v>
      </c>
      <c r="AE5391" s="319"/>
      <c r="AJ5391">
        <v>0</v>
      </c>
      <c r="AK5391">
        <v>0</v>
      </c>
    </row>
    <row r="5392" spans="1:37" x14ac:dyDescent="0.25">
      <c r="A5392">
        <f t="shared" ref="A5392:E5392" si="2597">A2307</f>
        <v>45035</v>
      </c>
      <c r="B5392" t="str">
        <f t="shared" si="2597"/>
        <v>SC</v>
      </c>
      <c r="C5392" t="str">
        <f t="shared" si="2597"/>
        <v>Dorchester County</v>
      </c>
      <c r="D5392">
        <f t="shared" si="2597"/>
        <v>-80.398275299999995</v>
      </c>
      <c r="E5392">
        <f t="shared" si="2597"/>
        <v>33.075769999999999</v>
      </c>
      <c r="Q5392" s="197">
        <v>17.541715140000001</v>
      </c>
      <c r="R5392" s="197">
        <v>17.541715140000001</v>
      </c>
      <c r="AE5392" s="319"/>
      <c r="AJ5392">
        <v>0</v>
      </c>
      <c r="AK5392">
        <v>0</v>
      </c>
    </row>
    <row r="5393" spans="1:37" x14ac:dyDescent="0.25">
      <c r="A5393">
        <f t="shared" ref="A5393:E5393" si="2598">A2308</f>
        <v>45037</v>
      </c>
      <c r="B5393" t="str">
        <f t="shared" si="2598"/>
        <v>SC</v>
      </c>
      <c r="C5393" t="str">
        <f t="shared" si="2598"/>
        <v>Edgefield County</v>
      </c>
      <c r="D5393">
        <f t="shared" si="2598"/>
        <v>-81.978055100000006</v>
      </c>
      <c r="E5393">
        <f t="shared" si="2598"/>
        <v>33.780410000000003</v>
      </c>
      <c r="Q5393" s="197">
        <v>16.978270089999999</v>
      </c>
      <c r="R5393" s="197">
        <v>16.978270089999999</v>
      </c>
      <c r="AE5393" s="319"/>
      <c r="AJ5393">
        <v>0</v>
      </c>
      <c r="AK5393">
        <v>0</v>
      </c>
    </row>
    <row r="5394" spans="1:37" x14ac:dyDescent="0.25">
      <c r="A5394">
        <f t="shared" ref="A5394:E5394" si="2599">A2309</f>
        <v>45039</v>
      </c>
      <c r="B5394" t="str">
        <f t="shared" si="2599"/>
        <v>SC</v>
      </c>
      <c r="C5394" t="str">
        <f t="shared" si="2599"/>
        <v>Fairfield County</v>
      </c>
      <c r="D5394">
        <f t="shared" si="2599"/>
        <v>-81.120726599999998</v>
      </c>
      <c r="E5394">
        <f t="shared" si="2599"/>
        <v>34.398519999999998</v>
      </c>
      <c r="Q5394" s="197">
        <v>16.537321779999999</v>
      </c>
      <c r="R5394" s="197">
        <v>16.537321779999999</v>
      </c>
      <c r="AE5394" s="319"/>
      <c r="AJ5394">
        <v>0</v>
      </c>
      <c r="AK5394">
        <v>0</v>
      </c>
    </row>
    <row r="5395" spans="1:37" x14ac:dyDescent="0.25">
      <c r="A5395">
        <f t="shared" ref="A5395:E5395" si="2600">A2310</f>
        <v>45041</v>
      </c>
      <c r="B5395" t="str">
        <f t="shared" si="2600"/>
        <v>SC</v>
      </c>
      <c r="C5395" t="str">
        <f t="shared" si="2600"/>
        <v>Florence County</v>
      </c>
      <c r="D5395">
        <f t="shared" si="2600"/>
        <v>-79.6886844</v>
      </c>
      <c r="E5395">
        <f t="shared" si="2600"/>
        <v>34.024079999999998</v>
      </c>
      <c r="Q5395" s="197">
        <v>16.940289100000001</v>
      </c>
      <c r="R5395" s="197">
        <v>16.940289100000001</v>
      </c>
      <c r="AE5395" s="319"/>
      <c r="AJ5395">
        <v>0</v>
      </c>
      <c r="AK5395">
        <v>0</v>
      </c>
    </row>
    <row r="5396" spans="1:37" x14ac:dyDescent="0.25">
      <c r="A5396">
        <f t="shared" ref="A5396:E5396" si="2601">A2311</f>
        <v>45043</v>
      </c>
      <c r="B5396" t="str">
        <f t="shared" si="2601"/>
        <v>SC</v>
      </c>
      <c r="C5396" t="str">
        <f t="shared" si="2601"/>
        <v>Georgetown County</v>
      </c>
      <c r="D5396">
        <f t="shared" si="2601"/>
        <v>-79.330780300000001</v>
      </c>
      <c r="E5396">
        <f t="shared" si="2601"/>
        <v>33.44511</v>
      </c>
      <c r="Q5396" s="197">
        <v>17.38632935</v>
      </c>
      <c r="R5396" s="197">
        <v>17.38632935</v>
      </c>
      <c r="AE5396" s="319"/>
      <c r="AJ5396">
        <v>0</v>
      </c>
      <c r="AK5396">
        <v>0</v>
      </c>
    </row>
    <row r="5397" spans="1:37" x14ac:dyDescent="0.25">
      <c r="A5397">
        <f t="shared" ref="A5397:E5397" si="2602">A2312</f>
        <v>45045</v>
      </c>
      <c r="B5397" t="str">
        <f t="shared" si="2602"/>
        <v>SC</v>
      </c>
      <c r="C5397" t="str">
        <f t="shared" si="2602"/>
        <v>Greenville County</v>
      </c>
      <c r="D5397">
        <f t="shared" si="2602"/>
        <v>-82.371034800000004</v>
      </c>
      <c r="E5397">
        <f t="shared" si="2602"/>
        <v>34.895049999999998</v>
      </c>
      <c r="Q5397" s="197">
        <v>15.23220167</v>
      </c>
      <c r="R5397" s="197">
        <v>15.23220167</v>
      </c>
      <c r="AE5397" s="319"/>
      <c r="AJ5397">
        <v>0</v>
      </c>
      <c r="AK5397">
        <v>0</v>
      </c>
    </row>
    <row r="5398" spans="1:37" x14ac:dyDescent="0.25">
      <c r="A5398">
        <f t="shared" ref="A5398:E5398" si="2603">A2313</f>
        <v>45047</v>
      </c>
      <c r="B5398" t="str">
        <f t="shared" si="2603"/>
        <v>SC</v>
      </c>
      <c r="C5398" t="str">
        <f t="shared" si="2603"/>
        <v>Greenwood County</v>
      </c>
      <c r="D5398">
        <f t="shared" si="2603"/>
        <v>-82.118821199999999</v>
      </c>
      <c r="E5398">
        <f t="shared" si="2603"/>
        <v>34.158549999999998</v>
      </c>
      <c r="Q5398" s="197">
        <v>16.607059270000001</v>
      </c>
      <c r="R5398" s="197">
        <v>16.607059270000001</v>
      </c>
      <c r="AE5398" s="319"/>
      <c r="AJ5398">
        <v>0</v>
      </c>
      <c r="AK5398">
        <v>0</v>
      </c>
    </row>
    <row r="5399" spans="1:37" x14ac:dyDescent="0.25">
      <c r="A5399">
        <f t="shared" ref="A5399:E5399" si="2604">A2314</f>
        <v>45049</v>
      </c>
      <c r="B5399" t="str">
        <f t="shared" si="2604"/>
        <v>SC</v>
      </c>
      <c r="C5399" t="str">
        <f t="shared" si="2604"/>
        <v>Hampton County</v>
      </c>
      <c r="D5399">
        <f t="shared" si="2604"/>
        <v>-81.142395399999998</v>
      </c>
      <c r="E5399">
        <f t="shared" si="2604"/>
        <v>32.779409999999999</v>
      </c>
      <c r="Q5399" s="197">
        <v>17.594812869999998</v>
      </c>
      <c r="R5399" s="197">
        <v>17.594812869999998</v>
      </c>
      <c r="AE5399" s="319"/>
      <c r="AJ5399">
        <v>0</v>
      </c>
      <c r="AK5399">
        <v>0</v>
      </c>
    </row>
    <row r="5400" spans="1:37" x14ac:dyDescent="0.25">
      <c r="A5400">
        <f t="shared" ref="A5400:E5400" si="2605">A2315</f>
        <v>45051</v>
      </c>
      <c r="B5400" t="str">
        <f t="shared" si="2605"/>
        <v>SC</v>
      </c>
      <c r="C5400" t="str">
        <f t="shared" si="2605"/>
        <v>Horry County</v>
      </c>
      <c r="D5400">
        <f t="shared" si="2605"/>
        <v>-78.985684199999994</v>
      </c>
      <c r="E5400">
        <f t="shared" si="2605"/>
        <v>33.922020000000003</v>
      </c>
      <c r="Q5400" s="197">
        <v>17.056558540000001</v>
      </c>
      <c r="R5400" s="197">
        <v>17.056558540000001</v>
      </c>
      <c r="AE5400" s="319"/>
      <c r="AJ5400">
        <v>0</v>
      </c>
      <c r="AK5400">
        <v>0</v>
      </c>
    </row>
    <row r="5401" spans="1:37" x14ac:dyDescent="0.25">
      <c r="A5401">
        <f t="shared" ref="A5401:E5401" si="2606">A2316</f>
        <v>45053</v>
      </c>
      <c r="B5401" t="str">
        <f t="shared" si="2606"/>
        <v>SC</v>
      </c>
      <c r="C5401" t="str">
        <f t="shared" si="2606"/>
        <v>Jasper County</v>
      </c>
      <c r="D5401">
        <f t="shared" si="2606"/>
        <v>-81.036057799999995</v>
      </c>
      <c r="E5401">
        <f t="shared" si="2606"/>
        <v>32.472299999999997</v>
      </c>
      <c r="Q5401" s="197">
        <v>17.940103270000002</v>
      </c>
      <c r="R5401" s="197">
        <v>17.940103270000002</v>
      </c>
      <c r="AE5401" s="319"/>
      <c r="AJ5401">
        <v>0</v>
      </c>
      <c r="AK5401">
        <v>0</v>
      </c>
    </row>
    <row r="5402" spans="1:37" x14ac:dyDescent="0.25">
      <c r="A5402">
        <f t="shared" ref="A5402:E5402" si="2607">A2317</f>
        <v>45055</v>
      </c>
      <c r="B5402" t="str">
        <f t="shared" si="2607"/>
        <v>SC</v>
      </c>
      <c r="C5402" t="str">
        <f t="shared" si="2607"/>
        <v>Kershaw County</v>
      </c>
      <c r="D5402">
        <f t="shared" si="2607"/>
        <v>-80.5861728</v>
      </c>
      <c r="E5402">
        <f t="shared" si="2607"/>
        <v>34.356430000000003</v>
      </c>
      <c r="Q5402" s="197">
        <v>16.623595819999998</v>
      </c>
      <c r="R5402" s="197">
        <v>16.623595819999998</v>
      </c>
      <c r="AE5402" s="319"/>
      <c r="AJ5402">
        <v>0</v>
      </c>
      <c r="AK5402">
        <v>0</v>
      </c>
    </row>
    <row r="5403" spans="1:37" x14ac:dyDescent="0.25">
      <c r="A5403">
        <f t="shared" ref="A5403:E5403" si="2608">A2318</f>
        <v>45057</v>
      </c>
      <c r="B5403" t="str">
        <f t="shared" si="2608"/>
        <v>SC</v>
      </c>
      <c r="C5403" t="str">
        <f t="shared" si="2608"/>
        <v>Lancaster County</v>
      </c>
      <c r="D5403">
        <f t="shared" si="2608"/>
        <v>-80.7046098</v>
      </c>
      <c r="E5403">
        <f t="shared" si="2608"/>
        <v>34.708500000000001</v>
      </c>
      <c r="Q5403" s="197">
        <v>16.316875679999999</v>
      </c>
      <c r="R5403" s="197">
        <v>16.316875679999999</v>
      </c>
      <c r="AE5403" s="319"/>
      <c r="AJ5403">
        <v>0</v>
      </c>
      <c r="AK5403">
        <v>0</v>
      </c>
    </row>
    <row r="5404" spans="1:37" x14ac:dyDescent="0.25">
      <c r="A5404">
        <f t="shared" ref="A5404:E5404" si="2609">A2319</f>
        <v>45059</v>
      </c>
      <c r="B5404" t="str">
        <f t="shared" si="2609"/>
        <v>SC</v>
      </c>
      <c r="C5404" t="str">
        <f t="shared" si="2609"/>
        <v>Laurens County</v>
      </c>
      <c r="D5404">
        <f t="shared" si="2609"/>
        <v>-82.007405599999998</v>
      </c>
      <c r="E5404">
        <f t="shared" si="2609"/>
        <v>34.491329999999998</v>
      </c>
      <c r="Q5404" s="197">
        <v>16.294427290000002</v>
      </c>
      <c r="R5404" s="197">
        <v>16.294427290000002</v>
      </c>
      <c r="AE5404" s="319"/>
      <c r="AJ5404">
        <v>0</v>
      </c>
      <c r="AK5404">
        <v>0</v>
      </c>
    </row>
    <row r="5405" spans="1:37" x14ac:dyDescent="0.25">
      <c r="A5405">
        <f t="shared" ref="A5405:E5405" si="2610">A2320</f>
        <v>45061</v>
      </c>
      <c r="B5405" t="str">
        <f t="shared" si="2610"/>
        <v>SC</v>
      </c>
      <c r="C5405" t="str">
        <f t="shared" si="2610"/>
        <v>Lee County</v>
      </c>
      <c r="D5405">
        <f t="shared" si="2610"/>
        <v>-80.248828799999998</v>
      </c>
      <c r="E5405">
        <f t="shared" si="2610"/>
        <v>34.165210000000002</v>
      </c>
      <c r="Q5405" s="197">
        <v>16.8001696</v>
      </c>
      <c r="R5405" s="197">
        <v>16.8001696</v>
      </c>
      <c r="AE5405" s="319"/>
      <c r="AJ5405">
        <v>0</v>
      </c>
      <c r="AK5405">
        <v>0</v>
      </c>
    </row>
    <row r="5406" spans="1:37" x14ac:dyDescent="0.25">
      <c r="A5406">
        <f t="shared" ref="A5406:E5406" si="2611">A2321</f>
        <v>45063</v>
      </c>
      <c r="B5406" t="str">
        <f t="shared" si="2611"/>
        <v>SC</v>
      </c>
      <c r="C5406" t="str">
        <f t="shared" si="2611"/>
        <v>Lexington County</v>
      </c>
      <c r="D5406">
        <f t="shared" si="2611"/>
        <v>-81.275409100000005</v>
      </c>
      <c r="E5406">
        <f t="shared" si="2611"/>
        <v>33.905810000000002</v>
      </c>
      <c r="Q5406" s="197">
        <v>16.935891789999999</v>
      </c>
      <c r="R5406" s="197">
        <v>16.935891789999999</v>
      </c>
      <c r="AE5406" s="319"/>
      <c r="AJ5406">
        <v>0</v>
      </c>
      <c r="AK5406">
        <v>0</v>
      </c>
    </row>
    <row r="5407" spans="1:37" x14ac:dyDescent="0.25">
      <c r="A5407">
        <f t="shared" ref="A5407:E5407" si="2612">A2322</f>
        <v>45065</v>
      </c>
      <c r="B5407" t="str">
        <f t="shared" si="2612"/>
        <v>SC</v>
      </c>
      <c r="C5407" t="str">
        <f t="shared" si="2612"/>
        <v>McCormick County</v>
      </c>
      <c r="D5407">
        <f t="shared" si="2612"/>
        <v>-82.319453899999999</v>
      </c>
      <c r="E5407">
        <f t="shared" si="2612"/>
        <v>33.911540000000002</v>
      </c>
      <c r="Q5407" s="197">
        <v>16.715517479999999</v>
      </c>
      <c r="R5407" s="197">
        <v>16.715517479999999</v>
      </c>
      <c r="AE5407" s="319"/>
      <c r="AJ5407">
        <v>0</v>
      </c>
      <c r="AK5407">
        <v>0</v>
      </c>
    </row>
    <row r="5408" spans="1:37" x14ac:dyDescent="0.25">
      <c r="A5408">
        <f t="shared" ref="A5408:E5408" si="2613">A2323</f>
        <v>45067</v>
      </c>
      <c r="B5408" t="str">
        <f t="shared" si="2613"/>
        <v>SC</v>
      </c>
      <c r="C5408" t="str">
        <f t="shared" si="2613"/>
        <v>Marion County</v>
      </c>
      <c r="D5408">
        <f t="shared" si="2613"/>
        <v>-79.348230299999997</v>
      </c>
      <c r="E5408">
        <f t="shared" si="2613"/>
        <v>34.085639999999998</v>
      </c>
      <c r="Q5408" s="197">
        <v>16.92872225</v>
      </c>
      <c r="R5408" s="197">
        <v>16.92872225</v>
      </c>
      <c r="AE5408" s="319"/>
      <c r="AJ5408">
        <v>0</v>
      </c>
      <c r="AK5408">
        <v>0</v>
      </c>
    </row>
    <row r="5409" spans="1:37" x14ac:dyDescent="0.25">
      <c r="A5409">
        <f t="shared" ref="A5409:E5409" si="2614">A2324</f>
        <v>45069</v>
      </c>
      <c r="B5409" t="str">
        <f t="shared" si="2614"/>
        <v>SC</v>
      </c>
      <c r="C5409" t="str">
        <f t="shared" si="2614"/>
        <v>Marlboro County</v>
      </c>
      <c r="D5409">
        <f t="shared" si="2614"/>
        <v>-79.6656507</v>
      </c>
      <c r="E5409">
        <f t="shared" si="2614"/>
        <v>34.59487</v>
      </c>
      <c r="Q5409" s="197">
        <v>16.508654910000001</v>
      </c>
      <c r="R5409" s="197">
        <v>16.508654910000001</v>
      </c>
      <c r="AE5409" s="319"/>
      <c r="AJ5409">
        <v>0</v>
      </c>
      <c r="AK5409">
        <v>0</v>
      </c>
    </row>
    <row r="5410" spans="1:37" x14ac:dyDescent="0.25">
      <c r="A5410">
        <f t="shared" ref="A5410:E5410" si="2615">A2325</f>
        <v>45071</v>
      </c>
      <c r="B5410" t="str">
        <f t="shared" si="2615"/>
        <v>SC</v>
      </c>
      <c r="C5410" t="str">
        <f t="shared" si="2615"/>
        <v>Newberry County</v>
      </c>
      <c r="D5410">
        <f t="shared" si="2615"/>
        <v>-81.600730600000006</v>
      </c>
      <c r="E5410">
        <f t="shared" si="2615"/>
        <v>34.295189999999998</v>
      </c>
      <c r="Q5410" s="197">
        <v>16.586548969999999</v>
      </c>
      <c r="R5410" s="197">
        <v>16.586548969999999</v>
      </c>
      <c r="AE5410" s="319"/>
      <c r="AJ5410">
        <v>0</v>
      </c>
      <c r="AK5410">
        <v>0</v>
      </c>
    </row>
    <row r="5411" spans="1:37" x14ac:dyDescent="0.25">
      <c r="A5411">
        <f t="shared" ref="A5411:E5411" si="2616">A2326</f>
        <v>45073</v>
      </c>
      <c r="B5411" t="str">
        <f t="shared" si="2616"/>
        <v>SC</v>
      </c>
      <c r="C5411" t="str">
        <f t="shared" si="2616"/>
        <v>Oconee County</v>
      </c>
      <c r="D5411">
        <f t="shared" si="2616"/>
        <v>-83.0787555</v>
      </c>
      <c r="E5411">
        <f t="shared" si="2616"/>
        <v>34.74729</v>
      </c>
      <c r="Q5411" s="197">
        <v>14.729196870000001</v>
      </c>
      <c r="R5411" s="197">
        <v>14.729196870000001</v>
      </c>
      <c r="AE5411" s="319"/>
      <c r="AJ5411">
        <v>0</v>
      </c>
      <c r="AK5411">
        <v>0</v>
      </c>
    </row>
    <row r="5412" spans="1:37" x14ac:dyDescent="0.25">
      <c r="A5412">
        <f t="shared" ref="A5412:E5412" si="2617">A2327</f>
        <v>45075</v>
      </c>
      <c r="B5412" t="str">
        <f t="shared" si="2617"/>
        <v>SC</v>
      </c>
      <c r="C5412" t="str">
        <f t="shared" si="2617"/>
        <v>Orangeburg County</v>
      </c>
      <c r="D5412">
        <f t="shared" si="2617"/>
        <v>-80.799969399999995</v>
      </c>
      <c r="E5412">
        <f t="shared" si="2617"/>
        <v>33.445740000000001</v>
      </c>
      <c r="Q5412" s="197">
        <v>17.23400255</v>
      </c>
      <c r="R5412" s="197">
        <v>17.23400255</v>
      </c>
      <c r="AE5412" s="319"/>
      <c r="AJ5412">
        <v>0</v>
      </c>
      <c r="AK5412">
        <v>0</v>
      </c>
    </row>
    <row r="5413" spans="1:37" x14ac:dyDescent="0.25">
      <c r="A5413">
        <f t="shared" ref="A5413:E5413" si="2618">A2328</f>
        <v>45077</v>
      </c>
      <c r="B5413" t="str">
        <f t="shared" si="2618"/>
        <v>SC</v>
      </c>
      <c r="C5413" t="str">
        <f t="shared" si="2618"/>
        <v>Pickens County</v>
      </c>
      <c r="D5413">
        <f t="shared" si="2618"/>
        <v>-82.735224099999996</v>
      </c>
      <c r="E5413">
        <f t="shared" si="2618"/>
        <v>34.892969999999998</v>
      </c>
      <c r="Q5413" s="197">
        <v>14.773253349999999</v>
      </c>
      <c r="R5413" s="197">
        <v>14.773253349999999</v>
      </c>
      <c r="AE5413" s="319"/>
      <c r="AJ5413">
        <v>0</v>
      </c>
      <c r="AK5413">
        <v>0</v>
      </c>
    </row>
    <row r="5414" spans="1:37" x14ac:dyDescent="0.25">
      <c r="A5414">
        <f t="shared" ref="A5414:E5414" si="2619">A2329</f>
        <v>45079</v>
      </c>
      <c r="B5414" t="str">
        <f t="shared" si="2619"/>
        <v>SC</v>
      </c>
      <c r="C5414" t="str">
        <f t="shared" si="2619"/>
        <v>Richland County</v>
      </c>
      <c r="D5414">
        <f t="shared" si="2619"/>
        <v>-80.898169600000003</v>
      </c>
      <c r="E5414">
        <f t="shared" si="2619"/>
        <v>34.025550000000003</v>
      </c>
      <c r="Q5414" s="197">
        <v>16.855932559999999</v>
      </c>
      <c r="R5414" s="197">
        <v>16.855932559999999</v>
      </c>
      <c r="AE5414" s="319"/>
      <c r="AJ5414">
        <v>0</v>
      </c>
      <c r="AK5414">
        <v>0</v>
      </c>
    </row>
    <row r="5415" spans="1:37" x14ac:dyDescent="0.25">
      <c r="A5415">
        <f t="shared" ref="A5415:E5415" si="2620">A2330</f>
        <v>45081</v>
      </c>
      <c r="B5415" t="str">
        <f t="shared" si="2620"/>
        <v>SC</v>
      </c>
      <c r="C5415" t="str">
        <f t="shared" si="2620"/>
        <v>Saluda County</v>
      </c>
      <c r="D5415">
        <f t="shared" si="2620"/>
        <v>-81.725435700000006</v>
      </c>
      <c r="E5415">
        <f t="shared" si="2620"/>
        <v>34.009839999999997</v>
      </c>
      <c r="Q5415" s="197">
        <v>16.837988530000001</v>
      </c>
      <c r="R5415" s="197">
        <v>16.837988530000001</v>
      </c>
      <c r="AE5415" s="319"/>
    </row>
    <row r="5416" spans="1:37" x14ac:dyDescent="0.25">
      <c r="A5416">
        <f t="shared" ref="A5416:E5416" si="2621">A2331</f>
        <v>45083</v>
      </c>
      <c r="B5416" t="str">
        <f t="shared" si="2621"/>
        <v>SC</v>
      </c>
      <c r="C5416" t="str">
        <f t="shared" si="2621"/>
        <v>Spartanburg County</v>
      </c>
      <c r="D5416">
        <f t="shared" si="2621"/>
        <v>-81.990375400000005</v>
      </c>
      <c r="E5416">
        <f t="shared" si="2621"/>
        <v>34.938749999999999</v>
      </c>
      <c r="Q5416" s="197">
        <v>15.5290607</v>
      </c>
      <c r="R5416" s="197">
        <v>15.5290607</v>
      </c>
      <c r="AE5416" s="319"/>
    </row>
    <row r="5417" spans="1:37" x14ac:dyDescent="0.25">
      <c r="A5417">
        <f t="shared" ref="A5417:E5417" si="2622">A2332</f>
        <v>45085</v>
      </c>
      <c r="B5417" t="str">
        <f t="shared" si="2622"/>
        <v>SC</v>
      </c>
      <c r="C5417" t="str">
        <f t="shared" si="2622"/>
        <v>Sumter County</v>
      </c>
      <c r="D5417">
        <f t="shared" si="2622"/>
        <v>-80.375593100000003</v>
      </c>
      <c r="E5417">
        <f t="shared" si="2622"/>
        <v>33.913519999999998</v>
      </c>
      <c r="Q5417" s="197">
        <v>16.968533709999999</v>
      </c>
      <c r="R5417" s="197">
        <v>16.968533709999999</v>
      </c>
      <c r="AE5417" s="319"/>
    </row>
    <row r="5418" spans="1:37" x14ac:dyDescent="0.25">
      <c r="A5418">
        <f t="shared" ref="A5418:E5418" si="2623">A2333</f>
        <v>45087</v>
      </c>
      <c r="B5418" t="str">
        <f t="shared" si="2623"/>
        <v>SC</v>
      </c>
      <c r="C5418" t="str">
        <f t="shared" si="2623"/>
        <v>Union County</v>
      </c>
      <c r="D5418">
        <f t="shared" si="2623"/>
        <v>-81.616824300000005</v>
      </c>
      <c r="E5418">
        <f t="shared" si="2623"/>
        <v>34.694940000000003</v>
      </c>
      <c r="Q5418" s="197">
        <v>16.11058358</v>
      </c>
      <c r="R5418" s="197">
        <v>16.11058358</v>
      </c>
      <c r="AE5418" s="319"/>
    </row>
    <row r="5419" spans="1:37" x14ac:dyDescent="0.25">
      <c r="A5419">
        <f t="shared" ref="A5419:E5419" si="2624">A2334</f>
        <v>45089</v>
      </c>
      <c r="B5419" t="str">
        <f t="shared" si="2624"/>
        <v>SC</v>
      </c>
      <c r="C5419" t="str">
        <f t="shared" si="2624"/>
        <v>Williamsburg County</v>
      </c>
      <c r="D5419">
        <f t="shared" si="2624"/>
        <v>-79.718568200000007</v>
      </c>
      <c r="E5419">
        <f t="shared" si="2624"/>
        <v>33.626519999999999</v>
      </c>
      <c r="Q5419" s="197">
        <v>17.22988058</v>
      </c>
      <c r="R5419" s="197">
        <v>17.22988058</v>
      </c>
      <c r="AE5419" s="319"/>
    </row>
    <row r="5420" spans="1:37" x14ac:dyDescent="0.25">
      <c r="A5420">
        <f t="shared" ref="A5420:E5420" si="2625">A2335</f>
        <v>45091</v>
      </c>
      <c r="B5420" t="str">
        <f t="shared" si="2625"/>
        <v>SC</v>
      </c>
      <c r="C5420" t="str">
        <f t="shared" si="2625"/>
        <v>York County</v>
      </c>
      <c r="D5420">
        <f t="shared" si="2625"/>
        <v>-81.184828199999998</v>
      </c>
      <c r="E5420">
        <f t="shared" si="2625"/>
        <v>34.981079999999999</v>
      </c>
      <c r="Q5420" s="197">
        <v>15.88815848</v>
      </c>
      <c r="R5420" s="197">
        <v>15.88815848</v>
      </c>
      <c r="AE5420" s="319"/>
    </row>
    <row r="5421" spans="1:37" x14ac:dyDescent="0.25">
      <c r="A5421">
        <f t="shared" ref="A5421:E5421" si="2626">A2336</f>
        <v>46003</v>
      </c>
      <c r="B5421" t="str">
        <f t="shared" si="2626"/>
        <v>SD</v>
      </c>
      <c r="C5421" t="str">
        <f t="shared" si="2626"/>
        <v>Aurora County</v>
      </c>
      <c r="D5421">
        <f t="shared" si="2626"/>
        <v>-98.560080200000002</v>
      </c>
      <c r="E5421">
        <f t="shared" si="2626"/>
        <v>43.713290000000001</v>
      </c>
      <c r="Q5421" s="197">
        <v>11.098689820000001</v>
      </c>
      <c r="R5421" s="197">
        <v>11.098689820000001</v>
      </c>
      <c r="AE5421" s="319"/>
    </row>
    <row r="5422" spans="1:37" x14ac:dyDescent="0.25">
      <c r="A5422">
        <f t="shared" ref="A5422:E5422" si="2627">A2337</f>
        <v>46005</v>
      </c>
      <c r="B5422" t="str">
        <f t="shared" si="2627"/>
        <v>SD</v>
      </c>
      <c r="C5422" t="str">
        <f t="shared" si="2627"/>
        <v>Beadle County</v>
      </c>
      <c r="D5422">
        <f t="shared" si="2627"/>
        <v>-98.272244999999998</v>
      </c>
      <c r="E5422">
        <f t="shared" si="2627"/>
        <v>44.41207</v>
      </c>
      <c r="Q5422" s="197">
        <v>10.79464003</v>
      </c>
      <c r="R5422" s="197">
        <v>10.79464003</v>
      </c>
      <c r="AE5422" s="319"/>
    </row>
    <row r="5423" spans="1:37" x14ac:dyDescent="0.25">
      <c r="A5423">
        <f t="shared" ref="A5423:E5423" si="2628">A2338</f>
        <v>46007</v>
      </c>
      <c r="B5423" t="str">
        <f t="shared" si="2628"/>
        <v>SD</v>
      </c>
      <c r="C5423" t="str">
        <f t="shared" si="2628"/>
        <v>Bennett County</v>
      </c>
      <c r="D5423">
        <f t="shared" si="2628"/>
        <v>-101.66758900000001</v>
      </c>
      <c r="E5423">
        <f t="shared" si="2628"/>
        <v>43.190950000000001</v>
      </c>
      <c r="Q5423" s="197">
        <v>11.038700560000001</v>
      </c>
      <c r="R5423" s="197">
        <v>11.038700560000001</v>
      </c>
      <c r="AE5423" s="319"/>
    </row>
    <row r="5424" spans="1:37" x14ac:dyDescent="0.25">
      <c r="A5424">
        <f t="shared" ref="A5424:E5424" si="2629">A2339</f>
        <v>46009</v>
      </c>
      <c r="B5424" t="str">
        <f t="shared" si="2629"/>
        <v>SD</v>
      </c>
      <c r="C5424" t="str">
        <f t="shared" si="2629"/>
        <v>Bon Homme County</v>
      </c>
      <c r="D5424">
        <f t="shared" si="2629"/>
        <v>-97.880721699999995</v>
      </c>
      <c r="E5424">
        <f t="shared" si="2629"/>
        <v>42.983179999999997</v>
      </c>
      <c r="Q5424" s="197">
        <v>11.19612231</v>
      </c>
      <c r="R5424" s="197">
        <v>11.19612231</v>
      </c>
      <c r="AE5424" s="319"/>
    </row>
    <row r="5425" spans="1:31" x14ac:dyDescent="0.25">
      <c r="A5425">
        <f t="shared" ref="A5425:E5425" si="2630">A2340</f>
        <v>46011</v>
      </c>
      <c r="B5425" t="str">
        <f t="shared" si="2630"/>
        <v>SD</v>
      </c>
      <c r="C5425" t="str">
        <f t="shared" si="2630"/>
        <v>Brookings County</v>
      </c>
      <c r="D5425">
        <f t="shared" si="2630"/>
        <v>-96.776091600000001</v>
      </c>
      <c r="E5425">
        <f t="shared" si="2630"/>
        <v>44.374850000000002</v>
      </c>
      <c r="Q5425" s="197">
        <v>10.349990650000001</v>
      </c>
      <c r="R5425" s="197">
        <v>10.349990650000001</v>
      </c>
      <c r="AE5425" s="319"/>
    </row>
    <row r="5426" spans="1:31" x14ac:dyDescent="0.25">
      <c r="A5426">
        <f t="shared" ref="A5426:E5426" si="2631">A2341</f>
        <v>46013</v>
      </c>
      <c r="B5426" t="str">
        <f t="shared" si="2631"/>
        <v>SD</v>
      </c>
      <c r="C5426" t="str">
        <f t="shared" si="2631"/>
        <v>Brown County</v>
      </c>
      <c r="D5426">
        <f t="shared" si="2631"/>
        <v>-98.351082500000004</v>
      </c>
      <c r="E5426">
        <f t="shared" si="2631"/>
        <v>45.588279999999997</v>
      </c>
      <c r="Q5426" s="197">
        <v>10.105237369999999</v>
      </c>
      <c r="R5426" s="197">
        <v>10.105237369999999</v>
      </c>
      <c r="AE5426" s="319"/>
    </row>
    <row r="5427" spans="1:31" x14ac:dyDescent="0.25">
      <c r="A5427">
        <f t="shared" ref="A5427:E5427" si="2632">A2342</f>
        <v>46015</v>
      </c>
      <c r="B5427" t="str">
        <f t="shared" si="2632"/>
        <v>SD</v>
      </c>
      <c r="C5427" t="str">
        <f t="shared" si="2632"/>
        <v>Brule County</v>
      </c>
      <c r="D5427">
        <f t="shared" si="2632"/>
        <v>-99.089678899999996</v>
      </c>
      <c r="E5427">
        <f t="shared" si="2632"/>
        <v>43.714309999999998</v>
      </c>
      <c r="Q5427" s="197">
        <v>11.142235380000001</v>
      </c>
      <c r="R5427" s="197">
        <v>11.142235380000001</v>
      </c>
      <c r="AE5427" s="319"/>
    </row>
    <row r="5428" spans="1:31" x14ac:dyDescent="0.25">
      <c r="A5428">
        <f t="shared" ref="A5428:E5428" si="2633">A2343</f>
        <v>46017</v>
      </c>
      <c r="B5428" t="str">
        <f t="shared" si="2633"/>
        <v>SD</v>
      </c>
      <c r="C5428" t="str">
        <f t="shared" si="2633"/>
        <v>Buffalo County</v>
      </c>
      <c r="D5428">
        <f t="shared" si="2633"/>
        <v>-99.215232200000003</v>
      </c>
      <c r="E5428">
        <f t="shared" si="2633"/>
        <v>44.072890000000001</v>
      </c>
      <c r="Q5428" s="197">
        <v>11.027824989999999</v>
      </c>
      <c r="R5428" s="197">
        <v>11.027824989999999</v>
      </c>
      <c r="AE5428" s="319"/>
    </row>
    <row r="5429" spans="1:31" x14ac:dyDescent="0.25">
      <c r="A5429">
        <f t="shared" ref="A5429:E5429" si="2634">A2344</f>
        <v>46019</v>
      </c>
      <c r="B5429" t="str">
        <f t="shared" si="2634"/>
        <v>SD</v>
      </c>
      <c r="C5429" t="str">
        <f t="shared" si="2634"/>
        <v>Butte County</v>
      </c>
      <c r="D5429">
        <f t="shared" si="2634"/>
        <v>-103.50843</v>
      </c>
      <c r="E5429">
        <f t="shared" si="2634"/>
        <v>44.901670000000003</v>
      </c>
      <c r="Q5429" s="197">
        <v>10.150537659999999</v>
      </c>
      <c r="R5429" s="197">
        <v>10.150537659999999</v>
      </c>
      <c r="AE5429" s="319"/>
    </row>
    <row r="5430" spans="1:31" x14ac:dyDescent="0.25">
      <c r="A5430">
        <f t="shared" ref="A5430:E5430" si="2635">A2345</f>
        <v>46021</v>
      </c>
      <c r="B5430" t="str">
        <f t="shared" si="2635"/>
        <v>SD</v>
      </c>
      <c r="C5430" t="str">
        <f t="shared" si="2635"/>
        <v>Campbell County</v>
      </c>
      <c r="D5430">
        <f t="shared" si="2635"/>
        <v>-100.045287</v>
      </c>
      <c r="E5430">
        <f t="shared" si="2635"/>
        <v>45.768129999999999</v>
      </c>
      <c r="Q5430" s="197">
        <v>9.9587691360000008</v>
      </c>
      <c r="R5430" s="197">
        <v>9.9587691360000008</v>
      </c>
      <c r="AE5430" s="319"/>
    </row>
    <row r="5431" spans="1:31" x14ac:dyDescent="0.25">
      <c r="A5431">
        <f t="shared" ref="A5431:E5431" si="2636">A2346</f>
        <v>46023</v>
      </c>
      <c r="B5431" t="str">
        <f t="shared" si="2636"/>
        <v>SD</v>
      </c>
      <c r="C5431" t="str">
        <f t="shared" si="2636"/>
        <v>Charles Mix County</v>
      </c>
      <c r="D5431">
        <f t="shared" si="2636"/>
        <v>-98.590170400000005</v>
      </c>
      <c r="E5431">
        <f t="shared" si="2636"/>
        <v>43.200510000000001</v>
      </c>
      <c r="Q5431" s="197">
        <v>11.23602462</v>
      </c>
      <c r="R5431" s="197">
        <v>11.23602462</v>
      </c>
      <c r="AE5431" s="319"/>
    </row>
    <row r="5432" spans="1:31" x14ac:dyDescent="0.25">
      <c r="A5432">
        <f t="shared" ref="A5432:E5432" si="2637">A2347</f>
        <v>46025</v>
      </c>
      <c r="B5432" t="str">
        <f t="shared" si="2637"/>
        <v>SD</v>
      </c>
      <c r="C5432" t="str">
        <f t="shared" si="2637"/>
        <v>Clark County</v>
      </c>
      <c r="D5432">
        <f t="shared" si="2637"/>
        <v>-97.729115300000004</v>
      </c>
      <c r="E5432">
        <f t="shared" si="2637"/>
        <v>44.854950000000002</v>
      </c>
      <c r="Q5432" s="197">
        <v>10.422536640000001</v>
      </c>
      <c r="R5432" s="197">
        <v>10.422536640000001</v>
      </c>
      <c r="AE5432" s="319"/>
    </row>
    <row r="5433" spans="1:31" x14ac:dyDescent="0.25">
      <c r="A5433">
        <f t="shared" ref="A5433:E5433" si="2638">A2348</f>
        <v>46027</v>
      </c>
      <c r="B5433" t="str">
        <f t="shared" si="2638"/>
        <v>SD</v>
      </c>
      <c r="C5433" t="str">
        <f t="shared" si="2638"/>
        <v>Clay County</v>
      </c>
      <c r="D5433">
        <f t="shared" si="2638"/>
        <v>-96.975314600000004</v>
      </c>
      <c r="E5433">
        <f t="shared" si="2638"/>
        <v>42.905819999999999</v>
      </c>
      <c r="Q5433" s="197">
        <v>11.043674530000001</v>
      </c>
      <c r="R5433" s="197">
        <v>11.043674530000001</v>
      </c>
      <c r="AE5433" s="319"/>
    </row>
    <row r="5434" spans="1:31" x14ac:dyDescent="0.25">
      <c r="A5434">
        <f t="shared" ref="A5434:E5434" si="2639">A2349</f>
        <v>46029</v>
      </c>
      <c r="B5434" t="str">
        <f t="shared" si="2639"/>
        <v>SD</v>
      </c>
      <c r="C5434" t="str">
        <f t="shared" si="2639"/>
        <v>Codington County</v>
      </c>
      <c r="D5434">
        <f t="shared" si="2639"/>
        <v>-97.189184100000006</v>
      </c>
      <c r="E5434">
        <f t="shared" si="2639"/>
        <v>44.980870000000003</v>
      </c>
      <c r="Q5434" s="197">
        <v>10.20545162</v>
      </c>
      <c r="R5434" s="197">
        <v>10.20545162</v>
      </c>
      <c r="AE5434" s="319"/>
    </row>
    <row r="5435" spans="1:31" x14ac:dyDescent="0.25">
      <c r="A5435">
        <f t="shared" ref="A5435:E5435" si="2640">A2350</f>
        <v>46031</v>
      </c>
      <c r="B5435" t="str">
        <f t="shared" si="2640"/>
        <v>SD</v>
      </c>
      <c r="C5435" t="str">
        <f t="shared" si="2640"/>
        <v>Corson County</v>
      </c>
      <c r="D5435">
        <f t="shared" si="2640"/>
        <v>-101.193648</v>
      </c>
      <c r="E5435">
        <f t="shared" si="2640"/>
        <v>45.702249999999999</v>
      </c>
      <c r="Q5435" s="197">
        <v>9.9597342149999992</v>
      </c>
      <c r="R5435" s="197">
        <v>9.9597342149999992</v>
      </c>
      <c r="AE5435" s="319"/>
    </row>
    <row r="5436" spans="1:31" x14ac:dyDescent="0.25">
      <c r="A5436">
        <f t="shared" ref="A5436:E5436" si="2641">A2351</f>
        <v>46033</v>
      </c>
      <c r="B5436" t="str">
        <f t="shared" si="2641"/>
        <v>SD</v>
      </c>
      <c r="C5436" t="str">
        <f t="shared" si="2641"/>
        <v>Custer County</v>
      </c>
      <c r="D5436">
        <f t="shared" si="2641"/>
        <v>-103.454262</v>
      </c>
      <c r="E5436">
        <f t="shared" si="2641"/>
        <v>43.671610000000001</v>
      </c>
      <c r="Q5436" s="197">
        <v>10.50881203</v>
      </c>
      <c r="R5436" s="197">
        <v>10.50881203</v>
      </c>
      <c r="AE5436" s="319"/>
    </row>
    <row r="5437" spans="1:31" x14ac:dyDescent="0.25">
      <c r="A5437">
        <f t="shared" ref="A5437:E5437" si="2642">A2352</f>
        <v>46035</v>
      </c>
      <c r="B5437" t="str">
        <f t="shared" si="2642"/>
        <v>SD</v>
      </c>
      <c r="C5437" t="str">
        <f t="shared" si="2642"/>
        <v>Davison County</v>
      </c>
      <c r="D5437">
        <f t="shared" si="2642"/>
        <v>-98.128141099999993</v>
      </c>
      <c r="E5437">
        <f t="shared" si="2642"/>
        <v>43.672930000000001</v>
      </c>
      <c r="Q5437" s="197">
        <v>11.05092907</v>
      </c>
      <c r="R5437" s="197">
        <v>11.05092907</v>
      </c>
      <c r="AE5437" s="319"/>
    </row>
    <row r="5438" spans="1:31" x14ac:dyDescent="0.25">
      <c r="A5438">
        <f t="shared" ref="A5438:E5438" si="2643">A2353</f>
        <v>46037</v>
      </c>
      <c r="B5438" t="str">
        <f t="shared" si="2643"/>
        <v>SD</v>
      </c>
      <c r="C5438" t="str">
        <f t="shared" si="2643"/>
        <v>Day County</v>
      </c>
      <c r="D5438">
        <f t="shared" si="2643"/>
        <v>-97.604642100000007</v>
      </c>
      <c r="E5438">
        <f t="shared" si="2643"/>
        <v>45.366619999999998</v>
      </c>
      <c r="Q5438" s="197">
        <v>10.11150278</v>
      </c>
      <c r="R5438" s="197">
        <v>10.11150278</v>
      </c>
      <c r="AE5438" s="319"/>
    </row>
    <row r="5439" spans="1:31" x14ac:dyDescent="0.25">
      <c r="A5439">
        <f t="shared" ref="A5439:E5439" si="2644">A2354</f>
        <v>46039</v>
      </c>
      <c r="B5439" t="str">
        <f t="shared" si="2644"/>
        <v>SD</v>
      </c>
      <c r="C5439" t="str">
        <f t="shared" si="2644"/>
        <v>Deuel County</v>
      </c>
      <c r="D5439">
        <f t="shared" si="2644"/>
        <v>-96.657893900000005</v>
      </c>
      <c r="E5439">
        <f t="shared" si="2644"/>
        <v>44.763359999999999</v>
      </c>
      <c r="Q5439" s="197">
        <v>10.14264242</v>
      </c>
      <c r="R5439" s="197">
        <v>10.14264242</v>
      </c>
      <c r="AE5439" s="319"/>
    </row>
    <row r="5440" spans="1:31" x14ac:dyDescent="0.25">
      <c r="A5440">
        <f t="shared" ref="A5440:E5440" si="2645">A2355</f>
        <v>46041</v>
      </c>
      <c r="B5440" t="str">
        <f t="shared" si="2645"/>
        <v>SD</v>
      </c>
      <c r="C5440" t="str">
        <f t="shared" si="2645"/>
        <v>Dewey County</v>
      </c>
      <c r="D5440">
        <f t="shared" si="2645"/>
        <v>-100.867873</v>
      </c>
      <c r="E5440">
        <f t="shared" si="2645"/>
        <v>45.150889999999997</v>
      </c>
      <c r="Q5440" s="197">
        <v>10.33644323</v>
      </c>
      <c r="R5440" s="197">
        <v>10.33644323</v>
      </c>
      <c r="AE5440" s="319"/>
    </row>
    <row r="5441" spans="1:31" x14ac:dyDescent="0.25">
      <c r="A5441">
        <f t="shared" ref="A5441:E5441" si="2646">A2356</f>
        <v>46043</v>
      </c>
      <c r="B5441" t="str">
        <f t="shared" si="2646"/>
        <v>SD</v>
      </c>
      <c r="C5441" t="str">
        <f t="shared" si="2646"/>
        <v>Douglas County</v>
      </c>
      <c r="D5441">
        <f t="shared" si="2646"/>
        <v>-98.370593900000003</v>
      </c>
      <c r="E5441">
        <f t="shared" si="2646"/>
        <v>43.381360000000001</v>
      </c>
      <c r="Q5441" s="197">
        <v>11.16446973</v>
      </c>
      <c r="R5441" s="197">
        <v>11.16446973</v>
      </c>
      <c r="AE5441" s="319"/>
    </row>
    <row r="5442" spans="1:31" x14ac:dyDescent="0.25">
      <c r="A5442">
        <f t="shared" ref="A5442:E5442" si="2647">A2357</f>
        <v>46045</v>
      </c>
      <c r="B5442" t="str">
        <f t="shared" si="2647"/>
        <v>SD</v>
      </c>
      <c r="C5442" t="str">
        <f t="shared" si="2647"/>
        <v>Edmunds County</v>
      </c>
      <c r="D5442">
        <f t="shared" si="2647"/>
        <v>-99.213249000000005</v>
      </c>
      <c r="E5442">
        <f t="shared" si="2647"/>
        <v>45.412820000000004</v>
      </c>
      <c r="Q5442" s="197">
        <v>10.24764637</v>
      </c>
      <c r="R5442" s="197">
        <v>10.24764637</v>
      </c>
      <c r="AE5442" s="319"/>
    </row>
    <row r="5443" spans="1:31" x14ac:dyDescent="0.25">
      <c r="A5443">
        <f t="shared" ref="A5443:E5443" si="2648">A2358</f>
        <v>46047</v>
      </c>
      <c r="B5443" t="str">
        <f t="shared" si="2648"/>
        <v>SD</v>
      </c>
      <c r="C5443" t="str">
        <f t="shared" si="2648"/>
        <v>Fall River County</v>
      </c>
      <c r="D5443">
        <f t="shared" si="2648"/>
        <v>-103.535218</v>
      </c>
      <c r="E5443">
        <f t="shared" si="2648"/>
        <v>43.23545</v>
      </c>
      <c r="Q5443" s="197">
        <v>10.630886690000001</v>
      </c>
      <c r="R5443" s="197">
        <v>10.630886690000001</v>
      </c>
      <c r="AE5443" s="319"/>
    </row>
    <row r="5444" spans="1:31" x14ac:dyDescent="0.25">
      <c r="A5444">
        <f t="shared" ref="A5444:E5444" si="2649">A2359</f>
        <v>46049</v>
      </c>
      <c r="B5444" t="str">
        <f t="shared" si="2649"/>
        <v>SD</v>
      </c>
      <c r="C5444" t="str">
        <f t="shared" si="2649"/>
        <v>Faulk County</v>
      </c>
      <c r="D5444">
        <f t="shared" si="2649"/>
        <v>-99.144947500000001</v>
      </c>
      <c r="E5444">
        <f t="shared" si="2649"/>
        <v>45.064990000000002</v>
      </c>
      <c r="Q5444" s="197">
        <v>10.4758713</v>
      </c>
      <c r="R5444" s="197">
        <v>10.4758713</v>
      </c>
      <c r="AE5444" s="319"/>
    </row>
    <row r="5445" spans="1:31" x14ac:dyDescent="0.25">
      <c r="A5445">
        <f t="shared" ref="A5445:E5445" si="2650">A2360</f>
        <v>46051</v>
      </c>
      <c r="B5445" t="str">
        <f t="shared" si="2650"/>
        <v>SD</v>
      </c>
      <c r="C5445" t="str">
        <f t="shared" si="2650"/>
        <v>Grant County</v>
      </c>
      <c r="D5445">
        <f t="shared" si="2650"/>
        <v>-96.751423399999993</v>
      </c>
      <c r="E5445">
        <f t="shared" si="2650"/>
        <v>45.171370000000003</v>
      </c>
      <c r="Q5445" s="197">
        <v>9.9866590130000006</v>
      </c>
      <c r="R5445" s="197">
        <v>9.9866590130000006</v>
      </c>
      <c r="AE5445" s="319"/>
    </row>
    <row r="5446" spans="1:31" x14ac:dyDescent="0.25">
      <c r="A5446">
        <f t="shared" ref="A5446:E5446" si="2651">A2361</f>
        <v>46053</v>
      </c>
      <c r="B5446" t="str">
        <f t="shared" si="2651"/>
        <v>SD</v>
      </c>
      <c r="C5446" t="str">
        <f t="shared" si="2651"/>
        <v>Gregory County</v>
      </c>
      <c r="D5446">
        <f t="shared" si="2651"/>
        <v>-99.195413599999995</v>
      </c>
      <c r="E5446">
        <f t="shared" si="2651"/>
        <v>43.188809999999997</v>
      </c>
      <c r="Q5446" s="197">
        <v>11.285596740000001</v>
      </c>
      <c r="R5446" s="197">
        <v>11.285596740000001</v>
      </c>
      <c r="AE5446" s="319"/>
    </row>
    <row r="5447" spans="1:31" x14ac:dyDescent="0.25">
      <c r="A5447">
        <f t="shared" ref="A5447:E5447" si="2652">A2362</f>
        <v>46055</v>
      </c>
      <c r="B5447" t="str">
        <f t="shared" si="2652"/>
        <v>SD</v>
      </c>
      <c r="C5447" t="str">
        <f t="shared" si="2652"/>
        <v>Haakon County</v>
      </c>
      <c r="D5447">
        <f t="shared" si="2652"/>
        <v>-101.540905</v>
      </c>
      <c r="E5447">
        <f t="shared" si="2652"/>
        <v>44.287509999999997</v>
      </c>
      <c r="Q5447" s="197">
        <v>10.673679569999999</v>
      </c>
      <c r="R5447" s="197">
        <v>10.673679569999999</v>
      </c>
      <c r="AE5447" s="319"/>
    </row>
    <row r="5448" spans="1:31" x14ac:dyDescent="0.25">
      <c r="A5448">
        <f t="shared" ref="A5448:E5448" si="2653">A2363</f>
        <v>46057</v>
      </c>
      <c r="B5448" t="str">
        <f t="shared" si="2653"/>
        <v>SD</v>
      </c>
      <c r="C5448" t="str">
        <f t="shared" si="2653"/>
        <v>Hamlin County</v>
      </c>
      <c r="D5448">
        <f t="shared" si="2653"/>
        <v>-97.186066400000001</v>
      </c>
      <c r="E5448">
        <f t="shared" si="2653"/>
        <v>44.674079999999996</v>
      </c>
      <c r="Q5448" s="197">
        <v>10.34392766</v>
      </c>
      <c r="R5448" s="197">
        <v>10.34392766</v>
      </c>
      <c r="AE5448" s="319"/>
    </row>
    <row r="5449" spans="1:31" x14ac:dyDescent="0.25">
      <c r="A5449">
        <f t="shared" ref="A5449:E5449" si="2654">A2364</f>
        <v>46059</v>
      </c>
      <c r="B5449" t="str">
        <f t="shared" si="2654"/>
        <v>SD</v>
      </c>
      <c r="C5449" t="str">
        <f t="shared" si="2654"/>
        <v>Hand County</v>
      </c>
      <c r="D5449">
        <f t="shared" si="2654"/>
        <v>-99.002370999999997</v>
      </c>
      <c r="E5449">
        <f t="shared" si="2654"/>
        <v>44.543939999999999</v>
      </c>
      <c r="Q5449" s="197">
        <v>10.784250849999999</v>
      </c>
      <c r="R5449" s="197">
        <v>10.784250849999999</v>
      </c>
      <c r="AE5449" s="319"/>
    </row>
    <row r="5450" spans="1:31" x14ac:dyDescent="0.25">
      <c r="A5450">
        <f t="shared" ref="A5450:E5450" si="2655">A2365</f>
        <v>46061</v>
      </c>
      <c r="B5450" t="str">
        <f t="shared" si="2655"/>
        <v>SD</v>
      </c>
      <c r="C5450" t="str">
        <f t="shared" si="2655"/>
        <v>Hanson County</v>
      </c>
      <c r="D5450">
        <f t="shared" si="2655"/>
        <v>-97.767560399999994</v>
      </c>
      <c r="E5450">
        <f t="shared" si="2655"/>
        <v>43.675220000000003</v>
      </c>
      <c r="Q5450" s="197">
        <v>10.959793919999999</v>
      </c>
      <c r="R5450" s="197">
        <v>10.959793919999999</v>
      </c>
      <c r="AE5450" s="319"/>
    </row>
    <row r="5451" spans="1:31" x14ac:dyDescent="0.25">
      <c r="A5451">
        <f t="shared" ref="A5451:E5451" si="2656">A2366</f>
        <v>46063</v>
      </c>
      <c r="B5451" t="str">
        <f t="shared" si="2656"/>
        <v>SD</v>
      </c>
      <c r="C5451" t="str">
        <f t="shared" si="2656"/>
        <v>Harding County</v>
      </c>
      <c r="D5451">
        <f t="shared" si="2656"/>
        <v>-103.49043</v>
      </c>
      <c r="E5451">
        <f t="shared" si="2656"/>
        <v>45.575830000000003</v>
      </c>
      <c r="Q5451" s="197">
        <v>9.9685087879999994</v>
      </c>
      <c r="R5451" s="197">
        <v>9.9685087879999994</v>
      </c>
      <c r="AE5451" s="319"/>
    </row>
    <row r="5452" spans="1:31" x14ac:dyDescent="0.25">
      <c r="A5452">
        <f t="shared" ref="A5452:E5452" si="2657">A2367</f>
        <v>46065</v>
      </c>
      <c r="B5452" t="str">
        <f t="shared" si="2657"/>
        <v>SD</v>
      </c>
      <c r="C5452" t="str">
        <f t="shared" si="2657"/>
        <v>Hughes County</v>
      </c>
      <c r="D5452">
        <f t="shared" si="2657"/>
        <v>-100.000168</v>
      </c>
      <c r="E5452">
        <f t="shared" si="2657"/>
        <v>44.381680000000003</v>
      </c>
      <c r="Q5452" s="197">
        <v>10.95168318</v>
      </c>
      <c r="R5452" s="197">
        <v>10.95168318</v>
      </c>
      <c r="AE5452" s="319"/>
    </row>
    <row r="5453" spans="1:31" x14ac:dyDescent="0.25">
      <c r="A5453">
        <f t="shared" ref="A5453:E5453" si="2658">A2368</f>
        <v>46067</v>
      </c>
      <c r="B5453" t="str">
        <f t="shared" si="2658"/>
        <v>SD</v>
      </c>
      <c r="C5453" t="str">
        <f t="shared" si="2658"/>
        <v>Hutchinson County</v>
      </c>
      <c r="D5453">
        <f t="shared" si="2658"/>
        <v>-97.748604799999995</v>
      </c>
      <c r="E5453">
        <f t="shared" si="2658"/>
        <v>43.333150000000003</v>
      </c>
      <c r="Q5453" s="197">
        <v>11.053215809999999</v>
      </c>
      <c r="R5453" s="197">
        <v>11.053215809999999</v>
      </c>
      <c r="AE5453" s="319"/>
    </row>
    <row r="5454" spans="1:31" x14ac:dyDescent="0.25">
      <c r="A5454">
        <f t="shared" ref="A5454:E5454" si="2659">A2369</f>
        <v>46069</v>
      </c>
      <c r="B5454" t="str">
        <f t="shared" si="2659"/>
        <v>SD</v>
      </c>
      <c r="C5454" t="str">
        <f t="shared" si="2659"/>
        <v>Hyde County</v>
      </c>
      <c r="D5454">
        <f t="shared" si="2659"/>
        <v>-99.486956599999999</v>
      </c>
      <c r="E5454">
        <f t="shared" si="2659"/>
        <v>44.543930000000003</v>
      </c>
      <c r="Q5454" s="197">
        <v>10.81891332</v>
      </c>
      <c r="R5454" s="197">
        <v>10.81891332</v>
      </c>
      <c r="AE5454" s="319"/>
    </row>
    <row r="5455" spans="1:31" x14ac:dyDescent="0.25">
      <c r="A5455">
        <f t="shared" ref="A5455:E5455" si="2660">A2370</f>
        <v>46071</v>
      </c>
      <c r="B5455" t="str">
        <f t="shared" si="2660"/>
        <v>SD</v>
      </c>
      <c r="C5455" t="str">
        <f t="shared" si="2660"/>
        <v>Jackson County</v>
      </c>
      <c r="D5455">
        <f t="shared" si="2660"/>
        <v>-101.632363</v>
      </c>
      <c r="E5455">
        <f t="shared" si="2660"/>
        <v>43.687710000000003</v>
      </c>
      <c r="Q5455" s="197">
        <v>10.88990231</v>
      </c>
      <c r="R5455" s="197">
        <v>10.88990231</v>
      </c>
      <c r="AE5455" s="319"/>
    </row>
    <row r="5456" spans="1:31" x14ac:dyDescent="0.25">
      <c r="A5456">
        <f t="shared" ref="A5456:E5456" si="2661">A2371</f>
        <v>46073</v>
      </c>
      <c r="B5456" t="str">
        <f t="shared" si="2661"/>
        <v>SD</v>
      </c>
      <c r="C5456" t="str">
        <f t="shared" si="2661"/>
        <v>Jerauld County</v>
      </c>
      <c r="D5456">
        <f t="shared" si="2661"/>
        <v>-98.632315399999996</v>
      </c>
      <c r="E5456">
        <f t="shared" si="2661"/>
        <v>44.065429999999999</v>
      </c>
      <c r="Q5456" s="197">
        <v>10.99146841</v>
      </c>
      <c r="R5456" s="197">
        <v>10.99146841</v>
      </c>
      <c r="AE5456" s="319"/>
    </row>
    <row r="5457" spans="1:31" x14ac:dyDescent="0.25">
      <c r="A5457">
        <f t="shared" ref="A5457:E5457" si="2662">A2372</f>
        <v>46075</v>
      </c>
      <c r="B5457" t="str">
        <f t="shared" si="2662"/>
        <v>SD</v>
      </c>
      <c r="C5457" t="str">
        <f t="shared" si="2662"/>
        <v>Jones County</v>
      </c>
      <c r="D5457">
        <f t="shared" si="2662"/>
        <v>-100.692307</v>
      </c>
      <c r="E5457">
        <f t="shared" si="2662"/>
        <v>43.95391</v>
      </c>
      <c r="Q5457" s="197">
        <v>11.029361249999999</v>
      </c>
      <c r="R5457" s="197">
        <v>11.029361249999999</v>
      </c>
      <c r="AE5457" s="319"/>
    </row>
    <row r="5458" spans="1:31" x14ac:dyDescent="0.25">
      <c r="A5458">
        <f t="shared" ref="A5458:E5458" si="2663">A2373</f>
        <v>46077</v>
      </c>
      <c r="B5458" t="str">
        <f t="shared" si="2663"/>
        <v>SD</v>
      </c>
      <c r="C5458" t="str">
        <f t="shared" si="2663"/>
        <v>Kingsbury County</v>
      </c>
      <c r="D5458">
        <f t="shared" si="2663"/>
        <v>-97.484180899999998</v>
      </c>
      <c r="E5458">
        <f t="shared" si="2663"/>
        <v>44.372219999999999</v>
      </c>
      <c r="Q5458" s="197">
        <v>10.59095726</v>
      </c>
      <c r="R5458" s="197">
        <v>10.59095726</v>
      </c>
      <c r="AE5458" s="319"/>
    </row>
    <row r="5459" spans="1:31" x14ac:dyDescent="0.25">
      <c r="A5459">
        <f t="shared" ref="A5459:E5459" si="2664">A2374</f>
        <v>46079</v>
      </c>
      <c r="B5459" t="str">
        <f t="shared" si="2664"/>
        <v>SD</v>
      </c>
      <c r="C5459" t="str">
        <f t="shared" si="2664"/>
        <v>Lake County</v>
      </c>
      <c r="D5459">
        <f t="shared" si="2664"/>
        <v>-97.112035399999996</v>
      </c>
      <c r="E5459">
        <f t="shared" si="2664"/>
        <v>44.027769999999997</v>
      </c>
      <c r="Q5459" s="197">
        <v>10.601129240000001</v>
      </c>
      <c r="R5459" s="197">
        <v>10.601129240000001</v>
      </c>
      <c r="AE5459" s="319"/>
    </row>
    <row r="5460" spans="1:31" x14ac:dyDescent="0.25">
      <c r="A5460">
        <f t="shared" ref="A5460:E5460" si="2665">A2375</f>
        <v>46081</v>
      </c>
      <c r="B5460" t="str">
        <f t="shared" si="2665"/>
        <v>SD</v>
      </c>
      <c r="C5460" t="str">
        <f t="shared" si="2665"/>
        <v>Lawrence County</v>
      </c>
      <c r="D5460">
        <f t="shared" si="2665"/>
        <v>-103.778492</v>
      </c>
      <c r="E5460">
        <f t="shared" si="2665"/>
        <v>44.352989999999998</v>
      </c>
      <c r="Q5460" s="197">
        <v>10.24680845</v>
      </c>
      <c r="R5460" s="197">
        <v>10.24680845</v>
      </c>
      <c r="AE5460" s="319"/>
    </row>
    <row r="5461" spans="1:31" x14ac:dyDescent="0.25">
      <c r="A5461">
        <f t="shared" ref="A5461:E5461" si="2666">A2376</f>
        <v>46083</v>
      </c>
      <c r="B5461" t="str">
        <f t="shared" si="2666"/>
        <v>SD</v>
      </c>
      <c r="C5461" t="str">
        <f t="shared" si="2666"/>
        <v>Lincoln County</v>
      </c>
      <c r="D5461">
        <f t="shared" si="2666"/>
        <v>-96.712209599999994</v>
      </c>
      <c r="E5461">
        <f t="shared" si="2666"/>
        <v>43.275390000000002</v>
      </c>
      <c r="Q5461" s="197">
        <v>10.77081488</v>
      </c>
      <c r="R5461" s="197">
        <v>10.77081488</v>
      </c>
      <c r="AE5461" s="319"/>
    </row>
    <row r="5462" spans="1:31" x14ac:dyDescent="0.25">
      <c r="A5462">
        <f t="shared" ref="A5462:E5462" si="2667">A2377</f>
        <v>46085</v>
      </c>
      <c r="B5462" t="str">
        <f t="shared" si="2667"/>
        <v>SD</v>
      </c>
      <c r="C5462" t="str">
        <f t="shared" si="2667"/>
        <v>Lyman County</v>
      </c>
      <c r="D5462">
        <f t="shared" si="2667"/>
        <v>-99.852933300000004</v>
      </c>
      <c r="E5462">
        <f t="shared" si="2667"/>
        <v>43.888440000000003</v>
      </c>
      <c r="Q5462" s="197">
        <v>11.14406037</v>
      </c>
      <c r="R5462" s="197">
        <v>11.14406037</v>
      </c>
      <c r="AE5462" s="319"/>
    </row>
    <row r="5463" spans="1:31" x14ac:dyDescent="0.25">
      <c r="A5463">
        <f t="shared" ref="A5463:E5463" si="2668">A2378</f>
        <v>46087</v>
      </c>
      <c r="B5463" t="str">
        <f t="shared" si="2668"/>
        <v>SD</v>
      </c>
      <c r="C5463" t="str">
        <f t="shared" si="2668"/>
        <v>McCook County</v>
      </c>
      <c r="D5463">
        <f t="shared" si="2668"/>
        <v>-97.353357500000001</v>
      </c>
      <c r="E5463">
        <f t="shared" si="2668"/>
        <v>43.67407</v>
      </c>
      <c r="Q5463" s="197">
        <v>10.819828060000001</v>
      </c>
      <c r="R5463" s="197">
        <v>10.819828060000001</v>
      </c>
      <c r="AE5463" s="319"/>
    </row>
    <row r="5464" spans="1:31" x14ac:dyDescent="0.25">
      <c r="A5464">
        <f t="shared" ref="A5464:E5464" si="2669">A2379</f>
        <v>46089</v>
      </c>
      <c r="B5464" t="str">
        <f t="shared" si="2669"/>
        <v>SD</v>
      </c>
      <c r="C5464" t="str">
        <f t="shared" si="2669"/>
        <v>McPherson County</v>
      </c>
      <c r="D5464">
        <f t="shared" si="2669"/>
        <v>-99.217234000000005</v>
      </c>
      <c r="E5464">
        <f t="shared" si="2669"/>
        <v>45.763339999999999</v>
      </c>
      <c r="Q5464" s="197">
        <v>10.0231931</v>
      </c>
      <c r="R5464" s="197">
        <v>10.0231931</v>
      </c>
      <c r="AE5464" s="319"/>
    </row>
    <row r="5465" spans="1:31" x14ac:dyDescent="0.25">
      <c r="A5465">
        <f t="shared" ref="A5465:E5465" si="2670">A2380</f>
        <v>46091</v>
      </c>
      <c r="B5465" t="str">
        <f t="shared" si="2670"/>
        <v>SD</v>
      </c>
      <c r="C5465" t="str">
        <f t="shared" si="2670"/>
        <v>Marshall County</v>
      </c>
      <c r="D5465">
        <f t="shared" si="2670"/>
        <v>-97.595689800000002</v>
      </c>
      <c r="E5465">
        <f t="shared" si="2670"/>
        <v>45.757910000000003</v>
      </c>
      <c r="Q5465" s="197">
        <v>9.9041659020000008</v>
      </c>
      <c r="R5465" s="197">
        <v>9.9041659020000008</v>
      </c>
      <c r="AE5465" s="319"/>
    </row>
    <row r="5466" spans="1:31" x14ac:dyDescent="0.25">
      <c r="A5466">
        <f t="shared" ref="A5466:E5466" si="2671">A2381</f>
        <v>46093</v>
      </c>
      <c r="B5466" t="str">
        <f t="shared" si="2671"/>
        <v>SD</v>
      </c>
      <c r="C5466" t="str">
        <f t="shared" si="2671"/>
        <v>Meade County</v>
      </c>
      <c r="D5466">
        <f t="shared" si="2671"/>
        <v>-102.70510899999999</v>
      </c>
      <c r="E5466">
        <f t="shared" si="2671"/>
        <v>44.561529999999998</v>
      </c>
      <c r="Q5466" s="197">
        <v>10.35143375</v>
      </c>
      <c r="R5466" s="197">
        <v>10.35143375</v>
      </c>
      <c r="AE5466" s="319"/>
    </row>
    <row r="5467" spans="1:31" x14ac:dyDescent="0.25">
      <c r="A5467">
        <f t="shared" ref="A5467:E5467" si="2672">A2382</f>
        <v>46095</v>
      </c>
      <c r="B5467" t="str">
        <f t="shared" si="2672"/>
        <v>SD</v>
      </c>
      <c r="C5467" t="str">
        <f t="shared" si="2672"/>
        <v>Mellette County</v>
      </c>
      <c r="D5467">
        <f t="shared" si="2672"/>
        <v>-100.762412</v>
      </c>
      <c r="E5467">
        <f t="shared" si="2672"/>
        <v>43.573639999999997</v>
      </c>
      <c r="Q5467" s="197">
        <v>11.11135966</v>
      </c>
      <c r="R5467" s="197">
        <v>11.11135966</v>
      </c>
      <c r="AE5467" s="319"/>
    </row>
    <row r="5468" spans="1:31" x14ac:dyDescent="0.25">
      <c r="A5468">
        <f t="shared" ref="A5468:E5468" si="2673">A2383</f>
        <v>46097</v>
      </c>
      <c r="B5468" t="str">
        <f t="shared" si="2673"/>
        <v>SD</v>
      </c>
      <c r="C5468" t="str">
        <f t="shared" si="2673"/>
        <v>Miner County</v>
      </c>
      <c r="D5468">
        <f t="shared" si="2673"/>
        <v>-97.601288699999998</v>
      </c>
      <c r="E5468">
        <f t="shared" si="2673"/>
        <v>44.025039999999997</v>
      </c>
      <c r="Q5468" s="197">
        <v>10.783189220000001</v>
      </c>
      <c r="R5468" s="197">
        <v>10.783189220000001</v>
      </c>
      <c r="AE5468" s="319"/>
    </row>
    <row r="5469" spans="1:31" x14ac:dyDescent="0.25">
      <c r="A5469">
        <f t="shared" ref="A5469:E5469" si="2674">A2384</f>
        <v>46099</v>
      </c>
      <c r="B5469" t="str">
        <f t="shared" si="2674"/>
        <v>SD</v>
      </c>
      <c r="C5469" t="str">
        <f t="shared" si="2674"/>
        <v>Minnehaha County</v>
      </c>
      <c r="D5469">
        <f t="shared" si="2674"/>
        <v>-96.768151200000005</v>
      </c>
      <c r="E5469">
        <f t="shared" si="2674"/>
        <v>43.674309999999998</v>
      </c>
      <c r="Q5469" s="197">
        <v>10.61862191</v>
      </c>
      <c r="R5469" s="197">
        <v>10.61862191</v>
      </c>
      <c r="AE5469" s="319"/>
    </row>
    <row r="5470" spans="1:31" x14ac:dyDescent="0.25">
      <c r="A5470">
        <f t="shared" ref="A5470:E5470" si="2675">A2385</f>
        <v>46101</v>
      </c>
      <c r="B5470" t="str">
        <f t="shared" si="2675"/>
        <v>SD</v>
      </c>
      <c r="C5470" t="str">
        <f t="shared" si="2675"/>
        <v>Moody County</v>
      </c>
      <c r="D5470">
        <f t="shared" si="2675"/>
        <v>-96.645691400000004</v>
      </c>
      <c r="E5470">
        <f t="shared" si="2675"/>
        <v>44.026350000000001</v>
      </c>
      <c r="Q5470" s="197">
        <v>10.44980696</v>
      </c>
      <c r="R5470" s="197">
        <v>10.44980696</v>
      </c>
      <c r="AE5470" s="319"/>
    </row>
    <row r="5471" spans="1:31" x14ac:dyDescent="0.25">
      <c r="A5471">
        <f t="shared" ref="A5471:E5471" si="2676">A2386</f>
        <v>46102</v>
      </c>
      <c r="B5471" t="str">
        <f t="shared" si="2676"/>
        <v>SD</v>
      </c>
      <c r="C5471" t="str">
        <f t="shared" si="2676"/>
        <v>Lakota County</v>
      </c>
      <c r="D5471">
        <f t="shared" si="2676"/>
        <v>-102.555594</v>
      </c>
      <c r="E5471">
        <f t="shared" si="2676"/>
        <v>43.329929999999997</v>
      </c>
      <c r="Q5471" s="197">
        <v>10.825676899999999</v>
      </c>
      <c r="R5471" s="197">
        <v>10.825676899999999</v>
      </c>
      <c r="AE5471" s="319"/>
    </row>
    <row r="5472" spans="1:31" x14ac:dyDescent="0.25">
      <c r="A5472">
        <f t="shared" ref="A5472:E5472" si="2677">A2387</f>
        <v>46103</v>
      </c>
      <c r="B5472" t="str">
        <f t="shared" si="2677"/>
        <v>SD</v>
      </c>
      <c r="C5472" t="str">
        <f t="shared" si="2677"/>
        <v>Pennington County</v>
      </c>
      <c r="D5472">
        <f t="shared" si="2677"/>
        <v>-102.829376</v>
      </c>
      <c r="E5472">
        <f t="shared" si="2677"/>
        <v>43.996490000000001</v>
      </c>
      <c r="Q5472" s="197">
        <v>10.53009029</v>
      </c>
      <c r="R5472" s="197">
        <v>10.53009029</v>
      </c>
      <c r="AE5472" s="319"/>
    </row>
    <row r="5473" spans="1:31" x14ac:dyDescent="0.25">
      <c r="A5473">
        <f t="shared" ref="A5473:E5473" si="2678">A2388</f>
        <v>46105</v>
      </c>
      <c r="B5473" t="str">
        <f t="shared" si="2678"/>
        <v>SD</v>
      </c>
      <c r="C5473" t="str">
        <f t="shared" si="2678"/>
        <v>Perkins County</v>
      </c>
      <c r="D5473">
        <f t="shared" si="2678"/>
        <v>-102.470994</v>
      </c>
      <c r="E5473">
        <f t="shared" si="2678"/>
        <v>45.484659999999998</v>
      </c>
      <c r="Q5473" s="197">
        <v>10.03106374</v>
      </c>
      <c r="R5473" s="197">
        <v>10.03106374</v>
      </c>
      <c r="AE5473" s="319"/>
    </row>
    <row r="5474" spans="1:31" x14ac:dyDescent="0.25">
      <c r="A5474">
        <f t="shared" ref="A5474:E5474" si="2679">A2389</f>
        <v>46107</v>
      </c>
      <c r="B5474" t="str">
        <f t="shared" si="2679"/>
        <v>SD</v>
      </c>
      <c r="C5474" t="str">
        <f t="shared" si="2679"/>
        <v>Potter County</v>
      </c>
      <c r="D5474">
        <f t="shared" si="2679"/>
        <v>-99.958005299999996</v>
      </c>
      <c r="E5474">
        <f t="shared" si="2679"/>
        <v>45.057969999999997</v>
      </c>
      <c r="Q5474" s="197">
        <v>10.48108502</v>
      </c>
      <c r="R5474" s="197">
        <v>10.48108502</v>
      </c>
      <c r="AE5474" s="319"/>
    </row>
    <row r="5475" spans="1:31" x14ac:dyDescent="0.25">
      <c r="A5475">
        <f t="shared" ref="A5475:E5475" si="2680">A2390</f>
        <v>46109</v>
      </c>
      <c r="B5475" t="str">
        <f t="shared" si="2680"/>
        <v>SD</v>
      </c>
      <c r="C5475" t="str">
        <f t="shared" si="2680"/>
        <v>Roberts County</v>
      </c>
      <c r="D5475">
        <f t="shared" si="2680"/>
        <v>-96.936302299999994</v>
      </c>
      <c r="E5475">
        <f t="shared" si="2680"/>
        <v>45.625239999999998</v>
      </c>
      <c r="Q5475" s="197">
        <v>9.8292548449999995</v>
      </c>
      <c r="R5475" s="197">
        <v>9.8292548449999995</v>
      </c>
      <c r="AE5475" s="319"/>
    </row>
    <row r="5476" spans="1:31" x14ac:dyDescent="0.25">
      <c r="A5476">
        <f t="shared" ref="A5476:E5476" si="2681">A2391</f>
        <v>46111</v>
      </c>
      <c r="B5476" t="str">
        <f t="shared" si="2681"/>
        <v>SD</v>
      </c>
      <c r="C5476" t="str">
        <f t="shared" si="2681"/>
        <v>Sanborn County</v>
      </c>
      <c r="D5476">
        <f t="shared" si="2681"/>
        <v>-98.086742999999998</v>
      </c>
      <c r="E5476">
        <f t="shared" si="2681"/>
        <v>44.024189999999997</v>
      </c>
      <c r="Q5476" s="197">
        <v>10.94370456</v>
      </c>
      <c r="R5476" s="197">
        <v>10.94370456</v>
      </c>
      <c r="AE5476" s="319"/>
    </row>
    <row r="5477" spans="1:31" x14ac:dyDescent="0.25">
      <c r="A5477">
        <f t="shared" ref="A5477:E5477" si="2682">A2392</f>
        <v>46113</v>
      </c>
      <c r="B5477" t="str">
        <f t="shared" si="2682"/>
        <v>SD</v>
      </c>
      <c r="C5477" t="str">
        <f t="shared" si="2682"/>
        <v>Shannon County</v>
      </c>
      <c r="D5477">
        <f t="shared" si="2682"/>
        <v>-102.555594</v>
      </c>
      <c r="E5477">
        <f t="shared" si="2682"/>
        <v>43.329929999999997</v>
      </c>
      <c r="Q5477" s="197">
        <v>10.825676899999999</v>
      </c>
      <c r="R5477" s="197">
        <v>10.825676899999999</v>
      </c>
      <c r="AE5477" s="319"/>
    </row>
    <row r="5478" spans="1:31" x14ac:dyDescent="0.25">
      <c r="A5478">
        <f t="shared" ref="A5478:E5478" si="2683">A2393</f>
        <v>46115</v>
      </c>
      <c r="B5478" t="str">
        <f t="shared" si="2683"/>
        <v>SD</v>
      </c>
      <c r="C5478" t="str">
        <f t="shared" si="2683"/>
        <v>Spink County</v>
      </c>
      <c r="D5478">
        <f t="shared" si="2683"/>
        <v>-98.343268399999999</v>
      </c>
      <c r="E5478">
        <f t="shared" si="2683"/>
        <v>44.933149999999998</v>
      </c>
      <c r="Q5478" s="197">
        <v>10.49093023</v>
      </c>
      <c r="R5478" s="197">
        <v>10.49093023</v>
      </c>
      <c r="AE5478" s="319"/>
    </row>
    <row r="5479" spans="1:31" x14ac:dyDescent="0.25">
      <c r="A5479">
        <f t="shared" ref="A5479:E5479" si="2684">A2394</f>
        <v>46117</v>
      </c>
      <c r="B5479" t="str">
        <f t="shared" si="2684"/>
        <v>SD</v>
      </c>
      <c r="C5479" t="str">
        <f t="shared" si="2684"/>
        <v>Stanley County</v>
      </c>
      <c r="D5479">
        <f t="shared" si="2684"/>
        <v>-100.738049</v>
      </c>
      <c r="E5479">
        <f t="shared" si="2684"/>
        <v>44.4056</v>
      </c>
      <c r="Q5479" s="197">
        <v>10.81737787</v>
      </c>
      <c r="R5479" s="197">
        <v>10.81737787</v>
      </c>
      <c r="AE5479" s="319"/>
    </row>
    <row r="5480" spans="1:31" x14ac:dyDescent="0.25">
      <c r="A5480">
        <f t="shared" ref="A5480:E5480" si="2685">A2395</f>
        <v>46119</v>
      </c>
      <c r="B5480" t="str">
        <f t="shared" si="2685"/>
        <v>SD</v>
      </c>
      <c r="C5480" t="str">
        <f t="shared" si="2685"/>
        <v>Sully County</v>
      </c>
      <c r="D5480">
        <f t="shared" si="2685"/>
        <v>-100.13589899999999</v>
      </c>
      <c r="E5480">
        <f t="shared" si="2685"/>
        <v>44.70823</v>
      </c>
      <c r="Q5480" s="197">
        <v>10.72401979</v>
      </c>
      <c r="R5480" s="197">
        <v>10.72401979</v>
      </c>
      <c r="AE5480" s="319"/>
    </row>
    <row r="5481" spans="1:31" x14ac:dyDescent="0.25">
      <c r="A5481">
        <f t="shared" ref="A5481:E5481" si="2686">A2396</f>
        <v>46121</v>
      </c>
      <c r="B5481" t="str">
        <f t="shared" si="2686"/>
        <v>SD</v>
      </c>
      <c r="C5481" t="str">
        <f t="shared" si="2686"/>
        <v>Todd County</v>
      </c>
      <c r="D5481">
        <f t="shared" si="2686"/>
        <v>-100.722317</v>
      </c>
      <c r="E5481">
        <f t="shared" si="2686"/>
        <v>43.187759999999997</v>
      </c>
      <c r="Q5481" s="197">
        <v>11.202491200000001</v>
      </c>
      <c r="R5481" s="197">
        <v>11.202491200000001</v>
      </c>
      <c r="AE5481" s="319"/>
    </row>
    <row r="5482" spans="1:31" x14ac:dyDescent="0.25">
      <c r="A5482">
        <f t="shared" ref="A5482:E5482" si="2687">A2397</f>
        <v>46123</v>
      </c>
      <c r="B5482" t="str">
        <f t="shared" si="2687"/>
        <v>SD</v>
      </c>
      <c r="C5482" t="str">
        <f t="shared" si="2687"/>
        <v>Tripp County</v>
      </c>
      <c r="D5482">
        <f t="shared" si="2687"/>
        <v>-99.889382100000006</v>
      </c>
      <c r="E5482">
        <f t="shared" si="2687"/>
        <v>43.340380000000003</v>
      </c>
      <c r="Q5482" s="197">
        <v>11.26168912</v>
      </c>
      <c r="R5482" s="197">
        <v>11.26168912</v>
      </c>
      <c r="AE5482" s="319"/>
    </row>
    <row r="5483" spans="1:31" x14ac:dyDescent="0.25">
      <c r="A5483">
        <f t="shared" ref="A5483:E5483" si="2688">A2398</f>
        <v>46125</v>
      </c>
      <c r="B5483" t="str">
        <f t="shared" si="2688"/>
        <v>SD</v>
      </c>
      <c r="C5483" t="str">
        <f t="shared" si="2688"/>
        <v>Turner County</v>
      </c>
      <c r="D5483">
        <f t="shared" si="2688"/>
        <v>-97.138715599999998</v>
      </c>
      <c r="E5483">
        <f t="shared" si="2688"/>
        <v>43.308250000000001</v>
      </c>
      <c r="Q5483" s="197">
        <v>10.88868926</v>
      </c>
      <c r="R5483" s="197">
        <v>10.88868926</v>
      </c>
      <c r="AE5483" s="319"/>
    </row>
    <row r="5484" spans="1:31" x14ac:dyDescent="0.25">
      <c r="A5484">
        <f t="shared" ref="A5484:E5484" si="2689">A2399</f>
        <v>46127</v>
      </c>
      <c r="B5484" t="str">
        <f t="shared" si="2689"/>
        <v>SD</v>
      </c>
      <c r="C5484" t="str">
        <f t="shared" si="2689"/>
        <v>Union County</v>
      </c>
      <c r="D5484">
        <f t="shared" si="2689"/>
        <v>-96.647386100000006</v>
      </c>
      <c r="E5484">
        <f t="shared" si="2689"/>
        <v>42.828850000000003</v>
      </c>
      <c r="Q5484" s="197">
        <v>11.04227777</v>
      </c>
      <c r="R5484" s="197">
        <v>11.04227777</v>
      </c>
      <c r="AE5484" s="319"/>
    </row>
    <row r="5485" spans="1:31" x14ac:dyDescent="0.25">
      <c r="A5485">
        <f t="shared" ref="A5485:E5485" si="2690">A2400</f>
        <v>46129</v>
      </c>
      <c r="B5485" t="str">
        <f t="shared" si="2690"/>
        <v>SD</v>
      </c>
      <c r="C5485" t="str">
        <f t="shared" si="2690"/>
        <v>Walworth County</v>
      </c>
      <c r="D5485">
        <f t="shared" si="2690"/>
        <v>-100.029976</v>
      </c>
      <c r="E5485">
        <f t="shared" si="2690"/>
        <v>45.424509999999998</v>
      </c>
      <c r="Q5485" s="197">
        <v>10.207909730000001</v>
      </c>
      <c r="R5485" s="197">
        <v>10.207909730000001</v>
      </c>
      <c r="AE5485" s="319"/>
    </row>
    <row r="5486" spans="1:31" x14ac:dyDescent="0.25">
      <c r="A5486">
        <f t="shared" ref="A5486:E5486" si="2691">A2401</f>
        <v>46135</v>
      </c>
      <c r="B5486" t="str">
        <f t="shared" si="2691"/>
        <v>SD</v>
      </c>
      <c r="C5486" t="str">
        <f t="shared" si="2691"/>
        <v>Yankton County</v>
      </c>
      <c r="D5486">
        <f t="shared" si="2691"/>
        <v>-97.394069500000001</v>
      </c>
      <c r="E5486">
        <f t="shared" si="2691"/>
        <v>43.003329999999998</v>
      </c>
      <c r="Q5486" s="197">
        <v>11.09026873</v>
      </c>
      <c r="R5486" s="197">
        <v>11.09026873</v>
      </c>
      <c r="AE5486" s="319"/>
    </row>
    <row r="5487" spans="1:31" x14ac:dyDescent="0.25">
      <c r="A5487">
        <f t="shared" ref="A5487:E5487" si="2692">A2402</f>
        <v>46137</v>
      </c>
      <c r="B5487" t="str">
        <f t="shared" si="2692"/>
        <v>SD</v>
      </c>
      <c r="C5487" t="str">
        <f t="shared" si="2692"/>
        <v>Ziebach County</v>
      </c>
      <c r="D5487">
        <f t="shared" si="2692"/>
        <v>-101.66555700000001</v>
      </c>
      <c r="E5487">
        <f t="shared" si="2692"/>
        <v>44.975679999999997</v>
      </c>
      <c r="Q5487" s="197">
        <v>10.33059851</v>
      </c>
      <c r="R5487" s="197">
        <v>10.33059851</v>
      </c>
      <c r="AE5487" s="319"/>
    </row>
    <row r="5488" spans="1:31" x14ac:dyDescent="0.25">
      <c r="A5488">
        <f t="shared" ref="A5488:E5488" si="2693">A2403</f>
        <v>47001</v>
      </c>
      <c r="B5488" t="str">
        <f t="shared" si="2693"/>
        <v>TN</v>
      </c>
      <c r="C5488" t="str">
        <f t="shared" si="2693"/>
        <v>Anderson County</v>
      </c>
      <c r="D5488">
        <f t="shared" si="2693"/>
        <v>-84.188045000000002</v>
      </c>
      <c r="E5488">
        <f t="shared" si="2693"/>
        <v>36.121189999999999</v>
      </c>
      <c r="Q5488" s="197">
        <v>13.380135409999999</v>
      </c>
      <c r="R5488" s="197">
        <v>13.380135409999999</v>
      </c>
      <c r="AE5488" s="319"/>
    </row>
    <row r="5489" spans="1:31" x14ac:dyDescent="0.25">
      <c r="A5489">
        <f t="shared" ref="A5489:E5489" si="2694">A2404</f>
        <v>47003</v>
      </c>
      <c r="B5489" t="str">
        <f t="shared" si="2694"/>
        <v>TN</v>
      </c>
      <c r="C5489" t="str">
        <f t="shared" si="2694"/>
        <v>Bedford County</v>
      </c>
      <c r="D5489">
        <f t="shared" si="2694"/>
        <v>-86.458885100000003</v>
      </c>
      <c r="E5489">
        <f t="shared" si="2694"/>
        <v>35.52599</v>
      </c>
      <c r="Q5489" s="197">
        <v>15.31912354</v>
      </c>
      <c r="R5489" s="197">
        <v>15.31912354</v>
      </c>
      <c r="AE5489" s="319"/>
    </row>
    <row r="5490" spans="1:31" x14ac:dyDescent="0.25">
      <c r="A5490">
        <f t="shared" ref="A5490:E5490" si="2695">A2405</f>
        <v>47005</v>
      </c>
      <c r="B5490" t="str">
        <f t="shared" si="2695"/>
        <v>TN</v>
      </c>
      <c r="C5490" t="str">
        <f t="shared" si="2695"/>
        <v>Benton County</v>
      </c>
      <c r="D5490">
        <f t="shared" si="2695"/>
        <v>-88.073291299999994</v>
      </c>
      <c r="E5490">
        <f t="shared" si="2695"/>
        <v>36.075969999999998</v>
      </c>
      <c r="Q5490" s="197">
        <v>15.16397433</v>
      </c>
      <c r="R5490" s="197">
        <v>15.16397433</v>
      </c>
      <c r="AE5490" s="319"/>
    </row>
    <row r="5491" spans="1:31" x14ac:dyDescent="0.25">
      <c r="A5491">
        <f t="shared" ref="A5491:E5491" si="2696">A2406</f>
        <v>47007</v>
      </c>
      <c r="B5491" t="str">
        <f t="shared" si="2696"/>
        <v>TN</v>
      </c>
      <c r="C5491" t="str">
        <f t="shared" si="2696"/>
        <v>Bledsoe County</v>
      </c>
      <c r="D5491">
        <f t="shared" si="2696"/>
        <v>-85.205981300000005</v>
      </c>
      <c r="E5491">
        <f t="shared" si="2696"/>
        <v>35.600850000000001</v>
      </c>
      <c r="Q5491" s="197">
        <v>14.998421179999999</v>
      </c>
      <c r="R5491" s="197">
        <v>14.998421179999999</v>
      </c>
      <c r="AE5491" s="319"/>
    </row>
    <row r="5492" spans="1:31" x14ac:dyDescent="0.25">
      <c r="A5492">
        <f t="shared" ref="A5492:E5492" si="2697">A2407</f>
        <v>47009</v>
      </c>
      <c r="B5492" t="str">
        <f t="shared" si="2697"/>
        <v>TN</v>
      </c>
      <c r="C5492" t="str">
        <f t="shared" si="2697"/>
        <v>Blount County</v>
      </c>
      <c r="D5492">
        <f t="shared" si="2697"/>
        <v>-83.922778800000003</v>
      </c>
      <c r="E5492">
        <f t="shared" si="2697"/>
        <v>35.689120000000003</v>
      </c>
      <c r="Q5492" s="197">
        <v>13.026482489999999</v>
      </c>
      <c r="R5492" s="197">
        <v>13.026482489999999</v>
      </c>
      <c r="AE5492" s="319"/>
    </row>
    <row r="5493" spans="1:31" x14ac:dyDescent="0.25">
      <c r="A5493">
        <f t="shared" ref="A5493:E5493" si="2698">A2408</f>
        <v>47011</v>
      </c>
      <c r="B5493" t="str">
        <f t="shared" si="2698"/>
        <v>TN</v>
      </c>
      <c r="C5493" t="str">
        <f t="shared" si="2698"/>
        <v>Bradley County</v>
      </c>
      <c r="D5493">
        <f t="shared" si="2698"/>
        <v>-84.862265699999995</v>
      </c>
      <c r="E5493">
        <f t="shared" si="2698"/>
        <v>35.151499999999999</v>
      </c>
      <c r="Q5493" s="197">
        <v>15.09977574</v>
      </c>
      <c r="R5493" s="197">
        <v>15.09977574</v>
      </c>
      <c r="AE5493" s="319"/>
    </row>
    <row r="5494" spans="1:31" x14ac:dyDescent="0.25">
      <c r="A5494">
        <f t="shared" ref="A5494:E5494" si="2699">A2409</f>
        <v>47013</v>
      </c>
      <c r="B5494" t="str">
        <f t="shared" si="2699"/>
        <v>TN</v>
      </c>
      <c r="C5494" t="str">
        <f t="shared" si="2699"/>
        <v>Campbell County</v>
      </c>
      <c r="D5494">
        <f t="shared" si="2699"/>
        <v>-84.145010600000006</v>
      </c>
      <c r="E5494">
        <f t="shared" si="2699"/>
        <v>36.394539999999999</v>
      </c>
      <c r="Q5494" s="197">
        <v>13.343435120000001</v>
      </c>
      <c r="R5494" s="197">
        <v>13.343435120000001</v>
      </c>
      <c r="AE5494" s="319"/>
    </row>
    <row r="5495" spans="1:31" x14ac:dyDescent="0.25">
      <c r="A5495">
        <f t="shared" ref="A5495:E5495" si="2700">A2410</f>
        <v>47015</v>
      </c>
      <c r="B5495" t="str">
        <f t="shared" si="2700"/>
        <v>TN</v>
      </c>
      <c r="C5495" t="str">
        <f t="shared" si="2700"/>
        <v>Cannon County</v>
      </c>
      <c r="D5495">
        <f t="shared" si="2700"/>
        <v>-86.052098400000006</v>
      </c>
      <c r="E5495">
        <f t="shared" si="2700"/>
        <v>35.813360000000003</v>
      </c>
      <c r="Q5495" s="197">
        <v>15.106876870000001</v>
      </c>
      <c r="R5495" s="197">
        <v>15.106876870000001</v>
      </c>
      <c r="AE5495" s="319"/>
    </row>
    <row r="5496" spans="1:31" x14ac:dyDescent="0.25">
      <c r="A5496">
        <f t="shared" ref="A5496:E5496" si="2701">A2411</f>
        <v>47017</v>
      </c>
      <c r="B5496" t="str">
        <f t="shared" si="2701"/>
        <v>TN</v>
      </c>
      <c r="C5496" t="str">
        <f t="shared" si="2701"/>
        <v>Carroll County</v>
      </c>
      <c r="D5496">
        <f t="shared" si="2701"/>
        <v>-88.4525024</v>
      </c>
      <c r="E5496">
        <f t="shared" si="2701"/>
        <v>35.970419999999997</v>
      </c>
      <c r="Q5496" s="197">
        <v>15.252289620000001</v>
      </c>
      <c r="R5496" s="197">
        <v>15.252289620000001</v>
      </c>
      <c r="AE5496" s="319"/>
    </row>
    <row r="5497" spans="1:31" x14ac:dyDescent="0.25">
      <c r="A5497">
        <f t="shared" ref="A5497:E5497" si="2702">A2412</f>
        <v>47019</v>
      </c>
      <c r="B5497" t="str">
        <f t="shared" si="2702"/>
        <v>TN</v>
      </c>
      <c r="C5497" t="str">
        <f t="shared" si="2702"/>
        <v>Carter County</v>
      </c>
      <c r="D5497">
        <f t="shared" si="2702"/>
        <v>-82.12679</v>
      </c>
      <c r="E5497">
        <f t="shared" si="2702"/>
        <v>36.292290000000001</v>
      </c>
      <c r="Q5497" s="197">
        <v>13.79004591</v>
      </c>
      <c r="R5497" s="197">
        <v>13.79004591</v>
      </c>
      <c r="AE5497" s="319"/>
    </row>
    <row r="5498" spans="1:31" x14ac:dyDescent="0.25">
      <c r="A5498">
        <f t="shared" ref="A5498:E5498" si="2703">A2413</f>
        <v>47021</v>
      </c>
      <c r="B5498" t="str">
        <f t="shared" si="2703"/>
        <v>TN</v>
      </c>
      <c r="C5498" t="str">
        <f t="shared" si="2703"/>
        <v>Cheatham County</v>
      </c>
      <c r="D5498">
        <f t="shared" si="2703"/>
        <v>-87.092870899999994</v>
      </c>
      <c r="E5498">
        <f t="shared" si="2703"/>
        <v>36.2622</v>
      </c>
      <c r="Q5498" s="197">
        <v>14.99568047</v>
      </c>
      <c r="R5498" s="197">
        <v>14.99568047</v>
      </c>
      <c r="AE5498" s="319"/>
    </row>
    <row r="5499" spans="1:31" x14ac:dyDescent="0.25">
      <c r="A5499">
        <f t="shared" ref="A5499:E5499" si="2704">A2414</f>
        <v>47023</v>
      </c>
      <c r="B5499" t="str">
        <f t="shared" si="2704"/>
        <v>TN</v>
      </c>
      <c r="C5499" t="str">
        <f t="shared" si="2704"/>
        <v>Chester County</v>
      </c>
      <c r="D5499">
        <f t="shared" si="2704"/>
        <v>-88.616627800000003</v>
      </c>
      <c r="E5499">
        <f t="shared" si="2704"/>
        <v>35.421469999999999</v>
      </c>
      <c r="Q5499" s="197">
        <v>15.55858063</v>
      </c>
      <c r="R5499" s="197">
        <v>15.55858063</v>
      </c>
      <c r="AE5499" s="319"/>
    </row>
    <row r="5500" spans="1:31" x14ac:dyDescent="0.25">
      <c r="A5500">
        <f t="shared" ref="A5500:E5500" si="2705">A2415</f>
        <v>47025</v>
      </c>
      <c r="B5500" t="str">
        <f t="shared" si="2705"/>
        <v>TN</v>
      </c>
      <c r="C5500" t="str">
        <f t="shared" si="2705"/>
        <v>Claiborne County</v>
      </c>
      <c r="D5500">
        <f t="shared" si="2705"/>
        <v>-83.668518599999999</v>
      </c>
      <c r="E5500">
        <f t="shared" si="2705"/>
        <v>36.481569999999998</v>
      </c>
      <c r="Q5500" s="197">
        <v>13.082112759999999</v>
      </c>
      <c r="R5500" s="197">
        <v>13.082112759999999</v>
      </c>
      <c r="AE5500" s="319"/>
    </row>
    <row r="5501" spans="1:31" x14ac:dyDescent="0.25">
      <c r="A5501">
        <f t="shared" ref="A5501:E5501" si="2706">A2416</f>
        <v>47027</v>
      </c>
      <c r="B5501" t="str">
        <f t="shared" si="2706"/>
        <v>TN</v>
      </c>
      <c r="C5501" t="str">
        <f t="shared" si="2706"/>
        <v>Clay County</v>
      </c>
      <c r="D5501">
        <f t="shared" si="2706"/>
        <v>-85.535270299999993</v>
      </c>
      <c r="E5501">
        <f t="shared" si="2706"/>
        <v>36.551250000000003</v>
      </c>
      <c r="Q5501" s="197">
        <v>14.43064259</v>
      </c>
      <c r="R5501" s="197">
        <v>14.43064259</v>
      </c>
      <c r="AE5501" s="319"/>
    </row>
    <row r="5502" spans="1:31" x14ac:dyDescent="0.25">
      <c r="A5502">
        <f t="shared" ref="A5502:E5502" si="2707">A2417</f>
        <v>47029</v>
      </c>
      <c r="B5502" t="str">
        <f t="shared" si="2707"/>
        <v>TN</v>
      </c>
      <c r="C5502" t="str">
        <f t="shared" si="2707"/>
        <v>Cocke County</v>
      </c>
      <c r="D5502">
        <f t="shared" si="2707"/>
        <v>-83.1153099</v>
      </c>
      <c r="E5502">
        <f t="shared" si="2707"/>
        <v>35.924619999999997</v>
      </c>
      <c r="Q5502" s="197">
        <v>13.01623917</v>
      </c>
      <c r="R5502" s="197">
        <v>13.01623917</v>
      </c>
      <c r="AE5502" s="319"/>
    </row>
    <row r="5503" spans="1:31" x14ac:dyDescent="0.25">
      <c r="A5503">
        <f t="shared" ref="A5503:E5503" si="2708">A2418</f>
        <v>47031</v>
      </c>
      <c r="B5503" t="str">
        <f t="shared" si="2708"/>
        <v>TN</v>
      </c>
      <c r="C5503" t="str">
        <f t="shared" si="2708"/>
        <v>Coffee County</v>
      </c>
      <c r="D5503">
        <f t="shared" si="2708"/>
        <v>-86.062923100000006</v>
      </c>
      <c r="E5503">
        <f t="shared" si="2708"/>
        <v>35.491999999999997</v>
      </c>
      <c r="Q5503" s="197">
        <v>15.31236578</v>
      </c>
      <c r="R5503" s="197">
        <v>15.31236578</v>
      </c>
      <c r="AE5503" s="319"/>
    </row>
    <row r="5504" spans="1:31" x14ac:dyDescent="0.25">
      <c r="A5504">
        <f t="shared" ref="A5504:E5504" si="2709">A2419</f>
        <v>47033</v>
      </c>
      <c r="B5504" t="str">
        <f t="shared" si="2709"/>
        <v>TN</v>
      </c>
      <c r="C5504" t="str">
        <f t="shared" si="2709"/>
        <v>Crockett County</v>
      </c>
      <c r="D5504">
        <f t="shared" si="2709"/>
        <v>-89.137791100000001</v>
      </c>
      <c r="E5504">
        <f t="shared" si="2709"/>
        <v>35.815629999999999</v>
      </c>
      <c r="Q5504" s="197">
        <v>15.384687680000001</v>
      </c>
      <c r="R5504" s="197">
        <v>15.384687680000001</v>
      </c>
      <c r="AE5504" s="319"/>
    </row>
    <row r="5505" spans="1:31" x14ac:dyDescent="0.25">
      <c r="A5505">
        <f t="shared" ref="A5505:E5505" si="2710">A2420</f>
        <v>47035</v>
      </c>
      <c r="B5505" t="str">
        <f t="shared" si="2710"/>
        <v>TN</v>
      </c>
      <c r="C5505" t="str">
        <f t="shared" si="2710"/>
        <v>Cumberland County</v>
      </c>
      <c r="D5505">
        <f t="shared" si="2710"/>
        <v>-85.010031799999993</v>
      </c>
      <c r="E5505">
        <f t="shared" si="2710"/>
        <v>35.949719999999999</v>
      </c>
      <c r="Q5505" s="197">
        <v>14.45456143</v>
      </c>
      <c r="R5505" s="197">
        <v>14.45456143</v>
      </c>
      <c r="AE5505" s="319"/>
    </row>
    <row r="5506" spans="1:31" x14ac:dyDescent="0.25">
      <c r="A5506">
        <f t="shared" ref="A5506:E5506" si="2711">A2421</f>
        <v>47037</v>
      </c>
      <c r="B5506" t="str">
        <f t="shared" si="2711"/>
        <v>TN</v>
      </c>
      <c r="C5506" t="str">
        <f t="shared" si="2711"/>
        <v>Davidson County</v>
      </c>
      <c r="D5506">
        <f t="shared" si="2711"/>
        <v>-86.778784599999994</v>
      </c>
      <c r="E5506">
        <f t="shared" si="2711"/>
        <v>36.175249999999998</v>
      </c>
      <c r="Q5506" s="197">
        <v>15.01087036</v>
      </c>
      <c r="R5506" s="197">
        <v>15.01087036</v>
      </c>
      <c r="AE5506" s="319"/>
    </row>
    <row r="5507" spans="1:31" x14ac:dyDescent="0.25">
      <c r="A5507">
        <f t="shared" ref="A5507:E5507" si="2712">A2422</f>
        <v>47039</v>
      </c>
      <c r="B5507" t="str">
        <f t="shared" si="2712"/>
        <v>TN</v>
      </c>
      <c r="C5507" t="str">
        <f t="shared" si="2712"/>
        <v>Decatur County</v>
      </c>
      <c r="D5507">
        <f t="shared" si="2712"/>
        <v>-88.112675100000004</v>
      </c>
      <c r="E5507">
        <f t="shared" si="2712"/>
        <v>35.618040000000001</v>
      </c>
      <c r="Q5507" s="197">
        <v>15.413296880000001</v>
      </c>
      <c r="R5507" s="197">
        <v>15.413296880000001</v>
      </c>
      <c r="AE5507" s="319"/>
    </row>
    <row r="5508" spans="1:31" x14ac:dyDescent="0.25">
      <c r="A5508">
        <f t="shared" ref="A5508:E5508" si="2713">A2423</f>
        <v>47041</v>
      </c>
      <c r="B5508" t="str">
        <f t="shared" si="2713"/>
        <v>TN</v>
      </c>
      <c r="C5508" t="str">
        <f t="shared" si="2713"/>
        <v>DeKalb County</v>
      </c>
      <c r="D5508">
        <f t="shared" si="2713"/>
        <v>-85.839886500000006</v>
      </c>
      <c r="E5508">
        <f t="shared" si="2713"/>
        <v>35.989069999999998</v>
      </c>
      <c r="Q5508" s="197">
        <v>14.936458310000001</v>
      </c>
      <c r="R5508" s="197">
        <v>14.936458310000001</v>
      </c>
      <c r="AE5508" s="319"/>
    </row>
    <row r="5509" spans="1:31" x14ac:dyDescent="0.25">
      <c r="A5509">
        <f t="shared" ref="A5509:E5509" si="2714">A2424</f>
        <v>47043</v>
      </c>
      <c r="B5509" t="str">
        <f t="shared" si="2714"/>
        <v>TN</v>
      </c>
      <c r="C5509" t="str">
        <f t="shared" si="2714"/>
        <v>Dickson County</v>
      </c>
      <c r="D5509">
        <f t="shared" si="2714"/>
        <v>-87.363688400000001</v>
      </c>
      <c r="E5509">
        <f t="shared" si="2714"/>
        <v>36.149149999999999</v>
      </c>
      <c r="Q5509" s="197">
        <v>15.0703838</v>
      </c>
      <c r="R5509" s="197">
        <v>15.0703838</v>
      </c>
      <c r="AE5509" s="319"/>
    </row>
    <row r="5510" spans="1:31" x14ac:dyDescent="0.25">
      <c r="A5510">
        <f t="shared" ref="A5510:E5510" si="2715">A2425</f>
        <v>47045</v>
      </c>
      <c r="B5510" t="str">
        <f t="shared" si="2715"/>
        <v>TN</v>
      </c>
      <c r="C5510" t="str">
        <f t="shared" si="2715"/>
        <v>Dyer County</v>
      </c>
      <c r="D5510">
        <f t="shared" si="2715"/>
        <v>-89.412569300000001</v>
      </c>
      <c r="E5510">
        <f t="shared" si="2715"/>
        <v>36.053690000000003</v>
      </c>
      <c r="Q5510" s="197">
        <v>15.25485799</v>
      </c>
      <c r="R5510" s="197">
        <v>15.25485799</v>
      </c>
      <c r="AE5510" s="319"/>
    </row>
    <row r="5511" spans="1:31" x14ac:dyDescent="0.25">
      <c r="A5511">
        <f t="shared" ref="A5511:E5511" si="2716">A2426</f>
        <v>47047</v>
      </c>
      <c r="B5511" t="str">
        <f t="shared" si="2716"/>
        <v>TN</v>
      </c>
      <c r="C5511" t="str">
        <f t="shared" si="2716"/>
        <v>Fayette County</v>
      </c>
      <c r="D5511">
        <f t="shared" si="2716"/>
        <v>-89.417613200000005</v>
      </c>
      <c r="E5511">
        <f t="shared" si="2716"/>
        <v>35.201219999999999</v>
      </c>
      <c r="Q5511" s="197">
        <v>15.756734099999999</v>
      </c>
      <c r="R5511" s="197">
        <v>15.756734099999999</v>
      </c>
      <c r="AE5511" s="319"/>
    </row>
    <row r="5512" spans="1:31" x14ac:dyDescent="0.25">
      <c r="A5512">
        <f t="shared" ref="A5512:E5512" si="2717">A2427</f>
        <v>47049</v>
      </c>
      <c r="B5512" t="str">
        <f t="shared" si="2717"/>
        <v>TN</v>
      </c>
      <c r="C5512" t="str">
        <f t="shared" si="2717"/>
        <v>Fentress County</v>
      </c>
      <c r="D5512">
        <f t="shared" si="2717"/>
        <v>-84.9317384</v>
      </c>
      <c r="E5512">
        <f t="shared" si="2717"/>
        <v>36.377470000000002</v>
      </c>
      <c r="Q5512" s="197">
        <v>14.098436789999999</v>
      </c>
      <c r="R5512" s="197">
        <v>14.098436789999999</v>
      </c>
      <c r="AE5512" s="319"/>
    </row>
    <row r="5513" spans="1:31" x14ac:dyDescent="0.25">
      <c r="A5513">
        <f t="shared" ref="A5513:E5513" si="2718">A2428</f>
        <v>47051</v>
      </c>
      <c r="B5513" t="str">
        <f t="shared" si="2718"/>
        <v>TN</v>
      </c>
      <c r="C5513" t="str">
        <f t="shared" si="2718"/>
        <v>Franklin County</v>
      </c>
      <c r="D5513">
        <f t="shared" si="2718"/>
        <v>-86.082836299999997</v>
      </c>
      <c r="E5513">
        <f t="shared" si="2718"/>
        <v>35.152320000000003</v>
      </c>
      <c r="Q5513" s="197">
        <v>15.50592035</v>
      </c>
      <c r="R5513" s="197">
        <v>15.50592035</v>
      </c>
      <c r="AE5513" s="319"/>
    </row>
    <row r="5514" spans="1:31" x14ac:dyDescent="0.25">
      <c r="A5514">
        <f t="shared" ref="A5514:E5514" si="2719">A2429</f>
        <v>47053</v>
      </c>
      <c r="B5514" t="str">
        <f t="shared" si="2719"/>
        <v>TN</v>
      </c>
      <c r="C5514" t="str">
        <f t="shared" si="2719"/>
        <v>Gibson County</v>
      </c>
      <c r="D5514">
        <f t="shared" si="2719"/>
        <v>-88.934103300000004</v>
      </c>
      <c r="E5514">
        <f t="shared" si="2719"/>
        <v>35.995510000000003</v>
      </c>
      <c r="Q5514" s="197">
        <v>15.26834916</v>
      </c>
      <c r="R5514" s="197">
        <v>15.26834916</v>
      </c>
      <c r="AE5514" s="319"/>
    </row>
    <row r="5515" spans="1:31" x14ac:dyDescent="0.25">
      <c r="A5515">
        <f t="shared" ref="A5515:E5515" si="2720">A2430</f>
        <v>47055</v>
      </c>
      <c r="B5515" t="str">
        <f t="shared" si="2720"/>
        <v>TN</v>
      </c>
      <c r="C5515" t="str">
        <f t="shared" si="2720"/>
        <v>Giles County</v>
      </c>
      <c r="D5515">
        <f t="shared" si="2720"/>
        <v>-87.026704499999994</v>
      </c>
      <c r="E5515">
        <f t="shared" si="2720"/>
        <v>35.210520000000002</v>
      </c>
      <c r="Q5515" s="197">
        <v>15.50738241</v>
      </c>
      <c r="R5515" s="197">
        <v>15.50738241</v>
      </c>
      <c r="AE5515" s="319"/>
    </row>
    <row r="5516" spans="1:31" x14ac:dyDescent="0.25">
      <c r="A5516">
        <f t="shared" ref="A5516:E5516" si="2721">A2431</f>
        <v>47057</v>
      </c>
      <c r="B5516" t="str">
        <f t="shared" si="2721"/>
        <v>TN</v>
      </c>
      <c r="C5516" t="str">
        <f t="shared" si="2721"/>
        <v>Grainger County</v>
      </c>
      <c r="D5516">
        <f t="shared" si="2721"/>
        <v>-83.495782300000002</v>
      </c>
      <c r="E5516">
        <f t="shared" si="2721"/>
        <v>36.27458</v>
      </c>
      <c r="Q5516" s="197">
        <v>12.957457209999999</v>
      </c>
      <c r="R5516" s="197">
        <v>12.957457209999999</v>
      </c>
      <c r="AE5516" s="319"/>
    </row>
    <row r="5517" spans="1:31" x14ac:dyDescent="0.25">
      <c r="A5517">
        <f t="shared" ref="A5517:E5517" si="2722">A2432</f>
        <v>47059</v>
      </c>
      <c r="B5517" t="str">
        <f t="shared" si="2722"/>
        <v>TN</v>
      </c>
      <c r="C5517" t="str">
        <f t="shared" si="2722"/>
        <v>Greene County</v>
      </c>
      <c r="D5517">
        <f t="shared" si="2722"/>
        <v>-82.846272099999993</v>
      </c>
      <c r="E5517">
        <f t="shared" si="2722"/>
        <v>36.174520000000001</v>
      </c>
      <c r="Q5517" s="197">
        <v>13.249536790000001</v>
      </c>
      <c r="R5517" s="197">
        <v>13.249536790000001</v>
      </c>
      <c r="AE5517" s="319"/>
    </row>
    <row r="5518" spans="1:31" x14ac:dyDescent="0.25">
      <c r="A5518">
        <f t="shared" ref="A5518:E5518" si="2723">A2433</f>
        <v>47061</v>
      </c>
      <c r="B5518" t="str">
        <f t="shared" si="2723"/>
        <v>TN</v>
      </c>
      <c r="C5518" t="str">
        <f t="shared" si="2723"/>
        <v>Grundy County</v>
      </c>
      <c r="D5518">
        <f t="shared" si="2723"/>
        <v>-85.717265400000002</v>
      </c>
      <c r="E5518">
        <f t="shared" si="2723"/>
        <v>35.384689999999999</v>
      </c>
      <c r="Q5518" s="197">
        <v>15.354912649999999</v>
      </c>
      <c r="R5518" s="197">
        <v>15.354912649999999</v>
      </c>
      <c r="AE5518" s="319"/>
    </row>
    <row r="5519" spans="1:31" x14ac:dyDescent="0.25">
      <c r="A5519">
        <f t="shared" ref="A5519:E5519" si="2724">A2434</f>
        <v>47063</v>
      </c>
      <c r="B5519" t="str">
        <f t="shared" si="2724"/>
        <v>TN</v>
      </c>
      <c r="C5519" t="str">
        <f t="shared" si="2724"/>
        <v>Hamblen County</v>
      </c>
      <c r="D5519">
        <f t="shared" si="2724"/>
        <v>-83.236462900000006</v>
      </c>
      <c r="E5519">
        <f t="shared" si="2724"/>
        <v>36.223640000000003</v>
      </c>
      <c r="Q5519" s="197">
        <v>12.98255994</v>
      </c>
      <c r="R5519" s="197">
        <v>12.98255994</v>
      </c>
      <c r="AE5519" s="319"/>
    </row>
    <row r="5520" spans="1:31" x14ac:dyDescent="0.25">
      <c r="A5520">
        <f t="shared" ref="A5520:E5520" si="2725">A2435</f>
        <v>47065</v>
      </c>
      <c r="B5520" t="str">
        <f t="shared" si="2725"/>
        <v>TN</v>
      </c>
      <c r="C5520" t="str">
        <f t="shared" si="2725"/>
        <v>Hamilton County</v>
      </c>
      <c r="D5520">
        <f t="shared" si="2725"/>
        <v>-85.170218199999994</v>
      </c>
      <c r="E5520">
        <f t="shared" si="2725"/>
        <v>35.178220000000003</v>
      </c>
      <c r="Q5520" s="197">
        <v>15.41493981</v>
      </c>
      <c r="R5520" s="197">
        <v>15.41493981</v>
      </c>
      <c r="AE5520" s="319"/>
    </row>
    <row r="5521" spans="1:31" x14ac:dyDescent="0.25">
      <c r="A5521">
        <f t="shared" ref="A5521:E5521" si="2726">A2436</f>
        <v>47067</v>
      </c>
      <c r="B5521" t="str">
        <f t="shared" si="2726"/>
        <v>TN</v>
      </c>
      <c r="C5521" t="str">
        <f t="shared" si="2726"/>
        <v>Hancock County</v>
      </c>
      <c r="D5521">
        <f t="shared" si="2726"/>
        <v>-83.211943599999998</v>
      </c>
      <c r="E5521">
        <f t="shared" si="2726"/>
        <v>36.521749999999997</v>
      </c>
      <c r="Q5521" s="197">
        <v>13.08366517</v>
      </c>
      <c r="R5521" s="197">
        <v>13.08366517</v>
      </c>
      <c r="AE5521" s="319"/>
    </row>
    <row r="5522" spans="1:31" x14ac:dyDescent="0.25">
      <c r="A5522">
        <f t="shared" ref="A5522:E5522" si="2727">A2437</f>
        <v>47069</v>
      </c>
      <c r="B5522" t="str">
        <f t="shared" si="2727"/>
        <v>TN</v>
      </c>
      <c r="C5522" t="str">
        <f t="shared" si="2727"/>
        <v>Hardeman County</v>
      </c>
      <c r="D5522">
        <f t="shared" si="2727"/>
        <v>-88.995711700000001</v>
      </c>
      <c r="E5522">
        <f t="shared" si="2727"/>
        <v>35.209859999999999</v>
      </c>
      <c r="Q5522" s="197">
        <v>15.708478550000001</v>
      </c>
      <c r="R5522" s="197">
        <v>15.708478550000001</v>
      </c>
      <c r="AE5522" s="319"/>
    </row>
    <row r="5523" spans="1:31" x14ac:dyDescent="0.25">
      <c r="A5523">
        <f t="shared" ref="A5523:E5523" si="2728">A2438</f>
        <v>47071</v>
      </c>
      <c r="B5523" t="str">
        <f t="shared" si="2728"/>
        <v>TN</v>
      </c>
      <c r="C5523" t="str">
        <f t="shared" si="2728"/>
        <v>Hardin County</v>
      </c>
      <c r="D5523">
        <f t="shared" si="2728"/>
        <v>-88.192474399999995</v>
      </c>
      <c r="E5523">
        <f t="shared" si="2728"/>
        <v>35.204819999999998</v>
      </c>
      <c r="Q5523" s="197">
        <v>15.629732000000001</v>
      </c>
      <c r="R5523" s="197">
        <v>15.629732000000001</v>
      </c>
      <c r="AE5523" s="319"/>
    </row>
    <row r="5524" spans="1:31" x14ac:dyDescent="0.25">
      <c r="A5524">
        <f t="shared" ref="A5524:E5524" si="2729">A2439</f>
        <v>47073</v>
      </c>
      <c r="B5524" t="str">
        <f t="shared" si="2729"/>
        <v>TN</v>
      </c>
      <c r="C5524" t="str">
        <f t="shared" si="2729"/>
        <v>Hawkins County</v>
      </c>
      <c r="D5524">
        <f t="shared" si="2729"/>
        <v>-82.933480799999998</v>
      </c>
      <c r="E5524">
        <f t="shared" si="2729"/>
        <v>36.441600000000001</v>
      </c>
      <c r="Q5524" s="197">
        <v>13.182599509999999</v>
      </c>
      <c r="R5524" s="197">
        <v>13.182599509999999</v>
      </c>
      <c r="AE5524" s="319"/>
    </row>
    <row r="5525" spans="1:31" x14ac:dyDescent="0.25">
      <c r="A5525">
        <f t="shared" ref="A5525:E5525" si="2730">A2440</f>
        <v>47075</v>
      </c>
      <c r="B5525" t="str">
        <f t="shared" si="2730"/>
        <v>TN</v>
      </c>
      <c r="C5525" t="str">
        <f t="shared" si="2730"/>
        <v>Haywood County</v>
      </c>
      <c r="D5525">
        <f t="shared" si="2730"/>
        <v>-89.269046599999996</v>
      </c>
      <c r="E5525">
        <f t="shared" si="2730"/>
        <v>35.58672</v>
      </c>
      <c r="Q5525" s="197">
        <v>15.53225033</v>
      </c>
      <c r="R5525" s="197">
        <v>15.53225033</v>
      </c>
      <c r="AE5525" s="319"/>
    </row>
    <row r="5526" spans="1:31" x14ac:dyDescent="0.25">
      <c r="A5526">
        <f t="shared" ref="A5526:E5526" si="2731">A2441</f>
        <v>47077</v>
      </c>
      <c r="B5526" t="str">
        <f t="shared" si="2731"/>
        <v>TN</v>
      </c>
      <c r="C5526" t="str">
        <f t="shared" si="2731"/>
        <v>Henderson County</v>
      </c>
      <c r="D5526">
        <f t="shared" si="2731"/>
        <v>-88.387564800000007</v>
      </c>
      <c r="E5526">
        <f t="shared" si="2731"/>
        <v>35.652410000000003</v>
      </c>
      <c r="Q5526" s="197">
        <v>15.41174021</v>
      </c>
      <c r="R5526" s="197">
        <v>15.41174021</v>
      </c>
      <c r="AE5526" s="319"/>
    </row>
    <row r="5527" spans="1:31" x14ac:dyDescent="0.25">
      <c r="A5527">
        <f t="shared" ref="A5527:E5527" si="2732">A2442</f>
        <v>47079</v>
      </c>
      <c r="B5527" t="str">
        <f t="shared" si="2732"/>
        <v>TN</v>
      </c>
      <c r="C5527" t="str">
        <f t="shared" si="2732"/>
        <v>Henry County</v>
      </c>
      <c r="D5527">
        <f t="shared" si="2732"/>
        <v>-88.305257699999999</v>
      </c>
      <c r="E5527">
        <f t="shared" si="2732"/>
        <v>36.334800000000001</v>
      </c>
      <c r="Q5527" s="197">
        <v>15.03935461</v>
      </c>
      <c r="R5527" s="197">
        <v>15.03935461</v>
      </c>
      <c r="AE5527" s="319"/>
    </row>
    <row r="5528" spans="1:31" x14ac:dyDescent="0.25">
      <c r="A5528">
        <f t="shared" ref="A5528:E5528" si="2733">A2443</f>
        <v>47081</v>
      </c>
      <c r="B5528" t="str">
        <f t="shared" si="2733"/>
        <v>TN</v>
      </c>
      <c r="C5528" t="str">
        <f t="shared" si="2733"/>
        <v>Hickman County</v>
      </c>
      <c r="D5528">
        <f t="shared" si="2733"/>
        <v>-87.479657599999996</v>
      </c>
      <c r="E5528">
        <f t="shared" si="2733"/>
        <v>35.80921</v>
      </c>
      <c r="Q5528" s="197">
        <v>15.253142929999999</v>
      </c>
      <c r="R5528" s="197">
        <v>15.253142929999999</v>
      </c>
      <c r="AE5528" s="319"/>
    </row>
    <row r="5529" spans="1:31" x14ac:dyDescent="0.25">
      <c r="A5529">
        <f t="shared" ref="A5529:E5529" si="2734">A2444</f>
        <v>47083</v>
      </c>
      <c r="B5529" t="str">
        <f t="shared" si="2734"/>
        <v>TN</v>
      </c>
      <c r="C5529" t="str">
        <f t="shared" si="2734"/>
        <v>Houston County</v>
      </c>
      <c r="D5529">
        <f t="shared" si="2734"/>
        <v>-87.737842000000001</v>
      </c>
      <c r="E5529">
        <f t="shared" si="2734"/>
        <v>36.282530000000001</v>
      </c>
      <c r="Q5529" s="197">
        <v>15.025386579999999</v>
      </c>
      <c r="R5529" s="197">
        <v>15.025386579999999</v>
      </c>
      <c r="AE5529" s="319"/>
    </row>
    <row r="5530" spans="1:31" x14ac:dyDescent="0.25">
      <c r="A5530">
        <f t="shared" ref="A5530:E5530" si="2735">A2445</f>
        <v>47085</v>
      </c>
      <c r="B5530" t="str">
        <f t="shared" si="2735"/>
        <v>TN</v>
      </c>
      <c r="C5530" t="str">
        <f t="shared" si="2735"/>
        <v>Humphreys County</v>
      </c>
      <c r="D5530">
        <f t="shared" si="2735"/>
        <v>-87.781175000000005</v>
      </c>
      <c r="E5530">
        <f t="shared" si="2735"/>
        <v>36.031480000000002</v>
      </c>
      <c r="Q5530" s="197">
        <v>15.15935144</v>
      </c>
      <c r="R5530" s="197">
        <v>15.15935144</v>
      </c>
      <c r="AE5530" s="319"/>
    </row>
    <row r="5531" spans="1:31" x14ac:dyDescent="0.25">
      <c r="A5531">
        <f t="shared" ref="A5531:E5531" si="2736">A2446</f>
        <v>47087</v>
      </c>
      <c r="B5531" t="str">
        <f t="shared" si="2736"/>
        <v>TN</v>
      </c>
      <c r="C5531" t="str">
        <f t="shared" si="2736"/>
        <v>Jackson County</v>
      </c>
      <c r="D5531">
        <f t="shared" si="2736"/>
        <v>-85.673902499999997</v>
      </c>
      <c r="E5531">
        <f t="shared" si="2736"/>
        <v>36.370510000000003</v>
      </c>
      <c r="Q5531" s="197">
        <v>14.61456596</v>
      </c>
      <c r="R5531" s="197">
        <v>14.61456596</v>
      </c>
      <c r="AE5531" s="319"/>
    </row>
    <row r="5532" spans="1:31" x14ac:dyDescent="0.25">
      <c r="A5532">
        <f t="shared" ref="A5532:E5532" si="2737">A2447</f>
        <v>47089</v>
      </c>
      <c r="B5532" t="str">
        <f t="shared" si="2737"/>
        <v>TN</v>
      </c>
      <c r="C5532" t="str">
        <f t="shared" si="2737"/>
        <v>Jefferson County</v>
      </c>
      <c r="D5532">
        <f t="shared" si="2737"/>
        <v>-83.4343298</v>
      </c>
      <c r="E5532">
        <f t="shared" si="2737"/>
        <v>36.056199999999997</v>
      </c>
      <c r="Q5532" s="197">
        <v>12.86222501</v>
      </c>
      <c r="R5532" s="197">
        <v>12.86222501</v>
      </c>
      <c r="AE5532" s="319"/>
    </row>
    <row r="5533" spans="1:31" x14ac:dyDescent="0.25">
      <c r="A5533">
        <f t="shared" ref="A5533:E5533" si="2738">A2448</f>
        <v>47091</v>
      </c>
      <c r="B5533" t="str">
        <f t="shared" si="2738"/>
        <v>TN</v>
      </c>
      <c r="C5533" t="str">
        <f t="shared" si="2738"/>
        <v>Johnson County</v>
      </c>
      <c r="D5533">
        <f t="shared" si="2738"/>
        <v>-81.843764899999996</v>
      </c>
      <c r="E5533">
        <f t="shared" si="2738"/>
        <v>36.458159999999999</v>
      </c>
      <c r="Q5533" s="197">
        <v>13.88923194</v>
      </c>
      <c r="R5533" s="197">
        <v>13.88923194</v>
      </c>
      <c r="AE5533" s="319"/>
    </row>
    <row r="5534" spans="1:31" x14ac:dyDescent="0.25">
      <c r="A5534">
        <f t="shared" ref="A5534:E5534" si="2739">A2449</f>
        <v>47093</v>
      </c>
      <c r="B5534" t="str">
        <f t="shared" si="2739"/>
        <v>TN</v>
      </c>
      <c r="C5534" t="str">
        <f t="shared" si="2739"/>
        <v>Knox County</v>
      </c>
      <c r="D5534">
        <f t="shared" si="2739"/>
        <v>-83.937987300000003</v>
      </c>
      <c r="E5534">
        <f t="shared" si="2739"/>
        <v>35.992939999999997</v>
      </c>
      <c r="Q5534" s="197">
        <v>13.080741250000001</v>
      </c>
      <c r="R5534" s="197">
        <v>13.080741250000001</v>
      </c>
      <c r="AE5534" s="319"/>
    </row>
    <row r="5535" spans="1:31" x14ac:dyDescent="0.25">
      <c r="A5535">
        <f t="shared" ref="A5535:E5535" si="2740">A2450</f>
        <v>47095</v>
      </c>
      <c r="B5535" t="str">
        <f t="shared" si="2740"/>
        <v>TN</v>
      </c>
      <c r="C5535" t="str">
        <f t="shared" si="2740"/>
        <v>Lake County</v>
      </c>
      <c r="D5535">
        <f t="shared" si="2740"/>
        <v>-89.494616199999996</v>
      </c>
      <c r="E5535">
        <f t="shared" si="2740"/>
        <v>36.35539</v>
      </c>
      <c r="Q5535" s="197">
        <v>15.07469373</v>
      </c>
      <c r="R5535" s="197">
        <v>15.07469373</v>
      </c>
      <c r="AE5535" s="319"/>
    </row>
    <row r="5536" spans="1:31" x14ac:dyDescent="0.25">
      <c r="A5536">
        <f t="shared" ref="A5536:E5536" si="2741">A2451</f>
        <v>47097</v>
      </c>
      <c r="B5536" t="str">
        <f t="shared" si="2741"/>
        <v>TN</v>
      </c>
      <c r="C5536" t="str">
        <f t="shared" si="2741"/>
        <v>Lauderdale County</v>
      </c>
      <c r="D5536">
        <f t="shared" si="2741"/>
        <v>-89.622896800000007</v>
      </c>
      <c r="E5536">
        <f t="shared" si="2741"/>
        <v>35.757710000000003</v>
      </c>
      <c r="Q5536" s="197">
        <v>15.43248314</v>
      </c>
      <c r="R5536" s="197">
        <v>15.43248314</v>
      </c>
      <c r="AE5536" s="319"/>
    </row>
    <row r="5537" spans="1:31" x14ac:dyDescent="0.25">
      <c r="A5537">
        <f t="shared" ref="A5537:E5537" si="2742">A2452</f>
        <v>47099</v>
      </c>
      <c r="B5537" t="str">
        <f t="shared" si="2742"/>
        <v>TN</v>
      </c>
      <c r="C5537" t="str">
        <f t="shared" si="2742"/>
        <v>Lawrence County</v>
      </c>
      <c r="D5537">
        <f t="shared" si="2742"/>
        <v>-87.392556299999995</v>
      </c>
      <c r="E5537">
        <f t="shared" si="2742"/>
        <v>35.219230000000003</v>
      </c>
      <c r="Q5537" s="197">
        <v>15.541972899999999</v>
      </c>
      <c r="R5537" s="197">
        <v>15.541972899999999</v>
      </c>
      <c r="AE5537" s="319"/>
    </row>
    <row r="5538" spans="1:31" x14ac:dyDescent="0.25">
      <c r="A5538">
        <f t="shared" ref="A5538:E5538" si="2743">A2453</f>
        <v>47101</v>
      </c>
      <c r="B5538" t="str">
        <f t="shared" si="2743"/>
        <v>TN</v>
      </c>
      <c r="C5538" t="str">
        <f t="shared" si="2743"/>
        <v>Lewis County</v>
      </c>
      <c r="D5538">
        <f t="shared" si="2743"/>
        <v>-87.489725800000002</v>
      </c>
      <c r="E5538">
        <f t="shared" si="2743"/>
        <v>35.533360000000002</v>
      </c>
      <c r="Q5538" s="197">
        <v>15.393072289999999</v>
      </c>
      <c r="R5538" s="197">
        <v>15.393072289999999</v>
      </c>
      <c r="AE5538" s="319"/>
    </row>
    <row r="5539" spans="1:31" x14ac:dyDescent="0.25">
      <c r="A5539">
        <f t="shared" ref="A5539:E5539" si="2744">A2454</f>
        <v>47103</v>
      </c>
      <c r="B5539" t="str">
        <f t="shared" si="2744"/>
        <v>TN</v>
      </c>
      <c r="C5539" t="str">
        <f t="shared" si="2744"/>
        <v>Lincoln County</v>
      </c>
      <c r="D5539">
        <f t="shared" si="2744"/>
        <v>-86.576128100000005</v>
      </c>
      <c r="E5539">
        <f t="shared" si="2744"/>
        <v>35.143810000000002</v>
      </c>
      <c r="Q5539" s="197">
        <v>15.50678802</v>
      </c>
      <c r="R5539" s="197">
        <v>15.50678802</v>
      </c>
      <c r="AE5539" s="319"/>
    </row>
    <row r="5540" spans="1:31" x14ac:dyDescent="0.25">
      <c r="A5540">
        <f t="shared" ref="A5540:E5540" si="2745">A2455</f>
        <v>47105</v>
      </c>
      <c r="B5540" t="str">
        <f t="shared" si="2745"/>
        <v>TN</v>
      </c>
      <c r="C5540" t="str">
        <f t="shared" si="2745"/>
        <v>Loudon County</v>
      </c>
      <c r="D5540">
        <f t="shared" si="2745"/>
        <v>-84.313157700000005</v>
      </c>
      <c r="E5540">
        <f t="shared" si="2745"/>
        <v>35.734729999999999</v>
      </c>
      <c r="Q5540" s="197">
        <v>13.62471</v>
      </c>
      <c r="R5540" s="197">
        <v>13.62471</v>
      </c>
      <c r="AE5540" s="319"/>
    </row>
    <row r="5541" spans="1:31" x14ac:dyDescent="0.25">
      <c r="A5541">
        <f t="shared" ref="A5541:E5541" si="2746">A2456</f>
        <v>47107</v>
      </c>
      <c r="B5541" t="str">
        <f t="shared" si="2746"/>
        <v>TN</v>
      </c>
      <c r="C5541" t="str">
        <f t="shared" si="2746"/>
        <v>McMinn County</v>
      </c>
      <c r="D5541">
        <f t="shared" si="2746"/>
        <v>-84.614087900000001</v>
      </c>
      <c r="E5541">
        <f t="shared" si="2746"/>
        <v>35.426369999999999</v>
      </c>
      <c r="Q5541" s="197">
        <v>14.42632092</v>
      </c>
      <c r="R5541" s="197">
        <v>14.42632092</v>
      </c>
      <c r="AE5541" s="319"/>
    </row>
    <row r="5542" spans="1:31" x14ac:dyDescent="0.25">
      <c r="A5542">
        <f t="shared" ref="A5542:E5542" si="2747">A2457</f>
        <v>47109</v>
      </c>
      <c r="B5542" t="str">
        <f t="shared" si="2747"/>
        <v>TN</v>
      </c>
      <c r="C5542" t="str">
        <f t="shared" si="2747"/>
        <v>McNairy County</v>
      </c>
      <c r="D5542">
        <f t="shared" si="2747"/>
        <v>-88.573670100000001</v>
      </c>
      <c r="E5542">
        <f t="shared" si="2747"/>
        <v>35.176490000000001</v>
      </c>
      <c r="Q5542" s="197">
        <v>15.678716639999999</v>
      </c>
      <c r="R5542" s="197">
        <v>15.678716639999999</v>
      </c>
      <c r="AE5542" s="319"/>
    </row>
    <row r="5543" spans="1:31" x14ac:dyDescent="0.25">
      <c r="A5543">
        <f t="shared" ref="A5543:E5543" si="2748">A2458</f>
        <v>47111</v>
      </c>
      <c r="B5543" t="str">
        <f t="shared" si="2748"/>
        <v>TN</v>
      </c>
      <c r="C5543" t="str">
        <f t="shared" si="2748"/>
        <v>Macon County</v>
      </c>
      <c r="D5543">
        <f t="shared" si="2748"/>
        <v>-86.003238999999994</v>
      </c>
      <c r="E5543">
        <f t="shared" si="2748"/>
        <v>36.533920000000002</v>
      </c>
      <c r="Q5543" s="197">
        <v>14.65260434</v>
      </c>
      <c r="R5543" s="197">
        <v>14.65260434</v>
      </c>
      <c r="AE5543" s="319"/>
    </row>
    <row r="5544" spans="1:31" x14ac:dyDescent="0.25">
      <c r="A5544">
        <f t="shared" ref="A5544:E5544" si="2749">A2459</f>
        <v>47113</v>
      </c>
      <c r="B5544" t="str">
        <f t="shared" si="2749"/>
        <v>TN</v>
      </c>
      <c r="C5544" t="str">
        <f t="shared" si="2749"/>
        <v>Madison County</v>
      </c>
      <c r="D5544">
        <f t="shared" si="2749"/>
        <v>-88.8334057</v>
      </c>
      <c r="E5544">
        <f t="shared" si="2749"/>
        <v>35.612909999999999</v>
      </c>
      <c r="Q5544" s="197">
        <v>15.475370659999999</v>
      </c>
      <c r="R5544" s="197">
        <v>15.475370659999999</v>
      </c>
      <c r="AE5544" s="319"/>
    </row>
    <row r="5545" spans="1:31" x14ac:dyDescent="0.25">
      <c r="A5545">
        <f t="shared" ref="A5545:E5545" si="2750">A2460</f>
        <v>47115</v>
      </c>
      <c r="B5545" t="str">
        <f t="shared" si="2750"/>
        <v>TN</v>
      </c>
      <c r="C5545" t="str">
        <f t="shared" si="2750"/>
        <v>Marion County</v>
      </c>
      <c r="D5545">
        <f t="shared" si="2750"/>
        <v>-85.617953299999996</v>
      </c>
      <c r="E5545">
        <f t="shared" si="2750"/>
        <v>35.125979999999998</v>
      </c>
      <c r="Q5545" s="197">
        <v>15.54091038</v>
      </c>
      <c r="R5545" s="197">
        <v>15.54091038</v>
      </c>
      <c r="AE5545" s="319"/>
    </row>
    <row r="5546" spans="1:31" x14ac:dyDescent="0.25">
      <c r="A5546">
        <f t="shared" ref="A5546:E5546" si="2751">A2461</f>
        <v>47117</v>
      </c>
      <c r="B5546" t="str">
        <f t="shared" si="2751"/>
        <v>TN</v>
      </c>
      <c r="C5546" t="str">
        <f t="shared" si="2751"/>
        <v>Marshall County</v>
      </c>
      <c r="D5546">
        <f t="shared" si="2751"/>
        <v>-86.762193499999995</v>
      </c>
      <c r="E5546">
        <f t="shared" si="2751"/>
        <v>35.476900000000001</v>
      </c>
      <c r="Q5546" s="197">
        <v>15.36207207</v>
      </c>
      <c r="R5546" s="197">
        <v>15.36207207</v>
      </c>
      <c r="AE5546" s="319"/>
    </row>
    <row r="5547" spans="1:31" x14ac:dyDescent="0.25">
      <c r="A5547">
        <f t="shared" ref="A5547:E5547" si="2752">A2462</f>
        <v>47119</v>
      </c>
      <c r="B5547" t="str">
        <f t="shared" si="2752"/>
        <v>TN</v>
      </c>
      <c r="C5547" t="str">
        <f t="shared" si="2752"/>
        <v>Maury County</v>
      </c>
      <c r="D5547">
        <f t="shared" si="2752"/>
        <v>-87.077267899999995</v>
      </c>
      <c r="E5547">
        <f t="shared" si="2752"/>
        <v>35.629719999999999</v>
      </c>
      <c r="Q5547" s="197">
        <v>15.31155603</v>
      </c>
      <c r="R5547" s="197">
        <v>15.31155603</v>
      </c>
      <c r="AE5547" s="319"/>
    </row>
    <row r="5548" spans="1:31" x14ac:dyDescent="0.25">
      <c r="A5548">
        <f t="shared" ref="A5548:E5548" si="2753">A2463</f>
        <v>47121</v>
      </c>
      <c r="B5548" t="str">
        <f t="shared" si="2753"/>
        <v>TN</v>
      </c>
      <c r="C5548" t="str">
        <f t="shared" si="2753"/>
        <v>Meigs County</v>
      </c>
      <c r="D5548">
        <f t="shared" si="2753"/>
        <v>-84.806327400000001</v>
      </c>
      <c r="E5548">
        <f t="shared" si="2753"/>
        <v>35.516530000000003</v>
      </c>
      <c r="Q5548" s="197">
        <v>14.63293767</v>
      </c>
      <c r="R5548" s="197">
        <v>14.63293767</v>
      </c>
      <c r="AE5548" s="319"/>
    </row>
    <row r="5549" spans="1:31" x14ac:dyDescent="0.25">
      <c r="A5549">
        <f t="shared" ref="A5549:E5549" si="2754">A2464</f>
        <v>47123</v>
      </c>
      <c r="B5549" t="str">
        <f t="shared" si="2754"/>
        <v>TN</v>
      </c>
      <c r="C5549" t="str">
        <f t="shared" si="2754"/>
        <v>Monroe County</v>
      </c>
      <c r="D5549">
        <f t="shared" si="2754"/>
        <v>-84.251918099999997</v>
      </c>
      <c r="E5549">
        <f t="shared" si="2754"/>
        <v>35.446069999999999</v>
      </c>
      <c r="Q5549" s="197">
        <v>13.802051690000001</v>
      </c>
      <c r="R5549" s="197">
        <v>13.802051690000001</v>
      </c>
      <c r="AE5549" s="319"/>
    </row>
    <row r="5550" spans="1:31" x14ac:dyDescent="0.25">
      <c r="A5550">
        <f t="shared" ref="A5550:E5550" si="2755">A2465</f>
        <v>47125</v>
      </c>
      <c r="B5550" t="str">
        <f t="shared" si="2755"/>
        <v>TN</v>
      </c>
      <c r="C5550" t="str">
        <f t="shared" si="2755"/>
        <v>Montgomery County</v>
      </c>
      <c r="D5550">
        <f t="shared" si="2755"/>
        <v>-87.385333399999993</v>
      </c>
      <c r="E5550">
        <f t="shared" si="2755"/>
        <v>36.497450000000001</v>
      </c>
      <c r="Q5550" s="197">
        <v>14.886714660000001</v>
      </c>
      <c r="R5550" s="197">
        <v>14.886714660000001</v>
      </c>
      <c r="AE5550" s="319"/>
    </row>
    <row r="5551" spans="1:31" x14ac:dyDescent="0.25">
      <c r="A5551">
        <f t="shared" ref="A5551:E5551" si="2756">A2466</f>
        <v>47127</v>
      </c>
      <c r="B5551" t="str">
        <f t="shared" si="2756"/>
        <v>TN</v>
      </c>
      <c r="C5551" t="str">
        <f t="shared" si="2756"/>
        <v>Moore County</v>
      </c>
      <c r="D5551">
        <f t="shared" si="2756"/>
        <v>-86.356703199999998</v>
      </c>
      <c r="E5551">
        <f t="shared" si="2756"/>
        <v>35.292099999999998</v>
      </c>
      <c r="Q5551" s="197">
        <v>15.43200294</v>
      </c>
      <c r="R5551" s="197">
        <v>15.43200294</v>
      </c>
      <c r="AE5551" s="319"/>
    </row>
    <row r="5552" spans="1:31" x14ac:dyDescent="0.25">
      <c r="A5552">
        <f t="shared" ref="A5552:E5552" si="2757">A2467</f>
        <v>47129</v>
      </c>
      <c r="B5552" t="str">
        <f t="shared" si="2757"/>
        <v>TN</v>
      </c>
      <c r="C5552" t="str">
        <f t="shared" si="2757"/>
        <v>Morgan County</v>
      </c>
      <c r="D5552">
        <f t="shared" si="2757"/>
        <v>-84.649435499999996</v>
      </c>
      <c r="E5552">
        <f t="shared" si="2757"/>
        <v>36.126460000000002</v>
      </c>
      <c r="Q5552" s="197">
        <v>13.92869351</v>
      </c>
      <c r="R5552" s="197">
        <v>13.92869351</v>
      </c>
      <c r="AE5552" s="319"/>
    </row>
    <row r="5553" spans="1:31" x14ac:dyDescent="0.25">
      <c r="A5553">
        <f t="shared" ref="A5553:E5553" si="2758">A2468</f>
        <v>47131</v>
      </c>
      <c r="B5553" t="str">
        <f t="shared" si="2758"/>
        <v>TN</v>
      </c>
      <c r="C5553" t="str">
        <f t="shared" si="2758"/>
        <v>Obion County</v>
      </c>
      <c r="D5553">
        <f t="shared" si="2758"/>
        <v>-89.156442499999997</v>
      </c>
      <c r="E5553">
        <f t="shared" si="2758"/>
        <v>36.351170000000003</v>
      </c>
      <c r="Q5553" s="197">
        <v>15.071992509999999</v>
      </c>
      <c r="R5553" s="197">
        <v>15.071992509999999</v>
      </c>
      <c r="AE5553" s="319"/>
    </row>
    <row r="5554" spans="1:31" x14ac:dyDescent="0.25">
      <c r="A5554">
        <f t="shared" ref="A5554:E5554" si="2759">A2469</f>
        <v>47133</v>
      </c>
      <c r="B5554" t="str">
        <f t="shared" si="2759"/>
        <v>TN</v>
      </c>
      <c r="C5554" t="str">
        <f t="shared" si="2759"/>
        <v>Overton County</v>
      </c>
      <c r="D5554">
        <f t="shared" si="2759"/>
        <v>-85.284744200000006</v>
      </c>
      <c r="E5554">
        <f t="shared" si="2759"/>
        <v>36.340580000000003</v>
      </c>
      <c r="Q5554" s="197">
        <v>14.405086109999999</v>
      </c>
      <c r="R5554" s="197">
        <v>14.405086109999999</v>
      </c>
      <c r="AE5554" s="319"/>
    </row>
    <row r="5555" spans="1:31" x14ac:dyDescent="0.25">
      <c r="A5555">
        <f t="shared" ref="A5555:E5555" si="2760">A2470</f>
        <v>47135</v>
      </c>
      <c r="B5555" t="str">
        <f t="shared" si="2760"/>
        <v>TN</v>
      </c>
      <c r="C5555" t="str">
        <f t="shared" si="2760"/>
        <v>Perry County</v>
      </c>
      <c r="D5555">
        <f t="shared" si="2760"/>
        <v>-87.863232800000006</v>
      </c>
      <c r="E5555">
        <f t="shared" si="2760"/>
        <v>35.643189999999997</v>
      </c>
      <c r="Q5555" s="197">
        <v>15.36872926</v>
      </c>
      <c r="R5555" s="197">
        <v>15.36872926</v>
      </c>
      <c r="AE5555" s="319"/>
    </row>
    <row r="5556" spans="1:31" x14ac:dyDescent="0.25">
      <c r="A5556">
        <f t="shared" ref="A5556:E5556" si="2761">A2471</f>
        <v>47137</v>
      </c>
      <c r="B5556" t="str">
        <f t="shared" si="2761"/>
        <v>TN</v>
      </c>
      <c r="C5556" t="str">
        <f t="shared" si="2761"/>
        <v>Pickett County</v>
      </c>
      <c r="D5556">
        <f t="shared" si="2761"/>
        <v>-85.071573299999997</v>
      </c>
      <c r="E5556">
        <f t="shared" si="2761"/>
        <v>36.56326</v>
      </c>
      <c r="Q5556" s="197">
        <v>14.135858539999999</v>
      </c>
      <c r="R5556" s="197">
        <v>14.135858539999999</v>
      </c>
      <c r="AE5556" s="319"/>
    </row>
    <row r="5557" spans="1:31" x14ac:dyDescent="0.25">
      <c r="A5557">
        <f t="shared" ref="A5557:E5557" si="2762">A2472</f>
        <v>47139</v>
      </c>
      <c r="B5557" t="str">
        <f t="shared" si="2762"/>
        <v>TN</v>
      </c>
      <c r="C5557" t="str">
        <f t="shared" si="2762"/>
        <v>Polk County</v>
      </c>
      <c r="D5557">
        <f t="shared" si="2762"/>
        <v>-84.526264999999995</v>
      </c>
      <c r="E5557">
        <f t="shared" si="2762"/>
        <v>35.118479999999998</v>
      </c>
      <c r="Q5557" s="197">
        <v>14.63808126</v>
      </c>
      <c r="R5557" s="197">
        <v>14.63808126</v>
      </c>
      <c r="AE5557" s="319"/>
    </row>
    <row r="5558" spans="1:31" x14ac:dyDescent="0.25">
      <c r="A5558">
        <f t="shared" ref="A5558:E5558" si="2763">A2473</f>
        <v>47141</v>
      </c>
      <c r="B5558" t="str">
        <f t="shared" si="2763"/>
        <v>TN</v>
      </c>
      <c r="C5558" t="str">
        <f t="shared" si="2763"/>
        <v>Putnam County</v>
      </c>
      <c r="D5558">
        <f t="shared" si="2763"/>
        <v>-85.504943800000007</v>
      </c>
      <c r="E5558">
        <f t="shared" si="2763"/>
        <v>36.145339999999997</v>
      </c>
      <c r="Q5558" s="197">
        <v>14.677398220000001</v>
      </c>
      <c r="R5558" s="197">
        <v>14.677398220000001</v>
      </c>
      <c r="AE5558" s="319"/>
    </row>
    <row r="5559" spans="1:31" x14ac:dyDescent="0.25">
      <c r="A5559">
        <f t="shared" ref="A5559:E5559" si="2764">A2474</f>
        <v>47143</v>
      </c>
      <c r="B5559" t="str">
        <f t="shared" si="2764"/>
        <v>TN</v>
      </c>
      <c r="C5559" t="str">
        <f t="shared" si="2764"/>
        <v>Rhea County</v>
      </c>
      <c r="D5559">
        <f t="shared" si="2764"/>
        <v>-84.927209500000004</v>
      </c>
      <c r="E5559">
        <f t="shared" si="2764"/>
        <v>35.607480000000002</v>
      </c>
      <c r="Q5559" s="197">
        <v>14.6954066</v>
      </c>
      <c r="R5559" s="197">
        <v>14.6954066</v>
      </c>
      <c r="AE5559" s="319"/>
    </row>
    <row r="5560" spans="1:31" x14ac:dyDescent="0.25">
      <c r="A5560">
        <f t="shared" ref="A5560:E5560" si="2765">A2475</f>
        <v>47145</v>
      </c>
      <c r="B5560" t="str">
        <f t="shared" si="2765"/>
        <v>TN</v>
      </c>
      <c r="C5560" t="str">
        <f t="shared" si="2765"/>
        <v>Roane County</v>
      </c>
      <c r="D5560">
        <f t="shared" si="2765"/>
        <v>-84.512702599999997</v>
      </c>
      <c r="E5560">
        <f t="shared" si="2765"/>
        <v>35.852379999999997</v>
      </c>
      <c r="Q5560" s="197">
        <v>13.899403810000001</v>
      </c>
      <c r="R5560" s="197">
        <v>13.899403810000001</v>
      </c>
      <c r="AE5560" s="319"/>
    </row>
    <row r="5561" spans="1:31" x14ac:dyDescent="0.25">
      <c r="A5561">
        <f t="shared" ref="A5561:E5561" si="2766">A2476</f>
        <v>47147</v>
      </c>
      <c r="B5561" t="str">
        <f t="shared" si="2766"/>
        <v>TN</v>
      </c>
      <c r="C5561" t="str">
        <f t="shared" si="2766"/>
        <v>Robertson County</v>
      </c>
      <c r="D5561">
        <f t="shared" si="2766"/>
        <v>-86.871625800000004</v>
      </c>
      <c r="E5561">
        <f t="shared" si="2766"/>
        <v>36.525950000000002</v>
      </c>
      <c r="Q5561" s="197">
        <v>14.83930277</v>
      </c>
      <c r="R5561" s="197">
        <v>14.83930277</v>
      </c>
      <c r="AE5561" s="319"/>
    </row>
    <row r="5562" spans="1:31" x14ac:dyDescent="0.25">
      <c r="A5562">
        <f t="shared" ref="A5562:E5562" si="2767">A2477</f>
        <v>47149</v>
      </c>
      <c r="B5562" t="str">
        <f t="shared" si="2767"/>
        <v>TN</v>
      </c>
      <c r="C5562" t="str">
        <f t="shared" si="2767"/>
        <v>Rutherford County</v>
      </c>
      <c r="D5562">
        <f t="shared" si="2767"/>
        <v>-86.404161400000007</v>
      </c>
      <c r="E5562">
        <f t="shared" si="2767"/>
        <v>35.849899999999998</v>
      </c>
      <c r="Q5562" s="197">
        <v>15.141162039999999</v>
      </c>
      <c r="R5562" s="197">
        <v>15.141162039999999</v>
      </c>
      <c r="AE5562" s="319"/>
    </row>
    <row r="5563" spans="1:31" x14ac:dyDescent="0.25">
      <c r="A5563">
        <f t="shared" ref="A5563:E5563" si="2768">A2478</f>
        <v>47151</v>
      </c>
      <c r="B5563" t="str">
        <f t="shared" si="2768"/>
        <v>TN</v>
      </c>
      <c r="C5563" t="str">
        <f t="shared" si="2768"/>
        <v>Scott County</v>
      </c>
      <c r="D5563">
        <f t="shared" si="2768"/>
        <v>-84.497651700000006</v>
      </c>
      <c r="E5563">
        <f t="shared" si="2768"/>
        <v>36.430529999999997</v>
      </c>
      <c r="Q5563" s="197">
        <v>13.662651159999999</v>
      </c>
      <c r="R5563" s="197">
        <v>13.662651159999999</v>
      </c>
      <c r="AE5563" s="319"/>
    </row>
    <row r="5564" spans="1:31" x14ac:dyDescent="0.25">
      <c r="A5564">
        <f t="shared" ref="A5564:E5564" si="2769">A2479</f>
        <v>47153</v>
      </c>
      <c r="B5564" t="str">
        <f t="shared" si="2769"/>
        <v>TN</v>
      </c>
      <c r="C5564" t="str">
        <f t="shared" si="2769"/>
        <v>Sequatchie County</v>
      </c>
      <c r="D5564">
        <f t="shared" si="2769"/>
        <v>-85.419006600000003</v>
      </c>
      <c r="E5564">
        <f t="shared" si="2769"/>
        <v>35.38156</v>
      </c>
      <c r="Q5564" s="197">
        <v>15.338607400000001</v>
      </c>
      <c r="R5564" s="197">
        <v>15.338607400000001</v>
      </c>
      <c r="AE5564" s="319"/>
    </row>
    <row r="5565" spans="1:31" x14ac:dyDescent="0.25">
      <c r="A5565">
        <f t="shared" ref="A5565:E5565" si="2770">A2480</f>
        <v>47155</v>
      </c>
      <c r="B5565" t="str">
        <f t="shared" si="2770"/>
        <v>TN</v>
      </c>
      <c r="C5565" t="str">
        <f t="shared" si="2770"/>
        <v>Sevier County</v>
      </c>
      <c r="D5565">
        <f t="shared" si="2770"/>
        <v>-83.520753600000006</v>
      </c>
      <c r="E5565">
        <f t="shared" si="2770"/>
        <v>35.789960000000001</v>
      </c>
      <c r="Q5565" s="197">
        <v>12.70396113</v>
      </c>
      <c r="R5565" s="197">
        <v>12.70396113</v>
      </c>
      <c r="AE5565" s="319"/>
    </row>
    <row r="5566" spans="1:31" x14ac:dyDescent="0.25">
      <c r="A5566">
        <f t="shared" ref="A5566:E5566" si="2771">A2481</f>
        <v>47157</v>
      </c>
      <c r="B5566" t="str">
        <f t="shared" si="2771"/>
        <v>TN</v>
      </c>
      <c r="C5566" t="str">
        <f t="shared" si="2771"/>
        <v>Shelby County</v>
      </c>
      <c r="D5566">
        <f t="shared" si="2771"/>
        <v>-89.885200800000007</v>
      </c>
      <c r="E5566">
        <f t="shared" si="2771"/>
        <v>35.186480000000003</v>
      </c>
      <c r="Q5566" s="197">
        <v>15.75229156</v>
      </c>
      <c r="R5566" s="197">
        <v>15.75229156</v>
      </c>
      <c r="AE5566" s="319"/>
    </row>
    <row r="5567" spans="1:31" x14ac:dyDescent="0.25">
      <c r="A5567">
        <f t="shared" ref="A5567:E5567" si="2772">A2482</f>
        <v>47159</v>
      </c>
      <c r="B5567" t="str">
        <f t="shared" si="2772"/>
        <v>TN</v>
      </c>
      <c r="C5567" t="str">
        <f t="shared" si="2772"/>
        <v>Smith County</v>
      </c>
      <c r="D5567">
        <f t="shared" si="2772"/>
        <v>-85.957637500000004</v>
      </c>
      <c r="E5567">
        <f t="shared" si="2772"/>
        <v>36.259349999999998</v>
      </c>
      <c r="Q5567" s="197">
        <v>14.80030876</v>
      </c>
      <c r="R5567" s="197">
        <v>14.80030876</v>
      </c>
      <c r="AE5567" s="319"/>
    </row>
    <row r="5568" spans="1:31" x14ac:dyDescent="0.25">
      <c r="A5568">
        <f t="shared" ref="A5568:E5568" si="2773">A2483</f>
        <v>47161</v>
      </c>
      <c r="B5568" t="str">
        <f t="shared" si="2773"/>
        <v>TN</v>
      </c>
      <c r="C5568" t="str">
        <f t="shared" si="2773"/>
        <v>Stewart County</v>
      </c>
      <c r="D5568">
        <f t="shared" si="2773"/>
        <v>-87.835614199999995</v>
      </c>
      <c r="E5568">
        <f t="shared" si="2773"/>
        <v>36.500619999999998</v>
      </c>
      <c r="Q5568" s="197">
        <v>14.915992920000001</v>
      </c>
      <c r="R5568" s="197">
        <v>14.915992920000001</v>
      </c>
      <c r="AE5568" s="319"/>
    </row>
    <row r="5569" spans="1:31" x14ac:dyDescent="0.25">
      <c r="A5569">
        <f t="shared" ref="A5569:E5569" si="2774">A2484</f>
        <v>47163</v>
      </c>
      <c r="B5569" t="str">
        <f t="shared" si="2774"/>
        <v>TN</v>
      </c>
      <c r="C5569" t="str">
        <f t="shared" si="2774"/>
        <v>Sullivan County</v>
      </c>
      <c r="D5569">
        <f t="shared" si="2774"/>
        <v>-82.300966599999995</v>
      </c>
      <c r="E5569">
        <f t="shared" si="2774"/>
        <v>36.513860000000001</v>
      </c>
      <c r="Q5569" s="197">
        <v>13.56769306</v>
      </c>
      <c r="R5569" s="197">
        <v>13.56769306</v>
      </c>
      <c r="AE5569" s="319"/>
    </row>
    <row r="5570" spans="1:31" x14ac:dyDescent="0.25">
      <c r="A5570">
        <f t="shared" ref="A5570:E5570" si="2775">A2485</f>
        <v>47165</v>
      </c>
      <c r="B5570" t="str">
        <f t="shared" si="2775"/>
        <v>TN</v>
      </c>
      <c r="C5570" t="str">
        <f t="shared" si="2775"/>
        <v>Sumner County</v>
      </c>
      <c r="D5570">
        <f t="shared" si="2775"/>
        <v>-86.452801600000001</v>
      </c>
      <c r="E5570">
        <f t="shared" si="2775"/>
        <v>36.470939999999999</v>
      </c>
      <c r="Q5570" s="197">
        <v>14.82263298</v>
      </c>
      <c r="R5570" s="197">
        <v>14.82263298</v>
      </c>
      <c r="AE5570" s="319"/>
    </row>
    <row r="5571" spans="1:31" x14ac:dyDescent="0.25">
      <c r="A5571">
        <f t="shared" ref="A5571:E5571" si="2776">A2486</f>
        <v>47167</v>
      </c>
      <c r="B5571" t="str">
        <f t="shared" si="2776"/>
        <v>TN</v>
      </c>
      <c r="C5571" t="str">
        <f t="shared" si="2776"/>
        <v>Tipton County</v>
      </c>
      <c r="D5571">
        <f t="shared" si="2776"/>
        <v>-89.738709799999995</v>
      </c>
      <c r="E5571">
        <f t="shared" si="2776"/>
        <v>35.496429999999997</v>
      </c>
      <c r="Q5571" s="197">
        <v>15.592340829999999</v>
      </c>
      <c r="R5571" s="197">
        <v>15.592340829999999</v>
      </c>
      <c r="AE5571" s="319"/>
    </row>
    <row r="5572" spans="1:31" x14ac:dyDescent="0.25">
      <c r="A5572">
        <f t="shared" ref="A5572:E5572" si="2777">A2487</f>
        <v>47169</v>
      </c>
      <c r="B5572" t="str">
        <f t="shared" si="2777"/>
        <v>TN</v>
      </c>
      <c r="C5572" t="str">
        <f t="shared" si="2777"/>
        <v>Trousdale County</v>
      </c>
      <c r="D5572">
        <f t="shared" si="2777"/>
        <v>-86.1482247</v>
      </c>
      <c r="E5572">
        <f t="shared" si="2777"/>
        <v>36.388190000000002</v>
      </c>
      <c r="Q5572" s="197">
        <v>14.78592778</v>
      </c>
      <c r="R5572" s="197">
        <v>14.78592778</v>
      </c>
      <c r="AE5572" s="319"/>
    </row>
    <row r="5573" spans="1:31" x14ac:dyDescent="0.25">
      <c r="A5573">
        <f t="shared" ref="A5573:E5573" si="2778">A2488</f>
        <v>47171</v>
      </c>
      <c r="B5573" t="str">
        <f t="shared" si="2778"/>
        <v>TN</v>
      </c>
      <c r="C5573" t="str">
        <f t="shared" si="2778"/>
        <v>Unicoi County</v>
      </c>
      <c r="D5573">
        <f t="shared" si="2778"/>
        <v>-82.441375100000002</v>
      </c>
      <c r="E5573">
        <f t="shared" si="2778"/>
        <v>36.104460000000003</v>
      </c>
      <c r="Q5573" s="197">
        <v>13.629845489999999</v>
      </c>
      <c r="R5573" s="197">
        <v>13.629845489999999</v>
      </c>
      <c r="AE5573" s="319"/>
    </row>
    <row r="5574" spans="1:31" x14ac:dyDescent="0.25">
      <c r="A5574">
        <f t="shared" ref="A5574:E5574" si="2779">A2489</f>
        <v>47173</v>
      </c>
      <c r="B5574" t="str">
        <f t="shared" si="2779"/>
        <v>TN</v>
      </c>
      <c r="C5574" t="str">
        <f t="shared" si="2779"/>
        <v>Union County</v>
      </c>
      <c r="D5574">
        <f t="shared" si="2779"/>
        <v>-83.831040000000002</v>
      </c>
      <c r="E5574">
        <f t="shared" si="2779"/>
        <v>36.2836</v>
      </c>
      <c r="Q5574" s="197">
        <v>13.06706791</v>
      </c>
      <c r="R5574" s="197">
        <v>13.06706791</v>
      </c>
      <c r="AE5574" s="319"/>
    </row>
    <row r="5575" spans="1:31" x14ac:dyDescent="0.25">
      <c r="A5575">
        <f t="shared" ref="A5575:E5575" si="2780">A2490</f>
        <v>47175</v>
      </c>
      <c r="B5575" t="str">
        <f t="shared" si="2780"/>
        <v>TN</v>
      </c>
      <c r="C5575" t="str">
        <f t="shared" si="2780"/>
        <v>Van Buren County</v>
      </c>
      <c r="D5575">
        <f t="shared" si="2780"/>
        <v>-85.448947000000004</v>
      </c>
      <c r="E5575">
        <f t="shared" si="2780"/>
        <v>35.697180000000003</v>
      </c>
      <c r="Q5575" s="197">
        <v>15.019292249999999</v>
      </c>
      <c r="R5575" s="197">
        <v>15.019292249999999</v>
      </c>
      <c r="AE5575" s="319"/>
    </row>
    <row r="5576" spans="1:31" x14ac:dyDescent="0.25">
      <c r="A5576">
        <f t="shared" ref="A5576:E5576" si="2781">A2491</f>
        <v>47177</v>
      </c>
      <c r="B5576" t="str">
        <f t="shared" si="2781"/>
        <v>TN</v>
      </c>
      <c r="C5576" t="str">
        <f t="shared" si="2781"/>
        <v>Warren County</v>
      </c>
      <c r="D5576">
        <f t="shared" si="2781"/>
        <v>-85.765565499999994</v>
      </c>
      <c r="E5576">
        <f t="shared" si="2781"/>
        <v>35.681750000000001</v>
      </c>
      <c r="Q5576" s="197">
        <v>15.13576076</v>
      </c>
      <c r="R5576" s="197">
        <v>15.13576076</v>
      </c>
      <c r="AE5576" s="319"/>
    </row>
    <row r="5577" spans="1:31" x14ac:dyDescent="0.25">
      <c r="A5577">
        <f t="shared" ref="A5577:E5577" si="2782">A2492</f>
        <v>47179</v>
      </c>
      <c r="B5577" t="str">
        <f t="shared" si="2782"/>
        <v>TN</v>
      </c>
      <c r="C5577" t="str">
        <f t="shared" si="2782"/>
        <v>Washington County</v>
      </c>
      <c r="D5577">
        <f t="shared" si="2782"/>
        <v>-82.497656599999999</v>
      </c>
      <c r="E5577">
        <f t="shared" si="2782"/>
        <v>36.29645</v>
      </c>
      <c r="Q5577" s="197">
        <v>13.50199976</v>
      </c>
      <c r="R5577" s="197">
        <v>13.50199976</v>
      </c>
      <c r="AE5577" s="319"/>
    </row>
    <row r="5578" spans="1:31" x14ac:dyDescent="0.25">
      <c r="A5578">
        <f t="shared" ref="A5578:E5578" si="2783">A2493</f>
        <v>47181</v>
      </c>
      <c r="B5578" t="str">
        <f t="shared" si="2783"/>
        <v>TN</v>
      </c>
      <c r="C5578" t="str">
        <f t="shared" si="2783"/>
        <v>Wayne County</v>
      </c>
      <c r="D5578">
        <f t="shared" si="2783"/>
        <v>-87.790492400000005</v>
      </c>
      <c r="E5578">
        <f t="shared" si="2783"/>
        <v>35.249890000000001</v>
      </c>
      <c r="Q5578" s="197">
        <v>15.56583305</v>
      </c>
      <c r="R5578" s="197">
        <v>15.56583305</v>
      </c>
      <c r="AE5578" s="319"/>
    </row>
    <row r="5579" spans="1:31" x14ac:dyDescent="0.25">
      <c r="A5579">
        <f t="shared" ref="A5579:E5579" si="2784">A2494</f>
        <v>47183</v>
      </c>
      <c r="B5579" t="str">
        <f t="shared" si="2784"/>
        <v>TN</v>
      </c>
      <c r="C5579" t="str">
        <f t="shared" si="2784"/>
        <v>Weakley County</v>
      </c>
      <c r="D5579">
        <f t="shared" si="2784"/>
        <v>-88.722150600000006</v>
      </c>
      <c r="E5579">
        <f t="shared" si="2784"/>
        <v>36.299329999999998</v>
      </c>
      <c r="Q5579" s="197">
        <v>15.08871983</v>
      </c>
      <c r="R5579" s="197">
        <v>15.08871983</v>
      </c>
      <c r="AE5579" s="319"/>
    </row>
    <row r="5580" spans="1:31" x14ac:dyDescent="0.25">
      <c r="A5580">
        <f t="shared" ref="A5580:E5580" si="2785">A2495</f>
        <v>47185</v>
      </c>
      <c r="B5580" t="str">
        <f t="shared" si="2785"/>
        <v>TN</v>
      </c>
      <c r="C5580" t="str">
        <f t="shared" si="2785"/>
        <v>White County</v>
      </c>
      <c r="D5580">
        <f t="shared" si="2785"/>
        <v>-85.460500800000005</v>
      </c>
      <c r="E5580">
        <f t="shared" si="2785"/>
        <v>35.926459999999999</v>
      </c>
      <c r="Q5580" s="197">
        <v>14.82158179</v>
      </c>
      <c r="R5580" s="197">
        <v>14.82158179</v>
      </c>
      <c r="AE5580" s="319"/>
    </row>
    <row r="5581" spans="1:31" x14ac:dyDescent="0.25">
      <c r="A5581">
        <f t="shared" ref="A5581:E5581" si="2786">A2496</f>
        <v>47187</v>
      </c>
      <c r="B5581" t="str">
        <f t="shared" si="2786"/>
        <v>TN</v>
      </c>
      <c r="C5581" t="str">
        <f t="shared" si="2786"/>
        <v>Williamson County</v>
      </c>
      <c r="D5581">
        <f t="shared" si="2786"/>
        <v>-86.893874400000001</v>
      </c>
      <c r="E5581">
        <f t="shared" si="2786"/>
        <v>35.897660000000002</v>
      </c>
      <c r="Q5581" s="197">
        <v>15.163580870000001</v>
      </c>
      <c r="R5581" s="197">
        <v>15.163580870000001</v>
      </c>
      <c r="AE5581" s="319"/>
    </row>
    <row r="5582" spans="1:31" x14ac:dyDescent="0.25">
      <c r="A5582">
        <f t="shared" ref="A5582:E5582" si="2787">A2497</f>
        <v>47189</v>
      </c>
      <c r="B5582" t="str">
        <f t="shared" si="2787"/>
        <v>TN</v>
      </c>
      <c r="C5582" t="str">
        <f t="shared" si="2787"/>
        <v>Wilson County</v>
      </c>
      <c r="D5582">
        <f t="shared" si="2787"/>
        <v>-86.292924099999993</v>
      </c>
      <c r="E5582">
        <f t="shared" si="2787"/>
        <v>36.156489999999998</v>
      </c>
      <c r="Q5582" s="197">
        <v>14.955024849999999</v>
      </c>
      <c r="R5582" s="197">
        <v>14.955024849999999</v>
      </c>
      <c r="AE5582" s="319"/>
    </row>
    <row r="5583" spans="1:31" x14ac:dyDescent="0.25">
      <c r="A5583">
        <f t="shared" ref="A5583:E5583" si="2788">A2498</f>
        <v>48001</v>
      </c>
      <c r="B5583" t="str">
        <f t="shared" si="2788"/>
        <v>TX</v>
      </c>
      <c r="C5583" t="str">
        <f t="shared" si="2788"/>
        <v>Anderson County</v>
      </c>
      <c r="D5583">
        <f t="shared" si="2788"/>
        <v>-95.658293</v>
      </c>
      <c r="E5583">
        <f t="shared" si="2788"/>
        <v>31.828209999999999</v>
      </c>
      <c r="Q5583" s="197">
        <v>17.355623359999999</v>
      </c>
      <c r="R5583" s="197">
        <v>17.355623359999999</v>
      </c>
      <c r="AE5583" s="319"/>
    </row>
    <row r="5584" spans="1:31" x14ac:dyDescent="0.25">
      <c r="A5584">
        <f t="shared" ref="A5584:E5584" si="2789">A2499</f>
        <v>48003</v>
      </c>
      <c r="B5584" t="str">
        <f t="shared" si="2789"/>
        <v>TX</v>
      </c>
      <c r="C5584" t="str">
        <f t="shared" si="2789"/>
        <v>Andrews County</v>
      </c>
      <c r="D5584">
        <f t="shared" si="2789"/>
        <v>-102.641538</v>
      </c>
      <c r="E5584">
        <f t="shared" si="2789"/>
        <v>32.296759999999999</v>
      </c>
      <c r="Q5584" s="197">
        <v>16.78016723</v>
      </c>
      <c r="R5584" s="197">
        <v>16.78016723</v>
      </c>
      <c r="AE5584" s="319"/>
    </row>
    <row r="5585" spans="1:31" x14ac:dyDescent="0.25">
      <c r="A5585">
        <f t="shared" ref="A5585:E5585" si="2790">A2500</f>
        <v>48005</v>
      </c>
      <c r="B5585" t="str">
        <f t="shared" si="2790"/>
        <v>TX</v>
      </c>
      <c r="C5585" t="str">
        <f t="shared" si="2790"/>
        <v>Angelina County</v>
      </c>
      <c r="D5585">
        <f t="shared" si="2790"/>
        <v>-94.615386200000003</v>
      </c>
      <c r="E5585">
        <f t="shared" si="2790"/>
        <v>31.276450000000001</v>
      </c>
      <c r="Q5585" s="197">
        <v>17.75506566</v>
      </c>
      <c r="R5585" s="197">
        <v>17.75506566</v>
      </c>
      <c r="AE5585" s="319"/>
    </row>
    <row r="5586" spans="1:31" x14ac:dyDescent="0.25">
      <c r="A5586">
        <f t="shared" ref="A5586:E5586" si="2791">A2501</f>
        <v>48007</v>
      </c>
      <c r="B5586" t="str">
        <f t="shared" si="2791"/>
        <v>TX</v>
      </c>
      <c r="C5586" t="str">
        <f t="shared" si="2791"/>
        <v>Aransas County</v>
      </c>
      <c r="D5586">
        <f t="shared" si="2791"/>
        <v>-96.951492200000004</v>
      </c>
      <c r="E5586">
        <f t="shared" si="2791"/>
        <v>28.235959999999999</v>
      </c>
      <c r="Q5586" s="197">
        <v>18.84745556</v>
      </c>
      <c r="R5586" s="197">
        <v>18.84745556</v>
      </c>
      <c r="AE5586" s="319"/>
    </row>
    <row r="5587" spans="1:31" x14ac:dyDescent="0.25">
      <c r="A5587">
        <f t="shared" ref="A5587:E5587" si="2792">A2502</f>
        <v>48009</v>
      </c>
      <c r="B5587" t="str">
        <f t="shared" si="2792"/>
        <v>TX</v>
      </c>
      <c r="C5587" t="str">
        <f t="shared" si="2792"/>
        <v>Archer County</v>
      </c>
      <c r="D5587">
        <f t="shared" si="2792"/>
        <v>-98.683588799999995</v>
      </c>
      <c r="E5587">
        <f t="shared" si="2792"/>
        <v>33.612609999999997</v>
      </c>
      <c r="Q5587" s="197">
        <v>16.470406279999999</v>
      </c>
      <c r="R5587" s="197">
        <v>16.470406279999999</v>
      </c>
      <c r="AE5587" s="319"/>
    </row>
    <row r="5588" spans="1:31" x14ac:dyDescent="0.25">
      <c r="A5588">
        <f t="shared" ref="A5588:E5588" si="2793">A2503</f>
        <v>48011</v>
      </c>
      <c r="B5588" t="str">
        <f t="shared" si="2793"/>
        <v>TX</v>
      </c>
      <c r="C5588" t="str">
        <f t="shared" si="2793"/>
        <v>Armstrong County</v>
      </c>
      <c r="D5588">
        <f t="shared" si="2793"/>
        <v>-101.352835</v>
      </c>
      <c r="E5588">
        <f t="shared" si="2793"/>
        <v>34.965139999999998</v>
      </c>
      <c r="Q5588" s="197">
        <v>15.18241589</v>
      </c>
      <c r="R5588" s="197">
        <v>15.18241589</v>
      </c>
      <c r="AE5588" s="319"/>
    </row>
    <row r="5589" spans="1:31" x14ac:dyDescent="0.25">
      <c r="A5589">
        <f t="shared" ref="A5589:E5589" si="2794">A2504</f>
        <v>48013</v>
      </c>
      <c r="B5589" t="str">
        <f t="shared" si="2794"/>
        <v>TX</v>
      </c>
      <c r="C5589" t="str">
        <f t="shared" si="2794"/>
        <v>Atascosa County</v>
      </c>
      <c r="D5589">
        <f t="shared" si="2794"/>
        <v>-98.529298100000005</v>
      </c>
      <c r="E5589">
        <f t="shared" si="2794"/>
        <v>28.89798</v>
      </c>
      <c r="Q5589" s="197">
        <v>18.255158439999999</v>
      </c>
      <c r="R5589" s="197">
        <v>18.255158439999999</v>
      </c>
      <c r="AE5589" s="319"/>
    </row>
    <row r="5590" spans="1:31" x14ac:dyDescent="0.25">
      <c r="A5590">
        <f t="shared" ref="A5590:E5590" si="2795">A2505</f>
        <v>48015</v>
      </c>
      <c r="B5590" t="str">
        <f t="shared" si="2795"/>
        <v>TX</v>
      </c>
      <c r="C5590" t="str">
        <f t="shared" si="2795"/>
        <v>Austin County</v>
      </c>
      <c r="D5590">
        <f t="shared" si="2795"/>
        <v>-96.280688999999995</v>
      </c>
      <c r="E5590">
        <f t="shared" si="2795"/>
        <v>29.890239999999999</v>
      </c>
      <c r="Q5590" s="197">
        <v>18.676571689999999</v>
      </c>
      <c r="R5590" s="197">
        <v>18.676571689999999</v>
      </c>
      <c r="AE5590" s="319"/>
    </row>
    <row r="5591" spans="1:31" x14ac:dyDescent="0.25">
      <c r="A5591">
        <f t="shared" ref="A5591:E5591" si="2796">A2506</f>
        <v>48017</v>
      </c>
      <c r="B5591" t="str">
        <f t="shared" si="2796"/>
        <v>TX</v>
      </c>
      <c r="C5591" t="str">
        <f t="shared" si="2796"/>
        <v>Bailey County</v>
      </c>
      <c r="D5591">
        <f t="shared" si="2796"/>
        <v>-102.834451</v>
      </c>
      <c r="E5591">
        <f t="shared" si="2796"/>
        <v>34.061309999999999</v>
      </c>
      <c r="Q5591" s="197">
        <v>15.753590190000001</v>
      </c>
      <c r="R5591" s="197">
        <v>15.753590190000001</v>
      </c>
      <c r="AE5591" s="319"/>
    </row>
    <row r="5592" spans="1:31" x14ac:dyDescent="0.25">
      <c r="A5592">
        <f t="shared" ref="A5592:E5592" si="2797">A2507</f>
        <v>48019</v>
      </c>
      <c r="B5592" t="str">
        <f t="shared" si="2797"/>
        <v>TX</v>
      </c>
      <c r="C5592" t="str">
        <f t="shared" si="2797"/>
        <v>Bandera County</v>
      </c>
      <c r="D5592">
        <f t="shared" si="2797"/>
        <v>-99.248593200000002</v>
      </c>
      <c r="E5592">
        <f t="shared" si="2797"/>
        <v>29.73367</v>
      </c>
      <c r="Q5592" s="197">
        <v>17.906816509999999</v>
      </c>
      <c r="R5592" s="197">
        <v>17.906816509999999</v>
      </c>
      <c r="AE5592" s="319"/>
    </row>
    <row r="5593" spans="1:31" x14ac:dyDescent="0.25">
      <c r="A5593">
        <f t="shared" ref="A5593:E5593" si="2798">A2508</f>
        <v>48021</v>
      </c>
      <c r="B5593" t="str">
        <f t="shared" si="2798"/>
        <v>TX</v>
      </c>
      <c r="C5593" t="str">
        <f t="shared" si="2798"/>
        <v>Bastrop County</v>
      </c>
      <c r="D5593">
        <f t="shared" si="2798"/>
        <v>-97.318504599999997</v>
      </c>
      <c r="E5593">
        <f t="shared" si="2798"/>
        <v>30.09958</v>
      </c>
      <c r="Q5593" s="197">
        <v>18.106332680000001</v>
      </c>
      <c r="R5593" s="197">
        <v>18.106332680000001</v>
      </c>
      <c r="AE5593" s="319"/>
    </row>
    <row r="5594" spans="1:31" x14ac:dyDescent="0.25">
      <c r="A5594">
        <f t="shared" ref="A5594:E5594" si="2799">A2509</f>
        <v>48023</v>
      </c>
      <c r="B5594" t="str">
        <f t="shared" si="2799"/>
        <v>TX</v>
      </c>
      <c r="C5594" t="str">
        <f t="shared" si="2799"/>
        <v>Baylor County</v>
      </c>
      <c r="D5594">
        <f t="shared" si="2799"/>
        <v>-99.210187199999993</v>
      </c>
      <c r="E5594">
        <f t="shared" si="2799"/>
        <v>33.609119999999997</v>
      </c>
      <c r="Q5594" s="197">
        <v>16.38299409</v>
      </c>
      <c r="R5594" s="197">
        <v>16.38299409</v>
      </c>
      <c r="AE5594" s="319"/>
    </row>
    <row r="5595" spans="1:31" x14ac:dyDescent="0.25">
      <c r="A5595">
        <f t="shared" ref="A5595:E5595" si="2800">A2510</f>
        <v>48025</v>
      </c>
      <c r="B5595" t="str">
        <f t="shared" si="2800"/>
        <v>TX</v>
      </c>
      <c r="C5595" t="str">
        <f t="shared" si="2800"/>
        <v>Bee County</v>
      </c>
      <c r="D5595">
        <f t="shared" si="2800"/>
        <v>-97.742721900000006</v>
      </c>
      <c r="E5595">
        <f t="shared" si="2800"/>
        <v>28.41994</v>
      </c>
      <c r="Q5595" s="197">
        <v>18.551156410000001</v>
      </c>
      <c r="R5595" s="197">
        <v>18.551156410000001</v>
      </c>
      <c r="AE5595" s="319"/>
    </row>
    <row r="5596" spans="1:31" x14ac:dyDescent="0.25">
      <c r="A5596">
        <f t="shared" ref="A5596:E5596" si="2801">A2511</f>
        <v>48027</v>
      </c>
      <c r="B5596" t="str">
        <f t="shared" si="2801"/>
        <v>TX</v>
      </c>
      <c r="C5596" t="str">
        <f t="shared" si="2801"/>
        <v>Bell County</v>
      </c>
      <c r="D5596">
        <f t="shared" si="2801"/>
        <v>-97.484127900000004</v>
      </c>
      <c r="E5596">
        <f t="shared" si="2801"/>
        <v>31.04025</v>
      </c>
      <c r="Q5596" s="197">
        <v>17.49689618</v>
      </c>
      <c r="R5596" s="197">
        <v>17.49689618</v>
      </c>
      <c r="AE5596" s="319"/>
    </row>
    <row r="5597" spans="1:31" x14ac:dyDescent="0.25">
      <c r="A5597">
        <f t="shared" ref="A5597:E5597" si="2802">A2512</f>
        <v>48029</v>
      </c>
      <c r="B5597" t="str">
        <f t="shared" si="2802"/>
        <v>TX</v>
      </c>
      <c r="C5597" t="str">
        <f t="shared" si="2802"/>
        <v>Bexar County</v>
      </c>
      <c r="D5597">
        <f t="shared" si="2802"/>
        <v>-98.525472500000006</v>
      </c>
      <c r="E5597">
        <f t="shared" si="2802"/>
        <v>29.45111</v>
      </c>
      <c r="Q5597" s="197">
        <v>18.120749539999998</v>
      </c>
      <c r="R5597" s="197">
        <v>18.120749539999998</v>
      </c>
      <c r="AE5597" s="319"/>
    </row>
    <row r="5598" spans="1:31" x14ac:dyDescent="0.25">
      <c r="A5598">
        <f t="shared" ref="A5598:E5598" si="2803">A2513</f>
        <v>48031</v>
      </c>
      <c r="B5598" t="str">
        <f t="shared" si="2803"/>
        <v>TX</v>
      </c>
      <c r="C5598" t="str">
        <f t="shared" si="2803"/>
        <v>Blanco County</v>
      </c>
      <c r="D5598">
        <f t="shared" si="2803"/>
        <v>-98.393631799999994</v>
      </c>
      <c r="E5598">
        <f t="shared" si="2803"/>
        <v>30.267379999999999</v>
      </c>
      <c r="Q5598" s="197">
        <v>17.83243156</v>
      </c>
      <c r="R5598" s="197">
        <v>17.83243156</v>
      </c>
      <c r="AE5598" s="319"/>
    </row>
    <row r="5599" spans="1:31" x14ac:dyDescent="0.25">
      <c r="A5599">
        <f t="shared" ref="A5599:E5599" si="2804">A2514</f>
        <v>48033</v>
      </c>
      <c r="B5599" t="str">
        <f t="shared" si="2804"/>
        <v>TX</v>
      </c>
      <c r="C5599" t="str">
        <f t="shared" si="2804"/>
        <v>Borden County</v>
      </c>
      <c r="D5599">
        <f t="shared" si="2804"/>
        <v>-101.442218</v>
      </c>
      <c r="E5599">
        <f t="shared" si="2804"/>
        <v>32.738689999999998</v>
      </c>
      <c r="Q5599" s="197">
        <v>16.631636180000001</v>
      </c>
      <c r="R5599" s="197">
        <v>16.631636180000001</v>
      </c>
      <c r="AE5599" s="319"/>
    </row>
    <row r="5600" spans="1:31" x14ac:dyDescent="0.25">
      <c r="A5600">
        <f t="shared" ref="A5600:E5600" si="2805">A2515</f>
        <v>48035</v>
      </c>
      <c r="B5600" t="str">
        <f t="shared" si="2805"/>
        <v>TX</v>
      </c>
      <c r="C5600" t="str">
        <f t="shared" si="2805"/>
        <v>Bosque County</v>
      </c>
      <c r="D5600">
        <f t="shared" si="2805"/>
        <v>-97.636350300000004</v>
      </c>
      <c r="E5600">
        <f t="shared" si="2805"/>
        <v>31.90446</v>
      </c>
      <c r="Q5600" s="197">
        <v>17.126150540000001</v>
      </c>
      <c r="R5600" s="197">
        <v>17.126150540000001</v>
      </c>
      <c r="AE5600" s="319"/>
    </row>
    <row r="5601" spans="1:31" x14ac:dyDescent="0.25">
      <c r="A5601">
        <f t="shared" ref="A5601:E5601" si="2806">A2516</f>
        <v>48037</v>
      </c>
      <c r="B5601" t="str">
        <f t="shared" si="2806"/>
        <v>TX</v>
      </c>
      <c r="C5601" t="str">
        <f t="shared" si="2806"/>
        <v>Bowie County</v>
      </c>
      <c r="D5601">
        <f t="shared" si="2806"/>
        <v>-94.432645800000003</v>
      </c>
      <c r="E5601">
        <f t="shared" si="2806"/>
        <v>33.4724</v>
      </c>
      <c r="Q5601" s="197">
        <v>16.426858079999999</v>
      </c>
      <c r="R5601" s="197">
        <v>16.426858079999999</v>
      </c>
      <c r="AE5601" s="319"/>
    </row>
    <row r="5602" spans="1:31" x14ac:dyDescent="0.25">
      <c r="A5602">
        <f t="shared" ref="A5602:E5602" si="2807">A2517</f>
        <v>48039</v>
      </c>
      <c r="B5602" t="str">
        <f t="shared" si="2807"/>
        <v>TX</v>
      </c>
      <c r="C5602" t="str">
        <f t="shared" si="2807"/>
        <v>Brazoria County</v>
      </c>
      <c r="D5602">
        <f t="shared" si="2807"/>
        <v>-95.466805399999998</v>
      </c>
      <c r="E5602">
        <f t="shared" si="2807"/>
        <v>29.214659999999999</v>
      </c>
      <c r="Q5602" s="197">
        <v>19.46618612</v>
      </c>
      <c r="R5602" s="197">
        <v>19.46618612</v>
      </c>
      <c r="AE5602" s="319"/>
    </row>
    <row r="5603" spans="1:31" x14ac:dyDescent="0.25">
      <c r="A5603">
        <f t="shared" ref="A5603:E5603" si="2808">A2518</f>
        <v>48041</v>
      </c>
      <c r="B5603" t="str">
        <f t="shared" si="2808"/>
        <v>TX</v>
      </c>
      <c r="C5603" t="str">
        <f t="shared" si="2808"/>
        <v>Brazos County</v>
      </c>
      <c r="D5603">
        <f t="shared" si="2808"/>
        <v>-96.310826000000006</v>
      </c>
      <c r="E5603">
        <f t="shared" si="2808"/>
        <v>30.66255</v>
      </c>
      <c r="Q5603" s="197">
        <v>18.077706729999999</v>
      </c>
      <c r="R5603" s="197">
        <v>18.077706729999999</v>
      </c>
      <c r="AE5603" s="319"/>
    </row>
    <row r="5604" spans="1:31" x14ac:dyDescent="0.25">
      <c r="A5604">
        <f t="shared" ref="A5604:E5604" si="2809">A2519</f>
        <v>48043</v>
      </c>
      <c r="B5604" t="str">
        <f t="shared" si="2809"/>
        <v>TX</v>
      </c>
      <c r="C5604" t="str">
        <f t="shared" si="2809"/>
        <v>Brewster County</v>
      </c>
      <c r="D5604">
        <f t="shared" si="2809"/>
        <v>-103.25317699999999</v>
      </c>
      <c r="E5604">
        <f t="shared" si="2809"/>
        <v>29.805050000000001</v>
      </c>
      <c r="Q5604" s="197">
        <v>17.499628120000001</v>
      </c>
      <c r="R5604" s="197">
        <v>17.499628120000001</v>
      </c>
      <c r="AE5604" s="319"/>
    </row>
    <row r="5605" spans="1:31" x14ac:dyDescent="0.25">
      <c r="A5605">
        <f t="shared" ref="A5605:E5605" si="2810">A2520</f>
        <v>48045</v>
      </c>
      <c r="B5605" t="str">
        <f t="shared" si="2810"/>
        <v>TX</v>
      </c>
      <c r="C5605" t="str">
        <f t="shared" si="2810"/>
        <v>Briscoe County</v>
      </c>
      <c r="D5605">
        <f t="shared" si="2810"/>
        <v>-101.218054</v>
      </c>
      <c r="E5605">
        <f t="shared" si="2810"/>
        <v>34.52825</v>
      </c>
      <c r="Q5605" s="197">
        <v>15.532209829999999</v>
      </c>
      <c r="R5605" s="197">
        <v>15.532209829999999</v>
      </c>
      <c r="AE5605" s="319"/>
    </row>
    <row r="5606" spans="1:31" x14ac:dyDescent="0.25">
      <c r="A5606">
        <f t="shared" ref="A5606:E5606" si="2811">A2521</f>
        <v>48047</v>
      </c>
      <c r="B5606" t="str">
        <f t="shared" si="2811"/>
        <v>TX</v>
      </c>
      <c r="C5606" t="str">
        <f t="shared" si="2811"/>
        <v>Brooks County</v>
      </c>
      <c r="D5606">
        <f t="shared" si="2811"/>
        <v>-98.224515699999998</v>
      </c>
      <c r="E5606">
        <f t="shared" si="2811"/>
        <v>27.03885</v>
      </c>
      <c r="Q5606" s="197">
        <v>18.44592549</v>
      </c>
      <c r="R5606" s="197">
        <v>18.44592549</v>
      </c>
      <c r="AE5606" s="319"/>
    </row>
    <row r="5607" spans="1:31" x14ac:dyDescent="0.25">
      <c r="A5607">
        <f t="shared" ref="A5607:E5607" si="2812">A2522</f>
        <v>48049</v>
      </c>
      <c r="B5607" t="str">
        <f t="shared" si="2812"/>
        <v>TX</v>
      </c>
      <c r="C5607" t="str">
        <f t="shared" si="2812"/>
        <v>Brown County</v>
      </c>
      <c r="D5607">
        <f t="shared" si="2812"/>
        <v>-98.999530500000006</v>
      </c>
      <c r="E5607">
        <f t="shared" si="2812"/>
        <v>31.78078</v>
      </c>
      <c r="Q5607" s="197">
        <v>17.18911855</v>
      </c>
      <c r="R5607" s="197">
        <v>17.18911855</v>
      </c>
      <c r="AE5607" s="319"/>
    </row>
    <row r="5608" spans="1:31" x14ac:dyDescent="0.25">
      <c r="A5608">
        <f t="shared" ref="A5608:E5608" si="2813">A2523</f>
        <v>48051</v>
      </c>
      <c r="B5608" t="str">
        <f t="shared" si="2813"/>
        <v>TX</v>
      </c>
      <c r="C5608" t="str">
        <f t="shared" si="2813"/>
        <v>Burleson County</v>
      </c>
      <c r="D5608">
        <f t="shared" si="2813"/>
        <v>-96.622868199999999</v>
      </c>
      <c r="E5608">
        <f t="shared" si="2813"/>
        <v>30.493880000000001</v>
      </c>
      <c r="Q5608" s="197">
        <v>18.091662459999998</v>
      </c>
      <c r="R5608" s="197">
        <v>18.091662459999998</v>
      </c>
      <c r="AE5608" s="319"/>
    </row>
    <row r="5609" spans="1:31" x14ac:dyDescent="0.25">
      <c r="A5609">
        <f t="shared" ref="A5609:E5609" si="2814">A2524</f>
        <v>48053</v>
      </c>
      <c r="B5609" t="str">
        <f t="shared" si="2814"/>
        <v>TX</v>
      </c>
      <c r="C5609" t="str">
        <f t="shared" si="2814"/>
        <v>Burnet County</v>
      </c>
      <c r="D5609">
        <f t="shared" si="2814"/>
        <v>-98.184556999999998</v>
      </c>
      <c r="E5609">
        <f t="shared" si="2814"/>
        <v>30.78453</v>
      </c>
      <c r="Q5609" s="197">
        <v>17.607578650000001</v>
      </c>
      <c r="R5609" s="197">
        <v>17.607578650000001</v>
      </c>
      <c r="AE5609" s="319"/>
    </row>
    <row r="5610" spans="1:31" x14ac:dyDescent="0.25">
      <c r="A5610">
        <f t="shared" ref="A5610:E5610" si="2815">A2525</f>
        <v>48055</v>
      </c>
      <c r="B5610" t="str">
        <f t="shared" si="2815"/>
        <v>TX</v>
      </c>
      <c r="C5610" t="str">
        <f t="shared" si="2815"/>
        <v>Caldwell County</v>
      </c>
      <c r="D5610">
        <f t="shared" si="2815"/>
        <v>-97.624288100000001</v>
      </c>
      <c r="E5610">
        <f t="shared" si="2815"/>
        <v>29.841390000000001</v>
      </c>
      <c r="Q5610" s="197">
        <v>18.15694264</v>
      </c>
      <c r="R5610" s="197">
        <v>18.15694264</v>
      </c>
      <c r="AE5610" s="319"/>
    </row>
    <row r="5611" spans="1:31" x14ac:dyDescent="0.25">
      <c r="A5611">
        <f t="shared" ref="A5611:E5611" si="2816">A2526</f>
        <v>48057</v>
      </c>
      <c r="B5611" t="str">
        <f t="shared" si="2816"/>
        <v>TX</v>
      </c>
      <c r="C5611" t="str">
        <f t="shared" si="2816"/>
        <v>Calhoun County</v>
      </c>
      <c r="D5611">
        <f t="shared" si="2816"/>
        <v>-96.694045700000004</v>
      </c>
      <c r="E5611">
        <f t="shared" si="2816"/>
        <v>28.52403</v>
      </c>
      <c r="Q5611" s="197">
        <v>18.929910039999999</v>
      </c>
      <c r="R5611" s="197">
        <v>18.929910039999999</v>
      </c>
      <c r="AE5611" s="319"/>
    </row>
    <row r="5612" spans="1:31" x14ac:dyDescent="0.25">
      <c r="A5612">
        <f t="shared" ref="A5612:E5612" si="2817">A2527</f>
        <v>48059</v>
      </c>
      <c r="B5612" t="str">
        <f t="shared" si="2817"/>
        <v>TX</v>
      </c>
      <c r="C5612" t="str">
        <f t="shared" si="2817"/>
        <v>Callahan County</v>
      </c>
      <c r="D5612">
        <f t="shared" si="2817"/>
        <v>-99.372370500000002</v>
      </c>
      <c r="E5612">
        <f t="shared" si="2817"/>
        <v>32.297220000000003</v>
      </c>
      <c r="Q5612" s="197">
        <v>16.95940826</v>
      </c>
      <c r="R5612" s="197">
        <v>16.95940826</v>
      </c>
      <c r="AE5612" s="319"/>
    </row>
    <row r="5613" spans="1:31" x14ac:dyDescent="0.25">
      <c r="A5613">
        <f t="shared" ref="A5613:E5613" si="2818">A2528</f>
        <v>48061</v>
      </c>
      <c r="B5613" t="str">
        <f t="shared" si="2818"/>
        <v>TX</v>
      </c>
      <c r="C5613" t="str">
        <f t="shared" si="2818"/>
        <v>Cameron County</v>
      </c>
      <c r="D5613">
        <f t="shared" si="2818"/>
        <v>-97.546559299999998</v>
      </c>
      <c r="E5613">
        <f t="shared" si="2818"/>
        <v>26.151579999999999</v>
      </c>
      <c r="Q5613" s="197">
        <v>18.544795539999999</v>
      </c>
      <c r="R5613" s="197">
        <v>18.544795539999999</v>
      </c>
      <c r="AE5613" s="319"/>
    </row>
    <row r="5614" spans="1:31" x14ac:dyDescent="0.25">
      <c r="A5614">
        <f t="shared" ref="A5614:E5614" si="2819">A2529</f>
        <v>48063</v>
      </c>
      <c r="B5614" t="str">
        <f t="shared" si="2819"/>
        <v>TX</v>
      </c>
      <c r="C5614" t="str">
        <f t="shared" si="2819"/>
        <v>Camp County</v>
      </c>
      <c r="D5614">
        <f t="shared" si="2819"/>
        <v>-94.983929599999996</v>
      </c>
      <c r="E5614">
        <f t="shared" si="2819"/>
        <v>33.004179999999998</v>
      </c>
      <c r="Q5614" s="197">
        <v>16.67160617</v>
      </c>
      <c r="R5614" s="197">
        <v>16.67160617</v>
      </c>
      <c r="AE5614" s="319"/>
    </row>
    <row r="5615" spans="1:31" x14ac:dyDescent="0.25">
      <c r="A5615">
        <f t="shared" ref="A5615:E5615" si="2820">A2530</f>
        <v>48065</v>
      </c>
      <c r="B5615" t="str">
        <f t="shared" si="2820"/>
        <v>TX</v>
      </c>
      <c r="C5615" t="str">
        <f t="shared" si="2820"/>
        <v>Carson County</v>
      </c>
      <c r="D5615">
        <f t="shared" si="2820"/>
        <v>-101.349912</v>
      </c>
      <c r="E5615">
        <f t="shared" si="2820"/>
        <v>35.398760000000003</v>
      </c>
      <c r="Q5615" s="197">
        <v>14.873427769999999</v>
      </c>
      <c r="R5615" s="197">
        <v>14.873427769999999</v>
      </c>
      <c r="AE5615" s="319"/>
    </row>
    <row r="5616" spans="1:31" x14ac:dyDescent="0.25">
      <c r="A5616">
        <f t="shared" ref="A5616:E5616" si="2821">A2531</f>
        <v>48067</v>
      </c>
      <c r="B5616" t="str">
        <f t="shared" si="2821"/>
        <v>TX</v>
      </c>
      <c r="C5616" t="str">
        <f t="shared" si="2821"/>
        <v>Cass County</v>
      </c>
      <c r="D5616">
        <f t="shared" si="2821"/>
        <v>-94.344507500000006</v>
      </c>
      <c r="E5616">
        <f t="shared" si="2821"/>
        <v>33.103380000000001</v>
      </c>
      <c r="Q5616" s="197">
        <v>16.61234954</v>
      </c>
      <c r="R5616" s="197">
        <v>16.61234954</v>
      </c>
      <c r="AE5616" s="319"/>
    </row>
    <row r="5617" spans="1:31" x14ac:dyDescent="0.25">
      <c r="A5617">
        <f t="shared" ref="A5617:E5617" si="2822">A2532</f>
        <v>48069</v>
      </c>
      <c r="B5617" t="str">
        <f t="shared" si="2822"/>
        <v>TX</v>
      </c>
      <c r="C5617" t="str">
        <f t="shared" si="2822"/>
        <v>Castro County</v>
      </c>
      <c r="D5617">
        <f t="shared" si="2822"/>
        <v>-102.27667</v>
      </c>
      <c r="E5617">
        <f t="shared" si="2822"/>
        <v>34.52496</v>
      </c>
      <c r="Q5617" s="197">
        <v>15.4942402</v>
      </c>
      <c r="R5617" s="197">
        <v>15.4942402</v>
      </c>
      <c r="AE5617" s="319"/>
    </row>
    <row r="5618" spans="1:31" x14ac:dyDescent="0.25">
      <c r="A5618">
        <f t="shared" ref="A5618:E5618" si="2823">A2533</f>
        <v>48071</v>
      </c>
      <c r="B5618" t="str">
        <f t="shared" si="2823"/>
        <v>TX</v>
      </c>
      <c r="C5618" t="str">
        <f t="shared" si="2823"/>
        <v>Chambers County</v>
      </c>
      <c r="D5618">
        <f t="shared" si="2823"/>
        <v>-94.608443800000003</v>
      </c>
      <c r="E5618">
        <f t="shared" si="2823"/>
        <v>29.750050000000002</v>
      </c>
      <c r="Q5618" s="197">
        <v>19.258168569999999</v>
      </c>
      <c r="R5618" s="197">
        <v>19.258168569999999</v>
      </c>
      <c r="AE5618" s="319"/>
    </row>
    <row r="5619" spans="1:31" x14ac:dyDescent="0.25">
      <c r="A5619">
        <f t="shared" ref="A5619:E5619" si="2824">A2534</f>
        <v>48073</v>
      </c>
      <c r="B5619" t="str">
        <f t="shared" si="2824"/>
        <v>TX</v>
      </c>
      <c r="C5619" t="str">
        <f t="shared" si="2824"/>
        <v>Cherokee County</v>
      </c>
      <c r="D5619">
        <f t="shared" si="2824"/>
        <v>-95.170255699999998</v>
      </c>
      <c r="E5619">
        <f t="shared" si="2824"/>
        <v>31.854980000000001</v>
      </c>
      <c r="Q5619" s="197">
        <v>17.354984120000001</v>
      </c>
      <c r="R5619" s="197">
        <v>17.354984120000001</v>
      </c>
      <c r="AE5619" s="319"/>
    </row>
    <row r="5620" spans="1:31" x14ac:dyDescent="0.25">
      <c r="A5620">
        <f t="shared" ref="A5620:E5620" si="2825">A2535</f>
        <v>48075</v>
      </c>
      <c r="B5620" t="str">
        <f t="shared" si="2825"/>
        <v>TX</v>
      </c>
      <c r="C5620" t="str">
        <f t="shared" si="2825"/>
        <v>Childress County</v>
      </c>
      <c r="D5620">
        <f t="shared" si="2825"/>
        <v>-100.204176</v>
      </c>
      <c r="E5620">
        <f t="shared" si="2825"/>
        <v>34.530270000000002</v>
      </c>
      <c r="Q5620" s="197">
        <v>15.690629919999999</v>
      </c>
      <c r="R5620" s="197">
        <v>15.690629919999999</v>
      </c>
      <c r="AE5620" s="319"/>
    </row>
    <row r="5621" spans="1:31" x14ac:dyDescent="0.25">
      <c r="A5621">
        <f t="shared" ref="A5621:E5621" si="2826">A2536</f>
        <v>48077</v>
      </c>
      <c r="B5621" t="str">
        <f t="shared" si="2826"/>
        <v>TX</v>
      </c>
      <c r="C5621" t="str">
        <f t="shared" si="2826"/>
        <v>Clay County</v>
      </c>
      <c r="D5621">
        <f t="shared" si="2826"/>
        <v>-98.206680899999995</v>
      </c>
      <c r="E5621">
        <f t="shared" si="2826"/>
        <v>33.782200000000003</v>
      </c>
      <c r="Q5621" s="197">
        <v>16.419381179999998</v>
      </c>
      <c r="R5621" s="197">
        <v>16.419381179999998</v>
      </c>
      <c r="AE5621" s="319"/>
    </row>
    <row r="5622" spans="1:31" x14ac:dyDescent="0.25">
      <c r="A5622">
        <f t="shared" ref="A5622:E5622" si="2827">A2537</f>
        <v>48079</v>
      </c>
      <c r="B5622" t="str">
        <f t="shared" si="2827"/>
        <v>TX</v>
      </c>
      <c r="C5622" t="str">
        <f t="shared" si="2827"/>
        <v>Cochran County</v>
      </c>
      <c r="D5622">
        <f t="shared" si="2827"/>
        <v>-102.833549</v>
      </c>
      <c r="E5622">
        <f t="shared" si="2827"/>
        <v>33.605429999999998</v>
      </c>
      <c r="Q5622" s="197">
        <v>16.010729510000001</v>
      </c>
      <c r="R5622" s="197">
        <v>16.010729510000001</v>
      </c>
      <c r="AE5622" s="319"/>
    </row>
    <row r="5623" spans="1:31" x14ac:dyDescent="0.25">
      <c r="A5623">
        <f t="shared" ref="A5623:E5623" si="2828">A2538</f>
        <v>48081</v>
      </c>
      <c r="B5623" t="str">
        <f t="shared" si="2828"/>
        <v>TX</v>
      </c>
      <c r="C5623" t="str">
        <f t="shared" si="2828"/>
        <v>Coke County</v>
      </c>
      <c r="D5623">
        <f t="shared" si="2828"/>
        <v>-100.530323</v>
      </c>
      <c r="E5623">
        <f t="shared" si="2828"/>
        <v>31.884799999999998</v>
      </c>
      <c r="Q5623" s="197">
        <v>17.112590969999999</v>
      </c>
      <c r="R5623" s="197">
        <v>17.112590969999999</v>
      </c>
      <c r="AE5623" s="319"/>
    </row>
    <row r="5624" spans="1:31" x14ac:dyDescent="0.25">
      <c r="A5624">
        <f t="shared" ref="A5624:E5624" si="2829">A2539</f>
        <v>48083</v>
      </c>
      <c r="B5624" t="str">
        <f t="shared" si="2829"/>
        <v>TX</v>
      </c>
      <c r="C5624" t="str">
        <f t="shared" si="2829"/>
        <v>Coleman County</v>
      </c>
      <c r="D5624">
        <f t="shared" si="2829"/>
        <v>-99.460108000000005</v>
      </c>
      <c r="E5624">
        <f t="shared" si="2829"/>
        <v>31.773530000000001</v>
      </c>
      <c r="Q5624" s="197">
        <v>17.181982569999999</v>
      </c>
      <c r="R5624" s="197">
        <v>17.181982569999999</v>
      </c>
      <c r="AE5624" s="319"/>
    </row>
    <row r="5625" spans="1:31" x14ac:dyDescent="0.25">
      <c r="A5625">
        <f t="shared" ref="A5625:E5625" si="2830">A2540</f>
        <v>48085</v>
      </c>
      <c r="B5625" t="str">
        <f t="shared" si="2830"/>
        <v>TX</v>
      </c>
      <c r="C5625" t="str">
        <f t="shared" si="2830"/>
        <v>Collin County</v>
      </c>
      <c r="D5625">
        <f t="shared" si="2830"/>
        <v>-96.571842500000002</v>
      </c>
      <c r="E5625">
        <f t="shared" si="2830"/>
        <v>33.190869999999997</v>
      </c>
      <c r="Q5625" s="197">
        <v>16.60702186</v>
      </c>
      <c r="R5625" s="197">
        <v>16.60702186</v>
      </c>
      <c r="AE5625" s="319"/>
    </row>
    <row r="5626" spans="1:31" x14ac:dyDescent="0.25">
      <c r="A5626">
        <f t="shared" ref="A5626:E5626" si="2831">A2541</f>
        <v>48087</v>
      </c>
      <c r="B5626" t="str">
        <f t="shared" si="2831"/>
        <v>TX</v>
      </c>
      <c r="C5626" t="str">
        <f t="shared" si="2831"/>
        <v>Collingsworth County</v>
      </c>
      <c r="D5626">
        <f t="shared" si="2831"/>
        <v>-100.272406</v>
      </c>
      <c r="E5626">
        <f t="shared" si="2831"/>
        <v>34.964060000000003</v>
      </c>
      <c r="Q5626" s="197">
        <v>15.392494409999999</v>
      </c>
      <c r="R5626" s="197">
        <v>15.392494409999999</v>
      </c>
      <c r="AE5626" s="319"/>
    </row>
    <row r="5627" spans="1:31" x14ac:dyDescent="0.25">
      <c r="A5627">
        <f t="shared" ref="A5627:E5627" si="2832">A2542</f>
        <v>48089</v>
      </c>
      <c r="B5627" t="str">
        <f t="shared" si="2832"/>
        <v>TX</v>
      </c>
      <c r="C5627" t="str">
        <f t="shared" si="2832"/>
        <v>Colorado County</v>
      </c>
      <c r="D5627">
        <f t="shared" si="2832"/>
        <v>-96.536396999999994</v>
      </c>
      <c r="E5627">
        <f t="shared" si="2832"/>
        <v>29.621390000000002</v>
      </c>
      <c r="Q5627" s="197">
        <v>18.70214314</v>
      </c>
      <c r="R5627" s="197">
        <v>18.70214314</v>
      </c>
      <c r="AE5627" s="319"/>
    </row>
    <row r="5628" spans="1:31" x14ac:dyDescent="0.25">
      <c r="A5628">
        <f t="shared" ref="A5628:E5628" si="2833">A2543</f>
        <v>48091</v>
      </c>
      <c r="B5628" t="str">
        <f t="shared" si="2833"/>
        <v>TX</v>
      </c>
      <c r="C5628" t="str">
        <f t="shared" si="2833"/>
        <v>Comal County</v>
      </c>
      <c r="D5628">
        <f t="shared" si="2833"/>
        <v>-98.278176400000007</v>
      </c>
      <c r="E5628">
        <f t="shared" si="2833"/>
        <v>29.816400000000002</v>
      </c>
      <c r="Q5628" s="197">
        <v>18.036075140000001</v>
      </c>
      <c r="R5628" s="197">
        <v>18.036075140000001</v>
      </c>
      <c r="AE5628" s="319"/>
    </row>
    <row r="5629" spans="1:31" x14ac:dyDescent="0.25">
      <c r="A5629">
        <f t="shared" ref="A5629:E5629" si="2834">A2544</f>
        <v>48093</v>
      </c>
      <c r="B5629" t="str">
        <f t="shared" si="2834"/>
        <v>TX</v>
      </c>
      <c r="C5629" t="str">
        <f t="shared" si="2834"/>
        <v>Comanche County</v>
      </c>
      <c r="D5629">
        <f t="shared" si="2834"/>
        <v>-98.547858099999999</v>
      </c>
      <c r="E5629">
        <f t="shared" si="2834"/>
        <v>31.95213</v>
      </c>
      <c r="Q5629" s="197">
        <v>17.13298722</v>
      </c>
      <c r="R5629" s="197">
        <v>17.13298722</v>
      </c>
      <c r="AE5629" s="319"/>
    </row>
    <row r="5630" spans="1:31" x14ac:dyDescent="0.25">
      <c r="A5630">
        <f t="shared" ref="A5630:E5630" si="2835">A2545</f>
        <v>48095</v>
      </c>
      <c r="B5630" t="str">
        <f t="shared" si="2835"/>
        <v>TX</v>
      </c>
      <c r="C5630" t="str">
        <f t="shared" si="2835"/>
        <v>Concho County</v>
      </c>
      <c r="D5630">
        <f t="shared" si="2835"/>
        <v>-99.879902400000006</v>
      </c>
      <c r="E5630">
        <f t="shared" si="2835"/>
        <v>31.329560000000001</v>
      </c>
      <c r="Q5630" s="197">
        <v>17.361248410000002</v>
      </c>
      <c r="R5630" s="197">
        <v>17.361248410000002</v>
      </c>
      <c r="AE5630" s="319"/>
    </row>
    <row r="5631" spans="1:31" x14ac:dyDescent="0.25">
      <c r="A5631">
        <f t="shared" ref="A5631:E5631" si="2836">A2546</f>
        <v>48097</v>
      </c>
      <c r="B5631" t="str">
        <f t="shared" si="2836"/>
        <v>TX</v>
      </c>
      <c r="C5631" t="str">
        <f t="shared" si="2836"/>
        <v>Cooke County</v>
      </c>
      <c r="D5631">
        <f t="shared" si="2836"/>
        <v>-97.209230399999996</v>
      </c>
      <c r="E5631">
        <f t="shared" si="2836"/>
        <v>33.635739999999998</v>
      </c>
      <c r="Q5631" s="197">
        <v>16.422342579999999</v>
      </c>
      <c r="R5631" s="197">
        <v>16.422342579999999</v>
      </c>
      <c r="AE5631" s="319"/>
    </row>
    <row r="5632" spans="1:31" x14ac:dyDescent="0.25">
      <c r="A5632">
        <f t="shared" ref="A5632:E5632" si="2837">A2547</f>
        <v>48099</v>
      </c>
      <c r="B5632" t="str">
        <f t="shared" si="2837"/>
        <v>TX</v>
      </c>
      <c r="C5632" t="str">
        <f t="shared" si="2837"/>
        <v>Coryell County</v>
      </c>
      <c r="D5632">
        <f t="shared" si="2837"/>
        <v>-97.805556499999994</v>
      </c>
      <c r="E5632">
        <f t="shared" si="2837"/>
        <v>31.392749999999999</v>
      </c>
      <c r="Q5632" s="197">
        <v>17.324689020000001</v>
      </c>
      <c r="R5632" s="197">
        <v>17.324689020000001</v>
      </c>
      <c r="AE5632" s="319"/>
    </row>
    <row r="5633" spans="1:31" x14ac:dyDescent="0.25">
      <c r="A5633">
        <f t="shared" ref="A5633:E5633" si="2838">A2548</f>
        <v>48101</v>
      </c>
      <c r="B5633" t="str">
        <f t="shared" si="2838"/>
        <v>TX</v>
      </c>
      <c r="C5633" t="str">
        <f t="shared" si="2838"/>
        <v>Cottle County</v>
      </c>
      <c r="D5633">
        <f t="shared" si="2838"/>
        <v>-100.271049</v>
      </c>
      <c r="E5633">
        <f t="shared" si="2838"/>
        <v>34.080039999999997</v>
      </c>
      <c r="Q5633" s="197">
        <v>15.963481829999999</v>
      </c>
      <c r="R5633" s="197">
        <v>15.963481829999999</v>
      </c>
      <c r="AE5633" s="319"/>
    </row>
    <row r="5634" spans="1:31" x14ac:dyDescent="0.25">
      <c r="A5634">
        <f t="shared" ref="A5634:E5634" si="2839">A2549</f>
        <v>48103</v>
      </c>
      <c r="B5634" t="str">
        <f t="shared" si="2839"/>
        <v>TX</v>
      </c>
      <c r="C5634" t="str">
        <f t="shared" si="2839"/>
        <v>Crane County</v>
      </c>
      <c r="D5634">
        <f t="shared" si="2839"/>
        <v>-102.51971500000001</v>
      </c>
      <c r="E5634">
        <f t="shared" si="2839"/>
        <v>31.427209999999999</v>
      </c>
      <c r="Q5634" s="197">
        <v>17.204439399999998</v>
      </c>
      <c r="R5634" s="197">
        <v>17.204439399999998</v>
      </c>
      <c r="AE5634" s="319"/>
    </row>
    <row r="5635" spans="1:31" x14ac:dyDescent="0.25">
      <c r="A5635">
        <f t="shared" ref="A5635:E5635" si="2840">A2550</f>
        <v>48105</v>
      </c>
      <c r="B5635" t="str">
        <f t="shared" si="2840"/>
        <v>TX</v>
      </c>
      <c r="C5635" t="str">
        <f t="shared" si="2840"/>
        <v>Crockett County</v>
      </c>
      <c r="D5635">
        <f t="shared" si="2840"/>
        <v>-101.41217899999999</v>
      </c>
      <c r="E5635">
        <f t="shared" si="2840"/>
        <v>30.70524</v>
      </c>
      <c r="Q5635" s="197">
        <v>17.487041699999999</v>
      </c>
      <c r="R5635" s="197">
        <v>17.487041699999999</v>
      </c>
      <c r="AE5635" s="319"/>
    </row>
    <row r="5636" spans="1:31" x14ac:dyDescent="0.25">
      <c r="A5636">
        <f t="shared" ref="A5636:E5636" si="2841">A2551</f>
        <v>48107</v>
      </c>
      <c r="B5636" t="str">
        <f t="shared" si="2841"/>
        <v>TX</v>
      </c>
      <c r="C5636" t="str">
        <f t="shared" si="2841"/>
        <v>Crosby County</v>
      </c>
      <c r="D5636">
        <f t="shared" si="2841"/>
        <v>-101.28548000000001</v>
      </c>
      <c r="E5636">
        <f t="shared" si="2841"/>
        <v>33.61074</v>
      </c>
      <c r="Q5636" s="197">
        <v>16.11643432</v>
      </c>
      <c r="R5636" s="197">
        <v>16.11643432</v>
      </c>
      <c r="AE5636" s="319"/>
    </row>
    <row r="5637" spans="1:31" x14ac:dyDescent="0.25">
      <c r="A5637">
        <f t="shared" ref="A5637:E5637" si="2842">A2552</f>
        <v>48109</v>
      </c>
      <c r="B5637" t="str">
        <f t="shared" si="2842"/>
        <v>TX</v>
      </c>
      <c r="C5637" t="str">
        <f t="shared" si="2842"/>
        <v>Culberson County</v>
      </c>
      <c r="D5637">
        <f t="shared" si="2842"/>
        <v>-104.51624099999999</v>
      </c>
      <c r="E5637">
        <f t="shared" si="2842"/>
        <v>31.438099999999999</v>
      </c>
      <c r="Q5637" s="197">
        <v>16.953903910000001</v>
      </c>
      <c r="R5637" s="197">
        <v>16.953903910000001</v>
      </c>
      <c r="AE5637" s="319"/>
    </row>
    <row r="5638" spans="1:31" x14ac:dyDescent="0.25">
      <c r="A5638">
        <f t="shared" ref="A5638:E5638" si="2843">A2553</f>
        <v>48111</v>
      </c>
      <c r="B5638" t="str">
        <f t="shared" si="2843"/>
        <v>TX</v>
      </c>
      <c r="C5638" t="str">
        <f t="shared" si="2843"/>
        <v>Dallam County</v>
      </c>
      <c r="D5638">
        <f t="shared" si="2843"/>
        <v>-102.603768</v>
      </c>
      <c r="E5638">
        <f t="shared" si="2843"/>
        <v>36.268320000000003</v>
      </c>
      <c r="Q5638" s="197">
        <v>13.71305855</v>
      </c>
      <c r="R5638" s="197">
        <v>13.71305855</v>
      </c>
      <c r="AE5638" s="319"/>
    </row>
    <row r="5639" spans="1:31" x14ac:dyDescent="0.25">
      <c r="A5639">
        <f t="shared" ref="A5639:E5639" si="2844">A2554</f>
        <v>48113</v>
      </c>
      <c r="B5639" t="str">
        <f t="shared" si="2844"/>
        <v>TX</v>
      </c>
      <c r="C5639" t="str">
        <f t="shared" si="2844"/>
        <v>Dallas County</v>
      </c>
      <c r="D5639">
        <f t="shared" si="2844"/>
        <v>-96.779460900000004</v>
      </c>
      <c r="E5639">
        <f t="shared" si="2844"/>
        <v>32.767429999999997</v>
      </c>
      <c r="Q5639" s="197">
        <v>16.81189621</v>
      </c>
      <c r="R5639" s="197">
        <v>16.81189621</v>
      </c>
      <c r="AE5639" s="319"/>
    </row>
    <row r="5640" spans="1:31" x14ac:dyDescent="0.25">
      <c r="A5640">
        <f t="shared" ref="A5640:E5640" si="2845">A2555</f>
        <v>48115</v>
      </c>
      <c r="B5640" t="str">
        <f t="shared" si="2845"/>
        <v>TX</v>
      </c>
      <c r="C5640" t="str">
        <f t="shared" si="2845"/>
        <v>Dawson County</v>
      </c>
      <c r="D5640">
        <f t="shared" si="2845"/>
        <v>-101.955218</v>
      </c>
      <c r="E5640">
        <f t="shared" si="2845"/>
        <v>32.74024</v>
      </c>
      <c r="Q5640" s="197">
        <v>16.600957489999999</v>
      </c>
      <c r="R5640" s="197">
        <v>16.600957489999999</v>
      </c>
      <c r="AE5640" s="319"/>
    </row>
    <row r="5641" spans="1:31" x14ac:dyDescent="0.25">
      <c r="A5641">
        <f t="shared" ref="A5641:E5641" si="2846">A2556</f>
        <v>48117</v>
      </c>
      <c r="B5641" t="str">
        <f t="shared" si="2846"/>
        <v>TX</v>
      </c>
      <c r="C5641" t="str">
        <f t="shared" si="2846"/>
        <v>Deaf Smith County</v>
      </c>
      <c r="D5641">
        <f t="shared" si="2846"/>
        <v>-102.607259</v>
      </c>
      <c r="E5641">
        <f t="shared" si="2846"/>
        <v>34.959290000000003</v>
      </c>
      <c r="Q5641" s="197">
        <v>15.157437789999999</v>
      </c>
      <c r="R5641" s="197">
        <v>15.157437789999999</v>
      </c>
      <c r="AE5641" s="319"/>
    </row>
    <row r="5642" spans="1:31" x14ac:dyDescent="0.25">
      <c r="A5642">
        <f t="shared" ref="A5642:E5642" si="2847">A2557</f>
        <v>48119</v>
      </c>
      <c r="B5642" t="str">
        <f t="shared" si="2847"/>
        <v>TX</v>
      </c>
      <c r="C5642" t="str">
        <f t="shared" si="2847"/>
        <v>Delta County</v>
      </c>
      <c r="D5642">
        <f t="shared" si="2847"/>
        <v>-95.676794700000002</v>
      </c>
      <c r="E5642">
        <f t="shared" si="2847"/>
        <v>33.41601</v>
      </c>
      <c r="Q5642" s="197">
        <v>16.473928180000001</v>
      </c>
      <c r="R5642" s="197">
        <v>16.473928180000001</v>
      </c>
      <c r="AE5642" s="319"/>
    </row>
    <row r="5643" spans="1:31" x14ac:dyDescent="0.25">
      <c r="A5643">
        <f t="shared" ref="A5643:E5643" si="2848">A2558</f>
        <v>48121</v>
      </c>
      <c r="B5643" t="str">
        <f t="shared" si="2848"/>
        <v>TX</v>
      </c>
      <c r="C5643" t="str">
        <f t="shared" si="2848"/>
        <v>Denton County</v>
      </c>
      <c r="D5643">
        <f t="shared" si="2848"/>
        <v>-97.117621799999995</v>
      </c>
      <c r="E5643">
        <f t="shared" si="2848"/>
        <v>33.203569999999999</v>
      </c>
      <c r="Q5643" s="197">
        <v>16.62939579</v>
      </c>
      <c r="R5643" s="197">
        <v>16.62939579</v>
      </c>
      <c r="AE5643" s="319"/>
    </row>
    <row r="5644" spans="1:31" x14ac:dyDescent="0.25">
      <c r="A5644">
        <f t="shared" ref="A5644:E5644" si="2849">A2559</f>
        <v>48123</v>
      </c>
      <c r="B5644" t="str">
        <f t="shared" si="2849"/>
        <v>TX</v>
      </c>
      <c r="C5644" t="str">
        <f t="shared" si="2849"/>
        <v>DeWitt County</v>
      </c>
      <c r="D5644">
        <f t="shared" si="2849"/>
        <v>-97.360592800000006</v>
      </c>
      <c r="E5644">
        <f t="shared" si="2849"/>
        <v>29.074860000000001</v>
      </c>
      <c r="Q5644" s="197">
        <v>18.547662150000001</v>
      </c>
      <c r="R5644" s="197">
        <v>18.547662150000001</v>
      </c>
      <c r="AE5644" s="319"/>
    </row>
    <row r="5645" spans="1:31" x14ac:dyDescent="0.25">
      <c r="A5645">
        <f t="shared" ref="A5645:E5645" si="2850">A2560</f>
        <v>48125</v>
      </c>
      <c r="B5645" t="str">
        <f t="shared" si="2850"/>
        <v>TX</v>
      </c>
      <c r="C5645" t="str">
        <f t="shared" si="2850"/>
        <v>Dickens County</v>
      </c>
      <c r="D5645">
        <f t="shared" si="2850"/>
        <v>-100.76555</v>
      </c>
      <c r="E5645">
        <f t="shared" si="2850"/>
        <v>33.611980000000003</v>
      </c>
      <c r="Q5645" s="197">
        <v>16.170929109999999</v>
      </c>
      <c r="R5645" s="197">
        <v>16.170929109999999</v>
      </c>
      <c r="AE5645" s="319"/>
    </row>
    <row r="5646" spans="1:31" x14ac:dyDescent="0.25">
      <c r="A5646">
        <f t="shared" ref="A5646:E5646" si="2851">A2561</f>
        <v>48127</v>
      </c>
      <c r="B5646" t="str">
        <f t="shared" si="2851"/>
        <v>TX</v>
      </c>
      <c r="C5646" t="str">
        <f t="shared" si="2851"/>
        <v>Dimmit County</v>
      </c>
      <c r="D5646">
        <f t="shared" si="2851"/>
        <v>-99.761214300000006</v>
      </c>
      <c r="E5646">
        <f t="shared" si="2851"/>
        <v>28.420439999999999</v>
      </c>
      <c r="Q5646" s="197">
        <v>18.050976980000002</v>
      </c>
      <c r="R5646" s="197">
        <v>18.050976980000002</v>
      </c>
      <c r="AE5646" s="319"/>
    </row>
    <row r="5647" spans="1:31" x14ac:dyDescent="0.25">
      <c r="A5647">
        <f t="shared" ref="A5647:E5647" si="2852">A2562</f>
        <v>48129</v>
      </c>
      <c r="B5647" t="str">
        <f t="shared" si="2852"/>
        <v>TX</v>
      </c>
      <c r="C5647" t="str">
        <f t="shared" si="2852"/>
        <v>Donley County</v>
      </c>
      <c r="D5647">
        <f t="shared" si="2852"/>
        <v>-100.811924</v>
      </c>
      <c r="E5647">
        <f t="shared" si="2852"/>
        <v>34.964750000000002</v>
      </c>
      <c r="Q5647" s="197">
        <v>15.280304299999999</v>
      </c>
      <c r="R5647" s="197">
        <v>15.280304299999999</v>
      </c>
      <c r="AE5647" s="319"/>
    </row>
    <row r="5648" spans="1:31" x14ac:dyDescent="0.25">
      <c r="A5648">
        <f t="shared" ref="A5648:E5648" si="2853">A2563</f>
        <v>48131</v>
      </c>
      <c r="B5648" t="str">
        <f t="shared" si="2853"/>
        <v>TX</v>
      </c>
      <c r="C5648" t="str">
        <f t="shared" si="2853"/>
        <v>Duval County</v>
      </c>
      <c r="D5648">
        <f t="shared" si="2853"/>
        <v>-98.5149282</v>
      </c>
      <c r="E5648">
        <f t="shared" si="2853"/>
        <v>27.6813</v>
      </c>
      <c r="Q5648" s="197">
        <v>18.378753830000001</v>
      </c>
      <c r="R5648" s="197">
        <v>18.378753830000001</v>
      </c>
      <c r="AE5648" s="319"/>
    </row>
    <row r="5649" spans="1:31" x14ac:dyDescent="0.25">
      <c r="A5649">
        <f t="shared" ref="A5649:E5649" si="2854">A2564</f>
        <v>48133</v>
      </c>
      <c r="B5649" t="str">
        <f t="shared" si="2854"/>
        <v>TX</v>
      </c>
      <c r="C5649" t="str">
        <f t="shared" si="2854"/>
        <v>Eastland County</v>
      </c>
      <c r="D5649">
        <f t="shared" si="2854"/>
        <v>-98.827671800000005</v>
      </c>
      <c r="E5649">
        <f t="shared" si="2854"/>
        <v>32.328919999999997</v>
      </c>
      <c r="Q5649" s="197">
        <v>16.981518999999999</v>
      </c>
      <c r="R5649" s="197">
        <v>16.981518999999999</v>
      </c>
      <c r="AE5649" s="319"/>
    </row>
    <row r="5650" spans="1:31" x14ac:dyDescent="0.25">
      <c r="A5650">
        <f t="shared" ref="A5650:E5650" si="2855">A2565</f>
        <v>48135</v>
      </c>
      <c r="B5650" t="str">
        <f t="shared" si="2855"/>
        <v>TX</v>
      </c>
      <c r="C5650" t="str">
        <f t="shared" si="2855"/>
        <v>Ector County</v>
      </c>
      <c r="D5650">
        <f t="shared" si="2855"/>
        <v>-102.54879699999999</v>
      </c>
      <c r="E5650">
        <f t="shared" si="2855"/>
        <v>31.864049999999999</v>
      </c>
      <c r="Q5650" s="197">
        <v>17.014155250000002</v>
      </c>
      <c r="R5650" s="197">
        <v>17.014155250000002</v>
      </c>
      <c r="AE5650" s="319"/>
    </row>
    <row r="5651" spans="1:31" x14ac:dyDescent="0.25">
      <c r="A5651">
        <f t="shared" ref="A5651:E5651" si="2856">A2566</f>
        <v>48137</v>
      </c>
      <c r="B5651" t="str">
        <f t="shared" si="2856"/>
        <v>TX</v>
      </c>
      <c r="C5651" t="str">
        <f t="shared" si="2856"/>
        <v>Edwards County</v>
      </c>
      <c r="D5651">
        <f t="shared" si="2856"/>
        <v>-100.314026</v>
      </c>
      <c r="E5651">
        <f t="shared" si="2856"/>
        <v>29.95908</v>
      </c>
      <c r="Q5651" s="197">
        <v>17.73858779</v>
      </c>
      <c r="R5651" s="197">
        <v>17.73858779</v>
      </c>
      <c r="AE5651" s="319"/>
    </row>
    <row r="5652" spans="1:31" x14ac:dyDescent="0.25">
      <c r="A5652">
        <f t="shared" ref="A5652:E5652" si="2857">A2567</f>
        <v>48139</v>
      </c>
      <c r="B5652" t="str">
        <f t="shared" si="2857"/>
        <v>TX</v>
      </c>
      <c r="C5652" t="str">
        <f t="shared" si="2857"/>
        <v>Ellis County</v>
      </c>
      <c r="D5652">
        <f t="shared" si="2857"/>
        <v>-96.796694799999997</v>
      </c>
      <c r="E5652">
        <f t="shared" si="2857"/>
        <v>32.347679999999997</v>
      </c>
      <c r="Q5652" s="197">
        <v>16.990397399999999</v>
      </c>
      <c r="R5652" s="197">
        <v>16.990397399999999</v>
      </c>
      <c r="AE5652" s="319"/>
    </row>
    <row r="5653" spans="1:31" x14ac:dyDescent="0.25">
      <c r="A5653">
        <f t="shared" ref="A5653:E5653" si="2858">A2568</f>
        <v>48141</v>
      </c>
      <c r="B5653" t="str">
        <f t="shared" si="2858"/>
        <v>TX</v>
      </c>
      <c r="C5653" t="str">
        <f t="shared" si="2858"/>
        <v>El Paso County</v>
      </c>
      <c r="D5653">
        <f t="shared" si="2858"/>
        <v>-106.235056</v>
      </c>
      <c r="E5653">
        <f t="shared" si="2858"/>
        <v>31.758150000000001</v>
      </c>
      <c r="Q5653" s="197">
        <v>16.878596179999999</v>
      </c>
      <c r="R5653" s="197">
        <v>16.878596179999999</v>
      </c>
      <c r="AE5653" s="319"/>
    </row>
    <row r="5654" spans="1:31" x14ac:dyDescent="0.25">
      <c r="A5654">
        <f t="shared" ref="A5654:E5654" si="2859">A2569</f>
        <v>48143</v>
      </c>
      <c r="B5654" t="str">
        <f t="shared" si="2859"/>
        <v>TX</v>
      </c>
      <c r="C5654" t="str">
        <f t="shared" si="2859"/>
        <v>Erath County</v>
      </c>
      <c r="D5654">
        <f t="shared" si="2859"/>
        <v>-98.206411700000004</v>
      </c>
      <c r="E5654">
        <f t="shared" si="2859"/>
        <v>32.240780000000001</v>
      </c>
      <c r="Q5654" s="197">
        <v>17.033046070000001</v>
      </c>
      <c r="R5654" s="197">
        <v>17.033046070000001</v>
      </c>
      <c r="AE5654" s="319"/>
    </row>
    <row r="5655" spans="1:31" x14ac:dyDescent="0.25">
      <c r="A5655">
        <f t="shared" ref="A5655:E5655" si="2860">A2570</f>
        <v>48145</v>
      </c>
      <c r="B5655" t="str">
        <f t="shared" si="2860"/>
        <v>TX</v>
      </c>
      <c r="C5655" t="str">
        <f t="shared" si="2860"/>
        <v>Falls County</v>
      </c>
      <c r="D5655">
        <f t="shared" si="2860"/>
        <v>-96.933721599999998</v>
      </c>
      <c r="E5655">
        <f t="shared" si="2860"/>
        <v>31.252800000000001</v>
      </c>
      <c r="Q5655" s="197">
        <v>17.432096489999999</v>
      </c>
      <c r="R5655" s="197">
        <v>17.432096489999999</v>
      </c>
      <c r="AE5655" s="319"/>
    </row>
    <row r="5656" spans="1:31" x14ac:dyDescent="0.25">
      <c r="A5656">
        <f t="shared" ref="A5656:E5656" si="2861">A2571</f>
        <v>48147</v>
      </c>
      <c r="B5656" t="str">
        <f t="shared" si="2861"/>
        <v>TX</v>
      </c>
      <c r="C5656" t="str">
        <f t="shared" si="2861"/>
        <v>Fannin County</v>
      </c>
      <c r="D5656">
        <f t="shared" si="2861"/>
        <v>-96.111080799999996</v>
      </c>
      <c r="E5656">
        <f t="shared" si="2861"/>
        <v>33.596780000000003</v>
      </c>
      <c r="Q5656" s="197">
        <v>16.388316499999998</v>
      </c>
      <c r="R5656" s="197">
        <v>16.388316499999998</v>
      </c>
      <c r="AE5656" s="319"/>
    </row>
    <row r="5657" spans="1:31" x14ac:dyDescent="0.25">
      <c r="A5657">
        <f t="shared" ref="A5657:E5657" si="2862">A2572</f>
        <v>48149</v>
      </c>
      <c r="B5657" t="str">
        <f t="shared" si="2862"/>
        <v>TX</v>
      </c>
      <c r="C5657" t="str">
        <f t="shared" si="2862"/>
        <v>Fayette County</v>
      </c>
      <c r="D5657">
        <f t="shared" si="2862"/>
        <v>-96.915582099999995</v>
      </c>
      <c r="E5657">
        <f t="shared" si="2862"/>
        <v>29.882860000000001</v>
      </c>
      <c r="Q5657" s="197">
        <v>18.38222386</v>
      </c>
      <c r="R5657" s="197">
        <v>18.38222386</v>
      </c>
      <c r="AE5657" s="319"/>
    </row>
    <row r="5658" spans="1:31" x14ac:dyDescent="0.25">
      <c r="A5658">
        <f t="shared" ref="A5658:E5658" si="2863">A2573</f>
        <v>48151</v>
      </c>
      <c r="B5658" t="str">
        <f t="shared" si="2863"/>
        <v>TX</v>
      </c>
      <c r="C5658" t="str">
        <f t="shared" si="2863"/>
        <v>Fisher County</v>
      </c>
      <c r="D5658">
        <f t="shared" si="2863"/>
        <v>-100.401043</v>
      </c>
      <c r="E5658">
        <f t="shared" si="2863"/>
        <v>32.738999999999997</v>
      </c>
      <c r="Q5658" s="197">
        <v>16.699053580000001</v>
      </c>
      <c r="R5658" s="197">
        <v>16.699053580000001</v>
      </c>
      <c r="AE5658" s="319"/>
    </row>
    <row r="5659" spans="1:31" x14ac:dyDescent="0.25">
      <c r="A5659">
        <f t="shared" ref="A5659:E5659" si="2864">A2574</f>
        <v>48153</v>
      </c>
      <c r="B5659" t="str">
        <f t="shared" si="2864"/>
        <v>TX</v>
      </c>
      <c r="C5659" t="str">
        <f t="shared" si="2864"/>
        <v>Floyd County</v>
      </c>
      <c r="D5659">
        <f t="shared" si="2864"/>
        <v>-101.293736</v>
      </c>
      <c r="E5659">
        <f t="shared" si="2864"/>
        <v>34.072360000000003</v>
      </c>
      <c r="Q5659" s="197">
        <v>15.83569999</v>
      </c>
      <c r="R5659" s="197">
        <v>15.83569999</v>
      </c>
      <c r="AE5659" s="319"/>
    </row>
    <row r="5660" spans="1:31" x14ac:dyDescent="0.25">
      <c r="A5660">
        <f t="shared" ref="A5660:E5660" si="2865">A2575</f>
        <v>48155</v>
      </c>
      <c r="B5660" t="str">
        <f t="shared" si="2865"/>
        <v>TX</v>
      </c>
      <c r="C5660" t="str">
        <f t="shared" si="2865"/>
        <v>Foard County</v>
      </c>
      <c r="D5660">
        <f t="shared" si="2865"/>
        <v>-99.770889699999998</v>
      </c>
      <c r="E5660">
        <f t="shared" si="2865"/>
        <v>33.983919999999998</v>
      </c>
      <c r="Q5660" s="197">
        <v>16.096283769999999</v>
      </c>
      <c r="R5660" s="197">
        <v>16.096283769999999</v>
      </c>
      <c r="AE5660" s="319"/>
    </row>
    <row r="5661" spans="1:31" x14ac:dyDescent="0.25">
      <c r="A5661">
        <f t="shared" ref="A5661:E5661" si="2866">A2576</f>
        <v>48157</v>
      </c>
      <c r="B5661" t="str">
        <f t="shared" si="2866"/>
        <v>TX</v>
      </c>
      <c r="C5661" t="str">
        <f t="shared" si="2866"/>
        <v>Fort Bend County</v>
      </c>
      <c r="D5661">
        <f t="shared" si="2866"/>
        <v>-95.783379199999999</v>
      </c>
      <c r="E5661">
        <f t="shared" si="2866"/>
        <v>29.53593</v>
      </c>
      <c r="Q5661" s="197">
        <v>19.193781040000001</v>
      </c>
      <c r="R5661" s="197">
        <v>19.193781040000001</v>
      </c>
      <c r="AE5661" s="319"/>
    </row>
    <row r="5662" spans="1:31" x14ac:dyDescent="0.25">
      <c r="A5662">
        <f t="shared" ref="A5662:E5662" si="2867">A2577</f>
        <v>48159</v>
      </c>
      <c r="B5662" t="str">
        <f t="shared" si="2867"/>
        <v>TX</v>
      </c>
      <c r="C5662" t="str">
        <f t="shared" si="2867"/>
        <v>Franklin County</v>
      </c>
      <c r="D5662">
        <f t="shared" si="2867"/>
        <v>-95.223505700000004</v>
      </c>
      <c r="E5662">
        <f t="shared" si="2867"/>
        <v>33.1965</v>
      </c>
      <c r="Q5662" s="197">
        <v>16.577104349999999</v>
      </c>
      <c r="R5662" s="197">
        <v>16.577104349999999</v>
      </c>
      <c r="AE5662" s="319"/>
    </row>
    <row r="5663" spans="1:31" x14ac:dyDescent="0.25">
      <c r="A5663">
        <f t="shared" ref="A5663:E5663" si="2868">A2578</f>
        <v>48161</v>
      </c>
      <c r="B5663" t="str">
        <f t="shared" si="2868"/>
        <v>TX</v>
      </c>
      <c r="C5663" t="str">
        <f t="shared" si="2868"/>
        <v>Freestone County</v>
      </c>
      <c r="D5663">
        <f t="shared" si="2868"/>
        <v>-96.154280999999997</v>
      </c>
      <c r="E5663">
        <f t="shared" si="2868"/>
        <v>31.71576</v>
      </c>
      <c r="Q5663" s="197">
        <v>17.36467549</v>
      </c>
      <c r="R5663" s="197">
        <v>17.36467549</v>
      </c>
      <c r="AE5663" s="319"/>
    </row>
    <row r="5664" spans="1:31" x14ac:dyDescent="0.25">
      <c r="A5664">
        <f t="shared" ref="A5664:E5664" si="2869">A2579</f>
        <v>48163</v>
      </c>
      <c r="B5664" t="str">
        <f t="shared" si="2869"/>
        <v>TX</v>
      </c>
      <c r="C5664" t="str">
        <f t="shared" si="2869"/>
        <v>Frio County</v>
      </c>
      <c r="D5664">
        <f t="shared" si="2869"/>
        <v>-99.113105599999997</v>
      </c>
      <c r="E5664">
        <f t="shared" si="2869"/>
        <v>28.86561</v>
      </c>
      <c r="Q5664" s="197">
        <v>18.123754720000001</v>
      </c>
      <c r="R5664" s="197">
        <v>18.123754720000001</v>
      </c>
      <c r="AE5664" s="319"/>
    </row>
    <row r="5665" spans="1:31" x14ac:dyDescent="0.25">
      <c r="A5665">
        <f t="shared" ref="A5665:E5665" si="2870">A2580</f>
        <v>48165</v>
      </c>
      <c r="B5665" t="str">
        <f t="shared" si="2870"/>
        <v>TX</v>
      </c>
      <c r="C5665" t="str">
        <f t="shared" si="2870"/>
        <v>Gaines County</v>
      </c>
      <c r="D5665">
        <f t="shared" si="2870"/>
        <v>-102.640978</v>
      </c>
      <c r="E5665">
        <f t="shared" si="2870"/>
        <v>32.734099999999998</v>
      </c>
      <c r="Q5665" s="197">
        <v>16.545803620000001</v>
      </c>
      <c r="R5665" s="197">
        <v>16.545803620000001</v>
      </c>
      <c r="AE5665" s="319"/>
    </row>
    <row r="5666" spans="1:31" x14ac:dyDescent="0.25">
      <c r="A5666">
        <f t="shared" ref="A5666:E5666" si="2871">A2581</f>
        <v>48167</v>
      </c>
      <c r="B5666" t="str">
        <f t="shared" si="2871"/>
        <v>TX</v>
      </c>
      <c r="C5666" t="str">
        <f t="shared" si="2871"/>
        <v>Galveston County</v>
      </c>
      <c r="D5666">
        <f t="shared" si="2871"/>
        <v>-95.066524799999996</v>
      </c>
      <c r="E5666">
        <f t="shared" si="2871"/>
        <v>29.423410000000001</v>
      </c>
      <c r="Q5666" s="197">
        <v>19.552635160000001</v>
      </c>
      <c r="R5666" s="197">
        <v>19.552635160000001</v>
      </c>
      <c r="AE5666" s="319"/>
    </row>
    <row r="5667" spans="1:31" x14ac:dyDescent="0.25">
      <c r="A5667">
        <f t="shared" ref="A5667:E5667" si="2872">A2582</f>
        <v>48169</v>
      </c>
      <c r="B5667" t="str">
        <f t="shared" si="2872"/>
        <v>TX</v>
      </c>
      <c r="C5667" t="str">
        <f t="shared" si="2872"/>
        <v>Garza County</v>
      </c>
      <c r="D5667">
        <f t="shared" si="2872"/>
        <v>-101.280652</v>
      </c>
      <c r="E5667">
        <f t="shared" si="2872"/>
        <v>33.170310000000001</v>
      </c>
      <c r="Q5667" s="197">
        <v>16.387530139999999</v>
      </c>
      <c r="R5667" s="197">
        <v>16.387530139999999</v>
      </c>
      <c r="AE5667" s="319"/>
    </row>
    <row r="5668" spans="1:31" x14ac:dyDescent="0.25">
      <c r="A5668">
        <f t="shared" ref="A5668:E5668" si="2873">A2583</f>
        <v>48171</v>
      </c>
      <c r="B5668" t="str">
        <f t="shared" si="2873"/>
        <v>TX</v>
      </c>
      <c r="C5668" t="str">
        <f t="shared" si="2873"/>
        <v>Gillespie County</v>
      </c>
      <c r="D5668">
        <f t="shared" si="2873"/>
        <v>-98.937327300000007</v>
      </c>
      <c r="E5668">
        <f t="shared" si="2873"/>
        <v>30.30097</v>
      </c>
      <c r="Q5668" s="197">
        <v>17.769493369999999</v>
      </c>
      <c r="R5668" s="197">
        <v>17.769493369999999</v>
      </c>
      <c r="AE5668" s="319"/>
    </row>
    <row r="5669" spans="1:31" x14ac:dyDescent="0.25">
      <c r="A5669">
        <f t="shared" ref="A5669:E5669" si="2874">A2584</f>
        <v>48173</v>
      </c>
      <c r="B5669" t="str">
        <f t="shared" si="2874"/>
        <v>TX</v>
      </c>
      <c r="C5669" t="str">
        <f t="shared" si="2874"/>
        <v>Glasscock County</v>
      </c>
      <c r="D5669">
        <f t="shared" si="2874"/>
        <v>-101.515199</v>
      </c>
      <c r="E5669">
        <f t="shared" si="2874"/>
        <v>31.863620000000001</v>
      </c>
      <c r="Q5669" s="197">
        <v>17.091851779999999</v>
      </c>
      <c r="R5669" s="197">
        <v>17.091851779999999</v>
      </c>
      <c r="AE5669" s="319"/>
    </row>
    <row r="5670" spans="1:31" x14ac:dyDescent="0.25">
      <c r="A5670">
        <f t="shared" ref="A5670:E5670" si="2875">A2585</f>
        <v>48175</v>
      </c>
      <c r="B5670" t="str">
        <f t="shared" si="2875"/>
        <v>TX</v>
      </c>
      <c r="C5670" t="str">
        <f t="shared" si="2875"/>
        <v>Goliad County</v>
      </c>
      <c r="D5670">
        <f t="shared" si="2875"/>
        <v>-97.427605099999994</v>
      </c>
      <c r="E5670">
        <f t="shared" si="2875"/>
        <v>28.657319999999999</v>
      </c>
      <c r="Q5670" s="197">
        <v>18.621318809999998</v>
      </c>
      <c r="R5670" s="197">
        <v>18.621318809999998</v>
      </c>
      <c r="AE5670" s="319"/>
    </row>
    <row r="5671" spans="1:31" x14ac:dyDescent="0.25">
      <c r="A5671">
        <f t="shared" ref="A5671:E5671" si="2876">A2586</f>
        <v>48177</v>
      </c>
      <c r="B5671" t="str">
        <f t="shared" si="2876"/>
        <v>TX</v>
      </c>
      <c r="C5671" t="str">
        <f t="shared" si="2876"/>
        <v>Gonzales County</v>
      </c>
      <c r="D5671">
        <f t="shared" si="2876"/>
        <v>-97.498001900000006</v>
      </c>
      <c r="E5671">
        <f t="shared" si="2876"/>
        <v>29.45523</v>
      </c>
      <c r="Q5671" s="197">
        <v>18.367471680000001</v>
      </c>
      <c r="R5671" s="197">
        <v>18.367471680000001</v>
      </c>
      <c r="AE5671" s="319"/>
    </row>
    <row r="5672" spans="1:31" x14ac:dyDescent="0.25">
      <c r="A5672">
        <f t="shared" ref="A5672:E5672" si="2877">A2587</f>
        <v>48179</v>
      </c>
      <c r="B5672" t="str">
        <f t="shared" si="2877"/>
        <v>TX</v>
      </c>
      <c r="C5672" t="str">
        <f t="shared" si="2877"/>
        <v>Gray County</v>
      </c>
      <c r="D5672">
        <f t="shared" si="2877"/>
        <v>-100.809059</v>
      </c>
      <c r="E5672">
        <f t="shared" si="2877"/>
        <v>35.397329999999997</v>
      </c>
      <c r="Q5672" s="197">
        <v>14.998802299999999</v>
      </c>
      <c r="R5672" s="197">
        <v>14.998802299999999</v>
      </c>
      <c r="AE5672" s="319"/>
    </row>
    <row r="5673" spans="1:31" x14ac:dyDescent="0.25">
      <c r="A5673">
        <f t="shared" ref="A5673:E5673" si="2878">A2588</f>
        <v>48181</v>
      </c>
      <c r="B5673" t="str">
        <f t="shared" si="2878"/>
        <v>TX</v>
      </c>
      <c r="C5673" t="str">
        <f t="shared" si="2878"/>
        <v>Grayson County</v>
      </c>
      <c r="D5673">
        <f t="shared" si="2878"/>
        <v>-96.683077999999995</v>
      </c>
      <c r="E5673">
        <f t="shared" si="2878"/>
        <v>33.626379999999997</v>
      </c>
      <c r="Q5673" s="197">
        <v>16.386214389999999</v>
      </c>
      <c r="R5673" s="197">
        <v>16.386214389999999</v>
      </c>
      <c r="AE5673" s="319"/>
    </row>
    <row r="5674" spans="1:31" x14ac:dyDescent="0.25">
      <c r="A5674">
        <f t="shared" ref="A5674:E5674" si="2879">A2589</f>
        <v>48183</v>
      </c>
      <c r="B5674" t="str">
        <f t="shared" si="2879"/>
        <v>TX</v>
      </c>
      <c r="C5674" t="str">
        <f t="shared" si="2879"/>
        <v>Gregg County</v>
      </c>
      <c r="D5674">
        <f t="shared" si="2879"/>
        <v>-94.824949099999998</v>
      </c>
      <c r="E5674">
        <f t="shared" si="2879"/>
        <v>32.50488</v>
      </c>
      <c r="Q5674" s="197">
        <v>16.943721679999999</v>
      </c>
      <c r="R5674" s="197">
        <v>16.943721679999999</v>
      </c>
      <c r="AE5674" s="319"/>
    </row>
    <row r="5675" spans="1:31" x14ac:dyDescent="0.25">
      <c r="A5675">
        <f t="shared" ref="A5675:E5675" si="2880">A2590</f>
        <v>48185</v>
      </c>
      <c r="B5675" t="str">
        <f t="shared" si="2880"/>
        <v>TX</v>
      </c>
      <c r="C5675" t="str">
        <f t="shared" si="2880"/>
        <v>Grimes County</v>
      </c>
      <c r="D5675">
        <f t="shared" si="2880"/>
        <v>-95.995474599999994</v>
      </c>
      <c r="E5675">
        <f t="shared" si="2880"/>
        <v>30.54419</v>
      </c>
      <c r="Q5675" s="197">
        <v>18.305248519999999</v>
      </c>
      <c r="R5675" s="197">
        <v>18.305248519999999</v>
      </c>
      <c r="AE5675" s="319"/>
    </row>
    <row r="5676" spans="1:31" x14ac:dyDescent="0.25">
      <c r="A5676">
        <f t="shared" ref="A5676:E5676" si="2881">A2591</f>
        <v>48187</v>
      </c>
      <c r="B5676" t="str">
        <f t="shared" si="2881"/>
        <v>TX</v>
      </c>
      <c r="C5676" t="str">
        <f t="shared" si="2881"/>
        <v>Guadalupe County</v>
      </c>
      <c r="D5676">
        <f t="shared" si="2881"/>
        <v>-97.954103399999994</v>
      </c>
      <c r="E5676">
        <f t="shared" si="2881"/>
        <v>29.587109999999999</v>
      </c>
      <c r="Q5676" s="197">
        <v>18.193505529999999</v>
      </c>
      <c r="R5676" s="197">
        <v>18.193505529999999</v>
      </c>
      <c r="AE5676" s="319"/>
    </row>
    <row r="5677" spans="1:31" x14ac:dyDescent="0.25">
      <c r="A5677">
        <f t="shared" ref="A5677:E5677" si="2882">A2592</f>
        <v>48189</v>
      </c>
      <c r="B5677" t="str">
        <f t="shared" si="2882"/>
        <v>TX</v>
      </c>
      <c r="C5677" t="str">
        <f t="shared" si="2882"/>
        <v>Hale County</v>
      </c>
      <c r="D5677">
        <f t="shared" si="2882"/>
        <v>-101.806905</v>
      </c>
      <c r="E5677">
        <f t="shared" si="2882"/>
        <v>34.069859999999998</v>
      </c>
      <c r="Q5677" s="197">
        <v>15.80605989</v>
      </c>
      <c r="R5677" s="197">
        <v>15.80605989</v>
      </c>
      <c r="AE5677" s="319"/>
    </row>
    <row r="5678" spans="1:31" x14ac:dyDescent="0.25">
      <c r="A5678">
        <f t="shared" ref="A5678:E5678" si="2883">A2593</f>
        <v>48191</v>
      </c>
      <c r="B5678" t="str">
        <f t="shared" si="2883"/>
        <v>TX</v>
      </c>
      <c r="C5678" t="str">
        <f t="shared" si="2883"/>
        <v>Hall County</v>
      </c>
      <c r="D5678">
        <f t="shared" si="2883"/>
        <v>-100.67935799999999</v>
      </c>
      <c r="E5678">
        <f t="shared" si="2883"/>
        <v>34.531390000000002</v>
      </c>
      <c r="Q5678" s="197">
        <v>15.60992824</v>
      </c>
      <c r="R5678" s="197">
        <v>15.60992824</v>
      </c>
      <c r="AE5678" s="319"/>
    </row>
    <row r="5679" spans="1:31" x14ac:dyDescent="0.25">
      <c r="A5679">
        <f t="shared" ref="A5679:E5679" si="2884">A2594</f>
        <v>48193</v>
      </c>
      <c r="B5679" t="str">
        <f t="shared" si="2884"/>
        <v>TX</v>
      </c>
      <c r="C5679" t="str">
        <f t="shared" si="2884"/>
        <v>Hamilton County</v>
      </c>
      <c r="D5679">
        <f t="shared" si="2884"/>
        <v>-98.123054100000004</v>
      </c>
      <c r="E5679">
        <f t="shared" si="2884"/>
        <v>31.700410000000002</v>
      </c>
      <c r="Q5679" s="197">
        <v>17.21844703</v>
      </c>
      <c r="R5679" s="197">
        <v>17.21844703</v>
      </c>
      <c r="AE5679" s="319"/>
    </row>
    <row r="5680" spans="1:31" x14ac:dyDescent="0.25">
      <c r="A5680">
        <f t="shared" ref="A5680:E5680" si="2885">A2595</f>
        <v>48195</v>
      </c>
      <c r="B5680" t="str">
        <f t="shared" si="2885"/>
        <v>TX</v>
      </c>
      <c r="C5680" t="str">
        <f t="shared" si="2885"/>
        <v>Hansford County</v>
      </c>
      <c r="D5680">
        <f t="shared" si="2885"/>
        <v>-101.351105</v>
      </c>
      <c r="E5680">
        <f t="shared" si="2885"/>
        <v>36.269660000000002</v>
      </c>
      <c r="Q5680" s="197">
        <v>14.24388415</v>
      </c>
      <c r="R5680" s="197">
        <v>14.24388415</v>
      </c>
      <c r="AE5680" s="319"/>
    </row>
    <row r="5681" spans="1:31" x14ac:dyDescent="0.25">
      <c r="A5681">
        <f t="shared" ref="A5681:E5681" si="2886">A2596</f>
        <v>48197</v>
      </c>
      <c r="B5681" t="str">
        <f t="shared" si="2886"/>
        <v>TX</v>
      </c>
      <c r="C5681" t="str">
        <f t="shared" si="2886"/>
        <v>Hardeman County</v>
      </c>
      <c r="D5681">
        <f t="shared" si="2886"/>
        <v>-99.738526300000004</v>
      </c>
      <c r="E5681">
        <f t="shared" si="2886"/>
        <v>34.298690000000001</v>
      </c>
      <c r="Q5681" s="197">
        <v>15.90844783</v>
      </c>
      <c r="R5681" s="197">
        <v>15.90844783</v>
      </c>
      <c r="AE5681" s="319"/>
    </row>
    <row r="5682" spans="1:31" x14ac:dyDescent="0.25">
      <c r="A5682">
        <f t="shared" ref="A5682:E5682" si="2887">A2597</f>
        <v>48199</v>
      </c>
      <c r="B5682" t="str">
        <f t="shared" si="2887"/>
        <v>TX</v>
      </c>
      <c r="C5682" t="str">
        <f t="shared" si="2887"/>
        <v>Hardin County</v>
      </c>
      <c r="D5682">
        <f t="shared" si="2887"/>
        <v>-94.3986716</v>
      </c>
      <c r="E5682">
        <f t="shared" si="2887"/>
        <v>30.347249999999999</v>
      </c>
      <c r="Q5682" s="197">
        <v>18.679497269999999</v>
      </c>
      <c r="R5682" s="197">
        <v>18.679497269999999</v>
      </c>
      <c r="AE5682" s="319"/>
    </row>
    <row r="5683" spans="1:31" x14ac:dyDescent="0.25">
      <c r="A5683">
        <f t="shared" ref="A5683:E5683" si="2888">A2598</f>
        <v>48201</v>
      </c>
      <c r="B5683" t="str">
        <f t="shared" si="2888"/>
        <v>TX</v>
      </c>
      <c r="C5683" t="str">
        <f t="shared" si="2888"/>
        <v>Harris County</v>
      </c>
      <c r="D5683">
        <f t="shared" si="2888"/>
        <v>-95.401056999999994</v>
      </c>
      <c r="E5683">
        <f t="shared" si="2888"/>
        <v>29.872170000000001</v>
      </c>
      <c r="Q5683" s="197">
        <v>19.159970529999999</v>
      </c>
      <c r="R5683" s="197">
        <v>19.159970529999999</v>
      </c>
      <c r="AE5683" s="319"/>
    </row>
    <row r="5684" spans="1:31" x14ac:dyDescent="0.25">
      <c r="A5684">
        <f t="shared" ref="A5684:E5684" si="2889">A2599</f>
        <v>48203</v>
      </c>
      <c r="B5684" t="str">
        <f t="shared" si="2889"/>
        <v>TX</v>
      </c>
      <c r="C5684" t="str">
        <f t="shared" si="2889"/>
        <v>Harrison County</v>
      </c>
      <c r="D5684">
        <f t="shared" si="2889"/>
        <v>-94.380426999999997</v>
      </c>
      <c r="E5684">
        <f t="shared" si="2889"/>
        <v>32.57996</v>
      </c>
      <c r="Q5684" s="197">
        <v>16.88756098</v>
      </c>
      <c r="R5684" s="197">
        <v>16.88756098</v>
      </c>
      <c r="AE5684" s="319"/>
    </row>
    <row r="5685" spans="1:31" x14ac:dyDescent="0.25">
      <c r="A5685">
        <f t="shared" ref="A5685:E5685" si="2890">A2600</f>
        <v>48205</v>
      </c>
      <c r="B5685" t="str">
        <f t="shared" si="2890"/>
        <v>TX</v>
      </c>
      <c r="C5685" t="str">
        <f t="shared" si="2890"/>
        <v>Hartley County</v>
      </c>
      <c r="D5685">
        <f t="shared" si="2890"/>
        <v>-102.604321</v>
      </c>
      <c r="E5685">
        <f t="shared" si="2890"/>
        <v>35.831359999999997</v>
      </c>
      <c r="Q5685" s="197">
        <v>14.24389545</v>
      </c>
      <c r="R5685" s="197">
        <v>14.24389545</v>
      </c>
      <c r="AE5685" s="319"/>
    </row>
    <row r="5686" spans="1:31" x14ac:dyDescent="0.25">
      <c r="A5686">
        <f t="shared" ref="A5686:E5686" si="2891">A2601</f>
        <v>48207</v>
      </c>
      <c r="B5686" t="str">
        <f t="shared" si="2891"/>
        <v>TX</v>
      </c>
      <c r="C5686" t="str">
        <f t="shared" si="2891"/>
        <v>Haskell County</v>
      </c>
      <c r="D5686">
        <f t="shared" si="2891"/>
        <v>-99.728803900000003</v>
      </c>
      <c r="E5686">
        <f t="shared" si="2891"/>
        <v>33.172820000000002</v>
      </c>
      <c r="Q5686" s="197">
        <v>16.54637769</v>
      </c>
      <c r="R5686" s="197">
        <v>16.54637769</v>
      </c>
      <c r="AE5686" s="319"/>
    </row>
    <row r="5687" spans="1:31" x14ac:dyDescent="0.25">
      <c r="A5687">
        <f t="shared" ref="A5687:E5687" si="2892">A2602</f>
        <v>48209</v>
      </c>
      <c r="B5687" t="str">
        <f t="shared" si="2892"/>
        <v>TX</v>
      </c>
      <c r="C5687" t="str">
        <f t="shared" si="2892"/>
        <v>Hays County</v>
      </c>
      <c r="D5687">
        <f t="shared" si="2892"/>
        <v>-98.029509399999995</v>
      </c>
      <c r="E5687">
        <f t="shared" si="2892"/>
        <v>30.053450000000002</v>
      </c>
      <c r="Q5687" s="197">
        <v>17.976263589999999</v>
      </c>
      <c r="R5687" s="197">
        <v>17.976263589999999</v>
      </c>
      <c r="AE5687" s="319"/>
    </row>
    <row r="5688" spans="1:31" x14ac:dyDescent="0.25">
      <c r="A5688">
        <f t="shared" ref="A5688:E5688" si="2893">A2603</f>
        <v>48211</v>
      </c>
      <c r="B5688" t="str">
        <f t="shared" si="2893"/>
        <v>TX</v>
      </c>
      <c r="C5688" t="str">
        <f t="shared" si="2893"/>
        <v>Hemphill County</v>
      </c>
      <c r="D5688">
        <f t="shared" si="2893"/>
        <v>-100.27278699999999</v>
      </c>
      <c r="E5688">
        <f t="shared" si="2893"/>
        <v>35.830719999999999</v>
      </c>
      <c r="Q5688" s="197">
        <v>14.84762903</v>
      </c>
      <c r="R5688" s="197">
        <v>14.84762903</v>
      </c>
      <c r="AE5688" s="319"/>
    </row>
    <row r="5689" spans="1:31" x14ac:dyDescent="0.25">
      <c r="A5689">
        <f t="shared" ref="A5689:E5689" si="2894">A2604</f>
        <v>48213</v>
      </c>
      <c r="B5689" t="str">
        <f t="shared" si="2894"/>
        <v>TX</v>
      </c>
      <c r="C5689" t="str">
        <f t="shared" si="2894"/>
        <v>Henderson County</v>
      </c>
      <c r="D5689">
        <f t="shared" si="2894"/>
        <v>-95.865319999999997</v>
      </c>
      <c r="E5689">
        <f t="shared" si="2894"/>
        <v>32.228450000000002</v>
      </c>
      <c r="Q5689" s="197">
        <v>17.092441529999999</v>
      </c>
      <c r="R5689" s="197">
        <v>17.092441529999999</v>
      </c>
      <c r="AE5689" s="319"/>
    </row>
    <row r="5690" spans="1:31" x14ac:dyDescent="0.25">
      <c r="A5690">
        <f t="shared" ref="A5690:E5690" si="2895">A2605</f>
        <v>48215</v>
      </c>
      <c r="B5690" t="str">
        <f t="shared" si="2895"/>
        <v>TX</v>
      </c>
      <c r="C5690" t="str">
        <f t="shared" si="2895"/>
        <v>Hidalgo County</v>
      </c>
      <c r="D5690">
        <f t="shared" si="2895"/>
        <v>-98.186342100000005</v>
      </c>
      <c r="E5690">
        <f t="shared" si="2895"/>
        <v>26.40314</v>
      </c>
      <c r="Q5690" s="197">
        <v>18.408847139999999</v>
      </c>
      <c r="R5690" s="197">
        <v>18.408847139999999</v>
      </c>
      <c r="AE5690" s="319"/>
    </row>
    <row r="5691" spans="1:31" x14ac:dyDescent="0.25">
      <c r="A5691">
        <f t="shared" ref="A5691:E5691" si="2896">A2606</f>
        <v>48217</v>
      </c>
      <c r="B5691" t="str">
        <f t="shared" si="2896"/>
        <v>TX</v>
      </c>
      <c r="C5691" t="str">
        <f t="shared" si="2896"/>
        <v>Hill County</v>
      </c>
      <c r="D5691">
        <f t="shared" si="2896"/>
        <v>-97.130030000000005</v>
      </c>
      <c r="E5691">
        <f t="shared" si="2896"/>
        <v>31.994009999999999</v>
      </c>
      <c r="Q5691" s="197">
        <v>17.105267990000002</v>
      </c>
      <c r="R5691" s="197">
        <v>17.105267990000002</v>
      </c>
      <c r="AE5691" s="319"/>
    </row>
    <row r="5692" spans="1:31" x14ac:dyDescent="0.25">
      <c r="A5692">
        <f t="shared" ref="A5692:E5692" si="2897">A2607</f>
        <v>48219</v>
      </c>
      <c r="B5692" t="str">
        <f t="shared" si="2897"/>
        <v>TX</v>
      </c>
      <c r="C5692" t="str">
        <f t="shared" si="2897"/>
        <v>Hockley County</v>
      </c>
      <c r="D5692">
        <f t="shared" si="2897"/>
        <v>-102.331113</v>
      </c>
      <c r="E5692">
        <f t="shared" si="2897"/>
        <v>33.612290000000002</v>
      </c>
      <c r="Q5692" s="197">
        <v>16.062048269999998</v>
      </c>
      <c r="R5692" s="197">
        <v>16.062048269999998</v>
      </c>
      <c r="AE5692" s="319"/>
    </row>
    <row r="5693" spans="1:31" x14ac:dyDescent="0.25">
      <c r="A5693">
        <f t="shared" ref="A5693:E5693" si="2898">A2608</f>
        <v>48221</v>
      </c>
      <c r="B5693" t="str">
        <f t="shared" si="2898"/>
        <v>TX</v>
      </c>
      <c r="C5693" t="str">
        <f t="shared" si="2898"/>
        <v>Hood County</v>
      </c>
      <c r="D5693">
        <f t="shared" si="2898"/>
        <v>-97.827280599999995</v>
      </c>
      <c r="E5693">
        <f t="shared" si="2898"/>
        <v>32.433079999999997</v>
      </c>
      <c r="Q5693" s="197">
        <v>16.96584622</v>
      </c>
      <c r="R5693" s="197">
        <v>16.96584622</v>
      </c>
      <c r="AE5693" s="319"/>
    </row>
    <row r="5694" spans="1:31" x14ac:dyDescent="0.25">
      <c r="A5694">
        <f t="shared" ref="A5694:E5694" si="2899">A2609</f>
        <v>48223</v>
      </c>
      <c r="B5694" t="str">
        <f t="shared" si="2899"/>
        <v>TX</v>
      </c>
      <c r="C5694" t="str">
        <f t="shared" si="2899"/>
        <v>Hopkins County</v>
      </c>
      <c r="D5694">
        <f t="shared" si="2899"/>
        <v>-95.567048099999994</v>
      </c>
      <c r="E5694">
        <f t="shared" si="2899"/>
        <v>33.172829999999998</v>
      </c>
      <c r="Q5694" s="197">
        <v>16.592563739999999</v>
      </c>
      <c r="R5694" s="197">
        <v>16.592563739999999</v>
      </c>
      <c r="AE5694" s="319"/>
    </row>
    <row r="5695" spans="1:31" x14ac:dyDescent="0.25">
      <c r="A5695">
        <f t="shared" ref="A5695:E5695" si="2900">A2610</f>
        <v>48225</v>
      </c>
      <c r="B5695" t="str">
        <f t="shared" si="2900"/>
        <v>TX</v>
      </c>
      <c r="C5695" t="str">
        <f t="shared" si="2900"/>
        <v>Houston County</v>
      </c>
      <c r="D5695">
        <f t="shared" si="2900"/>
        <v>-95.4280957</v>
      </c>
      <c r="E5695">
        <f t="shared" si="2900"/>
        <v>31.33304</v>
      </c>
      <c r="Q5695" s="197">
        <v>17.733948130000002</v>
      </c>
      <c r="R5695" s="197">
        <v>17.733948130000002</v>
      </c>
      <c r="AE5695" s="319"/>
    </row>
    <row r="5696" spans="1:31" x14ac:dyDescent="0.25">
      <c r="A5696">
        <f t="shared" ref="A5696:E5696" si="2901">A2611</f>
        <v>48227</v>
      </c>
      <c r="B5696" t="str">
        <f t="shared" si="2901"/>
        <v>TX</v>
      </c>
      <c r="C5696" t="str">
        <f t="shared" si="2901"/>
        <v>Howard County</v>
      </c>
      <c r="D5696">
        <f t="shared" si="2901"/>
        <v>-101.442381</v>
      </c>
      <c r="E5696">
        <f t="shared" si="2901"/>
        <v>32.299630000000001</v>
      </c>
      <c r="Q5696" s="197">
        <v>16.867743879999999</v>
      </c>
      <c r="R5696" s="197">
        <v>16.867743879999999</v>
      </c>
      <c r="AE5696" s="319"/>
    </row>
    <row r="5697" spans="1:31" x14ac:dyDescent="0.25">
      <c r="A5697">
        <f t="shared" ref="A5697:E5697" si="2902">A2612</f>
        <v>48229</v>
      </c>
      <c r="B5697" t="str">
        <f t="shared" si="2902"/>
        <v>TX</v>
      </c>
      <c r="C5697" t="str">
        <f t="shared" si="2902"/>
        <v>Hudspeth County</v>
      </c>
      <c r="D5697">
        <f t="shared" si="2902"/>
        <v>-105.383814</v>
      </c>
      <c r="E5697">
        <f t="shared" si="2902"/>
        <v>31.443719999999999</v>
      </c>
      <c r="Q5697" s="197">
        <v>16.959858279999999</v>
      </c>
      <c r="R5697" s="197">
        <v>16.959858279999999</v>
      </c>
      <c r="AE5697" s="319"/>
    </row>
    <row r="5698" spans="1:31" x14ac:dyDescent="0.25">
      <c r="A5698">
        <f t="shared" ref="A5698:E5698" si="2903">A2613</f>
        <v>48231</v>
      </c>
      <c r="B5698" t="str">
        <f t="shared" si="2903"/>
        <v>TX</v>
      </c>
      <c r="C5698" t="str">
        <f t="shared" si="2903"/>
        <v>Hunt County</v>
      </c>
      <c r="D5698">
        <f t="shared" si="2903"/>
        <v>-96.083178500000002</v>
      </c>
      <c r="E5698">
        <f t="shared" si="2903"/>
        <v>33.1342</v>
      </c>
      <c r="Q5698" s="197">
        <v>16.625869000000002</v>
      </c>
      <c r="R5698" s="197">
        <v>16.625869000000002</v>
      </c>
      <c r="AE5698" s="319"/>
    </row>
    <row r="5699" spans="1:31" x14ac:dyDescent="0.25">
      <c r="A5699">
        <f t="shared" ref="A5699:E5699" si="2904">A2614</f>
        <v>48233</v>
      </c>
      <c r="B5699" t="str">
        <f t="shared" si="2904"/>
        <v>TX</v>
      </c>
      <c r="C5699" t="str">
        <f t="shared" si="2904"/>
        <v>Hutchinson County</v>
      </c>
      <c r="D5699">
        <f t="shared" si="2904"/>
        <v>-101.350506</v>
      </c>
      <c r="E5699">
        <f t="shared" si="2904"/>
        <v>35.833539999999999</v>
      </c>
      <c r="Q5699" s="197">
        <v>14.57193927</v>
      </c>
      <c r="R5699" s="197">
        <v>14.57193927</v>
      </c>
      <c r="AE5699" s="319"/>
    </row>
    <row r="5700" spans="1:31" x14ac:dyDescent="0.25">
      <c r="A5700">
        <f t="shared" ref="A5700:E5700" si="2905">A2615</f>
        <v>48235</v>
      </c>
      <c r="B5700" t="str">
        <f t="shared" si="2905"/>
        <v>TX</v>
      </c>
      <c r="C5700" t="str">
        <f t="shared" si="2905"/>
        <v>Irion County</v>
      </c>
      <c r="D5700">
        <f t="shared" si="2905"/>
        <v>-100.98664599999999</v>
      </c>
      <c r="E5700">
        <f t="shared" si="2905"/>
        <v>31.29955</v>
      </c>
      <c r="Q5700" s="197">
        <v>17.33169169</v>
      </c>
      <c r="R5700" s="197">
        <v>17.33169169</v>
      </c>
      <c r="AE5700" s="319"/>
    </row>
    <row r="5701" spans="1:31" x14ac:dyDescent="0.25">
      <c r="A5701">
        <f t="shared" ref="A5701:E5701" si="2906">A2616</f>
        <v>48237</v>
      </c>
      <c r="B5701" t="str">
        <f t="shared" si="2906"/>
        <v>TX</v>
      </c>
      <c r="C5701" t="str">
        <f t="shared" si="2906"/>
        <v>Jack County</v>
      </c>
      <c r="D5701">
        <f t="shared" si="2906"/>
        <v>-98.173350600000006</v>
      </c>
      <c r="E5701">
        <f t="shared" si="2906"/>
        <v>33.224899999999998</v>
      </c>
      <c r="Q5701" s="197">
        <v>16.692661619999999</v>
      </c>
      <c r="R5701" s="197">
        <v>16.692661619999999</v>
      </c>
      <c r="AE5701" s="319"/>
    </row>
    <row r="5702" spans="1:31" x14ac:dyDescent="0.25">
      <c r="A5702">
        <f t="shared" ref="A5702:E5702" si="2907">A2617</f>
        <v>48239</v>
      </c>
      <c r="B5702" t="str">
        <f t="shared" si="2907"/>
        <v>TX</v>
      </c>
      <c r="C5702" t="str">
        <f t="shared" si="2907"/>
        <v>Jackson County</v>
      </c>
      <c r="D5702">
        <f t="shared" si="2907"/>
        <v>-96.575772799999996</v>
      </c>
      <c r="E5702">
        <f t="shared" si="2907"/>
        <v>28.930029999999999</v>
      </c>
      <c r="Q5702" s="197">
        <v>18.918583550000001</v>
      </c>
      <c r="R5702" s="197">
        <v>18.918583550000001</v>
      </c>
      <c r="AE5702" s="319"/>
    </row>
    <row r="5703" spans="1:31" x14ac:dyDescent="0.25">
      <c r="A5703">
        <f t="shared" ref="A5703:E5703" si="2908">A2618</f>
        <v>48241</v>
      </c>
      <c r="B5703" t="str">
        <f t="shared" si="2908"/>
        <v>TX</v>
      </c>
      <c r="C5703" t="str">
        <f t="shared" si="2908"/>
        <v>Jasper County</v>
      </c>
      <c r="D5703">
        <f t="shared" si="2908"/>
        <v>-94.025648200000006</v>
      </c>
      <c r="E5703">
        <f t="shared" si="2908"/>
        <v>30.754169999999998</v>
      </c>
      <c r="Q5703" s="197">
        <v>18.27657129</v>
      </c>
      <c r="R5703" s="197">
        <v>18.27657129</v>
      </c>
      <c r="AE5703" s="319"/>
    </row>
    <row r="5704" spans="1:31" x14ac:dyDescent="0.25">
      <c r="A5704">
        <f t="shared" ref="A5704:E5704" si="2909">A2619</f>
        <v>48243</v>
      </c>
      <c r="B5704" t="str">
        <f t="shared" si="2909"/>
        <v>TX</v>
      </c>
      <c r="C5704" t="str">
        <f t="shared" si="2909"/>
        <v>Jeff Davis County</v>
      </c>
      <c r="D5704">
        <f t="shared" si="2909"/>
        <v>-104.141583</v>
      </c>
      <c r="E5704">
        <f t="shared" si="2909"/>
        <v>30.7012</v>
      </c>
      <c r="Q5704" s="197">
        <v>17.256207289999999</v>
      </c>
      <c r="R5704" s="197">
        <v>17.256207289999999</v>
      </c>
      <c r="AE5704" s="319"/>
    </row>
    <row r="5705" spans="1:31" x14ac:dyDescent="0.25">
      <c r="A5705">
        <f t="shared" ref="A5705:E5705" si="2910">A2620</f>
        <v>48245</v>
      </c>
      <c r="B5705" t="str">
        <f t="shared" si="2910"/>
        <v>TX</v>
      </c>
      <c r="C5705" t="str">
        <f t="shared" si="2910"/>
        <v>Jefferson County</v>
      </c>
      <c r="D5705">
        <f t="shared" si="2910"/>
        <v>-94.167768600000002</v>
      </c>
      <c r="E5705">
        <f t="shared" si="2910"/>
        <v>29.910689999999999</v>
      </c>
      <c r="Q5705" s="197">
        <v>19.052340279999999</v>
      </c>
      <c r="R5705" s="197">
        <v>19.052340279999999</v>
      </c>
      <c r="AE5705" s="319"/>
    </row>
    <row r="5706" spans="1:31" x14ac:dyDescent="0.25">
      <c r="A5706">
        <f t="shared" ref="A5706:E5706" si="2911">A2621</f>
        <v>48247</v>
      </c>
      <c r="B5706" t="str">
        <f t="shared" si="2911"/>
        <v>TX</v>
      </c>
      <c r="C5706" t="str">
        <f t="shared" si="2911"/>
        <v>Jim Hogg County</v>
      </c>
      <c r="D5706">
        <f t="shared" si="2911"/>
        <v>-98.705933700000003</v>
      </c>
      <c r="E5706">
        <f t="shared" si="2911"/>
        <v>27.052779999999998</v>
      </c>
      <c r="Q5706" s="197">
        <v>18.32278007</v>
      </c>
      <c r="R5706" s="197">
        <v>18.32278007</v>
      </c>
      <c r="AE5706" s="319"/>
    </row>
    <row r="5707" spans="1:31" x14ac:dyDescent="0.25">
      <c r="A5707">
        <f t="shared" ref="A5707:E5707" si="2912">A2622</f>
        <v>48249</v>
      </c>
      <c r="B5707" t="str">
        <f t="shared" si="2912"/>
        <v>TX</v>
      </c>
      <c r="C5707" t="str">
        <f t="shared" si="2912"/>
        <v>Jim Wells County</v>
      </c>
      <c r="D5707">
        <f t="shared" si="2912"/>
        <v>-98.096047799999994</v>
      </c>
      <c r="E5707">
        <f t="shared" si="2912"/>
        <v>27.72683</v>
      </c>
      <c r="Q5707" s="197">
        <v>18.492166510000001</v>
      </c>
      <c r="R5707" s="197">
        <v>18.492166510000001</v>
      </c>
      <c r="AE5707" s="319"/>
    </row>
    <row r="5708" spans="1:31" x14ac:dyDescent="0.25">
      <c r="A5708">
        <f t="shared" ref="A5708:E5708" si="2913">A2623</f>
        <v>48251</v>
      </c>
      <c r="B5708" t="str">
        <f t="shared" si="2913"/>
        <v>TX</v>
      </c>
      <c r="C5708" t="str">
        <f t="shared" si="2913"/>
        <v>Johnson County</v>
      </c>
      <c r="D5708">
        <f t="shared" si="2913"/>
        <v>-97.370309700000007</v>
      </c>
      <c r="E5708">
        <f t="shared" si="2913"/>
        <v>32.377949999999998</v>
      </c>
      <c r="Q5708" s="197">
        <v>16.983606049999999</v>
      </c>
      <c r="R5708" s="197">
        <v>16.983606049999999</v>
      </c>
      <c r="AE5708" s="319"/>
    </row>
    <row r="5709" spans="1:31" x14ac:dyDescent="0.25">
      <c r="A5709">
        <f t="shared" ref="A5709:E5709" si="2914">A2624</f>
        <v>48253</v>
      </c>
      <c r="B5709" t="str">
        <f t="shared" si="2914"/>
        <v>TX</v>
      </c>
      <c r="C5709" t="str">
        <f t="shared" si="2914"/>
        <v>Jones County</v>
      </c>
      <c r="D5709">
        <f t="shared" si="2914"/>
        <v>-99.886844199999999</v>
      </c>
      <c r="E5709">
        <f t="shared" si="2914"/>
        <v>32.741050000000001</v>
      </c>
      <c r="Q5709" s="197">
        <v>16.7383296</v>
      </c>
      <c r="R5709" s="197">
        <v>16.7383296</v>
      </c>
      <c r="AE5709" s="319"/>
    </row>
    <row r="5710" spans="1:31" x14ac:dyDescent="0.25">
      <c r="A5710">
        <f t="shared" ref="A5710:E5710" si="2915">A2625</f>
        <v>48255</v>
      </c>
      <c r="B5710" t="str">
        <f t="shared" si="2915"/>
        <v>TX</v>
      </c>
      <c r="C5710" t="str">
        <f t="shared" si="2915"/>
        <v>Karnes County</v>
      </c>
      <c r="D5710">
        <f t="shared" si="2915"/>
        <v>-97.859016999999994</v>
      </c>
      <c r="E5710">
        <f t="shared" si="2915"/>
        <v>28.90399</v>
      </c>
      <c r="Q5710" s="197">
        <v>18.43005217</v>
      </c>
      <c r="R5710" s="197">
        <v>18.43005217</v>
      </c>
      <c r="AE5710" s="319"/>
    </row>
    <row r="5711" spans="1:31" x14ac:dyDescent="0.25">
      <c r="A5711">
        <f t="shared" ref="A5711:E5711" si="2916">A2626</f>
        <v>48257</v>
      </c>
      <c r="B5711" t="str">
        <f t="shared" si="2916"/>
        <v>TX</v>
      </c>
      <c r="C5711" t="str">
        <f t="shared" si="2916"/>
        <v>Kaufman County</v>
      </c>
      <c r="D5711">
        <f t="shared" si="2916"/>
        <v>-96.294595700000002</v>
      </c>
      <c r="E5711">
        <f t="shared" si="2916"/>
        <v>32.610669999999999</v>
      </c>
      <c r="Q5711" s="197">
        <v>16.88107956</v>
      </c>
      <c r="R5711" s="197">
        <v>16.88107956</v>
      </c>
      <c r="AE5711" s="319"/>
    </row>
    <row r="5712" spans="1:31" x14ac:dyDescent="0.25">
      <c r="A5712">
        <f t="shared" ref="A5712:E5712" si="2917">A2627</f>
        <v>48259</v>
      </c>
      <c r="B5712" t="str">
        <f t="shared" si="2917"/>
        <v>TX</v>
      </c>
      <c r="C5712" t="str">
        <f t="shared" si="2917"/>
        <v>Kendall County</v>
      </c>
      <c r="D5712">
        <f t="shared" si="2917"/>
        <v>-98.711121199999994</v>
      </c>
      <c r="E5712">
        <f t="shared" si="2917"/>
        <v>29.926490000000001</v>
      </c>
      <c r="Q5712" s="197">
        <v>17.926732399999999</v>
      </c>
      <c r="R5712" s="197">
        <v>17.926732399999999</v>
      </c>
      <c r="AE5712" s="319"/>
    </row>
    <row r="5713" spans="1:31" x14ac:dyDescent="0.25">
      <c r="A5713">
        <f t="shared" ref="A5713:E5713" si="2918">A2628</f>
        <v>48261</v>
      </c>
      <c r="B5713" t="str">
        <f t="shared" si="2918"/>
        <v>TX</v>
      </c>
      <c r="C5713" t="str">
        <f t="shared" si="2918"/>
        <v>Kenedy County</v>
      </c>
      <c r="D5713">
        <f t="shared" si="2918"/>
        <v>-97.747742400000007</v>
      </c>
      <c r="E5713">
        <f t="shared" si="2918"/>
        <v>26.93197</v>
      </c>
      <c r="Q5713" s="197">
        <v>18.567897370000001</v>
      </c>
      <c r="R5713" s="197">
        <v>18.567897370000001</v>
      </c>
      <c r="AE5713" s="319"/>
    </row>
    <row r="5714" spans="1:31" x14ac:dyDescent="0.25">
      <c r="A5714">
        <f t="shared" ref="A5714:E5714" si="2919">A2629</f>
        <v>48263</v>
      </c>
      <c r="B5714" t="str">
        <f t="shared" si="2919"/>
        <v>TX</v>
      </c>
      <c r="C5714" t="str">
        <f t="shared" si="2919"/>
        <v>Kent County</v>
      </c>
      <c r="D5714">
        <f t="shared" si="2919"/>
        <v>-100.764197</v>
      </c>
      <c r="E5714">
        <f t="shared" si="2919"/>
        <v>33.169580000000003</v>
      </c>
      <c r="Q5714" s="197">
        <v>16.435471369999998</v>
      </c>
      <c r="R5714" s="197">
        <v>16.435471369999998</v>
      </c>
      <c r="AE5714" s="319"/>
    </row>
    <row r="5715" spans="1:31" x14ac:dyDescent="0.25">
      <c r="A5715">
        <f t="shared" ref="A5715:E5715" si="2920">A2630</f>
        <v>48265</v>
      </c>
      <c r="B5715" t="str">
        <f t="shared" si="2920"/>
        <v>TX</v>
      </c>
      <c r="C5715" t="str">
        <f t="shared" si="2920"/>
        <v>Kerr County</v>
      </c>
      <c r="D5715">
        <f t="shared" si="2920"/>
        <v>-99.356415200000001</v>
      </c>
      <c r="E5715">
        <f t="shared" si="2920"/>
        <v>30.038879999999999</v>
      </c>
      <c r="Q5715" s="197">
        <v>17.812581770000001</v>
      </c>
      <c r="R5715" s="197">
        <v>17.812581770000001</v>
      </c>
      <c r="AE5715" s="319"/>
    </row>
    <row r="5716" spans="1:31" x14ac:dyDescent="0.25">
      <c r="A5716">
        <f t="shared" ref="A5716:E5716" si="2921">A2631</f>
        <v>48267</v>
      </c>
      <c r="B5716" t="str">
        <f t="shared" si="2921"/>
        <v>TX</v>
      </c>
      <c r="C5716" t="str">
        <f t="shared" si="2921"/>
        <v>Kimble County</v>
      </c>
      <c r="D5716">
        <f t="shared" si="2921"/>
        <v>-99.744237999999996</v>
      </c>
      <c r="E5716">
        <f t="shared" si="2921"/>
        <v>30.457930000000001</v>
      </c>
      <c r="Q5716" s="197">
        <v>17.660368439999999</v>
      </c>
      <c r="R5716" s="197">
        <v>17.660368439999999</v>
      </c>
      <c r="AE5716" s="319"/>
    </row>
    <row r="5717" spans="1:31" x14ac:dyDescent="0.25">
      <c r="A5717">
        <f t="shared" ref="A5717:E5717" si="2922">A2632</f>
        <v>48269</v>
      </c>
      <c r="B5717" t="str">
        <f t="shared" si="2922"/>
        <v>TX</v>
      </c>
      <c r="C5717" t="str">
        <f t="shared" si="2922"/>
        <v>King County</v>
      </c>
      <c r="D5717">
        <f t="shared" si="2922"/>
        <v>-100.248261</v>
      </c>
      <c r="E5717">
        <f t="shared" si="2922"/>
        <v>33.610990000000001</v>
      </c>
      <c r="Q5717" s="197">
        <v>16.235942189999999</v>
      </c>
      <c r="R5717" s="197">
        <v>16.235942189999999</v>
      </c>
      <c r="AE5717" s="319"/>
    </row>
    <row r="5718" spans="1:31" x14ac:dyDescent="0.25">
      <c r="A5718">
        <f t="shared" ref="A5718:E5718" si="2923">A2633</f>
        <v>48271</v>
      </c>
      <c r="B5718" t="str">
        <f t="shared" si="2923"/>
        <v>TX</v>
      </c>
      <c r="C5718" t="str">
        <f t="shared" si="2923"/>
        <v>Kinney County</v>
      </c>
      <c r="D5718">
        <f t="shared" si="2923"/>
        <v>-100.42521499999999</v>
      </c>
      <c r="E5718">
        <f t="shared" si="2923"/>
        <v>29.338920000000002</v>
      </c>
      <c r="Q5718" s="197">
        <v>17.835970140000001</v>
      </c>
      <c r="R5718" s="197">
        <v>17.835970140000001</v>
      </c>
      <c r="AE5718" s="319"/>
    </row>
    <row r="5719" spans="1:31" x14ac:dyDescent="0.25">
      <c r="A5719">
        <f t="shared" ref="A5719:E5719" si="2924">A2634</f>
        <v>48273</v>
      </c>
      <c r="B5719" t="str">
        <f t="shared" si="2924"/>
        <v>TX</v>
      </c>
      <c r="C5719" t="str">
        <f t="shared" si="2924"/>
        <v>Kleberg County</v>
      </c>
      <c r="D5719">
        <f t="shared" si="2924"/>
        <v>-97.766520299999996</v>
      </c>
      <c r="E5719">
        <f t="shared" si="2924"/>
        <v>27.44342</v>
      </c>
      <c r="Q5719" s="197">
        <v>18.5900724</v>
      </c>
      <c r="R5719" s="197">
        <v>18.5900724</v>
      </c>
      <c r="AE5719" s="319"/>
    </row>
    <row r="5720" spans="1:31" x14ac:dyDescent="0.25">
      <c r="A5720">
        <f t="shared" ref="A5720:E5720" si="2925">A2635</f>
        <v>48275</v>
      </c>
      <c r="B5720" t="str">
        <f t="shared" si="2925"/>
        <v>TX</v>
      </c>
      <c r="C5720" t="str">
        <f t="shared" si="2925"/>
        <v>Knox County</v>
      </c>
      <c r="D5720">
        <f t="shared" si="2925"/>
        <v>-99.737994200000003</v>
      </c>
      <c r="E5720">
        <f t="shared" si="2925"/>
        <v>33.600299999999997</v>
      </c>
      <c r="Q5720" s="197">
        <v>16.315278259999999</v>
      </c>
      <c r="R5720" s="197">
        <v>16.315278259999999</v>
      </c>
      <c r="AE5720" s="319"/>
    </row>
    <row r="5721" spans="1:31" x14ac:dyDescent="0.25">
      <c r="A5721">
        <f t="shared" ref="A5721:E5721" si="2926">A2636</f>
        <v>48277</v>
      </c>
      <c r="B5721" t="str">
        <f t="shared" si="2926"/>
        <v>TX</v>
      </c>
      <c r="C5721" t="str">
        <f t="shared" si="2926"/>
        <v>Lamar County</v>
      </c>
      <c r="D5721">
        <f t="shared" si="2926"/>
        <v>-95.5744708</v>
      </c>
      <c r="E5721">
        <f t="shared" si="2926"/>
        <v>33.692320000000002</v>
      </c>
      <c r="Q5721" s="197">
        <v>16.334479099999999</v>
      </c>
      <c r="R5721" s="197">
        <v>16.334479099999999</v>
      </c>
      <c r="AE5721" s="319"/>
    </row>
    <row r="5722" spans="1:31" x14ac:dyDescent="0.25">
      <c r="A5722">
        <f t="shared" ref="A5722:E5722" si="2927">A2637</f>
        <v>48279</v>
      </c>
      <c r="B5722" t="str">
        <f t="shared" si="2927"/>
        <v>TX</v>
      </c>
      <c r="C5722" t="str">
        <f t="shared" si="2927"/>
        <v>Lamb County</v>
      </c>
      <c r="D5722">
        <f t="shared" si="2927"/>
        <v>-102.337971</v>
      </c>
      <c r="E5722">
        <f t="shared" si="2927"/>
        <v>34.066220000000001</v>
      </c>
      <c r="Q5722" s="197">
        <v>15.79008436</v>
      </c>
      <c r="R5722" s="197">
        <v>15.79008436</v>
      </c>
      <c r="AE5722" s="319"/>
    </row>
    <row r="5723" spans="1:31" x14ac:dyDescent="0.25">
      <c r="A5723">
        <f t="shared" ref="A5723:E5723" si="2928">A2638</f>
        <v>48281</v>
      </c>
      <c r="B5723" t="str">
        <f t="shared" si="2928"/>
        <v>TX</v>
      </c>
      <c r="C5723" t="str">
        <f t="shared" si="2928"/>
        <v>Lampasas County</v>
      </c>
      <c r="D5723">
        <f t="shared" si="2928"/>
        <v>-98.247014399999998</v>
      </c>
      <c r="E5723">
        <f t="shared" si="2928"/>
        <v>31.19293</v>
      </c>
      <c r="Q5723" s="197">
        <v>17.42143815</v>
      </c>
      <c r="R5723" s="197">
        <v>17.42143815</v>
      </c>
      <c r="AE5723" s="319"/>
    </row>
    <row r="5724" spans="1:31" x14ac:dyDescent="0.25">
      <c r="A5724">
        <f t="shared" ref="A5724:E5724" si="2929">A2639</f>
        <v>48283</v>
      </c>
      <c r="B5724" t="str">
        <f t="shared" si="2929"/>
        <v>TX</v>
      </c>
      <c r="C5724" t="str">
        <f t="shared" si="2929"/>
        <v>La Salle County</v>
      </c>
      <c r="D5724">
        <f t="shared" si="2929"/>
        <v>-99.110720700000002</v>
      </c>
      <c r="E5724">
        <f t="shared" si="2929"/>
        <v>28.346609999999998</v>
      </c>
      <c r="Q5724" s="197">
        <v>18.19012622</v>
      </c>
      <c r="R5724" s="197">
        <v>18.19012622</v>
      </c>
      <c r="AE5724" s="319"/>
    </row>
    <row r="5725" spans="1:31" x14ac:dyDescent="0.25">
      <c r="A5725">
        <f t="shared" ref="A5725:E5725" si="2930">A2640</f>
        <v>48285</v>
      </c>
      <c r="B5725" t="str">
        <f t="shared" si="2930"/>
        <v>TX</v>
      </c>
      <c r="C5725" t="str">
        <f t="shared" si="2930"/>
        <v>Lavaca County</v>
      </c>
      <c r="D5725">
        <f t="shared" si="2930"/>
        <v>-96.937363700000006</v>
      </c>
      <c r="E5725">
        <f t="shared" si="2930"/>
        <v>29.37481</v>
      </c>
      <c r="Q5725" s="197">
        <v>18.60918058</v>
      </c>
      <c r="R5725" s="197">
        <v>18.60918058</v>
      </c>
      <c r="AE5725" s="319"/>
    </row>
    <row r="5726" spans="1:31" x14ac:dyDescent="0.25">
      <c r="A5726">
        <f t="shared" ref="A5726:E5726" si="2931">A2641</f>
        <v>48287</v>
      </c>
      <c r="B5726" t="str">
        <f t="shared" si="2931"/>
        <v>TX</v>
      </c>
      <c r="C5726" t="str">
        <f t="shared" si="2931"/>
        <v>Lee County</v>
      </c>
      <c r="D5726">
        <f t="shared" si="2931"/>
        <v>-96.976191099999994</v>
      </c>
      <c r="E5726">
        <f t="shared" si="2931"/>
        <v>30.31213</v>
      </c>
      <c r="Q5726" s="197">
        <v>18.091421350000001</v>
      </c>
      <c r="R5726" s="197">
        <v>18.091421350000001</v>
      </c>
      <c r="AE5726" s="319"/>
    </row>
    <row r="5727" spans="1:31" x14ac:dyDescent="0.25">
      <c r="A5727">
        <f t="shared" ref="A5727:E5727" si="2932">A2642</f>
        <v>48289</v>
      </c>
      <c r="B5727" t="str">
        <f t="shared" si="2932"/>
        <v>TX</v>
      </c>
      <c r="C5727" t="str">
        <f t="shared" si="2932"/>
        <v>Leon County</v>
      </c>
      <c r="D5727">
        <f t="shared" si="2932"/>
        <v>-96.010004300000006</v>
      </c>
      <c r="E5727">
        <f t="shared" si="2932"/>
        <v>31.31015</v>
      </c>
      <c r="Q5727" s="197">
        <v>17.66689281</v>
      </c>
      <c r="R5727" s="197">
        <v>17.66689281</v>
      </c>
      <c r="AE5727" s="319"/>
    </row>
    <row r="5728" spans="1:31" x14ac:dyDescent="0.25">
      <c r="A5728">
        <f t="shared" ref="A5728:E5728" si="2933">A2643</f>
        <v>48291</v>
      </c>
      <c r="B5728" t="str">
        <f t="shared" si="2933"/>
        <v>TX</v>
      </c>
      <c r="C5728" t="str">
        <f t="shared" si="2933"/>
        <v>Liberty County</v>
      </c>
      <c r="D5728">
        <f t="shared" si="2933"/>
        <v>-94.813887199999996</v>
      </c>
      <c r="E5728">
        <f t="shared" si="2933"/>
        <v>30.159130000000001</v>
      </c>
      <c r="Q5728" s="197">
        <v>18.914210690000001</v>
      </c>
      <c r="R5728" s="197">
        <v>18.914210690000001</v>
      </c>
      <c r="AE5728" s="319"/>
    </row>
    <row r="5729" spans="1:31" x14ac:dyDescent="0.25">
      <c r="A5729">
        <f t="shared" ref="A5729:E5729" si="2934">A2644</f>
        <v>48293</v>
      </c>
      <c r="B5729" t="str">
        <f t="shared" si="2934"/>
        <v>TX</v>
      </c>
      <c r="C5729" t="str">
        <f t="shared" si="2934"/>
        <v>Limestone County</v>
      </c>
      <c r="D5729">
        <f t="shared" si="2934"/>
        <v>-96.579057800000001</v>
      </c>
      <c r="E5729">
        <f t="shared" si="2934"/>
        <v>31.54984</v>
      </c>
      <c r="Q5729" s="197">
        <v>17.372495430000001</v>
      </c>
      <c r="R5729" s="197">
        <v>17.372495430000001</v>
      </c>
      <c r="AE5729" s="319"/>
    </row>
    <row r="5730" spans="1:31" x14ac:dyDescent="0.25">
      <c r="A5730">
        <f t="shared" ref="A5730:E5730" si="2935">A2645</f>
        <v>48295</v>
      </c>
      <c r="B5730" t="str">
        <f t="shared" si="2935"/>
        <v>TX</v>
      </c>
      <c r="C5730" t="str">
        <f t="shared" si="2935"/>
        <v>Lipscomb County</v>
      </c>
      <c r="D5730">
        <f t="shared" si="2935"/>
        <v>-100.273342</v>
      </c>
      <c r="E5730">
        <f t="shared" si="2935"/>
        <v>36.268230000000003</v>
      </c>
      <c r="Q5730" s="197">
        <v>14.57348768</v>
      </c>
      <c r="R5730" s="197">
        <v>14.57348768</v>
      </c>
      <c r="AE5730" s="319"/>
    </row>
    <row r="5731" spans="1:31" x14ac:dyDescent="0.25">
      <c r="A5731">
        <f t="shared" ref="A5731:E5731" si="2936">A2646</f>
        <v>48297</v>
      </c>
      <c r="B5731" t="str">
        <f t="shared" si="2936"/>
        <v>TX</v>
      </c>
      <c r="C5731" t="str">
        <f t="shared" si="2936"/>
        <v>Live Oak County</v>
      </c>
      <c r="D5731">
        <f t="shared" si="2936"/>
        <v>-98.128557900000004</v>
      </c>
      <c r="E5731">
        <f t="shared" si="2936"/>
        <v>28.34938</v>
      </c>
      <c r="Q5731" s="197">
        <v>18.441652569999999</v>
      </c>
      <c r="R5731" s="197">
        <v>18.441652569999999</v>
      </c>
      <c r="AE5731" s="319"/>
    </row>
    <row r="5732" spans="1:31" x14ac:dyDescent="0.25">
      <c r="A5732">
        <f t="shared" ref="A5732:E5732" si="2937">A2647</f>
        <v>48299</v>
      </c>
      <c r="B5732" t="str">
        <f t="shared" si="2937"/>
        <v>TX</v>
      </c>
      <c r="C5732" t="str">
        <f t="shared" si="2937"/>
        <v>Llano County</v>
      </c>
      <c r="D5732">
        <f t="shared" si="2937"/>
        <v>-98.689973899999998</v>
      </c>
      <c r="E5732">
        <f t="shared" si="2937"/>
        <v>30.700589999999998</v>
      </c>
      <c r="Q5732" s="197">
        <v>17.63154724</v>
      </c>
      <c r="R5732" s="197">
        <v>17.63154724</v>
      </c>
      <c r="AE5732" s="319"/>
    </row>
    <row r="5733" spans="1:31" x14ac:dyDescent="0.25">
      <c r="A5733">
        <f t="shared" ref="A5733:E5733" si="2938">A2648</f>
        <v>48301</v>
      </c>
      <c r="B5733" t="str">
        <f t="shared" si="2938"/>
        <v>TX</v>
      </c>
      <c r="C5733" t="str">
        <f t="shared" si="2938"/>
        <v>Loving County</v>
      </c>
      <c r="D5733">
        <f t="shared" si="2938"/>
        <v>-103.59324700000001</v>
      </c>
      <c r="E5733">
        <f t="shared" si="2938"/>
        <v>31.84891</v>
      </c>
      <c r="Q5733" s="197">
        <v>16.857701219999999</v>
      </c>
      <c r="R5733" s="197">
        <v>16.857701219999999</v>
      </c>
      <c r="AE5733" s="319"/>
    </row>
    <row r="5734" spans="1:31" x14ac:dyDescent="0.25">
      <c r="A5734">
        <f t="shared" ref="A5734:E5734" si="2939">A2649</f>
        <v>48303</v>
      </c>
      <c r="B5734" t="str">
        <f t="shared" si="2939"/>
        <v>TX</v>
      </c>
      <c r="C5734" t="str">
        <f t="shared" si="2939"/>
        <v>Lubbock County</v>
      </c>
      <c r="D5734">
        <f t="shared" si="2939"/>
        <v>-101.802599</v>
      </c>
      <c r="E5734">
        <f t="shared" si="2939"/>
        <v>33.610300000000002</v>
      </c>
      <c r="Q5734" s="197">
        <v>16.088056389999998</v>
      </c>
      <c r="R5734" s="197">
        <v>16.088056389999998</v>
      </c>
      <c r="AE5734" s="319"/>
    </row>
    <row r="5735" spans="1:31" x14ac:dyDescent="0.25">
      <c r="A5735">
        <f t="shared" ref="A5735:E5735" si="2940">A2650</f>
        <v>48305</v>
      </c>
      <c r="B5735" t="str">
        <f t="shared" si="2940"/>
        <v>TX</v>
      </c>
      <c r="C5735" t="str">
        <f t="shared" si="2940"/>
        <v>Lynn County</v>
      </c>
      <c r="D5735">
        <f t="shared" si="2940"/>
        <v>-101.80349200000001</v>
      </c>
      <c r="E5735">
        <f t="shared" si="2940"/>
        <v>33.173470000000002</v>
      </c>
      <c r="Q5735" s="197">
        <v>16.360874240000001</v>
      </c>
      <c r="R5735" s="197">
        <v>16.360874240000001</v>
      </c>
      <c r="AE5735" s="319"/>
    </row>
    <row r="5736" spans="1:31" x14ac:dyDescent="0.25">
      <c r="A5736">
        <f t="shared" ref="A5736:E5736" si="2941">A2651</f>
        <v>48307</v>
      </c>
      <c r="B5736" t="str">
        <f t="shared" si="2941"/>
        <v>TX</v>
      </c>
      <c r="C5736" t="str">
        <f t="shared" si="2941"/>
        <v>McCulloch County</v>
      </c>
      <c r="D5736">
        <f t="shared" si="2941"/>
        <v>-99.365763900000005</v>
      </c>
      <c r="E5736">
        <f t="shared" si="2941"/>
        <v>31.202110000000001</v>
      </c>
      <c r="Q5736" s="197">
        <v>17.414534249999999</v>
      </c>
      <c r="R5736" s="197">
        <v>17.414534249999999</v>
      </c>
      <c r="AE5736" s="319"/>
    </row>
    <row r="5737" spans="1:31" x14ac:dyDescent="0.25">
      <c r="A5737">
        <f t="shared" ref="A5737:E5737" si="2942">A2652</f>
        <v>48309</v>
      </c>
      <c r="B5737" t="str">
        <f t="shared" si="2942"/>
        <v>TX</v>
      </c>
      <c r="C5737" t="str">
        <f t="shared" si="2942"/>
        <v>McLennan County</v>
      </c>
      <c r="D5737">
        <f t="shared" si="2942"/>
        <v>-97.201685999999995</v>
      </c>
      <c r="E5737">
        <f t="shared" si="2942"/>
        <v>31.558070000000001</v>
      </c>
      <c r="Q5737" s="197">
        <v>17.231683579999999</v>
      </c>
      <c r="R5737" s="197">
        <v>17.231683579999999</v>
      </c>
      <c r="AE5737" s="319"/>
    </row>
    <row r="5738" spans="1:31" x14ac:dyDescent="0.25">
      <c r="A5738">
        <f t="shared" ref="A5738:E5738" si="2943">A2653</f>
        <v>48311</v>
      </c>
      <c r="B5738" t="str">
        <f t="shared" si="2943"/>
        <v>TX</v>
      </c>
      <c r="C5738" t="str">
        <f t="shared" si="2943"/>
        <v>McMullen County</v>
      </c>
      <c r="D5738">
        <f t="shared" si="2943"/>
        <v>-98.575924700000002</v>
      </c>
      <c r="E5738">
        <f t="shared" si="2943"/>
        <v>28.351369999999999</v>
      </c>
      <c r="Q5738" s="197">
        <v>18.322044900000002</v>
      </c>
      <c r="R5738" s="197">
        <v>18.322044900000002</v>
      </c>
      <c r="AE5738" s="319"/>
    </row>
    <row r="5739" spans="1:31" x14ac:dyDescent="0.25">
      <c r="A5739">
        <f t="shared" ref="A5739:E5739" si="2944">A2654</f>
        <v>48313</v>
      </c>
      <c r="B5739" t="str">
        <f t="shared" si="2944"/>
        <v>TX</v>
      </c>
      <c r="C5739" t="str">
        <f t="shared" si="2944"/>
        <v>Madison County</v>
      </c>
      <c r="D5739">
        <f t="shared" si="2944"/>
        <v>-95.942546800000002</v>
      </c>
      <c r="E5739">
        <f t="shared" si="2944"/>
        <v>30.97336</v>
      </c>
      <c r="Q5739" s="197">
        <v>17.95094357</v>
      </c>
      <c r="R5739" s="197">
        <v>17.95094357</v>
      </c>
      <c r="AE5739" s="319"/>
    </row>
    <row r="5740" spans="1:31" x14ac:dyDescent="0.25">
      <c r="A5740">
        <f t="shared" ref="A5740:E5740" si="2945">A2655</f>
        <v>48315</v>
      </c>
      <c r="B5740" t="str">
        <f t="shared" si="2945"/>
        <v>TX</v>
      </c>
      <c r="C5740" t="str">
        <f t="shared" si="2945"/>
        <v>Marion County</v>
      </c>
      <c r="D5740">
        <f t="shared" si="2945"/>
        <v>-94.368424700000006</v>
      </c>
      <c r="E5740">
        <f t="shared" si="2945"/>
        <v>32.827469999999998</v>
      </c>
      <c r="Q5740" s="197">
        <v>16.753930690000001</v>
      </c>
      <c r="R5740" s="197">
        <v>16.753930690000001</v>
      </c>
      <c r="AE5740" s="319"/>
    </row>
    <row r="5741" spans="1:31" x14ac:dyDescent="0.25">
      <c r="A5741">
        <f t="shared" ref="A5741:E5741" si="2946">A2656</f>
        <v>48317</v>
      </c>
      <c r="B5741" t="str">
        <f t="shared" si="2946"/>
        <v>TX</v>
      </c>
      <c r="C5741" t="str">
        <f t="shared" si="2946"/>
        <v>Martin County</v>
      </c>
      <c r="D5741">
        <f t="shared" si="2946"/>
        <v>-101.95415199999999</v>
      </c>
      <c r="E5741">
        <f t="shared" si="2946"/>
        <v>32.30133</v>
      </c>
      <c r="Q5741" s="197">
        <v>16.840740589999999</v>
      </c>
      <c r="R5741" s="197">
        <v>16.840740589999999</v>
      </c>
      <c r="AE5741" s="319"/>
    </row>
    <row r="5742" spans="1:31" x14ac:dyDescent="0.25">
      <c r="A5742">
        <f t="shared" ref="A5742:E5742" si="2947">A2657</f>
        <v>48319</v>
      </c>
      <c r="B5742" t="str">
        <f t="shared" si="2947"/>
        <v>TX</v>
      </c>
      <c r="C5742" t="str">
        <f t="shared" si="2947"/>
        <v>Mason County</v>
      </c>
      <c r="D5742">
        <f t="shared" si="2947"/>
        <v>-99.242290600000004</v>
      </c>
      <c r="E5742">
        <f t="shared" si="2947"/>
        <v>30.712890000000002</v>
      </c>
      <c r="Q5742" s="197">
        <v>17.598947290000002</v>
      </c>
      <c r="R5742" s="197">
        <v>17.598947290000002</v>
      </c>
      <c r="AE5742" s="319"/>
    </row>
    <row r="5743" spans="1:31" x14ac:dyDescent="0.25">
      <c r="A5743">
        <f t="shared" ref="A5743:E5743" si="2948">A2658</f>
        <v>48321</v>
      </c>
      <c r="B5743" t="str">
        <f t="shared" si="2948"/>
        <v>TX</v>
      </c>
      <c r="C5743" t="str">
        <f t="shared" si="2948"/>
        <v>Matagorda County</v>
      </c>
      <c r="D5743">
        <f t="shared" si="2948"/>
        <v>-95.9962673</v>
      </c>
      <c r="E5743">
        <f t="shared" si="2948"/>
        <v>28.877140000000001</v>
      </c>
      <c r="Q5743" s="197">
        <v>19.223991550000001</v>
      </c>
      <c r="R5743" s="197">
        <v>19.223991550000001</v>
      </c>
      <c r="AE5743" s="319"/>
    </row>
    <row r="5744" spans="1:31" x14ac:dyDescent="0.25">
      <c r="A5744">
        <f t="shared" ref="A5744:E5744" si="2949">A2659</f>
        <v>48323</v>
      </c>
      <c r="B5744" t="str">
        <f t="shared" si="2949"/>
        <v>TX</v>
      </c>
      <c r="C5744" t="str">
        <f t="shared" si="2949"/>
        <v>Maverick County</v>
      </c>
      <c r="D5744">
        <f t="shared" si="2949"/>
        <v>-100.322906</v>
      </c>
      <c r="E5744">
        <f t="shared" si="2949"/>
        <v>28.734529999999999</v>
      </c>
      <c r="Q5744" s="197">
        <v>17.92324434</v>
      </c>
      <c r="R5744" s="197">
        <v>17.92324434</v>
      </c>
      <c r="AE5744" s="319"/>
    </row>
    <row r="5745" spans="1:31" x14ac:dyDescent="0.25">
      <c r="A5745">
        <f t="shared" ref="A5745:E5745" si="2950">A2660</f>
        <v>48325</v>
      </c>
      <c r="B5745" t="str">
        <f t="shared" si="2950"/>
        <v>TX</v>
      </c>
      <c r="C5745" t="str">
        <f t="shared" si="2950"/>
        <v>Medina County</v>
      </c>
      <c r="D5745">
        <f t="shared" si="2950"/>
        <v>-99.114528000000007</v>
      </c>
      <c r="E5745">
        <f t="shared" si="2950"/>
        <v>29.351669999999999</v>
      </c>
      <c r="Q5745" s="197">
        <v>18.025870600000001</v>
      </c>
      <c r="R5745" s="197">
        <v>18.025870600000001</v>
      </c>
      <c r="AE5745" s="319"/>
    </row>
    <row r="5746" spans="1:31" x14ac:dyDescent="0.25">
      <c r="A5746">
        <f t="shared" ref="A5746:E5746" si="2951">A2661</f>
        <v>48327</v>
      </c>
      <c r="B5746" t="str">
        <f t="shared" si="2951"/>
        <v>TX</v>
      </c>
      <c r="C5746" t="str">
        <f t="shared" si="2951"/>
        <v>Menard County</v>
      </c>
      <c r="D5746">
        <f t="shared" si="2951"/>
        <v>-99.833497399999999</v>
      </c>
      <c r="E5746">
        <f t="shared" si="2951"/>
        <v>30.878820000000001</v>
      </c>
      <c r="Q5746" s="197">
        <v>17.522911870000001</v>
      </c>
      <c r="R5746" s="197">
        <v>17.522911870000001</v>
      </c>
      <c r="AE5746" s="319"/>
    </row>
    <row r="5747" spans="1:31" x14ac:dyDescent="0.25">
      <c r="A5747">
        <f t="shared" ref="A5747:E5747" si="2952">A2662</f>
        <v>48329</v>
      </c>
      <c r="B5747" t="str">
        <f t="shared" si="2952"/>
        <v>TX</v>
      </c>
      <c r="C5747" t="str">
        <f t="shared" si="2952"/>
        <v>Midland County</v>
      </c>
      <c r="D5747">
        <f t="shared" si="2952"/>
        <v>-102.024444</v>
      </c>
      <c r="E5747">
        <f t="shared" si="2952"/>
        <v>31.863250000000001</v>
      </c>
      <c r="Q5747" s="197">
        <v>17.076756039999999</v>
      </c>
      <c r="R5747" s="197">
        <v>17.076756039999999</v>
      </c>
      <c r="AE5747" s="319"/>
    </row>
    <row r="5748" spans="1:31" x14ac:dyDescent="0.25">
      <c r="A5748">
        <f t="shared" ref="A5748:E5748" si="2953">A2663</f>
        <v>48331</v>
      </c>
      <c r="B5748" t="str">
        <f t="shared" si="2953"/>
        <v>TX</v>
      </c>
      <c r="C5748" t="str">
        <f t="shared" si="2953"/>
        <v>Milam County</v>
      </c>
      <c r="D5748">
        <f t="shared" si="2953"/>
        <v>-96.983288599999995</v>
      </c>
      <c r="E5748">
        <f t="shared" si="2953"/>
        <v>30.783480000000001</v>
      </c>
      <c r="Q5748" s="197">
        <v>17.756715740000001</v>
      </c>
      <c r="R5748" s="197">
        <v>17.756715740000001</v>
      </c>
      <c r="AE5748" s="319"/>
    </row>
    <row r="5749" spans="1:31" x14ac:dyDescent="0.25">
      <c r="A5749">
        <f t="shared" ref="A5749:E5749" si="2954">A2664</f>
        <v>48333</v>
      </c>
      <c r="B5749" t="str">
        <f t="shared" si="2954"/>
        <v>TX</v>
      </c>
      <c r="C5749" t="str">
        <f t="shared" si="2954"/>
        <v>Mills County</v>
      </c>
      <c r="D5749">
        <f t="shared" si="2954"/>
        <v>-98.607098199999996</v>
      </c>
      <c r="E5749">
        <f t="shared" si="2954"/>
        <v>31.498010000000001</v>
      </c>
      <c r="Q5749" s="197">
        <v>17.306728140000001</v>
      </c>
      <c r="R5749" s="197">
        <v>17.306728140000001</v>
      </c>
      <c r="AE5749" s="319"/>
    </row>
    <row r="5750" spans="1:31" x14ac:dyDescent="0.25">
      <c r="A5750">
        <f t="shared" ref="A5750:E5750" si="2955">A2665</f>
        <v>48335</v>
      </c>
      <c r="B5750" t="str">
        <f t="shared" si="2955"/>
        <v>TX</v>
      </c>
      <c r="C5750" t="str">
        <f t="shared" si="2955"/>
        <v>Mitchell County</v>
      </c>
      <c r="D5750">
        <f t="shared" si="2955"/>
        <v>-100.92019500000001</v>
      </c>
      <c r="E5750">
        <f t="shared" si="2955"/>
        <v>32.29813</v>
      </c>
      <c r="Q5750" s="197">
        <v>16.89055596</v>
      </c>
      <c r="R5750" s="197">
        <v>16.89055596</v>
      </c>
      <c r="AE5750" s="319"/>
    </row>
    <row r="5751" spans="1:31" x14ac:dyDescent="0.25">
      <c r="A5751">
        <f t="shared" ref="A5751:E5751" si="2956">A2666</f>
        <v>48337</v>
      </c>
      <c r="B5751" t="str">
        <f t="shared" si="2956"/>
        <v>TX</v>
      </c>
      <c r="C5751" t="str">
        <f t="shared" si="2956"/>
        <v>Montague County</v>
      </c>
      <c r="D5751">
        <f t="shared" si="2956"/>
        <v>-97.7241863</v>
      </c>
      <c r="E5751">
        <f t="shared" si="2956"/>
        <v>33.674889999999998</v>
      </c>
      <c r="Q5751" s="197">
        <v>16.43319967</v>
      </c>
      <c r="R5751" s="197">
        <v>16.43319967</v>
      </c>
      <c r="AE5751" s="319"/>
    </row>
    <row r="5752" spans="1:31" x14ac:dyDescent="0.25">
      <c r="A5752">
        <f t="shared" ref="A5752:E5752" si="2957">A2667</f>
        <v>48339</v>
      </c>
      <c r="B5752" t="str">
        <f t="shared" si="2957"/>
        <v>TX</v>
      </c>
      <c r="C5752" t="str">
        <f t="shared" si="2957"/>
        <v>Montgomery County</v>
      </c>
      <c r="D5752">
        <f t="shared" si="2957"/>
        <v>-95.513741499999995</v>
      </c>
      <c r="E5752">
        <f t="shared" si="2957"/>
        <v>30.31794</v>
      </c>
      <c r="Q5752" s="197">
        <v>18.674566299999999</v>
      </c>
      <c r="R5752" s="197">
        <v>18.674566299999999</v>
      </c>
      <c r="AE5752" s="319"/>
    </row>
    <row r="5753" spans="1:31" x14ac:dyDescent="0.25">
      <c r="A5753">
        <f t="shared" ref="A5753:E5753" si="2958">A2668</f>
        <v>48341</v>
      </c>
      <c r="B5753" t="str">
        <f t="shared" si="2958"/>
        <v>TX</v>
      </c>
      <c r="C5753" t="str">
        <f t="shared" si="2958"/>
        <v>Moore County</v>
      </c>
      <c r="D5753">
        <f t="shared" si="2958"/>
        <v>-101.893975</v>
      </c>
      <c r="E5753">
        <f t="shared" si="2958"/>
        <v>35.833829999999999</v>
      </c>
      <c r="Q5753" s="197">
        <v>14.437116059999999</v>
      </c>
      <c r="R5753" s="197">
        <v>14.437116059999999</v>
      </c>
      <c r="AE5753" s="319"/>
    </row>
    <row r="5754" spans="1:31" x14ac:dyDescent="0.25">
      <c r="A5754">
        <f t="shared" ref="A5754:E5754" si="2959">A2669</f>
        <v>48343</v>
      </c>
      <c r="B5754" t="str">
        <f t="shared" si="2959"/>
        <v>TX</v>
      </c>
      <c r="C5754" t="str">
        <f t="shared" si="2959"/>
        <v>Morris County</v>
      </c>
      <c r="D5754">
        <f t="shared" si="2959"/>
        <v>-94.732228800000001</v>
      </c>
      <c r="E5754">
        <f t="shared" si="2959"/>
        <v>33.139830000000003</v>
      </c>
      <c r="Q5754" s="197">
        <v>16.597805149999999</v>
      </c>
      <c r="R5754" s="197">
        <v>16.597805149999999</v>
      </c>
      <c r="AE5754" s="319"/>
    </row>
    <row r="5755" spans="1:31" x14ac:dyDescent="0.25">
      <c r="A5755">
        <f t="shared" ref="A5755:E5755" si="2960">A2670</f>
        <v>48345</v>
      </c>
      <c r="B5755" t="str">
        <f t="shared" si="2960"/>
        <v>TX</v>
      </c>
      <c r="C5755" t="str">
        <f t="shared" si="2960"/>
        <v>Motley County</v>
      </c>
      <c r="D5755">
        <f t="shared" si="2960"/>
        <v>-100.771226</v>
      </c>
      <c r="E5755">
        <f t="shared" si="2960"/>
        <v>34.07499</v>
      </c>
      <c r="Q5755" s="197">
        <v>15.89302337</v>
      </c>
      <c r="R5755" s="197">
        <v>15.89302337</v>
      </c>
      <c r="AE5755" s="319"/>
    </row>
    <row r="5756" spans="1:31" x14ac:dyDescent="0.25">
      <c r="A5756">
        <f t="shared" ref="A5756:E5756" si="2961">A2671</f>
        <v>48347</v>
      </c>
      <c r="B5756" t="str">
        <f t="shared" si="2961"/>
        <v>TX</v>
      </c>
      <c r="C5756" t="str">
        <f t="shared" si="2961"/>
        <v>Nacogdoches County</v>
      </c>
      <c r="D5756">
        <f t="shared" si="2961"/>
        <v>-94.629809499999993</v>
      </c>
      <c r="E5756">
        <f t="shared" si="2961"/>
        <v>31.64377</v>
      </c>
      <c r="Q5756" s="197">
        <v>17.486561630000001</v>
      </c>
      <c r="R5756" s="197">
        <v>17.486561630000001</v>
      </c>
      <c r="AE5756" s="319"/>
    </row>
    <row r="5757" spans="1:31" x14ac:dyDescent="0.25">
      <c r="A5757">
        <f t="shared" ref="A5757:E5757" si="2962">A2672</f>
        <v>48349</v>
      </c>
      <c r="B5757" t="str">
        <f t="shared" si="2962"/>
        <v>TX</v>
      </c>
      <c r="C5757" t="str">
        <f t="shared" si="2962"/>
        <v>Navarro County</v>
      </c>
      <c r="D5757">
        <f t="shared" si="2962"/>
        <v>-96.475107800000004</v>
      </c>
      <c r="E5757">
        <f t="shared" si="2962"/>
        <v>32.050269999999998</v>
      </c>
      <c r="Q5757" s="197">
        <v>17.13951359</v>
      </c>
      <c r="R5757" s="197">
        <v>17.13951359</v>
      </c>
      <c r="AE5757" s="319"/>
    </row>
    <row r="5758" spans="1:31" x14ac:dyDescent="0.25">
      <c r="A5758">
        <f t="shared" ref="A5758:E5758" si="2963">A2673</f>
        <v>48351</v>
      </c>
      <c r="B5758" t="str">
        <f t="shared" si="2963"/>
        <v>TX</v>
      </c>
      <c r="C5758" t="str">
        <f t="shared" si="2963"/>
        <v>Newton County</v>
      </c>
      <c r="D5758">
        <f t="shared" si="2963"/>
        <v>-93.751262800000006</v>
      </c>
      <c r="E5758">
        <f t="shared" si="2963"/>
        <v>30.803789999999999</v>
      </c>
      <c r="Q5758" s="197">
        <v>18.248706670000001</v>
      </c>
      <c r="R5758" s="197">
        <v>18.248706670000001</v>
      </c>
      <c r="AE5758" s="319"/>
    </row>
    <row r="5759" spans="1:31" x14ac:dyDescent="0.25">
      <c r="A5759">
        <f t="shared" ref="A5759:E5759" si="2964">A2674</f>
        <v>48353</v>
      </c>
      <c r="B5759" t="str">
        <f t="shared" si="2964"/>
        <v>TX</v>
      </c>
      <c r="C5759" t="str">
        <f t="shared" si="2964"/>
        <v>Nolan County</v>
      </c>
      <c r="D5759">
        <f t="shared" si="2964"/>
        <v>-100.398161</v>
      </c>
      <c r="E5759">
        <f t="shared" si="2964"/>
        <v>32.300820000000002</v>
      </c>
      <c r="Q5759" s="197">
        <v>16.914206310000001</v>
      </c>
      <c r="R5759" s="197">
        <v>16.914206310000001</v>
      </c>
      <c r="AE5759" s="319"/>
    </row>
    <row r="5760" spans="1:31" x14ac:dyDescent="0.25">
      <c r="A5760">
        <f t="shared" ref="A5760:E5760" si="2965">A2675</f>
        <v>48355</v>
      </c>
      <c r="B5760" t="str">
        <f t="shared" si="2965"/>
        <v>TX</v>
      </c>
      <c r="C5760" t="str">
        <f t="shared" si="2965"/>
        <v>Nueces County</v>
      </c>
      <c r="D5760">
        <f t="shared" si="2965"/>
        <v>-97.670024900000001</v>
      </c>
      <c r="E5760">
        <f t="shared" si="2965"/>
        <v>27.733409999999999</v>
      </c>
      <c r="Q5760" s="197">
        <v>18.618316579999998</v>
      </c>
      <c r="R5760" s="197">
        <v>18.618316579999998</v>
      </c>
      <c r="AE5760" s="319"/>
    </row>
    <row r="5761" spans="1:31" x14ac:dyDescent="0.25">
      <c r="A5761">
        <f t="shared" ref="A5761:E5761" si="2966">A2676</f>
        <v>48357</v>
      </c>
      <c r="B5761" t="str">
        <f t="shared" si="2966"/>
        <v>TX</v>
      </c>
      <c r="C5761" t="str">
        <f t="shared" si="2966"/>
        <v>Ochiltree County</v>
      </c>
      <c r="D5761">
        <f t="shared" si="2966"/>
        <v>-100.80813000000001</v>
      </c>
      <c r="E5761">
        <f t="shared" si="2966"/>
        <v>36.269309999999997</v>
      </c>
      <c r="Q5761" s="197">
        <v>14.41856291</v>
      </c>
      <c r="R5761" s="197">
        <v>14.41856291</v>
      </c>
      <c r="AE5761" s="319"/>
    </row>
    <row r="5762" spans="1:31" x14ac:dyDescent="0.25">
      <c r="A5762">
        <f t="shared" ref="A5762:E5762" si="2967">A2677</f>
        <v>48359</v>
      </c>
      <c r="B5762" t="str">
        <f t="shared" si="2967"/>
        <v>TX</v>
      </c>
      <c r="C5762" t="str">
        <f t="shared" si="2967"/>
        <v>Oldham County</v>
      </c>
      <c r="D5762">
        <f t="shared" si="2967"/>
        <v>-102.605283</v>
      </c>
      <c r="E5762">
        <f t="shared" si="2967"/>
        <v>35.394469999999998</v>
      </c>
      <c r="Q5762" s="197">
        <v>14.738215370000001</v>
      </c>
      <c r="R5762" s="197">
        <v>14.738215370000001</v>
      </c>
      <c r="AE5762" s="319"/>
    </row>
    <row r="5763" spans="1:31" x14ac:dyDescent="0.25">
      <c r="A5763">
        <f t="shared" ref="A5763:E5763" si="2968">A2678</f>
        <v>48361</v>
      </c>
      <c r="B5763" t="str">
        <f t="shared" si="2968"/>
        <v>TX</v>
      </c>
      <c r="C5763" t="str">
        <f t="shared" si="2968"/>
        <v>Orange County</v>
      </c>
      <c r="D5763">
        <f t="shared" si="2968"/>
        <v>-93.890098399999999</v>
      </c>
      <c r="E5763">
        <f t="shared" si="2968"/>
        <v>30.140989999999999</v>
      </c>
      <c r="Q5763" s="197">
        <v>18.846769909999999</v>
      </c>
      <c r="R5763" s="197">
        <v>18.846769909999999</v>
      </c>
      <c r="AE5763" s="319"/>
    </row>
    <row r="5764" spans="1:31" x14ac:dyDescent="0.25">
      <c r="A5764">
        <f t="shared" ref="A5764:E5764" si="2969">A2679</f>
        <v>48363</v>
      </c>
      <c r="B5764" t="str">
        <f t="shared" si="2969"/>
        <v>TX</v>
      </c>
      <c r="C5764" t="str">
        <f t="shared" si="2969"/>
        <v>Palo Pinto County</v>
      </c>
      <c r="D5764">
        <f t="shared" si="2969"/>
        <v>-98.314861100000002</v>
      </c>
      <c r="E5764">
        <f t="shared" si="2969"/>
        <v>32.752310000000001</v>
      </c>
      <c r="Q5764" s="197">
        <v>16.85908401</v>
      </c>
      <c r="R5764" s="197">
        <v>16.85908401</v>
      </c>
      <c r="AE5764" s="319"/>
    </row>
    <row r="5765" spans="1:31" x14ac:dyDescent="0.25">
      <c r="A5765">
        <f t="shared" ref="A5765:E5765" si="2970">A2680</f>
        <v>48365</v>
      </c>
      <c r="B5765" t="str">
        <f t="shared" si="2970"/>
        <v>TX</v>
      </c>
      <c r="C5765" t="str">
        <f t="shared" si="2970"/>
        <v>Panola County</v>
      </c>
      <c r="D5765">
        <f t="shared" si="2970"/>
        <v>-94.319484399999993</v>
      </c>
      <c r="E5765">
        <f t="shared" si="2970"/>
        <v>32.185949999999998</v>
      </c>
      <c r="Q5765" s="197">
        <v>17.11704976</v>
      </c>
      <c r="R5765" s="197">
        <v>17.11704976</v>
      </c>
      <c r="AE5765" s="319"/>
    </row>
    <row r="5766" spans="1:31" x14ac:dyDescent="0.25">
      <c r="A5766">
        <f t="shared" ref="A5766:E5766" si="2971">A2681</f>
        <v>48367</v>
      </c>
      <c r="B5766" t="str">
        <f t="shared" si="2971"/>
        <v>TX</v>
      </c>
      <c r="C5766" t="str">
        <f t="shared" si="2971"/>
        <v>Parker County</v>
      </c>
      <c r="D5766">
        <f t="shared" si="2971"/>
        <v>-97.805346200000002</v>
      </c>
      <c r="E5766">
        <f t="shared" si="2971"/>
        <v>32.773809999999997</v>
      </c>
      <c r="Q5766" s="197">
        <v>16.84824751</v>
      </c>
      <c r="R5766" s="197">
        <v>16.84824751</v>
      </c>
      <c r="AE5766" s="319"/>
    </row>
    <row r="5767" spans="1:31" x14ac:dyDescent="0.25">
      <c r="A5767">
        <f t="shared" ref="A5767:E5767" si="2972">A2682</f>
        <v>48369</v>
      </c>
      <c r="B5767" t="str">
        <f t="shared" si="2972"/>
        <v>TX</v>
      </c>
      <c r="C5767" t="str">
        <f t="shared" si="2972"/>
        <v>Parmer County</v>
      </c>
      <c r="D5767">
        <f t="shared" si="2972"/>
        <v>-102.785304</v>
      </c>
      <c r="E5767">
        <f t="shared" si="2972"/>
        <v>34.519509999999997</v>
      </c>
      <c r="Q5767" s="197">
        <v>15.48944326</v>
      </c>
      <c r="R5767" s="197">
        <v>15.48944326</v>
      </c>
      <c r="AE5767" s="319"/>
    </row>
    <row r="5768" spans="1:31" x14ac:dyDescent="0.25">
      <c r="A5768">
        <f t="shared" ref="A5768:E5768" si="2973">A2683</f>
        <v>48371</v>
      </c>
      <c r="B5768" t="str">
        <f t="shared" si="2973"/>
        <v>TX</v>
      </c>
      <c r="C5768" t="str">
        <f t="shared" si="2973"/>
        <v>Pecos County</v>
      </c>
      <c r="D5768">
        <f t="shared" si="2973"/>
        <v>-102.72325499999999</v>
      </c>
      <c r="E5768">
        <f t="shared" si="2973"/>
        <v>30.776389999999999</v>
      </c>
      <c r="Q5768" s="197">
        <v>17.356060580000001</v>
      </c>
      <c r="R5768" s="197">
        <v>17.356060580000001</v>
      </c>
      <c r="AE5768" s="319"/>
    </row>
    <row r="5769" spans="1:31" x14ac:dyDescent="0.25">
      <c r="A5769">
        <f t="shared" ref="A5769:E5769" si="2974">A2684</f>
        <v>48373</v>
      </c>
      <c r="B5769" t="str">
        <f t="shared" si="2974"/>
        <v>TX</v>
      </c>
      <c r="C5769" t="str">
        <f t="shared" si="2974"/>
        <v>Polk County</v>
      </c>
      <c r="D5769">
        <f t="shared" si="2974"/>
        <v>-94.840035999999998</v>
      </c>
      <c r="E5769">
        <f t="shared" si="2974"/>
        <v>30.810960000000001</v>
      </c>
      <c r="Q5769" s="197">
        <v>18.220364759999999</v>
      </c>
      <c r="R5769" s="197">
        <v>18.220364759999999</v>
      </c>
      <c r="AE5769" s="319"/>
    </row>
    <row r="5770" spans="1:31" x14ac:dyDescent="0.25">
      <c r="A5770">
        <f t="shared" ref="A5770:E5770" si="2975">A2685</f>
        <v>48375</v>
      </c>
      <c r="B5770" t="str">
        <f t="shared" si="2975"/>
        <v>TX</v>
      </c>
      <c r="C5770" t="str">
        <f t="shared" si="2975"/>
        <v>Potter County</v>
      </c>
      <c r="D5770">
        <f t="shared" si="2975"/>
        <v>-101.89255300000001</v>
      </c>
      <c r="E5770">
        <f t="shared" si="2975"/>
        <v>35.398760000000003</v>
      </c>
      <c r="Q5770" s="197">
        <v>14.8009012</v>
      </c>
      <c r="R5770" s="197">
        <v>14.8009012</v>
      </c>
      <c r="AE5770" s="319"/>
    </row>
    <row r="5771" spans="1:31" x14ac:dyDescent="0.25">
      <c r="A5771">
        <f t="shared" ref="A5771:E5771" si="2976">A2686</f>
        <v>48377</v>
      </c>
      <c r="B5771" t="str">
        <f t="shared" si="2976"/>
        <v>TX</v>
      </c>
      <c r="C5771" t="str">
        <f t="shared" si="2976"/>
        <v>Presidio County</v>
      </c>
      <c r="D5771">
        <f t="shared" si="2976"/>
        <v>-104.240263</v>
      </c>
      <c r="E5771">
        <f t="shared" si="2976"/>
        <v>29.985019999999999</v>
      </c>
      <c r="Q5771" s="197">
        <v>17.417428690000001</v>
      </c>
      <c r="R5771" s="197">
        <v>17.417428690000001</v>
      </c>
      <c r="AE5771" s="319"/>
    </row>
    <row r="5772" spans="1:31" x14ac:dyDescent="0.25">
      <c r="A5772">
        <f t="shared" ref="A5772:E5772" si="2977">A2687</f>
        <v>48379</v>
      </c>
      <c r="B5772" t="str">
        <f t="shared" si="2977"/>
        <v>TX</v>
      </c>
      <c r="C5772" t="str">
        <f t="shared" si="2977"/>
        <v>Rains County</v>
      </c>
      <c r="D5772">
        <f t="shared" si="2977"/>
        <v>-95.791826999999998</v>
      </c>
      <c r="E5772">
        <f t="shared" si="2977"/>
        <v>32.884239999999998</v>
      </c>
      <c r="Q5772" s="197">
        <v>16.74331639</v>
      </c>
      <c r="R5772" s="197">
        <v>16.74331639</v>
      </c>
      <c r="AE5772" s="319"/>
    </row>
    <row r="5773" spans="1:31" x14ac:dyDescent="0.25">
      <c r="A5773">
        <f t="shared" ref="A5773:E5773" si="2978">A2688</f>
        <v>48381</v>
      </c>
      <c r="B5773" t="str">
        <f t="shared" si="2978"/>
        <v>TX</v>
      </c>
      <c r="C5773" t="str">
        <f t="shared" si="2978"/>
        <v>Randall County</v>
      </c>
      <c r="D5773">
        <f t="shared" si="2978"/>
        <v>-101.891352</v>
      </c>
      <c r="E5773">
        <f t="shared" si="2978"/>
        <v>34.966189999999997</v>
      </c>
      <c r="Q5773" s="197">
        <v>15.149025679999999</v>
      </c>
      <c r="R5773" s="197">
        <v>15.149025679999999</v>
      </c>
      <c r="AE5773" s="319"/>
    </row>
    <row r="5774" spans="1:31" x14ac:dyDescent="0.25">
      <c r="A5774">
        <f t="shared" ref="A5774:E5774" si="2979">A2689</f>
        <v>48383</v>
      </c>
      <c r="B5774" t="str">
        <f t="shared" si="2979"/>
        <v>TX</v>
      </c>
      <c r="C5774" t="str">
        <f t="shared" si="2979"/>
        <v>Reagan County</v>
      </c>
      <c r="D5774">
        <f t="shared" si="2979"/>
        <v>-101.51713700000001</v>
      </c>
      <c r="E5774">
        <f t="shared" si="2979"/>
        <v>31.360279999999999</v>
      </c>
      <c r="Q5774" s="197">
        <v>17.295241470000001</v>
      </c>
      <c r="R5774" s="197">
        <v>17.295241470000001</v>
      </c>
      <c r="AE5774" s="319"/>
    </row>
    <row r="5775" spans="1:31" x14ac:dyDescent="0.25">
      <c r="A5775">
        <f t="shared" ref="A5775:E5775" si="2980">A2690</f>
        <v>48385</v>
      </c>
      <c r="B5775" t="str">
        <f t="shared" si="2980"/>
        <v>TX</v>
      </c>
      <c r="C5775" t="str">
        <f t="shared" si="2980"/>
        <v>Real County</v>
      </c>
      <c r="D5775">
        <f t="shared" si="2980"/>
        <v>-99.828669899999994</v>
      </c>
      <c r="E5775">
        <f t="shared" si="2980"/>
        <v>29.8203</v>
      </c>
      <c r="Q5775" s="197">
        <v>17.820105850000001</v>
      </c>
      <c r="R5775" s="197">
        <v>17.820105850000001</v>
      </c>
      <c r="AE5775" s="319"/>
    </row>
    <row r="5776" spans="1:31" x14ac:dyDescent="0.25">
      <c r="A5776">
        <f t="shared" ref="A5776:E5776" si="2981">A2691</f>
        <v>48387</v>
      </c>
      <c r="B5776" t="str">
        <f t="shared" si="2981"/>
        <v>TX</v>
      </c>
      <c r="C5776" t="str">
        <f t="shared" si="2981"/>
        <v>Red River County</v>
      </c>
      <c r="D5776">
        <f t="shared" si="2981"/>
        <v>-95.058142200000006</v>
      </c>
      <c r="E5776">
        <f t="shared" si="2981"/>
        <v>33.648650000000004</v>
      </c>
      <c r="Q5776" s="197">
        <v>16.348962100000001</v>
      </c>
      <c r="R5776" s="197">
        <v>16.348962100000001</v>
      </c>
      <c r="AE5776" s="319"/>
    </row>
    <row r="5777" spans="1:31" x14ac:dyDescent="0.25">
      <c r="A5777">
        <f t="shared" ref="A5777:E5777" si="2982">A2692</f>
        <v>48389</v>
      </c>
      <c r="B5777" t="str">
        <f t="shared" si="2982"/>
        <v>TX</v>
      </c>
      <c r="C5777" t="str">
        <f t="shared" si="2982"/>
        <v>Reeves County</v>
      </c>
      <c r="D5777">
        <f t="shared" si="2982"/>
        <v>-103.69041</v>
      </c>
      <c r="E5777">
        <f t="shared" si="2982"/>
        <v>31.316410000000001</v>
      </c>
      <c r="Q5777" s="197">
        <v>17.074150889999999</v>
      </c>
      <c r="R5777" s="197">
        <v>17.074150889999999</v>
      </c>
      <c r="AE5777" s="319"/>
    </row>
    <row r="5778" spans="1:31" x14ac:dyDescent="0.25">
      <c r="A5778">
        <f t="shared" ref="A5778:E5778" si="2983">A2693</f>
        <v>48391</v>
      </c>
      <c r="B5778" t="str">
        <f t="shared" si="2983"/>
        <v>TX</v>
      </c>
      <c r="C5778" t="str">
        <f t="shared" si="2983"/>
        <v>Refugio County</v>
      </c>
      <c r="D5778">
        <f t="shared" si="2983"/>
        <v>-97.16619</v>
      </c>
      <c r="E5778">
        <f t="shared" si="2983"/>
        <v>28.33792</v>
      </c>
      <c r="Q5778" s="197">
        <v>18.760793719999999</v>
      </c>
      <c r="R5778" s="197">
        <v>18.760793719999999</v>
      </c>
      <c r="AE5778" s="319"/>
    </row>
    <row r="5779" spans="1:31" x14ac:dyDescent="0.25">
      <c r="A5779">
        <f t="shared" ref="A5779:E5779" si="2984">A2694</f>
        <v>48393</v>
      </c>
      <c r="B5779" t="str">
        <f t="shared" si="2984"/>
        <v>TX</v>
      </c>
      <c r="C5779" t="str">
        <f t="shared" si="2984"/>
        <v>Roberts County</v>
      </c>
      <c r="D5779">
        <f t="shared" si="2984"/>
        <v>-100.80965999999999</v>
      </c>
      <c r="E5779">
        <f t="shared" si="2984"/>
        <v>35.830579999999998</v>
      </c>
      <c r="Q5779" s="197">
        <v>14.719534339999999</v>
      </c>
      <c r="R5779" s="197">
        <v>14.719534339999999</v>
      </c>
      <c r="AE5779" s="319"/>
    </row>
    <row r="5780" spans="1:31" x14ac:dyDescent="0.25">
      <c r="A5780">
        <f t="shared" ref="A5780:E5780" si="2985">A2695</f>
        <v>48395</v>
      </c>
      <c r="B5780" t="str">
        <f t="shared" si="2985"/>
        <v>TX</v>
      </c>
      <c r="C5780" t="str">
        <f t="shared" si="2985"/>
        <v>Robertson County</v>
      </c>
      <c r="D5780">
        <f t="shared" si="2985"/>
        <v>-96.520344100000003</v>
      </c>
      <c r="E5780">
        <f t="shared" si="2985"/>
        <v>31.02458</v>
      </c>
      <c r="Q5780" s="197">
        <v>17.728241059999998</v>
      </c>
      <c r="R5780" s="197">
        <v>17.728241059999998</v>
      </c>
      <c r="AE5780" s="319"/>
    </row>
    <row r="5781" spans="1:31" x14ac:dyDescent="0.25">
      <c r="A5781">
        <f t="shared" ref="A5781:E5781" si="2986">A2696</f>
        <v>48397</v>
      </c>
      <c r="B5781" t="str">
        <f t="shared" si="2986"/>
        <v>TX</v>
      </c>
      <c r="C5781" t="str">
        <f t="shared" si="2986"/>
        <v>Rockwall County</v>
      </c>
      <c r="D5781">
        <f t="shared" si="2986"/>
        <v>-96.409817700000005</v>
      </c>
      <c r="E5781">
        <f t="shared" si="2986"/>
        <v>32.903860000000002</v>
      </c>
      <c r="Q5781" s="197">
        <v>16.737980740000001</v>
      </c>
      <c r="R5781" s="197">
        <v>16.737980740000001</v>
      </c>
      <c r="AE5781" s="319"/>
    </row>
    <row r="5782" spans="1:31" x14ac:dyDescent="0.25">
      <c r="A5782">
        <f t="shared" ref="A5782:E5782" si="2987">A2697</f>
        <v>48399</v>
      </c>
      <c r="B5782" t="str">
        <f t="shared" si="2987"/>
        <v>TX</v>
      </c>
      <c r="C5782" t="str">
        <f t="shared" si="2987"/>
        <v>Runnels County</v>
      </c>
      <c r="D5782">
        <f t="shared" si="2987"/>
        <v>-99.979961900000006</v>
      </c>
      <c r="E5782">
        <f t="shared" si="2987"/>
        <v>31.823029999999999</v>
      </c>
      <c r="Q5782" s="197">
        <v>17.14959176</v>
      </c>
      <c r="R5782" s="197">
        <v>17.14959176</v>
      </c>
      <c r="AE5782" s="319"/>
    </row>
    <row r="5783" spans="1:31" x14ac:dyDescent="0.25">
      <c r="A5783">
        <f t="shared" ref="A5783:E5783" si="2988">A2698</f>
        <v>48401</v>
      </c>
      <c r="B5783" t="str">
        <f t="shared" si="2988"/>
        <v>TX</v>
      </c>
      <c r="C5783" t="str">
        <f t="shared" si="2988"/>
        <v>Rusk County</v>
      </c>
      <c r="D5783">
        <f t="shared" si="2988"/>
        <v>-94.7720719</v>
      </c>
      <c r="E5783">
        <f t="shared" si="2988"/>
        <v>32.130679999999998</v>
      </c>
      <c r="Q5783" s="197">
        <v>17.161416970000001</v>
      </c>
      <c r="R5783" s="197">
        <v>17.161416970000001</v>
      </c>
      <c r="AE5783" s="319"/>
    </row>
    <row r="5784" spans="1:31" x14ac:dyDescent="0.25">
      <c r="A5784">
        <f t="shared" ref="A5784:E5784" si="2989">A2699</f>
        <v>48403</v>
      </c>
      <c r="B5784" t="str">
        <f t="shared" si="2989"/>
        <v>TX</v>
      </c>
      <c r="C5784" t="str">
        <f t="shared" si="2989"/>
        <v>Sabine County</v>
      </c>
      <c r="D5784">
        <f t="shared" si="2989"/>
        <v>-93.8669826</v>
      </c>
      <c r="E5784">
        <f t="shared" si="2989"/>
        <v>31.357140000000001</v>
      </c>
      <c r="Q5784" s="197">
        <v>17.742072740000001</v>
      </c>
      <c r="R5784" s="197">
        <v>17.742072740000001</v>
      </c>
      <c r="AE5784" s="319"/>
    </row>
    <row r="5785" spans="1:31" x14ac:dyDescent="0.25">
      <c r="A5785">
        <f t="shared" ref="A5785:E5785" si="2990">A2700</f>
        <v>48405</v>
      </c>
      <c r="B5785" t="str">
        <f t="shared" si="2990"/>
        <v>TX</v>
      </c>
      <c r="C5785" t="str">
        <f t="shared" si="2990"/>
        <v>San Augustine County</v>
      </c>
      <c r="D5785">
        <f t="shared" si="2990"/>
        <v>-94.182655400000002</v>
      </c>
      <c r="E5785">
        <f t="shared" si="2990"/>
        <v>31.423249999999999</v>
      </c>
      <c r="Q5785" s="197">
        <v>17.652042659999999</v>
      </c>
      <c r="R5785" s="197">
        <v>17.652042659999999</v>
      </c>
      <c r="AE5785" s="319"/>
    </row>
    <row r="5786" spans="1:31" x14ac:dyDescent="0.25">
      <c r="A5786">
        <f t="shared" ref="A5786:E5786" si="2991">A2701</f>
        <v>48407</v>
      </c>
      <c r="B5786" t="str">
        <f t="shared" si="2991"/>
        <v>TX</v>
      </c>
      <c r="C5786" t="str">
        <f t="shared" si="2991"/>
        <v>San Jacinto County</v>
      </c>
      <c r="D5786">
        <f t="shared" si="2991"/>
        <v>-95.183754199999996</v>
      </c>
      <c r="E5786">
        <f t="shared" si="2991"/>
        <v>30.602139999999999</v>
      </c>
      <c r="Q5786" s="197">
        <v>18.44603742</v>
      </c>
      <c r="R5786" s="197">
        <v>18.44603742</v>
      </c>
      <c r="AE5786" s="319"/>
    </row>
    <row r="5787" spans="1:31" x14ac:dyDescent="0.25">
      <c r="A5787">
        <f t="shared" ref="A5787:E5787" si="2992">A2702</f>
        <v>48409</v>
      </c>
      <c r="B5787" t="str">
        <f t="shared" si="2992"/>
        <v>TX</v>
      </c>
      <c r="C5787" t="str">
        <f t="shared" si="2992"/>
        <v>San Patricio County</v>
      </c>
      <c r="D5787">
        <f t="shared" si="2992"/>
        <v>-97.522663600000001</v>
      </c>
      <c r="E5787">
        <f t="shared" si="2992"/>
        <v>28.019469999999998</v>
      </c>
      <c r="Q5787" s="197">
        <v>18.66048777</v>
      </c>
      <c r="R5787" s="197">
        <v>18.66048777</v>
      </c>
      <c r="AE5787" s="319"/>
    </row>
    <row r="5788" spans="1:31" x14ac:dyDescent="0.25">
      <c r="A5788">
        <f t="shared" ref="A5788:E5788" si="2993">A2703</f>
        <v>48411</v>
      </c>
      <c r="B5788" t="str">
        <f t="shared" si="2993"/>
        <v>TX</v>
      </c>
      <c r="C5788" t="str">
        <f t="shared" si="2993"/>
        <v>San Saba County</v>
      </c>
      <c r="D5788">
        <f t="shared" si="2993"/>
        <v>-98.818540200000001</v>
      </c>
      <c r="E5788">
        <f t="shared" si="2993"/>
        <v>31.153479999999998</v>
      </c>
      <c r="Q5788" s="197">
        <v>17.4448437</v>
      </c>
      <c r="R5788" s="197">
        <v>17.4448437</v>
      </c>
      <c r="AE5788" s="319"/>
    </row>
    <row r="5789" spans="1:31" x14ac:dyDescent="0.25">
      <c r="A5789">
        <f t="shared" ref="A5789:E5789" si="2994">A2704</f>
        <v>48413</v>
      </c>
      <c r="B5789" t="str">
        <f t="shared" si="2994"/>
        <v>TX</v>
      </c>
      <c r="C5789" t="str">
        <f t="shared" si="2994"/>
        <v>Schleicher County</v>
      </c>
      <c r="D5789">
        <f t="shared" si="2994"/>
        <v>-100.544219</v>
      </c>
      <c r="E5789">
        <f t="shared" si="2994"/>
        <v>30.885570000000001</v>
      </c>
      <c r="Q5789" s="197">
        <v>17.494081260000002</v>
      </c>
      <c r="R5789" s="197">
        <v>17.494081260000002</v>
      </c>
      <c r="AE5789" s="319"/>
    </row>
    <row r="5790" spans="1:31" x14ac:dyDescent="0.25">
      <c r="A5790">
        <f t="shared" ref="A5790:E5790" si="2995">A2705</f>
        <v>48415</v>
      </c>
      <c r="B5790" t="str">
        <f t="shared" si="2995"/>
        <v>TX</v>
      </c>
      <c r="C5790" t="str">
        <f t="shared" si="2995"/>
        <v>Scurry County</v>
      </c>
      <c r="D5790">
        <f t="shared" si="2995"/>
        <v>-100.917074</v>
      </c>
      <c r="E5790">
        <f t="shared" si="2995"/>
        <v>32.737969999999997</v>
      </c>
      <c r="Q5790" s="197">
        <v>16.663798119999999</v>
      </c>
      <c r="R5790" s="197">
        <v>16.663798119999999</v>
      </c>
      <c r="AE5790" s="319"/>
    </row>
    <row r="5791" spans="1:31" x14ac:dyDescent="0.25">
      <c r="A5791">
        <f t="shared" ref="A5791:E5791" si="2996">A2706</f>
        <v>48417</v>
      </c>
      <c r="B5791" t="str">
        <f t="shared" si="2996"/>
        <v>TX</v>
      </c>
      <c r="C5791" t="str">
        <f t="shared" si="2996"/>
        <v>Shackelford County</v>
      </c>
      <c r="D5791">
        <f t="shared" si="2996"/>
        <v>-99.359076200000004</v>
      </c>
      <c r="E5791">
        <f t="shared" si="2996"/>
        <v>32.741259999999997</v>
      </c>
      <c r="Q5791" s="197">
        <v>16.781830029999998</v>
      </c>
      <c r="R5791" s="197">
        <v>16.781830029999998</v>
      </c>
      <c r="AE5791" s="319"/>
    </row>
    <row r="5792" spans="1:31" x14ac:dyDescent="0.25">
      <c r="A5792">
        <f t="shared" ref="A5792:E5792" si="2997">A2707</f>
        <v>48419</v>
      </c>
      <c r="B5792" t="str">
        <f t="shared" si="2997"/>
        <v>TX</v>
      </c>
      <c r="C5792" t="str">
        <f t="shared" si="2997"/>
        <v>Shelby County</v>
      </c>
      <c r="D5792">
        <f t="shared" si="2997"/>
        <v>-94.150985599999998</v>
      </c>
      <c r="E5792">
        <f t="shared" si="2997"/>
        <v>31.81016</v>
      </c>
      <c r="Q5792" s="197">
        <v>17.373910049999999</v>
      </c>
      <c r="R5792" s="197">
        <v>17.373910049999999</v>
      </c>
      <c r="AE5792" s="319"/>
    </row>
    <row r="5793" spans="1:31" x14ac:dyDescent="0.25">
      <c r="A5793">
        <f t="shared" ref="A5793:E5793" si="2998">A2708</f>
        <v>48421</v>
      </c>
      <c r="B5793" t="str">
        <f t="shared" si="2998"/>
        <v>TX</v>
      </c>
      <c r="C5793" t="str">
        <f t="shared" si="2998"/>
        <v>Sherman County</v>
      </c>
      <c r="D5793">
        <f t="shared" si="2998"/>
        <v>-101.892805</v>
      </c>
      <c r="E5793">
        <f t="shared" si="2998"/>
        <v>36.272129999999997</v>
      </c>
      <c r="Q5793" s="197">
        <v>14.04192323</v>
      </c>
      <c r="R5793" s="197">
        <v>14.04192323</v>
      </c>
      <c r="AE5793" s="319"/>
    </row>
    <row r="5794" spans="1:31" x14ac:dyDescent="0.25">
      <c r="A5794">
        <f t="shared" ref="A5794:E5794" si="2999">A2709</f>
        <v>48423</v>
      </c>
      <c r="B5794" t="str">
        <f t="shared" si="2999"/>
        <v>TX</v>
      </c>
      <c r="C5794" t="str">
        <f t="shared" si="2999"/>
        <v>Smith County</v>
      </c>
      <c r="D5794">
        <f t="shared" si="2999"/>
        <v>-95.277675299999999</v>
      </c>
      <c r="E5794">
        <f t="shared" si="2999"/>
        <v>32.395359999999997</v>
      </c>
      <c r="Q5794" s="197">
        <v>17.01145795</v>
      </c>
      <c r="R5794" s="197">
        <v>17.01145795</v>
      </c>
      <c r="AE5794" s="319"/>
    </row>
    <row r="5795" spans="1:31" x14ac:dyDescent="0.25">
      <c r="A5795">
        <f t="shared" ref="A5795:E5795" si="3000">A2710</f>
        <v>48425</v>
      </c>
      <c r="B5795" t="str">
        <f t="shared" si="3000"/>
        <v>TX</v>
      </c>
      <c r="C5795" t="str">
        <f t="shared" si="3000"/>
        <v>Somervell County</v>
      </c>
      <c r="D5795">
        <f t="shared" si="3000"/>
        <v>-97.770523699999998</v>
      </c>
      <c r="E5795">
        <f t="shared" si="3000"/>
        <v>32.229799999999997</v>
      </c>
      <c r="Q5795" s="197">
        <v>17.027718119999999</v>
      </c>
      <c r="R5795" s="197">
        <v>17.027718119999999</v>
      </c>
      <c r="AE5795" s="319"/>
    </row>
    <row r="5796" spans="1:31" x14ac:dyDescent="0.25">
      <c r="A5796">
        <f t="shared" ref="A5796:E5796" si="3001">A2711</f>
        <v>48427</v>
      </c>
      <c r="B5796" t="str">
        <f t="shared" si="3001"/>
        <v>TX</v>
      </c>
      <c r="C5796" t="str">
        <f t="shared" si="3001"/>
        <v>Starr County</v>
      </c>
      <c r="D5796">
        <f t="shared" si="3001"/>
        <v>-98.744762899999998</v>
      </c>
      <c r="E5796">
        <f t="shared" si="3001"/>
        <v>26.569179999999999</v>
      </c>
      <c r="Q5796" s="197">
        <v>18.285646239999998</v>
      </c>
      <c r="R5796" s="197">
        <v>18.285646239999998</v>
      </c>
      <c r="AE5796" s="319"/>
    </row>
    <row r="5797" spans="1:31" x14ac:dyDescent="0.25">
      <c r="A5797">
        <f t="shared" ref="A5797:E5797" si="3002">A2712</f>
        <v>48429</v>
      </c>
      <c r="B5797" t="str">
        <f t="shared" si="3002"/>
        <v>TX</v>
      </c>
      <c r="C5797" t="str">
        <f t="shared" si="3002"/>
        <v>Stephens County</v>
      </c>
      <c r="D5797">
        <f t="shared" si="3002"/>
        <v>-98.834834099999995</v>
      </c>
      <c r="E5797">
        <f t="shared" si="3002"/>
        <v>32.744129999999998</v>
      </c>
      <c r="Q5797" s="197">
        <v>16.828704590000001</v>
      </c>
      <c r="R5797" s="197">
        <v>16.828704590000001</v>
      </c>
      <c r="AE5797" s="319"/>
    </row>
    <row r="5798" spans="1:31" x14ac:dyDescent="0.25">
      <c r="A5798">
        <f t="shared" ref="A5798:E5798" si="3003">A2713</f>
        <v>48431</v>
      </c>
      <c r="B5798" t="str">
        <f t="shared" si="3003"/>
        <v>TX</v>
      </c>
      <c r="C5798" t="str">
        <f t="shared" si="3003"/>
        <v>Sterling County</v>
      </c>
      <c r="D5798">
        <f t="shared" si="3003"/>
        <v>-101.051559</v>
      </c>
      <c r="E5798">
        <f t="shared" si="3003"/>
        <v>31.822099999999999</v>
      </c>
      <c r="Q5798" s="197">
        <v>17.12363564</v>
      </c>
      <c r="R5798" s="197">
        <v>17.12363564</v>
      </c>
      <c r="AE5798" s="319"/>
    </row>
    <row r="5799" spans="1:31" x14ac:dyDescent="0.25">
      <c r="A5799">
        <f t="shared" ref="A5799:E5799" si="3004">A2714</f>
        <v>48433</v>
      </c>
      <c r="B5799" t="str">
        <f t="shared" si="3004"/>
        <v>TX</v>
      </c>
      <c r="C5799" t="str">
        <f t="shared" si="3004"/>
        <v>Stonewall County</v>
      </c>
      <c r="D5799">
        <f t="shared" si="3004"/>
        <v>-100.24533700000001</v>
      </c>
      <c r="E5799">
        <f t="shared" si="3004"/>
        <v>33.171790000000001</v>
      </c>
      <c r="Q5799" s="197">
        <v>16.488335330000002</v>
      </c>
      <c r="R5799" s="197">
        <v>16.488335330000002</v>
      </c>
      <c r="AE5799" s="319"/>
    </row>
    <row r="5800" spans="1:31" x14ac:dyDescent="0.25">
      <c r="A5800">
        <f t="shared" ref="A5800:E5800" si="3005">A2715</f>
        <v>48435</v>
      </c>
      <c r="B5800" t="str">
        <f t="shared" si="3005"/>
        <v>TX</v>
      </c>
      <c r="C5800" t="str">
        <f t="shared" si="3005"/>
        <v>Sutton County</v>
      </c>
      <c r="D5800">
        <f t="shared" si="3005"/>
        <v>-100.542962</v>
      </c>
      <c r="E5800">
        <f t="shared" si="3005"/>
        <v>30.471329999999998</v>
      </c>
      <c r="Q5800" s="197">
        <v>17.60509029</v>
      </c>
      <c r="R5800" s="197">
        <v>17.60509029</v>
      </c>
      <c r="AE5800" s="319"/>
    </row>
    <row r="5801" spans="1:31" x14ac:dyDescent="0.25">
      <c r="A5801">
        <f t="shared" ref="A5801:E5801" si="3006">A2716</f>
        <v>48437</v>
      </c>
      <c r="B5801" t="str">
        <f t="shared" si="3006"/>
        <v>TX</v>
      </c>
      <c r="C5801" t="str">
        <f t="shared" si="3006"/>
        <v>Swisher County</v>
      </c>
      <c r="D5801">
        <f t="shared" si="3006"/>
        <v>-101.764011</v>
      </c>
      <c r="E5801">
        <f t="shared" si="3006"/>
        <v>34.527700000000003</v>
      </c>
      <c r="Q5801" s="197">
        <v>15.496889599999999</v>
      </c>
      <c r="R5801" s="197">
        <v>15.496889599999999</v>
      </c>
      <c r="AE5801" s="319"/>
    </row>
    <row r="5802" spans="1:31" x14ac:dyDescent="0.25">
      <c r="A5802">
        <f t="shared" ref="A5802:E5802" si="3007">A2717</f>
        <v>48439</v>
      </c>
      <c r="B5802" t="str">
        <f t="shared" si="3007"/>
        <v>TX</v>
      </c>
      <c r="C5802" t="str">
        <f t="shared" si="3007"/>
        <v>Tarrant County</v>
      </c>
      <c r="D5802">
        <f t="shared" si="3007"/>
        <v>-97.291324399999993</v>
      </c>
      <c r="E5802">
        <f t="shared" si="3007"/>
        <v>32.766689999999997</v>
      </c>
      <c r="Q5802" s="197">
        <v>16.832845850000002</v>
      </c>
      <c r="R5802" s="197">
        <v>16.832845850000002</v>
      </c>
      <c r="AE5802" s="319"/>
    </row>
    <row r="5803" spans="1:31" x14ac:dyDescent="0.25">
      <c r="A5803">
        <f t="shared" ref="A5803:E5803" si="3008">A2718</f>
        <v>48441</v>
      </c>
      <c r="B5803" t="str">
        <f t="shared" si="3008"/>
        <v>TX</v>
      </c>
      <c r="C5803" t="str">
        <f t="shared" si="3008"/>
        <v>Taylor County</v>
      </c>
      <c r="D5803">
        <f t="shared" si="3008"/>
        <v>-99.886598599999999</v>
      </c>
      <c r="E5803">
        <f t="shared" si="3008"/>
        <v>32.297629999999998</v>
      </c>
      <c r="Q5803" s="197">
        <v>16.937017359999999</v>
      </c>
      <c r="R5803" s="197">
        <v>16.937017359999999</v>
      </c>
      <c r="AE5803" s="319"/>
    </row>
    <row r="5804" spans="1:31" x14ac:dyDescent="0.25">
      <c r="A5804">
        <f t="shared" ref="A5804:E5804" si="3009">A2719</f>
        <v>48443</v>
      </c>
      <c r="B5804" t="str">
        <f t="shared" si="3009"/>
        <v>TX</v>
      </c>
      <c r="C5804" t="str">
        <f t="shared" si="3009"/>
        <v>Terrell County</v>
      </c>
      <c r="D5804">
        <f t="shared" si="3009"/>
        <v>-102.073972</v>
      </c>
      <c r="E5804">
        <f t="shared" si="3009"/>
        <v>30.213080000000001</v>
      </c>
      <c r="Q5804" s="197">
        <v>17.53610488</v>
      </c>
      <c r="R5804" s="197">
        <v>17.53610488</v>
      </c>
      <c r="AE5804" s="319"/>
    </row>
    <row r="5805" spans="1:31" x14ac:dyDescent="0.25">
      <c r="A5805">
        <f t="shared" ref="A5805:E5805" si="3010">A2720</f>
        <v>48445</v>
      </c>
      <c r="B5805" t="str">
        <f t="shared" si="3010"/>
        <v>TX</v>
      </c>
      <c r="C5805" t="str">
        <f t="shared" si="3010"/>
        <v>Terry County</v>
      </c>
      <c r="D5805">
        <f t="shared" si="3010"/>
        <v>-102.329235</v>
      </c>
      <c r="E5805">
        <f t="shared" si="3010"/>
        <v>33.175829999999998</v>
      </c>
      <c r="Q5805" s="197">
        <v>16.32387086</v>
      </c>
      <c r="R5805" s="197">
        <v>16.32387086</v>
      </c>
      <c r="AE5805" s="319"/>
    </row>
    <row r="5806" spans="1:31" x14ac:dyDescent="0.25">
      <c r="A5806">
        <f t="shared" ref="A5806:E5806" si="3011">A2721</f>
        <v>48447</v>
      </c>
      <c r="B5806" t="str">
        <f t="shared" si="3011"/>
        <v>TX</v>
      </c>
      <c r="C5806" t="str">
        <f t="shared" si="3011"/>
        <v>Throckmorton County</v>
      </c>
      <c r="D5806">
        <f t="shared" si="3011"/>
        <v>-99.209466199999994</v>
      </c>
      <c r="E5806">
        <f t="shared" si="3011"/>
        <v>33.17427</v>
      </c>
      <c r="Q5806" s="197">
        <v>16.609037090000001</v>
      </c>
      <c r="R5806" s="197">
        <v>16.609037090000001</v>
      </c>
      <c r="AE5806" s="319"/>
    </row>
    <row r="5807" spans="1:31" x14ac:dyDescent="0.25">
      <c r="A5807">
        <f t="shared" ref="A5807:E5807" si="3012">A2722</f>
        <v>48449</v>
      </c>
      <c r="B5807" t="str">
        <f t="shared" si="3012"/>
        <v>TX</v>
      </c>
      <c r="C5807" t="str">
        <f t="shared" si="3012"/>
        <v>Titus County</v>
      </c>
      <c r="D5807">
        <f t="shared" si="3012"/>
        <v>-94.9695052</v>
      </c>
      <c r="E5807">
        <f t="shared" si="3012"/>
        <v>33.245370000000001</v>
      </c>
      <c r="Q5807" s="197">
        <v>16.547831209999998</v>
      </c>
      <c r="R5807" s="197">
        <v>16.547831209999998</v>
      </c>
      <c r="AE5807" s="319"/>
    </row>
    <row r="5808" spans="1:31" x14ac:dyDescent="0.25">
      <c r="A5808">
        <f t="shared" ref="A5808:E5808" si="3013">A2723</f>
        <v>48451</v>
      </c>
      <c r="B5808" t="str">
        <f t="shared" si="3013"/>
        <v>TX</v>
      </c>
      <c r="C5808" t="str">
        <f t="shared" si="3013"/>
        <v>Tom Green County</v>
      </c>
      <c r="D5808">
        <f t="shared" si="3013"/>
        <v>-100.46859499999999</v>
      </c>
      <c r="E5808">
        <f t="shared" si="3013"/>
        <v>31.401319999999998</v>
      </c>
      <c r="Q5808" s="197">
        <v>17.327060500000002</v>
      </c>
      <c r="R5808" s="197">
        <v>17.327060500000002</v>
      </c>
      <c r="AE5808" s="319"/>
    </row>
    <row r="5809" spans="1:31" x14ac:dyDescent="0.25">
      <c r="A5809">
        <f t="shared" ref="A5809:E5809" si="3014">A2724</f>
        <v>48453</v>
      </c>
      <c r="B5809" t="str">
        <f t="shared" si="3014"/>
        <v>TX</v>
      </c>
      <c r="C5809" t="str">
        <f t="shared" si="3014"/>
        <v>Travis County</v>
      </c>
      <c r="D5809">
        <f t="shared" si="3014"/>
        <v>-97.776996800000006</v>
      </c>
      <c r="E5809">
        <f t="shared" si="3014"/>
        <v>30.328679999999999</v>
      </c>
      <c r="Q5809" s="197">
        <v>17.877857110000001</v>
      </c>
      <c r="R5809" s="197">
        <v>17.877857110000001</v>
      </c>
      <c r="AE5809" s="319"/>
    </row>
    <row r="5810" spans="1:31" x14ac:dyDescent="0.25">
      <c r="A5810">
        <f t="shared" ref="A5810:E5810" si="3015">A2725</f>
        <v>48455</v>
      </c>
      <c r="B5810" t="str">
        <f t="shared" si="3015"/>
        <v>TX</v>
      </c>
      <c r="C5810" t="str">
        <f t="shared" si="3015"/>
        <v>Trinity County</v>
      </c>
      <c r="D5810">
        <f t="shared" si="3015"/>
        <v>-95.142481900000007</v>
      </c>
      <c r="E5810">
        <f t="shared" si="3015"/>
        <v>31.10341</v>
      </c>
      <c r="Q5810" s="197">
        <v>17.94001153</v>
      </c>
      <c r="R5810" s="197">
        <v>17.94001153</v>
      </c>
      <c r="AE5810" s="319"/>
    </row>
    <row r="5811" spans="1:31" x14ac:dyDescent="0.25">
      <c r="A5811">
        <f t="shared" ref="A5811:E5811" si="3016">A2726</f>
        <v>48457</v>
      </c>
      <c r="B5811" t="str">
        <f t="shared" si="3016"/>
        <v>TX</v>
      </c>
      <c r="C5811" t="str">
        <f t="shared" si="3016"/>
        <v>Tyler County</v>
      </c>
      <c r="D5811">
        <f t="shared" si="3016"/>
        <v>-94.386832799999993</v>
      </c>
      <c r="E5811">
        <f t="shared" si="3016"/>
        <v>30.79083</v>
      </c>
      <c r="Q5811" s="197">
        <v>18.21594777</v>
      </c>
      <c r="R5811" s="197">
        <v>18.21594777</v>
      </c>
      <c r="AE5811" s="319"/>
    </row>
    <row r="5812" spans="1:31" x14ac:dyDescent="0.25">
      <c r="A5812">
        <f t="shared" ref="A5812:E5812" si="3017">A2727</f>
        <v>48459</v>
      </c>
      <c r="B5812" t="str">
        <f t="shared" si="3017"/>
        <v>TX</v>
      </c>
      <c r="C5812" t="str">
        <f t="shared" si="3017"/>
        <v>Upshur County</v>
      </c>
      <c r="D5812">
        <f t="shared" si="3017"/>
        <v>-94.946638699999994</v>
      </c>
      <c r="E5812">
        <f t="shared" si="3017"/>
        <v>32.764679999999998</v>
      </c>
      <c r="Q5812" s="197">
        <v>16.795506589999999</v>
      </c>
      <c r="R5812" s="197">
        <v>16.795506589999999</v>
      </c>
      <c r="AE5812" s="319"/>
    </row>
    <row r="5813" spans="1:31" x14ac:dyDescent="0.25">
      <c r="A5813">
        <f t="shared" ref="A5813:E5813" si="3018">A2728</f>
        <v>48461</v>
      </c>
      <c r="B5813" t="str">
        <f t="shared" si="3018"/>
        <v>TX</v>
      </c>
      <c r="C5813" t="str">
        <f t="shared" si="3018"/>
        <v>Upton County</v>
      </c>
      <c r="D5813">
        <f t="shared" si="3018"/>
        <v>-102.034223</v>
      </c>
      <c r="E5813">
        <f t="shared" si="3018"/>
        <v>31.359960000000001</v>
      </c>
      <c r="Q5813" s="197">
        <v>17.280242659999999</v>
      </c>
      <c r="R5813" s="197">
        <v>17.280242659999999</v>
      </c>
      <c r="AE5813" s="319"/>
    </row>
    <row r="5814" spans="1:31" x14ac:dyDescent="0.25">
      <c r="A5814">
        <f t="shared" ref="A5814:E5814" si="3019">A2729</f>
        <v>48463</v>
      </c>
      <c r="B5814" t="str">
        <f t="shared" si="3019"/>
        <v>TX</v>
      </c>
      <c r="C5814" t="str">
        <f t="shared" si="3019"/>
        <v>Uvalde County</v>
      </c>
      <c r="D5814">
        <f t="shared" si="3019"/>
        <v>-99.764672399999995</v>
      </c>
      <c r="E5814">
        <f t="shared" si="3019"/>
        <v>29.346889999999998</v>
      </c>
      <c r="Q5814" s="197">
        <v>17.923659870000002</v>
      </c>
      <c r="R5814" s="197">
        <v>17.923659870000002</v>
      </c>
      <c r="AE5814" s="319"/>
    </row>
    <row r="5815" spans="1:31" x14ac:dyDescent="0.25">
      <c r="A5815">
        <f t="shared" ref="A5815:E5815" si="3020">A2730</f>
        <v>48465</v>
      </c>
      <c r="B5815" t="str">
        <f t="shared" si="3020"/>
        <v>TX</v>
      </c>
      <c r="C5815" t="str">
        <f t="shared" si="3020"/>
        <v>Val Verde County</v>
      </c>
      <c r="D5815">
        <f t="shared" si="3020"/>
        <v>-101.150628</v>
      </c>
      <c r="E5815">
        <f t="shared" si="3020"/>
        <v>29.875070000000001</v>
      </c>
      <c r="Q5815" s="197">
        <v>17.67623622</v>
      </c>
      <c r="R5815" s="197">
        <v>17.67623622</v>
      </c>
      <c r="AE5815" s="319"/>
    </row>
    <row r="5816" spans="1:31" x14ac:dyDescent="0.25">
      <c r="A5816">
        <f t="shared" ref="A5816:E5816" si="3021">A2731</f>
        <v>48467</v>
      </c>
      <c r="B5816" t="str">
        <f t="shared" si="3021"/>
        <v>TX</v>
      </c>
      <c r="C5816" t="str">
        <f t="shared" si="3021"/>
        <v>Van Zandt County</v>
      </c>
      <c r="D5816">
        <f t="shared" si="3021"/>
        <v>-95.846742399999997</v>
      </c>
      <c r="E5816">
        <f t="shared" si="3021"/>
        <v>32.584409999999998</v>
      </c>
      <c r="Q5816" s="197">
        <v>16.900739860000002</v>
      </c>
      <c r="R5816" s="197">
        <v>16.900739860000002</v>
      </c>
      <c r="AE5816" s="319"/>
    </row>
    <row r="5817" spans="1:31" x14ac:dyDescent="0.25">
      <c r="A5817">
        <f t="shared" ref="A5817:E5817" si="3022">A2732</f>
        <v>48469</v>
      </c>
      <c r="B5817" t="str">
        <f t="shared" si="3022"/>
        <v>TX</v>
      </c>
      <c r="C5817" t="str">
        <f t="shared" si="3022"/>
        <v>Victoria County</v>
      </c>
      <c r="D5817">
        <f t="shared" si="3022"/>
        <v>-96.977435700000001</v>
      </c>
      <c r="E5817">
        <f t="shared" si="3022"/>
        <v>28.79016</v>
      </c>
      <c r="Q5817" s="197">
        <v>18.76919904</v>
      </c>
      <c r="R5817" s="197">
        <v>18.76919904</v>
      </c>
      <c r="AE5817" s="319"/>
    </row>
    <row r="5818" spans="1:31" x14ac:dyDescent="0.25">
      <c r="A5818">
        <f t="shared" ref="A5818:E5818" si="3023">A2733</f>
        <v>48471</v>
      </c>
      <c r="B5818" t="str">
        <f t="shared" si="3023"/>
        <v>TX</v>
      </c>
      <c r="C5818" t="str">
        <f t="shared" si="3023"/>
        <v>Walker County</v>
      </c>
      <c r="D5818">
        <f t="shared" si="3023"/>
        <v>-95.592668599999996</v>
      </c>
      <c r="E5818">
        <f t="shared" si="3023"/>
        <v>30.7545</v>
      </c>
      <c r="Q5818" s="197">
        <v>18.228499490000001</v>
      </c>
      <c r="R5818" s="197">
        <v>18.228499490000001</v>
      </c>
      <c r="AE5818" s="319"/>
    </row>
    <row r="5819" spans="1:31" x14ac:dyDescent="0.25">
      <c r="A5819">
        <f t="shared" ref="A5819:E5819" si="3024">A2734</f>
        <v>48473</v>
      </c>
      <c r="B5819" t="str">
        <f t="shared" si="3024"/>
        <v>TX</v>
      </c>
      <c r="C5819" t="str">
        <f t="shared" si="3024"/>
        <v>Waller County</v>
      </c>
      <c r="D5819">
        <f t="shared" si="3024"/>
        <v>-95.991703099999995</v>
      </c>
      <c r="E5819">
        <f t="shared" si="3024"/>
        <v>30.00816</v>
      </c>
      <c r="Q5819" s="197">
        <v>18.741268030000001</v>
      </c>
      <c r="R5819" s="197">
        <v>18.741268030000001</v>
      </c>
      <c r="AE5819" s="319"/>
    </row>
    <row r="5820" spans="1:31" x14ac:dyDescent="0.25">
      <c r="A5820">
        <f t="shared" ref="A5820:E5820" si="3025">A2735</f>
        <v>48475</v>
      </c>
      <c r="B5820" t="str">
        <f t="shared" si="3025"/>
        <v>TX</v>
      </c>
      <c r="C5820" t="str">
        <f t="shared" si="3025"/>
        <v>Ward County</v>
      </c>
      <c r="D5820">
        <f t="shared" si="3025"/>
        <v>-103.111953</v>
      </c>
      <c r="E5820">
        <f t="shared" si="3025"/>
        <v>31.5137</v>
      </c>
      <c r="Q5820" s="197">
        <v>17.080443460000001</v>
      </c>
      <c r="R5820" s="197">
        <v>17.080443460000001</v>
      </c>
      <c r="AE5820" s="319"/>
    </row>
    <row r="5821" spans="1:31" x14ac:dyDescent="0.25">
      <c r="A5821">
        <f t="shared" ref="A5821:E5821" si="3026">A2736</f>
        <v>48477</v>
      </c>
      <c r="B5821" t="str">
        <f t="shared" si="3026"/>
        <v>TX</v>
      </c>
      <c r="C5821" t="str">
        <f t="shared" si="3026"/>
        <v>Washington County</v>
      </c>
      <c r="D5821">
        <f t="shared" si="3026"/>
        <v>-96.402188800000005</v>
      </c>
      <c r="E5821">
        <f t="shared" si="3026"/>
        <v>30.218699999999998</v>
      </c>
      <c r="Q5821" s="197">
        <v>18.388162810000001</v>
      </c>
      <c r="R5821" s="197">
        <v>18.388162810000001</v>
      </c>
      <c r="AE5821" s="319"/>
    </row>
    <row r="5822" spans="1:31" x14ac:dyDescent="0.25">
      <c r="A5822">
        <f t="shared" ref="A5822:E5822" si="3027">A2737</f>
        <v>48479</v>
      </c>
      <c r="B5822" t="str">
        <f t="shared" si="3027"/>
        <v>TX</v>
      </c>
      <c r="C5822" t="str">
        <f t="shared" si="3027"/>
        <v>Webb County</v>
      </c>
      <c r="D5822">
        <f t="shared" si="3027"/>
        <v>-99.345161399999995</v>
      </c>
      <c r="E5822">
        <f t="shared" si="3027"/>
        <v>27.763500000000001</v>
      </c>
      <c r="Q5822" s="197">
        <v>18.17518535</v>
      </c>
      <c r="R5822" s="197">
        <v>18.17518535</v>
      </c>
      <c r="AE5822" s="319"/>
    </row>
    <row r="5823" spans="1:31" x14ac:dyDescent="0.25">
      <c r="A5823">
        <f t="shared" ref="A5823:E5823" si="3028">A2738</f>
        <v>48481</v>
      </c>
      <c r="B5823" t="str">
        <f t="shared" si="3028"/>
        <v>TX</v>
      </c>
      <c r="C5823" t="str">
        <f t="shared" si="3028"/>
        <v>Wharton County</v>
      </c>
      <c r="D5823">
        <f t="shared" si="3028"/>
        <v>-96.242168500000005</v>
      </c>
      <c r="E5823">
        <f t="shared" si="3028"/>
        <v>29.278670000000002</v>
      </c>
      <c r="Q5823" s="197">
        <v>19.00576968</v>
      </c>
      <c r="R5823" s="197">
        <v>19.00576968</v>
      </c>
      <c r="AE5823" s="319"/>
    </row>
    <row r="5824" spans="1:31" x14ac:dyDescent="0.25">
      <c r="A5824">
        <f t="shared" ref="A5824:E5824" si="3029">A2739</f>
        <v>48483</v>
      </c>
      <c r="B5824" t="str">
        <f t="shared" si="3029"/>
        <v>TX</v>
      </c>
      <c r="C5824" t="str">
        <f t="shared" si="3029"/>
        <v>Wheeler County</v>
      </c>
      <c r="D5824">
        <f t="shared" si="3029"/>
        <v>-100.271907</v>
      </c>
      <c r="E5824">
        <f t="shared" si="3029"/>
        <v>35.397359999999999</v>
      </c>
      <c r="Q5824" s="197">
        <v>15.119517180000001</v>
      </c>
      <c r="R5824" s="197">
        <v>15.119517180000001</v>
      </c>
      <c r="AE5824" s="319"/>
    </row>
    <row r="5825" spans="1:31" x14ac:dyDescent="0.25">
      <c r="A5825">
        <f t="shared" ref="A5825:E5825" si="3030">A2740</f>
        <v>48485</v>
      </c>
      <c r="B5825" t="str">
        <f t="shared" si="3030"/>
        <v>TX</v>
      </c>
      <c r="C5825" t="str">
        <f t="shared" si="3030"/>
        <v>Wichita County</v>
      </c>
      <c r="D5825">
        <f t="shared" si="3030"/>
        <v>-98.699529999999996</v>
      </c>
      <c r="E5825">
        <f t="shared" si="3030"/>
        <v>33.989409999999999</v>
      </c>
      <c r="Q5825" s="197">
        <v>16.2445016</v>
      </c>
      <c r="R5825" s="197">
        <v>16.2445016</v>
      </c>
      <c r="AE5825" s="319"/>
    </row>
    <row r="5826" spans="1:31" x14ac:dyDescent="0.25">
      <c r="A5826">
        <f t="shared" ref="A5826:E5826" si="3031">A2741</f>
        <v>48487</v>
      </c>
      <c r="B5826" t="str">
        <f t="shared" si="3031"/>
        <v>TX</v>
      </c>
      <c r="C5826" t="str">
        <f t="shared" si="3031"/>
        <v>Wilbarger County</v>
      </c>
      <c r="D5826">
        <f t="shared" si="3031"/>
        <v>-99.237075399999995</v>
      </c>
      <c r="E5826">
        <f t="shared" si="3031"/>
        <v>34.080179999999999</v>
      </c>
      <c r="Q5826" s="197">
        <v>16.108537900000002</v>
      </c>
      <c r="R5826" s="197">
        <v>16.108537900000002</v>
      </c>
      <c r="AE5826" s="319"/>
    </row>
    <row r="5827" spans="1:31" x14ac:dyDescent="0.25">
      <c r="A5827">
        <f t="shared" ref="A5827:E5827" si="3032">A2742</f>
        <v>48489</v>
      </c>
      <c r="B5827" t="str">
        <f t="shared" si="3032"/>
        <v>TX</v>
      </c>
      <c r="C5827" t="str">
        <f t="shared" si="3032"/>
        <v>Willacy County</v>
      </c>
      <c r="D5827">
        <f t="shared" si="3032"/>
        <v>-97.695546199999995</v>
      </c>
      <c r="E5827">
        <f t="shared" si="3032"/>
        <v>26.481470000000002</v>
      </c>
      <c r="Q5827" s="197">
        <v>18.54340131</v>
      </c>
      <c r="R5827" s="197">
        <v>18.54340131</v>
      </c>
      <c r="AE5827" s="319"/>
    </row>
    <row r="5828" spans="1:31" x14ac:dyDescent="0.25">
      <c r="A5828">
        <f t="shared" ref="A5828:E5828" si="3033">A2743</f>
        <v>48491</v>
      </c>
      <c r="B5828" t="str">
        <f t="shared" si="3033"/>
        <v>TX</v>
      </c>
      <c r="C5828" t="str">
        <f t="shared" si="3033"/>
        <v>Williamson County</v>
      </c>
      <c r="D5828">
        <f t="shared" si="3033"/>
        <v>-97.605384700000002</v>
      </c>
      <c r="E5828">
        <f t="shared" si="3033"/>
        <v>30.6493</v>
      </c>
      <c r="Q5828" s="197">
        <v>17.727012370000001</v>
      </c>
      <c r="R5828" s="197">
        <v>17.727012370000001</v>
      </c>
      <c r="AE5828" s="319"/>
    </row>
    <row r="5829" spans="1:31" x14ac:dyDescent="0.25">
      <c r="A5829">
        <f t="shared" ref="A5829:E5829" si="3034">A2744</f>
        <v>48493</v>
      </c>
      <c r="B5829" t="str">
        <f t="shared" si="3034"/>
        <v>TX</v>
      </c>
      <c r="C5829" t="str">
        <f t="shared" si="3034"/>
        <v>Wilson County</v>
      </c>
      <c r="D5829">
        <f t="shared" si="3034"/>
        <v>-98.083596</v>
      </c>
      <c r="E5829">
        <f t="shared" si="3034"/>
        <v>29.178619999999999</v>
      </c>
      <c r="Q5829" s="197">
        <v>18.300831670000001</v>
      </c>
      <c r="R5829" s="197">
        <v>18.300831670000001</v>
      </c>
      <c r="AE5829" s="319"/>
    </row>
    <row r="5830" spans="1:31" x14ac:dyDescent="0.25">
      <c r="A5830">
        <f t="shared" ref="A5830:E5830" si="3035">A2745</f>
        <v>48495</v>
      </c>
      <c r="B5830" t="str">
        <f t="shared" si="3035"/>
        <v>TX</v>
      </c>
      <c r="C5830" t="str">
        <f t="shared" si="3035"/>
        <v>Winkler County</v>
      </c>
      <c r="D5830">
        <f t="shared" si="3035"/>
        <v>-103.07016299999999</v>
      </c>
      <c r="E5830">
        <f t="shared" si="3035"/>
        <v>31.845890000000001</v>
      </c>
      <c r="Q5830" s="197">
        <v>16.938496059999999</v>
      </c>
      <c r="R5830" s="197">
        <v>16.938496059999999</v>
      </c>
      <c r="AE5830" s="319"/>
    </row>
    <row r="5831" spans="1:31" x14ac:dyDescent="0.25">
      <c r="A5831">
        <f t="shared" ref="A5831:E5831" si="3036">A2746</f>
        <v>48497</v>
      </c>
      <c r="B5831" t="str">
        <f t="shared" si="3036"/>
        <v>TX</v>
      </c>
      <c r="C5831" t="str">
        <f t="shared" si="3036"/>
        <v>Wise County</v>
      </c>
      <c r="D5831">
        <f t="shared" si="3036"/>
        <v>-97.657154199999994</v>
      </c>
      <c r="E5831">
        <f t="shared" si="3036"/>
        <v>33.212479999999999</v>
      </c>
      <c r="Q5831" s="197">
        <v>16.659910750000002</v>
      </c>
      <c r="R5831" s="197">
        <v>16.659910750000002</v>
      </c>
      <c r="AE5831" s="319"/>
    </row>
    <row r="5832" spans="1:31" x14ac:dyDescent="0.25">
      <c r="A5832">
        <f t="shared" ref="A5832:E5832" si="3037">A2747</f>
        <v>48499</v>
      </c>
      <c r="B5832" t="str">
        <f t="shared" si="3037"/>
        <v>TX</v>
      </c>
      <c r="C5832" t="str">
        <f t="shared" si="3037"/>
        <v>Wood County</v>
      </c>
      <c r="D5832">
        <f t="shared" si="3037"/>
        <v>-95.382785499999997</v>
      </c>
      <c r="E5832">
        <f t="shared" si="3037"/>
        <v>32.80894</v>
      </c>
      <c r="Q5832" s="197">
        <v>16.780797889999999</v>
      </c>
      <c r="R5832" s="197">
        <v>16.780797889999999</v>
      </c>
      <c r="AE5832" s="319"/>
    </row>
    <row r="5833" spans="1:31" x14ac:dyDescent="0.25">
      <c r="A5833">
        <f t="shared" ref="A5833:E5833" si="3038">A2748</f>
        <v>48501</v>
      </c>
      <c r="B5833" t="str">
        <f t="shared" si="3038"/>
        <v>TX</v>
      </c>
      <c r="C5833" t="str">
        <f t="shared" si="3038"/>
        <v>Yoakum County</v>
      </c>
      <c r="D5833">
        <f t="shared" si="3038"/>
        <v>-102.830647</v>
      </c>
      <c r="E5833">
        <f t="shared" si="3038"/>
        <v>33.168619999999997</v>
      </c>
      <c r="Q5833" s="197">
        <v>16.271126330000001</v>
      </c>
      <c r="R5833" s="197">
        <v>16.271126330000001</v>
      </c>
      <c r="AE5833" s="319"/>
    </row>
    <row r="5834" spans="1:31" x14ac:dyDescent="0.25">
      <c r="A5834">
        <f t="shared" ref="A5834:E5834" si="3039">A2749</f>
        <v>48503</v>
      </c>
      <c r="B5834" t="str">
        <f t="shared" si="3039"/>
        <v>TX</v>
      </c>
      <c r="C5834" t="str">
        <f t="shared" si="3039"/>
        <v>Young County</v>
      </c>
      <c r="D5834">
        <f t="shared" si="3039"/>
        <v>-98.684747400000006</v>
      </c>
      <c r="E5834">
        <f t="shared" si="3039"/>
        <v>33.17944</v>
      </c>
      <c r="Q5834" s="197">
        <v>16.676331210000001</v>
      </c>
      <c r="R5834" s="197">
        <v>16.676331210000001</v>
      </c>
      <c r="AE5834" s="319"/>
    </row>
    <row r="5835" spans="1:31" x14ac:dyDescent="0.25">
      <c r="A5835">
        <f t="shared" ref="A5835:E5835" si="3040">A2750</f>
        <v>48505</v>
      </c>
      <c r="B5835" t="str">
        <f t="shared" si="3040"/>
        <v>TX</v>
      </c>
      <c r="C5835" t="str">
        <f t="shared" si="3040"/>
        <v>Zapata County</v>
      </c>
      <c r="D5835">
        <f t="shared" si="3040"/>
        <v>-99.177587399999993</v>
      </c>
      <c r="E5835">
        <f t="shared" si="3040"/>
        <v>27.008289999999999</v>
      </c>
      <c r="Q5835" s="197">
        <v>18.208736529999999</v>
      </c>
      <c r="R5835" s="197">
        <v>18.208736529999999</v>
      </c>
      <c r="AE5835" s="319"/>
    </row>
    <row r="5836" spans="1:31" x14ac:dyDescent="0.25">
      <c r="A5836">
        <f t="shared" ref="A5836:E5836" si="3041">A2751</f>
        <v>48507</v>
      </c>
      <c r="B5836" t="str">
        <f t="shared" si="3041"/>
        <v>TX</v>
      </c>
      <c r="C5836" t="str">
        <f t="shared" si="3041"/>
        <v>Zavala County</v>
      </c>
      <c r="D5836">
        <f t="shared" si="3041"/>
        <v>-99.762638300000006</v>
      </c>
      <c r="E5836">
        <f t="shared" si="3041"/>
        <v>28.858460000000001</v>
      </c>
      <c r="Q5836" s="197">
        <v>18.00053423</v>
      </c>
      <c r="R5836" s="197">
        <v>18.00053423</v>
      </c>
      <c r="AE5836" s="319"/>
    </row>
    <row r="5837" spans="1:31" x14ac:dyDescent="0.25">
      <c r="A5837">
        <f t="shared" ref="A5837:E5837" si="3042">A2752</f>
        <v>49001</v>
      </c>
      <c r="B5837" t="str">
        <f t="shared" si="3042"/>
        <v>UT</v>
      </c>
      <c r="C5837" t="str">
        <f t="shared" si="3042"/>
        <v>Beaver County</v>
      </c>
      <c r="D5837">
        <f t="shared" si="3042"/>
        <v>-113.234195</v>
      </c>
      <c r="E5837">
        <f t="shared" si="3042"/>
        <v>38.36777</v>
      </c>
      <c r="Q5837" s="197">
        <v>11.650027830000001</v>
      </c>
      <c r="R5837" s="197">
        <v>11.650027830000001</v>
      </c>
      <c r="AE5837" s="319"/>
    </row>
    <row r="5838" spans="1:31" x14ac:dyDescent="0.25">
      <c r="A5838">
        <f t="shared" ref="A5838:E5838" si="3043">A2753</f>
        <v>49003</v>
      </c>
      <c r="B5838" t="str">
        <f t="shared" si="3043"/>
        <v>UT</v>
      </c>
      <c r="C5838" t="str">
        <f t="shared" si="3043"/>
        <v>Box Elder County</v>
      </c>
      <c r="D5838">
        <f t="shared" si="3043"/>
        <v>-113.093853</v>
      </c>
      <c r="E5838">
        <f t="shared" si="3043"/>
        <v>41.525260000000003</v>
      </c>
      <c r="Q5838" s="197">
        <v>8.9403747389999992</v>
      </c>
      <c r="R5838" s="197">
        <v>8.9403747389999992</v>
      </c>
      <c r="AE5838" s="319"/>
    </row>
    <row r="5839" spans="1:31" x14ac:dyDescent="0.25">
      <c r="A5839">
        <f t="shared" ref="A5839:E5839" si="3044">A2754</f>
        <v>49005</v>
      </c>
      <c r="B5839" t="str">
        <f t="shared" si="3044"/>
        <v>UT</v>
      </c>
      <c r="C5839" t="str">
        <f t="shared" si="3044"/>
        <v>Cache County</v>
      </c>
      <c r="D5839">
        <f t="shared" si="3044"/>
        <v>-111.753142</v>
      </c>
      <c r="E5839">
        <f t="shared" si="3044"/>
        <v>41.726880000000001</v>
      </c>
      <c r="Q5839" s="197">
        <v>8.9506377540000006</v>
      </c>
      <c r="R5839" s="197">
        <v>8.9506377540000006</v>
      </c>
      <c r="AE5839" s="319"/>
    </row>
    <row r="5840" spans="1:31" x14ac:dyDescent="0.25">
      <c r="A5840">
        <f t="shared" ref="A5840:E5840" si="3045">A2755</f>
        <v>49007</v>
      </c>
      <c r="B5840" t="str">
        <f t="shared" si="3045"/>
        <v>UT</v>
      </c>
      <c r="C5840" t="str">
        <f t="shared" si="3045"/>
        <v>Carbon County</v>
      </c>
      <c r="D5840">
        <f t="shared" si="3045"/>
        <v>-110.593289</v>
      </c>
      <c r="E5840">
        <f t="shared" si="3045"/>
        <v>39.650260000000003</v>
      </c>
      <c r="Q5840" s="197">
        <v>9.8651288600000004</v>
      </c>
      <c r="R5840" s="197">
        <v>9.8651288600000004</v>
      </c>
      <c r="AE5840" s="319"/>
    </row>
    <row r="5841" spans="1:31" x14ac:dyDescent="0.25">
      <c r="A5841">
        <f t="shared" ref="A5841:E5841" si="3046">A2756</f>
        <v>49009</v>
      </c>
      <c r="B5841" t="str">
        <f t="shared" si="3046"/>
        <v>UT</v>
      </c>
      <c r="C5841" t="str">
        <f t="shared" si="3046"/>
        <v>Daggett County</v>
      </c>
      <c r="D5841">
        <f t="shared" si="3046"/>
        <v>-109.512456</v>
      </c>
      <c r="E5841">
        <f t="shared" si="3046"/>
        <v>40.880839999999999</v>
      </c>
      <c r="Q5841" s="197">
        <v>9.1465021649999994</v>
      </c>
      <c r="R5841" s="197">
        <v>9.1465021649999994</v>
      </c>
      <c r="AE5841" s="319"/>
    </row>
    <row r="5842" spans="1:31" x14ac:dyDescent="0.25">
      <c r="A5842">
        <f t="shared" ref="A5842:E5842" si="3047">A2757</f>
        <v>49011</v>
      </c>
      <c r="B5842" t="str">
        <f t="shared" si="3047"/>
        <v>UT</v>
      </c>
      <c r="C5842" t="str">
        <f t="shared" si="3047"/>
        <v>Davis County</v>
      </c>
      <c r="D5842">
        <f t="shared" si="3047"/>
        <v>-112.118028</v>
      </c>
      <c r="E5842">
        <f t="shared" si="3047"/>
        <v>40.99427</v>
      </c>
      <c r="Q5842" s="197">
        <v>8.9919783049999999</v>
      </c>
      <c r="R5842" s="197">
        <v>8.9919783049999999</v>
      </c>
      <c r="AE5842" s="319"/>
    </row>
    <row r="5843" spans="1:31" x14ac:dyDescent="0.25">
      <c r="A5843">
        <f t="shared" ref="A5843:E5843" si="3048">A2758</f>
        <v>49013</v>
      </c>
      <c r="B5843" t="str">
        <f t="shared" si="3048"/>
        <v>UT</v>
      </c>
      <c r="C5843" t="str">
        <f t="shared" si="3048"/>
        <v>Duchesne County</v>
      </c>
      <c r="D5843">
        <f t="shared" si="3048"/>
        <v>-110.435152</v>
      </c>
      <c r="E5843">
        <f t="shared" si="3048"/>
        <v>40.301380000000002</v>
      </c>
      <c r="Q5843" s="197">
        <v>9.376184211</v>
      </c>
      <c r="R5843" s="197">
        <v>9.376184211</v>
      </c>
      <c r="AE5843" s="319"/>
    </row>
    <row r="5844" spans="1:31" x14ac:dyDescent="0.25">
      <c r="A5844">
        <f t="shared" ref="A5844:E5844" si="3049">A2759</f>
        <v>49015</v>
      </c>
      <c r="B5844" t="str">
        <f t="shared" si="3049"/>
        <v>UT</v>
      </c>
      <c r="C5844" t="str">
        <f t="shared" si="3049"/>
        <v>Emery County</v>
      </c>
      <c r="D5844">
        <f t="shared" si="3049"/>
        <v>-110.69973400000001</v>
      </c>
      <c r="E5844">
        <f t="shared" si="3049"/>
        <v>38.995539999999998</v>
      </c>
      <c r="Q5844" s="197">
        <v>10.532095930000001</v>
      </c>
      <c r="R5844" s="197">
        <v>10.532095930000001</v>
      </c>
      <c r="AE5844" s="319"/>
    </row>
    <row r="5845" spans="1:31" x14ac:dyDescent="0.25">
      <c r="A5845">
        <f t="shared" ref="A5845:E5845" si="3050">A2760</f>
        <v>49017</v>
      </c>
      <c r="B5845" t="str">
        <f t="shared" si="3050"/>
        <v>UT</v>
      </c>
      <c r="C5845" t="str">
        <f t="shared" si="3050"/>
        <v>Garfield County</v>
      </c>
      <c r="D5845">
        <f t="shared" si="3050"/>
        <v>-111.43268</v>
      </c>
      <c r="E5845">
        <f t="shared" si="3050"/>
        <v>37.856760000000001</v>
      </c>
      <c r="Q5845" s="197">
        <v>11.91455741</v>
      </c>
      <c r="R5845" s="197">
        <v>11.91455741</v>
      </c>
      <c r="AE5845" s="319"/>
    </row>
    <row r="5846" spans="1:31" x14ac:dyDescent="0.25">
      <c r="A5846">
        <f t="shared" ref="A5846:E5846" si="3051">A2761</f>
        <v>49019</v>
      </c>
      <c r="B5846" t="str">
        <f t="shared" si="3051"/>
        <v>UT</v>
      </c>
      <c r="C5846" t="str">
        <f t="shared" si="3051"/>
        <v>Grand County</v>
      </c>
      <c r="D5846">
        <f t="shared" si="3051"/>
        <v>-109.573543</v>
      </c>
      <c r="E5846">
        <f t="shared" si="3051"/>
        <v>38.987670000000001</v>
      </c>
      <c r="Q5846" s="197">
        <v>10.52723387</v>
      </c>
      <c r="R5846" s="197">
        <v>10.52723387</v>
      </c>
      <c r="AE5846" s="319"/>
    </row>
    <row r="5847" spans="1:31" x14ac:dyDescent="0.25">
      <c r="A5847">
        <f t="shared" ref="A5847:E5847" si="3052">A2762</f>
        <v>49021</v>
      </c>
      <c r="B5847" t="str">
        <f t="shared" si="3052"/>
        <v>UT</v>
      </c>
      <c r="C5847" t="str">
        <f t="shared" si="3052"/>
        <v>Iron County</v>
      </c>
      <c r="D5847">
        <f t="shared" si="3052"/>
        <v>-113.290085</v>
      </c>
      <c r="E5847">
        <f t="shared" si="3052"/>
        <v>37.863939999999999</v>
      </c>
      <c r="Q5847" s="197">
        <v>11.98909523</v>
      </c>
      <c r="R5847" s="197">
        <v>11.98909523</v>
      </c>
      <c r="AE5847" s="319"/>
    </row>
    <row r="5848" spans="1:31" x14ac:dyDescent="0.25">
      <c r="A5848">
        <f t="shared" ref="A5848:E5848" si="3053">A2763</f>
        <v>49023</v>
      </c>
      <c r="B5848" t="str">
        <f t="shared" si="3053"/>
        <v>UT</v>
      </c>
      <c r="C5848" t="str">
        <f t="shared" si="3053"/>
        <v>Juab County</v>
      </c>
      <c r="D5848">
        <f t="shared" si="3053"/>
        <v>-112.785314</v>
      </c>
      <c r="E5848">
        <f t="shared" si="3053"/>
        <v>39.702129999999997</v>
      </c>
      <c r="Q5848" s="197">
        <v>10.08039833</v>
      </c>
      <c r="R5848" s="197">
        <v>10.08039833</v>
      </c>
      <c r="AE5848" s="319"/>
    </row>
    <row r="5849" spans="1:31" x14ac:dyDescent="0.25">
      <c r="A5849">
        <f t="shared" ref="A5849:E5849" si="3054">A2764</f>
        <v>49025</v>
      </c>
      <c r="B5849" t="str">
        <f t="shared" si="3054"/>
        <v>UT</v>
      </c>
      <c r="C5849" t="str">
        <f t="shared" si="3054"/>
        <v>Kane County</v>
      </c>
      <c r="D5849">
        <f t="shared" si="3054"/>
        <v>-111.887112</v>
      </c>
      <c r="E5849">
        <f t="shared" si="3054"/>
        <v>37.283079999999998</v>
      </c>
      <c r="Q5849" s="197">
        <v>12.614124690000001</v>
      </c>
      <c r="R5849" s="197">
        <v>12.614124690000001</v>
      </c>
      <c r="AE5849" s="319"/>
    </row>
    <row r="5850" spans="1:31" x14ac:dyDescent="0.25">
      <c r="A5850">
        <f t="shared" ref="A5850:E5850" si="3055">A2765</f>
        <v>49027</v>
      </c>
      <c r="B5850" t="str">
        <f t="shared" si="3055"/>
        <v>UT</v>
      </c>
      <c r="C5850" t="str">
        <f t="shared" si="3055"/>
        <v>Millard County</v>
      </c>
      <c r="D5850">
        <f t="shared" si="3055"/>
        <v>-113.099401</v>
      </c>
      <c r="E5850">
        <f t="shared" si="3055"/>
        <v>39.076140000000002</v>
      </c>
      <c r="Q5850" s="197">
        <v>10.953264649999999</v>
      </c>
      <c r="R5850" s="197">
        <v>10.953264649999999</v>
      </c>
      <c r="AE5850" s="319"/>
    </row>
    <row r="5851" spans="1:31" x14ac:dyDescent="0.25">
      <c r="A5851">
        <f t="shared" ref="A5851:E5851" si="3056">A2766</f>
        <v>49029</v>
      </c>
      <c r="B5851" t="str">
        <f t="shared" si="3056"/>
        <v>UT</v>
      </c>
      <c r="C5851" t="str">
        <f t="shared" si="3056"/>
        <v>Morgan County</v>
      </c>
      <c r="D5851">
        <f t="shared" si="3056"/>
        <v>-111.587566</v>
      </c>
      <c r="E5851">
        <f t="shared" si="3056"/>
        <v>41.088880000000003</v>
      </c>
      <c r="Q5851" s="197">
        <v>8.8873263090000005</v>
      </c>
      <c r="R5851" s="197">
        <v>8.8873263090000005</v>
      </c>
      <c r="AE5851" s="319"/>
    </row>
    <row r="5852" spans="1:31" x14ac:dyDescent="0.25">
      <c r="A5852">
        <f t="shared" ref="A5852:E5852" si="3057">A2767</f>
        <v>49031</v>
      </c>
      <c r="B5852" t="str">
        <f t="shared" si="3057"/>
        <v>UT</v>
      </c>
      <c r="C5852" t="str">
        <f t="shared" si="3057"/>
        <v>Piute County</v>
      </c>
      <c r="D5852">
        <f t="shared" si="3057"/>
        <v>-112.122506</v>
      </c>
      <c r="E5852">
        <f t="shared" si="3057"/>
        <v>38.339880000000001</v>
      </c>
      <c r="Q5852" s="197">
        <v>11.4388507</v>
      </c>
      <c r="R5852" s="197">
        <v>11.4388507</v>
      </c>
      <c r="AE5852" s="319"/>
    </row>
    <row r="5853" spans="1:31" x14ac:dyDescent="0.25">
      <c r="A5853">
        <f t="shared" ref="A5853:E5853" si="3058">A2768</f>
        <v>49033</v>
      </c>
      <c r="B5853" t="str">
        <f t="shared" si="3058"/>
        <v>UT</v>
      </c>
      <c r="C5853" t="str">
        <f t="shared" si="3058"/>
        <v>Rich County</v>
      </c>
      <c r="D5853">
        <f t="shared" si="3058"/>
        <v>-111.25327299999999</v>
      </c>
      <c r="E5853">
        <f t="shared" si="3058"/>
        <v>41.633139999999997</v>
      </c>
      <c r="Q5853" s="197">
        <v>8.8628735540000001</v>
      </c>
      <c r="R5853" s="197">
        <v>8.8628735540000001</v>
      </c>
      <c r="AE5853" s="319"/>
    </row>
    <row r="5854" spans="1:31" x14ac:dyDescent="0.25">
      <c r="A5854">
        <f t="shared" ref="A5854:E5854" si="3059">A2769</f>
        <v>49035</v>
      </c>
      <c r="B5854" t="str">
        <f t="shared" si="3059"/>
        <v>UT</v>
      </c>
      <c r="C5854" t="str">
        <f t="shared" si="3059"/>
        <v>Salt Lake County</v>
      </c>
      <c r="D5854">
        <f t="shared" si="3059"/>
        <v>-111.927198</v>
      </c>
      <c r="E5854">
        <f t="shared" si="3059"/>
        <v>40.677410000000002</v>
      </c>
      <c r="Q5854" s="197">
        <v>8.9947197219999993</v>
      </c>
      <c r="R5854" s="197">
        <v>8.9947197219999993</v>
      </c>
      <c r="AE5854" s="319"/>
    </row>
    <row r="5855" spans="1:31" x14ac:dyDescent="0.25">
      <c r="A5855">
        <f t="shared" ref="A5855:E5855" si="3060">A2770</f>
        <v>49037</v>
      </c>
      <c r="B5855" t="str">
        <f t="shared" si="3060"/>
        <v>UT</v>
      </c>
      <c r="C5855" t="str">
        <f t="shared" si="3060"/>
        <v>San Juan County</v>
      </c>
      <c r="D5855">
        <f t="shared" si="3060"/>
        <v>-109.79697400000001</v>
      </c>
      <c r="E5855">
        <f t="shared" si="3060"/>
        <v>37.625459999999997</v>
      </c>
      <c r="Q5855" s="197">
        <v>11.93597085</v>
      </c>
      <c r="R5855" s="197">
        <v>11.93597085</v>
      </c>
      <c r="AE5855" s="319"/>
    </row>
    <row r="5856" spans="1:31" x14ac:dyDescent="0.25">
      <c r="A5856">
        <f t="shared" ref="A5856:E5856" si="3061">A2771</f>
        <v>49039</v>
      </c>
      <c r="B5856" t="str">
        <f t="shared" si="3061"/>
        <v>UT</v>
      </c>
      <c r="C5856" t="str">
        <f t="shared" si="3061"/>
        <v>Sanpete County</v>
      </c>
      <c r="D5856">
        <f t="shared" si="3061"/>
        <v>-111.57840400000001</v>
      </c>
      <c r="E5856">
        <f t="shared" si="3061"/>
        <v>39.38138</v>
      </c>
      <c r="Q5856" s="197">
        <v>10.15013665</v>
      </c>
      <c r="R5856" s="197">
        <v>10.15013665</v>
      </c>
      <c r="AE5856" s="319"/>
    </row>
    <row r="5857" spans="1:31" x14ac:dyDescent="0.25">
      <c r="A5857">
        <f t="shared" ref="A5857:E5857" si="3062">A2772</f>
        <v>49041</v>
      </c>
      <c r="B5857" t="str">
        <f t="shared" si="3062"/>
        <v>UT</v>
      </c>
      <c r="C5857" t="str">
        <f t="shared" si="3062"/>
        <v>Sevier County</v>
      </c>
      <c r="D5857">
        <f t="shared" si="3062"/>
        <v>-111.80673</v>
      </c>
      <c r="E5857">
        <f t="shared" si="3062"/>
        <v>38.74868</v>
      </c>
      <c r="Q5857" s="197">
        <v>10.92168837</v>
      </c>
      <c r="R5857" s="197">
        <v>10.92168837</v>
      </c>
      <c r="AE5857" s="319"/>
    </row>
    <row r="5858" spans="1:31" x14ac:dyDescent="0.25">
      <c r="A5858">
        <f t="shared" ref="A5858:E5858" si="3063">A2773</f>
        <v>49043</v>
      </c>
      <c r="B5858" t="str">
        <f t="shared" si="3063"/>
        <v>UT</v>
      </c>
      <c r="C5858" t="str">
        <f t="shared" si="3063"/>
        <v>Summit County</v>
      </c>
      <c r="D5858">
        <f t="shared" si="3063"/>
        <v>-110.961371</v>
      </c>
      <c r="E5858">
        <f t="shared" si="3063"/>
        <v>40.871659999999999</v>
      </c>
      <c r="Q5858" s="197">
        <v>8.9523137189999993</v>
      </c>
      <c r="R5858" s="197">
        <v>8.9523137189999993</v>
      </c>
      <c r="AE5858" s="319"/>
    </row>
    <row r="5859" spans="1:31" x14ac:dyDescent="0.25">
      <c r="A5859">
        <f t="shared" ref="A5859:E5859" si="3064">A2774</f>
        <v>49045</v>
      </c>
      <c r="B5859" t="str">
        <f t="shared" si="3064"/>
        <v>UT</v>
      </c>
      <c r="C5859" t="str">
        <f t="shared" si="3064"/>
        <v>Tooele County</v>
      </c>
      <c r="D5859">
        <f t="shared" si="3064"/>
        <v>-113.128254</v>
      </c>
      <c r="E5859">
        <f t="shared" si="3064"/>
        <v>40.451799999999999</v>
      </c>
      <c r="Q5859" s="197">
        <v>9.3509446480000005</v>
      </c>
      <c r="R5859" s="197">
        <v>9.3509446480000005</v>
      </c>
      <c r="AE5859" s="319"/>
    </row>
    <row r="5860" spans="1:31" x14ac:dyDescent="0.25">
      <c r="A5860">
        <f t="shared" ref="A5860:E5860" si="3065">A2775</f>
        <v>49047</v>
      </c>
      <c r="B5860" t="str">
        <f t="shared" si="3065"/>
        <v>UT</v>
      </c>
      <c r="C5860" t="str">
        <f t="shared" si="3065"/>
        <v>Uintah County</v>
      </c>
      <c r="D5860">
        <f t="shared" si="3065"/>
        <v>-109.527039</v>
      </c>
      <c r="E5860">
        <f t="shared" si="3065"/>
        <v>40.12323</v>
      </c>
      <c r="Q5860" s="197">
        <v>9.6299716560000004</v>
      </c>
      <c r="R5860" s="197">
        <v>9.6299716560000004</v>
      </c>
      <c r="AE5860" s="319"/>
    </row>
    <row r="5861" spans="1:31" x14ac:dyDescent="0.25">
      <c r="A5861">
        <f t="shared" ref="A5861:E5861" si="3066">A2776</f>
        <v>49049</v>
      </c>
      <c r="B5861" t="str">
        <f t="shared" si="3066"/>
        <v>UT</v>
      </c>
      <c r="C5861" t="str">
        <f t="shared" si="3066"/>
        <v>Utah County</v>
      </c>
      <c r="D5861">
        <f t="shared" si="3066"/>
        <v>-111.675982</v>
      </c>
      <c r="E5861">
        <f t="shared" si="3066"/>
        <v>40.125369999999997</v>
      </c>
      <c r="Q5861" s="197">
        <v>9.3298354830000001</v>
      </c>
      <c r="R5861" s="197">
        <v>9.3298354830000001</v>
      </c>
      <c r="AE5861" s="319"/>
    </row>
    <row r="5862" spans="1:31" x14ac:dyDescent="0.25">
      <c r="A5862">
        <f t="shared" ref="A5862:E5862" si="3067">A2777</f>
        <v>49051</v>
      </c>
      <c r="B5862" t="str">
        <f t="shared" si="3067"/>
        <v>UT</v>
      </c>
      <c r="C5862" t="str">
        <f t="shared" si="3067"/>
        <v>Wasatch County</v>
      </c>
      <c r="D5862">
        <f t="shared" si="3067"/>
        <v>-111.180651</v>
      </c>
      <c r="E5862">
        <f t="shared" si="3067"/>
        <v>40.331339999999997</v>
      </c>
      <c r="Q5862" s="197">
        <v>9.1436890599999998</v>
      </c>
      <c r="R5862" s="197">
        <v>9.1436890599999998</v>
      </c>
      <c r="AE5862" s="319"/>
    </row>
    <row r="5863" spans="1:31" x14ac:dyDescent="0.25">
      <c r="A5863">
        <f t="shared" ref="A5863:E5863" si="3068">A2778</f>
        <v>49053</v>
      </c>
      <c r="B5863" t="str">
        <f t="shared" si="3068"/>
        <v>UT</v>
      </c>
      <c r="C5863" t="str">
        <f t="shared" si="3068"/>
        <v>Washington County</v>
      </c>
      <c r="D5863">
        <f t="shared" si="3068"/>
        <v>-113.501802</v>
      </c>
      <c r="E5863">
        <f t="shared" si="3068"/>
        <v>37.281849999999999</v>
      </c>
      <c r="Q5863" s="197">
        <v>12.39832234</v>
      </c>
      <c r="R5863" s="197">
        <v>12.39832234</v>
      </c>
      <c r="AE5863" s="319"/>
    </row>
    <row r="5864" spans="1:31" x14ac:dyDescent="0.25">
      <c r="A5864">
        <f t="shared" ref="A5864:E5864" si="3069">A2779</f>
        <v>49055</v>
      </c>
      <c r="B5864" t="str">
        <f t="shared" si="3069"/>
        <v>UT</v>
      </c>
      <c r="C5864" t="str">
        <f t="shared" si="3069"/>
        <v>Wayne County</v>
      </c>
      <c r="D5864">
        <f t="shared" si="3069"/>
        <v>-110.902582</v>
      </c>
      <c r="E5864">
        <f t="shared" si="3069"/>
        <v>38.3247</v>
      </c>
      <c r="Q5864" s="197">
        <v>11.317897820000001</v>
      </c>
      <c r="R5864" s="197">
        <v>11.317897820000001</v>
      </c>
      <c r="AE5864" s="319"/>
    </row>
    <row r="5865" spans="1:31" x14ac:dyDescent="0.25">
      <c r="A5865">
        <f t="shared" ref="A5865:E5865" si="3070">A2780</f>
        <v>49057</v>
      </c>
      <c r="B5865" t="str">
        <f t="shared" si="3070"/>
        <v>UT</v>
      </c>
      <c r="C5865" t="str">
        <f t="shared" si="3070"/>
        <v>Weber County</v>
      </c>
      <c r="D5865">
        <f t="shared" si="3070"/>
        <v>-111.94192200000001</v>
      </c>
      <c r="E5865">
        <f t="shared" si="3070"/>
        <v>41.269379999999998</v>
      </c>
      <c r="Q5865" s="197">
        <v>8.9521677270000009</v>
      </c>
      <c r="R5865" s="197">
        <v>8.9521677270000009</v>
      </c>
      <c r="AE5865" s="319"/>
    </row>
    <row r="5866" spans="1:31" x14ac:dyDescent="0.25">
      <c r="A5866">
        <f t="shared" ref="A5866:E5866" si="3071">A2781</f>
        <v>50001</v>
      </c>
      <c r="B5866" t="str">
        <f t="shared" si="3071"/>
        <v>VT</v>
      </c>
      <c r="C5866" t="str">
        <f t="shared" si="3071"/>
        <v>Addison County</v>
      </c>
      <c r="D5866">
        <f t="shared" si="3071"/>
        <v>-73.146295100000003</v>
      </c>
      <c r="E5866">
        <f t="shared" si="3071"/>
        <v>44.032060000000001</v>
      </c>
      <c r="Q5866" s="197">
        <v>7.7390860269999999</v>
      </c>
      <c r="R5866" s="197">
        <v>7.7390860269999999</v>
      </c>
      <c r="AE5866" s="319"/>
    </row>
    <row r="5867" spans="1:31" x14ac:dyDescent="0.25">
      <c r="A5867">
        <f t="shared" ref="A5867:E5867" si="3072">A2782</f>
        <v>50003</v>
      </c>
      <c r="B5867" t="str">
        <f t="shared" si="3072"/>
        <v>VT</v>
      </c>
      <c r="C5867" t="str">
        <f t="shared" si="3072"/>
        <v>Bennington County</v>
      </c>
      <c r="D5867">
        <f t="shared" si="3072"/>
        <v>-73.097202499999995</v>
      </c>
      <c r="E5867">
        <f t="shared" si="3072"/>
        <v>43.03698</v>
      </c>
      <c r="Q5867" s="197">
        <v>8.9231312559999996</v>
      </c>
      <c r="R5867" s="197">
        <v>8.9231312559999996</v>
      </c>
      <c r="AE5867" s="319"/>
    </row>
    <row r="5868" spans="1:31" x14ac:dyDescent="0.25">
      <c r="A5868">
        <f t="shared" ref="A5868:E5868" si="3073">A2783</f>
        <v>50005</v>
      </c>
      <c r="B5868" t="str">
        <f t="shared" si="3073"/>
        <v>VT</v>
      </c>
      <c r="C5868" t="str">
        <f t="shared" si="3073"/>
        <v>Caledonia County</v>
      </c>
      <c r="D5868">
        <f t="shared" si="3073"/>
        <v>-72.095002300000004</v>
      </c>
      <c r="E5868">
        <f t="shared" si="3073"/>
        <v>44.461069999999999</v>
      </c>
      <c r="Q5868" s="197">
        <v>8.0849081819999995</v>
      </c>
      <c r="R5868" s="197">
        <v>8.0849081819999995</v>
      </c>
      <c r="AE5868" s="319"/>
    </row>
    <row r="5869" spans="1:31" x14ac:dyDescent="0.25">
      <c r="A5869">
        <f t="shared" ref="A5869:E5869" si="3074">A2784</f>
        <v>50007</v>
      </c>
      <c r="B5869" t="str">
        <f t="shared" si="3074"/>
        <v>VT</v>
      </c>
      <c r="C5869" t="str">
        <f t="shared" si="3074"/>
        <v>Chittenden County</v>
      </c>
      <c r="D5869">
        <f t="shared" si="3074"/>
        <v>-73.095156000000003</v>
      </c>
      <c r="E5869">
        <f t="shared" si="3074"/>
        <v>44.461730000000003</v>
      </c>
      <c r="Q5869" s="197">
        <v>7.5163139990000003</v>
      </c>
      <c r="R5869" s="197">
        <v>7.5163139990000003</v>
      </c>
      <c r="AE5869" s="319"/>
    </row>
    <row r="5870" spans="1:31" x14ac:dyDescent="0.25">
      <c r="A5870">
        <f t="shared" ref="A5870:E5870" si="3075">A2785</f>
        <v>50009</v>
      </c>
      <c r="B5870" t="str">
        <f t="shared" si="3075"/>
        <v>VT</v>
      </c>
      <c r="C5870" t="str">
        <f t="shared" si="3075"/>
        <v>Essex County</v>
      </c>
      <c r="D5870">
        <f t="shared" si="3075"/>
        <v>-71.7405112</v>
      </c>
      <c r="E5870">
        <f t="shared" si="3075"/>
        <v>44.722709999999999</v>
      </c>
      <c r="Q5870" s="197">
        <v>8.0953757329999991</v>
      </c>
      <c r="R5870" s="197">
        <v>8.0953757329999991</v>
      </c>
      <c r="AE5870" s="319"/>
    </row>
    <row r="5871" spans="1:31" x14ac:dyDescent="0.25">
      <c r="A5871">
        <f t="shared" ref="A5871:E5871" si="3076">A2786</f>
        <v>50011</v>
      </c>
      <c r="B5871" t="str">
        <f t="shared" si="3076"/>
        <v>VT</v>
      </c>
      <c r="C5871" t="str">
        <f t="shared" si="3076"/>
        <v>Franklin County</v>
      </c>
      <c r="D5871">
        <f t="shared" si="3076"/>
        <v>-72.916203300000006</v>
      </c>
      <c r="E5871">
        <f t="shared" si="3076"/>
        <v>44.854669999999999</v>
      </c>
      <c r="Q5871" s="197">
        <v>7.5258194139999999</v>
      </c>
      <c r="R5871" s="197">
        <v>7.5258194139999999</v>
      </c>
      <c r="AE5871" s="319"/>
    </row>
    <row r="5872" spans="1:31" x14ac:dyDescent="0.25">
      <c r="A5872">
        <f t="shared" ref="A5872:E5872" si="3077">A2787</f>
        <v>50013</v>
      </c>
      <c r="B5872" t="str">
        <f t="shared" si="3077"/>
        <v>VT</v>
      </c>
      <c r="C5872" t="str">
        <f t="shared" si="3077"/>
        <v>Grand Isle County</v>
      </c>
      <c r="D5872">
        <f t="shared" si="3077"/>
        <v>-73.302884199999994</v>
      </c>
      <c r="E5872">
        <f t="shared" si="3077"/>
        <v>44.803629999999998</v>
      </c>
      <c r="Q5872" s="197">
        <v>7.3574748230000004</v>
      </c>
      <c r="R5872" s="197">
        <v>7.3574748230000004</v>
      </c>
      <c r="AE5872" s="319"/>
    </row>
    <row r="5873" spans="1:31" x14ac:dyDescent="0.25">
      <c r="A5873">
        <f t="shared" ref="A5873:E5873" si="3078">A2788</f>
        <v>50015</v>
      </c>
      <c r="B5873" t="str">
        <f t="shared" si="3078"/>
        <v>VT</v>
      </c>
      <c r="C5873" t="str">
        <f t="shared" si="3078"/>
        <v>Lamoille County</v>
      </c>
      <c r="D5873">
        <f t="shared" si="3078"/>
        <v>-72.6414817</v>
      </c>
      <c r="E5873">
        <f t="shared" si="3078"/>
        <v>44.603999999999999</v>
      </c>
      <c r="Q5873" s="197">
        <v>7.7318846969999999</v>
      </c>
      <c r="R5873" s="197">
        <v>7.7318846969999999</v>
      </c>
      <c r="AE5873" s="319"/>
    </row>
    <row r="5874" spans="1:31" x14ac:dyDescent="0.25">
      <c r="A5874">
        <f t="shared" ref="A5874:E5874" si="3079">A2789</f>
        <v>50017</v>
      </c>
      <c r="B5874" t="str">
        <f t="shared" si="3079"/>
        <v>VT</v>
      </c>
      <c r="C5874" t="str">
        <f t="shared" si="3079"/>
        <v>Orange County</v>
      </c>
      <c r="D5874">
        <f t="shared" si="3079"/>
        <v>-72.378953100000004</v>
      </c>
      <c r="E5874">
        <f t="shared" si="3079"/>
        <v>44.009010000000004</v>
      </c>
      <c r="Q5874" s="197">
        <v>8.2503445129999999</v>
      </c>
      <c r="R5874" s="197">
        <v>8.2503445129999999</v>
      </c>
      <c r="AE5874" s="319"/>
    </row>
    <row r="5875" spans="1:31" x14ac:dyDescent="0.25">
      <c r="A5875">
        <f t="shared" ref="A5875:E5875" si="3080">A2790</f>
        <v>50019</v>
      </c>
      <c r="B5875" t="str">
        <f t="shared" si="3080"/>
        <v>VT</v>
      </c>
      <c r="C5875" t="str">
        <f t="shared" si="3080"/>
        <v>Orleans County</v>
      </c>
      <c r="D5875">
        <f t="shared" si="3080"/>
        <v>-72.238336099999998</v>
      </c>
      <c r="E5875">
        <f t="shared" si="3080"/>
        <v>44.837449999999997</v>
      </c>
      <c r="Q5875" s="197">
        <v>7.8409029520000004</v>
      </c>
      <c r="R5875" s="197">
        <v>7.8409029520000004</v>
      </c>
      <c r="AE5875" s="319"/>
    </row>
    <row r="5876" spans="1:31" x14ac:dyDescent="0.25">
      <c r="A5876">
        <f t="shared" ref="A5876:E5876" si="3081">A2791</f>
        <v>50021</v>
      </c>
      <c r="B5876" t="str">
        <f t="shared" si="3081"/>
        <v>VT</v>
      </c>
      <c r="C5876" t="str">
        <f t="shared" si="3081"/>
        <v>Rutland County</v>
      </c>
      <c r="D5876">
        <f t="shared" si="3081"/>
        <v>-73.041935699999996</v>
      </c>
      <c r="E5876">
        <f t="shared" si="3081"/>
        <v>43.579889999999999</v>
      </c>
      <c r="Q5876" s="197">
        <v>8.2846744080000008</v>
      </c>
      <c r="R5876" s="197">
        <v>8.2846744080000008</v>
      </c>
      <c r="AE5876" s="319"/>
    </row>
    <row r="5877" spans="1:31" x14ac:dyDescent="0.25">
      <c r="A5877">
        <f t="shared" ref="A5877:E5877" si="3082">A2792</f>
        <v>50023</v>
      </c>
      <c r="B5877" t="str">
        <f t="shared" si="3082"/>
        <v>VT</v>
      </c>
      <c r="C5877" t="str">
        <f t="shared" si="3082"/>
        <v>Washington County</v>
      </c>
      <c r="D5877">
        <f t="shared" si="3082"/>
        <v>-72.612173900000002</v>
      </c>
      <c r="E5877">
        <f t="shared" si="3082"/>
        <v>44.276739999999997</v>
      </c>
      <c r="Q5877" s="197">
        <v>7.9167556960000001</v>
      </c>
      <c r="R5877" s="197">
        <v>7.9167556960000001</v>
      </c>
      <c r="AE5877" s="319"/>
    </row>
    <row r="5878" spans="1:31" x14ac:dyDescent="0.25">
      <c r="A5878">
        <f t="shared" ref="A5878:E5878" si="3083">A2793</f>
        <v>50025</v>
      </c>
      <c r="B5878" t="str">
        <f t="shared" si="3083"/>
        <v>VT</v>
      </c>
      <c r="C5878" t="str">
        <f t="shared" si="3083"/>
        <v>Windham County</v>
      </c>
      <c r="D5878">
        <f t="shared" si="3083"/>
        <v>-72.717586699999998</v>
      </c>
      <c r="E5878">
        <f t="shared" si="3083"/>
        <v>42.990720000000003</v>
      </c>
      <c r="Q5878" s="197">
        <v>9.1443647689999992</v>
      </c>
      <c r="R5878" s="197">
        <v>9.1443647689999992</v>
      </c>
      <c r="AE5878" s="319"/>
    </row>
    <row r="5879" spans="1:31" x14ac:dyDescent="0.25">
      <c r="A5879">
        <f t="shared" ref="A5879:E5879" si="3084">A2794</f>
        <v>50027</v>
      </c>
      <c r="B5879" t="str">
        <f t="shared" si="3084"/>
        <v>VT</v>
      </c>
      <c r="C5879" t="str">
        <f t="shared" si="3084"/>
        <v>Windsor County</v>
      </c>
      <c r="D5879">
        <f t="shared" si="3084"/>
        <v>-72.584917000000004</v>
      </c>
      <c r="E5879">
        <f t="shared" si="3084"/>
        <v>43.584899999999998</v>
      </c>
      <c r="Q5879" s="197">
        <v>8.5294468719999994</v>
      </c>
      <c r="R5879" s="197">
        <v>8.5294468719999994</v>
      </c>
      <c r="AE5879" s="319"/>
    </row>
    <row r="5880" spans="1:31" x14ac:dyDescent="0.25">
      <c r="A5880">
        <f t="shared" ref="A5880:E5880" si="3085">A2795</f>
        <v>51001</v>
      </c>
      <c r="B5880" t="str">
        <f t="shared" si="3085"/>
        <v>VA</v>
      </c>
      <c r="C5880" t="str">
        <f t="shared" si="3085"/>
        <v>Accomack County</v>
      </c>
      <c r="D5880">
        <f t="shared" si="3085"/>
        <v>-75.308161699999999</v>
      </c>
      <c r="E5880">
        <f t="shared" si="3085"/>
        <v>37.952669999999998</v>
      </c>
      <c r="Q5880" s="197">
        <v>14.93202207</v>
      </c>
      <c r="R5880" s="197">
        <v>14.93202207</v>
      </c>
      <c r="AE5880" s="319"/>
    </row>
    <row r="5881" spans="1:31" x14ac:dyDescent="0.25">
      <c r="A5881">
        <f t="shared" ref="A5881:E5881" si="3086">A2796</f>
        <v>51003</v>
      </c>
      <c r="B5881" t="str">
        <f t="shared" si="3086"/>
        <v>VA</v>
      </c>
      <c r="C5881" t="str">
        <f t="shared" si="3086"/>
        <v>Albemarle County</v>
      </c>
      <c r="D5881">
        <f t="shared" si="3086"/>
        <v>-78.556827900000002</v>
      </c>
      <c r="E5881">
        <f t="shared" si="3086"/>
        <v>38.023009999999999</v>
      </c>
      <c r="Q5881" s="197">
        <v>12.79324866</v>
      </c>
      <c r="R5881" s="197">
        <v>12.79324866</v>
      </c>
      <c r="AE5881" s="319"/>
    </row>
    <row r="5882" spans="1:31" x14ac:dyDescent="0.25">
      <c r="A5882">
        <f t="shared" ref="A5882:E5882" si="3087">A2797</f>
        <v>51005</v>
      </c>
      <c r="B5882" t="str">
        <f t="shared" si="3087"/>
        <v>VA</v>
      </c>
      <c r="C5882" t="str">
        <f t="shared" si="3087"/>
        <v>Alleghany County</v>
      </c>
      <c r="D5882">
        <f t="shared" si="3087"/>
        <v>-80.010052999999999</v>
      </c>
      <c r="E5882">
        <f t="shared" si="3087"/>
        <v>37.779870000000003</v>
      </c>
      <c r="Q5882" s="197">
        <v>12.46009321</v>
      </c>
      <c r="R5882" s="197">
        <v>12.46009321</v>
      </c>
      <c r="AE5882" s="319"/>
    </row>
    <row r="5883" spans="1:31" x14ac:dyDescent="0.25">
      <c r="A5883">
        <f t="shared" ref="A5883:E5883" si="3088">A2798</f>
        <v>51007</v>
      </c>
      <c r="B5883" t="str">
        <f t="shared" si="3088"/>
        <v>VA</v>
      </c>
      <c r="C5883" t="str">
        <f t="shared" si="3088"/>
        <v>Amelia County</v>
      </c>
      <c r="D5883">
        <f t="shared" si="3088"/>
        <v>-77.9803316</v>
      </c>
      <c r="E5883">
        <f t="shared" si="3088"/>
        <v>37.334000000000003</v>
      </c>
      <c r="Q5883" s="197">
        <v>14.50099391</v>
      </c>
      <c r="R5883" s="197">
        <v>14.50099391</v>
      </c>
      <c r="AE5883" s="319"/>
    </row>
    <row r="5884" spans="1:31" x14ac:dyDescent="0.25">
      <c r="A5884">
        <f t="shared" ref="A5884:E5884" si="3089">A2799</f>
        <v>51009</v>
      </c>
      <c r="B5884" t="str">
        <f t="shared" si="3089"/>
        <v>VA</v>
      </c>
      <c r="C5884" t="str">
        <f t="shared" si="3089"/>
        <v>Amherst County</v>
      </c>
      <c r="D5884">
        <f t="shared" si="3089"/>
        <v>-79.145364299999997</v>
      </c>
      <c r="E5884">
        <f t="shared" si="3089"/>
        <v>37.599290000000003</v>
      </c>
      <c r="Q5884" s="197">
        <v>13.117199019999999</v>
      </c>
      <c r="R5884" s="197">
        <v>13.117199019999999</v>
      </c>
      <c r="AE5884" s="319"/>
    </row>
    <row r="5885" spans="1:31" x14ac:dyDescent="0.25">
      <c r="A5885">
        <f t="shared" ref="A5885:E5885" si="3090">A2800</f>
        <v>51011</v>
      </c>
      <c r="B5885" t="str">
        <f t="shared" si="3090"/>
        <v>VA</v>
      </c>
      <c r="C5885" t="str">
        <f t="shared" si="3090"/>
        <v>Appomattox County</v>
      </c>
      <c r="D5885">
        <f t="shared" si="3090"/>
        <v>-78.812000600000005</v>
      </c>
      <c r="E5885">
        <f t="shared" si="3090"/>
        <v>37.36694</v>
      </c>
      <c r="Q5885" s="197">
        <v>13.82238405</v>
      </c>
      <c r="R5885" s="197">
        <v>13.82238405</v>
      </c>
      <c r="AE5885" s="319"/>
    </row>
    <row r="5886" spans="1:31" x14ac:dyDescent="0.25">
      <c r="A5886">
        <f t="shared" ref="A5886:E5886" si="3091">A2801</f>
        <v>51013</v>
      </c>
      <c r="B5886" t="str">
        <f t="shared" si="3091"/>
        <v>VA</v>
      </c>
      <c r="C5886" t="str">
        <f t="shared" si="3091"/>
        <v>Arlington County</v>
      </c>
      <c r="D5886">
        <f t="shared" si="3091"/>
        <v>-77.113579200000004</v>
      </c>
      <c r="E5886">
        <f t="shared" si="3091"/>
        <v>38.878540000000001</v>
      </c>
      <c r="Q5886" s="197">
        <v>13.477302330000001</v>
      </c>
      <c r="R5886" s="197">
        <v>13.477302330000001</v>
      </c>
      <c r="AE5886" s="319"/>
    </row>
    <row r="5887" spans="1:31" x14ac:dyDescent="0.25">
      <c r="A5887">
        <f t="shared" ref="A5887:E5887" si="3092">A2802</f>
        <v>51015</v>
      </c>
      <c r="B5887" t="str">
        <f t="shared" si="3092"/>
        <v>VA</v>
      </c>
      <c r="C5887" t="str">
        <f t="shared" si="3092"/>
        <v>Augusta County</v>
      </c>
      <c r="D5887">
        <f t="shared" si="3092"/>
        <v>-79.131934799999996</v>
      </c>
      <c r="E5887">
        <f t="shared" si="3092"/>
        <v>38.160690000000002</v>
      </c>
      <c r="Q5887" s="197">
        <v>11.61360951</v>
      </c>
      <c r="R5887" s="197">
        <v>11.61360951</v>
      </c>
      <c r="AE5887" s="319"/>
    </row>
    <row r="5888" spans="1:31" x14ac:dyDescent="0.25">
      <c r="A5888">
        <f t="shared" ref="A5888:E5888" si="3093">A2803</f>
        <v>51017</v>
      </c>
      <c r="B5888" t="str">
        <f t="shared" si="3093"/>
        <v>VA</v>
      </c>
      <c r="C5888" t="str">
        <f t="shared" si="3093"/>
        <v>Bath County</v>
      </c>
      <c r="D5888">
        <f t="shared" si="3093"/>
        <v>-79.744017299999996</v>
      </c>
      <c r="E5888">
        <f t="shared" si="3093"/>
        <v>38.057099999999998</v>
      </c>
      <c r="Q5888" s="197">
        <v>11.611742339999999</v>
      </c>
      <c r="R5888" s="197">
        <v>11.611742339999999</v>
      </c>
      <c r="AE5888" s="319"/>
    </row>
    <row r="5889" spans="1:31" x14ac:dyDescent="0.25">
      <c r="A5889">
        <f t="shared" ref="A5889:E5889" si="3094">A2804</f>
        <v>51019</v>
      </c>
      <c r="B5889" t="str">
        <f t="shared" si="3094"/>
        <v>VA</v>
      </c>
      <c r="C5889" t="str">
        <f t="shared" si="3094"/>
        <v>Bedford County</v>
      </c>
      <c r="D5889">
        <f t="shared" si="3094"/>
        <v>-79.523112600000005</v>
      </c>
      <c r="E5889">
        <f t="shared" si="3094"/>
        <v>37.317639999999997</v>
      </c>
      <c r="Q5889" s="197">
        <v>13.697325899999999</v>
      </c>
      <c r="R5889" s="197">
        <v>13.697325899999999</v>
      </c>
      <c r="AE5889" s="319"/>
    </row>
    <row r="5890" spans="1:31" x14ac:dyDescent="0.25">
      <c r="A5890">
        <f t="shared" ref="A5890:E5890" si="3095">A2805</f>
        <v>51021</v>
      </c>
      <c r="B5890" t="str">
        <f t="shared" si="3095"/>
        <v>VA</v>
      </c>
      <c r="C5890" t="str">
        <f t="shared" si="3095"/>
        <v>Bland County</v>
      </c>
      <c r="D5890">
        <f t="shared" si="3095"/>
        <v>-81.129398300000005</v>
      </c>
      <c r="E5890">
        <f t="shared" si="3095"/>
        <v>37.127870000000001</v>
      </c>
      <c r="Q5890" s="197">
        <v>13.64591321</v>
      </c>
      <c r="R5890" s="197">
        <v>13.64591321</v>
      </c>
      <c r="AE5890" s="319"/>
    </row>
    <row r="5891" spans="1:31" x14ac:dyDescent="0.25">
      <c r="A5891">
        <f t="shared" ref="A5891:E5891" si="3096">A2806</f>
        <v>51023</v>
      </c>
      <c r="B5891" t="str">
        <f t="shared" si="3096"/>
        <v>VA</v>
      </c>
      <c r="C5891" t="str">
        <f t="shared" si="3096"/>
        <v>Botetourt County</v>
      </c>
      <c r="D5891">
        <f t="shared" si="3096"/>
        <v>-79.810605800000005</v>
      </c>
      <c r="E5891">
        <f t="shared" si="3096"/>
        <v>37.552869999999999</v>
      </c>
      <c r="Q5891" s="197">
        <v>13.00567957</v>
      </c>
      <c r="R5891" s="197">
        <v>13.00567957</v>
      </c>
      <c r="AE5891" s="319"/>
    </row>
    <row r="5892" spans="1:31" x14ac:dyDescent="0.25">
      <c r="A5892">
        <f t="shared" ref="A5892:E5892" si="3097">A2807</f>
        <v>51025</v>
      </c>
      <c r="B5892" t="str">
        <f t="shared" si="3097"/>
        <v>VA</v>
      </c>
      <c r="C5892" t="str">
        <f t="shared" si="3097"/>
        <v>Brunswick County</v>
      </c>
      <c r="D5892">
        <f t="shared" si="3097"/>
        <v>-77.858727299999998</v>
      </c>
      <c r="E5892">
        <f t="shared" si="3097"/>
        <v>36.765729999999998</v>
      </c>
      <c r="Q5892" s="197">
        <v>15.14943315</v>
      </c>
      <c r="R5892" s="197">
        <v>15.14943315</v>
      </c>
      <c r="AE5892" s="319"/>
    </row>
    <row r="5893" spans="1:31" x14ac:dyDescent="0.25">
      <c r="A5893">
        <f t="shared" ref="A5893:E5893" si="3098">A2808</f>
        <v>51027</v>
      </c>
      <c r="B5893" t="str">
        <f t="shared" si="3098"/>
        <v>VA</v>
      </c>
      <c r="C5893" t="str">
        <f t="shared" si="3098"/>
        <v>Buchanan County</v>
      </c>
      <c r="D5893">
        <f t="shared" si="3098"/>
        <v>-82.039856</v>
      </c>
      <c r="E5893">
        <f t="shared" si="3098"/>
        <v>37.261290000000002</v>
      </c>
      <c r="Q5893" s="197">
        <v>13.4604169</v>
      </c>
      <c r="R5893" s="197">
        <v>13.4604169</v>
      </c>
      <c r="AE5893" s="319"/>
    </row>
    <row r="5894" spans="1:31" x14ac:dyDescent="0.25">
      <c r="A5894">
        <f t="shared" ref="A5894:E5894" si="3099">A2809</f>
        <v>51029</v>
      </c>
      <c r="B5894" t="str">
        <f t="shared" si="3099"/>
        <v>VA</v>
      </c>
      <c r="C5894" t="str">
        <f t="shared" si="3099"/>
        <v>Buckingham County</v>
      </c>
      <c r="D5894">
        <f t="shared" si="3099"/>
        <v>-78.529572299999998</v>
      </c>
      <c r="E5894">
        <f t="shared" si="3099"/>
        <v>37.56512</v>
      </c>
      <c r="Q5894" s="197">
        <v>13.66995212</v>
      </c>
      <c r="R5894" s="197">
        <v>13.66995212</v>
      </c>
      <c r="AE5894" s="319"/>
    </row>
    <row r="5895" spans="1:31" x14ac:dyDescent="0.25">
      <c r="A5895">
        <f t="shared" ref="A5895:E5895" si="3100">A2810</f>
        <v>51031</v>
      </c>
      <c r="B5895" t="str">
        <f t="shared" si="3100"/>
        <v>VA</v>
      </c>
      <c r="C5895" t="str">
        <f t="shared" si="3100"/>
        <v>Campbell County</v>
      </c>
      <c r="D5895">
        <f t="shared" si="3100"/>
        <v>-79.102326000000005</v>
      </c>
      <c r="E5895">
        <f t="shared" si="3100"/>
        <v>37.219929999999998</v>
      </c>
      <c r="Q5895" s="197">
        <v>14.027558730000001</v>
      </c>
      <c r="R5895" s="197">
        <v>14.027558730000001</v>
      </c>
      <c r="AE5895" s="319"/>
    </row>
    <row r="5896" spans="1:31" x14ac:dyDescent="0.25">
      <c r="A5896">
        <f t="shared" ref="A5896:E5896" si="3101">A2811</f>
        <v>51033</v>
      </c>
      <c r="B5896" t="str">
        <f t="shared" si="3101"/>
        <v>VA</v>
      </c>
      <c r="C5896" t="str">
        <f t="shared" si="3101"/>
        <v>Caroline County</v>
      </c>
      <c r="D5896">
        <f t="shared" si="3101"/>
        <v>-77.348933599999995</v>
      </c>
      <c r="E5896">
        <f t="shared" si="3101"/>
        <v>38.03107</v>
      </c>
      <c r="Q5896" s="197">
        <v>14.470285840000001</v>
      </c>
      <c r="R5896" s="197">
        <v>14.470285840000001</v>
      </c>
      <c r="AE5896" s="319"/>
    </row>
    <row r="5897" spans="1:31" x14ac:dyDescent="0.25">
      <c r="A5897">
        <f t="shared" ref="A5897:E5897" si="3102">A2812</f>
        <v>51035</v>
      </c>
      <c r="B5897" t="str">
        <f t="shared" si="3102"/>
        <v>VA</v>
      </c>
      <c r="C5897" t="str">
        <f t="shared" si="3102"/>
        <v>Carroll County</v>
      </c>
      <c r="D5897">
        <f t="shared" si="3102"/>
        <v>-80.727516699999995</v>
      </c>
      <c r="E5897">
        <f t="shared" si="3102"/>
        <v>36.72457</v>
      </c>
      <c r="Q5897" s="197">
        <v>14.11890165</v>
      </c>
      <c r="R5897" s="197">
        <v>14.11890165</v>
      </c>
      <c r="AE5897" s="319"/>
    </row>
    <row r="5898" spans="1:31" x14ac:dyDescent="0.25">
      <c r="A5898">
        <f t="shared" ref="A5898:E5898" si="3103">A2813</f>
        <v>51036</v>
      </c>
      <c r="B5898" t="str">
        <f t="shared" si="3103"/>
        <v>VA</v>
      </c>
      <c r="C5898" t="str">
        <f t="shared" si="3103"/>
        <v>Charles City County</v>
      </c>
      <c r="D5898">
        <f t="shared" si="3103"/>
        <v>-77.075828200000004</v>
      </c>
      <c r="E5898">
        <f t="shared" si="3103"/>
        <v>37.360439999999997</v>
      </c>
      <c r="Q5898" s="197">
        <v>15.16552465</v>
      </c>
      <c r="R5898" s="197">
        <v>15.16552465</v>
      </c>
      <c r="AE5898" s="319"/>
    </row>
    <row r="5899" spans="1:31" x14ac:dyDescent="0.25">
      <c r="A5899">
        <f t="shared" ref="A5899:E5899" si="3104">A2814</f>
        <v>51037</v>
      </c>
      <c r="B5899" t="str">
        <f t="shared" si="3104"/>
        <v>VA</v>
      </c>
      <c r="C5899" t="str">
        <f t="shared" si="3104"/>
        <v>Charlotte County</v>
      </c>
      <c r="D5899">
        <f t="shared" si="3104"/>
        <v>-78.665271599999997</v>
      </c>
      <c r="E5899">
        <f t="shared" si="3104"/>
        <v>37.01267</v>
      </c>
      <c r="Q5899" s="197">
        <v>14.46638903</v>
      </c>
      <c r="R5899" s="197">
        <v>14.46638903</v>
      </c>
      <c r="AE5899" s="319"/>
    </row>
    <row r="5900" spans="1:31" x14ac:dyDescent="0.25">
      <c r="A5900">
        <f t="shared" ref="A5900:E5900" si="3105">A2815</f>
        <v>51041</v>
      </c>
      <c r="B5900" t="str">
        <f t="shared" si="3105"/>
        <v>VA</v>
      </c>
      <c r="C5900" t="str">
        <f t="shared" si="3105"/>
        <v>Chesterfield County</v>
      </c>
      <c r="D5900">
        <f t="shared" si="3105"/>
        <v>-77.576304199999996</v>
      </c>
      <c r="E5900">
        <f t="shared" si="3105"/>
        <v>37.388800000000003</v>
      </c>
      <c r="Q5900" s="197">
        <v>14.81664396</v>
      </c>
      <c r="R5900" s="197">
        <v>14.81664396</v>
      </c>
      <c r="AE5900" s="319"/>
    </row>
    <row r="5901" spans="1:31" x14ac:dyDescent="0.25">
      <c r="A5901">
        <f t="shared" ref="A5901:E5901" si="3106">A2816</f>
        <v>51043</v>
      </c>
      <c r="B5901" t="str">
        <f t="shared" si="3106"/>
        <v>VA</v>
      </c>
      <c r="C5901" t="str">
        <f t="shared" si="3106"/>
        <v>Clarke County</v>
      </c>
      <c r="D5901">
        <f t="shared" si="3106"/>
        <v>-78.007383399999995</v>
      </c>
      <c r="E5901">
        <f t="shared" si="3106"/>
        <v>39.117019999999997</v>
      </c>
      <c r="Q5901" s="197">
        <v>12.225246759999999</v>
      </c>
      <c r="R5901" s="197">
        <v>12.225246759999999</v>
      </c>
      <c r="AE5901" s="319"/>
    </row>
    <row r="5902" spans="1:31" x14ac:dyDescent="0.25">
      <c r="A5902">
        <f t="shared" ref="A5902:E5902" si="3107">A2817</f>
        <v>51045</v>
      </c>
      <c r="B5902" t="str">
        <f t="shared" si="3107"/>
        <v>VA</v>
      </c>
      <c r="C5902" t="str">
        <f t="shared" si="3107"/>
        <v>Craig County</v>
      </c>
      <c r="D5902">
        <f t="shared" si="3107"/>
        <v>-80.212563599999996</v>
      </c>
      <c r="E5902">
        <f t="shared" si="3107"/>
        <v>37.470210000000002</v>
      </c>
      <c r="Q5902" s="197">
        <v>13.163418890000001</v>
      </c>
      <c r="R5902" s="197">
        <v>13.163418890000001</v>
      </c>
      <c r="AE5902" s="319"/>
    </row>
    <row r="5903" spans="1:31" x14ac:dyDescent="0.25">
      <c r="A5903">
        <f t="shared" ref="A5903:E5903" si="3108">A2818</f>
        <v>51047</v>
      </c>
      <c r="B5903" t="str">
        <f t="shared" si="3108"/>
        <v>VA</v>
      </c>
      <c r="C5903" t="str">
        <f t="shared" si="3108"/>
        <v>Culpeper County</v>
      </c>
      <c r="D5903">
        <f t="shared" si="3108"/>
        <v>-77.954718</v>
      </c>
      <c r="E5903">
        <f t="shared" si="3108"/>
        <v>38.490270000000002</v>
      </c>
      <c r="Q5903" s="197">
        <v>13.023418550000001</v>
      </c>
      <c r="R5903" s="197">
        <v>13.023418550000001</v>
      </c>
      <c r="AE5903" s="319"/>
    </row>
    <row r="5904" spans="1:31" x14ac:dyDescent="0.25">
      <c r="A5904">
        <f t="shared" ref="A5904:E5904" si="3109">A2819</f>
        <v>51049</v>
      </c>
      <c r="B5904" t="str">
        <f t="shared" si="3109"/>
        <v>VA</v>
      </c>
      <c r="C5904" t="str">
        <f t="shared" si="3109"/>
        <v>Cumberland County</v>
      </c>
      <c r="D5904">
        <f t="shared" si="3109"/>
        <v>-78.245261099999993</v>
      </c>
      <c r="E5904">
        <f t="shared" si="3109"/>
        <v>37.50844</v>
      </c>
      <c r="Q5904" s="197">
        <v>14.035266050000001</v>
      </c>
      <c r="R5904" s="197">
        <v>14.035266050000001</v>
      </c>
      <c r="AE5904" s="319"/>
    </row>
    <row r="5905" spans="1:31" x14ac:dyDescent="0.25">
      <c r="A5905">
        <f t="shared" ref="A5905:E5905" si="3110">A2820</f>
        <v>51051</v>
      </c>
      <c r="B5905" t="str">
        <f t="shared" si="3110"/>
        <v>VA</v>
      </c>
      <c r="C5905" t="str">
        <f t="shared" si="3110"/>
        <v>Dickenson County</v>
      </c>
      <c r="D5905">
        <f t="shared" si="3110"/>
        <v>-82.356057300000003</v>
      </c>
      <c r="E5905">
        <f t="shared" si="3110"/>
        <v>37.119500000000002</v>
      </c>
      <c r="Q5905" s="197">
        <v>13.403987000000001</v>
      </c>
      <c r="R5905" s="197">
        <v>13.403987000000001</v>
      </c>
      <c r="AE5905" s="319"/>
    </row>
    <row r="5906" spans="1:31" x14ac:dyDescent="0.25">
      <c r="A5906">
        <f t="shared" ref="A5906:E5906" si="3111">A2821</f>
        <v>51053</v>
      </c>
      <c r="B5906" t="str">
        <f t="shared" si="3111"/>
        <v>VA</v>
      </c>
      <c r="C5906" t="str">
        <f t="shared" si="3111"/>
        <v>Dinwiddie County</v>
      </c>
      <c r="D5906">
        <f t="shared" si="3111"/>
        <v>-77.627832799999993</v>
      </c>
      <c r="E5906">
        <f t="shared" si="3111"/>
        <v>37.081110000000002</v>
      </c>
      <c r="Q5906" s="197">
        <v>15.02753044</v>
      </c>
      <c r="R5906" s="197">
        <v>15.02753044</v>
      </c>
      <c r="AE5906" s="319"/>
    </row>
    <row r="5907" spans="1:31" x14ac:dyDescent="0.25">
      <c r="A5907">
        <f t="shared" ref="A5907:E5907" si="3112">A2822</f>
        <v>51057</v>
      </c>
      <c r="B5907" t="str">
        <f t="shared" si="3112"/>
        <v>VA</v>
      </c>
      <c r="C5907" t="str">
        <f t="shared" si="3112"/>
        <v>Essex County</v>
      </c>
      <c r="D5907">
        <f t="shared" si="3112"/>
        <v>-76.955728500000006</v>
      </c>
      <c r="E5907">
        <f t="shared" si="3112"/>
        <v>37.936279999999996</v>
      </c>
      <c r="Q5907" s="197">
        <v>14.79522118</v>
      </c>
      <c r="R5907" s="197">
        <v>14.79522118</v>
      </c>
      <c r="AE5907" s="319"/>
    </row>
    <row r="5908" spans="1:31" x14ac:dyDescent="0.25">
      <c r="A5908">
        <f t="shared" ref="A5908:E5908" si="3113">A2823</f>
        <v>51059</v>
      </c>
      <c r="B5908" t="str">
        <f t="shared" si="3113"/>
        <v>VA</v>
      </c>
      <c r="C5908" t="str">
        <f t="shared" si="3113"/>
        <v>Fairfax County</v>
      </c>
      <c r="D5908">
        <f t="shared" si="3113"/>
        <v>-77.282962999999995</v>
      </c>
      <c r="E5908">
        <f t="shared" si="3113"/>
        <v>38.835889999999999</v>
      </c>
      <c r="Q5908" s="197">
        <v>13.42535868</v>
      </c>
      <c r="R5908" s="197">
        <v>13.42535868</v>
      </c>
      <c r="AE5908" s="319"/>
    </row>
    <row r="5909" spans="1:31" x14ac:dyDescent="0.25">
      <c r="A5909">
        <f t="shared" ref="A5909:E5909" si="3114">A2824</f>
        <v>51061</v>
      </c>
      <c r="B5909" t="str">
        <f t="shared" si="3114"/>
        <v>VA</v>
      </c>
      <c r="C5909" t="str">
        <f t="shared" si="3114"/>
        <v>Fauquier County</v>
      </c>
      <c r="D5909">
        <f t="shared" si="3114"/>
        <v>-77.808977600000006</v>
      </c>
      <c r="E5909">
        <f t="shared" si="3114"/>
        <v>38.740229999999997</v>
      </c>
      <c r="Q5909" s="197">
        <v>12.93892232</v>
      </c>
      <c r="R5909" s="197">
        <v>12.93892232</v>
      </c>
      <c r="AE5909" s="319"/>
    </row>
    <row r="5910" spans="1:31" x14ac:dyDescent="0.25">
      <c r="A5910">
        <f t="shared" ref="A5910:E5910" si="3115">A2825</f>
        <v>51063</v>
      </c>
      <c r="B5910" t="str">
        <f t="shared" si="3115"/>
        <v>VA</v>
      </c>
      <c r="C5910" t="str">
        <f t="shared" si="3115"/>
        <v>Floyd County</v>
      </c>
      <c r="D5910">
        <f t="shared" si="3115"/>
        <v>-80.366635400000007</v>
      </c>
      <c r="E5910">
        <f t="shared" si="3115"/>
        <v>36.928449999999998</v>
      </c>
      <c r="Q5910" s="197">
        <v>13.967500129999999</v>
      </c>
      <c r="R5910" s="197">
        <v>13.967500129999999</v>
      </c>
      <c r="AE5910" s="319"/>
    </row>
    <row r="5911" spans="1:31" x14ac:dyDescent="0.25">
      <c r="A5911">
        <f t="shared" ref="A5911:E5911" si="3116">A2826</f>
        <v>51065</v>
      </c>
      <c r="B5911" t="str">
        <f t="shared" si="3116"/>
        <v>VA</v>
      </c>
      <c r="C5911" t="str">
        <f t="shared" si="3116"/>
        <v>Fluvanna County</v>
      </c>
      <c r="D5911">
        <f t="shared" si="3116"/>
        <v>-78.279958800000003</v>
      </c>
      <c r="E5911">
        <f t="shared" si="3116"/>
        <v>37.834629999999997</v>
      </c>
      <c r="Q5911" s="197">
        <v>13.50097225</v>
      </c>
      <c r="R5911" s="197">
        <v>13.50097225</v>
      </c>
      <c r="AE5911" s="319"/>
    </row>
    <row r="5912" spans="1:31" x14ac:dyDescent="0.25">
      <c r="A5912">
        <f t="shared" ref="A5912:E5912" si="3117">A2827</f>
        <v>51067</v>
      </c>
      <c r="B5912" t="str">
        <f t="shared" si="3117"/>
        <v>VA</v>
      </c>
      <c r="C5912" t="str">
        <f t="shared" si="3117"/>
        <v>Franklin County</v>
      </c>
      <c r="D5912">
        <f t="shared" si="3117"/>
        <v>-79.888431800000006</v>
      </c>
      <c r="E5912">
        <f t="shared" si="3117"/>
        <v>36.989420000000003</v>
      </c>
      <c r="Q5912" s="197">
        <v>14.08876594</v>
      </c>
      <c r="R5912" s="197">
        <v>14.08876594</v>
      </c>
      <c r="AE5912" s="319"/>
    </row>
    <row r="5913" spans="1:31" x14ac:dyDescent="0.25">
      <c r="A5913">
        <f t="shared" ref="A5913:E5913" si="3118">A2828</f>
        <v>51069</v>
      </c>
      <c r="B5913" t="str">
        <f t="shared" si="3118"/>
        <v>VA</v>
      </c>
      <c r="C5913" t="str">
        <f t="shared" si="3118"/>
        <v>Frederick County</v>
      </c>
      <c r="D5913">
        <f t="shared" si="3118"/>
        <v>-78.275689700000001</v>
      </c>
      <c r="E5913">
        <f t="shared" si="3118"/>
        <v>39.212789999999998</v>
      </c>
      <c r="Q5913" s="197">
        <v>11.77639871</v>
      </c>
      <c r="R5913" s="197">
        <v>11.77639871</v>
      </c>
      <c r="AE5913" s="319"/>
    </row>
    <row r="5914" spans="1:31" x14ac:dyDescent="0.25">
      <c r="A5914">
        <f t="shared" ref="A5914:E5914" si="3119">A2829</f>
        <v>51071</v>
      </c>
      <c r="B5914" t="str">
        <f t="shared" si="3119"/>
        <v>VA</v>
      </c>
      <c r="C5914" t="str">
        <f t="shared" si="3119"/>
        <v>Giles County</v>
      </c>
      <c r="D5914">
        <f t="shared" si="3119"/>
        <v>-80.704923699999995</v>
      </c>
      <c r="E5914">
        <f t="shared" si="3119"/>
        <v>37.308729999999997</v>
      </c>
      <c r="Q5914" s="197">
        <v>13.453498980000001</v>
      </c>
      <c r="R5914" s="197">
        <v>13.453498980000001</v>
      </c>
      <c r="AE5914" s="319"/>
    </row>
    <row r="5915" spans="1:31" x14ac:dyDescent="0.25">
      <c r="A5915">
        <f t="shared" ref="A5915:E5915" si="3120">A2830</f>
        <v>51073</v>
      </c>
      <c r="B5915" t="str">
        <f t="shared" si="3120"/>
        <v>VA</v>
      </c>
      <c r="C5915" t="str">
        <f t="shared" si="3120"/>
        <v>Gloucester County</v>
      </c>
      <c r="D5915">
        <f t="shared" si="3120"/>
        <v>-76.546526499999999</v>
      </c>
      <c r="E5915">
        <f t="shared" si="3120"/>
        <v>37.421320000000001</v>
      </c>
      <c r="Q5915" s="197">
        <v>15.24150597</v>
      </c>
      <c r="R5915" s="197">
        <v>15.24150597</v>
      </c>
      <c r="AE5915" s="319"/>
    </row>
    <row r="5916" spans="1:31" x14ac:dyDescent="0.25">
      <c r="A5916">
        <f t="shared" ref="A5916:E5916" si="3121">A2831</f>
        <v>51075</v>
      </c>
      <c r="B5916" t="str">
        <f t="shared" si="3121"/>
        <v>VA</v>
      </c>
      <c r="C5916" t="str">
        <f t="shared" si="3121"/>
        <v>Goochland County</v>
      </c>
      <c r="D5916">
        <f t="shared" si="3121"/>
        <v>-77.920862400000004</v>
      </c>
      <c r="E5916">
        <f t="shared" si="3121"/>
        <v>37.721899999999998</v>
      </c>
      <c r="Q5916" s="197">
        <v>14.104981990000001</v>
      </c>
      <c r="R5916" s="197">
        <v>14.104981990000001</v>
      </c>
      <c r="AE5916" s="319"/>
    </row>
    <row r="5917" spans="1:31" x14ac:dyDescent="0.25">
      <c r="A5917">
        <f t="shared" ref="A5917:E5917" si="3122">A2832</f>
        <v>51077</v>
      </c>
      <c r="B5917" t="str">
        <f t="shared" si="3122"/>
        <v>VA</v>
      </c>
      <c r="C5917" t="str">
        <f t="shared" si="3122"/>
        <v>Grayson County</v>
      </c>
      <c r="D5917">
        <f t="shared" si="3122"/>
        <v>-81.205989500000001</v>
      </c>
      <c r="E5917">
        <f t="shared" si="3122"/>
        <v>36.651859999999999</v>
      </c>
      <c r="Q5917" s="197">
        <v>14.04914372</v>
      </c>
      <c r="R5917" s="197">
        <v>14.04914372</v>
      </c>
      <c r="AE5917" s="319"/>
    </row>
    <row r="5918" spans="1:31" x14ac:dyDescent="0.25">
      <c r="A5918">
        <f t="shared" ref="A5918:E5918" si="3123">A2833</f>
        <v>51079</v>
      </c>
      <c r="B5918" t="str">
        <f t="shared" si="3123"/>
        <v>VA</v>
      </c>
      <c r="C5918" t="str">
        <f t="shared" si="3123"/>
        <v>Greene County</v>
      </c>
      <c r="D5918">
        <f t="shared" si="3123"/>
        <v>-78.467331200000004</v>
      </c>
      <c r="E5918">
        <f t="shared" si="3123"/>
        <v>38.298479999999998</v>
      </c>
      <c r="Q5918" s="197">
        <v>12.45966132</v>
      </c>
      <c r="R5918" s="197">
        <v>12.45966132</v>
      </c>
      <c r="AE5918" s="319"/>
    </row>
    <row r="5919" spans="1:31" x14ac:dyDescent="0.25">
      <c r="A5919">
        <f t="shared" ref="A5919:E5919" si="3124">A2834</f>
        <v>51081</v>
      </c>
      <c r="B5919" t="str">
        <f t="shared" si="3124"/>
        <v>VA</v>
      </c>
      <c r="C5919" t="str">
        <f t="shared" si="3124"/>
        <v>Greensville County</v>
      </c>
      <c r="D5919">
        <f t="shared" si="3124"/>
        <v>-77.558765100000002</v>
      </c>
      <c r="E5919">
        <f t="shared" si="3124"/>
        <v>36.678249999999998</v>
      </c>
      <c r="Q5919" s="197">
        <v>15.374485010000001</v>
      </c>
      <c r="R5919" s="197">
        <v>15.374485010000001</v>
      </c>
      <c r="AE5919" s="319"/>
    </row>
    <row r="5920" spans="1:31" x14ac:dyDescent="0.25">
      <c r="A5920">
        <f t="shared" ref="A5920:E5920" si="3125">A2835</f>
        <v>51083</v>
      </c>
      <c r="B5920" t="str">
        <f t="shared" si="3125"/>
        <v>VA</v>
      </c>
      <c r="C5920" t="str">
        <f t="shared" si="3125"/>
        <v>Halifax County</v>
      </c>
      <c r="D5920">
        <f t="shared" si="3125"/>
        <v>-78.929676900000004</v>
      </c>
      <c r="E5920">
        <f t="shared" si="3125"/>
        <v>36.76155</v>
      </c>
      <c r="Q5920" s="197">
        <v>14.671462289999999</v>
      </c>
      <c r="R5920" s="197">
        <v>14.671462289999999</v>
      </c>
      <c r="AE5920" s="319"/>
    </row>
    <row r="5921" spans="1:31" x14ac:dyDescent="0.25">
      <c r="A5921">
        <f t="shared" ref="A5921:E5921" si="3126">A2836</f>
        <v>51085</v>
      </c>
      <c r="B5921" t="str">
        <f t="shared" si="3126"/>
        <v>VA</v>
      </c>
      <c r="C5921" t="str">
        <f t="shared" si="3126"/>
        <v>Hanover County</v>
      </c>
      <c r="D5921">
        <f t="shared" si="3126"/>
        <v>-77.486904199999998</v>
      </c>
      <c r="E5921">
        <f t="shared" si="3126"/>
        <v>37.762250000000002</v>
      </c>
      <c r="Q5921" s="197">
        <v>14.57725935</v>
      </c>
      <c r="R5921" s="197">
        <v>14.57725935</v>
      </c>
      <c r="AE5921" s="319"/>
    </row>
    <row r="5922" spans="1:31" x14ac:dyDescent="0.25">
      <c r="A5922">
        <f t="shared" ref="A5922:E5922" si="3127">A2837</f>
        <v>51087</v>
      </c>
      <c r="B5922" t="str">
        <f t="shared" si="3127"/>
        <v>VA</v>
      </c>
      <c r="C5922" t="str">
        <f t="shared" si="3127"/>
        <v>Henrico County</v>
      </c>
      <c r="D5922">
        <f t="shared" si="3127"/>
        <v>-77.416209699999996</v>
      </c>
      <c r="E5922">
        <f t="shared" si="3127"/>
        <v>37.54289</v>
      </c>
      <c r="Q5922" s="197">
        <v>14.830993060000001</v>
      </c>
      <c r="R5922" s="197">
        <v>14.830993060000001</v>
      </c>
      <c r="AE5922" s="319"/>
    </row>
    <row r="5923" spans="1:31" x14ac:dyDescent="0.25">
      <c r="A5923">
        <f t="shared" ref="A5923:E5923" si="3128">A2838</f>
        <v>51089</v>
      </c>
      <c r="B5923" t="str">
        <f t="shared" si="3128"/>
        <v>VA</v>
      </c>
      <c r="C5923" t="str">
        <f t="shared" si="3128"/>
        <v>Henry County</v>
      </c>
      <c r="D5923">
        <f t="shared" si="3128"/>
        <v>-79.892111600000007</v>
      </c>
      <c r="E5923">
        <f t="shared" si="3128"/>
        <v>36.67933</v>
      </c>
      <c r="Q5923" s="197">
        <v>14.422322380000001</v>
      </c>
      <c r="R5923" s="197">
        <v>14.422322380000001</v>
      </c>
      <c r="AE5923" s="319"/>
    </row>
    <row r="5924" spans="1:31" x14ac:dyDescent="0.25">
      <c r="A5924">
        <f t="shared" ref="A5924:E5924" si="3129">A2839</f>
        <v>51091</v>
      </c>
      <c r="B5924" t="str">
        <f t="shared" si="3129"/>
        <v>VA</v>
      </c>
      <c r="C5924" t="str">
        <f t="shared" si="3129"/>
        <v>Highland County</v>
      </c>
      <c r="D5924">
        <f t="shared" si="3129"/>
        <v>-79.577882299999999</v>
      </c>
      <c r="E5924">
        <f t="shared" si="3129"/>
        <v>38.365029999999997</v>
      </c>
      <c r="Q5924" s="197">
        <v>10.633263100000001</v>
      </c>
      <c r="R5924" s="197">
        <v>10.633263100000001</v>
      </c>
      <c r="AE5924" s="319"/>
    </row>
    <row r="5925" spans="1:31" x14ac:dyDescent="0.25">
      <c r="A5925">
        <f t="shared" ref="A5925:E5925" si="3130">A2840</f>
        <v>51093</v>
      </c>
      <c r="B5925" t="str">
        <f t="shared" si="3130"/>
        <v>VA</v>
      </c>
      <c r="C5925" t="str">
        <f t="shared" si="3130"/>
        <v>Isle of Wight County</v>
      </c>
      <c r="D5925">
        <f t="shared" si="3130"/>
        <v>-76.728812700000006</v>
      </c>
      <c r="E5925">
        <f t="shared" si="3130"/>
        <v>36.889310000000002</v>
      </c>
      <c r="Q5925" s="197">
        <v>15.544639999999999</v>
      </c>
      <c r="R5925" s="197">
        <v>15.544639999999999</v>
      </c>
      <c r="AE5925" s="319"/>
    </row>
    <row r="5926" spans="1:31" x14ac:dyDescent="0.25">
      <c r="A5926">
        <f t="shared" ref="A5926:E5926" si="3131">A2841</f>
        <v>51095</v>
      </c>
      <c r="B5926" t="str">
        <f t="shared" si="3131"/>
        <v>VA</v>
      </c>
      <c r="C5926" t="str">
        <f t="shared" si="3131"/>
        <v>James City County</v>
      </c>
      <c r="D5926">
        <f t="shared" si="3131"/>
        <v>-76.776928900000001</v>
      </c>
      <c r="E5926">
        <f t="shared" si="3131"/>
        <v>37.312100000000001</v>
      </c>
      <c r="Q5926" s="197">
        <v>15.291363199999999</v>
      </c>
      <c r="R5926" s="197">
        <v>15.291363199999999</v>
      </c>
      <c r="AE5926" s="319"/>
    </row>
    <row r="5927" spans="1:31" x14ac:dyDescent="0.25">
      <c r="A5927">
        <f t="shared" ref="A5927:E5927" si="3132">A2842</f>
        <v>51097</v>
      </c>
      <c r="B5927" t="str">
        <f t="shared" si="3132"/>
        <v>VA</v>
      </c>
      <c r="C5927" t="str">
        <f t="shared" si="3132"/>
        <v>King and Queen County</v>
      </c>
      <c r="D5927">
        <f t="shared" si="3132"/>
        <v>-76.900371899999996</v>
      </c>
      <c r="E5927">
        <f t="shared" si="3132"/>
        <v>37.722880000000004</v>
      </c>
      <c r="Q5927" s="197">
        <v>14.99686273</v>
      </c>
      <c r="R5927" s="197">
        <v>14.99686273</v>
      </c>
      <c r="AE5927" s="319"/>
    </row>
    <row r="5928" spans="1:31" x14ac:dyDescent="0.25">
      <c r="A5928">
        <f t="shared" ref="A5928:E5928" si="3133">A2843</f>
        <v>51099</v>
      </c>
      <c r="B5928" t="str">
        <f t="shared" si="3133"/>
        <v>VA</v>
      </c>
      <c r="C5928" t="str">
        <f t="shared" si="3133"/>
        <v>King George County</v>
      </c>
      <c r="D5928">
        <f t="shared" si="3133"/>
        <v>-77.166159300000004</v>
      </c>
      <c r="E5928">
        <f t="shared" si="3133"/>
        <v>38.271349999999998</v>
      </c>
      <c r="Q5928" s="197">
        <v>14.30722542</v>
      </c>
      <c r="R5928" s="197">
        <v>14.30722542</v>
      </c>
      <c r="AE5928" s="319"/>
    </row>
    <row r="5929" spans="1:31" x14ac:dyDescent="0.25">
      <c r="A5929">
        <f t="shared" ref="A5929:E5929" si="3134">A2844</f>
        <v>51101</v>
      </c>
      <c r="B5929" t="str">
        <f t="shared" si="3134"/>
        <v>VA</v>
      </c>
      <c r="C5929" t="str">
        <f t="shared" si="3134"/>
        <v>King William County</v>
      </c>
      <c r="D5929">
        <f t="shared" si="3134"/>
        <v>-77.087410000000006</v>
      </c>
      <c r="E5929">
        <f t="shared" si="3134"/>
        <v>37.705030000000001</v>
      </c>
      <c r="Q5929" s="197">
        <v>14.95924866</v>
      </c>
      <c r="R5929" s="197">
        <v>14.95924866</v>
      </c>
      <c r="AE5929" s="319"/>
    </row>
    <row r="5930" spans="1:31" x14ac:dyDescent="0.25">
      <c r="A5930">
        <f t="shared" ref="A5930:E5930" si="3135">A2845</f>
        <v>51103</v>
      </c>
      <c r="B5930" t="str">
        <f t="shared" si="3135"/>
        <v>VA</v>
      </c>
      <c r="C5930" t="str">
        <f t="shared" si="3135"/>
        <v>Lancaster County</v>
      </c>
      <c r="D5930">
        <f t="shared" si="3135"/>
        <v>-76.471369300000006</v>
      </c>
      <c r="E5930">
        <f t="shared" si="3135"/>
        <v>37.738599999999998</v>
      </c>
      <c r="Q5930" s="197">
        <v>15.00255095</v>
      </c>
      <c r="R5930" s="197">
        <v>15.00255095</v>
      </c>
      <c r="AE5930" s="319"/>
    </row>
    <row r="5931" spans="1:31" x14ac:dyDescent="0.25">
      <c r="A5931">
        <f t="shared" ref="A5931:E5931" si="3136">A2846</f>
        <v>51105</v>
      </c>
      <c r="B5931" t="str">
        <f t="shared" si="3136"/>
        <v>VA</v>
      </c>
      <c r="C5931" t="str">
        <f t="shared" si="3136"/>
        <v>Lee County</v>
      </c>
      <c r="D5931">
        <f t="shared" si="3136"/>
        <v>-83.117500300000003</v>
      </c>
      <c r="E5931">
        <f t="shared" si="3136"/>
        <v>36.705750000000002</v>
      </c>
      <c r="Q5931" s="197">
        <v>13.1542203</v>
      </c>
      <c r="R5931" s="197">
        <v>13.1542203</v>
      </c>
      <c r="AE5931" s="319"/>
    </row>
    <row r="5932" spans="1:31" x14ac:dyDescent="0.25">
      <c r="A5932">
        <f t="shared" ref="A5932:E5932" si="3137">A2847</f>
        <v>51107</v>
      </c>
      <c r="B5932" t="str">
        <f t="shared" si="3137"/>
        <v>VA</v>
      </c>
      <c r="C5932" t="str">
        <f t="shared" si="3137"/>
        <v>Loudoun County</v>
      </c>
      <c r="D5932">
        <f t="shared" si="3137"/>
        <v>-77.648812300000003</v>
      </c>
      <c r="E5932">
        <f t="shared" si="3137"/>
        <v>39.094180000000001</v>
      </c>
      <c r="Q5932" s="197">
        <v>12.69760801</v>
      </c>
      <c r="R5932" s="197">
        <v>12.69760801</v>
      </c>
      <c r="AE5932" s="319"/>
    </row>
    <row r="5933" spans="1:31" x14ac:dyDescent="0.25">
      <c r="A5933">
        <f t="shared" ref="A5933:E5933" si="3138">A2848</f>
        <v>51109</v>
      </c>
      <c r="B5933" t="str">
        <f t="shared" si="3138"/>
        <v>VA</v>
      </c>
      <c r="C5933" t="str">
        <f t="shared" si="3138"/>
        <v>Louisa County</v>
      </c>
      <c r="D5933">
        <f t="shared" si="3138"/>
        <v>-77.957673600000007</v>
      </c>
      <c r="E5933">
        <f t="shared" si="3138"/>
        <v>37.977710000000002</v>
      </c>
      <c r="Q5933" s="197">
        <v>13.720740859999999</v>
      </c>
      <c r="R5933" s="197">
        <v>13.720740859999999</v>
      </c>
      <c r="AE5933" s="319"/>
    </row>
    <row r="5934" spans="1:31" x14ac:dyDescent="0.25">
      <c r="A5934">
        <f t="shared" ref="A5934:E5934" si="3139">A2849</f>
        <v>51111</v>
      </c>
      <c r="B5934" t="str">
        <f t="shared" si="3139"/>
        <v>VA</v>
      </c>
      <c r="C5934" t="str">
        <f t="shared" si="3139"/>
        <v>Lunenburg County</v>
      </c>
      <c r="D5934">
        <f t="shared" si="3139"/>
        <v>-78.241063499999996</v>
      </c>
      <c r="E5934">
        <f t="shared" si="3139"/>
        <v>36.948810000000002</v>
      </c>
      <c r="Q5934" s="197">
        <v>14.75201626</v>
      </c>
      <c r="R5934" s="197">
        <v>14.75201626</v>
      </c>
      <c r="AE5934" s="319"/>
    </row>
    <row r="5935" spans="1:31" x14ac:dyDescent="0.25">
      <c r="A5935">
        <f t="shared" ref="A5935:E5935" si="3140">A2850</f>
        <v>51113</v>
      </c>
      <c r="B5935" t="str">
        <f t="shared" si="3140"/>
        <v>VA</v>
      </c>
      <c r="C5935" t="str">
        <f t="shared" si="3140"/>
        <v>Madison County</v>
      </c>
      <c r="D5935">
        <f t="shared" si="3140"/>
        <v>-78.283551500000002</v>
      </c>
      <c r="E5935">
        <f t="shared" si="3140"/>
        <v>38.419379999999997</v>
      </c>
      <c r="Q5935" s="197">
        <v>12.57633878</v>
      </c>
      <c r="R5935" s="197">
        <v>12.57633878</v>
      </c>
      <c r="AE5935" s="319"/>
    </row>
    <row r="5936" spans="1:31" x14ac:dyDescent="0.25">
      <c r="A5936">
        <f t="shared" ref="A5936:E5936" si="3141">A2851</f>
        <v>51115</v>
      </c>
      <c r="B5936" t="str">
        <f t="shared" si="3141"/>
        <v>VA</v>
      </c>
      <c r="C5936" t="str">
        <f t="shared" si="3141"/>
        <v>Mathews County</v>
      </c>
      <c r="D5936">
        <f t="shared" si="3141"/>
        <v>-76.351394200000001</v>
      </c>
      <c r="E5936">
        <f t="shared" si="3141"/>
        <v>37.426110000000001</v>
      </c>
      <c r="Q5936" s="197">
        <v>15.25183423</v>
      </c>
      <c r="R5936" s="197">
        <v>15.25183423</v>
      </c>
      <c r="AE5936" s="319"/>
    </row>
    <row r="5937" spans="1:31" x14ac:dyDescent="0.25">
      <c r="A5937">
        <f t="shared" ref="A5937:E5937" si="3142">A2852</f>
        <v>51117</v>
      </c>
      <c r="B5937" t="str">
        <f t="shared" si="3142"/>
        <v>VA</v>
      </c>
      <c r="C5937" t="str">
        <f t="shared" si="3142"/>
        <v>Mecklenburg County</v>
      </c>
      <c r="D5937">
        <f t="shared" si="3142"/>
        <v>-78.349528300000003</v>
      </c>
      <c r="E5937">
        <f t="shared" si="3142"/>
        <v>36.682259999999999</v>
      </c>
      <c r="Q5937" s="197">
        <v>14.988879649999999</v>
      </c>
      <c r="R5937" s="197">
        <v>14.988879649999999</v>
      </c>
      <c r="AE5937" s="319"/>
    </row>
    <row r="5938" spans="1:31" x14ac:dyDescent="0.25">
      <c r="A5938">
        <f t="shared" ref="A5938:E5938" si="3143">A2853</f>
        <v>51119</v>
      </c>
      <c r="B5938" t="str">
        <f t="shared" si="3143"/>
        <v>VA</v>
      </c>
      <c r="C5938" t="str">
        <f t="shared" si="3143"/>
        <v>Middlesex County</v>
      </c>
      <c r="D5938">
        <f t="shared" si="3143"/>
        <v>-76.572977199999997</v>
      </c>
      <c r="E5938">
        <f t="shared" si="3143"/>
        <v>37.62426</v>
      </c>
      <c r="Q5938" s="197">
        <v>15.078711739999999</v>
      </c>
      <c r="R5938" s="197">
        <v>15.078711739999999</v>
      </c>
      <c r="AE5938" s="319"/>
    </row>
    <row r="5939" spans="1:31" x14ac:dyDescent="0.25">
      <c r="A5939">
        <f t="shared" ref="A5939:E5939" si="3144">A2854</f>
        <v>51121</v>
      </c>
      <c r="B5939" t="str">
        <f t="shared" si="3144"/>
        <v>VA</v>
      </c>
      <c r="C5939" t="str">
        <f t="shared" si="3144"/>
        <v>Montgomery County</v>
      </c>
      <c r="D5939">
        <f t="shared" si="3144"/>
        <v>-80.387927700000006</v>
      </c>
      <c r="E5939">
        <f t="shared" si="3144"/>
        <v>37.167670000000001</v>
      </c>
      <c r="Q5939" s="197">
        <v>13.643568289999999</v>
      </c>
      <c r="R5939" s="197">
        <v>13.643568289999999</v>
      </c>
      <c r="AE5939" s="319"/>
    </row>
    <row r="5940" spans="1:31" x14ac:dyDescent="0.25">
      <c r="A5940">
        <f t="shared" ref="A5940:E5940" si="3145">A2855</f>
        <v>51125</v>
      </c>
      <c r="B5940" t="str">
        <f t="shared" si="3145"/>
        <v>VA</v>
      </c>
      <c r="C5940" t="str">
        <f t="shared" si="3145"/>
        <v>Nelson County</v>
      </c>
      <c r="D5940">
        <f t="shared" si="3145"/>
        <v>-78.889763700000003</v>
      </c>
      <c r="E5940">
        <f t="shared" si="3145"/>
        <v>37.784799999999997</v>
      </c>
      <c r="Q5940" s="197">
        <v>12.84914378</v>
      </c>
      <c r="R5940" s="197">
        <v>12.84914378</v>
      </c>
      <c r="AE5940" s="319"/>
    </row>
    <row r="5941" spans="1:31" x14ac:dyDescent="0.25">
      <c r="A5941">
        <f t="shared" ref="A5941:E5941" si="3146">A2856</f>
        <v>51127</v>
      </c>
      <c r="B5941" t="str">
        <f t="shared" si="3146"/>
        <v>VA</v>
      </c>
      <c r="C5941" t="str">
        <f t="shared" si="3146"/>
        <v>New Kent County</v>
      </c>
      <c r="D5941">
        <f t="shared" si="3146"/>
        <v>-77.005419500000002</v>
      </c>
      <c r="E5941">
        <f t="shared" si="3146"/>
        <v>37.502630000000003</v>
      </c>
      <c r="Q5941" s="197">
        <v>15.11478664</v>
      </c>
      <c r="R5941" s="197">
        <v>15.11478664</v>
      </c>
      <c r="AE5941" s="319"/>
    </row>
    <row r="5942" spans="1:31" x14ac:dyDescent="0.25">
      <c r="A5942">
        <f t="shared" ref="A5942:E5942" si="3147">A2857</f>
        <v>51131</v>
      </c>
      <c r="B5942" t="str">
        <f t="shared" si="3147"/>
        <v>VA</v>
      </c>
      <c r="C5942" t="str">
        <f t="shared" si="3147"/>
        <v>Northampton County</v>
      </c>
      <c r="D5942">
        <f t="shared" si="3147"/>
        <v>-75.906353100000004</v>
      </c>
      <c r="E5942">
        <f t="shared" si="3147"/>
        <v>37.368270000000003</v>
      </c>
      <c r="Q5942" s="197">
        <v>15.272103420000001</v>
      </c>
      <c r="R5942" s="197">
        <v>15.272103420000001</v>
      </c>
      <c r="AE5942" s="319"/>
    </row>
    <row r="5943" spans="1:31" x14ac:dyDescent="0.25">
      <c r="A5943">
        <f t="shared" ref="A5943:E5943" si="3148">A2858</f>
        <v>51133</v>
      </c>
      <c r="B5943" t="str">
        <f t="shared" si="3148"/>
        <v>VA</v>
      </c>
      <c r="C5943" t="str">
        <f t="shared" si="3148"/>
        <v>Northumberland County</v>
      </c>
      <c r="D5943">
        <f t="shared" si="3148"/>
        <v>-76.425094400000006</v>
      </c>
      <c r="E5943">
        <f t="shared" si="3148"/>
        <v>37.88899</v>
      </c>
      <c r="Q5943" s="197">
        <v>14.87613966</v>
      </c>
      <c r="R5943" s="197">
        <v>14.87613966</v>
      </c>
      <c r="AE5943" s="319"/>
    </row>
    <row r="5944" spans="1:31" x14ac:dyDescent="0.25">
      <c r="A5944">
        <f t="shared" ref="A5944:E5944" si="3149">A2859</f>
        <v>51135</v>
      </c>
      <c r="B5944" t="str">
        <f t="shared" si="3149"/>
        <v>VA</v>
      </c>
      <c r="C5944" t="str">
        <f t="shared" si="3149"/>
        <v>Nottoway County</v>
      </c>
      <c r="D5944">
        <f t="shared" si="3149"/>
        <v>-78.054316900000003</v>
      </c>
      <c r="E5944">
        <f t="shared" si="3149"/>
        <v>37.140889999999999</v>
      </c>
      <c r="Q5944" s="197">
        <v>14.6515208</v>
      </c>
      <c r="R5944" s="197">
        <v>14.6515208</v>
      </c>
      <c r="AE5944" s="319"/>
    </row>
    <row r="5945" spans="1:31" x14ac:dyDescent="0.25">
      <c r="A5945">
        <f t="shared" ref="A5945:E5945" si="3150">A2860</f>
        <v>51137</v>
      </c>
      <c r="B5945" t="str">
        <f t="shared" si="3150"/>
        <v>VA</v>
      </c>
      <c r="C5945" t="str">
        <f t="shared" si="3150"/>
        <v>Orange County</v>
      </c>
      <c r="D5945">
        <f t="shared" si="3150"/>
        <v>-78.009286700000004</v>
      </c>
      <c r="E5945">
        <f t="shared" si="3150"/>
        <v>38.251510000000003</v>
      </c>
      <c r="Q5945" s="197">
        <v>13.29414978</v>
      </c>
      <c r="R5945" s="197">
        <v>13.29414978</v>
      </c>
      <c r="AE5945" s="319"/>
    </row>
    <row r="5946" spans="1:31" x14ac:dyDescent="0.25">
      <c r="A5946">
        <f t="shared" ref="A5946:E5946" si="3151">A2861</f>
        <v>51139</v>
      </c>
      <c r="B5946" t="str">
        <f t="shared" si="3151"/>
        <v>VA</v>
      </c>
      <c r="C5946" t="str">
        <f t="shared" si="3151"/>
        <v>Page County</v>
      </c>
      <c r="D5946">
        <f t="shared" si="3151"/>
        <v>-78.488773899999998</v>
      </c>
      <c r="E5946">
        <f t="shared" si="3151"/>
        <v>38.623199999999997</v>
      </c>
      <c r="Q5946" s="197">
        <v>11.97016522</v>
      </c>
      <c r="R5946" s="197">
        <v>11.97016522</v>
      </c>
      <c r="AE5946" s="319"/>
    </row>
    <row r="5947" spans="1:31" x14ac:dyDescent="0.25">
      <c r="A5947">
        <f t="shared" ref="A5947:E5947" si="3152">A2862</f>
        <v>51141</v>
      </c>
      <c r="B5947" t="str">
        <f t="shared" si="3152"/>
        <v>VA</v>
      </c>
      <c r="C5947" t="str">
        <f t="shared" si="3152"/>
        <v>Patrick County</v>
      </c>
      <c r="D5947">
        <f t="shared" si="3152"/>
        <v>-80.301596099999998</v>
      </c>
      <c r="E5947">
        <f t="shared" si="3152"/>
        <v>36.684379999999997</v>
      </c>
      <c r="Q5947" s="197">
        <v>14.271774300000001</v>
      </c>
      <c r="R5947" s="197">
        <v>14.271774300000001</v>
      </c>
      <c r="AE5947" s="319"/>
    </row>
    <row r="5948" spans="1:31" x14ac:dyDescent="0.25">
      <c r="A5948">
        <f t="shared" ref="A5948:E5948" si="3153">A2863</f>
        <v>51143</v>
      </c>
      <c r="B5948" t="str">
        <f t="shared" si="3153"/>
        <v>VA</v>
      </c>
      <c r="C5948" t="str">
        <f t="shared" si="3153"/>
        <v>Pittsylvania County</v>
      </c>
      <c r="D5948">
        <f t="shared" si="3153"/>
        <v>-79.397653599999998</v>
      </c>
      <c r="E5948">
        <f t="shared" si="3153"/>
        <v>36.817219999999999</v>
      </c>
      <c r="Q5948" s="197">
        <v>14.473244830000001</v>
      </c>
      <c r="R5948" s="197">
        <v>14.473244830000001</v>
      </c>
      <c r="AE5948" s="319"/>
    </row>
    <row r="5949" spans="1:31" x14ac:dyDescent="0.25">
      <c r="A5949">
        <f t="shared" ref="A5949:E5949" si="3154">A2864</f>
        <v>51145</v>
      </c>
      <c r="B5949" t="str">
        <f t="shared" si="3154"/>
        <v>VA</v>
      </c>
      <c r="C5949" t="str">
        <f t="shared" si="3154"/>
        <v>Powhatan County</v>
      </c>
      <c r="D5949">
        <f t="shared" si="3154"/>
        <v>-77.910921200000004</v>
      </c>
      <c r="E5949">
        <f t="shared" si="3154"/>
        <v>37.551560000000002</v>
      </c>
      <c r="Q5949" s="197">
        <v>14.317006149999999</v>
      </c>
      <c r="R5949" s="197">
        <v>14.317006149999999</v>
      </c>
      <c r="AE5949" s="319"/>
    </row>
    <row r="5950" spans="1:31" x14ac:dyDescent="0.25">
      <c r="A5950">
        <f t="shared" ref="A5950:E5950" si="3155">A2865</f>
        <v>51147</v>
      </c>
      <c r="B5950" t="str">
        <f t="shared" si="3155"/>
        <v>VA</v>
      </c>
      <c r="C5950" t="str">
        <f t="shared" si="3155"/>
        <v>Prince Edward County</v>
      </c>
      <c r="D5950">
        <f t="shared" si="3155"/>
        <v>-78.442709300000004</v>
      </c>
      <c r="E5950">
        <f t="shared" si="3155"/>
        <v>37.222239999999999</v>
      </c>
      <c r="Q5950" s="197">
        <v>14.276410650000001</v>
      </c>
      <c r="R5950" s="197">
        <v>14.276410650000001</v>
      </c>
      <c r="AE5950" s="319"/>
    </row>
    <row r="5951" spans="1:31" x14ac:dyDescent="0.25">
      <c r="A5951">
        <f t="shared" ref="A5951:E5951" si="3156">A2866</f>
        <v>51149</v>
      </c>
      <c r="B5951" t="str">
        <f t="shared" si="3156"/>
        <v>VA</v>
      </c>
      <c r="C5951" t="str">
        <f t="shared" si="3156"/>
        <v>Prince George County</v>
      </c>
      <c r="D5951">
        <f t="shared" si="3156"/>
        <v>-77.2410079</v>
      </c>
      <c r="E5951">
        <f t="shared" si="3156"/>
        <v>37.190449999999998</v>
      </c>
      <c r="Q5951" s="197">
        <v>15.19255901</v>
      </c>
      <c r="R5951" s="197">
        <v>15.19255901</v>
      </c>
      <c r="AE5951" s="319"/>
    </row>
    <row r="5952" spans="1:31" x14ac:dyDescent="0.25">
      <c r="A5952">
        <f t="shared" ref="A5952:E5952" si="3157">A2867</f>
        <v>51153</v>
      </c>
      <c r="B5952" t="str">
        <f t="shared" si="3157"/>
        <v>VA</v>
      </c>
      <c r="C5952" t="str">
        <f t="shared" si="3157"/>
        <v>Prince William County</v>
      </c>
      <c r="D5952">
        <f t="shared" si="3157"/>
        <v>-77.483936799999995</v>
      </c>
      <c r="E5952">
        <f t="shared" si="3157"/>
        <v>38.708219999999997</v>
      </c>
      <c r="Q5952" s="197">
        <v>13.392279009999999</v>
      </c>
      <c r="R5952" s="197">
        <v>13.392279009999999</v>
      </c>
      <c r="AE5952" s="319"/>
    </row>
    <row r="5953" spans="1:31" x14ac:dyDescent="0.25">
      <c r="A5953">
        <f t="shared" ref="A5953:E5953" si="3158">A2868</f>
        <v>51155</v>
      </c>
      <c r="B5953" t="str">
        <f t="shared" si="3158"/>
        <v>VA</v>
      </c>
      <c r="C5953" t="str">
        <f t="shared" si="3158"/>
        <v>Pulaski County</v>
      </c>
      <c r="D5953">
        <f t="shared" si="3158"/>
        <v>-80.708758399999994</v>
      </c>
      <c r="E5953">
        <f t="shared" si="3158"/>
        <v>37.054560000000002</v>
      </c>
      <c r="Q5953" s="197">
        <v>13.750751040000001</v>
      </c>
      <c r="R5953" s="197">
        <v>13.750751040000001</v>
      </c>
      <c r="AE5953" s="319"/>
    </row>
    <row r="5954" spans="1:31" x14ac:dyDescent="0.25">
      <c r="A5954">
        <f t="shared" ref="A5954:E5954" si="3159">A2869</f>
        <v>51157</v>
      </c>
      <c r="B5954" t="str">
        <f t="shared" si="3159"/>
        <v>VA</v>
      </c>
      <c r="C5954" t="str">
        <f t="shared" si="3159"/>
        <v>Rappahannock County</v>
      </c>
      <c r="D5954">
        <f t="shared" si="3159"/>
        <v>-78.160150000000002</v>
      </c>
      <c r="E5954">
        <f t="shared" si="3159"/>
        <v>38.689459999999997</v>
      </c>
      <c r="Q5954" s="197">
        <v>12.454867650000001</v>
      </c>
      <c r="R5954" s="197">
        <v>12.454867650000001</v>
      </c>
      <c r="AE5954" s="319"/>
    </row>
    <row r="5955" spans="1:31" x14ac:dyDescent="0.25">
      <c r="A5955">
        <f t="shared" ref="A5955:E5955" si="3160">A2870</f>
        <v>51159</v>
      </c>
      <c r="B5955" t="str">
        <f t="shared" si="3160"/>
        <v>VA</v>
      </c>
      <c r="C5955" t="str">
        <f t="shared" si="3160"/>
        <v>Richmond County</v>
      </c>
      <c r="D5955">
        <f t="shared" si="3160"/>
        <v>-76.728122299999995</v>
      </c>
      <c r="E5955">
        <f t="shared" si="3160"/>
        <v>37.941070000000003</v>
      </c>
      <c r="Q5955" s="197">
        <v>14.816683340000001</v>
      </c>
      <c r="R5955" s="197">
        <v>14.816683340000001</v>
      </c>
      <c r="AE5955" s="319"/>
    </row>
    <row r="5956" spans="1:31" x14ac:dyDescent="0.25">
      <c r="A5956">
        <f t="shared" ref="A5956:E5956" si="3161">A2871</f>
        <v>51161</v>
      </c>
      <c r="B5956" t="str">
        <f t="shared" si="3161"/>
        <v>VA</v>
      </c>
      <c r="C5956" t="str">
        <f t="shared" si="3161"/>
        <v>Roanoke County</v>
      </c>
      <c r="D5956">
        <f t="shared" si="3161"/>
        <v>-80.0547301</v>
      </c>
      <c r="E5956">
        <f t="shared" si="3161"/>
        <v>37.264699999999998</v>
      </c>
      <c r="Q5956" s="197">
        <v>13.57519928</v>
      </c>
      <c r="R5956" s="197">
        <v>13.57519928</v>
      </c>
      <c r="AE5956" s="319"/>
    </row>
    <row r="5957" spans="1:31" x14ac:dyDescent="0.25">
      <c r="A5957">
        <f t="shared" ref="A5957:E5957" si="3162">A2872</f>
        <v>51163</v>
      </c>
      <c r="B5957" t="str">
        <f t="shared" si="3162"/>
        <v>VA</v>
      </c>
      <c r="C5957" t="str">
        <f t="shared" si="3162"/>
        <v>Rockbridge County</v>
      </c>
      <c r="D5957">
        <f t="shared" si="3162"/>
        <v>-79.450305099999994</v>
      </c>
      <c r="E5957">
        <f t="shared" si="3162"/>
        <v>37.809109999999997</v>
      </c>
      <c r="Q5957" s="197">
        <v>12.35848822</v>
      </c>
      <c r="R5957" s="197">
        <v>12.35848822</v>
      </c>
      <c r="AE5957" s="319"/>
    </row>
    <row r="5958" spans="1:31" x14ac:dyDescent="0.25">
      <c r="A5958">
        <f t="shared" ref="A5958:E5958" si="3163">A2873</f>
        <v>51165</v>
      </c>
      <c r="B5958" t="str">
        <f t="shared" si="3163"/>
        <v>VA</v>
      </c>
      <c r="C5958" t="str">
        <f t="shared" si="3163"/>
        <v>Rockingham County</v>
      </c>
      <c r="D5958">
        <f t="shared" si="3163"/>
        <v>-78.884766099999993</v>
      </c>
      <c r="E5958">
        <f t="shared" si="3163"/>
        <v>38.516590000000001</v>
      </c>
      <c r="Q5958" s="197">
        <v>11.38925978</v>
      </c>
      <c r="R5958" s="197">
        <v>11.38925978</v>
      </c>
      <c r="AE5958" s="319"/>
    </row>
    <row r="5959" spans="1:31" x14ac:dyDescent="0.25">
      <c r="A5959">
        <f t="shared" ref="A5959:E5959" si="3164">A2874</f>
        <v>51167</v>
      </c>
      <c r="B5959" t="str">
        <f t="shared" si="3164"/>
        <v>VA</v>
      </c>
      <c r="C5959" t="str">
        <f t="shared" si="3164"/>
        <v>Russell County</v>
      </c>
      <c r="D5959">
        <f t="shared" si="3164"/>
        <v>-82.093137999999996</v>
      </c>
      <c r="E5959">
        <f t="shared" si="3164"/>
        <v>36.929389999999998</v>
      </c>
      <c r="Q5959" s="197">
        <v>13.54051568</v>
      </c>
      <c r="R5959" s="197">
        <v>13.54051568</v>
      </c>
      <c r="AE5959" s="319"/>
    </row>
    <row r="5960" spans="1:31" x14ac:dyDescent="0.25">
      <c r="A5960">
        <f t="shared" ref="A5960:E5960" si="3165">A2875</f>
        <v>51169</v>
      </c>
      <c r="B5960" t="str">
        <f t="shared" si="3165"/>
        <v>VA</v>
      </c>
      <c r="C5960" t="str">
        <f t="shared" si="3165"/>
        <v>Scott County</v>
      </c>
      <c r="D5960">
        <f t="shared" si="3165"/>
        <v>-82.609351200000006</v>
      </c>
      <c r="E5960">
        <f t="shared" si="3165"/>
        <v>36.70928</v>
      </c>
      <c r="Q5960" s="197">
        <v>13.35475905</v>
      </c>
      <c r="R5960" s="197">
        <v>13.35475905</v>
      </c>
      <c r="AE5960" s="319"/>
    </row>
    <row r="5961" spans="1:31" x14ac:dyDescent="0.25">
      <c r="A5961">
        <f t="shared" ref="A5961:E5961" si="3166">A2876</f>
        <v>51171</v>
      </c>
      <c r="B5961" t="str">
        <f t="shared" si="3166"/>
        <v>VA</v>
      </c>
      <c r="C5961" t="str">
        <f t="shared" si="3166"/>
        <v>Shenandoah County</v>
      </c>
      <c r="D5961">
        <f t="shared" si="3166"/>
        <v>-78.574132399999996</v>
      </c>
      <c r="E5961">
        <f t="shared" si="3166"/>
        <v>38.864809999999999</v>
      </c>
      <c r="Q5961" s="197">
        <v>11.598687829999999</v>
      </c>
      <c r="R5961" s="197">
        <v>11.598687829999999</v>
      </c>
      <c r="AE5961" s="319"/>
    </row>
    <row r="5962" spans="1:31" x14ac:dyDescent="0.25">
      <c r="A5962">
        <f t="shared" ref="A5962:E5962" si="3167">A2877</f>
        <v>51173</v>
      </c>
      <c r="B5962" t="str">
        <f t="shared" si="3167"/>
        <v>VA</v>
      </c>
      <c r="C5962" t="str">
        <f t="shared" si="3167"/>
        <v>Smyth County</v>
      </c>
      <c r="D5962">
        <f t="shared" si="3167"/>
        <v>-81.523480199999995</v>
      </c>
      <c r="E5962">
        <f t="shared" si="3167"/>
        <v>36.831479999999999</v>
      </c>
      <c r="Q5962" s="197">
        <v>13.79719936</v>
      </c>
      <c r="R5962" s="197">
        <v>13.79719936</v>
      </c>
      <c r="AE5962" s="319"/>
    </row>
    <row r="5963" spans="1:31" x14ac:dyDescent="0.25">
      <c r="A5963">
        <f t="shared" ref="A5963:E5963" si="3168">A2878</f>
        <v>51175</v>
      </c>
      <c r="B5963" t="str">
        <f t="shared" si="3168"/>
        <v>VA</v>
      </c>
      <c r="C5963" t="str">
        <f t="shared" si="3168"/>
        <v>Southampton County</v>
      </c>
      <c r="D5963">
        <f t="shared" si="3168"/>
        <v>-77.100639299999997</v>
      </c>
      <c r="E5963">
        <f t="shared" si="3168"/>
        <v>36.720509999999997</v>
      </c>
      <c r="Q5963" s="197">
        <v>15.536681959999999</v>
      </c>
      <c r="R5963" s="197">
        <v>15.536681959999999</v>
      </c>
      <c r="AE5963" s="319"/>
    </row>
    <row r="5964" spans="1:31" x14ac:dyDescent="0.25">
      <c r="A5964">
        <f t="shared" ref="A5964:E5964" si="3169">A2879</f>
        <v>51177</v>
      </c>
      <c r="B5964" t="str">
        <f t="shared" si="3169"/>
        <v>VA</v>
      </c>
      <c r="C5964" t="str">
        <f t="shared" si="3169"/>
        <v>Spotsylvania County</v>
      </c>
      <c r="D5964">
        <f t="shared" si="3169"/>
        <v>-77.647332500000005</v>
      </c>
      <c r="E5964">
        <f t="shared" si="3169"/>
        <v>38.19426</v>
      </c>
      <c r="Q5964" s="197">
        <v>13.88331518</v>
      </c>
      <c r="R5964" s="197">
        <v>13.88331518</v>
      </c>
      <c r="AE5964" s="319"/>
    </row>
    <row r="5965" spans="1:31" x14ac:dyDescent="0.25">
      <c r="A5965">
        <f t="shared" ref="A5965:E5965" si="3170">A2880</f>
        <v>51179</v>
      </c>
      <c r="B5965" t="str">
        <f t="shared" si="3170"/>
        <v>VA</v>
      </c>
      <c r="C5965" t="str">
        <f t="shared" si="3170"/>
        <v>Stafford County</v>
      </c>
      <c r="D5965">
        <f t="shared" si="3170"/>
        <v>-77.458487700000006</v>
      </c>
      <c r="E5965">
        <f t="shared" si="3170"/>
        <v>38.423540000000003</v>
      </c>
      <c r="Q5965" s="197">
        <v>13.81525074</v>
      </c>
      <c r="R5965" s="197">
        <v>13.81525074</v>
      </c>
      <c r="AE5965" s="319"/>
    </row>
    <row r="5966" spans="1:31" x14ac:dyDescent="0.25">
      <c r="A5966">
        <f t="shared" ref="A5966:E5966" si="3171">A2881</f>
        <v>51181</v>
      </c>
      <c r="B5966" t="str">
        <f t="shared" si="3171"/>
        <v>VA</v>
      </c>
      <c r="C5966" t="str">
        <f t="shared" si="3171"/>
        <v>Surry County</v>
      </c>
      <c r="D5966">
        <f t="shared" si="3171"/>
        <v>-76.904490899999999</v>
      </c>
      <c r="E5966">
        <f t="shared" si="3171"/>
        <v>37.104529999999997</v>
      </c>
      <c r="Q5966" s="197">
        <v>15.371553629999999</v>
      </c>
      <c r="R5966" s="197">
        <v>15.371553629999999</v>
      </c>
      <c r="AE5966" s="319"/>
    </row>
    <row r="5967" spans="1:31" x14ac:dyDescent="0.25">
      <c r="A5967">
        <f t="shared" ref="A5967:E5967" si="3172">A2882</f>
        <v>51183</v>
      </c>
      <c r="B5967" t="str">
        <f t="shared" si="3172"/>
        <v>VA</v>
      </c>
      <c r="C5967" t="str">
        <f t="shared" si="3172"/>
        <v>Sussex County</v>
      </c>
      <c r="D5967">
        <f t="shared" si="3172"/>
        <v>-77.260531200000003</v>
      </c>
      <c r="E5967">
        <f t="shared" si="3172"/>
        <v>36.92353</v>
      </c>
      <c r="Q5967" s="197">
        <v>15.34521348</v>
      </c>
      <c r="R5967" s="197">
        <v>15.34521348</v>
      </c>
      <c r="AE5967" s="319"/>
    </row>
    <row r="5968" spans="1:31" x14ac:dyDescent="0.25">
      <c r="A5968">
        <f t="shared" ref="A5968:E5968" si="3173">A2883</f>
        <v>51185</v>
      </c>
      <c r="B5968" t="str">
        <f t="shared" si="3173"/>
        <v>VA</v>
      </c>
      <c r="C5968" t="str">
        <f t="shared" si="3173"/>
        <v>Tazewell County</v>
      </c>
      <c r="D5968">
        <f t="shared" si="3173"/>
        <v>-81.562943500000003</v>
      </c>
      <c r="E5968">
        <f t="shared" si="3173"/>
        <v>37.119709999999998</v>
      </c>
      <c r="Q5968" s="197">
        <v>13.606166269999999</v>
      </c>
      <c r="R5968" s="197">
        <v>13.606166269999999</v>
      </c>
      <c r="AE5968" s="319"/>
    </row>
    <row r="5969" spans="1:31" x14ac:dyDescent="0.25">
      <c r="A5969">
        <f t="shared" ref="A5969:E5969" si="3174">A2884</f>
        <v>51187</v>
      </c>
      <c r="B5969" t="str">
        <f t="shared" si="3174"/>
        <v>VA</v>
      </c>
      <c r="C5969" t="str">
        <f t="shared" si="3174"/>
        <v>Warren County</v>
      </c>
      <c r="D5969">
        <f t="shared" si="3174"/>
        <v>-78.2130169</v>
      </c>
      <c r="E5969">
        <f t="shared" si="3174"/>
        <v>38.916289999999996</v>
      </c>
      <c r="Q5969" s="197">
        <v>12.11977736</v>
      </c>
      <c r="R5969" s="197">
        <v>12.11977736</v>
      </c>
      <c r="AE5969" s="319"/>
    </row>
    <row r="5970" spans="1:31" x14ac:dyDescent="0.25">
      <c r="A5970">
        <f t="shared" ref="A5970:E5970" si="3175">A2885</f>
        <v>51191</v>
      </c>
      <c r="B5970" t="str">
        <f t="shared" si="3175"/>
        <v>VA</v>
      </c>
      <c r="C5970" t="str">
        <f t="shared" si="3175"/>
        <v>Washington County</v>
      </c>
      <c r="D5970">
        <f t="shared" si="3175"/>
        <v>-81.963382600000003</v>
      </c>
      <c r="E5970">
        <f t="shared" si="3175"/>
        <v>36.723669999999998</v>
      </c>
      <c r="Q5970" s="197">
        <v>13.68557528</v>
      </c>
      <c r="R5970" s="197">
        <v>13.68557528</v>
      </c>
      <c r="AE5970" s="319"/>
    </row>
    <row r="5971" spans="1:31" x14ac:dyDescent="0.25">
      <c r="A5971">
        <f t="shared" ref="A5971:E5971" si="3176">A2886</f>
        <v>51193</v>
      </c>
      <c r="B5971" t="str">
        <f t="shared" si="3176"/>
        <v>VA</v>
      </c>
      <c r="C5971" t="str">
        <f t="shared" si="3176"/>
        <v>Westmoreland County</v>
      </c>
      <c r="D5971">
        <f t="shared" si="3176"/>
        <v>-76.833819300000002</v>
      </c>
      <c r="E5971">
        <f t="shared" si="3176"/>
        <v>38.110340000000001</v>
      </c>
      <c r="Q5971" s="197">
        <v>14.63197626</v>
      </c>
      <c r="R5971" s="197">
        <v>14.63197626</v>
      </c>
      <c r="AE5971" s="319"/>
    </row>
    <row r="5972" spans="1:31" x14ac:dyDescent="0.25">
      <c r="A5972">
        <f t="shared" ref="A5972:E5972" si="3177">A2887</f>
        <v>51195</v>
      </c>
      <c r="B5972" t="str">
        <f t="shared" si="3177"/>
        <v>VA</v>
      </c>
      <c r="C5972" t="str">
        <f t="shared" si="3177"/>
        <v>Wise County</v>
      </c>
      <c r="D5972">
        <f t="shared" si="3177"/>
        <v>-82.621053599999996</v>
      </c>
      <c r="E5972">
        <f t="shared" si="3177"/>
        <v>36.969329999999999</v>
      </c>
      <c r="Q5972" s="197">
        <v>13.329502290000001</v>
      </c>
      <c r="R5972" s="197">
        <v>13.329502290000001</v>
      </c>
      <c r="AE5972" s="319"/>
    </row>
    <row r="5973" spans="1:31" x14ac:dyDescent="0.25">
      <c r="A5973">
        <f t="shared" ref="A5973:E5973" si="3178">A2888</f>
        <v>51197</v>
      </c>
      <c r="B5973" t="str">
        <f t="shared" si="3178"/>
        <v>VA</v>
      </c>
      <c r="C5973" t="str">
        <f t="shared" si="3178"/>
        <v>Wythe County</v>
      </c>
      <c r="D5973">
        <f t="shared" si="3178"/>
        <v>-81.068818399999998</v>
      </c>
      <c r="E5973">
        <f t="shared" si="3178"/>
        <v>36.905589999999997</v>
      </c>
      <c r="Q5973" s="197">
        <v>13.85147179</v>
      </c>
      <c r="R5973" s="197">
        <v>13.85147179</v>
      </c>
      <c r="AE5973" s="319"/>
    </row>
    <row r="5974" spans="1:31" x14ac:dyDescent="0.25">
      <c r="A5974">
        <f t="shared" ref="A5974:E5974" si="3179">A2889</f>
        <v>51199</v>
      </c>
      <c r="B5974" t="str">
        <f t="shared" si="3179"/>
        <v>VA</v>
      </c>
      <c r="C5974" t="str">
        <f t="shared" si="3179"/>
        <v>York County</v>
      </c>
      <c r="D5974">
        <f t="shared" si="3179"/>
        <v>-76.535366300000007</v>
      </c>
      <c r="E5974">
        <f t="shared" si="3179"/>
        <v>37.214289999999998</v>
      </c>
      <c r="Q5974" s="197">
        <v>15.401216359999999</v>
      </c>
      <c r="R5974" s="197">
        <v>15.401216359999999</v>
      </c>
      <c r="AE5974" s="319"/>
    </row>
    <row r="5975" spans="1:31" x14ac:dyDescent="0.25">
      <c r="A5975">
        <f t="shared" ref="A5975:E5975" si="3180">A2890</f>
        <v>51550</v>
      </c>
      <c r="B5975" t="str">
        <f t="shared" si="3180"/>
        <v>VA</v>
      </c>
      <c r="C5975" t="str">
        <f t="shared" si="3180"/>
        <v>Chesapeake City</v>
      </c>
      <c r="D5975">
        <f t="shared" si="3180"/>
        <v>-76.287405000000007</v>
      </c>
      <c r="E5975">
        <f t="shared" si="3180"/>
        <v>36.767400000000002</v>
      </c>
      <c r="Q5975" s="197">
        <v>15.676690880000001</v>
      </c>
      <c r="R5975" s="197">
        <v>15.676690880000001</v>
      </c>
      <c r="AE5975" s="319"/>
    </row>
    <row r="5976" spans="1:31" x14ac:dyDescent="0.25">
      <c r="A5976">
        <f t="shared" ref="A5976:E5976" si="3181">A2891</f>
        <v>51650</v>
      </c>
      <c r="B5976" t="str">
        <f t="shared" si="3181"/>
        <v>VA</v>
      </c>
      <c r="C5976" t="str">
        <f t="shared" si="3181"/>
        <v>Hampton city</v>
      </c>
      <c r="D5976">
        <f t="shared" si="3181"/>
        <v>-76.3603612</v>
      </c>
      <c r="E5976">
        <f t="shared" si="3181"/>
        <v>37.05003</v>
      </c>
      <c r="Q5976" s="197">
        <v>15.50214063</v>
      </c>
      <c r="R5976" s="197">
        <v>15.50214063</v>
      </c>
      <c r="AE5976" s="319"/>
    </row>
    <row r="5977" spans="1:31" x14ac:dyDescent="0.25">
      <c r="A5977">
        <f t="shared" ref="A5977:E5977" si="3182">A2892</f>
        <v>51700</v>
      </c>
      <c r="B5977" t="str">
        <f t="shared" si="3182"/>
        <v>VA</v>
      </c>
      <c r="C5977" t="str">
        <f t="shared" si="3182"/>
        <v>Newport News city</v>
      </c>
      <c r="D5977">
        <f t="shared" si="3182"/>
        <v>-76.520521700000003</v>
      </c>
      <c r="E5977">
        <f t="shared" si="3182"/>
        <v>37.107889999999998</v>
      </c>
      <c r="Q5977" s="197">
        <v>15.448003679999999</v>
      </c>
      <c r="R5977" s="197">
        <v>15.448003679999999</v>
      </c>
      <c r="AE5977" s="319"/>
    </row>
    <row r="5978" spans="1:31" x14ac:dyDescent="0.25">
      <c r="A5978">
        <f t="shared" ref="A5978:E5978" si="3183">A2893</f>
        <v>51710</v>
      </c>
      <c r="B5978" t="str">
        <f t="shared" si="3183"/>
        <v>VA</v>
      </c>
      <c r="C5978" t="str">
        <f t="shared" si="3183"/>
        <v>Norfolk city</v>
      </c>
      <c r="D5978">
        <f t="shared" si="3183"/>
        <v>-76.302769999999995</v>
      </c>
      <c r="E5978">
        <f t="shared" si="3183"/>
        <v>36.71707</v>
      </c>
      <c r="Q5978" s="197">
        <v>15.71269429</v>
      </c>
      <c r="R5978" s="197">
        <v>15.71269429</v>
      </c>
      <c r="AE5978" s="319"/>
    </row>
    <row r="5979" spans="1:31" x14ac:dyDescent="0.25">
      <c r="A5979">
        <f t="shared" ref="A5979:E5979" si="3184">A2894</f>
        <v>51800</v>
      </c>
      <c r="B5979" t="str">
        <f t="shared" si="3184"/>
        <v>VA</v>
      </c>
      <c r="C5979" t="str">
        <f t="shared" si="3184"/>
        <v>Suffolk city</v>
      </c>
      <c r="D5979">
        <f t="shared" si="3184"/>
        <v>-76.643286000000003</v>
      </c>
      <c r="E5979">
        <f t="shared" si="3184"/>
        <v>36.69547</v>
      </c>
      <c r="Q5979" s="197">
        <v>15.676690880000001</v>
      </c>
      <c r="R5979" s="197">
        <v>15.676690880000001</v>
      </c>
      <c r="AE5979" s="319"/>
    </row>
    <row r="5980" spans="1:31" x14ac:dyDescent="0.25">
      <c r="A5980">
        <f t="shared" ref="A5980:E5980" si="3185">A2895</f>
        <v>51810</v>
      </c>
      <c r="B5980" t="str">
        <f t="shared" si="3185"/>
        <v>VA</v>
      </c>
      <c r="C5980" t="str">
        <f t="shared" si="3185"/>
        <v>Virginia Beach city</v>
      </c>
      <c r="D5980">
        <f t="shared" si="3185"/>
        <v>-76.049924899999993</v>
      </c>
      <c r="E5980">
        <f t="shared" si="3185"/>
        <v>36.746369999999999</v>
      </c>
      <c r="Q5980" s="197">
        <v>15.69728527</v>
      </c>
      <c r="R5980" s="197">
        <v>15.69728527</v>
      </c>
      <c r="AE5980" s="319"/>
    </row>
    <row r="5981" spans="1:31" x14ac:dyDescent="0.25">
      <c r="A5981">
        <f t="shared" ref="A5981:E5981" si="3186">A2896</f>
        <v>53001</v>
      </c>
      <c r="B5981" t="str">
        <f t="shared" si="3186"/>
        <v>WA</v>
      </c>
      <c r="C5981" t="str">
        <f t="shared" si="3186"/>
        <v>Adams County</v>
      </c>
      <c r="D5981">
        <f t="shared" si="3186"/>
        <v>-118.554495</v>
      </c>
      <c r="E5981">
        <f t="shared" si="3186"/>
        <v>46.981439999999999</v>
      </c>
      <c r="Q5981" s="197">
        <v>10.22700955</v>
      </c>
      <c r="R5981" s="197">
        <v>10.22700955</v>
      </c>
      <c r="AE5981" s="319"/>
    </row>
    <row r="5982" spans="1:31" x14ac:dyDescent="0.25">
      <c r="A5982">
        <f t="shared" ref="A5982:E5982" si="3187">A2897</f>
        <v>53003</v>
      </c>
      <c r="B5982" t="str">
        <f t="shared" si="3187"/>
        <v>WA</v>
      </c>
      <c r="C5982" t="str">
        <f t="shared" si="3187"/>
        <v>Asotin County</v>
      </c>
      <c r="D5982">
        <f t="shared" si="3187"/>
        <v>-117.198094</v>
      </c>
      <c r="E5982">
        <f t="shared" si="3187"/>
        <v>46.198590000000003</v>
      </c>
      <c r="Q5982" s="197">
        <v>9.0385821079999999</v>
      </c>
      <c r="R5982" s="197">
        <v>9.0385821079999999</v>
      </c>
      <c r="AE5982" s="319"/>
    </row>
    <row r="5983" spans="1:31" x14ac:dyDescent="0.25">
      <c r="A5983">
        <f t="shared" ref="A5983:E5983" si="3188">A2898</f>
        <v>53005</v>
      </c>
      <c r="B5983" t="str">
        <f t="shared" si="3188"/>
        <v>WA</v>
      </c>
      <c r="C5983" t="str">
        <f t="shared" si="3188"/>
        <v>Benton County</v>
      </c>
      <c r="D5983">
        <f t="shared" si="3188"/>
        <v>-119.51546999999999</v>
      </c>
      <c r="E5983">
        <f t="shared" si="3188"/>
        <v>46.23413</v>
      </c>
      <c r="Q5983" s="197">
        <v>11.064418509999999</v>
      </c>
      <c r="R5983" s="197">
        <v>11.064418509999999</v>
      </c>
      <c r="AE5983" s="319"/>
    </row>
    <row r="5984" spans="1:31" x14ac:dyDescent="0.25">
      <c r="A5984">
        <f t="shared" ref="A5984:E5984" si="3189">A2899</f>
        <v>53007</v>
      </c>
      <c r="B5984" t="str">
        <f t="shared" si="3189"/>
        <v>WA</v>
      </c>
      <c r="C5984" t="str">
        <f t="shared" si="3189"/>
        <v>Chelan County</v>
      </c>
      <c r="D5984">
        <f t="shared" si="3189"/>
        <v>-120.619016</v>
      </c>
      <c r="E5984">
        <f t="shared" si="3189"/>
        <v>47.871569999999998</v>
      </c>
      <c r="Q5984" s="197">
        <v>10.778251060000001</v>
      </c>
      <c r="R5984" s="197">
        <v>10.778251060000001</v>
      </c>
      <c r="AE5984" s="319"/>
    </row>
    <row r="5985" spans="1:31" x14ac:dyDescent="0.25">
      <c r="A5985">
        <f t="shared" ref="A5985:E5985" si="3190">A2900</f>
        <v>53009</v>
      </c>
      <c r="B5985" t="str">
        <f t="shared" si="3190"/>
        <v>WA</v>
      </c>
      <c r="C5985" t="str">
        <f t="shared" si="3190"/>
        <v>Clallam County</v>
      </c>
      <c r="D5985">
        <f t="shared" si="3190"/>
        <v>-123.918347</v>
      </c>
      <c r="E5985">
        <f t="shared" si="3190"/>
        <v>48.060580000000002</v>
      </c>
      <c r="Q5985" s="197">
        <v>8.5878071879999993</v>
      </c>
      <c r="R5985" s="197">
        <v>8.5878071879999993</v>
      </c>
      <c r="AE5985" s="319"/>
    </row>
    <row r="5986" spans="1:31" x14ac:dyDescent="0.25">
      <c r="A5986">
        <f t="shared" ref="A5986:E5986" si="3191">A2901</f>
        <v>53011</v>
      </c>
      <c r="B5986" t="str">
        <f t="shared" si="3191"/>
        <v>WA</v>
      </c>
      <c r="C5986" t="str">
        <f t="shared" si="3191"/>
        <v>Clark County</v>
      </c>
      <c r="D5986">
        <f t="shared" si="3191"/>
        <v>-122.488103</v>
      </c>
      <c r="E5986">
        <f t="shared" si="3191"/>
        <v>45.769309999999997</v>
      </c>
      <c r="Q5986" s="197">
        <v>9.3603697910000001</v>
      </c>
      <c r="R5986" s="197">
        <v>9.3603697910000001</v>
      </c>
      <c r="AE5986" s="319"/>
    </row>
    <row r="5987" spans="1:31" x14ac:dyDescent="0.25">
      <c r="A5987">
        <f t="shared" ref="A5987:E5987" si="3192">A2902</f>
        <v>53013</v>
      </c>
      <c r="B5987" t="str">
        <f t="shared" si="3192"/>
        <v>WA</v>
      </c>
      <c r="C5987" t="str">
        <f t="shared" si="3192"/>
        <v>Columbia County</v>
      </c>
      <c r="D5987">
        <f t="shared" si="3192"/>
        <v>-117.91783599999999</v>
      </c>
      <c r="E5987">
        <f t="shared" si="3192"/>
        <v>46.30227</v>
      </c>
      <c r="Q5987" s="197">
        <v>9.3211081250000003</v>
      </c>
      <c r="R5987" s="197">
        <v>9.3211081250000003</v>
      </c>
      <c r="AE5987" s="319"/>
    </row>
    <row r="5988" spans="1:31" x14ac:dyDescent="0.25">
      <c r="A5988">
        <f t="shared" ref="A5988:E5988" si="3193">A2903</f>
        <v>53015</v>
      </c>
      <c r="B5988" t="str">
        <f t="shared" si="3193"/>
        <v>WA</v>
      </c>
      <c r="C5988" t="str">
        <f t="shared" si="3193"/>
        <v>Cowlitz County</v>
      </c>
      <c r="D5988">
        <f t="shared" si="3193"/>
        <v>-122.681372</v>
      </c>
      <c r="E5988">
        <f t="shared" si="3193"/>
        <v>46.185319999999997</v>
      </c>
      <c r="Q5988" s="197">
        <v>8.8330397489999992</v>
      </c>
      <c r="R5988" s="197">
        <v>8.8330397489999992</v>
      </c>
      <c r="AE5988" s="319"/>
    </row>
    <row r="5989" spans="1:31" x14ac:dyDescent="0.25">
      <c r="A5989">
        <f t="shared" ref="A5989:E5989" si="3194">A2904</f>
        <v>53017</v>
      </c>
      <c r="B5989" t="str">
        <f t="shared" si="3194"/>
        <v>WA</v>
      </c>
      <c r="C5989" t="str">
        <f t="shared" si="3194"/>
        <v>Douglas County</v>
      </c>
      <c r="D5989">
        <f t="shared" si="3194"/>
        <v>-119.69903600000001</v>
      </c>
      <c r="E5989">
        <f t="shared" si="3194"/>
        <v>47.727510000000002</v>
      </c>
      <c r="Q5989" s="197">
        <v>10.981574500000001</v>
      </c>
      <c r="R5989" s="197">
        <v>10.981574500000001</v>
      </c>
      <c r="AE5989" s="319"/>
    </row>
    <row r="5990" spans="1:31" x14ac:dyDescent="0.25">
      <c r="A5990">
        <f t="shared" ref="A5990:E5990" si="3195">A2905</f>
        <v>53019</v>
      </c>
      <c r="B5990" t="str">
        <f t="shared" si="3195"/>
        <v>WA</v>
      </c>
      <c r="C5990" t="str">
        <f t="shared" si="3195"/>
        <v>Ferry County</v>
      </c>
      <c r="D5990">
        <f t="shared" si="3195"/>
        <v>-118.51739999999999</v>
      </c>
      <c r="E5990">
        <f t="shared" si="3195"/>
        <v>48.46902</v>
      </c>
      <c r="Q5990" s="197">
        <v>10.350359879999999</v>
      </c>
      <c r="R5990" s="197">
        <v>10.350359879999999</v>
      </c>
      <c r="AE5990" s="319"/>
    </row>
    <row r="5991" spans="1:31" x14ac:dyDescent="0.25">
      <c r="A5991">
        <f t="shared" ref="A5991:E5991" si="3196">A2906</f>
        <v>53021</v>
      </c>
      <c r="B5991" t="str">
        <f t="shared" si="3196"/>
        <v>WA</v>
      </c>
      <c r="C5991" t="str">
        <f t="shared" si="3196"/>
        <v>Franklin County</v>
      </c>
      <c r="D5991">
        <f t="shared" si="3196"/>
        <v>-118.904419</v>
      </c>
      <c r="E5991">
        <f t="shared" si="3196"/>
        <v>46.535629999999998</v>
      </c>
      <c r="Q5991" s="197">
        <v>10.35445092</v>
      </c>
      <c r="R5991" s="197">
        <v>10.35445092</v>
      </c>
      <c r="AE5991" s="319"/>
    </row>
    <row r="5992" spans="1:31" x14ac:dyDescent="0.25">
      <c r="A5992">
        <f t="shared" ref="A5992:E5992" si="3197">A2907</f>
        <v>53023</v>
      </c>
      <c r="B5992" t="str">
        <f t="shared" si="3197"/>
        <v>WA</v>
      </c>
      <c r="C5992" t="str">
        <f t="shared" si="3197"/>
        <v>Garfield County</v>
      </c>
      <c r="D5992">
        <f t="shared" si="3197"/>
        <v>-117.550006</v>
      </c>
      <c r="E5992">
        <f t="shared" si="3197"/>
        <v>46.429070000000003</v>
      </c>
      <c r="Q5992" s="197">
        <v>9.2628941000000005</v>
      </c>
      <c r="R5992" s="197">
        <v>9.2628941000000005</v>
      </c>
      <c r="AE5992" s="319"/>
    </row>
    <row r="5993" spans="1:31" x14ac:dyDescent="0.25">
      <c r="A5993">
        <f t="shared" ref="A5993:E5993" si="3198">A2908</f>
        <v>53025</v>
      </c>
      <c r="B5993" t="str">
        <f t="shared" si="3198"/>
        <v>WA</v>
      </c>
      <c r="C5993" t="str">
        <f t="shared" si="3198"/>
        <v>Grant County</v>
      </c>
      <c r="D5993">
        <f t="shared" si="3198"/>
        <v>-119.454679</v>
      </c>
      <c r="E5993">
        <f t="shared" si="3198"/>
        <v>47.200130000000001</v>
      </c>
      <c r="Q5993" s="197">
        <v>11.093872709999999</v>
      </c>
      <c r="R5993" s="197">
        <v>11.093872709999999</v>
      </c>
      <c r="AE5993" s="319"/>
    </row>
    <row r="5994" spans="1:31" x14ac:dyDescent="0.25">
      <c r="A5994">
        <f t="shared" ref="A5994:E5994" si="3199">A2909</f>
        <v>53027</v>
      </c>
      <c r="B5994" t="str">
        <f t="shared" si="3199"/>
        <v>WA</v>
      </c>
      <c r="C5994" t="str">
        <f t="shared" si="3199"/>
        <v>Grays Harbor County</v>
      </c>
      <c r="D5994">
        <f t="shared" si="3199"/>
        <v>-123.74033300000001</v>
      </c>
      <c r="E5994">
        <f t="shared" si="3199"/>
        <v>47.15945</v>
      </c>
      <c r="Q5994" s="197">
        <v>7.988758249</v>
      </c>
      <c r="R5994" s="197">
        <v>7.988758249</v>
      </c>
      <c r="AE5994" s="319"/>
    </row>
    <row r="5995" spans="1:31" x14ac:dyDescent="0.25">
      <c r="A5995">
        <f t="shared" ref="A5995:E5995" si="3200">A2910</f>
        <v>53029</v>
      </c>
      <c r="B5995" t="str">
        <f t="shared" si="3200"/>
        <v>WA</v>
      </c>
      <c r="C5995" t="str">
        <f t="shared" si="3200"/>
        <v>Island County</v>
      </c>
      <c r="D5995">
        <f t="shared" si="3200"/>
        <v>-122.527682</v>
      </c>
      <c r="E5995">
        <f t="shared" si="3200"/>
        <v>48.147829999999999</v>
      </c>
      <c r="Q5995" s="197">
        <v>9.0224676610000003</v>
      </c>
      <c r="R5995" s="197">
        <v>9.0224676610000003</v>
      </c>
      <c r="AE5995" s="319"/>
    </row>
    <row r="5996" spans="1:31" x14ac:dyDescent="0.25">
      <c r="A5996">
        <f t="shared" ref="A5996:E5996" si="3201">A2911</f>
        <v>53031</v>
      </c>
      <c r="B5996" t="str">
        <f t="shared" si="3201"/>
        <v>WA</v>
      </c>
      <c r="C5996" t="str">
        <f t="shared" si="3201"/>
        <v>Jefferson County</v>
      </c>
      <c r="D5996">
        <f t="shared" si="3201"/>
        <v>-123.553619</v>
      </c>
      <c r="E5996">
        <f t="shared" si="3201"/>
        <v>47.761299999999999</v>
      </c>
      <c r="Q5996" s="197">
        <v>8.4150203809999997</v>
      </c>
      <c r="R5996" s="197">
        <v>8.4150203809999997</v>
      </c>
      <c r="AE5996" s="319"/>
    </row>
    <row r="5997" spans="1:31" x14ac:dyDescent="0.25">
      <c r="A5997">
        <f t="shared" ref="A5997:E5997" si="3202">A2912</f>
        <v>53033</v>
      </c>
      <c r="B5997" t="str">
        <f t="shared" si="3202"/>
        <v>WA</v>
      </c>
      <c r="C5997" t="str">
        <f t="shared" si="3202"/>
        <v>King County</v>
      </c>
      <c r="D5997">
        <f t="shared" si="3202"/>
        <v>-121.77507900000001</v>
      </c>
      <c r="E5997">
        <f t="shared" si="3202"/>
        <v>47.479880000000001</v>
      </c>
      <c r="Q5997" s="197">
        <v>9.6934132030000004</v>
      </c>
      <c r="R5997" s="197">
        <v>9.6934132030000004</v>
      </c>
      <c r="AE5997" s="319"/>
    </row>
    <row r="5998" spans="1:31" x14ac:dyDescent="0.25">
      <c r="A5998">
        <f t="shared" ref="A5998:E5998" si="3203">A2913</f>
        <v>53035</v>
      </c>
      <c r="B5998" t="str">
        <f t="shared" si="3203"/>
        <v>WA</v>
      </c>
      <c r="C5998" t="str">
        <f t="shared" si="3203"/>
        <v>Kitsap County</v>
      </c>
      <c r="D5998">
        <f t="shared" si="3203"/>
        <v>-122.653175</v>
      </c>
      <c r="E5998">
        <f t="shared" si="3203"/>
        <v>47.595419999999997</v>
      </c>
      <c r="Q5998" s="197">
        <v>8.6382308349999999</v>
      </c>
      <c r="R5998" s="197">
        <v>8.6382308349999999</v>
      </c>
      <c r="AE5998" s="319"/>
    </row>
    <row r="5999" spans="1:31" x14ac:dyDescent="0.25">
      <c r="A5999">
        <f t="shared" ref="A5999:E5999" si="3204">A2914</f>
        <v>53037</v>
      </c>
      <c r="B5999" t="str">
        <f t="shared" si="3204"/>
        <v>WA</v>
      </c>
      <c r="C5999" t="str">
        <f t="shared" si="3204"/>
        <v>Kittitas County</v>
      </c>
      <c r="D5999">
        <f t="shared" si="3204"/>
        <v>-120.682789</v>
      </c>
      <c r="E5999">
        <f t="shared" si="3204"/>
        <v>47.115200000000002</v>
      </c>
      <c r="Q5999" s="197">
        <v>11.22744327</v>
      </c>
      <c r="R5999" s="197">
        <v>11.22744327</v>
      </c>
      <c r="AE5999" s="319"/>
    </row>
    <row r="6000" spans="1:31" x14ac:dyDescent="0.25">
      <c r="A6000">
        <f t="shared" ref="A6000:E6000" si="3205">A2915</f>
        <v>53039</v>
      </c>
      <c r="B6000" t="str">
        <f t="shared" si="3205"/>
        <v>WA</v>
      </c>
      <c r="C6000" t="str">
        <f t="shared" si="3205"/>
        <v>Klickitat County</v>
      </c>
      <c r="D6000">
        <f t="shared" si="3205"/>
        <v>-120.790221</v>
      </c>
      <c r="E6000">
        <f t="shared" si="3205"/>
        <v>45.871079999999999</v>
      </c>
      <c r="Q6000" s="197">
        <v>11.141287269999999</v>
      </c>
      <c r="R6000" s="197">
        <v>11.141287269999999</v>
      </c>
      <c r="AE6000" s="319"/>
    </row>
    <row r="6001" spans="1:31" x14ac:dyDescent="0.25">
      <c r="A6001">
        <f t="shared" ref="A6001:E6001" si="3206">A2916</f>
        <v>53041</v>
      </c>
      <c r="B6001" t="str">
        <f t="shared" si="3206"/>
        <v>WA</v>
      </c>
      <c r="C6001" t="str">
        <f t="shared" si="3206"/>
        <v>Lewis County</v>
      </c>
      <c r="D6001">
        <f t="shared" si="3206"/>
        <v>-122.397041</v>
      </c>
      <c r="E6001">
        <f t="shared" si="3206"/>
        <v>46.572760000000002</v>
      </c>
      <c r="Q6001" s="197">
        <v>8.9678486270000004</v>
      </c>
      <c r="R6001" s="197">
        <v>8.9678486270000004</v>
      </c>
      <c r="AE6001" s="319"/>
    </row>
    <row r="6002" spans="1:31" x14ac:dyDescent="0.25">
      <c r="A6002">
        <f t="shared" ref="A6002:E6002" si="3207">A2917</f>
        <v>53043</v>
      </c>
      <c r="B6002" t="str">
        <f t="shared" si="3207"/>
        <v>WA</v>
      </c>
      <c r="C6002" t="str">
        <f t="shared" si="3207"/>
        <v>Lincoln County</v>
      </c>
      <c r="D6002">
        <f t="shared" si="3207"/>
        <v>-118.415509</v>
      </c>
      <c r="E6002">
        <f t="shared" si="3207"/>
        <v>47.57282</v>
      </c>
      <c r="Q6002" s="197">
        <v>10.279035009999999</v>
      </c>
      <c r="R6002" s="197">
        <v>10.279035009999999</v>
      </c>
      <c r="AE6002" s="319"/>
    </row>
    <row r="6003" spans="1:31" x14ac:dyDescent="0.25">
      <c r="A6003">
        <f t="shared" ref="A6003:E6003" si="3208">A2918</f>
        <v>53045</v>
      </c>
      <c r="B6003" t="str">
        <f t="shared" si="3208"/>
        <v>WA</v>
      </c>
      <c r="C6003" t="str">
        <f t="shared" si="3208"/>
        <v>Mason County</v>
      </c>
      <c r="D6003">
        <f t="shared" si="3208"/>
        <v>-123.198047</v>
      </c>
      <c r="E6003">
        <f t="shared" si="3208"/>
        <v>47.346429999999998</v>
      </c>
      <c r="Q6003" s="197">
        <v>8.1103471119999995</v>
      </c>
      <c r="R6003" s="197">
        <v>8.1103471119999995</v>
      </c>
      <c r="AE6003" s="319"/>
    </row>
    <row r="6004" spans="1:31" x14ac:dyDescent="0.25">
      <c r="A6004">
        <f t="shared" ref="A6004:E6004" si="3209">A2919</f>
        <v>53047</v>
      </c>
      <c r="B6004" t="str">
        <f t="shared" si="3209"/>
        <v>WA</v>
      </c>
      <c r="C6004" t="str">
        <f t="shared" si="3209"/>
        <v>Okanogan County</v>
      </c>
      <c r="D6004">
        <f t="shared" si="3209"/>
        <v>-119.742858</v>
      </c>
      <c r="E6004">
        <f t="shared" si="3209"/>
        <v>48.54562</v>
      </c>
      <c r="Q6004" s="197">
        <v>10.588239720000001</v>
      </c>
      <c r="R6004" s="197">
        <v>10.588239720000001</v>
      </c>
      <c r="AE6004" s="319"/>
    </row>
    <row r="6005" spans="1:31" x14ac:dyDescent="0.25">
      <c r="A6005">
        <f t="shared" ref="A6005:E6005" si="3210">A2920</f>
        <v>53049</v>
      </c>
      <c r="B6005" t="str">
        <f t="shared" si="3210"/>
        <v>WA</v>
      </c>
      <c r="C6005" t="str">
        <f t="shared" si="3210"/>
        <v>Pacific County</v>
      </c>
      <c r="D6005">
        <f t="shared" si="3210"/>
        <v>-123.675256</v>
      </c>
      <c r="E6005">
        <f t="shared" si="3210"/>
        <v>46.554830000000003</v>
      </c>
      <c r="Q6005" s="197">
        <v>8.1255765760000003</v>
      </c>
      <c r="R6005" s="197">
        <v>8.1255765760000003</v>
      </c>
      <c r="AE6005" s="319"/>
    </row>
    <row r="6006" spans="1:31" x14ac:dyDescent="0.25">
      <c r="A6006">
        <f t="shared" ref="A6006:E6006" si="3211">A2921</f>
        <v>53051</v>
      </c>
      <c r="B6006" t="str">
        <f t="shared" si="3211"/>
        <v>WA</v>
      </c>
      <c r="C6006" t="str">
        <f t="shared" si="3211"/>
        <v>Pend Oreille County</v>
      </c>
      <c r="D6006">
        <f t="shared" si="3211"/>
        <v>-117.27281000000001</v>
      </c>
      <c r="E6006">
        <f t="shared" si="3211"/>
        <v>48.534289999999999</v>
      </c>
      <c r="Q6006" s="197">
        <v>9.7847571270000007</v>
      </c>
      <c r="R6006" s="197">
        <v>9.7847571270000007</v>
      </c>
      <c r="AE6006" s="319"/>
    </row>
    <row r="6007" spans="1:31" x14ac:dyDescent="0.25">
      <c r="A6007">
        <f t="shared" ref="A6007:E6007" si="3212">A2922</f>
        <v>53053</v>
      </c>
      <c r="B6007" t="str">
        <f t="shared" si="3212"/>
        <v>WA</v>
      </c>
      <c r="C6007" t="str">
        <f t="shared" si="3212"/>
        <v>Pierce County</v>
      </c>
      <c r="D6007">
        <f t="shared" si="3212"/>
        <v>-122.04536899999999</v>
      </c>
      <c r="E6007">
        <f t="shared" si="3212"/>
        <v>46.986930000000001</v>
      </c>
      <c r="Q6007" s="197">
        <v>9.2389978670000001</v>
      </c>
      <c r="R6007" s="197">
        <v>9.2389978670000001</v>
      </c>
      <c r="AE6007" s="319"/>
    </row>
    <row r="6008" spans="1:31" x14ac:dyDescent="0.25">
      <c r="A6008">
        <f t="shared" ref="A6008:E6008" si="3213">A2923</f>
        <v>53055</v>
      </c>
      <c r="B6008" t="str">
        <f t="shared" si="3213"/>
        <v>WA</v>
      </c>
      <c r="C6008" t="str">
        <f t="shared" si="3213"/>
        <v>San Juan County</v>
      </c>
      <c r="D6008">
        <f t="shared" si="3213"/>
        <v>-122.829054</v>
      </c>
      <c r="E6008">
        <f t="shared" si="3213"/>
        <v>48.461309999999997</v>
      </c>
      <c r="Q6008" s="197">
        <v>8.9987410400000005</v>
      </c>
      <c r="R6008" s="197">
        <v>8.9987410400000005</v>
      </c>
      <c r="AE6008" s="319"/>
    </row>
    <row r="6009" spans="1:31" x14ac:dyDescent="0.25">
      <c r="A6009">
        <f t="shared" ref="A6009:E6009" si="3214">A2924</f>
        <v>53057</v>
      </c>
      <c r="B6009" t="str">
        <f t="shared" si="3214"/>
        <v>WA</v>
      </c>
      <c r="C6009" t="str">
        <f t="shared" si="3214"/>
        <v>Skagit County</v>
      </c>
      <c r="D6009">
        <f t="shared" si="3214"/>
        <v>-121.713644</v>
      </c>
      <c r="E6009">
        <f t="shared" si="3214"/>
        <v>48.473730000000003</v>
      </c>
      <c r="Q6009" s="197">
        <v>9.7652000559999994</v>
      </c>
      <c r="R6009" s="197">
        <v>9.7652000559999994</v>
      </c>
      <c r="AE6009" s="319"/>
    </row>
    <row r="6010" spans="1:31" x14ac:dyDescent="0.25">
      <c r="A6010">
        <f t="shared" ref="A6010:E6010" si="3215">A2925</f>
        <v>53059</v>
      </c>
      <c r="B6010" t="str">
        <f t="shared" si="3215"/>
        <v>WA</v>
      </c>
      <c r="C6010" t="str">
        <f t="shared" si="3215"/>
        <v>Skamania County</v>
      </c>
      <c r="D6010">
        <f t="shared" si="3215"/>
        <v>-121.91531000000001</v>
      </c>
      <c r="E6010">
        <f t="shared" si="3215"/>
        <v>46.01614</v>
      </c>
      <c r="Q6010" s="197">
        <v>9.7471992150000002</v>
      </c>
      <c r="R6010" s="197">
        <v>9.7471992150000002</v>
      </c>
      <c r="AE6010" s="319"/>
    </row>
    <row r="6011" spans="1:31" x14ac:dyDescent="0.25">
      <c r="A6011">
        <f t="shared" ref="A6011:E6011" si="3216">A2926</f>
        <v>53061</v>
      </c>
      <c r="B6011" t="str">
        <f t="shared" si="3216"/>
        <v>WA</v>
      </c>
      <c r="C6011" t="str">
        <f t="shared" si="3216"/>
        <v>Snohomish County</v>
      </c>
      <c r="D6011">
        <f t="shared" si="3216"/>
        <v>-121.67003699999999</v>
      </c>
      <c r="E6011">
        <f t="shared" si="3216"/>
        <v>48.041969999999999</v>
      </c>
      <c r="Q6011" s="197">
        <v>9.7756090400000009</v>
      </c>
      <c r="R6011" s="197">
        <v>9.7756090400000009</v>
      </c>
      <c r="AE6011" s="319"/>
    </row>
    <row r="6012" spans="1:31" x14ac:dyDescent="0.25">
      <c r="A6012">
        <f t="shared" ref="A6012:E6012" si="3217">A2927</f>
        <v>53063</v>
      </c>
      <c r="B6012" t="str">
        <f t="shared" si="3217"/>
        <v>WA</v>
      </c>
      <c r="C6012" t="str">
        <f t="shared" si="3217"/>
        <v>Spokane County</v>
      </c>
      <c r="D6012">
        <f t="shared" si="3217"/>
        <v>-117.396704</v>
      </c>
      <c r="E6012">
        <f t="shared" si="3217"/>
        <v>47.624879999999997</v>
      </c>
      <c r="Q6012" s="197">
        <v>9.7356097439999996</v>
      </c>
      <c r="R6012" s="197">
        <v>9.7356097439999996</v>
      </c>
      <c r="AE6012" s="319"/>
    </row>
    <row r="6013" spans="1:31" x14ac:dyDescent="0.25">
      <c r="A6013">
        <f t="shared" ref="A6013:E6013" si="3218">A2928</f>
        <v>53065</v>
      </c>
      <c r="B6013" t="str">
        <f t="shared" si="3218"/>
        <v>WA</v>
      </c>
      <c r="C6013" t="str">
        <f t="shared" si="3218"/>
        <v>Stevens County</v>
      </c>
      <c r="D6013">
        <f t="shared" si="3218"/>
        <v>-117.85846100000001</v>
      </c>
      <c r="E6013">
        <f t="shared" si="3218"/>
        <v>48.40193</v>
      </c>
      <c r="Q6013" s="197">
        <v>10.066507339999999</v>
      </c>
      <c r="R6013" s="197">
        <v>10.066507339999999</v>
      </c>
      <c r="AE6013" s="319"/>
    </row>
    <row r="6014" spans="1:31" x14ac:dyDescent="0.25">
      <c r="A6014">
        <f t="shared" ref="A6014:E6014" si="3219">A2929</f>
        <v>53067</v>
      </c>
      <c r="B6014" t="str">
        <f t="shared" si="3219"/>
        <v>WA</v>
      </c>
      <c r="C6014" t="str">
        <f t="shared" si="3219"/>
        <v>Thurston County</v>
      </c>
      <c r="D6014">
        <f t="shared" si="3219"/>
        <v>-122.83546800000001</v>
      </c>
      <c r="E6014">
        <f t="shared" si="3219"/>
        <v>46.91404</v>
      </c>
      <c r="Q6014" s="197">
        <v>8.2486411489999991</v>
      </c>
      <c r="R6014" s="197">
        <v>8.2486411489999991</v>
      </c>
      <c r="AE6014" s="319"/>
    </row>
    <row r="6015" spans="1:31" x14ac:dyDescent="0.25">
      <c r="A6015">
        <f t="shared" ref="A6015:E6015" si="3220">A2930</f>
        <v>53069</v>
      </c>
      <c r="B6015" t="str">
        <f t="shared" si="3220"/>
        <v>WA</v>
      </c>
      <c r="C6015" t="str">
        <f t="shared" si="3220"/>
        <v>Wahkiakum County</v>
      </c>
      <c r="D6015">
        <f t="shared" si="3220"/>
        <v>-123.409482</v>
      </c>
      <c r="E6015">
        <f t="shared" si="3220"/>
        <v>46.289560000000002</v>
      </c>
      <c r="Q6015" s="197">
        <v>8.4198413900000002</v>
      </c>
      <c r="R6015" s="197">
        <v>8.4198413900000002</v>
      </c>
      <c r="AE6015" s="319"/>
    </row>
    <row r="6016" spans="1:31" x14ac:dyDescent="0.25">
      <c r="A6016">
        <f t="shared" ref="A6016:E6016" si="3221">A2931</f>
        <v>53071</v>
      </c>
      <c r="B6016" t="str">
        <f t="shared" si="3221"/>
        <v>WA</v>
      </c>
      <c r="C6016" t="str">
        <f t="shared" si="3221"/>
        <v>Walla Walla County</v>
      </c>
      <c r="D6016">
        <f t="shared" si="3221"/>
        <v>-118.487866</v>
      </c>
      <c r="E6016">
        <f t="shared" si="3221"/>
        <v>46.230310000000003</v>
      </c>
      <c r="Q6016" s="197">
        <v>9.6123835759999992</v>
      </c>
      <c r="R6016" s="197">
        <v>9.6123835759999992</v>
      </c>
      <c r="AE6016" s="319"/>
    </row>
    <row r="6017" spans="1:31" x14ac:dyDescent="0.25">
      <c r="A6017">
        <f t="shared" ref="A6017:E6017" si="3222">A2932</f>
        <v>53073</v>
      </c>
      <c r="B6017" t="str">
        <f t="shared" si="3222"/>
        <v>WA</v>
      </c>
      <c r="C6017" t="str">
        <f t="shared" si="3222"/>
        <v>Whatcom County</v>
      </c>
      <c r="D6017">
        <f t="shared" si="3222"/>
        <v>-121.689249</v>
      </c>
      <c r="E6017">
        <f t="shared" si="3222"/>
        <v>48.820529999999998</v>
      </c>
      <c r="Q6017" s="197">
        <v>9.8048631890000006</v>
      </c>
      <c r="R6017" s="197">
        <v>9.8048631890000006</v>
      </c>
      <c r="AE6017" s="319"/>
    </row>
    <row r="6018" spans="1:31" x14ac:dyDescent="0.25">
      <c r="A6018">
        <f t="shared" ref="A6018:E6018" si="3223">A2933</f>
        <v>53075</v>
      </c>
      <c r="B6018" t="str">
        <f t="shared" si="3223"/>
        <v>WA</v>
      </c>
      <c r="C6018" t="str">
        <f t="shared" si="3223"/>
        <v>Whitman County</v>
      </c>
      <c r="D6018">
        <f t="shared" si="3223"/>
        <v>-117.513893</v>
      </c>
      <c r="E6018">
        <f t="shared" si="3223"/>
        <v>46.898809999999997</v>
      </c>
      <c r="Q6018" s="197">
        <v>9.4996447330000002</v>
      </c>
      <c r="R6018" s="197">
        <v>9.4996447330000002</v>
      </c>
      <c r="AE6018" s="319"/>
    </row>
    <row r="6019" spans="1:31" x14ac:dyDescent="0.25">
      <c r="A6019">
        <f t="shared" ref="A6019:E6019" si="3224">A2934</f>
        <v>53077</v>
      </c>
      <c r="B6019" t="str">
        <f t="shared" si="3224"/>
        <v>WA</v>
      </c>
      <c r="C6019" t="str">
        <f t="shared" si="3224"/>
        <v>Yakima County</v>
      </c>
      <c r="D6019">
        <f t="shared" si="3224"/>
        <v>-120.740529</v>
      </c>
      <c r="E6019">
        <f t="shared" si="3224"/>
        <v>46.451770000000003</v>
      </c>
      <c r="Q6019" s="197">
        <v>11.51032526</v>
      </c>
      <c r="R6019" s="197">
        <v>11.51032526</v>
      </c>
      <c r="AE6019" s="319"/>
    </row>
    <row r="6020" spans="1:31" x14ac:dyDescent="0.25">
      <c r="A6020">
        <f t="shared" ref="A6020:E6020" si="3225">A2935</f>
        <v>54001</v>
      </c>
      <c r="B6020" t="str">
        <f t="shared" si="3225"/>
        <v>WV</v>
      </c>
      <c r="C6020" t="str">
        <f t="shared" si="3225"/>
        <v>Barbour County</v>
      </c>
      <c r="D6020">
        <f t="shared" si="3225"/>
        <v>-79.997749900000002</v>
      </c>
      <c r="E6020">
        <f t="shared" si="3225"/>
        <v>39.132370000000002</v>
      </c>
      <c r="Q6020" s="197">
        <v>10.88653229</v>
      </c>
      <c r="R6020" s="197">
        <v>10.88653229</v>
      </c>
      <c r="AE6020" s="319"/>
    </row>
    <row r="6021" spans="1:31" x14ac:dyDescent="0.25">
      <c r="A6021">
        <f t="shared" ref="A6021:E6021" si="3226">A2936</f>
        <v>54003</v>
      </c>
      <c r="B6021" t="str">
        <f t="shared" si="3226"/>
        <v>WV</v>
      </c>
      <c r="C6021" t="str">
        <f t="shared" si="3226"/>
        <v>Berkeley County</v>
      </c>
      <c r="D6021">
        <f t="shared" si="3226"/>
        <v>-78.027495000000002</v>
      </c>
      <c r="E6021">
        <f t="shared" si="3226"/>
        <v>39.464889999999997</v>
      </c>
      <c r="Q6021" s="197">
        <v>11.873628589999999</v>
      </c>
      <c r="R6021" s="197">
        <v>11.873628589999999</v>
      </c>
      <c r="AE6021" s="319"/>
    </row>
    <row r="6022" spans="1:31" x14ac:dyDescent="0.25">
      <c r="A6022">
        <f t="shared" ref="A6022:E6022" si="3227">A2937</f>
        <v>54005</v>
      </c>
      <c r="B6022" t="str">
        <f t="shared" si="3227"/>
        <v>WV</v>
      </c>
      <c r="C6022" t="str">
        <f t="shared" si="3227"/>
        <v>Boone County</v>
      </c>
      <c r="D6022">
        <f t="shared" si="3227"/>
        <v>-81.703618399999996</v>
      </c>
      <c r="E6022">
        <f t="shared" si="3227"/>
        <v>38.018479999999997</v>
      </c>
      <c r="Q6022" s="197">
        <v>13.206275229999999</v>
      </c>
      <c r="R6022" s="197">
        <v>13.206275229999999</v>
      </c>
      <c r="AE6022" s="319"/>
    </row>
    <row r="6023" spans="1:31" x14ac:dyDescent="0.25">
      <c r="A6023">
        <f t="shared" ref="A6023:E6023" si="3228">A2938</f>
        <v>54007</v>
      </c>
      <c r="B6023" t="str">
        <f t="shared" si="3228"/>
        <v>WV</v>
      </c>
      <c r="C6023" t="str">
        <f t="shared" si="3228"/>
        <v>Braxton County</v>
      </c>
      <c r="D6023">
        <f t="shared" si="3228"/>
        <v>-80.720850299999995</v>
      </c>
      <c r="E6023">
        <f t="shared" si="3228"/>
        <v>38.701189999999997</v>
      </c>
      <c r="Q6023" s="197">
        <v>11.89414403</v>
      </c>
      <c r="R6023" s="197">
        <v>11.89414403</v>
      </c>
      <c r="AE6023" s="319"/>
    </row>
    <row r="6024" spans="1:31" x14ac:dyDescent="0.25">
      <c r="A6024">
        <f t="shared" ref="A6024:E6024" si="3229">A2939</f>
        <v>54009</v>
      </c>
      <c r="B6024" t="str">
        <f t="shared" si="3229"/>
        <v>WV</v>
      </c>
      <c r="C6024" t="str">
        <f t="shared" si="3229"/>
        <v>Brooke County</v>
      </c>
      <c r="D6024">
        <f t="shared" si="3229"/>
        <v>-80.580620800000005</v>
      </c>
      <c r="E6024">
        <f t="shared" si="3229"/>
        <v>40.283580000000001</v>
      </c>
      <c r="Q6024" s="197">
        <v>11.524697959999999</v>
      </c>
      <c r="R6024" s="197">
        <v>11.524697959999999</v>
      </c>
      <c r="AE6024" s="319"/>
    </row>
    <row r="6025" spans="1:31" x14ac:dyDescent="0.25">
      <c r="A6025">
        <f t="shared" ref="A6025:E6025" si="3230">A2940</f>
        <v>54011</v>
      </c>
      <c r="B6025" t="str">
        <f t="shared" si="3230"/>
        <v>WV</v>
      </c>
      <c r="C6025" t="str">
        <f t="shared" si="3230"/>
        <v>Cabell County</v>
      </c>
      <c r="D6025">
        <f t="shared" si="3230"/>
        <v>-82.240295700000004</v>
      </c>
      <c r="E6025">
        <f t="shared" si="3230"/>
        <v>38.429760000000002</v>
      </c>
      <c r="Q6025" s="197">
        <v>13.059833060000001</v>
      </c>
      <c r="R6025" s="197">
        <v>13.059833060000001</v>
      </c>
      <c r="AE6025" s="319"/>
    </row>
    <row r="6026" spans="1:31" x14ac:dyDescent="0.25">
      <c r="A6026">
        <f t="shared" ref="A6026:E6026" si="3231">A2941</f>
        <v>54013</v>
      </c>
      <c r="B6026" t="str">
        <f t="shared" si="3231"/>
        <v>WV</v>
      </c>
      <c r="C6026" t="str">
        <f t="shared" si="3231"/>
        <v>Calhoun County</v>
      </c>
      <c r="D6026">
        <f t="shared" si="3231"/>
        <v>-81.117716900000005</v>
      </c>
      <c r="E6026">
        <f t="shared" si="3231"/>
        <v>38.845770000000002</v>
      </c>
      <c r="Q6026" s="197">
        <v>12.21758591</v>
      </c>
      <c r="R6026" s="197">
        <v>12.21758591</v>
      </c>
      <c r="AE6026" s="319"/>
    </row>
    <row r="6027" spans="1:31" x14ac:dyDescent="0.25">
      <c r="A6027">
        <f t="shared" ref="A6027:E6027" si="3232">A2942</f>
        <v>54015</v>
      </c>
      <c r="B6027" t="str">
        <f t="shared" si="3232"/>
        <v>WV</v>
      </c>
      <c r="C6027" t="str">
        <f t="shared" si="3232"/>
        <v>Clay County</v>
      </c>
      <c r="D6027">
        <f t="shared" si="3232"/>
        <v>-81.070552199999995</v>
      </c>
      <c r="E6027">
        <f t="shared" si="3232"/>
        <v>38.462649999999996</v>
      </c>
      <c r="Q6027" s="197">
        <v>12.48523527</v>
      </c>
      <c r="R6027" s="197">
        <v>12.48523527</v>
      </c>
      <c r="AE6027" s="319"/>
    </row>
    <row r="6028" spans="1:31" x14ac:dyDescent="0.25">
      <c r="A6028">
        <f t="shared" ref="A6028:E6028" si="3233">A2943</f>
        <v>54017</v>
      </c>
      <c r="B6028" t="str">
        <f t="shared" si="3233"/>
        <v>WV</v>
      </c>
      <c r="C6028" t="str">
        <f t="shared" si="3233"/>
        <v>Doddridge County</v>
      </c>
      <c r="D6028">
        <f t="shared" si="3233"/>
        <v>-80.709221299999996</v>
      </c>
      <c r="E6028">
        <f t="shared" si="3233"/>
        <v>39.271369999999997</v>
      </c>
      <c r="Q6028" s="197">
        <v>11.635932349999999</v>
      </c>
      <c r="R6028" s="197">
        <v>11.635932349999999</v>
      </c>
      <c r="AE6028" s="319"/>
    </row>
    <row r="6029" spans="1:31" x14ac:dyDescent="0.25">
      <c r="A6029">
        <f t="shared" ref="A6029:E6029" si="3234">A2944</f>
        <v>54019</v>
      </c>
      <c r="B6029" t="str">
        <f t="shared" si="3234"/>
        <v>WV</v>
      </c>
      <c r="C6029" t="str">
        <f t="shared" si="3234"/>
        <v>Fayette County</v>
      </c>
      <c r="D6029">
        <f t="shared" si="3234"/>
        <v>-81.072606800000003</v>
      </c>
      <c r="E6029">
        <f t="shared" si="3234"/>
        <v>38.02496</v>
      </c>
      <c r="Q6029" s="197">
        <v>12.889045429999999</v>
      </c>
      <c r="R6029" s="197">
        <v>12.889045429999999</v>
      </c>
      <c r="AE6029" s="319"/>
    </row>
    <row r="6030" spans="1:31" x14ac:dyDescent="0.25">
      <c r="A6030">
        <f t="shared" ref="A6030:E6030" si="3235">A2945</f>
        <v>54021</v>
      </c>
      <c r="B6030" t="str">
        <f t="shared" si="3235"/>
        <v>WV</v>
      </c>
      <c r="C6030" t="str">
        <f t="shared" si="3235"/>
        <v>Gilmer County</v>
      </c>
      <c r="D6030">
        <f t="shared" si="3235"/>
        <v>-80.862177200000005</v>
      </c>
      <c r="E6030">
        <f t="shared" si="3235"/>
        <v>38.922640000000001</v>
      </c>
      <c r="Q6030" s="197">
        <v>11.905849399999999</v>
      </c>
      <c r="R6030" s="197">
        <v>11.905849399999999</v>
      </c>
      <c r="AE6030" s="319"/>
    </row>
    <row r="6031" spans="1:31" x14ac:dyDescent="0.25">
      <c r="A6031">
        <f t="shared" ref="A6031:E6031" si="3236">A2946</f>
        <v>54023</v>
      </c>
      <c r="B6031" t="str">
        <f t="shared" si="3236"/>
        <v>WV</v>
      </c>
      <c r="C6031" t="str">
        <f t="shared" si="3236"/>
        <v>Grant County</v>
      </c>
      <c r="D6031">
        <f t="shared" si="3236"/>
        <v>-79.203435600000006</v>
      </c>
      <c r="E6031">
        <f t="shared" si="3236"/>
        <v>39.106059999999999</v>
      </c>
      <c r="Q6031" s="197">
        <v>10.685529470000001</v>
      </c>
      <c r="R6031" s="197">
        <v>10.685529470000001</v>
      </c>
      <c r="AE6031" s="319"/>
    </row>
    <row r="6032" spans="1:31" x14ac:dyDescent="0.25">
      <c r="A6032">
        <f t="shared" ref="A6032:E6032" si="3237">A2947</f>
        <v>54025</v>
      </c>
      <c r="B6032" t="str">
        <f t="shared" si="3237"/>
        <v>WV</v>
      </c>
      <c r="C6032" t="str">
        <f t="shared" si="3237"/>
        <v>Greenbrier County</v>
      </c>
      <c r="D6032">
        <f t="shared" si="3237"/>
        <v>-80.452502899999999</v>
      </c>
      <c r="E6032">
        <f t="shared" si="3237"/>
        <v>37.947380000000003</v>
      </c>
      <c r="Q6032" s="197">
        <v>12.440848089999999</v>
      </c>
      <c r="R6032" s="197">
        <v>12.440848089999999</v>
      </c>
      <c r="AE6032" s="319"/>
    </row>
    <row r="6033" spans="1:31" x14ac:dyDescent="0.25">
      <c r="A6033">
        <f t="shared" ref="A6033:E6033" si="3238">A2948</f>
        <v>54027</v>
      </c>
      <c r="B6033" t="str">
        <f t="shared" si="3238"/>
        <v>WV</v>
      </c>
      <c r="C6033" t="str">
        <f t="shared" si="3238"/>
        <v>Hampshire County</v>
      </c>
      <c r="D6033">
        <f t="shared" si="3238"/>
        <v>-78.622795699999998</v>
      </c>
      <c r="E6033">
        <f t="shared" si="3238"/>
        <v>39.318379999999998</v>
      </c>
      <c r="Q6033" s="197">
        <v>11.29894636</v>
      </c>
      <c r="R6033" s="197">
        <v>11.29894636</v>
      </c>
      <c r="AE6033" s="319"/>
    </row>
    <row r="6034" spans="1:31" x14ac:dyDescent="0.25">
      <c r="A6034">
        <f t="shared" ref="A6034:E6034" si="3239">A2949</f>
        <v>54029</v>
      </c>
      <c r="B6034" t="str">
        <f t="shared" si="3239"/>
        <v>WV</v>
      </c>
      <c r="C6034" t="str">
        <f t="shared" si="3239"/>
        <v>Hancock County</v>
      </c>
      <c r="D6034">
        <f t="shared" si="3239"/>
        <v>-80.578928099999999</v>
      </c>
      <c r="E6034">
        <f t="shared" si="3239"/>
        <v>40.532170000000001</v>
      </c>
      <c r="Q6034" s="197">
        <v>11.42624762</v>
      </c>
      <c r="R6034" s="197">
        <v>11.42624762</v>
      </c>
      <c r="AE6034" s="319"/>
    </row>
    <row r="6035" spans="1:31" x14ac:dyDescent="0.25">
      <c r="A6035">
        <f t="shared" ref="A6035:E6035" si="3240">A2950</f>
        <v>54031</v>
      </c>
      <c r="B6035" t="str">
        <f t="shared" si="3240"/>
        <v>WV</v>
      </c>
      <c r="C6035" t="str">
        <f t="shared" si="3240"/>
        <v>Hardy County</v>
      </c>
      <c r="D6035">
        <f t="shared" si="3240"/>
        <v>-78.865639700000003</v>
      </c>
      <c r="E6035">
        <f t="shared" si="3240"/>
        <v>39.011670000000002</v>
      </c>
      <c r="Q6035" s="197">
        <v>11.06965475</v>
      </c>
      <c r="R6035" s="197">
        <v>11.06965475</v>
      </c>
      <c r="AE6035" s="319"/>
    </row>
    <row r="6036" spans="1:31" x14ac:dyDescent="0.25">
      <c r="A6036">
        <f t="shared" ref="A6036:E6036" si="3241">A2951</f>
        <v>54033</v>
      </c>
      <c r="B6036" t="str">
        <f t="shared" si="3241"/>
        <v>WV</v>
      </c>
      <c r="C6036" t="str">
        <f t="shared" si="3241"/>
        <v>Harrison County</v>
      </c>
      <c r="D6036">
        <f t="shared" si="3241"/>
        <v>-80.384016700000004</v>
      </c>
      <c r="E6036">
        <f t="shared" si="3241"/>
        <v>39.286580000000001</v>
      </c>
      <c r="Q6036" s="197">
        <v>11.329199279999999</v>
      </c>
      <c r="R6036" s="197">
        <v>11.329199279999999</v>
      </c>
      <c r="AE6036" s="319"/>
    </row>
    <row r="6037" spans="1:31" x14ac:dyDescent="0.25">
      <c r="A6037">
        <f t="shared" ref="A6037:E6037" si="3242">A2952</f>
        <v>54035</v>
      </c>
      <c r="B6037" t="str">
        <f t="shared" si="3242"/>
        <v>WV</v>
      </c>
      <c r="C6037" t="str">
        <f t="shared" si="3242"/>
        <v>Jackson County</v>
      </c>
      <c r="D6037">
        <f t="shared" si="3242"/>
        <v>-81.672879699999996</v>
      </c>
      <c r="E6037">
        <f t="shared" si="3242"/>
        <v>38.846580000000003</v>
      </c>
      <c r="Q6037" s="197">
        <v>12.586128950000001</v>
      </c>
      <c r="R6037" s="197">
        <v>12.586128950000001</v>
      </c>
      <c r="AE6037" s="319"/>
    </row>
    <row r="6038" spans="1:31" x14ac:dyDescent="0.25">
      <c r="A6038">
        <f t="shared" ref="A6038:E6038" si="3243">A2953</f>
        <v>54037</v>
      </c>
      <c r="B6038" t="str">
        <f t="shared" si="3243"/>
        <v>WV</v>
      </c>
      <c r="C6038" t="str">
        <f t="shared" si="3243"/>
        <v>Jefferson County</v>
      </c>
      <c r="D6038">
        <f t="shared" si="3243"/>
        <v>-77.864831600000002</v>
      </c>
      <c r="E6038">
        <f t="shared" si="3243"/>
        <v>39.310580000000002</v>
      </c>
      <c r="Q6038" s="197">
        <v>12.19470695</v>
      </c>
      <c r="R6038" s="197">
        <v>12.19470695</v>
      </c>
      <c r="AE6038" s="319"/>
    </row>
    <row r="6039" spans="1:31" x14ac:dyDescent="0.25">
      <c r="A6039">
        <f t="shared" ref="A6039:E6039" si="3244">A2954</f>
        <v>54039</v>
      </c>
      <c r="B6039" t="str">
        <f t="shared" si="3244"/>
        <v>WV</v>
      </c>
      <c r="C6039" t="str">
        <f t="shared" si="3244"/>
        <v>Kanawha County</v>
      </c>
      <c r="D6039">
        <f t="shared" si="3244"/>
        <v>-81.516383599999998</v>
      </c>
      <c r="E6039">
        <f t="shared" si="3244"/>
        <v>38.33558</v>
      </c>
      <c r="Q6039" s="197">
        <v>12.949624630000001</v>
      </c>
      <c r="R6039" s="197">
        <v>12.949624630000001</v>
      </c>
      <c r="AE6039" s="319"/>
    </row>
    <row r="6040" spans="1:31" x14ac:dyDescent="0.25">
      <c r="A6040">
        <f t="shared" ref="A6040:E6040" si="3245">A2955</f>
        <v>54041</v>
      </c>
      <c r="B6040" t="str">
        <f t="shared" si="3245"/>
        <v>WV</v>
      </c>
      <c r="C6040" t="str">
        <f t="shared" si="3245"/>
        <v>Lewis County</v>
      </c>
      <c r="D6040">
        <f t="shared" si="3245"/>
        <v>-80.5054734</v>
      </c>
      <c r="E6040">
        <f t="shared" si="3245"/>
        <v>38.997529999999998</v>
      </c>
      <c r="Q6040" s="197">
        <v>11.47567926</v>
      </c>
      <c r="R6040" s="197">
        <v>11.47567926</v>
      </c>
      <c r="AE6040" s="319"/>
    </row>
    <row r="6041" spans="1:31" x14ac:dyDescent="0.25">
      <c r="A6041">
        <f t="shared" ref="A6041:E6041" si="3246">A2956</f>
        <v>54043</v>
      </c>
      <c r="B6041" t="str">
        <f t="shared" si="3246"/>
        <v>WV</v>
      </c>
      <c r="C6041" t="str">
        <f t="shared" si="3246"/>
        <v>Lincoln County</v>
      </c>
      <c r="D6041">
        <f t="shared" si="3246"/>
        <v>-82.059406800000005</v>
      </c>
      <c r="E6041">
        <f t="shared" si="3246"/>
        <v>38.171930000000003</v>
      </c>
      <c r="Q6041" s="197">
        <v>13.186441670000001</v>
      </c>
      <c r="R6041" s="197">
        <v>13.186441670000001</v>
      </c>
      <c r="AE6041" s="319"/>
    </row>
    <row r="6042" spans="1:31" x14ac:dyDescent="0.25">
      <c r="A6042">
        <f t="shared" ref="A6042:E6042" si="3247">A2957</f>
        <v>54045</v>
      </c>
      <c r="B6042" t="str">
        <f t="shared" si="3247"/>
        <v>WV</v>
      </c>
      <c r="C6042" t="str">
        <f t="shared" si="3247"/>
        <v>Logan County</v>
      </c>
      <c r="D6042">
        <f t="shared" si="3247"/>
        <v>-81.936584100000005</v>
      </c>
      <c r="E6042">
        <f t="shared" si="3247"/>
        <v>37.825290000000003</v>
      </c>
      <c r="Q6042" s="197">
        <v>13.308738180000001</v>
      </c>
      <c r="R6042" s="197">
        <v>13.308738180000001</v>
      </c>
      <c r="AE6042" s="319"/>
    </row>
    <row r="6043" spans="1:31" x14ac:dyDescent="0.25">
      <c r="A6043">
        <f t="shared" ref="A6043:E6043" si="3248">A2958</f>
        <v>54047</v>
      </c>
      <c r="B6043" t="str">
        <f t="shared" si="3248"/>
        <v>WV</v>
      </c>
      <c r="C6043" t="str">
        <f t="shared" si="3248"/>
        <v>McDowell County</v>
      </c>
      <c r="D6043">
        <f t="shared" si="3248"/>
        <v>-81.655478700000003</v>
      </c>
      <c r="E6043">
        <f t="shared" si="3248"/>
        <v>37.378349999999998</v>
      </c>
      <c r="Q6043" s="197">
        <v>13.468849179999999</v>
      </c>
      <c r="R6043" s="197">
        <v>13.468849179999999</v>
      </c>
      <c r="AE6043" s="319"/>
    </row>
    <row r="6044" spans="1:31" x14ac:dyDescent="0.25">
      <c r="A6044">
        <f t="shared" ref="A6044:E6044" si="3249">A2959</f>
        <v>54049</v>
      </c>
      <c r="B6044" t="str">
        <f t="shared" si="3249"/>
        <v>WV</v>
      </c>
      <c r="C6044" t="str">
        <f t="shared" si="3249"/>
        <v>Marion County</v>
      </c>
      <c r="D6044">
        <f t="shared" si="3249"/>
        <v>-80.238133300000001</v>
      </c>
      <c r="E6044">
        <f t="shared" si="3249"/>
        <v>39.512340000000002</v>
      </c>
      <c r="Q6044" s="197">
        <v>11.249554590000001</v>
      </c>
      <c r="R6044" s="197">
        <v>11.249554590000001</v>
      </c>
      <c r="AE6044" s="319"/>
    </row>
    <row r="6045" spans="1:31" x14ac:dyDescent="0.25">
      <c r="A6045">
        <f t="shared" ref="A6045:E6045" si="3250">A2960</f>
        <v>54051</v>
      </c>
      <c r="B6045" t="str">
        <f t="shared" si="3250"/>
        <v>WV</v>
      </c>
      <c r="C6045" t="str">
        <f t="shared" si="3250"/>
        <v>Marshall County</v>
      </c>
      <c r="D6045">
        <f t="shared" si="3250"/>
        <v>-80.665774299999995</v>
      </c>
      <c r="E6045">
        <f t="shared" si="3250"/>
        <v>39.869190000000003</v>
      </c>
      <c r="Q6045" s="197">
        <v>11.57172314</v>
      </c>
      <c r="R6045" s="197">
        <v>11.57172314</v>
      </c>
      <c r="AE6045" s="319"/>
    </row>
    <row r="6046" spans="1:31" x14ac:dyDescent="0.25">
      <c r="A6046">
        <f t="shared" ref="A6046:E6046" si="3251">A2961</f>
        <v>54053</v>
      </c>
      <c r="B6046" t="str">
        <f t="shared" si="3251"/>
        <v>WV</v>
      </c>
      <c r="C6046" t="str">
        <f t="shared" si="3251"/>
        <v>Mason County</v>
      </c>
      <c r="D6046">
        <f t="shared" si="3251"/>
        <v>-82.026401000000007</v>
      </c>
      <c r="E6046">
        <f t="shared" si="3251"/>
        <v>38.772669999999998</v>
      </c>
      <c r="Q6046" s="197">
        <v>12.75955971</v>
      </c>
      <c r="R6046" s="197">
        <v>12.75955971</v>
      </c>
      <c r="AE6046" s="319"/>
    </row>
    <row r="6047" spans="1:31" x14ac:dyDescent="0.25">
      <c r="A6047">
        <f t="shared" ref="A6047:E6047" si="3252">A2962</f>
        <v>54055</v>
      </c>
      <c r="B6047" t="str">
        <f t="shared" si="3252"/>
        <v>WV</v>
      </c>
      <c r="C6047" t="str">
        <f t="shared" si="3252"/>
        <v>Mercer County</v>
      </c>
      <c r="D6047">
        <f t="shared" si="3252"/>
        <v>-81.109248899999997</v>
      </c>
      <c r="E6047">
        <f t="shared" si="3252"/>
        <v>37.402169999999998</v>
      </c>
      <c r="Q6047" s="197">
        <v>13.41737711</v>
      </c>
      <c r="R6047" s="197">
        <v>13.41737711</v>
      </c>
      <c r="AE6047" s="319"/>
    </row>
    <row r="6048" spans="1:31" x14ac:dyDescent="0.25">
      <c r="A6048">
        <f t="shared" ref="A6048:E6048" si="3253">A2963</f>
        <v>54057</v>
      </c>
      <c r="B6048" t="str">
        <f t="shared" si="3253"/>
        <v>WV</v>
      </c>
      <c r="C6048" t="str">
        <f t="shared" si="3253"/>
        <v>Mineral County</v>
      </c>
      <c r="D6048">
        <f t="shared" si="3253"/>
        <v>-78.948545499999994</v>
      </c>
      <c r="E6048">
        <f t="shared" si="3253"/>
        <v>39.41122</v>
      </c>
      <c r="Q6048" s="197">
        <v>10.96980108</v>
      </c>
      <c r="R6048" s="197">
        <v>10.96980108</v>
      </c>
      <c r="AE6048" s="319"/>
    </row>
    <row r="6049" spans="1:31" x14ac:dyDescent="0.25">
      <c r="A6049">
        <f t="shared" ref="A6049:E6049" si="3254">A2964</f>
        <v>54059</v>
      </c>
      <c r="B6049" t="str">
        <f t="shared" si="3254"/>
        <v>WV</v>
      </c>
      <c r="C6049" t="str">
        <f t="shared" si="3254"/>
        <v>Mingo County</v>
      </c>
      <c r="D6049">
        <f t="shared" si="3254"/>
        <v>-82.133767399999996</v>
      </c>
      <c r="E6049">
        <f t="shared" si="3254"/>
        <v>37.721890000000002</v>
      </c>
      <c r="Q6049" s="197">
        <v>13.33936834</v>
      </c>
      <c r="R6049" s="197">
        <v>13.33936834</v>
      </c>
      <c r="AE6049" s="319"/>
    </row>
    <row r="6050" spans="1:31" x14ac:dyDescent="0.25">
      <c r="A6050">
        <f t="shared" ref="A6050:E6050" si="3255">A2965</f>
        <v>54061</v>
      </c>
      <c r="B6050" t="str">
        <f t="shared" si="3255"/>
        <v>WV</v>
      </c>
      <c r="C6050" t="str">
        <f t="shared" si="3255"/>
        <v>Monongalia County</v>
      </c>
      <c r="D6050">
        <f t="shared" si="3255"/>
        <v>-80.035409700000002</v>
      </c>
      <c r="E6050">
        <f t="shared" si="3255"/>
        <v>39.632980000000003</v>
      </c>
      <c r="Q6050" s="197">
        <v>11.18529579</v>
      </c>
      <c r="R6050" s="197">
        <v>11.18529579</v>
      </c>
      <c r="AE6050" s="319"/>
    </row>
    <row r="6051" spans="1:31" x14ac:dyDescent="0.25">
      <c r="A6051">
        <f t="shared" ref="A6051:E6051" si="3256">A2966</f>
        <v>54063</v>
      </c>
      <c r="B6051" t="str">
        <f t="shared" si="3256"/>
        <v>WV</v>
      </c>
      <c r="C6051" t="str">
        <f t="shared" si="3256"/>
        <v>Monroe County</v>
      </c>
      <c r="D6051">
        <f t="shared" si="3256"/>
        <v>-80.544836599999996</v>
      </c>
      <c r="E6051">
        <f t="shared" si="3256"/>
        <v>37.560659999999999</v>
      </c>
      <c r="Q6051" s="197">
        <v>13.082234939999999</v>
      </c>
      <c r="R6051" s="197">
        <v>13.082234939999999</v>
      </c>
      <c r="AE6051" s="319"/>
    </row>
    <row r="6052" spans="1:31" x14ac:dyDescent="0.25">
      <c r="A6052">
        <f t="shared" ref="A6052:E6052" si="3257">A2967</f>
        <v>54065</v>
      </c>
      <c r="B6052" t="str">
        <f t="shared" si="3257"/>
        <v>WV</v>
      </c>
      <c r="C6052" t="str">
        <f t="shared" si="3257"/>
        <v>Morgan County</v>
      </c>
      <c r="D6052">
        <f t="shared" si="3257"/>
        <v>-78.271468100000007</v>
      </c>
      <c r="E6052">
        <f t="shared" si="3257"/>
        <v>39.557070000000003</v>
      </c>
      <c r="Q6052" s="197">
        <v>11.54120056</v>
      </c>
      <c r="R6052" s="197">
        <v>11.54120056</v>
      </c>
      <c r="AE6052" s="319"/>
    </row>
    <row r="6053" spans="1:31" x14ac:dyDescent="0.25">
      <c r="A6053">
        <f t="shared" ref="A6053:E6053" si="3258">A2968</f>
        <v>54067</v>
      </c>
      <c r="B6053" t="str">
        <f t="shared" si="3258"/>
        <v>WV</v>
      </c>
      <c r="C6053" t="str">
        <f t="shared" si="3258"/>
        <v>Nicholas County</v>
      </c>
      <c r="D6053">
        <f t="shared" si="3258"/>
        <v>-80.795513099999994</v>
      </c>
      <c r="E6053">
        <f t="shared" si="3258"/>
        <v>38.294580000000003</v>
      </c>
      <c r="Q6053" s="197">
        <v>12.34241866</v>
      </c>
      <c r="R6053" s="197">
        <v>12.34241866</v>
      </c>
      <c r="AE6053" s="319"/>
    </row>
    <row r="6054" spans="1:31" x14ac:dyDescent="0.25">
      <c r="A6054">
        <f t="shared" ref="A6054:E6054" si="3259">A2969</f>
        <v>54069</v>
      </c>
      <c r="B6054" t="str">
        <f t="shared" si="3259"/>
        <v>WV</v>
      </c>
      <c r="C6054" t="str">
        <f t="shared" si="3259"/>
        <v>Ohio County</v>
      </c>
      <c r="D6054">
        <f t="shared" si="3259"/>
        <v>-80.6253782</v>
      </c>
      <c r="E6054">
        <f t="shared" si="3259"/>
        <v>40.10427</v>
      </c>
      <c r="Q6054" s="197">
        <v>11.55515387</v>
      </c>
      <c r="R6054" s="197">
        <v>11.55515387</v>
      </c>
      <c r="AE6054" s="319"/>
    </row>
    <row r="6055" spans="1:31" x14ac:dyDescent="0.25">
      <c r="A6055">
        <f t="shared" ref="A6055:E6055" si="3260">A2970</f>
        <v>54071</v>
      </c>
      <c r="B6055" t="str">
        <f t="shared" si="3260"/>
        <v>WV</v>
      </c>
      <c r="C6055" t="str">
        <f t="shared" si="3260"/>
        <v>Pendleton County</v>
      </c>
      <c r="D6055">
        <f t="shared" si="3260"/>
        <v>-79.360095200000004</v>
      </c>
      <c r="E6055">
        <f t="shared" si="3260"/>
        <v>38.680880000000002</v>
      </c>
      <c r="Q6055" s="197">
        <v>10.36415264</v>
      </c>
      <c r="R6055" s="197">
        <v>10.36415264</v>
      </c>
      <c r="AE6055" s="319"/>
    </row>
    <row r="6056" spans="1:31" x14ac:dyDescent="0.25">
      <c r="A6056">
        <f t="shared" ref="A6056:E6056" si="3261">A2971</f>
        <v>54073</v>
      </c>
      <c r="B6056" t="str">
        <f t="shared" si="3261"/>
        <v>WV</v>
      </c>
      <c r="C6056" t="str">
        <f t="shared" si="3261"/>
        <v>Pleasants County</v>
      </c>
      <c r="D6056">
        <f t="shared" si="3261"/>
        <v>-81.1729007</v>
      </c>
      <c r="E6056">
        <f t="shared" si="3261"/>
        <v>39.373779999999996</v>
      </c>
      <c r="Q6056" s="197">
        <v>11.941245690000001</v>
      </c>
      <c r="R6056" s="197">
        <v>11.941245690000001</v>
      </c>
      <c r="AE6056" s="319"/>
    </row>
    <row r="6057" spans="1:31" x14ac:dyDescent="0.25">
      <c r="A6057">
        <f t="shared" ref="A6057:E6057" si="3262">A2972</f>
        <v>54075</v>
      </c>
      <c r="B6057" t="str">
        <f t="shared" si="3262"/>
        <v>WV</v>
      </c>
      <c r="C6057" t="str">
        <f t="shared" si="3262"/>
        <v>Pocahontas County</v>
      </c>
      <c r="D6057">
        <f t="shared" si="3262"/>
        <v>-80.008739399999996</v>
      </c>
      <c r="E6057">
        <f t="shared" si="3262"/>
        <v>38.331629999999997</v>
      </c>
      <c r="Q6057" s="197">
        <v>11.26721706</v>
      </c>
      <c r="R6057" s="197">
        <v>11.26721706</v>
      </c>
      <c r="AE6057" s="319"/>
    </row>
    <row r="6058" spans="1:31" x14ac:dyDescent="0.25">
      <c r="A6058">
        <f t="shared" ref="A6058:E6058" si="3263">A2973</f>
        <v>54077</v>
      </c>
      <c r="B6058" t="str">
        <f t="shared" si="3263"/>
        <v>WV</v>
      </c>
      <c r="C6058" t="str">
        <f t="shared" si="3263"/>
        <v>Preston County</v>
      </c>
      <c r="D6058">
        <f t="shared" si="3263"/>
        <v>-79.671528600000002</v>
      </c>
      <c r="E6058">
        <f t="shared" si="3263"/>
        <v>39.468829999999997</v>
      </c>
      <c r="Q6058" s="197">
        <v>10.8621707</v>
      </c>
      <c r="R6058" s="197">
        <v>10.8621707</v>
      </c>
      <c r="AE6058" s="319"/>
    </row>
    <row r="6059" spans="1:31" x14ac:dyDescent="0.25">
      <c r="A6059">
        <f t="shared" ref="A6059:E6059" si="3264">A2974</f>
        <v>54079</v>
      </c>
      <c r="B6059" t="str">
        <f t="shared" si="3264"/>
        <v>WV</v>
      </c>
      <c r="C6059" t="str">
        <f t="shared" si="3264"/>
        <v>Putnam County</v>
      </c>
      <c r="D6059">
        <f t="shared" si="3264"/>
        <v>-81.901833300000007</v>
      </c>
      <c r="E6059">
        <f t="shared" si="3264"/>
        <v>38.508290000000002</v>
      </c>
      <c r="Q6059" s="197">
        <v>12.93162596</v>
      </c>
      <c r="R6059" s="197">
        <v>12.93162596</v>
      </c>
      <c r="AE6059" s="319"/>
    </row>
    <row r="6060" spans="1:31" x14ac:dyDescent="0.25">
      <c r="A6060">
        <f t="shared" ref="A6060:E6060" si="3265">A2975</f>
        <v>54081</v>
      </c>
      <c r="B6060" t="str">
        <f t="shared" si="3265"/>
        <v>WV</v>
      </c>
      <c r="C6060" t="str">
        <f t="shared" si="3265"/>
        <v>Raleigh County</v>
      </c>
      <c r="D6060">
        <f t="shared" si="3265"/>
        <v>-81.246708900000002</v>
      </c>
      <c r="E6060">
        <f t="shared" si="3265"/>
        <v>37.769509999999997</v>
      </c>
      <c r="Q6060" s="197">
        <v>13.18391203</v>
      </c>
      <c r="R6060" s="197">
        <v>13.18391203</v>
      </c>
      <c r="AE6060" s="319"/>
    </row>
    <row r="6061" spans="1:31" x14ac:dyDescent="0.25">
      <c r="A6061">
        <f t="shared" ref="A6061:E6061" si="3266">A2976</f>
        <v>54083</v>
      </c>
      <c r="B6061" t="str">
        <f t="shared" si="3266"/>
        <v>WV</v>
      </c>
      <c r="C6061" t="str">
        <f t="shared" si="3266"/>
        <v>Randolph County</v>
      </c>
      <c r="D6061">
        <f t="shared" si="3266"/>
        <v>-79.880436900000007</v>
      </c>
      <c r="E6061">
        <f t="shared" si="3266"/>
        <v>38.775219999999997</v>
      </c>
      <c r="Q6061" s="197">
        <v>10.707286679999999</v>
      </c>
      <c r="R6061" s="197">
        <v>10.707286679999999</v>
      </c>
      <c r="AE6061" s="319"/>
    </row>
    <row r="6062" spans="1:31" x14ac:dyDescent="0.25">
      <c r="A6062">
        <f t="shared" ref="A6062:E6062" si="3267">A2977</f>
        <v>54085</v>
      </c>
      <c r="B6062" t="str">
        <f t="shared" si="3267"/>
        <v>WV</v>
      </c>
      <c r="C6062" t="str">
        <f t="shared" si="3267"/>
        <v>Ritchie County</v>
      </c>
      <c r="D6062">
        <f t="shared" si="3267"/>
        <v>-81.062518999999995</v>
      </c>
      <c r="E6062">
        <f t="shared" si="3267"/>
        <v>39.182569999999998</v>
      </c>
      <c r="Q6062" s="197">
        <v>11.953009700000001</v>
      </c>
      <c r="R6062" s="197">
        <v>11.953009700000001</v>
      </c>
      <c r="AE6062" s="319"/>
    </row>
    <row r="6063" spans="1:31" x14ac:dyDescent="0.25">
      <c r="A6063">
        <f t="shared" ref="A6063:E6063" si="3268">A2978</f>
        <v>54087</v>
      </c>
      <c r="B6063" t="str">
        <f t="shared" si="3268"/>
        <v>WV</v>
      </c>
      <c r="C6063" t="str">
        <f t="shared" si="3268"/>
        <v>Roane County</v>
      </c>
      <c r="D6063">
        <f t="shared" si="3268"/>
        <v>-81.342110199999993</v>
      </c>
      <c r="E6063">
        <f t="shared" si="3268"/>
        <v>38.715719999999997</v>
      </c>
      <c r="Q6063" s="197">
        <v>12.497075819999999</v>
      </c>
      <c r="R6063" s="197">
        <v>12.497075819999999</v>
      </c>
      <c r="AE6063" s="319"/>
    </row>
    <row r="6064" spans="1:31" x14ac:dyDescent="0.25">
      <c r="A6064">
        <f t="shared" ref="A6064:E6064" si="3269">A2979</f>
        <v>54089</v>
      </c>
      <c r="B6064" t="str">
        <f t="shared" si="3269"/>
        <v>WV</v>
      </c>
      <c r="C6064" t="str">
        <f t="shared" si="3269"/>
        <v>Summers County</v>
      </c>
      <c r="D6064">
        <f t="shared" si="3269"/>
        <v>-80.855569200000005</v>
      </c>
      <c r="E6064">
        <f t="shared" si="3269"/>
        <v>37.64743</v>
      </c>
      <c r="Q6064" s="197">
        <v>13.08852237</v>
      </c>
      <c r="R6064" s="197">
        <v>13.08852237</v>
      </c>
      <c r="AE6064" s="319"/>
    </row>
    <row r="6065" spans="1:31" x14ac:dyDescent="0.25">
      <c r="A6065">
        <f t="shared" ref="A6065:E6065" si="3270">A2980</f>
        <v>54091</v>
      </c>
      <c r="B6065" t="str">
        <f t="shared" si="3270"/>
        <v>WV</v>
      </c>
      <c r="C6065" t="str">
        <f t="shared" si="3270"/>
        <v>Taylor County</v>
      </c>
      <c r="D6065">
        <f t="shared" si="3270"/>
        <v>-80.047956400000004</v>
      </c>
      <c r="E6065">
        <f t="shared" si="3270"/>
        <v>39.335920000000002</v>
      </c>
      <c r="Q6065" s="197">
        <v>11.027824069999999</v>
      </c>
      <c r="R6065" s="197">
        <v>11.027824069999999</v>
      </c>
      <c r="AE6065" s="319"/>
    </row>
    <row r="6066" spans="1:31" x14ac:dyDescent="0.25">
      <c r="A6066">
        <f t="shared" ref="A6066:E6066" si="3271">A2981</f>
        <v>54093</v>
      </c>
      <c r="B6066" t="str">
        <f t="shared" si="3271"/>
        <v>WV</v>
      </c>
      <c r="C6066" t="str">
        <f t="shared" si="3271"/>
        <v>Tucker County</v>
      </c>
      <c r="D6066">
        <f t="shared" si="3271"/>
        <v>-79.559967799999995</v>
      </c>
      <c r="E6066">
        <f t="shared" si="3271"/>
        <v>39.112839999999998</v>
      </c>
      <c r="Q6066" s="197">
        <v>10.58176082</v>
      </c>
      <c r="R6066" s="197">
        <v>10.58176082</v>
      </c>
      <c r="AE6066" s="319"/>
    </row>
    <row r="6067" spans="1:31" x14ac:dyDescent="0.25">
      <c r="A6067">
        <f t="shared" ref="A6067:E6067" si="3272">A2982</f>
        <v>54095</v>
      </c>
      <c r="B6067" t="str">
        <f t="shared" si="3272"/>
        <v>WV</v>
      </c>
      <c r="C6067" t="str">
        <f t="shared" si="3272"/>
        <v>Tyler County</v>
      </c>
      <c r="D6067">
        <f t="shared" si="3272"/>
        <v>-80.886331799999994</v>
      </c>
      <c r="E6067">
        <f t="shared" si="3272"/>
        <v>39.470849999999999</v>
      </c>
      <c r="Q6067" s="197">
        <v>11.72505378</v>
      </c>
      <c r="R6067" s="197">
        <v>11.72505378</v>
      </c>
      <c r="AE6067" s="319"/>
    </row>
    <row r="6068" spans="1:31" x14ac:dyDescent="0.25">
      <c r="A6068">
        <f t="shared" ref="A6068:E6068" si="3273">A2983</f>
        <v>54097</v>
      </c>
      <c r="B6068" t="str">
        <f t="shared" si="3273"/>
        <v>WV</v>
      </c>
      <c r="C6068" t="str">
        <f t="shared" si="3273"/>
        <v>Upshur County</v>
      </c>
      <c r="D6068">
        <f t="shared" si="3273"/>
        <v>-80.234939900000001</v>
      </c>
      <c r="E6068">
        <f t="shared" si="3273"/>
        <v>38.903199999999998</v>
      </c>
      <c r="Q6068" s="197">
        <v>11.16324882</v>
      </c>
      <c r="R6068" s="197">
        <v>11.16324882</v>
      </c>
      <c r="AE6068" s="319"/>
    </row>
    <row r="6069" spans="1:31" x14ac:dyDescent="0.25">
      <c r="A6069">
        <f t="shared" ref="A6069:E6069" si="3274">A2984</f>
        <v>54099</v>
      </c>
      <c r="B6069" t="str">
        <f t="shared" si="3274"/>
        <v>WV</v>
      </c>
      <c r="C6069" t="str">
        <f t="shared" si="3274"/>
        <v>Wayne County</v>
      </c>
      <c r="D6069">
        <f t="shared" si="3274"/>
        <v>-82.419984299999996</v>
      </c>
      <c r="E6069">
        <f t="shared" si="3274"/>
        <v>38.15222</v>
      </c>
      <c r="Q6069" s="197">
        <v>13.215154350000001</v>
      </c>
      <c r="R6069" s="197">
        <v>13.215154350000001</v>
      </c>
      <c r="AE6069" s="319"/>
    </row>
    <row r="6070" spans="1:31" x14ac:dyDescent="0.25">
      <c r="A6070">
        <f t="shared" ref="A6070:E6070" si="3275">A2985</f>
        <v>54101</v>
      </c>
      <c r="B6070" t="str">
        <f t="shared" si="3275"/>
        <v>WV</v>
      </c>
      <c r="C6070" t="str">
        <f t="shared" si="3275"/>
        <v>Webster County</v>
      </c>
      <c r="D6070">
        <f t="shared" si="3275"/>
        <v>-80.417929400000006</v>
      </c>
      <c r="E6070">
        <f t="shared" si="3275"/>
        <v>38.495809999999999</v>
      </c>
      <c r="Q6070" s="197">
        <v>11.66218707</v>
      </c>
      <c r="R6070" s="197">
        <v>11.66218707</v>
      </c>
      <c r="AE6070" s="319"/>
    </row>
    <row r="6071" spans="1:31" x14ac:dyDescent="0.25">
      <c r="A6071">
        <f t="shared" ref="A6071:E6071" si="3276">A2986</f>
        <v>54103</v>
      </c>
      <c r="B6071" t="str">
        <f t="shared" si="3276"/>
        <v>WV</v>
      </c>
      <c r="C6071" t="str">
        <f t="shared" si="3276"/>
        <v>Wetzel County</v>
      </c>
      <c r="D6071">
        <f t="shared" si="3276"/>
        <v>-80.635670099999999</v>
      </c>
      <c r="E6071">
        <f t="shared" si="3276"/>
        <v>39.612180000000002</v>
      </c>
      <c r="Q6071" s="197">
        <v>11.55074866</v>
      </c>
      <c r="R6071" s="197">
        <v>11.55074866</v>
      </c>
      <c r="AE6071" s="319"/>
    </row>
    <row r="6072" spans="1:31" x14ac:dyDescent="0.25">
      <c r="A6072">
        <f t="shared" ref="A6072:E6072" si="3277">A2987</f>
        <v>54105</v>
      </c>
      <c r="B6072" t="str">
        <f t="shared" si="3277"/>
        <v>WV</v>
      </c>
      <c r="C6072" t="str">
        <f t="shared" si="3277"/>
        <v>Wirt County</v>
      </c>
      <c r="D6072">
        <f t="shared" si="3277"/>
        <v>-81.374131800000001</v>
      </c>
      <c r="E6072">
        <f t="shared" si="3277"/>
        <v>39.024410000000003</v>
      </c>
      <c r="Q6072" s="197">
        <v>12.27529339</v>
      </c>
      <c r="R6072" s="197">
        <v>12.27529339</v>
      </c>
      <c r="AE6072" s="319"/>
    </row>
    <row r="6073" spans="1:31" x14ac:dyDescent="0.25">
      <c r="A6073">
        <f t="shared" ref="A6073:E6073" si="3278">A2988</f>
        <v>54107</v>
      </c>
      <c r="B6073" t="str">
        <f t="shared" si="3278"/>
        <v>WV</v>
      </c>
      <c r="C6073" t="str">
        <f t="shared" si="3278"/>
        <v>Wood County</v>
      </c>
      <c r="D6073">
        <f t="shared" si="3278"/>
        <v>-81.51679</v>
      </c>
      <c r="E6073">
        <f t="shared" si="3278"/>
        <v>39.218040000000002</v>
      </c>
      <c r="Q6073" s="197">
        <v>12.22301081</v>
      </c>
      <c r="R6073" s="197">
        <v>12.22301081</v>
      </c>
      <c r="AE6073" s="319"/>
    </row>
    <row r="6074" spans="1:31" x14ac:dyDescent="0.25">
      <c r="A6074">
        <f t="shared" ref="A6074:E6074" si="3279">A2989</f>
        <v>54109</v>
      </c>
      <c r="B6074" t="str">
        <f t="shared" si="3279"/>
        <v>WV</v>
      </c>
      <c r="C6074" t="str">
        <f t="shared" si="3279"/>
        <v>Wyoming County</v>
      </c>
      <c r="D6074">
        <f t="shared" si="3279"/>
        <v>-81.544357899999994</v>
      </c>
      <c r="E6074">
        <f t="shared" si="3279"/>
        <v>37.608310000000003</v>
      </c>
      <c r="Q6074" s="197">
        <v>13.35803196</v>
      </c>
      <c r="R6074" s="197">
        <v>13.35803196</v>
      </c>
      <c r="AE6074" s="319"/>
    </row>
    <row r="6075" spans="1:31" x14ac:dyDescent="0.25">
      <c r="A6075">
        <f t="shared" ref="A6075:E6075" si="3280">A2990</f>
        <v>55001</v>
      </c>
      <c r="B6075" t="str">
        <f t="shared" si="3280"/>
        <v>WI</v>
      </c>
      <c r="C6075" t="str">
        <f t="shared" si="3280"/>
        <v>Adams County</v>
      </c>
      <c r="D6075">
        <f t="shared" si="3280"/>
        <v>-89.760774100000006</v>
      </c>
      <c r="E6075">
        <f t="shared" si="3280"/>
        <v>43.972410000000004</v>
      </c>
      <c r="Q6075" s="197">
        <v>9.9611991389999996</v>
      </c>
      <c r="R6075" s="197">
        <v>9.9611991389999996</v>
      </c>
      <c r="AE6075" s="319"/>
    </row>
    <row r="6076" spans="1:31" x14ac:dyDescent="0.25">
      <c r="A6076">
        <f t="shared" ref="A6076:E6076" si="3281">A2991</f>
        <v>55003</v>
      </c>
      <c r="B6076" t="str">
        <f t="shared" si="3281"/>
        <v>WI</v>
      </c>
      <c r="C6076" t="str">
        <f t="shared" si="3281"/>
        <v>Ashland County</v>
      </c>
      <c r="D6076">
        <f t="shared" si="3281"/>
        <v>-90.675394999999995</v>
      </c>
      <c r="E6076">
        <f t="shared" si="3281"/>
        <v>46.267310000000002</v>
      </c>
      <c r="Q6076" s="197">
        <v>8.6653031770000002</v>
      </c>
      <c r="R6076" s="197">
        <v>8.6653031770000002</v>
      </c>
      <c r="AE6076" s="319"/>
    </row>
    <row r="6077" spans="1:31" x14ac:dyDescent="0.25">
      <c r="A6077">
        <f t="shared" ref="A6077:E6077" si="3282">A2992</f>
        <v>55005</v>
      </c>
      <c r="B6077" t="str">
        <f t="shared" si="3282"/>
        <v>WI</v>
      </c>
      <c r="C6077" t="str">
        <f t="shared" si="3282"/>
        <v>Barron County</v>
      </c>
      <c r="D6077">
        <f t="shared" si="3282"/>
        <v>-91.851044400000006</v>
      </c>
      <c r="E6077">
        <f t="shared" si="3282"/>
        <v>45.432720000000003</v>
      </c>
      <c r="Q6077" s="197">
        <v>8.9535795080000007</v>
      </c>
      <c r="R6077" s="197">
        <v>8.9535795080000007</v>
      </c>
      <c r="AE6077" s="319"/>
    </row>
    <row r="6078" spans="1:31" x14ac:dyDescent="0.25">
      <c r="A6078">
        <f t="shared" ref="A6078:E6078" si="3283">A2993</f>
        <v>55007</v>
      </c>
      <c r="B6078" t="str">
        <f t="shared" si="3283"/>
        <v>WI</v>
      </c>
      <c r="C6078" t="str">
        <f t="shared" si="3283"/>
        <v>Bayfield County</v>
      </c>
      <c r="D6078">
        <f t="shared" si="3283"/>
        <v>-91.191352499999994</v>
      </c>
      <c r="E6078">
        <f t="shared" si="3283"/>
        <v>46.511339999999997</v>
      </c>
      <c r="Q6078" s="197">
        <v>8.4492150059999993</v>
      </c>
      <c r="R6078" s="197">
        <v>8.4492150059999993</v>
      </c>
      <c r="AE6078" s="319"/>
    </row>
    <row r="6079" spans="1:31" x14ac:dyDescent="0.25">
      <c r="A6079">
        <f t="shared" ref="A6079:E6079" si="3284">A2994</f>
        <v>55009</v>
      </c>
      <c r="B6079" t="str">
        <f t="shared" si="3284"/>
        <v>WI</v>
      </c>
      <c r="C6079" t="str">
        <f t="shared" si="3284"/>
        <v>Brown County</v>
      </c>
      <c r="D6079">
        <f t="shared" si="3284"/>
        <v>-88.000097699999998</v>
      </c>
      <c r="E6079">
        <f t="shared" si="3284"/>
        <v>44.449910000000003</v>
      </c>
      <c r="Q6079" s="197">
        <v>9.7478598499999993</v>
      </c>
      <c r="R6079" s="197">
        <v>9.7478598499999993</v>
      </c>
      <c r="AE6079" s="319"/>
    </row>
    <row r="6080" spans="1:31" x14ac:dyDescent="0.25">
      <c r="A6080">
        <f t="shared" ref="A6080:E6080" si="3285">A2995</f>
        <v>55011</v>
      </c>
      <c r="B6080" t="str">
        <f t="shared" si="3285"/>
        <v>WI</v>
      </c>
      <c r="C6080" t="str">
        <f t="shared" si="3285"/>
        <v>Buffalo County</v>
      </c>
      <c r="D6080">
        <f t="shared" si="3285"/>
        <v>-91.754848899999999</v>
      </c>
      <c r="E6080">
        <f t="shared" si="3285"/>
        <v>44.389510000000001</v>
      </c>
      <c r="Q6080" s="197">
        <v>9.5723644130000007</v>
      </c>
      <c r="R6080" s="197">
        <v>9.5723644130000007</v>
      </c>
      <c r="AE6080" s="319"/>
    </row>
    <row r="6081" spans="1:31" x14ac:dyDescent="0.25">
      <c r="A6081">
        <f t="shared" ref="A6081:E6081" si="3286">A2996</f>
        <v>55013</v>
      </c>
      <c r="B6081" t="str">
        <f t="shared" si="3286"/>
        <v>WI</v>
      </c>
      <c r="C6081" t="str">
        <f t="shared" si="3286"/>
        <v>Burnett County</v>
      </c>
      <c r="D6081">
        <f t="shared" si="3286"/>
        <v>-92.382920600000006</v>
      </c>
      <c r="E6081">
        <f t="shared" si="3286"/>
        <v>45.85886</v>
      </c>
      <c r="Q6081" s="197">
        <v>8.702792466</v>
      </c>
      <c r="R6081" s="197">
        <v>8.702792466</v>
      </c>
      <c r="AE6081" s="319"/>
    </row>
    <row r="6082" spans="1:31" x14ac:dyDescent="0.25">
      <c r="A6082">
        <f t="shared" ref="A6082:E6082" si="3287">A2997</f>
        <v>55015</v>
      </c>
      <c r="B6082" t="str">
        <f t="shared" si="3287"/>
        <v>WI</v>
      </c>
      <c r="C6082" t="str">
        <f t="shared" si="3287"/>
        <v>Calumet County</v>
      </c>
      <c r="D6082">
        <f t="shared" si="3287"/>
        <v>-88.2162644</v>
      </c>
      <c r="E6082">
        <f t="shared" si="3287"/>
        <v>44.080629999999999</v>
      </c>
      <c r="Q6082" s="197">
        <v>9.9331923969999991</v>
      </c>
      <c r="R6082" s="197">
        <v>9.9331923969999991</v>
      </c>
      <c r="AE6082" s="319"/>
    </row>
    <row r="6083" spans="1:31" x14ac:dyDescent="0.25">
      <c r="A6083">
        <f t="shared" ref="A6083:E6083" si="3288">A2998</f>
        <v>55017</v>
      </c>
      <c r="B6083" t="str">
        <f t="shared" si="3288"/>
        <v>WI</v>
      </c>
      <c r="C6083" t="str">
        <f t="shared" si="3288"/>
        <v>Chippewa County</v>
      </c>
      <c r="D6083">
        <f t="shared" si="3288"/>
        <v>-91.277097900000001</v>
      </c>
      <c r="E6083">
        <f t="shared" si="3288"/>
        <v>45.075060000000001</v>
      </c>
      <c r="Q6083" s="197">
        <v>9.1773521389999999</v>
      </c>
      <c r="R6083" s="197">
        <v>9.1773521389999999</v>
      </c>
      <c r="AE6083" s="319"/>
    </row>
    <row r="6084" spans="1:31" x14ac:dyDescent="0.25">
      <c r="A6084">
        <f t="shared" ref="A6084:E6084" si="3289">A2999</f>
        <v>55019</v>
      </c>
      <c r="B6084" t="str">
        <f t="shared" si="3289"/>
        <v>WI</v>
      </c>
      <c r="C6084" t="str">
        <f t="shared" si="3289"/>
        <v>Clark County</v>
      </c>
      <c r="D6084">
        <f t="shared" si="3289"/>
        <v>-90.608039000000005</v>
      </c>
      <c r="E6084">
        <f t="shared" si="3289"/>
        <v>44.737459999999999</v>
      </c>
      <c r="Q6084" s="197">
        <v>9.4345377290000005</v>
      </c>
      <c r="R6084" s="197">
        <v>9.4345377290000005</v>
      </c>
      <c r="AE6084" s="319"/>
    </row>
    <row r="6085" spans="1:31" x14ac:dyDescent="0.25">
      <c r="A6085">
        <f t="shared" ref="A6085:E6085" si="3290">A3000</f>
        <v>55021</v>
      </c>
      <c r="B6085" t="str">
        <f t="shared" si="3290"/>
        <v>WI</v>
      </c>
      <c r="C6085" t="str">
        <f t="shared" si="3290"/>
        <v>Columbia County</v>
      </c>
      <c r="D6085">
        <f t="shared" si="3290"/>
        <v>-89.332666799999998</v>
      </c>
      <c r="E6085">
        <f t="shared" si="3290"/>
        <v>43.467919999999999</v>
      </c>
      <c r="Q6085" s="197">
        <v>10.252723899999999</v>
      </c>
      <c r="R6085" s="197">
        <v>10.252723899999999</v>
      </c>
      <c r="AE6085" s="319"/>
    </row>
    <row r="6086" spans="1:31" x14ac:dyDescent="0.25">
      <c r="A6086">
        <f t="shared" ref="A6086:E6086" si="3291">A3001</f>
        <v>55023</v>
      </c>
      <c r="B6086" t="str">
        <f t="shared" si="3291"/>
        <v>WI</v>
      </c>
      <c r="C6086" t="str">
        <f t="shared" si="3291"/>
        <v>Crawford County</v>
      </c>
      <c r="D6086">
        <f t="shared" si="3291"/>
        <v>-90.922066200000003</v>
      </c>
      <c r="E6086">
        <f t="shared" si="3291"/>
        <v>43.239870000000003</v>
      </c>
      <c r="Q6086" s="197">
        <v>10.444721960000001</v>
      </c>
      <c r="R6086" s="197">
        <v>10.444721960000001</v>
      </c>
      <c r="AE6086" s="319"/>
    </row>
    <row r="6087" spans="1:31" x14ac:dyDescent="0.25">
      <c r="A6087">
        <f t="shared" ref="A6087:E6087" si="3292">A3002</f>
        <v>55025</v>
      </c>
      <c r="B6087" t="str">
        <f t="shared" si="3292"/>
        <v>WI</v>
      </c>
      <c r="C6087" t="str">
        <f t="shared" si="3292"/>
        <v>Dane County</v>
      </c>
      <c r="D6087">
        <f t="shared" si="3292"/>
        <v>-89.420503800000006</v>
      </c>
      <c r="E6087">
        <f t="shared" si="3292"/>
        <v>43.068159999999999</v>
      </c>
      <c r="Q6087" s="197">
        <v>10.48907496</v>
      </c>
      <c r="R6087" s="197">
        <v>10.48907496</v>
      </c>
      <c r="AE6087" s="319"/>
    </row>
    <row r="6088" spans="1:31" x14ac:dyDescent="0.25">
      <c r="A6088">
        <f t="shared" ref="A6088:E6088" si="3293">A3003</f>
        <v>55027</v>
      </c>
      <c r="B6088" t="str">
        <f t="shared" si="3293"/>
        <v>WI</v>
      </c>
      <c r="C6088" t="str">
        <f t="shared" si="3293"/>
        <v>Dodge County</v>
      </c>
      <c r="D6088">
        <f t="shared" si="3293"/>
        <v>-88.707062699999994</v>
      </c>
      <c r="E6088">
        <f t="shared" si="3293"/>
        <v>43.419879999999999</v>
      </c>
      <c r="Q6088" s="197">
        <v>10.282472139999999</v>
      </c>
      <c r="R6088" s="197">
        <v>10.282472139999999</v>
      </c>
      <c r="AE6088" s="319"/>
    </row>
    <row r="6089" spans="1:31" x14ac:dyDescent="0.25">
      <c r="A6089">
        <f t="shared" ref="A6089:E6089" si="3294">A3004</f>
        <v>55029</v>
      </c>
      <c r="B6089" t="str">
        <f t="shared" si="3294"/>
        <v>WI</v>
      </c>
      <c r="C6089" t="str">
        <f t="shared" si="3294"/>
        <v>Door County</v>
      </c>
      <c r="D6089">
        <f t="shared" si="3294"/>
        <v>-87.344391799999997</v>
      </c>
      <c r="E6089">
        <f t="shared" si="3294"/>
        <v>44.910519999999998</v>
      </c>
      <c r="Q6089" s="197">
        <v>9.4959417070000001</v>
      </c>
      <c r="R6089" s="197">
        <v>9.4959417070000001</v>
      </c>
      <c r="AE6089" s="319"/>
    </row>
    <row r="6090" spans="1:31" x14ac:dyDescent="0.25">
      <c r="A6090">
        <f t="shared" ref="A6090:E6090" si="3295">A3005</f>
        <v>55031</v>
      </c>
      <c r="B6090" t="str">
        <f t="shared" si="3295"/>
        <v>WI</v>
      </c>
      <c r="C6090" t="str">
        <f t="shared" si="3295"/>
        <v>Douglas County</v>
      </c>
      <c r="D6090">
        <f t="shared" si="3295"/>
        <v>-91.919770200000002</v>
      </c>
      <c r="E6090">
        <f t="shared" si="3295"/>
        <v>46.426310000000001</v>
      </c>
      <c r="Q6090" s="197">
        <v>8.3044583830000001</v>
      </c>
      <c r="R6090" s="197">
        <v>8.3044583830000001</v>
      </c>
      <c r="AE6090" s="319"/>
    </row>
    <row r="6091" spans="1:31" x14ac:dyDescent="0.25">
      <c r="A6091">
        <f t="shared" ref="A6091:E6091" si="3296">A3006</f>
        <v>55033</v>
      </c>
      <c r="B6091" t="str">
        <f t="shared" si="3296"/>
        <v>WI</v>
      </c>
      <c r="C6091" t="str">
        <f t="shared" si="3296"/>
        <v>Dunn County</v>
      </c>
      <c r="D6091">
        <f t="shared" si="3296"/>
        <v>-91.901977200000005</v>
      </c>
      <c r="E6091">
        <f t="shared" si="3296"/>
        <v>44.952500000000001</v>
      </c>
      <c r="Q6091" s="197">
        <v>9.2620746829999998</v>
      </c>
      <c r="R6091" s="197">
        <v>9.2620746829999998</v>
      </c>
      <c r="AE6091" s="319"/>
    </row>
    <row r="6092" spans="1:31" x14ac:dyDescent="0.25">
      <c r="A6092">
        <f t="shared" ref="A6092:E6092" si="3297">A3007</f>
        <v>55035</v>
      </c>
      <c r="B6092" t="str">
        <f t="shared" si="3297"/>
        <v>WI</v>
      </c>
      <c r="C6092" t="str">
        <f t="shared" si="3297"/>
        <v>Eau Claire County</v>
      </c>
      <c r="D6092">
        <f t="shared" si="3297"/>
        <v>-91.284588499999998</v>
      </c>
      <c r="E6092">
        <f t="shared" si="3297"/>
        <v>44.727910000000001</v>
      </c>
      <c r="Q6092" s="197">
        <v>9.3749298949999993</v>
      </c>
      <c r="R6092" s="197">
        <v>9.3749298949999993</v>
      </c>
      <c r="AE6092" s="319"/>
    </row>
    <row r="6093" spans="1:31" x14ac:dyDescent="0.25">
      <c r="A6093">
        <f t="shared" ref="A6093:E6093" si="3298">A3008</f>
        <v>55037</v>
      </c>
      <c r="B6093" t="str">
        <f t="shared" si="3298"/>
        <v>WI</v>
      </c>
      <c r="C6093" t="str">
        <f t="shared" si="3298"/>
        <v>Florence County</v>
      </c>
      <c r="D6093">
        <f t="shared" si="3298"/>
        <v>-88.406662400000002</v>
      </c>
      <c r="E6093">
        <f t="shared" si="3298"/>
        <v>45.848170000000003</v>
      </c>
      <c r="Q6093" s="197">
        <v>9.1770343919999995</v>
      </c>
      <c r="R6093" s="197">
        <v>9.1770343919999995</v>
      </c>
      <c r="AE6093" s="319"/>
    </row>
    <row r="6094" spans="1:31" x14ac:dyDescent="0.25">
      <c r="A6094">
        <f t="shared" ref="A6094:E6094" si="3299">A3009</f>
        <v>55039</v>
      </c>
      <c r="B6094" t="str">
        <f t="shared" si="3299"/>
        <v>WI</v>
      </c>
      <c r="C6094" t="str">
        <f t="shared" si="3299"/>
        <v>Fond du Lac County</v>
      </c>
      <c r="D6094">
        <f t="shared" si="3299"/>
        <v>-88.493086099999999</v>
      </c>
      <c r="E6094">
        <f t="shared" si="3299"/>
        <v>43.754359999999998</v>
      </c>
      <c r="Q6094" s="197">
        <v>10.10401882</v>
      </c>
      <c r="R6094" s="197">
        <v>10.10401882</v>
      </c>
      <c r="AE6094" s="319"/>
    </row>
    <row r="6095" spans="1:31" x14ac:dyDescent="0.25">
      <c r="A6095">
        <f t="shared" ref="A6095:E6095" si="3300">A3010</f>
        <v>55041</v>
      </c>
      <c r="B6095" t="str">
        <f t="shared" si="3300"/>
        <v>WI</v>
      </c>
      <c r="C6095" t="str">
        <f t="shared" si="3300"/>
        <v>Forest County</v>
      </c>
      <c r="D6095">
        <f t="shared" si="3300"/>
        <v>-88.770321199999998</v>
      </c>
      <c r="E6095">
        <f t="shared" si="3300"/>
        <v>45.663960000000003</v>
      </c>
      <c r="Q6095" s="197">
        <v>9.2114301639999994</v>
      </c>
      <c r="R6095" s="197">
        <v>9.2114301639999994</v>
      </c>
      <c r="AE6095" s="319"/>
    </row>
    <row r="6096" spans="1:31" x14ac:dyDescent="0.25">
      <c r="A6096">
        <f t="shared" ref="A6096:E6096" si="3301">A3011</f>
        <v>55043</v>
      </c>
      <c r="B6096" t="str">
        <f t="shared" si="3301"/>
        <v>WI</v>
      </c>
      <c r="C6096" t="str">
        <f t="shared" si="3301"/>
        <v>Grant County</v>
      </c>
      <c r="D6096">
        <f t="shared" si="3301"/>
        <v>-90.698277399999995</v>
      </c>
      <c r="E6096">
        <f t="shared" si="3301"/>
        <v>42.86965</v>
      </c>
      <c r="Q6096" s="197">
        <v>10.683313480000001</v>
      </c>
      <c r="R6096" s="197">
        <v>10.683313480000001</v>
      </c>
      <c r="AE6096" s="319"/>
    </row>
    <row r="6097" spans="1:31" x14ac:dyDescent="0.25">
      <c r="A6097">
        <f t="shared" ref="A6097:E6097" si="3302">A3012</f>
        <v>55045</v>
      </c>
      <c r="B6097" t="str">
        <f t="shared" si="3302"/>
        <v>WI</v>
      </c>
      <c r="C6097" t="str">
        <f t="shared" si="3302"/>
        <v>Green County</v>
      </c>
      <c r="D6097">
        <f t="shared" si="3302"/>
        <v>-89.608333999999999</v>
      </c>
      <c r="E6097">
        <f t="shared" si="3302"/>
        <v>42.680610000000001</v>
      </c>
      <c r="Q6097" s="197">
        <v>10.73296749</v>
      </c>
      <c r="R6097" s="197">
        <v>10.73296749</v>
      </c>
      <c r="AE6097" s="319"/>
    </row>
    <row r="6098" spans="1:31" x14ac:dyDescent="0.25">
      <c r="A6098">
        <f t="shared" ref="A6098:E6098" si="3303">A3013</f>
        <v>55047</v>
      </c>
      <c r="B6098" t="str">
        <f t="shared" si="3303"/>
        <v>WI</v>
      </c>
      <c r="C6098" t="str">
        <f t="shared" si="3303"/>
        <v>Green Lake County</v>
      </c>
      <c r="D6098">
        <f t="shared" si="3303"/>
        <v>-89.042942999999994</v>
      </c>
      <c r="E6098">
        <f t="shared" si="3303"/>
        <v>43.800640000000001</v>
      </c>
      <c r="Q6098" s="197">
        <v>10.07251799</v>
      </c>
      <c r="R6098" s="197">
        <v>10.07251799</v>
      </c>
      <c r="AE6098" s="319"/>
    </row>
    <row r="6099" spans="1:31" x14ac:dyDescent="0.25">
      <c r="A6099">
        <f t="shared" ref="A6099:E6099" si="3304">A3014</f>
        <v>55049</v>
      </c>
      <c r="B6099" t="str">
        <f t="shared" si="3304"/>
        <v>WI</v>
      </c>
      <c r="C6099" t="str">
        <f t="shared" si="3304"/>
        <v>Iowa County</v>
      </c>
      <c r="D6099">
        <f t="shared" si="3304"/>
        <v>-90.133562400000002</v>
      </c>
      <c r="E6099">
        <f t="shared" si="3304"/>
        <v>43.001660000000001</v>
      </c>
      <c r="Q6099" s="197">
        <v>10.57343841</v>
      </c>
      <c r="R6099" s="197">
        <v>10.57343841</v>
      </c>
      <c r="AE6099" s="319"/>
    </row>
    <row r="6100" spans="1:31" x14ac:dyDescent="0.25">
      <c r="A6100">
        <f t="shared" ref="A6100:E6100" si="3305">A3015</f>
        <v>55051</v>
      </c>
      <c r="B6100" t="str">
        <f t="shared" si="3305"/>
        <v>WI</v>
      </c>
      <c r="C6100" t="str">
        <f t="shared" si="3305"/>
        <v>Iron County</v>
      </c>
      <c r="D6100">
        <f t="shared" si="3305"/>
        <v>-90.243150700000001</v>
      </c>
      <c r="E6100">
        <f t="shared" si="3305"/>
        <v>46.261139999999997</v>
      </c>
      <c r="Q6100" s="197">
        <v>8.7691476640000001</v>
      </c>
      <c r="R6100" s="197">
        <v>8.7691476640000001</v>
      </c>
      <c r="AE6100" s="319"/>
    </row>
    <row r="6101" spans="1:31" x14ac:dyDescent="0.25">
      <c r="A6101">
        <f t="shared" ref="A6101:E6101" si="3306">A3016</f>
        <v>55053</v>
      </c>
      <c r="B6101" t="str">
        <f t="shared" si="3306"/>
        <v>WI</v>
      </c>
      <c r="C6101" t="str">
        <f t="shared" si="3306"/>
        <v>Jackson County</v>
      </c>
      <c r="D6101">
        <f t="shared" si="3306"/>
        <v>-90.804660699999999</v>
      </c>
      <c r="E6101">
        <f t="shared" si="3306"/>
        <v>44.319749999999999</v>
      </c>
      <c r="Q6101" s="197">
        <v>9.6851381910000001</v>
      </c>
      <c r="R6101" s="197">
        <v>9.6851381910000001</v>
      </c>
      <c r="AE6101" s="319"/>
    </row>
    <row r="6102" spans="1:31" x14ac:dyDescent="0.25">
      <c r="A6102">
        <f t="shared" ref="A6102:E6102" si="3307">A3017</f>
        <v>55055</v>
      </c>
      <c r="B6102" t="str">
        <f t="shared" si="3307"/>
        <v>WI</v>
      </c>
      <c r="C6102" t="str">
        <f t="shared" si="3307"/>
        <v>Jefferson County</v>
      </c>
      <c r="D6102">
        <f t="shared" si="3307"/>
        <v>-88.772649000000001</v>
      </c>
      <c r="E6102">
        <f t="shared" si="3307"/>
        <v>43.023029999999999</v>
      </c>
      <c r="Q6102" s="197">
        <v>10.50229867</v>
      </c>
      <c r="R6102" s="197">
        <v>10.50229867</v>
      </c>
      <c r="AE6102" s="319"/>
    </row>
    <row r="6103" spans="1:31" x14ac:dyDescent="0.25">
      <c r="A6103">
        <f t="shared" ref="A6103:E6103" si="3308">A3018</f>
        <v>55057</v>
      </c>
      <c r="B6103" t="str">
        <f t="shared" si="3308"/>
        <v>WI</v>
      </c>
      <c r="C6103" t="str">
        <f t="shared" si="3308"/>
        <v>Juneau County</v>
      </c>
      <c r="D6103">
        <f t="shared" si="3308"/>
        <v>-90.105434000000002</v>
      </c>
      <c r="E6103">
        <f t="shared" si="3308"/>
        <v>43.923319999999997</v>
      </c>
      <c r="Q6103" s="197">
        <v>9.9900803170000003</v>
      </c>
      <c r="R6103" s="197">
        <v>9.9900803170000003</v>
      </c>
      <c r="AE6103" s="319"/>
    </row>
    <row r="6104" spans="1:31" x14ac:dyDescent="0.25">
      <c r="A6104">
        <f t="shared" ref="A6104:E6104" si="3309">A3019</f>
        <v>55059</v>
      </c>
      <c r="B6104" t="str">
        <f t="shared" si="3309"/>
        <v>WI</v>
      </c>
      <c r="C6104" t="str">
        <f t="shared" si="3309"/>
        <v>Kenosha County</v>
      </c>
      <c r="D6104">
        <f t="shared" si="3309"/>
        <v>-88.041440899999998</v>
      </c>
      <c r="E6104">
        <f t="shared" si="3309"/>
        <v>42.584000000000003</v>
      </c>
      <c r="Q6104" s="197">
        <v>10.75309431</v>
      </c>
      <c r="R6104" s="197">
        <v>10.75309431</v>
      </c>
      <c r="AE6104" s="319"/>
    </row>
    <row r="6105" spans="1:31" x14ac:dyDescent="0.25">
      <c r="A6105">
        <f t="shared" ref="A6105:E6105" si="3310">A3020</f>
        <v>55061</v>
      </c>
      <c r="B6105" t="str">
        <f t="shared" si="3310"/>
        <v>WI</v>
      </c>
      <c r="C6105" t="str">
        <f t="shared" si="3310"/>
        <v>Kewaunee County</v>
      </c>
      <c r="D6105">
        <f t="shared" si="3310"/>
        <v>-87.615382600000004</v>
      </c>
      <c r="E6105">
        <f t="shared" si="3310"/>
        <v>44.505710000000001</v>
      </c>
      <c r="Q6105" s="197">
        <v>9.7006018659999995</v>
      </c>
      <c r="R6105" s="197">
        <v>9.7006018659999995</v>
      </c>
      <c r="AE6105" s="319"/>
    </row>
    <row r="6106" spans="1:31" x14ac:dyDescent="0.25">
      <c r="A6106">
        <f t="shared" ref="A6106:E6106" si="3311">A3021</f>
        <v>55063</v>
      </c>
      <c r="B6106" t="str">
        <f t="shared" si="3311"/>
        <v>WI</v>
      </c>
      <c r="C6106" t="str">
        <f t="shared" si="3311"/>
        <v>La Crosse County</v>
      </c>
      <c r="D6106">
        <f t="shared" si="3311"/>
        <v>-91.115193099999999</v>
      </c>
      <c r="E6106">
        <f t="shared" si="3311"/>
        <v>43.9116</v>
      </c>
      <c r="Q6106" s="197">
        <v>9.9516187209999991</v>
      </c>
      <c r="R6106" s="197">
        <v>9.9516187209999991</v>
      </c>
      <c r="AE6106" s="319"/>
    </row>
    <row r="6107" spans="1:31" x14ac:dyDescent="0.25">
      <c r="A6107">
        <f t="shared" ref="A6107:E6107" si="3312">A3022</f>
        <v>55065</v>
      </c>
      <c r="B6107" t="str">
        <f t="shared" si="3312"/>
        <v>WI</v>
      </c>
      <c r="C6107" t="str">
        <f t="shared" si="3312"/>
        <v>Lafayette County</v>
      </c>
      <c r="D6107">
        <f t="shared" si="3312"/>
        <v>-90.131318800000003</v>
      </c>
      <c r="E6107">
        <f t="shared" si="3312"/>
        <v>42.658650000000002</v>
      </c>
      <c r="Q6107" s="197">
        <v>10.789624359999999</v>
      </c>
      <c r="R6107" s="197">
        <v>10.789624359999999</v>
      </c>
      <c r="AE6107" s="319"/>
    </row>
    <row r="6108" spans="1:31" x14ac:dyDescent="0.25">
      <c r="A6108">
        <f t="shared" ref="A6108:E6108" si="3313">A3023</f>
        <v>55067</v>
      </c>
      <c r="B6108" t="str">
        <f t="shared" si="3313"/>
        <v>WI</v>
      </c>
      <c r="C6108" t="str">
        <f t="shared" si="3313"/>
        <v>Langlade County</v>
      </c>
      <c r="D6108">
        <f t="shared" si="3313"/>
        <v>-89.069039200000006</v>
      </c>
      <c r="E6108">
        <f t="shared" si="3313"/>
        <v>45.263399999999997</v>
      </c>
      <c r="Q6108" s="197">
        <v>9.3523262569999996</v>
      </c>
      <c r="R6108" s="197">
        <v>9.3523262569999996</v>
      </c>
      <c r="AE6108" s="319"/>
    </row>
    <row r="6109" spans="1:31" x14ac:dyDescent="0.25">
      <c r="A6109">
        <f t="shared" ref="A6109:E6109" si="3314">A3024</f>
        <v>55069</v>
      </c>
      <c r="B6109" t="str">
        <f t="shared" si="3314"/>
        <v>WI</v>
      </c>
      <c r="C6109" t="str">
        <f t="shared" si="3314"/>
        <v>Lincoln County</v>
      </c>
      <c r="D6109">
        <f t="shared" si="3314"/>
        <v>-89.729050400000006</v>
      </c>
      <c r="E6109">
        <f t="shared" si="3314"/>
        <v>45.342410000000001</v>
      </c>
      <c r="Q6109" s="197">
        <v>9.2377804280000007</v>
      </c>
      <c r="R6109" s="197">
        <v>9.2377804280000007</v>
      </c>
      <c r="AE6109" s="319"/>
    </row>
    <row r="6110" spans="1:31" x14ac:dyDescent="0.25">
      <c r="A6110">
        <f t="shared" ref="A6110:E6110" si="3315">A3025</f>
        <v>55071</v>
      </c>
      <c r="B6110" t="str">
        <f t="shared" si="3315"/>
        <v>WI</v>
      </c>
      <c r="C6110" t="str">
        <f t="shared" si="3315"/>
        <v>Manitowoc County</v>
      </c>
      <c r="D6110">
        <f t="shared" si="3315"/>
        <v>-87.810298599999996</v>
      </c>
      <c r="E6110">
        <f t="shared" si="3315"/>
        <v>44.114179999999998</v>
      </c>
      <c r="Q6110" s="197">
        <v>9.9006933799999999</v>
      </c>
      <c r="R6110" s="197">
        <v>9.9006933799999999</v>
      </c>
      <c r="AE6110" s="319"/>
    </row>
    <row r="6111" spans="1:31" x14ac:dyDescent="0.25">
      <c r="A6111">
        <f t="shared" ref="A6111:E6111" si="3316">A3026</f>
        <v>55073</v>
      </c>
      <c r="B6111" t="str">
        <f t="shared" si="3316"/>
        <v>WI</v>
      </c>
      <c r="C6111" t="str">
        <f t="shared" si="3316"/>
        <v>Marathon County</v>
      </c>
      <c r="D6111">
        <f t="shared" si="3316"/>
        <v>-89.753656399999997</v>
      </c>
      <c r="E6111">
        <f t="shared" si="3316"/>
        <v>44.899729999999998</v>
      </c>
      <c r="Q6111" s="197">
        <v>9.4466346639999994</v>
      </c>
      <c r="R6111" s="197">
        <v>9.4466346639999994</v>
      </c>
      <c r="AE6111" s="319"/>
    </row>
    <row r="6112" spans="1:31" x14ac:dyDescent="0.25">
      <c r="A6112">
        <f t="shared" ref="A6112:E6112" si="3317">A3027</f>
        <v>55075</v>
      </c>
      <c r="B6112" t="str">
        <f t="shared" si="3317"/>
        <v>WI</v>
      </c>
      <c r="C6112" t="str">
        <f t="shared" si="3317"/>
        <v>Marinette County</v>
      </c>
      <c r="D6112">
        <f t="shared" si="3317"/>
        <v>-88.039904800000002</v>
      </c>
      <c r="E6112">
        <f t="shared" si="3317"/>
        <v>45.380200000000002</v>
      </c>
      <c r="Q6112" s="197">
        <v>9.3442116570000007</v>
      </c>
      <c r="R6112" s="197">
        <v>9.3442116570000007</v>
      </c>
      <c r="AE6112" s="319"/>
    </row>
    <row r="6113" spans="1:31" x14ac:dyDescent="0.25">
      <c r="A6113">
        <f t="shared" ref="A6113:E6113" si="3318">A3028</f>
        <v>55077</v>
      </c>
      <c r="B6113" t="str">
        <f t="shared" si="3318"/>
        <v>WI</v>
      </c>
      <c r="C6113" t="str">
        <f t="shared" si="3318"/>
        <v>Marquette County</v>
      </c>
      <c r="D6113">
        <f t="shared" si="3318"/>
        <v>-89.393152400000005</v>
      </c>
      <c r="E6113">
        <f t="shared" si="3318"/>
        <v>43.820039999999999</v>
      </c>
      <c r="Q6113" s="197">
        <v>10.05661933</v>
      </c>
      <c r="R6113" s="197">
        <v>10.05661933</v>
      </c>
      <c r="AE6113" s="319"/>
    </row>
    <row r="6114" spans="1:31" x14ac:dyDescent="0.25">
      <c r="A6114">
        <f t="shared" ref="A6114:E6114" si="3319">A3029</f>
        <v>55078</v>
      </c>
      <c r="B6114" t="str">
        <f t="shared" si="3319"/>
        <v>WI</v>
      </c>
      <c r="C6114" t="str">
        <f t="shared" si="3319"/>
        <v>Menominee County</v>
      </c>
      <c r="D6114">
        <f t="shared" si="3319"/>
        <v>-88.706517300000002</v>
      </c>
      <c r="E6114">
        <f t="shared" si="3319"/>
        <v>45.005809999999997</v>
      </c>
      <c r="Q6114" s="197">
        <v>9.4890102370000005</v>
      </c>
      <c r="R6114" s="197">
        <v>9.4890102370000005</v>
      </c>
      <c r="AE6114" s="319"/>
    </row>
    <row r="6115" spans="1:31" x14ac:dyDescent="0.25">
      <c r="A6115">
        <f t="shared" ref="A6115:E6115" si="3320">A3030</f>
        <v>55079</v>
      </c>
      <c r="B6115" t="str">
        <f t="shared" si="3320"/>
        <v>WI</v>
      </c>
      <c r="C6115" t="str">
        <f t="shared" si="3320"/>
        <v>Milwaukee County</v>
      </c>
      <c r="D6115">
        <f t="shared" si="3320"/>
        <v>-87.964163400000004</v>
      </c>
      <c r="E6115">
        <f t="shared" si="3320"/>
        <v>43.007739999999998</v>
      </c>
      <c r="Q6115" s="197">
        <v>10.504055320000001</v>
      </c>
      <c r="R6115" s="197">
        <v>10.504055320000001</v>
      </c>
      <c r="AE6115" s="319"/>
    </row>
    <row r="6116" spans="1:31" x14ac:dyDescent="0.25">
      <c r="A6116">
        <f t="shared" ref="A6116:E6116" si="3321">A3031</f>
        <v>55081</v>
      </c>
      <c r="B6116" t="str">
        <f t="shared" si="3321"/>
        <v>WI</v>
      </c>
      <c r="C6116" t="str">
        <f t="shared" si="3321"/>
        <v>Monroe County</v>
      </c>
      <c r="D6116">
        <f t="shared" si="3321"/>
        <v>-90.614183499999996</v>
      </c>
      <c r="E6116">
        <f t="shared" si="3321"/>
        <v>43.94594</v>
      </c>
      <c r="Q6116" s="197">
        <v>9.9619858909999994</v>
      </c>
      <c r="R6116" s="197">
        <v>9.9619858909999994</v>
      </c>
      <c r="AE6116" s="319"/>
    </row>
    <row r="6117" spans="1:31" x14ac:dyDescent="0.25">
      <c r="A6117">
        <f t="shared" ref="A6117:E6117" si="3322">A3032</f>
        <v>55083</v>
      </c>
      <c r="B6117" t="str">
        <f t="shared" si="3322"/>
        <v>WI</v>
      </c>
      <c r="C6117" t="str">
        <f t="shared" si="3322"/>
        <v>Oconto County</v>
      </c>
      <c r="D6117">
        <f t="shared" si="3322"/>
        <v>-88.261568100000005</v>
      </c>
      <c r="E6117">
        <f t="shared" si="3322"/>
        <v>45.02017</v>
      </c>
      <c r="Q6117" s="197">
        <v>9.4947094480000001</v>
      </c>
      <c r="R6117" s="197">
        <v>9.4947094480000001</v>
      </c>
      <c r="AE6117" s="319"/>
    </row>
    <row r="6118" spans="1:31" x14ac:dyDescent="0.25">
      <c r="A6118">
        <f t="shared" ref="A6118:E6118" si="3323">A3033</f>
        <v>55085</v>
      </c>
      <c r="B6118" t="str">
        <f t="shared" si="3323"/>
        <v>WI</v>
      </c>
      <c r="C6118" t="str">
        <f t="shared" si="3323"/>
        <v>Oneida County</v>
      </c>
      <c r="D6118">
        <f t="shared" si="3323"/>
        <v>-89.520262000000002</v>
      </c>
      <c r="E6118">
        <f t="shared" si="3323"/>
        <v>45.70288</v>
      </c>
      <c r="Q6118" s="197">
        <v>9.1143676429999996</v>
      </c>
      <c r="R6118" s="197">
        <v>9.1143676429999996</v>
      </c>
      <c r="AE6118" s="319"/>
    </row>
    <row r="6119" spans="1:31" x14ac:dyDescent="0.25">
      <c r="A6119">
        <f t="shared" ref="A6119:E6119" si="3324">A3034</f>
        <v>55087</v>
      </c>
      <c r="B6119" t="str">
        <f t="shared" si="3324"/>
        <v>WI</v>
      </c>
      <c r="C6119" t="str">
        <f t="shared" si="3324"/>
        <v>Outagamie County</v>
      </c>
      <c r="D6119">
        <f t="shared" si="3324"/>
        <v>-88.463587899999993</v>
      </c>
      <c r="E6119">
        <f t="shared" si="3324"/>
        <v>44.416649999999997</v>
      </c>
      <c r="Q6119" s="197">
        <v>9.7767784839999994</v>
      </c>
      <c r="R6119" s="197">
        <v>9.7767784839999994</v>
      </c>
      <c r="AE6119" s="319"/>
    </row>
    <row r="6120" spans="1:31" x14ac:dyDescent="0.25">
      <c r="A6120">
        <f t="shared" ref="A6120:E6120" si="3325">A3035</f>
        <v>55089</v>
      </c>
      <c r="B6120" t="str">
        <f t="shared" si="3325"/>
        <v>WI</v>
      </c>
      <c r="C6120" t="str">
        <f t="shared" si="3325"/>
        <v>Ozaukee County</v>
      </c>
      <c r="D6120">
        <f t="shared" si="3325"/>
        <v>-87.9448376</v>
      </c>
      <c r="E6120">
        <f t="shared" si="3325"/>
        <v>43.384770000000003</v>
      </c>
      <c r="Q6120" s="197">
        <v>10.28342964</v>
      </c>
      <c r="R6120" s="197">
        <v>10.28342964</v>
      </c>
      <c r="AE6120" s="319"/>
    </row>
    <row r="6121" spans="1:31" x14ac:dyDescent="0.25">
      <c r="A6121">
        <f t="shared" ref="A6121:E6121" si="3326">A3036</f>
        <v>55091</v>
      </c>
      <c r="B6121" t="str">
        <f t="shared" si="3326"/>
        <v>WI</v>
      </c>
      <c r="C6121" t="str">
        <f t="shared" si="3326"/>
        <v>Pepin County</v>
      </c>
      <c r="D6121">
        <f t="shared" si="3326"/>
        <v>-92.000624200000004</v>
      </c>
      <c r="E6121">
        <f t="shared" si="3326"/>
        <v>44.59216</v>
      </c>
      <c r="Q6121" s="197">
        <v>9.4786651150000001</v>
      </c>
      <c r="R6121" s="197">
        <v>9.4786651150000001</v>
      </c>
      <c r="AE6121" s="319"/>
    </row>
    <row r="6122" spans="1:31" x14ac:dyDescent="0.25">
      <c r="A6122">
        <f t="shared" ref="A6122:E6122" si="3327">A3037</f>
        <v>55093</v>
      </c>
      <c r="B6122" t="str">
        <f t="shared" si="3327"/>
        <v>WI</v>
      </c>
      <c r="C6122" t="str">
        <f t="shared" si="3327"/>
        <v>Pierce County</v>
      </c>
      <c r="D6122">
        <f t="shared" si="3327"/>
        <v>-92.429129000000003</v>
      </c>
      <c r="E6122">
        <f t="shared" si="3327"/>
        <v>44.724699999999999</v>
      </c>
      <c r="Q6122" s="197">
        <v>9.5195643519999997</v>
      </c>
      <c r="R6122" s="197">
        <v>9.5195643519999997</v>
      </c>
      <c r="AE6122" s="319"/>
    </row>
    <row r="6123" spans="1:31" x14ac:dyDescent="0.25">
      <c r="A6123">
        <f t="shared" ref="A6123:E6123" si="3328">A3038</f>
        <v>55095</v>
      </c>
      <c r="B6123" t="str">
        <f t="shared" si="3328"/>
        <v>WI</v>
      </c>
      <c r="C6123" t="str">
        <f t="shared" si="3328"/>
        <v>Polk County</v>
      </c>
      <c r="D6123">
        <f t="shared" si="3328"/>
        <v>-92.456688400000004</v>
      </c>
      <c r="E6123">
        <f t="shared" si="3328"/>
        <v>45.46011</v>
      </c>
      <c r="Q6123" s="197">
        <v>9.0238246009999994</v>
      </c>
      <c r="R6123" s="197">
        <v>9.0238246009999994</v>
      </c>
      <c r="AE6123" s="319"/>
    </row>
    <row r="6124" spans="1:31" x14ac:dyDescent="0.25">
      <c r="A6124">
        <f t="shared" ref="A6124:E6124" si="3329">A3039</f>
        <v>55097</v>
      </c>
      <c r="B6124" t="str">
        <f t="shared" si="3329"/>
        <v>WI</v>
      </c>
      <c r="C6124" t="str">
        <f t="shared" si="3329"/>
        <v>Portage County</v>
      </c>
      <c r="D6124">
        <f t="shared" si="3329"/>
        <v>-89.491738999999995</v>
      </c>
      <c r="E6124">
        <f t="shared" si="3329"/>
        <v>44.4741</v>
      </c>
      <c r="Q6124" s="197">
        <v>9.7030027079999996</v>
      </c>
      <c r="R6124" s="197">
        <v>9.7030027079999996</v>
      </c>
      <c r="AE6124" s="319"/>
    </row>
    <row r="6125" spans="1:31" x14ac:dyDescent="0.25">
      <c r="A6125">
        <f t="shared" ref="A6125:E6125" si="3330">A3040</f>
        <v>55099</v>
      </c>
      <c r="B6125" t="str">
        <f t="shared" si="3330"/>
        <v>WI</v>
      </c>
      <c r="C6125" t="str">
        <f t="shared" si="3330"/>
        <v>Price County</v>
      </c>
      <c r="D6125">
        <f t="shared" si="3330"/>
        <v>-90.355260700000002</v>
      </c>
      <c r="E6125">
        <f t="shared" si="3330"/>
        <v>45.685130000000001</v>
      </c>
      <c r="Q6125" s="197">
        <v>8.9764264130000004</v>
      </c>
      <c r="R6125" s="197">
        <v>8.9764264130000004</v>
      </c>
      <c r="AE6125" s="319"/>
    </row>
    <row r="6126" spans="1:31" x14ac:dyDescent="0.25">
      <c r="A6126">
        <f t="shared" ref="A6126:E6126" si="3331">A3041</f>
        <v>55101</v>
      </c>
      <c r="B6126" t="str">
        <f t="shared" si="3331"/>
        <v>WI</v>
      </c>
      <c r="C6126" t="str">
        <f t="shared" si="3331"/>
        <v>Racine County</v>
      </c>
      <c r="D6126">
        <f t="shared" si="3331"/>
        <v>-88.056428499999996</v>
      </c>
      <c r="E6126">
        <f t="shared" si="3331"/>
        <v>42.748890000000003</v>
      </c>
      <c r="Q6126" s="197">
        <v>10.65561108</v>
      </c>
      <c r="R6126" s="197">
        <v>10.65561108</v>
      </c>
      <c r="AE6126" s="319"/>
    </row>
    <row r="6127" spans="1:31" x14ac:dyDescent="0.25">
      <c r="A6127">
        <f t="shared" ref="A6127:E6127" si="3332">A3042</f>
        <v>55103</v>
      </c>
      <c r="B6127" t="str">
        <f t="shared" si="3332"/>
        <v>WI</v>
      </c>
      <c r="C6127" t="str">
        <f t="shared" si="3332"/>
        <v>Richland County</v>
      </c>
      <c r="D6127">
        <f t="shared" si="3332"/>
        <v>-90.426805700000003</v>
      </c>
      <c r="E6127">
        <f t="shared" si="3332"/>
        <v>43.381860000000003</v>
      </c>
      <c r="Q6127" s="197">
        <v>10.348809749999999</v>
      </c>
      <c r="R6127" s="197">
        <v>10.348809749999999</v>
      </c>
      <c r="AE6127" s="319"/>
    </row>
    <row r="6128" spans="1:31" x14ac:dyDescent="0.25">
      <c r="A6128">
        <f t="shared" ref="A6128:E6128" si="3333">A3043</f>
        <v>55105</v>
      </c>
      <c r="B6128" t="str">
        <f t="shared" si="3333"/>
        <v>WI</v>
      </c>
      <c r="C6128" t="str">
        <f t="shared" si="3333"/>
        <v>Rock County</v>
      </c>
      <c r="D6128">
        <f t="shared" si="3333"/>
        <v>-89.0766603</v>
      </c>
      <c r="E6128">
        <f t="shared" si="3333"/>
        <v>42.671619999999997</v>
      </c>
      <c r="Q6128" s="197">
        <v>10.70543355</v>
      </c>
      <c r="R6128" s="197">
        <v>10.70543355</v>
      </c>
      <c r="AE6128" s="319"/>
    </row>
    <row r="6129" spans="1:31" x14ac:dyDescent="0.25">
      <c r="A6129">
        <f t="shared" ref="A6129:E6129" si="3334">A3044</f>
        <v>55107</v>
      </c>
      <c r="B6129" t="str">
        <f t="shared" si="3334"/>
        <v>WI</v>
      </c>
      <c r="C6129" t="str">
        <f t="shared" si="3334"/>
        <v>Rusk County</v>
      </c>
      <c r="D6129">
        <f t="shared" si="3334"/>
        <v>-91.126525400000006</v>
      </c>
      <c r="E6129">
        <f t="shared" si="3334"/>
        <v>45.482559999999999</v>
      </c>
      <c r="Q6129" s="197">
        <v>8.9569554969999992</v>
      </c>
      <c r="R6129" s="197">
        <v>8.9569554969999992</v>
      </c>
      <c r="AE6129" s="319"/>
    </row>
    <row r="6130" spans="1:31" x14ac:dyDescent="0.25">
      <c r="A6130">
        <f t="shared" ref="A6130:E6130" si="3335">A3045</f>
        <v>55109</v>
      </c>
      <c r="B6130" t="str">
        <f t="shared" si="3335"/>
        <v>WI</v>
      </c>
      <c r="C6130" t="str">
        <f t="shared" si="3335"/>
        <v>St. Croix County</v>
      </c>
      <c r="D6130">
        <f t="shared" si="3335"/>
        <v>-92.4653572</v>
      </c>
      <c r="E6130">
        <f t="shared" si="3335"/>
        <v>45.041620000000002</v>
      </c>
      <c r="Q6130" s="197">
        <v>9.3334306550000008</v>
      </c>
      <c r="R6130" s="197">
        <v>9.3334306550000008</v>
      </c>
      <c r="AE6130" s="319"/>
    </row>
    <row r="6131" spans="1:31" x14ac:dyDescent="0.25">
      <c r="A6131">
        <f t="shared" ref="A6131:E6131" si="3336">A3046</f>
        <v>55111</v>
      </c>
      <c r="B6131" t="str">
        <f t="shared" si="3336"/>
        <v>WI</v>
      </c>
      <c r="C6131" t="str">
        <f t="shared" si="3336"/>
        <v>Sauk County</v>
      </c>
      <c r="D6131">
        <f t="shared" si="3336"/>
        <v>-89.945737800000003</v>
      </c>
      <c r="E6131">
        <f t="shared" si="3336"/>
        <v>43.427669999999999</v>
      </c>
      <c r="Q6131" s="197">
        <v>10.29890651</v>
      </c>
      <c r="R6131" s="197">
        <v>10.29890651</v>
      </c>
      <c r="AE6131" s="319"/>
    </row>
    <row r="6132" spans="1:31" x14ac:dyDescent="0.25">
      <c r="A6132">
        <f t="shared" ref="A6132:E6132" si="3337">A3047</f>
        <v>55113</v>
      </c>
      <c r="B6132" t="str">
        <f t="shared" si="3337"/>
        <v>WI</v>
      </c>
      <c r="C6132" t="str">
        <f t="shared" si="3337"/>
        <v>Sawyer County</v>
      </c>
      <c r="D6132">
        <f t="shared" si="3337"/>
        <v>-91.138081700000001</v>
      </c>
      <c r="E6132">
        <f t="shared" si="3337"/>
        <v>45.88505</v>
      </c>
      <c r="Q6132" s="197">
        <v>8.7381892610000005</v>
      </c>
      <c r="R6132" s="197">
        <v>8.7381892610000005</v>
      </c>
      <c r="AE6132" s="319"/>
    </row>
    <row r="6133" spans="1:31" x14ac:dyDescent="0.25">
      <c r="A6133">
        <f t="shared" ref="A6133:E6133" si="3338">A3048</f>
        <v>55115</v>
      </c>
      <c r="B6133" t="str">
        <f t="shared" si="3338"/>
        <v>WI</v>
      </c>
      <c r="C6133" t="str">
        <f t="shared" si="3338"/>
        <v>Shawano County</v>
      </c>
      <c r="D6133">
        <f t="shared" si="3338"/>
        <v>-88.762234300000003</v>
      </c>
      <c r="E6133">
        <f t="shared" si="3338"/>
        <v>44.788170000000001</v>
      </c>
      <c r="Q6133" s="197">
        <v>9.5864651149999993</v>
      </c>
      <c r="R6133" s="197">
        <v>9.5864651149999993</v>
      </c>
      <c r="AE6133" s="319"/>
    </row>
    <row r="6134" spans="1:31" x14ac:dyDescent="0.25">
      <c r="A6134">
        <f t="shared" ref="A6134:E6134" si="3339">A3049</f>
        <v>55117</v>
      </c>
      <c r="B6134" t="str">
        <f t="shared" si="3339"/>
        <v>WI</v>
      </c>
      <c r="C6134" t="str">
        <f t="shared" si="3339"/>
        <v>Sheboygan County</v>
      </c>
      <c r="D6134">
        <f t="shared" si="3339"/>
        <v>-87.940396000000007</v>
      </c>
      <c r="E6134">
        <f t="shared" si="3339"/>
        <v>43.719679999999997</v>
      </c>
      <c r="Q6134" s="197">
        <v>10.105160010000001</v>
      </c>
      <c r="R6134" s="197">
        <v>10.105160010000001</v>
      </c>
      <c r="AE6134" s="319"/>
    </row>
    <row r="6135" spans="1:31" x14ac:dyDescent="0.25">
      <c r="A6135">
        <f t="shared" ref="A6135:E6135" si="3340">A3050</f>
        <v>55119</v>
      </c>
      <c r="B6135" t="str">
        <f t="shared" si="3340"/>
        <v>WI</v>
      </c>
      <c r="C6135" t="str">
        <f t="shared" si="3340"/>
        <v>Taylor County</v>
      </c>
      <c r="D6135">
        <f t="shared" si="3340"/>
        <v>-90.492780699999997</v>
      </c>
      <c r="E6135">
        <f t="shared" si="3340"/>
        <v>45.215240000000001</v>
      </c>
      <c r="Q6135" s="197">
        <v>9.1835668399999992</v>
      </c>
      <c r="R6135" s="197">
        <v>9.1835668399999992</v>
      </c>
      <c r="AE6135" s="319"/>
    </row>
    <row r="6136" spans="1:31" x14ac:dyDescent="0.25">
      <c r="A6136">
        <f t="shared" ref="A6136:E6136" si="3341">A3051</f>
        <v>55121</v>
      </c>
      <c r="B6136" t="str">
        <f t="shared" si="3341"/>
        <v>WI</v>
      </c>
      <c r="C6136" t="str">
        <f t="shared" si="3341"/>
        <v>Trempealeau County</v>
      </c>
      <c r="D6136">
        <f t="shared" si="3341"/>
        <v>-91.360230400000006</v>
      </c>
      <c r="E6136">
        <f t="shared" si="3341"/>
        <v>44.308860000000003</v>
      </c>
      <c r="Q6136" s="197">
        <v>9.638834331</v>
      </c>
      <c r="R6136" s="197">
        <v>9.638834331</v>
      </c>
      <c r="AE6136" s="319"/>
    </row>
    <row r="6137" spans="1:31" x14ac:dyDescent="0.25">
      <c r="A6137">
        <f t="shared" ref="A6137:E6137" si="3342">A3052</f>
        <v>55123</v>
      </c>
      <c r="B6137" t="str">
        <f t="shared" si="3342"/>
        <v>WI</v>
      </c>
      <c r="C6137" t="str">
        <f t="shared" si="3342"/>
        <v>Vernon County</v>
      </c>
      <c r="D6137">
        <f t="shared" si="3342"/>
        <v>-90.835040800000002</v>
      </c>
      <c r="E6137">
        <f t="shared" si="3342"/>
        <v>43.595199999999998</v>
      </c>
      <c r="Q6137" s="197">
        <v>10.20275389</v>
      </c>
      <c r="R6137" s="197">
        <v>10.20275389</v>
      </c>
      <c r="AE6137" s="319"/>
    </row>
    <row r="6138" spans="1:31" x14ac:dyDescent="0.25">
      <c r="A6138">
        <f t="shared" ref="A6138:E6138" si="3343">A3053</f>
        <v>55125</v>
      </c>
      <c r="B6138" t="str">
        <f t="shared" si="3343"/>
        <v>WI</v>
      </c>
      <c r="C6138" t="str">
        <f t="shared" si="3343"/>
        <v>Vilas County</v>
      </c>
      <c r="D6138">
        <f t="shared" si="3343"/>
        <v>-89.505603899999997</v>
      </c>
      <c r="E6138">
        <f t="shared" si="3343"/>
        <v>46.043939999999999</v>
      </c>
      <c r="Q6138" s="197">
        <v>8.9860975070000002</v>
      </c>
      <c r="R6138" s="197">
        <v>8.9860975070000002</v>
      </c>
      <c r="AE6138" s="319"/>
    </row>
    <row r="6139" spans="1:31" x14ac:dyDescent="0.25">
      <c r="A6139">
        <f t="shared" ref="A6139:E6139" si="3344">A3054</f>
        <v>55127</v>
      </c>
      <c r="B6139" t="str">
        <f t="shared" si="3344"/>
        <v>WI</v>
      </c>
      <c r="C6139" t="str">
        <f t="shared" si="3344"/>
        <v>Walworth County</v>
      </c>
      <c r="D6139">
        <f t="shared" si="3344"/>
        <v>-88.542481600000002</v>
      </c>
      <c r="E6139">
        <f t="shared" si="3344"/>
        <v>42.670610000000003</v>
      </c>
      <c r="Q6139" s="197">
        <v>10.69959957</v>
      </c>
      <c r="R6139" s="197">
        <v>10.69959957</v>
      </c>
      <c r="AE6139" s="319"/>
    </row>
    <row r="6140" spans="1:31" x14ac:dyDescent="0.25">
      <c r="A6140">
        <f t="shared" ref="A6140:E6140" si="3345">A3055</f>
        <v>55129</v>
      </c>
      <c r="B6140" t="str">
        <f t="shared" si="3345"/>
        <v>WI</v>
      </c>
      <c r="C6140" t="str">
        <f t="shared" si="3345"/>
        <v>Washburn County</v>
      </c>
      <c r="D6140">
        <f t="shared" si="3345"/>
        <v>-91.794165500000005</v>
      </c>
      <c r="E6140">
        <f t="shared" si="3345"/>
        <v>45.902349999999998</v>
      </c>
      <c r="Q6140" s="197">
        <v>8.6361242090000001</v>
      </c>
      <c r="R6140" s="197">
        <v>8.6361242090000001</v>
      </c>
      <c r="AE6140" s="319"/>
    </row>
    <row r="6141" spans="1:31" x14ac:dyDescent="0.25">
      <c r="A6141">
        <f t="shared" ref="A6141:E6141" si="3346">A3056</f>
        <v>55131</v>
      </c>
      <c r="B6141" t="str">
        <f t="shared" si="3346"/>
        <v>WI</v>
      </c>
      <c r="C6141" t="str">
        <f t="shared" si="3346"/>
        <v>Washington County</v>
      </c>
      <c r="D6141">
        <f t="shared" si="3346"/>
        <v>-88.228027999999995</v>
      </c>
      <c r="E6141">
        <f t="shared" si="3346"/>
        <v>43.372399999999999</v>
      </c>
      <c r="Q6141" s="197">
        <v>10.30487216</v>
      </c>
      <c r="R6141" s="197">
        <v>10.30487216</v>
      </c>
      <c r="AE6141" s="319"/>
    </row>
    <row r="6142" spans="1:31" x14ac:dyDescent="0.25">
      <c r="A6142">
        <f t="shared" ref="A6142:E6142" si="3347">A3057</f>
        <v>55133</v>
      </c>
      <c r="B6142" t="str">
        <f t="shared" si="3347"/>
        <v>WI</v>
      </c>
      <c r="C6142" t="str">
        <f t="shared" si="3347"/>
        <v>Waukesha County</v>
      </c>
      <c r="D6142">
        <f t="shared" si="3347"/>
        <v>-88.300652999999997</v>
      </c>
      <c r="E6142">
        <f t="shared" si="3347"/>
        <v>43.019100000000002</v>
      </c>
      <c r="Q6142" s="197">
        <v>10.49935623</v>
      </c>
      <c r="R6142" s="197">
        <v>10.49935623</v>
      </c>
      <c r="AE6142" s="319"/>
    </row>
    <row r="6143" spans="1:31" x14ac:dyDescent="0.25">
      <c r="A6143">
        <f t="shared" ref="A6143:E6143" si="3348">A3058</f>
        <v>55135</v>
      </c>
      <c r="B6143" t="str">
        <f t="shared" si="3348"/>
        <v>WI</v>
      </c>
      <c r="C6143" t="str">
        <f t="shared" si="3348"/>
        <v>Waupaca County</v>
      </c>
      <c r="D6143">
        <f t="shared" si="3348"/>
        <v>-88.961964600000002</v>
      </c>
      <c r="E6143">
        <f t="shared" si="3348"/>
        <v>44.466369999999998</v>
      </c>
      <c r="Q6143" s="197">
        <v>9.7483925090000003</v>
      </c>
      <c r="R6143" s="197">
        <v>9.7483925090000003</v>
      </c>
      <c r="AE6143" s="319"/>
    </row>
    <row r="6144" spans="1:31" x14ac:dyDescent="0.25">
      <c r="A6144">
        <f t="shared" ref="A6144:E6144" si="3349">A3059</f>
        <v>55137</v>
      </c>
      <c r="B6144" t="str">
        <f t="shared" si="3349"/>
        <v>WI</v>
      </c>
      <c r="C6144" t="str">
        <f t="shared" si="3349"/>
        <v>Waushara County</v>
      </c>
      <c r="D6144">
        <f t="shared" si="3349"/>
        <v>-89.228754600000002</v>
      </c>
      <c r="E6144">
        <f t="shared" si="3349"/>
        <v>44.111739999999998</v>
      </c>
      <c r="Q6144" s="197">
        <v>9.9102770689999993</v>
      </c>
      <c r="R6144" s="197">
        <v>9.9102770689999993</v>
      </c>
      <c r="AE6144" s="319"/>
    </row>
    <row r="6145" spans="1:31" x14ac:dyDescent="0.25">
      <c r="A6145">
        <f t="shared" ref="A6145:E6145" si="3350">A3060</f>
        <v>55139</v>
      </c>
      <c r="B6145" t="str">
        <f t="shared" si="3350"/>
        <v>WI</v>
      </c>
      <c r="C6145" t="str">
        <f t="shared" si="3350"/>
        <v>Winnebago County</v>
      </c>
      <c r="D6145">
        <f t="shared" si="3350"/>
        <v>-88.637341899999996</v>
      </c>
      <c r="E6145">
        <f t="shared" si="3350"/>
        <v>44.070659999999997</v>
      </c>
      <c r="Q6145" s="197">
        <v>9.9549521100000007</v>
      </c>
      <c r="R6145" s="197">
        <v>9.9549521100000007</v>
      </c>
      <c r="AE6145" s="319"/>
    </row>
    <row r="6146" spans="1:31" x14ac:dyDescent="0.25">
      <c r="A6146">
        <f t="shared" ref="A6146:E6146" si="3351">A3061</f>
        <v>55141</v>
      </c>
      <c r="B6146" t="str">
        <f t="shared" si="3351"/>
        <v>WI</v>
      </c>
      <c r="C6146" t="str">
        <f t="shared" si="3351"/>
        <v>Wood County</v>
      </c>
      <c r="D6146">
        <f t="shared" si="3351"/>
        <v>-90.033119799999994</v>
      </c>
      <c r="E6146">
        <f t="shared" si="3351"/>
        <v>44.456290000000003</v>
      </c>
      <c r="Q6146" s="197">
        <v>9.6684436359999992</v>
      </c>
      <c r="R6146" s="197">
        <v>9.6684436359999992</v>
      </c>
      <c r="AE6146" s="319"/>
    </row>
    <row r="6147" spans="1:31" x14ac:dyDescent="0.25">
      <c r="A6147">
        <f t="shared" ref="A6147:E6147" si="3352">A3062</f>
        <v>56001</v>
      </c>
      <c r="B6147" t="str">
        <f t="shared" si="3352"/>
        <v>WY</v>
      </c>
      <c r="C6147" t="str">
        <f t="shared" si="3352"/>
        <v>Albany County</v>
      </c>
      <c r="D6147">
        <f t="shared" si="3352"/>
        <v>-105.722486</v>
      </c>
      <c r="E6147">
        <f t="shared" si="3352"/>
        <v>41.657499999999999</v>
      </c>
      <c r="Q6147" s="197">
        <v>9.3909592120000003</v>
      </c>
      <c r="R6147" s="197">
        <v>9.3909592120000003</v>
      </c>
      <c r="AE6147" s="319"/>
    </row>
    <row r="6148" spans="1:31" x14ac:dyDescent="0.25">
      <c r="A6148">
        <f t="shared" ref="A6148:E6148" si="3353">A3063</f>
        <v>56003</v>
      </c>
      <c r="B6148" t="str">
        <f t="shared" si="3353"/>
        <v>WY</v>
      </c>
      <c r="C6148" t="str">
        <f t="shared" si="3353"/>
        <v>Big Horn County</v>
      </c>
      <c r="D6148">
        <f t="shared" si="3353"/>
        <v>-107.990095</v>
      </c>
      <c r="E6148">
        <f t="shared" si="3353"/>
        <v>44.527200000000001</v>
      </c>
      <c r="Q6148" s="197">
        <v>9.0856608110000003</v>
      </c>
      <c r="R6148" s="197">
        <v>9.0856608110000003</v>
      </c>
      <c r="AE6148" s="319"/>
    </row>
    <row r="6149" spans="1:31" x14ac:dyDescent="0.25">
      <c r="A6149">
        <f t="shared" ref="A6149:E6149" si="3354">A3064</f>
        <v>56005</v>
      </c>
      <c r="B6149" t="str">
        <f t="shared" si="3354"/>
        <v>WY</v>
      </c>
      <c r="C6149" t="str">
        <f t="shared" si="3354"/>
        <v>Campbell County</v>
      </c>
      <c r="D6149">
        <f t="shared" si="3354"/>
        <v>-105.539236</v>
      </c>
      <c r="E6149">
        <f t="shared" si="3354"/>
        <v>44.249139999999997</v>
      </c>
      <c r="Q6149" s="197">
        <v>9.8936217160000002</v>
      </c>
      <c r="R6149" s="197">
        <v>9.8936217160000002</v>
      </c>
      <c r="AE6149" s="319"/>
    </row>
    <row r="6150" spans="1:31" x14ac:dyDescent="0.25">
      <c r="A6150">
        <f t="shared" ref="A6150:E6150" si="3355">A3065</f>
        <v>56007</v>
      </c>
      <c r="B6150" t="str">
        <f t="shared" si="3355"/>
        <v>WY</v>
      </c>
      <c r="C6150" t="str">
        <f t="shared" si="3355"/>
        <v>Carbon County</v>
      </c>
      <c r="D6150">
        <f t="shared" si="3355"/>
        <v>-106.92263199999999</v>
      </c>
      <c r="E6150">
        <f t="shared" si="3355"/>
        <v>41.704650000000001</v>
      </c>
      <c r="Q6150" s="197">
        <v>8.7218570270000004</v>
      </c>
      <c r="R6150" s="197">
        <v>8.7218570270000004</v>
      </c>
      <c r="AE6150" s="319"/>
    </row>
    <row r="6151" spans="1:31" x14ac:dyDescent="0.25">
      <c r="A6151">
        <f t="shared" ref="A6151:E6151" si="3356">A3066</f>
        <v>56009</v>
      </c>
      <c r="B6151" t="str">
        <f t="shared" si="3356"/>
        <v>WY</v>
      </c>
      <c r="C6151" t="str">
        <f t="shared" si="3356"/>
        <v>Converse County</v>
      </c>
      <c r="D6151">
        <f t="shared" si="3356"/>
        <v>-105.50049300000001</v>
      </c>
      <c r="E6151">
        <f t="shared" si="3356"/>
        <v>42.96998</v>
      </c>
      <c r="Q6151" s="197">
        <v>9.4267407179999996</v>
      </c>
      <c r="R6151" s="197">
        <v>9.4267407179999996</v>
      </c>
      <c r="AE6151" s="319"/>
    </row>
    <row r="6152" spans="1:31" x14ac:dyDescent="0.25">
      <c r="A6152">
        <f t="shared" ref="A6152:E6152" si="3357">A3067</f>
        <v>56011</v>
      </c>
      <c r="B6152" t="str">
        <f t="shared" si="3357"/>
        <v>WY</v>
      </c>
      <c r="C6152" t="str">
        <f t="shared" si="3357"/>
        <v>Crook County</v>
      </c>
      <c r="D6152">
        <f t="shared" si="3357"/>
        <v>-104.566681</v>
      </c>
      <c r="E6152">
        <f t="shared" si="3357"/>
        <v>44.593890000000002</v>
      </c>
      <c r="Q6152" s="197">
        <v>10.08137024</v>
      </c>
      <c r="R6152" s="197">
        <v>10.08137024</v>
      </c>
      <c r="AE6152" s="319"/>
    </row>
    <row r="6153" spans="1:31" x14ac:dyDescent="0.25">
      <c r="A6153">
        <f t="shared" ref="A6153:E6153" si="3358">A3068</f>
        <v>56013</v>
      </c>
      <c r="B6153" t="str">
        <f t="shared" si="3358"/>
        <v>WY</v>
      </c>
      <c r="C6153" t="str">
        <f t="shared" si="3358"/>
        <v>Fremont County</v>
      </c>
      <c r="D6153">
        <f t="shared" si="3358"/>
        <v>-108.62473</v>
      </c>
      <c r="E6153">
        <f t="shared" si="3358"/>
        <v>43.037260000000003</v>
      </c>
      <c r="Q6153" s="197">
        <v>8.4878465989999992</v>
      </c>
      <c r="R6153" s="197">
        <v>8.4878465989999992</v>
      </c>
      <c r="AE6153" s="319"/>
    </row>
    <row r="6154" spans="1:31" x14ac:dyDescent="0.25">
      <c r="A6154">
        <f t="shared" ref="A6154:E6154" si="3359">A3069</f>
        <v>56015</v>
      </c>
      <c r="B6154" t="str">
        <f t="shared" si="3359"/>
        <v>WY</v>
      </c>
      <c r="C6154" t="str">
        <f t="shared" si="3359"/>
        <v>Goshen County</v>
      </c>
      <c r="D6154">
        <f t="shared" si="3359"/>
        <v>-104.35542</v>
      </c>
      <c r="E6154">
        <f t="shared" si="3359"/>
        <v>42.088639999999998</v>
      </c>
      <c r="Q6154" s="197">
        <v>10.77889294</v>
      </c>
      <c r="R6154" s="197">
        <v>10.77889294</v>
      </c>
      <c r="AE6154" s="319"/>
    </row>
    <row r="6155" spans="1:31" x14ac:dyDescent="0.25">
      <c r="A6155">
        <f t="shared" ref="A6155:E6155" si="3360">A3070</f>
        <v>56017</v>
      </c>
      <c r="B6155" t="str">
        <f t="shared" si="3360"/>
        <v>WY</v>
      </c>
      <c r="C6155" t="str">
        <f t="shared" si="3360"/>
        <v>Hot Springs County</v>
      </c>
      <c r="D6155">
        <f t="shared" si="3360"/>
        <v>-108.428162</v>
      </c>
      <c r="E6155">
        <f t="shared" si="3360"/>
        <v>43.715479999999999</v>
      </c>
      <c r="Q6155" s="197">
        <v>8.6712897140000003</v>
      </c>
      <c r="R6155" s="197">
        <v>8.6712897140000003</v>
      </c>
      <c r="AE6155" s="319"/>
    </row>
    <row r="6156" spans="1:31" x14ac:dyDescent="0.25">
      <c r="A6156">
        <f t="shared" ref="A6156:E6156" si="3361">A3071</f>
        <v>56019</v>
      </c>
      <c r="B6156" t="str">
        <f t="shared" si="3361"/>
        <v>WY</v>
      </c>
      <c r="C6156" t="str">
        <f t="shared" si="3361"/>
        <v>Johnson County</v>
      </c>
      <c r="D6156">
        <f t="shared" si="3361"/>
        <v>-106.575418</v>
      </c>
      <c r="E6156">
        <f t="shared" si="3361"/>
        <v>44.036189999999998</v>
      </c>
      <c r="Q6156" s="197">
        <v>9.6318408380000005</v>
      </c>
      <c r="R6156" s="197">
        <v>9.6318408380000005</v>
      </c>
      <c r="AE6156" s="319"/>
    </row>
    <row r="6157" spans="1:31" x14ac:dyDescent="0.25">
      <c r="A6157">
        <f t="shared" ref="A6157:E6157" si="3362">A3072</f>
        <v>56021</v>
      </c>
      <c r="B6157" t="str">
        <f t="shared" si="3362"/>
        <v>WY</v>
      </c>
      <c r="C6157" t="str">
        <f t="shared" si="3362"/>
        <v>Laramie County</v>
      </c>
      <c r="D6157">
        <f t="shared" si="3362"/>
        <v>-104.693106</v>
      </c>
      <c r="E6157">
        <f t="shared" si="3362"/>
        <v>41.311239999999998</v>
      </c>
      <c r="Q6157" s="197">
        <v>10.476184549999999</v>
      </c>
      <c r="R6157" s="197">
        <v>10.476184549999999</v>
      </c>
      <c r="AE6157" s="319"/>
    </row>
    <row r="6158" spans="1:31" x14ac:dyDescent="0.25">
      <c r="A6158">
        <f t="shared" ref="A6158:E6158" si="3363">A3073</f>
        <v>56023</v>
      </c>
      <c r="B6158" t="str">
        <f t="shared" si="3363"/>
        <v>WY</v>
      </c>
      <c r="C6158" t="str">
        <f t="shared" si="3363"/>
        <v>Lincoln County</v>
      </c>
      <c r="D6158">
        <f t="shared" si="3363"/>
        <v>-110.65476700000001</v>
      </c>
      <c r="E6158">
        <f t="shared" si="3363"/>
        <v>42.252960000000002</v>
      </c>
      <c r="Q6158" s="197">
        <v>8.7206828430000005</v>
      </c>
      <c r="R6158" s="197">
        <v>8.7206828430000005</v>
      </c>
      <c r="AE6158" s="319"/>
    </row>
    <row r="6159" spans="1:31" x14ac:dyDescent="0.25">
      <c r="A6159">
        <f t="shared" ref="A6159:E6159" si="3364">A3074</f>
        <v>56025</v>
      </c>
      <c r="B6159" t="str">
        <f t="shared" si="3364"/>
        <v>WY</v>
      </c>
      <c r="C6159" t="str">
        <f t="shared" si="3364"/>
        <v>Natrona County</v>
      </c>
      <c r="D6159">
        <f t="shared" si="3364"/>
        <v>-106.78657</v>
      </c>
      <c r="E6159">
        <f t="shared" si="3364"/>
        <v>42.967179999999999</v>
      </c>
      <c r="Q6159" s="197">
        <v>8.6308650250000003</v>
      </c>
      <c r="R6159" s="197">
        <v>8.6308650250000003</v>
      </c>
      <c r="AE6159" s="319"/>
    </row>
    <row r="6160" spans="1:31" x14ac:dyDescent="0.25">
      <c r="A6160">
        <f t="shared" ref="A6160:E6160" si="3365">A3075</f>
        <v>56027</v>
      </c>
      <c r="B6160" t="str">
        <f t="shared" si="3365"/>
        <v>WY</v>
      </c>
      <c r="C6160" t="str">
        <f t="shared" si="3365"/>
        <v>Niobrara County</v>
      </c>
      <c r="D6160">
        <f t="shared" si="3365"/>
        <v>-104.48256499999999</v>
      </c>
      <c r="E6160">
        <f t="shared" si="3365"/>
        <v>43.056609999999999</v>
      </c>
      <c r="Q6160" s="197">
        <v>10.305349359999999</v>
      </c>
      <c r="R6160" s="197">
        <v>10.305349359999999</v>
      </c>
      <c r="AE6160" s="319"/>
    </row>
    <row r="6161" spans="1:31" x14ac:dyDescent="0.25">
      <c r="A6161">
        <f t="shared" ref="A6161:E6161" si="3366">A3076</f>
        <v>56029</v>
      </c>
      <c r="B6161" t="str">
        <f t="shared" si="3366"/>
        <v>WY</v>
      </c>
      <c r="C6161" t="str">
        <f t="shared" si="3366"/>
        <v>Park County</v>
      </c>
      <c r="D6161">
        <f t="shared" si="3366"/>
        <v>-109.75835499999999</v>
      </c>
      <c r="E6161">
        <f t="shared" si="3366"/>
        <v>44.492719999999998</v>
      </c>
      <c r="Q6161" s="197">
        <v>8.3847556730000008</v>
      </c>
      <c r="R6161" s="197">
        <v>8.3847556730000008</v>
      </c>
      <c r="AE6161" s="319"/>
    </row>
    <row r="6162" spans="1:31" x14ac:dyDescent="0.25">
      <c r="A6162">
        <f t="shared" ref="A6162:E6162" si="3367">A3077</f>
        <v>56031</v>
      </c>
      <c r="B6162" t="str">
        <f t="shared" si="3367"/>
        <v>WY</v>
      </c>
      <c r="C6162" t="str">
        <f t="shared" si="3367"/>
        <v>Platte County</v>
      </c>
      <c r="D6162">
        <f t="shared" si="3367"/>
        <v>-104.963624</v>
      </c>
      <c r="E6162">
        <f t="shared" si="3367"/>
        <v>42.1325</v>
      </c>
      <c r="Q6162" s="197">
        <v>10.176518850000001</v>
      </c>
      <c r="R6162" s="197">
        <v>10.176518850000001</v>
      </c>
      <c r="AE6162" s="319"/>
    </row>
    <row r="6163" spans="1:31" x14ac:dyDescent="0.25">
      <c r="A6163">
        <f t="shared" ref="A6163:E6163" si="3368">A3078</f>
        <v>56033</v>
      </c>
      <c r="B6163" t="str">
        <f t="shared" si="3368"/>
        <v>WY</v>
      </c>
      <c r="C6163" t="str">
        <f t="shared" si="3368"/>
        <v>Sheridan County</v>
      </c>
      <c r="D6163">
        <f t="shared" si="3368"/>
        <v>-106.87679900000001</v>
      </c>
      <c r="E6163">
        <f t="shared" si="3368"/>
        <v>44.791969999999999</v>
      </c>
      <c r="Q6163" s="197">
        <v>9.7976743200000005</v>
      </c>
      <c r="R6163" s="197">
        <v>9.7976743200000005</v>
      </c>
      <c r="AE6163" s="319"/>
    </row>
    <row r="6164" spans="1:31" x14ac:dyDescent="0.25">
      <c r="A6164">
        <f t="shared" ref="A6164:E6164" si="3369">A3079</f>
        <v>56035</v>
      </c>
      <c r="B6164" t="str">
        <f t="shared" si="3369"/>
        <v>WY</v>
      </c>
      <c r="C6164" t="str">
        <f t="shared" si="3369"/>
        <v>Sublette County</v>
      </c>
      <c r="D6164">
        <f t="shared" si="3369"/>
        <v>-109.90922999999999</v>
      </c>
      <c r="E6164">
        <f t="shared" si="3369"/>
        <v>42.766869999999997</v>
      </c>
      <c r="Q6164" s="197">
        <v>8.5448197480000001</v>
      </c>
      <c r="R6164" s="197">
        <v>8.5448197480000001</v>
      </c>
      <c r="AE6164" s="319"/>
    </row>
    <row r="6165" spans="1:31" x14ac:dyDescent="0.25">
      <c r="A6165">
        <f t="shared" ref="A6165:E6165" si="3370">A3080</f>
        <v>56037</v>
      </c>
      <c r="B6165" t="str">
        <f t="shared" si="3370"/>
        <v>WY</v>
      </c>
      <c r="C6165" t="str">
        <f t="shared" si="3370"/>
        <v>Sweetwater County</v>
      </c>
      <c r="D6165">
        <f t="shared" si="3370"/>
        <v>-108.87899899999999</v>
      </c>
      <c r="E6165">
        <f t="shared" si="3370"/>
        <v>41.656509999999997</v>
      </c>
      <c r="Q6165" s="197">
        <v>8.7648233490000003</v>
      </c>
      <c r="R6165" s="197">
        <v>8.7648233490000003</v>
      </c>
      <c r="AE6165" s="319"/>
    </row>
    <row r="6166" spans="1:31" x14ac:dyDescent="0.25">
      <c r="A6166">
        <f t="shared" ref="A6166:E6166" si="3371">A3081</f>
        <v>56039</v>
      </c>
      <c r="B6166" t="str">
        <f t="shared" si="3371"/>
        <v>WY</v>
      </c>
      <c r="C6166" t="str">
        <f t="shared" si="3371"/>
        <v>Teton County</v>
      </c>
      <c r="D6166">
        <f t="shared" si="3371"/>
        <v>-110.57097400000001</v>
      </c>
      <c r="E6166">
        <f t="shared" si="3371"/>
        <v>43.713560000000001</v>
      </c>
      <c r="Q6166" s="197">
        <v>8.4013225229999993</v>
      </c>
      <c r="R6166" s="197">
        <v>8.4013225229999993</v>
      </c>
      <c r="AE6166" s="319"/>
    </row>
    <row r="6167" spans="1:31" x14ac:dyDescent="0.25">
      <c r="A6167">
        <f t="shared" ref="A6167:E6167" si="3372">A3082</f>
        <v>56041</v>
      </c>
      <c r="B6167" t="str">
        <f t="shared" si="3372"/>
        <v>WY</v>
      </c>
      <c r="C6167" t="str">
        <f t="shared" si="3372"/>
        <v>Uinta County</v>
      </c>
      <c r="D6167">
        <f t="shared" si="3372"/>
        <v>-110.55303600000001</v>
      </c>
      <c r="E6167">
        <f t="shared" si="3372"/>
        <v>41.289319999999996</v>
      </c>
      <c r="Q6167" s="197">
        <v>8.8968331979999995</v>
      </c>
      <c r="R6167" s="197">
        <v>8.8968331979999995</v>
      </c>
      <c r="AE6167" s="319"/>
    </row>
    <row r="6168" spans="1:31" x14ac:dyDescent="0.25">
      <c r="A6168">
        <f t="shared" ref="A6168:E6168" si="3373">A3083</f>
        <v>56043</v>
      </c>
      <c r="B6168" t="str">
        <f t="shared" si="3373"/>
        <v>WY</v>
      </c>
      <c r="C6168" t="str">
        <f t="shared" si="3373"/>
        <v>Washakie County</v>
      </c>
      <c r="D6168">
        <f t="shared" si="3373"/>
        <v>-107.679282</v>
      </c>
      <c r="E6168">
        <f t="shared" si="3373"/>
        <v>43.909059999999997</v>
      </c>
      <c r="Q6168" s="197">
        <v>9.0107790249999997</v>
      </c>
      <c r="R6168" s="197">
        <v>9.0107790249999997</v>
      </c>
      <c r="AE6168" s="319"/>
    </row>
    <row r="6169" spans="1:31" x14ac:dyDescent="0.25">
      <c r="A6169">
        <f t="shared" ref="A6169:B6169" si="3374">A3084</f>
        <v>56045</v>
      </c>
      <c r="B6169" t="str">
        <f t="shared" si="3374"/>
        <v>WY</v>
      </c>
      <c r="C6169" t="str">
        <f>C3084</f>
        <v>Weston County</v>
      </c>
      <c r="D6169">
        <f t="shared" ref="D6169:E6169" si="3375">D3084</f>
        <v>-104.556904</v>
      </c>
      <c r="E6169">
        <f t="shared" si="3375"/>
        <v>43.84346</v>
      </c>
      <c r="Q6169" s="197">
        <v>10.14110762</v>
      </c>
      <c r="R6169" s="197">
        <v>10.14110762</v>
      </c>
      <c r="AE6169" s="319"/>
    </row>
  </sheetData>
  <hyperlinks>
    <hyperlink ref="AU1" r:id="rId1" xr:uid="{B99235AC-10C5-400F-A4E8-62A59380F8B0}"/>
    <hyperlink ref="AW1" r:id="rId2" xr:uid="{0B2DC80A-6018-4544-83E4-A30E64B820F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9C42-AB39-464D-A785-C33A16E0A6DD}">
  <dimension ref="A1"/>
  <sheetViews>
    <sheetView workbookViewId="0"/>
  </sheetViews>
  <sheetFormatPr defaultRowHeight="15.7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317-703C-44A0-9CBA-9E2B4BED702A}">
  <dimension ref="A1:S3086"/>
  <sheetViews>
    <sheetView tabSelected="1" workbookViewId="0">
      <selection activeCell="N5" sqref="N5"/>
    </sheetView>
  </sheetViews>
  <sheetFormatPr defaultRowHeight="15.75" x14ac:dyDescent="0.25"/>
  <cols>
    <col min="3" max="3" width="21.5" bestFit="1" customWidth="1"/>
    <col min="6" max="7" width="12.375" customWidth="1"/>
    <col min="8" max="8" width="11.875" customWidth="1"/>
  </cols>
  <sheetData>
    <row r="1" spans="1:19" ht="78.75" x14ac:dyDescent="0.25">
      <c r="A1" s="151" t="s">
        <v>574</v>
      </c>
      <c r="B1" s="197" t="s">
        <v>575</v>
      </c>
      <c r="C1" s="151" t="s">
        <v>576</v>
      </c>
      <c r="D1" s="151" t="s">
        <v>577</v>
      </c>
      <c r="E1" s="151" t="s">
        <v>578</v>
      </c>
      <c r="F1" s="224" t="s">
        <v>2461</v>
      </c>
      <c r="G1" s="224" t="s">
        <v>2462</v>
      </c>
      <c r="H1" s="224" t="s">
        <v>2463</v>
      </c>
      <c r="I1" s="224" t="s">
        <v>2464</v>
      </c>
      <c r="J1" s="224" t="s">
        <v>2465</v>
      </c>
      <c r="K1" s="224" t="s">
        <v>2466</v>
      </c>
      <c r="L1" s="224" t="s">
        <v>2467</v>
      </c>
      <c r="M1" s="224" t="s">
        <v>2468</v>
      </c>
      <c r="N1" s="224" t="s">
        <v>2469</v>
      </c>
      <c r="O1" s="224" t="s">
        <v>2470</v>
      </c>
      <c r="P1" s="224" t="s">
        <v>2471</v>
      </c>
      <c r="Q1" s="352" t="s">
        <v>2472</v>
      </c>
      <c r="R1" s="224"/>
      <c r="S1" t="s">
        <v>2473</v>
      </c>
    </row>
    <row r="2" spans="1:19" x14ac:dyDescent="0.25">
      <c r="A2" s="151"/>
      <c r="B2" s="197"/>
      <c r="D2" s="222"/>
      <c r="N2" s="198"/>
    </row>
    <row r="3" spans="1:19" x14ac:dyDescent="0.25">
      <c r="A3" s="197">
        <f>YieldsAct!A3</f>
        <v>1001</v>
      </c>
      <c r="B3" s="197" t="str">
        <f>YieldsAct!B3</f>
        <v>AL</v>
      </c>
      <c r="C3" s="197" t="str">
        <f>YieldsAct!C3</f>
        <v>Autauga County</v>
      </c>
      <c r="D3" s="197">
        <f>YieldsAct!D3</f>
        <v>-86.645648600000001</v>
      </c>
      <c r="E3" s="197">
        <f>YieldsAct!E3</f>
        <v>32.540089999999999</v>
      </c>
      <c r="N3" s="198">
        <v>2.2805510000000001E-2</v>
      </c>
      <c r="S3">
        <f>E3*1.5^2*(E3-30)</f>
        <v>185.97320371822497</v>
      </c>
    </row>
    <row r="4" spans="1:19" x14ac:dyDescent="0.25">
      <c r="A4" s="197">
        <f>YieldsAct!A4</f>
        <v>1003</v>
      </c>
      <c r="B4" s="197" t="str">
        <f>YieldsAct!B4</f>
        <v>AL</v>
      </c>
      <c r="C4" s="197" t="str">
        <f>YieldsAct!C4</f>
        <v>Baldwin County</v>
      </c>
      <c r="D4" s="197">
        <f>YieldsAct!D4</f>
        <v>-87.726271699999998</v>
      </c>
      <c r="E4" s="197">
        <f>YieldsAct!E4</f>
        <v>30.738309999999998</v>
      </c>
      <c r="N4" s="198">
        <v>2.2120399999999998E-2</v>
      </c>
      <c r="S4">
        <f t="shared" ref="S4:S67" si="0">E4*1.5^2*(E4-30)</f>
        <v>51.062403726224893</v>
      </c>
    </row>
    <row r="5" spans="1:19" x14ac:dyDescent="0.25">
      <c r="A5" s="197">
        <f>YieldsAct!A5</f>
        <v>1005</v>
      </c>
      <c r="B5" s="197" t="str">
        <f>YieldsAct!B5</f>
        <v>AL</v>
      </c>
      <c r="C5" s="197" t="str">
        <f>YieldsAct!C5</f>
        <v>Barbour County</v>
      </c>
      <c r="D5" s="197">
        <f>YieldsAct!D5</f>
        <v>-85.397327200000007</v>
      </c>
      <c r="E5" s="197">
        <f>YieldsAct!E5</f>
        <v>31.874030000000001</v>
      </c>
      <c r="N5" s="198">
        <v>2.2294890000000001E-2</v>
      </c>
      <c r="S5">
        <f t="shared" si="0"/>
        <v>134.39899899202507</v>
      </c>
    </row>
    <row r="6" spans="1:19" x14ac:dyDescent="0.25">
      <c r="A6" s="197">
        <f>YieldsAct!A6</f>
        <v>1007</v>
      </c>
      <c r="B6" s="197" t="str">
        <f>YieldsAct!B6</f>
        <v>AL</v>
      </c>
      <c r="C6" s="197" t="str">
        <f>YieldsAct!C6</f>
        <v>Bibb County</v>
      </c>
      <c r="D6" s="197">
        <f>YieldsAct!D6</f>
        <v>-87.125260499999996</v>
      </c>
      <c r="E6" s="197">
        <f>YieldsAct!E6</f>
        <v>32.999020000000002</v>
      </c>
      <c r="N6" s="198">
        <v>2.301228E-2</v>
      </c>
      <c r="S6">
        <f t="shared" si="0"/>
        <v>222.67062216090011</v>
      </c>
    </row>
    <row r="7" spans="1:19" x14ac:dyDescent="0.25">
      <c r="A7" s="197">
        <f>YieldsAct!A7</f>
        <v>1009</v>
      </c>
      <c r="B7" s="197" t="str">
        <f>YieldsAct!B7</f>
        <v>AL</v>
      </c>
      <c r="C7" s="197" t="str">
        <f>YieldsAct!C7</f>
        <v>Blount County</v>
      </c>
      <c r="D7" s="197">
        <f>YieldsAct!D7</f>
        <v>-86.562711399999998</v>
      </c>
      <c r="E7" s="197">
        <f>YieldsAct!E7</f>
        <v>33.99044</v>
      </c>
      <c r="N7" s="198">
        <v>2.346173E-2</v>
      </c>
      <c r="S7">
        <f t="shared" si="0"/>
        <v>305.18282563559995</v>
      </c>
    </row>
    <row r="8" spans="1:19" x14ac:dyDescent="0.25">
      <c r="A8" s="197">
        <f>YieldsAct!A8</f>
        <v>1011</v>
      </c>
      <c r="B8" s="197" t="str">
        <f>YieldsAct!B8</f>
        <v>AL</v>
      </c>
      <c r="C8" s="197" t="str">
        <f>YieldsAct!C8</f>
        <v>Bullock County</v>
      </c>
      <c r="D8" s="197">
        <f>YieldsAct!D8</f>
        <v>-85.716803600000006</v>
      </c>
      <c r="E8" s="197">
        <f>YieldsAct!E8</f>
        <v>32.106340000000003</v>
      </c>
      <c r="N8" s="198">
        <v>2.2396360000000001E-2</v>
      </c>
      <c r="S8">
        <f t="shared" si="0"/>
        <v>152.16045344010021</v>
      </c>
    </row>
    <row r="9" spans="1:19" x14ac:dyDescent="0.25">
      <c r="A9" s="197">
        <f>YieldsAct!A9</f>
        <v>1013</v>
      </c>
      <c r="B9" s="197" t="str">
        <f>YieldsAct!B9</f>
        <v>AL</v>
      </c>
      <c r="C9" s="197" t="str">
        <f>YieldsAct!C9</f>
        <v>Butler County</v>
      </c>
      <c r="D9" s="197">
        <f>YieldsAct!D9</f>
        <v>-86.684347000000002</v>
      </c>
      <c r="E9" s="197">
        <f>YieldsAct!E9</f>
        <v>31.75714</v>
      </c>
      <c r="N9" s="198">
        <v>2.248149E-2</v>
      </c>
      <c r="S9">
        <f t="shared" si="0"/>
        <v>125.55391720409997</v>
      </c>
    </row>
    <row r="10" spans="1:19" x14ac:dyDescent="0.25">
      <c r="A10" s="197">
        <f>YieldsAct!A10</f>
        <v>1015</v>
      </c>
      <c r="B10" s="197" t="str">
        <f>YieldsAct!B10</f>
        <v>AL</v>
      </c>
      <c r="C10" s="197" t="str">
        <f>YieldsAct!C10</f>
        <v>Calhoun County</v>
      </c>
      <c r="D10" s="197">
        <f>YieldsAct!D10</f>
        <v>-85.829561100000006</v>
      </c>
      <c r="E10" s="197">
        <f>YieldsAct!E10</f>
        <v>33.776249999999997</v>
      </c>
      <c r="N10" s="198">
        <v>2.3303560000000001E-2</v>
      </c>
      <c r="S10">
        <f t="shared" si="0"/>
        <v>286.9820191406248</v>
      </c>
    </row>
    <row r="11" spans="1:19" x14ac:dyDescent="0.25">
      <c r="A11" s="197">
        <f>YieldsAct!A11</f>
        <v>1017</v>
      </c>
      <c r="B11" s="197" t="str">
        <f>YieldsAct!B11</f>
        <v>AL</v>
      </c>
      <c r="C11" s="197" t="str">
        <f>YieldsAct!C11</f>
        <v>Chambers County</v>
      </c>
      <c r="D11" s="197">
        <f>YieldsAct!D11</f>
        <v>-85.394853100000006</v>
      </c>
      <c r="E11" s="197">
        <f>YieldsAct!E11</f>
        <v>32.916330000000002</v>
      </c>
      <c r="N11" s="198">
        <v>2.2675629999999999E-2</v>
      </c>
      <c r="S11">
        <f t="shared" si="0"/>
        <v>215.98848150502519</v>
      </c>
    </row>
    <row r="12" spans="1:19" x14ac:dyDescent="0.25">
      <c r="A12" s="197">
        <f>YieldsAct!A12</f>
        <v>1019</v>
      </c>
      <c r="B12" s="197" t="str">
        <f>YieldsAct!B12</f>
        <v>AL</v>
      </c>
      <c r="C12" s="197" t="str">
        <f>YieldsAct!C12</f>
        <v>Cherokee County</v>
      </c>
      <c r="D12" s="197">
        <f>YieldsAct!D12</f>
        <v>-85.604219900000004</v>
      </c>
      <c r="E12" s="197">
        <f>YieldsAct!E12</f>
        <v>34.191470000000002</v>
      </c>
      <c r="N12" s="198">
        <v>2.3344609999999998E-2</v>
      </c>
      <c r="S12">
        <f t="shared" si="0"/>
        <v>322.45317171202521</v>
      </c>
    </row>
    <row r="13" spans="1:19" x14ac:dyDescent="0.25">
      <c r="A13" s="197">
        <f>YieldsAct!A13</f>
        <v>1021</v>
      </c>
      <c r="B13" s="197" t="str">
        <f>YieldsAct!B13</f>
        <v>AL</v>
      </c>
      <c r="C13" s="197" t="str">
        <f>YieldsAct!C13</f>
        <v>Chilton County</v>
      </c>
      <c r="D13" s="197">
        <f>YieldsAct!D13</f>
        <v>-86.715624000000005</v>
      </c>
      <c r="E13" s="197">
        <f>YieldsAct!E13</f>
        <v>32.85163</v>
      </c>
      <c r="N13" s="198">
        <v>2.2950979999999999E-2</v>
      </c>
      <c r="S13">
        <f t="shared" si="0"/>
        <v>210.781560728025</v>
      </c>
    </row>
    <row r="14" spans="1:19" x14ac:dyDescent="0.25">
      <c r="A14" s="197">
        <f>YieldsAct!A14</f>
        <v>1023</v>
      </c>
      <c r="B14" s="197" t="str">
        <f>YieldsAct!B14</f>
        <v>AL</v>
      </c>
      <c r="C14" s="197" t="str">
        <f>YieldsAct!C14</f>
        <v>Choctaw County</v>
      </c>
      <c r="D14" s="197">
        <f>YieldsAct!D14</f>
        <v>-88.259536900000001</v>
      </c>
      <c r="E14" s="197">
        <f>YieldsAct!E14</f>
        <v>32.020470000000003</v>
      </c>
      <c r="N14" s="198">
        <v>2.2639030000000001E-2</v>
      </c>
      <c r="S14">
        <f t="shared" si="0"/>
        <v>145.56689779702523</v>
      </c>
    </row>
    <row r="15" spans="1:19" x14ac:dyDescent="0.25">
      <c r="A15" s="197">
        <f>YieldsAct!A15</f>
        <v>1025</v>
      </c>
      <c r="B15" s="197" t="str">
        <f>YieldsAct!B15</f>
        <v>AL</v>
      </c>
      <c r="C15" s="197" t="str">
        <f>YieldsAct!C15</f>
        <v>Clarke County</v>
      </c>
      <c r="D15" s="197">
        <f>YieldsAct!D15</f>
        <v>-87.824829699999995</v>
      </c>
      <c r="E15" s="197">
        <f>YieldsAct!E15</f>
        <v>31.67333</v>
      </c>
      <c r="N15" s="198">
        <v>2.2521880000000001E-2</v>
      </c>
      <c r="S15">
        <f t="shared" si="0"/>
        <v>119.24984990002501</v>
      </c>
    </row>
    <row r="16" spans="1:19" x14ac:dyDescent="0.25">
      <c r="A16" s="197">
        <f>YieldsAct!A16</f>
        <v>1027</v>
      </c>
      <c r="B16" s="197" t="str">
        <f>YieldsAct!B16</f>
        <v>AL</v>
      </c>
      <c r="C16" s="197" t="str">
        <f>YieldsAct!C16</f>
        <v>Clay County</v>
      </c>
      <c r="D16" s="197">
        <f>YieldsAct!D16</f>
        <v>-85.851787099999996</v>
      </c>
      <c r="E16" s="197">
        <f>YieldsAct!E16</f>
        <v>33.273409999999998</v>
      </c>
      <c r="N16" s="198">
        <v>2.3162329999999998E-2</v>
      </c>
      <c r="S16">
        <f t="shared" si="0"/>
        <v>245.06440431322488</v>
      </c>
    </row>
    <row r="17" spans="1:19" x14ac:dyDescent="0.25">
      <c r="A17" s="197">
        <f>YieldsAct!A17</f>
        <v>1029</v>
      </c>
      <c r="B17" s="197" t="str">
        <f>YieldsAct!B17</f>
        <v>AL</v>
      </c>
      <c r="C17" s="197" t="str">
        <f>YieldsAct!C17</f>
        <v>Cleburne County</v>
      </c>
      <c r="D17" s="197">
        <f>YieldsAct!D17</f>
        <v>-85.526101699999998</v>
      </c>
      <c r="E17" s="197">
        <f>YieldsAct!E17</f>
        <v>33.676220000000001</v>
      </c>
      <c r="N17" s="198">
        <v>2.318605E-2</v>
      </c>
      <c r="S17">
        <f t="shared" si="0"/>
        <v>278.55268534890007</v>
      </c>
    </row>
    <row r="18" spans="1:19" x14ac:dyDescent="0.25">
      <c r="A18" s="197">
        <f>YieldsAct!A18</f>
        <v>1031</v>
      </c>
      <c r="B18" s="197" t="str">
        <f>YieldsAct!B18</f>
        <v>AL</v>
      </c>
      <c r="C18" s="197" t="str">
        <f>YieldsAct!C18</f>
        <v>Coffee County</v>
      </c>
      <c r="D18" s="197">
        <f>YieldsAct!D18</f>
        <v>-85.994440600000004</v>
      </c>
      <c r="E18" s="197">
        <f>YieldsAct!E18</f>
        <v>31.398479999999999</v>
      </c>
      <c r="N18" s="198">
        <v>2.2258569999999998E-2</v>
      </c>
      <c r="S18">
        <f t="shared" si="0"/>
        <v>98.797829198399953</v>
      </c>
    </row>
    <row r="19" spans="1:19" x14ac:dyDescent="0.25">
      <c r="A19" s="197">
        <f>YieldsAct!A19</f>
        <v>1033</v>
      </c>
      <c r="B19" s="197" t="str">
        <f>YieldsAct!B19</f>
        <v>AL</v>
      </c>
      <c r="C19" s="197" t="str">
        <f>YieldsAct!C19</f>
        <v>Colbert County</v>
      </c>
      <c r="D19" s="197">
        <f>YieldsAct!D19</f>
        <v>-87.810975999999997</v>
      </c>
      <c r="E19" s="197">
        <f>YieldsAct!E19</f>
        <v>34.702759999999998</v>
      </c>
      <c r="N19" s="198">
        <v>2.3685020000000001E-2</v>
      </c>
      <c r="S19">
        <f t="shared" si="0"/>
        <v>367.19719113959985</v>
      </c>
    </row>
    <row r="20" spans="1:19" x14ac:dyDescent="0.25">
      <c r="A20" s="197">
        <f>YieldsAct!A20</f>
        <v>1035</v>
      </c>
      <c r="B20" s="197" t="str">
        <f>YieldsAct!B20</f>
        <v>AL</v>
      </c>
      <c r="C20" s="197" t="str">
        <f>YieldsAct!C20</f>
        <v>Conecuh County</v>
      </c>
      <c r="D20" s="197">
        <f>YieldsAct!D20</f>
        <v>-86.990654399999997</v>
      </c>
      <c r="E20" s="197">
        <f>YieldsAct!E20</f>
        <v>31.435780000000001</v>
      </c>
      <c r="N20" s="198">
        <v>2.2469139999999999E-2</v>
      </c>
      <c r="S20">
        <f t="shared" si="0"/>
        <v>101.5534444689001</v>
      </c>
    </row>
    <row r="21" spans="1:19" x14ac:dyDescent="0.25">
      <c r="A21" s="197">
        <f>YieldsAct!A21</f>
        <v>1037</v>
      </c>
      <c r="B21" s="197" t="str">
        <f>YieldsAct!B21</f>
        <v>AL</v>
      </c>
      <c r="C21" s="197" t="str">
        <f>YieldsAct!C21</f>
        <v>Coosa County</v>
      </c>
      <c r="D21" s="197">
        <f>YieldsAct!D21</f>
        <v>-86.245441200000002</v>
      </c>
      <c r="E21" s="197">
        <f>YieldsAct!E21</f>
        <v>32.94021</v>
      </c>
      <c r="N21" s="198">
        <v>2.292305E-2</v>
      </c>
      <c r="S21">
        <f t="shared" si="0"/>
        <v>217.91505339922503</v>
      </c>
    </row>
    <row r="22" spans="1:19" x14ac:dyDescent="0.25">
      <c r="A22" s="197">
        <f>YieldsAct!A22</f>
        <v>1039</v>
      </c>
      <c r="B22" s="197" t="str">
        <f>YieldsAct!B22</f>
        <v>AL</v>
      </c>
      <c r="C22" s="197" t="str">
        <f>YieldsAct!C22</f>
        <v>Covington County</v>
      </c>
      <c r="D22" s="197">
        <f>YieldsAct!D22</f>
        <v>-86.456551000000005</v>
      </c>
      <c r="E22" s="197">
        <f>YieldsAct!E22</f>
        <v>31.259730000000001</v>
      </c>
      <c r="N22" s="198">
        <v>2.2323289999999999E-2</v>
      </c>
      <c r="S22">
        <f t="shared" si="0"/>
        <v>88.602344264025092</v>
      </c>
    </row>
    <row r="23" spans="1:19" x14ac:dyDescent="0.25">
      <c r="A23" s="197">
        <f>YieldsAct!A23</f>
        <v>1041</v>
      </c>
      <c r="B23" s="197" t="str">
        <f>YieldsAct!B23</f>
        <v>AL</v>
      </c>
      <c r="C23" s="197" t="str">
        <f>YieldsAct!C23</f>
        <v>Crenshaw County</v>
      </c>
      <c r="D23" s="197">
        <f>YieldsAct!D23</f>
        <v>-86.3195616</v>
      </c>
      <c r="E23" s="197">
        <f>YieldsAct!E23</f>
        <v>31.735910000000001</v>
      </c>
      <c r="N23" s="198">
        <v>2.2367680000000001E-2</v>
      </c>
      <c r="S23">
        <f t="shared" si="0"/>
        <v>123.95403793822504</v>
      </c>
    </row>
    <row r="24" spans="1:19" x14ac:dyDescent="0.25">
      <c r="A24" s="197">
        <f>YieldsAct!A24</f>
        <v>1043</v>
      </c>
      <c r="B24" s="197" t="str">
        <f>YieldsAct!B24</f>
        <v>AL</v>
      </c>
      <c r="C24" s="197" t="str">
        <f>YieldsAct!C24</f>
        <v>Cullman County</v>
      </c>
      <c r="D24" s="197">
        <f>YieldsAct!D24</f>
        <v>-86.865448099999995</v>
      </c>
      <c r="E24" s="197">
        <f>YieldsAct!E24</f>
        <v>34.138249999999999</v>
      </c>
      <c r="N24" s="198">
        <v>2.3526430000000001E-2</v>
      </c>
      <c r="S24">
        <f t="shared" si="0"/>
        <v>317.86337939062491</v>
      </c>
    </row>
    <row r="25" spans="1:19" x14ac:dyDescent="0.25">
      <c r="A25" s="197">
        <f>YieldsAct!A25</f>
        <v>1045</v>
      </c>
      <c r="B25" s="197" t="str">
        <f>YieldsAct!B25</f>
        <v>AL</v>
      </c>
      <c r="C25" s="197" t="str">
        <f>YieldsAct!C25</f>
        <v>Dale County</v>
      </c>
      <c r="D25" s="197">
        <f>YieldsAct!D25</f>
        <v>-85.619094099999998</v>
      </c>
      <c r="E25" s="197">
        <f>YieldsAct!E25</f>
        <v>31.430869999999999</v>
      </c>
      <c r="N25" s="198">
        <v>2.222609E-2</v>
      </c>
      <c r="S25">
        <f t="shared" si="0"/>
        <v>101.19035015302492</v>
      </c>
    </row>
    <row r="26" spans="1:19" x14ac:dyDescent="0.25">
      <c r="A26" s="197">
        <f>YieldsAct!A26</f>
        <v>1047</v>
      </c>
      <c r="B26" s="197" t="str">
        <f>YieldsAct!B26</f>
        <v>AL</v>
      </c>
      <c r="C26" s="197" t="str">
        <f>YieldsAct!C26</f>
        <v>Dallas County</v>
      </c>
      <c r="D26" s="197">
        <f>YieldsAct!D26</f>
        <v>-87.097675100000004</v>
      </c>
      <c r="E26" s="197">
        <f>YieldsAct!E26</f>
        <v>32.326700000000002</v>
      </c>
      <c r="N26" s="198">
        <v>2.2647230000000001E-2</v>
      </c>
      <c r="S26">
        <f t="shared" si="0"/>
        <v>169.2326990025002</v>
      </c>
    </row>
    <row r="27" spans="1:19" x14ac:dyDescent="0.25">
      <c r="A27" s="197">
        <f>YieldsAct!A27</f>
        <v>1049</v>
      </c>
      <c r="B27" s="197" t="str">
        <f>YieldsAct!B27</f>
        <v>AL</v>
      </c>
      <c r="C27" s="197" t="str">
        <f>YieldsAct!C27</f>
        <v>DeKalb County</v>
      </c>
      <c r="D27" s="197">
        <f>YieldsAct!D27</f>
        <v>-85.812263900000005</v>
      </c>
      <c r="E27" s="197">
        <f>YieldsAct!E27</f>
        <v>34.454389999999997</v>
      </c>
      <c r="N27" s="198">
        <v>2.3429749999999999E-2</v>
      </c>
      <c r="S27">
        <f t="shared" si="0"/>
        <v>345.31490311222467</v>
      </c>
    </row>
    <row r="28" spans="1:19" x14ac:dyDescent="0.25">
      <c r="A28" s="197">
        <f>YieldsAct!A28</f>
        <v>1051</v>
      </c>
      <c r="B28" s="197" t="str">
        <f>YieldsAct!B28</f>
        <v>AL</v>
      </c>
      <c r="C28" s="197" t="str">
        <f>YieldsAct!C28</f>
        <v>Elmore County</v>
      </c>
      <c r="D28" s="197">
        <f>YieldsAct!D28</f>
        <v>-86.154193300000003</v>
      </c>
      <c r="E28" s="197">
        <f>YieldsAct!E28</f>
        <v>32.598930000000003</v>
      </c>
      <c r="N28" s="198">
        <v>2.2683999999999999E-2</v>
      </c>
      <c r="S28">
        <f t="shared" si="0"/>
        <v>190.62525857602523</v>
      </c>
    </row>
    <row r="29" spans="1:19" x14ac:dyDescent="0.25">
      <c r="A29" s="197">
        <f>YieldsAct!A29</f>
        <v>1053</v>
      </c>
      <c r="B29" s="197" t="str">
        <f>YieldsAct!B29</f>
        <v>AL</v>
      </c>
      <c r="C29" s="197" t="str">
        <f>YieldsAct!C29</f>
        <v>Escambia County</v>
      </c>
      <c r="D29" s="197">
        <f>YieldsAct!D29</f>
        <v>-87.157465299999998</v>
      </c>
      <c r="E29" s="197">
        <f>YieldsAct!E29</f>
        <v>31.13336</v>
      </c>
      <c r="N29" s="198">
        <v>2.2468950000000001E-2</v>
      </c>
      <c r="S29">
        <f t="shared" si="0"/>
        <v>79.391936001599987</v>
      </c>
    </row>
    <row r="30" spans="1:19" x14ac:dyDescent="0.25">
      <c r="A30" s="197">
        <f>YieldsAct!A30</f>
        <v>1055</v>
      </c>
      <c r="B30" s="197" t="str">
        <f>YieldsAct!B30</f>
        <v>AL</v>
      </c>
      <c r="C30" s="197" t="str">
        <f>YieldsAct!C30</f>
        <v>Etowah County</v>
      </c>
      <c r="D30" s="197">
        <f>YieldsAct!D30</f>
        <v>-86.033428200000003</v>
      </c>
      <c r="E30" s="197">
        <f>YieldsAct!E30</f>
        <v>34.052729999999997</v>
      </c>
      <c r="N30" s="198">
        <v>2.3405249999999999E-2</v>
      </c>
      <c r="S30">
        <f t="shared" si="0"/>
        <v>310.51467101902472</v>
      </c>
    </row>
    <row r="31" spans="1:19" x14ac:dyDescent="0.25">
      <c r="A31" s="197">
        <f>YieldsAct!A31</f>
        <v>1057</v>
      </c>
      <c r="B31" s="197" t="str">
        <f>YieldsAct!B31</f>
        <v>AL</v>
      </c>
      <c r="C31" s="197" t="str">
        <f>YieldsAct!C31</f>
        <v>Fayette County</v>
      </c>
      <c r="D31" s="197">
        <f>YieldsAct!D31</f>
        <v>-87.736376100000001</v>
      </c>
      <c r="E31" s="197">
        <f>YieldsAct!E31</f>
        <v>33.72193</v>
      </c>
      <c r="N31" s="198">
        <v>2.3210809999999998E-2</v>
      </c>
      <c r="S31">
        <f t="shared" si="0"/>
        <v>282.39899158102503</v>
      </c>
    </row>
    <row r="32" spans="1:19" x14ac:dyDescent="0.25">
      <c r="A32" s="197">
        <f>YieldsAct!A32</f>
        <v>1059</v>
      </c>
      <c r="B32" s="197" t="str">
        <f>YieldsAct!B32</f>
        <v>AL</v>
      </c>
      <c r="C32" s="197" t="str">
        <f>YieldsAct!C32</f>
        <v>Franklin County</v>
      </c>
      <c r="D32" s="197">
        <f>YieldsAct!D32</f>
        <v>-87.8455838</v>
      </c>
      <c r="E32" s="197">
        <f>YieldsAct!E32</f>
        <v>34.443379999999998</v>
      </c>
      <c r="N32" s="198">
        <v>2.3595319999999999E-2</v>
      </c>
      <c r="S32">
        <f t="shared" si="0"/>
        <v>344.35130810489977</v>
      </c>
    </row>
    <row r="33" spans="1:19" x14ac:dyDescent="0.25">
      <c r="A33" s="197">
        <f>YieldsAct!A33</f>
        <v>1061</v>
      </c>
      <c r="B33" s="197" t="str">
        <f>YieldsAct!B33</f>
        <v>AL</v>
      </c>
      <c r="C33" s="197" t="str">
        <f>YieldsAct!C33</f>
        <v>Geneva County</v>
      </c>
      <c r="D33" s="197">
        <f>YieldsAct!D33</f>
        <v>-85.844377600000001</v>
      </c>
      <c r="E33" s="197">
        <f>YieldsAct!E33</f>
        <v>31.099920000000001</v>
      </c>
      <c r="N33" s="198">
        <v>2.217738E-2</v>
      </c>
      <c r="S33">
        <f t="shared" si="0"/>
        <v>76.966704014400065</v>
      </c>
    </row>
    <row r="34" spans="1:19" x14ac:dyDescent="0.25">
      <c r="A34" s="197">
        <f>YieldsAct!A34</f>
        <v>1063</v>
      </c>
      <c r="B34" s="197" t="str">
        <f>YieldsAct!B34</f>
        <v>AL</v>
      </c>
      <c r="C34" s="197" t="str">
        <f>YieldsAct!C34</f>
        <v>Greene County</v>
      </c>
      <c r="D34" s="197">
        <f>YieldsAct!D34</f>
        <v>-87.948139999999995</v>
      </c>
      <c r="E34" s="197">
        <f>YieldsAct!E34</f>
        <v>32.865699999999997</v>
      </c>
      <c r="N34" s="198">
        <v>2.277734E-2</v>
      </c>
      <c r="S34">
        <f t="shared" si="0"/>
        <v>211.91228210249974</v>
      </c>
    </row>
    <row r="35" spans="1:19" x14ac:dyDescent="0.25">
      <c r="A35" s="197">
        <f>YieldsAct!A35</f>
        <v>1065</v>
      </c>
      <c r="B35" s="197" t="str">
        <f>YieldsAct!B35</f>
        <v>AL</v>
      </c>
      <c r="C35" s="197" t="str">
        <f>YieldsAct!C35</f>
        <v>Hale County</v>
      </c>
      <c r="D35" s="197">
        <f>YieldsAct!D35</f>
        <v>-87.622197600000007</v>
      </c>
      <c r="E35" s="197">
        <f>YieldsAct!E35</f>
        <v>32.764899999999997</v>
      </c>
      <c r="N35" s="198">
        <v>2.2728780000000001E-2</v>
      </c>
      <c r="S35">
        <f t="shared" si="0"/>
        <v>203.8312620224998</v>
      </c>
    </row>
    <row r="36" spans="1:19" x14ac:dyDescent="0.25">
      <c r="A36" s="197">
        <f>YieldsAct!A36</f>
        <v>1067</v>
      </c>
      <c r="B36" s="197" t="str">
        <f>YieldsAct!B36</f>
        <v>AL</v>
      </c>
      <c r="C36" s="197" t="str">
        <f>YieldsAct!C36</f>
        <v>Henry County</v>
      </c>
      <c r="D36" s="197">
        <f>YieldsAct!D36</f>
        <v>-85.254105699999997</v>
      </c>
      <c r="E36" s="197">
        <f>YieldsAct!E36</f>
        <v>31.51596</v>
      </c>
      <c r="N36" s="198">
        <v>2.21125E-2</v>
      </c>
      <c r="S36">
        <f t="shared" si="0"/>
        <v>107.49810312359999</v>
      </c>
    </row>
    <row r="37" spans="1:19" x14ac:dyDescent="0.25">
      <c r="A37" s="197">
        <f>YieldsAct!A37</f>
        <v>1069</v>
      </c>
      <c r="B37" s="197" t="str">
        <f>YieldsAct!B37</f>
        <v>AL</v>
      </c>
      <c r="C37" s="197" t="str">
        <f>YieldsAct!C37</f>
        <v>Houston County</v>
      </c>
      <c r="D37" s="197">
        <f>YieldsAct!D37</f>
        <v>-85.315430199999994</v>
      </c>
      <c r="E37" s="197">
        <f>YieldsAct!E37</f>
        <v>31.152539999999998</v>
      </c>
      <c r="N37" s="198">
        <v>2.2108349999999999E-2</v>
      </c>
      <c r="S37">
        <f t="shared" si="0"/>
        <v>80.785234016099878</v>
      </c>
    </row>
    <row r="38" spans="1:19" x14ac:dyDescent="0.25">
      <c r="A38" s="197">
        <f>YieldsAct!A38</f>
        <v>1071</v>
      </c>
      <c r="B38" s="197" t="str">
        <f>YieldsAct!B38</f>
        <v>AL</v>
      </c>
      <c r="C38" s="197" t="str">
        <f>YieldsAct!C38</f>
        <v>Jackson County</v>
      </c>
      <c r="D38" s="197">
        <f>YieldsAct!D38</f>
        <v>-85.9977509</v>
      </c>
      <c r="E38" s="197">
        <f>YieldsAct!E38</f>
        <v>34.77684</v>
      </c>
      <c r="N38" s="198">
        <v>2.375391E-2</v>
      </c>
      <c r="S38">
        <f t="shared" si="0"/>
        <v>373.77765086760002</v>
      </c>
    </row>
    <row r="39" spans="1:19" x14ac:dyDescent="0.25">
      <c r="A39" s="197">
        <f>YieldsAct!A39</f>
        <v>1073</v>
      </c>
      <c r="B39" s="197" t="str">
        <f>YieldsAct!B39</f>
        <v>AL</v>
      </c>
      <c r="C39" s="197" t="str">
        <f>YieldsAct!C39</f>
        <v>Jefferson County</v>
      </c>
      <c r="D39" s="197">
        <f>YieldsAct!D39</f>
        <v>-86.890254299999995</v>
      </c>
      <c r="E39" s="197">
        <f>YieldsAct!E39</f>
        <v>33.56306</v>
      </c>
      <c r="N39" s="198">
        <v>2.3319860000000001E-2</v>
      </c>
      <c r="S39">
        <f t="shared" si="0"/>
        <v>269.07119226809999</v>
      </c>
    </row>
    <row r="40" spans="1:19" x14ac:dyDescent="0.25">
      <c r="A40" s="197">
        <f>YieldsAct!A40</f>
        <v>1075</v>
      </c>
      <c r="B40" s="197" t="str">
        <f>YieldsAct!B40</f>
        <v>AL</v>
      </c>
      <c r="C40" s="197" t="str">
        <f>YieldsAct!C40</f>
        <v>Lamar County</v>
      </c>
      <c r="D40" s="197">
        <f>YieldsAct!D40</f>
        <v>-88.097956499999995</v>
      </c>
      <c r="E40" s="197">
        <f>YieldsAct!E40</f>
        <v>33.781700000000001</v>
      </c>
      <c r="N40" s="198">
        <v>2.3251330000000001E-2</v>
      </c>
      <c r="S40">
        <f t="shared" si="0"/>
        <v>287.44257350250007</v>
      </c>
    </row>
    <row r="41" spans="1:19" x14ac:dyDescent="0.25">
      <c r="A41" s="197">
        <f>YieldsAct!A41</f>
        <v>1077</v>
      </c>
      <c r="B41" s="197" t="str">
        <f>YieldsAct!B41</f>
        <v>AL</v>
      </c>
      <c r="C41" s="197" t="str">
        <f>YieldsAct!C41</f>
        <v>Lauderdale County</v>
      </c>
      <c r="D41" s="197">
        <f>YieldsAct!D41</f>
        <v>-87.654204800000002</v>
      </c>
      <c r="E41" s="197">
        <f>YieldsAct!E41</f>
        <v>34.904089999999997</v>
      </c>
      <c r="N41" s="198">
        <v>2.379794E-2</v>
      </c>
      <c r="S41">
        <f t="shared" si="0"/>
        <v>385.13879713822467</v>
      </c>
    </row>
    <row r="42" spans="1:19" x14ac:dyDescent="0.25">
      <c r="A42" s="197">
        <f>YieldsAct!A42</f>
        <v>1079</v>
      </c>
      <c r="B42" s="197" t="str">
        <f>YieldsAct!B42</f>
        <v>AL</v>
      </c>
      <c r="C42" s="197" t="str">
        <f>YieldsAct!C42</f>
        <v>Lawrence County</v>
      </c>
      <c r="D42" s="197">
        <f>YieldsAct!D42</f>
        <v>-87.305588299999997</v>
      </c>
      <c r="E42" s="197">
        <f>YieldsAct!E42</f>
        <v>34.524819999999998</v>
      </c>
      <c r="N42" s="198">
        <v>2.3757670000000002E-2</v>
      </c>
      <c r="S42">
        <f t="shared" si="0"/>
        <v>351.49184107289983</v>
      </c>
    </row>
    <row r="43" spans="1:19" x14ac:dyDescent="0.25">
      <c r="A43" s="197">
        <f>YieldsAct!A43</f>
        <v>1081</v>
      </c>
      <c r="B43" s="197" t="str">
        <f>YieldsAct!B43</f>
        <v>AL</v>
      </c>
      <c r="C43" s="197" t="str">
        <f>YieldsAct!C43</f>
        <v>Lee County</v>
      </c>
      <c r="D43" s="197">
        <f>YieldsAct!D43</f>
        <v>-85.355263399999998</v>
      </c>
      <c r="E43" s="197">
        <f>YieldsAct!E43</f>
        <v>32.609920000000002</v>
      </c>
      <c r="N43" s="198">
        <v>2.259889E-2</v>
      </c>
      <c r="S43">
        <f t="shared" si="0"/>
        <v>191.49588541440019</v>
      </c>
    </row>
    <row r="44" spans="1:19" x14ac:dyDescent="0.25">
      <c r="A44" s="197">
        <f>YieldsAct!A44</f>
        <v>1083</v>
      </c>
      <c r="B44" s="197" t="str">
        <f>YieldsAct!B44</f>
        <v>AL</v>
      </c>
      <c r="C44" s="197" t="str">
        <f>YieldsAct!C44</f>
        <v>Limestone County</v>
      </c>
      <c r="D44" s="197">
        <f>YieldsAct!D44</f>
        <v>-86.973692700000001</v>
      </c>
      <c r="E44" s="197">
        <f>YieldsAct!E44</f>
        <v>34.81223</v>
      </c>
      <c r="N44" s="198">
        <v>2.3781750000000001E-2</v>
      </c>
      <c r="S44">
        <f t="shared" si="0"/>
        <v>376.93002953902499</v>
      </c>
    </row>
    <row r="45" spans="1:19" x14ac:dyDescent="0.25">
      <c r="A45" s="197">
        <f>YieldsAct!A45</f>
        <v>1085</v>
      </c>
      <c r="B45" s="197" t="str">
        <f>YieldsAct!B45</f>
        <v>AL</v>
      </c>
      <c r="C45" s="197" t="str">
        <f>YieldsAct!C45</f>
        <v>Lowndes County</v>
      </c>
      <c r="D45" s="197">
        <f>YieldsAct!D45</f>
        <v>-86.650035799999998</v>
      </c>
      <c r="E45" s="197">
        <f>YieldsAct!E45</f>
        <v>32.157809999999998</v>
      </c>
      <c r="N45" s="198">
        <v>2.2562479999999999E-2</v>
      </c>
      <c r="S45">
        <f t="shared" si="0"/>
        <v>156.12849899122483</v>
      </c>
    </row>
    <row r="46" spans="1:19" x14ac:dyDescent="0.25">
      <c r="A46" s="197">
        <f>YieldsAct!A46</f>
        <v>1087</v>
      </c>
      <c r="B46" s="197" t="str">
        <f>YieldsAct!B46</f>
        <v>AL</v>
      </c>
      <c r="C46" s="197" t="str">
        <f>YieldsAct!C46</f>
        <v>Macon County</v>
      </c>
      <c r="D46" s="197">
        <f>YieldsAct!D46</f>
        <v>-85.695113599999999</v>
      </c>
      <c r="E46" s="197">
        <f>YieldsAct!E46</f>
        <v>32.393859999999997</v>
      </c>
      <c r="N46" s="198">
        <v>2.2517619999999999E-2</v>
      </c>
      <c r="S46">
        <f t="shared" si="0"/>
        <v>174.47932282409974</v>
      </c>
    </row>
    <row r="47" spans="1:19" x14ac:dyDescent="0.25">
      <c r="A47" s="197">
        <f>YieldsAct!A47</f>
        <v>1089</v>
      </c>
      <c r="B47" s="197" t="str">
        <f>YieldsAct!B47</f>
        <v>AL</v>
      </c>
      <c r="C47" s="197" t="str">
        <f>YieldsAct!C47</f>
        <v>Madison County</v>
      </c>
      <c r="D47" s="197">
        <f>YieldsAct!D47</f>
        <v>-86.543126700000002</v>
      </c>
      <c r="E47" s="197">
        <f>YieldsAct!E47</f>
        <v>34.765189999999997</v>
      </c>
      <c r="N47" s="198">
        <v>2.38465E-2</v>
      </c>
      <c r="S47">
        <f t="shared" si="0"/>
        <v>372.74115540622478</v>
      </c>
    </row>
    <row r="48" spans="1:19" x14ac:dyDescent="0.25">
      <c r="A48" s="197">
        <f>YieldsAct!A48</f>
        <v>1091</v>
      </c>
      <c r="B48" s="197" t="str">
        <f>YieldsAct!B48</f>
        <v>AL</v>
      </c>
      <c r="C48" s="197" t="str">
        <f>YieldsAct!C48</f>
        <v>Marengo County</v>
      </c>
      <c r="D48" s="197">
        <f>YieldsAct!D48</f>
        <v>-87.778312</v>
      </c>
      <c r="E48" s="197">
        <f>YieldsAct!E48</f>
        <v>32.25123</v>
      </c>
      <c r="N48" s="198">
        <v>2.257027E-2</v>
      </c>
      <c r="S48">
        <f t="shared" si="0"/>
        <v>163.36110715402498</v>
      </c>
    </row>
    <row r="49" spans="1:19" x14ac:dyDescent="0.25">
      <c r="A49" s="197">
        <f>YieldsAct!A49</f>
        <v>1093</v>
      </c>
      <c r="B49" s="197" t="str">
        <f>YieldsAct!B49</f>
        <v>AL</v>
      </c>
      <c r="C49" s="197" t="str">
        <f>YieldsAct!C49</f>
        <v>Marion County</v>
      </c>
      <c r="D49" s="197">
        <f>YieldsAct!D49</f>
        <v>-87.883197800000005</v>
      </c>
      <c r="E49" s="197">
        <f>YieldsAct!E49</f>
        <v>34.137920000000001</v>
      </c>
      <c r="N49" s="198">
        <v>2.346997E-2</v>
      </c>
      <c r="S49">
        <f t="shared" si="0"/>
        <v>317.83495933440008</v>
      </c>
    </row>
    <row r="50" spans="1:19" x14ac:dyDescent="0.25">
      <c r="A50" s="197">
        <f>YieldsAct!A50</f>
        <v>1095</v>
      </c>
      <c r="B50" s="197" t="str">
        <f>YieldsAct!B50</f>
        <v>AL</v>
      </c>
      <c r="C50" s="197" t="str">
        <f>YieldsAct!C50</f>
        <v>Marshall County</v>
      </c>
      <c r="D50" s="197">
        <f>YieldsAct!D50</f>
        <v>-86.306067200000001</v>
      </c>
      <c r="E50" s="197">
        <f>YieldsAct!E50</f>
        <v>34.3703</v>
      </c>
      <c r="N50" s="198">
        <v>2.3672470000000001E-2</v>
      </c>
      <c r="S50">
        <f t="shared" si="0"/>
        <v>337.96917470250003</v>
      </c>
    </row>
    <row r="51" spans="1:19" x14ac:dyDescent="0.25">
      <c r="A51" s="197">
        <f>YieldsAct!A51</f>
        <v>1097</v>
      </c>
      <c r="B51" s="197" t="str">
        <f>YieldsAct!B51</f>
        <v>AL</v>
      </c>
      <c r="C51" s="197" t="str">
        <f>YieldsAct!C51</f>
        <v>Mobile County</v>
      </c>
      <c r="D51" s="197">
        <f>YieldsAct!D51</f>
        <v>-88.206964799999994</v>
      </c>
      <c r="E51" s="197">
        <f>YieldsAct!E51</f>
        <v>30.81362</v>
      </c>
      <c r="N51" s="198">
        <v>2.2153099999999998E-2</v>
      </c>
      <c r="S51">
        <f t="shared" si="0"/>
        <v>56.408799384900021</v>
      </c>
    </row>
    <row r="52" spans="1:19" x14ac:dyDescent="0.25">
      <c r="A52" s="197">
        <f>YieldsAct!A52</f>
        <v>1099</v>
      </c>
      <c r="B52" s="197" t="str">
        <f>YieldsAct!B52</f>
        <v>AL</v>
      </c>
      <c r="C52" s="197" t="str">
        <f>YieldsAct!C52</f>
        <v>Monroe County</v>
      </c>
      <c r="D52" s="197">
        <f>YieldsAct!D52</f>
        <v>-87.364002400000004</v>
      </c>
      <c r="E52" s="197">
        <f>YieldsAct!E52</f>
        <v>31.572199999999999</v>
      </c>
      <c r="N52" s="198">
        <v>2.2537669999999999E-2</v>
      </c>
      <c r="S52">
        <f t="shared" si="0"/>
        <v>111.6850788899999</v>
      </c>
    </row>
    <row r="53" spans="1:19" x14ac:dyDescent="0.25">
      <c r="A53" s="197">
        <f>YieldsAct!A53</f>
        <v>1101</v>
      </c>
      <c r="B53" s="197" t="str">
        <f>YieldsAct!B53</f>
        <v>AL</v>
      </c>
      <c r="C53" s="197" t="str">
        <f>YieldsAct!C53</f>
        <v>Montgomery County</v>
      </c>
      <c r="D53" s="197">
        <f>YieldsAct!D53</f>
        <v>-86.207101899999998</v>
      </c>
      <c r="E53" s="197">
        <f>YieldsAct!E53</f>
        <v>32.225380000000001</v>
      </c>
      <c r="N53" s="198">
        <v>2.2460939999999999E-2</v>
      </c>
      <c r="S53">
        <f t="shared" si="0"/>
        <v>161.35586132490008</v>
      </c>
    </row>
    <row r="54" spans="1:19" x14ac:dyDescent="0.25">
      <c r="A54" s="197">
        <f>YieldsAct!A54</f>
        <v>1103</v>
      </c>
      <c r="B54" s="197" t="str">
        <f>YieldsAct!B54</f>
        <v>AL</v>
      </c>
      <c r="C54" s="197" t="str">
        <f>YieldsAct!C54</f>
        <v>Morgan County</v>
      </c>
      <c r="D54" s="197">
        <f>YieldsAct!D54</f>
        <v>-86.847935800000002</v>
      </c>
      <c r="E54" s="197">
        <f>YieldsAct!E54</f>
        <v>34.457999999999998</v>
      </c>
      <c r="N54" s="198">
        <v>2.3741419999999999E-2</v>
      </c>
      <c r="S54">
        <f t="shared" si="0"/>
        <v>345.63096899999982</v>
      </c>
    </row>
    <row r="55" spans="1:19" x14ac:dyDescent="0.25">
      <c r="A55" s="197">
        <f>YieldsAct!A55</f>
        <v>1105</v>
      </c>
      <c r="B55" s="197" t="str">
        <f>YieldsAct!B55</f>
        <v>AL</v>
      </c>
      <c r="C55" s="197" t="str">
        <f>YieldsAct!C55</f>
        <v>Perry County</v>
      </c>
      <c r="D55" s="197">
        <f>YieldsAct!D55</f>
        <v>-87.284065699999999</v>
      </c>
      <c r="E55" s="197">
        <f>YieldsAct!E55</f>
        <v>32.637549999999997</v>
      </c>
      <c r="N55" s="198">
        <v>2.2695900000000001E-2</v>
      </c>
      <c r="S55">
        <f t="shared" si="0"/>
        <v>193.68713250562479</v>
      </c>
    </row>
    <row r="56" spans="1:19" x14ac:dyDescent="0.25">
      <c r="A56" s="197">
        <f>YieldsAct!A56</f>
        <v>1107</v>
      </c>
      <c r="B56" s="197" t="str">
        <f>YieldsAct!B56</f>
        <v>AL</v>
      </c>
      <c r="C56" s="197" t="str">
        <f>YieldsAct!C56</f>
        <v>Pickens County</v>
      </c>
      <c r="D56" s="197">
        <f>YieldsAct!D56</f>
        <v>-88.086887200000007</v>
      </c>
      <c r="E56" s="197">
        <f>YieldsAct!E56</f>
        <v>33.280439999999999</v>
      </c>
      <c r="N56" s="198">
        <v>2.3016109999999999E-2</v>
      </c>
      <c r="S56">
        <f t="shared" si="0"/>
        <v>245.64259483559988</v>
      </c>
    </row>
    <row r="57" spans="1:19" x14ac:dyDescent="0.25">
      <c r="A57" s="197">
        <f>YieldsAct!A57</f>
        <v>1109</v>
      </c>
      <c r="B57" s="197" t="str">
        <f>YieldsAct!B57</f>
        <v>AL</v>
      </c>
      <c r="C57" s="197" t="str">
        <f>YieldsAct!C57</f>
        <v>Pike County</v>
      </c>
      <c r="D57" s="197">
        <f>YieldsAct!D57</f>
        <v>-85.941787599999998</v>
      </c>
      <c r="E57" s="197">
        <f>YieldsAct!E57</f>
        <v>31.80547</v>
      </c>
      <c r="N57" s="198">
        <v>2.2364040000000002E-2</v>
      </c>
      <c r="S57">
        <f t="shared" si="0"/>
        <v>129.20359932202498</v>
      </c>
    </row>
    <row r="58" spans="1:19" x14ac:dyDescent="0.25">
      <c r="A58" s="197">
        <f>YieldsAct!A58</f>
        <v>1111</v>
      </c>
      <c r="B58" s="197" t="str">
        <f>YieldsAct!B58</f>
        <v>AL</v>
      </c>
      <c r="C58" s="197" t="str">
        <f>YieldsAct!C58</f>
        <v>Randolph County</v>
      </c>
      <c r="D58" s="197">
        <f>YieldsAct!D58</f>
        <v>-85.456599199999999</v>
      </c>
      <c r="E58" s="197">
        <f>YieldsAct!E58</f>
        <v>33.294170000000001</v>
      </c>
      <c r="N58" s="198">
        <v>2.2987879999999999E-2</v>
      </c>
      <c r="S58">
        <f t="shared" si="0"/>
        <v>246.77247597502509</v>
      </c>
    </row>
    <row r="59" spans="1:19" x14ac:dyDescent="0.25">
      <c r="A59" s="197">
        <f>YieldsAct!A59</f>
        <v>1113</v>
      </c>
      <c r="B59" s="197" t="str">
        <f>YieldsAct!B59</f>
        <v>AL</v>
      </c>
      <c r="C59" s="197" t="str">
        <f>YieldsAct!C59</f>
        <v>Russell County</v>
      </c>
      <c r="D59" s="197">
        <f>YieldsAct!D59</f>
        <v>-85.194105399999998</v>
      </c>
      <c r="E59" s="197">
        <f>YieldsAct!E59</f>
        <v>32.295200000000001</v>
      </c>
      <c r="N59" s="198">
        <v>2.2477179999999999E-2</v>
      </c>
      <c r="S59">
        <f t="shared" si="0"/>
        <v>166.77887184000011</v>
      </c>
    </row>
    <row r="60" spans="1:19" x14ac:dyDescent="0.25">
      <c r="A60" s="197">
        <f>YieldsAct!A60</f>
        <v>1115</v>
      </c>
      <c r="B60" s="197" t="str">
        <f>YieldsAct!B60</f>
        <v>AL</v>
      </c>
      <c r="C60" s="197" t="str">
        <f>YieldsAct!C60</f>
        <v>St. Clair County</v>
      </c>
      <c r="D60" s="197">
        <f>YieldsAct!D60</f>
        <v>-86.313930600000006</v>
      </c>
      <c r="E60" s="197">
        <f>YieldsAct!E60</f>
        <v>33.724469999999997</v>
      </c>
      <c r="N60" s="198">
        <v>2.331569E-2</v>
      </c>
      <c r="S60">
        <f t="shared" si="0"/>
        <v>282.61299775702469</v>
      </c>
    </row>
    <row r="61" spans="1:19" x14ac:dyDescent="0.25">
      <c r="A61" s="197">
        <f>YieldsAct!A61</f>
        <v>1117</v>
      </c>
      <c r="B61" s="197" t="str">
        <f>YieldsAct!B61</f>
        <v>AL</v>
      </c>
      <c r="C61" s="197" t="str">
        <f>YieldsAct!C61</f>
        <v>Shelby County</v>
      </c>
      <c r="D61" s="197">
        <f>YieldsAct!D61</f>
        <v>-86.665103599999995</v>
      </c>
      <c r="E61" s="197">
        <f>YieldsAct!E61</f>
        <v>33.267609999999998</v>
      </c>
      <c r="N61" s="198">
        <v>2.3145579999999999E-2</v>
      </c>
      <c r="S61">
        <f t="shared" si="0"/>
        <v>244.5875440022248</v>
      </c>
    </row>
    <row r="62" spans="1:19" x14ac:dyDescent="0.25">
      <c r="A62" s="197">
        <f>YieldsAct!A62</f>
        <v>1119</v>
      </c>
      <c r="B62" s="197" t="str">
        <f>YieldsAct!B62</f>
        <v>AL</v>
      </c>
      <c r="C62" s="197" t="str">
        <f>YieldsAct!C62</f>
        <v>Sumter County</v>
      </c>
      <c r="D62" s="197">
        <f>YieldsAct!D62</f>
        <v>-88.192063200000007</v>
      </c>
      <c r="E62" s="197">
        <f>YieldsAct!E62</f>
        <v>32.589619999999996</v>
      </c>
      <c r="N62" s="198">
        <v>2.2708140000000002E-2</v>
      </c>
      <c r="S62">
        <f t="shared" si="0"/>
        <v>189.8881464248997</v>
      </c>
    </row>
    <row r="63" spans="1:19" x14ac:dyDescent="0.25">
      <c r="A63" s="197">
        <f>YieldsAct!A63</f>
        <v>1121</v>
      </c>
      <c r="B63" s="197" t="str">
        <f>YieldsAct!B63</f>
        <v>AL</v>
      </c>
      <c r="C63" s="197" t="str">
        <f>YieldsAct!C63</f>
        <v>Talladega County</v>
      </c>
      <c r="D63" s="197">
        <f>YieldsAct!D63</f>
        <v>-86.163113499999994</v>
      </c>
      <c r="E63" s="197">
        <f>YieldsAct!E63</f>
        <v>33.38653</v>
      </c>
      <c r="N63" s="198">
        <v>2.3149920000000001E-2</v>
      </c>
      <c r="S63">
        <f t="shared" si="0"/>
        <v>254.39509224202504</v>
      </c>
    </row>
    <row r="64" spans="1:19" x14ac:dyDescent="0.25">
      <c r="A64" s="197">
        <f>YieldsAct!A64</f>
        <v>1123</v>
      </c>
      <c r="B64" s="197" t="str">
        <f>YieldsAct!B64</f>
        <v>AL</v>
      </c>
      <c r="C64" s="197" t="str">
        <f>YieldsAct!C64</f>
        <v>Tallapoosa County</v>
      </c>
      <c r="D64" s="197">
        <f>YieldsAct!D64</f>
        <v>-85.801011599999995</v>
      </c>
      <c r="E64" s="197">
        <f>YieldsAct!E64</f>
        <v>32.868429999999996</v>
      </c>
      <c r="N64" s="198">
        <v>2.2801399999999999E-2</v>
      </c>
      <c r="S64">
        <f t="shared" si="0"/>
        <v>212.13177899602471</v>
      </c>
    </row>
    <row r="65" spans="1:19" x14ac:dyDescent="0.25">
      <c r="A65" s="197">
        <f>YieldsAct!A65</f>
        <v>1125</v>
      </c>
      <c r="B65" s="197" t="str">
        <f>YieldsAct!B65</f>
        <v>AL</v>
      </c>
      <c r="C65" s="197" t="str">
        <f>YieldsAct!C65</f>
        <v>Tuscaloosa County</v>
      </c>
      <c r="D65" s="197">
        <f>YieldsAct!D65</f>
        <v>-87.516960900000001</v>
      </c>
      <c r="E65" s="197">
        <f>YieldsAct!E65</f>
        <v>33.294379999999997</v>
      </c>
      <c r="N65" s="198">
        <v>2.310912E-2</v>
      </c>
      <c r="S65">
        <f t="shared" si="0"/>
        <v>246.78976406489971</v>
      </c>
    </row>
    <row r="66" spans="1:19" x14ac:dyDescent="0.25">
      <c r="A66" s="197">
        <f>YieldsAct!A66</f>
        <v>1127</v>
      </c>
      <c r="B66" s="197" t="str">
        <f>YieldsAct!B66</f>
        <v>AL</v>
      </c>
      <c r="C66" s="197" t="str">
        <f>YieldsAct!C66</f>
        <v>Walker County</v>
      </c>
      <c r="D66" s="197">
        <f>YieldsAct!D66</f>
        <v>-87.289178899999996</v>
      </c>
      <c r="E66" s="197">
        <f>YieldsAct!E66</f>
        <v>33.813290000000002</v>
      </c>
      <c r="N66" s="198">
        <v>2.3324310000000001E-2</v>
      </c>
      <c r="S66">
        <f t="shared" si="0"/>
        <v>290.11473140422515</v>
      </c>
    </row>
    <row r="67" spans="1:19" x14ac:dyDescent="0.25">
      <c r="A67" s="197">
        <f>YieldsAct!A67</f>
        <v>1129</v>
      </c>
      <c r="B67" s="197" t="str">
        <f>YieldsAct!B67</f>
        <v>AL</v>
      </c>
      <c r="C67" s="197" t="str">
        <f>YieldsAct!C67</f>
        <v>Washington County</v>
      </c>
      <c r="D67" s="197">
        <f>YieldsAct!D67</f>
        <v>-88.205640500000001</v>
      </c>
      <c r="E67" s="197">
        <f>YieldsAct!E67</f>
        <v>31.4132</v>
      </c>
      <c r="N67" s="198">
        <v>2.2513700000000001E-2</v>
      </c>
      <c r="S67">
        <f t="shared" si="0"/>
        <v>99.884552039999974</v>
      </c>
    </row>
    <row r="68" spans="1:19" x14ac:dyDescent="0.25">
      <c r="A68" s="197">
        <f>YieldsAct!A68</f>
        <v>1131</v>
      </c>
      <c r="B68" s="197" t="str">
        <f>YieldsAct!B68</f>
        <v>AL</v>
      </c>
      <c r="C68" s="197" t="str">
        <f>YieldsAct!C68</f>
        <v>Wilcox County</v>
      </c>
      <c r="D68" s="197">
        <f>YieldsAct!D68</f>
        <v>-87.297735399999993</v>
      </c>
      <c r="E68" s="197">
        <f>YieldsAct!E68</f>
        <v>31.993079999999999</v>
      </c>
      <c r="N68" s="198">
        <v>2.2546190000000001E-2</v>
      </c>
      <c r="S68">
        <f t="shared" ref="S68:S131" si="1">E68*1.5^2*(E68-30)</f>
        <v>143.47072774439994</v>
      </c>
    </row>
    <row r="69" spans="1:19" x14ac:dyDescent="0.25">
      <c r="A69" s="197">
        <f>YieldsAct!A69</f>
        <v>1133</v>
      </c>
      <c r="B69" s="197" t="str">
        <f>YieldsAct!B69</f>
        <v>AL</v>
      </c>
      <c r="C69" s="197" t="str">
        <f>YieldsAct!C69</f>
        <v>Winston County</v>
      </c>
      <c r="D69" s="197">
        <f>YieldsAct!D69</f>
        <v>-87.370035999999999</v>
      </c>
      <c r="E69" s="197">
        <f>YieldsAct!E69</f>
        <v>34.153149999999997</v>
      </c>
      <c r="N69" s="198">
        <v>2.3477979999999999E-2</v>
      </c>
      <c r="S69">
        <f t="shared" si="1"/>
        <v>319.14709857562468</v>
      </c>
    </row>
    <row r="70" spans="1:19" x14ac:dyDescent="0.25">
      <c r="A70" s="197">
        <f>YieldsAct!A70</f>
        <v>4001</v>
      </c>
      <c r="B70" s="197" t="str">
        <f>YieldsAct!B70</f>
        <v>AZ</v>
      </c>
      <c r="C70" s="197" t="str">
        <f>YieldsAct!C70</f>
        <v>Apache County</v>
      </c>
      <c r="D70" s="197">
        <f>YieldsAct!D70</f>
        <v>-109.491146</v>
      </c>
      <c r="E70" s="197">
        <f>YieldsAct!E70</f>
        <v>35.405090000000001</v>
      </c>
      <c r="N70" s="198">
        <v>1.8137130000000001E-2</v>
      </c>
      <c r="S70">
        <f t="shared" si="1"/>
        <v>430.57732029322506</v>
      </c>
    </row>
    <row r="71" spans="1:19" x14ac:dyDescent="0.25">
      <c r="A71" s="197">
        <f>YieldsAct!A71</f>
        <v>4003</v>
      </c>
      <c r="B71" s="197" t="str">
        <f>YieldsAct!B71</f>
        <v>AZ</v>
      </c>
      <c r="C71" s="197" t="str">
        <f>YieldsAct!C71</f>
        <v>Cochise County</v>
      </c>
      <c r="D71" s="197">
        <f>YieldsAct!D71</f>
        <v>-109.76294900000001</v>
      </c>
      <c r="E71" s="197">
        <f>YieldsAct!E71</f>
        <v>31.886310000000002</v>
      </c>
      <c r="N71" s="198">
        <v>1.771203E-2</v>
      </c>
      <c r="S71">
        <f t="shared" si="1"/>
        <v>135.33179718622512</v>
      </c>
    </row>
    <row r="72" spans="1:19" x14ac:dyDescent="0.25">
      <c r="A72" s="197">
        <f>YieldsAct!A72</f>
        <v>4005</v>
      </c>
      <c r="B72" s="197" t="str">
        <f>YieldsAct!B72</f>
        <v>AZ</v>
      </c>
      <c r="C72" s="197" t="str">
        <f>YieldsAct!C72</f>
        <v>Coconino County</v>
      </c>
      <c r="D72" s="197">
        <f>YieldsAct!D72</f>
        <v>-111.76824999999999</v>
      </c>
      <c r="E72" s="197">
        <f>YieldsAct!E72</f>
        <v>35.833919999999999</v>
      </c>
      <c r="N72" s="198">
        <v>1.8311569999999999E-2</v>
      </c>
      <c r="S72">
        <f t="shared" si="1"/>
        <v>470.3675007743999</v>
      </c>
    </row>
    <row r="73" spans="1:19" x14ac:dyDescent="0.25">
      <c r="A73" s="197">
        <f>YieldsAct!A73</f>
        <v>4007</v>
      </c>
      <c r="B73" s="197" t="str">
        <f>YieldsAct!B73</f>
        <v>AZ</v>
      </c>
      <c r="C73" s="197" t="str">
        <f>YieldsAct!C73</f>
        <v>Gila County</v>
      </c>
      <c r="D73" s="197">
        <f>YieldsAct!D73</f>
        <v>-110.81330800000001</v>
      </c>
      <c r="E73" s="197">
        <f>YieldsAct!E73</f>
        <v>33.799570000000003</v>
      </c>
      <c r="N73" s="198">
        <v>1.7955200000000001E-2</v>
      </c>
      <c r="S73">
        <f t="shared" si="1"/>
        <v>288.95362241602527</v>
      </c>
    </row>
    <row r="74" spans="1:19" x14ac:dyDescent="0.25">
      <c r="A74" s="197">
        <f>YieldsAct!A74</f>
        <v>4009</v>
      </c>
      <c r="B74" s="197" t="str">
        <f>YieldsAct!B74</f>
        <v>AZ</v>
      </c>
      <c r="C74" s="197" t="str">
        <f>YieldsAct!C74</f>
        <v>Graham County</v>
      </c>
      <c r="D74" s="197">
        <f>YieldsAct!D74</f>
        <v>-109.899018</v>
      </c>
      <c r="E74" s="197">
        <f>YieldsAct!E74</f>
        <v>32.934420000000003</v>
      </c>
      <c r="N74" s="198">
        <v>1.7805290000000001E-2</v>
      </c>
      <c r="S74">
        <f t="shared" si="1"/>
        <v>217.44769665690023</v>
      </c>
    </row>
    <row r="75" spans="1:19" x14ac:dyDescent="0.25">
      <c r="A75" s="197">
        <f>YieldsAct!A75</f>
        <v>4011</v>
      </c>
      <c r="B75" s="197" t="str">
        <f>YieldsAct!B75</f>
        <v>AZ</v>
      </c>
      <c r="C75" s="197" t="str">
        <f>YieldsAct!C75</f>
        <v>Greenlee County</v>
      </c>
      <c r="D75" s="197">
        <f>YieldsAct!D75</f>
        <v>-109.246621</v>
      </c>
      <c r="E75" s="197">
        <f>YieldsAct!E75</f>
        <v>33.208860000000001</v>
      </c>
      <c r="N75" s="198">
        <v>1.772435E-2</v>
      </c>
      <c r="S75">
        <f t="shared" si="1"/>
        <v>239.76581062410011</v>
      </c>
    </row>
    <row r="76" spans="1:19" x14ac:dyDescent="0.25">
      <c r="A76" s="197">
        <f>YieldsAct!A76</f>
        <v>4012</v>
      </c>
      <c r="B76" s="197" t="str">
        <f>YieldsAct!B76</f>
        <v>AZ</v>
      </c>
      <c r="C76" s="197" t="str">
        <f>YieldsAct!C76</f>
        <v>La Paz County</v>
      </c>
      <c r="D76" s="197">
        <f>YieldsAct!D76</f>
        <v>-113.986154</v>
      </c>
      <c r="E76" s="197">
        <f>YieldsAct!E76</f>
        <v>33.729750000000003</v>
      </c>
      <c r="N76" s="198">
        <v>1.882197E-2</v>
      </c>
      <c r="S76">
        <f t="shared" si="1"/>
        <v>283.05795389062524</v>
      </c>
    </row>
    <row r="77" spans="1:19" x14ac:dyDescent="0.25">
      <c r="A77" s="197">
        <f>YieldsAct!A77</f>
        <v>4013</v>
      </c>
      <c r="B77" s="197" t="str">
        <f>YieldsAct!B77</f>
        <v>AZ</v>
      </c>
      <c r="C77" s="197" t="str">
        <f>YieldsAct!C77</f>
        <v>Maricopa County</v>
      </c>
      <c r="D77" s="197">
        <f>YieldsAct!D77</f>
        <v>-112.48913899999999</v>
      </c>
      <c r="E77" s="197">
        <f>YieldsAct!E77</f>
        <v>33.352640000000001</v>
      </c>
      <c r="N77" s="198">
        <v>1.833212E-2</v>
      </c>
      <c r="S77">
        <f t="shared" si="1"/>
        <v>251.59363868160008</v>
      </c>
    </row>
    <row r="78" spans="1:19" x14ac:dyDescent="0.25">
      <c r="A78" s="197">
        <f>YieldsAct!A78</f>
        <v>4015</v>
      </c>
      <c r="B78" s="197" t="str">
        <f>YieldsAct!B78</f>
        <v>AZ</v>
      </c>
      <c r="C78" s="197" t="str">
        <f>YieldsAct!C78</f>
        <v>Mohave County</v>
      </c>
      <c r="D78" s="197">
        <f>YieldsAct!D78</f>
        <v>-113.753023</v>
      </c>
      <c r="E78" s="197">
        <f>YieldsAct!E78</f>
        <v>35.706479999999999</v>
      </c>
      <c r="N78" s="198">
        <v>1.9081520000000001E-2</v>
      </c>
      <c r="S78">
        <f t="shared" si="1"/>
        <v>458.45620647839991</v>
      </c>
    </row>
    <row r="79" spans="1:19" x14ac:dyDescent="0.25">
      <c r="A79" s="197">
        <f>YieldsAct!A79</f>
        <v>4017</v>
      </c>
      <c r="B79" s="197" t="str">
        <f>YieldsAct!B79</f>
        <v>AZ</v>
      </c>
      <c r="C79" s="197" t="str">
        <f>YieldsAct!C79</f>
        <v>Navajo County</v>
      </c>
      <c r="D79" s="197">
        <f>YieldsAct!D79</f>
        <v>-110.32276299999999</v>
      </c>
      <c r="E79" s="197">
        <f>YieldsAct!E79</f>
        <v>35.392769999999999</v>
      </c>
      <c r="N79" s="198">
        <v>1.8129059999999999E-2</v>
      </c>
      <c r="S79">
        <f t="shared" si="1"/>
        <v>429.44640361402486</v>
      </c>
    </row>
    <row r="80" spans="1:19" x14ac:dyDescent="0.25">
      <c r="A80" s="197">
        <f>YieldsAct!A80</f>
        <v>4019</v>
      </c>
      <c r="B80" s="197" t="str">
        <f>YieldsAct!B80</f>
        <v>AZ</v>
      </c>
      <c r="C80" s="197" t="str">
        <f>YieldsAct!C80</f>
        <v>Pima County</v>
      </c>
      <c r="D80" s="197">
        <f>YieldsAct!D80</f>
        <v>-111.80016999999999</v>
      </c>
      <c r="E80" s="197">
        <f>YieldsAct!E80</f>
        <v>32.10501</v>
      </c>
      <c r="N80" s="198">
        <v>1.7995830000000001E-2</v>
      </c>
      <c r="S80">
        <f t="shared" si="1"/>
        <v>152.05807597522499</v>
      </c>
    </row>
    <row r="81" spans="1:19" x14ac:dyDescent="0.25">
      <c r="A81" s="197">
        <f>YieldsAct!A81</f>
        <v>4021</v>
      </c>
      <c r="B81" s="197" t="str">
        <f>YieldsAct!B81</f>
        <v>AZ</v>
      </c>
      <c r="C81" s="197" t="str">
        <f>YieldsAct!C81</f>
        <v>Pinal County</v>
      </c>
      <c r="D81" s="197">
        <f>YieldsAct!D81</f>
        <v>-111.351874</v>
      </c>
      <c r="E81" s="197">
        <f>YieldsAct!E81</f>
        <v>32.906680000000001</v>
      </c>
      <c r="N81" s="198">
        <v>1.8242540000000002E-2</v>
      </c>
      <c r="S81">
        <f t="shared" si="1"/>
        <v>215.21067440040011</v>
      </c>
    </row>
    <row r="82" spans="1:19" x14ac:dyDescent="0.25">
      <c r="A82" s="197">
        <f>YieldsAct!A82</f>
        <v>4023</v>
      </c>
      <c r="B82" s="197" t="str">
        <f>YieldsAct!B82</f>
        <v>AZ</v>
      </c>
      <c r="C82" s="197" t="str">
        <f>YieldsAct!C82</f>
        <v>Santa Cruz County</v>
      </c>
      <c r="D82" s="197">
        <f>YieldsAct!D82</f>
        <v>-110.86308</v>
      </c>
      <c r="E82" s="197">
        <f>YieldsAct!E82</f>
        <v>31.536010000000001</v>
      </c>
      <c r="N82" s="198">
        <v>1.759869E-2</v>
      </c>
      <c r="S82">
        <f t="shared" si="1"/>
        <v>108.98916012022508</v>
      </c>
    </row>
    <row r="83" spans="1:19" x14ac:dyDescent="0.25">
      <c r="A83" s="197">
        <f>YieldsAct!A83</f>
        <v>4025</v>
      </c>
      <c r="B83" s="197" t="str">
        <f>YieldsAct!B83</f>
        <v>AZ</v>
      </c>
      <c r="C83" s="197" t="str">
        <f>YieldsAct!C83</f>
        <v>Yavapai County</v>
      </c>
      <c r="D83" s="197">
        <f>YieldsAct!D83</f>
        <v>-112.54997299999999</v>
      </c>
      <c r="E83" s="197">
        <f>YieldsAct!E83</f>
        <v>34.59798</v>
      </c>
      <c r="N83" s="198">
        <v>1.8457749999999998E-2</v>
      </c>
      <c r="S83">
        <f t="shared" si="1"/>
        <v>357.93184518089998</v>
      </c>
    </row>
    <row r="84" spans="1:19" x14ac:dyDescent="0.25">
      <c r="A84" s="197">
        <f>YieldsAct!A84</f>
        <v>4027</v>
      </c>
      <c r="B84" s="197" t="str">
        <f>YieldsAct!B84</f>
        <v>AZ</v>
      </c>
      <c r="C84" s="197" t="str">
        <f>YieldsAct!C84</f>
        <v>Yuma County</v>
      </c>
      <c r="D84" s="197">
        <f>YieldsAct!D84</f>
        <v>-113.907858</v>
      </c>
      <c r="E84" s="197">
        <f>YieldsAct!E84</f>
        <v>32.779780000000002</v>
      </c>
      <c r="N84" s="198">
        <v>1.8651919999999999E-2</v>
      </c>
      <c r="S84">
        <f t="shared" si="1"/>
        <v>205.02129790890021</v>
      </c>
    </row>
    <row r="85" spans="1:19" x14ac:dyDescent="0.25">
      <c r="A85" s="197">
        <f>YieldsAct!A85</f>
        <v>5001</v>
      </c>
      <c r="B85" s="197" t="str">
        <f>YieldsAct!B85</f>
        <v>AR</v>
      </c>
      <c r="C85" s="197" t="str">
        <f>YieldsAct!C85</f>
        <v>Arkansas County</v>
      </c>
      <c r="D85" s="197">
        <f>YieldsAct!D85</f>
        <v>-91.3733486</v>
      </c>
      <c r="E85" s="197">
        <f>YieldsAct!E85</f>
        <v>34.296689999999998</v>
      </c>
      <c r="N85" s="198">
        <v>2.3125840000000002E-2</v>
      </c>
      <c r="S85">
        <f t="shared" si="1"/>
        <v>331.56505115122485</v>
      </c>
    </row>
    <row r="86" spans="1:19" x14ac:dyDescent="0.25">
      <c r="A86" s="197">
        <f>YieldsAct!A86</f>
        <v>5003</v>
      </c>
      <c r="B86" s="197" t="str">
        <f>YieldsAct!B86</f>
        <v>AR</v>
      </c>
      <c r="C86" s="197" t="str">
        <f>YieldsAct!C86</f>
        <v>Ashley County</v>
      </c>
      <c r="D86" s="197">
        <f>YieldsAct!D86</f>
        <v>-91.771860099999998</v>
      </c>
      <c r="E86" s="197">
        <f>YieldsAct!E86</f>
        <v>33.18647</v>
      </c>
      <c r="N86" s="198">
        <v>2.289457E-2</v>
      </c>
      <c r="S86">
        <f t="shared" si="1"/>
        <v>237.93230488702497</v>
      </c>
    </row>
    <row r="87" spans="1:19" x14ac:dyDescent="0.25">
      <c r="A87" s="197">
        <f>YieldsAct!A87</f>
        <v>5005</v>
      </c>
      <c r="B87" s="197" t="str">
        <f>YieldsAct!B87</f>
        <v>AR</v>
      </c>
      <c r="C87" s="197" t="str">
        <f>YieldsAct!C87</f>
        <v>Baxter County</v>
      </c>
      <c r="D87" s="197">
        <f>YieldsAct!D87</f>
        <v>-92.343461399999995</v>
      </c>
      <c r="E87" s="197">
        <f>YieldsAct!E87</f>
        <v>36.291600000000003</v>
      </c>
      <c r="N87" s="198">
        <v>2.4114340000000001E-2</v>
      </c>
      <c r="S87">
        <f t="shared" si="1"/>
        <v>513.74751876000028</v>
      </c>
    </row>
    <row r="88" spans="1:19" x14ac:dyDescent="0.25">
      <c r="A88" s="197">
        <f>YieldsAct!A88</f>
        <v>5007</v>
      </c>
      <c r="B88" s="197" t="str">
        <f>YieldsAct!B88</f>
        <v>AR</v>
      </c>
      <c r="C88" s="197" t="str">
        <f>YieldsAct!C88</f>
        <v>Benton County</v>
      </c>
      <c r="D88" s="197">
        <f>YieldsAct!D88</f>
        <v>-94.264026000000001</v>
      </c>
      <c r="E88" s="197">
        <f>YieldsAct!E88</f>
        <v>36.341679999999997</v>
      </c>
      <c r="N88" s="198">
        <v>2.3502430000000001E-2</v>
      </c>
      <c r="S88">
        <f t="shared" si="1"/>
        <v>518.55143675039972</v>
      </c>
    </row>
    <row r="89" spans="1:19" x14ac:dyDescent="0.25">
      <c r="A89" s="197">
        <f>YieldsAct!A89</f>
        <v>5009</v>
      </c>
      <c r="B89" s="197" t="str">
        <f>YieldsAct!B89</f>
        <v>AR</v>
      </c>
      <c r="C89" s="197" t="str">
        <f>YieldsAct!C89</f>
        <v>Boone County</v>
      </c>
      <c r="D89" s="197">
        <f>YieldsAct!D89</f>
        <v>-93.088637800000001</v>
      </c>
      <c r="E89" s="197">
        <f>YieldsAct!E89</f>
        <v>36.309179999999998</v>
      </c>
      <c r="N89" s="198">
        <v>2.3826529999999999E-2</v>
      </c>
      <c r="S89">
        <f t="shared" si="1"/>
        <v>515.43259261289973</v>
      </c>
    </row>
    <row r="90" spans="1:19" x14ac:dyDescent="0.25">
      <c r="A90" s="197">
        <f>YieldsAct!A90</f>
        <v>5011</v>
      </c>
      <c r="B90" s="197" t="str">
        <f>YieldsAct!B90</f>
        <v>AR</v>
      </c>
      <c r="C90" s="197" t="str">
        <f>YieldsAct!C90</f>
        <v>Bradley County</v>
      </c>
      <c r="D90" s="197">
        <f>YieldsAct!D90</f>
        <v>-92.165997099999998</v>
      </c>
      <c r="E90" s="197">
        <f>YieldsAct!E90</f>
        <v>33.46463</v>
      </c>
      <c r="N90" s="198">
        <v>2.3064930000000001E-2</v>
      </c>
      <c r="S90">
        <f t="shared" si="1"/>
        <v>260.87076233302497</v>
      </c>
    </row>
    <row r="91" spans="1:19" x14ac:dyDescent="0.25">
      <c r="A91" s="197">
        <f>YieldsAct!A91</f>
        <v>5013</v>
      </c>
      <c r="B91" s="197" t="str">
        <f>YieldsAct!B91</f>
        <v>AR</v>
      </c>
      <c r="C91" s="197" t="str">
        <f>YieldsAct!C91</f>
        <v>Calhoun County</v>
      </c>
      <c r="D91" s="197">
        <f>YieldsAct!D91</f>
        <v>-92.510424200000003</v>
      </c>
      <c r="E91" s="197">
        <f>YieldsAct!E91</f>
        <v>33.55397</v>
      </c>
      <c r="N91" s="198">
        <v>2.3166079999999999E-2</v>
      </c>
      <c r="S91">
        <f t="shared" si="1"/>
        <v>268.31205621202497</v>
      </c>
    </row>
    <row r="92" spans="1:19" x14ac:dyDescent="0.25">
      <c r="A92" s="197">
        <f>YieldsAct!A92</f>
        <v>5015</v>
      </c>
      <c r="B92" s="197" t="str">
        <f>YieldsAct!B92</f>
        <v>AR</v>
      </c>
      <c r="C92" s="197" t="str">
        <f>YieldsAct!C92</f>
        <v>Carroll County</v>
      </c>
      <c r="D92" s="197">
        <f>YieldsAct!D92</f>
        <v>-93.547630900000001</v>
      </c>
      <c r="E92" s="197">
        <f>YieldsAct!E92</f>
        <v>36.337809999999998</v>
      </c>
      <c r="N92" s="198">
        <v>2.3640100000000001E-2</v>
      </c>
      <c r="S92">
        <f t="shared" si="1"/>
        <v>518.17980509122469</v>
      </c>
    </row>
    <row r="93" spans="1:19" x14ac:dyDescent="0.25">
      <c r="A93" s="197">
        <f>YieldsAct!A93</f>
        <v>5017</v>
      </c>
      <c r="B93" s="197" t="str">
        <f>YieldsAct!B93</f>
        <v>AR</v>
      </c>
      <c r="C93" s="197" t="str">
        <f>YieldsAct!C93</f>
        <v>Chicot County</v>
      </c>
      <c r="D93" s="197">
        <f>YieldsAct!D93</f>
        <v>-91.296306700000002</v>
      </c>
      <c r="E93" s="197">
        <f>YieldsAct!E93</f>
        <v>33.260919999999999</v>
      </c>
      <c r="N93" s="198">
        <v>2.2805510000000001E-2</v>
      </c>
      <c r="S93">
        <f t="shared" si="1"/>
        <v>244.0376983043999</v>
      </c>
    </row>
    <row r="94" spans="1:19" x14ac:dyDescent="0.25">
      <c r="A94" s="197">
        <f>YieldsAct!A94</f>
        <v>5019</v>
      </c>
      <c r="B94" s="197" t="str">
        <f>YieldsAct!B94</f>
        <v>AR</v>
      </c>
      <c r="C94" s="197" t="str">
        <f>YieldsAct!C94</f>
        <v>Clark County</v>
      </c>
      <c r="D94" s="197">
        <f>YieldsAct!D94</f>
        <v>-93.174394899999996</v>
      </c>
      <c r="E94" s="197">
        <f>YieldsAct!E94</f>
        <v>34.057029999999997</v>
      </c>
      <c r="N94" s="198">
        <v>2.3546790000000001E-2</v>
      </c>
      <c r="S94">
        <f t="shared" si="1"/>
        <v>310.88338294702476</v>
      </c>
    </row>
    <row r="95" spans="1:19" x14ac:dyDescent="0.25">
      <c r="A95" s="197">
        <f>YieldsAct!A95</f>
        <v>5021</v>
      </c>
      <c r="B95" s="197" t="str">
        <f>YieldsAct!B95</f>
        <v>AR</v>
      </c>
      <c r="C95" s="197" t="str">
        <f>YieldsAct!C95</f>
        <v>Clay County</v>
      </c>
      <c r="D95" s="197">
        <f>YieldsAct!D95</f>
        <v>-90.425016499999998</v>
      </c>
      <c r="E95" s="197">
        <f>YieldsAct!E95</f>
        <v>36.3718</v>
      </c>
      <c r="N95" s="198">
        <v>2.4004649999999999E-2</v>
      </c>
      <c r="S95">
        <f t="shared" si="1"/>
        <v>521.44612929000004</v>
      </c>
    </row>
    <row r="96" spans="1:19" x14ac:dyDescent="0.25">
      <c r="A96" s="197">
        <f>YieldsAct!A96</f>
        <v>5023</v>
      </c>
      <c r="B96" s="197" t="str">
        <f>YieldsAct!B96</f>
        <v>AR</v>
      </c>
      <c r="C96" s="197" t="str">
        <f>YieldsAct!C96</f>
        <v>Cleburne County</v>
      </c>
      <c r="D96" s="197">
        <f>YieldsAct!D96</f>
        <v>-92.041320799999994</v>
      </c>
      <c r="E96" s="197">
        <f>YieldsAct!E96</f>
        <v>35.529829999999997</v>
      </c>
      <c r="N96" s="198">
        <v>2.386694E-2</v>
      </c>
      <c r="S96">
        <f t="shared" si="1"/>
        <v>442.06631961502472</v>
      </c>
    </row>
    <row r="97" spans="1:19" x14ac:dyDescent="0.25">
      <c r="A97" s="197">
        <f>YieldsAct!A97</f>
        <v>5025</v>
      </c>
      <c r="B97" s="197" t="str">
        <f>YieldsAct!B97</f>
        <v>AR</v>
      </c>
      <c r="C97" s="197" t="str">
        <f>YieldsAct!C97</f>
        <v>Cleveland County</v>
      </c>
      <c r="D97" s="197">
        <f>YieldsAct!D97</f>
        <v>-92.181296799999998</v>
      </c>
      <c r="E97" s="197">
        <f>YieldsAct!E97</f>
        <v>33.89958</v>
      </c>
      <c r="N97" s="198">
        <v>2.3194119999999999E-2</v>
      </c>
      <c r="S97">
        <f t="shared" si="1"/>
        <v>297.43677939690002</v>
      </c>
    </row>
    <row r="98" spans="1:19" x14ac:dyDescent="0.25">
      <c r="A98" s="197">
        <f>YieldsAct!A98</f>
        <v>5027</v>
      </c>
      <c r="B98" s="197" t="str">
        <f>YieldsAct!B98</f>
        <v>AR</v>
      </c>
      <c r="C98" s="197" t="str">
        <f>YieldsAct!C98</f>
        <v>Columbia County</v>
      </c>
      <c r="D98" s="197">
        <f>YieldsAct!D98</f>
        <v>-93.229209800000007</v>
      </c>
      <c r="E98" s="197">
        <f>YieldsAct!E98</f>
        <v>33.215490000000003</v>
      </c>
      <c r="N98" s="198">
        <v>2.318605E-2</v>
      </c>
      <c r="S98">
        <f t="shared" si="1"/>
        <v>240.30917086522521</v>
      </c>
    </row>
    <row r="99" spans="1:19" x14ac:dyDescent="0.25">
      <c r="A99" s="197">
        <f>YieldsAct!A99</f>
        <v>5029</v>
      </c>
      <c r="B99" s="197" t="str">
        <f>YieldsAct!B99</f>
        <v>AR</v>
      </c>
      <c r="C99" s="197" t="str">
        <f>YieldsAct!C99</f>
        <v>Conway County</v>
      </c>
      <c r="D99" s="197">
        <f>YieldsAct!D99</f>
        <v>-92.6983587</v>
      </c>
      <c r="E99" s="197">
        <f>YieldsAct!E99</f>
        <v>35.253729999999997</v>
      </c>
      <c r="N99" s="198">
        <v>2.3818160000000001E-2</v>
      </c>
      <c r="S99">
        <f t="shared" si="1"/>
        <v>416.73055255402477</v>
      </c>
    </row>
    <row r="100" spans="1:19" x14ac:dyDescent="0.25">
      <c r="A100" s="197">
        <f>YieldsAct!A100</f>
        <v>5031</v>
      </c>
      <c r="B100" s="197" t="str">
        <f>YieldsAct!B100</f>
        <v>AR</v>
      </c>
      <c r="C100" s="197" t="str">
        <f>YieldsAct!C100</f>
        <v>Craighead County</v>
      </c>
      <c r="D100" s="197">
        <f>YieldsAct!D100</f>
        <v>-90.643034099999994</v>
      </c>
      <c r="E100" s="197">
        <f>YieldsAct!E100</f>
        <v>35.829160000000002</v>
      </c>
      <c r="N100" s="198">
        <v>2.386711E-2</v>
      </c>
      <c r="S100">
        <f t="shared" si="1"/>
        <v>469.92128918760017</v>
      </c>
    </row>
    <row r="101" spans="1:19" x14ac:dyDescent="0.25">
      <c r="A101" s="197">
        <f>YieldsAct!A101</f>
        <v>5033</v>
      </c>
      <c r="B101" s="197" t="str">
        <f>YieldsAct!B101</f>
        <v>AR</v>
      </c>
      <c r="C101" s="197" t="str">
        <f>YieldsAct!C101</f>
        <v>Crawford County</v>
      </c>
      <c r="D101" s="197">
        <f>YieldsAct!D101</f>
        <v>-94.251757499999997</v>
      </c>
      <c r="E101" s="197">
        <f>YieldsAct!E101</f>
        <v>35.584400000000002</v>
      </c>
      <c r="N101" s="198">
        <v>2.3708710000000001E-2</v>
      </c>
      <c r="S101">
        <f t="shared" si="1"/>
        <v>447.11442756000025</v>
      </c>
    </row>
    <row r="102" spans="1:19" x14ac:dyDescent="0.25">
      <c r="A102" s="197">
        <f>YieldsAct!A102</f>
        <v>5035</v>
      </c>
      <c r="B102" s="197" t="str">
        <f>YieldsAct!B102</f>
        <v>AR</v>
      </c>
      <c r="C102" s="197" t="str">
        <f>YieldsAct!C102</f>
        <v>Crittenden County</v>
      </c>
      <c r="D102" s="197">
        <f>YieldsAct!D102</f>
        <v>-90.301499000000007</v>
      </c>
      <c r="E102" s="197">
        <f>YieldsAct!E102</f>
        <v>35.201439999999998</v>
      </c>
      <c r="N102" s="198">
        <v>2.3587509999999999E-2</v>
      </c>
      <c r="S102">
        <f t="shared" si="1"/>
        <v>411.9709006655998</v>
      </c>
    </row>
    <row r="103" spans="1:19" x14ac:dyDescent="0.25">
      <c r="A103" s="197">
        <f>YieldsAct!A103</f>
        <v>5037</v>
      </c>
      <c r="B103" s="197" t="str">
        <f>YieldsAct!B103</f>
        <v>AR</v>
      </c>
      <c r="C103" s="197" t="str">
        <f>YieldsAct!C103</f>
        <v>Cross County</v>
      </c>
      <c r="D103" s="197">
        <f>YieldsAct!D103</f>
        <v>-90.775510800000006</v>
      </c>
      <c r="E103" s="197">
        <f>YieldsAct!E103</f>
        <v>35.289160000000003</v>
      </c>
      <c r="N103" s="198">
        <v>2.3530430000000001E-2</v>
      </c>
      <c r="S103">
        <f t="shared" si="1"/>
        <v>419.96253038760022</v>
      </c>
    </row>
    <row r="104" spans="1:19" x14ac:dyDescent="0.25">
      <c r="A104" s="197">
        <f>YieldsAct!A104</f>
        <v>5039</v>
      </c>
      <c r="B104" s="197" t="str">
        <f>YieldsAct!B104</f>
        <v>AR</v>
      </c>
      <c r="C104" s="197" t="str">
        <f>YieldsAct!C104</f>
        <v>Dallas County</v>
      </c>
      <c r="D104" s="197">
        <f>YieldsAct!D104</f>
        <v>-92.649011000000002</v>
      </c>
      <c r="E104" s="197">
        <f>YieldsAct!E104</f>
        <v>33.970689999999998</v>
      </c>
      <c r="N104" s="198">
        <v>2.3320170000000001E-2</v>
      </c>
      <c r="S104">
        <f t="shared" si="1"/>
        <v>303.49592792122479</v>
      </c>
    </row>
    <row r="105" spans="1:19" x14ac:dyDescent="0.25">
      <c r="A105" s="197">
        <f>YieldsAct!A105</f>
        <v>5041</v>
      </c>
      <c r="B105" s="197" t="str">
        <f>YieldsAct!B105</f>
        <v>AR</v>
      </c>
      <c r="C105" s="197" t="str">
        <f>YieldsAct!C105</f>
        <v>Desha County</v>
      </c>
      <c r="D105" s="197">
        <f>YieldsAct!D105</f>
        <v>-91.271473400000005</v>
      </c>
      <c r="E105" s="197">
        <f>YieldsAct!E105</f>
        <v>33.832340000000002</v>
      </c>
      <c r="N105" s="198">
        <v>2.2959540000000001E-2</v>
      </c>
      <c r="S105">
        <f t="shared" si="1"/>
        <v>291.72831722010017</v>
      </c>
    </row>
    <row r="106" spans="1:19" x14ac:dyDescent="0.25">
      <c r="A106" s="197">
        <f>YieldsAct!A106</f>
        <v>5043</v>
      </c>
      <c r="B106" s="197" t="str">
        <f>YieldsAct!B106</f>
        <v>AR</v>
      </c>
      <c r="C106" s="197" t="str">
        <f>YieldsAct!C106</f>
        <v>Drew County</v>
      </c>
      <c r="D106" s="197">
        <f>YieldsAct!D106</f>
        <v>-91.723315299999996</v>
      </c>
      <c r="E106" s="197">
        <f>YieldsAct!E106</f>
        <v>33.586399999999998</v>
      </c>
      <c r="N106" s="198">
        <v>2.299592E-2</v>
      </c>
      <c r="S106">
        <f t="shared" si="1"/>
        <v>271.02209615999982</v>
      </c>
    </row>
    <row r="107" spans="1:19" x14ac:dyDescent="0.25">
      <c r="A107" s="197">
        <f>YieldsAct!A107</f>
        <v>5045</v>
      </c>
      <c r="B107" s="197" t="str">
        <f>YieldsAct!B107</f>
        <v>AR</v>
      </c>
      <c r="C107" s="197" t="str">
        <f>YieldsAct!C107</f>
        <v>Faulkner County</v>
      </c>
      <c r="D107" s="197">
        <f>YieldsAct!D107</f>
        <v>-92.330943500000004</v>
      </c>
      <c r="E107" s="197">
        <f>YieldsAct!E107</f>
        <v>35.142240000000001</v>
      </c>
      <c r="N107" s="198">
        <v>2.3753300000000001E-2</v>
      </c>
      <c r="S107">
        <f t="shared" si="1"/>
        <v>406.59712248960011</v>
      </c>
    </row>
    <row r="108" spans="1:19" x14ac:dyDescent="0.25">
      <c r="A108" s="197">
        <f>YieldsAct!A108</f>
        <v>5047</v>
      </c>
      <c r="B108" s="197" t="str">
        <f>YieldsAct!B108</f>
        <v>AR</v>
      </c>
      <c r="C108" s="197" t="str">
        <f>YieldsAct!C108</f>
        <v>Franklin County</v>
      </c>
      <c r="D108" s="197">
        <f>YieldsAct!D108</f>
        <v>-93.898309600000005</v>
      </c>
      <c r="E108" s="197">
        <f>YieldsAct!E108</f>
        <v>35.505470000000003</v>
      </c>
      <c r="N108" s="198">
        <v>2.3627889999999999E-2</v>
      </c>
      <c r="S108">
        <f t="shared" si="1"/>
        <v>439.81717482202521</v>
      </c>
    </row>
    <row r="109" spans="1:19" x14ac:dyDescent="0.25">
      <c r="A109" s="197">
        <f>YieldsAct!A109</f>
        <v>5049</v>
      </c>
      <c r="B109" s="197" t="str">
        <f>YieldsAct!B109</f>
        <v>AR</v>
      </c>
      <c r="C109" s="197" t="str">
        <f>YieldsAct!C109</f>
        <v>Fulton County</v>
      </c>
      <c r="D109" s="197">
        <f>YieldsAct!D109</f>
        <v>-91.824905700000002</v>
      </c>
      <c r="E109" s="197">
        <f>YieldsAct!E109</f>
        <v>36.379570000000001</v>
      </c>
      <c r="N109" s="198">
        <v>2.4171189999999999E-2</v>
      </c>
      <c r="S109">
        <f t="shared" si="1"/>
        <v>522.19353011602516</v>
      </c>
    </row>
    <row r="110" spans="1:19" x14ac:dyDescent="0.25">
      <c r="A110" s="197">
        <f>YieldsAct!A110</f>
        <v>5051</v>
      </c>
      <c r="B110" s="197" t="str">
        <f>YieldsAct!B110</f>
        <v>AR</v>
      </c>
      <c r="C110" s="197" t="str">
        <f>YieldsAct!C110</f>
        <v>Garland County</v>
      </c>
      <c r="D110" s="197">
        <f>YieldsAct!D110</f>
        <v>-93.144444100000001</v>
      </c>
      <c r="E110" s="197">
        <f>YieldsAct!E110</f>
        <v>34.576439999999998</v>
      </c>
      <c r="N110" s="198">
        <v>2.3778000000000001E-2</v>
      </c>
      <c r="S110">
        <f t="shared" si="1"/>
        <v>356.03325691559979</v>
      </c>
    </row>
    <row r="111" spans="1:19" x14ac:dyDescent="0.25">
      <c r="A111" s="197">
        <f>YieldsAct!A111</f>
        <v>5053</v>
      </c>
      <c r="B111" s="197" t="str">
        <f>YieldsAct!B111</f>
        <v>AR</v>
      </c>
      <c r="C111" s="197" t="str">
        <f>YieldsAct!C111</f>
        <v>Grant County</v>
      </c>
      <c r="D111" s="197">
        <f>YieldsAct!D111</f>
        <v>-92.425392900000006</v>
      </c>
      <c r="E111" s="197">
        <f>YieldsAct!E111</f>
        <v>34.297490000000003</v>
      </c>
      <c r="N111" s="198">
        <v>2.343779E-2</v>
      </c>
      <c r="S111">
        <f t="shared" si="1"/>
        <v>331.63452067522525</v>
      </c>
    </row>
    <row r="112" spans="1:19" x14ac:dyDescent="0.25">
      <c r="A112" s="197">
        <f>YieldsAct!A112</f>
        <v>5055</v>
      </c>
      <c r="B112" s="197" t="str">
        <f>YieldsAct!B112</f>
        <v>AR</v>
      </c>
      <c r="C112" s="197" t="str">
        <f>YieldsAct!C112</f>
        <v>Greene County</v>
      </c>
      <c r="D112" s="197">
        <f>YieldsAct!D112</f>
        <v>-90.559837900000005</v>
      </c>
      <c r="E112" s="197">
        <f>YieldsAct!E112</f>
        <v>36.116199999999999</v>
      </c>
      <c r="N112" s="198">
        <v>2.3948069999999998E-2</v>
      </c>
      <c r="S112">
        <f t="shared" si="1"/>
        <v>497.01128048999993</v>
      </c>
    </row>
    <row r="113" spans="1:19" x14ac:dyDescent="0.25">
      <c r="A113" s="197">
        <f>YieldsAct!A113</f>
        <v>5057</v>
      </c>
      <c r="B113" s="197" t="str">
        <f>YieldsAct!B113</f>
        <v>AR</v>
      </c>
      <c r="C113" s="197" t="str">
        <f>YieldsAct!C113</f>
        <v>Hempstead County</v>
      </c>
      <c r="D113" s="197">
        <f>YieldsAct!D113</f>
        <v>-93.6685351</v>
      </c>
      <c r="E113" s="197">
        <f>YieldsAct!E113</f>
        <v>33.735779999999998</v>
      </c>
      <c r="N113" s="198">
        <v>2.3384749999999999E-2</v>
      </c>
      <c r="S113">
        <f t="shared" si="1"/>
        <v>283.56626746889987</v>
      </c>
    </row>
    <row r="114" spans="1:19" x14ac:dyDescent="0.25">
      <c r="A114" s="197">
        <f>YieldsAct!A114</f>
        <v>5059</v>
      </c>
      <c r="B114" s="197" t="str">
        <f>YieldsAct!B114</f>
        <v>AR</v>
      </c>
      <c r="C114" s="197" t="str">
        <f>YieldsAct!C114</f>
        <v>Hot Spring County</v>
      </c>
      <c r="D114" s="197">
        <f>YieldsAct!D114</f>
        <v>-92.9384467</v>
      </c>
      <c r="E114" s="197">
        <f>YieldsAct!E114</f>
        <v>34.322369999999999</v>
      </c>
      <c r="N114" s="198">
        <v>2.3693079999999998E-2</v>
      </c>
      <c r="S114">
        <f t="shared" si="1"/>
        <v>333.79646043802495</v>
      </c>
    </row>
    <row r="115" spans="1:19" x14ac:dyDescent="0.25">
      <c r="A115" s="197">
        <f>YieldsAct!A115</f>
        <v>5061</v>
      </c>
      <c r="B115" s="197" t="str">
        <f>YieldsAct!B115</f>
        <v>AR</v>
      </c>
      <c r="C115" s="197" t="str">
        <f>YieldsAct!C115</f>
        <v>Howard County</v>
      </c>
      <c r="D115" s="197">
        <f>YieldsAct!D115</f>
        <v>-93.997883299999998</v>
      </c>
      <c r="E115" s="197">
        <f>YieldsAct!E115</f>
        <v>34.09554</v>
      </c>
      <c r="N115" s="198">
        <v>2.3599849999999999E-2</v>
      </c>
      <c r="S115">
        <f t="shared" si="1"/>
        <v>314.18920775610002</v>
      </c>
    </row>
    <row r="116" spans="1:19" x14ac:dyDescent="0.25">
      <c r="A116" s="197">
        <f>YieldsAct!A116</f>
        <v>5063</v>
      </c>
      <c r="B116" s="197" t="str">
        <f>YieldsAct!B116</f>
        <v>AR</v>
      </c>
      <c r="C116" s="197" t="str">
        <f>YieldsAct!C116</f>
        <v>Independence County</v>
      </c>
      <c r="D116" s="197">
        <f>YieldsAct!D116</f>
        <v>-91.578577899999999</v>
      </c>
      <c r="E116" s="197">
        <f>YieldsAct!E116</f>
        <v>35.735419999999998</v>
      </c>
      <c r="N116" s="198">
        <v>2.392393E-2</v>
      </c>
      <c r="S116">
        <f t="shared" si="1"/>
        <v>461.15469579689977</v>
      </c>
    </row>
    <row r="117" spans="1:19" x14ac:dyDescent="0.25">
      <c r="A117" s="197">
        <f>YieldsAct!A117</f>
        <v>5065</v>
      </c>
      <c r="B117" s="197" t="str">
        <f>YieldsAct!B117</f>
        <v>AR</v>
      </c>
      <c r="C117" s="197" t="str">
        <f>YieldsAct!C117</f>
        <v>Izard County</v>
      </c>
      <c r="D117" s="197">
        <f>YieldsAct!D117</f>
        <v>-91.924340400000006</v>
      </c>
      <c r="E117" s="197">
        <f>YieldsAct!E117</f>
        <v>36.086219999999997</v>
      </c>
      <c r="N117" s="198">
        <v>2.410205E-2</v>
      </c>
      <c r="S117">
        <f t="shared" si="1"/>
        <v>494.16451624889982</v>
      </c>
    </row>
    <row r="118" spans="1:19" x14ac:dyDescent="0.25">
      <c r="A118" s="197">
        <f>YieldsAct!A118</f>
        <v>5067</v>
      </c>
      <c r="B118" s="197" t="str">
        <f>YieldsAct!B118</f>
        <v>AR</v>
      </c>
      <c r="C118" s="197" t="str">
        <f>YieldsAct!C118</f>
        <v>Jackson County</v>
      </c>
      <c r="D118" s="197">
        <f>YieldsAct!D118</f>
        <v>-91.223163799999995</v>
      </c>
      <c r="E118" s="197">
        <f>YieldsAct!E118</f>
        <v>35.59122</v>
      </c>
      <c r="N118" s="198">
        <v>2.37209E-2</v>
      </c>
      <c r="S118">
        <f t="shared" si="1"/>
        <v>447.74626744890003</v>
      </c>
    </row>
    <row r="119" spans="1:19" x14ac:dyDescent="0.25">
      <c r="A119" s="197">
        <f>YieldsAct!A119</f>
        <v>5069</v>
      </c>
      <c r="B119" s="197" t="str">
        <f>YieldsAct!B119</f>
        <v>AR</v>
      </c>
      <c r="C119" s="197" t="str">
        <f>YieldsAct!C119</f>
        <v>Jefferson County</v>
      </c>
      <c r="D119" s="197">
        <f>YieldsAct!D119</f>
        <v>-91.931752399999993</v>
      </c>
      <c r="E119" s="197">
        <f>YieldsAct!E119</f>
        <v>34.275869999999998</v>
      </c>
      <c r="N119" s="198">
        <v>2.3206609999999999E-2</v>
      </c>
      <c r="S119">
        <f t="shared" si="1"/>
        <v>329.75811957802478</v>
      </c>
    </row>
    <row r="120" spans="1:19" x14ac:dyDescent="0.25">
      <c r="A120" s="197">
        <f>YieldsAct!A120</f>
        <v>5071</v>
      </c>
      <c r="B120" s="197" t="str">
        <f>YieldsAct!B120</f>
        <v>AR</v>
      </c>
      <c r="C120" s="197" t="str">
        <f>YieldsAct!C120</f>
        <v>Johnson County</v>
      </c>
      <c r="D120" s="197">
        <f>YieldsAct!D120</f>
        <v>-93.471421800000002</v>
      </c>
      <c r="E120" s="197">
        <f>YieldsAct!E120</f>
        <v>35.563229999999997</v>
      </c>
      <c r="N120" s="198">
        <v>2.3721200000000001E-2</v>
      </c>
      <c r="S120">
        <f t="shared" si="1"/>
        <v>445.1544630740247</v>
      </c>
    </row>
    <row r="121" spans="1:19" x14ac:dyDescent="0.25">
      <c r="A121" s="197">
        <f>YieldsAct!A121</f>
        <v>5073</v>
      </c>
      <c r="B121" s="197" t="str">
        <f>YieldsAct!B121</f>
        <v>AR</v>
      </c>
      <c r="C121" s="197" t="str">
        <f>YieldsAct!C121</f>
        <v>Lafayette County</v>
      </c>
      <c r="D121" s="197">
        <f>YieldsAct!D121</f>
        <v>-93.606661399999993</v>
      </c>
      <c r="E121" s="197">
        <f>YieldsAct!E121</f>
        <v>33.2393</v>
      </c>
      <c r="N121" s="198">
        <v>2.3231160000000001E-2</v>
      </c>
      <c r="S121">
        <f t="shared" si="1"/>
        <v>242.26214510250003</v>
      </c>
    </row>
    <row r="122" spans="1:19" x14ac:dyDescent="0.25">
      <c r="A122" s="197">
        <f>YieldsAct!A122</f>
        <v>5075</v>
      </c>
      <c r="B122" s="197" t="str">
        <f>YieldsAct!B122</f>
        <v>AR</v>
      </c>
      <c r="C122" s="197" t="str">
        <f>YieldsAct!C122</f>
        <v>Lawrence County</v>
      </c>
      <c r="D122" s="197">
        <f>YieldsAct!D122</f>
        <v>-91.117918700000004</v>
      </c>
      <c r="E122" s="197">
        <f>YieldsAct!E122</f>
        <v>36.03754</v>
      </c>
      <c r="N122" s="198">
        <v>2.3968400000000001E-2</v>
      </c>
      <c r="S122">
        <f t="shared" si="1"/>
        <v>489.55070081609995</v>
      </c>
    </row>
    <row r="123" spans="1:19" x14ac:dyDescent="0.25">
      <c r="A123" s="197">
        <f>YieldsAct!A123</f>
        <v>5077</v>
      </c>
      <c r="B123" s="197" t="str">
        <f>YieldsAct!B123</f>
        <v>AR</v>
      </c>
      <c r="C123" s="197" t="str">
        <f>YieldsAct!C123</f>
        <v>Lee County</v>
      </c>
      <c r="D123" s="197">
        <f>YieldsAct!D123</f>
        <v>-90.774018100000006</v>
      </c>
      <c r="E123" s="197">
        <f>YieldsAct!E123</f>
        <v>34.78295</v>
      </c>
      <c r="N123" s="198">
        <v>2.3376649999999999E-2</v>
      </c>
      <c r="S123">
        <f t="shared" si="1"/>
        <v>374.32149908062502</v>
      </c>
    </row>
    <row r="124" spans="1:19" x14ac:dyDescent="0.25">
      <c r="A124" s="197">
        <f>YieldsAct!A124</f>
        <v>5079</v>
      </c>
      <c r="B124" s="197" t="str">
        <f>YieldsAct!B124</f>
        <v>AR</v>
      </c>
      <c r="C124" s="197" t="str">
        <f>YieldsAct!C124</f>
        <v>Lincoln County</v>
      </c>
      <c r="D124" s="197">
        <f>YieldsAct!D124</f>
        <v>-91.726097800000005</v>
      </c>
      <c r="E124" s="197">
        <f>YieldsAct!E124</f>
        <v>33.963439999999999</v>
      </c>
      <c r="N124" s="198">
        <v>2.307677E-2</v>
      </c>
      <c r="S124">
        <f t="shared" si="1"/>
        <v>302.87712742559989</v>
      </c>
    </row>
    <row r="125" spans="1:19" x14ac:dyDescent="0.25">
      <c r="A125" s="197">
        <f>YieldsAct!A125</f>
        <v>5081</v>
      </c>
      <c r="B125" s="197" t="str">
        <f>YieldsAct!B125</f>
        <v>AR</v>
      </c>
      <c r="C125" s="197" t="str">
        <f>YieldsAct!C125</f>
        <v>Little River County</v>
      </c>
      <c r="D125" s="197">
        <f>YieldsAct!D125</f>
        <v>-94.243168900000001</v>
      </c>
      <c r="E125" s="197">
        <f>YieldsAct!E125</f>
        <v>33.709429999999998</v>
      </c>
      <c r="N125" s="198">
        <v>2.32266E-2</v>
      </c>
      <c r="S125">
        <f t="shared" si="1"/>
        <v>281.34623458102482</v>
      </c>
    </row>
    <row r="126" spans="1:19" x14ac:dyDescent="0.25">
      <c r="A126" s="197">
        <f>YieldsAct!A126</f>
        <v>5083</v>
      </c>
      <c r="B126" s="197" t="str">
        <f>YieldsAct!B126</f>
        <v>AR</v>
      </c>
      <c r="C126" s="197" t="str">
        <f>YieldsAct!C126</f>
        <v>Logan County</v>
      </c>
      <c r="D126" s="197">
        <f>YieldsAct!D126</f>
        <v>-93.724287000000004</v>
      </c>
      <c r="E126" s="197">
        <f>YieldsAct!E126</f>
        <v>35.210630000000002</v>
      </c>
      <c r="N126" s="198">
        <v>2.370883E-2</v>
      </c>
      <c r="S126">
        <f t="shared" si="1"/>
        <v>412.80652124302514</v>
      </c>
    </row>
    <row r="127" spans="1:19" x14ac:dyDescent="0.25">
      <c r="A127" s="197">
        <f>YieldsAct!A127</f>
        <v>5085</v>
      </c>
      <c r="B127" s="197" t="str">
        <f>YieldsAct!B127</f>
        <v>AR</v>
      </c>
      <c r="C127" s="197" t="str">
        <f>YieldsAct!C127</f>
        <v>Lonoke County</v>
      </c>
      <c r="D127" s="197">
        <f>YieldsAct!D127</f>
        <v>-91.891133600000003</v>
      </c>
      <c r="E127" s="197">
        <f>YieldsAct!E127</f>
        <v>34.756779999999999</v>
      </c>
      <c r="N127" s="198">
        <v>2.3417259999999999E-2</v>
      </c>
      <c r="S127">
        <f t="shared" si="1"/>
        <v>371.99330092889994</v>
      </c>
    </row>
    <row r="128" spans="1:19" x14ac:dyDescent="0.25">
      <c r="A128" s="197">
        <f>YieldsAct!A128</f>
        <v>5087</v>
      </c>
      <c r="B128" s="197" t="str">
        <f>YieldsAct!B128</f>
        <v>AR</v>
      </c>
      <c r="C128" s="197" t="str">
        <f>YieldsAct!C128</f>
        <v>Madison County</v>
      </c>
      <c r="D128" s="197">
        <f>YieldsAct!D128</f>
        <v>-93.730861500000003</v>
      </c>
      <c r="E128" s="197">
        <f>YieldsAct!E128</f>
        <v>36.003900000000002</v>
      </c>
      <c r="N128" s="198">
        <v>2.3579490000000002E-2</v>
      </c>
      <c r="S128">
        <f t="shared" si="1"/>
        <v>486.36858422250015</v>
      </c>
    </row>
    <row r="129" spans="1:19" x14ac:dyDescent="0.25">
      <c r="A129" s="197">
        <f>YieldsAct!A129</f>
        <v>5089</v>
      </c>
      <c r="B129" s="197" t="str">
        <f>YieldsAct!B129</f>
        <v>AR</v>
      </c>
      <c r="C129" s="197" t="str">
        <f>YieldsAct!C129</f>
        <v>Marion County</v>
      </c>
      <c r="D129" s="197">
        <f>YieldsAct!D129</f>
        <v>-92.681893900000006</v>
      </c>
      <c r="E129" s="197">
        <f>YieldsAct!E129</f>
        <v>36.263660000000002</v>
      </c>
      <c r="N129" s="198">
        <v>2.403313E-2</v>
      </c>
      <c r="S129">
        <f t="shared" si="1"/>
        <v>511.07228234010017</v>
      </c>
    </row>
    <row r="130" spans="1:19" x14ac:dyDescent="0.25">
      <c r="A130" s="197">
        <f>YieldsAct!A130</f>
        <v>5091</v>
      </c>
      <c r="B130" s="197" t="str">
        <f>YieldsAct!B130</f>
        <v>AR</v>
      </c>
      <c r="C130" s="197" t="str">
        <f>YieldsAct!C130</f>
        <v>Miller County</v>
      </c>
      <c r="D130" s="197">
        <f>YieldsAct!D130</f>
        <v>-93.895720999999995</v>
      </c>
      <c r="E130" s="197">
        <f>YieldsAct!E130</f>
        <v>33.318930000000002</v>
      </c>
      <c r="N130" s="198">
        <v>2.316592E-2</v>
      </c>
      <c r="S130">
        <f t="shared" si="1"/>
        <v>248.81219177602514</v>
      </c>
    </row>
    <row r="131" spans="1:19" x14ac:dyDescent="0.25">
      <c r="A131" s="197">
        <f>YieldsAct!A131</f>
        <v>5093</v>
      </c>
      <c r="B131" s="197" t="str">
        <f>YieldsAct!B131</f>
        <v>AR</v>
      </c>
      <c r="C131" s="197" t="str">
        <f>YieldsAct!C131</f>
        <v>Mississippi County</v>
      </c>
      <c r="D131" s="197">
        <f>YieldsAct!D131</f>
        <v>-90.055401700000004</v>
      </c>
      <c r="E131" s="197">
        <f>YieldsAct!E131</f>
        <v>35.755710000000001</v>
      </c>
      <c r="N131" s="198">
        <v>2.375733E-2</v>
      </c>
      <c r="S131">
        <f t="shared" si="1"/>
        <v>463.04886960922511</v>
      </c>
    </row>
    <row r="132" spans="1:19" x14ac:dyDescent="0.25">
      <c r="A132" s="197">
        <f>YieldsAct!A132</f>
        <v>5095</v>
      </c>
      <c r="B132" s="197" t="str">
        <f>YieldsAct!B132</f>
        <v>AR</v>
      </c>
      <c r="C132" s="197" t="str">
        <f>YieldsAct!C132</f>
        <v>Monroe County</v>
      </c>
      <c r="D132" s="197">
        <f>YieldsAct!D132</f>
        <v>-91.208567400000007</v>
      </c>
      <c r="E132" s="197">
        <f>YieldsAct!E132</f>
        <v>34.675780000000003</v>
      </c>
      <c r="N132" s="198">
        <v>2.3275500000000001E-2</v>
      </c>
      <c r="S132">
        <f t="shared" ref="S132:S195" si="2">E132*1.5^2*(E132-30)</f>
        <v>364.80671686890031</v>
      </c>
    </row>
    <row r="133" spans="1:19" x14ac:dyDescent="0.25">
      <c r="A133" s="197">
        <f>YieldsAct!A133</f>
        <v>5097</v>
      </c>
      <c r="B133" s="197" t="str">
        <f>YieldsAct!B133</f>
        <v>AR</v>
      </c>
      <c r="C133" s="197" t="str">
        <f>YieldsAct!C133</f>
        <v>Montgomery County</v>
      </c>
      <c r="D133" s="197">
        <f>YieldsAct!D133</f>
        <v>-93.658318600000001</v>
      </c>
      <c r="E133" s="197">
        <f>YieldsAct!E133</f>
        <v>34.547730000000001</v>
      </c>
      <c r="N133" s="198">
        <v>2.3729429999999999E-2</v>
      </c>
      <c r="S133">
        <f t="shared" si="2"/>
        <v>353.5059333440251</v>
      </c>
    </row>
    <row r="134" spans="1:19" x14ac:dyDescent="0.25">
      <c r="A134" s="197">
        <f>YieldsAct!A134</f>
        <v>5099</v>
      </c>
      <c r="B134" s="197" t="str">
        <f>YieldsAct!B134</f>
        <v>AR</v>
      </c>
      <c r="C134" s="197" t="str">
        <f>YieldsAct!C134</f>
        <v>Nevada County</v>
      </c>
      <c r="D134" s="197">
        <f>YieldsAct!D134</f>
        <v>-93.307169400000006</v>
      </c>
      <c r="E134" s="197">
        <f>YieldsAct!E134</f>
        <v>33.663719999999998</v>
      </c>
      <c r="N134" s="198">
        <v>2.3356740000000001E-2</v>
      </c>
      <c r="S134">
        <f t="shared" si="2"/>
        <v>277.50249953639985</v>
      </c>
    </row>
    <row r="135" spans="1:19" x14ac:dyDescent="0.25">
      <c r="A135" s="197">
        <f>YieldsAct!A135</f>
        <v>5101</v>
      </c>
      <c r="B135" s="197" t="str">
        <f>YieldsAct!B135</f>
        <v>AR</v>
      </c>
      <c r="C135" s="197" t="str">
        <f>YieldsAct!C135</f>
        <v>Newton County</v>
      </c>
      <c r="D135" s="197">
        <f>YieldsAct!D135</f>
        <v>-93.220412699999997</v>
      </c>
      <c r="E135" s="197">
        <f>YieldsAct!E135</f>
        <v>35.911239999999999</v>
      </c>
      <c r="N135" s="198">
        <v>2.3595649999999999E-2</v>
      </c>
      <c r="S135">
        <f t="shared" si="2"/>
        <v>477.62990625959998</v>
      </c>
    </row>
    <row r="136" spans="1:19" x14ac:dyDescent="0.25">
      <c r="A136" s="197">
        <f>YieldsAct!A136</f>
        <v>5103</v>
      </c>
      <c r="B136" s="197" t="str">
        <f>YieldsAct!B136</f>
        <v>AR</v>
      </c>
      <c r="C136" s="197" t="str">
        <f>YieldsAct!C136</f>
        <v>Ouachita County</v>
      </c>
      <c r="D136" s="197">
        <f>YieldsAct!D136</f>
        <v>-92.887100000000004</v>
      </c>
      <c r="E136" s="197">
        <f>YieldsAct!E136</f>
        <v>33.597589999999997</v>
      </c>
      <c r="N136" s="198">
        <v>2.3210640000000001E-2</v>
      </c>
      <c r="S136">
        <f t="shared" si="2"/>
        <v>271.95829606822468</v>
      </c>
    </row>
    <row r="137" spans="1:19" x14ac:dyDescent="0.25">
      <c r="A137" s="197">
        <f>YieldsAct!A137</f>
        <v>5105</v>
      </c>
      <c r="B137" s="197" t="str">
        <f>YieldsAct!B137</f>
        <v>AR</v>
      </c>
      <c r="C137" s="197" t="str">
        <f>YieldsAct!C137</f>
        <v>Perry County</v>
      </c>
      <c r="D137" s="197">
        <f>YieldsAct!D137</f>
        <v>-92.941516300000004</v>
      </c>
      <c r="E137" s="197">
        <f>YieldsAct!E137</f>
        <v>34.942349999999998</v>
      </c>
      <c r="N137" s="198">
        <v>2.3773880000000001E-2</v>
      </c>
      <c r="S137">
        <f t="shared" si="2"/>
        <v>388.56897792562478</v>
      </c>
    </row>
    <row r="138" spans="1:19" x14ac:dyDescent="0.25">
      <c r="A138" s="197">
        <f>YieldsAct!A138</f>
        <v>5107</v>
      </c>
      <c r="B138" s="197" t="str">
        <f>YieldsAct!B138</f>
        <v>AR</v>
      </c>
      <c r="C138" s="197" t="str">
        <f>YieldsAct!C138</f>
        <v>Phillips County</v>
      </c>
      <c r="D138" s="197">
        <f>YieldsAct!D138</f>
        <v>-90.850237899999996</v>
      </c>
      <c r="E138" s="197">
        <f>YieldsAct!E138</f>
        <v>34.435929999999999</v>
      </c>
      <c r="N138" s="198">
        <v>2.3170420000000001E-2</v>
      </c>
      <c r="S138">
        <f t="shared" si="2"/>
        <v>343.6995936710249</v>
      </c>
    </row>
    <row r="139" spans="1:19" x14ac:dyDescent="0.25">
      <c r="A139" s="197">
        <f>YieldsAct!A139</f>
        <v>5109</v>
      </c>
      <c r="B139" s="197" t="str">
        <f>YieldsAct!B139</f>
        <v>AR</v>
      </c>
      <c r="C139" s="197" t="str">
        <f>YieldsAct!C139</f>
        <v>Pike County</v>
      </c>
      <c r="D139" s="197">
        <f>YieldsAct!D139</f>
        <v>-93.658841699999996</v>
      </c>
      <c r="E139" s="197">
        <f>YieldsAct!E139</f>
        <v>34.171309999999998</v>
      </c>
      <c r="N139" s="198">
        <v>2.3680619999999999E-2</v>
      </c>
      <c r="S139">
        <f t="shared" si="2"/>
        <v>320.71303601122486</v>
      </c>
    </row>
    <row r="140" spans="1:19" x14ac:dyDescent="0.25">
      <c r="A140" s="197">
        <f>YieldsAct!A140</f>
        <v>5111</v>
      </c>
      <c r="B140" s="197" t="str">
        <f>YieldsAct!B140</f>
        <v>AR</v>
      </c>
      <c r="C140" s="197" t="str">
        <f>YieldsAct!C140</f>
        <v>Poinsett County</v>
      </c>
      <c r="D140" s="197">
        <f>YieldsAct!D140</f>
        <v>-90.667373600000005</v>
      </c>
      <c r="E140" s="197">
        <f>YieldsAct!E140</f>
        <v>35.567839999999997</v>
      </c>
      <c r="N140" s="198">
        <v>2.37296E-2</v>
      </c>
      <c r="S140">
        <f t="shared" si="2"/>
        <v>445.5810950975997</v>
      </c>
    </row>
    <row r="141" spans="1:19" x14ac:dyDescent="0.25">
      <c r="A141" s="197">
        <f>YieldsAct!A141</f>
        <v>5113</v>
      </c>
      <c r="B141" s="197" t="str">
        <f>YieldsAct!B141</f>
        <v>AR</v>
      </c>
      <c r="C141" s="197" t="str">
        <f>YieldsAct!C141</f>
        <v>Polk County</v>
      </c>
      <c r="D141" s="197">
        <f>YieldsAct!D141</f>
        <v>-94.237852700000005</v>
      </c>
      <c r="E141" s="197">
        <f>YieldsAct!E141</f>
        <v>34.497010000000003</v>
      </c>
      <c r="N141" s="198">
        <v>2.3761669999999999E-2</v>
      </c>
      <c r="S141">
        <f t="shared" si="2"/>
        <v>349.05014761522523</v>
      </c>
    </row>
    <row r="142" spans="1:19" x14ac:dyDescent="0.25">
      <c r="A142" s="197">
        <f>YieldsAct!A142</f>
        <v>5115</v>
      </c>
      <c r="B142" s="197" t="str">
        <f>YieldsAct!B142</f>
        <v>AR</v>
      </c>
      <c r="C142" s="197" t="str">
        <f>YieldsAct!C142</f>
        <v>Pope County</v>
      </c>
      <c r="D142" s="197">
        <f>YieldsAct!D142</f>
        <v>-93.033395999999996</v>
      </c>
      <c r="E142" s="197">
        <f>YieldsAct!E142</f>
        <v>35.440820000000002</v>
      </c>
      <c r="N142" s="198">
        <v>2.3729380000000001E-2</v>
      </c>
      <c r="S142">
        <f t="shared" si="2"/>
        <v>433.86102511290022</v>
      </c>
    </row>
    <row r="143" spans="1:19" x14ac:dyDescent="0.25">
      <c r="A143" s="197">
        <f>YieldsAct!A143</f>
        <v>5117</v>
      </c>
      <c r="B143" s="197" t="str">
        <f>YieldsAct!B143</f>
        <v>AR</v>
      </c>
      <c r="C143" s="197" t="str">
        <f>YieldsAct!C143</f>
        <v>Prairie County</v>
      </c>
      <c r="D143" s="197">
        <f>YieldsAct!D143</f>
        <v>-91.553850600000004</v>
      </c>
      <c r="E143" s="197">
        <f>YieldsAct!E143</f>
        <v>34.831740000000003</v>
      </c>
      <c r="N143" s="198">
        <v>2.3364639999999999E-2</v>
      </c>
      <c r="S143">
        <f t="shared" si="2"/>
        <v>378.67030071210036</v>
      </c>
    </row>
    <row r="144" spans="1:19" x14ac:dyDescent="0.25">
      <c r="A144" s="197">
        <f>YieldsAct!A144</f>
        <v>5119</v>
      </c>
      <c r="B144" s="197" t="str">
        <f>YieldsAct!B144</f>
        <v>AR</v>
      </c>
      <c r="C144" s="197" t="str">
        <f>YieldsAct!C144</f>
        <v>Pulaski County</v>
      </c>
      <c r="D144" s="197">
        <f>YieldsAct!D144</f>
        <v>-92.312722899999997</v>
      </c>
      <c r="E144" s="197">
        <f>YieldsAct!E144</f>
        <v>34.771830000000001</v>
      </c>
      <c r="N144" s="198">
        <v>2.3636009999999999E-2</v>
      </c>
      <c r="S144">
        <f t="shared" si="2"/>
        <v>373.33183848502517</v>
      </c>
    </row>
    <row r="145" spans="1:19" x14ac:dyDescent="0.25">
      <c r="A145" s="197">
        <f>YieldsAct!A145</f>
        <v>5121</v>
      </c>
      <c r="B145" s="197" t="str">
        <f>YieldsAct!B145</f>
        <v>AR</v>
      </c>
      <c r="C145" s="197" t="str">
        <f>YieldsAct!C145</f>
        <v>Randolph County</v>
      </c>
      <c r="D145" s="197">
        <f>YieldsAct!D145</f>
        <v>-91.040746900000002</v>
      </c>
      <c r="E145" s="197">
        <f>YieldsAct!E145</f>
        <v>36.34581</v>
      </c>
      <c r="N145" s="198">
        <v>2.4085800000000001E-2</v>
      </c>
      <c r="S145">
        <f t="shared" si="2"/>
        <v>518.9481102512251</v>
      </c>
    </row>
    <row r="146" spans="1:19" x14ac:dyDescent="0.25">
      <c r="A146" s="197">
        <f>YieldsAct!A146</f>
        <v>5123</v>
      </c>
      <c r="B146" s="197" t="str">
        <f>YieldsAct!B146</f>
        <v>AR</v>
      </c>
      <c r="C146" s="197" t="str">
        <f>YieldsAct!C146</f>
        <v>St. Francis County</v>
      </c>
      <c r="D146" s="197">
        <f>YieldsAct!D146</f>
        <v>-90.760629800000004</v>
      </c>
      <c r="E146" s="197">
        <f>YieldsAct!E146</f>
        <v>35.01549</v>
      </c>
      <c r="N146" s="198">
        <v>2.3445939999999998E-2</v>
      </c>
      <c r="S146">
        <f t="shared" si="2"/>
        <v>395.14463986522497</v>
      </c>
    </row>
    <row r="147" spans="1:19" x14ac:dyDescent="0.25">
      <c r="A147" s="197">
        <f>YieldsAct!A147</f>
        <v>5125</v>
      </c>
      <c r="B147" s="197" t="str">
        <f>YieldsAct!B147</f>
        <v>AR</v>
      </c>
      <c r="C147" s="197" t="str">
        <f>YieldsAct!C147</f>
        <v>Saline County</v>
      </c>
      <c r="D147" s="197">
        <f>YieldsAct!D147</f>
        <v>-92.672308000000001</v>
      </c>
      <c r="E147" s="197">
        <f>YieldsAct!E147</f>
        <v>34.650080000000003</v>
      </c>
      <c r="N147" s="198">
        <v>2.370129E-2</v>
      </c>
      <c r="S147">
        <f t="shared" si="2"/>
        <v>362.53269901440024</v>
      </c>
    </row>
    <row r="148" spans="1:19" x14ac:dyDescent="0.25">
      <c r="A148" s="197">
        <f>YieldsAct!A148</f>
        <v>5127</v>
      </c>
      <c r="B148" s="197" t="str">
        <f>YieldsAct!B148</f>
        <v>AR</v>
      </c>
      <c r="C148" s="197" t="str">
        <f>YieldsAct!C148</f>
        <v>Scott County</v>
      </c>
      <c r="D148" s="197">
        <f>YieldsAct!D148</f>
        <v>-94.074585900000002</v>
      </c>
      <c r="E148" s="197">
        <f>YieldsAct!E148</f>
        <v>34.866540000000001</v>
      </c>
      <c r="N148" s="198">
        <v>2.3644330000000002E-2</v>
      </c>
      <c r="S148">
        <f t="shared" si="2"/>
        <v>381.77867603610002</v>
      </c>
    </row>
    <row r="149" spans="1:19" x14ac:dyDescent="0.25">
      <c r="A149" s="197">
        <f>YieldsAct!A149</f>
        <v>5129</v>
      </c>
      <c r="B149" s="197" t="str">
        <f>YieldsAct!B149</f>
        <v>AR</v>
      </c>
      <c r="C149" s="197" t="str">
        <f>YieldsAct!C149</f>
        <v>Searcy County</v>
      </c>
      <c r="D149" s="197">
        <f>YieldsAct!D149</f>
        <v>-92.698778899999994</v>
      </c>
      <c r="E149" s="197">
        <f>YieldsAct!E149</f>
        <v>35.904420000000002</v>
      </c>
      <c r="N149" s="198">
        <v>2.3793910000000001E-2</v>
      </c>
      <c r="S149">
        <f t="shared" si="2"/>
        <v>476.98824495690019</v>
      </c>
    </row>
    <row r="150" spans="1:19" x14ac:dyDescent="0.25">
      <c r="A150" s="197">
        <f>YieldsAct!A150</f>
        <v>5131</v>
      </c>
      <c r="B150" s="197" t="str">
        <f>YieldsAct!B150</f>
        <v>AR</v>
      </c>
      <c r="C150" s="197" t="str">
        <f>YieldsAct!C150</f>
        <v>Sebastian County</v>
      </c>
      <c r="D150" s="197">
        <f>YieldsAct!D150</f>
        <v>-94.280393099999998</v>
      </c>
      <c r="E150" s="197">
        <f>YieldsAct!E150</f>
        <v>35.203830000000004</v>
      </c>
      <c r="N150" s="198">
        <v>2.3542980000000002E-2</v>
      </c>
      <c r="S150">
        <f t="shared" si="2"/>
        <v>412.18818000502529</v>
      </c>
    </row>
    <row r="151" spans="1:19" x14ac:dyDescent="0.25">
      <c r="A151" s="197">
        <f>YieldsAct!A151</f>
        <v>5133</v>
      </c>
      <c r="B151" s="197" t="str">
        <f>YieldsAct!B151</f>
        <v>AR</v>
      </c>
      <c r="C151" s="197" t="str">
        <f>YieldsAct!C151</f>
        <v>Sevier County</v>
      </c>
      <c r="D151" s="197">
        <f>YieldsAct!D151</f>
        <v>-94.252707400000006</v>
      </c>
      <c r="E151" s="197">
        <f>YieldsAct!E151</f>
        <v>34.000889999999998</v>
      </c>
      <c r="N151" s="198">
        <v>2.33568E-2</v>
      </c>
      <c r="S151">
        <f t="shared" si="2"/>
        <v>306.07609678222491</v>
      </c>
    </row>
    <row r="152" spans="1:19" x14ac:dyDescent="0.25">
      <c r="A152" s="197">
        <f>YieldsAct!A152</f>
        <v>5135</v>
      </c>
      <c r="B152" s="197" t="str">
        <f>YieldsAct!B152</f>
        <v>AR</v>
      </c>
      <c r="C152" s="197" t="str">
        <f>YieldsAct!C152</f>
        <v>Sharp County</v>
      </c>
      <c r="D152" s="197">
        <f>YieldsAct!D152</f>
        <v>-91.493873399999998</v>
      </c>
      <c r="E152" s="197">
        <f>YieldsAct!E152</f>
        <v>36.153089999999999</v>
      </c>
      <c r="N152" s="198">
        <v>2.4077959999999999E-2</v>
      </c>
      <c r="S152">
        <f t="shared" si="2"/>
        <v>500.51973723322493</v>
      </c>
    </row>
    <row r="153" spans="1:19" x14ac:dyDescent="0.25">
      <c r="A153" s="197">
        <f>YieldsAct!A153</f>
        <v>5137</v>
      </c>
      <c r="B153" s="197" t="str">
        <f>YieldsAct!B153</f>
        <v>AR</v>
      </c>
      <c r="C153" s="197" t="str">
        <f>YieldsAct!C153</f>
        <v>Stone County</v>
      </c>
      <c r="D153" s="197">
        <f>YieldsAct!D153</f>
        <v>-92.160951299999994</v>
      </c>
      <c r="E153" s="197">
        <f>YieldsAct!E153</f>
        <v>35.85322</v>
      </c>
      <c r="N153" s="198">
        <v>2.3951940000000001E-2</v>
      </c>
      <c r="S153">
        <f t="shared" si="2"/>
        <v>472.17776482890008</v>
      </c>
    </row>
    <row r="154" spans="1:19" x14ac:dyDescent="0.25">
      <c r="A154" s="197">
        <f>YieldsAct!A154</f>
        <v>5139</v>
      </c>
      <c r="B154" s="197" t="str">
        <f>YieldsAct!B154</f>
        <v>AR</v>
      </c>
      <c r="C154" s="197" t="str">
        <f>YieldsAct!C154</f>
        <v>Union County</v>
      </c>
      <c r="D154" s="197">
        <f>YieldsAct!D154</f>
        <v>-92.601133700000005</v>
      </c>
      <c r="E154" s="197">
        <f>YieldsAct!E154</f>
        <v>33.1708</v>
      </c>
      <c r="N154" s="198">
        <v>2.311744E-2</v>
      </c>
      <c r="S154">
        <f t="shared" si="2"/>
        <v>236.65043843999999</v>
      </c>
    </row>
    <row r="155" spans="1:19" x14ac:dyDescent="0.25">
      <c r="A155" s="197">
        <f>YieldsAct!A155</f>
        <v>5141</v>
      </c>
      <c r="B155" s="197" t="str">
        <f>YieldsAct!B155</f>
        <v>AR</v>
      </c>
      <c r="C155" s="197" t="str">
        <f>YieldsAct!C155</f>
        <v>Van Buren County</v>
      </c>
      <c r="D155" s="197">
        <f>YieldsAct!D155</f>
        <v>-92.526273399999994</v>
      </c>
      <c r="E155" s="197">
        <f>YieldsAct!E155</f>
        <v>35.573650000000001</v>
      </c>
      <c r="N155" s="198">
        <v>2.3867300000000001E-2</v>
      </c>
      <c r="S155">
        <f t="shared" si="2"/>
        <v>446.11891722562507</v>
      </c>
    </row>
    <row r="156" spans="1:19" x14ac:dyDescent="0.25">
      <c r="A156" s="197">
        <f>YieldsAct!A156</f>
        <v>5143</v>
      </c>
      <c r="B156" s="197" t="str">
        <f>YieldsAct!B156</f>
        <v>AR</v>
      </c>
      <c r="C156" s="197" t="str">
        <f>YieldsAct!C156</f>
        <v>Washington County</v>
      </c>
      <c r="D156" s="197">
        <f>YieldsAct!D156</f>
        <v>-94.221688799999995</v>
      </c>
      <c r="E156" s="197">
        <f>YieldsAct!E156</f>
        <v>35.976089999999999</v>
      </c>
      <c r="N156" s="198">
        <v>2.3437320000000001E-2</v>
      </c>
      <c r="S156">
        <f t="shared" si="2"/>
        <v>483.74179129822494</v>
      </c>
    </row>
    <row r="157" spans="1:19" x14ac:dyDescent="0.25">
      <c r="A157" s="197">
        <f>YieldsAct!A157</f>
        <v>5145</v>
      </c>
      <c r="B157" s="197" t="str">
        <f>YieldsAct!B157</f>
        <v>AR</v>
      </c>
      <c r="C157" s="197" t="str">
        <f>YieldsAct!C157</f>
        <v>White County</v>
      </c>
      <c r="D157" s="197">
        <f>YieldsAct!D157</f>
        <v>-91.745618199999996</v>
      </c>
      <c r="E157" s="197">
        <f>YieldsAct!E157</f>
        <v>35.25271</v>
      </c>
      <c r="N157" s="198">
        <v>2.368466E-2</v>
      </c>
      <c r="S157">
        <f t="shared" si="2"/>
        <v>416.63759027422503</v>
      </c>
    </row>
    <row r="158" spans="1:19" x14ac:dyDescent="0.25">
      <c r="A158" s="197">
        <f>YieldsAct!A158</f>
        <v>5147</v>
      </c>
      <c r="B158" s="197" t="str">
        <f>YieldsAct!B158</f>
        <v>AR</v>
      </c>
      <c r="C158" s="197" t="str">
        <f>YieldsAct!C158</f>
        <v>Woodruff County</v>
      </c>
      <c r="D158" s="197">
        <f>YieldsAct!D158</f>
        <v>-91.246392799999995</v>
      </c>
      <c r="E158" s="197">
        <f>YieldsAct!E158</f>
        <v>35.181849999999997</v>
      </c>
      <c r="N158" s="198">
        <v>2.3514360000000002E-2</v>
      </c>
      <c r="S158">
        <f t="shared" si="2"/>
        <v>410.19090620062474</v>
      </c>
    </row>
    <row r="159" spans="1:19" x14ac:dyDescent="0.25">
      <c r="A159" s="197">
        <f>YieldsAct!A159</f>
        <v>5149</v>
      </c>
      <c r="B159" s="197" t="str">
        <f>YieldsAct!B159</f>
        <v>AR</v>
      </c>
      <c r="C159" s="197" t="str">
        <f>YieldsAct!C159</f>
        <v>Yell County</v>
      </c>
      <c r="D159" s="197">
        <f>YieldsAct!D159</f>
        <v>-93.413702700000002</v>
      </c>
      <c r="E159" s="197">
        <f>YieldsAct!E159</f>
        <v>35.004559999999998</v>
      </c>
      <c r="N159" s="198">
        <v>2.3737749999999998E-2</v>
      </c>
      <c r="S159">
        <f t="shared" si="2"/>
        <v>394.16044678559979</v>
      </c>
    </row>
    <row r="160" spans="1:19" x14ac:dyDescent="0.25">
      <c r="A160" s="197">
        <f>YieldsAct!A160</f>
        <v>6001</v>
      </c>
      <c r="B160" s="197" t="str">
        <f>YieldsAct!B160</f>
        <v>CA</v>
      </c>
      <c r="C160" s="197" t="str">
        <f>YieldsAct!C160</f>
        <v>Alameda County</v>
      </c>
      <c r="D160" s="197">
        <f>YieldsAct!D160</f>
        <v>-121.84949400000001</v>
      </c>
      <c r="E160" s="197">
        <f>YieldsAct!E160</f>
        <v>37.646540000000002</v>
      </c>
      <c r="N160" s="198">
        <v>2.344193E-2</v>
      </c>
      <c r="S160">
        <f t="shared" si="2"/>
        <v>647.69799143610021</v>
      </c>
    </row>
    <row r="161" spans="1:19" x14ac:dyDescent="0.25">
      <c r="A161" s="197">
        <f>YieldsAct!A161</f>
        <v>6003</v>
      </c>
      <c r="B161" s="197" t="str">
        <f>YieldsAct!B161</f>
        <v>CA</v>
      </c>
      <c r="C161" s="197" t="str">
        <f>YieldsAct!C161</f>
        <v>Alpine County</v>
      </c>
      <c r="D161" s="197">
        <f>YieldsAct!D161</f>
        <v>-119.81766500000001</v>
      </c>
      <c r="E161" s="197">
        <f>YieldsAct!E161</f>
        <v>38.595410000000001</v>
      </c>
      <c r="N161" s="198">
        <v>2.0341749999999999E-2</v>
      </c>
      <c r="S161">
        <f t="shared" si="2"/>
        <v>746.42258940322517</v>
      </c>
    </row>
    <row r="162" spans="1:19" x14ac:dyDescent="0.25">
      <c r="A162" s="197">
        <f>YieldsAct!A162</f>
        <v>6005</v>
      </c>
      <c r="B162" s="197" t="str">
        <f>YieldsAct!B162</f>
        <v>CA</v>
      </c>
      <c r="C162" s="197" t="str">
        <f>YieldsAct!C162</f>
        <v>Amador County</v>
      </c>
      <c r="D162" s="197">
        <f>YieldsAct!D162</f>
        <v>-120.64086399999999</v>
      </c>
      <c r="E162" s="197">
        <f>YieldsAct!E162</f>
        <v>38.452570000000001</v>
      </c>
      <c r="N162" s="198">
        <v>2.2206E-2</v>
      </c>
      <c r="S162">
        <f t="shared" si="2"/>
        <v>731.30183911102506</v>
      </c>
    </row>
    <row r="163" spans="1:19" x14ac:dyDescent="0.25">
      <c r="A163" s="197">
        <f>YieldsAct!A163</f>
        <v>6007</v>
      </c>
      <c r="B163" s="197" t="str">
        <f>YieldsAct!B163</f>
        <v>CA</v>
      </c>
      <c r="C163" s="197" t="str">
        <f>YieldsAct!C163</f>
        <v>Butte County</v>
      </c>
      <c r="D163" s="197">
        <f>YieldsAct!D163</f>
        <v>-121.60077099999999</v>
      </c>
      <c r="E163" s="197">
        <f>YieldsAct!E163</f>
        <v>39.667230000000004</v>
      </c>
      <c r="N163" s="198">
        <v>2.2999869999999999E-2</v>
      </c>
      <c r="S163">
        <f t="shared" si="2"/>
        <v>862.81253071402546</v>
      </c>
    </row>
    <row r="164" spans="1:19" x14ac:dyDescent="0.25">
      <c r="A164" s="197">
        <f>YieldsAct!A164</f>
        <v>6009</v>
      </c>
      <c r="B164" s="197" t="str">
        <f>YieldsAct!B164</f>
        <v>CA</v>
      </c>
      <c r="C164" s="197" t="str">
        <f>YieldsAct!C164</f>
        <v>Calaveras County</v>
      </c>
      <c r="D164" s="197">
        <f>YieldsAct!D164</f>
        <v>-120.553017</v>
      </c>
      <c r="E164" s="197">
        <f>YieldsAct!E164</f>
        <v>38.209209999999999</v>
      </c>
      <c r="N164" s="198">
        <v>2.2197629999999999E-2</v>
      </c>
      <c r="S164">
        <f t="shared" si="2"/>
        <v>705.75171485422482</v>
      </c>
    </row>
    <row r="165" spans="1:19" x14ac:dyDescent="0.25">
      <c r="A165" s="197">
        <f>YieldsAct!A165</f>
        <v>6011</v>
      </c>
      <c r="B165" s="197" t="str">
        <f>YieldsAct!B165</f>
        <v>CA</v>
      </c>
      <c r="C165" s="197" t="str">
        <f>YieldsAct!C165</f>
        <v>Colusa County</v>
      </c>
      <c r="D165" s="197">
        <f>YieldsAct!D165</f>
        <v>-122.241495</v>
      </c>
      <c r="E165" s="197">
        <f>YieldsAct!E165</f>
        <v>39.182699999999997</v>
      </c>
      <c r="N165" s="198">
        <v>2.3433249999999999E-2</v>
      </c>
      <c r="S165">
        <f t="shared" si="2"/>
        <v>809.55670340249969</v>
      </c>
    </row>
    <row r="166" spans="1:19" x14ac:dyDescent="0.25">
      <c r="A166" s="197">
        <f>YieldsAct!A166</f>
        <v>6013</v>
      </c>
      <c r="B166" s="197" t="str">
        <f>YieldsAct!B166</f>
        <v>CA</v>
      </c>
      <c r="C166" s="197" t="str">
        <f>YieldsAct!C166</f>
        <v>Contra Costa County</v>
      </c>
      <c r="D166" s="197">
        <f>YieldsAct!D166</f>
        <v>-121.916679</v>
      </c>
      <c r="E166" s="197">
        <f>YieldsAct!E166</f>
        <v>37.918610000000001</v>
      </c>
      <c r="N166" s="198">
        <v>2.397647E-2</v>
      </c>
      <c r="S166">
        <f t="shared" si="2"/>
        <v>675.59103974722507</v>
      </c>
    </row>
    <row r="167" spans="1:19" x14ac:dyDescent="0.25">
      <c r="A167" s="197">
        <f>YieldsAct!A167</f>
        <v>6015</v>
      </c>
      <c r="B167" s="197" t="str">
        <f>YieldsAct!B167</f>
        <v>CA</v>
      </c>
      <c r="C167" s="197" t="str">
        <f>YieldsAct!C167</f>
        <v>Del Norte County</v>
      </c>
      <c r="D167" s="197">
        <f>YieldsAct!D167</f>
        <v>-123.903649</v>
      </c>
      <c r="E167" s="197">
        <f>YieldsAct!E167</f>
        <v>41.760269999999998</v>
      </c>
      <c r="N167" s="198">
        <v>2.5366179999999999E-2</v>
      </c>
      <c r="S167">
        <f t="shared" si="2"/>
        <v>1105.0021135640247</v>
      </c>
    </row>
    <row r="168" spans="1:19" x14ac:dyDescent="0.25">
      <c r="A168" s="197">
        <f>YieldsAct!A168</f>
        <v>6017</v>
      </c>
      <c r="B168" s="197" t="str">
        <f>YieldsAct!B168</f>
        <v>CA</v>
      </c>
      <c r="C168" s="197" t="str">
        <f>YieldsAct!C168</f>
        <v>El Dorado County</v>
      </c>
      <c r="D168" s="197">
        <f>YieldsAct!D168</f>
        <v>-120.52854499999999</v>
      </c>
      <c r="E168" s="197">
        <f>YieldsAct!E168</f>
        <v>38.780760000000001</v>
      </c>
      <c r="N168" s="198">
        <v>2.1691129999999999E-2</v>
      </c>
      <c r="S168">
        <f t="shared" si="2"/>
        <v>766.18022889960002</v>
      </c>
    </row>
    <row r="169" spans="1:19" x14ac:dyDescent="0.25">
      <c r="A169" s="197">
        <f>YieldsAct!A169</f>
        <v>6019</v>
      </c>
      <c r="B169" s="197" t="str">
        <f>YieldsAct!B169</f>
        <v>CA</v>
      </c>
      <c r="C169" s="197" t="str">
        <f>YieldsAct!C169</f>
        <v>Fresno County</v>
      </c>
      <c r="D169" s="197">
        <f>YieldsAct!D169</f>
        <v>-119.641036</v>
      </c>
      <c r="E169" s="197">
        <f>YieldsAct!E169</f>
        <v>36.753680000000003</v>
      </c>
      <c r="N169" s="198">
        <v>2.1638370000000001E-2</v>
      </c>
      <c r="S169">
        <f t="shared" si="2"/>
        <v>558.50083547040038</v>
      </c>
    </row>
    <row r="170" spans="1:19" x14ac:dyDescent="0.25">
      <c r="A170" s="197">
        <f>YieldsAct!A170</f>
        <v>6021</v>
      </c>
      <c r="B170" s="197" t="str">
        <f>YieldsAct!B170</f>
        <v>CA</v>
      </c>
      <c r="C170" s="197" t="str">
        <f>YieldsAct!C170</f>
        <v>Glenn County</v>
      </c>
      <c r="D170" s="197">
        <f>YieldsAct!D170</f>
        <v>-122.391279</v>
      </c>
      <c r="E170" s="197">
        <f>YieldsAct!E170</f>
        <v>39.605119999999999</v>
      </c>
      <c r="N170" s="198">
        <v>2.3263590000000001E-2</v>
      </c>
      <c r="S170">
        <f t="shared" si="2"/>
        <v>855.92684298239999</v>
      </c>
    </row>
    <row r="171" spans="1:19" x14ac:dyDescent="0.25">
      <c r="A171" s="197">
        <f>YieldsAct!A171</f>
        <v>6023</v>
      </c>
      <c r="B171" s="197" t="str">
        <f>YieldsAct!B171</f>
        <v>CA</v>
      </c>
      <c r="C171" s="197" t="str">
        <f>YieldsAct!C171</f>
        <v>Humboldt County</v>
      </c>
      <c r="D171" s="197">
        <f>YieldsAct!D171</f>
        <v>-123.875444</v>
      </c>
      <c r="E171" s="197">
        <f>YieldsAct!E171</f>
        <v>40.707450000000001</v>
      </c>
      <c r="N171" s="198">
        <v>2.5094749999999999E-2</v>
      </c>
      <c r="S171">
        <f t="shared" si="2"/>
        <v>980.7142173806252</v>
      </c>
    </row>
    <row r="172" spans="1:19" x14ac:dyDescent="0.25">
      <c r="A172" s="197">
        <f>YieldsAct!A172</f>
        <v>6025</v>
      </c>
      <c r="B172" s="197" t="str">
        <f>YieldsAct!B172</f>
        <v>CA</v>
      </c>
      <c r="C172" s="197" t="str">
        <f>YieldsAct!C172</f>
        <v>Imperial County</v>
      </c>
      <c r="D172" s="197">
        <f>YieldsAct!D172</f>
        <v>-115.375141</v>
      </c>
      <c r="E172" s="197">
        <f>YieldsAct!E172</f>
        <v>33.044719999999998</v>
      </c>
      <c r="N172" s="198">
        <v>1.9045280000000001E-2</v>
      </c>
      <c r="S172">
        <f t="shared" si="2"/>
        <v>226.37681972639984</v>
      </c>
    </row>
    <row r="173" spans="1:19" x14ac:dyDescent="0.25">
      <c r="A173" s="197">
        <f>YieldsAct!A173</f>
        <v>6027</v>
      </c>
      <c r="B173" s="197" t="str">
        <f>YieldsAct!B173</f>
        <v>CA</v>
      </c>
      <c r="C173" s="197" t="str">
        <f>YieldsAct!C173</f>
        <v>Inyo County</v>
      </c>
      <c r="D173" s="197">
        <f>YieldsAct!D173</f>
        <v>-117.418497</v>
      </c>
      <c r="E173" s="197">
        <f>YieldsAct!E173</f>
        <v>36.516350000000003</v>
      </c>
      <c r="N173" s="198">
        <v>1.9097619999999999E-2</v>
      </c>
      <c r="S173">
        <f t="shared" si="2"/>
        <v>535.39496397562527</v>
      </c>
    </row>
    <row r="174" spans="1:19" x14ac:dyDescent="0.25">
      <c r="A174" s="197">
        <f>YieldsAct!A174</f>
        <v>6029</v>
      </c>
      <c r="B174" s="197" t="str">
        <f>YieldsAct!B174</f>
        <v>CA</v>
      </c>
      <c r="C174" s="197" t="str">
        <f>YieldsAct!C174</f>
        <v>Kern County</v>
      </c>
      <c r="D174" s="197">
        <f>YieldsAct!D174</f>
        <v>-118.728692</v>
      </c>
      <c r="E174" s="197">
        <f>YieldsAct!E174</f>
        <v>35.341630000000002</v>
      </c>
      <c r="N174" s="198">
        <v>2.042689E-2</v>
      </c>
      <c r="S174">
        <f t="shared" si="2"/>
        <v>424.75929987802522</v>
      </c>
    </row>
    <row r="175" spans="1:19" x14ac:dyDescent="0.25">
      <c r="A175" s="197">
        <f>YieldsAct!A175</f>
        <v>6031</v>
      </c>
      <c r="B175" s="197" t="str">
        <f>YieldsAct!B175</f>
        <v>CA</v>
      </c>
      <c r="C175" s="197" t="str">
        <f>YieldsAct!C175</f>
        <v>Kings County</v>
      </c>
      <c r="D175" s="197">
        <f>YieldsAct!D175</f>
        <v>-119.805537</v>
      </c>
      <c r="E175" s="197">
        <f>YieldsAct!E175</f>
        <v>36.06644</v>
      </c>
      <c r="N175" s="198">
        <v>2.280927E-2</v>
      </c>
      <c r="S175">
        <f t="shared" si="2"/>
        <v>492.28851211559999</v>
      </c>
    </row>
    <row r="176" spans="1:19" x14ac:dyDescent="0.25">
      <c r="A176" s="197">
        <f>YieldsAct!A176</f>
        <v>6033</v>
      </c>
      <c r="B176" s="197" t="str">
        <f>YieldsAct!B176</f>
        <v>CA</v>
      </c>
      <c r="C176" s="197" t="str">
        <f>YieldsAct!C176</f>
        <v>Lake County</v>
      </c>
      <c r="D176" s="197">
        <f>YieldsAct!D176</f>
        <v>-122.76257099999999</v>
      </c>
      <c r="E176" s="197">
        <f>YieldsAct!E176</f>
        <v>39.109079999999999</v>
      </c>
      <c r="N176" s="198">
        <v>2.292717E-2</v>
      </c>
      <c r="S176">
        <f t="shared" si="2"/>
        <v>801.55741150439985</v>
      </c>
    </row>
    <row r="177" spans="1:19" x14ac:dyDescent="0.25">
      <c r="A177" s="197">
        <f>YieldsAct!A177</f>
        <v>6035</v>
      </c>
      <c r="B177" s="197" t="str">
        <f>YieldsAct!B177</f>
        <v>CA</v>
      </c>
      <c r="C177" s="197" t="str">
        <f>YieldsAct!C177</f>
        <v>Lassen County</v>
      </c>
      <c r="D177" s="197">
        <f>YieldsAct!D177</f>
        <v>-120.600691</v>
      </c>
      <c r="E177" s="197">
        <f>YieldsAct!E177</f>
        <v>40.687469999999998</v>
      </c>
      <c r="N177" s="198">
        <v>2.1083279999999999E-2</v>
      </c>
      <c r="S177">
        <f t="shared" si="2"/>
        <v>978.40375875202483</v>
      </c>
    </row>
    <row r="178" spans="1:19" x14ac:dyDescent="0.25">
      <c r="A178" s="197">
        <f>YieldsAct!A178</f>
        <v>6037</v>
      </c>
      <c r="B178" s="197" t="str">
        <f>YieldsAct!B178</f>
        <v>CA</v>
      </c>
      <c r="C178" s="197" t="str">
        <f>YieldsAct!C178</f>
        <v>Los Angeles County</v>
      </c>
      <c r="D178" s="197">
        <f>YieldsAct!D178</f>
        <v>-118.21274200000001</v>
      </c>
      <c r="E178" s="197">
        <f>YieldsAct!E178</f>
        <v>34.369959999999999</v>
      </c>
      <c r="N178" s="198">
        <v>2.0929550000000002E-2</v>
      </c>
      <c r="S178">
        <f t="shared" si="2"/>
        <v>337.9395384035999</v>
      </c>
    </row>
    <row r="179" spans="1:19" x14ac:dyDescent="0.25">
      <c r="A179" s="197">
        <f>YieldsAct!A179</f>
        <v>6039</v>
      </c>
      <c r="B179" s="197" t="str">
        <f>YieldsAct!B179</f>
        <v>CA</v>
      </c>
      <c r="C179" s="197" t="str">
        <f>YieldsAct!C179</f>
        <v>Madera County</v>
      </c>
      <c r="D179" s="197">
        <f>YieldsAct!D179</f>
        <v>-119.762413</v>
      </c>
      <c r="E179" s="197">
        <f>YieldsAct!E179</f>
        <v>37.213569999999997</v>
      </c>
      <c r="N179" s="198">
        <v>2.1622510000000001E-2</v>
      </c>
      <c r="S179">
        <f t="shared" si="2"/>
        <v>603.9960573260247</v>
      </c>
    </row>
    <row r="180" spans="1:19" x14ac:dyDescent="0.25">
      <c r="A180" s="197">
        <f>YieldsAct!A180</f>
        <v>6041</v>
      </c>
      <c r="B180" s="197" t="str">
        <f>YieldsAct!B180</f>
        <v>CA</v>
      </c>
      <c r="C180" s="197" t="str">
        <f>YieldsAct!C180</f>
        <v>Marin County</v>
      </c>
      <c r="D180" s="197">
        <f>YieldsAct!D180</f>
        <v>-122.69533199999999</v>
      </c>
      <c r="E180" s="197">
        <f>YieldsAct!E180</f>
        <v>38.07105</v>
      </c>
      <c r="N180" s="198">
        <v>2.5653869999999999E-2</v>
      </c>
      <c r="S180">
        <f t="shared" si="2"/>
        <v>691.36503323062504</v>
      </c>
    </row>
    <row r="181" spans="1:19" x14ac:dyDescent="0.25">
      <c r="A181" s="197">
        <f>YieldsAct!A181</f>
        <v>6043</v>
      </c>
      <c r="B181" s="197" t="str">
        <f>YieldsAct!B181</f>
        <v>CA</v>
      </c>
      <c r="C181" s="197" t="str">
        <f>YieldsAct!C181</f>
        <v>Mariposa County</v>
      </c>
      <c r="D181" s="197">
        <f>YieldsAct!D181</f>
        <v>-119.898357</v>
      </c>
      <c r="E181" s="197">
        <f>YieldsAct!E181</f>
        <v>37.580559999999998</v>
      </c>
      <c r="N181" s="198">
        <v>2.1529340000000001E-2</v>
      </c>
      <c r="S181">
        <f t="shared" si="2"/>
        <v>640.98380230559985</v>
      </c>
    </row>
    <row r="182" spans="1:19" x14ac:dyDescent="0.25">
      <c r="A182" s="197">
        <f>YieldsAct!A182</f>
        <v>6045</v>
      </c>
      <c r="B182" s="197" t="str">
        <f>YieldsAct!B182</f>
        <v>CA</v>
      </c>
      <c r="C182" s="197" t="str">
        <f>YieldsAct!C182</f>
        <v>Mendocino County</v>
      </c>
      <c r="D182" s="197">
        <f>YieldsAct!D182</f>
        <v>-123.384896</v>
      </c>
      <c r="E182" s="197">
        <f>YieldsAct!E182</f>
        <v>39.456400000000002</v>
      </c>
      <c r="N182" s="198">
        <v>2.3567029999999999E-2</v>
      </c>
      <c r="S182">
        <f t="shared" si="2"/>
        <v>839.50987716000031</v>
      </c>
    </row>
    <row r="183" spans="1:19" x14ac:dyDescent="0.25">
      <c r="A183" s="197">
        <f>YieldsAct!A183</f>
        <v>6047</v>
      </c>
      <c r="B183" s="197" t="str">
        <f>YieldsAct!B183</f>
        <v>CA</v>
      </c>
      <c r="C183" s="197" t="str">
        <f>YieldsAct!C183</f>
        <v>Merced County</v>
      </c>
      <c r="D183" s="197">
        <f>YieldsAct!D183</f>
        <v>-120.721091</v>
      </c>
      <c r="E183" s="197">
        <f>YieldsAct!E183</f>
        <v>37.185229999999997</v>
      </c>
      <c r="N183" s="198">
        <v>2.3101469999999999E-2</v>
      </c>
      <c r="S183">
        <f t="shared" si="2"/>
        <v>601.16496784402466</v>
      </c>
    </row>
    <row r="184" spans="1:19" x14ac:dyDescent="0.25">
      <c r="A184" s="197">
        <f>YieldsAct!A184</f>
        <v>6049</v>
      </c>
      <c r="B184" s="197" t="str">
        <f>YieldsAct!B184</f>
        <v>CA</v>
      </c>
      <c r="C184" s="197" t="str">
        <f>YieldsAct!C184</f>
        <v>Modoc County</v>
      </c>
      <c r="D184" s="197">
        <f>YieldsAct!D184</f>
        <v>-120.738326</v>
      </c>
      <c r="E184" s="197">
        <f>YieldsAct!E184</f>
        <v>41.608469999999997</v>
      </c>
      <c r="N184" s="198">
        <v>2.1735819999999999E-2</v>
      </c>
      <c r="S184">
        <f t="shared" si="2"/>
        <v>1086.7740204170248</v>
      </c>
    </row>
    <row r="185" spans="1:19" x14ac:dyDescent="0.25">
      <c r="A185" s="197">
        <f>YieldsAct!A185</f>
        <v>6051</v>
      </c>
      <c r="B185" s="197" t="str">
        <f>YieldsAct!B185</f>
        <v>CA</v>
      </c>
      <c r="C185" s="197" t="str">
        <f>YieldsAct!C185</f>
        <v>Mono County</v>
      </c>
      <c r="D185" s="197">
        <f>YieldsAct!D185</f>
        <v>-118.88735</v>
      </c>
      <c r="E185" s="197">
        <f>YieldsAct!E185</f>
        <v>37.938769999999998</v>
      </c>
      <c r="N185" s="198">
        <v>1.9661330000000001E-2</v>
      </c>
      <c r="S185">
        <f t="shared" si="2"/>
        <v>677.67113050402475</v>
      </c>
    </row>
    <row r="186" spans="1:19" x14ac:dyDescent="0.25">
      <c r="A186" s="197">
        <f>YieldsAct!A186</f>
        <v>6053</v>
      </c>
      <c r="B186" s="197" t="str">
        <f>YieldsAct!B186</f>
        <v>CA</v>
      </c>
      <c r="C186" s="197" t="str">
        <f>YieldsAct!C186</f>
        <v>Monterey County</v>
      </c>
      <c r="D186" s="197">
        <f>YieldsAct!D186</f>
        <v>-121.21236500000001</v>
      </c>
      <c r="E186" s="197">
        <f>YieldsAct!E186</f>
        <v>36.208849999999998</v>
      </c>
      <c r="N186" s="198">
        <v>2.2165230000000001E-2</v>
      </c>
      <c r="S186">
        <f t="shared" si="2"/>
        <v>505.83446622562479</v>
      </c>
    </row>
    <row r="187" spans="1:19" x14ac:dyDescent="0.25">
      <c r="A187" s="197">
        <f>YieldsAct!A187</f>
        <v>6055</v>
      </c>
      <c r="B187" s="197" t="str">
        <f>YieldsAct!B187</f>
        <v>CA</v>
      </c>
      <c r="C187" s="197" t="str">
        <f>YieldsAct!C187</f>
        <v>Napa County</v>
      </c>
      <c r="D187" s="197">
        <f>YieldsAct!D187</f>
        <v>-122.33823099999999</v>
      </c>
      <c r="E187" s="197">
        <f>YieldsAct!E187</f>
        <v>38.509129999999999</v>
      </c>
      <c r="N187" s="198">
        <v>2.387912E-2</v>
      </c>
      <c r="S187">
        <f t="shared" si="2"/>
        <v>737.27818505302491</v>
      </c>
    </row>
    <row r="188" spans="1:19" x14ac:dyDescent="0.25">
      <c r="A188" s="197">
        <f>YieldsAct!A188</f>
        <v>6057</v>
      </c>
      <c r="B188" s="197" t="str">
        <f>YieldsAct!B188</f>
        <v>CA</v>
      </c>
      <c r="C188" s="197" t="str">
        <f>YieldsAct!C188</f>
        <v>Nevada County</v>
      </c>
      <c r="D188" s="197">
        <f>YieldsAct!D188</f>
        <v>-120.770387</v>
      </c>
      <c r="E188" s="197">
        <f>YieldsAct!E188</f>
        <v>39.304070000000003</v>
      </c>
      <c r="N188" s="198">
        <v>2.1703449999999999E-2</v>
      </c>
      <c r="S188">
        <f t="shared" si="2"/>
        <v>822.7975917710254</v>
      </c>
    </row>
    <row r="189" spans="1:19" x14ac:dyDescent="0.25">
      <c r="A189" s="197">
        <f>YieldsAct!A189</f>
        <v>6059</v>
      </c>
      <c r="B189" s="197" t="str">
        <f>YieldsAct!B189</f>
        <v>CA</v>
      </c>
      <c r="C189" s="197" t="str">
        <f>YieldsAct!C189</f>
        <v>Orange County</v>
      </c>
      <c r="D189" s="197">
        <f>YieldsAct!D189</f>
        <v>-117.753271</v>
      </c>
      <c r="E189" s="197">
        <f>YieldsAct!E189</f>
        <v>33.71696</v>
      </c>
      <c r="N189" s="198">
        <v>2.2663920000000001E-2</v>
      </c>
      <c r="S189">
        <f t="shared" si="2"/>
        <v>281.98033119360002</v>
      </c>
    </row>
    <row r="190" spans="1:19" x14ac:dyDescent="0.25">
      <c r="A190" s="197">
        <f>YieldsAct!A190</f>
        <v>6061</v>
      </c>
      <c r="B190" s="197" t="str">
        <f>YieldsAct!B190</f>
        <v>CA</v>
      </c>
      <c r="C190" s="197" t="str">
        <f>YieldsAct!C190</f>
        <v>Placer County</v>
      </c>
      <c r="D190" s="197">
        <f>YieldsAct!D190</f>
        <v>-120.716593</v>
      </c>
      <c r="E190" s="197">
        <f>YieldsAct!E190</f>
        <v>39.066609999999997</v>
      </c>
      <c r="N190" s="198">
        <v>2.190957E-2</v>
      </c>
      <c r="S190">
        <f t="shared" si="2"/>
        <v>796.95386300722464</v>
      </c>
    </row>
    <row r="191" spans="1:19" x14ac:dyDescent="0.25">
      <c r="A191" s="197">
        <f>YieldsAct!A191</f>
        <v>6063</v>
      </c>
      <c r="B191" s="197" t="str">
        <f>YieldsAct!B191</f>
        <v>CA</v>
      </c>
      <c r="C191" s="197" t="str">
        <f>YieldsAct!C191</f>
        <v>Plumas County</v>
      </c>
      <c r="D191" s="197">
        <f>YieldsAct!D191</f>
        <v>-120.84965099999999</v>
      </c>
      <c r="E191" s="197">
        <f>YieldsAct!E191</f>
        <v>40.015309999999999</v>
      </c>
      <c r="N191" s="198">
        <v>2.113626E-2</v>
      </c>
      <c r="S191">
        <f t="shared" si="2"/>
        <v>901.72290239122492</v>
      </c>
    </row>
    <row r="192" spans="1:19" x14ac:dyDescent="0.25">
      <c r="A192" s="197">
        <f>YieldsAct!A192</f>
        <v>6065</v>
      </c>
      <c r="B192" s="197" t="str">
        <f>YieldsAct!B192</f>
        <v>CA</v>
      </c>
      <c r="C192" s="197" t="str">
        <f>YieldsAct!C192</f>
        <v>Riverside County</v>
      </c>
      <c r="D192" s="197">
        <f>YieldsAct!D192</f>
        <v>-116.009319</v>
      </c>
      <c r="E192" s="197">
        <f>YieldsAct!E192</f>
        <v>33.745620000000002</v>
      </c>
      <c r="N192" s="198">
        <v>1.9251540000000001E-2</v>
      </c>
      <c r="S192">
        <f t="shared" si="2"/>
        <v>284.39610566490023</v>
      </c>
    </row>
    <row r="193" spans="1:19" x14ac:dyDescent="0.25">
      <c r="A193" s="197">
        <f>YieldsAct!A193</f>
        <v>6067</v>
      </c>
      <c r="B193" s="197" t="str">
        <f>YieldsAct!B193</f>
        <v>CA</v>
      </c>
      <c r="C193" s="197" t="str">
        <f>YieldsAct!C193</f>
        <v>Sacramento County</v>
      </c>
      <c r="D193" s="197">
        <f>YieldsAct!D193</f>
        <v>-121.33750999999999</v>
      </c>
      <c r="E193" s="197">
        <f>YieldsAct!E193</f>
        <v>38.451360000000001</v>
      </c>
      <c r="N193" s="198">
        <v>2.3786229999999998E-2</v>
      </c>
      <c r="S193">
        <f t="shared" si="2"/>
        <v>731.17414316160011</v>
      </c>
    </row>
    <row r="194" spans="1:19" x14ac:dyDescent="0.25">
      <c r="A194" s="197">
        <f>YieldsAct!A194</f>
        <v>6069</v>
      </c>
      <c r="B194" s="197" t="str">
        <f>YieldsAct!B194</f>
        <v>CA</v>
      </c>
      <c r="C194" s="197" t="str">
        <f>YieldsAct!C194</f>
        <v>San Benito County</v>
      </c>
      <c r="D194" s="197">
        <f>YieldsAct!D194</f>
        <v>-121.069485</v>
      </c>
      <c r="E194" s="197">
        <f>YieldsAct!E194</f>
        <v>36.602089999999997</v>
      </c>
      <c r="N194" s="198">
        <v>2.211656E-2</v>
      </c>
      <c r="S194">
        <f t="shared" si="2"/>
        <v>543.71315782822467</v>
      </c>
    </row>
    <row r="195" spans="1:19" x14ac:dyDescent="0.25">
      <c r="A195" s="197">
        <f>YieldsAct!A195</f>
        <v>6071</v>
      </c>
      <c r="B195" s="197" t="str">
        <f>YieldsAct!B195</f>
        <v>CA</v>
      </c>
      <c r="C195" s="197" t="str">
        <f>YieldsAct!C195</f>
        <v>San Bernardino County</v>
      </c>
      <c r="D195" s="197">
        <f>YieldsAct!D195</f>
        <v>-116.17293600000001</v>
      </c>
      <c r="E195" s="197">
        <f>YieldsAct!E195</f>
        <v>34.845170000000003</v>
      </c>
      <c r="N195" s="198">
        <v>1.8903320000000001E-2</v>
      </c>
      <c r="S195">
        <f t="shared" si="2"/>
        <v>379.86923774002526</v>
      </c>
    </row>
    <row r="196" spans="1:19" x14ac:dyDescent="0.25">
      <c r="A196" s="197">
        <f>YieldsAct!A196</f>
        <v>6073</v>
      </c>
      <c r="B196" s="197" t="str">
        <f>YieldsAct!B196</f>
        <v>CA</v>
      </c>
      <c r="C196" s="197" t="str">
        <f>YieldsAct!C196</f>
        <v>San Diego County</v>
      </c>
      <c r="D196" s="197">
        <f>YieldsAct!D196</f>
        <v>-116.72018799999999</v>
      </c>
      <c r="E196" s="197">
        <f>YieldsAct!E196</f>
        <v>33.040149999999997</v>
      </c>
      <c r="N196" s="198">
        <v>2.0240210000000002E-2</v>
      </c>
      <c r="S196">
        <f t="shared" ref="S196:S259" si="3">E196*1.5^2*(E196-30)</f>
        <v>226.00577705062474</v>
      </c>
    </row>
    <row r="197" spans="1:19" x14ac:dyDescent="0.25">
      <c r="A197" s="197">
        <f>YieldsAct!A197</f>
        <v>6075</v>
      </c>
      <c r="B197" s="197" t="str">
        <f>YieldsAct!B197</f>
        <v>CA</v>
      </c>
      <c r="C197" s="197" t="str">
        <f>YieldsAct!C197</f>
        <v>San Francisco County</v>
      </c>
      <c r="D197" s="197">
        <f>YieldsAct!D197</f>
        <v>-122.406549</v>
      </c>
      <c r="E197" s="197">
        <f>YieldsAct!E197</f>
        <v>37.753320000000002</v>
      </c>
      <c r="N197" s="198">
        <v>2.6063139999999999E-2</v>
      </c>
      <c r="S197">
        <f t="shared" si="3"/>
        <v>658.60553480040028</v>
      </c>
    </row>
    <row r="198" spans="1:19" x14ac:dyDescent="0.25">
      <c r="A198" s="197">
        <f>YieldsAct!A198</f>
        <v>6077</v>
      </c>
      <c r="B198" s="197" t="str">
        <f>YieldsAct!B198</f>
        <v>CA</v>
      </c>
      <c r="C198" s="197" t="str">
        <f>YieldsAct!C198</f>
        <v>San Joaquin County</v>
      </c>
      <c r="D198" s="197">
        <f>YieldsAct!D198</f>
        <v>-121.267813</v>
      </c>
      <c r="E198" s="197">
        <f>YieldsAct!E198</f>
        <v>37.940719999999999</v>
      </c>
      <c r="N198" s="198">
        <v>2.3437369999999999E-2</v>
      </c>
      <c r="S198">
        <f t="shared" si="3"/>
        <v>677.87242676639994</v>
      </c>
    </row>
    <row r="199" spans="1:19" x14ac:dyDescent="0.25">
      <c r="A199" s="197">
        <f>YieldsAct!A199</f>
        <v>6079</v>
      </c>
      <c r="B199" s="197" t="str">
        <f>YieldsAct!B199</f>
        <v>CA</v>
      </c>
      <c r="C199" s="197" t="str">
        <f>YieldsAct!C199</f>
        <v>San Luis Obispo County</v>
      </c>
      <c r="D199" s="197">
        <f>YieldsAct!D199</f>
        <v>-120.37244200000001</v>
      </c>
      <c r="E199" s="197">
        <f>YieldsAct!E199</f>
        <v>35.379309999999997</v>
      </c>
      <c r="N199" s="198">
        <v>2.1334430000000001E-2</v>
      </c>
      <c r="S199">
        <f t="shared" si="3"/>
        <v>428.21162117122469</v>
      </c>
    </row>
    <row r="200" spans="1:19" x14ac:dyDescent="0.25">
      <c r="A200" s="197">
        <f>YieldsAct!A200</f>
        <v>6081</v>
      </c>
      <c r="B200" s="197" t="str">
        <f>YieldsAct!B200</f>
        <v>CA</v>
      </c>
      <c r="C200" s="197" t="str">
        <f>YieldsAct!C200</f>
        <v>San Mateo County</v>
      </c>
      <c r="D200" s="197">
        <f>YieldsAct!D200</f>
        <v>-122.298159</v>
      </c>
      <c r="E200" s="197">
        <f>YieldsAct!E200</f>
        <v>37.43683</v>
      </c>
      <c r="N200" s="198">
        <v>2.5475540000000001E-2</v>
      </c>
      <c r="S200">
        <f t="shared" si="3"/>
        <v>626.42551601002504</v>
      </c>
    </row>
    <row r="201" spans="1:19" x14ac:dyDescent="0.25">
      <c r="A201" s="197">
        <f>YieldsAct!A201</f>
        <v>6083</v>
      </c>
      <c r="B201" s="197" t="str">
        <f>YieldsAct!B201</f>
        <v>CA</v>
      </c>
      <c r="C201" s="197" t="str">
        <f>YieldsAct!C201</f>
        <v>Santa Barbara County</v>
      </c>
      <c r="D201" s="197">
        <f>YieldsAct!D201</f>
        <v>-120.010975</v>
      </c>
      <c r="E201" s="197">
        <f>YieldsAct!E201</f>
        <v>34.733510000000003</v>
      </c>
      <c r="N201" s="198">
        <v>2.1378930000000001E-2</v>
      </c>
      <c r="S201">
        <f t="shared" si="3"/>
        <v>369.92568807022525</v>
      </c>
    </row>
    <row r="202" spans="1:19" x14ac:dyDescent="0.25">
      <c r="A202" s="197">
        <f>YieldsAct!A202</f>
        <v>6085</v>
      </c>
      <c r="B202" s="197" t="str">
        <f>YieldsAct!B202</f>
        <v>CA</v>
      </c>
      <c r="C202" s="197" t="str">
        <f>YieldsAct!C202</f>
        <v>Santa Clara County</v>
      </c>
      <c r="D202" s="197">
        <f>YieldsAct!D202</f>
        <v>-121.692274</v>
      </c>
      <c r="E202" s="197">
        <f>YieldsAct!E202</f>
        <v>37.230020000000003</v>
      </c>
      <c r="N202" s="198">
        <v>2.294322E-2</v>
      </c>
      <c r="S202">
        <f t="shared" si="3"/>
        <v>605.6410257009004</v>
      </c>
    </row>
    <row r="203" spans="1:19" x14ac:dyDescent="0.25">
      <c r="A203" s="197">
        <f>YieldsAct!A203</f>
        <v>6087</v>
      </c>
      <c r="B203" s="197" t="str">
        <f>YieldsAct!B203</f>
        <v>CA</v>
      </c>
      <c r="C203" s="197" t="str">
        <f>YieldsAct!C203</f>
        <v>Santa Cruz County</v>
      </c>
      <c r="D203" s="197">
        <f>YieldsAct!D203</f>
        <v>-121.99495400000001</v>
      </c>
      <c r="E203" s="197">
        <f>YieldsAct!E203</f>
        <v>37.066029999999998</v>
      </c>
      <c r="N203" s="198">
        <v>2.4102350000000002E-2</v>
      </c>
      <c r="S203">
        <f t="shared" si="3"/>
        <v>589.29677991202482</v>
      </c>
    </row>
    <row r="204" spans="1:19" x14ac:dyDescent="0.25">
      <c r="A204" s="197">
        <f>YieldsAct!A204</f>
        <v>6089</v>
      </c>
      <c r="B204" s="197" t="str">
        <f>YieldsAct!B204</f>
        <v>CA</v>
      </c>
      <c r="C204" s="197" t="str">
        <f>YieldsAct!C204</f>
        <v>Shasta County</v>
      </c>
      <c r="D204" s="197">
        <f>YieldsAct!D204</f>
        <v>-122.054827</v>
      </c>
      <c r="E204" s="197">
        <f>YieldsAct!E204</f>
        <v>40.78</v>
      </c>
      <c r="N204" s="198">
        <v>2.2578620000000001E-2</v>
      </c>
      <c r="S204">
        <f t="shared" si="3"/>
        <v>989.11890000000005</v>
      </c>
    </row>
    <row r="205" spans="1:19" x14ac:dyDescent="0.25">
      <c r="A205" s="197">
        <f>YieldsAct!A205</f>
        <v>6091</v>
      </c>
      <c r="B205" s="197" t="str">
        <f>YieldsAct!B205</f>
        <v>CA</v>
      </c>
      <c r="C205" s="197" t="str">
        <f>YieldsAct!C205</f>
        <v>Sierra County</v>
      </c>
      <c r="D205" s="197">
        <f>YieldsAct!D205</f>
        <v>-120.51121000000001</v>
      </c>
      <c r="E205" s="197">
        <f>YieldsAct!E205</f>
        <v>39.58249</v>
      </c>
      <c r="N205" s="198">
        <v>2.0920959999999999E-2</v>
      </c>
      <c r="S205">
        <f t="shared" si="3"/>
        <v>853.42233285022496</v>
      </c>
    </row>
    <row r="206" spans="1:19" x14ac:dyDescent="0.25">
      <c r="A206" s="197">
        <f>YieldsAct!A206</f>
        <v>6093</v>
      </c>
      <c r="B206" s="197" t="str">
        <f>YieldsAct!B206</f>
        <v>CA</v>
      </c>
      <c r="C206" s="197" t="str">
        <f>YieldsAct!C206</f>
        <v>Siskiyou County</v>
      </c>
      <c r="D206" s="197">
        <f>YieldsAct!D206</f>
        <v>-122.56309</v>
      </c>
      <c r="E206" s="197">
        <f>YieldsAct!E206</f>
        <v>41.603630000000003</v>
      </c>
      <c r="N206" s="198">
        <v>2.2473480000000001E-2</v>
      </c>
      <c r="S206">
        <f t="shared" si="3"/>
        <v>1086.1945406480254</v>
      </c>
    </row>
    <row r="207" spans="1:19" x14ac:dyDescent="0.25">
      <c r="A207" s="197">
        <f>YieldsAct!A207</f>
        <v>6095</v>
      </c>
      <c r="B207" s="197" t="str">
        <f>YieldsAct!B207</f>
        <v>CA</v>
      </c>
      <c r="C207" s="197" t="str">
        <f>YieldsAct!C207</f>
        <v>Solano County</v>
      </c>
      <c r="D207" s="197">
        <f>YieldsAct!D207</f>
        <v>-121.921902</v>
      </c>
      <c r="E207" s="197">
        <f>YieldsAct!E207</f>
        <v>38.278910000000003</v>
      </c>
      <c r="N207" s="198">
        <v>2.3883600000000001E-2</v>
      </c>
      <c r="S207">
        <f t="shared" si="3"/>
        <v>713.04221427322534</v>
      </c>
    </row>
    <row r="208" spans="1:19" x14ac:dyDescent="0.25">
      <c r="A208" s="197">
        <f>YieldsAct!A208</f>
        <v>6097</v>
      </c>
      <c r="B208" s="197" t="str">
        <f>YieldsAct!B208</f>
        <v>CA</v>
      </c>
      <c r="C208" s="197" t="str">
        <f>YieldsAct!C208</f>
        <v>Sonoma County</v>
      </c>
      <c r="D208" s="197">
        <f>YieldsAct!D208</f>
        <v>-122.876329</v>
      </c>
      <c r="E208" s="197">
        <f>YieldsAct!E208</f>
        <v>38.533079999999998</v>
      </c>
      <c r="N208" s="198">
        <v>2.4247790000000002E-2</v>
      </c>
      <c r="S208">
        <f t="shared" si="3"/>
        <v>739.8131721443998</v>
      </c>
    </row>
    <row r="209" spans="1:19" x14ac:dyDescent="0.25">
      <c r="A209" s="197">
        <f>YieldsAct!A209</f>
        <v>6099</v>
      </c>
      <c r="B209" s="197" t="str">
        <f>YieldsAct!B209</f>
        <v>CA</v>
      </c>
      <c r="C209" s="197" t="str">
        <f>YieldsAct!C209</f>
        <v>Stanislaus County</v>
      </c>
      <c r="D209" s="197">
        <f>YieldsAct!D209</f>
        <v>-120.997343</v>
      </c>
      <c r="E209" s="197">
        <f>YieldsAct!E209</f>
        <v>37.5578</v>
      </c>
      <c r="N209" s="198">
        <v>2.308926E-2</v>
      </c>
      <c r="S209">
        <f t="shared" si="3"/>
        <v>638.67226689000006</v>
      </c>
    </row>
    <row r="210" spans="1:19" x14ac:dyDescent="0.25">
      <c r="A210" s="197">
        <f>YieldsAct!A210</f>
        <v>6101</v>
      </c>
      <c r="B210" s="197" t="str">
        <f>YieldsAct!B210</f>
        <v>CA</v>
      </c>
      <c r="C210" s="197" t="str">
        <f>YieldsAct!C210</f>
        <v>Sutter County</v>
      </c>
      <c r="D210" s="197">
        <f>YieldsAct!D210</f>
        <v>-121.690172</v>
      </c>
      <c r="E210" s="197">
        <f>YieldsAct!E210</f>
        <v>39.034489999999998</v>
      </c>
      <c r="N210" s="198">
        <v>2.39721E-2</v>
      </c>
      <c r="S210">
        <f t="shared" si="3"/>
        <v>793.47759651022477</v>
      </c>
    </row>
    <row r="211" spans="1:19" x14ac:dyDescent="0.25">
      <c r="A211" s="197">
        <f>YieldsAct!A211</f>
        <v>6103</v>
      </c>
      <c r="B211" s="197" t="str">
        <f>YieldsAct!B211</f>
        <v>CA</v>
      </c>
      <c r="C211" s="197" t="str">
        <f>YieldsAct!C211</f>
        <v>Tehama County</v>
      </c>
      <c r="D211" s="197">
        <f>YieldsAct!D211</f>
        <v>-122.245791</v>
      </c>
      <c r="E211" s="197">
        <f>YieldsAct!E211</f>
        <v>40.136479999999999</v>
      </c>
      <c r="N211" s="198">
        <v>2.2598449999999999E-2</v>
      </c>
      <c r="S211">
        <f t="shared" si="3"/>
        <v>915.39591027839992</v>
      </c>
    </row>
    <row r="212" spans="1:19" x14ac:dyDescent="0.25">
      <c r="A212" s="197">
        <f>YieldsAct!A212</f>
        <v>6105</v>
      </c>
      <c r="B212" s="197" t="str">
        <f>YieldsAct!B212</f>
        <v>CA</v>
      </c>
      <c r="C212" s="197" t="str">
        <f>YieldsAct!C212</f>
        <v>Trinity County</v>
      </c>
      <c r="D212" s="197">
        <f>YieldsAct!D212</f>
        <v>-123.12812700000001</v>
      </c>
      <c r="E212" s="197">
        <f>YieldsAct!E212</f>
        <v>40.673650000000002</v>
      </c>
      <c r="N212" s="198">
        <v>2.2728669999999999E-2</v>
      </c>
      <c r="S212">
        <f t="shared" si="3"/>
        <v>976.80668472562525</v>
      </c>
    </row>
    <row r="213" spans="1:19" x14ac:dyDescent="0.25">
      <c r="A213" s="197">
        <f>YieldsAct!A213</f>
        <v>6107</v>
      </c>
      <c r="B213" s="197" t="str">
        <f>YieldsAct!B213</f>
        <v>CA</v>
      </c>
      <c r="C213" s="197" t="str">
        <f>YieldsAct!C213</f>
        <v>Tulare County</v>
      </c>
      <c r="D213" s="197">
        <f>YieldsAct!D213</f>
        <v>-118.79199300000001</v>
      </c>
      <c r="E213" s="197">
        <f>YieldsAct!E213</f>
        <v>36.218130000000002</v>
      </c>
      <c r="N213" s="198">
        <v>2.0658010000000001E-2</v>
      </c>
      <c r="S213">
        <f t="shared" si="3"/>
        <v>506.72034156802516</v>
      </c>
    </row>
    <row r="214" spans="1:19" x14ac:dyDescent="0.25">
      <c r="A214" s="197">
        <f>YieldsAct!A214</f>
        <v>6109</v>
      </c>
      <c r="B214" s="197" t="str">
        <f>YieldsAct!B214</f>
        <v>CA</v>
      </c>
      <c r="C214" s="197" t="str">
        <f>YieldsAct!C214</f>
        <v>Tuolumne County</v>
      </c>
      <c r="D214" s="197">
        <f>YieldsAct!D214</f>
        <v>-119.955589</v>
      </c>
      <c r="E214" s="197">
        <f>YieldsAct!E214</f>
        <v>38.028840000000002</v>
      </c>
      <c r="N214" s="198">
        <v>2.1050849999999999E-2</v>
      </c>
      <c r="S214">
        <f t="shared" si="3"/>
        <v>686.98681142760029</v>
      </c>
    </row>
    <row r="215" spans="1:19" x14ac:dyDescent="0.25">
      <c r="A215" s="197">
        <f>YieldsAct!A215</f>
        <v>6111</v>
      </c>
      <c r="B215" s="197" t="str">
        <f>YieldsAct!B215</f>
        <v>CA</v>
      </c>
      <c r="C215" s="197" t="str">
        <f>YieldsAct!C215</f>
        <v>Ventura County</v>
      </c>
      <c r="D215" s="197">
        <f>YieldsAct!D215</f>
        <v>-119.071524</v>
      </c>
      <c r="E215" s="197">
        <f>YieldsAct!E215</f>
        <v>34.49015</v>
      </c>
      <c r="N215" s="198">
        <v>2.077936E-2</v>
      </c>
      <c r="S215">
        <f t="shared" si="3"/>
        <v>348.44838080062493</v>
      </c>
    </row>
    <row r="216" spans="1:19" x14ac:dyDescent="0.25">
      <c r="A216" s="197">
        <f>YieldsAct!A216</f>
        <v>6113</v>
      </c>
      <c r="B216" s="197" t="str">
        <f>YieldsAct!B216</f>
        <v>CA</v>
      </c>
      <c r="C216" s="197" t="str">
        <f>YieldsAct!C216</f>
        <v>Yolo County</v>
      </c>
      <c r="D216" s="197">
        <f>YieldsAct!D216</f>
        <v>-121.904841</v>
      </c>
      <c r="E216" s="197">
        <f>YieldsAct!E216</f>
        <v>38.691679999999998</v>
      </c>
      <c r="N216" s="198">
        <v>2.3700840000000001E-2</v>
      </c>
      <c r="S216">
        <f t="shared" si="3"/>
        <v>756.6653277503998</v>
      </c>
    </row>
    <row r="217" spans="1:19" x14ac:dyDescent="0.25">
      <c r="A217" s="197">
        <f>YieldsAct!A217</f>
        <v>6115</v>
      </c>
      <c r="B217" s="197" t="str">
        <f>YieldsAct!B217</f>
        <v>CA</v>
      </c>
      <c r="C217" s="197" t="str">
        <f>YieldsAct!C217</f>
        <v>Yuba County</v>
      </c>
      <c r="D217" s="197">
        <f>YieldsAct!D217</f>
        <v>-121.352661</v>
      </c>
      <c r="E217" s="197">
        <f>YieldsAct!E217</f>
        <v>39.26511</v>
      </c>
      <c r="N217" s="198">
        <v>2.3385110000000001E-2</v>
      </c>
      <c r="S217">
        <f t="shared" si="3"/>
        <v>818.54001745222502</v>
      </c>
    </row>
    <row r="218" spans="1:19" x14ac:dyDescent="0.25">
      <c r="A218" s="197">
        <f>YieldsAct!A218</f>
        <v>8001</v>
      </c>
      <c r="B218" s="197" t="str">
        <f>YieldsAct!B218</f>
        <v>CO</v>
      </c>
      <c r="C218" s="197" t="str">
        <f>YieldsAct!C218</f>
        <v>Adams County</v>
      </c>
      <c r="D218" s="197">
        <f>YieldsAct!D218</f>
        <v>-104.336534</v>
      </c>
      <c r="E218" s="197">
        <f>YieldsAct!E218</f>
        <v>39.880290000000002</v>
      </c>
      <c r="N218" s="198">
        <v>2.0540369999999999E-2</v>
      </c>
      <c r="S218">
        <f t="shared" si="3"/>
        <v>886.56486858922528</v>
      </c>
    </row>
    <row r="219" spans="1:19" x14ac:dyDescent="0.25">
      <c r="A219" s="197">
        <f>YieldsAct!A219</f>
        <v>8003</v>
      </c>
      <c r="B219" s="197" t="str">
        <f>YieldsAct!B219</f>
        <v>CO</v>
      </c>
      <c r="C219" s="197" t="str">
        <f>YieldsAct!C219</f>
        <v>Alamosa County</v>
      </c>
      <c r="D219" s="197">
        <f>YieldsAct!D219</f>
        <v>-105.799755</v>
      </c>
      <c r="E219" s="197">
        <f>YieldsAct!E219</f>
        <v>37.556899999999999</v>
      </c>
      <c r="N219" s="198">
        <v>1.7878350000000001E-2</v>
      </c>
      <c r="S219">
        <f t="shared" si="3"/>
        <v>638.5809096224998</v>
      </c>
    </row>
    <row r="220" spans="1:19" x14ac:dyDescent="0.25">
      <c r="A220" s="197">
        <f>YieldsAct!A220</f>
        <v>8005</v>
      </c>
      <c r="B220" s="197" t="str">
        <f>YieldsAct!B220</f>
        <v>CO</v>
      </c>
      <c r="C220" s="197" t="str">
        <f>YieldsAct!C220</f>
        <v>Arapahoe County</v>
      </c>
      <c r="D220" s="197">
        <f>YieldsAct!D220</f>
        <v>-104.33940800000001</v>
      </c>
      <c r="E220" s="197">
        <f>YieldsAct!E220</f>
        <v>39.652679999999997</v>
      </c>
      <c r="N220" s="198">
        <v>2.0215980000000001E-2</v>
      </c>
      <c r="S220">
        <f t="shared" si="3"/>
        <v>861.19792016039958</v>
      </c>
    </row>
    <row r="221" spans="1:19" x14ac:dyDescent="0.25">
      <c r="A221" s="197">
        <f>YieldsAct!A221</f>
        <v>8007</v>
      </c>
      <c r="B221" s="197" t="str">
        <f>YieldsAct!B221</f>
        <v>CO</v>
      </c>
      <c r="C221" s="197" t="str">
        <f>YieldsAct!C221</f>
        <v>Archuleta County</v>
      </c>
      <c r="D221" s="197">
        <f>YieldsAct!D221</f>
        <v>-107.032729</v>
      </c>
      <c r="E221" s="197">
        <f>YieldsAct!E221</f>
        <v>37.184570000000001</v>
      </c>
      <c r="N221" s="198">
        <v>1.8786029999999999E-2</v>
      </c>
      <c r="S221">
        <f t="shared" si="3"/>
        <v>601.09907869102506</v>
      </c>
    </row>
    <row r="222" spans="1:19" x14ac:dyDescent="0.25">
      <c r="A222" s="197">
        <f>YieldsAct!A222</f>
        <v>8009</v>
      </c>
      <c r="B222" s="197" t="str">
        <f>YieldsAct!B222</f>
        <v>CO</v>
      </c>
      <c r="C222" s="197" t="str">
        <f>YieldsAct!C222</f>
        <v>Baca County</v>
      </c>
      <c r="D222" s="197">
        <f>YieldsAct!D222</f>
        <v>-102.563986</v>
      </c>
      <c r="E222" s="197">
        <f>YieldsAct!E222</f>
        <v>37.312690000000003</v>
      </c>
      <c r="N222" s="198">
        <v>1.9251540000000001E-2</v>
      </c>
      <c r="S222">
        <f t="shared" si="3"/>
        <v>613.92630383122525</v>
      </c>
    </row>
    <row r="223" spans="1:19" x14ac:dyDescent="0.25">
      <c r="A223" s="197">
        <f>YieldsAct!A223</f>
        <v>8011</v>
      </c>
      <c r="B223" s="197" t="str">
        <f>YieldsAct!B223</f>
        <v>CO</v>
      </c>
      <c r="C223" s="197" t="str">
        <f>YieldsAct!C223</f>
        <v>Bent County</v>
      </c>
      <c r="D223" s="197">
        <f>YieldsAct!D223</f>
        <v>-103.079215</v>
      </c>
      <c r="E223" s="197">
        <f>YieldsAct!E223</f>
        <v>37.942979999999999</v>
      </c>
      <c r="N223" s="198">
        <v>1.955581E-2</v>
      </c>
      <c r="S223">
        <f t="shared" si="3"/>
        <v>678.10574538089986</v>
      </c>
    </row>
    <row r="224" spans="1:19" x14ac:dyDescent="0.25">
      <c r="A224" s="197">
        <f>YieldsAct!A224</f>
        <v>8013</v>
      </c>
      <c r="B224" s="197" t="str">
        <f>YieldsAct!B224</f>
        <v>CO</v>
      </c>
      <c r="C224" s="197" t="str">
        <f>YieldsAct!C224</f>
        <v>Boulder County</v>
      </c>
      <c r="D224" s="197">
        <f>YieldsAct!D224</f>
        <v>-105.35422699999999</v>
      </c>
      <c r="E224" s="197">
        <f>YieldsAct!E224</f>
        <v>40.093649999999997</v>
      </c>
      <c r="N224" s="198">
        <v>2.051625E-2</v>
      </c>
      <c r="S224">
        <f t="shared" si="3"/>
        <v>910.55535822562467</v>
      </c>
    </row>
    <row r="225" spans="1:19" x14ac:dyDescent="0.25">
      <c r="A225" s="197">
        <f>YieldsAct!A225</f>
        <v>8014</v>
      </c>
      <c r="B225" s="197" t="str">
        <f>YieldsAct!B225</f>
        <v>CO</v>
      </c>
      <c r="C225" s="197" t="str">
        <f>YieldsAct!C225</f>
        <v>Broomfield County</v>
      </c>
      <c r="D225" s="197">
        <f>YieldsAct!D225</f>
        <v>-105.058542</v>
      </c>
      <c r="E225" s="197">
        <f>YieldsAct!E225</f>
        <v>39.963039999999999</v>
      </c>
      <c r="N225" s="198">
        <v>2.051625E-2</v>
      </c>
      <c r="S225">
        <f t="shared" si="3"/>
        <v>895.84507359359986</v>
      </c>
    </row>
    <row r="226" spans="1:19" x14ac:dyDescent="0.25">
      <c r="A226" s="197">
        <f>YieldsAct!A226</f>
        <v>8015</v>
      </c>
      <c r="B226" s="197" t="str">
        <f>YieldsAct!B226</f>
        <v>CO</v>
      </c>
      <c r="C226" s="197" t="str">
        <f>YieldsAct!C226</f>
        <v>Chaffee County</v>
      </c>
      <c r="D226" s="197">
        <f>YieldsAct!D226</f>
        <v>-106.203326</v>
      </c>
      <c r="E226" s="197">
        <f>YieldsAct!E226</f>
        <v>38.748019999999997</v>
      </c>
      <c r="N226" s="198">
        <v>1.8489660000000002E-2</v>
      </c>
      <c r="S226">
        <f t="shared" si="3"/>
        <v>762.67902132089966</v>
      </c>
    </row>
    <row r="227" spans="1:19" x14ac:dyDescent="0.25">
      <c r="A227" s="197">
        <f>YieldsAct!A227</f>
        <v>8017</v>
      </c>
      <c r="B227" s="197" t="str">
        <f>YieldsAct!B227</f>
        <v>CO</v>
      </c>
      <c r="C227" s="197" t="str">
        <f>YieldsAct!C227</f>
        <v>Cheyenne County</v>
      </c>
      <c r="D227" s="197">
        <f>YieldsAct!D227</f>
        <v>-102.61159000000001</v>
      </c>
      <c r="E227" s="197">
        <f>YieldsAct!E227</f>
        <v>38.826390000000004</v>
      </c>
      <c r="N227" s="198">
        <v>1.9863479999999999E-2</v>
      </c>
      <c r="S227">
        <f t="shared" si="3"/>
        <v>771.06793597222543</v>
      </c>
    </row>
    <row r="228" spans="1:19" x14ac:dyDescent="0.25">
      <c r="A228" s="197">
        <f>YieldsAct!A228</f>
        <v>8019</v>
      </c>
      <c r="B228" s="197" t="str">
        <f>YieldsAct!B228</f>
        <v>CO</v>
      </c>
      <c r="C228" s="197" t="str">
        <f>YieldsAct!C228</f>
        <v>Clear Creek County</v>
      </c>
      <c r="D228" s="197">
        <f>YieldsAct!D228</f>
        <v>-105.646782</v>
      </c>
      <c r="E228" s="197">
        <f>YieldsAct!E228</f>
        <v>39.687060000000002</v>
      </c>
      <c r="N228" s="198">
        <v>1.9665169999999999E-2</v>
      </c>
      <c r="S228">
        <f t="shared" si="3"/>
        <v>865.01459574810019</v>
      </c>
    </row>
    <row r="229" spans="1:19" x14ac:dyDescent="0.25">
      <c r="A229" s="197">
        <f>YieldsAct!A229</f>
        <v>8021</v>
      </c>
      <c r="B229" s="197" t="str">
        <f>YieldsAct!B229</f>
        <v>CO</v>
      </c>
      <c r="C229" s="197" t="str">
        <f>YieldsAct!C229</f>
        <v>Conejos County</v>
      </c>
      <c r="D229" s="197">
        <f>YieldsAct!D229</f>
        <v>-106.19238300000001</v>
      </c>
      <c r="E229" s="197">
        <f>YieldsAct!E229</f>
        <v>37.188699999999997</v>
      </c>
      <c r="N229" s="198">
        <v>1.7898379999999998E-2</v>
      </c>
      <c r="S229">
        <f t="shared" si="3"/>
        <v>601.51141730249969</v>
      </c>
    </row>
    <row r="230" spans="1:19" x14ac:dyDescent="0.25">
      <c r="A230" s="197">
        <f>YieldsAct!A230</f>
        <v>8023</v>
      </c>
      <c r="B230" s="197" t="str">
        <f>YieldsAct!B230</f>
        <v>CO</v>
      </c>
      <c r="C230" s="197" t="str">
        <f>YieldsAct!C230</f>
        <v>Costilla County</v>
      </c>
      <c r="D230" s="197">
        <f>YieldsAct!D230</f>
        <v>-105.43588800000001</v>
      </c>
      <c r="E230" s="197">
        <f>YieldsAct!E230</f>
        <v>37.276310000000002</v>
      </c>
      <c r="N230" s="198">
        <v>1.8085029999999998E-2</v>
      </c>
      <c r="S230">
        <f t="shared" si="3"/>
        <v>610.27647123622523</v>
      </c>
    </row>
    <row r="231" spans="1:19" x14ac:dyDescent="0.25">
      <c r="A231" s="197">
        <f>YieldsAct!A231</f>
        <v>8025</v>
      </c>
      <c r="B231" s="197" t="str">
        <f>YieldsAct!B231</f>
        <v>CO</v>
      </c>
      <c r="C231" s="197" t="str">
        <f>YieldsAct!C231</f>
        <v>Crowley County</v>
      </c>
      <c r="D231" s="197">
        <f>YieldsAct!D231</f>
        <v>-103.78319</v>
      </c>
      <c r="E231" s="197">
        <f>YieldsAct!E231</f>
        <v>38.32291</v>
      </c>
      <c r="N231" s="198">
        <v>1.9681609999999999E-2</v>
      </c>
      <c r="S231">
        <f t="shared" si="3"/>
        <v>717.65579445322498</v>
      </c>
    </row>
    <row r="232" spans="1:19" x14ac:dyDescent="0.25">
      <c r="A232" s="197">
        <f>YieldsAct!A232</f>
        <v>8027</v>
      </c>
      <c r="B232" s="197" t="str">
        <f>YieldsAct!B232</f>
        <v>CO</v>
      </c>
      <c r="C232" s="197" t="str">
        <f>YieldsAct!C232</f>
        <v>Custer County</v>
      </c>
      <c r="D232" s="197">
        <f>YieldsAct!D232</f>
        <v>-105.370147</v>
      </c>
      <c r="E232" s="197">
        <f>YieldsAct!E232</f>
        <v>38.103920000000002</v>
      </c>
      <c r="N232" s="198">
        <v>1.8368470000000001E-2</v>
      </c>
      <c r="S232">
        <f t="shared" si="3"/>
        <v>694.78001857440029</v>
      </c>
    </row>
    <row r="233" spans="1:19" x14ac:dyDescent="0.25">
      <c r="A233" s="197">
        <f>YieldsAct!A233</f>
        <v>8029</v>
      </c>
      <c r="B233" s="197" t="str">
        <f>YieldsAct!B233</f>
        <v>CO</v>
      </c>
      <c r="C233" s="197" t="str">
        <f>YieldsAct!C233</f>
        <v>Delta County</v>
      </c>
      <c r="D233" s="197">
        <f>YieldsAct!D233</f>
        <v>-107.876665</v>
      </c>
      <c r="E233" s="197">
        <f>YieldsAct!E233</f>
        <v>38.846469999999997</v>
      </c>
      <c r="N233" s="198">
        <v>1.9701550000000002E-2</v>
      </c>
      <c r="S233">
        <f t="shared" si="3"/>
        <v>773.22179578702469</v>
      </c>
    </row>
    <row r="234" spans="1:19" x14ac:dyDescent="0.25">
      <c r="A234" s="197">
        <f>YieldsAct!A234</f>
        <v>8031</v>
      </c>
      <c r="B234" s="197" t="str">
        <f>YieldsAct!B234</f>
        <v>CO</v>
      </c>
      <c r="C234" s="197" t="str">
        <f>YieldsAct!C234</f>
        <v>Denver County</v>
      </c>
      <c r="D234" s="197">
        <f>YieldsAct!D234</f>
        <v>-104.87050600000001</v>
      </c>
      <c r="E234" s="197">
        <f>YieldsAct!E234</f>
        <v>39.761009999999999</v>
      </c>
      <c r="N234" s="198">
        <v>2.0532330000000001E-2</v>
      </c>
      <c r="S234">
        <f t="shared" si="3"/>
        <v>873.24213649522483</v>
      </c>
    </row>
    <row r="235" spans="1:19" x14ac:dyDescent="0.25">
      <c r="A235" s="197">
        <f>YieldsAct!A235</f>
        <v>8033</v>
      </c>
      <c r="B235" s="197" t="str">
        <f>YieldsAct!B235</f>
        <v>CO</v>
      </c>
      <c r="C235" s="197" t="str">
        <f>YieldsAct!C235</f>
        <v>Dolores County</v>
      </c>
      <c r="D235" s="197">
        <f>YieldsAct!D235</f>
        <v>-108.50024500000001</v>
      </c>
      <c r="E235" s="197">
        <f>YieldsAct!E235</f>
        <v>37.755540000000003</v>
      </c>
      <c r="N235" s="198">
        <v>1.8878679999999998E-2</v>
      </c>
      <c r="S235">
        <f t="shared" si="3"/>
        <v>658.83285155610031</v>
      </c>
    </row>
    <row r="236" spans="1:19" x14ac:dyDescent="0.25">
      <c r="A236" s="197">
        <f>YieldsAct!A236</f>
        <v>8035</v>
      </c>
      <c r="B236" s="197" t="str">
        <f>YieldsAct!B236</f>
        <v>CO</v>
      </c>
      <c r="C236" s="197" t="str">
        <f>YieldsAct!C236</f>
        <v>Douglas County</v>
      </c>
      <c r="D236" s="197">
        <f>YieldsAct!D236</f>
        <v>-104.925022</v>
      </c>
      <c r="E236" s="197">
        <f>YieldsAct!E236</f>
        <v>39.324890000000003</v>
      </c>
      <c r="N236" s="198">
        <v>1.9588100000000001E-2</v>
      </c>
      <c r="S236">
        <f t="shared" si="3"/>
        <v>825.07561540222537</v>
      </c>
    </row>
    <row r="237" spans="1:19" x14ac:dyDescent="0.25">
      <c r="A237" s="197">
        <f>YieldsAct!A237</f>
        <v>8037</v>
      </c>
      <c r="B237" s="197" t="str">
        <f>YieldsAct!B237</f>
        <v>CO</v>
      </c>
      <c r="C237" s="197" t="str">
        <f>YieldsAct!C237</f>
        <v>Eagle County</v>
      </c>
      <c r="D237" s="197">
        <f>YieldsAct!D237</f>
        <v>-106.699941</v>
      </c>
      <c r="E237" s="197">
        <f>YieldsAct!E237</f>
        <v>39.620080000000002</v>
      </c>
      <c r="N237" s="198">
        <v>1.9782379999999999E-2</v>
      </c>
      <c r="S237">
        <f t="shared" si="3"/>
        <v>857.58376321440028</v>
      </c>
    </row>
    <row r="238" spans="1:19" x14ac:dyDescent="0.25">
      <c r="A238" s="197">
        <f>YieldsAct!A238</f>
        <v>8039</v>
      </c>
      <c r="B238" s="197" t="str">
        <f>YieldsAct!B238</f>
        <v>CO</v>
      </c>
      <c r="C238" s="197" t="str">
        <f>YieldsAct!C238</f>
        <v>Elbert County</v>
      </c>
      <c r="D238" s="197">
        <f>YieldsAct!D238</f>
        <v>-104.133561</v>
      </c>
      <c r="E238" s="197">
        <f>YieldsAct!E238</f>
        <v>39.287550000000003</v>
      </c>
      <c r="N238" s="198">
        <v>1.9745909999999998E-2</v>
      </c>
      <c r="S238">
        <f t="shared" si="3"/>
        <v>820.99144125562532</v>
      </c>
    </row>
    <row r="239" spans="1:19" x14ac:dyDescent="0.25">
      <c r="A239" s="197">
        <f>YieldsAct!A239</f>
        <v>8041</v>
      </c>
      <c r="B239" s="197" t="str">
        <f>YieldsAct!B239</f>
        <v>CO</v>
      </c>
      <c r="C239" s="197" t="str">
        <f>YieldsAct!C239</f>
        <v>El Paso County</v>
      </c>
      <c r="D239" s="197">
        <f>YieldsAct!D239</f>
        <v>-104.517458</v>
      </c>
      <c r="E239" s="197">
        <f>YieldsAct!E239</f>
        <v>38.82499</v>
      </c>
      <c r="N239" s="198">
        <v>1.9507219999999999E-2</v>
      </c>
      <c r="S239">
        <f t="shared" si="3"/>
        <v>770.917834125225</v>
      </c>
    </row>
    <row r="240" spans="1:19" x14ac:dyDescent="0.25">
      <c r="A240" s="197">
        <f>YieldsAct!A240</f>
        <v>8043</v>
      </c>
      <c r="B240" s="197" t="str">
        <f>YieldsAct!B240</f>
        <v>CO</v>
      </c>
      <c r="C240" s="197" t="str">
        <f>YieldsAct!C240</f>
        <v>Fremont County</v>
      </c>
      <c r="D240" s="197">
        <f>YieldsAct!D240</f>
        <v>-105.439801</v>
      </c>
      <c r="E240" s="197">
        <f>YieldsAct!E240</f>
        <v>38.467359999999999</v>
      </c>
      <c r="N240" s="198">
        <v>1.8575149999999999E-2</v>
      </c>
      <c r="S240">
        <f t="shared" si="3"/>
        <v>732.86321708159994</v>
      </c>
    </row>
    <row r="241" spans="1:19" x14ac:dyDescent="0.25">
      <c r="A241" s="197">
        <f>YieldsAct!A241</f>
        <v>8045</v>
      </c>
      <c r="B241" s="197" t="str">
        <f>YieldsAct!B241</f>
        <v>CO</v>
      </c>
      <c r="C241" s="197" t="str">
        <f>YieldsAct!C241</f>
        <v>Garfield County</v>
      </c>
      <c r="D241" s="197">
        <f>YieldsAct!D241</f>
        <v>-107.907918</v>
      </c>
      <c r="E241" s="197">
        <f>YieldsAct!E241</f>
        <v>39.596629999999998</v>
      </c>
      <c r="N241" s="198">
        <v>1.9831379999999999E-2</v>
      </c>
      <c r="S241">
        <f t="shared" si="3"/>
        <v>854.98696655302479</v>
      </c>
    </row>
    <row r="242" spans="1:19" x14ac:dyDescent="0.25">
      <c r="A242" s="197">
        <f>YieldsAct!A242</f>
        <v>8047</v>
      </c>
      <c r="B242" s="197" t="str">
        <f>YieldsAct!B242</f>
        <v>CO</v>
      </c>
      <c r="C242" s="197" t="str">
        <f>YieldsAct!C242</f>
        <v>Gilpin County</v>
      </c>
      <c r="D242" s="197">
        <f>YieldsAct!D242</f>
        <v>-105.525616</v>
      </c>
      <c r="E242" s="197">
        <f>YieldsAct!E242</f>
        <v>39.860900000000001</v>
      </c>
      <c r="N242" s="198">
        <v>1.9960769999999999E-2</v>
      </c>
      <c r="S242">
        <f t="shared" si="3"/>
        <v>884.39478482250013</v>
      </c>
    </row>
    <row r="243" spans="1:19" x14ac:dyDescent="0.25">
      <c r="A243" s="197">
        <f>YieldsAct!A243</f>
        <v>8049</v>
      </c>
      <c r="B243" s="197" t="str">
        <f>YieldsAct!B243</f>
        <v>CO</v>
      </c>
      <c r="C243" s="197" t="str">
        <f>YieldsAct!C243</f>
        <v>Grand County</v>
      </c>
      <c r="D243" s="197">
        <f>YieldsAct!D243</f>
        <v>-106.121661</v>
      </c>
      <c r="E243" s="197">
        <f>YieldsAct!E243</f>
        <v>40.098269999999999</v>
      </c>
      <c r="N243" s="198">
        <v>1.9964639999999999E-2</v>
      </c>
      <c r="S243">
        <f t="shared" si="3"/>
        <v>911.077103234025</v>
      </c>
    </row>
    <row r="244" spans="1:19" x14ac:dyDescent="0.25">
      <c r="A244" s="197">
        <f>YieldsAct!A244</f>
        <v>8051</v>
      </c>
      <c r="B244" s="197" t="str">
        <f>YieldsAct!B244</f>
        <v>CO</v>
      </c>
      <c r="C244" s="197" t="str">
        <f>YieldsAct!C244</f>
        <v>Gunnison County</v>
      </c>
      <c r="D244" s="197">
        <f>YieldsAct!D244</f>
        <v>-107.04109800000001</v>
      </c>
      <c r="E244" s="197">
        <f>YieldsAct!E244</f>
        <v>38.661879999999996</v>
      </c>
      <c r="N244" s="198">
        <v>1.938109E-2</v>
      </c>
      <c r="S244">
        <f t="shared" si="3"/>
        <v>753.49027155239958</v>
      </c>
    </row>
    <row r="245" spans="1:19" x14ac:dyDescent="0.25">
      <c r="A245" s="197">
        <f>YieldsAct!A245</f>
        <v>8053</v>
      </c>
      <c r="B245" s="197" t="str">
        <f>YieldsAct!B245</f>
        <v>CO</v>
      </c>
      <c r="C245" s="197" t="str">
        <f>YieldsAct!C245</f>
        <v>Hinsdale County</v>
      </c>
      <c r="D245" s="197">
        <f>YieldsAct!D245</f>
        <v>-107.302577</v>
      </c>
      <c r="E245" s="197">
        <f>YieldsAct!E245</f>
        <v>37.82837</v>
      </c>
      <c r="N245" s="198">
        <v>1.905693E-2</v>
      </c>
      <c r="S245">
        <f t="shared" si="3"/>
        <v>666.30257292802503</v>
      </c>
    </row>
    <row r="246" spans="1:19" x14ac:dyDescent="0.25">
      <c r="A246" s="197">
        <f>YieldsAct!A246</f>
        <v>8055</v>
      </c>
      <c r="B246" s="197" t="str">
        <f>YieldsAct!B246</f>
        <v>CO</v>
      </c>
      <c r="C246" s="197" t="str">
        <f>YieldsAct!C246</f>
        <v>Huerfano County</v>
      </c>
      <c r="D246" s="197">
        <f>YieldsAct!D246</f>
        <v>-104.960914</v>
      </c>
      <c r="E246" s="197">
        <f>YieldsAct!E246</f>
        <v>37.685420000000001</v>
      </c>
      <c r="N246" s="198">
        <v>1.8652060000000002E-2</v>
      </c>
      <c r="S246">
        <f t="shared" si="3"/>
        <v>651.66363129690012</v>
      </c>
    </row>
    <row r="247" spans="1:19" x14ac:dyDescent="0.25">
      <c r="A247" s="197">
        <f>YieldsAct!A247</f>
        <v>8057</v>
      </c>
      <c r="B247" s="197" t="str">
        <f>YieldsAct!B247</f>
        <v>CO</v>
      </c>
      <c r="C247" s="197" t="str">
        <f>YieldsAct!C247</f>
        <v>Jackson County</v>
      </c>
      <c r="D247" s="197">
        <f>YieldsAct!D247</f>
        <v>-106.352509</v>
      </c>
      <c r="E247" s="197">
        <f>YieldsAct!E247</f>
        <v>40.667409999999997</v>
      </c>
      <c r="N247" s="198">
        <v>2.007049E-2</v>
      </c>
      <c r="S247">
        <f t="shared" si="3"/>
        <v>976.08585624322473</v>
      </c>
    </row>
    <row r="248" spans="1:19" x14ac:dyDescent="0.25">
      <c r="A248" s="197">
        <f>YieldsAct!A248</f>
        <v>8059</v>
      </c>
      <c r="B248" s="197" t="str">
        <f>YieldsAct!B248</f>
        <v>CO</v>
      </c>
      <c r="C248" s="197" t="str">
        <f>YieldsAct!C248</f>
        <v>Jefferson County</v>
      </c>
      <c r="D248" s="197">
        <f>YieldsAct!D248</f>
        <v>-105.248553</v>
      </c>
      <c r="E248" s="197">
        <f>YieldsAct!E248</f>
        <v>39.590530000000001</v>
      </c>
      <c r="N248" s="198">
        <v>2.00095E-2</v>
      </c>
      <c r="S248">
        <f t="shared" si="3"/>
        <v>854.31187278202515</v>
      </c>
    </row>
    <row r="249" spans="1:19" x14ac:dyDescent="0.25">
      <c r="A249" s="197">
        <f>YieldsAct!A249</f>
        <v>8061</v>
      </c>
      <c r="B249" s="197" t="str">
        <f>YieldsAct!B249</f>
        <v>CO</v>
      </c>
      <c r="C249" s="197" t="str">
        <f>YieldsAct!C249</f>
        <v>Kiowa County</v>
      </c>
      <c r="D249" s="197">
        <f>YieldsAct!D249</f>
        <v>-102.74480200000001</v>
      </c>
      <c r="E249" s="197">
        <f>YieldsAct!E249</f>
        <v>38.42212</v>
      </c>
      <c r="N249" s="198">
        <v>1.9758009999999999E-2</v>
      </c>
      <c r="S249">
        <f t="shared" si="3"/>
        <v>728.09033691239995</v>
      </c>
    </row>
    <row r="250" spans="1:19" x14ac:dyDescent="0.25">
      <c r="A250" s="197">
        <f>YieldsAct!A250</f>
        <v>8063</v>
      </c>
      <c r="B250" s="197" t="str">
        <f>YieldsAct!B250</f>
        <v>CO</v>
      </c>
      <c r="C250" s="197" t="str">
        <f>YieldsAct!C250</f>
        <v>Kit Carson County</v>
      </c>
      <c r="D250" s="197">
        <f>YieldsAct!D250</f>
        <v>-102.60703100000001</v>
      </c>
      <c r="E250" s="197">
        <f>YieldsAct!E250</f>
        <v>39.310650000000003</v>
      </c>
      <c r="N250" s="198">
        <v>2.0163690000000001E-2</v>
      </c>
      <c r="S250">
        <f t="shared" si="3"/>
        <v>823.51733270062527</v>
      </c>
    </row>
    <row r="251" spans="1:19" x14ac:dyDescent="0.25">
      <c r="A251" s="197">
        <f>YieldsAct!A251</f>
        <v>8065</v>
      </c>
      <c r="B251" s="197" t="str">
        <f>YieldsAct!B251</f>
        <v>CO</v>
      </c>
      <c r="C251" s="197" t="str">
        <f>YieldsAct!C251</f>
        <v>Lake County</v>
      </c>
      <c r="D251" s="197">
        <f>YieldsAct!D251</f>
        <v>-106.352012</v>
      </c>
      <c r="E251" s="197">
        <f>YieldsAct!E251</f>
        <v>39.193770000000001</v>
      </c>
      <c r="N251" s="198">
        <v>1.919129E-2</v>
      </c>
      <c r="S251">
        <f t="shared" si="3"/>
        <v>810.761640329025</v>
      </c>
    </row>
    <row r="252" spans="1:19" x14ac:dyDescent="0.25">
      <c r="A252" s="197">
        <f>YieldsAct!A252</f>
        <v>8067</v>
      </c>
      <c r="B252" s="197" t="str">
        <f>YieldsAct!B252</f>
        <v>CO</v>
      </c>
      <c r="C252" s="197" t="str">
        <f>YieldsAct!C252</f>
        <v>La Plata County</v>
      </c>
      <c r="D252" s="197">
        <f>YieldsAct!D252</f>
        <v>-107.838297</v>
      </c>
      <c r="E252" s="197">
        <f>YieldsAct!E252</f>
        <v>37.28275</v>
      </c>
      <c r="N252" s="198">
        <v>1.865642E-2</v>
      </c>
      <c r="S252">
        <f t="shared" si="3"/>
        <v>610.92213201562504</v>
      </c>
    </row>
    <row r="253" spans="1:19" x14ac:dyDescent="0.25">
      <c r="A253" s="197">
        <f>YieldsAct!A253</f>
        <v>8069</v>
      </c>
      <c r="B253" s="197" t="str">
        <f>YieldsAct!B253</f>
        <v>CO</v>
      </c>
      <c r="C253" s="197" t="str">
        <f>YieldsAct!C253</f>
        <v>Larimer County</v>
      </c>
      <c r="D253" s="197">
        <f>YieldsAct!D253</f>
        <v>-105.468762</v>
      </c>
      <c r="E253" s="197">
        <f>YieldsAct!E253</f>
        <v>40.674489999999999</v>
      </c>
      <c r="N253" s="198">
        <v>2.0491720000000001E-2</v>
      </c>
      <c r="S253">
        <f t="shared" si="3"/>
        <v>976.90373271022486</v>
      </c>
    </row>
    <row r="254" spans="1:19" x14ac:dyDescent="0.25">
      <c r="A254" s="197">
        <f>YieldsAct!A254</f>
        <v>8071</v>
      </c>
      <c r="B254" s="197" t="str">
        <f>YieldsAct!B254</f>
        <v>CO</v>
      </c>
      <c r="C254" s="197" t="str">
        <f>YieldsAct!C254</f>
        <v>Las Animas County</v>
      </c>
      <c r="D254" s="197">
        <f>YieldsAct!D254</f>
        <v>-104.049775</v>
      </c>
      <c r="E254" s="197">
        <f>YieldsAct!E254</f>
        <v>37.303199999999997</v>
      </c>
      <c r="N254" s="198">
        <v>1.8911549999999999E-2</v>
      </c>
      <c r="S254">
        <f t="shared" si="3"/>
        <v>612.97364303999973</v>
      </c>
    </row>
    <row r="255" spans="1:19" x14ac:dyDescent="0.25">
      <c r="A255" s="197">
        <f>YieldsAct!A255</f>
        <v>8073</v>
      </c>
      <c r="B255" s="197" t="str">
        <f>YieldsAct!B255</f>
        <v>CO</v>
      </c>
      <c r="C255" s="197" t="str">
        <f>YieldsAct!C255</f>
        <v>Lincoln County</v>
      </c>
      <c r="D255" s="197">
        <f>YieldsAct!D255</f>
        <v>-103.514965</v>
      </c>
      <c r="E255" s="197">
        <f>YieldsAct!E255</f>
        <v>38.99024</v>
      </c>
      <c r="N255" s="198">
        <v>1.9746440000000001E-2</v>
      </c>
      <c r="S255">
        <f t="shared" si="3"/>
        <v>788.69613432959989</v>
      </c>
    </row>
    <row r="256" spans="1:19" x14ac:dyDescent="0.25">
      <c r="A256" s="197">
        <f>YieldsAct!A256</f>
        <v>8075</v>
      </c>
      <c r="B256" s="197" t="str">
        <f>YieldsAct!B256</f>
        <v>CO</v>
      </c>
      <c r="C256" s="197" t="str">
        <f>YieldsAct!C256</f>
        <v>Logan County</v>
      </c>
      <c r="D256" s="197">
        <f>YieldsAct!D256</f>
        <v>-103.108924</v>
      </c>
      <c r="E256" s="197">
        <f>YieldsAct!E256</f>
        <v>40.729999999999997</v>
      </c>
      <c r="N256" s="198">
        <v>2.0941680000000001E-2</v>
      </c>
      <c r="S256">
        <f t="shared" si="3"/>
        <v>983.32402499999966</v>
      </c>
    </row>
    <row r="257" spans="1:19" x14ac:dyDescent="0.25">
      <c r="A257" s="197">
        <f>YieldsAct!A257</f>
        <v>8077</v>
      </c>
      <c r="B257" s="197" t="str">
        <f>YieldsAct!B257</f>
        <v>CO</v>
      </c>
      <c r="C257" s="197" t="str">
        <f>YieldsAct!C257</f>
        <v>Mesa County</v>
      </c>
      <c r="D257" s="197">
        <f>YieldsAct!D257</f>
        <v>-108.465165</v>
      </c>
      <c r="E257" s="197">
        <f>YieldsAct!E257</f>
        <v>39.018259999999998</v>
      </c>
      <c r="N257" s="198">
        <v>1.9661140000000001E-2</v>
      </c>
      <c r="S257">
        <f t="shared" si="3"/>
        <v>791.72283021209978</v>
      </c>
    </row>
    <row r="258" spans="1:19" x14ac:dyDescent="0.25">
      <c r="A258" s="197">
        <f>YieldsAct!A258</f>
        <v>8079</v>
      </c>
      <c r="B258" s="197" t="str">
        <f>YieldsAct!B258</f>
        <v>CO</v>
      </c>
      <c r="C258" s="197" t="str">
        <f>YieldsAct!C258</f>
        <v>Mineral County</v>
      </c>
      <c r="D258" s="197">
        <f>YieldsAct!D258</f>
        <v>-106.92958</v>
      </c>
      <c r="E258" s="197">
        <f>YieldsAct!E258</f>
        <v>37.661239999999999</v>
      </c>
      <c r="N258" s="198">
        <v>1.840085E-2</v>
      </c>
      <c r="S258">
        <f t="shared" si="3"/>
        <v>649.19654625959993</v>
      </c>
    </row>
    <row r="259" spans="1:19" x14ac:dyDescent="0.25">
      <c r="A259" s="197">
        <f>YieldsAct!A259</f>
        <v>8081</v>
      </c>
      <c r="B259" s="197" t="str">
        <f>YieldsAct!B259</f>
        <v>CO</v>
      </c>
      <c r="C259" s="197" t="str">
        <f>YieldsAct!C259</f>
        <v>Moffat County</v>
      </c>
      <c r="D259" s="197">
        <f>YieldsAct!D259</f>
        <v>-108.20345500000001</v>
      </c>
      <c r="E259" s="197">
        <f>YieldsAct!E259</f>
        <v>40.62238</v>
      </c>
      <c r="N259" s="198">
        <v>2.024482E-2</v>
      </c>
      <c r="S259">
        <f t="shared" si="3"/>
        <v>970.88930294490001</v>
      </c>
    </row>
    <row r="260" spans="1:19" x14ac:dyDescent="0.25">
      <c r="A260" s="197">
        <f>YieldsAct!A260</f>
        <v>8083</v>
      </c>
      <c r="B260" s="197" t="str">
        <f>YieldsAct!B260</f>
        <v>CO</v>
      </c>
      <c r="C260" s="197" t="str">
        <f>YieldsAct!C260</f>
        <v>Montezuma County</v>
      </c>
      <c r="D260" s="197">
        <f>YieldsAct!D260</f>
        <v>-108.608594</v>
      </c>
      <c r="E260" s="197">
        <f>YieldsAct!E260</f>
        <v>37.344360000000002</v>
      </c>
      <c r="N260" s="198">
        <v>1.865178E-2</v>
      </c>
      <c r="S260">
        <f t="shared" ref="S260:S323" si="4">E260*1.5^2*(E260-30)</f>
        <v>617.10845357160019</v>
      </c>
    </row>
    <row r="261" spans="1:19" x14ac:dyDescent="0.25">
      <c r="A261" s="197">
        <f>YieldsAct!A261</f>
        <v>8085</v>
      </c>
      <c r="B261" s="197" t="str">
        <f>YieldsAct!B261</f>
        <v>CO</v>
      </c>
      <c r="C261" s="197" t="str">
        <f>YieldsAct!C261</f>
        <v>Montrose County</v>
      </c>
      <c r="D261" s="197">
        <f>YieldsAct!D261</f>
        <v>-108.277237</v>
      </c>
      <c r="E261" s="197">
        <f>YieldsAct!E261</f>
        <v>38.395220000000002</v>
      </c>
      <c r="N261" s="198">
        <v>1.963258E-2</v>
      </c>
      <c r="S261">
        <f t="shared" si="4"/>
        <v>725.25671740890016</v>
      </c>
    </row>
    <row r="262" spans="1:19" x14ac:dyDescent="0.25">
      <c r="A262" s="197">
        <f>YieldsAct!A262</f>
        <v>8087</v>
      </c>
      <c r="B262" s="197" t="str">
        <f>YieldsAct!B262</f>
        <v>CO</v>
      </c>
      <c r="C262" s="197" t="str">
        <f>YieldsAct!C262</f>
        <v>Morgan County</v>
      </c>
      <c r="D262" s="197">
        <f>YieldsAct!D262</f>
        <v>-103.805227</v>
      </c>
      <c r="E262" s="197">
        <f>YieldsAct!E262</f>
        <v>40.272359999999999</v>
      </c>
      <c r="N262" s="198">
        <v>2.0755329999999999E-2</v>
      </c>
      <c r="S262">
        <f t="shared" si="4"/>
        <v>930.80740493159988</v>
      </c>
    </row>
    <row r="263" spans="1:19" x14ac:dyDescent="0.25">
      <c r="A263" s="197">
        <f>YieldsAct!A263</f>
        <v>8089</v>
      </c>
      <c r="B263" s="197" t="str">
        <f>YieldsAct!B263</f>
        <v>CO</v>
      </c>
      <c r="C263" s="197" t="str">
        <f>YieldsAct!C263</f>
        <v>Otero County</v>
      </c>
      <c r="D263" s="197">
        <f>YieldsAct!D263</f>
        <v>-103.71992299999999</v>
      </c>
      <c r="E263" s="197">
        <f>YieldsAct!E263</f>
        <v>37.895099999999999</v>
      </c>
      <c r="N263" s="198">
        <v>1.960429E-2</v>
      </c>
      <c r="S263">
        <f t="shared" si="4"/>
        <v>673.16760902249996</v>
      </c>
    </row>
    <row r="264" spans="1:19" x14ac:dyDescent="0.25">
      <c r="A264" s="197">
        <f>YieldsAct!A264</f>
        <v>8091</v>
      </c>
      <c r="B264" s="197" t="str">
        <f>YieldsAct!B264</f>
        <v>CO</v>
      </c>
      <c r="C264" s="197" t="str">
        <f>YieldsAct!C264</f>
        <v>Ouray County</v>
      </c>
      <c r="D264" s="197">
        <f>YieldsAct!D264</f>
        <v>-107.771472</v>
      </c>
      <c r="E264" s="197">
        <f>YieldsAct!E264</f>
        <v>38.154730000000001</v>
      </c>
      <c r="N264" s="198">
        <v>2.0037780000000002E-2</v>
      </c>
      <c r="S264">
        <f t="shared" si="4"/>
        <v>700.06842308902503</v>
      </c>
    </row>
    <row r="265" spans="1:19" x14ac:dyDescent="0.25">
      <c r="A265" s="197">
        <f>YieldsAct!A265</f>
        <v>8093</v>
      </c>
      <c r="B265" s="197" t="str">
        <f>YieldsAct!B265</f>
        <v>CO</v>
      </c>
      <c r="C265" s="197" t="str">
        <f>YieldsAct!C265</f>
        <v>Park County</v>
      </c>
      <c r="D265" s="197">
        <f>YieldsAct!D265</f>
        <v>-105.72003100000001</v>
      </c>
      <c r="E265" s="197">
        <f>YieldsAct!E265</f>
        <v>39.119459999999997</v>
      </c>
      <c r="N265" s="198">
        <v>1.8530789999999998E-2</v>
      </c>
      <c r="S265">
        <f t="shared" si="4"/>
        <v>802.68378905609961</v>
      </c>
    </row>
    <row r="266" spans="1:19" x14ac:dyDescent="0.25">
      <c r="A266" s="197">
        <f>YieldsAct!A266</f>
        <v>8095</v>
      </c>
      <c r="B266" s="197" t="str">
        <f>YieldsAct!B266</f>
        <v>CO</v>
      </c>
      <c r="C266" s="197" t="str">
        <f>YieldsAct!C266</f>
        <v>Phillips County</v>
      </c>
      <c r="D266" s="197">
        <f>YieldsAct!D266</f>
        <v>-102.366103</v>
      </c>
      <c r="E266" s="197">
        <f>YieldsAct!E266</f>
        <v>40.596890000000002</v>
      </c>
      <c r="N266" s="198">
        <v>2.1079299999999999E-2</v>
      </c>
      <c r="S266">
        <f t="shared" si="4"/>
        <v>967.95174976222529</v>
      </c>
    </row>
    <row r="267" spans="1:19" x14ac:dyDescent="0.25">
      <c r="A267" s="197">
        <f>YieldsAct!A267</f>
        <v>8097</v>
      </c>
      <c r="B267" s="197" t="str">
        <f>YieldsAct!B267</f>
        <v>CO</v>
      </c>
      <c r="C267" s="197" t="str">
        <f>YieldsAct!C267</f>
        <v>Pitkin County</v>
      </c>
      <c r="D267" s="197">
        <f>YieldsAct!D267</f>
        <v>-106.917075</v>
      </c>
      <c r="E267" s="197">
        <f>YieldsAct!E267</f>
        <v>39.212510000000002</v>
      </c>
      <c r="N267" s="198">
        <v>1.9989440000000001E-2</v>
      </c>
      <c r="S267">
        <f t="shared" si="4"/>
        <v>812.80269112522524</v>
      </c>
    </row>
    <row r="268" spans="1:19" x14ac:dyDescent="0.25">
      <c r="A268" s="197">
        <f>YieldsAct!A268</f>
        <v>8099</v>
      </c>
      <c r="B268" s="197" t="str">
        <f>YieldsAct!B268</f>
        <v>CO</v>
      </c>
      <c r="C268" s="197" t="str">
        <f>YieldsAct!C268</f>
        <v>Prowers County</v>
      </c>
      <c r="D268" s="197">
        <f>YieldsAct!D268</f>
        <v>-102.397784</v>
      </c>
      <c r="E268" s="197">
        <f>YieldsAct!E268</f>
        <v>37.945860000000003</v>
      </c>
      <c r="N268" s="198">
        <v>1.9750139999999999E-2</v>
      </c>
      <c r="S268">
        <f t="shared" si="4"/>
        <v>678.40310506410026</v>
      </c>
    </row>
    <row r="269" spans="1:19" x14ac:dyDescent="0.25">
      <c r="A269" s="197">
        <f>YieldsAct!A269</f>
        <v>8101</v>
      </c>
      <c r="B269" s="197" t="str">
        <f>YieldsAct!B269</f>
        <v>CO</v>
      </c>
      <c r="C269" s="197" t="str">
        <f>YieldsAct!C269</f>
        <v>Pueblo County</v>
      </c>
      <c r="D269" s="197">
        <f>YieldsAct!D269</f>
        <v>-104.50698800000001</v>
      </c>
      <c r="E269" s="197">
        <f>YieldsAct!E269</f>
        <v>38.168379999999999</v>
      </c>
      <c r="N269" s="198">
        <v>1.9442310000000001E-2</v>
      </c>
      <c r="S269">
        <f t="shared" si="4"/>
        <v>701.49112160489994</v>
      </c>
    </row>
    <row r="270" spans="1:19" x14ac:dyDescent="0.25">
      <c r="A270" s="197">
        <f>YieldsAct!A270</f>
        <v>8103</v>
      </c>
      <c r="B270" s="197" t="str">
        <f>YieldsAct!B270</f>
        <v>CO</v>
      </c>
      <c r="C270" s="197" t="str">
        <f>YieldsAct!C270</f>
        <v>Rio Blanco County</v>
      </c>
      <c r="D270" s="197">
        <f>YieldsAct!D270</f>
        <v>-108.212333</v>
      </c>
      <c r="E270" s="197">
        <f>YieldsAct!E270</f>
        <v>39.980539999999998</v>
      </c>
      <c r="N270" s="198">
        <v>2.0151369999999998E-2</v>
      </c>
      <c r="S270">
        <f t="shared" si="4"/>
        <v>897.81160205609979</v>
      </c>
    </row>
    <row r="271" spans="1:19" x14ac:dyDescent="0.25">
      <c r="A271" s="197">
        <f>YieldsAct!A271</f>
        <v>8105</v>
      </c>
      <c r="B271" s="197" t="str">
        <f>YieldsAct!B271</f>
        <v>CO</v>
      </c>
      <c r="C271" s="197" t="str">
        <f>YieldsAct!C271</f>
        <v>Rio Grande County</v>
      </c>
      <c r="D271" s="197">
        <f>YieldsAct!D271</f>
        <v>-106.391074</v>
      </c>
      <c r="E271" s="197">
        <f>YieldsAct!E271</f>
        <v>37.572670000000002</v>
      </c>
      <c r="N271" s="198">
        <v>1.8040339999999998E-2</v>
      </c>
      <c r="S271">
        <f t="shared" si="4"/>
        <v>640.18221959002528</v>
      </c>
    </row>
    <row r="272" spans="1:19" x14ac:dyDescent="0.25">
      <c r="A272" s="197">
        <f>YieldsAct!A272</f>
        <v>8107</v>
      </c>
      <c r="B272" s="197" t="str">
        <f>YieldsAct!B272</f>
        <v>CO</v>
      </c>
      <c r="C272" s="197" t="str">
        <f>YieldsAct!C272</f>
        <v>Routt County</v>
      </c>
      <c r="D272" s="197">
        <f>YieldsAct!D272</f>
        <v>-106.994665</v>
      </c>
      <c r="E272" s="197">
        <f>YieldsAct!E272</f>
        <v>40.49306</v>
      </c>
      <c r="N272" s="198">
        <v>2.0175849999999999E-2</v>
      </c>
      <c r="S272">
        <f t="shared" si="4"/>
        <v>956.01624336810005</v>
      </c>
    </row>
    <row r="273" spans="1:19" x14ac:dyDescent="0.25">
      <c r="A273" s="197">
        <f>YieldsAct!A273</f>
        <v>8109</v>
      </c>
      <c r="B273" s="197" t="str">
        <f>YieldsAct!B273</f>
        <v>CO</v>
      </c>
      <c r="C273" s="197" t="str">
        <f>YieldsAct!C273</f>
        <v>Saguache County</v>
      </c>
      <c r="D273" s="197">
        <f>YieldsAct!D273</f>
        <v>-106.28138199999999</v>
      </c>
      <c r="E273" s="197">
        <f>YieldsAct!E273</f>
        <v>38.072539999999996</v>
      </c>
      <c r="N273" s="198">
        <v>1.8271430000000002E-2</v>
      </c>
      <c r="S273">
        <f t="shared" si="4"/>
        <v>691.51972961609965</v>
      </c>
    </row>
    <row r="274" spans="1:19" x14ac:dyDescent="0.25">
      <c r="A274" s="197">
        <f>YieldsAct!A274</f>
        <v>8111</v>
      </c>
      <c r="B274" s="197" t="str">
        <f>YieldsAct!B274</f>
        <v>CO</v>
      </c>
      <c r="C274" s="197" t="str">
        <f>YieldsAct!C274</f>
        <v>San Juan County</v>
      </c>
      <c r="D274" s="197">
        <f>YieldsAct!D274</f>
        <v>-107.676552</v>
      </c>
      <c r="E274" s="197">
        <f>YieldsAct!E274</f>
        <v>37.758650000000003</v>
      </c>
      <c r="N274" s="198">
        <v>1.9592330000000002E-2</v>
      </c>
      <c r="S274">
        <f t="shared" si="4"/>
        <v>659.15133710062526</v>
      </c>
    </row>
    <row r="275" spans="1:19" x14ac:dyDescent="0.25">
      <c r="A275" s="197">
        <f>YieldsAct!A275</f>
        <v>8113</v>
      </c>
      <c r="B275" s="197" t="str">
        <f>YieldsAct!B275</f>
        <v>CO</v>
      </c>
      <c r="C275" s="197" t="str">
        <f>YieldsAct!C275</f>
        <v>San Miguel County</v>
      </c>
      <c r="D275" s="197">
        <f>YieldsAct!D275</f>
        <v>-108.414772</v>
      </c>
      <c r="E275" s="197">
        <f>YieldsAct!E275</f>
        <v>37.999780000000001</v>
      </c>
      <c r="N275" s="198">
        <v>1.934922E-2</v>
      </c>
      <c r="S275">
        <f t="shared" si="4"/>
        <v>683.97723010890013</v>
      </c>
    </row>
    <row r="276" spans="1:19" x14ac:dyDescent="0.25">
      <c r="A276" s="197">
        <f>YieldsAct!A276</f>
        <v>8115</v>
      </c>
      <c r="B276" s="197" t="str">
        <f>YieldsAct!B276</f>
        <v>CO</v>
      </c>
      <c r="C276" s="197" t="str">
        <f>YieldsAct!C276</f>
        <v>Sedgwick County</v>
      </c>
      <c r="D276" s="197">
        <f>YieldsAct!D276</f>
        <v>-102.358971</v>
      </c>
      <c r="E276" s="197">
        <f>YieldsAct!E276</f>
        <v>40.877769999999998</v>
      </c>
      <c r="N276" s="198">
        <v>2.1180649999999999E-2</v>
      </c>
      <c r="S276">
        <f t="shared" si="4"/>
        <v>1000.4827053890248</v>
      </c>
    </row>
    <row r="277" spans="1:19" x14ac:dyDescent="0.25">
      <c r="A277" s="197">
        <f>YieldsAct!A277</f>
        <v>8117</v>
      </c>
      <c r="B277" s="197" t="str">
        <f>YieldsAct!B277</f>
        <v>CO</v>
      </c>
      <c r="C277" s="197" t="str">
        <f>YieldsAct!C277</f>
        <v>Summit County</v>
      </c>
      <c r="D277" s="197">
        <f>YieldsAct!D277</f>
        <v>-106.122038</v>
      </c>
      <c r="E277" s="197">
        <f>YieldsAct!E277</f>
        <v>39.626379999999997</v>
      </c>
      <c r="N277" s="198">
        <v>1.9762160000000001E-2</v>
      </c>
      <c r="S277">
        <f t="shared" si="4"/>
        <v>858.28183178489974</v>
      </c>
    </row>
    <row r="278" spans="1:19" x14ac:dyDescent="0.25">
      <c r="A278" s="197">
        <f>YieldsAct!A278</f>
        <v>8119</v>
      </c>
      <c r="B278" s="197" t="str">
        <f>YieldsAct!B278</f>
        <v>CO</v>
      </c>
      <c r="C278" s="197" t="str">
        <f>YieldsAct!C278</f>
        <v>Teller County</v>
      </c>
      <c r="D278" s="197">
        <f>YieldsAct!D278</f>
        <v>-105.15831300000001</v>
      </c>
      <c r="E278" s="197">
        <f>YieldsAct!E278</f>
        <v>38.879399999999997</v>
      </c>
      <c r="N278" s="198">
        <v>1.872103E-2</v>
      </c>
      <c r="S278">
        <f t="shared" si="4"/>
        <v>776.75792480999962</v>
      </c>
    </row>
    <row r="279" spans="1:19" x14ac:dyDescent="0.25">
      <c r="A279" s="197">
        <f>YieldsAct!A279</f>
        <v>8121</v>
      </c>
      <c r="B279" s="197" t="str">
        <f>YieldsAct!B279</f>
        <v>CO</v>
      </c>
      <c r="C279" s="197" t="str">
        <f>YieldsAct!C279</f>
        <v>Washington County</v>
      </c>
      <c r="D279" s="197">
        <f>YieldsAct!D279</f>
        <v>-103.19877</v>
      </c>
      <c r="E279" s="197">
        <f>YieldsAct!E279</f>
        <v>39.977029999999999</v>
      </c>
      <c r="N279" s="198">
        <v>2.0467160000000002E-2</v>
      </c>
      <c r="S279">
        <f t="shared" si="4"/>
        <v>897.41706214702492</v>
      </c>
    </row>
    <row r="280" spans="1:19" x14ac:dyDescent="0.25">
      <c r="A280" s="197">
        <f>YieldsAct!A280</f>
        <v>8123</v>
      </c>
      <c r="B280" s="197" t="str">
        <f>YieldsAct!B280</f>
        <v>CO</v>
      </c>
      <c r="C280" s="197" t="str">
        <f>YieldsAct!C280</f>
        <v>Weld County</v>
      </c>
      <c r="D280" s="197">
        <f>YieldsAct!D280</f>
        <v>-104.3899</v>
      </c>
      <c r="E280" s="197">
        <f>YieldsAct!E280</f>
        <v>40.562350000000002</v>
      </c>
      <c r="N280" s="198">
        <v>2.1047010000000001E-2</v>
      </c>
      <c r="S280">
        <f t="shared" si="4"/>
        <v>963.97590942562522</v>
      </c>
    </row>
    <row r="281" spans="1:19" x14ac:dyDescent="0.25">
      <c r="A281" s="197">
        <f>YieldsAct!A281</f>
        <v>8125</v>
      </c>
      <c r="B281" s="197" t="str">
        <f>YieldsAct!B281</f>
        <v>CO</v>
      </c>
      <c r="C281" s="197" t="str">
        <f>YieldsAct!C281</f>
        <v>Yuma County</v>
      </c>
      <c r="D281" s="197">
        <f>YieldsAct!D281</f>
        <v>-102.424616</v>
      </c>
      <c r="E281" s="197">
        <f>YieldsAct!E281</f>
        <v>40.006689999999999</v>
      </c>
      <c r="N281" s="198">
        <v>2.0731079999999999E-2</v>
      </c>
      <c r="S281">
        <f t="shared" si="4"/>
        <v>900.7527257012249</v>
      </c>
    </row>
    <row r="282" spans="1:19" x14ac:dyDescent="0.25">
      <c r="A282" s="197">
        <f>YieldsAct!A282</f>
        <v>9001</v>
      </c>
      <c r="B282" s="197" t="str">
        <f>YieldsAct!B282</f>
        <v>CT</v>
      </c>
      <c r="C282" s="197" t="str">
        <f>YieldsAct!C282</f>
        <v>Fairfield County</v>
      </c>
      <c r="D282" s="197">
        <f>YieldsAct!D282</f>
        <v>-73.392313099999996</v>
      </c>
      <c r="E282" s="197">
        <f>YieldsAct!E282</f>
        <v>41.281329999999997</v>
      </c>
      <c r="N282" s="198">
        <v>3.0152100000000001E-2</v>
      </c>
      <c r="S282">
        <f t="shared" si="4"/>
        <v>1047.8436897800248</v>
      </c>
    </row>
    <row r="283" spans="1:19" x14ac:dyDescent="0.25">
      <c r="A283" s="197">
        <f>YieldsAct!A283</f>
        <v>9003</v>
      </c>
      <c r="B283" s="197" t="str">
        <f>YieldsAct!B283</f>
        <v>CT</v>
      </c>
      <c r="C283" s="197" t="str">
        <f>YieldsAct!C283</f>
        <v>Hartford County</v>
      </c>
      <c r="D283" s="197">
        <f>YieldsAct!D283</f>
        <v>-72.732218799999998</v>
      </c>
      <c r="E283" s="197">
        <f>YieldsAct!E283</f>
        <v>41.804920000000003</v>
      </c>
      <c r="N283" s="198">
        <v>2.989642E-2</v>
      </c>
      <c r="S283">
        <f t="shared" si="4"/>
        <v>1110.3834064644002</v>
      </c>
    </row>
    <row r="284" spans="1:19" x14ac:dyDescent="0.25">
      <c r="A284" s="197">
        <f>YieldsAct!A284</f>
        <v>9005</v>
      </c>
      <c r="B284" s="197" t="str">
        <f>YieldsAct!B284</f>
        <v>CT</v>
      </c>
      <c r="C284" s="197" t="str">
        <f>YieldsAct!C284</f>
        <v>Litchfield County</v>
      </c>
      <c r="D284" s="197">
        <f>YieldsAct!D284</f>
        <v>-73.251505499999993</v>
      </c>
      <c r="E284" s="197">
        <f>YieldsAct!E284</f>
        <v>41.795940000000002</v>
      </c>
      <c r="N284" s="198">
        <v>2.9819930000000001E-2</v>
      </c>
      <c r="S284">
        <f t="shared" si="4"/>
        <v>1109.3004010881002</v>
      </c>
    </row>
    <row r="285" spans="1:19" x14ac:dyDescent="0.25">
      <c r="A285" s="197">
        <f>YieldsAct!A285</f>
        <v>9007</v>
      </c>
      <c r="B285" s="197" t="str">
        <f>YieldsAct!B285</f>
        <v>CT</v>
      </c>
      <c r="C285" s="197" t="str">
        <f>YieldsAct!C285</f>
        <v>Middlesex County</v>
      </c>
      <c r="D285" s="197">
        <f>YieldsAct!D285</f>
        <v>-72.532600799999997</v>
      </c>
      <c r="E285" s="197">
        <f>YieldsAct!E285</f>
        <v>41.465609999999998</v>
      </c>
      <c r="N285" s="198">
        <v>2.9458700000000001E-2</v>
      </c>
      <c r="S285">
        <f t="shared" si="4"/>
        <v>1069.7141535122246</v>
      </c>
    </row>
    <row r="286" spans="1:19" x14ac:dyDescent="0.25">
      <c r="A286" s="197">
        <f>YieldsAct!A286</f>
        <v>9009</v>
      </c>
      <c r="B286" s="197" t="str">
        <f>YieldsAct!B286</f>
        <v>CT</v>
      </c>
      <c r="C286" s="197" t="str">
        <f>YieldsAct!C286</f>
        <v>New Haven County</v>
      </c>
      <c r="D286" s="197">
        <f>YieldsAct!D286</f>
        <v>-72.927431100000007</v>
      </c>
      <c r="E286" s="197">
        <f>YieldsAct!E286</f>
        <v>41.411969999999997</v>
      </c>
      <c r="N286" s="198">
        <v>2.9726539999999999E-2</v>
      </c>
      <c r="S286">
        <f t="shared" si="4"/>
        <v>1063.3323583820245</v>
      </c>
    </row>
    <row r="287" spans="1:19" x14ac:dyDescent="0.25">
      <c r="A287" s="197">
        <f>YieldsAct!A287</f>
        <v>9011</v>
      </c>
      <c r="B287" s="197" t="str">
        <f>YieldsAct!B287</f>
        <v>CT</v>
      </c>
      <c r="C287" s="197" t="str">
        <f>YieldsAct!C287</f>
        <v>New London County</v>
      </c>
      <c r="D287" s="197">
        <f>YieldsAct!D287</f>
        <v>-72.098026399999995</v>
      </c>
      <c r="E287" s="197">
        <f>YieldsAct!E287</f>
        <v>41.489280000000001</v>
      </c>
      <c r="N287" s="198">
        <v>2.9272240000000001E-2</v>
      </c>
      <c r="S287">
        <f t="shared" si="4"/>
        <v>1072.5343985664001</v>
      </c>
    </row>
    <row r="288" spans="1:19" x14ac:dyDescent="0.25">
      <c r="A288" s="197">
        <f>YieldsAct!A288</f>
        <v>9013</v>
      </c>
      <c r="B288" s="197" t="str">
        <f>YieldsAct!B288</f>
        <v>CT</v>
      </c>
      <c r="C288" s="197" t="str">
        <f>YieldsAct!C288</f>
        <v>Tolland County</v>
      </c>
      <c r="D288" s="197">
        <f>YieldsAct!D288</f>
        <v>-72.337070299999993</v>
      </c>
      <c r="E288" s="197">
        <f>YieldsAct!E288</f>
        <v>41.859160000000003</v>
      </c>
      <c r="N288" s="198">
        <v>2.9698140000000001E-2</v>
      </c>
      <c r="S288">
        <f t="shared" si="4"/>
        <v>1116.9325707876003</v>
      </c>
    </row>
    <row r="289" spans="1:19" x14ac:dyDescent="0.25">
      <c r="A289" s="197">
        <f>YieldsAct!A289</f>
        <v>9015</v>
      </c>
      <c r="B289" s="197" t="str">
        <f>YieldsAct!B289</f>
        <v>CT</v>
      </c>
      <c r="C289" s="197" t="str">
        <f>YieldsAct!C289</f>
        <v>Windham County</v>
      </c>
      <c r="D289" s="197">
        <f>YieldsAct!D289</f>
        <v>-71.982532199999994</v>
      </c>
      <c r="E289" s="197">
        <f>YieldsAct!E289</f>
        <v>41.834220000000002</v>
      </c>
      <c r="N289" s="198">
        <v>2.95114E-2</v>
      </c>
      <c r="S289">
        <f t="shared" si="4"/>
        <v>1113.9195667689003</v>
      </c>
    </row>
    <row r="290" spans="1:19" x14ac:dyDescent="0.25">
      <c r="A290" s="197">
        <f>YieldsAct!A290</f>
        <v>10001</v>
      </c>
      <c r="B290" s="197" t="str">
        <f>YieldsAct!B290</f>
        <v>DE</v>
      </c>
      <c r="C290" s="197" t="str">
        <f>YieldsAct!C290</f>
        <v>Kent County</v>
      </c>
      <c r="D290" s="197">
        <f>YieldsAct!D290</f>
        <v>-75.573876499999997</v>
      </c>
      <c r="E290" s="197">
        <f>YieldsAct!E290</f>
        <v>39.087649999999996</v>
      </c>
      <c r="N290" s="198">
        <v>2.7128880000000001E-2</v>
      </c>
      <c r="S290">
        <f t="shared" si="4"/>
        <v>799.23348567562459</v>
      </c>
    </row>
    <row r="291" spans="1:19" x14ac:dyDescent="0.25">
      <c r="A291" s="197">
        <f>YieldsAct!A291</f>
        <v>10003</v>
      </c>
      <c r="B291" s="197" t="str">
        <f>YieldsAct!B291</f>
        <v>DE</v>
      </c>
      <c r="C291" s="197" t="str">
        <f>YieldsAct!C291</f>
        <v>New Castle County</v>
      </c>
      <c r="D291" s="197">
        <f>YieldsAct!D291</f>
        <v>-75.655191200000004</v>
      </c>
      <c r="E291" s="197">
        <f>YieldsAct!E291</f>
        <v>39.583359999999999</v>
      </c>
      <c r="N291" s="198">
        <v>2.7501580000000001E-2</v>
      </c>
      <c r="S291">
        <f t="shared" si="4"/>
        <v>853.51857500159986</v>
      </c>
    </row>
    <row r="292" spans="1:19" x14ac:dyDescent="0.25">
      <c r="A292" s="197">
        <f>YieldsAct!A292</f>
        <v>10005</v>
      </c>
      <c r="B292" s="197" t="str">
        <f>YieldsAct!B292</f>
        <v>DE</v>
      </c>
      <c r="C292" s="197" t="str">
        <f>YieldsAct!C292</f>
        <v>Sussex County</v>
      </c>
      <c r="D292" s="197">
        <f>YieldsAct!D292</f>
        <v>-75.406689</v>
      </c>
      <c r="E292" s="197">
        <f>YieldsAct!E292</f>
        <v>38.665730000000003</v>
      </c>
      <c r="N292" s="198">
        <v>2.7003139999999998E-2</v>
      </c>
      <c r="S292">
        <f t="shared" si="4"/>
        <v>753.90024697402532</v>
      </c>
    </row>
    <row r="293" spans="1:19" x14ac:dyDescent="0.25">
      <c r="A293" s="197">
        <f>YieldsAct!A293</f>
        <v>11001</v>
      </c>
      <c r="B293" s="197" t="str">
        <f>YieldsAct!B293</f>
        <v>DC</v>
      </c>
      <c r="C293" s="197" t="str">
        <f>YieldsAct!C293</f>
        <v>District of Columbia</v>
      </c>
      <c r="D293" s="197">
        <f>YieldsAct!D293</f>
        <v>-77.0340992</v>
      </c>
      <c r="E293" s="197">
        <f>YieldsAct!E293</f>
        <v>38.910789999999999</v>
      </c>
      <c r="N293" s="198" t="e">
        <v>#REF!</v>
      </c>
      <c r="S293">
        <f t="shared" si="4"/>
        <v>780.13322645422488</v>
      </c>
    </row>
    <row r="294" spans="1:19" x14ac:dyDescent="0.25">
      <c r="A294" s="197">
        <f>YieldsAct!A294</f>
        <v>12001</v>
      </c>
      <c r="B294" s="197" t="str">
        <f>YieldsAct!B294</f>
        <v>FL</v>
      </c>
      <c r="C294" s="197" t="str">
        <f>YieldsAct!C294</f>
        <v>Alachua County</v>
      </c>
      <c r="D294" s="197">
        <f>YieldsAct!D294</f>
        <v>-82.357750999999993</v>
      </c>
      <c r="E294" s="197">
        <f>YieldsAct!E294</f>
        <v>29.669180000000001</v>
      </c>
      <c r="N294" s="198">
        <v>2.2152990000000001E-2</v>
      </c>
      <c r="S294">
        <f t="shared" si="4"/>
        <v>-22.084105787099951</v>
      </c>
    </row>
    <row r="295" spans="1:19" x14ac:dyDescent="0.25">
      <c r="A295" s="197">
        <f>YieldsAct!A295</f>
        <v>12003</v>
      </c>
      <c r="B295" s="197" t="str">
        <f>YieldsAct!B295</f>
        <v>FL</v>
      </c>
      <c r="C295" s="197" t="str">
        <f>YieldsAct!C295</f>
        <v>Baker County</v>
      </c>
      <c r="D295" s="197">
        <f>YieldsAct!D295</f>
        <v>-82.281342600000002</v>
      </c>
      <c r="E295" s="197">
        <f>YieldsAct!E295</f>
        <v>30.324069999999999</v>
      </c>
      <c r="N295" s="198">
        <v>2.2367600000000001E-2</v>
      </c>
      <c r="S295">
        <f t="shared" si="4"/>
        <v>22.111023071024931</v>
      </c>
    </row>
    <row r="296" spans="1:19" x14ac:dyDescent="0.25">
      <c r="A296" s="197">
        <f>YieldsAct!A296</f>
        <v>12005</v>
      </c>
      <c r="B296" s="197" t="str">
        <f>YieldsAct!B296</f>
        <v>FL</v>
      </c>
      <c r="C296" s="197" t="str">
        <f>YieldsAct!C296</f>
        <v>Bay County</v>
      </c>
      <c r="D296" s="197">
        <f>YieldsAct!D296</f>
        <v>-85.6243269</v>
      </c>
      <c r="E296" s="197">
        <f>YieldsAct!E296</f>
        <v>30.29533</v>
      </c>
      <c r="N296" s="198">
        <v>2.1743950000000001E-2</v>
      </c>
      <c r="S296">
        <f t="shared" si="4"/>
        <v>20.131019570024989</v>
      </c>
    </row>
    <row r="297" spans="1:19" x14ac:dyDescent="0.25">
      <c r="A297" s="197">
        <f>YieldsAct!A297</f>
        <v>12007</v>
      </c>
      <c r="B297" s="197" t="str">
        <f>YieldsAct!B297</f>
        <v>FL</v>
      </c>
      <c r="C297" s="197" t="str">
        <f>YieldsAct!C297</f>
        <v>Bradford County</v>
      </c>
      <c r="D297" s="197">
        <f>YieldsAct!D297</f>
        <v>-82.170252099999999</v>
      </c>
      <c r="E297" s="197">
        <f>YieldsAct!E297</f>
        <v>29.942530000000001</v>
      </c>
      <c r="N297" s="198">
        <v>2.2270809999999999E-2</v>
      </c>
      <c r="S297">
        <f t="shared" si="4"/>
        <v>-3.8717936979749044</v>
      </c>
    </row>
    <row r="298" spans="1:19" x14ac:dyDescent="0.25">
      <c r="A298" s="197">
        <f>YieldsAct!A298</f>
        <v>12009</v>
      </c>
      <c r="B298" s="197" t="str">
        <f>YieldsAct!B298</f>
        <v>FL</v>
      </c>
      <c r="C298" s="197" t="str">
        <f>YieldsAct!C298</f>
        <v>Brevard County</v>
      </c>
      <c r="D298" s="197">
        <f>YieldsAct!D298</f>
        <v>-80.757977400000001</v>
      </c>
      <c r="E298" s="197">
        <f>YieldsAct!E298</f>
        <v>28.177569999999999</v>
      </c>
      <c r="N298" s="198">
        <v>2.145174E-2</v>
      </c>
      <c r="S298">
        <f t="shared" si="4"/>
        <v>-115.54121001397505</v>
      </c>
    </row>
    <row r="299" spans="1:19" x14ac:dyDescent="0.25">
      <c r="A299" s="197">
        <f>YieldsAct!A299</f>
        <v>12011</v>
      </c>
      <c r="B299" s="197" t="str">
        <f>YieldsAct!B299</f>
        <v>FL</v>
      </c>
      <c r="C299" s="197" t="str">
        <f>YieldsAct!C299</f>
        <v>Broward County</v>
      </c>
      <c r="D299" s="197">
        <f>YieldsAct!D299</f>
        <v>-80.498686899999996</v>
      </c>
      <c r="E299" s="197">
        <f>YieldsAct!E299</f>
        <v>26.14256</v>
      </c>
      <c r="N299" s="198">
        <v>2.172325E-2</v>
      </c>
      <c r="S299">
        <f t="shared" si="4"/>
        <v>-226.89755245440003</v>
      </c>
    </row>
    <row r="300" spans="1:19" x14ac:dyDescent="0.25">
      <c r="A300" s="197">
        <f>YieldsAct!A300</f>
        <v>12013</v>
      </c>
      <c r="B300" s="197" t="str">
        <f>YieldsAct!B300</f>
        <v>FL</v>
      </c>
      <c r="C300" s="197" t="str">
        <f>YieldsAct!C300</f>
        <v>Calhoun County</v>
      </c>
      <c r="D300" s="197">
        <f>YieldsAct!D300</f>
        <v>-85.213587200000006</v>
      </c>
      <c r="E300" s="197">
        <f>YieldsAct!E300</f>
        <v>30.414670000000001</v>
      </c>
      <c r="N300" s="198">
        <v>2.202349E-2</v>
      </c>
      <c r="S300">
        <f t="shared" si="4"/>
        <v>28.377115220025068</v>
      </c>
    </row>
    <row r="301" spans="1:19" x14ac:dyDescent="0.25">
      <c r="A301" s="197">
        <f>YieldsAct!A301</f>
        <v>12015</v>
      </c>
      <c r="B301" s="197" t="str">
        <f>YieldsAct!B301</f>
        <v>FL</v>
      </c>
      <c r="C301" s="197" t="str">
        <f>YieldsAct!C301</f>
        <v>Charlotte County</v>
      </c>
      <c r="D301" s="197">
        <f>YieldsAct!D301</f>
        <v>-81.890227100000004</v>
      </c>
      <c r="E301" s="197">
        <f>YieldsAct!E301</f>
        <v>26.904260000000001</v>
      </c>
      <c r="N301" s="198">
        <v>2.1082969999999999E-2</v>
      </c>
      <c r="S301">
        <f t="shared" si="4"/>
        <v>-187.39933616789995</v>
      </c>
    </row>
    <row r="302" spans="1:19" x14ac:dyDescent="0.25">
      <c r="A302" s="197">
        <f>YieldsAct!A302</f>
        <v>12017</v>
      </c>
      <c r="B302" s="197" t="str">
        <f>YieldsAct!B302</f>
        <v>FL</v>
      </c>
      <c r="C302" s="197" t="str">
        <f>YieldsAct!C302</f>
        <v>Citrus County</v>
      </c>
      <c r="D302" s="197">
        <f>YieldsAct!D302</f>
        <v>-82.457380999999998</v>
      </c>
      <c r="E302" s="197">
        <f>YieldsAct!E302</f>
        <v>28.850249999999999</v>
      </c>
      <c r="N302" s="198">
        <v>2.1650579999999999E-2</v>
      </c>
      <c r="S302">
        <f t="shared" si="4"/>
        <v>-74.633793609375061</v>
      </c>
    </row>
    <row r="303" spans="1:19" x14ac:dyDescent="0.25">
      <c r="A303" s="197">
        <f>YieldsAct!A303</f>
        <v>12019</v>
      </c>
      <c r="B303" s="197" t="str">
        <f>YieldsAct!B303</f>
        <v>FL</v>
      </c>
      <c r="C303" s="197" t="str">
        <f>YieldsAct!C303</f>
        <v>Clay County</v>
      </c>
      <c r="D303" s="197">
        <f>YieldsAct!D303</f>
        <v>-81.845422799999994</v>
      </c>
      <c r="E303" s="197">
        <f>YieldsAct!E303</f>
        <v>29.97157</v>
      </c>
      <c r="N303" s="198">
        <v>2.2351380000000001E-2</v>
      </c>
      <c r="S303">
        <f t="shared" si="4"/>
        <v>-1.9172064039750119</v>
      </c>
    </row>
    <row r="304" spans="1:19" x14ac:dyDescent="0.25">
      <c r="A304" s="197">
        <f>YieldsAct!A304</f>
        <v>12021</v>
      </c>
      <c r="B304" s="197" t="str">
        <f>YieldsAct!B304</f>
        <v>FL</v>
      </c>
      <c r="C304" s="197" t="str">
        <f>YieldsAct!C304</f>
        <v>Collier County</v>
      </c>
      <c r="D304" s="197">
        <f>YieldsAct!D304</f>
        <v>-81.3566754</v>
      </c>
      <c r="E304" s="197">
        <f>YieldsAct!E304</f>
        <v>26.114000000000001</v>
      </c>
      <c r="N304" s="198">
        <v>2.143194E-2</v>
      </c>
      <c r="S304">
        <f t="shared" si="4"/>
        <v>-228.32775899999996</v>
      </c>
    </row>
    <row r="305" spans="1:19" x14ac:dyDescent="0.25">
      <c r="A305" s="197">
        <f>YieldsAct!A305</f>
        <v>12023</v>
      </c>
      <c r="B305" s="197" t="str">
        <f>YieldsAct!B305</f>
        <v>FL</v>
      </c>
      <c r="C305" s="197" t="str">
        <f>YieldsAct!C305</f>
        <v>Columbia County</v>
      </c>
      <c r="D305" s="197">
        <f>YieldsAct!D305</f>
        <v>-82.621155099999996</v>
      </c>
      <c r="E305" s="197">
        <f>YieldsAct!E305</f>
        <v>30.212769999999999</v>
      </c>
      <c r="N305" s="198">
        <v>2.2226220000000001E-2</v>
      </c>
      <c r="S305">
        <f t="shared" si="4"/>
        <v>14.463834914024931</v>
      </c>
    </row>
    <row r="306" spans="1:19" x14ac:dyDescent="0.25">
      <c r="A306" s="197">
        <f>YieldsAct!A306</f>
        <v>12027</v>
      </c>
      <c r="B306" s="197" t="str">
        <f>YieldsAct!B306</f>
        <v>FL</v>
      </c>
      <c r="C306" s="197" t="str">
        <f>YieldsAct!C306</f>
        <v>DeSoto County</v>
      </c>
      <c r="D306" s="197">
        <f>YieldsAct!D306</f>
        <v>-81.848041199999997</v>
      </c>
      <c r="E306" s="197">
        <f>YieldsAct!E306</f>
        <v>27.182559999999999</v>
      </c>
      <c r="N306" s="198">
        <v>2.1306169999999999E-2</v>
      </c>
      <c r="S306">
        <f t="shared" si="4"/>
        <v>-172.31677165440007</v>
      </c>
    </row>
    <row r="307" spans="1:19" x14ac:dyDescent="0.25">
      <c r="A307" s="197">
        <f>YieldsAct!A307</f>
        <v>12029</v>
      </c>
      <c r="B307" s="197" t="str">
        <f>YieldsAct!B307</f>
        <v>FL</v>
      </c>
      <c r="C307" s="197" t="str">
        <f>YieldsAct!C307</f>
        <v>Dixie County</v>
      </c>
      <c r="D307" s="197">
        <f>YieldsAct!D307</f>
        <v>-83.156325899999999</v>
      </c>
      <c r="E307" s="197">
        <f>YieldsAct!E307</f>
        <v>29.609190000000002</v>
      </c>
      <c r="N307" s="198">
        <v>2.1577849999999999E-2</v>
      </c>
      <c r="S307">
        <f t="shared" si="4"/>
        <v>-26.036026973774888</v>
      </c>
    </row>
    <row r="308" spans="1:19" x14ac:dyDescent="0.25">
      <c r="A308" s="197">
        <f>YieldsAct!A308</f>
        <v>12031</v>
      </c>
      <c r="B308" s="197" t="str">
        <f>YieldsAct!B308</f>
        <v>FL</v>
      </c>
      <c r="C308" s="197" t="str">
        <f>YieldsAct!C308</f>
        <v>Duval County</v>
      </c>
      <c r="D308" s="197">
        <f>YieldsAct!D308</f>
        <v>-81.665833899999996</v>
      </c>
      <c r="E308" s="197">
        <f>YieldsAct!E308</f>
        <v>30.315149999999999</v>
      </c>
      <c r="N308" s="198">
        <v>2.227053E-2</v>
      </c>
      <c r="S308">
        <f t="shared" si="4"/>
        <v>21.49609392562494</v>
      </c>
    </row>
    <row r="309" spans="1:19" x14ac:dyDescent="0.25">
      <c r="A309" s="197">
        <f>YieldsAct!A309</f>
        <v>12033</v>
      </c>
      <c r="B309" s="197" t="str">
        <f>YieldsAct!B309</f>
        <v>FL</v>
      </c>
      <c r="C309" s="197" t="str">
        <f>YieldsAct!C309</f>
        <v>Escambia County</v>
      </c>
      <c r="D309" s="197">
        <f>YieldsAct!D309</f>
        <v>-87.396574299999997</v>
      </c>
      <c r="E309" s="197">
        <f>YieldsAct!E309</f>
        <v>30.720980000000001</v>
      </c>
      <c r="N309" s="198">
        <v>2.2104260000000001E-2</v>
      </c>
      <c r="S309">
        <f t="shared" si="4"/>
        <v>49.835727360900066</v>
      </c>
    </row>
    <row r="310" spans="1:19" x14ac:dyDescent="0.25">
      <c r="A310" s="197">
        <f>YieldsAct!A310</f>
        <v>12035</v>
      </c>
      <c r="B310" s="197" t="str">
        <f>YieldsAct!B310</f>
        <v>FL</v>
      </c>
      <c r="C310" s="197" t="str">
        <f>YieldsAct!C310</f>
        <v>Flagler County</v>
      </c>
      <c r="D310" s="197">
        <f>YieldsAct!D310</f>
        <v>-81.315430599999999</v>
      </c>
      <c r="E310" s="197">
        <f>YieldsAct!E310</f>
        <v>29.459949999999999</v>
      </c>
      <c r="N310" s="198">
        <v>2.2108659999999999E-2</v>
      </c>
      <c r="S310">
        <f t="shared" si="4"/>
        <v>-35.797153494375053</v>
      </c>
    </row>
    <row r="311" spans="1:19" x14ac:dyDescent="0.25">
      <c r="A311" s="197">
        <f>YieldsAct!A311</f>
        <v>12037</v>
      </c>
      <c r="B311" s="197" t="str">
        <f>YieldsAct!B311</f>
        <v>FL</v>
      </c>
      <c r="C311" s="197" t="str">
        <f>YieldsAct!C311</f>
        <v>Franklin County</v>
      </c>
      <c r="D311" s="197">
        <f>YieldsAct!D311</f>
        <v>-84.800465099999997</v>
      </c>
      <c r="E311" s="197">
        <f>YieldsAct!E311</f>
        <v>29.912310000000002</v>
      </c>
      <c r="N311" s="198">
        <v>2.1472410000000001E-2</v>
      </c>
      <c r="S311">
        <f t="shared" si="4"/>
        <v>-5.9017735437748993</v>
      </c>
    </row>
    <row r="312" spans="1:19" x14ac:dyDescent="0.25">
      <c r="A312" s="197">
        <f>YieldsAct!A312</f>
        <v>12039</v>
      </c>
      <c r="B312" s="197" t="str">
        <f>YieldsAct!B312</f>
        <v>FL</v>
      </c>
      <c r="C312" s="197" t="str">
        <f>YieldsAct!C312</f>
        <v>Gadsden County</v>
      </c>
      <c r="D312" s="197">
        <f>YieldsAct!D312</f>
        <v>-84.620468599999995</v>
      </c>
      <c r="E312" s="197">
        <f>YieldsAct!E312</f>
        <v>30.580110000000001</v>
      </c>
      <c r="N312" s="198">
        <v>2.1893610000000001E-2</v>
      </c>
      <c r="S312">
        <f t="shared" si="4"/>
        <v>39.914612127225091</v>
      </c>
    </row>
    <row r="313" spans="1:19" x14ac:dyDescent="0.25">
      <c r="A313" s="197">
        <f>YieldsAct!A313</f>
        <v>12041</v>
      </c>
      <c r="B313" s="197" t="str">
        <f>YieldsAct!B313</f>
        <v>FL</v>
      </c>
      <c r="C313" s="197" t="str">
        <f>YieldsAct!C313</f>
        <v>Gilchrist County</v>
      </c>
      <c r="D313" s="197">
        <f>YieldsAct!D313</f>
        <v>-82.803117799999995</v>
      </c>
      <c r="E313" s="197">
        <f>YieldsAct!E313</f>
        <v>29.723780000000001</v>
      </c>
      <c r="N313" s="198">
        <v>2.2039900000000001E-2</v>
      </c>
      <c r="S313">
        <f t="shared" si="4"/>
        <v>-18.473180651099906</v>
      </c>
    </row>
    <row r="314" spans="1:19" x14ac:dyDescent="0.25">
      <c r="A314" s="197">
        <f>YieldsAct!A314</f>
        <v>12043</v>
      </c>
      <c r="B314" s="197" t="str">
        <f>YieldsAct!B314</f>
        <v>FL</v>
      </c>
      <c r="C314" s="197" t="str">
        <f>YieldsAct!C314</f>
        <v>Glades County</v>
      </c>
      <c r="D314" s="197">
        <f>YieldsAct!D314</f>
        <v>-81.213480899999993</v>
      </c>
      <c r="E314" s="197">
        <f>YieldsAct!E314</f>
        <v>26.947279999999999</v>
      </c>
      <c r="N314" s="198">
        <v>2.120054E-2</v>
      </c>
      <c r="S314">
        <f t="shared" si="4"/>
        <v>-185.09062635360004</v>
      </c>
    </row>
    <row r="315" spans="1:19" x14ac:dyDescent="0.25">
      <c r="A315" s="197">
        <f>YieldsAct!A315</f>
        <v>12045</v>
      </c>
      <c r="B315" s="197" t="str">
        <f>YieldsAct!B315</f>
        <v>FL</v>
      </c>
      <c r="C315" s="197" t="str">
        <f>YieldsAct!C315</f>
        <v>Gulf County</v>
      </c>
      <c r="D315" s="197">
        <f>YieldsAct!D315</f>
        <v>-85.247158499999998</v>
      </c>
      <c r="E315" s="197">
        <f>YieldsAct!E315</f>
        <v>29.958500000000001</v>
      </c>
      <c r="N315" s="198">
        <v>2.1456159999999998E-2</v>
      </c>
      <c r="S315">
        <f t="shared" si="4"/>
        <v>-2.7973749374999466</v>
      </c>
    </row>
    <row r="316" spans="1:19" x14ac:dyDescent="0.25">
      <c r="A316" s="197">
        <f>YieldsAct!A316</f>
        <v>12047</v>
      </c>
      <c r="B316" s="197" t="str">
        <f>YieldsAct!B316</f>
        <v>FL</v>
      </c>
      <c r="C316" s="197" t="str">
        <f>YieldsAct!C316</f>
        <v>Hamilton County</v>
      </c>
      <c r="D316" s="197">
        <f>YieldsAct!D316</f>
        <v>-82.935380699999996</v>
      </c>
      <c r="E316" s="197">
        <f>YieldsAct!E316</f>
        <v>30.487279999999998</v>
      </c>
      <c r="N316" s="198">
        <v>2.2286630000000002E-2</v>
      </c>
      <c r="S316">
        <f t="shared" si="4"/>
        <v>33.425644046399889</v>
      </c>
    </row>
    <row r="317" spans="1:19" x14ac:dyDescent="0.25">
      <c r="A317" s="197">
        <f>YieldsAct!A317</f>
        <v>12049</v>
      </c>
      <c r="B317" s="197" t="str">
        <f>YieldsAct!B317</f>
        <v>FL</v>
      </c>
      <c r="C317" s="197" t="str">
        <f>YieldsAct!C317</f>
        <v>Hardee County</v>
      </c>
      <c r="D317" s="197">
        <f>YieldsAct!D317</f>
        <v>-81.811205999999999</v>
      </c>
      <c r="E317" s="197">
        <f>YieldsAct!E317</f>
        <v>27.490220000000001</v>
      </c>
      <c r="N317" s="198">
        <v>2.1468399999999999E-2</v>
      </c>
      <c r="S317">
        <f t="shared" si="4"/>
        <v>-155.23740979109996</v>
      </c>
    </row>
    <row r="318" spans="1:19" x14ac:dyDescent="0.25">
      <c r="A318" s="197">
        <f>YieldsAct!A318</f>
        <v>12051</v>
      </c>
      <c r="B318" s="197" t="str">
        <f>YieldsAct!B318</f>
        <v>FL</v>
      </c>
      <c r="C318" s="197" t="str">
        <f>YieldsAct!C318</f>
        <v>Hendry County</v>
      </c>
      <c r="D318" s="197">
        <f>YieldsAct!D318</f>
        <v>-81.172602499999996</v>
      </c>
      <c r="E318" s="197">
        <f>YieldsAct!E318</f>
        <v>26.538350000000001</v>
      </c>
      <c r="N318" s="198">
        <v>2.1476499999999999E-2</v>
      </c>
      <c r="S318">
        <f t="shared" si="4"/>
        <v>-206.69957837437494</v>
      </c>
    </row>
    <row r="319" spans="1:19" x14ac:dyDescent="0.25">
      <c r="A319" s="197">
        <f>YieldsAct!A319</f>
        <v>12053</v>
      </c>
      <c r="B319" s="197" t="str">
        <f>YieldsAct!B319</f>
        <v>FL</v>
      </c>
      <c r="C319" s="197" t="str">
        <f>YieldsAct!C319</f>
        <v>Hernando County</v>
      </c>
      <c r="D319" s="197">
        <f>YieldsAct!D319</f>
        <v>-82.432499800000002</v>
      </c>
      <c r="E319" s="197">
        <f>YieldsAct!E319</f>
        <v>28.555700000000002</v>
      </c>
      <c r="N319" s="198">
        <v>2.1715330000000001E-2</v>
      </c>
      <c r="S319">
        <f t="shared" si="4"/>
        <v>-92.796744397499907</v>
      </c>
    </row>
    <row r="320" spans="1:19" x14ac:dyDescent="0.25">
      <c r="A320" s="197">
        <f>YieldsAct!A320</f>
        <v>12055</v>
      </c>
      <c r="B320" s="197" t="str">
        <f>YieldsAct!B320</f>
        <v>FL</v>
      </c>
      <c r="C320" s="197" t="str">
        <f>YieldsAct!C320</f>
        <v>Highlands County</v>
      </c>
      <c r="D320" s="197">
        <f>YieldsAct!D320</f>
        <v>-81.336228000000006</v>
      </c>
      <c r="E320" s="197">
        <f>YieldsAct!E320</f>
        <v>27.34478</v>
      </c>
      <c r="N320" s="198">
        <v>2.144012E-2</v>
      </c>
      <c r="S320">
        <f t="shared" si="4"/>
        <v>-163.36441519109999</v>
      </c>
    </row>
    <row r="321" spans="1:19" x14ac:dyDescent="0.25">
      <c r="A321" s="197">
        <f>YieldsAct!A321</f>
        <v>12057</v>
      </c>
      <c r="B321" s="197" t="str">
        <f>YieldsAct!B321</f>
        <v>FL</v>
      </c>
      <c r="C321" s="197" t="str">
        <f>YieldsAct!C321</f>
        <v>Hillsborough County</v>
      </c>
      <c r="D321" s="197">
        <f>YieldsAct!D321</f>
        <v>-82.308235800000006</v>
      </c>
      <c r="E321" s="197">
        <f>YieldsAct!E321</f>
        <v>27.928360000000001</v>
      </c>
      <c r="N321" s="198">
        <v>2.1480530000000001E-2</v>
      </c>
      <c r="S321">
        <f t="shared" si="4"/>
        <v>-130.17939234839992</v>
      </c>
    </row>
    <row r="322" spans="1:19" x14ac:dyDescent="0.25">
      <c r="A322" s="197">
        <f>YieldsAct!A322</f>
        <v>12059</v>
      </c>
      <c r="B322" s="197" t="str">
        <f>YieldsAct!B322</f>
        <v>FL</v>
      </c>
      <c r="C322" s="197" t="str">
        <f>YieldsAct!C322</f>
        <v>Holmes County</v>
      </c>
      <c r="D322" s="197">
        <f>YieldsAct!D322</f>
        <v>-85.826457099999999</v>
      </c>
      <c r="E322" s="197">
        <f>YieldsAct!E322</f>
        <v>30.885680000000001</v>
      </c>
      <c r="N322" s="198">
        <v>2.2185340000000001E-2</v>
      </c>
      <c r="S322">
        <f t="shared" si="4"/>
        <v>61.548365390400043</v>
      </c>
    </row>
    <row r="323" spans="1:19" x14ac:dyDescent="0.25">
      <c r="A323" s="197">
        <f>YieldsAct!A323</f>
        <v>12061</v>
      </c>
      <c r="B323" s="197" t="str">
        <f>YieldsAct!B323</f>
        <v>FL</v>
      </c>
      <c r="C323" s="197" t="str">
        <f>YieldsAct!C323</f>
        <v>Indian River County</v>
      </c>
      <c r="D323" s="197">
        <f>YieldsAct!D323</f>
        <v>-80.615547300000003</v>
      </c>
      <c r="E323" s="197">
        <f>YieldsAct!E323</f>
        <v>27.683060000000001</v>
      </c>
      <c r="N323" s="198">
        <v>2.1468319999999999E-2</v>
      </c>
      <c r="S323">
        <f t="shared" si="4"/>
        <v>-144.31497533189994</v>
      </c>
    </row>
    <row r="324" spans="1:19" x14ac:dyDescent="0.25">
      <c r="A324" s="197">
        <f>YieldsAct!A324</f>
        <v>12063</v>
      </c>
      <c r="B324" s="197" t="str">
        <f>YieldsAct!B324</f>
        <v>FL</v>
      </c>
      <c r="C324" s="197" t="str">
        <f>YieldsAct!C324</f>
        <v>Jackson County</v>
      </c>
      <c r="D324" s="197">
        <f>YieldsAct!D324</f>
        <v>-85.226999800000002</v>
      </c>
      <c r="E324" s="197">
        <f>YieldsAct!E324</f>
        <v>30.799189999999999</v>
      </c>
      <c r="N324" s="198">
        <v>2.208427E-2</v>
      </c>
      <c r="S324">
        <f t="shared" ref="S324:S387" si="5">E324*1.5^2*(E324-30)</f>
        <v>55.382410476224955</v>
      </c>
    </row>
    <row r="325" spans="1:19" x14ac:dyDescent="0.25">
      <c r="A325" s="197">
        <f>YieldsAct!A325</f>
        <v>12065</v>
      </c>
      <c r="B325" s="197" t="str">
        <f>YieldsAct!B325</f>
        <v>FL</v>
      </c>
      <c r="C325" s="197" t="str">
        <f>YieldsAct!C325</f>
        <v>Jefferson County</v>
      </c>
      <c r="D325" s="197">
        <f>YieldsAct!D325</f>
        <v>-83.888135500000004</v>
      </c>
      <c r="E325" s="197">
        <f>YieldsAct!E325</f>
        <v>30.439430000000002</v>
      </c>
      <c r="N325" s="198">
        <v>2.1780330000000001E-2</v>
      </c>
      <c r="S325">
        <f t="shared" si="5"/>
        <v>30.095997131025108</v>
      </c>
    </row>
    <row r="326" spans="1:19" x14ac:dyDescent="0.25">
      <c r="A326" s="197">
        <f>YieldsAct!A326</f>
        <v>12067</v>
      </c>
      <c r="B326" s="197" t="str">
        <f>YieldsAct!B326</f>
        <v>FL</v>
      </c>
      <c r="C326" s="197" t="str">
        <f>YieldsAct!C326</f>
        <v>Lafayette County</v>
      </c>
      <c r="D326" s="197">
        <f>YieldsAct!D326</f>
        <v>-83.181943599999997</v>
      </c>
      <c r="E326" s="197">
        <f>YieldsAct!E326</f>
        <v>29.984929999999999</v>
      </c>
      <c r="N326" s="198">
        <v>2.2035820000000001E-2</v>
      </c>
      <c r="S326">
        <f t="shared" si="5"/>
        <v>-1.0167140139750992</v>
      </c>
    </row>
    <row r="327" spans="1:19" x14ac:dyDescent="0.25">
      <c r="A327" s="197">
        <f>YieldsAct!A327</f>
        <v>12069</v>
      </c>
      <c r="B327" s="197" t="str">
        <f>YieldsAct!B327</f>
        <v>FL</v>
      </c>
      <c r="C327" s="197" t="str">
        <f>YieldsAct!C327</f>
        <v>Lake County</v>
      </c>
      <c r="D327" s="197">
        <f>YieldsAct!D327</f>
        <v>-81.6996556</v>
      </c>
      <c r="E327" s="197">
        <f>YieldsAct!E327</f>
        <v>28.75018</v>
      </c>
      <c r="N327" s="198">
        <v>2.1995150000000002E-2</v>
      </c>
      <c r="S327">
        <f t="shared" si="5"/>
        <v>-80.848237427099988</v>
      </c>
    </row>
    <row r="328" spans="1:19" x14ac:dyDescent="0.25">
      <c r="A328" s="197">
        <f>YieldsAct!A328</f>
        <v>12071</v>
      </c>
      <c r="B328" s="197" t="str">
        <f>YieldsAct!B328</f>
        <v>FL</v>
      </c>
      <c r="C328" s="197" t="str">
        <f>YieldsAct!C328</f>
        <v>Lee County</v>
      </c>
      <c r="D328" s="197">
        <f>YieldsAct!D328</f>
        <v>-81.803141999999994</v>
      </c>
      <c r="E328" s="197">
        <f>YieldsAct!E328</f>
        <v>26.580110000000001</v>
      </c>
      <c r="N328" s="198">
        <v>2.1160370000000001E-2</v>
      </c>
      <c r="S328">
        <f t="shared" si="5"/>
        <v>-204.52736787277493</v>
      </c>
    </row>
    <row r="329" spans="1:19" x14ac:dyDescent="0.25">
      <c r="A329" s="197">
        <f>YieldsAct!A329</f>
        <v>12073</v>
      </c>
      <c r="B329" s="197" t="str">
        <f>YieldsAct!B329</f>
        <v>FL</v>
      </c>
      <c r="C329" s="197" t="str">
        <f>YieldsAct!C329</f>
        <v>Leon County</v>
      </c>
      <c r="D329" s="197">
        <f>YieldsAct!D329</f>
        <v>-84.2734272</v>
      </c>
      <c r="E329" s="197">
        <f>YieldsAct!E329</f>
        <v>30.460850000000001</v>
      </c>
      <c r="N329" s="198">
        <v>2.1703509999999999E-2</v>
      </c>
      <c r="S329">
        <f t="shared" si="5"/>
        <v>31.585236125625045</v>
      </c>
    </row>
    <row r="330" spans="1:19" x14ac:dyDescent="0.25">
      <c r="A330" s="197">
        <f>YieldsAct!A330</f>
        <v>12075</v>
      </c>
      <c r="B330" s="197" t="str">
        <f>YieldsAct!B330</f>
        <v>FL</v>
      </c>
      <c r="C330" s="197" t="str">
        <f>YieldsAct!C330</f>
        <v>Levy County</v>
      </c>
      <c r="D330" s="197">
        <f>YieldsAct!D330</f>
        <v>-82.732552299999995</v>
      </c>
      <c r="E330" s="197">
        <f>YieldsAct!E330</f>
        <v>29.324149999999999</v>
      </c>
      <c r="N330" s="198">
        <v>2.167113E-2</v>
      </c>
      <c r="S330">
        <f t="shared" si="5"/>
        <v>-44.592135249375033</v>
      </c>
    </row>
    <row r="331" spans="1:19" x14ac:dyDescent="0.25">
      <c r="A331" s="197">
        <f>YieldsAct!A331</f>
        <v>12077</v>
      </c>
      <c r="B331" s="197" t="str">
        <f>YieldsAct!B331</f>
        <v>FL</v>
      </c>
      <c r="C331" s="197" t="str">
        <f>YieldsAct!C331</f>
        <v>Liberty County</v>
      </c>
      <c r="D331" s="197">
        <f>YieldsAct!D331</f>
        <v>-84.894806299999999</v>
      </c>
      <c r="E331" s="197">
        <f>YieldsAct!E331</f>
        <v>30.24905</v>
      </c>
      <c r="N331" s="198">
        <v>2.191413E-2</v>
      </c>
      <c r="S331">
        <f t="shared" si="5"/>
        <v>16.950433280625028</v>
      </c>
    </row>
    <row r="332" spans="1:19" x14ac:dyDescent="0.25">
      <c r="A332" s="197">
        <f>YieldsAct!A332</f>
        <v>12079</v>
      </c>
      <c r="B332" s="197" t="str">
        <f>YieldsAct!B332</f>
        <v>FL</v>
      </c>
      <c r="C332" s="197" t="str">
        <f>YieldsAct!C332</f>
        <v>Madison County</v>
      </c>
      <c r="D332" s="197">
        <f>YieldsAct!D332</f>
        <v>-83.459890599999994</v>
      </c>
      <c r="E332" s="197">
        <f>YieldsAct!E332</f>
        <v>30.440460000000002</v>
      </c>
      <c r="N332" s="198">
        <v>2.2157300000000001E-2</v>
      </c>
      <c r="S332">
        <f t="shared" si="5"/>
        <v>30.167561276100116</v>
      </c>
    </row>
    <row r="333" spans="1:19" x14ac:dyDescent="0.25">
      <c r="A333" s="197">
        <f>YieldsAct!A333</f>
        <v>12081</v>
      </c>
      <c r="B333" s="197" t="str">
        <f>YieldsAct!B333</f>
        <v>FL</v>
      </c>
      <c r="C333" s="197" t="str">
        <f>YieldsAct!C333</f>
        <v>Manatee County</v>
      </c>
      <c r="D333" s="197">
        <f>YieldsAct!D333</f>
        <v>-82.303526099999999</v>
      </c>
      <c r="E333" s="197">
        <f>YieldsAct!E333</f>
        <v>27.472349999999999</v>
      </c>
      <c r="N333" s="198">
        <v>2.1196779999999998E-2</v>
      </c>
      <c r="S333">
        <f t="shared" si="5"/>
        <v>-156.24109232437507</v>
      </c>
    </row>
    <row r="334" spans="1:19" x14ac:dyDescent="0.25">
      <c r="A334" s="197">
        <f>YieldsAct!A334</f>
        <v>12083</v>
      </c>
      <c r="B334" s="197" t="str">
        <f>YieldsAct!B334</f>
        <v>FL</v>
      </c>
      <c r="C334" s="197" t="str">
        <f>YieldsAct!C334</f>
        <v>Marion County</v>
      </c>
      <c r="D334" s="197">
        <f>YieldsAct!D334</f>
        <v>-82.054551799999999</v>
      </c>
      <c r="E334" s="197">
        <f>YieldsAct!E334</f>
        <v>29.203240000000001</v>
      </c>
      <c r="N334" s="198">
        <v>2.2084099999999999E-2</v>
      </c>
      <c r="S334">
        <f t="shared" si="5"/>
        <v>-52.352940380399936</v>
      </c>
    </row>
    <row r="335" spans="1:19" x14ac:dyDescent="0.25">
      <c r="A335" s="197">
        <f>YieldsAct!A335</f>
        <v>12085</v>
      </c>
      <c r="B335" s="197" t="str">
        <f>YieldsAct!B335</f>
        <v>FL</v>
      </c>
      <c r="C335" s="197" t="str">
        <f>YieldsAct!C335</f>
        <v>Martin County</v>
      </c>
      <c r="D335" s="197">
        <f>YieldsAct!D335</f>
        <v>-80.3862314</v>
      </c>
      <c r="E335" s="197">
        <f>YieldsAct!E335</f>
        <v>27.077770000000001</v>
      </c>
      <c r="N335" s="198">
        <v>2.1326419999999999E-2</v>
      </c>
      <c r="S335">
        <f t="shared" si="5"/>
        <v>-178.03681161097492</v>
      </c>
    </row>
    <row r="336" spans="1:19" x14ac:dyDescent="0.25">
      <c r="A336" s="197">
        <f>YieldsAct!A336</f>
        <v>12086</v>
      </c>
      <c r="B336" s="197" t="str">
        <f>YieldsAct!B336</f>
        <v>FL</v>
      </c>
      <c r="C336" s="197" t="str">
        <f>YieldsAct!C336</f>
        <v>Miami-Dade County</v>
      </c>
      <c r="D336" s="197">
        <f>YieldsAct!D336</f>
        <v>-80.587502000000001</v>
      </c>
      <c r="E336" s="197">
        <f>YieldsAct!E336</f>
        <v>25.607890000000001</v>
      </c>
      <c r="N336" s="198">
        <v>2.1362989999999998E-2</v>
      </c>
      <c r="S336">
        <f t="shared" si="5"/>
        <v>-253.06350693277494</v>
      </c>
    </row>
    <row r="337" spans="1:19" x14ac:dyDescent="0.25">
      <c r="A337" s="197">
        <f>YieldsAct!A337</f>
        <v>12087</v>
      </c>
      <c r="B337" s="197" t="str">
        <f>YieldsAct!B337</f>
        <v>FL</v>
      </c>
      <c r="C337" s="197" t="str">
        <f>YieldsAct!C337</f>
        <v>Monroe County</v>
      </c>
      <c r="D337" s="197">
        <f>YieldsAct!D337</f>
        <v>-81.070249500000003</v>
      </c>
      <c r="E337" s="197">
        <f>YieldsAct!E337</f>
        <v>25.533930000000002</v>
      </c>
      <c r="N337" s="198">
        <v>2.0868669999999999E-2</v>
      </c>
      <c r="S337">
        <f t="shared" si="5"/>
        <v>-256.5817171989749</v>
      </c>
    </row>
    <row r="338" spans="1:19" x14ac:dyDescent="0.25">
      <c r="A338" s="197">
        <f>YieldsAct!A338</f>
        <v>12089</v>
      </c>
      <c r="B338" s="197" t="str">
        <f>YieldsAct!B338</f>
        <v>FL</v>
      </c>
      <c r="C338" s="197" t="str">
        <f>YieldsAct!C338</f>
        <v>Nassau County</v>
      </c>
      <c r="D338" s="197">
        <f>YieldsAct!D338</f>
        <v>-81.823636300000004</v>
      </c>
      <c r="E338" s="197">
        <f>YieldsAct!E338</f>
        <v>30.60042</v>
      </c>
      <c r="N338" s="198">
        <v>2.2225780000000001E-2</v>
      </c>
      <c r="S338">
        <f t="shared" si="5"/>
        <v>41.339484396899977</v>
      </c>
    </row>
    <row r="339" spans="1:19" x14ac:dyDescent="0.25">
      <c r="A339" s="197">
        <f>YieldsAct!A339</f>
        <v>12091</v>
      </c>
      <c r="B339" s="197" t="str">
        <f>YieldsAct!B339</f>
        <v>FL</v>
      </c>
      <c r="C339" s="197" t="str">
        <f>YieldsAct!C339</f>
        <v>Okaloosa County</v>
      </c>
      <c r="D339" s="197">
        <f>YieldsAct!D339</f>
        <v>-86.602794200000005</v>
      </c>
      <c r="E339" s="197">
        <f>YieldsAct!E339</f>
        <v>30.739889999999999</v>
      </c>
      <c r="N339" s="198">
        <v>2.2051589999999999E-2</v>
      </c>
      <c r="S339">
        <f t="shared" si="5"/>
        <v>51.174308727224926</v>
      </c>
    </row>
    <row r="340" spans="1:19" x14ac:dyDescent="0.25">
      <c r="A340" s="197">
        <f>YieldsAct!A340</f>
        <v>12093</v>
      </c>
      <c r="B340" s="197" t="str">
        <f>YieldsAct!B340</f>
        <v>FL</v>
      </c>
      <c r="C340" s="197" t="str">
        <f>YieldsAct!C340</f>
        <v>Okeechobee County</v>
      </c>
      <c r="D340" s="197">
        <f>YieldsAct!D340</f>
        <v>-80.894218100000003</v>
      </c>
      <c r="E340" s="197">
        <f>YieldsAct!E340</f>
        <v>27.428339999999999</v>
      </c>
      <c r="N340" s="198">
        <v>2.1455749999999999E-2</v>
      </c>
      <c r="S340">
        <f t="shared" si="5"/>
        <v>-158.70682089990007</v>
      </c>
    </row>
    <row r="341" spans="1:19" x14ac:dyDescent="0.25">
      <c r="A341" s="197">
        <f>YieldsAct!A341</f>
        <v>12095</v>
      </c>
      <c r="B341" s="197" t="str">
        <f>YieldsAct!B341</f>
        <v>FL</v>
      </c>
      <c r="C341" s="197" t="str">
        <f>YieldsAct!C341</f>
        <v>Orange County</v>
      </c>
      <c r="D341" s="197">
        <f>YieldsAct!D341</f>
        <v>-81.307125499999998</v>
      </c>
      <c r="E341" s="197">
        <f>YieldsAct!E341</f>
        <v>28.501580000000001</v>
      </c>
      <c r="N341" s="198">
        <v>2.1833249999999998E-2</v>
      </c>
      <c r="S341">
        <f t="shared" si="5"/>
        <v>-96.091509383099975</v>
      </c>
    </row>
    <row r="342" spans="1:19" x14ac:dyDescent="0.25">
      <c r="A342" s="197">
        <f>YieldsAct!A342</f>
        <v>12097</v>
      </c>
      <c r="B342" s="197" t="str">
        <f>YieldsAct!B342</f>
        <v>FL</v>
      </c>
      <c r="C342" s="197" t="str">
        <f>YieldsAct!C342</f>
        <v>Osceola County</v>
      </c>
      <c r="D342" s="197">
        <f>YieldsAct!D342</f>
        <v>-81.150039300000003</v>
      </c>
      <c r="E342" s="197">
        <f>YieldsAct!E342</f>
        <v>28.057089999999999</v>
      </c>
      <c r="N342" s="198">
        <v>2.1679250000000001E-2</v>
      </c>
      <c r="S342">
        <f t="shared" si="5"/>
        <v>-122.65290164677506</v>
      </c>
    </row>
    <row r="343" spans="1:19" x14ac:dyDescent="0.25">
      <c r="A343" s="197">
        <f>YieldsAct!A343</f>
        <v>12099</v>
      </c>
      <c r="B343" s="197" t="str">
        <f>YieldsAct!B343</f>
        <v>FL</v>
      </c>
      <c r="C343" s="197" t="str">
        <f>YieldsAct!C343</f>
        <v>Palm Beach County</v>
      </c>
      <c r="D343" s="197">
        <f>YieldsAct!D343</f>
        <v>-80.513017199999993</v>
      </c>
      <c r="E343" s="197">
        <f>YieldsAct!E343</f>
        <v>26.689039999999999</v>
      </c>
      <c r="N343" s="198">
        <v>2.1545169999999999E-2</v>
      </c>
      <c r="S343">
        <f t="shared" si="5"/>
        <v>-198.82427372640009</v>
      </c>
    </row>
    <row r="344" spans="1:19" x14ac:dyDescent="0.25">
      <c r="A344" s="197">
        <f>YieldsAct!A344</f>
        <v>12101</v>
      </c>
      <c r="B344" s="197" t="str">
        <f>YieldsAct!B344</f>
        <v>FL</v>
      </c>
      <c r="C344" s="197" t="str">
        <f>YieldsAct!C344</f>
        <v>Pasco County</v>
      </c>
      <c r="D344" s="197">
        <f>YieldsAct!D344</f>
        <v>-82.397470999999996</v>
      </c>
      <c r="E344" s="197">
        <f>YieldsAct!E344</f>
        <v>28.309709999999999</v>
      </c>
      <c r="N344" s="198">
        <v>2.1594200000000001E-2</v>
      </c>
      <c r="S344">
        <f t="shared" si="5"/>
        <v>-107.66614436077505</v>
      </c>
    </row>
    <row r="345" spans="1:19" x14ac:dyDescent="0.25">
      <c r="A345" s="197">
        <f>YieldsAct!A345</f>
        <v>12103</v>
      </c>
      <c r="B345" s="197" t="str">
        <f>YieldsAct!B345</f>
        <v>FL</v>
      </c>
      <c r="C345" s="197" t="str">
        <f>YieldsAct!C345</f>
        <v>Pinellas County</v>
      </c>
      <c r="D345" s="197">
        <f>YieldsAct!D345</f>
        <v>-82.731089400000002</v>
      </c>
      <c r="E345" s="197">
        <f>YieldsAct!E345</f>
        <v>27.948599999999999</v>
      </c>
      <c r="N345" s="198">
        <v>2.0836380000000002E-2</v>
      </c>
      <c r="S345">
        <f t="shared" si="5"/>
        <v>-129.00095559000005</v>
      </c>
    </row>
    <row r="346" spans="1:19" x14ac:dyDescent="0.25">
      <c r="A346" s="197">
        <f>YieldsAct!A346</f>
        <v>12105</v>
      </c>
      <c r="B346" s="197" t="str">
        <f>YieldsAct!B346</f>
        <v>FL</v>
      </c>
      <c r="C346" s="197" t="str">
        <f>YieldsAct!C346</f>
        <v>Polk County</v>
      </c>
      <c r="D346" s="197">
        <f>YieldsAct!D346</f>
        <v>-81.697468999999998</v>
      </c>
      <c r="E346" s="197">
        <f>YieldsAct!E346</f>
        <v>27.943570000000001</v>
      </c>
      <c r="N346" s="198">
        <v>2.168718E-2</v>
      </c>
      <c r="S346">
        <f t="shared" si="5"/>
        <v>-129.29399022397493</v>
      </c>
    </row>
    <row r="347" spans="1:19" x14ac:dyDescent="0.25">
      <c r="A347" s="197">
        <f>YieldsAct!A347</f>
        <v>12107</v>
      </c>
      <c r="B347" s="197" t="str">
        <f>YieldsAct!B347</f>
        <v>FL</v>
      </c>
      <c r="C347" s="197" t="str">
        <f>YieldsAct!C347</f>
        <v>Putnam County</v>
      </c>
      <c r="D347" s="197">
        <f>YieldsAct!D347</f>
        <v>-81.7432333</v>
      </c>
      <c r="E347" s="197">
        <f>YieldsAct!E347</f>
        <v>29.59928</v>
      </c>
      <c r="N347" s="198">
        <v>2.2262130000000002E-2</v>
      </c>
      <c r="S347">
        <f t="shared" si="5"/>
        <v>-26.687302833599986</v>
      </c>
    </row>
    <row r="348" spans="1:19" x14ac:dyDescent="0.25">
      <c r="A348" s="197">
        <f>YieldsAct!A348</f>
        <v>12109</v>
      </c>
      <c r="B348" s="197" t="str">
        <f>YieldsAct!B348</f>
        <v>FL</v>
      </c>
      <c r="C348" s="197" t="str">
        <f>YieldsAct!C348</f>
        <v>St. Johns County</v>
      </c>
      <c r="D348" s="197">
        <f>YieldsAct!D348</f>
        <v>-81.428567299999997</v>
      </c>
      <c r="E348" s="197">
        <f>YieldsAct!E348</f>
        <v>29.89378</v>
      </c>
      <c r="N348" s="198">
        <v>2.2072140000000001E-2</v>
      </c>
      <c r="S348">
        <f t="shared" si="5"/>
        <v>-7.1444639511000281</v>
      </c>
    </row>
    <row r="349" spans="1:19" x14ac:dyDescent="0.25">
      <c r="A349" s="197">
        <f>YieldsAct!A349</f>
        <v>12111</v>
      </c>
      <c r="B349" s="197" t="str">
        <f>YieldsAct!B349</f>
        <v>FL</v>
      </c>
      <c r="C349" s="197" t="str">
        <f>YieldsAct!C349</f>
        <v>St. Lucie County</v>
      </c>
      <c r="D349" s="197">
        <f>YieldsAct!D349</f>
        <v>-80.480226299999998</v>
      </c>
      <c r="E349" s="197">
        <f>YieldsAct!E349</f>
        <v>27.370429999999999</v>
      </c>
      <c r="N349" s="198">
        <v>2.1666600000000001E-2</v>
      </c>
      <c r="S349">
        <f t="shared" si="5"/>
        <v>-161.93803863397505</v>
      </c>
    </row>
    <row r="350" spans="1:19" x14ac:dyDescent="0.25">
      <c r="A350" s="197">
        <f>YieldsAct!A350</f>
        <v>12113</v>
      </c>
      <c r="B350" s="197" t="str">
        <f>YieldsAct!B350</f>
        <v>FL</v>
      </c>
      <c r="C350" s="197" t="str">
        <f>YieldsAct!C350</f>
        <v>Santa Rosa County</v>
      </c>
      <c r="D350" s="197">
        <f>YieldsAct!D350</f>
        <v>-87.030138899999997</v>
      </c>
      <c r="E350" s="197">
        <f>YieldsAct!E350</f>
        <v>30.745629999999998</v>
      </c>
      <c r="N350" s="198">
        <v>2.2092250000000001E-2</v>
      </c>
      <c r="S350">
        <f t="shared" si="5"/>
        <v>51.580944218024889</v>
      </c>
    </row>
    <row r="351" spans="1:19" x14ac:dyDescent="0.25">
      <c r="A351" s="197">
        <f>YieldsAct!A351</f>
        <v>12115</v>
      </c>
      <c r="B351" s="197" t="str">
        <f>YieldsAct!B351</f>
        <v>FL</v>
      </c>
      <c r="C351" s="197" t="str">
        <f>YieldsAct!C351</f>
        <v>Sarasota County</v>
      </c>
      <c r="D351" s="197">
        <f>YieldsAct!D351</f>
        <v>-82.350440800000001</v>
      </c>
      <c r="E351" s="197">
        <f>YieldsAct!E351</f>
        <v>27.17783</v>
      </c>
      <c r="N351" s="198">
        <v>2.0962069999999999E-2</v>
      </c>
      <c r="S351">
        <f t="shared" si="5"/>
        <v>-172.576027104975</v>
      </c>
    </row>
    <row r="352" spans="1:19" x14ac:dyDescent="0.25">
      <c r="A352" s="197">
        <f>YieldsAct!A352</f>
        <v>12117</v>
      </c>
      <c r="B352" s="197" t="str">
        <f>YieldsAct!B352</f>
        <v>FL</v>
      </c>
      <c r="C352" s="197" t="str">
        <f>YieldsAct!C352</f>
        <v>Seminole County</v>
      </c>
      <c r="D352" s="197">
        <f>YieldsAct!D352</f>
        <v>-81.220828100000006</v>
      </c>
      <c r="E352" s="197">
        <f>YieldsAct!E352</f>
        <v>28.7028</v>
      </c>
      <c r="N352" s="198">
        <v>2.193399E-2</v>
      </c>
      <c r="S352">
        <f t="shared" si="5"/>
        <v>-83.77486236</v>
      </c>
    </row>
    <row r="353" spans="1:19" x14ac:dyDescent="0.25">
      <c r="A353" s="197">
        <f>YieldsAct!A353</f>
        <v>12119</v>
      </c>
      <c r="B353" s="197" t="str">
        <f>YieldsAct!B353</f>
        <v>FL</v>
      </c>
      <c r="C353" s="197" t="str">
        <f>YieldsAct!C353</f>
        <v>Sumter County</v>
      </c>
      <c r="D353" s="197">
        <f>YieldsAct!D353</f>
        <v>-82.077237299999993</v>
      </c>
      <c r="E353" s="197">
        <f>YieldsAct!E353</f>
        <v>28.691320000000001</v>
      </c>
      <c r="N353" s="198">
        <v>2.1865519999999999E-2</v>
      </c>
      <c r="S353">
        <f t="shared" si="5"/>
        <v>-84.482452479599928</v>
      </c>
    </row>
    <row r="354" spans="1:19" x14ac:dyDescent="0.25">
      <c r="A354" s="197">
        <f>YieldsAct!A354</f>
        <v>12121</v>
      </c>
      <c r="B354" s="197" t="str">
        <f>YieldsAct!B354</f>
        <v>FL</v>
      </c>
      <c r="C354" s="197" t="str">
        <f>YieldsAct!C354</f>
        <v>Suwannee County</v>
      </c>
      <c r="D354" s="197">
        <f>YieldsAct!D354</f>
        <v>-82.985429699999997</v>
      </c>
      <c r="E354" s="197">
        <f>YieldsAct!E354</f>
        <v>30.189769999999999</v>
      </c>
      <c r="N354" s="198">
        <v>2.2218209999999999E-2</v>
      </c>
      <c r="S354">
        <f t="shared" si="5"/>
        <v>12.890503469024953</v>
      </c>
    </row>
    <row r="355" spans="1:19" x14ac:dyDescent="0.25">
      <c r="A355" s="197">
        <f>YieldsAct!A355</f>
        <v>12123</v>
      </c>
      <c r="B355" s="197" t="str">
        <f>YieldsAct!B355</f>
        <v>FL</v>
      </c>
      <c r="C355" s="197" t="str">
        <f>YieldsAct!C355</f>
        <v>Taylor County</v>
      </c>
      <c r="D355" s="197">
        <f>YieldsAct!D355</f>
        <v>-83.6008961</v>
      </c>
      <c r="E355" s="197">
        <f>YieldsAct!E355</f>
        <v>30.049330000000001</v>
      </c>
      <c r="N355" s="198">
        <v>2.1650860000000001E-2</v>
      </c>
      <c r="S355">
        <f t="shared" si="5"/>
        <v>3.3352502600250822</v>
      </c>
    </row>
    <row r="356" spans="1:19" x14ac:dyDescent="0.25">
      <c r="A356" s="197">
        <f>YieldsAct!A356</f>
        <v>12125</v>
      </c>
      <c r="B356" s="197" t="str">
        <f>YieldsAct!B356</f>
        <v>FL</v>
      </c>
      <c r="C356" s="197" t="str">
        <f>YieldsAct!C356</f>
        <v>Union County</v>
      </c>
      <c r="D356" s="197">
        <f>YieldsAct!D356</f>
        <v>-82.370314100000002</v>
      </c>
      <c r="E356" s="197">
        <f>YieldsAct!E356</f>
        <v>30.041630000000001</v>
      </c>
      <c r="N356" s="198">
        <v>2.2209619999999999E-2</v>
      </c>
      <c r="S356">
        <f t="shared" si="5"/>
        <v>2.8139243780250944</v>
      </c>
    </row>
    <row r="357" spans="1:19" x14ac:dyDescent="0.25">
      <c r="A357" s="197">
        <f>YieldsAct!A357</f>
        <v>12127</v>
      </c>
      <c r="B357" s="197" t="str">
        <f>YieldsAct!B357</f>
        <v>FL</v>
      </c>
      <c r="C357" s="197" t="str">
        <f>YieldsAct!C357</f>
        <v>Volusia County</v>
      </c>
      <c r="D357" s="197">
        <f>YieldsAct!D357</f>
        <v>-81.189450300000004</v>
      </c>
      <c r="E357" s="197">
        <f>YieldsAct!E357</f>
        <v>29.052479999999999</v>
      </c>
      <c r="N357" s="198">
        <v>2.196236E-2</v>
      </c>
      <c r="S357">
        <f t="shared" si="5"/>
        <v>-61.937563161600046</v>
      </c>
    </row>
    <row r="358" spans="1:19" x14ac:dyDescent="0.25">
      <c r="A358" s="197">
        <f>YieldsAct!A358</f>
        <v>12129</v>
      </c>
      <c r="B358" s="197" t="str">
        <f>YieldsAct!B358</f>
        <v>FL</v>
      </c>
      <c r="C358" s="197" t="str">
        <f>YieldsAct!C358</f>
        <v>Wakulla County</v>
      </c>
      <c r="D358" s="197">
        <f>YieldsAct!D358</f>
        <v>-84.409454699999998</v>
      </c>
      <c r="E358" s="197">
        <f>YieldsAct!E358</f>
        <v>30.17558</v>
      </c>
      <c r="N358" s="198">
        <v>2.1508759999999998E-2</v>
      </c>
      <c r="S358">
        <f t="shared" si="5"/>
        <v>11.921013756900004</v>
      </c>
    </row>
    <row r="359" spans="1:19" x14ac:dyDescent="0.25">
      <c r="A359" s="197">
        <f>YieldsAct!A359</f>
        <v>12131</v>
      </c>
      <c r="B359" s="197" t="str">
        <f>YieldsAct!B359</f>
        <v>FL</v>
      </c>
      <c r="C359" s="197" t="str">
        <f>YieldsAct!C359</f>
        <v>Walton County</v>
      </c>
      <c r="D359" s="197">
        <f>YieldsAct!D359</f>
        <v>-86.171778799999998</v>
      </c>
      <c r="E359" s="197">
        <f>YieldsAct!E359</f>
        <v>30.672170000000001</v>
      </c>
      <c r="N359" s="198">
        <v>2.1930180000000001E-2</v>
      </c>
      <c r="S359">
        <f t="shared" si="5"/>
        <v>46.38805314502509</v>
      </c>
    </row>
    <row r="360" spans="1:19" x14ac:dyDescent="0.25">
      <c r="A360" s="197">
        <f>YieldsAct!A360</f>
        <v>12133</v>
      </c>
      <c r="B360" s="197" t="str">
        <f>YieldsAct!B360</f>
        <v>FL</v>
      </c>
      <c r="C360" s="197" t="str">
        <f>YieldsAct!C360</f>
        <v>Washington County</v>
      </c>
      <c r="D360" s="197">
        <f>YieldsAct!D360</f>
        <v>-85.683668900000001</v>
      </c>
      <c r="E360" s="197">
        <f>YieldsAct!E360</f>
        <v>30.626719999999999</v>
      </c>
      <c r="N360" s="198">
        <v>2.2124709999999999E-2</v>
      </c>
      <c r="S360">
        <f t="shared" si="5"/>
        <v>43.187350406399915</v>
      </c>
    </row>
    <row r="361" spans="1:19" x14ac:dyDescent="0.25">
      <c r="A361" s="197">
        <f>YieldsAct!A361</f>
        <v>13001</v>
      </c>
      <c r="B361" s="197" t="str">
        <f>YieldsAct!B361</f>
        <v>GA</v>
      </c>
      <c r="C361" s="197" t="str">
        <f>YieldsAct!C361</f>
        <v>Appling County</v>
      </c>
      <c r="D361" s="197">
        <f>YieldsAct!D361</f>
        <v>-82.310257800000002</v>
      </c>
      <c r="E361" s="197">
        <f>YieldsAct!E361</f>
        <v>31.744119999999999</v>
      </c>
      <c r="N361" s="198">
        <v>2.2173189999999999E-2</v>
      </c>
      <c r="S361">
        <f t="shared" si="5"/>
        <v>124.5724977923999</v>
      </c>
    </row>
    <row r="362" spans="1:19" x14ac:dyDescent="0.25">
      <c r="A362" s="197">
        <f>YieldsAct!A362</f>
        <v>13003</v>
      </c>
      <c r="B362" s="197" t="str">
        <f>YieldsAct!B362</f>
        <v>GA</v>
      </c>
      <c r="C362" s="197" t="str">
        <f>YieldsAct!C362</f>
        <v>Atkinson County</v>
      </c>
      <c r="D362" s="197">
        <f>YieldsAct!D362</f>
        <v>-82.900324299999994</v>
      </c>
      <c r="E362" s="197">
        <f>YieldsAct!E362</f>
        <v>31.277999999999999</v>
      </c>
      <c r="N362" s="198">
        <v>2.2104430000000001E-2</v>
      </c>
      <c r="S362">
        <f t="shared" si="5"/>
        <v>89.939888999999908</v>
      </c>
    </row>
    <row r="363" spans="1:19" x14ac:dyDescent="0.25">
      <c r="A363" s="197">
        <f>YieldsAct!A363</f>
        <v>13005</v>
      </c>
      <c r="B363" s="197" t="str">
        <f>YieldsAct!B363</f>
        <v>GA</v>
      </c>
      <c r="C363" s="197" t="str">
        <f>YieldsAct!C363</f>
        <v>Bacon County</v>
      </c>
      <c r="D363" s="197">
        <f>YieldsAct!D363</f>
        <v>-82.479974299999995</v>
      </c>
      <c r="E363" s="197">
        <f>YieldsAct!E363</f>
        <v>31.54316</v>
      </c>
      <c r="N363" s="198">
        <v>2.2096310000000001E-2</v>
      </c>
      <c r="S363">
        <f t="shared" si="5"/>
        <v>109.52132126760003</v>
      </c>
    </row>
    <row r="364" spans="1:19" x14ac:dyDescent="0.25">
      <c r="A364" s="197">
        <f>YieldsAct!A364</f>
        <v>13007</v>
      </c>
      <c r="B364" s="197" t="str">
        <f>YieldsAct!B364</f>
        <v>GA</v>
      </c>
      <c r="C364" s="197" t="str">
        <f>YieldsAct!C364</f>
        <v>Baker County</v>
      </c>
      <c r="D364" s="197">
        <f>YieldsAct!D364</f>
        <v>-84.465344599999995</v>
      </c>
      <c r="E364" s="197">
        <f>YieldsAct!E364</f>
        <v>31.310189999999999</v>
      </c>
      <c r="N364" s="198">
        <v>2.1958220000000001E-2</v>
      </c>
      <c r="S364">
        <f t="shared" si="5"/>
        <v>92.300170131224888</v>
      </c>
    </row>
    <row r="365" spans="1:19" x14ac:dyDescent="0.25">
      <c r="A365" s="197">
        <f>YieldsAct!A365</f>
        <v>13009</v>
      </c>
      <c r="B365" s="197" t="str">
        <f>YieldsAct!B365</f>
        <v>GA</v>
      </c>
      <c r="C365" s="197" t="str">
        <f>YieldsAct!C365</f>
        <v>Baldwin County</v>
      </c>
      <c r="D365" s="197">
        <f>YieldsAct!D365</f>
        <v>-83.254068899999993</v>
      </c>
      <c r="E365" s="197">
        <f>YieldsAct!E365</f>
        <v>33.068959999999997</v>
      </c>
      <c r="N365" s="198">
        <v>2.2193520000000001E-2</v>
      </c>
      <c r="S365">
        <f t="shared" si="5"/>
        <v>228.34645983359977</v>
      </c>
    </row>
    <row r="366" spans="1:19" x14ac:dyDescent="0.25">
      <c r="A366" s="197">
        <f>YieldsAct!A366</f>
        <v>13011</v>
      </c>
      <c r="B366" s="197" t="str">
        <f>YieldsAct!B366</f>
        <v>GA</v>
      </c>
      <c r="C366" s="197" t="str">
        <f>YieldsAct!C366</f>
        <v>Banks County</v>
      </c>
      <c r="D366" s="197">
        <f>YieldsAct!D366</f>
        <v>-83.4941484</v>
      </c>
      <c r="E366" s="197">
        <f>YieldsAct!E366</f>
        <v>34.352589999999999</v>
      </c>
      <c r="N366" s="198">
        <v>2.2323429999999998E-2</v>
      </c>
      <c r="S366">
        <f t="shared" si="5"/>
        <v>336.42616434322497</v>
      </c>
    </row>
    <row r="367" spans="1:19" x14ac:dyDescent="0.25">
      <c r="A367" s="197">
        <f>YieldsAct!A367</f>
        <v>13013</v>
      </c>
      <c r="B367" s="197" t="str">
        <f>YieldsAct!B367</f>
        <v>GA</v>
      </c>
      <c r="C367" s="197" t="str">
        <f>YieldsAct!C367</f>
        <v>Barrow County</v>
      </c>
      <c r="D367" s="197">
        <f>YieldsAct!D367</f>
        <v>-83.721806099999995</v>
      </c>
      <c r="E367" s="197">
        <f>YieldsAct!E367</f>
        <v>33.991399999999999</v>
      </c>
      <c r="N367" s="198">
        <v>2.2436439999999998E-2</v>
      </c>
      <c r="S367">
        <f t="shared" si="5"/>
        <v>305.26486640999991</v>
      </c>
    </row>
    <row r="368" spans="1:19" x14ac:dyDescent="0.25">
      <c r="A368" s="197">
        <f>YieldsAct!A368</f>
        <v>13015</v>
      </c>
      <c r="B368" s="197" t="str">
        <f>YieldsAct!B368</f>
        <v>GA</v>
      </c>
      <c r="C368" s="197" t="str">
        <f>YieldsAct!C368</f>
        <v>Bartow County</v>
      </c>
      <c r="D368" s="197">
        <f>YieldsAct!D368</f>
        <v>-84.855252899999996</v>
      </c>
      <c r="E368" s="197">
        <f>YieldsAct!E368</f>
        <v>34.229770000000002</v>
      </c>
      <c r="N368" s="198">
        <v>2.3186660000000001E-2</v>
      </c>
      <c r="S368">
        <f t="shared" si="5"/>
        <v>325.76412206902523</v>
      </c>
    </row>
    <row r="369" spans="1:19" x14ac:dyDescent="0.25">
      <c r="A369" s="197">
        <f>YieldsAct!A369</f>
        <v>13017</v>
      </c>
      <c r="B369" s="197" t="str">
        <f>YieldsAct!B369</f>
        <v>GA</v>
      </c>
      <c r="C369" s="197" t="str">
        <f>YieldsAct!C369</f>
        <v>Ben Hill County</v>
      </c>
      <c r="D369" s="197">
        <f>YieldsAct!D369</f>
        <v>-83.2547462</v>
      </c>
      <c r="E369" s="197">
        <f>YieldsAct!E369</f>
        <v>31.760629999999999</v>
      </c>
      <c r="N369" s="198">
        <v>2.189369E-2</v>
      </c>
      <c r="S369">
        <f t="shared" si="5"/>
        <v>125.81711549302493</v>
      </c>
    </row>
    <row r="370" spans="1:19" x14ac:dyDescent="0.25">
      <c r="A370" s="197">
        <f>YieldsAct!A370</f>
        <v>13019</v>
      </c>
      <c r="B370" s="197" t="str">
        <f>YieldsAct!B370</f>
        <v>GA</v>
      </c>
      <c r="C370" s="197" t="str">
        <f>YieldsAct!C370</f>
        <v>Berrien County</v>
      </c>
      <c r="D370" s="197">
        <f>YieldsAct!D370</f>
        <v>-83.243223299999997</v>
      </c>
      <c r="E370" s="197">
        <f>YieldsAct!E370</f>
        <v>31.266960000000001</v>
      </c>
      <c r="N370" s="198">
        <v>2.19543E-2</v>
      </c>
      <c r="S370">
        <f t="shared" si="5"/>
        <v>89.131472193600075</v>
      </c>
    </row>
    <row r="371" spans="1:19" x14ac:dyDescent="0.25">
      <c r="A371" s="197">
        <f>YieldsAct!A371</f>
        <v>13021</v>
      </c>
      <c r="B371" s="197" t="str">
        <f>YieldsAct!B371</f>
        <v>GA</v>
      </c>
      <c r="C371" s="197" t="str">
        <f>YieldsAct!C371</f>
        <v>Bibb County</v>
      </c>
      <c r="D371" s="197">
        <f>YieldsAct!D371</f>
        <v>-83.717426900000007</v>
      </c>
      <c r="E371" s="197">
        <f>YieldsAct!E371</f>
        <v>32.813760000000002</v>
      </c>
      <c r="N371" s="198">
        <v>2.2278619999999999E-2</v>
      </c>
      <c r="S371">
        <f t="shared" si="5"/>
        <v>207.74260200960018</v>
      </c>
    </row>
    <row r="372" spans="1:19" x14ac:dyDescent="0.25">
      <c r="A372" s="197">
        <f>YieldsAct!A372</f>
        <v>13023</v>
      </c>
      <c r="B372" s="197" t="str">
        <f>YieldsAct!B372</f>
        <v>GA</v>
      </c>
      <c r="C372" s="197" t="str">
        <f>YieldsAct!C372</f>
        <v>Bleckley County</v>
      </c>
      <c r="D372" s="197">
        <f>YieldsAct!D372</f>
        <v>-83.358415100000002</v>
      </c>
      <c r="E372" s="197">
        <f>YieldsAct!E372</f>
        <v>32.43553</v>
      </c>
      <c r="N372" s="198">
        <v>2.1982580000000002E-2</v>
      </c>
      <c r="S372">
        <f t="shared" si="5"/>
        <v>177.74483935702497</v>
      </c>
    </row>
    <row r="373" spans="1:19" x14ac:dyDescent="0.25">
      <c r="A373" s="197">
        <f>YieldsAct!A373</f>
        <v>13025</v>
      </c>
      <c r="B373" s="197" t="str">
        <f>YieldsAct!B373</f>
        <v>GA</v>
      </c>
      <c r="C373" s="197" t="str">
        <f>YieldsAct!C373</f>
        <v>Brantley County</v>
      </c>
      <c r="D373" s="197">
        <f>YieldsAct!D373</f>
        <v>-81.999895199999997</v>
      </c>
      <c r="E373" s="197">
        <f>YieldsAct!E373</f>
        <v>31.192170000000001</v>
      </c>
      <c r="N373" s="198">
        <v>2.2202E-2</v>
      </c>
      <c r="S373">
        <f t="shared" si="5"/>
        <v>83.669330945025067</v>
      </c>
    </row>
    <row r="374" spans="1:19" x14ac:dyDescent="0.25">
      <c r="A374" s="197">
        <f>YieldsAct!A374</f>
        <v>13027</v>
      </c>
      <c r="B374" s="197" t="str">
        <f>YieldsAct!B374</f>
        <v>GA</v>
      </c>
      <c r="C374" s="197" t="str">
        <f>YieldsAct!C374</f>
        <v>Brooks County</v>
      </c>
      <c r="D374" s="197">
        <f>YieldsAct!D374</f>
        <v>-83.600144099999994</v>
      </c>
      <c r="E374" s="197">
        <f>YieldsAct!E374</f>
        <v>30.837910000000001</v>
      </c>
      <c r="N374" s="198">
        <v>2.199885E-2</v>
      </c>
      <c r="S374">
        <f t="shared" si="5"/>
        <v>58.138634628225063</v>
      </c>
    </row>
    <row r="375" spans="1:19" x14ac:dyDescent="0.25">
      <c r="A375" s="197">
        <f>YieldsAct!A375</f>
        <v>13029</v>
      </c>
      <c r="B375" s="197" t="str">
        <f>YieldsAct!B375</f>
        <v>GA</v>
      </c>
      <c r="C375" s="197" t="str">
        <f>YieldsAct!C375</f>
        <v>Bryan County</v>
      </c>
      <c r="D375" s="197">
        <f>YieldsAct!D375</f>
        <v>-81.448749100000001</v>
      </c>
      <c r="E375" s="197">
        <f>YieldsAct!E375</f>
        <v>32.019869999999997</v>
      </c>
      <c r="N375" s="198">
        <v>2.206402E-2</v>
      </c>
      <c r="S375">
        <f t="shared" si="5"/>
        <v>145.52094333802478</v>
      </c>
    </row>
    <row r="376" spans="1:19" x14ac:dyDescent="0.25">
      <c r="A376" s="197">
        <f>YieldsAct!A376</f>
        <v>13031</v>
      </c>
      <c r="B376" s="197" t="str">
        <f>YieldsAct!B376</f>
        <v>GA</v>
      </c>
      <c r="C376" s="197" t="str">
        <f>YieldsAct!C376</f>
        <v>Bulloch County</v>
      </c>
      <c r="D376" s="197">
        <f>YieldsAct!D376</f>
        <v>-81.748233600000006</v>
      </c>
      <c r="E376" s="197">
        <f>YieldsAct!E376</f>
        <v>32.402520000000003</v>
      </c>
      <c r="N376" s="198">
        <v>2.2181360000000001E-2</v>
      </c>
      <c r="S376">
        <f t="shared" si="5"/>
        <v>175.1573302884002</v>
      </c>
    </row>
    <row r="377" spans="1:19" x14ac:dyDescent="0.25">
      <c r="A377" s="197">
        <f>YieldsAct!A377</f>
        <v>13033</v>
      </c>
      <c r="B377" s="197" t="str">
        <f>YieldsAct!B377</f>
        <v>GA</v>
      </c>
      <c r="C377" s="197" t="str">
        <f>YieldsAct!C377</f>
        <v>Burke County</v>
      </c>
      <c r="D377" s="197">
        <f>YieldsAct!D377</f>
        <v>-82.005414099999996</v>
      </c>
      <c r="E377" s="197">
        <f>YieldsAct!E377</f>
        <v>33.062289999999997</v>
      </c>
      <c r="N377" s="198">
        <v>2.2246060000000002E-2</v>
      </c>
      <c r="S377">
        <f t="shared" si="5"/>
        <v>227.80422009922481</v>
      </c>
    </row>
    <row r="378" spans="1:19" x14ac:dyDescent="0.25">
      <c r="A378" s="197">
        <f>YieldsAct!A378</f>
        <v>13035</v>
      </c>
      <c r="B378" s="197" t="str">
        <f>YieldsAct!B378</f>
        <v>GA</v>
      </c>
      <c r="C378" s="197" t="str">
        <f>YieldsAct!C378</f>
        <v>Butts County</v>
      </c>
      <c r="D378" s="197">
        <f>YieldsAct!D378</f>
        <v>-83.961892899999995</v>
      </c>
      <c r="E378" s="197">
        <f>YieldsAct!E378</f>
        <v>33.283830000000002</v>
      </c>
      <c r="N378" s="198">
        <v>2.2477259999999999E-2</v>
      </c>
      <c r="S378">
        <f t="shared" si="5"/>
        <v>245.92148880502518</v>
      </c>
    </row>
    <row r="379" spans="1:19" x14ac:dyDescent="0.25">
      <c r="A379" s="197">
        <f>YieldsAct!A379</f>
        <v>13037</v>
      </c>
      <c r="B379" s="197" t="str">
        <f>YieldsAct!B379</f>
        <v>GA</v>
      </c>
      <c r="C379" s="197" t="str">
        <f>YieldsAct!C379</f>
        <v>Calhoun County</v>
      </c>
      <c r="D379" s="197">
        <f>YieldsAct!D379</f>
        <v>-84.641989600000002</v>
      </c>
      <c r="E379" s="197">
        <f>YieldsAct!E379</f>
        <v>31.516120000000001</v>
      </c>
      <c r="N379" s="198">
        <v>2.1995150000000002E-2</v>
      </c>
      <c r="S379">
        <f t="shared" si="5"/>
        <v>107.50999467240005</v>
      </c>
    </row>
    <row r="380" spans="1:19" x14ac:dyDescent="0.25">
      <c r="A380" s="197">
        <f>YieldsAct!A380</f>
        <v>13039</v>
      </c>
      <c r="B380" s="197" t="str">
        <f>YieldsAct!B380</f>
        <v>GA</v>
      </c>
      <c r="C380" s="197" t="str">
        <f>YieldsAct!C380</f>
        <v>Camden County</v>
      </c>
      <c r="D380" s="197">
        <f>YieldsAct!D380</f>
        <v>-81.693462400000001</v>
      </c>
      <c r="E380" s="197">
        <f>YieldsAct!E380</f>
        <v>30.94021</v>
      </c>
      <c r="N380" s="198">
        <v>2.2047799999999999E-2</v>
      </c>
      <c r="S380">
        <f t="shared" si="5"/>
        <v>65.453163399225019</v>
      </c>
    </row>
    <row r="381" spans="1:19" x14ac:dyDescent="0.25">
      <c r="A381" s="197">
        <f>YieldsAct!A381</f>
        <v>13043</v>
      </c>
      <c r="B381" s="197" t="str">
        <f>YieldsAct!B381</f>
        <v>GA</v>
      </c>
      <c r="C381" s="197" t="str">
        <f>YieldsAct!C381</f>
        <v>Candler County</v>
      </c>
      <c r="D381" s="197">
        <f>YieldsAct!D381</f>
        <v>-82.087609400000005</v>
      </c>
      <c r="E381" s="197">
        <f>YieldsAct!E381</f>
        <v>32.405209999999997</v>
      </c>
      <c r="N381" s="198">
        <v>2.2055979999999999E-2</v>
      </c>
      <c r="S381">
        <f t="shared" si="5"/>
        <v>175.36800407422476</v>
      </c>
    </row>
    <row r="382" spans="1:19" x14ac:dyDescent="0.25">
      <c r="A382" s="197">
        <f>YieldsAct!A382</f>
        <v>13045</v>
      </c>
      <c r="B382" s="197" t="str">
        <f>YieldsAct!B382</f>
        <v>GA</v>
      </c>
      <c r="C382" s="197" t="str">
        <f>YieldsAct!C382</f>
        <v>Carroll County</v>
      </c>
      <c r="D382" s="197">
        <f>YieldsAct!D382</f>
        <v>-85.085667299999997</v>
      </c>
      <c r="E382" s="197">
        <f>YieldsAct!E382</f>
        <v>33.575980000000001</v>
      </c>
      <c r="N382" s="198">
        <v>2.2894930000000001E-2</v>
      </c>
      <c r="S382">
        <f t="shared" si="5"/>
        <v>270.15082416090013</v>
      </c>
    </row>
    <row r="383" spans="1:19" x14ac:dyDescent="0.25">
      <c r="A383" s="197">
        <f>YieldsAct!A383</f>
        <v>13047</v>
      </c>
      <c r="B383" s="197" t="str">
        <f>YieldsAct!B383</f>
        <v>GA</v>
      </c>
      <c r="C383" s="197" t="str">
        <f>YieldsAct!C383</f>
        <v>Catoosa County</v>
      </c>
      <c r="D383" s="197">
        <f>YieldsAct!D383</f>
        <v>-85.144714300000004</v>
      </c>
      <c r="E383" s="197">
        <f>YieldsAct!E383</f>
        <v>34.889420000000001</v>
      </c>
      <c r="N383" s="198">
        <v>2.3340300000000001E-2</v>
      </c>
      <c r="S383">
        <f t="shared" si="5"/>
        <v>383.8253128569001</v>
      </c>
    </row>
    <row r="384" spans="1:19" x14ac:dyDescent="0.25">
      <c r="A384" s="197">
        <f>YieldsAct!A384</f>
        <v>13049</v>
      </c>
      <c r="B384" s="197" t="str">
        <f>YieldsAct!B384</f>
        <v>GA</v>
      </c>
      <c r="C384" s="197" t="str">
        <f>YieldsAct!C384</f>
        <v>Charlton County</v>
      </c>
      <c r="D384" s="197">
        <f>YieldsAct!D384</f>
        <v>-82.161194100000003</v>
      </c>
      <c r="E384" s="197">
        <f>YieldsAct!E384</f>
        <v>30.792149999999999</v>
      </c>
      <c r="N384" s="198">
        <v>2.2278929999999999E-2</v>
      </c>
      <c r="S384">
        <f t="shared" si="5"/>
        <v>54.882003650624959</v>
      </c>
    </row>
    <row r="385" spans="1:19" x14ac:dyDescent="0.25">
      <c r="A385" s="197">
        <f>YieldsAct!A385</f>
        <v>13051</v>
      </c>
      <c r="B385" s="197" t="str">
        <f>YieldsAct!B385</f>
        <v>GA</v>
      </c>
      <c r="C385" s="197" t="str">
        <f>YieldsAct!C385</f>
        <v>Chatham County</v>
      </c>
      <c r="D385" s="197">
        <f>YieldsAct!D385</f>
        <v>-81.135959299999996</v>
      </c>
      <c r="E385" s="197">
        <f>YieldsAct!E385</f>
        <v>32.004770000000001</v>
      </c>
      <c r="N385" s="198">
        <v>2.1824659999999999E-2</v>
      </c>
      <c r="S385">
        <f t="shared" si="5"/>
        <v>144.36495619402504</v>
      </c>
    </row>
    <row r="386" spans="1:19" x14ac:dyDescent="0.25">
      <c r="A386" s="197">
        <f>YieldsAct!A386</f>
        <v>13053</v>
      </c>
      <c r="B386" s="197" t="str">
        <f>YieldsAct!B386</f>
        <v>GA</v>
      </c>
      <c r="C386" s="197" t="str">
        <f>YieldsAct!C386</f>
        <v>Chattahoochee County</v>
      </c>
      <c r="D386" s="197">
        <f>YieldsAct!D386</f>
        <v>-84.783553800000007</v>
      </c>
      <c r="E386" s="197">
        <f>YieldsAct!E386</f>
        <v>32.342660000000002</v>
      </c>
      <c r="N386" s="198">
        <v>2.2480989999999999E-2</v>
      </c>
      <c r="S386">
        <f t="shared" si="5"/>
        <v>170.47767572010019</v>
      </c>
    </row>
    <row r="387" spans="1:19" x14ac:dyDescent="0.25">
      <c r="A387" s="197">
        <f>YieldsAct!A387</f>
        <v>13055</v>
      </c>
      <c r="B387" s="197" t="str">
        <f>YieldsAct!B387</f>
        <v>GA</v>
      </c>
      <c r="C387" s="197" t="str">
        <f>YieldsAct!C387</f>
        <v>Chattooga County</v>
      </c>
      <c r="D387" s="197">
        <f>YieldsAct!D387</f>
        <v>-85.349862599999994</v>
      </c>
      <c r="E387" s="197">
        <f>YieldsAct!E387</f>
        <v>34.46255</v>
      </c>
      <c r="N387" s="198">
        <v>2.3372730000000001E-2</v>
      </c>
      <c r="S387">
        <f t="shared" si="5"/>
        <v>346.02941813062506</v>
      </c>
    </row>
    <row r="388" spans="1:19" x14ac:dyDescent="0.25">
      <c r="A388" s="197">
        <f>YieldsAct!A388</f>
        <v>13057</v>
      </c>
      <c r="B388" s="197" t="str">
        <f>YieldsAct!B388</f>
        <v>GA</v>
      </c>
      <c r="C388" s="197" t="str">
        <f>YieldsAct!C388</f>
        <v>Cherokee County</v>
      </c>
      <c r="D388" s="197">
        <f>YieldsAct!D388</f>
        <v>-84.483716000000001</v>
      </c>
      <c r="E388" s="197">
        <f>YieldsAct!E388</f>
        <v>34.24</v>
      </c>
      <c r="N388" s="198">
        <v>2.2983679999999999E-2</v>
      </c>
      <c r="S388">
        <f t="shared" ref="S388:S451" si="6">E388*1.5^2*(E388-30)</f>
        <v>326.64960000000019</v>
      </c>
    </row>
    <row r="389" spans="1:19" x14ac:dyDescent="0.25">
      <c r="A389" s="197">
        <f>YieldsAct!A389</f>
        <v>13059</v>
      </c>
      <c r="B389" s="197" t="str">
        <f>YieldsAct!B389</f>
        <v>GA</v>
      </c>
      <c r="C389" s="197" t="str">
        <f>YieldsAct!C389</f>
        <v>Clarke County</v>
      </c>
      <c r="D389" s="197">
        <f>YieldsAct!D389</f>
        <v>-83.369021399999994</v>
      </c>
      <c r="E389" s="197">
        <f>YieldsAct!E389</f>
        <v>33.949170000000002</v>
      </c>
      <c r="N389" s="198">
        <v>2.241218E-2</v>
      </c>
      <c r="S389">
        <f t="shared" si="6"/>
        <v>301.65984830002515</v>
      </c>
    </row>
    <row r="390" spans="1:19" x14ac:dyDescent="0.25">
      <c r="A390" s="197">
        <f>YieldsAct!A390</f>
        <v>13061</v>
      </c>
      <c r="B390" s="197" t="str">
        <f>YieldsAct!B390</f>
        <v>GA</v>
      </c>
      <c r="C390" s="197" t="str">
        <f>YieldsAct!C390</f>
        <v>Clay County</v>
      </c>
      <c r="D390" s="197">
        <f>YieldsAct!D390</f>
        <v>-84.990730200000002</v>
      </c>
      <c r="E390" s="197">
        <f>YieldsAct!E390</f>
        <v>31.61523</v>
      </c>
      <c r="N390" s="198">
        <v>2.2055669999999999E-2</v>
      </c>
      <c r="S390">
        <f t="shared" si="6"/>
        <v>114.89820289402503</v>
      </c>
    </row>
    <row r="391" spans="1:19" x14ac:dyDescent="0.25">
      <c r="A391" s="197">
        <f>YieldsAct!A391</f>
        <v>13063</v>
      </c>
      <c r="B391" s="197" t="str">
        <f>YieldsAct!B391</f>
        <v>GA</v>
      </c>
      <c r="C391" s="197" t="str">
        <f>YieldsAct!C391</f>
        <v>Clayton County</v>
      </c>
      <c r="D391" s="197">
        <f>YieldsAct!D391</f>
        <v>-84.369303700000003</v>
      </c>
      <c r="E391" s="197">
        <f>YieldsAct!E391</f>
        <v>33.535939999999997</v>
      </c>
      <c r="N391" s="198">
        <v>2.2707970000000001E-2</v>
      </c>
      <c r="S391">
        <f t="shared" si="6"/>
        <v>266.80741128809967</v>
      </c>
    </row>
    <row r="392" spans="1:19" x14ac:dyDescent="0.25">
      <c r="A392" s="197">
        <f>YieldsAct!A392</f>
        <v>13065</v>
      </c>
      <c r="B392" s="197" t="str">
        <f>YieldsAct!B392</f>
        <v>GA</v>
      </c>
      <c r="C392" s="197" t="str">
        <f>YieldsAct!C392</f>
        <v>Clinch County</v>
      </c>
      <c r="D392" s="197">
        <f>YieldsAct!D392</f>
        <v>-82.734136199999995</v>
      </c>
      <c r="E392" s="197">
        <f>YieldsAct!E392</f>
        <v>30.904789999999998</v>
      </c>
      <c r="N392" s="198">
        <v>2.2242129999999999E-2</v>
      </c>
      <c r="S392">
        <f t="shared" si="6"/>
        <v>62.915276124224889</v>
      </c>
    </row>
    <row r="393" spans="1:19" x14ac:dyDescent="0.25">
      <c r="A393" s="197">
        <f>YieldsAct!A393</f>
        <v>13067</v>
      </c>
      <c r="B393" s="197" t="str">
        <f>YieldsAct!B393</f>
        <v>GA</v>
      </c>
      <c r="C393" s="197" t="str">
        <f>YieldsAct!C393</f>
        <v>Cobb County</v>
      </c>
      <c r="D393" s="197">
        <f>YieldsAct!D393</f>
        <v>-84.592042399999997</v>
      </c>
      <c r="E393" s="197">
        <f>YieldsAct!E393</f>
        <v>33.93685</v>
      </c>
      <c r="N393" s="198">
        <v>2.3003880000000001E-2</v>
      </c>
      <c r="S393">
        <f t="shared" si="6"/>
        <v>300.60964782562496</v>
      </c>
    </row>
    <row r="394" spans="1:19" x14ac:dyDescent="0.25">
      <c r="A394" s="197">
        <f>YieldsAct!A394</f>
        <v>13069</v>
      </c>
      <c r="B394" s="197" t="str">
        <f>YieldsAct!B394</f>
        <v>GA</v>
      </c>
      <c r="C394" s="197" t="str">
        <f>YieldsAct!C394</f>
        <v>Coffee County</v>
      </c>
      <c r="D394" s="197">
        <f>YieldsAct!D394</f>
        <v>-82.887469300000006</v>
      </c>
      <c r="E394" s="197">
        <f>YieldsAct!E394</f>
        <v>31.537179999999999</v>
      </c>
      <c r="N394" s="198">
        <v>2.1994989999999999E-2</v>
      </c>
      <c r="S394">
        <f t="shared" si="6"/>
        <v>109.07622529289993</v>
      </c>
    </row>
    <row r="395" spans="1:19" x14ac:dyDescent="0.25">
      <c r="A395" s="197">
        <f>YieldsAct!A395</f>
        <v>13071</v>
      </c>
      <c r="B395" s="197" t="str">
        <f>YieldsAct!B395</f>
        <v>GA</v>
      </c>
      <c r="C395" s="197" t="str">
        <f>YieldsAct!C395</f>
        <v>Colquitt County</v>
      </c>
      <c r="D395" s="197">
        <f>YieldsAct!D395</f>
        <v>-83.790288000000004</v>
      </c>
      <c r="E395" s="197">
        <f>YieldsAct!E395</f>
        <v>31.171869999999998</v>
      </c>
      <c r="N395" s="198">
        <v>2.1909680000000001E-2</v>
      </c>
      <c r="S395">
        <f t="shared" si="6"/>
        <v>82.191103418024895</v>
      </c>
    </row>
    <row r="396" spans="1:19" x14ac:dyDescent="0.25">
      <c r="A396" s="197">
        <f>YieldsAct!A396</f>
        <v>13073</v>
      </c>
      <c r="B396" s="197" t="str">
        <f>YieldsAct!B396</f>
        <v>GA</v>
      </c>
      <c r="C396" s="197" t="str">
        <f>YieldsAct!C396</f>
        <v>Columbia County</v>
      </c>
      <c r="D396" s="197">
        <f>YieldsAct!D396</f>
        <v>-82.274059199999996</v>
      </c>
      <c r="E396" s="197">
        <f>YieldsAct!E396</f>
        <v>33.545749999999998</v>
      </c>
      <c r="N396" s="198">
        <v>2.2416100000000001E-2</v>
      </c>
      <c r="S396">
        <f t="shared" si="6"/>
        <v>267.62589689062486</v>
      </c>
    </row>
    <row r="397" spans="1:19" x14ac:dyDescent="0.25">
      <c r="A397" s="197">
        <f>YieldsAct!A397</f>
        <v>13075</v>
      </c>
      <c r="B397" s="197" t="str">
        <f>YieldsAct!B397</f>
        <v>GA</v>
      </c>
      <c r="C397" s="197" t="str">
        <f>YieldsAct!C397</f>
        <v>Cook County</v>
      </c>
      <c r="D397" s="197">
        <f>YieldsAct!D397</f>
        <v>-83.446711199999996</v>
      </c>
      <c r="E397" s="197">
        <f>YieldsAct!E397</f>
        <v>31.148879999999998</v>
      </c>
      <c r="N397" s="198">
        <v>2.188563E-2</v>
      </c>
      <c r="S397">
        <f t="shared" si="6"/>
        <v>80.519231822399888</v>
      </c>
    </row>
    <row r="398" spans="1:19" x14ac:dyDescent="0.25">
      <c r="A398" s="197">
        <f>YieldsAct!A398</f>
        <v>13077</v>
      </c>
      <c r="B398" s="197" t="str">
        <f>YieldsAct!B398</f>
        <v>GA</v>
      </c>
      <c r="C398" s="197" t="str">
        <f>YieldsAct!C398</f>
        <v>Coweta County</v>
      </c>
      <c r="D398" s="197">
        <f>YieldsAct!D398</f>
        <v>-84.777442600000001</v>
      </c>
      <c r="E398" s="197">
        <f>YieldsAct!E398</f>
        <v>33.343679999999999</v>
      </c>
      <c r="N398" s="198">
        <v>2.2663610000000001E-2</v>
      </c>
      <c r="S398">
        <f t="shared" si="6"/>
        <v>250.85384087039992</v>
      </c>
    </row>
    <row r="399" spans="1:19" x14ac:dyDescent="0.25">
      <c r="A399" s="197">
        <f>YieldsAct!A399</f>
        <v>13079</v>
      </c>
      <c r="B399" s="197" t="str">
        <f>YieldsAct!B399</f>
        <v>GA</v>
      </c>
      <c r="C399" s="197" t="str">
        <f>YieldsAct!C399</f>
        <v>Crawford County</v>
      </c>
      <c r="D399" s="197">
        <f>YieldsAct!D399</f>
        <v>-83.993981000000005</v>
      </c>
      <c r="E399" s="197">
        <f>YieldsAct!E399</f>
        <v>32.723939999999999</v>
      </c>
      <c r="N399" s="198">
        <v>2.2339729999999999E-2</v>
      </c>
      <c r="S399">
        <f t="shared" si="6"/>
        <v>200.56061052809989</v>
      </c>
    </row>
    <row r="400" spans="1:19" x14ac:dyDescent="0.25">
      <c r="A400" s="197">
        <f>YieldsAct!A400</f>
        <v>13081</v>
      </c>
      <c r="B400" s="197" t="str">
        <f>YieldsAct!B400</f>
        <v>GA</v>
      </c>
      <c r="C400" s="197" t="str">
        <f>YieldsAct!C400</f>
        <v>Crisp County</v>
      </c>
      <c r="D400" s="197">
        <f>YieldsAct!D400</f>
        <v>-83.808347600000005</v>
      </c>
      <c r="E400" s="197">
        <f>YieldsAct!E400</f>
        <v>31.916620000000002</v>
      </c>
      <c r="N400" s="198">
        <v>2.197913E-2</v>
      </c>
      <c r="S400">
        <f t="shared" si="6"/>
        <v>137.63707250490015</v>
      </c>
    </row>
    <row r="401" spans="1:19" x14ac:dyDescent="0.25">
      <c r="A401" s="197">
        <f>YieldsAct!A401</f>
        <v>13083</v>
      </c>
      <c r="B401" s="197" t="str">
        <f>YieldsAct!B401</f>
        <v>GA</v>
      </c>
      <c r="C401" s="197" t="str">
        <f>YieldsAct!C401</f>
        <v>Dade County</v>
      </c>
      <c r="D401" s="197">
        <f>YieldsAct!D401</f>
        <v>-85.503516099999999</v>
      </c>
      <c r="E401" s="197">
        <f>YieldsAct!E401</f>
        <v>34.840719999999997</v>
      </c>
      <c r="N401" s="198">
        <v>2.3611920000000002E-2</v>
      </c>
      <c r="S401">
        <f t="shared" si="6"/>
        <v>379.47188276639974</v>
      </c>
    </row>
    <row r="402" spans="1:19" x14ac:dyDescent="0.25">
      <c r="A402" s="197">
        <f>YieldsAct!A402</f>
        <v>13085</v>
      </c>
      <c r="B402" s="197" t="str">
        <f>YieldsAct!B402</f>
        <v>GA</v>
      </c>
      <c r="C402" s="197" t="str">
        <f>YieldsAct!C402</f>
        <v>Dawson County</v>
      </c>
      <c r="D402" s="197">
        <f>YieldsAct!D402</f>
        <v>-84.177809499999995</v>
      </c>
      <c r="E402" s="197">
        <f>YieldsAct!E402</f>
        <v>34.432850000000002</v>
      </c>
      <c r="N402" s="198">
        <v>2.2890460000000001E-2</v>
      </c>
      <c r="S402">
        <f t="shared" si="6"/>
        <v>343.43023302562523</v>
      </c>
    </row>
    <row r="403" spans="1:19" x14ac:dyDescent="0.25">
      <c r="A403" s="197">
        <f>YieldsAct!A403</f>
        <v>13087</v>
      </c>
      <c r="B403" s="197" t="str">
        <f>YieldsAct!B403</f>
        <v>GA</v>
      </c>
      <c r="C403" s="197" t="str">
        <f>YieldsAct!C403</f>
        <v>Decatur County</v>
      </c>
      <c r="D403" s="197">
        <f>YieldsAct!D403</f>
        <v>-84.584413900000001</v>
      </c>
      <c r="E403" s="197">
        <f>YieldsAct!E403</f>
        <v>30.874220000000001</v>
      </c>
      <c r="N403" s="198">
        <v>2.1917969999999998E-2</v>
      </c>
      <c r="S403">
        <f t="shared" si="6"/>
        <v>60.729436368900075</v>
      </c>
    </row>
    <row r="404" spans="1:19" x14ac:dyDescent="0.25">
      <c r="A404" s="197">
        <f>YieldsAct!A404</f>
        <v>13089</v>
      </c>
      <c r="B404" s="197" t="str">
        <f>YieldsAct!B404</f>
        <v>GA</v>
      </c>
      <c r="C404" s="197" t="str">
        <f>YieldsAct!C404</f>
        <v>DeKalb County</v>
      </c>
      <c r="D404" s="197">
        <f>YieldsAct!D404</f>
        <v>-84.234349399999999</v>
      </c>
      <c r="E404" s="197">
        <f>YieldsAct!E404</f>
        <v>33.765970000000003</v>
      </c>
      <c r="N404" s="198">
        <v>2.2789489999999999E-2</v>
      </c>
      <c r="S404">
        <f t="shared" si="6"/>
        <v>286.11366759202525</v>
      </c>
    </row>
    <row r="405" spans="1:19" x14ac:dyDescent="0.25">
      <c r="A405" s="197">
        <f>YieldsAct!A405</f>
        <v>13091</v>
      </c>
      <c r="B405" s="197" t="str">
        <f>YieldsAct!B405</f>
        <v>GA</v>
      </c>
      <c r="C405" s="197" t="str">
        <f>YieldsAct!C405</f>
        <v>Dodge County</v>
      </c>
      <c r="D405" s="197">
        <f>YieldsAct!D405</f>
        <v>-83.197408899999999</v>
      </c>
      <c r="E405" s="197">
        <f>YieldsAct!E405</f>
        <v>32.169150000000002</v>
      </c>
      <c r="N405" s="198">
        <v>2.1982640000000001E-2</v>
      </c>
      <c r="S405">
        <f t="shared" si="6"/>
        <v>157.00435137562513</v>
      </c>
    </row>
    <row r="406" spans="1:19" x14ac:dyDescent="0.25">
      <c r="A406" s="197">
        <f>YieldsAct!A406</f>
        <v>13093</v>
      </c>
      <c r="B406" s="197" t="str">
        <f>YieldsAct!B406</f>
        <v>GA</v>
      </c>
      <c r="C406" s="197" t="str">
        <f>YieldsAct!C406</f>
        <v>Dooly County</v>
      </c>
      <c r="D406" s="197">
        <f>YieldsAct!D406</f>
        <v>-83.829433300000005</v>
      </c>
      <c r="E406" s="197">
        <f>YieldsAct!E406</f>
        <v>32.148069999999997</v>
      </c>
      <c r="N406" s="198">
        <v>2.2056010000000001E-2</v>
      </c>
      <c r="S406">
        <f t="shared" si="6"/>
        <v>155.37668563102477</v>
      </c>
    </row>
    <row r="407" spans="1:19" x14ac:dyDescent="0.25">
      <c r="A407" s="197">
        <f>YieldsAct!A407</f>
        <v>13095</v>
      </c>
      <c r="B407" s="197" t="str">
        <f>YieldsAct!B407</f>
        <v>GA</v>
      </c>
      <c r="C407" s="197" t="str">
        <f>YieldsAct!C407</f>
        <v>Dougherty County</v>
      </c>
      <c r="D407" s="197">
        <f>YieldsAct!D407</f>
        <v>-84.235789600000004</v>
      </c>
      <c r="E407" s="197">
        <f>YieldsAct!E407</f>
        <v>31.5184</v>
      </c>
      <c r="N407" s="198">
        <v>2.195035E-2</v>
      </c>
      <c r="S407">
        <f t="shared" si="6"/>
        <v>107.67946175999998</v>
      </c>
    </row>
    <row r="408" spans="1:19" x14ac:dyDescent="0.25">
      <c r="A408" s="197">
        <f>YieldsAct!A408</f>
        <v>13097</v>
      </c>
      <c r="B408" s="197" t="str">
        <f>YieldsAct!B408</f>
        <v>GA</v>
      </c>
      <c r="C408" s="197" t="str">
        <f>YieldsAct!C408</f>
        <v>Douglas County</v>
      </c>
      <c r="D408" s="197">
        <f>YieldsAct!D408</f>
        <v>-84.771095500000001</v>
      </c>
      <c r="E408" s="197">
        <f>YieldsAct!E408</f>
        <v>33.687739999999998</v>
      </c>
      <c r="N408" s="198">
        <v>2.2870069999999999E-2</v>
      </c>
      <c r="S408">
        <f t="shared" si="6"/>
        <v>279.52115919209984</v>
      </c>
    </row>
    <row r="409" spans="1:19" x14ac:dyDescent="0.25">
      <c r="A409" s="197">
        <f>YieldsAct!A409</f>
        <v>13099</v>
      </c>
      <c r="B409" s="197" t="str">
        <f>YieldsAct!B409</f>
        <v>GA</v>
      </c>
      <c r="C409" s="197" t="str">
        <f>YieldsAct!C409</f>
        <v>Early County</v>
      </c>
      <c r="D409" s="197">
        <f>YieldsAct!D409</f>
        <v>-84.918937400000004</v>
      </c>
      <c r="E409" s="197">
        <f>YieldsAct!E409</f>
        <v>31.314330000000002</v>
      </c>
      <c r="N409" s="198">
        <v>2.1938579999999999E-2</v>
      </c>
      <c r="S409">
        <f t="shared" si="6"/>
        <v>92.604067535025138</v>
      </c>
    </row>
    <row r="410" spans="1:19" x14ac:dyDescent="0.25">
      <c r="A410" s="197">
        <f>YieldsAct!A410</f>
        <v>13101</v>
      </c>
      <c r="B410" s="197" t="str">
        <f>YieldsAct!B410</f>
        <v>GA</v>
      </c>
      <c r="C410" s="197" t="str">
        <f>YieldsAct!C410</f>
        <v>Echols County</v>
      </c>
      <c r="D410" s="197">
        <f>YieldsAct!D410</f>
        <v>-82.902095099999997</v>
      </c>
      <c r="E410" s="197">
        <f>YieldsAct!E410</f>
        <v>30.70186</v>
      </c>
      <c r="N410" s="198">
        <v>2.2262460000000001E-2</v>
      </c>
      <c r="S410">
        <f t="shared" si="6"/>
        <v>48.483916784099989</v>
      </c>
    </row>
    <row r="411" spans="1:19" x14ac:dyDescent="0.25">
      <c r="A411" s="197">
        <f>YieldsAct!A411</f>
        <v>13103</v>
      </c>
      <c r="B411" s="197" t="str">
        <f>YieldsAct!B411</f>
        <v>GA</v>
      </c>
      <c r="C411" s="197" t="str">
        <f>YieldsAct!C411</f>
        <v>Effingham County</v>
      </c>
      <c r="D411" s="197">
        <f>YieldsAct!D411</f>
        <v>-81.340249600000007</v>
      </c>
      <c r="E411" s="197">
        <f>YieldsAct!E411</f>
        <v>32.371810000000004</v>
      </c>
      <c r="N411" s="198">
        <v>2.2262580000000001E-2</v>
      </c>
      <c r="S411">
        <f t="shared" si="6"/>
        <v>172.75451102122526</v>
      </c>
    </row>
    <row r="412" spans="1:19" x14ac:dyDescent="0.25">
      <c r="A412" s="197">
        <f>YieldsAct!A412</f>
        <v>13105</v>
      </c>
      <c r="B412" s="197" t="str">
        <f>YieldsAct!B412</f>
        <v>GA</v>
      </c>
      <c r="C412" s="197" t="str">
        <f>YieldsAct!C412</f>
        <v>Elbert County</v>
      </c>
      <c r="D412" s="197">
        <f>YieldsAct!D412</f>
        <v>-82.838635300000007</v>
      </c>
      <c r="E412" s="197">
        <f>YieldsAct!E412</f>
        <v>34.112209999999997</v>
      </c>
      <c r="N412" s="198">
        <v>2.2323320000000001E-2</v>
      </c>
      <c r="S412">
        <f t="shared" si="6"/>
        <v>315.62228493922481</v>
      </c>
    </row>
    <row r="413" spans="1:19" x14ac:dyDescent="0.25">
      <c r="A413" s="197">
        <f>YieldsAct!A413</f>
        <v>13107</v>
      </c>
      <c r="B413" s="197" t="str">
        <f>YieldsAct!B413</f>
        <v>GA</v>
      </c>
      <c r="C413" s="197" t="str">
        <f>YieldsAct!C413</f>
        <v>Emanuel County</v>
      </c>
      <c r="D413" s="197">
        <f>YieldsAct!D413</f>
        <v>-82.320177000000001</v>
      </c>
      <c r="E413" s="197">
        <f>YieldsAct!E413</f>
        <v>32.60248</v>
      </c>
      <c r="N413" s="198">
        <v>2.207628E-2</v>
      </c>
      <c r="S413">
        <f t="shared" si="6"/>
        <v>190.90642983840002</v>
      </c>
    </row>
    <row r="414" spans="1:19" x14ac:dyDescent="0.25">
      <c r="A414" s="197">
        <f>YieldsAct!A414</f>
        <v>13109</v>
      </c>
      <c r="B414" s="197" t="str">
        <f>YieldsAct!B414</f>
        <v>GA</v>
      </c>
      <c r="C414" s="197" t="str">
        <f>YieldsAct!C414</f>
        <v>Evans County</v>
      </c>
      <c r="D414" s="197">
        <f>YieldsAct!D414</f>
        <v>-81.891527300000007</v>
      </c>
      <c r="E414" s="197">
        <f>YieldsAct!E414</f>
        <v>32.162300000000002</v>
      </c>
      <c r="N414" s="198">
        <v>2.217763E-2</v>
      </c>
      <c r="S414">
        <f t="shared" si="6"/>
        <v>156.47521790250016</v>
      </c>
    </row>
    <row r="415" spans="1:19" x14ac:dyDescent="0.25">
      <c r="A415" s="197">
        <f>YieldsAct!A415</f>
        <v>13111</v>
      </c>
      <c r="B415" s="197" t="str">
        <f>YieldsAct!B415</f>
        <v>GA</v>
      </c>
      <c r="C415" s="197" t="str">
        <f>YieldsAct!C415</f>
        <v>Fannin County</v>
      </c>
      <c r="D415" s="197">
        <f>YieldsAct!D415</f>
        <v>-84.336043799999999</v>
      </c>
      <c r="E415" s="197">
        <f>YieldsAct!E415</f>
        <v>34.856250000000003</v>
      </c>
      <c r="N415" s="198">
        <v>2.3340139999999999E-2</v>
      </c>
      <c r="S415">
        <f t="shared" si="6"/>
        <v>380.85899414062521</v>
      </c>
    </row>
    <row r="416" spans="1:19" x14ac:dyDescent="0.25">
      <c r="A416" s="197">
        <f>YieldsAct!A416</f>
        <v>13113</v>
      </c>
      <c r="B416" s="197" t="str">
        <f>YieldsAct!B416</f>
        <v>GA</v>
      </c>
      <c r="C416" s="197" t="str">
        <f>YieldsAct!C416</f>
        <v>Fayette County</v>
      </c>
      <c r="D416" s="197">
        <f>YieldsAct!D416</f>
        <v>-84.511464200000006</v>
      </c>
      <c r="E416" s="197">
        <f>YieldsAct!E416</f>
        <v>33.402189999999997</v>
      </c>
      <c r="N416" s="198">
        <v>2.2667699999999999E-2</v>
      </c>
      <c r="S416">
        <f t="shared" si="6"/>
        <v>255.6913427912248</v>
      </c>
    </row>
    <row r="417" spans="1:19" x14ac:dyDescent="0.25">
      <c r="A417" s="197">
        <f>YieldsAct!A417</f>
        <v>13115</v>
      </c>
      <c r="B417" s="197" t="str">
        <f>YieldsAct!B417</f>
        <v>GA</v>
      </c>
      <c r="C417" s="197" t="str">
        <f>YieldsAct!C417</f>
        <v>Floyd County</v>
      </c>
      <c r="D417" s="197">
        <f>YieldsAct!D417</f>
        <v>-85.225453000000002</v>
      </c>
      <c r="E417" s="197">
        <f>YieldsAct!E417</f>
        <v>34.247450000000001</v>
      </c>
      <c r="N417" s="198">
        <v>2.3320170000000001E-2</v>
      </c>
      <c r="S417">
        <f t="shared" si="6"/>
        <v>327.29474588062504</v>
      </c>
    </row>
    <row r="418" spans="1:19" x14ac:dyDescent="0.25">
      <c r="A418" s="197">
        <f>YieldsAct!A418</f>
        <v>13117</v>
      </c>
      <c r="B418" s="197" t="str">
        <f>YieldsAct!B418</f>
        <v>GA</v>
      </c>
      <c r="C418" s="197" t="str">
        <f>YieldsAct!C418</f>
        <v>Forsyth County</v>
      </c>
      <c r="D418" s="197">
        <f>YieldsAct!D418</f>
        <v>-84.135727299999999</v>
      </c>
      <c r="E418" s="197">
        <f>YieldsAct!E418</f>
        <v>34.226419999999997</v>
      </c>
      <c r="N418" s="198">
        <v>2.277734E-2</v>
      </c>
      <c r="S418">
        <f t="shared" si="6"/>
        <v>325.47425853689981</v>
      </c>
    </row>
    <row r="419" spans="1:19" x14ac:dyDescent="0.25">
      <c r="A419" s="197">
        <f>YieldsAct!A419</f>
        <v>13119</v>
      </c>
      <c r="B419" s="197" t="str">
        <f>YieldsAct!B419</f>
        <v>GA</v>
      </c>
      <c r="C419" s="197" t="str">
        <f>YieldsAct!C419</f>
        <v>Franklin County</v>
      </c>
      <c r="D419" s="197">
        <f>YieldsAct!D419</f>
        <v>-83.229423600000004</v>
      </c>
      <c r="E419" s="197">
        <f>YieldsAct!E419</f>
        <v>34.376669999999997</v>
      </c>
      <c r="N419" s="198">
        <v>2.226672E-2</v>
      </c>
      <c r="S419">
        <f t="shared" si="6"/>
        <v>338.52451565002474</v>
      </c>
    </row>
    <row r="420" spans="1:19" x14ac:dyDescent="0.25">
      <c r="A420" s="197">
        <f>YieldsAct!A420</f>
        <v>13121</v>
      </c>
      <c r="B420" s="197" t="str">
        <f>YieldsAct!B420</f>
        <v>GA</v>
      </c>
      <c r="C420" s="197" t="str">
        <f>YieldsAct!C420</f>
        <v>Fulton County</v>
      </c>
      <c r="D420" s="197">
        <f>YieldsAct!D420</f>
        <v>-84.467529600000006</v>
      </c>
      <c r="E420" s="197">
        <f>YieldsAct!E420</f>
        <v>33.794840000000001</v>
      </c>
      <c r="N420" s="198">
        <v>2.2894319999999999E-2</v>
      </c>
      <c r="S420">
        <f t="shared" si="6"/>
        <v>288.55352390760009</v>
      </c>
    </row>
    <row r="421" spans="1:19" x14ac:dyDescent="0.25">
      <c r="A421" s="197">
        <f>YieldsAct!A421</f>
        <v>13123</v>
      </c>
      <c r="B421" s="197" t="str">
        <f>YieldsAct!B421</f>
        <v>GA</v>
      </c>
      <c r="C421" s="197" t="str">
        <f>YieldsAct!C421</f>
        <v>Gilmer County</v>
      </c>
      <c r="D421" s="197">
        <f>YieldsAct!D421</f>
        <v>-84.464897899999997</v>
      </c>
      <c r="E421" s="197">
        <f>YieldsAct!E421</f>
        <v>34.675750000000001</v>
      </c>
      <c r="N421" s="198">
        <v>2.3173900000000001E-2</v>
      </c>
      <c r="S421">
        <f t="shared" si="6"/>
        <v>364.80406064062504</v>
      </c>
    </row>
    <row r="422" spans="1:19" x14ac:dyDescent="0.25">
      <c r="A422" s="197">
        <f>YieldsAct!A422</f>
        <v>13125</v>
      </c>
      <c r="B422" s="197" t="str">
        <f>YieldsAct!B422</f>
        <v>GA</v>
      </c>
      <c r="C422" s="197" t="str">
        <f>YieldsAct!C422</f>
        <v>Glascock County</v>
      </c>
      <c r="D422" s="197">
        <f>YieldsAct!D422</f>
        <v>-82.626746600000004</v>
      </c>
      <c r="E422" s="197">
        <f>YieldsAct!E422</f>
        <v>33.224829999999997</v>
      </c>
      <c r="N422" s="198">
        <v>2.2213960000000001E-2</v>
      </c>
      <c r="S422">
        <f t="shared" si="6"/>
        <v>241.07496419002476</v>
      </c>
    </row>
    <row r="423" spans="1:19" x14ac:dyDescent="0.25">
      <c r="A423" s="197">
        <f>YieldsAct!A423</f>
        <v>13127</v>
      </c>
      <c r="B423" s="197" t="str">
        <f>YieldsAct!B423</f>
        <v>GA</v>
      </c>
      <c r="C423" s="197" t="str">
        <f>YieldsAct!C423</f>
        <v>Glynn County</v>
      </c>
      <c r="D423" s="197">
        <f>YieldsAct!D423</f>
        <v>-81.592168400000006</v>
      </c>
      <c r="E423" s="197">
        <f>YieldsAct!E423</f>
        <v>31.242380000000001</v>
      </c>
      <c r="N423" s="198">
        <v>2.1909990000000001E-2</v>
      </c>
      <c r="S423">
        <f t="shared" si="6"/>
        <v>87.333543144900048</v>
      </c>
    </row>
    <row r="424" spans="1:19" x14ac:dyDescent="0.25">
      <c r="A424" s="197">
        <f>YieldsAct!A424</f>
        <v>13129</v>
      </c>
      <c r="B424" s="197" t="str">
        <f>YieldsAct!B424</f>
        <v>GA</v>
      </c>
      <c r="C424" s="197" t="str">
        <f>YieldsAct!C424</f>
        <v>Gordon County</v>
      </c>
      <c r="D424" s="197">
        <f>YieldsAct!D424</f>
        <v>-84.8919329</v>
      </c>
      <c r="E424" s="197">
        <f>YieldsAct!E424</f>
        <v>34.491720000000001</v>
      </c>
      <c r="N424" s="198">
        <v>2.3454059999999999E-2</v>
      </c>
      <c r="S424">
        <f t="shared" si="6"/>
        <v>348.58608425640006</v>
      </c>
    </row>
    <row r="425" spans="1:19" x14ac:dyDescent="0.25">
      <c r="A425" s="197">
        <f>YieldsAct!A425</f>
        <v>13131</v>
      </c>
      <c r="B425" s="197" t="str">
        <f>YieldsAct!B425</f>
        <v>GA</v>
      </c>
      <c r="C425" s="197" t="str">
        <f>YieldsAct!C425</f>
        <v>Grady County</v>
      </c>
      <c r="D425" s="197">
        <f>YieldsAct!D425</f>
        <v>-84.243045800000004</v>
      </c>
      <c r="E425" s="197">
        <f>YieldsAct!E425</f>
        <v>30.870149999999999</v>
      </c>
      <c r="N425" s="198">
        <v>2.1845099999999999E-2</v>
      </c>
      <c r="S425">
        <f t="shared" si="6"/>
        <v>60.438737300624915</v>
      </c>
    </row>
    <row r="426" spans="1:19" x14ac:dyDescent="0.25">
      <c r="A426" s="197">
        <f>YieldsAct!A426</f>
        <v>13133</v>
      </c>
      <c r="B426" s="197" t="str">
        <f>YieldsAct!B426</f>
        <v>GA</v>
      </c>
      <c r="C426" s="197" t="str">
        <f>YieldsAct!C426</f>
        <v>Greene County</v>
      </c>
      <c r="D426" s="197">
        <f>YieldsAct!D426</f>
        <v>-83.170513600000007</v>
      </c>
      <c r="E426" s="197">
        <f>YieldsAct!E426</f>
        <v>33.57358</v>
      </c>
      <c r="N426" s="198">
        <v>2.2303179999999999E-2</v>
      </c>
      <c r="S426">
        <f t="shared" si="6"/>
        <v>269.95021653689997</v>
      </c>
    </row>
    <row r="427" spans="1:19" x14ac:dyDescent="0.25">
      <c r="A427" s="197">
        <f>YieldsAct!A427</f>
        <v>13135</v>
      </c>
      <c r="B427" s="197" t="str">
        <f>YieldsAct!B427</f>
        <v>GA</v>
      </c>
      <c r="C427" s="197" t="str">
        <f>YieldsAct!C427</f>
        <v>Gwinnett County</v>
      </c>
      <c r="D427" s="197">
        <f>YieldsAct!D427</f>
        <v>-84.033399099999997</v>
      </c>
      <c r="E427" s="197">
        <f>YieldsAct!E427</f>
        <v>33.949159999999999</v>
      </c>
      <c r="N427" s="198">
        <v>2.2683999999999999E-2</v>
      </c>
      <c r="S427">
        <f t="shared" si="6"/>
        <v>301.65899558759992</v>
      </c>
    </row>
    <row r="428" spans="1:19" x14ac:dyDescent="0.25">
      <c r="A428" s="197">
        <f>YieldsAct!A428</f>
        <v>13137</v>
      </c>
      <c r="B428" s="197" t="str">
        <f>YieldsAct!B428</f>
        <v>GA</v>
      </c>
      <c r="C428" s="197" t="str">
        <f>YieldsAct!C428</f>
        <v>Habersham County</v>
      </c>
      <c r="D428" s="197">
        <f>YieldsAct!D428</f>
        <v>-83.5345868</v>
      </c>
      <c r="E428" s="197">
        <f>YieldsAct!E428</f>
        <v>34.625570000000003</v>
      </c>
      <c r="N428" s="198">
        <v>2.238014E-2</v>
      </c>
      <c r="S428">
        <f t="shared" si="6"/>
        <v>360.36674510602529</v>
      </c>
    </row>
    <row r="429" spans="1:19" x14ac:dyDescent="0.25">
      <c r="A429" s="197">
        <f>YieldsAct!A429</f>
        <v>13139</v>
      </c>
      <c r="B429" s="197" t="str">
        <f>YieldsAct!B429</f>
        <v>GA</v>
      </c>
      <c r="C429" s="197" t="str">
        <f>YieldsAct!C429</f>
        <v>Hall County</v>
      </c>
      <c r="D429" s="197">
        <f>YieldsAct!D429</f>
        <v>-83.829342999999994</v>
      </c>
      <c r="E429" s="197">
        <f>YieldsAct!E429</f>
        <v>34.30856</v>
      </c>
      <c r="N429" s="198">
        <v>2.2578279999999999E-2</v>
      </c>
      <c r="S429">
        <f t="shared" si="6"/>
        <v>332.59610086560002</v>
      </c>
    </row>
    <row r="430" spans="1:19" x14ac:dyDescent="0.25">
      <c r="A430" s="197">
        <f>YieldsAct!A430</f>
        <v>13141</v>
      </c>
      <c r="B430" s="197" t="str">
        <f>YieldsAct!B430</f>
        <v>GA</v>
      </c>
      <c r="C430" s="197" t="str">
        <f>YieldsAct!C430</f>
        <v>Hancock County</v>
      </c>
      <c r="D430" s="197">
        <f>YieldsAct!D430</f>
        <v>-83.009019199999997</v>
      </c>
      <c r="E430" s="197">
        <f>YieldsAct!E430</f>
        <v>33.26634</v>
      </c>
      <c r="N430" s="198">
        <v>2.2205530000000001E-2</v>
      </c>
      <c r="S430">
        <f t="shared" si="6"/>
        <v>244.48314824009998</v>
      </c>
    </row>
    <row r="431" spans="1:19" x14ac:dyDescent="0.25">
      <c r="A431" s="197">
        <f>YieldsAct!A431</f>
        <v>13143</v>
      </c>
      <c r="B431" s="197" t="str">
        <f>YieldsAct!B431</f>
        <v>GA</v>
      </c>
      <c r="C431" s="197" t="str">
        <f>YieldsAct!C431</f>
        <v>Haralson County</v>
      </c>
      <c r="D431" s="197">
        <f>YieldsAct!D431</f>
        <v>-85.219874899999994</v>
      </c>
      <c r="E431" s="197">
        <f>YieldsAct!E431</f>
        <v>33.790790000000001</v>
      </c>
      <c r="N431" s="198">
        <v>2.3019950000000001E-2</v>
      </c>
      <c r="S431">
        <f t="shared" si="6"/>
        <v>288.21102485422512</v>
      </c>
    </row>
    <row r="432" spans="1:19" x14ac:dyDescent="0.25">
      <c r="A432" s="197">
        <f>YieldsAct!A432</f>
        <v>13145</v>
      </c>
      <c r="B432" s="197" t="str">
        <f>YieldsAct!B432</f>
        <v>GA</v>
      </c>
      <c r="C432" s="197" t="str">
        <f>YieldsAct!C432</f>
        <v>Harris County</v>
      </c>
      <c r="D432" s="197">
        <f>YieldsAct!D432</f>
        <v>-84.915663600000002</v>
      </c>
      <c r="E432" s="197">
        <f>YieldsAct!E432</f>
        <v>32.730939999999997</v>
      </c>
      <c r="N432" s="198">
        <v>2.249754E-2</v>
      </c>
      <c r="S432">
        <f t="shared" si="6"/>
        <v>201.11902488809974</v>
      </c>
    </row>
    <row r="433" spans="1:19" x14ac:dyDescent="0.25">
      <c r="A433" s="197">
        <f>YieldsAct!A433</f>
        <v>13147</v>
      </c>
      <c r="B433" s="197" t="str">
        <f>YieldsAct!B433</f>
        <v>GA</v>
      </c>
      <c r="C433" s="197" t="str">
        <f>YieldsAct!C433</f>
        <v>Hart County</v>
      </c>
      <c r="D433" s="197">
        <f>YieldsAct!D433</f>
        <v>-82.965784099999993</v>
      </c>
      <c r="E433" s="197">
        <f>YieldsAct!E433</f>
        <v>34.350769999999997</v>
      </c>
      <c r="N433" s="198">
        <v>2.2314810000000001E-2</v>
      </c>
      <c r="S433">
        <f t="shared" si="6"/>
        <v>336.26767408402475</v>
      </c>
    </row>
    <row r="434" spans="1:19" x14ac:dyDescent="0.25">
      <c r="A434" s="197">
        <f>YieldsAct!A434</f>
        <v>13149</v>
      </c>
      <c r="B434" s="197" t="str">
        <f>YieldsAct!B434</f>
        <v>GA</v>
      </c>
      <c r="C434" s="197" t="str">
        <f>YieldsAct!C434</f>
        <v>Heard County</v>
      </c>
      <c r="D434" s="197">
        <f>YieldsAct!D434</f>
        <v>-85.136686999999995</v>
      </c>
      <c r="E434" s="197">
        <f>YieldsAct!E434</f>
        <v>33.288760000000003</v>
      </c>
      <c r="N434" s="198">
        <v>2.2760929999999999E-2</v>
      </c>
      <c r="S434">
        <f t="shared" si="6"/>
        <v>246.32717025960031</v>
      </c>
    </row>
    <row r="435" spans="1:19" x14ac:dyDescent="0.25">
      <c r="A435" s="197">
        <f>YieldsAct!A435</f>
        <v>13151</v>
      </c>
      <c r="B435" s="197" t="str">
        <f>YieldsAct!B435</f>
        <v>GA</v>
      </c>
      <c r="C435" s="197" t="str">
        <f>YieldsAct!C435</f>
        <v>Henry County</v>
      </c>
      <c r="D435" s="197">
        <f>YieldsAct!D435</f>
        <v>-84.159861100000001</v>
      </c>
      <c r="E435" s="197">
        <f>YieldsAct!E435</f>
        <v>33.449080000000002</v>
      </c>
      <c r="N435" s="198">
        <v>2.2570380000000001E-2</v>
      </c>
      <c r="S435">
        <f t="shared" si="6"/>
        <v>259.57924390440019</v>
      </c>
    </row>
    <row r="436" spans="1:19" x14ac:dyDescent="0.25">
      <c r="A436" s="197">
        <f>YieldsAct!A436</f>
        <v>13153</v>
      </c>
      <c r="B436" s="197" t="str">
        <f>YieldsAct!B436</f>
        <v>GA</v>
      </c>
      <c r="C436" s="197" t="str">
        <f>YieldsAct!C436</f>
        <v>Houston County</v>
      </c>
      <c r="D436" s="197">
        <f>YieldsAct!D436</f>
        <v>-83.692902000000004</v>
      </c>
      <c r="E436" s="197">
        <f>YieldsAct!E436</f>
        <v>32.45937</v>
      </c>
      <c r="N436" s="198">
        <v>2.212855E-2</v>
      </c>
      <c r="S436">
        <f t="shared" si="6"/>
        <v>179.61660179302498</v>
      </c>
    </row>
    <row r="437" spans="1:19" x14ac:dyDescent="0.25">
      <c r="A437" s="197">
        <f>YieldsAct!A437</f>
        <v>13155</v>
      </c>
      <c r="B437" s="197" t="str">
        <f>YieldsAct!B437</f>
        <v>GA</v>
      </c>
      <c r="C437" s="197" t="str">
        <f>YieldsAct!C437</f>
        <v>Irwin County</v>
      </c>
      <c r="D437" s="197">
        <f>YieldsAct!D437</f>
        <v>-83.308949799999994</v>
      </c>
      <c r="E437" s="197">
        <f>YieldsAct!E437</f>
        <v>31.600529999999999</v>
      </c>
      <c r="N437" s="198">
        <v>2.1861209999999999E-2</v>
      </c>
      <c r="S437">
        <f t="shared" si="6"/>
        <v>113.79959163202493</v>
      </c>
    </row>
    <row r="438" spans="1:19" x14ac:dyDescent="0.25">
      <c r="A438" s="197">
        <f>YieldsAct!A438</f>
        <v>13157</v>
      </c>
      <c r="B438" s="197" t="str">
        <f>YieldsAct!B438</f>
        <v>GA</v>
      </c>
      <c r="C438" s="197" t="str">
        <f>YieldsAct!C438</f>
        <v>Jackson County</v>
      </c>
      <c r="D438" s="197">
        <f>YieldsAct!D438</f>
        <v>-83.563801299999994</v>
      </c>
      <c r="E438" s="197">
        <f>YieldsAct!E438</f>
        <v>34.128880000000002</v>
      </c>
      <c r="N438" s="198">
        <v>2.2323320000000001E-2</v>
      </c>
      <c r="S438">
        <f t="shared" si="6"/>
        <v>317.05661262240017</v>
      </c>
    </row>
    <row r="439" spans="1:19" x14ac:dyDescent="0.25">
      <c r="A439" s="197">
        <f>YieldsAct!A439</f>
        <v>13159</v>
      </c>
      <c r="B439" s="197" t="str">
        <f>YieldsAct!B439</f>
        <v>GA</v>
      </c>
      <c r="C439" s="197" t="str">
        <f>YieldsAct!C439</f>
        <v>Jasper County</v>
      </c>
      <c r="D439" s="197">
        <f>YieldsAct!D439</f>
        <v>-83.694635300000002</v>
      </c>
      <c r="E439" s="197">
        <f>YieldsAct!E439</f>
        <v>33.314100000000003</v>
      </c>
      <c r="N439" s="198">
        <v>2.235589E-2</v>
      </c>
      <c r="S439">
        <f t="shared" si="6"/>
        <v>248.41408232250026</v>
      </c>
    </row>
    <row r="440" spans="1:19" x14ac:dyDescent="0.25">
      <c r="A440" s="197">
        <f>YieldsAct!A440</f>
        <v>13161</v>
      </c>
      <c r="B440" s="197" t="str">
        <f>YieldsAct!B440</f>
        <v>GA</v>
      </c>
      <c r="C440" s="197" t="str">
        <f>YieldsAct!C440</f>
        <v>Jeff Davis County</v>
      </c>
      <c r="D440" s="197">
        <f>YieldsAct!D440</f>
        <v>-82.653136000000003</v>
      </c>
      <c r="E440" s="197">
        <f>YieldsAct!E440</f>
        <v>31.79541</v>
      </c>
      <c r="N440" s="198">
        <v>2.2035289999999999E-2</v>
      </c>
      <c r="S440">
        <f t="shared" si="6"/>
        <v>128.443043403225</v>
      </c>
    </row>
    <row r="441" spans="1:19" x14ac:dyDescent="0.25">
      <c r="A441" s="197">
        <f>YieldsAct!A441</f>
        <v>13163</v>
      </c>
      <c r="B441" s="197" t="str">
        <f>YieldsAct!B441</f>
        <v>GA</v>
      </c>
      <c r="C441" s="197" t="str">
        <f>YieldsAct!C441</f>
        <v>Jefferson County</v>
      </c>
      <c r="D441" s="197">
        <f>YieldsAct!D441</f>
        <v>-82.427113700000007</v>
      </c>
      <c r="E441" s="197">
        <f>YieldsAct!E441</f>
        <v>33.060360000000003</v>
      </c>
      <c r="N441" s="198">
        <v>2.219382E-2</v>
      </c>
      <c r="S441">
        <f t="shared" si="6"/>
        <v>227.64735749160025</v>
      </c>
    </row>
    <row r="442" spans="1:19" x14ac:dyDescent="0.25">
      <c r="A442" s="197">
        <f>YieldsAct!A442</f>
        <v>13165</v>
      </c>
      <c r="B442" s="197" t="str">
        <f>YieldsAct!B442</f>
        <v>GA</v>
      </c>
      <c r="C442" s="197" t="str">
        <f>YieldsAct!C442</f>
        <v>Jenkins County</v>
      </c>
      <c r="D442" s="197">
        <f>YieldsAct!D442</f>
        <v>-81.972637500000005</v>
      </c>
      <c r="E442" s="197">
        <f>YieldsAct!E442</f>
        <v>32.796619999999997</v>
      </c>
      <c r="N442" s="198">
        <v>2.2193319999999999E-2</v>
      </c>
      <c r="S442">
        <f t="shared" si="6"/>
        <v>206.36928770489979</v>
      </c>
    </row>
    <row r="443" spans="1:19" x14ac:dyDescent="0.25">
      <c r="A443" s="197">
        <f>YieldsAct!A443</f>
        <v>13167</v>
      </c>
      <c r="B443" s="197" t="str">
        <f>YieldsAct!B443</f>
        <v>GA</v>
      </c>
      <c r="C443" s="197" t="str">
        <f>YieldsAct!C443</f>
        <v>Johnson County</v>
      </c>
      <c r="D443" s="197">
        <f>YieldsAct!D443</f>
        <v>-82.683336999999995</v>
      </c>
      <c r="E443" s="197">
        <f>YieldsAct!E443</f>
        <v>32.709490000000002</v>
      </c>
      <c r="N443" s="198">
        <v>2.2051609999999999E-2</v>
      </c>
      <c r="S443">
        <f t="shared" si="6"/>
        <v>199.40858113522521</v>
      </c>
    </row>
    <row r="444" spans="1:19" x14ac:dyDescent="0.25">
      <c r="A444" s="197">
        <f>YieldsAct!A444</f>
        <v>13169</v>
      </c>
      <c r="B444" s="197" t="str">
        <f>YieldsAct!B444</f>
        <v>GA</v>
      </c>
      <c r="C444" s="197" t="str">
        <f>YieldsAct!C444</f>
        <v>Jones County</v>
      </c>
      <c r="D444" s="197">
        <f>YieldsAct!D444</f>
        <v>-83.567150600000005</v>
      </c>
      <c r="E444" s="197">
        <f>YieldsAct!E444</f>
        <v>33.030369999999998</v>
      </c>
      <c r="N444" s="198">
        <v>2.2331469999999999E-2</v>
      </c>
      <c r="S444">
        <f t="shared" si="6"/>
        <v>225.21204525802483</v>
      </c>
    </row>
    <row r="445" spans="1:19" x14ac:dyDescent="0.25">
      <c r="A445" s="197">
        <f>YieldsAct!A445</f>
        <v>13171</v>
      </c>
      <c r="B445" s="197" t="str">
        <f>YieldsAct!B445</f>
        <v>GA</v>
      </c>
      <c r="C445" s="197" t="str">
        <f>YieldsAct!C445</f>
        <v>Lamar County</v>
      </c>
      <c r="D445" s="197">
        <f>YieldsAct!D445</f>
        <v>-84.162271799999999</v>
      </c>
      <c r="E445" s="197">
        <f>YieldsAct!E445</f>
        <v>33.067900000000002</v>
      </c>
      <c r="N445" s="198">
        <v>2.2529859999999999E-2</v>
      </c>
      <c r="S445">
        <f t="shared" si="6"/>
        <v>228.26027342250015</v>
      </c>
    </row>
    <row r="446" spans="1:19" x14ac:dyDescent="0.25">
      <c r="A446" s="197">
        <f>YieldsAct!A446</f>
        <v>13173</v>
      </c>
      <c r="B446" s="197" t="str">
        <f>YieldsAct!B446</f>
        <v>GA</v>
      </c>
      <c r="C446" s="197" t="str">
        <f>YieldsAct!C446</f>
        <v>Lanier County</v>
      </c>
      <c r="D446" s="197">
        <f>YieldsAct!D446</f>
        <v>-83.061781300000007</v>
      </c>
      <c r="E446" s="197">
        <f>YieldsAct!E446</f>
        <v>31.018550000000001</v>
      </c>
      <c r="N446" s="198">
        <v>2.214114E-2</v>
      </c>
      <c r="S446">
        <f t="shared" si="6"/>
        <v>71.086374230625083</v>
      </c>
    </row>
    <row r="447" spans="1:19" x14ac:dyDescent="0.25">
      <c r="A447" s="197">
        <f>YieldsAct!A447</f>
        <v>13175</v>
      </c>
      <c r="B447" s="197" t="str">
        <f>YieldsAct!B447</f>
        <v>GA</v>
      </c>
      <c r="C447" s="197" t="str">
        <f>YieldsAct!C447</f>
        <v>Laurens County</v>
      </c>
      <c r="D447" s="197">
        <f>YieldsAct!D447</f>
        <v>-82.943524199999999</v>
      </c>
      <c r="E447" s="197">
        <f>YieldsAct!E447</f>
        <v>32.463120000000004</v>
      </c>
      <c r="N447" s="198">
        <v>2.201504E-2</v>
      </c>
      <c r="S447">
        <f t="shared" si="6"/>
        <v>179.91126030240028</v>
      </c>
    </row>
    <row r="448" spans="1:19" x14ac:dyDescent="0.25">
      <c r="A448" s="197">
        <f>YieldsAct!A448</f>
        <v>13177</v>
      </c>
      <c r="B448" s="197" t="str">
        <f>YieldsAct!B448</f>
        <v>GA</v>
      </c>
      <c r="C448" s="197" t="str">
        <f>YieldsAct!C448</f>
        <v>Lee County</v>
      </c>
      <c r="D448" s="197">
        <f>YieldsAct!D448</f>
        <v>-84.173830800000005</v>
      </c>
      <c r="E448" s="197">
        <f>YieldsAct!E448</f>
        <v>31.772559999999999</v>
      </c>
      <c r="N448" s="198">
        <v>2.1986840000000001E-2</v>
      </c>
      <c r="S448">
        <f t="shared" si="6"/>
        <v>126.7172301455999</v>
      </c>
    </row>
    <row r="449" spans="1:19" x14ac:dyDescent="0.25">
      <c r="A449" s="197">
        <f>YieldsAct!A449</f>
        <v>13179</v>
      </c>
      <c r="B449" s="197" t="str">
        <f>YieldsAct!B449</f>
        <v>GA</v>
      </c>
      <c r="C449" s="197" t="str">
        <f>YieldsAct!C449</f>
        <v>Liberty County</v>
      </c>
      <c r="D449" s="197">
        <f>YieldsAct!D449</f>
        <v>-81.495869999999996</v>
      </c>
      <c r="E449" s="197">
        <f>YieldsAct!E449</f>
        <v>31.829730000000001</v>
      </c>
      <c r="N449" s="198">
        <v>2.2035200000000001E-2</v>
      </c>
      <c r="S449">
        <f t="shared" si="6"/>
        <v>131.03957671402512</v>
      </c>
    </row>
    <row r="450" spans="1:19" x14ac:dyDescent="0.25">
      <c r="A450" s="197">
        <f>YieldsAct!A450</f>
        <v>13181</v>
      </c>
      <c r="B450" s="197" t="str">
        <f>YieldsAct!B450</f>
        <v>GA</v>
      </c>
      <c r="C450" s="197" t="str">
        <f>YieldsAct!C450</f>
        <v>Lincoln County</v>
      </c>
      <c r="D450" s="197">
        <f>YieldsAct!D450</f>
        <v>-82.456553099999994</v>
      </c>
      <c r="E450" s="197">
        <f>YieldsAct!E450</f>
        <v>33.788690000000003</v>
      </c>
      <c r="N450" s="198">
        <v>2.2367649999999999E-2</v>
      </c>
      <c r="S450">
        <f t="shared" si="6"/>
        <v>288.03346181122521</v>
      </c>
    </row>
    <row r="451" spans="1:19" x14ac:dyDescent="0.25">
      <c r="A451" s="197">
        <f>YieldsAct!A451</f>
        <v>13183</v>
      </c>
      <c r="B451" s="197" t="str">
        <f>YieldsAct!B451</f>
        <v>GA</v>
      </c>
      <c r="C451" s="197" t="str">
        <f>YieldsAct!C451</f>
        <v>Long County</v>
      </c>
      <c r="D451" s="197">
        <f>YieldsAct!D451</f>
        <v>-81.760169500000003</v>
      </c>
      <c r="E451" s="197">
        <f>YieldsAct!E451</f>
        <v>31.764420000000001</v>
      </c>
      <c r="N451" s="198">
        <v>2.216926E-2</v>
      </c>
      <c r="S451">
        <f t="shared" si="6"/>
        <v>126.10300035690008</v>
      </c>
    </row>
    <row r="452" spans="1:19" x14ac:dyDescent="0.25">
      <c r="A452" s="197">
        <f>YieldsAct!A452</f>
        <v>13185</v>
      </c>
      <c r="B452" s="197" t="str">
        <f>YieldsAct!B452</f>
        <v>GA</v>
      </c>
      <c r="C452" s="197" t="str">
        <f>YieldsAct!C452</f>
        <v>Lowndes County</v>
      </c>
      <c r="D452" s="197">
        <f>YieldsAct!D452</f>
        <v>-83.278775300000007</v>
      </c>
      <c r="E452" s="197">
        <f>YieldsAct!E452</f>
        <v>30.828109999999999</v>
      </c>
      <c r="N452" s="198">
        <v>2.2083930000000002E-2</v>
      </c>
      <c r="S452">
        <f t="shared" ref="S452:S515" si="7">E452*1.5^2*(E452-30)</f>
        <v>57.440398887224916</v>
      </c>
    </row>
    <row r="453" spans="1:19" x14ac:dyDescent="0.25">
      <c r="A453" s="197">
        <f>YieldsAct!A453</f>
        <v>13187</v>
      </c>
      <c r="B453" s="197" t="str">
        <f>YieldsAct!B453</f>
        <v>GA</v>
      </c>
      <c r="C453" s="197" t="str">
        <f>YieldsAct!C453</f>
        <v>Lumpkin County</v>
      </c>
      <c r="D453" s="197">
        <f>YieldsAct!D453</f>
        <v>-84.011308799999995</v>
      </c>
      <c r="E453" s="197">
        <f>YieldsAct!E453</f>
        <v>34.565159999999999</v>
      </c>
      <c r="N453" s="198">
        <v>2.289855E-2</v>
      </c>
      <c r="S453">
        <f t="shared" si="7"/>
        <v>355.03984310759989</v>
      </c>
    </row>
    <row r="454" spans="1:19" x14ac:dyDescent="0.25">
      <c r="A454" s="197">
        <f>YieldsAct!A454</f>
        <v>13189</v>
      </c>
      <c r="B454" s="197" t="str">
        <f>YieldsAct!B454</f>
        <v>GA</v>
      </c>
      <c r="C454" s="197" t="str">
        <f>YieldsAct!C454</f>
        <v>McDuffie County</v>
      </c>
      <c r="D454" s="197">
        <f>YieldsAct!D454</f>
        <v>-82.493003799999997</v>
      </c>
      <c r="E454" s="197">
        <f>YieldsAct!E454</f>
        <v>33.483359999999998</v>
      </c>
      <c r="N454" s="198">
        <v>2.236368E-2</v>
      </c>
      <c r="S454">
        <f t="shared" si="7"/>
        <v>262.4278430015998</v>
      </c>
    </row>
    <row r="455" spans="1:19" x14ac:dyDescent="0.25">
      <c r="A455" s="197">
        <f>YieldsAct!A455</f>
        <v>13191</v>
      </c>
      <c r="B455" s="197" t="str">
        <f>YieldsAct!B455</f>
        <v>GA</v>
      </c>
      <c r="C455" s="197" t="str">
        <f>YieldsAct!C455</f>
        <v>McIntosh County</v>
      </c>
      <c r="D455" s="197">
        <f>YieldsAct!D455</f>
        <v>-81.425065000000004</v>
      </c>
      <c r="E455" s="197">
        <f>YieldsAct!E455</f>
        <v>31.51613</v>
      </c>
      <c r="N455" s="198">
        <v>2.1816760000000001E-2</v>
      </c>
      <c r="S455">
        <f t="shared" si="7"/>
        <v>107.51073789802503</v>
      </c>
    </row>
    <row r="456" spans="1:19" x14ac:dyDescent="0.25">
      <c r="A456" s="197">
        <f>YieldsAct!A456</f>
        <v>13193</v>
      </c>
      <c r="B456" s="197" t="str">
        <f>YieldsAct!B456</f>
        <v>GA</v>
      </c>
      <c r="C456" s="197" t="str">
        <f>YieldsAct!C456</f>
        <v>Macon County</v>
      </c>
      <c r="D456" s="197">
        <f>YieldsAct!D456</f>
        <v>-84.057538500000007</v>
      </c>
      <c r="E456" s="197">
        <f>YieldsAct!E456</f>
        <v>32.345820000000003</v>
      </c>
      <c r="N456" s="198">
        <v>2.222609E-2</v>
      </c>
      <c r="S456">
        <f t="shared" si="7"/>
        <v>170.72431081290026</v>
      </c>
    </row>
    <row r="457" spans="1:19" x14ac:dyDescent="0.25">
      <c r="A457" s="197">
        <f>YieldsAct!A457</f>
        <v>13195</v>
      </c>
      <c r="B457" s="197" t="str">
        <f>YieldsAct!B457</f>
        <v>GA</v>
      </c>
      <c r="C457" s="197" t="str">
        <f>YieldsAct!C457</f>
        <v>Madison County</v>
      </c>
      <c r="D457" s="197">
        <f>YieldsAct!D457</f>
        <v>-83.208859399999994</v>
      </c>
      <c r="E457" s="197">
        <f>YieldsAct!E457</f>
        <v>34.12923</v>
      </c>
      <c r="N457" s="198">
        <v>2.2339310000000001E-2</v>
      </c>
      <c r="S457">
        <f t="shared" si="7"/>
        <v>317.08674088402501</v>
      </c>
    </row>
    <row r="458" spans="1:19" x14ac:dyDescent="0.25">
      <c r="A458" s="197">
        <f>YieldsAct!A458</f>
        <v>13197</v>
      </c>
      <c r="B458" s="197" t="str">
        <f>YieldsAct!B458</f>
        <v>GA</v>
      </c>
      <c r="C458" s="197" t="str">
        <f>YieldsAct!C458</f>
        <v>Marion County</v>
      </c>
      <c r="D458" s="197">
        <f>YieldsAct!D458</f>
        <v>-84.533906999999999</v>
      </c>
      <c r="E458" s="197">
        <f>YieldsAct!E458</f>
        <v>32.34563</v>
      </c>
      <c r="N458" s="198">
        <v>2.2436689999999999E-2</v>
      </c>
      <c r="S458">
        <f t="shared" si="7"/>
        <v>170.70948021802502</v>
      </c>
    </row>
    <row r="459" spans="1:19" x14ac:dyDescent="0.25">
      <c r="A459" s="197">
        <f>YieldsAct!A459</f>
        <v>13199</v>
      </c>
      <c r="B459" s="197" t="str">
        <f>YieldsAct!B459</f>
        <v>GA</v>
      </c>
      <c r="C459" s="197" t="str">
        <f>YieldsAct!C459</f>
        <v>Meriwether County</v>
      </c>
      <c r="D459" s="197">
        <f>YieldsAct!D459</f>
        <v>-84.699775900000006</v>
      </c>
      <c r="E459" s="197">
        <f>YieldsAct!E459</f>
        <v>33.035330000000002</v>
      </c>
      <c r="N459" s="198">
        <v>2.2513729999999999E-2</v>
      </c>
      <c r="S459">
        <f t="shared" si="7"/>
        <v>225.61453847002514</v>
      </c>
    </row>
    <row r="460" spans="1:19" x14ac:dyDescent="0.25">
      <c r="A460" s="197">
        <f>YieldsAct!A460</f>
        <v>13201</v>
      </c>
      <c r="B460" s="197" t="str">
        <f>YieldsAct!B460</f>
        <v>GA</v>
      </c>
      <c r="C460" s="197" t="str">
        <f>YieldsAct!C460</f>
        <v>Miller County</v>
      </c>
      <c r="D460" s="197">
        <f>YieldsAct!D460</f>
        <v>-84.742432800000003</v>
      </c>
      <c r="E460" s="197">
        <f>YieldsAct!E460</f>
        <v>31.153880000000001</v>
      </c>
      <c r="N460" s="198">
        <v>2.187745E-2</v>
      </c>
      <c r="S460">
        <f t="shared" si="7"/>
        <v>80.882637872400068</v>
      </c>
    </row>
    <row r="461" spans="1:19" x14ac:dyDescent="0.25">
      <c r="A461" s="197">
        <f>YieldsAct!A461</f>
        <v>13205</v>
      </c>
      <c r="B461" s="197" t="str">
        <f>YieldsAct!B461</f>
        <v>GA</v>
      </c>
      <c r="C461" s="197" t="str">
        <f>YieldsAct!C461</f>
        <v>Mitchell County</v>
      </c>
      <c r="D461" s="197">
        <f>YieldsAct!D461</f>
        <v>-84.213202800000005</v>
      </c>
      <c r="E461" s="197">
        <f>YieldsAct!E461</f>
        <v>31.21219</v>
      </c>
      <c r="N461" s="198">
        <v>2.192237E-2</v>
      </c>
      <c r="S461">
        <f t="shared" si="7"/>
        <v>85.128985341224976</v>
      </c>
    </row>
    <row r="462" spans="1:19" x14ac:dyDescent="0.25">
      <c r="A462" s="197">
        <f>YieldsAct!A462</f>
        <v>13207</v>
      </c>
      <c r="B462" s="197" t="str">
        <f>YieldsAct!B462</f>
        <v>GA</v>
      </c>
      <c r="C462" s="197" t="str">
        <f>YieldsAct!C462</f>
        <v>Monroe County</v>
      </c>
      <c r="D462" s="197">
        <f>YieldsAct!D462</f>
        <v>-83.933845599999998</v>
      </c>
      <c r="E462" s="197">
        <f>YieldsAct!E462</f>
        <v>33.015500000000003</v>
      </c>
      <c r="N462" s="198">
        <v>2.2456630000000002E-2</v>
      </c>
      <c r="S462">
        <f t="shared" si="7"/>
        <v>224.00604056250023</v>
      </c>
    </row>
    <row r="463" spans="1:19" x14ac:dyDescent="0.25">
      <c r="A463" s="197">
        <f>YieldsAct!A463</f>
        <v>13209</v>
      </c>
      <c r="B463" s="197" t="str">
        <f>YieldsAct!B463</f>
        <v>GA</v>
      </c>
      <c r="C463" s="197" t="str">
        <f>YieldsAct!C463</f>
        <v>Montgomery County</v>
      </c>
      <c r="D463" s="197">
        <f>YieldsAct!D463</f>
        <v>-82.540790299999998</v>
      </c>
      <c r="E463" s="197">
        <f>YieldsAct!E463</f>
        <v>32.171909999999997</v>
      </c>
      <c r="N463" s="198">
        <v>2.201115E-2</v>
      </c>
      <c r="S463">
        <f t="shared" si="7"/>
        <v>157.21760935822476</v>
      </c>
    </row>
    <row r="464" spans="1:19" x14ac:dyDescent="0.25">
      <c r="A464" s="197">
        <f>YieldsAct!A464</f>
        <v>13211</v>
      </c>
      <c r="B464" s="197" t="str">
        <f>YieldsAct!B464</f>
        <v>GA</v>
      </c>
      <c r="C464" s="197" t="str">
        <f>YieldsAct!C464</f>
        <v>Morgan County</v>
      </c>
      <c r="D464" s="197">
        <f>YieldsAct!D464</f>
        <v>-83.4973928</v>
      </c>
      <c r="E464" s="197">
        <f>YieldsAct!E464</f>
        <v>33.587220000000002</v>
      </c>
      <c r="N464" s="198">
        <v>2.237569E-2</v>
      </c>
      <c r="S464">
        <f t="shared" si="7"/>
        <v>271.09068148890015</v>
      </c>
    </row>
    <row r="465" spans="1:19" x14ac:dyDescent="0.25">
      <c r="A465" s="197">
        <f>YieldsAct!A465</f>
        <v>13213</v>
      </c>
      <c r="B465" s="197" t="str">
        <f>YieldsAct!B465</f>
        <v>GA</v>
      </c>
      <c r="C465" s="197" t="str">
        <f>YieldsAct!C465</f>
        <v>Murray County</v>
      </c>
      <c r="D465" s="197">
        <f>YieldsAct!D465</f>
        <v>-84.763189600000004</v>
      </c>
      <c r="E465" s="197">
        <f>YieldsAct!E465</f>
        <v>34.780180000000001</v>
      </c>
      <c r="N465" s="198">
        <v>2.350671E-2</v>
      </c>
      <c r="S465">
        <f t="shared" si="7"/>
        <v>374.07492187290012</v>
      </c>
    </row>
    <row r="466" spans="1:19" x14ac:dyDescent="0.25">
      <c r="A466" s="197">
        <f>YieldsAct!A466</f>
        <v>13215</v>
      </c>
      <c r="B466" s="197" t="str">
        <f>YieldsAct!B466</f>
        <v>GA</v>
      </c>
      <c r="C466" s="197" t="str">
        <f>YieldsAct!C466</f>
        <v>Muscogee County</v>
      </c>
      <c r="D466" s="197">
        <f>YieldsAct!D466</f>
        <v>-84.877151999999995</v>
      </c>
      <c r="E466" s="197">
        <f>YieldsAct!E466</f>
        <v>32.503700000000002</v>
      </c>
      <c r="N466" s="198">
        <v>2.2501319999999998E-2</v>
      </c>
      <c r="S466">
        <f t="shared" si="7"/>
        <v>183.10390580250015</v>
      </c>
    </row>
    <row r="467" spans="1:19" x14ac:dyDescent="0.25">
      <c r="A467" s="197">
        <f>YieldsAct!A467</f>
        <v>13217</v>
      </c>
      <c r="B467" s="197" t="str">
        <f>YieldsAct!B467</f>
        <v>GA</v>
      </c>
      <c r="C467" s="197" t="str">
        <f>YieldsAct!C467</f>
        <v>Newton County</v>
      </c>
      <c r="D467" s="197">
        <f>YieldsAct!D467</f>
        <v>-83.856456499999993</v>
      </c>
      <c r="E467" s="197">
        <f>YieldsAct!E467</f>
        <v>33.555660000000003</v>
      </c>
      <c r="N467" s="198">
        <v>2.245304E-2</v>
      </c>
      <c r="S467">
        <f t="shared" si="7"/>
        <v>268.45316558010023</v>
      </c>
    </row>
    <row r="468" spans="1:19" x14ac:dyDescent="0.25">
      <c r="A468" s="197">
        <f>YieldsAct!A468</f>
        <v>13219</v>
      </c>
      <c r="B468" s="197" t="str">
        <f>YieldsAct!B468</f>
        <v>GA</v>
      </c>
      <c r="C468" s="197" t="str">
        <f>YieldsAct!C468</f>
        <v>Oconee County</v>
      </c>
      <c r="D468" s="197">
        <f>YieldsAct!D468</f>
        <v>-83.444363699999997</v>
      </c>
      <c r="E468" s="197">
        <f>YieldsAct!E468</f>
        <v>33.830159999999999</v>
      </c>
      <c r="N468" s="198">
        <v>2.2428790000000001E-2</v>
      </c>
      <c r="S468">
        <f t="shared" si="7"/>
        <v>291.54358265759993</v>
      </c>
    </row>
    <row r="469" spans="1:19" x14ac:dyDescent="0.25">
      <c r="A469" s="197">
        <f>YieldsAct!A469</f>
        <v>13221</v>
      </c>
      <c r="B469" s="197" t="str">
        <f>YieldsAct!B469</f>
        <v>GA</v>
      </c>
      <c r="C469" s="197" t="str">
        <f>YieldsAct!C469</f>
        <v>Oglethorpe County</v>
      </c>
      <c r="D469" s="197">
        <f>YieldsAct!D469</f>
        <v>-83.091728700000004</v>
      </c>
      <c r="E469" s="197">
        <f>YieldsAct!E469</f>
        <v>33.877290000000002</v>
      </c>
      <c r="N469" s="198">
        <v>2.235962E-2</v>
      </c>
      <c r="S469">
        <f t="shared" si="7"/>
        <v>295.54217492422521</v>
      </c>
    </row>
    <row r="470" spans="1:19" x14ac:dyDescent="0.25">
      <c r="A470" s="197">
        <f>YieldsAct!A470</f>
        <v>13223</v>
      </c>
      <c r="B470" s="197" t="str">
        <f>YieldsAct!B470</f>
        <v>GA</v>
      </c>
      <c r="C470" s="197" t="str">
        <f>YieldsAct!C470</f>
        <v>Paulding County</v>
      </c>
      <c r="D470" s="197">
        <f>YieldsAct!D470</f>
        <v>-84.877675699999998</v>
      </c>
      <c r="E470" s="197">
        <f>YieldsAct!E470</f>
        <v>33.91093</v>
      </c>
      <c r="N470" s="198">
        <v>2.2983739999999999E-2</v>
      </c>
      <c r="S470">
        <f t="shared" si="7"/>
        <v>298.40236529602504</v>
      </c>
    </row>
    <row r="471" spans="1:19" x14ac:dyDescent="0.25">
      <c r="A471" s="197">
        <f>YieldsAct!A471</f>
        <v>13225</v>
      </c>
      <c r="B471" s="197" t="str">
        <f>YieldsAct!B471</f>
        <v>GA</v>
      </c>
      <c r="C471" s="197" t="str">
        <f>YieldsAct!C471</f>
        <v>Peach County</v>
      </c>
      <c r="D471" s="197">
        <f>YieldsAct!D471</f>
        <v>-83.833660199999997</v>
      </c>
      <c r="E471" s="197">
        <f>YieldsAct!E471</f>
        <v>32.574289999999998</v>
      </c>
      <c r="N471" s="198">
        <v>2.222186E-2</v>
      </c>
      <c r="S471">
        <f t="shared" si="7"/>
        <v>188.67525525922483</v>
      </c>
    </row>
    <row r="472" spans="1:19" x14ac:dyDescent="0.25">
      <c r="A472" s="197">
        <f>YieldsAct!A472</f>
        <v>13227</v>
      </c>
      <c r="B472" s="197" t="str">
        <f>YieldsAct!B472</f>
        <v>GA</v>
      </c>
      <c r="C472" s="197" t="str">
        <f>YieldsAct!C472</f>
        <v>Pickens County</v>
      </c>
      <c r="D472" s="197">
        <f>YieldsAct!D472</f>
        <v>-84.478805100000002</v>
      </c>
      <c r="E472" s="197">
        <f>YieldsAct!E472</f>
        <v>34.456890000000001</v>
      </c>
      <c r="N472" s="198">
        <v>2.3072579999999999E-2</v>
      </c>
      <c r="S472">
        <f t="shared" si="7"/>
        <v>345.53377906222511</v>
      </c>
    </row>
    <row r="473" spans="1:19" x14ac:dyDescent="0.25">
      <c r="A473" s="197">
        <f>YieldsAct!A473</f>
        <v>13229</v>
      </c>
      <c r="B473" s="197" t="str">
        <f>YieldsAct!B473</f>
        <v>GA</v>
      </c>
      <c r="C473" s="197" t="str">
        <f>YieldsAct!C473</f>
        <v>Pierce County</v>
      </c>
      <c r="D473" s="197">
        <f>YieldsAct!D473</f>
        <v>-82.237952000000007</v>
      </c>
      <c r="E473" s="197">
        <f>YieldsAct!E473</f>
        <v>31.353850000000001</v>
      </c>
      <c r="N473" s="198">
        <v>2.2197939999999999E-2</v>
      </c>
      <c r="S473">
        <f t="shared" si="7"/>
        <v>95.508922100625099</v>
      </c>
    </row>
    <row r="474" spans="1:19" x14ac:dyDescent="0.25">
      <c r="A474" s="197">
        <f>YieldsAct!A474</f>
        <v>13231</v>
      </c>
      <c r="B474" s="197" t="str">
        <f>YieldsAct!B474</f>
        <v>GA</v>
      </c>
      <c r="C474" s="197" t="str">
        <f>YieldsAct!C474</f>
        <v>Pike County</v>
      </c>
      <c r="D474" s="197">
        <f>YieldsAct!D474</f>
        <v>-84.405194100000003</v>
      </c>
      <c r="E474" s="197">
        <f>YieldsAct!E474</f>
        <v>33.079889999999999</v>
      </c>
      <c r="N474" s="198">
        <v>2.2456770000000001E-2</v>
      </c>
      <c r="S474">
        <f t="shared" si="7"/>
        <v>229.23545042722489</v>
      </c>
    </row>
    <row r="475" spans="1:19" x14ac:dyDescent="0.25">
      <c r="A475" s="197">
        <f>YieldsAct!A475</f>
        <v>13233</v>
      </c>
      <c r="B475" s="197" t="str">
        <f>YieldsAct!B475</f>
        <v>GA</v>
      </c>
      <c r="C475" s="197" t="str">
        <f>YieldsAct!C475</f>
        <v>Polk County</v>
      </c>
      <c r="D475" s="197">
        <f>YieldsAct!D475</f>
        <v>-85.195455800000005</v>
      </c>
      <c r="E475" s="197">
        <f>YieldsAct!E475</f>
        <v>33.996769999999998</v>
      </c>
      <c r="N475" s="198">
        <v>2.317031E-2</v>
      </c>
      <c r="S475">
        <f t="shared" si="7"/>
        <v>305.72385847402478</v>
      </c>
    </row>
    <row r="476" spans="1:19" x14ac:dyDescent="0.25">
      <c r="A476" s="197">
        <f>YieldsAct!A476</f>
        <v>13235</v>
      </c>
      <c r="B476" s="197" t="str">
        <f>YieldsAct!B476</f>
        <v>GA</v>
      </c>
      <c r="C476" s="197" t="str">
        <f>YieldsAct!C476</f>
        <v>Pulaski County</v>
      </c>
      <c r="D476" s="197">
        <f>YieldsAct!D476</f>
        <v>-83.5173621</v>
      </c>
      <c r="E476" s="197">
        <f>YieldsAct!E476</f>
        <v>32.228000000000002</v>
      </c>
      <c r="N476" s="198">
        <v>2.1970730000000001E-2</v>
      </c>
      <c r="S476">
        <f t="shared" si="7"/>
        <v>161.55896400000012</v>
      </c>
    </row>
    <row r="477" spans="1:19" x14ac:dyDescent="0.25">
      <c r="A477" s="197">
        <f>YieldsAct!A477</f>
        <v>13237</v>
      </c>
      <c r="B477" s="197" t="str">
        <f>YieldsAct!B477</f>
        <v>GA</v>
      </c>
      <c r="C477" s="197" t="str">
        <f>YieldsAct!C477</f>
        <v>Putnam County</v>
      </c>
      <c r="D477" s="197">
        <f>YieldsAct!D477</f>
        <v>-83.377544299999997</v>
      </c>
      <c r="E477" s="197">
        <f>YieldsAct!E477</f>
        <v>33.321539999999999</v>
      </c>
      <c r="N477" s="198">
        <v>2.2295140000000001E-2</v>
      </c>
      <c r="S477">
        <f t="shared" si="7"/>
        <v>249.02736293609993</v>
      </c>
    </row>
    <row r="478" spans="1:19" x14ac:dyDescent="0.25">
      <c r="A478" s="197">
        <f>YieldsAct!A478</f>
        <v>13239</v>
      </c>
      <c r="B478" s="197" t="str">
        <f>YieldsAct!B478</f>
        <v>GA</v>
      </c>
      <c r="C478" s="197" t="str">
        <f>YieldsAct!C478</f>
        <v>Quitman County</v>
      </c>
      <c r="D478" s="197">
        <f>YieldsAct!D478</f>
        <v>-85.028075400000006</v>
      </c>
      <c r="E478" s="197">
        <f>YieldsAct!E478</f>
        <v>31.854710000000001</v>
      </c>
      <c r="N478" s="198">
        <v>2.2104740000000001E-2</v>
      </c>
      <c r="S478">
        <f t="shared" si="7"/>
        <v>132.93281066422506</v>
      </c>
    </row>
    <row r="479" spans="1:19" x14ac:dyDescent="0.25">
      <c r="A479" s="197">
        <f>YieldsAct!A479</f>
        <v>13241</v>
      </c>
      <c r="B479" s="197" t="str">
        <f>YieldsAct!B479</f>
        <v>GA</v>
      </c>
      <c r="C479" s="197" t="str">
        <f>YieldsAct!C479</f>
        <v>Rabun County</v>
      </c>
      <c r="D479" s="197">
        <f>YieldsAct!D479</f>
        <v>-83.414379699999998</v>
      </c>
      <c r="E479" s="197">
        <f>YieldsAct!E479</f>
        <v>34.87885</v>
      </c>
      <c r="N479" s="198">
        <v>2.2497369999999999E-2</v>
      </c>
      <c r="S479">
        <f t="shared" si="7"/>
        <v>382.87952397562498</v>
      </c>
    </row>
    <row r="480" spans="1:19" x14ac:dyDescent="0.25">
      <c r="A480" s="197">
        <f>YieldsAct!A480</f>
        <v>13243</v>
      </c>
      <c r="B480" s="197" t="str">
        <f>YieldsAct!B480</f>
        <v>GA</v>
      </c>
      <c r="C480" s="197" t="str">
        <f>YieldsAct!C480</f>
        <v>Randolph County</v>
      </c>
      <c r="D480" s="197">
        <f>YieldsAct!D480</f>
        <v>-84.760423799999998</v>
      </c>
      <c r="E480" s="197">
        <f>YieldsAct!E480</f>
        <v>31.75271</v>
      </c>
      <c r="N480" s="198">
        <v>2.2116609999999998E-2</v>
      </c>
      <c r="S480">
        <f t="shared" si="7"/>
        <v>125.21990777422502</v>
      </c>
    </row>
    <row r="481" spans="1:19" x14ac:dyDescent="0.25">
      <c r="A481" s="197">
        <f>YieldsAct!A481</f>
        <v>13245</v>
      </c>
      <c r="B481" s="197" t="str">
        <f>YieldsAct!B481</f>
        <v>GA</v>
      </c>
      <c r="C481" s="197" t="str">
        <f>YieldsAct!C481</f>
        <v>Richmond County</v>
      </c>
      <c r="D481" s="197">
        <f>YieldsAct!D481</f>
        <v>-82.083290399999996</v>
      </c>
      <c r="E481" s="197">
        <f>YieldsAct!E481</f>
        <v>33.360010000000003</v>
      </c>
      <c r="N481" s="198">
        <v>2.237594E-2</v>
      </c>
      <c r="S481">
        <f t="shared" si="7"/>
        <v>252.2024262002252</v>
      </c>
    </row>
    <row r="482" spans="1:19" x14ac:dyDescent="0.25">
      <c r="A482" s="197">
        <f>YieldsAct!A482</f>
        <v>13247</v>
      </c>
      <c r="B482" s="197" t="str">
        <f>YieldsAct!B482</f>
        <v>GA</v>
      </c>
      <c r="C482" s="197" t="str">
        <f>YieldsAct!C482</f>
        <v>Rockdale County</v>
      </c>
      <c r="D482" s="197">
        <f>YieldsAct!D482</f>
        <v>-84.034896900000007</v>
      </c>
      <c r="E482" s="197">
        <f>YieldsAct!E482</f>
        <v>33.649729999999998</v>
      </c>
      <c r="N482" s="198">
        <v>2.2643340000000001E-2</v>
      </c>
      <c r="S482">
        <f t="shared" si="7"/>
        <v>276.32796541402485</v>
      </c>
    </row>
    <row r="483" spans="1:19" x14ac:dyDescent="0.25">
      <c r="A483" s="197">
        <f>YieldsAct!A483</f>
        <v>13249</v>
      </c>
      <c r="B483" s="197" t="str">
        <f>YieldsAct!B483</f>
        <v>GA</v>
      </c>
      <c r="C483" s="197" t="str">
        <f>YieldsAct!C483</f>
        <v>Schley County</v>
      </c>
      <c r="D483" s="197">
        <f>YieldsAct!D483</f>
        <v>-84.339140999999998</v>
      </c>
      <c r="E483" s="197">
        <f>YieldsAct!E483</f>
        <v>32.254620000000003</v>
      </c>
      <c r="N483" s="198">
        <v>2.2307049999999998E-2</v>
      </c>
      <c r="S483">
        <f t="shared" si="7"/>
        <v>163.62430052490021</v>
      </c>
    </row>
    <row r="484" spans="1:19" x14ac:dyDescent="0.25">
      <c r="A484" s="197">
        <f>YieldsAct!A484</f>
        <v>13251</v>
      </c>
      <c r="B484" s="197" t="str">
        <f>YieldsAct!B484</f>
        <v>GA</v>
      </c>
      <c r="C484" s="197" t="str">
        <f>YieldsAct!C484</f>
        <v>Screven County</v>
      </c>
      <c r="D484" s="197">
        <f>YieldsAct!D484</f>
        <v>-81.617148700000001</v>
      </c>
      <c r="E484" s="197">
        <f>YieldsAct!E484</f>
        <v>32.756909999999998</v>
      </c>
      <c r="N484" s="198">
        <v>2.2282409999999999E-2</v>
      </c>
      <c r="S484">
        <f t="shared" si="7"/>
        <v>203.19266868322484</v>
      </c>
    </row>
    <row r="485" spans="1:19" x14ac:dyDescent="0.25">
      <c r="A485" s="197">
        <f>YieldsAct!A485</f>
        <v>13253</v>
      </c>
      <c r="B485" s="197" t="str">
        <f>YieldsAct!B485</f>
        <v>GA</v>
      </c>
      <c r="C485" s="197" t="str">
        <f>YieldsAct!C485</f>
        <v>Seminole County</v>
      </c>
      <c r="D485" s="197">
        <f>YieldsAct!D485</f>
        <v>-84.880193899999995</v>
      </c>
      <c r="E485" s="197">
        <f>YieldsAct!E485</f>
        <v>30.93366</v>
      </c>
      <c r="N485" s="198">
        <v>2.1889990000000002E-2</v>
      </c>
      <c r="S485">
        <f t="shared" si="7"/>
        <v>64.983422240099983</v>
      </c>
    </row>
    <row r="486" spans="1:19" x14ac:dyDescent="0.25">
      <c r="A486" s="197">
        <f>YieldsAct!A486</f>
        <v>13255</v>
      </c>
      <c r="B486" s="197" t="str">
        <f>YieldsAct!B486</f>
        <v>GA</v>
      </c>
      <c r="C486" s="197" t="str">
        <f>YieldsAct!C486</f>
        <v>Spalding County</v>
      </c>
      <c r="D486" s="197">
        <f>YieldsAct!D486</f>
        <v>-84.296456500000005</v>
      </c>
      <c r="E486" s="197">
        <f>YieldsAct!E486</f>
        <v>33.253869999999999</v>
      </c>
      <c r="N486" s="198">
        <v>2.257019E-2</v>
      </c>
      <c r="S486">
        <f t="shared" si="7"/>
        <v>243.45848244802494</v>
      </c>
    </row>
    <row r="487" spans="1:19" x14ac:dyDescent="0.25">
      <c r="A487" s="197">
        <f>YieldsAct!A487</f>
        <v>13257</v>
      </c>
      <c r="B487" s="197" t="str">
        <f>YieldsAct!B487</f>
        <v>GA</v>
      </c>
      <c r="C487" s="197" t="str">
        <f>YieldsAct!C487</f>
        <v>Stephens County</v>
      </c>
      <c r="D487" s="197">
        <f>YieldsAct!D487</f>
        <v>-83.294122999999999</v>
      </c>
      <c r="E487" s="197">
        <f>YieldsAct!E487</f>
        <v>34.554400000000001</v>
      </c>
      <c r="N487" s="198">
        <v>2.226672E-2</v>
      </c>
      <c r="S487">
        <f t="shared" si="7"/>
        <v>354.09275856000011</v>
      </c>
    </row>
    <row r="488" spans="1:19" x14ac:dyDescent="0.25">
      <c r="A488" s="197">
        <f>YieldsAct!A488</f>
        <v>13259</v>
      </c>
      <c r="B488" s="197" t="str">
        <f>YieldsAct!B488</f>
        <v>GA</v>
      </c>
      <c r="C488" s="197" t="str">
        <f>YieldsAct!C488</f>
        <v>Stewart County</v>
      </c>
      <c r="D488" s="197">
        <f>YieldsAct!D488</f>
        <v>-84.850703199999998</v>
      </c>
      <c r="E488" s="197">
        <f>YieldsAct!E488</f>
        <v>32.070599999999999</v>
      </c>
      <c r="N488" s="198">
        <v>2.2254070000000001E-2</v>
      </c>
      <c r="S488">
        <f t="shared" si="7"/>
        <v>149.41211480999993</v>
      </c>
    </row>
    <row r="489" spans="1:19" x14ac:dyDescent="0.25">
      <c r="A489" s="197">
        <f>YieldsAct!A489</f>
        <v>13261</v>
      </c>
      <c r="B489" s="197" t="str">
        <f>YieldsAct!B489</f>
        <v>GA</v>
      </c>
      <c r="C489" s="197" t="str">
        <f>YieldsAct!C489</f>
        <v>Sumter County</v>
      </c>
      <c r="D489" s="197">
        <f>YieldsAct!D489</f>
        <v>-84.226081300000004</v>
      </c>
      <c r="E489" s="197">
        <f>YieldsAct!E489</f>
        <v>32.039319999999996</v>
      </c>
      <c r="N489" s="198">
        <v>2.214062E-2</v>
      </c>
      <c r="S489">
        <f t="shared" si="7"/>
        <v>147.01145864039972</v>
      </c>
    </row>
    <row r="490" spans="1:19" x14ac:dyDescent="0.25">
      <c r="A490" s="197">
        <f>YieldsAct!A490</f>
        <v>13263</v>
      </c>
      <c r="B490" s="197" t="str">
        <f>YieldsAct!B490</f>
        <v>GA</v>
      </c>
      <c r="C490" s="197" t="str">
        <f>YieldsAct!C490</f>
        <v>Talbot County</v>
      </c>
      <c r="D490" s="197">
        <f>YieldsAct!D490</f>
        <v>-84.541236999999995</v>
      </c>
      <c r="E490" s="197">
        <f>YieldsAct!E490</f>
        <v>32.69753</v>
      </c>
      <c r="N490" s="198">
        <v>2.2501569999999999E-2</v>
      </c>
      <c r="S490">
        <f t="shared" si="7"/>
        <v>198.45577822702506</v>
      </c>
    </row>
    <row r="491" spans="1:19" x14ac:dyDescent="0.25">
      <c r="A491" s="197">
        <f>YieldsAct!A491</f>
        <v>13265</v>
      </c>
      <c r="B491" s="197" t="str">
        <f>YieldsAct!B491</f>
        <v>GA</v>
      </c>
      <c r="C491" s="197" t="str">
        <f>YieldsAct!C491</f>
        <v>Taliaferro County</v>
      </c>
      <c r="D491" s="197">
        <f>YieldsAct!D491</f>
        <v>-82.886680799999993</v>
      </c>
      <c r="E491" s="197">
        <f>YieldsAct!E491</f>
        <v>33.562890000000003</v>
      </c>
      <c r="N491" s="198">
        <v>2.229503E-2</v>
      </c>
      <c r="S491">
        <f t="shared" si="7"/>
        <v>269.05699159222524</v>
      </c>
    </row>
    <row r="492" spans="1:19" x14ac:dyDescent="0.25">
      <c r="A492" s="197">
        <f>YieldsAct!A492</f>
        <v>13267</v>
      </c>
      <c r="B492" s="197" t="str">
        <f>YieldsAct!B492</f>
        <v>GA</v>
      </c>
      <c r="C492" s="197" t="str">
        <f>YieldsAct!C492</f>
        <v>Tattnall County</v>
      </c>
      <c r="D492" s="197">
        <f>YieldsAct!D492</f>
        <v>-82.070564099999999</v>
      </c>
      <c r="E492" s="197">
        <f>YieldsAct!E492</f>
        <v>32.04551</v>
      </c>
      <c r="N492" s="198">
        <v>2.2181360000000001E-2</v>
      </c>
      <c r="S492">
        <f t="shared" si="7"/>
        <v>147.48617511022499</v>
      </c>
    </row>
    <row r="493" spans="1:19" x14ac:dyDescent="0.25">
      <c r="A493" s="197">
        <f>YieldsAct!A493</f>
        <v>13269</v>
      </c>
      <c r="B493" s="197" t="str">
        <f>YieldsAct!B493</f>
        <v>GA</v>
      </c>
      <c r="C493" s="197" t="str">
        <f>YieldsAct!C493</f>
        <v>Taylor County</v>
      </c>
      <c r="D493" s="197">
        <f>YieldsAct!D493</f>
        <v>-84.248693299999999</v>
      </c>
      <c r="E493" s="197">
        <f>YieldsAct!E493</f>
        <v>32.551180000000002</v>
      </c>
      <c r="N493" s="198">
        <v>2.242837E-2</v>
      </c>
      <c r="S493">
        <f t="shared" si="7"/>
        <v>186.84881863290016</v>
      </c>
    </row>
    <row r="494" spans="1:19" x14ac:dyDescent="0.25">
      <c r="A494" s="197">
        <f>YieldsAct!A494</f>
        <v>13271</v>
      </c>
      <c r="B494" s="197" t="str">
        <f>YieldsAct!B494</f>
        <v>GA</v>
      </c>
      <c r="C494" s="197" t="str">
        <f>YieldsAct!C494</f>
        <v>Telfair County</v>
      </c>
      <c r="D494" s="197">
        <f>YieldsAct!D494</f>
        <v>-82.963843699999998</v>
      </c>
      <c r="E494" s="197">
        <f>YieldsAct!E494</f>
        <v>31.921410000000002</v>
      </c>
      <c r="N494" s="198">
        <v>2.2007140000000001E-2</v>
      </c>
      <c r="S494">
        <f t="shared" si="7"/>
        <v>138.00176187322512</v>
      </c>
    </row>
    <row r="495" spans="1:19" x14ac:dyDescent="0.25">
      <c r="A495" s="197">
        <f>YieldsAct!A495</f>
        <v>13273</v>
      </c>
      <c r="B495" s="197" t="str">
        <f>YieldsAct!B495</f>
        <v>GA</v>
      </c>
      <c r="C495" s="197" t="str">
        <f>YieldsAct!C495</f>
        <v>Terrell County</v>
      </c>
      <c r="D495" s="197">
        <f>YieldsAct!D495</f>
        <v>-84.451694599999996</v>
      </c>
      <c r="E495" s="197">
        <f>YieldsAct!E495</f>
        <v>31.769909999999999</v>
      </c>
      <c r="N495" s="198">
        <v>2.2002859999999999E-2</v>
      </c>
      <c r="S495">
        <f t="shared" si="7"/>
        <v>126.51723316822496</v>
      </c>
    </row>
    <row r="496" spans="1:19" x14ac:dyDescent="0.25">
      <c r="A496" s="197">
        <f>YieldsAct!A496</f>
        <v>13275</v>
      </c>
      <c r="B496" s="197" t="str">
        <f>YieldsAct!B496</f>
        <v>GA</v>
      </c>
      <c r="C496" s="197" t="str">
        <f>YieldsAct!C496</f>
        <v>Thomas County</v>
      </c>
      <c r="D496" s="197">
        <f>YieldsAct!D496</f>
        <v>-83.936413999999999</v>
      </c>
      <c r="E496" s="197">
        <f>YieldsAct!E496</f>
        <v>30.858789999999999</v>
      </c>
      <c r="N496" s="198">
        <v>2.193811E-2</v>
      </c>
      <c r="S496">
        <f t="shared" si="7"/>
        <v>59.627745594224933</v>
      </c>
    </row>
    <row r="497" spans="1:19" x14ac:dyDescent="0.25">
      <c r="A497" s="197">
        <f>YieldsAct!A497</f>
        <v>13277</v>
      </c>
      <c r="B497" s="197" t="str">
        <f>YieldsAct!B497</f>
        <v>GA</v>
      </c>
      <c r="C497" s="197" t="str">
        <f>YieldsAct!C497</f>
        <v>Tift County</v>
      </c>
      <c r="D497" s="197">
        <f>YieldsAct!D497</f>
        <v>-83.549971400000004</v>
      </c>
      <c r="E497" s="197">
        <f>YieldsAct!E497</f>
        <v>31.451560000000001</v>
      </c>
      <c r="N497" s="198">
        <v>2.1840740000000001E-2</v>
      </c>
      <c r="S497">
        <f t="shared" si="7"/>
        <v>102.72110947560003</v>
      </c>
    </row>
    <row r="498" spans="1:19" x14ac:dyDescent="0.25">
      <c r="A498" s="197">
        <f>YieldsAct!A498</f>
        <v>13279</v>
      </c>
      <c r="B498" s="197" t="str">
        <f>YieldsAct!B498</f>
        <v>GA</v>
      </c>
      <c r="C498" s="197" t="str">
        <f>YieldsAct!C498</f>
        <v>Toombs County</v>
      </c>
      <c r="D498" s="197">
        <f>YieldsAct!D498</f>
        <v>-82.347680100000005</v>
      </c>
      <c r="E498" s="197">
        <f>YieldsAct!E498</f>
        <v>32.104509999999998</v>
      </c>
      <c r="N498" s="198">
        <v>2.201966E-2</v>
      </c>
      <c r="S498">
        <f t="shared" si="7"/>
        <v>152.01959026522482</v>
      </c>
    </row>
    <row r="499" spans="1:19" x14ac:dyDescent="0.25">
      <c r="A499" s="197">
        <f>YieldsAct!A499</f>
        <v>13281</v>
      </c>
      <c r="B499" s="197" t="str">
        <f>YieldsAct!B499</f>
        <v>GA</v>
      </c>
      <c r="C499" s="197" t="str">
        <f>YieldsAct!C499</f>
        <v>Towns County</v>
      </c>
      <c r="D499" s="197">
        <f>YieldsAct!D499</f>
        <v>-83.749881000000002</v>
      </c>
      <c r="E499" s="197">
        <f>YieldsAct!E499</f>
        <v>34.907609999999998</v>
      </c>
      <c r="N499" s="198">
        <v>2.2760740000000002E-2</v>
      </c>
      <c r="S499">
        <f t="shared" si="7"/>
        <v>385.45410580222483</v>
      </c>
    </row>
    <row r="500" spans="1:19" x14ac:dyDescent="0.25">
      <c r="A500" s="197">
        <f>YieldsAct!A500</f>
        <v>13283</v>
      </c>
      <c r="B500" s="197" t="str">
        <f>YieldsAct!B500</f>
        <v>GA</v>
      </c>
      <c r="C500" s="197" t="str">
        <f>YieldsAct!C500</f>
        <v>Treutlen County</v>
      </c>
      <c r="D500" s="197">
        <f>YieldsAct!D500</f>
        <v>-82.571631100000005</v>
      </c>
      <c r="E500" s="197">
        <f>YieldsAct!E500</f>
        <v>32.397599999999997</v>
      </c>
      <c r="N500" s="198">
        <v>2.205965E-2</v>
      </c>
      <c r="S500">
        <f t="shared" si="7"/>
        <v>174.77209295999978</v>
      </c>
    </row>
    <row r="501" spans="1:19" x14ac:dyDescent="0.25">
      <c r="A501" s="197">
        <f>YieldsAct!A501</f>
        <v>13285</v>
      </c>
      <c r="B501" s="197" t="str">
        <f>YieldsAct!B501</f>
        <v>GA</v>
      </c>
      <c r="C501" s="197" t="str">
        <f>YieldsAct!C501</f>
        <v>Troup County</v>
      </c>
      <c r="D501" s="197">
        <f>YieldsAct!D501</f>
        <v>-85.034502799999999</v>
      </c>
      <c r="E501" s="197">
        <f>YieldsAct!E501</f>
        <v>33.02413</v>
      </c>
      <c r="N501" s="198">
        <v>2.257433E-2</v>
      </c>
      <c r="S501">
        <f t="shared" si="7"/>
        <v>224.70584007802498</v>
      </c>
    </row>
    <row r="502" spans="1:19" x14ac:dyDescent="0.25">
      <c r="A502" s="197">
        <f>YieldsAct!A502</f>
        <v>13287</v>
      </c>
      <c r="B502" s="197" t="str">
        <f>YieldsAct!B502</f>
        <v>GA</v>
      </c>
      <c r="C502" s="197" t="str">
        <f>YieldsAct!C502</f>
        <v>Turner County</v>
      </c>
      <c r="D502" s="197">
        <f>YieldsAct!D502</f>
        <v>-83.656501800000001</v>
      </c>
      <c r="E502" s="197">
        <f>YieldsAct!E502</f>
        <v>31.715879999999999</v>
      </c>
      <c r="N502" s="198">
        <v>2.188182E-2</v>
      </c>
      <c r="S502">
        <f t="shared" si="7"/>
        <v>122.44644939239987</v>
      </c>
    </row>
    <row r="503" spans="1:19" x14ac:dyDescent="0.25">
      <c r="A503" s="197">
        <f>YieldsAct!A503</f>
        <v>13289</v>
      </c>
      <c r="B503" s="197" t="str">
        <f>YieldsAct!B503</f>
        <v>GA</v>
      </c>
      <c r="C503" s="197" t="str">
        <f>YieldsAct!C503</f>
        <v>Twiggs County</v>
      </c>
      <c r="D503" s="197">
        <f>YieldsAct!D503</f>
        <v>-83.452032000000003</v>
      </c>
      <c r="E503" s="197">
        <f>YieldsAct!E503</f>
        <v>32.673279999999998</v>
      </c>
      <c r="N503" s="198">
        <v>2.2157219999999998E-2</v>
      </c>
      <c r="S503">
        <f t="shared" si="7"/>
        <v>196.52585840639986</v>
      </c>
    </row>
    <row r="504" spans="1:19" x14ac:dyDescent="0.25">
      <c r="A504" s="197">
        <f>YieldsAct!A504</f>
        <v>13291</v>
      </c>
      <c r="B504" s="197" t="str">
        <f>YieldsAct!B504</f>
        <v>GA</v>
      </c>
      <c r="C504" s="197" t="str">
        <f>YieldsAct!C504</f>
        <v>Union County</v>
      </c>
      <c r="D504" s="197">
        <f>YieldsAct!D504</f>
        <v>-84.003022099999995</v>
      </c>
      <c r="E504" s="197">
        <f>YieldsAct!E504</f>
        <v>34.828789999999998</v>
      </c>
      <c r="N504" s="198">
        <v>2.304877E-2</v>
      </c>
      <c r="S504">
        <f t="shared" si="7"/>
        <v>378.40705394422486</v>
      </c>
    </row>
    <row r="505" spans="1:19" x14ac:dyDescent="0.25">
      <c r="A505" s="197">
        <f>YieldsAct!A505</f>
        <v>13293</v>
      </c>
      <c r="B505" s="197" t="str">
        <f>YieldsAct!B505</f>
        <v>GA</v>
      </c>
      <c r="C505" s="197" t="str">
        <f>YieldsAct!C505</f>
        <v>Upson County</v>
      </c>
      <c r="D505" s="197">
        <f>YieldsAct!D505</f>
        <v>-84.308317799999998</v>
      </c>
      <c r="E505" s="197">
        <f>YieldsAct!E505</f>
        <v>32.877589999999998</v>
      </c>
      <c r="N505" s="198">
        <v>2.243649E-2</v>
      </c>
      <c r="S505">
        <f t="shared" si="7"/>
        <v>212.86850446822484</v>
      </c>
    </row>
    <row r="506" spans="1:19" x14ac:dyDescent="0.25">
      <c r="A506" s="197">
        <f>YieldsAct!A506</f>
        <v>13295</v>
      </c>
      <c r="B506" s="197" t="str">
        <f>YieldsAct!B506</f>
        <v>GA</v>
      </c>
      <c r="C506" s="197" t="str">
        <f>YieldsAct!C506</f>
        <v>Walker County</v>
      </c>
      <c r="D506" s="197">
        <f>YieldsAct!D506</f>
        <v>-85.2984115</v>
      </c>
      <c r="E506" s="197">
        <f>YieldsAct!E506</f>
        <v>34.72316</v>
      </c>
      <c r="N506" s="198">
        <v>2.3425580000000001E-2</v>
      </c>
      <c r="S506">
        <f t="shared" si="7"/>
        <v>369.00684086760003</v>
      </c>
    </row>
    <row r="507" spans="1:19" x14ac:dyDescent="0.25">
      <c r="A507" s="197">
        <f>YieldsAct!A507</f>
        <v>13297</v>
      </c>
      <c r="B507" s="197" t="str">
        <f>YieldsAct!B507</f>
        <v>GA</v>
      </c>
      <c r="C507" s="197" t="str">
        <f>YieldsAct!C507</f>
        <v>Walton County</v>
      </c>
      <c r="D507" s="197">
        <f>YieldsAct!D507</f>
        <v>-83.738883200000004</v>
      </c>
      <c r="E507" s="197">
        <f>YieldsAct!E507</f>
        <v>33.774819999999998</v>
      </c>
      <c r="N507" s="198">
        <v>2.2485410000000001E-2</v>
      </c>
      <c r="S507">
        <f t="shared" si="7"/>
        <v>286.86119857289981</v>
      </c>
    </row>
    <row r="508" spans="1:19" x14ac:dyDescent="0.25">
      <c r="A508" s="197">
        <f>YieldsAct!A508</f>
        <v>13299</v>
      </c>
      <c r="B508" s="197" t="str">
        <f>YieldsAct!B508</f>
        <v>GA</v>
      </c>
      <c r="C508" s="197" t="str">
        <f>YieldsAct!C508</f>
        <v>Ware County</v>
      </c>
      <c r="D508" s="197">
        <f>YieldsAct!D508</f>
        <v>-82.457389300000003</v>
      </c>
      <c r="E508" s="197">
        <f>YieldsAct!E508</f>
        <v>31.030259999999998</v>
      </c>
      <c r="N508" s="198">
        <v>2.2233960000000001E-2</v>
      </c>
      <c r="S508">
        <f t="shared" si="7"/>
        <v>71.930780252099879</v>
      </c>
    </row>
    <row r="509" spans="1:19" x14ac:dyDescent="0.25">
      <c r="A509" s="197">
        <f>YieldsAct!A509</f>
        <v>13301</v>
      </c>
      <c r="B509" s="197" t="str">
        <f>YieldsAct!B509</f>
        <v>GA</v>
      </c>
      <c r="C509" s="197" t="str">
        <f>YieldsAct!C509</f>
        <v>Warren County</v>
      </c>
      <c r="D509" s="197">
        <f>YieldsAct!D509</f>
        <v>-82.688459600000002</v>
      </c>
      <c r="E509" s="197">
        <f>YieldsAct!E509</f>
        <v>33.407400000000003</v>
      </c>
      <c r="N509" s="198">
        <v>2.2299070000000001E-2</v>
      </c>
      <c r="S509">
        <f t="shared" si="7"/>
        <v>256.12284321000021</v>
      </c>
    </row>
    <row r="510" spans="1:19" x14ac:dyDescent="0.25">
      <c r="A510" s="197">
        <f>YieldsAct!A510</f>
        <v>13303</v>
      </c>
      <c r="B510" s="197" t="str">
        <f>YieldsAct!B510</f>
        <v>GA</v>
      </c>
      <c r="C510" s="197" t="str">
        <f>YieldsAct!C510</f>
        <v>Washington County</v>
      </c>
      <c r="D510" s="197">
        <f>YieldsAct!D510</f>
        <v>-82.8116536</v>
      </c>
      <c r="E510" s="197">
        <f>YieldsAct!E510</f>
        <v>32.973280000000003</v>
      </c>
      <c r="N510" s="198">
        <v>2.2104740000000001E-2</v>
      </c>
      <c r="S510">
        <f t="shared" si="7"/>
        <v>220.58728640640021</v>
      </c>
    </row>
    <row r="511" spans="1:19" x14ac:dyDescent="0.25">
      <c r="A511" s="197">
        <f>YieldsAct!A511</f>
        <v>13305</v>
      </c>
      <c r="B511" s="197" t="str">
        <f>YieldsAct!B511</f>
        <v>GA</v>
      </c>
      <c r="C511" s="197" t="str">
        <f>YieldsAct!C511</f>
        <v>Wayne County</v>
      </c>
      <c r="D511" s="197">
        <f>YieldsAct!D511</f>
        <v>-81.930840000000003</v>
      </c>
      <c r="E511" s="197">
        <f>YieldsAct!E511</f>
        <v>31.552350000000001</v>
      </c>
      <c r="N511" s="198">
        <v>2.2173209999999999E-2</v>
      </c>
      <c r="S511">
        <f t="shared" si="7"/>
        <v>110.20565367562504</v>
      </c>
    </row>
    <row r="512" spans="1:19" x14ac:dyDescent="0.25">
      <c r="A512" s="197">
        <f>YieldsAct!A512</f>
        <v>13307</v>
      </c>
      <c r="B512" s="197" t="str">
        <f>YieldsAct!B512</f>
        <v>GA</v>
      </c>
      <c r="C512" s="197" t="str">
        <f>YieldsAct!C512</f>
        <v>Webster County</v>
      </c>
      <c r="D512" s="197">
        <f>YieldsAct!D512</f>
        <v>-84.574322100000003</v>
      </c>
      <c r="E512" s="197">
        <f>YieldsAct!E512</f>
        <v>32.039079999999998</v>
      </c>
      <c r="N512" s="198">
        <v>2.2282710000000001E-2</v>
      </c>
      <c r="S512">
        <f t="shared" si="7"/>
        <v>146.99305630439989</v>
      </c>
    </row>
    <row r="513" spans="1:19" x14ac:dyDescent="0.25">
      <c r="A513" s="197">
        <f>YieldsAct!A513</f>
        <v>13309</v>
      </c>
      <c r="B513" s="197" t="str">
        <f>YieldsAct!B513</f>
        <v>GA</v>
      </c>
      <c r="C513" s="197" t="str">
        <f>YieldsAct!C513</f>
        <v>Wheeler County</v>
      </c>
      <c r="D513" s="197">
        <f>YieldsAct!D513</f>
        <v>-82.745517100000001</v>
      </c>
      <c r="E513" s="197">
        <f>YieldsAct!E513</f>
        <v>32.111539999999998</v>
      </c>
      <c r="N513" s="198">
        <v>2.2031419999999999E-2</v>
      </c>
      <c r="S513">
        <f t="shared" si="7"/>
        <v>152.56080263609985</v>
      </c>
    </row>
    <row r="514" spans="1:19" x14ac:dyDescent="0.25">
      <c r="A514" s="197">
        <f>YieldsAct!A514</f>
        <v>13311</v>
      </c>
      <c r="B514" s="197" t="str">
        <f>YieldsAct!B514</f>
        <v>GA</v>
      </c>
      <c r="C514" s="197" t="str">
        <f>YieldsAct!C514</f>
        <v>White County</v>
      </c>
      <c r="D514" s="197">
        <f>YieldsAct!D514</f>
        <v>-83.751731800000002</v>
      </c>
      <c r="E514" s="197">
        <f>YieldsAct!E514</f>
        <v>34.641579999999998</v>
      </c>
      <c r="N514" s="198">
        <v>2.27038E-2</v>
      </c>
      <c r="S514">
        <f t="shared" si="7"/>
        <v>361.78124601689979</v>
      </c>
    </row>
    <row r="515" spans="1:19" x14ac:dyDescent="0.25">
      <c r="A515" s="197">
        <f>YieldsAct!A515</f>
        <v>13313</v>
      </c>
      <c r="B515" s="197" t="str">
        <f>YieldsAct!B515</f>
        <v>GA</v>
      </c>
      <c r="C515" s="197" t="str">
        <f>YieldsAct!C515</f>
        <v>Whitfield County</v>
      </c>
      <c r="D515" s="197">
        <f>YieldsAct!D515</f>
        <v>-84.971604799999994</v>
      </c>
      <c r="E515" s="197">
        <f>YieldsAct!E515</f>
        <v>34.796990000000001</v>
      </c>
      <c r="N515" s="198">
        <v>2.345359E-2</v>
      </c>
      <c r="S515">
        <f t="shared" si="7"/>
        <v>375.5718293852251</v>
      </c>
    </row>
    <row r="516" spans="1:19" x14ac:dyDescent="0.25">
      <c r="A516" s="197">
        <f>YieldsAct!A516</f>
        <v>13315</v>
      </c>
      <c r="B516" s="197" t="str">
        <f>YieldsAct!B516</f>
        <v>GA</v>
      </c>
      <c r="C516" s="197" t="str">
        <f>YieldsAct!C516</f>
        <v>Wilcox County</v>
      </c>
      <c r="D516" s="197">
        <f>YieldsAct!D516</f>
        <v>-83.470903800000002</v>
      </c>
      <c r="E516" s="197">
        <f>YieldsAct!E516</f>
        <v>31.969460000000002</v>
      </c>
      <c r="N516" s="198">
        <v>2.194654E-2</v>
      </c>
      <c r="S516">
        <f t="shared" ref="S516:S584" si="8">E516*1.5^2*(E516-30)</f>
        <v>141.66578855610013</v>
      </c>
    </row>
    <row r="517" spans="1:19" x14ac:dyDescent="0.25">
      <c r="A517" s="197">
        <f>YieldsAct!A517</f>
        <v>13317</v>
      </c>
      <c r="B517" s="197" t="str">
        <f>YieldsAct!B517</f>
        <v>GA</v>
      </c>
      <c r="C517" s="197" t="str">
        <f>YieldsAct!C517</f>
        <v>Wilkes County</v>
      </c>
      <c r="D517" s="197">
        <f>YieldsAct!D517</f>
        <v>-82.755557699999997</v>
      </c>
      <c r="E517" s="197">
        <f>YieldsAct!E517</f>
        <v>33.783769999999997</v>
      </c>
      <c r="N517" s="198">
        <v>2.2339589999999999E-2</v>
      </c>
      <c r="S517">
        <f t="shared" si="8"/>
        <v>287.61753467902474</v>
      </c>
    </row>
    <row r="518" spans="1:19" x14ac:dyDescent="0.25">
      <c r="A518" s="197">
        <f>YieldsAct!A518</f>
        <v>13319</v>
      </c>
      <c r="B518" s="197" t="str">
        <f>YieldsAct!B518</f>
        <v>GA</v>
      </c>
      <c r="C518" s="197" t="str">
        <f>YieldsAct!C518</f>
        <v>Wilkinson County</v>
      </c>
      <c r="D518" s="197">
        <f>YieldsAct!D518</f>
        <v>-83.194991299999998</v>
      </c>
      <c r="E518" s="197">
        <f>YieldsAct!E518</f>
        <v>32.801049999999996</v>
      </c>
      <c r="N518" s="198">
        <v>2.2067880000000002E-2</v>
      </c>
      <c r="S518">
        <f t="shared" si="8"/>
        <v>206.7241074806247</v>
      </c>
    </row>
    <row r="519" spans="1:19" x14ac:dyDescent="0.25">
      <c r="A519" s="197">
        <f>YieldsAct!A519</f>
        <v>13321</v>
      </c>
      <c r="B519" s="197" t="str">
        <f>YieldsAct!B519</f>
        <v>GA</v>
      </c>
      <c r="C519" s="197" t="str">
        <f>YieldsAct!C519</f>
        <v>Worth County</v>
      </c>
      <c r="D519" s="197">
        <f>YieldsAct!D519</f>
        <v>-83.877706900000007</v>
      </c>
      <c r="E519" s="197">
        <f>YieldsAct!E519</f>
        <v>31.546340000000001</v>
      </c>
      <c r="N519" s="198">
        <v>2.1938639999999999E-2</v>
      </c>
      <c r="S519">
        <f t="shared" si="8"/>
        <v>109.75807664010004</v>
      </c>
    </row>
    <row r="520" spans="1:19" x14ac:dyDescent="0.25">
      <c r="A520" s="197">
        <f>YieldsAct!A520</f>
        <v>15001</v>
      </c>
      <c r="B520" s="197" t="str">
        <f>YieldsAct!B520</f>
        <v>HI</v>
      </c>
      <c r="C520" s="197" t="str">
        <f>YieldsAct!C520</f>
        <v>Hawaii County</v>
      </c>
      <c r="D520" s="197">
        <f>YieldsAct!D520</f>
        <v>-155.42189500000001</v>
      </c>
      <c r="E520" s="197">
        <f>YieldsAct!E520</f>
        <v>19.672840000000001</v>
      </c>
      <c r="N520" s="289">
        <v>2.1362989999999998E-2</v>
      </c>
    </row>
    <row r="521" spans="1:19" x14ac:dyDescent="0.25">
      <c r="A521" s="197">
        <f>YieldsAct!A521</f>
        <v>15003</v>
      </c>
      <c r="B521" s="197" t="str">
        <f>YieldsAct!B521</f>
        <v>HI</v>
      </c>
      <c r="C521" s="197" t="str">
        <f>YieldsAct!C521</f>
        <v>Honolulu County</v>
      </c>
      <c r="D521" s="197">
        <f>YieldsAct!D521</f>
        <v>-157.91367299999999</v>
      </c>
      <c r="E521" s="197">
        <f>YieldsAct!E521</f>
        <v>21.37246</v>
      </c>
      <c r="N521" s="289">
        <v>2.1362989999999998E-2</v>
      </c>
    </row>
    <row r="522" spans="1:19" x14ac:dyDescent="0.25">
      <c r="A522" s="197">
        <f>YieldsAct!A522</f>
        <v>15005</v>
      </c>
      <c r="B522" s="197" t="str">
        <f>YieldsAct!B522</f>
        <v>HI</v>
      </c>
      <c r="C522" s="197" t="str">
        <f>YieldsAct!C522</f>
        <v>Kalawao County</v>
      </c>
      <c r="D522" s="197">
        <f>YieldsAct!D522</f>
        <v>-156.979972</v>
      </c>
      <c r="E522" s="197">
        <f>YieldsAct!E522</f>
        <v>21.188500000000001</v>
      </c>
      <c r="N522" s="289">
        <v>2.1362989999999998E-2</v>
      </c>
    </row>
    <row r="523" spans="1:19" x14ac:dyDescent="0.25">
      <c r="A523" s="197">
        <f>YieldsAct!A523</f>
        <v>15007</v>
      </c>
      <c r="B523" s="197" t="str">
        <f>YieldsAct!B523</f>
        <v>HI</v>
      </c>
      <c r="C523" s="197" t="str">
        <f>YieldsAct!C523</f>
        <v>Kauai County</v>
      </c>
      <c r="D523" s="197">
        <f>YieldsAct!D523</f>
        <v>-159.44211200000001</v>
      </c>
      <c r="E523" s="197">
        <f>YieldsAct!E523</f>
        <v>22.02102</v>
      </c>
      <c r="N523" s="289">
        <v>2.1362989999999998E-2</v>
      </c>
    </row>
    <row r="524" spans="1:19" x14ac:dyDescent="0.25">
      <c r="A524" s="197">
        <f>YieldsAct!A524</f>
        <v>15009</v>
      </c>
      <c r="B524" s="197" t="str">
        <f>YieldsAct!B524</f>
        <v>HI</v>
      </c>
      <c r="C524" s="197" t="str">
        <f>YieldsAct!C524</f>
        <v>Wailuku County</v>
      </c>
      <c r="D524" s="197">
        <f>YieldsAct!D524</f>
        <v>-156.49381600000001</v>
      </c>
      <c r="E524" s="197">
        <f>YieldsAct!E524</f>
        <v>20.86375</v>
      </c>
      <c r="N524" s="289">
        <v>2.1362989999999998E-2</v>
      </c>
    </row>
    <row r="525" spans="1:19" x14ac:dyDescent="0.25">
      <c r="A525" s="197">
        <f>YieldsAct!A525</f>
        <v>16001</v>
      </c>
      <c r="B525" s="197" t="str">
        <f>YieldsAct!B525</f>
        <v>ID</v>
      </c>
      <c r="C525" s="197" t="str">
        <f>YieldsAct!C525</f>
        <v>Ada County</v>
      </c>
      <c r="D525" s="197">
        <f>YieldsAct!D525</f>
        <v>-116.235129</v>
      </c>
      <c r="E525" s="197">
        <f>YieldsAct!E525</f>
        <v>43.446640000000002</v>
      </c>
      <c r="N525" s="198">
        <v>2.2071779999999999E-2</v>
      </c>
      <c r="S525">
        <f t="shared" si="8"/>
        <v>1314.4754864016002</v>
      </c>
    </row>
    <row r="526" spans="1:19" x14ac:dyDescent="0.25">
      <c r="A526" s="197">
        <f>YieldsAct!A526</f>
        <v>16003</v>
      </c>
      <c r="B526" s="197" t="str">
        <f>YieldsAct!B526</f>
        <v>ID</v>
      </c>
      <c r="C526" s="197" t="str">
        <f>YieldsAct!C526</f>
        <v>Adams County</v>
      </c>
      <c r="D526" s="197">
        <f>YieldsAct!D526</f>
        <v>-116.444456</v>
      </c>
      <c r="E526" s="197">
        <f>YieldsAct!E526</f>
        <v>44.892899999999997</v>
      </c>
      <c r="N526" s="198">
        <v>2.3093099999999998E-2</v>
      </c>
      <c r="S526">
        <f t="shared" si="8"/>
        <v>1504.3173084224995</v>
      </c>
    </row>
    <row r="527" spans="1:19" x14ac:dyDescent="0.25">
      <c r="A527" s="197">
        <f>YieldsAct!A527</f>
        <v>16005</v>
      </c>
      <c r="B527" s="197" t="str">
        <f>YieldsAct!B527</f>
        <v>ID</v>
      </c>
      <c r="C527" s="197" t="str">
        <f>YieldsAct!C527</f>
        <v>Bannock County</v>
      </c>
      <c r="D527" s="197">
        <f>YieldsAct!D527</f>
        <v>-112.207724</v>
      </c>
      <c r="E527" s="197">
        <f>YieldsAct!E527</f>
        <v>42.663170000000001</v>
      </c>
      <c r="N527" s="198">
        <v>2.1942529999999998E-2</v>
      </c>
      <c r="S527">
        <f t="shared" si="8"/>
        <v>1215.564692510025</v>
      </c>
    </row>
    <row r="528" spans="1:19" x14ac:dyDescent="0.25">
      <c r="A528" s="197">
        <f>YieldsAct!A528</f>
        <v>16007</v>
      </c>
      <c r="B528" s="197" t="str">
        <f>YieldsAct!B528</f>
        <v>ID</v>
      </c>
      <c r="C528" s="197" t="str">
        <f>YieldsAct!C528</f>
        <v>Bear Lake County</v>
      </c>
      <c r="D528" s="197">
        <f>YieldsAct!D528</f>
        <v>-111.33814700000001</v>
      </c>
      <c r="E528" s="197">
        <f>YieldsAct!E528</f>
        <v>42.286929999999998</v>
      </c>
      <c r="N528" s="198">
        <v>2.1224980000000001E-2</v>
      </c>
      <c r="S528">
        <f t="shared" si="8"/>
        <v>1169.0472348560247</v>
      </c>
    </row>
    <row r="529" spans="1:19" x14ac:dyDescent="0.25">
      <c r="A529" s="197">
        <f>YieldsAct!A529</f>
        <v>16009</v>
      </c>
      <c r="B529" s="197" t="str">
        <f>YieldsAct!B529</f>
        <v>ID</v>
      </c>
      <c r="C529" s="197" t="str">
        <f>YieldsAct!C529</f>
        <v>Benewah County</v>
      </c>
      <c r="D529" s="197">
        <f>YieldsAct!D529</f>
        <v>-116.640602</v>
      </c>
      <c r="E529" s="197">
        <f>YieldsAct!E529</f>
        <v>47.204970000000003</v>
      </c>
      <c r="N529" s="198">
        <v>2.5933620000000001E-2</v>
      </c>
      <c r="S529">
        <f t="shared" si="8"/>
        <v>1827.3602085770253</v>
      </c>
    </row>
    <row r="530" spans="1:19" x14ac:dyDescent="0.25">
      <c r="A530" s="197">
        <f>YieldsAct!A530</f>
        <v>16011</v>
      </c>
      <c r="B530" s="197" t="str">
        <f>YieldsAct!B530</f>
        <v>ID</v>
      </c>
      <c r="C530" s="197" t="str">
        <f>YieldsAct!C530</f>
        <v>Bingham County</v>
      </c>
      <c r="D530" s="197">
        <f>YieldsAct!D530</f>
        <v>-112.406569</v>
      </c>
      <c r="E530" s="197">
        <f>YieldsAct!E530</f>
        <v>43.214530000000003</v>
      </c>
      <c r="N530" s="198">
        <v>2.2148959999999999E-2</v>
      </c>
      <c r="S530">
        <f t="shared" si="8"/>
        <v>1284.8843320220255</v>
      </c>
    </row>
    <row r="531" spans="1:19" x14ac:dyDescent="0.25">
      <c r="A531" s="197">
        <f>YieldsAct!A531</f>
        <v>16013</v>
      </c>
      <c r="B531" s="197" t="str">
        <f>YieldsAct!B531</f>
        <v>ID</v>
      </c>
      <c r="C531" s="197" t="str">
        <f>YieldsAct!C531</f>
        <v>Blaine County</v>
      </c>
      <c r="D531" s="197">
        <f>YieldsAct!D531</f>
        <v>-113.982494</v>
      </c>
      <c r="E531" s="197">
        <f>YieldsAct!E531</f>
        <v>43.408619999999999</v>
      </c>
      <c r="N531" s="198">
        <v>2.1472459999999999E-2</v>
      </c>
      <c r="S531">
        <f t="shared" si="8"/>
        <v>1309.6118031848998</v>
      </c>
    </row>
    <row r="532" spans="1:19" x14ac:dyDescent="0.25">
      <c r="A532" s="197">
        <f>YieldsAct!A532</f>
        <v>16015</v>
      </c>
      <c r="B532" s="197" t="str">
        <f>YieldsAct!B532</f>
        <v>ID</v>
      </c>
      <c r="C532" s="197" t="str">
        <f>YieldsAct!C532</f>
        <v>Boise County</v>
      </c>
      <c r="D532" s="197">
        <f>YieldsAct!D532</f>
        <v>-115.71859499999999</v>
      </c>
      <c r="E532" s="197">
        <f>YieldsAct!E532</f>
        <v>43.983890000000002</v>
      </c>
      <c r="N532" s="198">
        <v>2.184902E-2</v>
      </c>
      <c r="S532">
        <f t="shared" si="8"/>
        <v>1383.8982289472251</v>
      </c>
    </row>
    <row r="533" spans="1:19" x14ac:dyDescent="0.25">
      <c r="A533" s="197">
        <f>YieldsAct!A533</f>
        <v>16017</v>
      </c>
      <c r="B533" s="197" t="str">
        <f>YieldsAct!B533</f>
        <v>ID</v>
      </c>
      <c r="C533" s="197" t="str">
        <f>YieldsAct!C533</f>
        <v>Bonner County</v>
      </c>
      <c r="D533" s="197">
        <f>YieldsAct!D533</f>
        <v>-116.597888</v>
      </c>
      <c r="E533" s="197">
        <f>YieldsAct!E533</f>
        <v>48.29081</v>
      </c>
      <c r="N533" s="198">
        <v>2.644813E-2</v>
      </c>
      <c r="S533">
        <f t="shared" si="8"/>
        <v>1987.3755685262252</v>
      </c>
    </row>
    <row r="534" spans="1:19" x14ac:dyDescent="0.25">
      <c r="A534" s="197">
        <f>YieldsAct!A534</f>
        <v>16019</v>
      </c>
      <c r="B534" s="197" t="str">
        <f>YieldsAct!B534</f>
        <v>ID</v>
      </c>
      <c r="C534" s="197" t="str">
        <f>YieldsAct!C534</f>
        <v>Bonneville County</v>
      </c>
      <c r="D534" s="197">
        <f>YieldsAct!D534</f>
        <v>-111.634546</v>
      </c>
      <c r="E534" s="197">
        <f>YieldsAct!E534</f>
        <v>43.387149999999998</v>
      </c>
      <c r="N534" s="198">
        <v>2.240019E-2</v>
      </c>
      <c r="S534">
        <f t="shared" si="8"/>
        <v>1306.8681415256249</v>
      </c>
    </row>
    <row r="535" spans="1:19" x14ac:dyDescent="0.25">
      <c r="A535" s="197">
        <f>YieldsAct!A535</f>
        <v>16021</v>
      </c>
      <c r="B535" s="197" t="str">
        <f>YieldsAct!B535</f>
        <v>ID</v>
      </c>
      <c r="C535" s="197" t="str">
        <f>YieldsAct!C535</f>
        <v>Boundary County</v>
      </c>
      <c r="D535" s="197">
        <f>YieldsAct!D535</f>
        <v>-116.450216</v>
      </c>
      <c r="E535" s="197">
        <f>YieldsAct!E535</f>
        <v>48.757579999999997</v>
      </c>
      <c r="N535" s="198">
        <v>2.6274079999999998E-2</v>
      </c>
      <c r="S535">
        <f t="shared" si="8"/>
        <v>2057.7919667768997</v>
      </c>
    </row>
    <row r="536" spans="1:19" x14ac:dyDescent="0.25">
      <c r="A536" s="197">
        <f>YieldsAct!A536</f>
        <v>16023</v>
      </c>
      <c r="B536" s="197" t="str">
        <f>YieldsAct!B536</f>
        <v>ID</v>
      </c>
      <c r="C536" s="197" t="str">
        <f>YieldsAct!C536</f>
        <v>Butte County</v>
      </c>
      <c r="D536" s="197">
        <f>YieldsAct!D536</f>
        <v>-113.16874</v>
      </c>
      <c r="E536" s="197">
        <f>YieldsAct!E536</f>
        <v>43.721820000000001</v>
      </c>
      <c r="N536" s="198">
        <v>2.16347E-2</v>
      </c>
      <c r="S536">
        <f t="shared" si="8"/>
        <v>1349.8716242529001</v>
      </c>
    </row>
    <row r="537" spans="1:19" x14ac:dyDescent="0.25">
      <c r="A537" s="197">
        <f>YieldsAct!A537</f>
        <v>16025</v>
      </c>
      <c r="B537" s="197" t="str">
        <f>YieldsAct!B537</f>
        <v>ID</v>
      </c>
      <c r="C537" s="197" t="str">
        <f>YieldsAct!C537</f>
        <v>Camas County</v>
      </c>
      <c r="D537" s="197">
        <f>YieldsAct!D537</f>
        <v>-114.806881</v>
      </c>
      <c r="E537" s="197">
        <f>YieldsAct!E537</f>
        <v>43.456119999999999</v>
      </c>
      <c r="N537" s="198">
        <v>2.134639E-2</v>
      </c>
      <c r="S537">
        <f t="shared" si="8"/>
        <v>1315.6892222723998</v>
      </c>
    </row>
    <row r="538" spans="1:19" x14ac:dyDescent="0.25">
      <c r="A538" s="197">
        <f>YieldsAct!A538</f>
        <v>16027</v>
      </c>
      <c r="B538" s="197" t="str">
        <f>YieldsAct!B538</f>
        <v>ID</v>
      </c>
      <c r="C538" s="197" t="str">
        <f>YieldsAct!C538</f>
        <v>Canyon County</v>
      </c>
      <c r="D538" s="197">
        <f>YieldsAct!D538</f>
        <v>-116.706675</v>
      </c>
      <c r="E538" s="197">
        <f>YieldsAct!E538</f>
        <v>43.61994</v>
      </c>
      <c r="N538" s="198">
        <v>2.2906699999999999E-2</v>
      </c>
      <c r="S538">
        <f t="shared" si="8"/>
        <v>1336.7271726080999</v>
      </c>
    </row>
    <row r="539" spans="1:19" x14ac:dyDescent="0.25">
      <c r="A539" s="197">
        <f>YieldsAct!A539</f>
        <v>16029</v>
      </c>
      <c r="B539" s="197" t="str">
        <f>YieldsAct!B539</f>
        <v>ID</v>
      </c>
      <c r="C539" s="197" t="str">
        <f>YieldsAct!C539</f>
        <v>Caribou County</v>
      </c>
      <c r="D539" s="197">
        <f>YieldsAct!D539</f>
        <v>-111.56241799999999</v>
      </c>
      <c r="E539" s="197">
        <f>YieldsAct!E539</f>
        <v>42.778649999999999</v>
      </c>
      <c r="N539" s="198">
        <v>2.204766E-2</v>
      </c>
      <c r="S539">
        <f t="shared" si="8"/>
        <v>1229.9701406006247</v>
      </c>
    </row>
    <row r="540" spans="1:19" x14ac:dyDescent="0.25">
      <c r="A540" s="197">
        <f>YieldsAct!A540</f>
        <v>16031</v>
      </c>
      <c r="B540" s="197" t="str">
        <f>YieldsAct!B540</f>
        <v>ID</v>
      </c>
      <c r="C540" s="197" t="str">
        <f>YieldsAct!C540</f>
        <v>Cassia County</v>
      </c>
      <c r="D540" s="197">
        <f>YieldsAct!D540</f>
        <v>-113.61808499999999</v>
      </c>
      <c r="E540" s="197">
        <f>YieldsAct!E540</f>
        <v>42.288870000000003</v>
      </c>
      <c r="N540" s="198">
        <v>2.1844800000000001E-2</v>
      </c>
      <c r="S540">
        <f t="shared" si="8"/>
        <v>1169.2854582230252</v>
      </c>
    </row>
    <row r="541" spans="1:19" x14ac:dyDescent="0.25">
      <c r="A541" s="197">
        <f>YieldsAct!A541</f>
        <v>16033</v>
      </c>
      <c r="B541" s="197" t="str">
        <f>YieldsAct!B541</f>
        <v>ID</v>
      </c>
      <c r="C541" s="197" t="str">
        <f>YieldsAct!C541</f>
        <v>Clark County</v>
      </c>
      <c r="D541" s="197">
        <f>YieldsAct!D541</f>
        <v>-112.349109</v>
      </c>
      <c r="E541" s="197">
        <f>YieldsAct!E541</f>
        <v>44.286169999999998</v>
      </c>
      <c r="N541" s="198">
        <v>2.25945E-2</v>
      </c>
      <c r="S541">
        <f t="shared" si="8"/>
        <v>1423.5294448550246</v>
      </c>
    </row>
    <row r="542" spans="1:19" x14ac:dyDescent="0.25">
      <c r="A542" s="197">
        <f>YieldsAct!A542</f>
        <v>16035</v>
      </c>
      <c r="B542" s="197" t="str">
        <f>YieldsAct!B542</f>
        <v>ID</v>
      </c>
      <c r="C542" s="197" t="str">
        <f>YieldsAct!C542</f>
        <v>Clearwater County</v>
      </c>
      <c r="D542" s="197">
        <f>YieldsAct!D542</f>
        <v>-115.623796</v>
      </c>
      <c r="E542" s="197">
        <f>YieldsAct!E542</f>
        <v>46.661999999999999</v>
      </c>
      <c r="N542" s="198">
        <v>2.5171539999999999E-2</v>
      </c>
      <c r="S542">
        <f t="shared" si="8"/>
        <v>1749.3350489999998</v>
      </c>
    </row>
    <row r="543" spans="1:19" x14ac:dyDescent="0.25">
      <c r="A543" s="197">
        <f>YieldsAct!A543</f>
        <v>16037</v>
      </c>
      <c r="B543" s="197" t="str">
        <f>YieldsAct!B543</f>
        <v>ID</v>
      </c>
      <c r="C543" s="197" t="str">
        <f>YieldsAct!C543</f>
        <v>Custer County</v>
      </c>
      <c r="D543" s="197">
        <f>YieldsAct!D543</f>
        <v>-114.27579900000001</v>
      </c>
      <c r="E543" s="197">
        <f>YieldsAct!E543</f>
        <v>44.24098</v>
      </c>
      <c r="N543" s="198">
        <v>2.1326310000000001E-2</v>
      </c>
      <c r="S543">
        <f t="shared" si="8"/>
        <v>1417.5785505608999</v>
      </c>
    </row>
    <row r="544" spans="1:19" x14ac:dyDescent="0.25">
      <c r="A544" s="197">
        <f>YieldsAct!A544</f>
        <v>16039</v>
      </c>
      <c r="B544" s="197" t="str">
        <f>YieldsAct!B544</f>
        <v>ID</v>
      </c>
      <c r="C544" s="197" t="str">
        <f>YieldsAct!C544</f>
        <v>Elmore County</v>
      </c>
      <c r="D544" s="197">
        <f>YieldsAct!D544</f>
        <v>-115.466396</v>
      </c>
      <c r="E544" s="197">
        <f>YieldsAct!E544</f>
        <v>43.355139999999999</v>
      </c>
      <c r="N544" s="198">
        <v>2.1618060000000001E-2</v>
      </c>
      <c r="S544">
        <f t="shared" si="8"/>
        <v>1302.7814199440998</v>
      </c>
    </row>
    <row r="545" spans="1:19" x14ac:dyDescent="0.25">
      <c r="A545" s="197">
        <f>YieldsAct!A545</f>
        <v>16041</v>
      </c>
      <c r="B545" s="197" t="str">
        <f>YieldsAct!B545</f>
        <v>ID</v>
      </c>
      <c r="C545" s="197" t="str">
        <f>YieldsAct!C545</f>
        <v>Franklin County</v>
      </c>
      <c r="D545" s="197">
        <f>YieldsAct!D545</f>
        <v>-111.819726</v>
      </c>
      <c r="E545" s="197">
        <f>YieldsAct!E545</f>
        <v>42.180050000000001</v>
      </c>
      <c r="N545" s="198">
        <v>2.1695409999999998E-2</v>
      </c>
      <c r="S545">
        <f t="shared" si="8"/>
        <v>1155.9490155056251</v>
      </c>
    </row>
    <row r="546" spans="1:19" x14ac:dyDescent="0.25">
      <c r="A546" s="197">
        <f>YieldsAct!A546</f>
        <v>16043</v>
      </c>
      <c r="B546" s="197" t="str">
        <f>YieldsAct!B546</f>
        <v>ID</v>
      </c>
      <c r="C546" s="197" t="str">
        <f>YieldsAct!C546</f>
        <v>Fremont County</v>
      </c>
      <c r="D546" s="197">
        <f>YieldsAct!D546</f>
        <v>-111.487364</v>
      </c>
      <c r="E546" s="197">
        <f>YieldsAct!E546</f>
        <v>44.231409999999997</v>
      </c>
      <c r="N546" s="198">
        <v>2.2996059999999999E-2</v>
      </c>
      <c r="S546">
        <f t="shared" si="8"/>
        <v>1416.3194938232245</v>
      </c>
    </row>
    <row r="547" spans="1:19" x14ac:dyDescent="0.25">
      <c r="A547" s="197">
        <f>YieldsAct!A547</f>
        <v>16045</v>
      </c>
      <c r="B547" s="197" t="str">
        <f>YieldsAct!B547</f>
        <v>ID</v>
      </c>
      <c r="C547" s="197" t="str">
        <f>YieldsAct!C547</f>
        <v>Gem County</v>
      </c>
      <c r="D547" s="197">
        <f>YieldsAct!D547</f>
        <v>-116.381522</v>
      </c>
      <c r="E547" s="197">
        <f>YieldsAct!E547</f>
        <v>44.064999999999998</v>
      </c>
      <c r="N547" s="198">
        <v>2.252964E-2</v>
      </c>
      <c r="S547">
        <f t="shared" si="8"/>
        <v>1394.4920062499998</v>
      </c>
    </row>
    <row r="548" spans="1:19" x14ac:dyDescent="0.25">
      <c r="A548" s="197">
        <f>YieldsAct!A548</f>
        <v>16047</v>
      </c>
      <c r="B548" s="197" t="str">
        <f>YieldsAct!B548</f>
        <v>ID</v>
      </c>
      <c r="C548" s="197" t="str">
        <f>YieldsAct!C548</f>
        <v>Gooding County</v>
      </c>
      <c r="D548" s="197">
        <f>YieldsAct!D548</f>
        <v>-114.816474</v>
      </c>
      <c r="E548" s="197">
        <f>YieldsAct!E548</f>
        <v>42.972099999999998</v>
      </c>
      <c r="N548" s="198">
        <v>2.143194E-2</v>
      </c>
      <c r="S548">
        <f t="shared" si="8"/>
        <v>1254.2363514224996</v>
      </c>
    </row>
    <row r="549" spans="1:19" x14ac:dyDescent="0.25">
      <c r="A549" s="197">
        <f>YieldsAct!A549</f>
        <v>16049</v>
      </c>
      <c r="B549" s="197" t="str">
        <f>YieldsAct!B549</f>
        <v>ID</v>
      </c>
      <c r="C549" s="197" t="str">
        <f>YieldsAct!C549</f>
        <v>Idaho County</v>
      </c>
      <c r="D549" s="197">
        <f>YieldsAct!D549</f>
        <v>-115.46033199999999</v>
      </c>
      <c r="E549" s="197">
        <f>YieldsAct!E549</f>
        <v>45.831719999999997</v>
      </c>
      <c r="N549" s="198">
        <v>2.4049669999999999E-2</v>
      </c>
      <c r="S549">
        <f t="shared" si="8"/>
        <v>1632.5886558563998</v>
      </c>
    </row>
    <row r="550" spans="1:19" x14ac:dyDescent="0.25">
      <c r="A550" s="197">
        <f>YieldsAct!A550</f>
        <v>16051</v>
      </c>
      <c r="B550" s="197" t="str">
        <f>YieldsAct!B550</f>
        <v>ID</v>
      </c>
      <c r="C550" s="197" t="str">
        <f>YieldsAct!C550</f>
        <v>Jefferson County</v>
      </c>
      <c r="D550" s="197">
        <f>YieldsAct!D550</f>
        <v>-112.313137</v>
      </c>
      <c r="E550" s="197">
        <f>YieldsAct!E550</f>
        <v>43.820709999999998</v>
      </c>
      <c r="N550" s="198">
        <v>2.2424389999999999E-2</v>
      </c>
      <c r="S550">
        <f t="shared" si="8"/>
        <v>1362.6749810342249</v>
      </c>
    </row>
    <row r="551" spans="1:19" x14ac:dyDescent="0.25">
      <c r="A551" s="197">
        <f>YieldsAct!A551</f>
        <v>16053</v>
      </c>
      <c r="B551" s="197" t="str">
        <f>YieldsAct!B551</f>
        <v>ID</v>
      </c>
      <c r="C551" s="197" t="str">
        <f>YieldsAct!C551</f>
        <v>Jerome County</v>
      </c>
      <c r="D551" s="197">
        <f>YieldsAct!D551</f>
        <v>-114.277653</v>
      </c>
      <c r="E551" s="197">
        <f>YieldsAct!E551</f>
        <v>42.69218</v>
      </c>
      <c r="N551" s="198">
        <v>2.167088E-2</v>
      </c>
      <c r="S551">
        <f t="shared" si="8"/>
        <v>1219.1778745929</v>
      </c>
    </row>
    <row r="552" spans="1:19" x14ac:dyDescent="0.25">
      <c r="A552" s="197">
        <f>YieldsAct!A552</f>
        <v>16055</v>
      </c>
      <c r="B552" s="197" t="str">
        <f>YieldsAct!B552</f>
        <v>ID</v>
      </c>
      <c r="C552" s="197" t="str">
        <f>YieldsAct!C552</f>
        <v>Kootenai County</v>
      </c>
      <c r="D552" s="197">
        <f>YieldsAct!D552</f>
        <v>-116.685074</v>
      </c>
      <c r="E552" s="197">
        <f>YieldsAct!E552</f>
        <v>47.65907</v>
      </c>
      <c r="N552" s="198">
        <v>2.615665E-2</v>
      </c>
      <c r="S552">
        <f t="shared" si="8"/>
        <v>1893.6334198460249</v>
      </c>
    </row>
    <row r="553" spans="1:19" x14ac:dyDescent="0.25">
      <c r="A553" s="197">
        <f>YieldsAct!A553</f>
        <v>16057</v>
      </c>
      <c r="B553" s="197" t="str">
        <f>YieldsAct!B553</f>
        <v>ID</v>
      </c>
      <c r="C553" s="197" t="str">
        <f>YieldsAct!C553</f>
        <v>Latah County</v>
      </c>
      <c r="D553" s="197">
        <f>YieldsAct!D553</f>
        <v>-116.69539399999999</v>
      </c>
      <c r="E553" s="197">
        <f>YieldsAct!E553</f>
        <v>46.805680000000002</v>
      </c>
      <c r="N553" s="198">
        <v>2.562567E-2</v>
      </c>
      <c r="S553">
        <f t="shared" si="8"/>
        <v>1769.8528805904002</v>
      </c>
    </row>
    <row r="554" spans="1:19" x14ac:dyDescent="0.25">
      <c r="A554" s="197">
        <f>YieldsAct!A554</f>
        <v>16059</v>
      </c>
      <c r="B554" s="197" t="str">
        <f>YieldsAct!B554</f>
        <v>ID</v>
      </c>
      <c r="C554" s="197" t="str">
        <f>YieldsAct!C554</f>
        <v>Lemhi County</v>
      </c>
      <c r="D554" s="197">
        <f>YieldsAct!D554</f>
        <v>-113.927661</v>
      </c>
      <c r="E554" s="197">
        <f>YieldsAct!E554</f>
        <v>44.945309999999999</v>
      </c>
      <c r="N554" s="198">
        <v>2.207578E-2</v>
      </c>
      <c r="S554">
        <f t="shared" si="8"/>
        <v>1511.3735797412248</v>
      </c>
    </row>
    <row r="555" spans="1:19" x14ac:dyDescent="0.25">
      <c r="A555" s="197">
        <f>YieldsAct!A555</f>
        <v>16061</v>
      </c>
      <c r="B555" s="197" t="str">
        <f>YieldsAct!B555</f>
        <v>ID</v>
      </c>
      <c r="C555" s="197" t="str">
        <f>YieldsAct!C555</f>
        <v>Lewis County</v>
      </c>
      <c r="D555" s="197">
        <f>YieldsAct!D555</f>
        <v>-116.413719</v>
      </c>
      <c r="E555" s="197">
        <f>YieldsAct!E555</f>
        <v>46.229709999999997</v>
      </c>
      <c r="N555" s="198">
        <v>2.5204170000000001E-2</v>
      </c>
      <c r="S555">
        <f t="shared" si="8"/>
        <v>1688.1632700392247</v>
      </c>
    </row>
    <row r="556" spans="1:19" x14ac:dyDescent="0.25">
      <c r="A556" s="197">
        <f>YieldsAct!A556</f>
        <v>16063</v>
      </c>
      <c r="B556" s="197" t="str">
        <f>YieldsAct!B556</f>
        <v>ID</v>
      </c>
      <c r="C556" s="197" t="str">
        <f>YieldsAct!C556</f>
        <v>Lincoln County</v>
      </c>
      <c r="D556" s="197">
        <f>YieldsAct!D556</f>
        <v>-114.142976</v>
      </c>
      <c r="E556" s="197">
        <f>YieldsAct!E556</f>
        <v>43.000329999999998</v>
      </c>
      <c r="N556" s="198">
        <v>2.1524919999999999E-2</v>
      </c>
      <c r="S556">
        <f t="shared" si="8"/>
        <v>1257.7915802450248</v>
      </c>
    </row>
    <row r="557" spans="1:19" x14ac:dyDescent="0.25">
      <c r="A557" s="197">
        <f>YieldsAct!A557</f>
        <v>16065</v>
      </c>
      <c r="B557" s="197" t="str">
        <f>YieldsAct!B557</f>
        <v>ID</v>
      </c>
      <c r="C557" s="197" t="str">
        <f>YieldsAct!C557</f>
        <v>Madison County</v>
      </c>
      <c r="D557" s="197">
        <f>YieldsAct!D557</f>
        <v>-111.659485</v>
      </c>
      <c r="E557" s="197">
        <f>YieldsAct!E557</f>
        <v>43.778979999999997</v>
      </c>
      <c r="N557" s="198">
        <v>2.250986E-2</v>
      </c>
      <c r="S557">
        <f t="shared" si="8"/>
        <v>1357.2668021408997</v>
      </c>
    </row>
    <row r="558" spans="1:19" x14ac:dyDescent="0.25">
      <c r="A558" s="197">
        <f>YieldsAct!A558</f>
        <v>16067</v>
      </c>
      <c r="B558" s="197" t="str">
        <f>YieldsAct!B558</f>
        <v>ID</v>
      </c>
      <c r="C558" s="197" t="str">
        <f>YieldsAct!C558</f>
        <v>Minidoka County</v>
      </c>
      <c r="D558" s="197">
        <f>YieldsAct!D558</f>
        <v>-113.640916</v>
      </c>
      <c r="E558" s="197">
        <f>YieldsAct!E558</f>
        <v>42.857399999999998</v>
      </c>
      <c r="N558" s="198">
        <v>2.170337E-2</v>
      </c>
      <c r="S558">
        <f t="shared" si="8"/>
        <v>1239.8281532099998</v>
      </c>
    </row>
    <row r="559" spans="1:19" x14ac:dyDescent="0.25">
      <c r="A559" s="197">
        <f>YieldsAct!A559</f>
        <v>16069</v>
      </c>
      <c r="B559" s="197" t="str">
        <f>YieldsAct!B559</f>
        <v>ID</v>
      </c>
      <c r="C559" s="197" t="str">
        <f>YieldsAct!C559</f>
        <v>Nez Perce County</v>
      </c>
      <c r="D559" s="197">
        <f>YieldsAct!D559</f>
        <v>-116.733199</v>
      </c>
      <c r="E559" s="197">
        <f>YieldsAct!E559</f>
        <v>46.31906</v>
      </c>
      <c r="N559" s="198">
        <v>2.5277339999999999E-2</v>
      </c>
      <c r="S559">
        <f t="shared" si="8"/>
        <v>1700.7379183881001</v>
      </c>
    </row>
    <row r="560" spans="1:19" x14ac:dyDescent="0.25">
      <c r="A560" s="197">
        <f>YieldsAct!A560</f>
        <v>16071</v>
      </c>
      <c r="B560" s="197" t="str">
        <f>YieldsAct!B560</f>
        <v>ID</v>
      </c>
      <c r="C560" s="197" t="str">
        <f>YieldsAct!C560</f>
        <v>Oneida County</v>
      </c>
      <c r="D560" s="197">
        <f>YieldsAct!D560</f>
        <v>-112.550197</v>
      </c>
      <c r="E560" s="197">
        <f>YieldsAct!E560</f>
        <v>42.197130000000001</v>
      </c>
      <c r="N560" s="198">
        <v>2.1905790000000001E-2</v>
      </c>
      <c r="S560">
        <f t="shared" si="8"/>
        <v>1158.0387305330253</v>
      </c>
    </row>
    <row r="561" spans="1:19" x14ac:dyDescent="0.25">
      <c r="A561" s="197">
        <f>YieldsAct!A561</f>
        <v>16073</v>
      </c>
      <c r="B561" s="197" t="str">
        <f>YieldsAct!B561</f>
        <v>ID</v>
      </c>
      <c r="C561" s="197" t="str">
        <f>YieldsAct!C561</f>
        <v>Owyhee County</v>
      </c>
      <c r="D561" s="197">
        <f>YieldsAct!D561</f>
        <v>-116.17704999999999</v>
      </c>
      <c r="E561" s="197">
        <f>YieldsAct!E561</f>
        <v>42.588709999999999</v>
      </c>
      <c r="N561" s="198">
        <v>2.1893389999999999E-2</v>
      </c>
      <c r="S561">
        <f t="shared" si="8"/>
        <v>1206.3080687942249</v>
      </c>
    </row>
    <row r="562" spans="1:19" x14ac:dyDescent="0.25">
      <c r="A562" s="197">
        <f>YieldsAct!A562</f>
        <v>16075</v>
      </c>
      <c r="B562" s="197" t="str">
        <f>YieldsAct!B562</f>
        <v>ID</v>
      </c>
      <c r="C562" s="197" t="str">
        <f>YieldsAct!C562</f>
        <v>Payette County</v>
      </c>
      <c r="D562" s="197">
        <f>YieldsAct!D562</f>
        <v>-116.751845</v>
      </c>
      <c r="E562" s="197">
        <f>YieldsAct!E562</f>
        <v>44.0032</v>
      </c>
      <c r="N562" s="198">
        <v>2.297186E-2</v>
      </c>
      <c r="S562">
        <f t="shared" si="8"/>
        <v>1386.4176230399999</v>
      </c>
    </row>
    <row r="563" spans="1:19" x14ac:dyDescent="0.25">
      <c r="A563" s="197">
        <f>YieldsAct!A563</f>
        <v>16077</v>
      </c>
      <c r="B563" s="197" t="str">
        <f>YieldsAct!B563</f>
        <v>ID</v>
      </c>
      <c r="C563" s="197" t="str">
        <f>YieldsAct!C563</f>
        <v>Power County</v>
      </c>
      <c r="D563" s="197">
        <f>YieldsAct!D563</f>
        <v>-112.84191199999999</v>
      </c>
      <c r="E563" s="197">
        <f>YieldsAct!E563</f>
        <v>42.693669999999997</v>
      </c>
      <c r="N563" s="198">
        <v>2.188969E-2</v>
      </c>
      <c r="S563">
        <f t="shared" si="8"/>
        <v>1219.3635556550246</v>
      </c>
    </row>
    <row r="564" spans="1:19" x14ac:dyDescent="0.25">
      <c r="A564" s="197">
        <f>YieldsAct!A564</f>
        <v>16079</v>
      </c>
      <c r="B564" s="197" t="str">
        <f>YieldsAct!B564</f>
        <v>ID</v>
      </c>
      <c r="C564" s="197" t="str">
        <f>YieldsAct!C564</f>
        <v>Shoshone County</v>
      </c>
      <c r="D564" s="197">
        <f>YieldsAct!D564</f>
        <v>-115.876257</v>
      </c>
      <c r="E564" s="197">
        <f>YieldsAct!E564</f>
        <v>47.33896</v>
      </c>
      <c r="N564" s="198">
        <v>2.5633489999999998E-2</v>
      </c>
      <c r="S564">
        <f t="shared" si="8"/>
        <v>1846.8187512335999</v>
      </c>
    </row>
    <row r="565" spans="1:19" x14ac:dyDescent="0.25">
      <c r="A565" s="197">
        <f>YieldsAct!A565</f>
        <v>16081</v>
      </c>
      <c r="B565" s="197" t="str">
        <f>YieldsAct!B565</f>
        <v>ID</v>
      </c>
      <c r="C565" s="197" t="str">
        <f>YieldsAct!C565</f>
        <v>Teton County</v>
      </c>
      <c r="D565" s="197">
        <f>YieldsAct!D565</f>
        <v>-111.219807</v>
      </c>
      <c r="E565" s="197">
        <f>YieldsAct!E565</f>
        <v>43.754130000000004</v>
      </c>
      <c r="N565" s="198">
        <v>2.2614660000000002E-2</v>
      </c>
      <c r="S565">
        <f t="shared" si="8"/>
        <v>1354.0499821280255</v>
      </c>
    </row>
    <row r="566" spans="1:19" x14ac:dyDescent="0.25">
      <c r="A566" s="197">
        <f>YieldsAct!A566</f>
        <v>16083</v>
      </c>
      <c r="B566" s="197" t="str">
        <f>YieldsAct!B566</f>
        <v>ID</v>
      </c>
      <c r="C566" s="197" t="str">
        <f>YieldsAct!C566</f>
        <v>Twin Falls County</v>
      </c>
      <c r="D566" s="197">
        <f>YieldsAct!D566</f>
        <v>-114.688532</v>
      </c>
      <c r="E566" s="197">
        <f>YieldsAct!E566</f>
        <v>42.366010000000003</v>
      </c>
      <c r="N566" s="198">
        <v>2.182477E-2</v>
      </c>
      <c r="S566">
        <f t="shared" si="8"/>
        <v>1178.7716324702253</v>
      </c>
    </row>
    <row r="567" spans="1:19" x14ac:dyDescent="0.25">
      <c r="A567" s="197">
        <f>YieldsAct!A567</f>
        <v>16085</v>
      </c>
      <c r="B567" s="197" t="str">
        <f>YieldsAct!B567</f>
        <v>ID</v>
      </c>
      <c r="C567" s="197" t="str">
        <f>YieldsAct!C567</f>
        <v>Valley County</v>
      </c>
      <c r="D567" s="197">
        <f>YieldsAct!D567</f>
        <v>-115.56129799999999</v>
      </c>
      <c r="E567" s="197">
        <f>YieldsAct!E567</f>
        <v>44.76032</v>
      </c>
      <c r="N567" s="198">
        <v>2.2185280000000002E-2</v>
      </c>
      <c r="S567">
        <f t="shared" si="8"/>
        <v>1486.5224546304</v>
      </c>
    </row>
    <row r="568" spans="1:19" x14ac:dyDescent="0.25">
      <c r="A568" s="197">
        <f>YieldsAct!A568</f>
        <v>16087</v>
      </c>
      <c r="B568" s="197" t="str">
        <f>YieldsAct!B568</f>
        <v>ID</v>
      </c>
      <c r="C568" s="197" t="str">
        <f>YieldsAct!C568</f>
        <v>Washington County</v>
      </c>
      <c r="D568" s="197">
        <f>YieldsAct!D568</f>
        <v>-116.77469000000001</v>
      </c>
      <c r="E568" s="197">
        <f>YieldsAct!E568</f>
        <v>44.451230000000002</v>
      </c>
      <c r="N568" s="198">
        <v>2.3165939999999999E-2</v>
      </c>
      <c r="S568">
        <f t="shared" si="8"/>
        <v>1445.3436341540253</v>
      </c>
    </row>
    <row r="569" spans="1:19" x14ac:dyDescent="0.25">
      <c r="A569" s="197">
        <f>YieldsAct!A569</f>
        <v>17001</v>
      </c>
      <c r="B569" s="197" t="str">
        <f>YieldsAct!B569</f>
        <v>IL</v>
      </c>
      <c r="C569" s="197" t="str">
        <f>YieldsAct!C569</f>
        <v>Adams County</v>
      </c>
      <c r="D569" s="197">
        <f>YieldsAct!D569</f>
        <v>-91.1867527</v>
      </c>
      <c r="E569" s="197">
        <f>YieldsAct!E569</f>
        <v>39.988370000000003</v>
      </c>
      <c r="N569" s="198">
        <v>2.5884750000000002E-2</v>
      </c>
      <c r="S569">
        <f t="shared" si="8"/>
        <v>898.69192932802548</v>
      </c>
    </row>
    <row r="570" spans="1:19" x14ac:dyDescent="0.25">
      <c r="A570" s="197">
        <f>YieldsAct!A570</f>
        <v>17003</v>
      </c>
      <c r="B570" s="197" t="str">
        <f>YieldsAct!B570</f>
        <v>IL</v>
      </c>
      <c r="C570" s="197" t="str">
        <f>YieldsAct!C570</f>
        <v>Alexander County</v>
      </c>
      <c r="D570" s="197">
        <f>YieldsAct!D570</f>
        <v>-89.341408400000006</v>
      </c>
      <c r="E570" s="197">
        <f>YieldsAct!E570</f>
        <v>37.20664</v>
      </c>
      <c r="N570" s="198">
        <v>2.4818980000000001E-2</v>
      </c>
      <c r="S570">
        <f t="shared" si="8"/>
        <v>603.3034352016</v>
      </c>
    </row>
    <row r="571" spans="1:19" x14ac:dyDescent="0.25">
      <c r="A571" s="197">
        <f>YieldsAct!A571</f>
        <v>17005</v>
      </c>
      <c r="B571" s="197" t="str">
        <f>YieldsAct!B571</f>
        <v>IL</v>
      </c>
      <c r="C571" s="197" t="str">
        <f>YieldsAct!C571</f>
        <v>Bond County</v>
      </c>
      <c r="D571" s="197">
        <f>YieldsAct!D571</f>
        <v>-89.445813599999994</v>
      </c>
      <c r="E571" s="197">
        <f>YieldsAct!E571</f>
        <v>38.88588</v>
      </c>
      <c r="N571" s="198">
        <v>2.5666359999999999E-2</v>
      </c>
      <c r="S571">
        <f t="shared" si="8"/>
        <v>777.45434259239994</v>
      </c>
    </row>
    <row r="572" spans="1:19" x14ac:dyDescent="0.25">
      <c r="A572" s="197">
        <f>YieldsAct!A572</f>
        <v>17007</v>
      </c>
      <c r="B572" s="197" t="str">
        <f>YieldsAct!B572</f>
        <v>IL</v>
      </c>
      <c r="C572" s="197" t="str">
        <f>YieldsAct!C572</f>
        <v>Boone County</v>
      </c>
      <c r="D572" s="197">
        <f>YieldsAct!D572</f>
        <v>-88.820972299999994</v>
      </c>
      <c r="E572" s="197">
        <f>YieldsAct!E572</f>
        <v>42.329819999999998</v>
      </c>
      <c r="N572" s="198">
        <v>2.8413730000000002E-2</v>
      </c>
      <c r="S572">
        <f t="shared" si="8"/>
        <v>1174.3178877728997</v>
      </c>
    </row>
    <row r="573" spans="1:19" x14ac:dyDescent="0.25">
      <c r="A573" s="197">
        <f>YieldsAct!A573</f>
        <v>17009</v>
      </c>
      <c r="B573" s="197" t="str">
        <f>YieldsAct!B573</f>
        <v>IL</v>
      </c>
      <c r="C573" s="197" t="str">
        <f>YieldsAct!C573</f>
        <v>Brown County</v>
      </c>
      <c r="D573" s="197">
        <f>YieldsAct!D573</f>
        <v>-90.752320900000001</v>
      </c>
      <c r="E573" s="197">
        <f>YieldsAct!E573</f>
        <v>39.959539999999997</v>
      </c>
      <c r="N573" s="198">
        <v>2.5933950000000001E-2</v>
      </c>
      <c r="S573">
        <f t="shared" si="8"/>
        <v>895.45193327609968</v>
      </c>
    </row>
    <row r="574" spans="1:19" x14ac:dyDescent="0.25">
      <c r="A574" s="197">
        <f>YieldsAct!A574</f>
        <v>17011</v>
      </c>
      <c r="B574" s="197" t="str">
        <f>YieldsAct!B574</f>
        <v>IL</v>
      </c>
      <c r="C574" s="197" t="str">
        <f>YieldsAct!C574</f>
        <v>Bureau County</v>
      </c>
      <c r="D574" s="197">
        <f>YieldsAct!D574</f>
        <v>-89.519378099999997</v>
      </c>
      <c r="E574" s="197">
        <f>YieldsAct!E574</f>
        <v>41.40849</v>
      </c>
      <c r="N574" s="198">
        <v>2.731548E-2</v>
      </c>
      <c r="S574">
        <f t="shared" si="8"/>
        <v>1062.9187741802252</v>
      </c>
    </row>
    <row r="575" spans="1:19" x14ac:dyDescent="0.25">
      <c r="A575" s="197">
        <f>YieldsAct!A575</f>
        <v>17013</v>
      </c>
      <c r="B575" s="197" t="str">
        <f>YieldsAct!B575</f>
        <v>IL</v>
      </c>
      <c r="C575" s="197" t="str">
        <f>YieldsAct!C575</f>
        <v>Calhoun County</v>
      </c>
      <c r="D575" s="197">
        <f>YieldsAct!D575</f>
        <v>-90.676383099999995</v>
      </c>
      <c r="E575" s="197">
        <f>YieldsAct!E575</f>
        <v>39.162140000000001</v>
      </c>
      <c r="N575" s="198">
        <v>2.553219E-2</v>
      </c>
      <c r="S575">
        <f t="shared" si="8"/>
        <v>807.32027110410013</v>
      </c>
    </row>
    <row r="576" spans="1:19" x14ac:dyDescent="0.25">
      <c r="A576" s="197">
        <f>YieldsAct!A576</f>
        <v>17015</v>
      </c>
      <c r="B576" s="197" t="str">
        <f>YieldsAct!B576</f>
        <v>IL</v>
      </c>
      <c r="C576" s="197" t="str">
        <f>YieldsAct!C576</f>
        <v>Carroll County</v>
      </c>
      <c r="D576" s="197">
        <f>YieldsAct!D576</f>
        <v>-89.9327136</v>
      </c>
      <c r="E576" s="197">
        <f>YieldsAct!E576</f>
        <v>42.075119999999998</v>
      </c>
      <c r="N576" s="198">
        <v>2.782223E-2</v>
      </c>
      <c r="S576">
        <f t="shared" si="8"/>
        <v>1143.1397767823996</v>
      </c>
    </row>
    <row r="577" spans="1:19" x14ac:dyDescent="0.25">
      <c r="A577" s="197">
        <f>YieldsAct!A577</f>
        <v>17017</v>
      </c>
      <c r="B577" s="197" t="str">
        <f>YieldsAct!B577</f>
        <v>IL</v>
      </c>
      <c r="C577" s="197" t="str">
        <f>YieldsAct!C577</f>
        <v>Cass County</v>
      </c>
      <c r="D577" s="197">
        <f>YieldsAct!D577</f>
        <v>-90.248891900000004</v>
      </c>
      <c r="E577" s="197">
        <f>YieldsAct!E577</f>
        <v>39.968200000000003</v>
      </c>
      <c r="N577" s="198">
        <v>2.6079390000000001E-2</v>
      </c>
      <c r="S577">
        <f t="shared" si="8"/>
        <v>896.42477529000041</v>
      </c>
    </row>
    <row r="578" spans="1:19" x14ac:dyDescent="0.25">
      <c r="A578" s="197">
        <f>YieldsAct!A578</f>
        <v>17019</v>
      </c>
      <c r="B578" s="197" t="str">
        <f>YieldsAct!B578</f>
        <v>IL</v>
      </c>
      <c r="C578" s="197" t="str">
        <f>YieldsAct!C578</f>
        <v>Champaign County</v>
      </c>
      <c r="D578" s="197">
        <f>YieldsAct!D578</f>
        <v>-88.205422299999995</v>
      </c>
      <c r="E578" s="197">
        <f>YieldsAct!E578</f>
        <v>40.130420000000001</v>
      </c>
      <c r="N578" s="198">
        <v>2.6829169999999999E-2</v>
      </c>
      <c r="S578">
        <f t="shared" si="8"/>
        <v>914.71052109690015</v>
      </c>
    </row>
    <row r="579" spans="1:19" x14ac:dyDescent="0.25">
      <c r="A579" s="197">
        <f>YieldsAct!A579</f>
        <v>17021</v>
      </c>
      <c r="B579" s="197" t="str">
        <f>YieldsAct!B579</f>
        <v>IL</v>
      </c>
      <c r="C579" s="197" t="str">
        <f>YieldsAct!C579</f>
        <v>Christian County</v>
      </c>
      <c r="D579" s="197">
        <f>YieldsAct!D579</f>
        <v>-89.281791900000002</v>
      </c>
      <c r="E579" s="197">
        <f>YieldsAct!E579</f>
        <v>39.545990000000003</v>
      </c>
      <c r="N579" s="198">
        <v>2.5889260000000001E-2</v>
      </c>
      <c r="S579">
        <f t="shared" si="8"/>
        <v>849.38765643022543</v>
      </c>
    </row>
    <row r="580" spans="1:19" x14ac:dyDescent="0.25">
      <c r="A580" s="197">
        <f>YieldsAct!A580</f>
        <v>17023</v>
      </c>
      <c r="B580" s="197" t="str">
        <f>YieldsAct!B580</f>
        <v>IL</v>
      </c>
      <c r="C580" s="197" t="str">
        <f>YieldsAct!C580</f>
        <v>Clark County</v>
      </c>
      <c r="D580" s="197">
        <f>YieldsAct!D580</f>
        <v>-87.796096500000004</v>
      </c>
      <c r="E580" s="197">
        <f>YieldsAct!E580</f>
        <v>39.332900000000002</v>
      </c>
      <c r="N580" s="198">
        <v>2.606704E-2</v>
      </c>
      <c r="S580">
        <f t="shared" si="8"/>
        <v>825.95255042250028</v>
      </c>
    </row>
    <row r="581" spans="1:19" x14ac:dyDescent="0.25">
      <c r="A581" s="197">
        <f>YieldsAct!A581</f>
        <v>17025</v>
      </c>
      <c r="B581" s="197" t="str">
        <f>YieldsAct!B581</f>
        <v>IL</v>
      </c>
      <c r="C581" s="197" t="str">
        <f>YieldsAct!C581</f>
        <v>Clay County</v>
      </c>
      <c r="D581" s="197">
        <f>YieldsAct!D581</f>
        <v>-88.4955973</v>
      </c>
      <c r="E581" s="197">
        <f>YieldsAct!E581</f>
        <v>38.748699999999999</v>
      </c>
      <c r="N581" s="198">
        <v>2.5577300000000001E-2</v>
      </c>
      <c r="S581">
        <f t="shared" si="8"/>
        <v>762.75169130249992</v>
      </c>
    </row>
    <row r="582" spans="1:19" x14ac:dyDescent="0.25">
      <c r="A582" s="197">
        <f>YieldsAct!A582</f>
        <v>17027</v>
      </c>
      <c r="B582" s="197" t="str">
        <f>YieldsAct!B582</f>
        <v>IL</v>
      </c>
      <c r="C582" s="197" t="str">
        <f>YieldsAct!C582</f>
        <v>Clinton County</v>
      </c>
      <c r="D582" s="197">
        <f>YieldsAct!D582</f>
        <v>-89.426826399999996</v>
      </c>
      <c r="E582" s="197">
        <f>YieldsAct!E582</f>
        <v>38.600990000000003</v>
      </c>
      <c r="N582" s="198">
        <v>2.5536199999999998E-2</v>
      </c>
      <c r="S582">
        <f t="shared" si="8"/>
        <v>747.01514020522541</v>
      </c>
    </row>
    <row r="583" spans="1:19" x14ac:dyDescent="0.25">
      <c r="A583" s="197">
        <f>YieldsAct!A583</f>
        <v>17029</v>
      </c>
      <c r="B583" s="197" t="str">
        <f>YieldsAct!B583</f>
        <v>IL</v>
      </c>
      <c r="C583" s="197" t="str">
        <f>YieldsAct!C583</f>
        <v>Coles County</v>
      </c>
      <c r="D583" s="197">
        <f>YieldsAct!D583</f>
        <v>-88.226802899999996</v>
      </c>
      <c r="E583" s="197">
        <f>YieldsAct!E583</f>
        <v>39.519370000000002</v>
      </c>
      <c r="N583" s="198">
        <v>2.6229769999999999E-2</v>
      </c>
      <c r="S583">
        <f t="shared" si="8"/>
        <v>846.4488866930252</v>
      </c>
    </row>
    <row r="584" spans="1:19" x14ac:dyDescent="0.25">
      <c r="A584" s="197">
        <f>YieldsAct!A584</f>
        <v>17031</v>
      </c>
      <c r="B584" s="197" t="str">
        <f>YieldsAct!B584</f>
        <v>IL</v>
      </c>
      <c r="C584" s="197" t="str">
        <f>YieldsAct!C584</f>
        <v>Cook County</v>
      </c>
      <c r="D584" s="197">
        <f>YieldsAct!D584</f>
        <v>-87.821180200000001</v>
      </c>
      <c r="E584" s="197">
        <f>YieldsAct!E584</f>
        <v>41.842959999999998</v>
      </c>
      <c r="N584" s="198">
        <v>2.8847279999999999E-2</v>
      </c>
      <c r="S584">
        <f t="shared" si="8"/>
        <v>1114.9751285135999</v>
      </c>
    </row>
    <row r="585" spans="1:19" x14ac:dyDescent="0.25">
      <c r="A585" s="197">
        <f>YieldsAct!A585</f>
        <v>17033</v>
      </c>
      <c r="B585" s="197" t="str">
        <f>YieldsAct!B585</f>
        <v>IL</v>
      </c>
      <c r="C585" s="197" t="str">
        <f>YieldsAct!C585</f>
        <v>Crawford County</v>
      </c>
      <c r="D585" s="197">
        <f>YieldsAct!D585</f>
        <v>-87.764002199999993</v>
      </c>
      <c r="E585" s="197">
        <f>YieldsAct!E585</f>
        <v>39.002699999999997</v>
      </c>
      <c r="N585" s="198">
        <v>2.5860640000000001E-2</v>
      </c>
      <c r="S585">
        <f t="shared" ref="S585:S648" si="9">E585*1.5^2*(E585-30)</f>
        <v>790.0416164024997</v>
      </c>
    </row>
    <row r="586" spans="1:19" x14ac:dyDescent="0.25">
      <c r="A586" s="197">
        <f>YieldsAct!A586</f>
        <v>17035</v>
      </c>
      <c r="B586" s="197" t="str">
        <f>YieldsAct!B586</f>
        <v>IL</v>
      </c>
      <c r="C586" s="197" t="str">
        <f>YieldsAct!C586</f>
        <v>Cumberland County</v>
      </c>
      <c r="D586" s="197">
        <f>YieldsAct!D586</f>
        <v>-88.245883699999993</v>
      </c>
      <c r="E586" s="197">
        <f>YieldsAct!E586</f>
        <v>39.274830000000001</v>
      </c>
      <c r="N586" s="198">
        <v>2.5889229999999999E-2</v>
      </c>
      <c r="S586">
        <f t="shared" si="9"/>
        <v>819.60158594002519</v>
      </c>
    </row>
    <row r="587" spans="1:19" x14ac:dyDescent="0.25">
      <c r="A587" s="197">
        <f>YieldsAct!A587</f>
        <v>17037</v>
      </c>
      <c r="B587" s="197" t="str">
        <f>YieldsAct!B587</f>
        <v>IL</v>
      </c>
      <c r="C587" s="197" t="str">
        <f>YieldsAct!C587</f>
        <v>DeKalb County</v>
      </c>
      <c r="D587" s="197">
        <f>YieldsAct!D587</f>
        <v>-88.764125100000001</v>
      </c>
      <c r="E587" s="197">
        <f>YieldsAct!E587</f>
        <v>41.898319999999998</v>
      </c>
      <c r="N587" s="198">
        <v>2.8231220000000001E-2</v>
      </c>
      <c r="S587">
        <f t="shared" si="9"/>
        <v>1121.6691423503999</v>
      </c>
    </row>
    <row r="588" spans="1:19" x14ac:dyDescent="0.25">
      <c r="A588" s="197">
        <f>YieldsAct!A588</f>
        <v>17039</v>
      </c>
      <c r="B588" s="197" t="str">
        <f>YieldsAct!B588</f>
        <v>IL</v>
      </c>
      <c r="C588" s="197" t="str">
        <f>YieldsAct!C588</f>
        <v>De Witt County</v>
      </c>
      <c r="D588" s="197">
        <f>YieldsAct!D588</f>
        <v>-88.900481200000002</v>
      </c>
      <c r="E588" s="197">
        <f>YieldsAct!E588</f>
        <v>40.172150000000002</v>
      </c>
      <c r="N588" s="198">
        <v>2.6597929999999999E-2</v>
      </c>
      <c r="S588">
        <f t="shared" si="9"/>
        <v>919.43355515062524</v>
      </c>
    </row>
    <row r="589" spans="1:19" x14ac:dyDescent="0.25">
      <c r="A589" s="197">
        <f>YieldsAct!A589</f>
        <v>17041</v>
      </c>
      <c r="B589" s="197" t="str">
        <f>YieldsAct!B589</f>
        <v>IL</v>
      </c>
      <c r="C589" s="197" t="str">
        <f>YieldsAct!C589</f>
        <v>Douglas County</v>
      </c>
      <c r="D589" s="197">
        <f>YieldsAct!D589</f>
        <v>-88.223141200000001</v>
      </c>
      <c r="E589" s="197">
        <f>YieldsAct!E589</f>
        <v>39.76455</v>
      </c>
      <c r="N589" s="198">
        <v>2.6545369999999999E-2</v>
      </c>
      <c r="S589">
        <f t="shared" si="9"/>
        <v>873.63660758062497</v>
      </c>
    </row>
    <row r="590" spans="1:19" x14ac:dyDescent="0.25">
      <c r="A590" s="197">
        <f>YieldsAct!A590</f>
        <v>17043</v>
      </c>
      <c r="B590" s="197" t="str">
        <f>YieldsAct!B590</f>
        <v>IL</v>
      </c>
      <c r="C590" s="197" t="str">
        <f>YieldsAct!C590</f>
        <v>DuPage County</v>
      </c>
      <c r="D590" s="197">
        <f>YieldsAct!D590</f>
        <v>-88.095826000000002</v>
      </c>
      <c r="E590" s="197">
        <f>YieldsAct!E590</f>
        <v>41.849290000000003</v>
      </c>
      <c r="N590" s="198">
        <v>2.8644579999999999E-2</v>
      </c>
      <c r="S590">
        <f t="shared" si="9"/>
        <v>1115.7398403842253</v>
      </c>
    </row>
    <row r="591" spans="1:19" x14ac:dyDescent="0.25">
      <c r="A591" s="197">
        <f>YieldsAct!A591</f>
        <v>17045</v>
      </c>
      <c r="B591" s="197" t="str">
        <f>YieldsAct!B591</f>
        <v>IL</v>
      </c>
      <c r="C591" s="197" t="str">
        <f>YieldsAct!C591</f>
        <v>Edgar County</v>
      </c>
      <c r="D591" s="197">
        <f>YieldsAct!D591</f>
        <v>-87.747510899999995</v>
      </c>
      <c r="E591" s="197">
        <f>YieldsAct!E591</f>
        <v>39.672559999999997</v>
      </c>
      <c r="N591" s="198">
        <v>2.6391339999999999E-2</v>
      </c>
      <c r="S591">
        <f t="shared" si="9"/>
        <v>863.40423814559961</v>
      </c>
    </row>
    <row r="592" spans="1:19" x14ac:dyDescent="0.25">
      <c r="A592" s="197">
        <f>YieldsAct!A592</f>
        <v>17047</v>
      </c>
      <c r="B592" s="197" t="str">
        <f>YieldsAct!B592</f>
        <v>IL</v>
      </c>
      <c r="C592" s="197" t="str">
        <f>YieldsAct!C592</f>
        <v>Edwards County</v>
      </c>
      <c r="D592" s="197">
        <f>YieldsAct!D592</f>
        <v>-88.054160699999997</v>
      </c>
      <c r="E592" s="197">
        <f>YieldsAct!E592</f>
        <v>38.40746</v>
      </c>
      <c r="N592" s="198">
        <v>2.5354439999999999E-2</v>
      </c>
      <c r="S592">
        <f t="shared" si="9"/>
        <v>726.54566321610002</v>
      </c>
    </row>
    <row r="593" spans="1:19" x14ac:dyDescent="0.25">
      <c r="A593" s="197">
        <f>YieldsAct!A593</f>
        <v>17049</v>
      </c>
      <c r="B593" s="197" t="str">
        <f>YieldsAct!B593</f>
        <v>IL</v>
      </c>
      <c r="C593" s="197" t="str">
        <f>YieldsAct!C593</f>
        <v>Effingham County</v>
      </c>
      <c r="D593" s="197">
        <f>YieldsAct!D593</f>
        <v>-88.591768200000004</v>
      </c>
      <c r="E593" s="197">
        <f>YieldsAct!E593</f>
        <v>39.059480000000001</v>
      </c>
      <c r="N593" s="198">
        <v>2.5755110000000001E-2</v>
      </c>
      <c r="S593">
        <f t="shared" si="9"/>
        <v>796.18180020840009</v>
      </c>
    </row>
    <row r="594" spans="1:19" x14ac:dyDescent="0.25">
      <c r="A594" s="197">
        <f>YieldsAct!A594</f>
        <v>17051</v>
      </c>
      <c r="B594" s="197" t="str">
        <f>YieldsAct!B594</f>
        <v>IL</v>
      </c>
      <c r="C594" s="197" t="str">
        <f>YieldsAct!C594</f>
        <v>Fayette County</v>
      </c>
      <c r="D594" s="197">
        <f>YieldsAct!D594</f>
        <v>-89.0352259</v>
      </c>
      <c r="E594" s="197">
        <f>YieldsAct!E594</f>
        <v>39.000419999999998</v>
      </c>
      <c r="N594" s="198">
        <v>2.5682159999999999E-2</v>
      </c>
      <c r="S594">
        <f t="shared" si="9"/>
        <v>789.79536039689981</v>
      </c>
    </row>
    <row r="595" spans="1:19" x14ac:dyDescent="0.25">
      <c r="A595" s="197">
        <f>YieldsAct!A595</f>
        <v>17053</v>
      </c>
      <c r="B595" s="197" t="str">
        <f>YieldsAct!B595</f>
        <v>IL</v>
      </c>
      <c r="C595" s="197" t="str">
        <f>YieldsAct!C595</f>
        <v>Ford County</v>
      </c>
      <c r="D595" s="197">
        <f>YieldsAct!D595</f>
        <v>-88.221101300000001</v>
      </c>
      <c r="E595" s="197">
        <f>YieldsAct!E595</f>
        <v>40.587409999999998</v>
      </c>
      <c r="N595" s="198">
        <v>2.721836E-2</v>
      </c>
      <c r="S595">
        <f t="shared" si="9"/>
        <v>966.85998864322471</v>
      </c>
    </row>
    <row r="596" spans="1:19" x14ac:dyDescent="0.25">
      <c r="A596" s="197">
        <f>YieldsAct!A596</f>
        <v>17055</v>
      </c>
      <c r="B596" s="197" t="str">
        <f>YieldsAct!B596</f>
        <v>IL</v>
      </c>
      <c r="C596" s="197" t="str">
        <f>YieldsAct!C596</f>
        <v>Franklin County</v>
      </c>
      <c r="D596" s="197">
        <f>YieldsAct!D596</f>
        <v>-88.928090299999994</v>
      </c>
      <c r="E596" s="197">
        <f>YieldsAct!E596</f>
        <v>37.989640000000001</v>
      </c>
      <c r="N596" s="198">
        <v>2.5277060000000001E-2</v>
      </c>
      <c r="S596">
        <f t="shared" si="9"/>
        <v>682.92798149160012</v>
      </c>
    </row>
    <row r="597" spans="1:19" x14ac:dyDescent="0.25">
      <c r="A597" s="197">
        <f>YieldsAct!A597</f>
        <v>17057</v>
      </c>
      <c r="B597" s="197" t="str">
        <f>YieldsAct!B597</f>
        <v>IL</v>
      </c>
      <c r="C597" s="197" t="str">
        <f>YieldsAct!C597</f>
        <v>Fulton County</v>
      </c>
      <c r="D597" s="197">
        <f>YieldsAct!D597</f>
        <v>-90.207644099999996</v>
      </c>
      <c r="E597" s="197">
        <f>YieldsAct!E597</f>
        <v>40.47242</v>
      </c>
      <c r="N597" s="198">
        <v>2.648462E-2</v>
      </c>
      <c r="S597">
        <f t="shared" si="9"/>
        <v>953.64940647689991</v>
      </c>
    </row>
    <row r="598" spans="1:19" x14ac:dyDescent="0.25">
      <c r="A598" s="197">
        <f>YieldsAct!A598</f>
        <v>17059</v>
      </c>
      <c r="B598" s="197" t="str">
        <f>YieldsAct!B598</f>
        <v>IL</v>
      </c>
      <c r="C598" s="197" t="str">
        <f>YieldsAct!C598</f>
        <v>Gallatin County</v>
      </c>
      <c r="D598" s="197">
        <f>YieldsAct!D598</f>
        <v>-88.233968300000001</v>
      </c>
      <c r="E598" s="197">
        <f>YieldsAct!E598</f>
        <v>37.764740000000003</v>
      </c>
      <c r="N598" s="198">
        <v>2.5119249999999999E-2</v>
      </c>
      <c r="S598">
        <f t="shared" si="9"/>
        <v>659.77512135210031</v>
      </c>
    </row>
    <row r="599" spans="1:19" x14ac:dyDescent="0.25">
      <c r="A599" s="197">
        <f>YieldsAct!A599</f>
        <v>17061</v>
      </c>
      <c r="B599" s="197" t="str">
        <f>YieldsAct!B599</f>
        <v>IL</v>
      </c>
      <c r="C599" s="197" t="str">
        <f>YieldsAct!C599</f>
        <v>Greene County</v>
      </c>
      <c r="D599" s="197">
        <f>YieldsAct!D599</f>
        <v>-90.398188700000006</v>
      </c>
      <c r="E599" s="197">
        <f>YieldsAct!E599</f>
        <v>39.358400000000003</v>
      </c>
      <c r="N599" s="198">
        <v>2.5601470000000001E-2</v>
      </c>
      <c r="S599">
        <f t="shared" si="9"/>
        <v>828.74621376000039</v>
      </c>
    </row>
    <row r="600" spans="1:19" x14ac:dyDescent="0.25">
      <c r="A600" s="197">
        <f>YieldsAct!A600</f>
        <v>17063</v>
      </c>
      <c r="B600" s="197" t="str">
        <f>YieldsAct!B600</f>
        <v>IL</v>
      </c>
      <c r="C600" s="197" t="str">
        <f>YieldsAct!C600</f>
        <v>Grundy County</v>
      </c>
      <c r="D600" s="197">
        <f>YieldsAct!D600</f>
        <v>-88.424329499999999</v>
      </c>
      <c r="E600" s="197">
        <f>YieldsAct!E600</f>
        <v>41.286110000000001</v>
      </c>
      <c r="N600" s="198">
        <v>2.8040789999999999E-2</v>
      </c>
      <c r="S600">
        <f t="shared" si="9"/>
        <v>1048.4090525972251</v>
      </c>
    </row>
    <row r="601" spans="1:19" x14ac:dyDescent="0.25">
      <c r="A601" s="197">
        <f>YieldsAct!A601</f>
        <v>17065</v>
      </c>
      <c r="B601" s="197" t="str">
        <f>YieldsAct!B601</f>
        <v>IL</v>
      </c>
      <c r="C601" s="197" t="str">
        <f>YieldsAct!C601</f>
        <v>Hamilton County</v>
      </c>
      <c r="D601" s="197">
        <f>YieldsAct!D601</f>
        <v>-88.544899000000001</v>
      </c>
      <c r="E601" s="197">
        <f>YieldsAct!E601</f>
        <v>38.078389999999999</v>
      </c>
      <c r="N601" s="198">
        <v>2.521663E-2</v>
      </c>
      <c r="S601">
        <f t="shared" si="9"/>
        <v>692.12719123222496</v>
      </c>
    </row>
    <row r="602" spans="1:19" x14ac:dyDescent="0.25">
      <c r="A602" s="197">
        <f>YieldsAct!A602</f>
        <v>17067</v>
      </c>
      <c r="B602" s="197" t="str">
        <f>YieldsAct!B602</f>
        <v>IL</v>
      </c>
      <c r="C602" s="197" t="str">
        <f>YieldsAct!C602</f>
        <v>Hancock County</v>
      </c>
      <c r="D602" s="197">
        <f>YieldsAct!D602</f>
        <v>-91.160829500000006</v>
      </c>
      <c r="E602" s="197">
        <f>YieldsAct!E602</f>
        <v>40.407600000000002</v>
      </c>
      <c r="N602" s="198">
        <v>2.629449E-2</v>
      </c>
      <c r="S602">
        <f t="shared" si="9"/>
        <v>946.22880996000026</v>
      </c>
    </row>
    <row r="603" spans="1:19" x14ac:dyDescent="0.25">
      <c r="A603" s="197">
        <f>YieldsAct!A603</f>
        <v>17069</v>
      </c>
      <c r="B603" s="197" t="str">
        <f>YieldsAct!B603</f>
        <v>IL</v>
      </c>
      <c r="C603" s="197" t="str">
        <f>YieldsAct!C603</f>
        <v>Hardin County</v>
      </c>
      <c r="D603" s="197">
        <f>YieldsAct!D603</f>
        <v>-88.265074900000002</v>
      </c>
      <c r="E603" s="197">
        <f>YieldsAct!E603</f>
        <v>37.527970000000003</v>
      </c>
      <c r="N603" s="198">
        <v>2.5058420000000001E-2</v>
      </c>
      <c r="S603">
        <f t="shared" si="9"/>
        <v>635.6462227220253</v>
      </c>
    </row>
    <row r="604" spans="1:19" x14ac:dyDescent="0.25">
      <c r="A604" s="197">
        <f>YieldsAct!A604</f>
        <v>17071</v>
      </c>
      <c r="B604" s="197" t="str">
        <f>YieldsAct!B604</f>
        <v>IL</v>
      </c>
      <c r="C604" s="197" t="str">
        <f>YieldsAct!C604</f>
        <v>Henderson County</v>
      </c>
      <c r="D604" s="197">
        <f>YieldsAct!D604</f>
        <v>-90.930188700000002</v>
      </c>
      <c r="E604" s="197">
        <f>YieldsAct!E604</f>
        <v>40.813809999999997</v>
      </c>
      <c r="N604" s="198">
        <v>2.674837E-2</v>
      </c>
      <c r="S604">
        <f t="shared" si="9"/>
        <v>993.0437701112246</v>
      </c>
    </row>
    <row r="605" spans="1:19" x14ac:dyDescent="0.25">
      <c r="A605" s="197">
        <f>YieldsAct!A605</f>
        <v>17073</v>
      </c>
      <c r="B605" s="197" t="str">
        <f>YieldsAct!B605</f>
        <v>IL</v>
      </c>
      <c r="C605" s="197" t="str">
        <f>YieldsAct!C605</f>
        <v>Henry County</v>
      </c>
      <c r="D605" s="197">
        <f>YieldsAct!D605</f>
        <v>-90.123399800000001</v>
      </c>
      <c r="E605" s="197">
        <f>YieldsAct!E605</f>
        <v>41.350990000000003</v>
      </c>
      <c r="N605" s="198">
        <v>2.719369E-2</v>
      </c>
      <c r="S605">
        <f t="shared" si="9"/>
        <v>1056.0930164552253</v>
      </c>
    </row>
    <row r="606" spans="1:19" x14ac:dyDescent="0.25">
      <c r="A606" s="197">
        <f>YieldsAct!A606</f>
        <v>17075</v>
      </c>
      <c r="B606" s="197" t="str">
        <f>YieldsAct!B606</f>
        <v>IL</v>
      </c>
      <c r="C606" s="197" t="str">
        <f>YieldsAct!C606</f>
        <v>Iroquois County</v>
      </c>
      <c r="D606" s="197">
        <f>YieldsAct!D606</f>
        <v>-87.826263400000002</v>
      </c>
      <c r="E606" s="197">
        <f>YieldsAct!E606</f>
        <v>40.74727</v>
      </c>
      <c r="N606" s="198">
        <v>2.7594830000000001E-2</v>
      </c>
      <c r="S606">
        <f t="shared" si="9"/>
        <v>985.32430301902502</v>
      </c>
    </row>
    <row r="607" spans="1:19" x14ac:dyDescent="0.25">
      <c r="A607" s="197">
        <f>YieldsAct!A607</f>
        <v>17077</v>
      </c>
      <c r="B607" s="197" t="str">
        <f>YieldsAct!B607</f>
        <v>IL</v>
      </c>
      <c r="C607" s="197" t="str">
        <f>YieldsAct!C607</f>
        <v>Jackson County</v>
      </c>
      <c r="D607" s="197">
        <f>YieldsAct!D607</f>
        <v>-89.382968599999998</v>
      </c>
      <c r="E607" s="197">
        <f>YieldsAct!E607</f>
        <v>37.78745</v>
      </c>
      <c r="N607" s="198">
        <v>2.5127010000000002E-2</v>
      </c>
      <c r="S607">
        <f t="shared" si="9"/>
        <v>662.10272438062498</v>
      </c>
    </row>
    <row r="608" spans="1:19" x14ac:dyDescent="0.25">
      <c r="A608" s="197">
        <f>YieldsAct!A608</f>
        <v>17079</v>
      </c>
      <c r="B608" s="197" t="str">
        <f>YieldsAct!B608</f>
        <v>IL</v>
      </c>
      <c r="C608" s="197" t="str">
        <f>YieldsAct!C608</f>
        <v>Jasper County</v>
      </c>
      <c r="D608" s="197">
        <f>YieldsAct!D608</f>
        <v>-88.160647400000002</v>
      </c>
      <c r="E608" s="197">
        <f>YieldsAct!E608</f>
        <v>39.013030000000001</v>
      </c>
      <c r="N608" s="198">
        <v>2.5662379999999999E-2</v>
      </c>
      <c r="S608">
        <f t="shared" si="9"/>
        <v>791.15762200702511</v>
      </c>
    </row>
    <row r="609" spans="1:19" x14ac:dyDescent="0.25">
      <c r="A609" s="197">
        <f>YieldsAct!A609</f>
        <v>17081</v>
      </c>
      <c r="B609" s="197" t="str">
        <f>YieldsAct!B609</f>
        <v>IL</v>
      </c>
      <c r="C609" s="197" t="str">
        <f>YieldsAct!C609</f>
        <v>Jefferson County</v>
      </c>
      <c r="D609" s="197">
        <f>YieldsAct!D609</f>
        <v>-88.926382799999999</v>
      </c>
      <c r="E609" s="197">
        <f>YieldsAct!E609</f>
        <v>38.29401</v>
      </c>
      <c r="N609" s="198">
        <v>2.5357999999999999E-2</v>
      </c>
      <c r="S609">
        <f t="shared" si="9"/>
        <v>714.62452923022499</v>
      </c>
    </row>
    <row r="610" spans="1:19" x14ac:dyDescent="0.25">
      <c r="A610" s="197">
        <f>YieldsAct!A610</f>
        <v>17083</v>
      </c>
      <c r="B610" s="197" t="str">
        <f>YieldsAct!B610</f>
        <v>IL</v>
      </c>
      <c r="C610" s="197" t="str">
        <f>YieldsAct!C610</f>
        <v>Jersey County</v>
      </c>
      <c r="D610" s="197">
        <f>YieldsAct!D610</f>
        <v>-90.362751700000004</v>
      </c>
      <c r="E610" s="197">
        <f>YieldsAct!E610</f>
        <v>39.085560000000001</v>
      </c>
      <c r="N610" s="198">
        <v>2.55768E-2</v>
      </c>
      <c r="S610">
        <f t="shared" si="9"/>
        <v>799.00695115560006</v>
      </c>
    </row>
    <row r="611" spans="1:19" x14ac:dyDescent="0.25">
      <c r="A611" s="197">
        <f>YieldsAct!A611</f>
        <v>17085</v>
      </c>
      <c r="B611" s="197" t="str">
        <f>YieldsAct!B611</f>
        <v>IL</v>
      </c>
      <c r="C611" s="197" t="str">
        <f>YieldsAct!C611</f>
        <v>Jo Daviess County</v>
      </c>
      <c r="D611" s="197">
        <f>YieldsAct!D611</f>
        <v>-90.2080579</v>
      </c>
      <c r="E611" s="197">
        <f>YieldsAct!E611</f>
        <v>42.36909</v>
      </c>
      <c r="N611" s="198">
        <v>2.7829739999999999E-2</v>
      </c>
      <c r="S611">
        <f t="shared" si="9"/>
        <v>1179.150946713225</v>
      </c>
    </row>
    <row r="612" spans="1:19" x14ac:dyDescent="0.25">
      <c r="A612" s="197">
        <f>YieldsAct!A612</f>
        <v>17087</v>
      </c>
      <c r="B612" s="197" t="str">
        <f>YieldsAct!B612</f>
        <v>IL</v>
      </c>
      <c r="C612" s="197" t="str">
        <f>YieldsAct!C612</f>
        <v>Johnson County</v>
      </c>
      <c r="D612" s="197">
        <f>YieldsAct!D612</f>
        <v>-88.883968800000005</v>
      </c>
      <c r="E612" s="197">
        <f>YieldsAct!E612</f>
        <v>37.46866</v>
      </c>
      <c r="N612" s="198">
        <v>2.4973229999999999E-2</v>
      </c>
      <c r="S612">
        <f t="shared" si="9"/>
        <v>629.64153494009997</v>
      </c>
    </row>
    <row r="613" spans="1:19" x14ac:dyDescent="0.25">
      <c r="A613" s="197">
        <f>YieldsAct!A613</f>
        <v>17089</v>
      </c>
      <c r="B613" s="197" t="str">
        <f>YieldsAct!B613</f>
        <v>IL</v>
      </c>
      <c r="C613" s="197" t="str">
        <f>YieldsAct!C613</f>
        <v>Kane County</v>
      </c>
      <c r="D613" s="197">
        <f>YieldsAct!D613</f>
        <v>-88.428758999999999</v>
      </c>
      <c r="E613" s="197">
        <f>YieldsAct!E613</f>
        <v>41.942439999999998</v>
      </c>
      <c r="N613" s="198">
        <v>2.8376849999999999E-2</v>
      </c>
      <c r="S613">
        <f t="shared" si="9"/>
        <v>1127.0139145955998</v>
      </c>
    </row>
    <row r="614" spans="1:19" x14ac:dyDescent="0.25">
      <c r="A614" s="197">
        <f>YieldsAct!A614</f>
        <v>17091</v>
      </c>
      <c r="B614" s="197" t="str">
        <f>YieldsAct!B614</f>
        <v>IL</v>
      </c>
      <c r="C614" s="197" t="str">
        <f>YieldsAct!C614</f>
        <v>Kankakee County</v>
      </c>
      <c r="D614" s="197">
        <f>YieldsAct!D614</f>
        <v>-87.863741099999999</v>
      </c>
      <c r="E614" s="197">
        <f>YieldsAct!E614</f>
        <v>41.138890000000004</v>
      </c>
      <c r="N614" s="198">
        <v>2.8218739999999999E-2</v>
      </c>
      <c r="S614">
        <f t="shared" si="9"/>
        <v>1031.0435334722254</v>
      </c>
    </row>
    <row r="615" spans="1:19" x14ac:dyDescent="0.25">
      <c r="A615" s="197">
        <f>YieldsAct!A615</f>
        <v>17093</v>
      </c>
      <c r="B615" s="197" t="str">
        <f>YieldsAct!B615</f>
        <v>IL</v>
      </c>
      <c r="C615" s="197" t="str">
        <f>YieldsAct!C615</f>
        <v>Kendall County</v>
      </c>
      <c r="D615" s="197">
        <f>YieldsAct!D615</f>
        <v>-88.432041999999996</v>
      </c>
      <c r="E615" s="197">
        <f>YieldsAct!E615</f>
        <v>41.594250000000002</v>
      </c>
      <c r="N615" s="198">
        <v>2.825534E-2</v>
      </c>
      <c r="S615">
        <f t="shared" si="9"/>
        <v>1085.0717993906253</v>
      </c>
    </row>
    <row r="616" spans="1:19" x14ac:dyDescent="0.25">
      <c r="A616" s="197">
        <f>YieldsAct!A616</f>
        <v>17095</v>
      </c>
      <c r="B616" s="197" t="str">
        <f>YieldsAct!B616</f>
        <v>IL</v>
      </c>
      <c r="C616" s="197" t="str">
        <f>YieldsAct!C616</f>
        <v>Knox County</v>
      </c>
      <c r="D616" s="197">
        <f>YieldsAct!D616</f>
        <v>-90.216241499999995</v>
      </c>
      <c r="E616" s="197">
        <f>YieldsAct!E616</f>
        <v>40.928739999999998</v>
      </c>
      <c r="N616" s="198">
        <v>2.686558E-2</v>
      </c>
      <c r="S616">
        <f t="shared" si="9"/>
        <v>1006.4240054720998</v>
      </c>
    </row>
    <row r="617" spans="1:19" x14ac:dyDescent="0.25">
      <c r="A617" s="197">
        <f>YieldsAct!A617</f>
        <v>17097</v>
      </c>
      <c r="B617" s="197" t="str">
        <f>YieldsAct!B617</f>
        <v>IL</v>
      </c>
      <c r="C617" s="197" t="str">
        <f>YieldsAct!C617</f>
        <v>Lake County</v>
      </c>
      <c r="D617" s="197">
        <f>YieldsAct!D617</f>
        <v>-88.006749400000004</v>
      </c>
      <c r="E617" s="197">
        <f>YieldsAct!E617</f>
        <v>42.331029999999998</v>
      </c>
      <c r="N617" s="198">
        <v>2.8490519999999998E-2</v>
      </c>
      <c r="S617">
        <f t="shared" si="9"/>
        <v>1174.4667019370247</v>
      </c>
    </row>
    <row r="618" spans="1:19" x14ac:dyDescent="0.25">
      <c r="A618" s="197">
        <f>YieldsAct!A618</f>
        <v>17099</v>
      </c>
      <c r="B618" s="197" t="str">
        <f>YieldsAct!B618</f>
        <v>IL</v>
      </c>
      <c r="C618" s="197" t="str">
        <f>YieldsAct!C618</f>
        <v>LaSalle County</v>
      </c>
      <c r="D618" s="197">
        <f>YieldsAct!D618</f>
        <v>-88.887084299999998</v>
      </c>
      <c r="E618" s="197">
        <f>YieldsAct!E618</f>
        <v>41.344439999999999</v>
      </c>
      <c r="N618" s="198">
        <v>2.766356E-2</v>
      </c>
      <c r="S618">
        <f t="shared" si="9"/>
        <v>1055.3164175555999</v>
      </c>
    </row>
    <row r="619" spans="1:19" x14ac:dyDescent="0.25">
      <c r="A619" s="197">
        <f>YieldsAct!A619</f>
        <v>17101</v>
      </c>
      <c r="B619" s="197" t="str">
        <f>YieldsAct!B619</f>
        <v>IL</v>
      </c>
      <c r="C619" s="197" t="str">
        <f>YieldsAct!C619</f>
        <v>Lawrence County</v>
      </c>
      <c r="D619" s="197">
        <f>YieldsAct!D619</f>
        <v>-87.7338752</v>
      </c>
      <c r="E619" s="197">
        <f>YieldsAct!E619</f>
        <v>38.7196</v>
      </c>
      <c r="N619" s="198">
        <v>2.556462E-2</v>
      </c>
      <c r="S619">
        <f t="shared" si="9"/>
        <v>759.64370436000002</v>
      </c>
    </row>
    <row r="620" spans="1:19" x14ac:dyDescent="0.25">
      <c r="A620" s="197">
        <f>YieldsAct!A620</f>
        <v>17103</v>
      </c>
      <c r="B620" s="197" t="str">
        <f>YieldsAct!B620</f>
        <v>IL</v>
      </c>
      <c r="C620" s="197" t="str">
        <f>YieldsAct!C620</f>
        <v>Lee County</v>
      </c>
      <c r="D620" s="197">
        <f>YieldsAct!D620</f>
        <v>-89.296974399999996</v>
      </c>
      <c r="E620" s="197">
        <f>YieldsAct!E620</f>
        <v>41.749499999999998</v>
      </c>
      <c r="N620" s="198">
        <v>2.7712230000000001E-2</v>
      </c>
      <c r="S620">
        <f t="shared" si="9"/>
        <v>1103.7054380624998</v>
      </c>
    </row>
    <row r="621" spans="1:19" x14ac:dyDescent="0.25">
      <c r="A621" s="197">
        <f>YieldsAct!A621</f>
        <v>17105</v>
      </c>
      <c r="B621" s="197" t="str">
        <f>YieldsAct!B621</f>
        <v>IL</v>
      </c>
      <c r="C621" s="197" t="str">
        <f>YieldsAct!C621</f>
        <v>Livingston County</v>
      </c>
      <c r="D621" s="197">
        <f>YieldsAct!D621</f>
        <v>-88.559756500000006</v>
      </c>
      <c r="E621" s="197">
        <f>YieldsAct!E621</f>
        <v>40.885930000000002</v>
      </c>
      <c r="N621" s="198">
        <v>2.743727E-2</v>
      </c>
      <c r="S621">
        <f t="shared" si="9"/>
        <v>1001.4330869210253</v>
      </c>
    </row>
    <row r="622" spans="1:19" x14ac:dyDescent="0.25">
      <c r="A622" s="197">
        <f>YieldsAct!A622</f>
        <v>17107</v>
      </c>
      <c r="B622" s="197" t="str">
        <f>YieldsAct!B622</f>
        <v>IL</v>
      </c>
      <c r="C622" s="197" t="str">
        <f>YieldsAct!C622</f>
        <v>Logan County</v>
      </c>
      <c r="D622" s="197">
        <f>YieldsAct!D622</f>
        <v>-89.363058899999999</v>
      </c>
      <c r="E622" s="197">
        <f>YieldsAct!E622</f>
        <v>40.123080000000002</v>
      </c>
      <c r="N622" s="198">
        <v>2.6435839999999999E-2</v>
      </c>
      <c r="S622">
        <f t="shared" si="9"/>
        <v>913.88058454440022</v>
      </c>
    </row>
    <row r="623" spans="1:19" x14ac:dyDescent="0.25">
      <c r="A623" s="197">
        <f>YieldsAct!A623</f>
        <v>17109</v>
      </c>
      <c r="B623" s="197" t="str">
        <f>YieldsAct!B623</f>
        <v>IL</v>
      </c>
      <c r="C623" s="197" t="str">
        <f>YieldsAct!C623</f>
        <v>McDonough County</v>
      </c>
      <c r="D623" s="197">
        <f>YieldsAct!D623</f>
        <v>-90.677913599999997</v>
      </c>
      <c r="E623" s="197">
        <f>YieldsAct!E623</f>
        <v>40.4497</v>
      </c>
      <c r="N623" s="198">
        <v>2.6407859999999998E-2</v>
      </c>
      <c r="S623">
        <f t="shared" si="9"/>
        <v>951.04626770250002</v>
      </c>
    </row>
    <row r="624" spans="1:19" x14ac:dyDescent="0.25">
      <c r="A624" s="197">
        <f>YieldsAct!A624</f>
        <v>17111</v>
      </c>
      <c r="B624" s="197" t="str">
        <f>YieldsAct!B624</f>
        <v>IL</v>
      </c>
      <c r="C624" s="197" t="str">
        <f>YieldsAct!C624</f>
        <v>McHenry County</v>
      </c>
      <c r="D624" s="197">
        <f>YieldsAct!D624</f>
        <v>-88.452873299999993</v>
      </c>
      <c r="E624" s="197">
        <f>YieldsAct!E624</f>
        <v>42.330419999999997</v>
      </c>
      <c r="N624" s="198">
        <v>2.8445769999999999E-2</v>
      </c>
      <c r="S624">
        <f t="shared" si="9"/>
        <v>1174.3916790968997</v>
      </c>
    </row>
    <row r="625" spans="1:19" x14ac:dyDescent="0.25">
      <c r="A625" s="197">
        <f>YieldsAct!A625</f>
        <v>17113</v>
      </c>
      <c r="B625" s="197" t="str">
        <f>YieldsAct!B625</f>
        <v>IL</v>
      </c>
      <c r="C625" s="197" t="str">
        <f>YieldsAct!C625</f>
        <v>McLean County</v>
      </c>
      <c r="D625" s="197">
        <f>YieldsAct!D625</f>
        <v>-88.8501428</v>
      </c>
      <c r="E625" s="197">
        <f>YieldsAct!E625</f>
        <v>40.484850000000002</v>
      </c>
      <c r="N625" s="198">
        <v>2.6857570000000001E-2</v>
      </c>
      <c r="S625">
        <f t="shared" si="9"/>
        <v>955.0745539256252</v>
      </c>
    </row>
    <row r="626" spans="1:19" x14ac:dyDescent="0.25">
      <c r="A626" s="197">
        <f>YieldsAct!A626</f>
        <v>17115</v>
      </c>
      <c r="B626" s="197" t="str">
        <f>YieldsAct!B626</f>
        <v>IL</v>
      </c>
      <c r="C626" s="197" t="str">
        <f>YieldsAct!C626</f>
        <v>Macon County</v>
      </c>
      <c r="D626" s="197">
        <f>YieldsAct!D626</f>
        <v>-88.962847400000001</v>
      </c>
      <c r="E626" s="197">
        <f>YieldsAct!E626</f>
        <v>39.858969999999999</v>
      </c>
      <c r="N626" s="198">
        <v>2.6346720000000001E-2</v>
      </c>
      <c r="S626">
        <f t="shared" si="9"/>
        <v>884.17887628702488</v>
      </c>
    </row>
    <row r="627" spans="1:19" x14ac:dyDescent="0.25">
      <c r="A627" s="197">
        <f>YieldsAct!A627</f>
        <v>17117</v>
      </c>
      <c r="B627" s="197" t="str">
        <f>YieldsAct!B627</f>
        <v>IL</v>
      </c>
      <c r="C627" s="197" t="str">
        <f>YieldsAct!C627</f>
        <v>Macoupin County</v>
      </c>
      <c r="D627" s="197">
        <f>YieldsAct!D627</f>
        <v>-89.925792099999995</v>
      </c>
      <c r="E627" s="197">
        <f>YieldsAct!E627</f>
        <v>39.266219999999997</v>
      </c>
      <c r="N627" s="198">
        <v>2.5735060000000001E-2</v>
      </c>
      <c r="S627">
        <f t="shared" si="9"/>
        <v>818.66122444889959</v>
      </c>
    </row>
    <row r="628" spans="1:19" x14ac:dyDescent="0.25">
      <c r="A628" s="197">
        <f>YieldsAct!A628</f>
        <v>17119</v>
      </c>
      <c r="B628" s="197" t="str">
        <f>YieldsAct!B628</f>
        <v>IL</v>
      </c>
      <c r="C628" s="197" t="str">
        <f>YieldsAct!C628</f>
        <v>Madison County</v>
      </c>
      <c r="D628" s="197">
        <f>YieldsAct!D628</f>
        <v>-89.905709900000005</v>
      </c>
      <c r="E628" s="197">
        <f>YieldsAct!E628</f>
        <v>38.831130000000002</v>
      </c>
      <c r="N628" s="198">
        <v>2.5560699999999999E-2</v>
      </c>
      <c r="S628">
        <f t="shared" si="9"/>
        <v>771.57620342302528</v>
      </c>
    </row>
    <row r="629" spans="1:19" x14ac:dyDescent="0.25">
      <c r="A629" s="197">
        <f>YieldsAct!A629</f>
        <v>17121</v>
      </c>
      <c r="B629" s="197" t="str">
        <f>YieldsAct!B629</f>
        <v>IL</v>
      </c>
      <c r="C629" s="197" t="str">
        <f>YieldsAct!C629</f>
        <v>Marion County</v>
      </c>
      <c r="D629" s="197">
        <f>YieldsAct!D629</f>
        <v>-88.924593299999998</v>
      </c>
      <c r="E629" s="197">
        <f>YieldsAct!E629</f>
        <v>38.649039999999999</v>
      </c>
      <c r="N629" s="198">
        <v>2.5508110000000001E-2</v>
      </c>
      <c r="S629">
        <f t="shared" si="9"/>
        <v>752.12345907359997</v>
      </c>
    </row>
    <row r="630" spans="1:19" x14ac:dyDescent="0.25">
      <c r="A630" s="197">
        <f>YieldsAct!A630</f>
        <v>17123</v>
      </c>
      <c r="B630" s="197" t="str">
        <f>YieldsAct!B630</f>
        <v>IL</v>
      </c>
      <c r="C630" s="197" t="str">
        <f>YieldsAct!C630</f>
        <v>Marshall County</v>
      </c>
      <c r="D630" s="197">
        <f>YieldsAct!D630</f>
        <v>-89.341650900000005</v>
      </c>
      <c r="E630" s="197">
        <f>YieldsAct!E630</f>
        <v>41.033000000000001</v>
      </c>
      <c r="N630" s="198">
        <v>2.7234129999999999E-2</v>
      </c>
      <c r="S630">
        <f t="shared" si="9"/>
        <v>1018.6134502500001</v>
      </c>
    </row>
    <row r="631" spans="1:19" x14ac:dyDescent="0.25">
      <c r="A631" s="197">
        <f>YieldsAct!A631</f>
        <v>17125</v>
      </c>
      <c r="B631" s="197" t="str">
        <f>YieldsAct!B631</f>
        <v>IL</v>
      </c>
      <c r="C631" s="197" t="str">
        <f>YieldsAct!C631</f>
        <v>Mason County</v>
      </c>
      <c r="D631" s="197">
        <f>YieldsAct!D631</f>
        <v>-89.916196400000004</v>
      </c>
      <c r="E631" s="197">
        <f>YieldsAct!E631</f>
        <v>40.237020000000001</v>
      </c>
      <c r="N631" s="198">
        <v>2.63994E-2</v>
      </c>
      <c r="S631">
        <f t="shared" si="9"/>
        <v>926.79115158090019</v>
      </c>
    </row>
    <row r="632" spans="1:19" x14ac:dyDescent="0.25">
      <c r="A632" s="197">
        <f>YieldsAct!A632</f>
        <v>17127</v>
      </c>
      <c r="B632" s="197" t="str">
        <f>YieldsAct!B632</f>
        <v>IL</v>
      </c>
      <c r="C632" s="197" t="str">
        <f>YieldsAct!C632</f>
        <v>Massac County</v>
      </c>
      <c r="D632" s="197">
        <f>YieldsAct!D632</f>
        <v>-88.715590300000002</v>
      </c>
      <c r="E632" s="197">
        <f>YieldsAct!E632</f>
        <v>37.231520000000003</v>
      </c>
      <c r="N632" s="198">
        <v>2.4908320000000001E-2</v>
      </c>
      <c r="S632">
        <f t="shared" si="9"/>
        <v>605.79108339840025</v>
      </c>
    </row>
    <row r="633" spans="1:19" x14ac:dyDescent="0.25">
      <c r="A633" s="197">
        <f>YieldsAct!A633</f>
        <v>17129</v>
      </c>
      <c r="B633" s="197" t="str">
        <f>YieldsAct!B633</f>
        <v>IL</v>
      </c>
      <c r="C633" s="197" t="str">
        <f>YieldsAct!C633</f>
        <v>Menard County</v>
      </c>
      <c r="D633" s="197">
        <f>YieldsAct!D633</f>
        <v>-89.798534599999996</v>
      </c>
      <c r="E633" s="197">
        <f>YieldsAct!E633</f>
        <v>40.02711</v>
      </c>
      <c r="N633" s="198">
        <v>2.627024E-2</v>
      </c>
      <c r="S633">
        <f t="shared" si="9"/>
        <v>903.05152864222498</v>
      </c>
    </row>
    <row r="634" spans="1:19" x14ac:dyDescent="0.25">
      <c r="A634" s="197">
        <f>YieldsAct!A634</f>
        <v>17131</v>
      </c>
      <c r="B634" s="197" t="str">
        <f>YieldsAct!B634</f>
        <v>IL</v>
      </c>
      <c r="C634" s="197" t="str">
        <f>YieldsAct!C634</f>
        <v>Mercer County</v>
      </c>
      <c r="D634" s="197">
        <f>YieldsAct!D634</f>
        <v>-90.7352262</v>
      </c>
      <c r="E634" s="197">
        <f>YieldsAct!E634</f>
        <v>41.202710000000003</v>
      </c>
      <c r="N634" s="198">
        <v>2.6991040000000001E-2</v>
      </c>
      <c r="S634">
        <f t="shared" si="9"/>
        <v>1038.5595255242254</v>
      </c>
    </row>
    <row r="635" spans="1:19" x14ac:dyDescent="0.25">
      <c r="A635" s="197">
        <f>YieldsAct!A635</f>
        <v>17133</v>
      </c>
      <c r="B635" s="197" t="str">
        <f>YieldsAct!B635</f>
        <v>IL</v>
      </c>
      <c r="C635" s="197" t="str">
        <f>YieldsAct!C635</f>
        <v>Monroe County</v>
      </c>
      <c r="D635" s="197">
        <f>YieldsAct!D635</f>
        <v>-90.188124299999998</v>
      </c>
      <c r="E635" s="197">
        <f>YieldsAct!E635</f>
        <v>38.275060000000003</v>
      </c>
      <c r="N635" s="198">
        <v>2.526538E-2</v>
      </c>
      <c r="S635">
        <f t="shared" si="9"/>
        <v>712.63894050810029</v>
      </c>
    </row>
    <row r="636" spans="1:19" x14ac:dyDescent="0.25">
      <c r="A636" s="197">
        <f>YieldsAct!A636</f>
        <v>17135</v>
      </c>
      <c r="B636" s="197" t="str">
        <f>YieldsAct!B636</f>
        <v>IL</v>
      </c>
      <c r="C636" s="197" t="str">
        <f>YieldsAct!C636</f>
        <v>Montgomery County</v>
      </c>
      <c r="D636" s="197">
        <f>YieldsAct!D636</f>
        <v>-89.480248099999997</v>
      </c>
      <c r="E636" s="197">
        <f>YieldsAct!E636</f>
        <v>39.231009999999998</v>
      </c>
      <c r="N636" s="198">
        <v>2.5731190000000001E-2</v>
      </c>
      <c r="S636">
        <f t="shared" si="9"/>
        <v>814.81915264522468</v>
      </c>
    </row>
    <row r="637" spans="1:19" x14ac:dyDescent="0.25">
      <c r="A637" s="197">
        <f>YieldsAct!A637</f>
        <v>17137</v>
      </c>
      <c r="B637" s="197" t="str">
        <f>YieldsAct!B637</f>
        <v>IL</v>
      </c>
      <c r="C637" s="197" t="str">
        <f>YieldsAct!C637</f>
        <v>Morgan County</v>
      </c>
      <c r="D637" s="197">
        <f>YieldsAct!D637</f>
        <v>-90.199963800000006</v>
      </c>
      <c r="E637" s="197">
        <f>YieldsAct!E637</f>
        <v>39.711689999999997</v>
      </c>
      <c r="N637" s="198">
        <v>2.585691E-2</v>
      </c>
      <c r="S637">
        <f t="shared" si="9"/>
        <v>867.7521509762247</v>
      </c>
    </row>
    <row r="638" spans="1:19" x14ac:dyDescent="0.25">
      <c r="A638" s="197">
        <f>YieldsAct!A638</f>
        <v>17139</v>
      </c>
      <c r="B638" s="197" t="str">
        <f>YieldsAct!B638</f>
        <v>IL</v>
      </c>
      <c r="C638" s="197" t="str">
        <f>YieldsAct!C638</f>
        <v>Moultrie County</v>
      </c>
      <c r="D638" s="197">
        <f>YieldsAct!D638</f>
        <v>-88.624048999999999</v>
      </c>
      <c r="E638" s="197">
        <f>YieldsAct!E638</f>
        <v>39.638359999999999</v>
      </c>
      <c r="N638" s="198">
        <v>2.620101E-2</v>
      </c>
      <c r="S638">
        <f t="shared" si="9"/>
        <v>859.60976285159984</v>
      </c>
    </row>
    <row r="639" spans="1:19" x14ac:dyDescent="0.25">
      <c r="A639" s="197">
        <f>YieldsAct!A639</f>
        <v>17141</v>
      </c>
      <c r="B639" s="197" t="str">
        <f>YieldsAct!B639</f>
        <v>IL</v>
      </c>
      <c r="C639" s="197" t="str">
        <f>YieldsAct!C639</f>
        <v>Ogle County</v>
      </c>
      <c r="D639" s="197">
        <f>YieldsAct!D639</f>
        <v>-89.321189200000006</v>
      </c>
      <c r="E639" s="197">
        <f>YieldsAct!E639</f>
        <v>42.046080000000003</v>
      </c>
      <c r="N639" s="198">
        <v>2.7915160000000001E-2</v>
      </c>
      <c r="S639">
        <f t="shared" si="9"/>
        <v>1139.6034975744005</v>
      </c>
    </row>
    <row r="640" spans="1:19" x14ac:dyDescent="0.25">
      <c r="A640" s="197">
        <f>YieldsAct!A640</f>
        <v>17143</v>
      </c>
      <c r="B640" s="197" t="str">
        <f>YieldsAct!B640</f>
        <v>IL</v>
      </c>
      <c r="C640" s="197" t="str">
        <f>YieldsAct!C640</f>
        <v>Peoria County</v>
      </c>
      <c r="D640" s="197">
        <f>YieldsAct!D640</f>
        <v>-89.762393700000004</v>
      </c>
      <c r="E640" s="197">
        <f>YieldsAct!E640</f>
        <v>40.786050000000003</v>
      </c>
      <c r="N640" s="198">
        <v>2.6934639999999999E-2</v>
      </c>
      <c r="S640">
        <f t="shared" si="9"/>
        <v>989.8208428556253</v>
      </c>
    </row>
    <row r="641" spans="1:19" x14ac:dyDescent="0.25">
      <c r="A641" s="197">
        <f>YieldsAct!A641</f>
        <v>17145</v>
      </c>
      <c r="B641" s="197" t="str">
        <f>YieldsAct!B641</f>
        <v>IL</v>
      </c>
      <c r="C641" s="197" t="str">
        <f>YieldsAct!C641</f>
        <v>Perry County</v>
      </c>
      <c r="D641" s="197">
        <f>YieldsAct!D641</f>
        <v>-89.367749500000002</v>
      </c>
      <c r="E641" s="197">
        <f>YieldsAct!E641</f>
        <v>38.086260000000003</v>
      </c>
      <c r="N641" s="198">
        <v>2.528507E-2</v>
      </c>
      <c r="S641">
        <f t="shared" si="9"/>
        <v>692.9446517721002</v>
      </c>
    </row>
    <row r="642" spans="1:19" x14ac:dyDescent="0.25">
      <c r="A642" s="197">
        <f>YieldsAct!A642</f>
        <v>17147</v>
      </c>
      <c r="B642" s="197" t="str">
        <f>YieldsAct!B642</f>
        <v>IL</v>
      </c>
      <c r="C642" s="197" t="str">
        <f>YieldsAct!C642</f>
        <v>Piatt County</v>
      </c>
      <c r="D642" s="197">
        <f>YieldsAct!D642</f>
        <v>-88.595564800000005</v>
      </c>
      <c r="E642" s="197">
        <f>YieldsAct!E642</f>
        <v>40.008339999999997</v>
      </c>
      <c r="N642" s="198">
        <v>2.6630750000000002E-2</v>
      </c>
      <c r="S642">
        <f t="shared" si="9"/>
        <v>900.93840650009963</v>
      </c>
    </row>
    <row r="643" spans="1:19" x14ac:dyDescent="0.25">
      <c r="A643" s="197">
        <f>YieldsAct!A643</f>
        <v>17149</v>
      </c>
      <c r="B643" s="197" t="str">
        <f>YieldsAct!B643</f>
        <v>IL</v>
      </c>
      <c r="C643" s="197" t="str">
        <f>YieldsAct!C643</f>
        <v>Pike County</v>
      </c>
      <c r="D643" s="197">
        <f>YieldsAct!D643</f>
        <v>-90.892810400000002</v>
      </c>
      <c r="E643" s="197">
        <f>YieldsAct!E643</f>
        <v>39.61871</v>
      </c>
      <c r="N643" s="198">
        <v>2.5694450000000001E-2</v>
      </c>
      <c r="S643">
        <f t="shared" si="9"/>
        <v>857.43198464422505</v>
      </c>
    </row>
    <row r="644" spans="1:19" x14ac:dyDescent="0.25">
      <c r="A644" s="197">
        <f>YieldsAct!A644</f>
        <v>17151</v>
      </c>
      <c r="B644" s="197" t="str">
        <f>YieldsAct!B644</f>
        <v>IL</v>
      </c>
      <c r="C644" s="197" t="str">
        <f>YieldsAct!C644</f>
        <v>Pope County</v>
      </c>
      <c r="D644" s="197">
        <f>YieldsAct!D644</f>
        <v>-88.5615509</v>
      </c>
      <c r="E644" s="197">
        <f>YieldsAct!E644</f>
        <v>37.425220000000003</v>
      </c>
      <c r="N644" s="198">
        <v>2.5074780000000001E-2</v>
      </c>
      <c r="S644">
        <f t="shared" si="9"/>
        <v>625.25360710890038</v>
      </c>
    </row>
    <row r="645" spans="1:19" x14ac:dyDescent="0.25">
      <c r="A645" s="197">
        <f>YieldsAct!A645</f>
        <v>17153</v>
      </c>
      <c r="B645" s="197" t="str">
        <f>YieldsAct!B645</f>
        <v>IL</v>
      </c>
      <c r="C645" s="197" t="str">
        <f>YieldsAct!C645</f>
        <v>Pulaski County</v>
      </c>
      <c r="D645" s="197">
        <f>YieldsAct!D645</f>
        <v>-89.1320446</v>
      </c>
      <c r="E645" s="197">
        <f>YieldsAct!E645</f>
        <v>37.2333</v>
      </c>
      <c r="N645" s="198">
        <v>2.4843899999999999E-2</v>
      </c>
      <c r="S645">
        <f t="shared" si="9"/>
        <v>605.96916500249995</v>
      </c>
    </row>
    <row r="646" spans="1:19" x14ac:dyDescent="0.25">
      <c r="A646" s="197">
        <f>YieldsAct!A646</f>
        <v>17155</v>
      </c>
      <c r="B646" s="197" t="str">
        <f>YieldsAct!B646</f>
        <v>IL</v>
      </c>
      <c r="C646" s="197" t="str">
        <f>YieldsAct!C646</f>
        <v>Putnam County</v>
      </c>
      <c r="D646" s="197">
        <f>YieldsAct!D646</f>
        <v>-89.2899046</v>
      </c>
      <c r="E646" s="197">
        <f>YieldsAct!E646</f>
        <v>41.205150000000003</v>
      </c>
      <c r="N646" s="198">
        <v>2.7432740000000001E-2</v>
      </c>
      <c r="S646">
        <f t="shared" si="9"/>
        <v>1038.8472446756255</v>
      </c>
    </row>
    <row r="647" spans="1:19" x14ac:dyDescent="0.25">
      <c r="A647" s="197">
        <f>YieldsAct!A647</f>
        <v>17157</v>
      </c>
      <c r="B647" s="197" t="str">
        <f>YieldsAct!B647</f>
        <v>IL</v>
      </c>
      <c r="C647" s="197" t="str">
        <f>YieldsAct!C647</f>
        <v>Randolph County</v>
      </c>
      <c r="D647" s="197">
        <f>YieldsAct!D647</f>
        <v>-89.823852200000005</v>
      </c>
      <c r="E647" s="197">
        <f>YieldsAct!E647</f>
        <v>38.050420000000003</v>
      </c>
      <c r="N647" s="198">
        <v>2.5171900000000001E-2</v>
      </c>
      <c r="S647">
        <f t="shared" si="9"/>
        <v>689.22418989690027</v>
      </c>
    </row>
    <row r="648" spans="1:19" x14ac:dyDescent="0.25">
      <c r="A648" s="197">
        <f>YieldsAct!A648</f>
        <v>17159</v>
      </c>
      <c r="B648" s="197" t="str">
        <f>YieldsAct!B648</f>
        <v>IL</v>
      </c>
      <c r="C648" s="197" t="str">
        <f>YieldsAct!C648</f>
        <v>Richland County</v>
      </c>
      <c r="D648" s="197">
        <f>YieldsAct!D648</f>
        <v>-88.092039</v>
      </c>
      <c r="E648" s="197">
        <f>YieldsAct!E648</f>
        <v>38.712209999999999</v>
      </c>
      <c r="N648" s="198">
        <v>2.5455209999999999E-2</v>
      </c>
      <c r="S648">
        <f t="shared" si="9"/>
        <v>758.855031939225</v>
      </c>
    </row>
    <row r="649" spans="1:19" x14ac:dyDescent="0.25">
      <c r="A649" s="197">
        <f>YieldsAct!A649</f>
        <v>17161</v>
      </c>
      <c r="B649" s="197" t="str">
        <f>YieldsAct!B649</f>
        <v>IL</v>
      </c>
      <c r="C649" s="197" t="str">
        <f>YieldsAct!C649</f>
        <v>Rock Island County</v>
      </c>
      <c r="D649" s="197">
        <f>YieldsAct!D649</f>
        <v>-90.565277300000005</v>
      </c>
      <c r="E649" s="197">
        <f>YieldsAct!E649</f>
        <v>41.470140000000001</v>
      </c>
      <c r="N649" s="198">
        <v>2.7202110000000002E-2</v>
      </c>
      <c r="S649">
        <f t="shared" ref="S649:S712" si="10">E649*1.5^2*(E649-30)</f>
        <v>1070.2537011441002</v>
      </c>
    </row>
    <row r="650" spans="1:19" x14ac:dyDescent="0.25">
      <c r="A650" s="197">
        <f>YieldsAct!A650</f>
        <v>17163</v>
      </c>
      <c r="B650" s="197" t="str">
        <f>YieldsAct!B650</f>
        <v>IL</v>
      </c>
      <c r="C650" s="197" t="str">
        <f>YieldsAct!C650</f>
        <v>St. Clair County</v>
      </c>
      <c r="D650" s="197">
        <f>YieldsAct!D650</f>
        <v>-89.931631499999995</v>
      </c>
      <c r="E650" s="197">
        <f>YieldsAct!E650</f>
        <v>38.464930000000003</v>
      </c>
      <c r="N650" s="198">
        <v>2.5395020000000001E-2</v>
      </c>
      <c r="S650">
        <f t="shared" si="10"/>
        <v>732.60661478602526</v>
      </c>
    </row>
    <row r="651" spans="1:19" x14ac:dyDescent="0.25">
      <c r="A651" s="197">
        <f>YieldsAct!A651</f>
        <v>17165</v>
      </c>
      <c r="B651" s="197" t="str">
        <f>YieldsAct!B651</f>
        <v>IL</v>
      </c>
      <c r="C651" s="197" t="str">
        <f>YieldsAct!C651</f>
        <v>Saline County</v>
      </c>
      <c r="D651" s="197">
        <f>YieldsAct!D651</f>
        <v>-88.544711800000002</v>
      </c>
      <c r="E651" s="197">
        <f>YieldsAct!E651</f>
        <v>37.754899999999999</v>
      </c>
      <c r="N651" s="198">
        <v>2.5143639999999998E-2</v>
      </c>
      <c r="S651">
        <f t="shared" si="10"/>
        <v>658.76731652249998</v>
      </c>
    </row>
    <row r="652" spans="1:19" x14ac:dyDescent="0.25">
      <c r="A652" s="197">
        <f>YieldsAct!A652</f>
        <v>17167</v>
      </c>
      <c r="B652" s="197" t="str">
        <f>YieldsAct!B652</f>
        <v>IL</v>
      </c>
      <c r="C652" s="197" t="str">
        <f>YieldsAct!C652</f>
        <v>Sangamon County</v>
      </c>
      <c r="D652" s="197">
        <f>YieldsAct!D652</f>
        <v>-89.657802099999998</v>
      </c>
      <c r="E652" s="197">
        <f>YieldsAct!E652</f>
        <v>39.758800000000001</v>
      </c>
      <c r="N652" s="198">
        <v>2.606323E-2</v>
      </c>
      <c r="S652">
        <f t="shared" si="10"/>
        <v>872.99589924000009</v>
      </c>
    </row>
    <row r="653" spans="1:19" x14ac:dyDescent="0.25">
      <c r="A653" s="197">
        <f>YieldsAct!A653</f>
        <v>17169</v>
      </c>
      <c r="B653" s="197" t="str">
        <f>YieldsAct!B653</f>
        <v>IL</v>
      </c>
      <c r="C653" s="197" t="str">
        <f>YieldsAct!C653</f>
        <v>Schuyler County</v>
      </c>
      <c r="D653" s="197">
        <f>YieldsAct!D653</f>
        <v>-90.611874900000004</v>
      </c>
      <c r="E653" s="197">
        <f>YieldsAct!E653</f>
        <v>40.155430000000003</v>
      </c>
      <c r="N653" s="198">
        <v>2.6107749999999999E-2</v>
      </c>
      <c r="S653">
        <f t="shared" si="10"/>
        <v>917.5402315910253</v>
      </c>
    </row>
    <row r="654" spans="1:19" x14ac:dyDescent="0.25">
      <c r="A654" s="197">
        <f>YieldsAct!A654</f>
        <v>17171</v>
      </c>
      <c r="B654" s="197" t="str">
        <f>YieldsAct!B654</f>
        <v>IL</v>
      </c>
      <c r="C654" s="197" t="str">
        <f>YieldsAct!C654</f>
        <v>Scott County</v>
      </c>
      <c r="D654" s="197">
        <f>YieldsAct!D654</f>
        <v>-90.482804299999998</v>
      </c>
      <c r="E654" s="197">
        <f>YieldsAct!E654</f>
        <v>39.643639999999998</v>
      </c>
      <c r="N654" s="198">
        <v>2.5739399999999999E-2</v>
      </c>
      <c r="S654">
        <f t="shared" si="10"/>
        <v>860.19523301159973</v>
      </c>
    </row>
    <row r="655" spans="1:19" x14ac:dyDescent="0.25">
      <c r="A655" s="197">
        <f>YieldsAct!A655</f>
        <v>17173</v>
      </c>
      <c r="B655" s="197" t="str">
        <f>YieldsAct!B655</f>
        <v>IL</v>
      </c>
      <c r="C655" s="197" t="str">
        <f>YieldsAct!C655</f>
        <v>Shelby County</v>
      </c>
      <c r="D655" s="197">
        <f>YieldsAct!D655</f>
        <v>-88.810328699999999</v>
      </c>
      <c r="E655" s="197">
        <f>YieldsAct!E655</f>
        <v>39.389310000000002</v>
      </c>
      <c r="N655" s="198">
        <v>2.5852380000000001E-2</v>
      </c>
      <c r="S655">
        <f t="shared" si="10"/>
        <v>832.13649512122527</v>
      </c>
    </row>
    <row r="656" spans="1:19" x14ac:dyDescent="0.25">
      <c r="A656" s="197">
        <f>YieldsAct!A656</f>
        <v>17175</v>
      </c>
      <c r="B656" s="197" t="str">
        <f>YieldsAct!B656</f>
        <v>IL</v>
      </c>
      <c r="C656" s="197" t="str">
        <f>YieldsAct!C656</f>
        <v>Stark County</v>
      </c>
      <c r="D656" s="197">
        <f>YieldsAct!D656</f>
        <v>-89.796808299999995</v>
      </c>
      <c r="E656" s="197">
        <f>YieldsAct!E656</f>
        <v>41.09328</v>
      </c>
      <c r="N656" s="198">
        <v>2.698331E-2</v>
      </c>
      <c r="S656">
        <f t="shared" si="10"/>
        <v>1025.6833376064001</v>
      </c>
    </row>
    <row r="657" spans="1:19" x14ac:dyDescent="0.25">
      <c r="A657" s="197">
        <f>YieldsAct!A657</f>
        <v>17177</v>
      </c>
      <c r="B657" s="197" t="str">
        <f>YieldsAct!B657</f>
        <v>IL</v>
      </c>
      <c r="C657" s="197" t="str">
        <f>YieldsAct!C657</f>
        <v>Stephenson County</v>
      </c>
      <c r="D657" s="197">
        <f>YieldsAct!D657</f>
        <v>-89.655597700000001</v>
      </c>
      <c r="E657" s="197">
        <f>YieldsAct!E657</f>
        <v>42.354199999999999</v>
      </c>
      <c r="N657" s="198">
        <v>2.7960019999999999E-2</v>
      </c>
      <c r="S657">
        <f t="shared" si="10"/>
        <v>1177.3175796899998</v>
      </c>
    </row>
    <row r="658" spans="1:19" x14ac:dyDescent="0.25">
      <c r="A658" s="197">
        <f>YieldsAct!A658</f>
        <v>17179</v>
      </c>
      <c r="B658" s="197" t="str">
        <f>YieldsAct!B658</f>
        <v>IL</v>
      </c>
      <c r="C658" s="197" t="str">
        <f>YieldsAct!C658</f>
        <v>Tazewell County</v>
      </c>
      <c r="D658" s="197">
        <f>YieldsAct!D658</f>
        <v>-89.5130968</v>
      </c>
      <c r="E658" s="197">
        <f>YieldsAct!E658</f>
        <v>40.508209999999998</v>
      </c>
      <c r="N658" s="198">
        <v>2.684516E-2</v>
      </c>
      <c r="S658">
        <f t="shared" si="10"/>
        <v>957.75474915922484</v>
      </c>
    </row>
    <row r="659" spans="1:19" x14ac:dyDescent="0.25">
      <c r="A659" s="197">
        <f>YieldsAct!A659</f>
        <v>17181</v>
      </c>
      <c r="B659" s="197" t="str">
        <f>YieldsAct!B659</f>
        <v>IL</v>
      </c>
      <c r="C659" s="197" t="str">
        <f>YieldsAct!C659</f>
        <v>Union County</v>
      </c>
      <c r="D659" s="197">
        <f>YieldsAct!D659</f>
        <v>-89.258027600000005</v>
      </c>
      <c r="E659" s="197">
        <f>YieldsAct!E659</f>
        <v>37.476700000000001</v>
      </c>
      <c r="N659" s="198">
        <v>2.5018180000000001E-2</v>
      </c>
      <c r="S659">
        <f t="shared" si="10"/>
        <v>630.45459650250007</v>
      </c>
    </row>
    <row r="660" spans="1:19" x14ac:dyDescent="0.25">
      <c r="A660" s="197">
        <f>YieldsAct!A660</f>
        <v>17183</v>
      </c>
      <c r="B660" s="197" t="str">
        <f>YieldsAct!B660</f>
        <v>IL</v>
      </c>
      <c r="C660" s="197" t="str">
        <f>YieldsAct!C660</f>
        <v>Vermilion County</v>
      </c>
      <c r="D660" s="197">
        <f>YieldsAct!D660</f>
        <v>-87.734700799999999</v>
      </c>
      <c r="E660" s="197">
        <f>YieldsAct!E660</f>
        <v>40.173400000000001</v>
      </c>
      <c r="N660" s="198">
        <v>2.693458E-2</v>
      </c>
      <c r="S660">
        <f t="shared" si="10"/>
        <v>919.57515201000012</v>
      </c>
    </row>
    <row r="661" spans="1:19" x14ac:dyDescent="0.25">
      <c r="A661" s="197">
        <f>YieldsAct!A661</f>
        <v>17185</v>
      </c>
      <c r="B661" s="197" t="str">
        <f>YieldsAct!B661</f>
        <v>IL</v>
      </c>
      <c r="C661" s="197" t="str">
        <f>YieldsAct!C661</f>
        <v>Wabash County</v>
      </c>
      <c r="D661" s="197">
        <f>YieldsAct!D661</f>
        <v>-87.844637300000002</v>
      </c>
      <c r="E661" s="197">
        <f>YieldsAct!E661</f>
        <v>38.448900000000002</v>
      </c>
      <c r="N661" s="198">
        <v>2.5334189999999999E-2</v>
      </c>
      <c r="S661">
        <f t="shared" si="10"/>
        <v>730.91455022250011</v>
      </c>
    </row>
    <row r="662" spans="1:19" x14ac:dyDescent="0.25">
      <c r="A662" s="197">
        <f>YieldsAct!A662</f>
        <v>17187</v>
      </c>
      <c r="B662" s="197" t="str">
        <f>YieldsAct!B662</f>
        <v>IL</v>
      </c>
      <c r="C662" s="197" t="str">
        <f>YieldsAct!C662</f>
        <v>Warren County</v>
      </c>
      <c r="D662" s="197">
        <f>YieldsAct!D662</f>
        <v>-90.620732200000006</v>
      </c>
      <c r="E662" s="197">
        <f>YieldsAct!E662</f>
        <v>40.843969999999999</v>
      </c>
      <c r="N662" s="198">
        <v>2.6723899999999998E-2</v>
      </c>
      <c r="S662">
        <f t="shared" si="10"/>
        <v>996.54926706202491</v>
      </c>
    </row>
    <row r="663" spans="1:19" x14ac:dyDescent="0.25">
      <c r="A663" s="197">
        <f>YieldsAct!A663</f>
        <v>17189</v>
      </c>
      <c r="B663" s="197" t="str">
        <f>YieldsAct!B663</f>
        <v>IL</v>
      </c>
      <c r="C663" s="197" t="str">
        <f>YieldsAct!C663</f>
        <v>Washington County</v>
      </c>
      <c r="D663" s="197">
        <f>YieldsAct!D663</f>
        <v>-89.412253199999995</v>
      </c>
      <c r="E663" s="197">
        <f>YieldsAct!E663</f>
        <v>38.350380000000001</v>
      </c>
      <c r="N663" s="198">
        <v>2.5374689999999998E-2</v>
      </c>
      <c r="S663">
        <f t="shared" si="10"/>
        <v>720.54055382490003</v>
      </c>
    </row>
    <row r="664" spans="1:19" x14ac:dyDescent="0.25">
      <c r="A664" s="197">
        <f>YieldsAct!A664</f>
        <v>17191</v>
      </c>
      <c r="B664" s="197" t="str">
        <f>YieldsAct!B664</f>
        <v>IL</v>
      </c>
      <c r="C664" s="197" t="str">
        <f>YieldsAct!C664</f>
        <v>Wayne County</v>
      </c>
      <c r="D664" s="197">
        <f>YieldsAct!D664</f>
        <v>-88.431856499999995</v>
      </c>
      <c r="E664" s="197">
        <f>YieldsAct!E664</f>
        <v>38.422229999999999</v>
      </c>
      <c r="N664" s="198">
        <v>2.5386590000000001E-2</v>
      </c>
      <c r="S664">
        <f t="shared" si="10"/>
        <v>728.10193088902497</v>
      </c>
    </row>
    <row r="665" spans="1:19" x14ac:dyDescent="0.25">
      <c r="A665" s="197">
        <f>YieldsAct!A665</f>
        <v>17193</v>
      </c>
      <c r="B665" s="197" t="str">
        <f>YieldsAct!B665</f>
        <v>IL</v>
      </c>
      <c r="C665" s="197" t="str">
        <f>YieldsAct!C665</f>
        <v>White County</v>
      </c>
      <c r="D665" s="197">
        <f>YieldsAct!D665</f>
        <v>-88.186473899999996</v>
      </c>
      <c r="E665" s="197">
        <f>YieldsAct!E665</f>
        <v>38.08569</v>
      </c>
      <c r="N665" s="198">
        <v>2.5216680000000002E-2</v>
      </c>
      <c r="S665">
        <f t="shared" si="10"/>
        <v>692.88543624622491</v>
      </c>
    </row>
    <row r="666" spans="1:19" x14ac:dyDescent="0.25">
      <c r="A666" s="197">
        <f>YieldsAct!A666</f>
        <v>17195</v>
      </c>
      <c r="B666" s="197" t="str">
        <f>YieldsAct!B666</f>
        <v>IL</v>
      </c>
      <c r="C666" s="197" t="str">
        <f>YieldsAct!C666</f>
        <v>Whiteside County</v>
      </c>
      <c r="D666" s="197">
        <f>YieldsAct!D666</f>
        <v>-89.916390100000001</v>
      </c>
      <c r="E666" s="197">
        <f>YieldsAct!E666</f>
        <v>41.761049999999997</v>
      </c>
      <c r="N666" s="198">
        <v>2.762771E-2</v>
      </c>
      <c r="S666">
        <f t="shared" si="10"/>
        <v>1105.0960434806248</v>
      </c>
    </row>
    <row r="667" spans="1:19" x14ac:dyDescent="0.25">
      <c r="A667" s="197">
        <f>YieldsAct!A667</f>
        <v>17197</v>
      </c>
      <c r="B667" s="197" t="str">
        <f>YieldsAct!B667</f>
        <v>IL</v>
      </c>
      <c r="C667" s="197" t="str">
        <f>YieldsAct!C667</f>
        <v>Will County</v>
      </c>
      <c r="D667" s="197">
        <f>YieldsAct!D667</f>
        <v>-87.983913200000003</v>
      </c>
      <c r="E667" s="197">
        <f>YieldsAct!E667</f>
        <v>41.443010000000001</v>
      </c>
      <c r="N667" s="198">
        <v>2.8579690000000001E-2</v>
      </c>
      <c r="S667">
        <f t="shared" si="10"/>
        <v>1067.0237501852253</v>
      </c>
    </row>
    <row r="668" spans="1:19" x14ac:dyDescent="0.25">
      <c r="A668" s="197">
        <f>YieldsAct!A668</f>
        <v>17199</v>
      </c>
      <c r="B668" s="197" t="str">
        <f>YieldsAct!B668</f>
        <v>IL</v>
      </c>
      <c r="C668" s="197" t="str">
        <f>YieldsAct!C668</f>
        <v>Williamson County</v>
      </c>
      <c r="D668" s="197">
        <f>YieldsAct!D668</f>
        <v>-88.930354800000003</v>
      </c>
      <c r="E668" s="197">
        <f>YieldsAct!E668</f>
        <v>37.733899999999998</v>
      </c>
      <c r="N668" s="198">
        <v>2.5074470000000001E-2</v>
      </c>
      <c r="S668">
        <f t="shared" si="10"/>
        <v>656.61797072249988</v>
      </c>
    </row>
    <row r="669" spans="1:19" x14ac:dyDescent="0.25">
      <c r="A669" s="197">
        <f>YieldsAct!A669</f>
        <v>17201</v>
      </c>
      <c r="B669" s="197" t="str">
        <f>YieldsAct!B669</f>
        <v>IL</v>
      </c>
      <c r="C669" s="197" t="str">
        <f>YieldsAct!C669</f>
        <v>Winnebago County</v>
      </c>
      <c r="D669" s="197">
        <f>YieldsAct!D669</f>
        <v>-89.159102799999999</v>
      </c>
      <c r="E669" s="197">
        <f>YieldsAct!E669</f>
        <v>42.339530000000003</v>
      </c>
      <c r="N669" s="198">
        <v>2.814589E-2</v>
      </c>
      <c r="S669">
        <f t="shared" si="10"/>
        <v>1175.5122763970255</v>
      </c>
    </row>
    <row r="670" spans="1:19" x14ac:dyDescent="0.25">
      <c r="A670" s="197">
        <f>YieldsAct!A670</f>
        <v>17203</v>
      </c>
      <c r="B670" s="197" t="str">
        <f>YieldsAct!B670</f>
        <v>IL</v>
      </c>
      <c r="C670" s="197" t="str">
        <f>YieldsAct!C670</f>
        <v>Woodford County</v>
      </c>
      <c r="D670" s="197">
        <f>YieldsAct!D670</f>
        <v>-89.208521500000003</v>
      </c>
      <c r="E670" s="197">
        <f>YieldsAct!E670</f>
        <v>40.786610000000003</v>
      </c>
      <c r="N670" s="198">
        <v>2.7173719999999998E-2</v>
      </c>
      <c r="S670">
        <f t="shared" si="10"/>
        <v>989.8858244072253</v>
      </c>
    </row>
    <row r="671" spans="1:19" x14ac:dyDescent="0.25">
      <c r="A671" s="197">
        <f>YieldsAct!A671</f>
        <v>18001</v>
      </c>
      <c r="B671" s="197" t="str">
        <f>YieldsAct!B671</f>
        <v>IN</v>
      </c>
      <c r="C671" s="197" t="str">
        <f>YieldsAct!C671</f>
        <v>Adams County</v>
      </c>
      <c r="D671" s="197">
        <f>YieldsAct!D671</f>
        <v>-84.951332399999998</v>
      </c>
      <c r="E671" s="197">
        <f>YieldsAct!E671</f>
        <v>40.743870000000001</v>
      </c>
      <c r="N671" s="198">
        <v>2.7364289999999999E-2</v>
      </c>
      <c r="S671">
        <f t="shared" si="10"/>
        <v>984.93039579802519</v>
      </c>
    </row>
    <row r="672" spans="1:19" x14ac:dyDescent="0.25">
      <c r="A672" s="197">
        <f>YieldsAct!A672</f>
        <v>18003</v>
      </c>
      <c r="B672" s="197" t="str">
        <f>YieldsAct!B672</f>
        <v>IN</v>
      </c>
      <c r="C672" s="197" t="str">
        <f>YieldsAct!C672</f>
        <v>Allen County</v>
      </c>
      <c r="D672" s="197">
        <f>YieldsAct!D672</f>
        <v>-85.076317700000004</v>
      </c>
      <c r="E672" s="197">
        <f>YieldsAct!E672</f>
        <v>41.096780000000003</v>
      </c>
      <c r="N672" s="198">
        <v>2.7740799999999999E-2</v>
      </c>
      <c r="S672">
        <f t="shared" si="10"/>
        <v>1026.0943343289005</v>
      </c>
    </row>
    <row r="673" spans="1:19" x14ac:dyDescent="0.25">
      <c r="A673" s="197">
        <f>YieldsAct!A673</f>
        <v>18005</v>
      </c>
      <c r="B673" s="197" t="str">
        <f>YieldsAct!B673</f>
        <v>IN</v>
      </c>
      <c r="C673" s="197" t="str">
        <f>YieldsAct!C673</f>
        <v>Bartholomew County</v>
      </c>
      <c r="D673" s="197">
        <f>YieldsAct!D673</f>
        <v>-85.895424599999998</v>
      </c>
      <c r="E673" s="197">
        <f>YieldsAct!E673</f>
        <v>39.205199999999998</v>
      </c>
      <c r="N673" s="198">
        <v>2.5909450000000001E-2</v>
      </c>
      <c r="S673">
        <f t="shared" si="10"/>
        <v>812.00634083999978</v>
      </c>
    </row>
    <row r="674" spans="1:19" x14ac:dyDescent="0.25">
      <c r="A674" s="197">
        <f>YieldsAct!A674</f>
        <v>18007</v>
      </c>
      <c r="B674" s="197" t="str">
        <f>YieldsAct!B674</f>
        <v>IN</v>
      </c>
      <c r="C674" s="197" t="str">
        <f>YieldsAct!C674</f>
        <v>Benton County</v>
      </c>
      <c r="D674" s="197">
        <f>YieldsAct!D674</f>
        <v>-87.308775699999998</v>
      </c>
      <c r="E674" s="197">
        <f>YieldsAct!E674</f>
        <v>40.602370000000001</v>
      </c>
      <c r="N674" s="198">
        <v>2.7668040000000001E-2</v>
      </c>
      <c r="S674">
        <f t="shared" si="10"/>
        <v>968.58303663802508</v>
      </c>
    </row>
    <row r="675" spans="1:19" x14ac:dyDescent="0.25">
      <c r="A675" s="197">
        <f>YieldsAct!A675</f>
        <v>18009</v>
      </c>
      <c r="B675" s="197" t="str">
        <f>YieldsAct!B675</f>
        <v>IN</v>
      </c>
      <c r="C675" s="197" t="str">
        <f>YieldsAct!C675</f>
        <v>Blackford County</v>
      </c>
      <c r="D675" s="197">
        <f>YieldsAct!D675</f>
        <v>-85.337776099999999</v>
      </c>
      <c r="E675" s="197">
        <f>YieldsAct!E675</f>
        <v>40.470500000000001</v>
      </c>
      <c r="N675" s="198">
        <v>2.7201969999999999E-2</v>
      </c>
      <c r="S675">
        <f t="shared" si="10"/>
        <v>953.42933306250018</v>
      </c>
    </row>
    <row r="676" spans="1:19" x14ac:dyDescent="0.25">
      <c r="A676" s="197">
        <f>YieldsAct!A676</f>
        <v>18011</v>
      </c>
      <c r="B676" s="197" t="str">
        <f>YieldsAct!B676</f>
        <v>IN</v>
      </c>
      <c r="C676" s="197" t="str">
        <f>YieldsAct!C676</f>
        <v>Boone County</v>
      </c>
      <c r="D676" s="197">
        <f>YieldsAct!D676</f>
        <v>-86.461134700000002</v>
      </c>
      <c r="E676" s="197">
        <f>YieldsAct!E676</f>
        <v>40.047409999999999</v>
      </c>
      <c r="N676" s="198">
        <v>2.6841239999999999E-2</v>
      </c>
      <c r="S676">
        <f t="shared" si="10"/>
        <v>905.33868234322495</v>
      </c>
    </row>
    <row r="677" spans="1:19" x14ac:dyDescent="0.25">
      <c r="A677" s="197">
        <f>YieldsAct!A677</f>
        <v>18013</v>
      </c>
      <c r="B677" s="197" t="str">
        <f>YieldsAct!B677</f>
        <v>IN</v>
      </c>
      <c r="C677" s="197" t="str">
        <f>YieldsAct!C677</f>
        <v>Brown County</v>
      </c>
      <c r="D677" s="197">
        <f>YieldsAct!D677</f>
        <v>-86.216714300000007</v>
      </c>
      <c r="E677" s="197">
        <f>YieldsAct!E677</f>
        <v>39.195360000000001</v>
      </c>
      <c r="N677" s="198">
        <v>2.61201E-2</v>
      </c>
      <c r="S677">
        <f t="shared" si="10"/>
        <v>810.93475244160004</v>
      </c>
    </row>
    <row r="678" spans="1:19" x14ac:dyDescent="0.25">
      <c r="A678" s="197">
        <f>YieldsAct!A678</f>
        <v>18015</v>
      </c>
      <c r="B678" s="197" t="str">
        <f>YieldsAct!B678</f>
        <v>IN</v>
      </c>
      <c r="C678" s="197" t="str">
        <f>YieldsAct!C678</f>
        <v>Carroll County</v>
      </c>
      <c r="D678" s="197">
        <f>YieldsAct!D678</f>
        <v>-86.553092100000001</v>
      </c>
      <c r="E678" s="197">
        <f>YieldsAct!E678</f>
        <v>40.579009999999997</v>
      </c>
      <c r="N678" s="198">
        <v>2.777715E-2</v>
      </c>
      <c r="S678">
        <f t="shared" si="10"/>
        <v>965.89294330522455</v>
      </c>
    </row>
    <row r="679" spans="1:19" x14ac:dyDescent="0.25">
      <c r="A679" s="197">
        <f>YieldsAct!A679</f>
        <v>18017</v>
      </c>
      <c r="B679" s="197" t="str">
        <f>YieldsAct!B679</f>
        <v>IN</v>
      </c>
      <c r="C679" s="197" t="str">
        <f>YieldsAct!C679</f>
        <v>Cass County</v>
      </c>
      <c r="D679" s="197">
        <f>YieldsAct!D679</f>
        <v>-86.348953800000004</v>
      </c>
      <c r="E679" s="197">
        <f>YieldsAct!E679</f>
        <v>40.760939999999998</v>
      </c>
      <c r="N679" s="198">
        <v>2.781759E-2</v>
      </c>
      <c r="S679">
        <f t="shared" si="10"/>
        <v>986.90856678809973</v>
      </c>
    </row>
    <row r="680" spans="1:19" x14ac:dyDescent="0.25">
      <c r="A680" s="197">
        <f>YieldsAct!A680</f>
        <v>18019</v>
      </c>
      <c r="B680" s="197" t="str">
        <f>YieldsAct!B680</f>
        <v>IN</v>
      </c>
      <c r="C680" s="197" t="str">
        <f>YieldsAct!C680</f>
        <v>Clark County</v>
      </c>
      <c r="D680" s="197">
        <f>YieldsAct!D680</f>
        <v>-85.7127835</v>
      </c>
      <c r="E680" s="197">
        <f>YieldsAct!E680</f>
        <v>38.482050000000001</v>
      </c>
      <c r="N680" s="198">
        <v>2.5309350000000001E-2</v>
      </c>
      <c r="S680">
        <f t="shared" si="10"/>
        <v>734.41501245562517</v>
      </c>
    </row>
    <row r="681" spans="1:19" x14ac:dyDescent="0.25">
      <c r="A681" s="197">
        <f>YieldsAct!A681</f>
        <v>18021</v>
      </c>
      <c r="B681" s="197" t="str">
        <f>YieldsAct!B681</f>
        <v>IN</v>
      </c>
      <c r="C681" s="197" t="str">
        <f>YieldsAct!C681</f>
        <v>Clay County</v>
      </c>
      <c r="D681" s="197">
        <f>YieldsAct!D681</f>
        <v>-87.117544800000005</v>
      </c>
      <c r="E681" s="197">
        <f>YieldsAct!E681</f>
        <v>39.392319999999998</v>
      </c>
      <c r="N681" s="198">
        <v>2.6484540000000001E-2</v>
      </c>
      <c r="S681">
        <f t="shared" si="10"/>
        <v>832.46686871039969</v>
      </c>
    </row>
    <row r="682" spans="1:19" x14ac:dyDescent="0.25">
      <c r="A682" s="197">
        <f>YieldsAct!A682</f>
        <v>18023</v>
      </c>
      <c r="B682" s="197" t="str">
        <f>YieldsAct!B682</f>
        <v>IN</v>
      </c>
      <c r="C682" s="197" t="str">
        <f>YieldsAct!C682</f>
        <v>Clinton County</v>
      </c>
      <c r="D682" s="197">
        <f>YieldsAct!D682</f>
        <v>-86.468616900000001</v>
      </c>
      <c r="E682" s="197">
        <f>YieldsAct!E682</f>
        <v>40.297220000000003</v>
      </c>
      <c r="N682" s="198">
        <v>2.7198030000000002E-2</v>
      </c>
      <c r="S682">
        <f t="shared" si="10"/>
        <v>933.63601438890032</v>
      </c>
    </row>
    <row r="683" spans="1:19" x14ac:dyDescent="0.25">
      <c r="A683" s="197">
        <f>YieldsAct!A683</f>
        <v>18025</v>
      </c>
      <c r="B683" s="197" t="str">
        <f>YieldsAct!B683</f>
        <v>IN</v>
      </c>
      <c r="C683" s="197" t="str">
        <f>YieldsAct!C683</f>
        <v>Crawford County</v>
      </c>
      <c r="D683" s="197">
        <f>YieldsAct!D683</f>
        <v>-86.454110600000007</v>
      </c>
      <c r="E683" s="197">
        <f>YieldsAct!E683</f>
        <v>38.298780000000001</v>
      </c>
      <c r="N683" s="198">
        <v>2.5394710000000001E-2</v>
      </c>
      <c r="S683">
        <f t="shared" si="10"/>
        <v>715.12458634890015</v>
      </c>
    </row>
    <row r="684" spans="1:19" x14ac:dyDescent="0.25">
      <c r="A684" s="197">
        <f>YieldsAct!A684</f>
        <v>18027</v>
      </c>
      <c r="B684" s="197" t="str">
        <f>YieldsAct!B684</f>
        <v>IN</v>
      </c>
      <c r="C684" s="197" t="str">
        <f>YieldsAct!C684</f>
        <v>Daviess County</v>
      </c>
      <c r="D684" s="197">
        <f>YieldsAct!D684</f>
        <v>-87.070644700000003</v>
      </c>
      <c r="E684" s="197">
        <f>YieldsAct!E684</f>
        <v>38.705359999999999</v>
      </c>
      <c r="N684" s="198">
        <v>2.562965E-2</v>
      </c>
      <c r="S684">
        <f t="shared" si="10"/>
        <v>758.12420864159981</v>
      </c>
    </row>
    <row r="685" spans="1:19" x14ac:dyDescent="0.25">
      <c r="A685" s="197">
        <f>YieldsAct!A685</f>
        <v>18029</v>
      </c>
      <c r="B685" s="197" t="str">
        <f>YieldsAct!B685</f>
        <v>IN</v>
      </c>
      <c r="C685" s="197" t="str">
        <f>YieldsAct!C685</f>
        <v>Dearborn County</v>
      </c>
      <c r="D685" s="197">
        <f>YieldsAct!D685</f>
        <v>-84.983522399999998</v>
      </c>
      <c r="E685" s="197">
        <f>YieldsAct!E685</f>
        <v>39.146619999999999</v>
      </c>
      <c r="N685" s="198">
        <v>2.579149E-2</v>
      </c>
      <c r="S685">
        <f t="shared" si="10"/>
        <v>805.63332920489984</v>
      </c>
    </row>
    <row r="686" spans="1:19" x14ac:dyDescent="0.25">
      <c r="A686" s="197">
        <f>YieldsAct!A686</f>
        <v>18031</v>
      </c>
      <c r="B686" s="197" t="str">
        <f>YieldsAct!B686</f>
        <v>IN</v>
      </c>
      <c r="C686" s="197" t="str">
        <f>YieldsAct!C686</f>
        <v>Decatur County</v>
      </c>
      <c r="D686" s="197">
        <f>YieldsAct!D686</f>
        <v>-85.506421700000004</v>
      </c>
      <c r="E686" s="197">
        <f>YieldsAct!E686</f>
        <v>39.304220000000001</v>
      </c>
      <c r="N686" s="198">
        <v>2.5945579999999999E-2</v>
      </c>
      <c r="S686">
        <f t="shared" si="10"/>
        <v>822.81399706890011</v>
      </c>
    </row>
    <row r="687" spans="1:19" x14ac:dyDescent="0.25">
      <c r="A687" s="197">
        <f>YieldsAct!A687</f>
        <v>18033</v>
      </c>
      <c r="B687" s="197" t="str">
        <f>YieldsAct!B687</f>
        <v>IN</v>
      </c>
      <c r="C687" s="197" t="str">
        <f>YieldsAct!C687</f>
        <v>DeKalb County</v>
      </c>
      <c r="D687" s="197">
        <f>YieldsAct!D687</f>
        <v>-85.004170999999999</v>
      </c>
      <c r="E687" s="197">
        <f>YieldsAct!E687</f>
        <v>41.40972</v>
      </c>
      <c r="N687" s="198">
        <v>2.791513E-2</v>
      </c>
      <c r="S687">
        <f t="shared" si="10"/>
        <v>1063.0649485764</v>
      </c>
    </row>
    <row r="688" spans="1:19" x14ac:dyDescent="0.25">
      <c r="A688" s="197">
        <f>YieldsAct!A688</f>
        <v>18035</v>
      </c>
      <c r="B688" s="197" t="str">
        <f>YieldsAct!B688</f>
        <v>IN</v>
      </c>
      <c r="C688" s="197" t="str">
        <f>YieldsAct!C688</f>
        <v>Delaware County</v>
      </c>
      <c r="D688" s="197">
        <f>YieldsAct!D688</f>
        <v>-85.410234099999997</v>
      </c>
      <c r="E688" s="197">
        <f>YieldsAct!E688</f>
        <v>40.225929999999998</v>
      </c>
      <c r="N688" s="198">
        <v>2.7051869999999999E-2</v>
      </c>
      <c r="S688">
        <f t="shared" si="10"/>
        <v>925.53197482102485</v>
      </c>
    </row>
    <row r="689" spans="1:19" x14ac:dyDescent="0.25">
      <c r="A689" s="197">
        <f>YieldsAct!A689</f>
        <v>18037</v>
      </c>
      <c r="B689" s="197" t="str">
        <f>YieldsAct!B689</f>
        <v>IN</v>
      </c>
      <c r="C689" s="197" t="str">
        <f>YieldsAct!C689</f>
        <v>Dubois County</v>
      </c>
      <c r="D689" s="197">
        <f>YieldsAct!D689</f>
        <v>-86.882250600000006</v>
      </c>
      <c r="E689" s="197">
        <f>YieldsAct!E689</f>
        <v>38.36289</v>
      </c>
      <c r="N689" s="198">
        <v>2.5357939999999999E-2</v>
      </c>
      <c r="S689">
        <f t="shared" si="10"/>
        <v>721.85541559222497</v>
      </c>
    </row>
    <row r="690" spans="1:19" x14ac:dyDescent="0.25">
      <c r="A690" s="197">
        <f>YieldsAct!A690</f>
        <v>18039</v>
      </c>
      <c r="B690" s="197" t="str">
        <f>YieldsAct!B690</f>
        <v>IN</v>
      </c>
      <c r="C690" s="197" t="str">
        <f>YieldsAct!C690</f>
        <v>Elkhart County</v>
      </c>
      <c r="D690" s="197">
        <f>YieldsAct!D690</f>
        <v>-85.861710299999999</v>
      </c>
      <c r="E690" s="197">
        <f>YieldsAct!E690</f>
        <v>41.600059999999999</v>
      </c>
      <c r="N690" s="198">
        <v>2.8304429999999998E-2</v>
      </c>
      <c r="S690">
        <f t="shared" si="10"/>
        <v>1085.7671820080998</v>
      </c>
    </row>
    <row r="691" spans="1:19" x14ac:dyDescent="0.25">
      <c r="A691" s="197">
        <f>YieldsAct!A691</f>
        <v>18041</v>
      </c>
      <c r="B691" s="197" t="str">
        <f>YieldsAct!B691</f>
        <v>IN</v>
      </c>
      <c r="C691" s="197" t="str">
        <f>YieldsAct!C691</f>
        <v>Fayette County</v>
      </c>
      <c r="D691" s="197">
        <f>YieldsAct!D691</f>
        <v>-85.182766299999997</v>
      </c>
      <c r="E691" s="197">
        <f>YieldsAct!E691</f>
        <v>39.63353</v>
      </c>
      <c r="N691" s="198">
        <v>2.6306530000000002E-2</v>
      </c>
      <c r="S691">
        <f t="shared" si="10"/>
        <v>859.07430058702505</v>
      </c>
    </row>
    <row r="692" spans="1:19" x14ac:dyDescent="0.25">
      <c r="A692" s="197">
        <f>YieldsAct!A692</f>
        <v>18043</v>
      </c>
      <c r="B692" s="197" t="str">
        <f>YieldsAct!B692</f>
        <v>IN</v>
      </c>
      <c r="C692" s="197" t="str">
        <f>YieldsAct!C692</f>
        <v>Floyd County</v>
      </c>
      <c r="D692" s="197">
        <f>YieldsAct!D692</f>
        <v>-85.903784999999999</v>
      </c>
      <c r="E692" s="197">
        <f>YieldsAct!E692</f>
        <v>38.320390000000003</v>
      </c>
      <c r="N692" s="198">
        <v>2.5256649999999999E-2</v>
      </c>
      <c r="S692">
        <f t="shared" si="10"/>
        <v>717.39132694222531</v>
      </c>
    </row>
    <row r="693" spans="1:19" x14ac:dyDescent="0.25">
      <c r="A693" s="197">
        <f>YieldsAct!A693</f>
        <v>18045</v>
      </c>
      <c r="B693" s="197" t="str">
        <f>YieldsAct!B693</f>
        <v>IN</v>
      </c>
      <c r="C693" s="197" t="str">
        <f>YieldsAct!C693</f>
        <v>Fountain County</v>
      </c>
      <c r="D693" s="197">
        <f>YieldsAct!D693</f>
        <v>-87.238839799999994</v>
      </c>
      <c r="E693" s="197">
        <f>YieldsAct!E693</f>
        <v>40.125619999999998</v>
      </c>
      <c r="N693" s="198">
        <v>2.7121039999999999E-2</v>
      </c>
      <c r="S693">
        <f t="shared" si="10"/>
        <v>914.16775586489985</v>
      </c>
    </row>
    <row r="694" spans="1:19" x14ac:dyDescent="0.25">
      <c r="A694" s="197">
        <f>YieldsAct!A694</f>
        <v>18047</v>
      </c>
      <c r="B694" s="197" t="str">
        <f>YieldsAct!B694</f>
        <v>IN</v>
      </c>
      <c r="C694" s="197" t="str">
        <f>YieldsAct!C694</f>
        <v>Franklin County</v>
      </c>
      <c r="D694" s="197">
        <f>YieldsAct!D694</f>
        <v>-85.062341200000006</v>
      </c>
      <c r="E694" s="197">
        <f>YieldsAct!E694</f>
        <v>39.414180000000002</v>
      </c>
      <c r="N694" s="198">
        <v>2.5990630000000001E-2</v>
      </c>
      <c r="S694">
        <f t="shared" si="10"/>
        <v>834.86741641290018</v>
      </c>
    </row>
    <row r="695" spans="1:19" x14ac:dyDescent="0.25">
      <c r="A695" s="197">
        <f>YieldsAct!A695</f>
        <v>18049</v>
      </c>
      <c r="B695" s="197" t="str">
        <f>YieldsAct!B695</f>
        <v>IN</v>
      </c>
      <c r="C695" s="197" t="str">
        <f>YieldsAct!C695</f>
        <v>Fulton County</v>
      </c>
      <c r="D695" s="197">
        <f>YieldsAct!D695</f>
        <v>-86.266770899999997</v>
      </c>
      <c r="E695" s="197">
        <f>YieldsAct!E695</f>
        <v>41.048839999999998</v>
      </c>
      <c r="N695" s="198">
        <v>2.8081419999999999E-2</v>
      </c>
      <c r="S695">
        <f t="shared" si="10"/>
        <v>1020.4696470275998</v>
      </c>
    </row>
    <row r="696" spans="1:19" x14ac:dyDescent="0.25">
      <c r="A696" s="197">
        <f>YieldsAct!A696</f>
        <v>18051</v>
      </c>
      <c r="B696" s="197" t="str">
        <f>YieldsAct!B696</f>
        <v>IN</v>
      </c>
      <c r="C696" s="197" t="str">
        <f>YieldsAct!C696</f>
        <v>Gibson County</v>
      </c>
      <c r="D696" s="197">
        <f>YieldsAct!D696</f>
        <v>-87.584040099999996</v>
      </c>
      <c r="E696" s="197">
        <f>YieldsAct!E696</f>
        <v>38.31561</v>
      </c>
      <c r="N696" s="198">
        <v>2.521226E-2</v>
      </c>
      <c r="S696">
        <f t="shared" si="10"/>
        <v>716.88975676222492</v>
      </c>
    </row>
    <row r="697" spans="1:19" x14ac:dyDescent="0.25">
      <c r="A697" s="197">
        <f>YieldsAct!A697</f>
        <v>18053</v>
      </c>
      <c r="B697" s="197" t="str">
        <f>YieldsAct!B697</f>
        <v>IN</v>
      </c>
      <c r="C697" s="197" t="str">
        <f>YieldsAct!C697</f>
        <v>Grant County</v>
      </c>
      <c r="D697" s="197">
        <f>YieldsAct!D697</f>
        <v>-85.660888200000002</v>
      </c>
      <c r="E697" s="197">
        <f>YieldsAct!E697</f>
        <v>40.514249999999997</v>
      </c>
      <c r="N697" s="198">
        <v>2.7392079999999999E-2</v>
      </c>
      <c r="S697">
        <f t="shared" si="10"/>
        <v>958.44814439062463</v>
      </c>
    </row>
    <row r="698" spans="1:19" x14ac:dyDescent="0.25">
      <c r="A698" s="197">
        <f>YieldsAct!A698</f>
        <v>18055</v>
      </c>
      <c r="B698" s="197" t="str">
        <f>YieldsAct!B698</f>
        <v>IN</v>
      </c>
      <c r="C698" s="197" t="str">
        <f>YieldsAct!C698</f>
        <v>Greene County</v>
      </c>
      <c r="D698" s="197">
        <f>YieldsAct!D698</f>
        <v>-86.955758700000004</v>
      </c>
      <c r="E698" s="197">
        <f>YieldsAct!E698</f>
        <v>39.038960000000003</v>
      </c>
      <c r="N698" s="198">
        <v>2.6107890000000002E-2</v>
      </c>
      <c r="S698">
        <f t="shared" si="10"/>
        <v>793.9610952336003</v>
      </c>
    </row>
    <row r="699" spans="1:19" x14ac:dyDescent="0.25">
      <c r="A699" s="197">
        <f>YieldsAct!A699</f>
        <v>18057</v>
      </c>
      <c r="B699" s="197" t="str">
        <f>YieldsAct!B699</f>
        <v>IN</v>
      </c>
      <c r="C699" s="197" t="str">
        <f>YieldsAct!C699</f>
        <v>Hamilton County</v>
      </c>
      <c r="D699" s="197">
        <f>YieldsAct!D699</f>
        <v>-86.053599700000007</v>
      </c>
      <c r="E699" s="197">
        <f>YieldsAct!E699</f>
        <v>40.06588</v>
      </c>
      <c r="N699" s="198">
        <v>2.6849189999999998E-2</v>
      </c>
      <c r="S699">
        <f t="shared" si="10"/>
        <v>907.42126539239996</v>
      </c>
    </row>
    <row r="700" spans="1:19" x14ac:dyDescent="0.25">
      <c r="A700" s="197">
        <f>YieldsAct!A700</f>
        <v>18059</v>
      </c>
      <c r="B700" s="197" t="str">
        <f>YieldsAct!B700</f>
        <v>IN</v>
      </c>
      <c r="C700" s="197" t="str">
        <f>YieldsAct!C700</f>
        <v>Hancock County</v>
      </c>
      <c r="D700" s="197">
        <f>YieldsAct!D700</f>
        <v>-85.777373699999998</v>
      </c>
      <c r="E700" s="197">
        <f>YieldsAct!E700</f>
        <v>39.811520000000002</v>
      </c>
      <c r="N700" s="198">
        <v>2.663478E-2</v>
      </c>
      <c r="S700">
        <f t="shared" si="10"/>
        <v>878.87593059840015</v>
      </c>
    </row>
    <row r="701" spans="1:19" x14ac:dyDescent="0.25">
      <c r="A701" s="197">
        <f>YieldsAct!A701</f>
        <v>18061</v>
      </c>
      <c r="B701" s="197" t="str">
        <f>YieldsAct!B701</f>
        <v>IN</v>
      </c>
      <c r="C701" s="197" t="str">
        <f>YieldsAct!C701</f>
        <v>Harrison County</v>
      </c>
      <c r="D701" s="197">
        <f>YieldsAct!D701</f>
        <v>-86.112863300000001</v>
      </c>
      <c r="E701" s="197">
        <f>YieldsAct!E701</f>
        <v>38.202150000000003</v>
      </c>
      <c r="N701" s="198">
        <v>2.5257290000000002E-2</v>
      </c>
      <c r="S701">
        <f t="shared" si="10"/>
        <v>705.01447040062533</v>
      </c>
    </row>
    <row r="702" spans="1:19" x14ac:dyDescent="0.25">
      <c r="A702" s="197">
        <f>YieldsAct!A702</f>
        <v>18063</v>
      </c>
      <c r="B702" s="197" t="str">
        <f>YieldsAct!B702</f>
        <v>IN</v>
      </c>
      <c r="C702" s="197" t="str">
        <f>YieldsAct!C702</f>
        <v>Hendricks County</v>
      </c>
      <c r="D702" s="197">
        <f>YieldsAct!D702</f>
        <v>-86.498701600000004</v>
      </c>
      <c r="E702" s="197">
        <f>YieldsAct!E702</f>
        <v>39.767569999999999</v>
      </c>
      <c r="N702" s="198">
        <v>2.6509120000000001E-2</v>
      </c>
      <c r="S702">
        <f t="shared" si="10"/>
        <v>873.97317833602483</v>
      </c>
    </row>
    <row r="703" spans="1:19" x14ac:dyDescent="0.25">
      <c r="A703" s="197">
        <f>YieldsAct!A703</f>
        <v>18065</v>
      </c>
      <c r="B703" s="197" t="str">
        <f>YieldsAct!B703</f>
        <v>IN</v>
      </c>
      <c r="C703" s="197" t="str">
        <f>YieldsAct!C703</f>
        <v>Henry County</v>
      </c>
      <c r="D703" s="197">
        <f>YieldsAct!D703</f>
        <v>-85.408510199999995</v>
      </c>
      <c r="E703" s="197">
        <f>YieldsAct!E703</f>
        <v>39.926250000000003</v>
      </c>
      <c r="N703" s="198">
        <v>2.6654859999999999E-2</v>
      </c>
      <c r="S703">
        <f t="shared" si="10"/>
        <v>891.71536289062533</v>
      </c>
    </row>
    <row r="704" spans="1:19" x14ac:dyDescent="0.25">
      <c r="A704" s="197">
        <f>YieldsAct!A704</f>
        <v>18067</v>
      </c>
      <c r="B704" s="197" t="str">
        <f>YieldsAct!B704</f>
        <v>IN</v>
      </c>
      <c r="C704" s="197" t="str">
        <f>YieldsAct!C704</f>
        <v>Howard County</v>
      </c>
      <c r="D704" s="197">
        <f>YieldsAct!D704</f>
        <v>-86.116732400000004</v>
      </c>
      <c r="E704" s="197">
        <f>YieldsAct!E704</f>
        <v>40.479340000000001</v>
      </c>
      <c r="N704" s="198">
        <v>2.7497569999999999E-2</v>
      </c>
      <c r="S704">
        <f t="shared" si="10"/>
        <v>954.4427253801</v>
      </c>
    </row>
    <row r="705" spans="1:19" x14ac:dyDescent="0.25">
      <c r="A705" s="197">
        <f>YieldsAct!A705</f>
        <v>18069</v>
      </c>
      <c r="B705" s="197" t="str">
        <f>YieldsAct!B705</f>
        <v>IN</v>
      </c>
      <c r="C705" s="197" t="str">
        <f>YieldsAct!C705</f>
        <v>Huntington County</v>
      </c>
      <c r="D705" s="197">
        <f>YieldsAct!D705</f>
        <v>-85.500057400000003</v>
      </c>
      <c r="E705" s="197">
        <f>YieldsAct!E705</f>
        <v>40.833770000000001</v>
      </c>
      <c r="N705" s="198">
        <v>2.7639339999999998E-2</v>
      </c>
      <c r="S705">
        <f t="shared" si="10"/>
        <v>995.36326292902515</v>
      </c>
    </row>
    <row r="706" spans="1:19" x14ac:dyDescent="0.25">
      <c r="A706" s="197">
        <f>YieldsAct!A706</f>
        <v>18071</v>
      </c>
      <c r="B706" s="197" t="str">
        <f>YieldsAct!B706</f>
        <v>IN</v>
      </c>
      <c r="C706" s="197" t="str">
        <f>YieldsAct!C706</f>
        <v>Jackson County</v>
      </c>
      <c r="D706" s="197">
        <f>YieldsAct!D706</f>
        <v>-86.031246999999993</v>
      </c>
      <c r="E706" s="197">
        <f>YieldsAct!E706</f>
        <v>38.909689999999998</v>
      </c>
      <c r="N706" s="198">
        <v>2.577989E-2</v>
      </c>
      <c r="S706">
        <f t="shared" si="10"/>
        <v>780.01487076622482</v>
      </c>
    </row>
    <row r="707" spans="1:19" x14ac:dyDescent="0.25">
      <c r="A707" s="197">
        <f>YieldsAct!A707</f>
        <v>18073</v>
      </c>
      <c r="B707" s="197" t="str">
        <f>YieldsAct!B707</f>
        <v>IN</v>
      </c>
      <c r="C707" s="197" t="str">
        <f>YieldsAct!C707</f>
        <v>Jasper County</v>
      </c>
      <c r="D707" s="197">
        <f>YieldsAct!D707</f>
        <v>-87.1098681</v>
      </c>
      <c r="E707" s="197">
        <f>YieldsAct!E707</f>
        <v>41.022440000000003</v>
      </c>
      <c r="N707" s="198">
        <v>2.8373209999999999E-2</v>
      </c>
      <c r="S707">
        <f t="shared" si="10"/>
        <v>1017.3766129956005</v>
      </c>
    </row>
    <row r="708" spans="1:19" x14ac:dyDescent="0.25">
      <c r="A708" s="197">
        <f>YieldsAct!A708</f>
        <v>18075</v>
      </c>
      <c r="B708" s="197" t="str">
        <f>YieldsAct!B708</f>
        <v>IN</v>
      </c>
      <c r="C708" s="197" t="str">
        <f>YieldsAct!C708</f>
        <v>Jay County</v>
      </c>
      <c r="D708" s="197">
        <f>YieldsAct!D708</f>
        <v>-85.016581200000005</v>
      </c>
      <c r="E708" s="197">
        <f>YieldsAct!E708</f>
        <v>40.437570000000001</v>
      </c>
      <c r="N708" s="198">
        <v>2.71291E-2</v>
      </c>
      <c r="S708">
        <f t="shared" si="10"/>
        <v>949.65742688602506</v>
      </c>
    </row>
    <row r="709" spans="1:19" x14ac:dyDescent="0.25">
      <c r="A709" s="197">
        <f>YieldsAct!A709</f>
        <v>18077</v>
      </c>
      <c r="B709" s="197" t="str">
        <f>YieldsAct!B709</f>
        <v>IN</v>
      </c>
      <c r="C709" s="197" t="str">
        <f>YieldsAct!C709</f>
        <v>Jefferson County</v>
      </c>
      <c r="D709" s="197">
        <f>YieldsAct!D709</f>
        <v>-85.4364487</v>
      </c>
      <c r="E709" s="197">
        <f>YieldsAct!E709</f>
        <v>38.789400000000001</v>
      </c>
      <c r="N709" s="198">
        <v>2.5427109999999999E-2</v>
      </c>
      <c r="S709">
        <f t="shared" si="10"/>
        <v>767.10499281000011</v>
      </c>
    </row>
    <row r="710" spans="1:19" x14ac:dyDescent="0.25">
      <c r="A710" s="197">
        <f>YieldsAct!A710</f>
        <v>18079</v>
      </c>
      <c r="B710" s="197" t="str">
        <f>YieldsAct!B710</f>
        <v>IN</v>
      </c>
      <c r="C710" s="197" t="str">
        <f>YieldsAct!C710</f>
        <v>Jennings County</v>
      </c>
      <c r="D710" s="197">
        <f>YieldsAct!D710</f>
        <v>-85.632007400000006</v>
      </c>
      <c r="E710" s="197">
        <f>YieldsAct!E710</f>
        <v>38.996290000000002</v>
      </c>
      <c r="N710" s="198">
        <v>2.568235E-2</v>
      </c>
      <c r="S710">
        <f t="shared" si="10"/>
        <v>789.34935096922516</v>
      </c>
    </row>
    <row r="711" spans="1:19" x14ac:dyDescent="0.25">
      <c r="A711" s="197">
        <f>YieldsAct!A711</f>
        <v>18081</v>
      </c>
      <c r="B711" s="197" t="str">
        <f>YieldsAct!B711</f>
        <v>IN</v>
      </c>
      <c r="C711" s="197" t="str">
        <f>YieldsAct!C711</f>
        <v>Johnson County</v>
      </c>
      <c r="D711" s="197">
        <f>YieldsAct!D711</f>
        <v>-86.096864100000005</v>
      </c>
      <c r="E711" s="197">
        <f>YieldsAct!E711</f>
        <v>39.484070000000003</v>
      </c>
      <c r="N711" s="198">
        <v>2.6180789999999999E-2</v>
      </c>
      <c r="S711">
        <f t="shared" si="10"/>
        <v>842.55678847102524</v>
      </c>
    </row>
    <row r="712" spans="1:19" x14ac:dyDescent="0.25">
      <c r="A712" s="197">
        <f>YieldsAct!A712</f>
        <v>18083</v>
      </c>
      <c r="B712" s="197" t="str">
        <f>YieldsAct!B712</f>
        <v>IN</v>
      </c>
      <c r="C712" s="197" t="str">
        <f>YieldsAct!C712</f>
        <v>Knox County</v>
      </c>
      <c r="D712" s="197">
        <f>YieldsAct!D712</f>
        <v>-87.419167900000005</v>
      </c>
      <c r="E712" s="197">
        <f>YieldsAct!E712</f>
        <v>38.697220000000002</v>
      </c>
      <c r="N712" s="198">
        <v>2.5500350000000001E-2</v>
      </c>
      <c r="S712">
        <f t="shared" si="10"/>
        <v>757.25603038890017</v>
      </c>
    </row>
    <row r="713" spans="1:19" x14ac:dyDescent="0.25">
      <c r="A713" s="197">
        <f>YieldsAct!A713</f>
        <v>18085</v>
      </c>
      <c r="B713" s="197" t="str">
        <f>YieldsAct!B713</f>
        <v>IN</v>
      </c>
      <c r="C713" s="197" t="str">
        <f>YieldsAct!C713</f>
        <v>Kosciusko County</v>
      </c>
      <c r="D713" s="197">
        <f>YieldsAct!D713</f>
        <v>-85.868392499999999</v>
      </c>
      <c r="E713" s="197">
        <f>YieldsAct!E713</f>
        <v>41.240490000000001</v>
      </c>
      <c r="N713" s="198">
        <v>2.81094E-2</v>
      </c>
      <c r="S713">
        <f t="shared" ref="S713:S776" si="11">E713*1.5^2*(E713-30)</f>
        <v>1043.0174597402251</v>
      </c>
    </row>
    <row r="714" spans="1:19" x14ac:dyDescent="0.25">
      <c r="A714" s="197">
        <f>YieldsAct!A714</f>
        <v>18087</v>
      </c>
      <c r="B714" s="197" t="str">
        <f>YieldsAct!B714</f>
        <v>IN</v>
      </c>
      <c r="C714" s="197" t="str">
        <f>YieldsAct!C714</f>
        <v>LaGrange County</v>
      </c>
      <c r="D714" s="197">
        <f>YieldsAct!D714</f>
        <v>-85.436079000000007</v>
      </c>
      <c r="E714" s="197">
        <f>YieldsAct!E714</f>
        <v>41.659779999999998</v>
      </c>
      <c r="N714" s="198">
        <v>2.812164E-2</v>
      </c>
      <c r="S714">
        <f t="shared" si="11"/>
        <v>1092.9237067088998</v>
      </c>
    </row>
    <row r="715" spans="1:19" x14ac:dyDescent="0.25">
      <c r="A715" s="197">
        <f>YieldsAct!A715</f>
        <v>18089</v>
      </c>
      <c r="B715" s="197" t="str">
        <f>YieldsAct!B715</f>
        <v>IN</v>
      </c>
      <c r="C715" s="197" t="str">
        <f>YieldsAct!C715</f>
        <v>Lake County</v>
      </c>
      <c r="D715" s="197">
        <f>YieldsAct!D715</f>
        <v>-87.383265300000005</v>
      </c>
      <c r="E715" s="197">
        <f>YieldsAct!E715</f>
        <v>41.422820000000002</v>
      </c>
      <c r="N715" s="198">
        <v>2.872568E-2</v>
      </c>
      <c r="S715">
        <f t="shared" si="11"/>
        <v>1064.6221876929001</v>
      </c>
    </row>
    <row r="716" spans="1:19" x14ac:dyDescent="0.25">
      <c r="A716" s="197">
        <f>YieldsAct!A716</f>
        <v>18091</v>
      </c>
      <c r="B716" s="197" t="str">
        <f>YieldsAct!B716</f>
        <v>IN</v>
      </c>
      <c r="C716" s="197" t="str">
        <f>YieldsAct!C716</f>
        <v>LaPorte County</v>
      </c>
      <c r="D716" s="197">
        <f>YieldsAct!D716</f>
        <v>-86.732441600000001</v>
      </c>
      <c r="E716" s="197">
        <f>YieldsAct!E716</f>
        <v>41.551990000000004</v>
      </c>
      <c r="N716" s="198">
        <v>2.885921E-2</v>
      </c>
      <c r="S716">
        <f t="shared" si="11"/>
        <v>1080.0183891602253</v>
      </c>
    </row>
    <row r="717" spans="1:19" x14ac:dyDescent="0.25">
      <c r="A717" s="197">
        <f>YieldsAct!A717</f>
        <v>18093</v>
      </c>
      <c r="B717" s="197" t="str">
        <f>YieldsAct!B717</f>
        <v>IN</v>
      </c>
      <c r="C717" s="197" t="str">
        <f>YieldsAct!C717</f>
        <v>Lawrence County</v>
      </c>
      <c r="D717" s="197">
        <f>YieldsAct!D717</f>
        <v>-86.472284200000004</v>
      </c>
      <c r="E717" s="197">
        <f>YieldsAct!E717</f>
        <v>38.839959999999998</v>
      </c>
      <c r="N717" s="198">
        <v>2.5917289999999999E-2</v>
      </c>
      <c r="S717">
        <f t="shared" si="11"/>
        <v>772.52330880359978</v>
      </c>
    </row>
    <row r="718" spans="1:19" x14ac:dyDescent="0.25">
      <c r="A718" s="197">
        <f>YieldsAct!A718</f>
        <v>18095</v>
      </c>
      <c r="B718" s="197" t="str">
        <f>YieldsAct!B718</f>
        <v>IN</v>
      </c>
      <c r="C718" s="197" t="str">
        <f>YieldsAct!C718</f>
        <v>Madison County</v>
      </c>
      <c r="D718" s="197">
        <f>YieldsAct!D718</f>
        <v>-85.729234000000005</v>
      </c>
      <c r="E718" s="197">
        <f>YieldsAct!E718</f>
        <v>40.151409999999998</v>
      </c>
      <c r="N718" s="198">
        <v>2.7027450000000001E-2</v>
      </c>
      <c r="S718">
        <f t="shared" si="11"/>
        <v>917.08520622322487</v>
      </c>
    </row>
    <row r="719" spans="1:19" x14ac:dyDescent="0.25">
      <c r="A719" s="197">
        <f>YieldsAct!A719</f>
        <v>18097</v>
      </c>
      <c r="B719" s="197" t="str">
        <f>YieldsAct!B719</f>
        <v>IN</v>
      </c>
      <c r="C719" s="197" t="str">
        <f>YieldsAct!C719</f>
        <v>Marion County</v>
      </c>
      <c r="D719" s="197">
        <f>YieldsAct!D719</f>
        <v>-86.133875099999997</v>
      </c>
      <c r="E719" s="197">
        <f>YieldsAct!E719</f>
        <v>39.775820000000003</v>
      </c>
      <c r="N719" s="198">
        <v>2.6541249999999999E-2</v>
      </c>
      <c r="S719">
        <f t="shared" si="11"/>
        <v>874.89282751290034</v>
      </c>
    </row>
    <row r="720" spans="1:19" x14ac:dyDescent="0.25">
      <c r="A720" s="197">
        <f>YieldsAct!A720</f>
        <v>18099</v>
      </c>
      <c r="B720" s="197" t="str">
        <f>YieldsAct!B720</f>
        <v>IN</v>
      </c>
      <c r="C720" s="197" t="str">
        <f>YieldsAct!C720</f>
        <v>Marshall County</v>
      </c>
      <c r="D720" s="197">
        <f>YieldsAct!D720</f>
        <v>-86.257748899999996</v>
      </c>
      <c r="E720" s="197">
        <f>YieldsAct!E720</f>
        <v>41.325209999999998</v>
      </c>
      <c r="N720" s="198">
        <v>2.8433759999999999E-2</v>
      </c>
      <c r="S720">
        <f t="shared" si="11"/>
        <v>1053.0375334742248</v>
      </c>
    </row>
    <row r="721" spans="1:19" x14ac:dyDescent="0.25">
      <c r="A721" s="197">
        <f>YieldsAct!A721</f>
        <v>18101</v>
      </c>
      <c r="B721" s="197" t="str">
        <f>YieldsAct!B721</f>
        <v>IN</v>
      </c>
      <c r="C721" s="197" t="str">
        <f>YieldsAct!C721</f>
        <v>Martin County</v>
      </c>
      <c r="D721" s="197">
        <f>YieldsAct!D721</f>
        <v>-86.7946563</v>
      </c>
      <c r="E721" s="197">
        <f>YieldsAct!E721</f>
        <v>38.708509999999997</v>
      </c>
      <c r="N721" s="198">
        <v>2.5722930000000001E-2</v>
      </c>
      <c r="S721">
        <f t="shared" si="11"/>
        <v>758.46025444522468</v>
      </c>
    </row>
    <row r="722" spans="1:19" x14ac:dyDescent="0.25">
      <c r="A722" s="197">
        <f>YieldsAct!A722</f>
        <v>18103</v>
      </c>
      <c r="B722" s="197" t="str">
        <f>YieldsAct!B722</f>
        <v>IN</v>
      </c>
      <c r="C722" s="197" t="str">
        <f>YieldsAct!C722</f>
        <v>Miami County</v>
      </c>
      <c r="D722" s="197">
        <f>YieldsAct!D722</f>
        <v>-86.047802300000001</v>
      </c>
      <c r="E722" s="197">
        <f>YieldsAct!E722</f>
        <v>40.77234</v>
      </c>
      <c r="N722" s="198">
        <v>2.7777179999999999E-2</v>
      </c>
      <c r="S722">
        <f t="shared" si="11"/>
        <v>988.23039542009997</v>
      </c>
    </row>
    <row r="723" spans="1:19" x14ac:dyDescent="0.25">
      <c r="A723" s="197">
        <f>YieldsAct!A723</f>
        <v>18105</v>
      </c>
      <c r="B723" s="197" t="str">
        <f>YieldsAct!B723</f>
        <v>IN</v>
      </c>
      <c r="C723" s="197" t="str">
        <f>YieldsAct!C723</f>
        <v>Monroe County</v>
      </c>
      <c r="D723" s="197">
        <f>YieldsAct!D723</f>
        <v>-86.512394499999999</v>
      </c>
      <c r="E723" s="197">
        <f>YieldsAct!E723</f>
        <v>39.159709999999997</v>
      </c>
      <c r="N723" s="198">
        <v>2.618521E-2</v>
      </c>
      <c r="S723">
        <f t="shared" si="11"/>
        <v>807.05607138922471</v>
      </c>
    </row>
    <row r="724" spans="1:19" x14ac:dyDescent="0.25">
      <c r="A724" s="197">
        <f>YieldsAct!A724</f>
        <v>18107</v>
      </c>
      <c r="B724" s="197" t="str">
        <f>YieldsAct!B724</f>
        <v>IN</v>
      </c>
      <c r="C724" s="197" t="str">
        <f>YieldsAct!C724</f>
        <v>Montgomery County</v>
      </c>
      <c r="D724" s="197">
        <f>YieldsAct!D724</f>
        <v>-86.882047799999995</v>
      </c>
      <c r="E724" s="197">
        <f>YieldsAct!E724</f>
        <v>40.04081</v>
      </c>
      <c r="N724" s="198">
        <v>2.6954519999999999E-2</v>
      </c>
      <c r="S724">
        <f t="shared" si="11"/>
        <v>904.59487227622515</v>
      </c>
    </row>
    <row r="725" spans="1:19" x14ac:dyDescent="0.25">
      <c r="A725" s="197">
        <f>YieldsAct!A725</f>
        <v>18109</v>
      </c>
      <c r="B725" s="197" t="str">
        <f>YieldsAct!B725</f>
        <v>IN</v>
      </c>
      <c r="C725" s="197" t="str">
        <f>YieldsAct!C725</f>
        <v>Morgan County</v>
      </c>
      <c r="D725" s="197">
        <f>YieldsAct!D725</f>
        <v>-86.435695300000006</v>
      </c>
      <c r="E725" s="197">
        <f>YieldsAct!E725</f>
        <v>39.48115</v>
      </c>
      <c r="N725" s="198">
        <v>2.63386E-2</v>
      </c>
      <c r="S725">
        <f t="shared" si="11"/>
        <v>842.23508697562499</v>
      </c>
    </row>
    <row r="726" spans="1:19" x14ac:dyDescent="0.25">
      <c r="A726" s="197">
        <f>YieldsAct!A726</f>
        <v>18111</v>
      </c>
      <c r="B726" s="197" t="str">
        <f>YieldsAct!B726</f>
        <v>IN</v>
      </c>
      <c r="C726" s="197" t="str">
        <f>YieldsAct!C726</f>
        <v>Newton County</v>
      </c>
      <c r="D726" s="197">
        <f>YieldsAct!D726</f>
        <v>-87.396908699999997</v>
      </c>
      <c r="E726" s="197">
        <f>YieldsAct!E726</f>
        <v>40.952579999999998</v>
      </c>
      <c r="N726" s="198">
        <v>2.8207139999999999E-2</v>
      </c>
      <c r="S726">
        <f t="shared" si="11"/>
        <v>1009.2069194768998</v>
      </c>
    </row>
    <row r="727" spans="1:19" x14ac:dyDescent="0.25">
      <c r="A727" s="197">
        <f>YieldsAct!A727</f>
        <v>18113</v>
      </c>
      <c r="B727" s="197" t="str">
        <f>YieldsAct!B727</f>
        <v>IN</v>
      </c>
      <c r="C727" s="197" t="str">
        <f>YieldsAct!C727</f>
        <v>Noble County</v>
      </c>
      <c r="D727" s="197">
        <f>YieldsAct!D727</f>
        <v>-85.432534500000003</v>
      </c>
      <c r="E727" s="197">
        <f>YieldsAct!E727</f>
        <v>41.412750000000003</v>
      </c>
      <c r="N727" s="198">
        <v>2.8016760000000002E-2</v>
      </c>
      <c r="S727">
        <f t="shared" si="11"/>
        <v>1063.4250657656253</v>
      </c>
    </row>
    <row r="728" spans="1:19" x14ac:dyDescent="0.25">
      <c r="A728" s="197">
        <f>YieldsAct!A728</f>
        <v>18115</v>
      </c>
      <c r="B728" s="197" t="str">
        <f>YieldsAct!B728</f>
        <v>IN</v>
      </c>
      <c r="C728" s="197" t="str">
        <f>YieldsAct!C728</f>
        <v>Ohio County</v>
      </c>
      <c r="D728" s="197">
        <f>YieldsAct!D728</f>
        <v>-84.977690100000004</v>
      </c>
      <c r="E728" s="197">
        <f>YieldsAct!E728</f>
        <v>38.950740000000003</v>
      </c>
      <c r="N728" s="198">
        <v>2.5787770000000002E-2</v>
      </c>
      <c r="S728">
        <f t="shared" si="11"/>
        <v>784.43537973210039</v>
      </c>
    </row>
    <row r="729" spans="1:19" x14ac:dyDescent="0.25">
      <c r="A729" s="197">
        <f>YieldsAct!A729</f>
        <v>18117</v>
      </c>
      <c r="B729" s="197" t="str">
        <f>YieldsAct!B729</f>
        <v>IN</v>
      </c>
      <c r="C729" s="197" t="str">
        <f>YieldsAct!C729</f>
        <v>Orange County</v>
      </c>
      <c r="D729" s="197">
        <f>YieldsAct!D729</f>
        <v>-86.490018800000001</v>
      </c>
      <c r="E729" s="197">
        <f>YieldsAct!E729</f>
        <v>38.542479999999998</v>
      </c>
      <c r="N729" s="198">
        <v>2.560161E-2</v>
      </c>
      <c r="S729">
        <f t="shared" si="11"/>
        <v>740.80882023839979</v>
      </c>
    </row>
    <row r="730" spans="1:19" x14ac:dyDescent="0.25">
      <c r="A730" s="197">
        <f>YieldsAct!A730</f>
        <v>18119</v>
      </c>
      <c r="B730" s="197" t="str">
        <f>YieldsAct!B730</f>
        <v>IN</v>
      </c>
      <c r="C730" s="197" t="str">
        <f>YieldsAct!C730</f>
        <v>Owen County</v>
      </c>
      <c r="D730" s="197">
        <f>YieldsAct!D730</f>
        <v>-86.828548699999999</v>
      </c>
      <c r="E730" s="197">
        <f>YieldsAct!E730</f>
        <v>39.316940000000002</v>
      </c>
      <c r="N730" s="198">
        <v>2.636747E-2</v>
      </c>
      <c r="S730">
        <f t="shared" si="11"/>
        <v>824.2055346681002</v>
      </c>
    </row>
    <row r="731" spans="1:19" x14ac:dyDescent="0.25">
      <c r="A731" s="197">
        <f>YieldsAct!A731</f>
        <v>18121</v>
      </c>
      <c r="B731" s="197" t="str">
        <f>YieldsAct!B731</f>
        <v>IN</v>
      </c>
      <c r="C731" s="197" t="str">
        <f>YieldsAct!C731</f>
        <v>Parke County</v>
      </c>
      <c r="D731" s="197">
        <f>YieldsAct!D731</f>
        <v>-87.203403499999993</v>
      </c>
      <c r="E731" s="197">
        <f>YieldsAct!E731</f>
        <v>39.770769999999999</v>
      </c>
      <c r="N731" s="198">
        <v>2.666282E-2</v>
      </c>
      <c r="S731">
        <f t="shared" si="11"/>
        <v>874.32985438402477</v>
      </c>
    </row>
    <row r="732" spans="1:19" x14ac:dyDescent="0.25">
      <c r="A732" s="197">
        <f>YieldsAct!A732</f>
        <v>18123</v>
      </c>
      <c r="B732" s="197" t="str">
        <f>YieldsAct!B732</f>
        <v>IN</v>
      </c>
      <c r="C732" s="197" t="str">
        <f>YieldsAct!C732</f>
        <v>Perry County</v>
      </c>
      <c r="D732" s="197">
        <f>YieldsAct!D732</f>
        <v>-86.637171499999994</v>
      </c>
      <c r="E732" s="197">
        <f>YieldsAct!E732</f>
        <v>38.086570000000002</v>
      </c>
      <c r="N732" s="198">
        <v>2.5172010000000002E-2</v>
      </c>
      <c r="S732">
        <f t="shared" si="11"/>
        <v>692.97685732102514</v>
      </c>
    </row>
    <row r="733" spans="1:19" x14ac:dyDescent="0.25">
      <c r="A733" s="197">
        <f>YieldsAct!A733</f>
        <v>18125</v>
      </c>
      <c r="B733" s="197" t="str">
        <f>YieldsAct!B733</f>
        <v>IN</v>
      </c>
      <c r="C733" s="197" t="str">
        <f>YieldsAct!C733</f>
        <v>Pike County</v>
      </c>
      <c r="D733" s="197">
        <f>YieldsAct!D733</f>
        <v>-87.238124299999996</v>
      </c>
      <c r="E733" s="197">
        <f>YieldsAct!E733</f>
        <v>38.400770000000001</v>
      </c>
      <c r="N733" s="198">
        <v>2.5333999999999999E-2</v>
      </c>
      <c r="S733">
        <f t="shared" si="11"/>
        <v>725.84108233402515</v>
      </c>
    </row>
    <row r="734" spans="1:19" x14ac:dyDescent="0.25">
      <c r="A734" s="197">
        <f>YieldsAct!A734</f>
        <v>18127</v>
      </c>
      <c r="B734" s="197" t="str">
        <f>YieldsAct!B734</f>
        <v>IN</v>
      </c>
      <c r="C734" s="197" t="str">
        <f>YieldsAct!C734</f>
        <v>Porter County</v>
      </c>
      <c r="D734" s="197">
        <f>YieldsAct!D734</f>
        <v>-87.063726000000003</v>
      </c>
      <c r="E734" s="197">
        <f>YieldsAct!E734</f>
        <v>41.463030000000003</v>
      </c>
      <c r="N734" s="198">
        <v>2.8879430000000001E-2</v>
      </c>
      <c r="S734">
        <f t="shared" si="11"/>
        <v>1069.4069027570254</v>
      </c>
    </row>
    <row r="735" spans="1:19" x14ac:dyDescent="0.25">
      <c r="A735" s="197">
        <f>YieldsAct!A735</f>
        <v>18129</v>
      </c>
      <c r="B735" s="197" t="str">
        <f>YieldsAct!B735</f>
        <v>IN</v>
      </c>
      <c r="C735" s="197" t="str">
        <f>YieldsAct!C735</f>
        <v>Posey County</v>
      </c>
      <c r="D735" s="197">
        <f>YieldsAct!D735</f>
        <v>-87.873180599999998</v>
      </c>
      <c r="E735" s="197">
        <f>YieldsAct!E735</f>
        <v>38.02534</v>
      </c>
      <c r="N735" s="198">
        <v>2.5107350000000001E-2</v>
      </c>
      <c r="S735">
        <f t="shared" si="11"/>
        <v>686.62413476010011</v>
      </c>
    </row>
    <row r="736" spans="1:19" x14ac:dyDescent="0.25">
      <c r="A736" s="197">
        <f>YieldsAct!A736</f>
        <v>18131</v>
      </c>
      <c r="B736" s="197" t="str">
        <f>YieldsAct!B736</f>
        <v>IN</v>
      </c>
      <c r="C736" s="197" t="str">
        <f>YieldsAct!C736</f>
        <v>Pulaski County</v>
      </c>
      <c r="D736" s="197">
        <f>YieldsAct!D736</f>
        <v>-86.690151499999999</v>
      </c>
      <c r="E736" s="197">
        <f>YieldsAct!E736</f>
        <v>41.0381</v>
      </c>
      <c r="N736" s="198">
        <v>2.8336360000000001E-2</v>
      </c>
      <c r="S736">
        <f t="shared" si="11"/>
        <v>1019.2109661224999</v>
      </c>
    </row>
    <row r="737" spans="1:19" x14ac:dyDescent="0.25">
      <c r="A737" s="197">
        <f>YieldsAct!A737</f>
        <v>18133</v>
      </c>
      <c r="B737" s="197" t="str">
        <f>YieldsAct!B737</f>
        <v>IN</v>
      </c>
      <c r="C737" s="197" t="str">
        <f>YieldsAct!C737</f>
        <v>Putnam County</v>
      </c>
      <c r="D737" s="197">
        <f>YieldsAct!D737</f>
        <v>-86.838835599999996</v>
      </c>
      <c r="E737" s="197">
        <f>YieldsAct!E737</f>
        <v>39.665649999999999</v>
      </c>
      <c r="N737" s="198">
        <v>2.656586E-2</v>
      </c>
      <c r="S737">
        <f t="shared" si="11"/>
        <v>862.63715232562504</v>
      </c>
    </row>
    <row r="738" spans="1:19" x14ac:dyDescent="0.25">
      <c r="A738" s="197">
        <f>YieldsAct!A738</f>
        <v>18135</v>
      </c>
      <c r="B738" s="197" t="str">
        <f>YieldsAct!B738</f>
        <v>IN</v>
      </c>
      <c r="C738" s="197" t="str">
        <f>YieldsAct!C738</f>
        <v>Randolph County</v>
      </c>
      <c r="D738" s="197">
        <f>YieldsAct!D738</f>
        <v>-85.0228757</v>
      </c>
      <c r="E738" s="197">
        <f>YieldsAct!E738</f>
        <v>40.161630000000002</v>
      </c>
      <c r="N738" s="198">
        <v>2.6882119999999999E-2</v>
      </c>
      <c r="S738">
        <f t="shared" si="11"/>
        <v>918.24215457802529</v>
      </c>
    </row>
    <row r="739" spans="1:19" x14ac:dyDescent="0.25">
      <c r="A739" s="197">
        <f>YieldsAct!A739</f>
        <v>18137</v>
      </c>
      <c r="B739" s="197" t="str">
        <f>YieldsAct!B739</f>
        <v>IN</v>
      </c>
      <c r="C739" s="197" t="str">
        <f>YieldsAct!C739</f>
        <v>Ripley County</v>
      </c>
      <c r="D739" s="197">
        <f>YieldsAct!D739</f>
        <v>-85.275372599999997</v>
      </c>
      <c r="E739" s="197">
        <f>YieldsAct!E739</f>
        <v>39.10107</v>
      </c>
      <c r="N739" s="198">
        <v>2.5832460000000002E-2</v>
      </c>
      <c r="S739">
        <f t="shared" si="11"/>
        <v>800.68854407602498</v>
      </c>
    </row>
    <row r="740" spans="1:19" x14ac:dyDescent="0.25">
      <c r="A740" s="197">
        <f>YieldsAct!A740</f>
        <v>18139</v>
      </c>
      <c r="B740" s="197" t="str">
        <f>YieldsAct!B740</f>
        <v>IN</v>
      </c>
      <c r="C740" s="197" t="str">
        <f>YieldsAct!C740</f>
        <v>Rush County</v>
      </c>
      <c r="D740" s="197">
        <f>YieldsAct!D740</f>
        <v>-85.463778199999993</v>
      </c>
      <c r="E740" s="197">
        <f>YieldsAct!E740</f>
        <v>39.615780000000001</v>
      </c>
      <c r="N740" s="198">
        <v>2.6306280000000001E-2</v>
      </c>
      <c r="S740">
        <f t="shared" si="11"/>
        <v>857.10740626890004</v>
      </c>
    </row>
    <row r="741" spans="1:19" x14ac:dyDescent="0.25">
      <c r="A741" s="197">
        <f>YieldsAct!A741</f>
        <v>18141</v>
      </c>
      <c r="B741" s="197" t="str">
        <f>YieldsAct!B741</f>
        <v>IN</v>
      </c>
      <c r="C741" s="197" t="str">
        <f>YieldsAct!C741</f>
        <v>St. Joseph County</v>
      </c>
      <c r="D741" s="197">
        <f>YieldsAct!D741</f>
        <v>-86.286891699999998</v>
      </c>
      <c r="E741" s="197">
        <f>YieldsAct!E741</f>
        <v>41.621099999999998</v>
      </c>
      <c r="N741" s="198">
        <v>2.8615959999999999E-2</v>
      </c>
      <c r="S741">
        <f t="shared" si="11"/>
        <v>1088.2866717224999</v>
      </c>
    </row>
    <row r="742" spans="1:19" x14ac:dyDescent="0.25">
      <c r="A742" s="197">
        <f>YieldsAct!A742</f>
        <v>18143</v>
      </c>
      <c r="B742" s="197" t="str">
        <f>YieldsAct!B742</f>
        <v>IN</v>
      </c>
      <c r="C742" s="197" t="str">
        <f>YieldsAct!C742</f>
        <v>Scott County</v>
      </c>
      <c r="D742" s="197">
        <f>YieldsAct!D742</f>
        <v>-85.742454300000006</v>
      </c>
      <c r="E742" s="197">
        <f>YieldsAct!E742</f>
        <v>38.690080000000002</v>
      </c>
      <c r="N742" s="198">
        <v>2.5357999999999999E-2</v>
      </c>
      <c r="S742">
        <f t="shared" si="11"/>
        <v>756.49475341440029</v>
      </c>
    </row>
    <row r="743" spans="1:19" x14ac:dyDescent="0.25">
      <c r="A743" s="197">
        <f>YieldsAct!A743</f>
        <v>18145</v>
      </c>
      <c r="B743" s="197" t="str">
        <f>YieldsAct!B743</f>
        <v>IN</v>
      </c>
      <c r="C743" s="197" t="str">
        <f>YieldsAct!C743</f>
        <v>Shelby County</v>
      </c>
      <c r="D743" s="197">
        <f>YieldsAct!D743</f>
        <v>-85.791113899999999</v>
      </c>
      <c r="E743" s="197">
        <f>YieldsAct!E743</f>
        <v>39.518900000000002</v>
      </c>
      <c r="N743" s="198">
        <v>2.6216949999999999E-2</v>
      </c>
      <c r="S743">
        <f t="shared" si="11"/>
        <v>846.39702872250029</v>
      </c>
    </row>
    <row r="744" spans="1:19" x14ac:dyDescent="0.25">
      <c r="A744" s="197">
        <f>YieldsAct!A744</f>
        <v>18147</v>
      </c>
      <c r="B744" s="197" t="str">
        <f>YieldsAct!B744</f>
        <v>IN</v>
      </c>
      <c r="C744" s="197" t="str">
        <f>YieldsAct!C744</f>
        <v>Spencer County</v>
      </c>
      <c r="D744" s="197">
        <f>YieldsAct!D744</f>
        <v>-87.012392199999994</v>
      </c>
      <c r="E744" s="197">
        <f>YieldsAct!E744</f>
        <v>38.014499999999998</v>
      </c>
      <c r="N744" s="198">
        <v>2.508666E-2</v>
      </c>
      <c r="S744">
        <f t="shared" si="11"/>
        <v>685.50122306249978</v>
      </c>
    </row>
    <row r="745" spans="1:19" x14ac:dyDescent="0.25">
      <c r="A745" s="197">
        <f>YieldsAct!A745</f>
        <v>18149</v>
      </c>
      <c r="B745" s="197" t="str">
        <f>YieldsAct!B745</f>
        <v>IN</v>
      </c>
      <c r="C745" s="197" t="str">
        <f>YieldsAct!C745</f>
        <v>Starke County</v>
      </c>
      <c r="D745" s="197">
        <f>YieldsAct!D745</f>
        <v>-86.642797299999998</v>
      </c>
      <c r="E745" s="197">
        <f>YieldsAct!E745</f>
        <v>41.279679999999999</v>
      </c>
      <c r="N745" s="198">
        <v>2.8648839999999998E-2</v>
      </c>
      <c r="S745">
        <f t="shared" si="11"/>
        <v>1047.6485570303998</v>
      </c>
    </row>
    <row r="746" spans="1:19" x14ac:dyDescent="0.25">
      <c r="A746" s="197">
        <f>YieldsAct!A746</f>
        <v>18151</v>
      </c>
      <c r="B746" s="197" t="str">
        <f>YieldsAct!B746</f>
        <v>IN</v>
      </c>
      <c r="C746" s="197" t="str">
        <f>YieldsAct!C746</f>
        <v>Steuben County</v>
      </c>
      <c r="D746" s="197">
        <f>YieldsAct!D746</f>
        <v>-85.004423200000005</v>
      </c>
      <c r="E746" s="197">
        <f>YieldsAct!E746</f>
        <v>41.659570000000002</v>
      </c>
      <c r="N746" s="198">
        <v>2.8000379999999998E-2</v>
      </c>
      <c r="S746">
        <f t="shared" si="11"/>
        <v>1092.8985133160254</v>
      </c>
    </row>
    <row r="747" spans="1:19" x14ac:dyDescent="0.25">
      <c r="A747" s="197">
        <f>YieldsAct!A747</f>
        <v>18153</v>
      </c>
      <c r="B747" s="197" t="str">
        <f>YieldsAct!B747</f>
        <v>IN</v>
      </c>
      <c r="C747" s="197" t="str">
        <f>YieldsAct!C747</f>
        <v>Sullivan County</v>
      </c>
      <c r="D747" s="197">
        <f>YieldsAct!D747</f>
        <v>-87.418526700000001</v>
      </c>
      <c r="E747" s="197">
        <f>YieldsAct!E747</f>
        <v>39.096339999999998</v>
      </c>
      <c r="N747" s="198">
        <v>2.6038720000000001E-2</v>
      </c>
      <c r="S747">
        <f t="shared" si="11"/>
        <v>800.17560314009972</v>
      </c>
    </row>
    <row r="748" spans="1:19" x14ac:dyDescent="0.25">
      <c r="A748" s="197">
        <f>YieldsAct!A748</f>
        <v>18155</v>
      </c>
      <c r="B748" s="197" t="str">
        <f>YieldsAct!B748</f>
        <v>IN</v>
      </c>
      <c r="C748" s="197" t="str">
        <f>YieldsAct!C748</f>
        <v>Switzerland County</v>
      </c>
      <c r="D748" s="197">
        <f>YieldsAct!D748</f>
        <v>-85.034279799999993</v>
      </c>
      <c r="E748" s="197">
        <f>YieldsAct!E748</f>
        <v>38.827550000000002</v>
      </c>
      <c r="N748" s="198">
        <v>2.5670450000000001E-2</v>
      </c>
      <c r="S748">
        <f t="shared" si="11"/>
        <v>771.19231275562515</v>
      </c>
    </row>
    <row r="749" spans="1:19" x14ac:dyDescent="0.25">
      <c r="A749" s="197">
        <f>YieldsAct!A749</f>
        <v>18157</v>
      </c>
      <c r="B749" s="197" t="str">
        <f>YieldsAct!B749</f>
        <v>IN</v>
      </c>
      <c r="C749" s="197" t="str">
        <f>YieldsAct!C749</f>
        <v>Tippecanoe County</v>
      </c>
      <c r="D749" s="197">
        <f>YieldsAct!D749</f>
        <v>-86.885805099999999</v>
      </c>
      <c r="E749" s="197">
        <f>YieldsAct!E749</f>
        <v>40.386780000000002</v>
      </c>
      <c r="N749" s="198">
        <v>2.7538259999999998E-2</v>
      </c>
      <c r="S749">
        <f t="shared" si="11"/>
        <v>943.84934722890011</v>
      </c>
    </row>
    <row r="750" spans="1:19" x14ac:dyDescent="0.25">
      <c r="A750" s="197">
        <f>YieldsAct!A750</f>
        <v>18159</v>
      </c>
      <c r="B750" s="197" t="str">
        <f>YieldsAct!B750</f>
        <v>IN</v>
      </c>
      <c r="C750" s="197" t="str">
        <f>YieldsAct!C750</f>
        <v>Tipton County</v>
      </c>
      <c r="D750" s="197">
        <f>YieldsAct!D750</f>
        <v>-86.052787199999997</v>
      </c>
      <c r="E750" s="197">
        <f>YieldsAct!E750</f>
        <v>40.307699999999997</v>
      </c>
      <c r="N750" s="198">
        <v>2.7229980000000001E-2</v>
      </c>
      <c r="S750">
        <f t="shared" si="11"/>
        <v>934.82927840249965</v>
      </c>
    </row>
    <row r="751" spans="1:19" x14ac:dyDescent="0.25">
      <c r="A751" s="197">
        <f>YieldsAct!A751</f>
        <v>18161</v>
      </c>
      <c r="B751" s="197" t="str">
        <f>YieldsAct!B751</f>
        <v>IN</v>
      </c>
      <c r="C751" s="197" t="str">
        <f>YieldsAct!C751</f>
        <v>Union County</v>
      </c>
      <c r="D751" s="197">
        <f>YieldsAct!D751</f>
        <v>-84.933625699999993</v>
      </c>
      <c r="E751" s="197">
        <f>YieldsAct!E751</f>
        <v>39.630890000000001</v>
      </c>
      <c r="N751" s="198">
        <v>2.612795E-2</v>
      </c>
      <c r="S751">
        <f t="shared" si="11"/>
        <v>858.7816699322251</v>
      </c>
    </row>
    <row r="752" spans="1:19" x14ac:dyDescent="0.25">
      <c r="A752" s="197">
        <f>YieldsAct!A752</f>
        <v>18163</v>
      </c>
      <c r="B752" s="197" t="str">
        <f>YieldsAct!B752</f>
        <v>IN</v>
      </c>
      <c r="C752" s="197" t="str">
        <f>YieldsAct!C752</f>
        <v>Vanderburgh County</v>
      </c>
      <c r="D752" s="197">
        <f>YieldsAct!D752</f>
        <v>-87.590295299999994</v>
      </c>
      <c r="E752" s="197">
        <f>YieldsAct!E752</f>
        <v>38.025289999999998</v>
      </c>
      <c r="N752" s="198">
        <v>2.5135330000000001E-2</v>
      </c>
      <c r="S752">
        <f t="shared" si="11"/>
        <v>686.61895406422479</v>
      </c>
    </row>
    <row r="753" spans="1:19" x14ac:dyDescent="0.25">
      <c r="A753" s="197">
        <f>YieldsAct!A753</f>
        <v>18165</v>
      </c>
      <c r="B753" s="197" t="str">
        <f>YieldsAct!B753</f>
        <v>IN</v>
      </c>
      <c r="C753" s="197" t="str">
        <f>YieldsAct!C753</f>
        <v>Vermillion County</v>
      </c>
      <c r="D753" s="197">
        <f>YieldsAct!D753</f>
        <v>-87.463652600000003</v>
      </c>
      <c r="E753" s="197">
        <f>YieldsAct!E753</f>
        <v>39.853729999999999</v>
      </c>
      <c r="N753" s="198">
        <v>2.6687599999999999E-2</v>
      </c>
      <c r="S753">
        <f t="shared" si="11"/>
        <v>883.59276355402483</v>
      </c>
    </row>
    <row r="754" spans="1:19" x14ac:dyDescent="0.25">
      <c r="A754" s="197">
        <f>YieldsAct!A754</f>
        <v>18167</v>
      </c>
      <c r="B754" s="197" t="str">
        <f>YieldsAct!B754</f>
        <v>IN</v>
      </c>
      <c r="C754" s="197" t="str">
        <f>YieldsAct!C754</f>
        <v>Vigo County</v>
      </c>
      <c r="D754" s="197">
        <f>YieldsAct!D754</f>
        <v>-87.392201799999995</v>
      </c>
      <c r="E754" s="197">
        <f>YieldsAct!E754</f>
        <v>39.433540000000001</v>
      </c>
      <c r="N754" s="198">
        <v>2.6346669999999999E-2</v>
      </c>
      <c r="S754">
        <f t="shared" si="11"/>
        <v>836.99522309610006</v>
      </c>
    </row>
    <row r="755" spans="1:19" x14ac:dyDescent="0.25">
      <c r="A755" s="197">
        <f>YieldsAct!A755</f>
        <v>18169</v>
      </c>
      <c r="B755" s="197" t="str">
        <f>YieldsAct!B755</f>
        <v>IN</v>
      </c>
      <c r="C755" s="197" t="str">
        <f>YieldsAct!C755</f>
        <v>Wabash County</v>
      </c>
      <c r="D755" s="197">
        <f>YieldsAct!D755</f>
        <v>-85.793582499999999</v>
      </c>
      <c r="E755" s="197">
        <f>YieldsAct!E755</f>
        <v>40.842350000000003</v>
      </c>
      <c r="N755" s="198">
        <v>2.7793419999999999E-2</v>
      </c>
      <c r="S755">
        <f t="shared" si="11"/>
        <v>996.36087042562542</v>
      </c>
    </row>
    <row r="756" spans="1:19" x14ac:dyDescent="0.25">
      <c r="A756" s="197">
        <f>YieldsAct!A756</f>
        <v>18171</v>
      </c>
      <c r="B756" s="197" t="str">
        <f>YieldsAct!B756</f>
        <v>IN</v>
      </c>
      <c r="C756" s="197" t="str">
        <f>YieldsAct!C756</f>
        <v>Warren County</v>
      </c>
      <c r="D756" s="197">
        <f>YieldsAct!D756</f>
        <v>-87.357124200000001</v>
      </c>
      <c r="E756" s="197">
        <f>YieldsAct!E756</f>
        <v>40.348799999999997</v>
      </c>
      <c r="N756" s="198">
        <v>2.7335760000000001E-2</v>
      </c>
      <c r="S756">
        <f t="shared" si="11"/>
        <v>939.51373823999961</v>
      </c>
    </row>
    <row r="757" spans="1:19" x14ac:dyDescent="0.25">
      <c r="A757" s="197">
        <f>YieldsAct!A757</f>
        <v>18173</v>
      </c>
      <c r="B757" s="197" t="str">
        <f>YieldsAct!B757</f>
        <v>IN</v>
      </c>
      <c r="C757" s="197" t="str">
        <f>YieldsAct!C757</f>
        <v>Warrick County</v>
      </c>
      <c r="D757" s="197">
        <f>YieldsAct!D757</f>
        <v>-87.278270199999994</v>
      </c>
      <c r="E757" s="197">
        <f>YieldsAct!E757</f>
        <v>38.09348</v>
      </c>
      <c r="N757" s="198">
        <v>2.5187890000000001E-2</v>
      </c>
      <c r="S757">
        <f t="shared" si="11"/>
        <v>693.69484164839992</v>
      </c>
    </row>
    <row r="758" spans="1:19" x14ac:dyDescent="0.25">
      <c r="A758" s="197">
        <f>YieldsAct!A758</f>
        <v>18175</v>
      </c>
      <c r="B758" s="197" t="str">
        <f>YieldsAct!B758</f>
        <v>IN</v>
      </c>
      <c r="C758" s="197" t="str">
        <f>YieldsAct!C758</f>
        <v>Washington County</v>
      </c>
      <c r="D758" s="197">
        <f>YieldsAct!D758</f>
        <v>-86.100017399999999</v>
      </c>
      <c r="E758" s="197">
        <f>YieldsAct!E758</f>
        <v>38.603580000000001</v>
      </c>
      <c r="N758" s="198">
        <v>2.5471890000000001E-2</v>
      </c>
      <c r="S758">
        <f t="shared" si="11"/>
        <v>747.29022483690017</v>
      </c>
    </row>
    <row r="759" spans="1:19" x14ac:dyDescent="0.25">
      <c r="A759" s="197">
        <f>YieldsAct!A759</f>
        <v>18177</v>
      </c>
      <c r="B759" s="197" t="str">
        <f>YieldsAct!B759</f>
        <v>IN</v>
      </c>
      <c r="C759" s="197" t="str">
        <f>YieldsAct!C759</f>
        <v>Wayne County</v>
      </c>
      <c r="D759" s="197">
        <f>YieldsAct!D759</f>
        <v>-85.019868700000004</v>
      </c>
      <c r="E759" s="197">
        <f>YieldsAct!E759</f>
        <v>39.867939999999997</v>
      </c>
      <c r="N759" s="198">
        <v>2.649313E-2</v>
      </c>
      <c r="S759">
        <f t="shared" si="11"/>
        <v>885.18248964809959</v>
      </c>
    </row>
    <row r="760" spans="1:19" x14ac:dyDescent="0.25">
      <c r="A760" s="197">
        <f>YieldsAct!A760</f>
        <v>18179</v>
      </c>
      <c r="B760" s="197" t="str">
        <f>YieldsAct!B760</f>
        <v>IN</v>
      </c>
      <c r="C760" s="197" t="str">
        <f>YieldsAct!C760</f>
        <v>Wells County</v>
      </c>
      <c r="D760" s="197">
        <f>YieldsAct!D760</f>
        <v>-85.240274499999998</v>
      </c>
      <c r="E760" s="197">
        <f>YieldsAct!E760</f>
        <v>40.728619999999999</v>
      </c>
      <c r="N760" s="198">
        <v>2.7420420000000001E-2</v>
      </c>
      <c r="S760">
        <f t="shared" si="11"/>
        <v>983.16424598489982</v>
      </c>
    </row>
    <row r="761" spans="1:19" x14ac:dyDescent="0.25">
      <c r="A761" s="197">
        <f>YieldsAct!A761</f>
        <v>18181</v>
      </c>
      <c r="B761" s="197" t="str">
        <f>YieldsAct!B761</f>
        <v>IN</v>
      </c>
      <c r="C761" s="197" t="str">
        <f>YieldsAct!C761</f>
        <v>White County</v>
      </c>
      <c r="D761" s="197">
        <f>YieldsAct!D761</f>
        <v>-86.861948999999996</v>
      </c>
      <c r="E761" s="197">
        <f>YieldsAct!E761</f>
        <v>40.743830000000003</v>
      </c>
      <c r="N761" s="198">
        <v>2.797579E-2</v>
      </c>
      <c r="S761">
        <f t="shared" si="11"/>
        <v>984.9257619050253</v>
      </c>
    </row>
    <row r="762" spans="1:19" x14ac:dyDescent="0.25">
      <c r="A762" s="197">
        <f>YieldsAct!A762</f>
        <v>18183</v>
      </c>
      <c r="B762" s="197" t="str">
        <f>YieldsAct!B762</f>
        <v>IN</v>
      </c>
      <c r="C762" s="197" t="str">
        <f>YieldsAct!C762</f>
        <v>Whitley County</v>
      </c>
      <c r="D762" s="197">
        <f>YieldsAct!D762</f>
        <v>-85.517931300000001</v>
      </c>
      <c r="E762" s="197">
        <f>YieldsAct!E762</f>
        <v>41.15052</v>
      </c>
      <c r="N762" s="198">
        <v>2.7891099999999999E-2</v>
      </c>
      <c r="S762">
        <f t="shared" si="11"/>
        <v>1032.4118166084002</v>
      </c>
    </row>
    <row r="763" spans="1:19" x14ac:dyDescent="0.25">
      <c r="A763" s="197">
        <f>YieldsAct!A763</f>
        <v>19001</v>
      </c>
      <c r="B763" s="197" t="str">
        <f>YieldsAct!B763</f>
        <v>IA</v>
      </c>
      <c r="C763" s="197" t="str">
        <f>YieldsAct!C763</f>
        <v>Adair County</v>
      </c>
      <c r="D763" s="197">
        <f>YieldsAct!D763</f>
        <v>-94.477874799999995</v>
      </c>
      <c r="E763" s="197">
        <f>YieldsAct!E763</f>
        <v>41.333179999999999</v>
      </c>
      <c r="N763" s="198">
        <v>2.56381E-2</v>
      </c>
      <c r="S763">
        <f t="shared" si="11"/>
        <v>1053.9818300528998</v>
      </c>
    </row>
    <row r="764" spans="1:19" x14ac:dyDescent="0.25">
      <c r="A764" s="197">
        <f>YieldsAct!A764</f>
        <v>19003</v>
      </c>
      <c r="B764" s="197" t="str">
        <f>YieldsAct!B764</f>
        <v>IA</v>
      </c>
      <c r="C764" s="197" t="str">
        <f>YieldsAct!C764</f>
        <v>Adams County</v>
      </c>
      <c r="D764" s="197">
        <f>YieldsAct!D764</f>
        <v>-94.709090000000003</v>
      </c>
      <c r="E764" s="197">
        <f>YieldsAct!E764</f>
        <v>41.031660000000002</v>
      </c>
      <c r="N764" s="198">
        <v>2.5382700000000001E-2</v>
      </c>
      <c r="S764">
        <f t="shared" si="11"/>
        <v>1018.4564753001002</v>
      </c>
    </row>
    <row r="765" spans="1:19" x14ac:dyDescent="0.25">
      <c r="A765" s="197">
        <f>YieldsAct!A765</f>
        <v>19005</v>
      </c>
      <c r="B765" s="197" t="str">
        <f>YieldsAct!B765</f>
        <v>IA</v>
      </c>
      <c r="C765" s="197" t="str">
        <f>YieldsAct!C765</f>
        <v>Allamakee County</v>
      </c>
      <c r="D765" s="197">
        <f>YieldsAct!D765</f>
        <v>-91.370668300000006</v>
      </c>
      <c r="E765" s="197">
        <f>YieldsAct!E765</f>
        <v>43.290430000000001</v>
      </c>
      <c r="N765" s="198">
        <v>2.751412E-2</v>
      </c>
      <c r="S765">
        <f t="shared" si="11"/>
        <v>1294.5339665660251</v>
      </c>
    </row>
    <row r="766" spans="1:19" x14ac:dyDescent="0.25">
      <c r="A766" s="197">
        <f>YieldsAct!A766</f>
        <v>19007</v>
      </c>
      <c r="B766" s="197" t="str">
        <f>YieldsAct!B766</f>
        <v>IA</v>
      </c>
      <c r="C766" s="197" t="str">
        <f>YieldsAct!C766</f>
        <v>Appanoose County</v>
      </c>
      <c r="D766" s="197">
        <f>YieldsAct!D766</f>
        <v>-92.866437000000005</v>
      </c>
      <c r="E766" s="197">
        <f>YieldsAct!E766</f>
        <v>40.75479</v>
      </c>
      <c r="N766" s="198">
        <v>2.5827960000000001E-2</v>
      </c>
      <c r="S766">
        <f t="shared" si="11"/>
        <v>986.19571787422501</v>
      </c>
    </row>
    <row r="767" spans="1:19" x14ac:dyDescent="0.25">
      <c r="A767" s="197">
        <f>YieldsAct!A767</f>
        <v>19009</v>
      </c>
      <c r="B767" s="197" t="str">
        <f>YieldsAct!B767</f>
        <v>IA</v>
      </c>
      <c r="C767" s="197" t="str">
        <f>YieldsAct!C767</f>
        <v>Audubon County</v>
      </c>
      <c r="D767" s="197">
        <f>YieldsAct!D767</f>
        <v>-94.9168789</v>
      </c>
      <c r="E767" s="197">
        <f>YieldsAct!E767</f>
        <v>41.684199999999997</v>
      </c>
      <c r="N767" s="198">
        <v>2.557692E-2</v>
      </c>
      <c r="S767">
        <f t="shared" si="11"/>
        <v>1095.8546916899995</v>
      </c>
    </row>
    <row r="768" spans="1:19" x14ac:dyDescent="0.25">
      <c r="A768" s="197">
        <f>YieldsAct!A768</f>
        <v>19011</v>
      </c>
      <c r="B768" s="197" t="str">
        <f>YieldsAct!B768</f>
        <v>IA</v>
      </c>
      <c r="C768" s="197" t="str">
        <f>YieldsAct!C768</f>
        <v>Benton County</v>
      </c>
      <c r="D768" s="197">
        <f>YieldsAct!D768</f>
        <v>-92.052832699999996</v>
      </c>
      <c r="E768" s="197">
        <f>YieldsAct!E768</f>
        <v>42.087060000000001</v>
      </c>
      <c r="N768" s="198">
        <v>2.7031429999999999E-2</v>
      </c>
      <c r="S768">
        <f t="shared" si="11"/>
        <v>1144.5948437481002</v>
      </c>
    </row>
    <row r="769" spans="1:19" x14ac:dyDescent="0.25">
      <c r="A769" s="197">
        <f>YieldsAct!A769</f>
        <v>19013</v>
      </c>
      <c r="B769" s="197" t="str">
        <f>YieldsAct!B769</f>
        <v>IA</v>
      </c>
      <c r="C769" s="197" t="str">
        <f>YieldsAct!C769</f>
        <v>Black Hawk County</v>
      </c>
      <c r="D769" s="197">
        <f>YieldsAct!D769</f>
        <v>-92.304301300000006</v>
      </c>
      <c r="E769" s="197">
        <f>YieldsAct!E769</f>
        <v>42.474060000000001</v>
      </c>
      <c r="N769" s="198">
        <v>2.710477E-2</v>
      </c>
      <c r="S769">
        <f t="shared" si="11"/>
        <v>1192.1039389881003</v>
      </c>
    </row>
    <row r="770" spans="1:19" x14ac:dyDescent="0.25">
      <c r="A770" s="197">
        <f>YieldsAct!A770</f>
        <v>19015</v>
      </c>
      <c r="B770" s="197" t="str">
        <f>YieldsAct!B770</f>
        <v>IA</v>
      </c>
      <c r="C770" s="197" t="str">
        <f>YieldsAct!C770</f>
        <v>Boone County</v>
      </c>
      <c r="D770" s="197">
        <f>YieldsAct!D770</f>
        <v>-93.934286200000003</v>
      </c>
      <c r="E770" s="197">
        <f>YieldsAct!E770</f>
        <v>42.035769999999999</v>
      </c>
      <c r="N770" s="198">
        <v>2.629861E-2</v>
      </c>
      <c r="S770">
        <f t="shared" si="11"/>
        <v>1138.348933859025</v>
      </c>
    </row>
    <row r="771" spans="1:19" x14ac:dyDescent="0.25">
      <c r="A771" s="197">
        <f>YieldsAct!A771</f>
        <v>19017</v>
      </c>
      <c r="B771" s="197" t="str">
        <f>YieldsAct!B771</f>
        <v>IA</v>
      </c>
      <c r="C771" s="197" t="str">
        <f>YieldsAct!C771</f>
        <v>Bremer County</v>
      </c>
      <c r="D771" s="197">
        <f>YieldsAct!D771</f>
        <v>-92.314960499999998</v>
      </c>
      <c r="E771" s="197">
        <f>YieldsAct!E771</f>
        <v>42.777030000000003</v>
      </c>
      <c r="N771" s="198">
        <v>2.7242249999999999E-2</v>
      </c>
      <c r="S771">
        <f t="shared" si="11"/>
        <v>1229.7676401470255</v>
      </c>
    </row>
    <row r="772" spans="1:19" x14ac:dyDescent="0.25">
      <c r="A772" s="197">
        <f>YieldsAct!A772</f>
        <v>19019</v>
      </c>
      <c r="B772" s="197" t="str">
        <f>YieldsAct!B772</f>
        <v>IA</v>
      </c>
      <c r="C772" s="197" t="str">
        <f>YieldsAct!C772</f>
        <v>Buchanan County</v>
      </c>
      <c r="D772" s="197">
        <f>YieldsAct!D772</f>
        <v>-91.830571899999995</v>
      </c>
      <c r="E772" s="197">
        <f>YieldsAct!E772</f>
        <v>42.473550000000003</v>
      </c>
      <c r="N772" s="198">
        <v>2.72143E-2</v>
      </c>
      <c r="S772">
        <f t="shared" si="11"/>
        <v>1192.0408866056252</v>
      </c>
    </row>
    <row r="773" spans="1:19" x14ac:dyDescent="0.25">
      <c r="A773" s="197">
        <f>YieldsAct!A773</f>
        <v>19021</v>
      </c>
      <c r="B773" s="197" t="str">
        <f>YieldsAct!B773</f>
        <v>IA</v>
      </c>
      <c r="C773" s="197" t="str">
        <f>YieldsAct!C773</f>
        <v>Buena Vista County</v>
      </c>
      <c r="D773" s="197">
        <f>YieldsAct!D773</f>
        <v>-95.158415899999994</v>
      </c>
      <c r="E773" s="197">
        <f>YieldsAct!E773</f>
        <v>42.739789999999999</v>
      </c>
      <c r="N773" s="198">
        <v>2.6079660000000001E-2</v>
      </c>
      <c r="S773">
        <f t="shared" si="11"/>
        <v>1225.1158857992248</v>
      </c>
    </row>
    <row r="774" spans="1:19" x14ac:dyDescent="0.25">
      <c r="A774" s="197">
        <f>YieldsAct!A774</f>
        <v>19023</v>
      </c>
      <c r="B774" s="197" t="str">
        <f>YieldsAct!B774</f>
        <v>IA</v>
      </c>
      <c r="C774" s="197" t="str">
        <f>YieldsAct!C774</f>
        <v>Butler County</v>
      </c>
      <c r="D774" s="197">
        <f>YieldsAct!D774</f>
        <v>-92.787651100000005</v>
      </c>
      <c r="E774" s="197">
        <f>YieldsAct!E774</f>
        <v>42.736919999999998</v>
      </c>
      <c r="N774" s="198">
        <v>2.717344E-2</v>
      </c>
      <c r="S774">
        <f t="shared" si="11"/>
        <v>1224.7576449443998</v>
      </c>
    </row>
    <row r="775" spans="1:19" x14ac:dyDescent="0.25">
      <c r="A775" s="197">
        <f>YieldsAct!A775</f>
        <v>19025</v>
      </c>
      <c r="B775" s="197" t="str">
        <f>YieldsAct!B775</f>
        <v>IA</v>
      </c>
      <c r="C775" s="197" t="str">
        <f>YieldsAct!C775</f>
        <v>Calhoun County</v>
      </c>
      <c r="D775" s="197">
        <f>YieldsAct!D775</f>
        <v>-94.647707600000004</v>
      </c>
      <c r="E775" s="197">
        <f>YieldsAct!E775</f>
        <v>42.384059999999998</v>
      </c>
      <c r="N775" s="198">
        <v>2.6144690000000002E-2</v>
      </c>
      <c r="S775">
        <f t="shared" si="11"/>
        <v>1180.9951696880996</v>
      </c>
    </row>
    <row r="776" spans="1:19" x14ac:dyDescent="0.25">
      <c r="A776" s="197">
        <f>YieldsAct!A776</f>
        <v>19027</v>
      </c>
      <c r="B776" s="197" t="str">
        <f>YieldsAct!B776</f>
        <v>IA</v>
      </c>
      <c r="C776" s="197" t="str">
        <f>YieldsAct!C776</f>
        <v>Carroll County</v>
      </c>
      <c r="D776" s="197">
        <f>YieldsAct!D776</f>
        <v>-94.867558200000005</v>
      </c>
      <c r="E776" s="197">
        <f>YieldsAct!E776</f>
        <v>42.036149999999999</v>
      </c>
      <c r="N776" s="198">
        <v>2.572296E-2</v>
      </c>
      <c r="S776">
        <f t="shared" si="11"/>
        <v>1138.3951653506249</v>
      </c>
    </row>
    <row r="777" spans="1:19" x14ac:dyDescent="0.25">
      <c r="A777" s="197">
        <f>YieldsAct!A777</f>
        <v>19029</v>
      </c>
      <c r="B777" s="197" t="str">
        <f>YieldsAct!B777</f>
        <v>IA</v>
      </c>
      <c r="C777" s="197" t="str">
        <f>YieldsAct!C777</f>
        <v>Cass County</v>
      </c>
      <c r="D777" s="197">
        <f>YieldsAct!D777</f>
        <v>-94.938295800000006</v>
      </c>
      <c r="E777" s="197">
        <f>YieldsAct!E777</f>
        <v>41.331380000000003</v>
      </c>
      <c r="N777" s="198">
        <v>2.5581119999999999E-2</v>
      </c>
      <c r="S777">
        <f t="shared" ref="S777:S840" si="12">E777*1.5^2*(E777-30)</f>
        <v>1053.7685385849004</v>
      </c>
    </row>
    <row r="778" spans="1:19" x14ac:dyDescent="0.25">
      <c r="A778" s="197">
        <f>YieldsAct!A778</f>
        <v>19031</v>
      </c>
      <c r="B778" s="197" t="str">
        <f>YieldsAct!B778</f>
        <v>IA</v>
      </c>
      <c r="C778" s="197" t="str">
        <f>YieldsAct!C778</f>
        <v>Cedar County</v>
      </c>
      <c r="D778" s="197">
        <f>YieldsAct!D778</f>
        <v>-91.114293200000006</v>
      </c>
      <c r="E778" s="197">
        <f>YieldsAct!E778</f>
        <v>41.779040000000002</v>
      </c>
      <c r="N778" s="198">
        <v>2.7169660000000002E-2</v>
      </c>
      <c r="S778">
        <f t="shared" si="12"/>
        <v>1107.2632124736003</v>
      </c>
    </row>
    <row r="779" spans="1:19" x14ac:dyDescent="0.25">
      <c r="A779" s="197">
        <f>YieldsAct!A779</f>
        <v>19033</v>
      </c>
      <c r="B779" s="197" t="str">
        <f>YieldsAct!B779</f>
        <v>IA</v>
      </c>
      <c r="C779" s="197" t="str">
        <f>YieldsAct!C779</f>
        <v>Cerro Gordo County</v>
      </c>
      <c r="D779" s="197">
        <f>YieldsAct!D779</f>
        <v>-93.261767199999994</v>
      </c>
      <c r="E779" s="197">
        <f>YieldsAct!E779</f>
        <v>43.086779999999997</v>
      </c>
      <c r="N779" s="198">
        <v>2.732747E-2</v>
      </c>
      <c r="S779">
        <f t="shared" si="12"/>
        <v>1268.7012242288995</v>
      </c>
    </row>
    <row r="780" spans="1:19" x14ac:dyDescent="0.25">
      <c r="A780" s="197">
        <f>YieldsAct!A780</f>
        <v>19035</v>
      </c>
      <c r="B780" s="197" t="str">
        <f>YieldsAct!B780</f>
        <v>IA</v>
      </c>
      <c r="C780" s="197" t="str">
        <f>YieldsAct!C780</f>
        <v>Cherokee County</v>
      </c>
      <c r="D780" s="197">
        <f>YieldsAct!D780</f>
        <v>-95.627119899999997</v>
      </c>
      <c r="E780" s="197">
        <f>YieldsAct!E780</f>
        <v>42.736199999999997</v>
      </c>
      <c r="N780" s="198">
        <v>2.5852400000000001E-2</v>
      </c>
      <c r="S780">
        <f t="shared" si="12"/>
        <v>1224.6677784899996</v>
      </c>
    </row>
    <row r="781" spans="1:19" x14ac:dyDescent="0.25">
      <c r="A781" s="197">
        <f>YieldsAct!A781</f>
        <v>19037</v>
      </c>
      <c r="B781" s="197" t="str">
        <f>YieldsAct!B781</f>
        <v>IA</v>
      </c>
      <c r="C781" s="197" t="str">
        <f>YieldsAct!C781</f>
        <v>Chickasaw County</v>
      </c>
      <c r="D781" s="197">
        <f>YieldsAct!D781</f>
        <v>-92.315688100000003</v>
      </c>
      <c r="E781" s="197">
        <f>YieldsAct!E781</f>
        <v>43.065289999999997</v>
      </c>
      <c r="N781" s="198">
        <v>2.7367740000000002E-2</v>
      </c>
      <c r="S781">
        <f t="shared" si="12"/>
        <v>1265.9861312642247</v>
      </c>
    </row>
    <row r="782" spans="1:19" x14ac:dyDescent="0.25">
      <c r="A782" s="197">
        <f>YieldsAct!A782</f>
        <v>19039</v>
      </c>
      <c r="B782" s="197" t="str">
        <f>YieldsAct!B782</f>
        <v>IA</v>
      </c>
      <c r="C782" s="197" t="str">
        <f>YieldsAct!C782</f>
        <v>Clarke County</v>
      </c>
      <c r="D782" s="197">
        <f>YieldsAct!D782</f>
        <v>-93.790381400000001</v>
      </c>
      <c r="E782" s="197">
        <f>YieldsAct!E782</f>
        <v>41.033810000000003</v>
      </c>
      <c r="N782" s="198">
        <v>2.5860890000000001E-2</v>
      </c>
      <c r="S782">
        <f t="shared" si="12"/>
        <v>1018.7083420112253</v>
      </c>
    </row>
    <row r="783" spans="1:19" x14ac:dyDescent="0.25">
      <c r="A783" s="197">
        <f>YieldsAct!A783</f>
        <v>19041</v>
      </c>
      <c r="B783" s="197" t="str">
        <f>YieldsAct!B783</f>
        <v>IA</v>
      </c>
      <c r="C783" s="197" t="str">
        <f>YieldsAct!C783</f>
        <v>Clay County</v>
      </c>
      <c r="D783" s="197">
        <f>YieldsAct!D783</f>
        <v>-95.158912299999997</v>
      </c>
      <c r="E783" s="197">
        <f>YieldsAct!E783</f>
        <v>43.09037</v>
      </c>
      <c r="N783" s="198">
        <v>2.6241759999999999E-2</v>
      </c>
      <c r="S783">
        <f t="shared" si="12"/>
        <v>1269.154995158025</v>
      </c>
    </row>
    <row r="784" spans="1:19" x14ac:dyDescent="0.25">
      <c r="A784" s="197">
        <f>YieldsAct!A784</f>
        <v>19043</v>
      </c>
      <c r="B784" s="197" t="str">
        <f>YieldsAct!B784</f>
        <v>IA</v>
      </c>
      <c r="C784" s="197" t="str">
        <f>YieldsAct!C784</f>
        <v>Clayton County</v>
      </c>
      <c r="D784" s="197">
        <f>YieldsAct!D784</f>
        <v>-91.329961400000002</v>
      </c>
      <c r="E784" s="197">
        <f>YieldsAct!E784</f>
        <v>42.846130000000002</v>
      </c>
      <c r="N784" s="198">
        <v>2.734379E-2</v>
      </c>
      <c r="S784">
        <f t="shared" si="12"/>
        <v>1238.4156509480254</v>
      </c>
    </row>
    <row r="785" spans="1:19" x14ac:dyDescent="0.25">
      <c r="A785" s="197">
        <f>YieldsAct!A785</f>
        <v>19045</v>
      </c>
      <c r="B785" s="197" t="str">
        <f>YieldsAct!B785</f>
        <v>IA</v>
      </c>
      <c r="C785" s="197" t="str">
        <f>YieldsAct!C785</f>
        <v>Clinton County</v>
      </c>
      <c r="D785" s="197">
        <f>YieldsAct!D785</f>
        <v>-90.5214304</v>
      </c>
      <c r="E785" s="197">
        <f>YieldsAct!E785</f>
        <v>41.907130000000002</v>
      </c>
      <c r="N785" s="198">
        <v>2.737183E-2</v>
      </c>
      <c r="S785">
        <f t="shared" si="12"/>
        <v>1122.7357008830252</v>
      </c>
    </row>
    <row r="786" spans="1:19" x14ac:dyDescent="0.25">
      <c r="A786" s="197">
        <f>YieldsAct!A786</f>
        <v>19047</v>
      </c>
      <c r="B786" s="197" t="str">
        <f>YieldsAct!B786</f>
        <v>IA</v>
      </c>
      <c r="C786" s="197" t="str">
        <f>YieldsAct!C786</f>
        <v>Crawford County</v>
      </c>
      <c r="D786" s="197">
        <f>YieldsAct!D786</f>
        <v>-95.388877899999997</v>
      </c>
      <c r="E786" s="197">
        <f>YieldsAct!E786</f>
        <v>42.032179999999997</v>
      </c>
      <c r="N786" s="198">
        <v>2.5674510000000001E-2</v>
      </c>
      <c r="S786">
        <f t="shared" si="12"/>
        <v>1137.9121999928996</v>
      </c>
    </row>
    <row r="787" spans="1:19" x14ac:dyDescent="0.25">
      <c r="A787" s="197">
        <f>YieldsAct!A787</f>
        <v>19049</v>
      </c>
      <c r="B787" s="197" t="str">
        <f>YieldsAct!B787</f>
        <v>IA</v>
      </c>
      <c r="C787" s="197" t="str">
        <f>YieldsAct!C787</f>
        <v>Dallas County</v>
      </c>
      <c r="D787" s="197">
        <f>YieldsAct!D787</f>
        <v>-94.047815600000007</v>
      </c>
      <c r="E787" s="197">
        <f>YieldsAct!E787</f>
        <v>41.687809999999999</v>
      </c>
      <c r="N787" s="198">
        <v>2.617303E-2</v>
      </c>
      <c r="S787">
        <f t="shared" si="12"/>
        <v>1096.2882058412249</v>
      </c>
    </row>
    <row r="788" spans="1:19" x14ac:dyDescent="0.25">
      <c r="A788" s="197">
        <f>YieldsAct!A788</f>
        <v>19051</v>
      </c>
      <c r="B788" s="197" t="str">
        <f>YieldsAct!B788</f>
        <v>IA</v>
      </c>
      <c r="C788" s="197" t="str">
        <f>YieldsAct!C788</f>
        <v>Davis County</v>
      </c>
      <c r="D788" s="197">
        <f>YieldsAct!D788</f>
        <v>-92.402353199999993</v>
      </c>
      <c r="E788" s="197">
        <f>YieldsAct!E788</f>
        <v>40.756979999999999</v>
      </c>
      <c r="N788" s="198">
        <v>2.5990269999999999E-2</v>
      </c>
      <c r="S788">
        <f t="shared" si="12"/>
        <v>986.44954212089988</v>
      </c>
    </row>
    <row r="789" spans="1:19" x14ac:dyDescent="0.25">
      <c r="A789" s="197">
        <f>YieldsAct!A789</f>
        <v>19053</v>
      </c>
      <c r="B789" s="197" t="str">
        <f>YieldsAct!B789</f>
        <v>IA</v>
      </c>
      <c r="C789" s="197" t="str">
        <f>YieldsAct!C789</f>
        <v>Decatur County</v>
      </c>
      <c r="D789" s="197">
        <f>YieldsAct!D789</f>
        <v>-93.791758400000006</v>
      </c>
      <c r="E789" s="197">
        <f>YieldsAct!E789</f>
        <v>40.751950000000001</v>
      </c>
      <c r="N789" s="198">
        <v>2.567446E-2</v>
      </c>
      <c r="S789">
        <f t="shared" si="12"/>
        <v>985.86658980562515</v>
      </c>
    </row>
    <row r="790" spans="1:19" x14ac:dyDescent="0.25">
      <c r="A790" s="197">
        <f>YieldsAct!A790</f>
        <v>19055</v>
      </c>
      <c r="B790" s="197" t="str">
        <f>YieldsAct!B790</f>
        <v>IA</v>
      </c>
      <c r="C790" s="197" t="str">
        <f>YieldsAct!C790</f>
        <v>Delaware County</v>
      </c>
      <c r="D790" s="197">
        <f>YieldsAct!D790</f>
        <v>-91.355660400000005</v>
      </c>
      <c r="E790" s="197">
        <f>YieldsAct!E790</f>
        <v>42.474040000000002</v>
      </c>
      <c r="N790" s="198">
        <v>2.7299259999999999E-2</v>
      </c>
      <c r="S790">
        <f t="shared" si="12"/>
        <v>1192.1014663236003</v>
      </c>
    </row>
    <row r="791" spans="1:19" x14ac:dyDescent="0.25">
      <c r="A791" s="197">
        <f>YieldsAct!A791</f>
        <v>19057</v>
      </c>
      <c r="B791" s="197" t="str">
        <f>YieldsAct!B791</f>
        <v>IA</v>
      </c>
      <c r="C791" s="197" t="str">
        <f>YieldsAct!C791</f>
        <v>Des Moines County</v>
      </c>
      <c r="D791" s="197">
        <f>YieldsAct!D791</f>
        <v>-91.172928099999993</v>
      </c>
      <c r="E791" s="197">
        <f>YieldsAct!E791</f>
        <v>40.934100000000001</v>
      </c>
      <c r="N791" s="198">
        <v>2.6671E-2</v>
      </c>
      <c r="S791">
        <f t="shared" si="12"/>
        <v>1007.0494713225</v>
      </c>
    </row>
    <row r="792" spans="1:19" x14ac:dyDescent="0.25">
      <c r="A792" s="197">
        <f>YieldsAct!A792</f>
        <v>19059</v>
      </c>
      <c r="B792" s="197" t="str">
        <f>YieldsAct!B792</f>
        <v>IA</v>
      </c>
      <c r="C792" s="197" t="str">
        <f>YieldsAct!C792</f>
        <v>Dickinson County</v>
      </c>
      <c r="D792" s="197">
        <f>YieldsAct!D792</f>
        <v>-95.1553945</v>
      </c>
      <c r="E792" s="197">
        <f>YieldsAct!E792</f>
        <v>43.384610000000002</v>
      </c>
      <c r="N792" s="198">
        <v>2.641578E-2</v>
      </c>
      <c r="S792">
        <f t="shared" si="12"/>
        <v>1306.5436909172254</v>
      </c>
    </row>
    <row r="793" spans="1:19" x14ac:dyDescent="0.25">
      <c r="A793" s="197">
        <f>YieldsAct!A793</f>
        <v>19061</v>
      </c>
      <c r="B793" s="197" t="str">
        <f>YieldsAct!B793</f>
        <v>IA</v>
      </c>
      <c r="C793" s="197" t="str">
        <f>YieldsAct!C793</f>
        <v>Dubuque County</v>
      </c>
      <c r="D793" s="197">
        <f>YieldsAct!D793</f>
        <v>-90.875182699999996</v>
      </c>
      <c r="E793" s="197">
        <f>YieldsAct!E793</f>
        <v>42.469830000000002</v>
      </c>
      <c r="N793" s="198">
        <v>2.751023E-2</v>
      </c>
      <c r="S793">
        <f t="shared" si="12"/>
        <v>1191.5810105150251</v>
      </c>
    </row>
    <row r="794" spans="1:19" x14ac:dyDescent="0.25">
      <c r="A794" s="197">
        <f>YieldsAct!A794</f>
        <v>19063</v>
      </c>
      <c r="B794" s="197" t="str">
        <f>YieldsAct!B794</f>
        <v>IA</v>
      </c>
      <c r="C794" s="197" t="str">
        <f>YieldsAct!C794</f>
        <v>Emmet County</v>
      </c>
      <c r="D794" s="197">
        <f>YieldsAct!D794</f>
        <v>-94.685574599999995</v>
      </c>
      <c r="E794" s="197">
        <f>YieldsAct!E794</f>
        <v>43.384120000000003</v>
      </c>
      <c r="N794" s="198">
        <v>2.6703339999999999E-2</v>
      </c>
      <c r="S794">
        <f t="shared" si="12"/>
        <v>1306.4811033924004</v>
      </c>
    </row>
    <row r="795" spans="1:19" x14ac:dyDescent="0.25">
      <c r="A795" s="197">
        <f>YieldsAct!A795</f>
        <v>19065</v>
      </c>
      <c r="B795" s="197" t="str">
        <f>YieldsAct!B795</f>
        <v>IA</v>
      </c>
      <c r="C795" s="197" t="str">
        <f>YieldsAct!C795</f>
        <v>Fayette County</v>
      </c>
      <c r="D795" s="197">
        <f>YieldsAct!D795</f>
        <v>-91.838831600000006</v>
      </c>
      <c r="E795" s="197">
        <f>YieldsAct!E795</f>
        <v>42.865450000000003</v>
      </c>
      <c r="N795" s="198">
        <v>2.7173739999999998E-2</v>
      </c>
      <c r="S795">
        <f t="shared" si="12"/>
        <v>1240.8374333306253</v>
      </c>
    </row>
    <row r="796" spans="1:19" x14ac:dyDescent="0.25">
      <c r="A796" s="197">
        <f>YieldsAct!A796</f>
        <v>19067</v>
      </c>
      <c r="B796" s="197" t="str">
        <f>YieldsAct!B796</f>
        <v>IA</v>
      </c>
      <c r="C796" s="197" t="str">
        <f>YieldsAct!C796</f>
        <v>Floyd County</v>
      </c>
      <c r="D796" s="197">
        <f>YieldsAct!D796</f>
        <v>-92.789080600000005</v>
      </c>
      <c r="E796" s="197">
        <f>YieldsAct!E796</f>
        <v>43.06606</v>
      </c>
      <c r="N796" s="198">
        <v>2.7339619999999999E-2</v>
      </c>
      <c r="S796">
        <f t="shared" si="12"/>
        <v>1266.0833788281</v>
      </c>
    </row>
    <row r="797" spans="1:19" x14ac:dyDescent="0.25">
      <c r="A797" s="197">
        <f>YieldsAct!A797</f>
        <v>19069</v>
      </c>
      <c r="B797" s="197" t="str">
        <f>YieldsAct!B797</f>
        <v>IA</v>
      </c>
      <c r="C797" s="197" t="str">
        <f>YieldsAct!C797</f>
        <v>Franklin County</v>
      </c>
      <c r="D797" s="197">
        <f>YieldsAct!D797</f>
        <v>-93.261625800000004</v>
      </c>
      <c r="E797" s="197">
        <f>YieldsAct!E797</f>
        <v>42.736919999999998</v>
      </c>
      <c r="N797" s="198">
        <v>2.7125070000000001E-2</v>
      </c>
      <c r="S797">
        <f t="shared" si="12"/>
        <v>1224.7576449443998</v>
      </c>
    </row>
    <row r="798" spans="1:19" x14ac:dyDescent="0.25">
      <c r="A798" s="197">
        <f>YieldsAct!A798</f>
        <v>19071</v>
      </c>
      <c r="B798" s="197" t="str">
        <f>YieldsAct!B798</f>
        <v>IA</v>
      </c>
      <c r="C798" s="197" t="str">
        <f>YieldsAct!C798</f>
        <v>Fremont County</v>
      </c>
      <c r="D798" s="197">
        <f>YieldsAct!D798</f>
        <v>-95.608867700000005</v>
      </c>
      <c r="E798" s="197">
        <f>YieldsAct!E798</f>
        <v>40.759430000000002</v>
      </c>
      <c r="N798" s="198">
        <v>2.5155739999999999E-2</v>
      </c>
      <c r="S798">
        <f t="shared" si="12"/>
        <v>986.73352633102525</v>
      </c>
    </row>
    <row r="799" spans="1:19" x14ac:dyDescent="0.25">
      <c r="A799" s="197">
        <f>YieldsAct!A799</f>
        <v>19073</v>
      </c>
      <c r="B799" s="197" t="str">
        <f>YieldsAct!B799</f>
        <v>IA</v>
      </c>
      <c r="C799" s="197" t="str">
        <f>YieldsAct!C799</f>
        <v>Greene County</v>
      </c>
      <c r="D799" s="197">
        <f>YieldsAct!D799</f>
        <v>-94.400524099999998</v>
      </c>
      <c r="E799" s="197">
        <f>YieldsAct!E799</f>
        <v>42.037909999999997</v>
      </c>
      <c r="N799" s="198">
        <v>2.6055470000000001E-2</v>
      </c>
      <c r="S799">
        <f t="shared" si="12"/>
        <v>1138.6092986282247</v>
      </c>
    </row>
    <row r="800" spans="1:19" x14ac:dyDescent="0.25">
      <c r="A800" s="197">
        <f>YieldsAct!A800</f>
        <v>19075</v>
      </c>
      <c r="B800" s="197" t="str">
        <f>YieldsAct!B800</f>
        <v>IA</v>
      </c>
      <c r="C800" s="197" t="str">
        <f>YieldsAct!C800</f>
        <v>Grundy County</v>
      </c>
      <c r="D800" s="197">
        <f>YieldsAct!D800</f>
        <v>-92.785618200000002</v>
      </c>
      <c r="E800" s="197">
        <f>YieldsAct!E800</f>
        <v>42.408990000000003</v>
      </c>
      <c r="N800" s="198">
        <v>2.6970770000000002E-2</v>
      </c>
      <c r="S800">
        <f t="shared" si="12"/>
        <v>1184.0686488452254</v>
      </c>
    </row>
    <row r="801" spans="1:19" x14ac:dyDescent="0.25">
      <c r="A801" s="197">
        <f>YieldsAct!A801</f>
        <v>19077</v>
      </c>
      <c r="B801" s="197" t="str">
        <f>YieldsAct!B801</f>
        <v>IA</v>
      </c>
      <c r="C801" s="197" t="str">
        <f>YieldsAct!C801</f>
        <v>Guthrie County</v>
      </c>
      <c r="D801" s="197">
        <f>YieldsAct!D801</f>
        <v>-94.510001399999993</v>
      </c>
      <c r="E801" s="197">
        <f>YieldsAct!E801</f>
        <v>41.685690000000001</v>
      </c>
      <c r="N801" s="198">
        <v>2.5811850000000001E-2</v>
      </c>
      <c r="S801">
        <f t="shared" si="12"/>
        <v>1096.0336142462252</v>
      </c>
    </row>
    <row r="802" spans="1:19" x14ac:dyDescent="0.25">
      <c r="A802" s="197">
        <f>YieldsAct!A802</f>
        <v>19079</v>
      </c>
      <c r="B802" s="197" t="str">
        <f>YieldsAct!B802</f>
        <v>IA</v>
      </c>
      <c r="C802" s="197" t="str">
        <f>YieldsAct!C802</f>
        <v>Hamilton County</v>
      </c>
      <c r="D802" s="197">
        <f>YieldsAct!D802</f>
        <v>-93.707568899999998</v>
      </c>
      <c r="E802" s="197">
        <f>YieldsAct!E802</f>
        <v>42.384779999999999</v>
      </c>
      <c r="N802" s="198">
        <v>2.6582020000000001E-2</v>
      </c>
      <c r="S802">
        <f t="shared" si="12"/>
        <v>1181.0838952088998</v>
      </c>
    </row>
    <row r="803" spans="1:19" x14ac:dyDescent="0.25">
      <c r="A803" s="197">
        <f>YieldsAct!A803</f>
        <v>19081</v>
      </c>
      <c r="B803" s="197" t="str">
        <f>YieldsAct!B803</f>
        <v>IA</v>
      </c>
      <c r="C803" s="197" t="str">
        <f>YieldsAct!C803</f>
        <v>Hancock County</v>
      </c>
      <c r="D803" s="197">
        <f>YieldsAct!D803</f>
        <v>-93.733804899999996</v>
      </c>
      <c r="E803" s="197">
        <f>YieldsAct!E803</f>
        <v>43.087519999999998</v>
      </c>
      <c r="N803" s="198">
        <v>2.7217970000000001E-2</v>
      </c>
      <c r="S803">
        <f t="shared" si="12"/>
        <v>1268.7947544383997</v>
      </c>
    </row>
    <row r="804" spans="1:19" x14ac:dyDescent="0.25">
      <c r="A804" s="197">
        <f>YieldsAct!A804</f>
        <v>19083</v>
      </c>
      <c r="B804" s="197" t="str">
        <f>YieldsAct!B804</f>
        <v>IA</v>
      </c>
      <c r="C804" s="197" t="str">
        <f>YieldsAct!C804</f>
        <v>Hardin County</v>
      </c>
      <c r="D804" s="197">
        <f>YieldsAct!D804</f>
        <v>-93.239437699999996</v>
      </c>
      <c r="E804" s="197">
        <f>YieldsAct!E804</f>
        <v>42.387149999999998</v>
      </c>
      <c r="N804" s="198">
        <v>2.6752459999999999E-2</v>
      </c>
      <c r="S804">
        <f t="shared" si="12"/>
        <v>1181.3759665256248</v>
      </c>
    </row>
    <row r="805" spans="1:19" x14ac:dyDescent="0.25">
      <c r="A805" s="197">
        <f>YieldsAct!A805</f>
        <v>19085</v>
      </c>
      <c r="B805" s="197" t="str">
        <f>YieldsAct!B805</f>
        <v>IA</v>
      </c>
      <c r="C805" s="197" t="str">
        <f>YieldsAct!C805</f>
        <v>Harrison County</v>
      </c>
      <c r="D805" s="197">
        <f>YieldsAct!D805</f>
        <v>-95.815220999999994</v>
      </c>
      <c r="E805" s="197">
        <f>YieldsAct!E805</f>
        <v>41.682479999999998</v>
      </c>
      <c r="N805" s="198">
        <v>2.5483519999999999E-2</v>
      </c>
      <c r="S805">
        <f t="shared" si="12"/>
        <v>1095.6481626383998</v>
      </c>
    </row>
    <row r="806" spans="1:19" x14ac:dyDescent="0.25">
      <c r="A806" s="197">
        <f>YieldsAct!A806</f>
        <v>19087</v>
      </c>
      <c r="B806" s="197" t="str">
        <f>YieldsAct!B806</f>
        <v>IA</v>
      </c>
      <c r="C806" s="197" t="str">
        <f>YieldsAct!C806</f>
        <v>Henry County</v>
      </c>
      <c r="D806" s="197">
        <f>YieldsAct!D806</f>
        <v>-91.528731699999994</v>
      </c>
      <c r="E806" s="197">
        <f>YieldsAct!E806</f>
        <v>40.997779999999999</v>
      </c>
      <c r="N806" s="198">
        <v>2.6654560000000001E-2</v>
      </c>
      <c r="S806">
        <f t="shared" si="12"/>
        <v>1014.4902710888998</v>
      </c>
    </row>
    <row r="807" spans="1:19" x14ac:dyDescent="0.25">
      <c r="A807" s="197">
        <f>YieldsAct!A807</f>
        <v>19089</v>
      </c>
      <c r="B807" s="197" t="str">
        <f>YieldsAct!B807</f>
        <v>IA</v>
      </c>
      <c r="C807" s="197" t="str">
        <f>YieldsAct!C807</f>
        <v>Howard County</v>
      </c>
      <c r="D807" s="197">
        <f>YieldsAct!D807</f>
        <v>-92.316031499999994</v>
      </c>
      <c r="E807" s="197">
        <f>YieldsAct!E807</f>
        <v>43.362870000000001</v>
      </c>
      <c r="N807" s="198">
        <v>2.7517739999999999E-2</v>
      </c>
      <c r="S807">
        <f t="shared" si="12"/>
        <v>1303.7678879330251</v>
      </c>
    </row>
    <row r="808" spans="1:19" x14ac:dyDescent="0.25">
      <c r="A808" s="197">
        <f>YieldsAct!A808</f>
        <v>19091</v>
      </c>
      <c r="B808" s="197" t="str">
        <f>YieldsAct!B808</f>
        <v>IA</v>
      </c>
      <c r="C808" s="197" t="str">
        <f>YieldsAct!C808</f>
        <v>Humboldt County</v>
      </c>
      <c r="D808" s="197">
        <f>YieldsAct!D808</f>
        <v>-94.205722800000004</v>
      </c>
      <c r="E808" s="197">
        <f>YieldsAct!E808</f>
        <v>42.779890000000002</v>
      </c>
      <c r="N808" s="198">
        <v>2.676423E-2</v>
      </c>
      <c r="S808">
        <f t="shared" si="12"/>
        <v>1230.1251489272254</v>
      </c>
    </row>
    <row r="809" spans="1:19" x14ac:dyDescent="0.25">
      <c r="A809" s="197">
        <f>YieldsAct!A809</f>
        <v>19093</v>
      </c>
      <c r="B809" s="197" t="str">
        <f>YieldsAct!B809</f>
        <v>IA</v>
      </c>
      <c r="C809" s="197" t="str">
        <f>YieldsAct!C809</f>
        <v>Ida County</v>
      </c>
      <c r="D809" s="197">
        <f>YieldsAct!D809</f>
        <v>-95.520453000000003</v>
      </c>
      <c r="E809" s="197">
        <f>YieldsAct!E809</f>
        <v>42.384520000000002</v>
      </c>
      <c r="N809" s="198">
        <v>2.576732E-2</v>
      </c>
      <c r="S809">
        <f t="shared" si="12"/>
        <v>1181.0518551684002</v>
      </c>
    </row>
    <row r="810" spans="1:19" x14ac:dyDescent="0.25">
      <c r="A810" s="197">
        <f>YieldsAct!A810</f>
        <v>19095</v>
      </c>
      <c r="B810" s="197" t="str">
        <f>YieldsAct!B810</f>
        <v>IA</v>
      </c>
      <c r="C810" s="197" t="str">
        <f>YieldsAct!C810</f>
        <v>Iowa County</v>
      </c>
      <c r="D810" s="197">
        <f>YieldsAct!D810</f>
        <v>-92.051415599999999</v>
      </c>
      <c r="E810" s="197">
        <f>YieldsAct!E810</f>
        <v>41.695689999999999</v>
      </c>
      <c r="N810" s="198">
        <v>2.6853510000000001E-2</v>
      </c>
      <c r="S810">
        <f t="shared" si="12"/>
        <v>1097.234695296225</v>
      </c>
    </row>
    <row r="811" spans="1:19" x14ac:dyDescent="0.25">
      <c r="A811" s="197">
        <f>YieldsAct!A811</f>
        <v>19097</v>
      </c>
      <c r="B811" s="197" t="str">
        <f>YieldsAct!B811</f>
        <v>IA</v>
      </c>
      <c r="C811" s="197" t="str">
        <f>YieldsAct!C811</f>
        <v>Jackson County</v>
      </c>
      <c r="D811" s="197">
        <f>YieldsAct!D811</f>
        <v>-90.559217599999997</v>
      </c>
      <c r="E811" s="197">
        <f>YieldsAct!E811</f>
        <v>42.17539</v>
      </c>
      <c r="N811" s="198">
        <v>2.7546049999999999E-2</v>
      </c>
      <c r="S811">
        <f t="shared" si="12"/>
        <v>1155.3790987172249</v>
      </c>
    </row>
    <row r="812" spans="1:19" x14ac:dyDescent="0.25">
      <c r="A812" s="197">
        <f>YieldsAct!A812</f>
        <v>19099</v>
      </c>
      <c r="B812" s="197" t="str">
        <f>YieldsAct!B812</f>
        <v>IA</v>
      </c>
      <c r="C812" s="197" t="str">
        <f>YieldsAct!C812</f>
        <v>Jasper County</v>
      </c>
      <c r="D812" s="197">
        <f>YieldsAct!D812</f>
        <v>-93.051147</v>
      </c>
      <c r="E812" s="197">
        <f>YieldsAct!E812</f>
        <v>41.689360000000001</v>
      </c>
      <c r="N812" s="198">
        <v>2.6359239999999999E-2</v>
      </c>
      <c r="S812">
        <f t="shared" si="12"/>
        <v>1096.4743587216001</v>
      </c>
    </row>
    <row r="813" spans="1:19" x14ac:dyDescent="0.25">
      <c r="A813" s="197">
        <f>YieldsAct!A813</f>
        <v>19101</v>
      </c>
      <c r="B813" s="197" t="str">
        <f>YieldsAct!B813</f>
        <v>IA</v>
      </c>
      <c r="C813" s="197" t="str">
        <f>YieldsAct!C813</f>
        <v>Jefferson County</v>
      </c>
      <c r="D813" s="197">
        <f>YieldsAct!D813</f>
        <v>-91.934520899999995</v>
      </c>
      <c r="E813" s="197">
        <f>YieldsAct!E813</f>
        <v>41.037089999999999</v>
      </c>
      <c r="N813" s="198">
        <v>2.6407969999999999E-2</v>
      </c>
      <c r="S813">
        <f t="shared" si="12"/>
        <v>1019.0926252532248</v>
      </c>
    </row>
    <row r="814" spans="1:19" x14ac:dyDescent="0.25">
      <c r="A814" s="197">
        <f>YieldsAct!A814</f>
        <v>19103</v>
      </c>
      <c r="B814" s="197" t="str">
        <f>YieldsAct!B814</f>
        <v>IA</v>
      </c>
      <c r="C814" s="197" t="str">
        <f>YieldsAct!C814</f>
        <v>Johnson County</v>
      </c>
      <c r="D814" s="197">
        <f>YieldsAct!D814</f>
        <v>-91.574762000000007</v>
      </c>
      <c r="E814" s="197">
        <f>YieldsAct!E814</f>
        <v>41.679630000000003</v>
      </c>
      <c r="N814" s="198">
        <v>2.7080630000000001E-2</v>
      </c>
      <c r="S814">
        <f t="shared" si="12"/>
        <v>1095.3059781080253</v>
      </c>
    </row>
    <row r="815" spans="1:19" x14ac:dyDescent="0.25">
      <c r="A815" s="197">
        <f>YieldsAct!A815</f>
        <v>19105</v>
      </c>
      <c r="B815" s="197" t="str">
        <f>YieldsAct!B815</f>
        <v>IA</v>
      </c>
      <c r="C815" s="197" t="str">
        <f>YieldsAct!C815</f>
        <v>Jones County</v>
      </c>
      <c r="D815" s="197">
        <f>YieldsAct!D815</f>
        <v>-91.113875800000002</v>
      </c>
      <c r="E815" s="197">
        <f>YieldsAct!E815</f>
        <v>42.127330000000001</v>
      </c>
      <c r="N815" s="198">
        <v>2.7266700000000001E-2</v>
      </c>
      <c r="S815">
        <f t="shared" si="12"/>
        <v>1149.5070740900251</v>
      </c>
    </row>
    <row r="816" spans="1:19" x14ac:dyDescent="0.25">
      <c r="A816" s="197">
        <f>YieldsAct!A816</f>
        <v>19107</v>
      </c>
      <c r="B816" s="197" t="str">
        <f>YieldsAct!B816</f>
        <v>IA</v>
      </c>
      <c r="C816" s="197" t="str">
        <f>YieldsAct!C816</f>
        <v>Keokuk County</v>
      </c>
      <c r="D816" s="197">
        <f>YieldsAct!D816</f>
        <v>-92.166718799999998</v>
      </c>
      <c r="E816" s="197">
        <f>YieldsAct!E816</f>
        <v>41.345759999999999</v>
      </c>
      <c r="N816" s="198">
        <v>2.643628E-2</v>
      </c>
      <c r="S816">
        <f t="shared" si="12"/>
        <v>1055.4729074495997</v>
      </c>
    </row>
    <row r="817" spans="1:19" x14ac:dyDescent="0.25">
      <c r="A817" s="197">
        <f>YieldsAct!A817</f>
        <v>19109</v>
      </c>
      <c r="B817" s="197" t="str">
        <f>YieldsAct!B817</f>
        <v>IA</v>
      </c>
      <c r="C817" s="197" t="str">
        <f>YieldsAct!C817</f>
        <v>Kossuth County</v>
      </c>
      <c r="D817" s="197">
        <f>YieldsAct!D817</f>
        <v>-94.209564299999997</v>
      </c>
      <c r="E817" s="197">
        <f>YieldsAct!E817</f>
        <v>43.21266</v>
      </c>
      <c r="N817" s="198">
        <v>2.6975220000000001E-2</v>
      </c>
      <c r="S817">
        <f t="shared" si="12"/>
        <v>1284.6469146201</v>
      </c>
    </row>
    <row r="818" spans="1:19" x14ac:dyDescent="0.25">
      <c r="A818" s="197">
        <f>YieldsAct!A818</f>
        <v>19111</v>
      </c>
      <c r="B818" s="197" t="str">
        <f>YieldsAct!B818</f>
        <v>IA</v>
      </c>
      <c r="C818" s="197" t="str">
        <f>YieldsAct!C818</f>
        <v>Lee County</v>
      </c>
      <c r="D818" s="197">
        <f>YieldsAct!D818</f>
        <v>-91.463915400000005</v>
      </c>
      <c r="E818" s="197">
        <f>YieldsAct!E818</f>
        <v>40.659480000000002</v>
      </c>
      <c r="N818" s="198">
        <v>2.637927E-2</v>
      </c>
      <c r="S818">
        <f t="shared" si="12"/>
        <v>975.1700562084003</v>
      </c>
    </row>
    <row r="819" spans="1:19" x14ac:dyDescent="0.25">
      <c r="A819" s="197">
        <f>YieldsAct!A819</f>
        <v>19113</v>
      </c>
      <c r="B819" s="197" t="str">
        <f>YieldsAct!B819</f>
        <v>IA</v>
      </c>
      <c r="C819" s="197" t="str">
        <f>YieldsAct!C819</f>
        <v>Linn County</v>
      </c>
      <c r="D819" s="197">
        <f>YieldsAct!D819</f>
        <v>-91.587303199999994</v>
      </c>
      <c r="E819" s="197">
        <f>YieldsAct!E819</f>
        <v>42.08661</v>
      </c>
      <c r="N819" s="198">
        <v>2.7198050000000001E-2</v>
      </c>
      <c r="S819">
        <f t="shared" si="12"/>
        <v>1144.539992907225</v>
      </c>
    </row>
    <row r="820" spans="1:19" x14ac:dyDescent="0.25">
      <c r="A820" s="197">
        <f>YieldsAct!A820</f>
        <v>19115</v>
      </c>
      <c r="B820" s="197" t="str">
        <f>YieldsAct!B820</f>
        <v>IA</v>
      </c>
      <c r="C820" s="197" t="str">
        <f>YieldsAct!C820</f>
        <v>Louisa County</v>
      </c>
      <c r="D820" s="197">
        <f>YieldsAct!D820</f>
        <v>-91.248410199999995</v>
      </c>
      <c r="E820" s="197">
        <f>YieldsAct!E820</f>
        <v>41.230530000000002</v>
      </c>
      <c r="N820" s="198">
        <v>2.6906269999999999E-2</v>
      </c>
      <c r="S820">
        <f t="shared" si="12"/>
        <v>1041.8415841820251</v>
      </c>
    </row>
    <row r="821" spans="1:19" x14ac:dyDescent="0.25">
      <c r="A821" s="197">
        <f>YieldsAct!A821</f>
        <v>19117</v>
      </c>
      <c r="B821" s="197" t="str">
        <f>YieldsAct!B821</f>
        <v>IA</v>
      </c>
      <c r="C821" s="197" t="str">
        <f>YieldsAct!C821</f>
        <v>Lucas County</v>
      </c>
      <c r="D821" s="197">
        <f>YieldsAct!D821</f>
        <v>-93.3339833</v>
      </c>
      <c r="E821" s="197">
        <f>YieldsAct!E821</f>
        <v>41.033099999999997</v>
      </c>
      <c r="N821" s="198">
        <v>2.5994639999999999E-2</v>
      </c>
      <c r="S821">
        <f t="shared" si="12"/>
        <v>1018.6251651224997</v>
      </c>
    </row>
    <row r="822" spans="1:19" x14ac:dyDescent="0.25">
      <c r="A822" s="197">
        <f>YieldsAct!A822</f>
        <v>19119</v>
      </c>
      <c r="B822" s="197" t="str">
        <f>YieldsAct!B822</f>
        <v>IA</v>
      </c>
      <c r="C822" s="197" t="str">
        <f>YieldsAct!C822</f>
        <v>Lyon County</v>
      </c>
      <c r="D822" s="197">
        <f>YieldsAct!D822</f>
        <v>-96.206919999999997</v>
      </c>
      <c r="E822" s="197">
        <f>YieldsAct!E822</f>
        <v>43.380890000000001</v>
      </c>
      <c r="N822" s="198">
        <v>2.6010769999999999E-2</v>
      </c>
      <c r="S822">
        <f t="shared" si="12"/>
        <v>1306.0685636822252</v>
      </c>
    </row>
    <row r="823" spans="1:19" x14ac:dyDescent="0.25">
      <c r="A823" s="197">
        <f>YieldsAct!A823</f>
        <v>19121</v>
      </c>
      <c r="B823" s="197" t="str">
        <f>YieldsAct!B823</f>
        <v>IA</v>
      </c>
      <c r="C823" s="197" t="str">
        <f>YieldsAct!C823</f>
        <v>Madison County</v>
      </c>
      <c r="D823" s="197">
        <f>YieldsAct!D823</f>
        <v>-94.025113200000007</v>
      </c>
      <c r="E823" s="197">
        <f>YieldsAct!E823</f>
        <v>41.334690000000002</v>
      </c>
      <c r="N823" s="198">
        <v>2.59174E-2</v>
      </c>
      <c r="S823">
        <f t="shared" si="12"/>
        <v>1054.1607691412253</v>
      </c>
    </row>
    <row r="824" spans="1:19" x14ac:dyDescent="0.25">
      <c r="A824" s="197">
        <f>YieldsAct!A824</f>
        <v>19123</v>
      </c>
      <c r="B824" s="197" t="str">
        <f>YieldsAct!B824</f>
        <v>IA</v>
      </c>
      <c r="C824" s="197" t="str">
        <f>YieldsAct!C824</f>
        <v>Mahaska County</v>
      </c>
      <c r="D824" s="197">
        <f>YieldsAct!D824</f>
        <v>-92.631377400000005</v>
      </c>
      <c r="E824" s="197">
        <f>YieldsAct!E824</f>
        <v>41.342480000000002</v>
      </c>
      <c r="N824" s="198">
        <v>2.6200870000000001E-2</v>
      </c>
      <c r="S824">
        <f t="shared" si="12"/>
        <v>1055.0840682384003</v>
      </c>
    </row>
    <row r="825" spans="1:19" x14ac:dyDescent="0.25">
      <c r="A825" s="197">
        <f>YieldsAct!A825</f>
        <v>19125</v>
      </c>
      <c r="B825" s="197" t="str">
        <f>YieldsAct!B825</f>
        <v>IA</v>
      </c>
      <c r="C825" s="197" t="str">
        <f>YieldsAct!C825</f>
        <v>Marion County</v>
      </c>
      <c r="D825" s="197">
        <f>YieldsAct!D825</f>
        <v>-93.096375699999996</v>
      </c>
      <c r="E825" s="197">
        <f>YieldsAct!E825</f>
        <v>41.338230000000003</v>
      </c>
      <c r="N825" s="198">
        <v>2.6176930000000001E-2</v>
      </c>
      <c r="S825">
        <f t="shared" si="12"/>
        <v>1054.5803089490253</v>
      </c>
    </row>
    <row r="826" spans="1:19" x14ac:dyDescent="0.25">
      <c r="A826" s="197">
        <f>YieldsAct!A826</f>
        <v>19127</v>
      </c>
      <c r="B826" s="197" t="str">
        <f>YieldsAct!B826</f>
        <v>IA</v>
      </c>
      <c r="C826" s="197" t="str">
        <f>YieldsAct!C826</f>
        <v>Marshall County</v>
      </c>
      <c r="D826" s="197">
        <f>YieldsAct!D826</f>
        <v>-92.996776199999999</v>
      </c>
      <c r="E826" s="197">
        <f>YieldsAct!E826</f>
        <v>42.041499999999999</v>
      </c>
      <c r="N826" s="198">
        <v>2.6589749999999999E-2</v>
      </c>
      <c r="S826">
        <f t="shared" si="12"/>
        <v>1139.0461250624999</v>
      </c>
    </row>
    <row r="827" spans="1:19" x14ac:dyDescent="0.25">
      <c r="A827" s="197">
        <f>YieldsAct!A827</f>
        <v>19129</v>
      </c>
      <c r="B827" s="197" t="str">
        <f>YieldsAct!B827</f>
        <v>IA</v>
      </c>
      <c r="C827" s="197" t="str">
        <f>YieldsAct!C827</f>
        <v>Mills County</v>
      </c>
      <c r="D827" s="197">
        <f>YieldsAct!D827</f>
        <v>-95.616871000000003</v>
      </c>
      <c r="E827" s="197">
        <f>YieldsAct!E827</f>
        <v>41.034999999999997</v>
      </c>
      <c r="N827" s="198">
        <v>2.5236979999999999E-2</v>
      </c>
      <c r="S827">
        <f t="shared" si="12"/>
        <v>1018.8477562499995</v>
      </c>
    </row>
    <row r="828" spans="1:19" x14ac:dyDescent="0.25">
      <c r="A828" s="197">
        <f>YieldsAct!A828</f>
        <v>19131</v>
      </c>
      <c r="B828" s="197" t="str">
        <f>YieldsAct!B828</f>
        <v>IA</v>
      </c>
      <c r="C828" s="197" t="str">
        <f>YieldsAct!C828</f>
        <v>Mitchell County</v>
      </c>
      <c r="D828" s="197">
        <f>YieldsAct!D828</f>
        <v>-92.789080600000005</v>
      </c>
      <c r="E828" s="197">
        <f>YieldsAct!E828</f>
        <v>43.367469999999997</v>
      </c>
      <c r="N828" s="198">
        <v>2.7598950000000001E-2</v>
      </c>
      <c r="S828">
        <f t="shared" si="12"/>
        <v>1304.3550469520248</v>
      </c>
    </row>
    <row r="829" spans="1:19" x14ac:dyDescent="0.25">
      <c r="A829" s="197">
        <f>YieldsAct!A829</f>
        <v>19133</v>
      </c>
      <c r="B829" s="197" t="str">
        <f>YieldsAct!B829</f>
        <v>IA</v>
      </c>
      <c r="C829" s="197" t="str">
        <f>YieldsAct!C829</f>
        <v>Monona County</v>
      </c>
      <c r="D829" s="197">
        <f>YieldsAct!D829</f>
        <v>-95.961235200000004</v>
      </c>
      <c r="E829" s="197">
        <f>YieldsAct!E829</f>
        <v>42.046680000000002</v>
      </c>
      <c r="N829" s="198">
        <v>2.5576890000000001E-2</v>
      </c>
      <c r="S829">
        <f t="shared" si="12"/>
        <v>1139.6765228004001</v>
      </c>
    </row>
    <row r="830" spans="1:19" x14ac:dyDescent="0.25">
      <c r="A830" s="197">
        <f>YieldsAct!A830</f>
        <v>19135</v>
      </c>
      <c r="B830" s="197" t="str">
        <f>YieldsAct!B830</f>
        <v>IA</v>
      </c>
      <c r="C830" s="197" t="str">
        <f>YieldsAct!C830</f>
        <v>Monroe County</v>
      </c>
      <c r="D830" s="197">
        <f>YieldsAct!D830</f>
        <v>-92.869294100000005</v>
      </c>
      <c r="E830" s="197">
        <f>YieldsAct!E830</f>
        <v>41.034970000000001</v>
      </c>
      <c r="N830" s="198">
        <v>2.601875E-2</v>
      </c>
      <c r="S830">
        <f t="shared" si="12"/>
        <v>1018.8442415270251</v>
      </c>
    </row>
    <row r="831" spans="1:19" x14ac:dyDescent="0.25">
      <c r="A831" s="197">
        <f>YieldsAct!A831</f>
        <v>19137</v>
      </c>
      <c r="B831" s="197" t="str">
        <f>YieldsAct!B831</f>
        <v>IA</v>
      </c>
      <c r="C831" s="197" t="str">
        <f>YieldsAct!C831</f>
        <v>Montgomery County</v>
      </c>
      <c r="D831" s="197">
        <f>YieldsAct!D831</f>
        <v>-95.158488000000006</v>
      </c>
      <c r="E831" s="197">
        <f>YieldsAct!E831</f>
        <v>41.028770000000002</v>
      </c>
      <c r="N831" s="198">
        <v>2.5394679999999999E-2</v>
      </c>
      <c r="S831">
        <f t="shared" si="12"/>
        <v>1018.1179523540252</v>
      </c>
    </row>
    <row r="832" spans="1:19" x14ac:dyDescent="0.25">
      <c r="A832" s="197">
        <f>YieldsAct!A832</f>
        <v>19139</v>
      </c>
      <c r="B832" s="197" t="str">
        <f>YieldsAct!B832</f>
        <v>IA</v>
      </c>
      <c r="C832" s="197" t="str">
        <f>YieldsAct!C832</f>
        <v>Muscatine County</v>
      </c>
      <c r="D832" s="197">
        <f>YieldsAct!D832</f>
        <v>-91.094268900000003</v>
      </c>
      <c r="E832" s="197">
        <f>YieldsAct!E832</f>
        <v>41.493189999999998</v>
      </c>
      <c r="N832" s="198">
        <v>2.7068330000000002E-2</v>
      </c>
      <c r="S832">
        <f t="shared" si="12"/>
        <v>1073.000511846225</v>
      </c>
    </row>
    <row r="833" spans="1:19" x14ac:dyDescent="0.25">
      <c r="A833" s="197">
        <f>YieldsAct!A833</f>
        <v>19141</v>
      </c>
      <c r="B833" s="197" t="str">
        <f>YieldsAct!B833</f>
        <v>IA</v>
      </c>
      <c r="C833" s="197" t="str">
        <f>YieldsAct!C833</f>
        <v>O'Brien County</v>
      </c>
      <c r="D833" s="197">
        <f>YieldsAct!D833</f>
        <v>-95.627288399999998</v>
      </c>
      <c r="E833" s="197">
        <f>YieldsAct!E833</f>
        <v>43.08858</v>
      </c>
      <c r="N833" s="198">
        <v>2.6046980000000001E-2</v>
      </c>
      <c r="S833">
        <f t="shared" si="12"/>
        <v>1268.9287344369</v>
      </c>
    </row>
    <row r="834" spans="1:19" x14ac:dyDescent="0.25">
      <c r="A834" s="197">
        <f>YieldsAct!A834</f>
        <v>19143</v>
      </c>
      <c r="B834" s="197" t="str">
        <f>YieldsAct!B834</f>
        <v>IA</v>
      </c>
      <c r="C834" s="197" t="str">
        <f>YieldsAct!C834</f>
        <v>Osceola County</v>
      </c>
      <c r="D834" s="197">
        <f>YieldsAct!D834</f>
        <v>-95.626651800000005</v>
      </c>
      <c r="E834" s="197">
        <f>YieldsAct!E834</f>
        <v>43.384360000000001</v>
      </c>
      <c r="N834" s="198">
        <v>2.6205269999999999E-2</v>
      </c>
      <c r="S834">
        <f t="shared" si="12"/>
        <v>1306.5117583716001</v>
      </c>
    </row>
    <row r="835" spans="1:19" x14ac:dyDescent="0.25">
      <c r="A835" s="197">
        <f>YieldsAct!A835</f>
        <v>19145</v>
      </c>
      <c r="B835" s="197" t="str">
        <f>YieldsAct!B835</f>
        <v>IA</v>
      </c>
      <c r="C835" s="197" t="str">
        <f>YieldsAct!C835</f>
        <v>Page County</v>
      </c>
      <c r="D835" s="197">
        <f>YieldsAct!D835</f>
        <v>-95.151385700000006</v>
      </c>
      <c r="E835" s="197">
        <f>YieldsAct!E835</f>
        <v>40.751559999999998</v>
      </c>
      <c r="N835" s="198">
        <v>2.5260899999999999E-2</v>
      </c>
      <c r="S835">
        <f t="shared" si="12"/>
        <v>985.82139547559973</v>
      </c>
    </row>
    <row r="836" spans="1:19" x14ac:dyDescent="0.25">
      <c r="A836" s="197">
        <f>YieldsAct!A836</f>
        <v>19147</v>
      </c>
      <c r="B836" s="197" t="str">
        <f>YieldsAct!B836</f>
        <v>IA</v>
      </c>
      <c r="C836" s="197" t="str">
        <f>YieldsAct!C836</f>
        <v>Palo Alto County</v>
      </c>
      <c r="D836" s="197">
        <f>YieldsAct!D836</f>
        <v>-94.6841297</v>
      </c>
      <c r="E836" s="197">
        <f>YieldsAct!E836</f>
        <v>43.091470000000001</v>
      </c>
      <c r="N836" s="198">
        <v>2.6561689999999999E-2</v>
      </c>
      <c r="S836">
        <f t="shared" si="12"/>
        <v>1269.2940452120251</v>
      </c>
    </row>
    <row r="837" spans="1:19" x14ac:dyDescent="0.25">
      <c r="A837" s="197">
        <f>YieldsAct!A837</f>
        <v>19149</v>
      </c>
      <c r="B837" s="197" t="str">
        <f>YieldsAct!B837</f>
        <v>IA</v>
      </c>
      <c r="C837" s="197" t="str">
        <f>YieldsAct!C837</f>
        <v>Plymouth County</v>
      </c>
      <c r="D837" s="197">
        <f>YieldsAct!D837</f>
        <v>-96.204106199999998</v>
      </c>
      <c r="E837" s="197">
        <f>YieldsAct!E837</f>
        <v>42.730420000000002</v>
      </c>
      <c r="N837" s="198">
        <v>2.5630070000000001E-2</v>
      </c>
      <c r="S837">
        <f t="shared" si="12"/>
        <v>1223.9464350969001</v>
      </c>
    </row>
    <row r="838" spans="1:19" x14ac:dyDescent="0.25">
      <c r="A838" s="197">
        <f>YieldsAct!A838</f>
        <v>19151</v>
      </c>
      <c r="B838" s="197" t="str">
        <f>YieldsAct!B838</f>
        <v>IA</v>
      </c>
      <c r="C838" s="197" t="str">
        <f>YieldsAct!C838</f>
        <v>Pocahontas County</v>
      </c>
      <c r="D838" s="197">
        <f>YieldsAct!D838</f>
        <v>-94.680996500000006</v>
      </c>
      <c r="E838" s="197">
        <f>YieldsAct!E838</f>
        <v>42.73856</v>
      </c>
      <c r="N838" s="198">
        <v>2.637507E-2</v>
      </c>
      <c r="S838">
        <f t="shared" si="12"/>
        <v>1224.9623494656</v>
      </c>
    </row>
    <row r="839" spans="1:19" x14ac:dyDescent="0.25">
      <c r="A839" s="197">
        <f>YieldsAct!A839</f>
        <v>19153</v>
      </c>
      <c r="B839" s="197" t="str">
        <f>YieldsAct!B839</f>
        <v>IA</v>
      </c>
      <c r="C839" s="197" t="str">
        <f>YieldsAct!C839</f>
        <v>Polk County</v>
      </c>
      <c r="D839" s="197">
        <f>YieldsAct!D839</f>
        <v>-93.579495100000003</v>
      </c>
      <c r="E839" s="197">
        <f>YieldsAct!E839</f>
        <v>41.68618</v>
      </c>
      <c r="N839" s="198">
        <v>2.6290319999999999E-2</v>
      </c>
      <c r="S839">
        <f t="shared" si="12"/>
        <v>1096.0924567329</v>
      </c>
    </row>
    <row r="840" spans="1:19" x14ac:dyDescent="0.25">
      <c r="A840" s="197">
        <f>YieldsAct!A840</f>
        <v>19155</v>
      </c>
      <c r="B840" s="197" t="str">
        <f>YieldsAct!B840</f>
        <v>IA</v>
      </c>
      <c r="C840" s="197" t="str">
        <f>YieldsAct!C840</f>
        <v>Pottawattamie County</v>
      </c>
      <c r="D840" s="197">
        <f>YieldsAct!D840</f>
        <v>-95.541864000000004</v>
      </c>
      <c r="E840" s="197">
        <f>YieldsAct!E840</f>
        <v>41.336129999999997</v>
      </c>
      <c r="N840" s="198">
        <v>2.5366070000000001E-2</v>
      </c>
      <c r="S840">
        <f t="shared" si="12"/>
        <v>1054.3314225980248</v>
      </c>
    </row>
    <row r="841" spans="1:19" x14ac:dyDescent="0.25">
      <c r="A841" s="197">
        <f>YieldsAct!A841</f>
        <v>19157</v>
      </c>
      <c r="B841" s="197" t="str">
        <f>YieldsAct!B841</f>
        <v>IA</v>
      </c>
      <c r="C841" s="197" t="str">
        <f>YieldsAct!C841</f>
        <v>Poweshiek County</v>
      </c>
      <c r="D841" s="197">
        <f>YieldsAct!D841</f>
        <v>-92.5192646</v>
      </c>
      <c r="E841" s="197">
        <f>YieldsAct!E841</f>
        <v>41.696739999999998</v>
      </c>
      <c r="N841" s="198">
        <v>2.6456029999999998E-2</v>
      </c>
      <c r="S841">
        <f t="shared" ref="S841:S904" si="13">E841*1.5^2*(E841-30)</f>
        <v>1097.3608349120998</v>
      </c>
    </row>
    <row r="842" spans="1:19" x14ac:dyDescent="0.25">
      <c r="A842" s="197">
        <f>YieldsAct!A842</f>
        <v>19159</v>
      </c>
      <c r="B842" s="197" t="str">
        <f>YieldsAct!B842</f>
        <v>IA</v>
      </c>
      <c r="C842" s="197" t="str">
        <f>YieldsAct!C842</f>
        <v>Ringgold County</v>
      </c>
      <c r="D842" s="197">
        <f>YieldsAct!D842</f>
        <v>-94.250836000000007</v>
      </c>
      <c r="E842" s="197">
        <f>YieldsAct!E842</f>
        <v>40.749760000000002</v>
      </c>
      <c r="N842" s="198">
        <v>2.541471E-2</v>
      </c>
      <c r="S842">
        <f t="shared" si="13"/>
        <v>985.61281512960022</v>
      </c>
    </row>
    <row r="843" spans="1:19" x14ac:dyDescent="0.25">
      <c r="A843" s="197">
        <f>YieldsAct!A843</f>
        <v>19161</v>
      </c>
      <c r="B843" s="197" t="str">
        <f>YieldsAct!B843</f>
        <v>IA</v>
      </c>
      <c r="C843" s="197" t="str">
        <f>YieldsAct!C843</f>
        <v>Sac County</v>
      </c>
      <c r="D843" s="197">
        <f>YieldsAct!D843</f>
        <v>-95.117636899999994</v>
      </c>
      <c r="E843" s="197">
        <f>YieldsAct!E843</f>
        <v>42.384039999999999</v>
      </c>
      <c r="N843" s="198">
        <v>2.5881000000000001E-2</v>
      </c>
      <c r="S843">
        <f t="shared" si="13"/>
        <v>1180.9927051236</v>
      </c>
    </row>
    <row r="844" spans="1:19" x14ac:dyDescent="0.25">
      <c r="A844" s="197">
        <f>YieldsAct!A844</f>
        <v>19163</v>
      </c>
      <c r="B844" s="197" t="str">
        <f>YieldsAct!B844</f>
        <v>IA</v>
      </c>
      <c r="C844" s="197" t="str">
        <f>YieldsAct!C844</f>
        <v>Scott County</v>
      </c>
      <c r="D844" s="197">
        <f>YieldsAct!D844</f>
        <v>-90.612257</v>
      </c>
      <c r="E844" s="197">
        <f>YieldsAct!E844</f>
        <v>41.647979999999997</v>
      </c>
      <c r="N844" s="198">
        <v>2.7141040000000002E-2</v>
      </c>
      <c r="S844">
        <f t="shared" si="13"/>
        <v>1091.5083856808997</v>
      </c>
    </row>
    <row r="845" spans="1:19" x14ac:dyDescent="0.25">
      <c r="A845" s="197">
        <f>YieldsAct!A845</f>
        <v>19165</v>
      </c>
      <c r="B845" s="197" t="str">
        <f>YieldsAct!B845</f>
        <v>IA</v>
      </c>
      <c r="C845" s="197" t="str">
        <f>YieldsAct!C845</f>
        <v>Shelby County</v>
      </c>
      <c r="D845" s="197">
        <f>YieldsAct!D845</f>
        <v>-95.315396899999996</v>
      </c>
      <c r="E845" s="197">
        <f>YieldsAct!E845</f>
        <v>41.683929999999997</v>
      </c>
      <c r="N845" s="198">
        <v>2.556916E-2</v>
      </c>
      <c r="S845">
        <f t="shared" si="13"/>
        <v>1095.8222705510245</v>
      </c>
    </row>
    <row r="846" spans="1:19" x14ac:dyDescent="0.25">
      <c r="A846" s="197">
        <f>YieldsAct!A846</f>
        <v>19167</v>
      </c>
      <c r="B846" s="197" t="str">
        <f>YieldsAct!B846</f>
        <v>IA</v>
      </c>
      <c r="C846" s="197" t="str">
        <f>YieldsAct!C846</f>
        <v>Sioux County</v>
      </c>
      <c r="D846" s="197">
        <f>YieldsAct!D846</f>
        <v>-96.170181299999996</v>
      </c>
      <c r="E846" s="197">
        <f>YieldsAct!E846</f>
        <v>43.082470000000001</v>
      </c>
      <c r="N846" s="198">
        <v>2.5836520000000002E-2</v>
      </c>
      <c r="S846">
        <f t="shared" si="13"/>
        <v>1268.156522927025</v>
      </c>
    </row>
    <row r="847" spans="1:19" x14ac:dyDescent="0.25">
      <c r="A847" s="197">
        <f>YieldsAct!A847</f>
        <v>19169</v>
      </c>
      <c r="B847" s="197" t="str">
        <f>YieldsAct!B847</f>
        <v>IA</v>
      </c>
      <c r="C847" s="197" t="str">
        <f>YieldsAct!C847</f>
        <v>Story County</v>
      </c>
      <c r="D847" s="197">
        <f>YieldsAct!D847</f>
        <v>-93.467000200000001</v>
      </c>
      <c r="E847" s="197">
        <f>YieldsAct!E847</f>
        <v>42.035400000000003</v>
      </c>
      <c r="N847" s="198">
        <v>2.6472550000000001E-2</v>
      </c>
      <c r="S847">
        <f t="shared" si="13"/>
        <v>1138.3039196100003</v>
      </c>
    </row>
    <row r="848" spans="1:19" x14ac:dyDescent="0.25">
      <c r="A848" s="197">
        <f>YieldsAct!A848</f>
        <v>19171</v>
      </c>
      <c r="B848" s="197" t="str">
        <f>YieldsAct!B848</f>
        <v>IA</v>
      </c>
      <c r="C848" s="197" t="str">
        <f>YieldsAct!C848</f>
        <v>Tama County</v>
      </c>
      <c r="D848" s="197">
        <f>YieldsAct!D848</f>
        <v>-92.522652600000001</v>
      </c>
      <c r="E848" s="197">
        <f>YieldsAct!E848</f>
        <v>42.086190000000002</v>
      </c>
      <c r="N848" s="198">
        <v>2.6756350000000002E-2</v>
      </c>
      <c r="S848">
        <f t="shared" si="13"/>
        <v>1144.4887996112252</v>
      </c>
    </row>
    <row r="849" spans="1:19" x14ac:dyDescent="0.25">
      <c r="A849" s="197">
        <f>YieldsAct!A849</f>
        <v>19173</v>
      </c>
      <c r="B849" s="197" t="str">
        <f>YieldsAct!B849</f>
        <v>IA</v>
      </c>
      <c r="C849" s="197" t="str">
        <f>YieldsAct!C849</f>
        <v>Taylor County</v>
      </c>
      <c r="D849" s="197">
        <f>YieldsAct!D849</f>
        <v>-94.704514599999996</v>
      </c>
      <c r="E849" s="197">
        <f>YieldsAct!E849</f>
        <v>40.750660000000003</v>
      </c>
      <c r="N849" s="198">
        <v>2.5273110000000001E-2</v>
      </c>
      <c r="S849">
        <f t="shared" si="13"/>
        <v>985.71710348010038</v>
      </c>
    </row>
    <row r="850" spans="1:19" x14ac:dyDescent="0.25">
      <c r="A850" s="197">
        <f>YieldsAct!A850</f>
        <v>19175</v>
      </c>
      <c r="B850" s="197" t="str">
        <f>YieldsAct!B850</f>
        <v>IA</v>
      </c>
      <c r="C850" s="197" t="str">
        <f>YieldsAct!C850</f>
        <v>Union County</v>
      </c>
      <c r="D850" s="197">
        <f>YieldsAct!D850</f>
        <v>-94.251556399999998</v>
      </c>
      <c r="E850" s="197">
        <f>YieldsAct!E850</f>
        <v>41.03237</v>
      </c>
      <c r="N850" s="198">
        <v>2.552045E-2</v>
      </c>
      <c r="S850">
        <f t="shared" si="13"/>
        <v>1018.5396475880251</v>
      </c>
    </row>
    <row r="851" spans="1:19" x14ac:dyDescent="0.25">
      <c r="A851" s="197">
        <f>YieldsAct!A851</f>
        <v>19177</v>
      </c>
      <c r="B851" s="197" t="str">
        <f>YieldsAct!B851</f>
        <v>IA</v>
      </c>
      <c r="C851" s="197" t="str">
        <f>YieldsAct!C851</f>
        <v>Van Buren County</v>
      </c>
      <c r="D851" s="197">
        <f>YieldsAct!D851</f>
        <v>-91.938238999999996</v>
      </c>
      <c r="E851" s="197">
        <f>YieldsAct!E851</f>
        <v>40.760089999999998</v>
      </c>
      <c r="N851" s="198">
        <v>2.6208909999999998E-2</v>
      </c>
      <c r="S851">
        <f t="shared" si="13"/>
        <v>986.81003281822473</v>
      </c>
    </row>
    <row r="852" spans="1:19" x14ac:dyDescent="0.25">
      <c r="A852" s="197">
        <f>YieldsAct!A852</f>
        <v>19179</v>
      </c>
      <c r="B852" s="197" t="str">
        <f>YieldsAct!B852</f>
        <v>IA</v>
      </c>
      <c r="C852" s="197" t="str">
        <f>YieldsAct!C852</f>
        <v>Wapello County</v>
      </c>
      <c r="D852" s="197">
        <f>YieldsAct!D852</f>
        <v>-92.400882899999999</v>
      </c>
      <c r="E852" s="197">
        <f>YieldsAct!E852</f>
        <v>41.037230000000001</v>
      </c>
      <c r="N852" s="198">
        <v>2.61119E-2</v>
      </c>
      <c r="S852">
        <f t="shared" si="13"/>
        <v>1019.1090286640251</v>
      </c>
    </row>
    <row r="853" spans="1:19" x14ac:dyDescent="0.25">
      <c r="A853" s="197">
        <f>YieldsAct!A853</f>
        <v>19181</v>
      </c>
      <c r="B853" s="197" t="str">
        <f>YieldsAct!B853</f>
        <v>IA</v>
      </c>
      <c r="C853" s="197" t="str">
        <f>YieldsAct!C853</f>
        <v>Warren County</v>
      </c>
      <c r="D853" s="197">
        <f>YieldsAct!D853</f>
        <v>-93.569697700000006</v>
      </c>
      <c r="E853" s="197">
        <f>YieldsAct!E853</f>
        <v>41.33746</v>
      </c>
      <c r="N853" s="198">
        <v>2.6067480000000001E-2</v>
      </c>
      <c r="S853">
        <f t="shared" si="13"/>
        <v>1054.4890483161</v>
      </c>
    </row>
    <row r="854" spans="1:19" x14ac:dyDescent="0.25">
      <c r="A854" s="197">
        <f>YieldsAct!A854</f>
        <v>19183</v>
      </c>
      <c r="B854" s="197" t="str">
        <f>YieldsAct!B854</f>
        <v>IA</v>
      </c>
      <c r="C854" s="197" t="str">
        <f>YieldsAct!C854</f>
        <v>Washington County</v>
      </c>
      <c r="D854" s="197">
        <f>YieldsAct!D854</f>
        <v>-91.701228700000001</v>
      </c>
      <c r="E854" s="197">
        <f>YieldsAct!E854</f>
        <v>41.344079999999998</v>
      </c>
      <c r="N854" s="198">
        <v>2.6849080000000001E-2</v>
      </c>
      <c r="S854">
        <f t="shared" si="13"/>
        <v>1055.2737398543998</v>
      </c>
    </row>
    <row r="855" spans="1:19" x14ac:dyDescent="0.25">
      <c r="A855" s="197">
        <f>YieldsAct!A855</f>
        <v>19185</v>
      </c>
      <c r="B855" s="197" t="str">
        <f>YieldsAct!B855</f>
        <v>IA</v>
      </c>
      <c r="C855" s="197" t="str">
        <f>YieldsAct!C855</f>
        <v>Wayne County</v>
      </c>
      <c r="D855" s="197">
        <f>YieldsAct!D855</f>
        <v>-93.335605299999997</v>
      </c>
      <c r="E855" s="197">
        <f>YieldsAct!E855</f>
        <v>40.751829999999998</v>
      </c>
      <c r="N855" s="198">
        <v>2.58689E-2</v>
      </c>
      <c r="S855">
        <f t="shared" si="13"/>
        <v>985.85268378502474</v>
      </c>
    </row>
    <row r="856" spans="1:19" x14ac:dyDescent="0.25">
      <c r="A856" s="197">
        <f>YieldsAct!A856</f>
        <v>19187</v>
      </c>
      <c r="B856" s="197" t="str">
        <f>YieldsAct!B856</f>
        <v>IA</v>
      </c>
      <c r="C856" s="197" t="str">
        <f>YieldsAct!C856</f>
        <v>Webster County</v>
      </c>
      <c r="D856" s="197">
        <f>YieldsAct!D856</f>
        <v>-94.182714300000001</v>
      </c>
      <c r="E856" s="197">
        <f>YieldsAct!E856</f>
        <v>42.426290000000002</v>
      </c>
      <c r="N856" s="198">
        <v>2.6415589999999999E-2</v>
      </c>
      <c r="S856">
        <f t="shared" si="13"/>
        <v>1186.2031121192251</v>
      </c>
    </row>
    <row r="857" spans="1:19" x14ac:dyDescent="0.25">
      <c r="A857" s="197">
        <f>YieldsAct!A857</f>
        <v>19189</v>
      </c>
      <c r="B857" s="197" t="str">
        <f>YieldsAct!B857</f>
        <v>IA</v>
      </c>
      <c r="C857" s="197" t="str">
        <f>YieldsAct!C857</f>
        <v>Winnebago County</v>
      </c>
      <c r="D857" s="197">
        <f>YieldsAct!D857</f>
        <v>-93.736817200000004</v>
      </c>
      <c r="E857" s="197">
        <f>YieldsAct!E857</f>
        <v>43.386290000000002</v>
      </c>
      <c r="N857" s="198">
        <v>2.7283020000000002E-2</v>
      </c>
      <c r="S857">
        <f t="shared" si="13"/>
        <v>1306.7582849192254</v>
      </c>
    </row>
    <row r="858" spans="1:19" x14ac:dyDescent="0.25">
      <c r="A858" s="197">
        <f>YieldsAct!A858</f>
        <v>19191</v>
      </c>
      <c r="B858" s="197" t="str">
        <f>YieldsAct!B858</f>
        <v>IA</v>
      </c>
      <c r="C858" s="197" t="str">
        <f>YieldsAct!C858</f>
        <v>Winneshiek County</v>
      </c>
      <c r="D858" s="197">
        <f>YieldsAct!D858</f>
        <v>-91.839918499999996</v>
      </c>
      <c r="E858" s="197">
        <f>YieldsAct!E858</f>
        <v>43.296840000000003</v>
      </c>
      <c r="N858" s="198">
        <v>2.7400730000000002E-2</v>
      </c>
      <c r="S858">
        <f t="shared" si="13"/>
        <v>1295.3500964676002</v>
      </c>
    </row>
    <row r="859" spans="1:19" x14ac:dyDescent="0.25">
      <c r="A859" s="197">
        <f>YieldsAct!A859</f>
        <v>19193</v>
      </c>
      <c r="B859" s="197" t="str">
        <f>YieldsAct!B859</f>
        <v>IA</v>
      </c>
      <c r="C859" s="197" t="str">
        <f>YieldsAct!C859</f>
        <v>Woodbury County</v>
      </c>
      <c r="D859" s="197">
        <f>YieldsAct!D859</f>
        <v>-96.041965300000001</v>
      </c>
      <c r="E859" s="197">
        <f>YieldsAct!E859</f>
        <v>42.381720000000001</v>
      </c>
      <c r="N859" s="198">
        <v>2.5560530000000001E-2</v>
      </c>
      <c r="S859">
        <f t="shared" si="13"/>
        <v>1180.7068278564002</v>
      </c>
    </row>
    <row r="860" spans="1:19" x14ac:dyDescent="0.25">
      <c r="A860" s="197">
        <f>YieldsAct!A860</f>
        <v>19195</v>
      </c>
      <c r="B860" s="197" t="str">
        <f>YieldsAct!B860</f>
        <v>IA</v>
      </c>
      <c r="C860" s="197" t="str">
        <f>YieldsAct!C860</f>
        <v>Worth County</v>
      </c>
      <c r="D860" s="197">
        <f>YieldsAct!D860</f>
        <v>-93.260875100000007</v>
      </c>
      <c r="E860" s="197">
        <f>YieldsAct!E860</f>
        <v>43.385539999999999</v>
      </c>
      <c r="N860" s="198">
        <v>2.7481189999999999E-2</v>
      </c>
      <c r="S860">
        <f t="shared" si="13"/>
        <v>1306.6624824560997</v>
      </c>
    </row>
    <row r="861" spans="1:19" x14ac:dyDescent="0.25">
      <c r="A861" s="197">
        <f>YieldsAct!A861</f>
        <v>19197</v>
      </c>
      <c r="B861" s="197" t="str">
        <f>YieldsAct!B861</f>
        <v>IA</v>
      </c>
      <c r="C861" s="197" t="str">
        <f>YieldsAct!C861</f>
        <v>Wright County</v>
      </c>
      <c r="D861" s="197">
        <f>YieldsAct!D861</f>
        <v>-93.732710900000001</v>
      </c>
      <c r="E861" s="197">
        <f>YieldsAct!E861</f>
        <v>42.737130000000001</v>
      </c>
      <c r="N861" s="198">
        <v>2.6991210000000002E-2</v>
      </c>
      <c r="S861">
        <f t="shared" si="13"/>
        <v>1224.783856433025</v>
      </c>
    </row>
    <row r="862" spans="1:19" x14ac:dyDescent="0.25">
      <c r="A862" s="197">
        <f>YieldsAct!A862</f>
        <v>20001</v>
      </c>
      <c r="B862" s="197" t="str">
        <f>YieldsAct!B862</f>
        <v>KS</v>
      </c>
      <c r="C862" s="197" t="str">
        <f>YieldsAct!C862</f>
        <v>Allen County</v>
      </c>
      <c r="D862" s="197">
        <f>YieldsAct!D862</f>
        <v>-95.317926400000005</v>
      </c>
      <c r="E862" s="197">
        <f>YieldsAct!E862</f>
        <v>37.882899999999999</v>
      </c>
      <c r="N862" s="198">
        <v>2.387106E-2</v>
      </c>
      <c r="S862">
        <f t="shared" si="13"/>
        <v>671.91100292249996</v>
      </c>
    </row>
    <row r="863" spans="1:19" x14ac:dyDescent="0.25">
      <c r="A863" s="197">
        <f>YieldsAct!A863</f>
        <v>20003</v>
      </c>
      <c r="B863" s="197" t="str">
        <f>YieldsAct!B863</f>
        <v>KS</v>
      </c>
      <c r="C863" s="197" t="str">
        <f>YieldsAct!C863</f>
        <v>Anderson County</v>
      </c>
      <c r="D863" s="197">
        <f>YieldsAct!D863</f>
        <v>-95.304443599999999</v>
      </c>
      <c r="E863" s="197">
        <f>YieldsAct!E863</f>
        <v>38.212699999999998</v>
      </c>
      <c r="N863" s="198">
        <v>2.3960059999999998E-2</v>
      </c>
      <c r="S863">
        <f t="shared" si="13"/>
        <v>706.11624290249972</v>
      </c>
    </row>
    <row r="864" spans="1:19" x14ac:dyDescent="0.25">
      <c r="A864" s="197">
        <f>YieldsAct!A864</f>
        <v>20005</v>
      </c>
      <c r="B864" s="197" t="str">
        <f>YieldsAct!B864</f>
        <v>KS</v>
      </c>
      <c r="C864" s="197" t="str">
        <f>YieldsAct!C864</f>
        <v>Atchison County</v>
      </c>
      <c r="D864" s="197">
        <f>YieldsAct!D864</f>
        <v>-95.317374200000003</v>
      </c>
      <c r="E864" s="197">
        <f>YieldsAct!E864</f>
        <v>39.528779999999998</v>
      </c>
      <c r="N864" s="198">
        <v>2.473819E-2</v>
      </c>
      <c r="S864">
        <f t="shared" si="13"/>
        <v>847.48735864889966</v>
      </c>
    </row>
    <row r="865" spans="1:19" x14ac:dyDescent="0.25">
      <c r="A865" s="197">
        <f>YieldsAct!A865</f>
        <v>20007</v>
      </c>
      <c r="B865" s="197" t="str">
        <f>YieldsAct!B865</f>
        <v>KS</v>
      </c>
      <c r="C865" s="197" t="str">
        <f>YieldsAct!C865</f>
        <v>Barber County</v>
      </c>
      <c r="D865" s="197">
        <f>YieldsAct!D865</f>
        <v>-98.693292</v>
      </c>
      <c r="E865" s="197">
        <f>YieldsAct!E865</f>
        <v>37.22484</v>
      </c>
      <c r="N865" s="198">
        <v>2.1326700000000001E-2</v>
      </c>
      <c r="S865">
        <f t="shared" si="13"/>
        <v>605.12290430760004</v>
      </c>
    </row>
    <row r="866" spans="1:19" x14ac:dyDescent="0.25">
      <c r="A866" s="197">
        <f>YieldsAct!A866</f>
        <v>20009</v>
      </c>
      <c r="B866" s="197" t="str">
        <f>YieldsAct!B866</f>
        <v>KS</v>
      </c>
      <c r="C866" s="197" t="str">
        <f>YieldsAct!C866</f>
        <v>Barton County</v>
      </c>
      <c r="D866" s="197">
        <f>YieldsAct!D866</f>
        <v>-98.755728300000001</v>
      </c>
      <c r="E866" s="197">
        <f>YieldsAct!E866</f>
        <v>38.474960000000003</v>
      </c>
      <c r="N866" s="198">
        <v>2.1658449999999999E-2</v>
      </c>
      <c r="S866">
        <f t="shared" si="13"/>
        <v>733.66593075360038</v>
      </c>
    </row>
    <row r="867" spans="1:19" x14ac:dyDescent="0.25">
      <c r="A867" s="197">
        <f>YieldsAct!A867</f>
        <v>20011</v>
      </c>
      <c r="B867" s="197" t="str">
        <f>YieldsAct!B867</f>
        <v>KS</v>
      </c>
      <c r="C867" s="197" t="str">
        <f>YieldsAct!C867</f>
        <v>Bourbon County</v>
      </c>
      <c r="D867" s="197">
        <f>YieldsAct!D867</f>
        <v>-94.859588900000006</v>
      </c>
      <c r="E867" s="197">
        <f>YieldsAct!E867</f>
        <v>37.854869999999998</v>
      </c>
      <c r="N867" s="198">
        <v>2.4077790000000002E-2</v>
      </c>
      <c r="S867">
        <f t="shared" si="13"/>
        <v>669.02643611302483</v>
      </c>
    </row>
    <row r="868" spans="1:19" x14ac:dyDescent="0.25">
      <c r="A868" s="197">
        <f>YieldsAct!A868</f>
        <v>20013</v>
      </c>
      <c r="B868" s="197" t="str">
        <f>YieldsAct!B868</f>
        <v>KS</v>
      </c>
      <c r="C868" s="197" t="str">
        <f>YieldsAct!C868</f>
        <v>Brown County</v>
      </c>
      <c r="D868" s="197">
        <f>YieldsAct!D868</f>
        <v>-95.572232999999997</v>
      </c>
      <c r="E868" s="197">
        <f>YieldsAct!E868</f>
        <v>39.830629999999999</v>
      </c>
      <c r="N868" s="198">
        <v>2.4616590000000001E-2</v>
      </c>
      <c r="S868">
        <f t="shared" si="13"/>
        <v>881.01041894302489</v>
      </c>
    </row>
    <row r="869" spans="1:19" x14ac:dyDescent="0.25">
      <c r="A869" s="197">
        <f>YieldsAct!A869</f>
        <v>20015</v>
      </c>
      <c r="B869" s="197" t="str">
        <f>YieldsAct!B869</f>
        <v>KS</v>
      </c>
      <c r="C869" s="197" t="str">
        <f>YieldsAct!C869</f>
        <v>Butler County</v>
      </c>
      <c r="D869" s="197">
        <f>YieldsAct!D869</f>
        <v>-96.852519299999997</v>
      </c>
      <c r="E869" s="197">
        <f>YieldsAct!E869</f>
        <v>37.762369999999997</v>
      </c>
      <c r="N869" s="198">
        <v>2.2602669999999998E-2</v>
      </c>
      <c r="S869">
        <f t="shared" si="13"/>
        <v>659.53234803802468</v>
      </c>
    </row>
    <row r="870" spans="1:19" x14ac:dyDescent="0.25">
      <c r="A870" s="197">
        <f>YieldsAct!A870</f>
        <v>20017</v>
      </c>
      <c r="B870" s="197" t="str">
        <f>YieldsAct!B870</f>
        <v>KS</v>
      </c>
      <c r="C870" s="197" t="str">
        <f>YieldsAct!C870</f>
        <v>Chase County</v>
      </c>
      <c r="D870" s="197">
        <f>YieldsAct!D870</f>
        <v>-96.603133299999996</v>
      </c>
      <c r="E870" s="197">
        <f>YieldsAct!E870</f>
        <v>38.288609999999998</v>
      </c>
      <c r="N870" s="198">
        <v>2.290648E-2</v>
      </c>
      <c r="S870">
        <f t="shared" si="13"/>
        <v>714.05855039722485</v>
      </c>
    </row>
    <row r="871" spans="1:19" x14ac:dyDescent="0.25">
      <c r="A871" s="197">
        <f>YieldsAct!A871</f>
        <v>20019</v>
      </c>
      <c r="B871" s="197" t="str">
        <f>YieldsAct!B871</f>
        <v>KS</v>
      </c>
      <c r="C871" s="197" t="str">
        <f>YieldsAct!C871</f>
        <v>Chautauqua County</v>
      </c>
      <c r="D871" s="197">
        <f>YieldsAct!D871</f>
        <v>-96.254259000000005</v>
      </c>
      <c r="E871" s="197">
        <f>YieldsAct!E871</f>
        <v>37.147889999999997</v>
      </c>
      <c r="N871" s="198">
        <v>2.3004150000000001E-2</v>
      </c>
      <c r="S871">
        <f t="shared" si="13"/>
        <v>597.44032076722476</v>
      </c>
    </row>
    <row r="872" spans="1:19" x14ac:dyDescent="0.25">
      <c r="A872" s="197">
        <f>YieldsAct!A872</f>
        <v>20021</v>
      </c>
      <c r="B872" s="197" t="str">
        <f>YieldsAct!B872</f>
        <v>KS</v>
      </c>
      <c r="C872" s="197" t="str">
        <f>YieldsAct!C872</f>
        <v>Cherokee County</v>
      </c>
      <c r="D872" s="197">
        <f>YieldsAct!D872</f>
        <v>-94.863225299999996</v>
      </c>
      <c r="E872" s="197">
        <f>YieldsAct!E872</f>
        <v>37.181570000000001</v>
      </c>
      <c r="N872" s="198">
        <v>2.3790120000000001E-2</v>
      </c>
      <c r="S872">
        <f t="shared" si="13"/>
        <v>600.79960724602506</v>
      </c>
    </row>
    <row r="873" spans="1:19" x14ac:dyDescent="0.25">
      <c r="A873" s="197">
        <f>YieldsAct!A873</f>
        <v>20023</v>
      </c>
      <c r="B873" s="197" t="str">
        <f>YieldsAct!B873</f>
        <v>KS</v>
      </c>
      <c r="C873" s="197" t="str">
        <f>YieldsAct!C873</f>
        <v>Cheyenne County</v>
      </c>
      <c r="D873" s="197">
        <f>YieldsAct!D873</f>
        <v>-101.73508</v>
      </c>
      <c r="E873" s="197">
        <f>YieldsAct!E873</f>
        <v>39.790799999999997</v>
      </c>
      <c r="N873" s="198">
        <v>2.0876539999999999E-2</v>
      </c>
      <c r="S873">
        <f t="shared" si="13"/>
        <v>876.56347043999972</v>
      </c>
    </row>
    <row r="874" spans="1:19" x14ac:dyDescent="0.25">
      <c r="A874" s="197">
        <f>YieldsAct!A874</f>
        <v>20025</v>
      </c>
      <c r="B874" s="197" t="str">
        <f>YieldsAct!B874</f>
        <v>KS</v>
      </c>
      <c r="C874" s="197" t="str">
        <f>YieldsAct!C874</f>
        <v>Clark County</v>
      </c>
      <c r="D874" s="197">
        <f>YieldsAct!D874</f>
        <v>-99.8214246</v>
      </c>
      <c r="E874" s="197">
        <f>YieldsAct!E874</f>
        <v>37.229590000000002</v>
      </c>
      <c r="N874" s="198">
        <v>2.0828309999999999E-2</v>
      </c>
      <c r="S874">
        <f t="shared" si="13"/>
        <v>605.59801102822519</v>
      </c>
    </row>
    <row r="875" spans="1:19" x14ac:dyDescent="0.25">
      <c r="A875" s="197">
        <f>YieldsAct!A875</f>
        <v>20027</v>
      </c>
      <c r="B875" s="197" t="str">
        <f>YieldsAct!B875</f>
        <v>KS</v>
      </c>
      <c r="C875" s="197" t="str">
        <f>YieldsAct!C875</f>
        <v>Clay County</v>
      </c>
      <c r="D875" s="197">
        <f>YieldsAct!D875</f>
        <v>-97.166169199999999</v>
      </c>
      <c r="E875" s="197">
        <f>YieldsAct!E875</f>
        <v>39.335850000000001</v>
      </c>
      <c r="N875" s="198">
        <v>2.332832E-2</v>
      </c>
      <c r="S875">
        <f t="shared" si="13"/>
        <v>826.2755892506251</v>
      </c>
    </row>
    <row r="876" spans="1:19" x14ac:dyDescent="0.25">
      <c r="A876" s="197">
        <f>YieldsAct!A876</f>
        <v>20029</v>
      </c>
      <c r="B876" s="197" t="str">
        <f>YieldsAct!B876</f>
        <v>KS</v>
      </c>
      <c r="C876" s="197" t="str">
        <f>YieldsAct!C876</f>
        <v>Cloud County</v>
      </c>
      <c r="D876" s="197">
        <f>YieldsAct!D876</f>
        <v>-97.649196599999996</v>
      </c>
      <c r="E876" s="197">
        <f>YieldsAct!E876</f>
        <v>39.465330000000002</v>
      </c>
      <c r="N876" s="198">
        <v>2.3064870000000001E-2</v>
      </c>
      <c r="S876">
        <f t="shared" si="13"/>
        <v>840.49283702002515</v>
      </c>
    </row>
    <row r="877" spans="1:19" x14ac:dyDescent="0.25">
      <c r="A877" s="197">
        <f>YieldsAct!A877</f>
        <v>20031</v>
      </c>
      <c r="B877" s="197" t="str">
        <f>YieldsAct!B877</f>
        <v>KS</v>
      </c>
      <c r="C877" s="197" t="str">
        <f>YieldsAct!C877</f>
        <v>Coffey County</v>
      </c>
      <c r="D877" s="197">
        <f>YieldsAct!D877</f>
        <v>-95.745741600000002</v>
      </c>
      <c r="E877" s="197">
        <f>YieldsAct!E877</f>
        <v>38.230260000000001</v>
      </c>
      <c r="N877" s="198">
        <v>2.3721450000000002E-2</v>
      </c>
      <c r="S877">
        <f t="shared" si="13"/>
        <v>707.95120425210007</v>
      </c>
    </row>
    <row r="878" spans="1:19" x14ac:dyDescent="0.25">
      <c r="A878" s="197">
        <f>YieldsAct!A878</f>
        <v>20033</v>
      </c>
      <c r="B878" s="197" t="str">
        <f>YieldsAct!B878</f>
        <v>KS</v>
      </c>
      <c r="C878" s="197" t="str">
        <f>YieldsAct!C878</f>
        <v>Comanche County</v>
      </c>
      <c r="D878" s="197">
        <f>YieldsAct!D878</f>
        <v>-99.284309500000006</v>
      </c>
      <c r="E878" s="197">
        <f>YieldsAct!E878</f>
        <v>37.182989999999997</v>
      </c>
      <c r="N878" s="198">
        <v>2.0990129999999999E-2</v>
      </c>
      <c r="S878">
        <f t="shared" si="13"/>
        <v>600.94135201522465</v>
      </c>
    </row>
    <row r="879" spans="1:19" x14ac:dyDescent="0.25">
      <c r="A879" s="197">
        <f>YieldsAct!A879</f>
        <v>20035</v>
      </c>
      <c r="B879" s="197" t="str">
        <f>YieldsAct!B879</f>
        <v>KS</v>
      </c>
      <c r="C879" s="197" t="str">
        <f>YieldsAct!C879</f>
        <v>Cowley County</v>
      </c>
      <c r="D879" s="197">
        <f>YieldsAct!D879</f>
        <v>-96.850530199999994</v>
      </c>
      <c r="E879" s="197">
        <f>YieldsAct!E879</f>
        <v>37.225200000000001</v>
      </c>
      <c r="N879" s="198">
        <v>2.25864E-2</v>
      </c>
      <c r="S879">
        <f t="shared" si="13"/>
        <v>605.15890884000009</v>
      </c>
    </row>
    <row r="880" spans="1:19" x14ac:dyDescent="0.25">
      <c r="A880" s="197">
        <f>YieldsAct!A880</f>
        <v>20037</v>
      </c>
      <c r="B880" s="197" t="str">
        <f>YieldsAct!B880</f>
        <v>KS</v>
      </c>
      <c r="C880" s="197" t="str">
        <f>YieldsAct!C880</f>
        <v>Crawford County</v>
      </c>
      <c r="D880" s="197">
        <f>YieldsAct!D880</f>
        <v>-94.863771299999996</v>
      </c>
      <c r="E880" s="197">
        <f>YieldsAct!E880</f>
        <v>37.510399999999997</v>
      </c>
      <c r="N880" s="198">
        <v>2.3948130000000001E-2</v>
      </c>
      <c r="S880">
        <f t="shared" si="13"/>
        <v>633.86574335999967</v>
      </c>
    </row>
    <row r="881" spans="1:19" x14ac:dyDescent="0.25">
      <c r="A881" s="197">
        <f>YieldsAct!A881</f>
        <v>20039</v>
      </c>
      <c r="B881" s="197" t="str">
        <f>YieldsAct!B881</f>
        <v>KS</v>
      </c>
      <c r="C881" s="197" t="str">
        <f>YieldsAct!C881</f>
        <v>Decatur County</v>
      </c>
      <c r="D881" s="197">
        <f>YieldsAct!D881</f>
        <v>-100.455201</v>
      </c>
      <c r="E881" s="197">
        <f>YieldsAct!E881</f>
        <v>39.788730000000001</v>
      </c>
      <c r="N881" s="198">
        <v>2.150898E-2</v>
      </c>
      <c r="S881">
        <f t="shared" si="13"/>
        <v>876.33255377902503</v>
      </c>
    </row>
    <row r="882" spans="1:19" x14ac:dyDescent="0.25">
      <c r="A882" s="197">
        <f>YieldsAct!A882</f>
        <v>20041</v>
      </c>
      <c r="B882" s="197" t="str">
        <f>YieldsAct!B882</f>
        <v>KS</v>
      </c>
      <c r="C882" s="197" t="str">
        <f>YieldsAct!C882</f>
        <v>Dickinson County</v>
      </c>
      <c r="D882" s="197">
        <f>YieldsAct!D882</f>
        <v>-97.152560600000001</v>
      </c>
      <c r="E882" s="197">
        <f>YieldsAct!E882</f>
        <v>38.854640000000003</v>
      </c>
      <c r="N882" s="198">
        <v>2.3019919999999999E-2</v>
      </c>
      <c r="S882">
        <f t="shared" si="13"/>
        <v>774.09866144160037</v>
      </c>
    </row>
    <row r="883" spans="1:19" x14ac:dyDescent="0.25">
      <c r="A883" s="197">
        <f>YieldsAct!A883</f>
        <v>20043</v>
      </c>
      <c r="B883" s="197" t="str">
        <f>YieldsAct!B883</f>
        <v>KS</v>
      </c>
      <c r="C883" s="197" t="str">
        <f>YieldsAct!C883</f>
        <v>Doniphan County</v>
      </c>
      <c r="D883" s="197">
        <f>YieldsAct!D883</f>
        <v>-95.158534799999998</v>
      </c>
      <c r="E883" s="197">
        <f>YieldsAct!E883</f>
        <v>39.799399999999999</v>
      </c>
      <c r="N883" s="198">
        <v>2.4957210000000001E-2</v>
      </c>
      <c r="S883">
        <f t="shared" si="13"/>
        <v>877.52304080999977</v>
      </c>
    </row>
    <row r="884" spans="1:19" x14ac:dyDescent="0.25">
      <c r="A884" s="197">
        <f>YieldsAct!A884</f>
        <v>20045</v>
      </c>
      <c r="B884" s="197" t="str">
        <f>YieldsAct!B884</f>
        <v>KS</v>
      </c>
      <c r="C884" s="197" t="str">
        <f>YieldsAct!C884</f>
        <v>Douglas County</v>
      </c>
      <c r="D884" s="197">
        <f>YieldsAct!D884</f>
        <v>-95.312195500000001</v>
      </c>
      <c r="E884" s="197">
        <f>YieldsAct!E884</f>
        <v>38.889220000000002</v>
      </c>
      <c r="N884" s="198">
        <v>2.462056E-2</v>
      </c>
      <c r="S884">
        <f t="shared" si="13"/>
        <v>777.81337246890018</v>
      </c>
    </row>
    <row r="885" spans="1:19" x14ac:dyDescent="0.25">
      <c r="A885" s="197">
        <f>YieldsAct!A885</f>
        <v>20047</v>
      </c>
      <c r="B885" s="197" t="str">
        <f>YieldsAct!B885</f>
        <v>KS</v>
      </c>
      <c r="C885" s="197" t="str">
        <f>YieldsAct!C885</f>
        <v>Edwards County</v>
      </c>
      <c r="D885" s="197">
        <f>YieldsAct!D885</f>
        <v>-99.310342899999995</v>
      </c>
      <c r="E885" s="197">
        <f>YieldsAct!E885</f>
        <v>37.880699999999997</v>
      </c>
      <c r="N885" s="198">
        <v>2.110772E-2</v>
      </c>
      <c r="S885">
        <f t="shared" si="13"/>
        <v>671.68447310249974</v>
      </c>
    </row>
    <row r="886" spans="1:19" x14ac:dyDescent="0.25">
      <c r="A886" s="197">
        <f>YieldsAct!A886</f>
        <v>20049</v>
      </c>
      <c r="B886" s="197" t="str">
        <f>YieldsAct!B886</f>
        <v>KS</v>
      </c>
      <c r="C886" s="197" t="str">
        <f>YieldsAct!C886</f>
        <v>Elk County</v>
      </c>
      <c r="D886" s="197">
        <f>YieldsAct!D886</f>
        <v>-96.253456</v>
      </c>
      <c r="E886" s="197">
        <f>YieldsAct!E886</f>
        <v>37.440130000000003</v>
      </c>
      <c r="N886" s="198">
        <v>2.303241E-2</v>
      </c>
      <c r="S886">
        <f t="shared" si="13"/>
        <v>626.7587274380254</v>
      </c>
    </row>
    <row r="887" spans="1:19" x14ac:dyDescent="0.25">
      <c r="A887" s="197">
        <f>YieldsAct!A887</f>
        <v>20051</v>
      </c>
      <c r="B887" s="197" t="str">
        <f>YieldsAct!B887</f>
        <v>KS</v>
      </c>
      <c r="C887" s="197" t="str">
        <f>YieldsAct!C887</f>
        <v>Ellis County</v>
      </c>
      <c r="D887" s="197">
        <f>YieldsAct!D887</f>
        <v>-99.317668499999996</v>
      </c>
      <c r="E887" s="197">
        <f>YieldsAct!E887</f>
        <v>38.912430000000001</v>
      </c>
      <c r="N887" s="198">
        <v>2.166657E-2</v>
      </c>
      <c r="S887">
        <f t="shared" si="13"/>
        <v>780.30969413602497</v>
      </c>
    </row>
    <row r="888" spans="1:19" x14ac:dyDescent="0.25">
      <c r="A888" s="197">
        <f>YieldsAct!A888</f>
        <v>20053</v>
      </c>
      <c r="B888" s="197" t="str">
        <f>YieldsAct!B888</f>
        <v>KS</v>
      </c>
      <c r="C888" s="197" t="str">
        <f>YieldsAct!C888</f>
        <v>Ellsworth County</v>
      </c>
      <c r="D888" s="197">
        <f>YieldsAct!D888</f>
        <v>-98.204482600000006</v>
      </c>
      <c r="E888" s="197">
        <f>YieldsAct!E888</f>
        <v>38.69229</v>
      </c>
      <c r="N888" s="198">
        <v>2.2133050000000001E-2</v>
      </c>
      <c r="S888">
        <f t="shared" si="13"/>
        <v>756.73036224922498</v>
      </c>
    </row>
    <row r="889" spans="1:19" x14ac:dyDescent="0.25">
      <c r="A889" s="197">
        <f>YieldsAct!A889</f>
        <v>20055</v>
      </c>
      <c r="B889" s="197" t="str">
        <f>YieldsAct!B889</f>
        <v>KS</v>
      </c>
      <c r="C889" s="197" t="str">
        <f>YieldsAct!C889</f>
        <v>Finney County</v>
      </c>
      <c r="D889" s="197">
        <f>YieldsAct!D889</f>
        <v>-100.73918399999999</v>
      </c>
      <c r="E889" s="197">
        <f>YieldsAct!E889</f>
        <v>38.040480000000002</v>
      </c>
      <c r="N889" s="198">
        <v>2.052791E-2</v>
      </c>
      <c r="S889">
        <f t="shared" si="13"/>
        <v>688.19336691840022</v>
      </c>
    </row>
    <row r="890" spans="1:19" x14ac:dyDescent="0.25">
      <c r="A890" s="197">
        <f>YieldsAct!A890</f>
        <v>20057</v>
      </c>
      <c r="B890" s="197" t="str">
        <f>YieldsAct!B890</f>
        <v>KS</v>
      </c>
      <c r="C890" s="197" t="str">
        <f>YieldsAct!C890</f>
        <v>Ford County</v>
      </c>
      <c r="D890" s="197">
        <f>YieldsAct!D890</f>
        <v>-99.886281499999996</v>
      </c>
      <c r="E890" s="197">
        <f>YieldsAct!E890</f>
        <v>37.688809999999997</v>
      </c>
      <c r="N890" s="198">
        <v>2.0702269999999998E-2</v>
      </c>
      <c r="S890">
        <f t="shared" si="13"/>
        <v>652.00972323622466</v>
      </c>
    </row>
    <row r="891" spans="1:19" x14ac:dyDescent="0.25">
      <c r="A891" s="197">
        <f>YieldsAct!A891</f>
        <v>20059</v>
      </c>
      <c r="B891" s="197" t="str">
        <f>YieldsAct!B891</f>
        <v>KS</v>
      </c>
      <c r="C891" s="197" t="str">
        <f>YieldsAct!C891</f>
        <v>Franklin County</v>
      </c>
      <c r="D891" s="197">
        <f>YieldsAct!D891</f>
        <v>-95.300211700000006</v>
      </c>
      <c r="E891" s="197">
        <f>YieldsAct!E891</f>
        <v>38.565759999999997</v>
      </c>
      <c r="N891" s="198">
        <v>2.4288339999999999E-2</v>
      </c>
      <c r="S891">
        <f t="shared" si="13"/>
        <v>743.2763498495998</v>
      </c>
    </row>
    <row r="892" spans="1:19" x14ac:dyDescent="0.25">
      <c r="A892" s="197">
        <f>YieldsAct!A892</f>
        <v>20061</v>
      </c>
      <c r="B892" s="197" t="str">
        <f>YieldsAct!B892</f>
        <v>KS</v>
      </c>
      <c r="C892" s="197" t="str">
        <f>YieldsAct!C892</f>
        <v>Geary County</v>
      </c>
      <c r="D892" s="197">
        <f>YieldsAct!D892</f>
        <v>-96.749580499999993</v>
      </c>
      <c r="E892" s="197">
        <f>YieldsAct!E892</f>
        <v>38.989750000000001</v>
      </c>
      <c r="N892" s="198">
        <v>2.3344589999999998E-2</v>
      </c>
      <c r="S892">
        <f t="shared" si="13"/>
        <v>788.64323639062513</v>
      </c>
    </row>
    <row r="893" spans="1:19" x14ac:dyDescent="0.25">
      <c r="A893" s="197">
        <f>YieldsAct!A893</f>
        <v>20063</v>
      </c>
      <c r="B893" s="197" t="str">
        <f>YieldsAct!B893</f>
        <v>KS</v>
      </c>
      <c r="C893" s="197" t="str">
        <f>YieldsAct!C893</f>
        <v>Gove County</v>
      </c>
      <c r="D893" s="197">
        <f>YieldsAct!D893</f>
        <v>-100.47872099999999</v>
      </c>
      <c r="E893" s="197">
        <f>YieldsAct!E893</f>
        <v>38.919879999999999</v>
      </c>
      <c r="N893" s="198">
        <v>2.0982230000000001E-2</v>
      </c>
      <c r="S893">
        <f t="shared" si="13"/>
        <v>781.11148323239991</v>
      </c>
    </row>
    <row r="894" spans="1:19" x14ac:dyDescent="0.25">
      <c r="A894" s="197">
        <f>YieldsAct!A894</f>
        <v>20065</v>
      </c>
      <c r="B894" s="197" t="str">
        <f>YieldsAct!B894</f>
        <v>KS</v>
      </c>
      <c r="C894" s="197" t="str">
        <f>YieldsAct!C894</f>
        <v>Graham County</v>
      </c>
      <c r="D894" s="197">
        <f>YieldsAct!D894</f>
        <v>-99.880889600000003</v>
      </c>
      <c r="E894" s="197">
        <f>YieldsAct!E894</f>
        <v>39.356409999999997</v>
      </c>
      <c r="N894" s="198">
        <v>2.1456220000000002E-2</v>
      </c>
      <c r="S894">
        <f t="shared" si="13"/>
        <v>828.52809319822461</v>
      </c>
    </row>
    <row r="895" spans="1:19" x14ac:dyDescent="0.25">
      <c r="A895" s="197">
        <f>YieldsAct!A895</f>
        <v>20067</v>
      </c>
      <c r="B895" s="197" t="str">
        <f>YieldsAct!B895</f>
        <v>KS</v>
      </c>
      <c r="C895" s="197" t="str">
        <f>YieldsAct!C895</f>
        <v>Grant County</v>
      </c>
      <c r="D895" s="197">
        <f>YieldsAct!D895</f>
        <v>-101.30466800000001</v>
      </c>
      <c r="E895" s="197">
        <f>YieldsAct!E895</f>
        <v>37.563110000000002</v>
      </c>
      <c r="N895" s="198">
        <v>2.017588E-2</v>
      </c>
      <c r="S895">
        <f t="shared" si="13"/>
        <v>639.2113489622252</v>
      </c>
    </row>
    <row r="896" spans="1:19" x14ac:dyDescent="0.25">
      <c r="A896" s="197">
        <f>YieldsAct!A896</f>
        <v>20069</v>
      </c>
      <c r="B896" s="197" t="str">
        <f>YieldsAct!B896</f>
        <v>KS</v>
      </c>
      <c r="C896" s="197" t="str">
        <f>YieldsAct!C896</f>
        <v>Gray County</v>
      </c>
      <c r="D896" s="197">
        <f>YieldsAct!D896</f>
        <v>-100.429686</v>
      </c>
      <c r="E896" s="197">
        <f>YieldsAct!E896</f>
        <v>37.735219999999998</v>
      </c>
      <c r="N896" s="198">
        <v>2.0471329999999999E-2</v>
      </c>
      <c r="S896">
        <f t="shared" si="13"/>
        <v>656.75301400889987</v>
      </c>
    </row>
    <row r="897" spans="1:19" x14ac:dyDescent="0.25">
      <c r="A897" s="197">
        <f>YieldsAct!A897</f>
        <v>20071</v>
      </c>
      <c r="B897" s="197" t="str">
        <f>YieldsAct!B897</f>
        <v>KS</v>
      </c>
      <c r="C897" s="197" t="str">
        <f>YieldsAct!C897</f>
        <v>Greeley County</v>
      </c>
      <c r="D897" s="197">
        <f>YieldsAct!D897</f>
        <v>-101.805477</v>
      </c>
      <c r="E897" s="197">
        <f>YieldsAct!E897</f>
        <v>38.475549999999998</v>
      </c>
      <c r="N897" s="198">
        <v>2.0171540000000002E-2</v>
      </c>
      <c r="S897">
        <f t="shared" si="13"/>
        <v>733.72825755562485</v>
      </c>
    </row>
    <row r="898" spans="1:19" x14ac:dyDescent="0.25">
      <c r="A898" s="197">
        <f>YieldsAct!A898</f>
        <v>20073</v>
      </c>
      <c r="B898" s="197" t="str">
        <f>YieldsAct!B898</f>
        <v>KS</v>
      </c>
      <c r="C898" s="197" t="str">
        <f>YieldsAct!C898</f>
        <v>Greenwood County</v>
      </c>
      <c r="D898" s="197">
        <f>YieldsAct!D898</f>
        <v>-96.240112699999997</v>
      </c>
      <c r="E898" s="197">
        <f>YieldsAct!E898</f>
        <v>37.863880000000002</v>
      </c>
      <c r="N898" s="198">
        <v>2.3141970000000001E-2</v>
      </c>
      <c r="S898">
        <f t="shared" si="13"/>
        <v>669.95326947240017</v>
      </c>
    </row>
    <row r="899" spans="1:19" x14ac:dyDescent="0.25">
      <c r="A899" s="197">
        <f>YieldsAct!A899</f>
        <v>20075</v>
      </c>
      <c r="B899" s="197" t="str">
        <f>YieldsAct!B899</f>
        <v>KS</v>
      </c>
      <c r="C899" s="197" t="str">
        <f>YieldsAct!C899</f>
        <v>Hamilton County</v>
      </c>
      <c r="D899" s="197">
        <f>YieldsAct!D899</f>
        <v>-101.791749</v>
      </c>
      <c r="E899" s="197">
        <f>YieldsAct!E899</f>
        <v>37.995060000000002</v>
      </c>
      <c r="N899" s="198">
        <v>2.0066210000000001E-2</v>
      </c>
      <c r="S899">
        <f t="shared" si="13"/>
        <v>683.48876490810028</v>
      </c>
    </row>
    <row r="900" spans="1:19" x14ac:dyDescent="0.25">
      <c r="A900" s="197">
        <f>YieldsAct!A900</f>
        <v>20077</v>
      </c>
      <c r="B900" s="197" t="str">
        <f>YieldsAct!B900</f>
        <v>KS</v>
      </c>
      <c r="C900" s="197" t="str">
        <f>YieldsAct!C900</f>
        <v>Harper County</v>
      </c>
      <c r="D900" s="197">
        <f>YieldsAct!D900</f>
        <v>-98.081779499999996</v>
      </c>
      <c r="E900" s="197">
        <f>YieldsAct!E900</f>
        <v>37.184959999999997</v>
      </c>
      <c r="N900" s="198">
        <v>2.1784640000000001E-2</v>
      </c>
      <c r="S900">
        <f t="shared" si="13"/>
        <v>601.13801295359963</v>
      </c>
    </row>
    <row r="901" spans="1:19" x14ac:dyDescent="0.25">
      <c r="A901" s="197">
        <f>YieldsAct!A901</f>
        <v>20079</v>
      </c>
      <c r="B901" s="197" t="str">
        <f>YieldsAct!B901</f>
        <v>KS</v>
      </c>
      <c r="C901" s="197" t="str">
        <f>YieldsAct!C901</f>
        <v>Harvey County</v>
      </c>
      <c r="D901" s="197">
        <f>YieldsAct!D901</f>
        <v>-97.434333800000005</v>
      </c>
      <c r="E901" s="197">
        <f>YieldsAct!E901</f>
        <v>38.032940000000004</v>
      </c>
      <c r="N901" s="198">
        <v>2.252991E-2</v>
      </c>
      <c r="S901">
        <f t="shared" si="13"/>
        <v>687.41173134810037</v>
      </c>
    </row>
    <row r="902" spans="1:19" x14ac:dyDescent="0.25">
      <c r="A902" s="197">
        <f>YieldsAct!A902</f>
        <v>20081</v>
      </c>
      <c r="B902" s="197" t="str">
        <f>YieldsAct!B902</f>
        <v>KS</v>
      </c>
      <c r="C902" s="197" t="str">
        <f>YieldsAct!C902</f>
        <v>Haskell County</v>
      </c>
      <c r="D902" s="197">
        <f>YieldsAct!D902</f>
        <v>-100.863197</v>
      </c>
      <c r="E902" s="197">
        <f>YieldsAct!E902</f>
        <v>37.561950000000003</v>
      </c>
      <c r="N902" s="198">
        <v>2.0329380000000001E-2</v>
      </c>
      <c r="S902">
        <f t="shared" si="13"/>
        <v>639.09357255562531</v>
      </c>
    </row>
    <row r="903" spans="1:19" x14ac:dyDescent="0.25">
      <c r="A903" s="197">
        <f>YieldsAct!A903</f>
        <v>20083</v>
      </c>
      <c r="B903" s="197" t="str">
        <f>YieldsAct!B903</f>
        <v>KS</v>
      </c>
      <c r="C903" s="197" t="str">
        <f>YieldsAct!C903</f>
        <v>Hodgeman County</v>
      </c>
      <c r="D903" s="197">
        <f>YieldsAct!D903</f>
        <v>-99.898461600000005</v>
      </c>
      <c r="E903" s="197">
        <f>YieldsAct!E903</f>
        <v>38.085000000000001</v>
      </c>
      <c r="N903" s="198">
        <v>2.0961819999999999E-2</v>
      </c>
      <c r="S903">
        <f t="shared" si="13"/>
        <v>692.8137562500001</v>
      </c>
    </row>
    <row r="904" spans="1:19" x14ac:dyDescent="0.25">
      <c r="A904" s="197">
        <f>YieldsAct!A904</f>
        <v>20085</v>
      </c>
      <c r="B904" s="197" t="str">
        <f>YieldsAct!B904</f>
        <v>KS</v>
      </c>
      <c r="C904" s="197" t="str">
        <f>YieldsAct!C904</f>
        <v>Jackson County</v>
      </c>
      <c r="D904" s="197">
        <f>YieldsAct!D904</f>
        <v>-95.797221399999998</v>
      </c>
      <c r="E904" s="197">
        <f>YieldsAct!E904</f>
        <v>39.41339</v>
      </c>
      <c r="N904" s="198">
        <v>2.429276E-2</v>
      </c>
      <c r="S904">
        <f t="shared" si="13"/>
        <v>834.78062540722499</v>
      </c>
    </row>
    <row r="905" spans="1:19" x14ac:dyDescent="0.25">
      <c r="A905" s="197">
        <f>YieldsAct!A905</f>
        <v>20087</v>
      </c>
      <c r="B905" s="197" t="str">
        <f>YieldsAct!B905</f>
        <v>KS</v>
      </c>
      <c r="C905" s="197" t="str">
        <f>YieldsAct!C905</f>
        <v>Jefferson County</v>
      </c>
      <c r="D905" s="197">
        <f>YieldsAct!D905</f>
        <v>-95.393817400000003</v>
      </c>
      <c r="E905" s="197">
        <f>YieldsAct!E905</f>
        <v>39.235999999999997</v>
      </c>
      <c r="N905" s="198">
        <v>2.4612470000000001E-2</v>
      </c>
      <c r="S905">
        <f t="shared" ref="S905:S968" si="14">E905*1.5^2*(E905-30)</f>
        <v>815.36331599999971</v>
      </c>
    </row>
    <row r="906" spans="1:19" x14ac:dyDescent="0.25">
      <c r="A906" s="197">
        <f>YieldsAct!A906</f>
        <v>20089</v>
      </c>
      <c r="B906" s="197" t="str">
        <f>YieldsAct!B906</f>
        <v>KS</v>
      </c>
      <c r="C906" s="197" t="str">
        <f>YieldsAct!C906</f>
        <v>Jewell County</v>
      </c>
      <c r="D906" s="197">
        <f>YieldsAct!D906</f>
        <v>-98.2215025</v>
      </c>
      <c r="E906" s="197">
        <f>YieldsAct!E906</f>
        <v>39.782299999999999</v>
      </c>
      <c r="N906" s="198">
        <v>2.2894899999999999E-2</v>
      </c>
      <c r="S906">
        <f t="shared" si="14"/>
        <v>875.61538490249995</v>
      </c>
    </row>
    <row r="907" spans="1:19" x14ac:dyDescent="0.25">
      <c r="A907" s="197">
        <f>YieldsAct!A907</f>
        <v>20091</v>
      </c>
      <c r="B907" s="197" t="str">
        <f>YieldsAct!B907</f>
        <v>KS</v>
      </c>
      <c r="C907" s="197" t="str">
        <f>YieldsAct!C907</f>
        <v>Johnson County</v>
      </c>
      <c r="D907" s="197">
        <f>YieldsAct!D907</f>
        <v>-94.834644699999998</v>
      </c>
      <c r="E907" s="197">
        <f>YieldsAct!E907</f>
        <v>38.88691</v>
      </c>
      <c r="N907" s="198">
        <v>2.4734099999999998E-2</v>
      </c>
      <c r="S907">
        <f t="shared" si="14"/>
        <v>777.56505603322501</v>
      </c>
    </row>
    <row r="908" spans="1:19" x14ac:dyDescent="0.25">
      <c r="A908" s="197">
        <f>YieldsAct!A908</f>
        <v>20093</v>
      </c>
      <c r="B908" s="197" t="str">
        <f>YieldsAct!B908</f>
        <v>KS</v>
      </c>
      <c r="C908" s="197" t="str">
        <f>YieldsAct!C908</f>
        <v>Kearny County</v>
      </c>
      <c r="D908" s="197">
        <f>YieldsAct!D908</f>
        <v>-101.320108</v>
      </c>
      <c r="E908" s="197">
        <f>YieldsAct!E908</f>
        <v>37.995620000000002</v>
      </c>
      <c r="N908" s="198">
        <v>2.0281150000000001E-2</v>
      </c>
      <c r="S908">
        <f t="shared" si="14"/>
        <v>683.54671316490032</v>
      </c>
    </row>
    <row r="909" spans="1:19" x14ac:dyDescent="0.25">
      <c r="A909" s="197">
        <f>YieldsAct!A909</f>
        <v>20095</v>
      </c>
      <c r="B909" s="197" t="str">
        <f>YieldsAct!B909</f>
        <v>KS</v>
      </c>
      <c r="C909" s="197" t="str">
        <f>YieldsAct!C909</f>
        <v>Kingman County</v>
      </c>
      <c r="D909" s="197">
        <f>YieldsAct!D909</f>
        <v>-98.138081200000002</v>
      </c>
      <c r="E909" s="197">
        <f>YieldsAct!E909</f>
        <v>37.550919999999998</v>
      </c>
      <c r="N909" s="198">
        <v>2.1780020000000001E-2</v>
      </c>
      <c r="S909">
        <f t="shared" si="14"/>
        <v>637.9739839043998</v>
      </c>
    </row>
    <row r="910" spans="1:19" x14ac:dyDescent="0.25">
      <c r="A910" s="197">
        <f>YieldsAct!A910</f>
        <v>20097</v>
      </c>
      <c r="B910" s="197" t="str">
        <f>YieldsAct!B910</f>
        <v>KS</v>
      </c>
      <c r="C910" s="197" t="str">
        <f>YieldsAct!C910</f>
        <v>Kiowa County</v>
      </c>
      <c r="D910" s="197">
        <f>YieldsAct!D910</f>
        <v>-99.288546600000004</v>
      </c>
      <c r="E910" s="197">
        <f>YieldsAct!E910</f>
        <v>37.545949999999998</v>
      </c>
      <c r="N910" s="198">
        <v>2.098599E-2</v>
      </c>
      <c r="S910">
        <f t="shared" si="14"/>
        <v>637.46968815562479</v>
      </c>
    </row>
    <row r="911" spans="1:19" x14ac:dyDescent="0.25">
      <c r="A911" s="197">
        <f>YieldsAct!A911</f>
        <v>20099</v>
      </c>
      <c r="B911" s="197" t="str">
        <f>YieldsAct!B911</f>
        <v>KS</v>
      </c>
      <c r="C911" s="197" t="str">
        <f>YieldsAct!C911</f>
        <v>Labette County</v>
      </c>
      <c r="D911" s="197">
        <f>YieldsAct!D911</f>
        <v>-95.311153700000006</v>
      </c>
      <c r="E911" s="197">
        <f>YieldsAct!E911</f>
        <v>37.199779999999997</v>
      </c>
      <c r="N911" s="198">
        <v>2.362005E-2</v>
      </c>
      <c r="S911">
        <f t="shared" si="14"/>
        <v>602.61802210889971</v>
      </c>
    </row>
    <row r="912" spans="1:19" x14ac:dyDescent="0.25">
      <c r="A912" s="197">
        <f>YieldsAct!A912</f>
        <v>20101</v>
      </c>
      <c r="B912" s="197" t="str">
        <f>YieldsAct!B912</f>
        <v>KS</v>
      </c>
      <c r="C912" s="197" t="str">
        <f>YieldsAct!C912</f>
        <v>Lane County</v>
      </c>
      <c r="D912" s="197">
        <f>YieldsAct!D912</f>
        <v>-100.455737</v>
      </c>
      <c r="E912" s="197">
        <f>YieldsAct!E912</f>
        <v>38.47889</v>
      </c>
      <c r="N912" s="198">
        <v>2.078348E-2</v>
      </c>
      <c r="S912">
        <f t="shared" si="14"/>
        <v>734.08112017222493</v>
      </c>
    </row>
    <row r="913" spans="1:19" x14ac:dyDescent="0.25">
      <c r="A913" s="197">
        <f>YieldsAct!A913</f>
        <v>20103</v>
      </c>
      <c r="B913" s="197" t="str">
        <f>YieldsAct!B913</f>
        <v>KS</v>
      </c>
      <c r="C913" s="197" t="str">
        <f>YieldsAct!C913</f>
        <v>Leavenworth County</v>
      </c>
      <c r="D913" s="197">
        <f>YieldsAct!D913</f>
        <v>-95.048575299999996</v>
      </c>
      <c r="E913" s="197">
        <f>YieldsAct!E913</f>
        <v>39.205930000000002</v>
      </c>
      <c r="N913" s="198">
        <v>2.480688E-2</v>
      </c>
      <c r="S913">
        <f t="shared" si="14"/>
        <v>812.08585612102524</v>
      </c>
    </row>
    <row r="914" spans="1:19" x14ac:dyDescent="0.25">
      <c r="A914" s="197">
        <f>YieldsAct!A914</f>
        <v>20105</v>
      </c>
      <c r="B914" s="197" t="str">
        <f>YieldsAct!B914</f>
        <v>KS</v>
      </c>
      <c r="C914" s="197" t="str">
        <f>YieldsAct!C914</f>
        <v>Lincoln County</v>
      </c>
      <c r="D914" s="197">
        <f>YieldsAct!D914</f>
        <v>-98.210755599999999</v>
      </c>
      <c r="E914" s="197">
        <f>YieldsAct!E914</f>
        <v>39.04119</v>
      </c>
      <c r="N914" s="198">
        <v>2.2493559999999999E-2</v>
      </c>
      <c r="S914">
        <f t="shared" si="14"/>
        <v>794.20233738622505</v>
      </c>
    </row>
    <row r="915" spans="1:19" x14ac:dyDescent="0.25">
      <c r="A915" s="197">
        <f>YieldsAct!A915</f>
        <v>20107</v>
      </c>
      <c r="B915" s="197" t="str">
        <f>YieldsAct!B915</f>
        <v>KS</v>
      </c>
      <c r="C915" s="197" t="str">
        <f>YieldsAct!C915</f>
        <v>Linn County</v>
      </c>
      <c r="D915" s="197">
        <f>YieldsAct!D915</f>
        <v>-94.853736799999993</v>
      </c>
      <c r="E915" s="197">
        <f>YieldsAct!E915</f>
        <v>38.215240000000001</v>
      </c>
      <c r="N915" s="198">
        <v>2.428433E-2</v>
      </c>
      <c r="S915">
        <f t="shared" si="14"/>
        <v>706.38157857960016</v>
      </c>
    </row>
    <row r="916" spans="1:19" x14ac:dyDescent="0.25">
      <c r="A916" s="197">
        <f>YieldsAct!A916</f>
        <v>20109</v>
      </c>
      <c r="B916" s="197" t="str">
        <f>YieldsAct!B916</f>
        <v>KS</v>
      </c>
      <c r="C916" s="197" t="str">
        <f>YieldsAct!C916</f>
        <v>Logan County</v>
      </c>
      <c r="D916" s="197">
        <f>YieldsAct!D916</f>
        <v>-101.138997</v>
      </c>
      <c r="E916" s="197">
        <f>YieldsAct!E916</f>
        <v>38.92295</v>
      </c>
      <c r="N916" s="198">
        <v>2.066219E-2</v>
      </c>
      <c r="S916">
        <f t="shared" si="14"/>
        <v>781.44195758062506</v>
      </c>
    </row>
    <row r="917" spans="1:19" x14ac:dyDescent="0.25">
      <c r="A917" s="197">
        <f>YieldsAct!A917</f>
        <v>20111</v>
      </c>
      <c r="B917" s="197" t="str">
        <f>YieldsAct!B917</f>
        <v>KS</v>
      </c>
      <c r="C917" s="197" t="str">
        <f>YieldsAct!C917</f>
        <v>Lyon County</v>
      </c>
      <c r="D917" s="197">
        <f>YieldsAct!D917</f>
        <v>-96.159899699999997</v>
      </c>
      <c r="E917" s="197">
        <f>YieldsAct!E917</f>
        <v>38.440109999999997</v>
      </c>
      <c r="N917" s="198">
        <v>2.3510570000000001E-2</v>
      </c>
      <c r="S917">
        <f t="shared" si="14"/>
        <v>729.98720282722468</v>
      </c>
    </row>
    <row r="918" spans="1:19" x14ac:dyDescent="0.25">
      <c r="A918" s="197">
        <f>YieldsAct!A918</f>
        <v>20113</v>
      </c>
      <c r="B918" s="197" t="str">
        <f>YieldsAct!B918</f>
        <v>KS</v>
      </c>
      <c r="C918" s="197" t="str">
        <f>YieldsAct!C918</f>
        <v>McPherson County</v>
      </c>
      <c r="D918" s="197">
        <f>YieldsAct!D918</f>
        <v>-97.652061500000002</v>
      </c>
      <c r="E918" s="197">
        <f>YieldsAct!E918</f>
        <v>38.383049999999997</v>
      </c>
      <c r="N918" s="198">
        <v>2.2387979999999998E-2</v>
      </c>
      <c r="S918">
        <f t="shared" si="14"/>
        <v>723.97581143062473</v>
      </c>
    </row>
    <row r="919" spans="1:19" x14ac:dyDescent="0.25">
      <c r="A919" s="197">
        <f>YieldsAct!A919</f>
        <v>20115</v>
      </c>
      <c r="B919" s="197" t="str">
        <f>YieldsAct!B919</f>
        <v>KS</v>
      </c>
      <c r="C919" s="197" t="str">
        <f>YieldsAct!C919</f>
        <v>Marion County</v>
      </c>
      <c r="D919" s="197">
        <f>YieldsAct!D919</f>
        <v>-97.104634899999994</v>
      </c>
      <c r="E919" s="197">
        <f>YieldsAct!E919</f>
        <v>38.34778</v>
      </c>
      <c r="N919" s="198">
        <v>2.265143E-2</v>
      </c>
      <c r="S919">
        <f t="shared" si="14"/>
        <v>720.26736958890001</v>
      </c>
    </row>
    <row r="920" spans="1:19" x14ac:dyDescent="0.25">
      <c r="A920" s="197">
        <f>YieldsAct!A920</f>
        <v>20117</v>
      </c>
      <c r="B920" s="197" t="str">
        <f>YieldsAct!B920</f>
        <v>KS</v>
      </c>
      <c r="C920" s="197" t="str">
        <f>YieldsAct!C920</f>
        <v>Marshall County</v>
      </c>
      <c r="D920" s="197">
        <f>YieldsAct!D920</f>
        <v>-96.525299500000003</v>
      </c>
      <c r="E920" s="197">
        <f>YieldsAct!E920</f>
        <v>39.77955</v>
      </c>
      <c r="N920" s="198">
        <v>2.389517E-2</v>
      </c>
      <c r="S920">
        <f t="shared" si="14"/>
        <v>875.30872095562495</v>
      </c>
    </row>
    <row r="921" spans="1:19" x14ac:dyDescent="0.25">
      <c r="A921" s="197">
        <f>YieldsAct!A921</f>
        <v>20119</v>
      </c>
      <c r="B921" s="197" t="str">
        <f>YieldsAct!B921</f>
        <v>KS</v>
      </c>
      <c r="C921" s="197" t="str">
        <f>YieldsAct!C921</f>
        <v>Meade County</v>
      </c>
      <c r="D921" s="197">
        <f>YieldsAct!D921</f>
        <v>-100.357874</v>
      </c>
      <c r="E921" s="197">
        <f>YieldsAct!E921</f>
        <v>37.236640000000001</v>
      </c>
      <c r="N921" s="198">
        <v>2.0483709999999999E-2</v>
      </c>
      <c r="S921">
        <f t="shared" si="14"/>
        <v>606.30335660160017</v>
      </c>
    </row>
    <row r="922" spans="1:19" x14ac:dyDescent="0.25">
      <c r="A922" s="197">
        <f>YieldsAct!A922</f>
        <v>20121</v>
      </c>
      <c r="B922" s="197" t="str">
        <f>YieldsAct!B922</f>
        <v>KS</v>
      </c>
      <c r="C922" s="197" t="str">
        <f>YieldsAct!C922</f>
        <v>Miami County</v>
      </c>
      <c r="D922" s="197">
        <f>YieldsAct!D922</f>
        <v>-94.847431200000003</v>
      </c>
      <c r="E922" s="197">
        <f>YieldsAct!E922</f>
        <v>38.56561</v>
      </c>
      <c r="N922" s="198">
        <v>2.451126E-2</v>
      </c>
      <c r="S922">
        <f t="shared" si="14"/>
        <v>743.26044301222498</v>
      </c>
    </row>
    <row r="923" spans="1:19" x14ac:dyDescent="0.25">
      <c r="A923" s="197">
        <f>YieldsAct!A923</f>
        <v>20123</v>
      </c>
      <c r="B923" s="197" t="str">
        <f>YieldsAct!B923</f>
        <v>KS</v>
      </c>
      <c r="C923" s="197" t="str">
        <f>YieldsAct!C923</f>
        <v>Mitchell County</v>
      </c>
      <c r="D923" s="197">
        <f>YieldsAct!D923</f>
        <v>-98.208594099999999</v>
      </c>
      <c r="E923" s="197">
        <f>YieldsAct!E923</f>
        <v>39.386560000000003</v>
      </c>
      <c r="N923" s="198">
        <v>2.2700209999999998E-2</v>
      </c>
      <c r="S923">
        <f t="shared" si="14"/>
        <v>831.83469442560033</v>
      </c>
    </row>
    <row r="924" spans="1:19" x14ac:dyDescent="0.25">
      <c r="A924" s="197">
        <f>YieldsAct!A924</f>
        <v>20125</v>
      </c>
      <c r="B924" s="197" t="str">
        <f>YieldsAct!B924</f>
        <v>KS</v>
      </c>
      <c r="C924" s="197" t="str">
        <f>YieldsAct!C924</f>
        <v>Montgomery County</v>
      </c>
      <c r="D924" s="197">
        <f>YieldsAct!D924</f>
        <v>-95.754372500000002</v>
      </c>
      <c r="E924" s="197">
        <f>YieldsAct!E924</f>
        <v>37.202359999999999</v>
      </c>
      <c r="N924" s="198">
        <v>2.3315829999999999E-2</v>
      </c>
      <c r="S924">
        <f t="shared" si="14"/>
        <v>602.87577653159985</v>
      </c>
    </row>
    <row r="925" spans="1:19" x14ac:dyDescent="0.25">
      <c r="A925" s="197">
        <f>YieldsAct!A925</f>
        <v>20127</v>
      </c>
      <c r="B925" s="197" t="str">
        <f>YieldsAct!B925</f>
        <v>KS</v>
      </c>
      <c r="C925" s="197" t="str">
        <f>YieldsAct!C925</f>
        <v>Morris County</v>
      </c>
      <c r="D925" s="197">
        <f>YieldsAct!D925</f>
        <v>-96.647402900000003</v>
      </c>
      <c r="E925" s="197">
        <f>YieldsAct!E925</f>
        <v>38.675739999999998</v>
      </c>
      <c r="N925" s="198">
        <v>2.312956E-2</v>
      </c>
      <c r="S925">
        <f t="shared" si="14"/>
        <v>754.96649523209976</v>
      </c>
    </row>
    <row r="926" spans="1:19" x14ac:dyDescent="0.25">
      <c r="A926" s="197">
        <f>YieldsAct!A926</f>
        <v>20129</v>
      </c>
      <c r="B926" s="197" t="str">
        <f>YieldsAct!B926</f>
        <v>KS</v>
      </c>
      <c r="C926" s="197" t="str">
        <f>YieldsAct!C926</f>
        <v>Morton County</v>
      </c>
      <c r="D926" s="197">
        <f>YieldsAct!D926</f>
        <v>-101.801631</v>
      </c>
      <c r="E926" s="197">
        <f>YieldsAct!E926</f>
        <v>37.193930000000002</v>
      </c>
      <c r="N926" s="198">
        <v>1.968926E-2</v>
      </c>
      <c r="S926">
        <f t="shared" si="14"/>
        <v>602.03368990102524</v>
      </c>
    </row>
    <row r="927" spans="1:19" x14ac:dyDescent="0.25">
      <c r="A927" s="197">
        <f>YieldsAct!A927</f>
        <v>20131</v>
      </c>
      <c r="B927" s="197" t="str">
        <f>YieldsAct!B927</f>
        <v>KS</v>
      </c>
      <c r="C927" s="197" t="str">
        <f>YieldsAct!C927</f>
        <v>Nemaha County</v>
      </c>
      <c r="D927" s="197">
        <f>YieldsAct!D927</f>
        <v>-96.015809099999998</v>
      </c>
      <c r="E927" s="197">
        <f>YieldsAct!E927</f>
        <v>39.779949999999999</v>
      </c>
      <c r="N927" s="198">
        <v>2.4190909999999999E-2</v>
      </c>
      <c r="S927">
        <f t="shared" si="14"/>
        <v>875.35332450562487</v>
      </c>
    </row>
    <row r="928" spans="1:19" x14ac:dyDescent="0.25">
      <c r="A928" s="197">
        <f>YieldsAct!A928</f>
        <v>20133</v>
      </c>
      <c r="B928" s="197" t="str">
        <f>YieldsAct!B928</f>
        <v>KS</v>
      </c>
      <c r="C928" s="197" t="str">
        <f>YieldsAct!C928</f>
        <v>Neosho County</v>
      </c>
      <c r="D928" s="197">
        <f>YieldsAct!D928</f>
        <v>-95.316881499999994</v>
      </c>
      <c r="E928" s="197">
        <f>YieldsAct!E928</f>
        <v>37.559190000000001</v>
      </c>
      <c r="N928" s="198">
        <v>2.3806089999999999E-2</v>
      </c>
      <c r="S928">
        <f t="shared" si="14"/>
        <v>638.8133702762251</v>
      </c>
    </row>
    <row r="929" spans="1:19" x14ac:dyDescent="0.25">
      <c r="A929" s="197">
        <f>YieldsAct!A929</f>
        <v>20135</v>
      </c>
      <c r="B929" s="197" t="str">
        <f>YieldsAct!B929</f>
        <v>KS</v>
      </c>
      <c r="C929" s="197" t="str">
        <f>YieldsAct!C929</f>
        <v>Ness County</v>
      </c>
      <c r="D929" s="197">
        <f>YieldsAct!D929</f>
        <v>-99.910391899999993</v>
      </c>
      <c r="E929" s="197">
        <f>YieldsAct!E929</f>
        <v>38.476309999999998</v>
      </c>
      <c r="N929" s="198">
        <v>2.1204600000000001E-2</v>
      </c>
      <c r="S929">
        <f t="shared" si="14"/>
        <v>733.80854523622486</v>
      </c>
    </row>
    <row r="930" spans="1:19" x14ac:dyDescent="0.25">
      <c r="A930" s="197">
        <f>YieldsAct!A930</f>
        <v>20137</v>
      </c>
      <c r="B930" s="197" t="str">
        <f>YieldsAct!B930</f>
        <v>KS</v>
      </c>
      <c r="C930" s="197" t="str">
        <f>YieldsAct!C930</f>
        <v>Norton County</v>
      </c>
      <c r="D930" s="197">
        <f>YieldsAct!D930</f>
        <v>-99.903168300000004</v>
      </c>
      <c r="E930" s="197">
        <f>YieldsAct!E930</f>
        <v>39.787649999999999</v>
      </c>
      <c r="N930" s="198">
        <v>2.1792450000000001E-2</v>
      </c>
      <c r="S930">
        <f t="shared" si="14"/>
        <v>876.21208317562491</v>
      </c>
    </row>
    <row r="931" spans="1:19" x14ac:dyDescent="0.25">
      <c r="A931" s="197">
        <f>YieldsAct!A931</f>
        <v>20139</v>
      </c>
      <c r="B931" s="197" t="str">
        <f>YieldsAct!B931</f>
        <v>KS</v>
      </c>
      <c r="C931" s="197" t="str">
        <f>YieldsAct!C931</f>
        <v>Osage County</v>
      </c>
      <c r="D931" s="197">
        <f>YieldsAct!D931</f>
        <v>-95.739891499999999</v>
      </c>
      <c r="E931" s="197">
        <f>YieldsAct!E931</f>
        <v>38.64564</v>
      </c>
      <c r="N931" s="198">
        <v>2.402139E-2</v>
      </c>
      <c r="S931">
        <f t="shared" si="14"/>
        <v>751.76165477160009</v>
      </c>
    </row>
    <row r="932" spans="1:19" x14ac:dyDescent="0.25">
      <c r="A932" s="197">
        <f>YieldsAct!A932</f>
        <v>20141</v>
      </c>
      <c r="B932" s="197" t="str">
        <f>YieldsAct!B932</f>
        <v>KS</v>
      </c>
      <c r="C932" s="197" t="str">
        <f>YieldsAct!C932</f>
        <v>Osborne County</v>
      </c>
      <c r="D932" s="197">
        <f>YieldsAct!D932</f>
        <v>-98.760950600000001</v>
      </c>
      <c r="E932" s="197">
        <f>YieldsAct!E932</f>
        <v>39.345379999999999</v>
      </c>
      <c r="N932" s="198">
        <v>2.22299E-2</v>
      </c>
      <c r="S932">
        <f t="shared" si="14"/>
        <v>827.31943652489986</v>
      </c>
    </row>
    <row r="933" spans="1:19" x14ac:dyDescent="0.25">
      <c r="A933" s="197">
        <f>YieldsAct!A933</f>
        <v>20143</v>
      </c>
      <c r="B933" s="197" t="str">
        <f>YieldsAct!B933</f>
        <v>KS</v>
      </c>
      <c r="C933" s="197" t="str">
        <f>YieldsAct!C933</f>
        <v>Ottawa County</v>
      </c>
      <c r="D933" s="197">
        <f>YieldsAct!D933</f>
        <v>-97.649909800000003</v>
      </c>
      <c r="E933" s="197">
        <f>YieldsAct!E933</f>
        <v>39.121850000000002</v>
      </c>
      <c r="N933" s="198">
        <v>2.2943129999999999E-2</v>
      </c>
      <c r="S933">
        <f t="shared" si="14"/>
        <v>802.94320670062518</v>
      </c>
    </row>
    <row r="934" spans="1:19" x14ac:dyDescent="0.25">
      <c r="A934" s="197">
        <f>YieldsAct!A934</f>
        <v>20145</v>
      </c>
      <c r="B934" s="197" t="str">
        <f>YieldsAct!B934</f>
        <v>KS</v>
      </c>
      <c r="C934" s="197" t="str">
        <f>YieldsAct!C934</f>
        <v>Pawnee County</v>
      </c>
      <c r="D934" s="197">
        <f>YieldsAct!D934</f>
        <v>-99.237743100000003</v>
      </c>
      <c r="E934" s="197">
        <f>YieldsAct!E934</f>
        <v>38.17886</v>
      </c>
      <c r="N934" s="198">
        <v>2.1318179999999999E-2</v>
      </c>
      <c r="S934">
        <f t="shared" si="14"/>
        <v>702.58398952410005</v>
      </c>
    </row>
    <row r="935" spans="1:19" x14ac:dyDescent="0.25">
      <c r="A935" s="197">
        <f>YieldsAct!A935</f>
        <v>20147</v>
      </c>
      <c r="B935" s="197" t="str">
        <f>YieldsAct!B935</f>
        <v>KS</v>
      </c>
      <c r="C935" s="197" t="str">
        <f>YieldsAct!C935</f>
        <v>Phillips County</v>
      </c>
      <c r="D935" s="197">
        <f>YieldsAct!D935</f>
        <v>-99.347055699999999</v>
      </c>
      <c r="E935" s="197">
        <f>YieldsAct!E935</f>
        <v>39.782200000000003</v>
      </c>
      <c r="N935" s="198">
        <v>2.2088549999999998E-2</v>
      </c>
      <c r="S935">
        <f t="shared" si="14"/>
        <v>875.60423289000028</v>
      </c>
    </row>
    <row r="936" spans="1:19" x14ac:dyDescent="0.25">
      <c r="A936" s="197">
        <f>YieldsAct!A936</f>
        <v>20149</v>
      </c>
      <c r="B936" s="197" t="str">
        <f>YieldsAct!B936</f>
        <v>KS</v>
      </c>
      <c r="C936" s="197" t="str">
        <f>YieldsAct!C936</f>
        <v>Pottawatomie County</v>
      </c>
      <c r="D936" s="197">
        <f>YieldsAct!D936</f>
        <v>-96.339755699999998</v>
      </c>
      <c r="E936" s="197">
        <f>YieldsAct!E936</f>
        <v>39.369149999999998</v>
      </c>
      <c r="N936" s="198">
        <v>2.3883439999999999E-2</v>
      </c>
      <c r="S936">
        <f t="shared" si="14"/>
        <v>829.9248113756247</v>
      </c>
    </row>
    <row r="937" spans="1:19" x14ac:dyDescent="0.25">
      <c r="A937" s="197">
        <f>YieldsAct!A937</f>
        <v>20151</v>
      </c>
      <c r="B937" s="197" t="str">
        <f>YieldsAct!B937</f>
        <v>KS</v>
      </c>
      <c r="C937" s="197" t="str">
        <f>YieldsAct!C937</f>
        <v>Pratt County</v>
      </c>
      <c r="D937" s="197">
        <f>YieldsAct!D937</f>
        <v>-98.7413904</v>
      </c>
      <c r="E937" s="197">
        <f>YieldsAct!E937</f>
        <v>37.638890000000004</v>
      </c>
      <c r="N937" s="198">
        <v>2.1305859999999999E-2</v>
      </c>
      <c r="S937">
        <f t="shared" si="14"/>
        <v>646.91851597222535</v>
      </c>
    </row>
    <row r="938" spans="1:19" x14ac:dyDescent="0.25">
      <c r="A938" s="197">
        <f>YieldsAct!A938</f>
        <v>20153</v>
      </c>
      <c r="B938" s="197" t="str">
        <f>YieldsAct!B938</f>
        <v>KS</v>
      </c>
      <c r="C938" s="197" t="str">
        <f>YieldsAct!C938</f>
        <v>Rawlins County</v>
      </c>
      <c r="D938" s="197">
        <f>YieldsAct!D938</f>
        <v>-101.06957</v>
      </c>
      <c r="E938" s="197">
        <f>YieldsAct!E938</f>
        <v>39.794530000000002</v>
      </c>
      <c r="N938" s="198">
        <v>2.1123969999999999E-2</v>
      </c>
      <c r="S938">
        <f t="shared" si="14"/>
        <v>876.97961532202521</v>
      </c>
    </row>
    <row r="939" spans="1:19" x14ac:dyDescent="0.25">
      <c r="A939" s="197">
        <f>YieldsAct!A939</f>
        <v>20155</v>
      </c>
      <c r="B939" s="197" t="str">
        <f>YieldsAct!B939</f>
        <v>KS</v>
      </c>
      <c r="C939" s="197" t="str">
        <f>YieldsAct!C939</f>
        <v>Reno County</v>
      </c>
      <c r="D939" s="197">
        <f>YieldsAct!D939</f>
        <v>-98.0845159</v>
      </c>
      <c r="E939" s="197">
        <f>YieldsAct!E939</f>
        <v>37.94556</v>
      </c>
      <c r="N939" s="198">
        <v>2.2027640000000001E-2</v>
      </c>
      <c r="S939">
        <f t="shared" si="14"/>
        <v>678.37212835560001</v>
      </c>
    </row>
    <row r="940" spans="1:19" x14ac:dyDescent="0.25">
      <c r="A940" s="197">
        <f>YieldsAct!A940</f>
        <v>20157</v>
      </c>
      <c r="B940" s="197" t="str">
        <f>YieldsAct!B940</f>
        <v>KS</v>
      </c>
      <c r="C940" s="197" t="str">
        <f>YieldsAct!C940</f>
        <v>Republic County</v>
      </c>
      <c r="D940" s="197">
        <f>YieldsAct!D940</f>
        <v>-97.655327799999995</v>
      </c>
      <c r="E940" s="197">
        <f>YieldsAct!E940</f>
        <v>39.8215</v>
      </c>
      <c r="N940" s="198">
        <v>2.3311599999999998E-2</v>
      </c>
      <c r="S940">
        <f t="shared" si="14"/>
        <v>879.99044006250006</v>
      </c>
    </row>
    <row r="941" spans="1:19" x14ac:dyDescent="0.25">
      <c r="A941" s="197">
        <f>YieldsAct!A941</f>
        <v>20159</v>
      </c>
      <c r="B941" s="197" t="str">
        <f>YieldsAct!B941</f>
        <v>KS</v>
      </c>
      <c r="C941" s="197" t="str">
        <f>YieldsAct!C941</f>
        <v>Rice County</v>
      </c>
      <c r="D941" s="197">
        <f>YieldsAct!D941</f>
        <v>-98.201654500000004</v>
      </c>
      <c r="E941" s="197">
        <f>YieldsAct!E941</f>
        <v>38.33972</v>
      </c>
      <c r="N941" s="198">
        <v>2.1922199999999999E-2</v>
      </c>
      <c r="S941">
        <f t="shared" si="14"/>
        <v>719.42069177639996</v>
      </c>
    </row>
    <row r="942" spans="1:19" x14ac:dyDescent="0.25">
      <c r="A942" s="197">
        <f>YieldsAct!A942</f>
        <v>20161</v>
      </c>
      <c r="B942" s="197" t="str">
        <f>YieldsAct!B942</f>
        <v>KS</v>
      </c>
      <c r="C942" s="197" t="str">
        <f>YieldsAct!C942</f>
        <v>Riley County</v>
      </c>
      <c r="D942" s="197">
        <f>YieldsAct!D942</f>
        <v>-96.737986800000002</v>
      </c>
      <c r="E942" s="197">
        <f>YieldsAct!E942</f>
        <v>39.290529999999997</v>
      </c>
      <c r="N942" s="198">
        <v>2.3624160000000002E-2</v>
      </c>
      <c r="S942">
        <f t="shared" si="14"/>
        <v>821.3171572820246</v>
      </c>
    </row>
    <row r="943" spans="1:19" x14ac:dyDescent="0.25">
      <c r="A943" s="197">
        <f>YieldsAct!A943</f>
        <v>20163</v>
      </c>
      <c r="B943" s="197" t="str">
        <f>YieldsAct!B943</f>
        <v>KS</v>
      </c>
      <c r="C943" s="197" t="str">
        <f>YieldsAct!C943</f>
        <v>Rooks County</v>
      </c>
      <c r="D943" s="197">
        <f>YieldsAct!D943</f>
        <v>-99.319392899999997</v>
      </c>
      <c r="E943" s="197">
        <f>YieldsAct!E943</f>
        <v>39.350679999999997</v>
      </c>
      <c r="N943" s="198">
        <v>2.183709E-2</v>
      </c>
      <c r="S943">
        <f t="shared" si="14"/>
        <v>827.90013704039973</v>
      </c>
    </row>
    <row r="944" spans="1:19" x14ac:dyDescent="0.25">
      <c r="A944" s="197">
        <f>YieldsAct!A944</f>
        <v>20165</v>
      </c>
      <c r="B944" s="197" t="str">
        <f>YieldsAct!B944</f>
        <v>KS</v>
      </c>
      <c r="C944" s="197" t="str">
        <f>YieldsAct!C944</f>
        <v>Rush County</v>
      </c>
      <c r="D944" s="197">
        <f>YieldsAct!D944</f>
        <v>-99.305627200000004</v>
      </c>
      <c r="E944" s="197">
        <f>YieldsAct!E944</f>
        <v>38.518509999999999</v>
      </c>
      <c r="N944" s="198">
        <v>2.1516549999999999E-2</v>
      </c>
      <c r="S944">
        <f t="shared" si="14"/>
        <v>738.27070339522493</v>
      </c>
    </row>
    <row r="945" spans="1:19" x14ac:dyDescent="0.25">
      <c r="A945" s="197">
        <f>YieldsAct!A945</f>
        <v>20167</v>
      </c>
      <c r="B945" s="197" t="str">
        <f>YieldsAct!B945</f>
        <v>KS</v>
      </c>
      <c r="C945" s="197" t="str">
        <f>YieldsAct!C945</f>
        <v>Russell County</v>
      </c>
      <c r="D945" s="197">
        <f>YieldsAct!D945</f>
        <v>-98.763968500000004</v>
      </c>
      <c r="E945" s="197">
        <f>YieldsAct!E945</f>
        <v>38.911090000000002</v>
      </c>
      <c r="N945" s="198">
        <v>2.1990760000000002E-2</v>
      </c>
      <c r="S945">
        <f t="shared" si="14"/>
        <v>780.16550622322518</v>
      </c>
    </row>
    <row r="946" spans="1:19" x14ac:dyDescent="0.25">
      <c r="A946" s="197">
        <f>YieldsAct!A946</f>
        <v>20169</v>
      </c>
      <c r="B946" s="197" t="str">
        <f>YieldsAct!B946</f>
        <v>KS</v>
      </c>
      <c r="C946" s="197" t="str">
        <f>YieldsAct!C946</f>
        <v>Saline County</v>
      </c>
      <c r="D946" s="197">
        <f>YieldsAct!D946</f>
        <v>-97.653203700000006</v>
      </c>
      <c r="E946" s="197">
        <f>YieldsAct!E946</f>
        <v>38.775080000000003</v>
      </c>
      <c r="N946" s="198">
        <v>2.2760869999999999E-2</v>
      </c>
      <c r="S946">
        <f t="shared" si="14"/>
        <v>765.57246526440031</v>
      </c>
    </row>
    <row r="947" spans="1:19" x14ac:dyDescent="0.25">
      <c r="A947" s="197">
        <f>YieldsAct!A947</f>
        <v>20171</v>
      </c>
      <c r="B947" s="197" t="str">
        <f>YieldsAct!B947</f>
        <v>KS</v>
      </c>
      <c r="C947" s="197" t="str">
        <f>YieldsAct!C947</f>
        <v>Scott County</v>
      </c>
      <c r="D947" s="197">
        <f>YieldsAct!D947</f>
        <v>-100.90209299999999</v>
      </c>
      <c r="E947" s="197">
        <f>YieldsAct!E947</f>
        <v>38.48216</v>
      </c>
      <c r="N947" s="198">
        <v>2.053644E-2</v>
      </c>
      <c r="S947">
        <f t="shared" si="14"/>
        <v>734.42663609760007</v>
      </c>
    </row>
    <row r="948" spans="1:19" x14ac:dyDescent="0.25">
      <c r="A948" s="197">
        <f>YieldsAct!A948</f>
        <v>20173</v>
      </c>
      <c r="B948" s="197" t="str">
        <f>YieldsAct!B948</f>
        <v>KS</v>
      </c>
      <c r="C948" s="197" t="str">
        <f>YieldsAct!C948</f>
        <v>Sedgwick County</v>
      </c>
      <c r="D948" s="197">
        <f>YieldsAct!D948</f>
        <v>-97.469219600000002</v>
      </c>
      <c r="E948" s="197">
        <f>YieldsAct!E948</f>
        <v>37.665349999999997</v>
      </c>
      <c r="N948" s="198">
        <v>2.2432790000000001E-2</v>
      </c>
      <c r="S948">
        <f t="shared" si="14"/>
        <v>649.61570390062468</v>
      </c>
    </row>
    <row r="949" spans="1:19" x14ac:dyDescent="0.25">
      <c r="A949" s="197">
        <f>YieldsAct!A949</f>
        <v>20175</v>
      </c>
      <c r="B949" s="197" t="str">
        <f>YieldsAct!B949</f>
        <v>KS</v>
      </c>
      <c r="C949" s="197" t="str">
        <f>YieldsAct!C949</f>
        <v>Seward County</v>
      </c>
      <c r="D949" s="197">
        <f>YieldsAct!D949</f>
        <v>-100.846797</v>
      </c>
      <c r="E949" s="197">
        <f>YieldsAct!E949</f>
        <v>37.194989999999997</v>
      </c>
      <c r="N949" s="198">
        <v>2.0228050000000001E-2</v>
      </c>
      <c r="S949">
        <f t="shared" si="14"/>
        <v>602.13955747522471</v>
      </c>
    </row>
    <row r="950" spans="1:19" x14ac:dyDescent="0.25">
      <c r="A950" s="197">
        <f>YieldsAct!A950</f>
        <v>20177</v>
      </c>
      <c r="B950" s="197" t="str">
        <f>YieldsAct!B950</f>
        <v>KS</v>
      </c>
      <c r="C950" s="197" t="str">
        <f>YieldsAct!C950</f>
        <v>Shawnee County</v>
      </c>
      <c r="D950" s="197">
        <f>YieldsAct!D950</f>
        <v>-95.764478699999998</v>
      </c>
      <c r="E950" s="197">
        <f>YieldsAct!E950</f>
        <v>39.041820000000001</v>
      </c>
      <c r="N950" s="198">
        <v>2.4239779999999999E-2</v>
      </c>
      <c r="S950">
        <f t="shared" si="14"/>
        <v>794.27049505290017</v>
      </c>
    </row>
    <row r="951" spans="1:19" x14ac:dyDescent="0.25">
      <c r="A951" s="197">
        <f>YieldsAct!A951</f>
        <v>20179</v>
      </c>
      <c r="B951" s="197" t="str">
        <f>YieldsAct!B951</f>
        <v>KS</v>
      </c>
      <c r="C951" s="197" t="str">
        <f>YieldsAct!C951</f>
        <v>Sheridan County</v>
      </c>
      <c r="D951" s="197">
        <f>YieldsAct!D951</f>
        <v>-100.438675</v>
      </c>
      <c r="E951" s="197">
        <f>YieldsAct!E951</f>
        <v>39.357520000000001</v>
      </c>
      <c r="N951" s="198">
        <v>2.1123599999999999E-2</v>
      </c>
      <c r="S951">
        <f t="shared" si="14"/>
        <v>828.64975623840019</v>
      </c>
    </row>
    <row r="952" spans="1:19" x14ac:dyDescent="0.25">
      <c r="A952" s="197">
        <f>YieldsAct!A952</f>
        <v>20181</v>
      </c>
      <c r="B952" s="197" t="str">
        <f>YieldsAct!B952</f>
        <v>KS</v>
      </c>
      <c r="C952" s="197" t="str">
        <f>YieldsAct!C952</f>
        <v>Sherman County</v>
      </c>
      <c r="D952" s="197">
        <f>YieldsAct!D952</f>
        <v>-101.718204</v>
      </c>
      <c r="E952" s="197">
        <f>YieldsAct!E952</f>
        <v>39.355870000000003</v>
      </c>
      <c r="N952" s="198">
        <v>2.0524210000000001E-2</v>
      </c>
      <c r="S952">
        <f t="shared" si="14"/>
        <v>828.46890777802525</v>
      </c>
    </row>
    <row r="953" spans="1:19" x14ac:dyDescent="0.25">
      <c r="A953" s="197">
        <f>YieldsAct!A953</f>
        <v>20183</v>
      </c>
      <c r="B953" s="197" t="str">
        <f>YieldsAct!B953</f>
        <v>KS</v>
      </c>
      <c r="C953" s="197" t="str">
        <f>YieldsAct!C953</f>
        <v>Smith County</v>
      </c>
      <c r="D953" s="197">
        <f>YieldsAct!D953</f>
        <v>-98.787943200000001</v>
      </c>
      <c r="E953" s="197">
        <f>YieldsAct!E953</f>
        <v>39.78295</v>
      </c>
      <c r="N953" s="198">
        <v>2.2424860000000001E-2</v>
      </c>
      <c r="S953">
        <f t="shared" si="14"/>
        <v>875.68787408062508</v>
      </c>
    </row>
    <row r="954" spans="1:19" x14ac:dyDescent="0.25">
      <c r="A954" s="197">
        <f>YieldsAct!A954</f>
        <v>20185</v>
      </c>
      <c r="B954" s="197" t="str">
        <f>YieldsAct!B954</f>
        <v>KS</v>
      </c>
      <c r="C954" s="197" t="str">
        <f>YieldsAct!C954</f>
        <v>Stafford County</v>
      </c>
      <c r="D954" s="197">
        <f>YieldsAct!D954</f>
        <v>-98.7171582</v>
      </c>
      <c r="E954" s="197">
        <f>YieldsAct!E954</f>
        <v>38.024250000000002</v>
      </c>
      <c r="N954" s="198">
        <v>2.1488819999999999E-2</v>
      </c>
      <c r="S954">
        <f t="shared" si="14"/>
        <v>686.5111981406252</v>
      </c>
    </row>
    <row r="955" spans="1:19" x14ac:dyDescent="0.25">
      <c r="A955" s="197">
        <f>YieldsAct!A955</f>
        <v>20187</v>
      </c>
      <c r="B955" s="197" t="str">
        <f>YieldsAct!B955</f>
        <v>KS</v>
      </c>
      <c r="C955" s="197" t="str">
        <f>YieldsAct!C955</f>
        <v>Stanton County</v>
      </c>
      <c r="D955" s="197">
        <f>YieldsAct!D955</f>
        <v>-101.78492300000001</v>
      </c>
      <c r="E955" s="197">
        <f>YieldsAct!E955</f>
        <v>37.561399999999999</v>
      </c>
      <c r="N955" s="198">
        <v>1.9888090000000001E-2</v>
      </c>
      <c r="S955">
        <f t="shared" si="14"/>
        <v>639.03773240999988</v>
      </c>
    </row>
    <row r="956" spans="1:19" x14ac:dyDescent="0.25">
      <c r="A956" s="197">
        <f>YieldsAct!A956</f>
        <v>20189</v>
      </c>
      <c r="B956" s="197" t="str">
        <f>YieldsAct!B956</f>
        <v>KS</v>
      </c>
      <c r="C956" s="197" t="str">
        <f>YieldsAct!C956</f>
        <v>Stevens County</v>
      </c>
      <c r="D956" s="197">
        <f>YieldsAct!D956</f>
        <v>-101.31183299999999</v>
      </c>
      <c r="E956" s="197">
        <f>YieldsAct!E956</f>
        <v>37.19603</v>
      </c>
      <c r="N956" s="198">
        <v>2.0001430000000001E-2</v>
      </c>
      <c r="S956">
        <f t="shared" si="14"/>
        <v>602.243432462025</v>
      </c>
    </row>
    <row r="957" spans="1:19" x14ac:dyDescent="0.25">
      <c r="A957" s="197">
        <f>YieldsAct!A957</f>
        <v>20191</v>
      </c>
      <c r="B957" s="197" t="str">
        <f>YieldsAct!B957</f>
        <v>KS</v>
      </c>
      <c r="C957" s="197" t="str">
        <f>YieldsAct!C957</f>
        <v>Sumner County</v>
      </c>
      <c r="D957" s="197">
        <f>YieldsAct!D957</f>
        <v>-97.490241400000002</v>
      </c>
      <c r="E957" s="197">
        <f>YieldsAct!E957</f>
        <v>37.223970000000001</v>
      </c>
      <c r="N957" s="198">
        <v>2.226653E-2</v>
      </c>
      <c r="S957">
        <f t="shared" si="14"/>
        <v>605.03589576202512</v>
      </c>
    </row>
    <row r="958" spans="1:19" x14ac:dyDescent="0.25">
      <c r="A958" s="197">
        <f>YieldsAct!A958</f>
        <v>20193</v>
      </c>
      <c r="B958" s="197" t="str">
        <f>YieldsAct!B958</f>
        <v>KS</v>
      </c>
      <c r="C958" s="197" t="str">
        <f>YieldsAct!C958</f>
        <v>Thomas County</v>
      </c>
      <c r="D958" s="197">
        <f>YieldsAct!D958</f>
        <v>-101.048053</v>
      </c>
      <c r="E958" s="197">
        <f>YieldsAct!E958</f>
        <v>39.361660000000001</v>
      </c>
      <c r="N958" s="198">
        <v>2.0876789999999999E-2</v>
      </c>
      <c r="S958">
        <f t="shared" si="14"/>
        <v>829.10357540010011</v>
      </c>
    </row>
    <row r="959" spans="1:19" x14ac:dyDescent="0.25">
      <c r="A959" s="197">
        <f>YieldsAct!A959</f>
        <v>20195</v>
      </c>
      <c r="B959" s="197" t="str">
        <f>YieldsAct!B959</f>
        <v>KS</v>
      </c>
      <c r="C959" s="197" t="str">
        <f>YieldsAct!C959</f>
        <v>Trego County</v>
      </c>
      <c r="D959" s="197">
        <f>YieldsAct!D959</f>
        <v>-99.876566499999996</v>
      </c>
      <c r="E959" s="197">
        <f>YieldsAct!E959</f>
        <v>38.91854</v>
      </c>
      <c r="N959" s="198">
        <v>2.1334760000000001E-2</v>
      </c>
      <c r="S959">
        <f t="shared" si="14"/>
        <v>780.96725039609998</v>
      </c>
    </row>
    <row r="960" spans="1:19" x14ac:dyDescent="0.25">
      <c r="A960" s="197">
        <f>YieldsAct!A960</f>
        <v>20197</v>
      </c>
      <c r="B960" s="197" t="str">
        <f>YieldsAct!B960</f>
        <v>KS</v>
      </c>
      <c r="C960" s="197" t="str">
        <f>YieldsAct!C960</f>
        <v>Wabaunsee County</v>
      </c>
      <c r="D960" s="197">
        <f>YieldsAct!D960</f>
        <v>-96.206490299999999</v>
      </c>
      <c r="E960" s="197">
        <f>YieldsAct!E960</f>
        <v>38.940469999999998</v>
      </c>
      <c r="N960" s="198">
        <v>2.368847E-2</v>
      </c>
      <c r="S960">
        <f t="shared" si="14"/>
        <v>783.32873359702478</v>
      </c>
    </row>
    <row r="961" spans="1:19" x14ac:dyDescent="0.25">
      <c r="A961" s="197">
        <f>YieldsAct!A961</f>
        <v>20199</v>
      </c>
      <c r="B961" s="197" t="str">
        <f>YieldsAct!B961</f>
        <v>KS</v>
      </c>
      <c r="C961" s="197" t="str">
        <f>YieldsAct!C961</f>
        <v>Wallace County</v>
      </c>
      <c r="D961" s="197">
        <f>YieldsAct!D961</f>
        <v>-101.763367</v>
      </c>
      <c r="E961" s="197">
        <f>YieldsAct!E961</f>
        <v>38.915559999999999</v>
      </c>
      <c r="N961" s="198">
        <v>2.0309270000000001E-2</v>
      </c>
      <c r="S961">
        <f t="shared" si="14"/>
        <v>780.64652275560002</v>
      </c>
    </row>
    <row r="962" spans="1:19" x14ac:dyDescent="0.25">
      <c r="A962" s="197">
        <f>YieldsAct!A962</f>
        <v>20201</v>
      </c>
      <c r="B962" s="197" t="str">
        <f>YieldsAct!B962</f>
        <v>KS</v>
      </c>
      <c r="C962" s="197" t="str">
        <f>YieldsAct!C962</f>
        <v>Washington County</v>
      </c>
      <c r="D962" s="197">
        <f>YieldsAct!D962</f>
        <v>-97.092124299999995</v>
      </c>
      <c r="E962" s="197">
        <f>YieldsAct!E962</f>
        <v>39.778419999999997</v>
      </c>
      <c r="N962" s="198">
        <v>2.3607639999999999E-2</v>
      </c>
      <c r="S962">
        <f t="shared" si="14"/>
        <v>875.18271981689963</v>
      </c>
    </row>
    <row r="963" spans="1:19" x14ac:dyDescent="0.25">
      <c r="A963" s="197">
        <f>YieldsAct!A963</f>
        <v>20203</v>
      </c>
      <c r="B963" s="197" t="str">
        <f>YieldsAct!B963</f>
        <v>KS</v>
      </c>
      <c r="C963" s="197" t="str">
        <f>YieldsAct!C963</f>
        <v>Wichita County</v>
      </c>
      <c r="D963" s="197">
        <f>YieldsAct!D963</f>
        <v>-101.34425</v>
      </c>
      <c r="E963" s="197">
        <f>YieldsAct!E963</f>
        <v>38.478119999999997</v>
      </c>
      <c r="N963" s="198">
        <v>2.032523E-2</v>
      </c>
      <c r="S963">
        <f t="shared" si="14"/>
        <v>733.99976715239961</v>
      </c>
    </row>
    <row r="964" spans="1:19" x14ac:dyDescent="0.25">
      <c r="A964" s="197">
        <f>YieldsAct!A964</f>
        <v>20205</v>
      </c>
      <c r="B964" s="197" t="str">
        <f>YieldsAct!B964</f>
        <v>KS</v>
      </c>
      <c r="C964" s="197" t="str">
        <f>YieldsAct!C964</f>
        <v>Wilson County</v>
      </c>
      <c r="D964" s="197">
        <f>YieldsAct!D964</f>
        <v>-95.7535314</v>
      </c>
      <c r="E964" s="197">
        <f>YieldsAct!E964</f>
        <v>37.559530000000002</v>
      </c>
      <c r="N964" s="198">
        <v>2.356745E-2</v>
      </c>
      <c r="S964">
        <f t="shared" si="14"/>
        <v>638.84788609702525</v>
      </c>
    </row>
    <row r="965" spans="1:19" x14ac:dyDescent="0.25">
      <c r="A965" s="197">
        <f>YieldsAct!A965</f>
        <v>20207</v>
      </c>
      <c r="B965" s="197" t="str">
        <f>YieldsAct!B965</f>
        <v>KS</v>
      </c>
      <c r="C965" s="197" t="str">
        <f>YieldsAct!C965</f>
        <v>Woodson County</v>
      </c>
      <c r="D965" s="197">
        <f>YieldsAct!D965</f>
        <v>-95.749938900000004</v>
      </c>
      <c r="E965" s="197">
        <f>YieldsAct!E965</f>
        <v>37.881459999999997</v>
      </c>
      <c r="N965" s="198">
        <v>2.3644330000000002E-2</v>
      </c>
      <c r="S965">
        <f t="shared" si="14"/>
        <v>671.76272639609965</v>
      </c>
    </row>
    <row r="966" spans="1:19" x14ac:dyDescent="0.25">
      <c r="A966" s="197">
        <f>YieldsAct!A966</f>
        <v>20209</v>
      </c>
      <c r="B966" s="197" t="str">
        <f>YieldsAct!B966</f>
        <v>KS</v>
      </c>
      <c r="C966" s="197" t="str">
        <f>YieldsAct!C966</f>
        <v>Wyandotte County</v>
      </c>
      <c r="D966" s="197">
        <f>YieldsAct!D966</f>
        <v>-94.769180500000004</v>
      </c>
      <c r="E966" s="197">
        <f>YieldsAct!E966</f>
        <v>39.12491</v>
      </c>
      <c r="N966" s="198">
        <v>2.4977490000000001E-2</v>
      </c>
      <c r="S966">
        <f t="shared" si="14"/>
        <v>803.27538564322504</v>
      </c>
    </row>
    <row r="967" spans="1:19" x14ac:dyDescent="0.25">
      <c r="A967" s="197">
        <f>YieldsAct!A967</f>
        <v>21001</v>
      </c>
      <c r="B967" s="197" t="str">
        <f>YieldsAct!B967</f>
        <v>KY</v>
      </c>
      <c r="C967" s="197" t="str">
        <f>YieldsAct!C967</f>
        <v>Adair County</v>
      </c>
      <c r="D967" s="197">
        <f>YieldsAct!D967</f>
        <v>-85.295104100000003</v>
      </c>
      <c r="E967" s="197">
        <f>YieldsAct!E967</f>
        <v>37.090580000000003</v>
      </c>
      <c r="N967" s="198">
        <v>2.4778540000000002E-2</v>
      </c>
      <c r="S967">
        <f t="shared" si="14"/>
        <v>591.73588065690024</v>
      </c>
    </row>
    <row r="968" spans="1:19" x14ac:dyDescent="0.25">
      <c r="A968" s="197">
        <f>YieldsAct!A968</f>
        <v>21003</v>
      </c>
      <c r="B968" s="197" t="str">
        <f>YieldsAct!B968</f>
        <v>KY</v>
      </c>
      <c r="C968" s="197" t="str">
        <f>YieldsAct!C968</f>
        <v>Allen County</v>
      </c>
      <c r="D968" s="197">
        <f>YieldsAct!D968</f>
        <v>-86.1839461</v>
      </c>
      <c r="E968" s="197">
        <f>YieldsAct!E968</f>
        <v>36.757669999999997</v>
      </c>
      <c r="N968" s="198">
        <v>2.451118E-2</v>
      </c>
      <c r="S968">
        <f t="shared" si="14"/>
        <v>558.89145861502482</v>
      </c>
    </row>
    <row r="969" spans="1:19" x14ac:dyDescent="0.25">
      <c r="A969" s="197">
        <f>YieldsAct!A969</f>
        <v>21005</v>
      </c>
      <c r="B969" s="197" t="str">
        <f>YieldsAct!B969</f>
        <v>KY</v>
      </c>
      <c r="C969" s="197" t="str">
        <f>YieldsAct!C969</f>
        <v>Anderson County</v>
      </c>
      <c r="D969" s="197">
        <f>YieldsAct!D969</f>
        <v>-84.993560700000003</v>
      </c>
      <c r="E969" s="197">
        <f>YieldsAct!E969</f>
        <v>38.000410000000002</v>
      </c>
      <c r="N969" s="198">
        <v>2.491252E-2</v>
      </c>
      <c r="S969">
        <f t="shared" ref="S969:S1032" si="15">E969*1.5^2*(E969-30)</f>
        <v>684.04243537822515</v>
      </c>
    </row>
    <row r="970" spans="1:19" x14ac:dyDescent="0.25">
      <c r="A970" s="197">
        <f>YieldsAct!A970</f>
        <v>21007</v>
      </c>
      <c r="B970" s="197" t="str">
        <f>YieldsAct!B970</f>
        <v>KY</v>
      </c>
      <c r="C970" s="197" t="str">
        <f>YieldsAct!C970</f>
        <v>Ballard County</v>
      </c>
      <c r="D970" s="197">
        <f>YieldsAct!D970</f>
        <v>-89.002375599999993</v>
      </c>
      <c r="E970" s="197">
        <f>YieldsAct!E970</f>
        <v>37.072969999999998</v>
      </c>
      <c r="N970" s="198">
        <v>2.4681499999999999E-2</v>
      </c>
      <c r="S970">
        <f t="shared" si="15"/>
        <v>589.98601039702476</v>
      </c>
    </row>
    <row r="971" spans="1:19" x14ac:dyDescent="0.25">
      <c r="A971" s="197">
        <f>YieldsAct!A971</f>
        <v>21009</v>
      </c>
      <c r="B971" s="197" t="str">
        <f>YieldsAct!B971</f>
        <v>KY</v>
      </c>
      <c r="C971" s="197" t="str">
        <f>YieldsAct!C971</f>
        <v>Barren County</v>
      </c>
      <c r="D971" s="197">
        <f>YieldsAct!D971</f>
        <v>-85.928432400000005</v>
      </c>
      <c r="E971" s="197">
        <f>YieldsAct!E971</f>
        <v>36.972430000000003</v>
      </c>
      <c r="N971" s="198">
        <v>2.463686E-2</v>
      </c>
      <c r="S971">
        <f t="shared" si="15"/>
        <v>580.02228023602538</v>
      </c>
    </row>
    <row r="972" spans="1:19" x14ac:dyDescent="0.25">
      <c r="A972" s="197">
        <f>YieldsAct!A972</f>
        <v>21011</v>
      </c>
      <c r="B972" s="197" t="str">
        <f>YieldsAct!B972</f>
        <v>KY</v>
      </c>
      <c r="C972" s="197" t="str">
        <f>YieldsAct!C972</f>
        <v>Bath County</v>
      </c>
      <c r="D972" s="197">
        <f>YieldsAct!D972</f>
        <v>-83.735011400000005</v>
      </c>
      <c r="E972" s="197">
        <f>YieldsAct!E972</f>
        <v>38.153370000000002</v>
      </c>
      <c r="N972" s="198">
        <v>2.5508110000000001E-2</v>
      </c>
      <c r="S972">
        <f t="shared" si="15"/>
        <v>699.92672030302526</v>
      </c>
    </row>
    <row r="973" spans="1:19" x14ac:dyDescent="0.25">
      <c r="A973" s="197">
        <f>YieldsAct!A973</f>
        <v>21013</v>
      </c>
      <c r="B973" s="197" t="str">
        <f>YieldsAct!B973</f>
        <v>KY</v>
      </c>
      <c r="C973" s="197" t="str">
        <f>YieldsAct!C973</f>
        <v>Bell County</v>
      </c>
      <c r="D973" s="197">
        <f>YieldsAct!D973</f>
        <v>-83.675774399999995</v>
      </c>
      <c r="E973" s="197">
        <f>YieldsAct!E973</f>
        <v>36.725999999999999</v>
      </c>
      <c r="N973" s="198">
        <v>2.485973E-2</v>
      </c>
      <c r="S973">
        <f t="shared" si="15"/>
        <v>555.79292099999986</v>
      </c>
    </row>
    <row r="974" spans="1:19" x14ac:dyDescent="0.25">
      <c r="A974" s="197">
        <f>YieldsAct!A974</f>
        <v>21015</v>
      </c>
      <c r="B974" s="197" t="str">
        <f>YieldsAct!B974</f>
        <v>KY</v>
      </c>
      <c r="C974" s="197" t="str">
        <f>YieldsAct!C974</f>
        <v>Boone County</v>
      </c>
      <c r="D974" s="197">
        <f>YieldsAct!D974</f>
        <v>-84.729104199999995</v>
      </c>
      <c r="E974" s="197">
        <f>YieldsAct!E974</f>
        <v>38.964329999999997</v>
      </c>
      <c r="N974" s="198">
        <v>2.57918E-2</v>
      </c>
      <c r="S974">
        <f t="shared" si="15"/>
        <v>785.90050278502474</v>
      </c>
    </row>
    <row r="975" spans="1:19" x14ac:dyDescent="0.25">
      <c r="A975" s="197">
        <f>YieldsAct!A975</f>
        <v>21017</v>
      </c>
      <c r="B975" s="197" t="str">
        <f>YieldsAct!B975</f>
        <v>KY</v>
      </c>
      <c r="C975" s="197" t="str">
        <f>YieldsAct!C975</f>
        <v>Bourbon County</v>
      </c>
      <c r="D975" s="197">
        <f>YieldsAct!D975</f>
        <v>-84.211187600000002</v>
      </c>
      <c r="E975" s="197">
        <f>YieldsAct!E975</f>
        <v>38.20599</v>
      </c>
      <c r="N975" s="198">
        <v>2.5151819999999998E-2</v>
      </c>
      <c r="S975">
        <f t="shared" si="15"/>
        <v>705.415436730225</v>
      </c>
    </row>
    <row r="976" spans="1:19" x14ac:dyDescent="0.25">
      <c r="A976" s="197">
        <f>YieldsAct!A976</f>
        <v>21019</v>
      </c>
      <c r="B976" s="197" t="str">
        <f>YieldsAct!B976</f>
        <v>KY</v>
      </c>
      <c r="C976" s="197" t="str">
        <f>YieldsAct!C976</f>
        <v>Boyd County</v>
      </c>
      <c r="D976" s="197">
        <f>YieldsAct!D976</f>
        <v>-82.677320100000003</v>
      </c>
      <c r="E976" s="197">
        <f>YieldsAct!E976</f>
        <v>38.363280000000003</v>
      </c>
      <c r="N976" s="198">
        <v>2.6229209999999999E-2</v>
      </c>
      <c r="S976">
        <f t="shared" si="15"/>
        <v>721.89641780640034</v>
      </c>
    </row>
    <row r="977" spans="1:19" x14ac:dyDescent="0.25">
      <c r="A977" s="197">
        <f>YieldsAct!A977</f>
        <v>21021</v>
      </c>
      <c r="B977" s="197" t="str">
        <f>YieldsAct!B977</f>
        <v>KY</v>
      </c>
      <c r="C977" s="197" t="str">
        <f>YieldsAct!C977</f>
        <v>Boyle County</v>
      </c>
      <c r="D977" s="197">
        <f>YieldsAct!D977</f>
        <v>-84.870006099999998</v>
      </c>
      <c r="E977" s="197">
        <f>YieldsAct!E977</f>
        <v>37.622839999999997</v>
      </c>
      <c r="N977" s="198">
        <v>2.4823459999999999E-2</v>
      </c>
      <c r="S977">
        <f t="shared" si="15"/>
        <v>645.28400174759963</v>
      </c>
    </row>
    <row r="978" spans="1:19" x14ac:dyDescent="0.25">
      <c r="A978" s="197">
        <f>YieldsAct!A978</f>
        <v>21023</v>
      </c>
      <c r="B978" s="197" t="str">
        <f>YieldsAct!B978</f>
        <v>KY</v>
      </c>
      <c r="C978" s="197" t="str">
        <f>YieldsAct!C978</f>
        <v>Bracken County</v>
      </c>
      <c r="D978" s="197">
        <f>YieldsAct!D978</f>
        <v>-84.087204600000007</v>
      </c>
      <c r="E978" s="197">
        <f>YieldsAct!E978</f>
        <v>38.696350000000002</v>
      </c>
      <c r="N978" s="198">
        <v>2.56539E-2</v>
      </c>
      <c r="S978">
        <f t="shared" si="15"/>
        <v>757.1632574756253</v>
      </c>
    </row>
    <row r="979" spans="1:19" x14ac:dyDescent="0.25">
      <c r="A979" s="197">
        <f>YieldsAct!A979</f>
        <v>21025</v>
      </c>
      <c r="B979" s="197" t="str">
        <f>YieldsAct!B979</f>
        <v>KY</v>
      </c>
      <c r="C979" s="197" t="str">
        <f>YieldsAct!C979</f>
        <v>Breathitt County</v>
      </c>
      <c r="D979" s="197">
        <f>YieldsAct!D979</f>
        <v>-83.315994099999998</v>
      </c>
      <c r="E979" s="197">
        <f>YieldsAct!E979</f>
        <v>37.525300000000001</v>
      </c>
      <c r="N979" s="198">
        <v>2.5986180000000001E-2</v>
      </c>
      <c r="S979">
        <f t="shared" si="15"/>
        <v>635.37556520250018</v>
      </c>
    </row>
    <row r="980" spans="1:19" x14ac:dyDescent="0.25">
      <c r="A980" s="197">
        <f>YieldsAct!A980</f>
        <v>21027</v>
      </c>
      <c r="B980" s="197" t="str">
        <f>YieldsAct!B980</f>
        <v>KY</v>
      </c>
      <c r="C980" s="197" t="str">
        <f>YieldsAct!C980</f>
        <v>Breckinridge County</v>
      </c>
      <c r="D980" s="197">
        <f>YieldsAct!D980</f>
        <v>-86.435262300000005</v>
      </c>
      <c r="E980" s="197">
        <f>YieldsAct!E980</f>
        <v>37.785220000000002</v>
      </c>
      <c r="N980" s="198">
        <v>2.500956E-2</v>
      </c>
      <c r="S980">
        <f t="shared" si="15"/>
        <v>661.87406350890024</v>
      </c>
    </row>
    <row r="981" spans="1:19" x14ac:dyDescent="0.25">
      <c r="A981" s="197">
        <f>YieldsAct!A981</f>
        <v>21029</v>
      </c>
      <c r="B981" s="197" t="str">
        <f>YieldsAct!B981</f>
        <v>KY</v>
      </c>
      <c r="C981" s="197" t="str">
        <f>YieldsAct!C981</f>
        <v>Bullitt County</v>
      </c>
      <c r="D981" s="197">
        <f>YieldsAct!D981</f>
        <v>-85.698155099999994</v>
      </c>
      <c r="E981" s="197">
        <f>YieldsAct!E981</f>
        <v>37.967440000000003</v>
      </c>
      <c r="N981" s="198">
        <v>2.5276920000000001E-2</v>
      </c>
      <c r="S981">
        <f t="shared" si="15"/>
        <v>680.63242534560038</v>
      </c>
    </row>
    <row r="982" spans="1:19" x14ac:dyDescent="0.25">
      <c r="A982" s="197">
        <f>YieldsAct!A982</f>
        <v>21031</v>
      </c>
      <c r="B982" s="197" t="str">
        <f>YieldsAct!B982</f>
        <v>KY</v>
      </c>
      <c r="C982" s="197" t="str">
        <f>YieldsAct!C982</f>
        <v>Butler County</v>
      </c>
      <c r="D982" s="197">
        <f>YieldsAct!D982</f>
        <v>-86.674277799999999</v>
      </c>
      <c r="E982" s="197">
        <f>YieldsAct!E982</f>
        <v>37.208500000000001</v>
      </c>
      <c r="N982" s="198">
        <v>2.4774839999999999E-2</v>
      </c>
      <c r="S982">
        <f t="shared" si="15"/>
        <v>603.48931256250012</v>
      </c>
    </row>
    <row r="983" spans="1:19" x14ac:dyDescent="0.25">
      <c r="A983" s="197">
        <f>YieldsAct!A983</f>
        <v>21033</v>
      </c>
      <c r="B983" s="197" t="str">
        <f>YieldsAct!B983</f>
        <v>KY</v>
      </c>
      <c r="C983" s="197" t="str">
        <f>YieldsAct!C983</f>
        <v>Caldwell County</v>
      </c>
      <c r="D983" s="197">
        <f>YieldsAct!D983</f>
        <v>-87.863054000000005</v>
      </c>
      <c r="E983" s="197">
        <f>YieldsAct!E983</f>
        <v>37.142299999999999</v>
      </c>
      <c r="N983" s="198">
        <v>2.4718239999999999E-2</v>
      </c>
      <c r="S983">
        <f t="shared" si="15"/>
        <v>596.88326090249984</v>
      </c>
    </row>
    <row r="984" spans="1:19" x14ac:dyDescent="0.25">
      <c r="A984" s="197">
        <f>YieldsAct!A984</f>
        <v>21035</v>
      </c>
      <c r="B984" s="197" t="str">
        <f>YieldsAct!B984</f>
        <v>KY</v>
      </c>
      <c r="C984" s="197" t="str">
        <f>YieldsAct!C984</f>
        <v>Calloway County</v>
      </c>
      <c r="D984" s="197">
        <f>YieldsAct!D984</f>
        <v>-88.270374099999998</v>
      </c>
      <c r="E984" s="197">
        <f>YieldsAct!E984</f>
        <v>36.624839999999999</v>
      </c>
      <c r="N984" s="198">
        <v>2.4596699999999999E-2</v>
      </c>
      <c r="S984">
        <f t="shared" si="15"/>
        <v>545.92583630759987</v>
      </c>
    </row>
    <row r="985" spans="1:19" x14ac:dyDescent="0.25">
      <c r="A985" s="197">
        <f>YieldsAct!A985</f>
        <v>21037</v>
      </c>
      <c r="B985" s="197" t="str">
        <f>YieldsAct!B985</f>
        <v>KY</v>
      </c>
      <c r="C985" s="197" t="str">
        <f>YieldsAct!C985</f>
        <v>Campbell County</v>
      </c>
      <c r="D985" s="197">
        <f>YieldsAct!D985</f>
        <v>-84.374998700000006</v>
      </c>
      <c r="E985" s="197">
        <f>YieldsAct!E985</f>
        <v>38.95194</v>
      </c>
      <c r="N985" s="198">
        <v>2.578799E-2</v>
      </c>
      <c r="S985">
        <f t="shared" si="15"/>
        <v>784.56471696810002</v>
      </c>
    </row>
    <row r="986" spans="1:19" x14ac:dyDescent="0.25">
      <c r="A986" s="197">
        <f>YieldsAct!A986</f>
        <v>21039</v>
      </c>
      <c r="B986" s="197" t="str">
        <f>YieldsAct!B986</f>
        <v>KY</v>
      </c>
      <c r="C986" s="197" t="str">
        <f>YieldsAct!C986</f>
        <v>Carlisle County</v>
      </c>
      <c r="D986" s="197">
        <f>YieldsAct!D986</f>
        <v>-88.960018399999996</v>
      </c>
      <c r="E986" s="197">
        <f>YieldsAct!E986</f>
        <v>36.860860000000002</v>
      </c>
      <c r="N986" s="198">
        <v>2.4555649999999998E-2</v>
      </c>
      <c r="S986">
        <f t="shared" si="15"/>
        <v>569.0186998641002</v>
      </c>
    </row>
    <row r="987" spans="1:19" x14ac:dyDescent="0.25">
      <c r="A987" s="197">
        <f>YieldsAct!A987</f>
        <v>21041</v>
      </c>
      <c r="B987" s="197" t="str">
        <f>YieldsAct!B987</f>
        <v>KY</v>
      </c>
      <c r="C987" s="197" t="str">
        <f>YieldsAct!C987</f>
        <v>Carroll County</v>
      </c>
      <c r="D987" s="197">
        <f>YieldsAct!D987</f>
        <v>-85.130042000000003</v>
      </c>
      <c r="E987" s="197">
        <f>YieldsAct!E987</f>
        <v>38.659880000000001</v>
      </c>
      <c r="N987" s="198">
        <v>2.5447330000000001E-2</v>
      </c>
      <c r="S987">
        <f t="shared" si="15"/>
        <v>753.27732363240011</v>
      </c>
    </row>
    <row r="988" spans="1:19" x14ac:dyDescent="0.25">
      <c r="A988" s="197">
        <f>YieldsAct!A988</f>
        <v>21043</v>
      </c>
      <c r="B988" s="197" t="str">
        <f>YieldsAct!B988</f>
        <v>KY</v>
      </c>
      <c r="C988" s="197" t="str">
        <f>YieldsAct!C988</f>
        <v>Carter County</v>
      </c>
      <c r="D988" s="197">
        <f>YieldsAct!D988</f>
        <v>-83.034341499999996</v>
      </c>
      <c r="E988" s="197">
        <f>YieldsAct!E988</f>
        <v>38.321219999999997</v>
      </c>
      <c r="N988" s="198">
        <v>2.584448E-2</v>
      </c>
      <c r="S988">
        <f t="shared" si="15"/>
        <v>717.47843014889963</v>
      </c>
    </row>
    <row r="989" spans="1:19" x14ac:dyDescent="0.25">
      <c r="A989" s="197">
        <f>YieldsAct!A989</f>
        <v>21045</v>
      </c>
      <c r="B989" s="197" t="str">
        <f>YieldsAct!B989</f>
        <v>KY</v>
      </c>
      <c r="C989" s="197" t="str">
        <f>YieldsAct!C989</f>
        <v>Casey County</v>
      </c>
      <c r="D989" s="197">
        <f>YieldsAct!D989</f>
        <v>-84.938438199999993</v>
      </c>
      <c r="E989" s="197">
        <f>YieldsAct!E989</f>
        <v>37.29918</v>
      </c>
      <c r="N989" s="198">
        <v>2.490473E-2</v>
      </c>
      <c r="S989">
        <f t="shared" si="15"/>
        <v>612.57021451289995</v>
      </c>
    </row>
    <row r="990" spans="1:19" x14ac:dyDescent="0.25">
      <c r="A990" s="197">
        <f>YieldsAct!A990</f>
        <v>21047</v>
      </c>
      <c r="B990" s="197" t="str">
        <f>YieldsAct!B990</f>
        <v>KY</v>
      </c>
      <c r="C990" s="197" t="str">
        <f>YieldsAct!C990</f>
        <v>Christian County</v>
      </c>
      <c r="D990" s="197">
        <f>YieldsAct!D990</f>
        <v>-87.4850311</v>
      </c>
      <c r="E990" s="197">
        <f>YieldsAct!E990</f>
        <v>36.89255</v>
      </c>
      <c r="N990" s="198">
        <v>2.4641340000000001E-2</v>
      </c>
      <c r="S990">
        <f t="shared" si="15"/>
        <v>572.13842738062499</v>
      </c>
    </row>
    <row r="991" spans="1:19" x14ac:dyDescent="0.25">
      <c r="A991" s="197">
        <f>YieldsAct!A991</f>
        <v>21049</v>
      </c>
      <c r="B991" s="197" t="str">
        <f>YieldsAct!B991</f>
        <v>KY</v>
      </c>
      <c r="C991" s="197" t="str">
        <f>YieldsAct!C991</f>
        <v>Clark County</v>
      </c>
      <c r="D991" s="197">
        <f>YieldsAct!D991</f>
        <v>-84.142343600000004</v>
      </c>
      <c r="E991" s="197">
        <f>YieldsAct!E991</f>
        <v>37.97016</v>
      </c>
      <c r="N991" s="198">
        <v>2.529756E-2</v>
      </c>
      <c r="S991">
        <f t="shared" si="15"/>
        <v>680.91356345760005</v>
      </c>
    </row>
    <row r="992" spans="1:19" x14ac:dyDescent="0.25">
      <c r="A992" s="197">
        <f>YieldsAct!A992</f>
        <v>21051</v>
      </c>
      <c r="B992" s="197" t="str">
        <f>YieldsAct!B992</f>
        <v>KY</v>
      </c>
      <c r="C992" s="197" t="str">
        <f>YieldsAct!C992</f>
        <v>Clay County</v>
      </c>
      <c r="D992" s="197">
        <f>YieldsAct!D992</f>
        <v>-83.710123899999999</v>
      </c>
      <c r="E992" s="197">
        <f>YieldsAct!E992</f>
        <v>37.165059999999997</v>
      </c>
      <c r="N992" s="198">
        <v>2.5321759999999999E-2</v>
      </c>
      <c r="S992">
        <f t="shared" si="15"/>
        <v>599.15224080809969</v>
      </c>
    </row>
    <row r="993" spans="1:19" x14ac:dyDescent="0.25">
      <c r="A993" s="197">
        <f>YieldsAct!A993</f>
        <v>21053</v>
      </c>
      <c r="B993" s="197" t="str">
        <f>YieldsAct!B993</f>
        <v>KY</v>
      </c>
      <c r="C993" s="197" t="str">
        <f>YieldsAct!C993</f>
        <v>Clinton County</v>
      </c>
      <c r="D993" s="197">
        <f>YieldsAct!D993</f>
        <v>-85.137864699999994</v>
      </c>
      <c r="E993" s="197">
        <f>YieldsAct!E993</f>
        <v>36.729840000000003</v>
      </c>
      <c r="N993" s="198">
        <v>2.4742110000000001E-2</v>
      </c>
      <c r="S993">
        <f t="shared" si="15"/>
        <v>556.16837945760028</v>
      </c>
    </row>
    <row r="994" spans="1:19" x14ac:dyDescent="0.25">
      <c r="A994" s="197">
        <f>YieldsAct!A994</f>
        <v>21055</v>
      </c>
      <c r="B994" s="197" t="str">
        <f>YieldsAct!B994</f>
        <v>KY</v>
      </c>
      <c r="C994" s="197" t="str">
        <f>YieldsAct!C994</f>
        <v>Crittenden County</v>
      </c>
      <c r="D994" s="197">
        <f>YieldsAct!D994</f>
        <v>-88.100781900000001</v>
      </c>
      <c r="E994" s="197">
        <f>YieldsAct!E994</f>
        <v>37.352310000000003</v>
      </c>
      <c r="N994" s="198">
        <v>2.4872109999999999E-2</v>
      </c>
      <c r="S994">
        <f t="shared" si="15"/>
        <v>617.90796525622522</v>
      </c>
    </row>
    <row r="995" spans="1:19" x14ac:dyDescent="0.25">
      <c r="A995" s="197">
        <f>YieldsAct!A995</f>
        <v>21057</v>
      </c>
      <c r="B995" s="197" t="str">
        <f>YieldsAct!B995</f>
        <v>KY</v>
      </c>
      <c r="C995" s="197" t="str">
        <f>YieldsAct!C995</f>
        <v>Cumberland County</v>
      </c>
      <c r="D995" s="197">
        <f>YieldsAct!D995</f>
        <v>-85.399006700000001</v>
      </c>
      <c r="E995" s="197">
        <f>YieldsAct!E995</f>
        <v>36.791629999999998</v>
      </c>
      <c r="N995" s="198">
        <v>2.474647E-2</v>
      </c>
      <c r="S995">
        <f t="shared" si="15"/>
        <v>562.21906062802475</v>
      </c>
    </row>
    <row r="996" spans="1:19" x14ac:dyDescent="0.25">
      <c r="A996" s="197">
        <f>YieldsAct!A996</f>
        <v>21059</v>
      </c>
      <c r="B996" s="197" t="str">
        <f>YieldsAct!B996</f>
        <v>KY</v>
      </c>
      <c r="C996" s="197" t="str">
        <f>YieldsAct!C996</f>
        <v>Daviess County</v>
      </c>
      <c r="D996" s="197">
        <f>YieldsAct!D996</f>
        <v>-87.088623200000001</v>
      </c>
      <c r="E996" s="197">
        <f>YieldsAct!E996</f>
        <v>37.730289999999997</v>
      </c>
      <c r="N996" s="198">
        <v>2.4977539999999999E-2</v>
      </c>
      <c r="S996">
        <f t="shared" si="15"/>
        <v>656.24868783922454</v>
      </c>
    </row>
    <row r="997" spans="1:19" x14ac:dyDescent="0.25">
      <c r="A997" s="197">
        <f>YieldsAct!A997</f>
        <v>21061</v>
      </c>
      <c r="B997" s="197" t="str">
        <f>YieldsAct!B997</f>
        <v>KY</v>
      </c>
      <c r="C997" s="197" t="str">
        <f>YieldsAct!C997</f>
        <v>Edmonson County</v>
      </c>
      <c r="D997" s="197">
        <f>YieldsAct!D997</f>
        <v>-86.235438000000002</v>
      </c>
      <c r="E997" s="197">
        <f>YieldsAct!E997</f>
        <v>37.211239999999997</v>
      </c>
      <c r="N997" s="198">
        <v>2.4847689999999999E-2</v>
      </c>
      <c r="S997">
        <f t="shared" si="15"/>
        <v>603.76316025959966</v>
      </c>
    </row>
    <row r="998" spans="1:19" x14ac:dyDescent="0.25">
      <c r="A998" s="197">
        <f>YieldsAct!A998</f>
        <v>21063</v>
      </c>
      <c r="B998" s="197" t="str">
        <f>YieldsAct!B998</f>
        <v>KY</v>
      </c>
      <c r="C998" s="197" t="str">
        <f>YieldsAct!C998</f>
        <v>Elliott County</v>
      </c>
      <c r="D998" s="197">
        <f>YieldsAct!D998</f>
        <v>-83.097108899999995</v>
      </c>
      <c r="E998" s="197">
        <f>YieldsAct!E998</f>
        <v>38.115749999999998</v>
      </c>
      <c r="N998" s="198">
        <v>2.5800139999999999E-2</v>
      </c>
      <c r="S998">
        <f t="shared" si="15"/>
        <v>696.01027064062487</v>
      </c>
    </row>
    <row r="999" spans="1:19" x14ac:dyDescent="0.25">
      <c r="A999" s="197">
        <f>YieldsAct!A999</f>
        <v>21065</v>
      </c>
      <c r="B999" s="197" t="str">
        <f>YieldsAct!B999</f>
        <v>KY</v>
      </c>
      <c r="C999" s="197" t="str">
        <f>YieldsAct!C999</f>
        <v>Estill County</v>
      </c>
      <c r="D999" s="197">
        <f>YieldsAct!D999</f>
        <v>-83.961322300000006</v>
      </c>
      <c r="E999" s="197">
        <f>YieldsAct!E999</f>
        <v>37.691630000000004</v>
      </c>
      <c r="N999" s="198">
        <v>2.5504269999999999E-2</v>
      </c>
      <c r="S999">
        <f t="shared" si="15"/>
        <v>652.29766212802542</v>
      </c>
    </row>
    <row r="1000" spans="1:19" x14ac:dyDescent="0.25">
      <c r="A1000" s="197">
        <f>YieldsAct!A1000</f>
        <v>21067</v>
      </c>
      <c r="B1000" s="197" t="str">
        <f>YieldsAct!B1000</f>
        <v>KY</v>
      </c>
      <c r="C1000" s="197" t="str">
        <f>YieldsAct!C1000</f>
        <v>Fayette County</v>
      </c>
      <c r="D1000" s="197">
        <f>YieldsAct!D1000</f>
        <v>-84.456204400000004</v>
      </c>
      <c r="E1000" s="197">
        <f>YieldsAct!E1000</f>
        <v>38.038200000000003</v>
      </c>
      <c r="N1000" s="198">
        <v>2.513116E-2</v>
      </c>
      <c r="S1000">
        <f t="shared" si="15"/>
        <v>687.95698329000038</v>
      </c>
    </row>
    <row r="1001" spans="1:19" x14ac:dyDescent="0.25">
      <c r="A1001" s="197">
        <f>YieldsAct!A1001</f>
        <v>21069</v>
      </c>
      <c r="B1001" s="197" t="str">
        <f>YieldsAct!B1001</f>
        <v>KY</v>
      </c>
      <c r="C1001" s="197" t="str">
        <f>YieldsAct!C1001</f>
        <v>Fleming County</v>
      </c>
      <c r="D1001" s="197">
        <f>YieldsAct!D1001</f>
        <v>-83.682857299999995</v>
      </c>
      <c r="E1001" s="197">
        <f>YieldsAct!E1001</f>
        <v>38.37368</v>
      </c>
      <c r="N1001" s="198">
        <v>2.5390869999999999E-2</v>
      </c>
      <c r="S1001">
        <f t="shared" si="15"/>
        <v>722.99006267039999</v>
      </c>
    </row>
    <row r="1002" spans="1:19" x14ac:dyDescent="0.25">
      <c r="A1002" s="197">
        <f>YieldsAct!A1002</f>
        <v>21071</v>
      </c>
      <c r="B1002" s="197" t="str">
        <f>YieldsAct!B1002</f>
        <v>KY</v>
      </c>
      <c r="C1002" s="197" t="str">
        <f>YieldsAct!C1002</f>
        <v>Floyd County</v>
      </c>
      <c r="D1002" s="197">
        <f>YieldsAct!D1002</f>
        <v>-82.736183400000002</v>
      </c>
      <c r="E1002" s="197">
        <f>YieldsAct!E1002</f>
        <v>37.564</v>
      </c>
      <c r="N1002" s="198">
        <v>2.6516939999999999E-2</v>
      </c>
      <c r="S1002">
        <f t="shared" si="15"/>
        <v>639.30171600000006</v>
      </c>
    </row>
    <row r="1003" spans="1:19" x14ac:dyDescent="0.25">
      <c r="A1003" s="197">
        <f>YieldsAct!A1003</f>
        <v>21073</v>
      </c>
      <c r="B1003" s="197" t="str">
        <f>YieldsAct!B1003</f>
        <v>KY</v>
      </c>
      <c r="C1003" s="197" t="str">
        <f>YieldsAct!C1003</f>
        <v>Franklin County</v>
      </c>
      <c r="D1003" s="197">
        <f>YieldsAct!D1003</f>
        <v>-84.877081200000006</v>
      </c>
      <c r="E1003" s="197">
        <f>YieldsAct!E1003</f>
        <v>38.229619999999997</v>
      </c>
      <c r="N1003" s="198">
        <v>2.4916609999999999E-2</v>
      </c>
      <c r="S1003">
        <f t="shared" si="15"/>
        <v>707.88430202489974</v>
      </c>
    </row>
    <row r="1004" spans="1:19" x14ac:dyDescent="0.25">
      <c r="A1004" s="197">
        <f>YieldsAct!A1004</f>
        <v>21075</v>
      </c>
      <c r="B1004" s="197" t="str">
        <f>YieldsAct!B1004</f>
        <v>KY</v>
      </c>
      <c r="C1004" s="197" t="str">
        <f>YieldsAct!C1004</f>
        <v>Fulton County</v>
      </c>
      <c r="D1004" s="197">
        <f>YieldsAct!D1004</f>
        <v>-89.124662000000001</v>
      </c>
      <c r="E1004" s="197">
        <f>YieldsAct!E1004</f>
        <v>36.575380000000003</v>
      </c>
      <c r="N1004" s="198">
        <v>2.4276289999999999E-2</v>
      </c>
      <c r="S1004">
        <f t="shared" si="15"/>
        <v>541.11829982490019</v>
      </c>
    </row>
    <row r="1005" spans="1:19" x14ac:dyDescent="0.25">
      <c r="A1005" s="197">
        <f>YieldsAct!A1005</f>
        <v>21077</v>
      </c>
      <c r="B1005" s="197" t="str">
        <f>YieldsAct!B1005</f>
        <v>KY</v>
      </c>
      <c r="C1005" s="197" t="str">
        <f>YieldsAct!C1005</f>
        <v>Gallatin County</v>
      </c>
      <c r="D1005" s="197">
        <f>YieldsAct!D1005</f>
        <v>-84.855379999999997</v>
      </c>
      <c r="E1005" s="197">
        <f>YieldsAct!E1005</f>
        <v>38.746110000000002</v>
      </c>
      <c r="N1005" s="198">
        <v>2.572702E-2</v>
      </c>
      <c r="S1005">
        <f t="shared" si="15"/>
        <v>762.47491529722515</v>
      </c>
    </row>
    <row r="1006" spans="1:19" x14ac:dyDescent="0.25">
      <c r="A1006" s="197">
        <f>YieldsAct!A1006</f>
        <v>21079</v>
      </c>
      <c r="B1006" s="197" t="str">
        <f>YieldsAct!B1006</f>
        <v>KY</v>
      </c>
      <c r="C1006" s="197" t="str">
        <f>YieldsAct!C1006</f>
        <v>Garrard County</v>
      </c>
      <c r="D1006" s="197">
        <f>YieldsAct!D1006</f>
        <v>-84.536644199999998</v>
      </c>
      <c r="E1006" s="197">
        <f>YieldsAct!E1006</f>
        <v>37.640430000000002</v>
      </c>
      <c r="N1006" s="198">
        <v>2.5005389999999999E-2</v>
      </c>
      <c r="S1006">
        <f t="shared" si="15"/>
        <v>647.07540881602517</v>
      </c>
    </row>
    <row r="1007" spans="1:19" x14ac:dyDescent="0.25">
      <c r="A1007" s="197">
        <f>YieldsAct!A1007</f>
        <v>21081</v>
      </c>
      <c r="B1007" s="197" t="str">
        <f>YieldsAct!B1007</f>
        <v>KY</v>
      </c>
      <c r="C1007" s="197" t="str">
        <f>YieldsAct!C1007</f>
        <v>Grant County</v>
      </c>
      <c r="D1007" s="197">
        <f>YieldsAct!D1007</f>
        <v>-84.614160699999999</v>
      </c>
      <c r="E1007" s="197">
        <f>YieldsAct!E1007</f>
        <v>38.640470000000001</v>
      </c>
      <c r="N1007" s="198">
        <v>2.55125E-2</v>
      </c>
      <c r="S1007">
        <f t="shared" si="15"/>
        <v>751.21159909702499</v>
      </c>
    </row>
    <row r="1008" spans="1:19" x14ac:dyDescent="0.25">
      <c r="A1008" s="197">
        <f>YieldsAct!A1008</f>
        <v>21083</v>
      </c>
      <c r="B1008" s="197" t="str">
        <f>YieldsAct!B1008</f>
        <v>KY</v>
      </c>
      <c r="C1008" s="197" t="str">
        <f>YieldsAct!C1008</f>
        <v>Graves County</v>
      </c>
      <c r="D1008" s="197">
        <f>YieldsAct!D1008</f>
        <v>-88.647569000000004</v>
      </c>
      <c r="E1008" s="197">
        <f>YieldsAct!E1008</f>
        <v>36.726059999999997</v>
      </c>
      <c r="N1008" s="198">
        <v>2.4478940000000001E-2</v>
      </c>
      <c r="S1008">
        <f t="shared" si="15"/>
        <v>555.7987870280997</v>
      </c>
    </row>
    <row r="1009" spans="1:19" x14ac:dyDescent="0.25">
      <c r="A1009" s="197">
        <f>YieldsAct!A1009</f>
        <v>21085</v>
      </c>
      <c r="B1009" s="197" t="str">
        <f>YieldsAct!B1009</f>
        <v>KY</v>
      </c>
      <c r="C1009" s="197" t="str">
        <f>YieldsAct!C1009</f>
        <v>Grayson County</v>
      </c>
      <c r="D1009" s="197">
        <f>YieldsAct!D1009</f>
        <v>-86.343905100000001</v>
      </c>
      <c r="E1009" s="197">
        <f>YieldsAct!E1009</f>
        <v>37.470590000000001</v>
      </c>
      <c r="N1009" s="198">
        <v>2.4855809999999999E-2</v>
      </c>
      <c r="S1009">
        <f t="shared" si="15"/>
        <v>629.83668363322522</v>
      </c>
    </row>
    <row r="1010" spans="1:19" x14ac:dyDescent="0.25">
      <c r="A1010" s="197">
        <f>YieldsAct!A1010</f>
        <v>21087</v>
      </c>
      <c r="B1010" s="197" t="str">
        <f>YieldsAct!B1010</f>
        <v>KY</v>
      </c>
      <c r="C1010" s="197" t="str">
        <f>YieldsAct!C1010</f>
        <v>Green County</v>
      </c>
      <c r="D1010" s="197">
        <f>YieldsAct!D1010</f>
        <v>-85.565190999999999</v>
      </c>
      <c r="E1010" s="197">
        <f>YieldsAct!E1010</f>
        <v>37.266680000000001</v>
      </c>
      <c r="N1010" s="198">
        <v>2.4689679999999999E-2</v>
      </c>
      <c r="S1010">
        <f t="shared" si="15"/>
        <v>609.31133600040016</v>
      </c>
    </row>
    <row r="1011" spans="1:19" x14ac:dyDescent="0.25">
      <c r="A1011" s="197">
        <f>YieldsAct!A1011</f>
        <v>21089</v>
      </c>
      <c r="B1011" s="197" t="str">
        <f>YieldsAct!B1011</f>
        <v>KY</v>
      </c>
      <c r="C1011" s="197" t="str">
        <f>YieldsAct!C1011</f>
        <v>Greenup County</v>
      </c>
      <c r="D1011" s="197">
        <f>YieldsAct!D1011</f>
        <v>-82.908278800000005</v>
      </c>
      <c r="E1011" s="197">
        <f>YieldsAct!E1011</f>
        <v>38.548659999999998</v>
      </c>
      <c r="N1011" s="198">
        <v>2.6059470000000001E-2</v>
      </c>
      <c r="S1011">
        <f t="shared" si="15"/>
        <v>741.46362254009978</v>
      </c>
    </row>
    <row r="1012" spans="1:19" x14ac:dyDescent="0.25">
      <c r="A1012" s="197">
        <f>YieldsAct!A1012</f>
        <v>21091</v>
      </c>
      <c r="B1012" s="197" t="str">
        <f>YieldsAct!B1012</f>
        <v>KY</v>
      </c>
      <c r="C1012" s="197" t="str">
        <f>YieldsAct!C1012</f>
        <v>Hancock County</v>
      </c>
      <c r="D1012" s="197">
        <f>YieldsAct!D1012</f>
        <v>-86.783268199999995</v>
      </c>
      <c r="E1012" s="197">
        <f>YieldsAct!E1012</f>
        <v>37.847410000000004</v>
      </c>
      <c r="N1012" s="198">
        <v>2.5026300000000001E-2</v>
      </c>
      <c r="S1012">
        <f t="shared" si="15"/>
        <v>668.25932334322545</v>
      </c>
    </row>
    <row r="1013" spans="1:19" x14ac:dyDescent="0.25">
      <c r="A1013" s="197">
        <f>YieldsAct!A1013</f>
        <v>21093</v>
      </c>
      <c r="B1013" s="197" t="str">
        <f>YieldsAct!B1013</f>
        <v>KY</v>
      </c>
      <c r="C1013" s="197" t="str">
        <f>YieldsAct!C1013</f>
        <v>Hardin County</v>
      </c>
      <c r="D1013" s="197">
        <f>YieldsAct!D1013</f>
        <v>-85.971399599999998</v>
      </c>
      <c r="E1013" s="197">
        <f>YieldsAct!E1013</f>
        <v>37.703009999999999</v>
      </c>
      <c r="N1013" s="198">
        <v>2.4940940000000002E-2</v>
      </c>
      <c r="S1013">
        <f t="shared" si="15"/>
        <v>653.45999188522489</v>
      </c>
    </row>
    <row r="1014" spans="1:19" x14ac:dyDescent="0.25">
      <c r="A1014" s="197">
        <f>YieldsAct!A1014</f>
        <v>21095</v>
      </c>
      <c r="B1014" s="197" t="str">
        <f>YieldsAct!B1014</f>
        <v>KY</v>
      </c>
      <c r="C1014" s="197" t="str">
        <f>YieldsAct!C1014</f>
        <v>Harlan County</v>
      </c>
      <c r="D1014" s="197">
        <f>YieldsAct!D1014</f>
        <v>-83.209584300000003</v>
      </c>
      <c r="E1014" s="197">
        <f>YieldsAct!E1014</f>
        <v>36.857900000000001</v>
      </c>
      <c r="N1014" s="198">
        <v>2.5253169999999998E-2</v>
      </c>
      <c r="S1014">
        <f t="shared" si="15"/>
        <v>568.72753292250002</v>
      </c>
    </row>
    <row r="1015" spans="1:19" x14ac:dyDescent="0.25">
      <c r="A1015" s="197">
        <f>YieldsAct!A1015</f>
        <v>21097</v>
      </c>
      <c r="B1015" s="197" t="str">
        <f>YieldsAct!B1015</f>
        <v>KY</v>
      </c>
      <c r="C1015" s="197" t="str">
        <f>YieldsAct!C1015</f>
        <v>Harrison County</v>
      </c>
      <c r="D1015" s="197">
        <f>YieldsAct!D1015</f>
        <v>-84.330028200000001</v>
      </c>
      <c r="E1015" s="197">
        <f>YieldsAct!E1015</f>
        <v>38.437530000000002</v>
      </c>
      <c r="N1015" s="198">
        <v>2.5297529999999999E-2</v>
      </c>
      <c r="S1015">
        <f t="shared" si="15"/>
        <v>729.71507812702521</v>
      </c>
    </row>
    <row r="1016" spans="1:19" x14ac:dyDescent="0.25">
      <c r="A1016" s="197">
        <f>YieldsAct!A1016</f>
        <v>21099</v>
      </c>
      <c r="B1016" s="197" t="str">
        <f>YieldsAct!B1016</f>
        <v>KY</v>
      </c>
      <c r="C1016" s="197" t="str">
        <f>YieldsAct!C1016</f>
        <v>Hart County</v>
      </c>
      <c r="D1016" s="197">
        <f>YieldsAct!D1016</f>
        <v>-85.887762699999996</v>
      </c>
      <c r="E1016" s="197">
        <f>YieldsAct!E1016</f>
        <v>37.303980000000003</v>
      </c>
      <c r="N1016" s="198">
        <v>2.4799350000000001E-2</v>
      </c>
      <c r="S1016">
        <f t="shared" si="15"/>
        <v>613.05192864090031</v>
      </c>
    </row>
    <row r="1017" spans="1:19" x14ac:dyDescent="0.25">
      <c r="A1017" s="197">
        <f>YieldsAct!A1017</f>
        <v>21101</v>
      </c>
      <c r="B1017" s="197" t="str">
        <f>YieldsAct!B1017</f>
        <v>KY</v>
      </c>
      <c r="C1017" s="197" t="str">
        <f>YieldsAct!C1017</f>
        <v>Henderson County</v>
      </c>
      <c r="D1017" s="197">
        <f>YieldsAct!D1017</f>
        <v>-87.573265800000001</v>
      </c>
      <c r="E1017" s="197">
        <f>YieldsAct!E1017</f>
        <v>37.795029999999997</v>
      </c>
      <c r="N1017" s="198">
        <v>2.5054110000000001E-2</v>
      </c>
      <c r="S1017">
        <f t="shared" si="15"/>
        <v>662.88013357702471</v>
      </c>
    </row>
    <row r="1018" spans="1:19" x14ac:dyDescent="0.25">
      <c r="A1018" s="197">
        <f>YieldsAct!A1018</f>
        <v>21103</v>
      </c>
      <c r="B1018" s="197" t="str">
        <f>YieldsAct!B1018</f>
        <v>KY</v>
      </c>
      <c r="C1018" s="197" t="str">
        <f>YieldsAct!C1018</f>
        <v>Henry County</v>
      </c>
      <c r="D1018" s="197">
        <f>YieldsAct!D1018</f>
        <v>-85.120979700000007</v>
      </c>
      <c r="E1018" s="197">
        <f>YieldsAct!E1018</f>
        <v>38.438920000000003</v>
      </c>
      <c r="N1018" s="198">
        <v>2.511505E-2</v>
      </c>
      <c r="S1018">
        <f t="shared" si="15"/>
        <v>729.86168422440028</v>
      </c>
    </row>
    <row r="1019" spans="1:19" x14ac:dyDescent="0.25">
      <c r="A1019" s="197">
        <f>YieldsAct!A1019</f>
        <v>21105</v>
      </c>
      <c r="B1019" s="197" t="str">
        <f>YieldsAct!B1019</f>
        <v>KY</v>
      </c>
      <c r="C1019" s="197" t="str">
        <f>YieldsAct!C1019</f>
        <v>Hickman County</v>
      </c>
      <c r="D1019" s="197">
        <f>YieldsAct!D1019</f>
        <v>-88.927557399999998</v>
      </c>
      <c r="E1019" s="197">
        <f>YieldsAct!E1019</f>
        <v>36.67895</v>
      </c>
      <c r="N1019" s="198">
        <v>2.4369249999999999E-2</v>
      </c>
      <c r="S1019">
        <f t="shared" si="15"/>
        <v>551.19796448062505</v>
      </c>
    </row>
    <row r="1020" spans="1:19" x14ac:dyDescent="0.25">
      <c r="A1020" s="197">
        <f>YieldsAct!A1020</f>
        <v>21107</v>
      </c>
      <c r="B1020" s="197" t="str">
        <f>YieldsAct!B1020</f>
        <v>KY</v>
      </c>
      <c r="C1020" s="197" t="str">
        <f>YieldsAct!C1020</f>
        <v>Hopkins County</v>
      </c>
      <c r="D1020" s="197">
        <f>YieldsAct!D1020</f>
        <v>-87.541171700000007</v>
      </c>
      <c r="E1020" s="197">
        <f>YieldsAct!E1020</f>
        <v>37.308230000000002</v>
      </c>
      <c r="N1020" s="198">
        <v>2.484374E-2</v>
      </c>
      <c r="S1020">
        <f t="shared" si="15"/>
        <v>613.47853289902514</v>
      </c>
    </row>
    <row r="1021" spans="1:19" x14ac:dyDescent="0.25">
      <c r="A1021" s="197">
        <f>YieldsAct!A1021</f>
        <v>21109</v>
      </c>
      <c r="B1021" s="197" t="str">
        <f>YieldsAct!B1021</f>
        <v>KY</v>
      </c>
      <c r="C1021" s="197" t="str">
        <f>YieldsAct!C1021</f>
        <v>Jackson County</v>
      </c>
      <c r="D1021" s="197">
        <f>YieldsAct!D1021</f>
        <v>-84.003096299999996</v>
      </c>
      <c r="E1021" s="197">
        <f>YieldsAct!E1021</f>
        <v>37.422080000000001</v>
      </c>
      <c r="N1021" s="198">
        <v>2.5305649999999999E-2</v>
      </c>
      <c r="S1021">
        <f t="shared" si="15"/>
        <v>624.93676093440013</v>
      </c>
    </row>
    <row r="1022" spans="1:19" x14ac:dyDescent="0.25">
      <c r="A1022" s="197">
        <f>YieldsAct!A1022</f>
        <v>21111</v>
      </c>
      <c r="B1022" s="197" t="str">
        <f>YieldsAct!B1022</f>
        <v>KY</v>
      </c>
      <c r="C1022" s="197" t="str">
        <f>YieldsAct!C1022</f>
        <v>Jefferson County</v>
      </c>
      <c r="D1022" s="197">
        <f>YieldsAct!D1022</f>
        <v>-85.664496600000007</v>
      </c>
      <c r="E1022" s="197">
        <f>YieldsAct!E1022</f>
        <v>38.180070000000001</v>
      </c>
      <c r="N1022" s="198">
        <v>2.5353879999999999E-2</v>
      </c>
      <c r="S1022">
        <f t="shared" si="15"/>
        <v>702.71020171102509</v>
      </c>
    </row>
    <row r="1023" spans="1:19" x14ac:dyDescent="0.25">
      <c r="A1023" s="197">
        <f>YieldsAct!A1023</f>
        <v>21113</v>
      </c>
      <c r="B1023" s="197" t="str">
        <f>YieldsAct!B1023</f>
        <v>KY</v>
      </c>
      <c r="C1023" s="197" t="str">
        <f>YieldsAct!C1023</f>
        <v>Jessamine County</v>
      </c>
      <c r="D1023" s="197">
        <f>YieldsAct!D1023</f>
        <v>-84.579142500000003</v>
      </c>
      <c r="E1023" s="197">
        <f>YieldsAct!E1023</f>
        <v>37.870519999999999</v>
      </c>
      <c r="N1023" s="198">
        <v>2.5102949999999999E-2</v>
      </c>
      <c r="S1023">
        <f t="shared" si="15"/>
        <v>670.63654140839992</v>
      </c>
    </row>
    <row r="1024" spans="1:19" x14ac:dyDescent="0.25">
      <c r="A1024" s="197">
        <f>YieldsAct!A1024</f>
        <v>21115</v>
      </c>
      <c r="B1024" s="197" t="str">
        <f>YieldsAct!B1024</f>
        <v>KY</v>
      </c>
      <c r="C1024" s="197" t="str">
        <f>YieldsAct!C1024</f>
        <v>Johnson County</v>
      </c>
      <c r="D1024" s="197">
        <f>YieldsAct!D1024</f>
        <v>-82.825900000000004</v>
      </c>
      <c r="E1024" s="197">
        <f>YieldsAct!E1024</f>
        <v>37.847079999999998</v>
      </c>
      <c r="N1024" s="198">
        <v>2.652086E-2</v>
      </c>
      <c r="S1024">
        <f t="shared" si="15"/>
        <v>668.22539518439987</v>
      </c>
    </row>
    <row r="1025" spans="1:19" x14ac:dyDescent="0.25">
      <c r="A1025" s="197">
        <f>YieldsAct!A1025</f>
        <v>21117</v>
      </c>
      <c r="B1025" s="197" t="str">
        <f>YieldsAct!B1025</f>
        <v>KY</v>
      </c>
      <c r="C1025" s="197" t="str">
        <f>YieldsAct!C1025</f>
        <v>Kenton County</v>
      </c>
      <c r="D1025" s="197">
        <f>YieldsAct!D1025</f>
        <v>-84.528860499999993</v>
      </c>
      <c r="E1025" s="197">
        <f>YieldsAct!E1025</f>
        <v>38.930059999999997</v>
      </c>
      <c r="N1025" s="198">
        <v>2.56457E-2</v>
      </c>
      <c r="S1025">
        <f t="shared" si="15"/>
        <v>782.20748610809983</v>
      </c>
    </row>
    <row r="1026" spans="1:19" x14ac:dyDescent="0.25">
      <c r="A1026" s="197">
        <f>YieldsAct!A1026</f>
        <v>21119</v>
      </c>
      <c r="B1026" s="197" t="str">
        <f>YieldsAct!B1026</f>
        <v>KY</v>
      </c>
      <c r="C1026" s="197" t="str">
        <f>YieldsAct!C1026</f>
        <v>Knott County</v>
      </c>
      <c r="D1026" s="197">
        <f>YieldsAct!D1026</f>
        <v>-82.949480899999998</v>
      </c>
      <c r="E1026" s="197">
        <f>YieldsAct!E1026</f>
        <v>37.361490000000003</v>
      </c>
      <c r="N1026" s="198">
        <v>2.6290540000000001E-2</v>
      </c>
      <c r="S1026">
        <f t="shared" si="15"/>
        <v>618.83152879522538</v>
      </c>
    </row>
    <row r="1027" spans="1:19" x14ac:dyDescent="0.25">
      <c r="A1027" s="197">
        <f>YieldsAct!A1027</f>
        <v>21121</v>
      </c>
      <c r="B1027" s="197" t="str">
        <f>YieldsAct!B1027</f>
        <v>KY</v>
      </c>
      <c r="C1027" s="197" t="str">
        <f>YieldsAct!C1027</f>
        <v>Knox County</v>
      </c>
      <c r="D1027" s="197">
        <f>YieldsAct!D1027</f>
        <v>-83.849389599999995</v>
      </c>
      <c r="E1027" s="197">
        <f>YieldsAct!E1027</f>
        <v>36.896540000000002</v>
      </c>
      <c r="N1027" s="198">
        <v>2.5054340000000001E-2</v>
      </c>
      <c r="S1027">
        <f t="shared" si="15"/>
        <v>572.53154393610021</v>
      </c>
    </row>
    <row r="1028" spans="1:19" x14ac:dyDescent="0.25">
      <c r="A1028" s="197">
        <f>YieldsAct!A1028</f>
        <v>21123</v>
      </c>
      <c r="B1028" s="197" t="str">
        <f>YieldsAct!B1028</f>
        <v>KY</v>
      </c>
      <c r="C1028" s="197" t="str">
        <f>YieldsAct!C1028</f>
        <v>Larue County</v>
      </c>
      <c r="D1028" s="197">
        <f>YieldsAct!D1028</f>
        <v>-85.709618500000005</v>
      </c>
      <c r="E1028" s="197">
        <f>YieldsAct!E1028</f>
        <v>37.547960000000003</v>
      </c>
      <c r="N1028" s="198">
        <v>2.488042E-2</v>
      </c>
      <c r="S1028">
        <f t="shared" si="15"/>
        <v>637.67362536360031</v>
      </c>
    </row>
    <row r="1029" spans="1:19" x14ac:dyDescent="0.25">
      <c r="A1029" s="197">
        <f>YieldsAct!A1029</f>
        <v>21125</v>
      </c>
      <c r="B1029" s="197" t="str">
        <f>YieldsAct!B1029</f>
        <v>KY</v>
      </c>
      <c r="C1029" s="197" t="str">
        <f>YieldsAct!C1029</f>
        <v>Laurel County</v>
      </c>
      <c r="D1029" s="197">
        <f>YieldsAct!D1029</f>
        <v>-84.110877500000001</v>
      </c>
      <c r="E1029" s="197">
        <f>YieldsAct!E1029</f>
        <v>37.113019999999999</v>
      </c>
      <c r="N1029" s="198">
        <v>2.5119470000000001E-2</v>
      </c>
      <c r="S1029">
        <f t="shared" si="15"/>
        <v>593.96772042089992</v>
      </c>
    </row>
    <row r="1030" spans="1:19" x14ac:dyDescent="0.25">
      <c r="A1030" s="197">
        <f>YieldsAct!A1030</f>
        <v>21127</v>
      </c>
      <c r="B1030" s="197" t="str">
        <f>YieldsAct!B1030</f>
        <v>KY</v>
      </c>
      <c r="C1030" s="197" t="str">
        <f>YieldsAct!C1030</f>
        <v>Lawrence County</v>
      </c>
      <c r="D1030" s="197">
        <f>YieldsAct!D1030</f>
        <v>-82.726943599999998</v>
      </c>
      <c r="E1030" s="197">
        <f>YieldsAct!E1030</f>
        <v>38.067929999999997</v>
      </c>
      <c r="N1030" s="198">
        <v>2.6257559999999999E-2</v>
      </c>
      <c r="S1030">
        <f t="shared" si="15"/>
        <v>691.04113759102472</v>
      </c>
    </row>
    <row r="1031" spans="1:19" x14ac:dyDescent="0.25">
      <c r="A1031" s="197">
        <f>YieldsAct!A1031</f>
        <v>21129</v>
      </c>
      <c r="B1031" s="197" t="str">
        <f>YieldsAct!B1031</f>
        <v>KY</v>
      </c>
      <c r="C1031" s="197" t="str">
        <f>YieldsAct!C1031</f>
        <v>Lee County</v>
      </c>
      <c r="D1031" s="197">
        <f>YieldsAct!D1031</f>
        <v>-83.704569000000006</v>
      </c>
      <c r="E1031" s="197">
        <f>YieldsAct!E1031</f>
        <v>37.598480000000002</v>
      </c>
      <c r="N1031" s="198">
        <v>2.564172E-2</v>
      </c>
      <c r="S1031">
        <f t="shared" si="15"/>
        <v>642.80542119840015</v>
      </c>
    </row>
    <row r="1032" spans="1:19" x14ac:dyDescent="0.25">
      <c r="A1032" s="197">
        <f>YieldsAct!A1032</f>
        <v>21131</v>
      </c>
      <c r="B1032" s="197" t="str">
        <f>YieldsAct!B1032</f>
        <v>KY</v>
      </c>
      <c r="C1032" s="197" t="str">
        <f>YieldsAct!C1032</f>
        <v>Leslie County</v>
      </c>
      <c r="D1032" s="197">
        <f>YieldsAct!D1032</f>
        <v>-83.374236300000007</v>
      </c>
      <c r="E1032" s="197">
        <f>YieldsAct!E1032</f>
        <v>37.096179999999997</v>
      </c>
      <c r="N1032" s="198">
        <v>2.5426859999999999E-2</v>
      </c>
      <c r="S1032">
        <f t="shared" si="15"/>
        <v>592.2926338328997</v>
      </c>
    </row>
    <row r="1033" spans="1:19" x14ac:dyDescent="0.25">
      <c r="A1033" s="197">
        <f>YieldsAct!A1033</f>
        <v>21133</v>
      </c>
      <c r="B1033" s="197" t="str">
        <f>YieldsAct!B1033</f>
        <v>KY</v>
      </c>
      <c r="C1033" s="197" t="str">
        <f>YieldsAct!C1033</f>
        <v>Letcher County</v>
      </c>
      <c r="D1033" s="197">
        <f>YieldsAct!D1033</f>
        <v>-82.848938799999999</v>
      </c>
      <c r="E1033" s="197">
        <f>YieldsAct!E1033</f>
        <v>37.126350000000002</v>
      </c>
      <c r="N1033" s="198">
        <v>2.61201E-2</v>
      </c>
      <c r="S1033">
        <f t="shared" ref="S1033:S1096" si="16">E1033*1.5^2*(E1033-30)</f>
        <v>595.29456972562525</v>
      </c>
    </row>
    <row r="1034" spans="1:19" x14ac:dyDescent="0.25">
      <c r="A1034" s="197">
        <f>YieldsAct!A1034</f>
        <v>21135</v>
      </c>
      <c r="B1034" s="197" t="str">
        <f>YieldsAct!B1034</f>
        <v>KY</v>
      </c>
      <c r="C1034" s="197" t="str">
        <f>YieldsAct!C1034</f>
        <v>Lewis County</v>
      </c>
      <c r="D1034" s="197">
        <f>YieldsAct!D1034</f>
        <v>-83.369821900000005</v>
      </c>
      <c r="E1034" s="197">
        <f>YieldsAct!E1034</f>
        <v>38.539870000000001</v>
      </c>
      <c r="N1034" s="198">
        <v>2.5734779999999999E-2</v>
      </c>
      <c r="S1034">
        <f t="shared" si="16"/>
        <v>740.53232913802503</v>
      </c>
    </row>
    <row r="1035" spans="1:19" x14ac:dyDescent="0.25">
      <c r="A1035" s="197">
        <f>YieldsAct!A1035</f>
        <v>21137</v>
      </c>
      <c r="B1035" s="197" t="str">
        <f>YieldsAct!B1035</f>
        <v>KY</v>
      </c>
      <c r="C1035" s="197" t="str">
        <f>YieldsAct!C1035</f>
        <v>Lincoln County</v>
      </c>
      <c r="D1035" s="197">
        <f>YieldsAct!D1035</f>
        <v>-84.663634200000004</v>
      </c>
      <c r="E1035" s="197">
        <f>YieldsAct!E1035</f>
        <v>37.458159999999999</v>
      </c>
      <c r="N1035" s="198">
        <v>2.482724E-2</v>
      </c>
      <c r="S1035">
        <f t="shared" si="16"/>
        <v>628.58013881759996</v>
      </c>
    </row>
    <row r="1036" spans="1:19" x14ac:dyDescent="0.25">
      <c r="A1036" s="197">
        <f>YieldsAct!A1036</f>
        <v>21139</v>
      </c>
      <c r="B1036" s="197" t="str">
        <f>YieldsAct!B1036</f>
        <v>KY</v>
      </c>
      <c r="C1036" s="197" t="str">
        <f>YieldsAct!C1036</f>
        <v>Livingston County</v>
      </c>
      <c r="D1036" s="197">
        <f>YieldsAct!D1036</f>
        <v>-88.359299199999995</v>
      </c>
      <c r="E1036" s="197">
        <f>YieldsAct!E1036</f>
        <v>37.20581</v>
      </c>
      <c r="N1036" s="198">
        <v>2.4871910000000001E-2</v>
      </c>
      <c r="S1036">
        <f t="shared" si="16"/>
        <v>603.22049495122496</v>
      </c>
    </row>
    <row r="1037" spans="1:19" x14ac:dyDescent="0.25">
      <c r="A1037" s="197">
        <f>YieldsAct!A1037</f>
        <v>21141</v>
      </c>
      <c r="B1037" s="197" t="str">
        <f>YieldsAct!B1037</f>
        <v>KY</v>
      </c>
      <c r="C1037" s="197" t="str">
        <f>YieldsAct!C1037</f>
        <v>Logan County</v>
      </c>
      <c r="D1037" s="197">
        <f>YieldsAct!D1037</f>
        <v>-86.875991999999997</v>
      </c>
      <c r="E1037" s="197">
        <f>YieldsAct!E1037</f>
        <v>36.856470000000002</v>
      </c>
      <c r="N1037" s="198">
        <v>2.4624900000000002E-2</v>
      </c>
      <c r="S1037">
        <f t="shared" si="16"/>
        <v>568.58688193702517</v>
      </c>
    </row>
    <row r="1038" spans="1:19" x14ac:dyDescent="0.25">
      <c r="A1038" s="197">
        <f>YieldsAct!A1038</f>
        <v>21143</v>
      </c>
      <c r="B1038" s="197" t="str">
        <f>YieldsAct!B1038</f>
        <v>KY</v>
      </c>
      <c r="C1038" s="197" t="str">
        <f>YieldsAct!C1038</f>
        <v>Lyon County</v>
      </c>
      <c r="D1038" s="197">
        <f>YieldsAct!D1038</f>
        <v>-88.076922100000004</v>
      </c>
      <c r="E1038" s="197">
        <f>YieldsAct!E1038</f>
        <v>37.015000000000001</v>
      </c>
      <c r="N1038" s="198">
        <v>2.47665E-2</v>
      </c>
      <c r="S1038">
        <f t="shared" si="16"/>
        <v>584.23550625000007</v>
      </c>
    </row>
    <row r="1039" spans="1:19" x14ac:dyDescent="0.25">
      <c r="A1039" s="197">
        <f>YieldsAct!A1039</f>
        <v>21145</v>
      </c>
      <c r="B1039" s="197" t="str">
        <f>YieldsAct!B1039</f>
        <v>KY</v>
      </c>
      <c r="C1039" s="197" t="str">
        <f>YieldsAct!C1039</f>
        <v>McCracken County</v>
      </c>
      <c r="D1039" s="197">
        <f>YieldsAct!D1039</f>
        <v>-88.710775100000006</v>
      </c>
      <c r="E1039" s="197">
        <f>YieldsAct!E1039</f>
        <v>37.06024</v>
      </c>
      <c r="N1039" s="198">
        <v>2.4734039999999999E-2</v>
      </c>
      <c r="S1039">
        <f t="shared" si="16"/>
        <v>588.72192492960005</v>
      </c>
    </row>
    <row r="1040" spans="1:19" x14ac:dyDescent="0.25">
      <c r="A1040" s="197">
        <f>YieldsAct!A1040</f>
        <v>21147</v>
      </c>
      <c r="B1040" s="197" t="str">
        <f>YieldsAct!B1040</f>
        <v>KY</v>
      </c>
      <c r="C1040" s="197" t="str">
        <f>YieldsAct!C1040</f>
        <v>McCreary County</v>
      </c>
      <c r="D1040" s="197">
        <f>YieldsAct!D1040</f>
        <v>-84.481222700000004</v>
      </c>
      <c r="E1040" s="197">
        <f>YieldsAct!E1040</f>
        <v>36.74241</v>
      </c>
      <c r="N1040" s="198">
        <v>2.487992E-2</v>
      </c>
      <c r="S1040">
        <f t="shared" si="16"/>
        <v>557.39788336822494</v>
      </c>
    </row>
    <row r="1041" spans="1:19" x14ac:dyDescent="0.25">
      <c r="A1041" s="197">
        <f>YieldsAct!A1041</f>
        <v>21149</v>
      </c>
      <c r="B1041" s="197" t="str">
        <f>YieldsAct!B1041</f>
        <v>KY</v>
      </c>
      <c r="C1041" s="197" t="str">
        <f>YieldsAct!C1041</f>
        <v>McLean County</v>
      </c>
      <c r="D1041" s="197">
        <f>YieldsAct!D1041</f>
        <v>-87.266823099999996</v>
      </c>
      <c r="E1041" s="197">
        <f>YieldsAct!E1041</f>
        <v>37.527149999999999</v>
      </c>
      <c r="N1041" s="198">
        <v>2.494495E-2</v>
      </c>
      <c r="S1041">
        <f t="shared" si="16"/>
        <v>635.56309602562487</v>
      </c>
    </row>
    <row r="1042" spans="1:19" x14ac:dyDescent="0.25">
      <c r="A1042" s="197">
        <f>YieldsAct!A1042</f>
        <v>21151</v>
      </c>
      <c r="B1042" s="197" t="str">
        <f>YieldsAct!B1042</f>
        <v>KY</v>
      </c>
      <c r="C1042" s="197" t="str">
        <f>YieldsAct!C1042</f>
        <v>Madison County</v>
      </c>
      <c r="D1042" s="197">
        <f>YieldsAct!D1042</f>
        <v>-84.275799599999999</v>
      </c>
      <c r="E1042" s="197">
        <f>YieldsAct!E1042</f>
        <v>37.720669999999998</v>
      </c>
      <c r="N1042" s="198">
        <v>2.5224799999999999E-2</v>
      </c>
      <c r="S1042">
        <f t="shared" si="16"/>
        <v>655.26490181002475</v>
      </c>
    </row>
    <row r="1043" spans="1:19" x14ac:dyDescent="0.25">
      <c r="A1043" s="197">
        <f>YieldsAct!A1043</f>
        <v>21153</v>
      </c>
      <c r="B1043" s="197" t="str">
        <f>YieldsAct!B1043</f>
        <v>KY</v>
      </c>
      <c r="C1043" s="197" t="str">
        <f>YieldsAct!C1043</f>
        <v>Magoffin County</v>
      </c>
      <c r="D1043" s="197">
        <f>YieldsAct!D1043</f>
        <v>-83.055712400000004</v>
      </c>
      <c r="E1043" s="197">
        <f>YieldsAct!E1043</f>
        <v>37.706789999999998</v>
      </c>
      <c r="N1043" s="198">
        <v>2.6258139999999999E-2</v>
      </c>
      <c r="S1043">
        <f t="shared" si="16"/>
        <v>653.84620223422485</v>
      </c>
    </row>
    <row r="1044" spans="1:19" x14ac:dyDescent="0.25">
      <c r="A1044" s="197">
        <f>YieldsAct!A1044</f>
        <v>21155</v>
      </c>
      <c r="B1044" s="197" t="str">
        <f>YieldsAct!B1044</f>
        <v>KY</v>
      </c>
      <c r="C1044" s="197" t="str">
        <f>YieldsAct!C1044</f>
        <v>Marion County</v>
      </c>
      <c r="D1044" s="197">
        <f>YieldsAct!D1044</f>
        <v>-85.276505700000001</v>
      </c>
      <c r="E1044" s="197">
        <f>YieldsAct!E1044</f>
        <v>37.557870000000001</v>
      </c>
      <c r="N1044" s="198">
        <v>2.496951E-2</v>
      </c>
      <c r="S1044">
        <f t="shared" si="16"/>
        <v>638.67937260802512</v>
      </c>
    </row>
    <row r="1045" spans="1:19" x14ac:dyDescent="0.25">
      <c r="A1045" s="197">
        <f>YieldsAct!A1045</f>
        <v>21157</v>
      </c>
      <c r="B1045" s="197" t="str">
        <f>YieldsAct!B1045</f>
        <v>KY</v>
      </c>
      <c r="C1045" s="197" t="str">
        <f>YieldsAct!C1045</f>
        <v>Marshall County</v>
      </c>
      <c r="D1045" s="197">
        <f>YieldsAct!D1045</f>
        <v>-88.325708700000007</v>
      </c>
      <c r="E1045" s="197">
        <f>YieldsAct!E1045</f>
        <v>36.880369999999999</v>
      </c>
      <c r="N1045" s="198">
        <v>2.474633E-2</v>
      </c>
      <c r="S1045">
        <f t="shared" si="16"/>
        <v>570.93883050802492</v>
      </c>
    </row>
    <row r="1046" spans="1:19" x14ac:dyDescent="0.25">
      <c r="A1046" s="197">
        <f>YieldsAct!A1046</f>
        <v>21159</v>
      </c>
      <c r="B1046" s="197" t="str">
        <f>YieldsAct!B1046</f>
        <v>KY</v>
      </c>
      <c r="C1046" s="197" t="str">
        <f>YieldsAct!C1046</f>
        <v>Martin County</v>
      </c>
      <c r="D1046" s="197">
        <f>YieldsAct!D1046</f>
        <v>-82.506680799999998</v>
      </c>
      <c r="E1046" s="197">
        <f>YieldsAct!E1046</f>
        <v>37.803100000000001</v>
      </c>
      <c r="N1046" s="198">
        <v>2.6743869999999999E-2</v>
      </c>
      <c r="S1046">
        <f t="shared" si="16"/>
        <v>663.7080816225</v>
      </c>
    </row>
    <row r="1047" spans="1:19" x14ac:dyDescent="0.25">
      <c r="A1047" s="197">
        <f>YieldsAct!A1047</f>
        <v>21161</v>
      </c>
      <c r="B1047" s="197" t="str">
        <f>YieldsAct!B1047</f>
        <v>KY</v>
      </c>
      <c r="C1047" s="197" t="str">
        <f>YieldsAct!C1047</f>
        <v>Mason County</v>
      </c>
      <c r="D1047" s="197">
        <f>YieldsAct!D1047</f>
        <v>-83.8085509</v>
      </c>
      <c r="E1047" s="197">
        <f>YieldsAct!E1047</f>
        <v>38.600929999999998</v>
      </c>
      <c r="N1047" s="198">
        <v>2.5447419999999998E-2</v>
      </c>
      <c r="S1047">
        <f t="shared" si="16"/>
        <v>747.00876794602482</v>
      </c>
    </row>
    <row r="1048" spans="1:19" x14ac:dyDescent="0.25">
      <c r="A1048" s="197">
        <f>YieldsAct!A1048</f>
        <v>21163</v>
      </c>
      <c r="B1048" s="197" t="str">
        <f>YieldsAct!B1048</f>
        <v>KY</v>
      </c>
      <c r="C1048" s="197" t="str">
        <f>YieldsAct!C1048</f>
        <v>Meade County</v>
      </c>
      <c r="D1048" s="197">
        <f>YieldsAct!D1048</f>
        <v>-86.215489599999998</v>
      </c>
      <c r="E1048" s="197">
        <f>YieldsAct!E1048</f>
        <v>37.983899999999998</v>
      </c>
      <c r="N1048" s="198">
        <v>2.511511E-2</v>
      </c>
      <c r="S1048">
        <f t="shared" si="16"/>
        <v>682.33423322249985</v>
      </c>
    </row>
    <row r="1049" spans="1:19" x14ac:dyDescent="0.25">
      <c r="A1049" s="197">
        <f>YieldsAct!A1049</f>
        <v>21165</v>
      </c>
      <c r="B1049" s="197" t="str">
        <f>YieldsAct!B1049</f>
        <v>KY</v>
      </c>
      <c r="C1049" s="197" t="str">
        <f>YieldsAct!C1049</f>
        <v>Menifee County</v>
      </c>
      <c r="D1049" s="197">
        <f>YieldsAct!D1049</f>
        <v>-83.598099599999998</v>
      </c>
      <c r="E1049" s="197">
        <f>YieldsAct!E1049</f>
        <v>37.948030000000003</v>
      </c>
      <c r="N1049" s="198">
        <v>2.5824400000000001E-2</v>
      </c>
      <c r="S1049">
        <f t="shared" si="16"/>
        <v>678.62718198202526</v>
      </c>
    </row>
    <row r="1050" spans="1:19" x14ac:dyDescent="0.25">
      <c r="A1050" s="197">
        <f>YieldsAct!A1050</f>
        <v>21167</v>
      </c>
      <c r="B1050" s="197" t="str">
        <f>YieldsAct!B1050</f>
        <v>KY</v>
      </c>
      <c r="C1050" s="197" t="str">
        <f>YieldsAct!C1050</f>
        <v>Mercer County</v>
      </c>
      <c r="D1050" s="197">
        <f>YieldsAct!D1050</f>
        <v>-84.875486300000006</v>
      </c>
      <c r="E1050" s="197">
        <f>YieldsAct!E1050</f>
        <v>37.810169999999999</v>
      </c>
      <c r="N1050" s="198">
        <v>2.48723E-2</v>
      </c>
      <c r="S1050">
        <f t="shared" si="16"/>
        <v>664.43367471502484</v>
      </c>
    </row>
    <row r="1051" spans="1:19" x14ac:dyDescent="0.25">
      <c r="A1051" s="197">
        <f>YieldsAct!A1051</f>
        <v>21169</v>
      </c>
      <c r="B1051" s="197" t="str">
        <f>YieldsAct!B1051</f>
        <v>KY</v>
      </c>
      <c r="C1051" s="197" t="str">
        <f>YieldsAct!C1051</f>
        <v>Metcalfe County</v>
      </c>
      <c r="D1051" s="197">
        <f>YieldsAct!D1051</f>
        <v>-85.635914200000002</v>
      </c>
      <c r="E1051" s="197">
        <f>YieldsAct!E1051</f>
        <v>36.995100000000001</v>
      </c>
      <c r="N1051" s="198">
        <v>2.4588519999999999E-2</v>
      </c>
      <c r="S1051">
        <f t="shared" si="16"/>
        <v>582.26495402250009</v>
      </c>
    </row>
    <row r="1052" spans="1:19" x14ac:dyDescent="0.25">
      <c r="A1052" s="197">
        <f>YieldsAct!A1052</f>
        <v>21171</v>
      </c>
      <c r="B1052" s="197" t="str">
        <f>YieldsAct!B1052</f>
        <v>KY</v>
      </c>
      <c r="C1052" s="197" t="str">
        <f>YieldsAct!C1052</f>
        <v>Monroe County</v>
      </c>
      <c r="D1052" s="197">
        <f>YieldsAct!D1052</f>
        <v>-85.7202269</v>
      </c>
      <c r="E1052" s="197">
        <f>YieldsAct!E1052</f>
        <v>36.714359999999999</v>
      </c>
      <c r="N1052" s="198">
        <v>2.4567829999999999E-2</v>
      </c>
      <c r="S1052">
        <f t="shared" si="16"/>
        <v>554.65521797159988</v>
      </c>
    </row>
    <row r="1053" spans="1:19" x14ac:dyDescent="0.25">
      <c r="A1053" s="197">
        <f>YieldsAct!A1053</f>
        <v>21173</v>
      </c>
      <c r="B1053" s="197" t="str">
        <f>YieldsAct!B1053</f>
        <v>KY</v>
      </c>
      <c r="C1053" s="197" t="str">
        <f>YieldsAct!C1053</f>
        <v>Montgomery County</v>
      </c>
      <c r="D1053" s="197">
        <f>YieldsAct!D1053</f>
        <v>-83.906968199999994</v>
      </c>
      <c r="E1053" s="197">
        <f>YieldsAct!E1053</f>
        <v>38.03369</v>
      </c>
      <c r="N1053" s="198">
        <v>2.5394659999999999E-2</v>
      </c>
      <c r="S1053">
        <f t="shared" si="16"/>
        <v>687.48946878622496</v>
      </c>
    </row>
    <row r="1054" spans="1:19" x14ac:dyDescent="0.25">
      <c r="A1054" s="197">
        <f>YieldsAct!A1054</f>
        <v>21175</v>
      </c>
      <c r="B1054" s="197" t="str">
        <f>YieldsAct!B1054</f>
        <v>KY</v>
      </c>
      <c r="C1054" s="197" t="str">
        <f>YieldsAct!C1054</f>
        <v>Morgan County</v>
      </c>
      <c r="D1054" s="197">
        <f>YieldsAct!D1054</f>
        <v>-83.251715700000005</v>
      </c>
      <c r="E1054" s="197">
        <f>YieldsAct!E1054</f>
        <v>37.916060000000002</v>
      </c>
      <c r="N1054" s="198">
        <v>2.5998259999999999E-2</v>
      </c>
      <c r="S1054">
        <f t="shared" si="16"/>
        <v>675.32806332810014</v>
      </c>
    </row>
    <row r="1055" spans="1:19" x14ac:dyDescent="0.25">
      <c r="A1055" s="197">
        <f>YieldsAct!A1055</f>
        <v>21177</v>
      </c>
      <c r="B1055" s="197" t="str">
        <f>YieldsAct!B1055</f>
        <v>KY</v>
      </c>
      <c r="C1055" s="197" t="str">
        <f>YieldsAct!C1055</f>
        <v>Muhlenberg County</v>
      </c>
      <c r="D1055" s="197">
        <f>YieldsAct!D1055</f>
        <v>-87.139989200000002</v>
      </c>
      <c r="E1055" s="197">
        <f>YieldsAct!E1055</f>
        <v>37.21293</v>
      </c>
      <c r="N1055" s="198">
        <v>2.4847939999999999E-2</v>
      </c>
      <c r="S1055">
        <f t="shared" si="16"/>
        <v>603.93208316602511</v>
      </c>
    </row>
    <row r="1056" spans="1:19" x14ac:dyDescent="0.25">
      <c r="A1056" s="197">
        <f>YieldsAct!A1056</f>
        <v>21179</v>
      </c>
      <c r="B1056" s="197" t="str">
        <f>YieldsAct!B1056</f>
        <v>KY</v>
      </c>
      <c r="C1056" s="197" t="str">
        <f>YieldsAct!C1056</f>
        <v>Nelson County</v>
      </c>
      <c r="D1056" s="197">
        <f>YieldsAct!D1056</f>
        <v>-85.485396600000001</v>
      </c>
      <c r="E1056" s="197">
        <f>YieldsAct!E1056</f>
        <v>37.80885</v>
      </c>
      <c r="N1056" s="198">
        <v>2.5090520000000002E-2</v>
      </c>
      <c r="S1056">
        <f t="shared" si="16"/>
        <v>664.29818622562493</v>
      </c>
    </row>
    <row r="1057" spans="1:19" x14ac:dyDescent="0.25">
      <c r="A1057" s="197">
        <f>YieldsAct!A1057</f>
        <v>21181</v>
      </c>
      <c r="B1057" s="197" t="str">
        <f>YieldsAct!B1057</f>
        <v>KY</v>
      </c>
      <c r="C1057" s="197" t="str">
        <f>YieldsAct!C1057</f>
        <v>Nicholas County</v>
      </c>
      <c r="D1057" s="197">
        <f>YieldsAct!D1057</f>
        <v>-84.004995800000003</v>
      </c>
      <c r="E1057" s="197">
        <f>YieldsAct!E1057</f>
        <v>38.337870000000002</v>
      </c>
      <c r="N1057" s="198">
        <v>2.5236959999999999E-2</v>
      </c>
      <c r="S1057">
        <f t="shared" si="16"/>
        <v>719.2263963080253</v>
      </c>
    </row>
    <row r="1058" spans="1:19" x14ac:dyDescent="0.25">
      <c r="A1058" s="197">
        <f>YieldsAct!A1058</f>
        <v>21183</v>
      </c>
      <c r="B1058" s="197" t="str">
        <f>YieldsAct!B1058</f>
        <v>KY</v>
      </c>
      <c r="C1058" s="197" t="str">
        <f>YieldsAct!C1058</f>
        <v>Ohio County</v>
      </c>
      <c r="D1058" s="197">
        <f>YieldsAct!D1058</f>
        <v>-86.849100800000002</v>
      </c>
      <c r="E1058" s="197">
        <f>YieldsAct!E1058</f>
        <v>37.477629999999998</v>
      </c>
      <c r="N1058" s="198">
        <v>2.4932490000000002E-2</v>
      </c>
      <c r="S1058">
        <f t="shared" si="16"/>
        <v>630.54866343802473</v>
      </c>
    </row>
    <row r="1059" spans="1:19" x14ac:dyDescent="0.25">
      <c r="A1059" s="197">
        <f>YieldsAct!A1059</f>
        <v>21185</v>
      </c>
      <c r="B1059" s="197" t="str">
        <f>YieldsAct!B1059</f>
        <v>KY</v>
      </c>
      <c r="C1059" s="197" t="str">
        <f>YieldsAct!C1059</f>
        <v>Oldham County</v>
      </c>
      <c r="D1059" s="197">
        <f>YieldsAct!D1059</f>
        <v>-85.455620199999998</v>
      </c>
      <c r="E1059" s="197">
        <f>YieldsAct!E1059</f>
        <v>38.39208</v>
      </c>
      <c r="N1059" s="198">
        <v>2.5220269999999999E-2</v>
      </c>
      <c r="S1059">
        <f t="shared" si="16"/>
        <v>724.92616513440009</v>
      </c>
    </row>
    <row r="1060" spans="1:19" x14ac:dyDescent="0.25">
      <c r="A1060" s="197">
        <f>YieldsAct!A1060</f>
        <v>21187</v>
      </c>
      <c r="B1060" s="197" t="str">
        <f>YieldsAct!B1060</f>
        <v>KY</v>
      </c>
      <c r="C1060" s="197" t="str">
        <f>YieldsAct!C1060</f>
        <v>Owen County</v>
      </c>
      <c r="D1060" s="197">
        <f>YieldsAct!D1060</f>
        <v>-84.820597699999993</v>
      </c>
      <c r="E1060" s="197">
        <f>YieldsAct!E1060</f>
        <v>38.507359999999998</v>
      </c>
      <c r="N1060" s="198">
        <v>2.5378689999999999E-2</v>
      </c>
      <c r="S1060">
        <f t="shared" si="16"/>
        <v>737.09094188159986</v>
      </c>
    </row>
    <row r="1061" spans="1:19" x14ac:dyDescent="0.25">
      <c r="A1061" s="197">
        <f>YieldsAct!A1061</f>
        <v>21189</v>
      </c>
      <c r="B1061" s="197" t="str">
        <f>YieldsAct!B1061</f>
        <v>KY</v>
      </c>
      <c r="C1061" s="197" t="str">
        <f>YieldsAct!C1061</f>
        <v>Owsley County</v>
      </c>
      <c r="D1061" s="197">
        <f>YieldsAct!D1061</f>
        <v>-83.679125900000003</v>
      </c>
      <c r="E1061" s="197">
        <f>YieldsAct!E1061</f>
        <v>37.422460000000001</v>
      </c>
      <c r="N1061" s="198">
        <v>2.560979E-2</v>
      </c>
      <c r="S1061">
        <f t="shared" si="16"/>
        <v>624.97510301610009</v>
      </c>
    </row>
    <row r="1062" spans="1:19" x14ac:dyDescent="0.25">
      <c r="A1062" s="197">
        <f>YieldsAct!A1062</f>
        <v>21191</v>
      </c>
      <c r="B1062" s="197" t="str">
        <f>YieldsAct!B1062</f>
        <v>KY</v>
      </c>
      <c r="C1062" s="197" t="str">
        <f>YieldsAct!C1062</f>
        <v>Pendleton County</v>
      </c>
      <c r="D1062" s="197">
        <f>YieldsAct!D1062</f>
        <v>-84.351512</v>
      </c>
      <c r="E1062" s="197">
        <f>YieldsAct!E1062</f>
        <v>38.690440000000002</v>
      </c>
      <c r="N1062" s="198">
        <v>2.557299E-2</v>
      </c>
      <c r="S1062">
        <f t="shared" si="16"/>
        <v>756.53313163560028</v>
      </c>
    </row>
    <row r="1063" spans="1:19" x14ac:dyDescent="0.25">
      <c r="A1063" s="197">
        <f>YieldsAct!A1063</f>
        <v>21193</v>
      </c>
      <c r="B1063" s="197" t="str">
        <f>YieldsAct!B1063</f>
        <v>KY</v>
      </c>
      <c r="C1063" s="197" t="str">
        <f>YieldsAct!C1063</f>
        <v>Perry County</v>
      </c>
      <c r="D1063" s="197">
        <f>YieldsAct!D1063</f>
        <v>-83.212901900000006</v>
      </c>
      <c r="E1063" s="197">
        <f>YieldsAct!E1063</f>
        <v>37.247439999999997</v>
      </c>
      <c r="N1063" s="198">
        <v>2.5840140000000001E-2</v>
      </c>
      <c r="S1063">
        <f t="shared" si="16"/>
        <v>607.38431974559967</v>
      </c>
    </row>
    <row r="1064" spans="1:19" x14ac:dyDescent="0.25">
      <c r="A1064" s="197">
        <f>YieldsAct!A1064</f>
        <v>21195</v>
      </c>
      <c r="B1064" s="197" t="str">
        <f>YieldsAct!B1064</f>
        <v>KY</v>
      </c>
      <c r="C1064" s="197" t="str">
        <f>YieldsAct!C1064</f>
        <v>Pike County</v>
      </c>
      <c r="D1064" s="197">
        <f>YieldsAct!D1064</f>
        <v>-82.391064999999998</v>
      </c>
      <c r="E1064" s="197">
        <f>YieldsAct!E1064</f>
        <v>37.46857</v>
      </c>
      <c r="N1064" s="198">
        <v>2.6662789999999999E-2</v>
      </c>
      <c r="S1064">
        <f t="shared" si="16"/>
        <v>629.63243515102499</v>
      </c>
    </row>
    <row r="1065" spans="1:19" x14ac:dyDescent="0.25">
      <c r="A1065" s="197">
        <f>YieldsAct!A1065</f>
        <v>21197</v>
      </c>
      <c r="B1065" s="197" t="str">
        <f>YieldsAct!B1065</f>
        <v>KY</v>
      </c>
      <c r="C1065" s="197" t="str">
        <f>YieldsAct!C1065</f>
        <v>Powell County</v>
      </c>
      <c r="D1065" s="197">
        <f>YieldsAct!D1065</f>
        <v>-83.821897699999994</v>
      </c>
      <c r="E1065" s="197">
        <f>YieldsAct!E1065</f>
        <v>37.831659999999999</v>
      </c>
      <c r="N1065" s="198">
        <v>2.565802E-2</v>
      </c>
      <c r="S1065">
        <f t="shared" si="16"/>
        <v>666.64057130009996</v>
      </c>
    </row>
    <row r="1066" spans="1:19" x14ac:dyDescent="0.25">
      <c r="A1066" s="197">
        <f>YieldsAct!A1066</f>
        <v>21199</v>
      </c>
      <c r="B1066" s="197" t="str">
        <f>YieldsAct!B1066</f>
        <v>KY</v>
      </c>
      <c r="C1066" s="197" t="str">
        <f>YieldsAct!C1066</f>
        <v>Pulaski County</v>
      </c>
      <c r="D1066" s="197">
        <f>YieldsAct!D1066</f>
        <v>-84.559745199999995</v>
      </c>
      <c r="E1066" s="197">
        <f>YieldsAct!E1066</f>
        <v>37.11016</v>
      </c>
      <c r="N1066" s="198">
        <v>2.481556E-2</v>
      </c>
      <c r="S1066">
        <f t="shared" si="16"/>
        <v>593.68314425760002</v>
      </c>
    </row>
    <row r="1067" spans="1:19" x14ac:dyDescent="0.25">
      <c r="A1067" s="197">
        <f>YieldsAct!A1067</f>
        <v>21201</v>
      </c>
      <c r="B1067" s="197" t="str">
        <f>YieldsAct!B1067</f>
        <v>KY</v>
      </c>
      <c r="C1067" s="197" t="str">
        <f>YieldsAct!C1067</f>
        <v>Robertson County</v>
      </c>
      <c r="D1067" s="197">
        <f>YieldsAct!D1067</f>
        <v>-84.0361324</v>
      </c>
      <c r="E1067" s="197">
        <f>YieldsAct!E1067</f>
        <v>38.515909999999998</v>
      </c>
      <c r="N1067" s="198">
        <v>2.548777E-2</v>
      </c>
      <c r="S1067">
        <f t="shared" si="16"/>
        <v>737.99555203822479</v>
      </c>
    </row>
    <row r="1068" spans="1:19" x14ac:dyDescent="0.25">
      <c r="A1068" s="197">
        <f>YieldsAct!A1068</f>
        <v>21203</v>
      </c>
      <c r="B1068" s="197" t="str">
        <f>YieldsAct!B1068</f>
        <v>KY</v>
      </c>
      <c r="C1068" s="197" t="str">
        <f>YieldsAct!C1068</f>
        <v>Rockcastle County</v>
      </c>
      <c r="D1068" s="197">
        <f>YieldsAct!D1068</f>
        <v>-84.313565400000002</v>
      </c>
      <c r="E1068" s="197">
        <f>YieldsAct!E1068</f>
        <v>37.366680000000002</v>
      </c>
      <c r="N1068" s="198">
        <v>2.5009750000000001E-2</v>
      </c>
      <c r="S1068">
        <f t="shared" si="16"/>
        <v>619.35384200040016</v>
      </c>
    </row>
    <row r="1069" spans="1:19" x14ac:dyDescent="0.25">
      <c r="A1069" s="197">
        <f>YieldsAct!A1069</f>
        <v>21205</v>
      </c>
      <c r="B1069" s="197" t="str">
        <f>YieldsAct!B1069</f>
        <v>KY</v>
      </c>
      <c r="C1069" s="197" t="str">
        <f>YieldsAct!C1069</f>
        <v>Rowan County</v>
      </c>
      <c r="D1069" s="197">
        <f>YieldsAct!D1069</f>
        <v>-83.403004199999998</v>
      </c>
      <c r="E1069" s="197">
        <f>YieldsAct!E1069</f>
        <v>38.200789999999998</v>
      </c>
      <c r="N1069" s="198">
        <v>2.574738E-2</v>
      </c>
      <c r="S1069">
        <f t="shared" si="16"/>
        <v>704.8724774042247</v>
      </c>
    </row>
    <row r="1070" spans="1:19" x14ac:dyDescent="0.25">
      <c r="A1070" s="197">
        <f>YieldsAct!A1070</f>
        <v>21207</v>
      </c>
      <c r="B1070" s="197" t="str">
        <f>YieldsAct!B1070</f>
        <v>KY</v>
      </c>
      <c r="C1070" s="197" t="str">
        <f>YieldsAct!C1070</f>
        <v>Russell County</v>
      </c>
      <c r="D1070" s="197">
        <f>YieldsAct!D1070</f>
        <v>-85.065827999999996</v>
      </c>
      <c r="E1070" s="197">
        <f>YieldsAct!E1070</f>
        <v>36.979430000000001</v>
      </c>
      <c r="N1070" s="198">
        <v>2.4819210000000001E-2</v>
      </c>
      <c r="S1070">
        <f t="shared" si="16"/>
        <v>580.71452203102501</v>
      </c>
    </row>
    <row r="1071" spans="1:19" x14ac:dyDescent="0.25">
      <c r="A1071" s="197">
        <f>YieldsAct!A1071</f>
        <v>21209</v>
      </c>
      <c r="B1071" s="197" t="str">
        <f>YieldsAct!B1071</f>
        <v>KY</v>
      </c>
      <c r="C1071" s="197" t="str">
        <f>YieldsAct!C1071</f>
        <v>Scott County</v>
      </c>
      <c r="D1071" s="197">
        <f>YieldsAct!D1071</f>
        <v>-84.579167900000002</v>
      </c>
      <c r="E1071" s="197">
        <f>YieldsAct!E1071</f>
        <v>38.285510000000002</v>
      </c>
      <c r="N1071" s="198">
        <v>2.5111270000000002E-2</v>
      </c>
      <c r="S1071">
        <f t="shared" si="16"/>
        <v>713.73369591022515</v>
      </c>
    </row>
    <row r="1072" spans="1:19" x14ac:dyDescent="0.25">
      <c r="A1072" s="197">
        <f>YieldsAct!A1072</f>
        <v>21211</v>
      </c>
      <c r="B1072" s="197" t="str">
        <f>YieldsAct!B1072</f>
        <v>KY</v>
      </c>
      <c r="C1072" s="197" t="str">
        <f>YieldsAct!C1072</f>
        <v>Shelby County</v>
      </c>
      <c r="D1072" s="197">
        <f>YieldsAct!D1072</f>
        <v>-85.197497600000005</v>
      </c>
      <c r="E1072" s="197">
        <f>YieldsAct!E1072</f>
        <v>38.206719999999997</v>
      </c>
      <c r="N1072" s="198">
        <v>2.500583E-2</v>
      </c>
      <c r="S1072">
        <f t="shared" si="16"/>
        <v>705.4916696063998</v>
      </c>
    </row>
    <row r="1073" spans="1:19" x14ac:dyDescent="0.25">
      <c r="A1073" s="197">
        <f>YieldsAct!A1073</f>
        <v>21213</v>
      </c>
      <c r="B1073" s="197" t="str">
        <f>YieldsAct!B1073</f>
        <v>KY</v>
      </c>
      <c r="C1073" s="197" t="str">
        <f>YieldsAct!C1073</f>
        <v>Simpson County</v>
      </c>
      <c r="D1073" s="197">
        <f>YieldsAct!D1073</f>
        <v>-86.579656799999995</v>
      </c>
      <c r="E1073" s="197">
        <f>YieldsAct!E1073</f>
        <v>36.741439999999997</v>
      </c>
      <c r="N1073" s="198">
        <v>2.4483029999999999E-2</v>
      </c>
      <c r="S1073">
        <f t="shared" si="16"/>
        <v>557.3029798655997</v>
      </c>
    </row>
    <row r="1074" spans="1:19" x14ac:dyDescent="0.25">
      <c r="A1074" s="197">
        <f>YieldsAct!A1074</f>
        <v>21215</v>
      </c>
      <c r="B1074" s="197" t="str">
        <f>YieldsAct!B1074</f>
        <v>KY</v>
      </c>
      <c r="C1074" s="197" t="str">
        <f>YieldsAct!C1074</f>
        <v>Spencer County</v>
      </c>
      <c r="D1074" s="197">
        <f>YieldsAct!D1074</f>
        <v>-85.323329999999999</v>
      </c>
      <c r="E1074" s="197">
        <f>YieldsAct!E1074</f>
        <v>38.027070000000002</v>
      </c>
      <c r="N1074" s="198">
        <v>2.5078949999999999E-2</v>
      </c>
      <c r="S1074">
        <f t="shared" si="16"/>
        <v>686.80339376602512</v>
      </c>
    </row>
    <row r="1075" spans="1:19" x14ac:dyDescent="0.25">
      <c r="A1075" s="197">
        <f>YieldsAct!A1075</f>
        <v>21217</v>
      </c>
      <c r="B1075" s="197" t="str">
        <f>YieldsAct!B1075</f>
        <v>KY</v>
      </c>
      <c r="C1075" s="197" t="str">
        <f>YieldsAct!C1075</f>
        <v>Taylor County</v>
      </c>
      <c r="D1075" s="197">
        <f>YieldsAct!D1075</f>
        <v>-85.336668799999998</v>
      </c>
      <c r="E1075" s="197">
        <f>YieldsAct!E1075</f>
        <v>37.360169999999997</v>
      </c>
      <c r="N1075" s="198">
        <v>2.4920310000000001E-2</v>
      </c>
      <c r="S1075">
        <f t="shared" si="16"/>
        <v>618.69870546502466</v>
      </c>
    </row>
    <row r="1076" spans="1:19" x14ac:dyDescent="0.25">
      <c r="A1076" s="197">
        <f>YieldsAct!A1076</f>
        <v>21219</v>
      </c>
      <c r="B1076" s="197" t="str">
        <f>YieldsAct!B1076</f>
        <v>KY</v>
      </c>
      <c r="C1076" s="197" t="str">
        <f>YieldsAct!C1076</f>
        <v>Todd County</v>
      </c>
      <c r="D1076" s="197">
        <f>YieldsAct!D1076</f>
        <v>-87.175356100000002</v>
      </c>
      <c r="E1076" s="197">
        <f>YieldsAct!E1076</f>
        <v>36.834099999999999</v>
      </c>
      <c r="N1076" s="198">
        <v>2.4653379999999999E-2</v>
      </c>
      <c r="S1076">
        <f t="shared" si="16"/>
        <v>566.3878263224999</v>
      </c>
    </row>
    <row r="1077" spans="1:19" x14ac:dyDescent="0.25">
      <c r="A1077" s="197">
        <f>YieldsAct!A1077</f>
        <v>21221</v>
      </c>
      <c r="B1077" s="197" t="str">
        <f>YieldsAct!B1077</f>
        <v>KY</v>
      </c>
      <c r="C1077" s="197" t="str">
        <f>YieldsAct!C1077</f>
        <v>Trigg County</v>
      </c>
      <c r="D1077" s="197">
        <f>YieldsAct!D1077</f>
        <v>-87.870123300000003</v>
      </c>
      <c r="E1077" s="197">
        <f>YieldsAct!E1077</f>
        <v>36.803800000000003</v>
      </c>
      <c r="N1077" s="198">
        <v>2.4697549999999999E-2</v>
      </c>
      <c r="S1077">
        <f t="shared" si="16"/>
        <v>563.41281249000031</v>
      </c>
    </row>
    <row r="1078" spans="1:19" x14ac:dyDescent="0.25">
      <c r="A1078" s="197">
        <f>YieldsAct!A1078</f>
        <v>21223</v>
      </c>
      <c r="B1078" s="197" t="str">
        <f>YieldsAct!B1078</f>
        <v>KY</v>
      </c>
      <c r="C1078" s="197" t="str">
        <f>YieldsAct!C1078</f>
        <v>Trimble County</v>
      </c>
      <c r="D1078" s="197">
        <f>YieldsAct!D1078</f>
        <v>-85.345044099999996</v>
      </c>
      <c r="E1078" s="197">
        <f>YieldsAct!E1078</f>
        <v>38.603189999999998</v>
      </c>
      <c r="N1078" s="198">
        <v>2.5260879999999999E-2</v>
      </c>
      <c r="S1078">
        <f t="shared" si="16"/>
        <v>747.24880089622479</v>
      </c>
    </row>
    <row r="1079" spans="1:19" x14ac:dyDescent="0.25">
      <c r="A1079" s="197">
        <f>YieldsAct!A1079</f>
        <v>21225</v>
      </c>
      <c r="B1079" s="197" t="str">
        <f>YieldsAct!B1079</f>
        <v>KY</v>
      </c>
      <c r="C1079" s="197" t="str">
        <f>YieldsAct!C1079</f>
        <v>Union County</v>
      </c>
      <c r="D1079" s="197">
        <f>YieldsAct!D1079</f>
        <v>-87.9446145</v>
      </c>
      <c r="E1079" s="197">
        <f>YieldsAct!E1079</f>
        <v>37.654780000000002</v>
      </c>
      <c r="N1079" s="198">
        <v>2.501782E-2</v>
      </c>
      <c r="S1079">
        <f t="shared" si="16"/>
        <v>648.53787790890021</v>
      </c>
    </row>
    <row r="1080" spans="1:19" x14ac:dyDescent="0.25">
      <c r="A1080" s="197">
        <f>YieldsAct!A1080</f>
        <v>21227</v>
      </c>
      <c r="B1080" s="197" t="str">
        <f>YieldsAct!B1080</f>
        <v>KY</v>
      </c>
      <c r="C1080" s="197" t="str">
        <f>YieldsAct!C1080</f>
        <v>Warren County</v>
      </c>
      <c r="D1080" s="197">
        <f>YieldsAct!D1080</f>
        <v>-86.420196899999993</v>
      </c>
      <c r="E1080" s="197">
        <f>YieldsAct!E1080</f>
        <v>36.997720000000001</v>
      </c>
      <c r="N1080" s="198">
        <v>2.4669070000000001E-2</v>
      </c>
      <c r="S1080">
        <f t="shared" si="16"/>
        <v>582.52429169640016</v>
      </c>
    </row>
    <row r="1081" spans="1:19" x14ac:dyDescent="0.25">
      <c r="A1081" s="197">
        <f>YieldsAct!A1081</f>
        <v>21229</v>
      </c>
      <c r="B1081" s="197" t="str">
        <f>YieldsAct!B1081</f>
        <v>KY</v>
      </c>
      <c r="C1081" s="197" t="str">
        <f>YieldsAct!C1081</f>
        <v>Washington County</v>
      </c>
      <c r="D1081" s="197">
        <f>YieldsAct!D1081</f>
        <v>-85.178383999999994</v>
      </c>
      <c r="E1081" s="197">
        <f>YieldsAct!E1081</f>
        <v>37.760129999999997</v>
      </c>
      <c r="N1081" s="198">
        <v>2.4932490000000002E-2</v>
      </c>
      <c r="S1081">
        <f t="shared" si="16"/>
        <v>659.30291463802462</v>
      </c>
    </row>
    <row r="1082" spans="1:19" x14ac:dyDescent="0.25">
      <c r="A1082" s="197">
        <f>YieldsAct!A1082</f>
        <v>21231</v>
      </c>
      <c r="B1082" s="197" t="str">
        <f>YieldsAct!B1082</f>
        <v>KY</v>
      </c>
      <c r="C1082" s="197" t="str">
        <f>YieldsAct!C1082</f>
        <v>Wayne County</v>
      </c>
      <c r="D1082" s="197">
        <f>YieldsAct!D1082</f>
        <v>-84.824350199999998</v>
      </c>
      <c r="E1082" s="197">
        <f>YieldsAct!E1082</f>
        <v>36.806109999999997</v>
      </c>
      <c r="N1082" s="198">
        <v>2.478263E-2</v>
      </c>
      <c r="S1082">
        <f t="shared" si="16"/>
        <v>563.63947499722462</v>
      </c>
    </row>
    <row r="1083" spans="1:19" x14ac:dyDescent="0.25">
      <c r="A1083" s="197">
        <f>YieldsAct!A1083</f>
        <v>21233</v>
      </c>
      <c r="B1083" s="197" t="str">
        <f>YieldsAct!B1083</f>
        <v>KY</v>
      </c>
      <c r="C1083" s="197" t="str">
        <f>YieldsAct!C1083</f>
        <v>Webster County</v>
      </c>
      <c r="D1083" s="197">
        <f>YieldsAct!D1083</f>
        <v>-87.679591099999996</v>
      </c>
      <c r="E1083" s="197">
        <f>YieldsAct!E1083</f>
        <v>37.516820000000003</v>
      </c>
      <c r="N1083" s="198">
        <v>2.4916609999999999E-2</v>
      </c>
      <c r="S1083">
        <f t="shared" si="16"/>
        <v>634.51616155290026</v>
      </c>
    </row>
    <row r="1084" spans="1:19" x14ac:dyDescent="0.25">
      <c r="A1084" s="197">
        <f>YieldsAct!A1084</f>
        <v>21235</v>
      </c>
      <c r="B1084" s="197" t="str">
        <f>YieldsAct!B1084</f>
        <v>KY</v>
      </c>
      <c r="C1084" s="197" t="str">
        <f>YieldsAct!C1084</f>
        <v>Whitley County</v>
      </c>
      <c r="D1084" s="197">
        <f>YieldsAct!D1084</f>
        <v>-84.145949999999999</v>
      </c>
      <c r="E1084" s="197">
        <f>YieldsAct!E1084</f>
        <v>36.758859999999999</v>
      </c>
      <c r="N1084" s="198">
        <v>2.492434E-2</v>
      </c>
      <c r="S1084">
        <f t="shared" si="16"/>
        <v>559.00797412409986</v>
      </c>
    </row>
    <row r="1085" spans="1:19" x14ac:dyDescent="0.25">
      <c r="A1085" s="197">
        <f>YieldsAct!A1085</f>
        <v>21237</v>
      </c>
      <c r="B1085" s="197" t="str">
        <f>YieldsAct!B1085</f>
        <v>KY</v>
      </c>
      <c r="C1085" s="197" t="str">
        <f>YieldsAct!C1085</f>
        <v>Wolfe County</v>
      </c>
      <c r="D1085" s="197">
        <f>YieldsAct!D1085</f>
        <v>-83.487186500000007</v>
      </c>
      <c r="E1085" s="197">
        <f>YieldsAct!E1085</f>
        <v>37.740110000000001</v>
      </c>
      <c r="N1085" s="198">
        <v>2.5872820000000001E-2</v>
      </c>
      <c r="S1085">
        <f t="shared" si="16"/>
        <v>657.25335632722522</v>
      </c>
    </row>
    <row r="1086" spans="1:19" x14ac:dyDescent="0.25">
      <c r="A1086" s="197">
        <f>YieldsAct!A1086</f>
        <v>21239</v>
      </c>
      <c r="B1086" s="197" t="str">
        <f>YieldsAct!B1086</f>
        <v>KY</v>
      </c>
      <c r="C1086" s="197" t="str">
        <f>YieldsAct!C1086</f>
        <v>Woodford County</v>
      </c>
      <c r="D1086" s="197">
        <f>YieldsAct!D1086</f>
        <v>-84.743454999999997</v>
      </c>
      <c r="E1086" s="197">
        <f>YieldsAct!E1086</f>
        <v>38.035319999999999</v>
      </c>
      <c r="N1086" s="198">
        <v>2.4883949999999998E-2</v>
      </c>
      <c r="S1086">
        <f t="shared" si="16"/>
        <v>687.65842688039993</v>
      </c>
    </row>
    <row r="1087" spans="1:19" x14ac:dyDescent="0.25">
      <c r="A1087" s="197">
        <f>YieldsAct!A1087</f>
        <v>22001</v>
      </c>
      <c r="B1087" s="197" t="str">
        <f>YieldsAct!B1087</f>
        <v>LA</v>
      </c>
      <c r="C1087" s="197" t="str">
        <f>YieldsAct!C1087</f>
        <v>Acadia Parish</v>
      </c>
      <c r="D1087" s="197">
        <f>YieldsAct!D1087</f>
        <v>-92.407160200000007</v>
      </c>
      <c r="E1087" s="197">
        <f>YieldsAct!E1087</f>
        <v>30.29909</v>
      </c>
      <c r="N1087" s="198">
        <v>2.2388399999999999E-2</v>
      </c>
      <c r="S1087">
        <f t="shared" si="16"/>
        <v>20.389848363224974</v>
      </c>
    </row>
    <row r="1088" spans="1:19" x14ac:dyDescent="0.25">
      <c r="A1088" s="197">
        <f>YieldsAct!A1088</f>
        <v>22003</v>
      </c>
      <c r="B1088" s="197" t="str">
        <f>YieldsAct!B1088</f>
        <v>LA</v>
      </c>
      <c r="C1088" s="197" t="str">
        <f>YieldsAct!C1088</f>
        <v>Allen Parish</v>
      </c>
      <c r="D1088" s="197">
        <f>YieldsAct!D1088</f>
        <v>-92.823641499999994</v>
      </c>
      <c r="E1088" s="197">
        <f>YieldsAct!E1088</f>
        <v>30.65532</v>
      </c>
      <c r="N1088" s="198">
        <v>2.2829459999999999E-2</v>
      </c>
      <c r="S1088">
        <f t="shared" si="16"/>
        <v>45.200349680399974</v>
      </c>
    </row>
    <row r="1089" spans="1:19" x14ac:dyDescent="0.25">
      <c r="A1089" s="197">
        <f>YieldsAct!A1089</f>
        <v>22005</v>
      </c>
      <c r="B1089" s="197" t="str">
        <f>YieldsAct!B1089</f>
        <v>LA</v>
      </c>
      <c r="C1089" s="197" t="str">
        <f>YieldsAct!C1089</f>
        <v>Ascension Parish</v>
      </c>
      <c r="D1089" s="197">
        <f>YieldsAct!D1089</f>
        <v>-90.913708900000003</v>
      </c>
      <c r="E1089" s="197">
        <f>YieldsAct!E1089</f>
        <v>30.20234</v>
      </c>
      <c r="N1089" s="198">
        <v>2.2481299999999999E-2</v>
      </c>
      <c r="S1089">
        <f t="shared" si="16"/>
        <v>13.750068320099967</v>
      </c>
    </row>
    <row r="1090" spans="1:19" x14ac:dyDescent="0.25">
      <c r="A1090" s="197">
        <f>YieldsAct!A1090</f>
        <v>22007</v>
      </c>
      <c r="B1090" s="197" t="str">
        <f>YieldsAct!B1090</f>
        <v>LA</v>
      </c>
      <c r="C1090" s="197" t="str">
        <f>YieldsAct!C1090</f>
        <v>Assumption Parish</v>
      </c>
      <c r="D1090" s="197">
        <f>YieldsAct!D1090</f>
        <v>-91.066095899999993</v>
      </c>
      <c r="E1090" s="197">
        <f>YieldsAct!E1090</f>
        <v>29.903189999999999</v>
      </c>
      <c r="N1090" s="198">
        <v>2.243262E-2</v>
      </c>
      <c r="S1090">
        <f t="shared" si="16"/>
        <v>-6.5135876037750942</v>
      </c>
    </row>
    <row r="1091" spans="1:19" x14ac:dyDescent="0.25">
      <c r="A1091" s="197">
        <f>YieldsAct!A1091</f>
        <v>22009</v>
      </c>
      <c r="B1091" s="197" t="str">
        <f>YieldsAct!B1091</f>
        <v>LA</v>
      </c>
      <c r="C1091" s="197" t="str">
        <f>YieldsAct!C1091</f>
        <v>Avoyelles Parish</v>
      </c>
      <c r="D1091" s="197">
        <f>YieldsAct!D1091</f>
        <v>-92.005651</v>
      </c>
      <c r="E1091" s="197">
        <f>YieldsAct!E1091</f>
        <v>31.080089999999998</v>
      </c>
      <c r="N1091" s="198">
        <v>2.2659769999999999E-2</v>
      </c>
      <c r="S1091">
        <f t="shared" si="16"/>
        <v>75.530912418224887</v>
      </c>
    </row>
    <row r="1092" spans="1:19" x14ac:dyDescent="0.25">
      <c r="A1092" s="197">
        <f>YieldsAct!A1092</f>
        <v>22011</v>
      </c>
      <c r="B1092" s="197" t="str">
        <f>YieldsAct!B1092</f>
        <v>LA</v>
      </c>
      <c r="C1092" s="197" t="str">
        <f>YieldsAct!C1092</f>
        <v>Beauregard Parish</v>
      </c>
      <c r="D1092" s="197">
        <f>YieldsAct!D1092</f>
        <v>-93.348962700000001</v>
      </c>
      <c r="E1092" s="197">
        <f>YieldsAct!E1092</f>
        <v>30.655110000000001</v>
      </c>
      <c r="N1092" s="198">
        <v>2.295929E-2</v>
      </c>
      <c r="S1092">
        <f t="shared" si="16"/>
        <v>45.185555502225036</v>
      </c>
    </row>
    <row r="1093" spans="1:19" x14ac:dyDescent="0.25">
      <c r="A1093" s="197">
        <f>YieldsAct!A1093</f>
        <v>22013</v>
      </c>
      <c r="B1093" s="197" t="str">
        <f>YieldsAct!B1093</f>
        <v>LA</v>
      </c>
      <c r="C1093" s="197" t="str">
        <f>YieldsAct!C1093</f>
        <v>Bienville Parish</v>
      </c>
      <c r="D1093" s="197">
        <f>YieldsAct!D1093</f>
        <v>-93.048468900000003</v>
      </c>
      <c r="E1093" s="197">
        <f>YieldsAct!E1093</f>
        <v>32.350189999999998</v>
      </c>
      <c r="N1093" s="198">
        <v>2.3100969999999998E-2</v>
      </c>
      <c r="S1093">
        <f t="shared" si="16"/>
        <v>171.06545933122482</v>
      </c>
    </row>
    <row r="1094" spans="1:19" x14ac:dyDescent="0.25">
      <c r="A1094" s="197">
        <f>YieldsAct!A1094</f>
        <v>22015</v>
      </c>
      <c r="B1094" s="197" t="str">
        <f>YieldsAct!B1094</f>
        <v>LA</v>
      </c>
      <c r="C1094" s="197" t="str">
        <f>YieldsAct!C1094</f>
        <v>Bossier Parish</v>
      </c>
      <c r="D1094" s="197">
        <f>YieldsAct!D1094</f>
        <v>-93.604646399999993</v>
      </c>
      <c r="E1094" s="197">
        <f>YieldsAct!E1094</f>
        <v>32.681359999999998</v>
      </c>
      <c r="N1094" s="198">
        <v>2.3145530000000001E-2</v>
      </c>
      <c r="S1094">
        <f t="shared" si="16"/>
        <v>197.16860576159982</v>
      </c>
    </row>
    <row r="1095" spans="1:19" x14ac:dyDescent="0.25">
      <c r="A1095" s="197">
        <f>YieldsAct!A1095</f>
        <v>22017</v>
      </c>
      <c r="B1095" s="197" t="str">
        <f>YieldsAct!B1095</f>
        <v>LA</v>
      </c>
      <c r="C1095" s="197" t="str">
        <f>YieldsAct!C1095</f>
        <v>Caddo Parish</v>
      </c>
      <c r="D1095" s="197">
        <f>YieldsAct!D1095</f>
        <v>-93.888432800000004</v>
      </c>
      <c r="E1095" s="197">
        <f>YieldsAct!E1095</f>
        <v>32.591250000000002</v>
      </c>
      <c r="N1095" s="198">
        <v>2.303622E-2</v>
      </c>
      <c r="S1095">
        <f t="shared" si="16"/>
        <v>190.01717226562519</v>
      </c>
    </row>
    <row r="1096" spans="1:19" x14ac:dyDescent="0.25">
      <c r="A1096" s="197">
        <f>YieldsAct!A1096</f>
        <v>22019</v>
      </c>
      <c r="B1096" s="197" t="str">
        <f>YieldsAct!B1096</f>
        <v>LA</v>
      </c>
      <c r="C1096" s="197" t="str">
        <f>YieldsAct!C1096</f>
        <v>Calcasieu Parish</v>
      </c>
      <c r="D1096" s="197">
        <f>YieldsAct!D1096</f>
        <v>-93.348935699999998</v>
      </c>
      <c r="E1096" s="197">
        <f>YieldsAct!E1096</f>
        <v>30.236979999999999</v>
      </c>
      <c r="N1096" s="198">
        <v>2.281364E-2</v>
      </c>
      <c r="S1096">
        <f t="shared" si="16"/>
        <v>16.122508920899936</v>
      </c>
    </row>
    <row r="1097" spans="1:19" x14ac:dyDescent="0.25">
      <c r="A1097" s="197">
        <f>YieldsAct!A1097</f>
        <v>22021</v>
      </c>
      <c r="B1097" s="197" t="str">
        <f>YieldsAct!B1097</f>
        <v>LA</v>
      </c>
      <c r="C1097" s="197" t="str">
        <f>YieldsAct!C1097</f>
        <v>Caldwell Parish</v>
      </c>
      <c r="D1097" s="197">
        <f>YieldsAct!D1097</f>
        <v>-92.120406099999997</v>
      </c>
      <c r="E1097" s="197">
        <f>YieldsAct!E1097</f>
        <v>32.089950000000002</v>
      </c>
      <c r="N1097" s="198">
        <v>2.2833989999999998E-2</v>
      </c>
      <c r="S1097">
        <f t="shared" ref="S1097:S1160" si="17">E1097*1.5^2*(E1097-30)</f>
        <v>150.89937975562512</v>
      </c>
    </row>
    <row r="1098" spans="1:19" x14ac:dyDescent="0.25">
      <c r="A1098" s="197">
        <f>YieldsAct!A1098</f>
        <v>22023</v>
      </c>
      <c r="B1098" s="197" t="str">
        <f>YieldsAct!B1098</f>
        <v>LA</v>
      </c>
      <c r="C1098" s="197" t="str">
        <f>YieldsAct!C1098</f>
        <v>Cameron Parish</v>
      </c>
      <c r="D1098" s="197">
        <f>YieldsAct!D1098</f>
        <v>-93.189020200000002</v>
      </c>
      <c r="E1098" s="197">
        <f>YieldsAct!E1098</f>
        <v>29.89038</v>
      </c>
      <c r="N1098" s="198">
        <v>2.2031700000000001E-2</v>
      </c>
      <c r="S1098">
        <f t="shared" si="17"/>
        <v>-7.3723127750999735</v>
      </c>
    </row>
    <row r="1099" spans="1:19" x14ac:dyDescent="0.25">
      <c r="A1099" s="197">
        <f>YieldsAct!A1099</f>
        <v>22025</v>
      </c>
      <c r="B1099" s="197" t="str">
        <f>YieldsAct!B1099</f>
        <v>LA</v>
      </c>
      <c r="C1099" s="197" t="str">
        <f>YieldsAct!C1099</f>
        <v>Catahoula Parish</v>
      </c>
      <c r="D1099" s="197">
        <f>YieldsAct!D1099</f>
        <v>-91.849240899999998</v>
      </c>
      <c r="E1099" s="197">
        <f>YieldsAct!E1099</f>
        <v>31.66601</v>
      </c>
      <c r="N1099" s="198">
        <v>2.273623E-2</v>
      </c>
      <c r="S1099">
        <f t="shared" si="17"/>
        <v>118.70075097022502</v>
      </c>
    </row>
    <row r="1100" spans="1:19" x14ac:dyDescent="0.25">
      <c r="A1100" s="197">
        <f>YieldsAct!A1100</f>
        <v>22027</v>
      </c>
      <c r="B1100" s="197" t="str">
        <f>YieldsAct!B1100</f>
        <v>LA</v>
      </c>
      <c r="C1100" s="197" t="str">
        <f>YieldsAct!C1100</f>
        <v>Claiborne Parish</v>
      </c>
      <c r="D1100" s="197">
        <f>YieldsAct!D1100</f>
        <v>-92.995141599999997</v>
      </c>
      <c r="E1100" s="197">
        <f>YieldsAct!E1100</f>
        <v>32.82546</v>
      </c>
      <c r="N1100" s="198">
        <v>2.3174259999999999E-2</v>
      </c>
      <c r="S1100">
        <f t="shared" si="17"/>
        <v>208.68080447609998</v>
      </c>
    </row>
    <row r="1101" spans="1:19" x14ac:dyDescent="0.25">
      <c r="A1101" s="197">
        <f>YieldsAct!A1101</f>
        <v>22029</v>
      </c>
      <c r="B1101" s="197" t="str">
        <f>YieldsAct!B1101</f>
        <v>LA</v>
      </c>
      <c r="C1101" s="197" t="str">
        <f>YieldsAct!C1101</f>
        <v>Concordia Parish</v>
      </c>
      <c r="D1101" s="197">
        <f>YieldsAct!D1101</f>
        <v>-91.641863900000004</v>
      </c>
      <c r="E1101" s="197">
        <f>YieldsAct!E1101</f>
        <v>31.45514</v>
      </c>
      <c r="N1101" s="198">
        <v>2.2522130000000001E-2</v>
      </c>
      <c r="S1101">
        <f t="shared" si="17"/>
        <v>102.98617294410002</v>
      </c>
    </row>
    <row r="1102" spans="1:19" x14ac:dyDescent="0.25">
      <c r="A1102" s="197">
        <f>YieldsAct!A1102</f>
        <v>22031</v>
      </c>
      <c r="B1102" s="197" t="str">
        <f>YieldsAct!B1102</f>
        <v>LA</v>
      </c>
      <c r="C1102" s="197" t="str">
        <f>YieldsAct!C1102</f>
        <v>De Soto Parish</v>
      </c>
      <c r="D1102" s="197">
        <f>YieldsAct!D1102</f>
        <v>-93.738269200000005</v>
      </c>
      <c r="E1102" s="197">
        <f>YieldsAct!E1102</f>
        <v>32.065739999999998</v>
      </c>
      <c r="N1102" s="198">
        <v>2.3019899999999999E-2</v>
      </c>
      <c r="S1102">
        <f t="shared" si="17"/>
        <v>149.03883393209986</v>
      </c>
    </row>
    <row r="1103" spans="1:19" x14ac:dyDescent="0.25">
      <c r="A1103" s="197">
        <f>YieldsAct!A1103</f>
        <v>22033</v>
      </c>
      <c r="B1103" s="197" t="str">
        <f>YieldsAct!B1103</f>
        <v>LA</v>
      </c>
      <c r="C1103" s="197" t="str">
        <f>YieldsAct!C1103</f>
        <v>East Baton Rouge Parish</v>
      </c>
      <c r="D1103" s="197">
        <f>YieldsAct!D1103</f>
        <v>-91.098144099999999</v>
      </c>
      <c r="E1103" s="197">
        <f>YieldsAct!E1103</f>
        <v>30.536180000000002</v>
      </c>
      <c r="N1103" s="198">
        <v>2.253016E-2</v>
      </c>
      <c r="S1103">
        <f t="shared" si="17"/>
        <v>36.839000232900119</v>
      </c>
    </row>
    <row r="1104" spans="1:19" x14ac:dyDescent="0.25">
      <c r="A1104" s="197">
        <f>YieldsAct!A1104</f>
        <v>22035</v>
      </c>
      <c r="B1104" s="197" t="str">
        <f>YieldsAct!B1104</f>
        <v>LA</v>
      </c>
      <c r="C1104" s="197" t="str">
        <f>YieldsAct!C1104</f>
        <v>East Carroll Parish</v>
      </c>
      <c r="D1104" s="197">
        <f>YieldsAct!D1104</f>
        <v>-91.244743</v>
      </c>
      <c r="E1104" s="197">
        <f>YieldsAct!E1104</f>
        <v>32.723709999999997</v>
      </c>
      <c r="N1104" s="198">
        <v>2.2708059999999999E-2</v>
      </c>
      <c r="S1104">
        <f t="shared" si="17"/>
        <v>200.54226636922476</v>
      </c>
    </row>
    <row r="1105" spans="1:19" x14ac:dyDescent="0.25">
      <c r="A1105" s="197">
        <f>YieldsAct!A1105</f>
        <v>22037</v>
      </c>
      <c r="B1105" s="197" t="str">
        <f>YieldsAct!B1105</f>
        <v>LA</v>
      </c>
      <c r="C1105" s="197" t="str">
        <f>YieldsAct!C1105</f>
        <v>East Feliciana Parish</v>
      </c>
      <c r="D1105" s="197">
        <f>YieldsAct!D1105</f>
        <v>-91.046099999999996</v>
      </c>
      <c r="E1105" s="197">
        <f>YieldsAct!E1105</f>
        <v>30.84534</v>
      </c>
      <c r="N1105" s="198">
        <v>2.2659579999999999E-2</v>
      </c>
      <c r="S1105">
        <f t="shared" si="17"/>
        <v>58.668299360100022</v>
      </c>
    </row>
    <row r="1106" spans="1:19" x14ac:dyDescent="0.25">
      <c r="A1106" s="197">
        <f>YieldsAct!A1106</f>
        <v>22039</v>
      </c>
      <c r="B1106" s="197" t="str">
        <f>YieldsAct!B1106</f>
        <v>LA</v>
      </c>
      <c r="C1106" s="197" t="str">
        <f>YieldsAct!C1106</f>
        <v>Evangeline Parish</v>
      </c>
      <c r="D1106" s="197">
        <f>YieldsAct!D1106</f>
        <v>-92.404514800000001</v>
      </c>
      <c r="E1106" s="197">
        <f>YieldsAct!E1106</f>
        <v>30.733560000000001</v>
      </c>
      <c r="N1106" s="198">
        <v>2.2659519999999999E-2</v>
      </c>
      <c r="S1106">
        <f t="shared" si="17"/>
        <v>50.726048115600044</v>
      </c>
    </row>
    <row r="1107" spans="1:19" x14ac:dyDescent="0.25">
      <c r="A1107" s="197">
        <f>YieldsAct!A1107</f>
        <v>22041</v>
      </c>
      <c r="B1107" s="197" t="str">
        <f>YieldsAct!B1107</f>
        <v>LA</v>
      </c>
      <c r="C1107" s="197" t="str">
        <f>YieldsAct!C1107</f>
        <v>Franklin Parish</v>
      </c>
      <c r="D1107" s="197">
        <f>YieldsAct!D1107</f>
        <v>-91.676898199999997</v>
      </c>
      <c r="E1107" s="197">
        <f>YieldsAct!E1107</f>
        <v>32.135719999999999</v>
      </c>
      <c r="N1107" s="198">
        <v>2.2777169999999999E-2</v>
      </c>
      <c r="S1107">
        <f t="shared" si="17"/>
        <v>154.42402481639994</v>
      </c>
    </row>
    <row r="1108" spans="1:19" x14ac:dyDescent="0.25">
      <c r="A1108" s="197">
        <f>YieldsAct!A1108</f>
        <v>22043</v>
      </c>
      <c r="B1108" s="197" t="str">
        <f>YieldsAct!B1108</f>
        <v>LA</v>
      </c>
      <c r="C1108" s="197" t="str">
        <f>YieldsAct!C1108</f>
        <v>Grant Parish</v>
      </c>
      <c r="D1108" s="197">
        <f>YieldsAct!D1108</f>
        <v>-92.554585700000004</v>
      </c>
      <c r="E1108" s="197">
        <f>YieldsAct!E1108</f>
        <v>31.603649999999998</v>
      </c>
      <c r="N1108" s="198">
        <v>2.285419E-2</v>
      </c>
      <c r="S1108">
        <f t="shared" si="17"/>
        <v>114.03268497562486</v>
      </c>
    </row>
    <row r="1109" spans="1:19" x14ac:dyDescent="0.25">
      <c r="A1109" s="197">
        <f>YieldsAct!A1109</f>
        <v>22045</v>
      </c>
      <c r="B1109" s="197" t="str">
        <f>YieldsAct!B1109</f>
        <v>LA</v>
      </c>
      <c r="C1109" s="197" t="str">
        <f>YieldsAct!C1109</f>
        <v>Iberia Parish</v>
      </c>
      <c r="D1109" s="197">
        <f>YieldsAct!D1109</f>
        <v>-91.6969919</v>
      </c>
      <c r="E1109" s="197">
        <f>YieldsAct!E1109</f>
        <v>29.969580000000001</v>
      </c>
      <c r="N1109" s="198">
        <v>2.1987199999999998E-2</v>
      </c>
      <c r="S1109">
        <f t="shared" si="17"/>
        <v>-2.051267903099963</v>
      </c>
    </row>
    <row r="1110" spans="1:19" x14ac:dyDescent="0.25">
      <c r="A1110" s="197">
        <f>YieldsAct!A1110</f>
        <v>22047</v>
      </c>
      <c r="B1110" s="197" t="str">
        <f>YieldsAct!B1110</f>
        <v>LA</v>
      </c>
      <c r="C1110" s="197" t="str">
        <f>YieldsAct!C1110</f>
        <v>Iberville Parish</v>
      </c>
      <c r="D1110" s="197">
        <f>YieldsAct!D1110</f>
        <v>-91.360863100000003</v>
      </c>
      <c r="E1110" s="197">
        <f>YieldsAct!E1110</f>
        <v>30.258980000000001</v>
      </c>
      <c r="N1110" s="198">
        <v>2.2436709999999999E-2</v>
      </c>
      <c r="S1110">
        <f t="shared" si="17"/>
        <v>17.632058940900077</v>
      </c>
    </row>
    <row r="1111" spans="1:19" x14ac:dyDescent="0.25">
      <c r="A1111" s="197">
        <f>YieldsAct!A1111</f>
        <v>22049</v>
      </c>
      <c r="B1111" s="197" t="str">
        <f>YieldsAct!B1111</f>
        <v>LA</v>
      </c>
      <c r="C1111" s="197" t="str">
        <f>YieldsAct!C1111</f>
        <v>Jackson Parish</v>
      </c>
      <c r="D1111" s="197">
        <f>YieldsAct!D1111</f>
        <v>-92.558026699999999</v>
      </c>
      <c r="E1111" s="197">
        <f>YieldsAct!E1111</f>
        <v>32.304720000000003</v>
      </c>
      <c r="N1111" s="198">
        <v>2.3007989999999999E-2</v>
      </c>
      <c r="S1111">
        <f t="shared" si="17"/>
        <v>167.52000212640024</v>
      </c>
    </row>
    <row r="1112" spans="1:19" x14ac:dyDescent="0.25">
      <c r="A1112" s="197">
        <f>YieldsAct!A1112</f>
        <v>22051</v>
      </c>
      <c r="B1112" s="197" t="str">
        <f>YieldsAct!B1112</f>
        <v>LA</v>
      </c>
      <c r="C1112" s="197" t="str">
        <f>YieldsAct!C1112</f>
        <v>Jefferson Parish</v>
      </c>
      <c r="D1112" s="197">
        <f>YieldsAct!D1112</f>
        <v>-90.119054599999998</v>
      </c>
      <c r="E1112" s="197">
        <f>YieldsAct!E1112</f>
        <v>29.71827</v>
      </c>
      <c r="N1112" s="198">
        <v>2.182102E-2</v>
      </c>
      <c r="S1112">
        <f t="shared" si="17"/>
        <v>-18.838188465974973</v>
      </c>
    </row>
    <row r="1113" spans="1:19" x14ac:dyDescent="0.25">
      <c r="A1113" s="197">
        <f>YieldsAct!A1113</f>
        <v>22053</v>
      </c>
      <c r="B1113" s="197" t="str">
        <f>YieldsAct!B1113</f>
        <v>LA</v>
      </c>
      <c r="C1113" s="197" t="str">
        <f>YieldsAct!C1113</f>
        <v>Jefferson Davis Parish</v>
      </c>
      <c r="D1113" s="197">
        <f>YieldsAct!D1113</f>
        <v>-92.8074352</v>
      </c>
      <c r="E1113" s="197">
        <f>YieldsAct!E1113</f>
        <v>30.269850000000002</v>
      </c>
      <c r="N1113" s="198">
        <v>2.250978E-2</v>
      </c>
      <c r="S1113">
        <f t="shared" si="17"/>
        <v>18.378717800625115</v>
      </c>
    </row>
    <row r="1114" spans="1:19" x14ac:dyDescent="0.25">
      <c r="A1114" s="197">
        <f>YieldsAct!A1114</f>
        <v>22055</v>
      </c>
      <c r="B1114" s="197" t="str">
        <f>YieldsAct!B1114</f>
        <v>LA</v>
      </c>
      <c r="C1114" s="197" t="str">
        <f>YieldsAct!C1114</f>
        <v>Lafayette Parish</v>
      </c>
      <c r="D1114" s="197">
        <f>YieldsAct!D1114</f>
        <v>-92.060253000000003</v>
      </c>
      <c r="E1114" s="197">
        <f>YieldsAct!E1114</f>
        <v>30.21322</v>
      </c>
      <c r="N1114" s="198">
        <v>2.2408290000000001E-2</v>
      </c>
      <c r="S1114">
        <f t="shared" si="17"/>
        <v>14.494641228899981</v>
      </c>
    </row>
    <row r="1115" spans="1:19" x14ac:dyDescent="0.25">
      <c r="A1115" s="197">
        <f>YieldsAct!A1115</f>
        <v>22057</v>
      </c>
      <c r="B1115" s="197" t="str">
        <f>YieldsAct!B1115</f>
        <v>LA</v>
      </c>
      <c r="C1115" s="197" t="str">
        <f>YieldsAct!C1115</f>
        <v>Lafourche Parish</v>
      </c>
      <c r="D1115" s="197">
        <f>YieldsAct!D1115</f>
        <v>-90.435686700000005</v>
      </c>
      <c r="E1115" s="197">
        <f>YieldsAct!E1115</f>
        <v>29.574729999999999</v>
      </c>
      <c r="N1115" s="198">
        <v>2.1958249999999999E-2</v>
      </c>
      <c r="S1115">
        <f t="shared" si="17"/>
        <v>-28.298802210975076</v>
      </c>
    </row>
    <row r="1116" spans="1:19" x14ac:dyDescent="0.25">
      <c r="A1116" s="197">
        <f>YieldsAct!A1116</f>
        <v>22059</v>
      </c>
      <c r="B1116" s="197" t="str">
        <f>YieldsAct!B1116</f>
        <v>LA</v>
      </c>
      <c r="C1116" s="197" t="str">
        <f>YieldsAct!C1116</f>
        <v>La Salle Parish</v>
      </c>
      <c r="D1116" s="197">
        <f>YieldsAct!D1116</f>
        <v>-92.164361999999997</v>
      </c>
      <c r="E1116" s="197">
        <f>YieldsAct!E1116</f>
        <v>31.678360000000001</v>
      </c>
      <c r="N1116" s="198">
        <v>2.2882690000000001E-2</v>
      </c>
      <c r="S1116">
        <f t="shared" si="17"/>
        <v>119.62730765160012</v>
      </c>
    </row>
    <row r="1117" spans="1:19" x14ac:dyDescent="0.25">
      <c r="A1117" s="197">
        <f>YieldsAct!A1117</f>
        <v>22061</v>
      </c>
      <c r="B1117" s="197" t="str">
        <f>YieldsAct!B1117</f>
        <v>LA</v>
      </c>
      <c r="C1117" s="197" t="str">
        <f>YieldsAct!C1117</f>
        <v>Lincoln Parish</v>
      </c>
      <c r="D1117" s="197">
        <f>YieldsAct!D1117</f>
        <v>-92.664946</v>
      </c>
      <c r="E1117" s="197">
        <f>YieldsAct!E1117</f>
        <v>32.60566</v>
      </c>
      <c r="N1117" s="198">
        <v>2.3121719999999998E-2</v>
      </c>
      <c r="S1117">
        <f t="shared" si="17"/>
        <v>191.15834408010002</v>
      </c>
    </row>
    <row r="1118" spans="1:19" x14ac:dyDescent="0.25">
      <c r="A1118" s="197">
        <f>YieldsAct!A1118</f>
        <v>22063</v>
      </c>
      <c r="B1118" s="197" t="str">
        <f>YieldsAct!B1118</f>
        <v>LA</v>
      </c>
      <c r="C1118" s="197" t="str">
        <f>YieldsAct!C1118</f>
        <v>Livingston Parish</v>
      </c>
      <c r="D1118" s="197">
        <f>YieldsAct!D1118</f>
        <v>-90.719019900000006</v>
      </c>
      <c r="E1118" s="197">
        <f>YieldsAct!E1118</f>
        <v>30.441310000000001</v>
      </c>
      <c r="N1118" s="198">
        <v>2.2457290000000001E-2</v>
      </c>
      <c r="S1118">
        <f t="shared" si="17"/>
        <v>30.226622661225097</v>
      </c>
    </row>
    <row r="1119" spans="1:19" x14ac:dyDescent="0.25">
      <c r="A1119" s="197">
        <f>YieldsAct!A1119</f>
        <v>22065</v>
      </c>
      <c r="B1119" s="197" t="str">
        <f>YieldsAct!B1119</f>
        <v>LA</v>
      </c>
      <c r="C1119" s="197" t="str">
        <f>YieldsAct!C1119</f>
        <v>Madison Parish</v>
      </c>
      <c r="D1119" s="197">
        <f>YieldsAct!D1119</f>
        <v>-91.247767100000004</v>
      </c>
      <c r="E1119" s="197">
        <f>YieldsAct!E1119</f>
        <v>32.370249999999999</v>
      </c>
      <c r="N1119" s="198">
        <v>2.2679600000000001E-2</v>
      </c>
      <c r="S1119">
        <f t="shared" si="17"/>
        <v>172.6325663906249</v>
      </c>
    </row>
    <row r="1120" spans="1:19" x14ac:dyDescent="0.25">
      <c r="A1120" s="197">
        <f>YieldsAct!A1120</f>
        <v>22067</v>
      </c>
      <c r="B1120" s="197" t="str">
        <f>YieldsAct!B1120</f>
        <v>LA</v>
      </c>
      <c r="C1120" s="197" t="str">
        <f>YieldsAct!C1120</f>
        <v>Morehouse Parish</v>
      </c>
      <c r="D1120" s="197">
        <f>YieldsAct!D1120</f>
        <v>-91.807909300000006</v>
      </c>
      <c r="E1120" s="197">
        <f>YieldsAct!E1120</f>
        <v>32.822220000000002</v>
      </c>
      <c r="N1120" s="198">
        <v>2.2878079999999999E-2</v>
      </c>
      <c r="S1120">
        <f t="shared" si="17"/>
        <v>208.42093288890013</v>
      </c>
    </row>
    <row r="1121" spans="1:19" x14ac:dyDescent="0.25">
      <c r="A1121" s="197">
        <f>YieldsAct!A1121</f>
        <v>22069</v>
      </c>
      <c r="B1121" s="197" t="str">
        <f>YieldsAct!B1121</f>
        <v>LA</v>
      </c>
      <c r="C1121" s="197" t="str">
        <f>YieldsAct!C1121</f>
        <v>Natchitoches Parish</v>
      </c>
      <c r="D1121" s="197">
        <f>YieldsAct!D1121</f>
        <v>-93.091869399999993</v>
      </c>
      <c r="E1121" s="197">
        <f>YieldsAct!E1121</f>
        <v>31.726680000000002</v>
      </c>
      <c r="N1121" s="198">
        <v>2.2910929999999999E-2</v>
      </c>
      <c r="S1121">
        <f t="shared" si="17"/>
        <v>123.25910360040012</v>
      </c>
    </row>
    <row r="1122" spans="1:19" x14ac:dyDescent="0.25">
      <c r="A1122" s="197">
        <f>YieldsAct!A1122</f>
        <v>22071</v>
      </c>
      <c r="B1122" s="197" t="str">
        <f>YieldsAct!B1122</f>
        <v>LA</v>
      </c>
      <c r="C1122" s="197" t="str">
        <f>YieldsAct!C1122</f>
        <v>Orleans Parish</v>
      </c>
      <c r="D1122" s="197">
        <f>YieldsAct!D1122</f>
        <v>-89.933100800000005</v>
      </c>
      <c r="E1122" s="197">
        <f>YieldsAct!E1122</f>
        <v>30.03443</v>
      </c>
      <c r="N1122" s="198">
        <v>2.2104180000000001E-2</v>
      </c>
      <c r="S1122">
        <f t="shared" si="17"/>
        <v>2.3266922060250272</v>
      </c>
    </row>
    <row r="1123" spans="1:19" x14ac:dyDescent="0.25">
      <c r="A1123" s="197">
        <f>YieldsAct!A1123</f>
        <v>22073</v>
      </c>
      <c r="B1123" s="197" t="str">
        <f>YieldsAct!B1123</f>
        <v>LA</v>
      </c>
      <c r="C1123" s="197" t="str">
        <f>YieldsAct!C1123</f>
        <v>Ouachita Parish</v>
      </c>
      <c r="D1123" s="197">
        <f>YieldsAct!D1123</f>
        <v>-92.159380200000001</v>
      </c>
      <c r="E1123" s="197">
        <f>YieldsAct!E1123</f>
        <v>32.4833</v>
      </c>
      <c r="N1123" s="198">
        <v>2.295529E-2</v>
      </c>
      <c r="S1123">
        <f t="shared" si="17"/>
        <v>181.49800250249999</v>
      </c>
    </row>
    <row r="1124" spans="1:19" x14ac:dyDescent="0.25">
      <c r="A1124" s="197">
        <f>YieldsAct!A1124</f>
        <v>22075</v>
      </c>
      <c r="B1124" s="197" t="str">
        <f>YieldsAct!B1124</f>
        <v>LA</v>
      </c>
      <c r="C1124" s="197" t="str">
        <f>YieldsAct!C1124</f>
        <v>Plaquemines Parish</v>
      </c>
      <c r="D1124" s="197">
        <f>YieldsAct!D1124</f>
        <v>-89.624209500000006</v>
      </c>
      <c r="E1124" s="197">
        <f>YieldsAct!E1124</f>
        <v>29.450119999999998</v>
      </c>
      <c r="N1124" s="198">
        <v>2.1253709999999999E-2</v>
      </c>
      <c r="S1124">
        <f t="shared" si="17"/>
        <v>-36.436571967600109</v>
      </c>
    </row>
    <row r="1125" spans="1:19" x14ac:dyDescent="0.25">
      <c r="A1125" s="197">
        <f>YieldsAct!A1125</f>
        <v>22077</v>
      </c>
      <c r="B1125" s="197" t="str">
        <f>YieldsAct!B1125</f>
        <v>LA</v>
      </c>
      <c r="C1125" s="197" t="str">
        <f>YieldsAct!C1125</f>
        <v>Pointe Coupee Parish</v>
      </c>
      <c r="D1125" s="197">
        <f>YieldsAct!D1125</f>
        <v>-91.609212499999998</v>
      </c>
      <c r="E1125" s="197">
        <f>YieldsAct!E1125</f>
        <v>30.716809999999999</v>
      </c>
      <c r="N1125" s="198">
        <v>2.253784E-2</v>
      </c>
      <c r="S1125">
        <f t="shared" si="17"/>
        <v>49.540762296224912</v>
      </c>
    </row>
    <row r="1126" spans="1:19" x14ac:dyDescent="0.25">
      <c r="A1126" s="197">
        <f>YieldsAct!A1126</f>
        <v>22079</v>
      </c>
      <c r="B1126" s="197" t="str">
        <f>YieldsAct!B1126</f>
        <v>LA</v>
      </c>
      <c r="C1126" s="197" t="str">
        <f>YieldsAct!C1126</f>
        <v>Rapides Parish</v>
      </c>
      <c r="D1126" s="197">
        <f>YieldsAct!D1126</f>
        <v>-92.530110100000002</v>
      </c>
      <c r="E1126" s="197">
        <f>YieldsAct!E1126</f>
        <v>31.205110000000001</v>
      </c>
      <c r="N1126" s="198">
        <v>2.2850209999999999E-2</v>
      </c>
      <c r="S1126">
        <f t="shared" si="17"/>
        <v>84.612577752225093</v>
      </c>
    </row>
    <row r="1127" spans="1:19" x14ac:dyDescent="0.25">
      <c r="A1127" s="197">
        <f>YieldsAct!A1127</f>
        <v>22081</v>
      </c>
      <c r="B1127" s="197" t="str">
        <f>YieldsAct!B1127</f>
        <v>LA</v>
      </c>
      <c r="C1127" s="197" t="str">
        <f>YieldsAct!C1127</f>
        <v>Red River Parish</v>
      </c>
      <c r="D1127" s="197">
        <f>YieldsAct!D1127</f>
        <v>-93.338783500000005</v>
      </c>
      <c r="E1127" s="197">
        <f>YieldsAct!E1127</f>
        <v>32.099229999999999</v>
      </c>
      <c r="N1127" s="198">
        <v>2.2988049999999999E-2</v>
      </c>
      <c r="S1127">
        <f t="shared" si="17"/>
        <v>151.61324983402488</v>
      </c>
    </row>
    <row r="1128" spans="1:19" x14ac:dyDescent="0.25">
      <c r="A1128" s="197">
        <f>YieldsAct!A1128</f>
        <v>22083</v>
      </c>
      <c r="B1128" s="197" t="str">
        <f>YieldsAct!B1128</f>
        <v>LA</v>
      </c>
      <c r="C1128" s="197" t="str">
        <f>YieldsAct!C1128</f>
        <v>Richland Parish</v>
      </c>
      <c r="D1128" s="197">
        <f>YieldsAct!D1128</f>
        <v>-91.771688699999999</v>
      </c>
      <c r="E1128" s="197">
        <f>YieldsAct!E1128</f>
        <v>32.421860000000002</v>
      </c>
      <c r="N1128" s="198">
        <v>2.2857800000000001E-2</v>
      </c>
      <c r="S1128">
        <f t="shared" si="17"/>
        <v>176.67271318410016</v>
      </c>
    </row>
    <row r="1129" spans="1:19" x14ac:dyDescent="0.25">
      <c r="A1129" s="197">
        <f>YieldsAct!A1129</f>
        <v>22085</v>
      </c>
      <c r="B1129" s="197" t="str">
        <f>YieldsAct!B1129</f>
        <v>LA</v>
      </c>
      <c r="C1129" s="197" t="str">
        <f>YieldsAct!C1129</f>
        <v>Sabine Parish</v>
      </c>
      <c r="D1129" s="197">
        <f>YieldsAct!D1129</f>
        <v>-93.556087399999996</v>
      </c>
      <c r="E1129" s="197">
        <f>YieldsAct!E1129</f>
        <v>31.56955</v>
      </c>
      <c r="N1129" s="198">
        <v>2.2870430000000001E-2</v>
      </c>
      <c r="S1129">
        <f t="shared" si="17"/>
        <v>111.48747120562497</v>
      </c>
    </row>
    <row r="1130" spans="1:19" x14ac:dyDescent="0.25">
      <c r="A1130" s="197">
        <f>YieldsAct!A1130</f>
        <v>22087</v>
      </c>
      <c r="B1130" s="197" t="str">
        <f>YieldsAct!B1130</f>
        <v>LA</v>
      </c>
      <c r="C1130" s="197" t="str">
        <f>YieldsAct!C1130</f>
        <v>St. Bernard Parish</v>
      </c>
      <c r="D1130" s="197">
        <f>YieldsAct!D1130</f>
        <v>-89.535916200000003</v>
      </c>
      <c r="E1130" s="197">
        <f>YieldsAct!E1130</f>
        <v>29.896840000000001</v>
      </c>
      <c r="N1130" s="198">
        <v>2.16913E-2</v>
      </c>
      <c r="S1130">
        <f t="shared" si="17"/>
        <v>-6.9393555323999356</v>
      </c>
    </row>
    <row r="1131" spans="1:19" x14ac:dyDescent="0.25">
      <c r="A1131" s="197">
        <f>YieldsAct!A1131</f>
        <v>22089</v>
      </c>
      <c r="B1131" s="197" t="str">
        <f>YieldsAct!B1131</f>
        <v>LA</v>
      </c>
      <c r="C1131" s="197" t="str">
        <f>YieldsAct!C1131</f>
        <v>St. Charles Parish</v>
      </c>
      <c r="D1131" s="197">
        <f>YieldsAct!D1131</f>
        <v>-90.362075000000004</v>
      </c>
      <c r="E1131" s="197">
        <f>YieldsAct!E1131</f>
        <v>29.898019999999999</v>
      </c>
      <c r="N1131" s="198">
        <v>2.2165150000000002E-2</v>
      </c>
      <c r="S1131">
        <f t="shared" si="17"/>
        <v>-6.8602501791000714</v>
      </c>
    </row>
    <row r="1132" spans="1:19" x14ac:dyDescent="0.25">
      <c r="A1132" s="197">
        <f>YieldsAct!A1132</f>
        <v>22091</v>
      </c>
      <c r="B1132" s="197" t="str">
        <f>YieldsAct!B1132</f>
        <v>LA</v>
      </c>
      <c r="C1132" s="197" t="str">
        <f>YieldsAct!C1132</f>
        <v>St. Helena Parish</v>
      </c>
      <c r="D1132" s="197">
        <f>YieldsAct!D1132</f>
        <v>-90.7100899</v>
      </c>
      <c r="E1132" s="197">
        <f>YieldsAct!E1132</f>
        <v>30.820460000000001</v>
      </c>
      <c r="N1132" s="198">
        <v>2.269229E-2</v>
      </c>
      <c r="S1132">
        <f t="shared" si="17"/>
        <v>56.895647876100043</v>
      </c>
    </row>
    <row r="1133" spans="1:19" x14ac:dyDescent="0.25">
      <c r="A1133" s="197">
        <f>YieldsAct!A1133</f>
        <v>22093</v>
      </c>
      <c r="B1133" s="197" t="str">
        <f>YieldsAct!B1133</f>
        <v>LA</v>
      </c>
      <c r="C1133" s="197" t="str">
        <f>YieldsAct!C1133</f>
        <v>St. James Parish</v>
      </c>
      <c r="D1133" s="197">
        <f>YieldsAct!D1133</f>
        <v>-90.794260199999997</v>
      </c>
      <c r="E1133" s="197">
        <f>YieldsAct!E1133</f>
        <v>30.027439999999999</v>
      </c>
      <c r="N1133" s="198">
        <v>2.2460859999999999E-2</v>
      </c>
      <c r="S1133">
        <f t="shared" si="17"/>
        <v>1.8538941455999038</v>
      </c>
    </row>
    <row r="1134" spans="1:19" x14ac:dyDescent="0.25">
      <c r="A1134" s="197">
        <f>YieldsAct!A1134</f>
        <v>22095</v>
      </c>
      <c r="B1134" s="197" t="str">
        <f>YieldsAct!B1134</f>
        <v>LA</v>
      </c>
      <c r="C1134" s="197" t="str">
        <f>YieldsAct!C1134</f>
        <v>St. John the Baptist Parish</v>
      </c>
      <c r="D1134" s="197">
        <f>YieldsAct!D1134</f>
        <v>-90.546903900000004</v>
      </c>
      <c r="E1134" s="197">
        <f>YieldsAct!E1134</f>
        <v>30.097449999999998</v>
      </c>
      <c r="N1134" s="198">
        <v>2.2217710000000002E-2</v>
      </c>
      <c r="S1134">
        <f t="shared" si="17"/>
        <v>6.599242130624897</v>
      </c>
    </row>
    <row r="1135" spans="1:19" x14ac:dyDescent="0.25">
      <c r="A1135" s="197">
        <f>YieldsAct!A1135</f>
        <v>22097</v>
      </c>
      <c r="B1135" s="197" t="str">
        <f>YieldsAct!B1135</f>
        <v>LA</v>
      </c>
      <c r="C1135" s="197" t="str">
        <f>YieldsAct!C1135</f>
        <v>St. Landry Parish</v>
      </c>
      <c r="D1135" s="197">
        <f>YieldsAct!D1135</f>
        <v>-92.003297000000003</v>
      </c>
      <c r="E1135" s="197">
        <f>YieldsAct!E1135</f>
        <v>30.603290000000001</v>
      </c>
      <c r="N1135" s="198">
        <v>2.2558479999999999E-2</v>
      </c>
      <c r="S1135">
        <f t="shared" si="17"/>
        <v>41.540982354225086</v>
      </c>
    </row>
    <row r="1136" spans="1:19" x14ac:dyDescent="0.25">
      <c r="A1136" s="197">
        <f>YieldsAct!A1136</f>
        <v>22099</v>
      </c>
      <c r="B1136" s="197" t="str">
        <f>YieldsAct!B1136</f>
        <v>LA</v>
      </c>
      <c r="C1136" s="197" t="str">
        <f>YieldsAct!C1136</f>
        <v>St. Martin Parish</v>
      </c>
      <c r="D1136" s="197">
        <f>YieldsAct!D1136</f>
        <v>-91.724901500000001</v>
      </c>
      <c r="E1136" s="197">
        <f>YieldsAct!E1136</f>
        <v>30.22682</v>
      </c>
      <c r="N1136" s="198">
        <v>2.2404339999999998E-2</v>
      </c>
      <c r="S1136">
        <f t="shared" si="17"/>
        <v>15.426106452900001</v>
      </c>
    </row>
    <row r="1137" spans="1:19" x14ac:dyDescent="0.25">
      <c r="A1137" s="197">
        <f>YieldsAct!A1137</f>
        <v>22101</v>
      </c>
      <c r="B1137" s="197" t="str">
        <f>YieldsAct!B1137</f>
        <v>LA</v>
      </c>
      <c r="C1137" s="197" t="str">
        <f>YieldsAct!C1137</f>
        <v>St. Mary Parish</v>
      </c>
      <c r="D1137" s="197">
        <f>YieldsAct!D1137</f>
        <v>-91.440418399999999</v>
      </c>
      <c r="E1137" s="197">
        <f>YieldsAct!E1137</f>
        <v>29.72317</v>
      </c>
      <c r="N1137" s="198">
        <v>2.1930100000000001E-2</v>
      </c>
      <c r="S1137">
        <f t="shared" si="17"/>
        <v>-18.513596589975023</v>
      </c>
    </row>
    <row r="1138" spans="1:19" x14ac:dyDescent="0.25">
      <c r="A1138" s="197">
        <f>YieldsAct!A1138</f>
        <v>22103</v>
      </c>
      <c r="B1138" s="197" t="str">
        <f>YieldsAct!B1138</f>
        <v>LA</v>
      </c>
      <c r="C1138" s="197" t="str">
        <f>YieldsAct!C1138</f>
        <v>St. Tammany Parish</v>
      </c>
      <c r="D1138" s="197">
        <f>YieldsAct!D1138</f>
        <v>-89.945344599999999</v>
      </c>
      <c r="E1138" s="197">
        <f>YieldsAct!E1138</f>
        <v>30.468630000000001</v>
      </c>
      <c r="N1138" s="198">
        <v>2.2177499999999999E-2</v>
      </c>
      <c r="S1138">
        <f t="shared" si="17"/>
        <v>32.126656673025067</v>
      </c>
    </row>
    <row r="1139" spans="1:19" x14ac:dyDescent="0.25">
      <c r="A1139" s="197">
        <f>YieldsAct!A1139</f>
        <v>22105</v>
      </c>
      <c r="B1139" s="197" t="str">
        <f>YieldsAct!B1139</f>
        <v>LA</v>
      </c>
      <c r="C1139" s="197" t="str">
        <f>YieldsAct!C1139</f>
        <v>Tangipahoa Parish</v>
      </c>
      <c r="D1139" s="197">
        <f>YieldsAct!D1139</f>
        <v>-90.413848000000002</v>
      </c>
      <c r="E1139" s="197">
        <f>YieldsAct!E1139</f>
        <v>30.65335</v>
      </c>
      <c r="N1139" s="198">
        <v>2.243243E-2</v>
      </c>
      <c r="S1139">
        <f t="shared" si="17"/>
        <v>45.061574000624979</v>
      </c>
    </row>
    <row r="1140" spans="1:19" x14ac:dyDescent="0.25">
      <c r="A1140" s="197">
        <f>YieldsAct!A1140</f>
        <v>22107</v>
      </c>
      <c r="B1140" s="197" t="str">
        <f>YieldsAct!B1140</f>
        <v>LA</v>
      </c>
      <c r="C1140" s="197" t="str">
        <f>YieldsAct!C1140</f>
        <v>Tensas Parish</v>
      </c>
      <c r="D1140" s="197">
        <f>YieldsAct!D1140</f>
        <v>-91.332963000000007</v>
      </c>
      <c r="E1140" s="197">
        <f>YieldsAct!E1140</f>
        <v>32.007689999999997</v>
      </c>
      <c r="N1140" s="198">
        <v>2.2622920000000001E-2</v>
      </c>
      <c r="S1140">
        <f t="shared" si="17"/>
        <v>144.58841805622475</v>
      </c>
    </row>
    <row r="1141" spans="1:19" x14ac:dyDescent="0.25">
      <c r="A1141" s="197">
        <f>YieldsAct!A1141</f>
        <v>22109</v>
      </c>
      <c r="B1141" s="197" t="str">
        <f>YieldsAct!B1141</f>
        <v>LA</v>
      </c>
      <c r="C1141" s="197" t="str">
        <f>YieldsAct!C1141</f>
        <v>Terrebonne Parish</v>
      </c>
      <c r="D1141" s="197">
        <f>YieldsAct!D1141</f>
        <v>-90.840618699999993</v>
      </c>
      <c r="E1141" s="197">
        <f>YieldsAct!E1141</f>
        <v>29.43121</v>
      </c>
      <c r="N1141" s="198">
        <v>2.1654779999999998E-2</v>
      </c>
      <c r="S1141">
        <f t="shared" si="17"/>
        <v>-37.665400355774999</v>
      </c>
    </row>
    <row r="1142" spans="1:19" x14ac:dyDescent="0.25">
      <c r="A1142" s="197">
        <f>YieldsAct!A1142</f>
        <v>22111</v>
      </c>
      <c r="B1142" s="197" t="str">
        <f>YieldsAct!B1142</f>
        <v>LA</v>
      </c>
      <c r="C1142" s="197" t="str">
        <f>YieldsAct!C1142</f>
        <v>Union Parish</v>
      </c>
      <c r="D1142" s="197">
        <f>YieldsAct!D1142</f>
        <v>-92.3802819</v>
      </c>
      <c r="E1142" s="197">
        <f>YieldsAct!E1142</f>
        <v>32.833550000000002</v>
      </c>
      <c r="N1142" s="198">
        <v>2.3064589999999999E-2</v>
      </c>
      <c r="S1142">
        <f t="shared" si="17"/>
        <v>209.3298876056252</v>
      </c>
    </row>
    <row r="1143" spans="1:19" x14ac:dyDescent="0.25">
      <c r="A1143" s="197">
        <f>YieldsAct!A1143</f>
        <v>22113</v>
      </c>
      <c r="B1143" s="197" t="str">
        <f>YieldsAct!B1143</f>
        <v>LA</v>
      </c>
      <c r="C1143" s="197" t="str">
        <f>YieldsAct!C1143</f>
        <v>Vermilion Parish</v>
      </c>
      <c r="D1143" s="197">
        <f>YieldsAct!D1143</f>
        <v>-92.323536500000003</v>
      </c>
      <c r="E1143" s="197">
        <f>YieldsAct!E1143</f>
        <v>29.860990000000001</v>
      </c>
      <c r="N1143" s="198">
        <v>2.1970650000000001E-2</v>
      </c>
      <c r="S1143">
        <f t="shared" si="17"/>
        <v>-9.3396964947749321</v>
      </c>
    </row>
    <row r="1144" spans="1:19" x14ac:dyDescent="0.25">
      <c r="A1144" s="197">
        <f>YieldsAct!A1144</f>
        <v>22115</v>
      </c>
      <c r="B1144" s="197" t="str">
        <f>YieldsAct!B1144</f>
        <v>LA</v>
      </c>
      <c r="C1144" s="197" t="str">
        <f>YieldsAct!C1144</f>
        <v>Vernon Parish</v>
      </c>
      <c r="D1144" s="197">
        <f>YieldsAct!D1144</f>
        <v>-93.182544699999994</v>
      </c>
      <c r="E1144" s="197">
        <f>YieldsAct!E1144</f>
        <v>31.107980000000001</v>
      </c>
      <c r="N1144" s="198">
        <v>2.2988020000000001E-2</v>
      </c>
      <c r="S1144">
        <f t="shared" si="17"/>
        <v>77.550794280900107</v>
      </c>
    </row>
    <row r="1145" spans="1:19" x14ac:dyDescent="0.25">
      <c r="A1145" s="197">
        <f>YieldsAct!A1145</f>
        <v>22117</v>
      </c>
      <c r="B1145" s="197" t="str">
        <f>YieldsAct!B1145</f>
        <v>LA</v>
      </c>
      <c r="C1145" s="197" t="str">
        <f>YieldsAct!C1145</f>
        <v>Washington Parish</v>
      </c>
      <c r="D1145" s="197">
        <f>YieldsAct!D1145</f>
        <v>-90.033787200000006</v>
      </c>
      <c r="E1145" s="197">
        <f>YieldsAct!E1145</f>
        <v>30.85868</v>
      </c>
      <c r="N1145" s="198">
        <v>2.2558169999999999E-2</v>
      </c>
      <c r="S1145">
        <f t="shared" si="17"/>
        <v>59.619895520399972</v>
      </c>
    </row>
    <row r="1146" spans="1:19" x14ac:dyDescent="0.25">
      <c r="A1146" s="197">
        <f>YieldsAct!A1146</f>
        <v>22119</v>
      </c>
      <c r="B1146" s="197" t="str">
        <f>YieldsAct!B1146</f>
        <v>LA</v>
      </c>
      <c r="C1146" s="197" t="str">
        <f>YieldsAct!C1146</f>
        <v>Webster Parish</v>
      </c>
      <c r="D1146" s="197">
        <f>YieldsAct!D1146</f>
        <v>-93.334558900000005</v>
      </c>
      <c r="E1146" s="197">
        <f>YieldsAct!E1146</f>
        <v>32.716239999999999</v>
      </c>
      <c r="N1146" s="198">
        <v>2.3222599999999999E-2</v>
      </c>
      <c r="S1146">
        <f t="shared" si="17"/>
        <v>199.94660940959992</v>
      </c>
    </row>
    <row r="1147" spans="1:19" x14ac:dyDescent="0.25">
      <c r="A1147" s="197">
        <f>YieldsAct!A1147</f>
        <v>22121</v>
      </c>
      <c r="B1147" s="197" t="str">
        <f>YieldsAct!B1147</f>
        <v>LA</v>
      </c>
      <c r="C1147" s="197" t="str">
        <f>YieldsAct!C1147</f>
        <v>West Baton Rouge Parish</v>
      </c>
      <c r="D1147" s="197">
        <f>YieldsAct!D1147</f>
        <v>-91.328277900000003</v>
      </c>
      <c r="E1147" s="197">
        <f>YieldsAct!E1147</f>
        <v>30.46556</v>
      </c>
      <c r="N1147" s="198">
        <v>2.2444700000000001E-2</v>
      </c>
      <c r="S1147">
        <f t="shared" si="17"/>
        <v>31.912978755600001</v>
      </c>
    </row>
    <row r="1148" spans="1:19" x14ac:dyDescent="0.25">
      <c r="A1148" s="197">
        <f>YieldsAct!A1148</f>
        <v>22123</v>
      </c>
      <c r="B1148" s="197" t="str">
        <f>YieldsAct!B1148</f>
        <v>LA</v>
      </c>
      <c r="C1148" s="197" t="str">
        <f>YieldsAct!C1148</f>
        <v>West Carroll Parish</v>
      </c>
      <c r="D1148" s="197">
        <f>YieldsAct!D1148</f>
        <v>-91.463518500000006</v>
      </c>
      <c r="E1148" s="197">
        <f>YieldsAct!E1148</f>
        <v>32.788269999999997</v>
      </c>
      <c r="N1148" s="198">
        <v>2.27446E-2</v>
      </c>
      <c r="S1148">
        <f t="shared" si="17"/>
        <v>205.70073658402478</v>
      </c>
    </row>
    <row r="1149" spans="1:19" x14ac:dyDescent="0.25">
      <c r="A1149" s="197">
        <f>YieldsAct!A1149</f>
        <v>22125</v>
      </c>
      <c r="B1149" s="197" t="str">
        <f>YieldsAct!B1149</f>
        <v>LA</v>
      </c>
      <c r="C1149" s="197" t="str">
        <f>YieldsAct!C1149</f>
        <v>West Feliciana Parish</v>
      </c>
      <c r="D1149" s="197">
        <f>YieldsAct!D1149</f>
        <v>-91.421257199999999</v>
      </c>
      <c r="E1149" s="197">
        <f>YieldsAct!E1149</f>
        <v>30.882359999999998</v>
      </c>
      <c r="N1149" s="198">
        <v>2.2574139999999999E-2</v>
      </c>
      <c r="S1149">
        <f t="shared" si="17"/>
        <v>61.311058131599893</v>
      </c>
    </row>
    <row r="1150" spans="1:19" x14ac:dyDescent="0.25">
      <c r="A1150" s="197">
        <f>YieldsAct!A1150</f>
        <v>22127</v>
      </c>
      <c r="B1150" s="197" t="str">
        <f>YieldsAct!B1150</f>
        <v>LA</v>
      </c>
      <c r="C1150" s="197" t="str">
        <f>YieldsAct!C1150</f>
        <v>Winn Parish</v>
      </c>
      <c r="D1150" s="197">
        <f>YieldsAct!D1150</f>
        <v>-92.634722199999999</v>
      </c>
      <c r="E1150" s="197">
        <f>YieldsAct!E1150</f>
        <v>31.946809999999999</v>
      </c>
      <c r="N1150" s="198">
        <v>2.2902499999999999E-2</v>
      </c>
      <c r="S1150">
        <f t="shared" si="17"/>
        <v>139.93733064622495</v>
      </c>
    </row>
    <row r="1151" spans="1:19" x14ac:dyDescent="0.25">
      <c r="A1151" s="197">
        <f>YieldsAct!A1151</f>
        <v>23001</v>
      </c>
      <c r="B1151" s="197" t="str">
        <f>YieldsAct!B1151</f>
        <v>ME</v>
      </c>
      <c r="C1151" s="197" t="str">
        <f>YieldsAct!C1151</f>
        <v>Androscoggin County</v>
      </c>
      <c r="D1151" s="197">
        <f>YieldsAct!D1151</f>
        <v>-70.2033658</v>
      </c>
      <c r="E1151" s="197">
        <f>YieldsAct!E1151</f>
        <v>44.171619999999997</v>
      </c>
      <c r="N1151" s="198">
        <v>2.7639810000000001E-2</v>
      </c>
      <c r="S1151">
        <f t="shared" si="17"/>
        <v>1408.4626802048997</v>
      </c>
    </row>
    <row r="1152" spans="1:19" x14ac:dyDescent="0.25">
      <c r="A1152" s="197">
        <f>YieldsAct!A1152</f>
        <v>23003</v>
      </c>
      <c r="B1152" s="197" t="str">
        <f>YieldsAct!B1152</f>
        <v>ME</v>
      </c>
      <c r="C1152" s="197" t="str">
        <f>YieldsAct!C1152</f>
        <v>Aroostook County</v>
      </c>
      <c r="D1152" s="197">
        <f>YieldsAct!D1152</f>
        <v>-68.601910500000002</v>
      </c>
      <c r="E1152" s="197">
        <f>YieldsAct!E1152</f>
        <v>46.665689999999998</v>
      </c>
      <c r="N1152" s="198">
        <v>2.8340359999999998E-2</v>
      </c>
      <c r="S1152">
        <f t="shared" si="17"/>
        <v>1749.8608271462247</v>
      </c>
    </row>
    <row r="1153" spans="1:19" x14ac:dyDescent="0.25">
      <c r="A1153" s="197">
        <f>YieldsAct!A1153</f>
        <v>23005</v>
      </c>
      <c r="B1153" s="197" t="str">
        <f>YieldsAct!B1153</f>
        <v>ME</v>
      </c>
      <c r="C1153" s="197" t="str">
        <f>YieldsAct!C1153</f>
        <v>Cumberland County</v>
      </c>
      <c r="D1153" s="197">
        <f>YieldsAct!D1153</f>
        <v>-70.427960400000003</v>
      </c>
      <c r="E1153" s="197">
        <f>YieldsAct!E1153</f>
        <v>43.87247</v>
      </c>
      <c r="N1153" s="198">
        <v>2.7639589999999999E-2</v>
      </c>
      <c r="S1153">
        <f t="shared" si="17"/>
        <v>1369.3939287770252</v>
      </c>
    </row>
    <row r="1154" spans="1:19" x14ac:dyDescent="0.25">
      <c r="A1154" s="197">
        <f>YieldsAct!A1154</f>
        <v>23007</v>
      </c>
      <c r="B1154" s="197" t="str">
        <f>YieldsAct!B1154</f>
        <v>ME</v>
      </c>
      <c r="C1154" s="197" t="str">
        <f>YieldsAct!C1154</f>
        <v>Franklin County</v>
      </c>
      <c r="D1154" s="197">
        <f>YieldsAct!D1154</f>
        <v>-70.444720500000003</v>
      </c>
      <c r="E1154" s="197">
        <f>YieldsAct!E1154</f>
        <v>44.980600000000003</v>
      </c>
      <c r="N1154" s="198">
        <v>2.8231309999999999E-2</v>
      </c>
      <c r="S1154">
        <f t="shared" si="17"/>
        <v>1516.1318468100003</v>
      </c>
    </row>
    <row r="1155" spans="1:19" x14ac:dyDescent="0.25">
      <c r="A1155" s="197">
        <f>YieldsAct!A1155</f>
        <v>23009</v>
      </c>
      <c r="B1155" s="197" t="str">
        <f>YieldsAct!B1155</f>
        <v>ME</v>
      </c>
      <c r="C1155" s="197" t="str">
        <f>YieldsAct!C1155</f>
        <v>Hancock County</v>
      </c>
      <c r="D1155" s="197">
        <f>YieldsAct!D1155</f>
        <v>-68.358664000000005</v>
      </c>
      <c r="E1155" s="197">
        <f>YieldsAct!E1155</f>
        <v>44.714640000000003</v>
      </c>
      <c r="N1155" s="198">
        <v>2.8449700000000001E-2</v>
      </c>
      <c r="S1155">
        <f t="shared" si="17"/>
        <v>1480.4096182416006</v>
      </c>
    </row>
    <row r="1156" spans="1:19" x14ac:dyDescent="0.25">
      <c r="A1156" s="197">
        <f>YieldsAct!A1156</f>
        <v>23011</v>
      </c>
      <c r="B1156" s="197" t="str">
        <f>YieldsAct!B1156</f>
        <v>ME</v>
      </c>
      <c r="C1156" s="197" t="str">
        <f>YieldsAct!C1156</f>
        <v>Kennebec County</v>
      </c>
      <c r="D1156" s="197">
        <f>YieldsAct!D1156</f>
        <v>-69.766181799999998</v>
      </c>
      <c r="E1156" s="197">
        <f>YieldsAct!E1156</f>
        <v>44.418759999999999</v>
      </c>
      <c r="N1156" s="198">
        <v>2.8044679999999999E-2</v>
      </c>
      <c r="S1156">
        <f t="shared" si="17"/>
        <v>1441.0427398596</v>
      </c>
    </row>
    <row r="1157" spans="1:19" x14ac:dyDescent="0.25">
      <c r="A1157" s="197">
        <f>YieldsAct!A1157</f>
        <v>23013</v>
      </c>
      <c r="B1157" s="197" t="str">
        <f>YieldsAct!B1157</f>
        <v>ME</v>
      </c>
      <c r="C1157" s="197" t="str">
        <f>YieldsAct!C1157</f>
        <v>Knox County</v>
      </c>
      <c r="D1157" s="197">
        <f>YieldsAct!D1157</f>
        <v>-69.240590600000004</v>
      </c>
      <c r="E1157" s="197">
        <f>YieldsAct!E1157</f>
        <v>44.182940000000002</v>
      </c>
      <c r="N1157" s="198">
        <v>2.8105809999999998E-2</v>
      </c>
      <c r="S1157">
        <f t="shared" si="17"/>
        <v>1409.9489708481003</v>
      </c>
    </row>
    <row r="1158" spans="1:19" x14ac:dyDescent="0.25">
      <c r="A1158" s="197">
        <f>YieldsAct!A1158</f>
        <v>23015</v>
      </c>
      <c r="B1158" s="197" t="str">
        <f>YieldsAct!B1158</f>
        <v>ME</v>
      </c>
      <c r="C1158" s="197" t="str">
        <f>YieldsAct!C1158</f>
        <v>Lincoln County</v>
      </c>
      <c r="D1158" s="197">
        <f>YieldsAct!D1158</f>
        <v>-69.543115900000004</v>
      </c>
      <c r="E1158" s="197">
        <f>YieldsAct!E1158</f>
        <v>44.088700000000003</v>
      </c>
      <c r="N1158" s="198">
        <v>2.8012470000000001E-2</v>
      </c>
      <c r="S1158">
        <f t="shared" si="17"/>
        <v>1397.5930523025004</v>
      </c>
    </row>
    <row r="1159" spans="1:19" x14ac:dyDescent="0.25">
      <c r="A1159" s="197">
        <f>YieldsAct!A1159</f>
        <v>23017</v>
      </c>
      <c r="B1159" s="197" t="str">
        <f>YieldsAct!B1159</f>
        <v>ME</v>
      </c>
      <c r="C1159" s="197" t="str">
        <f>YieldsAct!C1159</f>
        <v>Oxford County</v>
      </c>
      <c r="D1159" s="197">
        <f>YieldsAct!D1159</f>
        <v>-70.764044400000003</v>
      </c>
      <c r="E1159" s="197">
        <f>YieldsAct!E1159</f>
        <v>44.518639999999998</v>
      </c>
      <c r="N1159" s="198">
        <v>2.8158099999999998E-2</v>
      </c>
      <c r="S1159">
        <f t="shared" si="17"/>
        <v>1454.2877417615998</v>
      </c>
    </row>
    <row r="1160" spans="1:19" x14ac:dyDescent="0.25">
      <c r="A1160" s="197">
        <f>YieldsAct!A1160</f>
        <v>23019</v>
      </c>
      <c r="B1160" s="197" t="str">
        <f>YieldsAct!B1160</f>
        <v>ME</v>
      </c>
      <c r="C1160" s="197" t="str">
        <f>YieldsAct!C1160</f>
        <v>Penobscot County</v>
      </c>
      <c r="D1160" s="197">
        <f>YieldsAct!D1160</f>
        <v>-68.653700099999995</v>
      </c>
      <c r="E1160" s="197">
        <f>YieldsAct!E1160</f>
        <v>45.405349999999999</v>
      </c>
      <c r="N1160" s="198">
        <v>2.8129620000000001E-2</v>
      </c>
      <c r="S1160">
        <f t="shared" si="17"/>
        <v>1573.8419444006247</v>
      </c>
    </row>
    <row r="1161" spans="1:19" x14ac:dyDescent="0.25">
      <c r="A1161" s="197">
        <f>YieldsAct!A1161</f>
        <v>23021</v>
      </c>
      <c r="B1161" s="197" t="str">
        <f>YieldsAct!B1161</f>
        <v>ME</v>
      </c>
      <c r="C1161" s="197" t="str">
        <f>YieldsAct!C1161</f>
        <v>Piscataquis County</v>
      </c>
      <c r="D1161" s="197">
        <f>YieldsAct!D1161</f>
        <v>-69.287827100000001</v>
      </c>
      <c r="E1161" s="197">
        <f>YieldsAct!E1161</f>
        <v>45.839190000000002</v>
      </c>
      <c r="N1161" s="198">
        <v>2.7988079999999999E-2</v>
      </c>
      <c r="S1161">
        <f t="shared" ref="S1161:S1224" si="18">E1161*1.5^2*(E1161-30)</f>
        <v>1633.6251896762253</v>
      </c>
    </row>
    <row r="1162" spans="1:19" x14ac:dyDescent="0.25">
      <c r="A1162" s="197">
        <f>YieldsAct!A1162</f>
        <v>23023</v>
      </c>
      <c r="B1162" s="197" t="str">
        <f>YieldsAct!B1162</f>
        <v>ME</v>
      </c>
      <c r="C1162" s="197" t="str">
        <f>YieldsAct!C1162</f>
        <v>Sagadahoc County</v>
      </c>
      <c r="D1162" s="197">
        <f>YieldsAct!D1162</f>
        <v>-69.868223999999998</v>
      </c>
      <c r="E1162" s="197">
        <f>YieldsAct!E1162</f>
        <v>43.989800000000002</v>
      </c>
      <c r="N1162" s="198">
        <v>2.7841899999999999E-2</v>
      </c>
      <c r="S1162">
        <f t="shared" si="18"/>
        <v>1384.6691340900004</v>
      </c>
    </row>
    <row r="1163" spans="1:19" x14ac:dyDescent="0.25">
      <c r="A1163" s="197">
        <f>YieldsAct!A1163</f>
        <v>23025</v>
      </c>
      <c r="B1163" s="197" t="str">
        <f>YieldsAct!B1163</f>
        <v>ME</v>
      </c>
      <c r="C1163" s="197" t="str">
        <f>YieldsAct!C1163</f>
        <v>Somerset County</v>
      </c>
      <c r="D1163" s="197">
        <f>YieldsAct!D1163</f>
        <v>-69.960339899999994</v>
      </c>
      <c r="E1163" s="197">
        <f>YieldsAct!E1163</f>
        <v>45.51979</v>
      </c>
      <c r="N1163" s="198">
        <v>2.828365E-2</v>
      </c>
      <c r="S1163">
        <f t="shared" si="18"/>
        <v>1589.5295586992252</v>
      </c>
    </row>
    <row r="1164" spans="1:19" x14ac:dyDescent="0.25">
      <c r="A1164" s="197">
        <f>YieldsAct!A1164</f>
        <v>23027</v>
      </c>
      <c r="B1164" s="197" t="str">
        <f>YieldsAct!B1164</f>
        <v>ME</v>
      </c>
      <c r="C1164" s="197" t="str">
        <f>YieldsAct!C1164</f>
        <v>Waldo County</v>
      </c>
      <c r="D1164" s="197">
        <f>YieldsAct!D1164</f>
        <v>-69.162323799999996</v>
      </c>
      <c r="E1164" s="197">
        <f>YieldsAct!E1164</f>
        <v>44.518630000000002</v>
      </c>
      <c r="N1164" s="198">
        <v>2.8134039999999999E-2</v>
      </c>
      <c r="S1164">
        <f t="shared" si="18"/>
        <v>1454.2864134230254</v>
      </c>
    </row>
    <row r="1165" spans="1:19" x14ac:dyDescent="0.25">
      <c r="A1165" s="197">
        <f>YieldsAct!A1165</f>
        <v>23029</v>
      </c>
      <c r="B1165" s="197" t="str">
        <f>YieldsAct!B1165</f>
        <v>ME</v>
      </c>
      <c r="C1165" s="197" t="str">
        <f>YieldsAct!C1165</f>
        <v>Washington County</v>
      </c>
      <c r="D1165" s="197">
        <f>YieldsAct!D1165</f>
        <v>-67.645760999999993</v>
      </c>
      <c r="E1165" s="197">
        <f>YieldsAct!E1165</f>
        <v>45.04992</v>
      </c>
      <c r="N1165" s="198">
        <v>2.8754160000000001E-2</v>
      </c>
      <c r="S1165">
        <f t="shared" si="18"/>
        <v>1525.4948070144001</v>
      </c>
    </row>
    <row r="1166" spans="1:19" x14ac:dyDescent="0.25">
      <c r="A1166" s="197">
        <f>YieldsAct!A1166</f>
        <v>23031</v>
      </c>
      <c r="B1166" s="197" t="str">
        <f>YieldsAct!B1166</f>
        <v>ME</v>
      </c>
      <c r="C1166" s="197" t="str">
        <f>YieldsAct!C1166</f>
        <v>York County</v>
      </c>
      <c r="D1166" s="197">
        <f>YieldsAct!D1166</f>
        <v>-70.712237799999997</v>
      </c>
      <c r="E1166" s="197">
        <f>YieldsAct!E1166</f>
        <v>43.487200000000001</v>
      </c>
      <c r="N1166" s="198">
        <v>2.7586880000000001E-2</v>
      </c>
      <c r="S1166">
        <f t="shared" si="18"/>
        <v>1319.6712686400003</v>
      </c>
    </row>
    <row r="1167" spans="1:19" x14ac:dyDescent="0.25">
      <c r="A1167" s="197">
        <f>YieldsAct!A1167</f>
        <v>24001</v>
      </c>
      <c r="B1167" s="197" t="str">
        <f>YieldsAct!B1167</f>
        <v>MD</v>
      </c>
      <c r="C1167" s="197" t="str">
        <f>YieldsAct!C1167</f>
        <v>Allegany County</v>
      </c>
      <c r="D1167" s="197">
        <f>YieldsAct!D1167</f>
        <v>-78.695798999999994</v>
      </c>
      <c r="E1167" s="197">
        <f>YieldsAct!E1167</f>
        <v>39.624470000000002</v>
      </c>
      <c r="N1167" s="198">
        <v>2.7687949999999999E-2</v>
      </c>
      <c r="S1167">
        <f t="shared" si="18"/>
        <v>858.0701762570252</v>
      </c>
    </row>
    <row r="1168" spans="1:19" x14ac:dyDescent="0.25">
      <c r="A1168" s="197">
        <f>YieldsAct!A1168</f>
        <v>24003</v>
      </c>
      <c r="B1168" s="197" t="str">
        <f>YieldsAct!B1168</f>
        <v>MD</v>
      </c>
      <c r="C1168" s="197" t="str">
        <f>YieldsAct!C1168</f>
        <v>Anne Arundel County</v>
      </c>
      <c r="D1168" s="197">
        <f>YieldsAct!D1168</f>
        <v>-76.626059400000003</v>
      </c>
      <c r="E1168" s="197">
        <f>YieldsAct!E1168</f>
        <v>39.00517</v>
      </c>
      <c r="N1168" s="198">
        <v>2.65455E-2</v>
      </c>
      <c r="S1168">
        <f t="shared" si="18"/>
        <v>790.30842014002496</v>
      </c>
    </row>
    <row r="1169" spans="1:19" x14ac:dyDescent="0.25">
      <c r="A1169" s="197">
        <f>YieldsAct!A1169</f>
        <v>24005</v>
      </c>
      <c r="B1169" s="197" t="str">
        <f>YieldsAct!B1169</f>
        <v>MD</v>
      </c>
      <c r="C1169" s="197" t="str">
        <f>YieldsAct!C1169</f>
        <v>Baltimore County</v>
      </c>
      <c r="D1169" s="197">
        <f>YieldsAct!D1169</f>
        <v>-76.649550700000006</v>
      </c>
      <c r="E1169" s="197">
        <f>YieldsAct!E1169</f>
        <v>39.472850000000001</v>
      </c>
      <c r="N1169" s="198">
        <v>2.6861739999999999E-2</v>
      </c>
      <c r="S1169">
        <f t="shared" si="18"/>
        <v>841.32087102562514</v>
      </c>
    </row>
    <row r="1170" spans="1:19" x14ac:dyDescent="0.25">
      <c r="A1170" s="197">
        <f>YieldsAct!A1170</f>
        <v>24009</v>
      </c>
      <c r="B1170" s="197" t="str">
        <f>YieldsAct!B1170</f>
        <v>MD</v>
      </c>
      <c r="C1170" s="197" t="str">
        <f>YieldsAct!C1170</f>
        <v>Calvert County</v>
      </c>
      <c r="D1170" s="197">
        <f>YieldsAct!D1170</f>
        <v>-76.587450599999997</v>
      </c>
      <c r="E1170" s="197">
        <f>YieldsAct!E1170</f>
        <v>38.553890000000003</v>
      </c>
      <c r="N1170" s="198">
        <v>2.6071319999999999E-2</v>
      </c>
      <c r="S1170">
        <f t="shared" si="18"/>
        <v>742.01790179722536</v>
      </c>
    </row>
    <row r="1171" spans="1:19" x14ac:dyDescent="0.25">
      <c r="A1171" s="197">
        <f>YieldsAct!A1171</f>
        <v>24011</v>
      </c>
      <c r="B1171" s="197" t="str">
        <f>YieldsAct!B1171</f>
        <v>MD</v>
      </c>
      <c r="C1171" s="197" t="str">
        <f>YieldsAct!C1171</f>
        <v>Caroline County</v>
      </c>
      <c r="D1171" s="197">
        <f>YieldsAct!D1171</f>
        <v>-75.842139200000005</v>
      </c>
      <c r="E1171" s="197">
        <f>YieldsAct!E1171</f>
        <v>38.872410000000002</v>
      </c>
      <c r="N1171" s="198">
        <v>2.6784579999999999E-2</v>
      </c>
      <c r="S1171">
        <f t="shared" si="18"/>
        <v>776.00690821822525</v>
      </c>
    </row>
    <row r="1172" spans="1:19" x14ac:dyDescent="0.25">
      <c r="A1172" s="197">
        <f>YieldsAct!A1172</f>
        <v>24013</v>
      </c>
      <c r="B1172" s="197" t="str">
        <f>YieldsAct!B1172</f>
        <v>MD</v>
      </c>
      <c r="C1172" s="197" t="str">
        <f>YieldsAct!C1172</f>
        <v>Carroll County</v>
      </c>
      <c r="D1172" s="197">
        <f>YieldsAct!D1172</f>
        <v>-77.032976399999995</v>
      </c>
      <c r="E1172" s="197">
        <f>YieldsAct!E1172</f>
        <v>39.564819999999997</v>
      </c>
      <c r="N1172" s="198">
        <v>2.6873950000000001E-2</v>
      </c>
      <c r="S1172">
        <f t="shared" si="18"/>
        <v>851.46835867289974</v>
      </c>
    </row>
    <row r="1173" spans="1:19" x14ac:dyDescent="0.25">
      <c r="A1173" s="197">
        <f>YieldsAct!A1173</f>
        <v>24015</v>
      </c>
      <c r="B1173" s="197" t="str">
        <f>YieldsAct!B1173</f>
        <v>MD</v>
      </c>
      <c r="C1173" s="197" t="str">
        <f>YieldsAct!C1173</f>
        <v>Cecil County</v>
      </c>
      <c r="D1173" s="197">
        <f>YieldsAct!D1173</f>
        <v>-75.947110199999997</v>
      </c>
      <c r="E1173" s="197">
        <f>YieldsAct!E1173</f>
        <v>39.583889999999997</v>
      </c>
      <c r="N1173" s="198">
        <v>2.7396609999999998E-2</v>
      </c>
      <c r="S1173">
        <f t="shared" si="18"/>
        <v>853.57720694722468</v>
      </c>
    </row>
    <row r="1174" spans="1:19" x14ac:dyDescent="0.25">
      <c r="A1174" s="197">
        <f>YieldsAct!A1174</f>
        <v>24017</v>
      </c>
      <c r="B1174" s="197" t="str">
        <f>YieldsAct!B1174</f>
        <v>MD</v>
      </c>
      <c r="C1174" s="197" t="str">
        <f>YieldsAct!C1174</f>
        <v>Charles County</v>
      </c>
      <c r="D1174" s="197">
        <f>YieldsAct!D1174</f>
        <v>-77.041938500000001</v>
      </c>
      <c r="E1174" s="197">
        <f>YieldsAct!E1174</f>
        <v>38.500300000000003</v>
      </c>
      <c r="N1174" s="198">
        <v>2.5977920000000002E-2</v>
      </c>
      <c r="S1174">
        <f t="shared" si="18"/>
        <v>736.3442252025003</v>
      </c>
    </row>
    <row r="1175" spans="1:19" x14ac:dyDescent="0.25">
      <c r="A1175" s="197">
        <f>YieldsAct!A1175</f>
        <v>24019</v>
      </c>
      <c r="B1175" s="197" t="str">
        <f>YieldsAct!B1175</f>
        <v>MD</v>
      </c>
      <c r="C1175" s="197" t="str">
        <f>YieldsAct!C1175</f>
        <v>Dorchester County</v>
      </c>
      <c r="D1175" s="197">
        <f>YieldsAct!D1175</f>
        <v>-76.007094600000002</v>
      </c>
      <c r="E1175" s="197">
        <f>YieldsAct!E1175</f>
        <v>38.485259999999997</v>
      </c>
      <c r="N1175" s="198">
        <v>2.6326450000000001E-2</v>
      </c>
      <c r="S1175">
        <f t="shared" si="18"/>
        <v>734.75423385209967</v>
      </c>
    </row>
    <row r="1176" spans="1:19" x14ac:dyDescent="0.25">
      <c r="A1176" s="197">
        <f>YieldsAct!A1176</f>
        <v>24021</v>
      </c>
      <c r="B1176" s="197" t="str">
        <f>YieldsAct!B1176</f>
        <v>MD</v>
      </c>
      <c r="C1176" s="197" t="str">
        <f>YieldsAct!C1176</f>
        <v>Frederick County</v>
      </c>
      <c r="D1176" s="197">
        <f>YieldsAct!D1176</f>
        <v>-77.407800899999998</v>
      </c>
      <c r="E1176" s="197">
        <f>YieldsAct!E1176</f>
        <v>39.477359999999997</v>
      </c>
      <c r="N1176" s="198">
        <v>2.680066E-2</v>
      </c>
      <c r="S1176">
        <f t="shared" si="18"/>
        <v>841.81759328159967</v>
      </c>
    </row>
    <row r="1177" spans="1:19" x14ac:dyDescent="0.25">
      <c r="A1177" s="197">
        <f>YieldsAct!A1177</f>
        <v>24023</v>
      </c>
      <c r="B1177" s="197" t="str">
        <f>YieldsAct!B1177</f>
        <v>MD</v>
      </c>
      <c r="C1177" s="197" t="str">
        <f>YieldsAct!C1177</f>
        <v>Garrett County</v>
      </c>
      <c r="D1177" s="197">
        <f>YieldsAct!D1177</f>
        <v>-79.273233200000007</v>
      </c>
      <c r="E1177" s="197">
        <f>YieldsAct!E1177</f>
        <v>39.541339999999998</v>
      </c>
      <c r="N1177" s="198">
        <v>2.7246590000000001E-2</v>
      </c>
      <c r="S1177">
        <f t="shared" si="18"/>
        <v>848.87408024009983</v>
      </c>
    </row>
    <row r="1178" spans="1:19" x14ac:dyDescent="0.25">
      <c r="A1178" s="197">
        <f>YieldsAct!A1178</f>
        <v>24025</v>
      </c>
      <c r="B1178" s="197" t="str">
        <f>YieldsAct!B1178</f>
        <v>MD</v>
      </c>
      <c r="C1178" s="197" t="str">
        <f>YieldsAct!C1178</f>
        <v>Harford County</v>
      </c>
      <c r="D1178" s="197">
        <f>YieldsAct!D1178</f>
        <v>-76.326018500000004</v>
      </c>
      <c r="E1178" s="197">
        <f>YieldsAct!E1178</f>
        <v>39.565660000000001</v>
      </c>
      <c r="N1178" s="198">
        <v>2.7246389999999999E-2</v>
      </c>
      <c r="S1178">
        <f t="shared" si="18"/>
        <v>851.5612152801001</v>
      </c>
    </row>
    <row r="1179" spans="1:19" x14ac:dyDescent="0.25">
      <c r="A1179" s="197">
        <f>YieldsAct!A1179</f>
        <v>24027</v>
      </c>
      <c r="B1179" s="197" t="str">
        <f>YieldsAct!B1179</f>
        <v>MD</v>
      </c>
      <c r="C1179" s="197" t="str">
        <f>YieldsAct!C1179</f>
        <v>Howard County</v>
      </c>
      <c r="D1179" s="197">
        <f>YieldsAct!D1179</f>
        <v>-76.936043100000006</v>
      </c>
      <c r="E1179" s="197">
        <f>YieldsAct!E1179</f>
        <v>39.249099999999999</v>
      </c>
      <c r="N1179" s="198">
        <v>2.6521110000000001E-2</v>
      </c>
      <c r="S1179">
        <f t="shared" si="18"/>
        <v>816.79241432249989</v>
      </c>
    </row>
    <row r="1180" spans="1:19" x14ac:dyDescent="0.25">
      <c r="A1180" s="197">
        <f>YieldsAct!A1180</f>
        <v>24029</v>
      </c>
      <c r="B1180" s="197" t="str">
        <f>YieldsAct!B1180</f>
        <v>MD</v>
      </c>
      <c r="C1180" s="197" t="str">
        <f>YieldsAct!C1180</f>
        <v>Kent County</v>
      </c>
      <c r="D1180" s="197">
        <f>YieldsAct!D1180</f>
        <v>-76.035649899999996</v>
      </c>
      <c r="E1180" s="197">
        <f>YieldsAct!E1180</f>
        <v>39.257210000000001</v>
      </c>
      <c r="N1180" s="198">
        <v>2.7076619999999999E-2</v>
      </c>
      <c r="S1180">
        <f t="shared" si="18"/>
        <v>817.67753321422504</v>
      </c>
    </row>
    <row r="1181" spans="1:19" x14ac:dyDescent="0.25">
      <c r="A1181" s="197">
        <f>YieldsAct!A1181</f>
        <v>24031</v>
      </c>
      <c r="B1181" s="197" t="str">
        <f>YieldsAct!B1181</f>
        <v>MD</v>
      </c>
      <c r="C1181" s="197" t="str">
        <f>YieldsAct!C1181</f>
        <v>Montgomery County</v>
      </c>
      <c r="D1181" s="197">
        <f>YieldsAct!D1181</f>
        <v>-77.2202214</v>
      </c>
      <c r="E1181" s="197">
        <f>YieldsAct!E1181</f>
        <v>39.138300000000001</v>
      </c>
      <c r="N1181" s="198">
        <v>2.6225600000000002E-2</v>
      </c>
      <c r="S1181">
        <f t="shared" si="18"/>
        <v>804.72943550250011</v>
      </c>
    </row>
    <row r="1182" spans="1:19" x14ac:dyDescent="0.25">
      <c r="A1182" s="197">
        <f>YieldsAct!A1182</f>
        <v>24033</v>
      </c>
      <c r="B1182" s="197" t="str">
        <f>YieldsAct!B1182</f>
        <v>MD</v>
      </c>
      <c r="C1182" s="197" t="str">
        <f>YieldsAct!C1182</f>
        <v>Prince George's County</v>
      </c>
      <c r="D1182" s="197">
        <f>YieldsAct!D1182</f>
        <v>-76.8638184</v>
      </c>
      <c r="E1182" s="197">
        <f>YieldsAct!E1182</f>
        <v>38.828069999999997</v>
      </c>
      <c r="N1182" s="198">
        <v>2.6326619999999998E-2</v>
      </c>
      <c r="S1182">
        <f t="shared" si="18"/>
        <v>771.24806983102474</v>
      </c>
    </row>
    <row r="1183" spans="1:19" x14ac:dyDescent="0.25">
      <c r="A1183" s="197">
        <f>YieldsAct!A1183</f>
        <v>24035</v>
      </c>
      <c r="B1183" s="197" t="str">
        <f>YieldsAct!B1183</f>
        <v>MD</v>
      </c>
      <c r="C1183" s="197" t="str">
        <f>YieldsAct!C1183</f>
        <v>Queen Anne's County</v>
      </c>
      <c r="D1183" s="197">
        <f>YieldsAct!D1183</f>
        <v>-75.9885752</v>
      </c>
      <c r="E1183" s="197">
        <f>YieldsAct!E1183</f>
        <v>39.083640000000003</v>
      </c>
      <c r="N1183" s="198">
        <v>2.686533E-2</v>
      </c>
      <c r="S1183">
        <f t="shared" si="18"/>
        <v>798.7988602116003</v>
      </c>
    </row>
    <row r="1184" spans="1:19" x14ac:dyDescent="0.25">
      <c r="A1184" s="197">
        <f>YieldsAct!A1184</f>
        <v>24037</v>
      </c>
      <c r="B1184" s="197" t="str">
        <f>YieldsAct!B1184</f>
        <v>MD</v>
      </c>
      <c r="C1184" s="197" t="str">
        <f>YieldsAct!C1184</f>
        <v>St. Mary's County</v>
      </c>
      <c r="D1184" s="197">
        <f>YieldsAct!D1184</f>
        <v>-76.629628400000001</v>
      </c>
      <c r="E1184" s="197">
        <f>YieldsAct!E1184</f>
        <v>38.302289999999999</v>
      </c>
      <c r="N1184" s="198">
        <v>2.5889369999999998E-2</v>
      </c>
      <c r="S1184">
        <f t="shared" si="18"/>
        <v>715.49261829922489</v>
      </c>
    </row>
    <row r="1185" spans="1:19" x14ac:dyDescent="0.25">
      <c r="A1185" s="197">
        <f>YieldsAct!A1185</f>
        <v>24039</v>
      </c>
      <c r="B1185" s="197" t="str">
        <f>YieldsAct!B1185</f>
        <v>MD</v>
      </c>
      <c r="C1185" s="197" t="str">
        <f>YieldsAct!C1185</f>
        <v>Somerset County</v>
      </c>
      <c r="D1185" s="197">
        <f>YieldsAct!D1185</f>
        <v>-75.736494199999996</v>
      </c>
      <c r="E1185" s="197">
        <f>YieldsAct!E1185</f>
        <v>38.122619999999998</v>
      </c>
      <c r="N1185" s="198">
        <v>2.6112150000000001E-2</v>
      </c>
      <c r="S1185">
        <f t="shared" si="18"/>
        <v>696.72500024489977</v>
      </c>
    </row>
    <row r="1186" spans="1:19" x14ac:dyDescent="0.25">
      <c r="A1186" s="197">
        <f>YieldsAct!A1186</f>
        <v>24041</v>
      </c>
      <c r="B1186" s="197" t="str">
        <f>YieldsAct!B1186</f>
        <v>MD</v>
      </c>
      <c r="C1186" s="197" t="str">
        <f>YieldsAct!C1186</f>
        <v>Talbot County</v>
      </c>
      <c r="D1186" s="197">
        <f>YieldsAct!D1186</f>
        <v>-76.092855099999994</v>
      </c>
      <c r="E1186" s="197">
        <f>YieldsAct!E1186</f>
        <v>38.772730000000003</v>
      </c>
      <c r="N1186" s="198">
        <v>2.6581770000000001E-2</v>
      </c>
      <c r="S1186">
        <f t="shared" si="18"/>
        <v>765.32105621902531</v>
      </c>
    </row>
    <row r="1187" spans="1:19" x14ac:dyDescent="0.25">
      <c r="A1187" s="197">
        <f>YieldsAct!A1187</f>
        <v>24043</v>
      </c>
      <c r="B1187" s="197" t="str">
        <f>YieldsAct!B1187</f>
        <v>MD</v>
      </c>
      <c r="C1187" s="197" t="str">
        <f>YieldsAct!C1187</f>
        <v>Washington County</v>
      </c>
      <c r="D1187" s="197">
        <f>YieldsAct!D1187</f>
        <v>-77.820773299999999</v>
      </c>
      <c r="E1187" s="197">
        <f>YieldsAct!E1187</f>
        <v>39.611310000000003</v>
      </c>
      <c r="N1187" s="198">
        <v>2.7295010000000001E-2</v>
      </c>
      <c r="S1187">
        <f t="shared" si="18"/>
        <v>856.61230481122539</v>
      </c>
    </row>
    <row r="1188" spans="1:19" x14ac:dyDescent="0.25">
      <c r="A1188" s="197">
        <f>YieldsAct!A1188</f>
        <v>24045</v>
      </c>
      <c r="B1188" s="197" t="str">
        <f>YieldsAct!B1188</f>
        <v>MD</v>
      </c>
      <c r="C1188" s="197" t="str">
        <f>YieldsAct!C1188</f>
        <v>Wicomico County</v>
      </c>
      <c r="D1188" s="197">
        <f>YieldsAct!D1188</f>
        <v>-75.628551700000003</v>
      </c>
      <c r="E1188" s="197">
        <f>YieldsAct!E1188</f>
        <v>38.374160000000003</v>
      </c>
      <c r="N1188" s="198">
        <v>2.654142E-2</v>
      </c>
      <c r="S1188">
        <f t="shared" si="18"/>
        <v>723.04055033760039</v>
      </c>
    </row>
    <row r="1189" spans="1:19" x14ac:dyDescent="0.25">
      <c r="A1189" s="197">
        <f>YieldsAct!A1189</f>
        <v>24047</v>
      </c>
      <c r="B1189" s="197" t="str">
        <f>YieldsAct!B1189</f>
        <v>MD</v>
      </c>
      <c r="C1189" s="197" t="str">
        <f>YieldsAct!C1189</f>
        <v>Worcester County</v>
      </c>
      <c r="D1189" s="197">
        <f>YieldsAct!D1189</f>
        <v>-75.344204599999998</v>
      </c>
      <c r="E1189" s="197">
        <f>YieldsAct!E1189</f>
        <v>38.226480000000002</v>
      </c>
      <c r="N1189" s="198">
        <v>2.6443899999999999E-2</v>
      </c>
      <c r="S1189">
        <f t="shared" si="18"/>
        <v>707.55608967840021</v>
      </c>
    </row>
    <row r="1190" spans="1:19" x14ac:dyDescent="0.25">
      <c r="A1190" s="197">
        <f>YieldsAct!A1190</f>
        <v>24510</v>
      </c>
      <c r="B1190" s="197" t="str">
        <f>YieldsAct!B1190</f>
        <v>MD</v>
      </c>
      <c r="C1190" s="197" t="str">
        <f>YieldsAct!C1190</f>
        <v>Baltimore city</v>
      </c>
      <c r="D1190" s="197">
        <f>YieldsAct!D1190</f>
        <v>-76.6257442</v>
      </c>
      <c r="E1190" s="197">
        <f>YieldsAct!E1190</f>
        <v>39.314979999999998</v>
      </c>
      <c r="N1190" s="198">
        <v>2.675193E-2</v>
      </c>
      <c r="S1190">
        <f t="shared" si="18"/>
        <v>823.99106790089979</v>
      </c>
    </row>
    <row r="1191" spans="1:19" x14ac:dyDescent="0.25">
      <c r="A1191" s="197">
        <f>YieldsAct!A1191</f>
        <v>25001</v>
      </c>
      <c r="B1191" s="197" t="str">
        <f>YieldsAct!B1191</f>
        <v>MA</v>
      </c>
      <c r="C1191" s="197" t="str">
        <f>YieldsAct!C1191</f>
        <v>Barnstable County</v>
      </c>
      <c r="D1191" s="197">
        <f>YieldsAct!D1191</f>
        <v>-70.286340600000003</v>
      </c>
      <c r="E1191" s="197">
        <f>YieldsAct!E1191</f>
        <v>41.735619999999997</v>
      </c>
      <c r="N1191" s="198">
        <v>2.930464E-2</v>
      </c>
      <c r="S1191">
        <f t="shared" si="18"/>
        <v>1102.0350977648995</v>
      </c>
    </row>
    <row r="1192" spans="1:19" x14ac:dyDescent="0.25">
      <c r="A1192" s="197">
        <f>YieldsAct!A1192</f>
        <v>25003</v>
      </c>
      <c r="B1192" s="197" t="str">
        <f>YieldsAct!B1192</f>
        <v>MA</v>
      </c>
      <c r="C1192" s="197" t="str">
        <f>YieldsAct!C1192</f>
        <v>Berkshire County</v>
      </c>
      <c r="D1192" s="197">
        <f>YieldsAct!D1192</f>
        <v>-73.204920799999996</v>
      </c>
      <c r="E1192" s="197">
        <f>YieldsAct!E1192</f>
        <v>42.367829999999998</v>
      </c>
      <c r="N1192" s="198">
        <v>2.973435E-2</v>
      </c>
      <c r="S1192">
        <f t="shared" si="18"/>
        <v>1178.9957675450248</v>
      </c>
    </row>
    <row r="1193" spans="1:19" x14ac:dyDescent="0.25">
      <c r="A1193" s="197">
        <f>YieldsAct!A1193</f>
        <v>25005</v>
      </c>
      <c r="B1193" s="197" t="str">
        <f>YieldsAct!B1193</f>
        <v>MA</v>
      </c>
      <c r="C1193" s="197" t="str">
        <f>YieldsAct!C1193</f>
        <v>Bristol County</v>
      </c>
      <c r="D1193" s="197">
        <f>YieldsAct!D1193</f>
        <v>-71.109491399999996</v>
      </c>
      <c r="E1193" s="197">
        <f>YieldsAct!E1193</f>
        <v>41.805390000000003</v>
      </c>
      <c r="N1193" s="198">
        <v>2.936588E-2</v>
      </c>
      <c r="S1193">
        <f t="shared" si="18"/>
        <v>1110.4400993672252</v>
      </c>
    </row>
    <row r="1194" spans="1:19" x14ac:dyDescent="0.25">
      <c r="A1194" s="197">
        <f>YieldsAct!A1194</f>
        <v>25007</v>
      </c>
      <c r="B1194" s="197" t="str">
        <f>YieldsAct!B1194</f>
        <v>MA</v>
      </c>
      <c r="C1194" s="197" t="str">
        <f>YieldsAct!C1194</f>
        <v>Dukes County</v>
      </c>
      <c r="D1194" s="197">
        <f>YieldsAct!D1194</f>
        <v>-70.634756499999995</v>
      </c>
      <c r="E1194" s="197">
        <f>YieldsAct!E1194</f>
        <v>41.385190000000001</v>
      </c>
      <c r="N1194" s="198">
        <v>2.9369969999999999E-2</v>
      </c>
      <c r="S1194">
        <f t="shared" si="18"/>
        <v>1060.1510655062252</v>
      </c>
    </row>
    <row r="1195" spans="1:19" x14ac:dyDescent="0.25">
      <c r="A1195" s="197">
        <f>YieldsAct!A1195</f>
        <v>25009</v>
      </c>
      <c r="B1195" s="197" t="str">
        <f>YieldsAct!B1195</f>
        <v>MA</v>
      </c>
      <c r="C1195" s="197" t="str">
        <f>YieldsAct!C1195</f>
        <v>Essex County</v>
      </c>
      <c r="D1195" s="197">
        <f>YieldsAct!D1195</f>
        <v>-70.977714199999994</v>
      </c>
      <c r="E1195" s="197">
        <f>YieldsAct!E1195</f>
        <v>42.669800000000002</v>
      </c>
      <c r="N1195" s="198">
        <v>2.911832E-2</v>
      </c>
      <c r="S1195">
        <f t="shared" si="18"/>
        <v>1216.3901220900002</v>
      </c>
    </row>
    <row r="1196" spans="1:19" x14ac:dyDescent="0.25">
      <c r="A1196" s="197">
        <f>YieldsAct!A1196</f>
        <v>25011</v>
      </c>
      <c r="B1196" s="197" t="str">
        <f>YieldsAct!B1196</f>
        <v>MA</v>
      </c>
      <c r="C1196" s="197" t="str">
        <f>YieldsAct!C1196</f>
        <v>Franklin County</v>
      </c>
      <c r="D1196" s="197">
        <f>YieldsAct!D1196</f>
        <v>-72.591409999999996</v>
      </c>
      <c r="E1196" s="197">
        <f>YieldsAct!E1196</f>
        <v>42.583109999999998</v>
      </c>
      <c r="N1196" s="198">
        <v>2.9296800000000001E-2</v>
      </c>
      <c r="S1196">
        <f t="shared" si="18"/>
        <v>1205.6129038622246</v>
      </c>
    </row>
    <row r="1197" spans="1:19" x14ac:dyDescent="0.25">
      <c r="A1197" s="197">
        <f>YieldsAct!A1197</f>
        <v>25013</v>
      </c>
      <c r="B1197" s="197" t="str">
        <f>YieldsAct!B1197</f>
        <v>MA</v>
      </c>
      <c r="C1197" s="197" t="str">
        <f>YieldsAct!C1197</f>
        <v>Hampden County</v>
      </c>
      <c r="D1197" s="197">
        <f>YieldsAct!D1197</f>
        <v>-72.625325799999999</v>
      </c>
      <c r="E1197" s="197">
        <f>YieldsAct!E1197</f>
        <v>42.136710000000001</v>
      </c>
      <c r="N1197" s="198">
        <v>2.9819490000000001E-2</v>
      </c>
      <c r="S1197">
        <f t="shared" si="18"/>
        <v>1150.6523166542252</v>
      </c>
    </row>
    <row r="1198" spans="1:19" x14ac:dyDescent="0.25">
      <c r="A1198" s="197">
        <f>YieldsAct!A1198</f>
        <v>25015</v>
      </c>
      <c r="B1198" s="197" t="str">
        <f>YieldsAct!B1198</f>
        <v>MA</v>
      </c>
      <c r="C1198" s="197" t="str">
        <f>YieldsAct!C1198</f>
        <v>Hampshire County</v>
      </c>
      <c r="D1198" s="197">
        <f>YieldsAct!D1198</f>
        <v>-72.659099999999995</v>
      </c>
      <c r="E1198" s="197">
        <f>YieldsAct!E1198</f>
        <v>42.33916</v>
      </c>
      <c r="N1198" s="198">
        <v>2.9564190000000001E-2</v>
      </c>
      <c r="S1198">
        <f t="shared" si="18"/>
        <v>1175.4667563875998</v>
      </c>
    </row>
    <row r="1199" spans="1:19" x14ac:dyDescent="0.25">
      <c r="A1199" s="197">
        <f>YieldsAct!A1199</f>
        <v>25017</v>
      </c>
      <c r="B1199" s="197" t="str">
        <f>YieldsAct!B1199</f>
        <v>MA</v>
      </c>
      <c r="C1199" s="197" t="str">
        <f>YieldsAct!C1199</f>
        <v>Middlesex County</v>
      </c>
      <c r="D1199" s="197">
        <f>YieldsAct!D1199</f>
        <v>-71.389943299999999</v>
      </c>
      <c r="E1199" s="197">
        <f>YieldsAct!E1199</f>
        <v>42.484380000000002</v>
      </c>
      <c r="N1199" s="198">
        <v>2.926014E-2</v>
      </c>
      <c r="S1199">
        <f t="shared" si="18"/>
        <v>1193.3800739649002</v>
      </c>
    </row>
    <row r="1200" spans="1:19" x14ac:dyDescent="0.25">
      <c r="A1200" s="197">
        <f>YieldsAct!A1200</f>
        <v>25019</v>
      </c>
      <c r="B1200" s="197" t="str">
        <f>YieldsAct!B1200</f>
        <v>MA</v>
      </c>
      <c r="C1200" s="197" t="str">
        <f>YieldsAct!C1200</f>
        <v>Nantucket County</v>
      </c>
      <c r="D1200" s="197">
        <f>YieldsAct!D1200</f>
        <v>-70.053033600000006</v>
      </c>
      <c r="E1200" s="197">
        <f>YieldsAct!E1200</f>
        <v>41.289299999999997</v>
      </c>
      <c r="N1200" s="198">
        <v>2.9312870000000001E-2</v>
      </c>
      <c r="S1200">
        <f t="shared" si="18"/>
        <v>1048.7864126024997</v>
      </c>
    </row>
    <row r="1201" spans="1:19" x14ac:dyDescent="0.25">
      <c r="A1201" s="197">
        <f>YieldsAct!A1201</f>
        <v>25021</v>
      </c>
      <c r="B1201" s="197" t="str">
        <f>YieldsAct!B1201</f>
        <v>MA</v>
      </c>
      <c r="C1201" s="197" t="str">
        <f>YieldsAct!C1201</f>
        <v>Norfolk County</v>
      </c>
      <c r="D1201" s="197">
        <f>YieldsAct!D1201</f>
        <v>-71.2248266</v>
      </c>
      <c r="E1201" s="197">
        <f>YieldsAct!E1201</f>
        <v>42.15699</v>
      </c>
      <c r="N1201" s="198">
        <v>2.9600629999999999E-2</v>
      </c>
      <c r="S1201">
        <f t="shared" si="18"/>
        <v>1153.1297381852251</v>
      </c>
    </row>
    <row r="1202" spans="1:19" x14ac:dyDescent="0.25">
      <c r="A1202" s="197">
        <f>YieldsAct!A1202</f>
        <v>25023</v>
      </c>
      <c r="B1202" s="197" t="str">
        <f>YieldsAct!B1202</f>
        <v>MA</v>
      </c>
      <c r="C1202" s="197" t="str">
        <f>YieldsAct!C1202</f>
        <v>Plymouth County</v>
      </c>
      <c r="D1202" s="197">
        <f>YieldsAct!D1202</f>
        <v>-70.815613099999993</v>
      </c>
      <c r="E1202" s="197">
        <f>YieldsAct!E1202</f>
        <v>41.956789999999998</v>
      </c>
      <c r="N1202" s="198">
        <v>2.9467070000000001E-2</v>
      </c>
      <c r="S1202">
        <f t="shared" si="18"/>
        <v>1128.7541859842247</v>
      </c>
    </row>
    <row r="1203" spans="1:19" x14ac:dyDescent="0.25">
      <c r="A1203" s="197">
        <f>YieldsAct!A1203</f>
        <v>25025</v>
      </c>
      <c r="B1203" s="197" t="str">
        <f>YieldsAct!B1203</f>
        <v>MA</v>
      </c>
      <c r="C1203" s="197" t="str">
        <f>YieldsAct!C1203</f>
        <v>Suffolk County</v>
      </c>
      <c r="D1203" s="197">
        <f>YieldsAct!D1203</f>
        <v>-71.105622600000004</v>
      </c>
      <c r="E1203" s="197">
        <f>YieldsAct!E1203</f>
        <v>42.309280000000001</v>
      </c>
      <c r="N1203" s="198">
        <v>2.9572560000000001E-2</v>
      </c>
      <c r="S1203">
        <f t="shared" si="18"/>
        <v>1171.7927417664002</v>
      </c>
    </row>
    <row r="1204" spans="1:19" x14ac:dyDescent="0.25">
      <c r="A1204" s="197">
        <f>YieldsAct!A1204</f>
        <v>25027</v>
      </c>
      <c r="B1204" s="197" t="str">
        <f>YieldsAct!B1204</f>
        <v>MA</v>
      </c>
      <c r="C1204" s="197" t="str">
        <f>YieldsAct!C1204</f>
        <v>Worcester County</v>
      </c>
      <c r="D1204" s="197">
        <f>YieldsAct!D1204</f>
        <v>-71.907440199999996</v>
      </c>
      <c r="E1204" s="197">
        <f>YieldsAct!E1204</f>
        <v>42.354039999999998</v>
      </c>
      <c r="N1204" s="198">
        <v>2.928453E-2</v>
      </c>
      <c r="S1204">
        <f t="shared" si="18"/>
        <v>1177.2978847235997</v>
      </c>
    </row>
    <row r="1205" spans="1:19" x14ac:dyDescent="0.25">
      <c r="A1205" s="197">
        <f>YieldsAct!A1205</f>
        <v>26001</v>
      </c>
      <c r="B1205" s="197" t="str">
        <f>YieldsAct!B1205</f>
        <v>MI</v>
      </c>
      <c r="C1205" s="197" t="str">
        <f>YieldsAct!C1205</f>
        <v>Alcona County</v>
      </c>
      <c r="D1205" s="197">
        <f>YieldsAct!D1205</f>
        <v>-83.594978400000002</v>
      </c>
      <c r="E1205" s="197">
        <f>YieldsAct!E1205</f>
        <v>44.688679999999998</v>
      </c>
      <c r="N1205" s="198">
        <v>2.733178E-2</v>
      </c>
      <c r="S1205">
        <f t="shared" si="18"/>
        <v>1476.9398703203997</v>
      </c>
    </row>
    <row r="1206" spans="1:19" x14ac:dyDescent="0.25">
      <c r="A1206" s="197">
        <f>YieldsAct!A1206</f>
        <v>26003</v>
      </c>
      <c r="B1206" s="197" t="str">
        <f>YieldsAct!B1206</f>
        <v>MI</v>
      </c>
      <c r="C1206" s="197" t="str">
        <f>YieldsAct!C1206</f>
        <v>Alger County</v>
      </c>
      <c r="D1206" s="197">
        <f>YieldsAct!D1206</f>
        <v>-86.618527499999999</v>
      </c>
      <c r="E1206" s="197">
        <f>YieldsAct!E1206</f>
        <v>46.407530000000001</v>
      </c>
      <c r="N1206" s="198">
        <v>2.8940009999999999E-2</v>
      </c>
      <c r="S1206">
        <f t="shared" si="18"/>
        <v>1713.2241165770251</v>
      </c>
    </row>
    <row r="1207" spans="1:19" x14ac:dyDescent="0.25">
      <c r="A1207" s="197">
        <f>YieldsAct!A1207</f>
        <v>26005</v>
      </c>
      <c r="B1207" s="197" t="str">
        <f>YieldsAct!B1207</f>
        <v>MI</v>
      </c>
      <c r="C1207" s="197" t="str">
        <f>YieldsAct!C1207</f>
        <v>Allegan County</v>
      </c>
      <c r="D1207" s="197">
        <f>YieldsAct!D1207</f>
        <v>-85.885165599999993</v>
      </c>
      <c r="E1207" s="197">
        <f>YieldsAct!E1207</f>
        <v>42.589979999999997</v>
      </c>
      <c r="N1207" s="198">
        <v>2.8284009999999998E-2</v>
      </c>
      <c r="S1207">
        <f t="shared" si="18"/>
        <v>1206.4657419008995</v>
      </c>
    </row>
    <row r="1208" spans="1:19" x14ac:dyDescent="0.25">
      <c r="A1208" s="197">
        <f>YieldsAct!A1208</f>
        <v>26007</v>
      </c>
      <c r="B1208" s="197" t="str">
        <f>YieldsAct!B1208</f>
        <v>MI</v>
      </c>
      <c r="C1208" s="197" t="str">
        <f>YieldsAct!C1208</f>
        <v>Alpena County</v>
      </c>
      <c r="D1208" s="197">
        <f>YieldsAct!D1208</f>
        <v>-83.629144600000004</v>
      </c>
      <c r="E1208" s="197">
        <f>YieldsAct!E1208</f>
        <v>45.039050000000003</v>
      </c>
      <c r="N1208" s="198">
        <v>2.750147E-2</v>
      </c>
      <c r="S1208">
        <f t="shared" si="18"/>
        <v>1524.0251810306254</v>
      </c>
    </row>
    <row r="1209" spans="1:19" x14ac:dyDescent="0.25">
      <c r="A1209" s="197">
        <f>YieldsAct!A1209</f>
        <v>26009</v>
      </c>
      <c r="B1209" s="197" t="str">
        <f>YieldsAct!B1209</f>
        <v>MI</v>
      </c>
      <c r="C1209" s="197" t="str">
        <f>YieldsAct!C1209</f>
        <v>Antrim County</v>
      </c>
      <c r="D1209" s="197">
        <f>YieldsAct!D1209</f>
        <v>-85.136163400000001</v>
      </c>
      <c r="E1209" s="197">
        <f>YieldsAct!E1209</f>
        <v>45.002400000000002</v>
      </c>
      <c r="N1209" s="198">
        <v>2.8592070000000001E-2</v>
      </c>
      <c r="S1209">
        <f t="shared" si="18"/>
        <v>1519.0740129600003</v>
      </c>
    </row>
    <row r="1210" spans="1:19" x14ac:dyDescent="0.25">
      <c r="A1210" s="197">
        <f>YieldsAct!A1210</f>
        <v>26011</v>
      </c>
      <c r="B1210" s="197" t="str">
        <f>YieldsAct!B1210</f>
        <v>MI</v>
      </c>
      <c r="C1210" s="197" t="str">
        <f>YieldsAct!C1210</f>
        <v>Arenac County</v>
      </c>
      <c r="D1210" s="197">
        <f>YieldsAct!D1210</f>
        <v>-83.891978600000002</v>
      </c>
      <c r="E1210" s="197">
        <f>YieldsAct!E1210</f>
        <v>44.070529999999998</v>
      </c>
      <c r="N1210" s="198">
        <v>2.7906899999999998E-2</v>
      </c>
      <c r="S1210">
        <f t="shared" si="18"/>
        <v>1395.2153575820248</v>
      </c>
    </row>
    <row r="1211" spans="1:19" x14ac:dyDescent="0.25">
      <c r="A1211" s="197">
        <f>YieldsAct!A1211</f>
        <v>26013</v>
      </c>
      <c r="B1211" s="197" t="str">
        <f>YieldsAct!B1211</f>
        <v>MI</v>
      </c>
      <c r="C1211" s="197" t="str">
        <f>YieldsAct!C1211</f>
        <v>Baraga County</v>
      </c>
      <c r="D1211" s="197">
        <f>YieldsAct!D1211</f>
        <v>-88.376149400000003</v>
      </c>
      <c r="E1211" s="197">
        <f>YieldsAct!E1211</f>
        <v>46.664090000000002</v>
      </c>
      <c r="N1211" s="198">
        <v>2.8729439999999998E-2</v>
      </c>
      <c r="S1211">
        <f t="shared" si="18"/>
        <v>1749.6328399382251</v>
      </c>
    </row>
    <row r="1212" spans="1:19" x14ac:dyDescent="0.25">
      <c r="A1212" s="197">
        <f>YieldsAct!A1212</f>
        <v>26015</v>
      </c>
      <c r="B1212" s="197" t="str">
        <f>YieldsAct!B1212</f>
        <v>MI</v>
      </c>
      <c r="C1212" s="197" t="str">
        <f>YieldsAct!C1212</f>
        <v>Barry County</v>
      </c>
      <c r="D1212" s="197">
        <f>YieldsAct!D1212</f>
        <v>-85.311974500000005</v>
      </c>
      <c r="E1212" s="197">
        <f>YieldsAct!E1212</f>
        <v>42.593330000000002</v>
      </c>
      <c r="N1212" s="198">
        <v>2.806529E-2</v>
      </c>
      <c r="S1212">
        <f t="shared" si="18"/>
        <v>1206.881686100025</v>
      </c>
    </row>
    <row r="1213" spans="1:19" x14ac:dyDescent="0.25">
      <c r="A1213" s="197">
        <f>YieldsAct!A1213</f>
        <v>26017</v>
      </c>
      <c r="B1213" s="197" t="str">
        <f>YieldsAct!B1213</f>
        <v>MI</v>
      </c>
      <c r="C1213" s="197" t="str">
        <f>YieldsAct!C1213</f>
        <v>Bay County</v>
      </c>
      <c r="D1213" s="197">
        <f>YieldsAct!D1213</f>
        <v>-83.987479899999997</v>
      </c>
      <c r="E1213" s="197">
        <f>YieldsAct!E1213</f>
        <v>43.705640000000002</v>
      </c>
      <c r="N1213" s="198">
        <v>2.8065240000000002E-2</v>
      </c>
      <c r="S1213">
        <f t="shared" si="18"/>
        <v>1347.7809775716003</v>
      </c>
    </row>
    <row r="1214" spans="1:19" x14ac:dyDescent="0.25">
      <c r="A1214" s="197">
        <f>YieldsAct!A1214</f>
        <v>26019</v>
      </c>
      <c r="B1214" s="197" t="str">
        <f>YieldsAct!B1214</f>
        <v>MI</v>
      </c>
      <c r="C1214" s="197" t="str">
        <f>YieldsAct!C1214</f>
        <v>Benzie County</v>
      </c>
      <c r="D1214" s="197">
        <f>YieldsAct!D1214</f>
        <v>-86.006402499999993</v>
      </c>
      <c r="E1214" s="197">
        <f>YieldsAct!E1214</f>
        <v>44.643160000000002</v>
      </c>
      <c r="N1214" s="198">
        <v>2.857177E-2</v>
      </c>
      <c r="S1214">
        <f t="shared" si="18"/>
        <v>1470.8631032676003</v>
      </c>
    </row>
    <row r="1215" spans="1:19" x14ac:dyDescent="0.25">
      <c r="A1215" s="197">
        <f>YieldsAct!A1215</f>
        <v>26021</v>
      </c>
      <c r="B1215" s="197" t="str">
        <f>YieldsAct!B1215</f>
        <v>MI</v>
      </c>
      <c r="C1215" s="197" t="str">
        <f>YieldsAct!C1215</f>
        <v>Berrien County</v>
      </c>
      <c r="D1215" s="197">
        <f>YieldsAct!D1215</f>
        <v>-86.418460600000003</v>
      </c>
      <c r="E1215" s="197">
        <f>YieldsAct!E1215</f>
        <v>41.959620000000001</v>
      </c>
      <c r="N1215" s="198">
        <v>2.8778249999999998E-2</v>
      </c>
      <c r="S1215">
        <f t="shared" si="18"/>
        <v>1129.0974987249001</v>
      </c>
    </row>
    <row r="1216" spans="1:19" x14ac:dyDescent="0.25">
      <c r="A1216" s="197">
        <f>YieldsAct!A1216</f>
        <v>26023</v>
      </c>
      <c r="B1216" s="197" t="str">
        <f>YieldsAct!B1216</f>
        <v>MI</v>
      </c>
      <c r="C1216" s="197" t="str">
        <f>YieldsAct!C1216</f>
        <v>Branch County</v>
      </c>
      <c r="D1216" s="197">
        <f>YieldsAct!D1216</f>
        <v>-85.064259100000001</v>
      </c>
      <c r="E1216" s="197">
        <f>YieldsAct!E1216</f>
        <v>41.92651</v>
      </c>
      <c r="N1216" s="198">
        <v>2.8243520000000001E-2</v>
      </c>
      <c r="S1216">
        <f t="shared" si="18"/>
        <v>1125.0831167552251</v>
      </c>
    </row>
    <row r="1217" spans="1:19" x14ac:dyDescent="0.25">
      <c r="A1217" s="197">
        <f>YieldsAct!A1217</f>
        <v>26025</v>
      </c>
      <c r="B1217" s="197" t="str">
        <f>YieldsAct!B1217</f>
        <v>MI</v>
      </c>
      <c r="C1217" s="197" t="str">
        <f>YieldsAct!C1217</f>
        <v>Calhoun County</v>
      </c>
      <c r="D1217" s="197">
        <f>YieldsAct!D1217</f>
        <v>-85.002697299999994</v>
      </c>
      <c r="E1217" s="197">
        <f>YieldsAct!E1217</f>
        <v>42.245629999999998</v>
      </c>
      <c r="N1217" s="198">
        <v>2.8117860000000001E-2</v>
      </c>
      <c r="S1217">
        <f t="shared" si="18"/>
        <v>1163.9797967180248</v>
      </c>
    </row>
    <row r="1218" spans="1:19" x14ac:dyDescent="0.25">
      <c r="A1218" s="197">
        <f>YieldsAct!A1218</f>
        <v>26027</v>
      </c>
      <c r="B1218" s="197" t="str">
        <f>YieldsAct!B1218</f>
        <v>MI</v>
      </c>
      <c r="C1218" s="197" t="str">
        <f>YieldsAct!C1218</f>
        <v>Cass County</v>
      </c>
      <c r="D1218" s="197">
        <f>YieldsAct!D1218</f>
        <v>-85.990869000000004</v>
      </c>
      <c r="E1218" s="197">
        <f>YieldsAct!E1218</f>
        <v>41.919849999999997</v>
      </c>
      <c r="N1218" s="198">
        <v>2.84868E-2</v>
      </c>
      <c r="S1218">
        <f t="shared" si="18"/>
        <v>1124.2762290506246</v>
      </c>
    </row>
    <row r="1219" spans="1:19" x14ac:dyDescent="0.25">
      <c r="A1219" s="197">
        <f>YieldsAct!A1219</f>
        <v>26029</v>
      </c>
      <c r="B1219" s="197" t="str">
        <f>YieldsAct!B1219</f>
        <v>MI</v>
      </c>
      <c r="C1219" s="197" t="str">
        <f>YieldsAct!C1219</f>
        <v>Charlevoix County</v>
      </c>
      <c r="D1219" s="197">
        <f>YieldsAct!D1219</f>
        <v>-85.034124899999995</v>
      </c>
      <c r="E1219" s="197">
        <f>YieldsAct!E1219</f>
        <v>45.225099999999998</v>
      </c>
      <c r="N1219" s="198">
        <v>2.8514689999999999E-2</v>
      </c>
      <c r="S1219">
        <f t="shared" si="18"/>
        <v>1549.2525075224996</v>
      </c>
    </row>
    <row r="1220" spans="1:19" x14ac:dyDescent="0.25">
      <c r="A1220" s="197">
        <f>YieldsAct!A1220</f>
        <v>26031</v>
      </c>
      <c r="B1220" s="197" t="str">
        <f>YieldsAct!B1220</f>
        <v>MI</v>
      </c>
      <c r="C1220" s="197" t="str">
        <f>YieldsAct!C1220</f>
        <v>Cheboygan County</v>
      </c>
      <c r="D1220" s="197">
        <f>YieldsAct!D1220</f>
        <v>-84.505764200000002</v>
      </c>
      <c r="E1220" s="197">
        <f>YieldsAct!E1220</f>
        <v>45.447890000000001</v>
      </c>
      <c r="N1220" s="198">
        <v>2.8117659999999999E-2</v>
      </c>
      <c r="S1220">
        <f t="shared" si="18"/>
        <v>1579.6665122672252</v>
      </c>
    </row>
    <row r="1221" spans="1:19" x14ac:dyDescent="0.25">
      <c r="A1221" s="197">
        <f>YieldsAct!A1221</f>
        <v>26033</v>
      </c>
      <c r="B1221" s="197" t="str">
        <f>YieldsAct!B1221</f>
        <v>MI</v>
      </c>
      <c r="C1221" s="197" t="str">
        <f>YieldsAct!C1221</f>
        <v>Chippewa County</v>
      </c>
      <c r="D1221" s="197">
        <f>YieldsAct!D1221</f>
        <v>-84.724014699999998</v>
      </c>
      <c r="E1221" s="197">
        <f>YieldsAct!E1221</f>
        <v>46.328479999999999</v>
      </c>
      <c r="N1221" s="198">
        <v>2.8206780000000001E-2</v>
      </c>
      <c r="S1221">
        <f t="shared" si="18"/>
        <v>1702.0657329983999</v>
      </c>
    </row>
    <row r="1222" spans="1:19" x14ac:dyDescent="0.25">
      <c r="A1222" s="197">
        <f>YieldsAct!A1222</f>
        <v>26035</v>
      </c>
      <c r="B1222" s="197" t="str">
        <f>YieldsAct!B1222</f>
        <v>MI</v>
      </c>
      <c r="C1222" s="197" t="str">
        <f>YieldsAct!C1222</f>
        <v>Clare County</v>
      </c>
      <c r="D1222" s="197">
        <f>YieldsAct!D1222</f>
        <v>-84.842797899999994</v>
      </c>
      <c r="E1222" s="197">
        <f>YieldsAct!E1222</f>
        <v>43.991349999999997</v>
      </c>
      <c r="N1222" s="198">
        <v>2.825567E-2</v>
      </c>
      <c r="S1222">
        <f t="shared" si="18"/>
        <v>1384.8713433506246</v>
      </c>
    </row>
    <row r="1223" spans="1:19" x14ac:dyDescent="0.25">
      <c r="A1223" s="197">
        <f>YieldsAct!A1223</f>
        <v>26037</v>
      </c>
      <c r="B1223" s="197" t="str">
        <f>YieldsAct!B1223</f>
        <v>MI</v>
      </c>
      <c r="C1223" s="197" t="str">
        <f>YieldsAct!C1223</f>
        <v>Clinton County</v>
      </c>
      <c r="D1223" s="197">
        <f>YieldsAct!D1223</f>
        <v>-84.594337800000005</v>
      </c>
      <c r="E1223" s="197">
        <f>YieldsAct!E1223</f>
        <v>42.948950000000004</v>
      </c>
      <c r="N1223" s="198">
        <v>2.7951759999999999E-2</v>
      </c>
      <c r="S1223">
        <f t="shared" si="18"/>
        <v>1251.3235637306254</v>
      </c>
    </row>
    <row r="1224" spans="1:19" x14ac:dyDescent="0.25">
      <c r="A1224" s="197">
        <f>YieldsAct!A1224</f>
        <v>26039</v>
      </c>
      <c r="B1224" s="197" t="str">
        <f>YieldsAct!B1224</f>
        <v>MI</v>
      </c>
      <c r="C1224" s="197" t="str">
        <f>YieldsAct!C1224</f>
        <v>Crawford County</v>
      </c>
      <c r="D1224" s="197">
        <f>YieldsAct!D1224</f>
        <v>-84.600082</v>
      </c>
      <c r="E1224" s="197">
        <f>YieldsAct!E1224</f>
        <v>44.684980000000003</v>
      </c>
      <c r="N1224" s="198">
        <v>2.8214699999999999E-2</v>
      </c>
      <c r="S1224">
        <f t="shared" si="18"/>
        <v>1476.4455846009005</v>
      </c>
    </row>
    <row r="1225" spans="1:19" x14ac:dyDescent="0.25">
      <c r="A1225" s="197">
        <f>YieldsAct!A1225</f>
        <v>26041</v>
      </c>
      <c r="B1225" s="197" t="str">
        <f>YieldsAct!B1225</f>
        <v>MI</v>
      </c>
      <c r="C1225" s="197" t="str">
        <f>YieldsAct!C1225</f>
        <v>Delta County</v>
      </c>
      <c r="D1225" s="197">
        <f>YieldsAct!D1225</f>
        <v>-86.9351336</v>
      </c>
      <c r="E1225" s="197">
        <f>YieldsAct!E1225</f>
        <v>45.924160000000001</v>
      </c>
      <c r="N1225" s="198">
        <v>2.8283539999999999E-2</v>
      </c>
      <c r="S1225">
        <f t="shared" ref="S1225:S1288" si="19">E1225*1.5^2*(E1225-30)</f>
        <v>1645.4332613376002</v>
      </c>
    </row>
    <row r="1226" spans="1:19" x14ac:dyDescent="0.25">
      <c r="A1226" s="197">
        <f>YieldsAct!A1226</f>
        <v>26043</v>
      </c>
      <c r="B1226" s="197" t="str">
        <f>YieldsAct!B1226</f>
        <v>MI</v>
      </c>
      <c r="C1226" s="197" t="str">
        <f>YieldsAct!C1226</f>
        <v>Dickinson County</v>
      </c>
      <c r="D1226" s="197">
        <f>YieldsAct!D1226</f>
        <v>-87.8834102</v>
      </c>
      <c r="E1226" s="197">
        <f>YieldsAct!E1226</f>
        <v>46.01173</v>
      </c>
      <c r="N1226" s="198">
        <v>2.8267549999999999E-2</v>
      </c>
      <c r="S1226">
        <f t="shared" si="19"/>
        <v>1657.6366445840249</v>
      </c>
    </row>
    <row r="1227" spans="1:19" x14ac:dyDescent="0.25">
      <c r="A1227" s="197">
        <f>YieldsAct!A1227</f>
        <v>26045</v>
      </c>
      <c r="B1227" s="197" t="str">
        <f>YieldsAct!B1227</f>
        <v>MI</v>
      </c>
      <c r="C1227" s="197" t="str">
        <f>YieldsAct!C1227</f>
        <v>Eaton County</v>
      </c>
      <c r="D1227" s="197">
        <f>YieldsAct!D1227</f>
        <v>-84.837919799999995</v>
      </c>
      <c r="E1227" s="197">
        <f>YieldsAct!E1227</f>
        <v>42.599029999999999</v>
      </c>
      <c r="N1227" s="198">
        <v>2.7976009999999999E-2</v>
      </c>
      <c r="S1227">
        <f t="shared" si="19"/>
        <v>1207.5895281170249</v>
      </c>
    </row>
    <row r="1228" spans="1:19" x14ac:dyDescent="0.25">
      <c r="A1228" s="197">
        <f>YieldsAct!A1228</f>
        <v>26047</v>
      </c>
      <c r="B1228" s="197" t="str">
        <f>YieldsAct!B1228</f>
        <v>MI</v>
      </c>
      <c r="C1228" s="197" t="str">
        <f>YieldsAct!C1228</f>
        <v>Emmet County</v>
      </c>
      <c r="D1228" s="197">
        <f>YieldsAct!D1228</f>
        <v>-84.8896455</v>
      </c>
      <c r="E1228" s="197">
        <f>YieldsAct!E1228</f>
        <v>45.513350000000003</v>
      </c>
      <c r="N1228" s="198">
        <v>2.8344560000000001E-2</v>
      </c>
      <c r="S1228">
        <f t="shared" si="19"/>
        <v>1588.6451885006254</v>
      </c>
    </row>
    <row r="1229" spans="1:19" x14ac:dyDescent="0.25">
      <c r="A1229" s="197">
        <f>YieldsAct!A1229</f>
        <v>26049</v>
      </c>
      <c r="B1229" s="197" t="str">
        <f>YieldsAct!B1229</f>
        <v>MI</v>
      </c>
      <c r="C1229" s="197" t="str">
        <f>YieldsAct!C1229</f>
        <v>Genesee County</v>
      </c>
      <c r="D1229" s="197">
        <f>YieldsAct!D1229</f>
        <v>-83.703460899999996</v>
      </c>
      <c r="E1229" s="197">
        <f>YieldsAct!E1229</f>
        <v>43.027999999999999</v>
      </c>
      <c r="N1229" s="198">
        <v>2.824349E-2</v>
      </c>
      <c r="S1229">
        <f t="shared" si="19"/>
        <v>1261.2797639999999</v>
      </c>
    </row>
    <row r="1230" spans="1:19" x14ac:dyDescent="0.25">
      <c r="A1230" s="197">
        <f>YieldsAct!A1230</f>
        <v>26051</v>
      </c>
      <c r="B1230" s="197" t="str">
        <f>YieldsAct!B1230</f>
        <v>MI</v>
      </c>
      <c r="C1230" s="197" t="str">
        <f>YieldsAct!C1230</f>
        <v>Gladwin County</v>
      </c>
      <c r="D1230" s="197">
        <f>YieldsAct!D1230</f>
        <v>-84.378624299999998</v>
      </c>
      <c r="E1230" s="197">
        <f>YieldsAct!E1230</f>
        <v>43.992930000000001</v>
      </c>
      <c r="N1230" s="198">
        <v>2.8093690000000001E-2</v>
      </c>
      <c r="S1230">
        <f t="shared" si="19"/>
        <v>1385.0774774660251</v>
      </c>
    </row>
    <row r="1231" spans="1:19" x14ac:dyDescent="0.25">
      <c r="A1231" s="197">
        <f>YieldsAct!A1231</f>
        <v>26053</v>
      </c>
      <c r="B1231" s="197" t="str">
        <f>YieldsAct!B1231</f>
        <v>MI</v>
      </c>
      <c r="C1231" s="197" t="str">
        <f>YieldsAct!C1231</f>
        <v>Gogebic County</v>
      </c>
      <c r="D1231" s="197">
        <f>YieldsAct!D1231</f>
        <v>-89.686565900000005</v>
      </c>
      <c r="E1231" s="197">
        <f>YieldsAct!E1231</f>
        <v>46.400959999999998</v>
      </c>
      <c r="N1231" s="198">
        <v>2.8372680000000001E-2</v>
      </c>
      <c r="S1231">
        <f t="shared" si="19"/>
        <v>1712.2956500735997</v>
      </c>
    </row>
    <row r="1232" spans="1:19" x14ac:dyDescent="0.25">
      <c r="A1232" s="197">
        <f>YieldsAct!A1232</f>
        <v>26055</v>
      </c>
      <c r="B1232" s="197" t="str">
        <f>YieldsAct!B1232</f>
        <v>MI</v>
      </c>
      <c r="C1232" s="197" t="str">
        <f>YieldsAct!C1232</f>
        <v>Grand Traverse County</v>
      </c>
      <c r="D1232" s="197">
        <f>YieldsAct!D1232</f>
        <v>-85.554438700000006</v>
      </c>
      <c r="E1232" s="197">
        <f>YieldsAct!E1232</f>
        <v>44.673900000000003</v>
      </c>
      <c r="N1232" s="198">
        <v>2.8628500000000001E-2</v>
      </c>
      <c r="S1232">
        <f t="shared" si="19"/>
        <v>1474.9657677225005</v>
      </c>
    </row>
    <row r="1233" spans="1:19" x14ac:dyDescent="0.25">
      <c r="A1233" s="197">
        <f>YieldsAct!A1233</f>
        <v>26057</v>
      </c>
      <c r="B1233" s="197" t="str">
        <f>YieldsAct!B1233</f>
        <v>MI</v>
      </c>
      <c r="C1233" s="197" t="str">
        <f>YieldsAct!C1233</f>
        <v>Gratiot County</v>
      </c>
      <c r="D1233" s="197">
        <f>YieldsAct!D1233</f>
        <v>-84.604370299999999</v>
      </c>
      <c r="E1233" s="197">
        <f>YieldsAct!E1233</f>
        <v>43.29692</v>
      </c>
      <c r="N1233" s="198">
        <v>2.8056950000000001E-2</v>
      </c>
      <c r="S1233">
        <f t="shared" si="19"/>
        <v>1295.3602833443999</v>
      </c>
    </row>
    <row r="1234" spans="1:19" x14ac:dyDescent="0.25">
      <c r="A1234" s="197">
        <f>YieldsAct!A1234</f>
        <v>26059</v>
      </c>
      <c r="B1234" s="197" t="str">
        <f>YieldsAct!B1234</f>
        <v>MI</v>
      </c>
      <c r="C1234" s="197" t="str">
        <f>YieldsAct!C1234</f>
        <v>Hillsdale County</v>
      </c>
      <c r="D1234" s="197">
        <f>YieldsAct!D1234</f>
        <v>-84.596612500000006</v>
      </c>
      <c r="E1234" s="197">
        <f>YieldsAct!E1234</f>
        <v>41.896630000000002</v>
      </c>
      <c r="N1234" s="198">
        <v>2.8048960000000001E-2</v>
      </c>
      <c r="S1234">
        <f t="shared" si="19"/>
        <v>1121.4645870530253</v>
      </c>
    </row>
    <row r="1235" spans="1:19" x14ac:dyDescent="0.25">
      <c r="A1235" s="197">
        <f>YieldsAct!A1235</f>
        <v>26061</v>
      </c>
      <c r="B1235" s="197" t="str">
        <f>YieldsAct!B1235</f>
        <v>MI</v>
      </c>
      <c r="C1235" s="197" t="str">
        <f>YieldsAct!C1235</f>
        <v>Houghton County</v>
      </c>
      <c r="D1235" s="197">
        <f>YieldsAct!D1235</f>
        <v>-88.684922799999995</v>
      </c>
      <c r="E1235" s="197">
        <f>YieldsAct!E1235</f>
        <v>46.896070000000002</v>
      </c>
      <c r="N1235" s="198">
        <v>2.8604250000000001E-2</v>
      </c>
      <c r="S1235">
        <f t="shared" si="19"/>
        <v>1782.8083832510254</v>
      </c>
    </row>
    <row r="1236" spans="1:19" x14ac:dyDescent="0.25">
      <c r="A1236" s="197">
        <f>YieldsAct!A1236</f>
        <v>26063</v>
      </c>
      <c r="B1236" s="197" t="str">
        <f>YieldsAct!B1236</f>
        <v>MI</v>
      </c>
      <c r="C1236" s="197" t="str">
        <f>YieldsAct!C1236</f>
        <v>Huron County</v>
      </c>
      <c r="D1236" s="197">
        <f>YieldsAct!D1236</f>
        <v>-83.013039000000006</v>
      </c>
      <c r="E1236" s="197">
        <f>YieldsAct!E1236</f>
        <v>43.839199999999998</v>
      </c>
      <c r="N1236" s="198">
        <v>2.8194400000000001E-2</v>
      </c>
      <c r="S1236">
        <f t="shared" si="19"/>
        <v>1365.0737774399997</v>
      </c>
    </row>
    <row r="1237" spans="1:19" x14ac:dyDescent="0.25">
      <c r="A1237" s="197">
        <f>YieldsAct!A1237</f>
        <v>26065</v>
      </c>
      <c r="B1237" s="197" t="str">
        <f>YieldsAct!B1237</f>
        <v>MI</v>
      </c>
      <c r="C1237" s="197" t="str">
        <f>YieldsAct!C1237</f>
        <v>Ingham County</v>
      </c>
      <c r="D1237" s="197">
        <f>YieldsAct!D1237</f>
        <v>-84.368191800000005</v>
      </c>
      <c r="E1237" s="197">
        <f>YieldsAct!E1237</f>
        <v>42.60398</v>
      </c>
      <c r="N1237" s="198">
        <v>2.80854E-2</v>
      </c>
      <c r="S1237">
        <f t="shared" si="19"/>
        <v>1208.2043516408999</v>
      </c>
    </row>
    <row r="1238" spans="1:19" x14ac:dyDescent="0.25">
      <c r="A1238" s="197">
        <f>YieldsAct!A1238</f>
        <v>26067</v>
      </c>
      <c r="B1238" s="197" t="str">
        <f>YieldsAct!B1238</f>
        <v>MI</v>
      </c>
      <c r="C1238" s="197" t="str">
        <f>YieldsAct!C1238</f>
        <v>Ionia County</v>
      </c>
      <c r="D1238" s="197">
        <f>YieldsAct!D1238</f>
        <v>-85.070583099999993</v>
      </c>
      <c r="E1238" s="197">
        <f>YieldsAct!E1238</f>
        <v>42.947490000000002</v>
      </c>
      <c r="N1238" s="198">
        <v>2.794375E-2</v>
      </c>
      <c r="S1238">
        <f t="shared" si="19"/>
        <v>1251.1399439252252</v>
      </c>
    </row>
    <row r="1239" spans="1:19" x14ac:dyDescent="0.25">
      <c r="A1239" s="197">
        <f>YieldsAct!A1239</f>
        <v>26069</v>
      </c>
      <c r="B1239" s="197" t="str">
        <f>YieldsAct!B1239</f>
        <v>MI</v>
      </c>
      <c r="C1239" s="197" t="str">
        <f>YieldsAct!C1239</f>
        <v>Iosco County</v>
      </c>
      <c r="D1239" s="197">
        <f>YieldsAct!D1239</f>
        <v>-83.636356199999994</v>
      </c>
      <c r="E1239" s="197">
        <f>YieldsAct!E1239</f>
        <v>44.359200000000001</v>
      </c>
      <c r="N1239" s="198">
        <v>2.7465529999999998E-2</v>
      </c>
      <c r="S1239">
        <f t="shared" si="19"/>
        <v>1433.1659054400002</v>
      </c>
    </row>
    <row r="1240" spans="1:19" x14ac:dyDescent="0.25">
      <c r="A1240" s="197">
        <f>YieldsAct!A1240</f>
        <v>26071</v>
      </c>
      <c r="B1240" s="197" t="str">
        <f>YieldsAct!B1240</f>
        <v>MI</v>
      </c>
      <c r="C1240" s="197" t="str">
        <f>YieldsAct!C1240</f>
        <v>Iron County</v>
      </c>
      <c r="D1240" s="197">
        <f>YieldsAct!D1240</f>
        <v>-88.537982600000007</v>
      </c>
      <c r="E1240" s="197">
        <f>YieldsAct!E1240</f>
        <v>46.211919999999999</v>
      </c>
      <c r="N1240" s="198">
        <v>2.8486580000000001E-2</v>
      </c>
      <c r="S1240">
        <f t="shared" si="19"/>
        <v>1685.6638876944</v>
      </c>
    </row>
    <row r="1241" spans="1:19" x14ac:dyDescent="0.25">
      <c r="A1241" s="197">
        <f>YieldsAct!A1241</f>
        <v>26073</v>
      </c>
      <c r="B1241" s="197" t="str">
        <f>YieldsAct!B1241</f>
        <v>MI</v>
      </c>
      <c r="C1241" s="197" t="str">
        <f>YieldsAct!C1241</f>
        <v>Isabella County</v>
      </c>
      <c r="D1241" s="197">
        <f>YieldsAct!D1241</f>
        <v>-84.843609400000005</v>
      </c>
      <c r="E1241" s="197">
        <f>YieldsAct!E1241</f>
        <v>43.64076</v>
      </c>
      <c r="N1241" s="198">
        <v>2.81823E-2</v>
      </c>
      <c r="S1241">
        <f t="shared" si="19"/>
        <v>1339.4095500996</v>
      </c>
    </row>
    <row r="1242" spans="1:19" x14ac:dyDescent="0.25">
      <c r="A1242" s="197">
        <f>YieldsAct!A1242</f>
        <v>26075</v>
      </c>
      <c r="B1242" s="197" t="str">
        <f>YieldsAct!B1242</f>
        <v>MI</v>
      </c>
      <c r="C1242" s="197" t="str">
        <f>YieldsAct!C1242</f>
        <v>Jackson County</v>
      </c>
      <c r="D1242" s="197">
        <f>YieldsAct!D1242</f>
        <v>-84.419296399999993</v>
      </c>
      <c r="E1242" s="197">
        <f>YieldsAct!E1242</f>
        <v>42.250480000000003</v>
      </c>
      <c r="N1242" s="198">
        <v>2.813396E-2</v>
      </c>
      <c r="S1242">
        <f t="shared" si="19"/>
        <v>1164.5744855184003</v>
      </c>
    </row>
    <row r="1243" spans="1:19" x14ac:dyDescent="0.25">
      <c r="A1243" s="197">
        <f>YieldsAct!A1243</f>
        <v>26077</v>
      </c>
      <c r="B1243" s="197" t="str">
        <f>YieldsAct!B1243</f>
        <v>MI</v>
      </c>
      <c r="C1243" s="197" t="str">
        <f>YieldsAct!C1243</f>
        <v>Kalamazoo County</v>
      </c>
      <c r="D1243" s="197">
        <f>YieldsAct!D1243</f>
        <v>-85.525409699999997</v>
      </c>
      <c r="E1243" s="197">
        <f>YieldsAct!E1243</f>
        <v>42.247039999999998</v>
      </c>
      <c r="N1243" s="198">
        <v>2.830827E-2</v>
      </c>
      <c r="S1243">
        <f t="shared" si="19"/>
        <v>1164.1526747135997</v>
      </c>
    </row>
    <row r="1244" spans="1:19" x14ac:dyDescent="0.25">
      <c r="A1244" s="197">
        <f>YieldsAct!A1244</f>
        <v>26079</v>
      </c>
      <c r="B1244" s="197" t="str">
        <f>YieldsAct!B1244</f>
        <v>MI</v>
      </c>
      <c r="C1244" s="197" t="str">
        <f>YieldsAct!C1244</f>
        <v>Kalkaska County</v>
      </c>
      <c r="D1244" s="197">
        <f>YieldsAct!D1244</f>
        <v>-85.079254000000006</v>
      </c>
      <c r="E1244" s="197">
        <f>YieldsAct!E1244</f>
        <v>44.688339999999997</v>
      </c>
      <c r="N1244" s="198">
        <v>2.8640209999999999E-2</v>
      </c>
      <c r="S1244">
        <f t="shared" si="19"/>
        <v>1476.8944469000994</v>
      </c>
    </row>
    <row r="1245" spans="1:19" x14ac:dyDescent="0.25">
      <c r="A1245" s="197">
        <f>YieldsAct!A1245</f>
        <v>26081</v>
      </c>
      <c r="B1245" s="197" t="str">
        <f>YieldsAct!B1245</f>
        <v>MI</v>
      </c>
      <c r="C1245" s="197" t="str">
        <f>YieldsAct!C1245</f>
        <v>Kent County</v>
      </c>
      <c r="D1245" s="197">
        <f>YieldsAct!D1245</f>
        <v>-85.545700999999994</v>
      </c>
      <c r="E1245" s="197">
        <f>YieldsAct!E1245</f>
        <v>43.032580000000003</v>
      </c>
      <c r="N1245" s="198">
        <v>2.803247E-2</v>
      </c>
      <c r="S1245">
        <f t="shared" si="19"/>
        <v>1261.8574682769004</v>
      </c>
    </row>
    <row r="1246" spans="1:19" x14ac:dyDescent="0.25">
      <c r="A1246" s="197">
        <f>YieldsAct!A1246</f>
        <v>26083</v>
      </c>
      <c r="B1246" s="197" t="str">
        <f>YieldsAct!B1246</f>
        <v>MI</v>
      </c>
      <c r="C1246" s="197" t="str">
        <f>YieldsAct!C1246</f>
        <v>Keweenaw County</v>
      </c>
      <c r="D1246" s="197">
        <f>YieldsAct!D1246</f>
        <v>-88.118338699999995</v>
      </c>
      <c r="E1246" s="197">
        <f>YieldsAct!E1246</f>
        <v>47.356839999999998</v>
      </c>
      <c r="N1246" s="198">
        <v>2.8972999999999999E-2</v>
      </c>
      <c r="S1246">
        <f t="shared" si="19"/>
        <v>1849.4214632675996</v>
      </c>
    </row>
    <row r="1247" spans="1:19" x14ac:dyDescent="0.25">
      <c r="A1247" s="197">
        <f>YieldsAct!A1247</f>
        <v>26085</v>
      </c>
      <c r="B1247" s="197" t="str">
        <f>YieldsAct!B1247</f>
        <v>MI</v>
      </c>
      <c r="C1247" s="197" t="str">
        <f>YieldsAct!C1247</f>
        <v>Lake County</v>
      </c>
      <c r="D1247" s="197">
        <f>YieldsAct!D1247</f>
        <v>-85.804747899999995</v>
      </c>
      <c r="E1247" s="197">
        <f>YieldsAct!E1247</f>
        <v>43.993490000000001</v>
      </c>
      <c r="N1247" s="198">
        <v>2.8551130000000001E-2</v>
      </c>
      <c r="S1247">
        <f t="shared" si="19"/>
        <v>1385.1505403552253</v>
      </c>
    </row>
    <row r="1248" spans="1:19" x14ac:dyDescent="0.25">
      <c r="A1248" s="197">
        <f>YieldsAct!A1248</f>
        <v>26087</v>
      </c>
      <c r="B1248" s="197" t="str">
        <f>YieldsAct!B1248</f>
        <v>MI</v>
      </c>
      <c r="C1248" s="197" t="str">
        <f>YieldsAct!C1248</f>
        <v>Lapeer County</v>
      </c>
      <c r="D1248" s="197">
        <f>YieldsAct!D1248</f>
        <v>-83.221314000000007</v>
      </c>
      <c r="E1248" s="197">
        <f>YieldsAct!E1248</f>
        <v>43.099110000000003</v>
      </c>
      <c r="N1248" s="198">
        <v>2.8429860000000001E-2</v>
      </c>
      <c r="S1248">
        <f t="shared" si="19"/>
        <v>1270.2599612822253</v>
      </c>
    </row>
    <row r="1249" spans="1:19" x14ac:dyDescent="0.25">
      <c r="A1249" s="197">
        <f>YieldsAct!A1249</f>
        <v>26089</v>
      </c>
      <c r="B1249" s="197" t="str">
        <f>YieldsAct!B1249</f>
        <v>MI</v>
      </c>
      <c r="C1249" s="197" t="str">
        <f>YieldsAct!C1249</f>
        <v>Leelanau County</v>
      </c>
      <c r="D1249" s="197">
        <f>YieldsAct!D1249</f>
        <v>-85.770045300000007</v>
      </c>
      <c r="E1249" s="197">
        <f>YieldsAct!E1249</f>
        <v>44.920940000000002</v>
      </c>
      <c r="N1249" s="198">
        <v>2.8725210000000001E-2</v>
      </c>
      <c r="S1249">
        <f t="shared" si="19"/>
        <v>1508.0909635881001</v>
      </c>
    </row>
    <row r="1250" spans="1:19" x14ac:dyDescent="0.25">
      <c r="A1250" s="197">
        <f>YieldsAct!A1250</f>
        <v>26091</v>
      </c>
      <c r="B1250" s="197" t="str">
        <f>YieldsAct!B1250</f>
        <v>MI</v>
      </c>
      <c r="C1250" s="197" t="str">
        <f>YieldsAct!C1250</f>
        <v>Lenawee County</v>
      </c>
      <c r="D1250" s="197">
        <f>YieldsAct!D1250</f>
        <v>-84.066885200000002</v>
      </c>
      <c r="E1250" s="197">
        <f>YieldsAct!E1250</f>
        <v>41.907040000000002</v>
      </c>
      <c r="N1250" s="198">
        <v>2.795137E-2</v>
      </c>
      <c r="S1250">
        <f t="shared" si="19"/>
        <v>1122.7248035136001</v>
      </c>
    </row>
    <row r="1251" spans="1:19" x14ac:dyDescent="0.25">
      <c r="A1251" s="197">
        <f>YieldsAct!A1251</f>
        <v>26093</v>
      </c>
      <c r="B1251" s="197" t="str">
        <f>YieldsAct!B1251</f>
        <v>MI</v>
      </c>
      <c r="C1251" s="197" t="str">
        <f>YieldsAct!C1251</f>
        <v>Livingston County</v>
      </c>
      <c r="D1251" s="197">
        <f>YieldsAct!D1251</f>
        <v>-83.906697699999995</v>
      </c>
      <c r="E1251" s="197">
        <f>YieldsAct!E1251</f>
        <v>42.608919999999998</v>
      </c>
      <c r="N1251" s="198">
        <v>2.80486E-2</v>
      </c>
      <c r="S1251">
        <f t="shared" si="19"/>
        <v>1208.8180430243997</v>
      </c>
    </row>
    <row r="1252" spans="1:19" x14ac:dyDescent="0.25">
      <c r="A1252" s="197">
        <f>YieldsAct!A1252</f>
        <v>26095</v>
      </c>
      <c r="B1252" s="197" t="str">
        <f>YieldsAct!B1252</f>
        <v>MI</v>
      </c>
      <c r="C1252" s="197" t="str">
        <f>YieldsAct!C1252</f>
        <v>Luce County</v>
      </c>
      <c r="D1252" s="197">
        <f>YieldsAct!D1252</f>
        <v>-85.547082500000002</v>
      </c>
      <c r="E1252" s="197">
        <f>YieldsAct!E1252</f>
        <v>46.466929999999998</v>
      </c>
      <c r="N1252" s="198">
        <v>2.8550989999999998E-2</v>
      </c>
      <c r="S1252">
        <f t="shared" si="19"/>
        <v>1721.6272881560246</v>
      </c>
    </row>
    <row r="1253" spans="1:19" x14ac:dyDescent="0.25">
      <c r="A1253" s="197">
        <f>YieldsAct!A1253</f>
        <v>26097</v>
      </c>
      <c r="B1253" s="197" t="str">
        <f>YieldsAct!B1253</f>
        <v>MI</v>
      </c>
      <c r="C1253" s="197" t="str">
        <f>YieldsAct!C1253</f>
        <v>Mackinac County</v>
      </c>
      <c r="D1253" s="197">
        <f>YieldsAct!D1253</f>
        <v>-85.121196900000001</v>
      </c>
      <c r="E1253" s="197">
        <f>YieldsAct!E1253</f>
        <v>46.093730000000001</v>
      </c>
      <c r="N1253" s="198">
        <v>2.8073190000000001E-2</v>
      </c>
      <c r="S1253">
        <f t="shared" si="19"/>
        <v>1669.095101954025</v>
      </c>
    </row>
    <row r="1254" spans="1:19" x14ac:dyDescent="0.25">
      <c r="A1254" s="197">
        <f>YieldsAct!A1254</f>
        <v>26099</v>
      </c>
      <c r="B1254" s="197" t="str">
        <f>YieldsAct!B1254</f>
        <v>MI</v>
      </c>
      <c r="C1254" s="197" t="str">
        <f>YieldsAct!C1254</f>
        <v>Macomb County</v>
      </c>
      <c r="D1254" s="197">
        <f>YieldsAct!D1254</f>
        <v>-82.928126800000001</v>
      </c>
      <c r="E1254" s="197">
        <f>YieldsAct!E1254</f>
        <v>42.703449999999997</v>
      </c>
      <c r="N1254" s="198">
        <v>2.8466470000000001E-2</v>
      </c>
      <c r="S1254">
        <f t="shared" si="19"/>
        <v>1220.5825692806245</v>
      </c>
    </row>
    <row r="1255" spans="1:19" x14ac:dyDescent="0.25">
      <c r="A1255" s="197">
        <f>YieldsAct!A1255</f>
        <v>26101</v>
      </c>
      <c r="B1255" s="197" t="str">
        <f>YieldsAct!B1255</f>
        <v>MI</v>
      </c>
      <c r="C1255" s="197" t="str">
        <f>YieldsAct!C1255</f>
        <v>Manistee County</v>
      </c>
      <c r="D1255" s="197">
        <f>YieldsAct!D1255</f>
        <v>-86.052505499999995</v>
      </c>
      <c r="E1255" s="197">
        <f>YieldsAct!E1255</f>
        <v>44.337090000000003</v>
      </c>
      <c r="N1255" s="198">
        <v>2.8518700000000001E-2</v>
      </c>
      <c r="S1255">
        <f t="shared" si="19"/>
        <v>1430.2459117532253</v>
      </c>
    </row>
    <row r="1256" spans="1:19" x14ac:dyDescent="0.25">
      <c r="A1256" s="197">
        <f>YieldsAct!A1256</f>
        <v>26103</v>
      </c>
      <c r="B1256" s="197" t="str">
        <f>YieldsAct!B1256</f>
        <v>MI</v>
      </c>
      <c r="C1256" s="197" t="str">
        <f>YieldsAct!C1256</f>
        <v>Marquette County</v>
      </c>
      <c r="D1256" s="197">
        <f>YieldsAct!D1256</f>
        <v>-87.648274000000001</v>
      </c>
      <c r="E1256" s="197">
        <f>YieldsAct!E1256</f>
        <v>46.432589999999998</v>
      </c>
      <c r="N1256" s="198">
        <v>2.8709140000000001E-2</v>
      </c>
      <c r="S1256">
        <f t="shared" si="19"/>
        <v>1716.7673567432246</v>
      </c>
    </row>
    <row r="1257" spans="1:19" x14ac:dyDescent="0.25">
      <c r="A1257" s="197">
        <f>YieldsAct!A1257</f>
        <v>26105</v>
      </c>
      <c r="B1257" s="197" t="str">
        <f>YieldsAct!B1257</f>
        <v>MI</v>
      </c>
      <c r="C1257" s="197" t="str">
        <f>YieldsAct!C1257</f>
        <v>Mason County</v>
      </c>
      <c r="D1257" s="197">
        <f>YieldsAct!D1257</f>
        <v>-86.247139399999995</v>
      </c>
      <c r="E1257" s="197">
        <f>YieldsAct!E1257</f>
        <v>43.994489999999999</v>
      </c>
      <c r="N1257" s="198">
        <v>2.84903E-2</v>
      </c>
      <c r="S1257">
        <f t="shared" si="19"/>
        <v>1385.2810133102248</v>
      </c>
    </row>
    <row r="1258" spans="1:19" x14ac:dyDescent="0.25">
      <c r="A1258" s="197">
        <f>YieldsAct!A1258</f>
        <v>26107</v>
      </c>
      <c r="B1258" s="197" t="str">
        <f>YieldsAct!B1258</f>
        <v>MI</v>
      </c>
      <c r="C1258" s="197" t="str">
        <f>YieldsAct!C1258</f>
        <v>Mecosta County</v>
      </c>
      <c r="D1258" s="197">
        <f>YieldsAct!D1258</f>
        <v>-85.325538199999997</v>
      </c>
      <c r="E1258" s="197">
        <f>YieldsAct!E1258</f>
        <v>43.64076</v>
      </c>
      <c r="N1258" s="198">
        <v>2.8340830000000001E-2</v>
      </c>
      <c r="S1258">
        <f t="shared" si="19"/>
        <v>1339.4095500996</v>
      </c>
    </row>
    <row r="1259" spans="1:19" x14ac:dyDescent="0.25">
      <c r="A1259" s="197">
        <f>YieldsAct!A1259</f>
        <v>26109</v>
      </c>
      <c r="B1259" s="197" t="str">
        <f>YieldsAct!B1259</f>
        <v>MI</v>
      </c>
      <c r="C1259" s="197" t="str">
        <f>YieldsAct!C1259</f>
        <v>Menominee County</v>
      </c>
      <c r="D1259" s="197">
        <f>YieldsAct!D1259</f>
        <v>-87.566998900000002</v>
      </c>
      <c r="E1259" s="197">
        <f>YieldsAct!E1259</f>
        <v>45.574840000000002</v>
      </c>
      <c r="N1259" s="198">
        <v>2.8044960000000001E-2</v>
      </c>
      <c r="S1259">
        <f t="shared" si="19"/>
        <v>1597.0968923076002</v>
      </c>
    </row>
    <row r="1260" spans="1:19" x14ac:dyDescent="0.25">
      <c r="A1260" s="197">
        <f>YieldsAct!A1260</f>
        <v>26111</v>
      </c>
      <c r="B1260" s="197" t="str">
        <f>YieldsAct!B1260</f>
        <v>MI</v>
      </c>
      <c r="C1260" s="197" t="str">
        <f>YieldsAct!C1260</f>
        <v>Midland County</v>
      </c>
      <c r="D1260" s="197">
        <f>YieldsAct!D1260</f>
        <v>-84.383921599999994</v>
      </c>
      <c r="E1260" s="197">
        <f>YieldsAct!E1260</f>
        <v>43.647910000000003</v>
      </c>
      <c r="N1260" s="198">
        <v>2.8194429999999999E-2</v>
      </c>
      <c r="S1260">
        <f t="shared" si="19"/>
        <v>1340.3311815782254</v>
      </c>
    </row>
    <row r="1261" spans="1:19" x14ac:dyDescent="0.25">
      <c r="A1261" s="197">
        <f>YieldsAct!A1261</f>
        <v>26113</v>
      </c>
      <c r="B1261" s="197" t="str">
        <f>YieldsAct!B1261</f>
        <v>MI</v>
      </c>
      <c r="C1261" s="197" t="str">
        <f>YieldsAct!C1261</f>
        <v>Missaukee County</v>
      </c>
      <c r="D1261" s="197">
        <f>YieldsAct!D1261</f>
        <v>-85.081367499999999</v>
      </c>
      <c r="E1261" s="197">
        <f>YieldsAct!E1261</f>
        <v>44.341200000000001</v>
      </c>
      <c r="N1261" s="198">
        <v>2.8518809999999999E-2</v>
      </c>
      <c r="S1261">
        <f t="shared" si="19"/>
        <v>1430.7885392400001</v>
      </c>
    </row>
    <row r="1262" spans="1:19" x14ac:dyDescent="0.25">
      <c r="A1262" s="197">
        <f>YieldsAct!A1262</f>
        <v>26115</v>
      </c>
      <c r="B1262" s="197" t="str">
        <f>YieldsAct!B1262</f>
        <v>MI</v>
      </c>
      <c r="C1262" s="197" t="str">
        <f>YieldsAct!C1262</f>
        <v>Monroe County</v>
      </c>
      <c r="D1262" s="197">
        <f>YieldsAct!D1262</f>
        <v>-83.537148200000004</v>
      </c>
      <c r="E1262" s="197">
        <f>YieldsAct!E1262</f>
        <v>41.94229</v>
      </c>
      <c r="N1262" s="198">
        <v>2.817476E-2</v>
      </c>
      <c r="S1262">
        <f t="shared" si="19"/>
        <v>1126.9957284992249</v>
      </c>
    </row>
    <row r="1263" spans="1:19" x14ac:dyDescent="0.25">
      <c r="A1263" s="197">
        <f>YieldsAct!A1263</f>
        <v>26117</v>
      </c>
      <c r="B1263" s="197" t="str">
        <f>YieldsAct!B1263</f>
        <v>MI</v>
      </c>
      <c r="C1263" s="197" t="str">
        <f>YieldsAct!C1263</f>
        <v>Montcalm County</v>
      </c>
      <c r="D1263" s="197">
        <f>YieldsAct!D1263</f>
        <v>-85.154048200000005</v>
      </c>
      <c r="E1263" s="197">
        <f>YieldsAct!E1263</f>
        <v>43.311</v>
      </c>
      <c r="N1263" s="198">
        <v>2.8117969999999999E-2</v>
      </c>
      <c r="S1263">
        <f t="shared" si="19"/>
        <v>1297.1536222499999</v>
      </c>
    </row>
    <row r="1264" spans="1:19" x14ac:dyDescent="0.25">
      <c r="A1264" s="197">
        <f>YieldsAct!A1264</f>
        <v>26119</v>
      </c>
      <c r="B1264" s="197" t="str">
        <f>YieldsAct!B1264</f>
        <v>MI</v>
      </c>
      <c r="C1264" s="197" t="str">
        <f>YieldsAct!C1264</f>
        <v>Montmorency County</v>
      </c>
      <c r="D1264" s="197">
        <f>YieldsAct!D1264</f>
        <v>-84.120965100000006</v>
      </c>
      <c r="E1264" s="197">
        <f>YieldsAct!E1264</f>
        <v>45.029110000000003</v>
      </c>
      <c r="N1264" s="198">
        <v>2.7769329999999998E-2</v>
      </c>
      <c r="S1264">
        <f t="shared" si="19"/>
        <v>1522.6817566322254</v>
      </c>
    </row>
    <row r="1265" spans="1:19" x14ac:dyDescent="0.25">
      <c r="A1265" s="197">
        <f>YieldsAct!A1265</f>
        <v>26121</v>
      </c>
      <c r="B1265" s="197" t="str">
        <f>YieldsAct!B1265</f>
        <v>MI</v>
      </c>
      <c r="C1265" s="197" t="str">
        <f>YieldsAct!C1265</f>
        <v>Muskegon County</v>
      </c>
      <c r="D1265" s="197">
        <f>YieldsAct!D1265</f>
        <v>-86.136994000000001</v>
      </c>
      <c r="E1265" s="197">
        <f>YieldsAct!E1265</f>
        <v>43.287869999999998</v>
      </c>
      <c r="N1265" s="198">
        <v>2.8299979999999999E-2</v>
      </c>
      <c r="S1265">
        <f t="shared" si="19"/>
        <v>1294.2080755580248</v>
      </c>
    </row>
    <row r="1266" spans="1:19" x14ac:dyDescent="0.25">
      <c r="A1266" s="197">
        <f>YieldsAct!A1266</f>
        <v>26123</v>
      </c>
      <c r="B1266" s="197" t="str">
        <f>YieldsAct!B1266</f>
        <v>MI</v>
      </c>
      <c r="C1266" s="197" t="str">
        <f>YieldsAct!C1266</f>
        <v>Newaygo County</v>
      </c>
      <c r="D1266" s="197">
        <f>YieldsAct!D1266</f>
        <v>-85.804728499999996</v>
      </c>
      <c r="E1266" s="197">
        <f>YieldsAct!E1266</f>
        <v>43.55359</v>
      </c>
      <c r="N1266" s="198">
        <v>2.8340580000000001E-2</v>
      </c>
      <c r="S1266">
        <f t="shared" si="19"/>
        <v>1328.191879248225</v>
      </c>
    </row>
    <row r="1267" spans="1:19" x14ac:dyDescent="0.25">
      <c r="A1267" s="197">
        <f>YieldsAct!A1267</f>
        <v>26125</v>
      </c>
      <c r="B1267" s="197" t="str">
        <f>YieldsAct!B1267</f>
        <v>MI</v>
      </c>
      <c r="C1267" s="197" t="str">
        <f>YieldsAct!C1267</f>
        <v>Oakland County</v>
      </c>
      <c r="D1267" s="197">
        <f>YieldsAct!D1267</f>
        <v>-83.382444100000001</v>
      </c>
      <c r="E1267" s="197">
        <f>YieldsAct!E1267</f>
        <v>42.667729999999999</v>
      </c>
      <c r="N1267" s="198">
        <v>2.8356490000000002E-2</v>
      </c>
      <c r="S1267">
        <f t="shared" si="19"/>
        <v>1216.1323875440248</v>
      </c>
    </row>
    <row r="1268" spans="1:19" x14ac:dyDescent="0.25">
      <c r="A1268" s="197">
        <f>YieldsAct!A1268</f>
        <v>26127</v>
      </c>
      <c r="B1268" s="197" t="str">
        <f>YieldsAct!B1268</f>
        <v>MI</v>
      </c>
      <c r="C1268" s="197" t="str">
        <f>YieldsAct!C1268</f>
        <v>Oceana County</v>
      </c>
      <c r="D1268" s="197">
        <f>YieldsAct!D1268</f>
        <v>-86.254418700000002</v>
      </c>
      <c r="E1268" s="197">
        <f>YieldsAct!E1268</f>
        <v>43.636760000000002</v>
      </c>
      <c r="N1268" s="198">
        <v>2.841343E-2</v>
      </c>
      <c r="S1268">
        <f t="shared" si="19"/>
        <v>1338.8940524196003</v>
      </c>
    </row>
    <row r="1269" spans="1:19" x14ac:dyDescent="0.25">
      <c r="A1269" s="197">
        <f>YieldsAct!A1269</f>
        <v>26129</v>
      </c>
      <c r="B1269" s="197" t="str">
        <f>YieldsAct!B1269</f>
        <v>MI</v>
      </c>
      <c r="C1269" s="197" t="str">
        <f>YieldsAct!C1269</f>
        <v>Ogemaw County</v>
      </c>
      <c r="D1269" s="197">
        <f>YieldsAct!D1269</f>
        <v>-84.121663100000006</v>
      </c>
      <c r="E1269" s="197">
        <f>YieldsAct!E1269</f>
        <v>44.339820000000003</v>
      </c>
      <c r="N1269" s="198">
        <v>2.7810000000000001E-2</v>
      </c>
      <c r="S1269">
        <f t="shared" si="19"/>
        <v>1430.6063346729004</v>
      </c>
    </row>
    <row r="1270" spans="1:19" x14ac:dyDescent="0.25">
      <c r="A1270" s="197">
        <f>YieldsAct!A1270</f>
        <v>26131</v>
      </c>
      <c r="B1270" s="197" t="str">
        <f>YieldsAct!B1270</f>
        <v>MI</v>
      </c>
      <c r="C1270" s="197" t="str">
        <f>YieldsAct!C1270</f>
        <v>Ontonagon County</v>
      </c>
      <c r="D1270" s="197">
        <f>YieldsAct!D1270</f>
        <v>-89.319719500000005</v>
      </c>
      <c r="E1270" s="197">
        <f>YieldsAct!E1270</f>
        <v>46.664200000000001</v>
      </c>
      <c r="N1270" s="198">
        <v>2.8470579999999999E-2</v>
      </c>
      <c r="S1270">
        <f t="shared" si="19"/>
        <v>1749.6485136900001</v>
      </c>
    </row>
    <row r="1271" spans="1:19" x14ac:dyDescent="0.25">
      <c r="A1271" s="197">
        <f>YieldsAct!A1271</f>
        <v>26133</v>
      </c>
      <c r="B1271" s="197" t="str">
        <f>YieldsAct!B1271</f>
        <v>MI</v>
      </c>
      <c r="C1271" s="197" t="str">
        <f>YieldsAct!C1271</f>
        <v>Osceola County</v>
      </c>
      <c r="D1271" s="197">
        <f>YieldsAct!D1271</f>
        <v>-85.323445300000003</v>
      </c>
      <c r="E1271" s="197">
        <f>YieldsAct!E1271</f>
        <v>43.991340000000001</v>
      </c>
      <c r="N1271" s="198">
        <v>2.8462350000000001E-2</v>
      </c>
      <c r="S1271">
        <f t="shared" si="19"/>
        <v>1384.8700387401</v>
      </c>
    </row>
    <row r="1272" spans="1:19" x14ac:dyDescent="0.25">
      <c r="A1272" s="197">
        <f>YieldsAct!A1272</f>
        <v>26135</v>
      </c>
      <c r="B1272" s="197" t="str">
        <f>YieldsAct!B1272</f>
        <v>MI</v>
      </c>
      <c r="C1272" s="197" t="str">
        <f>YieldsAct!C1272</f>
        <v>Oscoda County</v>
      </c>
      <c r="D1272" s="197">
        <f>YieldsAct!D1272</f>
        <v>-84.125182499999994</v>
      </c>
      <c r="E1272" s="197">
        <f>YieldsAct!E1272</f>
        <v>44.683540000000001</v>
      </c>
      <c r="N1272" s="198">
        <v>2.775685E-2</v>
      </c>
      <c r="S1272">
        <f t="shared" si="19"/>
        <v>1476.2532305961001</v>
      </c>
    </row>
    <row r="1273" spans="1:19" x14ac:dyDescent="0.25">
      <c r="A1273" s="197">
        <f>YieldsAct!A1273</f>
        <v>26137</v>
      </c>
      <c r="B1273" s="197" t="str">
        <f>YieldsAct!B1273</f>
        <v>MI</v>
      </c>
      <c r="C1273" s="197" t="str">
        <f>YieldsAct!C1273</f>
        <v>Otsego County</v>
      </c>
      <c r="D1273" s="197">
        <f>YieldsAct!D1273</f>
        <v>-84.593541799999997</v>
      </c>
      <c r="E1273" s="197">
        <f>YieldsAct!E1273</f>
        <v>45.0182</v>
      </c>
      <c r="N1273" s="198">
        <v>2.8199040000000002E-2</v>
      </c>
      <c r="S1273">
        <f t="shared" si="19"/>
        <v>1521.20774529</v>
      </c>
    </row>
    <row r="1274" spans="1:19" x14ac:dyDescent="0.25">
      <c r="A1274" s="197">
        <f>YieldsAct!A1274</f>
        <v>26139</v>
      </c>
      <c r="B1274" s="197" t="str">
        <f>YieldsAct!B1274</f>
        <v>MI</v>
      </c>
      <c r="C1274" s="197" t="str">
        <f>YieldsAct!C1274</f>
        <v>Ottawa County</v>
      </c>
      <c r="D1274" s="197">
        <f>YieldsAct!D1274</f>
        <v>-85.9867591</v>
      </c>
      <c r="E1274" s="197">
        <f>YieldsAct!E1274</f>
        <v>42.961539999999999</v>
      </c>
      <c r="N1274" s="198">
        <v>2.8137740000000001E-2</v>
      </c>
      <c r="S1274">
        <f t="shared" si="19"/>
        <v>1252.9073681360999</v>
      </c>
    </row>
    <row r="1275" spans="1:19" x14ac:dyDescent="0.25">
      <c r="A1275" s="197">
        <f>YieldsAct!A1275</f>
        <v>26141</v>
      </c>
      <c r="B1275" s="197" t="str">
        <f>YieldsAct!B1275</f>
        <v>MI</v>
      </c>
      <c r="C1275" s="197" t="str">
        <f>YieldsAct!C1275</f>
        <v>Presque Isle County</v>
      </c>
      <c r="D1275" s="197">
        <f>YieldsAct!D1275</f>
        <v>-83.914831699999993</v>
      </c>
      <c r="E1275" s="197">
        <f>YieldsAct!E1275</f>
        <v>45.345529999999997</v>
      </c>
      <c r="N1275" s="198">
        <v>2.7801650000000001E-2</v>
      </c>
      <c r="S1275">
        <f t="shared" si="19"/>
        <v>1565.6651797070244</v>
      </c>
    </row>
    <row r="1276" spans="1:19" x14ac:dyDescent="0.25">
      <c r="A1276" s="197">
        <f>YieldsAct!A1276</f>
        <v>26143</v>
      </c>
      <c r="B1276" s="197" t="str">
        <f>YieldsAct!B1276</f>
        <v>MI</v>
      </c>
      <c r="C1276" s="197" t="str">
        <f>YieldsAct!C1276</f>
        <v>Roscommon County</v>
      </c>
      <c r="D1276" s="197">
        <f>YieldsAct!D1276</f>
        <v>-84.597214399999999</v>
      </c>
      <c r="E1276" s="197">
        <f>YieldsAct!E1276</f>
        <v>44.336919999999999</v>
      </c>
      <c r="N1276" s="198">
        <v>2.8219040000000001E-2</v>
      </c>
      <c r="S1276">
        <f t="shared" si="19"/>
        <v>1430.2234689443999</v>
      </c>
    </row>
    <row r="1277" spans="1:19" x14ac:dyDescent="0.25">
      <c r="A1277" s="197">
        <f>YieldsAct!A1277</f>
        <v>26145</v>
      </c>
      <c r="B1277" s="197" t="str">
        <f>YieldsAct!B1277</f>
        <v>MI</v>
      </c>
      <c r="C1277" s="197" t="str">
        <f>YieldsAct!C1277</f>
        <v>Saginaw County</v>
      </c>
      <c r="D1277" s="197">
        <f>YieldsAct!D1277</f>
        <v>-84.049988499999998</v>
      </c>
      <c r="E1277" s="197">
        <f>YieldsAct!E1277</f>
        <v>43.337609999999998</v>
      </c>
      <c r="N1277" s="198">
        <v>2.808913E-2</v>
      </c>
      <c r="S1277">
        <f t="shared" si="19"/>
        <v>1300.5453161522246</v>
      </c>
    </row>
    <row r="1278" spans="1:19" x14ac:dyDescent="0.25">
      <c r="A1278" s="197">
        <f>YieldsAct!A1278</f>
        <v>26147</v>
      </c>
      <c r="B1278" s="197" t="str">
        <f>YieldsAct!B1278</f>
        <v>MI</v>
      </c>
      <c r="C1278" s="197" t="str">
        <f>YieldsAct!C1278</f>
        <v>St. Clair County</v>
      </c>
      <c r="D1278" s="197">
        <f>YieldsAct!D1278</f>
        <v>-82.698564500000003</v>
      </c>
      <c r="E1278" s="197">
        <f>YieldsAct!E1278</f>
        <v>42.957819999999998</v>
      </c>
      <c r="N1278" s="198">
        <v>2.855102E-2</v>
      </c>
      <c r="S1278">
        <f t="shared" si="19"/>
        <v>1252.4393230928997</v>
      </c>
    </row>
    <row r="1279" spans="1:19" x14ac:dyDescent="0.25">
      <c r="A1279" s="197">
        <f>YieldsAct!A1279</f>
        <v>26149</v>
      </c>
      <c r="B1279" s="197" t="str">
        <f>YieldsAct!B1279</f>
        <v>MI</v>
      </c>
      <c r="C1279" s="197" t="str">
        <f>YieldsAct!C1279</f>
        <v>St. Joseph County</v>
      </c>
      <c r="D1279" s="197">
        <f>YieldsAct!D1279</f>
        <v>-85.526598399999997</v>
      </c>
      <c r="E1279" s="197">
        <f>YieldsAct!E1279</f>
        <v>41.927030000000002</v>
      </c>
      <c r="N1279" s="198">
        <v>2.8295890000000001E-2</v>
      </c>
      <c r="S1279">
        <f t="shared" si="19"/>
        <v>1125.1461253970253</v>
      </c>
    </row>
    <row r="1280" spans="1:19" x14ac:dyDescent="0.25">
      <c r="A1280" s="197">
        <f>YieldsAct!A1280</f>
        <v>26151</v>
      </c>
      <c r="B1280" s="197" t="str">
        <f>YieldsAct!B1280</f>
        <v>MI</v>
      </c>
      <c r="C1280" s="197" t="str">
        <f>YieldsAct!C1280</f>
        <v>Sanilac County</v>
      </c>
      <c r="D1280" s="197">
        <f>YieldsAct!D1280</f>
        <v>-82.821027099999995</v>
      </c>
      <c r="E1280" s="197">
        <f>YieldsAct!E1280</f>
        <v>43.42783</v>
      </c>
      <c r="N1280" s="198">
        <v>2.839293E-2</v>
      </c>
      <c r="S1280">
        <f t="shared" si="19"/>
        <v>1312.0684166450249</v>
      </c>
    </row>
    <row r="1281" spans="1:19" x14ac:dyDescent="0.25">
      <c r="A1281" s="197">
        <f>YieldsAct!A1281</f>
        <v>26153</v>
      </c>
      <c r="B1281" s="197" t="str">
        <f>YieldsAct!B1281</f>
        <v>MI</v>
      </c>
      <c r="C1281" s="197" t="str">
        <f>YieldsAct!C1281</f>
        <v>Schoolcraft County</v>
      </c>
      <c r="D1281" s="197">
        <f>YieldsAct!D1281</f>
        <v>-86.213792999999995</v>
      </c>
      <c r="E1281" s="197">
        <f>YieldsAct!E1281</f>
        <v>46.196460000000002</v>
      </c>
      <c r="N1281" s="198">
        <v>2.8510520000000001E-2</v>
      </c>
      <c r="S1281">
        <f t="shared" si="19"/>
        <v>1683.4930121961002</v>
      </c>
    </row>
    <row r="1282" spans="1:19" x14ac:dyDescent="0.25">
      <c r="A1282" s="197">
        <f>YieldsAct!A1282</f>
        <v>26155</v>
      </c>
      <c r="B1282" s="197" t="str">
        <f>YieldsAct!B1282</f>
        <v>MI</v>
      </c>
      <c r="C1282" s="197" t="str">
        <f>YieldsAct!C1282</f>
        <v>Shiawassee County</v>
      </c>
      <c r="D1282" s="197">
        <f>YieldsAct!D1282</f>
        <v>-84.138171299999996</v>
      </c>
      <c r="E1282" s="197">
        <f>YieldsAct!E1282</f>
        <v>42.957520000000002</v>
      </c>
      <c r="N1282" s="198">
        <v>2.801209E-2</v>
      </c>
      <c r="S1282">
        <f t="shared" si="19"/>
        <v>1252.4015802384004</v>
      </c>
    </row>
    <row r="1283" spans="1:19" x14ac:dyDescent="0.25">
      <c r="A1283" s="197">
        <f>YieldsAct!A1283</f>
        <v>26157</v>
      </c>
      <c r="B1283" s="197" t="str">
        <f>YieldsAct!B1283</f>
        <v>MI</v>
      </c>
      <c r="C1283" s="197" t="str">
        <f>YieldsAct!C1283</f>
        <v>Tuscola County</v>
      </c>
      <c r="D1283" s="197">
        <f>YieldsAct!D1283</f>
        <v>-83.415215599999996</v>
      </c>
      <c r="E1283" s="197">
        <f>YieldsAct!E1283</f>
        <v>43.471200000000003</v>
      </c>
      <c r="N1283" s="198">
        <v>2.8158240000000001E-2</v>
      </c>
      <c r="S1283">
        <f t="shared" si="19"/>
        <v>1317.6207662400004</v>
      </c>
    </row>
    <row r="1284" spans="1:19" x14ac:dyDescent="0.25">
      <c r="A1284" s="197">
        <f>YieldsAct!A1284</f>
        <v>26159</v>
      </c>
      <c r="B1284" s="197" t="str">
        <f>YieldsAct!B1284</f>
        <v>MI</v>
      </c>
      <c r="C1284" s="197" t="str">
        <f>YieldsAct!C1284</f>
        <v>Van Buren County</v>
      </c>
      <c r="D1284" s="197">
        <f>YieldsAct!D1284</f>
        <v>-86.014811699999996</v>
      </c>
      <c r="E1284" s="197">
        <f>YieldsAct!E1284</f>
        <v>42.249079999999999</v>
      </c>
      <c r="N1284" s="198">
        <v>2.8543059999999999E-2</v>
      </c>
      <c r="S1284">
        <f t="shared" si="19"/>
        <v>1164.4028119043999</v>
      </c>
    </row>
    <row r="1285" spans="1:19" x14ac:dyDescent="0.25">
      <c r="A1285" s="197">
        <f>YieldsAct!A1285</f>
        <v>26161</v>
      </c>
      <c r="B1285" s="197" t="str">
        <f>YieldsAct!B1285</f>
        <v>MI</v>
      </c>
      <c r="C1285" s="197" t="str">
        <f>YieldsAct!C1285</f>
        <v>Washtenaw County</v>
      </c>
      <c r="D1285" s="197">
        <f>YieldsAct!D1285</f>
        <v>-83.835411500000006</v>
      </c>
      <c r="E1285" s="197">
        <f>YieldsAct!E1285</f>
        <v>42.260440000000003</v>
      </c>
      <c r="N1285" s="198">
        <v>2.8040539999999999E-2</v>
      </c>
      <c r="S1285">
        <f t="shared" si="19"/>
        <v>1165.7960752356005</v>
      </c>
    </row>
    <row r="1286" spans="1:19" x14ac:dyDescent="0.25">
      <c r="A1286" s="197">
        <f>YieldsAct!A1286</f>
        <v>26163</v>
      </c>
      <c r="B1286" s="197" t="str">
        <f>YieldsAct!B1286</f>
        <v>MI</v>
      </c>
      <c r="C1286" s="197" t="str">
        <f>YieldsAct!C1286</f>
        <v>Wayne County</v>
      </c>
      <c r="D1286" s="197">
        <f>YieldsAct!D1286</f>
        <v>-83.285900600000005</v>
      </c>
      <c r="E1286" s="197">
        <f>YieldsAct!E1286</f>
        <v>42.295369999999998</v>
      </c>
      <c r="N1286" s="198">
        <v>2.8380909999999999E-2</v>
      </c>
      <c r="S1286">
        <f t="shared" si="19"/>
        <v>1170.0837527330248</v>
      </c>
    </row>
    <row r="1287" spans="1:19" x14ac:dyDescent="0.25">
      <c r="A1287" s="197">
        <f>YieldsAct!A1287</f>
        <v>26165</v>
      </c>
      <c r="B1287" s="197" t="str">
        <f>YieldsAct!B1287</f>
        <v>MI</v>
      </c>
      <c r="C1287" s="197" t="str">
        <f>YieldsAct!C1287</f>
        <v>Wexford County</v>
      </c>
      <c r="D1287" s="197">
        <f>YieldsAct!D1287</f>
        <v>-85.571231499999996</v>
      </c>
      <c r="E1287" s="197">
        <f>YieldsAct!E1287</f>
        <v>44.343389999999999</v>
      </c>
      <c r="N1287" s="198">
        <v>2.8543039999999999E-2</v>
      </c>
      <c r="S1287">
        <f t="shared" si="19"/>
        <v>1431.0777075572248</v>
      </c>
    </row>
    <row r="1288" spans="1:19" x14ac:dyDescent="0.25">
      <c r="A1288" s="197">
        <f>YieldsAct!A1288</f>
        <v>27001</v>
      </c>
      <c r="B1288" s="197" t="str">
        <f>YieldsAct!B1288</f>
        <v>MN</v>
      </c>
      <c r="C1288" s="197" t="str">
        <f>YieldsAct!C1288</f>
        <v>Aitkin County</v>
      </c>
      <c r="D1288" s="197">
        <f>YieldsAct!D1288</f>
        <v>-93.405605300000005</v>
      </c>
      <c r="E1288" s="197">
        <f>YieldsAct!E1288</f>
        <v>46.607680000000002</v>
      </c>
      <c r="N1288" s="198">
        <v>2.810932E-2</v>
      </c>
      <c r="S1288">
        <f t="shared" si="19"/>
        <v>1741.6022287104004</v>
      </c>
    </row>
    <row r="1289" spans="1:19" x14ac:dyDescent="0.25">
      <c r="A1289" s="197">
        <f>YieldsAct!A1289</f>
        <v>27003</v>
      </c>
      <c r="B1289" s="197" t="str">
        <f>YieldsAct!B1289</f>
        <v>MN</v>
      </c>
      <c r="C1289" s="197" t="str">
        <f>YieldsAct!C1289</f>
        <v>Anoka County</v>
      </c>
      <c r="D1289" s="197">
        <f>YieldsAct!D1289</f>
        <v>-93.248793699999993</v>
      </c>
      <c r="E1289" s="197">
        <f>YieldsAct!E1289</f>
        <v>45.283540000000002</v>
      </c>
      <c r="N1289" s="198">
        <v>2.800855E-2</v>
      </c>
      <c r="S1289">
        <f t="shared" ref="S1289:S1352" si="20">E1289*1.5^2*(E1289-30)</f>
        <v>1557.2087885961002</v>
      </c>
    </row>
    <row r="1290" spans="1:19" x14ac:dyDescent="0.25">
      <c r="A1290" s="197">
        <f>YieldsAct!A1290</f>
        <v>27005</v>
      </c>
      <c r="B1290" s="197" t="str">
        <f>YieldsAct!B1290</f>
        <v>MN</v>
      </c>
      <c r="C1290" s="197" t="str">
        <f>YieldsAct!C1290</f>
        <v>Becker County</v>
      </c>
      <c r="D1290" s="197">
        <f>YieldsAct!D1290</f>
        <v>-95.658574200000004</v>
      </c>
      <c r="E1290" s="197">
        <f>YieldsAct!E1290</f>
        <v>46.935049999999997</v>
      </c>
      <c r="N1290" s="198">
        <v>2.758671E-2</v>
      </c>
      <c r="S1290">
        <f t="shared" si="20"/>
        <v>1788.4066916306244</v>
      </c>
    </row>
    <row r="1291" spans="1:19" x14ac:dyDescent="0.25">
      <c r="A1291" s="197">
        <f>YieldsAct!A1291</f>
        <v>27007</v>
      </c>
      <c r="B1291" s="197" t="str">
        <f>YieldsAct!B1291</f>
        <v>MN</v>
      </c>
      <c r="C1291" s="197" t="str">
        <f>YieldsAct!C1291</f>
        <v>Beltrami County</v>
      </c>
      <c r="D1291" s="197">
        <f>YieldsAct!D1291</f>
        <v>-94.915595499999995</v>
      </c>
      <c r="E1291" s="197">
        <f>YieldsAct!E1291</f>
        <v>47.96752</v>
      </c>
      <c r="N1291" s="198">
        <v>2.7959939999999999E-2</v>
      </c>
      <c r="S1291">
        <f t="shared" si="20"/>
        <v>1939.1790936384</v>
      </c>
    </row>
    <row r="1292" spans="1:19" x14ac:dyDescent="0.25">
      <c r="A1292" s="197">
        <f>YieldsAct!A1292</f>
        <v>27009</v>
      </c>
      <c r="B1292" s="197" t="str">
        <f>YieldsAct!B1292</f>
        <v>MN</v>
      </c>
      <c r="C1292" s="197" t="str">
        <f>YieldsAct!C1292</f>
        <v>Benton County</v>
      </c>
      <c r="D1292" s="197">
        <f>YieldsAct!D1292</f>
        <v>-94.005472600000004</v>
      </c>
      <c r="E1292" s="197">
        <f>YieldsAct!E1292</f>
        <v>45.712890000000002</v>
      </c>
      <c r="N1292" s="198">
        <v>2.7619479999999998E-2</v>
      </c>
      <c r="S1292">
        <f t="shared" si="20"/>
        <v>1616.1336273422253</v>
      </c>
    </row>
    <row r="1293" spans="1:19" x14ac:dyDescent="0.25">
      <c r="A1293" s="197">
        <f>YieldsAct!A1293</f>
        <v>27011</v>
      </c>
      <c r="B1293" s="197" t="str">
        <f>YieldsAct!B1293</f>
        <v>MN</v>
      </c>
      <c r="C1293" s="197" t="str">
        <f>YieldsAct!C1293</f>
        <v>Big Stone County</v>
      </c>
      <c r="D1293" s="197">
        <f>YieldsAct!D1293</f>
        <v>-96.390843200000006</v>
      </c>
      <c r="E1293" s="197">
        <f>YieldsAct!E1293</f>
        <v>45.426929999999999</v>
      </c>
      <c r="N1293" s="198">
        <v>2.638778E-2</v>
      </c>
      <c r="S1293">
        <f t="shared" si="20"/>
        <v>1576.7956557560246</v>
      </c>
    </row>
    <row r="1294" spans="1:19" x14ac:dyDescent="0.25">
      <c r="A1294" s="197">
        <f>YieldsAct!A1294</f>
        <v>27013</v>
      </c>
      <c r="B1294" s="197" t="str">
        <f>YieldsAct!B1294</f>
        <v>MN</v>
      </c>
      <c r="C1294" s="197" t="str">
        <f>YieldsAct!C1294</f>
        <v>Blue Earth County</v>
      </c>
      <c r="D1294" s="197">
        <f>YieldsAct!D1294</f>
        <v>-94.073673099999993</v>
      </c>
      <c r="E1294" s="197">
        <f>YieldsAct!E1294</f>
        <v>44.049019999999999</v>
      </c>
      <c r="N1294" s="198">
        <v>2.7631349999999999E-2</v>
      </c>
      <c r="S1294">
        <f t="shared" si="20"/>
        <v>1392.4025166608999</v>
      </c>
    </row>
    <row r="1295" spans="1:19" x14ac:dyDescent="0.25">
      <c r="A1295" s="197">
        <f>YieldsAct!A1295</f>
        <v>27015</v>
      </c>
      <c r="B1295" s="197" t="str">
        <f>YieldsAct!B1295</f>
        <v>MN</v>
      </c>
      <c r="C1295" s="197" t="str">
        <f>YieldsAct!C1295</f>
        <v>Brown County</v>
      </c>
      <c r="D1295" s="197">
        <f>YieldsAct!D1295</f>
        <v>-94.725753800000007</v>
      </c>
      <c r="E1295" s="197">
        <f>YieldsAct!E1295</f>
        <v>44.254300000000001</v>
      </c>
      <c r="N1295" s="198">
        <v>2.735191E-2</v>
      </c>
      <c r="S1295">
        <f t="shared" si="20"/>
        <v>1419.3316541025001</v>
      </c>
    </row>
    <row r="1296" spans="1:19" x14ac:dyDescent="0.25">
      <c r="A1296" s="197">
        <f>YieldsAct!A1296</f>
        <v>27017</v>
      </c>
      <c r="B1296" s="197" t="str">
        <f>YieldsAct!B1296</f>
        <v>MN</v>
      </c>
      <c r="C1296" s="197" t="str">
        <f>YieldsAct!C1296</f>
        <v>Carlton County</v>
      </c>
      <c r="D1296" s="197">
        <f>YieldsAct!D1296</f>
        <v>-92.670672499999995</v>
      </c>
      <c r="E1296" s="197">
        <f>YieldsAct!E1296</f>
        <v>46.594790000000003</v>
      </c>
      <c r="N1296" s="198">
        <v>2.8182749999999999E-2</v>
      </c>
      <c r="S1296">
        <f t="shared" si="20"/>
        <v>1739.7691990742253</v>
      </c>
    </row>
    <row r="1297" spans="1:19" x14ac:dyDescent="0.25">
      <c r="A1297" s="197">
        <f>YieldsAct!A1297</f>
        <v>27019</v>
      </c>
      <c r="B1297" s="197" t="str">
        <f>YieldsAct!B1297</f>
        <v>MN</v>
      </c>
      <c r="C1297" s="197" t="str">
        <f>YieldsAct!C1297</f>
        <v>Carver County</v>
      </c>
      <c r="D1297" s="197">
        <f>YieldsAct!D1297</f>
        <v>-93.804796899999999</v>
      </c>
      <c r="E1297" s="197">
        <f>YieldsAct!E1297</f>
        <v>44.831400000000002</v>
      </c>
      <c r="N1297" s="198">
        <v>2.8012470000000001E-2</v>
      </c>
      <c r="S1297">
        <f t="shared" si="20"/>
        <v>1496.0529584100004</v>
      </c>
    </row>
    <row r="1298" spans="1:19" x14ac:dyDescent="0.25">
      <c r="A1298" s="197">
        <f>YieldsAct!A1298</f>
        <v>27021</v>
      </c>
      <c r="B1298" s="197" t="str">
        <f>YieldsAct!B1298</f>
        <v>MN</v>
      </c>
      <c r="C1298" s="197" t="str">
        <f>YieldsAct!C1298</f>
        <v>Cass County</v>
      </c>
      <c r="D1298" s="197">
        <f>YieldsAct!D1298</f>
        <v>-94.315509300000002</v>
      </c>
      <c r="E1298" s="197">
        <f>YieldsAct!E1298</f>
        <v>46.957259999999998</v>
      </c>
      <c r="N1298" s="198">
        <v>2.7923030000000001E-2</v>
      </c>
      <c r="S1298">
        <f t="shared" si="20"/>
        <v>1791.5995500920999</v>
      </c>
    </row>
    <row r="1299" spans="1:19" x14ac:dyDescent="0.25">
      <c r="A1299" s="197">
        <f>YieldsAct!A1299</f>
        <v>27023</v>
      </c>
      <c r="B1299" s="197" t="str">
        <f>YieldsAct!B1299</f>
        <v>MN</v>
      </c>
      <c r="C1299" s="197" t="str">
        <f>YieldsAct!C1299</f>
        <v>Chippewa County</v>
      </c>
      <c r="D1299" s="197">
        <f>YieldsAct!D1299</f>
        <v>-95.561195100000006</v>
      </c>
      <c r="E1299" s="197">
        <f>YieldsAct!E1299</f>
        <v>45.026899999999998</v>
      </c>
      <c r="N1299" s="198">
        <v>2.664677E-2</v>
      </c>
      <c r="S1299">
        <f t="shared" si="20"/>
        <v>1522.3831281224998</v>
      </c>
    </row>
    <row r="1300" spans="1:19" x14ac:dyDescent="0.25">
      <c r="A1300" s="197">
        <f>YieldsAct!A1300</f>
        <v>27025</v>
      </c>
      <c r="B1300" s="197" t="str">
        <f>YieldsAct!B1300</f>
        <v>MN</v>
      </c>
      <c r="C1300" s="197" t="str">
        <f>YieldsAct!C1300</f>
        <v>Chisago County</v>
      </c>
      <c r="D1300" s="197">
        <f>YieldsAct!D1300</f>
        <v>-92.918651999999994</v>
      </c>
      <c r="E1300" s="197">
        <f>YieldsAct!E1300</f>
        <v>45.511339999999997</v>
      </c>
      <c r="N1300" s="198">
        <v>2.821106E-2</v>
      </c>
      <c r="S1300">
        <f t="shared" si="20"/>
        <v>1588.3692043400997</v>
      </c>
    </row>
    <row r="1301" spans="1:19" x14ac:dyDescent="0.25">
      <c r="A1301" s="197">
        <f>YieldsAct!A1301</f>
        <v>27027</v>
      </c>
      <c r="B1301" s="197" t="str">
        <f>YieldsAct!B1301</f>
        <v>MN</v>
      </c>
      <c r="C1301" s="197" t="str">
        <f>YieldsAct!C1301</f>
        <v>Clay County</v>
      </c>
      <c r="D1301" s="197">
        <f>YieldsAct!D1301</f>
        <v>-96.473547600000003</v>
      </c>
      <c r="E1301" s="197">
        <f>YieldsAct!E1301</f>
        <v>46.893479999999997</v>
      </c>
      <c r="N1301" s="198">
        <v>2.7513869999999999E-2</v>
      </c>
      <c r="S1301">
        <f t="shared" si="20"/>
        <v>1782.4366496483997</v>
      </c>
    </row>
    <row r="1302" spans="1:19" x14ac:dyDescent="0.25">
      <c r="A1302" s="197">
        <f>YieldsAct!A1302</f>
        <v>27029</v>
      </c>
      <c r="B1302" s="197" t="str">
        <f>YieldsAct!B1302</f>
        <v>MN</v>
      </c>
      <c r="C1302" s="197" t="str">
        <f>YieldsAct!C1302</f>
        <v>Clearwater County</v>
      </c>
      <c r="D1302" s="197">
        <f>YieldsAct!D1302</f>
        <v>-95.3690091</v>
      </c>
      <c r="E1302" s="197">
        <f>YieldsAct!E1302</f>
        <v>47.580030000000001</v>
      </c>
      <c r="N1302" s="198">
        <v>2.769638E-2</v>
      </c>
      <c r="S1302">
        <f t="shared" si="20"/>
        <v>1882.0312983020251</v>
      </c>
    </row>
    <row r="1303" spans="1:19" x14ac:dyDescent="0.25">
      <c r="A1303" s="197">
        <f>YieldsAct!A1303</f>
        <v>27031</v>
      </c>
      <c r="B1303" s="197" t="str">
        <f>YieldsAct!B1303</f>
        <v>MN</v>
      </c>
      <c r="C1303" s="197" t="str">
        <f>YieldsAct!C1303</f>
        <v>Cook County</v>
      </c>
      <c r="D1303" s="197">
        <f>YieldsAct!D1303</f>
        <v>-90.5091185</v>
      </c>
      <c r="E1303" s="197">
        <f>YieldsAct!E1303</f>
        <v>47.903860000000002</v>
      </c>
      <c r="N1303" s="198">
        <v>2.8004520000000001E-2</v>
      </c>
      <c r="S1303">
        <f t="shared" si="20"/>
        <v>1929.7440065241003</v>
      </c>
    </row>
    <row r="1304" spans="1:19" x14ac:dyDescent="0.25">
      <c r="A1304" s="197">
        <f>YieldsAct!A1304</f>
        <v>27033</v>
      </c>
      <c r="B1304" s="197" t="str">
        <f>YieldsAct!B1304</f>
        <v>MN</v>
      </c>
      <c r="C1304" s="197" t="str">
        <f>YieldsAct!C1304</f>
        <v>Cottonwood County</v>
      </c>
      <c r="D1304" s="197">
        <f>YieldsAct!D1304</f>
        <v>-95.189435000000003</v>
      </c>
      <c r="E1304" s="197">
        <f>YieldsAct!E1304</f>
        <v>44.019779999999997</v>
      </c>
      <c r="N1304" s="198">
        <v>2.652125E-2</v>
      </c>
      <c r="S1304">
        <f t="shared" si="20"/>
        <v>1388.5821703088995</v>
      </c>
    </row>
    <row r="1305" spans="1:19" x14ac:dyDescent="0.25">
      <c r="A1305" s="197">
        <f>YieldsAct!A1305</f>
        <v>27035</v>
      </c>
      <c r="B1305" s="197" t="str">
        <f>YieldsAct!B1305</f>
        <v>MN</v>
      </c>
      <c r="C1305" s="197" t="str">
        <f>YieldsAct!C1305</f>
        <v>Crow Wing County</v>
      </c>
      <c r="D1305" s="197">
        <f>YieldsAct!D1305</f>
        <v>-94.070072499999995</v>
      </c>
      <c r="E1305" s="197">
        <f>YieldsAct!E1305</f>
        <v>46.481319999999997</v>
      </c>
      <c r="N1305" s="198">
        <v>2.7926949999999999E-2</v>
      </c>
      <c r="S1305">
        <f t="shared" si="20"/>
        <v>1723.6653951203994</v>
      </c>
    </row>
    <row r="1306" spans="1:19" x14ac:dyDescent="0.25">
      <c r="A1306" s="197">
        <f>YieldsAct!A1306</f>
        <v>27037</v>
      </c>
      <c r="B1306" s="197" t="str">
        <f>YieldsAct!B1306</f>
        <v>MN</v>
      </c>
      <c r="C1306" s="197" t="str">
        <f>YieldsAct!C1306</f>
        <v>Dakota County</v>
      </c>
      <c r="D1306" s="197">
        <f>YieldsAct!D1306</f>
        <v>-93.068927900000006</v>
      </c>
      <c r="E1306" s="197">
        <f>YieldsAct!E1306</f>
        <v>44.683909999999997</v>
      </c>
      <c r="N1306" s="198">
        <v>2.8235400000000001E-2</v>
      </c>
      <c r="S1306">
        <f t="shared" si="20"/>
        <v>1476.3026539982245</v>
      </c>
    </row>
    <row r="1307" spans="1:19" x14ac:dyDescent="0.25">
      <c r="A1307" s="197">
        <f>YieldsAct!A1307</f>
        <v>27039</v>
      </c>
      <c r="B1307" s="197" t="str">
        <f>YieldsAct!B1307</f>
        <v>MN</v>
      </c>
      <c r="C1307" s="197" t="str">
        <f>YieldsAct!C1307</f>
        <v>Dodge County</v>
      </c>
      <c r="D1307" s="197">
        <f>YieldsAct!D1307</f>
        <v>-92.862674499999997</v>
      </c>
      <c r="E1307" s="197">
        <f>YieldsAct!E1307</f>
        <v>44.030439999999999</v>
      </c>
      <c r="N1307" s="198">
        <v>2.7797479999999999E-2</v>
      </c>
      <c r="S1307">
        <f t="shared" si="20"/>
        <v>1389.9745048355999</v>
      </c>
    </row>
    <row r="1308" spans="1:19" x14ac:dyDescent="0.25">
      <c r="A1308" s="197">
        <f>YieldsAct!A1308</f>
        <v>27041</v>
      </c>
      <c r="B1308" s="197" t="str">
        <f>YieldsAct!B1308</f>
        <v>MN</v>
      </c>
      <c r="C1308" s="197" t="str">
        <f>YieldsAct!C1308</f>
        <v>Douglas County</v>
      </c>
      <c r="D1308" s="197">
        <f>YieldsAct!D1308</f>
        <v>-95.452628000000004</v>
      </c>
      <c r="E1308" s="197">
        <f>YieldsAct!E1308</f>
        <v>45.93967</v>
      </c>
      <c r="N1308" s="198">
        <v>2.7250429999999999E-2</v>
      </c>
      <c r="S1308">
        <f t="shared" si="20"/>
        <v>1647.5921543450249</v>
      </c>
    </row>
    <row r="1309" spans="1:19" x14ac:dyDescent="0.25">
      <c r="A1309" s="197">
        <f>YieldsAct!A1309</f>
        <v>27043</v>
      </c>
      <c r="B1309" s="197" t="str">
        <f>YieldsAct!B1309</f>
        <v>MN</v>
      </c>
      <c r="C1309" s="197" t="str">
        <f>YieldsAct!C1309</f>
        <v>Faribault County</v>
      </c>
      <c r="D1309" s="197">
        <f>YieldsAct!D1309</f>
        <v>-93.9558581</v>
      </c>
      <c r="E1309" s="197">
        <f>YieldsAct!E1309</f>
        <v>43.684229999999999</v>
      </c>
      <c r="N1309" s="198">
        <v>2.7355859999999999E-2</v>
      </c>
      <c r="S1309">
        <f t="shared" si="20"/>
        <v>1345.0163640590249</v>
      </c>
    </row>
    <row r="1310" spans="1:19" x14ac:dyDescent="0.25">
      <c r="A1310" s="197">
        <f>YieldsAct!A1310</f>
        <v>27045</v>
      </c>
      <c r="B1310" s="197" t="str">
        <f>YieldsAct!B1310</f>
        <v>MN</v>
      </c>
      <c r="C1310" s="197" t="str">
        <f>YieldsAct!C1310</f>
        <v>Fillmore County</v>
      </c>
      <c r="D1310" s="197">
        <f>YieldsAct!D1310</f>
        <v>-92.090991099999997</v>
      </c>
      <c r="E1310" s="197">
        <f>YieldsAct!E1310</f>
        <v>43.683190000000003</v>
      </c>
      <c r="N1310" s="198">
        <v>2.7740709999999998E-2</v>
      </c>
      <c r="S1310">
        <f t="shared" si="20"/>
        <v>1344.8821242962256</v>
      </c>
    </row>
    <row r="1311" spans="1:19" x14ac:dyDescent="0.25">
      <c r="A1311" s="197">
        <f>YieldsAct!A1311</f>
        <v>27047</v>
      </c>
      <c r="B1311" s="197" t="str">
        <f>YieldsAct!B1311</f>
        <v>MN</v>
      </c>
      <c r="C1311" s="197" t="str">
        <f>YieldsAct!C1311</f>
        <v>Freeborn County</v>
      </c>
      <c r="D1311" s="197">
        <f>YieldsAct!D1311</f>
        <v>-93.352887699999997</v>
      </c>
      <c r="E1311" s="197">
        <f>YieldsAct!E1311</f>
        <v>43.684869999999997</v>
      </c>
      <c r="N1311" s="198">
        <v>2.7501689999999999E-2</v>
      </c>
      <c r="S1311">
        <f t="shared" si="20"/>
        <v>1345.0989755630246</v>
      </c>
    </row>
    <row r="1312" spans="1:19" x14ac:dyDescent="0.25">
      <c r="A1312" s="197">
        <f>YieldsAct!A1312</f>
        <v>27049</v>
      </c>
      <c r="B1312" s="197" t="str">
        <f>YieldsAct!B1312</f>
        <v>MN</v>
      </c>
      <c r="C1312" s="197" t="str">
        <f>YieldsAct!C1312</f>
        <v>Goodhue County</v>
      </c>
      <c r="D1312" s="197">
        <f>YieldsAct!D1312</f>
        <v>-92.727177100000006</v>
      </c>
      <c r="E1312" s="197">
        <f>YieldsAct!E1312</f>
        <v>44.417949999999998</v>
      </c>
      <c r="N1312" s="198">
        <v>2.8166469999999999E-2</v>
      </c>
      <c r="S1312">
        <f t="shared" si="20"/>
        <v>1440.9355099556249</v>
      </c>
    </row>
    <row r="1313" spans="1:19" x14ac:dyDescent="0.25">
      <c r="A1313" s="197">
        <f>YieldsAct!A1313</f>
        <v>27051</v>
      </c>
      <c r="B1313" s="197" t="str">
        <f>YieldsAct!B1313</f>
        <v>MN</v>
      </c>
      <c r="C1313" s="197" t="str">
        <f>YieldsAct!C1313</f>
        <v>Grant County</v>
      </c>
      <c r="D1313" s="197">
        <f>YieldsAct!D1313</f>
        <v>-96.004986799999998</v>
      </c>
      <c r="E1313" s="197">
        <f>YieldsAct!E1313</f>
        <v>45.939810000000001</v>
      </c>
      <c r="N1313" s="198">
        <v>2.6942420000000002E-2</v>
      </c>
      <c r="S1313">
        <f t="shared" si="20"/>
        <v>1647.6116463812252</v>
      </c>
    </row>
    <row r="1314" spans="1:19" x14ac:dyDescent="0.25">
      <c r="A1314" s="197">
        <f>YieldsAct!A1314</f>
        <v>27053</v>
      </c>
      <c r="B1314" s="197" t="str">
        <f>YieldsAct!B1314</f>
        <v>MN</v>
      </c>
      <c r="C1314" s="197" t="str">
        <f>YieldsAct!C1314</f>
        <v>Hennepin County</v>
      </c>
      <c r="D1314" s="197">
        <f>YieldsAct!D1314</f>
        <v>-93.478741200000002</v>
      </c>
      <c r="E1314" s="197">
        <f>YieldsAct!E1314</f>
        <v>45.016010000000001</v>
      </c>
      <c r="N1314" s="198">
        <v>2.7943220000000001E-2</v>
      </c>
      <c r="S1314">
        <f t="shared" si="20"/>
        <v>1520.9119267202252</v>
      </c>
    </row>
    <row r="1315" spans="1:19" x14ac:dyDescent="0.25">
      <c r="A1315" s="197">
        <f>YieldsAct!A1315</f>
        <v>27055</v>
      </c>
      <c r="B1315" s="197" t="str">
        <f>YieldsAct!B1315</f>
        <v>MN</v>
      </c>
      <c r="C1315" s="197" t="str">
        <f>YieldsAct!C1315</f>
        <v>Houston County</v>
      </c>
      <c r="D1315" s="197">
        <f>YieldsAct!D1315</f>
        <v>-91.485801899999998</v>
      </c>
      <c r="E1315" s="197">
        <f>YieldsAct!E1315</f>
        <v>43.680320000000002</v>
      </c>
      <c r="N1315" s="198">
        <v>2.781347E-2</v>
      </c>
      <c r="S1315">
        <f t="shared" si="20"/>
        <v>1344.5116994304003</v>
      </c>
    </row>
    <row r="1316" spans="1:19" x14ac:dyDescent="0.25">
      <c r="A1316" s="197">
        <f>YieldsAct!A1316</f>
        <v>27057</v>
      </c>
      <c r="B1316" s="197" t="str">
        <f>YieldsAct!B1316</f>
        <v>MN</v>
      </c>
      <c r="C1316" s="197" t="str">
        <f>YieldsAct!C1316</f>
        <v>Hubbard County</v>
      </c>
      <c r="D1316" s="197">
        <f>YieldsAct!D1316</f>
        <v>-94.907452899999996</v>
      </c>
      <c r="E1316" s="197">
        <f>YieldsAct!E1316</f>
        <v>47.105510000000002</v>
      </c>
      <c r="N1316" s="198">
        <v>2.7655880000000001E-2</v>
      </c>
      <c r="S1316">
        <f t="shared" si="20"/>
        <v>1812.9684878102253</v>
      </c>
    </row>
    <row r="1317" spans="1:19" x14ac:dyDescent="0.25">
      <c r="A1317" s="197">
        <f>YieldsAct!A1317</f>
        <v>27059</v>
      </c>
      <c r="B1317" s="197" t="str">
        <f>YieldsAct!B1317</f>
        <v>MN</v>
      </c>
      <c r="C1317" s="197" t="str">
        <f>YieldsAct!C1317</f>
        <v>Isanti County</v>
      </c>
      <c r="D1317" s="197">
        <f>YieldsAct!D1317</f>
        <v>-93.294431399999993</v>
      </c>
      <c r="E1317" s="197">
        <f>YieldsAct!E1317</f>
        <v>45.573279999999997</v>
      </c>
      <c r="N1317" s="198">
        <v>2.7959350000000001E-2</v>
      </c>
      <c r="S1317">
        <f t="shared" si="20"/>
        <v>1596.8822624063996</v>
      </c>
    </row>
    <row r="1318" spans="1:19" x14ac:dyDescent="0.25">
      <c r="A1318" s="197">
        <f>YieldsAct!A1318</f>
        <v>27061</v>
      </c>
      <c r="B1318" s="197" t="str">
        <f>YieldsAct!B1318</f>
        <v>MN</v>
      </c>
      <c r="C1318" s="197" t="str">
        <f>YieldsAct!C1318</f>
        <v>Itasca County</v>
      </c>
      <c r="D1318" s="197">
        <f>YieldsAct!D1318</f>
        <v>-93.610415700000004</v>
      </c>
      <c r="E1318" s="197">
        <f>YieldsAct!E1318</f>
        <v>47.50273</v>
      </c>
      <c r="N1318" s="198">
        <v>2.818642E-2</v>
      </c>
      <c r="S1318">
        <f t="shared" si="20"/>
        <v>1870.7117792690249</v>
      </c>
    </row>
    <row r="1319" spans="1:19" x14ac:dyDescent="0.25">
      <c r="A1319" s="197">
        <f>YieldsAct!A1319</f>
        <v>27063</v>
      </c>
      <c r="B1319" s="197" t="str">
        <f>YieldsAct!B1319</f>
        <v>MN</v>
      </c>
      <c r="C1319" s="197" t="str">
        <f>YieldsAct!C1319</f>
        <v>Jackson County</v>
      </c>
      <c r="D1319" s="197">
        <f>YieldsAct!D1319</f>
        <v>-95.168300099999996</v>
      </c>
      <c r="E1319" s="197">
        <f>YieldsAct!E1319</f>
        <v>43.682859999999998</v>
      </c>
      <c r="N1319" s="198">
        <v>2.647244E-2</v>
      </c>
      <c r="S1319">
        <f t="shared" si="20"/>
        <v>1344.8395300040997</v>
      </c>
    </row>
    <row r="1320" spans="1:19" x14ac:dyDescent="0.25">
      <c r="A1320" s="197">
        <f>YieldsAct!A1320</f>
        <v>27065</v>
      </c>
      <c r="B1320" s="197" t="str">
        <f>YieldsAct!B1320</f>
        <v>MN</v>
      </c>
      <c r="C1320" s="197" t="str">
        <f>YieldsAct!C1320</f>
        <v>Kanabec County</v>
      </c>
      <c r="D1320" s="197">
        <f>YieldsAct!D1320</f>
        <v>-93.291197199999999</v>
      </c>
      <c r="E1320" s="197">
        <f>YieldsAct!E1320</f>
        <v>45.957180000000001</v>
      </c>
      <c r="N1320" s="198">
        <v>2.7903109999999998E-2</v>
      </c>
      <c r="S1320">
        <f t="shared" si="20"/>
        <v>1650.0307354929</v>
      </c>
    </row>
    <row r="1321" spans="1:19" x14ac:dyDescent="0.25">
      <c r="A1321" s="197">
        <f>YieldsAct!A1321</f>
        <v>27067</v>
      </c>
      <c r="B1321" s="197" t="str">
        <f>YieldsAct!B1321</f>
        <v>MN</v>
      </c>
      <c r="C1321" s="197" t="str">
        <f>YieldsAct!C1321</f>
        <v>Kandiyohi County</v>
      </c>
      <c r="D1321" s="197">
        <f>YieldsAct!D1321</f>
        <v>-95.000502699999998</v>
      </c>
      <c r="E1321" s="197">
        <f>YieldsAct!E1321</f>
        <v>45.158149999999999</v>
      </c>
      <c r="N1321" s="198">
        <v>2.7185569999999999E-2</v>
      </c>
      <c r="S1321">
        <f t="shared" si="20"/>
        <v>1540.1565257006248</v>
      </c>
    </row>
    <row r="1322" spans="1:19" x14ac:dyDescent="0.25">
      <c r="A1322" s="197">
        <f>YieldsAct!A1322</f>
        <v>27069</v>
      </c>
      <c r="B1322" s="197" t="str">
        <f>YieldsAct!B1322</f>
        <v>MN</v>
      </c>
      <c r="C1322" s="197" t="str">
        <f>YieldsAct!C1322</f>
        <v>Kittson County</v>
      </c>
      <c r="D1322" s="197">
        <f>YieldsAct!D1322</f>
        <v>-96.764908000000005</v>
      </c>
      <c r="E1322" s="197">
        <f>YieldsAct!E1322</f>
        <v>48.77581</v>
      </c>
      <c r="N1322" s="198">
        <v>2.813769E-2</v>
      </c>
      <c r="S1322">
        <f t="shared" si="20"/>
        <v>2060.5620176012249</v>
      </c>
    </row>
    <row r="1323" spans="1:19" x14ac:dyDescent="0.25">
      <c r="A1323" s="197">
        <f>YieldsAct!A1323</f>
        <v>27071</v>
      </c>
      <c r="B1323" s="197" t="str">
        <f>YieldsAct!B1323</f>
        <v>MN</v>
      </c>
      <c r="C1323" s="197" t="str">
        <f>YieldsAct!C1323</f>
        <v>Koochiching County</v>
      </c>
      <c r="D1323" s="197">
        <f>YieldsAct!D1323</f>
        <v>-93.758741499999999</v>
      </c>
      <c r="E1323" s="197">
        <f>YieldsAct!E1323</f>
        <v>48.244230000000002</v>
      </c>
      <c r="N1323" s="198">
        <v>2.8498280000000001E-2</v>
      </c>
      <c r="S1323">
        <f t="shared" si="20"/>
        <v>1980.4023636590252</v>
      </c>
    </row>
    <row r="1324" spans="1:19" x14ac:dyDescent="0.25">
      <c r="A1324" s="197">
        <f>YieldsAct!A1324</f>
        <v>27073</v>
      </c>
      <c r="B1324" s="197" t="str">
        <f>YieldsAct!B1324</f>
        <v>MN</v>
      </c>
      <c r="C1324" s="197" t="str">
        <f>YieldsAct!C1324</f>
        <v>Lac qui Parle County</v>
      </c>
      <c r="D1324" s="197">
        <f>YieldsAct!D1324</f>
        <v>-96.163866499999997</v>
      </c>
      <c r="E1324" s="197">
        <f>YieldsAct!E1324</f>
        <v>45.002119999999998</v>
      </c>
      <c r="N1324" s="198">
        <v>2.6391419999999999E-2</v>
      </c>
      <c r="S1324">
        <f t="shared" si="20"/>
        <v>1519.0362101123997</v>
      </c>
    </row>
    <row r="1325" spans="1:19" x14ac:dyDescent="0.25">
      <c r="A1325" s="197">
        <f>YieldsAct!A1325</f>
        <v>27075</v>
      </c>
      <c r="B1325" s="197" t="str">
        <f>YieldsAct!B1325</f>
        <v>MN</v>
      </c>
      <c r="C1325" s="197" t="str">
        <f>YieldsAct!C1325</f>
        <v>Lake County</v>
      </c>
      <c r="D1325" s="197">
        <f>YieldsAct!D1325</f>
        <v>-91.428511900000004</v>
      </c>
      <c r="E1325" s="197">
        <f>YieldsAct!E1325</f>
        <v>47.635739999999998</v>
      </c>
      <c r="N1325" s="198">
        <v>2.8267850000000001E-2</v>
      </c>
      <c r="S1325">
        <f t="shared" si="20"/>
        <v>1890.2059320320998</v>
      </c>
    </row>
    <row r="1326" spans="1:19" x14ac:dyDescent="0.25">
      <c r="A1326" s="197">
        <f>YieldsAct!A1326</f>
        <v>27077</v>
      </c>
      <c r="B1326" s="197" t="str">
        <f>YieldsAct!B1326</f>
        <v>MN</v>
      </c>
      <c r="C1326" s="197" t="str">
        <f>YieldsAct!C1326</f>
        <v>Lake of the Woods County</v>
      </c>
      <c r="D1326" s="197">
        <f>YieldsAct!D1326</f>
        <v>-94.885263600000002</v>
      </c>
      <c r="E1326" s="197">
        <f>YieldsAct!E1326</f>
        <v>48.775770000000001</v>
      </c>
      <c r="N1326" s="198">
        <v>2.8498760000000001E-2</v>
      </c>
      <c r="S1326">
        <f t="shared" si="20"/>
        <v>2060.5559379590254</v>
      </c>
    </row>
    <row r="1327" spans="1:19" x14ac:dyDescent="0.25">
      <c r="A1327" s="197">
        <f>YieldsAct!A1327</f>
        <v>27079</v>
      </c>
      <c r="B1327" s="197" t="str">
        <f>YieldsAct!B1327</f>
        <v>MN</v>
      </c>
      <c r="C1327" s="197" t="str">
        <f>YieldsAct!C1327</f>
        <v>Le Sueur County</v>
      </c>
      <c r="D1327" s="197">
        <f>YieldsAct!D1327</f>
        <v>-93.726484999999997</v>
      </c>
      <c r="E1327" s="197">
        <f>YieldsAct!E1327</f>
        <v>44.382759999999998</v>
      </c>
      <c r="N1327" s="198">
        <v>2.797968E-2</v>
      </c>
      <c r="S1327">
        <f t="shared" si="20"/>
        <v>1436.2798167395997</v>
      </c>
    </row>
    <row r="1328" spans="1:19" x14ac:dyDescent="0.25">
      <c r="A1328" s="197">
        <f>YieldsAct!A1328</f>
        <v>27081</v>
      </c>
      <c r="B1328" s="197" t="str">
        <f>YieldsAct!B1328</f>
        <v>MN</v>
      </c>
      <c r="C1328" s="197" t="str">
        <f>YieldsAct!C1328</f>
        <v>Lincoln County</v>
      </c>
      <c r="D1328" s="197">
        <f>YieldsAct!D1328</f>
        <v>-96.246538700000002</v>
      </c>
      <c r="E1328" s="197">
        <f>YieldsAct!E1328</f>
        <v>44.423200000000001</v>
      </c>
      <c r="N1328" s="198">
        <v>2.5994219999999998E-2</v>
      </c>
      <c r="S1328">
        <f t="shared" si="20"/>
        <v>1441.6305710400002</v>
      </c>
    </row>
    <row r="1329" spans="1:19" x14ac:dyDescent="0.25">
      <c r="A1329" s="197">
        <f>YieldsAct!A1329</f>
        <v>27083</v>
      </c>
      <c r="B1329" s="197" t="str">
        <f>YieldsAct!B1329</f>
        <v>MN</v>
      </c>
      <c r="C1329" s="197" t="str">
        <f>YieldsAct!C1329</f>
        <v>Lyon County</v>
      </c>
      <c r="D1329" s="197">
        <f>YieldsAct!D1329</f>
        <v>-95.828189300000005</v>
      </c>
      <c r="E1329" s="197">
        <f>YieldsAct!E1329</f>
        <v>44.428550000000001</v>
      </c>
      <c r="N1329" s="198">
        <v>2.636322E-2</v>
      </c>
      <c r="S1329">
        <f t="shared" si="20"/>
        <v>1442.3389989806251</v>
      </c>
    </row>
    <row r="1330" spans="1:19" x14ac:dyDescent="0.25">
      <c r="A1330" s="197">
        <f>YieldsAct!A1330</f>
        <v>27085</v>
      </c>
      <c r="B1330" s="197" t="str">
        <f>YieldsAct!B1330</f>
        <v>MN</v>
      </c>
      <c r="C1330" s="197" t="str">
        <f>YieldsAct!C1330</f>
        <v>McLeod County</v>
      </c>
      <c r="D1330" s="197">
        <f>YieldsAct!D1330</f>
        <v>-94.273100200000002</v>
      </c>
      <c r="E1330" s="197">
        <f>YieldsAct!E1330</f>
        <v>44.829340000000002</v>
      </c>
      <c r="N1330" s="198">
        <v>2.7870320000000001E-2</v>
      </c>
      <c r="S1330">
        <f t="shared" si="20"/>
        <v>1495.7764308801002</v>
      </c>
    </row>
    <row r="1331" spans="1:19" x14ac:dyDescent="0.25">
      <c r="A1331" s="197">
        <f>YieldsAct!A1331</f>
        <v>27087</v>
      </c>
      <c r="B1331" s="197" t="str">
        <f>YieldsAct!B1331</f>
        <v>MN</v>
      </c>
      <c r="C1331" s="197" t="str">
        <f>YieldsAct!C1331</f>
        <v>Mahnomen County</v>
      </c>
      <c r="D1331" s="197">
        <f>YieldsAct!D1331</f>
        <v>-95.799946899999995</v>
      </c>
      <c r="E1331" s="197">
        <f>YieldsAct!E1331</f>
        <v>47.326329999999999</v>
      </c>
      <c r="N1331" s="198">
        <v>2.7777449999999999E-2</v>
      </c>
      <c r="S1331">
        <f t="shared" si="20"/>
        <v>1844.9811253550247</v>
      </c>
    </row>
    <row r="1332" spans="1:19" x14ac:dyDescent="0.25">
      <c r="A1332" s="197">
        <f>YieldsAct!A1332</f>
        <v>27089</v>
      </c>
      <c r="B1332" s="197" t="str">
        <f>YieldsAct!B1332</f>
        <v>MN</v>
      </c>
      <c r="C1332" s="197" t="str">
        <f>YieldsAct!C1332</f>
        <v>Marshall County</v>
      </c>
      <c r="D1332" s="197">
        <f>YieldsAct!D1332</f>
        <v>-96.367040099999997</v>
      </c>
      <c r="E1332" s="197">
        <f>YieldsAct!E1332</f>
        <v>48.3553</v>
      </c>
      <c r="N1332" s="198">
        <v>2.8089679999999999E-2</v>
      </c>
      <c r="S1332">
        <f t="shared" si="20"/>
        <v>1997.0460857025</v>
      </c>
    </row>
    <row r="1333" spans="1:19" x14ac:dyDescent="0.25">
      <c r="A1333" s="197">
        <f>YieldsAct!A1333</f>
        <v>27091</v>
      </c>
      <c r="B1333" s="197" t="str">
        <f>YieldsAct!B1333</f>
        <v>MN</v>
      </c>
      <c r="C1333" s="197" t="str">
        <f>YieldsAct!C1333</f>
        <v>Martin County</v>
      </c>
      <c r="D1333" s="197">
        <f>YieldsAct!D1333</f>
        <v>-94.563819899999999</v>
      </c>
      <c r="E1333" s="197">
        <f>YieldsAct!E1333</f>
        <v>43.682299999999998</v>
      </c>
      <c r="N1333" s="198">
        <v>2.6914110000000002E-2</v>
      </c>
      <c r="S1333">
        <f t="shared" si="20"/>
        <v>1344.7672499024998</v>
      </c>
    </row>
    <row r="1334" spans="1:19" x14ac:dyDescent="0.25">
      <c r="A1334" s="197">
        <f>YieldsAct!A1334</f>
        <v>27093</v>
      </c>
      <c r="B1334" s="197" t="str">
        <f>YieldsAct!B1334</f>
        <v>MN</v>
      </c>
      <c r="C1334" s="197" t="str">
        <f>YieldsAct!C1334</f>
        <v>Meeker County</v>
      </c>
      <c r="D1334" s="197">
        <f>YieldsAct!D1334</f>
        <v>-94.523292600000005</v>
      </c>
      <c r="E1334" s="197">
        <f>YieldsAct!E1334</f>
        <v>45.129089999999998</v>
      </c>
      <c r="N1334" s="198">
        <v>2.754241E-2</v>
      </c>
      <c r="S1334">
        <f t="shared" si="20"/>
        <v>1536.2146445132248</v>
      </c>
    </row>
    <row r="1335" spans="1:19" x14ac:dyDescent="0.25">
      <c r="A1335" s="197">
        <f>YieldsAct!A1335</f>
        <v>27095</v>
      </c>
      <c r="B1335" s="197" t="str">
        <f>YieldsAct!B1335</f>
        <v>MN</v>
      </c>
      <c r="C1335" s="197" t="str">
        <f>YieldsAct!C1335</f>
        <v>Mille Lacs County</v>
      </c>
      <c r="D1335" s="197">
        <f>YieldsAct!D1335</f>
        <v>-93.633289599999998</v>
      </c>
      <c r="E1335" s="197">
        <f>YieldsAct!E1335</f>
        <v>45.94932</v>
      </c>
      <c r="N1335" s="198">
        <v>2.7797809999999999E-2</v>
      </c>
      <c r="S1335">
        <f t="shared" si="20"/>
        <v>1648.9359190404</v>
      </c>
    </row>
    <row r="1336" spans="1:19" x14ac:dyDescent="0.25">
      <c r="A1336" s="197">
        <f>YieldsAct!A1336</f>
        <v>27097</v>
      </c>
      <c r="B1336" s="197" t="str">
        <f>YieldsAct!B1336</f>
        <v>MN</v>
      </c>
      <c r="C1336" s="197" t="str">
        <f>YieldsAct!C1336</f>
        <v>Morrison County</v>
      </c>
      <c r="D1336" s="197">
        <f>YieldsAct!D1336</f>
        <v>-94.268936800000006</v>
      </c>
      <c r="E1336" s="197">
        <f>YieldsAct!E1336</f>
        <v>46.022570000000002</v>
      </c>
      <c r="N1336" s="198">
        <v>2.770442E-2</v>
      </c>
      <c r="S1336">
        <f t="shared" si="20"/>
        <v>1659.1496611610251</v>
      </c>
    </row>
    <row r="1337" spans="1:19" x14ac:dyDescent="0.25">
      <c r="A1337" s="197">
        <f>YieldsAct!A1337</f>
        <v>27099</v>
      </c>
      <c r="B1337" s="197" t="str">
        <f>YieldsAct!B1337</f>
        <v>MN</v>
      </c>
      <c r="C1337" s="197" t="str">
        <f>YieldsAct!C1337</f>
        <v>Mower County</v>
      </c>
      <c r="D1337" s="197">
        <f>YieldsAct!D1337</f>
        <v>-92.759888599999996</v>
      </c>
      <c r="E1337" s="197">
        <f>YieldsAct!E1337</f>
        <v>43.680529999999997</v>
      </c>
      <c r="N1337" s="198">
        <v>2.769201E-2</v>
      </c>
      <c r="S1337">
        <f t="shared" si="20"/>
        <v>1344.5388024320246</v>
      </c>
    </row>
    <row r="1338" spans="1:19" x14ac:dyDescent="0.25">
      <c r="A1338" s="197">
        <f>YieldsAct!A1338</f>
        <v>27101</v>
      </c>
      <c r="B1338" s="197" t="str">
        <f>YieldsAct!B1338</f>
        <v>MN</v>
      </c>
      <c r="C1338" s="197" t="str">
        <f>YieldsAct!C1338</f>
        <v>Murray County</v>
      </c>
      <c r="D1338" s="197">
        <f>YieldsAct!D1338</f>
        <v>-95.761291600000007</v>
      </c>
      <c r="E1338" s="197">
        <f>YieldsAct!E1338</f>
        <v>44.038119999999999</v>
      </c>
      <c r="N1338" s="198">
        <v>2.618502E-2</v>
      </c>
      <c r="S1338">
        <f t="shared" si="20"/>
        <v>1390.9779295523999</v>
      </c>
    </row>
    <row r="1339" spans="1:19" x14ac:dyDescent="0.25">
      <c r="A1339" s="197">
        <f>YieldsAct!A1339</f>
        <v>27103</v>
      </c>
      <c r="B1339" s="197" t="str">
        <f>YieldsAct!B1339</f>
        <v>MN</v>
      </c>
      <c r="C1339" s="197" t="str">
        <f>YieldsAct!C1339</f>
        <v>Nicollet County</v>
      </c>
      <c r="D1339" s="197">
        <f>YieldsAct!D1339</f>
        <v>-94.246142899999995</v>
      </c>
      <c r="E1339" s="197">
        <f>YieldsAct!E1339</f>
        <v>44.365020000000001</v>
      </c>
      <c r="N1339" s="198">
        <v>2.7756980000000001E-2</v>
      </c>
      <c r="S1339">
        <f t="shared" si="20"/>
        <v>1433.9348991009001</v>
      </c>
    </row>
    <row r="1340" spans="1:19" x14ac:dyDescent="0.25">
      <c r="A1340" s="197">
        <f>YieldsAct!A1340</f>
        <v>27105</v>
      </c>
      <c r="B1340" s="197" t="str">
        <f>YieldsAct!B1340</f>
        <v>MN</v>
      </c>
      <c r="C1340" s="197" t="str">
        <f>YieldsAct!C1340</f>
        <v>Nobles County</v>
      </c>
      <c r="D1340" s="197">
        <f>YieldsAct!D1340</f>
        <v>-95.760458</v>
      </c>
      <c r="E1340" s="197">
        <f>YieldsAct!E1340</f>
        <v>43.681539999999998</v>
      </c>
      <c r="N1340" s="198">
        <v>2.620927E-2</v>
      </c>
      <c r="S1340">
        <f t="shared" si="20"/>
        <v>1344.6691577360998</v>
      </c>
    </row>
    <row r="1341" spans="1:19" x14ac:dyDescent="0.25">
      <c r="A1341" s="197">
        <f>YieldsAct!A1341</f>
        <v>27107</v>
      </c>
      <c r="B1341" s="197" t="str">
        <f>YieldsAct!B1341</f>
        <v>MN</v>
      </c>
      <c r="C1341" s="197" t="str">
        <f>YieldsAct!C1341</f>
        <v>Norman County</v>
      </c>
      <c r="D1341" s="197">
        <f>YieldsAct!D1341</f>
        <v>-96.440018499999994</v>
      </c>
      <c r="E1341" s="197">
        <f>YieldsAct!E1341</f>
        <v>47.32696</v>
      </c>
      <c r="N1341" s="198">
        <v>2.8044599999999999E-2</v>
      </c>
      <c r="S1341">
        <f t="shared" si="20"/>
        <v>1845.0727713935999</v>
      </c>
    </row>
    <row r="1342" spans="1:19" x14ac:dyDescent="0.25">
      <c r="A1342" s="197">
        <f>YieldsAct!A1342</f>
        <v>27109</v>
      </c>
      <c r="B1342" s="197" t="str">
        <f>YieldsAct!B1342</f>
        <v>MN</v>
      </c>
      <c r="C1342" s="197" t="str">
        <f>YieldsAct!C1342</f>
        <v>Olmsted County</v>
      </c>
      <c r="D1342" s="197">
        <f>YieldsAct!D1342</f>
        <v>-92.400918300000001</v>
      </c>
      <c r="E1342" s="197">
        <f>YieldsAct!E1342</f>
        <v>44.014029999999998</v>
      </c>
      <c r="N1342" s="198">
        <v>2.7992059999999999E-2</v>
      </c>
      <c r="S1342">
        <f t="shared" si="20"/>
        <v>1387.8313578920247</v>
      </c>
    </row>
    <row r="1343" spans="1:19" x14ac:dyDescent="0.25">
      <c r="A1343" s="197">
        <f>YieldsAct!A1343</f>
        <v>27111</v>
      </c>
      <c r="B1343" s="197" t="str">
        <f>YieldsAct!B1343</f>
        <v>MN</v>
      </c>
      <c r="C1343" s="197" t="str">
        <f>YieldsAct!C1343</f>
        <v>Otter Tail County</v>
      </c>
      <c r="D1343" s="197">
        <f>YieldsAct!D1343</f>
        <v>-95.695693599999998</v>
      </c>
      <c r="E1343" s="197">
        <f>YieldsAct!E1343</f>
        <v>46.410440000000001</v>
      </c>
      <c r="N1343" s="198">
        <v>2.7404370000000001E-2</v>
      </c>
      <c r="S1343">
        <f t="shared" si="20"/>
        <v>1713.6354172356002</v>
      </c>
    </row>
    <row r="1344" spans="1:19" x14ac:dyDescent="0.25">
      <c r="A1344" s="197">
        <f>YieldsAct!A1344</f>
        <v>27113</v>
      </c>
      <c r="B1344" s="197" t="str">
        <f>YieldsAct!B1344</f>
        <v>MN</v>
      </c>
      <c r="C1344" s="197" t="str">
        <f>YieldsAct!C1344</f>
        <v>Pennington County</v>
      </c>
      <c r="D1344" s="197">
        <f>YieldsAct!D1344</f>
        <v>-96.005710399999998</v>
      </c>
      <c r="E1344" s="197">
        <f>YieldsAct!E1344</f>
        <v>48.065930000000002</v>
      </c>
      <c r="N1344" s="198">
        <v>2.820686E-2</v>
      </c>
      <c r="S1344">
        <f t="shared" si="20"/>
        <v>1953.8003852210252</v>
      </c>
    </row>
    <row r="1345" spans="1:19" x14ac:dyDescent="0.25">
      <c r="A1345" s="197">
        <f>YieldsAct!A1345</f>
        <v>27115</v>
      </c>
      <c r="B1345" s="197" t="str">
        <f>YieldsAct!B1345</f>
        <v>MN</v>
      </c>
      <c r="C1345" s="197" t="str">
        <f>YieldsAct!C1345</f>
        <v>Pine County</v>
      </c>
      <c r="D1345" s="197">
        <f>YieldsAct!D1345</f>
        <v>-92.736083699999995</v>
      </c>
      <c r="E1345" s="197">
        <f>YieldsAct!E1345</f>
        <v>46.127369999999999</v>
      </c>
      <c r="N1345" s="198">
        <v>2.8158079999999999E-2</v>
      </c>
      <c r="S1345">
        <f t="shared" si="20"/>
        <v>1673.8046170130249</v>
      </c>
    </row>
    <row r="1346" spans="1:19" x14ac:dyDescent="0.25">
      <c r="A1346" s="197">
        <f>YieldsAct!A1346</f>
        <v>27117</v>
      </c>
      <c r="B1346" s="197" t="str">
        <f>YieldsAct!B1346</f>
        <v>MN</v>
      </c>
      <c r="C1346" s="197" t="str">
        <f>YieldsAct!C1346</f>
        <v>Pipestone County</v>
      </c>
      <c r="D1346" s="197">
        <f>YieldsAct!D1346</f>
        <v>-96.239206999999993</v>
      </c>
      <c r="E1346" s="197">
        <f>YieldsAct!E1346</f>
        <v>44.033250000000002</v>
      </c>
      <c r="N1346" s="198">
        <v>2.593784E-2</v>
      </c>
      <c r="S1346">
        <f t="shared" si="20"/>
        <v>1390.3416125156255</v>
      </c>
    </row>
    <row r="1347" spans="1:19" x14ac:dyDescent="0.25">
      <c r="A1347" s="197">
        <f>YieldsAct!A1347</f>
        <v>27119</v>
      </c>
      <c r="B1347" s="197" t="str">
        <f>YieldsAct!B1347</f>
        <v>MN</v>
      </c>
      <c r="C1347" s="197" t="str">
        <f>YieldsAct!C1347</f>
        <v>Polk County</v>
      </c>
      <c r="D1347" s="197">
        <f>YieldsAct!D1347</f>
        <v>-96.392702099999994</v>
      </c>
      <c r="E1347" s="197">
        <f>YieldsAct!E1347</f>
        <v>47.775979999999997</v>
      </c>
      <c r="N1347" s="198">
        <v>2.8125730000000002E-2</v>
      </c>
      <c r="S1347">
        <f t="shared" si="20"/>
        <v>1910.8459461608995</v>
      </c>
    </row>
    <row r="1348" spans="1:19" x14ac:dyDescent="0.25">
      <c r="A1348" s="197">
        <f>YieldsAct!A1348</f>
        <v>27121</v>
      </c>
      <c r="B1348" s="197" t="str">
        <f>YieldsAct!B1348</f>
        <v>MN</v>
      </c>
      <c r="C1348" s="197" t="str">
        <f>YieldsAct!C1348</f>
        <v>Pope County</v>
      </c>
      <c r="D1348" s="197">
        <f>YieldsAct!D1348</f>
        <v>-95.442499299999994</v>
      </c>
      <c r="E1348" s="197">
        <f>YieldsAct!E1348</f>
        <v>45.593249999999998</v>
      </c>
      <c r="N1348" s="198">
        <v>2.7076260000000001E-2</v>
      </c>
      <c r="S1348">
        <f t="shared" si="20"/>
        <v>1599.6306275156248</v>
      </c>
    </row>
    <row r="1349" spans="1:19" x14ac:dyDescent="0.25">
      <c r="A1349" s="197">
        <f>YieldsAct!A1349</f>
        <v>27123</v>
      </c>
      <c r="B1349" s="197" t="str">
        <f>YieldsAct!B1349</f>
        <v>MN</v>
      </c>
      <c r="C1349" s="197" t="str">
        <f>YieldsAct!C1349</f>
        <v>Ramsey County</v>
      </c>
      <c r="D1349" s="197">
        <f>YieldsAct!D1349</f>
        <v>-93.097464599999995</v>
      </c>
      <c r="E1349" s="197">
        <f>YieldsAct!E1349</f>
        <v>45.028770000000002</v>
      </c>
      <c r="N1349" s="198">
        <v>2.8219259999999999E-2</v>
      </c>
      <c r="S1349">
        <f t="shared" si="20"/>
        <v>1522.6358123540251</v>
      </c>
    </row>
    <row r="1350" spans="1:19" x14ac:dyDescent="0.25">
      <c r="A1350" s="197">
        <f>YieldsAct!A1350</f>
        <v>27125</v>
      </c>
      <c r="B1350" s="197" t="str">
        <f>YieldsAct!B1350</f>
        <v>MN</v>
      </c>
      <c r="C1350" s="197" t="str">
        <f>YieldsAct!C1350</f>
        <v>Red Lake County</v>
      </c>
      <c r="D1350" s="197">
        <f>YieldsAct!D1350</f>
        <v>-96.076570200000006</v>
      </c>
      <c r="E1350" s="197">
        <f>YieldsAct!E1350</f>
        <v>47.873179999999998</v>
      </c>
      <c r="N1350" s="198">
        <v>2.8178209999999999E-2</v>
      </c>
      <c r="S1350">
        <f t="shared" si="20"/>
        <v>1925.2034174528997</v>
      </c>
    </row>
    <row r="1351" spans="1:19" x14ac:dyDescent="0.25">
      <c r="A1351" s="197">
        <f>YieldsAct!A1351</f>
        <v>27127</v>
      </c>
      <c r="B1351" s="197" t="str">
        <f>YieldsAct!B1351</f>
        <v>MN</v>
      </c>
      <c r="C1351" s="197" t="str">
        <f>YieldsAct!C1351</f>
        <v>Redwood County</v>
      </c>
      <c r="D1351" s="197">
        <f>YieldsAct!D1351</f>
        <v>-95.250874100000004</v>
      </c>
      <c r="E1351" s="197">
        <f>YieldsAct!E1351</f>
        <v>44.41948</v>
      </c>
      <c r="N1351" s="198">
        <v>2.684166E-2</v>
      </c>
      <c r="S1351">
        <f t="shared" si="20"/>
        <v>1441.1380578084002</v>
      </c>
    </row>
    <row r="1352" spans="1:19" x14ac:dyDescent="0.25">
      <c r="A1352" s="197">
        <f>YieldsAct!A1352</f>
        <v>27129</v>
      </c>
      <c r="B1352" s="197" t="str">
        <f>YieldsAct!B1352</f>
        <v>MN</v>
      </c>
      <c r="C1352" s="197" t="str">
        <f>YieldsAct!C1352</f>
        <v>Renville County</v>
      </c>
      <c r="D1352" s="197">
        <f>YieldsAct!D1352</f>
        <v>-94.942196300000006</v>
      </c>
      <c r="E1352" s="197">
        <f>YieldsAct!E1352</f>
        <v>44.736870000000003</v>
      </c>
      <c r="N1352" s="198">
        <v>2.725443E-2</v>
      </c>
      <c r="S1352">
        <f t="shared" si="20"/>
        <v>1483.3832341430254</v>
      </c>
    </row>
    <row r="1353" spans="1:19" x14ac:dyDescent="0.25">
      <c r="A1353" s="197">
        <f>YieldsAct!A1353</f>
        <v>27131</v>
      </c>
      <c r="B1353" s="197" t="str">
        <f>YieldsAct!B1353</f>
        <v>MN</v>
      </c>
      <c r="C1353" s="197" t="str">
        <f>YieldsAct!C1353</f>
        <v>Rice County</v>
      </c>
      <c r="D1353" s="197">
        <f>YieldsAct!D1353</f>
        <v>-93.297079699999998</v>
      </c>
      <c r="E1353" s="197">
        <f>YieldsAct!E1353</f>
        <v>44.363480000000003</v>
      </c>
      <c r="N1353" s="198">
        <v>2.7858529999999999E-2</v>
      </c>
      <c r="S1353">
        <f t="shared" ref="S1353:S1416" si="21">E1353*1.5^2*(E1353-30)</f>
        <v>1433.7314048484002</v>
      </c>
    </row>
    <row r="1354" spans="1:19" x14ac:dyDescent="0.25">
      <c r="A1354" s="197">
        <f>YieldsAct!A1354</f>
        <v>27133</v>
      </c>
      <c r="B1354" s="197" t="str">
        <f>YieldsAct!B1354</f>
        <v>MN</v>
      </c>
      <c r="C1354" s="197" t="str">
        <f>YieldsAct!C1354</f>
        <v>Rock County</v>
      </c>
      <c r="D1354" s="197">
        <f>YieldsAct!D1354</f>
        <v>-96.2382755</v>
      </c>
      <c r="E1354" s="197">
        <f>YieldsAct!E1354</f>
        <v>43.676119999999997</v>
      </c>
      <c r="N1354" s="198">
        <v>2.594171E-2</v>
      </c>
      <c r="S1354">
        <f t="shared" si="21"/>
        <v>1343.9696810723995</v>
      </c>
    </row>
    <row r="1355" spans="1:19" x14ac:dyDescent="0.25">
      <c r="A1355" s="197">
        <f>YieldsAct!A1355</f>
        <v>27135</v>
      </c>
      <c r="B1355" s="197" t="str">
        <f>YieldsAct!B1355</f>
        <v>MN</v>
      </c>
      <c r="C1355" s="197" t="str">
        <f>YieldsAct!C1355</f>
        <v>Roseau County</v>
      </c>
      <c r="D1355" s="197">
        <f>YieldsAct!D1355</f>
        <v>-95.786641500000002</v>
      </c>
      <c r="E1355" s="197">
        <f>YieldsAct!E1355</f>
        <v>48.773269999999997</v>
      </c>
      <c r="N1355" s="198">
        <v>2.8117610000000001E-2</v>
      </c>
      <c r="S1355">
        <f t="shared" si="21"/>
        <v>2060.1759746090247</v>
      </c>
    </row>
    <row r="1356" spans="1:19" x14ac:dyDescent="0.25">
      <c r="A1356" s="197">
        <f>YieldsAct!A1356</f>
        <v>27137</v>
      </c>
      <c r="B1356" s="197" t="str">
        <f>YieldsAct!B1356</f>
        <v>MN</v>
      </c>
      <c r="C1356" s="197" t="str">
        <f>YieldsAct!C1356</f>
        <v>St. Louis County</v>
      </c>
      <c r="D1356" s="197">
        <f>YieldsAct!D1356</f>
        <v>-92.459926199999998</v>
      </c>
      <c r="E1356" s="197">
        <f>YieldsAct!E1356</f>
        <v>47.6098</v>
      </c>
      <c r="N1356" s="198">
        <v>2.8571349999999999E-2</v>
      </c>
      <c r="S1356">
        <f t="shared" si="21"/>
        <v>1886.39787609</v>
      </c>
    </row>
    <row r="1357" spans="1:19" x14ac:dyDescent="0.25">
      <c r="A1357" s="197">
        <f>YieldsAct!A1357</f>
        <v>27139</v>
      </c>
      <c r="B1357" s="197" t="str">
        <f>YieldsAct!B1357</f>
        <v>MN</v>
      </c>
      <c r="C1357" s="197" t="str">
        <f>YieldsAct!C1357</f>
        <v>Scott County</v>
      </c>
      <c r="D1357" s="197">
        <f>YieldsAct!D1357</f>
        <v>-93.534519299999999</v>
      </c>
      <c r="E1357" s="197">
        <f>YieldsAct!E1357</f>
        <v>44.659579999999998</v>
      </c>
      <c r="N1357" s="198">
        <v>2.803228E-2</v>
      </c>
      <c r="S1357">
        <f t="shared" si="21"/>
        <v>1473.0540429968999</v>
      </c>
    </row>
    <row r="1358" spans="1:19" x14ac:dyDescent="0.25">
      <c r="A1358" s="197">
        <f>YieldsAct!A1358</f>
        <v>27141</v>
      </c>
      <c r="B1358" s="197" t="str">
        <f>YieldsAct!B1358</f>
        <v>MN</v>
      </c>
      <c r="C1358" s="197" t="str">
        <f>YieldsAct!C1358</f>
        <v>Sherburne County</v>
      </c>
      <c r="D1358" s="197">
        <f>YieldsAct!D1358</f>
        <v>-93.781088400000002</v>
      </c>
      <c r="E1358" s="197">
        <f>YieldsAct!E1358</f>
        <v>45.457599999999999</v>
      </c>
      <c r="N1358" s="198">
        <v>2.775323E-2</v>
      </c>
      <c r="S1358">
        <f t="shared" si="21"/>
        <v>1580.99714496</v>
      </c>
    </row>
    <row r="1359" spans="1:19" x14ac:dyDescent="0.25">
      <c r="A1359" s="197">
        <f>YieldsAct!A1359</f>
        <v>27143</v>
      </c>
      <c r="B1359" s="197" t="str">
        <f>YieldsAct!B1359</f>
        <v>MN</v>
      </c>
      <c r="C1359" s="197" t="str">
        <f>YieldsAct!C1359</f>
        <v>Sibley County</v>
      </c>
      <c r="D1359" s="197">
        <f>YieldsAct!D1359</f>
        <v>-94.226104500000005</v>
      </c>
      <c r="E1359" s="197">
        <f>YieldsAct!E1359</f>
        <v>44.591099999999997</v>
      </c>
      <c r="N1359" s="198">
        <v>2.7906730000000001E-2</v>
      </c>
      <c r="S1359">
        <f t="shared" si="21"/>
        <v>1463.9246982224995</v>
      </c>
    </row>
    <row r="1360" spans="1:19" x14ac:dyDescent="0.25">
      <c r="A1360" s="197">
        <f>YieldsAct!A1360</f>
        <v>27145</v>
      </c>
      <c r="B1360" s="197" t="str">
        <f>YieldsAct!B1360</f>
        <v>MN</v>
      </c>
      <c r="C1360" s="197" t="str">
        <f>YieldsAct!C1360</f>
        <v>Stearns County</v>
      </c>
      <c r="D1360" s="197">
        <f>YieldsAct!D1360</f>
        <v>-94.613776400000006</v>
      </c>
      <c r="E1360" s="197">
        <f>YieldsAct!E1360</f>
        <v>45.561100000000003</v>
      </c>
      <c r="N1360" s="198">
        <v>2.74731E-2</v>
      </c>
      <c r="S1360">
        <f t="shared" si="21"/>
        <v>1595.2068747225005</v>
      </c>
    </row>
    <row r="1361" spans="1:19" x14ac:dyDescent="0.25">
      <c r="A1361" s="197">
        <f>YieldsAct!A1361</f>
        <v>27147</v>
      </c>
      <c r="B1361" s="197" t="str">
        <f>YieldsAct!B1361</f>
        <v>MN</v>
      </c>
      <c r="C1361" s="197" t="str">
        <f>YieldsAct!C1361</f>
        <v>Steele County</v>
      </c>
      <c r="D1361" s="197">
        <f>YieldsAct!D1361</f>
        <v>-93.231194299999999</v>
      </c>
      <c r="E1361" s="197">
        <f>YieldsAct!E1361</f>
        <v>44.030360000000002</v>
      </c>
      <c r="N1361" s="198">
        <v>2.762738E-2</v>
      </c>
      <c r="S1361">
        <f t="shared" si="21"/>
        <v>1389.9640538916001</v>
      </c>
    </row>
    <row r="1362" spans="1:19" x14ac:dyDescent="0.25">
      <c r="A1362" s="197">
        <f>YieldsAct!A1362</f>
        <v>27149</v>
      </c>
      <c r="B1362" s="197" t="str">
        <f>YieldsAct!B1362</f>
        <v>MN</v>
      </c>
      <c r="C1362" s="197" t="str">
        <f>YieldsAct!C1362</f>
        <v>Stevens County</v>
      </c>
      <c r="D1362" s="197">
        <f>YieldsAct!D1362</f>
        <v>-95.995340200000001</v>
      </c>
      <c r="E1362" s="197">
        <f>YieldsAct!E1362</f>
        <v>45.59243</v>
      </c>
      <c r="N1362" s="198">
        <v>2.6703649999999999E-2</v>
      </c>
      <c r="S1362">
        <f t="shared" si="21"/>
        <v>1599.517739936025</v>
      </c>
    </row>
    <row r="1363" spans="1:19" x14ac:dyDescent="0.25">
      <c r="A1363" s="197">
        <f>YieldsAct!A1363</f>
        <v>27151</v>
      </c>
      <c r="B1363" s="197" t="str">
        <f>YieldsAct!B1363</f>
        <v>MN</v>
      </c>
      <c r="C1363" s="197" t="str">
        <f>YieldsAct!C1363</f>
        <v>Swift County</v>
      </c>
      <c r="D1363" s="197">
        <f>YieldsAct!D1363</f>
        <v>-95.675934999999996</v>
      </c>
      <c r="E1363" s="197">
        <f>YieldsAct!E1363</f>
        <v>45.286940000000001</v>
      </c>
      <c r="N1363" s="198">
        <v>2.6679029999999999E-2</v>
      </c>
      <c r="S1363">
        <f t="shared" si="21"/>
        <v>1557.6721527681002</v>
      </c>
    </row>
    <row r="1364" spans="1:19" x14ac:dyDescent="0.25">
      <c r="A1364" s="197">
        <f>YieldsAct!A1364</f>
        <v>27153</v>
      </c>
      <c r="B1364" s="197" t="str">
        <f>YieldsAct!B1364</f>
        <v>MN</v>
      </c>
      <c r="C1364" s="197" t="str">
        <f>YieldsAct!C1364</f>
        <v>Todd County</v>
      </c>
      <c r="D1364" s="197">
        <f>YieldsAct!D1364</f>
        <v>-94.894558200000006</v>
      </c>
      <c r="E1364" s="197">
        <f>YieldsAct!E1364</f>
        <v>46.078090000000003</v>
      </c>
      <c r="N1364" s="198">
        <v>2.7412490000000001E-2</v>
      </c>
      <c r="S1364">
        <f t="shared" si="21"/>
        <v>1666.9072756082253</v>
      </c>
    </row>
    <row r="1365" spans="1:19" x14ac:dyDescent="0.25">
      <c r="A1365" s="197">
        <f>YieldsAct!A1365</f>
        <v>27155</v>
      </c>
      <c r="B1365" s="197" t="str">
        <f>YieldsAct!B1365</f>
        <v>MN</v>
      </c>
      <c r="C1365" s="197" t="str">
        <f>YieldsAct!C1365</f>
        <v>Traverse County</v>
      </c>
      <c r="D1365" s="197">
        <f>YieldsAct!D1365</f>
        <v>-96.465217300000006</v>
      </c>
      <c r="E1365" s="197">
        <f>YieldsAct!E1365</f>
        <v>45.776780000000002</v>
      </c>
      <c r="N1365" s="198">
        <v>2.659804E-2</v>
      </c>
      <c r="S1365">
        <f t="shared" si="21"/>
        <v>1624.9729211289005</v>
      </c>
    </row>
    <row r="1366" spans="1:19" x14ac:dyDescent="0.25">
      <c r="A1366" s="197">
        <f>YieldsAct!A1366</f>
        <v>27157</v>
      </c>
      <c r="B1366" s="197" t="str">
        <f>YieldsAct!B1366</f>
        <v>MN</v>
      </c>
      <c r="C1366" s="197" t="str">
        <f>YieldsAct!C1366</f>
        <v>Wabasha County</v>
      </c>
      <c r="D1366" s="197">
        <f>YieldsAct!D1366</f>
        <v>-92.222719699999999</v>
      </c>
      <c r="E1366" s="197">
        <f>YieldsAct!E1366</f>
        <v>44.293239999999997</v>
      </c>
      <c r="N1366" s="198">
        <v>2.8158490000000001E-2</v>
      </c>
      <c r="S1366">
        <f t="shared" si="21"/>
        <v>1424.4612968195995</v>
      </c>
    </row>
    <row r="1367" spans="1:19" x14ac:dyDescent="0.25">
      <c r="A1367" s="197">
        <f>YieldsAct!A1367</f>
        <v>27159</v>
      </c>
      <c r="B1367" s="197" t="str">
        <f>YieldsAct!B1367</f>
        <v>MN</v>
      </c>
      <c r="C1367" s="197" t="str">
        <f>YieldsAct!C1367</f>
        <v>Wadena County</v>
      </c>
      <c r="D1367" s="197">
        <f>YieldsAct!D1367</f>
        <v>-94.959496599999994</v>
      </c>
      <c r="E1367" s="197">
        <f>YieldsAct!E1367</f>
        <v>46.589039999999997</v>
      </c>
      <c r="N1367" s="198">
        <v>2.7651930000000002E-2</v>
      </c>
      <c r="S1367">
        <f t="shared" si="21"/>
        <v>1738.9517582735996</v>
      </c>
    </row>
    <row r="1368" spans="1:19" x14ac:dyDescent="0.25">
      <c r="A1368" s="197">
        <f>YieldsAct!A1368</f>
        <v>27161</v>
      </c>
      <c r="B1368" s="197" t="str">
        <f>YieldsAct!B1368</f>
        <v>MN</v>
      </c>
      <c r="C1368" s="197" t="str">
        <f>YieldsAct!C1368</f>
        <v>Waseca County</v>
      </c>
      <c r="D1368" s="197">
        <f>YieldsAct!D1368</f>
        <v>-93.594083800000007</v>
      </c>
      <c r="E1368" s="197">
        <f>YieldsAct!E1368</f>
        <v>44.032260000000001</v>
      </c>
      <c r="N1368" s="198">
        <v>2.769249E-2</v>
      </c>
      <c r="S1368">
        <f t="shared" si="21"/>
        <v>1390.2122715921</v>
      </c>
    </row>
    <row r="1369" spans="1:19" x14ac:dyDescent="0.25">
      <c r="A1369" s="197">
        <f>YieldsAct!A1369</f>
        <v>27163</v>
      </c>
      <c r="B1369" s="197" t="str">
        <f>YieldsAct!B1369</f>
        <v>MN</v>
      </c>
      <c r="C1369" s="197" t="str">
        <f>YieldsAct!C1369</f>
        <v>Washington County</v>
      </c>
      <c r="D1369" s="197">
        <f>YieldsAct!D1369</f>
        <v>-92.889515700000004</v>
      </c>
      <c r="E1369" s="197">
        <f>YieldsAct!E1369</f>
        <v>45.039619999999999</v>
      </c>
      <c r="N1369" s="198">
        <v>2.842942E-2</v>
      </c>
      <c r="S1369">
        <f t="shared" si="21"/>
        <v>1524.1022319249</v>
      </c>
    </row>
    <row r="1370" spans="1:19" x14ac:dyDescent="0.25">
      <c r="A1370" s="197">
        <f>YieldsAct!A1370</f>
        <v>27165</v>
      </c>
      <c r="B1370" s="197" t="str">
        <f>YieldsAct!B1370</f>
        <v>MN</v>
      </c>
      <c r="C1370" s="197" t="str">
        <f>YieldsAct!C1370</f>
        <v>Watonwan County</v>
      </c>
      <c r="D1370" s="197">
        <f>YieldsAct!D1370</f>
        <v>-94.618251799999996</v>
      </c>
      <c r="E1370" s="197">
        <f>YieldsAct!E1370</f>
        <v>43.98883</v>
      </c>
      <c r="N1370" s="198">
        <v>2.7096760000000001E-2</v>
      </c>
      <c r="S1370">
        <f t="shared" si="21"/>
        <v>1384.5425957300251</v>
      </c>
    </row>
    <row r="1371" spans="1:19" x14ac:dyDescent="0.25">
      <c r="A1371" s="197">
        <f>YieldsAct!A1371</f>
        <v>27167</v>
      </c>
      <c r="B1371" s="197" t="str">
        <f>YieldsAct!B1371</f>
        <v>MN</v>
      </c>
      <c r="C1371" s="197" t="str">
        <f>YieldsAct!C1371</f>
        <v>Wilkin County</v>
      </c>
      <c r="D1371" s="197">
        <f>YieldsAct!D1371</f>
        <v>-96.4567792</v>
      </c>
      <c r="E1371" s="197">
        <f>YieldsAct!E1371</f>
        <v>46.364699999999999</v>
      </c>
      <c r="N1371" s="198">
        <v>2.7173579999999999E-2</v>
      </c>
      <c r="S1371">
        <f t="shared" si="21"/>
        <v>1707.1749137024997</v>
      </c>
    </row>
    <row r="1372" spans="1:19" x14ac:dyDescent="0.25">
      <c r="A1372" s="197">
        <f>YieldsAct!A1372</f>
        <v>27169</v>
      </c>
      <c r="B1372" s="197" t="str">
        <f>YieldsAct!B1372</f>
        <v>MN</v>
      </c>
      <c r="C1372" s="197" t="str">
        <f>YieldsAct!C1372</f>
        <v>Winona County</v>
      </c>
      <c r="D1372" s="197">
        <f>YieldsAct!D1372</f>
        <v>-91.779209899999998</v>
      </c>
      <c r="E1372" s="197">
        <f>YieldsAct!E1372</f>
        <v>43.997030000000002</v>
      </c>
      <c r="N1372" s="198">
        <v>2.8081229999999999E-2</v>
      </c>
      <c r="S1372">
        <f t="shared" si="21"/>
        <v>1385.6124348470253</v>
      </c>
    </row>
    <row r="1373" spans="1:19" x14ac:dyDescent="0.25">
      <c r="A1373" s="197">
        <f>YieldsAct!A1373</f>
        <v>27171</v>
      </c>
      <c r="B1373" s="197" t="str">
        <f>YieldsAct!B1373</f>
        <v>MN</v>
      </c>
      <c r="C1373" s="197" t="str">
        <f>YieldsAct!C1373</f>
        <v>Wright County</v>
      </c>
      <c r="D1373" s="197">
        <f>YieldsAct!D1373</f>
        <v>-93.963918300000003</v>
      </c>
      <c r="E1373" s="197">
        <f>YieldsAct!E1373</f>
        <v>45.182580000000002</v>
      </c>
      <c r="N1373" s="198">
        <v>2.7777039999999999E-2</v>
      </c>
      <c r="S1373">
        <f t="shared" si="21"/>
        <v>1543.4733047769002</v>
      </c>
    </row>
    <row r="1374" spans="1:19" x14ac:dyDescent="0.25">
      <c r="A1374" s="197">
        <f>YieldsAct!A1374</f>
        <v>27173</v>
      </c>
      <c r="B1374" s="197" t="str">
        <f>YieldsAct!B1374</f>
        <v>MN</v>
      </c>
      <c r="C1374" s="197" t="str">
        <f>YieldsAct!C1374</f>
        <v>Yellow Medicine County</v>
      </c>
      <c r="D1374" s="197">
        <f>YieldsAct!D1374</f>
        <v>-95.857506799999996</v>
      </c>
      <c r="E1374" s="197">
        <f>YieldsAct!E1374</f>
        <v>44.725569999999998</v>
      </c>
      <c r="N1374" s="198">
        <v>2.638747E-2</v>
      </c>
      <c r="S1374">
        <f t="shared" si="21"/>
        <v>1481.8714016060246</v>
      </c>
    </row>
    <row r="1375" spans="1:19" x14ac:dyDescent="0.25">
      <c r="A1375" s="197">
        <f>YieldsAct!A1375</f>
        <v>28001</v>
      </c>
      <c r="B1375" s="197" t="str">
        <f>YieldsAct!B1375</f>
        <v>MS</v>
      </c>
      <c r="C1375" s="197" t="str">
        <f>YieldsAct!C1375</f>
        <v>Adams County</v>
      </c>
      <c r="D1375" s="197">
        <f>YieldsAct!D1375</f>
        <v>-91.353437200000002</v>
      </c>
      <c r="E1375" s="197">
        <f>YieldsAct!E1375</f>
        <v>31.487880000000001</v>
      </c>
      <c r="N1375" s="198">
        <v>2.252583E-2</v>
      </c>
      <c r="S1375">
        <f t="shared" si="21"/>
        <v>105.41292051240004</v>
      </c>
    </row>
    <row r="1376" spans="1:19" x14ac:dyDescent="0.25">
      <c r="A1376" s="197">
        <f>YieldsAct!A1376</f>
        <v>28003</v>
      </c>
      <c r="B1376" s="197" t="str">
        <f>YieldsAct!B1376</f>
        <v>MS</v>
      </c>
      <c r="C1376" s="197" t="str">
        <f>YieldsAct!C1376</f>
        <v>Alcorn County</v>
      </c>
      <c r="D1376" s="197">
        <f>YieldsAct!D1376</f>
        <v>-88.5811882</v>
      </c>
      <c r="E1376" s="197">
        <f>YieldsAct!E1376</f>
        <v>34.880409999999998</v>
      </c>
      <c r="N1376" s="198">
        <v>2.376178E-2</v>
      </c>
      <c r="S1376">
        <f t="shared" si="21"/>
        <v>383.0190789782248</v>
      </c>
    </row>
    <row r="1377" spans="1:19" x14ac:dyDescent="0.25">
      <c r="A1377" s="197">
        <f>YieldsAct!A1377</f>
        <v>28005</v>
      </c>
      <c r="B1377" s="197" t="str">
        <f>YieldsAct!B1377</f>
        <v>MS</v>
      </c>
      <c r="C1377" s="197" t="str">
        <f>YieldsAct!C1377</f>
        <v>Amite County</v>
      </c>
      <c r="D1377" s="197">
        <f>YieldsAct!D1377</f>
        <v>-90.809482700000004</v>
      </c>
      <c r="E1377" s="197">
        <f>YieldsAct!E1377</f>
        <v>31.17634</v>
      </c>
      <c r="N1377" s="198">
        <v>2.2789219999999999E-2</v>
      </c>
      <c r="S1377">
        <f t="shared" si="21"/>
        <v>82.51644554009998</v>
      </c>
    </row>
    <row r="1378" spans="1:19" x14ac:dyDescent="0.25">
      <c r="A1378" s="197">
        <f>YieldsAct!A1378</f>
        <v>28007</v>
      </c>
      <c r="B1378" s="197" t="str">
        <f>YieldsAct!B1378</f>
        <v>MS</v>
      </c>
      <c r="C1378" s="197" t="str">
        <f>YieldsAct!C1378</f>
        <v>Attala County</v>
      </c>
      <c r="D1378" s="197">
        <f>YieldsAct!D1378</f>
        <v>-89.583907600000003</v>
      </c>
      <c r="E1378" s="197">
        <f>YieldsAct!E1378</f>
        <v>33.085760000000001</v>
      </c>
      <c r="N1378" s="198">
        <v>2.2947220000000001E-2</v>
      </c>
      <c r="S1378">
        <f t="shared" si="21"/>
        <v>229.71310824960003</v>
      </c>
    </row>
    <row r="1379" spans="1:19" x14ac:dyDescent="0.25">
      <c r="A1379" s="197">
        <f>YieldsAct!A1379</f>
        <v>28009</v>
      </c>
      <c r="B1379" s="197" t="str">
        <f>YieldsAct!B1379</f>
        <v>MS</v>
      </c>
      <c r="C1379" s="197" t="str">
        <f>YieldsAct!C1379</f>
        <v>Benton County</v>
      </c>
      <c r="D1379" s="197">
        <f>YieldsAct!D1379</f>
        <v>-89.188927300000003</v>
      </c>
      <c r="E1379" s="197">
        <f>YieldsAct!E1379</f>
        <v>34.818559999999998</v>
      </c>
      <c r="N1379" s="198">
        <v>2.3720870000000002E-2</v>
      </c>
      <c r="S1379">
        <f t="shared" si="21"/>
        <v>377.49447106559978</v>
      </c>
    </row>
    <row r="1380" spans="1:19" x14ac:dyDescent="0.25">
      <c r="A1380" s="197">
        <f>YieldsAct!A1380</f>
        <v>28011</v>
      </c>
      <c r="B1380" s="197" t="str">
        <f>YieldsAct!B1380</f>
        <v>MS</v>
      </c>
      <c r="C1380" s="197" t="str">
        <f>YieldsAct!C1380</f>
        <v>Bolivar County</v>
      </c>
      <c r="D1380" s="197">
        <f>YieldsAct!D1380</f>
        <v>-90.887512599999994</v>
      </c>
      <c r="E1380" s="197">
        <f>YieldsAct!E1380</f>
        <v>33.800449999999998</v>
      </c>
      <c r="N1380" s="198">
        <v>2.2923269999999999E-2</v>
      </c>
      <c r="S1380">
        <f t="shared" si="21"/>
        <v>289.02807045562486</v>
      </c>
    </row>
    <row r="1381" spans="1:19" x14ac:dyDescent="0.25">
      <c r="A1381" s="197">
        <f>YieldsAct!A1381</f>
        <v>28013</v>
      </c>
      <c r="B1381" s="197" t="str">
        <f>YieldsAct!B1381</f>
        <v>MS</v>
      </c>
      <c r="C1381" s="197" t="str">
        <f>YieldsAct!C1381</f>
        <v>Calhoun County</v>
      </c>
      <c r="D1381" s="197">
        <f>YieldsAct!D1381</f>
        <v>-89.333510899999993</v>
      </c>
      <c r="E1381" s="197">
        <f>YieldsAct!E1381</f>
        <v>33.94117</v>
      </c>
      <c r="N1381" s="198">
        <v>2.3267380000000001E-2</v>
      </c>
      <c r="S1381">
        <f t="shared" si="21"/>
        <v>300.97782218002499</v>
      </c>
    </row>
    <row r="1382" spans="1:19" x14ac:dyDescent="0.25">
      <c r="A1382" s="197">
        <f>YieldsAct!A1382</f>
        <v>28015</v>
      </c>
      <c r="B1382" s="197" t="str">
        <f>YieldsAct!B1382</f>
        <v>MS</v>
      </c>
      <c r="C1382" s="197" t="str">
        <f>YieldsAct!C1382</f>
        <v>Carroll County</v>
      </c>
      <c r="D1382" s="197">
        <f>YieldsAct!D1382</f>
        <v>-89.922986699999996</v>
      </c>
      <c r="E1382" s="197">
        <f>YieldsAct!E1382</f>
        <v>33.45102</v>
      </c>
      <c r="N1382" s="198">
        <v>2.2967640000000001E-2</v>
      </c>
      <c r="S1382">
        <f t="shared" si="21"/>
        <v>259.74031284089995</v>
      </c>
    </row>
    <row r="1383" spans="1:19" x14ac:dyDescent="0.25">
      <c r="A1383" s="197">
        <f>YieldsAct!A1383</f>
        <v>28017</v>
      </c>
      <c r="B1383" s="197" t="str">
        <f>YieldsAct!B1383</f>
        <v>MS</v>
      </c>
      <c r="C1383" s="197" t="str">
        <f>YieldsAct!C1383</f>
        <v>Chickasaw County</v>
      </c>
      <c r="D1383" s="197">
        <f>YieldsAct!D1383</f>
        <v>-88.942633999999998</v>
      </c>
      <c r="E1383" s="197">
        <f>YieldsAct!E1383</f>
        <v>33.920920000000002</v>
      </c>
      <c r="N1383" s="198">
        <v>2.321873E-2</v>
      </c>
      <c r="S1383">
        <f t="shared" si="21"/>
        <v>299.25273070440022</v>
      </c>
    </row>
    <row r="1384" spans="1:19" x14ac:dyDescent="0.25">
      <c r="A1384" s="197">
        <f>YieldsAct!A1384</f>
        <v>28019</v>
      </c>
      <c r="B1384" s="197" t="str">
        <f>YieldsAct!B1384</f>
        <v>MS</v>
      </c>
      <c r="C1384" s="197" t="str">
        <f>YieldsAct!C1384</f>
        <v>Choctaw County</v>
      </c>
      <c r="D1384" s="197">
        <f>YieldsAct!D1384</f>
        <v>-89.245921699999997</v>
      </c>
      <c r="E1384" s="197">
        <f>YieldsAct!E1384</f>
        <v>33.344259999999998</v>
      </c>
      <c r="N1384" s="198">
        <v>2.3012080000000001E-2</v>
      </c>
      <c r="S1384">
        <f t="shared" si="21"/>
        <v>250.90171863209989</v>
      </c>
    </row>
    <row r="1385" spans="1:19" x14ac:dyDescent="0.25">
      <c r="A1385" s="197">
        <f>YieldsAct!A1385</f>
        <v>28021</v>
      </c>
      <c r="B1385" s="197" t="str">
        <f>YieldsAct!B1385</f>
        <v>MS</v>
      </c>
      <c r="C1385" s="197" t="str">
        <f>YieldsAct!C1385</f>
        <v>Claiborne County</v>
      </c>
      <c r="D1385" s="197">
        <f>YieldsAct!D1385</f>
        <v>-90.911716799999994</v>
      </c>
      <c r="E1385" s="197">
        <f>YieldsAct!E1385</f>
        <v>31.981290000000001</v>
      </c>
      <c r="N1385" s="198">
        <v>2.2643670000000001E-2</v>
      </c>
      <c r="S1385">
        <f t="shared" si="21"/>
        <v>142.5694726442251</v>
      </c>
    </row>
    <row r="1386" spans="1:19" x14ac:dyDescent="0.25">
      <c r="A1386" s="197">
        <f>YieldsAct!A1386</f>
        <v>28023</v>
      </c>
      <c r="B1386" s="197" t="str">
        <f>YieldsAct!B1386</f>
        <v>MS</v>
      </c>
      <c r="C1386" s="197" t="str">
        <f>YieldsAct!C1386</f>
        <v>Clarke County</v>
      </c>
      <c r="D1386" s="197">
        <f>YieldsAct!D1386</f>
        <v>-88.686073100000002</v>
      </c>
      <c r="E1386" s="197">
        <f>YieldsAct!E1386</f>
        <v>32.044780000000003</v>
      </c>
      <c r="N1386" s="198">
        <v>2.272018E-2</v>
      </c>
      <c r="S1386">
        <f t="shared" si="21"/>
        <v>147.43018180890022</v>
      </c>
    </row>
    <row r="1387" spans="1:19" x14ac:dyDescent="0.25">
      <c r="A1387" s="197">
        <f>YieldsAct!A1387</f>
        <v>28025</v>
      </c>
      <c r="B1387" s="197" t="str">
        <f>YieldsAct!B1387</f>
        <v>MS</v>
      </c>
      <c r="C1387" s="197" t="str">
        <f>YieldsAct!C1387</f>
        <v>Clay County</v>
      </c>
      <c r="D1387" s="197">
        <f>YieldsAct!D1387</f>
        <v>-88.782285200000004</v>
      </c>
      <c r="E1387" s="197">
        <f>YieldsAct!E1387</f>
        <v>33.657029999999999</v>
      </c>
      <c r="N1387" s="198">
        <v>2.3145559999999999E-2</v>
      </c>
      <c r="S1387">
        <f t="shared" si="21"/>
        <v>276.94072894702492</v>
      </c>
    </row>
    <row r="1388" spans="1:19" x14ac:dyDescent="0.25">
      <c r="A1388" s="197">
        <f>YieldsAct!A1388</f>
        <v>28027</v>
      </c>
      <c r="B1388" s="197" t="str">
        <f>YieldsAct!B1388</f>
        <v>MS</v>
      </c>
      <c r="C1388" s="197" t="str">
        <f>YieldsAct!C1388</f>
        <v>Coahoma County</v>
      </c>
      <c r="D1388" s="197">
        <f>YieldsAct!D1388</f>
        <v>-90.608255099999994</v>
      </c>
      <c r="E1388" s="197">
        <f>YieldsAct!E1388</f>
        <v>34.236130000000003</v>
      </c>
      <c r="N1388" s="198">
        <v>2.3072990000000002E-2</v>
      </c>
      <c r="S1388">
        <f t="shared" si="21"/>
        <v>326.31456909802523</v>
      </c>
    </row>
    <row r="1389" spans="1:19" x14ac:dyDescent="0.25">
      <c r="A1389" s="197">
        <f>YieldsAct!A1389</f>
        <v>28029</v>
      </c>
      <c r="B1389" s="197" t="str">
        <f>YieldsAct!B1389</f>
        <v>MS</v>
      </c>
      <c r="C1389" s="197" t="str">
        <f>YieldsAct!C1389</f>
        <v>Copiah County</v>
      </c>
      <c r="D1389" s="197">
        <f>YieldsAct!D1389</f>
        <v>-90.457510200000002</v>
      </c>
      <c r="E1389" s="197">
        <f>YieldsAct!E1389</f>
        <v>31.873729999999998</v>
      </c>
      <c r="N1389" s="198">
        <v>2.2736699999999999E-2</v>
      </c>
      <c r="S1389">
        <f t="shared" si="21"/>
        <v>134.37621925402487</v>
      </c>
    </row>
    <row r="1390" spans="1:19" x14ac:dyDescent="0.25">
      <c r="A1390" s="197">
        <f>YieldsAct!A1390</f>
        <v>28031</v>
      </c>
      <c r="B1390" s="197" t="str">
        <f>YieldsAct!B1390</f>
        <v>MS</v>
      </c>
      <c r="C1390" s="197" t="str">
        <f>YieldsAct!C1390</f>
        <v>Covington County</v>
      </c>
      <c r="D1390" s="197">
        <f>YieldsAct!D1390</f>
        <v>-89.558940199999995</v>
      </c>
      <c r="E1390" s="197">
        <f>YieldsAct!E1390</f>
        <v>31.640149999999998</v>
      </c>
      <c r="N1390" s="198">
        <v>2.2667590000000001E-2</v>
      </c>
      <c r="S1390">
        <f t="shared" si="21"/>
        <v>116.76283205062488</v>
      </c>
    </row>
    <row r="1391" spans="1:19" x14ac:dyDescent="0.25">
      <c r="A1391" s="197">
        <f>YieldsAct!A1391</f>
        <v>28033</v>
      </c>
      <c r="B1391" s="197" t="str">
        <f>YieldsAct!B1391</f>
        <v>MS</v>
      </c>
      <c r="C1391" s="197" t="str">
        <f>YieldsAct!C1391</f>
        <v>DeSoto County</v>
      </c>
      <c r="D1391" s="197">
        <f>YieldsAct!D1391</f>
        <v>-89.993370900000002</v>
      </c>
      <c r="E1391" s="197">
        <f>YieldsAct!E1391</f>
        <v>34.87668</v>
      </c>
      <c r="N1391" s="198">
        <v>2.355082E-2</v>
      </c>
      <c r="S1391">
        <f t="shared" si="21"/>
        <v>382.68541760040006</v>
      </c>
    </row>
    <row r="1392" spans="1:19" x14ac:dyDescent="0.25">
      <c r="A1392" s="197">
        <f>YieldsAct!A1392</f>
        <v>28035</v>
      </c>
      <c r="B1392" s="197" t="str">
        <f>YieldsAct!B1392</f>
        <v>MS</v>
      </c>
      <c r="C1392" s="197" t="str">
        <f>YieldsAct!C1392</f>
        <v>Forrest County</v>
      </c>
      <c r="D1392" s="197">
        <f>YieldsAct!D1392</f>
        <v>-89.258405999999994</v>
      </c>
      <c r="E1392" s="197">
        <f>YieldsAct!E1392</f>
        <v>31.194649999999999</v>
      </c>
      <c r="N1392" s="198">
        <v>2.2614909999999998E-2</v>
      </c>
      <c r="S1392">
        <f t="shared" si="21"/>
        <v>83.850049400624954</v>
      </c>
    </row>
    <row r="1393" spans="1:19" x14ac:dyDescent="0.25">
      <c r="A1393" s="197">
        <f>YieldsAct!A1393</f>
        <v>28037</v>
      </c>
      <c r="B1393" s="197" t="str">
        <f>YieldsAct!B1393</f>
        <v>MS</v>
      </c>
      <c r="C1393" s="197" t="str">
        <f>YieldsAct!C1393</f>
        <v>Franklin County</v>
      </c>
      <c r="D1393" s="197">
        <f>YieldsAct!D1393</f>
        <v>-90.9066641</v>
      </c>
      <c r="E1393" s="197">
        <f>YieldsAct!E1393</f>
        <v>31.479749999999999</v>
      </c>
      <c r="N1393" s="198">
        <v>2.278115E-2</v>
      </c>
      <c r="S1393">
        <f t="shared" si="21"/>
        <v>104.80986014062495</v>
      </c>
    </row>
    <row r="1394" spans="1:19" x14ac:dyDescent="0.25">
      <c r="A1394" s="197">
        <f>YieldsAct!A1394</f>
        <v>28039</v>
      </c>
      <c r="B1394" s="197" t="str">
        <f>YieldsAct!B1394</f>
        <v>MS</v>
      </c>
      <c r="C1394" s="197" t="str">
        <f>YieldsAct!C1394</f>
        <v>George County</v>
      </c>
      <c r="D1394" s="197">
        <f>YieldsAct!D1394</f>
        <v>-88.639921000000001</v>
      </c>
      <c r="E1394" s="197">
        <f>YieldsAct!E1394</f>
        <v>30.863779999999998</v>
      </c>
      <c r="N1394" s="198">
        <v>2.252585E-2</v>
      </c>
      <c r="S1394">
        <f t="shared" si="21"/>
        <v>59.983910748899895</v>
      </c>
    </row>
    <row r="1395" spans="1:19" x14ac:dyDescent="0.25">
      <c r="A1395" s="197">
        <f>YieldsAct!A1395</f>
        <v>28041</v>
      </c>
      <c r="B1395" s="197" t="str">
        <f>YieldsAct!B1395</f>
        <v>MS</v>
      </c>
      <c r="C1395" s="197" t="str">
        <f>YieldsAct!C1395</f>
        <v>Greene County</v>
      </c>
      <c r="D1395" s="197">
        <f>YieldsAct!D1395</f>
        <v>-88.638719600000002</v>
      </c>
      <c r="E1395" s="197">
        <f>YieldsAct!E1395</f>
        <v>31.213619999999999</v>
      </c>
      <c r="N1395" s="198">
        <v>2.2529799999999999E-2</v>
      </c>
      <c r="S1395">
        <f t="shared" si="21"/>
        <v>85.23331538489991</v>
      </c>
    </row>
    <row r="1396" spans="1:19" x14ac:dyDescent="0.25">
      <c r="A1396" s="197">
        <f>YieldsAct!A1396</f>
        <v>28043</v>
      </c>
      <c r="B1396" s="197" t="str">
        <f>YieldsAct!B1396</f>
        <v>MS</v>
      </c>
      <c r="C1396" s="197" t="str">
        <f>YieldsAct!C1396</f>
        <v>Grenada County</v>
      </c>
      <c r="D1396" s="197">
        <f>YieldsAct!D1396</f>
        <v>-89.7985051</v>
      </c>
      <c r="E1396" s="197">
        <f>YieldsAct!E1396</f>
        <v>33.77122</v>
      </c>
      <c r="N1396" s="198">
        <v>2.30647E-2</v>
      </c>
      <c r="S1396">
        <f t="shared" si="21"/>
        <v>286.55707564889991</v>
      </c>
    </row>
    <row r="1397" spans="1:19" x14ac:dyDescent="0.25">
      <c r="A1397" s="197">
        <f>YieldsAct!A1397</f>
        <v>28045</v>
      </c>
      <c r="B1397" s="197" t="str">
        <f>YieldsAct!B1397</f>
        <v>MS</v>
      </c>
      <c r="C1397" s="197" t="str">
        <f>YieldsAct!C1397</f>
        <v>Hancock County</v>
      </c>
      <c r="D1397" s="197">
        <f>YieldsAct!D1397</f>
        <v>-89.487788499999994</v>
      </c>
      <c r="E1397" s="197">
        <f>YieldsAct!E1397</f>
        <v>30.429510000000001</v>
      </c>
      <c r="N1397" s="198">
        <v>2.2193879999999999E-2</v>
      </c>
      <c r="S1397">
        <f t="shared" si="21"/>
        <v>29.407002390225035</v>
      </c>
    </row>
    <row r="1398" spans="1:19" x14ac:dyDescent="0.25">
      <c r="A1398" s="197">
        <f>YieldsAct!A1398</f>
        <v>28047</v>
      </c>
      <c r="B1398" s="197" t="str">
        <f>YieldsAct!B1398</f>
        <v>MS</v>
      </c>
      <c r="C1398" s="197" t="str">
        <f>YieldsAct!C1398</f>
        <v>Harrison County</v>
      </c>
      <c r="D1398" s="197">
        <f>YieldsAct!D1398</f>
        <v>-89.115122400000004</v>
      </c>
      <c r="E1398" s="197">
        <f>YieldsAct!E1398</f>
        <v>30.525099999999998</v>
      </c>
      <c r="N1398" s="198">
        <v>2.209208E-2</v>
      </c>
      <c r="S1398">
        <f t="shared" si="21"/>
        <v>36.064642522499881</v>
      </c>
    </row>
    <row r="1399" spans="1:19" x14ac:dyDescent="0.25">
      <c r="A1399" s="197">
        <f>YieldsAct!A1399</f>
        <v>28049</v>
      </c>
      <c r="B1399" s="197" t="str">
        <f>YieldsAct!B1399</f>
        <v>MS</v>
      </c>
      <c r="C1399" s="197" t="str">
        <f>YieldsAct!C1399</f>
        <v>Hinds County</v>
      </c>
      <c r="D1399" s="197">
        <f>YieldsAct!D1399</f>
        <v>-90.451669100000004</v>
      </c>
      <c r="E1399" s="197">
        <f>YieldsAct!E1399</f>
        <v>32.271250000000002</v>
      </c>
      <c r="N1399" s="198">
        <v>2.272836E-2</v>
      </c>
      <c r="S1399">
        <f t="shared" si="21"/>
        <v>164.91617226562516</v>
      </c>
    </row>
    <row r="1400" spans="1:19" x14ac:dyDescent="0.25">
      <c r="A1400" s="197">
        <f>YieldsAct!A1400</f>
        <v>28051</v>
      </c>
      <c r="B1400" s="197" t="str">
        <f>YieldsAct!B1400</f>
        <v>MS</v>
      </c>
      <c r="C1400" s="197" t="str">
        <f>YieldsAct!C1400</f>
        <v>Holmes County</v>
      </c>
      <c r="D1400" s="197">
        <f>YieldsAct!D1400</f>
        <v>-90.097793699999997</v>
      </c>
      <c r="E1400" s="197">
        <f>YieldsAct!E1400</f>
        <v>33.127690000000001</v>
      </c>
      <c r="N1400" s="198">
        <v>2.2910699999999999E-2</v>
      </c>
      <c r="S1400">
        <f t="shared" si="21"/>
        <v>233.12957565622511</v>
      </c>
    </row>
    <row r="1401" spans="1:19" x14ac:dyDescent="0.25">
      <c r="A1401" s="197">
        <f>YieldsAct!A1401</f>
        <v>28053</v>
      </c>
      <c r="B1401" s="197" t="str">
        <f>YieldsAct!B1401</f>
        <v>MS</v>
      </c>
      <c r="C1401" s="197" t="str">
        <f>YieldsAct!C1401</f>
        <v>Humphreys County</v>
      </c>
      <c r="D1401" s="197">
        <f>YieldsAct!D1401</f>
        <v>-90.531716900000006</v>
      </c>
      <c r="E1401" s="197">
        <f>YieldsAct!E1401</f>
        <v>33.134639999999997</v>
      </c>
      <c r="N1401" s="198">
        <v>2.282996E-2</v>
      </c>
      <c r="S1401">
        <f t="shared" si="21"/>
        <v>233.69662784159979</v>
      </c>
    </row>
    <row r="1402" spans="1:19" x14ac:dyDescent="0.25">
      <c r="A1402" s="197">
        <f>YieldsAct!A1402</f>
        <v>28055</v>
      </c>
      <c r="B1402" s="197" t="str">
        <f>YieldsAct!B1402</f>
        <v>MS</v>
      </c>
      <c r="C1402" s="197" t="str">
        <f>YieldsAct!C1402</f>
        <v>Issaquena County</v>
      </c>
      <c r="D1402" s="197">
        <f>YieldsAct!D1402</f>
        <v>-90.992808100000005</v>
      </c>
      <c r="E1402" s="197">
        <f>YieldsAct!E1402</f>
        <v>32.740380000000002</v>
      </c>
      <c r="N1402" s="198">
        <v>2.267566E-2</v>
      </c>
      <c r="S1402">
        <f t="shared" si="21"/>
        <v>201.87243572490016</v>
      </c>
    </row>
    <row r="1403" spans="1:19" x14ac:dyDescent="0.25">
      <c r="A1403" s="197">
        <f>YieldsAct!A1403</f>
        <v>28057</v>
      </c>
      <c r="B1403" s="197" t="str">
        <f>YieldsAct!B1403</f>
        <v>MS</v>
      </c>
      <c r="C1403" s="197" t="str">
        <f>YieldsAct!C1403</f>
        <v>Itawamba County</v>
      </c>
      <c r="D1403" s="197">
        <f>YieldsAct!D1403</f>
        <v>-88.361334299999996</v>
      </c>
      <c r="E1403" s="197">
        <f>YieldsAct!E1403</f>
        <v>34.27807</v>
      </c>
      <c r="N1403" s="198">
        <v>2.3489940000000001E-2</v>
      </c>
      <c r="S1403">
        <f t="shared" si="21"/>
        <v>329.948961581025</v>
      </c>
    </row>
    <row r="1404" spans="1:19" x14ac:dyDescent="0.25">
      <c r="A1404" s="197">
        <f>YieldsAct!A1404</f>
        <v>28059</v>
      </c>
      <c r="B1404" s="197" t="str">
        <f>YieldsAct!B1404</f>
        <v>MS</v>
      </c>
      <c r="C1404" s="197" t="str">
        <f>YieldsAct!C1404</f>
        <v>Jackson County</v>
      </c>
      <c r="D1404" s="197">
        <f>YieldsAct!D1404</f>
        <v>-88.632073399999996</v>
      </c>
      <c r="E1404" s="197">
        <f>YieldsAct!E1404</f>
        <v>30.56119</v>
      </c>
      <c r="N1404" s="198">
        <v>2.2023330000000001E-2</v>
      </c>
      <c r="S1404">
        <f t="shared" si="21"/>
        <v>38.58892698622499</v>
      </c>
    </row>
    <row r="1405" spans="1:19" x14ac:dyDescent="0.25">
      <c r="A1405" s="197">
        <f>YieldsAct!A1405</f>
        <v>28061</v>
      </c>
      <c r="B1405" s="197" t="str">
        <f>YieldsAct!B1405</f>
        <v>MS</v>
      </c>
      <c r="C1405" s="197" t="str">
        <f>YieldsAct!C1405</f>
        <v>Jasper County</v>
      </c>
      <c r="D1405" s="197">
        <f>YieldsAct!D1405</f>
        <v>-89.114201600000001</v>
      </c>
      <c r="E1405" s="197">
        <f>YieldsAct!E1405</f>
        <v>32.025889999999997</v>
      </c>
      <c r="N1405" s="198">
        <v>2.272016E-2</v>
      </c>
      <c r="S1405">
        <f t="shared" si="21"/>
        <v>145.98209315722477</v>
      </c>
    </row>
    <row r="1406" spans="1:19" x14ac:dyDescent="0.25">
      <c r="A1406" s="197">
        <f>YieldsAct!A1406</f>
        <v>28063</v>
      </c>
      <c r="B1406" s="197" t="str">
        <f>YieldsAct!B1406</f>
        <v>MS</v>
      </c>
      <c r="C1406" s="197" t="str">
        <f>YieldsAct!C1406</f>
        <v>Jefferson County</v>
      </c>
      <c r="D1406" s="197">
        <f>YieldsAct!D1406</f>
        <v>-91.036547400000003</v>
      </c>
      <c r="E1406" s="197">
        <f>YieldsAct!E1406</f>
        <v>31.73809</v>
      </c>
      <c r="N1406" s="198">
        <v>2.259889E-2</v>
      </c>
      <c r="S1406">
        <f t="shared" si="21"/>
        <v>124.11822790822498</v>
      </c>
    </row>
    <row r="1407" spans="1:19" x14ac:dyDescent="0.25">
      <c r="A1407" s="197">
        <f>YieldsAct!A1407</f>
        <v>28065</v>
      </c>
      <c r="B1407" s="197" t="str">
        <f>YieldsAct!B1407</f>
        <v>MS</v>
      </c>
      <c r="C1407" s="197" t="str">
        <f>YieldsAct!C1407</f>
        <v>Jefferson Davis County</v>
      </c>
      <c r="D1407" s="197">
        <f>YieldsAct!D1407</f>
        <v>-89.8308021</v>
      </c>
      <c r="E1407" s="197">
        <f>YieldsAct!E1407</f>
        <v>31.576270000000001</v>
      </c>
      <c r="N1407" s="198">
        <v>2.2732450000000001E-2</v>
      </c>
      <c r="S1407">
        <f t="shared" si="21"/>
        <v>111.98863600402508</v>
      </c>
    </row>
    <row r="1408" spans="1:19" x14ac:dyDescent="0.25">
      <c r="A1408" s="197">
        <f>YieldsAct!A1408</f>
        <v>28067</v>
      </c>
      <c r="B1408" s="197" t="str">
        <f>YieldsAct!B1408</f>
        <v>MS</v>
      </c>
      <c r="C1408" s="197" t="str">
        <f>YieldsAct!C1408</f>
        <v>Jones County</v>
      </c>
      <c r="D1408" s="197">
        <f>YieldsAct!D1408</f>
        <v>-89.169407899999996</v>
      </c>
      <c r="E1408" s="197">
        <f>YieldsAct!E1408</f>
        <v>31.628900000000002</v>
      </c>
      <c r="N1408" s="198">
        <v>2.2618920000000001E-2</v>
      </c>
      <c r="S1408">
        <f t="shared" si="21"/>
        <v>115.92070922250011</v>
      </c>
    </row>
    <row r="1409" spans="1:19" x14ac:dyDescent="0.25">
      <c r="A1409" s="197">
        <f>YieldsAct!A1409</f>
        <v>28069</v>
      </c>
      <c r="B1409" s="197" t="str">
        <f>YieldsAct!B1409</f>
        <v>MS</v>
      </c>
      <c r="C1409" s="197" t="str">
        <f>YieldsAct!C1409</f>
        <v>Kemper County</v>
      </c>
      <c r="D1409" s="197">
        <f>YieldsAct!D1409</f>
        <v>-88.641541599999996</v>
      </c>
      <c r="E1409" s="197">
        <f>YieldsAct!E1409</f>
        <v>32.754150000000003</v>
      </c>
      <c r="N1409" s="198">
        <v>2.285413E-2</v>
      </c>
      <c r="S1409">
        <f t="shared" si="21"/>
        <v>202.9721450006252</v>
      </c>
    </row>
    <row r="1410" spans="1:19" x14ac:dyDescent="0.25">
      <c r="A1410" s="197">
        <f>YieldsAct!A1410</f>
        <v>28071</v>
      </c>
      <c r="B1410" s="197" t="str">
        <f>YieldsAct!B1410</f>
        <v>MS</v>
      </c>
      <c r="C1410" s="197" t="str">
        <f>YieldsAct!C1410</f>
        <v>Lafayette County</v>
      </c>
      <c r="D1410" s="197">
        <f>YieldsAct!D1410</f>
        <v>-89.484511699999999</v>
      </c>
      <c r="E1410" s="197">
        <f>YieldsAct!E1410</f>
        <v>34.362310000000001</v>
      </c>
      <c r="N1410" s="198">
        <v>2.344591E-2</v>
      </c>
      <c r="S1410">
        <f t="shared" si="21"/>
        <v>337.27285920622506</v>
      </c>
    </row>
    <row r="1411" spans="1:19" x14ac:dyDescent="0.25">
      <c r="A1411" s="197">
        <f>YieldsAct!A1411</f>
        <v>28073</v>
      </c>
      <c r="B1411" s="197" t="str">
        <f>YieldsAct!B1411</f>
        <v>MS</v>
      </c>
      <c r="C1411" s="197" t="str">
        <f>YieldsAct!C1411</f>
        <v>Lamar County</v>
      </c>
      <c r="D1411" s="197">
        <f>YieldsAct!D1411</f>
        <v>-89.515029499999997</v>
      </c>
      <c r="E1411" s="197">
        <f>YieldsAct!E1411</f>
        <v>31.21509</v>
      </c>
      <c r="N1411" s="198">
        <v>2.2635209999999999E-2</v>
      </c>
      <c r="S1411">
        <f t="shared" si="21"/>
        <v>85.340573343225003</v>
      </c>
    </row>
    <row r="1412" spans="1:19" x14ac:dyDescent="0.25">
      <c r="A1412" s="197">
        <f>YieldsAct!A1412</f>
        <v>28075</v>
      </c>
      <c r="B1412" s="197" t="str">
        <f>YieldsAct!B1412</f>
        <v>MS</v>
      </c>
      <c r="C1412" s="197" t="str">
        <f>YieldsAct!C1412</f>
        <v>Lauderdale County</v>
      </c>
      <c r="D1412" s="197">
        <f>YieldsAct!D1412</f>
        <v>-88.661047699999997</v>
      </c>
      <c r="E1412" s="197">
        <f>YieldsAct!E1412</f>
        <v>32.40522</v>
      </c>
      <c r="N1412" s="198">
        <v>2.2756809999999999E-2</v>
      </c>
      <c r="S1412">
        <f t="shared" si="21"/>
        <v>175.36878730889998</v>
      </c>
    </row>
    <row r="1413" spans="1:19" x14ac:dyDescent="0.25">
      <c r="A1413" s="197">
        <f>YieldsAct!A1413</f>
        <v>28077</v>
      </c>
      <c r="B1413" s="197" t="str">
        <f>YieldsAct!B1413</f>
        <v>MS</v>
      </c>
      <c r="C1413" s="197" t="str">
        <f>YieldsAct!C1413</f>
        <v>Lawrence County</v>
      </c>
      <c r="D1413" s="197">
        <f>YieldsAct!D1413</f>
        <v>-90.115527599999993</v>
      </c>
      <c r="E1413" s="197">
        <f>YieldsAct!E1413</f>
        <v>31.5581</v>
      </c>
      <c r="N1413" s="198">
        <v>2.272424E-2</v>
      </c>
      <c r="S1413">
        <f t="shared" si="21"/>
        <v>110.63402012249996</v>
      </c>
    </row>
    <row r="1414" spans="1:19" x14ac:dyDescent="0.25">
      <c r="A1414" s="197">
        <f>YieldsAct!A1414</f>
        <v>28079</v>
      </c>
      <c r="B1414" s="197" t="str">
        <f>YieldsAct!B1414</f>
        <v>MS</v>
      </c>
      <c r="C1414" s="197" t="str">
        <f>YieldsAct!C1414</f>
        <v>Leake County</v>
      </c>
      <c r="D1414" s="197">
        <f>YieldsAct!D1414</f>
        <v>-89.528710700000005</v>
      </c>
      <c r="E1414" s="197">
        <f>YieldsAct!E1414</f>
        <v>32.758420000000001</v>
      </c>
      <c r="N1414" s="198">
        <v>2.2975309999999999E-2</v>
      </c>
      <c r="S1414">
        <f t="shared" si="21"/>
        <v>203.31333201690009</v>
      </c>
    </row>
    <row r="1415" spans="1:19" x14ac:dyDescent="0.25">
      <c r="A1415" s="197">
        <f>YieldsAct!A1415</f>
        <v>28081</v>
      </c>
      <c r="B1415" s="197" t="str">
        <f>YieldsAct!B1415</f>
        <v>MS</v>
      </c>
      <c r="C1415" s="197" t="str">
        <f>YieldsAct!C1415</f>
        <v>Lee County</v>
      </c>
      <c r="D1415" s="197">
        <f>YieldsAct!D1415</f>
        <v>-88.6776014</v>
      </c>
      <c r="E1415" s="197">
        <f>YieldsAct!E1415</f>
        <v>34.284199999999998</v>
      </c>
      <c r="N1415" s="198">
        <v>2.3494190000000002E-2</v>
      </c>
      <c r="S1415">
        <f t="shared" si="21"/>
        <v>330.48083168999989</v>
      </c>
    </row>
    <row r="1416" spans="1:19" x14ac:dyDescent="0.25">
      <c r="A1416" s="197">
        <f>YieldsAct!A1416</f>
        <v>28083</v>
      </c>
      <c r="B1416" s="197" t="str">
        <f>YieldsAct!B1416</f>
        <v>MS</v>
      </c>
      <c r="C1416" s="197" t="str">
        <f>YieldsAct!C1416</f>
        <v>Leflore County</v>
      </c>
      <c r="D1416" s="197">
        <f>YieldsAct!D1416</f>
        <v>-90.305375100000006</v>
      </c>
      <c r="E1416" s="197">
        <f>YieldsAct!E1416</f>
        <v>33.552819999999997</v>
      </c>
      <c r="N1416" s="198">
        <v>2.2890790000000001E-2</v>
      </c>
      <c r="S1416">
        <f t="shared" si="21"/>
        <v>268.21604239289974</v>
      </c>
    </row>
    <row r="1417" spans="1:19" x14ac:dyDescent="0.25">
      <c r="A1417" s="197">
        <f>YieldsAct!A1417</f>
        <v>28085</v>
      </c>
      <c r="B1417" s="197" t="str">
        <f>YieldsAct!B1417</f>
        <v>MS</v>
      </c>
      <c r="C1417" s="197" t="str">
        <f>YieldsAct!C1417</f>
        <v>Lincoln County</v>
      </c>
      <c r="D1417" s="197">
        <f>YieldsAct!D1417</f>
        <v>-90.463436000000002</v>
      </c>
      <c r="E1417" s="197">
        <f>YieldsAct!E1417</f>
        <v>31.539149999999999</v>
      </c>
      <c r="N1417" s="198">
        <v>2.2756620000000002E-2</v>
      </c>
      <c r="S1417">
        <f t="shared" ref="S1417:S1480" si="22">E1417*1.5^2*(E1417-30)</f>
        <v>109.22283612562495</v>
      </c>
    </row>
    <row r="1418" spans="1:19" x14ac:dyDescent="0.25">
      <c r="A1418" s="197">
        <f>YieldsAct!A1418</f>
        <v>28087</v>
      </c>
      <c r="B1418" s="197" t="str">
        <f>YieldsAct!B1418</f>
        <v>MS</v>
      </c>
      <c r="C1418" s="197" t="str">
        <f>YieldsAct!C1418</f>
        <v>Lowndes County</v>
      </c>
      <c r="D1418" s="197">
        <f>YieldsAct!D1418</f>
        <v>-88.443435100000002</v>
      </c>
      <c r="E1418" s="197">
        <f>YieldsAct!E1418</f>
        <v>33.468330000000002</v>
      </c>
      <c r="N1418" s="198">
        <v>2.3121829999999999E-2</v>
      </c>
      <c r="S1418">
        <f t="shared" si="22"/>
        <v>261.17822922502512</v>
      </c>
    </row>
    <row r="1419" spans="1:19" x14ac:dyDescent="0.25">
      <c r="A1419" s="197">
        <f>YieldsAct!A1419</f>
        <v>28089</v>
      </c>
      <c r="B1419" s="197" t="str">
        <f>YieldsAct!B1419</f>
        <v>MS</v>
      </c>
      <c r="C1419" s="197" t="str">
        <f>YieldsAct!C1419</f>
        <v>Madison County</v>
      </c>
      <c r="D1419" s="197">
        <f>YieldsAct!D1419</f>
        <v>-90.044646599999993</v>
      </c>
      <c r="E1419" s="197">
        <f>YieldsAct!E1419</f>
        <v>32.638019999999997</v>
      </c>
      <c r="N1419" s="198">
        <v>2.2805240000000001E-2</v>
      </c>
      <c r="S1419">
        <f t="shared" si="22"/>
        <v>193.72443642089979</v>
      </c>
    </row>
    <row r="1420" spans="1:19" x14ac:dyDescent="0.25">
      <c r="A1420" s="197">
        <f>YieldsAct!A1420</f>
        <v>28091</v>
      </c>
      <c r="B1420" s="197" t="str">
        <f>YieldsAct!B1420</f>
        <v>MS</v>
      </c>
      <c r="C1420" s="197" t="str">
        <f>YieldsAct!C1420</f>
        <v>Marion County</v>
      </c>
      <c r="D1420" s="197">
        <f>YieldsAct!D1420</f>
        <v>-89.832572400000004</v>
      </c>
      <c r="E1420" s="197">
        <f>YieldsAct!E1420</f>
        <v>31.236910000000002</v>
      </c>
      <c r="N1420" s="198">
        <v>2.2680100000000002E-2</v>
      </c>
      <c r="S1420">
        <f t="shared" si="22"/>
        <v>86.933804283225129</v>
      </c>
    </row>
    <row r="1421" spans="1:19" x14ac:dyDescent="0.25">
      <c r="A1421" s="197">
        <f>YieldsAct!A1421</f>
        <v>28093</v>
      </c>
      <c r="B1421" s="197" t="str">
        <f>YieldsAct!B1421</f>
        <v>MS</v>
      </c>
      <c r="C1421" s="197" t="str">
        <f>YieldsAct!C1421</f>
        <v>Marshall County</v>
      </c>
      <c r="D1421" s="197">
        <f>YieldsAct!D1421</f>
        <v>-89.503202599999995</v>
      </c>
      <c r="E1421" s="197">
        <f>YieldsAct!E1421</f>
        <v>34.764940000000003</v>
      </c>
      <c r="N1421" s="198">
        <v>2.3684879999999998E-2</v>
      </c>
      <c r="S1421">
        <f t="shared" si="22"/>
        <v>372.71891970810026</v>
      </c>
    </row>
    <row r="1422" spans="1:19" x14ac:dyDescent="0.25">
      <c r="A1422" s="197">
        <f>YieldsAct!A1422</f>
        <v>28095</v>
      </c>
      <c r="B1422" s="197" t="str">
        <f>YieldsAct!B1422</f>
        <v>MS</v>
      </c>
      <c r="C1422" s="197" t="str">
        <f>YieldsAct!C1422</f>
        <v>Monroe County</v>
      </c>
      <c r="D1422" s="197">
        <f>YieldsAct!D1422</f>
        <v>-88.476564400000001</v>
      </c>
      <c r="E1422" s="197">
        <f>YieldsAct!E1422</f>
        <v>33.889740000000003</v>
      </c>
      <c r="N1422" s="198">
        <v>2.3267039999999999E-2</v>
      </c>
      <c r="S1422">
        <f t="shared" si="22"/>
        <v>296.6001238521003</v>
      </c>
    </row>
    <row r="1423" spans="1:19" x14ac:dyDescent="0.25">
      <c r="A1423" s="197">
        <f>YieldsAct!A1423</f>
        <v>28097</v>
      </c>
      <c r="B1423" s="197" t="str">
        <f>YieldsAct!B1423</f>
        <v>MS</v>
      </c>
      <c r="C1423" s="197" t="str">
        <f>YieldsAct!C1423</f>
        <v>Montgomery County</v>
      </c>
      <c r="D1423" s="197">
        <f>YieldsAct!D1423</f>
        <v>-89.614212899999998</v>
      </c>
      <c r="E1423" s="197">
        <f>YieldsAct!E1423</f>
        <v>33.493389999999998</v>
      </c>
      <c r="N1423" s="198">
        <v>2.304459E-2</v>
      </c>
      <c r="S1423">
        <f t="shared" si="22"/>
        <v>263.26231580722481</v>
      </c>
    </row>
    <row r="1424" spans="1:19" x14ac:dyDescent="0.25">
      <c r="A1424" s="197">
        <f>YieldsAct!A1424</f>
        <v>28099</v>
      </c>
      <c r="B1424" s="197" t="str">
        <f>YieldsAct!B1424</f>
        <v>MS</v>
      </c>
      <c r="C1424" s="197" t="str">
        <f>YieldsAct!C1424</f>
        <v>Neshoba County</v>
      </c>
      <c r="D1424" s="197">
        <f>YieldsAct!D1424</f>
        <v>-89.116683899999998</v>
      </c>
      <c r="E1424" s="197">
        <f>YieldsAct!E1424</f>
        <v>32.756419999999999</v>
      </c>
      <c r="N1424" s="198">
        <v>2.2914739999999999E-2</v>
      </c>
      <c r="S1424">
        <f t="shared" si="22"/>
        <v>203.15351523689989</v>
      </c>
    </row>
    <row r="1425" spans="1:19" x14ac:dyDescent="0.25">
      <c r="A1425" s="197">
        <f>YieldsAct!A1425</f>
        <v>28101</v>
      </c>
      <c r="B1425" s="197" t="str">
        <f>YieldsAct!B1425</f>
        <v>MS</v>
      </c>
      <c r="C1425" s="197" t="str">
        <f>YieldsAct!C1425</f>
        <v>Newton County</v>
      </c>
      <c r="D1425" s="197">
        <f>YieldsAct!D1425</f>
        <v>-89.114990199999994</v>
      </c>
      <c r="E1425" s="197">
        <f>YieldsAct!E1425</f>
        <v>32.40363</v>
      </c>
      <c r="N1425" s="198">
        <v>2.284576E-2</v>
      </c>
      <c r="S1425">
        <f t="shared" si="22"/>
        <v>175.24425864802498</v>
      </c>
    </row>
    <row r="1426" spans="1:19" x14ac:dyDescent="0.25">
      <c r="A1426" s="197">
        <f>YieldsAct!A1426</f>
        <v>28103</v>
      </c>
      <c r="B1426" s="197" t="str">
        <f>YieldsAct!B1426</f>
        <v>MS</v>
      </c>
      <c r="C1426" s="197" t="str">
        <f>YieldsAct!C1426</f>
        <v>Noxubee County</v>
      </c>
      <c r="D1426" s="197">
        <f>YieldsAct!D1426</f>
        <v>-88.562018499999994</v>
      </c>
      <c r="E1426" s="197">
        <f>YieldsAct!E1426</f>
        <v>33.107140000000001</v>
      </c>
      <c r="N1426" s="198">
        <v>2.294728E-2</v>
      </c>
      <c r="S1426">
        <f t="shared" si="22"/>
        <v>231.45416770410012</v>
      </c>
    </row>
    <row r="1427" spans="1:19" x14ac:dyDescent="0.25">
      <c r="A1427" s="197">
        <f>YieldsAct!A1427</f>
        <v>28105</v>
      </c>
      <c r="B1427" s="197" t="str">
        <f>YieldsAct!B1427</f>
        <v>MS</v>
      </c>
      <c r="C1427" s="197" t="str">
        <f>YieldsAct!C1427</f>
        <v>Oktibbeha County</v>
      </c>
      <c r="D1427" s="197">
        <f>YieldsAct!D1427</f>
        <v>-88.873109600000006</v>
      </c>
      <c r="E1427" s="197">
        <f>YieldsAct!E1427</f>
        <v>33.421970000000002</v>
      </c>
      <c r="N1427" s="198">
        <v>2.3088729999999998E-2</v>
      </c>
      <c r="S1427">
        <f t="shared" si="22"/>
        <v>257.33020203202511</v>
      </c>
    </row>
    <row r="1428" spans="1:19" x14ac:dyDescent="0.25">
      <c r="A1428" s="197">
        <f>YieldsAct!A1428</f>
        <v>28107</v>
      </c>
      <c r="B1428" s="197" t="str">
        <f>YieldsAct!B1428</f>
        <v>MS</v>
      </c>
      <c r="C1428" s="197" t="str">
        <f>YieldsAct!C1428</f>
        <v>Panola County</v>
      </c>
      <c r="D1428" s="197">
        <f>YieldsAct!D1428</f>
        <v>-89.948974100000001</v>
      </c>
      <c r="E1428" s="197">
        <f>YieldsAct!E1428</f>
        <v>34.369759999999999</v>
      </c>
      <c r="N1428" s="198">
        <v>2.3327870000000001E-2</v>
      </c>
      <c r="S1428">
        <f t="shared" si="22"/>
        <v>337.92210552959995</v>
      </c>
    </row>
    <row r="1429" spans="1:19" x14ac:dyDescent="0.25">
      <c r="A1429" s="197">
        <f>YieldsAct!A1429</f>
        <v>28109</v>
      </c>
      <c r="B1429" s="197" t="str">
        <f>YieldsAct!B1429</f>
        <v>MS</v>
      </c>
      <c r="C1429" s="197" t="str">
        <f>YieldsAct!C1429</f>
        <v>Pearl River County</v>
      </c>
      <c r="D1429" s="197">
        <f>YieldsAct!D1429</f>
        <v>-89.579889499999993</v>
      </c>
      <c r="E1429" s="197">
        <f>YieldsAct!E1429</f>
        <v>30.778009999999998</v>
      </c>
      <c r="N1429" s="198">
        <v>2.2513419999999999E-2</v>
      </c>
      <c r="S1429">
        <f t="shared" si="22"/>
        <v>53.877599010224884</v>
      </c>
    </row>
    <row r="1430" spans="1:19" x14ac:dyDescent="0.25">
      <c r="A1430" s="197">
        <f>YieldsAct!A1430</f>
        <v>28111</v>
      </c>
      <c r="B1430" s="197" t="str">
        <f>YieldsAct!B1430</f>
        <v>MS</v>
      </c>
      <c r="C1430" s="197" t="str">
        <f>YieldsAct!C1430</f>
        <v>Perry County</v>
      </c>
      <c r="D1430" s="197">
        <f>YieldsAct!D1430</f>
        <v>-88.992317200000002</v>
      </c>
      <c r="E1430" s="197">
        <f>YieldsAct!E1430</f>
        <v>31.178280000000001</v>
      </c>
      <c r="N1430" s="198">
        <v>2.2619279999999999E-2</v>
      </c>
      <c r="S1430">
        <f t="shared" si="22"/>
        <v>82.657673456400062</v>
      </c>
    </row>
    <row r="1431" spans="1:19" x14ac:dyDescent="0.25">
      <c r="A1431" s="197">
        <f>YieldsAct!A1431</f>
        <v>28113</v>
      </c>
      <c r="B1431" s="197" t="str">
        <f>YieldsAct!B1431</f>
        <v>MS</v>
      </c>
      <c r="C1431" s="197" t="str">
        <f>YieldsAct!C1431</f>
        <v>Pike County</v>
      </c>
      <c r="D1431" s="197">
        <f>YieldsAct!D1431</f>
        <v>-90.412629800000005</v>
      </c>
      <c r="E1431" s="197">
        <f>YieldsAct!E1431</f>
        <v>31.176459999999999</v>
      </c>
      <c r="N1431" s="198">
        <v>2.2736449999999998E-2</v>
      </c>
      <c r="S1431">
        <f t="shared" si="22"/>
        <v>82.525180796099917</v>
      </c>
    </row>
    <row r="1432" spans="1:19" x14ac:dyDescent="0.25">
      <c r="A1432" s="197">
        <f>YieldsAct!A1432</f>
        <v>28115</v>
      </c>
      <c r="B1432" s="197" t="str">
        <f>YieldsAct!B1432</f>
        <v>MS</v>
      </c>
      <c r="C1432" s="197" t="str">
        <f>YieldsAct!C1432</f>
        <v>Pontotoc County</v>
      </c>
      <c r="D1432" s="197">
        <f>YieldsAct!D1432</f>
        <v>-89.038783199999997</v>
      </c>
      <c r="E1432" s="197">
        <f>YieldsAct!E1432</f>
        <v>34.227930000000001</v>
      </c>
      <c r="N1432" s="198">
        <v>2.3417339999999998E-2</v>
      </c>
      <c r="S1432">
        <f t="shared" si="22"/>
        <v>325.60490719102506</v>
      </c>
    </row>
    <row r="1433" spans="1:19" x14ac:dyDescent="0.25">
      <c r="A1433" s="197">
        <f>YieldsAct!A1433</f>
        <v>28117</v>
      </c>
      <c r="B1433" s="197" t="str">
        <f>YieldsAct!B1433</f>
        <v>MS</v>
      </c>
      <c r="C1433" s="197" t="str">
        <f>YieldsAct!C1433</f>
        <v>Prentiss County</v>
      </c>
      <c r="D1433" s="197">
        <f>YieldsAct!D1433</f>
        <v>-88.523392900000005</v>
      </c>
      <c r="E1433" s="197">
        <f>YieldsAct!E1433</f>
        <v>34.616010000000003</v>
      </c>
      <c r="N1433" s="198">
        <v>2.362792E-2</v>
      </c>
      <c r="S1433">
        <f t="shared" si="22"/>
        <v>359.52265872022525</v>
      </c>
    </row>
    <row r="1434" spans="1:19" x14ac:dyDescent="0.25">
      <c r="A1434" s="197">
        <f>YieldsAct!A1434</f>
        <v>28119</v>
      </c>
      <c r="B1434" s="197" t="str">
        <f>YieldsAct!B1434</f>
        <v>MS</v>
      </c>
      <c r="C1434" s="197" t="str">
        <f>YieldsAct!C1434</f>
        <v>Quitman County</v>
      </c>
      <c r="D1434" s="197">
        <f>YieldsAct!D1434</f>
        <v>-90.2924443</v>
      </c>
      <c r="E1434" s="197">
        <f>YieldsAct!E1434</f>
        <v>34.254989999999999</v>
      </c>
      <c r="N1434" s="198">
        <v>2.3121360000000001E-2</v>
      </c>
      <c r="S1434">
        <f t="shared" si="22"/>
        <v>327.947939775225</v>
      </c>
    </row>
    <row r="1435" spans="1:19" x14ac:dyDescent="0.25">
      <c r="A1435" s="197">
        <f>YieldsAct!A1435</f>
        <v>28121</v>
      </c>
      <c r="B1435" s="197" t="str">
        <f>YieldsAct!B1435</f>
        <v>MS</v>
      </c>
      <c r="C1435" s="197" t="str">
        <f>YieldsAct!C1435</f>
        <v>Rankin County</v>
      </c>
      <c r="D1435" s="197">
        <f>YieldsAct!D1435</f>
        <v>-89.952943200000007</v>
      </c>
      <c r="E1435" s="197">
        <f>YieldsAct!E1435</f>
        <v>32.26737</v>
      </c>
      <c r="N1435" s="198">
        <v>2.2809550000000001E-2</v>
      </c>
      <c r="S1435">
        <f t="shared" si="22"/>
        <v>164.61465011302499</v>
      </c>
    </row>
    <row r="1436" spans="1:19" x14ac:dyDescent="0.25">
      <c r="A1436" s="197">
        <f>YieldsAct!A1436</f>
        <v>28123</v>
      </c>
      <c r="B1436" s="197" t="str">
        <f>YieldsAct!B1436</f>
        <v>MS</v>
      </c>
      <c r="C1436" s="197" t="str">
        <f>YieldsAct!C1436</f>
        <v>Scott County</v>
      </c>
      <c r="D1436" s="197">
        <f>YieldsAct!D1436</f>
        <v>-89.539549100000002</v>
      </c>
      <c r="E1436" s="197">
        <f>YieldsAct!E1436</f>
        <v>32.41093</v>
      </c>
      <c r="N1436" s="198">
        <v>2.288623E-2</v>
      </c>
      <c r="S1436">
        <f t="shared" si="22"/>
        <v>175.81608779602504</v>
      </c>
    </row>
    <row r="1437" spans="1:19" x14ac:dyDescent="0.25">
      <c r="A1437" s="197">
        <f>YieldsAct!A1437</f>
        <v>28125</v>
      </c>
      <c r="B1437" s="197" t="str">
        <f>YieldsAct!B1437</f>
        <v>MS</v>
      </c>
      <c r="C1437" s="197" t="str">
        <f>YieldsAct!C1437</f>
        <v>Sharkey County</v>
      </c>
      <c r="D1437" s="197">
        <f>YieldsAct!D1437</f>
        <v>-90.813184300000003</v>
      </c>
      <c r="E1437" s="197">
        <f>YieldsAct!E1437</f>
        <v>32.881250000000001</v>
      </c>
      <c r="N1437" s="198">
        <v>2.2769049999999999E-2</v>
      </c>
      <c r="S1437">
        <f t="shared" si="22"/>
        <v>213.16297851562513</v>
      </c>
    </row>
    <row r="1438" spans="1:19" x14ac:dyDescent="0.25">
      <c r="A1438" s="197">
        <f>YieldsAct!A1438</f>
        <v>28127</v>
      </c>
      <c r="B1438" s="197" t="str">
        <f>YieldsAct!B1438</f>
        <v>MS</v>
      </c>
      <c r="C1438" s="197" t="str">
        <f>YieldsAct!C1438</f>
        <v>Simpson County</v>
      </c>
      <c r="D1438" s="197">
        <f>YieldsAct!D1438</f>
        <v>-89.925175999999993</v>
      </c>
      <c r="E1438" s="197">
        <f>YieldsAct!E1438</f>
        <v>31.916340000000002</v>
      </c>
      <c r="N1438" s="198">
        <v>2.2760900000000001E-2</v>
      </c>
      <c r="S1438">
        <f t="shared" si="22"/>
        <v>137.61575774010015</v>
      </c>
    </row>
    <row r="1439" spans="1:19" x14ac:dyDescent="0.25">
      <c r="A1439" s="197">
        <f>YieldsAct!A1439</f>
        <v>28129</v>
      </c>
      <c r="B1439" s="197" t="str">
        <f>YieldsAct!B1439</f>
        <v>MS</v>
      </c>
      <c r="C1439" s="197" t="str">
        <f>YieldsAct!C1439</f>
        <v>Smith County</v>
      </c>
      <c r="D1439" s="197">
        <f>YieldsAct!D1439</f>
        <v>-89.508447700000005</v>
      </c>
      <c r="E1439" s="197">
        <f>YieldsAct!E1439</f>
        <v>32.024990000000003</v>
      </c>
      <c r="N1439" s="198">
        <v>2.277703E-2</v>
      </c>
      <c r="S1439">
        <f t="shared" si="22"/>
        <v>145.9131401252252</v>
      </c>
    </row>
    <row r="1440" spans="1:19" x14ac:dyDescent="0.25">
      <c r="A1440" s="197">
        <f>YieldsAct!A1440</f>
        <v>28131</v>
      </c>
      <c r="B1440" s="197" t="str">
        <f>YieldsAct!B1440</f>
        <v>MS</v>
      </c>
      <c r="C1440" s="197" t="str">
        <f>YieldsAct!C1440</f>
        <v>Stone County</v>
      </c>
      <c r="D1440" s="197">
        <f>YieldsAct!D1440</f>
        <v>-89.111141599999996</v>
      </c>
      <c r="E1440" s="197">
        <f>YieldsAct!E1440</f>
        <v>30.794509999999999</v>
      </c>
      <c r="N1440" s="198">
        <v>2.2578310000000001E-2</v>
      </c>
      <c r="S1440">
        <f t="shared" si="22"/>
        <v>55.049728815224917</v>
      </c>
    </row>
    <row r="1441" spans="1:19" x14ac:dyDescent="0.25">
      <c r="A1441" s="197">
        <f>YieldsAct!A1441</f>
        <v>28133</v>
      </c>
      <c r="B1441" s="197" t="str">
        <f>YieldsAct!B1441</f>
        <v>MS</v>
      </c>
      <c r="C1441" s="197" t="str">
        <f>YieldsAct!C1441</f>
        <v>Sunflower County</v>
      </c>
      <c r="D1441" s="197">
        <f>YieldsAct!D1441</f>
        <v>-90.590114099999994</v>
      </c>
      <c r="E1441" s="197">
        <f>YieldsAct!E1441</f>
        <v>33.606160000000003</v>
      </c>
      <c r="N1441" s="198">
        <v>2.2890400000000002E-2</v>
      </c>
      <c r="S1441">
        <f t="shared" si="22"/>
        <v>272.67567737760021</v>
      </c>
    </row>
    <row r="1442" spans="1:19" x14ac:dyDescent="0.25">
      <c r="A1442" s="197">
        <f>YieldsAct!A1442</f>
        <v>28135</v>
      </c>
      <c r="B1442" s="197" t="str">
        <f>YieldsAct!B1442</f>
        <v>MS</v>
      </c>
      <c r="C1442" s="197" t="str">
        <f>YieldsAct!C1442</f>
        <v>Tallahatchie County</v>
      </c>
      <c r="D1442" s="197">
        <f>YieldsAct!D1442</f>
        <v>-90.173749900000004</v>
      </c>
      <c r="E1442" s="197">
        <f>YieldsAct!E1442</f>
        <v>33.953470000000003</v>
      </c>
      <c r="N1442" s="198">
        <v>2.2967250000000002E-2</v>
      </c>
      <c r="S1442">
        <f t="shared" si="22"/>
        <v>302.02655634202523</v>
      </c>
    </row>
    <row r="1443" spans="1:19" x14ac:dyDescent="0.25">
      <c r="A1443" s="197">
        <f>YieldsAct!A1443</f>
        <v>28137</v>
      </c>
      <c r="B1443" s="197" t="str">
        <f>YieldsAct!B1443</f>
        <v>MS</v>
      </c>
      <c r="C1443" s="197" t="str">
        <f>YieldsAct!C1443</f>
        <v>Tate County</v>
      </c>
      <c r="D1443" s="197">
        <f>YieldsAct!D1443</f>
        <v>-89.948177700000002</v>
      </c>
      <c r="E1443" s="197">
        <f>YieldsAct!E1443</f>
        <v>34.655270000000002</v>
      </c>
      <c r="N1443" s="198">
        <v>2.3514549999999999E-2</v>
      </c>
      <c r="S1443">
        <f t="shared" si="22"/>
        <v>362.99168723902511</v>
      </c>
    </row>
    <row r="1444" spans="1:19" x14ac:dyDescent="0.25">
      <c r="A1444" s="197">
        <f>YieldsAct!A1444</f>
        <v>28139</v>
      </c>
      <c r="B1444" s="197" t="str">
        <f>YieldsAct!B1444</f>
        <v>MS</v>
      </c>
      <c r="C1444" s="197" t="str">
        <f>YieldsAct!C1444</f>
        <v>Tippah County</v>
      </c>
      <c r="D1444" s="197">
        <f>YieldsAct!D1444</f>
        <v>-88.910845499999994</v>
      </c>
      <c r="E1444" s="197">
        <f>YieldsAct!E1444</f>
        <v>34.768659999999997</v>
      </c>
      <c r="N1444" s="198">
        <v>2.370479E-2</v>
      </c>
      <c r="S1444">
        <f t="shared" si="22"/>
        <v>373.04981594009973</v>
      </c>
    </row>
    <row r="1445" spans="1:19" x14ac:dyDescent="0.25">
      <c r="A1445" s="197">
        <f>YieldsAct!A1445</f>
        <v>28141</v>
      </c>
      <c r="B1445" s="197" t="str">
        <f>YieldsAct!B1445</f>
        <v>MS</v>
      </c>
      <c r="C1445" s="197" t="str">
        <f>YieldsAct!C1445</f>
        <v>Tishomingo County</v>
      </c>
      <c r="D1445" s="197">
        <f>YieldsAct!D1445</f>
        <v>-88.2445223</v>
      </c>
      <c r="E1445" s="197">
        <f>YieldsAct!E1445</f>
        <v>34.743929999999999</v>
      </c>
      <c r="N1445" s="198">
        <v>2.3725039999999999E-2</v>
      </c>
      <c r="S1445">
        <f t="shared" si="22"/>
        <v>370.85123665102486</v>
      </c>
    </row>
    <row r="1446" spans="1:19" x14ac:dyDescent="0.25">
      <c r="A1446" s="197">
        <f>YieldsAct!A1446</f>
        <v>28143</v>
      </c>
      <c r="B1446" s="197" t="str">
        <f>YieldsAct!B1446</f>
        <v>MS</v>
      </c>
      <c r="C1446" s="197" t="str">
        <f>YieldsAct!C1446</f>
        <v>Tunica County</v>
      </c>
      <c r="D1446" s="197">
        <f>YieldsAct!D1446</f>
        <v>-90.367724199999998</v>
      </c>
      <c r="E1446" s="197">
        <f>YieldsAct!E1446</f>
        <v>34.648530000000001</v>
      </c>
      <c r="N1446" s="198">
        <v>2.3405249999999999E-2</v>
      </c>
      <c r="S1446">
        <f t="shared" si="22"/>
        <v>362.39564511202508</v>
      </c>
    </row>
    <row r="1447" spans="1:19" x14ac:dyDescent="0.25">
      <c r="A1447" s="197">
        <f>YieldsAct!A1447</f>
        <v>28145</v>
      </c>
      <c r="B1447" s="197" t="str">
        <f>YieldsAct!B1447</f>
        <v>MS</v>
      </c>
      <c r="C1447" s="197" t="str">
        <f>YieldsAct!C1447</f>
        <v>Union County</v>
      </c>
      <c r="D1447" s="197">
        <f>YieldsAct!D1447</f>
        <v>-89.0051421</v>
      </c>
      <c r="E1447" s="197">
        <f>YieldsAct!E1447</f>
        <v>34.492159999999998</v>
      </c>
      <c r="N1447" s="198">
        <v>2.3527010000000001E-2</v>
      </c>
      <c r="S1447">
        <f t="shared" si="22"/>
        <v>348.62467829759987</v>
      </c>
    </row>
    <row r="1448" spans="1:19" x14ac:dyDescent="0.25">
      <c r="A1448" s="197">
        <f>YieldsAct!A1448</f>
        <v>28147</v>
      </c>
      <c r="B1448" s="197" t="str">
        <f>YieldsAct!B1448</f>
        <v>MS</v>
      </c>
      <c r="C1448" s="197" t="str">
        <f>YieldsAct!C1448</f>
        <v>Walthall County</v>
      </c>
      <c r="D1448" s="197">
        <f>YieldsAct!D1448</f>
        <v>-90.111519799999996</v>
      </c>
      <c r="E1448" s="197">
        <f>YieldsAct!E1448</f>
        <v>31.149760000000001</v>
      </c>
      <c r="N1448" s="198">
        <v>2.2672009999999999E-2</v>
      </c>
      <c r="S1448">
        <f t="shared" si="22"/>
        <v>80.583183129600044</v>
      </c>
    </row>
    <row r="1449" spans="1:19" x14ac:dyDescent="0.25">
      <c r="A1449" s="197">
        <f>YieldsAct!A1449</f>
        <v>28149</v>
      </c>
      <c r="B1449" s="197" t="str">
        <f>YieldsAct!B1449</f>
        <v>MS</v>
      </c>
      <c r="C1449" s="197" t="str">
        <f>YieldsAct!C1449</f>
        <v>Warren County</v>
      </c>
      <c r="D1449" s="197">
        <f>YieldsAct!D1449</f>
        <v>-90.848499200000006</v>
      </c>
      <c r="E1449" s="197">
        <f>YieldsAct!E1449</f>
        <v>32.364820000000002</v>
      </c>
      <c r="N1449" s="198">
        <v>2.261121E-2</v>
      </c>
      <c r="S1449">
        <f t="shared" si="22"/>
        <v>172.20819067290014</v>
      </c>
    </row>
    <row r="1450" spans="1:19" x14ac:dyDescent="0.25">
      <c r="A1450" s="197">
        <f>YieldsAct!A1450</f>
        <v>28151</v>
      </c>
      <c r="B1450" s="197" t="str">
        <f>YieldsAct!B1450</f>
        <v>MS</v>
      </c>
      <c r="C1450" s="197" t="str">
        <f>YieldsAct!C1450</f>
        <v>Washington County</v>
      </c>
      <c r="D1450" s="197">
        <f>YieldsAct!D1450</f>
        <v>-90.9532083</v>
      </c>
      <c r="E1450" s="197">
        <f>YieldsAct!E1450</f>
        <v>33.278329999999997</v>
      </c>
      <c r="N1450" s="198">
        <v>2.2858219999999999E-2</v>
      </c>
      <c r="S1450">
        <f t="shared" si="22"/>
        <v>245.46903207502473</v>
      </c>
    </row>
    <row r="1451" spans="1:19" x14ac:dyDescent="0.25">
      <c r="A1451" s="197">
        <f>YieldsAct!A1451</f>
        <v>28153</v>
      </c>
      <c r="B1451" s="197" t="str">
        <f>YieldsAct!B1451</f>
        <v>MS</v>
      </c>
      <c r="C1451" s="197" t="str">
        <f>YieldsAct!C1451</f>
        <v>Wayne County</v>
      </c>
      <c r="D1451" s="197">
        <f>YieldsAct!D1451</f>
        <v>-88.695732199999995</v>
      </c>
      <c r="E1451" s="197">
        <f>YieldsAct!E1451</f>
        <v>31.644690000000001</v>
      </c>
      <c r="N1451" s="198">
        <v>2.2610740000000001E-2</v>
      </c>
      <c r="S1451">
        <f t="shared" si="22"/>
        <v>117.10283669122505</v>
      </c>
    </row>
    <row r="1452" spans="1:19" x14ac:dyDescent="0.25">
      <c r="A1452" s="197">
        <f>YieldsAct!A1452</f>
        <v>28155</v>
      </c>
      <c r="B1452" s="197" t="str">
        <f>YieldsAct!B1452</f>
        <v>MS</v>
      </c>
      <c r="C1452" s="197" t="str">
        <f>YieldsAct!C1452</f>
        <v>Webster County</v>
      </c>
      <c r="D1452" s="197">
        <f>YieldsAct!D1452</f>
        <v>-89.283774399999999</v>
      </c>
      <c r="E1452" s="197">
        <f>YieldsAct!E1452</f>
        <v>33.612830000000002</v>
      </c>
      <c r="N1452" s="198">
        <v>2.3129509999999999E-2</v>
      </c>
      <c r="S1452">
        <f t="shared" si="22"/>
        <v>273.23424137002525</v>
      </c>
    </row>
    <row r="1453" spans="1:19" x14ac:dyDescent="0.25">
      <c r="A1453" s="197">
        <f>YieldsAct!A1453</f>
        <v>28157</v>
      </c>
      <c r="B1453" s="197" t="str">
        <f>YieldsAct!B1453</f>
        <v>MS</v>
      </c>
      <c r="C1453" s="197" t="str">
        <f>YieldsAct!C1453</f>
        <v>Wilkinson County</v>
      </c>
      <c r="D1453" s="197">
        <f>YieldsAct!D1453</f>
        <v>-91.314693399999996</v>
      </c>
      <c r="E1453" s="197">
        <f>YieldsAct!E1453</f>
        <v>31.161850000000001</v>
      </c>
      <c r="N1453" s="198">
        <v>2.2639139999999999E-2</v>
      </c>
      <c r="S1453">
        <f t="shared" si="22"/>
        <v>81.462139700625087</v>
      </c>
    </row>
    <row r="1454" spans="1:19" x14ac:dyDescent="0.25">
      <c r="A1454" s="197">
        <f>YieldsAct!A1454</f>
        <v>28159</v>
      </c>
      <c r="B1454" s="197" t="str">
        <f>YieldsAct!B1454</f>
        <v>MS</v>
      </c>
      <c r="C1454" s="197" t="str">
        <f>YieldsAct!C1454</f>
        <v>Winston County</v>
      </c>
      <c r="D1454" s="197">
        <f>YieldsAct!D1454</f>
        <v>-89.026057499999993</v>
      </c>
      <c r="E1454" s="197">
        <f>YieldsAct!E1454</f>
        <v>33.089230000000001</v>
      </c>
      <c r="N1454" s="198">
        <v>2.2951200000000001E-2</v>
      </c>
      <c r="S1454">
        <f t="shared" si="22"/>
        <v>229.99554448402503</v>
      </c>
    </row>
    <row r="1455" spans="1:19" x14ac:dyDescent="0.25">
      <c r="A1455" s="197">
        <f>YieldsAct!A1455</f>
        <v>28161</v>
      </c>
      <c r="B1455" s="197" t="str">
        <f>YieldsAct!B1455</f>
        <v>MS</v>
      </c>
      <c r="C1455" s="197" t="str">
        <f>YieldsAct!C1455</f>
        <v>Yalobusha County</v>
      </c>
      <c r="D1455" s="197">
        <f>YieldsAct!D1455</f>
        <v>-89.704124199999995</v>
      </c>
      <c r="E1455" s="197">
        <f>YieldsAct!E1455</f>
        <v>34.029800000000002</v>
      </c>
      <c r="N1455" s="198">
        <v>2.3157770000000001E-2</v>
      </c>
      <c r="S1455">
        <f t="shared" si="22"/>
        <v>308.54989809000017</v>
      </c>
    </row>
    <row r="1456" spans="1:19" x14ac:dyDescent="0.25">
      <c r="A1456" s="197">
        <f>YieldsAct!A1456</f>
        <v>28163</v>
      </c>
      <c r="B1456" s="197" t="str">
        <f>YieldsAct!B1456</f>
        <v>MS</v>
      </c>
      <c r="C1456" s="197" t="str">
        <f>YieldsAct!C1456</f>
        <v>Yazoo County</v>
      </c>
      <c r="D1456" s="197">
        <f>YieldsAct!D1456</f>
        <v>-90.403866399999998</v>
      </c>
      <c r="E1456" s="197">
        <f>YieldsAct!E1456</f>
        <v>32.787370000000003</v>
      </c>
      <c r="N1456" s="198">
        <v>2.277676E-2</v>
      </c>
      <c r="S1456">
        <f t="shared" si="22"/>
        <v>205.62869591302524</v>
      </c>
    </row>
    <row r="1457" spans="1:19" x14ac:dyDescent="0.25">
      <c r="A1457" s="197">
        <f>YieldsAct!A1457</f>
        <v>29001</v>
      </c>
      <c r="B1457" s="197" t="str">
        <f>YieldsAct!B1457</f>
        <v>MO</v>
      </c>
      <c r="C1457" s="197" t="str">
        <f>YieldsAct!C1457</f>
        <v>Adair County</v>
      </c>
      <c r="D1457" s="197">
        <f>YieldsAct!D1457</f>
        <v>-92.587299700000003</v>
      </c>
      <c r="E1457" s="197">
        <f>YieldsAct!E1457</f>
        <v>40.196820000000002</v>
      </c>
      <c r="N1457" s="198">
        <v>2.550007E-2</v>
      </c>
      <c r="S1457">
        <f t="shared" si="22"/>
        <v>922.22941075290032</v>
      </c>
    </row>
    <row r="1458" spans="1:19" x14ac:dyDescent="0.25">
      <c r="A1458" s="197">
        <f>YieldsAct!A1458</f>
        <v>29003</v>
      </c>
      <c r="B1458" s="197" t="str">
        <f>YieldsAct!B1458</f>
        <v>MO</v>
      </c>
      <c r="C1458" s="197" t="str">
        <f>YieldsAct!C1458</f>
        <v>Andrew County</v>
      </c>
      <c r="D1458" s="197">
        <f>YieldsAct!D1458</f>
        <v>-94.798994800000003</v>
      </c>
      <c r="E1458" s="197">
        <f>YieldsAct!E1458</f>
        <v>39.996740000000003</v>
      </c>
      <c r="N1458" s="198">
        <v>2.5086569999999999E-2</v>
      </c>
      <c r="S1458">
        <f t="shared" si="22"/>
        <v>899.63327391210021</v>
      </c>
    </row>
    <row r="1459" spans="1:19" x14ac:dyDescent="0.25">
      <c r="A1459" s="197">
        <f>YieldsAct!A1459</f>
        <v>29005</v>
      </c>
      <c r="B1459" s="197" t="str">
        <f>YieldsAct!B1459</f>
        <v>MO</v>
      </c>
      <c r="C1459" s="197" t="str">
        <f>YieldsAct!C1459</f>
        <v>Atchison County</v>
      </c>
      <c r="D1459" s="197">
        <f>YieldsAct!D1459</f>
        <v>-95.430874099999997</v>
      </c>
      <c r="E1459" s="197">
        <f>YieldsAct!E1459</f>
        <v>40.452179999999998</v>
      </c>
      <c r="N1459" s="198">
        <v>2.5099139999999999E-2</v>
      </c>
      <c r="S1459">
        <f t="shared" si="22"/>
        <v>951.33030019289981</v>
      </c>
    </row>
    <row r="1460" spans="1:19" x14ac:dyDescent="0.25">
      <c r="A1460" s="197">
        <f>YieldsAct!A1460</f>
        <v>29007</v>
      </c>
      <c r="B1460" s="197" t="str">
        <f>YieldsAct!B1460</f>
        <v>MO</v>
      </c>
      <c r="C1460" s="197" t="str">
        <f>YieldsAct!C1460</f>
        <v>Audrain County</v>
      </c>
      <c r="D1460" s="197">
        <f>YieldsAct!D1460</f>
        <v>-91.829488499999997</v>
      </c>
      <c r="E1460" s="197">
        <f>YieldsAct!E1460</f>
        <v>39.212429999999998</v>
      </c>
      <c r="N1460" s="198">
        <v>2.5151710000000001E-2</v>
      </c>
      <c r="S1460">
        <f t="shared" si="22"/>
        <v>812.7939746360247</v>
      </c>
    </row>
    <row r="1461" spans="1:19" x14ac:dyDescent="0.25">
      <c r="A1461" s="197">
        <f>YieldsAct!A1461</f>
        <v>29009</v>
      </c>
      <c r="B1461" s="197" t="str">
        <f>YieldsAct!B1461</f>
        <v>MO</v>
      </c>
      <c r="C1461" s="197" t="str">
        <f>YieldsAct!C1461</f>
        <v>Barry County</v>
      </c>
      <c r="D1461" s="197">
        <f>YieldsAct!D1461</f>
        <v>-93.841523699999996</v>
      </c>
      <c r="E1461" s="197">
        <f>YieldsAct!E1461</f>
        <v>36.715330000000002</v>
      </c>
      <c r="N1461" s="198">
        <v>2.372496E-2</v>
      </c>
      <c r="S1461">
        <f t="shared" si="22"/>
        <v>554.7500032700251</v>
      </c>
    </row>
    <row r="1462" spans="1:19" x14ac:dyDescent="0.25">
      <c r="A1462" s="197">
        <f>YieldsAct!A1462</f>
        <v>29011</v>
      </c>
      <c r="B1462" s="197" t="str">
        <f>YieldsAct!B1462</f>
        <v>MO</v>
      </c>
      <c r="C1462" s="197" t="str">
        <f>YieldsAct!C1462</f>
        <v>Barton County</v>
      </c>
      <c r="D1462" s="197">
        <f>YieldsAct!D1462</f>
        <v>-94.354343499999999</v>
      </c>
      <c r="E1462" s="197">
        <f>YieldsAct!E1462</f>
        <v>37.508839999999999</v>
      </c>
      <c r="N1462" s="198">
        <v>2.4057849999999999E-2</v>
      </c>
      <c r="S1462">
        <f t="shared" si="22"/>
        <v>633.70772582759992</v>
      </c>
    </row>
    <row r="1463" spans="1:19" x14ac:dyDescent="0.25">
      <c r="A1463" s="197">
        <f>YieldsAct!A1463</f>
        <v>29013</v>
      </c>
      <c r="B1463" s="197" t="str">
        <f>YieldsAct!B1463</f>
        <v>MO</v>
      </c>
      <c r="C1463" s="197" t="str">
        <f>YieldsAct!C1463</f>
        <v>Bates County</v>
      </c>
      <c r="D1463" s="197">
        <f>YieldsAct!D1463</f>
        <v>-94.344600099999994</v>
      </c>
      <c r="E1463" s="197">
        <f>YieldsAct!E1463</f>
        <v>38.257730000000002</v>
      </c>
      <c r="N1463" s="198">
        <v>2.4487370000000001E-2</v>
      </c>
      <c r="S1463">
        <f t="shared" si="22"/>
        <v>710.82451069402521</v>
      </c>
    </row>
    <row r="1464" spans="1:19" x14ac:dyDescent="0.25">
      <c r="A1464" s="197">
        <f>YieldsAct!A1464</f>
        <v>29015</v>
      </c>
      <c r="B1464" s="197" t="str">
        <f>YieldsAct!B1464</f>
        <v>MO</v>
      </c>
      <c r="C1464" s="197" t="str">
        <f>YieldsAct!C1464</f>
        <v>Benton County</v>
      </c>
      <c r="D1464" s="197">
        <f>YieldsAct!D1464</f>
        <v>-93.291545900000003</v>
      </c>
      <c r="E1464" s="197">
        <f>YieldsAct!E1464</f>
        <v>38.301450000000003</v>
      </c>
      <c r="N1464" s="198">
        <v>2.4742190000000001E-2</v>
      </c>
      <c r="S1464">
        <f t="shared" si="22"/>
        <v>715.40453723062524</v>
      </c>
    </row>
    <row r="1465" spans="1:19" x14ac:dyDescent="0.25">
      <c r="A1465" s="197">
        <f>YieldsAct!A1465</f>
        <v>29017</v>
      </c>
      <c r="B1465" s="197" t="str">
        <f>YieldsAct!B1465</f>
        <v>MO</v>
      </c>
      <c r="C1465" s="197" t="str">
        <f>YieldsAct!C1465</f>
        <v>Bollinger County</v>
      </c>
      <c r="D1465" s="197">
        <f>YieldsAct!D1465</f>
        <v>-90.030848000000006</v>
      </c>
      <c r="E1465" s="197">
        <f>YieldsAct!E1465</f>
        <v>37.319499999999998</v>
      </c>
      <c r="N1465" s="198">
        <v>2.4600730000000001E-2</v>
      </c>
      <c r="S1465">
        <f t="shared" si="22"/>
        <v>614.61018056249975</v>
      </c>
    </row>
    <row r="1466" spans="1:19" x14ac:dyDescent="0.25">
      <c r="A1466" s="197">
        <f>YieldsAct!A1466</f>
        <v>29019</v>
      </c>
      <c r="B1466" s="197" t="str">
        <f>YieldsAct!B1466</f>
        <v>MO</v>
      </c>
      <c r="C1466" s="197" t="str">
        <f>YieldsAct!C1466</f>
        <v>Boone County</v>
      </c>
      <c r="D1466" s="197">
        <f>YieldsAct!D1466</f>
        <v>-92.299402999999998</v>
      </c>
      <c r="E1466" s="197">
        <f>YieldsAct!E1466</f>
        <v>38.986060000000002</v>
      </c>
      <c r="N1466" s="198">
        <v>2.5110960000000002E-2</v>
      </c>
      <c r="S1466">
        <f t="shared" si="22"/>
        <v>788.24491722810023</v>
      </c>
    </row>
    <row r="1467" spans="1:19" x14ac:dyDescent="0.25">
      <c r="A1467" s="197">
        <f>YieldsAct!A1467</f>
        <v>29021</v>
      </c>
      <c r="B1467" s="197" t="str">
        <f>YieldsAct!B1467</f>
        <v>MO</v>
      </c>
      <c r="C1467" s="197" t="str">
        <f>YieldsAct!C1467</f>
        <v>Buchanan County</v>
      </c>
      <c r="D1467" s="197">
        <f>YieldsAct!D1467</f>
        <v>-94.810325300000002</v>
      </c>
      <c r="E1467" s="197">
        <f>YieldsAct!E1467</f>
        <v>39.670140000000004</v>
      </c>
      <c r="N1467" s="198">
        <v>2.499782E-2</v>
      </c>
      <c r="S1467">
        <f t="shared" si="22"/>
        <v>863.13556714410038</v>
      </c>
    </row>
    <row r="1468" spans="1:19" x14ac:dyDescent="0.25">
      <c r="A1468" s="197">
        <f>YieldsAct!A1468</f>
        <v>29023</v>
      </c>
      <c r="B1468" s="197" t="str">
        <f>YieldsAct!B1468</f>
        <v>MO</v>
      </c>
      <c r="C1468" s="197" t="str">
        <f>YieldsAct!C1468</f>
        <v>Butler County</v>
      </c>
      <c r="D1468" s="197">
        <f>YieldsAct!D1468</f>
        <v>-90.413528700000001</v>
      </c>
      <c r="E1468" s="197">
        <f>YieldsAct!E1468</f>
        <v>36.720730000000003</v>
      </c>
      <c r="N1468" s="198">
        <v>2.4215799999999999E-2</v>
      </c>
      <c r="S1468">
        <f t="shared" si="22"/>
        <v>555.27775139902531</v>
      </c>
    </row>
    <row r="1469" spans="1:19" x14ac:dyDescent="0.25">
      <c r="A1469" s="197">
        <f>YieldsAct!A1469</f>
        <v>29025</v>
      </c>
      <c r="B1469" s="197" t="str">
        <f>YieldsAct!B1469</f>
        <v>MO</v>
      </c>
      <c r="C1469" s="197" t="str">
        <f>YieldsAct!C1469</f>
        <v>Caldwell County</v>
      </c>
      <c r="D1469" s="197">
        <f>YieldsAct!D1469</f>
        <v>-93.982780399999996</v>
      </c>
      <c r="E1469" s="197">
        <f>YieldsAct!E1469</f>
        <v>39.663240000000002</v>
      </c>
      <c r="N1469" s="198">
        <v>2.5228560000000001E-2</v>
      </c>
      <c r="S1469">
        <f t="shared" si="22"/>
        <v>862.36966641960009</v>
      </c>
    </row>
    <row r="1470" spans="1:19" x14ac:dyDescent="0.25">
      <c r="A1470" s="197">
        <f>YieldsAct!A1470</f>
        <v>29027</v>
      </c>
      <c r="B1470" s="197" t="str">
        <f>YieldsAct!B1470</f>
        <v>MO</v>
      </c>
      <c r="C1470" s="197" t="str">
        <f>YieldsAct!C1470</f>
        <v>Callaway County</v>
      </c>
      <c r="D1470" s="197">
        <f>YieldsAct!D1470</f>
        <v>-91.917736099999999</v>
      </c>
      <c r="E1470" s="197">
        <f>YieldsAct!E1470</f>
        <v>38.83643</v>
      </c>
      <c r="N1470" s="198">
        <v>2.5054360000000001E-2</v>
      </c>
      <c r="S1470">
        <f t="shared" si="22"/>
        <v>772.14463907602499</v>
      </c>
    </row>
    <row r="1471" spans="1:19" x14ac:dyDescent="0.25">
      <c r="A1471" s="197">
        <f>YieldsAct!A1471</f>
        <v>29029</v>
      </c>
      <c r="B1471" s="197" t="str">
        <f>YieldsAct!B1471</f>
        <v>MO</v>
      </c>
      <c r="C1471" s="197" t="str">
        <f>YieldsAct!C1471</f>
        <v>Camden County</v>
      </c>
      <c r="D1471" s="197">
        <f>YieldsAct!D1471</f>
        <v>-92.760756799999996</v>
      </c>
      <c r="E1471" s="197">
        <f>YieldsAct!E1471</f>
        <v>38.024709999999999</v>
      </c>
      <c r="N1471" s="198">
        <v>2.471833E-2</v>
      </c>
      <c r="S1471">
        <f t="shared" si="22"/>
        <v>686.55885881422489</v>
      </c>
    </row>
    <row r="1472" spans="1:19" x14ac:dyDescent="0.25">
      <c r="A1472" s="197">
        <f>YieldsAct!A1472</f>
        <v>29031</v>
      </c>
      <c r="B1472" s="197" t="str">
        <f>YieldsAct!B1472</f>
        <v>MO</v>
      </c>
      <c r="C1472" s="197" t="str">
        <f>YieldsAct!C1472</f>
        <v>Cape Girardeau County</v>
      </c>
      <c r="D1472" s="197">
        <f>YieldsAct!D1472</f>
        <v>-89.681341799999998</v>
      </c>
      <c r="E1472" s="197">
        <f>YieldsAct!E1472</f>
        <v>37.380049999999997</v>
      </c>
      <c r="N1472" s="198">
        <v>2.4802910000000001E-2</v>
      </c>
      <c r="S1472">
        <f t="shared" si="22"/>
        <v>620.69993550562469</v>
      </c>
    </row>
    <row r="1473" spans="1:19" x14ac:dyDescent="0.25">
      <c r="A1473" s="197">
        <f>YieldsAct!A1473</f>
        <v>29033</v>
      </c>
      <c r="B1473" s="197" t="str">
        <f>YieldsAct!B1473</f>
        <v>MO</v>
      </c>
      <c r="C1473" s="197" t="str">
        <f>YieldsAct!C1473</f>
        <v>Carroll County</v>
      </c>
      <c r="D1473" s="197">
        <f>YieldsAct!D1473</f>
        <v>-93.514983299999997</v>
      </c>
      <c r="E1473" s="197">
        <f>YieldsAct!E1473</f>
        <v>39.433709999999998</v>
      </c>
      <c r="N1473" s="198">
        <v>2.5321840000000002E-2</v>
      </c>
      <c r="S1473">
        <f t="shared" si="22"/>
        <v>837.01391481922485</v>
      </c>
    </row>
    <row r="1474" spans="1:19" x14ac:dyDescent="0.25">
      <c r="A1474" s="197">
        <f>YieldsAct!A1474</f>
        <v>29035</v>
      </c>
      <c r="B1474" s="197" t="str">
        <f>YieldsAct!B1474</f>
        <v>MO</v>
      </c>
      <c r="C1474" s="197" t="str">
        <f>YieldsAct!C1474</f>
        <v>Carter County</v>
      </c>
      <c r="D1474" s="197">
        <f>YieldsAct!D1474</f>
        <v>-90.979712599999999</v>
      </c>
      <c r="E1474" s="197">
        <f>YieldsAct!E1474</f>
        <v>36.931139999999999</v>
      </c>
      <c r="N1474" s="198">
        <v>2.440579E-2</v>
      </c>
      <c r="S1474">
        <f t="shared" si="22"/>
        <v>575.94352882409999</v>
      </c>
    </row>
    <row r="1475" spans="1:19" x14ac:dyDescent="0.25">
      <c r="A1475" s="197">
        <f>YieldsAct!A1475</f>
        <v>29037</v>
      </c>
      <c r="B1475" s="197" t="str">
        <f>YieldsAct!B1475</f>
        <v>MO</v>
      </c>
      <c r="C1475" s="197" t="str">
        <f>YieldsAct!C1475</f>
        <v>Cass County</v>
      </c>
      <c r="D1475" s="197">
        <f>YieldsAct!D1475</f>
        <v>-94.356718999999998</v>
      </c>
      <c r="E1475" s="197">
        <f>YieldsAct!E1475</f>
        <v>38.645699999999998</v>
      </c>
      <c r="N1475" s="198">
        <v>2.4673190000000001E-2</v>
      </c>
      <c r="S1475">
        <f t="shared" si="22"/>
        <v>751.76803910249976</v>
      </c>
    </row>
    <row r="1476" spans="1:19" x14ac:dyDescent="0.25">
      <c r="A1476" s="197">
        <f>YieldsAct!A1476</f>
        <v>29039</v>
      </c>
      <c r="B1476" s="197" t="str">
        <f>YieldsAct!B1476</f>
        <v>MO</v>
      </c>
      <c r="C1476" s="197" t="str">
        <f>YieldsAct!C1476</f>
        <v>Cedar County</v>
      </c>
      <c r="D1476" s="197">
        <f>YieldsAct!D1476</f>
        <v>-93.862113699999995</v>
      </c>
      <c r="E1476" s="197">
        <f>YieldsAct!E1476</f>
        <v>37.721679999999999</v>
      </c>
      <c r="N1476" s="198">
        <v>2.4361710000000002E-2</v>
      </c>
      <c r="S1476">
        <f t="shared" si="22"/>
        <v>655.3681695503999</v>
      </c>
    </row>
    <row r="1477" spans="1:19" x14ac:dyDescent="0.25">
      <c r="A1477" s="197">
        <f>YieldsAct!A1477</f>
        <v>29041</v>
      </c>
      <c r="B1477" s="197" t="str">
        <f>YieldsAct!B1477</f>
        <v>MO</v>
      </c>
      <c r="C1477" s="197" t="str">
        <f>YieldsAct!C1477</f>
        <v>Chariton County</v>
      </c>
      <c r="D1477" s="197">
        <f>YieldsAct!D1477</f>
        <v>-92.951506600000002</v>
      </c>
      <c r="E1477" s="197">
        <f>YieldsAct!E1477</f>
        <v>39.517499999999998</v>
      </c>
      <c r="N1477" s="198">
        <v>2.5362530000000001E-2</v>
      </c>
      <c r="S1477">
        <f t="shared" si="22"/>
        <v>846.24256406249981</v>
      </c>
    </row>
    <row r="1478" spans="1:19" x14ac:dyDescent="0.25">
      <c r="A1478" s="197">
        <f>YieldsAct!A1478</f>
        <v>29043</v>
      </c>
      <c r="B1478" s="197" t="str">
        <f>YieldsAct!B1478</f>
        <v>MO</v>
      </c>
      <c r="C1478" s="197" t="str">
        <f>YieldsAct!C1478</f>
        <v>Christian County</v>
      </c>
      <c r="D1478" s="197">
        <f>YieldsAct!D1478</f>
        <v>-93.193446499999993</v>
      </c>
      <c r="E1478" s="197">
        <f>YieldsAct!E1478</f>
        <v>36.969679999999997</v>
      </c>
      <c r="N1478" s="198">
        <v>2.3948319999999999E-2</v>
      </c>
      <c r="S1478">
        <f t="shared" si="22"/>
        <v>579.75038843039965</v>
      </c>
    </row>
    <row r="1479" spans="1:19" x14ac:dyDescent="0.25">
      <c r="A1479" s="197">
        <f>YieldsAct!A1479</f>
        <v>29045</v>
      </c>
      <c r="B1479" s="197" t="str">
        <f>YieldsAct!B1479</f>
        <v>MO</v>
      </c>
      <c r="C1479" s="197" t="str">
        <f>YieldsAct!C1479</f>
        <v>Clark County</v>
      </c>
      <c r="D1479" s="197">
        <f>YieldsAct!D1479</f>
        <v>-91.720119999999994</v>
      </c>
      <c r="E1479" s="197">
        <f>YieldsAct!E1479</f>
        <v>40.417029999999997</v>
      </c>
      <c r="N1479" s="198">
        <v>2.6059470000000001E-2</v>
      </c>
      <c r="S1479">
        <f t="shared" si="22"/>
        <v>947.3071815470247</v>
      </c>
    </row>
    <row r="1480" spans="1:19" x14ac:dyDescent="0.25">
      <c r="A1480" s="197">
        <f>YieldsAct!A1480</f>
        <v>29047</v>
      </c>
      <c r="B1480" s="197" t="str">
        <f>YieldsAct!B1480</f>
        <v>MO</v>
      </c>
      <c r="C1480" s="197" t="str">
        <f>YieldsAct!C1480</f>
        <v>Clay County</v>
      </c>
      <c r="D1480" s="197">
        <f>YieldsAct!D1480</f>
        <v>-94.4188884</v>
      </c>
      <c r="E1480" s="197">
        <f>YieldsAct!E1480</f>
        <v>39.319870000000002</v>
      </c>
      <c r="N1480" s="198">
        <v>2.5070749999999999E-2</v>
      </c>
      <c r="S1480">
        <f t="shared" si="22"/>
        <v>824.5261728380251</v>
      </c>
    </row>
    <row r="1481" spans="1:19" x14ac:dyDescent="0.25">
      <c r="A1481" s="197">
        <f>YieldsAct!A1481</f>
        <v>29049</v>
      </c>
      <c r="B1481" s="197" t="str">
        <f>YieldsAct!B1481</f>
        <v>MO</v>
      </c>
      <c r="C1481" s="197" t="str">
        <f>YieldsAct!C1481</f>
        <v>Clinton County</v>
      </c>
      <c r="D1481" s="197">
        <f>YieldsAct!D1481</f>
        <v>-94.403699200000005</v>
      </c>
      <c r="E1481" s="197">
        <f>YieldsAct!E1481</f>
        <v>39.611629999999998</v>
      </c>
      <c r="N1481" s="198">
        <v>2.515591E-2</v>
      </c>
      <c r="S1481">
        <f t="shared" ref="S1481:S1544" si="23">E1481*1.5^2*(E1481-30)</f>
        <v>856.64774532802483</v>
      </c>
    </row>
    <row r="1482" spans="1:19" x14ac:dyDescent="0.25">
      <c r="A1482" s="197">
        <f>YieldsAct!A1482</f>
        <v>29051</v>
      </c>
      <c r="B1482" s="197" t="str">
        <f>YieldsAct!B1482</f>
        <v>MO</v>
      </c>
      <c r="C1482" s="197" t="str">
        <f>YieldsAct!C1482</f>
        <v>Cole County</v>
      </c>
      <c r="D1482" s="197">
        <f>YieldsAct!D1482</f>
        <v>-92.274528200000006</v>
      </c>
      <c r="E1482" s="197">
        <f>YieldsAct!E1482</f>
        <v>38.50215</v>
      </c>
      <c r="N1482" s="198">
        <v>2.5017979999999999E-2</v>
      </c>
      <c r="S1482">
        <f t="shared" si="23"/>
        <v>736.53987290062514</v>
      </c>
    </row>
    <row r="1483" spans="1:19" x14ac:dyDescent="0.25">
      <c r="A1483" s="197">
        <f>YieldsAct!A1483</f>
        <v>29053</v>
      </c>
      <c r="B1483" s="197" t="str">
        <f>YieldsAct!B1483</f>
        <v>MO</v>
      </c>
      <c r="C1483" s="197" t="str">
        <f>YieldsAct!C1483</f>
        <v>Cooper County</v>
      </c>
      <c r="D1483" s="197">
        <f>YieldsAct!D1483</f>
        <v>-92.803429199999997</v>
      </c>
      <c r="E1483" s="197">
        <f>YieldsAct!E1483</f>
        <v>38.843710000000002</v>
      </c>
      <c r="N1483" s="198">
        <v>2.5143249999999999E-2</v>
      </c>
      <c r="S1483">
        <f t="shared" si="23"/>
        <v>772.92563976922509</v>
      </c>
    </row>
    <row r="1484" spans="1:19" x14ac:dyDescent="0.25">
      <c r="A1484" s="197">
        <f>YieldsAct!A1484</f>
        <v>29055</v>
      </c>
      <c r="B1484" s="197" t="str">
        <f>YieldsAct!B1484</f>
        <v>MO</v>
      </c>
      <c r="C1484" s="197" t="str">
        <f>YieldsAct!C1484</f>
        <v>Crawford County</v>
      </c>
      <c r="D1484" s="197">
        <f>YieldsAct!D1484</f>
        <v>-91.304724100000001</v>
      </c>
      <c r="E1484" s="197">
        <f>YieldsAct!E1484</f>
        <v>37.970610000000001</v>
      </c>
      <c r="N1484" s="198">
        <v>2.4863679999999999E-2</v>
      </c>
      <c r="S1484">
        <f t="shared" si="23"/>
        <v>680.96007848722513</v>
      </c>
    </row>
    <row r="1485" spans="1:19" x14ac:dyDescent="0.25">
      <c r="A1485" s="197">
        <f>YieldsAct!A1485</f>
        <v>29057</v>
      </c>
      <c r="B1485" s="197" t="str">
        <f>YieldsAct!B1485</f>
        <v>MO</v>
      </c>
      <c r="C1485" s="197" t="str">
        <f>YieldsAct!C1485</f>
        <v>Dade County</v>
      </c>
      <c r="D1485" s="197">
        <f>YieldsAct!D1485</f>
        <v>-93.852454600000002</v>
      </c>
      <c r="E1485" s="197">
        <f>YieldsAct!E1485</f>
        <v>37.435189999999999</v>
      </c>
      <c r="N1485" s="198">
        <v>2.4183179999999999E-2</v>
      </c>
      <c r="S1485">
        <f t="shared" si="23"/>
        <v>626.25993825622481</v>
      </c>
    </row>
    <row r="1486" spans="1:19" x14ac:dyDescent="0.25">
      <c r="A1486" s="197">
        <f>YieldsAct!A1486</f>
        <v>29059</v>
      </c>
      <c r="B1486" s="197" t="str">
        <f>YieldsAct!B1486</f>
        <v>MO</v>
      </c>
      <c r="C1486" s="197" t="str">
        <f>YieldsAct!C1486</f>
        <v>Dallas County</v>
      </c>
      <c r="D1486" s="197">
        <f>YieldsAct!D1486</f>
        <v>-93.029145299999996</v>
      </c>
      <c r="E1486" s="197">
        <f>YieldsAct!E1486</f>
        <v>37.677390000000003</v>
      </c>
      <c r="N1486" s="198">
        <v>2.4446180000000001E-2</v>
      </c>
      <c r="S1486">
        <f t="shared" si="23"/>
        <v>650.84403872722521</v>
      </c>
    </row>
    <row r="1487" spans="1:19" x14ac:dyDescent="0.25">
      <c r="A1487" s="197">
        <f>YieldsAct!A1487</f>
        <v>29061</v>
      </c>
      <c r="B1487" s="197" t="str">
        <f>YieldsAct!B1487</f>
        <v>MO</v>
      </c>
      <c r="C1487" s="197" t="str">
        <f>YieldsAct!C1487</f>
        <v>Daviess County</v>
      </c>
      <c r="D1487" s="197">
        <f>YieldsAct!D1487</f>
        <v>-93.983338200000006</v>
      </c>
      <c r="E1487" s="197">
        <f>YieldsAct!E1487</f>
        <v>39.970660000000002</v>
      </c>
      <c r="N1487" s="198">
        <v>2.5341760000000001E-2</v>
      </c>
      <c r="S1487">
        <f t="shared" si="23"/>
        <v>896.70118688010029</v>
      </c>
    </row>
    <row r="1488" spans="1:19" x14ac:dyDescent="0.25">
      <c r="A1488" s="197">
        <f>YieldsAct!A1488</f>
        <v>29063</v>
      </c>
      <c r="B1488" s="197" t="str">
        <f>YieldsAct!B1488</f>
        <v>MO</v>
      </c>
      <c r="C1488" s="197" t="str">
        <f>YieldsAct!C1488</f>
        <v>DeKalb County</v>
      </c>
      <c r="D1488" s="197">
        <f>YieldsAct!D1488</f>
        <v>-94.401101299999993</v>
      </c>
      <c r="E1488" s="197">
        <f>YieldsAct!E1488</f>
        <v>39.900770000000001</v>
      </c>
      <c r="N1488" s="198">
        <v>2.5196240000000002E-2</v>
      </c>
      <c r="S1488">
        <f t="shared" si="23"/>
        <v>888.8587798340252</v>
      </c>
    </row>
    <row r="1489" spans="1:19" x14ac:dyDescent="0.25">
      <c r="A1489" s="197">
        <f>YieldsAct!A1489</f>
        <v>29065</v>
      </c>
      <c r="B1489" s="197" t="str">
        <f>YieldsAct!B1489</f>
        <v>MO</v>
      </c>
      <c r="C1489" s="197" t="str">
        <f>YieldsAct!C1489</f>
        <v>Dent County</v>
      </c>
      <c r="D1489" s="197">
        <f>YieldsAct!D1489</f>
        <v>-91.5143159</v>
      </c>
      <c r="E1489" s="197">
        <f>YieldsAct!E1489</f>
        <v>37.600439999999999</v>
      </c>
      <c r="N1489" s="198">
        <v>2.4628959999999998E-2</v>
      </c>
      <c r="S1489">
        <f t="shared" si="23"/>
        <v>643.00474843559994</v>
      </c>
    </row>
    <row r="1490" spans="1:19" x14ac:dyDescent="0.25">
      <c r="A1490" s="197">
        <f>YieldsAct!A1490</f>
        <v>29067</v>
      </c>
      <c r="B1490" s="197" t="str">
        <f>YieldsAct!B1490</f>
        <v>MO</v>
      </c>
      <c r="C1490" s="197" t="str">
        <f>YieldsAct!C1490</f>
        <v>Douglas County</v>
      </c>
      <c r="D1490" s="197">
        <f>YieldsAct!D1490</f>
        <v>-92.505562100000006</v>
      </c>
      <c r="E1490" s="197">
        <f>YieldsAct!E1490</f>
        <v>36.934049999999999</v>
      </c>
      <c r="N1490" s="198">
        <v>2.4077540000000001E-2</v>
      </c>
      <c r="S1490">
        <f t="shared" si="23"/>
        <v>576.23073615562498</v>
      </c>
    </row>
    <row r="1491" spans="1:19" x14ac:dyDescent="0.25">
      <c r="A1491" s="197">
        <f>YieldsAct!A1491</f>
        <v>29069</v>
      </c>
      <c r="B1491" s="197" t="str">
        <f>YieldsAct!B1491</f>
        <v>MO</v>
      </c>
      <c r="C1491" s="197" t="str">
        <f>YieldsAct!C1491</f>
        <v>Dunklin County</v>
      </c>
      <c r="D1491" s="197">
        <f>YieldsAct!D1491</f>
        <v>-90.088522100000006</v>
      </c>
      <c r="E1491" s="197">
        <f>YieldsAct!E1491</f>
        <v>36.27852</v>
      </c>
      <c r="N1491" s="198">
        <v>2.3940039999999999E-2</v>
      </c>
      <c r="S1491">
        <f t="shared" si="23"/>
        <v>512.49468012840009</v>
      </c>
    </row>
    <row r="1492" spans="1:19" x14ac:dyDescent="0.25">
      <c r="A1492" s="197">
        <f>YieldsAct!A1492</f>
        <v>29071</v>
      </c>
      <c r="B1492" s="197" t="str">
        <f>YieldsAct!B1492</f>
        <v>MO</v>
      </c>
      <c r="C1492" s="197" t="str">
        <f>YieldsAct!C1492</f>
        <v>Franklin County</v>
      </c>
      <c r="D1492" s="197">
        <f>YieldsAct!D1492</f>
        <v>-91.073063700000006</v>
      </c>
      <c r="E1492" s="197">
        <f>YieldsAct!E1492</f>
        <v>38.409239999999997</v>
      </c>
      <c r="N1492" s="198">
        <v>2.5115330000000002E-2</v>
      </c>
      <c r="S1492">
        <f t="shared" si="23"/>
        <v>726.73316409959966</v>
      </c>
    </row>
    <row r="1493" spans="1:19" x14ac:dyDescent="0.25">
      <c r="A1493" s="197">
        <f>YieldsAct!A1493</f>
        <v>29073</v>
      </c>
      <c r="B1493" s="197" t="str">
        <f>YieldsAct!B1493</f>
        <v>MO</v>
      </c>
      <c r="C1493" s="197" t="str">
        <f>YieldsAct!C1493</f>
        <v>Gasconade County</v>
      </c>
      <c r="D1493" s="197">
        <f>YieldsAct!D1493</f>
        <v>-91.506572000000006</v>
      </c>
      <c r="E1493" s="197">
        <f>YieldsAct!E1493</f>
        <v>38.441980000000001</v>
      </c>
      <c r="N1493" s="198">
        <v>2.499782E-2</v>
      </c>
      <c r="S1493">
        <f t="shared" si="23"/>
        <v>730.18445922090007</v>
      </c>
    </row>
    <row r="1494" spans="1:19" x14ac:dyDescent="0.25">
      <c r="A1494" s="197">
        <f>YieldsAct!A1494</f>
        <v>29075</v>
      </c>
      <c r="B1494" s="197" t="str">
        <f>YieldsAct!B1494</f>
        <v>MO</v>
      </c>
      <c r="C1494" s="197" t="str">
        <f>YieldsAct!C1494</f>
        <v>Gentry County</v>
      </c>
      <c r="D1494" s="197">
        <f>YieldsAct!D1494</f>
        <v>-94.406653700000007</v>
      </c>
      <c r="E1494" s="197">
        <f>YieldsAct!E1494</f>
        <v>40.219070000000002</v>
      </c>
      <c r="N1494" s="198">
        <v>2.5188370000000002E-2</v>
      </c>
      <c r="S1494">
        <f t="shared" si="23"/>
        <v>924.75335624602519</v>
      </c>
    </row>
    <row r="1495" spans="1:19" x14ac:dyDescent="0.25">
      <c r="A1495" s="197">
        <f>YieldsAct!A1495</f>
        <v>29077</v>
      </c>
      <c r="B1495" s="197" t="str">
        <f>YieldsAct!B1495</f>
        <v>MO</v>
      </c>
      <c r="C1495" s="197" t="str">
        <f>YieldsAct!C1495</f>
        <v>Greene County</v>
      </c>
      <c r="D1495" s="197">
        <f>YieldsAct!D1495</f>
        <v>-93.348810299999997</v>
      </c>
      <c r="E1495" s="197">
        <f>YieldsAct!E1495</f>
        <v>37.258139999999997</v>
      </c>
      <c r="N1495" s="198">
        <v>2.4122210000000002E-2</v>
      </c>
      <c r="S1495">
        <f t="shared" si="23"/>
        <v>608.45579158409976</v>
      </c>
    </row>
    <row r="1496" spans="1:19" x14ac:dyDescent="0.25">
      <c r="A1496" s="197">
        <f>YieldsAct!A1496</f>
        <v>29079</v>
      </c>
      <c r="B1496" s="197" t="str">
        <f>YieldsAct!B1496</f>
        <v>MO</v>
      </c>
      <c r="C1496" s="197" t="str">
        <f>YieldsAct!C1496</f>
        <v>Grundy County</v>
      </c>
      <c r="D1496" s="197">
        <f>YieldsAct!D1496</f>
        <v>-93.561769499999997</v>
      </c>
      <c r="E1496" s="197">
        <f>YieldsAct!E1496</f>
        <v>40.122799999999998</v>
      </c>
      <c r="N1496" s="198">
        <v>2.5507990000000001E-2</v>
      </c>
      <c r="S1496">
        <f t="shared" si="23"/>
        <v>913.84892963999971</v>
      </c>
    </row>
    <row r="1497" spans="1:19" x14ac:dyDescent="0.25">
      <c r="A1497" s="197">
        <f>YieldsAct!A1497</f>
        <v>29081</v>
      </c>
      <c r="B1497" s="197" t="str">
        <f>YieldsAct!B1497</f>
        <v>MO</v>
      </c>
      <c r="C1497" s="197" t="str">
        <f>YieldsAct!C1497</f>
        <v>Harrison County</v>
      </c>
      <c r="D1497" s="197">
        <f>YieldsAct!D1497</f>
        <v>-93.992944699999995</v>
      </c>
      <c r="E1497" s="197">
        <f>YieldsAct!E1497</f>
        <v>40.370109999999997</v>
      </c>
      <c r="N1497" s="198">
        <v>2.545176E-2</v>
      </c>
      <c r="S1497">
        <f t="shared" si="23"/>
        <v>941.94558317722465</v>
      </c>
    </row>
    <row r="1498" spans="1:19" x14ac:dyDescent="0.25">
      <c r="A1498" s="197">
        <f>YieldsAct!A1498</f>
        <v>29083</v>
      </c>
      <c r="B1498" s="197" t="str">
        <f>YieldsAct!B1498</f>
        <v>MO</v>
      </c>
      <c r="C1498" s="197" t="str">
        <f>YieldsAct!C1498</f>
        <v>Henry County</v>
      </c>
      <c r="D1498" s="197">
        <f>YieldsAct!D1498</f>
        <v>-93.796682399999995</v>
      </c>
      <c r="E1498" s="197">
        <f>YieldsAct!E1498</f>
        <v>38.390030000000003</v>
      </c>
      <c r="N1498" s="198">
        <v>2.4657140000000001E-2</v>
      </c>
      <c r="S1498">
        <f t="shared" si="23"/>
        <v>724.71038265202537</v>
      </c>
    </row>
    <row r="1499" spans="1:19" x14ac:dyDescent="0.25">
      <c r="A1499" s="197">
        <f>YieldsAct!A1499</f>
        <v>29085</v>
      </c>
      <c r="B1499" s="197" t="str">
        <f>YieldsAct!B1499</f>
        <v>MO</v>
      </c>
      <c r="C1499" s="197" t="str">
        <f>YieldsAct!C1499</f>
        <v>Hickory County</v>
      </c>
      <c r="D1499" s="197">
        <f>YieldsAct!D1499</f>
        <v>-93.322765799999999</v>
      </c>
      <c r="E1499" s="197">
        <f>YieldsAct!E1499</f>
        <v>37.946449999999999</v>
      </c>
      <c r="N1499" s="198">
        <v>2.4612800000000001E-2</v>
      </c>
      <c r="S1499">
        <f t="shared" si="23"/>
        <v>678.46402710562495</v>
      </c>
    </row>
    <row r="1500" spans="1:19" x14ac:dyDescent="0.25">
      <c r="A1500" s="197">
        <f>YieldsAct!A1500</f>
        <v>29087</v>
      </c>
      <c r="B1500" s="197" t="str">
        <f>YieldsAct!B1500</f>
        <v>MO</v>
      </c>
      <c r="C1500" s="197" t="str">
        <f>YieldsAct!C1500</f>
        <v>Holt County</v>
      </c>
      <c r="D1500" s="197">
        <f>YieldsAct!D1500</f>
        <v>-95.209699400000005</v>
      </c>
      <c r="E1500" s="197">
        <f>YieldsAct!E1500</f>
        <v>40.105690000000003</v>
      </c>
      <c r="N1500" s="198">
        <v>2.5009750000000001E-2</v>
      </c>
      <c r="S1500">
        <f t="shared" si="23"/>
        <v>911.9152583462253</v>
      </c>
    </row>
    <row r="1501" spans="1:19" x14ac:dyDescent="0.25">
      <c r="A1501" s="197">
        <f>YieldsAct!A1501</f>
        <v>29089</v>
      </c>
      <c r="B1501" s="197" t="str">
        <f>YieldsAct!B1501</f>
        <v>MO</v>
      </c>
      <c r="C1501" s="197" t="str">
        <f>YieldsAct!C1501</f>
        <v>Howard County</v>
      </c>
      <c r="D1501" s="197">
        <f>YieldsAct!D1501</f>
        <v>-92.6824601</v>
      </c>
      <c r="E1501" s="197">
        <f>YieldsAct!E1501</f>
        <v>39.142690000000002</v>
      </c>
      <c r="N1501" s="198">
        <v>2.520027E-2</v>
      </c>
      <c r="S1501">
        <f t="shared" si="23"/>
        <v>805.20633098122528</v>
      </c>
    </row>
    <row r="1502" spans="1:19" x14ac:dyDescent="0.25">
      <c r="A1502" s="197">
        <f>YieldsAct!A1502</f>
        <v>29091</v>
      </c>
      <c r="B1502" s="197" t="str">
        <f>YieldsAct!B1502</f>
        <v>MO</v>
      </c>
      <c r="C1502" s="197" t="str">
        <f>YieldsAct!C1502</f>
        <v>Howell County</v>
      </c>
      <c r="D1502" s="197">
        <f>YieldsAct!D1502</f>
        <v>-91.892242699999997</v>
      </c>
      <c r="E1502" s="197">
        <f>YieldsAct!E1502</f>
        <v>36.772289999999998</v>
      </c>
      <c r="N1502" s="198">
        <v>2.4150999999999999E-2</v>
      </c>
      <c r="S1502">
        <f t="shared" si="23"/>
        <v>560.32337664922477</v>
      </c>
    </row>
    <row r="1503" spans="1:19" x14ac:dyDescent="0.25">
      <c r="A1503" s="197">
        <f>YieldsAct!A1503</f>
        <v>29093</v>
      </c>
      <c r="B1503" s="197" t="str">
        <f>YieldsAct!B1503</f>
        <v>MO</v>
      </c>
      <c r="C1503" s="197" t="str">
        <f>YieldsAct!C1503</f>
        <v>Iron County</v>
      </c>
      <c r="D1503" s="197">
        <f>YieldsAct!D1503</f>
        <v>-90.782266100000001</v>
      </c>
      <c r="E1503" s="197">
        <f>YieldsAct!E1503</f>
        <v>37.551169999999999</v>
      </c>
      <c r="N1503" s="198">
        <v>2.454756E-2</v>
      </c>
      <c r="S1503">
        <f t="shared" si="23"/>
        <v>637.99935383002492</v>
      </c>
    </row>
    <row r="1504" spans="1:19" x14ac:dyDescent="0.25">
      <c r="A1504" s="197">
        <f>YieldsAct!A1504</f>
        <v>29095</v>
      </c>
      <c r="B1504" s="197" t="str">
        <f>YieldsAct!B1504</f>
        <v>MO</v>
      </c>
      <c r="C1504" s="197" t="str">
        <f>YieldsAct!C1504</f>
        <v>Jackson County</v>
      </c>
      <c r="D1504" s="197">
        <f>YieldsAct!D1504</f>
        <v>-94.348676699999999</v>
      </c>
      <c r="E1504" s="197">
        <f>YieldsAct!E1504</f>
        <v>39.010300000000001</v>
      </c>
      <c r="N1504" s="198">
        <v>2.4937020000000001E-2</v>
      </c>
      <c r="S1504">
        <f t="shared" si="23"/>
        <v>790.86263870250013</v>
      </c>
    </row>
    <row r="1505" spans="1:19" x14ac:dyDescent="0.25">
      <c r="A1505" s="197">
        <f>YieldsAct!A1505</f>
        <v>29097</v>
      </c>
      <c r="B1505" s="197" t="str">
        <f>YieldsAct!B1505</f>
        <v>MO</v>
      </c>
      <c r="C1505" s="197" t="str">
        <f>YieldsAct!C1505</f>
        <v>Jasper County</v>
      </c>
      <c r="D1505" s="197">
        <f>YieldsAct!D1505</f>
        <v>-94.351506200000003</v>
      </c>
      <c r="E1505" s="197">
        <f>YieldsAct!E1505</f>
        <v>37.215609999999998</v>
      </c>
      <c r="N1505" s="198">
        <v>2.3847110000000001E-2</v>
      </c>
      <c r="S1505">
        <f t="shared" si="23"/>
        <v>604.19998726222479</v>
      </c>
    </row>
    <row r="1506" spans="1:19" x14ac:dyDescent="0.25">
      <c r="A1506" s="197">
        <f>YieldsAct!A1506</f>
        <v>29099</v>
      </c>
      <c r="B1506" s="197" t="str">
        <f>YieldsAct!B1506</f>
        <v>MO</v>
      </c>
      <c r="C1506" s="197" t="str">
        <f>YieldsAct!C1506</f>
        <v>Jefferson County</v>
      </c>
      <c r="D1506" s="197">
        <f>YieldsAct!D1506</f>
        <v>-90.541843099999994</v>
      </c>
      <c r="E1506" s="197">
        <f>YieldsAct!E1506</f>
        <v>38.255969999999998</v>
      </c>
      <c r="N1506" s="198">
        <v>2.519588E-2</v>
      </c>
      <c r="S1506">
        <f t="shared" si="23"/>
        <v>710.64031644202475</v>
      </c>
    </row>
    <row r="1507" spans="1:19" x14ac:dyDescent="0.25">
      <c r="A1507" s="197">
        <f>YieldsAct!A1507</f>
        <v>29101</v>
      </c>
      <c r="B1507" s="197" t="str">
        <f>YieldsAct!B1507</f>
        <v>MO</v>
      </c>
      <c r="C1507" s="197" t="str">
        <f>YieldsAct!C1507</f>
        <v>Johnson County</v>
      </c>
      <c r="D1507" s="197">
        <f>YieldsAct!D1507</f>
        <v>-93.806099099999997</v>
      </c>
      <c r="E1507" s="197">
        <f>YieldsAct!E1507</f>
        <v>38.745849999999997</v>
      </c>
      <c r="N1507" s="198">
        <v>2.4831249999999999E-2</v>
      </c>
      <c r="S1507">
        <f t="shared" si="23"/>
        <v>762.44713250062478</v>
      </c>
    </row>
    <row r="1508" spans="1:19" x14ac:dyDescent="0.25">
      <c r="A1508" s="197">
        <f>YieldsAct!A1508</f>
        <v>29103</v>
      </c>
      <c r="B1508" s="197" t="str">
        <f>YieldsAct!B1508</f>
        <v>MO</v>
      </c>
      <c r="C1508" s="197" t="str">
        <f>YieldsAct!C1508</f>
        <v>Knox County</v>
      </c>
      <c r="D1508" s="197">
        <f>YieldsAct!D1508</f>
        <v>-92.132783700000005</v>
      </c>
      <c r="E1508" s="197">
        <f>YieldsAct!E1508</f>
        <v>40.132390000000001</v>
      </c>
      <c r="N1508" s="198">
        <v>2.551256E-2</v>
      </c>
      <c r="S1508">
        <f t="shared" si="23"/>
        <v>914.93331100222508</v>
      </c>
    </row>
    <row r="1509" spans="1:19" x14ac:dyDescent="0.25">
      <c r="A1509" s="197">
        <f>YieldsAct!A1509</f>
        <v>29105</v>
      </c>
      <c r="B1509" s="197" t="str">
        <f>YieldsAct!B1509</f>
        <v>MO</v>
      </c>
      <c r="C1509" s="197" t="str">
        <f>YieldsAct!C1509</f>
        <v>Laclede County</v>
      </c>
      <c r="D1509" s="197">
        <f>YieldsAct!D1509</f>
        <v>-92.587768100000005</v>
      </c>
      <c r="E1509" s="197">
        <f>YieldsAct!E1509</f>
        <v>37.655679999999997</v>
      </c>
      <c r="N1509" s="198">
        <v>2.450739E-2</v>
      </c>
      <c r="S1509">
        <f t="shared" si="23"/>
        <v>648.62963159039975</v>
      </c>
    </row>
    <row r="1510" spans="1:19" x14ac:dyDescent="0.25">
      <c r="A1510" s="197">
        <f>YieldsAct!A1510</f>
        <v>29107</v>
      </c>
      <c r="B1510" s="197" t="str">
        <f>YieldsAct!B1510</f>
        <v>MO</v>
      </c>
      <c r="C1510" s="197" t="str">
        <f>YieldsAct!C1510</f>
        <v>Lafayette County</v>
      </c>
      <c r="D1510" s="197">
        <f>YieldsAct!D1510</f>
        <v>-93.784356200000005</v>
      </c>
      <c r="E1510" s="197">
        <f>YieldsAct!E1510</f>
        <v>39.065779999999997</v>
      </c>
      <c r="N1510" s="198">
        <v>2.5102949999999999E-2</v>
      </c>
      <c r="S1510">
        <f t="shared" si="23"/>
        <v>796.86397576889965</v>
      </c>
    </row>
    <row r="1511" spans="1:19" x14ac:dyDescent="0.25">
      <c r="A1511" s="197">
        <f>YieldsAct!A1511</f>
        <v>29109</v>
      </c>
      <c r="B1511" s="197" t="str">
        <f>YieldsAct!B1511</f>
        <v>MO</v>
      </c>
      <c r="C1511" s="197" t="str">
        <f>YieldsAct!C1511</f>
        <v>Lawrence County</v>
      </c>
      <c r="D1511" s="197">
        <f>YieldsAct!D1511</f>
        <v>-93.836266600000002</v>
      </c>
      <c r="E1511" s="197">
        <f>YieldsAct!E1511</f>
        <v>37.112520000000004</v>
      </c>
      <c r="N1511" s="198">
        <v>2.387131E-2</v>
      </c>
      <c r="S1511">
        <f t="shared" si="23"/>
        <v>593.91796668840038</v>
      </c>
    </row>
    <row r="1512" spans="1:19" x14ac:dyDescent="0.25">
      <c r="A1512" s="197">
        <f>YieldsAct!A1512</f>
        <v>29111</v>
      </c>
      <c r="B1512" s="197" t="str">
        <f>YieldsAct!B1512</f>
        <v>MO</v>
      </c>
      <c r="C1512" s="197" t="str">
        <f>YieldsAct!C1512</f>
        <v>Lewis County</v>
      </c>
      <c r="D1512" s="197">
        <f>YieldsAct!D1512</f>
        <v>-91.707285999999996</v>
      </c>
      <c r="E1512" s="197">
        <f>YieldsAct!E1512</f>
        <v>40.098469999999999</v>
      </c>
      <c r="N1512" s="198">
        <v>2.5734920000000001E-2</v>
      </c>
      <c r="S1512">
        <f t="shared" si="23"/>
        <v>911.09969176702498</v>
      </c>
    </row>
    <row r="1513" spans="1:19" x14ac:dyDescent="0.25">
      <c r="A1513" s="197">
        <f>YieldsAct!A1513</f>
        <v>29113</v>
      </c>
      <c r="B1513" s="197" t="str">
        <f>YieldsAct!B1513</f>
        <v>MO</v>
      </c>
      <c r="C1513" s="197" t="str">
        <f>YieldsAct!C1513</f>
        <v>Lincoln County</v>
      </c>
      <c r="D1513" s="197">
        <f>YieldsAct!D1513</f>
        <v>-90.965040000000002</v>
      </c>
      <c r="E1513" s="197">
        <f>YieldsAct!E1513</f>
        <v>39.054960000000001</v>
      </c>
      <c r="N1513" s="198">
        <v>2.5333609999999999E-2</v>
      </c>
      <c r="S1513">
        <f t="shared" si="23"/>
        <v>795.69247635360011</v>
      </c>
    </row>
    <row r="1514" spans="1:19" x14ac:dyDescent="0.25">
      <c r="A1514" s="197">
        <f>YieldsAct!A1514</f>
        <v>29115</v>
      </c>
      <c r="B1514" s="197" t="str">
        <f>YieldsAct!B1514</f>
        <v>MO</v>
      </c>
      <c r="C1514" s="197" t="str">
        <f>YieldsAct!C1514</f>
        <v>Linn County</v>
      </c>
      <c r="D1514" s="197">
        <f>YieldsAct!D1514</f>
        <v>-93.105599799999993</v>
      </c>
      <c r="E1514" s="197">
        <f>YieldsAct!E1514</f>
        <v>39.870649999999998</v>
      </c>
      <c r="N1514" s="198">
        <v>2.538673E-2</v>
      </c>
      <c r="S1514">
        <f t="shared" si="23"/>
        <v>885.48577070062481</v>
      </c>
    </row>
    <row r="1515" spans="1:19" x14ac:dyDescent="0.25">
      <c r="A1515" s="197">
        <f>YieldsAct!A1515</f>
        <v>29117</v>
      </c>
      <c r="B1515" s="197" t="str">
        <f>YieldsAct!B1515</f>
        <v>MO</v>
      </c>
      <c r="C1515" s="197" t="str">
        <f>YieldsAct!C1515</f>
        <v>Livingston County</v>
      </c>
      <c r="D1515" s="197">
        <f>YieldsAct!D1515</f>
        <v>-93.550007699999995</v>
      </c>
      <c r="E1515" s="197">
        <f>YieldsAct!E1515</f>
        <v>39.792589999999997</v>
      </c>
      <c r="N1515" s="198">
        <v>2.531394E-2</v>
      </c>
      <c r="S1515">
        <f t="shared" si="23"/>
        <v>876.76316754322477</v>
      </c>
    </row>
    <row r="1516" spans="1:19" x14ac:dyDescent="0.25">
      <c r="A1516" s="197">
        <f>YieldsAct!A1516</f>
        <v>29119</v>
      </c>
      <c r="B1516" s="197" t="str">
        <f>YieldsAct!B1516</f>
        <v>MO</v>
      </c>
      <c r="C1516" s="197" t="str">
        <f>YieldsAct!C1516</f>
        <v>McDonald County</v>
      </c>
      <c r="D1516" s="197">
        <f>YieldsAct!D1516</f>
        <v>-94.3605704</v>
      </c>
      <c r="E1516" s="197">
        <f>YieldsAct!E1516</f>
        <v>36.638530000000003</v>
      </c>
      <c r="N1516" s="198">
        <v>2.359549E-2</v>
      </c>
      <c r="S1516">
        <f t="shared" si="23"/>
        <v>547.25845626202533</v>
      </c>
    </row>
    <row r="1517" spans="1:19" x14ac:dyDescent="0.25">
      <c r="A1517" s="197">
        <f>YieldsAct!A1517</f>
        <v>29121</v>
      </c>
      <c r="B1517" s="197" t="str">
        <f>YieldsAct!B1517</f>
        <v>MO</v>
      </c>
      <c r="C1517" s="197" t="str">
        <f>YieldsAct!C1517</f>
        <v>Macon County</v>
      </c>
      <c r="D1517" s="197">
        <f>YieldsAct!D1517</f>
        <v>-92.548110800000003</v>
      </c>
      <c r="E1517" s="197">
        <f>YieldsAct!E1517</f>
        <v>39.832430000000002</v>
      </c>
      <c r="N1517" s="198">
        <v>2.531742E-2</v>
      </c>
      <c r="S1517">
        <f t="shared" si="23"/>
        <v>881.21155433602519</v>
      </c>
    </row>
    <row r="1518" spans="1:19" x14ac:dyDescent="0.25">
      <c r="A1518" s="197">
        <f>YieldsAct!A1518</f>
        <v>29123</v>
      </c>
      <c r="B1518" s="197" t="str">
        <f>YieldsAct!B1518</f>
        <v>MO</v>
      </c>
      <c r="C1518" s="197" t="str">
        <f>YieldsAct!C1518</f>
        <v>Madison County</v>
      </c>
      <c r="D1518" s="197">
        <f>YieldsAct!D1518</f>
        <v>-90.348122799999999</v>
      </c>
      <c r="E1518" s="197">
        <f>YieldsAct!E1518</f>
        <v>37.474710000000002</v>
      </c>
      <c r="N1518" s="198">
        <v>2.451946E-2</v>
      </c>
      <c r="S1518">
        <f t="shared" si="23"/>
        <v>630.25332656422518</v>
      </c>
    </row>
    <row r="1519" spans="1:19" x14ac:dyDescent="0.25">
      <c r="A1519" s="197">
        <f>YieldsAct!A1519</f>
        <v>29125</v>
      </c>
      <c r="B1519" s="197" t="str">
        <f>YieldsAct!B1519</f>
        <v>MO</v>
      </c>
      <c r="C1519" s="197" t="str">
        <f>YieldsAct!C1519</f>
        <v>Maries County</v>
      </c>
      <c r="D1519" s="197">
        <f>YieldsAct!D1519</f>
        <v>-91.918812799999998</v>
      </c>
      <c r="E1519" s="197">
        <f>YieldsAct!E1519</f>
        <v>38.160919999999997</v>
      </c>
      <c r="N1519" s="198">
        <v>2.4941049999999999E-2</v>
      </c>
      <c r="S1519">
        <f t="shared" si="23"/>
        <v>700.71348430439969</v>
      </c>
    </row>
    <row r="1520" spans="1:19" x14ac:dyDescent="0.25">
      <c r="A1520" s="197">
        <f>YieldsAct!A1520</f>
        <v>29127</v>
      </c>
      <c r="B1520" s="197" t="str">
        <f>YieldsAct!B1520</f>
        <v>MO</v>
      </c>
      <c r="C1520" s="197" t="str">
        <f>YieldsAct!C1520</f>
        <v>Marion County</v>
      </c>
      <c r="D1520" s="197">
        <f>YieldsAct!D1520</f>
        <v>-91.613048599999999</v>
      </c>
      <c r="E1520" s="197">
        <f>YieldsAct!E1520</f>
        <v>39.8033</v>
      </c>
      <c r="N1520" s="198">
        <v>2.5581030000000001E-2</v>
      </c>
      <c r="S1520">
        <f t="shared" si="23"/>
        <v>877.95830450249991</v>
      </c>
    </row>
    <row r="1521" spans="1:19" x14ac:dyDescent="0.25">
      <c r="A1521" s="197">
        <f>YieldsAct!A1521</f>
        <v>29129</v>
      </c>
      <c r="B1521" s="197" t="str">
        <f>YieldsAct!B1521</f>
        <v>MO</v>
      </c>
      <c r="C1521" s="197" t="str">
        <f>YieldsAct!C1521</f>
        <v>Mercer County</v>
      </c>
      <c r="D1521" s="197">
        <f>YieldsAct!D1521</f>
        <v>-93.567454400000003</v>
      </c>
      <c r="E1521" s="197">
        <f>YieldsAct!E1521</f>
        <v>40.436770000000003</v>
      </c>
      <c r="N1521" s="198">
        <v>2.5670200000000001E-2</v>
      </c>
      <c r="S1521">
        <f t="shared" si="23"/>
        <v>949.56585307402543</v>
      </c>
    </row>
    <row r="1522" spans="1:19" x14ac:dyDescent="0.25">
      <c r="A1522" s="197">
        <f>YieldsAct!A1522</f>
        <v>29131</v>
      </c>
      <c r="B1522" s="197" t="str">
        <f>YieldsAct!B1522</f>
        <v>MO</v>
      </c>
      <c r="C1522" s="197" t="str">
        <f>YieldsAct!C1522</f>
        <v>Miller County</v>
      </c>
      <c r="D1522" s="197">
        <f>YieldsAct!D1522</f>
        <v>-92.420361200000002</v>
      </c>
      <c r="E1522" s="197">
        <f>YieldsAct!E1522</f>
        <v>38.211919999999999</v>
      </c>
      <c r="N1522" s="198">
        <v>2.4806999999999999E-2</v>
      </c>
      <c r="S1522">
        <f t="shared" si="23"/>
        <v>706.03476769439999</v>
      </c>
    </row>
    <row r="1523" spans="1:19" x14ac:dyDescent="0.25">
      <c r="A1523" s="197">
        <f>YieldsAct!A1523</f>
        <v>29133</v>
      </c>
      <c r="B1523" s="197" t="str">
        <f>YieldsAct!B1523</f>
        <v>MO</v>
      </c>
      <c r="C1523" s="197" t="str">
        <f>YieldsAct!C1523</f>
        <v>Mississippi County</v>
      </c>
      <c r="D1523" s="197">
        <f>YieldsAct!D1523</f>
        <v>-89.273412199999996</v>
      </c>
      <c r="E1523" s="197">
        <f>YieldsAct!E1523</f>
        <v>36.828780000000002</v>
      </c>
      <c r="N1523" s="198">
        <v>2.447071E-2</v>
      </c>
      <c r="S1523">
        <f t="shared" si="23"/>
        <v>565.86518164890015</v>
      </c>
    </row>
    <row r="1524" spans="1:19" x14ac:dyDescent="0.25">
      <c r="A1524" s="197">
        <f>YieldsAct!A1524</f>
        <v>29135</v>
      </c>
      <c r="B1524" s="197" t="str">
        <f>YieldsAct!B1524</f>
        <v>MO</v>
      </c>
      <c r="C1524" s="197" t="str">
        <f>YieldsAct!C1524</f>
        <v>Moniteau County</v>
      </c>
      <c r="D1524" s="197">
        <f>YieldsAct!D1524</f>
        <v>-92.577804200000003</v>
      </c>
      <c r="E1524" s="197">
        <f>YieldsAct!E1524</f>
        <v>38.631120000000003</v>
      </c>
      <c r="N1524" s="198">
        <v>2.496928E-2</v>
      </c>
      <c r="S1524">
        <f t="shared" si="23"/>
        <v>750.2171230224003</v>
      </c>
    </row>
    <row r="1525" spans="1:19" x14ac:dyDescent="0.25">
      <c r="A1525" s="197">
        <f>YieldsAct!A1525</f>
        <v>29137</v>
      </c>
      <c r="B1525" s="197" t="str">
        <f>YieldsAct!B1525</f>
        <v>MO</v>
      </c>
      <c r="C1525" s="197" t="str">
        <f>YieldsAct!C1525</f>
        <v>Monroe County</v>
      </c>
      <c r="D1525" s="197">
        <f>YieldsAct!D1525</f>
        <v>-91.984278200000006</v>
      </c>
      <c r="E1525" s="197">
        <f>YieldsAct!E1525</f>
        <v>39.491990000000001</v>
      </c>
      <c r="N1525" s="198">
        <v>2.521671E-2</v>
      </c>
      <c r="S1525">
        <f t="shared" si="23"/>
        <v>843.42954186022507</v>
      </c>
    </row>
    <row r="1526" spans="1:19" x14ac:dyDescent="0.25">
      <c r="A1526" s="197">
        <f>YieldsAct!A1526</f>
        <v>29139</v>
      </c>
      <c r="B1526" s="197" t="str">
        <f>YieldsAct!B1526</f>
        <v>MO</v>
      </c>
      <c r="C1526" s="197" t="str">
        <f>YieldsAct!C1526</f>
        <v>Montgomery County</v>
      </c>
      <c r="D1526" s="197">
        <f>YieldsAct!D1526</f>
        <v>-91.462566100000004</v>
      </c>
      <c r="E1526" s="197">
        <f>YieldsAct!E1526</f>
        <v>38.934730000000002</v>
      </c>
      <c r="N1526" s="198">
        <v>2.5066410000000001E-2</v>
      </c>
      <c r="S1526">
        <f t="shared" si="23"/>
        <v>782.7104253890252</v>
      </c>
    </row>
    <row r="1527" spans="1:19" x14ac:dyDescent="0.25">
      <c r="A1527" s="197">
        <f>YieldsAct!A1527</f>
        <v>29141</v>
      </c>
      <c r="B1527" s="197" t="str">
        <f>YieldsAct!B1527</f>
        <v>MO</v>
      </c>
      <c r="C1527" s="197" t="str">
        <f>YieldsAct!C1527</f>
        <v>Morgan County</v>
      </c>
      <c r="D1527" s="197">
        <f>YieldsAct!D1527</f>
        <v>-92.883295599999997</v>
      </c>
      <c r="E1527" s="197">
        <f>YieldsAct!E1527</f>
        <v>38.422530000000002</v>
      </c>
      <c r="N1527" s="198">
        <v>2.486816E-2</v>
      </c>
      <c r="S1527">
        <f t="shared" si="23"/>
        <v>728.13355110202519</v>
      </c>
    </row>
    <row r="1528" spans="1:19" x14ac:dyDescent="0.25">
      <c r="A1528" s="197">
        <f>YieldsAct!A1528</f>
        <v>29143</v>
      </c>
      <c r="B1528" s="197" t="str">
        <f>YieldsAct!B1528</f>
        <v>MO</v>
      </c>
      <c r="C1528" s="197" t="str">
        <f>YieldsAct!C1528</f>
        <v>New Madrid County</v>
      </c>
      <c r="D1528" s="197">
        <f>YieldsAct!D1528</f>
        <v>-89.643555000000006</v>
      </c>
      <c r="E1528" s="197">
        <f>YieldsAct!E1528</f>
        <v>36.594619999999999</v>
      </c>
      <c r="N1528" s="198">
        <v>2.4207570000000001E-2</v>
      </c>
      <c r="S1528">
        <f t="shared" si="23"/>
        <v>542.98712912489998</v>
      </c>
    </row>
    <row r="1529" spans="1:19" x14ac:dyDescent="0.25">
      <c r="A1529" s="197">
        <f>YieldsAct!A1529</f>
        <v>29145</v>
      </c>
      <c r="B1529" s="197" t="str">
        <f>YieldsAct!B1529</f>
        <v>MO</v>
      </c>
      <c r="C1529" s="197" t="str">
        <f>YieldsAct!C1529</f>
        <v>Newton County</v>
      </c>
      <c r="D1529" s="197">
        <f>YieldsAct!D1529</f>
        <v>-94.348656899999995</v>
      </c>
      <c r="E1529" s="197">
        <f>YieldsAct!E1529</f>
        <v>36.91798</v>
      </c>
      <c r="N1529" s="198">
        <v>2.3688830000000001E-2</v>
      </c>
      <c r="S1529">
        <f t="shared" si="23"/>
        <v>574.64515638089995</v>
      </c>
    </row>
    <row r="1530" spans="1:19" x14ac:dyDescent="0.25">
      <c r="A1530" s="197">
        <f>YieldsAct!A1530</f>
        <v>29147</v>
      </c>
      <c r="B1530" s="197" t="str">
        <f>YieldsAct!B1530</f>
        <v>MO</v>
      </c>
      <c r="C1530" s="197" t="str">
        <f>YieldsAct!C1530</f>
        <v>Nodaway County</v>
      </c>
      <c r="D1530" s="197">
        <f>YieldsAct!D1530</f>
        <v>-94.884193699999997</v>
      </c>
      <c r="E1530" s="197">
        <f>YieldsAct!E1530</f>
        <v>40.378950000000003</v>
      </c>
      <c r="N1530" s="198">
        <v>2.5110799999999999E-2</v>
      </c>
      <c r="S1530">
        <f t="shared" si="23"/>
        <v>942.95498198062546</v>
      </c>
    </row>
    <row r="1531" spans="1:19" x14ac:dyDescent="0.25">
      <c r="A1531" s="197">
        <f>YieldsAct!A1531</f>
        <v>29149</v>
      </c>
      <c r="B1531" s="197" t="str">
        <f>YieldsAct!B1531</f>
        <v>MO</v>
      </c>
      <c r="C1531" s="197" t="str">
        <f>YieldsAct!C1531</f>
        <v>Oregon County</v>
      </c>
      <c r="D1531" s="197">
        <f>YieldsAct!D1531</f>
        <v>-91.417208200000005</v>
      </c>
      <c r="E1531" s="197">
        <f>YieldsAct!E1531</f>
        <v>36.684420000000003</v>
      </c>
      <c r="N1531" s="198">
        <v>2.417917E-2</v>
      </c>
      <c r="S1531">
        <f t="shared" si="23"/>
        <v>551.73165915690026</v>
      </c>
    </row>
    <row r="1532" spans="1:19" x14ac:dyDescent="0.25">
      <c r="A1532" s="197">
        <f>YieldsAct!A1532</f>
        <v>29151</v>
      </c>
      <c r="B1532" s="197" t="str">
        <f>YieldsAct!B1532</f>
        <v>MO</v>
      </c>
      <c r="C1532" s="197" t="str">
        <f>YieldsAct!C1532</f>
        <v>Osage County</v>
      </c>
      <c r="D1532" s="197">
        <f>YieldsAct!D1532</f>
        <v>-91.854366099999993</v>
      </c>
      <c r="E1532" s="197">
        <f>YieldsAct!E1532</f>
        <v>38.461280000000002</v>
      </c>
      <c r="N1532" s="198">
        <v>2.5074610000000001E-2</v>
      </c>
      <c r="S1532">
        <f t="shared" si="23"/>
        <v>732.22123328640021</v>
      </c>
    </row>
    <row r="1533" spans="1:19" x14ac:dyDescent="0.25">
      <c r="A1533" s="197">
        <f>YieldsAct!A1533</f>
        <v>29153</v>
      </c>
      <c r="B1533" s="197" t="str">
        <f>YieldsAct!B1533</f>
        <v>MO</v>
      </c>
      <c r="C1533" s="197" t="str">
        <f>YieldsAct!C1533</f>
        <v>Ozark County</v>
      </c>
      <c r="D1533" s="197">
        <f>YieldsAct!D1533</f>
        <v>-92.441817099999994</v>
      </c>
      <c r="E1533" s="197">
        <f>YieldsAct!E1533</f>
        <v>36.651139999999998</v>
      </c>
      <c r="N1533" s="198">
        <v>2.4154889999999998E-2</v>
      </c>
      <c r="S1533">
        <f t="shared" si="23"/>
        <v>548.48669242409983</v>
      </c>
    </row>
    <row r="1534" spans="1:19" x14ac:dyDescent="0.25">
      <c r="A1534" s="197">
        <f>YieldsAct!A1534</f>
        <v>29155</v>
      </c>
      <c r="B1534" s="197" t="str">
        <f>YieldsAct!B1534</f>
        <v>MO</v>
      </c>
      <c r="C1534" s="197" t="str">
        <f>YieldsAct!C1534</f>
        <v>Pemiscot County</v>
      </c>
      <c r="D1534" s="197">
        <f>YieldsAct!D1534</f>
        <v>-89.788982000000004</v>
      </c>
      <c r="E1534" s="197">
        <f>YieldsAct!E1534</f>
        <v>36.212470000000003</v>
      </c>
      <c r="N1534" s="198">
        <v>2.3992409999999999E-2</v>
      </c>
      <c r="S1534">
        <f t="shared" si="23"/>
        <v>506.17998787702533</v>
      </c>
    </row>
    <row r="1535" spans="1:19" x14ac:dyDescent="0.25">
      <c r="A1535" s="197">
        <f>YieldsAct!A1535</f>
        <v>29157</v>
      </c>
      <c r="B1535" s="197" t="str">
        <f>YieldsAct!B1535</f>
        <v>MO</v>
      </c>
      <c r="C1535" s="197" t="str">
        <f>YieldsAct!C1535</f>
        <v>Perry County</v>
      </c>
      <c r="D1535" s="197">
        <f>YieldsAct!D1535</f>
        <v>-89.828996799999999</v>
      </c>
      <c r="E1535" s="197">
        <f>YieldsAct!E1535</f>
        <v>37.70337</v>
      </c>
      <c r="N1535" s="198">
        <v>2.492453E-2</v>
      </c>
      <c r="S1535">
        <f t="shared" si="23"/>
        <v>653.49677105302499</v>
      </c>
    </row>
    <row r="1536" spans="1:19" x14ac:dyDescent="0.25">
      <c r="A1536" s="197">
        <f>YieldsAct!A1536</f>
        <v>29159</v>
      </c>
      <c r="B1536" s="197" t="str">
        <f>YieldsAct!B1536</f>
        <v>MO</v>
      </c>
      <c r="C1536" s="197" t="str">
        <f>YieldsAct!C1536</f>
        <v>Pettis County</v>
      </c>
      <c r="D1536" s="197">
        <f>YieldsAct!D1536</f>
        <v>-93.282762000000005</v>
      </c>
      <c r="E1536" s="197">
        <f>YieldsAct!E1536</f>
        <v>38.730559999999997</v>
      </c>
      <c r="N1536" s="198">
        <v>2.4961110000000002E-2</v>
      </c>
      <c r="S1536">
        <f t="shared" si="23"/>
        <v>760.81382530559961</v>
      </c>
    </row>
    <row r="1537" spans="1:19" x14ac:dyDescent="0.25">
      <c r="A1537" s="197">
        <f>YieldsAct!A1537</f>
        <v>29161</v>
      </c>
      <c r="B1537" s="197" t="str">
        <f>YieldsAct!B1537</f>
        <v>MO</v>
      </c>
      <c r="C1537" s="197" t="str">
        <f>YieldsAct!C1537</f>
        <v>Phelps County</v>
      </c>
      <c r="D1537" s="197">
        <f>YieldsAct!D1537</f>
        <v>-91.791881900000007</v>
      </c>
      <c r="E1537" s="197">
        <f>YieldsAct!E1537</f>
        <v>37.873399999999997</v>
      </c>
      <c r="N1537" s="198">
        <v>2.4799399999999999E-2</v>
      </c>
      <c r="S1537">
        <f t="shared" si="23"/>
        <v>670.93296200999964</v>
      </c>
    </row>
    <row r="1538" spans="1:19" x14ac:dyDescent="0.25">
      <c r="A1538" s="197">
        <f>YieldsAct!A1538</f>
        <v>29163</v>
      </c>
      <c r="B1538" s="197" t="str">
        <f>YieldsAct!B1538</f>
        <v>MO</v>
      </c>
      <c r="C1538" s="197" t="str">
        <f>YieldsAct!C1538</f>
        <v>Pike County</v>
      </c>
      <c r="D1538" s="197">
        <f>YieldsAct!D1538</f>
        <v>-91.167428299999997</v>
      </c>
      <c r="E1538" s="197">
        <f>YieldsAct!E1538</f>
        <v>39.336100000000002</v>
      </c>
      <c r="N1538" s="198">
        <v>2.5475680000000001E-2</v>
      </c>
      <c r="S1538">
        <f t="shared" si="23"/>
        <v>826.30296722250011</v>
      </c>
    </row>
    <row r="1539" spans="1:19" x14ac:dyDescent="0.25">
      <c r="A1539" s="197">
        <f>YieldsAct!A1539</f>
        <v>29165</v>
      </c>
      <c r="B1539" s="197" t="str">
        <f>YieldsAct!B1539</f>
        <v>MO</v>
      </c>
      <c r="C1539" s="197" t="str">
        <f>YieldsAct!C1539</f>
        <v>Platte County</v>
      </c>
      <c r="D1539" s="197">
        <f>YieldsAct!D1539</f>
        <v>-94.771868600000005</v>
      </c>
      <c r="E1539" s="197">
        <f>YieldsAct!E1539</f>
        <v>39.389240000000001</v>
      </c>
      <c r="N1539" s="198">
        <v>2.4940940000000002E-2</v>
      </c>
      <c r="S1539">
        <f t="shared" si="23"/>
        <v>832.12881249960003</v>
      </c>
    </row>
    <row r="1540" spans="1:19" x14ac:dyDescent="0.25">
      <c r="A1540" s="197">
        <f>YieldsAct!A1540</f>
        <v>29167</v>
      </c>
      <c r="B1540" s="197" t="str">
        <f>YieldsAct!B1540</f>
        <v>MO</v>
      </c>
      <c r="C1540" s="197" t="str">
        <f>YieldsAct!C1540</f>
        <v>Polk County</v>
      </c>
      <c r="D1540" s="197">
        <f>YieldsAct!D1540</f>
        <v>-93.408877200000006</v>
      </c>
      <c r="E1540" s="197">
        <f>YieldsAct!E1540</f>
        <v>37.618639999999999</v>
      </c>
      <c r="N1540" s="198">
        <v>2.4385710000000001E-2</v>
      </c>
      <c r="S1540">
        <f t="shared" si="23"/>
        <v>644.85646976160001</v>
      </c>
    </row>
    <row r="1541" spans="1:19" x14ac:dyDescent="0.25">
      <c r="A1541" s="197">
        <f>YieldsAct!A1541</f>
        <v>29169</v>
      </c>
      <c r="B1541" s="197" t="str">
        <f>YieldsAct!B1541</f>
        <v>MO</v>
      </c>
      <c r="C1541" s="197" t="str">
        <f>YieldsAct!C1541</f>
        <v>Pulaski County</v>
      </c>
      <c r="D1541" s="197">
        <f>YieldsAct!D1541</f>
        <v>-92.203169799999998</v>
      </c>
      <c r="E1541" s="197">
        <f>YieldsAct!E1541</f>
        <v>37.820329999999998</v>
      </c>
      <c r="N1541" s="198">
        <v>2.471371E-2</v>
      </c>
      <c r="S1541">
        <f t="shared" si="23"/>
        <v>665.47678794502485</v>
      </c>
    </row>
    <row r="1542" spans="1:19" x14ac:dyDescent="0.25">
      <c r="A1542" s="197">
        <f>YieldsAct!A1542</f>
        <v>29171</v>
      </c>
      <c r="B1542" s="197" t="str">
        <f>YieldsAct!B1542</f>
        <v>MO</v>
      </c>
      <c r="C1542" s="197" t="str">
        <f>YieldsAct!C1542</f>
        <v>Putnam County</v>
      </c>
      <c r="D1542" s="197">
        <f>YieldsAct!D1542</f>
        <v>-93.010824200000002</v>
      </c>
      <c r="E1542" s="197">
        <f>YieldsAct!E1542</f>
        <v>40.492229999999999</v>
      </c>
      <c r="N1542" s="198">
        <v>2.5646059999999998E-2</v>
      </c>
      <c r="S1542">
        <f t="shared" si="23"/>
        <v>955.92102833902493</v>
      </c>
    </row>
    <row r="1543" spans="1:19" x14ac:dyDescent="0.25">
      <c r="A1543" s="197">
        <f>YieldsAct!A1543</f>
        <v>29173</v>
      </c>
      <c r="B1543" s="197" t="str">
        <f>YieldsAct!B1543</f>
        <v>MO</v>
      </c>
      <c r="C1543" s="197" t="str">
        <f>YieldsAct!C1543</f>
        <v>Ralls County</v>
      </c>
      <c r="D1543" s="197">
        <f>YieldsAct!D1543</f>
        <v>-91.508990100000005</v>
      </c>
      <c r="E1543" s="197">
        <f>YieldsAct!E1543</f>
        <v>39.523589999999999</v>
      </c>
      <c r="N1543" s="198">
        <v>2.5467750000000001E-2</v>
      </c>
      <c r="S1543">
        <f t="shared" si="23"/>
        <v>846.91454959822488</v>
      </c>
    </row>
    <row r="1544" spans="1:19" x14ac:dyDescent="0.25">
      <c r="A1544" s="197">
        <f>YieldsAct!A1544</f>
        <v>29175</v>
      </c>
      <c r="B1544" s="197" t="str">
        <f>YieldsAct!B1544</f>
        <v>MO</v>
      </c>
      <c r="C1544" s="197" t="str">
        <f>YieldsAct!C1544</f>
        <v>Randolph County</v>
      </c>
      <c r="D1544" s="197">
        <f>YieldsAct!D1544</f>
        <v>-92.4769486</v>
      </c>
      <c r="E1544" s="197">
        <f>YieldsAct!E1544</f>
        <v>39.438049999999997</v>
      </c>
      <c r="N1544" s="198">
        <v>2.5212539999999999E-2</v>
      </c>
      <c r="S1544">
        <f t="shared" si="23"/>
        <v>837.49114755562459</v>
      </c>
    </row>
    <row r="1545" spans="1:19" x14ac:dyDescent="0.25">
      <c r="A1545" s="197">
        <f>YieldsAct!A1545</f>
        <v>29177</v>
      </c>
      <c r="B1545" s="197" t="str">
        <f>YieldsAct!B1545</f>
        <v>MO</v>
      </c>
      <c r="C1545" s="197" t="str">
        <f>YieldsAct!C1545</f>
        <v>Ray County</v>
      </c>
      <c r="D1545" s="197">
        <f>YieldsAct!D1545</f>
        <v>-93.992315599999998</v>
      </c>
      <c r="E1545" s="197">
        <f>YieldsAct!E1545</f>
        <v>39.356020000000001</v>
      </c>
      <c r="N1545" s="198">
        <v>2.5188260000000001E-2</v>
      </c>
      <c r="S1545">
        <f t="shared" ref="S1545:S1608" si="24">E1545*1.5^2*(E1545-30)</f>
        <v>828.48534804090013</v>
      </c>
    </row>
    <row r="1546" spans="1:19" x14ac:dyDescent="0.25">
      <c r="A1546" s="197">
        <f>YieldsAct!A1546</f>
        <v>29179</v>
      </c>
      <c r="B1546" s="197" t="str">
        <f>YieldsAct!B1546</f>
        <v>MO</v>
      </c>
      <c r="C1546" s="197" t="str">
        <f>YieldsAct!C1546</f>
        <v>Reynolds County</v>
      </c>
      <c r="D1546" s="197">
        <f>YieldsAct!D1546</f>
        <v>-90.975201600000005</v>
      </c>
      <c r="E1546" s="197">
        <f>YieldsAct!E1546</f>
        <v>37.351210000000002</v>
      </c>
      <c r="N1546" s="198">
        <v>2.4502940000000001E-2</v>
      </c>
      <c r="S1546">
        <f t="shared" si="24"/>
        <v>617.79732404422509</v>
      </c>
    </row>
    <row r="1547" spans="1:19" x14ac:dyDescent="0.25">
      <c r="A1547" s="197">
        <f>YieldsAct!A1547</f>
        <v>29181</v>
      </c>
      <c r="B1547" s="197" t="str">
        <f>YieldsAct!B1547</f>
        <v>MO</v>
      </c>
      <c r="C1547" s="197" t="str">
        <f>YieldsAct!C1547</f>
        <v>Ripley County</v>
      </c>
      <c r="D1547" s="197">
        <f>YieldsAct!D1547</f>
        <v>-90.873069900000004</v>
      </c>
      <c r="E1547" s="197">
        <f>YieldsAct!E1547</f>
        <v>36.650669999999998</v>
      </c>
      <c r="N1547" s="198">
        <v>2.4244229999999999E-2</v>
      </c>
      <c r="S1547">
        <f t="shared" si="24"/>
        <v>548.44090076002476</v>
      </c>
    </row>
    <row r="1548" spans="1:19" x14ac:dyDescent="0.25">
      <c r="A1548" s="197">
        <f>YieldsAct!A1548</f>
        <v>29183</v>
      </c>
      <c r="B1548" s="197" t="str">
        <f>YieldsAct!B1548</f>
        <v>MO</v>
      </c>
      <c r="C1548" s="197" t="str">
        <f>YieldsAct!C1548</f>
        <v>St. Charles County</v>
      </c>
      <c r="D1548" s="197">
        <f>YieldsAct!D1548</f>
        <v>-90.6705671</v>
      </c>
      <c r="E1548" s="197">
        <f>YieldsAct!E1548</f>
        <v>38.782829999999997</v>
      </c>
      <c r="N1548" s="198">
        <v>2.5431450000000001E-2</v>
      </c>
      <c r="S1548">
        <f t="shared" si="24"/>
        <v>766.40175632002467</v>
      </c>
    </row>
    <row r="1549" spans="1:19" x14ac:dyDescent="0.25">
      <c r="A1549" s="197">
        <f>YieldsAct!A1549</f>
        <v>29185</v>
      </c>
      <c r="B1549" s="197" t="str">
        <f>YieldsAct!B1549</f>
        <v>MO</v>
      </c>
      <c r="C1549" s="197" t="str">
        <f>YieldsAct!C1549</f>
        <v>St. Clair County</v>
      </c>
      <c r="D1549" s="197">
        <f>YieldsAct!D1549</f>
        <v>-93.782177500000003</v>
      </c>
      <c r="E1549" s="197">
        <f>YieldsAct!E1549</f>
        <v>38.03877</v>
      </c>
      <c r="N1549" s="198">
        <v>2.4527779999999999E-2</v>
      </c>
      <c r="S1549">
        <f t="shared" si="24"/>
        <v>688.01607700402496</v>
      </c>
    </row>
    <row r="1550" spans="1:19" x14ac:dyDescent="0.25">
      <c r="A1550" s="197">
        <f>YieldsAct!A1550</f>
        <v>29186</v>
      </c>
      <c r="B1550" s="197" t="str">
        <f>YieldsAct!B1550</f>
        <v>MO</v>
      </c>
      <c r="C1550" s="197" t="str">
        <f>YieldsAct!C1550</f>
        <v>Ste. Genevieve County</v>
      </c>
      <c r="D1550" s="197">
        <f>YieldsAct!D1550</f>
        <v>-90.194479200000004</v>
      </c>
      <c r="E1550" s="197">
        <f>YieldsAct!E1550</f>
        <v>37.888840000000002</v>
      </c>
      <c r="N1550" s="198">
        <v>2.4887929999999999E-2</v>
      </c>
      <c r="S1550">
        <f t="shared" si="24"/>
        <v>672.52274222760025</v>
      </c>
    </row>
    <row r="1551" spans="1:19" x14ac:dyDescent="0.25">
      <c r="A1551" s="197">
        <f>YieldsAct!A1551</f>
        <v>29187</v>
      </c>
      <c r="B1551" s="197" t="str">
        <f>YieldsAct!B1551</f>
        <v>MO</v>
      </c>
      <c r="C1551" s="197" t="str">
        <f>YieldsAct!C1551</f>
        <v>St. Francois County</v>
      </c>
      <c r="D1551" s="197">
        <f>YieldsAct!D1551</f>
        <v>-90.475734299999999</v>
      </c>
      <c r="E1551" s="197">
        <f>YieldsAct!E1551</f>
        <v>37.806579999999997</v>
      </c>
      <c r="N1551" s="198">
        <v>2.46936E-2</v>
      </c>
      <c r="S1551">
        <f t="shared" si="24"/>
        <v>664.06520541689963</v>
      </c>
    </row>
    <row r="1552" spans="1:19" x14ac:dyDescent="0.25">
      <c r="A1552" s="197">
        <f>YieldsAct!A1552</f>
        <v>29189</v>
      </c>
      <c r="B1552" s="197" t="str">
        <f>YieldsAct!B1552</f>
        <v>MO</v>
      </c>
      <c r="C1552" s="197" t="str">
        <f>YieldsAct!C1552</f>
        <v>St. Louis County</v>
      </c>
      <c r="D1552" s="197">
        <f>YieldsAct!D1552</f>
        <v>-90.449198899999999</v>
      </c>
      <c r="E1552" s="197">
        <f>YieldsAct!E1552</f>
        <v>38.641480000000001</v>
      </c>
      <c r="N1552" s="198">
        <v>2.5431289999999999E-2</v>
      </c>
      <c r="S1552">
        <f t="shared" si="24"/>
        <v>751.31904732840019</v>
      </c>
    </row>
    <row r="1553" spans="1:19" x14ac:dyDescent="0.25">
      <c r="A1553" s="197">
        <f>YieldsAct!A1553</f>
        <v>29195</v>
      </c>
      <c r="B1553" s="197" t="str">
        <f>YieldsAct!B1553</f>
        <v>MO</v>
      </c>
      <c r="C1553" s="197" t="str">
        <f>YieldsAct!C1553</f>
        <v>Saline County</v>
      </c>
      <c r="D1553" s="197">
        <f>YieldsAct!D1553</f>
        <v>-93.195611999999997</v>
      </c>
      <c r="E1553" s="197">
        <f>YieldsAct!E1553</f>
        <v>39.140639999999998</v>
      </c>
      <c r="N1553" s="198">
        <v>2.5269E-2</v>
      </c>
      <c r="S1553">
        <f t="shared" si="24"/>
        <v>804.98362412159975</v>
      </c>
    </row>
    <row r="1554" spans="1:19" x14ac:dyDescent="0.25">
      <c r="A1554" s="197">
        <f>YieldsAct!A1554</f>
        <v>29197</v>
      </c>
      <c r="B1554" s="197" t="str">
        <f>YieldsAct!B1554</f>
        <v>MO</v>
      </c>
      <c r="C1554" s="197" t="str">
        <f>YieldsAct!C1554</f>
        <v>Schuyler County</v>
      </c>
      <c r="D1554" s="197">
        <f>YieldsAct!D1554</f>
        <v>-92.507404100000002</v>
      </c>
      <c r="E1554" s="197">
        <f>YieldsAct!E1554</f>
        <v>40.480330000000002</v>
      </c>
      <c r="N1554" s="198">
        <v>2.568672E-2</v>
      </c>
      <c r="S1554">
        <f t="shared" si="24"/>
        <v>954.55623804502522</v>
      </c>
    </row>
    <row r="1555" spans="1:19" x14ac:dyDescent="0.25">
      <c r="A1555" s="197">
        <f>YieldsAct!A1555</f>
        <v>29199</v>
      </c>
      <c r="B1555" s="197" t="str">
        <f>YieldsAct!B1555</f>
        <v>MO</v>
      </c>
      <c r="C1555" s="197" t="str">
        <f>YieldsAct!C1555</f>
        <v>Scotland County</v>
      </c>
      <c r="D1555" s="197">
        <f>YieldsAct!D1555</f>
        <v>-92.134366299999996</v>
      </c>
      <c r="E1555" s="197">
        <f>YieldsAct!E1555</f>
        <v>40.463560000000001</v>
      </c>
      <c r="N1555" s="198">
        <v>2.585229E-2</v>
      </c>
      <c r="S1555">
        <f t="shared" si="24"/>
        <v>952.63399771560023</v>
      </c>
    </row>
    <row r="1556" spans="1:19" x14ac:dyDescent="0.25">
      <c r="A1556" s="197">
        <f>YieldsAct!A1556</f>
        <v>29201</v>
      </c>
      <c r="B1556" s="197" t="str">
        <f>YieldsAct!B1556</f>
        <v>MO</v>
      </c>
      <c r="C1556" s="197" t="str">
        <f>YieldsAct!C1556</f>
        <v>Scott County</v>
      </c>
      <c r="D1556" s="197">
        <f>YieldsAct!D1556</f>
        <v>-89.564729299999996</v>
      </c>
      <c r="E1556" s="197">
        <f>YieldsAct!E1556</f>
        <v>37.051270000000002</v>
      </c>
      <c r="N1556" s="198">
        <v>2.4608410000000001E-2</v>
      </c>
      <c r="S1556">
        <f t="shared" si="24"/>
        <v>587.83164437902519</v>
      </c>
    </row>
    <row r="1557" spans="1:19" x14ac:dyDescent="0.25">
      <c r="A1557" s="197">
        <f>YieldsAct!A1557</f>
        <v>29203</v>
      </c>
      <c r="B1557" s="197" t="str">
        <f>YieldsAct!B1557</f>
        <v>MO</v>
      </c>
      <c r="C1557" s="197" t="str">
        <f>YieldsAct!C1557</f>
        <v>Shannon County</v>
      </c>
      <c r="D1557" s="197">
        <f>YieldsAct!D1557</f>
        <v>-91.409265099999999</v>
      </c>
      <c r="E1557" s="197">
        <f>YieldsAct!E1557</f>
        <v>37.152479999999997</v>
      </c>
      <c r="N1557" s="198">
        <v>2.442254E-2</v>
      </c>
      <c r="S1557">
        <f t="shared" si="24"/>
        <v>597.89783283839961</v>
      </c>
    </row>
    <row r="1558" spans="1:19" x14ac:dyDescent="0.25">
      <c r="A1558" s="197">
        <f>YieldsAct!A1558</f>
        <v>29205</v>
      </c>
      <c r="B1558" s="197" t="str">
        <f>YieldsAct!B1558</f>
        <v>MO</v>
      </c>
      <c r="C1558" s="197" t="str">
        <f>YieldsAct!C1558</f>
        <v>Shelby County</v>
      </c>
      <c r="D1558" s="197">
        <f>YieldsAct!D1558</f>
        <v>-92.053831500000001</v>
      </c>
      <c r="E1558" s="197">
        <f>YieldsAct!E1558</f>
        <v>39.795990000000003</v>
      </c>
      <c r="N1558" s="198">
        <v>2.5305769999999998E-2</v>
      </c>
      <c r="S1558">
        <f t="shared" si="24"/>
        <v>877.14252018022535</v>
      </c>
    </row>
    <row r="1559" spans="1:19" x14ac:dyDescent="0.25">
      <c r="A1559" s="197">
        <f>YieldsAct!A1559</f>
        <v>29207</v>
      </c>
      <c r="B1559" s="197" t="str">
        <f>YieldsAct!B1559</f>
        <v>MO</v>
      </c>
      <c r="C1559" s="197" t="str">
        <f>YieldsAct!C1559</f>
        <v>Stoddard County</v>
      </c>
      <c r="D1559" s="197">
        <f>YieldsAct!D1559</f>
        <v>-89.946939900000004</v>
      </c>
      <c r="E1559" s="197">
        <f>YieldsAct!E1559</f>
        <v>36.856560000000002</v>
      </c>
      <c r="N1559" s="198">
        <v>2.4324829999999999E-2</v>
      </c>
      <c r="S1559">
        <f t="shared" si="24"/>
        <v>568.59573382560018</v>
      </c>
    </row>
    <row r="1560" spans="1:19" x14ac:dyDescent="0.25">
      <c r="A1560" s="197">
        <f>YieldsAct!A1560</f>
        <v>29209</v>
      </c>
      <c r="B1560" s="197" t="str">
        <f>YieldsAct!B1560</f>
        <v>MO</v>
      </c>
      <c r="C1560" s="197" t="str">
        <f>YieldsAct!C1560</f>
        <v>Stone County</v>
      </c>
      <c r="D1560" s="197">
        <f>YieldsAct!D1560</f>
        <v>-93.470860999999999</v>
      </c>
      <c r="E1560" s="197">
        <f>YieldsAct!E1560</f>
        <v>36.748489999999997</v>
      </c>
      <c r="N1560" s="198">
        <v>2.3883129999999999E-2</v>
      </c>
      <c r="S1560">
        <f t="shared" si="24"/>
        <v>557.99283888022467</v>
      </c>
    </row>
    <row r="1561" spans="1:19" x14ac:dyDescent="0.25">
      <c r="A1561" s="197">
        <f>YieldsAct!A1561</f>
        <v>29211</v>
      </c>
      <c r="B1561" s="197" t="str">
        <f>YieldsAct!B1561</f>
        <v>MO</v>
      </c>
      <c r="C1561" s="197" t="str">
        <f>YieldsAct!C1561</f>
        <v>Sullivan County</v>
      </c>
      <c r="D1561" s="197">
        <f>YieldsAct!D1561</f>
        <v>-93.104512600000007</v>
      </c>
      <c r="E1561" s="197">
        <f>YieldsAct!E1561</f>
        <v>40.212809999999998</v>
      </c>
      <c r="N1561" s="198">
        <v>2.5511969999999998E-2</v>
      </c>
      <c r="S1561">
        <f t="shared" si="24"/>
        <v>924.0430232162247</v>
      </c>
    </row>
    <row r="1562" spans="1:19" x14ac:dyDescent="0.25">
      <c r="A1562" s="197">
        <f>YieldsAct!A1562</f>
        <v>29213</v>
      </c>
      <c r="B1562" s="197" t="str">
        <f>YieldsAct!B1562</f>
        <v>MO</v>
      </c>
      <c r="C1562" s="197" t="str">
        <f>YieldsAct!C1562</f>
        <v>Taney County</v>
      </c>
      <c r="D1562" s="197">
        <f>YieldsAct!D1562</f>
        <v>-93.048829100000006</v>
      </c>
      <c r="E1562" s="197">
        <f>YieldsAct!E1562</f>
        <v>36.65887</v>
      </c>
      <c r="N1562" s="198">
        <v>2.405318E-2</v>
      </c>
      <c r="S1562">
        <f t="shared" si="24"/>
        <v>549.23996177302502</v>
      </c>
    </row>
    <row r="1563" spans="1:19" x14ac:dyDescent="0.25">
      <c r="A1563" s="197">
        <f>YieldsAct!A1563</f>
        <v>29215</v>
      </c>
      <c r="B1563" s="197" t="str">
        <f>YieldsAct!B1563</f>
        <v>MO</v>
      </c>
      <c r="C1563" s="197" t="str">
        <f>YieldsAct!C1563</f>
        <v>Texas County</v>
      </c>
      <c r="D1563" s="197">
        <f>YieldsAct!D1563</f>
        <v>-91.967570100000003</v>
      </c>
      <c r="E1563" s="197">
        <f>YieldsAct!E1563</f>
        <v>37.313459999999999</v>
      </c>
      <c r="N1563" s="198">
        <v>2.441016E-2</v>
      </c>
      <c r="S1563">
        <f t="shared" si="24"/>
        <v>614.00361863609999</v>
      </c>
    </row>
    <row r="1564" spans="1:19" x14ac:dyDescent="0.25">
      <c r="A1564" s="197">
        <f>YieldsAct!A1564</f>
        <v>29217</v>
      </c>
      <c r="B1564" s="197" t="str">
        <f>YieldsAct!B1564</f>
        <v>MO</v>
      </c>
      <c r="C1564" s="197" t="str">
        <f>YieldsAct!C1564</f>
        <v>Vernon County</v>
      </c>
      <c r="D1564" s="197">
        <f>YieldsAct!D1564</f>
        <v>-94.350875500000001</v>
      </c>
      <c r="E1564" s="197">
        <f>YieldsAct!E1564</f>
        <v>37.852780000000003</v>
      </c>
      <c r="N1564" s="198">
        <v>2.424014E-2</v>
      </c>
      <c r="S1564">
        <f t="shared" si="24"/>
        <v>668.81149588890025</v>
      </c>
    </row>
    <row r="1565" spans="1:19" x14ac:dyDescent="0.25">
      <c r="A1565" s="197">
        <f>YieldsAct!A1565</f>
        <v>29219</v>
      </c>
      <c r="B1565" s="197" t="str">
        <f>YieldsAct!B1565</f>
        <v>MO</v>
      </c>
      <c r="C1565" s="197" t="str">
        <f>YieldsAct!C1565</f>
        <v>Warren County</v>
      </c>
      <c r="D1565" s="197">
        <f>YieldsAct!D1565</f>
        <v>-91.147100600000002</v>
      </c>
      <c r="E1565" s="197">
        <f>YieldsAct!E1565</f>
        <v>38.759079999999997</v>
      </c>
      <c r="N1565" s="198">
        <v>2.5179880000000002E-2</v>
      </c>
      <c r="S1565">
        <f t="shared" si="24"/>
        <v>763.8612355043997</v>
      </c>
    </row>
    <row r="1566" spans="1:19" x14ac:dyDescent="0.25">
      <c r="A1566" s="197">
        <f>YieldsAct!A1566</f>
        <v>29221</v>
      </c>
      <c r="B1566" s="197" t="str">
        <f>YieldsAct!B1566</f>
        <v>MO</v>
      </c>
      <c r="C1566" s="197" t="str">
        <f>YieldsAct!C1566</f>
        <v>Washington County</v>
      </c>
      <c r="D1566" s="197">
        <f>YieldsAct!D1566</f>
        <v>-90.879842800000006</v>
      </c>
      <c r="E1566" s="197">
        <f>YieldsAct!E1566</f>
        <v>37.955210000000001</v>
      </c>
      <c r="N1566" s="198">
        <v>2.488025E-2</v>
      </c>
      <c r="S1566">
        <f t="shared" si="24"/>
        <v>679.36874882422512</v>
      </c>
    </row>
    <row r="1567" spans="1:19" x14ac:dyDescent="0.25">
      <c r="A1567" s="197">
        <f>YieldsAct!A1567</f>
        <v>29223</v>
      </c>
      <c r="B1567" s="197" t="str">
        <f>YieldsAct!B1567</f>
        <v>MO</v>
      </c>
      <c r="C1567" s="197" t="str">
        <f>YieldsAct!C1567</f>
        <v>Wayne County</v>
      </c>
      <c r="D1567" s="197">
        <f>YieldsAct!D1567</f>
        <v>-90.474722999999997</v>
      </c>
      <c r="E1567" s="197">
        <f>YieldsAct!E1567</f>
        <v>37.11027</v>
      </c>
      <c r="N1567" s="198">
        <v>2.445433E-2</v>
      </c>
      <c r="S1567">
        <f t="shared" si="24"/>
        <v>593.69408881402501</v>
      </c>
    </row>
    <row r="1568" spans="1:19" x14ac:dyDescent="0.25">
      <c r="A1568" s="197">
        <f>YieldsAct!A1568</f>
        <v>29225</v>
      </c>
      <c r="B1568" s="197" t="str">
        <f>YieldsAct!B1568</f>
        <v>MO</v>
      </c>
      <c r="C1568" s="197" t="str">
        <f>YieldsAct!C1568</f>
        <v>Webster County</v>
      </c>
      <c r="D1568" s="197">
        <f>YieldsAct!D1568</f>
        <v>-92.880714699999999</v>
      </c>
      <c r="E1568" s="197">
        <f>YieldsAct!E1568</f>
        <v>37.281199999999998</v>
      </c>
      <c r="N1568" s="198">
        <v>2.4118150000000001E-2</v>
      </c>
      <c r="S1568">
        <f t="shared" si="24"/>
        <v>610.76671523999983</v>
      </c>
    </row>
    <row r="1569" spans="1:19" x14ac:dyDescent="0.25">
      <c r="A1569" s="197">
        <f>YieldsAct!A1569</f>
        <v>29227</v>
      </c>
      <c r="B1569" s="197" t="str">
        <f>YieldsAct!B1569</f>
        <v>MO</v>
      </c>
      <c r="C1569" s="197" t="str">
        <f>YieldsAct!C1569</f>
        <v>Worth County</v>
      </c>
      <c r="D1569" s="197">
        <f>YieldsAct!D1569</f>
        <v>-94.425248199999999</v>
      </c>
      <c r="E1569" s="197">
        <f>YieldsAct!E1569</f>
        <v>40.494030000000002</v>
      </c>
      <c r="N1569" s="198">
        <v>2.531344E-2</v>
      </c>
      <c r="S1569">
        <f t="shared" si="24"/>
        <v>956.12752269202531</v>
      </c>
    </row>
    <row r="1570" spans="1:19" x14ac:dyDescent="0.25">
      <c r="A1570" s="197">
        <f>YieldsAct!A1570</f>
        <v>29229</v>
      </c>
      <c r="B1570" s="197" t="str">
        <f>YieldsAct!B1570</f>
        <v>MO</v>
      </c>
      <c r="C1570" s="197" t="str">
        <f>YieldsAct!C1570</f>
        <v>Wright County</v>
      </c>
      <c r="D1570" s="197">
        <f>YieldsAct!D1570</f>
        <v>-92.469797799999995</v>
      </c>
      <c r="E1570" s="197">
        <f>YieldsAct!E1570</f>
        <v>37.267449999999997</v>
      </c>
      <c r="N1570" s="198">
        <v>2.4186880000000001E-2</v>
      </c>
      <c r="S1570">
        <f t="shared" si="24"/>
        <v>609.38849138062471</v>
      </c>
    </row>
    <row r="1571" spans="1:19" x14ac:dyDescent="0.25">
      <c r="A1571" s="197">
        <f>YieldsAct!A1571</f>
        <v>29510</v>
      </c>
      <c r="B1571" s="197" t="str">
        <f>YieldsAct!B1571</f>
        <v>MO</v>
      </c>
      <c r="C1571" s="197" t="str">
        <f>YieldsAct!C1571</f>
        <v>St. Louis city</v>
      </c>
      <c r="D1571" s="197">
        <f>YieldsAct!D1571</f>
        <v>-90.254699000000002</v>
      </c>
      <c r="E1571" s="197">
        <f>YieldsAct!E1571</f>
        <v>38.634059999999998</v>
      </c>
      <c r="N1571" s="198">
        <v>2.5459849999999999E-2</v>
      </c>
      <c r="S1571">
        <f t="shared" si="24"/>
        <v>750.52978218809972</v>
      </c>
    </row>
    <row r="1572" spans="1:19" x14ac:dyDescent="0.25">
      <c r="A1572" s="197">
        <f>YieldsAct!A1572</f>
        <v>30001</v>
      </c>
      <c r="B1572" s="197" t="str">
        <f>YieldsAct!B1572</f>
        <v>MT</v>
      </c>
      <c r="C1572" s="197" t="str">
        <f>YieldsAct!C1572</f>
        <v>Beaverhead County</v>
      </c>
      <c r="D1572" s="197">
        <f>YieldsAct!D1572</f>
        <v>-112.890265</v>
      </c>
      <c r="E1572" s="197">
        <f>YieldsAct!E1572</f>
        <v>45.131079999999997</v>
      </c>
      <c r="N1572" s="198">
        <v>2.2473070000000001E-2</v>
      </c>
      <c r="S1572">
        <f t="shared" si="24"/>
        <v>1536.4844594243996</v>
      </c>
    </row>
    <row r="1573" spans="1:19" x14ac:dyDescent="0.25">
      <c r="A1573" s="197">
        <f>YieldsAct!A1573</f>
        <v>30003</v>
      </c>
      <c r="B1573" s="197" t="str">
        <f>YieldsAct!B1573</f>
        <v>MT</v>
      </c>
      <c r="C1573" s="197" t="str">
        <f>YieldsAct!C1573</f>
        <v>Big Horn County</v>
      </c>
      <c r="D1573" s="197">
        <f>YieldsAct!D1573</f>
        <v>-107.48948900000001</v>
      </c>
      <c r="E1573" s="197">
        <f>YieldsAct!E1573</f>
        <v>45.423119999999997</v>
      </c>
      <c r="N1573" s="198">
        <v>2.3295659999999999E-2</v>
      </c>
      <c r="S1573">
        <f t="shared" si="24"/>
        <v>1576.2740187023996</v>
      </c>
    </row>
    <row r="1574" spans="1:19" x14ac:dyDescent="0.25">
      <c r="A1574" s="197">
        <f>YieldsAct!A1574</f>
        <v>30005</v>
      </c>
      <c r="B1574" s="197" t="str">
        <f>YieldsAct!B1574</f>
        <v>MT</v>
      </c>
      <c r="C1574" s="197" t="str">
        <f>YieldsAct!C1574</f>
        <v>Blaine County</v>
      </c>
      <c r="D1574" s="197">
        <f>YieldsAct!D1574</f>
        <v>-108.95757999999999</v>
      </c>
      <c r="E1574" s="197">
        <f>YieldsAct!E1574</f>
        <v>48.430010000000003</v>
      </c>
      <c r="N1574" s="198">
        <v>2.4823290000000001E-2</v>
      </c>
      <c r="S1574">
        <f t="shared" si="24"/>
        <v>2008.2725293502253</v>
      </c>
    </row>
    <row r="1575" spans="1:19" x14ac:dyDescent="0.25">
      <c r="A1575" s="197">
        <f>YieldsAct!A1575</f>
        <v>30007</v>
      </c>
      <c r="B1575" s="197" t="str">
        <f>YieldsAct!B1575</f>
        <v>MT</v>
      </c>
      <c r="C1575" s="197" t="str">
        <f>YieldsAct!C1575</f>
        <v>Broadwater County</v>
      </c>
      <c r="D1575" s="197">
        <f>YieldsAct!D1575</f>
        <v>-111.49423400000001</v>
      </c>
      <c r="E1575" s="197">
        <f>YieldsAct!E1575</f>
        <v>46.330179999999999</v>
      </c>
      <c r="N1575" s="198">
        <v>2.3648499999999999E-2</v>
      </c>
      <c r="S1575">
        <f t="shared" si="24"/>
        <v>1702.3054023728998</v>
      </c>
    </row>
    <row r="1576" spans="1:19" x14ac:dyDescent="0.25">
      <c r="A1576" s="197">
        <f>YieldsAct!A1576</f>
        <v>30009</v>
      </c>
      <c r="B1576" s="197" t="str">
        <f>YieldsAct!B1576</f>
        <v>MT</v>
      </c>
      <c r="C1576" s="197" t="str">
        <f>YieldsAct!C1576</f>
        <v>Carbon County</v>
      </c>
      <c r="D1576" s="197">
        <f>YieldsAct!D1576</f>
        <v>-109.03361700000001</v>
      </c>
      <c r="E1576" s="197">
        <f>YieldsAct!E1576</f>
        <v>45.224609999999998</v>
      </c>
      <c r="N1576" s="198">
        <v>2.2931119999999999E-2</v>
      </c>
      <c r="S1576">
        <f t="shared" si="24"/>
        <v>1549.1858617172247</v>
      </c>
    </row>
    <row r="1577" spans="1:19" x14ac:dyDescent="0.25">
      <c r="A1577" s="197">
        <f>YieldsAct!A1577</f>
        <v>30011</v>
      </c>
      <c r="B1577" s="197" t="str">
        <f>YieldsAct!B1577</f>
        <v>MT</v>
      </c>
      <c r="C1577" s="197" t="str">
        <f>YieldsAct!C1577</f>
        <v>Carter County</v>
      </c>
      <c r="D1577" s="197">
        <f>YieldsAct!D1577</f>
        <v>-104.53307599999999</v>
      </c>
      <c r="E1577" s="197">
        <f>YieldsAct!E1577</f>
        <v>45.521149999999999</v>
      </c>
      <c r="N1577" s="198">
        <v>2.291493E-2</v>
      </c>
      <c r="S1577">
        <f t="shared" si="24"/>
        <v>1589.7163439756248</v>
      </c>
    </row>
    <row r="1578" spans="1:19" x14ac:dyDescent="0.25">
      <c r="A1578" s="197">
        <f>YieldsAct!A1578</f>
        <v>30013</v>
      </c>
      <c r="B1578" s="197" t="str">
        <f>YieldsAct!B1578</f>
        <v>MT</v>
      </c>
      <c r="C1578" s="197" t="str">
        <f>YieldsAct!C1578</f>
        <v>Cascade County</v>
      </c>
      <c r="D1578" s="197">
        <f>YieldsAct!D1578</f>
        <v>-111.336473</v>
      </c>
      <c r="E1578" s="197">
        <f>YieldsAct!E1578</f>
        <v>47.302610000000001</v>
      </c>
      <c r="N1578" s="198">
        <v>2.426853E-2</v>
      </c>
      <c r="S1578">
        <f t="shared" si="24"/>
        <v>1841.5318788272252</v>
      </c>
    </row>
    <row r="1579" spans="1:19" x14ac:dyDescent="0.25">
      <c r="A1579" s="197">
        <f>YieldsAct!A1579</f>
        <v>30015</v>
      </c>
      <c r="B1579" s="197" t="str">
        <f>YieldsAct!B1579</f>
        <v>MT</v>
      </c>
      <c r="C1579" s="197" t="str">
        <f>YieldsAct!C1579</f>
        <v>Chouteau County</v>
      </c>
      <c r="D1579" s="197">
        <f>YieldsAct!D1579</f>
        <v>-110.42757</v>
      </c>
      <c r="E1579" s="197">
        <f>YieldsAct!E1579</f>
        <v>47.876269999999998</v>
      </c>
      <c r="N1579" s="198">
        <v>2.4819620000000001E-2</v>
      </c>
      <c r="S1579">
        <f t="shared" si="24"/>
        <v>1925.6605405040245</v>
      </c>
    </row>
    <row r="1580" spans="1:19" x14ac:dyDescent="0.25">
      <c r="A1580" s="197">
        <f>YieldsAct!A1580</f>
        <v>30017</v>
      </c>
      <c r="B1580" s="197" t="str">
        <f>YieldsAct!B1580</f>
        <v>MT</v>
      </c>
      <c r="C1580" s="197" t="str">
        <f>YieldsAct!C1580</f>
        <v>Custer County</v>
      </c>
      <c r="D1580" s="197">
        <f>YieldsAct!D1580</f>
        <v>-105.54898</v>
      </c>
      <c r="E1580" s="197">
        <f>YieldsAct!E1580</f>
        <v>46.257640000000002</v>
      </c>
      <c r="N1580" s="198">
        <v>2.3437340000000001E-2</v>
      </c>
      <c r="S1580">
        <f t="shared" si="24"/>
        <v>1692.0901313316001</v>
      </c>
    </row>
    <row r="1581" spans="1:19" x14ac:dyDescent="0.25">
      <c r="A1581" s="197">
        <f>YieldsAct!A1581</f>
        <v>30019</v>
      </c>
      <c r="B1581" s="197" t="str">
        <f>YieldsAct!B1581</f>
        <v>MT</v>
      </c>
      <c r="C1581" s="197" t="str">
        <f>YieldsAct!C1581</f>
        <v>Daniels County</v>
      </c>
      <c r="D1581" s="197">
        <f>YieldsAct!D1581</f>
        <v>-105.538855</v>
      </c>
      <c r="E1581" s="197">
        <f>YieldsAct!E1581</f>
        <v>48.785739999999997</v>
      </c>
      <c r="N1581" s="198">
        <v>2.5098869999999999E-2</v>
      </c>
      <c r="S1581">
        <f t="shared" si="24"/>
        <v>2062.0715115320995</v>
      </c>
    </row>
    <row r="1582" spans="1:19" x14ac:dyDescent="0.25">
      <c r="A1582" s="197">
        <f>YieldsAct!A1582</f>
        <v>30021</v>
      </c>
      <c r="B1582" s="197" t="str">
        <f>YieldsAct!B1582</f>
        <v>MT</v>
      </c>
      <c r="C1582" s="197" t="str">
        <f>YieldsAct!C1582</f>
        <v>Dawson County</v>
      </c>
      <c r="D1582" s="197">
        <f>YieldsAct!D1582</f>
        <v>-104.88755500000001</v>
      </c>
      <c r="E1582" s="197">
        <f>YieldsAct!E1582</f>
        <v>47.266640000000002</v>
      </c>
      <c r="N1582" s="198">
        <v>2.3769740000000001E-2</v>
      </c>
      <c r="S1582">
        <f t="shared" si="24"/>
        <v>1836.3061280016004</v>
      </c>
    </row>
    <row r="1583" spans="1:19" x14ac:dyDescent="0.25">
      <c r="A1583" s="197">
        <f>YieldsAct!A1583</f>
        <v>30023</v>
      </c>
      <c r="B1583" s="197" t="str">
        <f>YieldsAct!B1583</f>
        <v>MT</v>
      </c>
      <c r="C1583" s="197" t="str">
        <f>YieldsAct!C1583</f>
        <v>Deer Lodge County</v>
      </c>
      <c r="D1583" s="197">
        <f>YieldsAct!D1583</f>
        <v>-113.063013</v>
      </c>
      <c r="E1583" s="197">
        <f>YieldsAct!E1583</f>
        <v>46.053719999999998</v>
      </c>
      <c r="N1583" s="198">
        <v>2.2809739999999998E-2</v>
      </c>
      <c r="S1583">
        <f t="shared" si="24"/>
        <v>1663.5004331363998</v>
      </c>
    </row>
    <row r="1584" spans="1:19" x14ac:dyDescent="0.25">
      <c r="A1584" s="197">
        <f>YieldsAct!A1584</f>
        <v>30025</v>
      </c>
      <c r="B1584" s="197" t="str">
        <f>YieldsAct!B1584</f>
        <v>MT</v>
      </c>
      <c r="C1584" s="197" t="str">
        <f>YieldsAct!C1584</f>
        <v>Fallon County</v>
      </c>
      <c r="D1584" s="197">
        <f>YieldsAct!D1584</f>
        <v>-104.40903400000001</v>
      </c>
      <c r="E1584" s="197">
        <f>YieldsAct!E1584</f>
        <v>46.336790000000001</v>
      </c>
      <c r="N1584" s="198">
        <v>2.3413400000000001E-2</v>
      </c>
      <c r="S1584">
        <f t="shared" si="24"/>
        <v>1703.237416884225</v>
      </c>
    </row>
    <row r="1585" spans="1:19" x14ac:dyDescent="0.25">
      <c r="A1585" s="197">
        <f>YieldsAct!A1585</f>
        <v>30027</v>
      </c>
      <c r="B1585" s="197" t="str">
        <f>YieldsAct!B1585</f>
        <v>MT</v>
      </c>
      <c r="C1585" s="197" t="str">
        <f>YieldsAct!C1585</f>
        <v>Fergus County</v>
      </c>
      <c r="D1585" s="197">
        <f>YieldsAct!D1585</f>
        <v>-109.21739100000001</v>
      </c>
      <c r="E1585" s="197">
        <f>YieldsAct!E1585</f>
        <v>47.263829999999999</v>
      </c>
      <c r="N1585" s="198">
        <v>2.4539430000000001E-2</v>
      </c>
      <c r="S1585">
        <f t="shared" si="24"/>
        <v>1835.8981341050248</v>
      </c>
    </row>
    <row r="1586" spans="1:19" x14ac:dyDescent="0.25">
      <c r="A1586" s="197">
        <f>YieldsAct!A1586</f>
        <v>30029</v>
      </c>
      <c r="B1586" s="197" t="str">
        <f>YieldsAct!B1586</f>
        <v>MT</v>
      </c>
      <c r="C1586" s="197" t="str">
        <f>YieldsAct!C1586</f>
        <v>Flathead County</v>
      </c>
      <c r="D1586" s="197">
        <f>YieldsAct!D1586</f>
        <v>-114.03979200000001</v>
      </c>
      <c r="E1586" s="197">
        <f>YieldsAct!E1586</f>
        <v>48.285150000000002</v>
      </c>
      <c r="N1586" s="198">
        <v>2.5787899999999999E-2</v>
      </c>
      <c r="S1586">
        <f t="shared" si="24"/>
        <v>1986.5277236756251</v>
      </c>
    </row>
    <row r="1587" spans="1:19" x14ac:dyDescent="0.25">
      <c r="A1587" s="197">
        <f>YieldsAct!A1587</f>
        <v>30031</v>
      </c>
      <c r="B1587" s="197" t="str">
        <f>YieldsAct!B1587</f>
        <v>MT</v>
      </c>
      <c r="C1587" s="197" t="str">
        <f>YieldsAct!C1587</f>
        <v>Gallatin County</v>
      </c>
      <c r="D1587" s="197">
        <f>YieldsAct!D1587</f>
        <v>-111.17586799999999</v>
      </c>
      <c r="E1587" s="197">
        <f>YieldsAct!E1587</f>
        <v>45.559330000000003</v>
      </c>
      <c r="N1587" s="198">
        <v>2.337707E-2</v>
      </c>
      <c r="S1587">
        <f t="shared" si="24"/>
        <v>1594.9634626100253</v>
      </c>
    </row>
    <row r="1588" spans="1:19" x14ac:dyDescent="0.25">
      <c r="A1588" s="197">
        <f>YieldsAct!A1588</f>
        <v>30033</v>
      </c>
      <c r="B1588" s="197" t="str">
        <f>YieldsAct!B1588</f>
        <v>MT</v>
      </c>
      <c r="C1588" s="197" t="str">
        <f>YieldsAct!C1588</f>
        <v>Garfield County</v>
      </c>
      <c r="D1588" s="197">
        <f>YieldsAct!D1588</f>
        <v>-106.98404499999999</v>
      </c>
      <c r="E1588" s="197">
        <f>YieldsAct!E1588</f>
        <v>47.282589999999999</v>
      </c>
      <c r="N1588" s="198">
        <v>2.4017190000000001E-2</v>
      </c>
      <c r="S1588">
        <f t="shared" si="24"/>
        <v>1838.6226384932249</v>
      </c>
    </row>
    <row r="1589" spans="1:19" x14ac:dyDescent="0.25">
      <c r="A1589" s="197">
        <f>YieldsAct!A1589</f>
        <v>30035</v>
      </c>
      <c r="B1589" s="197" t="str">
        <f>YieldsAct!B1589</f>
        <v>MT</v>
      </c>
      <c r="C1589" s="197" t="str">
        <f>YieldsAct!C1589</f>
        <v>Glacier County</v>
      </c>
      <c r="D1589" s="197">
        <f>YieldsAct!D1589</f>
        <v>-112.992266</v>
      </c>
      <c r="E1589" s="197">
        <f>YieldsAct!E1589</f>
        <v>48.695320000000002</v>
      </c>
      <c r="N1589" s="198">
        <v>2.492898E-2</v>
      </c>
      <c r="S1589">
        <f t="shared" si="24"/>
        <v>2048.3428272804003</v>
      </c>
    </row>
    <row r="1590" spans="1:19" x14ac:dyDescent="0.25">
      <c r="A1590" s="197">
        <f>YieldsAct!A1590</f>
        <v>30037</v>
      </c>
      <c r="B1590" s="197" t="str">
        <f>YieldsAct!B1590</f>
        <v>MT</v>
      </c>
      <c r="C1590" s="197" t="str">
        <f>YieldsAct!C1590</f>
        <v>Golden Valley County</v>
      </c>
      <c r="D1590" s="197">
        <f>YieldsAct!D1590</f>
        <v>-109.17510900000001</v>
      </c>
      <c r="E1590" s="197">
        <f>YieldsAct!E1590</f>
        <v>46.378689999999999</v>
      </c>
      <c r="N1590" s="198">
        <v>2.379446E-2</v>
      </c>
      <c r="S1590">
        <f t="shared" si="24"/>
        <v>1709.1499187612249</v>
      </c>
    </row>
    <row r="1591" spans="1:19" x14ac:dyDescent="0.25">
      <c r="A1591" s="197">
        <f>YieldsAct!A1591</f>
        <v>30039</v>
      </c>
      <c r="B1591" s="197" t="str">
        <f>YieldsAct!B1591</f>
        <v>MT</v>
      </c>
      <c r="C1591" s="197" t="str">
        <f>YieldsAct!C1591</f>
        <v>Granite County</v>
      </c>
      <c r="D1591" s="197">
        <f>YieldsAct!D1591</f>
        <v>-113.424003</v>
      </c>
      <c r="E1591" s="197">
        <f>YieldsAct!E1591</f>
        <v>46.392580000000002</v>
      </c>
      <c r="N1591" s="198">
        <v>2.3376790000000001E-2</v>
      </c>
      <c r="S1591">
        <f t="shared" si="24"/>
        <v>1711.1116778769003</v>
      </c>
    </row>
    <row r="1592" spans="1:19" x14ac:dyDescent="0.25">
      <c r="A1592" s="197">
        <f>YieldsAct!A1592</f>
        <v>30041</v>
      </c>
      <c r="B1592" s="197" t="str">
        <f>YieldsAct!B1592</f>
        <v>MT</v>
      </c>
      <c r="C1592" s="197" t="str">
        <f>YieldsAct!C1592</f>
        <v>Hill County</v>
      </c>
      <c r="D1592" s="197">
        <f>YieldsAct!D1592</f>
        <v>-110.108842</v>
      </c>
      <c r="E1592" s="197">
        <f>YieldsAct!E1592</f>
        <v>48.62171</v>
      </c>
      <c r="N1592" s="198">
        <v>2.4936630000000001E-2</v>
      </c>
      <c r="S1592">
        <f t="shared" si="24"/>
        <v>2037.1936124792251</v>
      </c>
    </row>
    <row r="1593" spans="1:19" x14ac:dyDescent="0.25">
      <c r="A1593" s="197">
        <f>YieldsAct!A1593</f>
        <v>30043</v>
      </c>
      <c r="B1593" s="197" t="str">
        <f>YieldsAct!B1593</f>
        <v>MT</v>
      </c>
      <c r="C1593" s="197" t="str">
        <f>YieldsAct!C1593</f>
        <v>Jefferson County</v>
      </c>
      <c r="D1593" s="197">
        <f>YieldsAct!D1593</f>
        <v>-112.091857</v>
      </c>
      <c r="E1593" s="197">
        <f>YieldsAct!E1593</f>
        <v>46.147129999999997</v>
      </c>
      <c r="N1593" s="198">
        <v>2.3328069999999999E-2</v>
      </c>
      <c r="S1593">
        <f t="shared" si="24"/>
        <v>1676.5733412830245</v>
      </c>
    </row>
    <row r="1594" spans="1:19" x14ac:dyDescent="0.25">
      <c r="A1594" s="197">
        <f>YieldsAct!A1594</f>
        <v>30045</v>
      </c>
      <c r="B1594" s="197" t="str">
        <f>YieldsAct!B1594</f>
        <v>MT</v>
      </c>
      <c r="C1594" s="197" t="str">
        <f>YieldsAct!C1594</f>
        <v>Judith Basin County</v>
      </c>
      <c r="D1594" s="197">
        <f>YieldsAct!D1594</f>
        <v>-110.25926699999999</v>
      </c>
      <c r="E1594" s="197">
        <f>YieldsAct!E1594</f>
        <v>47.034050000000001</v>
      </c>
      <c r="N1594" s="198">
        <v>2.4041110000000001E-2</v>
      </c>
      <c r="S1594">
        <f t="shared" si="24"/>
        <v>1802.6558086556249</v>
      </c>
    </row>
    <row r="1595" spans="1:19" x14ac:dyDescent="0.25">
      <c r="A1595" s="197">
        <f>YieldsAct!A1595</f>
        <v>30047</v>
      </c>
      <c r="B1595" s="197" t="str">
        <f>YieldsAct!B1595</f>
        <v>MT</v>
      </c>
      <c r="C1595" s="197" t="str">
        <f>YieldsAct!C1595</f>
        <v>Lake County</v>
      </c>
      <c r="D1595" s="197">
        <f>YieldsAct!D1595</f>
        <v>-114.072946</v>
      </c>
      <c r="E1595" s="197">
        <f>YieldsAct!E1595</f>
        <v>47.640560000000001</v>
      </c>
      <c r="N1595" s="198">
        <v>2.573537E-2</v>
      </c>
      <c r="S1595">
        <f t="shared" si="24"/>
        <v>1890.9138535056002</v>
      </c>
    </row>
    <row r="1596" spans="1:19" x14ac:dyDescent="0.25">
      <c r="A1596" s="197">
        <f>YieldsAct!A1596</f>
        <v>30049</v>
      </c>
      <c r="B1596" s="197" t="str">
        <f>YieldsAct!B1596</f>
        <v>MT</v>
      </c>
      <c r="C1596" s="197" t="str">
        <f>YieldsAct!C1596</f>
        <v>Lewis and Clark County</v>
      </c>
      <c r="D1596" s="197">
        <f>YieldsAct!D1596</f>
        <v>-112.386296</v>
      </c>
      <c r="E1596" s="197">
        <f>YieldsAct!E1596</f>
        <v>47.115740000000002</v>
      </c>
      <c r="N1596" s="198">
        <v>2.36156E-2</v>
      </c>
      <c r="S1596">
        <f t="shared" si="24"/>
        <v>1814.4467004321004</v>
      </c>
    </row>
    <row r="1597" spans="1:19" x14ac:dyDescent="0.25">
      <c r="A1597" s="197">
        <f>YieldsAct!A1597</f>
        <v>30051</v>
      </c>
      <c r="B1597" s="197" t="str">
        <f>YieldsAct!B1597</f>
        <v>MT</v>
      </c>
      <c r="C1597" s="197" t="str">
        <f>YieldsAct!C1597</f>
        <v>Liberty County</v>
      </c>
      <c r="D1597" s="197">
        <f>YieldsAct!D1597</f>
        <v>-111.024843</v>
      </c>
      <c r="E1597" s="197">
        <f>YieldsAct!E1597</f>
        <v>48.552430000000001</v>
      </c>
      <c r="N1597" s="198">
        <v>2.455568E-2</v>
      </c>
      <c r="S1597">
        <f t="shared" si="24"/>
        <v>2026.7225075360252</v>
      </c>
    </row>
    <row r="1598" spans="1:19" x14ac:dyDescent="0.25">
      <c r="A1598" s="197">
        <f>YieldsAct!A1598</f>
        <v>30053</v>
      </c>
      <c r="B1598" s="197" t="str">
        <f>YieldsAct!B1598</f>
        <v>MT</v>
      </c>
      <c r="C1598" s="197" t="str">
        <f>YieldsAct!C1598</f>
        <v>Lincoln County</v>
      </c>
      <c r="D1598" s="197">
        <f>YieldsAct!D1598</f>
        <v>-115.39264</v>
      </c>
      <c r="E1598" s="197">
        <f>YieldsAct!E1598</f>
        <v>48.536349999999999</v>
      </c>
      <c r="N1598" s="198">
        <v>2.5961959999999999E-2</v>
      </c>
      <c r="S1598">
        <f t="shared" si="24"/>
        <v>2024.2952354756246</v>
      </c>
    </row>
    <row r="1599" spans="1:19" x14ac:dyDescent="0.25">
      <c r="A1599" s="197">
        <f>YieldsAct!A1599</f>
        <v>30055</v>
      </c>
      <c r="B1599" s="197" t="str">
        <f>YieldsAct!B1599</f>
        <v>MT</v>
      </c>
      <c r="C1599" s="197" t="str">
        <f>YieldsAct!C1599</f>
        <v>McCone County</v>
      </c>
      <c r="D1599" s="197">
        <f>YieldsAct!D1599</f>
        <v>-105.784395</v>
      </c>
      <c r="E1599" s="197">
        <f>YieldsAct!E1599</f>
        <v>47.654420000000002</v>
      </c>
      <c r="N1599" s="198">
        <v>2.4077850000000001E-2</v>
      </c>
      <c r="S1599">
        <f t="shared" si="24"/>
        <v>1892.9500774569003</v>
      </c>
    </row>
    <row r="1600" spans="1:19" x14ac:dyDescent="0.25">
      <c r="A1600" s="197">
        <f>YieldsAct!A1600</f>
        <v>30057</v>
      </c>
      <c r="B1600" s="197" t="str">
        <f>YieldsAct!B1600</f>
        <v>MT</v>
      </c>
      <c r="C1600" s="197" t="str">
        <f>YieldsAct!C1600</f>
        <v>Madison County</v>
      </c>
      <c r="D1600" s="197">
        <f>YieldsAct!D1600</f>
        <v>-111.919011</v>
      </c>
      <c r="E1600" s="197">
        <f>YieldsAct!E1600</f>
        <v>45.304630000000003</v>
      </c>
      <c r="N1600" s="198">
        <v>2.310562E-2</v>
      </c>
      <c r="S1600">
        <f t="shared" si="24"/>
        <v>1560.0838487330252</v>
      </c>
    </row>
    <row r="1601" spans="1:19" x14ac:dyDescent="0.25">
      <c r="A1601" s="197">
        <f>YieldsAct!A1601</f>
        <v>30059</v>
      </c>
      <c r="B1601" s="197" t="str">
        <f>YieldsAct!B1601</f>
        <v>MT</v>
      </c>
      <c r="C1601" s="197" t="str">
        <f>YieldsAct!C1601</f>
        <v>Meagher County</v>
      </c>
      <c r="D1601" s="197">
        <f>YieldsAct!D1601</f>
        <v>-110.889191</v>
      </c>
      <c r="E1601" s="197">
        <f>YieldsAct!E1601</f>
        <v>46.59442</v>
      </c>
      <c r="N1601" s="198">
        <v>2.33242E-2</v>
      </c>
      <c r="S1601">
        <f t="shared" si="24"/>
        <v>1739.7165940569</v>
      </c>
    </row>
    <row r="1602" spans="1:19" x14ac:dyDescent="0.25">
      <c r="A1602" s="197">
        <f>YieldsAct!A1602</f>
        <v>30061</v>
      </c>
      <c r="B1602" s="197" t="str">
        <f>YieldsAct!B1602</f>
        <v>MT</v>
      </c>
      <c r="C1602" s="197" t="str">
        <f>YieldsAct!C1602</f>
        <v>Mineral County</v>
      </c>
      <c r="D1602" s="197">
        <f>YieldsAct!D1602</f>
        <v>-114.996189</v>
      </c>
      <c r="E1602" s="197">
        <f>YieldsAct!E1602</f>
        <v>47.141710000000003</v>
      </c>
      <c r="N1602" s="198">
        <v>2.5103150000000001E-2</v>
      </c>
      <c r="S1602">
        <f t="shared" si="24"/>
        <v>1818.2014238792253</v>
      </c>
    </row>
    <row r="1603" spans="1:19" x14ac:dyDescent="0.25">
      <c r="A1603" s="197">
        <f>YieldsAct!A1603</f>
        <v>30063</v>
      </c>
      <c r="B1603" s="197" t="str">
        <f>YieldsAct!B1603</f>
        <v>MT</v>
      </c>
      <c r="C1603" s="197" t="str">
        <f>YieldsAct!C1603</f>
        <v>Missoula County</v>
      </c>
      <c r="D1603" s="197">
        <f>YieldsAct!D1603</f>
        <v>-113.920929</v>
      </c>
      <c r="E1603" s="197">
        <f>YieldsAct!E1603</f>
        <v>47.026679999999999</v>
      </c>
      <c r="N1603" s="198">
        <v>2.458043E-2</v>
      </c>
      <c r="S1603">
        <f t="shared" si="24"/>
        <v>1801.5935216003998</v>
      </c>
    </row>
    <row r="1604" spans="1:19" x14ac:dyDescent="0.25">
      <c r="A1604" s="197">
        <f>YieldsAct!A1604</f>
        <v>30065</v>
      </c>
      <c r="B1604" s="197" t="str">
        <f>YieldsAct!B1604</f>
        <v>MT</v>
      </c>
      <c r="C1604" s="197" t="str">
        <f>YieldsAct!C1604</f>
        <v>Musselshell County</v>
      </c>
      <c r="D1604" s="197">
        <f>YieldsAct!D1604</f>
        <v>-108.39690899999999</v>
      </c>
      <c r="E1604" s="197">
        <f>YieldsAct!E1604</f>
        <v>46.492579999999997</v>
      </c>
      <c r="N1604" s="198">
        <v>2.4074069999999999E-2</v>
      </c>
      <c r="S1604">
        <f t="shared" si="24"/>
        <v>1725.2608388768995</v>
      </c>
    </row>
    <row r="1605" spans="1:19" x14ac:dyDescent="0.25">
      <c r="A1605" s="197">
        <f>YieldsAct!A1605</f>
        <v>30067</v>
      </c>
      <c r="B1605" s="197" t="str">
        <f>YieldsAct!B1605</f>
        <v>MT</v>
      </c>
      <c r="C1605" s="197" t="str">
        <f>YieldsAct!C1605</f>
        <v>Park County</v>
      </c>
      <c r="D1605" s="197">
        <f>YieldsAct!D1605</f>
        <v>-110.52396299999999</v>
      </c>
      <c r="E1605" s="197">
        <f>YieldsAct!E1605</f>
        <v>45.51688</v>
      </c>
      <c r="N1605" s="198">
        <v>2.3218450000000002E-2</v>
      </c>
      <c r="S1605">
        <f t="shared" si="24"/>
        <v>1589.1299211024002</v>
      </c>
    </row>
    <row r="1606" spans="1:19" x14ac:dyDescent="0.25">
      <c r="A1606" s="197">
        <f>YieldsAct!A1606</f>
        <v>30069</v>
      </c>
      <c r="B1606" s="197" t="str">
        <f>YieldsAct!B1606</f>
        <v>MT</v>
      </c>
      <c r="C1606" s="197" t="str">
        <f>YieldsAct!C1606</f>
        <v>Petroleum County</v>
      </c>
      <c r="D1606" s="197">
        <f>YieldsAct!D1606</f>
        <v>-108.24590000000001</v>
      </c>
      <c r="E1606" s="197">
        <f>YieldsAct!E1606</f>
        <v>47.118670000000002</v>
      </c>
      <c r="N1606" s="198">
        <v>2.44709E-2</v>
      </c>
      <c r="S1606">
        <f t="shared" si="24"/>
        <v>1814.8701657800252</v>
      </c>
    </row>
    <row r="1607" spans="1:19" x14ac:dyDescent="0.25">
      <c r="A1607" s="197">
        <f>YieldsAct!A1607</f>
        <v>30071</v>
      </c>
      <c r="B1607" s="197" t="str">
        <f>YieldsAct!B1607</f>
        <v>MT</v>
      </c>
      <c r="C1607" s="197" t="str">
        <f>YieldsAct!C1607</f>
        <v>Phillips County</v>
      </c>
      <c r="D1607" s="197">
        <f>YieldsAct!D1607</f>
        <v>-107.91301900000001</v>
      </c>
      <c r="E1607" s="197">
        <f>YieldsAct!E1607</f>
        <v>48.2605</v>
      </c>
      <c r="N1607" s="198">
        <v>2.4791170000000001E-2</v>
      </c>
      <c r="S1607">
        <f t="shared" si="24"/>
        <v>1982.8369355625</v>
      </c>
    </row>
    <row r="1608" spans="1:19" x14ac:dyDescent="0.25">
      <c r="A1608" s="197">
        <f>YieldsAct!A1608</f>
        <v>30073</v>
      </c>
      <c r="B1608" s="197" t="str">
        <f>YieldsAct!B1608</f>
        <v>MT</v>
      </c>
      <c r="C1608" s="197" t="str">
        <f>YieldsAct!C1608</f>
        <v>Pondera County</v>
      </c>
      <c r="D1608" s="197">
        <f>YieldsAct!D1608</f>
        <v>-112.215085</v>
      </c>
      <c r="E1608" s="197">
        <f>YieldsAct!E1608</f>
        <v>48.220039999999997</v>
      </c>
      <c r="N1608" s="198">
        <v>2.4766690000000001E-2</v>
      </c>
      <c r="S1608">
        <f t="shared" si="24"/>
        <v>1976.7848796035996</v>
      </c>
    </row>
    <row r="1609" spans="1:19" x14ac:dyDescent="0.25">
      <c r="A1609" s="197">
        <f>YieldsAct!A1609</f>
        <v>30075</v>
      </c>
      <c r="B1609" s="197" t="str">
        <f>YieldsAct!B1609</f>
        <v>MT</v>
      </c>
      <c r="C1609" s="197" t="str">
        <f>YieldsAct!C1609</f>
        <v>Powder River County</v>
      </c>
      <c r="D1609" s="197">
        <f>YieldsAct!D1609</f>
        <v>-105.610103</v>
      </c>
      <c r="E1609" s="197">
        <f>YieldsAct!E1609</f>
        <v>45.398429999999998</v>
      </c>
      <c r="N1609" s="198">
        <v>2.2959259999999999E-2</v>
      </c>
      <c r="S1609">
        <f t="shared" ref="S1609:S1672" si="25">E1609*1.5^2*(E1609-30)</f>
        <v>1572.8952295460247</v>
      </c>
    </row>
    <row r="1610" spans="1:19" x14ac:dyDescent="0.25">
      <c r="A1610" s="197">
        <f>YieldsAct!A1610</f>
        <v>30077</v>
      </c>
      <c r="B1610" s="197" t="str">
        <f>YieldsAct!B1610</f>
        <v>MT</v>
      </c>
      <c r="C1610" s="197" t="str">
        <f>YieldsAct!C1610</f>
        <v>Powell County</v>
      </c>
      <c r="D1610" s="197">
        <f>YieldsAct!D1610</f>
        <v>-112.93152000000001</v>
      </c>
      <c r="E1610" s="197">
        <f>YieldsAct!E1610</f>
        <v>46.850520000000003</v>
      </c>
      <c r="N1610" s="198">
        <v>2.3765430000000001E-2</v>
      </c>
      <c r="S1610">
        <f t="shared" si="25"/>
        <v>1776.2751546084005</v>
      </c>
    </row>
    <row r="1611" spans="1:19" x14ac:dyDescent="0.25">
      <c r="A1611" s="197">
        <f>YieldsAct!A1611</f>
        <v>30079</v>
      </c>
      <c r="B1611" s="197" t="str">
        <f>YieldsAct!B1611</f>
        <v>MT</v>
      </c>
      <c r="C1611" s="197" t="str">
        <f>YieldsAct!C1611</f>
        <v>Prairie County</v>
      </c>
      <c r="D1611" s="197">
        <f>YieldsAct!D1611</f>
        <v>-105.358768</v>
      </c>
      <c r="E1611" s="197">
        <f>YieldsAct!E1611</f>
        <v>46.864409999999999</v>
      </c>
      <c r="N1611" s="198">
        <v>2.3570979999999998E-2</v>
      </c>
      <c r="S1611">
        <f t="shared" si="25"/>
        <v>1778.2664054582251</v>
      </c>
    </row>
    <row r="1612" spans="1:19" x14ac:dyDescent="0.25">
      <c r="A1612" s="197">
        <f>YieldsAct!A1612</f>
        <v>30081</v>
      </c>
      <c r="B1612" s="197" t="str">
        <f>YieldsAct!B1612</f>
        <v>MT</v>
      </c>
      <c r="C1612" s="197" t="str">
        <f>YieldsAct!C1612</f>
        <v>Ravalli County</v>
      </c>
      <c r="D1612" s="197">
        <f>YieldsAct!D1612</f>
        <v>-114.116285</v>
      </c>
      <c r="E1612" s="197">
        <f>YieldsAct!E1612</f>
        <v>46.07985</v>
      </c>
      <c r="N1612" s="198">
        <v>2.3303649999999999E-2</v>
      </c>
      <c r="S1612">
        <f t="shared" si="25"/>
        <v>1667.1534210506252</v>
      </c>
    </row>
    <row r="1613" spans="1:19" x14ac:dyDescent="0.25">
      <c r="A1613" s="197">
        <f>YieldsAct!A1613</f>
        <v>30083</v>
      </c>
      <c r="B1613" s="197" t="str">
        <f>YieldsAct!B1613</f>
        <v>MT</v>
      </c>
      <c r="C1613" s="197" t="str">
        <f>YieldsAct!C1613</f>
        <v>Richland County</v>
      </c>
      <c r="D1613" s="197">
        <f>YieldsAct!D1613</f>
        <v>-104.56571700000001</v>
      </c>
      <c r="E1613" s="197">
        <f>YieldsAct!E1613</f>
        <v>47.789050000000003</v>
      </c>
      <c r="N1613" s="198">
        <v>2.439767E-2</v>
      </c>
      <c r="S1613">
        <f t="shared" si="25"/>
        <v>1912.7740497806253</v>
      </c>
    </row>
    <row r="1614" spans="1:19" x14ac:dyDescent="0.25">
      <c r="A1614" s="197">
        <f>YieldsAct!A1614</f>
        <v>30085</v>
      </c>
      <c r="B1614" s="197" t="str">
        <f>YieldsAct!B1614</f>
        <v>MT</v>
      </c>
      <c r="C1614" s="197" t="str">
        <f>YieldsAct!C1614</f>
        <v>Roosevelt County</v>
      </c>
      <c r="D1614" s="197">
        <f>YieldsAct!D1614</f>
        <v>-105.002421</v>
      </c>
      <c r="E1614" s="197">
        <f>YieldsAct!E1614</f>
        <v>48.296550000000003</v>
      </c>
      <c r="N1614" s="198">
        <v>2.4956800000000001E-2</v>
      </c>
      <c r="S1614">
        <f t="shared" si="25"/>
        <v>1988.2355442806256</v>
      </c>
    </row>
    <row r="1615" spans="1:19" x14ac:dyDescent="0.25">
      <c r="A1615" s="197">
        <f>YieldsAct!A1615</f>
        <v>30087</v>
      </c>
      <c r="B1615" s="197" t="str">
        <f>YieldsAct!B1615</f>
        <v>MT</v>
      </c>
      <c r="C1615" s="197" t="str">
        <f>YieldsAct!C1615</f>
        <v>Rosebud County</v>
      </c>
      <c r="D1615" s="197">
        <f>YieldsAct!D1615</f>
        <v>-106.711798</v>
      </c>
      <c r="E1615" s="197">
        <f>YieldsAct!E1615</f>
        <v>46.227530000000002</v>
      </c>
      <c r="N1615" s="198">
        <v>2.3485849999999999E-2</v>
      </c>
      <c r="S1615">
        <f t="shared" si="25"/>
        <v>1687.8569172770253</v>
      </c>
    </row>
    <row r="1616" spans="1:19" x14ac:dyDescent="0.25">
      <c r="A1616" s="197">
        <f>YieldsAct!A1616</f>
        <v>30089</v>
      </c>
      <c r="B1616" s="197" t="str">
        <f>YieldsAct!B1616</f>
        <v>MT</v>
      </c>
      <c r="C1616" s="197" t="str">
        <f>YieldsAct!C1616</f>
        <v>Sanders County</v>
      </c>
      <c r="D1616" s="197">
        <f>YieldsAct!D1616</f>
        <v>-115.131704</v>
      </c>
      <c r="E1616" s="197">
        <f>YieldsAct!E1616</f>
        <v>47.673050000000003</v>
      </c>
      <c r="N1616" s="198">
        <v>2.5605619999999999E-2</v>
      </c>
      <c r="S1616">
        <f t="shared" si="25"/>
        <v>1895.6884416806254</v>
      </c>
    </row>
    <row r="1617" spans="1:19" x14ac:dyDescent="0.25">
      <c r="A1617" s="197">
        <f>YieldsAct!A1617</f>
        <v>30091</v>
      </c>
      <c r="B1617" s="197" t="str">
        <f>YieldsAct!B1617</f>
        <v>MT</v>
      </c>
      <c r="C1617" s="197" t="str">
        <f>YieldsAct!C1617</f>
        <v>Sheridan County</v>
      </c>
      <c r="D1617" s="197">
        <f>YieldsAct!D1617</f>
        <v>-104.50229400000001</v>
      </c>
      <c r="E1617" s="197">
        <f>YieldsAct!E1617</f>
        <v>48.72334</v>
      </c>
      <c r="N1617" s="198">
        <v>2.5361979999999999E-2</v>
      </c>
      <c r="S1617">
        <f t="shared" si="25"/>
        <v>2052.5932367001001</v>
      </c>
    </row>
    <row r="1618" spans="1:19" x14ac:dyDescent="0.25">
      <c r="A1618" s="197">
        <f>YieldsAct!A1618</f>
        <v>30093</v>
      </c>
      <c r="B1618" s="197" t="str">
        <f>YieldsAct!B1618</f>
        <v>MT</v>
      </c>
      <c r="C1618" s="197" t="str">
        <f>YieldsAct!C1618</f>
        <v>Silver Bow County</v>
      </c>
      <c r="D1618" s="197">
        <f>YieldsAct!D1618</f>
        <v>-112.648865</v>
      </c>
      <c r="E1618" s="197">
        <f>YieldsAct!E1618</f>
        <v>45.893560000000001</v>
      </c>
      <c r="N1618" s="198">
        <v>2.265969E-2</v>
      </c>
      <c r="S1618">
        <f t="shared" si="25"/>
        <v>1641.1771113156001</v>
      </c>
    </row>
    <row r="1619" spans="1:19" x14ac:dyDescent="0.25">
      <c r="A1619" s="197">
        <f>YieldsAct!A1619</f>
        <v>30095</v>
      </c>
      <c r="B1619" s="197" t="str">
        <f>YieldsAct!B1619</f>
        <v>MT</v>
      </c>
      <c r="C1619" s="197" t="str">
        <f>YieldsAct!C1619</f>
        <v>Stillwater County</v>
      </c>
      <c r="D1619" s="197">
        <f>YieldsAct!D1619</f>
        <v>-109.397727</v>
      </c>
      <c r="E1619" s="197">
        <f>YieldsAct!E1619</f>
        <v>45.669640000000001</v>
      </c>
      <c r="N1619" s="198">
        <v>2.371734E-2</v>
      </c>
      <c r="S1619">
        <f t="shared" si="25"/>
        <v>1610.1603398916002</v>
      </c>
    </row>
    <row r="1620" spans="1:19" x14ac:dyDescent="0.25">
      <c r="A1620" s="197">
        <f>YieldsAct!A1620</f>
        <v>30097</v>
      </c>
      <c r="B1620" s="197" t="str">
        <f>YieldsAct!B1620</f>
        <v>MT</v>
      </c>
      <c r="C1620" s="197" t="str">
        <f>YieldsAct!C1620</f>
        <v>Sweet Grass County</v>
      </c>
      <c r="D1620" s="197">
        <f>YieldsAct!D1620</f>
        <v>-109.944192</v>
      </c>
      <c r="E1620" s="197">
        <f>YieldsAct!E1620</f>
        <v>45.815629999999999</v>
      </c>
      <c r="N1620" s="198">
        <v>2.3303649999999999E-2</v>
      </c>
      <c r="S1620">
        <f t="shared" si="25"/>
        <v>1630.3568676680247</v>
      </c>
    </row>
    <row r="1621" spans="1:19" x14ac:dyDescent="0.25">
      <c r="A1621" s="197">
        <f>YieldsAct!A1621</f>
        <v>30099</v>
      </c>
      <c r="B1621" s="197" t="str">
        <f>YieldsAct!B1621</f>
        <v>MT</v>
      </c>
      <c r="C1621" s="197" t="str">
        <f>YieldsAct!C1621</f>
        <v>Teton County</v>
      </c>
      <c r="D1621" s="197">
        <f>YieldsAct!D1621</f>
        <v>-112.224603</v>
      </c>
      <c r="E1621" s="197">
        <f>YieldsAct!E1621</f>
        <v>47.831240000000001</v>
      </c>
      <c r="N1621" s="198">
        <v>2.4284500000000001E-2</v>
      </c>
      <c r="S1621">
        <f t="shared" si="25"/>
        <v>1919.0032198596</v>
      </c>
    </row>
    <row r="1622" spans="1:19" x14ac:dyDescent="0.25">
      <c r="A1622" s="197">
        <f>YieldsAct!A1622</f>
        <v>30101</v>
      </c>
      <c r="B1622" s="197" t="str">
        <f>YieldsAct!B1622</f>
        <v>MT</v>
      </c>
      <c r="C1622" s="197" t="str">
        <f>YieldsAct!C1622</f>
        <v>Toole County</v>
      </c>
      <c r="D1622" s="197">
        <f>YieldsAct!D1622</f>
        <v>-111.695663</v>
      </c>
      <c r="E1622" s="197">
        <f>YieldsAct!E1622</f>
        <v>48.656770000000002</v>
      </c>
      <c r="N1622" s="198">
        <v>2.473415E-2</v>
      </c>
      <c r="S1622">
        <f t="shared" si="25"/>
        <v>2042.5008753740253</v>
      </c>
    </row>
    <row r="1623" spans="1:19" x14ac:dyDescent="0.25">
      <c r="A1623" s="197">
        <f>YieldsAct!A1623</f>
        <v>30103</v>
      </c>
      <c r="B1623" s="197" t="str">
        <f>YieldsAct!B1623</f>
        <v>MT</v>
      </c>
      <c r="C1623" s="197" t="str">
        <f>YieldsAct!C1623</f>
        <v>Treasure County</v>
      </c>
      <c r="D1623" s="197">
        <f>YieldsAct!D1623</f>
        <v>-107.25586300000001</v>
      </c>
      <c r="E1623" s="197">
        <f>YieldsAct!E1623</f>
        <v>46.210349999999998</v>
      </c>
      <c r="N1623" s="198">
        <v>2.3688580000000001E-2</v>
      </c>
      <c r="S1623">
        <f t="shared" si="25"/>
        <v>1685.4433810256248</v>
      </c>
    </row>
    <row r="1624" spans="1:19" x14ac:dyDescent="0.25">
      <c r="A1624" s="197">
        <f>YieldsAct!A1624</f>
        <v>30105</v>
      </c>
      <c r="B1624" s="197" t="str">
        <f>YieldsAct!B1624</f>
        <v>MT</v>
      </c>
      <c r="C1624" s="197" t="str">
        <f>YieldsAct!C1624</f>
        <v>Valley County</v>
      </c>
      <c r="D1624" s="197">
        <f>YieldsAct!D1624</f>
        <v>-106.662505</v>
      </c>
      <c r="E1624" s="197">
        <f>YieldsAct!E1624</f>
        <v>48.371499999999997</v>
      </c>
      <c r="N1624" s="198">
        <v>2.4665200000000002E-2</v>
      </c>
      <c r="S1624">
        <f t="shared" si="25"/>
        <v>1999.4782775624994</v>
      </c>
    </row>
    <row r="1625" spans="1:19" x14ac:dyDescent="0.25">
      <c r="A1625" s="197">
        <f>YieldsAct!A1625</f>
        <v>30107</v>
      </c>
      <c r="B1625" s="197" t="str">
        <f>YieldsAct!B1625</f>
        <v>MT</v>
      </c>
      <c r="C1625" s="197" t="str">
        <f>YieldsAct!C1625</f>
        <v>Wheatland County</v>
      </c>
      <c r="D1625" s="197">
        <f>YieldsAct!D1625</f>
        <v>-109.846706</v>
      </c>
      <c r="E1625" s="197">
        <f>YieldsAct!E1625</f>
        <v>46.460450000000002</v>
      </c>
      <c r="N1625" s="198">
        <v>2.3413369999999999E-2</v>
      </c>
      <c r="S1625">
        <f t="shared" si="25"/>
        <v>1720.709806955625</v>
      </c>
    </row>
    <row r="1626" spans="1:19" x14ac:dyDescent="0.25">
      <c r="A1626" s="197">
        <f>YieldsAct!A1626</f>
        <v>30109</v>
      </c>
      <c r="B1626" s="197" t="str">
        <f>YieldsAct!B1626</f>
        <v>MT</v>
      </c>
      <c r="C1626" s="197" t="str">
        <f>YieldsAct!C1626</f>
        <v>Wibaux County</v>
      </c>
      <c r="D1626" s="197">
        <f>YieldsAct!D1626</f>
        <v>-104.24288300000001</v>
      </c>
      <c r="E1626" s="197">
        <f>YieldsAct!E1626</f>
        <v>46.964829999999999</v>
      </c>
      <c r="N1626" s="198">
        <v>2.401727E-2</v>
      </c>
      <c r="S1626">
        <f t="shared" si="25"/>
        <v>1792.6883030900249</v>
      </c>
    </row>
    <row r="1627" spans="1:19" x14ac:dyDescent="0.25">
      <c r="A1627" s="197">
        <f>YieldsAct!A1627</f>
        <v>30111</v>
      </c>
      <c r="B1627" s="197" t="str">
        <f>YieldsAct!B1627</f>
        <v>MT</v>
      </c>
      <c r="C1627" s="197" t="str">
        <f>YieldsAct!C1627</f>
        <v>Yellowstone County</v>
      </c>
      <c r="D1627" s="197">
        <f>YieldsAct!D1627</f>
        <v>-108.267594</v>
      </c>
      <c r="E1627" s="197">
        <f>YieldsAct!E1627</f>
        <v>45.938780000000001</v>
      </c>
      <c r="N1627" s="198">
        <v>2.388324E-2</v>
      </c>
      <c r="S1627">
        <f t="shared" si="25"/>
        <v>1647.4682427489001</v>
      </c>
    </row>
    <row r="1628" spans="1:19" x14ac:dyDescent="0.25">
      <c r="A1628" s="197">
        <f>YieldsAct!A1628</f>
        <v>31001</v>
      </c>
      <c r="B1628" s="197" t="str">
        <f>YieldsAct!B1628</f>
        <v>NE</v>
      </c>
      <c r="C1628" s="197" t="str">
        <f>YieldsAct!C1628</f>
        <v>Adams County</v>
      </c>
      <c r="D1628" s="197">
        <f>YieldsAct!D1628</f>
        <v>-98.5103419</v>
      </c>
      <c r="E1628" s="197">
        <f>YieldsAct!E1628</f>
        <v>40.51878</v>
      </c>
      <c r="N1628" s="198">
        <v>2.306888E-2</v>
      </c>
      <c r="S1628">
        <f t="shared" si="25"/>
        <v>958.96829854889995</v>
      </c>
    </row>
    <row r="1629" spans="1:19" x14ac:dyDescent="0.25">
      <c r="A1629" s="197">
        <f>YieldsAct!A1629</f>
        <v>31003</v>
      </c>
      <c r="B1629" s="197" t="str">
        <f>YieldsAct!B1629</f>
        <v>NE</v>
      </c>
      <c r="C1629" s="197" t="str">
        <f>YieldsAct!C1629</f>
        <v>Antelope County</v>
      </c>
      <c r="D1629" s="197">
        <f>YieldsAct!D1629</f>
        <v>-98.070214500000006</v>
      </c>
      <c r="E1629" s="197">
        <f>YieldsAct!E1629</f>
        <v>42.156700000000001</v>
      </c>
      <c r="N1629" s="198">
        <v>2.4049149999999998E-2</v>
      </c>
      <c r="S1629">
        <f t="shared" si="25"/>
        <v>1153.0942985025001</v>
      </c>
    </row>
    <row r="1630" spans="1:19" x14ac:dyDescent="0.25">
      <c r="A1630" s="197">
        <f>YieldsAct!A1630</f>
        <v>31005</v>
      </c>
      <c r="B1630" s="197" t="str">
        <f>YieldsAct!B1630</f>
        <v>NE</v>
      </c>
      <c r="C1630" s="197" t="str">
        <f>YieldsAct!C1630</f>
        <v>Arthur County</v>
      </c>
      <c r="D1630" s="197">
        <f>YieldsAct!D1630</f>
        <v>-101.694186</v>
      </c>
      <c r="E1630" s="197">
        <f>YieldsAct!E1630</f>
        <v>41.565309999999997</v>
      </c>
      <c r="N1630" s="198">
        <v>2.1484280000000001E-2</v>
      </c>
      <c r="S1630">
        <f t="shared" si="25"/>
        <v>1081.6103146412247</v>
      </c>
    </row>
    <row r="1631" spans="1:19" x14ac:dyDescent="0.25">
      <c r="A1631" s="197">
        <f>YieldsAct!A1631</f>
        <v>31007</v>
      </c>
      <c r="B1631" s="197" t="str">
        <f>YieldsAct!B1631</f>
        <v>NE</v>
      </c>
      <c r="C1631" s="197" t="str">
        <f>YieldsAct!C1631</f>
        <v>Banner County</v>
      </c>
      <c r="D1631" s="197">
        <f>YieldsAct!D1631</f>
        <v>-103.70516499999999</v>
      </c>
      <c r="E1631" s="197">
        <f>YieldsAct!E1631</f>
        <v>41.54954</v>
      </c>
      <c r="N1631" s="198">
        <v>2.1192909999999999E-2</v>
      </c>
      <c r="S1631">
        <f t="shared" si="25"/>
        <v>1079.7256669761</v>
      </c>
    </row>
    <row r="1632" spans="1:19" x14ac:dyDescent="0.25">
      <c r="A1632" s="197">
        <f>YieldsAct!A1632</f>
        <v>31009</v>
      </c>
      <c r="B1632" s="197" t="str">
        <f>YieldsAct!B1632</f>
        <v>NE</v>
      </c>
      <c r="C1632" s="197" t="str">
        <f>YieldsAct!C1632</f>
        <v>Blaine County</v>
      </c>
      <c r="D1632" s="197">
        <f>YieldsAct!D1632</f>
        <v>-99.9760536</v>
      </c>
      <c r="E1632" s="197">
        <f>YieldsAct!E1632</f>
        <v>41.917029999999997</v>
      </c>
      <c r="N1632" s="198">
        <v>2.262693E-2</v>
      </c>
      <c r="S1632">
        <f t="shared" si="25"/>
        <v>1123.9346340470247</v>
      </c>
    </row>
    <row r="1633" spans="1:19" x14ac:dyDescent="0.25">
      <c r="A1633" s="197">
        <f>YieldsAct!A1633</f>
        <v>31011</v>
      </c>
      <c r="B1633" s="197" t="str">
        <f>YieldsAct!B1633</f>
        <v>NE</v>
      </c>
      <c r="C1633" s="197" t="str">
        <f>YieldsAct!C1633</f>
        <v>Boone County</v>
      </c>
      <c r="D1633" s="197">
        <f>YieldsAct!D1633</f>
        <v>-98.071414599999997</v>
      </c>
      <c r="E1633" s="197">
        <f>YieldsAct!E1633</f>
        <v>41.694119999999998</v>
      </c>
      <c r="N1633" s="198">
        <v>2.3899790000000001E-2</v>
      </c>
      <c r="S1633">
        <f t="shared" si="25"/>
        <v>1097.0460957923997</v>
      </c>
    </row>
    <row r="1634" spans="1:19" x14ac:dyDescent="0.25">
      <c r="A1634" s="197">
        <f>YieldsAct!A1634</f>
        <v>31013</v>
      </c>
      <c r="B1634" s="197" t="str">
        <f>YieldsAct!B1634</f>
        <v>NE</v>
      </c>
      <c r="C1634" s="197" t="str">
        <f>YieldsAct!C1634</f>
        <v>Box Butte County</v>
      </c>
      <c r="D1634" s="197">
        <f>YieldsAct!D1634</f>
        <v>-103.076278</v>
      </c>
      <c r="E1634" s="197">
        <f>YieldsAct!E1634</f>
        <v>42.219889999999999</v>
      </c>
      <c r="N1634" s="198">
        <v>2.1447819999999999E-2</v>
      </c>
      <c r="S1634">
        <f t="shared" si="25"/>
        <v>1160.825426127225</v>
      </c>
    </row>
    <row r="1635" spans="1:19" x14ac:dyDescent="0.25">
      <c r="A1635" s="197">
        <f>YieldsAct!A1635</f>
        <v>31015</v>
      </c>
      <c r="B1635" s="197" t="str">
        <f>YieldsAct!B1635</f>
        <v>NE</v>
      </c>
      <c r="C1635" s="197" t="str">
        <f>YieldsAct!C1635</f>
        <v>Boyd County</v>
      </c>
      <c r="D1635" s="197">
        <f>YieldsAct!D1635</f>
        <v>-98.757918599999996</v>
      </c>
      <c r="E1635" s="197">
        <f>YieldsAct!E1635</f>
        <v>42.893949999999997</v>
      </c>
      <c r="N1635" s="198">
        <v>2.419497E-2</v>
      </c>
      <c r="S1635">
        <f t="shared" si="25"/>
        <v>1244.4130048556246</v>
      </c>
    </row>
    <row r="1636" spans="1:19" x14ac:dyDescent="0.25">
      <c r="A1636" s="197">
        <f>YieldsAct!A1636</f>
        <v>31017</v>
      </c>
      <c r="B1636" s="197" t="str">
        <f>YieldsAct!B1636</f>
        <v>NE</v>
      </c>
      <c r="C1636" s="197" t="str">
        <f>YieldsAct!C1636</f>
        <v>Brown County</v>
      </c>
      <c r="D1636" s="197">
        <f>YieldsAct!D1636</f>
        <v>-99.934814200000005</v>
      </c>
      <c r="E1636" s="197">
        <f>YieldsAct!E1636</f>
        <v>42.433109999999999</v>
      </c>
      <c r="N1636" s="198">
        <v>2.2975369999999998E-2</v>
      </c>
      <c r="S1636">
        <f t="shared" si="25"/>
        <v>1187.0449296122249</v>
      </c>
    </row>
    <row r="1637" spans="1:19" x14ac:dyDescent="0.25">
      <c r="A1637" s="197">
        <f>YieldsAct!A1637</f>
        <v>31019</v>
      </c>
      <c r="B1637" s="197" t="str">
        <f>YieldsAct!B1637</f>
        <v>NE</v>
      </c>
      <c r="C1637" s="197" t="str">
        <f>YieldsAct!C1637</f>
        <v>Buffalo County</v>
      </c>
      <c r="D1637" s="197">
        <f>YieldsAct!D1637</f>
        <v>-99.080002800000003</v>
      </c>
      <c r="E1637" s="197">
        <f>YieldsAct!E1637</f>
        <v>40.852179999999997</v>
      </c>
      <c r="N1637" s="198">
        <v>2.2789219999999999E-2</v>
      </c>
      <c r="S1637">
        <f t="shared" si="25"/>
        <v>997.50422419289964</v>
      </c>
    </row>
    <row r="1638" spans="1:19" x14ac:dyDescent="0.25">
      <c r="A1638" s="197">
        <f>YieldsAct!A1638</f>
        <v>31021</v>
      </c>
      <c r="B1638" s="197" t="str">
        <f>YieldsAct!B1638</f>
        <v>NE</v>
      </c>
      <c r="C1638" s="197" t="str">
        <f>YieldsAct!C1638</f>
        <v>Burt County</v>
      </c>
      <c r="D1638" s="197">
        <f>YieldsAct!D1638</f>
        <v>-96.334129500000003</v>
      </c>
      <c r="E1638" s="197">
        <f>YieldsAct!E1638</f>
        <v>41.840530000000001</v>
      </c>
      <c r="N1638" s="198">
        <v>2.537449E-2</v>
      </c>
      <c r="S1638">
        <f t="shared" si="25"/>
        <v>1114.6816140320252</v>
      </c>
    </row>
    <row r="1639" spans="1:19" x14ac:dyDescent="0.25">
      <c r="A1639" s="197">
        <f>YieldsAct!A1639</f>
        <v>31023</v>
      </c>
      <c r="B1639" s="197" t="str">
        <f>YieldsAct!B1639</f>
        <v>NE</v>
      </c>
      <c r="C1639" s="197" t="str">
        <f>YieldsAct!C1639</f>
        <v>Butler County</v>
      </c>
      <c r="D1639" s="197">
        <f>YieldsAct!D1639</f>
        <v>-97.1264386</v>
      </c>
      <c r="E1639" s="197">
        <f>YieldsAct!E1639</f>
        <v>41.216349999999998</v>
      </c>
      <c r="N1639" s="198">
        <v>2.4474800000000001E-2</v>
      </c>
      <c r="S1639">
        <f t="shared" si="25"/>
        <v>1040.1682664756247</v>
      </c>
    </row>
    <row r="1640" spans="1:19" x14ac:dyDescent="0.25">
      <c r="A1640" s="197">
        <f>YieldsAct!A1640</f>
        <v>31025</v>
      </c>
      <c r="B1640" s="197" t="str">
        <f>YieldsAct!B1640</f>
        <v>NE</v>
      </c>
      <c r="C1640" s="197" t="str">
        <f>YieldsAct!C1640</f>
        <v>Cass County</v>
      </c>
      <c r="D1640" s="197">
        <f>YieldsAct!D1640</f>
        <v>-96.143426500000004</v>
      </c>
      <c r="E1640" s="197">
        <f>YieldsAct!E1640</f>
        <v>40.899329999999999</v>
      </c>
      <c r="N1640" s="198">
        <v>2.4876220000000001E-2</v>
      </c>
      <c r="S1640">
        <f t="shared" si="25"/>
        <v>1002.994412510025</v>
      </c>
    </row>
    <row r="1641" spans="1:19" x14ac:dyDescent="0.25">
      <c r="A1641" s="197">
        <f>YieldsAct!A1641</f>
        <v>31027</v>
      </c>
      <c r="B1641" s="197" t="str">
        <f>YieldsAct!B1641</f>
        <v>NE</v>
      </c>
      <c r="C1641" s="197" t="str">
        <f>YieldsAct!C1641</f>
        <v>Cedar County</v>
      </c>
      <c r="D1641" s="197">
        <f>YieldsAct!D1641</f>
        <v>-97.250346100000002</v>
      </c>
      <c r="E1641" s="197">
        <f>YieldsAct!E1641</f>
        <v>42.588709999999999</v>
      </c>
      <c r="N1641" s="198">
        <v>2.4936489999999999E-2</v>
      </c>
      <c r="S1641">
        <f t="shared" si="25"/>
        <v>1206.3080687942249</v>
      </c>
    </row>
    <row r="1642" spans="1:19" x14ac:dyDescent="0.25">
      <c r="A1642" s="197">
        <f>YieldsAct!A1642</f>
        <v>31029</v>
      </c>
      <c r="B1642" s="197" t="str">
        <f>YieldsAct!B1642</f>
        <v>NE</v>
      </c>
      <c r="C1642" s="197" t="str">
        <f>YieldsAct!C1642</f>
        <v>Chase County</v>
      </c>
      <c r="D1642" s="197">
        <f>YieldsAct!D1642</f>
        <v>-101.704656</v>
      </c>
      <c r="E1642" s="197">
        <f>YieldsAct!E1642</f>
        <v>40.521729999999998</v>
      </c>
      <c r="N1642" s="198">
        <v>2.1403459999999999E-2</v>
      </c>
      <c r="S1642">
        <f t="shared" si="25"/>
        <v>959.30707993402473</v>
      </c>
    </row>
    <row r="1643" spans="1:19" x14ac:dyDescent="0.25">
      <c r="A1643" s="197">
        <f>YieldsAct!A1643</f>
        <v>31031</v>
      </c>
      <c r="B1643" s="197" t="str">
        <f>YieldsAct!B1643</f>
        <v>NE</v>
      </c>
      <c r="C1643" s="197" t="str">
        <f>YieldsAct!C1643</f>
        <v>Cherry County</v>
      </c>
      <c r="D1643" s="197">
        <f>YieldsAct!D1643</f>
        <v>-101.122067</v>
      </c>
      <c r="E1643" s="197">
        <f>YieldsAct!E1643</f>
        <v>42.54251</v>
      </c>
      <c r="N1643" s="198">
        <v>2.2254510000000002E-2</v>
      </c>
      <c r="S1643">
        <f t="shared" si="25"/>
        <v>1200.5771784752251</v>
      </c>
    </row>
    <row r="1644" spans="1:19" x14ac:dyDescent="0.25">
      <c r="A1644" s="197">
        <f>YieldsAct!A1644</f>
        <v>31033</v>
      </c>
      <c r="B1644" s="197" t="str">
        <f>YieldsAct!B1644</f>
        <v>NE</v>
      </c>
      <c r="C1644" s="197" t="str">
        <f>YieldsAct!C1644</f>
        <v>Cheyenne County</v>
      </c>
      <c r="D1644" s="197">
        <f>YieldsAct!D1644</f>
        <v>-102.986553</v>
      </c>
      <c r="E1644" s="197">
        <f>YieldsAct!E1644</f>
        <v>41.217820000000003</v>
      </c>
      <c r="N1644" s="198">
        <v>2.1184379999999999E-2</v>
      </c>
      <c r="S1644">
        <f t="shared" si="25"/>
        <v>1040.3416924929004</v>
      </c>
    </row>
    <row r="1645" spans="1:19" x14ac:dyDescent="0.25">
      <c r="A1645" s="197">
        <f>YieldsAct!A1645</f>
        <v>31035</v>
      </c>
      <c r="B1645" s="197" t="str">
        <f>YieldsAct!B1645</f>
        <v>NE</v>
      </c>
      <c r="C1645" s="197" t="str">
        <f>YieldsAct!C1645</f>
        <v>Clay County</v>
      </c>
      <c r="D1645" s="197">
        <f>YieldsAct!D1645</f>
        <v>-98.065201599999995</v>
      </c>
      <c r="E1645" s="197">
        <f>YieldsAct!E1645</f>
        <v>40.515279999999997</v>
      </c>
      <c r="N1645" s="198">
        <v>2.3400939999999999E-2</v>
      </c>
      <c r="S1645">
        <f t="shared" si="25"/>
        <v>958.56640532639972</v>
      </c>
    </row>
    <row r="1646" spans="1:19" x14ac:dyDescent="0.25">
      <c r="A1646" s="197">
        <f>YieldsAct!A1646</f>
        <v>31037</v>
      </c>
      <c r="B1646" s="197" t="str">
        <f>YieldsAct!B1646</f>
        <v>NE</v>
      </c>
      <c r="C1646" s="197" t="str">
        <f>YieldsAct!C1646</f>
        <v>Colfax County</v>
      </c>
      <c r="D1646" s="197">
        <f>YieldsAct!D1646</f>
        <v>-97.084044599999999</v>
      </c>
      <c r="E1646" s="197">
        <f>YieldsAct!E1646</f>
        <v>41.563859999999998</v>
      </c>
      <c r="N1646" s="198">
        <v>2.4859840000000001E-2</v>
      </c>
      <c r="S1646">
        <f t="shared" si="25"/>
        <v>1081.4369807240998</v>
      </c>
    </row>
    <row r="1647" spans="1:19" x14ac:dyDescent="0.25">
      <c r="A1647" s="197">
        <f>YieldsAct!A1647</f>
        <v>31039</v>
      </c>
      <c r="B1647" s="197" t="str">
        <f>YieldsAct!B1647</f>
        <v>NE</v>
      </c>
      <c r="C1647" s="197" t="str">
        <f>YieldsAct!C1647</f>
        <v>Cuming County</v>
      </c>
      <c r="D1647" s="197">
        <f>YieldsAct!D1647</f>
        <v>-96.786970999999994</v>
      </c>
      <c r="E1647" s="197">
        <f>YieldsAct!E1647</f>
        <v>41.899279999999997</v>
      </c>
      <c r="N1647" s="198">
        <v>2.4972959999999999E-2</v>
      </c>
      <c r="S1647">
        <f t="shared" si="25"/>
        <v>1121.7853451663996</v>
      </c>
    </row>
    <row r="1648" spans="1:19" x14ac:dyDescent="0.25">
      <c r="A1648" s="197">
        <f>YieldsAct!A1648</f>
        <v>31041</v>
      </c>
      <c r="B1648" s="197" t="str">
        <f>YieldsAct!B1648</f>
        <v>NE</v>
      </c>
      <c r="C1648" s="197" t="str">
        <f>YieldsAct!C1648</f>
        <v>Custer County</v>
      </c>
      <c r="D1648" s="197">
        <f>YieldsAct!D1648</f>
        <v>-99.734078100000005</v>
      </c>
      <c r="E1648" s="197">
        <f>YieldsAct!E1648</f>
        <v>41.394280000000002</v>
      </c>
      <c r="N1648" s="198">
        <v>2.259502E-2</v>
      </c>
      <c r="S1648">
        <f t="shared" si="25"/>
        <v>1061.2305376164002</v>
      </c>
    </row>
    <row r="1649" spans="1:19" x14ac:dyDescent="0.25">
      <c r="A1649" s="197">
        <f>YieldsAct!A1649</f>
        <v>31043</v>
      </c>
      <c r="B1649" s="197" t="str">
        <f>YieldsAct!B1649</f>
        <v>NE</v>
      </c>
      <c r="C1649" s="197" t="str">
        <f>YieldsAct!C1649</f>
        <v>Dakota County</v>
      </c>
      <c r="D1649" s="197">
        <f>YieldsAct!D1649</f>
        <v>-96.560881199999997</v>
      </c>
      <c r="E1649" s="197">
        <f>YieldsAct!E1649</f>
        <v>42.377850000000002</v>
      </c>
      <c r="N1649" s="198">
        <v>2.5078980000000001E-2</v>
      </c>
      <c r="S1649">
        <f t="shared" si="25"/>
        <v>1180.2300089006253</v>
      </c>
    </row>
    <row r="1650" spans="1:19" x14ac:dyDescent="0.25">
      <c r="A1650" s="197">
        <f>YieldsAct!A1650</f>
        <v>31045</v>
      </c>
      <c r="B1650" s="197" t="str">
        <f>YieldsAct!B1650</f>
        <v>NE</v>
      </c>
      <c r="C1650" s="197" t="str">
        <f>YieldsAct!C1650</f>
        <v>Dawes County</v>
      </c>
      <c r="D1650" s="197">
        <f>YieldsAct!D1650</f>
        <v>-103.13182500000001</v>
      </c>
      <c r="E1650" s="197">
        <f>YieldsAct!E1650</f>
        <v>42.713679999999997</v>
      </c>
      <c r="N1650" s="198">
        <v>2.184502E-2</v>
      </c>
      <c r="S1650">
        <f t="shared" si="25"/>
        <v>1221.8581330703996</v>
      </c>
    </row>
    <row r="1651" spans="1:19" x14ac:dyDescent="0.25">
      <c r="A1651" s="197">
        <f>YieldsAct!A1651</f>
        <v>31047</v>
      </c>
      <c r="B1651" s="197" t="str">
        <f>YieldsAct!B1651</f>
        <v>NE</v>
      </c>
      <c r="C1651" s="197" t="str">
        <f>YieldsAct!C1651</f>
        <v>Dawson County</v>
      </c>
      <c r="D1651" s="197">
        <f>YieldsAct!D1651</f>
        <v>-99.823734900000005</v>
      </c>
      <c r="E1651" s="197">
        <f>YieldsAct!E1651</f>
        <v>40.868659999999998</v>
      </c>
      <c r="N1651" s="198">
        <v>2.2238270000000001E-2</v>
      </c>
      <c r="S1651">
        <f t="shared" si="25"/>
        <v>999.42203294009971</v>
      </c>
    </row>
    <row r="1652" spans="1:19" x14ac:dyDescent="0.25">
      <c r="A1652" s="197">
        <f>YieldsAct!A1652</f>
        <v>31049</v>
      </c>
      <c r="B1652" s="197" t="str">
        <f>YieldsAct!B1652</f>
        <v>NE</v>
      </c>
      <c r="C1652" s="197" t="str">
        <f>YieldsAct!C1652</f>
        <v>Deuel County</v>
      </c>
      <c r="D1652" s="197">
        <f>YieldsAct!D1652</f>
        <v>-102.33311</v>
      </c>
      <c r="E1652" s="197">
        <f>YieldsAct!E1652</f>
        <v>41.110770000000002</v>
      </c>
      <c r="N1652" s="198">
        <v>2.135896E-2</v>
      </c>
      <c r="S1652">
        <f t="shared" si="25"/>
        <v>1027.7376974840254</v>
      </c>
    </row>
    <row r="1653" spans="1:19" x14ac:dyDescent="0.25">
      <c r="A1653" s="197">
        <f>YieldsAct!A1653</f>
        <v>31051</v>
      </c>
      <c r="B1653" s="197" t="str">
        <f>YieldsAct!B1653</f>
        <v>NE</v>
      </c>
      <c r="C1653" s="197" t="str">
        <f>YieldsAct!C1653</f>
        <v>Dixon County</v>
      </c>
      <c r="D1653" s="197">
        <f>YieldsAct!D1653</f>
        <v>-96.8622187</v>
      </c>
      <c r="E1653" s="197">
        <f>YieldsAct!E1653</f>
        <v>42.478540000000002</v>
      </c>
      <c r="N1653" s="198">
        <v>2.501362E-2</v>
      </c>
      <c r="S1653">
        <f t="shared" si="25"/>
        <v>1192.6578611961004</v>
      </c>
    </row>
    <row r="1654" spans="1:19" x14ac:dyDescent="0.25">
      <c r="A1654" s="197">
        <f>YieldsAct!A1654</f>
        <v>31053</v>
      </c>
      <c r="B1654" s="197" t="str">
        <f>YieldsAct!B1654</f>
        <v>NE</v>
      </c>
      <c r="C1654" s="197" t="str">
        <f>YieldsAct!C1654</f>
        <v>Dodge County</v>
      </c>
      <c r="D1654" s="197">
        <f>YieldsAct!D1654</f>
        <v>-96.649577100000002</v>
      </c>
      <c r="E1654" s="197">
        <f>YieldsAct!E1654</f>
        <v>41.564970000000002</v>
      </c>
      <c r="N1654" s="198">
        <v>2.5195849999999999E-2</v>
      </c>
      <c r="S1654">
        <f t="shared" si="25"/>
        <v>1081.5696699770253</v>
      </c>
    </row>
    <row r="1655" spans="1:19" x14ac:dyDescent="0.25">
      <c r="A1655" s="197">
        <f>YieldsAct!A1655</f>
        <v>31055</v>
      </c>
      <c r="B1655" s="197" t="str">
        <f>YieldsAct!B1655</f>
        <v>NE</v>
      </c>
      <c r="C1655" s="197" t="str">
        <f>YieldsAct!C1655</f>
        <v>Douglas County</v>
      </c>
      <c r="D1655" s="197">
        <f>YieldsAct!D1655</f>
        <v>-96.138871699999996</v>
      </c>
      <c r="E1655" s="197">
        <f>YieldsAct!E1655</f>
        <v>41.281239999999997</v>
      </c>
      <c r="N1655" s="198">
        <v>2.5147200000000001E-2</v>
      </c>
      <c r="S1655">
        <f t="shared" si="25"/>
        <v>1047.8330458595997</v>
      </c>
    </row>
    <row r="1656" spans="1:19" x14ac:dyDescent="0.25">
      <c r="A1656" s="197">
        <f>YieldsAct!A1656</f>
        <v>31057</v>
      </c>
      <c r="B1656" s="197" t="str">
        <f>YieldsAct!B1656</f>
        <v>NE</v>
      </c>
      <c r="C1656" s="197" t="str">
        <f>YieldsAct!C1656</f>
        <v>Dundy County</v>
      </c>
      <c r="D1656" s="197">
        <f>YieldsAct!D1656</f>
        <v>-101.689554</v>
      </c>
      <c r="E1656" s="197">
        <f>YieldsAct!E1656</f>
        <v>40.178699999999999</v>
      </c>
      <c r="N1656" s="198">
        <v>2.1220840000000001E-2</v>
      </c>
      <c r="S1656">
        <f t="shared" si="25"/>
        <v>920.17560080249984</v>
      </c>
    </row>
    <row r="1657" spans="1:19" x14ac:dyDescent="0.25">
      <c r="A1657" s="197">
        <f>YieldsAct!A1657</f>
        <v>31059</v>
      </c>
      <c r="B1657" s="197" t="str">
        <f>YieldsAct!B1657</f>
        <v>NE</v>
      </c>
      <c r="C1657" s="197" t="str">
        <f>YieldsAct!C1657</f>
        <v>Fillmore County</v>
      </c>
      <c r="D1657" s="197">
        <f>YieldsAct!D1657</f>
        <v>-97.604794600000005</v>
      </c>
      <c r="E1657" s="197">
        <f>YieldsAct!E1657</f>
        <v>40.514209999999999</v>
      </c>
      <c r="N1657" s="198">
        <v>2.3628199999999999E-2</v>
      </c>
      <c r="S1657">
        <f t="shared" si="25"/>
        <v>958.44355182922482</v>
      </c>
    </row>
    <row r="1658" spans="1:19" x14ac:dyDescent="0.25">
      <c r="A1658" s="197">
        <f>YieldsAct!A1658</f>
        <v>31061</v>
      </c>
      <c r="B1658" s="197" t="str">
        <f>YieldsAct!B1658</f>
        <v>NE</v>
      </c>
      <c r="C1658" s="197" t="str">
        <f>YieldsAct!C1658</f>
        <v>Franklin County</v>
      </c>
      <c r="D1658" s="197">
        <f>YieldsAct!D1658</f>
        <v>-98.950830199999999</v>
      </c>
      <c r="E1658" s="197">
        <f>YieldsAct!E1658</f>
        <v>40.17689</v>
      </c>
      <c r="N1658" s="198">
        <v>2.240056E-2</v>
      </c>
      <c r="S1658">
        <f t="shared" si="25"/>
        <v>919.97052766222509</v>
      </c>
    </row>
    <row r="1659" spans="1:19" x14ac:dyDescent="0.25">
      <c r="A1659" s="197">
        <f>YieldsAct!A1659</f>
        <v>31063</v>
      </c>
      <c r="B1659" s="197" t="str">
        <f>YieldsAct!B1659</f>
        <v>NE</v>
      </c>
      <c r="C1659" s="197" t="str">
        <f>YieldsAct!C1659</f>
        <v>Frontier County</v>
      </c>
      <c r="D1659" s="197">
        <f>YieldsAct!D1659</f>
        <v>-100.393254</v>
      </c>
      <c r="E1659" s="197">
        <f>YieldsAct!E1659</f>
        <v>40.529679999999999</v>
      </c>
      <c r="N1659" s="198">
        <v>2.1829049999999999E-2</v>
      </c>
      <c r="S1659">
        <f t="shared" si="25"/>
        <v>960.22026203039991</v>
      </c>
    </row>
    <row r="1660" spans="1:19" x14ac:dyDescent="0.25">
      <c r="A1660" s="197">
        <f>YieldsAct!A1660</f>
        <v>31065</v>
      </c>
      <c r="B1660" s="197" t="str">
        <f>YieldsAct!B1660</f>
        <v>NE</v>
      </c>
      <c r="C1660" s="197" t="str">
        <f>YieldsAct!C1660</f>
        <v>Furnas County</v>
      </c>
      <c r="D1660" s="197">
        <f>YieldsAct!D1660</f>
        <v>-99.908085400000004</v>
      </c>
      <c r="E1660" s="197">
        <f>YieldsAct!E1660</f>
        <v>40.17897</v>
      </c>
      <c r="N1660" s="198">
        <v>2.20033E-2</v>
      </c>
      <c r="S1660">
        <f t="shared" si="25"/>
        <v>920.20619308702499</v>
      </c>
    </row>
    <row r="1661" spans="1:19" x14ac:dyDescent="0.25">
      <c r="A1661" s="197">
        <f>YieldsAct!A1661</f>
        <v>31067</v>
      </c>
      <c r="B1661" s="197" t="str">
        <f>YieldsAct!B1661</f>
        <v>NE</v>
      </c>
      <c r="C1661" s="197" t="str">
        <f>YieldsAct!C1661</f>
        <v>Gage County</v>
      </c>
      <c r="D1661" s="197">
        <f>YieldsAct!D1661</f>
        <v>-96.687106999999997</v>
      </c>
      <c r="E1661" s="197">
        <f>YieldsAct!E1661</f>
        <v>40.25553</v>
      </c>
      <c r="N1661" s="198">
        <v>2.4106160000000001E-2</v>
      </c>
      <c r="S1661">
        <f t="shared" si="25"/>
        <v>928.89404005702511</v>
      </c>
    </row>
    <row r="1662" spans="1:19" x14ac:dyDescent="0.25">
      <c r="A1662" s="197">
        <f>YieldsAct!A1662</f>
        <v>31069</v>
      </c>
      <c r="B1662" s="197" t="str">
        <f>YieldsAct!B1662</f>
        <v>NE</v>
      </c>
      <c r="C1662" s="197" t="str">
        <f>YieldsAct!C1662</f>
        <v>Garden County</v>
      </c>
      <c r="D1662" s="197">
        <f>YieldsAct!D1662</f>
        <v>-102.332517</v>
      </c>
      <c r="E1662" s="197">
        <f>YieldsAct!E1662</f>
        <v>41.61956</v>
      </c>
      <c r="N1662" s="198">
        <v>2.1395170000000002E-2</v>
      </c>
      <c r="S1662">
        <f t="shared" si="25"/>
        <v>1088.1021928355999</v>
      </c>
    </row>
    <row r="1663" spans="1:19" x14ac:dyDescent="0.25">
      <c r="A1663" s="197">
        <f>YieldsAct!A1663</f>
        <v>31071</v>
      </c>
      <c r="B1663" s="197" t="str">
        <f>YieldsAct!B1663</f>
        <v>NE</v>
      </c>
      <c r="C1663" s="197" t="str">
        <f>YieldsAct!C1663</f>
        <v>Garfield County</v>
      </c>
      <c r="D1663" s="197">
        <f>YieldsAct!D1663</f>
        <v>-98.993430099999998</v>
      </c>
      <c r="E1663" s="197">
        <f>YieldsAct!E1663</f>
        <v>41.913290000000003</v>
      </c>
      <c r="N1663" s="198">
        <v>2.3263120000000002E-2</v>
      </c>
      <c r="S1663">
        <f t="shared" si="25"/>
        <v>1123.4816519042254</v>
      </c>
    </row>
    <row r="1664" spans="1:19" x14ac:dyDescent="0.25">
      <c r="A1664" s="197">
        <f>YieldsAct!A1664</f>
        <v>31073</v>
      </c>
      <c r="B1664" s="197" t="str">
        <f>YieldsAct!B1664</f>
        <v>NE</v>
      </c>
      <c r="C1664" s="197" t="str">
        <f>YieldsAct!C1664</f>
        <v>Gosper County</v>
      </c>
      <c r="D1664" s="197">
        <f>YieldsAct!D1664</f>
        <v>-99.834803800000003</v>
      </c>
      <c r="E1664" s="197">
        <f>YieldsAct!E1664</f>
        <v>40.516240000000003</v>
      </c>
      <c r="N1664" s="198">
        <v>2.2120839999999999E-2</v>
      </c>
      <c r="S1664">
        <f t="shared" si="25"/>
        <v>958.6766334096003</v>
      </c>
    </row>
    <row r="1665" spans="1:19" x14ac:dyDescent="0.25">
      <c r="A1665" s="197">
        <f>YieldsAct!A1665</f>
        <v>31075</v>
      </c>
      <c r="B1665" s="197" t="str">
        <f>YieldsAct!B1665</f>
        <v>NE</v>
      </c>
      <c r="C1665" s="197" t="str">
        <f>YieldsAct!C1665</f>
        <v>Grant County</v>
      </c>
      <c r="D1665" s="197">
        <f>YieldsAct!D1665</f>
        <v>-101.739887</v>
      </c>
      <c r="E1665" s="197">
        <f>YieldsAct!E1665</f>
        <v>41.910130000000002</v>
      </c>
      <c r="N1665" s="198">
        <v>2.1467960000000001E-2</v>
      </c>
      <c r="S1665">
        <f t="shared" si="25"/>
        <v>1123.0989673880251</v>
      </c>
    </row>
    <row r="1666" spans="1:19" x14ac:dyDescent="0.25">
      <c r="A1666" s="197">
        <f>YieldsAct!A1666</f>
        <v>31077</v>
      </c>
      <c r="B1666" s="197" t="str">
        <f>YieldsAct!B1666</f>
        <v>NE</v>
      </c>
      <c r="C1666" s="197" t="str">
        <f>YieldsAct!C1666</f>
        <v>Greeley County</v>
      </c>
      <c r="D1666" s="197">
        <f>YieldsAct!D1666</f>
        <v>-98.524749900000003</v>
      </c>
      <c r="E1666" s="197">
        <f>YieldsAct!E1666</f>
        <v>41.562950000000001</v>
      </c>
      <c r="N1666" s="198">
        <v>2.348182E-2</v>
      </c>
      <c r="S1666">
        <f t="shared" si="25"/>
        <v>1081.3282035806251</v>
      </c>
    </row>
    <row r="1667" spans="1:19" x14ac:dyDescent="0.25">
      <c r="A1667" s="197">
        <f>YieldsAct!A1667</f>
        <v>31079</v>
      </c>
      <c r="B1667" s="197" t="str">
        <f>YieldsAct!B1667</f>
        <v>NE</v>
      </c>
      <c r="C1667" s="197" t="str">
        <f>YieldsAct!C1667</f>
        <v>Hall County</v>
      </c>
      <c r="D1667" s="197">
        <f>YieldsAct!D1667</f>
        <v>-98.513693000000004</v>
      </c>
      <c r="E1667" s="197">
        <f>YieldsAct!E1667</f>
        <v>40.869070000000001</v>
      </c>
      <c r="N1667" s="198">
        <v>2.3311599999999998E-2</v>
      </c>
      <c r="S1667">
        <f t="shared" si="25"/>
        <v>999.46976099602512</v>
      </c>
    </row>
    <row r="1668" spans="1:19" x14ac:dyDescent="0.25">
      <c r="A1668" s="197">
        <f>YieldsAct!A1668</f>
        <v>31081</v>
      </c>
      <c r="B1668" s="197" t="str">
        <f>YieldsAct!B1668</f>
        <v>NE</v>
      </c>
      <c r="C1668" s="197" t="str">
        <f>YieldsAct!C1668</f>
        <v>Hamilton County</v>
      </c>
      <c r="D1668" s="197">
        <f>YieldsAct!D1668</f>
        <v>-98.033540799999997</v>
      </c>
      <c r="E1668" s="197">
        <f>YieldsAct!E1668</f>
        <v>40.865699999999997</v>
      </c>
      <c r="N1668" s="198">
        <v>2.3737419999999999E-2</v>
      </c>
      <c r="S1668">
        <f t="shared" si="25"/>
        <v>999.07748210249963</v>
      </c>
    </row>
    <row r="1669" spans="1:19" x14ac:dyDescent="0.25">
      <c r="A1669" s="197">
        <f>YieldsAct!A1669</f>
        <v>31083</v>
      </c>
      <c r="B1669" s="197" t="str">
        <f>YieldsAct!B1669</f>
        <v>NE</v>
      </c>
      <c r="C1669" s="197" t="str">
        <f>YieldsAct!C1669</f>
        <v>Harlan County</v>
      </c>
      <c r="D1669" s="197">
        <f>YieldsAct!D1669</f>
        <v>-99.403852099999995</v>
      </c>
      <c r="E1669" s="197">
        <f>YieldsAct!E1669</f>
        <v>40.174680000000002</v>
      </c>
      <c r="N1669" s="198">
        <v>2.2242359999999999E-2</v>
      </c>
      <c r="S1669">
        <f t="shared" si="25"/>
        <v>919.72015448040031</v>
      </c>
    </row>
    <row r="1670" spans="1:19" x14ac:dyDescent="0.25">
      <c r="A1670" s="197">
        <f>YieldsAct!A1670</f>
        <v>31085</v>
      </c>
      <c r="B1670" s="197" t="str">
        <f>YieldsAct!B1670</f>
        <v>NE</v>
      </c>
      <c r="C1670" s="197" t="str">
        <f>YieldsAct!C1670</f>
        <v>Hayes County</v>
      </c>
      <c r="D1670" s="197">
        <f>YieldsAct!D1670</f>
        <v>-101.059738</v>
      </c>
      <c r="E1670" s="197">
        <f>YieldsAct!E1670</f>
        <v>40.525590000000001</v>
      </c>
      <c r="N1670" s="198">
        <v>2.1593729999999998E-2</v>
      </c>
      <c r="S1670">
        <f t="shared" si="25"/>
        <v>959.75042590822522</v>
      </c>
    </row>
    <row r="1671" spans="1:19" x14ac:dyDescent="0.25">
      <c r="A1671" s="197">
        <f>YieldsAct!A1671</f>
        <v>31087</v>
      </c>
      <c r="B1671" s="197" t="str">
        <f>YieldsAct!B1671</f>
        <v>NE</v>
      </c>
      <c r="C1671" s="197" t="str">
        <f>YieldsAct!C1671</f>
        <v>Hitchcock County</v>
      </c>
      <c r="D1671" s="197">
        <f>YieldsAct!D1671</f>
        <v>-101.04111899999999</v>
      </c>
      <c r="E1671" s="197">
        <f>YieldsAct!E1671</f>
        <v>40.182110000000002</v>
      </c>
      <c r="N1671" s="198">
        <v>2.1472350000000001E-2</v>
      </c>
      <c r="S1671">
        <f t="shared" si="25"/>
        <v>920.56199411722525</v>
      </c>
    </row>
    <row r="1672" spans="1:19" x14ac:dyDescent="0.25">
      <c r="A1672" s="197">
        <f>YieldsAct!A1672</f>
        <v>31089</v>
      </c>
      <c r="B1672" s="197" t="str">
        <f>YieldsAct!B1672</f>
        <v>NE</v>
      </c>
      <c r="C1672" s="197" t="str">
        <f>YieldsAct!C1672</f>
        <v>Holt County</v>
      </c>
      <c r="D1672" s="197">
        <f>YieldsAct!D1672</f>
        <v>-98.790476499999997</v>
      </c>
      <c r="E1672" s="197">
        <f>YieldsAct!E1672</f>
        <v>42.452359999999999</v>
      </c>
      <c r="N1672" s="198">
        <v>2.3818329999999999E-2</v>
      </c>
      <c r="S1672">
        <f t="shared" si="25"/>
        <v>1189.4221565315997</v>
      </c>
    </row>
    <row r="1673" spans="1:19" x14ac:dyDescent="0.25">
      <c r="A1673" s="197">
        <f>YieldsAct!A1673</f>
        <v>31091</v>
      </c>
      <c r="B1673" s="197" t="str">
        <f>YieldsAct!B1673</f>
        <v>NE</v>
      </c>
      <c r="C1673" s="197" t="str">
        <f>YieldsAct!C1673</f>
        <v>Hooker County</v>
      </c>
      <c r="D1673" s="197">
        <f>YieldsAct!D1673</f>
        <v>-101.13346799999999</v>
      </c>
      <c r="E1673" s="197">
        <f>YieldsAct!E1673</f>
        <v>41.916400000000003</v>
      </c>
      <c r="N1673" s="198">
        <v>2.1905870000000001E-2</v>
      </c>
      <c r="S1673">
        <f t="shared" ref="S1673:S1736" si="26">E1673*1.5^2*(E1673-30)</f>
        <v>1123.8583251600003</v>
      </c>
    </row>
    <row r="1674" spans="1:19" x14ac:dyDescent="0.25">
      <c r="A1674" s="197">
        <f>YieldsAct!A1674</f>
        <v>31093</v>
      </c>
      <c r="B1674" s="197" t="str">
        <f>YieldsAct!B1674</f>
        <v>NE</v>
      </c>
      <c r="C1674" s="197" t="str">
        <f>YieldsAct!C1674</f>
        <v>Howard County</v>
      </c>
      <c r="D1674" s="197">
        <f>YieldsAct!D1674</f>
        <v>-98.526368199999993</v>
      </c>
      <c r="E1674" s="197">
        <f>YieldsAct!E1674</f>
        <v>41.214350000000003</v>
      </c>
      <c r="N1674" s="198">
        <v>2.34095E-2</v>
      </c>
      <c r="S1674">
        <f t="shared" si="26"/>
        <v>1039.9323283256253</v>
      </c>
    </row>
    <row r="1675" spans="1:19" x14ac:dyDescent="0.25">
      <c r="A1675" s="197">
        <f>YieldsAct!A1675</f>
        <v>31095</v>
      </c>
      <c r="B1675" s="197" t="str">
        <f>YieldsAct!B1675</f>
        <v>NE</v>
      </c>
      <c r="C1675" s="197" t="str">
        <f>YieldsAct!C1675</f>
        <v>Jefferson County</v>
      </c>
      <c r="D1675" s="197">
        <f>YieldsAct!D1675</f>
        <v>-97.140694499999995</v>
      </c>
      <c r="E1675" s="197">
        <f>YieldsAct!E1675</f>
        <v>40.169730000000001</v>
      </c>
      <c r="N1675" s="198">
        <v>2.3782060000000001E-2</v>
      </c>
      <c r="S1675">
        <f t="shared" si="26"/>
        <v>919.15944361402524</v>
      </c>
    </row>
    <row r="1676" spans="1:19" x14ac:dyDescent="0.25">
      <c r="A1676" s="197">
        <f>YieldsAct!A1676</f>
        <v>31097</v>
      </c>
      <c r="B1676" s="197" t="str">
        <f>YieldsAct!B1676</f>
        <v>NE</v>
      </c>
      <c r="C1676" s="197" t="str">
        <f>YieldsAct!C1676</f>
        <v>Johnson County</v>
      </c>
      <c r="D1676" s="197">
        <f>YieldsAct!D1676</f>
        <v>-96.275526299999996</v>
      </c>
      <c r="E1676" s="197">
        <f>YieldsAct!E1676</f>
        <v>40.38176</v>
      </c>
      <c r="N1676" s="198">
        <v>2.4373860000000001E-2</v>
      </c>
      <c r="S1676">
        <f t="shared" si="26"/>
        <v>943.27591656959999</v>
      </c>
    </row>
    <row r="1677" spans="1:19" x14ac:dyDescent="0.25">
      <c r="A1677" s="197">
        <f>YieldsAct!A1677</f>
        <v>31099</v>
      </c>
      <c r="B1677" s="197" t="str">
        <f>YieldsAct!B1677</f>
        <v>NE</v>
      </c>
      <c r="C1677" s="197" t="str">
        <f>YieldsAct!C1677</f>
        <v>Kearney County</v>
      </c>
      <c r="D1677" s="197">
        <f>YieldsAct!D1677</f>
        <v>-98.953281000000004</v>
      </c>
      <c r="E1677" s="197">
        <f>YieldsAct!E1677</f>
        <v>40.503999999999998</v>
      </c>
      <c r="N1677" s="198">
        <v>2.262337E-2</v>
      </c>
      <c r="S1677">
        <f t="shared" si="26"/>
        <v>957.27153599999986</v>
      </c>
    </row>
    <row r="1678" spans="1:19" x14ac:dyDescent="0.25">
      <c r="A1678" s="197">
        <f>YieldsAct!A1678</f>
        <v>31101</v>
      </c>
      <c r="B1678" s="197" t="str">
        <f>YieldsAct!B1678</f>
        <v>NE</v>
      </c>
      <c r="C1678" s="197" t="str">
        <f>YieldsAct!C1678</f>
        <v>Keith County</v>
      </c>
      <c r="D1678" s="197">
        <f>YieldsAct!D1678</f>
        <v>-101.66687</v>
      </c>
      <c r="E1678" s="197">
        <f>YieldsAct!E1678</f>
        <v>41.198090000000001</v>
      </c>
      <c r="N1678" s="198">
        <v>2.1646240000000001E-2</v>
      </c>
      <c r="S1678">
        <f t="shared" si="26"/>
        <v>1038.0148192082249</v>
      </c>
    </row>
    <row r="1679" spans="1:19" x14ac:dyDescent="0.25">
      <c r="A1679" s="197">
        <f>YieldsAct!A1679</f>
        <v>31103</v>
      </c>
      <c r="B1679" s="197" t="str">
        <f>YieldsAct!B1679</f>
        <v>NE</v>
      </c>
      <c r="C1679" s="197" t="str">
        <f>YieldsAct!C1679</f>
        <v>Keya Paha County</v>
      </c>
      <c r="D1679" s="197">
        <f>YieldsAct!D1679</f>
        <v>-99.717342099999996</v>
      </c>
      <c r="E1679" s="197">
        <f>YieldsAct!E1679</f>
        <v>42.878419999999998</v>
      </c>
      <c r="N1679" s="198">
        <v>2.3583170000000001E-2</v>
      </c>
      <c r="S1679">
        <f t="shared" si="26"/>
        <v>1242.4641788168999</v>
      </c>
    </row>
    <row r="1680" spans="1:19" x14ac:dyDescent="0.25">
      <c r="A1680" s="197">
        <f>YieldsAct!A1680</f>
        <v>31105</v>
      </c>
      <c r="B1680" s="197" t="str">
        <f>YieldsAct!B1680</f>
        <v>NE</v>
      </c>
      <c r="C1680" s="197" t="str">
        <f>YieldsAct!C1680</f>
        <v>Kimball County</v>
      </c>
      <c r="D1680" s="197">
        <f>YieldsAct!D1680</f>
        <v>-103.71375500000001</v>
      </c>
      <c r="E1680" s="197">
        <f>YieldsAct!E1680</f>
        <v>41.200380000000003</v>
      </c>
      <c r="N1680" s="198">
        <v>2.1091149999999999E-2</v>
      </c>
      <c r="S1680">
        <f t="shared" si="26"/>
        <v>1038.2848023249003</v>
      </c>
    </row>
    <row r="1681" spans="1:19" x14ac:dyDescent="0.25">
      <c r="A1681" s="197">
        <f>YieldsAct!A1681</f>
        <v>31107</v>
      </c>
      <c r="B1681" s="197" t="str">
        <f>YieldsAct!B1681</f>
        <v>NE</v>
      </c>
      <c r="C1681" s="197" t="str">
        <f>YieldsAct!C1681</f>
        <v>Knox County</v>
      </c>
      <c r="D1681" s="197">
        <f>YieldsAct!D1681</f>
        <v>-97.893486999999993</v>
      </c>
      <c r="E1681" s="197">
        <f>YieldsAct!E1681</f>
        <v>42.622909999999997</v>
      </c>
      <c r="N1681" s="198">
        <v>2.4567749999999999E-2</v>
      </c>
      <c r="S1681">
        <f t="shared" si="26"/>
        <v>1210.5566029532247</v>
      </c>
    </row>
    <row r="1682" spans="1:19" x14ac:dyDescent="0.25">
      <c r="A1682" s="197">
        <f>YieldsAct!A1682</f>
        <v>31109</v>
      </c>
      <c r="B1682" s="197" t="str">
        <f>YieldsAct!B1682</f>
        <v>NE</v>
      </c>
      <c r="C1682" s="197" t="str">
        <f>YieldsAct!C1682</f>
        <v>Lancaster County</v>
      </c>
      <c r="D1682" s="197">
        <f>YieldsAct!D1682</f>
        <v>-96.686390200000005</v>
      </c>
      <c r="E1682" s="197">
        <f>YieldsAct!E1682</f>
        <v>40.768909999999998</v>
      </c>
      <c r="N1682" s="198">
        <v>2.443041E-2</v>
      </c>
      <c r="S1682">
        <f t="shared" si="26"/>
        <v>987.83262582322482</v>
      </c>
    </row>
    <row r="1683" spans="1:19" x14ac:dyDescent="0.25">
      <c r="A1683" s="197">
        <f>YieldsAct!A1683</f>
        <v>31111</v>
      </c>
      <c r="B1683" s="197" t="str">
        <f>YieldsAct!B1683</f>
        <v>NE</v>
      </c>
      <c r="C1683" s="197" t="str">
        <f>YieldsAct!C1683</f>
        <v>Lincoln County</v>
      </c>
      <c r="D1683" s="197">
        <f>YieldsAct!D1683</f>
        <v>-100.75098699999999</v>
      </c>
      <c r="E1683" s="197">
        <f>YieldsAct!E1683</f>
        <v>41.046700000000001</v>
      </c>
      <c r="N1683" s="198">
        <v>2.1877480000000001E-2</v>
      </c>
      <c r="S1683">
        <f t="shared" si="26"/>
        <v>1020.2188070025001</v>
      </c>
    </row>
    <row r="1684" spans="1:19" x14ac:dyDescent="0.25">
      <c r="A1684" s="197">
        <f>YieldsAct!A1684</f>
        <v>31113</v>
      </c>
      <c r="B1684" s="197" t="str">
        <f>YieldsAct!B1684</f>
        <v>NE</v>
      </c>
      <c r="C1684" s="197" t="str">
        <f>YieldsAct!C1684</f>
        <v>Logan County</v>
      </c>
      <c r="D1684" s="197">
        <f>YieldsAct!D1684</f>
        <v>-100.479603</v>
      </c>
      <c r="E1684" s="197">
        <f>YieldsAct!E1684</f>
        <v>41.570219999999999</v>
      </c>
      <c r="N1684" s="198">
        <v>2.22218E-2</v>
      </c>
      <c r="S1684">
        <f t="shared" si="26"/>
        <v>1082.1973294088998</v>
      </c>
    </row>
    <row r="1685" spans="1:19" x14ac:dyDescent="0.25">
      <c r="A1685" s="197">
        <f>YieldsAct!A1685</f>
        <v>31115</v>
      </c>
      <c r="B1685" s="197" t="str">
        <f>YieldsAct!B1685</f>
        <v>NE</v>
      </c>
      <c r="C1685" s="197" t="str">
        <f>YieldsAct!C1685</f>
        <v>Loup County</v>
      </c>
      <c r="D1685" s="197">
        <f>YieldsAct!D1685</f>
        <v>-99.457731300000006</v>
      </c>
      <c r="E1685" s="197">
        <f>YieldsAct!E1685</f>
        <v>41.912939999999999</v>
      </c>
      <c r="N1685" s="198">
        <v>2.2942939999999998E-2</v>
      </c>
      <c r="S1685">
        <f t="shared" si="26"/>
        <v>1123.4392637480998</v>
      </c>
    </row>
    <row r="1686" spans="1:19" x14ac:dyDescent="0.25">
      <c r="A1686" s="197">
        <f>YieldsAct!A1686</f>
        <v>31117</v>
      </c>
      <c r="B1686" s="197" t="str">
        <f>YieldsAct!B1686</f>
        <v>NE</v>
      </c>
      <c r="C1686" s="197" t="str">
        <f>YieldsAct!C1686</f>
        <v>McPherson County</v>
      </c>
      <c r="D1686" s="197">
        <f>YieldsAct!D1686</f>
        <v>-101.05685800000001</v>
      </c>
      <c r="E1686" s="197">
        <f>YieldsAct!E1686</f>
        <v>41.571190000000001</v>
      </c>
      <c r="N1686" s="198">
        <v>2.18409E-2</v>
      </c>
      <c r="S1686">
        <f t="shared" si="26"/>
        <v>1082.3133105362251</v>
      </c>
    </row>
    <row r="1687" spans="1:19" x14ac:dyDescent="0.25">
      <c r="A1687" s="197">
        <f>YieldsAct!A1687</f>
        <v>31119</v>
      </c>
      <c r="B1687" s="197" t="str">
        <f>YieldsAct!B1687</f>
        <v>NE</v>
      </c>
      <c r="C1687" s="197" t="str">
        <f>YieldsAct!C1687</f>
        <v>Madison County</v>
      </c>
      <c r="D1687" s="197">
        <f>YieldsAct!D1687</f>
        <v>-97.601352399999996</v>
      </c>
      <c r="E1687" s="197">
        <f>YieldsAct!E1687</f>
        <v>41.903619999999997</v>
      </c>
      <c r="N1687" s="198">
        <v>2.425182E-2</v>
      </c>
      <c r="S1687">
        <f t="shared" si="26"/>
        <v>1122.3107304848995</v>
      </c>
    </row>
    <row r="1688" spans="1:19" x14ac:dyDescent="0.25">
      <c r="A1688" s="197">
        <f>YieldsAct!A1688</f>
        <v>31121</v>
      </c>
      <c r="B1688" s="197" t="str">
        <f>YieldsAct!B1688</f>
        <v>NE</v>
      </c>
      <c r="C1688" s="197" t="str">
        <f>YieldsAct!C1688</f>
        <v>Merrick County</v>
      </c>
      <c r="D1688" s="197">
        <f>YieldsAct!D1688</f>
        <v>-98.054008899999999</v>
      </c>
      <c r="E1688" s="197">
        <f>YieldsAct!E1688</f>
        <v>41.158819999999999</v>
      </c>
      <c r="N1688" s="198">
        <v>2.3883379999999999E-2</v>
      </c>
      <c r="S1688">
        <f t="shared" si="26"/>
        <v>1033.3886935328999</v>
      </c>
    </row>
    <row r="1689" spans="1:19" x14ac:dyDescent="0.25">
      <c r="A1689" s="197">
        <f>YieldsAct!A1689</f>
        <v>31123</v>
      </c>
      <c r="B1689" s="197" t="str">
        <f>YieldsAct!B1689</f>
        <v>NE</v>
      </c>
      <c r="C1689" s="197" t="str">
        <f>YieldsAct!C1689</f>
        <v>Morrill County</v>
      </c>
      <c r="D1689" s="197">
        <f>YieldsAct!D1689</f>
        <v>-103.001386</v>
      </c>
      <c r="E1689" s="197">
        <f>YieldsAct!E1689</f>
        <v>41.713740000000001</v>
      </c>
      <c r="N1689" s="198">
        <v>2.1354950000000001E-2</v>
      </c>
      <c r="S1689">
        <f t="shared" si="26"/>
        <v>1099.4037857721003</v>
      </c>
    </row>
    <row r="1690" spans="1:19" x14ac:dyDescent="0.25">
      <c r="A1690" s="197">
        <f>YieldsAct!A1690</f>
        <v>31125</v>
      </c>
      <c r="B1690" s="197" t="str">
        <f>YieldsAct!B1690</f>
        <v>NE</v>
      </c>
      <c r="C1690" s="197" t="str">
        <f>YieldsAct!C1690</f>
        <v>Nance County</v>
      </c>
      <c r="D1690" s="197">
        <f>YieldsAct!D1690</f>
        <v>-97.996278599999997</v>
      </c>
      <c r="E1690" s="197">
        <f>YieldsAct!E1690</f>
        <v>41.392769999999999</v>
      </c>
      <c r="N1690" s="198">
        <v>2.3915780000000001E-2</v>
      </c>
      <c r="S1690">
        <f t="shared" si="26"/>
        <v>1061.0511936140249</v>
      </c>
    </row>
    <row r="1691" spans="1:19" x14ac:dyDescent="0.25">
      <c r="A1691" s="197">
        <f>YieldsAct!A1691</f>
        <v>31127</v>
      </c>
      <c r="B1691" s="197" t="str">
        <f>YieldsAct!B1691</f>
        <v>NE</v>
      </c>
      <c r="C1691" s="197" t="str">
        <f>YieldsAct!C1691</f>
        <v>Nemaha County</v>
      </c>
      <c r="D1691" s="197">
        <f>YieldsAct!D1691</f>
        <v>-95.854093899999995</v>
      </c>
      <c r="E1691" s="197">
        <f>YieldsAct!E1691</f>
        <v>40.385260000000002</v>
      </c>
      <c r="N1691" s="198">
        <v>2.4802910000000001E-2</v>
      </c>
      <c r="S1691">
        <f t="shared" si="26"/>
        <v>943.67570685210035</v>
      </c>
    </row>
    <row r="1692" spans="1:19" x14ac:dyDescent="0.25">
      <c r="A1692" s="197">
        <f>YieldsAct!A1692</f>
        <v>31129</v>
      </c>
      <c r="B1692" s="197" t="str">
        <f>YieldsAct!B1692</f>
        <v>NE</v>
      </c>
      <c r="C1692" s="197" t="str">
        <f>YieldsAct!C1692</f>
        <v>Nuckolls County</v>
      </c>
      <c r="D1692" s="197">
        <f>YieldsAct!D1692</f>
        <v>-98.054905599999998</v>
      </c>
      <c r="E1692" s="197">
        <f>YieldsAct!E1692</f>
        <v>40.17116</v>
      </c>
      <c r="N1692" s="198">
        <v>2.3170139999999999E-2</v>
      </c>
      <c r="S1692">
        <f t="shared" si="26"/>
        <v>919.32141542759996</v>
      </c>
    </row>
    <row r="1693" spans="1:19" x14ac:dyDescent="0.25">
      <c r="A1693" s="197">
        <f>YieldsAct!A1693</f>
        <v>31131</v>
      </c>
      <c r="B1693" s="197" t="str">
        <f>YieldsAct!B1693</f>
        <v>NE</v>
      </c>
      <c r="C1693" s="197" t="str">
        <f>YieldsAct!C1693</f>
        <v>Otoe County</v>
      </c>
      <c r="D1693" s="197">
        <f>YieldsAct!D1693</f>
        <v>-96.136435500000005</v>
      </c>
      <c r="E1693" s="197">
        <f>YieldsAct!E1693</f>
        <v>40.635759999999998</v>
      </c>
      <c r="N1693" s="198">
        <v>2.4661590000000001E-2</v>
      </c>
      <c r="S1693">
        <f t="shared" si="26"/>
        <v>972.43242924959975</v>
      </c>
    </row>
    <row r="1694" spans="1:19" x14ac:dyDescent="0.25">
      <c r="A1694" s="197">
        <f>YieldsAct!A1694</f>
        <v>31133</v>
      </c>
      <c r="B1694" s="197" t="str">
        <f>YieldsAct!B1694</f>
        <v>NE</v>
      </c>
      <c r="C1694" s="197" t="str">
        <f>YieldsAct!C1694</f>
        <v>Pawnee County</v>
      </c>
      <c r="D1694" s="197">
        <f>YieldsAct!D1694</f>
        <v>-96.243979800000005</v>
      </c>
      <c r="E1694" s="197">
        <f>YieldsAct!E1694</f>
        <v>40.128810000000001</v>
      </c>
      <c r="N1694" s="198">
        <v>2.4276269999999999E-2</v>
      </c>
      <c r="S1694">
        <f t="shared" si="26"/>
        <v>914.52845703622518</v>
      </c>
    </row>
    <row r="1695" spans="1:19" x14ac:dyDescent="0.25">
      <c r="A1695" s="197">
        <f>YieldsAct!A1695</f>
        <v>31135</v>
      </c>
      <c r="B1695" s="197" t="str">
        <f>YieldsAct!B1695</f>
        <v>NE</v>
      </c>
      <c r="C1695" s="197" t="str">
        <f>YieldsAct!C1695</f>
        <v>Perkins County</v>
      </c>
      <c r="D1695" s="197">
        <f>YieldsAct!D1695</f>
        <v>-101.66027699999999</v>
      </c>
      <c r="E1695" s="197">
        <f>YieldsAct!E1695</f>
        <v>40.8491</v>
      </c>
      <c r="N1695" s="198">
        <v>2.150055E-2</v>
      </c>
      <c r="S1695">
        <f t="shared" si="26"/>
        <v>997.14593432250001</v>
      </c>
    </row>
    <row r="1696" spans="1:19" x14ac:dyDescent="0.25">
      <c r="A1696" s="197">
        <f>YieldsAct!A1696</f>
        <v>31137</v>
      </c>
      <c r="B1696" s="197" t="str">
        <f>YieldsAct!B1696</f>
        <v>NE</v>
      </c>
      <c r="C1696" s="197" t="str">
        <f>YieldsAct!C1696</f>
        <v>Phelps County</v>
      </c>
      <c r="D1696" s="197">
        <f>YieldsAct!D1696</f>
        <v>-99.4191249</v>
      </c>
      <c r="E1696" s="197">
        <f>YieldsAct!E1696</f>
        <v>40.510570000000001</v>
      </c>
      <c r="N1696" s="198">
        <v>2.2294669999999999E-2</v>
      </c>
      <c r="S1696">
        <f t="shared" si="26"/>
        <v>958.02565888102527</v>
      </c>
    </row>
    <row r="1697" spans="1:19" x14ac:dyDescent="0.25">
      <c r="A1697" s="197">
        <f>YieldsAct!A1697</f>
        <v>31139</v>
      </c>
      <c r="B1697" s="197" t="str">
        <f>YieldsAct!B1697</f>
        <v>NE</v>
      </c>
      <c r="C1697" s="197" t="str">
        <f>YieldsAct!C1697</f>
        <v>Pierce County</v>
      </c>
      <c r="D1697" s="197">
        <f>YieldsAct!D1697</f>
        <v>-97.601397899999995</v>
      </c>
      <c r="E1697" s="197">
        <f>YieldsAct!E1697</f>
        <v>42.248179999999998</v>
      </c>
      <c r="N1697" s="198">
        <v>2.44143E-2</v>
      </c>
      <c r="S1697">
        <f t="shared" si="26"/>
        <v>1164.2924549528998</v>
      </c>
    </row>
    <row r="1698" spans="1:19" x14ac:dyDescent="0.25">
      <c r="A1698" s="197">
        <f>YieldsAct!A1698</f>
        <v>31141</v>
      </c>
      <c r="B1698" s="197" t="str">
        <f>YieldsAct!B1698</f>
        <v>NE</v>
      </c>
      <c r="C1698" s="197" t="str">
        <f>YieldsAct!C1698</f>
        <v>Platte County</v>
      </c>
      <c r="D1698" s="197">
        <f>YieldsAct!D1698</f>
        <v>-97.525970900000004</v>
      </c>
      <c r="E1698" s="197">
        <f>YieldsAct!E1698</f>
        <v>41.564219999999999</v>
      </c>
      <c r="N1698" s="198">
        <v>2.436135E-2</v>
      </c>
      <c r="S1698">
        <f t="shared" si="26"/>
        <v>1081.4800144688998</v>
      </c>
    </row>
    <row r="1699" spans="1:19" x14ac:dyDescent="0.25">
      <c r="A1699" s="197">
        <f>YieldsAct!A1699</f>
        <v>31143</v>
      </c>
      <c r="B1699" s="197" t="str">
        <f>YieldsAct!B1699</f>
        <v>NE</v>
      </c>
      <c r="C1699" s="197" t="str">
        <f>YieldsAct!C1699</f>
        <v>Polk County</v>
      </c>
      <c r="D1699" s="197">
        <f>YieldsAct!D1699</f>
        <v>-97.574166099999999</v>
      </c>
      <c r="E1699" s="197">
        <f>YieldsAct!E1699</f>
        <v>41.180689999999998</v>
      </c>
      <c r="N1699" s="198">
        <v>2.4163009999999999E-2</v>
      </c>
      <c r="S1699">
        <f t="shared" si="26"/>
        <v>1035.9641899712249</v>
      </c>
    </row>
    <row r="1700" spans="1:19" x14ac:dyDescent="0.25">
      <c r="A1700" s="197">
        <f>YieldsAct!A1700</f>
        <v>31145</v>
      </c>
      <c r="B1700" s="197" t="str">
        <f>YieldsAct!B1700</f>
        <v>NE</v>
      </c>
      <c r="C1700" s="197" t="str">
        <f>YieldsAct!C1700</f>
        <v>Red Willow County</v>
      </c>
      <c r="D1700" s="197">
        <f>YieldsAct!D1700</f>
        <v>-100.47233199999999</v>
      </c>
      <c r="E1700" s="197">
        <f>YieldsAct!E1700</f>
        <v>40.178449999999998</v>
      </c>
      <c r="N1700" s="198">
        <v>2.1752179999999999E-2</v>
      </c>
      <c r="S1700">
        <f t="shared" si="26"/>
        <v>920.14727490562473</v>
      </c>
    </row>
    <row r="1701" spans="1:19" x14ac:dyDescent="0.25">
      <c r="A1701" s="197">
        <f>YieldsAct!A1701</f>
        <v>31147</v>
      </c>
      <c r="B1701" s="197" t="str">
        <f>YieldsAct!B1701</f>
        <v>NE</v>
      </c>
      <c r="C1701" s="197" t="str">
        <f>YieldsAct!C1701</f>
        <v>Richardson County</v>
      </c>
      <c r="D1701" s="197">
        <f>YieldsAct!D1701</f>
        <v>-95.717616699999994</v>
      </c>
      <c r="E1701" s="197">
        <f>YieldsAct!E1701</f>
        <v>40.131779999999999</v>
      </c>
      <c r="N1701" s="198">
        <v>2.4730149999999999E-2</v>
      </c>
      <c r="S1701">
        <f t="shared" si="26"/>
        <v>914.86432342889987</v>
      </c>
    </row>
    <row r="1702" spans="1:19" x14ac:dyDescent="0.25">
      <c r="A1702" s="197">
        <f>YieldsAct!A1702</f>
        <v>31149</v>
      </c>
      <c r="B1702" s="197" t="str">
        <f>YieldsAct!B1702</f>
        <v>NE</v>
      </c>
      <c r="C1702" s="197" t="str">
        <f>YieldsAct!C1702</f>
        <v>Rock County</v>
      </c>
      <c r="D1702" s="197">
        <f>YieldsAct!D1702</f>
        <v>-99.4543453</v>
      </c>
      <c r="E1702" s="197">
        <f>YieldsAct!E1702</f>
        <v>42.420789999999997</v>
      </c>
      <c r="N1702" s="198">
        <v>2.3344030000000002E-2</v>
      </c>
      <c r="S1702">
        <f t="shared" si="26"/>
        <v>1185.5243795042247</v>
      </c>
    </row>
    <row r="1703" spans="1:19" x14ac:dyDescent="0.25">
      <c r="A1703" s="197">
        <f>YieldsAct!A1703</f>
        <v>31151</v>
      </c>
      <c r="B1703" s="197" t="str">
        <f>YieldsAct!B1703</f>
        <v>NE</v>
      </c>
      <c r="C1703" s="197" t="str">
        <f>YieldsAct!C1703</f>
        <v>Saline County</v>
      </c>
      <c r="D1703" s="197">
        <f>YieldsAct!D1703</f>
        <v>-97.142670800000005</v>
      </c>
      <c r="E1703" s="197">
        <f>YieldsAct!E1703</f>
        <v>40.511369999999999</v>
      </c>
      <c r="N1703" s="198">
        <v>2.3984809999999999E-2</v>
      </c>
      <c r="S1703">
        <f t="shared" si="26"/>
        <v>958.11749837302489</v>
      </c>
    </row>
    <row r="1704" spans="1:19" x14ac:dyDescent="0.25">
      <c r="A1704" s="197">
        <f>YieldsAct!A1704</f>
        <v>31153</v>
      </c>
      <c r="B1704" s="197" t="str">
        <f>YieldsAct!B1704</f>
        <v>NE</v>
      </c>
      <c r="C1704" s="197" t="str">
        <f>YieldsAct!C1704</f>
        <v>Sarpy County</v>
      </c>
      <c r="D1704" s="197">
        <f>YieldsAct!D1704</f>
        <v>-96.112937900000006</v>
      </c>
      <c r="E1704" s="197">
        <f>YieldsAct!E1704</f>
        <v>41.103630000000003</v>
      </c>
      <c r="N1704" s="198">
        <v>2.5030139999999999E-2</v>
      </c>
      <c r="S1704">
        <f t="shared" si="26"/>
        <v>1026.8988731480254</v>
      </c>
    </row>
    <row r="1705" spans="1:19" x14ac:dyDescent="0.25">
      <c r="A1705" s="197">
        <f>YieldsAct!A1705</f>
        <v>31155</v>
      </c>
      <c r="B1705" s="197" t="str">
        <f>YieldsAct!B1705</f>
        <v>NE</v>
      </c>
      <c r="C1705" s="197" t="str">
        <f>YieldsAct!C1705</f>
        <v>Saunders County</v>
      </c>
      <c r="D1705" s="197">
        <f>YieldsAct!D1705</f>
        <v>-96.632786499999995</v>
      </c>
      <c r="E1705" s="197">
        <f>YieldsAct!E1705</f>
        <v>41.213520000000003</v>
      </c>
      <c r="N1705" s="198">
        <v>2.4924979999999999E-2</v>
      </c>
      <c r="S1705">
        <f t="shared" si="26"/>
        <v>1039.8344192784004</v>
      </c>
    </row>
    <row r="1706" spans="1:19" x14ac:dyDescent="0.25">
      <c r="A1706" s="197">
        <f>YieldsAct!A1706</f>
        <v>31157</v>
      </c>
      <c r="B1706" s="197" t="str">
        <f>YieldsAct!B1706</f>
        <v>NE</v>
      </c>
      <c r="C1706" s="197" t="str">
        <f>YieldsAct!C1706</f>
        <v>Scotts Bluff County</v>
      </c>
      <c r="D1706" s="197">
        <f>YieldsAct!D1706</f>
        <v>-103.70392099999999</v>
      </c>
      <c r="E1706" s="197">
        <f>YieldsAct!E1706</f>
        <v>41.853340000000003</v>
      </c>
      <c r="N1706" s="198">
        <v>2.1484420000000001E-2</v>
      </c>
      <c r="S1706">
        <f t="shared" si="26"/>
        <v>1116.2292056001004</v>
      </c>
    </row>
    <row r="1707" spans="1:19" x14ac:dyDescent="0.25">
      <c r="A1707" s="197">
        <f>YieldsAct!A1707</f>
        <v>31159</v>
      </c>
      <c r="B1707" s="197" t="str">
        <f>YieldsAct!B1707</f>
        <v>NE</v>
      </c>
      <c r="C1707" s="197" t="str">
        <f>YieldsAct!C1707</f>
        <v>Seward County</v>
      </c>
      <c r="D1707" s="197">
        <f>YieldsAct!D1707</f>
        <v>-97.139263200000002</v>
      </c>
      <c r="E1707" s="197">
        <f>YieldsAct!E1707</f>
        <v>40.860489999999999</v>
      </c>
      <c r="N1707" s="198">
        <v>2.4118319999999999E-2</v>
      </c>
      <c r="S1707">
        <f t="shared" si="26"/>
        <v>998.4711218402249</v>
      </c>
    </row>
    <row r="1708" spans="1:19" x14ac:dyDescent="0.25">
      <c r="A1708" s="197">
        <f>YieldsAct!A1708</f>
        <v>31161</v>
      </c>
      <c r="B1708" s="197" t="str">
        <f>YieldsAct!B1708</f>
        <v>NE</v>
      </c>
      <c r="C1708" s="197" t="str">
        <f>YieldsAct!C1708</f>
        <v>Sheridan County</v>
      </c>
      <c r="D1708" s="197">
        <f>YieldsAct!D1708</f>
        <v>-102.402109</v>
      </c>
      <c r="E1708" s="197">
        <f>YieldsAct!E1708</f>
        <v>42.50488</v>
      </c>
      <c r="N1708" s="198">
        <v>2.16995E-2</v>
      </c>
      <c r="S1708">
        <f t="shared" si="26"/>
        <v>1195.9164535824</v>
      </c>
    </row>
    <row r="1709" spans="1:19" x14ac:dyDescent="0.25">
      <c r="A1709" s="197">
        <f>YieldsAct!A1709</f>
        <v>31163</v>
      </c>
      <c r="B1709" s="197" t="str">
        <f>YieldsAct!B1709</f>
        <v>NE</v>
      </c>
      <c r="C1709" s="197" t="str">
        <f>YieldsAct!C1709</f>
        <v>Sherman County</v>
      </c>
      <c r="D1709" s="197">
        <f>YieldsAct!D1709</f>
        <v>-98.981323200000006</v>
      </c>
      <c r="E1709" s="197">
        <f>YieldsAct!E1709</f>
        <v>41.218589999999999</v>
      </c>
      <c r="N1709" s="198">
        <v>2.3121329999999999E-2</v>
      </c>
      <c r="S1709">
        <f t="shared" si="26"/>
        <v>1040.432538573225</v>
      </c>
    </row>
    <row r="1710" spans="1:19" x14ac:dyDescent="0.25">
      <c r="A1710" s="197">
        <f>YieldsAct!A1710</f>
        <v>31165</v>
      </c>
      <c r="B1710" s="197" t="str">
        <f>YieldsAct!B1710</f>
        <v>NE</v>
      </c>
      <c r="C1710" s="197" t="str">
        <f>YieldsAct!C1710</f>
        <v>Sioux County</v>
      </c>
      <c r="D1710" s="197">
        <f>YieldsAct!D1710</f>
        <v>-103.76118</v>
      </c>
      <c r="E1710" s="197">
        <f>YieldsAct!E1710</f>
        <v>42.485590000000002</v>
      </c>
      <c r="N1710" s="198">
        <v>2.1500579999999998E-2</v>
      </c>
      <c r="S1710">
        <f t="shared" si="26"/>
        <v>1193.5297297082252</v>
      </c>
    </row>
    <row r="1711" spans="1:19" x14ac:dyDescent="0.25">
      <c r="A1711" s="197">
        <f>YieldsAct!A1711</f>
        <v>31167</v>
      </c>
      <c r="B1711" s="197" t="str">
        <f>YieldsAct!B1711</f>
        <v>NE</v>
      </c>
      <c r="C1711" s="197" t="str">
        <f>YieldsAct!C1711</f>
        <v>Stanton County</v>
      </c>
      <c r="D1711" s="197">
        <f>YieldsAct!D1711</f>
        <v>-97.196449099999995</v>
      </c>
      <c r="E1711" s="197">
        <f>YieldsAct!E1711</f>
        <v>41.900889999999997</v>
      </c>
      <c r="N1711" s="198">
        <v>2.466523E-2</v>
      </c>
      <c r="S1711">
        <f t="shared" si="26"/>
        <v>1121.9802362822247</v>
      </c>
    </row>
    <row r="1712" spans="1:19" x14ac:dyDescent="0.25">
      <c r="A1712" s="197">
        <f>YieldsAct!A1712</f>
        <v>31169</v>
      </c>
      <c r="B1712" s="197" t="str">
        <f>YieldsAct!B1712</f>
        <v>NE</v>
      </c>
      <c r="C1712" s="197" t="str">
        <f>YieldsAct!C1712</f>
        <v>Thayer County</v>
      </c>
      <c r="D1712" s="197">
        <f>YieldsAct!D1712</f>
        <v>-97.599091200000004</v>
      </c>
      <c r="E1712" s="197">
        <f>YieldsAct!E1712</f>
        <v>40.171129999999998</v>
      </c>
      <c r="N1712" s="198">
        <v>2.346585E-2</v>
      </c>
      <c r="S1712">
        <f t="shared" si="26"/>
        <v>919.31801732302483</v>
      </c>
    </row>
    <row r="1713" spans="1:19" x14ac:dyDescent="0.25">
      <c r="A1713" s="197">
        <f>YieldsAct!A1713</f>
        <v>31171</v>
      </c>
      <c r="B1713" s="197" t="str">
        <f>YieldsAct!B1713</f>
        <v>NE</v>
      </c>
      <c r="C1713" s="197" t="str">
        <f>YieldsAct!C1713</f>
        <v>Thomas County</v>
      </c>
      <c r="D1713" s="197">
        <f>YieldsAct!D1713</f>
        <v>-100.55407200000001</v>
      </c>
      <c r="E1713" s="197">
        <f>YieldsAct!E1713</f>
        <v>41.916460000000001</v>
      </c>
      <c r="N1713" s="198">
        <v>2.2368039999999999E-2</v>
      </c>
      <c r="S1713">
        <f t="shared" si="26"/>
        <v>1123.8655925961002</v>
      </c>
    </row>
    <row r="1714" spans="1:19" x14ac:dyDescent="0.25">
      <c r="A1714" s="197">
        <f>YieldsAct!A1714</f>
        <v>31173</v>
      </c>
      <c r="B1714" s="197" t="str">
        <f>YieldsAct!B1714</f>
        <v>NE</v>
      </c>
      <c r="C1714" s="197" t="str">
        <f>YieldsAct!C1714</f>
        <v>Thurston County</v>
      </c>
      <c r="D1714" s="197">
        <f>YieldsAct!D1714</f>
        <v>-96.538300300000003</v>
      </c>
      <c r="E1714" s="197">
        <f>YieldsAct!E1714</f>
        <v>42.144260000000003</v>
      </c>
      <c r="N1714" s="198">
        <v>2.509511E-2</v>
      </c>
      <c r="S1714">
        <f t="shared" si="26"/>
        <v>1151.5744146321003</v>
      </c>
    </row>
    <row r="1715" spans="1:19" x14ac:dyDescent="0.25">
      <c r="A1715" s="197">
        <f>YieldsAct!A1715</f>
        <v>31175</v>
      </c>
      <c r="B1715" s="197" t="str">
        <f>YieldsAct!B1715</f>
        <v>NE</v>
      </c>
      <c r="C1715" s="197" t="str">
        <f>YieldsAct!C1715</f>
        <v>Valley County</v>
      </c>
      <c r="D1715" s="197">
        <f>YieldsAct!D1715</f>
        <v>-98.988482399999995</v>
      </c>
      <c r="E1715" s="197">
        <f>YieldsAct!E1715</f>
        <v>41.564869999999999</v>
      </c>
      <c r="N1715" s="198">
        <v>2.3202210000000001E-2</v>
      </c>
      <c r="S1715">
        <f t="shared" si="26"/>
        <v>1081.5577157630248</v>
      </c>
    </row>
    <row r="1716" spans="1:19" x14ac:dyDescent="0.25">
      <c r="A1716" s="197">
        <f>YieldsAct!A1716</f>
        <v>31177</v>
      </c>
      <c r="B1716" s="197" t="str">
        <f>YieldsAct!B1716</f>
        <v>NE</v>
      </c>
      <c r="C1716" s="197" t="str">
        <f>YieldsAct!C1716</f>
        <v>Washington County</v>
      </c>
      <c r="D1716" s="197">
        <f>YieldsAct!D1716</f>
        <v>-96.215163000000004</v>
      </c>
      <c r="E1716" s="197">
        <f>YieldsAct!E1716</f>
        <v>41.515270000000001</v>
      </c>
      <c r="N1716" s="198">
        <v>2.5293469999999998E-2</v>
      </c>
      <c r="S1716">
        <f t="shared" si="26"/>
        <v>1075.633972139025</v>
      </c>
    </row>
    <row r="1717" spans="1:19" x14ac:dyDescent="0.25">
      <c r="A1717" s="197">
        <f>YieldsAct!A1717</f>
        <v>31179</v>
      </c>
      <c r="B1717" s="197" t="str">
        <f>YieldsAct!B1717</f>
        <v>NE</v>
      </c>
      <c r="C1717" s="197" t="str">
        <f>YieldsAct!C1717</f>
        <v>Wayne County</v>
      </c>
      <c r="D1717" s="197">
        <f>YieldsAct!D1717</f>
        <v>-97.110505900000007</v>
      </c>
      <c r="E1717" s="197">
        <f>YieldsAct!E1717</f>
        <v>42.190980000000003</v>
      </c>
      <c r="N1717" s="198">
        <v>2.462073E-2</v>
      </c>
      <c r="S1717">
        <f t="shared" si="26"/>
        <v>1157.2861350609005</v>
      </c>
    </row>
    <row r="1718" spans="1:19" x14ac:dyDescent="0.25">
      <c r="A1718" s="197">
        <f>YieldsAct!A1718</f>
        <v>31181</v>
      </c>
      <c r="B1718" s="197" t="str">
        <f>YieldsAct!B1718</f>
        <v>NE</v>
      </c>
      <c r="C1718" s="197" t="str">
        <f>YieldsAct!C1718</f>
        <v>Webster County</v>
      </c>
      <c r="D1718" s="197">
        <f>YieldsAct!D1718</f>
        <v>-98.505580899999998</v>
      </c>
      <c r="E1718" s="197">
        <f>YieldsAct!E1718</f>
        <v>40.173290000000001</v>
      </c>
      <c r="N1718" s="198">
        <v>2.278552E-2</v>
      </c>
      <c r="S1718">
        <f t="shared" si="26"/>
        <v>919.56269120422519</v>
      </c>
    </row>
    <row r="1719" spans="1:19" x14ac:dyDescent="0.25">
      <c r="A1719" s="197">
        <f>YieldsAct!A1719</f>
        <v>31183</v>
      </c>
      <c r="B1719" s="197" t="str">
        <f>YieldsAct!B1719</f>
        <v>NE</v>
      </c>
      <c r="C1719" s="197" t="str">
        <f>YieldsAct!C1719</f>
        <v>Wheeler County</v>
      </c>
      <c r="D1719" s="197">
        <f>YieldsAct!D1719</f>
        <v>-98.526617799999997</v>
      </c>
      <c r="E1719" s="197">
        <f>YieldsAct!E1719</f>
        <v>41.910789999999999</v>
      </c>
      <c r="N1719" s="198">
        <v>2.3624019999999999E-2</v>
      </c>
      <c r="S1719">
        <f t="shared" si="26"/>
        <v>1123.1788914542249</v>
      </c>
    </row>
    <row r="1720" spans="1:19" x14ac:dyDescent="0.25">
      <c r="A1720" s="197">
        <f>YieldsAct!A1720</f>
        <v>31185</v>
      </c>
      <c r="B1720" s="197" t="str">
        <f>YieldsAct!B1720</f>
        <v>NE</v>
      </c>
      <c r="C1720" s="197" t="str">
        <f>YieldsAct!C1720</f>
        <v>York County</v>
      </c>
      <c r="D1720" s="197">
        <f>YieldsAct!D1720</f>
        <v>-97.604934900000003</v>
      </c>
      <c r="E1720" s="197">
        <f>YieldsAct!E1720</f>
        <v>40.863370000000003</v>
      </c>
      <c r="N1720" s="198">
        <v>2.3883069999999999E-2</v>
      </c>
      <c r="S1720">
        <f t="shared" si="26"/>
        <v>998.80629245302543</v>
      </c>
    </row>
    <row r="1721" spans="1:19" x14ac:dyDescent="0.25">
      <c r="A1721" s="197">
        <f>YieldsAct!A1721</f>
        <v>32001</v>
      </c>
      <c r="B1721" s="197" t="str">
        <f>YieldsAct!B1721</f>
        <v>NV</v>
      </c>
      <c r="C1721" s="197" t="str">
        <f>YieldsAct!C1721</f>
        <v>Churchill County</v>
      </c>
      <c r="D1721" s="197">
        <f>YieldsAct!D1721</f>
        <v>-118.351152</v>
      </c>
      <c r="E1721" s="197">
        <f>YieldsAct!E1721</f>
        <v>39.577669999999998</v>
      </c>
      <c r="N1721" s="198">
        <v>2.0576520000000001E-2</v>
      </c>
      <c r="S1721">
        <f t="shared" si="26"/>
        <v>852.88919091502476</v>
      </c>
    </row>
    <row r="1722" spans="1:19" x14ac:dyDescent="0.25">
      <c r="A1722" s="197">
        <f>YieldsAct!A1722</f>
        <v>32003</v>
      </c>
      <c r="B1722" s="197" t="str">
        <f>YieldsAct!B1722</f>
        <v>NV</v>
      </c>
      <c r="C1722" s="197" t="str">
        <f>YieldsAct!C1722</f>
        <v>Clark County</v>
      </c>
      <c r="D1722" s="197">
        <f>YieldsAct!D1722</f>
        <v>-115.02048000000001</v>
      </c>
      <c r="E1722" s="197">
        <f>YieldsAct!E1722</f>
        <v>36.219630000000002</v>
      </c>
      <c r="N1722" s="198">
        <v>1.9048949999999999E-2</v>
      </c>
      <c r="S1722">
        <f t="shared" si="26"/>
        <v>506.86356900802519</v>
      </c>
    </row>
    <row r="1723" spans="1:19" x14ac:dyDescent="0.25">
      <c r="A1723" s="197">
        <f>YieldsAct!A1723</f>
        <v>32005</v>
      </c>
      <c r="B1723" s="197" t="str">
        <f>YieldsAct!B1723</f>
        <v>NV</v>
      </c>
      <c r="C1723" s="197" t="str">
        <f>YieldsAct!C1723</f>
        <v>Douglas County</v>
      </c>
      <c r="D1723" s="197">
        <f>YieldsAct!D1723</f>
        <v>-119.612264</v>
      </c>
      <c r="E1723" s="197">
        <f>YieldsAct!E1723</f>
        <v>38.906529999999997</v>
      </c>
      <c r="N1723" s="198">
        <v>2.0033860000000001E-2</v>
      </c>
      <c r="S1723">
        <f t="shared" si="26"/>
        <v>779.67489744202453</v>
      </c>
    </row>
    <row r="1724" spans="1:19" x14ac:dyDescent="0.25">
      <c r="A1724" s="197">
        <f>YieldsAct!A1724</f>
        <v>32007</v>
      </c>
      <c r="B1724" s="197" t="str">
        <f>YieldsAct!B1724</f>
        <v>NV</v>
      </c>
      <c r="C1724" s="197" t="str">
        <f>YieldsAct!C1724</f>
        <v>Elko County</v>
      </c>
      <c r="D1724" s="197">
        <f>YieldsAct!D1724</f>
        <v>-115.358071</v>
      </c>
      <c r="E1724" s="197">
        <f>YieldsAct!E1724</f>
        <v>41.155180000000001</v>
      </c>
      <c r="N1724" s="198">
        <v>2.1111620000000001E-2</v>
      </c>
      <c r="S1724">
        <f t="shared" si="26"/>
        <v>1032.9602418729</v>
      </c>
    </row>
    <row r="1725" spans="1:19" x14ac:dyDescent="0.25">
      <c r="A1725" s="197">
        <f>YieldsAct!A1725</f>
        <v>32009</v>
      </c>
      <c r="B1725" s="197" t="str">
        <f>YieldsAct!B1725</f>
        <v>NV</v>
      </c>
      <c r="C1725" s="197" t="str">
        <f>YieldsAct!C1725</f>
        <v>Esmeralda County</v>
      </c>
      <c r="D1725" s="197">
        <f>YieldsAct!D1725</f>
        <v>-117.637809</v>
      </c>
      <c r="E1725" s="197">
        <f>YieldsAct!E1725</f>
        <v>37.786349999999999</v>
      </c>
      <c r="N1725" s="198">
        <v>1.885067E-2</v>
      </c>
      <c r="S1725">
        <f t="shared" si="26"/>
        <v>661.98992922562479</v>
      </c>
    </row>
    <row r="1726" spans="1:19" x14ac:dyDescent="0.25">
      <c r="A1726" s="197">
        <f>YieldsAct!A1726</f>
        <v>32011</v>
      </c>
      <c r="B1726" s="197" t="str">
        <f>YieldsAct!B1726</f>
        <v>NV</v>
      </c>
      <c r="C1726" s="197" t="str">
        <f>YieldsAct!C1726</f>
        <v>Eureka County</v>
      </c>
      <c r="D1726" s="197">
        <f>YieldsAct!D1726</f>
        <v>-116.235975</v>
      </c>
      <c r="E1726" s="197">
        <f>YieldsAct!E1726</f>
        <v>39.960709999999999</v>
      </c>
      <c r="N1726" s="198">
        <v>2.05405E-2</v>
      </c>
      <c r="S1726">
        <f t="shared" si="26"/>
        <v>895.58334833422487</v>
      </c>
    </row>
    <row r="1727" spans="1:19" x14ac:dyDescent="0.25">
      <c r="A1727" s="197">
        <f>YieldsAct!A1727</f>
        <v>32013</v>
      </c>
      <c r="B1727" s="197" t="str">
        <f>YieldsAct!B1727</f>
        <v>NV</v>
      </c>
      <c r="C1727" s="197" t="str">
        <f>YieldsAct!C1727</f>
        <v>Humboldt County</v>
      </c>
      <c r="D1727" s="197">
        <f>YieldsAct!D1727</f>
        <v>-118.109576</v>
      </c>
      <c r="E1727" s="197">
        <f>YieldsAct!E1727</f>
        <v>41.412880000000001</v>
      </c>
      <c r="N1727" s="198">
        <v>2.1253379999999999E-2</v>
      </c>
      <c r="S1727">
        <f t="shared" si="26"/>
        <v>1063.4405172624001</v>
      </c>
    </row>
    <row r="1728" spans="1:19" x14ac:dyDescent="0.25">
      <c r="A1728" s="197">
        <f>YieldsAct!A1728</f>
        <v>32015</v>
      </c>
      <c r="B1728" s="197" t="str">
        <f>YieldsAct!B1728</f>
        <v>NV</v>
      </c>
      <c r="C1728" s="197" t="str">
        <f>YieldsAct!C1728</f>
        <v>Lander County</v>
      </c>
      <c r="D1728" s="197">
        <f>YieldsAct!D1728</f>
        <v>-117.04025799999999</v>
      </c>
      <c r="E1728" s="197">
        <f>YieldsAct!E1728</f>
        <v>39.94229</v>
      </c>
      <c r="N1728" s="198">
        <v>2.0487410000000001E-2</v>
      </c>
      <c r="S1728">
        <f t="shared" si="26"/>
        <v>893.51511849922497</v>
      </c>
    </row>
    <row r="1729" spans="1:19" x14ac:dyDescent="0.25">
      <c r="A1729" s="197">
        <f>YieldsAct!A1729</f>
        <v>32017</v>
      </c>
      <c r="B1729" s="197" t="str">
        <f>YieldsAct!B1729</f>
        <v>NV</v>
      </c>
      <c r="C1729" s="197" t="str">
        <f>YieldsAct!C1729</f>
        <v>Lincoln County</v>
      </c>
      <c r="D1729" s="197">
        <f>YieldsAct!D1729</f>
        <v>-114.872153</v>
      </c>
      <c r="E1729" s="197">
        <f>YieldsAct!E1729</f>
        <v>37.638199999999998</v>
      </c>
      <c r="N1729" s="198">
        <v>1.8720669999999998E-2</v>
      </c>
      <c r="S1729">
        <f t="shared" si="26"/>
        <v>646.84822328999974</v>
      </c>
    </row>
    <row r="1730" spans="1:19" x14ac:dyDescent="0.25">
      <c r="A1730" s="197">
        <f>YieldsAct!A1730</f>
        <v>32019</v>
      </c>
      <c r="B1730" s="197" t="str">
        <f>YieldsAct!B1730</f>
        <v>NV</v>
      </c>
      <c r="C1730" s="197" t="str">
        <f>YieldsAct!C1730</f>
        <v>Lyon County</v>
      </c>
      <c r="D1730" s="197">
        <f>YieldsAct!D1730</f>
        <v>-119.195583</v>
      </c>
      <c r="E1730" s="197">
        <f>YieldsAct!E1730</f>
        <v>39.02017</v>
      </c>
      <c r="N1730" s="198">
        <v>2.0451199999999999E-2</v>
      </c>
      <c r="S1730">
        <f t="shared" si="26"/>
        <v>791.92927536502509</v>
      </c>
    </row>
    <row r="1731" spans="1:19" x14ac:dyDescent="0.25">
      <c r="A1731" s="197">
        <f>YieldsAct!A1731</f>
        <v>32021</v>
      </c>
      <c r="B1731" s="197" t="str">
        <f>YieldsAct!B1731</f>
        <v>NV</v>
      </c>
      <c r="C1731" s="197" t="str">
        <f>YieldsAct!C1731</f>
        <v>Mineral County</v>
      </c>
      <c r="D1731" s="197">
        <f>YieldsAct!D1731</f>
        <v>-118.439104</v>
      </c>
      <c r="E1731" s="197">
        <f>YieldsAct!E1731</f>
        <v>38.528329999999997</v>
      </c>
      <c r="N1731" s="198">
        <v>1.9758350000000001E-2</v>
      </c>
      <c r="S1731">
        <f t="shared" si="26"/>
        <v>739.31020332502464</v>
      </c>
    </row>
    <row r="1732" spans="1:19" x14ac:dyDescent="0.25">
      <c r="A1732" s="197">
        <f>YieldsAct!A1732</f>
        <v>32023</v>
      </c>
      <c r="B1732" s="197" t="str">
        <f>YieldsAct!B1732</f>
        <v>NV</v>
      </c>
      <c r="C1732" s="197" t="str">
        <f>YieldsAct!C1732</f>
        <v>Nye County</v>
      </c>
      <c r="D1732" s="197">
        <f>YieldsAct!D1732</f>
        <v>-116.47218100000001</v>
      </c>
      <c r="E1732" s="197">
        <f>YieldsAct!E1732</f>
        <v>38.045200000000001</v>
      </c>
      <c r="N1732" s="198">
        <v>1.901276E-2</v>
      </c>
      <c r="S1732">
        <f t="shared" si="26"/>
        <v>688.68279684000015</v>
      </c>
    </row>
    <row r="1733" spans="1:19" x14ac:dyDescent="0.25">
      <c r="A1733" s="197">
        <f>YieldsAct!A1733</f>
        <v>32027</v>
      </c>
      <c r="B1733" s="197" t="str">
        <f>YieldsAct!B1733</f>
        <v>NV</v>
      </c>
      <c r="C1733" s="197" t="str">
        <f>YieldsAct!C1733</f>
        <v>Pershing County</v>
      </c>
      <c r="D1733" s="197">
        <f>YieldsAct!D1733</f>
        <v>-118.409932</v>
      </c>
      <c r="E1733" s="197">
        <f>YieldsAct!E1733</f>
        <v>40.453200000000002</v>
      </c>
      <c r="N1733" s="198">
        <v>2.0941149999999999E-2</v>
      </c>
      <c r="S1733">
        <f t="shared" si="26"/>
        <v>951.44712804000028</v>
      </c>
    </row>
    <row r="1734" spans="1:19" x14ac:dyDescent="0.25">
      <c r="A1734" s="197">
        <f>YieldsAct!A1734</f>
        <v>32029</v>
      </c>
      <c r="B1734" s="197" t="str">
        <f>YieldsAct!B1734</f>
        <v>NV</v>
      </c>
      <c r="C1734" s="197" t="str">
        <f>YieldsAct!C1734</f>
        <v>Storey County</v>
      </c>
      <c r="D1734" s="197">
        <f>YieldsAct!D1734</f>
        <v>-119.53251</v>
      </c>
      <c r="E1734" s="197">
        <f>YieldsAct!E1734</f>
        <v>39.445770000000003</v>
      </c>
      <c r="N1734" s="198">
        <v>2.0536080000000002E-2</v>
      </c>
      <c r="S1734">
        <f t="shared" si="26"/>
        <v>838.34025950902526</v>
      </c>
    </row>
    <row r="1735" spans="1:19" x14ac:dyDescent="0.25">
      <c r="A1735" s="197">
        <f>YieldsAct!A1735</f>
        <v>32031</v>
      </c>
      <c r="B1735" s="197" t="str">
        <f>YieldsAct!B1735</f>
        <v>NV</v>
      </c>
      <c r="C1735" s="197" t="str">
        <f>YieldsAct!C1735</f>
        <v>Washoe County</v>
      </c>
      <c r="D1735" s="197">
        <f>YieldsAct!D1735</f>
        <v>-119.663297</v>
      </c>
      <c r="E1735" s="197">
        <f>YieldsAct!E1735</f>
        <v>40.671529999999997</v>
      </c>
      <c r="N1735" s="198">
        <v>2.0989819999999999E-2</v>
      </c>
      <c r="S1735">
        <f t="shared" si="26"/>
        <v>976.56176821702468</v>
      </c>
    </row>
    <row r="1736" spans="1:19" x14ac:dyDescent="0.25">
      <c r="A1736" s="197">
        <f>YieldsAct!A1736</f>
        <v>32033</v>
      </c>
      <c r="B1736" s="197" t="str">
        <f>YieldsAct!B1736</f>
        <v>NV</v>
      </c>
      <c r="C1736" s="197" t="str">
        <f>YieldsAct!C1736</f>
        <v>White Pine County</v>
      </c>
      <c r="D1736" s="197">
        <f>YieldsAct!D1736</f>
        <v>-114.86507400000001</v>
      </c>
      <c r="E1736" s="197">
        <f>YieldsAct!E1736</f>
        <v>39.44003</v>
      </c>
      <c r="N1736" s="198">
        <v>1.977481E-2</v>
      </c>
      <c r="S1736">
        <f t="shared" si="26"/>
        <v>837.70889940202494</v>
      </c>
    </row>
    <row r="1737" spans="1:19" x14ac:dyDescent="0.25">
      <c r="A1737" s="197">
        <f>YieldsAct!A1737</f>
        <v>32510</v>
      </c>
      <c r="B1737" s="197" t="str">
        <f>YieldsAct!B1737</f>
        <v>NV</v>
      </c>
      <c r="C1737" s="197" t="str">
        <f>YieldsAct!C1737</f>
        <v>Carson City</v>
      </c>
      <c r="D1737" s="197">
        <f>YieldsAct!D1737</f>
        <v>-119.742705</v>
      </c>
      <c r="E1737" s="197">
        <f>YieldsAct!E1737</f>
        <v>39.15137</v>
      </c>
      <c r="N1737" s="198">
        <v>2.003798E-2</v>
      </c>
      <c r="S1737">
        <f t="shared" ref="S1737:S1800" si="27">E1737*1.5^2*(E1737-30)</f>
        <v>806.14951397302502</v>
      </c>
    </row>
    <row r="1738" spans="1:19" x14ac:dyDescent="0.25">
      <c r="A1738" s="197">
        <f>YieldsAct!A1738</f>
        <v>33001</v>
      </c>
      <c r="B1738" s="197" t="str">
        <f>YieldsAct!B1738</f>
        <v>NH</v>
      </c>
      <c r="C1738" s="197" t="str">
        <f>YieldsAct!C1738</f>
        <v>Belknap County</v>
      </c>
      <c r="D1738" s="197">
        <f>YieldsAct!D1738</f>
        <v>-71.422273200000006</v>
      </c>
      <c r="E1738" s="197">
        <f>YieldsAct!E1738</f>
        <v>43.517510000000001</v>
      </c>
      <c r="N1738" s="198">
        <v>2.7826150000000001E-2</v>
      </c>
      <c r="S1738">
        <f t="shared" si="27"/>
        <v>1323.5588473502253</v>
      </c>
    </row>
    <row r="1739" spans="1:19" x14ac:dyDescent="0.25">
      <c r="A1739" s="197">
        <f>YieldsAct!A1739</f>
        <v>33003</v>
      </c>
      <c r="B1739" s="197" t="str">
        <f>YieldsAct!B1739</f>
        <v>NH</v>
      </c>
      <c r="C1739" s="197" t="str">
        <f>YieldsAct!C1739</f>
        <v>Carroll County</v>
      </c>
      <c r="D1739" s="197">
        <f>YieldsAct!D1739</f>
        <v>-71.199648300000007</v>
      </c>
      <c r="E1739" s="197">
        <f>YieldsAct!E1739</f>
        <v>43.882469999999998</v>
      </c>
      <c r="N1739" s="198">
        <v>2.8040789999999999E-2</v>
      </c>
      <c r="S1739">
        <f t="shared" si="27"/>
        <v>1370.6934149270248</v>
      </c>
    </row>
    <row r="1740" spans="1:19" x14ac:dyDescent="0.25">
      <c r="A1740" s="197">
        <f>YieldsAct!A1740</f>
        <v>33005</v>
      </c>
      <c r="B1740" s="197" t="str">
        <f>YieldsAct!B1740</f>
        <v>NH</v>
      </c>
      <c r="C1740" s="197" t="str">
        <f>YieldsAct!C1740</f>
        <v>Cheshire County</v>
      </c>
      <c r="D1740" s="197">
        <f>YieldsAct!D1740</f>
        <v>-72.254193700000002</v>
      </c>
      <c r="E1740" s="197">
        <f>YieldsAct!E1740</f>
        <v>42.920290000000001</v>
      </c>
      <c r="N1740" s="198">
        <v>2.8895980000000002E-2</v>
      </c>
      <c r="S1740">
        <f t="shared" si="27"/>
        <v>1247.7208357892252</v>
      </c>
    </row>
    <row r="1741" spans="1:19" x14ac:dyDescent="0.25">
      <c r="A1741" s="197">
        <f>YieldsAct!A1741</f>
        <v>33007</v>
      </c>
      <c r="B1741" s="197" t="str">
        <f>YieldsAct!B1741</f>
        <v>NH</v>
      </c>
      <c r="C1741" s="197" t="str">
        <f>YieldsAct!C1741</f>
        <v>Coos County</v>
      </c>
      <c r="D1741" s="197">
        <f>YieldsAct!D1741</f>
        <v>-71.307696399999998</v>
      </c>
      <c r="E1741" s="197">
        <f>YieldsAct!E1741</f>
        <v>44.706530000000001</v>
      </c>
      <c r="N1741" s="198">
        <v>2.904559E-2</v>
      </c>
      <c r="S1741">
        <f t="shared" si="27"/>
        <v>1479.325330442025</v>
      </c>
    </row>
    <row r="1742" spans="1:19" x14ac:dyDescent="0.25">
      <c r="A1742" s="197">
        <f>YieldsAct!A1742</f>
        <v>33009</v>
      </c>
      <c r="B1742" s="197" t="str">
        <f>YieldsAct!B1742</f>
        <v>NH</v>
      </c>
      <c r="C1742" s="197" t="str">
        <f>YieldsAct!C1742</f>
        <v>Grafton County</v>
      </c>
      <c r="D1742" s="197">
        <f>YieldsAct!D1742</f>
        <v>-71.8162734</v>
      </c>
      <c r="E1742" s="197">
        <f>YieldsAct!E1742</f>
        <v>43.936520000000002</v>
      </c>
      <c r="N1742" s="198">
        <v>2.860414E-2</v>
      </c>
      <c r="S1742">
        <f t="shared" si="27"/>
        <v>1377.7249268484002</v>
      </c>
    </row>
    <row r="1743" spans="1:19" x14ac:dyDescent="0.25">
      <c r="A1743" s="197">
        <f>YieldsAct!A1743</f>
        <v>33011</v>
      </c>
      <c r="B1743" s="197" t="str">
        <f>YieldsAct!B1743</f>
        <v>NH</v>
      </c>
      <c r="C1743" s="197" t="str">
        <f>YieldsAct!C1743</f>
        <v>Hillsborough County</v>
      </c>
      <c r="D1743" s="197">
        <f>YieldsAct!D1743</f>
        <v>-71.712710299999998</v>
      </c>
      <c r="E1743" s="197">
        <f>YieldsAct!E1743</f>
        <v>42.917490000000001</v>
      </c>
      <c r="N1743" s="198">
        <v>2.850693E-2</v>
      </c>
      <c r="S1743">
        <f t="shared" si="27"/>
        <v>1247.369057775225</v>
      </c>
    </row>
    <row r="1744" spans="1:19" x14ac:dyDescent="0.25">
      <c r="A1744" s="197">
        <f>YieldsAct!A1744</f>
        <v>33013</v>
      </c>
      <c r="B1744" s="197" t="str">
        <f>YieldsAct!B1744</f>
        <v>NH</v>
      </c>
      <c r="C1744" s="197" t="str">
        <f>YieldsAct!C1744</f>
        <v>Merrimack County</v>
      </c>
      <c r="D1744" s="197">
        <f>YieldsAct!D1744</f>
        <v>-71.680970799999997</v>
      </c>
      <c r="E1744" s="197">
        <f>YieldsAct!E1744</f>
        <v>43.298670000000001</v>
      </c>
      <c r="N1744" s="198">
        <v>2.8125839999999999E-2</v>
      </c>
      <c r="S1744">
        <f t="shared" si="27"/>
        <v>1295.5831284800252</v>
      </c>
    </row>
    <row r="1745" spans="1:19" x14ac:dyDescent="0.25">
      <c r="A1745" s="197">
        <f>YieldsAct!A1745</f>
        <v>33015</v>
      </c>
      <c r="B1745" s="197" t="str">
        <f>YieldsAct!B1745</f>
        <v>NH</v>
      </c>
      <c r="C1745" s="197" t="str">
        <f>YieldsAct!C1745</f>
        <v>Rockingham County</v>
      </c>
      <c r="D1745" s="197">
        <f>YieldsAct!D1745</f>
        <v>-71.121588099999997</v>
      </c>
      <c r="E1745" s="197">
        <f>YieldsAct!E1745</f>
        <v>42.990169999999999</v>
      </c>
      <c r="N1745" s="198">
        <v>2.833627E-2</v>
      </c>
      <c r="S1745">
        <f t="shared" si="27"/>
        <v>1256.5116374150248</v>
      </c>
    </row>
    <row r="1746" spans="1:19" x14ac:dyDescent="0.25">
      <c r="A1746" s="197">
        <f>YieldsAct!A1746</f>
        <v>33017</v>
      </c>
      <c r="B1746" s="197" t="str">
        <f>YieldsAct!B1746</f>
        <v>NH</v>
      </c>
      <c r="C1746" s="197" t="str">
        <f>YieldsAct!C1746</f>
        <v>Strafford County</v>
      </c>
      <c r="D1746" s="197">
        <f>YieldsAct!D1746</f>
        <v>-71.031011199999995</v>
      </c>
      <c r="E1746" s="197">
        <f>YieldsAct!E1746</f>
        <v>43.303440000000002</v>
      </c>
      <c r="N1746" s="198">
        <v>2.7631240000000001E-2</v>
      </c>
      <c r="S1746">
        <f t="shared" si="27"/>
        <v>1296.1906106256004</v>
      </c>
    </row>
    <row r="1747" spans="1:19" x14ac:dyDescent="0.25">
      <c r="A1747" s="197">
        <f>YieldsAct!A1747</f>
        <v>33019</v>
      </c>
      <c r="B1747" s="197" t="str">
        <f>YieldsAct!B1747</f>
        <v>NH</v>
      </c>
      <c r="C1747" s="197" t="str">
        <f>YieldsAct!C1747</f>
        <v>Sullivan County</v>
      </c>
      <c r="D1747" s="197">
        <f>YieldsAct!D1747</f>
        <v>-72.222761800000001</v>
      </c>
      <c r="E1747" s="197">
        <f>YieldsAct!E1747</f>
        <v>43.362650000000002</v>
      </c>
      <c r="N1747" s="198">
        <v>2.8863469999999999E-2</v>
      </c>
      <c r="S1747">
        <f t="shared" si="27"/>
        <v>1303.7398088006253</v>
      </c>
    </row>
    <row r="1748" spans="1:19" x14ac:dyDescent="0.25">
      <c r="A1748" s="197">
        <f>YieldsAct!A1748</f>
        <v>34001</v>
      </c>
      <c r="B1748" s="197" t="str">
        <f>YieldsAct!B1748</f>
        <v>NJ</v>
      </c>
      <c r="C1748" s="197" t="str">
        <f>YieldsAct!C1748</f>
        <v>Atlantic County</v>
      </c>
      <c r="D1748" s="197">
        <f>YieldsAct!D1748</f>
        <v>-74.674175199999993</v>
      </c>
      <c r="E1748" s="197">
        <f>YieldsAct!E1748</f>
        <v>39.480589999999999</v>
      </c>
      <c r="N1748" s="198">
        <v>2.8003989999999999E-2</v>
      </c>
      <c r="S1748">
        <f t="shared" si="27"/>
        <v>842.1733951832249</v>
      </c>
    </row>
    <row r="1749" spans="1:19" x14ac:dyDescent="0.25">
      <c r="A1749" s="197">
        <f>YieldsAct!A1749</f>
        <v>34003</v>
      </c>
      <c r="B1749" s="197" t="str">
        <f>YieldsAct!B1749</f>
        <v>NJ</v>
      </c>
      <c r="C1749" s="197" t="str">
        <f>YieldsAct!C1749</f>
        <v>Bergen County</v>
      </c>
      <c r="D1749" s="197">
        <f>YieldsAct!D1749</f>
        <v>-74.073779299999998</v>
      </c>
      <c r="E1749" s="197">
        <f>YieldsAct!E1749</f>
        <v>40.961620000000003</v>
      </c>
      <c r="N1749" s="198">
        <v>3.073145E-2</v>
      </c>
      <c r="S1749">
        <f t="shared" si="27"/>
        <v>1010.2628543049003</v>
      </c>
    </row>
    <row r="1750" spans="1:19" x14ac:dyDescent="0.25">
      <c r="A1750" s="197">
        <f>YieldsAct!A1750</f>
        <v>34005</v>
      </c>
      <c r="B1750" s="197" t="str">
        <f>YieldsAct!B1750</f>
        <v>NJ</v>
      </c>
      <c r="C1750" s="197" t="str">
        <f>YieldsAct!C1750</f>
        <v>Burlington County</v>
      </c>
      <c r="D1750" s="197">
        <f>YieldsAct!D1750</f>
        <v>-74.665792800000006</v>
      </c>
      <c r="E1750" s="197">
        <f>YieldsAct!E1750</f>
        <v>39.884529999999998</v>
      </c>
      <c r="N1750" s="198">
        <v>2.872566E-2</v>
      </c>
      <c r="S1750">
        <f t="shared" si="27"/>
        <v>887.03962497202474</v>
      </c>
    </row>
    <row r="1751" spans="1:19" x14ac:dyDescent="0.25">
      <c r="A1751" s="197">
        <f>YieldsAct!A1751</f>
        <v>34007</v>
      </c>
      <c r="B1751" s="197" t="str">
        <f>YieldsAct!B1751</f>
        <v>NJ</v>
      </c>
      <c r="C1751" s="197" t="str">
        <f>YieldsAct!C1751</f>
        <v>Camden County</v>
      </c>
      <c r="D1751" s="197">
        <f>YieldsAct!D1751</f>
        <v>-74.946799299999995</v>
      </c>
      <c r="E1751" s="197">
        <f>YieldsAct!E1751</f>
        <v>39.797580000000004</v>
      </c>
      <c r="N1751" s="198">
        <v>2.8288049999999999E-2</v>
      </c>
      <c r="S1751">
        <f t="shared" si="27"/>
        <v>877.31994117690033</v>
      </c>
    </row>
    <row r="1752" spans="1:19" x14ac:dyDescent="0.25">
      <c r="A1752" s="197">
        <f>YieldsAct!A1752</f>
        <v>34009</v>
      </c>
      <c r="B1752" s="197" t="str">
        <f>YieldsAct!B1752</f>
        <v>NJ</v>
      </c>
      <c r="C1752" s="197" t="str">
        <f>YieldsAct!C1752</f>
        <v>Cape May County</v>
      </c>
      <c r="D1752" s="197">
        <f>YieldsAct!D1752</f>
        <v>-74.807862400000005</v>
      </c>
      <c r="E1752" s="197">
        <f>YieldsAct!E1752</f>
        <v>39.151040000000002</v>
      </c>
      <c r="N1752" s="198">
        <v>2.733578E-2</v>
      </c>
      <c r="S1752">
        <f t="shared" si="27"/>
        <v>806.11364943360024</v>
      </c>
    </row>
    <row r="1753" spans="1:19" x14ac:dyDescent="0.25">
      <c r="A1753" s="197">
        <f>YieldsAct!A1753</f>
        <v>34011</v>
      </c>
      <c r="B1753" s="197" t="str">
        <f>YieldsAct!B1753</f>
        <v>NJ</v>
      </c>
      <c r="C1753" s="197" t="str">
        <f>YieldsAct!C1753</f>
        <v>Cumberland County</v>
      </c>
      <c r="D1753" s="197">
        <f>YieldsAct!D1753</f>
        <v>-75.111154499999998</v>
      </c>
      <c r="E1753" s="197">
        <f>YieldsAct!E1753</f>
        <v>39.370640000000002</v>
      </c>
      <c r="N1753" s="198">
        <v>2.7506050000000001E-2</v>
      </c>
      <c r="S1753">
        <f t="shared" si="27"/>
        <v>830.0882115216001</v>
      </c>
    </row>
    <row r="1754" spans="1:19" x14ac:dyDescent="0.25">
      <c r="A1754" s="197">
        <f>YieldsAct!A1754</f>
        <v>34013</v>
      </c>
      <c r="B1754" s="197" t="str">
        <f>YieldsAct!B1754</f>
        <v>NJ</v>
      </c>
      <c r="C1754" s="197" t="str">
        <f>YieldsAct!C1754</f>
        <v>Essex County</v>
      </c>
      <c r="D1754" s="197">
        <f>YieldsAct!D1754</f>
        <v>-74.248670399999995</v>
      </c>
      <c r="E1754" s="197">
        <f>YieldsAct!E1754</f>
        <v>40.79101</v>
      </c>
      <c r="N1754" s="198">
        <v>3.0476070000000001E-2</v>
      </c>
      <c r="S1754">
        <f t="shared" si="27"/>
        <v>990.39644284522512</v>
      </c>
    </row>
    <row r="1755" spans="1:19" x14ac:dyDescent="0.25">
      <c r="A1755" s="197">
        <f>YieldsAct!A1755</f>
        <v>34015</v>
      </c>
      <c r="B1755" s="197" t="str">
        <f>YieldsAct!B1755</f>
        <v>NJ</v>
      </c>
      <c r="C1755" s="197" t="str">
        <f>YieldsAct!C1755</f>
        <v>Gloucester County</v>
      </c>
      <c r="D1755" s="197">
        <f>YieldsAct!D1755</f>
        <v>-75.137394499999999</v>
      </c>
      <c r="E1755" s="197">
        <f>YieldsAct!E1755</f>
        <v>39.714939999999999</v>
      </c>
      <c r="N1755" s="198">
        <v>2.7980209999999998E-2</v>
      </c>
      <c r="S1755">
        <f t="shared" si="27"/>
        <v>868.11358320809984</v>
      </c>
    </row>
    <row r="1756" spans="1:19" x14ac:dyDescent="0.25">
      <c r="A1756" s="197">
        <f>YieldsAct!A1756</f>
        <v>34017</v>
      </c>
      <c r="B1756" s="197" t="str">
        <f>YieldsAct!B1756</f>
        <v>NJ</v>
      </c>
      <c r="C1756" s="197" t="str">
        <f>YieldsAct!C1756</f>
        <v>Hudson County</v>
      </c>
      <c r="D1756" s="197">
        <f>YieldsAct!D1756</f>
        <v>-74.092982000000006</v>
      </c>
      <c r="E1756" s="197">
        <f>YieldsAct!E1756</f>
        <v>40.741540000000001</v>
      </c>
      <c r="N1756" s="198">
        <v>3.1047129999999999E-2</v>
      </c>
      <c r="S1756">
        <f t="shared" si="27"/>
        <v>984.66048353610006</v>
      </c>
    </row>
    <row r="1757" spans="1:19" x14ac:dyDescent="0.25">
      <c r="A1757" s="197">
        <f>YieldsAct!A1757</f>
        <v>34019</v>
      </c>
      <c r="B1757" s="197" t="str">
        <f>YieldsAct!B1757</f>
        <v>NJ</v>
      </c>
      <c r="C1757" s="197" t="str">
        <f>YieldsAct!C1757</f>
        <v>Hunterdon County</v>
      </c>
      <c r="D1757" s="197">
        <f>YieldsAct!D1757</f>
        <v>-74.913991899999999</v>
      </c>
      <c r="E1757" s="197">
        <f>YieldsAct!E1757</f>
        <v>40.573090000000001</v>
      </c>
      <c r="N1757" s="198">
        <v>2.9324969999999999E-2</v>
      </c>
      <c r="S1757">
        <f t="shared" si="27"/>
        <v>965.21159733322497</v>
      </c>
    </row>
    <row r="1758" spans="1:19" x14ac:dyDescent="0.25">
      <c r="A1758" s="197">
        <f>YieldsAct!A1758</f>
        <v>34021</v>
      </c>
      <c r="B1758" s="197" t="str">
        <f>YieldsAct!B1758</f>
        <v>NJ</v>
      </c>
      <c r="C1758" s="197" t="str">
        <f>YieldsAct!C1758</f>
        <v>Mercer County</v>
      </c>
      <c r="D1758" s="197">
        <f>YieldsAct!D1758</f>
        <v>-74.694547600000007</v>
      </c>
      <c r="E1758" s="197">
        <f>YieldsAct!E1758</f>
        <v>40.286340000000003</v>
      </c>
      <c r="N1758" s="198">
        <v>2.92929E-2</v>
      </c>
      <c r="S1758">
        <f t="shared" si="27"/>
        <v>932.39772884010029</v>
      </c>
    </row>
    <row r="1759" spans="1:19" x14ac:dyDescent="0.25">
      <c r="A1759" s="197">
        <f>YieldsAct!A1759</f>
        <v>34023</v>
      </c>
      <c r="B1759" s="197" t="str">
        <f>YieldsAct!B1759</f>
        <v>NJ</v>
      </c>
      <c r="C1759" s="197" t="str">
        <f>YieldsAct!C1759</f>
        <v>Middlesex County</v>
      </c>
      <c r="D1759" s="197">
        <f>YieldsAct!D1759</f>
        <v>-74.417475999999994</v>
      </c>
      <c r="E1759" s="197">
        <f>YieldsAct!E1759</f>
        <v>40.4467</v>
      </c>
      <c r="N1759" s="198">
        <v>2.9795229999999999E-2</v>
      </c>
      <c r="S1759">
        <f t="shared" si="27"/>
        <v>950.70271700250009</v>
      </c>
    </row>
    <row r="1760" spans="1:19" x14ac:dyDescent="0.25">
      <c r="A1760" s="197">
        <f>YieldsAct!A1760</f>
        <v>34025</v>
      </c>
      <c r="B1760" s="197" t="str">
        <f>YieldsAct!B1760</f>
        <v>NJ</v>
      </c>
      <c r="C1760" s="197" t="str">
        <f>YieldsAct!C1760</f>
        <v>Monmouth County</v>
      </c>
      <c r="D1760" s="197">
        <f>YieldsAct!D1760</f>
        <v>-74.208995000000002</v>
      </c>
      <c r="E1760" s="197">
        <f>YieldsAct!E1760</f>
        <v>40.261159999999997</v>
      </c>
      <c r="N1760" s="198">
        <v>2.97264E-2</v>
      </c>
      <c r="S1760">
        <f t="shared" si="27"/>
        <v>929.53396022759966</v>
      </c>
    </row>
    <row r="1761" spans="1:19" x14ac:dyDescent="0.25">
      <c r="A1761" s="197">
        <f>YieldsAct!A1761</f>
        <v>34027</v>
      </c>
      <c r="B1761" s="197" t="str">
        <f>YieldsAct!B1761</f>
        <v>NJ</v>
      </c>
      <c r="C1761" s="197" t="str">
        <f>YieldsAct!C1761</f>
        <v>Morris County</v>
      </c>
      <c r="D1761" s="197">
        <f>YieldsAct!D1761</f>
        <v>-74.556986600000002</v>
      </c>
      <c r="E1761" s="197">
        <f>YieldsAct!E1761</f>
        <v>40.861629999999998</v>
      </c>
      <c r="N1761" s="198">
        <v>2.9953049999999998E-2</v>
      </c>
      <c r="S1761">
        <f t="shared" si="27"/>
        <v>998.60378907802476</v>
      </c>
    </row>
    <row r="1762" spans="1:19" x14ac:dyDescent="0.25">
      <c r="A1762" s="197">
        <f>YieldsAct!A1762</f>
        <v>34029</v>
      </c>
      <c r="B1762" s="197" t="str">
        <f>YieldsAct!B1762</f>
        <v>NJ</v>
      </c>
      <c r="C1762" s="197" t="str">
        <f>YieldsAct!C1762</f>
        <v>Ocean County</v>
      </c>
      <c r="D1762" s="197">
        <f>YieldsAct!D1762</f>
        <v>-74.283856299999997</v>
      </c>
      <c r="E1762" s="197">
        <f>YieldsAct!E1762</f>
        <v>39.914160000000003</v>
      </c>
      <c r="N1762" s="198">
        <v>2.903733E-2</v>
      </c>
      <c r="S1762">
        <f t="shared" si="27"/>
        <v>890.35957913760024</v>
      </c>
    </row>
    <row r="1763" spans="1:19" x14ac:dyDescent="0.25">
      <c r="A1763" s="197">
        <f>YieldsAct!A1763</f>
        <v>34031</v>
      </c>
      <c r="B1763" s="197" t="str">
        <f>YieldsAct!B1763</f>
        <v>NJ</v>
      </c>
      <c r="C1763" s="197" t="str">
        <f>YieldsAct!C1763</f>
        <v>Passaic County</v>
      </c>
      <c r="D1763" s="197">
        <f>YieldsAct!D1763</f>
        <v>-74.298664500000001</v>
      </c>
      <c r="E1763" s="197">
        <f>YieldsAct!E1763</f>
        <v>41.032319999999999</v>
      </c>
      <c r="N1763" s="198">
        <v>3.0293750000000001E-2</v>
      </c>
      <c r="S1763">
        <f t="shared" si="27"/>
        <v>1018.5337903103999</v>
      </c>
    </row>
    <row r="1764" spans="1:19" x14ac:dyDescent="0.25">
      <c r="A1764" s="197">
        <f>YieldsAct!A1764</f>
        <v>34033</v>
      </c>
      <c r="B1764" s="197" t="str">
        <f>YieldsAct!B1764</f>
        <v>NJ</v>
      </c>
      <c r="C1764" s="197" t="str">
        <f>YieldsAct!C1764</f>
        <v>Salem County</v>
      </c>
      <c r="D1764" s="197">
        <f>YieldsAct!D1764</f>
        <v>-75.342768199999995</v>
      </c>
      <c r="E1764" s="197">
        <f>YieldsAct!E1764</f>
        <v>39.593200000000003</v>
      </c>
      <c r="N1764" s="198">
        <v>2.769632E-2</v>
      </c>
      <c r="S1764">
        <f t="shared" si="27"/>
        <v>854.60734404000038</v>
      </c>
    </row>
    <row r="1765" spans="1:19" x14ac:dyDescent="0.25">
      <c r="A1765" s="197">
        <f>YieldsAct!A1765</f>
        <v>34035</v>
      </c>
      <c r="B1765" s="197" t="str">
        <f>YieldsAct!B1765</f>
        <v>NJ</v>
      </c>
      <c r="C1765" s="197" t="str">
        <f>YieldsAct!C1765</f>
        <v>Somerset County</v>
      </c>
      <c r="D1765" s="197">
        <f>YieldsAct!D1765</f>
        <v>-74.622390699999997</v>
      </c>
      <c r="E1765" s="197">
        <f>YieldsAct!E1765</f>
        <v>40.567720000000001</v>
      </c>
      <c r="N1765" s="198">
        <v>2.9775179999999998E-2</v>
      </c>
      <c r="S1765">
        <f t="shared" si="27"/>
        <v>964.5936884964002</v>
      </c>
    </row>
    <row r="1766" spans="1:19" x14ac:dyDescent="0.25">
      <c r="A1766" s="197">
        <f>YieldsAct!A1766</f>
        <v>34037</v>
      </c>
      <c r="B1766" s="197" t="str">
        <f>YieldsAct!B1766</f>
        <v>NJ</v>
      </c>
      <c r="C1766" s="197" t="str">
        <f>YieldsAct!C1766</f>
        <v>Sussex County</v>
      </c>
      <c r="D1766" s="197">
        <f>YieldsAct!D1766</f>
        <v>-74.695246699999998</v>
      </c>
      <c r="E1766" s="197">
        <f>YieldsAct!E1766</f>
        <v>41.140839999999997</v>
      </c>
      <c r="N1766" s="198">
        <v>2.9977489999999999E-2</v>
      </c>
      <c r="S1766">
        <f t="shared" si="27"/>
        <v>1031.2729107875998</v>
      </c>
    </row>
    <row r="1767" spans="1:19" x14ac:dyDescent="0.25">
      <c r="A1767" s="197">
        <f>YieldsAct!A1767</f>
        <v>34039</v>
      </c>
      <c r="B1767" s="197" t="str">
        <f>YieldsAct!B1767</f>
        <v>NJ</v>
      </c>
      <c r="C1767" s="197" t="str">
        <f>YieldsAct!C1767</f>
        <v>Union County</v>
      </c>
      <c r="D1767" s="197">
        <f>YieldsAct!D1767</f>
        <v>-74.314978600000003</v>
      </c>
      <c r="E1767" s="197">
        <f>YieldsAct!E1767</f>
        <v>40.667549999999999</v>
      </c>
      <c r="N1767" s="198">
        <v>3.0379110000000001E-2</v>
      </c>
      <c r="S1767">
        <f t="shared" si="27"/>
        <v>976.10202675562482</v>
      </c>
    </row>
    <row r="1768" spans="1:19" x14ac:dyDescent="0.25">
      <c r="A1768" s="197">
        <f>YieldsAct!A1768</f>
        <v>34041</v>
      </c>
      <c r="B1768" s="197" t="str">
        <f>YieldsAct!B1768</f>
        <v>NJ</v>
      </c>
      <c r="C1768" s="197" t="str">
        <f>YieldsAct!C1768</f>
        <v>Warren County</v>
      </c>
      <c r="D1768" s="197">
        <f>YieldsAct!D1768</f>
        <v>-75.001657600000001</v>
      </c>
      <c r="E1768" s="197">
        <f>YieldsAct!E1768</f>
        <v>40.862430000000003</v>
      </c>
      <c r="N1768" s="198">
        <v>2.9539989999999999E-2</v>
      </c>
      <c r="S1768">
        <f t="shared" si="27"/>
        <v>998.69689238602541</v>
      </c>
    </row>
    <row r="1769" spans="1:19" x14ac:dyDescent="0.25">
      <c r="A1769" s="197">
        <f>YieldsAct!A1769</f>
        <v>35001</v>
      </c>
      <c r="B1769" s="197" t="str">
        <f>YieldsAct!B1769</f>
        <v>NM</v>
      </c>
      <c r="C1769" s="197" t="str">
        <f>YieldsAct!C1769</f>
        <v>Bernalillo County</v>
      </c>
      <c r="D1769" s="197">
        <f>YieldsAct!D1769</f>
        <v>-106.676743</v>
      </c>
      <c r="E1769" s="197">
        <f>YieldsAct!E1769</f>
        <v>35.046909999999997</v>
      </c>
      <c r="N1769" s="198">
        <v>1.7939179999999999E-2</v>
      </c>
      <c r="S1769">
        <f t="shared" si="27"/>
        <v>397.97685123322475</v>
      </c>
    </row>
    <row r="1770" spans="1:19" x14ac:dyDescent="0.25">
      <c r="A1770" s="197">
        <f>YieldsAct!A1770</f>
        <v>35003</v>
      </c>
      <c r="B1770" s="197" t="str">
        <f>YieldsAct!B1770</f>
        <v>NM</v>
      </c>
      <c r="C1770" s="197" t="str">
        <f>YieldsAct!C1770</f>
        <v>Catron County</v>
      </c>
      <c r="D1770" s="197">
        <f>YieldsAct!D1770</f>
        <v>-108.41106600000001</v>
      </c>
      <c r="E1770" s="197">
        <f>YieldsAct!E1770</f>
        <v>33.913640000000001</v>
      </c>
      <c r="N1770" s="198">
        <v>1.797147E-2</v>
      </c>
      <c r="S1770">
        <f t="shared" si="27"/>
        <v>298.63300061160004</v>
      </c>
    </row>
    <row r="1771" spans="1:19" x14ac:dyDescent="0.25">
      <c r="A1771" s="197">
        <f>YieldsAct!A1771</f>
        <v>35005</v>
      </c>
      <c r="B1771" s="197" t="str">
        <f>YieldsAct!B1771</f>
        <v>NM</v>
      </c>
      <c r="C1771" s="197" t="str">
        <f>YieldsAct!C1771</f>
        <v>Chaves County</v>
      </c>
      <c r="D1771" s="197">
        <f>YieldsAct!D1771</f>
        <v>-104.46531299999999</v>
      </c>
      <c r="E1771" s="197">
        <f>YieldsAct!E1771</f>
        <v>33.358640000000001</v>
      </c>
      <c r="N1771" s="198">
        <v>1.8339769999999998E-2</v>
      </c>
      <c r="S1771">
        <f t="shared" si="27"/>
        <v>252.08924096160007</v>
      </c>
    </row>
    <row r="1772" spans="1:19" x14ac:dyDescent="0.25">
      <c r="A1772" s="197">
        <f>YieldsAct!A1772</f>
        <v>35006</v>
      </c>
      <c r="B1772" s="197" t="str">
        <f>YieldsAct!B1772</f>
        <v>NM</v>
      </c>
      <c r="C1772" s="197" t="str">
        <f>YieldsAct!C1772</f>
        <v>Cibola County</v>
      </c>
      <c r="D1772" s="197">
        <f>YieldsAct!D1772</f>
        <v>-108.003204</v>
      </c>
      <c r="E1772" s="197">
        <f>YieldsAct!E1772</f>
        <v>34.90849</v>
      </c>
      <c r="N1772" s="198">
        <v>1.8019779999999999E-2</v>
      </c>
      <c r="S1772">
        <f t="shared" si="27"/>
        <v>385.53294168022506</v>
      </c>
    </row>
    <row r="1773" spans="1:19" x14ac:dyDescent="0.25">
      <c r="A1773" s="197">
        <f>YieldsAct!A1773</f>
        <v>35007</v>
      </c>
      <c r="B1773" s="197" t="str">
        <f>YieldsAct!B1773</f>
        <v>NM</v>
      </c>
      <c r="C1773" s="197" t="str">
        <f>YieldsAct!C1773</f>
        <v>Colfax County</v>
      </c>
      <c r="D1773" s="197">
        <f>YieldsAct!D1773</f>
        <v>-104.647345</v>
      </c>
      <c r="E1773" s="197">
        <f>YieldsAct!E1773</f>
        <v>36.59554</v>
      </c>
      <c r="N1773" s="198">
        <v>1.8210469999999999E-2</v>
      </c>
      <c r="S1773">
        <f t="shared" si="27"/>
        <v>543.07653275610005</v>
      </c>
    </row>
    <row r="1774" spans="1:19" x14ac:dyDescent="0.25">
      <c r="A1774" s="197">
        <f>YieldsAct!A1774</f>
        <v>35009</v>
      </c>
      <c r="B1774" s="197" t="str">
        <f>YieldsAct!B1774</f>
        <v>NM</v>
      </c>
      <c r="C1774" s="197" t="str">
        <f>YieldsAct!C1774</f>
        <v>Curry County</v>
      </c>
      <c r="D1774" s="197">
        <f>YieldsAct!D1774</f>
        <v>-103.351073</v>
      </c>
      <c r="E1774" s="197">
        <f>YieldsAct!E1774</f>
        <v>34.575330000000001</v>
      </c>
      <c r="N1774" s="198">
        <v>1.8396679999999999E-2</v>
      </c>
      <c r="S1774">
        <f t="shared" si="27"/>
        <v>355.93547537002507</v>
      </c>
    </row>
    <row r="1775" spans="1:19" x14ac:dyDescent="0.25">
      <c r="A1775" s="197">
        <f>YieldsAct!A1775</f>
        <v>35011</v>
      </c>
      <c r="B1775" s="197" t="str">
        <f>YieldsAct!B1775</f>
        <v>NM</v>
      </c>
      <c r="C1775" s="197" t="str">
        <f>YieldsAct!C1775</f>
        <v>De Baca County</v>
      </c>
      <c r="D1775" s="197">
        <f>YieldsAct!D1775</f>
        <v>-104.414751</v>
      </c>
      <c r="E1775" s="197">
        <f>YieldsAct!E1775</f>
        <v>34.342669999999998</v>
      </c>
      <c r="N1775" s="198">
        <v>1.826287E-2</v>
      </c>
      <c r="S1775">
        <f t="shared" si="27"/>
        <v>335.56248614002487</v>
      </c>
    </row>
    <row r="1776" spans="1:19" x14ac:dyDescent="0.25">
      <c r="A1776" s="197">
        <f>YieldsAct!A1776</f>
        <v>35013</v>
      </c>
      <c r="B1776" s="197" t="str">
        <f>YieldsAct!B1776</f>
        <v>NM</v>
      </c>
      <c r="C1776" s="197" t="str">
        <f>YieldsAct!C1776</f>
        <v>Dona Ana County</v>
      </c>
      <c r="D1776" s="197">
        <f>YieldsAct!D1776</f>
        <v>-106.84166</v>
      </c>
      <c r="E1776" s="197">
        <f>YieldsAct!E1776</f>
        <v>32.346490000000003</v>
      </c>
      <c r="N1776" s="198">
        <v>1.7849960000000002E-2</v>
      </c>
      <c r="S1776">
        <f t="shared" si="27"/>
        <v>170.77660947022522</v>
      </c>
    </row>
    <row r="1777" spans="1:19" x14ac:dyDescent="0.25">
      <c r="A1777" s="197">
        <f>YieldsAct!A1777</f>
        <v>35015</v>
      </c>
      <c r="B1777" s="197" t="str">
        <f>YieldsAct!B1777</f>
        <v>NM</v>
      </c>
      <c r="C1777" s="197" t="str">
        <f>YieldsAct!C1777</f>
        <v>Eddy County</v>
      </c>
      <c r="D1777" s="197">
        <f>YieldsAct!D1777</f>
        <v>-104.30304</v>
      </c>
      <c r="E1777" s="197">
        <f>YieldsAct!E1777</f>
        <v>32.466859999999997</v>
      </c>
      <c r="N1777" s="198">
        <v>1.843703E-2</v>
      </c>
      <c r="S1777">
        <f t="shared" si="27"/>
        <v>180.20519608409975</v>
      </c>
    </row>
    <row r="1778" spans="1:19" x14ac:dyDescent="0.25">
      <c r="A1778" s="197">
        <f>YieldsAct!A1778</f>
        <v>35017</v>
      </c>
      <c r="B1778" s="197" t="str">
        <f>YieldsAct!B1778</f>
        <v>NM</v>
      </c>
      <c r="C1778" s="197" t="str">
        <f>YieldsAct!C1778</f>
        <v>Grant County</v>
      </c>
      <c r="D1778" s="197">
        <f>YieldsAct!D1778</f>
        <v>-108.387725</v>
      </c>
      <c r="E1778" s="197">
        <f>YieldsAct!E1778</f>
        <v>32.744700000000002</v>
      </c>
      <c r="N1778" s="198">
        <v>1.746458E-2</v>
      </c>
      <c r="S1778">
        <f t="shared" si="27"/>
        <v>202.21735070250014</v>
      </c>
    </row>
    <row r="1779" spans="1:19" x14ac:dyDescent="0.25">
      <c r="A1779" s="197">
        <f>YieldsAct!A1779</f>
        <v>35019</v>
      </c>
      <c r="B1779" s="197" t="str">
        <f>YieldsAct!B1779</f>
        <v>NM</v>
      </c>
      <c r="C1779" s="197" t="str">
        <f>YieldsAct!C1779</f>
        <v>Guadalupe County</v>
      </c>
      <c r="D1779" s="197">
        <f>YieldsAct!D1779</f>
        <v>-104.787088</v>
      </c>
      <c r="E1779" s="197">
        <f>YieldsAct!E1779</f>
        <v>34.859209999999997</v>
      </c>
      <c r="N1779" s="198">
        <v>1.8080530000000001E-2</v>
      </c>
      <c r="S1779">
        <f t="shared" si="27"/>
        <v>381.12349910422478</v>
      </c>
    </row>
    <row r="1780" spans="1:19" x14ac:dyDescent="0.25">
      <c r="A1780" s="197">
        <f>YieldsAct!A1780</f>
        <v>35021</v>
      </c>
      <c r="B1780" s="197" t="str">
        <f>YieldsAct!B1780</f>
        <v>NM</v>
      </c>
      <c r="C1780" s="197" t="str">
        <f>YieldsAct!C1780</f>
        <v>Harding County</v>
      </c>
      <c r="D1780" s="197">
        <f>YieldsAct!D1780</f>
        <v>-103.814818</v>
      </c>
      <c r="E1780" s="197">
        <f>YieldsAct!E1780</f>
        <v>35.852449999999997</v>
      </c>
      <c r="N1780" s="198">
        <v>1.824665E-2</v>
      </c>
      <c r="S1780">
        <f t="shared" si="27"/>
        <v>472.10550975562472</v>
      </c>
    </row>
    <row r="1781" spans="1:19" x14ac:dyDescent="0.25">
      <c r="A1781" s="197">
        <f>YieldsAct!A1781</f>
        <v>35023</v>
      </c>
      <c r="B1781" s="197" t="str">
        <f>YieldsAct!B1781</f>
        <v>NM</v>
      </c>
      <c r="C1781" s="197" t="str">
        <f>YieldsAct!C1781</f>
        <v>Hidalgo County</v>
      </c>
      <c r="D1781" s="197">
        <f>YieldsAct!D1781</f>
        <v>-108.72633500000001</v>
      </c>
      <c r="E1781" s="197">
        <f>YieldsAct!E1781</f>
        <v>31.927790000000002</v>
      </c>
      <c r="N1781" s="198">
        <v>1.754557E-2</v>
      </c>
      <c r="S1781">
        <f t="shared" si="27"/>
        <v>138.48766713922512</v>
      </c>
    </row>
    <row r="1782" spans="1:19" x14ac:dyDescent="0.25">
      <c r="A1782" s="197">
        <f>YieldsAct!A1782</f>
        <v>35025</v>
      </c>
      <c r="B1782" s="197" t="str">
        <f>YieldsAct!B1782</f>
        <v>NM</v>
      </c>
      <c r="C1782" s="197" t="str">
        <f>YieldsAct!C1782</f>
        <v>Lea County</v>
      </c>
      <c r="D1782" s="197">
        <f>YieldsAct!D1782</f>
        <v>-103.41244399999999</v>
      </c>
      <c r="E1782" s="197">
        <f>YieldsAct!E1782</f>
        <v>32.782800000000002</v>
      </c>
      <c r="N1782" s="198">
        <v>1.836811E-2</v>
      </c>
      <c r="S1782">
        <f t="shared" si="27"/>
        <v>205.26294564000014</v>
      </c>
    </row>
    <row r="1783" spans="1:19" x14ac:dyDescent="0.25">
      <c r="A1783" s="197">
        <f>YieldsAct!A1783</f>
        <v>35027</v>
      </c>
      <c r="B1783" s="197" t="str">
        <f>YieldsAct!B1783</f>
        <v>NM</v>
      </c>
      <c r="C1783" s="197" t="str">
        <f>YieldsAct!C1783</f>
        <v>Lincoln County</v>
      </c>
      <c r="D1783" s="197">
        <f>YieldsAct!D1783</f>
        <v>-105.463641</v>
      </c>
      <c r="E1783" s="197">
        <f>YieldsAct!E1783</f>
        <v>33.740180000000002</v>
      </c>
      <c r="N1783" s="198">
        <v>1.7999339999999999E-2</v>
      </c>
      <c r="S1783">
        <f t="shared" si="27"/>
        <v>283.93727947290017</v>
      </c>
    </row>
    <row r="1784" spans="1:19" x14ac:dyDescent="0.25">
      <c r="A1784" s="197">
        <f>YieldsAct!A1784</f>
        <v>35028</v>
      </c>
      <c r="B1784" s="197" t="str">
        <f>YieldsAct!B1784</f>
        <v>NM</v>
      </c>
      <c r="C1784" s="197" t="str">
        <f>YieldsAct!C1784</f>
        <v>Los Alamos County</v>
      </c>
      <c r="D1784" s="197">
        <f>YieldsAct!D1784</f>
        <v>-106.315252</v>
      </c>
      <c r="E1784" s="197">
        <f>YieldsAct!E1784</f>
        <v>35.85951</v>
      </c>
      <c r="N1784" s="198">
        <v>1.798777E-2</v>
      </c>
      <c r="S1784">
        <f t="shared" si="27"/>
        <v>472.768104240225</v>
      </c>
    </row>
    <row r="1785" spans="1:19" x14ac:dyDescent="0.25">
      <c r="A1785" s="197">
        <f>YieldsAct!A1785</f>
        <v>35029</v>
      </c>
      <c r="B1785" s="197" t="str">
        <f>YieldsAct!B1785</f>
        <v>NM</v>
      </c>
      <c r="C1785" s="197" t="str">
        <f>YieldsAct!C1785</f>
        <v>Luna County</v>
      </c>
      <c r="D1785" s="197">
        <f>YieldsAct!D1785</f>
        <v>-107.762235</v>
      </c>
      <c r="E1785" s="197">
        <f>YieldsAct!E1785</f>
        <v>32.181379999999997</v>
      </c>
      <c r="N1785" s="198">
        <v>1.7440689999999998E-2</v>
      </c>
      <c r="S1785">
        <f t="shared" si="27"/>
        <v>157.94959208489979</v>
      </c>
    </row>
    <row r="1786" spans="1:19" x14ac:dyDescent="0.25">
      <c r="A1786" s="197">
        <f>YieldsAct!A1786</f>
        <v>35031</v>
      </c>
      <c r="B1786" s="197" t="str">
        <f>YieldsAct!B1786</f>
        <v>NM</v>
      </c>
      <c r="C1786" s="197" t="str">
        <f>YieldsAct!C1786</f>
        <v>McKinley County</v>
      </c>
      <c r="D1786" s="197">
        <f>YieldsAct!D1786</f>
        <v>-108.267511</v>
      </c>
      <c r="E1786" s="197">
        <f>YieldsAct!E1786</f>
        <v>35.579830000000001</v>
      </c>
      <c r="N1786" s="198">
        <v>1.8109170000000001E-2</v>
      </c>
      <c r="S1786">
        <f t="shared" si="27"/>
        <v>446.69115636502511</v>
      </c>
    </row>
    <row r="1787" spans="1:19" x14ac:dyDescent="0.25">
      <c r="A1787" s="197">
        <f>YieldsAct!A1787</f>
        <v>35033</v>
      </c>
      <c r="B1787" s="197" t="str">
        <f>YieldsAct!B1787</f>
        <v>NM</v>
      </c>
      <c r="C1787" s="197" t="str">
        <f>YieldsAct!C1787</f>
        <v>Mora County</v>
      </c>
      <c r="D1787" s="197">
        <f>YieldsAct!D1787</f>
        <v>-104.95169</v>
      </c>
      <c r="E1787" s="197">
        <f>YieldsAct!E1787</f>
        <v>36.002580000000002</v>
      </c>
      <c r="N1787" s="198">
        <v>1.808456E-2</v>
      </c>
      <c r="S1787">
        <f t="shared" si="27"/>
        <v>486.24382497690021</v>
      </c>
    </row>
    <row r="1788" spans="1:19" x14ac:dyDescent="0.25">
      <c r="A1788" s="197">
        <f>YieldsAct!A1788</f>
        <v>35035</v>
      </c>
      <c r="B1788" s="197" t="str">
        <f>YieldsAct!B1788</f>
        <v>NM</v>
      </c>
      <c r="C1788" s="197" t="str">
        <f>YieldsAct!C1788</f>
        <v>Otero County</v>
      </c>
      <c r="D1788" s="197">
        <f>YieldsAct!D1788</f>
        <v>-105.74915300000001</v>
      </c>
      <c r="E1788" s="197">
        <f>YieldsAct!E1788</f>
        <v>32.605429999999998</v>
      </c>
      <c r="N1788" s="198">
        <v>1.784962E-2</v>
      </c>
      <c r="S1788">
        <f t="shared" si="27"/>
        <v>191.14012234102489</v>
      </c>
    </row>
    <row r="1789" spans="1:19" x14ac:dyDescent="0.25">
      <c r="A1789" s="197">
        <f>YieldsAct!A1789</f>
        <v>35037</v>
      </c>
      <c r="B1789" s="197" t="str">
        <f>YieldsAct!B1789</f>
        <v>NM</v>
      </c>
      <c r="C1789" s="197" t="str">
        <f>YieldsAct!C1789</f>
        <v>Quay County</v>
      </c>
      <c r="D1789" s="197">
        <f>YieldsAct!D1789</f>
        <v>-103.544922</v>
      </c>
      <c r="E1789" s="197">
        <f>YieldsAct!E1789</f>
        <v>35.10172</v>
      </c>
      <c r="N1789" s="198">
        <v>1.850601E-2</v>
      </c>
      <c r="S1789">
        <f t="shared" si="27"/>
        <v>402.92808065640003</v>
      </c>
    </row>
    <row r="1790" spans="1:19" x14ac:dyDescent="0.25">
      <c r="A1790" s="197">
        <f>YieldsAct!A1790</f>
        <v>35039</v>
      </c>
      <c r="B1790" s="197" t="str">
        <f>YieldsAct!B1790</f>
        <v>NM</v>
      </c>
      <c r="C1790" s="197" t="str">
        <f>YieldsAct!C1790</f>
        <v>Rio Arriba County</v>
      </c>
      <c r="D1790" s="197">
        <f>YieldsAct!D1790</f>
        <v>-106.71129000000001</v>
      </c>
      <c r="E1790" s="197">
        <f>YieldsAct!E1790</f>
        <v>36.500459999999997</v>
      </c>
      <c r="N1790" s="198">
        <v>1.8392700000000001E-2</v>
      </c>
      <c r="S1790">
        <f t="shared" si="27"/>
        <v>533.85700547609963</v>
      </c>
    </row>
    <row r="1791" spans="1:19" x14ac:dyDescent="0.25">
      <c r="A1791" s="197">
        <f>YieldsAct!A1791</f>
        <v>35041</v>
      </c>
      <c r="B1791" s="197" t="str">
        <f>YieldsAct!B1791</f>
        <v>NM</v>
      </c>
      <c r="C1791" s="197" t="str">
        <f>YieldsAct!C1791</f>
        <v>Roosevelt County</v>
      </c>
      <c r="D1791" s="197">
        <f>YieldsAct!D1791</f>
        <v>-103.480671</v>
      </c>
      <c r="E1791" s="197">
        <f>YieldsAct!E1791</f>
        <v>34.020870000000002</v>
      </c>
      <c r="N1791" s="198">
        <v>1.831955E-2</v>
      </c>
      <c r="S1791">
        <f t="shared" si="27"/>
        <v>307.78536500302516</v>
      </c>
    </row>
    <row r="1792" spans="1:19" x14ac:dyDescent="0.25">
      <c r="A1792" s="197">
        <f>YieldsAct!A1792</f>
        <v>35043</v>
      </c>
      <c r="B1792" s="197" t="str">
        <f>YieldsAct!B1792</f>
        <v>NM</v>
      </c>
      <c r="C1792" s="197" t="str">
        <f>YieldsAct!C1792</f>
        <v>Sandoval County</v>
      </c>
      <c r="D1792" s="197">
        <f>YieldsAct!D1792</f>
        <v>-106.86986</v>
      </c>
      <c r="E1792" s="197">
        <f>YieldsAct!E1792</f>
        <v>35.678879999999999</v>
      </c>
      <c r="N1792" s="198">
        <v>1.8040500000000001E-2</v>
      </c>
      <c r="S1792">
        <f t="shared" si="27"/>
        <v>455.88617562239995</v>
      </c>
    </row>
    <row r="1793" spans="1:19" x14ac:dyDescent="0.25">
      <c r="A1793" s="197">
        <f>YieldsAct!A1793</f>
        <v>35045</v>
      </c>
      <c r="B1793" s="197" t="str">
        <f>YieldsAct!B1793</f>
        <v>NM</v>
      </c>
      <c r="C1793" s="197" t="str">
        <f>YieldsAct!C1793</f>
        <v>San Juan County</v>
      </c>
      <c r="D1793" s="197">
        <f>YieldsAct!D1793</f>
        <v>-108.32566300000001</v>
      </c>
      <c r="E1793" s="197">
        <f>YieldsAct!E1793</f>
        <v>36.508710000000001</v>
      </c>
      <c r="N1793" s="198">
        <v>1.833574E-2</v>
      </c>
      <c r="S1793">
        <f t="shared" si="27"/>
        <v>534.65536319422506</v>
      </c>
    </row>
    <row r="1794" spans="1:19" x14ac:dyDescent="0.25">
      <c r="A1794" s="197">
        <f>YieldsAct!A1794</f>
        <v>35047</v>
      </c>
      <c r="B1794" s="197" t="str">
        <f>YieldsAct!B1794</f>
        <v>NM</v>
      </c>
      <c r="C1794" s="197" t="str">
        <f>YieldsAct!C1794</f>
        <v>San Miguel County</v>
      </c>
      <c r="D1794" s="197">
        <f>YieldsAct!D1794</f>
        <v>-104.81256399999999</v>
      </c>
      <c r="E1794" s="197">
        <f>YieldsAct!E1794</f>
        <v>35.47166</v>
      </c>
      <c r="N1794" s="198">
        <v>1.8088699999999999E-2</v>
      </c>
      <c r="S1794">
        <f t="shared" si="27"/>
        <v>436.69994210009997</v>
      </c>
    </row>
    <row r="1795" spans="1:19" x14ac:dyDescent="0.25">
      <c r="A1795" s="197">
        <f>YieldsAct!A1795</f>
        <v>35049</v>
      </c>
      <c r="B1795" s="197" t="str">
        <f>YieldsAct!B1795</f>
        <v>NM</v>
      </c>
      <c r="C1795" s="197" t="str">
        <f>YieldsAct!C1795</f>
        <v>Santa Fe County</v>
      </c>
      <c r="D1795" s="197">
        <f>YieldsAct!D1795</f>
        <v>-105.977299</v>
      </c>
      <c r="E1795" s="197">
        <f>YieldsAct!E1795</f>
        <v>35.498559999999998</v>
      </c>
      <c r="N1795" s="198">
        <v>1.7910200000000001E-2</v>
      </c>
      <c r="S1795">
        <f t="shared" si="27"/>
        <v>439.17966466559977</v>
      </c>
    </row>
    <row r="1796" spans="1:19" x14ac:dyDescent="0.25">
      <c r="A1796" s="197">
        <f>YieldsAct!A1796</f>
        <v>35051</v>
      </c>
      <c r="B1796" s="197" t="str">
        <f>YieldsAct!B1796</f>
        <v>NM</v>
      </c>
      <c r="C1796" s="197" t="str">
        <f>YieldsAct!C1796</f>
        <v>Sierra County</v>
      </c>
      <c r="D1796" s="197">
        <f>YieldsAct!D1796</f>
        <v>-107.20140600000001</v>
      </c>
      <c r="E1796" s="197">
        <f>YieldsAct!E1796</f>
        <v>33.126710000000003</v>
      </c>
      <c r="N1796" s="198">
        <v>1.771203E-2</v>
      </c>
      <c r="S1796">
        <f t="shared" si="27"/>
        <v>233.04963470422521</v>
      </c>
    </row>
    <row r="1797" spans="1:19" x14ac:dyDescent="0.25">
      <c r="A1797" s="197">
        <f>YieldsAct!A1797</f>
        <v>35053</v>
      </c>
      <c r="B1797" s="197" t="str">
        <f>YieldsAct!B1797</f>
        <v>NM</v>
      </c>
      <c r="C1797" s="197" t="str">
        <f>YieldsAct!C1797</f>
        <v>Socorro County</v>
      </c>
      <c r="D1797" s="197">
        <f>YieldsAct!D1797</f>
        <v>-106.933938</v>
      </c>
      <c r="E1797" s="197">
        <f>YieldsAct!E1797</f>
        <v>34.006219999999999</v>
      </c>
      <c r="N1797" s="198">
        <v>1.7699739999999999E-2</v>
      </c>
      <c r="S1797">
        <f t="shared" si="27"/>
        <v>306.53189704889991</v>
      </c>
    </row>
    <row r="1798" spans="1:19" x14ac:dyDescent="0.25">
      <c r="A1798" s="197">
        <f>YieldsAct!A1798</f>
        <v>35055</v>
      </c>
      <c r="B1798" s="197" t="str">
        <f>YieldsAct!B1798</f>
        <v>NM</v>
      </c>
      <c r="C1798" s="197" t="str">
        <f>YieldsAct!C1798</f>
        <v>Taos County</v>
      </c>
      <c r="D1798" s="197">
        <f>YieldsAct!D1798</f>
        <v>-105.641143</v>
      </c>
      <c r="E1798" s="197">
        <f>YieldsAct!E1798</f>
        <v>36.565600000000003</v>
      </c>
      <c r="N1798" s="198">
        <v>1.8064279999999999E-2</v>
      </c>
      <c r="S1798">
        <f t="shared" si="27"/>
        <v>540.16898256000036</v>
      </c>
    </row>
    <row r="1799" spans="1:19" x14ac:dyDescent="0.25">
      <c r="A1799" s="197">
        <f>YieldsAct!A1799</f>
        <v>35057</v>
      </c>
      <c r="B1799" s="197" t="str">
        <f>YieldsAct!B1799</f>
        <v>NM</v>
      </c>
      <c r="C1799" s="197" t="str">
        <f>YieldsAct!C1799</f>
        <v>Torrance County</v>
      </c>
      <c r="D1799" s="197">
        <f>YieldsAct!D1799</f>
        <v>-105.846555</v>
      </c>
      <c r="E1799" s="197">
        <f>YieldsAct!E1799</f>
        <v>34.631259999999997</v>
      </c>
      <c r="N1799" s="198">
        <v>1.7716369999999999E-2</v>
      </c>
      <c r="S1799">
        <f t="shared" si="27"/>
        <v>360.86933067209981</v>
      </c>
    </row>
    <row r="1800" spans="1:19" x14ac:dyDescent="0.25">
      <c r="A1800" s="197">
        <f>YieldsAct!A1800</f>
        <v>35059</v>
      </c>
      <c r="B1800" s="197" t="str">
        <f>YieldsAct!B1800</f>
        <v>NM</v>
      </c>
      <c r="C1800" s="197" t="str">
        <f>YieldsAct!C1800</f>
        <v>Union County</v>
      </c>
      <c r="D1800" s="197">
        <f>YieldsAct!D1800</f>
        <v>-103.474091</v>
      </c>
      <c r="E1800" s="197">
        <f>YieldsAct!E1800</f>
        <v>36.474899999999998</v>
      </c>
      <c r="N1800" s="198">
        <v>1.8413280000000001E-2</v>
      </c>
      <c r="S1800">
        <f t="shared" si="27"/>
        <v>531.38549252249982</v>
      </c>
    </row>
    <row r="1801" spans="1:19" x14ac:dyDescent="0.25">
      <c r="A1801" s="197">
        <f>YieldsAct!A1801</f>
        <v>35061</v>
      </c>
      <c r="B1801" s="197" t="str">
        <f>YieldsAct!B1801</f>
        <v>NM</v>
      </c>
      <c r="C1801" s="197" t="str">
        <f>YieldsAct!C1801</f>
        <v>Valencia County</v>
      </c>
      <c r="D1801" s="197">
        <f>YieldsAct!D1801</f>
        <v>-106.806082</v>
      </c>
      <c r="E1801" s="197">
        <f>YieldsAct!E1801</f>
        <v>34.710059999999999</v>
      </c>
      <c r="N1801" s="198">
        <v>1.8015690000000001E-2</v>
      </c>
      <c r="S1801">
        <f t="shared" ref="S1801:S1864" si="28">E1801*1.5^2*(E1801-30)</f>
        <v>367.84454670809987</v>
      </c>
    </row>
    <row r="1802" spans="1:19" x14ac:dyDescent="0.25">
      <c r="A1802" s="197">
        <f>YieldsAct!A1802</f>
        <v>36001</v>
      </c>
      <c r="B1802" s="197" t="str">
        <f>YieldsAct!B1802</f>
        <v>NY</v>
      </c>
      <c r="C1802" s="197" t="str">
        <f>YieldsAct!C1802</f>
        <v>Albany County</v>
      </c>
      <c r="D1802" s="197">
        <f>YieldsAct!D1802</f>
        <v>-73.974518399999994</v>
      </c>
      <c r="E1802" s="197">
        <f>YieldsAct!E1802</f>
        <v>42.603920000000002</v>
      </c>
      <c r="N1802" s="198">
        <v>2.8822529999999999E-2</v>
      </c>
      <c r="S1802">
        <f t="shared" si="28"/>
        <v>1208.1968985744004</v>
      </c>
    </row>
    <row r="1803" spans="1:19" x14ac:dyDescent="0.25">
      <c r="A1803" s="197">
        <f>YieldsAct!A1803</f>
        <v>36003</v>
      </c>
      <c r="B1803" s="197" t="str">
        <f>YieldsAct!B1803</f>
        <v>NY</v>
      </c>
      <c r="C1803" s="197" t="str">
        <f>YieldsAct!C1803</f>
        <v>Allegany County</v>
      </c>
      <c r="D1803" s="197">
        <f>YieldsAct!D1803</f>
        <v>-78.033522899999994</v>
      </c>
      <c r="E1803" s="197">
        <f>YieldsAct!E1803</f>
        <v>42.256039999999999</v>
      </c>
      <c r="N1803" s="198">
        <v>2.868472E-2</v>
      </c>
      <c r="S1803">
        <f t="shared" si="28"/>
        <v>1165.2563620835997</v>
      </c>
    </row>
    <row r="1804" spans="1:19" x14ac:dyDescent="0.25">
      <c r="A1804" s="197">
        <f>YieldsAct!A1804</f>
        <v>36005</v>
      </c>
      <c r="B1804" s="197" t="str">
        <f>YieldsAct!B1804</f>
        <v>NY</v>
      </c>
      <c r="C1804" s="197" t="str">
        <f>YieldsAct!C1804</f>
        <v>Bronx County</v>
      </c>
      <c r="D1804" s="197">
        <f>YieldsAct!D1804</f>
        <v>-73.864944600000001</v>
      </c>
      <c r="E1804" s="197">
        <f>YieldsAct!E1804</f>
        <v>40.856180000000002</v>
      </c>
      <c r="N1804" s="198">
        <v>3.108762E-2</v>
      </c>
      <c r="S1804">
        <f t="shared" si="28"/>
        <v>997.96959943290017</v>
      </c>
    </row>
    <row r="1805" spans="1:19" x14ac:dyDescent="0.25">
      <c r="A1805" s="197">
        <f>YieldsAct!A1805</f>
        <v>36007</v>
      </c>
      <c r="B1805" s="197" t="str">
        <f>YieldsAct!B1805</f>
        <v>NY</v>
      </c>
      <c r="C1805" s="197" t="str">
        <f>YieldsAct!C1805</f>
        <v>Broome County</v>
      </c>
      <c r="D1805" s="197">
        <f>YieldsAct!D1805</f>
        <v>-75.817662799999994</v>
      </c>
      <c r="E1805" s="197">
        <f>YieldsAct!E1805</f>
        <v>42.16337</v>
      </c>
      <c r="N1805" s="198">
        <v>2.9531709999999999E-2</v>
      </c>
      <c r="S1805">
        <f t="shared" si="28"/>
        <v>1153.9095069530249</v>
      </c>
    </row>
    <row r="1806" spans="1:19" x14ac:dyDescent="0.25">
      <c r="A1806" s="197">
        <f>YieldsAct!A1806</f>
        <v>36009</v>
      </c>
      <c r="B1806" s="197" t="str">
        <f>YieldsAct!B1806</f>
        <v>NY</v>
      </c>
      <c r="C1806" s="197" t="str">
        <f>YieldsAct!C1806</f>
        <v>Cattaraugus County</v>
      </c>
      <c r="D1806" s="197">
        <f>YieldsAct!D1806</f>
        <v>-78.677159500000002</v>
      </c>
      <c r="E1806" s="197">
        <f>YieldsAct!E1806</f>
        <v>42.249670000000002</v>
      </c>
      <c r="N1806" s="198">
        <v>2.8956590000000001E-2</v>
      </c>
      <c r="S1806">
        <f t="shared" si="28"/>
        <v>1164.4751589950251</v>
      </c>
    </row>
    <row r="1807" spans="1:19" x14ac:dyDescent="0.25">
      <c r="A1807" s="197">
        <f>YieldsAct!A1807</f>
        <v>36011</v>
      </c>
      <c r="B1807" s="197" t="str">
        <f>YieldsAct!B1807</f>
        <v>NY</v>
      </c>
      <c r="C1807" s="197" t="str">
        <f>YieldsAct!C1807</f>
        <v>Cayuga County</v>
      </c>
      <c r="D1807" s="197">
        <f>YieldsAct!D1807</f>
        <v>-76.554648700000001</v>
      </c>
      <c r="E1807" s="197">
        <f>YieldsAct!E1807</f>
        <v>42.919379999999997</v>
      </c>
      <c r="N1807" s="198">
        <v>2.8802250000000001E-2</v>
      </c>
      <c r="S1807">
        <f t="shared" si="28"/>
        <v>1247.6065040648996</v>
      </c>
    </row>
    <row r="1808" spans="1:19" x14ac:dyDescent="0.25">
      <c r="A1808" s="197">
        <f>YieldsAct!A1808</f>
        <v>36013</v>
      </c>
      <c r="B1808" s="197" t="str">
        <f>YieldsAct!B1808</f>
        <v>NY</v>
      </c>
      <c r="C1808" s="197" t="str">
        <f>YieldsAct!C1808</f>
        <v>Chautauqua County</v>
      </c>
      <c r="D1808" s="197">
        <f>YieldsAct!D1808</f>
        <v>-79.364960699999997</v>
      </c>
      <c r="E1808" s="197">
        <f>YieldsAct!E1808</f>
        <v>42.232100000000003</v>
      </c>
      <c r="N1808" s="198">
        <v>2.8899709999999999E-2</v>
      </c>
      <c r="S1808">
        <f t="shared" si="28"/>
        <v>1162.3213584225002</v>
      </c>
    </row>
    <row r="1809" spans="1:19" x14ac:dyDescent="0.25">
      <c r="A1809" s="197">
        <f>YieldsAct!A1809</f>
        <v>36015</v>
      </c>
      <c r="B1809" s="197" t="str">
        <f>YieldsAct!B1809</f>
        <v>NY</v>
      </c>
      <c r="C1809" s="197" t="str">
        <f>YieldsAct!C1809</f>
        <v>Chemung County</v>
      </c>
      <c r="D1809" s="197">
        <f>YieldsAct!D1809</f>
        <v>-76.763166200000001</v>
      </c>
      <c r="E1809" s="197">
        <f>YieldsAct!E1809</f>
        <v>42.141590000000001</v>
      </c>
      <c r="N1809" s="198">
        <v>2.87011E-2</v>
      </c>
      <c r="S1809">
        <f t="shared" si="28"/>
        <v>1151.2482923882251</v>
      </c>
    </row>
    <row r="1810" spans="1:19" x14ac:dyDescent="0.25">
      <c r="A1810" s="197">
        <f>YieldsAct!A1810</f>
        <v>36017</v>
      </c>
      <c r="B1810" s="197" t="str">
        <f>YieldsAct!B1810</f>
        <v>NY</v>
      </c>
      <c r="C1810" s="197" t="str">
        <f>YieldsAct!C1810</f>
        <v>Chenango County</v>
      </c>
      <c r="D1810" s="197">
        <f>YieldsAct!D1810</f>
        <v>-75.609515900000005</v>
      </c>
      <c r="E1810" s="197">
        <f>YieldsAct!E1810</f>
        <v>42.495800000000003</v>
      </c>
      <c r="N1810" s="198">
        <v>2.9608800000000001E-2</v>
      </c>
      <c r="S1810">
        <f t="shared" si="28"/>
        <v>1194.7927896900005</v>
      </c>
    </row>
    <row r="1811" spans="1:19" x14ac:dyDescent="0.25">
      <c r="A1811" s="197">
        <f>YieldsAct!A1811</f>
        <v>36019</v>
      </c>
      <c r="B1811" s="197" t="str">
        <f>YieldsAct!B1811</f>
        <v>NY</v>
      </c>
      <c r="C1811" s="197" t="str">
        <f>YieldsAct!C1811</f>
        <v>Clinton County</v>
      </c>
      <c r="D1811" s="197">
        <f>YieldsAct!D1811</f>
        <v>-73.686383699999993</v>
      </c>
      <c r="E1811" s="197">
        <f>YieldsAct!E1811</f>
        <v>44.74823</v>
      </c>
      <c r="N1811" s="198">
        <v>2.8105430000000001E-2</v>
      </c>
      <c r="S1811">
        <f t="shared" si="28"/>
        <v>1484.9036732990248</v>
      </c>
    </row>
    <row r="1812" spans="1:19" x14ac:dyDescent="0.25">
      <c r="A1812" s="197">
        <f>YieldsAct!A1812</f>
        <v>36021</v>
      </c>
      <c r="B1812" s="197" t="str">
        <f>YieldsAct!B1812</f>
        <v>NY</v>
      </c>
      <c r="C1812" s="197" t="str">
        <f>YieldsAct!C1812</f>
        <v>Columbia County</v>
      </c>
      <c r="D1812" s="197">
        <f>YieldsAct!D1812</f>
        <v>-73.637093899999996</v>
      </c>
      <c r="E1812" s="197">
        <f>YieldsAct!E1812</f>
        <v>42.25262</v>
      </c>
      <c r="N1812" s="198">
        <v>2.978308E-2</v>
      </c>
      <c r="S1812">
        <f t="shared" si="28"/>
        <v>1164.8369179449001</v>
      </c>
    </row>
    <row r="1813" spans="1:19" x14ac:dyDescent="0.25">
      <c r="A1813" s="197">
        <f>YieldsAct!A1813</f>
        <v>36023</v>
      </c>
      <c r="B1813" s="197" t="str">
        <f>YieldsAct!B1813</f>
        <v>NY</v>
      </c>
      <c r="C1813" s="197" t="str">
        <f>YieldsAct!C1813</f>
        <v>Cortland County</v>
      </c>
      <c r="D1813" s="197">
        <f>YieldsAct!D1813</f>
        <v>-76.064491000000004</v>
      </c>
      <c r="E1813" s="197">
        <f>YieldsAct!E1813</f>
        <v>42.594749999999998</v>
      </c>
      <c r="N1813" s="198">
        <v>2.9224119999999999E-2</v>
      </c>
      <c r="S1813">
        <f t="shared" si="28"/>
        <v>1207.0580120156246</v>
      </c>
    </row>
    <row r="1814" spans="1:19" x14ac:dyDescent="0.25">
      <c r="A1814" s="197">
        <f>YieldsAct!A1814</f>
        <v>36025</v>
      </c>
      <c r="B1814" s="197" t="str">
        <f>YieldsAct!B1814</f>
        <v>NY</v>
      </c>
      <c r="C1814" s="197" t="str">
        <f>YieldsAct!C1814</f>
        <v>Delaware County</v>
      </c>
      <c r="D1814" s="197">
        <f>YieldsAct!D1814</f>
        <v>-74.970490699999999</v>
      </c>
      <c r="E1814" s="197">
        <f>YieldsAct!E1814</f>
        <v>42.19659</v>
      </c>
      <c r="N1814" s="198">
        <v>3.0111160000000001E-2</v>
      </c>
      <c r="S1814">
        <f t="shared" si="28"/>
        <v>1157.9726421632251</v>
      </c>
    </row>
    <row r="1815" spans="1:19" x14ac:dyDescent="0.25">
      <c r="A1815" s="197">
        <f>YieldsAct!A1815</f>
        <v>36027</v>
      </c>
      <c r="B1815" s="197" t="str">
        <f>YieldsAct!B1815</f>
        <v>NY</v>
      </c>
      <c r="C1815" s="197" t="str">
        <f>YieldsAct!C1815</f>
        <v>Dutchess County</v>
      </c>
      <c r="D1815" s="197">
        <f>YieldsAct!D1815</f>
        <v>-73.751907099999997</v>
      </c>
      <c r="E1815" s="197">
        <f>YieldsAct!E1815</f>
        <v>41.767330000000001</v>
      </c>
      <c r="N1815" s="198">
        <v>2.990081E-2</v>
      </c>
      <c r="S1815">
        <f t="shared" si="28"/>
        <v>1105.8523994900252</v>
      </c>
    </row>
    <row r="1816" spans="1:19" x14ac:dyDescent="0.25">
      <c r="A1816" s="197">
        <f>YieldsAct!A1816</f>
        <v>36029</v>
      </c>
      <c r="B1816" s="197" t="str">
        <f>YieldsAct!B1816</f>
        <v>NY</v>
      </c>
      <c r="C1816" s="197" t="str">
        <f>YieldsAct!C1816</f>
        <v>Erie County</v>
      </c>
      <c r="D1816" s="197">
        <f>YieldsAct!D1816</f>
        <v>-78.734932799999996</v>
      </c>
      <c r="E1816" s="197">
        <f>YieldsAct!E1816</f>
        <v>42.764499999999998</v>
      </c>
      <c r="N1816" s="198">
        <v>2.8968580000000001E-2</v>
      </c>
      <c r="S1816">
        <f t="shared" si="28"/>
        <v>1228.2017855624997</v>
      </c>
    </row>
    <row r="1817" spans="1:19" x14ac:dyDescent="0.25">
      <c r="A1817" s="197">
        <f>YieldsAct!A1817</f>
        <v>36031</v>
      </c>
      <c r="B1817" s="197" t="str">
        <f>YieldsAct!B1817</f>
        <v>NY</v>
      </c>
      <c r="C1817" s="197" t="str">
        <f>YieldsAct!C1817</f>
        <v>Essex County</v>
      </c>
      <c r="D1817" s="197">
        <f>YieldsAct!D1817</f>
        <v>-73.780353099999999</v>
      </c>
      <c r="E1817" s="197">
        <f>YieldsAct!E1817</f>
        <v>44.116129999999998</v>
      </c>
      <c r="N1817" s="198">
        <v>2.8336389999999999E-2</v>
      </c>
      <c r="S1817">
        <f t="shared" si="28"/>
        <v>1401.1853088980247</v>
      </c>
    </row>
    <row r="1818" spans="1:19" x14ac:dyDescent="0.25">
      <c r="A1818" s="197">
        <f>YieldsAct!A1818</f>
        <v>36033</v>
      </c>
      <c r="B1818" s="197" t="str">
        <f>YieldsAct!B1818</f>
        <v>NY</v>
      </c>
      <c r="C1818" s="197" t="str">
        <f>YieldsAct!C1818</f>
        <v>Franklin County</v>
      </c>
      <c r="D1818" s="197">
        <f>YieldsAct!D1818</f>
        <v>-74.3067274</v>
      </c>
      <c r="E1818" s="197">
        <f>YieldsAct!E1818</f>
        <v>44.591430000000003</v>
      </c>
      <c r="N1818" s="198">
        <v>2.8470189999999999E-2</v>
      </c>
      <c r="S1818">
        <f t="shared" si="28"/>
        <v>1463.9686412510252</v>
      </c>
    </row>
    <row r="1819" spans="1:19" x14ac:dyDescent="0.25">
      <c r="A1819" s="197">
        <f>YieldsAct!A1819</f>
        <v>36035</v>
      </c>
      <c r="B1819" s="197" t="str">
        <f>YieldsAct!B1819</f>
        <v>NY</v>
      </c>
      <c r="C1819" s="197" t="str">
        <f>YieldsAct!C1819</f>
        <v>Fulton County</v>
      </c>
      <c r="D1819" s="197">
        <f>YieldsAct!D1819</f>
        <v>-74.425268700000004</v>
      </c>
      <c r="E1819" s="197">
        <f>YieldsAct!E1819</f>
        <v>43.111579999999996</v>
      </c>
      <c r="N1819" s="198">
        <v>2.917517E-2</v>
      </c>
      <c r="S1819">
        <f t="shared" si="28"/>
        <v>1271.8370927168996</v>
      </c>
    </row>
    <row r="1820" spans="1:19" x14ac:dyDescent="0.25">
      <c r="A1820" s="197">
        <f>YieldsAct!A1820</f>
        <v>36037</v>
      </c>
      <c r="B1820" s="197" t="str">
        <f>YieldsAct!B1820</f>
        <v>NY</v>
      </c>
      <c r="C1820" s="197" t="str">
        <f>YieldsAct!C1820</f>
        <v>Genesee County</v>
      </c>
      <c r="D1820" s="197">
        <f>YieldsAct!D1820</f>
        <v>-78.198071600000006</v>
      </c>
      <c r="E1820" s="197">
        <f>YieldsAct!E1820</f>
        <v>42.999630000000003</v>
      </c>
      <c r="N1820" s="198">
        <v>2.8450030000000001E-2</v>
      </c>
      <c r="S1820">
        <f t="shared" si="28"/>
        <v>1257.7033803080255</v>
      </c>
    </row>
    <row r="1821" spans="1:19" x14ac:dyDescent="0.25">
      <c r="A1821" s="197">
        <f>YieldsAct!A1821</f>
        <v>36039</v>
      </c>
      <c r="B1821" s="197" t="str">
        <f>YieldsAct!B1821</f>
        <v>NY</v>
      </c>
      <c r="C1821" s="197" t="str">
        <f>YieldsAct!C1821</f>
        <v>Greene County</v>
      </c>
      <c r="D1821" s="197">
        <f>YieldsAct!D1821</f>
        <v>-74.130998399999996</v>
      </c>
      <c r="E1821" s="197">
        <f>YieldsAct!E1821</f>
        <v>42.27937</v>
      </c>
      <c r="N1821" s="198">
        <v>2.9438639999999999E-2</v>
      </c>
      <c r="S1821">
        <f t="shared" si="28"/>
        <v>1168.1190620930249</v>
      </c>
    </row>
    <row r="1822" spans="1:19" x14ac:dyDescent="0.25">
      <c r="A1822" s="197">
        <f>YieldsAct!A1822</f>
        <v>36041</v>
      </c>
      <c r="B1822" s="197" t="str">
        <f>YieldsAct!B1822</f>
        <v>NY</v>
      </c>
      <c r="C1822" s="197" t="str">
        <f>YieldsAct!C1822</f>
        <v>Hamilton County</v>
      </c>
      <c r="D1822" s="197">
        <f>YieldsAct!D1822</f>
        <v>-74.504267799999994</v>
      </c>
      <c r="E1822" s="197">
        <f>YieldsAct!E1822</f>
        <v>43.660080000000001</v>
      </c>
      <c r="N1822" s="198">
        <v>2.8855490000000001E-2</v>
      </c>
      <c r="S1822">
        <f t="shared" si="28"/>
        <v>1341.9004176144001</v>
      </c>
    </row>
    <row r="1823" spans="1:19" x14ac:dyDescent="0.25">
      <c r="A1823" s="197">
        <f>YieldsAct!A1823</f>
        <v>36043</v>
      </c>
      <c r="B1823" s="197" t="str">
        <f>YieldsAct!B1823</f>
        <v>NY</v>
      </c>
      <c r="C1823" s="197" t="str">
        <f>YieldsAct!C1823</f>
        <v>Herkimer County</v>
      </c>
      <c r="D1823" s="197">
        <f>YieldsAct!D1823</f>
        <v>-74.972191300000006</v>
      </c>
      <c r="E1823" s="197">
        <f>YieldsAct!E1823</f>
        <v>43.414119999999997</v>
      </c>
      <c r="N1823" s="198">
        <v>2.9471049999999999E-2</v>
      </c>
      <c r="S1823">
        <f t="shared" si="28"/>
        <v>1310.3149845923997</v>
      </c>
    </row>
    <row r="1824" spans="1:19" x14ac:dyDescent="0.25">
      <c r="A1824" s="197">
        <f>YieldsAct!A1824</f>
        <v>36045</v>
      </c>
      <c r="B1824" s="197" t="str">
        <f>YieldsAct!B1824</f>
        <v>NY</v>
      </c>
      <c r="C1824" s="197" t="str">
        <f>YieldsAct!C1824</f>
        <v>Jefferson County</v>
      </c>
      <c r="D1824" s="197">
        <f>YieldsAct!D1824</f>
        <v>-75.916296799999998</v>
      </c>
      <c r="E1824" s="197">
        <f>YieldsAct!E1824</f>
        <v>44.031700000000001</v>
      </c>
      <c r="N1824" s="198">
        <v>2.8340669999999998E-2</v>
      </c>
      <c r="S1824">
        <f t="shared" si="28"/>
        <v>1390.1391110025002</v>
      </c>
    </row>
    <row r="1825" spans="1:19" x14ac:dyDescent="0.25">
      <c r="A1825" s="197">
        <f>YieldsAct!A1825</f>
        <v>36047</v>
      </c>
      <c r="B1825" s="197" t="str">
        <f>YieldsAct!B1825</f>
        <v>NY</v>
      </c>
      <c r="C1825" s="197" t="str">
        <f>YieldsAct!C1825</f>
        <v>Kings County</v>
      </c>
      <c r="D1825" s="197">
        <f>YieldsAct!D1825</f>
        <v>-73.954654199999993</v>
      </c>
      <c r="E1825" s="197">
        <f>YieldsAct!E1825</f>
        <v>40.64058</v>
      </c>
      <c r="N1825" s="198">
        <v>3.12214E-2</v>
      </c>
      <c r="S1825">
        <f t="shared" si="28"/>
        <v>972.98852115689999</v>
      </c>
    </row>
    <row r="1826" spans="1:19" x14ac:dyDescent="0.25">
      <c r="A1826" s="197">
        <f>YieldsAct!A1826</f>
        <v>36049</v>
      </c>
      <c r="B1826" s="197" t="str">
        <f>YieldsAct!B1826</f>
        <v>NY</v>
      </c>
      <c r="C1826" s="197" t="str">
        <f>YieldsAct!C1826</f>
        <v>Lewis County</v>
      </c>
      <c r="D1826" s="197">
        <f>YieldsAct!D1826</f>
        <v>-75.451911300000006</v>
      </c>
      <c r="E1826" s="197">
        <f>YieldsAct!E1826</f>
        <v>43.78293</v>
      </c>
      <c r="N1826" s="198">
        <v>2.8818469999999999E-2</v>
      </c>
      <c r="S1826">
        <f t="shared" si="28"/>
        <v>1357.7783836160252</v>
      </c>
    </row>
    <row r="1827" spans="1:19" x14ac:dyDescent="0.25">
      <c r="A1827" s="197">
        <f>YieldsAct!A1827</f>
        <v>36051</v>
      </c>
      <c r="B1827" s="197" t="str">
        <f>YieldsAct!B1827</f>
        <v>NY</v>
      </c>
      <c r="C1827" s="197" t="str">
        <f>YieldsAct!C1827</f>
        <v>Livingston County</v>
      </c>
      <c r="D1827" s="197">
        <f>YieldsAct!D1827</f>
        <v>-77.782474300000004</v>
      </c>
      <c r="E1827" s="197">
        <f>YieldsAct!E1827</f>
        <v>42.722470000000001</v>
      </c>
      <c r="N1827" s="198">
        <v>2.8538810000000001E-2</v>
      </c>
      <c r="S1827">
        <f t="shared" si="28"/>
        <v>1222.954521527025</v>
      </c>
    </row>
    <row r="1828" spans="1:19" x14ac:dyDescent="0.25">
      <c r="A1828" s="197">
        <f>YieldsAct!A1828</f>
        <v>36053</v>
      </c>
      <c r="B1828" s="197" t="str">
        <f>YieldsAct!B1828</f>
        <v>NY</v>
      </c>
      <c r="C1828" s="197" t="str">
        <f>YieldsAct!C1828</f>
        <v>Madison County</v>
      </c>
      <c r="D1828" s="197">
        <f>YieldsAct!D1828</f>
        <v>-75.673177300000006</v>
      </c>
      <c r="E1828" s="197">
        <f>YieldsAct!E1828</f>
        <v>42.914859999999997</v>
      </c>
      <c r="N1828" s="198">
        <v>2.9430660000000001E-2</v>
      </c>
      <c r="S1828">
        <f t="shared" si="28"/>
        <v>1247.0386698440996</v>
      </c>
    </row>
    <row r="1829" spans="1:19" x14ac:dyDescent="0.25">
      <c r="A1829" s="197">
        <f>YieldsAct!A1829</f>
        <v>36055</v>
      </c>
      <c r="B1829" s="197" t="str">
        <f>YieldsAct!B1829</f>
        <v>NY</v>
      </c>
      <c r="C1829" s="197" t="str">
        <f>YieldsAct!C1829</f>
        <v>Monroe County</v>
      </c>
      <c r="D1829" s="197">
        <f>YieldsAct!D1829</f>
        <v>-77.701888299999993</v>
      </c>
      <c r="E1829" s="197">
        <f>YieldsAct!E1829</f>
        <v>43.143059999999998</v>
      </c>
      <c r="N1829" s="198">
        <v>2.8372959999999999E-2</v>
      </c>
      <c r="S1829">
        <f t="shared" si="28"/>
        <v>1275.8216088680997</v>
      </c>
    </row>
    <row r="1830" spans="1:19" x14ac:dyDescent="0.25">
      <c r="A1830" s="197">
        <f>YieldsAct!A1830</f>
        <v>36057</v>
      </c>
      <c r="B1830" s="197" t="str">
        <f>YieldsAct!B1830</f>
        <v>NY</v>
      </c>
      <c r="C1830" s="197" t="str">
        <f>YieldsAct!C1830</f>
        <v>Montgomery County</v>
      </c>
      <c r="D1830" s="197">
        <f>YieldsAct!D1830</f>
        <v>-74.453339799999995</v>
      </c>
      <c r="E1830" s="197">
        <f>YieldsAct!E1830</f>
        <v>42.901580000000003</v>
      </c>
      <c r="N1830" s="198">
        <v>2.9220200000000002E-2</v>
      </c>
      <c r="S1830">
        <f t="shared" si="28"/>
        <v>1245.3708746169004</v>
      </c>
    </row>
    <row r="1831" spans="1:19" x14ac:dyDescent="0.25">
      <c r="A1831" s="197">
        <f>YieldsAct!A1831</f>
        <v>36059</v>
      </c>
      <c r="B1831" s="197" t="str">
        <f>YieldsAct!B1831</f>
        <v>NY</v>
      </c>
      <c r="C1831" s="197" t="str">
        <f>YieldsAct!C1831</f>
        <v>Nassau County</v>
      </c>
      <c r="D1831" s="197">
        <f>YieldsAct!D1831</f>
        <v>-73.583882700000004</v>
      </c>
      <c r="E1831" s="197">
        <f>YieldsAct!E1831</f>
        <v>40.74586</v>
      </c>
      <c r="N1831" s="198">
        <v>3.0532920000000002E-2</v>
      </c>
      <c r="S1831">
        <f t="shared" si="28"/>
        <v>985.16094106410003</v>
      </c>
    </row>
    <row r="1832" spans="1:19" x14ac:dyDescent="0.25">
      <c r="A1832" s="197">
        <f>YieldsAct!A1832</f>
        <v>36061</v>
      </c>
      <c r="B1832" s="197" t="str">
        <f>YieldsAct!B1832</f>
        <v>NY</v>
      </c>
      <c r="C1832" s="197" t="str">
        <f>YieldsAct!C1832</f>
        <v>New York County</v>
      </c>
      <c r="D1832" s="197">
        <f>YieldsAct!D1832</f>
        <v>-73.974270899999993</v>
      </c>
      <c r="E1832" s="197">
        <f>YieldsAct!E1832</f>
        <v>40.770220000000002</v>
      </c>
      <c r="N1832" s="198">
        <v>3.107594E-2</v>
      </c>
      <c r="S1832">
        <f t="shared" si="28"/>
        <v>987.98453740890022</v>
      </c>
    </row>
    <row r="1833" spans="1:19" x14ac:dyDescent="0.25">
      <c r="A1833" s="197">
        <f>YieldsAct!A1833</f>
        <v>36063</v>
      </c>
      <c r="B1833" s="197" t="str">
        <f>YieldsAct!B1833</f>
        <v>NY</v>
      </c>
      <c r="C1833" s="197" t="str">
        <f>YieldsAct!C1833</f>
        <v>Niagara County</v>
      </c>
      <c r="D1833" s="197">
        <f>YieldsAct!D1833</f>
        <v>-78.734668900000003</v>
      </c>
      <c r="E1833" s="197">
        <f>YieldsAct!E1833</f>
        <v>43.198560000000001</v>
      </c>
      <c r="N1833" s="198">
        <v>2.8522820000000001E-2</v>
      </c>
      <c r="S1833">
        <f t="shared" si="28"/>
        <v>1282.8572686656</v>
      </c>
    </row>
    <row r="1834" spans="1:19" x14ac:dyDescent="0.25">
      <c r="A1834" s="197">
        <f>YieldsAct!A1834</f>
        <v>36065</v>
      </c>
      <c r="B1834" s="197" t="str">
        <f>YieldsAct!B1834</f>
        <v>NY</v>
      </c>
      <c r="C1834" s="197" t="str">
        <f>YieldsAct!C1834</f>
        <v>Oneida County</v>
      </c>
      <c r="D1834" s="197">
        <f>YieldsAct!D1834</f>
        <v>-75.446342599999994</v>
      </c>
      <c r="E1834" s="197">
        <f>YieldsAct!E1834</f>
        <v>43.243609999999997</v>
      </c>
      <c r="N1834" s="198">
        <v>2.926426E-2</v>
      </c>
      <c r="S1834">
        <f t="shared" si="28"/>
        <v>1288.5783881222246</v>
      </c>
    </row>
    <row r="1835" spans="1:19" x14ac:dyDescent="0.25">
      <c r="A1835" s="197">
        <f>YieldsAct!A1835</f>
        <v>36067</v>
      </c>
      <c r="B1835" s="197" t="str">
        <f>YieldsAct!B1835</f>
        <v>NY</v>
      </c>
      <c r="C1835" s="197" t="str">
        <f>YieldsAct!C1835</f>
        <v>Onondaga County</v>
      </c>
      <c r="D1835" s="197">
        <f>YieldsAct!D1835</f>
        <v>-76.193905099999995</v>
      </c>
      <c r="E1835" s="197">
        <f>YieldsAct!E1835</f>
        <v>43.004660000000001</v>
      </c>
      <c r="N1835" s="198">
        <v>2.9062169999999998E-2</v>
      </c>
      <c r="S1835">
        <f t="shared" si="28"/>
        <v>1258.3372088601002</v>
      </c>
    </row>
    <row r="1836" spans="1:19" x14ac:dyDescent="0.25">
      <c r="A1836" s="197">
        <f>YieldsAct!A1836</f>
        <v>36069</v>
      </c>
      <c r="B1836" s="197" t="str">
        <f>YieldsAct!B1836</f>
        <v>NY</v>
      </c>
      <c r="C1836" s="197" t="str">
        <f>YieldsAct!C1836</f>
        <v>Ontario County</v>
      </c>
      <c r="D1836" s="197">
        <f>YieldsAct!D1836</f>
        <v>-77.299852400000006</v>
      </c>
      <c r="E1836" s="197">
        <f>YieldsAct!E1836</f>
        <v>42.853859999999997</v>
      </c>
      <c r="N1836" s="198">
        <v>2.847856E-2</v>
      </c>
      <c r="S1836">
        <f t="shared" si="28"/>
        <v>1239.3844130240998</v>
      </c>
    </row>
    <row r="1837" spans="1:19" x14ac:dyDescent="0.25">
      <c r="A1837" s="197">
        <f>YieldsAct!A1837</f>
        <v>36071</v>
      </c>
      <c r="B1837" s="197" t="str">
        <f>YieldsAct!B1837</f>
        <v>NY</v>
      </c>
      <c r="C1837" s="197" t="str">
        <f>YieldsAct!C1837</f>
        <v>Orange County</v>
      </c>
      <c r="D1837" s="197">
        <f>YieldsAct!D1837</f>
        <v>-74.311350599999997</v>
      </c>
      <c r="E1837" s="197">
        <f>YieldsAct!E1837</f>
        <v>41.401069999999997</v>
      </c>
      <c r="N1837" s="198">
        <v>3.007895E-2</v>
      </c>
      <c r="S1837">
        <f t="shared" si="28"/>
        <v>1062.0371185760248</v>
      </c>
    </row>
    <row r="1838" spans="1:19" x14ac:dyDescent="0.25">
      <c r="A1838" s="197">
        <f>YieldsAct!A1838</f>
        <v>36073</v>
      </c>
      <c r="B1838" s="197" t="str">
        <f>YieldsAct!B1838</f>
        <v>NY</v>
      </c>
      <c r="C1838" s="197" t="str">
        <f>YieldsAct!C1838</f>
        <v>Orleans County</v>
      </c>
      <c r="D1838" s="197">
        <f>YieldsAct!D1838</f>
        <v>-78.234253199999998</v>
      </c>
      <c r="E1838" s="197">
        <f>YieldsAct!E1838</f>
        <v>43.24727</v>
      </c>
      <c r="N1838" s="198">
        <v>2.8324510000000001E-2</v>
      </c>
      <c r="S1838">
        <f t="shared" si="28"/>
        <v>1289.0435905190252</v>
      </c>
    </row>
    <row r="1839" spans="1:19" x14ac:dyDescent="0.25">
      <c r="A1839" s="197">
        <f>YieldsAct!A1839</f>
        <v>36075</v>
      </c>
      <c r="B1839" s="197" t="str">
        <f>YieldsAct!B1839</f>
        <v>NY</v>
      </c>
      <c r="C1839" s="197" t="str">
        <f>YieldsAct!C1839</f>
        <v>Oswego County</v>
      </c>
      <c r="D1839" s="197">
        <f>YieldsAct!D1839</f>
        <v>-76.1464091</v>
      </c>
      <c r="E1839" s="197">
        <f>YieldsAct!E1839</f>
        <v>43.42839</v>
      </c>
      <c r="N1839" s="198">
        <v>2.8831209999999999E-2</v>
      </c>
      <c r="S1839">
        <f t="shared" si="28"/>
        <v>1312.1400554822249</v>
      </c>
    </row>
    <row r="1840" spans="1:19" x14ac:dyDescent="0.25">
      <c r="A1840" s="197">
        <f>YieldsAct!A1840</f>
        <v>36077</v>
      </c>
      <c r="B1840" s="197" t="str">
        <f>YieldsAct!B1840</f>
        <v>NY</v>
      </c>
      <c r="C1840" s="197" t="str">
        <f>YieldsAct!C1840</f>
        <v>Otsego County</v>
      </c>
      <c r="D1840" s="197">
        <f>YieldsAct!D1840</f>
        <v>-75.0349875</v>
      </c>
      <c r="E1840" s="197">
        <f>YieldsAct!E1840</f>
        <v>42.633969999999998</v>
      </c>
      <c r="N1840" s="198">
        <v>2.9876059999999999E-2</v>
      </c>
      <c r="S1840">
        <f t="shared" si="28"/>
        <v>1211.9316704120247</v>
      </c>
    </row>
    <row r="1841" spans="1:19" x14ac:dyDescent="0.25">
      <c r="A1841" s="197">
        <f>YieldsAct!A1841</f>
        <v>36079</v>
      </c>
      <c r="B1841" s="197" t="str">
        <f>YieldsAct!B1841</f>
        <v>NY</v>
      </c>
      <c r="C1841" s="197" t="str">
        <f>YieldsAct!C1841</f>
        <v>Putnam County</v>
      </c>
      <c r="D1841" s="197">
        <f>YieldsAct!D1841</f>
        <v>-73.752699899999996</v>
      </c>
      <c r="E1841" s="197">
        <f>YieldsAct!E1841</f>
        <v>41.428849999999997</v>
      </c>
      <c r="N1841" s="198">
        <v>3.0236679999999998E-2</v>
      </c>
      <c r="S1841">
        <f t="shared" si="28"/>
        <v>1065.3392527256246</v>
      </c>
    </row>
    <row r="1842" spans="1:19" x14ac:dyDescent="0.25">
      <c r="A1842" s="197">
        <f>YieldsAct!A1842</f>
        <v>36081</v>
      </c>
      <c r="B1842" s="197" t="str">
        <f>YieldsAct!B1842</f>
        <v>NY</v>
      </c>
      <c r="C1842" s="197" t="str">
        <f>YieldsAct!C1842</f>
        <v>Queens County</v>
      </c>
      <c r="D1842" s="197">
        <f>YieldsAct!D1842</f>
        <v>-73.814712</v>
      </c>
      <c r="E1842" s="197">
        <f>YieldsAct!E1842</f>
        <v>40.683529999999998</v>
      </c>
      <c r="N1842" s="198">
        <v>3.0982240000000001E-2</v>
      </c>
      <c r="S1842">
        <f t="shared" si="28"/>
        <v>977.94835483702479</v>
      </c>
    </row>
    <row r="1843" spans="1:19" x14ac:dyDescent="0.25">
      <c r="A1843" s="197">
        <f>YieldsAct!A1843</f>
        <v>36083</v>
      </c>
      <c r="B1843" s="197" t="str">
        <f>YieldsAct!B1843</f>
        <v>NY</v>
      </c>
      <c r="C1843" s="197" t="str">
        <f>YieldsAct!C1843</f>
        <v>Rensselaer County</v>
      </c>
      <c r="D1843" s="197">
        <f>YieldsAct!D1843</f>
        <v>-73.510421600000001</v>
      </c>
      <c r="E1843" s="197">
        <f>YieldsAct!E1843</f>
        <v>42.711919999999999</v>
      </c>
      <c r="N1843" s="198">
        <v>2.95319E-2</v>
      </c>
      <c r="S1843">
        <f t="shared" si="28"/>
        <v>1221.6386476943999</v>
      </c>
    </row>
    <row r="1844" spans="1:19" x14ac:dyDescent="0.25">
      <c r="A1844" s="197">
        <f>YieldsAct!A1844</f>
        <v>36085</v>
      </c>
      <c r="B1844" s="197" t="str">
        <f>YieldsAct!B1844</f>
        <v>NY</v>
      </c>
      <c r="C1844" s="197" t="str">
        <f>YieldsAct!C1844</f>
        <v>Richmond County</v>
      </c>
      <c r="D1844" s="197">
        <f>YieldsAct!D1844</f>
        <v>-74.173719899999995</v>
      </c>
      <c r="E1844" s="197">
        <f>YieldsAct!E1844</f>
        <v>40.577939999999998</v>
      </c>
      <c r="N1844" s="198">
        <v>3.0820589999999998E-2</v>
      </c>
      <c r="S1844">
        <f t="shared" si="28"/>
        <v>965.76978294809987</v>
      </c>
    </row>
    <row r="1845" spans="1:19" x14ac:dyDescent="0.25">
      <c r="A1845" s="197">
        <f>YieldsAct!A1845</f>
        <v>36087</v>
      </c>
      <c r="B1845" s="197" t="str">
        <f>YieldsAct!B1845</f>
        <v>NY</v>
      </c>
      <c r="C1845" s="197" t="str">
        <f>YieldsAct!C1845</f>
        <v>Rockland County</v>
      </c>
      <c r="D1845" s="197">
        <f>YieldsAct!D1845</f>
        <v>-74.024964900000001</v>
      </c>
      <c r="E1845" s="197">
        <f>YieldsAct!E1845</f>
        <v>41.152900000000002</v>
      </c>
      <c r="N1845" s="198">
        <v>3.0407199999999999E-2</v>
      </c>
      <c r="S1845">
        <f t="shared" si="28"/>
        <v>1032.6919014225002</v>
      </c>
    </row>
    <row r="1846" spans="1:19" x14ac:dyDescent="0.25">
      <c r="A1846" s="197">
        <f>YieldsAct!A1846</f>
        <v>36089</v>
      </c>
      <c r="B1846" s="197" t="str">
        <f>YieldsAct!B1846</f>
        <v>NY</v>
      </c>
      <c r="C1846" s="197" t="str">
        <f>YieldsAct!C1846</f>
        <v>St. Lawrence County</v>
      </c>
      <c r="D1846" s="197">
        <f>YieldsAct!D1846</f>
        <v>-75.070550800000007</v>
      </c>
      <c r="E1846" s="197">
        <f>YieldsAct!E1846</f>
        <v>44.497459999999997</v>
      </c>
      <c r="N1846" s="198">
        <v>2.8349010000000001E-2</v>
      </c>
      <c r="S1846">
        <f t="shared" si="28"/>
        <v>1451.4753295160995</v>
      </c>
    </row>
    <row r="1847" spans="1:19" x14ac:dyDescent="0.25">
      <c r="A1847" s="197">
        <f>YieldsAct!A1847</f>
        <v>36091</v>
      </c>
      <c r="B1847" s="197" t="str">
        <f>YieldsAct!B1847</f>
        <v>NY</v>
      </c>
      <c r="C1847" s="197" t="str">
        <f>YieldsAct!C1847</f>
        <v>Saratoga County</v>
      </c>
      <c r="D1847" s="197">
        <f>YieldsAct!D1847</f>
        <v>-73.866424199999997</v>
      </c>
      <c r="E1847" s="197">
        <f>YieldsAct!E1847</f>
        <v>43.109279999999998</v>
      </c>
      <c r="N1847" s="198">
        <v>2.8782200000000001E-2</v>
      </c>
      <c r="S1847">
        <f t="shared" si="28"/>
        <v>1271.5461497663998</v>
      </c>
    </row>
    <row r="1848" spans="1:19" x14ac:dyDescent="0.25">
      <c r="A1848" s="197">
        <f>YieldsAct!A1848</f>
        <v>36093</v>
      </c>
      <c r="B1848" s="197" t="str">
        <f>YieldsAct!B1848</f>
        <v>NY</v>
      </c>
      <c r="C1848" s="197" t="str">
        <f>YieldsAct!C1848</f>
        <v>Schenectady County</v>
      </c>
      <c r="D1848" s="197">
        <f>YieldsAct!D1848</f>
        <v>-74.065193500000007</v>
      </c>
      <c r="E1848" s="197">
        <f>YieldsAct!E1848</f>
        <v>42.82423</v>
      </c>
      <c r="N1848" s="198">
        <v>2.874579E-2</v>
      </c>
      <c r="S1848">
        <f t="shared" si="28"/>
        <v>1235.6724939590249</v>
      </c>
    </row>
    <row r="1849" spans="1:19" x14ac:dyDescent="0.25">
      <c r="A1849" s="197">
        <f>YieldsAct!A1849</f>
        <v>36095</v>
      </c>
      <c r="B1849" s="197" t="str">
        <f>YieldsAct!B1849</f>
        <v>NY</v>
      </c>
      <c r="C1849" s="197" t="str">
        <f>YieldsAct!C1849</f>
        <v>Schoharie County</v>
      </c>
      <c r="D1849" s="197">
        <f>YieldsAct!D1849</f>
        <v>-74.442671099999998</v>
      </c>
      <c r="E1849" s="197">
        <f>YieldsAct!E1849</f>
        <v>42.586689999999997</v>
      </c>
      <c r="N1849" s="198">
        <v>2.943455E-2</v>
      </c>
      <c r="S1849">
        <f t="shared" si="28"/>
        <v>1206.0572966012246</v>
      </c>
    </row>
    <row r="1850" spans="1:19" x14ac:dyDescent="0.25">
      <c r="A1850" s="197">
        <f>YieldsAct!A1850</f>
        <v>36097</v>
      </c>
      <c r="B1850" s="197" t="str">
        <f>YieldsAct!B1850</f>
        <v>NY</v>
      </c>
      <c r="C1850" s="197" t="str">
        <f>YieldsAct!C1850</f>
        <v>Schuyler County</v>
      </c>
      <c r="D1850" s="197">
        <f>YieldsAct!D1850</f>
        <v>-76.877253699999997</v>
      </c>
      <c r="E1850" s="197">
        <f>YieldsAct!E1850</f>
        <v>42.395040000000002</v>
      </c>
      <c r="N1850" s="198">
        <v>2.8709109999999999E-2</v>
      </c>
      <c r="S1850">
        <f t="shared" si="28"/>
        <v>1182.3484873536001</v>
      </c>
    </row>
    <row r="1851" spans="1:19" x14ac:dyDescent="0.25">
      <c r="A1851" s="197">
        <f>YieldsAct!A1851</f>
        <v>36099</v>
      </c>
      <c r="B1851" s="197" t="str">
        <f>YieldsAct!B1851</f>
        <v>NY</v>
      </c>
      <c r="C1851" s="197" t="str">
        <f>YieldsAct!C1851</f>
        <v>Seneca County</v>
      </c>
      <c r="D1851" s="197">
        <f>YieldsAct!D1851</f>
        <v>-76.833185099999994</v>
      </c>
      <c r="E1851" s="197">
        <f>YieldsAct!E1851</f>
        <v>42.773980000000002</v>
      </c>
      <c r="N1851" s="198">
        <v>2.862814E-2</v>
      </c>
      <c r="S1851">
        <f t="shared" si="28"/>
        <v>1229.3864213409001</v>
      </c>
    </row>
    <row r="1852" spans="1:19" x14ac:dyDescent="0.25">
      <c r="A1852" s="197">
        <f>YieldsAct!A1852</f>
        <v>36101</v>
      </c>
      <c r="B1852" s="197" t="str">
        <f>YieldsAct!B1852</f>
        <v>NY</v>
      </c>
      <c r="C1852" s="197" t="str">
        <f>YieldsAct!C1852</f>
        <v>Steuben County</v>
      </c>
      <c r="D1852" s="197">
        <f>YieldsAct!D1852</f>
        <v>-77.389099400000006</v>
      </c>
      <c r="E1852" s="197">
        <f>YieldsAct!E1852</f>
        <v>42.269300000000001</v>
      </c>
      <c r="N1852" s="198">
        <v>2.845423E-2</v>
      </c>
      <c r="S1852">
        <f t="shared" si="28"/>
        <v>1166.8831256025001</v>
      </c>
    </row>
    <row r="1853" spans="1:19" x14ac:dyDescent="0.25">
      <c r="A1853" s="197">
        <f>YieldsAct!A1853</f>
        <v>36103</v>
      </c>
      <c r="B1853" s="197" t="str">
        <f>YieldsAct!B1853</f>
        <v>NY</v>
      </c>
      <c r="C1853" s="197" t="str">
        <f>YieldsAct!C1853</f>
        <v>Suffolk County</v>
      </c>
      <c r="D1853" s="197">
        <f>YieldsAct!D1853</f>
        <v>-72.846178199999997</v>
      </c>
      <c r="E1853" s="197">
        <f>YieldsAct!E1853</f>
        <v>40.866860000000003</v>
      </c>
      <c r="N1853" s="198">
        <v>2.9540239999999999E-2</v>
      </c>
      <c r="S1853">
        <f t="shared" si="28"/>
        <v>999.21250408410026</v>
      </c>
    </row>
    <row r="1854" spans="1:19" x14ac:dyDescent="0.25">
      <c r="A1854" s="197">
        <f>YieldsAct!A1854</f>
        <v>36105</v>
      </c>
      <c r="B1854" s="197" t="str">
        <f>YieldsAct!B1854</f>
        <v>NY</v>
      </c>
      <c r="C1854" s="197" t="str">
        <f>YieldsAct!C1854</f>
        <v>Sullivan County</v>
      </c>
      <c r="D1854" s="197">
        <f>YieldsAct!D1854</f>
        <v>-74.774178000000006</v>
      </c>
      <c r="E1854" s="197">
        <f>YieldsAct!E1854</f>
        <v>41.713569999999997</v>
      </c>
      <c r="N1854" s="198">
        <v>3.010349E-2</v>
      </c>
      <c r="S1854">
        <f t="shared" si="28"/>
        <v>1099.3833498260246</v>
      </c>
    </row>
    <row r="1855" spans="1:19" x14ac:dyDescent="0.25">
      <c r="A1855" s="197">
        <f>YieldsAct!A1855</f>
        <v>36107</v>
      </c>
      <c r="B1855" s="197" t="str">
        <f>YieldsAct!B1855</f>
        <v>NY</v>
      </c>
      <c r="C1855" s="197" t="str">
        <f>YieldsAct!C1855</f>
        <v>Tioga County</v>
      </c>
      <c r="D1855" s="197">
        <f>YieldsAct!D1855</f>
        <v>-76.305684900000003</v>
      </c>
      <c r="E1855" s="197">
        <f>YieldsAct!E1855</f>
        <v>42.173650000000002</v>
      </c>
      <c r="N1855" s="198">
        <v>2.8956590000000001E-2</v>
      </c>
      <c r="S1855">
        <f t="shared" si="28"/>
        <v>1155.1663222256252</v>
      </c>
    </row>
    <row r="1856" spans="1:19" x14ac:dyDescent="0.25">
      <c r="A1856" s="197">
        <f>YieldsAct!A1856</f>
        <v>36109</v>
      </c>
      <c r="B1856" s="197" t="str">
        <f>YieldsAct!B1856</f>
        <v>NY</v>
      </c>
      <c r="C1856" s="197" t="str">
        <f>YieldsAct!C1856</f>
        <v>Tompkins County</v>
      </c>
      <c r="D1856" s="197">
        <f>YieldsAct!D1856</f>
        <v>-76.471458900000002</v>
      </c>
      <c r="E1856" s="197">
        <f>YieldsAct!E1856</f>
        <v>42.457859999999997</v>
      </c>
      <c r="N1856" s="198">
        <v>2.8932449999999998E-2</v>
      </c>
      <c r="S1856">
        <f t="shared" si="28"/>
        <v>1190.1016705040995</v>
      </c>
    </row>
    <row r="1857" spans="1:19" x14ac:dyDescent="0.25">
      <c r="A1857" s="197">
        <f>YieldsAct!A1857</f>
        <v>36111</v>
      </c>
      <c r="B1857" s="197" t="str">
        <f>YieldsAct!B1857</f>
        <v>NY</v>
      </c>
      <c r="C1857" s="197" t="str">
        <f>YieldsAct!C1857</f>
        <v>Ulster County</v>
      </c>
      <c r="D1857" s="197">
        <f>YieldsAct!D1857</f>
        <v>-74.262550399999995</v>
      </c>
      <c r="E1857" s="197">
        <f>YieldsAct!E1857</f>
        <v>41.89</v>
      </c>
      <c r="N1857" s="198">
        <v>2.9734489999999999E-2</v>
      </c>
      <c r="S1857">
        <f t="shared" si="28"/>
        <v>1120.662225</v>
      </c>
    </row>
    <row r="1858" spans="1:19" x14ac:dyDescent="0.25">
      <c r="A1858" s="197">
        <f>YieldsAct!A1858</f>
        <v>36113</v>
      </c>
      <c r="B1858" s="197" t="str">
        <f>YieldsAct!B1858</f>
        <v>NY</v>
      </c>
      <c r="C1858" s="197" t="str">
        <f>YieldsAct!C1858</f>
        <v>Warren County</v>
      </c>
      <c r="D1858" s="197">
        <f>YieldsAct!D1858</f>
        <v>-73.858781899999997</v>
      </c>
      <c r="E1858" s="197">
        <f>YieldsAct!E1858</f>
        <v>43.561799999999998</v>
      </c>
      <c r="N1858" s="198">
        <v>2.850691E-2</v>
      </c>
      <c r="S1858">
        <f t="shared" si="28"/>
        <v>1329.2469432899998</v>
      </c>
    </row>
    <row r="1859" spans="1:19" x14ac:dyDescent="0.25">
      <c r="A1859" s="197">
        <f>YieldsAct!A1859</f>
        <v>36115</v>
      </c>
      <c r="B1859" s="197" t="str">
        <f>YieldsAct!B1859</f>
        <v>NY</v>
      </c>
      <c r="C1859" s="197" t="str">
        <f>YieldsAct!C1859</f>
        <v>Washington County</v>
      </c>
      <c r="D1859" s="197">
        <f>YieldsAct!D1859</f>
        <v>-73.442171299999998</v>
      </c>
      <c r="E1859" s="197">
        <f>YieldsAct!E1859</f>
        <v>43.321779999999997</v>
      </c>
      <c r="N1859" s="198">
        <v>2.8992629999999998E-2</v>
      </c>
      <c r="S1859">
        <f t="shared" si="28"/>
        <v>1298.5272503288995</v>
      </c>
    </row>
    <row r="1860" spans="1:19" x14ac:dyDescent="0.25">
      <c r="A1860" s="197">
        <f>YieldsAct!A1860</f>
        <v>36117</v>
      </c>
      <c r="B1860" s="197" t="str">
        <f>YieldsAct!B1860</f>
        <v>NY</v>
      </c>
      <c r="C1860" s="197" t="str">
        <f>YieldsAct!C1860</f>
        <v>Wayne County</v>
      </c>
      <c r="D1860" s="197">
        <f>YieldsAct!D1860</f>
        <v>-77.035188399999996</v>
      </c>
      <c r="E1860" s="197">
        <f>YieldsAct!E1860</f>
        <v>43.159390000000002</v>
      </c>
      <c r="N1860" s="198">
        <v>2.8445769999999999E-2</v>
      </c>
      <c r="S1860">
        <f t="shared" si="28"/>
        <v>1277.8903016372253</v>
      </c>
    </row>
    <row r="1861" spans="1:19" x14ac:dyDescent="0.25">
      <c r="A1861" s="197">
        <f>YieldsAct!A1861</f>
        <v>36119</v>
      </c>
      <c r="B1861" s="197" t="str">
        <f>YieldsAct!B1861</f>
        <v>NY</v>
      </c>
      <c r="C1861" s="197" t="str">
        <f>YieldsAct!C1861</f>
        <v>Westchester County</v>
      </c>
      <c r="D1861" s="197">
        <f>YieldsAct!D1861</f>
        <v>-73.762509899999998</v>
      </c>
      <c r="E1861" s="197">
        <f>YieldsAct!E1861</f>
        <v>41.163510000000002</v>
      </c>
      <c r="N1861" s="198">
        <v>3.0475929999999998E-2</v>
      </c>
      <c r="S1861">
        <f t="shared" si="28"/>
        <v>1033.9408249202252</v>
      </c>
    </row>
    <row r="1862" spans="1:19" x14ac:dyDescent="0.25">
      <c r="A1862" s="197">
        <f>YieldsAct!A1862</f>
        <v>36121</v>
      </c>
      <c r="B1862" s="197" t="str">
        <f>YieldsAct!B1862</f>
        <v>NY</v>
      </c>
      <c r="C1862" s="197" t="str">
        <f>YieldsAct!C1862</f>
        <v>Wyoming County</v>
      </c>
      <c r="D1862" s="197">
        <f>YieldsAct!D1862</f>
        <v>-78.232321099999993</v>
      </c>
      <c r="E1862" s="197">
        <f>YieldsAct!E1862</f>
        <v>42.701279999999997</v>
      </c>
      <c r="N1862" s="198">
        <v>2.8672840000000002E-2</v>
      </c>
      <c r="S1862">
        <f t="shared" si="28"/>
        <v>1220.3120556863996</v>
      </c>
    </row>
    <row r="1863" spans="1:19" x14ac:dyDescent="0.25">
      <c r="A1863" s="197">
        <f>YieldsAct!A1863</f>
        <v>36123</v>
      </c>
      <c r="B1863" s="197" t="str">
        <f>YieldsAct!B1863</f>
        <v>NY</v>
      </c>
      <c r="C1863" s="197" t="str">
        <f>YieldsAct!C1863</f>
        <v>Yates County</v>
      </c>
      <c r="D1863" s="197">
        <f>YieldsAct!D1863</f>
        <v>-77.119556299999999</v>
      </c>
      <c r="E1863" s="197">
        <f>YieldsAct!E1863</f>
        <v>42.631860000000003</v>
      </c>
      <c r="N1863" s="198">
        <v>2.847823E-2</v>
      </c>
      <c r="S1863">
        <f t="shared" si="28"/>
        <v>1211.6692958841004</v>
      </c>
    </row>
    <row r="1864" spans="1:19" x14ac:dyDescent="0.25">
      <c r="A1864" s="197">
        <f>YieldsAct!A1864</f>
        <v>37001</v>
      </c>
      <c r="B1864" s="197" t="str">
        <f>YieldsAct!B1864</f>
        <v>NC</v>
      </c>
      <c r="C1864" s="197" t="str">
        <f>YieldsAct!C1864</f>
        <v>Alamance County</v>
      </c>
      <c r="D1864" s="197">
        <f>YieldsAct!D1864</f>
        <v>-79.399652599999996</v>
      </c>
      <c r="E1864" s="197">
        <f>YieldsAct!E1864</f>
        <v>36.035409999999999</v>
      </c>
      <c r="N1864" s="198">
        <v>2.377369E-2</v>
      </c>
      <c r="S1864">
        <f t="shared" si="28"/>
        <v>489.34906620322494</v>
      </c>
    </row>
    <row r="1865" spans="1:19" x14ac:dyDescent="0.25">
      <c r="A1865" s="197">
        <f>YieldsAct!A1865</f>
        <v>37003</v>
      </c>
      <c r="B1865" s="197" t="str">
        <f>YieldsAct!B1865</f>
        <v>NC</v>
      </c>
      <c r="C1865" s="197" t="str">
        <f>YieldsAct!C1865</f>
        <v>Alexander County</v>
      </c>
      <c r="D1865" s="197">
        <f>YieldsAct!D1865</f>
        <v>-81.178388900000002</v>
      </c>
      <c r="E1865" s="197">
        <f>YieldsAct!E1865</f>
        <v>35.934890000000003</v>
      </c>
      <c r="N1865" s="198">
        <v>2.3291739999999998E-2</v>
      </c>
      <c r="S1865">
        <f t="shared" ref="S1865:S1928" si="29">E1865*1.5^2*(E1865-30)</f>
        <v>479.85664345222528</v>
      </c>
    </row>
    <row r="1866" spans="1:19" x14ac:dyDescent="0.25">
      <c r="A1866" s="197">
        <f>YieldsAct!A1866</f>
        <v>37005</v>
      </c>
      <c r="B1866" s="197" t="str">
        <f>YieldsAct!B1866</f>
        <v>NC</v>
      </c>
      <c r="C1866" s="197" t="str">
        <f>YieldsAct!C1866</f>
        <v>Alleghany County</v>
      </c>
      <c r="D1866" s="197">
        <f>YieldsAct!D1866</f>
        <v>-81.140630999999999</v>
      </c>
      <c r="E1866" s="197">
        <f>YieldsAct!E1866</f>
        <v>36.495089999999998</v>
      </c>
      <c r="N1866" s="198">
        <v>2.4171080000000001E-2</v>
      </c>
      <c r="S1866">
        <f t="shared" si="29"/>
        <v>533.33751174322481</v>
      </c>
    </row>
    <row r="1867" spans="1:19" x14ac:dyDescent="0.25">
      <c r="A1867" s="197">
        <f>YieldsAct!A1867</f>
        <v>37007</v>
      </c>
      <c r="B1867" s="197" t="str">
        <f>YieldsAct!B1867</f>
        <v>NC</v>
      </c>
      <c r="C1867" s="197" t="str">
        <f>YieldsAct!C1867</f>
        <v>Anson County</v>
      </c>
      <c r="D1867" s="197">
        <f>YieldsAct!D1867</f>
        <v>-80.103578400000004</v>
      </c>
      <c r="E1867" s="197">
        <f>YieldsAct!E1867</f>
        <v>34.977080000000001</v>
      </c>
      <c r="N1867" s="198">
        <v>2.3020450000000001E-2</v>
      </c>
      <c r="S1867">
        <f t="shared" si="29"/>
        <v>391.68838198440005</v>
      </c>
    </row>
    <row r="1868" spans="1:19" x14ac:dyDescent="0.25">
      <c r="A1868" s="197">
        <f>YieldsAct!A1868</f>
        <v>37009</v>
      </c>
      <c r="B1868" s="197" t="str">
        <f>YieldsAct!B1868</f>
        <v>NC</v>
      </c>
      <c r="C1868" s="197" t="str">
        <f>YieldsAct!C1868</f>
        <v>Ashe County</v>
      </c>
      <c r="D1868" s="197">
        <f>YieldsAct!D1868</f>
        <v>-81.513875499999997</v>
      </c>
      <c r="E1868" s="197">
        <f>YieldsAct!E1868</f>
        <v>36.438850000000002</v>
      </c>
      <c r="N1868" s="198">
        <v>2.4462979999999999E-2</v>
      </c>
      <c r="S1868">
        <f t="shared" si="29"/>
        <v>527.90465097562526</v>
      </c>
    </row>
    <row r="1869" spans="1:19" x14ac:dyDescent="0.25">
      <c r="A1869" s="197">
        <f>YieldsAct!A1869</f>
        <v>37011</v>
      </c>
      <c r="B1869" s="197" t="str">
        <f>YieldsAct!B1869</f>
        <v>NC</v>
      </c>
      <c r="C1869" s="197" t="str">
        <f>YieldsAct!C1869</f>
        <v>Avery County</v>
      </c>
      <c r="D1869" s="197">
        <f>YieldsAct!D1869</f>
        <v>-81.928544000000002</v>
      </c>
      <c r="E1869" s="197">
        <f>YieldsAct!E1869</f>
        <v>36.092489999999998</v>
      </c>
      <c r="N1869" s="198">
        <v>2.399271E-2</v>
      </c>
      <c r="S1869">
        <f t="shared" si="29"/>
        <v>494.75955240022483</v>
      </c>
    </row>
    <row r="1870" spans="1:19" x14ac:dyDescent="0.25">
      <c r="A1870" s="197">
        <f>YieldsAct!A1870</f>
        <v>37013</v>
      </c>
      <c r="B1870" s="197" t="str">
        <f>YieldsAct!B1870</f>
        <v>NC</v>
      </c>
      <c r="C1870" s="197" t="str">
        <f>YieldsAct!C1870</f>
        <v>Beaufort County</v>
      </c>
      <c r="D1870" s="197">
        <f>YieldsAct!D1870</f>
        <v>-76.870794399999994</v>
      </c>
      <c r="E1870" s="197">
        <f>YieldsAct!E1870</f>
        <v>35.495950000000001</v>
      </c>
      <c r="N1870" s="198">
        <v>2.483169E-2</v>
      </c>
      <c r="S1870">
        <f t="shared" si="29"/>
        <v>438.93892440562502</v>
      </c>
    </row>
    <row r="1871" spans="1:19" x14ac:dyDescent="0.25">
      <c r="A1871" s="197">
        <f>YieldsAct!A1871</f>
        <v>37015</v>
      </c>
      <c r="B1871" s="197" t="str">
        <f>YieldsAct!B1871</f>
        <v>NC</v>
      </c>
      <c r="C1871" s="197" t="str">
        <f>YieldsAct!C1871</f>
        <v>Bertie County</v>
      </c>
      <c r="D1871" s="197">
        <f>YieldsAct!D1871</f>
        <v>-76.984652699999998</v>
      </c>
      <c r="E1871" s="197">
        <f>YieldsAct!E1871</f>
        <v>36.066580000000002</v>
      </c>
      <c r="N1871" s="198">
        <v>2.475028E-2</v>
      </c>
      <c r="S1871">
        <f t="shared" si="29"/>
        <v>492.30178401690017</v>
      </c>
    </row>
    <row r="1872" spans="1:19" x14ac:dyDescent="0.25">
      <c r="A1872" s="197">
        <f>YieldsAct!A1872</f>
        <v>37017</v>
      </c>
      <c r="B1872" s="197" t="str">
        <f>YieldsAct!B1872</f>
        <v>NC</v>
      </c>
      <c r="C1872" s="197" t="str">
        <f>YieldsAct!C1872</f>
        <v>Bladen County</v>
      </c>
      <c r="D1872" s="197">
        <f>YieldsAct!D1872</f>
        <v>-78.551755400000005</v>
      </c>
      <c r="E1872" s="197">
        <f>YieldsAct!E1872</f>
        <v>34.613869999999999</v>
      </c>
      <c r="N1872" s="198">
        <v>2.3527010000000001E-2</v>
      </c>
      <c r="S1872">
        <f t="shared" si="29"/>
        <v>359.33376684802488</v>
      </c>
    </row>
    <row r="1873" spans="1:19" x14ac:dyDescent="0.25">
      <c r="A1873" s="197">
        <f>YieldsAct!A1873</f>
        <v>37019</v>
      </c>
      <c r="B1873" s="197" t="str">
        <f>YieldsAct!B1873</f>
        <v>NC</v>
      </c>
      <c r="C1873" s="197" t="str">
        <f>YieldsAct!C1873</f>
        <v>Brunswick County</v>
      </c>
      <c r="D1873" s="197">
        <f>YieldsAct!D1873</f>
        <v>-78.242522300000005</v>
      </c>
      <c r="E1873" s="197">
        <f>YieldsAct!E1873</f>
        <v>34.077640000000002</v>
      </c>
      <c r="N1873" s="198">
        <v>2.3149639999999999E-2</v>
      </c>
      <c r="S1873">
        <f t="shared" si="29"/>
        <v>312.65178293160017</v>
      </c>
    </row>
    <row r="1874" spans="1:19" x14ac:dyDescent="0.25">
      <c r="A1874" s="197">
        <f>YieldsAct!A1874</f>
        <v>37021</v>
      </c>
      <c r="B1874" s="197" t="str">
        <f>YieldsAct!B1874</f>
        <v>NC</v>
      </c>
      <c r="C1874" s="197" t="str">
        <f>YieldsAct!C1874</f>
        <v>Buncombe County</v>
      </c>
      <c r="D1874" s="197">
        <f>YieldsAct!D1874</f>
        <v>-82.539550300000002</v>
      </c>
      <c r="E1874" s="197">
        <f>YieldsAct!E1874</f>
        <v>35.616190000000003</v>
      </c>
      <c r="N1874" s="198">
        <v>2.3105230000000001E-2</v>
      </c>
      <c r="S1874">
        <f t="shared" si="29"/>
        <v>450.06140276122534</v>
      </c>
    </row>
    <row r="1875" spans="1:19" x14ac:dyDescent="0.25">
      <c r="A1875" s="197">
        <f>YieldsAct!A1875</f>
        <v>37023</v>
      </c>
      <c r="B1875" s="197" t="str">
        <f>YieldsAct!B1875</f>
        <v>NC</v>
      </c>
      <c r="C1875" s="197" t="str">
        <f>YieldsAct!C1875</f>
        <v>Burke County</v>
      </c>
      <c r="D1875" s="197">
        <f>YieldsAct!D1875</f>
        <v>-81.713929399999998</v>
      </c>
      <c r="E1875" s="197">
        <f>YieldsAct!E1875</f>
        <v>35.758409999999998</v>
      </c>
      <c r="N1875" s="198">
        <v>2.3088930000000001E-2</v>
      </c>
      <c r="S1875">
        <f t="shared" si="29"/>
        <v>463.30106788822485</v>
      </c>
    </row>
    <row r="1876" spans="1:19" x14ac:dyDescent="0.25">
      <c r="A1876" s="197">
        <f>YieldsAct!A1876</f>
        <v>37025</v>
      </c>
      <c r="B1876" s="197" t="str">
        <f>YieldsAct!B1876</f>
        <v>NC</v>
      </c>
      <c r="C1876" s="197" t="str">
        <f>YieldsAct!C1876</f>
        <v>Cabarrus County</v>
      </c>
      <c r="D1876" s="197">
        <f>YieldsAct!D1876</f>
        <v>-80.560266799999994</v>
      </c>
      <c r="E1876" s="197">
        <f>YieldsAct!E1876</f>
        <v>35.385959999999997</v>
      </c>
      <c r="N1876" s="198">
        <v>2.294299E-2</v>
      </c>
      <c r="S1876">
        <f t="shared" si="29"/>
        <v>428.82157152359974</v>
      </c>
    </row>
    <row r="1877" spans="1:19" x14ac:dyDescent="0.25">
      <c r="A1877" s="197">
        <f>YieldsAct!A1877</f>
        <v>37027</v>
      </c>
      <c r="B1877" s="197" t="str">
        <f>YieldsAct!B1877</f>
        <v>NC</v>
      </c>
      <c r="C1877" s="197" t="str">
        <f>YieldsAct!C1877</f>
        <v>Caldwell County</v>
      </c>
      <c r="D1877" s="197">
        <f>YieldsAct!D1877</f>
        <v>-81.556077500000001</v>
      </c>
      <c r="E1877" s="197">
        <f>YieldsAct!E1877</f>
        <v>35.959319999999998</v>
      </c>
      <c r="N1877" s="198">
        <v>2.3539049999999999E-2</v>
      </c>
      <c r="S1877">
        <f t="shared" si="29"/>
        <v>482.1594634403998</v>
      </c>
    </row>
    <row r="1878" spans="1:19" x14ac:dyDescent="0.25">
      <c r="A1878" s="197">
        <f>YieldsAct!A1878</f>
        <v>37029</v>
      </c>
      <c r="B1878" s="197" t="str">
        <f>YieldsAct!B1878</f>
        <v>NC</v>
      </c>
      <c r="C1878" s="197" t="str">
        <f>YieldsAct!C1878</f>
        <v>Camden County</v>
      </c>
      <c r="D1878" s="197">
        <f>YieldsAct!D1878</f>
        <v>-76.221926400000001</v>
      </c>
      <c r="E1878" s="197">
        <f>YieldsAct!E1878</f>
        <v>36.39575</v>
      </c>
      <c r="N1878" s="198">
        <v>2.4588079999999998E-2</v>
      </c>
      <c r="S1878">
        <f t="shared" si="29"/>
        <v>523.75076564062499</v>
      </c>
    </row>
    <row r="1879" spans="1:19" x14ac:dyDescent="0.25">
      <c r="A1879" s="197">
        <f>YieldsAct!A1879</f>
        <v>37031</v>
      </c>
      <c r="B1879" s="197" t="str">
        <f>YieldsAct!B1879</f>
        <v>NC</v>
      </c>
      <c r="C1879" s="197" t="str">
        <f>YieldsAct!C1879</f>
        <v>Carteret County</v>
      </c>
      <c r="D1879" s="197">
        <f>YieldsAct!D1879</f>
        <v>-76.682861599999995</v>
      </c>
      <c r="E1879" s="197">
        <f>YieldsAct!E1879</f>
        <v>34.839089999999999</v>
      </c>
      <c r="N1879" s="198">
        <v>2.4288199999999999E-2</v>
      </c>
      <c r="S1879">
        <f t="shared" si="29"/>
        <v>379.32635706322492</v>
      </c>
    </row>
    <row r="1880" spans="1:19" x14ac:dyDescent="0.25">
      <c r="A1880" s="197">
        <f>YieldsAct!A1880</f>
        <v>37033</v>
      </c>
      <c r="B1880" s="197" t="str">
        <f>YieldsAct!B1880</f>
        <v>NC</v>
      </c>
      <c r="C1880" s="197" t="str">
        <f>YieldsAct!C1880</f>
        <v>Caswell County</v>
      </c>
      <c r="D1880" s="197">
        <f>YieldsAct!D1880</f>
        <v>-79.322002699999999</v>
      </c>
      <c r="E1880" s="197">
        <f>YieldsAct!E1880</f>
        <v>36.387819999999998</v>
      </c>
      <c r="N1880" s="198">
        <v>2.4094040000000001E-2</v>
      </c>
      <c r="S1880">
        <f t="shared" si="29"/>
        <v>522.98739979289974</v>
      </c>
    </row>
    <row r="1881" spans="1:19" x14ac:dyDescent="0.25">
      <c r="A1881" s="197">
        <f>YieldsAct!A1881</f>
        <v>37035</v>
      </c>
      <c r="B1881" s="197" t="str">
        <f>YieldsAct!B1881</f>
        <v>NC</v>
      </c>
      <c r="C1881" s="197" t="str">
        <f>YieldsAct!C1881</f>
        <v>Catawba County</v>
      </c>
      <c r="D1881" s="197">
        <f>YieldsAct!D1881</f>
        <v>-81.212122199999996</v>
      </c>
      <c r="E1881" s="197">
        <f>YieldsAct!E1881</f>
        <v>35.666449999999998</v>
      </c>
      <c r="N1881" s="198">
        <v>2.3064790000000002E-2</v>
      </c>
      <c r="S1881">
        <f t="shared" si="29"/>
        <v>454.72985010562479</v>
      </c>
    </row>
    <row r="1882" spans="1:19" x14ac:dyDescent="0.25">
      <c r="A1882" s="197">
        <f>YieldsAct!A1882</f>
        <v>37037</v>
      </c>
      <c r="B1882" s="197" t="str">
        <f>YieldsAct!B1882</f>
        <v>NC</v>
      </c>
      <c r="C1882" s="197" t="str">
        <f>YieldsAct!C1882</f>
        <v>Chatham County</v>
      </c>
      <c r="D1882" s="197">
        <f>YieldsAct!D1882</f>
        <v>-79.241557700000001</v>
      </c>
      <c r="E1882" s="197">
        <f>YieldsAct!E1882</f>
        <v>35.702170000000002</v>
      </c>
      <c r="N1882" s="198">
        <v>2.3709020000000001E-2</v>
      </c>
      <c r="S1882">
        <f t="shared" si="29"/>
        <v>458.05464609502525</v>
      </c>
    </row>
    <row r="1883" spans="1:19" x14ac:dyDescent="0.25">
      <c r="A1883" s="197">
        <f>YieldsAct!A1883</f>
        <v>37039</v>
      </c>
      <c r="B1883" s="197" t="str">
        <f>YieldsAct!B1883</f>
        <v>NC</v>
      </c>
      <c r="C1883" s="197" t="str">
        <f>YieldsAct!C1883</f>
        <v>Cherokee County</v>
      </c>
      <c r="D1883" s="197">
        <f>YieldsAct!D1883</f>
        <v>-84.064402700000002</v>
      </c>
      <c r="E1883" s="197">
        <f>YieldsAct!E1883</f>
        <v>35.13203</v>
      </c>
      <c r="N1883" s="198">
        <v>2.3542980000000002E-2</v>
      </c>
      <c r="S1883">
        <f t="shared" si="29"/>
        <v>405.67192182202501</v>
      </c>
    </row>
    <row r="1884" spans="1:19" x14ac:dyDescent="0.25">
      <c r="A1884" s="197">
        <f>YieldsAct!A1884</f>
        <v>37041</v>
      </c>
      <c r="B1884" s="197" t="str">
        <f>YieldsAct!B1884</f>
        <v>NC</v>
      </c>
      <c r="C1884" s="197" t="str">
        <f>YieldsAct!C1884</f>
        <v>Chowan County</v>
      </c>
      <c r="D1884" s="197">
        <f>YieldsAct!D1884</f>
        <v>-76.598512499999998</v>
      </c>
      <c r="E1884" s="197">
        <f>YieldsAct!E1884</f>
        <v>36.15072</v>
      </c>
      <c r="N1884" s="198">
        <v>2.4876140000000001E-2</v>
      </c>
      <c r="S1884">
        <f t="shared" si="29"/>
        <v>500.29415216639995</v>
      </c>
    </row>
    <row r="1885" spans="1:19" x14ac:dyDescent="0.25">
      <c r="A1885" s="197">
        <f>YieldsAct!A1885</f>
        <v>37043</v>
      </c>
      <c r="B1885" s="197" t="str">
        <f>YieldsAct!B1885</f>
        <v>NC</v>
      </c>
      <c r="C1885" s="197" t="str">
        <f>YieldsAct!C1885</f>
        <v>Clay County</v>
      </c>
      <c r="D1885" s="197">
        <f>YieldsAct!D1885</f>
        <v>-83.754150999999993</v>
      </c>
      <c r="E1885" s="197">
        <f>YieldsAct!E1885</f>
        <v>35.055750000000003</v>
      </c>
      <c r="N1885" s="198">
        <v>2.2987939999999998E-2</v>
      </c>
      <c r="S1885">
        <f t="shared" si="29"/>
        <v>398.77449314062528</v>
      </c>
    </row>
    <row r="1886" spans="1:19" x14ac:dyDescent="0.25">
      <c r="A1886" s="197">
        <f>YieldsAct!A1886</f>
        <v>37045</v>
      </c>
      <c r="B1886" s="197" t="str">
        <f>YieldsAct!B1886</f>
        <v>NC</v>
      </c>
      <c r="C1886" s="197" t="str">
        <f>YieldsAct!C1886</f>
        <v>Cleveland County</v>
      </c>
      <c r="D1886" s="197">
        <f>YieldsAct!D1886</f>
        <v>-81.560664799999998</v>
      </c>
      <c r="E1886" s="197">
        <f>YieldsAct!E1886</f>
        <v>35.342820000000003</v>
      </c>
      <c r="N1886" s="198">
        <v>2.265963E-2</v>
      </c>
      <c r="S1886">
        <f t="shared" si="29"/>
        <v>424.86823249290029</v>
      </c>
    </row>
    <row r="1887" spans="1:19" x14ac:dyDescent="0.25">
      <c r="A1887" s="197">
        <f>YieldsAct!A1887</f>
        <v>37047</v>
      </c>
      <c r="B1887" s="197" t="str">
        <f>YieldsAct!B1887</f>
        <v>NC</v>
      </c>
      <c r="C1887" s="197" t="str">
        <f>YieldsAct!C1887</f>
        <v>Columbus County</v>
      </c>
      <c r="D1887" s="197">
        <f>YieldsAct!D1887</f>
        <v>-78.634542199999999</v>
      </c>
      <c r="E1887" s="197">
        <f>YieldsAct!E1887</f>
        <v>34.265160000000002</v>
      </c>
      <c r="N1887" s="198">
        <v>2.3178009999999999E-2</v>
      </c>
      <c r="S1887">
        <f t="shared" si="29"/>
        <v>328.82937710760012</v>
      </c>
    </row>
    <row r="1888" spans="1:19" x14ac:dyDescent="0.25">
      <c r="A1888" s="197">
        <f>YieldsAct!A1888</f>
        <v>37049</v>
      </c>
      <c r="B1888" s="197" t="str">
        <f>YieldsAct!B1888</f>
        <v>NC</v>
      </c>
      <c r="C1888" s="197" t="str">
        <f>YieldsAct!C1888</f>
        <v>Craven County</v>
      </c>
      <c r="D1888" s="197">
        <f>YieldsAct!D1888</f>
        <v>-77.098095400000005</v>
      </c>
      <c r="E1888" s="197">
        <f>YieldsAct!E1888</f>
        <v>35.133499999999998</v>
      </c>
      <c r="N1888" s="198">
        <v>2.46778E-2</v>
      </c>
      <c r="S1888">
        <f t="shared" si="29"/>
        <v>405.80510006249983</v>
      </c>
    </row>
    <row r="1889" spans="1:19" x14ac:dyDescent="0.25">
      <c r="A1889" s="197">
        <f>YieldsAct!A1889</f>
        <v>37051</v>
      </c>
      <c r="B1889" s="197" t="str">
        <f>YieldsAct!B1889</f>
        <v>NC</v>
      </c>
      <c r="C1889" s="197" t="str">
        <f>YieldsAct!C1889</f>
        <v>Cumberland County</v>
      </c>
      <c r="D1889" s="197">
        <f>YieldsAct!D1889</f>
        <v>-78.830136199999998</v>
      </c>
      <c r="E1889" s="197">
        <f>YieldsAct!E1889</f>
        <v>35.047449999999998</v>
      </c>
      <c r="N1889" s="198">
        <v>2.3543000000000001E-2</v>
      </c>
      <c r="S1889">
        <f t="shared" si="29"/>
        <v>398.02556588062481</v>
      </c>
    </row>
    <row r="1890" spans="1:19" x14ac:dyDescent="0.25">
      <c r="A1890" s="197">
        <f>YieldsAct!A1890</f>
        <v>37053</v>
      </c>
      <c r="B1890" s="197" t="str">
        <f>YieldsAct!B1890</f>
        <v>NC</v>
      </c>
      <c r="C1890" s="197" t="str">
        <f>YieldsAct!C1890</f>
        <v>Currituck County</v>
      </c>
      <c r="D1890" s="197">
        <f>YieldsAct!D1890</f>
        <v>-75.946551499999998</v>
      </c>
      <c r="E1890" s="197">
        <f>YieldsAct!E1890</f>
        <v>36.523040000000002</v>
      </c>
      <c r="N1890" s="198">
        <v>2.4794759999999999E-2</v>
      </c>
      <c r="S1890">
        <f t="shared" si="29"/>
        <v>536.04281439360011</v>
      </c>
    </row>
    <row r="1891" spans="1:19" x14ac:dyDescent="0.25">
      <c r="A1891" s="197">
        <f>YieldsAct!A1891</f>
        <v>37055</v>
      </c>
      <c r="B1891" s="197" t="str">
        <f>YieldsAct!B1891</f>
        <v>NC</v>
      </c>
      <c r="C1891" s="197" t="str">
        <f>YieldsAct!C1891</f>
        <v>Dare County</v>
      </c>
      <c r="D1891" s="197">
        <f>YieldsAct!D1891</f>
        <v>-75.851073600000007</v>
      </c>
      <c r="E1891" s="197">
        <f>YieldsAct!E1891</f>
        <v>35.763289999999998</v>
      </c>
      <c r="N1891" s="198">
        <v>2.5087020000000002E-2</v>
      </c>
      <c r="S1891">
        <f t="shared" si="29"/>
        <v>463.75697615422479</v>
      </c>
    </row>
    <row r="1892" spans="1:19" x14ac:dyDescent="0.25">
      <c r="A1892" s="197">
        <f>YieldsAct!A1892</f>
        <v>37057</v>
      </c>
      <c r="B1892" s="197" t="str">
        <f>YieldsAct!B1892</f>
        <v>NC</v>
      </c>
      <c r="C1892" s="197" t="str">
        <f>YieldsAct!C1892</f>
        <v>Davidson County</v>
      </c>
      <c r="D1892" s="197">
        <f>YieldsAct!D1892</f>
        <v>-80.206302600000001</v>
      </c>
      <c r="E1892" s="197">
        <f>YieldsAct!E1892</f>
        <v>35.791319999999999</v>
      </c>
      <c r="N1892" s="198">
        <v>2.3348089999999998E-2</v>
      </c>
      <c r="S1892">
        <f t="shared" si="29"/>
        <v>466.37772152039986</v>
      </c>
    </row>
    <row r="1893" spans="1:19" x14ac:dyDescent="0.25">
      <c r="A1893" s="197">
        <f>YieldsAct!A1893</f>
        <v>37059</v>
      </c>
      <c r="B1893" s="197" t="str">
        <f>YieldsAct!B1893</f>
        <v>NC</v>
      </c>
      <c r="C1893" s="197" t="str">
        <f>YieldsAct!C1893</f>
        <v>Davie County</v>
      </c>
      <c r="D1893" s="197">
        <f>YieldsAct!D1893</f>
        <v>-80.539270700000003</v>
      </c>
      <c r="E1893" s="197">
        <f>YieldsAct!E1893</f>
        <v>35.929139999999997</v>
      </c>
      <c r="N1893" s="198">
        <v>2.3344360000000001E-2</v>
      </c>
      <c r="S1893">
        <f t="shared" si="29"/>
        <v>479.31502756409975</v>
      </c>
    </row>
    <row r="1894" spans="1:19" x14ac:dyDescent="0.25">
      <c r="A1894" s="197">
        <f>YieldsAct!A1894</f>
        <v>37061</v>
      </c>
      <c r="B1894" s="197" t="str">
        <f>YieldsAct!B1894</f>
        <v>NC</v>
      </c>
      <c r="C1894" s="197" t="str">
        <f>YieldsAct!C1894</f>
        <v>Duplin County</v>
      </c>
      <c r="D1894" s="197">
        <f>YieldsAct!D1894</f>
        <v>-77.925127900000007</v>
      </c>
      <c r="E1894" s="197">
        <f>YieldsAct!E1894</f>
        <v>34.939790000000002</v>
      </c>
      <c r="N1894" s="198">
        <v>2.404539E-2</v>
      </c>
      <c r="S1894">
        <f t="shared" si="29"/>
        <v>388.33925679922521</v>
      </c>
    </row>
    <row r="1895" spans="1:19" x14ac:dyDescent="0.25">
      <c r="A1895" s="197">
        <f>YieldsAct!A1895</f>
        <v>37063</v>
      </c>
      <c r="B1895" s="197" t="str">
        <f>YieldsAct!B1895</f>
        <v>NC</v>
      </c>
      <c r="C1895" s="197" t="str">
        <f>YieldsAct!C1895</f>
        <v>Durham County</v>
      </c>
      <c r="D1895" s="197">
        <f>YieldsAct!D1895</f>
        <v>-78.882895099999999</v>
      </c>
      <c r="E1895" s="197">
        <f>YieldsAct!E1895</f>
        <v>36.029850000000003</v>
      </c>
      <c r="N1895" s="198">
        <v>2.4037099999999999E-2</v>
      </c>
      <c r="S1895">
        <f t="shared" si="29"/>
        <v>488.8228298006253</v>
      </c>
    </row>
    <row r="1896" spans="1:19" x14ac:dyDescent="0.25">
      <c r="A1896" s="197">
        <f>YieldsAct!A1896</f>
        <v>37065</v>
      </c>
      <c r="B1896" s="197" t="str">
        <f>YieldsAct!B1896</f>
        <v>NC</v>
      </c>
      <c r="C1896" s="197" t="str">
        <f>YieldsAct!C1896</f>
        <v>Edgecombe County</v>
      </c>
      <c r="D1896" s="197">
        <f>YieldsAct!D1896</f>
        <v>-77.599542700000001</v>
      </c>
      <c r="E1896" s="197">
        <f>YieldsAct!E1896</f>
        <v>35.908589999999997</v>
      </c>
      <c r="N1896" s="198">
        <v>2.436557E-2</v>
      </c>
      <c r="S1896">
        <f t="shared" si="29"/>
        <v>477.3805555232247</v>
      </c>
    </row>
    <row r="1897" spans="1:19" x14ac:dyDescent="0.25">
      <c r="A1897" s="197">
        <f>YieldsAct!A1897</f>
        <v>37067</v>
      </c>
      <c r="B1897" s="197" t="str">
        <f>YieldsAct!B1897</f>
        <v>NC</v>
      </c>
      <c r="C1897" s="197" t="str">
        <f>YieldsAct!C1897</f>
        <v>Forsyth County</v>
      </c>
      <c r="D1897" s="197">
        <f>YieldsAct!D1897</f>
        <v>-80.256786000000005</v>
      </c>
      <c r="E1897" s="197">
        <f>YieldsAct!E1897</f>
        <v>36.126579999999997</v>
      </c>
      <c r="N1897" s="198">
        <v>2.3547149999999999E-2</v>
      </c>
      <c r="S1897">
        <f t="shared" si="29"/>
        <v>497.99786061689969</v>
      </c>
    </row>
    <row r="1898" spans="1:19" x14ac:dyDescent="0.25">
      <c r="A1898" s="197">
        <f>YieldsAct!A1898</f>
        <v>37069</v>
      </c>
      <c r="B1898" s="197" t="str">
        <f>YieldsAct!B1898</f>
        <v>NC</v>
      </c>
      <c r="C1898" s="197" t="str">
        <f>YieldsAct!C1898</f>
        <v>Franklin County</v>
      </c>
      <c r="D1898" s="197">
        <f>YieldsAct!D1898</f>
        <v>-78.278445099999999</v>
      </c>
      <c r="E1898" s="197">
        <f>YieldsAct!E1898</f>
        <v>36.076320000000003</v>
      </c>
      <c r="N1898" s="198">
        <v>2.4049399999999999E-2</v>
      </c>
      <c r="S1898">
        <f t="shared" si="29"/>
        <v>493.22534567040026</v>
      </c>
    </row>
    <row r="1899" spans="1:19" x14ac:dyDescent="0.25">
      <c r="A1899" s="197">
        <f>YieldsAct!A1899</f>
        <v>37071</v>
      </c>
      <c r="B1899" s="197" t="str">
        <f>YieldsAct!B1899</f>
        <v>NC</v>
      </c>
      <c r="C1899" s="197" t="str">
        <f>YieldsAct!C1899</f>
        <v>Gaston County</v>
      </c>
      <c r="D1899" s="197">
        <f>YieldsAct!D1899</f>
        <v>-81.178578400000006</v>
      </c>
      <c r="E1899" s="197">
        <f>YieldsAct!E1899</f>
        <v>35.30518</v>
      </c>
      <c r="N1899" s="198">
        <v>2.2760539999999999E-2</v>
      </c>
      <c r="S1899">
        <f t="shared" si="29"/>
        <v>421.42575337290003</v>
      </c>
    </row>
    <row r="1900" spans="1:19" x14ac:dyDescent="0.25">
      <c r="A1900" s="197">
        <f>YieldsAct!A1900</f>
        <v>37073</v>
      </c>
      <c r="B1900" s="197" t="str">
        <f>YieldsAct!B1900</f>
        <v>NC</v>
      </c>
      <c r="C1900" s="197" t="str">
        <f>YieldsAct!C1900</f>
        <v>Gates County</v>
      </c>
      <c r="D1900" s="197">
        <f>YieldsAct!D1900</f>
        <v>-76.697597000000002</v>
      </c>
      <c r="E1900" s="197">
        <f>YieldsAct!E1900</f>
        <v>36.444510000000001</v>
      </c>
      <c r="N1900" s="198">
        <v>2.4952849999999999E-2</v>
      </c>
      <c r="S1900">
        <f t="shared" si="29"/>
        <v>528.45077056522507</v>
      </c>
    </row>
    <row r="1901" spans="1:19" x14ac:dyDescent="0.25">
      <c r="A1901" s="197">
        <f>YieldsAct!A1901</f>
        <v>37075</v>
      </c>
      <c r="B1901" s="197" t="str">
        <f>YieldsAct!B1901</f>
        <v>NC</v>
      </c>
      <c r="C1901" s="197" t="str">
        <f>YieldsAct!C1901</f>
        <v>Graham County</v>
      </c>
      <c r="D1901" s="197">
        <f>YieldsAct!D1901</f>
        <v>-83.836937899999995</v>
      </c>
      <c r="E1901" s="197">
        <f>YieldsAct!E1901</f>
        <v>35.350140000000003</v>
      </c>
      <c r="N1901" s="198">
        <v>2.3502680000000001E-2</v>
      </c>
      <c r="S1901">
        <f t="shared" si="29"/>
        <v>425.53844554410028</v>
      </c>
    </row>
    <row r="1902" spans="1:19" x14ac:dyDescent="0.25">
      <c r="A1902" s="197">
        <f>YieldsAct!A1902</f>
        <v>37077</v>
      </c>
      <c r="B1902" s="197" t="str">
        <f>YieldsAct!B1902</f>
        <v>NC</v>
      </c>
      <c r="C1902" s="197" t="str">
        <f>YieldsAct!C1902</f>
        <v>Granville County</v>
      </c>
      <c r="D1902" s="197">
        <f>YieldsAct!D1902</f>
        <v>-78.649088800000001</v>
      </c>
      <c r="E1902" s="197">
        <f>YieldsAct!E1902</f>
        <v>36.29759</v>
      </c>
      <c r="N1902" s="198">
        <v>2.4110139999999999E-2</v>
      </c>
      <c r="S1902">
        <f t="shared" si="29"/>
        <v>514.32151456822498</v>
      </c>
    </row>
    <row r="1903" spans="1:19" x14ac:dyDescent="0.25">
      <c r="A1903" s="197">
        <f>YieldsAct!A1903</f>
        <v>37079</v>
      </c>
      <c r="B1903" s="197" t="str">
        <f>YieldsAct!B1903</f>
        <v>NC</v>
      </c>
      <c r="C1903" s="197" t="str">
        <f>YieldsAct!C1903</f>
        <v>Greene County</v>
      </c>
      <c r="D1903" s="197">
        <f>YieldsAct!D1903</f>
        <v>-77.681517299999996</v>
      </c>
      <c r="E1903" s="197">
        <f>YieldsAct!E1903</f>
        <v>35.484000000000002</v>
      </c>
      <c r="N1903" s="198">
        <v>2.434093E-2</v>
      </c>
      <c r="S1903">
        <f t="shared" si="29"/>
        <v>437.83707600000014</v>
      </c>
    </row>
    <row r="1904" spans="1:19" x14ac:dyDescent="0.25">
      <c r="A1904" s="197">
        <f>YieldsAct!A1904</f>
        <v>37081</v>
      </c>
      <c r="B1904" s="197" t="str">
        <f>YieldsAct!B1904</f>
        <v>NC</v>
      </c>
      <c r="C1904" s="197" t="str">
        <f>YieldsAct!C1904</f>
        <v>Guilford County</v>
      </c>
      <c r="D1904" s="197">
        <f>YieldsAct!D1904</f>
        <v>-79.786894099999998</v>
      </c>
      <c r="E1904" s="197">
        <f>YieldsAct!E1904</f>
        <v>36.071100000000001</v>
      </c>
      <c r="N1904" s="198">
        <v>2.362394E-2</v>
      </c>
      <c r="S1904">
        <f t="shared" si="29"/>
        <v>492.73032422250014</v>
      </c>
    </row>
    <row r="1905" spans="1:19" x14ac:dyDescent="0.25">
      <c r="A1905" s="197">
        <f>YieldsAct!A1905</f>
        <v>37083</v>
      </c>
      <c r="B1905" s="197" t="str">
        <f>YieldsAct!B1905</f>
        <v>NC</v>
      </c>
      <c r="C1905" s="197" t="str">
        <f>YieldsAct!C1905</f>
        <v>Halifax County</v>
      </c>
      <c r="D1905" s="197">
        <f>YieldsAct!D1905</f>
        <v>-77.643248499999999</v>
      </c>
      <c r="E1905" s="197">
        <f>YieldsAct!E1905</f>
        <v>36.252029999999998</v>
      </c>
      <c r="N1905" s="198">
        <v>2.4394030000000001E-2</v>
      </c>
      <c r="S1905">
        <f t="shared" si="29"/>
        <v>509.95975302202476</v>
      </c>
    </row>
    <row r="1906" spans="1:19" x14ac:dyDescent="0.25">
      <c r="A1906" s="197">
        <f>YieldsAct!A1906</f>
        <v>37085</v>
      </c>
      <c r="B1906" s="197" t="str">
        <f>YieldsAct!B1906</f>
        <v>NC</v>
      </c>
      <c r="C1906" s="197" t="str">
        <f>YieldsAct!C1906</f>
        <v>Harnett County</v>
      </c>
      <c r="D1906" s="197">
        <f>YieldsAct!D1906</f>
        <v>-78.865382699999998</v>
      </c>
      <c r="E1906" s="197">
        <f>YieldsAct!E1906</f>
        <v>35.368870000000001</v>
      </c>
      <c r="N1906" s="198">
        <v>2.3705179999999999E-2</v>
      </c>
      <c r="S1906">
        <f t="shared" si="29"/>
        <v>427.25444642302512</v>
      </c>
    </row>
    <row r="1907" spans="1:19" x14ac:dyDescent="0.25">
      <c r="A1907" s="197">
        <f>YieldsAct!A1907</f>
        <v>37087</v>
      </c>
      <c r="B1907" s="197" t="str">
        <f>YieldsAct!B1907</f>
        <v>NC</v>
      </c>
      <c r="C1907" s="197" t="str">
        <f>YieldsAct!C1907</f>
        <v>Haywood County</v>
      </c>
      <c r="D1907" s="197">
        <f>YieldsAct!D1907</f>
        <v>-82.984154399999994</v>
      </c>
      <c r="E1907" s="197">
        <f>YieldsAct!E1907</f>
        <v>35.560600000000001</v>
      </c>
      <c r="N1907" s="198">
        <v>2.3190309999999999E-2</v>
      </c>
      <c r="S1907">
        <f t="shared" si="29"/>
        <v>444.91111281000013</v>
      </c>
    </row>
    <row r="1908" spans="1:19" x14ac:dyDescent="0.25">
      <c r="A1908" s="197">
        <f>YieldsAct!A1908</f>
        <v>37089</v>
      </c>
      <c r="B1908" s="197" t="str">
        <f>YieldsAct!B1908</f>
        <v>NC</v>
      </c>
      <c r="C1908" s="197" t="str">
        <f>YieldsAct!C1908</f>
        <v>Henderson County</v>
      </c>
      <c r="D1908" s="197">
        <f>YieldsAct!D1908</f>
        <v>-82.487628200000003</v>
      </c>
      <c r="E1908" s="197">
        <f>YieldsAct!E1908</f>
        <v>35.338099999999997</v>
      </c>
      <c r="N1908" s="198">
        <v>2.2602649999999998E-2</v>
      </c>
      <c r="S1908">
        <f t="shared" si="29"/>
        <v>424.43620112249977</v>
      </c>
    </row>
    <row r="1909" spans="1:19" x14ac:dyDescent="0.25">
      <c r="A1909" s="197">
        <f>YieldsAct!A1909</f>
        <v>37091</v>
      </c>
      <c r="B1909" s="197" t="str">
        <f>YieldsAct!B1909</f>
        <v>NC</v>
      </c>
      <c r="C1909" s="197" t="str">
        <f>YieldsAct!C1909</f>
        <v>Hertford County</v>
      </c>
      <c r="D1909" s="197">
        <f>YieldsAct!D1909</f>
        <v>-76.990346200000005</v>
      </c>
      <c r="E1909" s="197">
        <f>YieldsAct!E1909</f>
        <v>36.357419999999998</v>
      </c>
      <c r="N1909" s="198">
        <v>2.475863E-2</v>
      </c>
      <c r="S1909">
        <f t="shared" si="29"/>
        <v>520.06362537689972</v>
      </c>
    </row>
    <row r="1910" spans="1:19" x14ac:dyDescent="0.25">
      <c r="A1910" s="197">
        <f>YieldsAct!A1910</f>
        <v>37093</v>
      </c>
      <c r="B1910" s="197" t="str">
        <f>YieldsAct!B1910</f>
        <v>NC</v>
      </c>
      <c r="C1910" s="197" t="str">
        <f>YieldsAct!C1910</f>
        <v>Hoke County</v>
      </c>
      <c r="D1910" s="197">
        <f>YieldsAct!D1910</f>
        <v>-79.237768000000003</v>
      </c>
      <c r="E1910" s="197">
        <f>YieldsAct!E1910</f>
        <v>34.983620000000002</v>
      </c>
      <c r="N1910" s="198">
        <v>2.3380629999999999E-2</v>
      </c>
      <c r="S1910">
        <f t="shared" si="29"/>
        <v>392.27640368490012</v>
      </c>
    </row>
    <row r="1911" spans="1:19" x14ac:dyDescent="0.25">
      <c r="A1911" s="197">
        <f>YieldsAct!A1911</f>
        <v>37095</v>
      </c>
      <c r="B1911" s="197" t="str">
        <f>YieldsAct!B1911</f>
        <v>NC</v>
      </c>
      <c r="C1911" s="197" t="str">
        <f>YieldsAct!C1911</f>
        <v>Hyde County</v>
      </c>
      <c r="D1911" s="197">
        <f>YieldsAct!D1911</f>
        <v>-76.245710799999998</v>
      </c>
      <c r="E1911" s="197">
        <f>YieldsAct!E1911</f>
        <v>35.535319999999999</v>
      </c>
      <c r="N1911" s="198">
        <v>2.4989589999999999E-2</v>
      </c>
      <c r="S1911">
        <f t="shared" si="29"/>
        <v>442.57357688039991</v>
      </c>
    </row>
    <row r="1912" spans="1:19" x14ac:dyDescent="0.25">
      <c r="A1912" s="197">
        <f>YieldsAct!A1912</f>
        <v>37097</v>
      </c>
      <c r="B1912" s="197" t="str">
        <f>YieldsAct!B1912</f>
        <v>NC</v>
      </c>
      <c r="C1912" s="197" t="str">
        <f>YieldsAct!C1912</f>
        <v>Iredell County</v>
      </c>
      <c r="D1912" s="197">
        <f>YieldsAct!D1912</f>
        <v>-80.872321400000004</v>
      </c>
      <c r="E1912" s="197">
        <f>YieldsAct!E1912</f>
        <v>35.806919999999998</v>
      </c>
      <c r="N1912" s="198">
        <v>2.3141910000000002E-2</v>
      </c>
      <c r="S1912">
        <f t="shared" si="29"/>
        <v>467.83781974439984</v>
      </c>
    </row>
    <row r="1913" spans="1:19" x14ac:dyDescent="0.25">
      <c r="A1913" s="197">
        <f>YieldsAct!A1913</f>
        <v>37099</v>
      </c>
      <c r="B1913" s="197" t="str">
        <f>YieldsAct!B1913</f>
        <v>NC</v>
      </c>
      <c r="C1913" s="197" t="str">
        <f>YieldsAct!C1913</f>
        <v>Jackson County</v>
      </c>
      <c r="D1913" s="197">
        <f>YieldsAct!D1913</f>
        <v>-83.139928400000002</v>
      </c>
      <c r="E1913" s="197">
        <f>YieldsAct!E1913</f>
        <v>35.283560000000001</v>
      </c>
      <c r="N1913" s="198">
        <v>2.27038E-2</v>
      </c>
      <c r="S1913">
        <f t="shared" si="29"/>
        <v>419.45131411560016</v>
      </c>
    </row>
    <row r="1914" spans="1:19" x14ac:dyDescent="0.25">
      <c r="A1914" s="197">
        <f>YieldsAct!A1914</f>
        <v>37101</v>
      </c>
      <c r="B1914" s="197" t="str">
        <f>YieldsAct!B1914</f>
        <v>NC</v>
      </c>
      <c r="C1914" s="197" t="str">
        <f>YieldsAct!C1914</f>
        <v>Johnston County</v>
      </c>
      <c r="D1914" s="197">
        <f>YieldsAct!D1914</f>
        <v>-78.3681859</v>
      </c>
      <c r="E1914" s="197">
        <f>YieldsAct!E1914</f>
        <v>35.5152</v>
      </c>
      <c r="N1914" s="198">
        <v>2.3936030000000001E-2</v>
      </c>
      <c r="S1914">
        <f t="shared" si="29"/>
        <v>440.71521983999997</v>
      </c>
    </row>
    <row r="1915" spans="1:19" x14ac:dyDescent="0.25">
      <c r="A1915" s="197">
        <f>YieldsAct!A1915</f>
        <v>37103</v>
      </c>
      <c r="B1915" s="197" t="str">
        <f>YieldsAct!B1915</f>
        <v>NC</v>
      </c>
      <c r="C1915" s="197" t="str">
        <f>YieldsAct!C1915</f>
        <v>Jones County</v>
      </c>
      <c r="D1915" s="197">
        <f>YieldsAct!D1915</f>
        <v>-77.374866999999995</v>
      </c>
      <c r="E1915" s="197">
        <f>YieldsAct!E1915</f>
        <v>35.032449999999997</v>
      </c>
      <c r="N1915" s="198">
        <v>2.451126E-2</v>
      </c>
      <c r="S1915">
        <f t="shared" si="29"/>
        <v>396.67286925562473</v>
      </c>
    </row>
    <row r="1916" spans="1:19" x14ac:dyDescent="0.25">
      <c r="A1916" s="197">
        <f>YieldsAct!A1916</f>
        <v>37105</v>
      </c>
      <c r="B1916" s="197" t="str">
        <f>YieldsAct!B1916</f>
        <v>NC</v>
      </c>
      <c r="C1916" s="197" t="str">
        <f>YieldsAct!C1916</f>
        <v>Lee County</v>
      </c>
      <c r="D1916" s="197">
        <f>YieldsAct!D1916</f>
        <v>-79.1779461</v>
      </c>
      <c r="E1916" s="197">
        <f>YieldsAct!E1916</f>
        <v>35.469099999999997</v>
      </c>
      <c r="N1916" s="198">
        <v>2.3571539999999998E-2</v>
      </c>
      <c r="S1916">
        <f t="shared" si="29"/>
        <v>436.4641233224998</v>
      </c>
    </row>
    <row r="1917" spans="1:19" x14ac:dyDescent="0.25">
      <c r="A1917" s="197">
        <f>YieldsAct!A1917</f>
        <v>37107</v>
      </c>
      <c r="B1917" s="197" t="str">
        <f>YieldsAct!B1917</f>
        <v>NC</v>
      </c>
      <c r="C1917" s="197" t="str">
        <f>YieldsAct!C1917</f>
        <v>Lenoir County</v>
      </c>
      <c r="D1917" s="197">
        <f>YieldsAct!D1917</f>
        <v>-77.646573599999996</v>
      </c>
      <c r="E1917" s="197">
        <f>YieldsAct!E1917</f>
        <v>35.256570000000004</v>
      </c>
      <c r="N1917" s="198">
        <v>2.4418059999999998E-2</v>
      </c>
      <c r="S1917">
        <f t="shared" si="29"/>
        <v>416.98941337102531</v>
      </c>
    </row>
    <row r="1918" spans="1:19" x14ac:dyDescent="0.25">
      <c r="A1918" s="197">
        <f>YieldsAct!A1918</f>
        <v>37109</v>
      </c>
      <c r="B1918" s="197" t="str">
        <f>YieldsAct!B1918</f>
        <v>NC</v>
      </c>
      <c r="C1918" s="197" t="str">
        <f>YieldsAct!C1918</f>
        <v>Lincoln County</v>
      </c>
      <c r="D1918" s="197">
        <f>YieldsAct!D1918</f>
        <v>-81.245675599999998</v>
      </c>
      <c r="E1918" s="197">
        <f>YieldsAct!E1918</f>
        <v>35.494230000000002</v>
      </c>
      <c r="N1918" s="198">
        <v>2.287399E-2</v>
      </c>
      <c r="S1918">
        <f t="shared" si="29"/>
        <v>438.78029240902515</v>
      </c>
    </row>
    <row r="1919" spans="1:19" x14ac:dyDescent="0.25">
      <c r="A1919" s="197">
        <f>YieldsAct!A1919</f>
        <v>37111</v>
      </c>
      <c r="B1919" s="197" t="str">
        <f>YieldsAct!B1919</f>
        <v>NC</v>
      </c>
      <c r="C1919" s="197" t="str">
        <f>YieldsAct!C1919</f>
        <v>McDowell County</v>
      </c>
      <c r="D1919" s="197">
        <f>YieldsAct!D1919</f>
        <v>-82.059548699999993</v>
      </c>
      <c r="E1919" s="197">
        <f>YieldsAct!E1919</f>
        <v>35.682780000000001</v>
      </c>
      <c r="N1919" s="198">
        <v>2.2988020000000001E-2</v>
      </c>
      <c r="S1919">
        <f t="shared" si="29"/>
        <v>456.24912418890005</v>
      </c>
    </row>
    <row r="1920" spans="1:19" x14ac:dyDescent="0.25">
      <c r="A1920" s="197">
        <f>YieldsAct!A1920</f>
        <v>37113</v>
      </c>
      <c r="B1920" s="197" t="str">
        <f>YieldsAct!B1920</f>
        <v>NC</v>
      </c>
      <c r="C1920" s="197" t="str">
        <f>YieldsAct!C1920</f>
        <v>Macon County</v>
      </c>
      <c r="D1920" s="197">
        <f>YieldsAct!D1920</f>
        <v>-83.421374</v>
      </c>
      <c r="E1920" s="197">
        <f>YieldsAct!E1920</f>
        <v>35.151299999999999</v>
      </c>
      <c r="N1920" s="198">
        <v>2.279759E-2</v>
      </c>
      <c r="S1920">
        <f t="shared" si="29"/>
        <v>407.41850630249991</v>
      </c>
    </row>
    <row r="1921" spans="1:19" x14ac:dyDescent="0.25">
      <c r="A1921" s="197">
        <f>YieldsAct!A1921</f>
        <v>37115</v>
      </c>
      <c r="B1921" s="197" t="str">
        <f>YieldsAct!B1921</f>
        <v>NC</v>
      </c>
      <c r="C1921" s="197" t="str">
        <f>YieldsAct!C1921</f>
        <v>Madison County</v>
      </c>
      <c r="D1921" s="197">
        <f>YieldsAct!D1921</f>
        <v>-82.710672400000007</v>
      </c>
      <c r="E1921" s="197">
        <f>YieldsAct!E1921</f>
        <v>35.860709999999997</v>
      </c>
      <c r="N1921" s="198">
        <v>2.4049419999999998E-2</v>
      </c>
      <c r="S1921">
        <f t="shared" si="29"/>
        <v>472.88074883422473</v>
      </c>
    </row>
    <row r="1922" spans="1:19" x14ac:dyDescent="0.25">
      <c r="A1922" s="197">
        <f>YieldsAct!A1922</f>
        <v>37117</v>
      </c>
      <c r="B1922" s="197" t="str">
        <f>YieldsAct!B1922</f>
        <v>NC</v>
      </c>
      <c r="C1922" s="197" t="str">
        <f>YieldsAct!C1922</f>
        <v>Martin County</v>
      </c>
      <c r="D1922" s="197">
        <f>YieldsAct!D1922</f>
        <v>-77.1019316</v>
      </c>
      <c r="E1922" s="197">
        <f>YieldsAct!E1922</f>
        <v>35.839700000000001</v>
      </c>
      <c r="N1922" s="198">
        <v>2.4694020000000001E-2</v>
      </c>
      <c r="S1922">
        <f t="shared" si="29"/>
        <v>470.90946620250003</v>
      </c>
    </row>
    <row r="1923" spans="1:19" x14ac:dyDescent="0.25">
      <c r="A1923" s="197">
        <f>YieldsAct!A1923</f>
        <v>37119</v>
      </c>
      <c r="B1923" s="197" t="str">
        <f>YieldsAct!B1923</f>
        <v>NC</v>
      </c>
      <c r="C1923" s="197" t="str">
        <f>YieldsAct!C1923</f>
        <v>Mecklenburg County</v>
      </c>
      <c r="D1923" s="197">
        <f>YieldsAct!D1923</f>
        <v>-80.837142</v>
      </c>
      <c r="E1923" s="197">
        <f>YieldsAct!E1923</f>
        <v>35.251989999999999</v>
      </c>
      <c r="N1923" s="198">
        <v>2.280165E-2</v>
      </c>
      <c r="S1923">
        <f t="shared" si="29"/>
        <v>416.5719726602249</v>
      </c>
    </row>
    <row r="1924" spans="1:19" x14ac:dyDescent="0.25">
      <c r="A1924" s="197">
        <f>YieldsAct!A1924</f>
        <v>37121</v>
      </c>
      <c r="B1924" s="197" t="str">
        <f>YieldsAct!B1924</f>
        <v>NC</v>
      </c>
      <c r="C1924" s="197" t="str">
        <f>YieldsAct!C1924</f>
        <v>Mitchell County</v>
      </c>
      <c r="D1924" s="197">
        <f>YieldsAct!D1924</f>
        <v>-82.1652019</v>
      </c>
      <c r="E1924" s="197">
        <f>YieldsAct!E1924</f>
        <v>36.009950000000003</v>
      </c>
      <c r="N1924" s="198">
        <v>2.4122020000000001E-2</v>
      </c>
      <c r="S1924">
        <f t="shared" si="29"/>
        <v>486.9404977556253</v>
      </c>
    </row>
    <row r="1925" spans="1:19" x14ac:dyDescent="0.25">
      <c r="A1925" s="197">
        <f>YieldsAct!A1925</f>
        <v>37123</v>
      </c>
      <c r="B1925" s="197" t="str">
        <f>YieldsAct!B1925</f>
        <v>NC</v>
      </c>
      <c r="C1925" s="197" t="str">
        <f>YieldsAct!C1925</f>
        <v>Montgomery County</v>
      </c>
      <c r="D1925" s="197">
        <f>YieldsAct!D1925</f>
        <v>-79.896383299999997</v>
      </c>
      <c r="E1925" s="197">
        <f>YieldsAct!E1925</f>
        <v>35.338769999999997</v>
      </c>
      <c r="N1925" s="198">
        <v>2.321873E-2</v>
      </c>
      <c r="S1925">
        <f t="shared" si="29"/>
        <v>424.49752150402469</v>
      </c>
    </row>
    <row r="1926" spans="1:19" x14ac:dyDescent="0.25">
      <c r="A1926" s="197">
        <f>YieldsAct!A1926</f>
        <v>37125</v>
      </c>
      <c r="B1926" s="197" t="str">
        <f>YieldsAct!B1926</f>
        <v>NC</v>
      </c>
      <c r="C1926" s="197" t="str">
        <f>YieldsAct!C1926</f>
        <v>Moore County</v>
      </c>
      <c r="D1926" s="197">
        <f>YieldsAct!D1926</f>
        <v>-79.449601099999995</v>
      </c>
      <c r="E1926" s="197">
        <f>YieldsAct!E1926</f>
        <v>35.297350000000002</v>
      </c>
      <c r="N1926" s="198">
        <v>2.3389199999999999E-2</v>
      </c>
      <c r="S1926">
        <f t="shared" si="29"/>
        <v>420.71043830062513</v>
      </c>
    </row>
    <row r="1927" spans="1:19" x14ac:dyDescent="0.25">
      <c r="A1927" s="197">
        <f>YieldsAct!A1927</f>
        <v>37127</v>
      </c>
      <c r="B1927" s="197" t="str">
        <f>YieldsAct!B1927</f>
        <v>NC</v>
      </c>
      <c r="C1927" s="197" t="str">
        <f>YieldsAct!C1927</f>
        <v>Nash County</v>
      </c>
      <c r="D1927" s="197">
        <f>YieldsAct!D1927</f>
        <v>-77.982069800000005</v>
      </c>
      <c r="E1927" s="197">
        <f>YieldsAct!E1927</f>
        <v>35.959269999999997</v>
      </c>
      <c r="N1927" s="198">
        <v>2.4150890000000001E-2</v>
      </c>
      <c r="S1927">
        <f t="shared" si="29"/>
        <v>482.15474759902469</v>
      </c>
    </row>
    <row r="1928" spans="1:19" x14ac:dyDescent="0.25">
      <c r="A1928" s="197">
        <f>YieldsAct!A1928</f>
        <v>37129</v>
      </c>
      <c r="B1928" s="197" t="str">
        <f>YieldsAct!B1928</f>
        <v>NC</v>
      </c>
      <c r="C1928" s="197" t="str">
        <f>YieldsAct!C1928</f>
        <v>New Hanover County</v>
      </c>
      <c r="D1928" s="197">
        <f>YieldsAct!D1928</f>
        <v>-77.885286100000002</v>
      </c>
      <c r="E1928" s="197">
        <f>YieldsAct!E1928</f>
        <v>34.242820000000002</v>
      </c>
      <c r="N1928" s="198">
        <v>2.365623E-2</v>
      </c>
      <c r="S1928">
        <f t="shared" si="29"/>
        <v>326.89377349290015</v>
      </c>
    </row>
    <row r="1929" spans="1:19" x14ac:dyDescent="0.25">
      <c r="A1929" s="197">
        <f>YieldsAct!A1929</f>
        <v>37131</v>
      </c>
      <c r="B1929" s="197" t="str">
        <f>YieldsAct!B1929</f>
        <v>NC</v>
      </c>
      <c r="C1929" s="197" t="str">
        <f>YieldsAct!C1929</f>
        <v>Northampton County</v>
      </c>
      <c r="D1929" s="197">
        <f>YieldsAct!D1929</f>
        <v>-77.397993</v>
      </c>
      <c r="E1929" s="197">
        <f>YieldsAct!E1929</f>
        <v>36.417439999999999</v>
      </c>
      <c r="N1929" s="198">
        <v>2.453551E-2</v>
      </c>
      <c r="S1929">
        <f t="shared" ref="S1929:S1992" si="30">E1929*1.5^2*(E1929-30)</f>
        <v>525.84015634559989</v>
      </c>
    </row>
    <row r="1930" spans="1:19" x14ac:dyDescent="0.25">
      <c r="A1930" s="197">
        <f>YieldsAct!A1930</f>
        <v>37133</v>
      </c>
      <c r="B1930" s="197" t="str">
        <f>YieldsAct!B1930</f>
        <v>NC</v>
      </c>
      <c r="C1930" s="197" t="str">
        <f>YieldsAct!C1930</f>
        <v>Onslow County</v>
      </c>
      <c r="D1930" s="197">
        <f>YieldsAct!D1930</f>
        <v>-77.433447400000006</v>
      </c>
      <c r="E1930" s="197">
        <f>YieldsAct!E1930</f>
        <v>34.739490000000004</v>
      </c>
      <c r="N1930" s="198">
        <v>2.4097899999999998E-2</v>
      </c>
      <c r="S1930">
        <f t="shared" si="30"/>
        <v>370.45679728522532</v>
      </c>
    </row>
    <row r="1931" spans="1:19" x14ac:dyDescent="0.25">
      <c r="A1931" s="197">
        <f>YieldsAct!A1931</f>
        <v>37135</v>
      </c>
      <c r="B1931" s="197" t="str">
        <f>YieldsAct!B1931</f>
        <v>NC</v>
      </c>
      <c r="C1931" s="197" t="str">
        <f>YieldsAct!C1931</f>
        <v>Orange County</v>
      </c>
      <c r="D1931" s="197">
        <f>YieldsAct!D1931</f>
        <v>-79.127370499999998</v>
      </c>
      <c r="E1931" s="197">
        <f>YieldsAct!E1931</f>
        <v>36.054780000000001</v>
      </c>
      <c r="N1931" s="198">
        <v>2.3903489999999999E-2</v>
      </c>
      <c r="S1931">
        <f t="shared" si="30"/>
        <v>491.18346190890009</v>
      </c>
    </row>
    <row r="1932" spans="1:19" x14ac:dyDescent="0.25">
      <c r="A1932" s="197">
        <f>YieldsAct!A1932</f>
        <v>37137</v>
      </c>
      <c r="B1932" s="197" t="str">
        <f>YieldsAct!B1932</f>
        <v>NC</v>
      </c>
      <c r="C1932" s="197" t="str">
        <f>YieldsAct!C1932</f>
        <v>Pamlico County</v>
      </c>
      <c r="D1932" s="197">
        <f>YieldsAct!D1932</f>
        <v>-76.732676499999997</v>
      </c>
      <c r="E1932" s="197">
        <f>YieldsAct!E1932</f>
        <v>35.145499999999998</v>
      </c>
      <c r="N1932" s="198">
        <v>2.4790840000000001E-2</v>
      </c>
      <c r="S1932">
        <f t="shared" si="30"/>
        <v>406.89263306249984</v>
      </c>
    </row>
    <row r="1933" spans="1:19" x14ac:dyDescent="0.25">
      <c r="A1933" s="197">
        <f>YieldsAct!A1933</f>
        <v>37139</v>
      </c>
      <c r="B1933" s="197" t="str">
        <f>YieldsAct!B1933</f>
        <v>NC</v>
      </c>
      <c r="C1933" s="197" t="str">
        <f>YieldsAct!C1933</f>
        <v>Pasquotank County</v>
      </c>
      <c r="D1933" s="197">
        <f>YieldsAct!D1933</f>
        <v>-76.283315099999996</v>
      </c>
      <c r="E1933" s="197">
        <f>YieldsAct!E1933</f>
        <v>36.300229999999999</v>
      </c>
      <c r="N1933" s="198">
        <v>2.4430319999999998E-2</v>
      </c>
      <c r="S1933">
        <f t="shared" si="30"/>
        <v>514.57454561902489</v>
      </c>
    </row>
    <row r="1934" spans="1:19" x14ac:dyDescent="0.25">
      <c r="A1934" s="197">
        <f>YieldsAct!A1934</f>
        <v>37141</v>
      </c>
      <c r="B1934" s="197" t="str">
        <f>YieldsAct!B1934</f>
        <v>NC</v>
      </c>
      <c r="C1934" s="197" t="str">
        <f>YieldsAct!C1934</f>
        <v>Pender County</v>
      </c>
      <c r="D1934" s="197">
        <f>YieldsAct!D1934</f>
        <v>-77.904442099999997</v>
      </c>
      <c r="E1934" s="197">
        <f>YieldsAct!E1934</f>
        <v>34.530670000000001</v>
      </c>
      <c r="N1934" s="198">
        <v>2.3915700000000002E-2</v>
      </c>
      <c r="S1934">
        <f t="shared" si="30"/>
        <v>352.00590896002507</v>
      </c>
    </row>
    <row r="1935" spans="1:19" x14ac:dyDescent="0.25">
      <c r="A1935" s="197">
        <f>YieldsAct!A1935</f>
        <v>37143</v>
      </c>
      <c r="B1935" s="197" t="str">
        <f>YieldsAct!B1935</f>
        <v>NC</v>
      </c>
      <c r="C1935" s="197" t="str">
        <f>YieldsAct!C1935</f>
        <v>Perquimans County</v>
      </c>
      <c r="D1935" s="197">
        <f>YieldsAct!D1935</f>
        <v>-76.4411068</v>
      </c>
      <c r="E1935" s="197">
        <f>YieldsAct!E1935</f>
        <v>36.209870000000002</v>
      </c>
      <c r="N1935" s="198">
        <v>2.459217E-2</v>
      </c>
      <c r="S1935">
        <f t="shared" si="30"/>
        <v>505.93181718802526</v>
      </c>
    </row>
    <row r="1936" spans="1:19" x14ac:dyDescent="0.25">
      <c r="A1936" s="197">
        <f>YieldsAct!A1936</f>
        <v>37145</v>
      </c>
      <c r="B1936" s="197" t="str">
        <f>YieldsAct!B1936</f>
        <v>NC</v>
      </c>
      <c r="C1936" s="197" t="str">
        <f>YieldsAct!C1936</f>
        <v>Person County</v>
      </c>
      <c r="D1936" s="197">
        <f>YieldsAct!D1936</f>
        <v>-78.970351500000007</v>
      </c>
      <c r="E1936" s="197">
        <f>YieldsAct!E1936</f>
        <v>36.383310000000002</v>
      </c>
      <c r="N1936" s="198">
        <v>2.4195000000000001E-2</v>
      </c>
      <c r="S1936">
        <f t="shared" si="30"/>
        <v>522.55337975122518</v>
      </c>
    </row>
    <row r="1937" spans="1:19" x14ac:dyDescent="0.25">
      <c r="A1937" s="197">
        <f>YieldsAct!A1937</f>
        <v>37147</v>
      </c>
      <c r="B1937" s="197" t="str">
        <f>YieldsAct!B1937</f>
        <v>NC</v>
      </c>
      <c r="C1937" s="197" t="str">
        <f>YieldsAct!C1937</f>
        <v>Pitt County</v>
      </c>
      <c r="D1937" s="197">
        <f>YieldsAct!D1937</f>
        <v>-77.380527700000002</v>
      </c>
      <c r="E1937" s="197">
        <f>YieldsAct!E1937</f>
        <v>35.596429999999998</v>
      </c>
      <c r="N1937" s="198">
        <v>2.4555819999999999E-2</v>
      </c>
      <c r="S1937">
        <f t="shared" si="30"/>
        <v>448.22908967602484</v>
      </c>
    </row>
    <row r="1938" spans="1:19" x14ac:dyDescent="0.25">
      <c r="A1938" s="197">
        <f>YieldsAct!A1938</f>
        <v>37149</v>
      </c>
      <c r="B1938" s="197" t="str">
        <f>YieldsAct!B1938</f>
        <v>NC</v>
      </c>
      <c r="C1938" s="197" t="str">
        <f>YieldsAct!C1938</f>
        <v>Polk County</v>
      </c>
      <c r="D1938" s="197">
        <f>YieldsAct!D1938</f>
        <v>-82.182581600000006</v>
      </c>
      <c r="E1938" s="197">
        <f>YieldsAct!E1938</f>
        <v>35.28425</v>
      </c>
      <c r="N1938" s="198">
        <v>2.255033E-2</v>
      </c>
      <c r="S1938">
        <f t="shared" si="30"/>
        <v>419.51429564062499</v>
      </c>
    </row>
    <row r="1939" spans="1:19" x14ac:dyDescent="0.25">
      <c r="A1939" s="197">
        <f>YieldsAct!A1939</f>
        <v>37151</v>
      </c>
      <c r="B1939" s="197" t="str">
        <f>YieldsAct!B1939</f>
        <v>NC</v>
      </c>
      <c r="C1939" s="197" t="str">
        <f>YieldsAct!C1939</f>
        <v>Randolph County</v>
      </c>
      <c r="D1939" s="197">
        <f>YieldsAct!D1939</f>
        <v>-79.796901500000004</v>
      </c>
      <c r="E1939" s="197">
        <f>YieldsAct!E1939</f>
        <v>35.709389999999999</v>
      </c>
      <c r="N1939" s="198">
        <v>2.3421069999999999E-2</v>
      </c>
      <c r="S1939">
        <f t="shared" si="30"/>
        <v>458.72737688722492</v>
      </c>
    </row>
    <row r="1940" spans="1:19" x14ac:dyDescent="0.25">
      <c r="A1940" s="197">
        <f>YieldsAct!A1940</f>
        <v>37153</v>
      </c>
      <c r="B1940" s="197" t="str">
        <f>YieldsAct!B1940</f>
        <v>NC</v>
      </c>
      <c r="C1940" s="197" t="str">
        <f>YieldsAct!C1940</f>
        <v>Richmond County</v>
      </c>
      <c r="D1940" s="197">
        <f>YieldsAct!D1940</f>
        <v>-79.736919</v>
      </c>
      <c r="E1940" s="197">
        <f>YieldsAct!E1940</f>
        <v>35.004080000000002</v>
      </c>
      <c r="N1940" s="198">
        <v>2.3234810000000002E-2</v>
      </c>
      <c r="S1940">
        <f t="shared" si="30"/>
        <v>394.11723745440014</v>
      </c>
    </row>
    <row r="1941" spans="1:19" x14ac:dyDescent="0.25">
      <c r="A1941" s="197">
        <f>YieldsAct!A1941</f>
        <v>37155</v>
      </c>
      <c r="B1941" s="197" t="str">
        <f>YieldsAct!B1941</f>
        <v>NC</v>
      </c>
      <c r="C1941" s="197" t="str">
        <f>YieldsAct!C1941</f>
        <v>Robeson County</v>
      </c>
      <c r="D1941" s="197">
        <f>YieldsAct!D1941</f>
        <v>-79.084984500000004</v>
      </c>
      <c r="E1941" s="197">
        <f>YieldsAct!E1941</f>
        <v>34.633420000000001</v>
      </c>
      <c r="N1941" s="198">
        <v>2.320268E-2</v>
      </c>
      <c r="S1941">
        <f t="shared" si="30"/>
        <v>361.06015701690006</v>
      </c>
    </row>
    <row r="1942" spans="1:19" x14ac:dyDescent="0.25">
      <c r="A1942" s="197">
        <f>YieldsAct!A1942</f>
        <v>37157</v>
      </c>
      <c r="B1942" s="197" t="str">
        <f>YieldsAct!B1942</f>
        <v>NC</v>
      </c>
      <c r="C1942" s="197" t="str">
        <f>YieldsAct!C1942</f>
        <v>Rockingham County</v>
      </c>
      <c r="D1942" s="197">
        <f>YieldsAct!D1942</f>
        <v>-79.767494400000004</v>
      </c>
      <c r="E1942" s="197">
        <f>YieldsAct!E1942</f>
        <v>36.395049999999998</v>
      </c>
      <c r="N1942" s="198">
        <v>2.3915559999999999E-2</v>
      </c>
      <c r="S1942">
        <f t="shared" si="30"/>
        <v>523.68337013062478</v>
      </c>
    </row>
    <row r="1943" spans="1:19" x14ac:dyDescent="0.25">
      <c r="A1943" s="197">
        <f>YieldsAct!A1943</f>
        <v>37159</v>
      </c>
      <c r="B1943" s="197" t="str">
        <f>YieldsAct!B1943</f>
        <v>NC</v>
      </c>
      <c r="C1943" s="197" t="str">
        <f>YieldsAct!C1943</f>
        <v>Rowan County</v>
      </c>
      <c r="D1943" s="197">
        <f>YieldsAct!D1943</f>
        <v>-80.526877400000004</v>
      </c>
      <c r="E1943" s="197">
        <f>YieldsAct!E1943</f>
        <v>35.641820000000003</v>
      </c>
      <c r="N1943" s="198">
        <v>2.3153900000000002E-2</v>
      </c>
      <c r="S1943">
        <f t="shared" si="30"/>
        <v>452.44064905290026</v>
      </c>
    </row>
    <row r="1944" spans="1:19" x14ac:dyDescent="0.25">
      <c r="A1944" s="197">
        <f>YieldsAct!A1944</f>
        <v>37161</v>
      </c>
      <c r="B1944" s="197" t="str">
        <f>YieldsAct!B1944</f>
        <v>NC</v>
      </c>
      <c r="C1944" s="197" t="str">
        <f>YieldsAct!C1944</f>
        <v>Rutherford County</v>
      </c>
      <c r="D1944" s="197">
        <f>YieldsAct!D1944</f>
        <v>-81.927739900000006</v>
      </c>
      <c r="E1944" s="197">
        <f>YieldsAct!E1944</f>
        <v>35.407179999999997</v>
      </c>
      <c r="N1944" s="198">
        <v>2.261875E-2</v>
      </c>
      <c r="S1944">
        <f t="shared" si="30"/>
        <v>430.76923999289966</v>
      </c>
    </row>
    <row r="1945" spans="1:19" x14ac:dyDescent="0.25">
      <c r="A1945" s="197">
        <f>YieldsAct!A1945</f>
        <v>37163</v>
      </c>
      <c r="B1945" s="197" t="str">
        <f>YieldsAct!B1945</f>
        <v>NC</v>
      </c>
      <c r="C1945" s="197" t="str">
        <f>YieldsAct!C1945</f>
        <v>Sampson County</v>
      </c>
      <c r="D1945" s="197">
        <f>YieldsAct!D1945</f>
        <v>-78.367563799999999</v>
      </c>
      <c r="E1945" s="197">
        <f>YieldsAct!E1945</f>
        <v>34.988219999999998</v>
      </c>
      <c r="N1945" s="198">
        <v>2.3822280000000001E-2</v>
      </c>
      <c r="S1945">
        <f t="shared" si="30"/>
        <v>392.69011222889986</v>
      </c>
    </row>
    <row r="1946" spans="1:19" x14ac:dyDescent="0.25">
      <c r="A1946" s="197">
        <f>YieldsAct!A1946</f>
        <v>37165</v>
      </c>
      <c r="B1946" s="197" t="str">
        <f>YieldsAct!B1946</f>
        <v>NC</v>
      </c>
      <c r="C1946" s="197" t="str">
        <f>YieldsAct!C1946</f>
        <v>Scotland County</v>
      </c>
      <c r="D1946" s="197">
        <f>YieldsAct!D1946</f>
        <v>-79.464607799999996</v>
      </c>
      <c r="E1946" s="197">
        <f>YieldsAct!E1946</f>
        <v>34.832500000000003</v>
      </c>
      <c r="N1946" s="198">
        <v>2.3328149999999999E-2</v>
      </c>
      <c r="S1946">
        <f t="shared" si="30"/>
        <v>378.73812656250027</v>
      </c>
    </row>
    <row r="1947" spans="1:19" x14ac:dyDescent="0.25">
      <c r="A1947" s="197">
        <f>YieldsAct!A1947</f>
        <v>37167</v>
      </c>
      <c r="B1947" s="197" t="str">
        <f>YieldsAct!B1947</f>
        <v>NC</v>
      </c>
      <c r="C1947" s="197" t="str">
        <f>YieldsAct!C1947</f>
        <v>Stanly County</v>
      </c>
      <c r="D1947" s="197">
        <f>YieldsAct!D1947</f>
        <v>-80.2574252</v>
      </c>
      <c r="E1947" s="197">
        <f>YieldsAct!E1947</f>
        <v>35.315890000000003</v>
      </c>
      <c r="N1947" s="198">
        <v>2.3125280000000002E-2</v>
      </c>
      <c r="S1947">
        <f t="shared" si="30"/>
        <v>422.4046196072253</v>
      </c>
    </row>
    <row r="1948" spans="1:19" x14ac:dyDescent="0.25">
      <c r="A1948" s="197">
        <f>YieldsAct!A1948</f>
        <v>37169</v>
      </c>
      <c r="B1948" s="197" t="str">
        <f>YieldsAct!B1948</f>
        <v>NC</v>
      </c>
      <c r="C1948" s="197" t="str">
        <f>YieldsAct!C1948</f>
        <v>Stokes County</v>
      </c>
      <c r="D1948" s="197">
        <f>YieldsAct!D1948</f>
        <v>-80.237847900000006</v>
      </c>
      <c r="E1948" s="197">
        <f>YieldsAct!E1948</f>
        <v>36.401560000000003</v>
      </c>
      <c r="N1948" s="198">
        <v>2.3810339999999999E-2</v>
      </c>
      <c r="S1948">
        <f t="shared" si="30"/>
        <v>524.3102334756004</v>
      </c>
    </row>
    <row r="1949" spans="1:19" x14ac:dyDescent="0.25">
      <c r="A1949" s="197">
        <f>YieldsAct!A1949</f>
        <v>37171</v>
      </c>
      <c r="B1949" s="197" t="str">
        <f>YieldsAct!B1949</f>
        <v>NC</v>
      </c>
      <c r="C1949" s="197" t="str">
        <f>YieldsAct!C1949</f>
        <v>Surry County</v>
      </c>
      <c r="D1949" s="197">
        <f>YieldsAct!D1949</f>
        <v>-80.688966600000001</v>
      </c>
      <c r="E1949" s="197">
        <f>YieldsAct!E1949</f>
        <v>36.415329999999997</v>
      </c>
      <c r="N1949" s="198">
        <v>2.3919429999999998E-2</v>
      </c>
      <c r="S1949">
        <f t="shared" si="30"/>
        <v>525.63680777002469</v>
      </c>
    </row>
    <row r="1950" spans="1:19" x14ac:dyDescent="0.25">
      <c r="A1950" s="197">
        <f>YieldsAct!A1950</f>
        <v>37173</v>
      </c>
      <c r="B1950" s="197" t="str">
        <f>YieldsAct!B1950</f>
        <v>NC</v>
      </c>
      <c r="C1950" s="197" t="str">
        <f>YieldsAct!C1950</f>
        <v>Swain County</v>
      </c>
      <c r="D1950" s="197">
        <f>YieldsAct!D1950</f>
        <v>-83.498227600000007</v>
      </c>
      <c r="E1950" s="197">
        <f>YieldsAct!E1950</f>
        <v>35.484029999999997</v>
      </c>
      <c r="N1950" s="198">
        <v>2.3242990000000002E-2</v>
      </c>
      <c r="S1950">
        <f t="shared" si="30"/>
        <v>437.83984134202478</v>
      </c>
    </row>
    <row r="1951" spans="1:19" x14ac:dyDescent="0.25">
      <c r="A1951" s="197">
        <f>YieldsAct!A1951</f>
        <v>37175</v>
      </c>
      <c r="B1951" s="197" t="str">
        <f>YieldsAct!B1951</f>
        <v>NC</v>
      </c>
      <c r="C1951" s="197" t="str">
        <f>YieldsAct!C1951</f>
        <v>Transylvania County</v>
      </c>
      <c r="D1951" s="197">
        <f>YieldsAct!D1951</f>
        <v>-82.802424700000003</v>
      </c>
      <c r="E1951" s="197">
        <f>YieldsAct!E1951</f>
        <v>35.202970000000001</v>
      </c>
      <c r="N1951" s="198">
        <v>2.2449150000000001E-2</v>
      </c>
      <c r="S1951">
        <f t="shared" si="30"/>
        <v>412.10999284702501</v>
      </c>
    </row>
    <row r="1952" spans="1:19" x14ac:dyDescent="0.25">
      <c r="A1952" s="197">
        <f>YieldsAct!A1952</f>
        <v>37177</v>
      </c>
      <c r="B1952" s="197" t="str">
        <f>YieldsAct!B1952</f>
        <v>NC</v>
      </c>
      <c r="C1952" s="197" t="str">
        <f>YieldsAct!C1952</f>
        <v>Tyrrell County</v>
      </c>
      <c r="D1952" s="197">
        <f>YieldsAct!D1952</f>
        <v>-76.212924000000001</v>
      </c>
      <c r="E1952" s="197">
        <f>YieldsAct!E1952</f>
        <v>35.810409999999997</v>
      </c>
      <c r="N1952" s="198">
        <v>2.5309720000000001E-2</v>
      </c>
      <c r="S1952">
        <f t="shared" si="30"/>
        <v>468.16461982822477</v>
      </c>
    </row>
    <row r="1953" spans="1:19" x14ac:dyDescent="0.25">
      <c r="A1953" s="197">
        <f>YieldsAct!A1953</f>
        <v>37179</v>
      </c>
      <c r="B1953" s="197" t="str">
        <f>YieldsAct!B1953</f>
        <v>NC</v>
      </c>
      <c r="C1953" s="197" t="str">
        <f>YieldsAct!C1953</f>
        <v>Union County</v>
      </c>
      <c r="D1953" s="197">
        <f>YieldsAct!D1953</f>
        <v>-80.536206800000002</v>
      </c>
      <c r="E1953" s="197">
        <f>YieldsAct!E1953</f>
        <v>34.987819999999999</v>
      </c>
      <c r="N1953" s="198">
        <v>2.283781E-2</v>
      </c>
      <c r="S1953">
        <f t="shared" si="30"/>
        <v>392.65413379289993</v>
      </c>
    </row>
    <row r="1954" spans="1:19" x14ac:dyDescent="0.25">
      <c r="A1954" s="197">
        <f>YieldsAct!A1954</f>
        <v>37181</v>
      </c>
      <c r="B1954" s="197" t="str">
        <f>YieldsAct!B1954</f>
        <v>NC</v>
      </c>
      <c r="C1954" s="197" t="str">
        <f>YieldsAct!C1954</f>
        <v>Vance County</v>
      </c>
      <c r="D1954" s="197">
        <f>YieldsAct!D1954</f>
        <v>-78.401714400000003</v>
      </c>
      <c r="E1954" s="197">
        <f>YieldsAct!E1954</f>
        <v>36.360639999999997</v>
      </c>
      <c r="N1954" s="198">
        <v>2.4106410000000002E-2</v>
      </c>
      <c r="S1954">
        <f t="shared" si="30"/>
        <v>520.37311772159967</v>
      </c>
    </row>
    <row r="1955" spans="1:19" x14ac:dyDescent="0.25">
      <c r="A1955" s="197">
        <f>YieldsAct!A1955</f>
        <v>37183</v>
      </c>
      <c r="B1955" s="197" t="str">
        <f>YieldsAct!B1955</f>
        <v>NC</v>
      </c>
      <c r="C1955" s="197" t="str">
        <f>YieldsAct!C1955</f>
        <v>Wake County</v>
      </c>
      <c r="D1955" s="197">
        <f>YieldsAct!D1955</f>
        <v>-78.649502900000002</v>
      </c>
      <c r="E1955" s="197">
        <f>YieldsAct!E1955</f>
        <v>35.786540000000002</v>
      </c>
      <c r="N1955" s="198">
        <v>2.3947909999999999E-2</v>
      </c>
      <c r="S1955">
        <f t="shared" si="30"/>
        <v>465.93055163610023</v>
      </c>
    </row>
    <row r="1956" spans="1:19" x14ac:dyDescent="0.25">
      <c r="A1956" s="197">
        <f>YieldsAct!A1956</f>
        <v>37185</v>
      </c>
      <c r="B1956" s="197" t="str">
        <f>YieldsAct!B1956</f>
        <v>NC</v>
      </c>
      <c r="C1956" s="197" t="str">
        <f>YieldsAct!C1956</f>
        <v>Warren County</v>
      </c>
      <c r="D1956" s="197">
        <f>YieldsAct!D1956</f>
        <v>-78.096283999999997</v>
      </c>
      <c r="E1956" s="197">
        <f>YieldsAct!E1956</f>
        <v>36.387079999999997</v>
      </c>
      <c r="N1956" s="198">
        <v>2.4271959999999999E-2</v>
      </c>
      <c r="S1956">
        <f t="shared" si="30"/>
        <v>522.91617958439974</v>
      </c>
    </row>
    <row r="1957" spans="1:19" x14ac:dyDescent="0.25">
      <c r="A1957" s="197">
        <f>YieldsAct!A1957</f>
        <v>37187</v>
      </c>
      <c r="B1957" s="197" t="str">
        <f>YieldsAct!B1957</f>
        <v>NC</v>
      </c>
      <c r="C1957" s="197" t="str">
        <f>YieldsAct!C1957</f>
        <v>Washington County</v>
      </c>
      <c r="D1957" s="197">
        <f>YieldsAct!D1957</f>
        <v>-76.577432799999997</v>
      </c>
      <c r="E1957" s="197">
        <f>YieldsAct!E1957</f>
        <v>35.817549999999997</v>
      </c>
      <c r="N1957" s="198">
        <v>2.503437E-2</v>
      </c>
      <c r="S1957">
        <f t="shared" si="30"/>
        <v>468.83337300562471</v>
      </c>
    </row>
    <row r="1958" spans="1:19" x14ac:dyDescent="0.25">
      <c r="A1958" s="197">
        <f>YieldsAct!A1958</f>
        <v>37189</v>
      </c>
      <c r="B1958" s="197" t="str">
        <f>YieldsAct!B1958</f>
        <v>NC</v>
      </c>
      <c r="C1958" s="197" t="str">
        <f>YieldsAct!C1958</f>
        <v>Watauga County</v>
      </c>
      <c r="D1958" s="197">
        <f>YieldsAct!D1958</f>
        <v>-81.695739700000004</v>
      </c>
      <c r="E1958" s="197">
        <f>YieldsAct!E1958</f>
        <v>36.228969999999997</v>
      </c>
      <c r="N1958" s="198">
        <v>2.4332920000000001E-2</v>
      </c>
      <c r="S1958">
        <f t="shared" si="30"/>
        <v>507.75562633702469</v>
      </c>
    </row>
    <row r="1959" spans="1:19" x14ac:dyDescent="0.25">
      <c r="A1959" s="197">
        <f>YieldsAct!A1959</f>
        <v>37191</v>
      </c>
      <c r="B1959" s="197" t="str">
        <f>YieldsAct!B1959</f>
        <v>NC</v>
      </c>
      <c r="C1959" s="197" t="str">
        <f>YieldsAct!C1959</f>
        <v>Wayne County</v>
      </c>
      <c r="D1959" s="197">
        <f>YieldsAct!D1959</f>
        <v>-78.008205899999993</v>
      </c>
      <c r="E1959" s="197">
        <f>YieldsAct!E1959</f>
        <v>35.365789999999997</v>
      </c>
      <c r="N1959" s="198">
        <v>2.4089670000000001E-2</v>
      </c>
      <c r="S1959">
        <f t="shared" si="30"/>
        <v>426.97215522922471</v>
      </c>
    </row>
    <row r="1960" spans="1:19" x14ac:dyDescent="0.25">
      <c r="A1960" s="197">
        <f>YieldsAct!A1960</f>
        <v>37193</v>
      </c>
      <c r="B1960" s="197" t="str">
        <f>YieldsAct!B1960</f>
        <v>NC</v>
      </c>
      <c r="C1960" s="197" t="str">
        <f>YieldsAct!C1960</f>
        <v>Wilkes County</v>
      </c>
      <c r="D1960" s="197">
        <f>YieldsAct!D1960</f>
        <v>-81.1745193</v>
      </c>
      <c r="E1960" s="197">
        <f>YieldsAct!E1960</f>
        <v>36.217919999999999</v>
      </c>
      <c r="N1960" s="198">
        <v>2.3766059999999999E-2</v>
      </c>
      <c r="S1960">
        <f t="shared" si="30"/>
        <v>506.70029053439993</v>
      </c>
    </row>
    <row r="1961" spans="1:19" x14ac:dyDescent="0.25">
      <c r="A1961" s="197">
        <f>YieldsAct!A1961</f>
        <v>37195</v>
      </c>
      <c r="B1961" s="197" t="str">
        <f>YieldsAct!B1961</f>
        <v>NC</v>
      </c>
      <c r="C1961" s="197" t="str">
        <f>YieldsAct!C1961</f>
        <v>Wilson County</v>
      </c>
      <c r="D1961" s="197">
        <f>YieldsAct!D1961</f>
        <v>-77.920541299999996</v>
      </c>
      <c r="E1961" s="197">
        <f>YieldsAct!E1961</f>
        <v>35.700479999999999</v>
      </c>
      <c r="N1961" s="198">
        <v>2.4158619999999999E-2</v>
      </c>
      <c r="S1961">
        <f t="shared" si="30"/>
        <v>457.89721251839984</v>
      </c>
    </row>
    <row r="1962" spans="1:19" x14ac:dyDescent="0.25">
      <c r="A1962" s="197">
        <f>YieldsAct!A1962</f>
        <v>37197</v>
      </c>
      <c r="B1962" s="197" t="str">
        <f>YieldsAct!B1962</f>
        <v>NC</v>
      </c>
      <c r="C1962" s="197" t="str">
        <f>YieldsAct!C1962</f>
        <v>Yadkin County</v>
      </c>
      <c r="D1962" s="197">
        <f>YieldsAct!D1962</f>
        <v>-80.663372600000002</v>
      </c>
      <c r="E1962" s="197">
        <f>YieldsAct!E1962</f>
        <v>36.161700000000003</v>
      </c>
      <c r="N1962" s="198">
        <v>2.3551010000000001E-2</v>
      </c>
      <c r="S1962">
        <f t="shared" si="30"/>
        <v>501.33948050250029</v>
      </c>
    </row>
    <row r="1963" spans="1:19" x14ac:dyDescent="0.25">
      <c r="A1963" s="197">
        <f>YieldsAct!A1963</f>
        <v>37199</v>
      </c>
      <c r="B1963" s="197" t="str">
        <f>YieldsAct!B1963</f>
        <v>NC</v>
      </c>
      <c r="C1963" s="197" t="str">
        <f>YieldsAct!C1963</f>
        <v>Yancey County</v>
      </c>
      <c r="D1963" s="197">
        <f>YieldsAct!D1963</f>
        <v>-82.314181899999994</v>
      </c>
      <c r="E1963" s="197">
        <f>YieldsAct!E1963</f>
        <v>35.897300000000001</v>
      </c>
      <c r="N1963" s="198">
        <v>2.39726E-2</v>
      </c>
      <c r="S1963">
        <f t="shared" si="30"/>
        <v>476.31858140250006</v>
      </c>
    </row>
    <row r="1964" spans="1:19" x14ac:dyDescent="0.25">
      <c r="A1964" s="197">
        <f>YieldsAct!A1964</f>
        <v>38001</v>
      </c>
      <c r="B1964" s="197" t="str">
        <f>YieldsAct!B1964</f>
        <v>ND</v>
      </c>
      <c r="C1964" s="197" t="str">
        <f>YieldsAct!C1964</f>
        <v>Adams County</v>
      </c>
      <c r="D1964" s="197">
        <f>YieldsAct!D1964</f>
        <v>-102.52049599999999</v>
      </c>
      <c r="E1964" s="197">
        <f>YieldsAct!E1964</f>
        <v>46.094720000000002</v>
      </c>
      <c r="N1964" s="198">
        <v>2.3826469999999999E-2</v>
      </c>
      <c r="S1964">
        <f t="shared" si="30"/>
        <v>1669.2336267264002</v>
      </c>
    </row>
    <row r="1965" spans="1:19" x14ac:dyDescent="0.25">
      <c r="A1965" s="197">
        <f>YieldsAct!A1965</f>
        <v>38003</v>
      </c>
      <c r="B1965" s="197" t="str">
        <f>YieldsAct!B1965</f>
        <v>ND</v>
      </c>
      <c r="C1965" s="197" t="str">
        <f>YieldsAct!C1965</f>
        <v>Barnes County</v>
      </c>
      <c r="D1965" s="197">
        <f>YieldsAct!D1965</f>
        <v>-98.066011799999998</v>
      </c>
      <c r="E1965" s="197">
        <f>YieldsAct!E1965</f>
        <v>46.932749999999999</v>
      </c>
      <c r="N1965" s="198">
        <v>2.6525119999999999E-2</v>
      </c>
      <c r="S1965">
        <f t="shared" si="30"/>
        <v>1788.0761757656248</v>
      </c>
    </row>
    <row r="1966" spans="1:19" x14ac:dyDescent="0.25">
      <c r="A1966" s="197">
        <f>YieldsAct!A1966</f>
        <v>38005</v>
      </c>
      <c r="B1966" s="197" t="str">
        <f>YieldsAct!B1966</f>
        <v>ND</v>
      </c>
      <c r="C1966" s="197" t="str">
        <f>YieldsAct!C1966</f>
        <v>Benson County</v>
      </c>
      <c r="D1966" s="197">
        <f>YieldsAct!D1966</f>
        <v>-99.372658000000001</v>
      </c>
      <c r="E1966" s="197">
        <f>YieldsAct!E1966</f>
        <v>48.072830000000003</v>
      </c>
      <c r="N1966" s="198">
        <v>2.6853760000000001E-2</v>
      </c>
      <c r="S1966">
        <f t="shared" si="30"/>
        <v>1954.8271894700256</v>
      </c>
    </row>
    <row r="1967" spans="1:19" x14ac:dyDescent="0.25">
      <c r="A1967" s="197">
        <f>YieldsAct!A1967</f>
        <v>38007</v>
      </c>
      <c r="B1967" s="197" t="str">
        <f>YieldsAct!B1967</f>
        <v>ND</v>
      </c>
      <c r="C1967" s="197" t="str">
        <f>YieldsAct!C1967</f>
        <v>Billings County</v>
      </c>
      <c r="D1967" s="197">
        <f>YieldsAct!D1967</f>
        <v>-103.36957</v>
      </c>
      <c r="E1967" s="197">
        <f>YieldsAct!E1967</f>
        <v>47.025910000000003</v>
      </c>
      <c r="N1967" s="198">
        <v>2.425215E-2</v>
      </c>
      <c r="S1967">
        <f t="shared" si="30"/>
        <v>1801.4825504882256</v>
      </c>
    </row>
    <row r="1968" spans="1:19" x14ac:dyDescent="0.25">
      <c r="A1968" s="197">
        <f>YieldsAct!A1968</f>
        <v>38009</v>
      </c>
      <c r="B1968" s="197" t="str">
        <f>YieldsAct!B1968</f>
        <v>ND</v>
      </c>
      <c r="C1968" s="197" t="str">
        <f>YieldsAct!C1968</f>
        <v>Bottineau County</v>
      </c>
      <c r="D1968" s="197">
        <f>YieldsAct!D1968</f>
        <v>-100.83033500000001</v>
      </c>
      <c r="E1968" s="197">
        <f>YieldsAct!E1968</f>
        <v>48.79157</v>
      </c>
      <c r="N1968" s="198">
        <v>2.6974740000000001E-2</v>
      </c>
      <c r="S1968">
        <f t="shared" si="30"/>
        <v>2062.9579568960248</v>
      </c>
    </row>
    <row r="1969" spans="1:19" x14ac:dyDescent="0.25">
      <c r="A1969" s="197">
        <f>YieldsAct!A1969</f>
        <v>38011</v>
      </c>
      <c r="B1969" s="197" t="str">
        <f>YieldsAct!B1969</f>
        <v>ND</v>
      </c>
      <c r="C1969" s="197" t="str">
        <f>YieldsAct!C1969</f>
        <v>Bowman County</v>
      </c>
      <c r="D1969" s="197">
        <f>YieldsAct!D1969</f>
        <v>-103.513336</v>
      </c>
      <c r="E1969" s="197">
        <f>YieldsAct!E1969</f>
        <v>46.107199999999999</v>
      </c>
      <c r="N1969" s="198">
        <v>2.336444E-2</v>
      </c>
      <c r="S1969">
        <f t="shared" si="30"/>
        <v>1670.9802566399997</v>
      </c>
    </row>
    <row r="1970" spans="1:19" x14ac:dyDescent="0.25">
      <c r="A1970" s="197">
        <f>YieldsAct!A1970</f>
        <v>38013</v>
      </c>
      <c r="B1970" s="197" t="str">
        <f>YieldsAct!B1970</f>
        <v>ND</v>
      </c>
      <c r="C1970" s="197" t="str">
        <f>YieldsAct!C1970</f>
        <v>Burke County</v>
      </c>
      <c r="D1970" s="197">
        <f>YieldsAct!D1970</f>
        <v>-102.51104100000001</v>
      </c>
      <c r="E1970" s="197">
        <f>YieldsAct!E1970</f>
        <v>48.794080000000001</v>
      </c>
      <c r="N1970" s="198">
        <v>2.6391589999999999E-2</v>
      </c>
      <c r="S1970">
        <f t="shared" si="30"/>
        <v>2063.3396468544001</v>
      </c>
    </row>
    <row r="1971" spans="1:19" x14ac:dyDescent="0.25">
      <c r="A1971" s="197">
        <f>YieldsAct!A1971</f>
        <v>38015</v>
      </c>
      <c r="B1971" s="197" t="str">
        <f>YieldsAct!B1971</f>
        <v>ND</v>
      </c>
      <c r="C1971" s="197" t="str">
        <f>YieldsAct!C1971</f>
        <v>Burleigh County</v>
      </c>
      <c r="D1971" s="197">
        <f>YieldsAct!D1971</f>
        <v>-100.460685</v>
      </c>
      <c r="E1971" s="197">
        <f>YieldsAct!E1971</f>
        <v>46.979039999999998</v>
      </c>
      <c r="N1971" s="198">
        <v>2.5715060000000001E-2</v>
      </c>
      <c r="S1971">
        <f t="shared" si="30"/>
        <v>1794.7327484735997</v>
      </c>
    </row>
    <row r="1972" spans="1:19" x14ac:dyDescent="0.25">
      <c r="A1972" s="197">
        <f>YieldsAct!A1972</f>
        <v>38017</v>
      </c>
      <c r="B1972" s="197" t="str">
        <f>YieldsAct!B1972</f>
        <v>ND</v>
      </c>
      <c r="C1972" s="197" t="str">
        <f>YieldsAct!C1972</f>
        <v>Cass County</v>
      </c>
      <c r="D1972" s="197">
        <f>YieldsAct!D1972</f>
        <v>-97.2382834</v>
      </c>
      <c r="E1972" s="197">
        <f>YieldsAct!E1972</f>
        <v>46.929769999999998</v>
      </c>
      <c r="N1972" s="198">
        <v>2.7226340000000002E-2</v>
      </c>
      <c r="S1972">
        <f t="shared" si="30"/>
        <v>1787.6479775690248</v>
      </c>
    </row>
    <row r="1973" spans="1:19" x14ac:dyDescent="0.25">
      <c r="A1973" s="197">
        <f>YieldsAct!A1973</f>
        <v>38019</v>
      </c>
      <c r="B1973" s="197" t="str">
        <f>YieldsAct!B1973</f>
        <v>ND</v>
      </c>
      <c r="C1973" s="197" t="str">
        <f>YieldsAct!C1973</f>
        <v>Cavalier County</v>
      </c>
      <c r="D1973" s="197">
        <f>YieldsAct!D1973</f>
        <v>-98.450089500000004</v>
      </c>
      <c r="E1973" s="197">
        <f>YieldsAct!E1973</f>
        <v>48.773319999999998</v>
      </c>
      <c r="N1973" s="198">
        <v>2.750992E-2</v>
      </c>
      <c r="S1973">
        <f t="shared" si="30"/>
        <v>2060.1835736004</v>
      </c>
    </row>
    <row r="1974" spans="1:19" x14ac:dyDescent="0.25">
      <c r="A1974" s="197">
        <f>YieldsAct!A1974</f>
        <v>38021</v>
      </c>
      <c r="B1974" s="197" t="str">
        <f>YieldsAct!B1974</f>
        <v>ND</v>
      </c>
      <c r="C1974" s="197" t="str">
        <f>YieldsAct!C1974</f>
        <v>Dickey County</v>
      </c>
      <c r="D1974" s="197">
        <f>YieldsAct!D1974</f>
        <v>-98.500632199999998</v>
      </c>
      <c r="E1974" s="197">
        <f>YieldsAct!E1974</f>
        <v>46.109870000000001</v>
      </c>
      <c r="N1974" s="198">
        <v>2.55973E-2</v>
      </c>
      <c r="S1974">
        <f t="shared" si="30"/>
        <v>1671.3540256880251</v>
      </c>
    </row>
    <row r="1975" spans="1:19" x14ac:dyDescent="0.25">
      <c r="A1975" s="197">
        <f>YieldsAct!A1975</f>
        <v>38023</v>
      </c>
      <c r="B1975" s="197" t="str">
        <f>YieldsAct!B1975</f>
        <v>ND</v>
      </c>
      <c r="C1975" s="197" t="str">
        <f>YieldsAct!C1975</f>
        <v>Divide County</v>
      </c>
      <c r="D1975" s="197">
        <f>YieldsAct!D1975</f>
        <v>-103.48327500000001</v>
      </c>
      <c r="E1975" s="197">
        <f>YieldsAct!E1975</f>
        <v>48.816000000000003</v>
      </c>
      <c r="N1975" s="198">
        <v>2.6139989999999998E-2</v>
      </c>
      <c r="S1975">
        <f t="shared" si="30"/>
        <v>2066.6741760000004</v>
      </c>
    </row>
    <row r="1976" spans="1:19" x14ac:dyDescent="0.25">
      <c r="A1976" s="197">
        <f>YieldsAct!A1976</f>
        <v>38025</v>
      </c>
      <c r="B1976" s="197" t="str">
        <f>YieldsAct!B1976</f>
        <v>ND</v>
      </c>
      <c r="C1976" s="197" t="str">
        <f>YieldsAct!C1976</f>
        <v>Dunn County</v>
      </c>
      <c r="D1976" s="197">
        <f>YieldsAct!D1976</f>
        <v>-102.610872</v>
      </c>
      <c r="E1976" s="197">
        <f>YieldsAct!E1976</f>
        <v>47.356520000000003</v>
      </c>
      <c r="N1976" s="198">
        <v>2.4908759999999999E-2</v>
      </c>
      <c r="S1976">
        <f t="shared" si="30"/>
        <v>1849.3748696484004</v>
      </c>
    </row>
    <row r="1977" spans="1:19" x14ac:dyDescent="0.25">
      <c r="A1977" s="197">
        <f>YieldsAct!A1977</f>
        <v>38027</v>
      </c>
      <c r="B1977" s="197" t="str">
        <f>YieldsAct!B1977</f>
        <v>ND</v>
      </c>
      <c r="C1977" s="197" t="str">
        <f>YieldsAct!C1977</f>
        <v>Eddy County</v>
      </c>
      <c r="D1977" s="197">
        <f>YieldsAct!D1977</f>
        <v>-98.899881699999995</v>
      </c>
      <c r="E1977" s="197">
        <f>YieldsAct!E1977</f>
        <v>47.71996</v>
      </c>
      <c r="N1977" s="198">
        <v>2.6801080000000001E-2</v>
      </c>
      <c r="S1977">
        <f t="shared" si="30"/>
        <v>1902.5905104036001</v>
      </c>
    </row>
    <row r="1978" spans="1:19" x14ac:dyDescent="0.25">
      <c r="A1978" s="197">
        <f>YieldsAct!A1978</f>
        <v>38029</v>
      </c>
      <c r="B1978" s="197" t="str">
        <f>YieldsAct!B1978</f>
        <v>ND</v>
      </c>
      <c r="C1978" s="197" t="str">
        <f>YieldsAct!C1978</f>
        <v>Emmons County</v>
      </c>
      <c r="D1978" s="197">
        <f>YieldsAct!D1978</f>
        <v>-100.22586099999999</v>
      </c>
      <c r="E1978" s="197">
        <f>YieldsAct!E1978</f>
        <v>46.282330000000002</v>
      </c>
      <c r="N1978" s="198">
        <v>2.5285430000000001E-2</v>
      </c>
      <c r="S1978">
        <f t="shared" si="30"/>
        <v>1695.5643830150252</v>
      </c>
    </row>
    <row r="1979" spans="1:19" x14ac:dyDescent="0.25">
      <c r="A1979" s="197">
        <f>YieldsAct!A1979</f>
        <v>38031</v>
      </c>
      <c r="B1979" s="197" t="str">
        <f>YieldsAct!B1979</f>
        <v>ND</v>
      </c>
      <c r="C1979" s="197" t="str">
        <f>YieldsAct!C1979</f>
        <v>Foster County</v>
      </c>
      <c r="D1979" s="197">
        <f>YieldsAct!D1979</f>
        <v>-98.881061299999999</v>
      </c>
      <c r="E1979" s="197">
        <f>YieldsAct!E1979</f>
        <v>47.459679999999999</v>
      </c>
      <c r="N1979" s="198">
        <v>2.654517E-2</v>
      </c>
      <c r="S1979">
        <f t="shared" si="30"/>
        <v>1864.4193578303998</v>
      </c>
    </row>
    <row r="1980" spans="1:19" x14ac:dyDescent="0.25">
      <c r="A1980" s="197">
        <f>YieldsAct!A1980</f>
        <v>38033</v>
      </c>
      <c r="B1980" s="197" t="str">
        <f>YieldsAct!B1980</f>
        <v>ND</v>
      </c>
      <c r="C1980" s="197" t="str">
        <f>YieldsAct!C1980</f>
        <v>Golden Valley County</v>
      </c>
      <c r="D1980" s="197">
        <f>YieldsAct!D1980</f>
        <v>-103.845291</v>
      </c>
      <c r="E1980" s="197">
        <f>YieldsAct!E1980</f>
        <v>46.94267</v>
      </c>
      <c r="N1980" s="198">
        <v>2.394017E-2</v>
      </c>
      <c r="S1980">
        <f t="shared" si="30"/>
        <v>1789.501875140025</v>
      </c>
    </row>
    <row r="1981" spans="1:19" x14ac:dyDescent="0.25">
      <c r="A1981" s="197">
        <f>YieldsAct!A1981</f>
        <v>38035</v>
      </c>
      <c r="B1981" s="197" t="str">
        <f>YieldsAct!B1981</f>
        <v>ND</v>
      </c>
      <c r="C1981" s="197" t="str">
        <f>YieldsAct!C1981</f>
        <v>Grand Forks County</v>
      </c>
      <c r="D1981" s="197">
        <f>YieldsAct!D1981</f>
        <v>-97.446873199999999</v>
      </c>
      <c r="E1981" s="197">
        <f>YieldsAct!E1981</f>
        <v>47.920209999999997</v>
      </c>
      <c r="N1981" s="198">
        <v>2.749362E-2</v>
      </c>
      <c r="S1981">
        <f t="shared" si="30"/>
        <v>1932.1655094992245</v>
      </c>
    </row>
    <row r="1982" spans="1:19" x14ac:dyDescent="0.25">
      <c r="A1982" s="197">
        <f>YieldsAct!A1982</f>
        <v>38037</v>
      </c>
      <c r="B1982" s="197" t="str">
        <f>YieldsAct!B1982</f>
        <v>ND</v>
      </c>
      <c r="C1982" s="197" t="str">
        <f>YieldsAct!C1982</f>
        <v>Grant County</v>
      </c>
      <c r="D1982" s="197">
        <f>YieldsAct!D1982</f>
        <v>-101.636943</v>
      </c>
      <c r="E1982" s="197">
        <f>YieldsAct!E1982</f>
        <v>46.35886</v>
      </c>
      <c r="N1982" s="198">
        <v>2.4483310000000001E-2</v>
      </c>
      <c r="S1982">
        <f t="shared" si="30"/>
        <v>1706.3507261241</v>
      </c>
    </row>
    <row r="1983" spans="1:19" x14ac:dyDescent="0.25">
      <c r="A1983" s="197">
        <f>YieldsAct!A1983</f>
        <v>38039</v>
      </c>
      <c r="B1983" s="197" t="str">
        <f>YieldsAct!B1983</f>
        <v>ND</v>
      </c>
      <c r="C1983" s="197" t="str">
        <f>YieldsAct!C1983</f>
        <v>Griggs County</v>
      </c>
      <c r="D1983" s="197">
        <f>YieldsAct!D1983</f>
        <v>-98.225660300000001</v>
      </c>
      <c r="E1983" s="197">
        <f>YieldsAct!E1983</f>
        <v>47.456150000000001</v>
      </c>
      <c r="N1983" s="198">
        <v>2.6882010000000001E-2</v>
      </c>
      <c r="S1983">
        <f t="shared" si="30"/>
        <v>1863.903763850625</v>
      </c>
    </row>
    <row r="1984" spans="1:19" x14ac:dyDescent="0.25">
      <c r="A1984" s="197">
        <f>YieldsAct!A1984</f>
        <v>38041</v>
      </c>
      <c r="B1984" s="197" t="str">
        <f>YieldsAct!B1984</f>
        <v>ND</v>
      </c>
      <c r="C1984" s="197" t="str">
        <f>YieldsAct!C1984</f>
        <v>Hettinger County</v>
      </c>
      <c r="D1984" s="197">
        <f>YieldsAct!D1984</f>
        <v>-102.45245</v>
      </c>
      <c r="E1984" s="197">
        <f>YieldsAct!E1984</f>
        <v>46.431060000000002</v>
      </c>
      <c r="N1984" s="198">
        <v>2.410619E-2</v>
      </c>
      <c r="S1984">
        <f t="shared" si="30"/>
        <v>1716.5509486281003</v>
      </c>
    </row>
    <row r="1985" spans="1:19" x14ac:dyDescent="0.25">
      <c r="A1985" s="197">
        <f>YieldsAct!A1985</f>
        <v>38043</v>
      </c>
      <c r="B1985" s="197" t="str">
        <f>YieldsAct!B1985</f>
        <v>ND</v>
      </c>
      <c r="C1985" s="197" t="str">
        <f>YieldsAct!C1985</f>
        <v>Kidder County</v>
      </c>
      <c r="D1985" s="197">
        <f>YieldsAct!D1985</f>
        <v>-99.777696899999995</v>
      </c>
      <c r="E1985" s="197">
        <f>YieldsAct!E1985</f>
        <v>46.97889</v>
      </c>
      <c r="N1985" s="198">
        <v>2.5873070000000001E-2</v>
      </c>
      <c r="S1985">
        <f t="shared" si="30"/>
        <v>1794.7111626722249</v>
      </c>
    </row>
    <row r="1986" spans="1:19" x14ac:dyDescent="0.25">
      <c r="A1986" s="197">
        <f>YieldsAct!A1986</f>
        <v>38045</v>
      </c>
      <c r="B1986" s="197" t="str">
        <f>YieldsAct!B1986</f>
        <v>ND</v>
      </c>
      <c r="C1986" s="197" t="str">
        <f>YieldsAct!C1986</f>
        <v>LaMoure County</v>
      </c>
      <c r="D1986" s="197">
        <f>YieldsAct!D1986</f>
        <v>-98.533053600000002</v>
      </c>
      <c r="E1986" s="197">
        <f>YieldsAct!E1986</f>
        <v>46.45628</v>
      </c>
      <c r="N1986" s="198">
        <v>2.595387E-2</v>
      </c>
      <c r="S1986">
        <f t="shared" si="30"/>
        <v>1720.1194907363999</v>
      </c>
    </row>
    <row r="1987" spans="1:19" x14ac:dyDescent="0.25">
      <c r="A1987" s="197">
        <f>YieldsAct!A1987</f>
        <v>38047</v>
      </c>
      <c r="B1987" s="197" t="str">
        <f>YieldsAct!B1987</f>
        <v>ND</v>
      </c>
      <c r="C1987" s="197" t="str">
        <f>YieldsAct!C1987</f>
        <v>Logan County</v>
      </c>
      <c r="D1987" s="197">
        <f>YieldsAct!D1987</f>
        <v>-99.469981899999993</v>
      </c>
      <c r="E1987" s="197">
        <f>YieldsAct!E1987</f>
        <v>46.457529999999998</v>
      </c>
      <c r="N1987" s="198">
        <v>2.56178E-2</v>
      </c>
      <c r="S1987">
        <f t="shared" si="30"/>
        <v>1720.2964358270249</v>
      </c>
    </row>
    <row r="1988" spans="1:19" x14ac:dyDescent="0.25">
      <c r="A1988" s="197">
        <f>YieldsAct!A1988</f>
        <v>38049</v>
      </c>
      <c r="B1988" s="197" t="str">
        <f>YieldsAct!B1988</f>
        <v>ND</v>
      </c>
      <c r="C1988" s="197" t="str">
        <f>YieldsAct!C1988</f>
        <v>McHenry County</v>
      </c>
      <c r="D1988" s="197">
        <f>YieldsAct!D1988</f>
        <v>-100.63338299999999</v>
      </c>
      <c r="E1988" s="197">
        <f>YieldsAct!E1988</f>
        <v>48.235639999999997</v>
      </c>
      <c r="N1988" s="198">
        <v>2.6585890000000001E-2</v>
      </c>
      <c r="S1988">
        <f t="shared" si="30"/>
        <v>1979.1174739715993</v>
      </c>
    </row>
    <row r="1989" spans="1:19" x14ac:dyDescent="0.25">
      <c r="A1989" s="197">
        <f>YieldsAct!A1989</f>
        <v>38051</v>
      </c>
      <c r="B1989" s="197" t="str">
        <f>YieldsAct!B1989</f>
        <v>ND</v>
      </c>
      <c r="C1989" s="197" t="str">
        <f>YieldsAct!C1989</f>
        <v>McIntosh County</v>
      </c>
      <c r="D1989" s="197">
        <f>YieldsAct!D1989</f>
        <v>-99.432532899999998</v>
      </c>
      <c r="E1989" s="197">
        <f>YieldsAct!E1989</f>
        <v>46.111449999999998</v>
      </c>
      <c r="N1989" s="198">
        <v>2.522839E-2</v>
      </c>
      <c r="S1989">
        <f t="shared" si="30"/>
        <v>1671.5752224806247</v>
      </c>
    </row>
    <row r="1990" spans="1:19" x14ac:dyDescent="0.25">
      <c r="A1990" s="197">
        <f>YieldsAct!A1990</f>
        <v>38053</v>
      </c>
      <c r="B1990" s="197" t="str">
        <f>YieldsAct!B1990</f>
        <v>ND</v>
      </c>
      <c r="C1990" s="197" t="str">
        <f>YieldsAct!C1990</f>
        <v>McKenzie County</v>
      </c>
      <c r="D1990" s="197">
        <f>YieldsAct!D1990</f>
        <v>-103.391763</v>
      </c>
      <c r="E1990" s="197">
        <f>YieldsAct!E1990</f>
        <v>47.740070000000003</v>
      </c>
      <c r="N1990" s="198">
        <v>2.4997709999999999E-2</v>
      </c>
      <c r="S1990">
        <f t="shared" si="30"/>
        <v>1905.5524131110253</v>
      </c>
    </row>
    <row r="1991" spans="1:19" x14ac:dyDescent="0.25">
      <c r="A1991" s="197">
        <f>YieldsAct!A1991</f>
        <v>38055</v>
      </c>
      <c r="B1991" s="197" t="str">
        <f>YieldsAct!B1991</f>
        <v>ND</v>
      </c>
      <c r="C1991" s="197" t="str">
        <f>YieldsAct!C1991</f>
        <v>McLean County</v>
      </c>
      <c r="D1991" s="197">
        <f>YieldsAct!D1991</f>
        <v>-101.312079</v>
      </c>
      <c r="E1991" s="197">
        <f>YieldsAct!E1991</f>
        <v>47.607939999999999</v>
      </c>
      <c r="N1991" s="198">
        <v>2.5719209999999999E-2</v>
      </c>
      <c r="S1991">
        <f t="shared" si="30"/>
        <v>1886.1249398480998</v>
      </c>
    </row>
    <row r="1992" spans="1:19" x14ac:dyDescent="0.25">
      <c r="A1992" s="197">
        <f>YieldsAct!A1992</f>
        <v>38057</v>
      </c>
      <c r="B1992" s="197" t="str">
        <f>YieldsAct!B1992</f>
        <v>ND</v>
      </c>
      <c r="C1992" s="197" t="str">
        <f>YieldsAct!C1992</f>
        <v>Mercer County</v>
      </c>
      <c r="D1992" s="197">
        <f>YieldsAct!D1992</f>
        <v>-101.82782</v>
      </c>
      <c r="E1992" s="197">
        <f>YieldsAct!E1992</f>
        <v>47.305599999999998</v>
      </c>
      <c r="N1992" s="198">
        <v>2.531367E-2</v>
      </c>
      <c r="S1992">
        <f t="shared" si="30"/>
        <v>1841.9665305599999</v>
      </c>
    </row>
    <row r="1993" spans="1:19" x14ac:dyDescent="0.25">
      <c r="A1993" s="197">
        <f>YieldsAct!A1993</f>
        <v>38059</v>
      </c>
      <c r="B1993" s="197" t="str">
        <f>YieldsAct!B1993</f>
        <v>ND</v>
      </c>
      <c r="C1993" s="197" t="str">
        <f>YieldsAct!C1993</f>
        <v>Morton County</v>
      </c>
      <c r="D1993" s="197">
        <f>YieldsAct!D1993</f>
        <v>-101.27531399999999</v>
      </c>
      <c r="E1993" s="197">
        <f>YieldsAct!E1993</f>
        <v>46.717939999999999</v>
      </c>
      <c r="N1993" s="198">
        <v>2.502981E-2</v>
      </c>
      <c r="S1993">
        <f t="shared" ref="S1993:S2056" si="31">E1993*1.5^2*(E1993-30)</f>
        <v>1757.3123651480998</v>
      </c>
    </row>
    <row r="1994" spans="1:19" x14ac:dyDescent="0.25">
      <c r="A1994" s="197">
        <f>YieldsAct!A1994</f>
        <v>38061</v>
      </c>
      <c r="B1994" s="197" t="str">
        <f>YieldsAct!B1994</f>
        <v>ND</v>
      </c>
      <c r="C1994" s="197" t="str">
        <f>YieldsAct!C1994</f>
        <v>Mountrail County</v>
      </c>
      <c r="D1994" s="197">
        <f>YieldsAct!D1994</f>
        <v>-102.349977</v>
      </c>
      <c r="E1994" s="197">
        <f>YieldsAct!E1994</f>
        <v>48.20279</v>
      </c>
      <c r="N1994" s="198">
        <v>2.5755340000000002E-2</v>
      </c>
      <c r="S1994">
        <f t="shared" si="31"/>
        <v>1974.2068435142251</v>
      </c>
    </row>
    <row r="1995" spans="1:19" x14ac:dyDescent="0.25">
      <c r="A1995" s="197">
        <f>YieldsAct!A1995</f>
        <v>38063</v>
      </c>
      <c r="B1995" s="197" t="str">
        <f>YieldsAct!B1995</f>
        <v>ND</v>
      </c>
      <c r="C1995" s="197" t="str">
        <f>YieldsAct!C1995</f>
        <v>Nelson County</v>
      </c>
      <c r="D1995" s="197">
        <f>YieldsAct!D1995</f>
        <v>-98.186148399999993</v>
      </c>
      <c r="E1995" s="197">
        <f>YieldsAct!E1995</f>
        <v>47.923670000000001</v>
      </c>
      <c r="N1995" s="198">
        <v>2.7015770000000001E-2</v>
      </c>
      <c r="S1995">
        <f t="shared" si="31"/>
        <v>1932.6781041050253</v>
      </c>
    </row>
    <row r="1996" spans="1:19" x14ac:dyDescent="0.25">
      <c r="A1996" s="197">
        <f>YieldsAct!A1996</f>
        <v>38065</v>
      </c>
      <c r="B1996" s="197" t="str">
        <f>YieldsAct!B1996</f>
        <v>ND</v>
      </c>
      <c r="C1996" s="197" t="str">
        <f>YieldsAct!C1996</f>
        <v>Oliver County</v>
      </c>
      <c r="D1996" s="197">
        <f>YieldsAct!D1996</f>
        <v>-101.32786900000001</v>
      </c>
      <c r="E1996" s="197">
        <f>YieldsAct!E1996</f>
        <v>47.115029999999997</v>
      </c>
      <c r="N1996" s="198">
        <v>2.5289519999999999E-2</v>
      </c>
      <c r="S1996">
        <f t="shared" si="31"/>
        <v>1814.3440917770247</v>
      </c>
    </row>
    <row r="1997" spans="1:19" x14ac:dyDescent="0.25">
      <c r="A1997" s="197">
        <f>YieldsAct!A1997</f>
        <v>38067</v>
      </c>
      <c r="B1997" s="197" t="str">
        <f>YieldsAct!B1997</f>
        <v>ND</v>
      </c>
      <c r="C1997" s="197" t="str">
        <f>YieldsAct!C1997</f>
        <v>Pembina County</v>
      </c>
      <c r="D1997" s="197">
        <f>YieldsAct!D1997</f>
        <v>-97.541211000000004</v>
      </c>
      <c r="E1997" s="197">
        <f>YieldsAct!E1997</f>
        <v>48.770060000000001</v>
      </c>
      <c r="N1997" s="198">
        <v>2.7691960000000002E-2</v>
      </c>
      <c r="S1997">
        <f t="shared" si="31"/>
        <v>2059.6881429081</v>
      </c>
    </row>
    <row r="1998" spans="1:19" x14ac:dyDescent="0.25">
      <c r="A1998" s="197">
        <f>YieldsAct!A1998</f>
        <v>38069</v>
      </c>
      <c r="B1998" s="197" t="str">
        <f>YieldsAct!B1998</f>
        <v>ND</v>
      </c>
      <c r="C1998" s="197" t="str">
        <f>YieldsAct!C1998</f>
        <v>Pierce County</v>
      </c>
      <c r="D1998" s="197">
        <f>YieldsAct!D1998</f>
        <v>-99.969625699999995</v>
      </c>
      <c r="E1998" s="197">
        <f>YieldsAct!E1998</f>
        <v>48.251620000000003</v>
      </c>
      <c r="N1998" s="198">
        <v>2.650901E-2</v>
      </c>
      <c r="S1998">
        <f t="shared" si="31"/>
        <v>1981.5080234049003</v>
      </c>
    </row>
    <row r="1999" spans="1:19" x14ac:dyDescent="0.25">
      <c r="A1999" s="197">
        <f>YieldsAct!A1999</f>
        <v>38071</v>
      </c>
      <c r="B1999" s="197" t="str">
        <f>YieldsAct!B1999</f>
        <v>ND</v>
      </c>
      <c r="C1999" s="197" t="str">
        <f>YieldsAct!C1999</f>
        <v>Ramsey County</v>
      </c>
      <c r="D1999" s="197">
        <f>YieldsAct!D1999</f>
        <v>-98.721909999999994</v>
      </c>
      <c r="E1999" s="197">
        <f>YieldsAct!E1999</f>
        <v>48.267940000000003</v>
      </c>
      <c r="N1999" s="198">
        <v>2.7331419999999999E-2</v>
      </c>
      <c r="S1999">
        <f t="shared" si="31"/>
        <v>1983.9506216481004</v>
      </c>
    </row>
    <row r="2000" spans="1:19" x14ac:dyDescent="0.25">
      <c r="A2000" s="197">
        <f>YieldsAct!A2000</f>
        <v>38073</v>
      </c>
      <c r="B2000" s="197" t="str">
        <f>YieldsAct!B2000</f>
        <v>ND</v>
      </c>
      <c r="C2000" s="197" t="str">
        <f>YieldsAct!C2000</f>
        <v>Ransom County</v>
      </c>
      <c r="D2000" s="197">
        <f>YieldsAct!D2000</f>
        <v>-97.651989299999997</v>
      </c>
      <c r="E2000" s="197">
        <f>YieldsAct!E2000</f>
        <v>46.453989999999997</v>
      </c>
      <c r="N2000" s="198">
        <v>2.6375039999999999E-2</v>
      </c>
      <c r="S2000">
        <f t="shared" si="31"/>
        <v>1719.7953455702245</v>
      </c>
    </row>
    <row r="2001" spans="1:19" x14ac:dyDescent="0.25">
      <c r="A2001" s="197">
        <f>YieldsAct!A2001</f>
        <v>38075</v>
      </c>
      <c r="B2001" s="197" t="str">
        <f>YieldsAct!B2001</f>
        <v>ND</v>
      </c>
      <c r="C2001" s="197" t="str">
        <f>YieldsAct!C2001</f>
        <v>Renville County</v>
      </c>
      <c r="D2001" s="197">
        <f>YieldsAct!D2001</f>
        <v>-101.658265</v>
      </c>
      <c r="E2001" s="197">
        <f>YieldsAct!E2001</f>
        <v>48.718919999999997</v>
      </c>
      <c r="N2001" s="198">
        <v>2.6476690000000001E-2</v>
      </c>
      <c r="S2001">
        <f t="shared" si="31"/>
        <v>2051.9225234243995</v>
      </c>
    </row>
    <row r="2002" spans="1:19" x14ac:dyDescent="0.25">
      <c r="A2002" s="197">
        <f>YieldsAct!A2002</f>
        <v>38077</v>
      </c>
      <c r="B2002" s="197" t="str">
        <f>YieldsAct!B2002</f>
        <v>ND</v>
      </c>
      <c r="C2002" s="197" t="str">
        <f>YieldsAct!C2002</f>
        <v>Richland County</v>
      </c>
      <c r="D2002" s="197">
        <f>YieldsAct!D2002</f>
        <v>-96.939877100000004</v>
      </c>
      <c r="E2002" s="197">
        <f>YieldsAct!E2002</f>
        <v>46.267510000000001</v>
      </c>
      <c r="N2002" s="198">
        <v>2.681685E-2</v>
      </c>
      <c r="S2002">
        <f t="shared" si="31"/>
        <v>1693.4786586002253</v>
      </c>
    </row>
    <row r="2003" spans="1:19" x14ac:dyDescent="0.25">
      <c r="A2003" s="197">
        <f>YieldsAct!A2003</f>
        <v>38079</v>
      </c>
      <c r="B2003" s="197" t="str">
        <f>YieldsAct!B2003</f>
        <v>ND</v>
      </c>
      <c r="C2003" s="197" t="str">
        <f>YieldsAct!C2003</f>
        <v>Rolette County</v>
      </c>
      <c r="D2003" s="197">
        <f>YieldsAct!D2003</f>
        <v>-99.842469800000003</v>
      </c>
      <c r="E2003" s="197">
        <f>YieldsAct!E2003</f>
        <v>48.774990000000003</v>
      </c>
      <c r="N2003" s="198">
        <v>2.675232E-2</v>
      </c>
      <c r="S2003">
        <f t="shared" si="31"/>
        <v>2060.4373863752253</v>
      </c>
    </row>
    <row r="2004" spans="1:19" x14ac:dyDescent="0.25">
      <c r="A2004" s="197">
        <f>YieldsAct!A2004</f>
        <v>38081</v>
      </c>
      <c r="B2004" s="197" t="str">
        <f>YieldsAct!B2004</f>
        <v>ND</v>
      </c>
      <c r="C2004" s="197" t="str">
        <f>YieldsAct!C2004</f>
        <v>Sargent County</v>
      </c>
      <c r="D2004" s="197">
        <f>YieldsAct!D2004</f>
        <v>-97.623619399999995</v>
      </c>
      <c r="E2004" s="197">
        <f>YieldsAct!E2004</f>
        <v>46.109569999999998</v>
      </c>
      <c r="N2004" s="198">
        <v>2.6209469999999999E-2</v>
      </c>
      <c r="S2004">
        <f t="shared" si="31"/>
        <v>1671.3120275660249</v>
      </c>
    </row>
    <row r="2005" spans="1:19" x14ac:dyDescent="0.25">
      <c r="A2005" s="197">
        <f>YieldsAct!A2005</f>
        <v>38083</v>
      </c>
      <c r="B2005" s="197" t="str">
        <f>YieldsAct!B2005</f>
        <v>ND</v>
      </c>
      <c r="C2005" s="197" t="str">
        <f>YieldsAct!C2005</f>
        <v>Sheridan County</v>
      </c>
      <c r="D2005" s="197">
        <f>YieldsAct!D2005</f>
        <v>-100.338174</v>
      </c>
      <c r="E2005" s="197">
        <f>YieldsAct!E2005</f>
        <v>47.577660000000002</v>
      </c>
      <c r="N2005" s="198">
        <v>2.5982399999999999E-2</v>
      </c>
      <c r="S2005">
        <f t="shared" si="31"/>
        <v>1881.6838449201002</v>
      </c>
    </row>
    <row r="2006" spans="1:19" x14ac:dyDescent="0.25">
      <c r="A2006" s="197">
        <f>YieldsAct!A2006</f>
        <v>38085</v>
      </c>
      <c r="B2006" s="197" t="str">
        <f>YieldsAct!B2006</f>
        <v>ND</v>
      </c>
      <c r="C2006" s="197" t="str">
        <f>YieldsAct!C2006</f>
        <v>Sioux County</v>
      </c>
      <c r="D2006" s="197">
        <f>YieldsAct!D2006</f>
        <v>-101.03400000000001</v>
      </c>
      <c r="E2006" s="197">
        <f>YieldsAct!E2006</f>
        <v>46.110810000000001</v>
      </c>
      <c r="N2006" s="198">
        <v>2.458805E-2</v>
      </c>
      <c r="S2006">
        <f t="shared" si="31"/>
        <v>1671.4856224262251</v>
      </c>
    </row>
    <row r="2007" spans="1:19" x14ac:dyDescent="0.25">
      <c r="A2007" s="197">
        <f>YieldsAct!A2007</f>
        <v>38087</v>
      </c>
      <c r="B2007" s="197" t="str">
        <f>YieldsAct!B2007</f>
        <v>ND</v>
      </c>
      <c r="C2007" s="197" t="str">
        <f>YieldsAct!C2007</f>
        <v>Slope County</v>
      </c>
      <c r="D2007" s="197">
        <f>YieldsAct!D2007</f>
        <v>-103.454341</v>
      </c>
      <c r="E2007" s="197">
        <f>YieldsAct!E2007</f>
        <v>46.445279999999997</v>
      </c>
      <c r="N2007" s="198">
        <v>2.3708880000000002E-2</v>
      </c>
      <c r="S2007">
        <f t="shared" si="31"/>
        <v>1718.5626771263996</v>
      </c>
    </row>
    <row r="2008" spans="1:19" x14ac:dyDescent="0.25">
      <c r="A2008" s="197">
        <f>YieldsAct!A2008</f>
        <v>38089</v>
      </c>
      <c r="B2008" s="197" t="str">
        <f>YieldsAct!B2008</f>
        <v>ND</v>
      </c>
      <c r="C2008" s="197" t="str">
        <f>YieldsAct!C2008</f>
        <v>Stark County</v>
      </c>
      <c r="D2008" s="197">
        <f>YieldsAct!D2008</f>
        <v>-102.652862</v>
      </c>
      <c r="E2008" s="197">
        <f>YieldsAct!E2008</f>
        <v>46.807630000000003</v>
      </c>
      <c r="N2008" s="198">
        <v>2.4418450000000001E-2</v>
      </c>
      <c r="S2008">
        <f t="shared" si="31"/>
        <v>1770.1319839880255</v>
      </c>
    </row>
    <row r="2009" spans="1:19" x14ac:dyDescent="0.25">
      <c r="A2009" s="197">
        <f>YieldsAct!A2009</f>
        <v>38091</v>
      </c>
      <c r="B2009" s="197" t="str">
        <f>YieldsAct!B2009</f>
        <v>ND</v>
      </c>
      <c r="C2009" s="197" t="str">
        <f>YieldsAct!C2009</f>
        <v>Steele County</v>
      </c>
      <c r="D2009" s="197">
        <f>YieldsAct!D2009</f>
        <v>-97.711622300000002</v>
      </c>
      <c r="E2009" s="197">
        <f>YieldsAct!E2009</f>
        <v>47.451549999999997</v>
      </c>
      <c r="N2009" s="198">
        <v>2.7161149999999998E-2</v>
      </c>
      <c r="S2009">
        <f t="shared" si="31"/>
        <v>1863.2319691556247</v>
      </c>
    </row>
    <row r="2010" spans="1:19" x14ac:dyDescent="0.25">
      <c r="A2010" s="197">
        <f>YieldsAct!A2010</f>
        <v>38093</v>
      </c>
      <c r="B2010" s="197" t="str">
        <f>YieldsAct!B2010</f>
        <v>ND</v>
      </c>
      <c r="C2010" s="197" t="str">
        <f>YieldsAct!C2010</f>
        <v>Stutsman County</v>
      </c>
      <c r="D2010" s="197">
        <f>YieldsAct!D2010</f>
        <v>-98.958238499999993</v>
      </c>
      <c r="E2010" s="197">
        <f>YieldsAct!E2010</f>
        <v>46.980429999999998</v>
      </c>
      <c r="N2010" s="198">
        <v>2.6192750000000001E-2</v>
      </c>
      <c r="S2010">
        <f t="shared" si="31"/>
        <v>1794.9327817160249</v>
      </c>
    </row>
    <row r="2011" spans="1:19" x14ac:dyDescent="0.25">
      <c r="A2011" s="197">
        <f>YieldsAct!A2011</f>
        <v>38095</v>
      </c>
      <c r="B2011" s="197" t="str">
        <f>YieldsAct!B2011</f>
        <v>ND</v>
      </c>
      <c r="C2011" s="197" t="str">
        <f>YieldsAct!C2011</f>
        <v>Towner County</v>
      </c>
      <c r="D2011" s="197">
        <f>YieldsAct!D2011</f>
        <v>-99.245726599999998</v>
      </c>
      <c r="E2011" s="197">
        <f>YieldsAct!E2011</f>
        <v>48.687060000000002</v>
      </c>
      <c r="N2011" s="198">
        <v>2.720587E-2</v>
      </c>
      <c r="S2011">
        <f t="shared" si="31"/>
        <v>2047.0905257481002</v>
      </c>
    </row>
    <row r="2012" spans="1:19" x14ac:dyDescent="0.25">
      <c r="A2012" s="197">
        <f>YieldsAct!A2012</f>
        <v>38097</v>
      </c>
      <c r="B2012" s="197" t="str">
        <f>YieldsAct!B2012</f>
        <v>ND</v>
      </c>
      <c r="C2012" s="197" t="str">
        <f>YieldsAct!C2012</f>
        <v>Traill County</v>
      </c>
      <c r="D2012" s="197">
        <f>YieldsAct!D2012</f>
        <v>-97.1499369</v>
      </c>
      <c r="E2012" s="197">
        <f>YieldsAct!E2012</f>
        <v>47.452869999999997</v>
      </c>
      <c r="N2012" s="198">
        <v>2.7866729999999999E-2</v>
      </c>
      <c r="S2012">
        <f t="shared" si="31"/>
        <v>1863.4247352830246</v>
      </c>
    </row>
    <row r="2013" spans="1:19" x14ac:dyDescent="0.25">
      <c r="A2013" s="197">
        <f>YieldsAct!A2013</f>
        <v>38099</v>
      </c>
      <c r="B2013" s="197" t="str">
        <f>YieldsAct!B2013</f>
        <v>ND</v>
      </c>
      <c r="C2013" s="197" t="str">
        <f>YieldsAct!C2013</f>
        <v>Walsh County</v>
      </c>
      <c r="D2013" s="197">
        <f>YieldsAct!D2013</f>
        <v>-97.718557300000001</v>
      </c>
      <c r="E2013" s="197">
        <f>YieldsAct!E2013</f>
        <v>48.371360000000003</v>
      </c>
      <c r="N2013" s="198">
        <v>2.7340070000000001E-2</v>
      </c>
      <c r="S2013">
        <f t="shared" si="31"/>
        <v>1999.4572535616003</v>
      </c>
    </row>
    <row r="2014" spans="1:19" x14ac:dyDescent="0.25">
      <c r="A2014" s="197">
        <f>YieldsAct!A2014</f>
        <v>38101</v>
      </c>
      <c r="B2014" s="197" t="str">
        <f>YieldsAct!B2014</f>
        <v>ND</v>
      </c>
      <c r="C2014" s="197" t="str">
        <f>YieldsAct!C2014</f>
        <v>Ward County</v>
      </c>
      <c r="D2014" s="197">
        <f>YieldsAct!D2014</f>
        <v>-101.538113</v>
      </c>
      <c r="E2014" s="197">
        <f>YieldsAct!E2014</f>
        <v>48.221179999999997</v>
      </c>
      <c r="N2014" s="198">
        <v>2.6124250000000002E-2</v>
      </c>
      <c r="S2014">
        <f t="shared" si="31"/>
        <v>1976.9553013328996</v>
      </c>
    </row>
    <row r="2015" spans="1:19" x14ac:dyDescent="0.25">
      <c r="A2015" s="197">
        <f>YieldsAct!A2015</f>
        <v>38103</v>
      </c>
      <c r="B2015" s="197" t="str">
        <f>YieldsAct!B2015</f>
        <v>ND</v>
      </c>
      <c r="C2015" s="197" t="str">
        <f>YieldsAct!C2015</f>
        <v>Wells County</v>
      </c>
      <c r="D2015" s="197">
        <f>YieldsAct!D2015</f>
        <v>-99.663471999999999</v>
      </c>
      <c r="E2015" s="197">
        <f>YieldsAct!E2015</f>
        <v>47.590150000000001</v>
      </c>
      <c r="N2015" s="198">
        <v>2.6168500000000001E-2</v>
      </c>
      <c r="S2015">
        <f t="shared" si="31"/>
        <v>1883.5152233006252</v>
      </c>
    </row>
    <row r="2016" spans="1:19" x14ac:dyDescent="0.25">
      <c r="A2016" s="197">
        <f>YieldsAct!A2016</f>
        <v>38105</v>
      </c>
      <c r="B2016" s="197" t="str">
        <f>YieldsAct!B2016</f>
        <v>ND</v>
      </c>
      <c r="C2016" s="197" t="str">
        <f>YieldsAct!C2016</f>
        <v>Williams County</v>
      </c>
      <c r="D2016" s="197">
        <f>YieldsAct!D2016</f>
        <v>-103.478656</v>
      </c>
      <c r="E2016" s="197">
        <f>YieldsAct!E2016</f>
        <v>48.342559999999999</v>
      </c>
      <c r="N2016" s="198">
        <v>2.5642160000000001E-2</v>
      </c>
      <c r="S2016">
        <f t="shared" si="31"/>
        <v>1995.1341915455998</v>
      </c>
    </row>
    <row r="2017" spans="1:19" x14ac:dyDescent="0.25">
      <c r="A2017" s="197">
        <f>YieldsAct!A2017</f>
        <v>39001</v>
      </c>
      <c r="B2017" s="197" t="str">
        <f>YieldsAct!B2017</f>
        <v>OH</v>
      </c>
      <c r="C2017" s="197" t="str">
        <f>YieldsAct!C2017</f>
        <v>Adams County</v>
      </c>
      <c r="D2017" s="197">
        <f>YieldsAct!D2017</f>
        <v>-83.463590999999994</v>
      </c>
      <c r="E2017" s="197">
        <f>YieldsAct!E2017</f>
        <v>38.856619999999999</v>
      </c>
      <c r="N2017" s="198">
        <v>2.5945969999999999E-2</v>
      </c>
      <c r="S2017">
        <f t="shared" si="31"/>
        <v>774.31121510490004</v>
      </c>
    </row>
    <row r="2018" spans="1:19" x14ac:dyDescent="0.25">
      <c r="A2018" s="197">
        <f>YieldsAct!A2018</f>
        <v>39003</v>
      </c>
      <c r="B2018" s="197" t="str">
        <f>YieldsAct!B2018</f>
        <v>OH</v>
      </c>
      <c r="C2018" s="197" t="str">
        <f>YieldsAct!C2018</f>
        <v>Allen County</v>
      </c>
      <c r="D2018" s="197">
        <f>YieldsAct!D2018</f>
        <v>-84.108251199999998</v>
      </c>
      <c r="E2018" s="197">
        <f>YieldsAct!E2018</f>
        <v>40.77675</v>
      </c>
      <c r="N2018" s="198">
        <v>2.7514259999999999E-2</v>
      </c>
      <c r="S2018">
        <f t="shared" si="31"/>
        <v>988.74189126562499</v>
      </c>
    </row>
    <row r="2019" spans="1:19" x14ac:dyDescent="0.25">
      <c r="A2019" s="197">
        <f>YieldsAct!A2019</f>
        <v>39005</v>
      </c>
      <c r="B2019" s="197" t="str">
        <f>YieldsAct!B2019</f>
        <v>OH</v>
      </c>
      <c r="C2019" s="197" t="str">
        <f>YieldsAct!C2019</f>
        <v>Ashland County</v>
      </c>
      <c r="D2019" s="197">
        <f>YieldsAct!D2019</f>
        <v>-82.269219100000001</v>
      </c>
      <c r="E2019" s="197">
        <f>YieldsAct!E2019</f>
        <v>40.861220000000003</v>
      </c>
      <c r="N2019" s="198">
        <v>2.7968030000000001E-2</v>
      </c>
      <c r="S2019">
        <f t="shared" si="31"/>
        <v>998.5560747489003</v>
      </c>
    </row>
    <row r="2020" spans="1:19" x14ac:dyDescent="0.25">
      <c r="A2020" s="197">
        <f>YieldsAct!A2020</f>
        <v>39007</v>
      </c>
      <c r="B2020" s="197" t="str">
        <f>YieldsAct!B2020</f>
        <v>OH</v>
      </c>
      <c r="C2020" s="197" t="str">
        <f>YieldsAct!C2020</f>
        <v>Ashtabula County</v>
      </c>
      <c r="D2020" s="197">
        <f>YieldsAct!D2020</f>
        <v>-80.756465199999994</v>
      </c>
      <c r="E2020" s="197">
        <f>YieldsAct!E2020</f>
        <v>41.710169999999998</v>
      </c>
      <c r="N2020" s="198">
        <v>2.869698E-2</v>
      </c>
      <c r="S2020">
        <f t="shared" si="31"/>
        <v>1098.9746582150249</v>
      </c>
    </row>
    <row r="2021" spans="1:19" x14ac:dyDescent="0.25">
      <c r="A2021" s="197">
        <f>YieldsAct!A2021</f>
        <v>39009</v>
      </c>
      <c r="B2021" s="197" t="str">
        <f>YieldsAct!B2021</f>
        <v>OH</v>
      </c>
      <c r="C2021" s="197" t="str">
        <f>YieldsAct!C2021</f>
        <v>Athens County</v>
      </c>
      <c r="D2021" s="197">
        <f>YieldsAct!D2021</f>
        <v>-82.040525200000005</v>
      </c>
      <c r="E2021" s="197">
        <f>YieldsAct!E2021</f>
        <v>39.345759999999999</v>
      </c>
      <c r="N2021" s="198">
        <v>2.702792E-2</v>
      </c>
      <c r="S2021">
        <f t="shared" si="31"/>
        <v>827.36106744959977</v>
      </c>
    </row>
    <row r="2022" spans="1:19" x14ac:dyDescent="0.25">
      <c r="A2022" s="197">
        <f>YieldsAct!A2022</f>
        <v>39011</v>
      </c>
      <c r="B2022" s="197" t="str">
        <f>YieldsAct!B2022</f>
        <v>OH</v>
      </c>
      <c r="C2022" s="197" t="str">
        <f>YieldsAct!C2022</f>
        <v>Auglaize County</v>
      </c>
      <c r="D2022" s="197">
        <f>YieldsAct!D2022</f>
        <v>-84.221918599999995</v>
      </c>
      <c r="E2022" s="197">
        <f>YieldsAct!E2022</f>
        <v>40.564210000000003</v>
      </c>
      <c r="N2022" s="198">
        <v>2.7408430000000001E-2</v>
      </c>
      <c r="S2022">
        <f t="shared" si="31"/>
        <v>964.18987407922532</v>
      </c>
    </row>
    <row r="2023" spans="1:19" x14ac:dyDescent="0.25">
      <c r="A2023" s="197">
        <f>YieldsAct!A2023</f>
        <v>39013</v>
      </c>
      <c r="B2023" s="197" t="str">
        <f>YieldsAct!B2023</f>
        <v>OH</v>
      </c>
      <c r="C2023" s="197" t="str">
        <f>YieldsAct!C2023</f>
        <v>Belmont County</v>
      </c>
      <c r="D2023" s="197">
        <f>YieldsAct!D2023</f>
        <v>-80.992092900000003</v>
      </c>
      <c r="E2023" s="197">
        <f>YieldsAct!E2023</f>
        <v>40.030320000000003</v>
      </c>
      <c r="N2023" s="198">
        <v>2.7652070000000001E-2</v>
      </c>
      <c r="S2023">
        <f t="shared" si="31"/>
        <v>903.41306843040036</v>
      </c>
    </row>
    <row r="2024" spans="1:19" x14ac:dyDescent="0.25">
      <c r="A2024" s="197">
        <f>YieldsAct!A2024</f>
        <v>39015</v>
      </c>
      <c r="B2024" s="197" t="str">
        <f>YieldsAct!B2024</f>
        <v>OH</v>
      </c>
      <c r="C2024" s="197" t="str">
        <f>YieldsAct!C2024</f>
        <v>Brown County</v>
      </c>
      <c r="D2024" s="197">
        <f>YieldsAct!D2024</f>
        <v>-83.868561600000007</v>
      </c>
      <c r="E2024" s="197">
        <f>YieldsAct!E2024</f>
        <v>38.938859999999998</v>
      </c>
      <c r="N2024" s="198">
        <v>2.5743490000000001E-2</v>
      </c>
      <c r="S2024">
        <f t="shared" si="31"/>
        <v>783.15529072409981</v>
      </c>
    </row>
    <row r="2025" spans="1:19" x14ac:dyDescent="0.25">
      <c r="A2025" s="197">
        <f>YieldsAct!A2025</f>
        <v>39017</v>
      </c>
      <c r="B2025" s="197" t="str">
        <f>YieldsAct!B2025</f>
        <v>OH</v>
      </c>
      <c r="C2025" s="197" t="str">
        <f>YieldsAct!C2025</f>
        <v>Butler County</v>
      </c>
      <c r="D2025" s="197">
        <f>YieldsAct!D2025</f>
        <v>-84.574262599999997</v>
      </c>
      <c r="E2025" s="197">
        <f>YieldsAct!E2025</f>
        <v>39.446510000000004</v>
      </c>
      <c r="N2025" s="198">
        <v>2.603082E-2</v>
      </c>
      <c r="S2025">
        <f t="shared" si="31"/>
        <v>838.42166515522536</v>
      </c>
    </row>
    <row r="2026" spans="1:19" x14ac:dyDescent="0.25">
      <c r="A2026" s="197">
        <f>YieldsAct!A2026</f>
        <v>39019</v>
      </c>
      <c r="B2026" s="197" t="str">
        <f>YieldsAct!B2026</f>
        <v>OH</v>
      </c>
      <c r="C2026" s="197" t="str">
        <f>YieldsAct!C2026</f>
        <v>Carroll County</v>
      </c>
      <c r="D2026" s="197">
        <f>YieldsAct!D2026</f>
        <v>-81.083060700000004</v>
      </c>
      <c r="E2026" s="197">
        <f>YieldsAct!E2026</f>
        <v>40.593029999999999</v>
      </c>
      <c r="N2026" s="198">
        <v>2.8016590000000001E-2</v>
      </c>
      <c r="S2026">
        <f t="shared" si="31"/>
        <v>967.50716530702482</v>
      </c>
    </row>
    <row r="2027" spans="1:19" x14ac:dyDescent="0.25">
      <c r="A2027" s="197">
        <f>YieldsAct!A2027</f>
        <v>39021</v>
      </c>
      <c r="B2027" s="197" t="str">
        <f>YieldsAct!B2027</f>
        <v>OH</v>
      </c>
      <c r="C2027" s="197" t="str">
        <f>YieldsAct!C2027</f>
        <v>Champaign County</v>
      </c>
      <c r="D2027" s="197">
        <f>YieldsAct!D2027</f>
        <v>-83.767086199999994</v>
      </c>
      <c r="E2027" s="197">
        <f>YieldsAct!E2027</f>
        <v>40.14705</v>
      </c>
      <c r="N2027" s="198">
        <v>2.6743759999999998E-2</v>
      </c>
      <c r="S2027">
        <f t="shared" si="31"/>
        <v>916.59177833062495</v>
      </c>
    </row>
    <row r="2028" spans="1:19" x14ac:dyDescent="0.25">
      <c r="A2028" s="197">
        <f>YieldsAct!A2028</f>
        <v>39023</v>
      </c>
      <c r="B2028" s="197" t="str">
        <f>YieldsAct!B2028</f>
        <v>OH</v>
      </c>
      <c r="C2028" s="197" t="str">
        <f>YieldsAct!C2028</f>
        <v>Clark County</v>
      </c>
      <c r="D2028" s="197">
        <f>YieldsAct!D2028</f>
        <v>-83.785537000000005</v>
      </c>
      <c r="E2028" s="197">
        <f>YieldsAct!E2028</f>
        <v>39.922930000000001</v>
      </c>
      <c r="N2028" s="198">
        <v>2.6582080000000001E-2</v>
      </c>
      <c r="S2028">
        <f t="shared" si="31"/>
        <v>891.34298951602511</v>
      </c>
    </row>
    <row r="2029" spans="1:19" x14ac:dyDescent="0.25">
      <c r="A2029" s="197">
        <f>YieldsAct!A2029</f>
        <v>39025</v>
      </c>
      <c r="B2029" s="197" t="str">
        <f>YieldsAct!B2029</f>
        <v>OH</v>
      </c>
      <c r="C2029" s="197" t="str">
        <f>YieldsAct!C2029</f>
        <v>Clermont County</v>
      </c>
      <c r="D2029" s="197">
        <f>YieldsAct!D2029</f>
        <v>-84.151636100000005</v>
      </c>
      <c r="E2029" s="197">
        <f>YieldsAct!E2029</f>
        <v>39.05968</v>
      </c>
      <c r="N2029" s="198">
        <v>2.589727E-2</v>
      </c>
      <c r="S2029">
        <f t="shared" si="31"/>
        <v>796.20345383040001</v>
      </c>
    </row>
    <row r="2030" spans="1:19" x14ac:dyDescent="0.25">
      <c r="A2030" s="197">
        <f>YieldsAct!A2030</f>
        <v>39027</v>
      </c>
      <c r="B2030" s="197" t="str">
        <f>YieldsAct!B2030</f>
        <v>OH</v>
      </c>
      <c r="C2030" s="197" t="str">
        <f>YieldsAct!C2030</f>
        <v>Clinton County</v>
      </c>
      <c r="D2030" s="197">
        <f>YieldsAct!D2030</f>
        <v>-83.806792900000005</v>
      </c>
      <c r="E2030" s="197">
        <f>YieldsAct!E2030</f>
        <v>39.423940000000002</v>
      </c>
      <c r="N2030" s="198">
        <v>2.6156840000000001E-2</v>
      </c>
      <c r="S2030">
        <f t="shared" si="31"/>
        <v>835.93990152810022</v>
      </c>
    </row>
    <row r="2031" spans="1:19" x14ac:dyDescent="0.25">
      <c r="A2031" s="197">
        <f>YieldsAct!A2031</f>
        <v>39029</v>
      </c>
      <c r="B2031" s="197" t="str">
        <f>YieldsAct!B2031</f>
        <v>OH</v>
      </c>
      <c r="C2031" s="197" t="str">
        <f>YieldsAct!C2031</f>
        <v>Columbiana County</v>
      </c>
      <c r="D2031" s="197">
        <f>YieldsAct!D2031</f>
        <v>-80.772490300000001</v>
      </c>
      <c r="E2031" s="197">
        <f>YieldsAct!E2031</f>
        <v>40.78219</v>
      </c>
      <c r="N2031" s="198">
        <v>2.8219319999999999E-2</v>
      </c>
      <c r="S2031">
        <f t="shared" si="31"/>
        <v>989.37297269122507</v>
      </c>
    </row>
    <row r="2032" spans="1:19" x14ac:dyDescent="0.25">
      <c r="A2032" s="197">
        <f>YieldsAct!A2032</f>
        <v>39031</v>
      </c>
      <c r="B2032" s="197" t="str">
        <f>YieldsAct!B2032</f>
        <v>OH</v>
      </c>
      <c r="C2032" s="197" t="str">
        <f>YieldsAct!C2032</f>
        <v>Coshocton County</v>
      </c>
      <c r="D2032" s="197">
        <f>YieldsAct!D2032</f>
        <v>-81.919652400000004</v>
      </c>
      <c r="E2032" s="197">
        <f>YieldsAct!E2032</f>
        <v>40.316189999999999</v>
      </c>
      <c r="N2032" s="198">
        <v>2.7890990000000001E-2</v>
      </c>
      <c r="S2032">
        <f t="shared" si="31"/>
        <v>935.79632126122488</v>
      </c>
    </row>
    <row r="2033" spans="1:19" x14ac:dyDescent="0.25">
      <c r="A2033" s="197">
        <f>YieldsAct!A2033</f>
        <v>39033</v>
      </c>
      <c r="B2033" s="197" t="str">
        <f>YieldsAct!B2033</f>
        <v>OH</v>
      </c>
      <c r="C2033" s="197" t="str">
        <f>YieldsAct!C2033</f>
        <v>Crawford County</v>
      </c>
      <c r="D2033" s="197">
        <f>YieldsAct!D2033</f>
        <v>-82.915144299999994</v>
      </c>
      <c r="E2033" s="197">
        <f>YieldsAct!E2033</f>
        <v>40.861130000000003</v>
      </c>
      <c r="N2033" s="198">
        <v>2.8012220000000001E-2</v>
      </c>
      <c r="S2033">
        <f t="shared" si="31"/>
        <v>998.54560097302533</v>
      </c>
    </row>
    <row r="2034" spans="1:19" x14ac:dyDescent="0.25">
      <c r="A2034" s="197">
        <f>YieldsAct!A2034</f>
        <v>39035</v>
      </c>
      <c r="B2034" s="197" t="str">
        <f>YieldsAct!B2034</f>
        <v>OH</v>
      </c>
      <c r="C2034" s="197" t="str">
        <f>YieldsAct!C2034</f>
        <v>Cuyahoga County</v>
      </c>
      <c r="D2034" s="197">
        <f>YieldsAct!D2034</f>
        <v>-81.6542484</v>
      </c>
      <c r="E2034" s="197">
        <f>YieldsAct!E2034</f>
        <v>41.438189999999999</v>
      </c>
      <c r="N2034" s="198">
        <v>2.8539140000000001E-2</v>
      </c>
      <c r="S2034">
        <f t="shared" si="31"/>
        <v>1066.4502535712249</v>
      </c>
    </row>
    <row r="2035" spans="1:19" x14ac:dyDescent="0.25">
      <c r="A2035" s="197">
        <f>YieldsAct!A2035</f>
        <v>39037</v>
      </c>
      <c r="B2035" s="197" t="str">
        <f>YieldsAct!B2035</f>
        <v>OH</v>
      </c>
      <c r="C2035" s="197" t="str">
        <f>YieldsAct!C2035</f>
        <v>Darke County</v>
      </c>
      <c r="D2035" s="197">
        <f>YieldsAct!D2035</f>
        <v>-84.624881700000003</v>
      </c>
      <c r="E2035" s="197">
        <f>YieldsAct!E2035</f>
        <v>40.137129999999999</v>
      </c>
      <c r="N2035" s="198">
        <v>2.6800830000000001E-2</v>
      </c>
      <c r="S2035">
        <f t="shared" si="31"/>
        <v>915.46943543302496</v>
      </c>
    </row>
    <row r="2036" spans="1:19" x14ac:dyDescent="0.25">
      <c r="A2036" s="197">
        <f>YieldsAct!A2036</f>
        <v>39039</v>
      </c>
      <c r="B2036" s="197" t="str">
        <f>YieldsAct!B2036</f>
        <v>OH</v>
      </c>
      <c r="C2036" s="197" t="str">
        <f>YieldsAct!C2036</f>
        <v>Defiance County</v>
      </c>
      <c r="D2036" s="197">
        <f>YieldsAct!D2036</f>
        <v>-84.494432399999994</v>
      </c>
      <c r="E2036" s="197">
        <f>YieldsAct!E2036</f>
        <v>41.329160000000002</v>
      </c>
      <c r="N2036" s="198">
        <v>2.7777179999999999E-2</v>
      </c>
      <c r="S2036">
        <f t="shared" si="31"/>
        <v>1053.5054991876002</v>
      </c>
    </row>
    <row r="2037" spans="1:19" x14ac:dyDescent="0.25">
      <c r="A2037" s="197">
        <f>YieldsAct!A2037</f>
        <v>39041</v>
      </c>
      <c r="B2037" s="197" t="str">
        <f>YieldsAct!B2037</f>
        <v>OH</v>
      </c>
      <c r="C2037" s="197" t="str">
        <f>YieldsAct!C2037</f>
        <v>Delaware County</v>
      </c>
      <c r="D2037" s="197">
        <f>YieldsAct!D2037</f>
        <v>-82.993484199999997</v>
      </c>
      <c r="E2037" s="197">
        <f>YieldsAct!E2037</f>
        <v>40.288269999999997</v>
      </c>
      <c r="N2037" s="198">
        <v>2.734346E-2</v>
      </c>
      <c r="S2037">
        <f t="shared" si="31"/>
        <v>932.61734908402468</v>
      </c>
    </row>
    <row r="2038" spans="1:19" x14ac:dyDescent="0.25">
      <c r="A2038" s="197">
        <f>YieldsAct!A2038</f>
        <v>39043</v>
      </c>
      <c r="B2038" s="197" t="str">
        <f>YieldsAct!B2038</f>
        <v>OH</v>
      </c>
      <c r="C2038" s="197" t="str">
        <f>YieldsAct!C2038</f>
        <v>Erie County</v>
      </c>
      <c r="D2038" s="197">
        <f>YieldsAct!D2038</f>
        <v>-82.624861100000004</v>
      </c>
      <c r="E2038" s="197">
        <f>YieldsAct!E2038</f>
        <v>41.3782</v>
      </c>
      <c r="N2038" s="198">
        <v>2.828396E-2</v>
      </c>
      <c r="S2038">
        <f t="shared" si="31"/>
        <v>1059.32122929</v>
      </c>
    </row>
    <row r="2039" spans="1:19" x14ac:dyDescent="0.25">
      <c r="A2039" s="197">
        <f>YieldsAct!A2039</f>
        <v>39045</v>
      </c>
      <c r="B2039" s="197" t="str">
        <f>YieldsAct!B2039</f>
        <v>OH</v>
      </c>
      <c r="C2039" s="197" t="str">
        <f>YieldsAct!C2039</f>
        <v>Fairfield County</v>
      </c>
      <c r="D2039" s="197">
        <f>YieldsAct!D2039</f>
        <v>-82.621206999999998</v>
      </c>
      <c r="E2039" s="197">
        <f>YieldsAct!E2039</f>
        <v>39.756920000000001</v>
      </c>
      <c r="N2039" s="198">
        <v>2.7047669999999999E-2</v>
      </c>
      <c r="S2039">
        <f t="shared" si="31"/>
        <v>872.78644774440011</v>
      </c>
    </row>
    <row r="2040" spans="1:19" x14ac:dyDescent="0.25">
      <c r="A2040" s="197">
        <f>YieldsAct!A2040</f>
        <v>39047</v>
      </c>
      <c r="B2040" s="197" t="str">
        <f>YieldsAct!B2040</f>
        <v>OH</v>
      </c>
      <c r="C2040" s="197" t="str">
        <f>YieldsAct!C2040</f>
        <v>Fayette County</v>
      </c>
      <c r="D2040" s="197">
        <f>YieldsAct!D2040</f>
        <v>-83.447459300000006</v>
      </c>
      <c r="E2040" s="197">
        <f>YieldsAct!E2040</f>
        <v>39.565179999999998</v>
      </c>
      <c r="N2040" s="198">
        <v>2.6273830000000001E-2</v>
      </c>
      <c r="S2040">
        <f t="shared" si="31"/>
        <v>851.50815397289978</v>
      </c>
    </row>
    <row r="2041" spans="1:19" x14ac:dyDescent="0.25">
      <c r="A2041" s="197">
        <f>YieldsAct!A2041</f>
        <v>39049</v>
      </c>
      <c r="B2041" s="197" t="str">
        <f>YieldsAct!B2041</f>
        <v>OH</v>
      </c>
      <c r="C2041" s="197" t="str">
        <f>YieldsAct!C2041</f>
        <v>Franklin County</v>
      </c>
      <c r="D2041" s="197">
        <f>YieldsAct!D2041</f>
        <v>-82.999450199999998</v>
      </c>
      <c r="E2041" s="197">
        <f>YieldsAct!E2041</f>
        <v>39.977469999999997</v>
      </c>
      <c r="N2041" s="198">
        <v>2.7088640000000001E-2</v>
      </c>
      <c r="S2041">
        <f t="shared" si="31"/>
        <v>897.46651710202457</v>
      </c>
    </row>
    <row r="2042" spans="1:19" x14ac:dyDescent="0.25">
      <c r="A2042" s="197">
        <f>YieldsAct!A2042</f>
        <v>39051</v>
      </c>
      <c r="B2042" s="197" t="str">
        <f>YieldsAct!B2042</f>
        <v>OH</v>
      </c>
      <c r="C2042" s="197" t="str">
        <f>YieldsAct!C2042</f>
        <v>Fulton County</v>
      </c>
      <c r="D2042" s="197">
        <f>YieldsAct!D2042</f>
        <v>-84.132178499999995</v>
      </c>
      <c r="E2042" s="197">
        <f>YieldsAct!E2042</f>
        <v>41.613860000000003</v>
      </c>
      <c r="N2042" s="198">
        <v>2.7878969999999999E-2</v>
      </c>
      <c r="S2042">
        <f t="shared" si="31"/>
        <v>1087.4194742241002</v>
      </c>
    </row>
    <row r="2043" spans="1:19" x14ac:dyDescent="0.25">
      <c r="A2043" s="197">
        <f>YieldsAct!A2043</f>
        <v>39053</v>
      </c>
      <c r="B2043" s="197" t="str">
        <f>YieldsAct!B2043</f>
        <v>OH</v>
      </c>
      <c r="C2043" s="197" t="str">
        <f>YieldsAct!C2043</f>
        <v>Gallia County</v>
      </c>
      <c r="D2043" s="197">
        <f>YieldsAct!D2043</f>
        <v>-82.320710300000002</v>
      </c>
      <c r="E2043" s="197">
        <f>YieldsAct!E2043</f>
        <v>38.838819999999998</v>
      </c>
      <c r="N2043" s="198">
        <v>2.6541530000000001E-2</v>
      </c>
      <c r="S2043">
        <f t="shared" si="31"/>
        <v>772.40101273289986</v>
      </c>
    </row>
    <row r="2044" spans="1:19" x14ac:dyDescent="0.25">
      <c r="A2044" s="197">
        <f>YieldsAct!A2044</f>
        <v>39055</v>
      </c>
      <c r="B2044" s="197" t="str">
        <f>YieldsAct!B2044</f>
        <v>OH</v>
      </c>
      <c r="C2044" s="197" t="str">
        <f>YieldsAct!C2044</f>
        <v>Geauga County</v>
      </c>
      <c r="D2044" s="197">
        <f>YieldsAct!D2044</f>
        <v>-81.179830699999997</v>
      </c>
      <c r="E2044" s="197">
        <f>YieldsAct!E2044</f>
        <v>41.51811</v>
      </c>
      <c r="N2044" s="198">
        <v>2.8441600000000001E-2</v>
      </c>
      <c r="S2044">
        <f t="shared" si="31"/>
        <v>1075.972855437225</v>
      </c>
    </row>
    <row r="2045" spans="1:19" x14ac:dyDescent="0.25">
      <c r="A2045" s="197">
        <f>YieldsAct!A2045</f>
        <v>39057</v>
      </c>
      <c r="B2045" s="197" t="str">
        <f>YieldsAct!B2045</f>
        <v>OH</v>
      </c>
      <c r="C2045" s="197" t="str">
        <f>YieldsAct!C2045</f>
        <v>Greene County</v>
      </c>
      <c r="D2045" s="197">
        <f>YieldsAct!D2045</f>
        <v>-83.888622999999995</v>
      </c>
      <c r="E2045" s="197">
        <f>YieldsAct!E2045</f>
        <v>39.696579999999997</v>
      </c>
      <c r="N2045" s="198">
        <v>2.647683E-2</v>
      </c>
      <c r="S2045">
        <f t="shared" si="31"/>
        <v>866.07239331689971</v>
      </c>
    </row>
    <row r="2046" spans="1:19" x14ac:dyDescent="0.25">
      <c r="A2046" s="197">
        <f>YieldsAct!A2046</f>
        <v>39059</v>
      </c>
      <c r="B2046" s="197" t="str">
        <f>YieldsAct!B2046</f>
        <v>OH</v>
      </c>
      <c r="C2046" s="197" t="str">
        <f>YieldsAct!C2046</f>
        <v>Guernsey County</v>
      </c>
      <c r="D2046" s="197">
        <f>YieldsAct!D2046</f>
        <v>-81.489559799999995</v>
      </c>
      <c r="E2046" s="197">
        <f>YieldsAct!E2046</f>
        <v>40.06532</v>
      </c>
      <c r="N2046" s="198">
        <v>2.7671680000000001E-2</v>
      </c>
      <c r="S2046">
        <f t="shared" si="31"/>
        <v>907.35810008039994</v>
      </c>
    </row>
    <row r="2047" spans="1:19" x14ac:dyDescent="0.25">
      <c r="A2047" s="197">
        <f>YieldsAct!A2047</f>
        <v>39061</v>
      </c>
      <c r="B2047" s="197" t="str">
        <f>YieldsAct!B2047</f>
        <v>OH</v>
      </c>
      <c r="C2047" s="197" t="str">
        <f>YieldsAct!C2047</f>
        <v>Hamilton County</v>
      </c>
      <c r="D2047" s="197">
        <f>YieldsAct!D2047</f>
        <v>-84.545805599999994</v>
      </c>
      <c r="E2047" s="197">
        <f>YieldsAct!E2047</f>
        <v>39.20093</v>
      </c>
      <c r="N2047" s="198">
        <v>2.5892930000000002E-2</v>
      </c>
      <c r="S2047">
        <f t="shared" si="31"/>
        <v>811.54127894602493</v>
      </c>
    </row>
    <row r="2048" spans="1:19" x14ac:dyDescent="0.25">
      <c r="A2048" s="197">
        <f>YieldsAct!A2048</f>
        <v>39063</v>
      </c>
      <c r="B2048" s="197" t="str">
        <f>YieldsAct!B2048</f>
        <v>OH</v>
      </c>
      <c r="C2048" s="197" t="str">
        <f>YieldsAct!C2048</f>
        <v>Hancock County</v>
      </c>
      <c r="D2048" s="197">
        <f>YieldsAct!D2048</f>
        <v>-83.667192099999994</v>
      </c>
      <c r="E2048" s="197">
        <f>YieldsAct!E2048</f>
        <v>41.011150000000001</v>
      </c>
      <c r="N2048" s="198">
        <v>2.7825900000000001E-2</v>
      </c>
      <c r="S2048">
        <f t="shared" si="31"/>
        <v>1016.054829725625</v>
      </c>
    </row>
    <row r="2049" spans="1:19" x14ac:dyDescent="0.25">
      <c r="A2049" s="197">
        <f>YieldsAct!A2049</f>
        <v>39065</v>
      </c>
      <c r="B2049" s="197" t="str">
        <f>YieldsAct!B2049</f>
        <v>OH</v>
      </c>
      <c r="C2049" s="197" t="str">
        <f>YieldsAct!C2049</f>
        <v>Hardin County</v>
      </c>
      <c r="D2049" s="197">
        <f>YieldsAct!D2049</f>
        <v>-83.658004199999993</v>
      </c>
      <c r="E2049" s="197">
        <f>YieldsAct!E2049</f>
        <v>40.671669999999999</v>
      </c>
      <c r="N2049" s="198">
        <v>2.737639E-2</v>
      </c>
      <c r="S2049">
        <f t="shared" si="31"/>
        <v>976.57794132502488</v>
      </c>
    </row>
    <row r="2050" spans="1:19" x14ac:dyDescent="0.25">
      <c r="A2050" s="197">
        <f>YieldsAct!A2050</f>
        <v>39067</v>
      </c>
      <c r="B2050" s="197" t="str">
        <f>YieldsAct!B2050</f>
        <v>OH</v>
      </c>
      <c r="C2050" s="197" t="str">
        <f>YieldsAct!C2050</f>
        <v>Harrison County</v>
      </c>
      <c r="D2050" s="197">
        <f>YieldsAct!D2050</f>
        <v>-81.084779900000001</v>
      </c>
      <c r="E2050" s="197">
        <f>YieldsAct!E2050</f>
        <v>40.310049999999997</v>
      </c>
      <c r="N2050" s="198">
        <v>2.7813830000000001E-2</v>
      </c>
      <c r="S2050">
        <f t="shared" si="31"/>
        <v>935.09691975562464</v>
      </c>
    </row>
    <row r="2051" spans="1:19" x14ac:dyDescent="0.25">
      <c r="A2051" s="197">
        <f>YieldsAct!A2051</f>
        <v>39069</v>
      </c>
      <c r="B2051" s="197" t="str">
        <f>YieldsAct!B2051</f>
        <v>OH</v>
      </c>
      <c r="C2051" s="197" t="str">
        <f>YieldsAct!C2051</f>
        <v>Henry County</v>
      </c>
      <c r="D2051" s="197">
        <f>YieldsAct!D2051</f>
        <v>-84.072501399999993</v>
      </c>
      <c r="E2051" s="197">
        <f>YieldsAct!E2051</f>
        <v>41.338239999999999</v>
      </c>
      <c r="N2051" s="198">
        <v>2.7862649999999999E-2</v>
      </c>
      <c r="S2051">
        <f t="shared" si="31"/>
        <v>1054.5814941695999</v>
      </c>
    </row>
    <row r="2052" spans="1:19" x14ac:dyDescent="0.25">
      <c r="A2052" s="197">
        <f>YieldsAct!A2052</f>
        <v>39071</v>
      </c>
      <c r="B2052" s="197" t="str">
        <f>YieldsAct!B2052</f>
        <v>OH</v>
      </c>
      <c r="C2052" s="197" t="str">
        <f>YieldsAct!C2052</f>
        <v>Highland County</v>
      </c>
      <c r="D2052" s="197">
        <f>YieldsAct!D2052</f>
        <v>-83.607821400000006</v>
      </c>
      <c r="E2052" s="197">
        <f>YieldsAct!E2052</f>
        <v>39.18994</v>
      </c>
      <c r="N2052" s="198">
        <v>2.604687E-2</v>
      </c>
      <c r="S2052">
        <f t="shared" si="31"/>
        <v>810.34469370809995</v>
      </c>
    </row>
    <row r="2053" spans="1:19" x14ac:dyDescent="0.25">
      <c r="A2053" s="197">
        <f>YieldsAct!A2053</f>
        <v>39073</v>
      </c>
      <c r="B2053" s="197" t="str">
        <f>YieldsAct!B2053</f>
        <v>OH</v>
      </c>
      <c r="C2053" s="197" t="str">
        <f>YieldsAct!C2053</f>
        <v>Hocking County</v>
      </c>
      <c r="D2053" s="197">
        <f>YieldsAct!D2053</f>
        <v>-82.469865799999994</v>
      </c>
      <c r="E2053" s="197">
        <f>YieldsAct!E2053</f>
        <v>39.506990000000002</v>
      </c>
      <c r="N2053" s="198">
        <v>2.7039799999999999E-2</v>
      </c>
      <c r="S2053">
        <f t="shared" si="31"/>
        <v>845.08325743522516</v>
      </c>
    </row>
    <row r="2054" spans="1:19" x14ac:dyDescent="0.25">
      <c r="A2054" s="197">
        <f>YieldsAct!A2054</f>
        <v>39075</v>
      </c>
      <c r="B2054" s="197" t="str">
        <f>YieldsAct!B2054</f>
        <v>OH</v>
      </c>
      <c r="C2054" s="197" t="str">
        <f>YieldsAct!C2054</f>
        <v>Holmes County</v>
      </c>
      <c r="D2054" s="197">
        <f>YieldsAct!D2054</f>
        <v>-81.924965</v>
      </c>
      <c r="E2054" s="197">
        <f>YieldsAct!E2054</f>
        <v>40.573560000000001</v>
      </c>
      <c r="N2054" s="198">
        <v>2.7891039999999999E-2</v>
      </c>
      <c r="S2054">
        <f t="shared" si="31"/>
        <v>965.26568491559999</v>
      </c>
    </row>
    <row r="2055" spans="1:19" x14ac:dyDescent="0.25">
      <c r="A2055" s="197">
        <f>YieldsAct!A2055</f>
        <v>39077</v>
      </c>
      <c r="B2055" s="197" t="str">
        <f>YieldsAct!B2055</f>
        <v>OH</v>
      </c>
      <c r="C2055" s="197" t="str">
        <f>YieldsAct!C2055</f>
        <v>Huron County</v>
      </c>
      <c r="D2055" s="197">
        <f>YieldsAct!D2055</f>
        <v>-82.599269800000002</v>
      </c>
      <c r="E2055" s="197">
        <f>YieldsAct!E2055</f>
        <v>41.162669999999999</v>
      </c>
      <c r="N2055" s="198">
        <v>2.8077250000000002E-2</v>
      </c>
      <c r="S2055">
        <f t="shared" si="31"/>
        <v>1033.8419284400247</v>
      </c>
    </row>
    <row r="2056" spans="1:19" x14ac:dyDescent="0.25">
      <c r="A2056" s="197">
        <f>YieldsAct!A2056</f>
        <v>39079</v>
      </c>
      <c r="B2056" s="197" t="str">
        <f>YieldsAct!B2056</f>
        <v>OH</v>
      </c>
      <c r="C2056" s="197" t="str">
        <f>YieldsAct!C2056</f>
        <v>Jackson County</v>
      </c>
      <c r="D2056" s="197">
        <f>YieldsAct!D2056</f>
        <v>-82.609883600000003</v>
      </c>
      <c r="E2056" s="197">
        <f>YieldsAct!E2056</f>
        <v>39.036250000000003</v>
      </c>
      <c r="N2056" s="198">
        <v>2.6423990000000001E-2</v>
      </c>
      <c r="S2056">
        <f t="shared" si="31"/>
        <v>793.66795664062522</v>
      </c>
    </row>
    <row r="2057" spans="1:19" x14ac:dyDescent="0.25">
      <c r="A2057" s="197">
        <f>YieldsAct!A2057</f>
        <v>39081</v>
      </c>
      <c r="B2057" s="197" t="str">
        <f>YieldsAct!B2057</f>
        <v>OH</v>
      </c>
      <c r="C2057" s="197" t="str">
        <f>YieldsAct!C2057</f>
        <v>Jefferson County</v>
      </c>
      <c r="D2057" s="197">
        <f>YieldsAct!D2057</f>
        <v>-80.760257800000005</v>
      </c>
      <c r="E2057" s="197">
        <f>YieldsAct!E2057</f>
        <v>40.396990000000002</v>
      </c>
      <c r="N2057" s="198">
        <v>2.8089159999999998E-2</v>
      </c>
      <c r="S2057">
        <f t="shared" ref="S2057:S2120" si="32">E2057*1.5^2*(E2057-30)</f>
        <v>945.01597738522526</v>
      </c>
    </row>
    <row r="2058" spans="1:19" x14ac:dyDescent="0.25">
      <c r="A2058" s="197">
        <f>YieldsAct!A2058</f>
        <v>39083</v>
      </c>
      <c r="B2058" s="197" t="str">
        <f>YieldsAct!B2058</f>
        <v>OH</v>
      </c>
      <c r="C2058" s="197" t="str">
        <f>YieldsAct!C2058</f>
        <v>Knox County</v>
      </c>
      <c r="D2058" s="197">
        <f>YieldsAct!D2058</f>
        <v>-82.414340600000003</v>
      </c>
      <c r="E2058" s="197">
        <f>YieldsAct!E2058</f>
        <v>40.413460000000001</v>
      </c>
      <c r="N2058" s="198">
        <v>2.773685E-2</v>
      </c>
      <c r="S2058">
        <f t="shared" si="32"/>
        <v>946.89888563609998</v>
      </c>
    </row>
    <row r="2059" spans="1:19" x14ac:dyDescent="0.25">
      <c r="A2059" s="197">
        <f>YieldsAct!A2059</f>
        <v>39085</v>
      </c>
      <c r="B2059" s="197" t="str">
        <f>YieldsAct!B2059</f>
        <v>OH</v>
      </c>
      <c r="C2059" s="197" t="str">
        <f>YieldsAct!C2059</f>
        <v>Lake County</v>
      </c>
      <c r="D2059" s="197">
        <f>YieldsAct!D2059</f>
        <v>-81.233314300000004</v>
      </c>
      <c r="E2059" s="197">
        <f>YieldsAct!E2059</f>
        <v>41.713039999999999</v>
      </c>
      <c r="N2059" s="198">
        <v>2.8685189999999999E-2</v>
      </c>
      <c r="S2059">
        <f t="shared" si="32"/>
        <v>1099.3196385935998</v>
      </c>
    </row>
    <row r="2060" spans="1:19" x14ac:dyDescent="0.25">
      <c r="A2060" s="197">
        <f>YieldsAct!A2060</f>
        <v>39087</v>
      </c>
      <c r="B2060" s="197" t="str">
        <f>YieldsAct!B2060</f>
        <v>OH</v>
      </c>
      <c r="C2060" s="197" t="str">
        <f>YieldsAct!C2060</f>
        <v>Lawrence County</v>
      </c>
      <c r="D2060" s="197">
        <f>YieldsAct!D2060</f>
        <v>-82.534321800000001</v>
      </c>
      <c r="E2060" s="197">
        <f>YieldsAct!E2060</f>
        <v>38.618009999999998</v>
      </c>
      <c r="N2060" s="198">
        <v>2.6350950000000001E-2</v>
      </c>
      <c r="S2060">
        <f t="shared" si="32"/>
        <v>748.82339181022485</v>
      </c>
    </row>
    <row r="2061" spans="1:19" x14ac:dyDescent="0.25">
      <c r="A2061" s="197">
        <f>YieldsAct!A2061</f>
        <v>39089</v>
      </c>
      <c r="B2061" s="197" t="str">
        <f>YieldsAct!B2061</f>
        <v>OH</v>
      </c>
      <c r="C2061" s="197" t="str">
        <f>YieldsAct!C2061</f>
        <v>Licking County</v>
      </c>
      <c r="D2061" s="197">
        <f>YieldsAct!D2061</f>
        <v>-82.477546899999993</v>
      </c>
      <c r="E2061" s="197">
        <f>YieldsAct!E2061</f>
        <v>40.101590000000002</v>
      </c>
      <c r="N2061" s="198">
        <v>2.7384619999999998E-2</v>
      </c>
      <c r="S2061">
        <f t="shared" si="32"/>
        <v>911.45209618822514</v>
      </c>
    </row>
    <row r="2062" spans="1:19" x14ac:dyDescent="0.25">
      <c r="A2062" s="197">
        <f>YieldsAct!A2062</f>
        <v>39091</v>
      </c>
      <c r="B2062" s="197" t="str">
        <f>YieldsAct!B2062</f>
        <v>OH</v>
      </c>
      <c r="C2062" s="197" t="str">
        <f>YieldsAct!C2062</f>
        <v>Logan County</v>
      </c>
      <c r="D2062" s="197">
        <f>YieldsAct!D2062</f>
        <v>-83.764403299999998</v>
      </c>
      <c r="E2062" s="197">
        <f>YieldsAct!E2062</f>
        <v>40.397869999999998</v>
      </c>
      <c r="N2062" s="198">
        <v>2.7076650000000001E-2</v>
      </c>
      <c r="S2062">
        <f t="shared" si="32"/>
        <v>945.1165512080247</v>
      </c>
    </row>
    <row r="2063" spans="1:19" x14ac:dyDescent="0.25">
      <c r="A2063" s="197">
        <f>YieldsAct!A2063</f>
        <v>39093</v>
      </c>
      <c r="B2063" s="197" t="str">
        <f>YieldsAct!B2063</f>
        <v>OH</v>
      </c>
      <c r="C2063" s="197" t="str">
        <f>YieldsAct!C2063</f>
        <v>Lorain County</v>
      </c>
      <c r="D2063" s="197">
        <f>YieldsAct!D2063</f>
        <v>-82.152267399999999</v>
      </c>
      <c r="E2063" s="197">
        <f>YieldsAct!E2063</f>
        <v>41.302230000000002</v>
      </c>
      <c r="N2063" s="198">
        <v>2.8308150000000001E-2</v>
      </c>
      <c r="S2063">
        <f t="shared" si="32"/>
        <v>1050.3164316890252</v>
      </c>
    </row>
    <row r="2064" spans="1:19" x14ac:dyDescent="0.25">
      <c r="A2064" s="197">
        <f>YieldsAct!A2064</f>
        <v>39095</v>
      </c>
      <c r="B2064" s="197" t="str">
        <f>YieldsAct!B2064</f>
        <v>OH</v>
      </c>
      <c r="C2064" s="197" t="str">
        <f>YieldsAct!C2064</f>
        <v>Lucas County</v>
      </c>
      <c r="D2064" s="197">
        <f>YieldsAct!D2064</f>
        <v>-83.662653800000001</v>
      </c>
      <c r="E2064" s="197">
        <f>YieldsAct!E2064</f>
        <v>41.633809999999997</v>
      </c>
      <c r="N2064" s="198">
        <v>2.813763E-2</v>
      </c>
      <c r="S2064">
        <f t="shared" si="32"/>
        <v>1089.8096290112246</v>
      </c>
    </row>
    <row r="2065" spans="1:19" x14ac:dyDescent="0.25">
      <c r="A2065" s="197">
        <f>YieldsAct!A2065</f>
        <v>39097</v>
      </c>
      <c r="B2065" s="197" t="str">
        <f>YieldsAct!B2065</f>
        <v>OH</v>
      </c>
      <c r="C2065" s="197" t="str">
        <f>YieldsAct!C2065</f>
        <v>Madison County</v>
      </c>
      <c r="D2065" s="197">
        <f>YieldsAct!D2065</f>
        <v>-83.399942300000006</v>
      </c>
      <c r="E2065" s="197">
        <f>YieldsAct!E2065</f>
        <v>39.896999999999998</v>
      </c>
      <c r="N2065" s="198">
        <v>2.660655E-2</v>
      </c>
      <c r="S2065">
        <f t="shared" si="32"/>
        <v>888.43637024999975</v>
      </c>
    </row>
    <row r="2066" spans="1:19" x14ac:dyDescent="0.25">
      <c r="A2066" s="197">
        <f>YieldsAct!A2066</f>
        <v>39099</v>
      </c>
      <c r="B2066" s="197" t="str">
        <f>YieldsAct!B2066</f>
        <v>OH</v>
      </c>
      <c r="C2066" s="197" t="str">
        <f>YieldsAct!C2066</f>
        <v>Mahoning County</v>
      </c>
      <c r="D2066" s="197">
        <f>YieldsAct!D2066</f>
        <v>-80.775073399999997</v>
      </c>
      <c r="E2066" s="197">
        <f>YieldsAct!E2066</f>
        <v>41.023029999999999</v>
      </c>
      <c r="N2066" s="198">
        <v>2.832059E-2</v>
      </c>
      <c r="S2066">
        <f t="shared" si="32"/>
        <v>1017.4457033570249</v>
      </c>
    </row>
    <row r="2067" spans="1:19" x14ac:dyDescent="0.25">
      <c r="A2067" s="197">
        <f>YieldsAct!A2067</f>
        <v>39101</v>
      </c>
      <c r="B2067" s="197" t="str">
        <f>YieldsAct!B2067</f>
        <v>OH</v>
      </c>
      <c r="C2067" s="197" t="str">
        <f>YieldsAct!C2067</f>
        <v>Marion County</v>
      </c>
      <c r="D2067" s="197">
        <f>YieldsAct!D2067</f>
        <v>-83.1575287</v>
      </c>
      <c r="E2067" s="197">
        <f>YieldsAct!E2067</f>
        <v>40.59704</v>
      </c>
      <c r="N2067" s="198">
        <v>2.772494E-2</v>
      </c>
      <c r="S2067">
        <f t="shared" si="32"/>
        <v>967.96902771359998</v>
      </c>
    </row>
    <row r="2068" spans="1:19" x14ac:dyDescent="0.25">
      <c r="A2068" s="197">
        <f>YieldsAct!A2068</f>
        <v>39103</v>
      </c>
      <c r="B2068" s="197" t="str">
        <f>YieldsAct!B2068</f>
        <v>OH</v>
      </c>
      <c r="C2068" s="197" t="str">
        <f>YieldsAct!C2068</f>
        <v>Medina County</v>
      </c>
      <c r="D2068" s="197">
        <f>YieldsAct!D2068</f>
        <v>-81.892194700000005</v>
      </c>
      <c r="E2068" s="197">
        <f>YieldsAct!E2068</f>
        <v>41.133940000000003</v>
      </c>
      <c r="N2068" s="198">
        <v>2.8134159999999998E-2</v>
      </c>
      <c r="S2068">
        <f t="shared" si="32"/>
        <v>1030.4613448281002</v>
      </c>
    </row>
    <row r="2069" spans="1:19" x14ac:dyDescent="0.25">
      <c r="A2069" s="197">
        <f>YieldsAct!A2069</f>
        <v>39105</v>
      </c>
      <c r="B2069" s="197" t="str">
        <f>YieldsAct!B2069</f>
        <v>OH</v>
      </c>
      <c r="C2069" s="197" t="str">
        <f>YieldsAct!C2069</f>
        <v>Meigs County</v>
      </c>
      <c r="D2069" s="197">
        <f>YieldsAct!D2069</f>
        <v>-82.023973999999995</v>
      </c>
      <c r="E2069" s="197">
        <f>YieldsAct!E2069</f>
        <v>39.09337</v>
      </c>
      <c r="N2069" s="198">
        <v>2.6881789999999999E-2</v>
      </c>
      <c r="S2069">
        <f t="shared" si="32"/>
        <v>799.85357540302505</v>
      </c>
    </row>
    <row r="2070" spans="1:19" x14ac:dyDescent="0.25">
      <c r="A2070" s="197">
        <f>YieldsAct!A2070</f>
        <v>39107</v>
      </c>
      <c r="B2070" s="197" t="str">
        <f>YieldsAct!B2070</f>
        <v>OH</v>
      </c>
      <c r="C2070" s="197" t="str">
        <f>YieldsAct!C2070</f>
        <v>Mercer County</v>
      </c>
      <c r="D2070" s="197">
        <f>YieldsAct!D2070</f>
        <v>-84.637758000000005</v>
      </c>
      <c r="E2070" s="197">
        <f>YieldsAct!E2070</f>
        <v>40.543500000000002</v>
      </c>
      <c r="N2070" s="198">
        <v>2.7388160000000002E-2</v>
      </c>
      <c r="S2070">
        <f t="shared" si="32"/>
        <v>961.80838256250013</v>
      </c>
    </row>
    <row r="2071" spans="1:19" x14ac:dyDescent="0.25">
      <c r="A2071" s="197">
        <f>YieldsAct!A2071</f>
        <v>39109</v>
      </c>
      <c r="B2071" s="197" t="str">
        <f>YieldsAct!B2071</f>
        <v>OH</v>
      </c>
      <c r="C2071" s="197" t="str">
        <f>YieldsAct!C2071</f>
        <v>Miami County</v>
      </c>
      <c r="D2071" s="197">
        <f>YieldsAct!D2071</f>
        <v>-84.228394199999997</v>
      </c>
      <c r="E2071" s="197">
        <f>YieldsAct!E2071</f>
        <v>40.05959</v>
      </c>
      <c r="N2071" s="198">
        <v>2.6671219999999999E-2</v>
      </c>
      <c r="S2071">
        <f t="shared" si="32"/>
        <v>906.71186467822508</v>
      </c>
    </row>
    <row r="2072" spans="1:19" x14ac:dyDescent="0.25">
      <c r="A2072" s="197">
        <f>YieldsAct!A2072</f>
        <v>39111</v>
      </c>
      <c r="B2072" s="197" t="str">
        <f>YieldsAct!B2072</f>
        <v>OH</v>
      </c>
      <c r="C2072" s="197" t="str">
        <f>YieldsAct!C2072</f>
        <v>Monroe County</v>
      </c>
      <c r="D2072" s="197">
        <f>YieldsAct!D2072</f>
        <v>-81.080757500000004</v>
      </c>
      <c r="E2072" s="197">
        <f>YieldsAct!E2072</f>
        <v>39.741570000000003</v>
      </c>
      <c r="N2072" s="198">
        <v>2.7700470000000001E-2</v>
      </c>
      <c r="S2072">
        <f t="shared" si="32"/>
        <v>871.07689364602538</v>
      </c>
    </row>
    <row r="2073" spans="1:19" x14ac:dyDescent="0.25">
      <c r="A2073" s="197">
        <f>YieldsAct!A2073</f>
        <v>39113</v>
      </c>
      <c r="B2073" s="197" t="str">
        <f>YieldsAct!B2073</f>
        <v>OH</v>
      </c>
      <c r="C2073" s="197" t="str">
        <f>YieldsAct!C2073</f>
        <v>Montgomery County</v>
      </c>
      <c r="D2073" s="197">
        <f>YieldsAct!D2073</f>
        <v>-84.295839400000006</v>
      </c>
      <c r="E2073" s="197">
        <f>YieldsAct!E2073</f>
        <v>39.762360000000001</v>
      </c>
      <c r="N2073" s="198">
        <v>2.647269E-2</v>
      </c>
      <c r="S2073">
        <f t="shared" si="32"/>
        <v>873.39256373160015</v>
      </c>
    </row>
    <row r="2074" spans="1:19" x14ac:dyDescent="0.25">
      <c r="A2074" s="197">
        <f>YieldsAct!A2074</f>
        <v>39115</v>
      </c>
      <c r="B2074" s="197" t="str">
        <f>YieldsAct!B2074</f>
        <v>OH</v>
      </c>
      <c r="C2074" s="197" t="str">
        <f>YieldsAct!C2074</f>
        <v>Morgan County</v>
      </c>
      <c r="D2074" s="197">
        <f>YieldsAct!D2074</f>
        <v>-81.853492299999999</v>
      </c>
      <c r="E2074" s="197">
        <f>YieldsAct!E2074</f>
        <v>39.634590000000003</v>
      </c>
      <c r="N2074" s="198">
        <v>2.7262910000000001E-2</v>
      </c>
      <c r="S2074">
        <f t="shared" si="32"/>
        <v>859.19180505322527</v>
      </c>
    </row>
    <row r="2075" spans="1:19" x14ac:dyDescent="0.25">
      <c r="A2075" s="197">
        <f>YieldsAct!A2075</f>
        <v>39117</v>
      </c>
      <c r="B2075" s="197" t="str">
        <f>YieldsAct!B2075</f>
        <v>OH</v>
      </c>
      <c r="C2075" s="197" t="str">
        <f>YieldsAct!C2075</f>
        <v>Morrow County</v>
      </c>
      <c r="D2075" s="197">
        <f>YieldsAct!D2075</f>
        <v>-82.784866399999999</v>
      </c>
      <c r="E2075" s="197">
        <f>YieldsAct!E2075</f>
        <v>40.540790000000001</v>
      </c>
      <c r="N2075" s="198">
        <v>2.778541E-2</v>
      </c>
      <c r="S2075">
        <f t="shared" si="32"/>
        <v>961.49689610422513</v>
      </c>
    </row>
    <row r="2076" spans="1:19" x14ac:dyDescent="0.25">
      <c r="A2076" s="197">
        <f>YieldsAct!A2076</f>
        <v>39119</v>
      </c>
      <c r="B2076" s="197" t="str">
        <f>YieldsAct!B2076</f>
        <v>OH</v>
      </c>
      <c r="C2076" s="197" t="str">
        <f>YieldsAct!C2076</f>
        <v>Muskingum County</v>
      </c>
      <c r="D2076" s="197">
        <f>YieldsAct!D2076</f>
        <v>-81.946984299999997</v>
      </c>
      <c r="E2076" s="197">
        <f>YieldsAct!E2076</f>
        <v>39.979129999999998</v>
      </c>
      <c r="N2076" s="198">
        <v>2.7526080000000001E-2</v>
      </c>
      <c r="S2076">
        <f t="shared" si="32"/>
        <v>897.65310500302473</v>
      </c>
    </row>
    <row r="2077" spans="1:19" x14ac:dyDescent="0.25">
      <c r="A2077" s="197">
        <f>YieldsAct!A2077</f>
        <v>39121</v>
      </c>
      <c r="B2077" s="197" t="str">
        <f>YieldsAct!B2077</f>
        <v>OH</v>
      </c>
      <c r="C2077" s="197" t="str">
        <f>YieldsAct!C2077</f>
        <v>Noble County</v>
      </c>
      <c r="D2077" s="197">
        <f>YieldsAct!D2077</f>
        <v>-81.452300100000002</v>
      </c>
      <c r="E2077" s="197">
        <f>YieldsAct!E2077</f>
        <v>39.779870000000003</v>
      </c>
      <c r="N2077" s="198">
        <v>2.757892E-2</v>
      </c>
      <c r="S2077">
        <f t="shared" si="32"/>
        <v>875.34440373802533</v>
      </c>
    </row>
    <row r="2078" spans="1:19" x14ac:dyDescent="0.25">
      <c r="A2078" s="197">
        <f>YieldsAct!A2078</f>
        <v>39123</v>
      </c>
      <c r="B2078" s="197" t="str">
        <f>YieldsAct!B2078</f>
        <v>OH</v>
      </c>
      <c r="C2078" s="197" t="str">
        <f>YieldsAct!C2078</f>
        <v>Ottawa County</v>
      </c>
      <c r="D2078" s="197">
        <f>YieldsAct!D2078</f>
        <v>-83.143838500000001</v>
      </c>
      <c r="E2078" s="197">
        <f>YieldsAct!E2078</f>
        <v>41.545769999999997</v>
      </c>
      <c r="N2078" s="198">
        <v>2.809772E-2</v>
      </c>
      <c r="S2078">
        <f t="shared" si="32"/>
        <v>1079.2752860090247</v>
      </c>
    </row>
    <row r="2079" spans="1:19" x14ac:dyDescent="0.25">
      <c r="A2079" s="197">
        <f>YieldsAct!A2079</f>
        <v>39125</v>
      </c>
      <c r="B2079" s="197" t="str">
        <f>YieldsAct!B2079</f>
        <v>OH</v>
      </c>
      <c r="C2079" s="197" t="str">
        <f>YieldsAct!C2079</f>
        <v>Paulding County</v>
      </c>
      <c r="D2079" s="197">
        <f>YieldsAct!D2079</f>
        <v>-84.584389000000002</v>
      </c>
      <c r="E2079" s="197">
        <f>YieldsAct!E2079</f>
        <v>41.123130000000003</v>
      </c>
      <c r="N2079" s="198">
        <v>2.7753199999999999E-2</v>
      </c>
      <c r="S2079">
        <f t="shared" si="32"/>
        <v>1029.1903222430253</v>
      </c>
    </row>
    <row r="2080" spans="1:19" x14ac:dyDescent="0.25">
      <c r="A2080" s="197">
        <f>YieldsAct!A2080</f>
        <v>39127</v>
      </c>
      <c r="B2080" s="197" t="str">
        <f>YieldsAct!B2080</f>
        <v>OH</v>
      </c>
      <c r="C2080" s="197" t="str">
        <f>YieldsAct!C2080</f>
        <v>Perry County</v>
      </c>
      <c r="D2080" s="197">
        <f>YieldsAct!D2080</f>
        <v>-82.236013700000001</v>
      </c>
      <c r="E2080" s="197">
        <f>YieldsAct!E2080</f>
        <v>39.745669999999997</v>
      </c>
      <c r="N2080" s="198">
        <v>2.7230620000000001E-2</v>
      </c>
      <c r="S2080">
        <f t="shared" si="32"/>
        <v>871.53341343502473</v>
      </c>
    </row>
    <row r="2081" spans="1:19" x14ac:dyDescent="0.25">
      <c r="A2081" s="197">
        <f>YieldsAct!A2081</f>
        <v>39129</v>
      </c>
      <c r="B2081" s="197" t="str">
        <f>YieldsAct!B2081</f>
        <v>OH</v>
      </c>
      <c r="C2081" s="197" t="str">
        <f>YieldsAct!C2081</f>
        <v>Pickaway County</v>
      </c>
      <c r="D2081" s="197">
        <f>YieldsAct!D2081</f>
        <v>-83.015116399999997</v>
      </c>
      <c r="E2081" s="197">
        <f>YieldsAct!E2081</f>
        <v>39.645130000000002</v>
      </c>
      <c r="N2081" s="198">
        <v>2.6707709999999999E-2</v>
      </c>
      <c r="S2081">
        <f t="shared" si="32"/>
        <v>860.36047361302519</v>
      </c>
    </row>
    <row r="2082" spans="1:19" x14ac:dyDescent="0.25">
      <c r="A2082" s="197">
        <f>YieldsAct!A2082</f>
        <v>39131</v>
      </c>
      <c r="B2082" s="197" t="str">
        <f>YieldsAct!B2082</f>
        <v>OH</v>
      </c>
      <c r="C2082" s="197" t="str">
        <f>YieldsAct!C2082</f>
        <v>Pike County</v>
      </c>
      <c r="D2082" s="197">
        <f>YieldsAct!D2082</f>
        <v>-83.057525600000005</v>
      </c>
      <c r="E2082" s="197">
        <f>YieldsAct!E2082</f>
        <v>39.088760000000001</v>
      </c>
      <c r="N2082" s="198">
        <v>2.6367189999999999E-2</v>
      </c>
      <c r="S2082">
        <f t="shared" si="32"/>
        <v>799.35380625959999</v>
      </c>
    </row>
    <row r="2083" spans="1:19" x14ac:dyDescent="0.25">
      <c r="A2083" s="197">
        <f>YieldsAct!A2083</f>
        <v>39133</v>
      </c>
      <c r="B2083" s="197" t="str">
        <f>YieldsAct!B2083</f>
        <v>OH</v>
      </c>
      <c r="C2083" s="197" t="str">
        <f>YieldsAct!C2083</f>
        <v>Portage County</v>
      </c>
      <c r="D2083" s="197">
        <f>YieldsAct!D2083</f>
        <v>-81.198454900000002</v>
      </c>
      <c r="E2083" s="197">
        <f>YieldsAct!E2083</f>
        <v>41.18573</v>
      </c>
      <c r="N2083" s="198">
        <v>2.8158550000000001E-2</v>
      </c>
      <c r="S2083">
        <f t="shared" si="32"/>
        <v>1036.5580251740248</v>
      </c>
    </row>
    <row r="2084" spans="1:19" x14ac:dyDescent="0.25">
      <c r="A2084" s="197">
        <f>YieldsAct!A2084</f>
        <v>39135</v>
      </c>
      <c r="B2084" s="197" t="str">
        <f>YieldsAct!B2084</f>
        <v>OH</v>
      </c>
      <c r="C2084" s="197" t="str">
        <f>YieldsAct!C2084</f>
        <v>Preble County</v>
      </c>
      <c r="D2084" s="197">
        <f>YieldsAct!D2084</f>
        <v>-84.654392799999997</v>
      </c>
      <c r="E2084" s="197">
        <f>YieldsAct!E2084</f>
        <v>39.749859999999998</v>
      </c>
      <c r="N2084" s="198">
        <v>2.622944E-2</v>
      </c>
      <c r="S2084">
        <f t="shared" si="32"/>
        <v>872.00003254409978</v>
      </c>
    </row>
    <row r="2085" spans="1:19" x14ac:dyDescent="0.25">
      <c r="A2085" s="197">
        <f>YieldsAct!A2085</f>
        <v>39137</v>
      </c>
      <c r="B2085" s="197" t="str">
        <f>YieldsAct!B2085</f>
        <v>OH</v>
      </c>
      <c r="C2085" s="197" t="str">
        <f>YieldsAct!C2085</f>
        <v>Putnam County</v>
      </c>
      <c r="D2085" s="197">
        <f>YieldsAct!D2085</f>
        <v>-84.138496399999994</v>
      </c>
      <c r="E2085" s="197">
        <f>YieldsAct!E2085</f>
        <v>41.02805</v>
      </c>
      <c r="N2085" s="198">
        <v>2.772436E-2</v>
      </c>
      <c r="S2085">
        <f t="shared" si="32"/>
        <v>1018.033620305625</v>
      </c>
    </row>
    <row r="2086" spans="1:19" x14ac:dyDescent="0.25">
      <c r="A2086" s="197">
        <f>YieldsAct!A2086</f>
        <v>39139</v>
      </c>
      <c r="B2086" s="197" t="str">
        <f>YieldsAct!B2086</f>
        <v>OH</v>
      </c>
      <c r="C2086" s="197" t="str">
        <f>YieldsAct!C2086</f>
        <v>Richland County</v>
      </c>
      <c r="D2086" s="197">
        <f>YieldsAct!D2086</f>
        <v>-82.531943699999999</v>
      </c>
      <c r="E2086" s="197">
        <f>YieldsAct!E2086</f>
        <v>40.790950000000002</v>
      </c>
      <c r="N2086" s="198">
        <v>2.7980129999999999E-2</v>
      </c>
      <c r="S2086">
        <f t="shared" si="32"/>
        <v>990.38947928062532</v>
      </c>
    </row>
    <row r="2087" spans="1:19" x14ac:dyDescent="0.25">
      <c r="A2087" s="197">
        <f>YieldsAct!A2087</f>
        <v>39141</v>
      </c>
      <c r="B2087" s="197" t="str">
        <f>YieldsAct!B2087</f>
        <v>OH</v>
      </c>
      <c r="C2087" s="197" t="str">
        <f>YieldsAct!C2087</f>
        <v>Ross County</v>
      </c>
      <c r="D2087" s="197">
        <f>YieldsAct!D2087</f>
        <v>-83.0483756</v>
      </c>
      <c r="E2087" s="197">
        <f>YieldsAct!E2087</f>
        <v>39.344749999999998</v>
      </c>
      <c r="N2087" s="198">
        <v>2.65052E-2</v>
      </c>
      <c r="S2087">
        <f t="shared" si="32"/>
        <v>827.25041826562472</v>
      </c>
    </row>
    <row r="2088" spans="1:19" x14ac:dyDescent="0.25">
      <c r="A2088" s="197">
        <f>YieldsAct!A2088</f>
        <v>39143</v>
      </c>
      <c r="B2088" s="197" t="str">
        <f>YieldsAct!B2088</f>
        <v>OH</v>
      </c>
      <c r="C2088" s="197" t="str">
        <f>YieldsAct!C2088</f>
        <v>Sandusky County</v>
      </c>
      <c r="D2088" s="197">
        <f>YieldsAct!D2088</f>
        <v>-83.147281800000002</v>
      </c>
      <c r="E2088" s="197">
        <f>YieldsAct!E2088</f>
        <v>41.36403</v>
      </c>
      <c r="N2088" s="198">
        <v>2.8109930000000002E-2</v>
      </c>
      <c r="S2088">
        <f t="shared" si="32"/>
        <v>1057.639675142025</v>
      </c>
    </row>
    <row r="2089" spans="1:19" x14ac:dyDescent="0.25">
      <c r="A2089" s="197">
        <f>YieldsAct!A2089</f>
        <v>39145</v>
      </c>
      <c r="B2089" s="197" t="str">
        <f>YieldsAct!B2089</f>
        <v>OH</v>
      </c>
      <c r="C2089" s="197" t="str">
        <f>YieldsAct!C2089</f>
        <v>Scioto County</v>
      </c>
      <c r="D2089" s="197">
        <f>YieldsAct!D2089</f>
        <v>-82.9817587</v>
      </c>
      <c r="E2089" s="197">
        <f>YieldsAct!E2089</f>
        <v>38.819360000000003</v>
      </c>
      <c r="N2089" s="198">
        <v>2.62014E-2</v>
      </c>
      <c r="S2089">
        <f t="shared" si="32"/>
        <v>770.3142993216004</v>
      </c>
    </row>
    <row r="2090" spans="1:19" x14ac:dyDescent="0.25">
      <c r="A2090" s="197">
        <f>YieldsAct!A2090</f>
        <v>39147</v>
      </c>
      <c r="B2090" s="197" t="str">
        <f>YieldsAct!B2090</f>
        <v>OH</v>
      </c>
      <c r="C2090" s="197" t="str">
        <f>YieldsAct!C2090</f>
        <v>Seneca County</v>
      </c>
      <c r="D2090" s="197">
        <f>YieldsAct!D2090</f>
        <v>-83.128335399999997</v>
      </c>
      <c r="E2090" s="197">
        <f>YieldsAct!E2090</f>
        <v>41.129950000000001</v>
      </c>
      <c r="N2090" s="198">
        <v>2.8105290000000002E-2</v>
      </c>
      <c r="S2090">
        <f t="shared" si="32"/>
        <v>1029.9921457556252</v>
      </c>
    </row>
    <row r="2091" spans="1:19" x14ac:dyDescent="0.25">
      <c r="A2091" s="197">
        <f>YieldsAct!A2091</f>
        <v>39149</v>
      </c>
      <c r="B2091" s="197" t="str">
        <f>YieldsAct!B2091</f>
        <v>OH</v>
      </c>
      <c r="C2091" s="197" t="str">
        <f>YieldsAct!C2091</f>
        <v>Shelby County</v>
      </c>
      <c r="D2091" s="197">
        <f>YieldsAct!D2091</f>
        <v>-84.204628400000004</v>
      </c>
      <c r="E2091" s="197">
        <f>YieldsAct!E2091</f>
        <v>40.338270000000001</v>
      </c>
      <c r="N2091" s="198">
        <v>2.708822E-2</v>
      </c>
      <c r="S2091">
        <f t="shared" si="32"/>
        <v>938.31283483402524</v>
      </c>
    </row>
    <row r="2092" spans="1:19" x14ac:dyDescent="0.25">
      <c r="A2092" s="197">
        <f>YieldsAct!A2092</f>
        <v>39151</v>
      </c>
      <c r="B2092" s="197" t="str">
        <f>YieldsAct!B2092</f>
        <v>OH</v>
      </c>
      <c r="C2092" s="197" t="str">
        <f>YieldsAct!C2092</f>
        <v>Stark County</v>
      </c>
      <c r="D2092" s="197">
        <f>YieldsAct!D2092</f>
        <v>-81.357531699999996</v>
      </c>
      <c r="E2092" s="197">
        <f>YieldsAct!E2092</f>
        <v>40.829560000000001</v>
      </c>
      <c r="N2092" s="198">
        <v>2.7866209999999999E-2</v>
      </c>
      <c r="S2092">
        <f t="shared" si="32"/>
        <v>994.8738820356001</v>
      </c>
    </row>
    <row r="2093" spans="1:19" x14ac:dyDescent="0.25">
      <c r="A2093" s="197">
        <f>YieldsAct!A2093</f>
        <v>39153</v>
      </c>
      <c r="B2093" s="197" t="str">
        <f>YieldsAct!B2093</f>
        <v>OH</v>
      </c>
      <c r="C2093" s="197" t="str">
        <f>YieldsAct!C2093</f>
        <v>Summit County</v>
      </c>
      <c r="D2093" s="197">
        <f>YieldsAct!D2093</f>
        <v>-81.528862700000005</v>
      </c>
      <c r="E2093" s="197">
        <f>YieldsAct!E2093</f>
        <v>41.139180000000003</v>
      </c>
      <c r="N2093" s="198">
        <v>2.8186889999999999E-2</v>
      </c>
      <c r="S2093">
        <f t="shared" si="32"/>
        <v>1031.0776449129005</v>
      </c>
    </row>
    <row r="2094" spans="1:19" x14ac:dyDescent="0.25">
      <c r="A2094" s="197">
        <f>YieldsAct!A2094</f>
        <v>39155</v>
      </c>
      <c r="B2094" s="197" t="str">
        <f>YieldsAct!B2094</f>
        <v>OH</v>
      </c>
      <c r="C2094" s="197" t="str">
        <f>YieldsAct!C2094</f>
        <v>Trumbull County</v>
      </c>
      <c r="D2094" s="197">
        <f>YieldsAct!D2094</f>
        <v>-80.762681900000004</v>
      </c>
      <c r="E2094" s="197">
        <f>YieldsAct!E2094</f>
        <v>41.320610000000002</v>
      </c>
      <c r="N2094" s="198">
        <v>2.85469E-2</v>
      </c>
      <c r="S2094">
        <f t="shared" si="32"/>
        <v>1052.4926492372251</v>
      </c>
    </row>
    <row r="2095" spans="1:19" x14ac:dyDescent="0.25">
      <c r="A2095" s="197">
        <f>YieldsAct!A2095</f>
        <v>39157</v>
      </c>
      <c r="B2095" s="197" t="str">
        <f>YieldsAct!B2095</f>
        <v>OH</v>
      </c>
      <c r="C2095" s="197" t="str">
        <f>YieldsAct!C2095</f>
        <v>Tuscarawas County</v>
      </c>
      <c r="D2095" s="197">
        <f>YieldsAct!D2095</f>
        <v>-81.470395100000005</v>
      </c>
      <c r="E2095" s="197">
        <f>YieldsAct!E2095</f>
        <v>40.456249999999997</v>
      </c>
      <c r="N2095" s="198">
        <v>2.791093E-2</v>
      </c>
      <c r="S2095">
        <f t="shared" si="32"/>
        <v>951.79649414062476</v>
      </c>
    </row>
    <row r="2096" spans="1:19" x14ac:dyDescent="0.25">
      <c r="A2096" s="197">
        <f>YieldsAct!A2096</f>
        <v>39159</v>
      </c>
      <c r="B2096" s="197" t="str">
        <f>YieldsAct!B2096</f>
        <v>OH</v>
      </c>
      <c r="C2096" s="197" t="str">
        <f>YieldsAct!C2096</f>
        <v>Union County</v>
      </c>
      <c r="D2096" s="197">
        <f>YieldsAct!D2096</f>
        <v>-83.369310200000001</v>
      </c>
      <c r="E2096" s="197">
        <f>YieldsAct!E2096</f>
        <v>40.307220000000001</v>
      </c>
      <c r="N2096" s="198">
        <v>2.708474E-2</v>
      </c>
      <c r="S2096">
        <f t="shared" si="32"/>
        <v>934.77461428890012</v>
      </c>
    </row>
    <row r="2097" spans="1:19" x14ac:dyDescent="0.25">
      <c r="A2097" s="197">
        <f>YieldsAct!A2097</f>
        <v>39161</v>
      </c>
      <c r="B2097" s="197" t="str">
        <f>YieldsAct!B2097</f>
        <v>OH</v>
      </c>
      <c r="C2097" s="197" t="str">
        <f>YieldsAct!C2097</f>
        <v>Van Wert County</v>
      </c>
      <c r="D2097" s="197">
        <f>YieldsAct!D2097</f>
        <v>-84.592049599999996</v>
      </c>
      <c r="E2097" s="197">
        <f>YieldsAct!E2097</f>
        <v>40.85924</v>
      </c>
      <c r="N2097" s="198">
        <v>2.764776E-2</v>
      </c>
      <c r="S2097">
        <f t="shared" si="32"/>
        <v>998.32566009959999</v>
      </c>
    </row>
    <row r="2098" spans="1:19" x14ac:dyDescent="0.25">
      <c r="A2098" s="197">
        <f>YieldsAct!A2098</f>
        <v>39163</v>
      </c>
      <c r="B2098" s="197" t="str">
        <f>YieldsAct!B2098</f>
        <v>OH</v>
      </c>
      <c r="C2098" s="197" t="str">
        <f>YieldsAct!C2098</f>
        <v>Vinton County</v>
      </c>
      <c r="D2098" s="197">
        <f>YieldsAct!D2098</f>
        <v>-82.475803999999997</v>
      </c>
      <c r="E2098" s="197">
        <f>YieldsAct!E2098</f>
        <v>39.263739999999999</v>
      </c>
      <c r="N2098" s="198">
        <v>2.6792730000000001E-2</v>
      </c>
      <c r="S2098">
        <f t="shared" si="32"/>
        <v>818.39042727209983</v>
      </c>
    </row>
    <row r="2099" spans="1:19" x14ac:dyDescent="0.25">
      <c r="A2099" s="197">
        <f>YieldsAct!A2099</f>
        <v>39165</v>
      </c>
      <c r="B2099" s="197" t="str">
        <f>YieldsAct!B2099</f>
        <v>OH</v>
      </c>
      <c r="C2099" s="197" t="str">
        <f>YieldsAct!C2099</f>
        <v>Warren County</v>
      </c>
      <c r="D2099" s="197">
        <f>YieldsAct!D2099</f>
        <v>-84.166463100000001</v>
      </c>
      <c r="E2099" s="197">
        <f>YieldsAct!E2099</f>
        <v>39.434399999999997</v>
      </c>
      <c r="N2099" s="198">
        <v>2.6298390000000001E-2</v>
      </c>
      <c r="S2099">
        <f t="shared" si="32"/>
        <v>837.08978255999955</v>
      </c>
    </row>
    <row r="2100" spans="1:19" x14ac:dyDescent="0.25">
      <c r="A2100" s="197">
        <f>YieldsAct!A2100</f>
        <v>39167</v>
      </c>
      <c r="B2100" s="197" t="str">
        <f>YieldsAct!B2100</f>
        <v>OH</v>
      </c>
      <c r="C2100" s="197" t="str">
        <f>YieldsAct!C2100</f>
        <v>Washington County</v>
      </c>
      <c r="D2100" s="197">
        <f>YieldsAct!D2100</f>
        <v>-81.488975100000005</v>
      </c>
      <c r="E2100" s="197">
        <f>YieldsAct!E2100</f>
        <v>39.472230000000003</v>
      </c>
      <c r="N2100" s="198">
        <v>2.7445279999999999E-2</v>
      </c>
      <c r="S2100">
        <f t="shared" si="32"/>
        <v>841.25259263902547</v>
      </c>
    </row>
    <row r="2101" spans="1:19" x14ac:dyDescent="0.25">
      <c r="A2101" s="197">
        <f>YieldsAct!A2101</f>
        <v>39169</v>
      </c>
      <c r="B2101" s="197" t="str">
        <f>YieldsAct!B2101</f>
        <v>OH</v>
      </c>
      <c r="C2101" s="197" t="str">
        <f>YieldsAct!C2101</f>
        <v>Wayne County</v>
      </c>
      <c r="D2101" s="197">
        <f>YieldsAct!D2101</f>
        <v>-81.886722899999995</v>
      </c>
      <c r="E2101" s="197">
        <f>YieldsAct!E2101</f>
        <v>40.843519999999998</v>
      </c>
      <c r="N2101" s="198">
        <v>2.7829880000000001E-2</v>
      </c>
      <c r="S2101">
        <f t="shared" si="32"/>
        <v>996.4969334783998</v>
      </c>
    </row>
    <row r="2102" spans="1:19" x14ac:dyDescent="0.25">
      <c r="A2102" s="197">
        <f>YieldsAct!A2102</f>
        <v>39171</v>
      </c>
      <c r="B2102" s="197" t="str">
        <f>YieldsAct!B2102</f>
        <v>OH</v>
      </c>
      <c r="C2102" s="197" t="str">
        <f>YieldsAct!C2102</f>
        <v>Williams County</v>
      </c>
      <c r="D2102" s="197">
        <f>YieldsAct!D2102</f>
        <v>-84.582879399999996</v>
      </c>
      <c r="E2102" s="197">
        <f>YieldsAct!E2102</f>
        <v>41.56982</v>
      </c>
      <c r="N2102" s="198">
        <v>2.778916E-2</v>
      </c>
      <c r="S2102">
        <f t="shared" si="32"/>
        <v>1082.1495033729</v>
      </c>
    </row>
    <row r="2103" spans="1:19" x14ac:dyDescent="0.25">
      <c r="A2103" s="197">
        <f>YieldsAct!A2103</f>
        <v>39173</v>
      </c>
      <c r="B2103" s="197" t="str">
        <f>YieldsAct!B2103</f>
        <v>OH</v>
      </c>
      <c r="C2103" s="197" t="str">
        <f>YieldsAct!C2103</f>
        <v>Wood County</v>
      </c>
      <c r="D2103" s="197">
        <f>YieldsAct!D2103</f>
        <v>-83.628697099999997</v>
      </c>
      <c r="E2103" s="197">
        <f>YieldsAct!E2103</f>
        <v>41.37086</v>
      </c>
      <c r="N2103" s="198">
        <v>2.8024770000000001E-2</v>
      </c>
      <c r="S2103">
        <f t="shared" si="32"/>
        <v>1058.4500785641001</v>
      </c>
    </row>
    <row r="2104" spans="1:19" x14ac:dyDescent="0.25">
      <c r="A2104" s="197">
        <f>YieldsAct!A2104</f>
        <v>39175</v>
      </c>
      <c r="B2104" s="197" t="str">
        <f>YieldsAct!B2104</f>
        <v>OH</v>
      </c>
      <c r="C2104" s="197" t="str">
        <f>YieldsAct!C2104</f>
        <v>Wyandot County</v>
      </c>
      <c r="D2104" s="197">
        <f>YieldsAct!D2104</f>
        <v>-83.301357600000003</v>
      </c>
      <c r="E2104" s="197">
        <f>YieldsAct!E2104</f>
        <v>40.854349999999997</v>
      </c>
      <c r="N2104" s="198">
        <v>2.7837779999999999E-2</v>
      </c>
      <c r="S2104">
        <f t="shared" si="32"/>
        <v>997.75668132562464</v>
      </c>
    </row>
    <row r="2105" spans="1:19" x14ac:dyDescent="0.25">
      <c r="A2105" s="197">
        <f>YieldsAct!A2105</f>
        <v>40001</v>
      </c>
      <c r="B2105" s="197" t="str">
        <f>YieldsAct!B2105</f>
        <v>OK</v>
      </c>
      <c r="C2105" s="197" t="str">
        <f>YieldsAct!C2105</f>
        <v>Adair County</v>
      </c>
      <c r="D2105" s="197">
        <f>YieldsAct!D2105</f>
        <v>-94.664145899999994</v>
      </c>
      <c r="E2105" s="197">
        <f>YieldsAct!E2105</f>
        <v>35.906970000000001</v>
      </c>
      <c r="N2105" s="198">
        <v>2.3332240000000001E-2</v>
      </c>
      <c r="S2105">
        <f t="shared" si="32"/>
        <v>477.22813780702512</v>
      </c>
    </row>
    <row r="2106" spans="1:19" x14ac:dyDescent="0.25">
      <c r="A2106" s="197">
        <f>YieldsAct!A2106</f>
        <v>40003</v>
      </c>
      <c r="B2106" s="197" t="str">
        <f>YieldsAct!B2106</f>
        <v>OK</v>
      </c>
      <c r="C2106" s="197" t="str">
        <f>YieldsAct!C2106</f>
        <v>Alfalfa County</v>
      </c>
      <c r="D2106" s="197">
        <f>YieldsAct!D2106</f>
        <v>-98.323208600000001</v>
      </c>
      <c r="E2106" s="197">
        <f>YieldsAct!E2106</f>
        <v>36.730930000000001</v>
      </c>
      <c r="N2106" s="198">
        <v>2.1646490000000001E-2</v>
      </c>
      <c r="S2106">
        <f t="shared" si="32"/>
        <v>556.27496699602511</v>
      </c>
    </row>
    <row r="2107" spans="1:19" x14ac:dyDescent="0.25">
      <c r="A2107" s="197">
        <f>YieldsAct!A2107</f>
        <v>40005</v>
      </c>
      <c r="B2107" s="197" t="str">
        <f>YieldsAct!B2107</f>
        <v>OK</v>
      </c>
      <c r="C2107" s="197" t="str">
        <f>YieldsAct!C2107</f>
        <v>Atoka County</v>
      </c>
      <c r="D2107" s="197">
        <f>YieldsAct!D2107</f>
        <v>-96.042050000000003</v>
      </c>
      <c r="E2107" s="197">
        <f>YieldsAct!E2107</f>
        <v>34.380989999999997</v>
      </c>
      <c r="N2107" s="198">
        <v>2.2971889999999998E-2</v>
      </c>
      <c r="S2107">
        <f t="shared" si="32"/>
        <v>338.90124010522476</v>
      </c>
    </row>
    <row r="2108" spans="1:19" x14ac:dyDescent="0.25">
      <c r="A2108" s="197">
        <f>YieldsAct!A2108</f>
        <v>40007</v>
      </c>
      <c r="B2108" s="197" t="str">
        <f>YieldsAct!B2108</f>
        <v>OK</v>
      </c>
      <c r="C2108" s="197" t="str">
        <f>YieldsAct!C2108</f>
        <v>Beaver County</v>
      </c>
      <c r="D2108" s="197">
        <f>YieldsAct!D2108</f>
        <v>-100.474745</v>
      </c>
      <c r="E2108" s="197">
        <f>YieldsAct!E2108</f>
        <v>36.745849999999997</v>
      </c>
      <c r="N2108" s="198">
        <v>2.0179849999999999E-2</v>
      </c>
      <c r="S2108">
        <f t="shared" si="32"/>
        <v>557.73448250062472</v>
      </c>
    </row>
    <row r="2109" spans="1:19" x14ac:dyDescent="0.25">
      <c r="A2109" s="197">
        <f>YieldsAct!A2109</f>
        <v>40009</v>
      </c>
      <c r="B2109" s="197" t="str">
        <f>YieldsAct!B2109</f>
        <v>OK</v>
      </c>
      <c r="C2109" s="197" t="str">
        <f>YieldsAct!C2109</f>
        <v>Beckham County</v>
      </c>
      <c r="D2109" s="197">
        <f>YieldsAct!D2109</f>
        <v>-99.686661700000002</v>
      </c>
      <c r="E2109" s="197">
        <f>YieldsAct!E2109</f>
        <v>35.269640000000003</v>
      </c>
      <c r="N2109" s="198">
        <v>2.046713E-2</v>
      </c>
      <c r="S2109">
        <f t="shared" si="32"/>
        <v>418.18118789160019</v>
      </c>
    </row>
    <row r="2110" spans="1:19" x14ac:dyDescent="0.25">
      <c r="A2110" s="197">
        <f>YieldsAct!A2110</f>
        <v>40011</v>
      </c>
      <c r="B2110" s="197" t="str">
        <f>YieldsAct!B2110</f>
        <v>OK</v>
      </c>
      <c r="C2110" s="197" t="str">
        <f>YieldsAct!C2110</f>
        <v>Blaine County</v>
      </c>
      <c r="D2110" s="197">
        <f>YieldsAct!D2110</f>
        <v>-98.424395899999993</v>
      </c>
      <c r="E2110" s="197">
        <f>YieldsAct!E2110</f>
        <v>35.868810000000003</v>
      </c>
      <c r="N2110" s="198">
        <v>2.1387130000000001E-2</v>
      </c>
      <c r="S2110">
        <f t="shared" si="32"/>
        <v>473.64126933622532</v>
      </c>
    </row>
    <row r="2111" spans="1:19" x14ac:dyDescent="0.25">
      <c r="A2111" s="197">
        <f>YieldsAct!A2111</f>
        <v>40013</v>
      </c>
      <c r="B2111" s="197" t="str">
        <f>YieldsAct!B2111</f>
        <v>OK</v>
      </c>
      <c r="C2111" s="197" t="str">
        <f>YieldsAct!C2111</f>
        <v>Bryan County</v>
      </c>
      <c r="D2111" s="197">
        <f>YieldsAct!D2111</f>
        <v>-96.255800800000003</v>
      </c>
      <c r="E2111" s="197">
        <f>YieldsAct!E2111</f>
        <v>33.961680000000001</v>
      </c>
      <c r="N2111" s="198">
        <v>2.265969E-2</v>
      </c>
      <c r="S2111">
        <f t="shared" si="32"/>
        <v>302.72694395040008</v>
      </c>
    </row>
    <row r="2112" spans="1:19" x14ac:dyDescent="0.25">
      <c r="A2112" s="197">
        <f>YieldsAct!A2112</f>
        <v>40015</v>
      </c>
      <c r="B2112" s="197" t="str">
        <f>YieldsAct!B2112</f>
        <v>OK</v>
      </c>
      <c r="C2112" s="197" t="str">
        <f>YieldsAct!C2112</f>
        <v>Caddo County</v>
      </c>
      <c r="D2112" s="197">
        <f>YieldsAct!D2112</f>
        <v>-98.3718784</v>
      </c>
      <c r="E2112" s="197">
        <f>YieldsAct!E2112</f>
        <v>35.177790000000002</v>
      </c>
      <c r="N2112" s="198">
        <v>2.135053E-2</v>
      </c>
      <c r="S2112">
        <f t="shared" si="32"/>
        <v>409.82222088922515</v>
      </c>
    </row>
    <row r="2113" spans="1:19" x14ac:dyDescent="0.25">
      <c r="A2113" s="197">
        <f>YieldsAct!A2113</f>
        <v>40017</v>
      </c>
      <c r="B2113" s="197" t="str">
        <f>YieldsAct!B2113</f>
        <v>OK</v>
      </c>
      <c r="C2113" s="197" t="str">
        <f>YieldsAct!C2113</f>
        <v>Canadian County</v>
      </c>
      <c r="D2113" s="197">
        <f>YieldsAct!D2113</f>
        <v>-97.975376900000001</v>
      </c>
      <c r="E2113" s="197">
        <f>YieldsAct!E2113</f>
        <v>35.534059999999997</v>
      </c>
      <c r="N2113" s="198">
        <v>2.1565359999999999E-2</v>
      </c>
      <c r="S2113">
        <f t="shared" si="32"/>
        <v>442.45714518809973</v>
      </c>
    </row>
    <row r="2114" spans="1:19" x14ac:dyDescent="0.25">
      <c r="A2114" s="197">
        <f>YieldsAct!A2114</f>
        <v>40019</v>
      </c>
      <c r="B2114" s="197" t="str">
        <f>YieldsAct!B2114</f>
        <v>OK</v>
      </c>
      <c r="C2114" s="197" t="str">
        <f>YieldsAct!C2114</f>
        <v>Carter County</v>
      </c>
      <c r="D2114" s="197">
        <f>YieldsAct!D2114</f>
        <v>-97.272949199999999</v>
      </c>
      <c r="E2114" s="197">
        <f>YieldsAct!E2114</f>
        <v>34.254669999999997</v>
      </c>
      <c r="N2114" s="198">
        <v>2.208396E-2</v>
      </c>
      <c r="S2114">
        <f t="shared" si="32"/>
        <v>327.92021282002474</v>
      </c>
    </row>
    <row r="2115" spans="1:19" x14ac:dyDescent="0.25">
      <c r="A2115" s="197">
        <f>YieldsAct!A2115</f>
        <v>40021</v>
      </c>
      <c r="B2115" s="197" t="str">
        <f>YieldsAct!B2115</f>
        <v>OK</v>
      </c>
      <c r="C2115" s="197" t="str">
        <f>YieldsAct!C2115</f>
        <v>Cherokee County</v>
      </c>
      <c r="D2115" s="197">
        <f>YieldsAct!D2115</f>
        <v>-95.010382500000006</v>
      </c>
      <c r="E2115" s="197">
        <f>YieldsAct!E2115</f>
        <v>35.935540000000003</v>
      </c>
      <c r="N2115" s="198">
        <v>2.3316130000000001E-2</v>
      </c>
      <c r="S2115">
        <f t="shared" si="32"/>
        <v>479.91787895610031</v>
      </c>
    </row>
    <row r="2116" spans="1:19" x14ac:dyDescent="0.25">
      <c r="A2116" s="197">
        <f>YieldsAct!A2116</f>
        <v>40023</v>
      </c>
      <c r="B2116" s="197" t="str">
        <f>YieldsAct!B2116</f>
        <v>OK</v>
      </c>
      <c r="C2116" s="197" t="str">
        <f>YieldsAct!C2116</f>
        <v>Choctaw County</v>
      </c>
      <c r="D2116" s="197">
        <f>YieldsAct!D2116</f>
        <v>-95.547357399999996</v>
      </c>
      <c r="E2116" s="197">
        <f>YieldsAct!E2116</f>
        <v>34.053809999999999</v>
      </c>
      <c r="N2116" s="198">
        <v>2.302421E-2</v>
      </c>
      <c r="S2116">
        <f t="shared" si="32"/>
        <v>310.60726991122488</v>
      </c>
    </row>
    <row r="2117" spans="1:19" x14ac:dyDescent="0.25">
      <c r="A2117" s="197">
        <f>YieldsAct!A2117</f>
        <v>40025</v>
      </c>
      <c r="B2117" s="197" t="str">
        <f>YieldsAct!B2117</f>
        <v>OK</v>
      </c>
      <c r="C2117" s="197" t="str">
        <f>YieldsAct!C2117</f>
        <v>Cimarron County</v>
      </c>
      <c r="D2117" s="197">
        <f>YieldsAct!D2117</f>
        <v>-102.512064</v>
      </c>
      <c r="E2117" s="197">
        <f>YieldsAct!E2117</f>
        <v>36.737369999999999</v>
      </c>
      <c r="N2117" s="198">
        <v>1.9044889999999998E-2</v>
      </c>
      <c r="S2117">
        <f t="shared" si="32"/>
        <v>556.9048226630249</v>
      </c>
    </row>
    <row r="2118" spans="1:19" x14ac:dyDescent="0.25">
      <c r="A2118" s="197">
        <f>YieldsAct!A2118</f>
        <v>40027</v>
      </c>
      <c r="B2118" s="197" t="str">
        <f>YieldsAct!B2118</f>
        <v>OK</v>
      </c>
      <c r="C2118" s="197" t="str">
        <f>YieldsAct!C2118</f>
        <v>Cleveland County</v>
      </c>
      <c r="D2118" s="197">
        <f>YieldsAct!D2118</f>
        <v>-97.3299363</v>
      </c>
      <c r="E2118" s="197">
        <f>YieldsAct!E2118</f>
        <v>35.201210000000003</v>
      </c>
      <c r="N2118" s="198">
        <v>2.1994820000000002E-2</v>
      </c>
      <c r="S2118">
        <f t="shared" si="32"/>
        <v>411.9499922942253</v>
      </c>
    </row>
    <row r="2119" spans="1:19" x14ac:dyDescent="0.25">
      <c r="A2119" s="197">
        <f>YieldsAct!A2119</f>
        <v>40029</v>
      </c>
      <c r="B2119" s="197" t="str">
        <f>YieldsAct!B2119</f>
        <v>OK</v>
      </c>
      <c r="C2119" s="197" t="str">
        <f>YieldsAct!C2119</f>
        <v>Coal County</v>
      </c>
      <c r="D2119" s="197">
        <f>YieldsAct!D2119</f>
        <v>-96.286122500000005</v>
      </c>
      <c r="E2119" s="197">
        <f>YieldsAct!E2119</f>
        <v>34.595350000000003</v>
      </c>
      <c r="N2119" s="198">
        <v>2.276502E-2</v>
      </c>
      <c r="S2119">
        <f t="shared" si="32"/>
        <v>357.69991865062531</v>
      </c>
    </row>
    <row r="2120" spans="1:19" x14ac:dyDescent="0.25">
      <c r="A2120" s="197">
        <f>YieldsAct!A2120</f>
        <v>40031</v>
      </c>
      <c r="B2120" s="197" t="str">
        <f>YieldsAct!B2120</f>
        <v>OK</v>
      </c>
      <c r="C2120" s="197" t="str">
        <f>YieldsAct!C2120</f>
        <v>Comanche County</v>
      </c>
      <c r="D2120" s="197">
        <f>YieldsAct!D2120</f>
        <v>-98.469194400000006</v>
      </c>
      <c r="E2120" s="197">
        <f>YieldsAct!E2120</f>
        <v>34.66554</v>
      </c>
      <c r="N2120" s="198">
        <v>2.1200509999999999E-2</v>
      </c>
      <c r="S2120">
        <f t="shared" si="32"/>
        <v>363.90029285610001</v>
      </c>
    </row>
    <row r="2121" spans="1:19" x14ac:dyDescent="0.25">
      <c r="A2121" s="197">
        <f>YieldsAct!A2121</f>
        <v>40033</v>
      </c>
      <c r="B2121" s="197" t="str">
        <f>YieldsAct!B2121</f>
        <v>OK</v>
      </c>
      <c r="C2121" s="197" t="str">
        <f>YieldsAct!C2121</f>
        <v>Cotton County</v>
      </c>
      <c r="D2121" s="197">
        <f>YieldsAct!D2121</f>
        <v>-98.368786900000003</v>
      </c>
      <c r="E2121" s="197">
        <f>YieldsAct!E2121</f>
        <v>34.291840000000001</v>
      </c>
      <c r="N2121" s="198">
        <v>2.124974E-2</v>
      </c>
      <c r="S2121">
        <f t="shared" ref="S2121:S2184" si="33">E2121*1.5^2*(E2121-30)</f>
        <v>331.14395381760005</v>
      </c>
    </row>
    <row r="2122" spans="1:19" x14ac:dyDescent="0.25">
      <c r="A2122" s="197">
        <f>YieldsAct!A2122</f>
        <v>40035</v>
      </c>
      <c r="B2122" s="197" t="str">
        <f>YieldsAct!B2122</f>
        <v>OK</v>
      </c>
      <c r="C2122" s="197" t="str">
        <f>YieldsAct!C2122</f>
        <v>Craig County</v>
      </c>
      <c r="D2122" s="197">
        <f>YieldsAct!D2122</f>
        <v>-95.216088600000006</v>
      </c>
      <c r="E2122" s="197">
        <f>YieldsAct!E2122</f>
        <v>36.785319999999999</v>
      </c>
      <c r="N2122" s="198">
        <v>2.336038E-2</v>
      </c>
      <c r="S2122">
        <f t="shared" si="33"/>
        <v>561.60037688039995</v>
      </c>
    </row>
    <row r="2123" spans="1:19" x14ac:dyDescent="0.25">
      <c r="A2123" s="197">
        <f>YieldsAct!A2123</f>
        <v>40037</v>
      </c>
      <c r="B2123" s="197" t="str">
        <f>YieldsAct!B2123</f>
        <v>OK</v>
      </c>
      <c r="C2123" s="197" t="str">
        <f>YieldsAct!C2123</f>
        <v>Creek County</v>
      </c>
      <c r="D2123" s="197">
        <f>YieldsAct!D2123</f>
        <v>-96.365174800000005</v>
      </c>
      <c r="E2123" s="197">
        <f>YieldsAct!E2123</f>
        <v>35.898409999999998</v>
      </c>
      <c r="N2123" s="198">
        <v>2.2761119999999999E-2</v>
      </c>
      <c r="S2123">
        <f t="shared" si="33"/>
        <v>476.42296618822485</v>
      </c>
    </row>
    <row r="2124" spans="1:19" x14ac:dyDescent="0.25">
      <c r="A2124" s="197">
        <f>YieldsAct!A2124</f>
        <v>40039</v>
      </c>
      <c r="B2124" s="197" t="str">
        <f>YieldsAct!B2124</f>
        <v>OK</v>
      </c>
      <c r="C2124" s="197" t="str">
        <f>YieldsAct!C2124</f>
        <v>Custer County</v>
      </c>
      <c r="D2124" s="197">
        <f>YieldsAct!D2124</f>
        <v>-98.994725599999995</v>
      </c>
      <c r="E2124" s="197">
        <f>YieldsAct!E2124</f>
        <v>35.635590000000001</v>
      </c>
      <c r="N2124" s="198">
        <v>2.0993910000000001E-2</v>
      </c>
      <c r="S2124">
        <f t="shared" si="33"/>
        <v>451.862042958225</v>
      </c>
    </row>
    <row r="2125" spans="1:19" x14ac:dyDescent="0.25">
      <c r="A2125" s="197">
        <f>YieldsAct!A2125</f>
        <v>40041</v>
      </c>
      <c r="B2125" s="197" t="str">
        <f>YieldsAct!B2125</f>
        <v>OK</v>
      </c>
      <c r="C2125" s="197" t="str">
        <f>YieldsAct!C2125</f>
        <v>Delaware County</v>
      </c>
      <c r="D2125" s="197">
        <f>YieldsAct!D2125</f>
        <v>-94.811406500000004</v>
      </c>
      <c r="E2125" s="197">
        <f>YieldsAct!E2125</f>
        <v>36.433079999999997</v>
      </c>
      <c r="N2125" s="198">
        <v>2.3458059999999999E-2</v>
      </c>
      <c r="S2125">
        <f t="shared" si="33"/>
        <v>527.3480661443997</v>
      </c>
    </row>
    <row r="2126" spans="1:19" x14ac:dyDescent="0.25">
      <c r="A2126" s="197">
        <f>YieldsAct!A2126</f>
        <v>40043</v>
      </c>
      <c r="B2126" s="197" t="str">
        <f>YieldsAct!B2126</f>
        <v>OK</v>
      </c>
      <c r="C2126" s="197" t="str">
        <f>YieldsAct!C2126</f>
        <v>Dewey County</v>
      </c>
      <c r="D2126" s="197">
        <f>YieldsAct!D2126</f>
        <v>-99.002627599999997</v>
      </c>
      <c r="E2126" s="197">
        <f>YieldsAct!E2126</f>
        <v>35.986060000000002</v>
      </c>
      <c r="N2126" s="198">
        <v>2.0957839999999998E-2</v>
      </c>
      <c r="S2126">
        <f t="shared" si="33"/>
        <v>484.6831072281002</v>
      </c>
    </row>
    <row r="2127" spans="1:19" x14ac:dyDescent="0.25">
      <c r="A2127" s="197">
        <f>YieldsAct!A2127</f>
        <v>40045</v>
      </c>
      <c r="B2127" s="197" t="str">
        <f>YieldsAct!B2127</f>
        <v>OK</v>
      </c>
      <c r="C2127" s="197" t="str">
        <f>YieldsAct!C2127</f>
        <v>Ellis County</v>
      </c>
      <c r="D2127" s="197">
        <f>YieldsAct!D2127</f>
        <v>-99.754192099999997</v>
      </c>
      <c r="E2127" s="197">
        <f>YieldsAct!E2127</f>
        <v>36.208550000000002</v>
      </c>
      <c r="N2127" s="198">
        <v>2.0536140000000001E-2</v>
      </c>
      <c r="S2127">
        <f t="shared" si="33"/>
        <v>505.80583448062521</v>
      </c>
    </row>
    <row r="2128" spans="1:19" x14ac:dyDescent="0.25">
      <c r="A2128" s="197">
        <f>YieldsAct!A2128</f>
        <v>40047</v>
      </c>
      <c r="B2128" s="197" t="str">
        <f>YieldsAct!B2128</f>
        <v>OK</v>
      </c>
      <c r="C2128" s="197" t="str">
        <f>YieldsAct!C2128</f>
        <v>Garfield County</v>
      </c>
      <c r="D2128" s="197">
        <f>YieldsAct!D2128</f>
        <v>-97.778519099999997</v>
      </c>
      <c r="E2128" s="197">
        <f>YieldsAct!E2128</f>
        <v>36.367870000000003</v>
      </c>
      <c r="N2128" s="198">
        <v>2.1921759999999998E-2</v>
      </c>
      <c r="S2128">
        <f t="shared" si="33"/>
        <v>521.06820375802533</v>
      </c>
    </row>
    <row r="2129" spans="1:19" x14ac:dyDescent="0.25">
      <c r="A2129" s="197">
        <f>YieldsAct!A2129</f>
        <v>40049</v>
      </c>
      <c r="B2129" s="197" t="str">
        <f>YieldsAct!B2129</f>
        <v>OK</v>
      </c>
      <c r="C2129" s="197" t="str">
        <f>YieldsAct!C2129</f>
        <v>Garvin County</v>
      </c>
      <c r="D2129" s="197">
        <f>YieldsAct!D2129</f>
        <v>-97.302376899999999</v>
      </c>
      <c r="E2129" s="197">
        <f>YieldsAct!E2129</f>
        <v>34.71031</v>
      </c>
      <c r="N2129" s="198">
        <v>2.188588E-2</v>
      </c>
      <c r="S2129">
        <f t="shared" si="33"/>
        <v>367.86672066622498</v>
      </c>
    </row>
    <row r="2130" spans="1:19" x14ac:dyDescent="0.25">
      <c r="A2130" s="197">
        <f>YieldsAct!A2130</f>
        <v>40051</v>
      </c>
      <c r="B2130" s="197" t="str">
        <f>YieldsAct!B2130</f>
        <v>OK</v>
      </c>
      <c r="C2130" s="197" t="str">
        <f>YieldsAct!C2130</f>
        <v>Grady County</v>
      </c>
      <c r="D2130" s="197">
        <f>YieldsAct!D2130</f>
        <v>-97.880082400000006</v>
      </c>
      <c r="E2130" s="197">
        <f>YieldsAct!E2130</f>
        <v>35.014029999999998</v>
      </c>
      <c r="N2130" s="198">
        <v>2.1658449999999999E-2</v>
      </c>
      <c r="S2130">
        <f t="shared" si="33"/>
        <v>395.0131428920248</v>
      </c>
    </row>
    <row r="2131" spans="1:19" x14ac:dyDescent="0.25">
      <c r="A2131" s="197">
        <f>YieldsAct!A2131</f>
        <v>40053</v>
      </c>
      <c r="B2131" s="197" t="str">
        <f>YieldsAct!B2131</f>
        <v>OK</v>
      </c>
      <c r="C2131" s="197" t="str">
        <f>YieldsAct!C2131</f>
        <v>Grant County</v>
      </c>
      <c r="D2131" s="197">
        <f>YieldsAct!D2131</f>
        <v>-97.784505300000006</v>
      </c>
      <c r="E2131" s="197">
        <f>YieldsAct!E2131</f>
        <v>36.790700000000001</v>
      </c>
      <c r="N2131" s="198">
        <v>2.1982829999999998E-2</v>
      </c>
      <c r="S2131">
        <f t="shared" si="33"/>
        <v>562.12786460250015</v>
      </c>
    </row>
    <row r="2132" spans="1:19" x14ac:dyDescent="0.25">
      <c r="A2132" s="197">
        <f>YieldsAct!A2132</f>
        <v>40055</v>
      </c>
      <c r="B2132" s="197" t="str">
        <f>YieldsAct!B2132</f>
        <v>OK</v>
      </c>
      <c r="C2132" s="197" t="str">
        <f>YieldsAct!C2132</f>
        <v>Greer County</v>
      </c>
      <c r="D2132" s="197">
        <f>YieldsAct!D2132</f>
        <v>-99.559344400000001</v>
      </c>
      <c r="E2132" s="197">
        <f>YieldsAct!E2132</f>
        <v>34.942770000000003</v>
      </c>
      <c r="N2132" s="198">
        <v>2.0592820000000001E-2</v>
      </c>
      <c r="S2132">
        <f t="shared" si="33"/>
        <v>388.60666936402527</v>
      </c>
    </row>
    <row r="2133" spans="1:19" x14ac:dyDescent="0.25">
      <c r="A2133" s="197">
        <f>YieldsAct!A2133</f>
        <v>40057</v>
      </c>
      <c r="B2133" s="197" t="str">
        <f>YieldsAct!B2133</f>
        <v>OK</v>
      </c>
      <c r="C2133" s="197" t="str">
        <f>YieldsAct!C2133</f>
        <v>Harmon County</v>
      </c>
      <c r="D2133" s="197">
        <f>YieldsAct!D2133</f>
        <v>-99.846262999999993</v>
      </c>
      <c r="E2133" s="197">
        <f>YieldsAct!E2133</f>
        <v>34.747399999999999</v>
      </c>
      <c r="N2133" s="198">
        <v>2.0515780000000001E-2</v>
      </c>
      <c r="S2133">
        <f t="shared" si="33"/>
        <v>371.15956520999987</v>
      </c>
    </row>
    <row r="2134" spans="1:19" x14ac:dyDescent="0.25">
      <c r="A2134" s="197">
        <f>YieldsAct!A2134</f>
        <v>40059</v>
      </c>
      <c r="B2134" s="197" t="str">
        <f>YieldsAct!B2134</f>
        <v>OK</v>
      </c>
      <c r="C2134" s="197" t="str">
        <f>YieldsAct!C2134</f>
        <v>Harper County</v>
      </c>
      <c r="D2134" s="197">
        <f>YieldsAct!D2134</f>
        <v>-99.671862899999994</v>
      </c>
      <c r="E2134" s="197">
        <f>YieldsAct!E2134</f>
        <v>36.777500000000003</v>
      </c>
      <c r="N2134" s="198">
        <v>2.0787509999999999E-2</v>
      </c>
      <c r="S2134">
        <f t="shared" si="33"/>
        <v>560.83388906250036</v>
      </c>
    </row>
    <row r="2135" spans="1:19" x14ac:dyDescent="0.25">
      <c r="A2135" s="197">
        <f>YieldsAct!A2135</f>
        <v>40061</v>
      </c>
      <c r="B2135" s="197" t="str">
        <f>YieldsAct!B2135</f>
        <v>OK</v>
      </c>
      <c r="C2135" s="197" t="str">
        <f>YieldsAct!C2135</f>
        <v>Haskell County</v>
      </c>
      <c r="D2135" s="197">
        <f>YieldsAct!D2135</f>
        <v>-95.119407499999994</v>
      </c>
      <c r="E2135" s="197">
        <f>YieldsAct!E2135</f>
        <v>35.255310000000001</v>
      </c>
      <c r="N2135" s="198">
        <v>2.3416960000000001E-2</v>
      </c>
      <c r="S2135">
        <f t="shared" si="33"/>
        <v>416.87456219122515</v>
      </c>
    </row>
    <row r="2136" spans="1:19" x14ac:dyDescent="0.25">
      <c r="A2136" s="197">
        <f>YieldsAct!A2136</f>
        <v>40063</v>
      </c>
      <c r="B2136" s="197" t="str">
        <f>YieldsAct!B2136</f>
        <v>OK</v>
      </c>
      <c r="C2136" s="197" t="str">
        <f>YieldsAct!C2136</f>
        <v>Hughes County</v>
      </c>
      <c r="D2136" s="197">
        <f>YieldsAct!D2136</f>
        <v>-96.238452100000003</v>
      </c>
      <c r="E2136" s="197">
        <f>YieldsAct!E2136</f>
        <v>35.052619999999997</v>
      </c>
      <c r="N2136" s="198">
        <v>2.285396E-2</v>
      </c>
      <c r="S2136">
        <f t="shared" si="33"/>
        <v>398.49202994489974</v>
      </c>
    </row>
    <row r="2137" spans="1:19" x14ac:dyDescent="0.25">
      <c r="A2137" s="197">
        <f>YieldsAct!A2137</f>
        <v>40065</v>
      </c>
      <c r="B2137" s="197" t="str">
        <f>YieldsAct!B2137</f>
        <v>OK</v>
      </c>
      <c r="C2137" s="197" t="str">
        <f>YieldsAct!C2137</f>
        <v>Jackson County</v>
      </c>
      <c r="D2137" s="197">
        <f>YieldsAct!D2137</f>
        <v>-99.415376499999994</v>
      </c>
      <c r="E2137" s="197">
        <f>YieldsAct!E2137</f>
        <v>34.591790000000003</v>
      </c>
      <c r="N2137" s="198">
        <v>2.074668E-2</v>
      </c>
      <c r="S2137">
        <f t="shared" si="33"/>
        <v>357.3860296592253</v>
      </c>
    </row>
    <row r="2138" spans="1:19" x14ac:dyDescent="0.25">
      <c r="A2138" s="197">
        <f>YieldsAct!A2138</f>
        <v>40067</v>
      </c>
      <c r="B2138" s="197" t="str">
        <f>YieldsAct!B2138</f>
        <v>OK</v>
      </c>
      <c r="C2138" s="197" t="str">
        <f>YieldsAct!C2138</f>
        <v>Jefferson County</v>
      </c>
      <c r="D2138" s="197">
        <f>YieldsAct!D2138</f>
        <v>-97.823341999999997</v>
      </c>
      <c r="E2138" s="197">
        <f>YieldsAct!E2138</f>
        <v>34.111089999999997</v>
      </c>
      <c r="N2138" s="198">
        <v>2.163851E-2</v>
      </c>
      <c r="S2138">
        <f t="shared" si="33"/>
        <v>315.52596222322478</v>
      </c>
    </row>
    <row r="2139" spans="1:19" x14ac:dyDescent="0.25">
      <c r="A2139" s="197">
        <f>YieldsAct!A2139</f>
        <v>40069</v>
      </c>
      <c r="B2139" s="197" t="str">
        <f>YieldsAct!B2139</f>
        <v>OK</v>
      </c>
      <c r="C2139" s="197" t="str">
        <f>YieldsAct!C2139</f>
        <v>Johnston County</v>
      </c>
      <c r="D2139" s="197">
        <f>YieldsAct!D2139</f>
        <v>-96.649398599999998</v>
      </c>
      <c r="E2139" s="197">
        <f>YieldsAct!E2139</f>
        <v>34.318730000000002</v>
      </c>
      <c r="N2139" s="198">
        <v>2.255002E-2</v>
      </c>
      <c r="S2139">
        <f t="shared" si="33"/>
        <v>333.47998982902521</v>
      </c>
    </row>
    <row r="2140" spans="1:19" x14ac:dyDescent="0.25">
      <c r="A2140" s="197">
        <f>YieldsAct!A2140</f>
        <v>40071</v>
      </c>
      <c r="B2140" s="197" t="str">
        <f>YieldsAct!B2140</f>
        <v>OK</v>
      </c>
      <c r="C2140" s="197" t="str">
        <f>YieldsAct!C2140</f>
        <v>Kay County</v>
      </c>
      <c r="D2140" s="197">
        <f>YieldsAct!D2140</f>
        <v>-97.148730799999996</v>
      </c>
      <c r="E2140" s="197">
        <f>YieldsAct!E2140</f>
        <v>36.819760000000002</v>
      </c>
      <c r="N2140" s="198">
        <v>2.2314859999999999E-2</v>
      </c>
      <c r="S2140">
        <f t="shared" si="33"/>
        <v>564.97933452960012</v>
      </c>
    </row>
    <row r="2141" spans="1:19" x14ac:dyDescent="0.25">
      <c r="A2141" s="197">
        <f>YieldsAct!A2141</f>
        <v>40073</v>
      </c>
      <c r="B2141" s="197" t="str">
        <f>YieldsAct!B2141</f>
        <v>OK</v>
      </c>
      <c r="C2141" s="197" t="str">
        <f>YieldsAct!C2141</f>
        <v>Kingfisher County</v>
      </c>
      <c r="D2141" s="197">
        <f>YieldsAct!D2141</f>
        <v>-97.936709300000004</v>
      </c>
      <c r="E2141" s="197">
        <f>YieldsAct!E2141</f>
        <v>35.934130000000003</v>
      </c>
      <c r="N2141" s="198">
        <v>2.1735910000000001E-2</v>
      </c>
      <c r="S2141">
        <f t="shared" si="33"/>
        <v>479.78504742802528</v>
      </c>
    </row>
    <row r="2142" spans="1:19" x14ac:dyDescent="0.25">
      <c r="A2142" s="197">
        <f>YieldsAct!A2142</f>
        <v>40075</v>
      </c>
      <c r="B2142" s="197" t="str">
        <f>YieldsAct!B2142</f>
        <v>OK</v>
      </c>
      <c r="C2142" s="197" t="str">
        <f>YieldsAct!C2142</f>
        <v>Kiowa County</v>
      </c>
      <c r="D2142" s="197">
        <f>YieldsAct!D2142</f>
        <v>-98.972245999999998</v>
      </c>
      <c r="E2142" s="197">
        <f>YieldsAct!E2142</f>
        <v>34.918770000000002</v>
      </c>
      <c r="N2142" s="198">
        <v>2.085615E-2</v>
      </c>
      <c r="S2142">
        <f t="shared" si="33"/>
        <v>386.45414620402516</v>
      </c>
    </row>
    <row r="2143" spans="1:19" x14ac:dyDescent="0.25">
      <c r="A2143" s="197">
        <f>YieldsAct!A2143</f>
        <v>40077</v>
      </c>
      <c r="B2143" s="197" t="str">
        <f>YieldsAct!B2143</f>
        <v>OK</v>
      </c>
      <c r="C2143" s="197" t="str">
        <f>YieldsAct!C2143</f>
        <v>Latimer County</v>
      </c>
      <c r="D2143" s="197">
        <f>YieldsAct!D2143</f>
        <v>-95.255770999999996</v>
      </c>
      <c r="E2143" s="197">
        <f>YieldsAct!E2143</f>
        <v>34.906790000000001</v>
      </c>
      <c r="N2143" s="198">
        <v>2.3405140000000001E-2</v>
      </c>
      <c r="S2143">
        <f t="shared" si="33"/>
        <v>385.38064823422508</v>
      </c>
    </row>
    <row r="2144" spans="1:19" x14ac:dyDescent="0.25">
      <c r="A2144" s="197">
        <f>YieldsAct!A2144</f>
        <v>40079</v>
      </c>
      <c r="B2144" s="197" t="str">
        <f>YieldsAct!B2144</f>
        <v>OK</v>
      </c>
      <c r="C2144" s="197" t="str">
        <f>YieldsAct!C2144</f>
        <v>Le Flore County</v>
      </c>
      <c r="D2144" s="197">
        <f>YieldsAct!D2144</f>
        <v>-94.711177500000005</v>
      </c>
      <c r="E2144" s="197">
        <f>YieldsAct!E2144</f>
        <v>34.929949999999998</v>
      </c>
      <c r="N2144" s="198">
        <v>2.3575180000000001E-2</v>
      </c>
      <c r="S2144">
        <f t="shared" si="33"/>
        <v>387.45654075562487</v>
      </c>
    </row>
    <row r="2145" spans="1:19" x14ac:dyDescent="0.25">
      <c r="A2145" s="197">
        <f>YieldsAct!A2145</f>
        <v>40081</v>
      </c>
      <c r="B2145" s="197" t="str">
        <f>YieldsAct!B2145</f>
        <v>OK</v>
      </c>
      <c r="C2145" s="197" t="str">
        <f>YieldsAct!C2145</f>
        <v>Lincoln County</v>
      </c>
      <c r="D2145" s="197">
        <f>YieldsAct!D2145</f>
        <v>-96.879464499999997</v>
      </c>
      <c r="E2145" s="197">
        <f>YieldsAct!E2145</f>
        <v>35.691940000000002</v>
      </c>
      <c r="N2145" s="198">
        <v>2.2391910000000001E-2</v>
      </c>
      <c r="S2145">
        <f t="shared" si="33"/>
        <v>457.1018571681002</v>
      </c>
    </row>
    <row r="2146" spans="1:19" x14ac:dyDescent="0.25">
      <c r="A2146" s="197">
        <f>YieldsAct!A2146</f>
        <v>40083</v>
      </c>
      <c r="B2146" s="197" t="str">
        <f>YieldsAct!B2146</f>
        <v>OK</v>
      </c>
      <c r="C2146" s="197" t="str">
        <f>YieldsAct!C2146</f>
        <v>Logan County</v>
      </c>
      <c r="D2146" s="197">
        <f>YieldsAct!D2146</f>
        <v>-97.437954700000006</v>
      </c>
      <c r="E2146" s="197">
        <f>YieldsAct!E2146</f>
        <v>35.90558</v>
      </c>
      <c r="N2146" s="198">
        <v>2.2145120000000001E-2</v>
      </c>
      <c r="S2146">
        <f t="shared" si="33"/>
        <v>477.09736905690005</v>
      </c>
    </row>
    <row r="2147" spans="1:19" x14ac:dyDescent="0.25">
      <c r="A2147" s="197">
        <f>YieldsAct!A2147</f>
        <v>40085</v>
      </c>
      <c r="B2147" s="197" t="str">
        <f>YieldsAct!B2147</f>
        <v>OK</v>
      </c>
      <c r="C2147" s="197" t="str">
        <f>YieldsAct!C2147</f>
        <v>Love County</v>
      </c>
      <c r="D2147" s="197">
        <f>YieldsAct!D2147</f>
        <v>-97.233795999999998</v>
      </c>
      <c r="E2147" s="197">
        <f>YieldsAct!E2147</f>
        <v>33.95064</v>
      </c>
      <c r="N2147" s="198">
        <v>2.2104490000000001E-2</v>
      </c>
      <c r="S2147">
        <f t="shared" si="33"/>
        <v>301.78520192159999</v>
      </c>
    </row>
    <row r="2148" spans="1:19" x14ac:dyDescent="0.25">
      <c r="A2148" s="197">
        <f>YieldsAct!A2148</f>
        <v>40087</v>
      </c>
      <c r="B2148" s="197" t="str">
        <f>YieldsAct!B2148</f>
        <v>OK</v>
      </c>
      <c r="C2148" s="197" t="str">
        <f>YieldsAct!C2148</f>
        <v>McClain County</v>
      </c>
      <c r="D2148" s="197">
        <f>YieldsAct!D2148</f>
        <v>-97.433174600000001</v>
      </c>
      <c r="E2148" s="197">
        <f>YieldsAct!E2148</f>
        <v>35.003120000000003</v>
      </c>
      <c r="N2148" s="198">
        <v>2.1918030000000002E-2</v>
      </c>
      <c r="S2148">
        <f t="shared" si="33"/>
        <v>394.03082190240025</v>
      </c>
    </row>
    <row r="2149" spans="1:19" x14ac:dyDescent="0.25">
      <c r="A2149" s="197">
        <f>YieldsAct!A2149</f>
        <v>40089</v>
      </c>
      <c r="B2149" s="197" t="str">
        <f>YieldsAct!B2149</f>
        <v>OK</v>
      </c>
      <c r="C2149" s="197" t="str">
        <f>YieldsAct!C2149</f>
        <v>McCurtain County</v>
      </c>
      <c r="D2149" s="197">
        <f>YieldsAct!D2149</f>
        <v>-94.784034399999996</v>
      </c>
      <c r="E2149" s="197">
        <f>YieldsAct!E2149</f>
        <v>34.145229999999998</v>
      </c>
      <c r="N2149" s="198">
        <v>2.3490489999999999E-2</v>
      </c>
      <c r="S2149">
        <f t="shared" si="33"/>
        <v>318.46462144402477</v>
      </c>
    </row>
    <row r="2150" spans="1:19" x14ac:dyDescent="0.25">
      <c r="A2150" s="197">
        <f>YieldsAct!A2150</f>
        <v>40091</v>
      </c>
      <c r="B2150" s="197" t="str">
        <f>YieldsAct!B2150</f>
        <v>OK</v>
      </c>
      <c r="C2150" s="197" t="str">
        <f>YieldsAct!C2150</f>
        <v>McIntosh County</v>
      </c>
      <c r="D2150" s="197">
        <f>YieldsAct!D2150</f>
        <v>-95.664480100000006</v>
      </c>
      <c r="E2150" s="197">
        <f>YieldsAct!E2150</f>
        <v>35.39884</v>
      </c>
      <c r="N2150" s="198">
        <v>2.3161910000000001E-2</v>
      </c>
      <c r="S2150">
        <f t="shared" si="33"/>
        <v>430.00351502759997</v>
      </c>
    </row>
    <row r="2151" spans="1:19" x14ac:dyDescent="0.25">
      <c r="A2151" s="197">
        <f>YieldsAct!A2151</f>
        <v>40093</v>
      </c>
      <c r="B2151" s="197" t="str">
        <f>YieldsAct!B2151</f>
        <v>OK</v>
      </c>
      <c r="C2151" s="197" t="str">
        <f>YieldsAct!C2151</f>
        <v>Major County</v>
      </c>
      <c r="D2151" s="197">
        <f>YieldsAct!D2151</f>
        <v>-98.524560100000002</v>
      </c>
      <c r="E2151" s="197">
        <f>YieldsAct!E2151</f>
        <v>36.310690000000001</v>
      </c>
      <c r="N2151" s="198">
        <v>2.1472600000000001E-2</v>
      </c>
      <c r="S2151">
        <f t="shared" si="33"/>
        <v>515.57739362122516</v>
      </c>
    </row>
    <row r="2152" spans="1:19" x14ac:dyDescent="0.25">
      <c r="A2152" s="197">
        <f>YieldsAct!A2152</f>
        <v>40095</v>
      </c>
      <c r="B2152" s="197" t="str">
        <f>YieldsAct!B2152</f>
        <v>OK</v>
      </c>
      <c r="C2152" s="197" t="str">
        <f>YieldsAct!C2152</f>
        <v>Marshall County</v>
      </c>
      <c r="D2152" s="197">
        <f>YieldsAct!D2152</f>
        <v>-96.756355099999993</v>
      </c>
      <c r="E2152" s="197">
        <f>YieldsAct!E2152</f>
        <v>34.026409999999998</v>
      </c>
      <c r="N2152" s="198">
        <v>2.2521820000000001E-2</v>
      </c>
      <c r="S2152">
        <f t="shared" si="33"/>
        <v>308.25962434822486</v>
      </c>
    </row>
    <row r="2153" spans="1:19" x14ac:dyDescent="0.25">
      <c r="A2153" s="197">
        <f>YieldsAct!A2153</f>
        <v>40097</v>
      </c>
      <c r="B2153" s="197" t="str">
        <f>YieldsAct!B2153</f>
        <v>OK</v>
      </c>
      <c r="C2153" s="197" t="str">
        <f>YieldsAct!C2153</f>
        <v>Mayes County</v>
      </c>
      <c r="D2153" s="197">
        <f>YieldsAct!D2153</f>
        <v>-95.237724</v>
      </c>
      <c r="E2153" s="197">
        <f>YieldsAct!E2153</f>
        <v>36.333739999999999</v>
      </c>
      <c r="N2153" s="198">
        <v>2.3328339999999999E-2</v>
      </c>
      <c r="S2153">
        <f t="shared" si="33"/>
        <v>517.78904037209986</v>
      </c>
    </row>
    <row r="2154" spans="1:19" x14ac:dyDescent="0.25">
      <c r="A2154" s="197">
        <f>YieldsAct!A2154</f>
        <v>40099</v>
      </c>
      <c r="B2154" s="197" t="str">
        <f>YieldsAct!B2154</f>
        <v>OK</v>
      </c>
      <c r="C2154" s="197" t="str">
        <f>YieldsAct!C2154</f>
        <v>Murray County</v>
      </c>
      <c r="D2154" s="197">
        <f>YieldsAct!D2154</f>
        <v>-97.057291399999997</v>
      </c>
      <c r="E2154" s="197">
        <f>YieldsAct!E2154</f>
        <v>34.488849999999999</v>
      </c>
      <c r="N2154" s="198">
        <v>2.215686E-2</v>
      </c>
      <c r="S2154">
        <f t="shared" si="33"/>
        <v>348.33436722562493</v>
      </c>
    </row>
    <row r="2155" spans="1:19" x14ac:dyDescent="0.25">
      <c r="A2155" s="197">
        <f>YieldsAct!A2155</f>
        <v>40101</v>
      </c>
      <c r="B2155" s="197" t="str">
        <f>YieldsAct!B2155</f>
        <v>OK</v>
      </c>
      <c r="C2155" s="197" t="str">
        <f>YieldsAct!C2155</f>
        <v>Muskogee County</v>
      </c>
      <c r="D2155" s="197">
        <f>YieldsAct!D2155</f>
        <v>-95.385565799999995</v>
      </c>
      <c r="E2155" s="197">
        <f>YieldsAct!E2155</f>
        <v>35.642699999999998</v>
      </c>
      <c r="N2155" s="198">
        <v>2.3246909999999999E-2</v>
      </c>
      <c r="S2155">
        <f t="shared" si="33"/>
        <v>452.5223924024998</v>
      </c>
    </row>
    <row r="2156" spans="1:19" x14ac:dyDescent="0.25">
      <c r="A2156" s="197">
        <f>YieldsAct!A2156</f>
        <v>40103</v>
      </c>
      <c r="B2156" s="197" t="str">
        <f>YieldsAct!B2156</f>
        <v>OK</v>
      </c>
      <c r="C2156" s="197" t="str">
        <f>YieldsAct!C2156</f>
        <v>Noble County</v>
      </c>
      <c r="D2156" s="197">
        <f>YieldsAct!D2156</f>
        <v>-97.227976400000003</v>
      </c>
      <c r="E2156" s="197">
        <f>YieldsAct!E2156</f>
        <v>36.385509999999996</v>
      </c>
      <c r="N2156" s="198">
        <v>2.225017E-2</v>
      </c>
      <c r="S2156">
        <f t="shared" si="33"/>
        <v>522.76508541022463</v>
      </c>
    </row>
    <row r="2157" spans="1:19" x14ac:dyDescent="0.25">
      <c r="A2157" s="197">
        <f>YieldsAct!A2157</f>
        <v>40105</v>
      </c>
      <c r="B2157" s="197" t="str">
        <f>YieldsAct!B2157</f>
        <v>OK</v>
      </c>
      <c r="C2157" s="197" t="str">
        <f>YieldsAct!C2157</f>
        <v>Nowata County</v>
      </c>
      <c r="D2157" s="197">
        <f>YieldsAct!D2157</f>
        <v>-95.626091299999999</v>
      </c>
      <c r="E2157" s="197">
        <f>YieldsAct!E2157</f>
        <v>36.819839999999999</v>
      </c>
      <c r="N2157" s="198">
        <v>2.3210390000000001E-2</v>
      </c>
      <c r="S2157">
        <f t="shared" si="33"/>
        <v>564.98718965759997</v>
      </c>
    </row>
    <row r="2158" spans="1:19" x14ac:dyDescent="0.25">
      <c r="A2158" s="197">
        <f>YieldsAct!A2158</f>
        <v>40107</v>
      </c>
      <c r="B2158" s="197" t="str">
        <f>YieldsAct!B2158</f>
        <v>OK</v>
      </c>
      <c r="C2158" s="197" t="str">
        <f>YieldsAct!C2158</f>
        <v>Okfuskee County</v>
      </c>
      <c r="D2158" s="197">
        <f>YieldsAct!D2158</f>
        <v>-96.309729500000003</v>
      </c>
      <c r="E2158" s="197">
        <f>YieldsAct!E2158</f>
        <v>35.464179999999999</v>
      </c>
      <c r="N2158" s="198">
        <v>2.2712420000000001E-2</v>
      </c>
      <c r="S2158">
        <f t="shared" si="33"/>
        <v>436.0109919128999</v>
      </c>
    </row>
    <row r="2159" spans="1:19" x14ac:dyDescent="0.25">
      <c r="A2159" s="197">
        <f>YieldsAct!A2159</f>
        <v>40109</v>
      </c>
      <c r="B2159" s="197" t="str">
        <f>YieldsAct!B2159</f>
        <v>OK</v>
      </c>
      <c r="C2159" s="197" t="str">
        <f>YieldsAct!C2159</f>
        <v>Oklahoma County</v>
      </c>
      <c r="D2159" s="197">
        <f>YieldsAct!D2159</f>
        <v>-97.404977099999996</v>
      </c>
      <c r="E2159" s="197">
        <f>YieldsAct!E2159</f>
        <v>35.539450000000002</v>
      </c>
      <c r="N2159" s="198">
        <v>2.203929E-2</v>
      </c>
      <c r="S2159">
        <f t="shared" si="33"/>
        <v>442.95526418062519</v>
      </c>
    </row>
    <row r="2160" spans="1:19" x14ac:dyDescent="0.25">
      <c r="A2160" s="197">
        <f>YieldsAct!A2160</f>
        <v>40111</v>
      </c>
      <c r="B2160" s="197" t="str">
        <f>YieldsAct!B2160</f>
        <v>OK</v>
      </c>
      <c r="C2160" s="197" t="str">
        <f>YieldsAct!C2160</f>
        <v>Okmulgee County</v>
      </c>
      <c r="D2160" s="197">
        <f>YieldsAct!D2160</f>
        <v>-95.960771899999997</v>
      </c>
      <c r="E2160" s="197">
        <f>YieldsAct!E2160</f>
        <v>35.657020000000003</v>
      </c>
      <c r="N2160" s="198">
        <v>2.2934900000000001E-2</v>
      </c>
      <c r="S2160">
        <f t="shared" si="33"/>
        <v>453.85306938090025</v>
      </c>
    </row>
    <row r="2161" spans="1:19" x14ac:dyDescent="0.25">
      <c r="A2161" s="197">
        <f>YieldsAct!A2161</f>
        <v>40113</v>
      </c>
      <c r="B2161" s="197" t="str">
        <f>YieldsAct!B2161</f>
        <v>OK</v>
      </c>
      <c r="C2161" s="197" t="str">
        <f>YieldsAct!C2161</f>
        <v>Osage County</v>
      </c>
      <c r="D2161" s="197">
        <f>YieldsAct!D2161</f>
        <v>-96.404579799999993</v>
      </c>
      <c r="E2161" s="197">
        <f>YieldsAct!E2161</f>
        <v>36.634050000000002</v>
      </c>
      <c r="N2161" s="198">
        <v>2.2631289999999998E-2</v>
      </c>
      <c r="S2161">
        <f t="shared" si="33"/>
        <v>546.82226865562518</v>
      </c>
    </row>
    <row r="2162" spans="1:19" x14ac:dyDescent="0.25">
      <c r="A2162" s="197">
        <f>YieldsAct!A2162</f>
        <v>40115</v>
      </c>
      <c r="B2162" s="197" t="str">
        <f>YieldsAct!B2162</f>
        <v>OK</v>
      </c>
      <c r="C2162" s="197" t="str">
        <f>YieldsAct!C2162</f>
        <v>Ottawa County</v>
      </c>
      <c r="D2162" s="197">
        <f>YieldsAct!D2162</f>
        <v>-94.818054000000004</v>
      </c>
      <c r="E2162" s="197">
        <f>YieldsAct!E2162</f>
        <v>36.8553</v>
      </c>
      <c r="N2162" s="198">
        <v>2.356695E-2</v>
      </c>
      <c r="S2162">
        <f t="shared" si="33"/>
        <v>568.47181070249997</v>
      </c>
    </row>
    <row r="2163" spans="1:19" x14ac:dyDescent="0.25">
      <c r="A2163" s="197">
        <f>YieldsAct!A2163</f>
        <v>40117</v>
      </c>
      <c r="B2163" s="197" t="str">
        <f>YieldsAct!B2163</f>
        <v>OK</v>
      </c>
      <c r="C2163" s="197" t="str">
        <f>YieldsAct!C2163</f>
        <v>Pawnee County</v>
      </c>
      <c r="D2163" s="197">
        <f>YieldsAct!D2163</f>
        <v>-96.699004900000006</v>
      </c>
      <c r="E2163" s="197">
        <f>YieldsAct!E2163</f>
        <v>36.316809999999997</v>
      </c>
      <c r="N2163" s="198">
        <v>2.257845E-2</v>
      </c>
      <c r="S2163">
        <f t="shared" si="33"/>
        <v>516.16437429622465</v>
      </c>
    </row>
    <row r="2164" spans="1:19" x14ac:dyDescent="0.25">
      <c r="A2164" s="197">
        <f>YieldsAct!A2164</f>
        <v>40119</v>
      </c>
      <c r="B2164" s="197" t="str">
        <f>YieldsAct!B2164</f>
        <v>OK</v>
      </c>
      <c r="C2164" s="197" t="str">
        <f>YieldsAct!C2164</f>
        <v>Payne County</v>
      </c>
      <c r="D2164" s="197">
        <f>YieldsAct!D2164</f>
        <v>-96.975147800000002</v>
      </c>
      <c r="E2164" s="197">
        <f>YieldsAct!E2164</f>
        <v>36.06935</v>
      </c>
      <c r="N2164" s="198">
        <v>2.2384149999999998E-2</v>
      </c>
      <c r="S2164">
        <f t="shared" si="33"/>
        <v>492.56439620062497</v>
      </c>
    </row>
    <row r="2165" spans="1:19" x14ac:dyDescent="0.25">
      <c r="A2165" s="197">
        <f>YieldsAct!A2165</f>
        <v>40121</v>
      </c>
      <c r="B2165" s="197" t="str">
        <f>YieldsAct!B2165</f>
        <v>OK</v>
      </c>
      <c r="C2165" s="197" t="str">
        <f>YieldsAct!C2165</f>
        <v>Pittsburg County</v>
      </c>
      <c r="D2165" s="197">
        <f>YieldsAct!D2165</f>
        <v>-95.743979699999997</v>
      </c>
      <c r="E2165" s="197">
        <f>YieldsAct!E2165</f>
        <v>34.948799999999999</v>
      </c>
      <c r="N2165" s="198">
        <v>2.3137850000000001E-2</v>
      </c>
      <c r="S2165">
        <f t="shared" si="33"/>
        <v>389.1478982399999</v>
      </c>
    </row>
    <row r="2166" spans="1:19" x14ac:dyDescent="0.25">
      <c r="A2166" s="197">
        <f>YieldsAct!A2166</f>
        <v>40123</v>
      </c>
      <c r="B2166" s="197" t="str">
        <f>YieldsAct!B2166</f>
        <v>OK</v>
      </c>
      <c r="C2166" s="197" t="str">
        <f>YieldsAct!C2166</f>
        <v>Pontotoc County</v>
      </c>
      <c r="D2166" s="197">
        <f>YieldsAct!D2166</f>
        <v>-96.674562300000005</v>
      </c>
      <c r="E2166" s="197">
        <f>YieldsAct!E2166</f>
        <v>34.730759999999997</v>
      </c>
      <c r="N2166" s="198">
        <v>2.239232E-2</v>
      </c>
      <c r="S2166">
        <f t="shared" si="33"/>
        <v>369.68150289959965</v>
      </c>
    </row>
    <row r="2167" spans="1:19" x14ac:dyDescent="0.25">
      <c r="A2167" s="197">
        <f>YieldsAct!A2167</f>
        <v>40125</v>
      </c>
      <c r="B2167" s="197" t="str">
        <f>YieldsAct!B2167</f>
        <v>OK</v>
      </c>
      <c r="C2167" s="197" t="str">
        <f>YieldsAct!C2167</f>
        <v>Pottawatomie County</v>
      </c>
      <c r="D2167" s="197">
        <f>YieldsAct!D2167</f>
        <v>-96.944520699999998</v>
      </c>
      <c r="E2167" s="197">
        <f>YieldsAct!E2167</f>
        <v>35.201560000000001</v>
      </c>
      <c r="N2167" s="198">
        <v>2.2246060000000002E-2</v>
      </c>
      <c r="S2167">
        <f t="shared" si="33"/>
        <v>411.98180947560002</v>
      </c>
    </row>
    <row r="2168" spans="1:19" x14ac:dyDescent="0.25">
      <c r="A2168" s="197">
        <f>YieldsAct!A2168</f>
        <v>40127</v>
      </c>
      <c r="B2168" s="197" t="str">
        <f>YieldsAct!B2168</f>
        <v>OK</v>
      </c>
      <c r="C2168" s="197" t="str">
        <f>YieldsAct!C2168</f>
        <v>Pushmataha County</v>
      </c>
      <c r="D2168" s="197">
        <f>YieldsAct!D2168</f>
        <v>-95.384274099999999</v>
      </c>
      <c r="E2168" s="197">
        <f>YieldsAct!E2168</f>
        <v>34.44979</v>
      </c>
      <c r="N2168" s="198">
        <v>2.3489989999999999E-2</v>
      </c>
      <c r="S2168">
        <f t="shared" si="33"/>
        <v>344.91224484922503</v>
      </c>
    </row>
    <row r="2169" spans="1:19" x14ac:dyDescent="0.25">
      <c r="A2169" s="197">
        <f>YieldsAct!A2169</f>
        <v>40129</v>
      </c>
      <c r="B2169" s="197" t="str">
        <f>YieldsAct!B2169</f>
        <v>OK</v>
      </c>
      <c r="C2169" s="197" t="str">
        <f>YieldsAct!C2169</f>
        <v>Roger Mills County</v>
      </c>
      <c r="D2169" s="197">
        <f>YieldsAct!D2169</f>
        <v>-99.699927299999999</v>
      </c>
      <c r="E2169" s="197">
        <f>YieldsAct!E2169</f>
        <v>35.683129999999998</v>
      </c>
      <c r="N2169" s="198">
        <v>2.0576609999999999E-2</v>
      </c>
      <c r="S2169">
        <f t="shared" si="33"/>
        <v>456.28169984302485</v>
      </c>
    </row>
    <row r="2170" spans="1:19" x14ac:dyDescent="0.25">
      <c r="A2170" s="197">
        <f>YieldsAct!A2170</f>
        <v>40131</v>
      </c>
      <c r="B2170" s="197" t="str">
        <f>YieldsAct!B2170</f>
        <v>OK</v>
      </c>
      <c r="C2170" s="197" t="str">
        <f>YieldsAct!C2170</f>
        <v>Rogers County</v>
      </c>
      <c r="D2170" s="197">
        <f>YieldsAct!D2170</f>
        <v>-95.612133</v>
      </c>
      <c r="E2170" s="197">
        <f>YieldsAct!E2170</f>
        <v>36.3979</v>
      </c>
      <c r="N2170" s="198">
        <v>2.325903E-2</v>
      </c>
      <c r="S2170">
        <f t="shared" si="33"/>
        <v>523.95777992249998</v>
      </c>
    </row>
    <row r="2171" spans="1:19" x14ac:dyDescent="0.25">
      <c r="A2171" s="197">
        <f>YieldsAct!A2171</f>
        <v>40133</v>
      </c>
      <c r="B2171" s="197" t="str">
        <f>YieldsAct!B2171</f>
        <v>OK</v>
      </c>
      <c r="C2171" s="197" t="str">
        <f>YieldsAct!C2171</f>
        <v>Seminole County</v>
      </c>
      <c r="D2171" s="197">
        <f>YieldsAct!D2171</f>
        <v>-96.600141399999998</v>
      </c>
      <c r="E2171" s="197">
        <f>YieldsAct!E2171</f>
        <v>35.168149999999997</v>
      </c>
      <c r="N2171" s="198">
        <v>2.2469389999999999E-2</v>
      </c>
      <c r="S2171">
        <f t="shared" si="33"/>
        <v>408.94711745062472</v>
      </c>
    </row>
    <row r="2172" spans="1:19" x14ac:dyDescent="0.25">
      <c r="A2172" s="197">
        <f>YieldsAct!A2172</f>
        <v>40135</v>
      </c>
      <c r="B2172" s="197" t="str">
        <f>YieldsAct!B2172</f>
        <v>OK</v>
      </c>
      <c r="C2172" s="197" t="str">
        <f>YieldsAct!C2172</f>
        <v>Sequoyah County</v>
      </c>
      <c r="D2172" s="197">
        <f>YieldsAct!D2172</f>
        <v>-94.760490799999999</v>
      </c>
      <c r="E2172" s="197">
        <f>YieldsAct!E2172</f>
        <v>35.520539999999997</v>
      </c>
      <c r="N2172" s="198">
        <v>2.3470080000000001E-2</v>
      </c>
      <c r="S2172">
        <f t="shared" si="33"/>
        <v>441.20826425609971</v>
      </c>
    </row>
    <row r="2173" spans="1:19" x14ac:dyDescent="0.25">
      <c r="A2173" s="197">
        <f>YieldsAct!A2173</f>
        <v>40137</v>
      </c>
      <c r="B2173" s="197" t="str">
        <f>YieldsAct!B2173</f>
        <v>OK</v>
      </c>
      <c r="C2173" s="197" t="str">
        <f>YieldsAct!C2173</f>
        <v>Stephens County</v>
      </c>
      <c r="D2173" s="197">
        <f>YieldsAct!D2173</f>
        <v>-97.846371599999998</v>
      </c>
      <c r="E2173" s="197">
        <f>YieldsAct!E2173</f>
        <v>34.484319999999997</v>
      </c>
      <c r="N2173" s="198">
        <v>2.1581409999999999E-2</v>
      </c>
      <c r="S2173">
        <f t="shared" si="33"/>
        <v>347.93713319039972</v>
      </c>
    </row>
    <row r="2174" spans="1:19" x14ac:dyDescent="0.25">
      <c r="A2174" s="197">
        <f>YieldsAct!A2174</f>
        <v>40139</v>
      </c>
      <c r="B2174" s="197" t="str">
        <f>YieldsAct!B2174</f>
        <v>OK</v>
      </c>
      <c r="C2174" s="197" t="str">
        <f>YieldsAct!C2174</f>
        <v>Texas County</v>
      </c>
      <c r="D2174" s="197">
        <f>YieldsAct!D2174</f>
        <v>-101.47780299999999</v>
      </c>
      <c r="E2174" s="197">
        <f>YieldsAct!E2174</f>
        <v>36.745069999999998</v>
      </c>
      <c r="N2174" s="198">
        <v>1.9689479999999999E-2</v>
      </c>
      <c r="S2174">
        <f t="shared" si="33"/>
        <v>557.65815593602485</v>
      </c>
    </row>
    <row r="2175" spans="1:19" x14ac:dyDescent="0.25">
      <c r="A2175" s="197">
        <f>YieldsAct!A2175</f>
        <v>40141</v>
      </c>
      <c r="B2175" s="197" t="str">
        <f>YieldsAct!B2175</f>
        <v>OK</v>
      </c>
      <c r="C2175" s="197" t="str">
        <f>YieldsAct!C2175</f>
        <v>Tillman County</v>
      </c>
      <c r="D2175" s="197">
        <f>YieldsAct!D2175</f>
        <v>-98.921205200000003</v>
      </c>
      <c r="E2175" s="197">
        <f>YieldsAct!E2175</f>
        <v>34.375349999999997</v>
      </c>
      <c r="N2175" s="198">
        <v>2.0945660000000001E-2</v>
      </c>
      <c r="S2175">
        <f t="shared" si="33"/>
        <v>338.40942215062478</v>
      </c>
    </row>
    <row r="2176" spans="1:19" x14ac:dyDescent="0.25">
      <c r="A2176" s="197">
        <f>YieldsAct!A2176</f>
        <v>40143</v>
      </c>
      <c r="B2176" s="197" t="str">
        <f>YieldsAct!B2176</f>
        <v>OK</v>
      </c>
      <c r="C2176" s="197" t="str">
        <f>YieldsAct!C2176</f>
        <v>Tulsa County</v>
      </c>
      <c r="D2176" s="197">
        <f>YieldsAct!D2176</f>
        <v>-95.942805000000007</v>
      </c>
      <c r="E2176" s="197">
        <f>YieldsAct!E2176</f>
        <v>36.133839999999999</v>
      </c>
      <c r="N2176" s="198">
        <v>2.3027990000000002E-2</v>
      </c>
      <c r="S2176">
        <f t="shared" si="33"/>
        <v>498.68818457759994</v>
      </c>
    </row>
    <row r="2177" spans="1:19" x14ac:dyDescent="0.25">
      <c r="A2177" s="197">
        <f>YieldsAct!A2177</f>
        <v>40145</v>
      </c>
      <c r="B2177" s="197" t="str">
        <f>YieldsAct!B2177</f>
        <v>OK</v>
      </c>
      <c r="C2177" s="197" t="str">
        <f>YieldsAct!C2177</f>
        <v>Wagoner County</v>
      </c>
      <c r="D2177" s="197">
        <f>YieldsAct!D2177</f>
        <v>-95.538417899999999</v>
      </c>
      <c r="E2177" s="197">
        <f>YieldsAct!E2177</f>
        <v>35.985869999999998</v>
      </c>
      <c r="N2177" s="198">
        <v>2.320647E-2</v>
      </c>
      <c r="S2177">
        <f t="shared" si="33"/>
        <v>484.66516422802482</v>
      </c>
    </row>
    <row r="2178" spans="1:19" x14ac:dyDescent="0.25">
      <c r="A2178" s="197">
        <f>YieldsAct!A2178</f>
        <v>40147</v>
      </c>
      <c r="B2178" s="197" t="str">
        <f>YieldsAct!B2178</f>
        <v>OK</v>
      </c>
      <c r="C2178" s="197" t="str">
        <f>YieldsAct!C2178</f>
        <v>Washington County</v>
      </c>
      <c r="D2178" s="197">
        <f>YieldsAct!D2178</f>
        <v>-95.913278300000002</v>
      </c>
      <c r="E2178" s="197">
        <f>YieldsAct!E2178</f>
        <v>36.727029999999999</v>
      </c>
      <c r="N2178" s="198">
        <v>2.303645E-2</v>
      </c>
      <c r="S2178">
        <f t="shared" si="33"/>
        <v>555.89362339702495</v>
      </c>
    </row>
    <row r="2179" spans="1:19" x14ac:dyDescent="0.25">
      <c r="A2179" s="197">
        <f>YieldsAct!A2179</f>
        <v>40149</v>
      </c>
      <c r="B2179" s="197" t="str">
        <f>YieldsAct!B2179</f>
        <v>OK</v>
      </c>
      <c r="C2179" s="197" t="str">
        <f>YieldsAct!C2179</f>
        <v>Washita County</v>
      </c>
      <c r="D2179" s="197">
        <f>YieldsAct!D2179</f>
        <v>-98.991707500000004</v>
      </c>
      <c r="E2179" s="197">
        <f>YieldsAct!E2179</f>
        <v>35.290730000000003</v>
      </c>
      <c r="N2179" s="198">
        <v>2.0937509999999999E-2</v>
      </c>
      <c r="S2179">
        <f t="shared" si="33"/>
        <v>420.10587884902532</v>
      </c>
    </row>
    <row r="2180" spans="1:19" x14ac:dyDescent="0.25">
      <c r="A2180" s="197">
        <f>YieldsAct!A2180</f>
        <v>40151</v>
      </c>
      <c r="B2180" s="197" t="str">
        <f>YieldsAct!B2180</f>
        <v>OK</v>
      </c>
      <c r="C2180" s="197" t="str">
        <f>YieldsAct!C2180</f>
        <v>Woods County</v>
      </c>
      <c r="D2180" s="197">
        <f>YieldsAct!D2180</f>
        <v>-98.872946099999993</v>
      </c>
      <c r="E2180" s="197">
        <f>YieldsAct!E2180</f>
        <v>36.770870000000002</v>
      </c>
      <c r="N2180" s="198">
        <v>2.1257499999999999E-2</v>
      </c>
      <c r="S2180">
        <f t="shared" si="33"/>
        <v>560.18425625302518</v>
      </c>
    </row>
    <row r="2181" spans="1:19" x14ac:dyDescent="0.25">
      <c r="A2181" s="197">
        <f>YieldsAct!A2181</f>
        <v>40153</v>
      </c>
      <c r="B2181" s="197" t="str">
        <f>YieldsAct!B2181</f>
        <v>OK</v>
      </c>
      <c r="C2181" s="197" t="str">
        <f>YieldsAct!C2181</f>
        <v>Woodward County</v>
      </c>
      <c r="D2181" s="197">
        <f>YieldsAct!D2181</f>
        <v>-99.260005800000002</v>
      </c>
      <c r="E2181" s="197">
        <f>YieldsAct!E2181</f>
        <v>36.416400000000003</v>
      </c>
      <c r="N2181" s="198">
        <v>2.0929639999999999E-2</v>
      </c>
      <c r="S2181">
        <f t="shared" si="33"/>
        <v>525.73992516000033</v>
      </c>
    </row>
    <row r="2182" spans="1:19" x14ac:dyDescent="0.25">
      <c r="A2182" s="197">
        <f>YieldsAct!A2182</f>
        <v>41001</v>
      </c>
      <c r="B2182" s="197" t="str">
        <f>YieldsAct!B2182</f>
        <v>OR</v>
      </c>
      <c r="C2182" s="197" t="str">
        <f>YieldsAct!C2182</f>
        <v>Baker County</v>
      </c>
      <c r="D2182" s="197">
        <f>YieldsAct!D2182</f>
        <v>-117.67175899999999</v>
      </c>
      <c r="E2182" s="197">
        <f>YieldsAct!E2182</f>
        <v>44.715739999999997</v>
      </c>
      <c r="N2182" s="198">
        <v>2.3226989999999999E-2</v>
      </c>
      <c r="S2182">
        <f t="shared" si="33"/>
        <v>1480.5567084320994</v>
      </c>
    </row>
    <row r="2183" spans="1:19" x14ac:dyDescent="0.25">
      <c r="A2183" s="197">
        <f>YieldsAct!A2183</f>
        <v>41003</v>
      </c>
      <c r="B2183" s="197" t="str">
        <f>YieldsAct!B2183</f>
        <v>OR</v>
      </c>
      <c r="C2183" s="197" t="str">
        <f>YieldsAct!C2183</f>
        <v>Benton County</v>
      </c>
      <c r="D2183" s="197">
        <f>YieldsAct!D2183</f>
        <v>-123.41570900000001</v>
      </c>
      <c r="E2183" s="197">
        <f>YieldsAct!E2183</f>
        <v>44.490769999999998</v>
      </c>
      <c r="N2183" s="198">
        <v>2.9734409999999999E-2</v>
      </c>
      <c r="S2183">
        <f t="shared" si="33"/>
        <v>1450.5874091840246</v>
      </c>
    </row>
    <row r="2184" spans="1:19" x14ac:dyDescent="0.25">
      <c r="A2184" s="197">
        <f>YieldsAct!A2184</f>
        <v>41005</v>
      </c>
      <c r="B2184" s="197" t="str">
        <f>YieldsAct!B2184</f>
        <v>OR</v>
      </c>
      <c r="C2184" s="197" t="str">
        <f>YieldsAct!C2184</f>
        <v>Clackamas County</v>
      </c>
      <c r="D2184" s="197">
        <f>YieldsAct!D2184</f>
        <v>-122.210515</v>
      </c>
      <c r="E2184" s="197">
        <f>YieldsAct!E2184</f>
        <v>45.177590000000002</v>
      </c>
      <c r="N2184" s="198">
        <v>2.8818750000000001E-2</v>
      </c>
      <c r="S2184">
        <f t="shared" si="33"/>
        <v>1542.7956109682252</v>
      </c>
    </row>
    <row r="2185" spans="1:19" x14ac:dyDescent="0.25">
      <c r="A2185" s="197">
        <f>YieldsAct!A2185</f>
        <v>41007</v>
      </c>
      <c r="B2185" s="197" t="str">
        <f>YieldsAct!B2185</f>
        <v>OR</v>
      </c>
      <c r="C2185" s="197" t="str">
        <f>YieldsAct!C2185</f>
        <v>Clatsop County</v>
      </c>
      <c r="D2185" s="197">
        <f>YieldsAct!D2185</f>
        <v>-123.640292</v>
      </c>
      <c r="E2185" s="197">
        <f>YieldsAct!E2185</f>
        <v>45.975790000000003</v>
      </c>
      <c r="N2185" s="198">
        <v>3.3608369999999999E-2</v>
      </c>
      <c r="S2185">
        <f t="shared" ref="S2185:S2248" si="34">E2185*1.5^2*(E2185-30)</f>
        <v>1652.6240237792256</v>
      </c>
    </row>
    <row r="2186" spans="1:19" x14ac:dyDescent="0.25">
      <c r="A2186" s="197">
        <f>YieldsAct!A2186</f>
        <v>41009</v>
      </c>
      <c r="B2186" s="197" t="str">
        <f>YieldsAct!B2186</f>
        <v>OR</v>
      </c>
      <c r="C2186" s="197" t="str">
        <f>YieldsAct!C2186</f>
        <v>Columbia County</v>
      </c>
      <c r="D2186" s="197">
        <f>YieldsAct!D2186</f>
        <v>-123.088105</v>
      </c>
      <c r="E2186" s="197">
        <f>YieldsAct!E2186</f>
        <v>45.932200000000002</v>
      </c>
      <c r="N2186" s="198">
        <v>3.2425089999999997E-2</v>
      </c>
      <c r="S2186">
        <f t="shared" si="34"/>
        <v>1646.5522428900003</v>
      </c>
    </row>
    <row r="2187" spans="1:19" x14ac:dyDescent="0.25">
      <c r="A2187" s="197">
        <f>YieldsAct!A2187</f>
        <v>41011</v>
      </c>
      <c r="B2187" s="197" t="str">
        <f>YieldsAct!B2187</f>
        <v>OR</v>
      </c>
      <c r="C2187" s="197" t="str">
        <f>YieldsAct!C2187</f>
        <v>Coos County</v>
      </c>
      <c r="D2187" s="197">
        <f>YieldsAct!D2187</f>
        <v>-124.04356300000001</v>
      </c>
      <c r="E2187" s="197">
        <f>YieldsAct!E2187</f>
        <v>43.164540000000002</v>
      </c>
      <c r="N2187" s="198">
        <v>2.8368899999999999E-2</v>
      </c>
      <c r="S2187">
        <f t="shared" si="34"/>
        <v>1278.5429551761003</v>
      </c>
    </row>
    <row r="2188" spans="1:19" x14ac:dyDescent="0.25">
      <c r="A2188" s="197">
        <f>YieldsAct!A2188</f>
        <v>41013</v>
      </c>
      <c r="B2188" s="197" t="str">
        <f>YieldsAct!B2188</f>
        <v>OR</v>
      </c>
      <c r="C2188" s="197" t="str">
        <f>YieldsAct!C2188</f>
        <v>Crook County</v>
      </c>
      <c r="D2188" s="197">
        <f>YieldsAct!D2188</f>
        <v>-120.34974200000001</v>
      </c>
      <c r="E2188" s="197">
        <f>YieldsAct!E2188</f>
        <v>44.135129999999997</v>
      </c>
      <c r="N2188" s="198">
        <v>2.3210970000000001E-2</v>
      </c>
      <c r="S2188">
        <f t="shared" si="34"/>
        <v>1403.6755502630247</v>
      </c>
    </row>
    <row r="2189" spans="1:19" x14ac:dyDescent="0.25">
      <c r="A2189" s="197">
        <f>YieldsAct!A2189</f>
        <v>41015</v>
      </c>
      <c r="B2189" s="197" t="str">
        <f>YieldsAct!B2189</f>
        <v>OR</v>
      </c>
      <c r="C2189" s="197" t="str">
        <f>YieldsAct!C2189</f>
        <v>Curry County</v>
      </c>
      <c r="D2189" s="197">
        <f>YieldsAct!D2189</f>
        <v>-124.135448</v>
      </c>
      <c r="E2189" s="197">
        <f>YieldsAct!E2189</f>
        <v>42.461930000000002</v>
      </c>
      <c r="N2189" s="198">
        <v>2.6431969999999999E-2</v>
      </c>
      <c r="S2189">
        <f t="shared" si="34"/>
        <v>1190.6045984810253</v>
      </c>
    </row>
    <row r="2190" spans="1:19" x14ac:dyDescent="0.25">
      <c r="A2190" s="197">
        <f>YieldsAct!A2190</f>
        <v>41017</v>
      </c>
      <c r="B2190" s="197" t="str">
        <f>YieldsAct!B2190</f>
        <v>OR</v>
      </c>
      <c r="C2190" s="197" t="str">
        <f>YieldsAct!C2190</f>
        <v>Deschutes County</v>
      </c>
      <c r="D2190" s="197">
        <f>YieldsAct!D2190</f>
        <v>-121.225858</v>
      </c>
      <c r="E2190" s="197">
        <f>YieldsAct!E2190</f>
        <v>43.909480000000002</v>
      </c>
      <c r="N2190" s="198">
        <v>2.3198759999999999E-2</v>
      </c>
      <c r="S2190">
        <f t="shared" si="34"/>
        <v>1374.2055762084003</v>
      </c>
    </row>
    <row r="2191" spans="1:19" x14ac:dyDescent="0.25">
      <c r="A2191" s="197">
        <f>YieldsAct!A2191</f>
        <v>41019</v>
      </c>
      <c r="B2191" s="197" t="str">
        <f>YieldsAct!B2191</f>
        <v>OR</v>
      </c>
      <c r="C2191" s="197" t="str">
        <f>YieldsAct!C2191</f>
        <v>Douglas County</v>
      </c>
      <c r="D2191" s="197">
        <f>YieldsAct!D2191</f>
        <v>-123.160512</v>
      </c>
      <c r="E2191" s="197">
        <f>YieldsAct!E2191</f>
        <v>43.268909999999998</v>
      </c>
      <c r="N2191" s="198">
        <v>2.656559E-2</v>
      </c>
      <c r="S2191">
        <f t="shared" si="34"/>
        <v>1291.7953633232248</v>
      </c>
    </row>
    <row r="2192" spans="1:19" x14ac:dyDescent="0.25">
      <c r="A2192" s="197">
        <f>YieldsAct!A2192</f>
        <v>41021</v>
      </c>
      <c r="B2192" s="197" t="str">
        <f>YieldsAct!B2192</f>
        <v>OR</v>
      </c>
      <c r="C2192" s="197" t="str">
        <f>YieldsAct!C2192</f>
        <v>Gilliam County</v>
      </c>
      <c r="D2192" s="197">
        <f>YieldsAct!D2192</f>
        <v>-120.21820200000001</v>
      </c>
      <c r="E2192" s="197">
        <f>YieldsAct!E2192</f>
        <v>45.376300000000001</v>
      </c>
      <c r="N2192" s="198">
        <v>2.428458E-2</v>
      </c>
      <c r="S2192">
        <f t="shared" si="34"/>
        <v>1569.8691038025001</v>
      </c>
    </row>
    <row r="2193" spans="1:19" x14ac:dyDescent="0.25">
      <c r="A2193" s="197">
        <f>YieldsAct!A2193</f>
        <v>41023</v>
      </c>
      <c r="B2193" s="197" t="str">
        <f>YieldsAct!B2193</f>
        <v>OR</v>
      </c>
      <c r="C2193" s="197" t="str">
        <f>YieldsAct!C2193</f>
        <v>Grant County</v>
      </c>
      <c r="D2193" s="197">
        <f>YieldsAct!D2193</f>
        <v>-119.00214699999999</v>
      </c>
      <c r="E2193" s="197">
        <f>YieldsAct!E2193</f>
        <v>44.488149999999997</v>
      </c>
      <c r="N2193" s="198">
        <v>2.3299500000000001E-2</v>
      </c>
      <c r="S2193">
        <f t="shared" si="34"/>
        <v>1450.2397284506246</v>
      </c>
    </row>
    <row r="2194" spans="1:19" x14ac:dyDescent="0.25">
      <c r="A2194" s="197">
        <f>YieldsAct!A2194</f>
        <v>41025</v>
      </c>
      <c r="B2194" s="197" t="str">
        <f>YieldsAct!B2194</f>
        <v>OR</v>
      </c>
      <c r="C2194" s="197" t="str">
        <f>YieldsAct!C2194</f>
        <v>Harney County</v>
      </c>
      <c r="D2194" s="197">
        <f>YieldsAct!D2194</f>
        <v>-118.966661</v>
      </c>
      <c r="E2194" s="197">
        <f>YieldsAct!E2194</f>
        <v>43.065040000000003</v>
      </c>
      <c r="N2194" s="198">
        <v>2.2201640000000002E-2</v>
      </c>
      <c r="S2194">
        <f t="shared" si="34"/>
        <v>1265.9545579536004</v>
      </c>
    </row>
    <row r="2195" spans="1:19" x14ac:dyDescent="0.25">
      <c r="A2195" s="197">
        <f>YieldsAct!A2195</f>
        <v>41027</v>
      </c>
      <c r="B2195" s="197" t="str">
        <f>YieldsAct!B2195</f>
        <v>OR</v>
      </c>
      <c r="C2195" s="197" t="str">
        <f>YieldsAct!C2195</f>
        <v>Hood River County</v>
      </c>
      <c r="D2195" s="197">
        <f>YieldsAct!D2195</f>
        <v>-121.644696</v>
      </c>
      <c r="E2195" s="197">
        <f>YieldsAct!E2195</f>
        <v>45.512329999999999</v>
      </c>
      <c r="N2195" s="198">
        <v>2.7109000000000001E-2</v>
      </c>
      <c r="S2195">
        <f t="shared" si="34"/>
        <v>1588.5051345650249</v>
      </c>
    </row>
    <row r="2196" spans="1:19" x14ac:dyDescent="0.25">
      <c r="A2196" s="197">
        <f>YieldsAct!A2196</f>
        <v>41029</v>
      </c>
      <c r="B2196" s="197" t="str">
        <f>YieldsAct!B2196</f>
        <v>OR</v>
      </c>
      <c r="C2196" s="197" t="str">
        <f>YieldsAct!C2196</f>
        <v>Jackson County</v>
      </c>
      <c r="D2196" s="197">
        <f>YieldsAct!D2196</f>
        <v>-122.73192</v>
      </c>
      <c r="E2196" s="197">
        <f>YieldsAct!E2196</f>
        <v>42.431190000000001</v>
      </c>
      <c r="N2196" s="198">
        <v>2.3842519999999999E-2</v>
      </c>
      <c r="S2196">
        <f t="shared" si="34"/>
        <v>1186.8079158362252</v>
      </c>
    </row>
    <row r="2197" spans="1:19" x14ac:dyDescent="0.25">
      <c r="A2197" s="197">
        <f>YieldsAct!A2197</f>
        <v>41031</v>
      </c>
      <c r="B2197" s="197" t="str">
        <f>YieldsAct!B2197</f>
        <v>OR</v>
      </c>
      <c r="C2197" s="197" t="str">
        <f>YieldsAct!C2197</f>
        <v>Jefferson County</v>
      </c>
      <c r="D2197" s="197">
        <f>YieldsAct!D2197</f>
        <v>-121.165918</v>
      </c>
      <c r="E2197" s="197">
        <f>YieldsAct!E2197</f>
        <v>44.625030000000002</v>
      </c>
      <c r="N2197" s="198">
        <v>2.4045360000000002E-2</v>
      </c>
      <c r="S2197">
        <f t="shared" si="34"/>
        <v>1468.4454056270251</v>
      </c>
    </row>
    <row r="2198" spans="1:19" x14ac:dyDescent="0.25">
      <c r="A2198" s="197">
        <f>YieldsAct!A2198</f>
        <v>41033</v>
      </c>
      <c r="B2198" s="197" t="str">
        <f>YieldsAct!B2198</f>
        <v>OR</v>
      </c>
      <c r="C2198" s="197" t="str">
        <f>YieldsAct!C2198</f>
        <v>Josephine County</v>
      </c>
      <c r="D2198" s="197">
        <f>YieldsAct!D2198</f>
        <v>-123.55814100000001</v>
      </c>
      <c r="E2198" s="197">
        <f>YieldsAct!E2198</f>
        <v>42.366059999999997</v>
      </c>
      <c r="N2198" s="198">
        <v>2.4673580000000001E-2</v>
      </c>
      <c r="S2198">
        <f t="shared" si="34"/>
        <v>1178.7777898280997</v>
      </c>
    </row>
    <row r="2199" spans="1:19" x14ac:dyDescent="0.25">
      <c r="A2199" s="197">
        <f>YieldsAct!A2199</f>
        <v>41035</v>
      </c>
      <c r="B2199" s="197" t="str">
        <f>YieldsAct!B2199</f>
        <v>OR</v>
      </c>
      <c r="C2199" s="197" t="str">
        <f>YieldsAct!C2199</f>
        <v>Klamath County</v>
      </c>
      <c r="D2199" s="197">
        <f>YieldsAct!D2199</f>
        <v>-121.65452000000001</v>
      </c>
      <c r="E2199" s="197">
        <f>YieldsAct!E2199</f>
        <v>42.695030000000003</v>
      </c>
      <c r="N2199" s="198">
        <v>2.2400469999999999E-2</v>
      </c>
      <c r="S2199">
        <f t="shared" si="34"/>
        <v>1219.5330450770252</v>
      </c>
    </row>
    <row r="2200" spans="1:19" x14ac:dyDescent="0.25">
      <c r="A2200" s="197">
        <f>YieldsAct!A2200</f>
        <v>41037</v>
      </c>
      <c r="B2200" s="197" t="str">
        <f>YieldsAct!B2200</f>
        <v>OR</v>
      </c>
      <c r="C2200" s="197" t="str">
        <f>YieldsAct!C2200</f>
        <v>Lake County</v>
      </c>
      <c r="D2200" s="197">
        <f>YieldsAct!D2200</f>
        <v>-120.383341</v>
      </c>
      <c r="E2200" s="197">
        <f>YieldsAct!E2200</f>
        <v>42.798929999999999</v>
      </c>
      <c r="N2200" s="198">
        <v>2.2035229999999999E-2</v>
      </c>
      <c r="S2200">
        <f t="shared" si="34"/>
        <v>1232.5061455760247</v>
      </c>
    </row>
    <row r="2201" spans="1:19" x14ac:dyDescent="0.25">
      <c r="A2201" s="197">
        <f>YieldsAct!A2201</f>
        <v>41039</v>
      </c>
      <c r="B2201" s="197" t="str">
        <f>YieldsAct!B2201</f>
        <v>OR</v>
      </c>
      <c r="C2201" s="197" t="str">
        <f>YieldsAct!C2201</f>
        <v>Lane County</v>
      </c>
      <c r="D2201" s="197">
        <f>YieldsAct!D2201</f>
        <v>-122.836833</v>
      </c>
      <c r="E2201" s="197">
        <f>YieldsAct!E2201</f>
        <v>43.933599999999998</v>
      </c>
      <c r="N2201" s="198">
        <v>2.727512E-2</v>
      </c>
      <c r="S2201">
        <f t="shared" si="34"/>
        <v>1377.34472016</v>
      </c>
    </row>
    <row r="2202" spans="1:19" x14ac:dyDescent="0.25">
      <c r="A2202" s="197">
        <f>YieldsAct!A2202</f>
        <v>41041</v>
      </c>
      <c r="B2202" s="197" t="str">
        <f>YieldsAct!B2202</f>
        <v>OR</v>
      </c>
      <c r="C2202" s="197" t="str">
        <f>YieldsAct!C2202</f>
        <v>Lincoln County</v>
      </c>
      <c r="D2202" s="197">
        <f>YieldsAct!D2202</f>
        <v>-123.836422</v>
      </c>
      <c r="E2202" s="197">
        <f>YieldsAct!E2202</f>
        <v>44.631729999999997</v>
      </c>
      <c r="N2202" s="198">
        <v>3.1100050000000001E-2</v>
      </c>
      <c r="S2202">
        <f t="shared" si="34"/>
        <v>1469.3387012840246</v>
      </c>
    </row>
    <row r="2203" spans="1:19" x14ac:dyDescent="0.25">
      <c r="A2203" s="197">
        <f>YieldsAct!A2203</f>
        <v>41043</v>
      </c>
      <c r="B2203" s="197" t="str">
        <f>YieldsAct!B2203</f>
        <v>OR</v>
      </c>
      <c r="C2203" s="197" t="str">
        <f>YieldsAct!C2203</f>
        <v>Linn County</v>
      </c>
      <c r="D2203" s="197">
        <f>YieldsAct!D2203</f>
        <v>-122.531899</v>
      </c>
      <c r="E2203" s="197">
        <f>YieldsAct!E2203</f>
        <v>44.486020000000003</v>
      </c>
      <c r="N2203" s="198">
        <v>2.7996090000000001E-2</v>
      </c>
      <c r="S2203">
        <f t="shared" si="34"/>
        <v>1449.9570947409004</v>
      </c>
    </row>
    <row r="2204" spans="1:19" x14ac:dyDescent="0.25">
      <c r="A2204" s="197">
        <f>YieldsAct!A2204</f>
        <v>41045</v>
      </c>
      <c r="B2204" s="197" t="str">
        <f>YieldsAct!B2204</f>
        <v>OR</v>
      </c>
      <c r="C2204" s="197" t="str">
        <f>YieldsAct!C2204</f>
        <v>Malheur County</v>
      </c>
      <c r="D2204" s="197">
        <f>YieldsAct!D2204</f>
        <v>-117.62397799999999</v>
      </c>
      <c r="E2204" s="197">
        <f>YieldsAct!E2204</f>
        <v>43.200229999999998</v>
      </c>
      <c r="N2204" s="198">
        <v>2.2302929999999999E-2</v>
      </c>
      <c r="S2204">
        <f t="shared" si="34"/>
        <v>1283.0691871190247</v>
      </c>
    </row>
    <row r="2205" spans="1:19" x14ac:dyDescent="0.25">
      <c r="A2205" s="197">
        <f>YieldsAct!A2205</f>
        <v>41047</v>
      </c>
      <c r="B2205" s="197" t="str">
        <f>YieldsAct!B2205</f>
        <v>OR</v>
      </c>
      <c r="C2205" s="197" t="str">
        <f>YieldsAct!C2205</f>
        <v>Marion County</v>
      </c>
      <c r="D2205" s="197">
        <f>YieldsAct!D2205</f>
        <v>-122.583101</v>
      </c>
      <c r="E2205" s="197">
        <f>YieldsAct!E2205</f>
        <v>44.896830000000001</v>
      </c>
      <c r="N2205" s="198">
        <v>2.8636149999999999E-2</v>
      </c>
      <c r="S2205">
        <f t="shared" si="34"/>
        <v>1504.8459991100253</v>
      </c>
    </row>
    <row r="2206" spans="1:19" x14ac:dyDescent="0.25">
      <c r="A2206" s="197">
        <f>YieldsAct!A2206</f>
        <v>41049</v>
      </c>
      <c r="B2206" s="197" t="str">
        <f>YieldsAct!B2206</f>
        <v>OR</v>
      </c>
      <c r="C2206" s="197" t="str">
        <f>YieldsAct!C2206</f>
        <v>Morrow County</v>
      </c>
      <c r="D2206" s="197">
        <f>YieldsAct!D2206</f>
        <v>-119.585089</v>
      </c>
      <c r="E2206" s="197">
        <f>YieldsAct!E2206</f>
        <v>45.419440000000002</v>
      </c>
      <c r="N2206" s="198">
        <v>2.4430179999999999E-2</v>
      </c>
      <c r="S2206">
        <f t="shared" si="34"/>
        <v>1575.7702423056003</v>
      </c>
    </row>
    <row r="2207" spans="1:19" x14ac:dyDescent="0.25">
      <c r="A2207" s="197">
        <f>YieldsAct!A2207</f>
        <v>41051</v>
      </c>
      <c r="B2207" s="197" t="str">
        <f>YieldsAct!B2207</f>
        <v>OR</v>
      </c>
      <c r="C2207" s="197" t="str">
        <f>YieldsAct!C2207</f>
        <v>Multnomah County</v>
      </c>
      <c r="D2207" s="197">
        <f>YieldsAct!D2207</f>
        <v>-122.386374</v>
      </c>
      <c r="E2207" s="197">
        <f>YieldsAct!E2207</f>
        <v>45.533749999999998</v>
      </c>
      <c r="N2207" s="198">
        <v>3.1878040000000003E-2</v>
      </c>
      <c r="S2207">
        <f t="shared" si="34"/>
        <v>1591.4472503906247</v>
      </c>
    </row>
    <row r="2208" spans="1:19" x14ac:dyDescent="0.25">
      <c r="A2208" s="197">
        <f>YieldsAct!A2208</f>
        <v>41053</v>
      </c>
      <c r="B2208" s="197" t="str">
        <f>YieldsAct!B2208</f>
        <v>OR</v>
      </c>
      <c r="C2208" s="197" t="str">
        <f>YieldsAct!C2208</f>
        <v>Polk County</v>
      </c>
      <c r="D2208" s="197">
        <f>YieldsAct!D2208</f>
        <v>-123.39935</v>
      </c>
      <c r="E2208" s="197">
        <f>YieldsAct!E2208</f>
        <v>44.894100000000002</v>
      </c>
      <c r="N2208" s="198">
        <v>3.002639E-2</v>
      </c>
      <c r="S2208">
        <f t="shared" si="34"/>
        <v>1504.4787333225001</v>
      </c>
    </row>
    <row r="2209" spans="1:19" x14ac:dyDescent="0.25">
      <c r="A2209" s="197">
        <f>YieldsAct!A2209</f>
        <v>41055</v>
      </c>
      <c r="B2209" s="197" t="str">
        <f>YieldsAct!B2209</f>
        <v>OR</v>
      </c>
      <c r="C2209" s="197" t="str">
        <f>YieldsAct!C2209</f>
        <v>Sherman County</v>
      </c>
      <c r="D2209" s="197">
        <f>YieldsAct!D2209</f>
        <v>-120.693162</v>
      </c>
      <c r="E2209" s="197">
        <f>YieldsAct!E2209</f>
        <v>45.394599999999997</v>
      </c>
      <c r="N2209" s="198">
        <v>2.4535899999999999E-2</v>
      </c>
      <c r="S2209">
        <f t="shared" si="34"/>
        <v>1572.3713456099995</v>
      </c>
    </row>
    <row r="2210" spans="1:19" x14ac:dyDescent="0.25">
      <c r="A2210" s="197">
        <f>YieldsAct!A2210</f>
        <v>41057</v>
      </c>
      <c r="B2210" s="197" t="str">
        <f>YieldsAct!B2210</f>
        <v>OR</v>
      </c>
      <c r="C2210" s="197" t="str">
        <f>YieldsAct!C2210</f>
        <v>Tillamook County</v>
      </c>
      <c r="D2210" s="197">
        <f>YieldsAct!D2210</f>
        <v>-123.677781</v>
      </c>
      <c r="E2210" s="197">
        <f>YieldsAct!E2210</f>
        <v>45.450749999999999</v>
      </c>
      <c r="N2210" s="198">
        <v>3.1979609999999999E-2</v>
      </c>
      <c r="S2210">
        <f t="shared" si="34"/>
        <v>1580.0583950156249</v>
      </c>
    </row>
    <row r="2211" spans="1:19" x14ac:dyDescent="0.25">
      <c r="A2211" s="197">
        <f>YieldsAct!A2211</f>
        <v>41059</v>
      </c>
      <c r="B2211" s="197" t="str">
        <f>YieldsAct!B2211</f>
        <v>OR</v>
      </c>
      <c r="C2211" s="197" t="str">
        <f>YieldsAct!C2211</f>
        <v>Umatilla County</v>
      </c>
      <c r="D2211" s="197">
        <f>YieldsAct!D2211</f>
        <v>-118.73485700000001</v>
      </c>
      <c r="E2211" s="197">
        <f>YieldsAct!E2211</f>
        <v>45.591610000000003</v>
      </c>
      <c r="N2211" s="198">
        <v>2.4831249999999999E-2</v>
      </c>
      <c r="S2211">
        <f t="shared" si="34"/>
        <v>1599.4048553822254</v>
      </c>
    </row>
    <row r="2212" spans="1:19" x14ac:dyDescent="0.25">
      <c r="A2212" s="197">
        <f>YieldsAct!A2212</f>
        <v>41061</v>
      </c>
      <c r="B2212" s="197" t="str">
        <f>YieldsAct!B2212</f>
        <v>OR</v>
      </c>
      <c r="C2212" s="197" t="str">
        <f>YieldsAct!C2212</f>
        <v>Union County</v>
      </c>
      <c r="D2212" s="197">
        <f>YieldsAct!D2212</f>
        <v>-118.003227</v>
      </c>
      <c r="E2212" s="197">
        <f>YieldsAct!E2212</f>
        <v>45.319299999999998</v>
      </c>
      <c r="N2212" s="198">
        <v>2.4122129999999999E-2</v>
      </c>
      <c r="S2212">
        <f t="shared" si="34"/>
        <v>1562.0848931024998</v>
      </c>
    </row>
    <row r="2213" spans="1:19" x14ac:dyDescent="0.25">
      <c r="A2213" s="197">
        <f>YieldsAct!A2213</f>
        <v>41063</v>
      </c>
      <c r="B2213" s="197" t="str">
        <f>YieldsAct!B2213</f>
        <v>OR</v>
      </c>
      <c r="C2213" s="197" t="str">
        <f>YieldsAct!C2213</f>
        <v>Wallowa County</v>
      </c>
      <c r="D2213" s="197">
        <f>YieldsAct!D2213</f>
        <v>-117.172419</v>
      </c>
      <c r="E2213" s="197">
        <f>YieldsAct!E2213</f>
        <v>45.586739999999999</v>
      </c>
      <c r="N2213" s="198">
        <v>2.4365210000000002E-2</v>
      </c>
      <c r="S2213">
        <f t="shared" si="34"/>
        <v>1598.7344936120999</v>
      </c>
    </row>
    <row r="2214" spans="1:19" x14ac:dyDescent="0.25">
      <c r="A2214" s="197">
        <f>YieldsAct!A2214</f>
        <v>41065</v>
      </c>
      <c r="B2214" s="197" t="str">
        <f>YieldsAct!B2214</f>
        <v>OR</v>
      </c>
      <c r="C2214" s="197" t="str">
        <f>YieldsAct!C2214</f>
        <v>Wasco County</v>
      </c>
      <c r="D2214" s="197">
        <f>YieldsAct!D2214</f>
        <v>-121.16069400000001</v>
      </c>
      <c r="E2214" s="197">
        <f>YieldsAct!E2214</f>
        <v>45.153019999999998</v>
      </c>
      <c r="N2214" s="198">
        <v>2.4908759999999999E-2</v>
      </c>
      <c r="S2214">
        <f t="shared" si="34"/>
        <v>1539.4603840208997</v>
      </c>
    </row>
    <row r="2215" spans="1:19" x14ac:dyDescent="0.25">
      <c r="A2215" s="197">
        <f>YieldsAct!A2215</f>
        <v>41067</v>
      </c>
      <c r="B2215" s="197" t="str">
        <f>YieldsAct!B2215</f>
        <v>OR</v>
      </c>
      <c r="C2215" s="197" t="str">
        <f>YieldsAct!C2215</f>
        <v>Washington County</v>
      </c>
      <c r="D2215" s="197">
        <f>YieldsAct!D2215</f>
        <v>-123.08457199999999</v>
      </c>
      <c r="E2215" s="197">
        <f>YieldsAct!E2215</f>
        <v>45.549370000000003</v>
      </c>
      <c r="N2215" s="198">
        <v>3.1347149999999997E-2</v>
      </c>
      <c r="S2215">
        <f t="shared" si="34"/>
        <v>1593.5940166430255</v>
      </c>
    </row>
    <row r="2216" spans="1:19" x14ac:dyDescent="0.25">
      <c r="A2216" s="197">
        <f>YieldsAct!A2216</f>
        <v>41069</v>
      </c>
      <c r="B2216" s="197" t="str">
        <f>YieldsAct!B2216</f>
        <v>OR</v>
      </c>
      <c r="C2216" s="197" t="str">
        <f>YieldsAct!C2216</f>
        <v>Wheeler County</v>
      </c>
      <c r="D2216" s="197">
        <f>YieldsAct!D2216</f>
        <v>-120.017633</v>
      </c>
      <c r="E2216" s="197">
        <f>YieldsAct!E2216</f>
        <v>44.723700000000001</v>
      </c>
      <c r="N2216" s="198">
        <v>2.3822220000000002E-2</v>
      </c>
      <c r="S2216">
        <f t="shared" si="34"/>
        <v>1481.6212688025003</v>
      </c>
    </row>
    <row r="2217" spans="1:19" x14ac:dyDescent="0.25">
      <c r="A2217" s="197">
        <f>YieldsAct!A2217</f>
        <v>41071</v>
      </c>
      <c r="B2217" s="197" t="str">
        <f>YieldsAct!B2217</f>
        <v>OR</v>
      </c>
      <c r="C2217" s="197" t="str">
        <f>YieldsAct!C2217</f>
        <v>Yamhill County</v>
      </c>
      <c r="D2217" s="197">
        <f>YieldsAct!D2217</f>
        <v>-123.292329</v>
      </c>
      <c r="E2217" s="197">
        <f>YieldsAct!E2217</f>
        <v>45.221119999999999</v>
      </c>
      <c r="N2217" s="198">
        <v>3.071134E-2</v>
      </c>
      <c r="S2217">
        <f t="shared" si="34"/>
        <v>1548.7112116223998</v>
      </c>
    </row>
    <row r="2218" spans="1:19" x14ac:dyDescent="0.25">
      <c r="A2218" s="197">
        <f>YieldsAct!A2218</f>
        <v>42001</v>
      </c>
      <c r="B2218" s="197" t="str">
        <f>YieldsAct!B2218</f>
        <v>PA</v>
      </c>
      <c r="C2218" s="197" t="str">
        <f>YieldsAct!C2218</f>
        <v>Adams County</v>
      </c>
      <c r="D2218" s="197">
        <f>YieldsAct!D2218</f>
        <v>-77.215496999999999</v>
      </c>
      <c r="E2218" s="197">
        <f>YieldsAct!E2218</f>
        <v>39.877760000000002</v>
      </c>
      <c r="N2218" s="198">
        <v>2.7100369999999999E-2</v>
      </c>
      <c r="S2218">
        <f t="shared" si="34"/>
        <v>886.28162088960028</v>
      </c>
    </row>
    <row r="2219" spans="1:19" x14ac:dyDescent="0.25">
      <c r="A2219" s="197">
        <f>YieldsAct!A2219</f>
        <v>42003</v>
      </c>
      <c r="B2219" s="197" t="str">
        <f>YieldsAct!B2219</f>
        <v>PA</v>
      </c>
      <c r="C2219" s="197" t="str">
        <f>YieldsAct!C2219</f>
        <v>Allegheny County</v>
      </c>
      <c r="D2219" s="197">
        <f>YieldsAct!D2219</f>
        <v>-79.979797500000004</v>
      </c>
      <c r="E2219" s="197">
        <f>YieldsAct!E2219</f>
        <v>40.469859999999997</v>
      </c>
      <c r="N2219" s="198">
        <v>2.842942E-2</v>
      </c>
      <c r="S2219">
        <f t="shared" si="34"/>
        <v>953.35597894409966</v>
      </c>
    </row>
    <row r="2220" spans="1:19" x14ac:dyDescent="0.25">
      <c r="A2220" s="197">
        <f>YieldsAct!A2220</f>
        <v>42005</v>
      </c>
      <c r="B2220" s="197" t="str">
        <f>YieldsAct!B2220</f>
        <v>PA</v>
      </c>
      <c r="C2220" s="197" t="str">
        <f>YieldsAct!C2220</f>
        <v>Armstrong County</v>
      </c>
      <c r="D2220" s="197">
        <f>YieldsAct!D2220</f>
        <v>-79.465577600000003</v>
      </c>
      <c r="E2220" s="197">
        <f>YieldsAct!E2220</f>
        <v>40.816540000000003</v>
      </c>
      <c r="N2220" s="198">
        <v>2.867281E-2</v>
      </c>
      <c r="S2220">
        <f t="shared" si="34"/>
        <v>993.36090953610051</v>
      </c>
    </row>
    <row r="2221" spans="1:19" x14ac:dyDescent="0.25">
      <c r="A2221" s="197">
        <f>YieldsAct!A2221</f>
        <v>42007</v>
      </c>
      <c r="B2221" s="197" t="str">
        <f>YieldsAct!B2221</f>
        <v>PA</v>
      </c>
      <c r="C2221" s="197" t="str">
        <f>YieldsAct!C2221</f>
        <v>Beaver County</v>
      </c>
      <c r="D2221" s="197">
        <f>YieldsAct!D2221</f>
        <v>-80.347738100000001</v>
      </c>
      <c r="E2221" s="197">
        <f>YieldsAct!E2221</f>
        <v>40.68327</v>
      </c>
      <c r="N2221" s="198">
        <v>2.8587700000000001E-2</v>
      </c>
      <c r="S2221">
        <f t="shared" si="34"/>
        <v>977.91830525902503</v>
      </c>
    </row>
    <row r="2222" spans="1:19" x14ac:dyDescent="0.25">
      <c r="A2222" s="197">
        <f>YieldsAct!A2222</f>
        <v>42009</v>
      </c>
      <c r="B2222" s="197" t="str">
        <f>YieldsAct!B2222</f>
        <v>PA</v>
      </c>
      <c r="C2222" s="197" t="str">
        <f>YieldsAct!C2222</f>
        <v>Bedford County</v>
      </c>
      <c r="D2222" s="197">
        <f>YieldsAct!D2222</f>
        <v>-78.489063900000005</v>
      </c>
      <c r="E2222" s="197">
        <f>YieldsAct!E2222</f>
        <v>40.010330000000003</v>
      </c>
      <c r="N2222" s="198">
        <v>2.8085570000000001E-2</v>
      </c>
      <c r="S2222">
        <f t="shared" si="34"/>
        <v>901.16236509502539</v>
      </c>
    </row>
    <row r="2223" spans="1:19" x14ac:dyDescent="0.25">
      <c r="A2223" s="197">
        <f>YieldsAct!A2223</f>
        <v>42011</v>
      </c>
      <c r="B2223" s="197" t="str">
        <f>YieldsAct!B2223</f>
        <v>PA</v>
      </c>
      <c r="C2223" s="197" t="str">
        <f>YieldsAct!C2223</f>
        <v>Berks County</v>
      </c>
      <c r="D2223" s="197">
        <f>YieldsAct!D2223</f>
        <v>-75.927165200000005</v>
      </c>
      <c r="E2223" s="197">
        <f>YieldsAct!E2223</f>
        <v>40.419199999999996</v>
      </c>
      <c r="N2223" s="198">
        <v>2.858751E-2</v>
      </c>
      <c r="S2223">
        <f t="shared" si="34"/>
        <v>947.55538943999954</v>
      </c>
    </row>
    <row r="2224" spans="1:19" x14ac:dyDescent="0.25">
      <c r="A2224" s="197">
        <f>YieldsAct!A2224</f>
        <v>42013</v>
      </c>
      <c r="B2224" s="197" t="str">
        <f>YieldsAct!B2224</f>
        <v>PA</v>
      </c>
      <c r="C2224" s="197" t="str">
        <f>YieldsAct!C2224</f>
        <v>Blair County</v>
      </c>
      <c r="D2224" s="197">
        <f>YieldsAct!D2224</f>
        <v>-78.348489200000003</v>
      </c>
      <c r="E2224" s="197">
        <f>YieldsAct!E2224</f>
        <v>40.481699999999996</v>
      </c>
      <c r="N2224" s="198">
        <v>2.8478010000000002E-2</v>
      </c>
      <c r="S2224">
        <f t="shared" si="34"/>
        <v>954.71332850249962</v>
      </c>
    </row>
    <row r="2225" spans="1:19" x14ac:dyDescent="0.25">
      <c r="A2225" s="197">
        <f>YieldsAct!A2225</f>
        <v>42015</v>
      </c>
      <c r="B2225" s="197" t="str">
        <f>YieldsAct!B2225</f>
        <v>PA</v>
      </c>
      <c r="C2225" s="197" t="str">
        <f>YieldsAct!C2225</f>
        <v>Bradford County</v>
      </c>
      <c r="D2225" s="197">
        <f>YieldsAct!D2225</f>
        <v>-76.527765799999997</v>
      </c>
      <c r="E2225" s="197">
        <f>YieldsAct!E2225</f>
        <v>41.789969999999997</v>
      </c>
      <c r="N2225" s="198">
        <v>2.8794380000000001E-2</v>
      </c>
      <c r="S2225">
        <f t="shared" si="34"/>
        <v>1108.5806083520245</v>
      </c>
    </row>
    <row r="2226" spans="1:19" x14ac:dyDescent="0.25">
      <c r="A2226" s="197">
        <f>YieldsAct!A2226</f>
        <v>42017</v>
      </c>
      <c r="B2226" s="197" t="str">
        <f>YieldsAct!B2226</f>
        <v>PA</v>
      </c>
      <c r="C2226" s="197" t="str">
        <f>YieldsAct!C2226</f>
        <v>Bucks County</v>
      </c>
      <c r="D2226" s="197">
        <f>YieldsAct!D2226</f>
        <v>-75.105107399999994</v>
      </c>
      <c r="E2226" s="197">
        <f>YieldsAct!E2226</f>
        <v>40.34554</v>
      </c>
      <c r="N2226" s="198">
        <v>2.90336E-2</v>
      </c>
      <c r="S2226">
        <f t="shared" si="34"/>
        <v>939.14189525610004</v>
      </c>
    </row>
    <row r="2227" spans="1:19" x14ac:dyDescent="0.25">
      <c r="A2227" s="197">
        <f>YieldsAct!A2227</f>
        <v>42019</v>
      </c>
      <c r="B2227" s="197" t="str">
        <f>YieldsAct!B2227</f>
        <v>PA</v>
      </c>
      <c r="C2227" s="197" t="str">
        <f>YieldsAct!C2227</f>
        <v>Butler County</v>
      </c>
      <c r="D2227" s="197">
        <f>YieldsAct!D2227</f>
        <v>-79.914696000000006</v>
      </c>
      <c r="E2227" s="197">
        <f>YieldsAct!E2227</f>
        <v>40.911050000000003</v>
      </c>
      <c r="N2227" s="198">
        <v>2.8745929999999999E-2</v>
      </c>
      <c r="S2227">
        <f t="shared" si="34"/>
        <v>1004.3606522306253</v>
      </c>
    </row>
    <row r="2228" spans="1:19" x14ac:dyDescent="0.25">
      <c r="A2228" s="197">
        <f>YieldsAct!A2228</f>
        <v>42021</v>
      </c>
      <c r="B2228" s="197" t="str">
        <f>YieldsAct!B2228</f>
        <v>PA</v>
      </c>
      <c r="C2228" s="197" t="str">
        <f>YieldsAct!C2228</f>
        <v>Cambria County</v>
      </c>
      <c r="D2228" s="197">
        <f>YieldsAct!D2228</f>
        <v>-78.709536600000007</v>
      </c>
      <c r="E2228" s="197">
        <f>YieldsAct!E2228</f>
        <v>40.497149999999998</v>
      </c>
      <c r="N2228" s="198">
        <v>2.8563760000000001E-2</v>
      </c>
      <c r="S2228">
        <f t="shared" si="34"/>
        <v>956.48548077562464</v>
      </c>
    </row>
    <row r="2229" spans="1:19" x14ac:dyDescent="0.25">
      <c r="A2229" s="197">
        <f>YieldsAct!A2229</f>
        <v>42023</v>
      </c>
      <c r="B2229" s="197" t="str">
        <f>YieldsAct!B2229</f>
        <v>PA</v>
      </c>
      <c r="C2229" s="197" t="str">
        <f>YieldsAct!C2229</f>
        <v>Cameron County</v>
      </c>
      <c r="D2229" s="197">
        <f>YieldsAct!D2229</f>
        <v>-78.205449799999997</v>
      </c>
      <c r="E2229" s="197">
        <f>YieldsAct!E2229</f>
        <v>41.432659999999998</v>
      </c>
      <c r="N2229" s="198">
        <v>2.9070289999999999E-2</v>
      </c>
      <c r="S2229">
        <f t="shared" si="34"/>
        <v>1065.7924080200999</v>
      </c>
    </row>
    <row r="2230" spans="1:19" x14ac:dyDescent="0.25">
      <c r="A2230" s="197">
        <f>YieldsAct!A2230</f>
        <v>42025</v>
      </c>
      <c r="B2230" s="197" t="str">
        <f>YieldsAct!B2230</f>
        <v>PA</v>
      </c>
      <c r="C2230" s="197" t="str">
        <f>YieldsAct!C2230</f>
        <v>Carbon County</v>
      </c>
      <c r="D2230" s="197">
        <f>YieldsAct!D2230</f>
        <v>-75.709679199999997</v>
      </c>
      <c r="E2230" s="197">
        <f>YieldsAct!E2230</f>
        <v>40.919249999999998</v>
      </c>
      <c r="N2230" s="198">
        <v>2.9289010000000001E-2</v>
      </c>
      <c r="S2230">
        <f t="shared" si="34"/>
        <v>1005.3169212656247</v>
      </c>
    </row>
    <row r="2231" spans="1:19" x14ac:dyDescent="0.25">
      <c r="A2231" s="197">
        <f>YieldsAct!A2231</f>
        <v>42027</v>
      </c>
      <c r="B2231" s="197" t="str">
        <f>YieldsAct!B2231</f>
        <v>PA</v>
      </c>
      <c r="C2231" s="197" t="str">
        <f>YieldsAct!C2231</f>
        <v>Centre County</v>
      </c>
      <c r="D2231" s="197">
        <f>YieldsAct!D2231</f>
        <v>-77.830018199999998</v>
      </c>
      <c r="E2231" s="197">
        <f>YieldsAct!E2231</f>
        <v>40.921770000000002</v>
      </c>
      <c r="N2231" s="198">
        <v>2.817474E-2</v>
      </c>
      <c r="S2231">
        <f t="shared" si="34"/>
        <v>1005.6108598490252</v>
      </c>
    </row>
    <row r="2232" spans="1:19" x14ac:dyDescent="0.25">
      <c r="A2232" s="197">
        <f>YieldsAct!A2232</f>
        <v>42029</v>
      </c>
      <c r="B2232" s="197" t="str">
        <f>YieldsAct!B2232</f>
        <v>PA</v>
      </c>
      <c r="C2232" s="197" t="str">
        <f>YieldsAct!C2232</f>
        <v>Chester County</v>
      </c>
      <c r="D2232" s="197">
        <f>YieldsAct!D2232</f>
        <v>-75.744456</v>
      </c>
      <c r="E2232" s="197">
        <f>YieldsAct!E2232</f>
        <v>39.980339999999998</v>
      </c>
      <c r="N2232" s="198">
        <v>2.7984269999999999E-2</v>
      </c>
      <c r="S2232">
        <f t="shared" si="34"/>
        <v>897.7891196600998</v>
      </c>
    </row>
    <row r="2233" spans="1:19" x14ac:dyDescent="0.25">
      <c r="A2233" s="197">
        <f>YieldsAct!A2233</f>
        <v>42031</v>
      </c>
      <c r="B2233" s="197" t="str">
        <f>YieldsAct!B2233</f>
        <v>PA</v>
      </c>
      <c r="C2233" s="197" t="str">
        <f>YieldsAct!C2233</f>
        <v>Clarion County</v>
      </c>
      <c r="D2233" s="197">
        <f>YieldsAct!D2233</f>
        <v>-79.417744499999998</v>
      </c>
      <c r="E2233" s="197">
        <f>YieldsAct!E2233</f>
        <v>41.19417</v>
      </c>
      <c r="N2233" s="198">
        <v>2.898512E-2</v>
      </c>
      <c r="S2233">
        <f t="shared" si="34"/>
        <v>1037.552719475025</v>
      </c>
    </row>
    <row r="2234" spans="1:19" x14ac:dyDescent="0.25">
      <c r="A2234" s="197">
        <f>YieldsAct!A2234</f>
        <v>42033</v>
      </c>
      <c r="B2234" s="197" t="str">
        <f>YieldsAct!B2234</f>
        <v>PA</v>
      </c>
      <c r="C2234" s="197" t="str">
        <f>YieldsAct!C2234</f>
        <v>Clearfield County</v>
      </c>
      <c r="D2234" s="197">
        <f>YieldsAct!D2234</f>
        <v>-78.477805099999998</v>
      </c>
      <c r="E2234" s="197">
        <f>YieldsAct!E2234</f>
        <v>41.001759999999997</v>
      </c>
      <c r="N2234" s="198">
        <v>2.8685019999999999E-2</v>
      </c>
      <c r="S2234">
        <f t="shared" si="34"/>
        <v>1014.9559269695997</v>
      </c>
    </row>
    <row r="2235" spans="1:19" x14ac:dyDescent="0.25">
      <c r="A2235" s="197">
        <f>YieldsAct!A2235</f>
        <v>42035</v>
      </c>
      <c r="B2235" s="197" t="str">
        <f>YieldsAct!B2235</f>
        <v>PA</v>
      </c>
      <c r="C2235" s="197" t="str">
        <f>YieldsAct!C2235</f>
        <v>Clinton County</v>
      </c>
      <c r="D2235" s="197">
        <f>YieldsAct!D2235</f>
        <v>-77.642878400000001</v>
      </c>
      <c r="E2235" s="197">
        <f>YieldsAct!E2235</f>
        <v>41.233350000000002</v>
      </c>
      <c r="N2235" s="198">
        <v>2.8810619999999999E-2</v>
      </c>
      <c r="S2235">
        <f t="shared" si="34"/>
        <v>1042.174467500625</v>
      </c>
    </row>
    <row r="2236" spans="1:19" x14ac:dyDescent="0.25">
      <c r="A2236" s="197">
        <f>YieldsAct!A2236</f>
        <v>42037</v>
      </c>
      <c r="B2236" s="197" t="str">
        <f>YieldsAct!B2236</f>
        <v>PA</v>
      </c>
      <c r="C2236" s="197" t="str">
        <f>YieldsAct!C2236</f>
        <v>Columbia County</v>
      </c>
      <c r="D2236" s="197">
        <f>YieldsAct!D2236</f>
        <v>-76.404635299999995</v>
      </c>
      <c r="E2236" s="197">
        <f>YieldsAct!E2236</f>
        <v>41.043570000000003</v>
      </c>
      <c r="N2236" s="198">
        <v>2.912238E-2</v>
      </c>
      <c r="S2236">
        <f t="shared" si="34"/>
        <v>1019.8519612760252</v>
      </c>
    </row>
    <row r="2237" spans="1:19" x14ac:dyDescent="0.25">
      <c r="A2237" s="197">
        <f>YieldsAct!A2237</f>
        <v>42039</v>
      </c>
      <c r="B2237" s="197" t="str">
        <f>YieldsAct!B2237</f>
        <v>PA</v>
      </c>
      <c r="C2237" s="197" t="str">
        <f>YieldsAct!C2237</f>
        <v>Crawford County</v>
      </c>
      <c r="D2237" s="197">
        <f>YieldsAct!D2237</f>
        <v>-80.110813300000004</v>
      </c>
      <c r="E2237" s="197">
        <f>YieldsAct!E2237</f>
        <v>41.674329999999998</v>
      </c>
      <c r="N2237" s="198">
        <v>2.8972939999999999E-2</v>
      </c>
      <c r="S2237">
        <f t="shared" si="34"/>
        <v>1094.6697321350248</v>
      </c>
    </row>
    <row r="2238" spans="1:19" x14ac:dyDescent="0.25">
      <c r="A2238" s="197">
        <f>YieldsAct!A2238</f>
        <v>42041</v>
      </c>
      <c r="B2238" s="197" t="str">
        <f>YieldsAct!B2238</f>
        <v>PA</v>
      </c>
      <c r="C2238" s="197" t="str">
        <f>YieldsAct!C2238</f>
        <v>Cumberland County</v>
      </c>
      <c r="D2238" s="197">
        <f>YieldsAct!D2238</f>
        <v>-77.267982500000002</v>
      </c>
      <c r="E2238" s="197">
        <f>YieldsAct!E2238</f>
        <v>40.168619999999997</v>
      </c>
      <c r="N2238" s="198">
        <v>2.7745189999999999E-2</v>
      </c>
      <c r="S2238">
        <f t="shared" si="34"/>
        <v>919.03372358489958</v>
      </c>
    </row>
    <row r="2239" spans="1:19" x14ac:dyDescent="0.25">
      <c r="A2239" s="197">
        <f>YieldsAct!A2239</f>
        <v>42043</v>
      </c>
      <c r="B2239" s="197" t="str">
        <f>YieldsAct!B2239</f>
        <v>PA</v>
      </c>
      <c r="C2239" s="197" t="str">
        <f>YieldsAct!C2239</f>
        <v>Dauphin County</v>
      </c>
      <c r="D2239" s="197">
        <f>YieldsAct!D2239</f>
        <v>-76.781159000000002</v>
      </c>
      <c r="E2239" s="197">
        <f>YieldsAct!E2239</f>
        <v>40.412939999999999</v>
      </c>
      <c r="N2239" s="198">
        <v>2.8449970000000002E-2</v>
      </c>
      <c r="S2239">
        <f t="shared" si="34"/>
        <v>946.83941874809989</v>
      </c>
    </row>
    <row r="2240" spans="1:19" x14ac:dyDescent="0.25">
      <c r="A2240" s="197">
        <f>YieldsAct!A2240</f>
        <v>42045</v>
      </c>
      <c r="B2240" s="197" t="str">
        <f>YieldsAct!B2240</f>
        <v>PA</v>
      </c>
      <c r="C2240" s="197" t="str">
        <f>YieldsAct!C2240</f>
        <v>Delaware County</v>
      </c>
      <c r="D2240" s="197">
        <f>YieldsAct!D2240</f>
        <v>-75.398903899999993</v>
      </c>
      <c r="E2240" s="197">
        <f>YieldsAct!E2240</f>
        <v>39.921700000000001</v>
      </c>
      <c r="N2240" s="198">
        <v>2.818236E-2</v>
      </c>
      <c r="S2240">
        <f t="shared" si="34"/>
        <v>891.20504450250007</v>
      </c>
    </row>
    <row r="2241" spans="1:19" x14ac:dyDescent="0.25">
      <c r="A2241" s="197">
        <f>YieldsAct!A2241</f>
        <v>42047</v>
      </c>
      <c r="B2241" s="197" t="str">
        <f>YieldsAct!B2241</f>
        <v>PA</v>
      </c>
      <c r="C2241" s="197" t="str">
        <f>YieldsAct!C2241</f>
        <v>Elk County</v>
      </c>
      <c r="D2241" s="197">
        <f>YieldsAct!D2241</f>
        <v>-78.642727699999995</v>
      </c>
      <c r="E2241" s="197">
        <f>YieldsAct!E2241</f>
        <v>41.41901</v>
      </c>
      <c r="N2241" s="198">
        <v>2.9025309999999999E-2</v>
      </c>
      <c r="S2241">
        <f t="shared" si="34"/>
        <v>1064.1692011052251</v>
      </c>
    </row>
    <row r="2242" spans="1:19" x14ac:dyDescent="0.25">
      <c r="A2242" s="197">
        <f>YieldsAct!A2242</f>
        <v>42049</v>
      </c>
      <c r="B2242" s="197" t="str">
        <f>YieldsAct!B2242</f>
        <v>PA</v>
      </c>
      <c r="C2242" s="197" t="str">
        <f>YieldsAct!C2242</f>
        <v>Erie County</v>
      </c>
      <c r="D2242" s="197">
        <f>YieldsAct!D2242</f>
        <v>-80.036352100000002</v>
      </c>
      <c r="E2242" s="197">
        <f>YieldsAct!E2242</f>
        <v>41.982979999999998</v>
      </c>
      <c r="N2242" s="198">
        <v>2.8919710000000001E-2</v>
      </c>
      <c r="S2242">
        <f t="shared" si="34"/>
        <v>1131.9327217808998</v>
      </c>
    </row>
    <row r="2243" spans="1:19" x14ac:dyDescent="0.25">
      <c r="A2243" s="197">
        <f>YieldsAct!A2243</f>
        <v>42051</v>
      </c>
      <c r="B2243" s="197" t="str">
        <f>YieldsAct!B2243</f>
        <v>PA</v>
      </c>
      <c r="C2243" s="197" t="str">
        <f>YieldsAct!C2243</f>
        <v>Fayette County</v>
      </c>
      <c r="D2243" s="197">
        <f>YieldsAct!D2243</f>
        <v>-79.645152800000005</v>
      </c>
      <c r="E2243" s="197">
        <f>YieldsAct!E2243</f>
        <v>39.92315</v>
      </c>
      <c r="N2243" s="198">
        <v>2.8166219999999999E-2</v>
      </c>
      <c r="S2243">
        <f t="shared" si="34"/>
        <v>891.36766332562502</v>
      </c>
    </row>
    <row r="2244" spans="1:19" x14ac:dyDescent="0.25">
      <c r="A2244" s="197">
        <f>YieldsAct!A2244</f>
        <v>42053</v>
      </c>
      <c r="B2244" s="197" t="str">
        <f>YieldsAct!B2244</f>
        <v>PA</v>
      </c>
      <c r="C2244" s="197" t="str">
        <f>YieldsAct!C2244</f>
        <v>Forest County</v>
      </c>
      <c r="D2244" s="197">
        <f>YieldsAct!D2244</f>
        <v>-79.226294699999997</v>
      </c>
      <c r="E2244" s="197">
        <f>YieldsAct!E2244</f>
        <v>41.502119999999998</v>
      </c>
      <c r="N2244" s="198">
        <v>2.913868E-2</v>
      </c>
      <c r="S2244">
        <f t="shared" si="34"/>
        <v>1074.0653201123998</v>
      </c>
    </row>
    <row r="2245" spans="1:19" x14ac:dyDescent="0.25">
      <c r="A2245" s="197">
        <f>YieldsAct!A2245</f>
        <v>42055</v>
      </c>
      <c r="B2245" s="197" t="str">
        <f>YieldsAct!B2245</f>
        <v>PA</v>
      </c>
      <c r="C2245" s="197" t="str">
        <f>YieldsAct!C2245</f>
        <v>Franklin County</v>
      </c>
      <c r="D2245" s="197">
        <f>YieldsAct!D2245</f>
        <v>-77.717737200000002</v>
      </c>
      <c r="E2245" s="197">
        <f>YieldsAct!E2245</f>
        <v>39.925190000000001</v>
      </c>
      <c r="N2245" s="198">
        <v>2.7680030000000001E-2</v>
      </c>
      <c r="S2245">
        <f t="shared" si="34"/>
        <v>891.59646720622504</v>
      </c>
    </row>
    <row r="2246" spans="1:19" x14ac:dyDescent="0.25">
      <c r="A2246" s="197">
        <f>YieldsAct!A2246</f>
        <v>42057</v>
      </c>
      <c r="B2246" s="197" t="str">
        <f>YieldsAct!B2246</f>
        <v>PA</v>
      </c>
      <c r="C2246" s="197" t="str">
        <f>YieldsAct!C2246</f>
        <v>Fulton County</v>
      </c>
      <c r="D2246" s="197">
        <f>YieldsAct!D2246</f>
        <v>-78.113267899999997</v>
      </c>
      <c r="E2246" s="197">
        <f>YieldsAct!E2246</f>
        <v>39.924720000000001</v>
      </c>
      <c r="N2246" s="198">
        <v>2.7903089999999998E-2</v>
      </c>
      <c r="S2246">
        <f t="shared" si="34"/>
        <v>891.54375092639998</v>
      </c>
    </row>
    <row r="2247" spans="1:19" x14ac:dyDescent="0.25">
      <c r="A2247" s="197">
        <f>YieldsAct!A2247</f>
        <v>42059</v>
      </c>
      <c r="B2247" s="197" t="str">
        <f>YieldsAct!B2247</f>
        <v>PA</v>
      </c>
      <c r="C2247" s="197" t="str">
        <f>YieldsAct!C2247</f>
        <v>Greene County</v>
      </c>
      <c r="D2247" s="197">
        <f>YieldsAct!D2247</f>
        <v>-80.221115600000005</v>
      </c>
      <c r="E2247" s="197">
        <f>YieldsAct!E2247</f>
        <v>39.854430000000001</v>
      </c>
      <c r="N2247" s="198">
        <v>2.7684360000000002E-2</v>
      </c>
      <c r="S2247">
        <f t="shared" si="34"/>
        <v>883.67105390602501</v>
      </c>
    </row>
    <row r="2248" spans="1:19" x14ac:dyDescent="0.25">
      <c r="A2248" s="197">
        <f>YieldsAct!A2248</f>
        <v>42061</v>
      </c>
      <c r="B2248" s="197" t="str">
        <f>YieldsAct!B2248</f>
        <v>PA</v>
      </c>
      <c r="C2248" s="197" t="str">
        <f>YieldsAct!C2248</f>
        <v>Huntingdon County</v>
      </c>
      <c r="D2248" s="197">
        <f>YieldsAct!D2248</f>
        <v>-77.972143500000001</v>
      </c>
      <c r="E2248" s="197">
        <f>YieldsAct!E2248</f>
        <v>40.422310000000003</v>
      </c>
      <c r="N2248" s="198">
        <v>2.810988E-2</v>
      </c>
      <c r="S2248">
        <f t="shared" si="34"/>
        <v>947.91115290622531</v>
      </c>
    </row>
    <row r="2249" spans="1:19" x14ac:dyDescent="0.25">
      <c r="A2249" s="197">
        <f>YieldsAct!A2249</f>
        <v>42063</v>
      </c>
      <c r="B2249" s="197" t="str">
        <f>YieldsAct!B2249</f>
        <v>PA</v>
      </c>
      <c r="C2249" s="197" t="str">
        <f>YieldsAct!C2249</f>
        <v>Indiana County</v>
      </c>
      <c r="D2249" s="197">
        <f>YieldsAct!D2249</f>
        <v>-79.080168599999993</v>
      </c>
      <c r="E2249" s="197">
        <f>YieldsAct!E2249</f>
        <v>40.654179999999997</v>
      </c>
      <c r="N2249" s="198">
        <v>2.8583560000000001E-2</v>
      </c>
      <c r="S2249">
        <f t="shared" ref="S2249:S2312" si="35">E2249*1.5^2*(E2249-30)</f>
        <v>974.55814081289964</v>
      </c>
    </row>
    <row r="2250" spans="1:19" x14ac:dyDescent="0.25">
      <c r="A2250" s="197">
        <f>YieldsAct!A2250</f>
        <v>42065</v>
      </c>
      <c r="B2250" s="197" t="str">
        <f>YieldsAct!B2250</f>
        <v>PA</v>
      </c>
      <c r="C2250" s="197" t="str">
        <f>YieldsAct!C2250</f>
        <v>Jefferson County</v>
      </c>
      <c r="D2250" s="197">
        <f>YieldsAct!D2250</f>
        <v>-78.996811899999997</v>
      </c>
      <c r="E2250" s="197">
        <f>YieldsAct!E2250</f>
        <v>41.124650000000003</v>
      </c>
      <c r="N2250" s="198">
        <v>2.913081E-2</v>
      </c>
      <c r="S2250">
        <f t="shared" si="35"/>
        <v>1029.3690096506252</v>
      </c>
    </row>
    <row r="2251" spans="1:19" x14ac:dyDescent="0.25">
      <c r="A2251" s="197">
        <f>YieldsAct!A2251</f>
        <v>42067</v>
      </c>
      <c r="B2251" s="197" t="str">
        <f>YieldsAct!B2251</f>
        <v>PA</v>
      </c>
      <c r="C2251" s="197" t="str">
        <f>YieldsAct!C2251</f>
        <v>Juniata County</v>
      </c>
      <c r="D2251" s="197">
        <f>YieldsAct!D2251</f>
        <v>-77.406691800000004</v>
      </c>
      <c r="E2251" s="197">
        <f>YieldsAct!E2251</f>
        <v>40.52281</v>
      </c>
      <c r="N2251" s="198">
        <v>2.8413839999999999E-2</v>
      </c>
      <c r="S2251">
        <f t="shared" si="35"/>
        <v>959.43111816622491</v>
      </c>
    </row>
    <row r="2252" spans="1:19" x14ac:dyDescent="0.25">
      <c r="A2252" s="197">
        <f>YieldsAct!A2252</f>
        <v>42069</v>
      </c>
      <c r="B2252" s="197" t="str">
        <f>YieldsAct!B2252</f>
        <v>PA</v>
      </c>
      <c r="C2252" s="197" t="str">
        <f>YieldsAct!C2252</f>
        <v>Lackawanna County</v>
      </c>
      <c r="D2252" s="197">
        <f>YieldsAct!D2252</f>
        <v>-75.616643100000005</v>
      </c>
      <c r="E2252" s="197">
        <f>YieldsAct!E2252</f>
        <v>41.43479</v>
      </c>
      <c r="N2252" s="198">
        <v>2.9872610000000001E-2</v>
      </c>
      <c r="S2252">
        <f t="shared" si="35"/>
        <v>1066.045775274225</v>
      </c>
    </row>
    <row r="2253" spans="1:19" x14ac:dyDescent="0.25">
      <c r="A2253" s="197">
        <f>YieldsAct!A2253</f>
        <v>42071</v>
      </c>
      <c r="B2253" s="197" t="str">
        <f>YieldsAct!B2253</f>
        <v>PA</v>
      </c>
      <c r="C2253" s="197" t="str">
        <f>YieldsAct!C2253</f>
        <v>Lancaster County</v>
      </c>
      <c r="D2253" s="197">
        <f>YieldsAct!D2253</f>
        <v>-76.2473545</v>
      </c>
      <c r="E2253" s="197">
        <f>YieldsAct!E2253</f>
        <v>40.0458</v>
      </c>
      <c r="N2253" s="198">
        <v>2.79598E-2</v>
      </c>
      <c r="S2253">
        <f t="shared" si="35"/>
        <v>905.15721968999992</v>
      </c>
    </row>
    <row r="2254" spans="1:19" x14ac:dyDescent="0.25">
      <c r="A2254" s="197">
        <f>YieldsAct!A2254</f>
        <v>42073</v>
      </c>
      <c r="B2254" s="197" t="str">
        <f>YieldsAct!B2254</f>
        <v>PA</v>
      </c>
      <c r="C2254" s="197" t="str">
        <f>YieldsAct!C2254</f>
        <v>Lawrence County</v>
      </c>
      <c r="D2254" s="197">
        <f>YieldsAct!D2254</f>
        <v>-80.329556400000001</v>
      </c>
      <c r="E2254" s="197">
        <f>YieldsAct!E2254</f>
        <v>40.9925</v>
      </c>
      <c r="N2254" s="198">
        <v>2.88109E-2</v>
      </c>
      <c r="S2254">
        <f t="shared" si="35"/>
        <v>1013.8726265624999</v>
      </c>
    </row>
    <row r="2255" spans="1:19" x14ac:dyDescent="0.25">
      <c r="A2255" s="197">
        <f>YieldsAct!A2255</f>
        <v>42075</v>
      </c>
      <c r="B2255" s="197" t="str">
        <f>YieldsAct!B2255</f>
        <v>PA</v>
      </c>
      <c r="C2255" s="197" t="str">
        <f>YieldsAct!C2255</f>
        <v>Lebanon County</v>
      </c>
      <c r="D2255" s="197">
        <f>YieldsAct!D2255</f>
        <v>-76.463122900000002</v>
      </c>
      <c r="E2255" s="197">
        <f>YieldsAct!E2255</f>
        <v>40.368200000000002</v>
      </c>
      <c r="N2255" s="198">
        <v>2.834047E-2</v>
      </c>
      <c r="S2255">
        <f t="shared" si="35"/>
        <v>941.72753529000022</v>
      </c>
    </row>
    <row r="2256" spans="1:19" x14ac:dyDescent="0.25">
      <c r="A2256" s="197">
        <f>YieldsAct!A2256</f>
        <v>42077</v>
      </c>
      <c r="B2256" s="197" t="str">
        <f>YieldsAct!B2256</f>
        <v>PA</v>
      </c>
      <c r="C2256" s="197" t="str">
        <f>YieldsAct!C2256</f>
        <v>Lehigh County</v>
      </c>
      <c r="D2256" s="197">
        <f>YieldsAct!D2256</f>
        <v>-75.591697999999994</v>
      </c>
      <c r="E2256" s="197">
        <f>YieldsAct!E2256</f>
        <v>40.616439999999997</v>
      </c>
      <c r="N2256" s="198">
        <v>2.8956780000000001E-2</v>
      </c>
      <c r="S2256">
        <f t="shared" si="35"/>
        <v>970.20449611559968</v>
      </c>
    </row>
    <row r="2257" spans="1:19" x14ac:dyDescent="0.25">
      <c r="A2257" s="197">
        <f>YieldsAct!A2257</f>
        <v>42079</v>
      </c>
      <c r="B2257" s="197" t="str">
        <f>YieldsAct!B2257</f>
        <v>PA</v>
      </c>
      <c r="C2257" s="197" t="str">
        <f>YieldsAct!C2257</f>
        <v>Luzerne County</v>
      </c>
      <c r="D2257" s="197">
        <f>YieldsAct!D2257</f>
        <v>-75.990207400000003</v>
      </c>
      <c r="E2257" s="197">
        <f>YieldsAct!E2257</f>
        <v>41.178109999999997</v>
      </c>
      <c r="N2257" s="198">
        <v>2.921172E-2</v>
      </c>
      <c r="S2257">
        <f t="shared" si="35"/>
        <v>1035.6602471372246</v>
      </c>
    </row>
    <row r="2258" spans="1:19" x14ac:dyDescent="0.25">
      <c r="A2258" s="197">
        <f>YieldsAct!A2258</f>
        <v>42081</v>
      </c>
      <c r="B2258" s="197" t="str">
        <f>YieldsAct!B2258</f>
        <v>PA</v>
      </c>
      <c r="C2258" s="197" t="str">
        <f>YieldsAct!C2258</f>
        <v>Lycoming County</v>
      </c>
      <c r="D2258" s="197">
        <f>YieldsAct!D2258</f>
        <v>-77.066077199999995</v>
      </c>
      <c r="E2258" s="197">
        <f>YieldsAct!E2258</f>
        <v>41.332729999999998</v>
      </c>
      <c r="N2258" s="198">
        <v>2.904578E-2</v>
      </c>
      <c r="S2258">
        <f t="shared" si="35"/>
        <v>1053.9285058190246</v>
      </c>
    </row>
    <row r="2259" spans="1:19" x14ac:dyDescent="0.25">
      <c r="A2259" s="197">
        <f>YieldsAct!A2259</f>
        <v>42083</v>
      </c>
      <c r="B2259" s="197" t="str">
        <f>YieldsAct!B2259</f>
        <v>PA</v>
      </c>
      <c r="C2259" s="197" t="str">
        <f>YieldsAct!C2259</f>
        <v>McKean County</v>
      </c>
      <c r="D2259" s="197">
        <f>YieldsAct!D2259</f>
        <v>-78.574266899999998</v>
      </c>
      <c r="E2259" s="197">
        <f>YieldsAct!E2259</f>
        <v>41.80621</v>
      </c>
      <c r="N2259" s="198">
        <v>2.894443E-2</v>
      </c>
      <c r="S2259">
        <f t="shared" si="35"/>
        <v>1110.5390127692251</v>
      </c>
    </row>
    <row r="2260" spans="1:19" x14ac:dyDescent="0.25">
      <c r="A2260" s="197">
        <f>YieldsAct!A2260</f>
        <v>42085</v>
      </c>
      <c r="B2260" s="197" t="str">
        <f>YieldsAct!B2260</f>
        <v>PA</v>
      </c>
      <c r="C2260" s="197" t="str">
        <f>YieldsAct!C2260</f>
        <v>Mercer County</v>
      </c>
      <c r="D2260" s="197">
        <f>YieldsAct!D2260</f>
        <v>-80.260048800000007</v>
      </c>
      <c r="E2260" s="197">
        <f>YieldsAct!E2260</f>
        <v>41.29909</v>
      </c>
      <c r="N2260" s="198">
        <v>2.8863110000000001E-2</v>
      </c>
      <c r="S2260">
        <f t="shared" si="35"/>
        <v>1049.944803363225</v>
      </c>
    </row>
    <row r="2261" spans="1:19" x14ac:dyDescent="0.25">
      <c r="A2261" s="197">
        <f>YieldsAct!A2261</f>
        <v>42087</v>
      </c>
      <c r="B2261" s="197" t="str">
        <f>YieldsAct!B2261</f>
        <v>PA</v>
      </c>
      <c r="C2261" s="197" t="str">
        <f>YieldsAct!C2261</f>
        <v>Mifflin County</v>
      </c>
      <c r="D2261" s="197">
        <f>YieldsAct!D2261</f>
        <v>-77.606143399999993</v>
      </c>
      <c r="E2261" s="197">
        <f>YieldsAct!E2261</f>
        <v>40.607570000000003</v>
      </c>
      <c r="N2261" s="198">
        <v>2.8295859999999999E-2</v>
      </c>
      <c r="S2261">
        <f t="shared" si="35"/>
        <v>969.18219293602533</v>
      </c>
    </row>
    <row r="2262" spans="1:19" x14ac:dyDescent="0.25">
      <c r="A2262" s="197">
        <f>YieldsAct!A2262</f>
        <v>42089</v>
      </c>
      <c r="B2262" s="197" t="str">
        <f>YieldsAct!B2262</f>
        <v>PA</v>
      </c>
      <c r="C2262" s="197" t="str">
        <f>YieldsAct!C2262</f>
        <v>Monroe County</v>
      </c>
      <c r="D2262" s="197">
        <f>YieldsAct!D2262</f>
        <v>-75.339340300000003</v>
      </c>
      <c r="E2262" s="197">
        <f>YieldsAct!E2262</f>
        <v>41.059229999999999</v>
      </c>
      <c r="N2262" s="198">
        <v>2.962474E-2</v>
      </c>
      <c r="S2262">
        <f t="shared" si="35"/>
        <v>1021.687803434025</v>
      </c>
    </row>
    <row r="2263" spans="1:19" x14ac:dyDescent="0.25">
      <c r="A2263" s="197">
        <f>YieldsAct!A2263</f>
        <v>42091</v>
      </c>
      <c r="B2263" s="197" t="str">
        <f>YieldsAct!B2263</f>
        <v>PA</v>
      </c>
      <c r="C2263" s="197" t="str">
        <f>YieldsAct!C2263</f>
        <v>Montgomery County</v>
      </c>
      <c r="D2263" s="197">
        <f>YieldsAct!D2263</f>
        <v>-75.363949899999994</v>
      </c>
      <c r="E2263" s="197">
        <f>YieldsAct!E2263</f>
        <v>40.218780000000002</v>
      </c>
      <c r="N2263" s="198">
        <v>2.859602E-2</v>
      </c>
      <c r="S2263">
        <f t="shared" si="35"/>
        <v>924.72044554890022</v>
      </c>
    </row>
    <row r="2264" spans="1:19" x14ac:dyDescent="0.25">
      <c r="A2264" s="197">
        <f>YieldsAct!A2264</f>
        <v>42093</v>
      </c>
      <c r="B2264" s="197" t="str">
        <f>YieldsAct!B2264</f>
        <v>PA</v>
      </c>
      <c r="C2264" s="197" t="str">
        <f>YieldsAct!C2264</f>
        <v>Montour County</v>
      </c>
      <c r="D2264" s="197">
        <f>YieldsAct!D2264</f>
        <v>-76.659538600000005</v>
      </c>
      <c r="E2264" s="197">
        <f>YieldsAct!E2264</f>
        <v>41.02093</v>
      </c>
      <c r="N2264" s="198">
        <v>2.9102159999999998E-2</v>
      </c>
      <c r="S2264">
        <f t="shared" si="35"/>
        <v>1017.199795646025</v>
      </c>
    </row>
    <row r="2265" spans="1:19" x14ac:dyDescent="0.25">
      <c r="A2265" s="197">
        <f>YieldsAct!A2265</f>
        <v>42095</v>
      </c>
      <c r="B2265" s="197" t="str">
        <f>YieldsAct!B2265</f>
        <v>PA</v>
      </c>
      <c r="C2265" s="197" t="str">
        <f>YieldsAct!C2265</f>
        <v>Northampton County</v>
      </c>
      <c r="D2265" s="197">
        <f>YieldsAct!D2265</f>
        <v>-75.308796700000002</v>
      </c>
      <c r="E2265" s="197">
        <f>YieldsAct!E2265</f>
        <v>40.760190000000001</v>
      </c>
      <c r="N2265" s="198">
        <v>2.945511E-2</v>
      </c>
      <c r="S2265">
        <f t="shared" si="35"/>
        <v>986.82162488122526</v>
      </c>
    </row>
    <row r="2266" spans="1:19" x14ac:dyDescent="0.25">
      <c r="A2266" s="197">
        <f>YieldsAct!A2266</f>
        <v>42097</v>
      </c>
      <c r="B2266" s="197" t="str">
        <f>YieldsAct!B2266</f>
        <v>PA</v>
      </c>
      <c r="C2266" s="197" t="str">
        <f>YieldsAct!C2266</f>
        <v>Northumberland County</v>
      </c>
      <c r="D2266" s="197">
        <f>YieldsAct!D2266</f>
        <v>-76.708560399999996</v>
      </c>
      <c r="E2266" s="197">
        <f>YieldsAct!E2266</f>
        <v>40.842239999999997</v>
      </c>
      <c r="N2266" s="198">
        <v>2.8993049999999999E-2</v>
      </c>
      <c r="S2266">
        <f t="shared" si="35"/>
        <v>996.34807848959963</v>
      </c>
    </row>
    <row r="2267" spans="1:19" x14ac:dyDescent="0.25">
      <c r="A2267" s="197">
        <f>YieldsAct!A2267</f>
        <v>42099</v>
      </c>
      <c r="B2267" s="197" t="str">
        <f>YieldsAct!B2267</f>
        <v>PA</v>
      </c>
      <c r="C2267" s="197" t="str">
        <f>YieldsAct!C2267</f>
        <v>Perry County</v>
      </c>
      <c r="D2267" s="197">
        <f>YieldsAct!D2267</f>
        <v>-77.252247299999993</v>
      </c>
      <c r="E2267" s="197">
        <f>YieldsAct!E2267</f>
        <v>40.402630000000002</v>
      </c>
      <c r="N2267" s="198">
        <v>2.819874E-2</v>
      </c>
      <c r="S2267">
        <f t="shared" si="35"/>
        <v>945.66062456302518</v>
      </c>
    </row>
    <row r="2268" spans="1:19" x14ac:dyDescent="0.25">
      <c r="A2268" s="197">
        <f>YieldsAct!A2268</f>
        <v>42101</v>
      </c>
      <c r="B2268" s="197" t="str">
        <f>YieldsAct!B2268</f>
        <v>PA</v>
      </c>
      <c r="C2268" s="197" t="str">
        <f>YieldsAct!C2268</f>
        <v>Philadelphia County</v>
      </c>
      <c r="D2268" s="197">
        <f>YieldsAct!D2268</f>
        <v>-75.135233700000001</v>
      </c>
      <c r="E2268" s="197">
        <f>YieldsAct!E2268</f>
        <v>40.004869999999997</v>
      </c>
      <c r="N2268" s="198">
        <v>2.8534750000000001E-2</v>
      </c>
      <c r="S2268">
        <f t="shared" si="35"/>
        <v>900.54792836302465</v>
      </c>
    </row>
    <row r="2269" spans="1:19" x14ac:dyDescent="0.25">
      <c r="A2269" s="197">
        <f>YieldsAct!A2269</f>
        <v>42103</v>
      </c>
      <c r="B2269" s="197" t="str">
        <f>YieldsAct!B2269</f>
        <v>PA</v>
      </c>
      <c r="C2269" s="197" t="str">
        <f>YieldsAct!C2269</f>
        <v>Pike County</v>
      </c>
      <c r="D2269" s="197">
        <f>YieldsAct!D2269</f>
        <v>-75.050372600000003</v>
      </c>
      <c r="E2269" s="197">
        <f>YieldsAct!E2269</f>
        <v>41.332819999999998</v>
      </c>
      <c r="N2269" s="198">
        <v>2.990843E-2</v>
      </c>
      <c r="S2269">
        <f t="shared" si="35"/>
        <v>1053.9391705928997</v>
      </c>
    </row>
    <row r="2270" spans="1:19" x14ac:dyDescent="0.25">
      <c r="A2270" s="197">
        <f>YieldsAct!A2270</f>
        <v>42105</v>
      </c>
      <c r="B2270" s="197" t="str">
        <f>YieldsAct!B2270</f>
        <v>PA</v>
      </c>
      <c r="C2270" s="197" t="str">
        <f>YieldsAct!C2270</f>
        <v>Potter County</v>
      </c>
      <c r="D2270" s="197">
        <f>YieldsAct!D2270</f>
        <v>-77.902962400000007</v>
      </c>
      <c r="E2270" s="197">
        <f>YieldsAct!E2270</f>
        <v>41.745539999999998</v>
      </c>
      <c r="N2270" s="198">
        <v>2.8992939999999998E-2</v>
      </c>
      <c r="S2270">
        <f t="shared" si="35"/>
        <v>1103.2287972560998</v>
      </c>
    </row>
    <row r="2271" spans="1:19" x14ac:dyDescent="0.25">
      <c r="A2271" s="197">
        <f>YieldsAct!A2271</f>
        <v>42107</v>
      </c>
      <c r="B2271" s="197" t="str">
        <f>YieldsAct!B2271</f>
        <v>PA</v>
      </c>
      <c r="C2271" s="197" t="str">
        <f>YieldsAct!C2271</f>
        <v>Schuylkill County</v>
      </c>
      <c r="D2271" s="197">
        <f>YieldsAct!D2271</f>
        <v>-76.215705799999995</v>
      </c>
      <c r="E2271" s="197">
        <f>YieldsAct!E2271</f>
        <v>40.706560000000003</v>
      </c>
      <c r="N2271" s="198">
        <v>2.8887690000000001E-2</v>
      </c>
      <c r="S2271">
        <f t="shared" si="35"/>
        <v>980.61126082560043</v>
      </c>
    </row>
    <row r="2272" spans="1:19" x14ac:dyDescent="0.25">
      <c r="A2272" s="197">
        <f>YieldsAct!A2272</f>
        <v>42109</v>
      </c>
      <c r="B2272" s="197" t="str">
        <f>YieldsAct!B2272</f>
        <v>PA</v>
      </c>
      <c r="C2272" s="197" t="str">
        <f>YieldsAct!C2272</f>
        <v>Snyder County</v>
      </c>
      <c r="D2272" s="197">
        <f>YieldsAct!D2272</f>
        <v>-77.065563699999998</v>
      </c>
      <c r="E2272" s="197">
        <f>YieldsAct!E2272</f>
        <v>40.767440000000001</v>
      </c>
      <c r="N2272" s="198">
        <v>2.8660769999999999E-2</v>
      </c>
      <c r="S2272">
        <f t="shared" si="35"/>
        <v>987.66216934560009</v>
      </c>
    </row>
    <row r="2273" spans="1:19" x14ac:dyDescent="0.25">
      <c r="A2273" s="197">
        <f>YieldsAct!A2273</f>
        <v>42111</v>
      </c>
      <c r="B2273" s="197" t="str">
        <f>YieldsAct!B2273</f>
        <v>PA</v>
      </c>
      <c r="C2273" s="197" t="str">
        <f>YieldsAct!C2273</f>
        <v>Somerset County</v>
      </c>
      <c r="D2273" s="197">
        <f>YieldsAct!D2273</f>
        <v>-79.024929200000003</v>
      </c>
      <c r="E2273" s="197">
        <f>YieldsAct!E2273</f>
        <v>39.977800000000002</v>
      </c>
      <c r="N2273" s="198">
        <v>2.802048E-2</v>
      </c>
      <c r="S2273">
        <f t="shared" si="35"/>
        <v>897.50360889000024</v>
      </c>
    </row>
    <row r="2274" spans="1:19" x14ac:dyDescent="0.25">
      <c r="A2274" s="197">
        <f>YieldsAct!A2274</f>
        <v>42113</v>
      </c>
      <c r="B2274" s="197" t="str">
        <f>YieldsAct!B2274</f>
        <v>PA</v>
      </c>
      <c r="C2274" s="197" t="str">
        <f>YieldsAct!C2274</f>
        <v>Sullivan County</v>
      </c>
      <c r="D2274" s="197">
        <f>YieldsAct!D2274</f>
        <v>-76.522950100000003</v>
      </c>
      <c r="E2274" s="197">
        <f>YieldsAct!E2274</f>
        <v>41.440899999999999</v>
      </c>
      <c r="N2274" s="198">
        <v>2.898498E-2</v>
      </c>
      <c r="S2274">
        <f t="shared" si="35"/>
        <v>1066.7726838224999</v>
      </c>
    </row>
    <row r="2275" spans="1:19" x14ac:dyDescent="0.25">
      <c r="A2275" s="197">
        <f>YieldsAct!A2275</f>
        <v>42115</v>
      </c>
      <c r="B2275" s="197" t="str">
        <f>YieldsAct!B2275</f>
        <v>PA</v>
      </c>
      <c r="C2275" s="197" t="str">
        <f>YieldsAct!C2275</f>
        <v>Susquehanna County</v>
      </c>
      <c r="D2275" s="197">
        <f>YieldsAct!D2275</f>
        <v>-75.8063748</v>
      </c>
      <c r="E2275" s="197">
        <f>YieldsAct!E2275</f>
        <v>41.821890000000003</v>
      </c>
      <c r="N2275" s="198">
        <v>2.9588690000000001E-2</v>
      </c>
      <c r="S2275">
        <f t="shared" si="35"/>
        <v>1112.4310121372255</v>
      </c>
    </row>
    <row r="2276" spans="1:19" x14ac:dyDescent="0.25">
      <c r="A2276" s="197">
        <f>YieldsAct!A2276</f>
        <v>42117</v>
      </c>
      <c r="B2276" s="197" t="str">
        <f>YieldsAct!B2276</f>
        <v>PA</v>
      </c>
      <c r="C2276" s="197" t="str">
        <f>YieldsAct!C2276</f>
        <v>Tioga County</v>
      </c>
      <c r="D2276" s="197">
        <f>YieldsAct!D2276</f>
        <v>-77.265337400000007</v>
      </c>
      <c r="E2276" s="197">
        <f>YieldsAct!E2276</f>
        <v>41.764530000000001</v>
      </c>
      <c r="N2276" s="198">
        <v>2.8725210000000001E-2</v>
      </c>
      <c r="S2276">
        <f t="shared" si="35"/>
        <v>1105.515148772025</v>
      </c>
    </row>
    <row r="2277" spans="1:19" x14ac:dyDescent="0.25">
      <c r="A2277" s="197">
        <f>YieldsAct!A2277</f>
        <v>42119</v>
      </c>
      <c r="B2277" s="197" t="str">
        <f>YieldsAct!B2277</f>
        <v>PA</v>
      </c>
      <c r="C2277" s="197" t="str">
        <f>YieldsAct!C2277</f>
        <v>Union County</v>
      </c>
      <c r="D2277" s="197">
        <f>YieldsAct!D2277</f>
        <v>-77.064796000000001</v>
      </c>
      <c r="E2277" s="197">
        <f>YieldsAct!E2277</f>
        <v>40.96011</v>
      </c>
      <c r="N2277" s="198">
        <v>2.867662E-2</v>
      </c>
      <c r="S2277">
        <f t="shared" si="35"/>
        <v>1010.086450227225</v>
      </c>
    </row>
    <row r="2278" spans="1:19" x14ac:dyDescent="0.25">
      <c r="A2278" s="197">
        <f>YieldsAct!A2278</f>
        <v>42121</v>
      </c>
      <c r="B2278" s="197" t="str">
        <f>YieldsAct!B2278</f>
        <v>PA</v>
      </c>
      <c r="C2278" s="197" t="str">
        <f>YieldsAct!C2278</f>
        <v>Venango County</v>
      </c>
      <c r="D2278" s="197">
        <f>YieldsAct!D2278</f>
        <v>-79.758728099999999</v>
      </c>
      <c r="E2278" s="197">
        <f>YieldsAct!E2278</f>
        <v>41.391959999999997</v>
      </c>
      <c r="N2278" s="198">
        <v>2.896891E-2</v>
      </c>
      <c r="S2278">
        <f t="shared" si="35"/>
        <v>1060.9549934435997</v>
      </c>
    </row>
    <row r="2279" spans="1:19" x14ac:dyDescent="0.25">
      <c r="A2279" s="197">
        <f>YieldsAct!A2279</f>
        <v>42123</v>
      </c>
      <c r="B2279" s="197" t="str">
        <f>YieldsAct!B2279</f>
        <v>PA</v>
      </c>
      <c r="C2279" s="197" t="str">
        <f>YieldsAct!C2279</f>
        <v>Warren County</v>
      </c>
      <c r="D2279" s="197">
        <f>YieldsAct!D2279</f>
        <v>-79.274790699999997</v>
      </c>
      <c r="E2279" s="197">
        <f>YieldsAct!E2279</f>
        <v>41.807810000000003</v>
      </c>
      <c r="N2279" s="198">
        <v>2.8964569999999999E-2</v>
      </c>
      <c r="S2279">
        <f t="shared" si="35"/>
        <v>1110.7320232412255</v>
      </c>
    </row>
    <row r="2280" spans="1:19" x14ac:dyDescent="0.25">
      <c r="A2280" s="197">
        <f>YieldsAct!A2280</f>
        <v>42125</v>
      </c>
      <c r="B2280" s="197" t="str">
        <f>YieldsAct!B2280</f>
        <v>PA</v>
      </c>
      <c r="C2280" s="197" t="str">
        <f>YieldsAct!C2280</f>
        <v>Washington County</v>
      </c>
      <c r="D2280" s="197">
        <f>YieldsAct!D2280</f>
        <v>-80.247177899999997</v>
      </c>
      <c r="E2280" s="197">
        <f>YieldsAct!E2280</f>
        <v>40.18882</v>
      </c>
      <c r="N2280" s="198">
        <v>2.8016760000000002E-2</v>
      </c>
      <c r="S2280">
        <f t="shared" si="35"/>
        <v>921.32246923290006</v>
      </c>
    </row>
    <row r="2281" spans="1:19" x14ac:dyDescent="0.25">
      <c r="A2281" s="197">
        <f>YieldsAct!A2281</f>
        <v>42127</v>
      </c>
      <c r="B2281" s="197" t="str">
        <f>YieldsAct!B2281</f>
        <v>PA</v>
      </c>
      <c r="C2281" s="197" t="str">
        <f>YieldsAct!C2281</f>
        <v>Wayne County</v>
      </c>
      <c r="D2281" s="197">
        <f>YieldsAct!D2281</f>
        <v>-75.310383299999998</v>
      </c>
      <c r="E2281" s="197">
        <f>YieldsAct!E2281</f>
        <v>41.64987</v>
      </c>
      <c r="N2281" s="198">
        <v>2.9892660000000001E-2</v>
      </c>
      <c r="S2281">
        <f t="shared" si="35"/>
        <v>1091.7350347880251</v>
      </c>
    </row>
    <row r="2282" spans="1:19" x14ac:dyDescent="0.25">
      <c r="A2282" s="197">
        <f>YieldsAct!A2282</f>
        <v>42129</v>
      </c>
      <c r="B2282" s="197" t="str">
        <f>YieldsAct!B2282</f>
        <v>PA</v>
      </c>
      <c r="C2282" s="197" t="str">
        <f>YieldsAct!C2282</f>
        <v>Westmoreland County</v>
      </c>
      <c r="D2282" s="197">
        <f>YieldsAct!D2282</f>
        <v>-79.462663399999997</v>
      </c>
      <c r="E2282" s="197">
        <f>YieldsAct!E2282</f>
        <v>40.314030000000002</v>
      </c>
      <c r="N2282" s="198">
        <v>2.8413480000000001E-2</v>
      </c>
      <c r="S2282">
        <f t="shared" si="35"/>
        <v>935.55025839202528</v>
      </c>
    </row>
    <row r="2283" spans="1:19" x14ac:dyDescent="0.25">
      <c r="A2283" s="197">
        <f>YieldsAct!A2283</f>
        <v>42131</v>
      </c>
      <c r="B2283" s="197" t="str">
        <f>YieldsAct!B2283</f>
        <v>PA</v>
      </c>
      <c r="C2283" s="197" t="str">
        <f>YieldsAct!C2283</f>
        <v>Wyoming County</v>
      </c>
      <c r="D2283" s="197">
        <f>YieldsAct!D2283</f>
        <v>-76.029758999999999</v>
      </c>
      <c r="E2283" s="197">
        <f>YieldsAct!E2283</f>
        <v>41.516240000000003</v>
      </c>
      <c r="N2283" s="198">
        <v>2.9215809999999998E-2</v>
      </c>
      <c r="S2283">
        <f t="shared" si="35"/>
        <v>1075.7497134096004</v>
      </c>
    </row>
    <row r="2284" spans="1:19" x14ac:dyDescent="0.25">
      <c r="A2284" s="197">
        <f>YieldsAct!A2284</f>
        <v>42133</v>
      </c>
      <c r="B2284" s="197" t="str">
        <f>YieldsAct!B2284</f>
        <v>PA</v>
      </c>
      <c r="C2284" s="197" t="str">
        <f>YieldsAct!C2284</f>
        <v>York County</v>
      </c>
      <c r="D2284" s="197">
        <f>YieldsAct!D2284</f>
        <v>-76.730104999999995</v>
      </c>
      <c r="E2284" s="197">
        <f>YieldsAct!E2284</f>
        <v>39.925910000000002</v>
      </c>
      <c r="N2284" s="198">
        <v>2.760727E-2</v>
      </c>
      <c r="S2284">
        <f t="shared" si="35"/>
        <v>891.67722598822513</v>
      </c>
    </row>
    <row r="2285" spans="1:19" x14ac:dyDescent="0.25">
      <c r="A2285" s="197">
        <f>YieldsAct!A2285</f>
        <v>44001</v>
      </c>
      <c r="B2285" s="197" t="str">
        <f>YieldsAct!B2285</f>
        <v>RI</v>
      </c>
      <c r="C2285" s="197" t="str">
        <f>YieldsAct!C2285</f>
        <v>Bristol County</v>
      </c>
      <c r="D2285" s="197">
        <f>YieldsAct!D2285</f>
        <v>-71.254845299999999</v>
      </c>
      <c r="E2285" s="197">
        <f>YieldsAct!E2285</f>
        <v>41.712479999999999</v>
      </c>
      <c r="N2285" s="198">
        <v>2.9438389999999998E-2</v>
      </c>
      <c r="S2285">
        <f t="shared" si="35"/>
        <v>1099.2523224383999</v>
      </c>
    </row>
    <row r="2286" spans="1:19" x14ac:dyDescent="0.25">
      <c r="A2286" s="197">
        <f>YieldsAct!A2286</f>
        <v>44003</v>
      </c>
      <c r="B2286" s="197" t="str">
        <f>YieldsAct!B2286</f>
        <v>RI</v>
      </c>
      <c r="C2286" s="197" t="str">
        <f>YieldsAct!C2286</f>
        <v>Kent County</v>
      </c>
      <c r="D2286" s="197">
        <f>YieldsAct!D2286</f>
        <v>-71.572059899999999</v>
      </c>
      <c r="E2286" s="197">
        <f>YieldsAct!E2286</f>
        <v>41.679209999999998</v>
      </c>
      <c r="N2286" s="198">
        <v>2.9199869999999999E-2</v>
      </c>
      <c r="S2286">
        <f t="shared" si="35"/>
        <v>1095.2555540042247</v>
      </c>
    </row>
    <row r="2287" spans="1:19" x14ac:dyDescent="0.25">
      <c r="A2287" s="197">
        <f>YieldsAct!A2287</f>
        <v>44005</v>
      </c>
      <c r="B2287" s="197" t="str">
        <f>YieldsAct!B2287</f>
        <v>RI</v>
      </c>
      <c r="C2287" s="197" t="str">
        <f>YieldsAct!C2287</f>
        <v>Newport County</v>
      </c>
      <c r="D2287" s="197">
        <f>YieldsAct!D2287</f>
        <v>-71.230306600000006</v>
      </c>
      <c r="E2287" s="197">
        <f>YieldsAct!E2287</f>
        <v>41.565510000000003</v>
      </c>
      <c r="N2287" s="198">
        <v>2.9390300000000001E-2</v>
      </c>
      <c r="S2287">
        <f t="shared" si="35"/>
        <v>1081.6342235102254</v>
      </c>
    </row>
    <row r="2288" spans="1:19" x14ac:dyDescent="0.25">
      <c r="A2288" s="197">
        <f>YieldsAct!A2288</f>
        <v>44007</v>
      </c>
      <c r="B2288" s="197" t="str">
        <f>YieldsAct!B2288</f>
        <v>RI</v>
      </c>
      <c r="C2288" s="197" t="str">
        <f>YieldsAct!C2288</f>
        <v>Providence County</v>
      </c>
      <c r="D2288" s="197">
        <f>YieldsAct!D2288</f>
        <v>-71.574679200000006</v>
      </c>
      <c r="E2288" s="197">
        <f>YieldsAct!E2288</f>
        <v>41.875109999999999</v>
      </c>
      <c r="N2288" s="198">
        <v>2.9365829999999999E-2</v>
      </c>
      <c r="S2288">
        <f t="shared" si="35"/>
        <v>1118.860959402225</v>
      </c>
    </row>
    <row r="2289" spans="1:19" x14ac:dyDescent="0.25">
      <c r="A2289" s="197">
        <f>YieldsAct!A2289</f>
        <v>44009</v>
      </c>
      <c r="B2289" s="197" t="str">
        <f>YieldsAct!B2289</f>
        <v>RI</v>
      </c>
      <c r="C2289" s="197" t="str">
        <f>YieldsAct!C2289</f>
        <v>Washington County</v>
      </c>
      <c r="D2289" s="197">
        <f>YieldsAct!D2289</f>
        <v>-71.623403400000001</v>
      </c>
      <c r="E2289" s="197">
        <f>YieldsAct!E2289</f>
        <v>41.488590000000002</v>
      </c>
      <c r="N2289" s="198">
        <v>2.917517E-2</v>
      </c>
      <c r="S2289">
        <f t="shared" si="35"/>
        <v>1072.4521504232252</v>
      </c>
    </row>
    <row r="2290" spans="1:19" x14ac:dyDescent="0.25">
      <c r="A2290" s="197">
        <f>YieldsAct!A2290</f>
        <v>45001</v>
      </c>
      <c r="B2290" s="197" t="str">
        <f>YieldsAct!B2290</f>
        <v>SC</v>
      </c>
      <c r="C2290" s="197" t="str">
        <f>YieldsAct!C2290</f>
        <v>Abbeville County</v>
      </c>
      <c r="D2290" s="197">
        <f>YieldsAct!D2290</f>
        <v>-82.458508100000003</v>
      </c>
      <c r="E2290" s="197">
        <f>YieldsAct!E2290</f>
        <v>34.23021</v>
      </c>
      <c r="N2290" s="198">
        <v>2.2254070000000001E-2</v>
      </c>
      <c r="S2290">
        <f t="shared" si="35"/>
        <v>325.80219744922499</v>
      </c>
    </row>
    <row r="2291" spans="1:19" x14ac:dyDescent="0.25">
      <c r="A2291" s="197">
        <f>YieldsAct!A2291</f>
        <v>45003</v>
      </c>
      <c r="B2291" s="197" t="str">
        <f>YieldsAct!B2291</f>
        <v>SC</v>
      </c>
      <c r="C2291" s="197" t="str">
        <f>YieldsAct!C2291</f>
        <v>Aiken County</v>
      </c>
      <c r="D2291" s="197">
        <f>YieldsAct!D2291</f>
        <v>-81.646937899999998</v>
      </c>
      <c r="E2291" s="197">
        <f>YieldsAct!E2291</f>
        <v>33.551180000000002</v>
      </c>
      <c r="N2291" s="198">
        <v>2.2505830000000001E-2</v>
      </c>
      <c r="S2291">
        <f t="shared" si="35"/>
        <v>268.07912863290017</v>
      </c>
    </row>
    <row r="2292" spans="1:19" x14ac:dyDescent="0.25">
      <c r="A2292" s="197">
        <f>YieldsAct!A2292</f>
        <v>45005</v>
      </c>
      <c r="B2292" s="197" t="str">
        <f>YieldsAct!B2292</f>
        <v>SC</v>
      </c>
      <c r="C2292" s="197" t="str">
        <f>YieldsAct!C2292</f>
        <v>Allendale County</v>
      </c>
      <c r="D2292" s="197">
        <f>YieldsAct!D2292</f>
        <v>-81.356732899999997</v>
      </c>
      <c r="E2292" s="197">
        <f>YieldsAct!E2292</f>
        <v>32.99436</v>
      </c>
      <c r="N2292" s="198">
        <v>2.233133E-2</v>
      </c>
      <c r="S2292">
        <f t="shared" si="35"/>
        <v>222.29323157160005</v>
      </c>
    </row>
    <row r="2293" spans="1:19" x14ac:dyDescent="0.25">
      <c r="A2293" s="197">
        <f>YieldsAct!A2293</f>
        <v>45007</v>
      </c>
      <c r="B2293" s="197" t="str">
        <f>YieldsAct!B2293</f>
        <v>SC</v>
      </c>
      <c r="C2293" s="197" t="str">
        <f>YieldsAct!C2293</f>
        <v>Anderson County</v>
      </c>
      <c r="D2293" s="197">
        <f>YieldsAct!D2293</f>
        <v>-82.646075100000004</v>
      </c>
      <c r="E2293" s="197">
        <f>YieldsAct!E2293</f>
        <v>34.519710000000003</v>
      </c>
      <c r="N2293" s="198">
        <v>2.2230199999999999E-2</v>
      </c>
      <c r="S2293">
        <f t="shared" si="35"/>
        <v>351.04292658922532</v>
      </c>
    </row>
    <row r="2294" spans="1:19" x14ac:dyDescent="0.25">
      <c r="A2294" s="197">
        <f>YieldsAct!A2294</f>
        <v>45009</v>
      </c>
      <c r="B2294" s="197" t="str">
        <f>YieldsAct!B2294</f>
        <v>SC</v>
      </c>
      <c r="C2294" s="197" t="str">
        <f>YieldsAct!C2294</f>
        <v>Bamberg County</v>
      </c>
      <c r="D2294" s="197">
        <f>YieldsAct!D2294</f>
        <v>-81.045866500000002</v>
      </c>
      <c r="E2294" s="197">
        <f>YieldsAct!E2294</f>
        <v>33.216169999999998</v>
      </c>
      <c r="N2294" s="198">
        <v>2.245699E-2</v>
      </c>
      <c r="S2294">
        <f t="shared" si="35"/>
        <v>240.36491130502483</v>
      </c>
    </row>
    <row r="2295" spans="1:19" x14ac:dyDescent="0.25">
      <c r="A2295" s="197">
        <f>YieldsAct!A2295</f>
        <v>45011</v>
      </c>
      <c r="B2295" s="197" t="str">
        <f>YieldsAct!B2295</f>
        <v>SC</v>
      </c>
      <c r="C2295" s="197" t="str">
        <f>YieldsAct!C2295</f>
        <v>Barnwell County</v>
      </c>
      <c r="D2295" s="197">
        <f>YieldsAct!D2295</f>
        <v>-81.441602099999997</v>
      </c>
      <c r="E2295" s="197">
        <f>YieldsAct!E2295</f>
        <v>33.267659999999999</v>
      </c>
      <c r="N2295" s="198">
        <v>2.2416330000000002E-2</v>
      </c>
      <c r="S2295">
        <f t="shared" si="35"/>
        <v>244.59165422009994</v>
      </c>
    </row>
    <row r="2296" spans="1:19" x14ac:dyDescent="0.25">
      <c r="A2296" s="197">
        <f>YieldsAct!A2296</f>
        <v>45013</v>
      </c>
      <c r="B2296" s="197" t="str">
        <f>YieldsAct!B2296</f>
        <v>SC</v>
      </c>
      <c r="C2296" s="197" t="str">
        <f>YieldsAct!C2296</f>
        <v>Beaufort County</v>
      </c>
      <c r="D2296" s="197">
        <f>YieldsAct!D2296</f>
        <v>-80.781279900000001</v>
      </c>
      <c r="E2296" s="197">
        <f>YieldsAct!E2296</f>
        <v>32.371650000000002</v>
      </c>
      <c r="N2296" s="198">
        <v>2.2015010000000002E-2</v>
      </c>
      <c r="S2296">
        <f t="shared" si="35"/>
        <v>172.74200337562519</v>
      </c>
    </row>
    <row r="2297" spans="1:19" x14ac:dyDescent="0.25">
      <c r="A2297" s="197">
        <f>YieldsAct!A2297</f>
        <v>45015</v>
      </c>
      <c r="B2297" s="197" t="str">
        <f>YieldsAct!B2297</f>
        <v>SC</v>
      </c>
      <c r="C2297" s="197" t="str">
        <f>YieldsAct!C2297</f>
        <v>Berkeley County</v>
      </c>
      <c r="D2297" s="197">
        <f>YieldsAct!D2297</f>
        <v>-79.946481300000002</v>
      </c>
      <c r="E2297" s="197">
        <f>YieldsAct!E2297</f>
        <v>33.20373</v>
      </c>
      <c r="N2297" s="198">
        <v>2.249367E-2</v>
      </c>
      <c r="S2297">
        <f t="shared" si="35"/>
        <v>239.34551830402503</v>
      </c>
    </row>
    <row r="2298" spans="1:19" x14ac:dyDescent="0.25">
      <c r="A2298" s="197">
        <f>YieldsAct!A2298</f>
        <v>45017</v>
      </c>
      <c r="B2298" s="197" t="str">
        <f>YieldsAct!B2298</f>
        <v>SC</v>
      </c>
      <c r="C2298" s="197" t="str">
        <f>YieldsAct!C2298</f>
        <v>Calhoun County</v>
      </c>
      <c r="D2298" s="197">
        <f>YieldsAct!D2298</f>
        <v>-80.778398800000005</v>
      </c>
      <c r="E2298" s="197">
        <f>YieldsAct!E2298</f>
        <v>33.686810000000001</v>
      </c>
      <c r="N2298" s="198">
        <v>2.2534229999999999E-2</v>
      </c>
      <c r="S2298">
        <f t="shared" si="35"/>
        <v>279.44295294622509</v>
      </c>
    </row>
    <row r="2299" spans="1:19" x14ac:dyDescent="0.25">
      <c r="A2299" s="197">
        <f>YieldsAct!A2299</f>
        <v>45019</v>
      </c>
      <c r="B2299" s="197" t="str">
        <f>YieldsAct!B2299</f>
        <v>SC</v>
      </c>
      <c r="C2299" s="197" t="str">
        <f>YieldsAct!C2299</f>
        <v>Charleston County</v>
      </c>
      <c r="D2299" s="197">
        <f>YieldsAct!D2299</f>
        <v>-79.968920100000005</v>
      </c>
      <c r="E2299" s="197">
        <f>YieldsAct!E2299</f>
        <v>32.839379999999998</v>
      </c>
      <c r="N2299" s="198">
        <v>2.2128459999999999E-2</v>
      </c>
      <c r="S2299">
        <f t="shared" si="35"/>
        <v>209.79782726489989</v>
      </c>
    </row>
    <row r="2300" spans="1:19" x14ac:dyDescent="0.25">
      <c r="A2300" s="197">
        <f>YieldsAct!A2300</f>
        <v>45021</v>
      </c>
      <c r="B2300" s="197" t="str">
        <f>YieldsAct!B2300</f>
        <v>SC</v>
      </c>
      <c r="C2300" s="197" t="str">
        <f>YieldsAct!C2300</f>
        <v>Cherokee County</v>
      </c>
      <c r="D2300" s="197">
        <f>YieldsAct!D2300</f>
        <v>-81.623827300000002</v>
      </c>
      <c r="E2300" s="197">
        <f>YieldsAct!E2300</f>
        <v>35.056699999999999</v>
      </c>
      <c r="N2300" s="198">
        <v>2.255002E-2</v>
      </c>
      <c r="S2300">
        <f t="shared" si="35"/>
        <v>398.86023350249991</v>
      </c>
    </row>
    <row r="2301" spans="1:19" x14ac:dyDescent="0.25">
      <c r="A2301" s="197">
        <f>YieldsAct!A2301</f>
        <v>45023</v>
      </c>
      <c r="B2301" s="197" t="str">
        <f>YieldsAct!B2301</f>
        <v>SC</v>
      </c>
      <c r="C2301" s="197" t="str">
        <f>YieldsAct!C2301</f>
        <v>Chester County</v>
      </c>
      <c r="D2301" s="197">
        <f>YieldsAct!D2301</f>
        <v>-81.156850500000004</v>
      </c>
      <c r="E2301" s="197">
        <f>YieldsAct!E2301</f>
        <v>34.693109999999997</v>
      </c>
      <c r="N2301" s="198">
        <v>2.265582E-2</v>
      </c>
      <c r="S2301">
        <f t="shared" si="35"/>
        <v>366.34180831222477</v>
      </c>
    </row>
    <row r="2302" spans="1:19" x14ac:dyDescent="0.25">
      <c r="A2302" s="197">
        <f>YieldsAct!A2302</f>
        <v>45025</v>
      </c>
      <c r="B2302" s="197" t="str">
        <f>YieldsAct!B2302</f>
        <v>SC</v>
      </c>
      <c r="C2302" s="197" t="str">
        <f>YieldsAct!C2302</f>
        <v>Chesterfield County</v>
      </c>
      <c r="D2302" s="197">
        <f>YieldsAct!D2302</f>
        <v>-80.140835999999993</v>
      </c>
      <c r="E2302" s="197">
        <f>YieldsAct!E2302</f>
        <v>34.63646</v>
      </c>
      <c r="N2302" s="198">
        <v>2.2838109999999998E-2</v>
      </c>
      <c r="S2302">
        <f t="shared" si="35"/>
        <v>361.32876299609995</v>
      </c>
    </row>
    <row r="2303" spans="1:19" x14ac:dyDescent="0.25">
      <c r="A2303" s="197">
        <f>YieldsAct!A2303</f>
        <v>45027</v>
      </c>
      <c r="B2303" s="197" t="str">
        <f>YieldsAct!B2303</f>
        <v>SC</v>
      </c>
      <c r="C2303" s="197" t="str">
        <f>YieldsAct!C2303</f>
        <v>Clarendon County</v>
      </c>
      <c r="D2303" s="197">
        <f>YieldsAct!D2303</f>
        <v>-80.201410899999999</v>
      </c>
      <c r="E2303" s="197">
        <f>YieldsAct!E2303</f>
        <v>33.673200000000001</v>
      </c>
      <c r="N2303" s="198">
        <v>2.2481299999999999E-2</v>
      </c>
      <c r="S2303">
        <f t="shared" si="35"/>
        <v>278.2988960400001</v>
      </c>
    </row>
    <row r="2304" spans="1:19" x14ac:dyDescent="0.25">
      <c r="A2304" s="197">
        <f>YieldsAct!A2304</f>
        <v>45029</v>
      </c>
      <c r="B2304" s="197" t="str">
        <f>YieldsAct!B2304</f>
        <v>SC</v>
      </c>
      <c r="C2304" s="197" t="str">
        <f>YieldsAct!C2304</f>
        <v>Colleton County</v>
      </c>
      <c r="D2304" s="197">
        <f>YieldsAct!D2304</f>
        <v>-80.671032100000005</v>
      </c>
      <c r="E2304" s="197">
        <f>YieldsAct!E2304</f>
        <v>32.871459999999999</v>
      </c>
      <c r="N2304" s="198">
        <v>2.2302900000000001E-2</v>
      </c>
      <c r="S2304">
        <f t="shared" si="35"/>
        <v>212.37543569609994</v>
      </c>
    </row>
    <row r="2305" spans="1:19" x14ac:dyDescent="0.25">
      <c r="A2305" s="197">
        <f>YieldsAct!A2305</f>
        <v>45031</v>
      </c>
      <c r="B2305" s="197" t="str">
        <f>YieldsAct!B2305</f>
        <v>SC</v>
      </c>
      <c r="C2305" s="197" t="str">
        <f>YieldsAct!C2305</f>
        <v>Darlington County</v>
      </c>
      <c r="D2305" s="197">
        <f>YieldsAct!D2305</f>
        <v>-79.9482675</v>
      </c>
      <c r="E2305" s="197">
        <f>YieldsAct!E2305</f>
        <v>34.332949999999997</v>
      </c>
      <c r="N2305" s="198">
        <v>2.273273E-2</v>
      </c>
      <c r="S2305">
        <f t="shared" si="35"/>
        <v>334.7166503306247</v>
      </c>
    </row>
    <row r="2306" spans="1:19" x14ac:dyDescent="0.25">
      <c r="A2306" s="197">
        <f>YieldsAct!A2306</f>
        <v>45033</v>
      </c>
      <c r="B2306" s="197" t="str">
        <f>YieldsAct!B2306</f>
        <v>SC</v>
      </c>
      <c r="C2306" s="197" t="str">
        <f>YieldsAct!C2306</f>
        <v>Dillon County</v>
      </c>
      <c r="D2306" s="197">
        <f>YieldsAct!D2306</f>
        <v>-79.362607800000006</v>
      </c>
      <c r="E2306" s="197">
        <f>YieldsAct!E2306</f>
        <v>34.386969999999998</v>
      </c>
      <c r="N2306" s="198">
        <v>2.3061000000000002E-2</v>
      </c>
      <c r="S2306">
        <f t="shared" si="35"/>
        <v>339.42286300702483</v>
      </c>
    </row>
    <row r="2307" spans="1:19" x14ac:dyDescent="0.25">
      <c r="A2307" s="197">
        <f>YieldsAct!A2307</f>
        <v>45035</v>
      </c>
      <c r="B2307" s="197" t="str">
        <f>YieldsAct!B2307</f>
        <v>SC</v>
      </c>
      <c r="C2307" s="197" t="str">
        <f>YieldsAct!C2307</f>
        <v>Dorchester County</v>
      </c>
      <c r="D2307" s="197">
        <f>YieldsAct!D2307</f>
        <v>-80.398275299999995</v>
      </c>
      <c r="E2307" s="197">
        <f>YieldsAct!E2307</f>
        <v>33.075769999999999</v>
      </c>
      <c r="N2307" s="198">
        <v>2.2420499999999999E-2</v>
      </c>
      <c r="S2307">
        <f t="shared" si="35"/>
        <v>228.90028745902487</v>
      </c>
    </row>
    <row r="2308" spans="1:19" x14ac:dyDescent="0.25">
      <c r="A2308" s="197">
        <f>YieldsAct!A2308</f>
        <v>45037</v>
      </c>
      <c r="B2308" s="197" t="str">
        <f>YieldsAct!B2308</f>
        <v>SC</v>
      </c>
      <c r="C2308" s="197" t="str">
        <f>YieldsAct!C2308</f>
        <v>Edgefield County</v>
      </c>
      <c r="D2308" s="197">
        <f>YieldsAct!D2308</f>
        <v>-81.978055100000006</v>
      </c>
      <c r="E2308" s="197">
        <f>YieldsAct!E2308</f>
        <v>33.780410000000003</v>
      </c>
      <c r="N2308" s="198">
        <v>2.240031E-2</v>
      </c>
      <c r="S2308">
        <f t="shared" si="35"/>
        <v>287.33354947822528</v>
      </c>
    </row>
    <row r="2309" spans="1:19" x14ac:dyDescent="0.25">
      <c r="A2309" s="197">
        <f>YieldsAct!A2309</f>
        <v>45039</v>
      </c>
      <c r="B2309" s="197" t="str">
        <f>YieldsAct!B2309</f>
        <v>SC</v>
      </c>
      <c r="C2309" s="197" t="str">
        <f>YieldsAct!C2309</f>
        <v>Fairfield County</v>
      </c>
      <c r="D2309" s="197">
        <f>YieldsAct!D2309</f>
        <v>-81.120726599999998</v>
      </c>
      <c r="E2309" s="197">
        <f>YieldsAct!E2309</f>
        <v>34.398519999999998</v>
      </c>
      <c r="N2309" s="198">
        <v>2.25782E-2</v>
      </c>
      <c r="S2309">
        <f t="shared" si="35"/>
        <v>340.43080092839983</v>
      </c>
    </row>
    <row r="2310" spans="1:19" x14ac:dyDescent="0.25">
      <c r="A2310" s="197">
        <f>YieldsAct!A2310</f>
        <v>45041</v>
      </c>
      <c r="B2310" s="197" t="str">
        <f>YieldsAct!B2310</f>
        <v>SC</v>
      </c>
      <c r="C2310" s="197" t="str">
        <f>YieldsAct!C2310</f>
        <v>Florence County</v>
      </c>
      <c r="D2310" s="197">
        <f>YieldsAct!D2310</f>
        <v>-79.6886844</v>
      </c>
      <c r="E2310" s="197">
        <f>YieldsAct!E2310</f>
        <v>34.024079999999998</v>
      </c>
      <c r="N2310" s="198">
        <v>2.2720069999999998E-2</v>
      </c>
      <c r="S2310">
        <f t="shared" si="35"/>
        <v>308.06014465439983</v>
      </c>
    </row>
    <row r="2311" spans="1:19" x14ac:dyDescent="0.25">
      <c r="A2311" s="197">
        <f>YieldsAct!A2311</f>
        <v>45043</v>
      </c>
      <c r="B2311" s="197" t="str">
        <f>YieldsAct!B2311</f>
        <v>SC</v>
      </c>
      <c r="C2311" s="197" t="str">
        <f>YieldsAct!C2311</f>
        <v>Georgetown County</v>
      </c>
      <c r="D2311" s="197">
        <f>YieldsAct!D2311</f>
        <v>-79.330780300000001</v>
      </c>
      <c r="E2311" s="197">
        <f>YieldsAct!E2311</f>
        <v>33.44511</v>
      </c>
      <c r="N2311" s="198">
        <v>2.2757090000000001E-2</v>
      </c>
      <c r="S2311">
        <f t="shared" si="35"/>
        <v>259.249686552225</v>
      </c>
    </row>
    <row r="2312" spans="1:19" x14ac:dyDescent="0.25">
      <c r="A2312" s="197">
        <f>YieldsAct!A2312</f>
        <v>45045</v>
      </c>
      <c r="B2312" s="197" t="str">
        <f>YieldsAct!B2312</f>
        <v>SC</v>
      </c>
      <c r="C2312" s="197" t="str">
        <f>YieldsAct!C2312</f>
        <v>Greenville County</v>
      </c>
      <c r="D2312" s="197">
        <f>YieldsAct!D2312</f>
        <v>-82.371034800000004</v>
      </c>
      <c r="E2312" s="197">
        <f>YieldsAct!E2312</f>
        <v>34.895049999999998</v>
      </c>
      <c r="N2312" s="198">
        <v>2.2343370000000001E-2</v>
      </c>
      <c r="S2312">
        <f t="shared" si="35"/>
        <v>384.32928263062473</v>
      </c>
    </row>
    <row r="2313" spans="1:19" x14ac:dyDescent="0.25">
      <c r="A2313" s="197">
        <f>YieldsAct!A2313</f>
        <v>45047</v>
      </c>
      <c r="B2313" s="197" t="str">
        <f>YieldsAct!B2313</f>
        <v>SC</v>
      </c>
      <c r="C2313" s="197" t="str">
        <f>YieldsAct!C2313</f>
        <v>Greenwood County</v>
      </c>
      <c r="D2313" s="197">
        <f>YieldsAct!D2313</f>
        <v>-82.118821199999999</v>
      </c>
      <c r="E2313" s="197">
        <f>YieldsAct!E2313</f>
        <v>34.158549999999998</v>
      </c>
      <c r="N2313" s="198">
        <v>2.230685E-2</v>
      </c>
      <c r="S2313">
        <f t="shared" ref="S2313:S2376" si="36">E2313*1.5^2*(E2313-30)</f>
        <v>319.61258573062486</v>
      </c>
    </row>
    <row r="2314" spans="1:19" x14ac:dyDescent="0.25">
      <c r="A2314" s="197">
        <f>YieldsAct!A2314</f>
        <v>45049</v>
      </c>
      <c r="B2314" s="197" t="str">
        <f>YieldsAct!B2314</f>
        <v>SC</v>
      </c>
      <c r="C2314" s="197" t="str">
        <f>YieldsAct!C2314</f>
        <v>Hampton County</v>
      </c>
      <c r="D2314" s="197">
        <f>YieldsAct!D2314</f>
        <v>-81.142395399999998</v>
      </c>
      <c r="E2314" s="197">
        <f>YieldsAct!E2314</f>
        <v>32.779409999999999</v>
      </c>
      <c r="N2314" s="198">
        <v>2.2351269999999999E-2</v>
      </c>
      <c r="S2314">
        <f t="shared" si="36"/>
        <v>204.99169488322488</v>
      </c>
    </row>
    <row r="2315" spans="1:19" x14ac:dyDescent="0.25">
      <c r="A2315" s="197">
        <f>YieldsAct!A2315</f>
        <v>45051</v>
      </c>
      <c r="B2315" s="197" t="str">
        <f>YieldsAct!B2315</f>
        <v>SC</v>
      </c>
      <c r="C2315" s="197" t="str">
        <f>YieldsAct!C2315</f>
        <v>Horry County</v>
      </c>
      <c r="D2315" s="197">
        <f>YieldsAct!D2315</f>
        <v>-78.985684199999994</v>
      </c>
      <c r="E2315" s="197">
        <f>YieldsAct!E2315</f>
        <v>33.922020000000003</v>
      </c>
      <c r="N2315" s="198">
        <v>2.2935069999999998E-2</v>
      </c>
      <c r="S2315">
        <f t="shared" si="36"/>
        <v>299.34639198090025</v>
      </c>
    </row>
    <row r="2316" spans="1:19" x14ac:dyDescent="0.25">
      <c r="A2316" s="197">
        <f>YieldsAct!A2316</f>
        <v>45053</v>
      </c>
      <c r="B2316" s="197" t="str">
        <f>YieldsAct!B2316</f>
        <v>SC</v>
      </c>
      <c r="C2316" s="197" t="str">
        <f>YieldsAct!C2316</f>
        <v>Jasper County</v>
      </c>
      <c r="D2316" s="197">
        <f>YieldsAct!D2316</f>
        <v>-81.036057799999995</v>
      </c>
      <c r="E2316" s="197">
        <f>YieldsAct!E2316</f>
        <v>32.472299999999997</v>
      </c>
      <c r="N2316" s="198">
        <v>2.2193290000000001E-2</v>
      </c>
      <c r="S2316">
        <f t="shared" si="36"/>
        <v>180.6328514024998</v>
      </c>
    </row>
    <row r="2317" spans="1:19" x14ac:dyDescent="0.25">
      <c r="A2317" s="197">
        <f>YieldsAct!A2317</f>
        <v>45055</v>
      </c>
      <c r="B2317" s="197" t="str">
        <f>YieldsAct!B2317</f>
        <v>SC</v>
      </c>
      <c r="C2317" s="197" t="str">
        <f>YieldsAct!C2317</f>
        <v>Kershaw County</v>
      </c>
      <c r="D2317" s="197">
        <f>YieldsAct!D2317</f>
        <v>-80.5861728</v>
      </c>
      <c r="E2317" s="197">
        <f>YieldsAct!E2317</f>
        <v>34.356430000000003</v>
      </c>
      <c r="N2317" s="198">
        <v>2.2684139999999998E-2</v>
      </c>
      <c r="S2317">
        <f t="shared" si="36"/>
        <v>336.76061027602526</v>
      </c>
    </row>
    <row r="2318" spans="1:19" x14ac:dyDescent="0.25">
      <c r="A2318" s="197">
        <f>YieldsAct!A2318</f>
        <v>45057</v>
      </c>
      <c r="B2318" s="197" t="str">
        <f>YieldsAct!B2318</f>
        <v>SC</v>
      </c>
      <c r="C2318" s="197" t="str">
        <f>YieldsAct!C2318</f>
        <v>Lancaster County</v>
      </c>
      <c r="D2318" s="197">
        <f>YieldsAct!D2318</f>
        <v>-80.7046098</v>
      </c>
      <c r="E2318" s="197">
        <f>YieldsAct!E2318</f>
        <v>34.708500000000001</v>
      </c>
      <c r="N2318" s="198">
        <v>2.2728689999999999E-2</v>
      </c>
      <c r="S2318">
        <f t="shared" si="36"/>
        <v>367.70618756250008</v>
      </c>
    </row>
    <row r="2319" spans="1:19" x14ac:dyDescent="0.25">
      <c r="A2319" s="197">
        <f>YieldsAct!A2319</f>
        <v>45059</v>
      </c>
      <c r="B2319" s="197" t="str">
        <f>YieldsAct!B2319</f>
        <v>SC</v>
      </c>
      <c r="C2319" s="197" t="str">
        <f>YieldsAct!C2319</f>
        <v>Laurens County</v>
      </c>
      <c r="D2319" s="197">
        <f>YieldsAct!D2319</f>
        <v>-82.007405599999998</v>
      </c>
      <c r="E2319" s="197">
        <f>YieldsAct!E2319</f>
        <v>34.491329999999998</v>
      </c>
      <c r="N2319" s="198">
        <v>2.2331469999999999E-2</v>
      </c>
      <c r="S2319">
        <f t="shared" si="36"/>
        <v>348.55187663002482</v>
      </c>
    </row>
    <row r="2320" spans="1:19" x14ac:dyDescent="0.25">
      <c r="A2320" s="197">
        <f>YieldsAct!A2320</f>
        <v>45061</v>
      </c>
      <c r="B2320" s="197" t="str">
        <f>YieldsAct!B2320</f>
        <v>SC</v>
      </c>
      <c r="C2320" s="197" t="str">
        <f>YieldsAct!C2320</f>
        <v>Lee County</v>
      </c>
      <c r="D2320" s="197">
        <f>YieldsAct!D2320</f>
        <v>-80.248828799999998</v>
      </c>
      <c r="E2320" s="197">
        <f>YieldsAct!E2320</f>
        <v>34.165210000000002</v>
      </c>
      <c r="N2320" s="198">
        <v>2.263093E-2</v>
      </c>
      <c r="S2320">
        <f t="shared" si="36"/>
        <v>320.18686727422516</v>
      </c>
    </row>
    <row r="2321" spans="1:19" x14ac:dyDescent="0.25">
      <c r="A2321" s="197">
        <f>YieldsAct!A2321</f>
        <v>45063</v>
      </c>
      <c r="B2321" s="197" t="str">
        <f>YieldsAct!B2321</f>
        <v>SC</v>
      </c>
      <c r="C2321" s="197" t="str">
        <f>YieldsAct!C2321</f>
        <v>Lexington County</v>
      </c>
      <c r="D2321" s="197">
        <f>YieldsAct!D2321</f>
        <v>-81.275409100000005</v>
      </c>
      <c r="E2321" s="197">
        <f>YieldsAct!E2321</f>
        <v>33.905810000000002</v>
      </c>
      <c r="N2321" s="198">
        <v>2.2526129999999998E-2</v>
      </c>
      <c r="S2321">
        <f t="shared" si="36"/>
        <v>297.96671645122518</v>
      </c>
    </row>
    <row r="2322" spans="1:19" x14ac:dyDescent="0.25">
      <c r="A2322" s="197">
        <f>YieldsAct!A2322</f>
        <v>45065</v>
      </c>
      <c r="B2322" s="197" t="str">
        <f>YieldsAct!B2322</f>
        <v>SC</v>
      </c>
      <c r="C2322" s="197" t="str">
        <f>YieldsAct!C2322</f>
        <v>McCormick County</v>
      </c>
      <c r="D2322" s="197">
        <f>YieldsAct!D2322</f>
        <v>-82.319453899999999</v>
      </c>
      <c r="E2322" s="197">
        <f>YieldsAct!E2322</f>
        <v>33.911540000000002</v>
      </c>
      <c r="N2322" s="198">
        <v>2.2376190000000001E-2</v>
      </c>
      <c r="S2322">
        <f t="shared" si="36"/>
        <v>298.45427663610019</v>
      </c>
    </row>
    <row r="2323" spans="1:19" x14ac:dyDescent="0.25">
      <c r="A2323" s="197">
        <f>YieldsAct!A2323</f>
        <v>45067</v>
      </c>
      <c r="B2323" s="197" t="str">
        <f>YieldsAct!B2323</f>
        <v>SC</v>
      </c>
      <c r="C2323" s="197" t="str">
        <f>YieldsAct!C2323</f>
        <v>Marion County</v>
      </c>
      <c r="D2323" s="197">
        <f>YieldsAct!D2323</f>
        <v>-79.348230299999997</v>
      </c>
      <c r="E2323" s="197">
        <f>YieldsAct!E2323</f>
        <v>34.085639999999998</v>
      </c>
      <c r="N2323" s="198">
        <v>2.2999789999999999E-2</v>
      </c>
      <c r="S2323">
        <f t="shared" si="36"/>
        <v>313.33872197159985</v>
      </c>
    </row>
    <row r="2324" spans="1:19" x14ac:dyDescent="0.25">
      <c r="A2324" s="197">
        <f>YieldsAct!A2324</f>
        <v>45069</v>
      </c>
      <c r="B2324" s="197" t="str">
        <f>YieldsAct!B2324</f>
        <v>SC</v>
      </c>
      <c r="C2324" s="197" t="str">
        <f>YieldsAct!C2324</f>
        <v>Marlboro County</v>
      </c>
      <c r="D2324" s="197">
        <f>YieldsAct!D2324</f>
        <v>-79.6656507</v>
      </c>
      <c r="E2324" s="197">
        <f>YieldsAct!E2324</f>
        <v>34.59487</v>
      </c>
      <c r="N2324" s="198">
        <v>2.3028099999999999E-2</v>
      </c>
      <c r="S2324">
        <f t="shared" si="36"/>
        <v>357.65759321302505</v>
      </c>
    </row>
    <row r="2325" spans="1:19" x14ac:dyDescent="0.25">
      <c r="A2325" s="197">
        <f>YieldsAct!A2325</f>
        <v>45071</v>
      </c>
      <c r="B2325" s="197" t="str">
        <f>YieldsAct!B2325</f>
        <v>SC</v>
      </c>
      <c r="C2325" s="197" t="str">
        <f>YieldsAct!C2325</f>
        <v>Newberry County</v>
      </c>
      <c r="D2325" s="197">
        <f>YieldsAct!D2325</f>
        <v>-81.600730600000006</v>
      </c>
      <c r="E2325" s="197">
        <f>YieldsAct!E2325</f>
        <v>34.295189999999998</v>
      </c>
      <c r="N2325" s="198">
        <v>2.2367930000000001E-2</v>
      </c>
      <c r="S2325">
        <f t="shared" si="36"/>
        <v>331.43480355622484</v>
      </c>
    </row>
    <row r="2326" spans="1:19" x14ac:dyDescent="0.25">
      <c r="A2326" s="197">
        <f>YieldsAct!A2326</f>
        <v>45073</v>
      </c>
      <c r="B2326" s="197" t="str">
        <f>YieldsAct!B2326</f>
        <v>SC</v>
      </c>
      <c r="C2326" s="197" t="str">
        <f>YieldsAct!C2326</f>
        <v>Oconee County</v>
      </c>
      <c r="D2326" s="197">
        <f>YieldsAct!D2326</f>
        <v>-83.0787555</v>
      </c>
      <c r="E2326" s="197">
        <f>YieldsAct!E2326</f>
        <v>34.74729</v>
      </c>
      <c r="N2326" s="198">
        <v>2.2291140000000001E-2</v>
      </c>
      <c r="S2326">
        <f t="shared" si="36"/>
        <v>371.14979027422498</v>
      </c>
    </row>
    <row r="2327" spans="1:19" x14ac:dyDescent="0.25">
      <c r="A2327" s="197">
        <f>YieldsAct!A2327</f>
        <v>45075</v>
      </c>
      <c r="B2327" s="197" t="str">
        <f>YieldsAct!B2327</f>
        <v>SC</v>
      </c>
      <c r="C2327" s="197" t="str">
        <f>YieldsAct!C2327</f>
        <v>Orangeburg County</v>
      </c>
      <c r="D2327" s="197">
        <f>YieldsAct!D2327</f>
        <v>-80.799969399999995</v>
      </c>
      <c r="E2327" s="197">
        <f>YieldsAct!E2327</f>
        <v>33.445740000000001</v>
      </c>
      <c r="N2327" s="198">
        <v>2.250972E-2</v>
      </c>
      <c r="S2327">
        <f t="shared" si="36"/>
        <v>259.30197933210007</v>
      </c>
    </row>
    <row r="2328" spans="1:19" x14ac:dyDescent="0.25">
      <c r="A2328" s="197">
        <f>YieldsAct!A2328</f>
        <v>45077</v>
      </c>
      <c r="B2328" s="197" t="str">
        <f>YieldsAct!B2328</f>
        <v>SC</v>
      </c>
      <c r="C2328" s="197" t="str">
        <f>YieldsAct!C2328</f>
        <v>Pickens County</v>
      </c>
      <c r="D2328" s="197">
        <f>YieldsAct!D2328</f>
        <v>-82.735224099999996</v>
      </c>
      <c r="E2328" s="197">
        <f>YieldsAct!E2328</f>
        <v>34.892969999999998</v>
      </c>
      <c r="N2328" s="198">
        <v>2.2262190000000001E-2</v>
      </c>
      <c r="S2328">
        <f t="shared" si="36"/>
        <v>384.14307469702482</v>
      </c>
    </row>
    <row r="2329" spans="1:19" x14ac:dyDescent="0.25">
      <c r="A2329" s="197">
        <f>YieldsAct!A2329</f>
        <v>45079</v>
      </c>
      <c r="B2329" s="197" t="str">
        <f>YieldsAct!B2329</f>
        <v>SC</v>
      </c>
      <c r="C2329" s="197" t="str">
        <f>YieldsAct!C2329</f>
        <v>Richland County</v>
      </c>
      <c r="D2329" s="197">
        <f>YieldsAct!D2329</f>
        <v>-80.898169600000003</v>
      </c>
      <c r="E2329" s="197">
        <f>YieldsAct!E2329</f>
        <v>34.025550000000003</v>
      </c>
      <c r="N2329" s="198">
        <v>2.2606600000000001E-2</v>
      </c>
      <c r="S2329">
        <f t="shared" si="36"/>
        <v>308.18599380562523</v>
      </c>
    </row>
    <row r="2330" spans="1:19" x14ac:dyDescent="0.25">
      <c r="A2330" s="197">
        <f>YieldsAct!A2330</f>
        <v>45081</v>
      </c>
      <c r="B2330" s="197" t="str">
        <f>YieldsAct!B2330</f>
        <v>SC</v>
      </c>
      <c r="C2330" s="197" t="str">
        <f>YieldsAct!C2330</f>
        <v>Saluda County</v>
      </c>
      <c r="D2330" s="197">
        <f>YieldsAct!D2330</f>
        <v>-81.725435700000006</v>
      </c>
      <c r="E2330" s="197">
        <f>YieldsAct!E2330</f>
        <v>34.009839999999997</v>
      </c>
      <c r="N2330" s="198">
        <v>2.231122E-2</v>
      </c>
      <c r="S2330">
        <f t="shared" si="36"/>
        <v>306.84153785759975</v>
      </c>
    </row>
    <row r="2331" spans="1:19" x14ac:dyDescent="0.25">
      <c r="A2331" s="197">
        <f>YieldsAct!A2331</f>
        <v>45083</v>
      </c>
      <c r="B2331" s="197" t="str">
        <f>YieldsAct!B2331</f>
        <v>SC</v>
      </c>
      <c r="C2331" s="197" t="str">
        <f>YieldsAct!C2331</f>
        <v>Spartanburg County</v>
      </c>
      <c r="D2331" s="197">
        <f>YieldsAct!D2331</f>
        <v>-81.990375400000005</v>
      </c>
      <c r="E2331" s="197">
        <f>YieldsAct!E2331</f>
        <v>34.938749999999999</v>
      </c>
      <c r="N2331" s="198">
        <v>2.2412100000000001E-2</v>
      </c>
      <c r="S2331">
        <f t="shared" si="36"/>
        <v>388.24594101562491</v>
      </c>
    </row>
    <row r="2332" spans="1:19" x14ac:dyDescent="0.25">
      <c r="A2332" s="197">
        <f>YieldsAct!A2332</f>
        <v>45085</v>
      </c>
      <c r="B2332" s="197" t="str">
        <f>YieldsAct!B2332</f>
        <v>SC</v>
      </c>
      <c r="C2332" s="197" t="str">
        <f>YieldsAct!C2332</f>
        <v>Sumter County</v>
      </c>
      <c r="D2332" s="197">
        <f>YieldsAct!D2332</f>
        <v>-80.375593100000003</v>
      </c>
      <c r="E2332" s="197">
        <f>YieldsAct!E2332</f>
        <v>33.913519999999998</v>
      </c>
      <c r="N2332" s="198">
        <v>2.2578250000000001E-2</v>
      </c>
      <c r="S2332">
        <f t="shared" si="36"/>
        <v>298.62278727839987</v>
      </c>
    </row>
    <row r="2333" spans="1:19" x14ac:dyDescent="0.25">
      <c r="A2333" s="197">
        <f>YieldsAct!A2333</f>
        <v>45087</v>
      </c>
      <c r="B2333" s="197" t="str">
        <f>YieldsAct!B2333</f>
        <v>SC</v>
      </c>
      <c r="C2333" s="197" t="str">
        <f>YieldsAct!C2333</f>
        <v>Union County</v>
      </c>
      <c r="D2333" s="197">
        <f>YieldsAct!D2333</f>
        <v>-81.616824300000005</v>
      </c>
      <c r="E2333" s="197">
        <f>YieldsAct!E2333</f>
        <v>34.694940000000003</v>
      </c>
      <c r="N2333" s="198">
        <v>2.2538200000000001E-2</v>
      </c>
      <c r="S2333">
        <f t="shared" si="36"/>
        <v>366.5039886081002</v>
      </c>
    </row>
    <row r="2334" spans="1:19" x14ac:dyDescent="0.25">
      <c r="A2334" s="197">
        <f>YieldsAct!A2334</f>
        <v>45089</v>
      </c>
      <c r="B2334" s="197" t="str">
        <f>YieldsAct!B2334</f>
        <v>SC</v>
      </c>
      <c r="C2334" s="197" t="str">
        <f>YieldsAct!C2334</f>
        <v>Williamsburg County</v>
      </c>
      <c r="D2334" s="197">
        <f>YieldsAct!D2334</f>
        <v>-79.718568200000007</v>
      </c>
      <c r="E2334" s="197">
        <f>YieldsAct!E2334</f>
        <v>33.626519999999999</v>
      </c>
      <c r="N2334" s="198">
        <v>2.2663780000000001E-2</v>
      </c>
      <c r="S2334">
        <f t="shared" si="36"/>
        <v>274.38130644839998</v>
      </c>
    </row>
    <row r="2335" spans="1:19" x14ac:dyDescent="0.25">
      <c r="A2335" s="197">
        <f>YieldsAct!A2335</f>
        <v>45091</v>
      </c>
      <c r="B2335" s="197" t="str">
        <f>YieldsAct!B2335</f>
        <v>SC</v>
      </c>
      <c r="C2335" s="197" t="str">
        <f>YieldsAct!C2335</f>
        <v>York County</v>
      </c>
      <c r="D2335" s="197">
        <f>YieldsAct!D2335</f>
        <v>-81.184828199999998</v>
      </c>
      <c r="E2335" s="197">
        <f>YieldsAct!E2335</f>
        <v>34.981079999999999</v>
      </c>
      <c r="N2335" s="198">
        <v>2.264745E-2</v>
      </c>
      <c r="S2335">
        <f t="shared" si="36"/>
        <v>392.04800542439989</v>
      </c>
    </row>
    <row r="2336" spans="1:19" x14ac:dyDescent="0.25">
      <c r="A2336" s="197">
        <f>YieldsAct!A2336</f>
        <v>46003</v>
      </c>
      <c r="B2336" s="197" t="str">
        <f>YieldsAct!B2336</f>
        <v>SD</v>
      </c>
      <c r="C2336" s="197" t="str">
        <f>YieldsAct!C2336</f>
        <v>Aurora County</v>
      </c>
      <c r="D2336" s="197">
        <f>YieldsAct!D2336</f>
        <v>-98.560080200000002</v>
      </c>
      <c r="E2336" s="197">
        <f>YieldsAct!E2336</f>
        <v>43.713290000000001</v>
      </c>
      <c r="N2336" s="198">
        <v>2.45925E-2</v>
      </c>
      <c r="S2336">
        <f t="shared" si="36"/>
        <v>1348.7693009042252</v>
      </c>
    </row>
    <row r="2337" spans="1:19" x14ac:dyDescent="0.25">
      <c r="A2337" s="197">
        <f>YieldsAct!A2337</f>
        <v>46005</v>
      </c>
      <c r="B2337" s="197" t="str">
        <f>YieldsAct!B2337</f>
        <v>SD</v>
      </c>
      <c r="C2337" s="197" t="str">
        <f>YieldsAct!C2337</f>
        <v>Beadle County</v>
      </c>
      <c r="D2337" s="197">
        <f>YieldsAct!D2337</f>
        <v>-98.272244999999998</v>
      </c>
      <c r="E2337" s="197">
        <f>YieldsAct!E2337</f>
        <v>44.41207</v>
      </c>
      <c r="N2337" s="198">
        <v>2.5022019999999999E-2</v>
      </c>
      <c r="S2337">
        <f t="shared" si="36"/>
        <v>1440.157188791025</v>
      </c>
    </row>
    <row r="2338" spans="1:19" x14ac:dyDescent="0.25">
      <c r="A2338" s="197">
        <f>YieldsAct!A2338</f>
        <v>46007</v>
      </c>
      <c r="B2338" s="197" t="str">
        <f>YieldsAct!B2338</f>
        <v>SD</v>
      </c>
      <c r="C2338" s="197" t="str">
        <f>YieldsAct!C2338</f>
        <v>Bennett County</v>
      </c>
      <c r="D2338" s="197">
        <f>YieldsAct!D2338</f>
        <v>-101.66758900000001</v>
      </c>
      <c r="E2338" s="197">
        <f>YieldsAct!E2338</f>
        <v>43.190950000000001</v>
      </c>
      <c r="N2338" s="198">
        <v>2.2363569999999999E-2</v>
      </c>
      <c r="S2338">
        <f t="shared" si="36"/>
        <v>1281.891739280625</v>
      </c>
    </row>
    <row r="2339" spans="1:19" x14ac:dyDescent="0.25">
      <c r="A2339" s="197">
        <f>YieldsAct!A2339</f>
        <v>46009</v>
      </c>
      <c r="B2339" s="197" t="str">
        <f>YieldsAct!B2339</f>
        <v>SD</v>
      </c>
      <c r="C2339" s="197" t="str">
        <f>YieldsAct!C2339</f>
        <v>Bon Homme County</v>
      </c>
      <c r="D2339" s="197">
        <f>YieldsAct!D2339</f>
        <v>-97.880721699999995</v>
      </c>
      <c r="E2339" s="197">
        <f>YieldsAct!E2339</f>
        <v>42.983179999999997</v>
      </c>
      <c r="N2339" s="198">
        <v>2.4730120000000001E-2</v>
      </c>
      <c r="S2339">
        <f t="shared" si="36"/>
        <v>1255.6313165528998</v>
      </c>
    </row>
    <row r="2340" spans="1:19" x14ac:dyDescent="0.25">
      <c r="A2340" s="197">
        <f>YieldsAct!A2340</f>
        <v>46011</v>
      </c>
      <c r="B2340" s="197" t="str">
        <f>YieldsAct!B2340</f>
        <v>SD</v>
      </c>
      <c r="C2340" s="197" t="str">
        <f>YieldsAct!C2340</f>
        <v>Brookings County</v>
      </c>
      <c r="D2340" s="197">
        <f>YieldsAct!D2340</f>
        <v>-96.776091600000001</v>
      </c>
      <c r="E2340" s="197">
        <f>YieldsAct!E2340</f>
        <v>44.374850000000002</v>
      </c>
      <c r="N2340" s="198">
        <v>2.567059E-2</v>
      </c>
      <c r="S2340">
        <f t="shared" si="36"/>
        <v>1435.2340781756252</v>
      </c>
    </row>
    <row r="2341" spans="1:19" x14ac:dyDescent="0.25">
      <c r="A2341" s="197">
        <f>YieldsAct!A2341</f>
        <v>46013</v>
      </c>
      <c r="B2341" s="197" t="str">
        <f>YieldsAct!B2341</f>
        <v>SD</v>
      </c>
      <c r="C2341" s="197" t="str">
        <f>YieldsAct!C2341</f>
        <v>Brown County</v>
      </c>
      <c r="D2341" s="197">
        <f>YieldsAct!D2341</f>
        <v>-98.351082500000004</v>
      </c>
      <c r="E2341" s="197">
        <f>YieldsAct!E2341</f>
        <v>45.588279999999997</v>
      </c>
      <c r="N2341" s="198">
        <v>2.5637630000000002E-2</v>
      </c>
      <c r="S2341">
        <f t="shared" si="36"/>
        <v>1598.9464650563996</v>
      </c>
    </row>
    <row r="2342" spans="1:19" x14ac:dyDescent="0.25">
      <c r="A2342" s="197">
        <f>YieldsAct!A2342</f>
        <v>46015</v>
      </c>
      <c r="B2342" s="197" t="str">
        <f>YieldsAct!B2342</f>
        <v>SD</v>
      </c>
      <c r="C2342" s="197" t="str">
        <f>YieldsAct!C2342</f>
        <v>Brule County</v>
      </c>
      <c r="D2342" s="197">
        <f>YieldsAct!D2342</f>
        <v>-99.089678899999996</v>
      </c>
      <c r="E2342" s="197">
        <f>YieldsAct!E2342</f>
        <v>43.714309999999998</v>
      </c>
      <c r="N2342" s="198">
        <v>2.439355E-2</v>
      </c>
      <c r="S2342">
        <f t="shared" si="36"/>
        <v>1348.9010972462247</v>
      </c>
    </row>
    <row r="2343" spans="1:19" x14ac:dyDescent="0.25">
      <c r="A2343" s="197">
        <f>YieldsAct!A2343</f>
        <v>46017</v>
      </c>
      <c r="B2343" s="197" t="str">
        <f>YieldsAct!B2343</f>
        <v>SD</v>
      </c>
      <c r="C2343" s="197" t="str">
        <f>YieldsAct!C2343</f>
        <v>Buffalo County</v>
      </c>
      <c r="D2343" s="197">
        <f>YieldsAct!D2343</f>
        <v>-99.215232200000003</v>
      </c>
      <c r="E2343" s="197">
        <f>YieldsAct!E2343</f>
        <v>44.072890000000001</v>
      </c>
      <c r="N2343" s="198">
        <v>2.4487169999999999E-2</v>
      </c>
      <c r="S2343">
        <f t="shared" si="36"/>
        <v>1395.5240991422252</v>
      </c>
    </row>
    <row r="2344" spans="1:19" x14ac:dyDescent="0.25">
      <c r="A2344" s="197">
        <f>YieldsAct!A2344</f>
        <v>46019</v>
      </c>
      <c r="B2344" s="197" t="str">
        <f>YieldsAct!B2344</f>
        <v>SD</v>
      </c>
      <c r="C2344" s="197" t="str">
        <f>YieldsAct!C2344</f>
        <v>Butte County</v>
      </c>
      <c r="D2344" s="197">
        <f>YieldsAct!D2344</f>
        <v>-103.50843</v>
      </c>
      <c r="E2344" s="197">
        <f>YieldsAct!E2344</f>
        <v>44.901670000000003</v>
      </c>
      <c r="N2344" s="198">
        <v>2.287869E-2</v>
      </c>
      <c r="S2344">
        <f t="shared" si="36"/>
        <v>1505.4972047750255</v>
      </c>
    </row>
    <row r="2345" spans="1:19" x14ac:dyDescent="0.25">
      <c r="A2345" s="197">
        <f>YieldsAct!A2345</f>
        <v>46021</v>
      </c>
      <c r="B2345" s="197" t="str">
        <f>YieldsAct!B2345</f>
        <v>SD</v>
      </c>
      <c r="C2345" s="197" t="str">
        <f>YieldsAct!C2345</f>
        <v>Campbell County</v>
      </c>
      <c r="D2345" s="197">
        <f>YieldsAct!D2345</f>
        <v>-100.045287</v>
      </c>
      <c r="E2345" s="197">
        <f>YieldsAct!E2345</f>
        <v>45.768129999999999</v>
      </c>
      <c r="N2345" s="198">
        <v>2.4868210000000002E-2</v>
      </c>
      <c r="S2345">
        <f t="shared" si="36"/>
        <v>1623.7751033180248</v>
      </c>
    </row>
    <row r="2346" spans="1:19" x14ac:dyDescent="0.25">
      <c r="A2346" s="197">
        <f>YieldsAct!A2346</f>
        <v>46023</v>
      </c>
      <c r="B2346" s="197" t="str">
        <f>YieldsAct!B2346</f>
        <v>SD</v>
      </c>
      <c r="C2346" s="197" t="str">
        <f>YieldsAct!C2346</f>
        <v>Charles Mix County</v>
      </c>
      <c r="D2346" s="197">
        <f>YieldsAct!D2346</f>
        <v>-98.590170400000005</v>
      </c>
      <c r="E2346" s="197">
        <f>YieldsAct!E2346</f>
        <v>43.200510000000001</v>
      </c>
      <c r="N2346" s="198">
        <v>2.4349030000000001E-2</v>
      </c>
      <c r="S2346">
        <f t="shared" si="36"/>
        <v>1283.1047195852252</v>
      </c>
    </row>
    <row r="2347" spans="1:19" x14ac:dyDescent="0.25">
      <c r="A2347" s="197">
        <f>YieldsAct!A2347</f>
        <v>46025</v>
      </c>
      <c r="B2347" s="197" t="str">
        <f>YieldsAct!B2347</f>
        <v>SD</v>
      </c>
      <c r="C2347" s="197" t="str">
        <f>YieldsAct!C2347</f>
        <v>Clark County</v>
      </c>
      <c r="D2347" s="197">
        <f>YieldsAct!D2347</f>
        <v>-97.729115300000004</v>
      </c>
      <c r="E2347" s="197">
        <f>YieldsAct!E2347</f>
        <v>44.854950000000002</v>
      </c>
      <c r="N2347" s="198">
        <v>2.537847E-2</v>
      </c>
      <c r="S2347">
        <f t="shared" si="36"/>
        <v>1499.2155888806253</v>
      </c>
    </row>
    <row r="2348" spans="1:19" x14ac:dyDescent="0.25">
      <c r="A2348" s="197">
        <f>YieldsAct!A2348</f>
        <v>46027</v>
      </c>
      <c r="B2348" s="197" t="str">
        <f>YieldsAct!B2348</f>
        <v>SD</v>
      </c>
      <c r="C2348" s="197" t="str">
        <f>YieldsAct!C2348</f>
        <v>Clay County</v>
      </c>
      <c r="D2348" s="197">
        <f>YieldsAct!D2348</f>
        <v>-96.975314600000004</v>
      </c>
      <c r="E2348" s="197">
        <f>YieldsAct!E2348</f>
        <v>42.905819999999999</v>
      </c>
      <c r="N2348" s="198">
        <v>2.5411070000000001E-2</v>
      </c>
      <c r="S2348">
        <f t="shared" si="36"/>
        <v>1245.9032772128999</v>
      </c>
    </row>
    <row r="2349" spans="1:19" x14ac:dyDescent="0.25">
      <c r="A2349" s="197">
        <f>YieldsAct!A2349</f>
        <v>46029</v>
      </c>
      <c r="B2349" s="197" t="str">
        <f>YieldsAct!B2349</f>
        <v>SD</v>
      </c>
      <c r="C2349" s="197" t="str">
        <f>YieldsAct!C2349</f>
        <v>Codington County</v>
      </c>
      <c r="D2349" s="197">
        <f>YieldsAct!D2349</f>
        <v>-97.189184100000006</v>
      </c>
      <c r="E2349" s="197">
        <f>YieldsAct!E2349</f>
        <v>44.980870000000003</v>
      </c>
      <c r="N2349" s="198">
        <v>2.5593299999999999E-2</v>
      </c>
      <c r="S2349">
        <f t="shared" si="36"/>
        <v>1516.1682734030253</v>
      </c>
    </row>
    <row r="2350" spans="1:19" x14ac:dyDescent="0.25">
      <c r="A2350" s="197">
        <f>YieldsAct!A2350</f>
        <v>46031</v>
      </c>
      <c r="B2350" s="197" t="str">
        <f>YieldsAct!B2350</f>
        <v>SD</v>
      </c>
      <c r="C2350" s="197" t="str">
        <f>YieldsAct!C2350</f>
        <v>Corson County</v>
      </c>
      <c r="D2350" s="197">
        <f>YieldsAct!D2350</f>
        <v>-101.193648</v>
      </c>
      <c r="E2350" s="197">
        <f>YieldsAct!E2350</f>
        <v>45.702249999999999</v>
      </c>
      <c r="N2350" s="198">
        <v>2.420721E-2</v>
      </c>
      <c r="S2350">
        <f t="shared" si="36"/>
        <v>1614.6633488906248</v>
      </c>
    </row>
    <row r="2351" spans="1:19" x14ac:dyDescent="0.25">
      <c r="A2351" s="197">
        <f>YieldsAct!A2351</f>
        <v>46033</v>
      </c>
      <c r="B2351" s="197" t="str">
        <f>YieldsAct!B2351</f>
        <v>SD</v>
      </c>
      <c r="C2351" s="197" t="str">
        <f>YieldsAct!C2351</f>
        <v>Custer County</v>
      </c>
      <c r="D2351" s="197">
        <f>YieldsAct!D2351</f>
        <v>-103.454262</v>
      </c>
      <c r="E2351" s="197">
        <f>YieldsAct!E2351</f>
        <v>43.671610000000001</v>
      </c>
      <c r="N2351" s="198">
        <v>2.1958579999999998E-2</v>
      </c>
      <c r="S2351">
        <f t="shared" si="36"/>
        <v>1343.3877449822251</v>
      </c>
    </row>
    <row r="2352" spans="1:19" x14ac:dyDescent="0.25">
      <c r="A2352" s="197">
        <f>YieldsAct!A2352</f>
        <v>46035</v>
      </c>
      <c r="B2352" s="197" t="str">
        <f>YieldsAct!B2352</f>
        <v>SD</v>
      </c>
      <c r="C2352" s="197" t="str">
        <f>YieldsAct!C2352</f>
        <v>Davison County</v>
      </c>
      <c r="D2352" s="197">
        <f>YieldsAct!D2352</f>
        <v>-98.128141099999993</v>
      </c>
      <c r="E2352" s="197">
        <f>YieldsAct!E2352</f>
        <v>43.672930000000001</v>
      </c>
      <c r="N2352" s="198">
        <v>2.4961469999999999E-2</v>
      </c>
      <c r="S2352">
        <f t="shared" si="36"/>
        <v>1343.5580582660252</v>
      </c>
    </row>
    <row r="2353" spans="1:19" x14ac:dyDescent="0.25">
      <c r="A2353" s="197">
        <f>YieldsAct!A2353</f>
        <v>46037</v>
      </c>
      <c r="B2353" s="197" t="str">
        <f>YieldsAct!B2353</f>
        <v>SD</v>
      </c>
      <c r="C2353" s="197" t="str">
        <f>YieldsAct!C2353</f>
        <v>Day County</v>
      </c>
      <c r="D2353" s="197">
        <f>YieldsAct!D2353</f>
        <v>-97.604642100000007</v>
      </c>
      <c r="E2353" s="197">
        <f>YieldsAct!E2353</f>
        <v>45.366619999999998</v>
      </c>
      <c r="N2353" s="198">
        <v>2.5743100000000001E-2</v>
      </c>
      <c r="S2353">
        <f t="shared" si="36"/>
        <v>1568.5461230048998</v>
      </c>
    </row>
    <row r="2354" spans="1:19" x14ac:dyDescent="0.25">
      <c r="A2354" s="197">
        <f>YieldsAct!A2354</f>
        <v>46039</v>
      </c>
      <c r="B2354" s="197" t="str">
        <f>YieldsAct!B2354</f>
        <v>SD</v>
      </c>
      <c r="C2354" s="197" t="str">
        <f>YieldsAct!C2354</f>
        <v>Deuel County</v>
      </c>
      <c r="D2354" s="197">
        <f>YieldsAct!D2354</f>
        <v>-96.657893900000005</v>
      </c>
      <c r="E2354" s="197">
        <f>YieldsAct!E2354</f>
        <v>44.763359999999999</v>
      </c>
      <c r="N2354" s="198">
        <v>2.58158E-2</v>
      </c>
      <c r="S2354">
        <f t="shared" si="36"/>
        <v>1486.9295966015998</v>
      </c>
    </row>
    <row r="2355" spans="1:19" x14ac:dyDescent="0.25">
      <c r="A2355" s="197">
        <f>YieldsAct!A2355</f>
        <v>46041</v>
      </c>
      <c r="B2355" s="197" t="str">
        <f>YieldsAct!B2355</f>
        <v>SD</v>
      </c>
      <c r="C2355" s="197" t="str">
        <f>YieldsAct!C2355</f>
        <v>Dewey County</v>
      </c>
      <c r="D2355" s="197">
        <f>YieldsAct!D2355</f>
        <v>-100.867873</v>
      </c>
      <c r="E2355" s="197">
        <f>YieldsAct!E2355</f>
        <v>45.150889999999997</v>
      </c>
      <c r="N2355" s="198">
        <v>2.4041219999999999E-2</v>
      </c>
      <c r="S2355">
        <f t="shared" si="36"/>
        <v>1539.1713775322246</v>
      </c>
    </row>
    <row r="2356" spans="1:19" x14ac:dyDescent="0.25">
      <c r="A2356" s="197">
        <f>YieldsAct!A2356</f>
        <v>46043</v>
      </c>
      <c r="B2356" s="197" t="str">
        <f>YieldsAct!B2356</f>
        <v>SD</v>
      </c>
      <c r="C2356" s="197" t="str">
        <f>YieldsAct!C2356</f>
        <v>Douglas County</v>
      </c>
      <c r="D2356" s="197">
        <f>YieldsAct!D2356</f>
        <v>-98.370593900000003</v>
      </c>
      <c r="E2356" s="197">
        <f>YieldsAct!E2356</f>
        <v>43.381360000000001</v>
      </c>
      <c r="N2356" s="198">
        <v>2.4576089999999998E-2</v>
      </c>
      <c r="S2356">
        <f t="shared" si="36"/>
        <v>1306.1285897616001</v>
      </c>
    </row>
    <row r="2357" spans="1:19" x14ac:dyDescent="0.25">
      <c r="A2357" s="197">
        <f>YieldsAct!A2357</f>
        <v>46045</v>
      </c>
      <c r="B2357" s="197" t="str">
        <f>YieldsAct!B2357</f>
        <v>SD</v>
      </c>
      <c r="C2357" s="197" t="str">
        <f>YieldsAct!C2357</f>
        <v>Edmunds County</v>
      </c>
      <c r="D2357" s="197">
        <f>YieldsAct!D2357</f>
        <v>-99.213249000000005</v>
      </c>
      <c r="E2357" s="197">
        <f>YieldsAct!E2357</f>
        <v>45.412820000000004</v>
      </c>
      <c r="N2357" s="198">
        <v>2.4928570000000001E-2</v>
      </c>
      <c r="S2357">
        <f t="shared" si="36"/>
        <v>1574.8641457929004</v>
      </c>
    </row>
    <row r="2358" spans="1:19" x14ac:dyDescent="0.25">
      <c r="A2358" s="197">
        <f>YieldsAct!A2358</f>
        <v>46047</v>
      </c>
      <c r="B2358" s="197" t="str">
        <f>YieldsAct!B2358</f>
        <v>SD</v>
      </c>
      <c r="C2358" s="197" t="str">
        <f>YieldsAct!C2358</f>
        <v>Fall River County</v>
      </c>
      <c r="D2358" s="197">
        <f>YieldsAct!D2358</f>
        <v>-103.535218</v>
      </c>
      <c r="E2358" s="197">
        <f>YieldsAct!E2358</f>
        <v>43.23545</v>
      </c>
      <c r="N2358" s="198">
        <v>2.1873779999999999E-2</v>
      </c>
      <c r="S2358">
        <f t="shared" si="36"/>
        <v>1287.541432580625</v>
      </c>
    </row>
    <row r="2359" spans="1:19" x14ac:dyDescent="0.25">
      <c r="A2359" s="197">
        <f>YieldsAct!A2359</f>
        <v>46049</v>
      </c>
      <c r="B2359" s="197" t="str">
        <f>YieldsAct!B2359</f>
        <v>SD</v>
      </c>
      <c r="C2359" s="197" t="str">
        <f>YieldsAct!C2359</f>
        <v>Faulk County</v>
      </c>
      <c r="D2359" s="197">
        <f>YieldsAct!D2359</f>
        <v>-99.144947500000001</v>
      </c>
      <c r="E2359" s="197">
        <f>YieldsAct!E2359</f>
        <v>45.064990000000002</v>
      </c>
      <c r="N2359" s="198">
        <v>2.4904760000000001E-2</v>
      </c>
      <c r="S2359">
        <f t="shared" si="36"/>
        <v>1527.5331533252254</v>
      </c>
    </row>
    <row r="2360" spans="1:19" x14ac:dyDescent="0.25">
      <c r="A2360" s="197">
        <f>YieldsAct!A2360</f>
        <v>46051</v>
      </c>
      <c r="B2360" s="197" t="str">
        <f>YieldsAct!B2360</f>
        <v>SD</v>
      </c>
      <c r="C2360" s="197" t="str">
        <f>YieldsAct!C2360</f>
        <v>Grant County</v>
      </c>
      <c r="D2360" s="197">
        <f>YieldsAct!D2360</f>
        <v>-96.751423399999993</v>
      </c>
      <c r="E2360" s="197">
        <f>YieldsAct!E2360</f>
        <v>45.171370000000003</v>
      </c>
      <c r="N2360" s="198">
        <v>2.6010849999999999E-2</v>
      </c>
      <c r="S2360">
        <f t="shared" si="36"/>
        <v>1541.9510272730256</v>
      </c>
    </row>
    <row r="2361" spans="1:19" x14ac:dyDescent="0.25">
      <c r="A2361" s="197">
        <f>YieldsAct!A2361</f>
        <v>46053</v>
      </c>
      <c r="B2361" s="197" t="str">
        <f>YieldsAct!B2361</f>
        <v>SD</v>
      </c>
      <c r="C2361" s="197" t="str">
        <f>YieldsAct!C2361</f>
        <v>Gregory County</v>
      </c>
      <c r="D2361" s="197">
        <f>YieldsAct!D2361</f>
        <v>-99.195413599999995</v>
      </c>
      <c r="E2361" s="197">
        <f>YieldsAct!E2361</f>
        <v>43.188809999999997</v>
      </c>
      <c r="N2361" s="198">
        <v>2.4081849999999998E-2</v>
      </c>
      <c r="S2361">
        <f t="shared" si="36"/>
        <v>1281.6202707362245</v>
      </c>
    </row>
    <row r="2362" spans="1:19" x14ac:dyDescent="0.25">
      <c r="A2362" s="197">
        <f>YieldsAct!A2362</f>
        <v>46055</v>
      </c>
      <c r="B2362" s="197" t="str">
        <f>YieldsAct!B2362</f>
        <v>SD</v>
      </c>
      <c r="C2362" s="197" t="str">
        <f>YieldsAct!C2362</f>
        <v>Haakon County</v>
      </c>
      <c r="D2362" s="197">
        <f>YieldsAct!D2362</f>
        <v>-101.540905</v>
      </c>
      <c r="E2362" s="197">
        <f>YieldsAct!E2362</f>
        <v>44.287509999999997</v>
      </c>
      <c r="N2362" s="198">
        <v>2.339279E-2</v>
      </c>
      <c r="S2362">
        <f t="shared" si="36"/>
        <v>1423.7060445002246</v>
      </c>
    </row>
    <row r="2363" spans="1:19" x14ac:dyDescent="0.25">
      <c r="A2363" s="197">
        <f>YieldsAct!A2363</f>
        <v>46057</v>
      </c>
      <c r="B2363" s="197" t="str">
        <f>YieldsAct!B2363</f>
        <v>SD</v>
      </c>
      <c r="C2363" s="197" t="str">
        <f>YieldsAct!C2363</f>
        <v>Hamlin County</v>
      </c>
      <c r="D2363" s="197">
        <f>YieldsAct!D2363</f>
        <v>-97.186066400000001</v>
      </c>
      <c r="E2363" s="197">
        <f>YieldsAct!E2363</f>
        <v>44.674079999999996</v>
      </c>
      <c r="N2363" s="198">
        <v>2.546758E-2</v>
      </c>
      <c r="S2363">
        <f t="shared" si="36"/>
        <v>1474.9898036543996</v>
      </c>
    </row>
    <row r="2364" spans="1:19" x14ac:dyDescent="0.25">
      <c r="A2364" s="197">
        <f>YieldsAct!A2364</f>
        <v>46059</v>
      </c>
      <c r="B2364" s="197" t="str">
        <f>YieldsAct!B2364</f>
        <v>SD</v>
      </c>
      <c r="C2364" s="197" t="str">
        <f>YieldsAct!C2364</f>
        <v>Hand County</v>
      </c>
      <c r="D2364" s="197">
        <f>YieldsAct!D2364</f>
        <v>-99.002370999999997</v>
      </c>
      <c r="E2364" s="197">
        <f>YieldsAct!E2364</f>
        <v>44.543939999999999</v>
      </c>
      <c r="N2364" s="198">
        <v>2.4754180000000001E-2</v>
      </c>
      <c r="S2364">
        <f t="shared" si="36"/>
        <v>1457.6498791280999</v>
      </c>
    </row>
    <row r="2365" spans="1:19" x14ac:dyDescent="0.25">
      <c r="A2365" s="197">
        <f>YieldsAct!A2365</f>
        <v>46061</v>
      </c>
      <c r="B2365" s="197" t="str">
        <f>YieldsAct!B2365</f>
        <v>SD</v>
      </c>
      <c r="C2365" s="197" t="str">
        <f>YieldsAct!C2365</f>
        <v>Hanson County</v>
      </c>
      <c r="D2365" s="197">
        <f>YieldsAct!D2365</f>
        <v>-97.767560399999994</v>
      </c>
      <c r="E2365" s="197">
        <f>YieldsAct!E2365</f>
        <v>43.675220000000003</v>
      </c>
      <c r="N2365" s="198">
        <v>2.5196380000000001E-2</v>
      </c>
      <c r="S2365">
        <f t="shared" si="36"/>
        <v>1343.8535446089004</v>
      </c>
    </row>
    <row r="2366" spans="1:19" x14ac:dyDescent="0.25">
      <c r="A2366" s="197">
        <f>YieldsAct!A2366</f>
        <v>46063</v>
      </c>
      <c r="B2366" s="197" t="str">
        <f>YieldsAct!B2366</f>
        <v>SD</v>
      </c>
      <c r="C2366" s="197" t="str">
        <f>YieldsAct!C2366</f>
        <v>Harding County</v>
      </c>
      <c r="D2366" s="197">
        <f>YieldsAct!D2366</f>
        <v>-103.49043</v>
      </c>
      <c r="E2366" s="197">
        <f>YieldsAct!E2366</f>
        <v>45.575830000000003</v>
      </c>
      <c r="N2366" s="198">
        <v>2.301222E-2</v>
      </c>
      <c r="S2366">
        <f t="shared" si="36"/>
        <v>1597.2331054250255</v>
      </c>
    </row>
    <row r="2367" spans="1:19" x14ac:dyDescent="0.25">
      <c r="A2367" s="197">
        <f>YieldsAct!A2367</f>
        <v>46065</v>
      </c>
      <c r="B2367" s="197" t="str">
        <f>YieldsAct!B2367</f>
        <v>SD</v>
      </c>
      <c r="C2367" s="197" t="str">
        <f>YieldsAct!C2367</f>
        <v>Hughes County</v>
      </c>
      <c r="D2367" s="197">
        <f>YieldsAct!D2367</f>
        <v>-100.000168</v>
      </c>
      <c r="E2367" s="197">
        <f>YieldsAct!E2367</f>
        <v>44.381680000000003</v>
      </c>
      <c r="N2367" s="198">
        <v>2.4466950000000001E-2</v>
      </c>
      <c r="S2367">
        <f t="shared" si="36"/>
        <v>1436.1370191504004</v>
      </c>
    </row>
    <row r="2368" spans="1:19" x14ac:dyDescent="0.25">
      <c r="A2368" s="197">
        <f>YieldsAct!A2368</f>
        <v>46067</v>
      </c>
      <c r="B2368" s="197" t="str">
        <f>YieldsAct!B2368</f>
        <v>SD</v>
      </c>
      <c r="C2368" s="197" t="str">
        <f>YieldsAct!C2368</f>
        <v>Hutchinson County</v>
      </c>
      <c r="D2368" s="197">
        <f>YieldsAct!D2368</f>
        <v>-97.748604799999995</v>
      </c>
      <c r="E2368" s="197">
        <f>YieldsAct!E2368</f>
        <v>43.333150000000003</v>
      </c>
      <c r="N2368" s="198">
        <v>2.499351E-2</v>
      </c>
      <c r="S2368">
        <f t="shared" si="36"/>
        <v>1299.9766250756254</v>
      </c>
    </row>
    <row r="2369" spans="1:19" x14ac:dyDescent="0.25">
      <c r="A2369" s="197">
        <f>YieldsAct!A2369</f>
        <v>46069</v>
      </c>
      <c r="B2369" s="197" t="str">
        <f>YieldsAct!B2369</f>
        <v>SD</v>
      </c>
      <c r="C2369" s="197" t="str">
        <f>YieldsAct!C2369</f>
        <v>Hyde County</v>
      </c>
      <c r="D2369" s="197">
        <f>YieldsAct!D2369</f>
        <v>-99.486956599999999</v>
      </c>
      <c r="E2369" s="197">
        <f>YieldsAct!E2369</f>
        <v>44.543930000000003</v>
      </c>
      <c r="N2369" s="198">
        <v>2.4579989999999999E-2</v>
      </c>
      <c r="S2369">
        <f t="shared" si="36"/>
        <v>1457.6485496510254</v>
      </c>
    </row>
    <row r="2370" spans="1:19" x14ac:dyDescent="0.25">
      <c r="A2370" s="197">
        <f>YieldsAct!A2370</f>
        <v>46071</v>
      </c>
      <c r="B2370" s="197" t="str">
        <f>YieldsAct!B2370</f>
        <v>SD</v>
      </c>
      <c r="C2370" s="197" t="str">
        <f>YieldsAct!C2370</f>
        <v>Jackson County</v>
      </c>
      <c r="D2370" s="197">
        <f>YieldsAct!D2370</f>
        <v>-101.632363</v>
      </c>
      <c r="E2370" s="197">
        <f>YieldsAct!E2370</f>
        <v>43.687710000000003</v>
      </c>
      <c r="N2370" s="198">
        <v>2.3081170000000002E-2</v>
      </c>
      <c r="S2370">
        <f t="shared" si="36"/>
        <v>1345.4655863492253</v>
      </c>
    </row>
    <row r="2371" spans="1:19" x14ac:dyDescent="0.25">
      <c r="A2371" s="197">
        <f>YieldsAct!A2371</f>
        <v>46073</v>
      </c>
      <c r="B2371" s="197" t="str">
        <f>YieldsAct!B2371</f>
        <v>SD</v>
      </c>
      <c r="C2371" s="197" t="str">
        <f>YieldsAct!C2371</f>
        <v>Jerauld County</v>
      </c>
      <c r="D2371" s="197">
        <f>YieldsAct!D2371</f>
        <v>-98.632315399999996</v>
      </c>
      <c r="E2371" s="197">
        <f>YieldsAct!E2371</f>
        <v>44.065429999999999</v>
      </c>
      <c r="N2371" s="198">
        <v>2.4503170000000001E-2</v>
      </c>
      <c r="S2371">
        <f t="shared" si="36"/>
        <v>1394.5482474410248</v>
      </c>
    </row>
    <row r="2372" spans="1:19" x14ac:dyDescent="0.25">
      <c r="A2372" s="197">
        <f>YieldsAct!A2372</f>
        <v>46075</v>
      </c>
      <c r="B2372" s="197" t="str">
        <f>YieldsAct!B2372</f>
        <v>SD</v>
      </c>
      <c r="C2372" s="197" t="str">
        <f>YieldsAct!C2372</f>
        <v>Jones County</v>
      </c>
      <c r="D2372" s="197">
        <f>YieldsAct!D2372</f>
        <v>-100.692307</v>
      </c>
      <c r="E2372" s="197">
        <f>YieldsAct!E2372</f>
        <v>43.95391</v>
      </c>
      <c r="N2372" s="198">
        <v>2.3652389999999999E-2</v>
      </c>
      <c r="S2372">
        <f t="shared" si="36"/>
        <v>1379.990034648225</v>
      </c>
    </row>
    <row r="2373" spans="1:19" x14ac:dyDescent="0.25">
      <c r="A2373" s="197">
        <f>YieldsAct!A2373</f>
        <v>46077</v>
      </c>
      <c r="B2373" s="197" t="str">
        <f>YieldsAct!B2373</f>
        <v>SD</v>
      </c>
      <c r="C2373" s="197" t="str">
        <f>YieldsAct!C2373</f>
        <v>Kingsbury County</v>
      </c>
      <c r="D2373" s="197">
        <f>YieldsAct!D2373</f>
        <v>-97.484180899999998</v>
      </c>
      <c r="E2373" s="197">
        <f>YieldsAct!E2373</f>
        <v>44.372219999999999</v>
      </c>
      <c r="N2373" s="198">
        <v>2.5301509999999999E-2</v>
      </c>
      <c r="S2373">
        <f t="shared" si="36"/>
        <v>1434.8864423888997</v>
      </c>
    </row>
    <row r="2374" spans="1:19" x14ac:dyDescent="0.25">
      <c r="A2374" s="197">
        <f>YieldsAct!A2374</f>
        <v>46079</v>
      </c>
      <c r="B2374" s="197" t="str">
        <f>YieldsAct!B2374</f>
        <v>SD</v>
      </c>
      <c r="C2374" s="197" t="str">
        <f>YieldsAct!C2374</f>
        <v>Lake County</v>
      </c>
      <c r="D2374" s="197">
        <f>YieldsAct!D2374</f>
        <v>-97.112035399999996</v>
      </c>
      <c r="E2374" s="197">
        <f>YieldsAct!E2374</f>
        <v>44.027769999999997</v>
      </c>
      <c r="N2374" s="198">
        <v>2.5427229999999999E-2</v>
      </c>
      <c r="S2374">
        <f t="shared" si="36"/>
        <v>1389.6257201390245</v>
      </c>
    </row>
    <row r="2375" spans="1:19" x14ac:dyDescent="0.25">
      <c r="A2375" s="197">
        <f>YieldsAct!A2375</f>
        <v>46081</v>
      </c>
      <c r="B2375" s="197" t="str">
        <f>YieldsAct!B2375</f>
        <v>SD</v>
      </c>
      <c r="C2375" s="197" t="str">
        <f>YieldsAct!C2375</f>
        <v>Lawrence County</v>
      </c>
      <c r="D2375" s="197">
        <f>YieldsAct!D2375</f>
        <v>-103.778492</v>
      </c>
      <c r="E2375" s="197">
        <f>YieldsAct!E2375</f>
        <v>44.352989999999998</v>
      </c>
      <c r="N2375" s="198">
        <v>2.2165199999999999E-2</v>
      </c>
      <c r="S2375">
        <f t="shared" si="36"/>
        <v>1432.3455493652248</v>
      </c>
    </row>
    <row r="2376" spans="1:19" x14ac:dyDescent="0.25">
      <c r="A2376" s="197">
        <f>YieldsAct!A2376</f>
        <v>46083</v>
      </c>
      <c r="B2376" s="197" t="str">
        <f>YieldsAct!B2376</f>
        <v>SD</v>
      </c>
      <c r="C2376" s="197" t="str">
        <f>YieldsAct!C2376</f>
        <v>Lincoln County</v>
      </c>
      <c r="D2376" s="197">
        <f>YieldsAct!D2376</f>
        <v>-96.712209599999994</v>
      </c>
      <c r="E2376" s="197">
        <f>YieldsAct!E2376</f>
        <v>43.275390000000002</v>
      </c>
      <c r="N2376" s="198">
        <v>2.5674180000000001E-2</v>
      </c>
      <c r="S2376">
        <f t="shared" si="36"/>
        <v>1292.6197792172252</v>
      </c>
    </row>
    <row r="2377" spans="1:19" x14ac:dyDescent="0.25">
      <c r="A2377" s="197">
        <f>YieldsAct!A2377</f>
        <v>46085</v>
      </c>
      <c r="B2377" s="197" t="str">
        <f>YieldsAct!B2377</f>
        <v>SD</v>
      </c>
      <c r="C2377" s="197" t="str">
        <f>YieldsAct!C2377</f>
        <v>Lyman County</v>
      </c>
      <c r="D2377" s="197">
        <f>YieldsAct!D2377</f>
        <v>-99.852933300000004</v>
      </c>
      <c r="E2377" s="197">
        <f>YieldsAct!E2377</f>
        <v>43.888440000000003</v>
      </c>
      <c r="N2377" s="198">
        <v>2.4170690000000002E-2</v>
      </c>
      <c r="S2377">
        <f t="shared" ref="S2377:S2440" si="37">E2377*1.5^2*(E2377-30)</f>
        <v>1371.4694226756003</v>
      </c>
    </row>
    <row r="2378" spans="1:19" x14ac:dyDescent="0.25">
      <c r="A2378" s="197">
        <f>YieldsAct!A2378</f>
        <v>46087</v>
      </c>
      <c r="B2378" s="197" t="str">
        <f>YieldsAct!B2378</f>
        <v>SD</v>
      </c>
      <c r="C2378" s="197" t="str">
        <f>YieldsAct!C2378</f>
        <v>McCook County</v>
      </c>
      <c r="D2378" s="197">
        <f>YieldsAct!D2378</f>
        <v>-97.353357500000001</v>
      </c>
      <c r="E2378" s="197">
        <f>YieldsAct!E2378</f>
        <v>43.67407</v>
      </c>
      <c r="N2378" s="198">
        <v>2.5342340000000001E-2</v>
      </c>
      <c r="S2378">
        <f t="shared" si="37"/>
        <v>1343.7051533210251</v>
      </c>
    </row>
    <row r="2379" spans="1:19" x14ac:dyDescent="0.25">
      <c r="A2379" s="197">
        <f>YieldsAct!A2379</f>
        <v>46089</v>
      </c>
      <c r="B2379" s="197" t="str">
        <f>YieldsAct!B2379</f>
        <v>SD</v>
      </c>
      <c r="C2379" s="197" t="str">
        <f>YieldsAct!C2379</f>
        <v>McPherson County</v>
      </c>
      <c r="D2379" s="197">
        <f>YieldsAct!D2379</f>
        <v>-99.217234000000005</v>
      </c>
      <c r="E2379" s="197">
        <f>YieldsAct!E2379</f>
        <v>45.763339999999999</v>
      </c>
      <c r="N2379" s="198">
        <v>2.4981659999999999E-2</v>
      </c>
      <c r="S2379">
        <f t="shared" si="37"/>
        <v>1623.1119479000997</v>
      </c>
    </row>
    <row r="2380" spans="1:19" x14ac:dyDescent="0.25">
      <c r="A2380" s="197">
        <f>YieldsAct!A2380</f>
        <v>46091</v>
      </c>
      <c r="B2380" s="197" t="str">
        <f>YieldsAct!B2380</f>
        <v>SD</v>
      </c>
      <c r="C2380" s="197" t="str">
        <f>YieldsAct!C2380</f>
        <v>Marshall County</v>
      </c>
      <c r="D2380" s="197">
        <f>YieldsAct!D2380</f>
        <v>-97.595689800000002</v>
      </c>
      <c r="E2380" s="197">
        <f>YieldsAct!E2380</f>
        <v>45.757910000000003</v>
      </c>
      <c r="N2380" s="198">
        <v>2.598201E-2</v>
      </c>
      <c r="S2380">
        <f t="shared" si="37"/>
        <v>1622.3603120282253</v>
      </c>
    </row>
    <row r="2381" spans="1:19" x14ac:dyDescent="0.25">
      <c r="A2381" s="197">
        <f>YieldsAct!A2381</f>
        <v>46093</v>
      </c>
      <c r="B2381" s="197" t="str">
        <f>YieldsAct!B2381</f>
        <v>SD</v>
      </c>
      <c r="C2381" s="197" t="str">
        <f>YieldsAct!C2381</f>
        <v>Meade County</v>
      </c>
      <c r="D2381" s="197">
        <f>YieldsAct!D2381</f>
        <v>-102.70510899999999</v>
      </c>
      <c r="E2381" s="197">
        <f>YieldsAct!E2381</f>
        <v>44.561529999999998</v>
      </c>
      <c r="N2381" s="198">
        <v>2.2988000000000001E-2</v>
      </c>
      <c r="S2381">
        <f t="shared" si="37"/>
        <v>1459.9891258670248</v>
      </c>
    </row>
    <row r="2382" spans="1:19" x14ac:dyDescent="0.25">
      <c r="A2382" s="197">
        <f>YieldsAct!A2382</f>
        <v>46095</v>
      </c>
      <c r="B2382" s="197" t="str">
        <f>YieldsAct!B2382</f>
        <v>SD</v>
      </c>
      <c r="C2382" s="197" t="str">
        <f>YieldsAct!C2382</f>
        <v>Mellette County</v>
      </c>
      <c r="D2382" s="197">
        <f>YieldsAct!D2382</f>
        <v>-100.762412</v>
      </c>
      <c r="E2382" s="197">
        <f>YieldsAct!E2382</f>
        <v>43.573639999999997</v>
      </c>
      <c r="N2382" s="198">
        <v>2.3389139999999999E-2</v>
      </c>
      <c r="S2382">
        <f t="shared" si="37"/>
        <v>1330.7690314115998</v>
      </c>
    </row>
    <row r="2383" spans="1:19" x14ac:dyDescent="0.25">
      <c r="A2383" s="197">
        <f>YieldsAct!A2383</f>
        <v>46097</v>
      </c>
      <c r="B2383" s="197" t="str">
        <f>YieldsAct!B2383</f>
        <v>SD</v>
      </c>
      <c r="C2383" s="197" t="str">
        <f>YieldsAct!C2383</f>
        <v>Miner County</v>
      </c>
      <c r="D2383" s="197">
        <f>YieldsAct!D2383</f>
        <v>-97.601288699999998</v>
      </c>
      <c r="E2383" s="197">
        <f>YieldsAct!E2383</f>
        <v>44.025039999999997</v>
      </c>
      <c r="N2383" s="198">
        <v>2.527339E-2</v>
      </c>
      <c r="S2383">
        <f t="shared" si="37"/>
        <v>1389.2691307535995</v>
      </c>
    </row>
    <row r="2384" spans="1:19" x14ac:dyDescent="0.25">
      <c r="A2384" s="197">
        <f>YieldsAct!A2384</f>
        <v>46099</v>
      </c>
      <c r="B2384" s="197" t="str">
        <f>YieldsAct!B2384</f>
        <v>SD</v>
      </c>
      <c r="C2384" s="197" t="str">
        <f>YieldsAct!C2384</f>
        <v>Minnehaha County</v>
      </c>
      <c r="D2384" s="197">
        <f>YieldsAct!D2384</f>
        <v>-96.768151200000005</v>
      </c>
      <c r="E2384" s="197">
        <f>YieldsAct!E2384</f>
        <v>43.674309999999998</v>
      </c>
      <c r="N2384" s="198">
        <v>2.556106E-2</v>
      </c>
      <c r="S2384">
        <f t="shared" si="37"/>
        <v>1343.7361214462248</v>
      </c>
    </row>
    <row r="2385" spans="1:19" x14ac:dyDescent="0.25">
      <c r="A2385" s="197">
        <f>YieldsAct!A2385</f>
        <v>46101</v>
      </c>
      <c r="B2385" s="197" t="str">
        <f>YieldsAct!B2385</f>
        <v>SD</v>
      </c>
      <c r="C2385" s="197" t="str">
        <f>YieldsAct!C2385</f>
        <v>Moody County</v>
      </c>
      <c r="D2385" s="197">
        <f>YieldsAct!D2385</f>
        <v>-96.645691400000004</v>
      </c>
      <c r="E2385" s="197">
        <f>YieldsAct!E2385</f>
        <v>44.026350000000001</v>
      </c>
      <c r="N2385" s="198">
        <v>2.5710469999999999E-2</v>
      </c>
      <c r="S2385">
        <f t="shared" si="37"/>
        <v>1389.440237225625</v>
      </c>
    </row>
    <row r="2386" spans="1:19" x14ac:dyDescent="0.25">
      <c r="A2386" s="197">
        <f>YieldsAct!A2386</f>
        <v>46102</v>
      </c>
      <c r="B2386" s="197" t="str">
        <f>YieldsAct!B2386</f>
        <v>SD</v>
      </c>
      <c r="C2386" s="197" t="str">
        <f>YieldsAct!C2386</f>
        <v>Lakota County</v>
      </c>
      <c r="D2386" s="197">
        <f>YieldsAct!D2386</f>
        <v>-102.555594</v>
      </c>
      <c r="E2386" s="197">
        <f>YieldsAct!E2386</f>
        <v>43.329929999999997</v>
      </c>
      <c r="N2386" s="198">
        <v>2.2412069999999999E-2</v>
      </c>
      <c r="S2386">
        <f t="shared" si="37"/>
        <v>1299.5661010610247</v>
      </c>
    </row>
    <row r="2387" spans="1:19" x14ac:dyDescent="0.25">
      <c r="A2387" s="197">
        <f>YieldsAct!A2387</f>
        <v>46103</v>
      </c>
      <c r="B2387" s="197" t="str">
        <f>YieldsAct!B2387</f>
        <v>SD</v>
      </c>
      <c r="C2387" s="197" t="str">
        <f>YieldsAct!C2387</f>
        <v>Pennington County</v>
      </c>
      <c r="D2387" s="197">
        <f>YieldsAct!D2387</f>
        <v>-102.829376</v>
      </c>
      <c r="E2387" s="197">
        <f>YieldsAct!E2387</f>
        <v>43.996490000000001</v>
      </c>
      <c r="N2387" s="198">
        <v>2.248141E-2</v>
      </c>
      <c r="S2387">
        <f t="shared" si="37"/>
        <v>1385.5419727202252</v>
      </c>
    </row>
    <row r="2388" spans="1:19" x14ac:dyDescent="0.25">
      <c r="A2388" s="197">
        <f>YieldsAct!A2388</f>
        <v>46105</v>
      </c>
      <c r="B2388" s="197" t="str">
        <f>YieldsAct!B2388</f>
        <v>SD</v>
      </c>
      <c r="C2388" s="197" t="str">
        <f>YieldsAct!C2388</f>
        <v>Perkins County</v>
      </c>
      <c r="D2388" s="197">
        <f>YieldsAct!D2388</f>
        <v>-102.470994</v>
      </c>
      <c r="E2388" s="197">
        <f>YieldsAct!E2388</f>
        <v>45.484659999999998</v>
      </c>
      <c r="N2388" s="198">
        <v>2.3437260000000001E-2</v>
      </c>
      <c r="S2388">
        <f t="shared" si="37"/>
        <v>1584.7076144600999</v>
      </c>
    </row>
    <row r="2389" spans="1:19" x14ac:dyDescent="0.25">
      <c r="A2389" s="197">
        <f>YieldsAct!A2389</f>
        <v>46107</v>
      </c>
      <c r="B2389" s="197" t="str">
        <f>YieldsAct!B2389</f>
        <v>SD</v>
      </c>
      <c r="C2389" s="197" t="str">
        <f>YieldsAct!C2389</f>
        <v>Potter County</v>
      </c>
      <c r="D2389" s="197">
        <f>YieldsAct!D2389</f>
        <v>-99.958005299999996</v>
      </c>
      <c r="E2389" s="197">
        <f>YieldsAct!E2389</f>
        <v>45.057969999999997</v>
      </c>
      <c r="N2389" s="198">
        <v>2.4584600000000002E-2</v>
      </c>
      <c r="S2389">
        <f t="shared" si="37"/>
        <v>1526.5835111720246</v>
      </c>
    </row>
    <row r="2390" spans="1:19" x14ac:dyDescent="0.25">
      <c r="A2390" s="197">
        <f>YieldsAct!A2390</f>
        <v>46109</v>
      </c>
      <c r="B2390" s="197" t="str">
        <f>YieldsAct!B2390</f>
        <v>SD</v>
      </c>
      <c r="C2390" s="197" t="str">
        <f>YieldsAct!C2390</f>
        <v>Roberts County</v>
      </c>
      <c r="D2390" s="197">
        <f>YieldsAct!D2390</f>
        <v>-96.936302299999994</v>
      </c>
      <c r="E2390" s="197">
        <f>YieldsAct!E2390</f>
        <v>45.625239999999998</v>
      </c>
      <c r="N2390" s="198">
        <v>2.623756E-2</v>
      </c>
      <c r="S2390">
        <f t="shared" si="37"/>
        <v>1604.0369813795999</v>
      </c>
    </row>
    <row r="2391" spans="1:19" x14ac:dyDescent="0.25">
      <c r="A2391" s="197">
        <f>YieldsAct!A2391</f>
        <v>46111</v>
      </c>
      <c r="B2391" s="197" t="str">
        <f>YieldsAct!B2391</f>
        <v>SD</v>
      </c>
      <c r="C2391" s="197" t="str">
        <f>YieldsAct!C2391</f>
        <v>Sanborn County</v>
      </c>
      <c r="D2391" s="197">
        <f>YieldsAct!D2391</f>
        <v>-98.086742999999998</v>
      </c>
      <c r="E2391" s="197">
        <f>YieldsAct!E2391</f>
        <v>44.024189999999997</v>
      </c>
      <c r="N2391" s="198">
        <v>2.4989620000000001E-2</v>
      </c>
      <c r="S2391">
        <f t="shared" si="37"/>
        <v>1389.1581116012246</v>
      </c>
    </row>
    <row r="2392" spans="1:19" x14ac:dyDescent="0.25">
      <c r="A2392" s="197">
        <f>YieldsAct!A2392</f>
        <v>46113</v>
      </c>
      <c r="B2392" s="197" t="str">
        <f>YieldsAct!B2392</f>
        <v>SD</v>
      </c>
      <c r="C2392" s="197" t="str">
        <f>YieldsAct!C2392</f>
        <v>Shannon County</v>
      </c>
      <c r="D2392" s="197">
        <f>YieldsAct!D2392</f>
        <v>-102.555594</v>
      </c>
      <c r="E2392" s="197">
        <f>YieldsAct!E2392</f>
        <v>43.329929999999997</v>
      </c>
      <c r="N2392" s="198">
        <v>2.2412069999999999E-2</v>
      </c>
      <c r="S2392">
        <f t="shared" si="37"/>
        <v>1299.5661010610247</v>
      </c>
    </row>
    <row r="2393" spans="1:19" x14ac:dyDescent="0.25">
      <c r="A2393" s="197">
        <f>YieldsAct!A2393</f>
        <v>46115</v>
      </c>
      <c r="B2393" s="197" t="str">
        <f>YieldsAct!B2393</f>
        <v>SD</v>
      </c>
      <c r="C2393" s="197" t="str">
        <f>YieldsAct!C2393</f>
        <v>Spink County</v>
      </c>
      <c r="D2393" s="197">
        <f>YieldsAct!D2393</f>
        <v>-98.343268399999999</v>
      </c>
      <c r="E2393" s="197">
        <f>YieldsAct!E2393</f>
        <v>44.933149999999998</v>
      </c>
      <c r="N2393" s="198">
        <v>2.542314E-2</v>
      </c>
      <c r="S2393">
        <f t="shared" si="37"/>
        <v>1509.7353050756246</v>
      </c>
    </row>
    <row r="2394" spans="1:19" x14ac:dyDescent="0.25">
      <c r="A2394" s="197">
        <f>YieldsAct!A2394</f>
        <v>46117</v>
      </c>
      <c r="B2394" s="197" t="str">
        <f>YieldsAct!B2394</f>
        <v>SD</v>
      </c>
      <c r="C2394" s="197" t="str">
        <f>YieldsAct!C2394</f>
        <v>Stanley County</v>
      </c>
      <c r="D2394" s="197">
        <f>YieldsAct!D2394</f>
        <v>-100.738049</v>
      </c>
      <c r="E2394" s="197">
        <f>YieldsAct!E2394</f>
        <v>44.4056</v>
      </c>
      <c r="N2394" s="198">
        <v>2.3997000000000001E-2</v>
      </c>
      <c r="S2394">
        <f t="shared" si="37"/>
        <v>1439.30095056</v>
      </c>
    </row>
    <row r="2395" spans="1:19" x14ac:dyDescent="0.25">
      <c r="A2395" s="197">
        <f>YieldsAct!A2395</f>
        <v>46119</v>
      </c>
      <c r="B2395" s="197" t="str">
        <f>YieldsAct!B2395</f>
        <v>SD</v>
      </c>
      <c r="C2395" s="197" t="str">
        <f>YieldsAct!C2395</f>
        <v>Sully County</v>
      </c>
      <c r="D2395" s="197">
        <f>YieldsAct!D2395</f>
        <v>-100.13589899999999</v>
      </c>
      <c r="E2395" s="197">
        <f>YieldsAct!E2395</f>
        <v>44.70823</v>
      </c>
      <c r="N2395" s="198">
        <v>2.4397700000000001E-2</v>
      </c>
      <c r="S2395">
        <f t="shared" si="37"/>
        <v>1479.5525918990252</v>
      </c>
    </row>
    <row r="2396" spans="1:19" x14ac:dyDescent="0.25">
      <c r="A2396" s="197">
        <f>YieldsAct!A2396</f>
        <v>46121</v>
      </c>
      <c r="B2396" s="197" t="str">
        <f>YieldsAct!B2396</f>
        <v>SD</v>
      </c>
      <c r="C2396" s="197" t="str">
        <f>YieldsAct!C2396</f>
        <v>Todd County</v>
      </c>
      <c r="D2396" s="197">
        <f>YieldsAct!D2396</f>
        <v>-100.722317</v>
      </c>
      <c r="E2396" s="197">
        <f>YieldsAct!E2396</f>
        <v>43.187759999999997</v>
      </c>
      <c r="N2396" s="198">
        <v>2.295117E-2</v>
      </c>
      <c r="S2396">
        <f t="shared" si="37"/>
        <v>1281.4870810895998</v>
      </c>
    </row>
    <row r="2397" spans="1:19" x14ac:dyDescent="0.25">
      <c r="A2397" s="197">
        <f>YieldsAct!A2397</f>
        <v>46123</v>
      </c>
      <c r="B2397" s="197" t="str">
        <f>YieldsAct!B2397</f>
        <v>SD</v>
      </c>
      <c r="C2397" s="197" t="str">
        <f>YieldsAct!C2397</f>
        <v>Tripp County</v>
      </c>
      <c r="D2397" s="197">
        <f>YieldsAct!D2397</f>
        <v>-99.889382100000006</v>
      </c>
      <c r="E2397" s="197">
        <f>YieldsAct!E2397</f>
        <v>43.340380000000003</v>
      </c>
      <c r="N2397" s="198">
        <v>2.3721119999999998E-2</v>
      </c>
      <c r="S2397">
        <f t="shared" si="37"/>
        <v>1300.8985617249004</v>
      </c>
    </row>
    <row r="2398" spans="1:19" x14ac:dyDescent="0.25">
      <c r="A2398" s="197">
        <f>YieldsAct!A2398</f>
        <v>46125</v>
      </c>
      <c r="B2398" s="197" t="str">
        <f>YieldsAct!B2398</f>
        <v>SD</v>
      </c>
      <c r="C2398" s="197" t="str">
        <f>YieldsAct!C2398</f>
        <v>Turner County</v>
      </c>
      <c r="D2398" s="197">
        <f>YieldsAct!D2398</f>
        <v>-97.138715599999998</v>
      </c>
      <c r="E2398" s="197">
        <f>YieldsAct!E2398</f>
        <v>43.308250000000001</v>
      </c>
      <c r="N2398" s="198">
        <v>2.5467799999999999E-2</v>
      </c>
      <c r="S2398">
        <f t="shared" si="37"/>
        <v>1296.8032906406252</v>
      </c>
    </row>
    <row r="2399" spans="1:19" x14ac:dyDescent="0.25">
      <c r="A2399" s="197">
        <f>YieldsAct!A2399</f>
        <v>46127</v>
      </c>
      <c r="B2399" s="197" t="str">
        <f>YieldsAct!B2399</f>
        <v>SD</v>
      </c>
      <c r="C2399" s="197" t="str">
        <f>YieldsAct!C2399</f>
        <v>Union County</v>
      </c>
      <c r="D2399" s="197">
        <f>YieldsAct!D2399</f>
        <v>-96.647386100000006</v>
      </c>
      <c r="E2399" s="197">
        <f>YieldsAct!E2399</f>
        <v>42.828850000000003</v>
      </c>
      <c r="N2399" s="198">
        <v>2.5430870000000001E-2</v>
      </c>
      <c r="S2399">
        <f t="shared" si="37"/>
        <v>1236.2510077256252</v>
      </c>
    </row>
    <row r="2400" spans="1:19" x14ac:dyDescent="0.25">
      <c r="A2400" s="197">
        <f>YieldsAct!A2400</f>
        <v>46129</v>
      </c>
      <c r="B2400" s="197" t="str">
        <f>YieldsAct!B2400</f>
        <v>SD</v>
      </c>
      <c r="C2400" s="197" t="str">
        <f>YieldsAct!C2400</f>
        <v>Walworth County</v>
      </c>
      <c r="D2400" s="197">
        <f>YieldsAct!D2400</f>
        <v>-100.029976</v>
      </c>
      <c r="E2400" s="197">
        <f>YieldsAct!E2400</f>
        <v>45.424509999999998</v>
      </c>
      <c r="N2400" s="198">
        <v>2.4754290000000002E-2</v>
      </c>
      <c r="S2400">
        <f t="shared" si="37"/>
        <v>1576.4643196652248</v>
      </c>
    </row>
    <row r="2401" spans="1:19" x14ac:dyDescent="0.25">
      <c r="A2401" s="197">
        <f>YieldsAct!A2401</f>
        <v>46135</v>
      </c>
      <c r="B2401" s="197" t="str">
        <f>YieldsAct!B2401</f>
        <v>SD</v>
      </c>
      <c r="C2401" s="197" t="str">
        <f>YieldsAct!C2401</f>
        <v>Yankton County</v>
      </c>
      <c r="D2401" s="197">
        <f>YieldsAct!D2401</f>
        <v>-97.394069500000001</v>
      </c>
      <c r="E2401" s="197">
        <f>YieldsAct!E2401</f>
        <v>43.003329999999998</v>
      </c>
      <c r="N2401" s="198">
        <v>2.5228279999999999E-2</v>
      </c>
      <c r="S2401">
        <f t="shared" si="37"/>
        <v>1258.1696049500249</v>
      </c>
    </row>
    <row r="2402" spans="1:19" x14ac:dyDescent="0.25">
      <c r="A2402" s="197">
        <f>YieldsAct!A2402</f>
        <v>46137</v>
      </c>
      <c r="B2402" s="197" t="str">
        <f>YieldsAct!B2402</f>
        <v>SD</v>
      </c>
      <c r="C2402" s="197" t="str">
        <f>YieldsAct!C2402</f>
        <v>Ziebach County</v>
      </c>
      <c r="D2402" s="197">
        <f>YieldsAct!D2402</f>
        <v>-101.66555700000001</v>
      </c>
      <c r="E2402" s="197">
        <f>YieldsAct!E2402</f>
        <v>44.975679999999997</v>
      </c>
      <c r="N2402" s="198">
        <v>2.3465679999999999E-2</v>
      </c>
      <c r="S2402">
        <f t="shared" si="37"/>
        <v>1515.4681307903998</v>
      </c>
    </row>
    <row r="2403" spans="1:19" x14ac:dyDescent="0.25">
      <c r="A2403" s="197">
        <f>YieldsAct!A2403</f>
        <v>47001</v>
      </c>
      <c r="B2403" s="197" t="str">
        <f>YieldsAct!B2403</f>
        <v>TN</v>
      </c>
      <c r="C2403" s="197" t="str">
        <f>YieldsAct!C2403</f>
        <v>Anderson County</v>
      </c>
      <c r="D2403" s="197">
        <f>YieldsAct!D2403</f>
        <v>-84.188045000000002</v>
      </c>
      <c r="E2403" s="197">
        <f>YieldsAct!E2403</f>
        <v>36.121189999999999</v>
      </c>
      <c r="N2403" s="198">
        <v>2.431701E-2</v>
      </c>
      <c r="S2403">
        <f t="shared" si="37"/>
        <v>497.48550078622486</v>
      </c>
    </row>
    <row r="2404" spans="1:19" x14ac:dyDescent="0.25">
      <c r="A2404" s="197">
        <f>YieldsAct!A2404</f>
        <v>47003</v>
      </c>
      <c r="B2404" s="197" t="str">
        <f>YieldsAct!B2404</f>
        <v>TN</v>
      </c>
      <c r="C2404" s="197" t="str">
        <f>YieldsAct!C2404</f>
        <v>Bedford County</v>
      </c>
      <c r="D2404" s="197">
        <f>YieldsAct!D2404</f>
        <v>-86.458885100000003</v>
      </c>
      <c r="E2404" s="197">
        <f>YieldsAct!E2404</f>
        <v>35.52599</v>
      </c>
      <c r="N2404" s="198">
        <v>2.42519E-2</v>
      </c>
      <c r="S2404">
        <f t="shared" si="37"/>
        <v>441.711597330225</v>
      </c>
    </row>
    <row r="2405" spans="1:19" x14ac:dyDescent="0.25">
      <c r="A2405" s="197">
        <f>YieldsAct!A2405</f>
        <v>47005</v>
      </c>
      <c r="B2405" s="197" t="str">
        <f>YieldsAct!B2405</f>
        <v>TN</v>
      </c>
      <c r="C2405" s="197" t="str">
        <f>YieldsAct!C2405</f>
        <v>Benton County</v>
      </c>
      <c r="D2405" s="197">
        <f>YieldsAct!D2405</f>
        <v>-88.073291299999994</v>
      </c>
      <c r="E2405" s="197">
        <f>YieldsAct!E2405</f>
        <v>36.075969999999998</v>
      </c>
      <c r="N2405" s="198">
        <v>2.4336960000000001E-2</v>
      </c>
      <c r="S2405">
        <f t="shared" si="37"/>
        <v>493.19215074202481</v>
      </c>
    </row>
    <row r="2406" spans="1:19" x14ac:dyDescent="0.25">
      <c r="A2406" s="197">
        <f>YieldsAct!A2406</f>
        <v>47007</v>
      </c>
      <c r="B2406" s="197" t="str">
        <f>YieldsAct!B2406</f>
        <v>TN</v>
      </c>
      <c r="C2406" s="197" t="str">
        <f>YieldsAct!C2406</f>
        <v>Bledsoe County</v>
      </c>
      <c r="D2406" s="197">
        <f>YieldsAct!D2406</f>
        <v>-85.205981300000005</v>
      </c>
      <c r="E2406" s="197">
        <f>YieldsAct!E2406</f>
        <v>35.600850000000001</v>
      </c>
      <c r="N2406" s="198">
        <v>2.4345240000000001E-2</v>
      </c>
      <c r="S2406">
        <f t="shared" si="37"/>
        <v>448.6387966256251</v>
      </c>
    </row>
    <row r="2407" spans="1:19" x14ac:dyDescent="0.25">
      <c r="A2407" s="197">
        <f>YieldsAct!A2407</f>
        <v>47009</v>
      </c>
      <c r="B2407" s="197" t="str">
        <f>YieldsAct!B2407</f>
        <v>TN</v>
      </c>
      <c r="C2407" s="197" t="str">
        <f>YieldsAct!C2407</f>
        <v>Blount County</v>
      </c>
      <c r="D2407" s="197">
        <f>YieldsAct!D2407</f>
        <v>-83.922778800000003</v>
      </c>
      <c r="E2407" s="197">
        <f>YieldsAct!E2407</f>
        <v>35.689120000000003</v>
      </c>
      <c r="N2407" s="198">
        <v>2.380258E-2</v>
      </c>
      <c r="S2407">
        <f t="shared" si="37"/>
        <v>456.83929434240025</v>
      </c>
    </row>
    <row r="2408" spans="1:19" x14ac:dyDescent="0.25">
      <c r="A2408" s="197">
        <f>YieldsAct!A2408</f>
        <v>47011</v>
      </c>
      <c r="B2408" s="197" t="str">
        <f>YieldsAct!B2408</f>
        <v>TN</v>
      </c>
      <c r="C2408" s="197" t="str">
        <f>YieldsAct!C2408</f>
        <v>Bradley County</v>
      </c>
      <c r="D2408" s="197">
        <f>YieldsAct!D2408</f>
        <v>-84.862265699999995</v>
      </c>
      <c r="E2408" s="197">
        <f>YieldsAct!E2408</f>
        <v>35.151499999999999</v>
      </c>
      <c r="N2408" s="198">
        <v>2.3607920000000001E-2</v>
      </c>
      <c r="S2408">
        <f t="shared" si="37"/>
        <v>407.43664256249986</v>
      </c>
    </row>
    <row r="2409" spans="1:19" x14ac:dyDescent="0.25">
      <c r="A2409" s="197">
        <f>YieldsAct!A2409</f>
        <v>47013</v>
      </c>
      <c r="B2409" s="197" t="str">
        <f>YieldsAct!B2409</f>
        <v>TN</v>
      </c>
      <c r="C2409" s="197" t="str">
        <f>YieldsAct!C2409</f>
        <v>Campbell County</v>
      </c>
      <c r="D2409" s="197">
        <f>YieldsAct!D2409</f>
        <v>-84.145010600000006</v>
      </c>
      <c r="E2409" s="197">
        <f>YieldsAct!E2409</f>
        <v>36.394539999999999</v>
      </c>
      <c r="N2409" s="198">
        <v>2.4487169999999999E-2</v>
      </c>
      <c r="S2409">
        <f t="shared" si="37"/>
        <v>523.63426907609994</v>
      </c>
    </row>
    <row r="2410" spans="1:19" x14ac:dyDescent="0.25">
      <c r="A2410" s="197">
        <f>YieldsAct!A2410</f>
        <v>47015</v>
      </c>
      <c r="B2410" s="197" t="str">
        <f>YieldsAct!B2410</f>
        <v>TN</v>
      </c>
      <c r="C2410" s="197" t="str">
        <f>YieldsAct!C2410</f>
        <v>Cannon County</v>
      </c>
      <c r="D2410" s="197">
        <f>YieldsAct!D2410</f>
        <v>-86.052098400000006</v>
      </c>
      <c r="E2410" s="197">
        <f>YieldsAct!E2410</f>
        <v>35.813360000000003</v>
      </c>
      <c r="N2410" s="198">
        <v>2.445839E-2</v>
      </c>
      <c r="S2410">
        <f t="shared" si="37"/>
        <v>468.44089760160028</v>
      </c>
    </row>
    <row r="2411" spans="1:19" x14ac:dyDescent="0.25">
      <c r="A2411" s="197">
        <f>YieldsAct!A2411</f>
        <v>47017</v>
      </c>
      <c r="B2411" s="197" t="str">
        <f>YieldsAct!B2411</f>
        <v>TN</v>
      </c>
      <c r="C2411" s="197" t="str">
        <f>YieldsAct!C2411</f>
        <v>Carroll County</v>
      </c>
      <c r="D2411" s="197">
        <f>YieldsAct!D2411</f>
        <v>-88.4525024</v>
      </c>
      <c r="E2411" s="197">
        <f>YieldsAct!E2411</f>
        <v>35.970419999999997</v>
      </c>
      <c r="N2411" s="198">
        <v>2.4207260000000001E-2</v>
      </c>
      <c r="S2411">
        <f t="shared" si="37"/>
        <v>483.20665869689969</v>
      </c>
    </row>
    <row r="2412" spans="1:19" x14ac:dyDescent="0.25">
      <c r="A2412" s="197">
        <f>YieldsAct!A2412</f>
        <v>47019</v>
      </c>
      <c r="B2412" s="197" t="str">
        <f>YieldsAct!B2412</f>
        <v>TN</v>
      </c>
      <c r="C2412" s="197" t="str">
        <f>YieldsAct!C2412</f>
        <v>Carter County</v>
      </c>
      <c r="D2412" s="197">
        <f>YieldsAct!D2412</f>
        <v>-82.12679</v>
      </c>
      <c r="E2412" s="197">
        <f>YieldsAct!E2412</f>
        <v>36.292290000000001</v>
      </c>
      <c r="N2412" s="198">
        <v>2.5115439999999999E-2</v>
      </c>
      <c r="S2412">
        <f t="shared" si="37"/>
        <v>513.81363024922507</v>
      </c>
    </row>
    <row r="2413" spans="1:19" x14ac:dyDescent="0.25">
      <c r="A2413" s="197">
        <f>YieldsAct!A2413</f>
        <v>47021</v>
      </c>
      <c r="B2413" s="197" t="str">
        <f>YieldsAct!B2413</f>
        <v>TN</v>
      </c>
      <c r="C2413" s="197" t="str">
        <f>YieldsAct!C2413</f>
        <v>Cheatham County</v>
      </c>
      <c r="D2413" s="197">
        <f>YieldsAct!D2413</f>
        <v>-87.092870899999994</v>
      </c>
      <c r="E2413" s="197">
        <f>YieldsAct!E2413</f>
        <v>36.2622</v>
      </c>
      <c r="N2413" s="198">
        <v>2.447496E-2</v>
      </c>
      <c r="S2413">
        <f t="shared" si="37"/>
        <v>510.93258488999999</v>
      </c>
    </row>
    <row r="2414" spans="1:19" x14ac:dyDescent="0.25">
      <c r="A2414" s="197">
        <f>YieldsAct!A2414</f>
        <v>47023</v>
      </c>
      <c r="B2414" s="197" t="str">
        <f>YieldsAct!B2414</f>
        <v>TN</v>
      </c>
      <c r="C2414" s="197" t="str">
        <f>YieldsAct!C2414</f>
        <v>Chester County</v>
      </c>
      <c r="D2414" s="197">
        <f>YieldsAct!D2414</f>
        <v>-88.616627800000003</v>
      </c>
      <c r="E2414" s="197">
        <f>YieldsAct!E2414</f>
        <v>35.421469999999999</v>
      </c>
      <c r="N2414" s="198">
        <v>2.4150939999999999E-2</v>
      </c>
      <c r="S2414">
        <f t="shared" si="37"/>
        <v>432.08198316202493</v>
      </c>
    </row>
    <row r="2415" spans="1:19" x14ac:dyDescent="0.25">
      <c r="A2415" s="197">
        <f>YieldsAct!A2415</f>
        <v>47025</v>
      </c>
      <c r="B2415" s="197" t="str">
        <f>YieldsAct!B2415</f>
        <v>TN</v>
      </c>
      <c r="C2415" s="197" t="str">
        <f>YieldsAct!C2415</f>
        <v>Claiborne County</v>
      </c>
      <c r="D2415" s="197">
        <f>YieldsAct!D2415</f>
        <v>-83.668518599999999</v>
      </c>
      <c r="E2415" s="197">
        <f>YieldsAct!E2415</f>
        <v>36.481569999999998</v>
      </c>
      <c r="N2415" s="198">
        <v>2.4260159999999999E-2</v>
      </c>
      <c r="S2415">
        <f t="shared" si="37"/>
        <v>532.03016174602476</v>
      </c>
    </row>
    <row r="2416" spans="1:19" x14ac:dyDescent="0.25">
      <c r="A2416" s="197">
        <f>YieldsAct!A2416</f>
        <v>47027</v>
      </c>
      <c r="B2416" s="197" t="str">
        <f>YieldsAct!B2416</f>
        <v>TN</v>
      </c>
      <c r="C2416" s="197" t="str">
        <f>YieldsAct!C2416</f>
        <v>Clay County</v>
      </c>
      <c r="D2416" s="197">
        <f>YieldsAct!D2416</f>
        <v>-85.535270299999993</v>
      </c>
      <c r="E2416" s="197">
        <f>YieldsAct!E2416</f>
        <v>36.551250000000003</v>
      </c>
      <c r="N2416" s="198">
        <v>2.4657220000000001E-2</v>
      </c>
      <c r="S2416">
        <f t="shared" si="37"/>
        <v>538.77684726562529</v>
      </c>
    </row>
    <row r="2417" spans="1:19" x14ac:dyDescent="0.25">
      <c r="A2417" s="197">
        <f>YieldsAct!A2417</f>
        <v>47029</v>
      </c>
      <c r="B2417" s="197" t="str">
        <f>YieldsAct!B2417</f>
        <v>TN</v>
      </c>
      <c r="C2417" s="197" t="str">
        <f>YieldsAct!C2417</f>
        <v>Cocke County</v>
      </c>
      <c r="D2417" s="197">
        <f>YieldsAct!D2417</f>
        <v>-83.1153099</v>
      </c>
      <c r="E2417" s="197">
        <f>YieldsAct!E2417</f>
        <v>35.924619999999997</v>
      </c>
      <c r="N2417" s="198">
        <v>2.4223370000000001E-2</v>
      </c>
      <c r="S2417">
        <f t="shared" si="37"/>
        <v>478.88937482489973</v>
      </c>
    </row>
    <row r="2418" spans="1:19" x14ac:dyDescent="0.25">
      <c r="A2418" s="197">
        <f>YieldsAct!A2418</f>
        <v>47031</v>
      </c>
      <c r="B2418" s="197" t="str">
        <f>YieldsAct!B2418</f>
        <v>TN</v>
      </c>
      <c r="C2418" s="197" t="str">
        <f>YieldsAct!C2418</f>
        <v>Coffee County</v>
      </c>
      <c r="D2418" s="197">
        <f>YieldsAct!D2418</f>
        <v>-86.062923100000006</v>
      </c>
      <c r="E2418" s="197">
        <f>YieldsAct!E2418</f>
        <v>35.491999999999997</v>
      </c>
      <c r="N2418" s="198">
        <v>2.4126129999999999E-2</v>
      </c>
      <c r="S2418">
        <f t="shared" si="37"/>
        <v>438.57464399999981</v>
      </c>
    </row>
    <row r="2419" spans="1:19" x14ac:dyDescent="0.25">
      <c r="A2419" s="197">
        <f>YieldsAct!A2419</f>
        <v>47033</v>
      </c>
      <c r="B2419" s="197" t="str">
        <f>YieldsAct!B2419</f>
        <v>TN</v>
      </c>
      <c r="C2419" s="197" t="str">
        <f>YieldsAct!C2419</f>
        <v>Crockett County</v>
      </c>
      <c r="D2419" s="197">
        <f>YieldsAct!D2419</f>
        <v>-89.137791100000001</v>
      </c>
      <c r="E2419" s="197">
        <f>YieldsAct!E2419</f>
        <v>35.815629999999999</v>
      </c>
      <c r="N2419" s="198">
        <v>2.4016740000000002E-2</v>
      </c>
      <c r="S2419">
        <f t="shared" si="37"/>
        <v>468.6535176680249</v>
      </c>
    </row>
    <row r="2420" spans="1:19" x14ac:dyDescent="0.25">
      <c r="A2420" s="197">
        <f>YieldsAct!A2420</f>
        <v>47035</v>
      </c>
      <c r="B2420" s="197" t="str">
        <f>YieldsAct!B2420</f>
        <v>TN</v>
      </c>
      <c r="C2420" s="197" t="str">
        <f>YieldsAct!C2420</f>
        <v>Cumberland County</v>
      </c>
      <c r="D2420" s="197">
        <f>YieldsAct!D2420</f>
        <v>-85.010031799999993</v>
      </c>
      <c r="E2420" s="197">
        <f>YieldsAct!E2420</f>
        <v>35.949719999999999</v>
      </c>
      <c r="N2420" s="198">
        <v>2.428464E-2</v>
      </c>
      <c r="S2420">
        <f t="shared" si="37"/>
        <v>481.25422817639998</v>
      </c>
    </row>
    <row r="2421" spans="1:19" x14ac:dyDescent="0.25">
      <c r="A2421" s="197">
        <f>YieldsAct!A2421</f>
        <v>47037</v>
      </c>
      <c r="B2421" s="197" t="str">
        <f>YieldsAct!B2421</f>
        <v>TN</v>
      </c>
      <c r="C2421" s="197" t="str">
        <f>YieldsAct!C2421</f>
        <v>Davidson County</v>
      </c>
      <c r="D2421" s="197">
        <f>YieldsAct!D2421</f>
        <v>-86.778784599999994</v>
      </c>
      <c r="E2421" s="197">
        <f>YieldsAct!E2421</f>
        <v>36.175249999999998</v>
      </c>
      <c r="N2421" s="198">
        <v>2.4616619999999999E-2</v>
      </c>
      <c r="S2421">
        <f t="shared" si="37"/>
        <v>502.63022826562485</v>
      </c>
    </row>
    <row r="2422" spans="1:19" x14ac:dyDescent="0.25">
      <c r="A2422" s="197">
        <f>YieldsAct!A2422</f>
        <v>47039</v>
      </c>
      <c r="B2422" s="197" t="str">
        <f>YieldsAct!B2422</f>
        <v>TN</v>
      </c>
      <c r="C2422" s="197" t="str">
        <f>YieldsAct!C2422</f>
        <v>Decatur County</v>
      </c>
      <c r="D2422" s="197">
        <f>YieldsAct!D2422</f>
        <v>-88.112675100000004</v>
      </c>
      <c r="E2422" s="197">
        <f>YieldsAct!E2422</f>
        <v>35.618040000000001</v>
      </c>
      <c r="N2422" s="198">
        <v>2.4073480000000001E-2</v>
      </c>
      <c r="S2422">
        <f t="shared" si="37"/>
        <v>450.23304024360004</v>
      </c>
    </row>
    <row r="2423" spans="1:19" x14ac:dyDescent="0.25">
      <c r="A2423" s="197">
        <f>YieldsAct!A2423</f>
        <v>47041</v>
      </c>
      <c r="B2423" s="197" t="str">
        <f>YieldsAct!B2423</f>
        <v>TN</v>
      </c>
      <c r="C2423" s="197" t="str">
        <f>YieldsAct!C2423</f>
        <v>DeKalb County</v>
      </c>
      <c r="D2423" s="197">
        <f>YieldsAct!D2423</f>
        <v>-85.839886500000006</v>
      </c>
      <c r="E2423" s="197">
        <f>YieldsAct!E2423</f>
        <v>35.989069999999998</v>
      </c>
      <c r="N2423" s="198">
        <v>2.4612999999999999E-2</v>
      </c>
      <c r="S2423">
        <f t="shared" si="37"/>
        <v>484.96738379602476</v>
      </c>
    </row>
    <row r="2424" spans="1:19" x14ac:dyDescent="0.25">
      <c r="A2424" s="197">
        <f>YieldsAct!A2424</f>
        <v>47043</v>
      </c>
      <c r="B2424" s="197" t="str">
        <f>YieldsAct!B2424</f>
        <v>TN</v>
      </c>
      <c r="C2424" s="197" t="str">
        <f>YieldsAct!C2424</f>
        <v>Dickson County</v>
      </c>
      <c r="D2424" s="197">
        <f>YieldsAct!D2424</f>
        <v>-87.363688400000001</v>
      </c>
      <c r="E2424" s="197">
        <f>YieldsAct!E2424</f>
        <v>36.149149999999999</v>
      </c>
      <c r="N2424" s="198">
        <v>2.4422369999999999E-2</v>
      </c>
      <c r="S2424">
        <f t="shared" si="37"/>
        <v>500.14472787562494</v>
      </c>
    </row>
    <row r="2425" spans="1:19" x14ac:dyDescent="0.25">
      <c r="A2425" s="197">
        <f>YieldsAct!A2425</f>
        <v>47045</v>
      </c>
      <c r="B2425" s="197" t="str">
        <f>YieldsAct!B2425</f>
        <v>TN</v>
      </c>
      <c r="C2425" s="197" t="str">
        <f>YieldsAct!C2425</f>
        <v>Dyer County</v>
      </c>
      <c r="D2425" s="197">
        <f>YieldsAct!D2425</f>
        <v>-89.412569300000001</v>
      </c>
      <c r="E2425" s="197">
        <f>YieldsAct!E2425</f>
        <v>36.053690000000003</v>
      </c>
      <c r="N2425" s="198">
        <v>2.4028839999999999E-2</v>
      </c>
      <c r="S2425">
        <f t="shared" si="37"/>
        <v>491.0801908862253</v>
      </c>
    </row>
    <row r="2426" spans="1:19" x14ac:dyDescent="0.25">
      <c r="A2426" s="197">
        <f>YieldsAct!A2426</f>
        <v>47047</v>
      </c>
      <c r="B2426" s="197" t="str">
        <f>YieldsAct!B2426</f>
        <v>TN</v>
      </c>
      <c r="C2426" s="197" t="str">
        <f>YieldsAct!C2426</f>
        <v>Fayette County</v>
      </c>
      <c r="D2426" s="197">
        <f>YieldsAct!D2426</f>
        <v>-89.417613200000005</v>
      </c>
      <c r="E2426" s="197">
        <f>YieldsAct!E2426</f>
        <v>35.201219999999999</v>
      </c>
      <c r="N2426" s="198">
        <v>2.3850759999999999E-2</v>
      </c>
      <c r="S2426">
        <f t="shared" si="37"/>
        <v>411.95090134889989</v>
      </c>
    </row>
    <row r="2427" spans="1:19" x14ac:dyDescent="0.25">
      <c r="A2427" s="197">
        <f>YieldsAct!A2427</f>
        <v>47049</v>
      </c>
      <c r="B2427" s="197" t="str">
        <f>YieldsAct!B2427</f>
        <v>TN</v>
      </c>
      <c r="C2427" s="197" t="str">
        <f>YieldsAct!C2427</f>
        <v>Fentress County</v>
      </c>
      <c r="D2427" s="197">
        <f>YieldsAct!D2427</f>
        <v>-84.9317384</v>
      </c>
      <c r="E2427" s="197">
        <f>YieldsAct!E2427</f>
        <v>36.377470000000002</v>
      </c>
      <c r="N2427" s="198">
        <v>2.4552060000000001E-2</v>
      </c>
      <c r="S2427">
        <f t="shared" si="37"/>
        <v>521.99150310202526</v>
      </c>
    </row>
    <row r="2428" spans="1:19" x14ac:dyDescent="0.25">
      <c r="A2428" s="197">
        <f>YieldsAct!A2428</f>
        <v>47051</v>
      </c>
      <c r="B2428" s="197" t="str">
        <f>YieldsAct!B2428</f>
        <v>TN</v>
      </c>
      <c r="C2428" s="197" t="str">
        <f>YieldsAct!C2428</f>
        <v>Franklin County</v>
      </c>
      <c r="D2428" s="197">
        <f>YieldsAct!D2428</f>
        <v>-86.082836299999997</v>
      </c>
      <c r="E2428" s="197">
        <f>YieldsAct!E2428</f>
        <v>35.152320000000003</v>
      </c>
      <c r="N2428" s="198">
        <v>2.4069670000000001E-2</v>
      </c>
      <c r="S2428">
        <f t="shared" si="37"/>
        <v>407.51100311040034</v>
      </c>
    </row>
    <row r="2429" spans="1:19" x14ac:dyDescent="0.25">
      <c r="A2429" s="197">
        <f>YieldsAct!A2429</f>
        <v>47053</v>
      </c>
      <c r="B2429" s="197" t="str">
        <f>YieldsAct!B2429</f>
        <v>TN</v>
      </c>
      <c r="C2429" s="197" t="str">
        <f>YieldsAct!C2429</f>
        <v>Gibson County</v>
      </c>
      <c r="D2429" s="197">
        <f>YieldsAct!D2429</f>
        <v>-88.934103300000004</v>
      </c>
      <c r="E2429" s="197">
        <f>YieldsAct!E2429</f>
        <v>35.995510000000003</v>
      </c>
      <c r="N2429" s="198">
        <v>2.4146379999999999E-2</v>
      </c>
      <c r="S2429">
        <f t="shared" si="37"/>
        <v>485.57574036022532</v>
      </c>
    </row>
    <row r="2430" spans="1:19" x14ac:dyDescent="0.25">
      <c r="A2430" s="197">
        <f>YieldsAct!A2430</f>
        <v>47055</v>
      </c>
      <c r="B2430" s="197" t="str">
        <f>YieldsAct!B2430</f>
        <v>TN</v>
      </c>
      <c r="C2430" s="197" t="str">
        <f>YieldsAct!C2430</f>
        <v>Giles County</v>
      </c>
      <c r="D2430" s="197">
        <f>YieldsAct!D2430</f>
        <v>-87.026704499999994</v>
      </c>
      <c r="E2430" s="197">
        <f>YieldsAct!E2430</f>
        <v>35.210520000000002</v>
      </c>
      <c r="N2430" s="198">
        <v>2.39318E-2</v>
      </c>
      <c r="S2430">
        <f t="shared" si="37"/>
        <v>412.7965170084002</v>
      </c>
    </row>
    <row r="2431" spans="1:19" x14ac:dyDescent="0.25">
      <c r="A2431" s="197">
        <f>YieldsAct!A2431</f>
        <v>47057</v>
      </c>
      <c r="B2431" s="197" t="str">
        <f>YieldsAct!B2431</f>
        <v>TN</v>
      </c>
      <c r="C2431" s="197" t="str">
        <f>YieldsAct!C2431</f>
        <v>Grainger County</v>
      </c>
      <c r="D2431" s="197">
        <f>YieldsAct!D2431</f>
        <v>-83.495782300000002</v>
      </c>
      <c r="E2431" s="197">
        <f>YieldsAct!E2431</f>
        <v>36.27458</v>
      </c>
      <c r="N2431" s="198">
        <v>2.401727E-2</v>
      </c>
      <c r="S2431">
        <f t="shared" si="37"/>
        <v>512.11744689689999</v>
      </c>
    </row>
    <row r="2432" spans="1:19" x14ac:dyDescent="0.25">
      <c r="A2432" s="197">
        <f>YieldsAct!A2432</f>
        <v>47059</v>
      </c>
      <c r="B2432" s="197" t="str">
        <f>YieldsAct!B2432</f>
        <v>TN</v>
      </c>
      <c r="C2432" s="197" t="str">
        <f>YieldsAct!C2432</f>
        <v>Greene County</v>
      </c>
      <c r="D2432" s="197">
        <f>YieldsAct!D2432</f>
        <v>-82.846272099999993</v>
      </c>
      <c r="E2432" s="197">
        <f>YieldsAct!E2432</f>
        <v>36.174520000000001</v>
      </c>
      <c r="N2432" s="198">
        <v>2.4555730000000001E-2</v>
      </c>
      <c r="S2432">
        <f t="shared" si="37"/>
        <v>502.56066876840015</v>
      </c>
    </row>
    <row r="2433" spans="1:19" x14ac:dyDescent="0.25">
      <c r="A2433" s="197">
        <f>YieldsAct!A2433</f>
        <v>47061</v>
      </c>
      <c r="B2433" s="197" t="str">
        <f>YieldsAct!B2433</f>
        <v>TN</v>
      </c>
      <c r="C2433" s="197" t="str">
        <f>YieldsAct!C2433</f>
        <v>Grundy County</v>
      </c>
      <c r="D2433" s="197">
        <f>YieldsAct!D2433</f>
        <v>-85.717265400000002</v>
      </c>
      <c r="E2433" s="197">
        <f>YieldsAct!E2433</f>
        <v>35.384689999999999</v>
      </c>
      <c r="N2433" s="198">
        <v>2.4082159999999998E-2</v>
      </c>
      <c r="S2433">
        <f t="shared" si="37"/>
        <v>428.70506939122487</v>
      </c>
    </row>
    <row r="2434" spans="1:19" x14ac:dyDescent="0.25">
      <c r="A2434" s="197">
        <f>YieldsAct!A2434</f>
        <v>47063</v>
      </c>
      <c r="B2434" s="197" t="str">
        <f>YieldsAct!B2434</f>
        <v>TN</v>
      </c>
      <c r="C2434" s="197" t="str">
        <f>YieldsAct!C2434</f>
        <v>Hamblen County</v>
      </c>
      <c r="D2434" s="197">
        <f>YieldsAct!D2434</f>
        <v>-83.236462900000006</v>
      </c>
      <c r="E2434" s="197">
        <f>YieldsAct!E2434</f>
        <v>36.223640000000003</v>
      </c>
      <c r="N2434" s="198">
        <v>2.4037099999999999E-2</v>
      </c>
      <c r="S2434">
        <f t="shared" si="37"/>
        <v>507.24651341160029</v>
      </c>
    </row>
    <row r="2435" spans="1:19" x14ac:dyDescent="0.25">
      <c r="A2435" s="197">
        <f>YieldsAct!A2435</f>
        <v>47065</v>
      </c>
      <c r="B2435" s="197" t="str">
        <f>YieldsAct!B2435</f>
        <v>TN</v>
      </c>
      <c r="C2435" s="197" t="str">
        <f>YieldsAct!C2435</f>
        <v>Hamilton County</v>
      </c>
      <c r="D2435" s="197">
        <f>YieldsAct!D2435</f>
        <v>-85.170218199999994</v>
      </c>
      <c r="E2435" s="197">
        <f>YieldsAct!E2435</f>
        <v>35.178220000000003</v>
      </c>
      <c r="N2435" s="198">
        <v>2.3794160000000002E-2</v>
      </c>
      <c r="S2435">
        <f t="shared" si="37"/>
        <v>409.86126532890029</v>
      </c>
    </row>
    <row r="2436" spans="1:19" x14ac:dyDescent="0.25">
      <c r="A2436" s="197">
        <f>YieldsAct!A2436</f>
        <v>47067</v>
      </c>
      <c r="B2436" s="197" t="str">
        <f>YieldsAct!B2436</f>
        <v>TN</v>
      </c>
      <c r="C2436" s="197" t="str">
        <f>YieldsAct!C2436</f>
        <v>Hancock County</v>
      </c>
      <c r="D2436" s="197">
        <f>YieldsAct!D2436</f>
        <v>-83.211943599999998</v>
      </c>
      <c r="E2436" s="197">
        <f>YieldsAct!E2436</f>
        <v>36.521749999999997</v>
      </c>
      <c r="N2436" s="198">
        <v>2.4280659999999999E-2</v>
      </c>
      <c r="S2436">
        <f t="shared" si="37"/>
        <v>535.91787689062471</v>
      </c>
    </row>
    <row r="2437" spans="1:19" x14ac:dyDescent="0.25">
      <c r="A2437" s="197">
        <f>YieldsAct!A2437</f>
        <v>47069</v>
      </c>
      <c r="B2437" s="197" t="str">
        <f>YieldsAct!B2437</f>
        <v>TN</v>
      </c>
      <c r="C2437" s="197" t="str">
        <f>YieldsAct!C2437</f>
        <v>Hardeman County</v>
      </c>
      <c r="D2437" s="197">
        <f>YieldsAct!D2437</f>
        <v>-88.995711700000001</v>
      </c>
      <c r="E2437" s="197">
        <f>YieldsAct!E2437</f>
        <v>35.209859999999999</v>
      </c>
      <c r="N2437" s="198">
        <v>2.3952500000000002E-2</v>
      </c>
      <c r="S2437">
        <f t="shared" si="37"/>
        <v>412.73649274409991</v>
      </c>
    </row>
    <row r="2438" spans="1:19" x14ac:dyDescent="0.25">
      <c r="A2438" s="197">
        <f>YieldsAct!A2438</f>
        <v>47071</v>
      </c>
      <c r="B2438" s="197" t="str">
        <f>YieldsAct!B2438</f>
        <v>TN</v>
      </c>
      <c r="C2438" s="197" t="str">
        <f>YieldsAct!C2438</f>
        <v>Hardin County</v>
      </c>
      <c r="D2438" s="197">
        <f>YieldsAct!D2438</f>
        <v>-88.192474399999995</v>
      </c>
      <c r="E2438" s="197">
        <f>YieldsAct!E2438</f>
        <v>35.204819999999998</v>
      </c>
      <c r="N2438" s="198">
        <v>2.400509E-2</v>
      </c>
      <c r="S2438">
        <f t="shared" si="37"/>
        <v>412.27819027289979</v>
      </c>
    </row>
    <row r="2439" spans="1:19" x14ac:dyDescent="0.25">
      <c r="A2439" s="197">
        <f>YieldsAct!A2439</f>
        <v>47073</v>
      </c>
      <c r="B2439" s="197" t="str">
        <f>YieldsAct!B2439</f>
        <v>TN</v>
      </c>
      <c r="C2439" s="197" t="str">
        <f>YieldsAct!C2439</f>
        <v>Hawkins County</v>
      </c>
      <c r="D2439" s="197">
        <f>YieldsAct!D2439</f>
        <v>-82.933480799999998</v>
      </c>
      <c r="E2439" s="197">
        <f>YieldsAct!E2439</f>
        <v>36.441600000000001</v>
      </c>
      <c r="N2439" s="198">
        <v>2.433693E-2</v>
      </c>
      <c r="S2439">
        <f t="shared" si="37"/>
        <v>528.16997376000006</v>
      </c>
    </row>
    <row r="2440" spans="1:19" x14ac:dyDescent="0.25">
      <c r="A2440" s="197">
        <f>YieldsAct!A2440</f>
        <v>47075</v>
      </c>
      <c r="B2440" s="197" t="str">
        <f>YieldsAct!B2440</f>
        <v>TN</v>
      </c>
      <c r="C2440" s="197" t="str">
        <f>YieldsAct!C2440</f>
        <v>Haywood County</v>
      </c>
      <c r="D2440" s="197">
        <f>YieldsAct!D2440</f>
        <v>-89.269046599999996</v>
      </c>
      <c r="E2440" s="197">
        <f>YieldsAct!E2440</f>
        <v>35.58672</v>
      </c>
      <c r="N2440" s="198">
        <v>2.3907629999999999E-2</v>
      </c>
      <c r="S2440">
        <f t="shared" si="37"/>
        <v>447.32934080640001</v>
      </c>
    </row>
    <row r="2441" spans="1:19" x14ac:dyDescent="0.25">
      <c r="A2441" s="197">
        <f>YieldsAct!A2441</f>
        <v>47077</v>
      </c>
      <c r="B2441" s="197" t="str">
        <f>YieldsAct!B2441</f>
        <v>TN</v>
      </c>
      <c r="C2441" s="197" t="str">
        <f>YieldsAct!C2441</f>
        <v>Henderson County</v>
      </c>
      <c r="D2441" s="197">
        <f>YieldsAct!D2441</f>
        <v>-88.387564800000007</v>
      </c>
      <c r="E2441" s="197">
        <f>YieldsAct!E2441</f>
        <v>35.652410000000003</v>
      </c>
      <c r="N2441" s="198">
        <v>2.413467E-2</v>
      </c>
      <c r="S2441">
        <f t="shared" ref="S2441:S2504" si="38">E2441*1.5^2*(E2441-30)</f>
        <v>453.42458731822535</v>
      </c>
    </row>
    <row r="2442" spans="1:19" x14ac:dyDescent="0.25">
      <c r="A2442" s="197">
        <f>YieldsAct!A2442</f>
        <v>47079</v>
      </c>
      <c r="B2442" s="197" t="str">
        <f>YieldsAct!B2442</f>
        <v>TN</v>
      </c>
      <c r="C2442" s="197" t="str">
        <f>YieldsAct!C2442</f>
        <v>Henry County</v>
      </c>
      <c r="D2442" s="197">
        <f>YieldsAct!D2442</f>
        <v>-88.305257699999999</v>
      </c>
      <c r="E2442" s="197">
        <f>YieldsAct!E2442</f>
        <v>36.334800000000001</v>
      </c>
      <c r="N2442" s="198">
        <v>2.445046E-2</v>
      </c>
      <c r="S2442">
        <f t="shared" si="38"/>
        <v>517.8908048400001</v>
      </c>
    </row>
    <row r="2443" spans="1:19" x14ac:dyDescent="0.25">
      <c r="A2443" s="197">
        <f>YieldsAct!A2443</f>
        <v>47081</v>
      </c>
      <c r="B2443" s="197" t="str">
        <f>YieldsAct!B2443</f>
        <v>TN</v>
      </c>
      <c r="C2443" s="197" t="str">
        <f>YieldsAct!C2443</f>
        <v>Hickman County</v>
      </c>
      <c r="D2443" s="197">
        <f>YieldsAct!D2443</f>
        <v>-87.479657599999996</v>
      </c>
      <c r="E2443" s="197">
        <f>YieldsAct!E2443</f>
        <v>35.80921</v>
      </c>
      <c r="N2443" s="198">
        <v>2.4211429999999999E-2</v>
      </c>
      <c r="S2443">
        <f t="shared" si="38"/>
        <v>468.05224685422502</v>
      </c>
    </row>
    <row r="2444" spans="1:19" x14ac:dyDescent="0.25">
      <c r="A2444" s="197">
        <f>YieldsAct!A2444</f>
        <v>47083</v>
      </c>
      <c r="B2444" s="197" t="str">
        <f>YieldsAct!B2444</f>
        <v>TN</v>
      </c>
      <c r="C2444" s="197" t="str">
        <f>YieldsAct!C2444</f>
        <v>Houston County</v>
      </c>
      <c r="D2444" s="197">
        <f>YieldsAct!D2444</f>
        <v>-87.737842000000001</v>
      </c>
      <c r="E2444" s="197">
        <f>YieldsAct!E2444</f>
        <v>36.282530000000001</v>
      </c>
      <c r="N2444" s="198">
        <v>2.439005E-2</v>
      </c>
      <c r="S2444">
        <f t="shared" si="38"/>
        <v>512.87868720202516</v>
      </c>
    </row>
    <row r="2445" spans="1:19" x14ac:dyDescent="0.25">
      <c r="A2445" s="197">
        <f>YieldsAct!A2445</f>
        <v>47085</v>
      </c>
      <c r="B2445" s="197" t="str">
        <f>YieldsAct!B2445</f>
        <v>TN</v>
      </c>
      <c r="C2445" s="197" t="str">
        <f>YieldsAct!C2445</f>
        <v>Humphreys County</v>
      </c>
      <c r="D2445" s="197">
        <f>YieldsAct!D2445</f>
        <v>-87.781175000000005</v>
      </c>
      <c r="E2445" s="197">
        <f>YieldsAct!E2445</f>
        <v>36.031480000000002</v>
      </c>
      <c r="N2445" s="198">
        <v>2.4365520000000002E-2</v>
      </c>
      <c r="S2445">
        <f t="shared" si="38"/>
        <v>488.97708972840019</v>
      </c>
    </row>
    <row r="2446" spans="1:19" x14ac:dyDescent="0.25">
      <c r="A2446" s="197">
        <f>YieldsAct!A2446</f>
        <v>47087</v>
      </c>
      <c r="B2446" s="197" t="str">
        <f>YieldsAct!B2446</f>
        <v>TN</v>
      </c>
      <c r="C2446" s="197" t="str">
        <f>YieldsAct!C2446</f>
        <v>Jackson County</v>
      </c>
      <c r="D2446" s="197">
        <f>YieldsAct!D2446</f>
        <v>-85.673902499999997</v>
      </c>
      <c r="E2446" s="197">
        <f>YieldsAct!E2446</f>
        <v>36.370510000000003</v>
      </c>
      <c r="N2446" s="198">
        <v>2.4600259999999999E-2</v>
      </c>
      <c r="S2446">
        <f t="shared" si="38"/>
        <v>521.32206973522534</v>
      </c>
    </row>
    <row r="2447" spans="1:19" x14ac:dyDescent="0.25">
      <c r="A2447" s="197">
        <f>YieldsAct!A2447</f>
        <v>47089</v>
      </c>
      <c r="B2447" s="197" t="str">
        <f>YieldsAct!B2447</f>
        <v>TN</v>
      </c>
      <c r="C2447" s="197" t="str">
        <f>YieldsAct!C2447</f>
        <v>Jefferson County</v>
      </c>
      <c r="D2447" s="197">
        <f>YieldsAct!D2447</f>
        <v>-83.4343298</v>
      </c>
      <c r="E2447" s="197">
        <f>YieldsAct!E2447</f>
        <v>36.056199999999997</v>
      </c>
      <c r="N2447" s="198">
        <v>2.3920070000000002E-2</v>
      </c>
      <c r="S2447">
        <f t="shared" si="38"/>
        <v>491.31800648999968</v>
      </c>
    </row>
    <row r="2448" spans="1:19" x14ac:dyDescent="0.25">
      <c r="A2448" s="197">
        <f>YieldsAct!A2448</f>
        <v>47091</v>
      </c>
      <c r="B2448" s="197" t="str">
        <f>YieldsAct!B2448</f>
        <v>TN</v>
      </c>
      <c r="C2448" s="197" t="str">
        <f>YieldsAct!C2448</f>
        <v>Johnson County</v>
      </c>
      <c r="D2448" s="197">
        <f>YieldsAct!D2448</f>
        <v>-81.843764899999996</v>
      </c>
      <c r="E2448" s="197">
        <f>YieldsAct!E2448</f>
        <v>36.458159999999999</v>
      </c>
      <c r="N2448" s="198">
        <v>2.5026130000000001E-2</v>
      </c>
      <c r="S2448">
        <f t="shared" si="38"/>
        <v>529.76841881760004</v>
      </c>
    </row>
    <row r="2449" spans="1:19" x14ac:dyDescent="0.25">
      <c r="A2449" s="197">
        <f>YieldsAct!A2449</f>
        <v>47093</v>
      </c>
      <c r="B2449" s="197" t="str">
        <f>YieldsAct!B2449</f>
        <v>TN</v>
      </c>
      <c r="C2449" s="197" t="str">
        <f>YieldsAct!C2449</f>
        <v>Knox County</v>
      </c>
      <c r="D2449" s="197">
        <f>YieldsAct!D2449</f>
        <v>-83.937987300000003</v>
      </c>
      <c r="E2449" s="197">
        <f>YieldsAct!E2449</f>
        <v>35.992939999999997</v>
      </c>
      <c r="N2449" s="198">
        <v>2.391161E-2</v>
      </c>
      <c r="S2449">
        <f t="shared" si="38"/>
        <v>485.33294214809973</v>
      </c>
    </row>
    <row r="2450" spans="1:19" x14ac:dyDescent="0.25">
      <c r="A2450" s="197">
        <f>YieldsAct!A2450</f>
        <v>47095</v>
      </c>
      <c r="B2450" s="197" t="str">
        <f>YieldsAct!B2450</f>
        <v>TN</v>
      </c>
      <c r="C2450" s="197" t="str">
        <f>YieldsAct!C2450</f>
        <v>Lake County</v>
      </c>
      <c r="D2450" s="197">
        <f>YieldsAct!D2450</f>
        <v>-89.494616199999996</v>
      </c>
      <c r="E2450" s="197">
        <f>YieldsAct!E2450</f>
        <v>36.35539</v>
      </c>
      <c r="N2450" s="198">
        <v>2.417066E-2</v>
      </c>
      <c r="S2450">
        <f t="shared" si="38"/>
        <v>519.86853461722501</v>
      </c>
    </row>
    <row r="2451" spans="1:19" x14ac:dyDescent="0.25">
      <c r="A2451" s="197">
        <f>YieldsAct!A2451</f>
        <v>47097</v>
      </c>
      <c r="B2451" s="197" t="str">
        <f>YieldsAct!B2451</f>
        <v>TN</v>
      </c>
      <c r="C2451" s="197" t="str">
        <f>YieldsAct!C2451</f>
        <v>Lauderdale County</v>
      </c>
      <c r="D2451" s="197">
        <f>YieldsAct!D2451</f>
        <v>-89.622896800000007</v>
      </c>
      <c r="E2451" s="197">
        <f>YieldsAct!E2451</f>
        <v>35.757710000000003</v>
      </c>
      <c r="N2451" s="198">
        <v>2.3834930000000001E-2</v>
      </c>
      <c r="S2451">
        <f t="shared" si="38"/>
        <v>463.23567999922523</v>
      </c>
    </row>
    <row r="2452" spans="1:19" x14ac:dyDescent="0.25">
      <c r="A2452" s="197">
        <f>YieldsAct!A2452</f>
        <v>47099</v>
      </c>
      <c r="B2452" s="197" t="str">
        <f>YieldsAct!B2452</f>
        <v>TN</v>
      </c>
      <c r="C2452" s="197" t="str">
        <f>YieldsAct!C2452</f>
        <v>Lawrence County</v>
      </c>
      <c r="D2452" s="197">
        <f>YieldsAct!D2452</f>
        <v>-87.392556299999995</v>
      </c>
      <c r="E2452" s="197">
        <f>YieldsAct!E2452</f>
        <v>35.219230000000003</v>
      </c>
      <c r="N2452" s="198">
        <v>2.391567E-2</v>
      </c>
      <c r="S2452">
        <f t="shared" si="38"/>
        <v>413.58883903402528</v>
      </c>
    </row>
    <row r="2453" spans="1:19" x14ac:dyDescent="0.25">
      <c r="A2453" s="197">
        <f>YieldsAct!A2453</f>
        <v>47101</v>
      </c>
      <c r="B2453" s="197" t="str">
        <f>YieldsAct!B2453</f>
        <v>TN</v>
      </c>
      <c r="C2453" s="197" t="str">
        <f>YieldsAct!C2453</f>
        <v>Lewis County</v>
      </c>
      <c r="D2453" s="197">
        <f>YieldsAct!D2453</f>
        <v>-87.489725800000002</v>
      </c>
      <c r="E2453" s="197">
        <f>YieldsAct!E2453</f>
        <v>35.533360000000002</v>
      </c>
      <c r="N2453" s="198">
        <v>2.4053229999999998E-2</v>
      </c>
      <c r="S2453">
        <f t="shared" si="38"/>
        <v>442.39246400160022</v>
      </c>
    </row>
    <row r="2454" spans="1:19" x14ac:dyDescent="0.25">
      <c r="A2454" s="197">
        <f>YieldsAct!A2454</f>
        <v>47103</v>
      </c>
      <c r="B2454" s="197" t="str">
        <f>YieldsAct!B2454</f>
        <v>TN</v>
      </c>
      <c r="C2454" s="197" t="str">
        <f>YieldsAct!C2454</f>
        <v>Lincoln County</v>
      </c>
      <c r="D2454" s="197">
        <f>YieldsAct!D2454</f>
        <v>-86.576128100000005</v>
      </c>
      <c r="E2454" s="197">
        <f>YieldsAct!E2454</f>
        <v>35.143810000000002</v>
      </c>
      <c r="N2454" s="198">
        <v>2.4000859999999999E-2</v>
      </c>
      <c r="S2454">
        <f t="shared" si="38"/>
        <v>406.73943296122519</v>
      </c>
    </row>
    <row r="2455" spans="1:19" x14ac:dyDescent="0.25">
      <c r="A2455" s="197">
        <f>YieldsAct!A2455</f>
        <v>47105</v>
      </c>
      <c r="B2455" s="197" t="str">
        <f>YieldsAct!B2455</f>
        <v>TN</v>
      </c>
      <c r="C2455" s="197" t="str">
        <f>YieldsAct!C2455</f>
        <v>Loudon County</v>
      </c>
      <c r="D2455" s="197">
        <f>YieldsAct!D2455</f>
        <v>-84.313157700000005</v>
      </c>
      <c r="E2455" s="197">
        <f>YieldsAct!E2455</f>
        <v>35.734729999999999</v>
      </c>
      <c r="N2455" s="198">
        <v>2.3871199999999999E-2</v>
      </c>
      <c r="S2455">
        <f t="shared" si="38"/>
        <v>461.09031338902491</v>
      </c>
    </row>
    <row r="2456" spans="1:19" x14ac:dyDescent="0.25">
      <c r="A2456" s="197">
        <f>YieldsAct!A2456</f>
        <v>47107</v>
      </c>
      <c r="B2456" s="197" t="str">
        <f>YieldsAct!B2456</f>
        <v>TN</v>
      </c>
      <c r="C2456" s="197" t="str">
        <f>YieldsAct!C2456</f>
        <v>McMinn County</v>
      </c>
      <c r="D2456" s="197">
        <f>YieldsAct!D2456</f>
        <v>-84.614087900000001</v>
      </c>
      <c r="E2456" s="197">
        <f>YieldsAct!E2456</f>
        <v>35.426369999999999</v>
      </c>
      <c r="N2456" s="198">
        <v>2.399252E-2</v>
      </c>
      <c r="S2456">
        <f t="shared" si="38"/>
        <v>432.53233059802488</v>
      </c>
    </row>
    <row r="2457" spans="1:19" x14ac:dyDescent="0.25">
      <c r="A2457" s="197">
        <f>YieldsAct!A2457</f>
        <v>47109</v>
      </c>
      <c r="B2457" s="197" t="str">
        <f>YieldsAct!B2457</f>
        <v>TN</v>
      </c>
      <c r="C2457" s="197" t="str">
        <f>YieldsAct!C2457</f>
        <v>McNairy County</v>
      </c>
      <c r="D2457" s="197">
        <f>YieldsAct!D2457</f>
        <v>-88.573670100000001</v>
      </c>
      <c r="E2457" s="197">
        <f>YieldsAct!E2457</f>
        <v>35.176490000000001</v>
      </c>
      <c r="N2457" s="198">
        <v>2.4045090000000002E-2</v>
      </c>
      <c r="S2457">
        <f t="shared" si="38"/>
        <v>409.70418462022508</v>
      </c>
    </row>
    <row r="2458" spans="1:19" x14ac:dyDescent="0.25">
      <c r="A2458" s="197">
        <f>YieldsAct!A2458</f>
        <v>47111</v>
      </c>
      <c r="B2458" s="197" t="str">
        <f>YieldsAct!B2458</f>
        <v>TN</v>
      </c>
      <c r="C2458" s="197" t="str">
        <f>YieldsAct!C2458</f>
        <v>Macon County</v>
      </c>
      <c r="D2458" s="197">
        <f>YieldsAct!D2458</f>
        <v>-86.003238999999994</v>
      </c>
      <c r="E2458" s="197">
        <f>YieldsAct!E2458</f>
        <v>36.533920000000002</v>
      </c>
      <c r="N2458" s="198">
        <v>2.4560209999999999E-2</v>
      </c>
      <c r="S2458">
        <f t="shared" si="38"/>
        <v>537.0968487744002</v>
      </c>
    </row>
    <row r="2459" spans="1:19" x14ac:dyDescent="0.25">
      <c r="A2459" s="197">
        <f>YieldsAct!A2459</f>
        <v>47113</v>
      </c>
      <c r="B2459" s="197" t="str">
        <f>YieldsAct!B2459</f>
        <v>TN</v>
      </c>
      <c r="C2459" s="197" t="str">
        <f>YieldsAct!C2459</f>
        <v>Madison County</v>
      </c>
      <c r="D2459" s="197">
        <f>YieldsAct!D2459</f>
        <v>-88.8334057</v>
      </c>
      <c r="E2459" s="197">
        <f>YieldsAct!E2459</f>
        <v>35.612909999999999</v>
      </c>
      <c r="N2459" s="198">
        <v>2.4114529999999999E-2</v>
      </c>
      <c r="S2459">
        <f t="shared" si="38"/>
        <v>449.75713200322497</v>
      </c>
    </row>
    <row r="2460" spans="1:19" x14ac:dyDescent="0.25">
      <c r="A2460" s="197">
        <f>YieldsAct!A2460</f>
        <v>47115</v>
      </c>
      <c r="B2460" s="197" t="str">
        <f>YieldsAct!B2460</f>
        <v>TN</v>
      </c>
      <c r="C2460" s="197" t="str">
        <f>YieldsAct!C2460</f>
        <v>Marion County</v>
      </c>
      <c r="D2460" s="197">
        <f>YieldsAct!D2460</f>
        <v>-85.617953299999996</v>
      </c>
      <c r="E2460" s="197">
        <f>YieldsAct!E2460</f>
        <v>35.125979999999998</v>
      </c>
      <c r="N2460" s="198">
        <v>2.3984510000000001E-2</v>
      </c>
      <c r="S2460">
        <f t="shared" si="38"/>
        <v>405.12390966089987</v>
      </c>
    </row>
    <row r="2461" spans="1:19" x14ac:dyDescent="0.25">
      <c r="A2461" s="197">
        <f>YieldsAct!A2461</f>
        <v>47117</v>
      </c>
      <c r="B2461" s="197" t="str">
        <f>YieldsAct!B2461</f>
        <v>TN</v>
      </c>
      <c r="C2461" s="197" t="str">
        <f>YieldsAct!C2461</f>
        <v>Marshall County</v>
      </c>
      <c r="D2461" s="197">
        <f>YieldsAct!D2461</f>
        <v>-86.762193499999995</v>
      </c>
      <c r="E2461" s="197">
        <f>YieldsAct!E2461</f>
        <v>35.476900000000001</v>
      </c>
      <c r="N2461" s="198">
        <v>2.4199109999999999E-2</v>
      </c>
      <c r="S2461">
        <f t="shared" si="38"/>
        <v>437.18272562250007</v>
      </c>
    </row>
    <row r="2462" spans="1:19" x14ac:dyDescent="0.25">
      <c r="A2462" s="197">
        <f>YieldsAct!A2462</f>
        <v>47119</v>
      </c>
      <c r="B2462" s="197" t="str">
        <f>YieldsAct!B2462</f>
        <v>TN</v>
      </c>
      <c r="C2462" s="197" t="str">
        <f>YieldsAct!C2462</f>
        <v>Maury County</v>
      </c>
      <c r="D2462" s="197">
        <f>YieldsAct!D2462</f>
        <v>-87.077267899999995</v>
      </c>
      <c r="E2462" s="197">
        <f>YieldsAct!E2462</f>
        <v>35.629719999999999</v>
      </c>
      <c r="N2462" s="198">
        <v>2.4174939999999999E-2</v>
      </c>
      <c r="S2462">
        <f t="shared" si="38"/>
        <v>451.31703137639994</v>
      </c>
    </row>
    <row r="2463" spans="1:19" x14ac:dyDescent="0.25">
      <c r="A2463" s="197">
        <f>YieldsAct!A2463</f>
        <v>47121</v>
      </c>
      <c r="B2463" s="197" t="str">
        <f>YieldsAct!B2463</f>
        <v>TN</v>
      </c>
      <c r="C2463" s="197" t="str">
        <f>YieldsAct!C2463</f>
        <v>Meigs County</v>
      </c>
      <c r="D2463" s="197">
        <f>YieldsAct!D2463</f>
        <v>-84.806327400000001</v>
      </c>
      <c r="E2463" s="197">
        <f>YieldsAct!E2463</f>
        <v>35.516530000000003</v>
      </c>
      <c r="N2463" s="198">
        <v>2.390341E-2</v>
      </c>
      <c r="S2463">
        <f t="shared" si="38"/>
        <v>440.83800729202528</v>
      </c>
    </row>
    <row r="2464" spans="1:19" x14ac:dyDescent="0.25">
      <c r="A2464" s="197">
        <f>YieldsAct!A2464</f>
        <v>47123</v>
      </c>
      <c r="B2464" s="197" t="str">
        <f>YieldsAct!B2464</f>
        <v>TN</v>
      </c>
      <c r="C2464" s="197" t="str">
        <f>YieldsAct!C2464</f>
        <v>Monroe County</v>
      </c>
      <c r="D2464" s="197">
        <f>YieldsAct!D2464</f>
        <v>-84.251918099999997</v>
      </c>
      <c r="E2464" s="197">
        <f>YieldsAct!E2464</f>
        <v>35.446069999999999</v>
      </c>
      <c r="N2464" s="198">
        <v>2.4065670000000001E-2</v>
      </c>
      <c r="S2464">
        <f t="shared" si="38"/>
        <v>434.34400150102493</v>
      </c>
    </row>
    <row r="2465" spans="1:19" x14ac:dyDescent="0.25">
      <c r="A2465" s="197">
        <f>YieldsAct!A2465</f>
        <v>47125</v>
      </c>
      <c r="B2465" s="197" t="str">
        <f>YieldsAct!B2465</f>
        <v>TN</v>
      </c>
      <c r="C2465" s="197" t="str">
        <f>YieldsAct!C2465</f>
        <v>Montgomery County</v>
      </c>
      <c r="D2465" s="197">
        <f>YieldsAct!D2465</f>
        <v>-87.385333399999993</v>
      </c>
      <c r="E2465" s="197">
        <f>YieldsAct!E2465</f>
        <v>36.497450000000001</v>
      </c>
      <c r="N2465" s="198">
        <v>2.4490959999999999E-2</v>
      </c>
      <c r="S2465">
        <f t="shared" si="38"/>
        <v>533.56580213062512</v>
      </c>
    </row>
    <row r="2466" spans="1:19" x14ac:dyDescent="0.25">
      <c r="A2466" s="197">
        <f>YieldsAct!A2466</f>
        <v>47127</v>
      </c>
      <c r="B2466" s="197" t="str">
        <f>YieldsAct!B2466</f>
        <v>TN</v>
      </c>
      <c r="C2466" s="197" t="str">
        <f>YieldsAct!C2466</f>
        <v>Moore County</v>
      </c>
      <c r="D2466" s="197">
        <f>YieldsAct!D2466</f>
        <v>-86.356703199999998</v>
      </c>
      <c r="E2466" s="197">
        <f>YieldsAct!E2466</f>
        <v>35.292099999999998</v>
      </c>
      <c r="N2466" s="198">
        <v>2.411862E-2</v>
      </c>
      <c r="S2466">
        <f t="shared" si="38"/>
        <v>420.2309754224998</v>
      </c>
    </row>
    <row r="2467" spans="1:19" x14ac:dyDescent="0.25">
      <c r="A2467" s="197">
        <f>YieldsAct!A2467</f>
        <v>47129</v>
      </c>
      <c r="B2467" s="197" t="str">
        <f>YieldsAct!B2467</f>
        <v>TN</v>
      </c>
      <c r="C2467" s="197" t="str">
        <f>YieldsAct!C2467</f>
        <v>Morgan County</v>
      </c>
      <c r="D2467" s="197">
        <f>YieldsAct!D2467</f>
        <v>-84.649435499999996</v>
      </c>
      <c r="E2467" s="197">
        <f>YieldsAct!E2467</f>
        <v>36.126460000000002</v>
      </c>
      <c r="N2467" s="198">
        <v>2.4430569999999999E-2</v>
      </c>
      <c r="S2467">
        <f t="shared" si="38"/>
        <v>497.98645229610014</v>
      </c>
    </row>
    <row r="2468" spans="1:19" x14ac:dyDescent="0.25">
      <c r="A2468" s="197">
        <f>YieldsAct!A2468</f>
        <v>47131</v>
      </c>
      <c r="B2468" s="197" t="str">
        <f>YieldsAct!B2468</f>
        <v>TN</v>
      </c>
      <c r="C2468" s="197" t="str">
        <f>YieldsAct!C2468</f>
        <v>Obion County</v>
      </c>
      <c r="D2468" s="197">
        <f>YieldsAct!D2468</f>
        <v>-89.156442499999997</v>
      </c>
      <c r="E2468" s="197">
        <f>YieldsAct!E2468</f>
        <v>36.351170000000003</v>
      </c>
      <c r="N2468" s="198">
        <v>2.4272100000000001E-2</v>
      </c>
      <c r="S2468">
        <f t="shared" si="38"/>
        <v>519.46303583002532</v>
      </c>
    </row>
    <row r="2469" spans="1:19" x14ac:dyDescent="0.25">
      <c r="A2469" s="197">
        <f>YieldsAct!A2469</f>
        <v>47133</v>
      </c>
      <c r="B2469" s="197" t="str">
        <f>YieldsAct!B2469</f>
        <v>TN</v>
      </c>
      <c r="C2469" s="197" t="str">
        <f>YieldsAct!C2469</f>
        <v>Overton County</v>
      </c>
      <c r="D2469" s="197">
        <f>YieldsAct!D2469</f>
        <v>-85.284744200000006</v>
      </c>
      <c r="E2469" s="197">
        <f>YieldsAct!E2469</f>
        <v>36.340580000000003</v>
      </c>
      <c r="N2469" s="198">
        <v>2.4483330000000001E-2</v>
      </c>
      <c r="S2469">
        <f t="shared" si="38"/>
        <v>518.4457981569002</v>
      </c>
    </row>
    <row r="2470" spans="1:19" x14ac:dyDescent="0.25">
      <c r="A2470" s="197">
        <f>YieldsAct!A2470</f>
        <v>47135</v>
      </c>
      <c r="B2470" s="197" t="str">
        <f>YieldsAct!B2470</f>
        <v>TN</v>
      </c>
      <c r="C2470" s="197" t="str">
        <f>YieldsAct!C2470</f>
        <v>Perry County</v>
      </c>
      <c r="D2470" s="197">
        <f>YieldsAct!D2470</f>
        <v>-87.863232800000006</v>
      </c>
      <c r="E2470" s="197">
        <f>YieldsAct!E2470</f>
        <v>35.643189999999997</v>
      </c>
      <c r="N2470" s="198">
        <v>2.408619E-2</v>
      </c>
      <c r="S2470">
        <f t="shared" si="38"/>
        <v>452.56791009622475</v>
      </c>
    </row>
    <row r="2471" spans="1:19" x14ac:dyDescent="0.25">
      <c r="A2471" s="197">
        <f>YieldsAct!A2471</f>
        <v>47137</v>
      </c>
      <c r="B2471" s="197" t="str">
        <f>YieldsAct!B2471</f>
        <v>TN</v>
      </c>
      <c r="C2471" s="197" t="str">
        <f>YieldsAct!C2471</f>
        <v>Pickett County</v>
      </c>
      <c r="D2471" s="197">
        <f>YieldsAct!D2471</f>
        <v>-85.071573299999997</v>
      </c>
      <c r="E2471" s="197">
        <f>YieldsAct!E2471</f>
        <v>36.56326</v>
      </c>
      <c r="N2471" s="198">
        <v>2.462905E-2</v>
      </c>
      <c r="S2471">
        <f t="shared" si="38"/>
        <v>539.94190911210001</v>
      </c>
    </row>
    <row r="2472" spans="1:19" x14ac:dyDescent="0.25">
      <c r="A2472" s="197">
        <f>YieldsAct!A2472</f>
        <v>47139</v>
      </c>
      <c r="B2472" s="197" t="str">
        <f>YieldsAct!B2472</f>
        <v>TN</v>
      </c>
      <c r="C2472" s="197" t="str">
        <f>YieldsAct!C2472</f>
        <v>Polk County</v>
      </c>
      <c r="D2472" s="197">
        <f>YieldsAct!D2472</f>
        <v>-84.526264999999995</v>
      </c>
      <c r="E2472" s="197">
        <f>YieldsAct!E2472</f>
        <v>35.118479999999998</v>
      </c>
      <c r="N2472" s="198">
        <v>2.3883049999999999E-2</v>
      </c>
      <c r="S2472">
        <f t="shared" si="38"/>
        <v>404.4447843983998</v>
      </c>
    </row>
    <row r="2473" spans="1:19" x14ac:dyDescent="0.25">
      <c r="A2473" s="197">
        <f>YieldsAct!A2473</f>
        <v>47141</v>
      </c>
      <c r="B2473" s="197" t="str">
        <f>YieldsAct!B2473</f>
        <v>TN</v>
      </c>
      <c r="C2473" s="197" t="str">
        <f>YieldsAct!C2473</f>
        <v>Putnam County</v>
      </c>
      <c r="D2473" s="197">
        <f>YieldsAct!D2473</f>
        <v>-85.504943800000007</v>
      </c>
      <c r="E2473" s="197">
        <f>YieldsAct!E2473</f>
        <v>36.145339999999997</v>
      </c>
      <c r="N2473" s="198">
        <v>2.4479130000000002E-2</v>
      </c>
      <c r="S2473">
        <f t="shared" si="38"/>
        <v>499.78215836009974</v>
      </c>
    </row>
    <row r="2474" spans="1:19" x14ac:dyDescent="0.25">
      <c r="A2474" s="197">
        <f>YieldsAct!A2474</f>
        <v>47143</v>
      </c>
      <c r="B2474" s="197" t="str">
        <f>YieldsAct!B2474</f>
        <v>TN</v>
      </c>
      <c r="C2474" s="197" t="str">
        <f>YieldsAct!C2474</f>
        <v>Rhea County</v>
      </c>
      <c r="D2474" s="197">
        <f>YieldsAct!D2474</f>
        <v>-84.927209500000004</v>
      </c>
      <c r="E2474" s="197">
        <f>YieldsAct!E2474</f>
        <v>35.607480000000002</v>
      </c>
      <c r="N2474" s="198">
        <v>2.4037079999999999E-2</v>
      </c>
      <c r="S2474">
        <f t="shared" si="38"/>
        <v>449.25352188840026</v>
      </c>
    </row>
    <row r="2475" spans="1:19" x14ac:dyDescent="0.25">
      <c r="A2475" s="197">
        <f>YieldsAct!A2475</f>
        <v>47145</v>
      </c>
      <c r="B2475" s="197" t="str">
        <f>YieldsAct!B2475</f>
        <v>TN</v>
      </c>
      <c r="C2475" s="197" t="str">
        <f>YieldsAct!C2475</f>
        <v>Roane County</v>
      </c>
      <c r="D2475" s="197">
        <f>YieldsAct!D2475</f>
        <v>-84.512702599999997</v>
      </c>
      <c r="E2475" s="197">
        <f>YieldsAct!E2475</f>
        <v>35.852379999999997</v>
      </c>
      <c r="N2475" s="198">
        <v>2.4085800000000001E-2</v>
      </c>
      <c r="S2475">
        <f t="shared" si="38"/>
        <v>472.09894124489966</v>
      </c>
    </row>
    <row r="2476" spans="1:19" x14ac:dyDescent="0.25">
      <c r="A2476" s="197">
        <f>YieldsAct!A2476</f>
        <v>47147</v>
      </c>
      <c r="B2476" s="197" t="str">
        <f>YieldsAct!B2476</f>
        <v>TN</v>
      </c>
      <c r="C2476" s="197" t="str">
        <f>YieldsAct!C2476</f>
        <v>Robertson County</v>
      </c>
      <c r="D2476" s="197">
        <f>YieldsAct!D2476</f>
        <v>-86.871625800000004</v>
      </c>
      <c r="E2476" s="197">
        <f>YieldsAct!E2476</f>
        <v>36.525950000000002</v>
      </c>
      <c r="N2476" s="198">
        <v>2.4511290000000002E-2</v>
      </c>
      <c r="S2476">
        <f t="shared" si="38"/>
        <v>536.32467765562524</v>
      </c>
    </row>
    <row r="2477" spans="1:19" x14ac:dyDescent="0.25">
      <c r="A2477" s="197">
        <f>YieldsAct!A2477</f>
        <v>47149</v>
      </c>
      <c r="B2477" s="197" t="str">
        <f>YieldsAct!B2477</f>
        <v>TN</v>
      </c>
      <c r="C2477" s="197" t="str">
        <f>YieldsAct!C2477</f>
        <v>Rutherford County</v>
      </c>
      <c r="D2477" s="197">
        <f>YieldsAct!D2477</f>
        <v>-86.404161400000007</v>
      </c>
      <c r="E2477" s="197">
        <f>YieldsAct!E2477</f>
        <v>35.849899999999998</v>
      </c>
      <c r="N2477" s="198">
        <v>2.4539930000000001E-2</v>
      </c>
      <c r="S2477">
        <f t="shared" si="38"/>
        <v>471.86624252249982</v>
      </c>
    </row>
    <row r="2478" spans="1:19" x14ac:dyDescent="0.25">
      <c r="A2478" s="197">
        <f>YieldsAct!A2478</f>
        <v>47151</v>
      </c>
      <c r="B2478" s="197" t="str">
        <f>YieldsAct!B2478</f>
        <v>TN</v>
      </c>
      <c r="C2478" s="197" t="str">
        <f>YieldsAct!C2478</f>
        <v>Scott County</v>
      </c>
      <c r="D2478" s="197">
        <f>YieldsAct!D2478</f>
        <v>-84.497651700000006</v>
      </c>
      <c r="E2478" s="197">
        <f>YieldsAct!E2478</f>
        <v>36.430529999999997</v>
      </c>
      <c r="N2478" s="198">
        <v>2.4661059999999999E-2</v>
      </c>
      <c r="S2478">
        <f t="shared" si="38"/>
        <v>527.10213618202476</v>
      </c>
    </row>
    <row r="2479" spans="1:19" x14ac:dyDescent="0.25">
      <c r="A2479" s="197">
        <f>YieldsAct!A2479</f>
        <v>47153</v>
      </c>
      <c r="B2479" s="197" t="str">
        <f>YieldsAct!B2479</f>
        <v>TN</v>
      </c>
      <c r="C2479" s="197" t="str">
        <f>YieldsAct!C2479</f>
        <v>Sequatchie County</v>
      </c>
      <c r="D2479" s="197">
        <f>YieldsAct!D2479</f>
        <v>-85.419006600000003</v>
      </c>
      <c r="E2479" s="197">
        <f>YieldsAct!E2479</f>
        <v>35.38156</v>
      </c>
      <c r="N2479" s="198">
        <v>2.418323E-2</v>
      </c>
      <c r="S2479">
        <f t="shared" si="38"/>
        <v>428.4179730756</v>
      </c>
    </row>
    <row r="2480" spans="1:19" x14ac:dyDescent="0.25">
      <c r="A2480" s="197">
        <f>YieldsAct!A2480</f>
        <v>47155</v>
      </c>
      <c r="B2480" s="197" t="str">
        <f>YieldsAct!B2480</f>
        <v>TN</v>
      </c>
      <c r="C2480" s="197" t="str">
        <f>YieldsAct!C2480</f>
        <v>Sevier County</v>
      </c>
      <c r="D2480" s="197">
        <f>YieldsAct!D2480</f>
        <v>-83.520753600000006</v>
      </c>
      <c r="E2480" s="197">
        <f>YieldsAct!E2480</f>
        <v>35.789960000000001</v>
      </c>
      <c r="N2480" s="198">
        <v>2.3960450000000001E-2</v>
      </c>
      <c r="S2480">
        <f t="shared" si="38"/>
        <v>466.25048280360005</v>
      </c>
    </row>
    <row r="2481" spans="1:19" x14ac:dyDescent="0.25">
      <c r="A2481" s="197">
        <f>YieldsAct!A2481</f>
        <v>47157</v>
      </c>
      <c r="B2481" s="197" t="str">
        <f>YieldsAct!B2481</f>
        <v>TN</v>
      </c>
      <c r="C2481" s="197" t="str">
        <f>YieldsAct!C2481</f>
        <v>Shelby County</v>
      </c>
      <c r="D2481" s="197">
        <f>YieldsAct!D2481</f>
        <v>-89.885200800000007</v>
      </c>
      <c r="E2481" s="197">
        <f>YieldsAct!E2481</f>
        <v>35.186480000000003</v>
      </c>
      <c r="N2481" s="198">
        <v>2.3729299999999998E-2</v>
      </c>
      <c r="S2481">
        <f t="shared" si="38"/>
        <v>410.61144327840032</v>
      </c>
    </row>
    <row r="2482" spans="1:19" x14ac:dyDescent="0.25">
      <c r="A2482" s="197">
        <f>YieldsAct!A2482</f>
        <v>47159</v>
      </c>
      <c r="B2482" s="197" t="str">
        <f>YieldsAct!B2482</f>
        <v>TN</v>
      </c>
      <c r="C2482" s="197" t="str">
        <f>YieldsAct!C2482</f>
        <v>Smith County</v>
      </c>
      <c r="D2482" s="197">
        <f>YieldsAct!D2482</f>
        <v>-85.957637500000004</v>
      </c>
      <c r="E2482" s="197">
        <f>YieldsAct!E2482</f>
        <v>36.259349999999998</v>
      </c>
      <c r="N2482" s="198">
        <v>2.4782740000000001E-2</v>
      </c>
      <c r="S2482">
        <f t="shared" si="38"/>
        <v>510.65991545062474</v>
      </c>
    </row>
    <row r="2483" spans="1:19" x14ac:dyDescent="0.25">
      <c r="A2483" s="197">
        <f>YieldsAct!A2483</f>
        <v>47161</v>
      </c>
      <c r="B2483" s="197" t="str">
        <f>YieldsAct!B2483</f>
        <v>TN</v>
      </c>
      <c r="C2483" s="197" t="str">
        <f>YieldsAct!C2483</f>
        <v>Stewart County</v>
      </c>
      <c r="D2483" s="197">
        <f>YieldsAct!D2483</f>
        <v>-87.835614199999995</v>
      </c>
      <c r="E2483" s="197">
        <f>YieldsAct!E2483</f>
        <v>36.500619999999998</v>
      </c>
      <c r="N2483" s="198">
        <v>2.4519329999999999E-2</v>
      </c>
      <c r="S2483">
        <f t="shared" si="38"/>
        <v>533.87248586489989</v>
      </c>
    </row>
    <row r="2484" spans="1:19" x14ac:dyDescent="0.25">
      <c r="A2484" s="197">
        <f>YieldsAct!A2484</f>
        <v>47163</v>
      </c>
      <c r="B2484" s="197" t="str">
        <f>YieldsAct!B2484</f>
        <v>TN</v>
      </c>
      <c r="C2484" s="197" t="str">
        <f>YieldsAct!C2484</f>
        <v>Sullivan County</v>
      </c>
      <c r="D2484" s="197">
        <f>YieldsAct!D2484</f>
        <v>-82.300966599999995</v>
      </c>
      <c r="E2484" s="197">
        <f>YieldsAct!E2484</f>
        <v>36.513860000000001</v>
      </c>
      <c r="N2484" s="198">
        <v>2.489622E-2</v>
      </c>
      <c r="S2484">
        <f t="shared" si="38"/>
        <v>535.15388722410012</v>
      </c>
    </row>
    <row r="2485" spans="1:19" x14ac:dyDescent="0.25">
      <c r="A2485" s="197">
        <f>YieldsAct!A2485</f>
        <v>47165</v>
      </c>
      <c r="B2485" s="197" t="str">
        <f>YieldsAct!B2485</f>
        <v>TN</v>
      </c>
      <c r="C2485" s="197" t="str">
        <f>YieldsAct!C2485</f>
        <v>Sumner County</v>
      </c>
      <c r="D2485" s="197">
        <f>YieldsAct!D2485</f>
        <v>-86.452801600000001</v>
      </c>
      <c r="E2485" s="197">
        <f>YieldsAct!E2485</f>
        <v>36.470939999999999</v>
      </c>
      <c r="N2485" s="198">
        <v>2.46328E-2</v>
      </c>
      <c r="S2485">
        <f t="shared" si="38"/>
        <v>531.00284508809989</v>
      </c>
    </row>
    <row r="2486" spans="1:19" x14ac:dyDescent="0.25">
      <c r="A2486" s="197">
        <f>YieldsAct!A2486</f>
        <v>47167</v>
      </c>
      <c r="B2486" s="197" t="str">
        <f>YieldsAct!B2486</f>
        <v>TN</v>
      </c>
      <c r="C2486" s="197" t="str">
        <f>YieldsAct!C2486</f>
        <v>Tipton County</v>
      </c>
      <c r="D2486" s="197">
        <f>YieldsAct!D2486</f>
        <v>-89.738709799999995</v>
      </c>
      <c r="E2486" s="197">
        <f>YieldsAct!E2486</f>
        <v>35.496429999999997</v>
      </c>
      <c r="N2486" s="198">
        <v>2.380637E-2</v>
      </c>
      <c r="S2486">
        <f t="shared" si="38"/>
        <v>438.98319617602465</v>
      </c>
    </row>
    <row r="2487" spans="1:19" x14ac:dyDescent="0.25">
      <c r="A2487" s="197">
        <f>YieldsAct!A2487</f>
        <v>47169</v>
      </c>
      <c r="B2487" s="197" t="str">
        <f>YieldsAct!B2487</f>
        <v>TN</v>
      </c>
      <c r="C2487" s="197" t="str">
        <f>YieldsAct!C2487</f>
        <v>Trousdale County</v>
      </c>
      <c r="D2487" s="197">
        <f>YieldsAct!D2487</f>
        <v>-86.1482247</v>
      </c>
      <c r="E2487" s="197">
        <f>YieldsAct!E2487</f>
        <v>36.388190000000002</v>
      </c>
      <c r="N2487" s="198">
        <v>2.48115E-2</v>
      </c>
      <c r="S2487">
        <f t="shared" si="38"/>
        <v>523.02301082122517</v>
      </c>
    </row>
    <row r="2488" spans="1:19" x14ac:dyDescent="0.25">
      <c r="A2488" s="197">
        <f>YieldsAct!A2488</f>
        <v>47171</v>
      </c>
      <c r="B2488" s="197" t="str">
        <f>YieldsAct!B2488</f>
        <v>TN</v>
      </c>
      <c r="C2488" s="197" t="str">
        <f>YieldsAct!C2488</f>
        <v>Unicoi County</v>
      </c>
      <c r="D2488" s="197">
        <f>YieldsAct!D2488</f>
        <v>-82.441375100000002</v>
      </c>
      <c r="E2488" s="197">
        <f>YieldsAct!E2488</f>
        <v>36.104460000000003</v>
      </c>
      <c r="N2488" s="198">
        <v>2.489208E-2</v>
      </c>
      <c r="S2488">
        <f t="shared" si="38"/>
        <v>495.89602175610031</v>
      </c>
    </row>
    <row r="2489" spans="1:19" x14ac:dyDescent="0.25">
      <c r="A2489" s="197">
        <f>YieldsAct!A2489</f>
        <v>47173</v>
      </c>
      <c r="B2489" s="197" t="str">
        <f>YieldsAct!B2489</f>
        <v>TN</v>
      </c>
      <c r="C2489" s="197" t="str">
        <f>YieldsAct!C2489</f>
        <v>Union County</v>
      </c>
      <c r="D2489" s="197">
        <f>YieldsAct!D2489</f>
        <v>-83.831040000000002</v>
      </c>
      <c r="E2489" s="197">
        <f>YieldsAct!E2489</f>
        <v>36.2836</v>
      </c>
      <c r="N2489" s="198">
        <v>2.409799E-2</v>
      </c>
      <c r="S2489">
        <f t="shared" si="38"/>
        <v>512.98116515999993</v>
      </c>
    </row>
    <row r="2490" spans="1:19" x14ac:dyDescent="0.25">
      <c r="A2490" s="197">
        <f>YieldsAct!A2490</f>
        <v>47175</v>
      </c>
      <c r="B2490" s="197" t="str">
        <f>YieldsAct!B2490</f>
        <v>TN</v>
      </c>
      <c r="C2490" s="197" t="str">
        <f>YieldsAct!C2490</f>
        <v>Van Buren County</v>
      </c>
      <c r="D2490" s="197">
        <f>YieldsAct!D2490</f>
        <v>-85.448947000000004</v>
      </c>
      <c r="E2490" s="197">
        <f>YieldsAct!E2490</f>
        <v>35.697180000000003</v>
      </c>
      <c r="N2490" s="198">
        <v>2.4446200000000001E-2</v>
      </c>
      <c r="S2490">
        <f t="shared" si="38"/>
        <v>457.58983489290029</v>
      </c>
    </row>
    <row r="2491" spans="1:19" x14ac:dyDescent="0.25">
      <c r="A2491" s="197">
        <f>YieldsAct!A2491</f>
        <v>47177</v>
      </c>
      <c r="B2491" s="197" t="str">
        <f>YieldsAct!B2491</f>
        <v>TN</v>
      </c>
      <c r="C2491" s="197" t="str">
        <f>YieldsAct!C2491</f>
        <v>Warren County</v>
      </c>
      <c r="D2491" s="197">
        <f>YieldsAct!D2491</f>
        <v>-85.765565499999994</v>
      </c>
      <c r="E2491" s="197">
        <f>YieldsAct!E2491</f>
        <v>35.681750000000001</v>
      </c>
      <c r="N2491" s="198">
        <v>2.4280240000000002E-2</v>
      </c>
      <c r="S2491">
        <f t="shared" si="38"/>
        <v>456.15326189062512</v>
      </c>
    </row>
    <row r="2492" spans="1:19" x14ac:dyDescent="0.25">
      <c r="A2492" s="197">
        <f>YieldsAct!A2492</f>
        <v>47179</v>
      </c>
      <c r="B2492" s="197" t="str">
        <f>YieldsAct!B2492</f>
        <v>TN</v>
      </c>
      <c r="C2492" s="197" t="str">
        <f>YieldsAct!C2492</f>
        <v>Washington County</v>
      </c>
      <c r="D2492" s="197">
        <f>YieldsAct!D2492</f>
        <v>-82.497656599999999</v>
      </c>
      <c r="E2492" s="197">
        <f>YieldsAct!E2492</f>
        <v>36.29645</v>
      </c>
      <c r="N2492" s="198">
        <v>2.4936690000000001E-2</v>
      </c>
      <c r="S2492">
        <f t="shared" si="38"/>
        <v>514.212260855625</v>
      </c>
    </row>
    <row r="2493" spans="1:19" x14ac:dyDescent="0.25">
      <c r="A2493" s="197">
        <f>YieldsAct!A2493</f>
        <v>47181</v>
      </c>
      <c r="B2493" s="197" t="str">
        <f>YieldsAct!B2493</f>
        <v>TN</v>
      </c>
      <c r="C2493" s="197" t="str">
        <f>YieldsAct!C2493</f>
        <v>Wayne County</v>
      </c>
      <c r="D2493" s="197">
        <f>YieldsAct!D2493</f>
        <v>-87.790492400000005</v>
      </c>
      <c r="E2493" s="197">
        <f>YieldsAct!E2493</f>
        <v>35.249890000000001</v>
      </c>
      <c r="N2493" s="198">
        <v>2.3988929999999999E-2</v>
      </c>
      <c r="S2493">
        <f t="shared" si="38"/>
        <v>416.38060127722503</v>
      </c>
    </row>
    <row r="2494" spans="1:19" x14ac:dyDescent="0.25">
      <c r="A2494" s="197">
        <f>YieldsAct!A2494</f>
        <v>47183</v>
      </c>
      <c r="B2494" s="197" t="str">
        <f>YieldsAct!B2494</f>
        <v>TN</v>
      </c>
      <c r="C2494" s="197" t="str">
        <f>YieldsAct!C2494</f>
        <v>Weakley County</v>
      </c>
      <c r="D2494" s="197">
        <f>YieldsAct!D2494</f>
        <v>-88.722150600000006</v>
      </c>
      <c r="E2494" s="197">
        <f>YieldsAct!E2494</f>
        <v>36.299329999999998</v>
      </c>
      <c r="N2494" s="198">
        <v>2.4260049999999998E-2</v>
      </c>
      <c r="S2494">
        <f t="shared" si="38"/>
        <v>514.48828151002476</v>
      </c>
    </row>
    <row r="2495" spans="1:19" x14ac:dyDescent="0.25">
      <c r="A2495" s="197">
        <f>YieldsAct!A2495</f>
        <v>47185</v>
      </c>
      <c r="B2495" s="197" t="str">
        <f>YieldsAct!B2495</f>
        <v>TN</v>
      </c>
      <c r="C2495" s="197" t="str">
        <f>YieldsAct!C2495</f>
        <v>White County</v>
      </c>
      <c r="D2495" s="197">
        <f>YieldsAct!D2495</f>
        <v>-85.460500800000005</v>
      </c>
      <c r="E2495" s="197">
        <f>YieldsAct!E2495</f>
        <v>35.926459999999999</v>
      </c>
      <c r="N2495" s="198">
        <v>2.4543579999999999E-2</v>
      </c>
      <c r="S2495">
        <f t="shared" si="38"/>
        <v>479.06263829609992</v>
      </c>
    </row>
    <row r="2496" spans="1:19" x14ac:dyDescent="0.25">
      <c r="A2496" s="197">
        <f>YieldsAct!A2496</f>
        <v>47187</v>
      </c>
      <c r="B2496" s="197" t="str">
        <f>YieldsAct!B2496</f>
        <v>TN</v>
      </c>
      <c r="C2496" s="197" t="str">
        <f>YieldsAct!C2496</f>
        <v>Williamson County</v>
      </c>
      <c r="D2496" s="197">
        <f>YieldsAct!D2496</f>
        <v>-86.893874400000001</v>
      </c>
      <c r="E2496" s="197">
        <f>YieldsAct!E2496</f>
        <v>35.897660000000002</v>
      </c>
      <c r="N2496" s="198">
        <v>2.4385790000000001E-2</v>
      </c>
      <c r="S2496">
        <f t="shared" si="38"/>
        <v>476.35243532010014</v>
      </c>
    </row>
    <row r="2497" spans="1:19" x14ac:dyDescent="0.25">
      <c r="A2497" s="197">
        <f>YieldsAct!A2497</f>
        <v>47189</v>
      </c>
      <c r="B2497" s="197" t="str">
        <f>YieldsAct!B2497</f>
        <v>TN</v>
      </c>
      <c r="C2497" s="197" t="str">
        <f>YieldsAct!C2497</f>
        <v>Wilson County</v>
      </c>
      <c r="D2497" s="197">
        <f>YieldsAct!D2497</f>
        <v>-86.292924099999993</v>
      </c>
      <c r="E2497" s="197">
        <f>YieldsAct!E2497</f>
        <v>36.156489999999998</v>
      </c>
      <c r="N2497" s="198">
        <v>2.477445E-2</v>
      </c>
      <c r="S2497">
        <f t="shared" si="38"/>
        <v>500.84340552022485</v>
      </c>
    </row>
    <row r="2498" spans="1:19" x14ac:dyDescent="0.25">
      <c r="A2498" s="197">
        <f>YieldsAct!A2498</f>
        <v>48001</v>
      </c>
      <c r="B2498" s="197" t="str">
        <f>YieldsAct!B2498</f>
        <v>TX</v>
      </c>
      <c r="C2498" s="197" t="str">
        <f>YieldsAct!C2498</f>
        <v>Anderson County</v>
      </c>
      <c r="D2498" s="197">
        <f>YieldsAct!D2498</f>
        <v>-95.658293</v>
      </c>
      <c r="E2498" s="197">
        <f>YieldsAct!E2498</f>
        <v>31.828209999999999</v>
      </c>
      <c r="N2498" s="198">
        <v>2.2716320000000002E-2</v>
      </c>
      <c r="S2498">
        <f t="shared" si="38"/>
        <v>130.9244665592249</v>
      </c>
    </row>
    <row r="2499" spans="1:19" x14ac:dyDescent="0.25">
      <c r="A2499" s="197">
        <f>YieldsAct!A2499</f>
        <v>48003</v>
      </c>
      <c r="B2499" s="197" t="str">
        <f>YieldsAct!B2499</f>
        <v>TX</v>
      </c>
      <c r="C2499" s="197" t="str">
        <f>YieldsAct!C2499</f>
        <v>Andrews County</v>
      </c>
      <c r="D2499" s="197">
        <f>YieldsAct!D2499</f>
        <v>-102.641538</v>
      </c>
      <c r="E2499" s="197">
        <f>YieldsAct!E2499</f>
        <v>32.296759999999999</v>
      </c>
      <c r="N2499" s="198">
        <v>1.8619569999999998E-2</v>
      </c>
      <c r="S2499">
        <f t="shared" si="38"/>
        <v>166.90028961959993</v>
      </c>
    </row>
    <row r="2500" spans="1:19" x14ac:dyDescent="0.25">
      <c r="A2500" s="197">
        <f>YieldsAct!A2500</f>
        <v>48005</v>
      </c>
      <c r="B2500" s="197" t="str">
        <f>YieldsAct!B2500</f>
        <v>TX</v>
      </c>
      <c r="C2500" s="197" t="str">
        <f>YieldsAct!C2500</f>
        <v>Angelina County</v>
      </c>
      <c r="D2500" s="197">
        <f>YieldsAct!D2500</f>
        <v>-94.615386200000003</v>
      </c>
      <c r="E2500" s="197">
        <f>YieldsAct!E2500</f>
        <v>31.276450000000001</v>
      </c>
      <c r="N2500" s="198">
        <v>2.2971780000000001E-2</v>
      </c>
      <c r="S2500">
        <f t="shared" si="38"/>
        <v>89.82635535562504</v>
      </c>
    </row>
    <row r="2501" spans="1:19" x14ac:dyDescent="0.25">
      <c r="A2501" s="197">
        <f>YieldsAct!A2501</f>
        <v>48007</v>
      </c>
      <c r="B2501" s="197" t="str">
        <f>YieldsAct!B2501</f>
        <v>TX</v>
      </c>
      <c r="C2501" s="197" t="str">
        <f>YieldsAct!C2501</f>
        <v>Aransas County</v>
      </c>
      <c r="D2501" s="197">
        <f>YieldsAct!D2501</f>
        <v>-96.951492200000004</v>
      </c>
      <c r="E2501" s="197">
        <f>YieldsAct!E2501</f>
        <v>28.235959999999999</v>
      </c>
      <c r="N2501" s="198">
        <v>2.1516939999999998E-2</v>
      </c>
      <c r="S2501">
        <f t="shared" si="38"/>
        <v>-112.07106647640009</v>
      </c>
    </row>
    <row r="2502" spans="1:19" x14ac:dyDescent="0.25">
      <c r="A2502" s="197">
        <f>YieldsAct!A2502</f>
        <v>48009</v>
      </c>
      <c r="B2502" s="197" t="str">
        <f>YieldsAct!B2502</f>
        <v>TX</v>
      </c>
      <c r="C2502" s="197" t="str">
        <f>YieldsAct!C2502</f>
        <v>Archer County</v>
      </c>
      <c r="D2502" s="197">
        <f>YieldsAct!D2502</f>
        <v>-98.683588799999995</v>
      </c>
      <c r="E2502" s="197">
        <f>YieldsAct!E2502</f>
        <v>33.612609999999997</v>
      </c>
      <c r="N2502" s="198">
        <v>2.0973780000000001E-2</v>
      </c>
      <c r="S2502">
        <f t="shared" si="38"/>
        <v>273.21581477722475</v>
      </c>
    </row>
    <row r="2503" spans="1:19" x14ac:dyDescent="0.25">
      <c r="A2503" s="197">
        <f>YieldsAct!A2503</f>
        <v>48011</v>
      </c>
      <c r="B2503" s="197" t="str">
        <f>YieldsAct!B2503</f>
        <v>TX</v>
      </c>
      <c r="C2503" s="197" t="str">
        <f>YieldsAct!C2503</f>
        <v>Armstrong County</v>
      </c>
      <c r="D2503" s="197">
        <f>YieldsAct!D2503</f>
        <v>-101.352835</v>
      </c>
      <c r="E2503" s="197">
        <f>YieldsAct!E2503</f>
        <v>34.965139999999998</v>
      </c>
      <c r="N2503" s="198">
        <v>1.9567879999999999E-2</v>
      </c>
      <c r="S2503">
        <f t="shared" si="38"/>
        <v>390.61533424409987</v>
      </c>
    </row>
    <row r="2504" spans="1:19" x14ac:dyDescent="0.25">
      <c r="A2504" s="197">
        <f>YieldsAct!A2504</f>
        <v>48013</v>
      </c>
      <c r="B2504" s="197" t="str">
        <f>YieldsAct!B2504</f>
        <v>TX</v>
      </c>
      <c r="C2504" s="197" t="str">
        <f>YieldsAct!C2504</f>
        <v>Atascosa County</v>
      </c>
      <c r="D2504" s="197">
        <f>YieldsAct!D2504</f>
        <v>-98.529298100000005</v>
      </c>
      <c r="E2504" s="197">
        <f>YieldsAct!E2504</f>
        <v>28.89798</v>
      </c>
      <c r="N2504" s="198">
        <v>2.2173269999999998E-2</v>
      </c>
      <c r="S2504">
        <f t="shared" si="38"/>
        <v>-71.653841819099966</v>
      </c>
    </row>
    <row r="2505" spans="1:19" x14ac:dyDescent="0.25">
      <c r="A2505" s="197">
        <f>YieldsAct!A2505</f>
        <v>48015</v>
      </c>
      <c r="B2505" s="197" t="str">
        <f>YieldsAct!B2505</f>
        <v>TX</v>
      </c>
      <c r="C2505" s="197" t="str">
        <f>YieldsAct!C2505</f>
        <v>Austin County</v>
      </c>
      <c r="D2505" s="197">
        <f>YieldsAct!D2505</f>
        <v>-96.280688999999995</v>
      </c>
      <c r="E2505" s="197">
        <f>YieldsAct!E2505</f>
        <v>29.890239999999999</v>
      </c>
      <c r="N2505" s="198">
        <v>2.2598779999999999E-2</v>
      </c>
      <c r="S2505">
        <f t="shared" ref="S2505:S2568" si="39">E2505*1.5^2*(E2505-30)</f>
        <v>-7.3816936704000948</v>
      </c>
    </row>
    <row r="2506" spans="1:19" x14ac:dyDescent="0.25">
      <c r="A2506" s="197">
        <f>YieldsAct!A2506</f>
        <v>48017</v>
      </c>
      <c r="B2506" s="197" t="str">
        <f>YieldsAct!B2506</f>
        <v>TX</v>
      </c>
      <c r="C2506" s="197" t="str">
        <f>YieldsAct!C2506</f>
        <v>Bailey County</v>
      </c>
      <c r="D2506" s="197">
        <f>YieldsAct!D2506</f>
        <v>-102.834451</v>
      </c>
      <c r="E2506" s="197">
        <f>YieldsAct!E2506</f>
        <v>34.061309999999999</v>
      </c>
      <c r="N2506" s="198">
        <v>1.8651890000000001E-2</v>
      </c>
      <c r="S2506">
        <f t="shared" si="39"/>
        <v>311.25046256122488</v>
      </c>
    </row>
    <row r="2507" spans="1:19" x14ac:dyDescent="0.25">
      <c r="A2507" s="197">
        <f>YieldsAct!A2507</f>
        <v>48019</v>
      </c>
      <c r="B2507" s="197" t="str">
        <f>YieldsAct!B2507</f>
        <v>TX</v>
      </c>
      <c r="C2507" s="197" t="str">
        <f>YieldsAct!C2507</f>
        <v>Bandera County</v>
      </c>
      <c r="D2507" s="197">
        <f>YieldsAct!D2507</f>
        <v>-99.248593200000002</v>
      </c>
      <c r="E2507" s="197">
        <f>YieldsAct!E2507</f>
        <v>29.73367</v>
      </c>
      <c r="N2507" s="198">
        <v>2.2149269999999999E-2</v>
      </c>
      <c r="S2507">
        <f t="shared" si="39"/>
        <v>-17.817678744974998</v>
      </c>
    </row>
    <row r="2508" spans="1:19" x14ac:dyDescent="0.25">
      <c r="A2508" s="197">
        <f>YieldsAct!A2508</f>
        <v>48021</v>
      </c>
      <c r="B2508" s="197" t="str">
        <f>YieldsAct!B2508</f>
        <v>TX</v>
      </c>
      <c r="C2508" s="197" t="str">
        <f>YieldsAct!C2508</f>
        <v>Bastrop County</v>
      </c>
      <c r="D2508" s="197">
        <f>YieldsAct!D2508</f>
        <v>-97.318504599999997</v>
      </c>
      <c r="E2508" s="197">
        <f>YieldsAct!E2508</f>
        <v>30.09958</v>
      </c>
      <c r="N2508" s="198">
        <v>2.2521630000000001E-2</v>
      </c>
      <c r="S2508">
        <f t="shared" si="39"/>
        <v>6.7439613968999694</v>
      </c>
    </row>
    <row r="2509" spans="1:19" x14ac:dyDescent="0.25">
      <c r="A2509" s="197">
        <f>YieldsAct!A2509</f>
        <v>48023</v>
      </c>
      <c r="B2509" s="197" t="str">
        <f>YieldsAct!B2509</f>
        <v>TX</v>
      </c>
      <c r="C2509" s="197" t="str">
        <f>YieldsAct!C2509</f>
        <v>Baylor County</v>
      </c>
      <c r="D2509" s="197">
        <f>YieldsAct!D2509</f>
        <v>-99.210187199999993</v>
      </c>
      <c r="E2509" s="197">
        <f>YieldsAct!E2509</f>
        <v>33.609119999999997</v>
      </c>
      <c r="N2509" s="198">
        <v>2.0669860000000002E-2</v>
      </c>
      <c r="S2509">
        <f t="shared" si="39"/>
        <v>272.92353114239978</v>
      </c>
    </row>
    <row r="2510" spans="1:19" x14ac:dyDescent="0.25">
      <c r="A2510" s="197">
        <f>YieldsAct!A2510</f>
        <v>48025</v>
      </c>
      <c r="B2510" s="197" t="str">
        <f>YieldsAct!B2510</f>
        <v>TX</v>
      </c>
      <c r="C2510" s="197" t="str">
        <f>YieldsAct!C2510</f>
        <v>Bee County</v>
      </c>
      <c r="D2510" s="197">
        <f>YieldsAct!D2510</f>
        <v>-97.742721900000006</v>
      </c>
      <c r="E2510" s="197">
        <f>YieldsAct!E2510</f>
        <v>28.41994</v>
      </c>
      <c r="N2510" s="198">
        <v>2.2315339999999999E-2</v>
      </c>
      <c r="S2510">
        <f t="shared" si="39"/>
        <v>-101.03672339189997</v>
      </c>
    </row>
    <row r="2511" spans="1:19" x14ac:dyDescent="0.25">
      <c r="A2511" s="197">
        <f>YieldsAct!A2511</f>
        <v>48027</v>
      </c>
      <c r="B2511" s="197" t="str">
        <f>YieldsAct!B2511</f>
        <v>TX</v>
      </c>
      <c r="C2511" s="197" t="str">
        <f>YieldsAct!C2511</f>
        <v>Bell County</v>
      </c>
      <c r="D2511" s="197">
        <f>YieldsAct!D2511</f>
        <v>-97.484127900000004</v>
      </c>
      <c r="E2511" s="197">
        <f>YieldsAct!E2511</f>
        <v>31.04025</v>
      </c>
      <c r="N2511" s="198">
        <v>2.2084429999999999E-2</v>
      </c>
      <c r="S2511">
        <f t="shared" si="39"/>
        <v>72.651645140625021</v>
      </c>
    </row>
    <row r="2512" spans="1:19" x14ac:dyDescent="0.25">
      <c r="A2512" s="197">
        <f>YieldsAct!A2512</f>
        <v>48029</v>
      </c>
      <c r="B2512" s="197" t="str">
        <f>YieldsAct!B2512</f>
        <v>TX</v>
      </c>
      <c r="C2512" s="197" t="str">
        <f>YieldsAct!C2512</f>
        <v>Bexar County</v>
      </c>
      <c r="D2512" s="197">
        <f>YieldsAct!D2512</f>
        <v>-98.525472500000006</v>
      </c>
      <c r="E2512" s="197">
        <f>YieldsAct!E2512</f>
        <v>29.45111</v>
      </c>
      <c r="N2512" s="198">
        <v>2.2493260000000001E-2</v>
      </c>
      <c r="S2512">
        <f t="shared" si="39"/>
        <v>-36.372194477775004</v>
      </c>
    </row>
    <row r="2513" spans="1:19" x14ac:dyDescent="0.25">
      <c r="A2513" s="197">
        <f>YieldsAct!A2513</f>
        <v>48031</v>
      </c>
      <c r="B2513" s="197" t="str">
        <f>YieldsAct!B2513</f>
        <v>TX</v>
      </c>
      <c r="C2513" s="197" t="str">
        <f>YieldsAct!C2513</f>
        <v>Blanco County</v>
      </c>
      <c r="D2513" s="197">
        <f>YieldsAct!D2513</f>
        <v>-98.393631799999994</v>
      </c>
      <c r="E2513" s="197">
        <f>YieldsAct!E2513</f>
        <v>30.267379999999999</v>
      </c>
      <c r="N2513" s="198">
        <v>2.184096E-2</v>
      </c>
      <c r="S2513">
        <f t="shared" si="39"/>
        <v>18.20900714489995</v>
      </c>
    </row>
    <row r="2514" spans="1:19" x14ac:dyDescent="0.25">
      <c r="A2514" s="197">
        <f>YieldsAct!A2514</f>
        <v>48033</v>
      </c>
      <c r="B2514" s="197" t="str">
        <f>YieldsAct!B2514</f>
        <v>TX</v>
      </c>
      <c r="C2514" s="197" t="str">
        <f>YieldsAct!C2514</f>
        <v>Borden County</v>
      </c>
      <c r="D2514" s="197">
        <f>YieldsAct!D2514</f>
        <v>-101.442218</v>
      </c>
      <c r="E2514" s="197">
        <f>YieldsAct!E2514</f>
        <v>32.738689999999998</v>
      </c>
      <c r="N2514" s="198">
        <v>1.9235660000000002E-2</v>
      </c>
      <c r="S2514">
        <f t="shared" si="39"/>
        <v>201.73752656122488</v>
      </c>
    </row>
    <row r="2515" spans="1:19" x14ac:dyDescent="0.25">
      <c r="A2515" s="197">
        <f>YieldsAct!A2515</f>
        <v>48035</v>
      </c>
      <c r="B2515" s="197" t="str">
        <f>YieldsAct!B2515</f>
        <v>TX</v>
      </c>
      <c r="C2515" s="197" t="str">
        <f>YieldsAct!C2515</f>
        <v>Bosque County</v>
      </c>
      <c r="D2515" s="197">
        <f>YieldsAct!D2515</f>
        <v>-97.636350300000004</v>
      </c>
      <c r="E2515" s="197">
        <f>YieldsAct!E2515</f>
        <v>31.90446</v>
      </c>
      <c r="N2515" s="198">
        <v>2.1852949999999999E-2</v>
      </c>
      <c r="S2515">
        <f t="shared" si="39"/>
        <v>136.7117277561</v>
      </c>
    </row>
    <row r="2516" spans="1:19" x14ac:dyDescent="0.25">
      <c r="A2516" s="197">
        <f>YieldsAct!A2516</f>
        <v>48037</v>
      </c>
      <c r="B2516" s="197" t="str">
        <f>YieldsAct!B2516</f>
        <v>TX</v>
      </c>
      <c r="C2516" s="197" t="str">
        <f>YieldsAct!C2516</f>
        <v>Bowie County</v>
      </c>
      <c r="D2516" s="197">
        <f>YieldsAct!D2516</f>
        <v>-94.432645800000003</v>
      </c>
      <c r="E2516" s="197">
        <f>YieldsAct!E2516</f>
        <v>33.4724</v>
      </c>
      <c r="N2516" s="198">
        <v>2.300785E-2</v>
      </c>
      <c r="S2516">
        <f t="shared" si="39"/>
        <v>261.51651396</v>
      </c>
    </row>
    <row r="2517" spans="1:19" x14ac:dyDescent="0.25">
      <c r="A2517" s="197">
        <f>YieldsAct!A2517</f>
        <v>48039</v>
      </c>
      <c r="B2517" s="197" t="str">
        <f>YieldsAct!B2517</f>
        <v>TX</v>
      </c>
      <c r="C2517" s="197" t="str">
        <f>YieldsAct!C2517</f>
        <v>Brazoria County</v>
      </c>
      <c r="D2517" s="197">
        <f>YieldsAct!D2517</f>
        <v>-95.466805399999998</v>
      </c>
      <c r="E2517" s="197">
        <f>YieldsAct!E2517</f>
        <v>29.214659999999999</v>
      </c>
      <c r="N2517" s="198">
        <v>2.2311250000000001E-2</v>
      </c>
      <c r="S2517">
        <f t="shared" si="39"/>
        <v>-51.622742439900094</v>
      </c>
    </row>
    <row r="2518" spans="1:19" x14ac:dyDescent="0.25">
      <c r="A2518" s="197">
        <f>YieldsAct!A2518</f>
        <v>48041</v>
      </c>
      <c r="B2518" s="197" t="str">
        <f>YieldsAct!B2518</f>
        <v>TX</v>
      </c>
      <c r="C2518" s="197" t="str">
        <f>YieldsAct!C2518</f>
        <v>Brazos County</v>
      </c>
      <c r="D2518" s="197">
        <f>YieldsAct!D2518</f>
        <v>-96.310826000000006</v>
      </c>
      <c r="E2518" s="197">
        <f>YieldsAct!E2518</f>
        <v>30.66255</v>
      </c>
      <c r="N2518" s="198">
        <v>2.265176E-2</v>
      </c>
      <c r="S2518">
        <f t="shared" si="39"/>
        <v>45.709813130624966</v>
      </c>
    </row>
    <row r="2519" spans="1:19" x14ac:dyDescent="0.25">
      <c r="A2519" s="197">
        <f>YieldsAct!A2519</f>
        <v>48043</v>
      </c>
      <c r="B2519" s="197" t="str">
        <f>YieldsAct!B2519</f>
        <v>TX</v>
      </c>
      <c r="C2519" s="197" t="str">
        <f>YieldsAct!C2519</f>
        <v>Brewster County</v>
      </c>
      <c r="D2519" s="197">
        <f>YieldsAct!D2519</f>
        <v>-103.25317699999999</v>
      </c>
      <c r="E2519" s="197">
        <f>YieldsAct!E2519</f>
        <v>29.805050000000001</v>
      </c>
      <c r="N2519" s="198">
        <v>1.8027850000000002E-2</v>
      </c>
      <c r="S2519">
        <f t="shared" si="39"/>
        <v>-13.073612619374908</v>
      </c>
    </row>
    <row r="2520" spans="1:19" x14ac:dyDescent="0.25">
      <c r="A2520" s="197">
        <f>YieldsAct!A2520</f>
        <v>48045</v>
      </c>
      <c r="B2520" s="197" t="str">
        <f>YieldsAct!B2520</f>
        <v>TX</v>
      </c>
      <c r="C2520" s="197" t="str">
        <f>YieldsAct!C2520</f>
        <v>Briscoe County</v>
      </c>
      <c r="D2520" s="197">
        <f>YieldsAct!D2520</f>
        <v>-101.218054</v>
      </c>
      <c r="E2520" s="197">
        <f>YieldsAct!E2520</f>
        <v>34.52825</v>
      </c>
      <c r="N2520" s="198">
        <v>1.9672909999999998E-2</v>
      </c>
      <c r="S2520">
        <f t="shared" si="39"/>
        <v>351.79323314062503</v>
      </c>
    </row>
    <row r="2521" spans="1:19" x14ac:dyDescent="0.25">
      <c r="A2521" s="197">
        <f>YieldsAct!A2521</f>
        <v>48047</v>
      </c>
      <c r="B2521" s="197" t="str">
        <f>YieldsAct!B2521</f>
        <v>TX</v>
      </c>
      <c r="C2521" s="197" t="str">
        <f>YieldsAct!C2521</f>
        <v>Brooks County</v>
      </c>
      <c r="D2521" s="197">
        <f>YieldsAct!D2521</f>
        <v>-98.224515699999998</v>
      </c>
      <c r="E2521" s="197">
        <f>YieldsAct!E2521</f>
        <v>27.03885</v>
      </c>
      <c r="N2521" s="198">
        <v>2.163E-2</v>
      </c>
      <c r="S2521">
        <f t="shared" si="39"/>
        <v>-180.14870402437501</v>
      </c>
    </row>
    <row r="2522" spans="1:19" x14ac:dyDescent="0.25">
      <c r="A2522" s="197">
        <f>YieldsAct!A2522</f>
        <v>48049</v>
      </c>
      <c r="B2522" s="197" t="str">
        <f>YieldsAct!B2522</f>
        <v>TX</v>
      </c>
      <c r="C2522" s="197" t="str">
        <f>YieldsAct!C2522</f>
        <v>Brown County</v>
      </c>
      <c r="D2522" s="197">
        <f>YieldsAct!D2522</f>
        <v>-98.999530500000006</v>
      </c>
      <c r="E2522" s="197">
        <f>YieldsAct!E2522</f>
        <v>31.78078</v>
      </c>
      <c r="N2522" s="198">
        <v>2.087226E-2</v>
      </c>
      <c r="S2522">
        <f t="shared" si="39"/>
        <v>127.33779916890001</v>
      </c>
    </row>
    <row r="2523" spans="1:19" x14ac:dyDescent="0.25">
      <c r="A2523" s="197">
        <f>YieldsAct!A2523</f>
        <v>48051</v>
      </c>
      <c r="B2523" s="197" t="str">
        <f>YieldsAct!B2523</f>
        <v>TX</v>
      </c>
      <c r="C2523" s="197" t="str">
        <f>YieldsAct!C2523</f>
        <v>Burleson County</v>
      </c>
      <c r="D2523" s="197">
        <f>YieldsAct!D2523</f>
        <v>-96.622868199999999</v>
      </c>
      <c r="E2523" s="197">
        <f>YieldsAct!E2523</f>
        <v>30.493880000000001</v>
      </c>
      <c r="N2523" s="198">
        <v>2.252185E-2</v>
      </c>
      <c r="S2523">
        <f t="shared" si="39"/>
        <v>33.885714272400058</v>
      </c>
    </row>
    <row r="2524" spans="1:19" x14ac:dyDescent="0.25">
      <c r="A2524" s="197">
        <f>YieldsAct!A2524</f>
        <v>48053</v>
      </c>
      <c r="B2524" s="197" t="str">
        <f>YieldsAct!B2524</f>
        <v>TX</v>
      </c>
      <c r="C2524" s="197" t="str">
        <f>YieldsAct!C2524</f>
        <v>Burnet County</v>
      </c>
      <c r="D2524" s="197">
        <f>YieldsAct!D2524</f>
        <v>-98.184556999999998</v>
      </c>
      <c r="E2524" s="197">
        <f>YieldsAct!E2524</f>
        <v>30.78453</v>
      </c>
      <c r="N2524" s="198">
        <v>2.162644E-2</v>
      </c>
      <c r="S2524">
        <f t="shared" si="39"/>
        <v>54.340621472025013</v>
      </c>
    </row>
    <row r="2525" spans="1:19" x14ac:dyDescent="0.25">
      <c r="A2525" s="197">
        <f>YieldsAct!A2525</f>
        <v>48055</v>
      </c>
      <c r="B2525" s="197" t="str">
        <f>YieldsAct!B2525</f>
        <v>TX</v>
      </c>
      <c r="C2525" s="197" t="str">
        <f>YieldsAct!C2525</f>
        <v>Caldwell County</v>
      </c>
      <c r="D2525" s="197">
        <f>YieldsAct!D2525</f>
        <v>-97.624288100000001</v>
      </c>
      <c r="E2525" s="197">
        <f>YieldsAct!E2525</f>
        <v>29.841390000000001</v>
      </c>
      <c r="N2525" s="198">
        <v>2.256621E-2</v>
      </c>
      <c r="S2525">
        <f t="shared" si="39"/>
        <v>-10.649571452774966</v>
      </c>
    </row>
    <row r="2526" spans="1:19" x14ac:dyDescent="0.25">
      <c r="A2526" s="197">
        <f>YieldsAct!A2526</f>
        <v>48057</v>
      </c>
      <c r="B2526" s="197" t="str">
        <f>YieldsAct!B2526</f>
        <v>TX</v>
      </c>
      <c r="C2526" s="197" t="str">
        <f>YieldsAct!C2526</f>
        <v>Calhoun County</v>
      </c>
      <c r="D2526" s="197">
        <f>YieldsAct!D2526</f>
        <v>-96.694045700000004</v>
      </c>
      <c r="E2526" s="197">
        <f>YieldsAct!E2526</f>
        <v>28.52403</v>
      </c>
      <c r="N2526" s="198">
        <v>2.181696E-2</v>
      </c>
      <c r="S2526">
        <f t="shared" si="39"/>
        <v>-94.726378257975014</v>
      </c>
    </row>
    <row r="2527" spans="1:19" x14ac:dyDescent="0.25">
      <c r="A2527" s="197">
        <f>YieldsAct!A2527</f>
        <v>48059</v>
      </c>
      <c r="B2527" s="197" t="str">
        <f>YieldsAct!B2527</f>
        <v>TX</v>
      </c>
      <c r="C2527" s="197" t="str">
        <f>YieldsAct!C2527</f>
        <v>Callahan County</v>
      </c>
      <c r="D2527" s="197">
        <f>YieldsAct!D2527</f>
        <v>-99.372370500000002</v>
      </c>
      <c r="E2527" s="197">
        <f>YieldsAct!E2527</f>
        <v>32.297220000000003</v>
      </c>
      <c r="N2527" s="198">
        <v>2.0503569999999999E-2</v>
      </c>
      <c r="S2527">
        <f t="shared" si="39"/>
        <v>166.93609438890022</v>
      </c>
    </row>
    <row r="2528" spans="1:19" x14ac:dyDescent="0.25">
      <c r="A2528" s="197">
        <f>YieldsAct!A2528</f>
        <v>48061</v>
      </c>
      <c r="B2528" s="197" t="str">
        <f>YieldsAct!B2528</f>
        <v>TX</v>
      </c>
      <c r="C2528" s="197" t="str">
        <f>YieldsAct!C2528</f>
        <v>Cameron County</v>
      </c>
      <c r="D2528" s="197">
        <f>YieldsAct!D2528</f>
        <v>-97.546559299999998</v>
      </c>
      <c r="E2528" s="197">
        <f>YieldsAct!E2528</f>
        <v>26.151579999999999</v>
      </c>
      <c r="N2528" s="198">
        <v>2.1342659999999999E-2</v>
      </c>
      <c r="S2528">
        <f t="shared" si="39"/>
        <v>-226.44509288310005</v>
      </c>
    </row>
    <row r="2529" spans="1:19" x14ac:dyDescent="0.25">
      <c r="A2529" s="197">
        <f>YieldsAct!A2529</f>
        <v>48063</v>
      </c>
      <c r="B2529" s="197" t="str">
        <f>YieldsAct!B2529</f>
        <v>TX</v>
      </c>
      <c r="C2529" s="197" t="str">
        <f>YieldsAct!C2529</f>
        <v>Camp County</v>
      </c>
      <c r="D2529" s="197">
        <f>YieldsAct!D2529</f>
        <v>-94.983929599999996</v>
      </c>
      <c r="E2529" s="197">
        <f>YieldsAct!E2529</f>
        <v>33.004179999999998</v>
      </c>
      <c r="N2529" s="198">
        <v>2.268775E-2</v>
      </c>
      <c r="S2529">
        <f t="shared" si="39"/>
        <v>223.08861931289985</v>
      </c>
    </row>
    <row r="2530" spans="1:19" x14ac:dyDescent="0.25">
      <c r="A2530" s="197">
        <f>YieldsAct!A2530</f>
        <v>48065</v>
      </c>
      <c r="B2530" s="197" t="str">
        <f>YieldsAct!B2530</f>
        <v>TX</v>
      </c>
      <c r="C2530" s="197" t="str">
        <f>YieldsAct!C2530</f>
        <v>Carson County</v>
      </c>
      <c r="D2530" s="197">
        <f>YieldsAct!D2530</f>
        <v>-101.349912</v>
      </c>
      <c r="E2530" s="197">
        <f>YieldsAct!E2530</f>
        <v>35.398760000000003</v>
      </c>
      <c r="N2530" s="198">
        <v>1.9486610000000001E-2</v>
      </c>
      <c r="S2530">
        <f t="shared" si="39"/>
        <v>429.99617145960025</v>
      </c>
    </row>
    <row r="2531" spans="1:19" x14ac:dyDescent="0.25">
      <c r="A2531" s="197">
        <f>YieldsAct!A2531</f>
        <v>48067</v>
      </c>
      <c r="B2531" s="197" t="str">
        <f>YieldsAct!B2531</f>
        <v>TX</v>
      </c>
      <c r="C2531" s="197" t="str">
        <f>YieldsAct!C2531</f>
        <v>Cass County</v>
      </c>
      <c r="D2531" s="197">
        <f>YieldsAct!D2531</f>
        <v>-94.344507500000006</v>
      </c>
      <c r="E2531" s="197">
        <f>YieldsAct!E2531</f>
        <v>33.103380000000001</v>
      </c>
      <c r="N2531" s="198">
        <v>2.2878269999999999E-2</v>
      </c>
      <c r="S2531">
        <f t="shared" si="39"/>
        <v>231.14782670490013</v>
      </c>
    </row>
    <row r="2532" spans="1:19" x14ac:dyDescent="0.25">
      <c r="A2532" s="197">
        <f>YieldsAct!A2532</f>
        <v>48069</v>
      </c>
      <c r="B2532" s="197" t="str">
        <f>YieldsAct!B2532</f>
        <v>TX</v>
      </c>
      <c r="C2532" s="197" t="str">
        <f>YieldsAct!C2532</f>
        <v>Castro County</v>
      </c>
      <c r="D2532" s="197">
        <f>YieldsAct!D2532</f>
        <v>-102.27667</v>
      </c>
      <c r="E2532" s="197">
        <f>YieldsAct!E2532</f>
        <v>34.52496</v>
      </c>
      <c r="N2532" s="198">
        <v>1.8846439999999999E-2</v>
      </c>
      <c r="S2532">
        <f t="shared" si="39"/>
        <v>351.50414175360004</v>
      </c>
    </row>
    <row r="2533" spans="1:19" x14ac:dyDescent="0.25">
      <c r="A2533" s="197">
        <f>YieldsAct!A2533</f>
        <v>48071</v>
      </c>
      <c r="B2533" s="197" t="str">
        <f>YieldsAct!B2533</f>
        <v>TX</v>
      </c>
      <c r="C2533" s="197" t="str">
        <f>YieldsAct!C2533</f>
        <v>Chambers County</v>
      </c>
      <c r="D2533" s="197">
        <f>YieldsAct!D2533</f>
        <v>-94.608443800000003</v>
      </c>
      <c r="E2533" s="197">
        <f>YieldsAct!E2533</f>
        <v>29.750050000000002</v>
      </c>
      <c r="N2533" s="198">
        <v>2.2181139999999998E-2</v>
      </c>
      <c r="S2533">
        <f t="shared" si="39"/>
        <v>-16.731056244374891</v>
      </c>
    </row>
    <row r="2534" spans="1:19" x14ac:dyDescent="0.25">
      <c r="A2534" s="197">
        <f>YieldsAct!A2534</f>
        <v>48073</v>
      </c>
      <c r="B2534" s="197" t="str">
        <f>YieldsAct!B2534</f>
        <v>TX</v>
      </c>
      <c r="C2534" s="197" t="str">
        <f>YieldsAct!C2534</f>
        <v>Cherokee County</v>
      </c>
      <c r="D2534" s="197">
        <f>YieldsAct!D2534</f>
        <v>-95.170255699999998</v>
      </c>
      <c r="E2534" s="197">
        <f>YieldsAct!E2534</f>
        <v>31.854980000000001</v>
      </c>
      <c r="N2534" s="198">
        <v>2.2906670000000001E-2</v>
      </c>
      <c r="S2534">
        <f t="shared" si="39"/>
        <v>132.95328930090008</v>
      </c>
    </row>
    <row r="2535" spans="1:19" x14ac:dyDescent="0.25">
      <c r="A2535" s="197">
        <f>YieldsAct!A2535</f>
        <v>48075</v>
      </c>
      <c r="B2535" s="197" t="str">
        <f>YieldsAct!B2535</f>
        <v>TX</v>
      </c>
      <c r="C2535" s="197" t="str">
        <f>YieldsAct!C2535</f>
        <v>Childress County</v>
      </c>
      <c r="D2535" s="197">
        <f>YieldsAct!D2535</f>
        <v>-100.204176</v>
      </c>
      <c r="E2535" s="197">
        <f>YieldsAct!E2535</f>
        <v>34.530270000000002</v>
      </c>
      <c r="N2535" s="198">
        <v>2.040258E-2</v>
      </c>
      <c r="S2535">
        <f t="shared" si="39"/>
        <v>351.97075411402511</v>
      </c>
    </row>
    <row r="2536" spans="1:19" x14ac:dyDescent="0.25">
      <c r="A2536" s="197">
        <f>YieldsAct!A2536</f>
        <v>48077</v>
      </c>
      <c r="B2536" s="197" t="str">
        <f>YieldsAct!B2536</f>
        <v>TX</v>
      </c>
      <c r="C2536" s="197" t="str">
        <f>YieldsAct!C2536</f>
        <v>Clay County</v>
      </c>
      <c r="D2536" s="197">
        <f>YieldsAct!D2536</f>
        <v>-98.206680899999995</v>
      </c>
      <c r="E2536" s="197">
        <f>YieldsAct!E2536</f>
        <v>33.782200000000003</v>
      </c>
      <c r="N2536" s="198">
        <v>2.1350419999999998E-2</v>
      </c>
      <c r="S2536">
        <f t="shared" si="39"/>
        <v>287.48483289000023</v>
      </c>
    </row>
    <row r="2537" spans="1:19" x14ac:dyDescent="0.25">
      <c r="A2537" s="197">
        <f>YieldsAct!A2537</f>
        <v>48079</v>
      </c>
      <c r="B2537" s="197" t="str">
        <f>YieldsAct!B2537</f>
        <v>TX</v>
      </c>
      <c r="C2537" s="197" t="str">
        <f>YieldsAct!C2537</f>
        <v>Cochran County</v>
      </c>
      <c r="D2537" s="197">
        <f>YieldsAct!D2537</f>
        <v>-102.833549</v>
      </c>
      <c r="E2537" s="197">
        <f>YieldsAct!E2537</f>
        <v>33.605429999999998</v>
      </c>
      <c r="N2537" s="198">
        <v>1.854275E-2</v>
      </c>
      <c r="S2537">
        <f t="shared" si="39"/>
        <v>272.61455734102486</v>
      </c>
    </row>
    <row r="2538" spans="1:19" x14ac:dyDescent="0.25">
      <c r="A2538" s="197">
        <f>YieldsAct!A2538</f>
        <v>48081</v>
      </c>
      <c r="B2538" s="197" t="str">
        <f>YieldsAct!B2538</f>
        <v>TX</v>
      </c>
      <c r="C2538" s="197" t="str">
        <f>YieldsAct!C2538</f>
        <v>Coke County</v>
      </c>
      <c r="D2538" s="197">
        <f>YieldsAct!D2538</f>
        <v>-100.530323</v>
      </c>
      <c r="E2538" s="197">
        <f>YieldsAct!E2538</f>
        <v>31.884799999999998</v>
      </c>
      <c r="N2538" s="198">
        <v>1.9932539999999999E-2</v>
      </c>
      <c r="S2538">
        <f t="shared" si="39"/>
        <v>135.21705983999988</v>
      </c>
    </row>
    <row r="2539" spans="1:19" x14ac:dyDescent="0.25">
      <c r="A2539" s="197">
        <f>YieldsAct!A2539</f>
        <v>48083</v>
      </c>
      <c r="B2539" s="197" t="str">
        <f>YieldsAct!B2539</f>
        <v>TX</v>
      </c>
      <c r="C2539" s="197" t="str">
        <f>YieldsAct!C2539</f>
        <v>Coleman County</v>
      </c>
      <c r="D2539" s="197">
        <f>YieldsAct!D2539</f>
        <v>-99.460108000000005</v>
      </c>
      <c r="E2539" s="197">
        <f>YieldsAct!E2539</f>
        <v>31.773530000000001</v>
      </c>
      <c r="N2539" s="198">
        <v>2.062547E-2</v>
      </c>
      <c r="S2539">
        <f t="shared" si="39"/>
        <v>126.79044448702507</v>
      </c>
    </row>
    <row r="2540" spans="1:19" x14ac:dyDescent="0.25">
      <c r="A2540" s="197">
        <f>YieldsAct!A2540</f>
        <v>48085</v>
      </c>
      <c r="B2540" s="197" t="str">
        <f>YieldsAct!B2540</f>
        <v>TX</v>
      </c>
      <c r="C2540" s="197" t="str">
        <f>YieldsAct!C2540</f>
        <v>Collin County</v>
      </c>
      <c r="D2540" s="197">
        <f>YieldsAct!D2540</f>
        <v>-96.571842500000002</v>
      </c>
      <c r="E2540" s="197">
        <f>YieldsAct!E2540</f>
        <v>33.190869999999997</v>
      </c>
      <c r="N2540" s="198">
        <v>2.2404279999999999E-2</v>
      </c>
      <c r="S2540">
        <f t="shared" si="39"/>
        <v>238.29244055302476</v>
      </c>
    </row>
    <row r="2541" spans="1:19" x14ac:dyDescent="0.25">
      <c r="A2541" s="197">
        <f>YieldsAct!A2541</f>
        <v>48087</v>
      </c>
      <c r="B2541" s="197" t="str">
        <f>YieldsAct!B2541</f>
        <v>TX</v>
      </c>
      <c r="C2541" s="197" t="str">
        <f>YieldsAct!C2541</f>
        <v>Collingsworth County</v>
      </c>
      <c r="D2541" s="197">
        <f>YieldsAct!D2541</f>
        <v>-100.272406</v>
      </c>
      <c r="E2541" s="197">
        <f>YieldsAct!E2541</f>
        <v>34.964060000000003</v>
      </c>
      <c r="N2541" s="198">
        <v>2.0187719999999999E-2</v>
      </c>
      <c r="S2541">
        <f t="shared" si="39"/>
        <v>390.51830628810035</v>
      </c>
    </row>
    <row r="2542" spans="1:19" x14ac:dyDescent="0.25">
      <c r="A2542" s="197">
        <f>YieldsAct!A2542</f>
        <v>48089</v>
      </c>
      <c r="B2542" s="197" t="str">
        <f>YieldsAct!B2542</f>
        <v>TX</v>
      </c>
      <c r="C2542" s="197" t="str">
        <f>YieldsAct!C2542</f>
        <v>Colorado County</v>
      </c>
      <c r="D2542" s="197">
        <f>YieldsAct!D2542</f>
        <v>-96.536396999999994</v>
      </c>
      <c r="E2542" s="197">
        <f>YieldsAct!E2542</f>
        <v>29.621390000000002</v>
      </c>
      <c r="N2542" s="198">
        <v>2.2582399999999999E-2</v>
      </c>
      <c r="S2542">
        <f t="shared" si="39"/>
        <v>-25.23364755277489</v>
      </c>
    </row>
    <row r="2543" spans="1:19" x14ac:dyDescent="0.25">
      <c r="A2543" s="197">
        <f>YieldsAct!A2543</f>
        <v>48091</v>
      </c>
      <c r="B2543" s="197" t="str">
        <f>YieldsAct!B2543</f>
        <v>TX</v>
      </c>
      <c r="C2543" s="197" t="str">
        <f>YieldsAct!C2543</f>
        <v>Comal County</v>
      </c>
      <c r="D2543" s="197">
        <f>YieldsAct!D2543</f>
        <v>-98.278176400000007</v>
      </c>
      <c r="E2543" s="197">
        <f>YieldsAct!E2543</f>
        <v>29.816400000000002</v>
      </c>
      <c r="N2543" s="198">
        <v>2.2517820000000001E-2</v>
      </c>
      <c r="S2543">
        <f t="shared" si="39"/>
        <v>-12.317154839999894</v>
      </c>
    </row>
    <row r="2544" spans="1:19" x14ac:dyDescent="0.25">
      <c r="A2544" s="197">
        <f>YieldsAct!A2544</f>
        <v>48093</v>
      </c>
      <c r="B2544" s="197" t="str">
        <f>YieldsAct!B2544</f>
        <v>TX</v>
      </c>
      <c r="C2544" s="197" t="str">
        <f>YieldsAct!C2544</f>
        <v>Comanche County</v>
      </c>
      <c r="D2544" s="197">
        <f>YieldsAct!D2544</f>
        <v>-98.547858099999999</v>
      </c>
      <c r="E2544" s="197">
        <f>YieldsAct!E2544</f>
        <v>31.95213</v>
      </c>
      <c r="N2544" s="198">
        <v>2.1079299999999999E-2</v>
      </c>
      <c r="S2544">
        <f t="shared" si="39"/>
        <v>140.34310095802502</v>
      </c>
    </row>
    <row r="2545" spans="1:19" x14ac:dyDescent="0.25">
      <c r="A2545" s="197">
        <f>YieldsAct!A2545</f>
        <v>48095</v>
      </c>
      <c r="B2545" s="197" t="str">
        <f>YieldsAct!B2545</f>
        <v>TX</v>
      </c>
      <c r="C2545" s="197" t="str">
        <f>YieldsAct!C2545</f>
        <v>Concho County</v>
      </c>
      <c r="D2545" s="197">
        <f>YieldsAct!D2545</f>
        <v>-99.879902400000006</v>
      </c>
      <c r="E2545" s="197">
        <f>YieldsAct!E2545</f>
        <v>31.329560000000001</v>
      </c>
      <c r="N2545" s="198">
        <v>2.035416E-2</v>
      </c>
      <c r="S2545">
        <f t="shared" si="39"/>
        <v>93.722692035600062</v>
      </c>
    </row>
    <row r="2546" spans="1:19" x14ac:dyDescent="0.25">
      <c r="A2546" s="197">
        <f>YieldsAct!A2546</f>
        <v>48097</v>
      </c>
      <c r="B2546" s="197" t="str">
        <f>YieldsAct!B2546</f>
        <v>TX</v>
      </c>
      <c r="C2546" s="197" t="str">
        <f>YieldsAct!C2546</f>
        <v>Cooke County</v>
      </c>
      <c r="D2546" s="197">
        <f>YieldsAct!D2546</f>
        <v>-97.209230399999996</v>
      </c>
      <c r="E2546" s="197">
        <f>YieldsAct!E2546</f>
        <v>33.635739999999998</v>
      </c>
      <c r="N2546" s="198">
        <v>2.2047799999999999E-2</v>
      </c>
      <c r="S2546">
        <f t="shared" si="39"/>
        <v>275.15431203209988</v>
      </c>
    </row>
    <row r="2547" spans="1:19" x14ac:dyDescent="0.25">
      <c r="A2547" s="197">
        <f>YieldsAct!A2547</f>
        <v>48099</v>
      </c>
      <c r="B2547" s="197" t="str">
        <f>YieldsAct!B2547</f>
        <v>TX</v>
      </c>
      <c r="C2547" s="197" t="str">
        <f>YieldsAct!C2547</f>
        <v>Coryell County</v>
      </c>
      <c r="D2547" s="197">
        <f>YieldsAct!D2547</f>
        <v>-97.805556499999994</v>
      </c>
      <c r="E2547" s="197">
        <f>YieldsAct!E2547</f>
        <v>31.392749999999999</v>
      </c>
      <c r="N2547" s="198">
        <v>2.1739410000000001E-2</v>
      </c>
      <c r="S2547">
        <f t="shared" si="39"/>
        <v>98.375068265624961</v>
      </c>
    </row>
    <row r="2548" spans="1:19" x14ac:dyDescent="0.25">
      <c r="A2548" s="197">
        <f>YieldsAct!A2548</f>
        <v>48101</v>
      </c>
      <c r="B2548" s="197" t="str">
        <f>YieldsAct!B2548</f>
        <v>TX</v>
      </c>
      <c r="C2548" s="197" t="str">
        <f>YieldsAct!C2548</f>
        <v>Cottle County</v>
      </c>
      <c r="D2548" s="197">
        <f>YieldsAct!D2548</f>
        <v>-100.271049</v>
      </c>
      <c r="E2548" s="197">
        <f>YieldsAct!E2548</f>
        <v>34.080039999999997</v>
      </c>
      <c r="N2548" s="198">
        <v>2.020394E-2</v>
      </c>
      <c r="S2548">
        <f t="shared" si="39"/>
        <v>312.85783440359972</v>
      </c>
    </row>
    <row r="2549" spans="1:19" x14ac:dyDescent="0.25">
      <c r="A2549" s="197">
        <f>YieldsAct!A2549</f>
        <v>48103</v>
      </c>
      <c r="B2549" s="197" t="str">
        <f>YieldsAct!B2549</f>
        <v>TX</v>
      </c>
      <c r="C2549" s="197" t="str">
        <f>YieldsAct!C2549</f>
        <v>Crane County</v>
      </c>
      <c r="D2549" s="197">
        <f>YieldsAct!D2549</f>
        <v>-102.51971500000001</v>
      </c>
      <c r="E2549" s="197">
        <f>YieldsAct!E2549</f>
        <v>31.427209999999999</v>
      </c>
      <c r="N2549" s="198">
        <v>1.88468E-2</v>
      </c>
      <c r="S2549">
        <f t="shared" si="39"/>
        <v>100.9197638642249</v>
      </c>
    </row>
    <row r="2550" spans="1:19" x14ac:dyDescent="0.25">
      <c r="A2550" s="197">
        <f>YieldsAct!A2550</f>
        <v>48105</v>
      </c>
      <c r="B2550" s="197" t="str">
        <f>YieldsAct!B2550</f>
        <v>TX</v>
      </c>
      <c r="C2550" s="197" t="str">
        <f>YieldsAct!C2550</f>
        <v>Crockett County</v>
      </c>
      <c r="D2550" s="197">
        <f>YieldsAct!D2550</f>
        <v>-101.41217899999999</v>
      </c>
      <c r="E2550" s="197">
        <f>YieldsAct!E2550</f>
        <v>30.70524</v>
      </c>
      <c r="N2550" s="198">
        <v>1.9839309999999999E-2</v>
      </c>
      <c r="S2550">
        <f t="shared" si="39"/>
        <v>48.722767779599984</v>
      </c>
    </row>
    <row r="2551" spans="1:19" x14ac:dyDescent="0.25">
      <c r="A2551" s="197">
        <f>YieldsAct!A2551</f>
        <v>48107</v>
      </c>
      <c r="B2551" s="197" t="str">
        <f>YieldsAct!B2551</f>
        <v>TX</v>
      </c>
      <c r="C2551" s="197" t="str">
        <f>YieldsAct!C2551</f>
        <v>Crosby County</v>
      </c>
      <c r="D2551" s="197">
        <f>YieldsAct!D2551</f>
        <v>-101.28548000000001</v>
      </c>
      <c r="E2551" s="197">
        <f>YieldsAct!E2551</f>
        <v>33.61074</v>
      </c>
      <c r="N2551" s="198">
        <v>1.9336900000000001E-2</v>
      </c>
      <c r="S2551">
        <f t="shared" si="39"/>
        <v>273.05919753210003</v>
      </c>
    </row>
    <row r="2552" spans="1:19" x14ac:dyDescent="0.25">
      <c r="A2552" s="197">
        <f>YieldsAct!A2552</f>
        <v>48109</v>
      </c>
      <c r="B2552" s="197" t="str">
        <f>YieldsAct!B2552</f>
        <v>TX</v>
      </c>
      <c r="C2552" s="197" t="str">
        <f>YieldsAct!C2552</f>
        <v>Culberson County</v>
      </c>
      <c r="D2552" s="197">
        <f>YieldsAct!D2552</f>
        <v>-104.51624099999999</v>
      </c>
      <c r="E2552" s="197">
        <f>YieldsAct!E2552</f>
        <v>31.438099999999999</v>
      </c>
      <c r="N2552" s="198">
        <v>1.7987320000000001E-2</v>
      </c>
      <c r="S2552">
        <f t="shared" si="39"/>
        <v>101.7250461224999</v>
      </c>
    </row>
    <row r="2553" spans="1:19" x14ac:dyDescent="0.25">
      <c r="A2553" s="197">
        <f>YieldsAct!A2553</f>
        <v>48111</v>
      </c>
      <c r="B2553" s="197" t="str">
        <f>YieldsAct!B2553</f>
        <v>TX</v>
      </c>
      <c r="C2553" s="197" t="str">
        <f>YieldsAct!C2553</f>
        <v>Dallam County</v>
      </c>
      <c r="D2553" s="197">
        <f>YieldsAct!D2553</f>
        <v>-102.603768</v>
      </c>
      <c r="E2553" s="197">
        <f>YieldsAct!E2553</f>
        <v>36.268320000000003</v>
      </c>
      <c r="N2553" s="198">
        <v>1.8903119999999999E-2</v>
      </c>
      <c r="S2553">
        <f t="shared" si="39"/>
        <v>511.51823015040031</v>
      </c>
    </row>
    <row r="2554" spans="1:19" x14ac:dyDescent="0.25">
      <c r="A2554" s="197">
        <f>YieldsAct!A2554</f>
        <v>48113</v>
      </c>
      <c r="B2554" s="197" t="str">
        <f>YieldsAct!B2554</f>
        <v>TX</v>
      </c>
      <c r="C2554" s="197" t="str">
        <f>YieldsAct!C2554</f>
        <v>Dallas County</v>
      </c>
      <c r="D2554" s="197">
        <f>YieldsAct!D2554</f>
        <v>-96.779460900000004</v>
      </c>
      <c r="E2554" s="197">
        <f>YieldsAct!E2554</f>
        <v>32.767429999999997</v>
      </c>
      <c r="N2554" s="198">
        <v>2.2315000000000002E-2</v>
      </c>
      <c r="S2554">
        <f t="shared" si="39"/>
        <v>204.03352981102478</v>
      </c>
    </row>
    <row r="2555" spans="1:19" x14ac:dyDescent="0.25">
      <c r="A2555" s="197">
        <f>YieldsAct!A2555</f>
        <v>48115</v>
      </c>
      <c r="B2555" s="197" t="str">
        <f>YieldsAct!B2555</f>
        <v>TX</v>
      </c>
      <c r="C2555" s="197" t="str">
        <f>YieldsAct!C2555</f>
        <v>Dawson County</v>
      </c>
      <c r="D2555" s="197">
        <f>YieldsAct!D2555</f>
        <v>-101.955218</v>
      </c>
      <c r="E2555" s="197">
        <f>YieldsAct!E2555</f>
        <v>32.74024</v>
      </c>
      <c r="N2555" s="198">
        <v>1.8907630000000002E-2</v>
      </c>
      <c r="S2555">
        <f t="shared" si="39"/>
        <v>201.86125932959999</v>
      </c>
    </row>
    <row r="2556" spans="1:19" x14ac:dyDescent="0.25">
      <c r="A2556" s="197">
        <f>YieldsAct!A2556</f>
        <v>48117</v>
      </c>
      <c r="B2556" s="197" t="str">
        <f>YieldsAct!B2556</f>
        <v>TX</v>
      </c>
      <c r="C2556" s="197" t="str">
        <f>YieldsAct!C2556</f>
        <v>Deaf Smith County</v>
      </c>
      <c r="D2556" s="197">
        <f>YieldsAct!D2556</f>
        <v>-102.607259</v>
      </c>
      <c r="E2556" s="197">
        <f>YieldsAct!E2556</f>
        <v>34.959290000000003</v>
      </c>
      <c r="N2556" s="198">
        <v>1.8761219999999999E-2</v>
      </c>
      <c r="S2556">
        <f t="shared" si="39"/>
        <v>390.08982893422524</v>
      </c>
    </row>
    <row r="2557" spans="1:19" x14ac:dyDescent="0.25">
      <c r="A2557" s="197">
        <f>YieldsAct!A2557</f>
        <v>48119</v>
      </c>
      <c r="B2557" s="197" t="str">
        <f>YieldsAct!B2557</f>
        <v>TX</v>
      </c>
      <c r="C2557" s="197" t="str">
        <f>YieldsAct!C2557</f>
        <v>Delta County</v>
      </c>
      <c r="D2557" s="197">
        <f>YieldsAct!D2557</f>
        <v>-95.676794700000002</v>
      </c>
      <c r="E2557" s="197">
        <f>YieldsAct!E2557</f>
        <v>33.41601</v>
      </c>
      <c r="N2557" s="198">
        <v>2.2736429999999998E-2</v>
      </c>
      <c r="S2557">
        <f t="shared" si="39"/>
        <v>256.836204720225</v>
      </c>
    </row>
    <row r="2558" spans="1:19" x14ac:dyDescent="0.25">
      <c r="A2558" s="197">
        <f>YieldsAct!A2558</f>
        <v>48121</v>
      </c>
      <c r="B2558" s="197" t="str">
        <f>YieldsAct!B2558</f>
        <v>TX</v>
      </c>
      <c r="C2558" s="197" t="str">
        <f>YieldsAct!C2558</f>
        <v>Denton County</v>
      </c>
      <c r="D2558" s="197">
        <f>YieldsAct!D2558</f>
        <v>-97.117621799999995</v>
      </c>
      <c r="E2558" s="197">
        <f>YieldsAct!E2558</f>
        <v>33.203569999999999</v>
      </c>
      <c r="N2558" s="198">
        <v>2.204764E-2</v>
      </c>
      <c r="S2558">
        <f t="shared" si="39"/>
        <v>239.33241167602495</v>
      </c>
    </row>
    <row r="2559" spans="1:19" x14ac:dyDescent="0.25">
      <c r="A2559" s="197">
        <f>YieldsAct!A2559</f>
        <v>48123</v>
      </c>
      <c r="B2559" s="197" t="str">
        <f>YieldsAct!B2559</f>
        <v>TX</v>
      </c>
      <c r="C2559" s="197" t="str">
        <f>YieldsAct!C2559</f>
        <v>DeWitt County</v>
      </c>
      <c r="D2559" s="197">
        <f>YieldsAct!D2559</f>
        <v>-97.360592800000006</v>
      </c>
      <c r="E2559" s="197">
        <f>YieldsAct!E2559</f>
        <v>29.074860000000001</v>
      </c>
      <c r="N2559" s="198">
        <v>2.2404339999999998E-2</v>
      </c>
      <c r="S2559">
        <f t="shared" si="39"/>
        <v>-60.521210955899932</v>
      </c>
    </row>
    <row r="2560" spans="1:19" x14ac:dyDescent="0.25">
      <c r="A2560" s="197">
        <f>YieldsAct!A2560</f>
        <v>48125</v>
      </c>
      <c r="B2560" s="197" t="str">
        <f>YieldsAct!B2560</f>
        <v>TX</v>
      </c>
      <c r="C2560" s="197" t="str">
        <f>YieldsAct!C2560</f>
        <v>Dickens County</v>
      </c>
      <c r="D2560" s="197">
        <f>YieldsAct!D2560</f>
        <v>-100.76555</v>
      </c>
      <c r="E2560" s="197">
        <f>YieldsAct!E2560</f>
        <v>33.611980000000003</v>
      </c>
      <c r="N2560" s="198">
        <v>1.9645059999999999E-2</v>
      </c>
      <c r="S2560">
        <f t="shared" si="39"/>
        <v>273.16304892090022</v>
      </c>
    </row>
    <row r="2561" spans="1:19" x14ac:dyDescent="0.25">
      <c r="A2561" s="197">
        <f>YieldsAct!A2561</f>
        <v>48127</v>
      </c>
      <c r="B2561" s="197" t="str">
        <f>YieldsAct!B2561</f>
        <v>TX</v>
      </c>
      <c r="C2561" s="197" t="str">
        <f>YieldsAct!C2561</f>
        <v>Dimmit County</v>
      </c>
      <c r="D2561" s="197">
        <f>YieldsAct!D2561</f>
        <v>-99.761214300000006</v>
      </c>
      <c r="E2561" s="197">
        <f>YieldsAct!E2561</f>
        <v>28.420439999999999</v>
      </c>
      <c r="N2561" s="198">
        <v>2.1456360000000001E-2</v>
      </c>
      <c r="S2561">
        <f t="shared" si="39"/>
        <v>-101.00652796440004</v>
      </c>
    </row>
    <row r="2562" spans="1:19" x14ac:dyDescent="0.25">
      <c r="A2562" s="197">
        <f>YieldsAct!A2562</f>
        <v>48129</v>
      </c>
      <c r="B2562" s="197" t="str">
        <f>YieldsAct!B2562</f>
        <v>TX</v>
      </c>
      <c r="C2562" s="197" t="str">
        <f>YieldsAct!C2562</f>
        <v>Donley County</v>
      </c>
      <c r="D2562" s="197">
        <f>YieldsAct!D2562</f>
        <v>-100.811924</v>
      </c>
      <c r="E2562" s="197">
        <f>YieldsAct!E2562</f>
        <v>34.964750000000002</v>
      </c>
      <c r="N2562" s="198">
        <v>1.9770309999999999E-2</v>
      </c>
      <c r="S2562">
        <f t="shared" si="39"/>
        <v>390.58029576562518</v>
      </c>
    </row>
    <row r="2563" spans="1:19" x14ac:dyDescent="0.25">
      <c r="A2563" s="197">
        <f>YieldsAct!A2563</f>
        <v>48131</v>
      </c>
      <c r="B2563" s="197" t="str">
        <f>YieldsAct!B2563</f>
        <v>TX</v>
      </c>
      <c r="C2563" s="197" t="str">
        <f>YieldsAct!C2563</f>
        <v>Duval County</v>
      </c>
      <c r="D2563" s="197">
        <f>YieldsAct!D2563</f>
        <v>-98.5149282</v>
      </c>
      <c r="E2563" s="197">
        <f>YieldsAct!E2563</f>
        <v>27.6813</v>
      </c>
      <c r="N2563" s="198">
        <v>2.158152E-2</v>
      </c>
      <c r="S2563">
        <f t="shared" si="39"/>
        <v>-144.41541819749997</v>
      </c>
    </row>
    <row r="2564" spans="1:19" x14ac:dyDescent="0.25">
      <c r="A2564" s="197">
        <f>YieldsAct!A2564</f>
        <v>48133</v>
      </c>
      <c r="B2564" s="197" t="str">
        <f>YieldsAct!B2564</f>
        <v>TX</v>
      </c>
      <c r="C2564" s="197" t="str">
        <f>YieldsAct!C2564</f>
        <v>Eastland County</v>
      </c>
      <c r="D2564" s="197">
        <f>YieldsAct!D2564</f>
        <v>-98.827671800000005</v>
      </c>
      <c r="E2564" s="197">
        <f>YieldsAct!E2564</f>
        <v>32.328919999999997</v>
      </c>
      <c r="N2564" s="198">
        <v>2.0896600000000001E-2</v>
      </c>
      <c r="S2564">
        <f t="shared" si="39"/>
        <v>169.40580382439973</v>
      </c>
    </row>
    <row r="2565" spans="1:19" x14ac:dyDescent="0.25">
      <c r="A2565" s="197">
        <f>YieldsAct!A2565</f>
        <v>48135</v>
      </c>
      <c r="B2565" s="197" t="str">
        <f>YieldsAct!B2565</f>
        <v>TX</v>
      </c>
      <c r="C2565" s="197" t="str">
        <f>YieldsAct!C2565</f>
        <v>Ector County</v>
      </c>
      <c r="D2565" s="197">
        <f>YieldsAct!D2565</f>
        <v>-102.54879699999999</v>
      </c>
      <c r="E2565" s="197">
        <f>YieldsAct!E2565</f>
        <v>31.864049999999999</v>
      </c>
      <c r="N2565" s="198">
        <v>1.8651919999999999E-2</v>
      </c>
      <c r="S2565">
        <f t="shared" si="39"/>
        <v>133.64141040562492</v>
      </c>
    </row>
    <row r="2566" spans="1:19" x14ac:dyDescent="0.25">
      <c r="A2566" s="197">
        <f>YieldsAct!A2566</f>
        <v>48137</v>
      </c>
      <c r="B2566" s="197" t="str">
        <f>YieldsAct!B2566</f>
        <v>TX</v>
      </c>
      <c r="C2566" s="197" t="str">
        <f>YieldsAct!C2566</f>
        <v>Edwards County</v>
      </c>
      <c r="D2566" s="197">
        <f>YieldsAct!D2566</f>
        <v>-100.314026</v>
      </c>
      <c r="E2566" s="197">
        <f>YieldsAct!E2566</f>
        <v>29.95908</v>
      </c>
      <c r="N2566" s="198">
        <v>2.201092E-2</v>
      </c>
      <c r="S2566">
        <f t="shared" si="39"/>
        <v>-2.7583324955999893</v>
      </c>
    </row>
    <row r="2567" spans="1:19" x14ac:dyDescent="0.25">
      <c r="A2567" s="197">
        <f>YieldsAct!A2567</f>
        <v>48139</v>
      </c>
      <c r="B2567" s="197" t="str">
        <f>YieldsAct!B2567</f>
        <v>TX</v>
      </c>
      <c r="C2567" s="197" t="str">
        <f>YieldsAct!C2567</f>
        <v>Ellis County</v>
      </c>
      <c r="D2567" s="197">
        <f>YieldsAct!D2567</f>
        <v>-96.796694799999997</v>
      </c>
      <c r="E2567" s="197">
        <f>YieldsAct!E2567</f>
        <v>32.347679999999997</v>
      </c>
      <c r="N2567" s="198">
        <v>2.2246559999999999E-2</v>
      </c>
      <c r="S2567">
        <f t="shared" si="39"/>
        <v>170.86950311039973</v>
      </c>
    </row>
    <row r="2568" spans="1:19" x14ac:dyDescent="0.25">
      <c r="A2568" s="197">
        <f>YieldsAct!A2568</f>
        <v>48141</v>
      </c>
      <c r="B2568" s="197" t="str">
        <f>YieldsAct!B2568</f>
        <v>TX</v>
      </c>
      <c r="C2568" s="197" t="str">
        <f>YieldsAct!C2568</f>
        <v>El Paso County</v>
      </c>
      <c r="D2568" s="197">
        <f>YieldsAct!D2568</f>
        <v>-106.235056</v>
      </c>
      <c r="E2568" s="197">
        <f>YieldsAct!E2568</f>
        <v>31.758150000000001</v>
      </c>
      <c r="N2568" s="198">
        <v>1.778482E-2</v>
      </c>
      <c r="S2568">
        <f t="shared" si="39"/>
        <v>125.63008070062504</v>
      </c>
    </row>
    <row r="2569" spans="1:19" x14ac:dyDescent="0.25">
      <c r="A2569" s="197">
        <f>YieldsAct!A2569</f>
        <v>48143</v>
      </c>
      <c r="B2569" s="197" t="str">
        <f>YieldsAct!B2569</f>
        <v>TX</v>
      </c>
      <c r="C2569" s="197" t="str">
        <f>YieldsAct!C2569</f>
        <v>Erath County</v>
      </c>
      <c r="D2569" s="197">
        <f>YieldsAct!D2569</f>
        <v>-98.206411700000004</v>
      </c>
      <c r="E2569" s="197">
        <f>YieldsAct!E2569</f>
        <v>32.240780000000001</v>
      </c>
      <c r="N2569" s="198">
        <v>2.130628E-2</v>
      </c>
      <c r="S2569">
        <f t="shared" ref="S2569:S2632" si="40">E2569*1.5^2*(E2569-30)</f>
        <v>162.55011376890005</v>
      </c>
    </row>
    <row r="2570" spans="1:19" x14ac:dyDescent="0.25">
      <c r="A2570" s="197">
        <f>YieldsAct!A2570</f>
        <v>48145</v>
      </c>
      <c r="B2570" s="197" t="str">
        <f>YieldsAct!B2570</f>
        <v>TX</v>
      </c>
      <c r="C2570" s="197" t="str">
        <f>YieldsAct!C2570</f>
        <v>Falls County</v>
      </c>
      <c r="D2570" s="197">
        <f>YieldsAct!D2570</f>
        <v>-96.933721599999998</v>
      </c>
      <c r="E2570" s="197">
        <f>YieldsAct!E2570</f>
        <v>31.252800000000001</v>
      </c>
      <c r="N2570" s="198">
        <v>2.2270890000000002E-2</v>
      </c>
      <c r="S2570">
        <f t="shared" si="40"/>
        <v>88.095392640000043</v>
      </c>
    </row>
    <row r="2571" spans="1:19" x14ac:dyDescent="0.25">
      <c r="A2571" s="197">
        <f>YieldsAct!A2571</f>
        <v>48147</v>
      </c>
      <c r="B2571" s="197" t="str">
        <f>YieldsAct!B2571</f>
        <v>TX</v>
      </c>
      <c r="C2571" s="197" t="str">
        <f>YieldsAct!C2571</f>
        <v>Fannin County</v>
      </c>
      <c r="D2571" s="197">
        <f>YieldsAct!D2571</f>
        <v>-96.111080799999996</v>
      </c>
      <c r="E2571" s="197">
        <f>YieldsAct!E2571</f>
        <v>33.596780000000003</v>
      </c>
      <c r="N2571" s="198">
        <v>2.2615130000000001E-2</v>
      </c>
      <c r="S2571">
        <f t="shared" si="40"/>
        <v>271.89050932890024</v>
      </c>
    </row>
    <row r="2572" spans="1:19" x14ac:dyDescent="0.25">
      <c r="A2572" s="197">
        <f>YieldsAct!A2572</f>
        <v>48149</v>
      </c>
      <c r="B2572" s="197" t="str">
        <f>YieldsAct!B2572</f>
        <v>TX</v>
      </c>
      <c r="C2572" s="197" t="str">
        <f>YieldsAct!C2572</f>
        <v>Fayette County</v>
      </c>
      <c r="D2572" s="197">
        <f>YieldsAct!D2572</f>
        <v>-96.915582099999995</v>
      </c>
      <c r="E2572" s="197">
        <f>YieldsAct!E2572</f>
        <v>29.882860000000001</v>
      </c>
      <c r="N2572" s="198">
        <v>2.2570659999999999E-2</v>
      </c>
      <c r="S2572">
        <f t="shared" si="40"/>
        <v>-7.8760759958999413</v>
      </c>
    </row>
    <row r="2573" spans="1:19" x14ac:dyDescent="0.25">
      <c r="A2573" s="197">
        <f>YieldsAct!A2573</f>
        <v>48151</v>
      </c>
      <c r="B2573" s="197" t="str">
        <f>YieldsAct!B2573</f>
        <v>TX</v>
      </c>
      <c r="C2573" s="197" t="str">
        <f>YieldsAct!C2573</f>
        <v>Fisher County</v>
      </c>
      <c r="D2573" s="197">
        <f>YieldsAct!D2573</f>
        <v>-100.401043</v>
      </c>
      <c r="E2573" s="197">
        <f>YieldsAct!E2573</f>
        <v>32.738999999999997</v>
      </c>
      <c r="N2573" s="198">
        <v>1.9819400000000001E-2</v>
      </c>
      <c r="S2573">
        <f t="shared" si="40"/>
        <v>201.76227224999977</v>
      </c>
    </row>
    <row r="2574" spans="1:19" x14ac:dyDescent="0.25">
      <c r="A2574" s="197">
        <f>YieldsAct!A2574</f>
        <v>48153</v>
      </c>
      <c r="B2574" s="197" t="str">
        <f>YieldsAct!B2574</f>
        <v>TX</v>
      </c>
      <c r="C2574" s="197" t="str">
        <f>YieldsAct!C2574</f>
        <v>Floyd County</v>
      </c>
      <c r="D2574" s="197">
        <f>YieldsAct!D2574</f>
        <v>-101.293736</v>
      </c>
      <c r="E2574" s="197">
        <f>YieldsAct!E2574</f>
        <v>34.072360000000003</v>
      </c>
      <c r="N2574" s="198">
        <v>1.9312590000000001E-2</v>
      </c>
      <c r="S2574">
        <f t="shared" si="40"/>
        <v>312.1985609316003</v>
      </c>
    </row>
    <row r="2575" spans="1:19" x14ac:dyDescent="0.25">
      <c r="A2575" s="197">
        <f>YieldsAct!A2575</f>
        <v>48155</v>
      </c>
      <c r="B2575" s="197" t="str">
        <f>YieldsAct!B2575</f>
        <v>TX</v>
      </c>
      <c r="C2575" s="197" t="str">
        <f>YieldsAct!C2575</f>
        <v>Foard County</v>
      </c>
      <c r="D2575" s="197">
        <f>YieldsAct!D2575</f>
        <v>-99.770889699999998</v>
      </c>
      <c r="E2575" s="197">
        <f>YieldsAct!E2575</f>
        <v>33.983919999999998</v>
      </c>
      <c r="N2575" s="198">
        <v>2.0439289999999999E-2</v>
      </c>
      <c r="S2575">
        <f t="shared" si="40"/>
        <v>304.62574177439984</v>
      </c>
    </row>
    <row r="2576" spans="1:19" x14ac:dyDescent="0.25">
      <c r="A2576" s="197">
        <f>YieldsAct!A2576</f>
        <v>48157</v>
      </c>
      <c r="B2576" s="197" t="str">
        <f>YieldsAct!B2576</f>
        <v>TX</v>
      </c>
      <c r="C2576" s="197" t="str">
        <f>YieldsAct!C2576</f>
        <v>Fort Bend County</v>
      </c>
      <c r="D2576" s="197">
        <f>YieldsAct!D2576</f>
        <v>-95.783379199999999</v>
      </c>
      <c r="E2576" s="197">
        <f>YieldsAct!E2576</f>
        <v>29.53593</v>
      </c>
      <c r="N2576" s="198">
        <v>2.2619360000000002E-2</v>
      </c>
      <c r="S2576">
        <f t="shared" si="40"/>
        <v>-30.840162828974972</v>
      </c>
    </row>
    <row r="2577" spans="1:19" x14ac:dyDescent="0.25">
      <c r="A2577" s="197">
        <f>YieldsAct!A2577</f>
        <v>48159</v>
      </c>
      <c r="B2577" s="197" t="str">
        <f>YieldsAct!B2577</f>
        <v>TX</v>
      </c>
      <c r="C2577" s="197" t="str">
        <f>YieldsAct!C2577</f>
        <v>Franklin County</v>
      </c>
      <c r="D2577" s="197">
        <f>YieldsAct!D2577</f>
        <v>-95.223505700000004</v>
      </c>
      <c r="E2577" s="197">
        <f>YieldsAct!E2577</f>
        <v>33.1965</v>
      </c>
      <c r="N2577" s="198">
        <v>2.26635E-2</v>
      </c>
      <c r="S2577">
        <f t="shared" si="40"/>
        <v>238.75337756250005</v>
      </c>
    </row>
    <row r="2578" spans="1:19" x14ac:dyDescent="0.25">
      <c r="A2578" s="197">
        <f>YieldsAct!A2578</f>
        <v>48161</v>
      </c>
      <c r="B2578" s="197" t="str">
        <f>YieldsAct!B2578</f>
        <v>TX</v>
      </c>
      <c r="C2578" s="197" t="str">
        <f>YieldsAct!C2578</f>
        <v>Freestone County</v>
      </c>
      <c r="D2578" s="197">
        <f>YieldsAct!D2578</f>
        <v>-96.154280999999997</v>
      </c>
      <c r="E2578" s="197">
        <f>YieldsAct!E2578</f>
        <v>31.71576</v>
      </c>
      <c r="N2578" s="198">
        <v>2.2469369999999999E-2</v>
      </c>
      <c r="S2578">
        <f t="shared" si="40"/>
        <v>122.43742284959997</v>
      </c>
    </row>
    <row r="2579" spans="1:19" x14ac:dyDescent="0.25">
      <c r="A2579" s="197">
        <f>YieldsAct!A2579</f>
        <v>48163</v>
      </c>
      <c r="B2579" s="197" t="str">
        <f>YieldsAct!B2579</f>
        <v>TX</v>
      </c>
      <c r="C2579" s="197" t="str">
        <f>YieldsAct!C2579</f>
        <v>Frio County</v>
      </c>
      <c r="D2579" s="197">
        <f>YieldsAct!D2579</f>
        <v>-99.113105599999997</v>
      </c>
      <c r="E2579" s="197">
        <f>YieldsAct!E2579</f>
        <v>28.86561</v>
      </c>
      <c r="N2579" s="198">
        <v>2.198319E-2</v>
      </c>
      <c r="S2579">
        <f t="shared" si="40"/>
        <v>-73.675933487774984</v>
      </c>
    </row>
    <row r="2580" spans="1:19" x14ac:dyDescent="0.25">
      <c r="A2580" s="197">
        <f>YieldsAct!A2580</f>
        <v>48165</v>
      </c>
      <c r="B2580" s="197" t="str">
        <f>YieldsAct!B2580</f>
        <v>TX</v>
      </c>
      <c r="C2580" s="197" t="str">
        <f>YieldsAct!C2580</f>
        <v>Gaines County</v>
      </c>
      <c r="D2580" s="197">
        <f>YieldsAct!D2580</f>
        <v>-102.640978</v>
      </c>
      <c r="E2580" s="197">
        <f>YieldsAct!E2580</f>
        <v>32.734099999999998</v>
      </c>
      <c r="N2580" s="198">
        <v>1.872468E-2</v>
      </c>
      <c r="S2580">
        <f t="shared" si="40"/>
        <v>201.37118132249984</v>
      </c>
    </row>
    <row r="2581" spans="1:19" x14ac:dyDescent="0.25">
      <c r="A2581" s="197">
        <f>YieldsAct!A2581</f>
        <v>48167</v>
      </c>
      <c r="B2581" s="197" t="str">
        <f>YieldsAct!B2581</f>
        <v>TX</v>
      </c>
      <c r="C2581" s="197" t="str">
        <f>YieldsAct!C2581</f>
        <v>Galveston County</v>
      </c>
      <c r="D2581" s="197">
        <f>YieldsAct!D2581</f>
        <v>-95.066524799999996</v>
      </c>
      <c r="E2581" s="197">
        <f>YieldsAct!E2581</f>
        <v>29.423410000000001</v>
      </c>
      <c r="N2581" s="198">
        <v>2.181698E-2</v>
      </c>
      <c r="S2581">
        <f t="shared" si="40"/>
        <v>-38.171798936774969</v>
      </c>
    </row>
    <row r="2582" spans="1:19" x14ac:dyDescent="0.25">
      <c r="A2582" s="197">
        <f>YieldsAct!A2582</f>
        <v>48169</v>
      </c>
      <c r="B2582" s="197" t="str">
        <f>YieldsAct!B2582</f>
        <v>TX</v>
      </c>
      <c r="C2582" s="197" t="str">
        <f>YieldsAct!C2582</f>
        <v>Garza County</v>
      </c>
      <c r="D2582" s="197">
        <f>YieldsAct!D2582</f>
        <v>-101.280652</v>
      </c>
      <c r="E2582" s="197">
        <f>YieldsAct!E2582</f>
        <v>33.170310000000001</v>
      </c>
      <c r="N2582" s="198">
        <v>1.9385599999999999E-2</v>
      </c>
      <c r="S2582">
        <f t="shared" si="40"/>
        <v>236.61037236622502</v>
      </c>
    </row>
    <row r="2583" spans="1:19" x14ac:dyDescent="0.25">
      <c r="A2583" s="197">
        <f>YieldsAct!A2583</f>
        <v>48171</v>
      </c>
      <c r="B2583" s="197" t="str">
        <f>YieldsAct!B2583</f>
        <v>TX</v>
      </c>
      <c r="C2583" s="197" t="str">
        <f>YieldsAct!C2583</f>
        <v>Gillespie County</v>
      </c>
      <c r="D2583" s="197">
        <f>YieldsAct!D2583</f>
        <v>-98.937327300000007</v>
      </c>
      <c r="E2583" s="197">
        <f>YieldsAct!E2583</f>
        <v>30.30097</v>
      </c>
      <c r="N2583" s="198">
        <v>2.1338490000000002E-2</v>
      </c>
      <c r="S2583">
        <f t="shared" si="40"/>
        <v>20.519286617024967</v>
      </c>
    </row>
    <row r="2584" spans="1:19" x14ac:dyDescent="0.25">
      <c r="A2584" s="197">
        <f>YieldsAct!A2584</f>
        <v>48173</v>
      </c>
      <c r="B2584" s="197" t="str">
        <f>YieldsAct!B2584</f>
        <v>TX</v>
      </c>
      <c r="C2584" s="197" t="str">
        <f>YieldsAct!C2584</f>
        <v>Glasscock County</v>
      </c>
      <c r="D2584" s="197">
        <f>YieldsAct!D2584</f>
        <v>-101.515199</v>
      </c>
      <c r="E2584" s="197">
        <f>YieldsAct!E2584</f>
        <v>31.863620000000001</v>
      </c>
      <c r="N2584" s="198">
        <v>1.9069309999999999E-2</v>
      </c>
      <c r="S2584">
        <f t="shared" si="40"/>
        <v>133.60877888490006</v>
      </c>
    </row>
    <row r="2585" spans="1:19" x14ac:dyDescent="0.25">
      <c r="A2585" s="197">
        <f>YieldsAct!A2585</f>
        <v>48175</v>
      </c>
      <c r="B2585" s="197" t="str">
        <f>YieldsAct!B2585</f>
        <v>TX</v>
      </c>
      <c r="C2585" s="197" t="str">
        <f>YieldsAct!C2585</f>
        <v>Goliad County</v>
      </c>
      <c r="D2585" s="197">
        <f>YieldsAct!D2585</f>
        <v>-97.427605099999994</v>
      </c>
      <c r="E2585" s="197">
        <f>YieldsAct!E2585</f>
        <v>28.657319999999999</v>
      </c>
      <c r="N2585" s="198">
        <v>2.246892E-2</v>
      </c>
      <c r="S2585">
        <f t="shared" si="40"/>
        <v>-86.574623439600103</v>
      </c>
    </row>
    <row r="2586" spans="1:19" x14ac:dyDescent="0.25">
      <c r="A2586" s="197">
        <f>YieldsAct!A2586</f>
        <v>48177</v>
      </c>
      <c r="B2586" s="197" t="str">
        <f>YieldsAct!B2586</f>
        <v>TX</v>
      </c>
      <c r="C2586" s="197" t="str">
        <f>YieldsAct!C2586</f>
        <v>Gonzales County</v>
      </c>
      <c r="D2586" s="197">
        <f>YieldsAct!D2586</f>
        <v>-97.498001900000006</v>
      </c>
      <c r="E2586" s="197">
        <f>YieldsAct!E2586</f>
        <v>29.45523</v>
      </c>
      <c r="N2586" s="198">
        <v>2.250168E-2</v>
      </c>
      <c r="S2586">
        <f t="shared" si="40"/>
        <v>-36.104232705974987</v>
      </c>
    </row>
    <row r="2587" spans="1:19" x14ac:dyDescent="0.25">
      <c r="A2587" s="197">
        <f>YieldsAct!A2587</f>
        <v>48179</v>
      </c>
      <c r="B2587" s="197" t="str">
        <f>YieldsAct!B2587</f>
        <v>TX</v>
      </c>
      <c r="C2587" s="197" t="str">
        <f>YieldsAct!C2587</f>
        <v>Gray County</v>
      </c>
      <c r="D2587" s="197">
        <f>YieldsAct!D2587</f>
        <v>-100.809059</v>
      </c>
      <c r="E2587" s="197">
        <f>YieldsAct!E2587</f>
        <v>35.397329999999997</v>
      </c>
      <c r="N2587" s="198">
        <v>1.96689E-2</v>
      </c>
      <c r="S2587">
        <f t="shared" si="40"/>
        <v>429.86491004002471</v>
      </c>
    </row>
    <row r="2588" spans="1:19" x14ac:dyDescent="0.25">
      <c r="A2588" s="197">
        <f>YieldsAct!A2588</f>
        <v>48181</v>
      </c>
      <c r="B2588" s="197" t="str">
        <f>YieldsAct!B2588</f>
        <v>TX</v>
      </c>
      <c r="C2588" s="197" t="str">
        <f>YieldsAct!C2588</f>
        <v>Grayson County</v>
      </c>
      <c r="D2588" s="197">
        <f>YieldsAct!D2588</f>
        <v>-96.683077999999995</v>
      </c>
      <c r="E2588" s="197">
        <f>YieldsAct!E2588</f>
        <v>33.626379999999997</v>
      </c>
      <c r="N2588" s="198">
        <v>2.2400059999999999E-2</v>
      </c>
      <c r="S2588">
        <f t="shared" si="40"/>
        <v>274.36957178489979</v>
      </c>
    </row>
    <row r="2589" spans="1:19" x14ac:dyDescent="0.25">
      <c r="A2589" s="197">
        <f>YieldsAct!A2589</f>
        <v>48183</v>
      </c>
      <c r="B2589" s="197" t="str">
        <f>YieldsAct!B2589</f>
        <v>TX</v>
      </c>
      <c r="C2589" s="197" t="str">
        <f>YieldsAct!C2589</f>
        <v>Gregg County</v>
      </c>
      <c r="D2589" s="197">
        <f>YieldsAct!D2589</f>
        <v>-94.824949099999998</v>
      </c>
      <c r="E2589" s="197">
        <f>YieldsAct!E2589</f>
        <v>32.50488</v>
      </c>
      <c r="N2589" s="198">
        <v>2.27406E-2</v>
      </c>
      <c r="S2589">
        <f t="shared" si="40"/>
        <v>183.1968535824</v>
      </c>
    </row>
    <row r="2590" spans="1:19" x14ac:dyDescent="0.25">
      <c r="A2590" s="197">
        <f>YieldsAct!A2590</f>
        <v>48185</v>
      </c>
      <c r="B2590" s="197" t="str">
        <f>YieldsAct!B2590</f>
        <v>TX</v>
      </c>
      <c r="C2590" s="197" t="str">
        <f>YieldsAct!C2590</f>
        <v>Grimes County</v>
      </c>
      <c r="D2590" s="197">
        <f>YieldsAct!D2590</f>
        <v>-95.995474599999994</v>
      </c>
      <c r="E2590" s="197">
        <f>YieldsAct!E2590</f>
        <v>30.54419</v>
      </c>
      <c r="N2590" s="198">
        <v>2.2809380000000001E-2</v>
      </c>
      <c r="S2590">
        <f t="shared" si="40"/>
        <v>37.39914620122503</v>
      </c>
    </row>
    <row r="2591" spans="1:19" x14ac:dyDescent="0.25">
      <c r="A2591" s="197">
        <f>YieldsAct!A2591</f>
        <v>48187</v>
      </c>
      <c r="B2591" s="197" t="str">
        <f>YieldsAct!B2591</f>
        <v>TX</v>
      </c>
      <c r="C2591" s="197" t="str">
        <f>YieldsAct!C2591</f>
        <v>Guadalupe County</v>
      </c>
      <c r="D2591" s="197">
        <f>YieldsAct!D2591</f>
        <v>-97.954103399999994</v>
      </c>
      <c r="E2591" s="197">
        <f>YieldsAct!E2591</f>
        <v>29.587109999999999</v>
      </c>
      <c r="N2591" s="198">
        <v>2.2590800000000001E-2</v>
      </c>
      <c r="S2591">
        <f t="shared" si="40"/>
        <v>-27.486499157775061</v>
      </c>
    </row>
    <row r="2592" spans="1:19" x14ac:dyDescent="0.25">
      <c r="A2592" s="197">
        <f>YieldsAct!A2592</f>
        <v>48189</v>
      </c>
      <c r="B2592" s="197" t="str">
        <f>YieldsAct!B2592</f>
        <v>TX</v>
      </c>
      <c r="C2592" s="197" t="str">
        <f>YieldsAct!C2592</f>
        <v>Hale County</v>
      </c>
      <c r="D2592" s="197">
        <f>YieldsAct!D2592</f>
        <v>-101.806905</v>
      </c>
      <c r="E2592" s="197">
        <f>YieldsAct!E2592</f>
        <v>34.069859999999998</v>
      </c>
      <c r="N2592" s="198">
        <v>1.9020970000000002E-2</v>
      </c>
      <c r="S2592">
        <f t="shared" si="40"/>
        <v>311.98401094409985</v>
      </c>
    </row>
    <row r="2593" spans="1:19" x14ac:dyDescent="0.25">
      <c r="A2593" s="197">
        <f>YieldsAct!A2593</f>
        <v>48191</v>
      </c>
      <c r="B2593" s="197" t="str">
        <f>YieldsAct!B2593</f>
        <v>TX</v>
      </c>
      <c r="C2593" s="197" t="str">
        <f>YieldsAct!C2593</f>
        <v>Hall County</v>
      </c>
      <c r="D2593" s="197">
        <f>YieldsAct!D2593</f>
        <v>-100.67935799999999</v>
      </c>
      <c r="E2593" s="197">
        <f>YieldsAct!E2593</f>
        <v>34.531390000000002</v>
      </c>
      <c r="N2593" s="198">
        <v>2.008217E-2</v>
      </c>
      <c r="S2593">
        <f t="shared" si="40"/>
        <v>352.06918949722512</v>
      </c>
    </row>
    <row r="2594" spans="1:19" x14ac:dyDescent="0.25">
      <c r="A2594" s="197">
        <f>YieldsAct!A2594</f>
        <v>48193</v>
      </c>
      <c r="B2594" s="197" t="str">
        <f>YieldsAct!B2594</f>
        <v>TX</v>
      </c>
      <c r="C2594" s="197" t="str">
        <f>YieldsAct!C2594</f>
        <v>Hamilton County</v>
      </c>
      <c r="D2594" s="197">
        <f>YieldsAct!D2594</f>
        <v>-98.123054100000004</v>
      </c>
      <c r="E2594" s="197">
        <f>YieldsAct!E2594</f>
        <v>31.700410000000002</v>
      </c>
      <c r="N2594" s="198">
        <v>2.1399339999999999E-2</v>
      </c>
      <c r="S2594">
        <f t="shared" si="40"/>
        <v>121.28331187822512</v>
      </c>
    </row>
    <row r="2595" spans="1:19" x14ac:dyDescent="0.25">
      <c r="A2595" s="197">
        <f>YieldsAct!A2595</f>
        <v>48195</v>
      </c>
      <c r="B2595" s="197" t="str">
        <f>YieldsAct!B2595</f>
        <v>TX</v>
      </c>
      <c r="C2595" s="197" t="str">
        <f>YieldsAct!C2595</f>
        <v>Hansford County</v>
      </c>
      <c r="D2595" s="197">
        <f>YieldsAct!D2595</f>
        <v>-101.351105</v>
      </c>
      <c r="E2595" s="197">
        <f>YieldsAct!E2595</f>
        <v>36.269660000000002</v>
      </c>
      <c r="N2595" s="198">
        <v>1.9551579999999999E-2</v>
      </c>
      <c r="S2595">
        <f t="shared" si="40"/>
        <v>511.64648216010016</v>
      </c>
    </row>
    <row r="2596" spans="1:19" x14ac:dyDescent="0.25">
      <c r="A2596" s="197">
        <f>YieldsAct!A2596</f>
        <v>48197</v>
      </c>
      <c r="B2596" s="197" t="str">
        <f>YieldsAct!B2596</f>
        <v>TX</v>
      </c>
      <c r="C2596" s="197" t="str">
        <f>YieldsAct!C2596</f>
        <v>Hardeman County</v>
      </c>
      <c r="D2596" s="197">
        <f>YieldsAct!D2596</f>
        <v>-99.738526300000004</v>
      </c>
      <c r="E2596" s="197">
        <f>YieldsAct!E2596</f>
        <v>34.298690000000001</v>
      </c>
      <c r="N2596" s="198">
        <v>2.0544429999999999E-2</v>
      </c>
      <c r="S2596">
        <f t="shared" si="40"/>
        <v>331.73873036122507</v>
      </c>
    </row>
    <row r="2597" spans="1:19" x14ac:dyDescent="0.25">
      <c r="A2597" s="197">
        <f>YieldsAct!A2597</f>
        <v>48199</v>
      </c>
      <c r="B2597" s="197" t="str">
        <f>YieldsAct!B2597</f>
        <v>TX</v>
      </c>
      <c r="C2597" s="197" t="str">
        <f>YieldsAct!C2597</f>
        <v>Hardin County</v>
      </c>
      <c r="D2597" s="197">
        <f>YieldsAct!D2597</f>
        <v>-94.3986716</v>
      </c>
      <c r="E2597" s="197">
        <f>YieldsAct!E2597</f>
        <v>30.347249999999999</v>
      </c>
      <c r="N2597" s="198">
        <v>2.301214E-2</v>
      </c>
      <c r="S2597">
        <f t="shared" si="40"/>
        <v>23.710685765624927</v>
      </c>
    </row>
    <row r="2598" spans="1:19" x14ac:dyDescent="0.25">
      <c r="A2598" s="197">
        <f>YieldsAct!A2598</f>
        <v>48201</v>
      </c>
      <c r="B2598" s="197" t="str">
        <f>YieldsAct!B2598</f>
        <v>TX</v>
      </c>
      <c r="C2598" s="197" t="str">
        <f>YieldsAct!C2598</f>
        <v>Harris County</v>
      </c>
      <c r="D2598" s="197">
        <f>YieldsAct!D2598</f>
        <v>-95.401056999999994</v>
      </c>
      <c r="E2598" s="197">
        <f>YieldsAct!E2598</f>
        <v>29.872170000000001</v>
      </c>
      <c r="N2598" s="198">
        <v>2.2801479999999999E-2</v>
      </c>
      <c r="S2598">
        <f t="shared" si="40"/>
        <v>-8.5917588549749624</v>
      </c>
    </row>
    <row r="2599" spans="1:19" x14ac:dyDescent="0.25">
      <c r="A2599" s="197">
        <f>YieldsAct!A2599</f>
        <v>48203</v>
      </c>
      <c r="B2599" s="197" t="str">
        <f>YieldsAct!B2599</f>
        <v>TX</v>
      </c>
      <c r="C2599" s="197" t="str">
        <f>YieldsAct!C2599</f>
        <v>Harrison County</v>
      </c>
      <c r="D2599" s="197">
        <f>YieldsAct!D2599</f>
        <v>-94.380426999999997</v>
      </c>
      <c r="E2599" s="197">
        <f>YieldsAct!E2599</f>
        <v>32.57996</v>
      </c>
      <c r="N2599" s="198">
        <v>2.278529E-2</v>
      </c>
      <c r="S2599">
        <f t="shared" si="40"/>
        <v>189.12373560360001</v>
      </c>
    </row>
    <row r="2600" spans="1:19" x14ac:dyDescent="0.25">
      <c r="A2600" s="197">
        <f>YieldsAct!A2600</f>
        <v>48205</v>
      </c>
      <c r="B2600" s="197" t="str">
        <f>YieldsAct!B2600</f>
        <v>TX</v>
      </c>
      <c r="C2600" s="197" t="str">
        <f>YieldsAct!C2600</f>
        <v>Hartley County</v>
      </c>
      <c r="D2600" s="197">
        <f>YieldsAct!D2600</f>
        <v>-102.604321</v>
      </c>
      <c r="E2600" s="197">
        <f>YieldsAct!E2600</f>
        <v>35.831359999999997</v>
      </c>
      <c r="N2600" s="198">
        <v>1.8854340000000001E-2</v>
      </c>
      <c r="S2600">
        <f t="shared" si="40"/>
        <v>470.1275087615997</v>
      </c>
    </row>
    <row r="2601" spans="1:19" x14ac:dyDescent="0.25">
      <c r="A2601" s="197">
        <f>YieldsAct!A2601</f>
        <v>48207</v>
      </c>
      <c r="B2601" s="197" t="str">
        <f>YieldsAct!B2601</f>
        <v>TX</v>
      </c>
      <c r="C2601" s="197" t="str">
        <f>YieldsAct!C2601</f>
        <v>Haskell County</v>
      </c>
      <c r="D2601" s="197">
        <f>YieldsAct!D2601</f>
        <v>-99.728803900000003</v>
      </c>
      <c r="E2601" s="197">
        <f>YieldsAct!E2601</f>
        <v>33.172820000000002</v>
      </c>
      <c r="N2601" s="198">
        <v>2.0277170000000001E-2</v>
      </c>
      <c r="S2601">
        <f t="shared" si="40"/>
        <v>236.81562019290013</v>
      </c>
    </row>
    <row r="2602" spans="1:19" x14ac:dyDescent="0.25">
      <c r="A2602" s="197">
        <f>YieldsAct!A2602</f>
        <v>48209</v>
      </c>
      <c r="B2602" s="197" t="str">
        <f>YieldsAct!B2602</f>
        <v>TX</v>
      </c>
      <c r="C2602" s="197" t="str">
        <f>YieldsAct!C2602</f>
        <v>Hays County</v>
      </c>
      <c r="D2602" s="197">
        <f>YieldsAct!D2602</f>
        <v>-98.029509399999995</v>
      </c>
      <c r="E2602" s="197">
        <f>YieldsAct!E2602</f>
        <v>30.053450000000002</v>
      </c>
      <c r="N2602" s="198">
        <v>2.2408480000000001E-2</v>
      </c>
      <c r="S2602">
        <f t="shared" si="40"/>
        <v>3.6143030306251056</v>
      </c>
    </row>
    <row r="2603" spans="1:19" x14ac:dyDescent="0.25">
      <c r="A2603" s="197">
        <f>YieldsAct!A2603</f>
        <v>48211</v>
      </c>
      <c r="B2603" s="197" t="str">
        <f>YieldsAct!B2603</f>
        <v>TX</v>
      </c>
      <c r="C2603" s="197" t="str">
        <f>YieldsAct!C2603</f>
        <v>Hemphill County</v>
      </c>
      <c r="D2603" s="197">
        <f>YieldsAct!D2603</f>
        <v>-100.27278699999999</v>
      </c>
      <c r="E2603" s="197">
        <f>YieldsAct!E2603</f>
        <v>35.830719999999999</v>
      </c>
      <c r="N2603" s="198">
        <v>2.0122859999999999E-2</v>
      </c>
      <c r="S2603">
        <f t="shared" si="40"/>
        <v>470.0675153663999</v>
      </c>
    </row>
    <row r="2604" spans="1:19" x14ac:dyDescent="0.25">
      <c r="A2604" s="197">
        <f>YieldsAct!A2604</f>
        <v>48213</v>
      </c>
      <c r="B2604" s="197" t="str">
        <f>YieldsAct!B2604</f>
        <v>TX</v>
      </c>
      <c r="C2604" s="197" t="str">
        <f>YieldsAct!C2604</f>
        <v>Henderson County</v>
      </c>
      <c r="D2604" s="197">
        <f>YieldsAct!D2604</f>
        <v>-95.865319999999997</v>
      </c>
      <c r="E2604" s="197">
        <f>YieldsAct!E2604</f>
        <v>32.228450000000002</v>
      </c>
      <c r="N2604" s="198">
        <v>2.2541930000000002E-2</v>
      </c>
      <c r="S2604">
        <f t="shared" si="40"/>
        <v>161.59385115562517</v>
      </c>
    </row>
    <row r="2605" spans="1:19" x14ac:dyDescent="0.25">
      <c r="A2605" s="197">
        <f>YieldsAct!A2605</f>
        <v>48215</v>
      </c>
      <c r="B2605" s="197" t="str">
        <f>YieldsAct!B2605</f>
        <v>TX</v>
      </c>
      <c r="C2605" s="197" t="str">
        <f>YieldsAct!C2605</f>
        <v>Hidalgo County</v>
      </c>
      <c r="D2605" s="197">
        <f>YieldsAct!D2605</f>
        <v>-98.186342100000005</v>
      </c>
      <c r="E2605" s="197">
        <f>YieldsAct!E2605</f>
        <v>26.40314</v>
      </c>
      <c r="N2605" s="198">
        <v>2.1354870000000001E-2</v>
      </c>
      <c r="S2605">
        <f t="shared" si="40"/>
        <v>-213.67889581589998</v>
      </c>
    </row>
    <row r="2606" spans="1:19" x14ac:dyDescent="0.25">
      <c r="A2606" s="197">
        <f>YieldsAct!A2606</f>
        <v>48217</v>
      </c>
      <c r="B2606" s="197" t="str">
        <f>YieldsAct!B2606</f>
        <v>TX</v>
      </c>
      <c r="C2606" s="197" t="str">
        <f>YieldsAct!C2606</f>
        <v>Hill County</v>
      </c>
      <c r="D2606" s="197">
        <f>YieldsAct!D2606</f>
        <v>-97.130030000000005</v>
      </c>
      <c r="E2606" s="197">
        <f>YieldsAct!E2606</f>
        <v>31.994009999999999</v>
      </c>
      <c r="N2606" s="198">
        <v>2.203548E-2</v>
      </c>
      <c r="S2606">
        <f t="shared" si="40"/>
        <v>143.54184573022494</v>
      </c>
    </row>
    <row r="2607" spans="1:19" x14ac:dyDescent="0.25">
      <c r="A2607" s="197">
        <f>YieldsAct!A2607</f>
        <v>48219</v>
      </c>
      <c r="B2607" s="197" t="str">
        <f>YieldsAct!B2607</f>
        <v>TX</v>
      </c>
      <c r="C2607" s="197" t="str">
        <f>YieldsAct!C2607</f>
        <v>Hockley County</v>
      </c>
      <c r="D2607" s="197">
        <f>YieldsAct!D2607</f>
        <v>-102.331113</v>
      </c>
      <c r="E2607" s="197">
        <f>YieldsAct!E2607</f>
        <v>33.612290000000002</v>
      </c>
      <c r="N2607" s="198">
        <v>1.8781860000000001E-2</v>
      </c>
      <c r="S2607">
        <f t="shared" si="40"/>
        <v>273.18901284922515</v>
      </c>
    </row>
    <row r="2608" spans="1:19" x14ac:dyDescent="0.25">
      <c r="A2608" s="197">
        <f>YieldsAct!A2608</f>
        <v>48221</v>
      </c>
      <c r="B2608" s="197" t="str">
        <f>YieldsAct!B2608</f>
        <v>TX</v>
      </c>
      <c r="C2608" s="197" t="str">
        <f>YieldsAct!C2608</f>
        <v>Hood County</v>
      </c>
      <c r="D2608" s="197">
        <f>YieldsAct!D2608</f>
        <v>-97.827280599999995</v>
      </c>
      <c r="E2608" s="197">
        <f>YieldsAct!E2608</f>
        <v>32.433079999999997</v>
      </c>
      <c r="N2608" s="198">
        <v>2.158152E-2</v>
      </c>
      <c r="S2608">
        <f t="shared" si="40"/>
        <v>177.55262614439977</v>
      </c>
    </row>
    <row r="2609" spans="1:19" x14ac:dyDescent="0.25">
      <c r="A2609" s="197">
        <f>YieldsAct!A2609</f>
        <v>48223</v>
      </c>
      <c r="B2609" s="197" t="str">
        <f>YieldsAct!B2609</f>
        <v>TX</v>
      </c>
      <c r="C2609" s="197" t="str">
        <f>YieldsAct!C2609</f>
        <v>Hopkins County</v>
      </c>
      <c r="D2609" s="197">
        <f>YieldsAct!D2609</f>
        <v>-95.567048099999994</v>
      </c>
      <c r="E2609" s="197">
        <f>YieldsAct!E2609</f>
        <v>33.172829999999998</v>
      </c>
      <c r="N2609" s="198">
        <v>2.2687840000000001E-2</v>
      </c>
      <c r="S2609">
        <f t="shared" si="40"/>
        <v>236.81643797002479</v>
      </c>
    </row>
    <row r="2610" spans="1:19" x14ac:dyDescent="0.25">
      <c r="A2610" s="197">
        <f>YieldsAct!A2610</f>
        <v>48225</v>
      </c>
      <c r="B2610" s="197" t="str">
        <f>YieldsAct!B2610</f>
        <v>TX</v>
      </c>
      <c r="C2610" s="197" t="str">
        <f>YieldsAct!C2610</f>
        <v>Houston County</v>
      </c>
      <c r="D2610" s="197">
        <f>YieldsAct!D2610</f>
        <v>-95.4280957</v>
      </c>
      <c r="E2610" s="197">
        <f>YieldsAct!E2610</f>
        <v>31.33304</v>
      </c>
      <c r="N2610" s="198">
        <v>2.2894350000000001E-2</v>
      </c>
      <c r="S2610">
        <f t="shared" si="40"/>
        <v>93.978440193600036</v>
      </c>
    </row>
    <row r="2611" spans="1:19" x14ac:dyDescent="0.25">
      <c r="A2611" s="197">
        <f>YieldsAct!A2611</f>
        <v>48227</v>
      </c>
      <c r="B2611" s="197" t="str">
        <f>YieldsAct!B2611</f>
        <v>TX</v>
      </c>
      <c r="C2611" s="197" t="str">
        <f>YieldsAct!C2611</f>
        <v>Howard County</v>
      </c>
      <c r="D2611" s="197">
        <f>YieldsAct!D2611</f>
        <v>-101.442381</v>
      </c>
      <c r="E2611" s="197">
        <f>YieldsAct!E2611</f>
        <v>32.299630000000001</v>
      </c>
      <c r="N2611" s="198">
        <v>1.919071E-2</v>
      </c>
      <c r="S2611">
        <f t="shared" si="40"/>
        <v>167.12369580802502</v>
      </c>
    </row>
    <row r="2612" spans="1:19" x14ac:dyDescent="0.25">
      <c r="A2612" s="197">
        <f>YieldsAct!A2612</f>
        <v>48229</v>
      </c>
      <c r="B2612" s="197" t="str">
        <f>YieldsAct!B2612</f>
        <v>TX</v>
      </c>
      <c r="C2612" s="197" t="str">
        <f>YieldsAct!C2612</f>
        <v>Hudspeth County</v>
      </c>
      <c r="D2612" s="197">
        <f>YieldsAct!D2612</f>
        <v>-105.383814</v>
      </c>
      <c r="E2612" s="197">
        <f>YieldsAct!E2612</f>
        <v>31.443719999999999</v>
      </c>
      <c r="N2612" s="198">
        <v>1.7642749999999999E-2</v>
      </c>
      <c r="S2612">
        <f t="shared" si="40"/>
        <v>102.14083673639992</v>
      </c>
    </row>
    <row r="2613" spans="1:19" x14ac:dyDescent="0.25">
      <c r="A2613" s="197">
        <f>YieldsAct!A2613</f>
        <v>48231</v>
      </c>
      <c r="B2613" s="197" t="str">
        <f>YieldsAct!B2613</f>
        <v>TX</v>
      </c>
      <c r="C2613" s="197" t="str">
        <f>YieldsAct!C2613</f>
        <v>Hunt County</v>
      </c>
      <c r="D2613" s="197">
        <f>YieldsAct!D2613</f>
        <v>-96.083178500000002</v>
      </c>
      <c r="E2613" s="197">
        <f>YieldsAct!E2613</f>
        <v>33.1342</v>
      </c>
      <c r="N2613" s="198">
        <v>2.26395E-2</v>
      </c>
      <c r="S2613">
        <f t="shared" si="40"/>
        <v>233.66072169</v>
      </c>
    </row>
    <row r="2614" spans="1:19" x14ac:dyDescent="0.25">
      <c r="A2614" s="197">
        <f>YieldsAct!A2614</f>
        <v>48233</v>
      </c>
      <c r="B2614" s="197" t="str">
        <f>YieldsAct!B2614</f>
        <v>TX</v>
      </c>
      <c r="C2614" s="197" t="str">
        <f>YieldsAct!C2614</f>
        <v>Hutchinson County</v>
      </c>
      <c r="D2614" s="197">
        <f>YieldsAct!D2614</f>
        <v>-101.350506</v>
      </c>
      <c r="E2614" s="197">
        <f>YieldsAct!E2614</f>
        <v>35.833539999999999</v>
      </c>
      <c r="N2614" s="198">
        <v>1.9576139999999999E-2</v>
      </c>
      <c r="S2614">
        <f t="shared" si="40"/>
        <v>470.33187509609991</v>
      </c>
    </row>
    <row r="2615" spans="1:19" x14ac:dyDescent="0.25">
      <c r="A2615" s="197">
        <f>YieldsAct!A2615</f>
        <v>48235</v>
      </c>
      <c r="B2615" s="197" t="str">
        <f>YieldsAct!B2615</f>
        <v>TX</v>
      </c>
      <c r="C2615" s="197" t="str">
        <f>YieldsAct!C2615</f>
        <v>Irion County</v>
      </c>
      <c r="D2615" s="197">
        <f>YieldsAct!D2615</f>
        <v>-100.98664599999999</v>
      </c>
      <c r="E2615" s="197">
        <f>YieldsAct!E2615</f>
        <v>31.29955</v>
      </c>
      <c r="N2615" s="198">
        <v>1.968965E-2</v>
      </c>
      <c r="S2615">
        <f t="shared" si="40"/>
        <v>91.519492955624997</v>
      </c>
    </row>
    <row r="2616" spans="1:19" x14ac:dyDescent="0.25">
      <c r="A2616" s="197">
        <f>YieldsAct!A2616</f>
        <v>48237</v>
      </c>
      <c r="B2616" s="197" t="str">
        <f>YieldsAct!B2616</f>
        <v>TX</v>
      </c>
      <c r="C2616" s="197" t="str">
        <f>YieldsAct!C2616</f>
        <v>Jack County</v>
      </c>
      <c r="D2616" s="197">
        <f>YieldsAct!D2616</f>
        <v>-98.173350600000006</v>
      </c>
      <c r="E2616" s="197">
        <f>YieldsAct!E2616</f>
        <v>33.224899999999998</v>
      </c>
      <c r="N2616" s="198">
        <v>2.1281749999999999E-2</v>
      </c>
      <c r="S2616">
        <f t="shared" si="40"/>
        <v>241.08070502249984</v>
      </c>
    </row>
    <row r="2617" spans="1:19" x14ac:dyDescent="0.25">
      <c r="A2617" s="197">
        <f>YieldsAct!A2617</f>
        <v>48239</v>
      </c>
      <c r="B2617" s="197" t="str">
        <f>YieldsAct!B2617</f>
        <v>TX</v>
      </c>
      <c r="C2617" s="197" t="str">
        <f>YieldsAct!C2617</f>
        <v>Jackson County</v>
      </c>
      <c r="D2617" s="197">
        <f>YieldsAct!D2617</f>
        <v>-96.575772799999996</v>
      </c>
      <c r="E2617" s="197">
        <f>YieldsAct!E2617</f>
        <v>28.930029999999999</v>
      </c>
      <c r="N2617" s="198">
        <v>2.2461129999999999E-2</v>
      </c>
      <c r="S2617">
        <f t="shared" si="40"/>
        <v>-69.647094447975093</v>
      </c>
    </row>
    <row r="2618" spans="1:19" x14ac:dyDescent="0.25">
      <c r="A2618" s="197">
        <f>YieldsAct!A2618</f>
        <v>48241</v>
      </c>
      <c r="B2618" s="197" t="str">
        <f>YieldsAct!B2618</f>
        <v>TX</v>
      </c>
      <c r="C2618" s="197" t="str">
        <f>YieldsAct!C2618</f>
        <v>Jasper County</v>
      </c>
      <c r="D2618" s="197">
        <f>YieldsAct!D2618</f>
        <v>-94.025648200000006</v>
      </c>
      <c r="E2618" s="197">
        <f>YieldsAct!E2618</f>
        <v>30.754169999999998</v>
      </c>
      <c r="N2618" s="198">
        <v>2.299553E-2</v>
      </c>
      <c r="S2618">
        <f t="shared" si="40"/>
        <v>52.186212875024893</v>
      </c>
    </row>
    <row r="2619" spans="1:19" x14ac:dyDescent="0.25">
      <c r="A2619" s="197">
        <f>YieldsAct!A2619</f>
        <v>48243</v>
      </c>
      <c r="B2619" s="197" t="str">
        <f>YieldsAct!B2619</f>
        <v>TX</v>
      </c>
      <c r="C2619" s="197" t="str">
        <f>YieldsAct!C2619</f>
        <v>Jeff Davis County</v>
      </c>
      <c r="D2619" s="197">
        <f>YieldsAct!D2619</f>
        <v>-104.141583</v>
      </c>
      <c r="E2619" s="197">
        <f>YieldsAct!E2619</f>
        <v>30.7012</v>
      </c>
      <c r="N2619" s="198">
        <v>1.8044259999999999E-2</v>
      </c>
      <c r="S2619">
        <f t="shared" si="40"/>
        <v>48.437283239999999</v>
      </c>
    </row>
    <row r="2620" spans="1:19" x14ac:dyDescent="0.25">
      <c r="A2620" s="197">
        <f>YieldsAct!A2620</f>
        <v>48245</v>
      </c>
      <c r="B2620" s="197" t="str">
        <f>YieldsAct!B2620</f>
        <v>TX</v>
      </c>
      <c r="C2620" s="197" t="str">
        <f>YieldsAct!C2620</f>
        <v>Jefferson County</v>
      </c>
      <c r="D2620" s="197">
        <f>YieldsAct!D2620</f>
        <v>-94.167768600000002</v>
      </c>
      <c r="E2620" s="197">
        <f>YieldsAct!E2620</f>
        <v>29.910689999999999</v>
      </c>
      <c r="N2620" s="198">
        <v>2.238387E-2</v>
      </c>
      <c r="S2620">
        <f t="shared" si="40"/>
        <v>-6.0104783787750753</v>
      </c>
    </row>
    <row r="2621" spans="1:19" x14ac:dyDescent="0.25">
      <c r="A2621" s="197">
        <f>YieldsAct!A2621</f>
        <v>48247</v>
      </c>
      <c r="B2621" s="197" t="str">
        <f>YieldsAct!B2621</f>
        <v>TX</v>
      </c>
      <c r="C2621" s="197" t="str">
        <f>YieldsAct!C2621</f>
        <v>Jim Hogg County</v>
      </c>
      <c r="D2621" s="197">
        <f>YieldsAct!D2621</f>
        <v>-98.705933700000003</v>
      </c>
      <c r="E2621" s="197">
        <f>YieldsAct!E2621</f>
        <v>27.052779999999998</v>
      </c>
      <c r="N2621" s="198">
        <v>2.115239E-2</v>
      </c>
      <c r="S2621">
        <f t="shared" si="40"/>
        <v>-179.39361211110008</v>
      </c>
    </row>
    <row r="2622" spans="1:19" x14ac:dyDescent="0.25">
      <c r="A2622" s="197">
        <f>YieldsAct!A2622</f>
        <v>48249</v>
      </c>
      <c r="B2622" s="197" t="str">
        <f>YieldsAct!B2622</f>
        <v>TX</v>
      </c>
      <c r="C2622" s="197" t="str">
        <f>YieldsAct!C2622</f>
        <v>Jim Wells County</v>
      </c>
      <c r="D2622" s="197">
        <f>YieldsAct!D2622</f>
        <v>-98.096047799999994</v>
      </c>
      <c r="E2622" s="197">
        <f>YieldsAct!E2622</f>
        <v>27.72683</v>
      </c>
      <c r="N2622" s="198">
        <v>2.198255E-2</v>
      </c>
      <c r="S2622">
        <f t="shared" si="40"/>
        <v>-141.81254583997503</v>
      </c>
    </row>
    <row r="2623" spans="1:19" x14ac:dyDescent="0.25">
      <c r="A2623" s="197">
        <f>YieldsAct!A2623</f>
        <v>48251</v>
      </c>
      <c r="B2623" s="197" t="str">
        <f>YieldsAct!B2623</f>
        <v>TX</v>
      </c>
      <c r="C2623" s="197" t="str">
        <f>YieldsAct!C2623</f>
        <v>Johnson County</v>
      </c>
      <c r="D2623" s="197">
        <f>YieldsAct!D2623</f>
        <v>-97.370309700000007</v>
      </c>
      <c r="E2623" s="197">
        <f>YieldsAct!E2623</f>
        <v>32.377949999999998</v>
      </c>
      <c r="N2623" s="198">
        <v>2.1784499999999998E-2</v>
      </c>
      <c r="S2623">
        <f t="shared" si="40"/>
        <v>173.23457895562487</v>
      </c>
    </row>
    <row r="2624" spans="1:19" x14ac:dyDescent="0.25">
      <c r="A2624" s="197">
        <f>YieldsAct!A2624</f>
        <v>48253</v>
      </c>
      <c r="B2624" s="197" t="str">
        <f>YieldsAct!B2624</f>
        <v>TX</v>
      </c>
      <c r="C2624" s="197" t="str">
        <f>YieldsAct!C2624</f>
        <v>Jones County</v>
      </c>
      <c r="D2624" s="197">
        <f>YieldsAct!D2624</f>
        <v>-99.886844199999999</v>
      </c>
      <c r="E2624" s="197">
        <f>YieldsAct!E2624</f>
        <v>32.741050000000001</v>
      </c>
      <c r="N2624" s="198">
        <v>2.0175430000000001E-2</v>
      </c>
      <c r="S2624">
        <f t="shared" si="40"/>
        <v>201.92592398062507</v>
      </c>
    </row>
    <row r="2625" spans="1:19" x14ac:dyDescent="0.25">
      <c r="A2625" s="197">
        <f>YieldsAct!A2625</f>
        <v>48255</v>
      </c>
      <c r="B2625" s="197" t="str">
        <f>YieldsAct!B2625</f>
        <v>TX</v>
      </c>
      <c r="C2625" s="197" t="str">
        <f>YieldsAct!C2625</f>
        <v>Karnes County</v>
      </c>
      <c r="D2625" s="197">
        <f>YieldsAct!D2625</f>
        <v>-97.859016999999994</v>
      </c>
      <c r="E2625" s="197">
        <f>YieldsAct!E2625</f>
        <v>28.90399</v>
      </c>
      <c r="N2625" s="198">
        <v>2.2246470000000001E-2</v>
      </c>
      <c r="S2625">
        <f t="shared" si="40"/>
        <v>-71.277889679774987</v>
      </c>
    </row>
    <row r="2626" spans="1:19" x14ac:dyDescent="0.25">
      <c r="A2626" s="197">
        <f>YieldsAct!A2626</f>
        <v>48257</v>
      </c>
      <c r="B2626" s="197" t="str">
        <f>YieldsAct!B2626</f>
        <v>TX</v>
      </c>
      <c r="C2626" s="197" t="str">
        <f>YieldsAct!C2626</f>
        <v>Kaufman County</v>
      </c>
      <c r="D2626" s="197">
        <f>YieldsAct!D2626</f>
        <v>-96.294595700000002</v>
      </c>
      <c r="E2626" s="197">
        <f>YieldsAct!E2626</f>
        <v>32.610669999999999</v>
      </c>
      <c r="N2626" s="198">
        <v>2.2481020000000001E-2</v>
      </c>
      <c r="S2626">
        <f t="shared" si="40"/>
        <v>191.55532016002493</v>
      </c>
    </row>
    <row r="2627" spans="1:19" x14ac:dyDescent="0.25">
      <c r="A2627" s="197">
        <f>YieldsAct!A2627</f>
        <v>48259</v>
      </c>
      <c r="B2627" s="197" t="str">
        <f>YieldsAct!B2627</f>
        <v>TX</v>
      </c>
      <c r="C2627" s="197" t="str">
        <f>YieldsAct!C2627</f>
        <v>Kendall County</v>
      </c>
      <c r="D2627" s="197">
        <f>YieldsAct!D2627</f>
        <v>-98.711121199999994</v>
      </c>
      <c r="E2627" s="197">
        <f>YieldsAct!E2627</f>
        <v>29.926490000000001</v>
      </c>
      <c r="N2627" s="198">
        <v>2.2039880000000001E-2</v>
      </c>
      <c r="S2627">
        <f t="shared" si="40"/>
        <v>-4.9497666297749232</v>
      </c>
    </row>
    <row r="2628" spans="1:19" x14ac:dyDescent="0.25">
      <c r="A2628" s="197">
        <f>YieldsAct!A2628</f>
        <v>48261</v>
      </c>
      <c r="B2628" s="197" t="str">
        <f>YieldsAct!B2628</f>
        <v>TX</v>
      </c>
      <c r="C2628" s="197" t="str">
        <f>YieldsAct!C2628</f>
        <v>Kenedy County</v>
      </c>
      <c r="D2628" s="197">
        <f>YieldsAct!D2628</f>
        <v>-97.747742400000007</v>
      </c>
      <c r="E2628" s="197">
        <f>YieldsAct!E2628</f>
        <v>26.93197</v>
      </c>
      <c r="N2628" s="198">
        <v>2.1513069999999999E-2</v>
      </c>
      <c r="S2628">
        <f t="shared" si="40"/>
        <v>-185.91320681797501</v>
      </c>
    </row>
    <row r="2629" spans="1:19" x14ac:dyDescent="0.25">
      <c r="A2629" s="197">
        <f>YieldsAct!A2629</f>
        <v>48263</v>
      </c>
      <c r="B2629" s="197" t="str">
        <f>YieldsAct!B2629</f>
        <v>TX</v>
      </c>
      <c r="C2629" s="197" t="str">
        <f>YieldsAct!C2629</f>
        <v>Kent County</v>
      </c>
      <c r="D2629" s="197">
        <f>YieldsAct!D2629</f>
        <v>-100.764197</v>
      </c>
      <c r="E2629" s="197">
        <f>YieldsAct!E2629</f>
        <v>33.169580000000003</v>
      </c>
      <c r="N2629" s="198">
        <v>1.9721909999999999E-2</v>
      </c>
      <c r="S2629">
        <f t="shared" si="40"/>
        <v>236.55068409690028</v>
      </c>
    </row>
    <row r="2630" spans="1:19" x14ac:dyDescent="0.25">
      <c r="A2630" s="197">
        <f>YieldsAct!A2630</f>
        <v>48265</v>
      </c>
      <c r="B2630" s="197" t="str">
        <f>YieldsAct!B2630</f>
        <v>TX</v>
      </c>
      <c r="C2630" s="197" t="str">
        <f>YieldsAct!C2630</f>
        <v>Kerr County</v>
      </c>
      <c r="D2630" s="197">
        <f>YieldsAct!D2630</f>
        <v>-99.356415200000001</v>
      </c>
      <c r="E2630" s="197">
        <f>YieldsAct!E2630</f>
        <v>30.038879999999999</v>
      </c>
      <c r="N2630" s="198">
        <v>2.153685E-2</v>
      </c>
      <c r="S2630">
        <f t="shared" si="40"/>
        <v>2.6278012223999268</v>
      </c>
    </row>
    <row r="2631" spans="1:19" x14ac:dyDescent="0.25">
      <c r="A2631" s="197">
        <f>YieldsAct!A2631</f>
        <v>48267</v>
      </c>
      <c r="B2631" s="197" t="str">
        <f>YieldsAct!B2631</f>
        <v>TX</v>
      </c>
      <c r="C2631" s="197" t="str">
        <f>YieldsAct!C2631</f>
        <v>Kimble County</v>
      </c>
      <c r="D2631" s="197">
        <f>YieldsAct!D2631</f>
        <v>-99.744237999999996</v>
      </c>
      <c r="E2631" s="197">
        <f>YieldsAct!E2631</f>
        <v>30.457930000000001</v>
      </c>
      <c r="N2631" s="198">
        <v>2.0848479999999999E-2</v>
      </c>
      <c r="S2631">
        <f t="shared" si="40"/>
        <v>31.382099741025073</v>
      </c>
    </row>
    <row r="2632" spans="1:19" x14ac:dyDescent="0.25">
      <c r="A2632" s="197">
        <f>YieldsAct!A2632</f>
        <v>48269</v>
      </c>
      <c r="B2632" s="197" t="str">
        <f>YieldsAct!B2632</f>
        <v>TX</v>
      </c>
      <c r="C2632" s="197" t="str">
        <f>YieldsAct!C2632</f>
        <v>King County</v>
      </c>
      <c r="D2632" s="197">
        <f>YieldsAct!D2632</f>
        <v>-100.248261</v>
      </c>
      <c r="E2632" s="197">
        <f>YieldsAct!E2632</f>
        <v>33.610990000000001</v>
      </c>
      <c r="N2632" s="198">
        <v>2.0042040000000001E-2</v>
      </c>
      <c r="S2632">
        <f t="shared" si="40"/>
        <v>273.08013475522512</v>
      </c>
    </row>
    <row r="2633" spans="1:19" x14ac:dyDescent="0.25">
      <c r="A2633" s="197">
        <f>YieldsAct!A2633</f>
        <v>48271</v>
      </c>
      <c r="B2633" s="197" t="str">
        <f>YieldsAct!B2633</f>
        <v>TX</v>
      </c>
      <c r="C2633" s="197" t="str">
        <f>YieldsAct!C2633</f>
        <v>Kinney County</v>
      </c>
      <c r="D2633" s="197">
        <f>YieldsAct!D2633</f>
        <v>-100.42521499999999</v>
      </c>
      <c r="E2633" s="197">
        <f>YieldsAct!E2633</f>
        <v>29.338920000000002</v>
      </c>
      <c r="N2633" s="198">
        <v>2.1982720000000001E-2</v>
      </c>
      <c r="S2633">
        <f t="shared" ref="S2633:S2696" si="41">E2633*1.5^2*(E2633-30)</f>
        <v>-43.639589775599894</v>
      </c>
    </row>
    <row r="2634" spans="1:19" x14ac:dyDescent="0.25">
      <c r="A2634" s="197">
        <f>YieldsAct!A2634</f>
        <v>48273</v>
      </c>
      <c r="B2634" s="197" t="str">
        <f>YieldsAct!B2634</f>
        <v>TX</v>
      </c>
      <c r="C2634" s="197" t="str">
        <f>YieldsAct!C2634</f>
        <v>Kleberg County</v>
      </c>
      <c r="D2634" s="197">
        <f>YieldsAct!D2634</f>
        <v>-97.766520299999996</v>
      </c>
      <c r="E2634" s="197">
        <f>YieldsAct!E2634</f>
        <v>27.44342</v>
      </c>
      <c r="N2634" s="198">
        <v>2.1597729999999999E-2</v>
      </c>
      <c r="S2634">
        <f t="shared" si="41"/>
        <v>-157.86292208310002</v>
      </c>
    </row>
    <row r="2635" spans="1:19" x14ac:dyDescent="0.25">
      <c r="A2635" s="197">
        <f>YieldsAct!A2635</f>
        <v>48275</v>
      </c>
      <c r="B2635" s="197" t="str">
        <f>YieldsAct!B2635</f>
        <v>TX</v>
      </c>
      <c r="C2635" s="197" t="str">
        <f>YieldsAct!C2635</f>
        <v>Knox County</v>
      </c>
      <c r="D2635" s="197">
        <f>YieldsAct!D2635</f>
        <v>-99.737994200000003</v>
      </c>
      <c r="E2635" s="197">
        <f>YieldsAct!E2635</f>
        <v>33.600299999999997</v>
      </c>
      <c r="N2635" s="198">
        <v>2.0325840000000001E-2</v>
      </c>
      <c r="S2635">
        <f t="shared" si="41"/>
        <v>272.18511020249974</v>
      </c>
    </row>
    <row r="2636" spans="1:19" x14ac:dyDescent="0.25">
      <c r="A2636" s="197">
        <f>YieldsAct!A2636</f>
        <v>48277</v>
      </c>
      <c r="B2636" s="197" t="str">
        <f>YieldsAct!B2636</f>
        <v>TX</v>
      </c>
      <c r="C2636" s="197" t="str">
        <f>YieldsAct!C2636</f>
        <v>Lamar County</v>
      </c>
      <c r="D2636" s="197">
        <f>YieldsAct!D2636</f>
        <v>-95.5744708</v>
      </c>
      <c r="E2636" s="197">
        <f>YieldsAct!E2636</f>
        <v>33.692320000000002</v>
      </c>
      <c r="N2636" s="198">
        <v>2.2805289999999999E-2</v>
      </c>
      <c r="S2636">
        <f t="shared" si="41"/>
        <v>279.90636071040018</v>
      </c>
    </row>
    <row r="2637" spans="1:19" x14ac:dyDescent="0.25">
      <c r="A2637" s="197">
        <f>YieldsAct!A2637</f>
        <v>48279</v>
      </c>
      <c r="B2637" s="197" t="str">
        <f>YieldsAct!B2637</f>
        <v>TX</v>
      </c>
      <c r="C2637" s="197" t="str">
        <f>YieldsAct!C2637</f>
        <v>Lamb County</v>
      </c>
      <c r="D2637" s="197">
        <f>YieldsAct!D2637</f>
        <v>-102.337971</v>
      </c>
      <c r="E2637" s="197">
        <f>YieldsAct!E2637</f>
        <v>34.066220000000001</v>
      </c>
      <c r="N2637" s="198">
        <v>1.8830340000000001E-2</v>
      </c>
      <c r="S2637">
        <f t="shared" si="41"/>
        <v>311.67167644890009</v>
      </c>
    </row>
    <row r="2638" spans="1:19" x14ac:dyDescent="0.25">
      <c r="A2638" s="197">
        <f>YieldsAct!A2638</f>
        <v>48281</v>
      </c>
      <c r="B2638" s="197" t="str">
        <f>YieldsAct!B2638</f>
        <v>TX</v>
      </c>
      <c r="C2638" s="197" t="str">
        <f>YieldsAct!C2638</f>
        <v>Lampasas County</v>
      </c>
      <c r="D2638" s="197">
        <f>YieldsAct!D2638</f>
        <v>-98.247014399999998</v>
      </c>
      <c r="E2638" s="197">
        <f>YieldsAct!E2638</f>
        <v>31.19293</v>
      </c>
      <c r="N2638" s="198">
        <v>2.133473E-2</v>
      </c>
      <c r="S2638">
        <f t="shared" si="41"/>
        <v>83.724709466025047</v>
      </c>
    </row>
    <row r="2639" spans="1:19" x14ac:dyDescent="0.25">
      <c r="A2639" s="197">
        <f>YieldsAct!A2639</f>
        <v>48283</v>
      </c>
      <c r="B2639" s="197" t="str">
        <f>YieldsAct!B2639</f>
        <v>TX</v>
      </c>
      <c r="C2639" s="197" t="str">
        <f>YieldsAct!C2639</f>
        <v>La Salle County</v>
      </c>
      <c r="D2639" s="197">
        <f>YieldsAct!D2639</f>
        <v>-99.110720700000002</v>
      </c>
      <c r="E2639" s="197">
        <f>YieldsAct!E2639</f>
        <v>28.346609999999998</v>
      </c>
      <c r="N2639" s="198">
        <v>2.1674659999999998E-2</v>
      </c>
      <c r="S2639">
        <f t="shared" si="41"/>
        <v>-105.4530033927751</v>
      </c>
    </row>
    <row r="2640" spans="1:19" x14ac:dyDescent="0.25">
      <c r="A2640" s="197">
        <f>YieldsAct!A2640</f>
        <v>48285</v>
      </c>
      <c r="B2640" s="197" t="str">
        <f>YieldsAct!B2640</f>
        <v>TX</v>
      </c>
      <c r="C2640" s="197" t="str">
        <f>YieldsAct!C2640</f>
        <v>Lavaca County</v>
      </c>
      <c r="D2640" s="197">
        <f>YieldsAct!D2640</f>
        <v>-96.937363700000006</v>
      </c>
      <c r="E2640" s="197">
        <f>YieldsAct!E2640</f>
        <v>29.37481</v>
      </c>
      <c r="N2640" s="198">
        <v>2.2546130000000001E-2</v>
      </c>
      <c r="S2640">
        <f t="shared" si="41"/>
        <v>-41.320884293774995</v>
      </c>
    </row>
    <row r="2641" spans="1:19" x14ac:dyDescent="0.25">
      <c r="A2641" s="197">
        <f>YieldsAct!A2641</f>
        <v>48287</v>
      </c>
      <c r="B2641" s="197" t="str">
        <f>YieldsAct!B2641</f>
        <v>TX</v>
      </c>
      <c r="C2641" s="197" t="str">
        <f>YieldsAct!C2641</f>
        <v>Lee County</v>
      </c>
      <c r="D2641" s="197">
        <f>YieldsAct!D2641</f>
        <v>-96.976191099999994</v>
      </c>
      <c r="E2641" s="197">
        <f>YieldsAct!E2641</f>
        <v>30.31213</v>
      </c>
      <c r="N2641" s="198">
        <v>2.245691E-2</v>
      </c>
      <c r="S2641">
        <f t="shared" si="41"/>
        <v>21.287981558024985</v>
      </c>
    </row>
    <row r="2642" spans="1:19" x14ac:dyDescent="0.25">
      <c r="A2642" s="197">
        <f>YieldsAct!A2642</f>
        <v>48289</v>
      </c>
      <c r="B2642" s="197" t="str">
        <f>YieldsAct!B2642</f>
        <v>TX</v>
      </c>
      <c r="C2642" s="197" t="str">
        <f>YieldsAct!C2642</f>
        <v>Leon County</v>
      </c>
      <c r="D2642" s="197">
        <f>YieldsAct!D2642</f>
        <v>-96.010004300000006</v>
      </c>
      <c r="E2642" s="197">
        <f>YieldsAct!E2642</f>
        <v>31.31015</v>
      </c>
      <c r="N2642" s="198">
        <v>2.2700270000000002E-2</v>
      </c>
      <c r="S2642">
        <f t="shared" si="41"/>
        <v>92.297234300625021</v>
      </c>
    </row>
    <row r="2643" spans="1:19" x14ac:dyDescent="0.25">
      <c r="A2643" s="197">
        <f>YieldsAct!A2643</f>
        <v>48291</v>
      </c>
      <c r="B2643" s="197" t="str">
        <f>YieldsAct!B2643</f>
        <v>TX</v>
      </c>
      <c r="C2643" s="197" t="str">
        <f>YieldsAct!C2643</f>
        <v>Liberty County</v>
      </c>
      <c r="D2643" s="197">
        <f>YieldsAct!D2643</f>
        <v>-94.813887199999996</v>
      </c>
      <c r="E2643" s="197">
        <f>YieldsAct!E2643</f>
        <v>30.159130000000001</v>
      </c>
      <c r="N2643" s="198">
        <v>2.2817529999999999E-2</v>
      </c>
      <c r="S2643">
        <f t="shared" si="41"/>
        <v>10.798250303025075</v>
      </c>
    </row>
    <row r="2644" spans="1:19" x14ac:dyDescent="0.25">
      <c r="A2644" s="197">
        <f>YieldsAct!A2644</f>
        <v>48293</v>
      </c>
      <c r="B2644" s="197" t="str">
        <f>YieldsAct!B2644</f>
        <v>TX</v>
      </c>
      <c r="C2644" s="197" t="str">
        <f>YieldsAct!C2644</f>
        <v>Limestone County</v>
      </c>
      <c r="D2644" s="197">
        <f>YieldsAct!D2644</f>
        <v>-96.579057800000001</v>
      </c>
      <c r="E2644" s="197">
        <f>YieldsAct!E2644</f>
        <v>31.54984</v>
      </c>
      <c r="N2644" s="198">
        <v>2.228246E-2</v>
      </c>
      <c r="S2644">
        <f t="shared" si="41"/>
        <v>110.01870905759998</v>
      </c>
    </row>
    <row r="2645" spans="1:19" x14ac:dyDescent="0.25">
      <c r="A2645" s="197">
        <f>YieldsAct!A2645</f>
        <v>48295</v>
      </c>
      <c r="B2645" s="197" t="str">
        <f>YieldsAct!B2645</f>
        <v>TX</v>
      </c>
      <c r="C2645" s="197" t="str">
        <f>YieldsAct!C2645</f>
        <v>Lipscomb County</v>
      </c>
      <c r="D2645" s="197">
        <f>YieldsAct!D2645</f>
        <v>-100.273342</v>
      </c>
      <c r="E2645" s="197">
        <f>YieldsAct!E2645</f>
        <v>36.268230000000003</v>
      </c>
      <c r="N2645" s="198">
        <v>2.0086179999999999E-2</v>
      </c>
      <c r="S2645">
        <f t="shared" si="41"/>
        <v>511.5096164990253</v>
      </c>
    </row>
    <row r="2646" spans="1:19" x14ac:dyDescent="0.25">
      <c r="A2646" s="197">
        <f>YieldsAct!A2646</f>
        <v>48297</v>
      </c>
      <c r="B2646" s="197" t="str">
        <f>YieldsAct!B2646</f>
        <v>TX</v>
      </c>
      <c r="C2646" s="197" t="str">
        <f>YieldsAct!C2646</f>
        <v>Live Oak County</v>
      </c>
      <c r="D2646" s="197">
        <f>YieldsAct!D2646</f>
        <v>-98.128557900000004</v>
      </c>
      <c r="E2646" s="197">
        <f>YieldsAct!E2646</f>
        <v>28.34938</v>
      </c>
      <c r="N2646" s="198">
        <v>2.208015E-2</v>
      </c>
      <c r="S2646">
        <f t="shared" si="41"/>
        <v>-105.28662063509999</v>
      </c>
    </row>
    <row r="2647" spans="1:19" x14ac:dyDescent="0.25">
      <c r="A2647" s="197">
        <f>YieldsAct!A2647</f>
        <v>48299</v>
      </c>
      <c r="B2647" s="197" t="str">
        <f>YieldsAct!B2647</f>
        <v>TX</v>
      </c>
      <c r="C2647" s="197" t="str">
        <f>YieldsAct!C2647</f>
        <v>Llano County</v>
      </c>
      <c r="D2647" s="197">
        <f>YieldsAct!D2647</f>
        <v>-98.689973899999998</v>
      </c>
      <c r="E2647" s="197">
        <f>YieldsAct!E2647</f>
        <v>30.700589999999998</v>
      </c>
      <c r="N2647" s="198">
        <v>2.1358760000000001E-2</v>
      </c>
      <c r="S2647">
        <f t="shared" si="41"/>
        <v>48.394184283224874</v>
      </c>
    </row>
    <row r="2648" spans="1:19" x14ac:dyDescent="0.25">
      <c r="A2648" s="197">
        <f>YieldsAct!A2648</f>
        <v>48301</v>
      </c>
      <c r="B2648" s="197" t="str">
        <f>YieldsAct!B2648</f>
        <v>TX</v>
      </c>
      <c r="C2648" s="197" t="str">
        <f>YieldsAct!C2648</f>
        <v>Loving County</v>
      </c>
      <c r="D2648" s="197">
        <f>YieldsAct!D2648</f>
        <v>-103.59324700000001</v>
      </c>
      <c r="E2648" s="197">
        <f>YieldsAct!E2648</f>
        <v>31.84891</v>
      </c>
      <c r="N2648" s="198">
        <v>1.8652309999999998E-2</v>
      </c>
      <c r="S2648">
        <f t="shared" si="41"/>
        <v>132.49297842322503</v>
      </c>
    </row>
    <row r="2649" spans="1:19" x14ac:dyDescent="0.25">
      <c r="A2649" s="197">
        <f>YieldsAct!A2649</f>
        <v>48303</v>
      </c>
      <c r="B2649" s="197" t="str">
        <f>YieldsAct!B2649</f>
        <v>TX</v>
      </c>
      <c r="C2649" s="197" t="str">
        <f>YieldsAct!C2649</f>
        <v>Lubbock County</v>
      </c>
      <c r="D2649" s="197">
        <f>YieldsAct!D2649</f>
        <v>-101.802599</v>
      </c>
      <c r="E2649" s="197">
        <f>YieldsAct!E2649</f>
        <v>33.610300000000002</v>
      </c>
      <c r="N2649" s="198">
        <v>1.904923E-2</v>
      </c>
      <c r="S2649">
        <f t="shared" si="41"/>
        <v>273.02234870250021</v>
      </c>
    </row>
    <row r="2650" spans="1:19" x14ac:dyDescent="0.25">
      <c r="A2650" s="197">
        <f>YieldsAct!A2650</f>
        <v>48305</v>
      </c>
      <c r="B2650" s="197" t="str">
        <f>YieldsAct!B2650</f>
        <v>TX</v>
      </c>
      <c r="C2650" s="197" t="str">
        <f>YieldsAct!C2650</f>
        <v>Lynn County</v>
      </c>
      <c r="D2650" s="197">
        <f>YieldsAct!D2650</f>
        <v>-101.80349200000001</v>
      </c>
      <c r="E2650" s="197">
        <f>YieldsAct!E2650</f>
        <v>33.173470000000002</v>
      </c>
      <c r="N2650" s="198">
        <v>1.9069719999999998E-2</v>
      </c>
      <c r="S2650">
        <f t="shared" si="41"/>
        <v>236.86877664202515</v>
      </c>
    </row>
    <row r="2651" spans="1:19" x14ac:dyDescent="0.25">
      <c r="A2651" s="197">
        <f>YieldsAct!A2651</f>
        <v>48307</v>
      </c>
      <c r="B2651" s="197" t="str">
        <f>YieldsAct!B2651</f>
        <v>TX</v>
      </c>
      <c r="C2651" s="197" t="str">
        <f>YieldsAct!C2651</f>
        <v>McCulloch County</v>
      </c>
      <c r="D2651" s="197">
        <f>YieldsAct!D2651</f>
        <v>-99.365763900000005</v>
      </c>
      <c r="E2651" s="197">
        <f>YieldsAct!E2651</f>
        <v>31.202110000000001</v>
      </c>
      <c r="N2651" s="198">
        <v>2.0698290000000001E-2</v>
      </c>
      <c r="S2651">
        <f t="shared" si="41"/>
        <v>84.393829017225073</v>
      </c>
    </row>
    <row r="2652" spans="1:19" x14ac:dyDescent="0.25">
      <c r="A2652" s="197">
        <f>YieldsAct!A2652</f>
        <v>48309</v>
      </c>
      <c r="B2652" s="197" t="str">
        <f>YieldsAct!B2652</f>
        <v>TX</v>
      </c>
      <c r="C2652" s="197" t="str">
        <f>YieldsAct!C2652</f>
        <v>McLennan County</v>
      </c>
      <c r="D2652" s="197">
        <f>YieldsAct!D2652</f>
        <v>-97.201685999999995</v>
      </c>
      <c r="E2652" s="197">
        <f>YieldsAct!E2652</f>
        <v>31.558070000000001</v>
      </c>
      <c r="N2652" s="198">
        <v>2.2100680000000001E-2</v>
      </c>
      <c r="S2652">
        <f t="shared" si="41"/>
        <v>110.63178478102505</v>
      </c>
    </row>
    <row r="2653" spans="1:19" x14ac:dyDescent="0.25">
      <c r="A2653" s="197">
        <f>YieldsAct!A2653</f>
        <v>48311</v>
      </c>
      <c r="B2653" s="197" t="str">
        <f>YieldsAct!B2653</f>
        <v>TX</v>
      </c>
      <c r="C2653" s="197" t="str">
        <f>YieldsAct!C2653</f>
        <v>McMullen County</v>
      </c>
      <c r="D2653" s="197">
        <f>YieldsAct!D2653</f>
        <v>-98.575924700000002</v>
      </c>
      <c r="E2653" s="197">
        <f>YieldsAct!E2653</f>
        <v>28.351369999999999</v>
      </c>
      <c r="N2653" s="198">
        <v>2.184088E-2</v>
      </c>
      <c r="S2653">
        <f t="shared" si="41"/>
        <v>-105.16706802697504</v>
      </c>
    </row>
    <row r="2654" spans="1:19" x14ac:dyDescent="0.25">
      <c r="A2654" s="197">
        <f>YieldsAct!A2654</f>
        <v>48313</v>
      </c>
      <c r="B2654" s="197" t="str">
        <f>YieldsAct!B2654</f>
        <v>TX</v>
      </c>
      <c r="C2654" s="197" t="str">
        <f>YieldsAct!C2654</f>
        <v>Madison County</v>
      </c>
      <c r="D2654" s="197">
        <f>YieldsAct!D2654</f>
        <v>-95.942546800000002</v>
      </c>
      <c r="E2654" s="197">
        <f>YieldsAct!E2654</f>
        <v>30.97336</v>
      </c>
      <c r="N2654" s="198">
        <v>2.2829519999999999E-2</v>
      </c>
      <c r="S2654">
        <f t="shared" si="41"/>
        <v>67.83351680159997</v>
      </c>
    </row>
    <row r="2655" spans="1:19" x14ac:dyDescent="0.25">
      <c r="A2655" s="197">
        <f>YieldsAct!A2655</f>
        <v>48315</v>
      </c>
      <c r="B2655" s="197" t="str">
        <f>YieldsAct!B2655</f>
        <v>TX</v>
      </c>
      <c r="C2655" s="197" t="str">
        <f>YieldsAct!C2655</f>
        <v>Marion County</v>
      </c>
      <c r="D2655" s="197">
        <f>YieldsAct!D2655</f>
        <v>-94.368424700000006</v>
      </c>
      <c r="E2655" s="197">
        <f>YieldsAct!E2655</f>
        <v>32.827469999999998</v>
      </c>
      <c r="N2655" s="198">
        <v>2.277297E-2</v>
      </c>
      <c r="S2655">
        <f t="shared" si="41"/>
        <v>208.84204485202486</v>
      </c>
    </row>
    <row r="2656" spans="1:19" x14ac:dyDescent="0.25">
      <c r="A2656" s="197">
        <f>YieldsAct!A2656</f>
        <v>48317</v>
      </c>
      <c r="B2656" s="197" t="str">
        <f>YieldsAct!B2656</f>
        <v>TX</v>
      </c>
      <c r="C2656" s="197" t="str">
        <f>YieldsAct!C2656</f>
        <v>Martin County</v>
      </c>
      <c r="D2656" s="197">
        <f>YieldsAct!D2656</f>
        <v>-101.95415199999999</v>
      </c>
      <c r="E2656" s="197">
        <f>YieldsAct!E2656</f>
        <v>32.30133</v>
      </c>
      <c r="N2656" s="198">
        <v>1.8903119999999999E-2</v>
      </c>
      <c r="S2656">
        <f t="shared" si="41"/>
        <v>167.25604448002503</v>
      </c>
    </row>
    <row r="2657" spans="1:19" x14ac:dyDescent="0.25">
      <c r="A2657" s="197">
        <f>YieldsAct!A2657</f>
        <v>48319</v>
      </c>
      <c r="B2657" s="197" t="str">
        <f>YieldsAct!B2657</f>
        <v>TX</v>
      </c>
      <c r="C2657" s="197" t="str">
        <f>YieldsAct!C2657</f>
        <v>Mason County</v>
      </c>
      <c r="D2657" s="197">
        <f>YieldsAct!D2657</f>
        <v>-99.242290600000004</v>
      </c>
      <c r="E2657" s="197">
        <f>YieldsAct!E2657</f>
        <v>30.712890000000002</v>
      </c>
      <c r="N2657" s="198">
        <v>2.0969660000000001E-2</v>
      </c>
      <c r="S2657">
        <f t="shared" si="41"/>
        <v>49.263552342225111</v>
      </c>
    </row>
    <row r="2658" spans="1:19" x14ac:dyDescent="0.25">
      <c r="A2658" s="197">
        <f>YieldsAct!A2658</f>
        <v>48321</v>
      </c>
      <c r="B2658" s="197" t="str">
        <f>YieldsAct!B2658</f>
        <v>TX</v>
      </c>
      <c r="C2658" s="197" t="str">
        <f>YieldsAct!C2658</f>
        <v>Matagorda County</v>
      </c>
      <c r="D2658" s="197">
        <f>YieldsAct!D2658</f>
        <v>-95.9962673</v>
      </c>
      <c r="E2658" s="197">
        <f>YieldsAct!E2658</f>
        <v>28.877140000000001</v>
      </c>
      <c r="N2658" s="198">
        <v>2.2120589999999999E-2</v>
      </c>
      <c r="S2658">
        <f t="shared" si="41"/>
        <v>-72.956217195899967</v>
      </c>
    </row>
    <row r="2659" spans="1:19" x14ac:dyDescent="0.25">
      <c r="A2659" s="197">
        <f>YieldsAct!A2659</f>
        <v>48323</v>
      </c>
      <c r="B2659" s="197" t="str">
        <f>YieldsAct!B2659</f>
        <v>TX</v>
      </c>
      <c r="C2659" s="197" t="str">
        <f>YieldsAct!C2659</f>
        <v>Maverick County</v>
      </c>
      <c r="D2659" s="197">
        <f>YieldsAct!D2659</f>
        <v>-100.322906</v>
      </c>
      <c r="E2659" s="197">
        <f>YieldsAct!E2659</f>
        <v>28.734529999999999</v>
      </c>
      <c r="N2659" s="198">
        <v>2.153735E-2</v>
      </c>
      <c r="S2659">
        <f t="shared" si="41"/>
        <v>-81.816042777975042</v>
      </c>
    </row>
    <row r="2660" spans="1:19" x14ac:dyDescent="0.25">
      <c r="A2660" s="197">
        <f>YieldsAct!A2660</f>
        <v>48325</v>
      </c>
      <c r="B2660" s="197" t="str">
        <f>YieldsAct!B2660</f>
        <v>TX</v>
      </c>
      <c r="C2660" s="197" t="str">
        <f>YieldsAct!C2660</f>
        <v>Medina County</v>
      </c>
      <c r="D2660" s="197">
        <f>YieldsAct!D2660</f>
        <v>-99.114528000000007</v>
      </c>
      <c r="E2660" s="197">
        <f>YieldsAct!E2660</f>
        <v>29.351669999999999</v>
      </c>
      <c r="N2660" s="198">
        <v>2.2379639999999999E-2</v>
      </c>
      <c r="S2660">
        <f t="shared" si="41"/>
        <v>-42.816528474975094</v>
      </c>
    </row>
    <row r="2661" spans="1:19" x14ac:dyDescent="0.25">
      <c r="A2661" s="197">
        <f>YieldsAct!A2661</f>
        <v>48327</v>
      </c>
      <c r="B2661" s="197" t="str">
        <f>YieldsAct!B2661</f>
        <v>TX</v>
      </c>
      <c r="C2661" s="197" t="str">
        <f>YieldsAct!C2661</f>
        <v>Menard County</v>
      </c>
      <c r="D2661" s="197">
        <f>YieldsAct!D2661</f>
        <v>-99.833497399999999</v>
      </c>
      <c r="E2661" s="197">
        <f>YieldsAct!E2661</f>
        <v>30.878820000000001</v>
      </c>
      <c r="N2661" s="198">
        <v>2.0584979999999999E-2</v>
      </c>
      <c r="S2661">
        <f t="shared" si="41"/>
        <v>61.058080332900076</v>
      </c>
    </row>
    <row r="2662" spans="1:19" x14ac:dyDescent="0.25">
      <c r="A2662" s="197">
        <f>YieldsAct!A2662</f>
        <v>48329</v>
      </c>
      <c r="B2662" s="197" t="str">
        <f>YieldsAct!B2662</f>
        <v>TX</v>
      </c>
      <c r="C2662" s="197" t="str">
        <f>YieldsAct!C2662</f>
        <v>Midland County</v>
      </c>
      <c r="D2662" s="197">
        <f>YieldsAct!D2662</f>
        <v>-102.024444</v>
      </c>
      <c r="E2662" s="197">
        <f>YieldsAct!E2662</f>
        <v>31.863250000000001</v>
      </c>
      <c r="N2662" s="198">
        <v>1.8890830000000001E-2</v>
      </c>
      <c r="S2662">
        <f t="shared" si="41"/>
        <v>133.58070126562507</v>
      </c>
    </row>
    <row r="2663" spans="1:19" x14ac:dyDescent="0.25">
      <c r="A2663" s="197">
        <f>YieldsAct!A2663</f>
        <v>48331</v>
      </c>
      <c r="B2663" s="197" t="str">
        <f>YieldsAct!B2663</f>
        <v>TX</v>
      </c>
      <c r="C2663" s="197" t="str">
        <f>YieldsAct!C2663</f>
        <v>Milam County</v>
      </c>
      <c r="D2663" s="197">
        <f>YieldsAct!D2663</f>
        <v>-96.983288599999995</v>
      </c>
      <c r="E2663" s="197">
        <f>YieldsAct!E2663</f>
        <v>30.783480000000001</v>
      </c>
      <c r="N2663" s="198">
        <v>2.2343600000000002E-2</v>
      </c>
      <c r="S2663">
        <f t="shared" si="41"/>
        <v>54.266042048400067</v>
      </c>
    </row>
    <row r="2664" spans="1:19" x14ac:dyDescent="0.25">
      <c r="A2664" s="197">
        <f>YieldsAct!A2664</f>
        <v>48333</v>
      </c>
      <c r="B2664" s="197" t="str">
        <f>YieldsAct!B2664</f>
        <v>TX</v>
      </c>
      <c r="C2664" s="197" t="str">
        <f>YieldsAct!C2664</f>
        <v>Mills County</v>
      </c>
      <c r="D2664" s="197">
        <f>YieldsAct!D2664</f>
        <v>-98.607098199999996</v>
      </c>
      <c r="E2664" s="197">
        <f>YieldsAct!E2664</f>
        <v>31.498010000000001</v>
      </c>
      <c r="N2664" s="198">
        <v>2.100248E-2</v>
      </c>
      <c r="S2664">
        <f t="shared" si="41"/>
        <v>106.16475141022507</v>
      </c>
    </row>
    <row r="2665" spans="1:19" x14ac:dyDescent="0.25">
      <c r="A2665" s="197">
        <f>YieldsAct!A2665</f>
        <v>48335</v>
      </c>
      <c r="B2665" s="197" t="str">
        <f>YieldsAct!B2665</f>
        <v>TX</v>
      </c>
      <c r="C2665" s="197" t="str">
        <f>YieldsAct!C2665</f>
        <v>Mitchell County</v>
      </c>
      <c r="D2665" s="197">
        <f>YieldsAct!D2665</f>
        <v>-100.92019500000001</v>
      </c>
      <c r="E2665" s="197">
        <f>YieldsAct!E2665</f>
        <v>32.29813</v>
      </c>
      <c r="N2665" s="198">
        <v>1.9490790000000001E-2</v>
      </c>
      <c r="S2665">
        <f t="shared" si="41"/>
        <v>167.00692836802503</v>
      </c>
    </row>
    <row r="2666" spans="1:19" x14ac:dyDescent="0.25">
      <c r="A2666" s="197">
        <f>YieldsAct!A2666</f>
        <v>48337</v>
      </c>
      <c r="B2666" s="197" t="str">
        <f>YieldsAct!B2666</f>
        <v>TX</v>
      </c>
      <c r="C2666" s="197" t="str">
        <f>YieldsAct!C2666</f>
        <v>Montague County</v>
      </c>
      <c r="D2666" s="197">
        <f>YieldsAct!D2666</f>
        <v>-97.7241863</v>
      </c>
      <c r="E2666" s="197">
        <f>YieldsAct!E2666</f>
        <v>33.674889999999998</v>
      </c>
      <c r="N2666" s="198">
        <v>2.1671050000000001E-2</v>
      </c>
      <c r="S2666">
        <f t="shared" si="41"/>
        <v>278.44091215222483</v>
      </c>
    </row>
    <row r="2667" spans="1:19" x14ac:dyDescent="0.25">
      <c r="A2667" s="197">
        <f>YieldsAct!A2667</f>
        <v>48339</v>
      </c>
      <c r="B2667" s="197" t="str">
        <f>YieldsAct!B2667</f>
        <v>TX</v>
      </c>
      <c r="C2667" s="197" t="str">
        <f>YieldsAct!C2667</f>
        <v>Montgomery County</v>
      </c>
      <c r="D2667" s="197">
        <f>YieldsAct!D2667</f>
        <v>-95.513741499999995</v>
      </c>
      <c r="E2667" s="197">
        <f>YieldsAct!E2667</f>
        <v>30.31794</v>
      </c>
      <c r="N2667" s="198">
        <v>2.2955369999999999E-2</v>
      </c>
      <c r="S2667">
        <f t="shared" si="41"/>
        <v>21.688393148100008</v>
      </c>
    </row>
    <row r="2668" spans="1:19" x14ac:dyDescent="0.25">
      <c r="A2668" s="197">
        <f>YieldsAct!A2668</f>
        <v>48341</v>
      </c>
      <c r="B2668" s="197" t="str">
        <f>YieldsAct!B2668</f>
        <v>TX</v>
      </c>
      <c r="C2668" s="197" t="str">
        <f>YieldsAct!C2668</f>
        <v>Moore County</v>
      </c>
      <c r="D2668" s="197">
        <f>YieldsAct!D2668</f>
        <v>-101.893975</v>
      </c>
      <c r="E2668" s="197">
        <f>YieldsAct!E2668</f>
        <v>35.833829999999999</v>
      </c>
      <c r="N2668" s="198">
        <v>1.9353140000000001E-2</v>
      </c>
      <c r="S2668">
        <f t="shared" si="41"/>
        <v>470.35906305502488</v>
      </c>
    </row>
    <row r="2669" spans="1:19" x14ac:dyDescent="0.25">
      <c r="A2669" s="197">
        <f>YieldsAct!A2669</f>
        <v>48343</v>
      </c>
      <c r="B2669" s="197" t="str">
        <f>YieldsAct!B2669</f>
        <v>TX</v>
      </c>
      <c r="C2669" s="197" t="str">
        <f>YieldsAct!C2669</f>
        <v>Morris County</v>
      </c>
      <c r="D2669" s="197">
        <f>YieldsAct!D2669</f>
        <v>-94.732228800000001</v>
      </c>
      <c r="E2669" s="197">
        <f>YieldsAct!E2669</f>
        <v>33.139830000000003</v>
      </c>
      <c r="N2669" s="198">
        <v>2.2773249999999998E-2</v>
      </c>
      <c r="S2669">
        <f t="shared" si="41"/>
        <v>234.12022296502531</v>
      </c>
    </row>
    <row r="2670" spans="1:19" x14ac:dyDescent="0.25">
      <c r="A2670" s="197">
        <f>YieldsAct!A2670</f>
        <v>48345</v>
      </c>
      <c r="B2670" s="197" t="str">
        <f>YieldsAct!B2670</f>
        <v>TX</v>
      </c>
      <c r="C2670" s="197" t="str">
        <f>YieldsAct!C2670</f>
        <v>Motley County</v>
      </c>
      <c r="D2670" s="197">
        <f>YieldsAct!D2670</f>
        <v>-100.771226</v>
      </c>
      <c r="E2670" s="197">
        <f>YieldsAct!E2670</f>
        <v>34.07499</v>
      </c>
      <c r="N2670" s="198">
        <v>1.9811140000000001E-2</v>
      </c>
      <c r="S2670">
        <f t="shared" si="41"/>
        <v>312.42429787522497</v>
      </c>
    </row>
    <row r="2671" spans="1:19" x14ac:dyDescent="0.25">
      <c r="A2671" s="197">
        <f>YieldsAct!A2671</f>
        <v>48347</v>
      </c>
      <c r="B2671" s="197" t="str">
        <f>YieldsAct!B2671</f>
        <v>TX</v>
      </c>
      <c r="C2671" s="197" t="str">
        <f>YieldsAct!C2671</f>
        <v>Nacogdoches County</v>
      </c>
      <c r="D2671" s="197">
        <f>YieldsAct!D2671</f>
        <v>-94.629809499999993</v>
      </c>
      <c r="E2671" s="197">
        <f>YieldsAct!E2671</f>
        <v>31.64377</v>
      </c>
      <c r="N2671" s="198">
        <v>2.296349E-2</v>
      </c>
      <c r="S2671">
        <f t="shared" si="41"/>
        <v>117.033929579025</v>
      </c>
    </row>
    <row r="2672" spans="1:19" x14ac:dyDescent="0.25">
      <c r="A2672" s="197">
        <f>YieldsAct!A2672</f>
        <v>48349</v>
      </c>
      <c r="B2672" s="197" t="str">
        <f>YieldsAct!B2672</f>
        <v>TX</v>
      </c>
      <c r="C2672" s="197" t="str">
        <f>YieldsAct!C2672</f>
        <v>Navarro County</v>
      </c>
      <c r="D2672" s="197">
        <f>YieldsAct!D2672</f>
        <v>-96.475107800000004</v>
      </c>
      <c r="E2672" s="197">
        <f>YieldsAct!E2672</f>
        <v>32.050269999999998</v>
      </c>
      <c r="N2672" s="198">
        <v>2.2286609999999998E-2</v>
      </c>
      <c r="S2672">
        <f t="shared" si="41"/>
        <v>147.85134091402483</v>
      </c>
    </row>
    <row r="2673" spans="1:19" x14ac:dyDescent="0.25">
      <c r="A2673" s="197">
        <f>YieldsAct!A2673</f>
        <v>48351</v>
      </c>
      <c r="B2673" s="197" t="str">
        <f>YieldsAct!B2673</f>
        <v>TX</v>
      </c>
      <c r="C2673" s="197" t="str">
        <f>YieldsAct!C2673</f>
        <v>Newton County</v>
      </c>
      <c r="D2673" s="197">
        <f>YieldsAct!D2673</f>
        <v>-93.751262800000006</v>
      </c>
      <c r="E2673" s="197">
        <f>YieldsAct!E2673</f>
        <v>30.803789999999999</v>
      </c>
      <c r="N2673" s="198">
        <v>2.3019979999999999E-2</v>
      </c>
      <c r="S2673">
        <f t="shared" si="41"/>
        <v>55.709501319224948</v>
      </c>
    </row>
    <row r="2674" spans="1:19" x14ac:dyDescent="0.25">
      <c r="A2674" s="197">
        <f>YieldsAct!A2674</f>
        <v>48353</v>
      </c>
      <c r="B2674" s="197" t="str">
        <f>YieldsAct!B2674</f>
        <v>TX</v>
      </c>
      <c r="C2674" s="197" t="str">
        <f>YieldsAct!C2674</f>
        <v>Nolan County</v>
      </c>
      <c r="D2674" s="197">
        <f>YieldsAct!D2674</f>
        <v>-100.398161</v>
      </c>
      <c r="E2674" s="197">
        <f>YieldsAct!E2674</f>
        <v>32.300820000000002</v>
      </c>
      <c r="N2674" s="198">
        <v>1.976205E-2</v>
      </c>
      <c r="S2674">
        <f t="shared" si="41"/>
        <v>167.21633851290011</v>
      </c>
    </row>
    <row r="2675" spans="1:19" x14ac:dyDescent="0.25">
      <c r="A2675" s="197">
        <f>YieldsAct!A2675</f>
        <v>48355</v>
      </c>
      <c r="B2675" s="197" t="str">
        <f>YieldsAct!B2675</f>
        <v>TX</v>
      </c>
      <c r="C2675" s="197" t="str">
        <f>YieldsAct!C2675</f>
        <v>Nueces County</v>
      </c>
      <c r="D2675" s="197">
        <f>YieldsAct!D2675</f>
        <v>-97.670024900000001</v>
      </c>
      <c r="E2675" s="197">
        <f>YieldsAct!E2675</f>
        <v>27.733409999999999</v>
      </c>
      <c r="N2675" s="198">
        <v>2.174773E-2</v>
      </c>
      <c r="S2675">
        <f t="shared" si="41"/>
        <v>-141.43560698677504</v>
      </c>
    </row>
    <row r="2676" spans="1:19" x14ac:dyDescent="0.25">
      <c r="A2676" s="197">
        <f>YieldsAct!A2676</f>
        <v>48357</v>
      </c>
      <c r="B2676" s="197" t="str">
        <f>YieldsAct!B2676</f>
        <v>TX</v>
      </c>
      <c r="C2676" s="197" t="str">
        <f>YieldsAct!C2676</f>
        <v>Ochiltree County</v>
      </c>
      <c r="D2676" s="197">
        <f>YieldsAct!D2676</f>
        <v>-100.80813000000001</v>
      </c>
      <c r="E2676" s="197">
        <f>YieldsAct!E2676</f>
        <v>36.269309999999997</v>
      </c>
      <c r="N2676" s="198">
        <v>1.9757960000000001E-2</v>
      </c>
      <c r="S2676">
        <f t="shared" si="41"/>
        <v>511.6129827212248</v>
      </c>
    </row>
    <row r="2677" spans="1:19" x14ac:dyDescent="0.25">
      <c r="A2677" s="197">
        <f>YieldsAct!A2677</f>
        <v>48359</v>
      </c>
      <c r="B2677" s="197" t="str">
        <f>YieldsAct!B2677</f>
        <v>TX</v>
      </c>
      <c r="C2677" s="197" t="str">
        <f>YieldsAct!C2677</f>
        <v>Oldham County</v>
      </c>
      <c r="D2677" s="197">
        <f>YieldsAct!D2677</f>
        <v>-102.605283</v>
      </c>
      <c r="E2677" s="197">
        <f>YieldsAct!E2677</f>
        <v>35.394469999999998</v>
      </c>
      <c r="N2677" s="198">
        <v>1.889503E-2</v>
      </c>
      <c r="S2677">
        <f t="shared" si="41"/>
        <v>429.60241480702484</v>
      </c>
    </row>
    <row r="2678" spans="1:19" x14ac:dyDescent="0.25">
      <c r="A2678" s="197">
        <f>YieldsAct!A2678</f>
        <v>48361</v>
      </c>
      <c r="B2678" s="197" t="str">
        <f>YieldsAct!B2678</f>
        <v>TX</v>
      </c>
      <c r="C2678" s="197" t="str">
        <f>YieldsAct!C2678</f>
        <v>Orange County</v>
      </c>
      <c r="D2678" s="197">
        <f>YieldsAct!D2678</f>
        <v>-93.890098399999999</v>
      </c>
      <c r="E2678" s="197">
        <f>YieldsAct!E2678</f>
        <v>30.140989999999999</v>
      </c>
      <c r="N2678" s="198">
        <v>2.293131E-2</v>
      </c>
      <c r="S2678">
        <f t="shared" si="41"/>
        <v>9.561550905224907</v>
      </c>
    </row>
    <row r="2679" spans="1:19" x14ac:dyDescent="0.25">
      <c r="A2679" s="197">
        <f>YieldsAct!A2679</f>
        <v>48363</v>
      </c>
      <c r="B2679" s="197" t="str">
        <f>YieldsAct!B2679</f>
        <v>TX</v>
      </c>
      <c r="C2679" s="197" t="str">
        <f>YieldsAct!C2679</f>
        <v>Palo Pinto County</v>
      </c>
      <c r="D2679" s="197">
        <f>YieldsAct!D2679</f>
        <v>-98.314861100000002</v>
      </c>
      <c r="E2679" s="197">
        <f>YieldsAct!E2679</f>
        <v>32.752310000000001</v>
      </c>
      <c r="N2679" s="198">
        <v>2.1350919999999999E-2</v>
      </c>
      <c r="S2679">
        <f t="shared" si="41"/>
        <v>202.82514825622513</v>
      </c>
    </row>
    <row r="2680" spans="1:19" x14ac:dyDescent="0.25">
      <c r="A2680" s="197">
        <f>YieldsAct!A2680</f>
        <v>48365</v>
      </c>
      <c r="B2680" s="197" t="str">
        <f>YieldsAct!B2680</f>
        <v>TX</v>
      </c>
      <c r="C2680" s="197" t="str">
        <f>YieldsAct!C2680</f>
        <v>Panola County</v>
      </c>
      <c r="D2680" s="197">
        <f>YieldsAct!D2680</f>
        <v>-94.319484399999993</v>
      </c>
      <c r="E2680" s="197">
        <f>YieldsAct!E2680</f>
        <v>32.185949999999998</v>
      </c>
      <c r="N2680" s="198">
        <v>2.291081E-2</v>
      </c>
      <c r="S2680">
        <f t="shared" si="41"/>
        <v>158.30297415562487</v>
      </c>
    </row>
    <row r="2681" spans="1:19" x14ac:dyDescent="0.25">
      <c r="A2681" s="197">
        <f>YieldsAct!A2681</f>
        <v>48367</v>
      </c>
      <c r="B2681" s="197" t="str">
        <f>YieldsAct!B2681</f>
        <v>TX</v>
      </c>
      <c r="C2681" s="197" t="str">
        <f>YieldsAct!C2681</f>
        <v>Parker County</v>
      </c>
      <c r="D2681" s="197">
        <f>YieldsAct!D2681</f>
        <v>-97.805346200000002</v>
      </c>
      <c r="E2681" s="197">
        <f>YieldsAct!E2681</f>
        <v>32.773809999999997</v>
      </c>
      <c r="N2681" s="198">
        <v>2.1525220000000001E-2</v>
      </c>
      <c r="S2681">
        <f t="shared" si="41"/>
        <v>204.54372431122482</v>
      </c>
    </row>
    <row r="2682" spans="1:19" x14ac:dyDescent="0.25">
      <c r="A2682" s="197">
        <f>YieldsAct!A2682</f>
        <v>48369</v>
      </c>
      <c r="B2682" s="197" t="str">
        <f>YieldsAct!B2682</f>
        <v>TX</v>
      </c>
      <c r="C2682" s="197" t="str">
        <f>YieldsAct!C2682</f>
        <v>Parmer County</v>
      </c>
      <c r="D2682" s="197">
        <f>YieldsAct!D2682</f>
        <v>-102.785304</v>
      </c>
      <c r="E2682" s="197">
        <f>YieldsAct!E2682</f>
        <v>34.519509999999997</v>
      </c>
      <c r="N2682" s="198">
        <v>1.8632030000000001E-2</v>
      </c>
      <c r="S2682">
        <f t="shared" si="41"/>
        <v>351.02535894022469</v>
      </c>
    </row>
    <row r="2683" spans="1:19" x14ac:dyDescent="0.25">
      <c r="A2683" s="197">
        <f>YieldsAct!A2683</f>
        <v>48371</v>
      </c>
      <c r="B2683" s="197" t="str">
        <f>YieldsAct!B2683</f>
        <v>TX</v>
      </c>
      <c r="C2683" s="197" t="str">
        <f>YieldsAct!C2683</f>
        <v>Pecos County</v>
      </c>
      <c r="D2683" s="197">
        <f>YieldsAct!D2683</f>
        <v>-102.72325499999999</v>
      </c>
      <c r="E2683" s="197">
        <f>YieldsAct!E2683</f>
        <v>30.776389999999999</v>
      </c>
      <c r="N2683" s="198">
        <v>1.8632059999999999E-2</v>
      </c>
      <c r="S2683">
        <f t="shared" si="41"/>
        <v>53.762583222224947</v>
      </c>
    </row>
    <row r="2684" spans="1:19" x14ac:dyDescent="0.25">
      <c r="A2684" s="197">
        <f>YieldsAct!A2684</f>
        <v>48373</v>
      </c>
      <c r="B2684" s="197" t="str">
        <f>YieldsAct!B2684</f>
        <v>TX</v>
      </c>
      <c r="C2684" s="197" t="str">
        <f>YieldsAct!C2684</f>
        <v>Polk County</v>
      </c>
      <c r="D2684" s="197">
        <f>YieldsAct!D2684</f>
        <v>-94.840035999999998</v>
      </c>
      <c r="E2684" s="197">
        <f>YieldsAct!E2684</f>
        <v>30.810960000000001</v>
      </c>
      <c r="N2684" s="198">
        <v>2.296366E-2</v>
      </c>
      <c r="S2684">
        <f t="shared" si="41"/>
        <v>56.21952627360011</v>
      </c>
    </row>
    <row r="2685" spans="1:19" x14ac:dyDescent="0.25">
      <c r="A2685" s="197">
        <f>YieldsAct!A2685</f>
        <v>48375</v>
      </c>
      <c r="B2685" s="197" t="str">
        <f>YieldsAct!B2685</f>
        <v>TX</v>
      </c>
      <c r="C2685" s="197" t="str">
        <f>YieldsAct!C2685</f>
        <v>Potter County</v>
      </c>
      <c r="D2685" s="197">
        <f>YieldsAct!D2685</f>
        <v>-101.89255300000001</v>
      </c>
      <c r="E2685" s="197">
        <f>YieldsAct!E2685</f>
        <v>35.398760000000003</v>
      </c>
      <c r="N2685" s="198">
        <v>1.9304379999999999E-2</v>
      </c>
      <c r="S2685">
        <f t="shared" si="41"/>
        <v>429.99617145960025</v>
      </c>
    </row>
    <row r="2686" spans="1:19" x14ac:dyDescent="0.25">
      <c r="A2686" s="197">
        <f>YieldsAct!A2686</f>
        <v>48377</v>
      </c>
      <c r="B2686" s="197" t="str">
        <f>YieldsAct!B2686</f>
        <v>TX</v>
      </c>
      <c r="C2686" s="197" t="str">
        <f>YieldsAct!C2686</f>
        <v>Presidio County</v>
      </c>
      <c r="D2686" s="197">
        <f>YieldsAct!D2686</f>
        <v>-104.240263</v>
      </c>
      <c r="E2686" s="197">
        <f>YieldsAct!E2686</f>
        <v>29.985019999999999</v>
      </c>
      <c r="N2686" s="198">
        <v>1.7639189999999999E-2</v>
      </c>
      <c r="S2686">
        <f t="shared" si="41"/>
        <v>-1.0106450991000895</v>
      </c>
    </row>
    <row r="2687" spans="1:19" x14ac:dyDescent="0.25">
      <c r="A2687" s="197">
        <f>YieldsAct!A2687</f>
        <v>48379</v>
      </c>
      <c r="B2687" s="197" t="str">
        <f>YieldsAct!B2687</f>
        <v>TX</v>
      </c>
      <c r="C2687" s="197" t="str">
        <f>YieldsAct!C2687</f>
        <v>Rains County</v>
      </c>
      <c r="D2687" s="197">
        <f>YieldsAct!D2687</f>
        <v>-95.791826999999998</v>
      </c>
      <c r="E2687" s="197">
        <f>YieldsAct!E2687</f>
        <v>32.884239999999998</v>
      </c>
      <c r="N2687" s="198">
        <v>2.2761179999999999E-2</v>
      </c>
      <c r="S2687">
        <f t="shared" si="41"/>
        <v>213.40359084959985</v>
      </c>
    </row>
    <row r="2688" spans="1:19" x14ac:dyDescent="0.25">
      <c r="A2688" s="197">
        <f>YieldsAct!A2688</f>
        <v>48381</v>
      </c>
      <c r="B2688" s="197" t="str">
        <f>YieldsAct!B2688</f>
        <v>TX</v>
      </c>
      <c r="C2688" s="197" t="str">
        <f>YieldsAct!C2688</f>
        <v>Randall County</v>
      </c>
      <c r="D2688" s="197">
        <f>YieldsAct!D2688</f>
        <v>-101.891352</v>
      </c>
      <c r="E2688" s="197">
        <f>YieldsAct!E2688</f>
        <v>34.966189999999997</v>
      </c>
      <c r="N2688" s="198">
        <v>1.919071E-2</v>
      </c>
      <c r="S2688">
        <f t="shared" si="41"/>
        <v>390.70967201122477</v>
      </c>
    </row>
    <row r="2689" spans="1:19" x14ac:dyDescent="0.25">
      <c r="A2689" s="197">
        <f>YieldsAct!A2689</f>
        <v>48383</v>
      </c>
      <c r="B2689" s="197" t="str">
        <f>YieldsAct!B2689</f>
        <v>TX</v>
      </c>
      <c r="C2689" s="197" t="str">
        <f>YieldsAct!C2689</f>
        <v>Reagan County</v>
      </c>
      <c r="D2689" s="197">
        <f>YieldsAct!D2689</f>
        <v>-101.51713700000001</v>
      </c>
      <c r="E2689" s="197">
        <f>YieldsAct!E2689</f>
        <v>31.360279999999999</v>
      </c>
      <c r="N2689" s="198">
        <v>1.918659E-2</v>
      </c>
      <c r="S2689">
        <f t="shared" si="41"/>
        <v>95.982213776399973</v>
      </c>
    </row>
    <row r="2690" spans="1:19" x14ac:dyDescent="0.25">
      <c r="A2690" s="197">
        <f>YieldsAct!A2690</f>
        <v>48385</v>
      </c>
      <c r="B2690" s="197" t="str">
        <f>YieldsAct!B2690</f>
        <v>TX</v>
      </c>
      <c r="C2690" s="197" t="str">
        <f>YieldsAct!C2690</f>
        <v>Real County</v>
      </c>
      <c r="D2690" s="197">
        <f>YieldsAct!D2690</f>
        <v>-99.828669899999994</v>
      </c>
      <c r="E2690" s="197">
        <f>YieldsAct!E2690</f>
        <v>29.8203</v>
      </c>
      <c r="N2690" s="198">
        <v>2.1443790000000001E-2</v>
      </c>
      <c r="S2690">
        <f t="shared" si="41"/>
        <v>-12.057092797500028</v>
      </c>
    </row>
    <row r="2691" spans="1:19" x14ac:dyDescent="0.25">
      <c r="A2691" s="197">
        <f>YieldsAct!A2691</f>
        <v>48387</v>
      </c>
      <c r="B2691" s="197" t="str">
        <f>YieldsAct!B2691</f>
        <v>TX</v>
      </c>
      <c r="C2691" s="197" t="str">
        <f>YieldsAct!C2691</f>
        <v>Red River County</v>
      </c>
      <c r="D2691" s="197">
        <f>YieldsAct!D2691</f>
        <v>-95.058142200000006</v>
      </c>
      <c r="E2691" s="197">
        <f>YieldsAct!E2691</f>
        <v>33.648650000000004</v>
      </c>
      <c r="N2691" s="198">
        <v>2.298366E-2</v>
      </c>
      <c r="S2691">
        <f t="shared" si="41"/>
        <v>276.23733035062526</v>
      </c>
    </row>
    <row r="2692" spans="1:19" x14ac:dyDescent="0.25">
      <c r="A2692" s="197">
        <f>YieldsAct!A2692</f>
        <v>48389</v>
      </c>
      <c r="B2692" s="197" t="str">
        <f>YieldsAct!B2692</f>
        <v>TX</v>
      </c>
      <c r="C2692" s="197" t="str">
        <f>YieldsAct!C2692</f>
        <v>Reeves County</v>
      </c>
      <c r="D2692" s="197">
        <f>YieldsAct!D2692</f>
        <v>-103.69041</v>
      </c>
      <c r="E2692" s="197">
        <f>YieldsAct!E2692</f>
        <v>31.316410000000001</v>
      </c>
      <c r="N2692" s="198">
        <v>1.8753300000000001E-2</v>
      </c>
      <c r="S2692">
        <f t="shared" si="41"/>
        <v>92.756779398225078</v>
      </c>
    </row>
    <row r="2693" spans="1:19" x14ac:dyDescent="0.25">
      <c r="A2693" s="197">
        <f>YieldsAct!A2693</f>
        <v>48391</v>
      </c>
      <c r="B2693" s="197" t="str">
        <f>YieldsAct!B2693</f>
        <v>TX</v>
      </c>
      <c r="C2693" s="197" t="str">
        <f>YieldsAct!C2693</f>
        <v>Refugio County</v>
      </c>
      <c r="D2693" s="197">
        <f>YieldsAct!D2693</f>
        <v>-97.16619</v>
      </c>
      <c r="E2693" s="197">
        <f>YieldsAct!E2693</f>
        <v>28.33792</v>
      </c>
      <c r="N2693" s="198">
        <v>2.2185509999999999E-2</v>
      </c>
      <c r="S2693">
        <f t="shared" si="41"/>
        <v>-105.97475266559996</v>
      </c>
    </row>
    <row r="2694" spans="1:19" x14ac:dyDescent="0.25">
      <c r="A2694" s="197">
        <f>YieldsAct!A2694</f>
        <v>48393</v>
      </c>
      <c r="B2694" s="197" t="str">
        <f>YieldsAct!B2694</f>
        <v>TX</v>
      </c>
      <c r="C2694" s="197" t="str">
        <f>YieldsAct!C2694</f>
        <v>Roberts County</v>
      </c>
      <c r="D2694" s="197">
        <f>YieldsAct!D2694</f>
        <v>-100.80965999999999</v>
      </c>
      <c r="E2694" s="197">
        <f>YieldsAct!E2694</f>
        <v>35.830579999999998</v>
      </c>
      <c r="N2694" s="198">
        <v>1.9738269999999999E-2</v>
      </c>
      <c r="S2694">
        <f t="shared" si="41"/>
        <v>470.05439205689976</v>
      </c>
    </row>
    <row r="2695" spans="1:19" x14ac:dyDescent="0.25">
      <c r="A2695" s="197">
        <f>YieldsAct!A2695</f>
        <v>48395</v>
      </c>
      <c r="B2695" s="197" t="str">
        <f>YieldsAct!B2695</f>
        <v>TX</v>
      </c>
      <c r="C2695" s="197" t="str">
        <f>YieldsAct!C2695</f>
        <v>Robertson County</v>
      </c>
      <c r="D2695" s="197">
        <f>YieldsAct!D2695</f>
        <v>-96.520344100000003</v>
      </c>
      <c r="E2695" s="197">
        <f>YieldsAct!E2695</f>
        <v>31.02458</v>
      </c>
      <c r="N2695" s="198">
        <v>2.2461330000000002E-2</v>
      </c>
      <c r="S2695">
        <f t="shared" si="41"/>
        <v>71.521119396900019</v>
      </c>
    </row>
    <row r="2696" spans="1:19" x14ac:dyDescent="0.25">
      <c r="A2696" s="197">
        <f>YieldsAct!A2696</f>
        <v>48397</v>
      </c>
      <c r="B2696" s="197" t="str">
        <f>YieldsAct!B2696</f>
        <v>TX</v>
      </c>
      <c r="C2696" s="197" t="str">
        <f>YieldsAct!C2696</f>
        <v>Rockwall County</v>
      </c>
      <c r="D2696" s="197">
        <f>YieldsAct!D2696</f>
        <v>-96.409817700000005</v>
      </c>
      <c r="E2696" s="197">
        <f>YieldsAct!E2696</f>
        <v>32.903860000000002</v>
      </c>
      <c r="N2696" s="198">
        <v>2.2627339999999999E-2</v>
      </c>
      <c r="S2696">
        <f t="shared" si="41"/>
        <v>214.98345652410015</v>
      </c>
    </row>
    <row r="2697" spans="1:19" x14ac:dyDescent="0.25">
      <c r="A2697" s="197">
        <f>YieldsAct!A2697</f>
        <v>48399</v>
      </c>
      <c r="B2697" s="197" t="str">
        <f>YieldsAct!B2697</f>
        <v>TX</v>
      </c>
      <c r="C2697" s="197" t="str">
        <f>YieldsAct!C2697</f>
        <v>Runnels County</v>
      </c>
      <c r="D2697" s="197">
        <f>YieldsAct!D2697</f>
        <v>-99.979961900000006</v>
      </c>
      <c r="E2697" s="197">
        <f>YieldsAct!E2697</f>
        <v>31.823029999999999</v>
      </c>
      <c r="N2697" s="198">
        <v>2.027692E-2</v>
      </c>
      <c r="S2697">
        <f t="shared" ref="S2697:S2760" si="42">E2697*1.5^2*(E2697-30)</f>
        <v>130.53226135702494</v>
      </c>
    </row>
    <row r="2698" spans="1:19" x14ac:dyDescent="0.25">
      <c r="A2698" s="197">
        <f>YieldsAct!A2698</f>
        <v>48401</v>
      </c>
      <c r="B2698" s="197" t="str">
        <f>YieldsAct!B2698</f>
        <v>TX</v>
      </c>
      <c r="C2698" s="197" t="str">
        <f>YieldsAct!C2698</f>
        <v>Rusk County</v>
      </c>
      <c r="D2698" s="197">
        <f>YieldsAct!D2698</f>
        <v>-94.7720719</v>
      </c>
      <c r="E2698" s="197">
        <f>YieldsAct!E2698</f>
        <v>32.130679999999998</v>
      </c>
      <c r="N2698" s="198">
        <v>2.2833610000000001E-2</v>
      </c>
      <c r="S2698">
        <f t="shared" si="42"/>
        <v>154.03544384039984</v>
      </c>
    </row>
    <row r="2699" spans="1:19" x14ac:dyDescent="0.25">
      <c r="A2699" s="197">
        <f>YieldsAct!A2699</f>
        <v>48403</v>
      </c>
      <c r="B2699" s="197" t="str">
        <f>YieldsAct!B2699</f>
        <v>TX</v>
      </c>
      <c r="C2699" s="197" t="str">
        <f>YieldsAct!C2699</f>
        <v>Sabine County</v>
      </c>
      <c r="D2699" s="197">
        <f>YieldsAct!D2699</f>
        <v>-93.8669826</v>
      </c>
      <c r="E2699" s="197">
        <f>YieldsAct!E2699</f>
        <v>31.357140000000001</v>
      </c>
      <c r="N2699" s="198">
        <v>2.285007E-2</v>
      </c>
      <c r="S2699">
        <f t="shared" si="42"/>
        <v>95.751065204100087</v>
      </c>
    </row>
    <row r="2700" spans="1:19" x14ac:dyDescent="0.25">
      <c r="A2700" s="197">
        <f>YieldsAct!A2700</f>
        <v>48405</v>
      </c>
      <c r="B2700" s="197" t="str">
        <f>YieldsAct!B2700</f>
        <v>TX</v>
      </c>
      <c r="C2700" s="197" t="str">
        <f>YieldsAct!C2700</f>
        <v>San Augustine County</v>
      </c>
      <c r="D2700" s="197">
        <f>YieldsAct!D2700</f>
        <v>-94.182655400000002</v>
      </c>
      <c r="E2700" s="197">
        <f>YieldsAct!E2700</f>
        <v>31.423249999999999</v>
      </c>
      <c r="N2700" s="198">
        <v>2.283775E-2</v>
      </c>
      <c r="S2700">
        <f t="shared" si="42"/>
        <v>100.62706626562498</v>
      </c>
    </row>
    <row r="2701" spans="1:19" x14ac:dyDescent="0.25">
      <c r="A2701" s="197">
        <f>YieldsAct!A2701</f>
        <v>48407</v>
      </c>
      <c r="B2701" s="197" t="str">
        <f>YieldsAct!B2701</f>
        <v>TX</v>
      </c>
      <c r="C2701" s="197" t="str">
        <f>YieldsAct!C2701</f>
        <v>San Jacinto County</v>
      </c>
      <c r="D2701" s="197">
        <f>YieldsAct!D2701</f>
        <v>-95.183754199999996</v>
      </c>
      <c r="E2701" s="197">
        <f>YieldsAct!E2701</f>
        <v>30.602139999999999</v>
      </c>
      <c r="N2701" s="198">
        <v>2.2894709999999999E-2</v>
      </c>
      <c r="S2701">
        <f t="shared" si="42"/>
        <v>41.460238304099903</v>
      </c>
    </row>
    <row r="2702" spans="1:19" x14ac:dyDescent="0.25">
      <c r="A2702" s="197">
        <f>YieldsAct!A2702</f>
        <v>48409</v>
      </c>
      <c r="B2702" s="197" t="str">
        <f>YieldsAct!B2702</f>
        <v>TX</v>
      </c>
      <c r="C2702" s="197" t="str">
        <f>YieldsAct!C2702</f>
        <v>San Patricio County</v>
      </c>
      <c r="D2702" s="197">
        <f>YieldsAct!D2702</f>
        <v>-97.522663600000001</v>
      </c>
      <c r="E2702" s="197">
        <f>YieldsAct!E2702</f>
        <v>28.019469999999998</v>
      </c>
      <c r="N2702" s="198">
        <v>2.202747E-2</v>
      </c>
      <c r="S2702">
        <f t="shared" si="42"/>
        <v>-124.86015206797511</v>
      </c>
    </row>
    <row r="2703" spans="1:19" x14ac:dyDescent="0.25">
      <c r="A2703" s="197">
        <f>YieldsAct!A2703</f>
        <v>48411</v>
      </c>
      <c r="B2703" s="197" t="str">
        <f>YieldsAct!B2703</f>
        <v>TX</v>
      </c>
      <c r="C2703" s="197" t="str">
        <f>YieldsAct!C2703</f>
        <v>San Saba County</v>
      </c>
      <c r="D2703" s="197">
        <f>YieldsAct!D2703</f>
        <v>-98.818540200000001</v>
      </c>
      <c r="E2703" s="197">
        <f>YieldsAct!E2703</f>
        <v>31.153479999999998</v>
      </c>
      <c r="N2703" s="198">
        <v>2.1018749999999999E-2</v>
      </c>
      <c r="S2703">
        <f t="shared" si="42"/>
        <v>80.85356124839987</v>
      </c>
    </row>
    <row r="2704" spans="1:19" x14ac:dyDescent="0.25">
      <c r="A2704" s="197">
        <f>YieldsAct!A2704</f>
        <v>48413</v>
      </c>
      <c r="B2704" s="197" t="str">
        <f>YieldsAct!B2704</f>
        <v>TX</v>
      </c>
      <c r="C2704" s="197" t="str">
        <f>YieldsAct!C2704</f>
        <v>Schleicher County</v>
      </c>
      <c r="D2704" s="197">
        <f>YieldsAct!D2704</f>
        <v>-100.544219</v>
      </c>
      <c r="E2704" s="197">
        <f>YieldsAct!E2704</f>
        <v>30.885570000000001</v>
      </c>
      <c r="N2704" s="198">
        <v>2.0232590000000002E-2</v>
      </c>
      <c r="S2704">
        <f t="shared" si="42"/>
        <v>61.5405020060251</v>
      </c>
    </row>
    <row r="2705" spans="1:19" x14ac:dyDescent="0.25">
      <c r="A2705" s="197">
        <f>YieldsAct!A2705</f>
        <v>48415</v>
      </c>
      <c r="B2705" s="197" t="str">
        <f>YieldsAct!B2705</f>
        <v>TX</v>
      </c>
      <c r="C2705" s="197" t="str">
        <f>YieldsAct!C2705</f>
        <v>Scurry County</v>
      </c>
      <c r="D2705" s="197">
        <f>YieldsAct!D2705</f>
        <v>-100.917074</v>
      </c>
      <c r="E2705" s="197">
        <f>YieldsAct!E2705</f>
        <v>32.737969999999997</v>
      </c>
      <c r="N2705" s="198">
        <v>1.9474459999999999E-2</v>
      </c>
      <c r="S2705">
        <f t="shared" si="42"/>
        <v>201.68005437202478</v>
      </c>
    </row>
    <row r="2706" spans="1:19" x14ac:dyDescent="0.25">
      <c r="A2706" s="197">
        <f>YieldsAct!A2706</f>
        <v>48417</v>
      </c>
      <c r="B2706" s="197" t="str">
        <f>YieldsAct!B2706</f>
        <v>TX</v>
      </c>
      <c r="C2706" s="197" t="str">
        <f>YieldsAct!C2706</f>
        <v>Shackelford County</v>
      </c>
      <c r="D2706" s="197">
        <f>YieldsAct!D2706</f>
        <v>-99.359076200000004</v>
      </c>
      <c r="E2706" s="197">
        <f>YieldsAct!E2706</f>
        <v>32.741259999999997</v>
      </c>
      <c r="N2706" s="198">
        <v>2.0552520000000001E-2</v>
      </c>
      <c r="S2706">
        <f t="shared" si="42"/>
        <v>201.94268937209975</v>
      </c>
    </row>
    <row r="2707" spans="1:19" x14ac:dyDescent="0.25">
      <c r="A2707" s="197">
        <f>YieldsAct!A2707</f>
        <v>48419</v>
      </c>
      <c r="B2707" s="197" t="str">
        <f>YieldsAct!B2707</f>
        <v>TX</v>
      </c>
      <c r="C2707" s="197" t="str">
        <f>YieldsAct!C2707</f>
        <v>Shelby County</v>
      </c>
      <c r="D2707" s="197">
        <f>YieldsAct!D2707</f>
        <v>-94.150985599999998</v>
      </c>
      <c r="E2707" s="197">
        <f>YieldsAct!E2707</f>
        <v>31.81016</v>
      </c>
      <c r="N2707" s="198">
        <v>2.2955039999999999E-2</v>
      </c>
      <c r="S2707">
        <f t="shared" si="42"/>
        <v>129.55832825759998</v>
      </c>
    </row>
    <row r="2708" spans="1:19" x14ac:dyDescent="0.25">
      <c r="A2708" s="197">
        <f>YieldsAct!A2708</f>
        <v>48421</v>
      </c>
      <c r="B2708" s="197" t="str">
        <f>YieldsAct!B2708</f>
        <v>TX</v>
      </c>
      <c r="C2708" s="197" t="str">
        <f>YieldsAct!C2708</f>
        <v>Sherman County</v>
      </c>
      <c r="D2708" s="197">
        <f>YieldsAct!D2708</f>
        <v>-101.892805</v>
      </c>
      <c r="E2708" s="197">
        <f>YieldsAct!E2708</f>
        <v>36.272129999999997</v>
      </c>
      <c r="N2708" s="198">
        <v>1.935336E-2</v>
      </c>
      <c r="S2708">
        <f t="shared" si="42"/>
        <v>511.88290815802475</v>
      </c>
    </row>
    <row r="2709" spans="1:19" x14ac:dyDescent="0.25">
      <c r="A2709" s="197">
        <f>YieldsAct!A2709</f>
        <v>48423</v>
      </c>
      <c r="B2709" s="197" t="str">
        <f>YieldsAct!B2709</f>
        <v>TX</v>
      </c>
      <c r="C2709" s="197" t="str">
        <f>YieldsAct!C2709</f>
        <v>Smith County</v>
      </c>
      <c r="D2709" s="197">
        <f>YieldsAct!D2709</f>
        <v>-95.277675299999999</v>
      </c>
      <c r="E2709" s="197">
        <f>YieldsAct!E2709</f>
        <v>32.395359999999997</v>
      </c>
      <c r="N2709" s="198">
        <v>2.268392E-2</v>
      </c>
      <c r="S2709">
        <f t="shared" si="42"/>
        <v>174.59673644159972</v>
      </c>
    </row>
    <row r="2710" spans="1:19" x14ac:dyDescent="0.25">
      <c r="A2710" s="197">
        <f>YieldsAct!A2710</f>
        <v>48425</v>
      </c>
      <c r="B2710" s="197" t="str">
        <f>YieldsAct!B2710</f>
        <v>TX</v>
      </c>
      <c r="C2710" s="197" t="str">
        <f>YieldsAct!C2710</f>
        <v>Somervell County</v>
      </c>
      <c r="D2710" s="197">
        <f>YieldsAct!D2710</f>
        <v>-97.770523699999998</v>
      </c>
      <c r="E2710" s="197">
        <f>YieldsAct!E2710</f>
        <v>32.229799999999997</v>
      </c>
      <c r="N2710" s="198">
        <v>2.164282E-2</v>
      </c>
      <c r="S2710">
        <f t="shared" si="42"/>
        <v>161.69851808999979</v>
      </c>
    </row>
    <row r="2711" spans="1:19" x14ac:dyDescent="0.25">
      <c r="A2711" s="197">
        <f>YieldsAct!A2711</f>
        <v>48427</v>
      </c>
      <c r="B2711" s="197" t="str">
        <f>YieldsAct!B2711</f>
        <v>TX</v>
      </c>
      <c r="C2711" s="197" t="str">
        <f>YieldsAct!C2711</f>
        <v>Starr County</v>
      </c>
      <c r="D2711" s="197">
        <f>YieldsAct!D2711</f>
        <v>-98.744762899999998</v>
      </c>
      <c r="E2711" s="197">
        <f>YieldsAct!E2711</f>
        <v>26.569179999999999</v>
      </c>
      <c r="N2711" s="198">
        <v>2.0929139999999999E-2</v>
      </c>
      <c r="S2711">
        <f t="shared" si="42"/>
        <v>-205.09666678710002</v>
      </c>
    </row>
    <row r="2712" spans="1:19" x14ac:dyDescent="0.25">
      <c r="A2712" s="197">
        <f>YieldsAct!A2712</f>
        <v>48429</v>
      </c>
      <c r="B2712" s="197" t="str">
        <f>YieldsAct!B2712</f>
        <v>TX</v>
      </c>
      <c r="C2712" s="197" t="str">
        <f>YieldsAct!C2712</f>
        <v>Stephens County</v>
      </c>
      <c r="D2712" s="197">
        <f>YieldsAct!D2712</f>
        <v>-98.834834099999995</v>
      </c>
      <c r="E2712" s="197">
        <f>YieldsAct!E2712</f>
        <v>32.744129999999998</v>
      </c>
      <c r="N2712" s="198">
        <v>2.1014330000000001E-2</v>
      </c>
      <c r="S2712">
        <f t="shared" si="42"/>
        <v>202.17183627802487</v>
      </c>
    </row>
    <row r="2713" spans="1:19" x14ac:dyDescent="0.25">
      <c r="A2713" s="197">
        <f>YieldsAct!A2713</f>
        <v>48431</v>
      </c>
      <c r="B2713" s="197" t="str">
        <f>YieldsAct!B2713</f>
        <v>TX</v>
      </c>
      <c r="C2713" s="197" t="str">
        <f>YieldsAct!C2713</f>
        <v>Sterling County</v>
      </c>
      <c r="D2713" s="197">
        <f>YieldsAct!D2713</f>
        <v>-101.051559</v>
      </c>
      <c r="E2713" s="197">
        <f>YieldsAct!E2713</f>
        <v>31.822099999999999</v>
      </c>
      <c r="N2713" s="198">
        <v>1.9377109999999999E-2</v>
      </c>
      <c r="S2713">
        <f t="shared" si="42"/>
        <v>130.46185892249991</v>
      </c>
    </row>
    <row r="2714" spans="1:19" x14ac:dyDescent="0.25">
      <c r="A2714" s="197">
        <f>YieldsAct!A2714</f>
        <v>48433</v>
      </c>
      <c r="B2714" s="197" t="str">
        <f>YieldsAct!B2714</f>
        <v>TX</v>
      </c>
      <c r="C2714" s="197" t="str">
        <f>YieldsAct!C2714</f>
        <v>Stonewall County</v>
      </c>
      <c r="D2714" s="197">
        <f>YieldsAct!D2714</f>
        <v>-100.24533700000001</v>
      </c>
      <c r="E2714" s="197">
        <f>YieldsAct!E2714</f>
        <v>33.171790000000001</v>
      </c>
      <c r="N2714" s="198">
        <v>2.0025439999999999E-2</v>
      </c>
      <c r="S2714">
        <f t="shared" si="42"/>
        <v>236.7313915592251</v>
      </c>
    </row>
    <row r="2715" spans="1:19" x14ac:dyDescent="0.25">
      <c r="A2715" s="197">
        <f>YieldsAct!A2715</f>
        <v>48435</v>
      </c>
      <c r="B2715" s="197" t="str">
        <f>YieldsAct!B2715</f>
        <v>TX</v>
      </c>
      <c r="C2715" s="197" t="str">
        <f>YieldsAct!C2715</f>
        <v>Sutton County</v>
      </c>
      <c r="D2715" s="197">
        <f>YieldsAct!D2715</f>
        <v>-100.542962</v>
      </c>
      <c r="E2715" s="197">
        <f>YieldsAct!E2715</f>
        <v>30.471329999999998</v>
      </c>
      <c r="N2715" s="198">
        <v>2.086472E-2</v>
      </c>
      <c r="S2715">
        <f t="shared" si="42"/>
        <v>32.314616930024876</v>
      </c>
    </row>
    <row r="2716" spans="1:19" x14ac:dyDescent="0.25">
      <c r="A2716" s="197">
        <f>YieldsAct!A2716</f>
        <v>48437</v>
      </c>
      <c r="B2716" s="197" t="str">
        <f>YieldsAct!B2716</f>
        <v>TX</v>
      </c>
      <c r="C2716" s="197" t="str">
        <f>YieldsAct!C2716</f>
        <v>Swisher County</v>
      </c>
      <c r="D2716" s="197">
        <f>YieldsAct!D2716</f>
        <v>-101.764011</v>
      </c>
      <c r="E2716" s="197">
        <f>YieldsAct!E2716</f>
        <v>34.527700000000003</v>
      </c>
      <c r="N2716" s="198">
        <v>1.9142619999999999E-2</v>
      </c>
      <c r="S2716">
        <f t="shared" si="42"/>
        <v>351.74490140250026</v>
      </c>
    </row>
    <row r="2717" spans="1:19" x14ac:dyDescent="0.25">
      <c r="A2717" s="197">
        <f>YieldsAct!A2717</f>
        <v>48439</v>
      </c>
      <c r="B2717" s="197" t="str">
        <f>YieldsAct!B2717</f>
        <v>TX</v>
      </c>
      <c r="C2717" s="197" t="str">
        <f>YieldsAct!C2717</f>
        <v>Tarrant County</v>
      </c>
      <c r="D2717" s="197">
        <f>YieldsAct!D2717</f>
        <v>-97.291324399999993</v>
      </c>
      <c r="E2717" s="197">
        <f>YieldsAct!E2717</f>
        <v>32.766689999999997</v>
      </c>
      <c r="N2717" s="198">
        <v>2.191427E-2</v>
      </c>
      <c r="S2717">
        <f t="shared" si="42"/>
        <v>203.97436550122475</v>
      </c>
    </row>
    <row r="2718" spans="1:19" x14ac:dyDescent="0.25">
      <c r="A2718" s="197">
        <f>YieldsAct!A2718</f>
        <v>48441</v>
      </c>
      <c r="B2718" s="197" t="str">
        <f>YieldsAct!B2718</f>
        <v>TX</v>
      </c>
      <c r="C2718" s="197" t="str">
        <f>YieldsAct!C2718</f>
        <v>Taylor County</v>
      </c>
      <c r="D2718" s="197">
        <f>YieldsAct!D2718</f>
        <v>-99.886598599999999</v>
      </c>
      <c r="E2718" s="197">
        <f>YieldsAct!E2718</f>
        <v>32.297629999999998</v>
      </c>
      <c r="N2718" s="198">
        <v>2.0212000000000001E-2</v>
      </c>
      <c r="S2718">
        <f t="shared" si="42"/>
        <v>166.96800813802486</v>
      </c>
    </row>
    <row r="2719" spans="1:19" x14ac:dyDescent="0.25">
      <c r="A2719" s="197">
        <f>YieldsAct!A2719</f>
        <v>48443</v>
      </c>
      <c r="B2719" s="197" t="str">
        <f>YieldsAct!B2719</f>
        <v>TX</v>
      </c>
      <c r="C2719" s="197" t="str">
        <f>YieldsAct!C2719</f>
        <v>Terrell County</v>
      </c>
      <c r="D2719" s="197">
        <f>YieldsAct!D2719</f>
        <v>-102.073972</v>
      </c>
      <c r="E2719" s="197">
        <f>YieldsAct!E2719</f>
        <v>30.213080000000001</v>
      </c>
      <c r="N2719" s="198">
        <v>1.9560040000000001E-2</v>
      </c>
      <c r="S2719">
        <f t="shared" si="42"/>
        <v>14.485056944400103</v>
      </c>
    </row>
    <row r="2720" spans="1:19" x14ac:dyDescent="0.25">
      <c r="A2720" s="197">
        <f>YieldsAct!A2720</f>
        <v>48445</v>
      </c>
      <c r="B2720" s="197" t="str">
        <f>YieldsAct!B2720</f>
        <v>TX</v>
      </c>
      <c r="C2720" s="197" t="str">
        <f>YieldsAct!C2720</f>
        <v>Terry County</v>
      </c>
      <c r="D2720" s="197">
        <f>YieldsAct!D2720</f>
        <v>-102.329235</v>
      </c>
      <c r="E2720" s="197">
        <f>YieldsAct!E2720</f>
        <v>33.175829999999998</v>
      </c>
      <c r="N2720" s="198">
        <v>1.880631E-2</v>
      </c>
      <c r="S2720">
        <f t="shared" si="42"/>
        <v>237.06179142502484</v>
      </c>
    </row>
    <row r="2721" spans="1:19" x14ac:dyDescent="0.25">
      <c r="A2721" s="197">
        <f>YieldsAct!A2721</f>
        <v>48447</v>
      </c>
      <c r="B2721" s="197" t="str">
        <f>YieldsAct!B2721</f>
        <v>TX</v>
      </c>
      <c r="C2721" s="197" t="str">
        <f>YieldsAct!C2721</f>
        <v>Throckmorton County</v>
      </c>
      <c r="D2721" s="197">
        <f>YieldsAct!D2721</f>
        <v>-99.209466199999994</v>
      </c>
      <c r="E2721" s="197">
        <f>YieldsAct!E2721</f>
        <v>33.17427</v>
      </c>
      <c r="N2721" s="198">
        <v>2.067387E-2</v>
      </c>
      <c r="S2721">
        <f t="shared" si="42"/>
        <v>236.93420257402497</v>
      </c>
    </row>
    <row r="2722" spans="1:19" x14ac:dyDescent="0.25">
      <c r="A2722" s="197">
        <f>YieldsAct!A2722</f>
        <v>48449</v>
      </c>
      <c r="B2722" s="197" t="str">
        <f>YieldsAct!B2722</f>
        <v>TX</v>
      </c>
      <c r="C2722" s="197" t="str">
        <f>YieldsAct!C2722</f>
        <v>Titus County</v>
      </c>
      <c r="D2722" s="197">
        <f>YieldsAct!D2722</f>
        <v>-94.9695052</v>
      </c>
      <c r="E2722" s="197">
        <f>YieldsAct!E2722</f>
        <v>33.245370000000001</v>
      </c>
      <c r="N2722" s="198">
        <v>2.276891E-2</v>
      </c>
      <c r="S2722">
        <f t="shared" si="42"/>
        <v>242.76043448302508</v>
      </c>
    </row>
    <row r="2723" spans="1:19" x14ac:dyDescent="0.25">
      <c r="A2723" s="197">
        <f>YieldsAct!A2723</f>
        <v>48451</v>
      </c>
      <c r="B2723" s="197" t="str">
        <f>YieldsAct!B2723</f>
        <v>TX</v>
      </c>
      <c r="C2723" s="197" t="str">
        <f>YieldsAct!C2723</f>
        <v>Tom Green County</v>
      </c>
      <c r="D2723" s="197">
        <f>YieldsAct!D2723</f>
        <v>-100.46859499999999</v>
      </c>
      <c r="E2723" s="197">
        <f>YieldsAct!E2723</f>
        <v>31.401319999999998</v>
      </c>
      <c r="N2723" s="198">
        <v>1.9944670000000001E-2</v>
      </c>
      <c r="S2723">
        <f t="shared" si="42"/>
        <v>99.007419920399883</v>
      </c>
    </row>
    <row r="2724" spans="1:19" x14ac:dyDescent="0.25">
      <c r="A2724" s="197">
        <f>YieldsAct!A2724</f>
        <v>48453</v>
      </c>
      <c r="B2724" s="197" t="str">
        <f>YieldsAct!B2724</f>
        <v>TX</v>
      </c>
      <c r="C2724" s="197" t="str">
        <f>YieldsAct!C2724</f>
        <v>Travis County</v>
      </c>
      <c r="D2724" s="197">
        <f>YieldsAct!D2724</f>
        <v>-97.776996800000006</v>
      </c>
      <c r="E2724" s="197">
        <f>YieldsAct!E2724</f>
        <v>30.328679999999999</v>
      </c>
      <c r="N2724" s="198">
        <v>2.2262190000000001E-2</v>
      </c>
      <c r="S2724">
        <f t="shared" si="42"/>
        <v>22.428968720399901</v>
      </c>
    </row>
    <row r="2725" spans="1:19" x14ac:dyDescent="0.25">
      <c r="A2725" s="197">
        <f>YieldsAct!A2725</f>
        <v>48455</v>
      </c>
      <c r="B2725" s="197" t="str">
        <f>YieldsAct!B2725</f>
        <v>TX</v>
      </c>
      <c r="C2725" s="197" t="str">
        <f>YieldsAct!C2725</f>
        <v>Trinity County</v>
      </c>
      <c r="D2725" s="197">
        <f>YieldsAct!D2725</f>
        <v>-95.142481900000007</v>
      </c>
      <c r="E2725" s="197">
        <f>YieldsAct!E2725</f>
        <v>31.10341</v>
      </c>
      <c r="N2725" s="198">
        <v>2.2987879999999999E-2</v>
      </c>
      <c r="S2725">
        <f t="shared" si="42"/>
        <v>77.219580663225017</v>
      </c>
    </row>
    <row r="2726" spans="1:19" x14ac:dyDescent="0.25">
      <c r="A2726" s="197">
        <f>YieldsAct!A2726</f>
        <v>48457</v>
      </c>
      <c r="B2726" s="197" t="str">
        <f>YieldsAct!B2726</f>
        <v>TX</v>
      </c>
      <c r="C2726" s="197" t="str">
        <f>YieldsAct!C2726</f>
        <v>Tyler County</v>
      </c>
      <c r="D2726" s="197">
        <f>YieldsAct!D2726</f>
        <v>-94.386832799999993</v>
      </c>
      <c r="E2726" s="197">
        <f>YieldsAct!E2726</f>
        <v>30.79083</v>
      </c>
      <c r="N2726" s="198">
        <v>2.2971470000000001E-2</v>
      </c>
      <c r="S2726">
        <f t="shared" si="42"/>
        <v>54.788202200024983</v>
      </c>
    </row>
    <row r="2727" spans="1:19" x14ac:dyDescent="0.25">
      <c r="A2727" s="197">
        <f>YieldsAct!A2727</f>
        <v>48459</v>
      </c>
      <c r="B2727" s="197" t="str">
        <f>YieldsAct!B2727</f>
        <v>TX</v>
      </c>
      <c r="C2727" s="197" t="str">
        <f>YieldsAct!C2727</f>
        <v>Upshur County</v>
      </c>
      <c r="D2727" s="197">
        <f>YieldsAct!D2727</f>
        <v>-94.946638699999994</v>
      </c>
      <c r="E2727" s="197">
        <f>YieldsAct!E2727</f>
        <v>32.764679999999998</v>
      </c>
      <c r="N2727" s="198">
        <v>2.2655410000000001E-2</v>
      </c>
      <c r="S2727">
        <f t="shared" si="42"/>
        <v>203.81367488039987</v>
      </c>
    </row>
    <row r="2728" spans="1:19" x14ac:dyDescent="0.25">
      <c r="A2728" s="197">
        <f>YieldsAct!A2728</f>
        <v>48461</v>
      </c>
      <c r="B2728" s="197" t="str">
        <f>YieldsAct!B2728</f>
        <v>TX</v>
      </c>
      <c r="C2728" s="197" t="str">
        <f>YieldsAct!C2728</f>
        <v>Upton County</v>
      </c>
      <c r="D2728" s="197">
        <f>YieldsAct!D2728</f>
        <v>-102.034223</v>
      </c>
      <c r="E2728" s="197">
        <f>YieldsAct!E2728</f>
        <v>31.359960000000001</v>
      </c>
      <c r="N2728" s="198">
        <v>1.8903179999999999E-2</v>
      </c>
      <c r="S2728">
        <f t="shared" si="42"/>
        <v>95.958655203600074</v>
      </c>
    </row>
    <row r="2729" spans="1:19" x14ac:dyDescent="0.25">
      <c r="A2729" s="197">
        <f>YieldsAct!A2729</f>
        <v>48463</v>
      </c>
      <c r="B2729" s="197" t="str">
        <f>YieldsAct!B2729</f>
        <v>TX</v>
      </c>
      <c r="C2729" s="197" t="str">
        <f>YieldsAct!C2729</f>
        <v>Uvalde County</v>
      </c>
      <c r="D2729" s="197">
        <f>YieldsAct!D2729</f>
        <v>-99.764672399999995</v>
      </c>
      <c r="E2729" s="197">
        <f>YieldsAct!E2729</f>
        <v>29.346889999999998</v>
      </c>
      <c r="N2729" s="198">
        <v>2.199129E-2</v>
      </c>
      <c r="S2729">
        <f t="shared" si="42"/>
        <v>-43.125181487775109</v>
      </c>
    </row>
    <row r="2730" spans="1:19" x14ac:dyDescent="0.25">
      <c r="A2730" s="197">
        <f>YieldsAct!A2730</f>
        <v>48465</v>
      </c>
      <c r="B2730" s="197" t="str">
        <f>YieldsAct!B2730</f>
        <v>TX</v>
      </c>
      <c r="C2730" s="197" t="str">
        <f>YieldsAct!C2730</f>
        <v>Val Verde County</v>
      </c>
      <c r="D2730" s="197">
        <f>YieldsAct!D2730</f>
        <v>-101.150628</v>
      </c>
      <c r="E2730" s="197">
        <f>YieldsAct!E2730</f>
        <v>29.875070000000001</v>
      </c>
      <c r="N2730" s="198">
        <v>2.1986639999999998E-2</v>
      </c>
      <c r="S2730">
        <f t="shared" si="42"/>
        <v>-8.3976581139749396</v>
      </c>
    </row>
    <row r="2731" spans="1:19" x14ac:dyDescent="0.25">
      <c r="A2731" s="197">
        <f>YieldsAct!A2731</f>
        <v>48467</v>
      </c>
      <c r="B2731" s="197" t="str">
        <f>YieldsAct!B2731</f>
        <v>TX</v>
      </c>
      <c r="C2731" s="197" t="str">
        <f>YieldsAct!C2731</f>
        <v>Van Zandt County</v>
      </c>
      <c r="D2731" s="197">
        <f>YieldsAct!D2731</f>
        <v>-95.846742399999997</v>
      </c>
      <c r="E2731" s="197">
        <f>YieldsAct!E2731</f>
        <v>32.584409999999998</v>
      </c>
      <c r="N2731" s="198">
        <v>2.262289E-2</v>
      </c>
      <c r="S2731">
        <f t="shared" si="42"/>
        <v>189.47581885822487</v>
      </c>
    </row>
    <row r="2732" spans="1:19" x14ac:dyDescent="0.25">
      <c r="A2732" s="197">
        <f>YieldsAct!A2732</f>
        <v>48469</v>
      </c>
      <c r="B2732" s="197" t="str">
        <f>YieldsAct!B2732</f>
        <v>TX</v>
      </c>
      <c r="C2732" s="197" t="str">
        <f>YieldsAct!C2732</f>
        <v>Victoria County</v>
      </c>
      <c r="D2732" s="197">
        <f>YieldsAct!D2732</f>
        <v>-96.977435700000001</v>
      </c>
      <c r="E2732" s="197">
        <f>YieldsAct!E2732</f>
        <v>28.79016</v>
      </c>
      <c r="N2732" s="198">
        <v>2.2550000000000001E-2</v>
      </c>
      <c r="S2732">
        <f t="shared" si="42"/>
        <v>-78.370846142399998</v>
      </c>
    </row>
    <row r="2733" spans="1:19" x14ac:dyDescent="0.25">
      <c r="A2733" s="197">
        <f>YieldsAct!A2733</f>
        <v>48471</v>
      </c>
      <c r="B2733" s="197" t="str">
        <f>YieldsAct!B2733</f>
        <v>TX</v>
      </c>
      <c r="C2733" s="197" t="str">
        <f>YieldsAct!C2733</f>
        <v>Walker County</v>
      </c>
      <c r="D2733" s="197">
        <f>YieldsAct!D2733</f>
        <v>-95.592668599999996</v>
      </c>
      <c r="E2733" s="197">
        <f>YieldsAct!E2733</f>
        <v>30.7545</v>
      </c>
      <c r="N2733" s="198">
        <v>2.29188E-2</v>
      </c>
      <c r="S2733">
        <f t="shared" si="42"/>
        <v>52.209608062500017</v>
      </c>
    </row>
    <row r="2734" spans="1:19" x14ac:dyDescent="0.25">
      <c r="A2734" s="197">
        <f>YieldsAct!A2734</f>
        <v>48473</v>
      </c>
      <c r="B2734" s="197" t="str">
        <f>YieldsAct!B2734</f>
        <v>TX</v>
      </c>
      <c r="C2734" s="197" t="str">
        <f>YieldsAct!C2734</f>
        <v>Waller County</v>
      </c>
      <c r="D2734" s="197">
        <f>YieldsAct!D2734</f>
        <v>-95.991703099999995</v>
      </c>
      <c r="E2734" s="197">
        <f>YieldsAct!E2734</f>
        <v>30.00816</v>
      </c>
      <c r="N2734" s="198">
        <v>2.2716320000000002E-2</v>
      </c>
      <c r="S2734">
        <f t="shared" si="42"/>
        <v>0.55094981760001127</v>
      </c>
    </row>
    <row r="2735" spans="1:19" x14ac:dyDescent="0.25">
      <c r="A2735" s="197">
        <f>YieldsAct!A2735</f>
        <v>48475</v>
      </c>
      <c r="B2735" s="197" t="str">
        <f>YieldsAct!B2735</f>
        <v>TX</v>
      </c>
      <c r="C2735" s="197" t="str">
        <f>YieldsAct!C2735</f>
        <v>Ward County</v>
      </c>
      <c r="D2735" s="197">
        <f>YieldsAct!D2735</f>
        <v>-103.111953</v>
      </c>
      <c r="E2735" s="197">
        <f>YieldsAct!E2735</f>
        <v>31.5137</v>
      </c>
      <c r="N2735" s="198">
        <v>1.87855E-2</v>
      </c>
      <c r="S2735">
        <f t="shared" si="42"/>
        <v>107.3301473025</v>
      </c>
    </row>
    <row r="2736" spans="1:19" x14ac:dyDescent="0.25">
      <c r="A2736" s="197">
        <f>YieldsAct!A2736</f>
        <v>48477</v>
      </c>
      <c r="B2736" s="197" t="str">
        <f>YieldsAct!B2736</f>
        <v>TX</v>
      </c>
      <c r="C2736" s="197" t="str">
        <f>YieldsAct!C2736</f>
        <v>Washington County</v>
      </c>
      <c r="D2736" s="197">
        <f>YieldsAct!D2736</f>
        <v>-96.402188800000005</v>
      </c>
      <c r="E2736" s="197">
        <f>YieldsAct!E2736</f>
        <v>30.218699999999998</v>
      </c>
      <c r="N2736" s="198">
        <v>2.2578589999999999E-2</v>
      </c>
      <c r="S2736">
        <f t="shared" si="42"/>
        <v>14.869866802499887</v>
      </c>
    </row>
    <row r="2737" spans="1:19" x14ac:dyDescent="0.25">
      <c r="A2737" s="197">
        <f>YieldsAct!A2737</f>
        <v>48479</v>
      </c>
      <c r="B2737" s="197" t="str">
        <f>YieldsAct!B2737</f>
        <v>TX</v>
      </c>
      <c r="C2737" s="197" t="str">
        <f>YieldsAct!C2737</f>
        <v>Webb County</v>
      </c>
      <c r="D2737" s="197">
        <f>YieldsAct!D2737</f>
        <v>-99.345161399999995</v>
      </c>
      <c r="E2737" s="197">
        <f>YieldsAct!E2737</f>
        <v>27.763500000000001</v>
      </c>
      <c r="N2737" s="198">
        <v>2.109142E-2</v>
      </c>
      <c r="S2737">
        <f t="shared" si="42"/>
        <v>-139.70940243749996</v>
      </c>
    </row>
    <row r="2738" spans="1:19" x14ac:dyDescent="0.25">
      <c r="A2738" s="197">
        <f>YieldsAct!A2738</f>
        <v>48481</v>
      </c>
      <c r="B2738" s="197" t="str">
        <f>YieldsAct!B2738</f>
        <v>TX</v>
      </c>
      <c r="C2738" s="197" t="str">
        <f>YieldsAct!C2738</f>
        <v>Wharton County</v>
      </c>
      <c r="D2738" s="197">
        <f>YieldsAct!D2738</f>
        <v>-96.242168500000005</v>
      </c>
      <c r="E2738" s="197">
        <f>YieldsAct!E2738</f>
        <v>29.278670000000002</v>
      </c>
      <c r="N2738" s="198">
        <v>2.257027E-2</v>
      </c>
      <c r="S2738">
        <f t="shared" si="42"/>
        <v>-47.519061819974887</v>
      </c>
    </row>
    <row r="2739" spans="1:19" x14ac:dyDescent="0.25">
      <c r="A2739" s="197">
        <f>YieldsAct!A2739</f>
        <v>48483</v>
      </c>
      <c r="B2739" s="197" t="str">
        <f>YieldsAct!B2739</f>
        <v>TX</v>
      </c>
      <c r="C2739" s="197" t="str">
        <f>YieldsAct!C2739</f>
        <v>Wheeler County</v>
      </c>
      <c r="D2739" s="197">
        <f>YieldsAct!D2739</f>
        <v>-100.271907</v>
      </c>
      <c r="E2739" s="197">
        <f>YieldsAct!E2739</f>
        <v>35.397359999999999</v>
      </c>
      <c r="N2739" s="198">
        <v>2.0074640000000001E-2</v>
      </c>
      <c r="S2739">
        <f t="shared" si="42"/>
        <v>429.86766368159988</v>
      </c>
    </row>
    <row r="2740" spans="1:19" x14ac:dyDescent="0.25">
      <c r="A2740" s="197">
        <f>YieldsAct!A2740</f>
        <v>48485</v>
      </c>
      <c r="B2740" s="197" t="str">
        <f>YieldsAct!B2740</f>
        <v>TX</v>
      </c>
      <c r="C2740" s="197" t="str">
        <f>YieldsAct!C2740</f>
        <v>Wichita County</v>
      </c>
      <c r="D2740" s="197">
        <f>YieldsAct!D2740</f>
        <v>-98.699529999999996</v>
      </c>
      <c r="E2740" s="197">
        <f>YieldsAct!E2740</f>
        <v>33.989409999999999</v>
      </c>
      <c r="N2740" s="198">
        <v>2.105485E-2</v>
      </c>
      <c r="S2740">
        <f t="shared" si="42"/>
        <v>305.09480733322499</v>
      </c>
    </row>
    <row r="2741" spans="1:19" x14ac:dyDescent="0.25">
      <c r="A2741" s="197">
        <f>YieldsAct!A2741</f>
        <v>48487</v>
      </c>
      <c r="B2741" s="197" t="str">
        <f>YieldsAct!B2741</f>
        <v>TX</v>
      </c>
      <c r="C2741" s="197" t="str">
        <f>YieldsAct!C2741</f>
        <v>Wilbarger County</v>
      </c>
      <c r="D2741" s="197">
        <f>YieldsAct!D2741</f>
        <v>-99.237075399999995</v>
      </c>
      <c r="E2741" s="197">
        <f>YieldsAct!E2741</f>
        <v>34.080179999999999</v>
      </c>
      <c r="N2741" s="198">
        <v>2.0754970000000001E-2</v>
      </c>
      <c r="S2741">
        <f t="shared" si="42"/>
        <v>312.86985487289985</v>
      </c>
    </row>
    <row r="2742" spans="1:19" x14ac:dyDescent="0.25">
      <c r="A2742" s="197">
        <f>YieldsAct!A2742</f>
        <v>48489</v>
      </c>
      <c r="B2742" s="197" t="str">
        <f>YieldsAct!B2742</f>
        <v>TX</v>
      </c>
      <c r="C2742" s="197" t="str">
        <f>YieldsAct!C2742</f>
        <v>Willacy County</v>
      </c>
      <c r="D2742" s="197">
        <f>YieldsAct!D2742</f>
        <v>-97.695546199999995</v>
      </c>
      <c r="E2742" s="197">
        <f>YieldsAct!E2742</f>
        <v>26.481470000000002</v>
      </c>
      <c r="N2742" s="198">
        <v>2.1512710000000001E-2</v>
      </c>
      <c r="S2742">
        <f t="shared" si="42"/>
        <v>-209.64565493797491</v>
      </c>
    </row>
    <row r="2743" spans="1:19" x14ac:dyDescent="0.25">
      <c r="A2743" s="197">
        <f>YieldsAct!A2743</f>
        <v>48491</v>
      </c>
      <c r="B2743" s="197" t="str">
        <f>YieldsAct!B2743</f>
        <v>TX</v>
      </c>
      <c r="C2743" s="197" t="str">
        <f>YieldsAct!C2743</f>
        <v>Williamson County</v>
      </c>
      <c r="D2743" s="197">
        <f>YieldsAct!D2743</f>
        <v>-97.605384700000002</v>
      </c>
      <c r="E2743" s="197">
        <f>YieldsAct!E2743</f>
        <v>30.6493</v>
      </c>
      <c r="N2743" s="198">
        <v>2.2153300000000001E-2</v>
      </c>
      <c r="S2743">
        <f t="shared" si="42"/>
        <v>44.776328602500016</v>
      </c>
    </row>
    <row r="2744" spans="1:19" x14ac:dyDescent="0.25">
      <c r="A2744" s="197">
        <f>YieldsAct!A2744</f>
        <v>48493</v>
      </c>
      <c r="B2744" s="197" t="str">
        <f>YieldsAct!B2744</f>
        <v>TX</v>
      </c>
      <c r="C2744" s="197" t="str">
        <f>YieldsAct!C2744</f>
        <v>Wilson County</v>
      </c>
      <c r="D2744" s="197">
        <f>YieldsAct!D2744</f>
        <v>-98.083596</v>
      </c>
      <c r="E2744" s="197">
        <f>YieldsAct!E2744</f>
        <v>29.178619999999999</v>
      </c>
      <c r="N2744" s="198">
        <v>2.2359779999999999E-2</v>
      </c>
      <c r="S2744">
        <f t="shared" si="42"/>
        <v>-53.925153515100085</v>
      </c>
    </row>
    <row r="2745" spans="1:19" x14ac:dyDescent="0.25">
      <c r="A2745" s="197">
        <f>YieldsAct!A2745</f>
        <v>48495</v>
      </c>
      <c r="B2745" s="197" t="str">
        <f>YieldsAct!B2745</f>
        <v>TX</v>
      </c>
      <c r="C2745" s="197" t="str">
        <f>YieldsAct!C2745</f>
        <v>Winkler County</v>
      </c>
      <c r="D2745" s="197">
        <f>YieldsAct!D2745</f>
        <v>-103.07016299999999</v>
      </c>
      <c r="E2745" s="197">
        <f>YieldsAct!E2745</f>
        <v>31.845890000000001</v>
      </c>
      <c r="N2745" s="198">
        <v>1.8554540000000001E-2</v>
      </c>
      <c r="S2745">
        <f t="shared" si="42"/>
        <v>132.26402225722507</v>
      </c>
    </row>
    <row r="2746" spans="1:19" x14ac:dyDescent="0.25">
      <c r="A2746" s="197">
        <f>YieldsAct!A2746</f>
        <v>48497</v>
      </c>
      <c r="B2746" s="197" t="str">
        <f>YieldsAct!B2746</f>
        <v>TX</v>
      </c>
      <c r="C2746" s="197" t="str">
        <f>YieldsAct!C2746</f>
        <v>Wise County</v>
      </c>
      <c r="D2746" s="197">
        <f>YieldsAct!D2746</f>
        <v>-97.657154199999994</v>
      </c>
      <c r="E2746" s="197">
        <f>YieldsAct!E2746</f>
        <v>33.212479999999999</v>
      </c>
      <c r="N2746" s="198">
        <v>2.1671159999999998E-2</v>
      </c>
      <c r="S2746">
        <f t="shared" si="42"/>
        <v>240.06246243839996</v>
      </c>
    </row>
    <row r="2747" spans="1:19" x14ac:dyDescent="0.25">
      <c r="A2747" s="197">
        <f>YieldsAct!A2747</f>
        <v>48499</v>
      </c>
      <c r="B2747" s="197" t="str">
        <f>YieldsAct!B2747</f>
        <v>TX</v>
      </c>
      <c r="C2747" s="197" t="str">
        <f>YieldsAct!C2747</f>
        <v>Wood County</v>
      </c>
      <c r="D2747" s="197">
        <f>YieldsAct!D2747</f>
        <v>-95.382785499999997</v>
      </c>
      <c r="E2747" s="197">
        <f>YieldsAct!E2747</f>
        <v>32.80894</v>
      </c>
      <c r="N2747" s="198">
        <v>2.267607E-2</v>
      </c>
      <c r="S2747">
        <f t="shared" si="42"/>
        <v>207.35627382809997</v>
      </c>
    </row>
    <row r="2748" spans="1:19" x14ac:dyDescent="0.25">
      <c r="A2748" s="197">
        <f>YieldsAct!A2748</f>
        <v>48501</v>
      </c>
      <c r="B2748" s="197" t="str">
        <f>YieldsAct!B2748</f>
        <v>TX</v>
      </c>
      <c r="C2748" s="197" t="str">
        <f>YieldsAct!C2748</f>
        <v>Yoakum County</v>
      </c>
      <c r="D2748" s="197">
        <f>YieldsAct!D2748</f>
        <v>-102.830647</v>
      </c>
      <c r="E2748" s="197">
        <f>YieldsAct!E2748</f>
        <v>33.168619999999997</v>
      </c>
      <c r="N2748" s="198">
        <v>1.8546920000000001E-2</v>
      </c>
      <c r="S2748">
        <f t="shared" si="42"/>
        <v>236.47219358489974</v>
      </c>
    </row>
    <row r="2749" spans="1:19" x14ac:dyDescent="0.25">
      <c r="A2749" s="197">
        <f>YieldsAct!A2749</f>
        <v>48503</v>
      </c>
      <c r="B2749" s="197" t="str">
        <f>YieldsAct!B2749</f>
        <v>TX</v>
      </c>
      <c r="C2749" s="197" t="str">
        <f>YieldsAct!C2749</f>
        <v>Young County</v>
      </c>
      <c r="D2749" s="197">
        <f>YieldsAct!D2749</f>
        <v>-98.684747400000006</v>
      </c>
      <c r="E2749" s="197">
        <f>YieldsAct!E2749</f>
        <v>33.17944</v>
      </c>
      <c r="N2749" s="198">
        <v>2.100637E-2</v>
      </c>
      <c r="S2749">
        <f t="shared" si="42"/>
        <v>237.35708710559996</v>
      </c>
    </row>
    <row r="2750" spans="1:19" x14ac:dyDescent="0.25">
      <c r="A2750" s="197">
        <f>YieldsAct!A2750</f>
        <v>48505</v>
      </c>
      <c r="B2750" s="197" t="str">
        <f>YieldsAct!B2750</f>
        <v>TX</v>
      </c>
      <c r="C2750" s="197" t="str">
        <f>YieldsAct!C2750</f>
        <v>Zapata County</v>
      </c>
      <c r="D2750" s="197">
        <f>YieldsAct!D2750</f>
        <v>-99.177587399999993</v>
      </c>
      <c r="E2750" s="197">
        <f>YieldsAct!E2750</f>
        <v>27.008289999999999</v>
      </c>
      <c r="N2750" s="198">
        <v>2.083602E-2</v>
      </c>
      <c r="S2750">
        <f t="shared" si="42"/>
        <v>-181.80218537077505</v>
      </c>
    </row>
    <row r="2751" spans="1:19" x14ac:dyDescent="0.25">
      <c r="A2751" s="197">
        <f>YieldsAct!A2751</f>
        <v>48507</v>
      </c>
      <c r="B2751" s="197" t="str">
        <f>YieldsAct!B2751</f>
        <v>TX</v>
      </c>
      <c r="C2751" s="197" t="str">
        <f>YieldsAct!C2751</f>
        <v>Zavala County</v>
      </c>
      <c r="D2751" s="197">
        <f>YieldsAct!D2751</f>
        <v>-99.762638300000006</v>
      </c>
      <c r="E2751" s="197">
        <f>YieldsAct!E2751</f>
        <v>28.858460000000001</v>
      </c>
      <c r="N2751" s="198">
        <v>2.173168E-2</v>
      </c>
      <c r="S2751">
        <f t="shared" si="42"/>
        <v>-74.121944463899936</v>
      </c>
    </row>
    <row r="2752" spans="1:19" x14ac:dyDescent="0.25">
      <c r="A2752" s="197">
        <f>YieldsAct!A2752</f>
        <v>49001</v>
      </c>
      <c r="B2752" s="197" t="str">
        <f>YieldsAct!B2752</f>
        <v>UT</v>
      </c>
      <c r="C2752" s="197" t="str">
        <f>YieldsAct!C2752</f>
        <v>Beaver County</v>
      </c>
      <c r="D2752" s="197">
        <f>YieldsAct!D2752</f>
        <v>-113.234195</v>
      </c>
      <c r="E2752" s="197">
        <f>YieldsAct!E2752</f>
        <v>38.36777</v>
      </c>
      <c r="N2752" s="198">
        <v>1.9105629999999998E-2</v>
      </c>
      <c r="S2752">
        <f t="shared" si="42"/>
        <v>722.36851823902498</v>
      </c>
    </row>
    <row r="2753" spans="1:19" x14ac:dyDescent="0.25">
      <c r="A2753" s="197">
        <f>YieldsAct!A2753</f>
        <v>49003</v>
      </c>
      <c r="B2753" s="197" t="str">
        <f>YieldsAct!B2753</f>
        <v>UT</v>
      </c>
      <c r="C2753" s="197" t="str">
        <f>YieldsAct!C2753</f>
        <v>Box Elder County</v>
      </c>
      <c r="D2753" s="197">
        <f>YieldsAct!D2753</f>
        <v>-113.093853</v>
      </c>
      <c r="E2753" s="197">
        <f>YieldsAct!E2753</f>
        <v>41.525260000000003</v>
      </c>
      <c r="N2753" s="198">
        <v>2.154122E-2</v>
      </c>
      <c r="S2753">
        <f t="shared" si="42"/>
        <v>1076.8261906521004</v>
      </c>
    </row>
    <row r="2754" spans="1:19" x14ac:dyDescent="0.25">
      <c r="A2754" s="197">
        <f>YieldsAct!A2754</f>
        <v>49005</v>
      </c>
      <c r="B2754" s="197" t="str">
        <f>YieldsAct!B2754</f>
        <v>UT</v>
      </c>
      <c r="C2754" s="197" t="str">
        <f>YieldsAct!C2754</f>
        <v>Cache County</v>
      </c>
      <c r="D2754" s="197">
        <f>YieldsAct!D2754</f>
        <v>-111.753142</v>
      </c>
      <c r="E2754" s="197">
        <f>YieldsAct!E2754</f>
        <v>41.726880000000001</v>
      </c>
      <c r="N2754" s="198">
        <v>2.138688E-2</v>
      </c>
      <c r="S2754">
        <f t="shared" si="42"/>
        <v>1100.9837577024002</v>
      </c>
    </row>
    <row r="2755" spans="1:19" x14ac:dyDescent="0.25">
      <c r="A2755" s="197">
        <f>YieldsAct!A2755</f>
        <v>49007</v>
      </c>
      <c r="B2755" s="197" t="str">
        <f>YieldsAct!B2755</f>
        <v>UT</v>
      </c>
      <c r="C2755" s="197" t="str">
        <f>YieldsAct!C2755</f>
        <v>Carbon County</v>
      </c>
      <c r="D2755" s="197">
        <f>YieldsAct!D2755</f>
        <v>-110.593289</v>
      </c>
      <c r="E2755" s="197">
        <f>YieldsAct!E2755</f>
        <v>39.650260000000003</v>
      </c>
      <c r="N2755" s="198">
        <v>1.9806799999999999E-2</v>
      </c>
      <c r="S2755">
        <f t="shared" si="42"/>
        <v>860.92946565210036</v>
      </c>
    </row>
    <row r="2756" spans="1:19" x14ac:dyDescent="0.25">
      <c r="A2756" s="197">
        <f>YieldsAct!A2756</f>
        <v>49009</v>
      </c>
      <c r="B2756" s="197" t="str">
        <f>YieldsAct!B2756</f>
        <v>UT</v>
      </c>
      <c r="C2756" s="197" t="str">
        <f>YieldsAct!C2756</f>
        <v>Daggett County</v>
      </c>
      <c r="D2756" s="197">
        <f>YieldsAct!D2756</f>
        <v>-109.512456</v>
      </c>
      <c r="E2756" s="197">
        <f>YieldsAct!E2756</f>
        <v>40.880839999999999</v>
      </c>
      <c r="N2756" s="198">
        <v>2.0410870000000001E-2</v>
      </c>
      <c r="S2756">
        <f t="shared" si="42"/>
        <v>1000.8402279875999</v>
      </c>
    </row>
    <row r="2757" spans="1:19" x14ac:dyDescent="0.25">
      <c r="A2757" s="197">
        <f>YieldsAct!A2757</f>
        <v>49011</v>
      </c>
      <c r="B2757" s="197" t="str">
        <f>YieldsAct!B2757</f>
        <v>UT</v>
      </c>
      <c r="C2757" s="197" t="str">
        <f>YieldsAct!C2757</f>
        <v>Davis County</v>
      </c>
      <c r="D2757" s="197">
        <f>YieldsAct!D2757</f>
        <v>-112.118028</v>
      </c>
      <c r="E2757" s="197">
        <f>YieldsAct!E2757</f>
        <v>40.99427</v>
      </c>
      <c r="N2757" s="198">
        <v>2.1354560000000002E-2</v>
      </c>
      <c r="S2757">
        <f t="shared" si="42"/>
        <v>1014.0796638740251</v>
      </c>
    </row>
    <row r="2758" spans="1:19" x14ac:dyDescent="0.25">
      <c r="A2758" s="197">
        <f>YieldsAct!A2758</f>
        <v>49013</v>
      </c>
      <c r="B2758" s="197" t="str">
        <f>YieldsAct!B2758</f>
        <v>UT</v>
      </c>
      <c r="C2758" s="197" t="str">
        <f>YieldsAct!C2758</f>
        <v>Duchesne County</v>
      </c>
      <c r="D2758" s="197">
        <f>YieldsAct!D2758</f>
        <v>-110.435152</v>
      </c>
      <c r="E2758" s="197">
        <f>YieldsAct!E2758</f>
        <v>40.301380000000002</v>
      </c>
      <c r="N2758" s="198">
        <v>2.0163469999999999E-2</v>
      </c>
      <c r="S2758">
        <f t="shared" si="42"/>
        <v>934.1096172849002</v>
      </c>
    </row>
    <row r="2759" spans="1:19" x14ac:dyDescent="0.25">
      <c r="A2759" s="197">
        <f>YieldsAct!A2759</f>
        <v>49015</v>
      </c>
      <c r="B2759" s="197" t="str">
        <f>YieldsAct!B2759</f>
        <v>UT</v>
      </c>
      <c r="C2759" s="197" t="str">
        <f>YieldsAct!C2759</f>
        <v>Emery County</v>
      </c>
      <c r="D2759" s="197">
        <f>YieldsAct!D2759</f>
        <v>-110.69973400000001</v>
      </c>
      <c r="E2759" s="197">
        <f>YieldsAct!E2759</f>
        <v>38.995539999999998</v>
      </c>
      <c r="N2759" s="198">
        <v>1.9636799999999999E-2</v>
      </c>
      <c r="S2759">
        <f t="shared" si="42"/>
        <v>789.2683647560998</v>
      </c>
    </row>
    <row r="2760" spans="1:19" x14ac:dyDescent="0.25">
      <c r="A2760" s="197">
        <f>YieldsAct!A2760</f>
        <v>49017</v>
      </c>
      <c r="B2760" s="197" t="str">
        <f>YieldsAct!B2760</f>
        <v>UT</v>
      </c>
      <c r="C2760" s="197" t="str">
        <f>YieldsAct!C2760</f>
        <v>Garfield County</v>
      </c>
      <c r="D2760" s="197">
        <f>YieldsAct!D2760</f>
        <v>-111.43268</v>
      </c>
      <c r="E2760" s="197">
        <f>YieldsAct!E2760</f>
        <v>37.856760000000001</v>
      </c>
      <c r="N2760" s="198">
        <v>1.8903010000000001E-2</v>
      </c>
      <c r="S2760">
        <f t="shared" si="42"/>
        <v>669.22082481960013</v>
      </c>
    </row>
    <row r="2761" spans="1:19" x14ac:dyDescent="0.25">
      <c r="A2761" s="197">
        <f>YieldsAct!A2761</f>
        <v>49019</v>
      </c>
      <c r="B2761" s="197" t="str">
        <f>YieldsAct!B2761</f>
        <v>UT</v>
      </c>
      <c r="C2761" s="197" t="str">
        <f>YieldsAct!C2761</f>
        <v>Grand County</v>
      </c>
      <c r="D2761" s="197">
        <f>YieldsAct!D2761</f>
        <v>-109.573543</v>
      </c>
      <c r="E2761" s="197">
        <f>YieldsAct!E2761</f>
        <v>38.987670000000001</v>
      </c>
      <c r="N2761" s="198">
        <v>1.9506860000000001E-2</v>
      </c>
      <c r="S2761">
        <f t="shared" ref="S2761:S2824" si="43">E2761*1.5^2*(E2761-30)</f>
        <v>788.41870206502506</v>
      </c>
    </row>
    <row r="2762" spans="1:19" x14ac:dyDescent="0.25">
      <c r="A2762" s="197">
        <f>YieldsAct!A2762</f>
        <v>49021</v>
      </c>
      <c r="B2762" s="197" t="str">
        <f>YieldsAct!B2762</f>
        <v>UT</v>
      </c>
      <c r="C2762" s="197" t="str">
        <f>YieldsAct!C2762</f>
        <v>Iron County</v>
      </c>
      <c r="D2762" s="197">
        <f>YieldsAct!D2762</f>
        <v>-113.290085</v>
      </c>
      <c r="E2762" s="197">
        <f>YieldsAct!E2762</f>
        <v>37.863939999999999</v>
      </c>
      <c r="N2762" s="198">
        <v>1.8810259999999999E-2</v>
      </c>
      <c r="S2762">
        <f t="shared" si="43"/>
        <v>669.95944272809993</v>
      </c>
    </row>
    <row r="2763" spans="1:19" x14ac:dyDescent="0.25">
      <c r="A2763" s="197">
        <f>YieldsAct!A2763</f>
        <v>49023</v>
      </c>
      <c r="B2763" s="197" t="str">
        <f>YieldsAct!B2763</f>
        <v>UT</v>
      </c>
      <c r="C2763" s="197" t="str">
        <f>YieldsAct!C2763</f>
        <v>Juab County</v>
      </c>
      <c r="D2763" s="197">
        <f>YieldsAct!D2763</f>
        <v>-112.785314</v>
      </c>
      <c r="E2763" s="197">
        <f>YieldsAct!E2763</f>
        <v>39.702129999999997</v>
      </c>
      <c r="N2763" s="198">
        <v>2.0188000000000001E-2</v>
      </c>
      <c r="S2763">
        <f t="shared" si="43"/>
        <v>866.68925970802468</v>
      </c>
    </row>
    <row r="2764" spans="1:19" x14ac:dyDescent="0.25">
      <c r="A2764" s="197">
        <f>YieldsAct!A2764</f>
        <v>49025</v>
      </c>
      <c r="B2764" s="197" t="str">
        <f>YieldsAct!B2764</f>
        <v>UT</v>
      </c>
      <c r="C2764" s="197" t="str">
        <f>YieldsAct!C2764</f>
        <v>Kane County</v>
      </c>
      <c r="D2764" s="197">
        <f>YieldsAct!D2764</f>
        <v>-111.887112</v>
      </c>
      <c r="E2764" s="197">
        <f>YieldsAct!E2764</f>
        <v>37.283079999999998</v>
      </c>
      <c r="N2764" s="198">
        <v>1.8753100000000002E-2</v>
      </c>
      <c r="S2764">
        <f t="shared" si="43"/>
        <v>610.95522214439984</v>
      </c>
    </row>
    <row r="2765" spans="1:19" x14ac:dyDescent="0.25">
      <c r="A2765" s="197">
        <f>YieldsAct!A2765</f>
        <v>49027</v>
      </c>
      <c r="B2765" s="197" t="str">
        <f>YieldsAct!B2765</f>
        <v>UT</v>
      </c>
      <c r="C2765" s="197" t="str">
        <f>YieldsAct!C2765</f>
        <v>Millard County</v>
      </c>
      <c r="D2765" s="197">
        <f>YieldsAct!D2765</f>
        <v>-113.099401</v>
      </c>
      <c r="E2765" s="197">
        <f>YieldsAct!E2765</f>
        <v>39.076140000000002</v>
      </c>
      <c r="N2765" s="198">
        <v>1.978647E-2</v>
      </c>
      <c r="S2765">
        <f t="shared" si="43"/>
        <v>797.98616392410031</v>
      </c>
    </row>
    <row r="2766" spans="1:19" x14ac:dyDescent="0.25">
      <c r="A2766" s="197">
        <f>YieldsAct!A2766</f>
        <v>49029</v>
      </c>
      <c r="B2766" s="197" t="str">
        <f>YieldsAct!B2766</f>
        <v>UT</v>
      </c>
      <c r="C2766" s="197" t="str">
        <f>YieldsAct!C2766</f>
        <v>Morgan County</v>
      </c>
      <c r="D2766" s="197">
        <f>YieldsAct!D2766</f>
        <v>-111.587566</v>
      </c>
      <c r="E2766" s="197">
        <f>YieldsAct!E2766</f>
        <v>41.088880000000003</v>
      </c>
      <c r="N2766" s="198">
        <v>2.0904880000000001E-2</v>
      </c>
      <c r="S2766">
        <f t="shared" si="43"/>
        <v>1025.1667342224005</v>
      </c>
    </row>
    <row r="2767" spans="1:19" x14ac:dyDescent="0.25">
      <c r="A2767" s="197">
        <f>YieldsAct!A2767</f>
        <v>49031</v>
      </c>
      <c r="B2767" s="197" t="str">
        <f>YieldsAct!B2767</f>
        <v>UT</v>
      </c>
      <c r="C2767" s="197" t="str">
        <f>YieldsAct!C2767</f>
        <v>Piute County</v>
      </c>
      <c r="D2767" s="197">
        <f>YieldsAct!D2767</f>
        <v>-112.122506</v>
      </c>
      <c r="E2767" s="197">
        <f>YieldsAct!E2767</f>
        <v>38.339880000000001</v>
      </c>
      <c r="N2767" s="198">
        <v>1.9332809999999999E-2</v>
      </c>
      <c r="S2767">
        <f t="shared" si="43"/>
        <v>719.43749643240005</v>
      </c>
    </row>
    <row r="2768" spans="1:19" x14ac:dyDescent="0.25">
      <c r="A2768" s="197">
        <f>YieldsAct!A2768</f>
        <v>49033</v>
      </c>
      <c r="B2768" s="197" t="str">
        <f>YieldsAct!B2768</f>
        <v>UT</v>
      </c>
      <c r="C2768" s="197" t="str">
        <f>YieldsAct!C2768</f>
        <v>Rich County</v>
      </c>
      <c r="D2768" s="197">
        <f>YieldsAct!D2768</f>
        <v>-111.25327299999999</v>
      </c>
      <c r="E2768" s="197">
        <f>YieldsAct!E2768</f>
        <v>41.633139999999997</v>
      </c>
      <c r="N2768" s="198">
        <v>2.0763340000000002E-2</v>
      </c>
      <c r="S2768">
        <f t="shared" si="43"/>
        <v>1089.7293290840998</v>
      </c>
    </row>
    <row r="2769" spans="1:19" x14ac:dyDescent="0.25">
      <c r="A2769" s="197">
        <f>YieldsAct!A2769</f>
        <v>49035</v>
      </c>
      <c r="B2769" s="197" t="str">
        <f>YieldsAct!B2769</f>
        <v>UT</v>
      </c>
      <c r="C2769" s="197" t="str">
        <f>YieldsAct!C2769</f>
        <v>Salt Lake County</v>
      </c>
      <c r="D2769" s="197">
        <f>YieldsAct!D2769</f>
        <v>-111.927198</v>
      </c>
      <c r="E2769" s="197">
        <f>YieldsAct!E2769</f>
        <v>40.677410000000002</v>
      </c>
      <c r="N2769" s="198">
        <v>2.121717E-2</v>
      </c>
      <c r="S2769">
        <f t="shared" si="43"/>
        <v>977.2411146932252</v>
      </c>
    </row>
    <row r="2770" spans="1:19" x14ac:dyDescent="0.25">
      <c r="A2770" s="197">
        <f>YieldsAct!A2770</f>
        <v>49037</v>
      </c>
      <c r="B2770" s="197" t="str">
        <f>YieldsAct!B2770</f>
        <v>UT</v>
      </c>
      <c r="C2770" s="197" t="str">
        <f>YieldsAct!C2770</f>
        <v>San Juan County</v>
      </c>
      <c r="D2770" s="197">
        <f>YieldsAct!D2770</f>
        <v>-109.79697400000001</v>
      </c>
      <c r="E2770" s="197">
        <f>YieldsAct!E2770</f>
        <v>37.625459999999997</v>
      </c>
      <c r="N2770" s="198">
        <v>1.87412E-2</v>
      </c>
      <c r="S2770">
        <f t="shared" si="43"/>
        <v>645.55074047609958</v>
      </c>
    </row>
    <row r="2771" spans="1:19" x14ac:dyDescent="0.25">
      <c r="A2771" s="197">
        <f>YieldsAct!A2771</f>
        <v>49039</v>
      </c>
      <c r="B2771" s="197" t="str">
        <f>YieldsAct!B2771</f>
        <v>UT</v>
      </c>
      <c r="C2771" s="197" t="str">
        <f>YieldsAct!C2771</f>
        <v>Sanpete County</v>
      </c>
      <c r="D2771" s="197">
        <f>YieldsAct!D2771</f>
        <v>-111.57840400000001</v>
      </c>
      <c r="E2771" s="197">
        <f>YieldsAct!E2771</f>
        <v>39.38138</v>
      </c>
      <c r="N2771" s="198">
        <v>2.0115049999999999E-2</v>
      </c>
      <c r="S2771">
        <f t="shared" si="43"/>
        <v>831.26630408489996</v>
      </c>
    </row>
    <row r="2772" spans="1:19" x14ac:dyDescent="0.25">
      <c r="A2772" s="197">
        <f>YieldsAct!A2772</f>
        <v>49041</v>
      </c>
      <c r="B2772" s="197" t="str">
        <f>YieldsAct!B2772</f>
        <v>UT</v>
      </c>
      <c r="C2772" s="197" t="str">
        <f>YieldsAct!C2772</f>
        <v>Sevier County</v>
      </c>
      <c r="D2772" s="197">
        <f>YieldsAct!D2772</f>
        <v>-111.80673</v>
      </c>
      <c r="E2772" s="197">
        <f>YieldsAct!E2772</f>
        <v>38.74868</v>
      </c>
      <c r="N2772" s="198">
        <v>1.9758290000000001E-2</v>
      </c>
      <c r="S2772">
        <f t="shared" si="43"/>
        <v>762.74955392039999</v>
      </c>
    </row>
    <row r="2773" spans="1:19" x14ac:dyDescent="0.25">
      <c r="A2773" s="197">
        <f>YieldsAct!A2773</f>
        <v>49043</v>
      </c>
      <c r="B2773" s="197" t="str">
        <f>YieldsAct!B2773</f>
        <v>UT</v>
      </c>
      <c r="C2773" s="197" t="str">
        <f>YieldsAct!C2773</f>
        <v>Summit County</v>
      </c>
      <c r="D2773" s="197">
        <f>YieldsAct!D2773</f>
        <v>-110.961371</v>
      </c>
      <c r="E2773" s="197">
        <f>YieldsAct!E2773</f>
        <v>40.871659999999999</v>
      </c>
      <c r="N2773" s="198">
        <v>2.0532189999999999E-2</v>
      </c>
      <c r="S2773">
        <f t="shared" si="43"/>
        <v>999.77128010009994</v>
      </c>
    </row>
    <row r="2774" spans="1:19" x14ac:dyDescent="0.25">
      <c r="A2774" s="197">
        <f>YieldsAct!A2774</f>
        <v>49045</v>
      </c>
      <c r="B2774" s="197" t="str">
        <f>YieldsAct!B2774</f>
        <v>UT</v>
      </c>
      <c r="C2774" s="197" t="str">
        <f>YieldsAct!C2774</f>
        <v>Tooele County</v>
      </c>
      <c r="D2774" s="197">
        <f>YieldsAct!D2774</f>
        <v>-113.128254</v>
      </c>
      <c r="E2774" s="197">
        <f>YieldsAct!E2774</f>
        <v>40.451799999999999</v>
      </c>
      <c r="N2774" s="198">
        <v>2.1111899999999999E-2</v>
      </c>
      <c r="S2774">
        <f t="shared" si="43"/>
        <v>951.2867772899998</v>
      </c>
    </row>
    <row r="2775" spans="1:19" x14ac:dyDescent="0.25">
      <c r="A2775" s="197">
        <f>YieldsAct!A2775</f>
        <v>49047</v>
      </c>
      <c r="B2775" s="197" t="str">
        <f>YieldsAct!B2775</f>
        <v>UT</v>
      </c>
      <c r="C2775" s="197" t="str">
        <f>YieldsAct!C2775</f>
        <v>Uintah County</v>
      </c>
      <c r="D2775" s="197">
        <f>YieldsAct!D2775</f>
        <v>-109.527039</v>
      </c>
      <c r="E2775" s="197">
        <f>YieldsAct!E2775</f>
        <v>40.12323</v>
      </c>
      <c r="N2775" s="198">
        <v>2.007024E-2</v>
      </c>
      <c r="S2775">
        <f t="shared" si="43"/>
        <v>913.89754267402486</v>
      </c>
    </row>
    <row r="2776" spans="1:19" x14ac:dyDescent="0.25">
      <c r="A2776" s="197">
        <f>YieldsAct!A2776</f>
        <v>49049</v>
      </c>
      <c r="B2776" s="197" t="str">
        <f>YieldsAct!B2776</f>
        <v>UT</v>
      </c>
      <c r="C2776" s="197" t="str">
        <f>YieldsAct!C2776</f>
        <v>Utah County</v>
      </c>
      <c r="D2776" s="197">
        <f>YieldsAct!D2776</f>
        <v>-111.675982</v>
      </c>
      <c r="E2776" s="197">
        <f>YieldsAct!E2776</f>
        <v>40.125369999999997</v>
      </c>
      <c r="N2776" s="198">
        <v>2.0759340000000001E-2</v>
      </c>
      <c r="S2776">
        <f t="shared" si="43"/>
        <v>914.13948968302452</v>
      </c>
    </row>
    <row r="2777" spans="1:19" x14ac:dyDescent="0.25">
      <c r="A2777" s="197">
        <f>YieldsAct!A2777</f>
        <v>49051</v>
      </c>
      <c r="B2777" s="197" t="str">
        <f>YieldsAct!B2777</f>
        <v>UT</v>
      </c>
      <c r="C2777" s="197" t="str">
        <f>YieldsAct!C2777</f>
        <v>Wasatch County</v>
      </c>
      <c r="D2777" s="197">
        <f>YieldsAct!D2777</f>
        <v>-111.180651</v>
      </c>
      <c r="E2777" s="197">
        <f>YieldsAct!E2777</f>
        <v>40.331339999999997</v>
      </c>
      <c r="N2777" s="198">
        <v>2.0427049999999999E-2</v>
      </c>
      <c r="S2777">
        <f t="shared" si="43"/>
        <v>937.5227689400997</v>
      </c>
    </row>
    <row r="2778" spans="1:19" x14ac:dyDescent="0.25">
      <c r="A2778" s="197">
        <f>YieldsAct!A2778</f>
        <v>49053</v>
      </c>
      <c r="B2778" s="197" t="str">
        <f>YieldsAct!B2778</f>
        <v>UT</v>
      </c>
      <c r="C2778" s="197" t="str">
        <f>YieldsAct!C2778</f>
        <v>Washington County</v>
      </c>
      <c r="D2778" s="197">
        <f>YieldsAct!D2778</f>
        <v>-113.501802</v>
      </c>
      <c r="E2778" s="197">
        <f>YieldsAct!E2778</f>
        <v>37.281849999999999</v>
      </c>
      <c r="N2778" s="198">
        <v>1.87739E-2</v>
      </c>
      <c r="S2778">
        <f t="shared" si="43"/>
        <v>610.83188870062486</v>
      </c>
    </row>
    <row r="2779" spans="1:19" x14ac:dyDescent="0.25">
      <c r="A2779" s="197">
        <f>YieldsAct!A2779</f>
        <v>49055</v>
      </c>
      <c r="B2779" s="197" t="str">
        <f>YieldsAct!B2779</f>
        <v>UT</v>
      </c>
      <c r="C2779" s="197" t="str">
        <f>YieldsAct!C2779</f>
        <v>Wayne County</v>
      </c>
      <c r="D2779" s="197">
        <f>YieldsAct!D2779</f>
        <v>-110.902582</v>
      </c>
      <c r="E2779" s="197">
        <f>YieldsAct!E2779</f>
        <v>38.3247</v>
      </c>
      <c r="N2779" s="198">
        <v>1.9312340000000001E-2</v>
      </c>
      <c r="S2779">
        <f t="shared" si="43"/>
        <v>717.84366770250006</v>
      </c>
    </row>
    <row r="2780" spans="1:19" x14ac:dyDescent="0.25">
      <c r="A2780" s="197">
        <f>YieldsAct!A2780</f>
        <v>49057</v>
      </c>
      <c r="B2780" s="197" t="str">
        <f>YieldsAct!B2780</f>
        <v>UT</v>
      </c>
      <c r="C2780" s="197" t="str">
        <f>YieldsAct!C2780</f>
        <v>Weber County</v>
      </c>
      <c r="D2780" s="197">
        <f>YieldsAct!D2780</f>
        <v>-111.94192200000001</v>
      </c>
      <c r="E2780" s="197">
        <f>YieldsAct!E2780</f>
        <v>41.269379999999998</v>
      </c>
      <c r="N2780" s="198">
        <v>2.1196530000000002E-2</v>
      </c>
      <c r="S2780">
        <f t="shared" si="43"/>
        <v>1046.4307325648999</v>
      </c>
    </row>
    <row r="2781" spans="1:19" x14ac:dyDescent="0.25">
      <c r="A2781" s="197">
        <f>YieldsAct!A2781</f>
        <v>50001</v>
      </c>
      <c r="B2781" s="197" t="str">
        <f>YieldsAct!B2781</f>
        <v>VT</v>
      </c>
      <c r="C2781" s="197" t="str">
        <f>YieldsAct!C2781</f>
        <v>Addison County</v>
      </c>
      <c r="D2781" s="197">
        <f>YieldsAct!D2781</f>
        <v>-73.146295100000003</v>
      </c>
      <c r="E2781" s="197">
        <f>YieldsAct!E2781</f>
        <v>44.032060000000001</v>
      </c>
      <c r="N2781" s="198">
        <v>2.8312049999999998E-2</v>
      </c>
      <c r="S2781">
        <f t="shared" si="43"/>
        <v>1390.1861426481003</v>
      </c>
    </row>
    <row r="2782" spans="1:19" x14ac:dyDescent="0.25">
      <c r="A2782" s="197">
        <f>YieldsAct!A2782</f>
        <v>50003</v>
      </c>
      <c r="B2782" s="197" t="str">
        <f>YieldsAct!B2782</f>
        <v>VT</v>
      </c>
      <c r="C2782" s="197" t="str">
        <f>YieldsAct!C2782</f>
        <v>Bennington County</v>
      </c>
      <c r="D2782" s="197">
        <f>YieldsAct!D2782</f>
        <v>-73.097202499999995</v>
      </c>
      <c r="E2782" s="197">
        <f>YieldsAct!E2782</f>
        <v>43.03698</v>
      </c>
      <c r="N2782" s="198">
        <v>2.951991E-2</v>
      </c>
      <c r="S2782">
        <f t="shared" si="43"/>
        <v>1262.4125569209</v>
      </c>
    </row>
    <row r="2783" spans="1:19" x14ac:dyDescent="0.25">
      <c r="A2783" s="197">
        <f>YieldsAct!A2783</f>
        <v>50005</v>
      </c>
      <c r="B2783" s="197" t="str">
        <f>YieldsAct!B2783</f>
        <v>VT</v>
      </c>
      <c r="C2783" s="197" t="str">
        <f>YieldsAct!C2783</f>
        <v>Caledonia County</v>
      </c>
      <c r="D2783" s="197">
        <f>YieldsAct!D2783</f>
        <v>-72.095002300000004</v>
      </c>
      <c r="E2783" s="197">
        <f>YieldsAct!E2783</f>
        <v>44.461069999999999</v>
      </c>
      <c r="N2783" s="198">
        <v>2.85271E-2</v>
      </c>
      <c r="S2783">
        <f t="shared" si="43"/>
        <v>1446.647952476025</v>
      </c>
    </row>
    <row r="2784" spans="1:19" x14ac:dyDescent="0.25">
      <c r="A2784" s="197">
        <f>YieldsAct!A2784</f>
        <v>50007</v>
      </c>
      <c r="B2784" s="197" t="str">
        <f>YieldsAct!B2784</f>
        <v>VT</v>
      </c>
      <c r="C2784" s="197" t="str">
        <f>YieldsAct!C2784</f>
        <v>Chittenden County</v>
      </c>
      <c r="D2784" s="197">
        <f>YieldsAct!D2784</f>
        <v>-73.095156000000003</v>
      </c>
      <c r="E2784" s="197">
        <f>YieldsAct!E2784</f>
        <v>44.461730000000003</v>
      </c>
      <c r="N2784" s="198">
        <v>2.8344810000000002E-2</v>
      </c>
      <c r="S2784">
        <f t="shared" si="43"/>
        <v>1446.7354528340254</v>
      </c>
    </row>
    <row r="2785" spans="1:19" x14ac:dyDescent="0.25">
      <c r="A2785" s="197">
        <f>YieldsAct!A2785</f>
        <v>50009</v>
      </c>
      <c r="B2785" s="197" t="str">
        <f>YieldsAct!B2785</f>
        <v>VT</v>
      </c>
      <c r="C2785" s="197" t="str">
        <f>YieldsAct!C2785</f>
        <v>Essex County</v>
      </c>
      <c r="D2785" s="197">
        <f>YieldsAct!D2785</f>
        <v>-71.7405112</v>
      </c>
      <c r="E2785" s="197">
        <f>YieldsAct!E2785</f>
        <v>44.722709999999999</v>
      </c>
      <c r="N2785" s="198">
        <v>2.9093959999999999E-2</v>
      </c>
      <c r="S2785">
        <f t="shared" si="43"/>
        <v>1481.4888519242249</v>
      </c>
    </row>
    <row r="2786" spans="1:19" x14ac:dyDescent="0.25">
      <c r="A2786" s="197">
        <f>YieldsAct!A2786</f>
        <v>50011</v>
      </c>
      <c r="B2786" s="197" t="str">
        <f>YieldsAct!B2786</f>
        <v>VT</v>
      </c>
      <c r="C2786" s="197" t="str">
        <f>YieldsAct!C2786</f>
        <v>Franklin County</v>
      </c>
      <c r="D2786" s="197">
        <f>YieldsAct!D2786</f>
        <v>-72.916203300000006</v>
      </c>
      <c r="E2786" s="197">
        <f>YieldsAct!E2786</f>
        <v>44.854669999999999</v>
      </c>
      <c r="N2786" s="198">
        <v>2.8851290000000002E-2</v>
      </c>
      <c r="S2786">
        <f t="shared" si="43"/>
        <v>1499.1779718200248</v>
      </c>
    </row>
    <row r="2787" spans="1:19" x14ac:dyDescent="0.25">
      <c r="A2787" s="197">
        <f>YieldsAct!A2787</f>
        <v>50013</v>
      </c>
      <c r="B2787" s="197" t="str">
        <f>YieldsAct!B2787</f>
        <v>VT</v>
      </c>
      <c r="C2787" s="197" t="str">
        <f>YieldsAct!C2787</f>
        <v>Grand Isle County</v>
      </c>
      <c r="D2787" s="197">
        <f>YieldsAct!D2787</f>
        <v>-73.302884199999994</v>
      </c>
      <c r="E2787" s="197">
        <f>YieldsAct!E2787</f>
        <v>44.803629999999998</v>
      </c>
      <c r="N2787" s="198">
        <v>2.8992830000000001E-2</v>
      </c>
      <c r="S2787">
        <f t="shared" si="43"/>
        <v>1492.3268126480248</v>
      </c>
    </row>
    <row r="2788" spans="1:19" x14ac:dyDescent="0.25">
      <c r="A2788" s="197">
        <f>YieldsAct!A2788</f>
        <v>50015</v>
      </c>
      <c r="B2788" s="197" t="str">
        <f>YieldsAct!B2788</f>
        <v>VT</v>
      </c>
      <c r="C2788" s="197" t="str">
        <f>YieldsAct!C2788</f>
        <v>Lamoille County</v>
      </c>
      <c r="D2788" s="197">
        <f>YieldsAct!D2788</f>
        <v>-72.6414817</v>
      </c>
      <c r="E2788" s="197">
        <f>YieldsAct!E2788</f>
        <v>44.603999999999999</v>
      </c>
      <c r="N2788" s="198">
        <v>2.864069E-2</v>
      </c>
      <c r="S2788">
        <f t="shared" si="43"/>
        <v>1465.6428359999998</v>
      </c>
    </row>
    <row r="2789" spans="1:19" x14ac:dyDescent="0.25">
      <c r="A2789" s="197">
        <f>YieldsAct!A2789</f>
        <v>50017</v>
      </c>
      <c r="B2789" s="197" t="str">
        <f>YieldsAct!B2789</f>
        <v>VT</v>
      </c>
      <c r="C2789" s="197" t="str">
        <f>YieldsAct!C2789</f>
        <v>Orange County</v>
      </c>
      <c r="D2789" s="197">
        <f>YieldsAct!D2789</f>
        <v>-72.378953100000004</v>
      </c>
      <c r="E2789" s="197">
        <f>YieldsAct!E2789</f>
        <v>44.009010000000004</v>
      </c>
      <c r="N2789" s="198">
        <v>2.863212E-2</v>
      </c>
      <c r="S2789">
        <f t="shared" si="43"/>
        <v>1387.1759876552253</v>
      </c>
    </row>
    <row r="2790" spans="1:19" x14ac:dyDescent="0.25">
      <c r="A2790" s="197">
        <f>YieldsAct!A2790</f>
        <v>50019</v>
      </c>
      <c r="B2790" s="197" t="str">
        <f>YieldsAct!B2790</f>
        <v>VT</v>
      </c>
      <c r="C2790" s="197" t="str">
        <f>YieldsAct!C2790</f>
        <v>Orleans County</v>
      </c>
      <c r="D2790" s="197">
        <f>YieldsAct!D2790</f>
        <v>-72.238336099999998</v>
      </c>
      <c r="E2790" s="197">
        <f>YieldsAct!E2790</f>
        <v>44.837449999999997</v>
      </c>
      <c r="N2790" s="198">
        <v>2.8992859999999999E-2</v>
      </c>
      <c r="S2790">
        <f t="shared" si="43"/>
        <v>1496.8652006306245</v>
      </c>
    </row>
    <row r="2791" spans="1:19" x14ac:dyDescent="0.25">
      <c r="A2791" s="197">
        <f>YieldsAct!A2791</f>
        <v>50021</v>
      </c>
      <c r="B2791" s="197" t="str">
        <f>YieldsAct!B2791</f>
        <v>VT</v>
      </c>
      <c r="C2791" s="197" t="str">
        <f>YieldsAct!C2791</f>
        <v>Rutland County</v>
      </c>
      <c r="D2791" s="197">
        <f>YieldsAct!D2791</f>
        <v>-73.041935699999996</v>
      </c>
      <c r="E2791" s="197">
        <f>YieldsAct!E2791</f>
        <v>43.579889999999999</v>
      </c>
      <c r="N2791" s="198">
        <v>2.882703E-2</v>
      </c>
      <c r="S2791">
        <f t="shared" si="43"/>
        <v>1331.5727529272249</v>
      </c>
    </row>
    <row r="2792" spans="1:19" x14ac:dyDescent="0.25">
      <c r="A2792" s="197">
        <f>YieldsAct!A2792</f>
        <v>50023</v>
      </c>
      <c r="B2792" s="197" t="str">
        <f>YieldsAct!B2792</f>
        <v>VT</v>
      </c>
      <c r="C2792" s="197" t="str">
        <f>YieldsAct!C2792</f>
        <v>Washington County</v>
      </c>
      <c r="D2792" s="197">
        <f>YieldsAct!D2792</f>
        <v>-72.612173900000002</v>
      </c>
      <c r="E2792" s="197">
        <f>YieldsAct!E2792</f>
        <v>44.276739999999997</v>
      </c>
      <c r="N2792" s="198">
        <v>2.8599889999999999E-2</v>
      </c>
      <c r="S2792">
        <f t="shared" si="43"/>
        <v>1422.2868863120996</v>
      </c>
    </row>
    <row r="2793" spans="1:19" x14ac:dyDescent="0.25">
      <c r="A2793" s="197">
        <f>YieldsAct!A2793</f>
        <v>50025</v>
      </c>
      <c r="B2793" s="197" t="str">
        <f>YieldsAct!B2793</f>
        <v>VT</v>
      </c>
      <c r="C2793" s="197" t="str">
        <f>YieldsAct!C2793</f>
        <v>Windham County</v>
      </c>
      <c r="D2793" s="197">
        <f>YieldsAct!D2793</f>
        <v>-72.717586699999998</v>
      </c>
      <c r="E2793" s="197">
        <f>YieldsAct!E2793</f>
        <v>42.990720000000003</v>
      </c>
      <c r="N2793" s="198">
        <v>2.9142959999999999E-2</v>
      </c>
      <c r="S2793">
        <f t="shared" si="43"/>
        <v>1256.5809137664005</v>
      </c>
    </row>
    <row r="2794" spans="1:19" x14ac:dyDescent="0.25">
      <c r="A2794" s="197">
        <f>YieldsAct!A2794</f>
        <v>50027</v>
      </c>
      <c r="B2794" s="197" t="str">
        <f>YieldsAct!B2794</f>
        <v>VT</v>
      </c>
      <c r="C2794" s="197" t="str">
        <f>YieldsAct!C2794</f>
        <v>Windsor County</v>
      </c>
      <c r="D2794" s="197">
        <f>YieldsAct!D2794</f>
        <v>-72.584917000000004</v>
      </c>
      <c r="E2794" s="197">
        <f>YieldsAct!E2794</f>
        <v>43.584899999999998</v>
      </c>
      <c r="N2794" s="198">
        <v>2.8883499999999999E-2</v>
      </c>
      <c r="S2794">
        <f t="shared" si="43"/>
        <v>1332.2171430224996</v>
      </c>
    </row>
    <row r="2795" spans="1:19" x14ac:dyDescent="0.25">
      <c r="A2795" s="197">
        <f>YieldsAct!A2795</f>
        <v>51001</v>
      </c>
      <c r="B2795" s="197" t="str">
        <f>YieldsAct!B2795</f>
        <v>VA</v>
      </c>
      <c r="C2795" s="197" t="str">
        <f>YieldsAct!C2795</f>
        <v>Accomack County</v>
      </c>
      <c r="D2795" s="197">
        <f>YieldsAct!D2795</f>
        <v>-75.308161699999999</v>
      </c>
      <c r="E2795" s="197">
        <f>YieldsAct!E2795</f>
        <v>37.952669999999998</v>
      </c>
      <c r="N2795" s="198">
        <v>2.5657880000000001E-2</v>
      </c>
      <c r="S2795">
        <f t="shared" si="43"/>
        <v>679.10638529002483</v>
      </c>
    </row>
    <row r="2796" spans="1:19" x14ac:dyDescent="0.25">
      <c r="A2796" s="197">
        <f>YieldsAct!A2796</f>
        <v>51003</v>
      </c>
      <c r="B2796" s="197" t="str">
        <f>YieldsAct!B2796</f>
        <v>VA</v>
      </c>
      <c r="C2796" s="197" t="str">
        <f>YieldsAct!C2796</f>
        <v>Albemarle County</v>
      </c>
      <c r="D2796" s="197">
        <f>YieldsAct!D2796</f>
        <v>-78.556827900000002</v>
      </c>
      <c r="E2796" s="197">
        <f>YieldsAct!E2796</f>
        <v>38.023009999999999</v>
      </c>
      <c r="N2796" s="198">
        <v>2.4989730000000002E-2</v>
      </c>
      <c r="S2796">
        <f t="shared" si="43"/>
        <v>686.38272628522498</v>
      </c>
    </row>
    <row r="2797" spans="1:19" x14ac:dyDescent="0.25">
      <c r="A2797" s="197">
        <f>YieldsAct!A2797</f>
        <v>51005</v>
      </c>
      <c r="B2797" s="197" t="str">
        <f>YieldsAct!B2797</f>
        <v>VA</v>
      </c>
      <c r="C2797" s="197" t="str">
        <f>YieldsAct!C2797</f>
        <v>Alleghany County</v>
      </c>
      <c r="D2797" s="197">
        <f>YieldsAct!D2797</f>
        <v>-80.010052999999999</v>
      </c>
      <c r="E2797" s="197">
        <f>YieldsAct!E2797</f>
        <v>37.779870000000003</v>
      </c>
      <c r="N2797" s="198">
        <v>2.5232589999999999E-2</v>
      </c>
      <c r="S2797">
        <f t="shared" si="43"/>
        <v>661.32557373802524</v>
      </c>
    </row>
    <row r="2798" spans="1:19" x14ac:dyDescent="0.25">
      <c r="A2798" s="197">
        <f>YieldsAct!A2798</f>
        <v>51007</v>
      </c>
      <c r="B2798" s="197" t="str">
        <f>YieldsAct!B2798</f>
        <v>VA</v>
      </c>
      <c r="C2798" s="197" t="str">
        <f>YieldsAct!C2798</f>
        <v>Amelia County</v>
      </c>
      <c r="D2798" s="197">
        <f>YieldsAct!D2798</f>
        <v>-77.9803316</v>
      </c>
      <c r="E2798" s="197">
        <f>YieldsAct!E2798</f>
        <v>37.334000000000003</v>
      </c>
      <c r="N2798" s="198">
        <v>2.4718239999999999E-2</v>
      </c>
      <c r="S2798">
        <f t="shared" si="43"/>
        <v>616.06700100000035</v>
      </c>
    </row>
    <row r="2799" spans="1:19" x14ac:dyDescent="0.25">
      <c r="A2799" s="197">
        <f>YieldsAct!A2799</f>
        <v>51009</v>
      </c>
      <c r="B2799" s="197" t="str">
        <f>YieldsAct!B2799</f>
        <v>VA</v>
      </c>
      <c r="C2799" s="197" t="str">
        <f>YieldsAct!C2799</f>
        <v>Amherst County</v>
      </c>
      <c r="D2799" s="197">
        <f>YieldsAct!D2799</f>
        <v>-79.145364299999997</v>
      </c>
      <c r="E2799" s="197">
        <f>YieldsAct!E2799</f>
        <v>37.599290000000003</v>
      </c>
      <c r="N2799" s="198">
        <v>2.423608E-2</v>
      </c>
      <c r="S2799">
        <f t="shared" si="43"/>
        <v>642.88779413422537</v>
      </c>
    </row>
    <row r="2800" spans="1:19" x14ac:dyDescent="0.25">
      <c r="A2800" s="197">
        <f>YieldsAct!A2800</f>
        <v>51011</v>
      </c>
      <c r="B2800" s="197" t="str">
        <f>YieldsAct!B2800</f>
        <v>VA</v>
      </c>
      <c r="C2800" s="197" t="str">
        <f>YieldsAct!C2800</f>
        <v>Appomattox County</v>
      </c>
      <c r="D2800" s="197">
        <f>YieldsAct!D2800</f>
        <v>-78.812000600000005</v>
      </c>
      <c r="E2800" s="197">
        <f>YieldsAct!E2800</f>
        <v>37.36694</v>
      </c>
      <c r="N2800" s="198">
        <v>2.4320660000000001E-2</v>
      </c>
      <c r="S2800">
        <f t="shared" si="43"/>
        <v>619.38001116809994</v>
      </c>
    </row>
    <row r="2801" spans="1:19" x14ac:dyDescent="0.25">
      <c r="A2801" s="197">
        <f>YieldsAct!A2801</f>
        <v>51013</v>
      </c>
      <c r="B2801" s="197" t="str">
        <f>YieldsAct!B2801</f>
        <v>VA</v>
      </c>
      <c r="C2801" s="197" t="str">
        <f>YieldsAct!C2801</f>
        <v>Arlington County</v>
      </c>
      <c r="D2801" s="197">
        <f>YieldsAct!D2801</f>
        <v>-77.113579200000004</v>
      </c>
      <c r="E2801" s="197">
        <f>YieldsAct!E2801</f>
        <v>38.878540000000001</v>
      </c>
      <c r="N2801" s="198">
        <v>2.6185070000000001E-2</v>
      </c>
      <c r="S2801">
        <f t="shared" si="43"/>
        <v>776.66551319610005</v>
      </c>
    </row>
    <row r="2802" spans="1:19" x14ac:dyDescent="0.25">
      <c r="A2802" s="197">
        <f>YieldsAct!A2802</f>
        <v>51015</v>
      </c>
      <c r="B2802" s="197" t="str">
        <f>YieldsAct!B2802</f>
        <v>VA</v>
      </c>
      <c r="C2802" s="197" t="str">
        <f>YieldsAct!C2802</f>
        <v>Augusta County</v>
      </c>
      <c r="D2802" s="197">
        <f>YieldsAct!D2802</f>
        <v>-79.131934799999996</v>
      </c>
      <c r="E2802" s="197">
        <f>YieldsAct!E2802</f>
        <v>38.160690000000002</v>
      </c>
      <c r="N2802" s="198">
        <v>2.4454489999999999E-2</v>
      </c>
      <c r="S2802">
        <f t="shared" si="43"/>
        <v>700.68951287122525</v>
      </c>
    </row>
    <row r="2803" spans="1:19" x14ac:dyDescent="0.25">
      <c r="A2803" s="197">
        <f>YieldsAct!A2803</f>
        <v>51017</v>
      </c>
      <c r="B2803" s="197" t="str">
        <f>YieldsAct!B2803</f>
        <v>VA</v>
      </c>
      <c r="C2803" s="197" t="str">
        <f>YieldsAct!C2803</f>
        <v>Bath County</v>
      </c>
      <c r="D2803" s="197">
        <f>YieldsAct!D2803</f>
        <v>-79.744017299999996</v>
      </c>
      <c r="E2803" s="197">
        <f>YieldsAct!E2803</f>
        <v>38.057099999999998</v>
      </c>
      <c r="N2803" s="198">
        <v>2.4965310000000001E-2</v>
      </c>
      <c r="S2803">
        <f t="shared" si="43"/>
        <v>689.91718592249981</v>
      </c>
    </row>
    <row r="2804" spans="1:19" x14ac:dyDescent="0.25">
      <c r="A2804" s="197">
        <f>YieldsAct!A2804</f>
        <v>51019</v>
      </c>
      <c r="B2804" s="197" t="str">
        <f>YieldsAct!B2804</f>
        <v>VA</v>
      </c>
      <c r="C2804" s="197" t="str">
        <f>YieldsAct!C2804</f>
        <v>Bedford County</v>
      </c>
      <c r="D2804" s="197">
        <f>YieldsAct!D2804</f>
        <v>-79.523112600000005</v>
      </c>
      <c r="E2804" s="197">
        <f>YieldsAct!E2804</f>
        <v>37.317639999999997</v>
      </c>
      <c r="N2804" s="198">
        <v>2.4154470000000001E-2</v>
      </c>
      <c r="S2804">
        <f t="shared" si="43"/>
        <v>614.42337413159964</v>
      </c>
    </row>
    <row r="2805" spans="1:19" x14ac:dyDescent="0.25">
      <c r="A2805" s="197">
        <f>YieldsAct!A2805</f>
        <v>51021</v>
      </c>
      <c r="B2805" s="197" t="str">
        <f>YieldsAct!B2805</f>
        <v>VA</v>
      </c>
      <c r="C2805" s="197" t="str">
        <f>YieldsAct!C2805</f>
        <v>Bland County</v>
      </c>
      <c r="D2805" s="197">
        <f>YieldsAct!D2805</f>
        <v>-81.129398300000005</v>
      </c>
      <c r="E2805" s="197">
        <f>YieldsAct!E2805</f>
        <v>37.127870000000001</v>
      </c>
      <c r="N2805" s="198">
        <v>2.5277259999999999E-2</v>
      </c>
      <c r="S2805">
        <f t="shared" si="43"/>
        <v>595.44591915802516</v>
      </c>
    </row>
    <row r="2806" spans="1:19" x14ac:dyDescent="0.25">
      <c r="A2806" s="197">
        <f>YieldsAct!A2806</f>
        <v>51023</v>
      </c>
      <c r="B2806" s="197" t="str">
        <f>YieldsAct!B2806</f>
        <v>VA</v>
      </c>
      <c r="C2806" s="197" t="str">
        <f>YieldsAct!C2806</f>
        <v>Botetourt County</v>
      </c>
      <c r="D2806" s="197">
        <f>YieldsAct!D2806</f>
        <v>-79.810605800000005</v>
      </c>
      <c r="E2806" s="197">
        <f>YieldsAct!E2806</f>
        <v>37.552869999999999</v>
      </c>
      <c r="N2806" s="198">
        <v>2.4563850000000002E-2</v>
      </c>
      <c r="S2806">
        <f t="shared" si="43"/>
        <v>638.1718767830248</v>
      </c>
    </row>
    <row r="2807" spans="1:19" x14ac:dyDescent="0.25">
      <c r="A2807" s="197">
        <f>YieldsAct!A2807</f>
        <v>51025</v>
      </c>
      <c r="B2807" s="197" t="str">
        <f>YieldsAct!B2807</f>
        <v>VA</v>
      </c>
      <c r="C2807" s="197" t="str">
        <f>YieldsAct!C2807</f>
        <v>Brunswick County</v>
      </c>
      <c r="D2807" s="197">
        <f>YieldsAct!D2807</f>
        <v>-77.858727299999998</v>
      </c>
      <c r="E2807" s="197">
        <f>YieldsAct!E2807</f>
        <v>36.765729999999998</v>
      </c>
      <c r="N2807" s="198">
        <v>2.4527469999999999E-2</v>
      </c>
      <c r="S2807">
        <f t="shared" si="43"/>
        <v>559.68075547402486</v>
      </c>
    </row>
    <row r="2808" spans="1:19" x14ac:dyDescent="0.25">
      <c r="A2808" s="197">
        <f>YieldsAct!A2808</f>
        <v>51027</v>
      </c>
      <c r="B2808" s="197" t="str">
        <f>YieldsAct!B2808</f>
        <v>VA</v>
      </c>
      <c r="C2808" s="197" t="str">
        <f>YieldsAct!C2808</f>
        <v>Buchanan County</v>
      </c>
      <c r="D2808" s="197">
        <f>YieldsAct!D2808</f>
        <v>-82.039856</v>
      </c>
      <c r="E2808" s="197">
        <f>YieldsAct!E2808</f>
        <v>37.261290000000002</v>
      </c>
      <c r="N2808" s="198">
        <v>2.6152140000000001E-2</v>
      </c>
      <c r="S2808">
        <f t="shared" si="43"/>
        <v>608.77132304422526</v>
      </c>
    </row>
    <row r="2809" spans="1:19" x14ac:dyDescent="0.25">
      <c r="A2809" s="197">
        <f>YieldsAct!A2809</f>
        <v>51029</v>
      </c>
      <c r="B2809" s="197" t="str">
        <f>YieldsAct!B2809</f>
        <v>VA</v>
      </c>
      <c r="C2809" s="197" t="str">
        <f>YieldsAct!C2809</f>
        <v>Buckingham County</v>
      </c>
      <c r="D2809" s="197">
        <f>YieldsAct!D2809</f>
        <v>-78.529572299999998</v>
      </c>
      <c r="E2809" s="197">
        <f>YieldsAct!E2809</f>
        <v>37.56512</v>
      </c>
      <c r="N2809" s="198">
        <v>2.468965E-2</v>
      </c>
      <c r="S2809">
        <f t="shared" si="43"/>
        <v>639.41544138239999</v>
      </c>
    </row>
    <row r="2810" spans="1:19" x14ac:dyDescent="0.25">
      <c r="A2810" s="197">
        <f>YieldsAct!A2810</f>
        <v>51031</v>
      </c>
      <c r="B2810" s="197" t="str">
        <f>YieldsAct!B2810</f>
        <v>VA</v>
      </c>
      <c r="C2810" s="197" t="str">
        <f>YieldsAct!C2810</f>
        <v>Campbell County</v>
      </c>
      <c r="D2810" s="197">
        <f>YieldsAct!D2810</f>
        <v>-79.102326000000005</v>
      </c>
      <c r="E2810" s="197">
        <f>YieldsAct!E2810</f>
        <v>37.219929999999998</v>
      </c>
      <c r="N2810" s="198">
        <v>2.4191379999999998E-2</v>
      </c>
      <c r="S2810">
        <f t="shared" si="43"/>
        <v>604.63190071102474</v>
      </c>
    </row>
    <row r="2811" spans="1:19" x14ac:dyDescent="0.25">
      <c r="A2811" s="197">
        <f>YieldsAct!A2811</f>
        <v>51033</v>
      </c>
      <c r="B2811" s="197" t="str">
        <f>YieldsAct!B2811</f>
        <v>VA</v>
      </c>
      <c r="C2811" s="197" t="str">
        <f>YieldsAct!C2811</f>
        <v>Caroline County</v>
      </c>
      <c r="D2811" s="197">
        <f>YieldsAct!D2811</f>
        <v>-77.348933599999995</v>
      </c>
      <c r="E2811" s="197">
        <f>YieldsAct!E2811</f>
        <v>38.03107</v>
      </c>
      <c r="N2811" s="198">
        <v>2.54922E-2</v>
      </c>
      <c r="S2811">
        <f t="shared" si="43"/>
        <v>687.21791702602502</v>
      </c>
    </row>
    <row r="2812" spans="1:19" x14ac:dyDescent="0.25">
      <c r="A2812" s="197">
        <f>YieldsAct!A2812</f>
        <v>51035</v>
      </c>
      <c r="B2812" s="197" t="str">
        <f>YieldsAct!B2812</f>
        <v>VA</v>
      </c>
      <c r="C2812" s="197" t="str">
        <f>YieldsAct!C2812</f>
        <v>Carroll County</v>
      </c>
      <c r="D2812" s="197">
        <f>YieldsAct!D2812</f>
        <v>-80.727516699999995</v>
      </c>
      <c r="E2812" s="197">
        <f>YieldsAct!E2812</f>
        <v>36.72457</v>
      </c>
      <c r="N2812" s="198">
        <v>2.453582E-2</v>
      </c>
      <c r="S2812">
        <f t="shared" si="43"/>
        <v>555.65311879102489</v>
      </c>
    </row>
    <row r="2813" spans="1:19" x14ac:dyDescent="0.25">
      <c r="A2813" s="197">
        <f>YieldsAct!A2813</f>
        <v>51036</v>
      </c>
      <c r="B2813" s="197" t="str">
        <f>YieldsAct!B2813</f>
        <v>VA</v>
      </c>
      <c r="C2813" s="197" t="str">
        <f>YieldsAct!C2813</f>
        <v>Charles City County</v>
      </c>
      <c r="D2813" s="197">
        <f>YieldsAct!D2813</f>
        <v>-77.075828200000004</v>
      </c>
      <c r="E2813" s="197">
        <f>YieldsAct!E2813</f>
        <v>37.360439999999997</v>
      </c>
      <c r="N2813" s="198">
        <v>2.5386809999999999E-2</v>
      </c>
      <c r="S2813">
        <f t="shared" si="43"/>
        <v>618.72587323559969</v>
      </c>
    </row>
    <row r="2814" spans="1:19" x14ac:dyDescent="0.25">
      <c r="A2814" s="197">
        <f>YieldsAct!A2814</f>
        <v>51037</v>
      </c>
      <c r="B2814" s="197" t="str">
        <f>YieldsAct!B2814</f>
        <v>VA</v>
      </c>
      <c r="C2814" s="197" t="str">
        <f>YieldsAct!C2814</f>
        <v>Charlotte County</v>
      </c>
      <c r="D2814" s="197">
        <f>YieldsAct!D2814</f>
        <v>-78.665271599999997</v>
      </c>
      <c r="E2814" s="197">
        <f>YieldsAct!E2814</f>
        <v>37.01267</v>
      </c>
      <c r="N2814" s="198">
        <v>2.4256070000000001E-2</v>
      </c>
      <c r="S2814">
        <f t="shared" si="43"/>
        <v>584.00469119002503</v>
      </c>
    </row>
    <row r="2815" spans="1:19" x14ac:dyDescent="0.25">
      <c r="A2815" s="197">
        <f>YieldsAct!A2815</f>
        <v>51041</v>
      </c>
      <c r="B2815" s="197" t="str">
        <f>YieldsAct!B2815</f>
        <v>VA</v>
      </c>
      <c r="C2815" s="197" t="str">
        <f>YieldsAct!C2815</f>
        <v>Chesterfield County</v>
      </c>
      <c r="D2815" s="197">
        <f>YieldsAct!D2815</f>
        <v>-77.576304199999996</v>
      </c>
      <c r="E2815" s="197">
        <f>YieldsAct!E2815</f>
        <v>37.388800000000003</v>
      </c>
      <c r="N2815" s="198">
        <v>2.4965310000000001E-2</v>
      </c>
      <c r="S2815">
        <f t="shared" si="43"/>
        <v>621.5813222400003</v>
      </c>
    </row>
    <row r="2816" spans="1:19" x14ac:dyDescent="0.25">
      <c r="A2816" s="197">
        <f>YieldsAct!A2816</f>
        <v>51043</v>
      </c>
      <c r="B2816" s="197" t="str">
        <f>YieldsAct!B2816</f>
        <v>VA</v>
      </c>
      <c r="C2816" s="197" t="str">
        <f>YieldsAct!C2816</f>
        <v>Clarke County</v>
      </c>
      <c r="D2816" s="197">
        <f>YieldsAct!D2816</f>
        <v>-78.007383399999995</v>
      </c>
      <c r="E2816" s="197">
        <f>YieldsAct!E2816</f>
        <v>39.117019999999997</v>
      </c>
      <c r="N2816" s="198">
        <v>2.622526E-2</v>
      </c>
      <c r="S2816">
        <f t="shared" si="43"/>
        <v>802.41897078089971</v>
      </c>
    </row>
    <row r="2817" spans="1:19" x14ac:dyDescent="0.25">
      <c r="A2817" s="197">
        <f>YieldsAct!A2817</f>
        <v>51045</v>
      </c>
      <c r="B2817" s="197" t="str">
        <f>YieldsAct!B2817</f>
        <v>VA</v>
      </c>
      <c r="C2817" s="197" t="str">
        <f>YieldsAct!C2817</f>
        <v>Craig County</v>
      </c>
      <c r="D2817" s="197">
        <f>YieldsAct!D2817</f>
        <v>-80.212563599999996</v>
      </c>
      <c r="E2817" s="197">
        <f>YieldsAct!E2817</f>
        <v>37.470210000000002</v>
      </c>
      <c r="N2817" s="198">
        <v>2.5269409999999999E-2</v>
      </c>
      <c r="S2817">
        <f t="shared" si="43"/>
        <v>629.79825924922523</v>
      </c>
    </row>
    <row r="2818" spans="1:19" x14ac:dyDescent="0.25">
      <c r="A2818" s="197">
        <f>YieldsAct!A2818</f>
        <v>51047</v>
      </c>
      <c r="B2818" s="197" t="str">
        <f>YieldsAct!B2818</f>
        <v>VA</v>
      </c>
      <c r="C2818" s="197" t="str">
        <f>YieldsAct!C2818</f>
        <v>Culpeper County</v>
      </c>
      <c r="D2818" s="197">
        <f>YieldsAct!D2818</f>
        <v>-77.954718</v>
      </c>
      <c r="E2818" s="197">
        <f>YieldsAct!E2818</f>
        <v>38.490270000000002</v>
      </c>
      <c r="N2818" s="198">
        <v>2.561772E-2</v>
      </c>
      <c r="S2818">
        <f t="shared" si="43"/>
        <v>735.28376551402528</v>
      </c>
    </row>
    <row r="2819" spans="1:19" x14ac:dyDescent="0.25">
      <c r="A2819" s="197">
        <f>YieldsAct!A2819</f>
        <v>51049</v>
      </c>
      <c r="B2819" s="197" t="str">
        <f>YieldsAct!B2819</f>
        <v>VA</v>
      </c>
      <c r="C2819" s="197" t="str">
        <f>YieldsAct!C2819</f>
        <v>Cumberland County</v>
      </c>
      <c r="D2819" s="197">
        <f>YieldsAct!D2819</f>
        <v>-78.245261099999993</v>
      </c>
      <c r="E2819" s="197">
        <f>YieldsAct!E2819</f>
        <v>37.50844</v>
      </c>
      <c r="N2819" s="198">
        <v>2.4738489999999998E-2</v>
      </c>
      <c r="S2819">
        <f t="shared" si="43"/>
        <v>633.66721027560004</v>
      </c>
    </row>
    <row r="2820" spans="1:19" x14ac:dyDescent="0.25">
      <c r="A2820" s="197">
        <f>YieldsAct!A2820</f>
        <v>51051</v>
      </c>
      <c r="B2820" s="197" t="str">
        <f>YieldsAct!B2820</f>
        <v>VA</v>
      </c>
      <c r="C2820" s="197" t="str">
        <f>YieldsAct!C2820</f>
        <v>Dickenson County</v>
      </c>
      <c r="D2820" s="197">
        <f>YieldsAct!D2820</f>
        <v>-82.356057300000003</v>
      </c>
      <c r="E2820" s="197">
        <f>YieldsAct!E2820</f>
        <v>37.119500000000002</v>
      </c>
      <c r="N2820" s="198">
        <v>2.5787819999999999E-2</v>
      </c>
      <c r="S2820">
        <f t="shared" si="43"/>
        <v>594.61263056250027</v>
      </c>
    </row>
    <row r="2821" spans="1:19" x14ac:dyDescent="0.25">
      <c r="A2821" s="197">
        <f>YieldsAct!A2821</f>
        <v>51053</v>
      </c>
      <c r="B2821" s="197" t="str">
        <f>YieldsAct!B2821</f>
        <v>VA</v>
      </c>
      <c r="C2821" s="197" t="str">
        <f>YieldsAct!C2821</f>
        <v>Dinwiddie County</v>
      </c>
      <c r="D2821" s="197">
        <f>YieldsAct!D2821</f>
        <v>-77.627832799999993</v>
      </c>
      <c r="E2821" s="197">
        <f>YieldsAct!E2821</f>
        <v>37.081110000000002</v>
      </c>
      <c r="N2821" s="198">
        <v>2.4754399999999999E-2</v>
      </c>
      <c r="S2821">
        <f t="shared" si="43"/>
        <v>590.79469237222531</v>
      </c>
    </row>
    <row r="2822" spans="1:19" x14ac:dyDescent="0.25">
      <c r="A2822" s="197">
        <f>YieldsAct!A2822</f>
        <v>51057</v>
      </c>
      <c r="B2822" s="197" t="str">
        <f>YieldsAct!B2822</f>
        <v>VA</v>
      </c>
      <c r="C2822" s="197" t="str">
        <f>YieldsAct!C2822</f>
        <v>Essex County</v>
      </c>
      <c r="D2822" s="197">
        <f>YieldsAct!D2822</f>
        <v>-76.955728500000006</v>
      </c>
      <c r="E2822" s="197">
        <f>YieldsAct!E2822</f>
        <v>37.936279999999996</v>
      </c>
      <c r="N2822" s="198">
        <v>2.566216E-2</v>
      </c>
      <c r="S2822">
        <f t="shared" si="43"/>
        <v>677.41411553639966</v>
      </c>
    </row>
    <row r="2823" spans="1:19" x14ac:dyDescent="0.25">
      <c r="A2823" s="197">
        <f>YieldsAct!A2823</f>
        <v>51059</v>
      </c>
      <c r="B2823" s="197" t="str">
        <f>YieldsAct!B2823</f>
        <v>VA</v>
      </c>
      <c r="C2823" s="197" t="str">
        <f>YieldsAct!C2823</f>
        <v>Fairfax County</v>
      </c>
      <c r="D2823" s="197">
        <f>YieldsAct!D2823</f>
        <v>-77.282962999999995</v>
      </c>
      <c r="E2823" s="197">
        <f>YieldsAct!E2823</f>
        <v>38.835889999999999</v>
      </c>
      <c r="N2823" s="198">
        <v>2.5897130000000001E-2</v>
      </c>
      <c r="S2823">
        <f t="shared" si="43"/>
        <v>772.08671720722498</v>
      </c>
    </row>
    <row r="2824" spans="1:19" x14ac:dyDescent="0.25">
      <c r="A2824" s="197">
        <f>YieldsAct!A2824</f>
        <v>51061</v>
      </c>
      <c r="B2824" s="197" t="str">
        <f>YieldsAct!B2824</f>
        <v>VA</v>
      </c>
      <c r="C2824" s="197" t="str">
        <f>YieldsAct!C2824</f>
        <v>Fauquier County</v>
      </c>
      <c r="D2824" s="197">
        <f>YieldsAct!D2824</f>
        <v>-77.808977600000006</v>
      </c>
      <c r="E2824" s="197">
        <f>YieldsAct!E2824</f>
        <v>38.740229999999997</v>
      </c>
      <c r="N2824" s="198">
        <v>2.5832319999999999E-2</v>
      </c>
      <c r="S2824">
        <f t="shared" si="43"/>
        <v>761.84667101902471</v>
      </c>
    </row>
    <row r="2825" spans="1:19" x14ac:dyDescent="0.25">
      <c r="A2825" s="197">
        <f>YieldsAct!A2825</f>
        <v>51063</v>
      </c>
      <c r="B2825" s="197" t="str">
        <f>YieldsAct!B2825</f>
        <v>VA</v>
      </c>
      <c r="C2825" s="197" t="str">
        <f>YieldsAct!C2825</f>
        <v>Floyd County</v>
      </c>
      <c r="D2825" s="197">
        <f>YieldsAct!D2825</f>
        <v>-80.366635400000007</v>
      </c>
      <c r="E2825" s="197">
        <f>YieldsAct!E2825</f>
        <v>36.928449999999998</v>
      </c>
      <c r="N2825" s="198">
        <v>2.4430520000000001E-2</v>
      </c>
      <c r="S2825">
        <f t="shared" ref="S2825:S2888" si="44">E2825*1.5^2*(E2825-30)</f>
        <v>575.67806865562477</v>
      </c>
    </row>
    <row r="2826" spans="1:19" x14ac:dyDescent="0.25">
      <c r="A2826" s="197">
        <f>YieldsAct!A2826</f>
        <v>51065</v>
      </c>
      <c r="B2826" s="197" t="str">
        <f>YieldsAct!B2826</f>
        <v>VA</v>
      </c>
      <c r="C2826" s="197" t="str">
        <f>YieldsAct!C2826</f>
        <v>Fluvanna County</v>
      </c>
      <c r="D2826" s="197">
        <f>YieldsAct!D2826</f>
        <v>-78.279958800000003</v>
      </c>
      <c r="E2826" s="197">
        <f>YieldsAct!E2826</f>
        <v>37.834629999999997</v>
      </c>
      <c r="N2826" s="198">
        <v>2.512317E-2</v>
      </c>
      <c r="S2826">
        <f t="shared" si="44"/>
        <v>666.94573628302476</v>
      </c>
    </row>
    <row r="2827" spans="1:19" x14ac:dyDescent="0.25">
      <c r="A2827" s="197">
        <f>YieldsAct!A2827</f>
        <v>51067</v>
      </c>
      <c r="B2827" s="197" t="str">
        <f>YieldsAct!B2827</f>
        <v>VA</v>
      </c>
      <c r="C2827" s="197" t="str">
        <f>YieldsAct!C2827</f>
        <v>Franklin County</v>
      </c>
      <c r="D2827" s="197">
        <f>YieldsAct!D2827</f>
        <v>-79.888431800000006</v>
      </c>
      <c r="E2827" s="197">
        <f>YieldsAct!E2827</f>
        <v>36.989420000000003</v>
      </c>
      <c r="N2827" s="198">
        <v>2.4255820000000001E-2</v>
      </c>
      <c r="S2827">
        <f t="shared" si="44"/>
        <v>581.70283185690027</v>
      </c>
    </row>
    <row r="2828" spans="1:19" x14ac:dyDescent="0.25">
      <c r="A2828" s="197">
        <f>YieldsAct!A2828</f>
        <v>51069</v>
      </c>
      <c r="B2828" s="197" t="str">
        <f>YieldsAct!B2828</f>
        <v>VA</v>
      </c>
      <c r="C2828" s="197" t="str">
        <f>YieldsAct!C2828</f>
        <v>Frederick County</v>
      </c>
      <c r="D2828" s="197">
        <f>YieldsAct!D2828</f>
        <v>-78.275689700000001</v>
      </c>
      <c r="E2828" s="197">
        <f>YieldsAct!E2828</f>
        <v>39.212789999999998</v>
      </c>
      <c r="N2828" s="198">
        <v>2.6549619999999999E-2</v>
      </c>
      <c r="S2828">
        <f t="shared" si="44"/>
        <v>812.8331990642248</v>
      </c>
    </row>
    <row r="2829" spans="1:19" x14ac:dyDescent="0.25">
      <c r="A2829" s="197">
        <f>YieldsAct!A2829</f>
        <v>51071</v>
      </c>
      <c r="B2829" s="197" t="str">
        <f>YieldsAct!B2829</f>
        <v>VA</v>
      </c>
      <c r="C2829" s="197" t="str">
        <f>YieldsAct!C2829</f>
        <v>Giles County</v>
      </c>
      <c r="D2829" s="197">
        <f>YieldsAct!D2829</f>
        <v>-80.704923699999995</v>
      </c>
      <c r="E2829" s="197">
        <f>YieldsAct!E2829</f>
        <v>37.308729999999997</v>
      </c>
      <c r="N2829" s="198">
        <v>2.5719209999999999E-2</v>
      </c>
      <c r="S2829">
        <f t="shared" si="44"/>
        <v>613.52872697902467</v>
      </c>
    </row>
    <row r="2830" spans="1:19" x14ac:dyDescent="0.25">
      <c r="A2830" s="197">
        <f>YieldsAct!A2830</f>
        <v>51073</v>
      </c>
      <c r="B2830" s="197" t="str">
        <f>YieldsAct!B2830</f>
        <v>VA</v>
      </c>
      <c r="C2830" s="197" t="str">
        <f>YieldsAct!C2830</f>
        <v>Gloucester County</v>
      </c>
      <c r="D2830" s="197">
        <f>YieldsAct!D2830</f>
        <v>-76.546526499999999</v>
      </c>
      <c r="E2830" s="197">
        <f>YieldsAct!E2830</f>
        <v>37.421320000000001</v>
      </c>
      <c r="N2830" s="198">
        <v>2.538634E-2</v>
      </c>
      <c r="S2830">
        <f t="shared" si="44"/>
        <v>624.86007872040011</v>
      </c>
    </row>
    <row r="2831" spans="1:19" x14ac:dyDescent="0.25">
      <c r="A2831" s="197">
        <f>YieldsAct!A2831</f>
        <v>51075</v>
      </c>
      <c r="B2831" s="197" t="str">
        <f>YieldsAct!B2831</f>
        <v>VA</v>
      </c>
      <c r="C2831" s="197" t="str">
        <f>YieldsAct!C2831</f>
        <v>Goochland County</v>
      </c>
      <c r="D2831" s="197">
        <f>YieldsAct!D2831</f>
        <v>-77.920862400000004</v>
      </c>
      <c r="E2831" s="197">
        <f>YieldsAct!E2831</f>
        <v>37.721899999999998</v>
      </c>
      <c r="N2831" s="198">
        <v>2.5013870000000001E-2</v>
      </c>
      <c r="S2831">
        <f t="shared" si="44"/>
        <v>655.39066412249986</v>
      </c>
    </row>
    <row r="2832" spans="1:19" x14ac:dyDescent="0.25">
      <c r="A2832" s="197">
        <f>YieldsAct!A2832</f>
        <v>51077</v>
      </c>
      <c r="B2832" s="197" t="str">
        <f>YieldsAct!B2832</f>
        <v>VA</v>
      </c>
      <c r="C2832" s="197" t="str">
        <f>YieldsAct!C2832</f>
        <v>Grayson County</v>
      </c>
      <c r="D2832" s="197">
        <f>YieldsAct!D2832</f>
        <v>-81.205989500000001</v>
      </c>
      <c r="E2832" s="197">
        <f>YieldsAct!E2832</f>
        <v>36.651859999999999</v>
      </c>
      <c r="N2832" s="198">
        <v>2.475051E-2</v>
      </c>
      <c r="S2832">
        <f t="shared" si="44"/>
        <v>548.55684328409995</v>
      </c>
    </row>
    <row r="2833" spans="1:19" x14ac:dyDescent="0.25">
      <c r="A2833" s="197">
        <f>YieldsAct!A2833</f>
        <v>51079</v>
      </c>
      <c r="B2833" s="197" t="str">
        <f>YieldsAct!B2833</f>
        <v>VA</v>
      </c>
      <c r="C2833" s="197" t="str">
        <f>YieldsAct!C2833</f>
        <v>Greene County</v>
      </c>
      <c r="D2833" s="197">
        <f>YieldsAct!D2833</f>
        <v>-78.467331200000004</v>
      </c>
      <c r="E2833" s="197">
        <f>YieldsAct!E2833</f>
        <v>38.298479999999998</v>
      </c>
      <c r="N2833" s="198">
        <v>2.516767E-2</v>
      </c>
      <c r="S2833">
        <f t="shared" si="44"/>
        <v>715.09313319839976</v>
      </c>
    </row>
    <row r="2834" spans="1:19" x14ac:dyDescent="0.25">
      <c r="A2834" s="197">
        <f>YieldsAct!A2834</f>
        <v>51081</v>
      </c>
      <c r="B2834" s="197" t="str">
        <f>YieldsAct!B2834</f>
        <v>VA</v>
      </c>
      <c r="C2834" s="197" t="str">
        <f>YieldsAct!C2834</f>
        <v>Greensville County</v>
      </c>
      <c r="D2834" s="197">
        <f>YieldsAct!D2834</f>
        <v>-77.558765100000002</v>
      </c>
      <c r="E2834" s="197">
        <f>YieldsAct!E2834</f>
        <v>36.678249999999998</v>
      </c>
      <c r="N2834" s="198">
        <v>2.466103E-2</v>
      </c>
      <c r="S2834">
        <f t="shared" si="44"/>
        <v>551.12967689062486</v>
      </c>
    </row>
    <row r="2835" spans="1:19" x14ac:dyDescent="0.25">
      <c r="A2835" s="197">
        <f>YieldsAct!A2835</f>
        <v>51083</v>
      </c>
      <c r="B2835" s="197" t="str">
        <f>YieldsAct!B2835</f>
        <v>VA</v>
      </c>
      <c r="C2835" s="197" t="str">
        <f>YieldsAct!C2835</f>
        <v>Halifax County</v>
      </c>
      <c r="D2835" s="197">
        <f>YieldsAct!D2835</f>
        <v>-78.929676900000004</v>
      </c>
      <c r="E2835" s="197">
        <f>YieldsAct!E2835</f>
        <v>36.76155</v>
      </c>
      <c r="N2835" s="198">
        <v>2.4276039999999999E-2</v>
      </c>
      <c r="S2835">
        <f t="shared" si="44"/>
        <v>559.27138140562499</v>
      </c>
    </row>
    <row r="2836" spans="1:19" x14ac:dyDescent="0.25">
      <c r="A2836" s="197">
        <f>YieldsAct!A2836</f>
        <v>51085</v>
      </c>
      <c r="B2836" s="197" t="str">
        <f>YieldsAct!B2836</f>
        <v>VA</v>
      </c>
      <c r="C2836" s="197" t="str">
        <f>YieldsAct!C2836</f>
        <v>Hanover County</v>
      </c>
      <c r="D2836" s="197">
        <f>YieldsAct!D2836</f>
        <v>-77.486904199999998</v>
      </c>
      <c r="E2836" s="197">
        <f>YieldsAct!E2836</f>
        <v>37.762250000000002</v>
      </c>
      <c r="N2836" s="198">
        <v>2.526519E-2</v>
      </c>
      <c r="S2836">
        <f t="shared" si="44"/>
        <v>659.5200563906252</v>
      </c>
    </row>
    <row r="2837" spans="1:19" x14ac:dyDescent="0.25">
      <c r="A2837" s="197">
        <f>YieldsAct!A2837</f>
        <v>51087</v>
      </c>
      <c r="B2837" s="197" t="str">
        <f>YieldsAct!B2837</f>
        <v>VA</v>
      </c>
      <c r="C2837" s="197" t="str">
        <f>YieldsAct!C2837</f>
        <v>Henrico County</v>
      </c>
      <c r="D2837" s="197">
        <f>YieldsAct!D2837</f>
        <v>-77.416209699999996</v>
      </c>
      <c r="E2837" s="197">
        <f>YieldsAct!E2837</f>
        <v>37.54289</v>
      </c>
      <c r="N2837" s="198">
        <v>2.5191959999999999E-2</v>
      </c>
      <c r="S2837">
        <f t="shared" si="44"/>
        <v>637.15925149222494</v>
      </c>
    </row>
    <row r="2838" spans="1:19" x14ac:dyDescent="0.25">
      <c r="A2838" s="197">
        <f>YieldsAct!A2838</f>
        <v>51089</v>
      </c>
      <c r="B2838" s="197" t="str">
        <f>YieldsAct!B2838</f>
        <v>VA</v>
      </c>
      <c r="C2838" s="197" t="str">
        <f>YieldsAct!C2838</f>
        <v>Henry County</v>
      </c>
      <c r="D2838" s="197">
        <f>YieldsAct!D2838</f>
        <v>-79.892111600000007</v>
      </c>
      <c r="E2838" s="197">
        <f>YieldsAct!E2838</f>
        <v>36.67933</v>
      </c>
      <c r="N2838" s="198">
        <v>2.4065469999999999E-2</v>
      </c>
      <c r="S2838">
        <f t="shared" si="44"/>
        <v>551.23503581002501</v>
      </c>
    </row>
    <row r="2839" spans="1:19" x14ac:dyDescent="0.25">
      <c r="A2839" s="197">
        <f>YieldsAct!A2839</f>
        <v>51091</v>
      </c>
      <c r="B2839" s="197" t="str">
        <f>YieldsAct!B2839</f>
        <v>VA</v>
      </c>
      <c r="C2839" s="197" t="str">
        <f>YieldsAct!C2839</f>
        <v>Highland County</v>
      </c>
      <c r="D2839" s="197">
        <f>YieldsAct!D2839</f>
        <v>-79.577882299999999</v>
      </c>
      <c r="E2839" s="197">
        <f>YieldsAct!E2839</f>
        <v>38.365029999999997</v>
      </c>
      <c r="N2839" s="198">
        <v>2.5115220000000001E-2</v>
      </c>
      <c r="S2839">
        <f t="shared" si="44"/>
        <v>722.0804105270247</v>
      </c>
    </row>
    <row r="2840" spans="1:19" x14ac:dyDescent="0.25">
      <c r="A2840" s="197">
        <f>YieldsAct!A2840</f>
        <v>51093</v>
      </c>
      <c r="B2840" s="197" t="str">
        <f>YieldsAct!B2840</f>
        <v>VA</v>
      </c>
      <c r="C2840" s="197" t="str">
        <f>YieldsAct!C2840</f>
        <v>Isle of Wight County</v>
      </c>
      <c r="D2840" s="197">
        <f>YieldsAct!D2840</f>
        <v>-76.728812700000006</v>
      </c>
      <c r="E2840" s="197">
        <f>YieldsAct!E2840</f>
        <v>36.889310000000002</v>
      </c>
      <c r="N2840" s="198">
        <v>2.513555E-2</v>
      </c>
      <c r="S2840">
        <f t="shared" si="44"/>
        <v>571.81925762122523</v>
      </c>
    </row>
    <row r="2841" spans="1:19" x14ac:dyDescent="0.25">
      <c r="A2841" s="197">
        <f>YieldsAct!A2841</f>
        <v>51095</v>
      </c>
      <c r="B2841" s="197" t="str">
        <f>YieldsAct!B2841</f>
        <v>VA</v>
      </c>
      <c r="C2841" s="197" t="str">
        <f>YieldsAct!C2841</f>
        <v>James City County</v>
      </c>
      <c r="D2841" s="197">
        <f>YieldsAct!D2841</f>
        <v>-76.776928900000001</v>
      </c>
      <c r="E2841" s="197">
        <f>YieldsAct!E2841</f>
        <v>37.312100000000001</v>
      </c>
      <c r="N2841" s="198">
        <v>2.5265050000000001E-2</v>
      </c>
      <c r="S2841">
        <f t="shared" si="44"/>
        <v>613.86706442250011</v>
      </c>
    </row>
    <row r="2842" spans="1:19" x14ac:dyDescent="0.25">
      <c r="A2842" s="197">
        <f>YieldsAct!A2842</f>
        <v>51097</v>
      </c>
      <c r="B2842" s="197" t="str">
        <f>YieldsAct!B2842</f>
        <v>VA</v>
      </c>
      <c r="C2842" s="197" t="str">
        <f>YieldsAct!C2842</f>
        <v>King and Queen County</v>
      </c>
      <c r="D2842" s="197">
        <f>YieldsAct!D2842</f>
        <v>-76.900371899999996</v>
      </c>
      <c r="E2842" s="197">
        <f>YieldsAct!E2842</f>
        <v>37.722880000000004</v>
      </c>
      <c r="N2842" s="198">
        <v>2.5516009999999999E-2</v>
      </c>
      <c r="S2842">
        <f t="shared" si="44"/>
        <v>655.49086986240036</v>
      </c>
    </row>
    <row r="2843" spans="1:19" x14ac:dyDescent="0.25">
      <c r="A2843" s="197">
        <f>YieldsAct!A2843</f>
        <v>51099</v>
      </c>
      <c r="B2843" s="197" t="str">
        <f>YieldsAct!B2843</f>
        <v>VA</v>
      </c>
      <c r="C2843" s="197" t="str">
        <f>YieldsAct!C2843</f>
        <v>King George County</v>
      </c>
      <c r="D2843" s="197">
        <f>YieldsAct!D2843</f>
        <v>-77.166159300000004</v>
      </c>
      <c r="E2843" s="197">
        <f>YieldsAct!E2843</f>
        <v>38.271349999999998</v>
      </c>
      <c r="N2843" s="198">
        <v>2.5678159999999998E-2</v>
      </c>
      <c r="S2843">
        <f t="shared" si="44"/>
        <v>712.25039435062479</v>
      </c>
    </row>
    <row r="2844" spans="1:19" x14ac:dyDescent="0.25">
      <c r="A2844" s="197">
        <f>YieldsAct!A2844</f>
        <v>51101</v>
      </c>
      <c r="B2844" s="197" t="str">
        <f>YieldsAct!B2844</f>
        <v>VA</v>
      </c>
      <c r="C2844" s="197" t="str">
        <f>YieldsAct!C2844</f>
        <v>King William County</v>
      </c>
      <c r="D2844" s="197">
        <f>YieldsAct!D2844</f>
        <v>-77.087410000000006</v>
      </c>
      <c r="E2844" s="197">
        <f>YieldsAct!E2844</f>
        <v>37.705030000000001</v>
      </c>
      <c r="N2844" s="198">
        <v>2.5467389999999999E-2</v>
      </c>
      <c r="S2844">
        <f t="shared" si="44"/>
        <v>653.66637142702507</v>
      </c>
    </row>
    <row r="2845" spans="1:19" x14ac:dyDescent="0.25">
      <c r="A2845" s="197">
        <f>YieldsAct!A2845</f>
        <v>51103</v>
      </c>
      <c r="B2845" s="197" t="str">
        <f>YieldsAct!B2845</f>
        <v>VA</v>
      </c>
      <c r="C2845" s="197" t="str">
        <f>YieldsAct!C2845</f>
        <v>Lancaster County</v>
      </c>
      <c r="D2845" s="197">
        <f>YieldsAct!D2845</f>
        <v>-76.471369300000006</v>
      </c>
      <c r="E2845" s="197">
        <f>YieldsAct!E2845</f>
        <v>37.738599999999998</v>
      </c>
      <c r="N2845" s="198">
        <v>2.5641750000000001E-2</v>
      </c>
      <c r="S2845">
        <f t="shared" si="44"/>
        <v>657.09884240999986</v>
      </c>
    </row>
    <row r="2846" spans="1:19" x14ac:dyDescent="0.25">
      <c r="A2846" s="197">
        <f>YieldsAct!A2846</f>
        <v>51105</v>
      </c>
      <c r="B2846" s="197" t="str">
        <f>YieldsAct!B2846</f>
        <v>VA</v>
      </c>
      <c r="C2846" s="197" t="str">
        <f>YieldsAct!C2846</f>
        <v>Lee County</v>
      </c>
      <c r="D2846" s="197">
        <f>YieldsAct!D2846</f>
        <v>-83.117500300000003</v>
      </c>
      <c r="E2846" s="197">
        <f>YieldsAct!E2846</f>
        <v>36.705750000000002</v>
      </c>
      <c r="N2846" s="198">
        <v>2.482343E-2</v>
      </c>
      <c r="S2846">
        <f t="shared" si="44"/>
        <v>553.81406189062523</v>
      </c>
    </row>
    <row r="2847" spans="1:19" x14ac:dyDescent="0.25">
      <c r="A2847" s="197">
        <f>YieldsAct!A2847</f>
        <v>51107</v>
      </c>
      <c r="B2847" s="197" t="str">
        <f>YieldsAct!B2847</f>
        <v>VA</v>
      </c>
      <c r="C2847" s="197" t="str">
        <f>YieldsAct!C2847</f>
        <v>Loudoun County</v>
      </c>
      <c r="D2847" s="197">
        <f>YieldsAct!D2847</f>
        <v>-77.648812300000003</v>
      </c>
      <c r="E2847" s="197">
        <f>YieldsAct!E2847</f>
        <v>39.094180000000001</v>
      </c>
      <c r="N2847" s="198">
        <v>2.605093E-2</v>
      </c>
      <c r="S2847">
        <f t="shared" si="44"/>
        <v>799.94139721290014</v>
      </c>
    </row>
    <row r="2848" spans="1:19" x14ac:dyDescent="0.25">
      <c r="A2848" s="197">
        <f>YieldsAct!A2848</f>
        <v>51109</v>
      </c>
      <c r="B2848" s="197" t="str">
        <f>YieldsAct!B2848</f>
        <v>VA</v>
      </c>
      <c r="C2848" s="197" t="str">
        <f>YieldsAct!C2848</f>
        <v>Louisa County</v>
      </c>
      <c r="D2848" s="197">
        <f>YieldsAct!D2848</f>
        <v>-77.957673600000007</v>
      </c>
      <c r="E2848" s="197">
        <f>YieldsAct!E2848</f>
        <v>37.977710000000002</v>
      </c>
      <c r="N2848" s="198">
        <v>2.5195849999999999E-2</v>
      </c>
      <c r="S2848">
        <f t="shared" si="44"/>
        <v>681.69410289922519</v>
      </c>
    </row>
    <row r="2849" spans="1:19" x14ac:dyDescent="0.25">
      <c r="A2849" s="197">
        <f>YieldsAct!A2849</f>
        <v>51111</v>
      </c>
      <c r="B2849" s="197" t="str">
        <f>YieldsAct!B2849</f>
        <v>VA</v>
      </c>
      <c r="C2849" s="197" t="str">
        <f>YieldsAct!C2849</f>
        <v>Lunenburg County</v>
      </c>
      <c r="D2849" s="197">
        <f>YieldsAct!D2849</f>
        <v>-78.241063499999996</v>
      </c>
      <c r="E2849" s="197">
        <f>YieldsAct!E2849</f>
        <v>36.948810000000002</v>
      </c>
      <c r="N2849" s="198">
        <v>2.4414140000000001E-2</v>
      </c>
      <c r="S2849">
        <f t="shared" si="44"/>
        <v>577.68808593622509</v>
      </c>
    </row>
    <row r="2850" spans="1:19" x14ac:dyDescent="0.25">
      <c r="A2850" s="197">
        <f>YieldsAct!A2850</f>
        <v>51113</v>
      </c>
      <c r="B2850" s="197" t="str">
        <f>YieldsAct!B2850</f>
        <v>VA</v>
      </c>
      <c r="C2850" s="197" t="str">
        <f>YieldsAct!C2850</f>
        <v>Madison County</v>
      </c>
      <c r="D2850" s="197">
        <f>YieldsAct!D2850</f>
        <v>-78.283551500000002</v>
      </c>
      <c r="E2850" s="197">
        <f>YieldsAct!E2850</f>
        <v>38.419379999999997</v>
      </c>
      <c r="N2850" s="198">
        <v>2.533786E-2</v>
      </c>
      <c r="S2850">
        <f t="shared" si="44"/>
        <v>727.80155906489961</v>
      </c>
    </row>
    <row r="2851" spans="1:19" x14ac:dyDescent="0.25">
      <c r="A2851" s="197">
        <f>YieldsAct!A2851</f>
        <v>51115</v>
      </c>
      <c r="B2851" s="197" t="str">
        <f>YieldsAct!B2851</f>
        <v>VA</v>
      </c>
      <c r="C2851" s="197" t="str">
        <f>YieldsAct!C2851</f>
        <v>Mathews County</v>
      </c>
      <c r="D2851" s="197">
        <f>YieldsAct!D2851</f>
        <v>-76.351394200000001</v>
      </c>
      <c r="E2851" s="197">
        <f>YieldsAct!E2851</f>
        <v>37.426110000000001</v>
      </c>
      <c r="N2851" s="198">
        <v>2.5414630000000001E-2</v>
      </c>
      <c r="S2851">
        <f t="shared" si="44"/>
        <v>625.34342189722508</v>
      </c>
    </row>
    <row r="2852" spans="1:19" x14ac:dyDescent="0.25">
      <c r="A2852" s="197">
        <f>YieldsAct!A2852</f>
        <v>51117</v>
      </c>
      <c r="B2852" s="197" t="str">
        <f>YieldsAct!B2852</f>
        <v>VA</v>
      </c>
      <c r="C2852" s="197" t="str">
        <f>YieldsAct!C2852</f>
        <v>Mecklenburg County</v>
      </c>
      <c r="D2852" s="197">
        <f>YieldsAct!D2852</f>
        <v>-78.349528300000003</v>
      </c>
      <c r="E2852" s="197">
        <f>YieldsAct!E2852</f>
        <v>36.682259999999999</v>
      </c>
      <c r="N2852" s="198">
        <v>2.427663E-2</v>
      </c>
      <c r="S2852">
        <f t="shared" si="44"/>
        <v>551.52089709209997</v>
      </c>
    </row>
    <row r="2853" spans="1:19" x14ac:dyDescent="0.25">
      <c r="A2853" s="197">
        <f>YieldsAct!A2853</f>
        <v>51119</v>
      </c>
      <c r="B2853" s="197" t="str">
        <f>YieldsAct!B2853</f>
        <v>VA</v>
      </c>
      <c r="C2853" s="197" t="str">
        <f>YieldsAct!C2853</f>
        <v>Middlesex County</v>
      </c>
      <c r="D2853" s="197">
        <f>YieldsAct!D2853</f>
        <v>-76.572977199999997</v>
      </c>
      <c r="E2853" s="197">
        <f>YieldsAct!E2853</f>
        <v>37.62426</v>
      </c>
      <c r="N2853" s="198">
        <v>2.5629570000000001E-2</v>
      </c>
      <c r="S2853">
        <f t="shared" si="44"/>
        <v>645.42856623209991</v>
      </c>
    </row>
    <row r="2854" spans="1:19" x14ac:dyDescent="0.25">
      <c r="A2854" s="197">
        <f>YieldsAct!A2854</f>
        <v>51121</v>
      </c>
      <c r="B2854" s="197" t="str">
        <f>YieldsAct!B2854</f>
        <v>VA</v>
      </c>
      <c r="C2854" s="197" t="str">
        <f>YieldsAct!C2854</f>
        <v>Montgomery County</v>
      </c>
      <c r="D2854" s="197">
        <f>YieldsAct!D2854</f>
        <v>-80.387927700000006</v>
      </c>
      <c r="E2854" s="197">
        <f>YieldsAct!E2854</f>
        <v>37.167670000000001</v>
      </c>
      <c r="N2854" s="198">
        <v>2.5106819999999998E-2</v>
      </c>
      <c r="S2854">
        <f t="shared" si="44"/>
        <v>599.41258476502503</v>
      </c>
    </row>
    <row r="2855" spans="1:19" x14ac:dyDescent="0.25">
      <c r="A2855" s="197">
        <f>YieldsAct!A2855</f>
        <v>51125</v>
      </c>
      <c r="B2855" s="197" t="str">
        <f>YieldsAct!B2855</f>
        <v>VA</v>
      </c>
      <c r="C2855" s="197" t="str">
        <f>YieldsAct!C2855</f>
        <v>Nelson County</v>
      </c>
      <c r="D2855" s="197">
        <f>YieldsAct!D2855</f>
        <v>-78.889763700000003</v>
      </c>
      <c r="E2855" s="197">
        <f>YieldsAct!E2855</f>
        <v>37.784799999999997</v>
      </c>
      <c r="N2855" s="198">
        <v>2.44301E-2</v>
      </c>
      <c r="S2855">
        <f t="shared" si="44"/>
        <v>661.83099983999978</v>
      </c>
    </row>
    <row r="2856" spans="1:19" x14ac:dyDescent="0.25">
      <c r="A2856" s="197">
        <f>YieldsAct!A2856</f>
        <v>51127</v>
      </c>
      <c r="B2856" s="197" t="str">
        <f>YieldsAct!B2856</f>
        <v>VA</v>
      </c>
      <c r="C2856" s="197" t="str">
        <f>YieldsAct!C2856</f>
        <v>New Kent County</v>
      </c>
      <c r="D2856" s="197">
        <f>YieldsAct!D2856</f>
        <v>-77.005419500000002</v>
      </c>
      <c r="E2856" s="197">
        <f>YieldsAct!E2856</f>
        <v>37.502630000000003</v>
      </c>
      <c r="N2856" s="198">
        <v>2.542289E-2</v>
      </c>
      <c r="S2856">
        <f t="shared" si="44"/>
        <v>633.07880306302536</v>
      </c>
    </row>
    <row r="2857" spans="1:19" x14ac:dyDescent="0.25">
      <c r="A2857" s="197">
        <f>YieldsAct!A2857</f>
        <v>51131</v>
      </c>
      <c r="B2857" s="197" t="str">
        <f>YieldsAct!B2857</f>
        <v>VA</v>
      </c>
      <c r="C2857" s="197" t="str">
        <f>YieldsAct!C2857</f>
        <v>Northampton County</v>
      </c>
      <c r="D2857" s="197">
        <f>YieldsAct!D2857</f>
        <v>-75.906353100000004</v>
      </c>
      <c r="E2857" s="197">
        <f>YieldsAct!E2857</f>
        <v>37.368270000000003</v>
      </c>
      <c r="N2857" s="198">
        <v>2.526496E-2</v>
      </c>
      <c r="S2857">
        <f t="shared" si="44"/>
        <v>619.51388128402527</v>
      </c>
    </row>
    <row r="2858" spans="1:19" x14ac:dyDescent="0.25">
      <c r="A2858" s="197">
        <f>YieldsAct!A2858</f>
        <v>51133</v>
      </c>
      <c r="B2858" s="197" t="str">
        <f>YieldsAct!B2858</f>
        <v>VA</v>
      </c>
      <c r="C2858" s="197" t="str">
        <f>YieldsAct!C2858</f>
        <v>Northumberland County</v>
      </c>
      <c r="D2858" s="197">
        <f>YieldsAct!D2858</f>
        <v>-76.425094400000006</v>
      </c>
      <c r="E2858" s="197">
        <f>YieldsAct!E2858</f>
        <v>37.88899</v>
      </c>
      <c r="N2858" s="198">
        <v>2.5698289999999999E-2</v>
      </c>
      <c r="S2858">
        <f t="shared" si="44"/>
        <v>672.53819224522488</v>
      </c>
    </row>
    <row r="2859" spans="1:19" x14ac:dyDescent="0.25">
      <c r="A2859" s="197">
        <f>YieldsAct!A2859</f>
        <v>51135</v>
      </c>
      <c r="B2859" s="197" t="str">
        <f>YieldsAct!B2859</f>
        <v>VA</v>
      </c>
      <c r="C2859" s="197" t="str">
        <f>YieldsAct!C2859</f>
        <v>Nottoway County</v>
      </c>
      <c r="D2859" s="197">
        <f>YieldsAct!D2859</f>
        <v>-78.054316900000003</v>
      </c>
      <c r="E2859" s="197">
        <f>YieldsAct!E2859</f>
        <v>37.140889999999999</v>
      </c>
      <c r="N2859" s="198">
        <v>2.4551590000000002E-2</v>
      </c>
      <c r="S2859">
        <f t="shared" si="44"/>
        <v>596.74277248222495</v>
      </c>
    </row>
    <row r="2860" spans="1:19" x14ac:dyDescent="0.25">
      <c r="A2860" s="197">
        <f>YieldsAct!A2860</f>
        <v>51137</v>
      </c>
      <c r="B2860" s="197" t="str">
        <f>YieldsAct!B2860</f>
        <v>VA</v>
      </c>
      <c r="C2860" s="197" t="str">
        <f>YieldsAct!C2860</f>
        <v>Orange County</v>
      </c>
      <c r="D2860" s="197">
        <f>YieldsAct!D2860</f>
        <v>-78.009286700000004</v>
      </c>
      <c r="E2860" s="197">
        <f>YieldsAct!E2860</f>
        <v>38.251510000000003</v>
      </c>
      <c r="N2860" s="198">
        <v>2.5244880000000001E-2</v>
      </c>
      <c r="S2860">
        <f t="shared" si="44"/>
        <v>710.17361388022528</v>
      </c>
    </row>
    <row r="2861" spans="1:19" x14ac:dyDescent="0.25">
      <c r="A2861" s="197">
        <f>YieldsAct!A2861</f>
        <v>51139</v>
      </c>
      <c r="B2861" s="197" t="str">
        <f>YieldsAct!B2861</f>
        <v>VA</v>
      </c>
      <c r="C2861" s="197" t="str">
        <f>YieldsAct!C2861</f>
        <v>Page County</v>
      </c>
      <c r="D2861" s="197">
        <f>YieldsAct!D2861</f>
        <v>-78.488773899999998</v>
      </c>
      <c r="E2861" s="197">
        <f>YieldsAct!E2861</f>
        <v>38.623199999999997</v>
      </c>
      <c r="N2861" s="198">
        <v>2.5318E-2</v>
      </c>
      <c r="S2861">
        <f t="shared" si="44"/>
        <v>749.37505103999968</v>
      </c>
    </row>
    <row r="2862" spans="1:19" x14ac:dyDescent="0.25">
      <c r="A2862" s="197">
        <f>YieldsAct!A2862</f>
        <v>51141</v>
      </c>
      <c r="B2862" s="197" t="str">
        <f>YieldsAct!B2862</f>
        <v>VA</v>
      </c>
      <c r="C2862" s="197" t="str">
        <f>YieldsAct!C2862</f>
        <v>Patrick County</v>
      </c>
      <c r="D2862" s="197">
        <f>YieldsAct!D2862</f>
        <v>-80.301596099999998</v>
      </c>
      <c r="E2862" s="197">
        <f>YieldsAct!E2862</f>
        <v>36.684379999999997</v>
      </c>
      <c r="N2862" s="198">
        <v>2.41058E-2</v>
      </c>
      <c r="S2862">
        <f t="shared" si="44"/>
        <v>551.72775596489976</v>
      </c>
    </row>
    <row r="2863" spans="1:19" x14ac:dyDescent="0.25">
      <c r="A2863" s="197">
        <f>YieldsAct!A2863</f>
        <v>51143</v>
      </c>
      <c r="B2863" s="197" t="str">
        <f>YieldsAct!B2863</f>
        <v>VA</v>
      </c>
      <c r="C2863" s="197" t="str">
        <f>YieldsAct!C2863</f>
        <v>Pittsylvania County</v>
      </c>
      <c r="D2863" s="197">
        <f>YieldsAct!D2863</f>
        <v>-79.397653599999998</v>
      </c>
      <c r="E2863" s="197">
        <f>YieldsAct!E2863</f>
        <v>36.817219999999999</v>
      </c>
      <c r="N2863" s="198">
        <v>2.4268149999999999E-2</v>
      </c>
      <c r="S2863">
        <f t="shared" si="44"/>
        <v>564.72994918889992</v>
      </c>
    </row>
    <row r="2864" spans="1:19" x14ac:dyDescent="0.25">
      <c r="A2864" s="197">
        <f>YieldsAct!A2864</f>
        <v>51145</v>
      </c>
      <c r="B2864" s="197" t="str">
        <f>YieldsAct!B2864</f>
        <v>VA</v>
      </c>
      <c r="C2864" s="197" t="str">
        <f>YieldsAct!C2864</f>
        <v>Powhatan County</v>
      </c>
      <c r="D2864" s="197">
        <f>YieldsAct!D2864</f>
        <v>-77.910921200000004</v>
      </c>
      <c r="E2864" s="197">
        <f>YieldsAct!E2864</f>
        <v>37.551560000000002</v>
      </c>
      <c r="N2864" s="198">
        <v>2.4900390000000001E-2</v>
      </c>
      <c r="S2864">
        <f t="shared" si="44"/>
        <v>638.03893147560018</v>
      </c>
    </row>
    <row r="2865" spans="1:19" x14ac:dyDescent="0.25">
      <c r="A2865" s="197">
        <f>YieldsAct!A2865</f>
        <v>51147</v>
      </c>
      <c r="B2865" s="197" t="str">
        <f>YieldsAct!B2865</f>
        <v>VA</v>
      </c>
      <c r="C2865" s="197" t="str">
        <f>YieldsAct!C2865</f>
        <v>Prince Edward County</v>
      </c>
      <c r="D2865" s="197">
        <f>YieldsAct!D2865</f>
        <v>-78.442709300000004</v>
      </c>
      <c r="E2865" s="197">
        <f>YieldsAct!E2865</f>
        <v>37.222239999999999</v>
      </c>
      <c r="N2865" s="198">
        <v>2.442596E-2</v>
      </c>
      <c r="S2865">
        <f t="shared" si="44"/>
        <v>604.86288888959996</v>
      </c>
    </row>
    <row r="2866" spans="1:19" x14ac:dyDescent="0.25">
      <c r="A2866" s="197">
        <f>YieldsAct!A2866</f>
        <v>51149</v>
      </c>
      <c r="B2866" s="197" t="str">
        <f>YieldsAct!B2866</f>
        <v>VA</v>
      </c>
      <c r="C2866" s="197" t="str">
        <f>YieldsAct!C2866</f>
        <v>Prince George County</v>
      </c>
      <c r="D2866" s="197">
        <f>YieldsAct!D2866</f>
        <v>-77.2410079</v>
      </c>
      <c r="E2866" s="197">
        <f>YieldsAct!E2866</f>
        <v>37.190449999999998</v>
      </c>
      <c r="N2866" s="198">
        <v>2.51837E-2</v>
      </c>
      <c r="S2866">
        <f t="shared" si="44"/>
        <v>601.6861602056249</v>
      </c>
    </row>
    <row r="2867" spans="1:19" x14ac:dyDescent="0.25">
      <c r="A2867" s="197">
        <f>YieldsAct!A2867</f>
        <v>51153</v>
      </c>
      <c r="B2867" s="197" t="str">
        <f>YieldsAct!B2867</f>
        <v>VA</v>
      </c>
      <c r="C2867" s="197" t="str">
        <f>YieldsAct!C2867</f>
        <v>Prince William County</v>
      </c>
      <c r="D2867" s="197">
        <f>YieldsAct!D2867</f>
        <v>-77.483936799999995</v>
      </c>
      <c r="E2867" s="197">
        <f>YieldsAct!E2867</f>
        <v>38.708219999999997</v>
      </c>
      <c r="N2867" s="198">
        <v>2.573075E-2</v>
      </c>
      <c r="S2867">
        <f t="shared" si="44"/>
        <v>758.42931502889962</v>
      </c>
    </row>
    <row r="2868" spans="1:19" x14ac:dyDescent="0.25">
      <c r="A2868" s="197">
        <f>YieldsAct!A2868</f>
        <v>51155</v>
      </c>
      <c r="B2868" s="197" t="str">
        <f>YieldsAct!B2868</f>
        <v>VA</v>
      </c>
      <c r="C2868" s="197" t="str">
        <f>YieldsAct!C2868</f>
        <v>Pulaski County</v>
      </c>
      <c r="D2868" s="197">
        <f>YieldsAct!D2868</f>
        <v>-80.708758399999994</v>
      </c>
      <c r="E2868" s="197">
        <f>YieldsAct!E2868</f>
        <v>37.054560000000002</v>
      </c>
      <c r="N2868" s="198">
        <v>2.541059E-2</v>
      </c>
      <c r="S2868">
        <f t="shared" si="44"/>
        <v>588.15813778560016</v>
      </c>
    </row>
    <row r="2869" spans="1:19" x14ac:dyDescent="0.25">
      <c r="A2869" s="197">
        <f>YieldsAct!A2869</f>
        <v>51157</v>
      </c>
      <c r="B2869" s="197" t="str">
        <f>YieldsAct!B2869</f>
        <v>VA</v>
      </c>
      <c r="C2869" s="197" t="str">
        <f>YieldsAct!C2869</f>
        <v>Rappahannock County</v>
      </c>
      <c r="D2869" s="197">
        <f>YieldsAct!D2869</f>
        <v>-78.160150000000002</v>
      </c>
      <c r="E2869" s="197">
        <f>YieldsAct!E2869</f>
        <v>38.689459999999997</v>
      </c>
      <c r="N2869" s="198">
        <v>2.5824150000000001E-2</v>
      </c>
      <c r="S2869">
        <f t="shared" si="44"/>
        <v>756.42865895609964</v>
      </c>
    </row>
    <row r="2870" spans="1:19" x14ac:dyDescent="0.25">
      <c r="A2870" s="197">
        <f>YieldsAct!A2870</f>
        <v>51159</v>
      </c>
      <c r="B2870" s="197" t="str">
        <f>YieldsAct!B2870</f>
        <v>VA</v>
      </c>
      <c r="C2870" s="197" t="str">
        <f>YieldsAct!C2870</f>
        <v>Richmond County</v>
      </c>
      <c r="D2870" s="197">
        <f>YieldsAct!D2870</f>
        <v>-76.728122299999995</v>
      </c>
      <c r="E2870" s="197">
        <f>YieldsAct!E2870</f>
        <v>37.941070000000003</v>
      </c>
      <c r="N2870" s="198">
        <v>2.5706389999999999E-2</v>
      </c>
      <c r="S2870">
        <f t="shared" si="44"/>
        <v>677.90855867602545</v>
      </c>
    </row>
    <row r="2871" spans="1:19" x14ac:dyDescent="0.25">
      <c r="A2871" s="197">
        <f>YieldsAct!A2871</f>
        <v>51161</v>
      </c>
      <c r="B2871" s="197" t="str">
        <f>YieldsAct!B2871</f>
        <v>VA</v>
      </c>
      <c r="C2871" s="197" t="str">
        <f>YieldsAct!C2871</f>
        <v>Roanoke County</v>
      </c>
      <c r="D2871" s="197">
        <f>YieldsAct!D2871</f>
        <v>-80.0547301</v>
      </c>
      <c r="E2871" s="197">
        <f>YieldsAct!E2871</f>
        <v>37.264699999999998</v>
      </c>
      <c r="N2871" s="198">
        <v>2.4681249999999998E-2</v>
      </c>
      <c r="S2871">
        <f t="shared" si="44"/>
        <v>609.11294870249981</v>
      </c>
    </row>
    <row r="2872" spans="1:19" x14ac:dyDescent="0.25">
      <c r="A2872" s="197">
        <f>YieldsAct!A2872</f>
        <v>51163</v>
      </c>
      <c r="B2872" s="197" t="str">
        <f>YieldsAct!B2872</f>
        <v>VA</v>
      </c>
      <c r="C2872" s="197" t="str">
        <f>YieldsAct!C2872</f>
        <v>Rockbridge County</v>
      </c>
      <c r="D2872" s="197">
        <f>YieldsAct!D2872</f>
        <v>-79.450305099999994</v>
      </c>
      <c r="E2872" s="197">
        <f>YieldsAct!E2872</f>
        <v>37.809109999999997</v>
      </c>
      <c r="N2872" s="198">
        <v>2.4349079999999999E-2</v>
      </c>
      <c r="S2872">
        <f t="shared" si="44"/>
        <v>664.32487273222466</v>
      </c>
    </row>
    <row r="2873" spans="1:19" x14ac:dyDescent="0.25">
      <c r="A2873" s="197">
        <f>YieldsAct!A2873</f>
        <v>51165</v>
      </c>
      <c r="B2873" s="197" t="str">
        <f>YieldsAct!B2873</f>
        <v>VA</v>
      </c>
      <c r="C2873" s="197" t="str">
        <f>YieldsAct!C2873</f>
        <v>Rockingham County</v>
      </c>
      <c r="D2873" s="197">
        <f>YieldsAct!D2873</f>
        <v>-78.884766099999993</v>
      </c>
      <c r="E2873" s="197">
        <f>YieldsAct!E2873</f>
        <v>38.516590000000001</v>
      </c>
      <c r="N2873" s="198">
        <v>2.5095079999999999E-2</v>
      </c>
      <c r="S2873">
        <f t="shared" si="44"/>
        <v>738.06751176322507</v>
      </c>
    </row>
    <row r="2874" spans="1:19" x14ac:dyDescent="0.25">
      <c r="A2874" s="197">
        <f>YieldsAct!A2874</f>
        <v>51167</v>
      </c>
      <c r="B2874" s="197" t="str">
        <f>YieldsAct!B2874</f>
        <v>VA</v>
      </c>
      <c r="C2874" s="197" t="str">
        <f>YieldsAct!C2874</f>
        <v>Russell County</v>
      </c>
      <c r="D2874" s="197">
        <f>YieldsAct!D2874</f>
        <v>-82.093137999999996</v>
      </c>
      <c r="E2874" s="197">
        <f>YieldsAct!E2874</f>
        <v>36.929389999999998</v>
      </c>
      <c r="N2874" s="198">
        <v>2.5342010000000002E-2</v>
      </c>
      <c r="S2874">
        <f t="shared" si="44"/>
        <v>575.77082798722483</v>
      </c>
    </row>
    <row r="2875" spans="1:19" x14ac:dyDescent="0.25">
      <c r="A2875" s="197">
        <f>YieldsAct!A2875</f>
        <v>51169</v>
      </c>
      <c r="B2875" s="197" t="str">
        <f>YieldsAct!B2875</f>
        <v>VA</v>
      </c>
      <c r="C2875" s="197" t="str">
        <f>YieldsAct!C2875</f>
        <v>Scott County</v>
      </c>
      <c r="D2875" s="197">
        <f>YieldsAct!D2875</f>
        <v>-82.609351200000006</v>
      </c>
      <c r="E2875" s="197">
        <f>YieldsAct!E2875</f>
        <v>36.70928</v>
      </c>
      <c r="N2875" s="198">
        <v>2.4637059999999999E-2</v>
      </c>
      <c r="S2875">
        <f t="shared" si="44"/>
        <v>554.15888576639998</v>
      </c>
    </row>
    <row r="2876" spans="1:19" x14ac:dyDescent="0.25">
      <c r="A2876" s="197">
        <f>YieldsAct!A2876</f>
        <v>51171</v>
      </c>
      <c r="B2876" s="197" t="str">
        <f>YieldsAct!B2876</f>
        <v>VA</v>
      </c>
      <c r="C2876" s="197" t="str">
        <f>YieldsAct!C2876</f>
        <v>Shenandoah County</v>
      </c>
      <c r="D2876" s="197">
        <f>YieldsAct!D2876</f>
        <v>-78.574132399999996</v>
      </c>
      <c r="E2876" s="197">
        <f>YieldsAct!E2876</f>
        <v>38.864809999999999</v>
      </c>
      <c r="N2876" s="198">
        <v>2.5808149999999998E-2</v>
      </c>
      <c r="S2876">
        <f t="shared" si="44"/>
        <v>775.19060175622485</v>
      </c>
    </row>
    <row r="2877" spans="1:19" x14ac:dyDescent="0.25">
      <c r="A2877" s="197">
        <f>YieldsAct!A2877</f>
        <v>51173</v>
      </c>
      <c r="B2877" s="197" t="str">
        <f>YieldsAct!B2877</f>
        <v>VA</v>
      </c>
      <c r="C2877" s="197" t="str">
        <f>YieldsAct!C2877</f>
        <v>Smyth County</v>
      </c>
      <c r="D2877" s="197">
        <f>YieldsAct!D2877</f>
        <v>-81.523480199999995</v>
      </c>
      <c r="E2877" s="197">
        <f>YieldsAct!E2877</f>
        <v>36.831479999999999</v>
      </c>
      <c r="N2877" s="198">
        <v>2.5204549999999999E-2</v>
      </c>
      <c r="S2877">
        <f t="shared" si="44"/>
        <v>566.13041772839995</v>
      </c>
    </row>
    <row r="2878" spans="1:19" x14ac:dyDescent="0.25">
      <c r="A2878" s="197">
        <f>YieldsAct!A2878</f>
        <v>51175</v>
      </c>
      <c r="B2878" s="197" t="str">
        <f>YieldsAct!B2878</f>
        <v>VA</v>
      </c>
      <c r="C2878" s="197" t="str">
        <f>YieldsAct!C2878</f>
        <v>Southampton County</v>
      </c>
      <c r="D2878" s="197">
        <f>YieldsAct!D2878</f>
        <v>-77.100639299999997</v>
      </c>
      <c r="E2878" s="197">
        <f>YieldsAct!E2878</f>
        <v>36.720509999999997</v>
      </c>
      <c r="N2878" s="198">
        <v>2.4896410000000001E-2</v>
      </c>
      <c r="S2878">
        <f t="shared" si="44"/>
        <v>555.25624798522472</v>
      </c>
    </row>
    <row r="2879" spans="1:19" x14ac:dyDescent="0.25">
      <c r="A2879" s="197">
        <f>YieldsAct!A2879</f>
        <v>51177</v>
      </c>
      <c r="B2879" s="197" t="str">
        <f>YieldsAct!B2879</f>
        <v>VA</v>
      </c>
      <c r="C2879" s="197" t="str">
        <f>YieldsAct!C2879</f>
        <v>Spotsylvania County</v>
      </c>
      <c r="D2879" s="197">
        <f>YieldsAct!D2879</f>
        <v>-77.647332500000005</v>
      </c>
      <c r="E2879" s="197">
        <f>YieldsAct!E2879</f>
        <v>38.19426</v>
      </c>
      <c r="N2879" s="198">
        <v>2.540709E-2</v>
      </c>
      <c r="S2879">
        <f t="shared" si="44"/>
        <v>704.19081813209993</v>
      </c>
    </row>
    <row r="2880" spans="1:19" x14ac:dyDescent="0.25">
      <c r="A2880" s="197">
        <f>YieldsAct!A2880</f>
        <v>51179</v>
      </c>
      <c r="B2880" s="197" t="str">
        <f>YieldsAct!B2880</f>
        <v>VA</v>
      </c>
      <c r="C2880" s="197" t="str">
        <f>YieldsAct!C2880</f>
        <v>Stafford County</v>
      </c>
      <c r="D2880" s="197">
        <f>YieldsAct!D2880</f>
        <v>-77.458487700000006</v>
      </c>
      <c r="E2880" s="197">
        <f>YieldsAct!E2880</f>
        <v>38.423540000000003</v>
      </c>
      <c r="N2880" s="198">
        <v>2.5722680000000001E-2</v>
      </c>
      <c r="S2880">
        <f t="shared" si="44"/>
        <v>728.24000879610026</v>
      </c>
    </row>
    <row r="2881" spans="1:19" x14ac:dyDescent="0.25">
      <c r="A2881" s="197">
        <f>YieldsAct!A2881</f>
        <v>51181</v>
      </c>
      <c r="B2881" s="197" t="str">
        <f>YieldsAct!B2881</f>
        <v>VA</v>
      </c>
      <c r="C2881" s="197" t="str">
        <f>YieldsAct!C2881</f>
        <v>Surry County</v>
      </c>
      <c r="D2881" s="197">
        <f>YieldsAct!D2881</f>
        <v>-76.904490899999999</v>
      </c>
      <c r="E2881" s="197">
        <f>YieldsAct!E2881</f>
        <v>37.104529999999997</v>
      </c>
      <c r="N2881" s="198">
        <v>2.5272969999999999E-2</v>
      </c>
      <c r="S2881">
        <f t="shared" si="44"/>
        <v>593.12305467202475</v>
      </c>
    </row>
    <row r="2882" spans="1:19" x14ac:dyDescent="0.25">
      <c r="A2882" s="197">
        <f>YieldsAct!A2882</f>
        <v>51183</v>
      </c>
      <c r="B2882" s="197" t="str">
        <f>YieldsAct!B2882</f>
        <v>VA</v>
      </c>
      <c r="C2882" s="197" t="str">
        <f>YieldsAct!C2882</f>
        <v>Sussex County</v>
      </c>
      <c r="D2882" s="197">
        <f>YieldsAct!D2882</f>
        <v>-77.260531200000003</v>
      </c>
      <c r="E2882" s="197">
        <f>YieldsAct!E2882</f>
        <v>36.92353</v>
      </c>
      <c r="N2882" s="198">
        <v>2.4977490000000001E-2</v>
      </c>
      <c r="S2882">
        <f t="shared" si="44"/>
        <v>575.19262723702502</v>
      </c>
    </row>
    <row r="2883" spans="1:19" x14ac:dyDescent="0.25">
      <c r="A2883" s="197">
        <f>YieldsAct!A2883</f>
        <v>51185</v>
      </c>
      <c r="B2883" s="197" t="str">
        <f>YieldsAct!B2883</f>
        <v>VA</v>
      </c>
      <c r="C2883" s="197" t="str">
        <f>YieldsAct!C2883</f>
        <v>Tazewell County</v>
      </c>
      <c r="D2883" s="197">
        <f>YieldsAct!D2883</f>
        <v>-81.562943500000003</v>
      </c>
      <c r="E2883" s="197">
        <f>YieldsAct!E2883</f>
        <v>37.119709999999998</v>
      </c>
      <c r="N2883" s="198">
        <v>2.554054E-2</v>
      </c>
      <c r="S2883">
        <f t="shared" si="44"/>
        <v>594.63353358922473</v>
      </c>
    </row>
    <row r="2884" spans="1:19" x14ac:dyDescent="0.25">
      <c r="A2884" s="197">
        <f>YieldsAct!A2884</f>
        <v>51187</v>
      </c>
      <c r="B2884" s="197" t="str">
        <f>YieldsAct!B2884</f>
        <v>VA</v>
      </c>
      <c r="C2884" s="197" t="str">
        <f>YieldsAct!C2884</f>
        <v>Warren County</v>
      </c>
      <c r="D2884" s="197">
        <f>YieldsAct!D2884</f>
        <v>-78.2130169</v>
      </c>
      <c r="E2884" s="197">
        <f>YieldsAct!E2884</f>
        <v>38.916289999999996</v>
      </c>
      <c r="N2884" s="198">
        <v>2.597439E-2</v>
      </c>
      <c r="S2884">
        <f t="shared" si="44"/>
        <v>780.72508656922469</v>
      </c>
    </row>
    <row r="2885" spans="1:19" x14ac:dyDescent="0.25">
      <c r="A2885" s="197">
        <f>YieldsAct!A2885</f>
        <v>51191</v>
      </c>
      <c r="B2885" s="197" t="str">
        <f>YieldsAct!B2885</f>
        <v>VA</v>
      </c>
      <c r="C2885" s="197" t="str">
        <f>YieldsAct!C2885</f>
        <v>Washington County</v>
      </c>
      <c r="D2885" s="197">
        <f>YieldsAct!D2885</f>
        <v>-81.963382600000003</v>
      </c>
      <c r="E2885" s="197">
        <f>YieldsAct!E2885</f>
        <v>36.723669999999998</v>
      </c>
      <c r="N2885" s="198">
        <v>2.507038E-2</v>
      </c>
      <c r="S2885">
        <f t="shared" si="44"/>
        <v>555.56513610502475</v>
      </c>
    </row>
    <row r="2886" spans="1:19" x14ac:dyDescent="0.25">
      <c r="A2886" s="197">
        <f>YieldsAct!A2886</f>
        <v>51193</v>
      </c>
      <c r="B2886" s="197" t="str">
        <f>YieldsAct!B2886</f>
        <v>VA</v>
      </c>
      <c r="C2886" s="197" t="str">
        <f>YieldsAct!C2886</f>
        <v>Westmoreland County</v>
      </c>
      <c r="D2886" s="197">
        <f>YieldsAct!D2886</f>
        <v>-76.833819300000002</v>
      </c>
      <c r="E2886" s="197">
        <f>YieldsAct!E2886</f>
        <v>38.110340000000001</v>
      </c>
      <c r="N2886" s="198">
        <v>2.5714589999999999E-2</v>
      </c>
      <c r="S2886">
        <f t="shared" si="44"/>
        <v>695.44758356010004</v>
      </c>
    </row>
    <row r="2887" spans="1:19" x14ac:dyDescent="0.25">
      <c r="A2887" s="197">
        <f>YieldsAct!A2887</f>
        <v>51195</v>
      </c>
      <c r="B2887" s="197" t="str">
        <f>YieldsAct!B2887</f>
        <v>VA</v>
      </c>
      <c r="C2887" s="197" t="str">
        <f>YieldsAct!C2887</f>
        <v>Wise County</v>
      </c>
      <c r="D2887" s="197">
        <f>YieldsAct!D2887</f>
        <v>-82.621053599999996</v>
      </c>
      <c r="E2887" s="197">
        <f>YieldsAct!E2887</f>
        <v>36.969329999999999</v>
      </c>
      <c r="N2887" s="198">
        <v>2.5362389999999999E-2</v>
      </c>
      <c r="S2887">
        <f t="shared" si="44"/>
        <v>579.71578646002502</v>
      </c>
    </row>
    <row r="2888" spans="1:19" x14ac:dyDescent="0.25">
      <c r="A2888" s="197">
        <f>YieldsAct!A2888</f>
        <v>51197</v>
      </c>
      <c r="B2888" s="197" t="str">
        <f>YieldsAct!B2888</f>
        <v>VA</v>
      </c>
      <c r="C2888" s="197" t="str">
        <f>YieldsAct!C2888</f>
        <v>Wythe County</v>
      </c>
      <c r="D2888" s="197">
        <f>YieldsAct!D2888</f>
        <v>-81.068818399999998</v>
      </c>
      <c r="E2888" s="197">
        <f>YieldsAct!E2888</f>
        <v>36.905589999999997</v>
      </c>
      <c r="N2888" s="198">
        <v>2.506682E-2</v>
      </c>
      <c r="S2888">
        <f t="shared" si="44"/>
        <v>573.42346480822471</v>
      </c>
    </row>
    <row r="2889" spans="1:19" x14ac:dyDescent="0.25">
      <c r="A2889" s="197">
        <f>YieldsAct!A2889</f>
        <v>51199</v>
      </c>
      <c r="B2889" s="197" t="str">
        <f>YieldsAct!B2889</f>
        <v>VA</v>
      </c>
      <c r="C2889" s="197" t="str">
        <f>YieldsAct!C2889</f>
        <v>York County</v>
      </c>
      <c r="D2889" s="197">
        <f>YieldsAct!D2889</f>
        <v>-76.535366300000007</v>
      </c>
      <c r="E2889" s="197">
        <f>YieldsAct!E2889</f>
        <v>37.214289999999998</v>
      </c>
      <c r="N2889" s="198">
        <v>2.5224860000000002E-2</v>
      </c>
      <c r="S2889">
        <f t="shared" ref="S2889:S2952" si="45">E2889*1.5^2*(E2889-30)</f>
        <v>604.06803045922481</v>
      </c>
    </row>
    <row r="2890" spans="1:19" x14ac:dyDescent="0.25">
      <c r="A2890" s="197">
        <f>YieldsAct!A2890</f>
        <v>51550</v>
      </c>
      <c r="B2890" s="197" t="str">
        <f>YieldsAct!B2890</f>
        <v>VA</v>
      </c>
      <c r="C2890" s="197" t="str">
        <f>YieldsAct!C2890</f>
        <v>Chesapeake City</v>
      </c>
      <c r="D2890" s="197">
        <f>YieldsAct!D2890</f>
        <v>-76.287405000000007</v>
      </c>
      <c r="E2890" s="197">
        <f>YieldsAct!E2890</f>
        <v>36.767400000000002</v>
      </c>
      <c r="N2890" s="198">
        <v>2.5224860000000002E-2</v>
      </c>
      <c r="S2890">
        <f t="shared" si="45"/>
        <v>559.84433121000018</v>
      </c>
    </row>
    <row r="2891" spans="1:19" x14ac:dyDescent="0.25">
      <c r="A2891" s="197">
        <f>YieldsAct!A2891</f>
        <v>51650</v>
      </c>
      <c r="B2891" s="197" t="str">
        <f>YieldsAct!B2891</f>
        <v>VA</v>
      </c>
      <c r="C2891" s="197" t="str">
        <f>YieldsAct!C2891</f>
        <v>Hampton city</v>
      </c>
      <c r="D2891" s="197">
        <f>YieldsAct!D2891</f>
        <v>-76.3603612</v>
      </c>
      <c r="E2891" s="197">
        <f>YieldsAct!E2891</f>
        <v>37.05003</v>
      </c>
      <c r="N2891" s="198">
        <v>2.5224860000000002E-2</v>
      </c>
      <c r="S2891">
        <f t="shared" si="45"/>
        <v>587.70860175202495</v>
      </c>
    </row>
    <row r="2892" spans="1:19" x14ac:dyDescent="0.25">
      <c r="A2892" s="197">
        <f>YieldsAct!A2892</f>
        <v>51700</v>
      </c>
      <c r="B2892" s="197" t="str">
        <f>YieldsAct!B2892</f>
        <v>VA</v>
      </c>
      <c r="C2892" s="197" t="str">
        <f>YieldsAct!C2892</f>
        <v>Newport News city</v>
      </c>
      <c r="D2892" s="197">
        <f>YieldsAct!D2892</f>
        <v>-76.520521700000003</v>
      </c>
      <c r="E2892" s="197">
        <f>YieldsAct!E2892</f>
        <v>37.107889999999998</v>
      </c>
      <c r="N2892" s="198">
        <v>2.5224860000000002E-2</v>
      </c>
      <c r="S2892">
        <f t="shared" si="45"/>
        <v>593.45730056722471</v>
      </c>
    </row>
    <row r="2893" spans="1:19" x14ac:dyDescent="0.25">
      <c r="A2893" s="197">
        <f>YieldsAct!A2893</f>
        <v>51710</v>
      </c>
      <c r="B2893" s="197" t="str">
        <f>YieldsAct!B2893</f>
        <v>VA</v>
      </c>
      <c r="C2893" s="197" t="str">
        <f>YieldsAct!C2893</f>
        <v>Norfolk city</v>
      </c>
      <c r="D2893" s="197">
        <f>YieldsAct!D2893</f>
        <v>-76.302769999999995</v>
      </c>
      <c r="E2893" s="197">
        <f>YieldsAct!E2893</f>
        <v>36.71707</v>
      </c>
      <c r="N2893" s="198">
        <v>2.5224860000000002E-2</v>
      </c>
      <c r="S2893">
        <f t="shared" si="45"/>
        <v>554.92004111602489</v>
      </c>
    </row>
    <row r="2894" spans="1:19" x14ac:dyDescent="0.25">
      <c r="A2894" s="197">
        <f>YieldsAct!A2894</f>
        <v>51800</v>
      </c>
      <c r="B2894" s="197" t="str">
        <f>YieldsAct!B2894</f>
        <v>VA</v>
      </c>
      <c r="C2894" s="197" t="str">
        <f>YieldsAct!C2894</f>
        <v>Suffolk city</v>
      </c>
      <c r="D2894" s="197">
        <f>YieldsAct!D2894</f>
        <v>-76.643286000000003</v>
      </c>
      <c r="E2894" s="197">
        <f>YieldsAct!E2894</f>
        <v>36.69547</v>
      </c>
      <c r="N2894" s="198">
        <v>2.5224860000000002E-2</v>
      </c>
      <c r="S2894">
        <f t="shared" si="45"/>
        <v>552.81019167202498</v>
      </c>
    </row>
    <row r="2895" spans="1:19" x14ac:dyDescent="0.25">
      <c r="A2895" s="197">
        <f>YieldsAct!A2895</f>
        <v>51810</v>
      </c>
      <c r="B2895" s="197" t="str">
        <f>YieldsAct!B2895</f>
        <v>VA</v>
      </c>
      <c r="C2895" s="197" t="str">
        <f>YieldsAct!C2895</f>
        <v>Virginia Beach city</v>
      </c>
      <c r="D2895" s="197">
        <f>YieldsAct!D2895</f>
        <v>-76.049924899999993</v>
      </c>
      <c r="E2895" s="197">
        <f>YieldsAct!E2895</f>
        <v>36.746369999999999</v>
      </c>
      <c r="N2895" s="198">
        <v>2.5224860000000002E-2</v>
      </c>
      <c r="S2895">
        <f t="shared" si="45"/>
        <v>557.78536839802496</v>
      </c>
    </row>
    <row r="2896" spans="1:19" x14ac:dyDescent="0.25">
      <c r="A2896" s="197">
        <f>YieldsAct!A2896</f>
        <v>53001</v>
      </c>
      <c r="B2896" s="197" t="str">
        <f>YieldsAct!B2896</f>
        <v>WA</v>
      </c>
      <c r="C2896" s="197" t="str">
        <f>YieldsAct!C2896</f>
        <v>Adams County</v>
      </c>
      <c r="D2896" s="197">
        <f>YieldsAct!D2896</f>
        <v>-118.554495</v>
      </c>
      <c r="E2896" s="197">
        <f>YieldsAct!E2896</f>
        <v>46.981439999999999</v>
      </c>
      <c r="N2896" s="198">
        <v>2.4823600000000001E-2</v>
      </c>
      <c r="S2896">
        <f t="shared" si="45"/>
        <v>1795.0781350656</v>
      </c>
    </row>
    <row r="2897" spans="1:19" x14ac:dyDescent="0.25">
      <c r="A2897" s="197">
        <f>YieldsAct!A2897</f>
        <v>53003</v>
      </c>
      <c r="B2897" s="197" t="str">
        <f>YieldsAct!B2897</f>
        <v>WA</v>
      </c>
      <c r="C2897" s="197" t="str">
        <f>YieldsAct!C2897</f>
        <v>Asotin County</v>
      </c>
      <c r="D2897" s="197">
        <f>YieldsAct!D2897</f>
        <v>-117.198094</v>
      </c>
      <c r="E2897" s="197">
        <f>YieldsAct!E2897</f>
        <v>46.198590000000003</v>
      </c>
      <c r="N2897" s="198">
        <v>2.4956989999999998E-2</v>
      </c>
      <c r="S2897">
        <f t="shared" si="45"/>
        <v>1683.7920404732256</v>
      </c>
    </row>
    <row r="2898" spans="1:19" x14ac:dyDescent="0.25">
      <c r="A2898" s="197">
        <f>YieldsAct!A2898</f>
        <v>53005</v>
      </c>
      <c r="B2898" s="197" t="str">
        <f>YieldsAct!B2898</f>
        <v>WA</v>
      </c>
      <c r="C2898" s="197" t="str">
        <f>YieldsAct!C2898</f>
        <v>Benton County</v>
      </c>
      <c r="D2898" s="197">
        <f>YieldsAct!D2898</f>
        <v>-119.51546999999999</v>
      </c>
      <c r="E2898" s="197">
        <f>YieldsAct!E2898</f>
        <v>46.23413</v>
      </c>
      <c r="N2898" s="198">
        <v>2.4888509999999999E-2</v>
      </c>
      <c r="S2898">
        <f t="shared" si="45"/>
        <v>1688.784472928025</v>
      </c>
    </row>
    <row r="2899" spans="1:19" x14ac:dyDescent="0.25">
      <c r="A2899" s="197">
        <f>YieldsAct!A2899</f>
        <v>53007</v>
      </c>
      <c r="B2899" s="197" t="str">
        <f>YieldsAct!B2899</f>
        <v>WA</v>
      </c>
      <c r="C2899" s="197" t="str">
        <f>YieldsAct!C2899</f>
        <v>Chelan County</v>
      </c>
      <c r="D2899" s="197">
        <f>YieldsAct!D2899</f>
        <v>-120.619016</v>
      </c>
      <c r="E2899" s="197">
        <f>YieldsAct!E2899</f>
        <v>47.871569999999998</v>
      </c>
      <c r="N2899" s="198">
        <v>2.623369E-2</v>
      </c>
      <c r="S2899">
        <f t="shared" si="45"/>
        <v>1924.965257096025</v>
      </c>
    </row>
    <row r="2900" spans="1:19" x14ac:dyDescent="0.25">
      <c r="A2900" s="197">
        <f>YieldsAct!A2900</f>
        <v>53009</v>
      </c>
      <c r="B2900" s="197" t="str">
        <f>YieldsAct!B2900</f>
        <v>WA</v>
      </c>
      <c r="C2900" s="197" t="str">
        <f>YieldsAct!C2900</f>
        <v>Clallam County</v>
      </c>
      <c r="D2900" s="197">
        <f>YieldsAct!D2900</f>
        <v>-123.918347</v>
      </c>
      <c r="E2900" s="197">
        <f>YieldsAct!E2900</f>
        <v>48.060580000000002</v>
      </c>
      <c r="N2900" s="198">
        <v>3.299212E-2</v>
      </c>
      <c r="S2900">
        <f t="shared" si="45"/>
        <v>1953.0043873569002</v>
      </c>
    </row>
    <row r="2901" spans="1:19" x14ac:dyDescent="0.25">
      <c r="A2901" s="197">
        <f>YieldsAct!A2901</f>
        <v>53011</v>
      </c>
      <c r="B2901" s="197" t="str">
        <f>YieldsAct!B2901</f>
        <v>WA</v>
      </c>
      <c r="C2901" s="197" t="str">
        <f>YieldsAct!C2901</f>
        <v>Clark County</v>
      </c>
      <c r="D2901" s="197">
        <f>YieldsAct!D2901</f>
        <v>-122.488103</v>
      </c>
      <c r="E2901" s="197">
        <f>YieldsAct!E2901</f>
        <v>45.769309999999997</v>
      </c>
      <c r="N2901" s="198">
        <v>3.2854809999999998E-2</v>
      </c>
      <c r="S2901">
        <f t="shared" si="45"/>
        <v>1623.9384852212247</v>
      </c>
    </row>
    <row r="2902" spans="1:19" x14ac:dyDescent="0.25">
      <c r="A2902" s="197">
        <f>YieldsAct!A2902</f>
        <v>53013</v>
      </c>
      <c r="B2902" s="197" t="str">
        <f>YieldsAct!B2902</f>
        <v>WA</v>
      </c>
      <c r="C2902" s="197" t="str">
        <f>YieldsAct!C2902</f>
        <v>Columbia County</v>
      </c>
      <c r="D2902" s="197">
        <f>YieldsAct!D2902</f>
        <v>-117.91783599999999</v>
      </c>
      <c r="E2902" s="197">
        <f>YieldsAct!E2902</f>
        <v>46.30227</v>
      </c>
      <c r="N2902" s="198">
        <v>2.4892270000000001E-2</v>
      </c>
      <c r="S2902">
        <f t="shared" si="45"/>
        <v>1698.3722410940252</v>
      </c>
    </row>
    <row r="2903" spans="1:19" x14ac:dyDescent="0.25">
      <c r="A2903" s="197">
        <f>YieldsAct!A2903</f>
        <v>53015</v>
      </c>
      <c r="B2903" s="197" t="str">
        <f>YieldsAct!B2903</f>
        <v>WA</v>
      </c>
      <c r="C2903" s="197" t="str">
        <f>YieldsAct!C2903</f>
        <v>Cowlitz County</v>
      </c>
      <c r="D2903" s="197">
        <f>YieldsAct!D2903</f>
        <v>-122.681372</v>
      </c>
      <c r="E2903" s="197">
        <f>YieldsAct!E2903</f>
        <v>46.185319999999997</v>
      </c>
      <c r="N2903" s="198">
        <v>3.2866819999999998E-2</v>
      </c>
      <c r="S2903">
        <f t="shared" si="45"/>
        <v>1681.9294128803997</v>
      </c>
    </row>
    <row r="2904" spans="1:19" x14ac:dyDescent="0.25">
      <c r="A2904" s="197">
        <f>YieldsAct!A2904</f>
        <v>53017</v>
      </c>
      <c r="B2904" s="197" t="str">
        <f>YieldsAct!B2904</f>
        <v>WA</v>
      </c>
      <c r="C2904" s="197" t="str">
        <f>YieldsAct!C2904</f>
        <v>Douglas County</v>
      </c>
      <c r="D2904" s="197">
        <f>YieldsAct!D2904</f>
        <v>-119.69903600000001</v>
      </c>
      <c r="E2904" s="197">
        <f>YieldsAct!E2904</f>
        <v>47.727510000000002</v>
      </c>
      <c r="N2904" s="198">
        <v>2.5386369999999998E-2</v>
      </c>
      <c r="S2904">
        <f t="shared" si="45"/>
        <v>1903.7022993002254</v>
      </c>
    </row>
    <row r="2905" spans="1:19" x14ac:dyDescent="0.25">
      <c r="A2905" s="197">
        <f>YieldsAct!A2905</f>
        <v>53019</v>
      </c>
      <c r="B2905" s="197" t="str">
        <f>YieldsAct!B2905</f>
        <v>WA</v>
      </c>
      <c r="C2905" s="197" t="str">
        <f>YieldsAct!C2905</f>
        <v>Ferry County</v>
      </c>
      <c r="D2905" s="197">
        <f>YieldsAct!D2905</f>
        <v>-118.51739999999999</v>
      </c>
      <c r="E2905" s="197">
        <f>YieldsAct!E2905</f>
        <v>48.46902</v>
      </c>
      <c r="N2905" s="198">
        <v>2.6261840000000002E-2</v>
      </c>
      <c r="S2905">
        <f t="shared" si="45"/>
        <v>2014.1444244609002</v>
      </c>
    </row>
    <row r="2906" spans="1:19" x14ac:dyDescent="0.25">
      <c r="A2906" s="197">
        <f>YieldsAct!A2906</f>
        <v>53021</v>
      </c>
      <c r="B2906" s="197" t="str">
        <f>YieldsAct!B2906</f>
        <v>WA</v>
      </c>
      <c r="C2906" s="197" t="str">
        <f>YieldsAct!C2906</f>
        <v>Franklin County</v>
      </c>
      <c r="D2906" s="197">
        <f>YieldsAct!D2906</f>
        <v>-118.904419</v>
      </c>
      <c r="E2906" s="197">
        <f>YieldsAct!E2906</f>
        <v>46.535629999999998</v>
      </c>
      <c r="N2906" s="198">
        <v>2.4956880000000001E-2</v>
      </c>
      <c r="S2906">
        <f t="shared" si="45"/>
        <v>1731.3659088680245</v>
      </c>
    </row>
    <row r="2907" spans="1:19" x14ac:dyDescent="0.25">
      <c r="A2907" s="197">
        <f>YieldsAct!A2907</f>
        <v>53023</v>
      </c>
      <c r="B2907" s="197" t="str">
        <f>YieldsAct!B2907</f>
        <v>WA</v>
      </c>
      <c r="C2907" s="197" t="str">
        <f>YieldsAct!C2907</f>
        <v>Garfield County</v>
      </c>
      <c r="D2907" s="197">
        <f>YieldsAct!D2907</f>
        <v>-117.550006</v>
      </c>
      <c r="E2907" s="197">
        <f>YieldsAct!E2907</f>
        <v>46.429070000000003</v>
      </c>
      <c r="N2907" s="198">
        <v>2.4932630000000001E-2</v>
      </c>
      <c r="S2907">
        <f t="shared" si="45"/>
        <v>1716.2694923960255</v>
      </c>
    </row>
    <row r="2908" spans="1:19" x14ac:dyDescent="0.25">
      <c r="A2908" s="197">
        <f>YieldsAct!A2908</f>
        <v>53025</v>
      </c>
      <c r="B2908" s="197" t="str">
        <f>YieldsAct!B2908</f>
        <v>WA</v>
      </c>
      <c r="C2908" s="197" t="str">
        <f>YieldsAct!C2908</f>
        <v>Grant County</v>
      </c>
      <c r="D2908" s="197">
        <f>YieldsAct!D2908</f>
        <v>-119.454679</v>
      </c>
      <c r="E2908" s="197">
        <f>YieldsAct!E2908</f>
        <v>47.200130000000001</v>
      </c>
      <c r="N2908" s="198">
        <v>2.5082460000000001E-2</v>
      </c>
      <c r="S2908">
        <f t="shared" si="45"/>
        <v>1826.6588370380252</v>
      </c>
    </row>
    <row r="2909" spans="1:19" x14ac:dyDescent="0.25">
      <c r="A2909" s="197">
        <f>YieldsAct!A2909</f>
        <v>53027</v>
      </c>
      <c r="B2909" s="197" t="str">
        <f>YieldsAct!B2909</f>
        <v>WA</v>
      </c>
      <c r="C2909" s="197" t="str">
        <f>YieldsAct!C2909</f>
        <v>Grays Harbor County</v>
      </c>
      <c r="D2909" s="197">
        <f>YieldsAct!D2909</f>
        <v>-123.74033300000001</v>
      </c>
      <c r="E2909" s="197">
        <f>YieldsAct!E2909</f>
        <v>47.15945</v>
      </c>
      <c r="N2909" s="198">
        <v>3.4856199999999997E-2</v>
      </c>
      <c r="S2909">
        <f t="shared" si="45"/>
        <v>1820.7680046806249</v>
      </c>
    </row>
    <row r="2910" spans="1:19" x14ac:dyDescent="0.25">
      <c r="A2910" s="197">
        <f>YieldsAct!A2910</f>
        <v>53029</v>
      </c>
      <c r="B2910" s="197" t="str">
        <f>YieldsAct!B2910</f>
        <v>WA</v>
      </c>
      <c r="C2910" s="197" t="str">
        <f>YieldsAct!C2910</f>
        <v>Island County</v>
      </c>
      <c r="D2910" s="197">
        <f>YieldsAct!D2910</f>
        <v>-122.527682</v>
      </c>
      <c r="E2910" s="197">
        <f>YieldsAct!E2910</f>
        <v>48.147829999999999</v>
      </c>
      <c r="N2910" s="198">
        <v>3.3750000000000002E-2</v>
      </c>
      <c r="S2910">
        <f t="shared" si="45"/>
        <v>1966.0019258450247</v>
      </c>
    </row>
    <row r="2911" spans="1:19" x14ac:dyDescent="0.25">
      <c r="A2911" s="197">
        <f>YieldsAct!A2911</f>
        <v>53031</v>
      </c>
      <c r="B2911" s="197" t="str">
        <f>YieldsAct!B2911</f>
        <v>WA</v>
      </c>
      <c r="C2911" s="197" t="str">
        <f>YieldsAct!C2911</f>
        <v>Jefferson County</v>
      </c>
      <c r="D2911" s="197">
        <f>YieldsAct!D2911</f>
        <v>-123.553619</v>
      </c>
      <c r="E2911" s="197">
        <f>YieldsAct!E2911</f>
        <v>47.761299999999999</v>
      </c>
      <c r="N2911" s="198">
        <v>3.2749229999999997E-2</v>
      </c>
      <c r="S2911">
        <f t="shared" si="45"/>
        <v>1908.6812498024999</v>
      </c>
    </row>
    <row r="2912" spans="1:19" x14ac:dyDescent="0.25">
      <c r="A2912" s="197">
        <f>YieldsAct!A2912</f>
        <v>53033</v>
      </c>
      <c r="B2912" s="197" t="str">
        <f>YieldsAct!B2912</f>
        <v>WA</v>
      </c>
      <c r="C2912" s="197" t="str">
        <f>YieldsAct!C2912</f>
        <v>King County</v>
      </c>
      <c r="D2912" s="197">
        <f>YieldsAct!D2912</f>
        <v>-121.77507900000001</v>
      </c>
      <c r="E2912" s="197">
        <f>YieldsAct!E2912</f>
        <v>47.479880000000001</v>
      </c>
      <c r="N2912" s="198">
        <v>3.2125019999999997E-2</v>
      </c>
      <c r="S2912">
        <f t="shared" si="45"/>
        <v>1867.3708608324</v>
      </c>
    </row>
    <row r="2913" spans="1:19" x14ac:dyDescent="0.25">
      <c r="A2913" s="197">
        <f>YieldsAct!A2913</f>
        <v>53035</v>
      </c>
      <c r="B2913" s="197" t="str">
        <f>YieldsAct!B2913</f>
        <v>WA</v>
      </c>
      <c r="C2913" s="197" t="str">
        <f>YieldsAct!C2913</f>
        <v>Kitsap County</v>
      </c>
      <c r="D2913" s="197">
        <f>YieldsAct!D2913</f>
        <v>-122.653175</v>
      </c>
      <c r="E2913" s="197">
        <f>YieldsAct!E2913</f>
        <v>47.595419999999997</v>
      </c>
      <c r="N2913" s="198">
        <v>3.3681460000000003E-2</v>
      </c>
      <c r="S2913">
        <f t="shared" si="45"/>
        <v>1884.2881611968996</v>
      </c>
    </row>
    <row r="2914" spans="1:19" x14ac:dyDescent="0.25">
      <c r="A2914" s="197">
        <f>YieldsAct!A2914</f>
        <v>53037</v>
      </c>
      <c r="B2914" s="197" t="str">
        <f>YieldsAct!B2914</f>
        <v>WA</v>
      </c>
      <c r="C2914" s="197" t="str">
        <f>YieldsAct!C2914</f>
        <v>Kittitas County</v>
      </c>
      <c r="D2914" s="197">
        <f>YieldsAct!D2914</f>
        <v>-120.682789</v>
      </c>
      <c r="E2914" s="197">
        <f>YieldsAct!E2914</f>
        <v>47.115200000000002</v>
      </c>
      <c r="N2914" s="198">
        <v>2.56949E-2</v>
      </c>
      <c r="S2914">
        <f t="shared" si="45"/>
        <v>1814.3686598400002</v>
      </c>
    </row>
    <row r="2915" spans="1:19" x14ac:dyDescent="0.25">
      <c r="A2915" s="197">
        <f>YieldsAct!A2915</f>
        <v>53039</v>
      </c>
      <c r="B2915" s="197" t="str">
        <f>YieldsAct!B2915</f>
        <v>WA</v>
      </c>
      <c r="C2915" s="197" t="str">
        <f>YieldsAct!C2915</f>
        <v>Klickitat County</v>
      </c>
      <c r="D2915" s="197">
        <f>YieldsAct!D2915</f>
        <v>-120.790221</v>
      </c>
      <c r="E2915" s="197">
        <f>YieldsAct!E2915</f>
        <v>45.871079999999999</v>
      </c>
      <c r="N2915" s="198">
        <v>2.493685E-2</v>
      </c>
      <c r="S2915">
        <f t="shared" si="45"/>
        <v>1638.0530558244</v>
      </c>
    </row>
    <row r="2916" spans="1:19" x14ac:dyDescent="0.25">
      <c r="A2916" s="197">
        <f>YieldsAct!A2916</f>
        <v>53041</v>
      </c>
      <c r="B2916" s="197" t="str">
        <f>YieldsAct!B2916</f>
        <v>WA</v>
      </c>
      <c r="C2916" s="197" t="str">
        <f>YieldsAct!C2916</f>
        <v>Lewis County</v>
      </c>
      <c r="D2916" s="197">
        <f>YieldsAct!D2916</f>
        <v>-122.397041</v>
      </c>
      <c r="E2916" s="197">
        <f>YieldsAct!E2916</f>
        <v>46.572760000000002</v>
      </c>
      <c r="N2916" s="198">
        <v>3.1334910000000001E-2</v>
      </c>
      <c r="S2916">
        <f t="shared" si="45"/>
        <v>1736.6381415396004</v>
      </c>
    </row>
    <row r="2917" spans="1:19" x14ac:dyDescent="0.25">
      <c r="A2917" s="197">
        <f>YieldsAct!A2917</f>
        <v>53043</v>
      </c>
      <c r="B2917" s="197" t="str">
        <f>YieldsAct!B2917</f>
        <v>WA</v>
      </c>
      <c r="C2917" s="197" t="str">
        <f>YieldsAct!C2917</f>
        <v>Lincoln County</v>
      </c>
      <c r="D2917" s="197">
        <f>YieldsAct!D2917</f>
        <v>-118.415509</v>
      </c>
      <c r="E2917" s="197">
        <f>YieldsAct!E2917</f>
        <v>47.57282</v>
      </c>
      <c r="N2917" s="198">
        <v>2.537054E-2</v>
      </c>
      <c r="S2917">
        <f t="shared" si="45"/>
        <v>1880.9743561928999</v>
      </c>
    </row>
    <row r="2918" spans="1:19" x14ac:dyDescent="0.25">
      <c r="A2918" s="197">
        <f>YieldsAct!A2918</f>
        <v>53045</v>
      </c>
      <c r="B2918" s="197" t="str">
        <f>YieldsAct!B2918</f>
        <v>WA</v>
      </c>
      <c r="C2918" s="197" t="str">
        <f>YieldsAct!C2918</f>
        <v>Mason County</v>
      </c>
      <c r="D2918" s="197">
        <f>YieldsAct!D2918</f>
        <v>-123.198047</v>
      </c>
      <c r="E2918" s="197">
        <f>YieldsAct!E2918</f>
        <v>47.346429999999998</v>
      </c>
      <c r="N2918" s="198">
        <v>3.3571690000000001E-2</v>
      </c>
      <c r="S2918">
        <f t="shared" si="45"/>
        <v>1847.9059509260246</v>
      </c>
    </row>
    <row r="2919" spans="1:19" x14ac:dyDescent="0.25">
      <c r="A2919" s="197">
        <f>YieldsAct!A2919</f>
        <v>53047</v>
      </c>
      <c r="B2919" s="197" t="str">
        <f>YieldsAct!B2919</f>
        <v>WA</v>
      </c>
      <c r="C2919" s="197" t="str">
        <f>YieldsAct!C2919</f>
        <v>Okanogan County</v>
      </c>
      <c r="D2919" s="197">
        <f>YieldsAct!D2919</f>
        <v>-119.742858</v>
      </c>
      <c r="E2919" s="197">
        <f>YieldsAct!E2919</f>
        <v>48.54562</v>
      </c>
      <c r="N2919" s="198">
        <v>2.602254E-2</v>
      </c>
      <c r="S2919">
        <f t="shared" si="45"/>
        <v>2025.6943976649</v>
      </c>
    </row>
    <row r="2920" spans="1:19" x14ac:dyDescent="0.25">
      <c r="A2920" s="197">
        <f>YieldsAct!A2920</f>
        <v>53049</v>
      </c>
      <c r="B2920" s="197" t="str">
        <f>YieldsAct!B2920</f>
        <v>WA</v>
      </c>
      <c r="C2920" s="197" t="str">
        <f>YieldsAct!C2920</f>
        <v>Pacific County</v>
      </c>
      <c r="D2920" s="197">
        <f>YieldsAct!D2920</f>
        <v>-123.675256</v>
      </c>
      <c r="E2920" s="197">
        <f>YieldsAct!E2920</f>
        <v>46.554830000000003</v>
      </c>
      <c r="N2920" s="198">
        <v>3.505084E-2</v>
      </c>
      <c r="S2920">
        <f t="shared" si="45"/>
        <v>1734.0914167400254</v>
      </c>
    </row>
    <row r="2921" spans="1:19" x14ac:dyDescent="0.25">
      <c r="A2921" s="197">
        <f>YieldsAct!A2921</f>
        <v>53051</v>
      </c>
      <c r="B2921" s="197" t="str">
        <f>YieldsAct!B2921</f>
        <v>WA</v>
      </c>
      <c r="C2921" s="197" t="str">
        <f>YieldsAct!C2921</f>
        <v>Pend Oreille County</v>
      </c>
      <c r="D2921" s="197">
        <f>YieldsAct!D2921</f>
        <v>-117.27281000000001</v>
      </c>
      <c r="E2921" s="197">
        <f>YieldsAct!E2921</f>
        <v>48.534289999999999</v>
      </c>
      <c r="N2921" s="198">
        <v>2.654931E-2</v>
      </c>
      <c r="S2921">
        <f t="shared" si="45"/>
        <v>2023.9843630592247</v>
      </c>
    </row>
    <row r="2922" spans="1:19" x14ac:dyDescent="0.25">
      <c r="A2922" s="197">
        <f>YieldsAct!A2922</f>
        <v>53053</v>
      </c>
      <c r="B2922" s="197" t="str">
        <f>YieldsAct!B2922</f>
        <v>WA</v>
      </c>
      <c r="C2922" s="197" t="str">
        <f>YieldsAct!C2922</f>
        <v>Pierce County</v>
      </c>
      <c r="D2922" s="197">
        <f>YieldsAct!D2922</f>
        <v>-122.04536899999999</v>
      </c>
      <c r="E2922" s="197">
        <f>YieldsAct!E2922</f>
        <v>46.986930000000001</v>
      </c>
      <c r="N2922" s="198">
        <v>3.1845640000000001E-2</v>
      </c>
      <c r="S2922">
        <f t="shared" si="45"/>
        <v>1795.8683043560252</v>
      </c>
    </row>
    <row r="2923" spans="1:19" x14ac:dyDescent="0.25">
      <c r="A2923" s="197">
        <f>YieldsAct!A2923</f>
        <v>53055</v>
      </c>
      <c r="B2923" s="197" t="str">
        <f>YieldsAct!B2923</f>
        <v>WA</v>
      </c>
      <c r="C2923" s="197" t="str">
        <f>YieldsAct!C2923</f>
        <v>San Juan County</v>
      </c>
      <c r="D2923" s="197">
        <f>YieldsAct!D2923</f>
        <v>-122.829054</v>
      </c>
      <c r="E2923" s="197">
        <f>YieldsAct!E2923</f>
        <v>48.461309999999997</v>
      </c>
      <c r="N2923" s="198">
        <v>3.1286710000000002E-2</v>
      </c>
      <c r="S2923">
        <f t="shared" si="45"/>
        <v>2012.9833505612248</v>
      </c>
    </row>
    <row r="2924" spans="1:19" x14ac:dyDescent="0.25">
      <c r="A2924" s="197">
        <f>YieldsAct!A2924</f>
        <v>53057</v>
      </c>
      <c r="B2924" s="197" t="str">
        <f>YieldsAct!B2924</f>
        <v>WA</v>
      </c>
      <c r="C2924" s="197" t="str">
        <f>YieldsAct!C2924</f>
        <v>Skagit County</v>
      </c>
      <c r="D2924" s="197">
        <f>YieldsAct!D2924</f>
        <v>-121.713644</v>
      </c>
      <c r="E2924" s="197">
        <f>YieldsAct!E2924</f>
        <v>48.473730000000003</v>
      </c>
      <c r="N2924" s="198">
        <v>3.2056519999999998E-2</v>
      </c>
      <c r="S2924">
        <f t="shared" si="45"/>
        <v>2014.8538502540255</v>
      </c>
    </row>
    <row r="2925" spans="1:19" x14ac:dyDescent="0.25">
      <c r="A2925" s="197">
        <f>YieldsAct!A2925</f>
        <v>53059</v>
      </c>
      <c r="B2925" s="197" t="str">
        <f>YieldsAct!B2925</f>
        <v>WA</v>
      </c>
      <c r="C2925" s="197" t="str">
        <f>YieldsAct!C2925</f>
        <v>Skamania County</v>
      </c>
      <c r="D2925" s="197">
        <f>YieldsAct!D2925</f>
        <v>-121.91531000000001</v>
      </c>
      <c r="E2925" s="197">
        <f>YieldsAct!E2925</f>
        <v>46.01614</v>
      </c>
      <c r="N2925" s="198">
        <v>2.9272240000000001E-2</v>
      </c>
      <c r="S2925">
        <f t="shared" si="45"/>
        <v>1658.2521161241</v>
      </c>
    </row>
    <row r="2926" spans="1:19" x14ac:dyDescent="0.25">
      <c r="A2926" s="197">
        <f>YieldsAct!A2926</f>
        <v>53061</v>
      </c>
      <c r="B2926" s="197" t="str">
        <f>YieldsAct!B2926</f>
        <v>WA</v>
      </c>
      <c r="C2926" s="197" t="str">
        <f>YieldsAct!C2926</f>
        <v>Snohomish County</v>
      </c>
      <c r="D2926" s="197">
        <f>YieldsAct!D2926</f>
        <v>-121.67003699999999</v>
      </c>
      <c r="E2926" s="197">
        <f>YieldsAct!E2926</f>
        <v>48.041969999999999</v>
      </c>
      <c r="N2926" s="198">
        <v>3.275749E-2</v>
      </c>
      <c r="S2926">
        <f t="shared" si="45"/>
        <v>1950.2365083320249</v>
      </c>
    </row>
    <row r="2927" spans="1:19" x14ac:dyDescent="0.25">
      <c r="A2927" s="197">
        <f>YieldsAct!A2927</f>
        <v>53063</v>
      </c>
      <c r="B2927" s="197" t="str">
        <f>YieldsAct!B2927</f>
        <v>WA</v>
      </c>
      <c r="C2927" s="197" t="str">
        <f>YieldsAct!C2927</f>
        <v>Spokane County</v>
      </c>
      <c r="D2927" s="197">
        <f>YieldsAct!D2927</f>
        <v>-117.396704</v>
      </c>
      <c r="E2927" s="197">
        <f>YieldsAct!E2927</f>
        <v>47.624879999999997</v>
      </c>
      <c r="N2927" s="198">
        <v>2.5889059999999998E-2</v>
      </c>
      <c r="S2927">
        <f t="shared" si="45"/>
        <v>1888.6112887823997</v>
      </c>
    </row>
    <row r="2928" spans="1:19" x14ac:dyDescent="0.25">
      <c r="A2928" s="197">
        <f>YieldsAct!A2928</f>
        <v>53065</v>
      </c>
      <c r="B2928" s="197" t="str">
        <f>YieldsAct!B2928</f>
        <v>WA</v>
      </c>
      <c r="C2928" s="197" t="str">
        <f>YieldsAct!C2928</f>
        <v>Stevens County</v>
      </c>
      <c r="D2928" s="197">
        <f>YieldsAct!D2928</f>
        <v>-117.85846100000001</v>
      </c>
      <c r="E2928" s="197">
        <f>YieldsAct!E2928</f>
        <v>48.40193</v>
      </c>
      <c r="N2928" s="198">
        <v>2.6266230000000002E-2</v>
      </c>
      <c r="S2928">
        <f t="shared" si="45"/>
        <v>2004.0500873810249</v>
      </c>
    </row>
    <row r="2929" spans="1:19" x14ac:dyDescent="0.25">
      <c r="A2929" s="197">
        <f>YieldsAct!A2929</f>
        <v>53067</v>
      </c>
      <c r="B2929" s="197" t="str">
        <f>YieldsAct!B2929</f>
        <v>WA</v>
      </c>
      <c r="C2929" s="197" t="str">
        <f>YieldsAct!C2929</f>
        <v>Thurston County</v>
      </c>
      <c r="D2929" s="197">
        <f>YieldsAct!D2929</f>
        <v>-122.83546800000001</v>
      </c>
      <c r="E2929" s="197">
        <f>YieldsAct!E2929</f>
        <v>46.91404</v>
      </c>
      <c r="N2929" s="198">
        <v>3.3940459999999999E-2</v>
      </c>
      <c r="S2929">
        <f t="shared" si="45"/>
        <v>1785.3883855235999</v>
      </c>
    </row>
    <row r="2930" spans="1:19" x14ac:dyDescent="0.25">
      <c r="A2930" s="197">
        <f>YieldsAct!A2930</f>
        <v>53069</v>
      </c>
      <c r="B2930" s="197" t="str">
        <f>YieldsAct!B2930</f>
        <v>WA</v>
      </c>
      <c r="C2930" s="197" t="str">
        <f>YieldsAct!C2930</f>
        <v>Wahkiakum County</v>
      </c>
      <c r="D2930" s="197">
        <f>YieldsAct!D2930</f>
        <v>-123.409482</v>
      </c>
      <c r="E2930" s="197">
        <f>YieldsAct!E2930</f>
        <v>46.289560000000002</v>
      </c>
      <c r="N2930" s="198">
        <v>3.4333349999999999E-2</v>
      </c>
      <c r="S2930">
        <f t="shared" si="45"/>
        <v>1696.5822712356003</v>
      </c>
    </row>
    <row r="2931" spans="1:19" x14ac:dyDescent="0.25">
      <c r="A2931" s="197">
        <f>YieldsAct!A2931</f>
        <v>53071</v>
      </c>
      <c r="B2931" s="197" t="str">
        <f>YieldsAct!B2931</f>
        <v>WA</v>
      </c>
      <c r="C2931" s="197" t="str">
        <f>YieldsAct!C2931</f>
        <v>Walla Walla County</v>
      </c>
      <c r="D2931" s="197">
        <f>YieldsAct!D2931</f>
        <v>-118.487866</v>
      </c>
      <c r="E2931" s="197">
        <f>YieldsAct!E2931</f>
        <v>46.230310000000003</v>
      </c>
      <c r="N2931" s="198">
        <v>2.5054389999999999E-2</v>
      </c>
      <c r="S2931">
        <f t="shared" si="45"/>
        <v>1688.2475910662256</v>
      </c>
    </row>
    <row r="2932" spans="1:19" x14ac:dyDescent="0.25">
      <c r="A2932" s="197">
        <f>YieldsAct!A2932</f>
        <v>53073</v>
      </c>
      <c r="B2932" s="197" t="str">
        <f>YieldsAct!B2932</f>
        <v>WA</v>
      </c>
      <c r="C2932" s="197" t="str">
        <f>YieldsAct!C2932</f>
        <v>Whatcom County</v>
      </c>
      <c r="D2932" s="197">
        <f>YieldsAct!D2932</f>
        <v>-121.689249</v>
      </c>
      <c r="E2932" s="197">
        <f>YieldsAct!E2932</f>
        <v>48.820529999999998</v>
      </c>
      <c r="N2932" s="198">
        <v>3.1363250000000002E-2</v>
      </c>
      <c r="S2932">
        <f t="shared" si="45"/>
        <v>2067.3635613320248</v>
      </c>
    </row>
    <row r="2933" spans="1:19" x14ac:dyDescent="0.25">
      <c r="A2933" s="197">
        <f>YieldsAct!A2933</f>
        <v>53075</v>
      </c>
      <c r="B2933" s="197" t="str">
        <f>YieldsAct!B2933</f>
        <v>WA</v>
      </c>
      <c r="C2933" s="197" t="str">
        <f>YieldsAct!C2933</f>
        <v>Whitman County</v>
      </c>
      <c r="D2933" s="197">
        <f>YieldsAct!D2933</f>
        <v>-117.513893</v>
      </c>
      <c r="E2933" s="197">
        <f>YieldsAct!E2933</f>
        <v>46.898809999999997</v>
      </c>
      <c r="N2933" s="198">
        <v>2.5322009999999999E-2</v>
      </c>
      <c r="S2933">
        <f t="shared" si="45"/>
        <v>1783.2016786862248</v>
      </c>
    </row>
    <row r="2934" spans="1:19" x14ac:dyDescent="0.25">
      <c r="A2934" s="197">
        <f>YieldsAct!A2934</f>
        <v>53077</v>
      </c>
      <c r="B2934" s="197" t="str">
        <f>YieldsAct!B2934</f>
        <v>WA</v>
      </c>
      <c r="C2934" s="197" t="str">
        <f>YieldsAct!C2934</f>
        <v>Yakima County</v>
      </c>
      <c r="D2934" s="197">
        <f>YieldsAct!D2934</f>
        <v>-120.740529</v>
      </c>
      <c r="E2934" s="197">
        <f>YieldsAct!E2934</f>
        <v>46.451770000000003</v>
      </c>
      <c r="N2934" s="198">
        <v>2.506251E-2</v>
      </c>
      <c r="S2934">
        <f t="shared" si="45"/>
        <v>1719.4811312990255</v>
      </c>
    </row>
    <row r="2935" spans="1:19" x14ac:dyDescent="0.25">
      <c r="A2935" s="197">
        <f>YieldsAct!A2935</f>
        <v>54001</v>
      </c>
      <c r="B2935" s="197" t="str">
        <f>YieldsAct!B2935</f>
        <v>WV</v>
      </c>
      <c r="C2935" s="197" t="str">
        <f>YieldsAct!C2935</f>
        <v>Barbour County</v>
      </c>
      <c r="D2935" s="197">
        <f>YieldsAct!D2935</f>
        <v>-79.997749900000002</v>
      </c>
      <c r="E2935" s="197">
        <f>YieldsAct!E2935</f>
        <v>39.132370000000002</v>
      </c>
      <c r="N2935" s="198">
        <v>2.7367989999999998E-2</v>
      </c>
      <c r="S2935">
        <f t="shared" si="45"/>
        <v>804.08538408802508</v>
      </c>
    </row>
    <row r="2936" spans="1:19" x14ac:dyDescent="0.25">
      <c r="A2936" s="197">
        <f>YieldsAct!A2936</f>
        <v>54003</v>
      </c>
      <c r="B2936" s="197" t="str">
        <f>YieldsAct!B2936</f>
        <v>WV</v>
      </c>
      <c r="C2936" s="197" t="str">
        <f>YieldsAct!C2936</f>
        <v>Berkeley County</v>
      </c>
      <c r="D2936" s="197">
        <f>YieldsAct!D2936</f>
        <v>-78.027495000000002</v>
      </c>
      <c r="E2936" s="197">
        <f>YieldsAct!E2936</f>
        <v>39.464889999999997</v>
      </c>
      <c r="N2936" s="198">
        <v>2.7185899999999999E-2</v>
      </c>
      <c r="S2936">
        <f t="shared" si="45"/>
        <v>840.44439610222457</v>
      </c>
    </row>
    <row r="2937" spans="1:19" x14ac:dyDescent="0.25">
      <c r="A2937" s="197">
        <f>YieldsAct!A2937</f>
        <v>54005</v>
      </c>
      <c r="B2937" s="197" t="str">
        <f>YieldsAct!B2937</f>
        <v>WV</v>
      </c>
      <c r="C2937" s="197" t="str">
        <f>YieldsAct!C2937</f>
        <v>Boone County</v>
      </c>
      <c r="D2937" s="197">
        <f>YieldsAct!D2937</f>
        <v>-81.703618399999996</v>
      </c>
      <c r="E2937" s="197">
        <f>YieldsAct!E2937</f>
        <v>38.018479999999997</v>
      </c>
      <c r="N2937" s="198">
        <v>2.663865E-2</v>
      </c>
      <c r="S2937">
        <f t="shared" si="45"/>
        <v>685.91344839839974</v>
      </c>
    </row>
    <row r="2938" spans="1:19" x14ac:dyDescent="0.25">
      <c r="A2938" s="197">
        <f>YieldsAct!A2938</f>
        <v>54007</v>
      </c>
      <c r="B2938" s="197" t="str">
        <f>YieldsAct!B2938</f>
        <v>WV</v>
      </c>
      <c r="C2938" s="197" t="str">
        <f>YieldsAct!C2938</f>
        <v>Braxton County</v>
      </c>
      <c r="D2938" s="197">
        <f>YieldsAct!D2938</f>
        <v>-80.720850299999995</v>
      </c>
      <c r="E2938" s="197">
        <f>YieldsAct!E2938</f>
        <v>38.701189999999997</v>
      </c>
      <c r="N2938" s="198">
        <v>2.7424980000000002E-2</v>
      </c>
      <c r="S2938">
        <f t="shared" si="45"/>
        <v>757.67941668622461</v>
      </c>
    </row>
    <row r="2939" spans="1:19" x14ac:dyDescent="0.25">
      <c r="A2939" s="197">
        <f>YieldsAct!A2939</f>
        <v>54009</v>
      </c>
      <c r="B2939" s="197" t="str">
        <f>YieldsAct!B2939</f>
        <v>WV</v>
      </c>
      <c r="C2939" s="197" t="str">
        <f>YieldsAct!C2939</f>
        <v>Brooke County</v>
      </c>
      <c r="D2939" s="197">
        <f>YieldsAct!D2939</f>
        <v>-80.580620800000005</v>
      </c>
      <c r="E2939" s="197">
        <f>YieldsAct!E2939</f>
        <v>40.283580000000001</v>
      </c>
      <c r="N2939" s="198">
        <v>2.819868E-2</v>
      </c>
      <c r="S2939">
        <f t="shared" si="45"/>
        <v>932.08368963690009</v>
      </c>
    </row>
    <row r="2940" spans="1:19" x14ac:dyDescent="0.25">
      <c r="A2940" s="197">
        <f>YieldsAct!A2940</f>
        <v>54011</v>
      </c>
      <c r="B2940" s="197" t="str">
        <f>YieldsAct!B2940</f>
        <v>WV</v>
      </c>
      <c r="C2940" s="197" t="str">
        <f>YieldsAct!C2940</f>
        <v>Cabell County</v>
      </c>
      <c r="D2940" s="197">
        <f>YieldsAct!D2940</f>
        <v>-82.240295700000004</v>
      </c>
      <c r="E2940" s="197">
        <f>YieldsAct!E2940</f>
        <v>38.429760000000002</v>
      </c>
      <c r="N2940" s="198">
        <v>2.657818E-2</v>
      </c>
      <c r="S2940">
        <f t="shared" si="45"/>
        <v>728.89572072960016</v>
      </c>
    </row>
    <row r="2941" spans="1:19" x14ac:dyDescent="0.25">
      <c r="A2941" s="197">
        <f>YieldsAct!A2941</f>
        <v>54013</v>
      </c>
      <c r="B2941" s="197" t="str">
        <f>YieldsAct!B2941</f>
        <v>WV</v>
      </c>
      <c r="C2941" s="197" t="str">
        <f>YieldsAct!C2941</f>
        <v>Calhoun County</v>
      </c>
      <c r="D2941" s="197">
        <f>YieldsAct!D2941</f>
        <v>-81.117716900000005</v>
      </c>
      <c r="E2941" s="197">
        <f>YieldsAct!E2941</f>
        <v>38.845770000000002</v>
      </c>
      <c r="N2941" s="198">
        <v>2.7432740000000001E-2</v>
      </c>
      <c r="S2941">
        <f t="shared" si="45"/>
        <v>773.14668050902526</v>
      </c>
    </row>
    <row r="2942" spans="1:19" x14ac:dyDescent="0.25">
      <c r="A2942" s="197">
        <f>YieldsAct!A2942</f>
        <v>54015</v>
      </c>
      <c r="B2942" s="197" t="str">
        <f>YieldsAct!B2942</f>
        <v>WV</v>
      </c>
      <c r="C2942" s="197" t="str">
        <f>YieldsAct!C2942</f>
        <v>Clay County</v>
      </c>
      <c r="D2942" s="197">
        <f>YieldsAct!D2942</f>
        <v>-81.070552199999995</v>
      </c>
      <c r="E2942" s="197">
        <f>YieldsAct!E2942</f>
        <v>38.462649999999996</v>
      </c>
      <c r="N2942" s="198">
        <v>2.710866E-2</v>
      </c>
      <c r="S2942">
        <f t="shared" si="45"/>
        <v>732.36587630062468</v>
      </c>
    </row>
    <row r="2943" spans="1:19" x14ac:dyDescent="0.25">
      <c r="A2943" s="197">
        <f>YieldsAct!A2943</f>
        <v>54017</v>
      </c>
      <c r="B2943" s="197" t="str">
        <f>YieldsAct!B2943</f>
        <v>WV</v>
      </c>
      <c r="C2943" s="197" t="str">
        <f>YieldsAct!C2943</f>
        <v>Doddridge County</v>
      </c>
      <c r="D2943" s="197">
        <f>YieldsAct!D2943</f>
        <v>-80.709221299999996</v>
      </c>
      <c r="E2943" s="197">
        <f>YieldsAct!E2943</f>
        <v>39.271369999999997</v>
      </c>
      <c r="N2943" s="198">
        <v>2.776091E-2</v>
      </c>
      <c r="S2943">
        <f t="shared" si="45"/>
        <v>819.22365377302469</v>
      </c>
    </row>
    <row r="2944" spans="1:19" x14ac:dyDescent="0.25">
      <c r="A2944" s="197">
        <f>YieldsAct!A2944</f>
        <v>54019</v>
      </c>
      <c r="B2944" s="197" t="str">
        <f>YieldsAct!B2944</f>
        <v>WV</v>
      </c>
      <c r="C2944" s="197" t="str">
        <f>YieldsAct!C2944</f>
        <v>Fayette County</v>
      </c>
      <c r="D2944" s="197">
        <f>YieldsAct!D2944</f>
        <v>-81.072606800000003</v>
      </c>
      <c r="E2944" s="197">
        <f>YieldsAct!E2944</f>
        <v>38.02496</v>
      </c>
      <c r="N2944" s="198">
        <v>2.6440479999999999E-2</v>
      </c>
      <c r="S2944">
        <f t="shared" si="45"/>
        <v>686.58476175360011</v>
      </c>
    </row>
    <row r="2945" spans="1:19" x14ac:dyDescent="0.25">
      <c r="A2945" s="197">
        <f>YieldsAct!A2945</f>
        <v>54021</v>
      </c>
      <c r="B2945" s="197" t="str">
        <f>YieldsAct!B2945</f>
        <v>WV</v>
      </c>
      <c r="C2945" s="197" t="str">
        <f>YieldsAct!C2945</f>
        <v>Gilmer County</v>
      </c>
      <c r="D2945" s="197">
        <f>YieldsAct!D2945</f>
        <v>-80.862177200000005</v>
      </c>
      <c r="E2945" s="197">
        <f>YieldsAct!E2945</f>
        <v>38.922640000000001</v>
      </c>
      <c r="N2945" s="198">
        <v>2.7598919999999999E-2</v>
      </c>
      <c r="S2945">
        <f t="shared" si="45"/>
        <v>781.40858528160015</v>
      </c>
    </row>
    <row r="2946" spans="1:19" x14ac:dyDescent="0.25">
      <c r="A2946" s="197">
        <f>YieldsAct!A2946</f>
        <v>54023</v>
      </c>
      <c r="B2946" s="197" t="str">
        <f>YieldsAct!B2946</f>
        <v>WV</v>
      </c>
      <c r="C2946" s="197" t="str">
        <f>YieldsAct!C2946</f>
        <v>Grant County</v>
      </c>
      <c r="D2946" s="197">
        <f>YieldsAct!D2946</f>
        <v>-79.203435600000006</v>
      </c>
      <c r="E2946" s="197">
        <f>YieldsAct!E2946</f>
        <v>39.106059999999999</v>
      </c>
      <c r="N2946" s="198">
        <v>2.6792980000000001E-2</v>
      </c>
      <c r="S2946">
        <f t="shared" si="45"/>
        <v>801.22978962809998</v>
      </c>
    </row>
    <row r="2947" spans="1:19" x14ac:dyDescent="0.25">
      <c r="A2947" s="197">
        <f>YieldsAct!A2947</f>
        <v>54025</v>
      </c>
      <c r="B2947" s="197" t="str">
        <f>YieldsAct!B2947</f>
        <v>WV</v>
      </c>
      <c r="C2947" s="197" t="str">
        <f>YieldsAct!C2947</f>
        <v>Greenbrier County</v>
      </c>
      <c r="D2947" s="197">
        <f>YieldsAct!D2947</f>
        <v>-80.452502899999999</v>
      </c>
      <c r="E2947" s="197">
        <f>YieldsAct!E2947</f>
        <v>37.947380000000003</v>
      </c>
      <c r="N2947" s="198">
        <v>2.5873179999999999E-2</v>
      </c>
      <c r="S2947">
        <f t="shared" si="45"/>
        <v>678.56005994490033</v>
      </c>
    </row>
    <row r="2948" spans="1:19" x14ac:dyDescent="0.25">
      <c r="A2948" s="197">
        <f>YieldsAct!A2948</f>
        <v>54027</v>
      </c>
      <c r="B2948" s="197" t="str">
        <f>YieldsAct!B2948</f>
        <v>WV</v>
      </c>
      <c r="C2948" s="197" t="str">
        <f>YieldsAct!C2948</f>
        <v>Hampshire County</v>
      </c>
      <c r="D2948" s="197">
        <f>YieldsAct!D2948</f>
        <v>-78.622795699999998</v>
      </c>
      <c r="E2948" s="197">
        <f>YieldsAct!E2948</f>
        <v>39.318379999999998</v>
      </c>
      <c r="N2948" s="198">
        <v>2.7003719999999998E-2</v>
      </c>
      <c r="S2948">
        <f t="shared" si="45"/>
        <v>824.36311310489975</v>
      </c>
    </row>
    <row r="2949" spans="1:19" x14ac:dyDescent="0.25">
      <c r="A2949" s="197">
        <f>YieldsAct!A2949</f>
        <v>54029</v>
      </c>
      <c r="B2949" s="197" t="str">
        <f>YieldsAct!B2949</f>
        <v>WV</v>
      </c>
      <c r="C2949" s="197" t="str">
        <f>YieldsAct!C2949</f>
        <v>Hancock County</v>
      </c>
      <c r="D2949" s="197">
        <f>YieldsAct!D2949</f>
        <v>-80.578928099999999</v>
      </c>
      <c r="E2949" s="197">
        <f>YieldsAct!E2949</f>
        <v>40.532170000000001</v>
      </c>
      <c r="N2949" s="198">
        <v>2.8389230000000001E-2</v>
      </c>
      <c r="S2949">
        <f t="shared" si="45"/>
        <v>960.50633604502514</v>
      </c>
    </row>
    <row r="2950" spans="1:19" x14ac:dyDescent="0.25">
      <c r="A2950" s="197">
        <f>YieldsAct!A2950</f>
        <v>54031</v>
      </c>
      <c r="B2950" s="197" t="str">
        <f>YieldsAct!B2950</f>
        <v>WV</v>
      </c>
      <c r="C2950" s="197" t="str">
        <f>YieldsAct!C2950</f>
        <v>Hardy County</v>
      </c>
      <c r="D2950" s="197">
        <f>YieldsAct!D2950</f>
        <v>-78.865639700000003</v>
      </c>
      <c r="E2950" s="197">
        <f>YieldsAct!E2950</f>
        <v>39.011670000000002</v>
      </c>
      <c r="N2950" s="198">
        <v>2.620132E-2</v>
      </c>
      <c r="S2950">
        <f t="shared" si="45"/>
        <v>791.01066642502519</v>
      </c>
    </row>
    <row r="2951" spans="1:19" x14ac:dyDescent="0.25">
      <c r="A2951" s="197">
        <f>YieldsAct!A2951</f>
        <v>54033</v>
      </c>
      <c r="B2951" s="197" t="str">
        <f>YieldsAct!B2951</f>
        <v>WV</v>
      </c>
      <c r="C2951" s="197" t="str">
        <f>YieldsAct!C2951</f>
        <v>Harrison County</v>
      </c>
      <c r="D2951" s="197">
        <f>YieldsAct!D2951</f>
        <v>-80.384016700000004</v>
      </c>
      <c r="E2951" s="197">
        <f>YieldsAct!E2951</f>
        <v>39.286580000000001</v>
      </c>
      <c r="N2951" s="198">
        <v>2.7538179999999999E-2</v>
      </c>
      <c r="S2951">
        <f t="shared" si="45"/>
        <v>820.8854282169001</v>
      </c>
    </row>
    <row r="2952" spans="1:19" x14ac:dyDescent="0.25">
      <c r="A2952" s="197">
        <f>YieldsAct!A2952</f>
        <v>54035</v>
      </c>
      <c r="B2952" s="197" t="str">
        <f>YieldsAct!B2952</f>
        <v>WV</v>
      </c>
      <c r="C2952" s="197" t="str">
        <f>YieldsAct!C2952</f>
        <v>Jackson County</v>
      </c>
      <c r="D2952" s="197">
        <f>YieldsAct!D2952</f>
        <v>-81.672879699999996</v>
      </c>
      <c r="E2952" s="197">
        <f>YieldsAct!E2952</f>
        <v>38.846580000000003</v>
      </c>
      <c r="N2952" s="198">
        <v>2.693825E-2</v>
      </c>
      <c r="S2952">
        <f t="shared" si="45"/>
        <v>773.23359981690032</v>
      </c>
    </row>
    <row r="2953" spans="1:19" x14ac:dyDescent="0.25">
      <c r="A2953" s="197">
        <f>YieldsAct!A2953</f>
        <v>54037</v>
      </c>
      <c r="B2953" s="197" t="str">
        <f>YieldsAct!B2953</f>
        <v>WV</v>
      </c>
      <c r="C2953" s="197" t="str">
        <f>YieldsAct!C2953</f>
        <v>Jefferson County</v>
      </c>
      <c r="D2953" s="197">
        <f>YieldsAct!D2953</f>
        <v>-77.864831600000002</v>
      </c>
      <c r="E2953" s="197">
        <f>YieldsAct!E2953</f>
        <v>39.310580000000002</v>
      </c>
      <c r="N2953" s="198">
        <v>2.6594260000000002E-2</v>
      </c>
      <c r="S2953">
        <f t="shared" ref="S2953:S3016" si="46">E2953*1.5^2*(E2953-30)</f>
        <v>823.50967485690023</v>
      </c>
    </row>
    <row r="2954" spans="1:19" x14ac:dyDescent="0.25">
      <c r="A2954" s="197">
        <f>YieldsAct!A2954</f>
        <v>54039</v>
      </c>
      <c r="B2954" s="197" t="str">
        <f>YieldsAct!B2954</f>
        <v>WV</v>
      </c>
      <c r="C2954" s="197" t="str">
        <f>YieldsAct!C2954</f>
        <v>Kanawha County</v>
      </c>
      <c r="D2954" s="197">
        <f>YieldsAct!D2954</f>
        <v>-81.516383599999998</v>
      </c>
      <c r="E2954" s="197">
        <f>YieldsAct!E2954</f>
        <v>38.33558</v>
      </c>
      <c r="N2954" s="198">
        <v>2.6938279999999998E-2</v>
      </c>
      <c r="S2954">
        <f t="shared" si="46"/>
        <v>718.98591135690003</v>
      </c>
    </row>
    <row r="2955" spans="1:19" x14ac:dyDescent="0.25">
      <c r="A2955" s="197">
        <f>YieldsAct!A2955</f>
        <v>54041</v>
      </c>
      <c r="B2955" s="197" t="str">
        <f>YieldsAct!B2955</f>
        <v>WV</v>
      </c>
      <c r="C2955" s="197" t="str">
        <f>YieldsAct!C2955</f>
        <v>Lewis County</v>
      </c>
      <c r="D2955" s="197">
        <f>YieldsAct!D2955</f>
        <v>-80.5054734</v>
      </c>
      <c r="E2955" s="197">
        <f>YieldsAct!E2955</f>
        <v>38.997529999999998</v>
      </c>
      <c r="N2955" s="198">
        <v>2.75421E-2</v>
      </c>
      <c r="S2955">
        <f t="shared" si="46"/>
        <v>789.4832537270247</v>
      </c>
    </row>
    <row r="2956" spans="1:19" x14ac:dyDescent="0.25">
      <c r="A2956" s="197">
        <f>YieldsAct!A2956</f>
        <v>54043</v>
      </c>
      <c r="B2956" s="197" t="str">
        <f>YieldsAct!B2956</f>
        <v>WV</v>
      </c>
      <c r="C2956" s="197" t="str">
        <f>YieldsAct!C2956</f>
        <v>Lincoln County</v>
      </c>
      <c r="D2956" s="197">
        <f>YieldsAct!D2956</f>
        <v>-82.059406800000005</v>
      </c>
      <c r="E2956" s="197">
        <f>YieldsAct!E2956</f>
        <v>38.171930000000003</v>
      </c>
      <c r="N2956" s="198">
        <v>2.665464E-2</v>
      </c>
      <c r="S2956">
        <f t="shared" si="46"/>
        <v>701.86126483102532</v>
      </c>
    </row>
    <row r="2957" spans="1:19" x14ac:dyDescent="0.25">
      <c r="A2957" s="197">
        <f>YieldsAct!A2957</f>
        <v>54045</v>
      </c>
      <c r="B2957" s="197" t="str">
        <f>YieldsAct!B2957</f>
        <v>WV</v>
      </c>
      <c r="C2957" s="197" t="str">
        <f>YieldsAct!C2957</f>
        <v>Logan County</v>
      </c>
      <c r="D2957" s="197">
        <f>YieldsAct!D2957</f>
        <v>-81.936584100000005</v>
      </c>
      <c r="E2957" s="197">
        <f>YieldsAct!E2957</f>
        <v>37.825290000000003</v>
      </c>
      <c r="N2957" s="198">
        <v>2.6614120000000002E-2</v>
      </c>
      <c r="S2957">
        <f t="shared" si="46"/>
        <v>665.98619306422529</v>
      </c>
    </row>
    <row r="2958" spans="1:19" x14ac:dyDescent="0.25">
      <c r="A2958" s="197">
        <f>YieldsAct!A2958</f>
        <v>54047</v>
      </c>
      <c r="B2958" s="197" t="str">
        <f>YieldsAct!B2958</f>
        <v>WV</v>
      </c>
      <c r="C2958" s="197" t="str">
        <f>YieldsAct!C2958</f>
        <v>McDowell County</v>
      </c>
      <c r="D2958" s="197">
        <f>YieldsAct!D2958</f>
        <v>-81.655478700000003</v>
      </c>
      <c r="E2958" s="197">
        <f>YieldsAct!E2958</f>
        <v>37.378349999999998</v>
      </c>
      <c r="N2958" s="198">
        <v>2.5994139999999999E-2</v>
      </c>
      <c r="S2958">
        <f t="shared" si="46"/>
        <v>620.52873462562479</v>
      </c>
    </row>
    <row r="2959" spans="1:19" x14ac:dyDescent="0.25">
      <c r="A2959" s="197">
        <f>YieldsAct!A2959</f>
        <v>54049</v>
      </c>
      <c r="B2959" s="197" t="str">
        <f>YieldsAct!B2959</f>
        <v>WV</v>
      </c>
      <c r="C2959" s="197" t="str">
        <f>YieldsAct!C2959</f>
        <v>Marion County</v>
      </c>
      <c r="D2959" s="197">
        <f>YieldsAct!D2959</f>
        <v>-80.238133300000001</v>
      </c>
      <c r="E2959" s="197">
        <f>YieldsAct!E2959</f>
        <v>39.512340000000002</v>
      </c>
      <c r="N2959" s="198">
        <v>2.7712480000000001E-2</v>
      </c>
      <c r="S2959">
        <f t="shared" si="46"/>
        <v>845.67332762010017</v>
      </c>
    </row>
    <row r="2960" spans="1:19" x14ac:dyDescent="0.25">
      <c r="A2960" s="197">
        <f>YieldsAct!A2960</f>
        <v>54051</v>
      </c>
      <c r="B2960" s="197" t="str">
        <f>YieldsAct!B2960</f>
        <v>WV</v>
      </c>
      <c r="C2960" s="197" t="str">
        <f>YieldsAct!C2960</f>
        <v>Marshall County</v>
      </c>
      <c r="D2960" s="197">
        <f>YieldsAct!D2960</f>
        <v>-80.665774299999995</v>
      </c>
      <c r="E2960" s="197">
        <f>YieldsAct!E2960</f>
        <v>39.869190000000003</v>
      </c>
      <c r="N2960" s="198">
        <v>2.7830299999999999E-2</v>
      </c>
      <c r="S2960">
        <f t="shared" si="46"/>
        <v>885.32237532622537</v>
      </c>
    </row>
    <row r="2961" spans="1:19" x14ac:dyDescent="0.25">
      <c r="A2961" s="197">
        <f>YieldsAct!A2961</f>
        <v>54053</v>
      </c>
      <c r="B2961" s="197" t="str">
        <f>YieldsAct!B2961</f>
        <v>WV</v>
      </c>
      <c r="C2961" s="197" t="str">
        <f>YieldsAct!C2961</f>
        <v>Mason County</v>
      </c>
      <c r="D2961" s="197">
        <f>YieldsAct!D2961</f>
        <v>-82.026401000000007</v>
      </c>
      <c r="E2961" s="197">
        <f>YieldsAct!E2961</f>
        <v>38.772669999999998</v>
      </c>
      <c r="N2961" s="198">
        <v>2.6731680000000001E-2</v>
      </c>
      <c r="S2961">
        <f t="shared" si="46"/>
        <v>765.31463759002474</v>
      </c>
    </row>
    <row r="2962" spans="1:19" x14ac:dyDescent="0.25">
      <c r="A2962" s="197">
        <f>YieldsAct!A2962</f>
        <v>54055</v>
      </c>
      <c r="B2962" s="197" t="str">
        <f>YieldsAct!B2962</f>
        <v>WV</v>
      </c>
      <c r="C2962" s="197" t="str">
        <f>YieldsAct!C2962</f>
        <v>Mercer County</v>
      </c>
      <c r="D2962" s="197">
        <f>YieldsAct!D2962</f>
        <v>-81.109248899999997</v>
      </c>
      <c r="E2962" s="197">
        <f>YieldsAct!E2962</f>
        <v>37.402169999999998</v>
      </c>
      <c r="N2962" s="198">
        <v>2.5277089999999999E-2</v>
      </c>
      <c r="S2962">
        <f t="shared" si="46"/>
        <v>622.92874659502479</v>
      </c>
    </row>
    <row r="2963" spans="1:19" x14ac:dyDescent="0.25">
      <c r="A2963" s="197">
        <f>YieldsAct!A2963</f>
        <v>54057</v>
      </c>
      <c r="B2963" s="197" t="str">
        <f>YieldsAct!B2963</f>
        <v>WV</v>
      </c>
      <c r="C2963" s="197" t="str">
        <f>YieldsAct!C2963</f>
        <v>Mineral County</v>
      </c>
      <c r="D2963" s="197">
        <f>YieldsAct!D2963</f>
        <v>-78.948545499999994</v>
      </c>
      <c r="E2963" s="197">
        <f>YieldsAct!E2963</f>
        <v>39.41122</v>
      </c>
      <c r="N2963" s="198">
        <v>2.740078E-2</v>
      </c>
      <c r="S2963">
        <f t="shared" si="46"/>
        <v>834.54223924890005</v>
      </c>
    </row>
    <row r="2964" spans="1:19" x14ac:dyDescent="0.25">
      <c r="A2964" s="197">
        <f>YieldsAct!A2964</f>
        <v>54059</v>
      </c>
      <c r="B2964" s="197" t="str">
        <f>YieldsAct!B2964</f>
        <v>WV</v>
      </c>
      <c r="C2964" s="197" t="str">
        <f>YieldsAct!C2964</f>
        <v>Mingo County</v>
      </c>
      <c r="D2964" s="197">
        <f>YieldsAct!D2964</f>
        <v>-82.133767399999996</v>
      </c>
      <c r="E2964" s="197">
        <f>YieldsAct!E2964</f>
        <v>37.721890000000002</v>
      </c>
      <c r="N2964" s="198">
        <v>2.684541E-2</v>
      </c>
      <c r="S2964">
        <f t="shared" si="46"/>
        <v>655.38964163722528</v>
      </c>
    </row>
    <row r="2965" spans="1:19" x14ac:dyDescent="0.25">
      <c r="A2965" s="197">
        <f>YieldsAct!A2965</f>
        <v>54061</v>
      </c>
      <c r="B2965" s="197" t="str">
        <f>YieldsAct!B2965</f>
        <v>WV</v>
      </c>
      <c r="C2965" s="197" t="str">
        <f>YieldsAct!C2965</f>
        <v>Monongalia County</v>
      </c>
      <c r="D2965" s="197">
        <f>YieldsAct!D2965</f>
        <v>-80.035409700000002</v>
      </c>
      <c r="E2965" s="197">
        <f>YieldsAct!E2965</f>
        <v>39.632980000000003</v>
      </c>
      <c r="N2965" s="198">
        <v>2.7785440000000002E-2</v>
      </c>
      <c r="S2965">
        <f t="shared" si="46"/>
        <v>859.01333328090027</v>
      </c>
    </row>
    <row r="2966" spans="1:19" x14ac:dyDescent="0.25">
      <c r="A2966" s="197">
        <f>YieldsAct!A2966</f>
        <v>54063</v>
      </c>
      <c r="B2966" s="197" t="str">
        <f>YieldsAct!B2966</f>
        <v>WV</v>
      </c>
      <c r="C2966" s="197" t="str">
        <f>YieldsAct!C2966</f>
        <v>Monroe County</v>
      </c>
      <c r="D2966" s="197">
        <f>YieldsAct!D2966</f>
        <v>-80.544836599999996</v>
      </c>
      <c r="E2966" s="197">
        <f>YieldsAct!E2966</f>
        <v>37.560659999999999</v>
      </c>
      <c r="N2966" s="198">
        <v>2.5779340000000001E-2</v>
      </c>
      <c r="S2966">
        <f t="shared" si="46"/>
        <v>638.96260418009979</v>
      </c>
    </row>
    <row r="2967" spans="1:19" x14ac:dyDescent="0.25">
      <c r="A2967" s="197">
        <f>YieldsAct!A2967</f>
        <v>54065</v>
      </c>
      <c r="B2967" s="197" t="str">
        <f>YieldsAct!B2967</f>
        <v>WV</v>
      </c>
      <c r="C2967" s="197" t="str">
        <f>YieldsAct!C2967</f>
        <v>Morgan County</v>
      </c>
      <c r="D2967" s="197">
        <f>YieldsAct!D2967</f>
        <v>-78.271468100000007</v>
      </c>
      <c r="E2967" s="197">
        <f>YieldsAct!E2967</f>
        <v>39.557070000000003</v>
      </c>
      <c r="N2967" s="198">
        <v>2.749362E-2</v>
      </c>
      <c r="S2967">
        <f t="shared" si="46"/>
        <v>850.61179571602531</v>
      </c>
    </row>
    <row r="2968" spans="1:19" x14ac:dyDescent="0.25">
      <c r="A2968" s="197">
        <f>YieldsAct!A2968</f>
        <v>54067</v>
      </c>
      <c r="B2968" s="197" t="str">
        <f>YieldsAct!B2968</f>
        <v>WV</v>
      </c>
      <c r="C2968" s="197" t="str">
        <f>YieldsAct!C2968</f>
        <v>Nicholas County</v>
      </c>
      <c r="D2968" s="197">
        <f>YieldsAct!D2968</f>
        <v>-80.795513099999994</v>
      </c>
      <c r="E2968" s="197">
        <f>YieldsAct!E2968</f>
        <v>38.294580000000003</v>
      </c>
      <c r="N2968" s="198">
        <v>2.6760140000000002E-2</v>
      </c>
      <c r="S2968">
        <f t="shared" si="46"/>
        <v>714.68427909690035</v>
      </c>
    </row>
    <row r="2969" spans="1:19" x14ac:dyDescent="0.25">
      <c r="A2969" s="197">
        <f>YieldsAct!A2969</f>
        <v>54069</v>
      </c>
      <c r="B2969" s="197" t="str">
        <f>YieldsAct!B2969</f>
        <v>WV</v>
      </c>
      <c r="C2969" s="197" t="str">
        <f>YieldsAct!C2969</f>
        <v>Ohio County</v>
      </c>
      <c r="D2969" s="197">
        <f>YieldsAct!D2969</f>
        <v>-80.6253782</v>
      </c>
      <c r="E2969" s="197">
        <f>YieldsAct!E2969</f>
        <v>40.10427</v>
      </c>
      <c r="N2969" s="198">
        <v>2.786659E-2</v>
      </c>
      <c r="S2969">
        <f t="shared" si="46"/>
        <v>911.75483752402488</v>
      </c>
    </row>
    <row r="2970" spans="1:19" x14ac:dyDescent="0.25">
      <c r="A2970" s="197">
        <f>YieldsAct!A2970</f>
        <v>54071</v>
      </c>
      <c r="B2970" s="197" t="str">
        <f>YieldsAct!B2970</f>
        <v>WV</v>
      </c>
      <c r="C2970" s="197" t="str">
        <f>YieldsAct!C2970</f>
        <v>Pendleton County</v>
      </c>
      <c r="D2970" s="197">
        <f>YieldsAct!D2970</f>
        <v>-79.360095200000004</v>
      </c>
      <c r="E2970" s="197">
        <f>YieldsAct!E2970</f>
        <v>38.680880000000002</v>
      </c>
      <c r="N2970" s="198">
        <v>2.5779670000000001E-2</v>
      </c>
      <c r="S2970">
        <f t="shared" si="46"/>
        <v>755.51417454240016</v>
      </c>
    </row>
    <row r="2971" spans="1:19" x14ac:dyDescent="0.25">
      <c r="A2971" s="197">
        <f>YieldsAct!A2971</f>
        <v>54073</v>
      </c>
      <c r="B2971" s="197" t="str">
        <f>YieldsAct!B2971</f>
        <v>WV</v>
      </c>
      <c r="C2971" s="197" t="str">
        <f>YieldsAct!C2971</f>
        <v>Pleasants County</v>
      </c>
      <c r="D2971" s="197">
        <f>YieldsAct!D2971</f>
        <v>-81.1729007</v>
      </c>
      <c r="E2971" s="197">
        <f>YieldsAct!E2971</f>
        <v>39.373779999999996</v>
      </c>
      <c r="N2971" s="198">
        <v>2.7639670000000002E-2</v>
      </c>
      <c r="S2971">
        <f t="shared" si="46"/>
        <v>830.43259084889962</v>
      </c>
    </row>
    <row r="2972" spans="1:19" x14ac:dyDescent="0.25">
      <c r="A2972" s="197">
        <f>YieldsAct!A2972</f>
        <v>54075</v>
      </c>
      <c r="B2972" s="197" t="str">
        <f>YieldsAct!B2972</f>
        <v>WV</v>
      </c>
      <c r="C2972" s="197" t="str">
        <f>YieldsAct!C2972</f>
        <v>Pocahontas County</v>
      </c>
      <c r="D2972" s="197">
        <f>YieldsAct!D2972</f>
        <v>-80.008739399999996</v>
      </c>
      <c r="E2972" s="197">
        <f>YieldsAct!E2972</f>
        <v>38.331629999999997</v>
      </c>
      <c r="N2972" s="198">
        <v>2.6043259999999999E-2</v>
      </c>
      <c r="S2972">
        <f t="shared" si="46"/>
        <v>718.57115652802474</v>
      </c>
    </row>
    <row r="2973" spans="1:19" x14ac:dyDescent="0.25">
      <c r="A2973" s="197">
        <f>YieldsAct!A2973</f>
        <v>54077</v>
      </c>
      <c r="B2973" s="197" t="str">
        <f>YieldsAct!B2973</f>
        <v>WV</v>
      </c>
      <c r="C2973" s="197" t="str">
        <f>YieldsAct!C2973</f>
        <v>Preston County</v>
      </c>
      <c r="D2973" s="197">
        <f>YieldsAct!D2973</f>
        <v>-79.671528600000002</v>
      </c>
      <c r="E2973" s="197">
        <f>YieldsAct!E2973</f>
        <v>39.468829999999997</v>
      </c>
      <c r="N2973" s="198">
        <v>2.776085E-2</v>
      </c>
      <c r="S2973">
        <f t="shared" si="46"/>
        <v>840.87819353002476</v>
      </c>
    </row>
    <row r="2974" spans="1:19" x14ac:dyDescent="0.25">
      <c r="A2974" s="197">
        <f>YieldsAct!A2974</f>
        <v>54079</v>
      </c>
      <c r="B2974" s="197" t="str">
        <f>YieldsAct!B2974</f>
        <v>WV</v>
      </c>
      <c r="C2974" s="197" t="str">
        <f>YieldsAct!C2974</f>
        <v>Putnam County</v>
      </c>
      <c r="D2974" s="197">
        <f>YieldsAct!D2974</f>
        <v>-81.901833300000007</v>
      </c>
      <c r="E2974" s="197">
        <f>YieldsAct!E2974</f>
        <v>38.508290000000002</v>
      </c>
      <c r="N2974" s="198">
        <v>2.677657E-2</v>
      </c>
      <c r="S2974">
        <f t="shared" si="46"/>
        <v>737.18932212922527</v>
      </c>
    </row>
    <row r="2975" spans="1:19" x14ac:dyDescent="0.25">
      <c r="A2975" s="197">
        <f>YieldsAct!A2975</f>
        <v>54081</v>
      </c>
      <c r="B2975" s="197" t="str">
        <f>YieldsAct!B2975</f>
        <v>WV</v>
      </c>
      <c r="C2975" s="197" t="str">
        <f>YieldsAct!C2975</f>
        <v>Raleigh County</v>
      </c>
      <c r="D2975" s="197">
        <f>YieldsAct!D2975</f>
        <v>-81.246708900000002</v>
      </c>
      <c r="E2975" s="197">
        <f>YieldsAct!E2975</f>
        <v>37.769509999999997</v>
      </c>
      <c r="N2975" s="198">
        <v>2.5881270000000001E-2</v>
      </c>
      <c r="S2975">
        <f t="shared" si="46"/>
        <v>660.26381769022464</v>
      </c>
    </row>
    <row r="2976" spans="1:19" x14ac:dyDescent="0.25">
      <c r="A2976" s="197">
        <f>YieldsAct!A2976</f>
        <v>54083</v>
      </c>
      <c r="B2976" s="197" t="str">
        <f>YieldsAct!B2976</f>
        <v>WV</v>
      </c>
      <c r="C2976" s="197" t="str">
        <f>YieldsAct!C2976</f>
        <v>Randolph County</v>
      </c>
      <c r="D2976" s="197">
        <f>YieldsAct!D2976</f>
        <v>-79.880436900000007</v>
      </c>
      <c r="E2976" s="197">
        <f>YieldsAct!E2976</f>
        <v>38.775219999999997</v>
      </c>
      <c r="N2976" s="198">
        <v>2.7015600000000001E-2</v>
      </c>
      <c r="S2976">
        <f t="shared" si="46"/>
        <v>765.58744360889966</v>
      </c>
    </row>
    <row r="2977" spans="1:19" x14ac:dyDescent="0.25">
      <c r="A2977" s="197">
        <f>YieldsAct!A2977</f>
        <v>54085</v>
      </c>
      <c r="B2977" s="197" t="str">
        <f>YieldsAct!B2977</f>
        <v>WV</v>
      </c>
      <c r="C2977" s="197" t="str">
        <f>YieldsAct!C2977</f>
        <v>Ritchie County</v>
      </c>
      <c r="D2977" s="197">
        <f>YieldsAct!D2977</f>
        <v>-81.062518999999995</v>
      </c>
      <c r="E2977" s="197">
        <f>YieldsAct!E2977</f>
        <v>39.182569999999998</v>
      </c>
      <c r="N2977" s="198">
        <v>2.759503E-2</v>
      </c>
      <c r="S2977">
        <f t="shared" si="46"/>
        <v>809.54255656102487</v>
      </c>
    </row>
    <row r="2978" spans="1:19" x14ac:dyDescent="0.25">
      <c r="A2978" s="197">
        <f>YieldsAct!A2978</f>
        <v>54087</v>
      </c>
      <c r="B2978" s="197" t="str">
        <f>YieldsAct!B2978</f>
        <v>WV</v>
      </c>
      <c r="C2978" s="197" t="str">
        <f>YieldsAct!C2978</f>
        <v>Roane County</v>
      </c>
      <c r="D2978" s="197">
        <f>YieldsAct!D2978</f>
        <v>-81.342110199999993</v>
      </c>
      <c r="E2978" s="197">
        <f>YieldsAct!E2978</f>
        <v>38.715719999999997</v>
      </c>
      <c r="N2978" s="198">
        <v>2.7185569999999999E-2</v>
      </c>
      <c r="S2978">
        <f t="shared" si="46"/>
        <v>759.22959401639969</v>
      </c>
    </row>
    <row r="2979" spans="1:19" x14ac:dyDescent="0.25">
      <c r="A2979" s="197">
        <f>YieldsAct!A2979</f>
        <v>54089</v>
      </c>
      <c r="B2979" s="197" t="str">
        <f>YieldsAct!B2979</f>
        <v>WV</v>
      </c>
      <c r="C2979" s="197" t="str">
        <f>YieldsAct!C2979</f>
        <v>Summers County</v>
      </c>
      <c r="D2979" s="197">
        <f>YieldsAct!D2979</f>
        <v>-80.855569200000005</v>
      </c>
      <c r="E2979" s="197">
        <f>YieldsAct!E2979</f>
        <v>37.64743</v>
      </c>
      <c r="N2979" s="198">
        <v>2.5828540000000001E-2</v>
      </c>
      <c r="S2979">
        <f t="shared" si="46"/>
        <v>647.788692611025</v>
      </c>
    </row>
    <row r="2980" spans="1:19" x14ac:dyDescent="0.25">
      <c r="A2980" s="197">
        <f>YieldsAct!A2980</f>
        <v>54091</v>
      </c>
      <c r="B2980" s="197" t="str">
        <f>YieldsAct!B2980</f>
        <v>WV</v>
      </c>
      <c r="C2980" s="197" t="str">
        <f>YieldsAct!C2980</f>
        <v>Taylor County</v>
      </c>
      <c r="D2980" s="197">
        <f>YieldsAct!D2980</f>
        <v>-80.047956400000004</v>
      </c>
      <c r="E2980" s="197">
        <f>YieldsAct!E2980</f>
        <v>39.335920000000002</v>
      </c>
      <c r="N2980" s="198">
        <v>2.7542069999999998E-2</v>
      </c>
      <c r="S2980">
        <f t="shared" si="46"/>
        <v>826.28325505440012</v>
      </c>
    </row>
    <row r="2981" spans="1:19" x14ac:dyDescent="0.25">
      <c r="A2981" s="197">
        <f>YieldsAct!A2981</f>
        <v>54093</v>
      </c>
      <c r="B2981" s="197" t="str">
        <f>YieldsAct!B2981</f>
        <v>WV</v>
      </c>
      <c r="C2981" s="197" t="str">
        <f>YieldsAct!C2981</f>
        <v>Tucker County</v>
      </c>
      <c r="D2981" s="197">
        <f>YieldsAct!D2981</f>
        <v>-79.559967799999995</v>
      </c>
      <c r="E2981" s="197">
        <f>YieldsAct!E2981</f>
        <v>39.112839999999998</v>
      </c>
      <c r="N2981" s="198">
        <v>2.722219E-2</v>
      </c>
      <c r="S2981">
        <f t="shared" si="46"/>
        <v>801.96536894759981</v>
      </c>
    </row>
    <row r="2982" spans="1:19" x14ac:dyDescent="0.25">
      <c r="A2982" s="197">
        <f>YieldsAct!A2982</f>
        <v>54095</v>
      </c>
      <c r="B2982" s="197" t="str">
        <f>YieldsAct!B2982</f>
        <v>WV</v>
      </c>
      <c r="C2982" s="197" t="str">
        <f>YieldsAct!C2982</f>
        <v>Tyler County</v>
      </c>
      <c r="D2982" s="197">
        <f>YieldsAct!D2982</f>
        <v>-80.886331799999994</v>
      </c>
      <c r="E2982" s="197">
        <f>YieldsAct!E2982</f>
        <v>39.470849999999999</v>
      </c>
      <c r="N2982" s="198">
        <v>2.7862399999999999E-2</v>
      </c>
      <c r="S2982">
        <f t="shared" si="46"/>
        <v>841.10062437562488</v>
      </c>
    </row>
    <row r="2983" spans="1:19" x14ac:dyDescent="0.25">
      <c r="A2983" s="197">
        <f>YieldsAct!A2983</f>
        <v>54097</v>
      </c>
      <c r="B2983" s="197" t="str">
        <f>YieldsAct!B2983</f>
        <v>WV</v>
      </c>
      <c r="C2983" s="197" t="str">
        <f>YieldsAct!C2983</f>
        <v>Upshur County</v>
      </c>
      <c r="D2983" s="197">
        <f>YieldsAct!D2983</f>
        <v>-80.234939900000001</v>
      </c>
      <c r="E2983" s="197">
        <f>YieldsAct!E2983</f>
        <v>38.903199999999998</v>
      </c>
      <c r="N2983" s="198">
        <v>2.7218249999999999E-2</v>
      </c>
      <c r="S2983">
        <f t="shared" si="46"/>
        <v>779.3166830399997</v>
      </c>
    </row>
    <row r="2984" spans="1:19" x14ac:dyDescent="0.25">
      <c r="A2984" s="197">
        <f>YieldsAct!A2984</f>
        <v>54099</v>
      </c>
      <c r="B2984" s="197" t="str">
        <f>YieldsAct!B2984</f>
        <v>WV</v>
      </c>
      <c r="C2984" s="197" t="str">
        <f>YieldsAct!C2984</f>
        <v>Wayne County</v>
      </c>
      <c r="D2984" s="197">
        <f>YieldsAct!D2984</f>
        <v>-82.419984299999996</v>
      </c>
      <c r="E2984" s="197">
        <f>YieldsAct!E2984</f>
        <v>38.15222</v>
      </c>
      <c r="N2984" s="198">
        <v>2.6505230000000001E-2</v>
      </c>
      <c r="S2984">
        <f t="shared" si="46"/>
        <v>699.80690458890001</v>
      </c>
    </row>
    <row r="2985" spans="1:19" x14ac:dyDescent="0.25">
      <c r="A2985" s="197">
        <f>YieldsAct!A2985</f>
        <v>54101</v>
      </c>
      <c r="B2985" s="197" t="str">
        <f>YieldsAct!B2985</f>
        <v>WV</v>
      </c>
      <c r="C2985" s="197" t="str">
        <f>YieldsAct!C2985</f>
        <v>Webster County</v>
      </c>
      <c r="D2985" s="197">
        <f>YieldsAct!D2985</f>
        <v>-80.417929400000006</v>
      </c>
      <c r="E2985" s="197">
        <f>YieldsAct!E2985</f>
        <v>38.495809999999999</v>
      </c>
      <c r="N2985" s="198">
        <v>2.7104659999999999E-2</v>
      </c>
      <c r="S2985">
        <f t="shared" si="46"/>
        <v>735.8694470012249</v>
      </c>
    </row>
    <row r="2986" spans="1:19" x14ac:dyDescent="0.25">
      <c r="A2986" s="197">
        <f>YieldsAct!A2986</f>
        <v>54103</v>
      </c>
      <c r="B2986" s="197" t="str">
        <f>YieldsAct!B2986</f>
        <v>WV</v>
      </c>
      <c r="C2986" s="197" t="str">
        <f>YieldsAct!C2986</f>
        <v>Wetzel County</v>
      </c>
      <c r="D2986" s="197">
        <f>YieldsAct!D2986</f>
        <v>-80.635670099999999</v>
      </c>
      <c r="E2986" s="197">
        <f>YieldsAct!E2986</f>
        <v>39.612180000000002</v>
      </c>
      <c r="N2986" s="198">
        <v>2.781403E-2</v>
      </c>
      <c r="S2986">
        <f t="shared" si="46"/>
        <v>856.70865979290033</v>
      </c>
    </row>
    <row r="2987" spans="1:19" x14ac:dyDescent="0.25">
      <c r="A2987" s="197">
        <f>YieldsAct!A2987</f>
        <v>54105</v>
      </c>
      <c r="B2987" s="197" t="str">
        <f>YieldsAct!B2987</f>
        <v>WV</v>
      </c>
      <c r="C2987" s="197" t="str">
        <f>YieldsAct!C2987</f>
        <v>Wirt County</v>
      </c>
      <c r="D2987" s="197">
        <f>YieldsAct!D2987</f>
        <v>-81.374131800000001</v>
      </c>
      <c r="E2987" s="197">
        <f>YieldsAct!E2987</f>
        <v>39.024410000000003</v>
      </c>
      <c r="N2987" s="198">
        <v>2.7181449999999999E-2</v>
      </c>
      <c r="S2987">
        <f t="shared" si="46"/>
        <v>792.38762065822527</v>
      </c>
    </row>
    <row r="2988" spans="1:19" x14ac:dyDescent="0.25">
      <c r="A2988" s="197">
        <f>YieldsAct!A2988</f>
        <v>54107</v>
      </c>
      <c r="B2988" s="197" t="str">
        <f>YieldsAct!B2988</f>
        <v>WV</v>
      </c>
      <c r="C2988" s="197" t="str">
        <f>YieldsAct!C2988</f>
        <v>Wood County</v>
      </c>
      <c r="D2988" s="197">
        <f>YieldsAct!D2988</f>
        <v>-81.51679</v>
      </c>
      <c r="E2988" s="197">
        <f>YieldsAct!E2988</f>
        <v>39.218040000000002</v>
      </c>
      <c r="N2988" s="198">
        <v>2.7222389999999999E-2</v>
      </c>
      <c r="S2988">
        <f t="shared" si="46"/>
        <v>813.40528824360013</v>
      </c>
    </row>
    <row r="2989" spans="1:19" x14ac:dyDescent="0.25">
      <c r="A2989" s="197">
        <f>YieldsAct!A2989</f>
        <v>54109</v>
      </c>
      <c r="B2989" s="197" t="str">
        <f>YieldsAct!B2989</f>
        <v>WV</v>
      </c>
      <c r="C2989" s="197" t="str">
        <f>YieldsAct!C2989</f>
        <v>Wyoming County</v>
      </c>
      <c r="D2989" s="197">
        <f>YieldsAct!D2989</f>
        <v>-81.544357899999994</v>
      </c>
      <c r="E2989" s="197">
        <f>YieldsAct!E2989</f>
        <v>37.608310000000003</v>
      </c>
      <c r="N2989" s="198">
        <v>2.6022590000000002E-2</v>
      </c>
      <c r="S2989">
        <f t="shared" si="46"/>
        <v>643.80528237622536</v>
      </c>
    </row>
    <row r="2990" spans="1:19" x14ac:dyDescent="0.25">
      <c r="A2990" s="197">
        <f>YieldsAct!A2990</f>
        <v>55001</v>
      </c>
      <c r="B2990" s="197" t="str">
        <f>YieldsAct!B2990</f>
        <v>WI</v>
      </c>
      <c r="C2990" s="197" t="str">
        <f>YieldsAct!C2990</f>
        <v>Adams County</v>
      </c>
      <c r="D2990" s="197">
        <f>YieldsAct!D2990</f>
        <v>-89.760774100000006</v>
      </c>
      <c r="E2990" s="197">
        <f>YieldsAct!E2990</f>
        <v>43.972410000000004</v>
      </c>
      <c r="N2990" s="198">
        <v>2.838481E-2</v>
      </c>
      <c r="S2990">
        <f t="shared" si="46"/>
        <v>1382.4012177182256</v>
      </c>
    </row>
    <row r="2991" spans="1:19" x14ac:dyDescent="0.25">
      <c r="A2991" s="197">
        <f>YieldsAct!A2991</f>
        <v>55003</v>
      </c>
      <c r="B2991" s="197" t="str">
        <f>YieldsAct!B2991</f>
        <v>WI</v>
      </c>
      <c r="C2991" s="197" t="str">
        <f>YieldsAct!C2991</f>
        <v>Ashland County</v>
      </c>
      <c r="D2991" s="197">
        <f>YieldsAct!D2991</f>
        <v>-90.675394999999995</v>
      </c>
      <c r="E2991" s="197">
        <f>YieldsAct!E2991</f>
        <v>46.267310000000002</v>
      </c>
      <c r="N2991" s="198">
        <v>2.833221E-2</v>
      </c>
      <c r="S2991">
        <f t="shared" si="46"/>
        <v>1693.4505179312252</v>
      </c>
    </row>
    <row r="2992" spans="1:19" x14ac:dyDescent="0.25">
      <c r="A2992" s="197">
        <f>YieldsAct!A2992</f>
        <v>55005</v>
      </c>
      <c r="B2992" s="197" t="str">
        <f>YieldsAct!B2992</f>
        <v>WI</v>
      </c>
      <c r="C2992" s="197" t="str">
        <f>YieldsAct!C2992</f>
        <v>Barron County</v>
      </c>
      <c r="D2992" s="197">
        <f>YieldsAct!D2992</f>
        <v>-91.851044400000006</v>
      </c>
      <c r="E2992" s="197">
        <f>YieldsAct!E2992</f>
        <v>45.432720000000003</v>
      </c>
      <c r="N2992" s="198">
        <v>2.8263489999999999E-2</v>
      </c>
      <c r="S2992">
        <f t="shared" si="46"/>
        <v>1577.5885048464006</v>
      </c>
    </row>
    <row r="2993" spans="1:19" x14ac:dyDescent="0.25">
      <c r="A2993" s="197">
        <f>YieldsAct!A2993</f>
        <v>55007</v>
      </c>
      <c r="B2993" s="197" t="str">
        <f>YieldsAct!B2993</f>
        <v>WI</v>
      </c>
      <c r="C2993" s="197" t="str">
        <f>YieldsAct!C2993</f>
        <v>Bayfield County</v>
      </c>
      <c r="D2993" s="197">
        <f>YieldsAct!D2993</f>
        <v>-91.191352499999994</v>
      </c>
      <c r="E2993" s="197">
        <f>YieldsAct!E2993</f>
        <v>46.511339999999997</v>
      </c>
      <c r="N2993" s="198">
        <v>2.8401409999999998E-2</v>
      </c>
      <c r="S2993">
        <f t="shared" si="46"/>
        <v>1727.9202343400996</v>
      </c>
    </row>
    <row r="2994" spans="1:19" x14ac:dyDescent="0.25">
      <c r="A2994" s="197">
        <f>YieldsAct!A2994</f>
        <v>55009</v>
      </c>
      <c r="B2994" s="197" t="str">
        <f>YieldsAct!B2994</f>
        <v>WI</v>
      </c>
      <c r="C2994" s="197" t="str">
        <f>YieldsAct!C2994</f>
        <v>Brown County</v>
      </c>
      <c r="D2994" s="197">
        <f>YieldsAct!D2994</f>
        <v>-88.000097699999998</v>
      </c>
      <c r="E2994" s="197">
        <f>YieldsAct!E2994</f>
        <v>44.449910000000003</v>
      </c>
      <c r="N2994" s="198">
        <v>2.7971840000000001E-2</v>
      </c>
      <c r="S2994">
        <f t="shared" si="46"/>
        <v>1445.1686977682252</v>
      </c>
    </row>
    <row r="2995" spans="1:19" x14ac:dyDescent="0.25">
      <c r="A2995" s="197">
        <f>YieldsAct!A2995</f>
        <v>55011</v>
      </c>
      <c r="B2995" s="197" t="str">
        <f>YieldsAct!B2995</f>
        <v>WI</v>
      </c>
      <c r="C2995" s="197" t="str">
        <f>YieldsAct!C2995</f>
        <v>Buffalo County</v>
      </c>
      <c r="D2995" s="197">
        <f>YieldsAct!D2995</f>
        <v>-91.754848899999999</v>
      </c>
      <c r="E2995" s="197">
        <f>YieldsAct!E2995</f>
        <v>44.389510000000001</v>
      </c>
      <c r="N2995" s="198">
        <v>2.821073E-2</v>
      </c>
      <c r="S2995">
        <f t="shared" si="46"/>
        <v>1437.1724205902251</v>
      </c>
    </row>
    <row r="2996" spans="1:19" x14ac:dyDescent="0.25">
      <c r="A2996" s="197">
        <f>YieldsAct!A2996</f>
        <v>55013</v>
      </c>
      <c r="B2996" s="197" t="str">
        <f>YieldsAct!B2996</f>
        <v>WI</v>
      </c>
      <c r="C2996" s="197" t="str">
        <f>YieldsAct!C2996</f>
        <v>Burnett County</v>
      </c>
      <c r="D2996" s="197">
        <f>YieldsAct!D2996</f>
        <v>-92.382920600000006</v>
      </c>
      <c r="E2996" s="197">
        <f>YieldsAct!E2996</f>
        <v>45.85886</v>
      </c>
      <c r="N2996" s="198">
        <v>2.8336610000000002E-2</v>
      </c>
      <c r="S2996">
        <f t="shared" si="46"/>
        <v>1636.3557911241001</v>
      </c>
    </row>
    <row r="2997" spans="1:19" x14ac:dyDescent="0.25">
      <c r="A2997" s="197">
        <f>YieldsAct!A2997</f>
        <v>55015</v>
      </c>
      <c r="B2997" s="197" t="str">
        <f>YieldsAct!B2997</f>
        <v>WI</v>
      </c>
      <c r="C2997" s="197" t="str">
        <f>YieldsAct!C2997</f>
        <v>Calumet County</v>
      </c>
      <c r="D2997" s="197">
        <f>YieldsAct!D2997</f>
        <v>-88.2162644</v>
      </c>
      <c r="E2997" s="197">
        <f>YieldsAct!E2997</f>
        <v>44.080629999999999</v>
      </c>
      <c r="N2997" s="198">
        <v>2.825542E-2</v>
      </c>
      <c r="S2997">
        <f t="shared" si="46"/>
        <v>1396.5368426930249</v>
      </c>
    </row>
    <row r="2998" spans="1:19" x14ac:dyDescent="0.25">
      <c r="A2998" s="197">
        <f>YieldsAct!A2998</f>
        <v>55017</v>
      </c>
      <c r="B2998" s="197" t="str">
        <f>YieldsAct!B2998</f>
        <v>WI</v>
      </c>
      <c r="C2998" s="197" t="str">
        <f>YieldsAct!C2998</f>
        <v>Chippewa County</v>
      </c>
      <c r="D2998" s="197">
        <f>YieldsAct!D2998</f>
        <v>-91.277097900000001</v>
      </c>
      <c r="E2998" s="197">
        <f>YieldsAct!E2998</f>
        <v>45.075060000000001</v>
      </c>
      <c r="N2998" s="198">
        <v>2.815432E-2</v>
      </c>
      <c r="S2998">
        <f t="shared" si="46"/>
        <v>1528.8957765081002</v>
      </c>
    </row>
    <row r="2999" spans="1:19" x14ac:dyDescent="0.25">
      <c r="A2999" s="197">
        <f>YieldsAct!A2999</f>
        <v>55019</v>
      </c>
      <c r="B2999" s="197" t="str">
        <f>YieldsAct!B2999</f>
        <v>WI</v>
      </c>
      <c r="C2999" s="197" t="str">
        <f>YieldsAct!C2999</f>
        <v>Clark County</v>
      </c>
      <c r="D2999" s="197">
        <f>YieldsAct!D2999</f>
        <v>-90.608039000000005</v>
      </c>
      <c r="E2999" s="197">
        <f>YieldsAct!E2999</f>
        <v>44.737459999999999</v>
      </c>
      <c r="N2999" s="198">
        <v>2.824724E-2</v>
      </c>
      <c r="S2999">
        <f t="shared" si="46"/>
        <v>1483.4621863160999</v>
      </c>
    </row>
    <row r="3000" spans="1:19" x14ac:dyDescent="0.25">
      <c r="A3000" s="197">
        <f>YieldsAct!A3000</f>
        <v>55021</v>
      </c>
      <c r="B3000" s="197" t="str">
        <f>YieldsAct!B3000</f>
        <v>WI</v>
      </c>
      <c r="C3000" s="197" t="str">
        <f>YieldsAct!C3000</f>
        <v>Columbia County</v>
      </c>
      <c r="D3000" s="197">
        <f>YieldsAct!D3000</f>
        <v>-89.332666799999998</v>
      </c>
      <c r="E3000" s="197">
        <f>YieldsAct!E3000</f>
        <v>43.467919999999999</v>
      </c>
      <c r="N3000" s="198">
        <v>2.831622E-2</v>
      </c>
      <c r="S3000">
        <f t="shared" si="46"/>
        <v>1317.2005555343999</v>
      </c>
    </row>
    <row r="3001" spans="1:19" x14ac:dyDescent="0.25">
      <c r="A3001" s="197">
        <f>YieldsAct!A3001</f>
        <v>55023</v>
      </c>
      <c r="B3001" s="197" t="str">
        <f>YieldsAct!B3001</f>
        <v>WI</v>
      </c>
      <c r="C3001" s="197" t="str">
        <f>YieldsAct!C3001</f>
        <v>Crawford County</v>
      </c>
      <c r="D3001" s="197">
        <f>YieldsAct!D3001</f>
        <v>-90.922066200000003</v>
      </c>
      <c r="E3001" s="197">
        <f>YieldsAct!E3001</f>
        <v>43.239870000000003</v>
      </c>
      <c r="N3001" s="198">
        <v>2.7854190000000001E-2</v>
      </c>
      <c r="S3001">
        <f t="shared" si="46"/>
        <v>1288.1030796380253</v>
      </c>
    </row>
    <row r="3002" spans="1:19" x14ac:dyDescent="0.25">
      <c r="A3002" s="197">
        <f>YieldsAct!A3002</f>
        <v>55025</v>
      </c>
      <c r="B3002" s="197" t="str">
        <f>YieldsAct!B3002</f>
        <v>WI</v>
      </c>
      <c r="C3002" s="197" t="str">
        <f>YieldsAct!C3002</f>
        <v>Dane County</v>
      </c>
      <c r="D3002" s="197">
        <f>YieldsAct!D3002</f>
        <v>-89.420503800000006</v>
      </c>
      <c r="E3002" s="197">
        <f>YieldsAct!E3002</f>
        <v>43.068159999999999</v>
      </c>
      <c r="N3002" s="198">
        <v>2.80567E-2</v>
      </c>
      <c r="S3002">
        <f t="shared" si="46"/>
        <v>1266.3486130175997</v>
      </c>
    </row>
    <row r="3003" spans="1:19" x14ac:dyDescent="0.25">
      <c r="A3003" s="197">
        <f>YieldsAct!A3003</f>
        <v>55027</v>
      </c>
      <c r="B3003" s="197" t="str">
        <f>YieldsAct!B3003</f>
        <v>WI</v>
      </c>
      <c r="C3003" s="197" t="str">
        <f>YieldsAct!C3003</f>
        <v>Dodge County</v>
      </c>
      <c r="D3003" s="197">
        <f>YieldsAct!D3003</f>
        <v>-88.707062699999994</v>
      </c>
      <c r="E3003" s="197">
        <f>YieldsAct!E3003</f>
        <v>43.419879999999999</v>
      </c>
      <c r="N3003" s="198">
        <v>2.8388980000000001E-2</v>
      </c>
      <c r="S3003">
        <f t="shared" si="46"/>
        <v>1311.0515532323998</v>
      </c>
    </row>
    <row r="3004" spans="1:19" x14ac:dyDescent="0.25">
      <c r="A3004" s="197">
        <f>YieldsAct!A3004</f>
        <v>55029</v>
      </c>
      <c r="B3004" s="197" t="str">
        <f>YieldsAct!B3004</f>
        <v>WI</v>
      </c>
      <c r="C3004" s="197" t="str">
        <f>YieldsAct!C3004</f>
        <v>Door County</v>
      </c>
      <c r="D3004" s="197">
        <f>YieldsAct!D3004</f>
        <v>-87.344391799999997</v>
      </c>
      <c r="E3004" s="197">
        <f>YieldsAct!E3004</f>
        <v>44.910519999999998</v>
      </c>
      <c r="N3004" s="198">
        <v>2.8036760000000001E-2</v>
      </c>
      <c r="S3004">
        <f t="shared" si="46"/>
        <v>1506.6882150083998</v>
      </c>
    </row>
    <row r="3005" spans="1:19" x14ac:dyDescent="0.25">
      <c r="A3005" s="197">
        <f>YieldsAct!A3005</f>
        <v>55031</v>
      </c>
      <c r="B3005" s="197" t="str">
        <f>YieldsAct!B3005</f>
        <v>WI</v>
      </c>
      <c r="C3005" s="197" t="str">
        <f>YieldsAct!C3005</f>
        <v>Douglas County</v>
      </c>
      <c r="D3005" s="197">
        <f>YieldsAct!D3005</f>
        <v>-91.919770200000002</v>
      </c>
      <c r="E3005" s="197">
        <f>YieldsAct!E3005</f>
        <v>46.426310000000001</v>
      </c>
      <c r="N3005" s="198">
        <v>2.8429530000000001E-2</v>
      </c>
      <c r="S3005">
        <f t="shared" si="46"/>
        <v>1715.8791604862251</v>
      </c>
    </row>
    <row r="3006" spans="1:19" x14ac:dyDescent="0.25">
      <c r="A3006" s="197">
        <f>YieldsAct!A3006</f>
        <v>55033</v>
      </c>
      <c r="B3006" s="197" t="str">
        <f>YieldsAct!B3006</f>
        <v>WI</v>
      </c>
      <c r="C3006" s="197" t="str">
        <f>YieldsAct!C3006</f>
        <v>Dunn County</v>
      </c>
      <c r="D3006" s="197">
        <f>YieldsAct!D3006</f>
        <v>-91.901977200000005</v>
      </c>
      <c r="E3006" s="197">
        <f>YieldsAct!E3006</f>
        <v>44.952500000000001</v>
      </c>
      <c r="N3006" s="198">
        <v>2.8174709999999999E-2</v>
      </c>
      <c r="S3006">
        <f t="shared" si="46"/>
        <v>1512.3425765625</v>
      </c>
    </row>
    <row r="3007" spans="1:19" x14ac:dyDescent="0.25">
      <c r="A3007" s="197">
        <f>YieldsAct!A3007</f>
        <v>55035</v>
      </c>
      <c r="B3007" s="197" t="str">
        <f>YieldsAct!B3007</f>
        <v>WI</v>
      </c>
      <c r="C3007" s="197" t="str">
        <f>YieldsAct!C3007</f>
        <v>Eau Claire County</v>
      </c>
      <c r="D3007" s="197">
        <f>YieldsAct!D3007</f>
        <v>-91.284588499999998</v>
      </c>
      <c r="E3007" s="197">
        <f>YieldsAct!E3007</f>
        <v>44.727910000000001</v>
      </c>
      <c r="N3007" s="198">
        <v>2.81707E-2</v>
      </c>
      <c r="S3007">
        <f t="shared" si="46"/>
        <v>1482.1844241782253</v>
      </c>
    </row>
    <row r="3008" spans="1:19" x14ac:dyDescent="0.25">
      <c r="A3008" s="197">
        <f>YieldsAct!A3008</f>
        <v>55037</v>
      </c>
      <c r="B3008" s="197" t="str">
        <f>YieldsAct!B3008</f>
        <v>WI</v>
      </c>
      <c r="C3008" s="197" t="str">
        <f>YieldsAct!C3008</f>
        <v>Florence County</v>
      </c>
      <c r="D3008" s="197">
        <f>YieldsAct!D3008</f>
        <v>-88.406662400000002</v>
      </c>
      <c r="E3008" s="197">
        <f>YieldsAct!E3008</f>
        <v>45.848170000000003</v>
      </c>
      <c r="N3008" s="198">
        <v>2.8267549999999999E-2</v>
      </c>
      <c r="S3008">
        <f t="shared" si="46"/>
        <v>1634.8715827850253</v>
      </c>
    </row>
    <row r="3009" spans="1:19" x14ac:dyDescent="0.25">
      <c r="A3009" s="197">
        <f>YieldsAct!A3009</f>
        <v>55039</v>
      </c>
      <c r="B3009" s="197" t="str">
        <f>YieldsAct!B3009</f>
        <v>WI</v>
      </c>
      <c r="C3009" s="197" t="str">
        <f>YieldsAct!C3009</f>
        <v>Fond du Lac County</v>
      </c>
      <c r="D3009" s="197">
        <f>YieldsAct!D3009</f>
        <v>-88.493086099999999</v>
      </c>
      <c r="E3009" s="197">
        <f>YieldsAct!E3009</f>
        <v>43.754359999999998</v>
      </c>
      <c r="N3009" s="198">
        <v>2.8449700000000001E-2</v>
      </c>
      <c r="S3009">
        <f t="shared" si="46"/>
        <v>1354.0797427716</v>
      </c>
    </row>
    <row r="3010" spans="1:19" x14ac:dyDescent="0.25">
      <c r="A3010" s="197">
        <f>YieldsAct!A3010</f>
        <v>55041</v>
      </c>
      <c r="B3010" s="197" t="str">
        <f>YieldsAct!B3010</f>
        <v>WI</v>
      </c>
      <c r="C3010" s="197" t="str">
        <f>YieldsAct!C3010</f>
        <v>Forest County</v>
      </c>
      <c r="D3010" s="197">
        <f>YieldsAct!D3010</f>
        <v>-88.770321199999998</v>
      </c>
      <c r="E3010" s="197">
        <f>YieldsAct!E3010</f>
        <v>45.663960000000003</v>
      </c>
      <c r="N3010" s="198">
        <v>2.8154149999999999E-2</v>
      </c>
      <c r="S3010">
        <f t="shared" si="46"/>
        <v>1609.3764964836002</v>
      </c>
    </row>
    <row r="3011" spans="1:19" x14ac:dyDescent="0.25">
      <c r="A3011" s="197">
        <f>YieldsAct!A3011</f>
        <v>55043</v>
      </c>
      <c r="B3011" s="197" t="str">
        <f>YieldsAct!B3011</f>
        <v>WI</v>
      </c>
      <c r="C3011" s="197" t="str">
        <f>YieldsAct!C3011</f>
        <v>Grant County</v>
      </c>
      <c r="D3011" s="197">
        <f>YieldsAct!D3011</f>
        <v>-90.698277399999995</v>
      </c>
      <c r="E3011" s="197">
        <f>YieldsAct!E3011</f>
        <v>42.86965</v>
      </c>
      <c r="N3011" s="198">
        <v>2.7797309999999999E-2</v>
      </c>
      <c r="S3011">
        <f t="shared" si="46"/>
        <v>1241.3641300256249</v>
      </c>
    </row>
    <row r="3012" spans="1:19" x14ac:dyDescent="0.25">
      <c r="A3012" s="197">
        <f>YieldsAct!A3012</f>
        <v>55045</v>
      </c>
      <c r="B3012" s="197" t="str">
        <f>YieldsAct!B3012</f>
        <v>WI</v>
      </c>
      <c r="C3012" s="197" t="str">
        <f>YieldsAct!C3012</f>
        <v>Green County</v>
      </c>
      <c r="D3012" s="197">
        <f>YieldsAct!D3012</f>
        <v>-89.608333999999999</v>
      </c>
      <c r="E3012" s="197">
        <f>YieldsAct!E3012</f>
        <v>42.680610000000001</v>
      </c>
      <c r="N3012" s="198">
        <v>2.811783E-2</v>
      </c>
      <c r="S3012">
        <f t="shared" si="46"/>
        <v>1217.7363824372251</v>
      </c>
    </row>
    <row r="3013" spans="1:19" x14ac:dyDescent="0.25">
      <c r="A3013" s="197">
        <f>YieldsAct!A3013</f>
        <v>55047</v>
      </c>
      <c r="B3013" s="197" t="str">
        <f>YieldsAct!B3013</f>
        <v>WI</v>
      </c>
      <c r="C3013" s="197" t="str">
        <f>YieldsAct!C3013</f>
        <v>Green Lake County</v>
      </c>
      <c r="D3013" s="197">
        <f>YieldsAct!D3013</f>
        <v>-89.042942999999994</v>
      </c>
      <c r="E3013" s="197">
        <f>YieldsAct!E3013</f>
        <v>43.800640000000001</v>
      </c>
      <c r="N3013" s="198">
        <v>2.8389259999999999E-2</v>
      </c>
      <c r="S3013">
        <f t="shared" si="46"/>
        <v>1360.0729449216001</v>
      </c>
    </row>
    <row r="3014" spans="1:19" x14ac:dyDescent="0.25">
      <c r="A3014" s="197">
        <f>YieldsAct!A3014</f>
        <v>55049</v>
      </c>
      <c r="B3014" s="197" t="str">
        <f>YieldsAct!B3014</f>
        <v>WI</v>
      </c>
      <c r="C3014" s="197" t="str">
        <f>YieldsAct!C3014</f>
        <v>Iowa County</v>
      </c>
      <c r="D3014" s="197">
        <f>YieldsAct!D3014</f>
        <v>-90.133562400000002</v>
      </c>
      <c r="E3014" s="197">
        <f>YieldsAct!E3014</f>
        <v>43.001660000000001</v>
      </c>
      <c r="N3014" s="198">
        <v>2.8105290000000002E-2</v>
      </c>
      <c r="S3014">
        <f t="shared" si="46"/>
        <v>1257.9591662001003</v>
      </c>
    </row>
    <row r="3015" spans="1:19" x14ac:dyDescent="0.25">
      <c r="A3015" s="197">
        <f>YieldsAct!A3015</f>
        <v>55051</v>
      </c>
      <c r="B3015" s="197" t="str">
        <f>YieldsAct!B3015</f>
        <v>WI</v>
      </c>
      <c r="C3015" s="197" t="str">
        <f>YieldsAct!C3015</f>
        <v>Iron County</v>
      </c>
      <c r="D3015" s="197">
        <f>YieldsAct!D3015</f>
        <v>-90.243150700000001</v>
      </c>
      <c r="E3015" s="197">
        <f>YieldsAct!E3015</f>
        <v>46.261139999999997</v>
      </c>
      <c r="N3015" s="198">
        <v>2.8445749999999999E-2</v>
      </c>
      <c r="S3015">
        <f t="shared" si="46"/>
        <v>1692.5824667240997</v>
      </c>
    </row>
    <row r="3016" spans="1:19" x14ac:dyDescent="0.25">
      <c r="A3016" s="197">
        <f>YieldsAct!A3016</f>
        <v>55053</v>
      </c>
      <c r="B3016" s="197" t="str">
        <f>YieldsAct!B3016</f>
        <v>WI</v>
      </c>
      <c r="C3016" s="197" t="str">
        <f>YieldsAct!C3016</f>
        <v>Jackson County</v>
      </c>
      <c r="D3016" s="197">
        <f>YieldsAct!D3016</f>
        <v>-90.804660699999999</v>
      </c>
      <c r="E3016" s="197">
        <f>YieldsAct!E3016</f>
        <v>44.319749999999999</v>
      </c>
      <c r="N3016" s="198">
        <v>2.806471E-2</v>
      </c>
      <c r="S3016">
        <f t="shared" si="46"/>
        <v>1427.9574151406248</v>
      </c>
    </row>
    <row r="3017" spans="1:19" x14ac:dyDescent="0.25">
      <c r="A3017" s="197">
        <f>YieldsAct!A3017</f>
        <v>55055</v>
      </c>
      <c r="B3017" s="197" t="str">
        <f>YieldsAct!B3017</f>
        <v>WI</v>
      </c>
      <c r="C3017" s="197" t="str">
        <f>YieldsAct!C3017</f>
        <v>Jefferson County</v>
      </c>
      <c r="D3017" s="197">
        <f>YieldsAct!D3017</f>
        <v>-88.772649000000001</v>
      </c>
      <c r="E3017" s="197">
        <f>YieldsAct!E3017</f>
        <v>43.023029999999999</v>
      </c>
      <c r="N3017" s="198">
        <v>2.8377349999999999E-2</v>
      </c>
      <c r="S3017">
        <f t="shared" ref="S3017:S3080" si="47">E3017*1.5^2*(E3017-30)</f>
        <v>1260.6529733570248</v>
      </c>
    </row>
    <row r="3018" spans="1:19" x14ac:dyDescent="0.25">
      <c r="A3018" s="197">
        <f>YieldsAct!A3018</f>
        <v>55057</v>
      </c>
      <c r="B3018" s="197" t="str">
        <f>YieldsAct!B3018</f>
        <v>WI</v>
      </c>
      <c r="C3018" s="197" t="str">
        <f>YieldsAct!C3018</f>
        <v>Juneau County</v>
      </c>
      <c r="D3018" s="197">
        <f>YieldsAct!D3018</f>
        <v>-90.105434000000002</v>
      </c>
      <c r="E3018" s="197">
        <f>YieldsAct!E3018</f>
        <v>43.923319999999997</v>
      </c>
      <c r="N3018" s="198">
        <v>2.8235369999999999E-2</v>
      </c>
      <c r="S3018">
        <f t="shared" si="47"/>
        <v>1376.0064896003996</v>
      </c>
    </row>
    <row r="3019" spans="1:19" x14ac:dyDescent="0.25">
      <c r="A3019" s="197">
        <f>YieldsAct!A3019</f>
        <v>55059</v>
      </c>
      <c r="B3019" s="197" t="str">
        <f>YieldsAct!B3019</f>
        <v>WI</v>
      </c>
      <c r="C3019" s="197" t="str">
        <f>YieldsAct!C3019</f>
        <v>Kenosha County</v>
      </c>
      <c r="D3019" s="197">
        <f>YieldsAct!D3019</f>
        <v>-88.041440899999998</v>
      </c>
      <c r="E3019" s="197">
        <f>YieldsAct!E3019</f>
        <v>42.584000000000003</v>
      </c>
      <c r="N3019" s="198">
        <v>2.8340580000000001E-2</v>
      </c>
      <c r="S3019">
        <f t="shared" si="47"/>
        <v>1205.7233760000004</v>
      </c>
    </row>
    <row r="3020" spans="1:19" x14ac:dyDescent="0.25">
      <c r="A3020" s="197">
        <f>YieldsAct!A3020</f>
        <v>55061</v>
      </c>
      <c r="B3020" s="197" t="str">
        <f>YieldsAct!B3020</f>
        <v>WI</v>
      </c>
      <c r="C3020" s="197" t="str">
        <f>YieldsAct!C3020</f>
        <v>Kewaunee County</v>
      </c>
      <c r="D3020" s="197">
        <f>YieldsAct!D3020</f>
        <v>-87.615382600000004</v>
      </c>
      <c r="E3020" s="197">
        <f>YieldsAct!E3020</f>
        <v>44.505710000000001</v>
      </c>
      <c r="N3020" s="198">
        <v>2.786245E-2</v>
      </c>
      <c r="S3020">
        <f t="shared" si="47"/>
        <v>1452.5705758592251</v>
      </c>
    </row>
    <row r="3021" spans="1:19" x14ac:dyDescent="0.25">
      <c r="A3021" s="197">
        <f>YieldsAct!A3021</f>
        <v>55063</v>
      </c>
      <c r="B3021" s="197" t="str">
        <f>YieldsAct!B3021</f>
        <v>WI</v>
      </c>
      <c r="C3021" s="197" t="str">
        <f>YieldsAct!C3021</f>
        <v>La Crosse County</v>
      </c>
      <c r="D3021" s="197">
        <f>YieldsAct!D3021</f>
        <v>-91.115193099999999</v>
      </c>
      <c r="E3021" s="197">
        <f>YieldsAct!E3021</f>
        <v>43.9116</v>
      </c>
      <c r="N3021" s="198">
        <v>2.8012220000000001E-2</v>
      </c>
      <c r="S3021">
        <f t="shared" si="47"/>
        <v>1374.4813827600001</v>
      </c>
    </row>
    <row r="3022" spans="1:19" x14ac:dyDescent="0.25">
      <c r="A3022" s="197">
        <f>YieldsAct!A3022</f>
        <v>55065</v>
      </c>
      <c r="B3022" s="197" t="str">
        <f>YieldsAct!B3022</f>
        <v>WI</v>
      </c>
      <c r="C3022" s="197" t="str">
        <f>YieldsAct!C3022</f>
        <v>Lafayette County</v>
      </c>
      <c r="D3022" s="197">
        <f>YieldsAct!D3022</f>
        <v>-90.131318800000003</v>
      </c>
      <c r="E3022" s="197">
        <f>YieldsAct!E3022</f>
        <v>42.658650000000002</v>
      </c>
      <c r="N3022" s="198">
        <v>2.7971650000000001E-2</v>
      </c>
      <c r="S3022">
        <f t="shared" si="47"/>
        <v>1215.0020696006252</v>
      </c>
    </row>
    <row r="3023" spans="1:19" x14ac:dyDescent="0.25">
      <c r="A3023" s="197">
        <f>YieldsAct!A3023</f>
        <v>55067</v>
      </c>
      <c r="B3023" s="197" t="str">
        <f>YieldsAct!B3023</f>
        <v>WI</v>
      </c>
      <c r="C3023" s="197" t="str">
        <f>YieldsAct!C3023</f>
        <v>Langlade County</v>
      </c>
      <c r="D3023" s="197">
        <f>YieldsAct!D3023</f>
        <v>-89.069039200000006</v>
      </c>
      <c r="E3023" s="197">
        <f>YieldsAct!E3023</f>
        <v>45.263399999999997</v>
      </c>
      <c r="N3023" s="198">
        <v>2.8109510000000001E-2</v>
      </c>
      <c r="S3023">
        <f t="shared" si="47"/>
        <v>1554.4651040099995</v>
      </c>
    </row>
    <row r="3024" spans="1:19" x14ac:dyDescent="0.25">
      <c r="A3024" s="197">
        <f>YieldsAct!A3024</f>
        <v>55069</v>
      </c>
      <c r="B3024" s="197" t="str">
        <f>YieldsAct!B3024</f>
        <v>WI</v>
      </c>
      <c r="C3024" s="197" t="str">
        <f>YieldsAct!C3024</f>
        <v>Lincoln County</v>
      </c>
      <c r="D3024" s="197">
        <f>YieldsAct!D3024</f>
        <v>-89.729050400000006</v>
      </c>
      <c r="E3024" s="197">
        <f>YieldsAct!E3024</f>
        <v>45.342410000000001</v>
      </c>
      <c r="N3024" s="198">
        <v>2.8312239999999999E-2</v>
      </c>
      <c r="S3024">
        <f t="shared" si="47"/>
        <v>1565.239150368225</v>
      </c>
    </row>
    <row r="3025" spans="1:19" x14ac:dyDescent="0.25">
      <c r="A3025" s="197">
        <f>YieldsAct!A3025</f>
        <v>55071</v>
      </c>
      <c r="B3025" s="197" t="str">
        <f>YieldsAct!B3025</f>
        <v>WI</v>
      </c>
      <c r="C3025" s="197" t="str">
        <f>YieldsAct!C3025</f>
        <v>Manitowoc County</v>
      </c>
      <c r="D3025" s="197">
        <f>YieldsAct!D3025</f>
        <v>-87.810298599999996</v>
      </c>
      <c r="E3025" s="197">
        <f>YieldsAct!E3025</f>
        <v>44.114179999999998</v>
      </c>
      <c r="N3025" s="198">
        <v>2.7870349999999999E-2</v>
      </c>
      <c r="S3025">
        <f t="shared" si="47"/>
        <v>1400.9298234128996</v>
      </c>
    </row>
    <row r="3026" spans="1:19" x14ac:dyDescent="0.25">
      <c r="A3026" s="197">
        <f>YieldsAct!A3026</f>
        <v>55073</v>
      </c>
      <c r="B3026" s="197" t="str">
        <f>YieldsAct!B3026</f>
        <v>WI</v>
      </c>
      <c r="C3026" s="197" t="str">
        <f>YieldsAct!C3026</f>
        <v>Marathon County</v>
      </c>
      <c r="D3026" s="197">
        <f>YieldsAct!D3026</f>
        <v>-89.753656399999997</v>
      </c>
      <c r="E3026" s="197">
        <f>YieldsAct!E3026</f>
        <v>44.899729999999998</v>
      </c>
      <c r="N3026" s="198">
        <v>2.833666E-2</v>
      </c>
      <c r="S3026">
        <f t="shared" si="47"/>
        <v>1505.2361716640246</v>
      </c>
    </row>
    <row r="3027" spans="1:19" x14ac:dyDescent="0.25">
      <c r="A3027" s="197">
        <f>YieldsAct!A3027</f>
        <v>55075</v>
      </c>
      <c r="B3027" s="197" t="str">
        <f>YieldsAct!B3027</f>
        <v>WI</v>
      </c>
      <c r="C3027" s="197" t="str">
        <f>YieldsAct!C3027</f>
        <v>Marinette County</v>
      </c>
      <c r="D3027" s="197">
        <f>YieldsAct!D3027</f>
        <v>-88.039904800000002</v>
      </c>
      <c r="E3027" s="197">
        <f>YieldsAct!E3027</f>
        <v>45.380200000000002</v>
      </c>
      <c r="N3027" s="198">
        <v>2.7987919999999999E-2</v>
      </c>
      <c r="S3027">
        <f t="shared" si="47"/>
        <v>1570.4022420900003</v>
      </c>
    </row>
    <row r="3028" spans="1:19" x14ac:dyDescent="0.25">
      <c r="A3028" s="197">
        <f>YieldsAct!A3028</f>
        <v>55077</v>
      </c>
      <c r="B3028" s="197" t="str">
        <f>YieldsAct!B3028</f>
        <v>WI</v>
      </c>
      <c r="C3028" s="197" t="str">
        <f>YieldsAct!C3028</f>
        <v>Marquette County</v>
      </c>
      <c r="D3028" s="197">
        <f>YieldsAct!D3028</f>
        <v>-89.393152400000005</v>
      </c>
      <c r="E3028" s="197">
        <f>YieldsAct!E3028</f>
        <v>43.820039999999999</v>
      </c>
      <c r="N3028" s="198">
        <v>2.836487E-2</v>
      </c>
      <c r="S3028">
        <f t="shared" si="47"/>
        <v>1362.5880876035999</v>
      </c>
    </row>
    <row r="3029" spans="1:19" x14ac:dyDescent="0.25">
      <c r="A3029" s="197">
        <f>YieldsAct!A3029</f>
        <v>55078</v>
      </c>
      <c r="B3029" s="197" t="str">
        <f>YieldsAct!B3029</f>
        <v>WI</v>
      </c>
      <c r="C3029" s="197" t="str">
        <f>YieldsAct!C3029</f>
        <v>Menominee County</v>
      </c>
      <c r="D3029" s="197">
        <f>YieldsAct!D3029</f>
        <v>-88.706517300000002</v>
      </c>
      <c r="E3029" s="197">
        <f>YieldsAct!E3029</f>
        <v>45.005809999999997</v>
      </c>
      <c r="N3029" s="198">
        <v>2.8008140000000001E-2</v>
      </c>
      <c r="S3029">
        <f t="shared" si="47"/>
        <v>1519.5344259512246</v>
      </c>
    </row>
    <row r="3030" spans="1:19" x14ac:dyDescent="0.25">
      <c r="A3030" s="197">
        <f>YieldsAct!A3030</f>
        <v>55079</v>
      </c>
      <c r="B3030" s="197" t="str">
        <f>YieldsAct!B3030</f>
        <v>WI</v>
      </c>
      <c r="C3030" s="197" t="str">
        <f>YieldsAct!C3030</f>
        <v>Milwaukee County</v>
      </c>
      <c r="D3030" s="197">
        <f>YieldsAct!D3030</f>
        <v>-87.964163400000004</v>
      </c>
      <c r="E3030" s="197">
        <f>YieldsAct!E3030</f>
        <v>43.007739999999998</v>
      </c>
      <c r="N3030" s="198">
        <v>2.8271939999999999E-2</v>
      </c>
      <c r="S3030">
        <f t="shared" si="47"/>
        <v>1258.7253747920997</v>
      </c>
    </row>
    <row r="3031" spans="1:19" x14ac:dyDescent="0.25">
      <c r="A3031" s="197">
        <f>YieldsAct!A3031</f>
        <v>55081</v>
      </c>
      <c r="B3031" s="197" t="str">
        <f>YieldsAct!B3031</f>
        <v>WI</v>
      </c>
      <c r="C3031" s="197" t="str">
        <f>YieldsAct!C3031</f>
        <v>Monroe County</v>
      </c>
      <c r="D3031" s="197">
        <f>YieldsAct!D3031</f>
        <v>-90.614183499999996</v>
      </c>
      <c r="E3031" s="197">
        <f>YieldsAct!E3031</f>
        <v>43.94594</v>
      </c>
      <c r="N3031" s="198">
        <v>2.8020179999999999E-2</v>
      </c>
      <c r="S3031">
        <f t="shared" si="47"/>
        <v>1378.9517455881</v>
      </c>
    </row>
    <row r="3032" spans="1:19" x14ac:dyDescent="0.25">
      <c r="A3032" s="197">
        <f>YieldsAct!A3032</f>
        <v>55083</v>
      </c>
      <c r="B3032" s="197" t="str">
        <f>YieldsAct!B3032</f>
        <v>WI</v>
      </c>
      <c r="C3032" s="197" t="str">
        <f>YieldsAct!C3032</f>
        <v>Oconto County</v>
      </c>
      <c r="D3032" s="197">
        <f>YieldsAct!D3032</f>
        <v>-88.261568100000005</v>
      </c>
      <c r="E3032" s="197">
        <f>YieldsAct!E3032</f>
        <v>45.02017</v>
      </c>
      <c r="N3032" s="198">
        <v>2.7911100000000001E-2</v>
      </c>
      <c r="S3032">
        <f t="shared" si="47"/>
        <v>1521.4738653650249</v>
      </c>
    </row>
    <row r="3033" spans="1:19" x14ac:dyDescent="0.25">
      <c r="A3033" s="197">
        <f>YieldsAct!A3033</f>
        <v>55085</v>
      </c>
      <c r="B3033" s="197" t="str">
        <f>YieldsAct!B3033</f>
        <v>WI</v>
      </c>
      <c r="C3033" s="197" t="str">
        <f>YieldsAct!C3033</f>
        <v>Oneida County</v>
      </c>
      <c r="D3033" s="197">
        <f>YieldsAct!D3033</f>
        <v>-89.520262000000002</v>
      </c>
      <c r="E3033" s="197">
        <f>YieldsAct!E3033</f>
        <v>45.70288</v>
      </c>
      <c r="N3033" s="198">
        <v>2.8461879999999998E-2</v>
      </c>
      <c r="S3033">
        <f t="shared" si="47"/>
        <v>1614.7503906623999</v>
      </c>
    </row>
    <row r="3034" spans="1:19" x14ac:dyDescent="0.25">
      <c r="A3034" s="197">
        <f>YieldsAct!A3034</f>
        <v>55087</v>
      </c>
      <c r="B3034" s="197" t="str">
        <f>YieldsAct!B3034</f>
        <v>WI</v>
      </c>
      <c r="C3034" s="197" t="str">
        <f>YieldsAct!C3034</f>
        <v>Outagamie County</v>
      </c>
      <c r="D3034" s="197">
        <f>YieldsAct!D3034</f>
        <v>-88.463587899999993</v>
      </c>
      <c r="E3034" s="197">
        <f>YieldsAct!E3034</f>
        <v>44.416649999999997</v>
      </c>
      <c r="N3034" s="198">
        <v>2.8101609999999999E-2</v>
      </c>
      <c r="S3034">
        <f t="shared" si="47"/>
        <v>1440.7634187506246</v>
      </c>
    </row>
    <row r="3035" spans="1:19" x14ac:dyDescent="0.25">
      <c r="A3035" s="197">
        <f>YieldsAct!A3035</f>
        <v>55089</v>
      </c>
      <c r="B3035" s="197" t="str">
        <f>YieldsAct!B3035</f>
        <v>WI</v>
      </c>
      <c r="C3035" s="197" t="str">
        <f>YieldsAct!C3035</f>
        <v>Ozaukee County</v>
      </c>
      <c r="D3035" s="197">
        <f>YieldsAct!D3035</f>
        <v>-87.9448376</v>
      </c>
      <c r="E3035" s="197">
        <f>YieldsAct!E3035</f>
        <v>43.384770000000003</v>
      </c>
      <c r="N3035" s="198">
        <v>2.8073219999999999E-2</v>
      </c>
      <c r="S3035">
        <f t="shared" si="47"/>
        <v>1306.5641278940254</v>
      </c>
    </row>
    <row r="3036" spans="1:19" x14ac:dyDescent="0.25">
      <c r="A3036" s="197">
        <f>YieldsAct!A3036</f>
        <v>55091</v>
      </c>
      <c r="B3036" s="197" t="str">
        <f>YieldsAct!B3036</f>
        <v>WI</v>
      </c>
      <c r="C3036" s="197" t="str">
        <f>YieldsAct!C3036</f>
        <v>Pepin County</v>
      </c>
      <c r="D3036" s="197">
        <f>YieldsAct!D3036</f>
        <v>-92.000624200000004</v>
      </c>
      <c r="E3036" s="197">
        <f>YieldsAct!E3036</f>
        <v>44.59216</v>
      </c>
      <c r="N3036" s="198">
        <v>2.826735E-2</v>
      </c>
      <c r="S3036">
        <f t="shared" si="47"/>
        <v>1464.0658502975998</v>
      </c>
    </row>
    <row r="3037" spans="1:19" x14ac:dyDescent="0.25">
      <c r="A3037" s="197">
        <f>YieldsAct!A3037</f>
        <v>55093</v>
      </c>
      <c r="B3037" s="197" t="str">
        <f>YieldsAct!B3037</f>
        <v>WI</v>
      </c>
      <c r="C3037" s="197" t="str">
        <f>YieldsAct!C3037</f>
        <v>Pierce County</v>
      </c>
      <c r="D3037" s="197">
        <f>YieldsAct!D3037</f>
        <v>-92.429129000000003</v>
      </c>
      <c r="E3037" s="197">
        <f>YieldsAct!E3037</f>
        <v>44.724699999999999</v>
      </c>
      <c r="N3037" s="198">
        <v>2.835702E-2</v>
      </c>
      <c r="S3037">
        <f t="shared" si="47"/>
        <v>1481.7550277024998</v>
      </c>
    </row>
    <row r="3038" spans="1:19" x14ac:dyDescent="0.25">
      <c r="A3038" s="197">
        <f>YieldsAct!A3038</f>
        <v>55095</v>
      </c>
      <c r="B3038" s="197" t="str">
        <f>YieldsAct!B3038</f>
        <v>WI</v>
      </c>
      <c r="C3038" s="197" t="str">
        <f>YieldsAct!C3038</f>
        <v>Polk County</v>
      </c>
      <c r="D3038" s="197">
        <f>YieldsAct!D3038</f>
        <v>-92.456688400000004</v>
      </c>
      <c r="E3038" s="197">
        <f>YieldsAct!E3038</f>
        <v>45.46011</v>
      </c>
      <c r="N3038" s="198">
        <v>2.8373099999999998E-2</v>
      </c>
      <c r="S3038">
        <f t="shared" si="47"/>
        <v>1581.3411777272249</v>
      </c>
    </row>
    <row r="3039" spans="1:19" x14ac:dyDescent="0.25">
      <c r="A3039" s="197">
        <f>YieldsAct!A3039</f>
        <v>55097</v>
      </c>
      <c r="B3039" s="197" t="str">
        <f>YieldsAct!B3039</f>
        <v>WI</v>
      </c>
      <c r="C3039" s="197" t="str">
        <f>YieldsAct!C3039</f>
        <v>Portage County</v>
      </c>
      <c r="D3039" s="197">
        <f>YieldsAct!D3039</f>
        <v>-89.491738999999995</v>
      </c>
      <c r="E3039" s="197">
        <f>YieldsAct!E3039</f>
        <v>44.4741</v>
      </c>
      <c r="N3039" s="198">
        <v>2.8287909999999999E-2</v>
      </c>
      <c r="S3039">
        <f t="shared" si="47"/>
        <v>1448.3757843225001</v>
      </c>
    </row>
    <row r="3040" spans="1:19" x14ac:dyDescent="0.25">
      <c r="A3040" s="197">
        <f>YieldsAct!A3040</f>
        <v>55099</v>
      </c>
      <c r="B3040" s="197" t="str">
        <f>YieldsAct!B3040</f>
        <v>WI</v>
      </c>
      <c r="C3040" s="197" t="str">
        <f>YieldsAct!C3040</f>
        <v>Price County</v>
      </c>
      <c r="D3040" s="197">
        <f>YieldsAct!D3040</f>
        <v>-90.355260700000002</v>
      </c>
      <c r="E3040" s="197">
        <f>YieldsAct!E3040</f>
        <v>45.685130000000001</v>
      </c>
      <c r="N3040" s="198">
        <v>2.8377349999999999E-2</v>
      </c>
      <c r="S3040">
        <f t="shared" si="47"/>
        <v>1612.2987070130253</v>
      </c>
    </row>
    <row r="3041" spans="1:19" x14ac:dyDescent="0.25">
      <c r="A3041" s="197">
        <f>YieldsAct!A3041</f>
        <v>55101</v>
      </c>
      <c r="B3041" s="197" t="str">
        <f>YieldsAct!B3041</f>
        <v>WI</v>
      </c>
      <c r="C3041" s="197" t="str">
        <f>YieldsAct!C3041</f>
        <v>Racine County</v>
      </c>
      <c r="D3041" s="197">
        <f>YieldsAct!D3041</f>
        <v>-88.056428499999996</v>
      </c>
      <c r="E3041" s="197">
        <f>YieldsAct!E3041</f>
        <v>42.748890000000003</v>
      </c>
      <c r="N3041" s="198">
        <v>2.838481E-2</v>
      </c>
      <c r="S3041">
        <f t="shared" si="47"/>
        <v>1226.2520165222254</v>
      </c>
    </row>
    <row r="3042" spans="1:19" x14ac:dyDescent="0.25">
      <c r="A3042" s="197">
        <f>YieldsAct!A3042</f>
        <v>55103</v>
      </c>
      <c r="B3042" s="197" t="str">
        <f>YieldsAct!B3042</f>
        <v>WI</v>
      </c>
      <c r="C3042" s="197" t="str">
        <f>YieldsAct!C3042</f>
        <v>Richland County</v>
      </c>
      <c r="D3042" s="197">
        <f>YieldsAct!D3042</f>
        <v>-90.426805700000003</v>
      </c>
      <c r="E3042" s="197">
        <f>YieldsAct!E3042</f>
        <v>43.381860000000003</v>
      </c>
      <c r="N3042" s="198">
        <v>2.800822E-2</v>
      </c>
      <c r="S3042">
        <f t="shared" si="47"/>
        <v>1306.1924483841005</v>
      </c>
    </row>
    <row r="3043" spans="1:19" x14ac:dyDescent="0.25">
      <c r="A3043" s="197">
        <f>YieldsAct!A3043</f>
        <v>55105</v>
      </c>
      <c r="B3043" s="197" t="str">
        <f>YieldsAct!B3043</f>
        <v>WI</v>
      </c>
      <c r="C3043" s="197" t="str">
        <f>YieldsAct!C3043</f>
        <v>Rock County</v>
      </c>
      <c r="D3043" s="197">
        <f>YieldsAct!D3043</f>
        <v>-89.0766603</v>
      </c>
      <c r="E3043" s="197">
        <f>YieldsAct!E3043</f>
        <v>42.671619999999997</v>
      </c>
      <c r="N3043" s="198">
        <v>2.8239119999999999E-2</v>
      </c>
      <c r="S3043">
        <f t="shared" si="47"/>
        <v>1216.6167452048996</v>
      </c>
    </row>
    <row r="3044" spans="1:19" x14ac:dyDescent="0.25">
      <c r="A3044" s="197">
        <f>YieldsAct!A3044</f>
        <v>55107</v>
      </c>
      <c r="B3044" s="197" t="str">
        <f>YieldsAct!B3044</f>
        <v>WI</v>
      </c>
      <c r="C3044" s="197" t="str">
        <f>YieldsAct!C3044</f>
        <v>Rusk County</v>
      </c>
      <c r="D3044" s="197">
        <f>YieldsAct!D3044</f>
        <v>-91.126525400000006</v>
      </c>
      <c r="E3044" s="197">
        <f>YieldsAct!E3044</f>
        <v>45.482559999999999</v>
      </c>
      <c r="N3044" s="198">
        <v>2.8239150000000001E-2</v>
      </c>
      <c r="S3044">
        <f t="shared" si="47"/>
        <v>1584.4195443455999</v>
      </c>
    </row>
    <row r="3045" spans="1:19" x14ac:dyDescent="0.25">
      <c r="A3045" s="197">
        <f>YieldsAct!A3045</f>
        <v>55109</v>
      </c>
      <c r="B3045" s="197" t="str">
        <f>YieldsAct!B3045</f>
        <v>WI</v>
      </c>
      <c r="C3045" s="197" t="str">
        <f>YieldsAct!C3045</f>
        <v>St. Croix County</v>
      </c>
      <c r="D3045" s="197">
        <f>YieldsAct!D3045</f>
        <v>-92.4653572</v>
      </c>
      <c r="E3045" s="197">
        <f>YieldsAct!E3045</f>
        <v>45.041620000000002</v>
      </c>
      <c r="N3045" s="198">
        <v>2.8292189999999998E-2</v>
      </c>
      <c r="S3045">
        <f t="shared" si="47"/>
        <v>1524.3725975049003</v>
      </c>
    </row>
    <row r="3046" spans="1:19" x14ac:dyDescent="0.25">
      <c r="A3046" s="197">
        <f>YieldsAct!A3046</f>
        <v>55111</v>
      </c>
      <c r="B3046" s="197" t="str">
        <f>YieldsAct!B3046</f>
        <v>WI</v>
      </c>
      <c r="C3046" s="197" t="str">
        <f>YieldsAct!C3046</f>
        <v>Sauk County</v>
      </c>
      <c r="D3046" s="197">
        <f>YieldsAct!D3046</f>
        <v>-89.945737800000003</v>
      </c>
      <c r="E3046" s="197">
        <f>YieldsAct!E3046</f>
        <v>43.427669999999999</v>
      </c>
      <c r="N3046" s="198">
        <v>2.8174620000000001E-2</v>
      </c>
      <c r="S3046">
        <f t="shared" si="47"/>
        <v>1312.0479486650247</v>
      </c>
    </row>
    <row r="3047" spans="1:19" x14ac:dyDescent="0.25">
      <c r="A3047" s="197">
        <f>YieldsAct!A3047</f>
        <v>55113</v>
      </c>
      <c r="B3047" s="197" t="str">
        <f>YieldsAct!B3047</f>
        <v>WI</v>
      </c>
      <c r="C3047" s="197" t="str">
        <f>YieldsAct!C3047</f>
        <v>Sawyer County</v>
      </c>
      <c r="D3047" s="197">
        <f>YieldsAct!D3047</f>
        <v>-91.138081700000001</v>
      </c>
      <c r="E3047" s="197">
        <f>YieldsAct!E3047</f>
        <v>45.88505</v>
      </c>
      <c r="N3047" s="198">
        <v>2.8361170000000002E-2</v>
      </c>
      <c r="S3047">
        <f t="shared" si="47"/>
        <v>1639.9942053806249</v>
      </c>
    </row>
    <row r="3048" spans="1:19" x14ac:dyDescent="0.25">
      <c r="A3048" s="197">
        <f>YieldsAct!A3048</f>
        <v>55115</v>
      </c>
      <c r="B3048" s="197" t="str">
        <f>YieldsAct!B3048</f>
        <v>WI</v>
      </c>
      <c r="C3048" s="197" t="str">
        <f>YieldsAct!C3048</f>
        <v>Shawano County</v>
      </c>
      <c r="D3048" s="197">
        <f>YieldsAct!D3048</f>
        <v>-88.762234300000003</v>
      </c>
      <c r="E3048" s="197">
        <f>YieldsAct!E3048</f>
        <v>44.788170000000001</v>
      </c>
      <c r="N3048" s="198">
        <v>2.8186449999999998E-2</v>
      </c>
      <c r="S3048">
        <f t="shared" si="47"/>
        <v>1490.253911885025</v>
      </c>
    </row>
    <row r="3049" spans="1:19" x14ac:dyDescent="0.25">
      <c r="A3049" s="197">
        <f>YieldsAct!A3049</f>
        <v>55117</v>
      </c>
      <c r="B3049" s="197" t="str">
        <f>YieldsAct!B3049</f>
        <v>WI</v>
      </c>
      <c r="C3049" s="197" t="str">
        <f>YieldsAct!C3049</f>
        <v>Sheboygan County</v>
      </c>
      <c r="D3049" s="197">
        <f>YieldsAct!D3049</f>
        <v>-87.940396000000007</v>
      </c>
      <c r="E3049" s="197">
        <f>YieldsAct!E3049</f>
        <v>43.719679999999997</v>
      </c>
      <c r="N3049" s="198">
        <v>2.800018E-2</v>
      </c>
      <c r="S3049">
        <f t="shared" si="47"/>
        <v>1349.5950434303995</v>
      </c>
    </row>
    <row r="3050" spans="1:19" x14ac:dyDescent="0.25">
      <c r="A3050" s="197">
        <f>YieldsAct!A3050</f>
        <v>55119</v>
      </c>
      <c r="B3050" s="197" t="str">
        <f>YieldsAct!B3050</f>
        <v>WI</v>
      </c>
      <c r="C3050" s="197" t="str">
        <f>YieldsAct!C3050</f>
        <v>Taylor County</v>
      </c>
      <c r="D3050" s="197">
        <f>YieldsAct!D3050</f>
        <v>-90.492780699999997</v>
      </c>
      <c r="E3050" s="197">
        <f>YieldsAct!E3050</f>
        <v>45.215240000000001</v>
      </c>
      <c r="N3050" s="198">
        <v>2.819081E-2</v>
      </c>
      <c r="S3050">
        <f t="shared" si="47"/>
        <v>1547.9116385796001</v>
      </c>
    </row>
    <row r="3051" spans="1:19" x14ac:dyDescent="0.25">
      <c r="A3051" s="197">
        <f>YieldsAct!A3051</f>
        <v>55121</v>
      </c>
      <c r="B3051" s="197" t="str">
        <f>YieldsAct!B3051</f>
        <v>WI</v>
      </c>
      <c r="C3051" s="197" t="str">
        <f>YieldsAct!C3051</f>
        <v>Trempealeau County</v>
      </c>
      <c r="D3051" s="197">
        <f>YieldsAct!D3051</f>
        <v>-91.360230400000006</v>
      </c>
      <c r="E3051" s="197">
        <f>YieldsAct!E3051</f>
        <v>44.308860000000003</v>
      </c>
      <c r="N3051" s="198">
        <v>2.8113849999999999E-2</v>
      </c>
      <c r="S3051">
        <f t="shared" si="47"/>
        <v>1426.5208676241002</v>
      </c>
    </row>
    <row r="3052" spans="1:19" x14ac:dyDescent="0.25">
      <c r="A3052" s="197">
        <f>YieldsAct!A3052</f>
        <v>55123</v>
      </c>
      <c r="B3052" s="197" t="str">
        <f>YieldsAct!B3052</f>
        <v>WI</v>
      </c>
      <c r="C3052" s="197" t="str">
        <f>YieldsAct!C3052</f>
        <v>Vernon County</v>
      </c>
      <c r="D3052" s="197">
        <f>YieldsAct!D3052</f>
        <v>-90.835040800000002</v>
      </c>
      <c r="E3052" s="197">
        <f>YieldsAct!E3052</f>
        <v>43.595199999999998</v>
      </c>
      <c r="N3052" s="198">
        <v>2.793112E-2</v>
      </c>
      <c r="S3052">
        <f t="shared" si="47"/>
        <v>1333.5422918399997</v>
      </c>
    </row>
    <row r="3053" spans="1:19" x14ac:dyDescent="0.25">
      <c r="A3053" s="197">
        <f>YieldsAct!A3053</f>
        <v>55125</v>
      </c>
      <c r="B3053" s="197" t="str">
        <f>YieldsAct!B3053</f>
        <v>WI</v>
      </c>
      <c r="C3053" s="197" t="str">
        <f>YieldsAct!C3053</f>
        <v>Vilas County</v>
      </c>
      <c r="D3053" s="197">
        <f>YieldsAct!D3053</f>
        <v>-89.505603899999997</v>
      </c>
      <c r="E3053" s="197">
        <f>YieldsAct!E3053</f>
        <v>46.043939999999999</v>
      </c>
      <c r="N3053" s="198">
        <v>2.8510440000000001E-2</v>
      </c>
      <c r="S3053">
        <f t="shared" si="47"/>
        <v>1662.1339741280999</v>
      </c>
    </row>
    <row r="3054" spans="1:19" x14ac:dyDescent="0.25">
      <c r="A3054" s="197">
        <f>YieldsAct!A3054</f>
        <v>55127</v>
      </c>
      <c r="B3054" s="197" t="str">
        <f>YieldsAct!B3054</f>
        <v>WI</v>
      </c>
      <c r="C3054" s="197" t="str">
        <f>YieldsAct!C3054</f>
        <v>Walworth County</v>
      </c>
      <c r="D3054" s="197">
        <f>YieldsAct!D3054</f>
        <v>-88.542481600000002</v>
      </c>
      <c r="E3054" s="197">
        <f>YieldsAct!E3054</f>
        <v>42.670610000000003</v>
      </c>
      <c r="N3054" s="198">
        <v>2.8397519999999999E-2</v>
      </c>
      <c r="S3054">
        <f t="shared" si="47"/>
        <v>1216.4909799872255</v>
      </c>
    </row>
    <row r="3055" spans="1:19" x14ac:dyDescent="0.25">
      <c r="A3055" s="197">
        <f>YieldsAct!A3055</f>
        <v>55129</v>
      </c>
      <c r="B3055" s="197" t="str">
        <f>YieldsAct!B3055</f>
        <v>WI</v>
      </c>
      <c r="C3055" s="197" t="str">
        <f>YieldsAct!C3055</f>
        <v>Washburn County</v>
      </c>
      <c r="D3055" s="197">
        <f>YieldsAct!D3055</f>
        <v>-91.794165500000005</v>
      </c>
      <c r="E3055" s="197">
        <f>YieldsAct!E3055</f>
        <v>45.902349999999998</v>
      </c>
      <c r="N3055" s="198">
        <v>2.8360969999999999E-2</v>
      </c>
      <c r="S3055">
        <f t="shared" si="47"/>
        <v>1642.3992799256248</v>
      </c>
    </row>
    <row r="3056" spans="1:19" x14ac:dyDescent="0.25">
      <c r="A3056" s="197">
        <f>YieldsAct!A3056</f>
        <v>55131</v>
      </c>
      <c r="B3056" s="197" t="str">
        <f>YieldsAct!B3056</f>
        <v>WI</v>
      </c>
      <c r="C3056" s="197" t="str">
        <f>YieldsAct!C3056</f>
        <v>Washington County</v>
      </c>
      <c r="D3056" s="197">
        <f>YieldsAct!D3056</f>
        <v>-88.228027999999995</v>
      </c>
      <c r="E3056" s="197">
        <f>YieldsAct!E3056</f>
        <v>43.372399999999999</v>
      </c>
      <c r="N3056" s="198">
        <v>2.822332E-2</v>
      </c>
      <c r="S3056">
        <f t="shared" si="47"/>
        <v>1304.9844339599997</v>
      </c>
    </row>
    <row r="3057" spans="1:19" x14ac:dyDescent="0.25">
      <c r="A3057" s="197">
        <f>YieldsAct!A3057</f>
        <v>55133</v>
      </c>
      <c r="B3057" s="197" t="str">
        <f>YieldsAct!B3057</f>
        <v>WI</v>
      </c>
      <c r="C3057" s="197" t="str">
        <f>YieldsAct!C3057</f>
        <v>Waukesha County</v>
      </c>
      <c r="D3057" s="197">
        <f>YieldsAct!D3057</f>
        <v>-88.300652999999997</v>
      </c>
      <c r="E3057" s="197">
        <f>YieldsAct!E3057</f>
        <v>43.019100000000002</v>
      </c>
      <c r="N3057" s="198">
        <v>2.8332550000000001E-2</v>
      </c>
      <c r="S3057">
        <f t="shared" si="47"/>
        <v>1260.1574208225002</v>
      </c>
    </row>
    <row r="3058" spans="1:19" x14ac:dyDescent="0.25">
      <c r="A3058" s="197">
        <f>YieldsAct!A3058</f>
        <v>55135</v>
      </c>
      <c r="B3058" s="197" t="str">
        <f>YieldsAct!B3058</f>
        <v>WI</v>
      </c>
      <c r="C3058" s="197" t="str">
        <f>YieldsAct!C3058</f>
        <v>Waupaca County</v>
      </c>
      <c r="D3058" s="197">
        <f>YieldsAct!D3058</f>
        <v>-88.961964600000002</v>
      </c>
      <c r="E3058" s="197">
        <f>YieldsAct!E3058</f>
        <v>44.466369999999998</v>
      </c>
      <c r="N3058" s="198">
        <v>2.820692E-2</v>
      </c>
      <c r="S3058">
        <f t="shared" si="47"/>
        <v>1447.3506621980246</v>
      </c>
    </row>
    <row r="3059" spans="1:19" x14ac:dyDescent="0.25">
      <c r="A3059" s="197">
        <f>YieldsAct!A3059</f>
        <v>55137</v>
      </c>
      <c r="B3059" s="197" t="str">
        <f>YieldsAct!B3059</f>
        <v>WI</v>
      </c>
      <c r="C3059" s="197" t="str">
        <f>YieldsAct!C3059</f>
        <v>Waushara County</v>
      </c>
      <c r="D3059" s="197">
        <f>YieldsAct!D3059</f>
        <v>-89.228754600000002</v>
      </c>
      <c r="E3059" s="197">
        <f>YieldsAct!E3059</f>
        <v>44.111739999999998</v>
      </c>
      <c r="N3059" s="198">
        <v>2.825122E-2</v>
      </c>
      <c r="S3059">
        <f t="shared" si="47"/>
        <v>1400.6101631120996</v>
      </c>
    </row>
    <row r="3060" spans="1:19" x14ac:dyDescent="0.25">
      <c r="A3060" s="197">
        <f>YieldsAct!A3060</f>
        <v>55139</v>
      </c>
      <c r="B3060" s="197" t="str">
        <f>YieldsAct!B3060</f>
        <v>WI</v>
      </c>
      <c r="C3060" s="197" t="str">
        <f>YieldsAct!C3060</f>
        <v>Winnebago County</v>
      </c>
      <c r="D3060" s="197">
        <f>YieldsAct!D3060</f>
        <v>-88.637341899999996</v>
      </c>
      <c r="E3060" s="197">
        <f>YieldsAct!E3060</f>
        <v>44.070659999999997</v>
      </c>
      <c r="N3060" s="198">
        <v>2.8324559999999999E-2</v>
      </c>
      <c r="S3060">
        <f t="shared" si="47"/>
        <v>1395.2323638800995</v>
      </c>
    </row>
    <row r="3061" spans="1:19" x14ac:dyDescent="0.25">
      <c r="A3061" s="197">
        <f>YieldsAct!A3061</f>
        <v>55141</v>
      </c>
      <c r="B3061" s="197" t="str">
        <f>YieldsAct!B3061</f>
        <v>WI</v>
      </c>
      <c r="C3061" s="197" t="str">
        <f>YieldsAct!C3061</f>
        <v>Wood County</v>
      </c>
      <c r="D3061" s="197">
        <f>YieldsAct!D3061</f>
        <v>-90.033119799999994</v>
      </c>
      <c r="E3061" s="197">
        <f>YieldsAct!E3061</f>
        <v>44.456290000000003</v>
      </c>
      <c r="N3061" s="198">
        <v>2.8271580000000001E-2</v>
      </c>
      <c r="S3061">
        <f t="shared" si="47"/>
        <v>1446.0142962692255</v>
      </c>
    </row>
    <row r="3062" spans="1:19" x14ac:dyDescent="0.25">
      <c r="A3062" s="197">
        <f>YieldsAct!A3062</f>
        <v>56001</v>
      </c>
      <c r="B3062" s="197" t="str">
        <f>YieldsAct!B3062</f>
        <v>WY</v>
      </c>
      <c r="C3062" s="197" t="str">
        <f>YieldsAct!C3062</f>
        <v>Albany County</v>
      </c>
      <c r="D3062" s="197">
        <f>YieldsAct!D3062</f>
        <v>-105.722486</v>
      </c>
      <c r="E3062" s="197">
        <f>YieldsAct!E3062</f>
        <v>41.657499999999999</v>
      </c>
      <c r="N3062" s="198">
        <v>2.0248499999999999E-2</v>
      </c>
      <c r="S3062">
        <f t="shared" si="47"/>
        <v>1092.6501890625</v>
      </c>
    </row>
    <row r="3063" spans="1:19" x14ac:dyDescent="0.25">
      <c r="A3063" s="197">
        <f>YieldsAct!A3063</f>
        <v>56003</v>
      </c>
      <c r="B3063" s="197" t="str">
        <f>YieldsAct!B3063</f>
        <v>WY</v>
      </c>
      <c r="C3063" s="197" t="str">
        <f>YieldsAct!C3063</f>
        <v>Big Horn County</v>
      </c>
      <c r="D3063" s="197">
        <f>YieldsAct!D3063</f>
        <v>-107.990095</v>
      </c>
      <c r="E3063" s="197">
        <f>YieldsAct!E3063</f>
        <v>44.527200000000001</v>
      </c>
      <c r="N3063" s="198">
        <v>2.1723389999999999E-2</v>
      </c>
      <c r="S3063">
        <f t="shared" si="47"/>
        <v>1455.4249646400001</v>
      </c>
    </row>
    <row r="3064" spans="1:19" x14ac:dyDescent="0.25">
      <c r="A3064" s="197">
        <f>YieldsAct!A3064</f>
        <v>56005</v>
      </c>
      <c r="B3064" s="197" t="str">
        <f>YieldsAct!B3064</f>
        <v>WY</v>
      </c>
      <c r="C3064" s="197" t="str">
        <f>YieldsAct!C3064</f>
        <v>Campbell County</v>
      </c>
      <c r="D3064" s="197">
        <f>YieldsAct!D3064</f>
        <v>-105.539236</v>
      </c>
      <c r="E3064" s="197">
        <f>YieldsAct!E3064</f>
        <v>44.249139999999997</v>
      </c>
      <c r="N3064" s="198">
        <v>2.1987E-2</v>
      </c>
      <c r="S3064">
        <f t="shared" si="47"/>
        <v>1418.6524291640997</v>
      </c>
    </row>
    <row r="3065" spans="1:19" x14ac:dyDescent="0.25">
      <c r="A3065" s="197">
        <f>YieldsAct!A3065</f>
        <v>56007</v>
      </c>
      <c r="B3065" s="197" t="str">
        <f>YieldsAct!B3065</f>
        <v>WY</v>
      </c>
      <c r="C3065" s="197" t="str">
        <f>YieldsAct!C3065</f>
        <v>Carbon County</v>
      </c>
      <c r="D3065" s="197">
        <f>YieldsAct!D3065</f>
        <v>-106.92263199999999</v>
      </c>
      <c r="E3065" s="197">
        <f>YieldsAct!E3065</f>
        <v>41.704650000000001</v>
      </c>
      <c r="N3065" s="198">
        <v>2.0248749999999999E-2</v>
      </c>
      <c r="S3065">
        <f t="shared" si="47"/>
        <v>1098.311246150625</v>
      </c>
    </row>
    <row r="3066" spans="1:19" x14ac:dyDescent="0.25">
      <c r="A3066" s="197">
        <f>YieldsAct!A3066</f>
        <v>56009</v>
      </c>
      <c r="B3066" s="197" t="str">
        <f>YieldsAct!B3066</f>
        <v>WY</v>
      </c>
      <c r="C3066" s="197" t="str">
        <f>YieldsAct!C3066</f>
        <v>Converse County</v>
      </c>
      <c r="D3066" s="197">
        <f>YieldsAct!D3066</f>
        <v>-105.50049300000001</v>
      </c>
      <c r="E3066" s="197">
        <f>YieldsAct!E3066</f>
        <v>42.96998</v>
      </c>
      <c r="N3066" s="198">
        <v>2.1135979999999999E-2</v>
      </c>
      <c r="S3066">
        <f t="shared" si="47"/>
        <v>1253.9695077009001</v>
      </c>
    </row>
    <row r="3067" spans="1:19" x14ac:dyDescent="0.25">
      <c r="A3067" s="197">
        <f>YieldsAct!A3067</f>
        <v>56011</v>
      </c>
      <c r="B3067" s="197" t="str">
        <f>YieldsAct!B3067</f>
        <v>WY</v>
      </c>
      <c r="C3067" s="197" t="str">
        <f>YieldsAct!C3067</f>
        <v>Crook County</v>
      </c>
      <c r="D3067" s="197">
        <f>YieldsAct!D3067</f>
        <v>-104.566681</v>
      </c>
      <c r="E3067" s="197">
        <f>YieldsAct!E3067</f>
        <v>44.593890000000002</v>
      </c>
      <c r="N3067" s="198">
        <v>2.236409E-2</v>
      </c>
      <c r="S3067">
        <f t="shared" si="47"/>
        <v>1464.2962319972253</v>
      </c>
    </row>
    <row r="3068" spans="1:19" x14ac:dyDescent="0.25">
      <c r="A3068" s="197">
        <f>YieldsAct!A3068</f>
        <v>56013</v>
      </c>
      <c r="B3068" s="197" t="str">
        <f>YieldsAct!B3068</f>
        <v>WY</v>
      </c>
      <c r="C3068" s="197" t="str">
        <f>YieldsAct!C3068</f>
        <v>Fremont County</v>
      </c>
      <c r="D3068" s="197">
        <f>YieldsAct!D3068</f>
        <v>-108.62473</v>
      </c>
      <c r="E3068" s="197">
        <f>YieldsAct!E3068</f>
        <v>43.037260000000003</v>
      </c>
      <c r="N3068" s="198">
        <v>2.064158E-2</v>
      </c>
      <c r="S3068">
        <f t="shared" si="47"/>
        <v>1262.4478836921005</v>
      </c>
    </row>
    <row r="3069" spans="1:19" x14ac:dyDescent="0.25">
      <c r="A3069" s="197">
        <f>YieldsAct!A3069</f>
        <v>56015</v>
      </c>
      <c r="B3069" s="197" t="str">
        <f>YieldsAct!B3069</f>
        <v>WY</v>
      </c>
      <c r="C3069" s="197" t="str">
        <f>YieldsAct!C3069</f>
        <v>Goshen County</v>
      </c>
      <c r="D3069" s="197">
        <f>YieldsAct!D3069</f>
        <v>-104.35542</v>
      </c>
      <c r="E3069" s="197">
        <f>YieldsAct!E3069</f>
        <v>42.088639999999998</v>
      </c>
      <c r="N3069" s="198">
        <v>2.1427990000000001E-2</v>
      </c>
      <c r="S3069">
        <f t="shared" si="47"/>
        <v>1144.7874383615997</v>
      </c>
    </row>
    <row r="3070" spans="1:19" x14ac:dyDescent="0.25">
      <c r="A3070" s="197">
        <f>YieldsAct!A3070</f>
        <v>56017</v>
      </c>
      <c r="B3070" s="197" t="str">
        <f>YieldsAct!B3070</f>
        <v>WY</v>
      </c>
      <c r="C3070" s="197" t="str">
        <f>YieldsAct!C3070</f>
        <v>Hot Springs County</v>
      </c>
      <c r="D3070" s="197">
        <f>YieldsAct!D3070</f>
        <v>-108.428162</v>
      </c>
      <c r="E3070" s="197">
        <f>YieldsAct!E3070</f>
        <v>43.715479999999999</v>
      </c>
      <c r="N3070" s="198">
        <v>2.104692E-2</v>
      </c>
      <c r="S3070">
        <f t="shared" si="47"/>
        <v>1349.0522811684</v>
      </c>
    </row>
    <row r="3071" spans="1:19" x14ac:dyDescent="0.25">
      <c r="A3071" s="197">
        <f>YieldsAct!A3071</f>
        <v>56019</v>
      </c>
      <c r="B3071" s="197" t="str">
        <f>YieldsAct!B3071</f>
        <v>WY</v>
      </c>
      <c r="C3071" s="197" t="str">
        <f>YieldsAct!C3071</f>
        <v>Johnson County</v>
      </c>
      <c r="D3071" s="197">
        <f>YieldsAct!D3071</f>
        <v>-106.575418</v>
      </c>
      <c r="E3071" s="197">
        <f>YieldsAct!E3071</f>
        <v>44.036189999999998</v>
      </c>
      <c r="N3071" s="198">
        <v>2.1358869999999999E-2</v>
      </c>
      <c r="S3071">
        <f t="shared" si="47"/>
        <v>1390.7257418612246</v>
      </c>
    </row>
    <row r="3072" spans="1:19" x14ac:dyDescent="0.25">
      <c r="A3072" s="197">
        <f>YieldsAct!A3072</f>
        <v>56021</v>
      </c>
      <c r="B3072" s="197" t="str">
        <f>YieldsAct!B3072</f>
        <v>WY</v>
      </c>
      <c r="C3072" s="197" t="str">
        <f>YieldsAct!C3072</f>
        <v>Laramie County</v>
      </c>
      <c r="D3072" s="197">
        <f>YieldsAct!D3072</f>
        <v>-104.693106</v>
      </c>
      <c r="E3072" s="197">
        <f>YieldsAct!E3072</f>
        <v>41.311239999999998</v>
      </c>
      <c r="N3072" s="198">
        <v>2.1055270000000001E-2</v>
      </c>
      <c r="S3072">
        <f t="shared" si="47"/>
        <v>1051.3830382595997</v>
      </c>
    </row>
    <row r="3073" spans="1:19" x14ac:dyDescent="0.25">
      <c r="A3073" s="197">
        <f>YieldsAct!A3073</f>
        <v>56023</v>
      </c>
      <c r="B3073" s="197" t="str">
        <f>YieldsAct!B3073</f>
        <v>WY</v>
      </c>
      <c r="C3073" s="197" t="str">
        <f>YieldsAct!C3073</f>
        <v>Lincoln County</v>
      </c>
      <c r="D3073" s="197">
        <f>YieldsAct!D3073</f>
        <v>-110.65476700000001</v>
      </c>
      <c r="E3073" s="197">
        <f>YieldsAct!E3073</f>
        <v>42.252960000000002</v>
      </c>
      <c r="N3073" s="198">
        <v>2.107935E-2</v>
      </c>
      <c r="S3073">
        <f t="shared" si="47"/>
        <v>1164.8786147136002</v>
      </c>
    </row>
    <row r="3074" spans="1:19" x14ac:dyDescent="0.25">
      <c r="A3074" s="197">
        <f>YieldsAct!A3074</f>
        <v>56025</v>
      </c>
      <c r="B3074" s="197" t="str">
        <f>YieldsAct!B3074</f>
        <v>WY</v>
      </c>
      <c r="C3074" s="197" t="str">
        <f>YieldsAct!C3074</f>
        <v>Natrona County</v>
      </c>
      <c r="D3074" s="197">
        <f>YieldsAct!D3074</f>
        <v>-106.78657</v>
      </c>
      <c r="E3074" s="197">
        <f>YieldsAct!E3074</f>
        <v>42.967179999999999</v>
      </c>
      <c r="N3074" s="198">
        <v>2.0564539999999999E-2</v>
      </c>
      <c r="S3074">
        <f t="shared" si="47"/>
        <v>1253.6171035928999</v>
      </c>
    </row>
    <row r="3075" spans="1:19" x14ac:dyDescent="0.25">
      <c r="A3075" s="197">
        <f>YieldsAct!A3075</f>
        <v>56027</v>
      </c>
      <c r="B3075" s="197" t="str">
        <f>YieldsAct!B3075</f>
        <v>WY</v>
      </c>
      <c r="C3075" s="197" t="str">
        <f>YieldsAct!C3075</f>
        <v>Niobrara County</v>
      </c>
      <c r="D3075" s="197">
        <f>YieldsAct!D3075</f>
        <v>-104.48256499999999</v>
      </c>
      <c r="E3075" s="197">
        <f>YieldsAct!E3075</f>
        <v>43.056609999999999</v>
      </c>
      <c r="N3075" s="198">
        <v>2.1561719999999999E-2</v>
      </c>
      <c r="S3075">
        <f t="shared" si="47"/>
        <v>1264.8900705572248</v>
      </c>
    </row>
    <row r="3076" spans="1:19" x14ac:dyDescent="0.25">
      <c r="A3076" s="197">
        <f>YieldsAct!A3076</f>
        <v>56029</v>
      </c>
      <c r="B3076" s="197" t="str">
        <f>YieldsAct!B3076</f>
        <v>WY</v>
      </c>
      <c r="C3076" s="197" t="str">
        <f>YieldsAct!C3076</f>
        <v>Park County</v>
      </c>
      <c r="D3076" s="197">
        <f>YieldsAct!D3076</f>
        <v>-109.75835499999999</v>
      </c>
      <c r="E3076" s="197">
        <f>YieldsAct!E3076</f>
        <v>44.492719999999998</v>
      </c>
      <c r="N3076" s="198">
        <v>2.18777E-2</v>
      </c>
      <c r="S3076">
        <f t="shared" si="47"/>
        <v>1450.8461992463999</v>
      </c>
    </row>
    <row r="3077" spans="1:19" x14ac:dyDescent="0.25">
      <c r="A3077" s="197">
        <f>YieldsAct!A3077</f>
        <v>56031</v>
      </c>
      <c r="B3077" s="197" t="str">
        <f>YieldsAct!B3077</f>
        <v>WY</v>
      </c>
      <c r="C3077" s="197" t="str">
        <f>YieldsAct!C3077</f>
        <v>Platte County</v>
      </c>
      <c r="D3077" s="197">
        <f>YieldsAct!D3077</f>
        <v>-104.963624</v>
      </c>
      <c r="E3077" s="197">
        <f>YieldsAct!E3077</f>
        <v>42.1325</v>
      </c>
      <c r="N3077" s="198">
        <v>2.1443650000000002E-2</v>
      </c>
      <c r="S3077">
        <f t="shared" si="47"/>
        <v>1150.1382515625</v>
      </c>
    </row>
    <row r="3078" spans="1:19" x14ac:dyDescent="0.25">
      <c r="A3078" s="197">
        <f>YieldsAct!A3078</f>
        <v>56033</v>
      </c>
      <c r="B3078" s="197" t="str">
        <f>YieldsAct!B3078</f>
        <v>WY</v>
      </c>
      <c r="C3078" s="197" t="str">
        <f>YieldsAct!C3078</f>
        <v>Sheridan County</v>
      </c>
      <c r="D3078" s="197">
        <f>YieldsAct!D3078</f>
        <v>-106.87679900000001</v>
      </c>
      <c r="E3078" s="197">
        <f>YieldsAct!E3078</f>
        <v>44.791969999999999</v>
      </c>
      <c r="N3078" s="198">
        <v>2.221799E-2</v>
      </c>
      <c r="S3078">
        <f t="shared" si="47"/>
        <v>1490.7633220820248</v>
      </c>
    </row>
    <row r="3079" spans="1:19" x14ac:dyDescent="0.25">
      <c r="A3079" s="197">
        <f>YieldsAct!A3079</f>
        <v>56035</v>
      </c>
      <c r="B3079" s="197" t="str">
        <f>YieldsAct!B3079</f>
        <v>WY</v>
      </c>
      <c r="C3079" s="197" t="str">
        <f>YieldsAct!C3079</f>
        <v>Sublette County</v>
      </c>
      <c r="D3079" s="197">
        <f>YieldsAct!D3079</f>
        <v>-109.90922999999999</v>
      </c>
      <c r="E3079" s="197">
        <f>YieldsAct!E3079</f>
        <v>42.766869999999997</v>
      </c>
      <c r="N3079" s="198">
        <v>2.0791770000000001E-2</v>
      </c>
      <c r="S3079">
        <f t="shared" si="47"/>
        <v>1228.4979065930247</v>
      </c>
    </row>
    <row r="3080" spans="1:19" x14ac:dyDescent="0.25">
      <c r="A3080" s="197">
        <f>YieldsAct!A3080</f>
        <v>56037</v>
      </c>
      <c r="B3080" s="197" t="str">
        <f>YieldsAct!B3080</f>
        <v>WY</v>
      </c>
      <c r="C3080" s="197" t="str">
        <f>YieldsAct!C3080</f>
        <v>Sweetwater County</v>
      </c>
      <c r="D3080" s="197">
        <f>YieldsAct!D3080</f>
        <v>-108.87899899999999</v>
      </c>
      <c r="E3080" s="197">
        <f>YieldsAct!E3080</f>
        <v>41.656509999999997</v>
      </c>
      <c r="N3080" s="198">
        <v>2.03296E-2</v>
      </c>
      <c r="S3080">
        <f t="shared" si="47"/>
        <v>1092.5314321052247</v>
      </c>
    </row>
    <row r="3081" spans="1:19" x14ac:dyDescent="0.25">
      <c r="A3081" s="197">
        <f>YieldsAct!A3081</f>
        <v>56039</v>
      </c>
      <c r="B3081" s="197" t="str">
        <f>YieldsAct!B3081</f>
        <v>WY</v>
      </c>
      <c r="C3081" s="197" t="str">
        <f>YieldsAct!C3081</f>
        <v>Teton County</v>
      </c>
      <c r="D3081" s="197">
        <f>YieldsAct!D3081</f>
        <v>-110.57097400000001</v>
      </c>
      <c r="E3081" s="197">
        <f>YieldsAct!E3081</f>
        <v>43.713560000000001</v>
      </c>
      <c r="N3081" s="198">
        <v>2.2011309999999999E-2</v>
      </c>
      <c r="S3081">
        <f t="shared" ref="S3081:S3082" si="48">E3081*1.5^2*(E3081-30)</f>
        <v>1348.8041877156002</v>
      </c>
    </row>
    <row r="3082" spans="1:19" x14ac:dyDescent="0.25">
      <c r="A3082" s="197">
        <f>YieldsAct!A3082</f>
        <v>56041</v>
      </c>
      <c r="B3082" s="197" t="str">
        <f>YieldsAct!B3082</f>
        <v>WY</v>
      </c>
      <c r="C3082" s="197" t="str">
        <f>YieldsAct!C3082</f>
        <v>Uinta County</v>
      </c>
      <c r="D3082" s="197">
        <f>YieldsAct!D3082</f>
        <v>-110.55303600000001</v>
      </c>
      <c r="E3082" s="197">
        <f>YieldsAct!E3082</f>
        <v>41.289319999999996</v>
      </c>
      <c r="N3082" s="198">
        <v>2.0459539999999998E-2</v>
      </c>
      <c r="S3082">
        <f t="shared" si="48"/>
        <v>1048.7887786403994</v>
      </c>
    </row>
    <row r="3083" spans="1:19" x14ac:dyDescent="0.25">
      <c r="A3083" s="197">
        <f>YieldsAct!A3083</f>
        <v>56043</v>
      </c>
      <c r="B3083" s="197" t="str">
        <f>YieldsAct!B3083</f>
        <v>WY</v>
      </c>
      <c r="C3083" s="197" t="str">
        <f>YieldsAct!C3083</f>
        <v>Washakie County</v>
      </c>
      <c r="D3083" s="197">
        <f>YieldsAct!D3083</f>
        <v>-107.679282</v>
      </c>
      <c r="E3083" s="197">
        <f>YieldsAct!E3083</f>
        <v>43.909059999999997</v>
      </c>
      <c r="N3083" s="198">
        <v>2.1452269999999999E-2</v>
      </c>
    </row>
    <row r="3084" spans="1:19" x14ac:dyDescent="0.25">
      <c r="A3084" s="197">
        <f>YieldsAct!A3084</f>
        <v>56045</v>
      </c>
      <c r="B3084" s="197" t="str">
        <f>YieldsAct!B3084</f>
        <v>WY</v>
      </c>
      <c r="C3084" s="197" t="str">
        <f>YieldsAct!C3084</f>
        <v>Weston County</v>
      </c>
      <c r="D3084" s="197">
        <f>YieldsAct!D3084</f>
        <v>-104.556904</v>
      </c>
      <c r="E3084" s="197">
        <f>YieldsAct!E3084</f>
        <v>43.84346</v>
      </c>
      <c r="N3084" s="198">
        <v>2.168312E-2</v>
      </c>
    </row>
    <row r="3085" spans="1:19" x14ac:dyDescent="0.25">
      <c r="A3085" s="197"/>
      <c r="B3085" s="197"/>
      <c r="C3085" s="197"/>
      <c r="D3085" s="197"/>
      <c r="E3085" s="197" t="str">
        <f>YieldsAct!E3085</f>
        <v>Average</v>
      </c>
      <c r="N3085" t="e">
        <f>AVERAGE(N3:N500)</f>
        <v>#REF!</v>
      </c>
    </row>
    <row r="3086" spans="1:19" x14ac:dyDescent="0.25">
      <c r="N3086" t="e">
        <f>MAX(N3:N3084)</f>
        <v>#REF!</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931B2-069B-4CE4-9B61-B3CEB888E31B}">
  <dimension ref="A1:N3"/>
  <sheetViews>
    <sheetView workbookViewId="0">
      <selection activeCell="H14" sqref="H14"/>
    </sheetView>
  </sheetViews>
  <sheetFormatPr defaultRowHeight="15.75" x14ac:dyDescent="0.25"/>
  <cols>
    <col min="4" max="4" width="12.625" customWidth="1"/>
    <col min="6" max="6" width="13.5" customWidth="1"/>
    <col min="7" max="7" width="14.125" customWidth="1"/>
  </cols>
  <sheetData>
    <row r="1" spans="1:14" ht="30" x14ac:dyDescent="0.25">
      <c r="A1" s="151" t="s">
        <v>574</v>
      </c>
      <c r="B1" s="197" t="s">
        <v>575</v>
      </c>
      <c r="C1" s="151" t="s">
        <v>576</v>
      </c>
      <c r="D1" s="151" t="s">
        <v>577</v>
      </c>
      <c r="E1" s="151" t="s">
        <v>578</v>
      </c>
      <c r="F1" t="s">
        <v>2474</v>
      </c>
      <c r="G1" t="s">
        <v>2475</v>
      </c>
      <c r="H1" t="s">
        <v>2476</v>
      </c>
      <c r="I1" t="s">
        <v>2477</v>
      </c>
      <c r="J1" t="s">
        <v>2478</v>
      </c>
      <c r="K1" t="s">
        <v>2479</v>
      </c>
      <c r="L1" t="s">
        <v>2480</v>
      </c>
      <c r="M1" t="s">
        <v>2481</v>
      </c>
      <c r="N1" t="s">
        <v>2482</v>
      </c>
    </row>
    <row r="2" spans="1:14" x14ac:dyDescent="0.25">
      <c r="A2" s="151"/>
      <c r="B2" s="197"/>
      <c r="D2" s="222"/>
    </row>
    <row r="3" spans="1:14" x14ac:dyDescent="0.25">
      <c r="A3" s="197">
        <f>YieldsAct!A3</f>
        <v>1001</v>
      </c>
      <c r="B3" s="197" t="str">
        <f>YieldsAct!B3</f>
        <v>AL</v>
      </c>
      <c r="C3" s="197" t="str">
        <f>YieldsAct!C3</f>
        <v>Autauga County</v>
      </c>
      <c r="D3" s="197">
        <f>YieldsAct!D3</f>
        <v>-86.645648600000001</v>
      </c>
      <c r="E3" s="197">
        <f>YieldsAct!E3</f>
        <v>32.540089999999999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5434-C5AE-8F49-98DA-332E559EC16E}">
  <sheetPr codeName="Sheet10">
    <tabColor rgb="FF000000"/>
  </sheetPr>
  <dimension ref="A1:LI339"/>
  <sheetViews>
    <sheetView zoomScaleNormal="100" workbookViewId="0">
      <pane xSplit="1" ySplit="3" topLeftCell="B4" activePane="bottomRight" state="frozen"/>
      <selection pane="topRight" activeCell="B1" sqref="B1"/>
      <selection pane="bottomLeft" activeCell="A3" sqref="A3"/>
      <selection pane="bottomRight" activeCell="L8" sqref="L8"/>
    </sheetView>
  </sheetViews>
  <sheetFormatPr defaultColWidth="11" defaultRowHeight="15.75" x14ac:dyDescent="0.25"/>
  <cols>
    <col min="1" max="1" width="34.125" bestFit="1" customWidth="1"/>
    <col min="2" max="2" width="22.875" style="7" customWidth="1"/>
    <col min="3" max="3" width="16.875" style="7" customWidth="1"/>
    <col min="4" max="4" width="14.5" style="7" bestFit="1" customWidth="1"/>
    <col min="5" max="5" width="15.125" style="7" bestFit="1" customWidth="1"/>
    <col min="6" max="6" width="17.75" style="7" bestFit="1" customWidth="1"/>
    <col min="7" max="9" width="17.75" style="7" customWidth="1"/>
    <col min="10" max="10" width="17.5" style="7" bestFit="1" customWidth="1"/>
    <col min="11" max="11" width="13.875" style="7" bestFit="1" customWidth="1"/>
    <col min="12" max="12" width="13.875" style="7" customWidth="1"/>
    <col min="13" max="13" width="16.625" style="7" customWidth="1"/>
    <col min="14" max="14" width="13" style="7" customWidth="1"/>
    <col min="15" max="15" width="14.75" style="7" bestFit="1" customWidth="1"/>
    <col min="16" max="22" width="13" style="7" customWidth="1"/>
    <col min="24" max="24" width="22.5" style="46" bestFit="1" customWidth="1"/>
    <col min="25" max="25" width="13.5" customWidth="1"/>
    <col min="27" max="32" width="11.75" customWidth="1"/>
    <col min="33" max="33" width="16.875" customWidth="1"/>
    <col min="34" max="37" width="13.625" customWidth="1"/>
    <col min="38" max="38" width="14.875" customWidth="1"/>
    <col min="47" max="47" width="39.125" customWidth="1"/>
    <col min="48" max="48" width="12.125" bestFit="1" customWidth="1"/>
    <col min="55" max="55" width="10.375" customWidth="1"/>
    <col min="56" max="56" width="18.75" customWidth="1"/>
    <col min="57" max="57" width="17.625" customWidth="1"/>
    <col min="58" max="59" width="13.5" customWidth="1"/>
    <col min="60" max="60" width="17.75" customWidth="1"/>
    <col min="61" max="61" width="14.75" bestFit="1" customWidth="1"/>
    <col min="62" max="62" width="11.5" bestFit="1" customWidth="1"/>
    <col min="63" max="63" width="12.25" bestFit="1" customWidth="1"/>
    <col min="64" max="64" width="16.25" bestFit="1" customWidth="1"/>
    <col min="65" max="65" width="11.625" bestFit="1" customWidth="1"/>
    <col min="66" max="66" width="11.875" bestFit="1" customWidth="1"/>
    <col min="70" max="70" width="29.875" customWidth="1"/>
    <col min="93" max="93" width="30.625" bestFit="1" customWidth="1"/>
    <col min="97" max="101" width="0.25" customWidth="1"/>
    <col min="106" max="106" width="13.625" bestFit="1" customWidth="1"/>
    <col min="116" max="116" width="23" bestFit="1" customWidth="1"/>
  </cols>
  <sheetData>
    <row r="1" spans="1:321" ht="18.75" x14ac:dyDescent="0.3">
      <c r="A1" s="85" t="s">
        <v>94</v>
      </c>
      <c r="B1" s="85" t="s">
        <v>1</v>
      </c>
      <c r="E1"/>
      <c r="F1"/>
      <c r="G1"/>
      <c r="H1"/>
      <c r="I1"/>
      <c r="J1"/>
      <c r="K1"/>
      <c r="L1"/>
      <c r="M1"/>
      <c r="N1"/>
      <c r="O1"/>
      <c r="P1"/>
      <c r="Q1"/>
      <c r="R1"/>
      <c r="S1"/>
      <c r="T1"/>
      <c r="U1"/>
      <c r="V1"/>
      <c r="X1"/>
    </row>
    <row r="2" spans="1:321" x14ac:dyDescent="0.25">
      <c r="A2" s="91" t="s">
        <v>2483</v>
      </c>
      <c r="B2" s="13" t="str">
        <f>General!B1</f>
        <v>Soy Biodiesel</v>
      </c>
      <c r="C2" s="13" t="str">
        <f>General!C1</f>
        <v>Soy Jet</v>
      </c>
      <c r="D2" s="13" t="str">
        <f>General!D1</f>
        <v>Corn Grain EtOH</v>
      </c>
      <c r="E2" s="13" t="str">
        <f>General!E1</f>
        <v>Corn Stover EtOH</v>
      </c>
      <c r="F2" s="13" t="str">
        <f>General!F1</f>
        <v>Corn Stover Pyrol Jet</v>
      </c>
      <c r="G2" s="13" t="str">
        <f>General!G1</f>
        <v>Wheat Grain EtOH</v>
      </c>
      <c r="H2" s="13" t="str">
        <f>General!H1</f>
        <v>Wheat Stover ?</v>
      </c>
      <c r="I2" s="13" t="str">
        <f>General!I1</f>
        <v>Alfalfa ?</v>
      </c>
      <c r="J2" s="13" t="str">
        <f>General!J1</f>
        <v>Forest Plantation FT</v>
      </c>
      <c r="K2" s="13" t="str">
        <f>General!K1</f>
        <v>Grass Hay FT</v>
      </c>
      <c r="L2" s="13" t="str">
        <f>General!L1</f>
        <v>Miscanthus FT</v>
      </c>
      <c r="M2" s="13" t="str">
        <f>General!M1</f>
        <v>Algae HEFA</v>
      </c>
      <c r="N2" s="13" t="str">
        <f>General!N1</f>
        <v>Algae HTL</v>
      </c>
      <c r="O2" s="253" t="str">
        <f>General!O1</f>
        <v>Forestry Residue</v>
      </c>
      <c r="P2" s="253" t="str">
        <f>General!P1</f>
        <v>BETO++++</v>
      </c>
      <c r="Q2" s="253" t="str">
        <f>General!Q1</f>
        <v>Carinata</v>
      </c>
      <c r="R2" s="253" t="str">
        <f>General!R1</f>
        <v>Guayule</v>
      </c>
      <c r="S2" s="253" t="str">
        <f>General!S1</f>
        <v>Macroalage</v>
      </c>
      <c r="T2" s="253" t="str">
        <f>General!T1</f>
        <v>BETO+</v>
      </c>
      <c r="U2" s="245" t="str">
        <f>General!U1</f>
        <v>BETO++</v>
      </c>
      <c r="V2" s="245" t="str">
        <f>General!V1</f>
        <v>BETO+++</v>
      </c>
      <c r="X2" s="44" t="s">
        <v>2484</v>
      </c>
      <c r="Y2" s="40" t="str">
        <f>General!B1</f>
        <v>Soy Biodiesel</v>
      </c>
      <c r="Z2" s="40" t="str">
        <f>General!C1</f>
        <v>Soy Jet</v>
      </c>
      <c r="AA2" s="40" t="str">
        <f>General!D1</f>
        <v>Corn Grain EtOH</v>
      </c>
      <c r="AB2" s="40" t="str">
        <f>General!E1</f>
        <v>Corn Stover EtOH</v>
      </c>
      <c r="AC2" s="40" t="str">
        <f>General!F1</f>
        <v>Corn Stover Pyrol Jet</v>
      </c>
      <c r="AD2" s="40" t="str">
        <f>General!G1</f>
        <v>Wheat Grain EtOH</v>
      </c>
      <c r="AE2" s="40" t="str">
        <f>General!H1</f>
        <v>Wheat Stover ?</v>
      </c>
      <c r="AF2" s="40" t="str">
        <f>General!I1</f>
        <v>Alfalfa ?</v>
      </c>
      <c r="AG2" s="40" t="str">
        <f>General!J1</f>
        <v>Forest Plantation FT</v>
      </c>
      <c r="AH2" s="40" t="str">
        <f>General!K1</f>
        <v>Grass Hay FT</v>
      </c>
      <c r="AI2" s="40" t="str">
        <f>General!L1</f>
        <v>Miscanthus FT</v>
      </c>
      <c r="AJ2" s="40" t="str">
        <f>General!M1</f>
        <v>Algae HEFA</v>
      </c>
      <c r="AK2" s="40" t="str">
        <f>General!N1</f>
        <v>Algae HTL</v>
      </c>
      <c r="AL2" s="40" t="str">
        <f>General!O1</f>
        <v>Forestry Residue</v>
      </c>
      <c r="AM2" s="40" t="str">
        <f>General!P1</f>
        <v>BETO++++</v>
      </c>
      <c r="AN2" s="40" t="str">
        <f>General!Q1</f>
        <v>Carinata</v>
      </c>
      <c r="AO2" s="40" t="str">
        <f>General!R1</f>
        <v>Guayule</v>
      </c>
      <c r="AP2" s="40" t="str">
        <f>General!S1</f>
        <v>Macroalage</v>
      </c>
      <c r="AQ2" s="40" t="str">
        <f>General!T1</f>
        <v>BETO+</v>
      </c>
      <c r="AR2" s="40" t="str">
        <f>General!U1</f>
        <v>BETO++</v>
      </c>
      <c r="AS2" s="40" t="str">
        <f>General!V1</f>
        <v>BETO+++</v>
      </c>
      <c r="AU2" s="41" t="s">
        <v>2485</v>
      </c>
      <c r="AV2" s="41" t="str">
        <f>General!B1</f>
        <v>Soy Biodiesel</v>
      </c>
      <c r="AW2" s="41" t="str">
        <f>General!C1</f>
        <v>Soy Jet</v>
      </c>
      <c r="AX2" s="41" t="str">
        <f>General!D1</f>
        <v>Corn Grain EtOH</v>
      </c>
      <c r="AY2" s="41" t="str">
        <f>General!E1</f>
        <v>Corn Stover EtOH</v>
      </c>
      <c r="AZ2" s="41" t="str">
        <f>General!F1</f>
        <v>Corn Stover Pyrol Jet</v>
      </c>
      <c r="BA2" s="41" t="str">
        <f>General!G1</f>
        <v>Wheat Grain EtOH</v>
      </c>
      <c r="BB2" s="41" t="str">
        <f>General!H1</f>
        <v>Wheat Stover ?</v>
      </c>
      <c r="BC2" s="41" t="str">
        <f>General!I1</f>
        <v>Alfalfa ?</v>
      </c>
      <c r="BD2" s="41" t="str">
        <f>General!J1</f>
        <v>Forest Plantation FT</v>
      </c>
      <c r="BE2" s="41" t="str">
        <f>General!K1</f>
        <v>Grass Hay FT</v>
      </c>
      <c r="BF2" s="41" t="str">
        <f>General!L1</f>
        <v>Miscanthus FT</v>
      </c>
      <c r="BG2" s="41" t="str">
        <f>General!M1</f>
        <v>Algae HEFA</v>
      </c>
      <c r="BH2" s="41" t="str">
        <f>General!N1</f>
        <v>Algae HTL</v>
      </c>
      <c r="BI2" s="41" t="str">
        <f>General!O1</f>
        <v>Forestry Residue</v>
      </c>
      <c r="BJ2" s="41" t="str">
        <f>General!P1</f>
        <v>BETO++++</v>
      </c>
      <c r="BK2" s="41" t="str">
        <f>General!Q1</f>
        <v>Carinata</v>
      </c>
      <c r="BL2" s="41" t="str">
        <f>General!R1</f>
        <v>Guayule</v>
      </c>
      <c r="BM2" s="41" t="str">
        <f>General!S1</f>
        <v>Macroalage</v>
      </c>
      <c r="BN2" s="41" t="str">
        <f>General!T1</f>
        <v>BETO+</v>
      </c>
      <c r="BO2" s="41" t="str">
        <f>General!U1</f>
        <v>BETO++</v>
      </c>
      <c r="BP2" s="41" t="str">
        <f>General!V1</f>
        <v>BETO+++</v>
      </c>
      <c r="BR2" s="507" t="s">
        <v>2486</v>
      </c>
      <c r="BS2" s="507" t="str">
        <f>General!B1</f>
        <v>Soy Biodiesel</v>
      </c>
      <c r="BT2" s="507" t="str">
        <f>General!C1</f>
        <v>Soy Jet</v>
      </c>
      <c r="BU2" s="507" t="str">
        <f>General!D1</f>
        <v>Corn Grain EtOH</v>
      </c>
      <c r="BV2" s="507" t="str">
        <f>General!E1</f>
        <v>Corn Stover EtOH</v>
      </c>
      <c r="BW2" s="507" t="str">
        <f>General!F1</f>
        <v>Corn Stover Pyrol Jet</v>
      </c>
      <c r="BX2" s="507" t="str">
        <f>General!G1</f>
        <v>Wheat Grain EtOH</v>
      </c>
      <c r="BY2" s="507" t="str">
        <f>General!H1</f>
        <v>Wheat Stover ?</v>
      </c>
      <c r="BZ2" s="507" t="str">
        <f>General!I1</f>
        <v>Alfalfa ?</v>
      </c>
      <c r="CA2" s="507" t="str">
        <f>General!J1</f>
        <v>Forest Plantation FT</v>
      </c>
      <c r="CB2" s="507" t="str">
        <f>General!K1</f>
        <v>Grass Hay FT</v>
      </c>
      <c r="CC2" s="507" t="str">
        <f>General!L1</f>
        <v>Miscanthus FT</v>
      </c>
      <c r="CD2" s="507" t="str">
        <f>General!M1</f>
        <v>Algae HEFA</v>
      </c>
      <c r="CE2" s="507" t="str">
        <f>General!N1</f>
        <v>Algae HTL</v>
      </c>
      <c r="CF2" s="507" t="str">
        <f>General!O1</f>
        <v>Forestry Residue</v>
      </c>
      <c r="CG2" s="507" t="str">
        <f>General!P1</f>
        <v>BETO++++</v>
      </c>
      <c r="CH2" s="507" t="str">
        <f>General!Q1</f>
        <v>Carinata</v>
      </c>
      <c r="CI2" s="507" t="str">
        <f>General!R1</f>
        <v>Guayule</v>
      </c>
      <c r="CJ2" s="507" t="str">
        <f>General!S1</f>
        <v>Macroalage</v>
      </c>
      <c r="CK2" s="507" t="str">
        <f>General!T1</f>
        <v>BETO+</v>
      </c>
      <c r="CL2" s="507" t="str">
        <f>General!U1</f>
        <v>BETO++</v>
      </c>
      <c r="CM2" s="507" t="str">
        <f>General!V1</f>
        <v>BETO+++</v>
      </c>
      <c r="CO2" s="511" t="s">
        <v>2487</v>
      </c>
      <c r="CP2" s="511" t="str">
        <f>General!B1</f>
        <v>Soy Biodiesel</v>
      </c>
      <c r="CQ2" s="511" t="str">
        <f>General!C1</f>
        <v>Soy Jet</v>
      </c>
      <c r="CR2" s="511" t="str">
        <f>General!D1</f>
        <v>Corn Grain EtOH</v>
      </c>
      <c r="CS2" s="511" t="str">
        <f>General!E1</f>
        <v>Corn Stover EtOH</v>
      </c>
      <c r="CT2" s="511" t="str">
        <f>General!F1</f>
        <v>Corn Stover Pyrol Jet</v>
      </c>
      <c r="CU2" s="511" t="str">
        <f>General!G1</f>
        <v>Wheat Grain EtOH</v>
      </c>
      <c r="CV2" s="511" t="str">
        <f>General!H1</f>
        <v>Wheat Stover ?</v>
      </c>
      <c r="CW2" s="511" t="str">
        <f>General!I1</f>
        <v>Alfalfa ?</v>
      </c>
      <c r="CX2" s="511" t="str">
        <f>General!J1</f>
        <v>Forest Plantation FT</v>
      </c>
      <c r="CY2" s="511" t="str">
        <f>General!K1</f>
        <v>Grass Hay FT</v>
      </c>
      <c r="CZ2" s="511" t="str">
        <f>General!L1</f>
        <v>Miscanthus FT</v>
      </c>
      <c r="DA2" s="511" t="str">
        <f>General!M1</f>
        <v>Algae HEFA</v>
      </c>
      <c r="DB2" s="511" t="str">
        <f>General!N1</f>
        <v>Algae HTL</v>
      </c>
      <c r="DC2" s="511" t="str">
        <f>General!O1</f>
        <v>Forestry Residue</v>
      </c>
      <c r="DD2" s="511" t="str">
        <f>General!P1</f>
        <v>BETO++++</v>
      </c>
      <c r="DE2" s="511" t="str">
        <f>General!Q1</f>
        <v>Carinata</v>
      </c>
      <c r="DF2" s="511" t="str">
        <f>General!R1</f>
        <v>Guayule</v>
      </c>
      <c r="DG2" s="511" t="str">
        <f>General!S1</f>
        <v>Macroalage</v>
      </c>
      <c r="DH2" s="511" t="str">
        <f>General!T1</f>
        <v>BETO+</v>
      </c>
      <c r="DI2" s="511" t="str">
        <f>General!U1</f>
        <v>BETO++</v>
      </c>
      <c r="DJ2" s="511" t="str">
        <f>General!V1</f>
        <v>BETO+++</v>
      </c>
      <c r="DL2" s="530" t="s">
        <v>2488</v>
      </c>
      <c r="DM2" s="530" t="str">
        <f>General!B1</f>
        <v>Soy Biodiesel</v>
      </c>
      <c r="DN2" s="530" t="str">
        <f>General!C1</f>
        <v>Soy Jet</v>
      </c>
      <c r="DO2" s="530" t="str">
        <f>General!D1</f>
        <v>Corn Grain EtOH</v>
      </c>
      <c r="DP2" s="530" t="str">
        <f>General!E1</f>
        <v>Corn Stover EtOH</v>
      </c>
      <c r="DQ2" s="530" t="str">
        <f>General!F1</f>
        <v>Corn Stover Pyrol Jet</v>
      </c>
      <c r="DR2" s="530" t="str">
        <f>General!G1</f>
        <v>Wheat Grain EtOH</v>
      </c>
      <c r="DS2" s="530" t="str">
        <f>General!H1</f>
        <v>Wheat Stover ?</v>
      </c>
      <c r="DT2" s="530" t="str">
        <f>General!I1</f>
        <v>Alfalfa ?</v>
      </c>
      <c r="DU2" s="530" t="str">
        <f>General!J1</f>
        <v>Forest Plantation FT</v>
      </c>
      <c r="DV2" s="530" t="str">
        <f>General!K1</f>
        <v>Grass Hay FT</v>
      </c>
      <c r="DW2" s="530" t="str">
        <f>General!L1</f>
        <v>Miscanthus FT</v>
      </c>
      <c r="DX2" s="530" t="str">
        <f>General!M1</f>
        <v>Algae HEFA</v>
      </c>
      <c r="DY2" s="530" t="str">
        <f>General!N1</f>
        <v>Algae HTL</v>
      </c>
      <c r="DZ2" s="530" t="str">
        <f>General!O1</f>
        <v>Forestry Residue</v>
      </c>
      <c r="EA2" s="530" t="str">
        <f>General!P1</f>
        <v>BETO++++</v>
      </c>
      <c r="EB2" s="530" t="str">
        <f>General!Q1</f>
        <v>Carinata</v>
      </c>
      <c r="EC2" s="530" t="str">
        <f>General!R1</f>
        <v>Guayule</v>
      </c>
      <c r="ED2" s="530" t="str">
        <f>General!S1</f>
        <v>Macroalage</v>
      </c>
      <c r="EE2" s="530" t="str">
        <f>General!T1</f>
        <v>BETO+</v>
      </c>
      <c r="EF2" s="530" t="str">
        <f>General!U1</f>
        <v>BETO++</v>
      </c>
      <c r="EG2" s="530" t="str">
        <f>General!V1</f>
        <v>BETO+++</v>
      </c>
      <c r="EI2" s="531" t="s">
        <v>2489</v>
      </c>
      <c r="EJ2" s="531" t="str">
        <f>General!B1</f>
        <v>Soy Biodiesel</v>
      </c>
      <c r="EK2" s="536" t="str">
        <f>General!C1</f>
        <v>Soy Jet</v>
      </c>
      <c r="EL2" s="531" t="str">
        <f>General!D1</f>
        <v>Corn Grain EtOH</v>
      </c>
      <c r="EM2" s="531" t="str">
        <f>General!E1</f>
        <v>Corn Stover EtOH</v>
      </c>
      <c r="EN2" s="531" t="str">
        <f>General!F1</f>
        <v>Corn Stover Pyrol Jet</v>
      </c>
      <c r="EO2" s="531" t="str">
        <f>General!G1</f>
        <v>Wheat Grain EtOH</v>
      </c>
      <c r="EP2" s="531" t="str">
        <f>General!H1</f>
        <v>Wheat Stover ?</v>
      </c>
      <c r="EQ2" s="531" t="str">
        <f>General!I1</f>
        <v>Alfalfa ?</v>
      </c>
      <c r="ER2" s="531" t="str">
        <f>General!J1</f>
        <v>Forest Plantation FT</v>
      </c>
      <c r="ES2" s="531" t="str">
        <f>General!K1</f>
        <v>Grass Hay FT</v>
      </c>
      <c r="ET2" s="531" t="str">
        <f>General!L1</f>
        <v>Miscanthus FT</v>
      </c>
      <c r="EU2" s="531" t="str">
        <f>General!M1</f>
        <v>Algae HEFA</v>
      </c>
      <c r="EV2" s="531" t="str">
        <f>General!N1</f>
        <v>Algae HTL</v>
      </c>
      <c r="EW2" s="531" t="str">
        <f>General!O1</f>
        <v>Forestry Residue</v>
      </c>
      <c r="EX2" s="531" t="str">
        <f>General!P1</f>
        <v>BETO++++</v>
      </c>
      <c r="EY2" s="531" t="str">
        <f>General!Q1</f>
        <v>Carinata</v>
      </c>
      <c r="EZ2" s="531" t="str">
        <f>General!R1</f>
        <v>Guayule</v>
      </c>
      <c r="FA2" s="531" t="str">
        <f>General!S1</f>
        <v>Macroalage</v>
      </c>
      <c r="FB2" s="531" t="str">
        <f>General!T1</f>
        <v>BETO+</v>
      </c>
      <c r="FC2" s="531" t="str">
        <f>General!U1</f>
        <v>BETO++</v>
      </c>
      <c r="FD2" s="531" t="str">
        <f>General!V1</f>
        <v>BETO+++</v>
      </c>
      <c r="FF2" s="532" t="s">
        <v>2490</v>
      </c>
      <c r="FG2" s="532" t="str">
        <f>General!B1</f>
        <v>Soy Biodiesel</v>
      </c>
      <c r="FH2" s="532" t="str">
        <f>General!C1</f>
        <v>Soy Jet</v>
      </c>
      <c r="FI2" s="532" t="str">
        <f>General!D1</f>
        <v>Corn Grain EtOH</v>
      </c>
      <c r="FJ2" s="532" t="str">
        <f>General!E1</f>
        <v>Corn Stover EtOH</v>
      </c>
      <c r="FK2" s="532" t="str">
        <f>General!F1</f>
        <v>Corn Stover Pyrol Jet</v>
      </c>
      <c r="FL2" s="532" t="str">
        <f>General!G1</f>
        <v>Wheat Grain EtOH</v>
      </c>
      <c r="FM2" s="532" t="str">
        <f>General!H1</f>
        <v>Wheat Stover ?</v>
      </c>
      <c r="FN2" s="532" t="str">
        <f>General!I1</f>
        <v>Alfalfa ?</v>
      </c>
      <c r="FO2" s="532" t="str">
        <f>General!J1</f>
        <v>Forest Plantation FT</v>
      </c>
      <c r="FP2" s="532" t="str">
        <f>General!K1</f>
        <v>Grass Hay FT</v>
      </c>
      <c r="FQ2" s="532" t="str">
        <f>General!L1</f>
        <v>Miscanthus FT</v>
      </c>
      <c r="FR2" s="532" t="str">
        <f>General!M1</f>
        <v>Algae HEFA</v>
      </c>
      <c r="FS2" s="532" t="str">
        <f>General!N1</f>
        <v>Algae HTL</v>
      </c>
      <c r="FT2" s="532" t="str">
        <f>General!O1</f>
        <v>Forestry Residue</v>
      </c>
      <c r="FU2" s="532" t="str">
        <f>General!P1</f>
        <v>BETO++++</v>
      </c>
      <c r="FV2" s="532" t="str">
        <f>General!Q1</f>
        <v>Carinata</v>
      </c>
      <c r="FW2" s="532" t="str">
        <f>General!R1</f>
        <v>Guayule</v>
      </c>
      <c r="FX2" s="532" t="str">
        <f>General!S1</f>
        <v>Macroalage</v>
      </c>
      <c r="FY2" s="532" t="str">
        <f>General!T1</f>
        <v>BETO+</v>
      </c>
      <c r="FZ2" s="532" t="str">
        <f>General!U1</f>
        <v>BETO++</v>
      </c>
      <c r="GA2" s="532" t="str">
        <f>General!V1</f>
        <v>BETO+++</v>
      </c>
      <c r="GC2" s="533" t="s">
        <v>2491</v>
      </c>
      <c r="GD2" s="533" t="str">
        <f>General!B1</f>
        <v>Soy Biodiesel</v>
      </c>
      <c r="GE2" s="533" t="str">
        <f>General!C1</f>
        <v>Soy Jet</v>
      </c>
      <c r="GF2" s="533" t="str">
        <f>General!D1</f>
        <v>Corn Grain EtOH</v>
      </c>
      <c r="GG2" s="533" t="str">
        <f>General!E1</f>
        <v>Corn Stover EtOH</v>
      </c>
      <c r="GH2" s="533" t="str">
        <f>General!F1</f>
        <v>Corn Stover Pyrol Jet</v>
      </c>
      <c r="GI2" s="533" t="str">
        <f>General!G1</f>
        <v>Wheat Grain EtOH</v>
      </c>
      <c r="GJ2" s="533" t="str">
        <f>General!H1</f>
        <v>Wheat Stover ?</v>
      </c>
      <c r="GK2" s="533" t="str">
        <f>General!I1</f>
        <v>Alfalfa ?</v>
      </c>
      <c r="GL2" s="533" t="str">
        <f>General!J1</f>
        <v>Forest Plantation FT</v>
      </c>
      <c r="GM2" s="533" t="str">
        <f>General!K1</f>
        <v>Grass Hay FT</v>
      </c>
      <c r="GN2" s="533" t="str">
        <f>General!L1</f>
        <v>Miscanthus FT</v>
      </c>
      <c r="GO2" s="533" t="str">
        <f>General!M1</f>
        <v>Algae HEFA</v>
      </c>
      <c r="GP2" s="533" t="str">
        <f>General!N1</f>
        <v>Algae HTL</v>
      </c>
      <c r="GQ2" s="533" t="str">
        <f>General!O1</f>
        <v>Forestry Residue</v>
      </c>
      <c r="GR2" s="533" t="str">
        <f>General!P1</f>
        <v>BETO++++</v>
      </c>
      <c r="GS2" s="533" t="str">
        <f>General!Q1</f>
        <v>Carinata</v>
      </c>
      <c r="GT2" s="533" t="str">
        <f>General!R1</f>
        <v>Guayule</v>
      </c>
      <c r="GU2" s="533" t="str">
        <f>General!S1</f>
        <v>Macroalage</v>
      </c>
      <c r="GV2" s="533" t="str">
        <f>General!T1</f>
        <v>BETO+</v>
      </c>
      <c r="GW2" s="533" t="str">
        <f>General!U1</f>
        <v>BETO++</v>
      </c>
      <c r="GX2" s="533" t="str">
        <f>General!V1</f>
        <v>BETO+++</v>
      </c>
      <c r="GZ2" s="511" t="s">
        <v>2492</v>
      </c>
      <c r="HA2" s="511" t="str">
        <f>General!B1</f>
        <v>Soy Biodiesel</v>
      </c>
      <c r="HB2" s="511" t="str">
        <f>General!C1</f>
        <v>Soy Jet</v>
      </c>
      <c r="HC2" s="511" t="str">
        <f>General!D1</f>
        <v>Corn Grain EtOH</v>
      </c>
      <c r="HD2" s="511" t="str">
        <f>General!E1</f>
        <v>Corn Stover EtOH</v>
      </c>
      <c r="HE2" s="511" t="str">
        <f>General!F1</f>
        <v>Corn Stover Pyrol Jet</v>
      </c>
      <c r="HF2" s="511" t="str">
        <f>General!G1</f>
        <v>Wheat Grain EtOH</v>
      </c>
      <c r="HG2" s="511" t="str">
        <f>General!H1</f>
        <v>Wheat Stover ?</v>
      </c>
      <c r="HH2" s="511" t="str">
        <f>General!I1</f>
        <v>Alfalfa ?</v>
      </c>
      <c r="HI2" s="511" t="str">
        <f>General!J1</f>
        <v>Forest Plantation FT</v>
      </c>
      <c r="HJ2" s="511" t="str">
        <f>General!K1</f>
        <v>Grass Hay FT</v>
      </c>
      <c r="HK2" s="511" t="str">
        <f>General!L1</f>
        <v>Miscanthus FT</v>
      </c>
      <c r="HL2" s="511" t="str">
        <f>General!M1</f>
        <v>Algae HEFA</v>
      </c>
      <c r="HM2" s="511" t="str">
        <f>General!N1</f>
        <v>Algae HTL</v>
      </c>
      <c r="HN2" s="511" t="str">
        <f>General!O1</f>
        <v>Forestry Residue</v>
      </c>
      <c r="HO2" s="511" t="str">
        <f>General!P1</f>
        <v>BETO++++</v>
      </c>
      <c r="HP2" s="511" t="str">
        <f>General!Q1</f>
        <v>Carinata</v>
      </c>
      <c r="HQ2" s="511" t="str">
        <f>General!R1</f>
        <v>Guayule</v>
      </c>
      <c r="HR2" s="511" t="str">
        <f>General!S1</f>
        <v>Macroalage</v>
      </c>
      <c r="HS2" s="511" t="str">
        <f>General!T1</f>
        <v>BETO+</v>
      </c>
      <c r="HT2" s="511" t="str">
        <f>General!U1</f>
        <v>BETO++</v>
      </c>
      <c r="HU2" s="511" t="str">
        <f>General!V1</f>
        <v>BETO+++</v>
      </c>
      <c r="HW2" s="534" t="s">
        <v>2493</v>
      </c>
      <c r="HX2" s="534" t="str">
        <f>General!B1</f>
        <v>Soy Biodiesel</v>
      </c>
      <c r="HY2" s="534" t="str">
        <f>General!C1</f>
        <v>Soy Jet</v>
      </c>
      <c r="HZ2" s="534" t="str">
        <f>General!D1</f>
        <v>Corn Grain EtOH</v>
      </c>
      <c r="IA2" s="534" t="str">
        <f>General!E1</f>
        <v>Corn Stover EtOH</v>
      </c>
      <c r="IB2" s="534" t="str">
        <f>General!F1</f>
        <v>Corn Stover Pyrol Jet</v>
      </c>
      <c r="IC2" s="534" t="str">
        <f>General!G1</f>
        <v>Wheat Grain EtOH</v>
      </c>
      <c r="ID2" s="534" t="str">
        <f>General!H1</f>
        <v>Wheat Stover ?</v>
      </c>
      <c r="IE2" s="534" t="str">
        <f>General!I1</f>
        <v>Alfalfa ?</v>
      </c>
      <c r="IF2" s="534" t="str">
        <f>General!J1</f>
        <v>Forest Plantation FT</v>
      </c>
      <c r="IG2" s="534" t="str">
        <f>General!K1</f>
        <v>Grass Hay FT</v>
      </c>
      <c r="IH2" s="534" t="str">
        <f>General!L1</f>
        <v>Miscanthus FT</v>
      </c>
      <c r="II2" s="534" t="str">
        <f>General!M1</f>
        <v>Algae HEFA</v>
      </c>
      <c r="IJ2" s="534" t="str">
        <f>General!N1</f>
        <v>Algae HTL</v>
      </c>
      <c r="IK2" s="534" t="str">
        <f>General!O1</f>
        <v>Forestry Residue</v>
      </c>
      <c r="IL2" s="534" t="str">
        <f>General!P1</f>
        <v>BETO++++</v>
      </c>
      <c r="IM2" s="534" t="str">
        <f>General!Q1</f>
        <v>Carinata</v>
      </c>
      <c r="IN2" s="534" t="str">
        <f>General!R1</f>
        <v>Guayule</v>
      </c>
      <c r="IO2" s="534" t="str">
        <f>General!S1</f>
        <v>Macroalage</v>
      </c>
      <c r="IP2" s="534" t="str">
        <f>General!T1</f>
        <v>BETO+</v>
      </c>
      <c r="IQ2" s="534" t="str">
        <f>General!U1</f>
        <v>BETO++</v>
      </c>
      <c r="IR2" s="534" t="str">
        <f>General!V1</f>
        <v>BETO+++</v>
      </c>
      <c r="IT2" s="531" t="s">
        <v>2494</v>
      </c>
      <c r="IU2" s="531" t="str">
        <f>General!B1</f>
        <v>Soy Biodiesel</v>
      </c>
      <c r="IV2" s="531" t="str">
        <f>General!C1</f>
        <v>Soy Jet</v>
      </c>
      <c r="IW2" s="531" t="str">
        <f>General!D1</f>
        <v>Corn Grain EtOH</v>
      </c>
      <c r="IX2" s="531" t="str">
        <f>General!E1</f>
        <v>Corn Stover EtOH</v>
      </c>
      <c r="IY2" s="531" t="str">
        <f>General!F1</f>
        <v>Corn Stover Pyrol Jet</v>
      </c>
      <c r="IZ2" s="531" t="str">
        <f>General!G1</f>
        <v>Wheat Grain EtOH</v>
      </c>
      <c r="JA2" s="531" t="str">
        <f>General!H1</f>
        <v>Wheat Stover ?</v>
      </c>
      <c r="JB2" s="531" t="str">
        <f>General!I1</f>
        <v>Alfalfa ?</v>
      </c>
      <c r="JC2" s="531" t="str">
        <f>General!J1</f>
        <v>Forest Plantation FT</v>
      </c>
      <c r="JD2" s="531" t="str">
        <f>General!K1</f>
        <v>Grass Hay FT</v>
      </c>
      <c r="JE2" s="531" t="str">
        <f>General!L1</f>
        <v>Miscanthus FT</v>
      </c>
      <c r="JF2" s="531" t="str">
        <f>General!M1</f>
        <v>Algae HEFA</v>
      </c>
      <c r="JG2" s="531" t="str">
        <f>General!N1</f>
        <v>Algae HTL</v>
      </c>
      <c r="JH2" s="531" t="str">
        <f>General!O1</f>
        <v>Forestry Residue</v>
      </c>
      <c r="JI2" s="531" t="str">
        <f>General!P1</f>
        <v>BETO++++</v>
      </c>
      <c r="JJ2" s="531" t="str">
        <f>General!Q1</f>
        <v>Carinata</v>
      </c>
      <c r="JK2" s="531" t="str">
        <f>General!R1</f>
        <v>Guayule</v>
      </c>
      <c r="JL2" s="531" t="str">
        <f>General!S1</f>
        <v>Macroalage</v>
      </c>
      <c r="JM2" s="531" t="str">
        <f>General!T1</f>
        <v>BETO+</v>
      </c>
      <c r="JN2" s="531" t="str">
        <f>General!U1</f>
        <v>BETO++</v>
      </c>
      <c r="JO2" s="531" t="str">
        <f>General!V1</f>
        <v>BETO+++</v>
      </c>
      <c r="JQ2" s="532" t="s">
        <v>2495</v>
      </c>
      <c r="JR2" s="532" t="str">
        <f>General!B1</f>
        <v>Soy Biodiesel</v>
      </c>
      <c r="JS2" s="532" t="str">
        <f>General!C1</f>
        <v>Soy Jet</v>
      </c>
      <c r="JT2" s="532" t="str">
        <f>General!D1</f>
        <v>Corn Grain EtOH</v>
      </c>
      <c r="JU2" s="532" t="str">
        <f>General!E1</f>
        <v>Corn Stover EtOH</v>
      </c>
      <c r="JV2" s="532" t="str">
        <f>General!F1</f>
        <v>Corn Stover Pyrol Jet</v>
      </c>
      <c r="JW2" s="532" t="str">
        <f>General!G1</f>
        <v>Wheat Grain EtOH</v>
      </c>
      <c r="JX2" s="532" t="str">
        <f>General!H1</f>
        <v>Wheat Stover ?</v>
      </c>
      <c r="JY2" s="532" t="str">
        <f>General!I1</f>
        <v>Alfalfa ?</v>
      </c>
      <c r="JZ2" s="532" t="str">
        <f>General!J1</f>
        <v>Forest Plantation FT</v>
      </c>
      <c r="KA2" s="532" t="str">
        <f>General!K1</f>
        <v>Grass Hay FT</v>
      </c>
      <c r="KB2" s="532" t="str">
        <f>General!L1</f>
        <v>Miscanthus FT</v>
      </c>
      <c r="KC2" s="532" t="str">
        <f>General!M1</f>
        <v>Algae HEFA</v>
      </c>
      <c r="KD2" s="532" t="str">
        <f>General!N1</f>
        <v>Algae HTL</v>
      </c>
      <c r="KE2" s="532" t="str">
        <f>General!O1</f>
        <v>Forestry Residue</v>
      </c>
      <c r="KF2" s="532" t="str">
        <f>General!P1</f>
        <v>BETO++++</v>
      </c>
      <c r="KG2" s="532" t="str">
        <f>General!Q1</f>
        <v>Carinata</v>
      </c>
      <c r="KH2" s="532" t="str">
        <f>General!R1</f>
        <v>Guayule</v>
      </c>
      <c r="KI2" s="532" t="str">
        <f>General!S1</f>
        <v>Macroalage</v>
      </c>
      <c r="KJ2" s="532" t="str">
        <f>General!T1</f>
        <v>BETO+</v>
      </c>
      <c r="KK2" s="532" t="str">
        <f>General!U1</f>
        <v>BETO++</v>
      </c>
      <c r="KL2" s="532" t="str">
        <f>General!V1</f>
        <v>BETO+++</v>
      </c>
      <c r="KN2" s="533" t="s">
        <v>2496</v>
      </c>
      <c r="KO2" s="533" t="str">
        <f>General!B1</f>
        <v>Soy Biodiesel</v>
      </c>
      <c r="KP2" s="533" t="str">
        <f>General!C1</f>
        <v>Soy Jet</v>
      </c>
      <c r="KQ2" s="533" t="str">
        <f>General!D1</f>
        <v>Corn Grain EtOH</v>
      </c>
      <c r="KR2" s="533" t="str">
        <f>General!E1</f>
        <v>Corn Stover EtOH</v>
      </c>
      <c r="KS2" s="533" t="str">
        <f>General!F1</f>
        <v>Corn Stover Pyrol Jet</v>
      </c>
      <c r="KT2" s="533" t="str">
        <f>General!G1</f>
        <v>Wheat Grain EtOH</v>
      </c>
      <c r="KU2" s="533" t="str">
        <f>General!H1</f>
        <v>Wheat Stover ?</v>
      </c>
      <c r="KV2" s="533" t="str">
        <f>General!I1</f>
        <v>Alfalfa ?</v>
      </c>
      <c r="KW2" s="533" t="str">
        <f>General!J1</f>
        <v>Forest Plantation FT</v>
      </c>
      <c r="KX2" s="533" t="str">
        <f>General!K1</f>
        <v>Grass Hay FT</v>
      </c>
      <c r="KY2" s="533" t="str">
        <f>General!L1</f>
        <v>Miscanthus FT</v>
      </c>
      <c r="KZ2" s="533" t="str">
        <f>General!M1</f>
        <v>Algae HEFA</v>
      </c>
      <c r="LA2" s="533" t="str">
        <f>General!N1</f>
        <v>Algae HTL</v>
      </c>
      <c r="LB2" s="533" t="str">
        <f>General!O1</f>
        <v>Forestry Residue</v>
      </c>
      <c r="LC2" s="533" t="str">
        <f>General!P1</f>
        <v>BETO++++</v>
      </c>
      <c r="LD2" s="533" t="str">
        <f>General!Q1</f>
        <v>Carinata</v>
      </c>
      <c r="LE2" s="533" t="str">
        <f>General!R1</f>
        <v>Guayule</v>
      </c>
      <c r="LF2" s="533" t="str">
        <f>General!S1</f>
        <v>Macroalage</v>
      </c>
      <c r="LG2" s="533" t="str">
        <f>General!T1</f>
        <v>BETO+</v>
      </c>
      <c r="LH2" s="533" t="str">
        <f>General!U1</f>
        <v>BETO++</v>
      </c>
      <c r="LI2" s="533" t="str">
        <f>General!V1</f>
        <v>BETO+++</v>
      </c>
    </row>
    <row r="3" spans="1:321" x14ac:dyDescent="0.25">
      <c r="A3" s="63"/>
      <c r="B3" s="38" t="s">
        <v>2497</v>
      </c>
      <c r="C3" s="38" t="s">
        <v>2497</v>
      </c>
      <c r="D3" s="38" t="s">
        <v>2497</v>
      </c>
      <c r="E3" s="38" t="s">
        <v>2497</v>
      </c>
      <c r="F3" s="38" t="s">
        <v>2497</v>
      </c>
      <c r="G3" s="38" t="s">
        <v>2497</v>
      </c>
      <c r="H3" s="38" t="s">
        <v>2497</v>
      </c>
      <c r="I3" s="38" t="s">
        <v>2497</v>
      </c>
      <c r="J3" s="38" t="s">
        <v>2497</v>
      </c>
      <c r="K3" s="38" t="s">
        <v>2497</v>
      </c>
      <c r="L3" s="38" t="s">
        <v>2497</v>
      </c>
      <c r="M3" s="38" t="s">
        <v>2497</v>
      </c>
      <c r="N3" s="38" t="s">
        <v>2497</v>
      </c>
      <c r="O3" s="254" t="s">
        <v>2497</v>
      </c>
      <c r="P3" s="254" t="s">
        <v>2497</v>
      </c>
      <c r="Q3" s="254" t="s">
        <v>2497</v>
      </c>
      <c r="R3" s="254" t="s">
        <v>2497</v>
      </c>
      <c r="S3" s="254" t="s">
        <v>2497</v>
      </c>
      <c r="T3" s="254" t="s">
        <v>2497</v>
      </c>
      <c r="U3" s="246" t="s">
        <v>2497</v>
      </c>
      <c r="V3" s="246" t="s">
        <v>2497</v>
      </c>
      <c r="X3" s="44"/>
      <c r="Y3" s="40"/>
      <c r="Z3" s="40"/>
      <c r="AA3" s="40"/>
      <c r="AB3" s="40"/>
      <c r="AC3" s="40"/>
      <c r="AD3" s="40"/>
      <c r="AE3" s="40"/>
      <c r="AF3" s="40"/>
      <c r="AG3" s="40"/>
      <c r="AH3" s="40"/>
      <c r="AI3" s="40"/>
      <c r="AJ3" s="40"/>
      <c r="AK3" s="40"/>
      <c r="AL3" s="261"/>
      <c r="AM3" s="259"/>
      <c r="AN3" s="259"/>
      <c r="AO3" s="259"/>
      <c r="AP3" s="259"/>
      <c r="AQ3" s="259"/>
      <c r="AR3" s="259"/>
      <c r="AS3" s="259"/>
      <c r="AU3" s="41"/>
      <c r="AV3" s="41"/>
      <c r="AW3" s="41"/>
      <c r="AX3" s="41"/>
      <c r="AY3" s="41"/>
      <c r="AZ3" s="41"/>
      <c r="BA3" s="41"/>
      <c r="BB3" s="41"/>
      <c r="BC3" s="41"/>
      <c r="BD3" s="41"/>
      <c r="BE3" s="41"/>
      <c r="BF3" s="41"/>
      <c r="BG3" s="41"/>
      <c r="BH3" s="41"/>
      <c r="BI3" s="41"/>
      <c r="BJ3" s="41"/>
      <c r="BK3" s="41"/>
      <c r="BL3" s="41"/>
      <c r="BM3" s="41"/>
      <c r="BN3" s="41"/>
      <c r="BO3" s="41"/>
      <c r="BP3" s="41"/>
      <c r="BR3" s="507"/>
      <c r="BS3" s="507"/>
      <c r="BT3" s="507"/>
      <c r="BU3" s="507"/>
      <c r="BV3" s="507"/>
      <c r="BW3" s="507"/>
      <c r="BX3" s="507"/>
      <c r="BY3" s="507"/>
      <c r="BZ3" s="507"/>
      <c r="CA3" s="507"/>
      <c r="CB3" s="507"/>
      <c r="CC3" s="507"/>
      <c r="CD3" s="507"/>
      <c r="CE3" s="507"/>
      <c r="CF3" s="507"/>
      <c r="CG3" s="507"/>
      <c r="CH3" s="507"/>
      <c r="CI3" s="507"/>
      <c r="CJ3" s="507"/>
      <c r="CK3" s="507"/>
      <c r="CL3" s="507"/>
      <c r="CM3" s="507"/>
      <c r="CO3" s="511"/>
      <c r="CP3" s="511"/>
      <c r="CQ3" s="511"/>
      <c r="CR3" s="511"/>
      <c r="CS3" s="511"/>
      <c r="CT3" s="511"/>
      <c r="CU3" s="511"/>
      <c r="CV3" s="511"/>
      <c r="CW3" s="511"/>
      <c r="CX3" s="511"/>
      <c r="CY3" s="511"/>
      <c r="CZ3" s="511"/>
      <c r="DA3" s="511"/>
      <c r="DB3" s="511"/>
      <c r="DC3" s="511"/>
      <c r="DD3" s="511"/>
      <c r="DE3" s="511"/>
      <c r="DF3" s="511"/>
      <c r="DG3" s="511"/>
      <c r="DH3" s="511"/>
      <c r="DI3" s="511"/>
      <c r="DJ3" s="511"/>
      <c r="DL3" s="530"/>
      <c r="DM3" s="530"/>
      <c r="DN3" s="530"/>
      <c r="DO3" s="530"/>
      <c r="DP3" s="530"/>
      <c r="DQ3" s="530"/>
      <c r="DR3" s="530"/>
      <c r="DS3" s="530"/>
      <c r="DT3" s="530"/>
      <c r="DU3" s="530"/>
      <c r="DV3" s="530"/>
      <c r="DW3" s="530"/>
      <c r="DX3" s="530"/>
      <c r="DY3" s="530"/>
      <c r="DZ3" s="530"/>
      <c r="EA3" s="530"/>
      <c r="EB3" s="530"/>
      <c r="EC3" s="530"/>
      <c r="ED3" s="530"/>
      <c r="EE3" s="530"/>
      <c r="EF3" s="530"/>
      <c r="EG3" s="530"/>
      <c r="EI3" s="531"/>
      <c r="EJ3" s="531"/>
      <c r="EK3" s="536"/>
      <c r="EL3" s="531"/>
      <c r="EM3" s="531"/>
      <c r="EN3" s="531"/>
      <c r="EO3" s="531"/>
      <c r="EP3" s="531"/>
      <c r="EQ3" s="531"/>
      <c r="ER3" s="531"/>
      <c r="ES3" s="531"/>
      <c r="ET3" s="531"/>
      <c r="EU3" s="531"/>
      <c r="EV3" s="531"/>
      <c r="EW3" s="531"/>
      <c r="EX3" s="531"/>
      <c r="EY3" s="531"/>
      <c r="EZ3" s="531"/>
      <c r="FA3" s="531"/>
      <c r="FB3" s="531"/>
      <c r="FC3" s="531"/>
      <c r="FD3" s="531"/>
      <c r="FF3" s="532"/>
      <c r="FG3" s="532"/>
      <c r="FH3" s="532"/>
      <c r="FI3" s="532"/>
      <c r="FJ3" s="532"/>
      <c r="FK3" s="532"/>
      <c r="FL3" s="532"/>
      <c r="FM3" s="532"/>
      <c r="FN3" s="532"/>
      <c r="FO3" s="532"/>
      <c r="FP3" s="532"/>
      <c r="FQ3" s="532"/>
      <c r="FR3" s="532"/>
      <c r="FS3" s="532"/>
      <c r="FT3" s="532"/>
      <c r="FU3" s="532"/>
      <c r="FV3" s="532"/>
      <c r="FW3" s="532"/>
      <c r="FX3" s="532"/>
      <c r="FY3" s="532"/>
      <c r="FZ3" s="532"/>
      <c r="GA3" s="532"/>
      <c r="GC3" s="533"/>
      <c r="GD3" s="533"/>
      <c r="GE3" s="533"/>
      <c r="GF3" s="533"/>
      <c r="GG3" s="533"/>
      <c r="GH3" s="533"/>
      <c r="GI3" s="533"/>
      <c r="GJ3" s="533"/>
      <c r="GK3" s="533"/>
      <c r="GL3" s="533"/>
      <c r="GM3" s="533"/>
      <c r="GN3" s="533"/>
      <c r="GO3" s="533"/>
      <c r="GP3" s="533"/>
      <c r="GQ3" s="533"/>
      <c r="GR3" s="533"/>
      <c r="GS3" s="533"/>
      <c r="GT3" s="533"/>
      <c r="GU3" s="533"/>
      <c r="GV3" s="533"/>
      <c r="GW3" s="533"/>
      <c r="GX3" s="533"/>
      <c r="GZ3" s="511"/>
      <c r="HA3" s="511"/>
      <c r="HB3" s="511"/>
      <c r="HC3" s="511"/>
      <c r="HD3" s="511"/>
      <c r="HE3" s="511"/>
      <c r="HF3" s="511"/>
      <c r="HG3" s="511"/>
      <c r="HH3" s="511"/>
      <c r="HI3" s="511"/>
      <c r="HJ3" s="511"/>
      <c r="HK3" s="511"/>
      <c r="HL3" s="511"/>
      <c r="HM3" s="511"/>
      <c r="HN3" s="511"/>
      <c r="HO3" s="511"/>
      <c r="HP3" s="511"/>
      <c r="HQ3" s="511"/>
      <c r="HR3" s="511"/>
      <c r="HS3" s="511"/>
      <c r="HT3" s="511"/>
      <c r="HU3" s="511"/>
      <c r="HW3" s="534"/>
      <c r="HX3" s="534"/>
      <c r="HY3" s="534"/>
      <c r="HZ3" s="534"/>
      <c r="IA3" s="534"/>
      <c r="IB3" s="534"/>
      <c r="IC3" s="534"/>
      <c r="ID3" s="534"/>
      <c r="IE3" s="534"/>
      <c r="IF3" s="534"/>
      <c r="IG3" s="534"/>
      <c r="IH3" s="534"/>
      <c r="II3" s="534"/>
      <c r="IJ3" s="534"/>
      <c r="IK3" s="534"/>
      <c r="IL3" s="534"/>
      <c r="IM3" s="534"/>
      <c r="IN3" s="534"/>
      <c r="IO3" s="534"/>
      <c r="IP3" s="534"/>
      <c r="IQ3" s="534"/>
      <c r="IR3" s="534"/>
      <c r="IT3" s="531"/>
      <c r="IU3" s="531"/>
      <c r="IV3" s="531"/>
      <c r="IW3" s="531"/>
      <c r="IX3" s="531"/>
      <c r="IY3" s="531"/>
      <c r="IZ3" s="531"/>
      <c r="JA3" s="531"/>
      <c r="JB3" s="531"/>
      <c r="JC3" s="531"/>
      <c r="JD3" s="531"/>
      <c r="JE3" s="531"/>
      <c r="JF3" s="531"/>
      <c r="JG3" s="531"/>
      <c r="JH3" s="531"/>
      <c r="JI3" s="531"/>
      <c r="JJ3" s="531"/>
      <c r="JK3" s="531"/>
      <c r="JL3" s="531"/>
      <c r="JM3" s="531"/>
      <c r="JN3" s="531"/>
      <c r="JO3" s="531"/>
      <c r="JQ3" s="532"/>
      <c r="JR3" s="532"/>
      <c r="JS3" s="532"/>
      <c r="JT3" s="532"/>
      <c r="JU3" s="532"/>
      <c r="JV3" s="532"/>
      <c r="JW3" s="532"/>
      <c r="JX3" s="532"/>
      <c r="JY3" s="532"/>
      <c r="JZ3" s="532"/>
      <c r="KA3" s="532"/>
      <c r="KB3" s="532"/>
      <c r="KC3" s="532"/>
      <c r="KD3" s="532"/>
      <c r="KE3" s="532"/>
      <c r="KF3" s="532"/>
      <c r="KG3" s="532"/>
      <c r="KH3" s="532"/>
      <c r="KI3" s="532"/>
      <c r="KJ3" s="532"/>
      <c r="KK3" s="532"/>
      <c r="KL3" s="532"/>
      <c r="KN3" s="533"/>
      <c r="KO3" s="533"/>
      <c r="KP3" s="533"/>
      <c r="KQ3" s="533"/>
      <c r="KR3" s="533"/>
      <c r="KS3" s="533"/>
      <c r="KT3" s="533"/>
      <c r="KU3" s="533"/>
      <c r="KV3" s="533"/>
      <c r="KW3" s="533"/>
      <c r="KX3" s="533"/>
      <c r="KY3" s="533"/>
      <c r="KZ3" s="533"/>
      <c r="LA3" s="533"/>
      <c r="LB3" s="533"/>
      <c r="LC3" s="533"/>
      <c r="LD3" s="533"/>
      <c r="LE3" s="533"/>
      <c r="LF3" s="533"/>
      <c r="LG3" s="533"/>
      <c r="LH3" s="533"/>
      <c r="LI3" s="533"/>
    </row>
    <row r="4" spans="1:321" x14ac:dyDescent="0.25">
      <c r="A4" s="37" t="s">
        <v>2498</v>
      </c>
      <c r="B4" s="38">
        <f>SoyCult!B2</f>
        <v>100</v>
      </c>
      <c r="C4" s="38"/>
      <c r="D4" s="38"/>
      <c r="E4" s="38"/>
      <c r="F4" s="38"/>
      <c r="G4" s="38"/>
      <c r="H4" s="38"/>
      <c r="I4" s="38"/>
      <c r="J4" s="38"/>
      <c r="K4" s="38"/>
      <c r="L4" s="38"/>
      <c r="M4" s="38">
        <f>M12</f>
        <v>100</v>
      </c>
      <c r="N4" s="38">
        <f>N12</f>
        <v>100</v>
      </c>
      <c r="O4" s="254"/>
      <c r="P4" s="246"/>
      <c r="Q4" s="246"/>
      <c r="R4" s="246"/>
      <c r="S4" s="246"/>
      <c r="T4" s="263"/>
      <c r="U4" s="246"/>
      <c r="V4" s="246"/>
      <c r="X4" s="44"/>
      <c r="Y4" s="40"/>
      <c r="Z4" s="40"/>
      <c r="AA4" s="40"/>
      <c r="AB4" s="40"/>
      <c r="AC4" s="40"/>
      <c r="AD4" s="40"/>
      <c r="AE4" s="40"/>
      <c r="AF4" s="40"/>
      <c r="AG4" s="40"/>
      <c r="AH4" s="40"/>
      <c r="AI4" s="40"/>
      <c r="AJ4" s="40"/>
      <c r="AK4" s="40"/>
      <c r="AL4" s="261"/>
      <c r="AM4" s="259"/>
      <c r="AN4" s="259"/>
      <c r="AO4" s="259"/>
      <c r="AP4" s="259"/>
      <c r="AQ4" s="259"/>
      <c r="AR4" s="259"/>
      <c r="AS4" s="259"/>
      <c r="AU4" s="41"/>
      <c r="AV4" s="41"/>
      <c r="AW4" s="41"/>
      <c r="AX4" s="41"/>
      <c r="AY4" s="41"/>
      <c r="AZ4" s="41"/>
      <c r="BA4" s="41"/>
      <c r="BB4" s="41"/>
      <c r="BC4" s="41"/>
      <c r="BD4" s="41"/>
      <c r="BE4" s="41"/>
      <c r="BF4" s="41"/>
      <c r="BG4" s="41"/>
      <c r="BH4" s="41"/>
      <c r="BI4" s="41"/>
      <c r="BJ4" s="41"/>
      <c r="BK4" s="41"/>
      <c r="BL4" s="41"/>
      <c r="BM4" s="41"/>
      <c r="BN4" s="41"/>
      <c r="BO4" s="41"/>
      <c r="BP4" s="41"/>
      <c r="BR4" s="507"/>
      <c r="BS4" s="507"/>
      <c r="BT4" s="507"/>
      <c r="BU4" s="507"/>
      <c r="BV4" s="507"/>
      <c r="BW4" s="507"/>
      <c r="BX4" s="507"/>
      <c r="BY4" s="507"/>
      <c r="BZ4" s="507"/>
      <c r="CA4" s="507"/>
      <c r="CB4" s="507"/>
      <c r="CC4" s="507"/>
      <c r="CD4" s="507"/>
      <c r="CE4" s="507"/>
      <c r="CF4" s="507"/>
      <c r="CG4" s="507"/>
      <c r="CH4" s="507"/>
      <c r="CI4" s="507"/>
      <c r="CJ4" s="507"/>
      <c r="CK4" s="507"/>
      <c r="CL4" s="507"/>
      <c r="CM4" s="507"/>
      <c r="CO4" s="511"/>
      <c r="CP4" s="511"/>
      <c r="CQ4" s="511"/>
      <c r="CR4" s="511"/>
      <c r="CS4" s="511"/>
      <c r="CT4" s="511"/>
      <c r="CU4" s="511"/>
      <c r="CV4" s="511"/>
      <c r="CW4" s="511"/>
      <c r="CX4" s="511"/>
      <c r="CY4" s="511"/>
      <c r="CZ4" s="511"/>
      <c r="DA4" s="511"/>
      <c r="DB4" s="511"/>
      <c r="DC4" s="511"/>
      <c r="DD4" s="511"/>
      <c r="DE4" s="511"/>
      <c r="DF4" s="511"/>
      <c r="DG4" s="511"/>
      <c r="DH4" s="511"/>
      <c r="DI4" s="511"/>
      <c r="DJ4" s="511"/>
      <c r="DL4" s="530"/>
      <c r="DM4" s="530"/>
      <c r="DN4" s="530"/>
      <c r="DO4" s="530"/>
      <c r="DP4" s="530"/>
      <c r="DQ4" s="530"/>
      <c r="DR4" s="530"/>
      <c r="DS4" s="530"/>
      <c r="DT4" s="530"/>
      <c r="DU4" s="530"/>
      <c r="DV4" s="530"/>
      <c r="DW4" s="530"/>
      <c r="DX4" s="530"/>
      <c r="DY4" s="530"/>
      <c r="DZ4" s="530"/>
      <c r="EA4" s="530"/>
      <c r="EB4" s="530"/>
      <c r="EC4" s="530"/>
      <c r="ED4" s="530"/>
      <c r="EE4" s="530"/>
      <c r="EF4" s="530"/>
      <c r="EG4" s="530"/>
      <c r="EI4" s="531"/>
      <c r="EJ4" s="531"/>
      <c r="EK4" s="536"/>
      <c r="EL4" s="531"/>
      <c r="EM4" s="531"/>
      <c r="EN4" s="531"/>
      <c r="EO4" s="531"/>
      <c r="EP4" s="531"/>
      <c r="EQ4" s="531"/>
      <c r="ER4" s="531"/>
      <c r="ES4" s="531"/>
      <c r="ET4" s="531"/>
      <c r="EU4" s="531"/>
      <c r="EV4" s="531"/>
      <c r="EW4" s="531"/>
      <c r="EX4" s="531"/>
      <c r="EY4" s="531"/>
      <c r="EZ4" s="531"/>
      <c r="FA4" s="531"/>
      <c r="FB4" s="531"/>
      <c r="FC4" s="531"/>
      <c r="FD4" s="531"/>
      <c r="FF4" s="532"/>
      <c r="FG4" s="532"/>
      <c r="FH4" s="532"/>
      <c r="FI4" s="532"/>
      <c r="FJ4" s="532"/>
      <c r="FK4" s="532"/>
      <c r="FL4" s="532"/>
      <c r="FM4" s="532"/>
      <c r="FN4" s="532"/>
      <c r="FO4" s="532"/>
      <c r="FP4" s="532"/>
      <c r="FQ4" s="532"/>
      <c r="FR4" s="532"/>
      <c r="FS4" s="532"/>
      <c r="FT4" s="532"/>
      <c r="FU4" s="532"/>
      <c r="FV4" s="532"/>
      <c r="FW4" s="532"/>
      <c r="FX4" s="532"/>
      <c r="FY4" s="532"/>
      <c r="FZ4" s="532"/>
      <c r="GA4" s="532"/>
      <c r="GC4" s="533"/>
      <c r="GD4" s="533"/>
      <c r="GE4" s="533"/>
      <c r="GF4" s="533"/>
      <c r="GG4" s="533"/>
      <c r="GH4" s="533"/>
      <c r="GI4" s="533"/>
      <c r="GJ4" s="533"/>
      <c r="GK4" s="533"/>
      <c r="GL4" s="533"/>
      <c r="GM4" s="533"/>
      <c r="GN4" s="533"/>
      <c r="GO4" s="533"/>
      <c r="GP4" s="533"/>
      <c r="GQ4" s="533"/>
      <c r="GR4" s="533"/>
      <c r="GS4" s="533"/>
      <c r="GT4" s="533"/>
      <c r="GU4" s="533"/>
      <c r="GV4" s="533"/>
      <c r="GW4" s="533"/>
      <c r="GX4" s="533"/>
      <c r="GZ4" s="511"/>
      <c r="HA4" s="511"/>
      <c r="HB4" s="511"/>
      <c r="HC4" s="511"/>
      <c r="HD4" s="511"/>
      <c r="HE4" s="511"/>
      <c r="HF4" s="511"/>
      <c r="HG4" s="511"/>
      <c r="HH4" s="511"/>
      <c r="HI4" s="511"/>
      <c r="HJ4" s="511"/>
      <c r="HK4" s="511"/>
      <c r="HL4" s="511"/>
      <c r="HM4" s="511"/>
      <c r="HN4" s="511"/>
      <c r="HO4" s="511"/>
      <c r="HP4" s="511"/>
      <c r="HQ4" s="511"/>
      <c r="HR4" s="511"/>
      <c r="HS4" s="511"/>
      <c r="HT4" s="511"/>
      <c r="HU4" s="511"/>
      <c r="HW4" s="534"/>
      <c r="HX4" s="534"/>
      <c r="HY4" s="534"/>
      <c r="HZ4" s="534"/>
      <c r="IA4" s="534"/>
      <c r="IB4" s="534"/>
      <c r="IC4" s="534"/>
      <c r="ID4" s="534"/>
      <c r="IE4" s="534"/>
      <c r="IF4" s="534"/>
      <c r="IG4" s="534"/>
      <c r="IH4" s="534"/>
      <c r="II4" s="534"/>
      <c r="IJ4" s="534"/>
      <c r="IK4" s="534"/>
      <c r="IL4" s="534"/>
      <c r="IM4" s="534"/>
      <c r="IN4" s="534"/>
      <c r="IO4" s="534"/>
      <c r="IP4" s="534"/>
      <c r="IQ4" s="534"/>
      <c r="IR4" s="534"/>
      <c r="IT4" s="531"/>
      <c r="IU4" s="531"/>
      <c r="IV4" s="531"/>
      <c r="IW4" s="531"/>
      <c r="IX4" s="531"/>
      <c r="IY4" s="531"/>
      <c r="IZ4" s="531"/>
      <c r="JA4" s="531"/>
      <c r="JB4" s="531"/>
      <c r="JC4" s="531"/>
      <c r="JD4" s="531"/>
      <c r="JE4" s="531"/>
      <c r="JF4" s="531"/>
      <c r="JG4" s="531"/>
      <c r="JH4" s="531"/>
      <c r="JI4" s="531"/>
      <c r="JJ4" s="531"/>
      <c r="JK4" s="531"/>
      <c r="JL4" s="531"/>
      <c r="JM4" s="531"/>
      <c r="JN4" s="531"/>
      <c r="JO4" s="531"/>
      <c r="JQ4" s="532"/>
      <c r="JR4" s="532"/>
      <c r="JS4" s="532"/>
      <c r="JT4" s="532"/>
      <c r="JU4" s="532"/>
      <c r="JV4" s="532"/>
      <c r="JW4" s="532"/>
      <c r="JX4" s="532"/>
      <c r="JY4" s="532"/>
      <c r="JZ4" s="532"/>
      <c r="KA4" s="532"/>
      <c r="KB4" s="532"/>
      <c r="KC4" s="532"/>
      <c r="KD4" s="532"/>
      <c r="KE4" s="532"/>
      <c r="KF4" s="532"/>
      <c r="KG4" s="532"/>
      <c r="KH4" s="532"/>
      <c r="KI4" s="532"/>
      <c r="KJ4" s="532"/>
      <c r="KK4" s="532"/>
      <c r="KL4" s="532"/>
      <c r="KN4" s="533"/>
      <c r="KO4" s="533"/>
      <c r="KP4" s="533"/>
      <c r="KQ4" s="533"/>
      <c r="KR4" s="533"/>
      <c r="KS4" s="533"/>
      <c r="KT4" s="533"/>
      <c r="KU4" s="533"/>
      <c r="KV4" s="533"/>
      <c r="KW4" s="533"/>
      <c r="KX4" s="533"/>
      <c r="KY4" s="533"/>
      <c r="KZ4" s="533"/>
      <c r="LA4" s="533"/>
      <c r="LB4" s="533"/>
      <c r="LC4" s="533"/>
      <c r="LD4" s="533"/>
      <c r="LE4" s="533"/>
      <c r="LF4" s="533"/>
      <c r="LG4" s="533"/>
      <c r="LH4" s="533"/>
      <c r="LI4" s="533"/>
    </row>
    <row r="5" spans="1:321" x14ac:dyDescent="0.25">
      <c r="A5" s="36" t="s">
        <v>2499</v>
      </c>
      <c r="B5" s="13"/>
      <c r="C5" s="13"/>
      <c r="D5" s="13"/>
      <c r="E5" s="13"/>
      <c r="F5" s="13"/>
      <c r="G5" s="13"/>
      <c r="H5" s="13"/>
      <c r="I5" s="13"/>
      <c r="J5" s="13"/>
      <c r="K5" s="13"/>
      <c r="L5" s="13"/>
      <c r="M5" s="229">
        <f>AlgaeCult!$B18</f>
        <v>328.5</v>
      </c>
      <c r="N5" s="229">
        <f>AlgaeCult!$B18</f>
        <v>328.5</v>
      </c>
      <c r="O5" s="253"/>
      <c r="P5" s="245"/>
      <c r="Q5" s="245"/>
      <c r="R5" s="245"/>
      <c r="S5" s="245"/>
      <c r="T5" s="264"/>
      <c r="U5" s="245"/>
      <c r="V5" s="245"/>
      <c r="X5" s="44"/>
      <c r="Y5" s="40"/>
      <c r="Z5" s="40"/>
      <c r="AA5" s="40"/>
      <c r="AB5" s="40"/>
      <c r="AC5" s="40"/>
      <c r="AD5" s="40"/>
      <c r="AE5" s="40"/>
      <c r="AF5" s="40"/>
      <c r="AG5" s="40"/>
      <c r="AH5" s="40"/>
      <c r="AI5" s="40"/>
      <c r="AJ5" s="40"/>
      <c r="AK5" s="40"/>
      <c r="AL5" s="261"/>
      <c r="AM5" s="259"/>
      <c r="AN5" s="259"/>
      <c r="AO5" s="259"/>
      <c r="AP5" s="259"/>
      <c r="AQ5" s="259"/>
      <c r="AR5" s="259"/>
      <c r="AS5" s="259"/>
      <c r="AU5" s="41"/>
      <c r="AV5" s="41"/>
      <c r="AW5" s="41"/>
      <c r="AX5" s="41"/>
      <c r="AY5" s="41"/>
      <c r="AZ5" s="41"/>
      <c r="BA5" s="41"/>
      <c r="BB5" s="41"/>
      <c r="BC5" s="41"/>
      <c r="BD5" s="41"/>
      <c r="BE5" s="41"/>
      <c r="BF5" s="41"/>
      <c r="BG5" s="41"/>
      <c r="BH5" s="41"/>
      <c r="BI5" s="41"/>
      <c r="BJ5" s="41"/>
      <c r="BK5" s="41"/>
      <c r="BL5" s="41"/>
      <c r="BM5" s="41"/>
      <c r="BN5" s="41"/>
      <c r="BO5" s="41"/>
      <c r="BP5" s="41"/>
      <c r="BR5" s="507"/>
      <c r="BS5" s="507"/>
      <c r="BT5" s="507"/>
      <c r="BU5" s="507"/>
      <c r="BV5" s="507"/>
      <c r="BW5" s="507"/>
      <c r="BX5" s="507"/>
      <c r="BY5" s="507"/>
      <c r="BZ5" s="507"/>
      <c r="CA5" s="507"/>
      <c r="CB5" s="507"/>
      <c r="CC5" s="507"/>
      <c r="CD5" s="507"/>
      <c r="CE5" s="507"/>
      <c r="CF5" s="507"/>
      <c r="CG5" s="507"/>
      <c r="CH5" s="507"/>
      <c r="CI5" s="507"/>
      <c r="CJ5" s="507"/>
      <c r="CK5" s="507"/>
      <c r="CL5" s="507"/>
      <c r="CM5" s="507"/>
      <c r="CO5" s="511"/>
      <c r="CP5" s="511"/>
      <c r="CQ5" s="511"/>
      <c r="CR5" s="511"/>
      <c r="CS5" s="511"/>
      <c r="CT5" s="511"/>
      <c r="CU5" s="511"/>
      <c r="CV5" s="511"/>
      <c r="CW5" s="511"/>
      <c r="CX5" s="511"/>
      <c r="CY5" s="511"/>
      <c r="CZ5" s="511"/>
      <c r="DA5" s="511"/>
      <c r="DB5" s="511"/>
      <c r="DC5" s="511"/>
      <c r="DD5" s="511"/>
      <c r="DE5" s="511"/>
      <c r="DF5" s="511"/>
      <c r="DG5" s="511"/>
      <c r="DH5" s="511"/>
      <c r="DI5" s="511"/>
      <c r="DJ5" s="511"/>
      <c r="DL5" s="530"/>
      <c r="DM5" s="530"/>
      <c r="DN5" s="530"/>
      <c r="DO5" s="530"/>
      <c r="DP5" s="530"/>
      <c r="DQ5" s="530"/>
      <c r="DR5" s="530"/>
      <c r="DS5" s="530"/>
      <c r="DT5" s="530"/>
      <c r="DU5" s="530"/>
      <c r="DV5" s="530"/>
      <c r="DW5" s="530"/>
      <c r="DX5" s="530"/>
      <c r="DY5" s="530"/>
      <c r="DZ5" s="530"/>
      <c r="EA5" s="530"/>
      <c r="EB5" s="530"/>
      <c r="EC5" s="530"/>
      <c r="ED5" s="530"/>
      <c r="EE5" s="530"/>
      <c r="EF5" s="530"/>
      <c r="EG5" s="530"/>
      <c r="EI5" s="531"/>
      <c r="EJ5" s="531"/>
      <c r="EK5" s="536"/>
      <c r="EL5" s="531"/>
      <c r="EM5" s="531"/>
      <c r="EN5" s="531"/>
      <c r="EO5" s="531"/>
      <c r="EP5" s="531"/>
      <c r="EQ5" s="531"/>
      <c r="ER5" s="531"/>
      <c r="ES5" s="531"/>
      <c r="ET5" s="531"/>
      <c r="EU5" s="531"/>
      <c r="EV5" s="531"/>
      <c r="EW5" s="531"/>
      <c r="EX5" s="531"/>
      <c r="EY5" s="531"/>
      <c r="EZ5" s="531"/>
      <c r="FA5" s="531"/>
      <c r="FB5" s="531"/>
      <c r="FC5" s="531"/>
      <c r="FD5" s="531"/>
      <c r="FF5" s="532"/>
      <c r="FG5" s="532"/>
      <c r="FH5" s="532"/>
      <c r="FI5" s="532"/>
      <c r="FJ5" s="532"/>
      <c r="FK5" s="532"/>
      <c r="FL5" s="532"/>
      <c r="FM5" s="532"/>
      <c r="FN5" s="532"/>
      <c r="FO5" s="532"/>
      <c r="FP5" s="532"/>
      <c r="FQ5" s="532"/>
      <c r="FR5" s="532"/>
      <c r="FS5" s="532"/>
      <c r="FT5" s="532"/>
      <c r="FU5" s="532"/>
      <c r="FV5" s="532"/>
      <c r="FW5" s="532"/>
      <c r="FX5" s="532"/>
      <c r="FY5" s="532"/>
      <c r="FZ5" s="532"/>
      <c r="GA5" s="532"/>
      <c r="GC5" s="533"/>
      <c r="GD5" s="533"/>
      <c r="GE5" s="533"/>
      <c r="GF5" s="533"/>
      <c r="GG5" s="533"/>
      <c r="GH5" s="533"/>
      <c r="GI5" s="533"/>
      <c r="GJ5" s="533"/>
      <c r="GK5" s="533"/>
      <c r="GL5" s="533"/>
      <c r="GM5" s="533"/>
      <c r="GN5" s="533"/>
      <c r="GO5" s="533"/>
      <c r="GP5" s="533"/>
      <c r="GQ5" s="533"/>
      <c r="GR5" s="533"/>
      <c r="GS5" s="533"/>
      <c r="GT5" s="533"/>
      <c r="GU5" s="533"/>
      <c r="GV5" s="533"/>
      <c r="GW5" s="533"/>
      <c r="GX5" s="533"/>
      <c r="GZ5" s="511"/>
      <c r="HA5" s="511"/>
      <c r="HB5" s="511"/>
      <c r="HC5" s="511"/>
      <c r="HD5" s="511"/>
      <c r="HE5" s="511"/>
      <c r="HF5" s="511"/>
      <c r="HG5" s="511"/>
      <c r="HH5" s="511"/>
      <c r="HI5" s="511"/>
      <c r="HJ5" s="511"/>
      <c r="HK5" s="511"/>
      <c r="HL5" s="511"/>
      <c r="HM5" s="511"/>
      <c r="HN5" s="511"/>
      <c r="HO5" s="511"/>
      <c r="HP5" s="511"/>
      <c r="HQ5" s="511"/>
      <c r="HR5" s="511"/>
      <c r="HS5" s="511"/>
      <c r="HT5" s="511"/>
      <c r="HU5" s="511"/>
      <c r="HW5" s="534"/>
      <c r="HX5" s="534"/>
      <c r="HY5" s="534"/>
      <c r="HZ5" s="534"/>
      <c r="IA5" s="534"/>
      <c r="IB5" s="534"/>
      <c r="IC5" s="534"/>
      <c r="ID5" s="534"/>
      <c r="IE5" s="534"/>
      <c r="IF5" s="534"/>
      <c r="IG5" s="534"/>
      <c r="IH5" s="534"/>
      <c r="II5" s="534"/>
      <c r="IJ5" s="534"/>
      <c r="IK5" s="534"/>
      <c r="IL5" s="534"/>
      <c r="IM5" s="534"/>
      <c r="IN5" s="534"/>
      <c r="IO5" s="534"/>
      <c r="IP5" s="534"/>
      <c r="IQ5" s="534"/>
      <c r="IR5" s="534"/>
      <c r="IT5" s="531"/>
      <c r="IU5" s="531"/>
      <c r="IV5" s="531"/>
      <c r="IW5" s="531"/>
      <c r="IX5" s="531"/>
      <c r="IY5" s="531"/>
      <c r="IZ5" s="531"/>
      <c r="JA5" s="531"/>
      <c r="JB5" s="531"/>
      <c r="JC5" s="531"/>
      <c r="JD5" s="531"/>
      <c r="JE5" s="531"/>
      <c r="JF5" s="531"/>
      <c r="JG5" s="531"/>
      <c r="JH5" s="531"/>
      <c r="JI5" s="531"/>
      <c r="JJ5" s="531"/>
      <c r="JK5" s="531"/>
      <c r="JL5" s="531"/>
      <c r="JM5" s="531"/>
      <c r="JN5" s="531"/>
      <c r="JO5" s="531"/>
      <c r="JQ5" s="532"/>
      <c r="JR5" s="532"/>
      <c r="JS5" s="532"/>
      <c r="JT5" s="532"/>
      <c r="JU5" s="532"/>
      <c r="JV5" s="532"/>
      <c r="JW5" s="532"/>
      <c r="JX5" s="532"/>
      <c r="JY5" s="532"/>
      <c r="JZ5" s="532"/>
      <c r="KA5" s="532"/>
      <c r="KB5" s="532"/>
      <c r="KC5" s="532"/>
      <c r="KD5" s="532"/>
      <c r="KE5" s="532"/>
      <c r="KF5" s="532"/>
      <c r="KG5" s="532"/>
      <c r="KH5" s="532"/>
      <c r="KI5" s="532"/>
      <c r="KJ5" s="532"/>
      <c r="KK5" s="532"/>
      <c r="KL5" s="532"/>
      <c r="KN5" s="533"/>
      <c r="KO5" s="533"/>
      <c r="KP5" s="533"/>
      <c r="KQ5" s="533"/>
      <c r="KR5" s="533"/>
      <c r="KS5" s="533"/>
      <c r="KT5" s="533"/>
      <c r="KU5" s="533"/>
      <c r="KV5" s="533"/>
      <c r="KW5" s="533"/>
      <c r="KX5" s="533"/>
      <c r="KY5" s="533"/>
      <c r="KZ5" s="533"/>
      <c r="LA5" s="533"/>
      <c r="LB5" s="533"/>
      <c r="LC5" s="533"/>
      <c r="LD5" s="533"/>
      <c r="LE5" s="533"/>
      <c r="LF5" s="533"/>
      <c r="LG5" s="533"/>
      <c r="LH5" s="533"/>
      <c r="LI5" s="533"/>
    </row>
    <row r="6" spans="1:321" x14ac:dyDescent="0.25">
      <c r="A6" s="35" t="s">
        <v>2500</v>
      </c>
      <c r="B6" s="13"/>
      <c r="C6" s="13"/>
      <c r="D6" s="13"/>
      <c r="E6" s="13"/>
      <c r="F6" s="13"/>
      <c r="G6" s="13"/>
      <c r="H6" s="13"/>
      <c r="I6" s="13"/>
      <c r="J6" s="13"/>
      <c r="K6" s="13"/>
      <c r="L6" s="13"/>
      <c r="M6" s="13"/>
      <c r="N6" s="13"/>
      <c r="O6" s="253"/>
      <c r="P6" s="245"/>
      <c r="Q6" s="245"/>
      <c r="R6" s="245"/>
      <c r="S6" s="245"/>
      <c r="T6" s="264"/>
      <c r="U6" s="245"/>
      <c r="V6" s="245"/>
      <c r="X6" s="44"/>
      <c r="Y6" s="40"/>
      <c r="Z6" s="40"/>
      <c r="AA6" s="40"/>
      <c r="AB6" s="40"/>
      <c r="AC6" s="40"/>
      <c r="AD6" s="40"/>
      <c r="AE6" s="40"/>
      <c r="AF6" s="40"/>
      <c r="AG6" s="40"/>
      <c r="AH6" s="40"/>
      <c r="AI6" s="40"/>
      <c r="AJ6" s="40"/>
      <c r="AK6" s="40"/>
      <c r="AL6" s="261"/>
      <c r="AM6" s="259"/>
      <c r="AN6" s="259"/>
      <c r="AO6" s="259"/>
      <c r="AP6" s="259"/>
      <c r="AQ6" s="259"/>
      <c r="AR6" s="259"/>
      <c r="AS6" s="259"/>
      <c r="AU6" s="41"/>
      <c r="AV6" s="41"/>
      <c r="AW6" s="41"/>
      <c r="AX6" s="41"/>
      <c r="AY6" s="41"/>
      <c r="AZ6" s="41"/>
      <c r="BA6" s="41"/>
      <c r="BB6" s="41"/>
      <c r="BC6" s="41"/>
      <c r="BD6" s="41"/>
      <c r="BE6" s="41"/>
      <c r="BF6" s="41"/>
      <c r="BG6" s="41"/>
      <c r="BH6" s="41"/>
      <c r="BI6" s="41"/>
      <c r="BJ6" s="41"/>
      <c r="BK6" s="41"/>
      <c r="BL6" s="41"/>
      <c r="BM6" s="41"/>
      <c r="BN6" s="41"/>
      <c r="BO6" s="41"/>
      <c r="BP6" s="41"/>
      <c r="BR6" s="507"/>
      <c r="BS6" s="507"/>
      <c r="BT6" s="507"/>
      <c r="BU6" s="507"/>
      <c r="BV6" s="507"/>
      <c r="BW6" s="507"/>
      <c r="BX6" s="507"/>
      <c r="BY6" s="507"/>
      <c r="BZ6" s="507"/>
      <c r="CA6" s="507"/>
      <c r="CB6" s="507"/>
      <c r="CC6" s="507"/>
      <c r="CD6" s="507"/>
      <c r="CE6" s="507"/>
      <c r="CF6" s="507"/>
      <c r="CG6" s="507"/>
      <c r="CH6" s="507"/>
      <c r="CI6" s="507"/>
      <c r="CJ6" s="507"/>
      <c r="CK6" s="507"/>
      <c r="CL6" s="507"/>
      <c r="CM6" s="507"/>
      <c r="CO6" s="511"/>
      <c r="CP6" s="511"/>
      <c r="CQ6" s="511"/>
      <c r="CR6" s="511"/>
      <c r="CS6" s="511"/>
      <c r="CT6" s="511"/>
      <c r="CU6" s="511"/>
      <c r="CV6" s="511"/>
      <c r="CW6" s="511"/>
      <c r="CX6" s="511"/>
      <c r="CY6" s="511"/>
      <c r="CZ6" s="511"/>
      <c r="DA6" s="511"/>
      <c r="DB6" s="511"/>
      <c r="DC6" s="511"/>
      <c r="DD6" s="511"/>
      <c r="DE6" s="511"/>
      <c r="DF6" s="511"/>
      <c r="DG6" s="511"/>
      <c r="DH6" s="511"/>
      <c r="DI6" s="511"/>
      <c r="DJ6" s="511"/>
      <c r="DL6" s="530"/>
      <c r="DM6" s="530"/>
      <c r="DN6" s="530"/>
      <c r="DO6" s="530"/>
      <c r="DP6" s="530"/>
      <c r="DQ6" s="530"/>
      <c r="DR6" s="530"/>
      <c r="DS6" s="530"/>
      <c r="DT6" s="530"/>
      <c r="DU6" s="530"/>
      <c r="DV6" s="530"/>
      <c r="DW6" s="530"/>
      <c r="DX6" s="530"/>
      <c r="DY6" s="530"/>
      <c r="DZ6" s="530"/>
      <c r="EA6" s="530"/>
      <c r="EB6" s="530"/>
      <c r="EC6" s="530"/>
      <c r="ED6" s="530"/>
      <c r="EE6" s="530"/>
      <c r="EF6" s="530"/>
      <c r="EG6" s="530"/>
      <c r="EI6" s="531"/>
      <c r="EJ6" s="531"/>
      <c r="EK6" s="536"/>
      <c r="EL6" s="531"/>
      <c r="EM6" s="531"/>
      <c r="EN6" s="531"/>
      <c r="EO6" s="531"/>
      <c r="EP6" s="531"/>
      <c r="EQ6" s="531"/>
      <c r="ER6" s="531"/>
      <c r="ES6" s="531"/>
      <c r="ET6" s="531"/>
      <c r="EU6" s="531"/>
      <c r="EV6" s="531"/>
      <c r="EW6" s="531"/>
      <c r="EX6" s="531"/>
      <c r="EY6" s="531"/>
      <c r="EZ6" s="531"/>
      <c r="FA6" s="531"/>
      <c r="FB6" s="531"/>
      <c r="FC6" s="531"/>
      <c r="FD6" s="531"/>
      <c r="FF6" s="532"/>
      <c r="FG6" s="532"/>
      <c r="FH6" s="532"/>
      <c r="FI6" s="532"/>
      <c r="FJ6" s="532"/>
      <c r="FK6" s="532"/>
      <c r="FL6" s="532"/>
      <c r="FM6" s="532"/>
      <c r="FN6" s="532"/>
      <c r="FO6" s="532"/>
      <c r="FP6" s="532"/>
      <c r="FQ6" s="532"/>
      <c r="FR6" s="532"/>
      <c r="FS6" s="532"/>
      <c r="FT6" s="532"/>
      <c r="FU6" s="532"/>
      <c r="FV6" s="532"/>
      <c r="FW6" s="532"/>
      <c r="FX6" s="532"/>
      <c r="FY6" s="532"/>
      <c r="FZ6" s="532"/>
      <c r="GA6" s="532"/>
      <c r="GC6" s="533"/>
      <c r="GD6" s="533"/>
      <c r="GE6" s="533"/>
      <c r="GF6" s="533"/>
      <c r="GG6" s="533"/>
      <c r="GH6" s="533"/>
      <c r="GI6" s="533"/>
      <c r="GJ6" s="533"/>
      <c r="GK6" s="533"/>
      <c r="GL6" s="533"/>
      <c r="GM6" s="533"/>
      <c r="GN6" s="533"/>
      <c r="GO6" s="533"/>
      <c r="GP6" s="533"/>
      <c r="GQ6" s="533"/>
      <c r="GR6" s="533"/>
      <c r="GS6" s="533"/>
      <c r="GT6" s="533"/>
      <c r="GU6" s="533"/>
      <c r="GV6" s="533"/>
      <c r="GW6" s="533"/>
      <c r="GX6" s="533"/>
      <c r="GZ6" s="511"/>
      <c r="HA6" s="511"/>
      <c r="HB6" s="511"/>
      <c r="HC6" s="511"/>
      <c r="HD6" s="511"/>
      <c r="HE6" s="511"/>
      <c r="HF6" s="511"/>
      <c r="HG6" s="511"/>
      <c r="HH6" s="511"/>
      <c r="HI6" s="511"/>
      <c r="HJ6" s="511"/>
      <c r="HK6" s="511"/>
      <c r="HL6" s="511"/>
      <c r="HM6" s="511"/>
      <c r="HN6" s="511"/>
      <c r="HO6" s="511"/>
      <c r="HP6" s="511"/>
      <c r="HQ6" s="511"/>
      <c r="HR6" s="511"/>
      <c r="HS6" s="511"/>
      <c r="HT6" s="511"/>
      <c r="HU6" s="511"/>
      <c r="HW6" s="534"/>
      <c r="HX6" s="534"/>
      <c r="HY6" s="534"/>
      <c r="HZ6" s="534"/>
      <c r="IA6" s="534"/>
      <c r="IB6" s="534"/>
      <c r="IC6" s="534"/>
      <c r="ID6" s="534"/>
      <c r="IE6" s="534"/>
      <c r="IF6" s="534"/>
      <c r="IG6" s="534"/>
      <c r="IH6" s="534"/>
      <c r="II6" s="534"/>
      <c r="IJ6" s="534"/>
      <c r="IK6" s="534"/>
      <c r="IL6" s="534"/>
      <c r="IM6" s="534"/>
      <c r="IN6" s="534"/>
      <c r="IO6" s="534"/>
      <c r="IP6" s="534"/>
      <c r="IQ6" s="534"/>
      <c r="IR6" s="534"/>
      <c r="IT6" s="531"/>
      <c r="IU6" s="531"/>
      <c r="IV6" s="531"/>
      <c r="IW6" s="531"/>
      <c r="IX6" s="531"/>
      <c r="IY6" s="531"/>
      <c r="IZ6" s="531"/>
      <c r="JA6" s="531"/>
      <c r="JB6" s="531"/>
      <c r="JC6" s="531"/>
      <c r="JD6" s="531"/>
      <c r="JE6" s="531"/>
      <c r="JF6" s="531"/>
      <c r="JG6" s="531"/>
      <c r="JH6" s="531"/>
      <c r="JI6" s="531"/>
      <c r="JJ6" s="531"/>
      <c r="JK6" s="531"/>
      <c r="JL6" s="531"/>
      <c r="JM6" s="531"/>
      <c r="JN6" s="531"/>
      <c r="JO6" s="531"/>
      <c r="JQ6" s="532"/>
      <c r="JR6" s="532"/>
      <c r="JS6" s="532"/>
      <c r="JT6" s="532"/>
      <c r="JU6" s="532"/>
      <c r="JV6" s="532"/>
      <c r="JW6" s="532"/>
      <c r="JX6" s="532"/>
      <c r="JY6" s="532"/>
      <c r="JZ6" s="532"/>
      <c r="KA6" s="532"/>
      <c r="KB6" s="532"/>
      <c r="KC6" s="532"/>
      <c r="KD6" s="532"/>
      <c r="KE6" s="532"/>
      <c r="KF6" s="532"/>
      <c r="KG6" s="532"/>
      <c r="KH6" s="532"/>
      <c r="KI6" s="532"/>
      <c r="KJ6" s="532"/>
      <c r="KK6" s="532"/>
      <c r="KL6" s="532"/>
      <c r="KN6" s="533"/>
      <c r="KO6" s="533"/>
      <c r="KP6" s="533"/>
      <c r="KQ6" s="533"/>
      <c r="KR6" s="533"/>
      <c r="KS6" s="533"/>
      <c r="KT6" s="533"/>
      <c r="KU6" s="533"/>
      <c r="KV6" s="533"/>
      <c r="KW6" s="533"/>
      <c r="KX6" s="533"/>
      <c r="KY6" s="533"/>
      <c r="KZ6" s="533"/>
      <c r="LA6" s="533"/>
      <c r="LB6" s="533"/>
      <c r="LC6" s="533"/>
      <c r="LD6" s="533"/>
      <c r="LE6" s="533"/>
      <c r="LF6" s="533"/>
      <c r="LG6" s="533"/>
      <c r="LH6" s="533"/>
      <c r="LI6" s="533"/>
    </row>
    <row r="7" spans="1:321" x14ac:dyDescent="0.25">
      <c r="A7" s="118" t="s">
        <v>2501</v>
      </c>
      <c r="B7" s="130">
        <v>1</v>
      </c>
      <c r="C7" s="130">
        <v>1</v>
      </c>
      <c r="D7" s="216">
        <v>1</v>
      </c>
      <c r="E7" s="216">
        <v>1</v>
      </c>
      <c r="F7" s="130">
        <v>1</v>
      </c>
      <c r="G7" s="130">
        <v>1</v>
      </c>
      <c r="H7" s="130">
        <v>1</v>
      </c>
      <c r="I7" s="130">
        <v>1</v>
      </c>
      <c r="J7" s="130">
        <v>1</v>
      </c>
      <c r="K7" s="130">
        <v>1</v>
      </c>
      <c r="L7" s="130">
        <v>1</v>
      </c>
      <c r="M7" s="130">
        <v>1</v>
      </c>
      <c r="N7" s="130">
        <v>1</v>
      </c>
      <c r="O7" s="130">
        <v>1</v>
      </c>
      <c r="P7" s="130">
        <v>1</v>
      </c>
      <c r="Q7" s="130">
        <v>1</v>
      </c>
      <c r="R7" s="130">
        <v>1</v>
      </c>
      <c r="S7" s="130">
        <v>1</v>
      </c>
      <c r="T7" s="130">
        <v>1</v>
      </c>
      <c r="U7" s="130">
        <v>1</v>
      </c>
      <c r="V7" s="130">
        <v>1</v>
      </c>
      <c r="X7" s="44"/>
      <c r="Y7" s="40"/>
      <c r="Z7" s="40"/>
      <c r="AA7" s="40"/>
      <c r="AB7" s="40"/>
      <c r="AC7" s="40"/>
      <c r="AD7" s="40"/>
      <c r="AE7" s="40"/>
      <c r="AF7" s="40"/>
      <c r="AG7" s="40"/>
      <c r="AH7" s="40"/>
      <c r="AI7" s="40"/>
      <c r="AJ7" s="40"/>
      <c r="AK7" s="40"/>
      <c r="AL7" s="261"/>
      <c r="AM7" s="259"/>
      <c r="AN7" s="259"/>
      <c r="AO7" s="259"/>
      <c r="AP7" s="259"/>
      <c r="AQ7" s="259"/>
      <c r="AR7" s="259"/>
      <c r="AS7" s="259"/>
      <c r="AU7" s="41"/>
      <c r="AV7" s="41"/>
      <c r="AW7" s="41"/>
      <c r="AX7" s="41"/>
      <c r="AY7" s="41"/>
      <c r="AZ7" s="41"/>
      <c r="BA7" s="41"/>
      <c r="BB7" s="41"/>
      <c r="BC7" s="41"/>
      <c r="BD7" s="41"/>
      <c r="BE7" s="41"/>
      <c r="BF7" s="41"/>
      <c r="BG7" s="41"/>
      <c r="BH7" s="41"/>
      <c r="BI7" s="41"/>
      <c r="BJ7" s="41"/>
      <c r="BK7" s="41"/>
      <c r="BL7" s="41"/>
      <c r="BM7" s="41"/>
      <c r="BN7" s="41"/>
      <c r="BO7" s="41"/>
      <c r="BP7" s="41"/>
      <c r="BR7" s="507"/>
      <c r="BS7" s="507"/>
      <c r="BT7" s="507"/>
      <c r="BU7" s="507"/>
      <c r="BV7" s="507"/>
      <c r="BW7" s="507"/>
      <c r="BX7" s="507"/>
      <c r="BY7" s="507"/>
      <c r="BZ7" s="507"/>
      <c r="CA7" s="507"/>
      <c r="CB7" s="507"/>
      <c r="CC7" s="507"/>
      <c r="CD7" s="507"/>
      <c r="CE7" s="507"/>
      <c r="CF7" s="507"/>
      <c r="CG7" s="507"/>
      <c r="CH7" s="507"/>
      <c r="CI7" s="507"/>
      <c r="CJ7" s="507"/>
      <c r="CK7" s="507"/>
      <c r="CL7" s="507"/>
      <c r="CM7" s="507"/>
      <c r="CO7" s="511"/>
      <c r="CP7" s="511"/>
      <c r="CQ7" s="511"/>
      <c r="CR7" s="511"/>
      <c r="CS7" s="511"/>
      <c r="CT7" s="511"/>
      <c r="CU7" s="511"/>
      <c r="CV7" s="511"/>
      <c r="CW7" s="511"/>
      <c r="CX7" s="511"/>
      <c r="CY7" s="511"/>
      <c r="CZ7" s="511"/>
      <c r="DA7" s="511"/>
      <c r="DB7" s="511"/>
      <c r="DC7" s="511"/>
      <c r="DD7" s="511"/>
      <c r="DE7" s="511"/>
      <c r="DF7" s="511"/>
      <c r="DG7" s="511"/>
      <c r="DH7" s="511"/>
      <c r="DI7" s="511"/>
      <c r="DJ7" s="511"/>
      <c r="DL7" s="530"/>
      <c r="DM7" s="530"/>
      <c r="DN7" s="530"/>
      <c r="DO7" s="530"/>
      <c r="DP7" s="530"/>
      <c r="DQ7" s="530"/>
      <c r="DR7" s="530"/>
      <c r="DS7" s="530"/>
      <c r="DT7" s="530"/>
      <c r="DU7" s="530"/>
      <c r="DV7" s="530"/>
      <c r="DW7" s="530"/>
      <c r="DX7" s="530"/>
      <c r="DY7" s="530"/>
      <c r="DZ7" s="530"/>
      <c r="EA7" s="530"/>
      <c r="EB7" s="530"/>
      <c r="EC7" s="530"/>
      <c r="ED7" s="530"/>
      <c r="EE7" s="530"/>
      <c r="EF7" s="530"/>
      <c r="EG7" s="530"/>
      <c r="EI7" s="531"/>
      <c r="EJ7" s="531"/>
      <c r="EK7" s="536"/>
      <c r="EL7" s="531"/>
      <c r="EM7" s="531"/>
      <c r="EN7" s="531"/>
      <c r="EO7" s="531"/>
      <c r="EP7" s="531"/>
      <c r="EQ7" s="531"/>
      <c r="ER7" s="531"/>
      <c r="ES7" s="531"/>
      <c r="ET7" s="531"/>
      <c r="EU7" s="531"/>
      <c r="EV7" s="531"/>
      <c r="EW7" s="531"/>
      <c r="EX7" s="531"/>
      <c r="EY7" s="531"/>
      <c r="EZ7" s="531"/>
      <c r="FA7" s="531"/>
      <c r="FB7" s="531"/>
      <c r="FC7" s="531"/>
      <c r="FD7" s="531"/>
      <c r="FF7" s="532"/>
      <c r="FG7" s="532"/>
      <c r="FH7" s="532"/>
      <c r="FI7" s="532"/>
      <c r="FJ7" s="532"/>
      <c r="FK7" s="532"/>
      <c r="FL7" s="532"/>
      <c r="FM7" s="532"/>
      <c r="FN7" s="532"/>
      <c r="FO7" s="532"/>
      <c r="FP7" s="532"/>
      <c r="FQ7" s="532"/>
      <c r="FR7" s="532"/>
      <c r="FS7" s="532"/>
      <c r="FT7" s="532"/>
      <c r="FU7" s="532"/>
      <c r="FV7" s="532"/>
      <c r="FW7" s="532"/>
      <c r="FX7" s="532"/>
      <c r="FY7" s="532"/>
      <c r="FZ7" s="532"/>
      <c r="GA7" s="532"/>
      <c r="GC7" s="533"/>
      <c r="GD7" s="533"/>
      <c r="GE7" s="533"/>
      <c r="GF7" s="533"/>
      <c r="GG7" s="533"/>
      <c r="GH7" s="533"/>
      <c r="GI7" s="533"/>
      <c r="GJ7" s="533"/>
      <c r="GK7" s="533"/>
      <c r="GL7" s="533"/>
      <c r="GM7" s="533"/>
      <c r="GN7" s="533"/>
      <c r="GO7" s="533"/>
      <c r="GP7" s="533"/>
      <c r="GQ7" s="533"/>
      <c r="GR7" s="533"/>
      <c r="GS7" s="533"/>
      <c r="GT7" s="533"/>
      <c r="GU7" s="533"/>
      <c r="GV7" s="533"/>
      <c r="GW7" s="533"/>
      <c r="GX7" s="533"/>
      <c r="GZ7" s="511"/>
      <c r="HA7" s="511"/>
      <c r="HB7" s="511"/>
      <c r="HC7" s="511"/>
      <c r="HD7" s="511"/>
      <c r="HE7" s="511"/>
      <c r="HF7" s="511"/>
      <c r="HG7" s="511"/>
      <c r="HH7" s="511"/>
      <c r="HI7" s="511"/>
      <c r="HJ7" s="511"/>
      <c r="HK7" s="511"/>
      <c r="HL7" s="511"/>
      <c r="HM7" s="511"/>
      <c r="HN7" s="511"/>
      <c r="HO7" s="511"/>
      <c r="HP7" s="511"/>
      <c r="HQ7" s="511"/>
      <c r="HR7" s="511"/>
      <c r="HS7" s="511"/>
      <c r="HT7" s="511"/>
      <c r="HU7" s="511"/>
      <c r="HW7" s="534"/>
      <c r="HX7" s="534"/>
      <c r="HY7" s="534"/>
      <c r="HZ7" s="534"/>
      <c r="IA7" s="534"/>
      <c r="IB7" s="534"/>
      <c r="IC7" s="534"/>
      <c r="ID7" s="534"/>
      <c r="IE7" s="534"/>
      <c r="IF7" s="534"/>
      <c r="IG7" s="534"/>
      <c r="IH7" s="534"/>
      <c r="II7" s="534"/>
      <c r="IJ7" s="534"/>
      <c r="IK7" s="534"/>
      <c r="IL7" s="534"/>
      <c r="IM7" s="534"/>
      <c r="IN7" s="534"/>
      <c r="IO7" s="534"/>
      <c r="IP7" s="534"/>
      <c r="IQ7" s="534"/>
      <c r="IR7" s="534"/>
      <c r="IT7" s="531"/>
      <c r="IU7" s="531"/>
      <c r="IV7" s="531"/>
      <c r="IW7" s="531"/>
      <c r="IX7" s="531"/>
      <c r="IY7" s="531"/>
      <c r="IZ7" s="531"/>
      <c r="JA7" s="531"/>
      <c r="JB7" s="531"/>
      <c r="JC7" s="531"/>
      <c r="JD7" s="531"/>
      <c r="JE7" s="531"/>
      <c r="JF7" s="531"/>
      <c r="JG7" s="531"/>
      <c r="JH7" s="531"/>
      <c r="JI7" s="531"/>
      <c r="JJ7" s="531"/>
      <c r="JK7" s="531"/>
      <c r="JL7" s="531"/>
      <c r="JM7" s="531"/>
      <c r="JN7" s="531"/>
      <c r="JO7" s="531"/>
      <c r="JQ7" s="532"/>
      <c r="JR7" s="532"/>
      <c r="JS7" s="532"/>
      <c r="JT7" s="532"/>
      <c r="JU7" s="532"/>
      <c r="JV7" s="532"/>
      <c r="JW7" s="532"/>
      <c r="JX7" s="532"/>
      <c r="JY7" s="532"/>
      <c r="JZ7" s="532"/>
      <c r="KA7" s="532"/>
      <c r="KB7" s="532"/>
      <c r="KC7" s="532"/>
      <c r="KD7" s="532"/>
      <c r="KE7" s="532"/>
      <c r="KF7" s="532"/>
      <c r="KG7" s="532"/>
      <c r="KH7" s="532"/>
      <c r="KI7" s="532"/>
      <c r="KJ7" s="532"/>
      <c r="KK7" s="532"/>
      <c r="KL7" s="532"/>
      <c r="KN7" s="533"/>
      <c r="KO7" s="533"/>
      <c r="KP7" s="533"/>
      <c r="KQ7" s="533"/>
      <c r="KR7" s="533"/>
      <c r="KS7" s="533"/>
      <c r="KT7" s="533"/>
      <c r="KU7" s="533"/>
      <c r="KV7" s="533"/>
      <c r="KW7" s="533"/>
      <c r="KX7" s="533"/>
      <c r="KY7" s="533"/>
      <c r="KZ7" s="533"/>
      <c r="LA7" s="533"/>
      <c r="LB7" s="533"/>
      <c r="LC7" s="533"/>
      <c r="LD7" s="533"/>
      <c r="LE7" s="533"/>
      <c r="LF7" s="533"/>
      <c r="LG7" s="533"/>
      <c r="LH7" s="533"/>
      <c r="LI7" s="533"/>
    </row>
    <row r="8" spans="1:321" x14ac:dyDescent="0.25">
      <c r="A8" s="37" t="str">
        <f>LCI!A2</f>
        <v>Land Cost ($)</v>
      </c>
      <c r="B8" s="119">
        <f>SoyCult!$O19*B$7</f>
        <v>1654900</v>
      </c>
      <c r="C8" s="119">
        <f>SoyCult!$O19*C$7</f>
        <v>1654900</v>
      </c>
      <c r="D8" s="217">
        <f>CornCult!$K$20*D$7</f>
        <v>1654900</v>
      </c>
      <c r="E8" s="217">
        <f>CornCult!$K$20*E$7</f>
        <v>1654900</v>
      </c>
      <c r="F8" s="119">
        <f>CornCult!K20*F7</f>
        <v>1654900</v>
      </c>
      <c r="G8" s="119"/>
      <c r="H8" s="119"/>
      <c r="I8" s="119"/>
      <c r="J8" s="119">
        <f>FPlanCult!K4*I_O!J7</f>
        <v>1654900</v>
      </c>
      <c r="K8" s="119">
        <f>$K$7*GrassCult!K4</f>
        <v>1654900</v>
      </c>
      <c r="L8" s="119">
        <f>L7*MiscCult!K13</f>
        <v>1654900</v>
      </c>
      <c r="M8" s="230">
        <f>AlgaeCult!$B20*M$7</f>
        <v>345800.00000000006</v>
      </c>
      <c r="N8" s="230">
        <f>AlgaeCult!$B20*N$7</f>
        <v>345800.00000000006</v>
      </c>
      <c r="O8" s="255">
        <f>O7*FResCult!K4</f>
        <v>0</v>
      </c>
      <c r="P8" s="247"/>
      <c r="Q8" s="247"/>
      <c r="R8" s="247"/>
      <c r="S8" s="247"/>
      <c r="T8" s="265"/>
      <c r="U8" s="247"/>
      <c r="V8" s="247"/>
      <c r="X8" s="44"/>
      <c r="Y8" s="40"/>
      <c r="Z8" s="40"/>
      <c r="AA8" s="40"/>
      <c r="AB8" s="40"/>
      <c r="AC8" s="40"/>
      <c r="AD8" s="40"/>
      <c r="AE8" s="40"/>
      <c r="AF8" s="40"/>
      <c r="AG8" s="40"/>
      <c r="AH8" s="40"/>
      <c r="AI8" s="40"/>
      <c r="AJ8" s="40"/>
      <c r="AK8" s="40"/>
      <c r="AL8" s="261"/>
      <c r="AM8" s="259"/>
      <c r="AN8" s="259"/>
      <c r="AO8" s="259"/>
      <c r="AP8" s="259"/>
      <c r="AQ8" s="259"/>
      <c r="AR8" s="259"/>
      <c r="AS8" s="259"/>
      <c r="AU8" s="41"/>
      <c r="AV8" s="41"/>
      <c r="AW8" s="41"/>
      <c r="AX8" s="41"/>
      <c r="AY8" s="41"/>
      <c r="AZ8" s="41"/>
      <c r="BA8" s="41"/>
      <c r="BB8" s="41"/>
      <c r="BC8" s="41"/>
      <c r="BD8" s="41"/>
      <c r="BE8" s="41"/>
      <c r="BF8" s="41"/>
      <c r="BG8" s="41"/>
      <c r="BH8" s="41"/>
      <c r="BI8" s="41"/>
      <c r="BJ8" s="41"/>
      <c r="BK8" s="41"/>
      <c r="BL8" s="41"/>
      <c r="BM8" s="41"/>
      <c r="BN8" s="41"/>
      <c r="BO8" s="41"/>
      <c r="BP8" s="41"/>
      <c r="BR8" s="507"/>
      <c r="BS8" s="507"/>
      <c r="BT8" s="507"/>
      <c r="BU8" s="507"/>
      <c r="BV8" s="507"/>
      <c r="BW8" s="507"/>
      <c r="BX8" s="507"/>
      <c r="BY8" s="507"/>
      <c r="BZ8" s="507"/>
      <c r="CA8" s="507"/>
      <c r="CB8" s="507"/>
      <c r="CC8" s="507"/>
      <c r="CD8" s="507"/>
      <c r="CE8" s="507"/>
      <c r="CF8" s="507"/>
      <c r="CG8" s="507"/>
      <c r="CH8" s="507"/>
      <c r="CI8" s="507"/>
      <c r="CJ8" s="507"/>
      <c r="CK8" s="507"/>
      <c r="CL8" s="507"/>
      <c r="CM8" s="507"/>
      <c r="CO8" s="511"/>
      <c r="CP8" s="511"/>
      <c r="CQ8" s="511"/>
      <c r="CR8" s="511"/>
      <c r="CS8" s="511"/>
      <c r="CT8" s="511"/>
      <c r="CU8" s="511"/>
      <c r="CV8" s="511"/>
      <c r="CW8" s="511"/>
      <c r="CX8" s="511"/>
      <c r="CY8" s="511"/>
      <c r="CZ8" s="511"/>
      <c r="DA8" s="511"/>
      <c r="DB8" s="511"/>
      <c r="DC8" s="511"/>
      <c r="DD8" s="511"/>
      <c r="DE8" s="511"/>
      <c r="DF8" s="511"/>
      <c r="DG8" s="511"/>
      <c r="DH8" s="511"/>
      <c r="DI8" s="511"/>
      <c r="DJ8" s="511"/>
      <c r="DL8" s="530"/>
      <c r="DM8" s="530"/>
      <c r="DN8" s="530"/>
      <c r="DO8" s="530"/>
      <c r="DP8" s="530"/>
      <c r="DQ8" s="530"/>
      <c r="DR8" s="530"/>
      <c r="DS8" s="530"/>
      <c r="DT8" s="530"/>
      <c r="DU8" s="530"/>
      <c r="DV8" s="530"/>
      <c r="DW8" s="530"/>
      <c r="DX8" s="530"/>
      <c r="DY8" s="530"/>
      <c r="DZ8" s="530"/>
      <c r="EA8" s="530"/>
      <c r="EB8" s="530"/>
      <c r="EC8" s="530"/>
      <c r="ED8" s="530"/>
      <c r="EE8" s="530"/>
      <c r="EF8" s="530"/>
      <c r="EG8" s="530"/>
      <c r="EI8" s="531"/>
      <c r="EJ8" s="531"/>
      <c r="EK8" s="536"/>
      <c r="EL8" s="531"/>
      <c r="EM8" s="531"/>
      <c r="EN8" s="531"/>
      <c r="EO8" s="531"/>
      <c r="EP8" s="531"/>
      <c r="EQ8" s="531"/>
      <c r="ER8" s="531"/>
      <c r="ES8" s="531"/>
      <c r="ET8" s="531"/>
      <c r="EU8" s="531"/>
      <c r="EV8" s="531"/>
      <c r="EW8" s="531"/>
      <c r="EX8" s="531"/>
      <c r="EY8" s="531"/>
      <c r="EZ8" s="531"/>
      <c r="FA8" s="531"/>
      <c r="FB8" s="531"/>
      <c r="FC8" s="531"/>
      <c r="FD8" s="531"/>
      <c r="FF8" s="532"/>
      <c r="FG8" s="532"/>
      <c r="FH8" s="532"/>
      <c r="FI8" s="532"/>
      <c r="FJ8" s="532"/>
      <c r="FK8" s="532"/>
      <c r="FL8" s="532"/>
      <c r="FM8" s="532"/>
      <c r="FN8" s="532"/>
      <c r="FO8" s="532"/>
      <c r="FP8" s="532"/>
      <c r="FQ8" s="532"/>
      <c r="FR8" s="532"/>
      <c r="FS8" s="532"/>
      <c r="FT8" s="532"/>
      <c r="FU8" s="532"/>
      <c r="FV8" s="532"/>
      <c r="FW8" s="532"/>
      <c r="FX8" s="532"/>
      <c r="FY8" s="532"/>
      <c r="FZ8" s="532"/>
      <c r="GA8" s="532"/>
      <c r="GC8" s="533"/>
      <c r="GD8" s="533"/>
      <c r="GE8" s="533"/>
      <c r="GF8" s="533"/>
      <c r="GG8" s="533"/>
      <c r="GH8" s="533"/>
      <c r="GI8" s="533"/>
      <c r="GJ8" s="533"/>
      <c r="GK8" s="533"/>
      <c r="GL8" s="533"/>
      <c r="GM8" s="533"/>
      <c r="GN8" s="533"/>
      <c r="GO8" s="533"/>
      <c r="GP8" s="533"/>
      <c r="GQ8" s="533"/>
      <c r="GR8" s="533"/>
      <c r="GS8" s="533"/>
      <c r="GT8" s="533"/>
      <c r="GU8" s="533"/>
      <c r="GV8" s="533"/>
      <c r="GW8" s="533"/>
      <c r="GX8" s="533"/>
      <c r="GZ8" s="511"/>
      <c r="HA8" s="511"/>
      <c r="HB8" s="511"/>
      <c r="HC8" s="511"/>
      <c r="HD8" s="511"/>
      <c r="HE8" s="511"/>
      <c r="HF8" s="511"/>
      <c r="HG8" s="511"/>
      <c r="HH8" s="511"/>
      <c r="HI8" s="511"/>
      <c r="HJ8" s="511"/>
      <c r="HK8" s="511"/>
      <c r="HL8" s="511"/>
      <c r="HM8" s="511"/>
      <c r="HN8" s="511"/>
      <c r="HO8" s="511"/>
      <c r="HP8" s="511"/>
      <c r="HQ8" s="511"/>
      <c r="HR8" s="511"/>
      <c r="HS8" s="511"/>
      <c r="HT8" s="511"/>
      <c r="HU8" s="511"/>
      <c r="HW8" s="534"/>
      <c r="HX8" s="534"/>
      <c r="HY8" s="534"/>
      <c r="HZ8" s="534"/>
      <c r="IA8" s="534"/>
      <c r="IB8" s="534"/>
      <c r="IC8" s="534"/>
      <c r="ID8" s="534"/>
      <c r="IE8" s="534"/>
      <c r="IF8" s="534"/>
      <c r="IG8" s="534"/>
      <c r="IH8" s="534"/>
      <c r="II8" s="534"/>
      <c r="IJ8" s="534"/>
      <c r="IK8" s="534"/>
      <c r="IL8" s="534"/>
      <c r="IM8" s="534"/>
      <c r="IN8" s="534"/>
      <c r="IO8" s="534"/>
      <c r="IP8" s="534"/>
      <c r="IQ8" s="534"/>
      <c r="IR8" s="534"/>
      <c r="IT8" s="531"/>
      <c r="IU8" s="531"/>
      <c r="IV8" s="531"/>
      <c r="IW8" s="531"/>
      <c r="IX8" s="531"/>
      <c r="IY8" s="531"/>
      <c r="IZ8" s="531"/>
      <c r="JA8" s="531"/>
      <c r="JB8" s="531"/>
      <c r="JC8" s="531"/>
      <c r="JD8" s="531"/>
      <c r="JE8" s="531"/>
      <c r="JF8" s="531"/>
      <c r="JG8" s="531"/>
      <c r="JH8" s="531"/>
      <c r="JI8" s="531"/>
      <c r="JJ8" s="531"/>
      <c r="JK8" s="531"/>
      <c r="JL8" s="531"/>
      <c r="JM8" s="531"/>
      <c r="JN8" s="531"/>
      <c r="JO8" s="531"/>
      <c r="JQ8" s="532"/>
      <c r="JR8" s="532"/>
      <c r="JS8" s="532"/>
      <c r="JT8" s="532"/>
      <c r="JU8" s="532"/>
      <c r="JV8" s="532"/>
      <c r="JW8" s="532"/>
      <c r="JX8" s="532"/>
      <c r="JY8" s="532"/>
      <c r="JZ8" s="532"/>
      <c r="KA8" s="532"/>
      <c r="KB8" s="532"/>
      <c r="KC8" s="532"/>
      <c r="KD8" s="532"/>
      <c r="KE8" s="532"/>
      <c r="KF8" s="532"/>
      <c r="KG8" s="532"/>
      <c r="KH8" s="532"/>
      <c r="KI8" s="532"/>
      <c r="KJ8" s="532"/>
      <c r="KK8" s="532"/>
      <c r="KL8" s="532"/>
      <c r="KN8" s="533"/>
      <c r="KO8" s="533"/>
      <c r="KP8" s="533"/>
      <c r="KQ8" s="533"/>
      <c r="KR8" s="533"/>
      <c r="KS8" s="533"/>
      <c r="KT8" s="533"/>
      <c r="KU8" s="533"/>
      <c r="KV8" s="533"/>
      <c r="KW8" s="533"/>
      <c r="KX8" s="533"/>
      <c r="KY8" s="533"/>
      <c r="KZ8" s="533"/>
      <c r="LA8" s="533"/>
      <c r="LB8" s="533"/>
      <c r="LC8" s="533"/>
      <c r="LD8" s="533"/>
      <c r="LE8" s="533"/>
      <c r="LF8" s="533"/>
      <c r="LG8" s="533"/>
      <c r="LH8" s="533"/>
      <c r="LI8" s="533"/>
    </row>
    <row r="9" spans="1:321" x14ac:dyDescent="0.25">
      <c r="A9" s="37" t="str">
        <f>LCI!A3</f>
        <v>Capital Cost ($)</v>
      </c>
      <c r="B9" s="119">
        <f>SoyCult!$O18*B$7</f>
        <v>681700</v>
      </c>
      <c r="C9" s="119">
        <f>SoyCult!$O18*C$7</f>
        <v>681700</v>
      </c>
      <c r="D9" s="217">
        <f>CornCult!$K$19*D$7</f>
        <v>597740</v>
      </c>
      <c r="E9" s="217">
        <f>CornCult!$K$19*E$7</f>
        <v>597740</v>
      </c>
      <c r="F9" s="119">
        <f>CornCult!K19*$F$7</f>
        <v>597740</v>
      </c>
      <c r="G9" s="119"/>
      <c r="H9" s="119"/>
      <c r="I9" s="119"/>
      <c r="J9" s="119">
        <f>J7*FPlanCult!K5</f>
        <v>118269</v>
      </c>
      <c r="K9" s="119">
        <f>$K$7*GrassCult!K5</f>
        <v>230000</v>
      </c>
      <c r="L9" s="119">
        <f>L7*MiscCult!K12</f>
        <v>134586</v>
      </c>
      <c r="M9" s="230">
        <f>AlgaeCult!$B23*M$7</f>
        <v>50671352.252252251</v>
      </c>
      <c r="N9" s="230">
        <f>AlgaeCult!$B23*N$7</f>
        <v>50671352.252252251</v>
      </c>
      <c r="O9" s="255">
        <f>O7*FResCult!K5</f>
        <v>13500</v>
      </c>
      <c r="P9" s="247"/>
      <c r="Q9" s="247"/>
      <c r="R9" s="247"/>
      <c r="S9" s="247"/>
      <c r="T9" s="265"/>
      <c r="U9" s="247"/>
      <c r="V9" s="247"/>
      <c r="X9" s="44"/>
      <c r="Y9" s="40"/>
      <c r="Z9" s="40"/>
      <c r="AA9" s="40"/>
      <c r="AB9" s="40"/>
      <c r="AC9" s="40"/>
      <c r="AD9" s="40"/>
      <c r="AE9" s="40"/>
      <c r="AF9" s="40"/>
      <c r="AG9" s="40"/>
      <c r="AH9" s="40"/>
      <c r="AI9" s="40"/>
      <c r="AJ9" s="40"/>
      <c r="AK9" s="40"/>
      <c r="AL9" s="261"/>
      <c r="AM9" s="259"/>
      <c r="AN9" s="259"/>
      <c r="AO9" s="259"/>
      <c r="AP9" s="259"/>
      <c r="AQ9" s="259"/>
      <c r="AR9" s="259"/>
      <c r="AS9" s="259"/>
      <c r="AU9" s="41"/>
      <c r="AV9" s="41"/>
      <c r="AW9" s="41"/>
      <c r="AX9" s="41"/>
      <c r="AY9" s="41"/>
      <c r="AZ9" s="41"/>
      <c r="BA9" s="41"/>
      <c r="BB9" s="41"/>
      <c r="BC9" s="41"/>
      <c r="BD9" s="41"/>
      <c r="BE9" s="41"/>
      <c r="BF9" s="41"/>
      <c r="BG9" s="41"/>
      <c r="BH9" s="41"/>
      <c r="BI9" s="41"/>
      <c r="BJ9" s="41"/>
      <c r="BK9" s="41"/>
      <c r="BL9" s="41"/>
      <c r="BM9" s="41"/>
      <c r="BN9" s="41"/>
      <c r="BO9" s="41"/>
      <c r="BP9" s="41"/>
      <c r="BR9" s="507"/>
      <c r="BS9" s="507"/>
      <c r="BT9" s="507"/>
      <c r="BU9" s="507"/>
      <c r="BV9" s="507"/>
      <c r="BW9" s="507"/>
      <c r="BX9" s="507"/>
      <c r="BY9" s="507"/>
      <c r="BZ9" s="507"/>
      <c r="CA9" s="507"/>
      <c r="CB9" s="507"/>
      <c r="CC9" s="507"/>
      <c r="CD9" s="507"/>
      <c r="CE9" s="507"/>
      <c r="CF9" s="507"/>
      <c r="CG9" s="507"/>
      <c r="CH9" s="507"/>
      <c r="CI9" s="507"/>
      <c r="CJ9" s="507"/>
      <c r="CK9" s="507"/>
      <c r="CL9" s="507"/>
      <c r="CM9" s="507"/>
      <c r="CO9" s="511"/>
      <c r="CP9" s="511"/>
      <c r="CQ9" s="511"/>
      <c r="CR9" s="511"/>
      <c r="CS9" s="511"/>
      <c r="CT9" s="511"/>
      <c r="CU9" s="511"/>
      <c r="CV9" s="511"/>
      <c r="CW9" s="511"/>
      <c r="CX9" s="511"/>
      <c r="CY9" s="511"/>
      <c r="CZ9" s="511"/>
      <c r="DA9" s="511"/>
      <c r="DB9" s="511"/>
      <c r="DC9" s="511"/>
      <c r="DD9" s="511"/>
      <c r="DE9" s="511"/>
      <c r="DF9" s="511"/>
      <c r="DG9" s="511"/>
      <c r="DH9" s="511"/>
      <c r="DI9" s="511"/>
      <c r="DJ9" s="511"/>
      <c r="DL9" s="530"/>
      <c r="DM9" s="530"/>
      <c r="DN9" s="530"/>
      <c r="DO9" s="530"/>
      <c r="DP9" s="530"/>
      <c r="DQ9" s="530"/>
      <c r="DR9" s="530"/>
      <c r="DS9" s="530"/>
      <c r="DT9" s="530"/>
      <c r="DU9" s="530"/>
      <c r="DV9" s="530"/>
      <c r="DW9" s="530"/>
      <c r="DX9" s="530"/>
      <c r="DY9" s="530"/>
      <c r="DZ9" s="530"/>
      <c r="EA9" s="530"/>
      <c r="EB9" s="530"/>
      <c r="EC9" s="530"/>
      <c r="ED9" s="530"/>
      <c r="EE9" s="530"/>
      <c r="EF9" s="530"/>
      <c r="EG9" s="530"/>
      <c r="EI9" s="531"/>
      <c r="EJ9" s="531"/>
      <c r="EK9" s="536"/>
      <c r="EL9" s="531"/>
      <c r="EM9" s="531"/>
      <c r="EN9" s="531"/>
      <c r="EO9" s="531"/>
      <c r="EP9" s="531"/>
      <c r="EQ9" s="531"/>
      <c r="ER9" s="531"/>
      <c r="ES9" s="531"/>
      <c r="ET9" s="531"/>
      <c r="EU9" s="531"/>
      <c r="EV9" s="531"/>
      <c r="EW9" s="531"/>
      <c r="EX9" s="531"/>
      <c r="EY9" s="531"/>
      <c r="EZ9" s="531"/>
      <c r="FA9" s="531"/>
      <c r="FB9" s="531"/>
      <c r="FC9" s="531"/>
      <c r="FD9" s="531"/>
      <c r="FF9" s="532"/>
      <c r="FG9" s="532"/>
      <c r="FH9" s="532"/>
      <c r="FI9" s="532"/>
      <c r="FJ9" s="532"/>
      <c r="FK9" s="532"/>
      <c r="FL9" s="532"/>
      <c r="FM9" s="532"/>
      <c r="FN9" s="532"/>
      <c r="FO9" s="532"/>
      <c r="FP9" s="532"/>
      <c r="FQ9" s="532"/>
      <c r="FR9" s="532"/>
      <c r="FS9" s="532"/>
      <c r="FT9" s="532"/>
      <c r="FU9" s="532"/>
      <c r="FV9" s="532"/>
      <c r="FW9" s="532"/>
      <c r="FX9" s="532"/>
      <c r="FY9" s="532"/>
      <c r="FZ9" s="532"/>
      <c r="GA9" s="532"/>
      <c r="GC9" s="533"/>
      <c r="GD9" s="533"/>
      <c r="GE9" s="533"/>
      <c r="GF9" s="533"/>
      <c r="GG9" s="533"/>
      <c r="GH9" s="533"/>
      <c r="GI9" s="533"/>
      <c r="GJ9" s="533"/>
      <c r="GK9" s="533"/>
      <c r="GL9" s="533"/>
      <c r="GM9" s="533"/>
      <c r="GN9" s="533"/>
      <c r="GO9" s="533"/>
      <c r="GP9" s="533"/>
      <c r="GQ9" s="533"/>
      <c r="GR9" s="533"/>
      <c r="GS9" s="533"/>
      <c r="GT9" s="533"/>
      <c r="GU9" s="533"/>
      <c r="GV9" s="533"/>
      <c r="GW9" s="533"/>
      <c r="GX9" s="533"/>
      <c r="GZ9" s="511"/>
      <c r="HA9" s="511"/>
      <c r="HB9" s="511"/>
      <c r="HC9" s="511"/>
      <c r="HD9" s="511"/>
      <c r="HE9" s="511"/>
      <c r="HF9" s="511"/>
      <c r="HG9" s="511"/>
      <c r="HH9" s="511"/>
      <c r="HI9" s="511"/>
      <c r="HJ9" s="511"/>
      <c r="HK9" s="511"/>
      <c r="HL9" s="511"/>
      <c r="HM9" s="511"/>
      <c r="HN9" s="511"/>
      <c r="HO9" s="511"/>
      <c r="HP9" s="511"/>
      <c r="HQ9" s="511"/>
      <c r="HR9" s="511"/>
      <c r="HS9" s="511"/>
      <c r="HT9" s="511"/>
      <c r="HU9" s="511"/>
      <c r="HW9" s="534"/>
      <c r="HX9" s="534"/>
      <c r="HY9" s="534"/>
      <c r="HZ9" s="534"/>
      <c r="IA9" s="534"/>
      <c r="IB9" s="534"/>
      <c r="IC9" s="534"/>
      <c r="ID9" s="534"/>
      <c r="IE9" s="534"/>
      <c r="IF9" s="534"/>
      <c r="IG9" s="534"/>
      <c r="IH9" s="534"/>
      <c r="II9" s="534"/>
      <c r="IJ9" s="534"/>
      <c r="IK9" s="534"/>
      <c r="IL9" s="534"/>
      <c r="IM9" s="534"/>
      <c r="IN9" s="534"/>
      <c r="IO9" s="534"/>
      <c r="IP9" s="534"/>
      <c r="IQ9" s="534"/>
      <c r="IR9" s="534"/>
      <c r="IT9" s="531"/>
      <c r="IU9" s="531"/>
      <c r="IV9" s="531"/>
      <c r="IW9" s="531"/>
      <c r="IX9" s="531"/>
      <c r="IY9" s="531"/>
      <c r="IZ9" s="531"/>
      <c r="JA9" s="531"/>
      <c r="JB9" s="531"/>
      <c r="JC9" s="531"/>
      <c r="JD9" s="531"/>
      <c r="JE9" s="531"/>
      <c r="JF9" s="531"/>
      <c r="JG9" s="531"/>
      <c r="JH9" s="531"/>
      <c r="JI9" s="531"/>
      <c r="JJ9" s="531"/>
      <c r="JK9" s="531"/>
      <c r="JL9" s="531"/>
      <c r="JM9" s="531"/>
      <c r="JN9" s="531"/>
      <c r="JO9" s="531"/>
      <c r="JQ9" s="532"/>
      <c r="JR9" s="532"/>
      <c r="JS9" s="532"/>
      <c r="JT9" s="532"/>
      <c r="JU9" s="532"/>
      <c r="JV9" s="532"/>
      <c r="JW9" s="532"/>
      <c r="JX9" s="532"/>
      <c r="JY9" s="532"/>
      <c r="JZ9" s="532"/>
      <c r="KA9" s="532"/>
      <c r="KB9" s="532"/>
      <c r="KC9" s="532"/>
      <c r="KD9" s="532"/>
      <c r="KE9" s="532"/>
      <c r="KF9" s="532"/>
      <c r="KG9" s="532"/>
      <c r="KH9" s="532"/>
      <c r="KI9" s="532"/>
      <c r="KJ9" s="532"/>
      <c r="KK9" s="532"/>
      <c r="KL9" s="532"/>
      <c r="KN9" s="533"/>
      <c r="KO9" s="533"/>
      <c r="KP9" s="533"/>
      <c r="KQ9" s="533"/>
      <c r="KR9" s="533"/>
      <c r="KS9" s="533"/>
      <c r="KT9" s="533"/>
      <c r="KU9" s="533"/>
      <c r="KV9" s="533"/>
      <c r="KW9" s="533"/>
      <c r="KX9" s="533"/>
      <c r="KY9" s="533"/>
      <c r="KZ9" s="533"/>
      <c r="LA9" s="533"/>
      <c r="LB9" s="533"/>
      <c r="LC9" s="533"/>
      <c r="LD9" s="533"/>
      <c r="LE9" s="533"/>
      <c r="LF9" s="533"/>
      <c r="LG9" s="533"/>
      <c r="LH9" s="533"/>
      <c r="LI9" s="533"/>
    </row>
    <row r="10" spans="1:321" x14ac:dyDescent="0.25">
      <c r="A10" s="37" t="str">
        <f>LCI!A4</f>
        <v>Labor ($/yr)</v>
      </c>
      <c r="B10" s="119">
        <f>SoyCult!$O20*B$7</f>
        <v>6175.0000000000009</v>
      </c>
      <c r="C10" s="119">
        <f>SoyCult!$O20*C$7</f>
        <v>6175.0000000000009</v>
      </c>
      <c r="D10" s="217">
        <f>CornCult!$K$21*D$7</f>
        <v>8148.5300000000007</v>
      </c>
      <c r="E10" s="217">
        <f>CornCult!$K$21*E$7</f>
        <v>8148.5300000000007</v>
      </c>
      <c r="F10" s="119">
        <f>CornCult!K21*$F$7</f>
        <v>8148.5300000000007</v>
      </c>
      <c r="G10" s="119"/>
      <c r="H10" s="119"/>
      <c r="I10" s="119"/>
      <c r="J10" s="119">
        <f>J7*FPlanCult!K6</f>
        <v>17988</v>
      </c>
      <c r="K10" s="119">
        <f>$K$7*GrassCult!K6</f>
        <v>3333</v>
      </c>
      <c r="L10" s="119">
        <f>L7*MiscCult!K14</f>
        <v>3333</v>
      </c>
      <c r="M10" s="230">
        <f>AlgaeCult!$B25*M$7</f>
        <v>1234234.2342342343</v>
      </c>
      <c r="N10" s="230">
        <f>AlgaeCult!$B25*N$7</f>
        <v>1234234.2342342343</v>
      </c>
      <c r="O10" s="255">
        <f>O7*FResCult!K6</f>
        <v>320</v>
      </c>
      <c r="P10" s="247"/>
      <c r="Q10" s="247"/>
      <c r="R10" s="247"/>
      <c r="S10" s="247"/>
      <c r="T10" s="265"/>
      <c r="U10" s="247"/>
      <c r="V10" s="247"/>
      <c r="X10" s="44"/>
      <c r="Y10" s="40"/>
      <c r="Z10" s="40"/>
      <c r="AA10" s="40"/>
      <c r="AB10" s="40"/>
      <c r="AC10" s="40"/>
      <c r="AD10" s="40"/>
      <c r="AE10" s="40"/>
      <c r="AF10" s="40"/>
      <c r="AG10" s="40"/>
      <c r="AH10" s="40"/>
      <c r="AI10" s="40"/>
      <c r="AJ10" s="40"/>
      <c r="AK10" s="40"/>
      <c r="AL10" s="261"/>
      <c r="AM10" s="259"/>
      <c r="AN10" s="259"/>
      <c r="AO10" s="259"/>
      <c r="AP10" s="259"/>
      <c r="AQ10" s="259"/>
      <c r="AR10" s="259"/>
      <c r="AS10" s="259"/>
      <c r="AU10" s="41"/>
      <c r="AV10" s="41"/>
      <c r="AW10" s="41"/>
      <c r="AX10" s="41"/>
      <c r="AY10" s="41"/>
      <c r="AZ10" s="41"/>
      <c r="BA10" s="41"/>
      <c r="BB10" s="41"/>
      <c r="BC10" s="41"/>
      <c r="BD10" s="41"/>
      <c r="BE10" s="41"/>
      <c r="BF10" s="41"/>
      <c r="BG10" s="41"/>
      <c r="BH10" s="41"/>
      <c r="BI10" s="41"/>
      <c r="BJ10" s="41"/>
      <c r="BK10" s="41"/>
      <c r="BL10" s="41"/>
      <c r="BM10" s="41"/>
      <c r="BN10" s="41"/>
      <c r="BO10" s="41"/>
      <c r="BP10" s="41"/>
      <c r="BR10" s="507"/>
      <c r="BS10" s="507"/>
      <c r="BT10" s="507"/>
      <c r="BU10" s="507"/>
      <c r="BV10" s="507"/>
      <c r="BW10" s="507"/>
      <c r="BX10" s="507"/>
      <c r="BY10" s="507"/>
      <c r="BZ10" s="507"/>
      <c r="CA10" s="507"/>
      <c r="CB10" s="507"/>
      <c r="CC10" s="507"/>
      <c r="CD10" s="507"/>
      <c r="CE10" s="507"/>
      <c r="CF10" s="507"/>
      <c r="CG10" s="507"/>
      <c r="CH10" s="507"/>
      <c r="CI10" s="507"/>
      <c r="CJ10" s="507"/>
      <c r="CK10" s="507"/>
      <c r="CL10" s="507"/>
      <c r="CM10" s="507"/>
      <c r="CO10" s="511"/>
      <c r="CP10" s="511"/>
      <c r="CQ10" s="511"/>
      <c r="CR10" s="511"/>
      <c r="CS10" s="511"/>
      <c r="CT10" s="511"/>
      <c r="CU10" s="511"/>
      <c r="CV10" s="511"/>
      <c r="CW10" s="511"/>
      <c r="CX10" s="511"/>
      <c r="CY10" s="511"/>
      <c r="CZ10" s="511"/>
      <c r="DA10" s="511"/>
      <c r="DB10" s="511"/>
      <c r="DC10" s="511"/>
      <c r="DD10" s="511"/>
      <c r="DE10" s="511"/>
      <c r="DF10" s="511"/>
      <c r="DG10" s="511"/>
      <c r="DH10" s="511"/>
      <c r="DI10" s="511"/>
      <c r="DJ10" s="511"/>
      <c r="DL10" s="530"/>
      <c r="DM10" s="530"/>
      <c r="DN10" s="530"/>
      <c r="DO10" s="530"/>
      <c r="DP10" s="530"/>
      <c r="DQ10" s="530"/>
      <c r="DR10" s="530"/>
      <c r="DS10" s="530"/>
      <c r="DT10" s="530"/>
      <c r="DU10" s="530"/>
      <c r="DV10" s="530"/>
      <c r="DW10" s="530"/>
      <c r="DX10" s="530"/>
      <c r="DY10" s="530"/>
      <c r="DZ10" s="530"/>
      <c r="EA10" s="530"/>
      <c r="EB10" s="530"/>
      <c r="EC10" s="530"/>
      <c r="ED10" s="530"/>
      <c r="EE10" s="530"/>
      <c r="EF10" s="530"/>
      <c r="EG10" s="530"/>
      <c r="EI10" s="531"/>
      <c r="EJ10" s="531"/>
      <c r="EK10" s="536"/>
      <c r="EL10" s="531"/>
      <c r="EM10" s="531"/>
      <c r="EN10" s="531"/>
      <c r="EO10" s="531"/>
      <c r="EP10" s="531"/>
      <c r="EQ10" s="531"/>
      <c r="ER10" s="531"/>
      <c r="ES10" s="531"/>
      <c r="ET10" s="531"/>
      <c r="EU10" s="531"/>
      <c r="EV10" s="531"/>
      <c r="EW10" s="531"/>
      <c r="EX10" s="531"/>
      <c r="EY10" s="531"/>
      <c r="EZ10" s="531"/>
      <c r="FA10" s="531"/>
      <c r="FB10" s="531"/>
      <c r="FC10" s="531"/>
      <c r="FD10" s="531"/>
      <c r="FF10" s="532"/>
      <c r="FG10" s="532"/>
      <c r="FH10" s="532"/>
      <c r="FI10" s="532"/>
      <c r="FJ10" s="532"/>
      <c r="FK10" s="532"/>
      <c r="FL10" s="532"/>
      <c r="FM10" s="532"/>
      <c r="FN10" s="532"/>
      <c r="FO10" s="532"/>
      <c r="FP10" s="532"/>
      <c r="FQ10" s="532"/>
      <c r="FR10" s="532"/>
      <c r="FS10" s="532"/>
      <c r="FT10" s="532"/>
      <c r="FU10" s="532"/>
      <c r="FV10" s="532"/>
      <c r="FW10" s="532"/>
      <c r="FX10" s="532"/>
      <c r="FY10" s="532"/>
      <c r="FZ10" s="532"/>
      <c r="GA10" s="532"/>
      <c r="GC10" s="533"/>
      <c r="GD10" s="533"/>
      <c r="GE10" s="533"/>
      <c r="GF10" s="533"/>
      <c r="GG10" s="533"/>
      <c r="GH10" s="533"/>
      <c r="GI10" s="533"/>
      <c r="GJ10" s="533"/>
      <c r="GK10" s="533"/>
      <c r="GL10" s="533"/>
      <c r="GM10" s="533"/>
      <c r="GN10" s="533"/>
      <c r="GO10" s="533"/>
      <c r="GP10" s="533"/>
      <c r="GQ10" s="533"/>
      <c r="GR10" s="533"/>
      <c r="GS10" s="533"/>
      <c r="GT10" s="533"/>
      <c r="GU10" s="533"/>
      <c r="GV10" s="533"/>
      <c r="GW10" s="533"/>
      <c r="GX10" s="533"/>
      <c r="GZ10" s="511"/>
      <c r="HA10" s="511"/>
      <c r="HB10" s="511"/>
      <c r="HC10" s="511"/>
      <c r="HD10" s="511"/>
      <c r="HE10" s="511"/>
      <c r="HF10" s="511"/>
      <c r="HG10" s="511"/>
      <c r="HH10" s="511"/>
      <c r="HI10" s="511"/>
      <c r="HJ10" s="511"/>
      <c r="HK10" s="511"/>
      <c r="HL10" s="511"/>
      <c r="HM10" s="511"/>
      <c r="HN10" s="511"/>
      <c r="HO10" s="511"/>
      <c r="HP10" s="511"/>
      <c r="HQ10" s="511"/>
      <c r="HR10" s="511"/>
      <c r="HS10" s="511"/>
      <c r="HT10" s="511"/>
      <c r="HU10" s="511"/>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T10" s="531"/>
      <c r="IU10" s="531"/>
      <c r="IV10" s="531"/>
      <c r="IW10" s="531"/>
      <c r="IX10" s="531"/>
      <c r="IY10" s="531"/>
      <c r="IZ10" s="531"/>
      <c r="JA10" s="531"/>
      <c r="JB10" s="531"/>
      <c r="JC10" s="531"/>
      <c r="JD10" s="531"/>
      <c r="JE10" s="531"/>
      <c r="JF10" s="531"/>
      <c r="JG10" s="531"/>
      <c r="JH10" s="531"/>
      <c r="JI10" s="531"/>
      <c r="JJ10" s="531"/>
      <c r="JK10" s="531"/>
      <c r="JL10" s="531"/>
      <c r="JM10" s="531"/>
      <c r="JN10" s="531"/>
      <c r="JO10" s="531"/>
      <c r="JQ10" s="532"/>
      <c r="JR10" s="532"/>
      <c r="JS10" s="532"/>
      <c r="JT10" s="532"/>
      <c r="JU10" s="532"/>
      <c r="JV10" s="532"/>
      <c r="JW10" s="532"/>
      <c r="JX10" s="532"/>
      <c r="JY10" s="532"/>
      <c r="JZ10" s="532"/>
      <c r="KA10" s="532"/>
      <c r="KB10" s="532"/>
      <c r="KC10" s="532"/>
      <c r="KD10" s="532"/>
      <c r="KE10" s="532"/>
      <c r="KF10" s="532"/>
      <c r="KG10" s="532"/>
      <c r="KH10" s="532"/>
      <c r="KI10" s="532"/>
      <c r="KJ10" s="532"/>
      <c r="KK10" s="532"/>
      <c r="KL10" s="532"/>
      <c r="KN10" s="533"/>
      <c r="KO10" s="533"/>
      <c r="KP10" s="533"/>
      <c r="KQ10" s="533"/>
      <c r="KR10" s="533"/>
      <c r="KS10" s="533"/>
      <c r="KT10" s="533"/>
      <c r="KU10" s="533"/>
      <c r="KV10" s="533"/>
      <c r="KW10" s="533"/>
      <c r="KX10" s="533"/>
      <c r="KY10" s="533"/>
      <c r="KZ10" s="533"/>
      <c r="LA10" s="533"/>
      <c r="LB10" s="533"/>
      <c r="LC10" s="533"/>
      <c r="LD10" s="533"/>
      <c r="LE10" s="533"/>
      <c r="LF10" s="533"/>
      <c r="LG10" s="533"/>
      <c r="LH10" s="533"/>
      <c r="LI10" s="533"/>
    </row>
    <row r="11" spans="1:321" x14ac:dyDescent="0.25">
      <c r="A11" s="37" t="str">
        <f>LCI!A5</f>
        <v>Arable Land (ha/yr)</v>
      </c>
      <c r="B11" s="119">
        <f>SoyCult!$B2*B$7</f>
        <v>100</v>
      </c>
      <c r="C11" s="119">
        <f>SoyCult!$B2*C$7</f>
        <v>100</v>
      </c>
      <c r="D11" s="217">
        <f>CornCult!$B$2*D$7</f>
        <v>100</v>
      </c>
      <c r="E11" s="217">
        <f>CornCult!$B$2*E$7</f>
        <v>100</v>
      </c>
      <c r="F11" s="119">
        <f>CornCult!B2*$F$7</f>
        <v>100</v>
      </c>
      <c r="G11" s="119"/>
      <c r="H11" s="119"/>
      <c r="I11" s="119"/>
      <c r="J11" s="119">
        <f>J7*FPlanCult!K7</f>
        <v>100</v>
      </c>
      <c r="K11" s="119">
        <f>$K$7*GrassCult!K7</f>
        <v>100</v>
      </c>
      <c r="L11" s="119">
        <f>MiscCult!B2*I_O!L7</f>
        <v>100</v>
      </c>
      <c r="M11" s="229"/>
      <c r="N11" s="119"/>
      <c r="O11" s="255"/>
      <c r="P11" s="247"/>
      <c r="Q11" s="247"/>
      <c r="R11" s="247"/>
      <c r="S11" s="247"/>
      <c r="T11" s="265"/>
      <c r="U11" s="247"/>
      <c r="V11" s="247"/>
      <c r="X11" s="44"/>
      <c r="Y11" s="40"/>
      <c r="Z11" s="40"/>
      <c r="AA11" s="40"/>
      <c r="AB11" s="40"/>
      <c r="AC11" s="40"/>
      <c r="AD11" s="40"/>
      <c r="AE11" s="40"/>
      <c r="AF11" s="40"/>
      <c r="AG11" s="40"/>
      <c r="AH11" s="40"/>
      <c r="AI11" s="40"/>
      <c r="AJ11" s="40"/>
      <c r="AK11" s="40"/>
      <c r="AL11" s="261"/>
      <c r="AM11" s="259"/>
      <c r="AN11" s="259"/>
      <c r="AO11" s="259"/>
      <c r="AP11" s="259"/>
      <c r="AQ11" s="259"/>
      <c r="AR11" s="259"/>
      <c r="AS11" s="259"/>
      <c r="AU11" s="41"/>
      <c r="AV11" s="41"/>
      <c r="AW11" s="41"/>
      <c r="AX11" s="41"/>
      <c r="AY11" s="41"/>
      <c r="AZ11" s="41"/>
      <c r="BA11" s="41"/>
      <c r="BB11" s="41"/>
      <c r="BC11" s="41"/>
      <c r="BD11" s="41"/>
      <c r="BE11" s="41"/>
      <c r="BF11" s="41"/>
      <c r="BG11" s="41"/>
      <c r="BH11" s="41"/>
      <c r="BI11" s="41"/>
      <c r="BJ11" s="41"/>
      <c r="BK11" s="41"/>
      <c r="BL11" s="41"/>
      <c r="BM11" s="41"/>
      <c r="BN11" s="41"/>
      <c r="BO11" s="41"/>
      <c r="BP11" s="41"/>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O11" s="511"/>
      <c r="CP11" s="511"/>
      <c r="CQ11" s="511"/>
      <c r="CR11" s="511"/>
      <c r="CS11" s="511"/>
      <c r="CT11" s="511"/>
      <c r="CU11" s="511"/>
      <c r="CV11" s="511"/>
      <c r="CW11" s="511"/>
      <c r="CX11" s="511"/>
      <c r="CY11" s="511"/>
      <c r="CZ11" s="511"/>
      <c r="DA11" s="511"/>
      <c r="DB11" s="511"/>
      <c r="DC11" s="511"/>
      <c r="DD11" s="511"/>
      <c r="DE11" s="511"/>
      <c r="DF11" s="511"/>
      <c r="DG11" s="511"/>
      <c r="DH11" s="511"/>
      <c r="DI11" s="511"/>
      <c r="DJ11" s="511"/>
      <c r="DL11" s="530"/>
      <c r="DM11" s="530"/>
      <c r="DN11" s="530"/>
      <c r="DO11" s="530"/>
      <c r="DP11" s="530"/>
      <c r="DQ11" s="530"/>
      <c r="DR11" s="530"/>
      <c r="DS11" s="530"/>
      <c r="DT11" s="530"/>
      <c r="DU11" s="530"/>
      <c r="DV11" s="530"/>
      <c r="DW11" s="530"/>
      <c r="DX11" s="530"/>
      <c r="DY11" s="530"/>
      <c r="DZ11" s="530"/>
      <c r="EA11" s="530"/>
      <c r="EB11" s="530"/>
      <c r="EC11" s="530"/>
      <c r="ED11" s="530"/>
      <c r="EE11" s="530"/>
      <c r="EF11" s="530"/>
      <c r="EG11" s="530"/>
      <c r="EI11" s="531"/>
      <c r="EJ11" s="531"/>
      <c r="EK11" s="536"/>
      <c r="EL11" s="531"/>
      <c r="EM11" s="531"/>
      <c r="EN11" s="531"/>
      <c r="EO11" s="531"/>
      <c r="EP11" s="531"/>
      <c r="EQ11" s="531"/>
      <c r="ER11" s="531"/>
      <c r="ES11" s="531"/>
      <c r="ET11" s="531"/>
      <c r="EU11" s="531"/>
      <c r="EV11" s="531"/>
      <c r="EW11" s="531"/>
      <c r="EX11" s="531"/>
      <c r="EY11" s="531"/>
      <c r="EZ11" s="531"/>
      <c r="FA11" s="531"/>
      <c r="FB11" s="531"/>
      <c r="FC11" s="531"/>
      <c r="FD11" s="531"/>
      <c r="FF11" s="532"/>
      <c r="FG11" s="532"/>
      <c r="FH11" s="532"/>
      <c r="FI11" s="532"/>
      <c r="FJ11" s="532"/>
      <c r="FK11" s="532"/>
      <c r="FL11" s="532"/>
      <c r="FM11" s="532"/>
      <c r="FN11" s="532"/>
      <c r="FO11" s="532"/>
      <c r="FP11" s="532"/>
      <c r="FQ11" s="532"/>
      <c r="FR11" s="532"/>
      <c r="FS11" s="532"/>
      <c r="FT11" s="532"/>
      <c r="FU11" s="532"/>
      <c r="FV11" s="532"/>
      <c r="FW11" s="532"/>
      <c r="FX11" s="532"/>
      <c r="FY11" s="532"/>
      <c r="FZ11" s="532"/>
      <c r="GA11" s="532"/>
      <c r="GC11" s="533"/>
      <c r="GD11" s="533"/>
      <c r="GE11" s="533"/>
      <c r="GF11" s="533"/>
      <c r="GG11" s="533"/>
      <c r="GH11" s="533"/>
      <c r="GI11" s="533"/>
      <c r="GJ11" s="533"/>
      <c r="GK11" s="533"/>
      <c r="GL11" s="533"/>
      <c r="GM11" s="533"/>
      <c r="GN11" s="533"/>
      <c r="GO11" s="533"/>
      <c r="GP11" s="533"/>
      <c r="GQ11" s="533"/>
      <c r="GR11" s="533"/>
      <c r="GS11" s="533"/>
      <c r="GT11" s="533"/>
      <c r="GU11" s="533"/>
      <c r="GV11" s="533"/>
      <c r="GW11" s="533"/>
      <c r="GX11" s="533"/>
      <c r="GZ11" s="511"/>
      <c r="HA11" s="511"/>
      <c r="HB11" s="511"/>
      <c r="HC11" s="511"/>
      <c r="HD11" s="511"/>
      <c r="HE11" s="511"/>
      <c r="HF11" s="511"/>
      <c r="HG11" s="511"/>
      <c r="HH11" s="511"/>
      <c r="HI11" s="511"/>
      <c r="HJ11" s="511"/>
      <c r="HK11" s="511"/>
      <c r="HL11" s="511"/>
      <c r="HM11" s="511"/>
      <c r="HN11" s="511"/>
      <c r="HO11" s="511"/>
      <c r="HP11" s="511"/>
      <c r="HQ11" s="511"/>
      <c r="HR11" s="511"/>
      <c r="HS11" s="511"/>
      <c r="HT11" s="511"/>
      <c r="HU11" s="511"/>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T11" s="531"/>
      <c r="IU11" s="531"/>
      <c r="IV11" s="531"/>
      <c r="IW11" s="531"/>
      <c r="IX11" s="531"/>
      <c r="IY11" s="531"/>
      <c r="IZ11" s="531"/>
      <c r="JA11" s="531"/>
      <c r="JB11" s="531"/>
      <c r="JC11" s="531"/>
      <c r="JD11" s="531"/>
      <c r="JE11" s="531"/>
      <c r="JF11" s="531"/>
      <c r="JG11" s="531"/>
      <c r="JH11" s="531"/>
      <c r="JI11" s="531"/>
      <c r="JJ11" s="531"/>
      <c r="JK11" s="531"/>
      <c r="JL11" s="531"/>
      <c r="JM11" s="531"/>
      <c r="JN11" s="531"/>
      <c r="JO11" s="531"/>
      <c r="JQ11" s="532"/>
      <c r="JR11" s="532"/>
      <c r="JS11" s="532"/>
      <c r="JT11" s="532"/>
      <c r="JU11" s="532"/>
      <c r="JV11" s="532"/>
      <c r="JW11" s="532"/>
      <c r="JX11" s="532"/>
      <c r="JY11" s="532"/>
      <c r="JZ11" s="532"/>
      <c r="KA11" s="532"/>
      <c r="KB11" s="532"/>
      <c r="KC11" s="532"/>
      <c r="KD11" s="532"/>
      <c r="KE11" s="532"/>
      <c r="KF11" s="532"/>
      <c r="KG11" s="532"/>
      <c r="KH11" s="532"/>
      <c r="KI11" s="532"/>
      <c r="KJ11" s="532"/>
      <c r="KK11" s="532"/>
      <c r="KL11" s="532"/>
      <c r="KN11" s="533"/>
      <c r="KO11" s="533"/>
      <c r="KP11" s="533"/>
      <c r="KQ11" s="533"/>
      <c r="KR11" s="533"/>
      <c r="KS11" s="533"/>
      <c r="KT11" s="533"/>
      <c r="KU11" s="533"/>
      <c r="KV11" s="533"/>
      <c r="KW11" s="533"/>
      <c r="KX11" s="533"/>
      <c r="KY11" s="533"/>
      <c r="KZ11" s="533"/>
      <c r="LA11" s="533"/>
      <c r="LB11" s="533"/>
      <c r="LC11" s="533"/>
      <c r="LD11" s="533"/>
      <c r="LE11" s="533"/>
      <c r="LF11" s="533"/>
      <c r="LG11" s="533"/>
      <c r="LH11" s="533"/>
      <c r="LI11" s="533"/>
    </row>
    <row r="12" spans="1:321" x14ac:dyDescent="0.25">
      <c r="A12" s="37" t="str">
        <f>LCI!A6</f>
        <v>Marginal Land (ha/yr)</v>
      </c>
      <c r="B12" s="119"/>
      <c r="C12" s="119"/>
      <c r="D12" s="217"/>
      <c r="E12" s="217"/>
      <c r="F12" s="119"/>
      <c r="G12" s="119"/>
      <c r="H12" s="119"/>
      <c r="I12" s="119"/>
      <c r="J12" s="119"/>
      <c r="K12" s="119"/>
      <c r="L12" s="119"/>
      <c r="M12" s="229">
        <f>AlgaeCult!$B17*M$7</f>
        <v>100</v>
      </c>
      <c r="N12" s="229">
        <f>AlgaeCult!$B17*N$7</f>
        <v>100</v>
      </c>
      <c r="O12" s="255"/>
      <c r="P12" s="247"/>
      <c r="Q12" s="247"/>
      <c r="R12" s="247"/>
      <c r="S12" s="247"/>
      <c r="T12" s="265"/>
      <c r="U12" s="247"/>
      <c r="V12" s="247"/>
      <c r="X12" s="44"/>
      <c r="Y12" s="40"/>
      <c r="Z12" s="40"/>
      <c r="AA12" s="40"/>
      <c r="AB12" s="40"/>
      <c r="AC12" s="40"/>
      <c r="AD12" s="40"/>
      <c r="AE12" s="40"/>
      <c r="AF12" s="40"/>
      <c r="AG12" s="40"/>
      <c r="AH12" s="40"/>
      <c r="AI12" s="40"/>
      <c r="AJ12" s="40"/>
      <c r="AK12" s="40"/>
      <c r="AL12" s="261"/>
      <c r="AM12" s="259"/>
      <c r="AN12" s="259"/>
      <c r="AO12" s="259"/>
      <c r="AP12" s="259"/>
      <c r="AQ12" s="259"/>
      <c r="AR12" s="259"/>
      <c r="AS12" s="259"/>
      <c r="AU12" s="41"/>
      <c r="AV12" s="41"/>
      <c r="AW12" s="41"/>
      <c r="AX12" s="41"/>
      <c r="AY12" s="41"/>
      <c r="AZ12" s="41"/>
      <c r="BA12" s="41"/>
      <c r="BB12" s="41"/>
      <c r="BC12" s="41"/>
      <c r="BD12" s="41"/>
      <c r="BE12" s="41"/>
      <c r="BF12" s="41"/>
      <c r="BG12" s="41"/>
      <c r="BH12" s="41"/>
      <c r="BI12" s="41"/>
      <c r="BJ12" s="41"/>
      <c r="BK12" s="41"/>
      <c r="BL12" s="41"/>
      <c r="BM12" s="41"/>
      <c r="BN12" s="41"/>
      <c r="BO12" s="41"/>
      <c r="BP12" s="41"/>
      <c r="BR12" s="507"/>
      <c r="BS12" s="507"/>
      <c r="BT12" s="507"/>
      <c r="BU12" s="507"/>
      <c r="BV12" s="507"/>
      <c r="BW12" s="507"/>
      <c r="BX12" s="507"/>
      <c r="BY12" s="507"/>
      <c r="BZ12" s="507"/>
      <c r="CA12" s="507"/>
      <c r="CB12" s="507"/>
      <c r="CC12" s="507"/>
      <c r="CD12" s="507"/>
      <c r="CE12" s="507"/>
      <c r="CF12" s="507"/>
      <c r="CG12" s="507"/>
      <c r="CH12" s="507"/>
      <c r="CI12" s="507"/>
      <c r="CJ12" s="507"/>
      <c r="CK12" s="507"/>
      <c r="CL12" s="507"/>
      <c r="CM12" s="507"/>
      <c r="CO12" s="511"/>
      <c r="CP12" s="511"/>
      <c r="CQ12" s="511"/>
      <c r="CR12" s="511"/>
      <c r="CS12" s="511"/>
      <c r="CT12" s="511"/>
      <c r="CU12" s="511"/>
      <c r="CV12" s="511"/>
      <c r="CW12" s="511"/>
      <c r="CX12" s="511"/>
      <c r="CY12" s="511"/>
      <c r="CZ12" s="511"/>
      <c r="DA12" s="511"/>
      <c r="DB12" s="511"/>
      <c r="DC12" s="511"/>
      <c r="DD12" s="511"/>
      <c r="DE12" s="511"/>
      <c r="DF12" s="511"/>
      <c r="DG12" s="511"/>
      <c r="DH12" s="511"/>
      <c r="DI12" s="511"/>
      <c r="DJ12" s="511"/>
      <c r="DL12" s="530"/>
      <c r="DM12" s="530"/>
      <c r="DN12" s="530"/>
      <c r="DO12" s="530"/>
      <c r="DP12" s="530"/>
      <c r="DQ12" s="530"/>
      <c r="DR12" s="530"/>
      <c r="DS12" s="530"/>
      <c r="DT12" s="530"/>
      <c r="DU12" s="530"/>
      <c r="DV12" s="530"/>
      <c r="DW12" s="530"/>
      <c r="DX12" s="530"/>
      <c r="DY12" s="530"/>
      <c r="DZ12" s="530"/>
      <c r="EA12" s="530"/>
      <c r="EB12" s="530"/>
      <c r="EC12" s="530"/>
      <c r="ED12" s="530"/>
      <c r="EE12" s="530"/>
      <c r="EF12" s="530"/>
      <c r="EG12" s="530"/>
      <c r="EI12" s="531"/>
      <c r="EJ12" s="531"/>
      <c r="EK12" s="536"/>
      <c r="EL12" s="531"/>
      <c r="EM12" s="531"/>
      <c r="EN12" s="531"/>
      <c r="EO12" s="531"/>
      <c r="EP12" s="531"/>
      <c r="EQ12" s="531"/>
      <c r="ER12" s="531"/>
      <c r="ES12" s="531"/>
      <c r="ET12" s="531"/>
      <c r="EU12" s="531"/>
      <c r="EV12" s="531"/>
      <c r="EW12" s="531"/>
      <c r="EX12" s="531"/>
      <c r="EY12" s="531"/>
      <c r="EZ12" s="531"/>
      <c r="FA12" s="531"/>
      <c r="FB12" s="531"/>
      <c r="FC12" s="531"/>
      <c r="FD12" s="531"/>
      <c r="FF12" s="532"/>
      <c r="FG12" s="532"/>
      <c r="FH12" s="532"/>
      <c r="FI12" s="532"/>
      <c r="FJ12" s="532"/>
      <c r="FK12" s="532"/>
      <c r="FL12" s="532"/>
      <c r="FM12" s="532"/>
      <c r="FN12" s="532"/>
      <c r="FO12" s="532"/>
      <c r="FP12" s="532"/>
      <c r="FQ12" s="532"/>
      <c r="FR12" s="532"/>
      <c r="FS12" s="532"/>
      <c r="FT12" s="532"/>
      <c r="FU12" s="532"/>
      <c r="FV12" s="532"/>
      <c r="FW12" s="532"/>
      <c r="FX12" s="532"/>
      <c r="FY12" s="532"/>
      <c r="FZ12" s="532"/>
      <c r="GA12" s="532"/>
      <c r="GC12" s="533"/>
      <c r="GD12" s="533"/>
      <c r="GE12" s="533"/>
      <c r="GF12" s="533"/>
      <c r="GG12" s="533"/>
      <c r="GH12" s="533"/>
      <c r="GI12" s="533"/>
      <c r="GJ12" s="533"/>
      <c r="GK12" s="533"/>
      <c r="GL12" s="533"/>
      <c r="GM12" s="533"/>
      <c r="GN12" s="533"/>
      <c r="GO12" s="533"/>
      <c r="GP12" s="533"/>
      <c r="GQ12" s="533"/>
      <c r="GR12" s="533"/>
      <c r="GS12" s="533"/>
      <c r="GT12" s="533"/>
      <c r="GU12" s="533"/>
      <c r="GV12" s="533"/>
      <c r="GW12" s="533"/>
      <c r="GX12" s="533"/>
      <c r="GZ12" s="511"/>
      <c r="HA12" s="511"/>
      <c r="HB12" s="511"/>
      <c r="HC12" s="511"/>
      <c r="HD12" s="511"/>
      <c r="HE12" s="511"/>
      <c r="HF12" s="511"/>
      <c r="HG12" s="511"/>
      <c r="HH12" s="511"/>
      <c r="HI12" s="511"/>
      <c r="HJ12" s="511"/>
      <c r="HK12" s="511"/>
      <c r="HL12" s="511"/>
      <c r="HM12" s="511"/>
      <c r="HN12" s="511"/>
      <c r="HO12" s="511"/>
      <c r="HP12" s="511"/>
      <c r="HQ12" s="511"/>
      <c r="HR12" s="511"/>
      <c r="HS12" s="511"/>
      <c r="HT12" s="511"/>
      <c r="HU12" s="511"/>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T12" s="531"/>
      <c r="IU12" s="531"/>
      <c r="IV12" s="531"/>
      <c r="IW12" s="531"/>
      <c r="IX12" s="531"/>
      <c r="IY12" s="531"/>
      <c r="IZ12" s="531"/>
      <c r="JA12" s="531"/>
      <c r="JB12" s="531"/>
      <c r="JC12" s="531"/>
      <c r="JD12" s="531"/>
      <c r="JE12" s="531"/>
      <c r="JF12" s="531"/>
      <c r="JG12" s="531"/>
      <c r="JH12" s="531"/>
      <c r="JI12" s="531"/>
      <c r="JJ12" s="531"/>
      <c r="JK12" s="531"/>
      <c r="JL12" s="531"/>
      <c r="JM12" s="531"/>
      <c r="JN12" s="531"/>
      <c r="JO12" s="531"/>
      <c r="JQ12" s="532"/>
      <c r="JR12" s="532"/>
      <c r="JS12" s="532"/>
      <c r="JT12" s="532"/>
      <c r="JU12" s="532"/>
      <c r="JV12" s="532"/>
      <c r="JW12" s="532"/>
      <c r="JX12" s="532"/>
      <c r="JY12" s="532"/>
      <c r="JZ12" s="532"/>
      <c r="KA12" s="532"/>
      <c r="KB12" s="532"/>
      <c r="KC12" s="532"/>
      <c r="KD12" s="532"/>
      <c r="KE12" s="532"/>
      <c r="KF12" s="532"/>
      <c r="KG12" s="532"/>
      <c r="KH12" s="532"/>
      <c r="KI12" s="532"/>
      <c r="KJ12" s="532"/>
      <c r="KK12" s="532"/>
      <c r="KL12" s="532"/>
      <c r="KN12" s="533"/>
      <c r="KO12" s="533"/>
      <c r="KP12" s="533"/>
      <c r="KQ12" s="533"/>
      <c r="KR12" s="533"/>
      <c r="KS12" s="533"/>
      <c r="KT12" s="533"/>
      <c r="KU12" s="533"/>
      <c r="KV12" s="533"/>
      <c r="KW12" s="533"/>
      <c r="KX12" s="533"/>
      <c r="KY12" s="533"/>
      <c r="KZ12" s="533"/>
      <c r="LA12" s="533"/>
      <c r="LB12" s="533"/>
      <c r="LC12" s="533"/>
      <c r="LD12" s="533"/>
      <c r="LE12" s="533"/>
      <c r="LF12" s="533"/>
      <c r="LG12" s="533"/>
      <c r="LH12" s="533"/>
      <c r="LI12" s="533"/>
    </row>
    <row r="13" spans="1:321" x14ac:dyDescent="0.25">
      <c r="A13" s="37" t="str">
        <f>LCI!A31</f>
        <v>Lime, Ag (kg/yr)</v>
      </c>
      <c r="B13" s="119">
        <f>SoyCult!$O9*B$7</f>
        <v>0</v>
      </c>
      <c r="C13" s="119">
        <f>SoyCult!$O9*C$7</f>
        <v>0</v>
      </c>
      <c r="D13" s="217">
        <f>CornCult!$K$10*D$7</f>
        <v>52882.000000000007</v>
      </c>
      <c r="E13" s="217">
        <f>CornCult!$K$10*E$7</f>
        <v>52882.000000000007</v>
      </c>
      <c r="F13" s="119">
        <f>CornCult!K10*F7</f>
        <v>52882.000000000007</v>
      </c>
      <c r="G13" s="119"/>
      <c r="H13" s="119"/>
      <c r="I13" s="119"/>
      <c r="J13" s="119">
        <f>J7*FPlanCult!K8</f>
        <v>29458.839999999997</v>
      </c>
      <c r="K13" s="119">
        <f>K7*GrassCult!K8</f>
        <v>0</v>
      </c>
      <c r="L13" s="119">
        <f>L7*MiscCult!K9</f>
        <v>45200</v>
      </c>
      <c r="M13" s="228"/>
      <c r="N13" s="119"/>
      <c r="O13" s="255"/>
      <c r="P13" s="247"/>
      <c r="Q13" s="247"/>
      <c r="R13" s="247"/>
      <c r="S13" s="247"/>
      <c r="T13" s="265"/>
      <c r="U13" s="247"/>
      <c r="V13" s="247"/>
      <c r="X13" s="44"/>
      <c r="Y13" s="40"/>
      <c r="Z13" s="40"/>
      <c r="AA13" s="40"/>
      <c r="AB13" s="40"/>
      <c r="AC13" s="40"/>
      <c r="AD13" s="40"/>
      <c r="AE13" s="40"/>
      <c r="AF13" s="40"/>
      <c r="AG13" s="40"/>
      <c r="AH13" s="40"/>
      <c r="AI13" s="40"/>
      <c r="AJ13" s="40"/>
      <c r="AK13" s="40"/>
      <c r="AL13" s="261"/>
      <c r="AM13" s="259"/>
      <c r="AN13" s="259"/>
      <c r="AO13" s="259"/>
      <c r="AP13" s="259"/>
      <c r="AQ13" s="259"/>
      <c r="AR13" s="259"/>
      <c r="AS13" s="259"/>
      <c r="AU13" s="41"/>
      <c r="AV13" s="41"/>
      <c r="AW13" s="41"/>
      <c r="AX13" s="41"/>
      <c r="AY13" s="41"/>
      <c r="AZ13" s="41"/>
      <c r="BA13" s="41"/>
      <c r="BB13" s="41"/>
      <c r="BC13" s="41"/>
      <c r="BD13" s="41"/>
      <c r="BE13" s="41"/>
      <c r="BF13" s="41"/>
      <c r="BG13" s="41"/>
      <c r="BH13" s="41"/>
      <c r="BI13" s="41"/>
      <c r="BJ13" s="41"/>
      <c r="BK13" s="41"/>
      <c r="BL13" s="41"/>
      <c r="BM13" s="41"/>
      <c r="BN13" s="41"/>
      <c r="BO13" s="41"/>
      <c r="BP13" s="41"/>
      <c r="BR13" s="507"/>
      <c r="BS13" s="507"/>
      <c r="BT13" s="507"/>
      <c r="BU13" s="507"/>
      <c r="BV13" s="507"/>
      <c r="BW13" s="507"/>
      <c r="BX13" s="507"/>
      <c r="BY13" s="507"/>
      <c r="BZ13" s="507"/>
      <c r="CA13" s="507"/>
      <c r="CB13" s="507"/>
      <c r="CC13" s="507"/>
      <c r="CD13" s="507"/>
      <c r="CE13" s="507"/>
      <c r="CF13" s="507"/>
      <c r="CG13" s="507"/>
      <c r="CH13" s="507"/>
      <c r="CI13" s="507"/>
      <c r="CJ13" s="507"/>
      <c r="CK13" s="507"/>
      <c r="CL13" s="507"/>
      <c r="CM13" s="507"/>
      <c r="CO13" s="511"/>
      <c r="CP13" s="511"/>
      <c r="CQ13" s="511"/>
      <c r="CR13" s="511"/>
      <c r="CS13" s="511"/>
      <c r="CT13" s="511"/>
      <c r="CU13" s="511"/>
      <c r="CV13" s="511"/>
      <c r="CW13" s="511"/>
      <c r="CX13" s="511"/>
      <c r="CY13" s="511"/>
      <c r="CZ13" s="511"/>
      <c r="DA13" s="511"/>
      <c r="DB13" s="511"/>
      <c r="DC13" s="511"/>
      <c r="DD13" s="511"/>
      <c r="DE13" s="511"/>
      <c r="DF13" s="511"/>
      <c r="DG13" s="511"/>
      <c r="DH13" s="511"/>
      <c r="DI13" s="511"/>
      <c r="DJ13" s="511"/>
      <c r="DL13" s="530"/>
      <c r="DM13" s="530"/>
      <c r="DN13" s="530"/>
      <c r="DO13" s="530"/>
      <c r="DP13" s="530"/>
      <c r="DQ13" s="530"/>
      <c r="DR13" s="530"/>
      <c r="DS13" s="530"/>
      <c r="DT13" s="530"/>
      <c r="DU13" s="530"/>
      <c r="DV13" s="530"/>
      <c r="DW13" s="530"/>
      <c r="DX13" s="530"/>
      <c r="DY13" s="530"/>
      <c r="DZ13" s="530"/>
      <c r="EA13" s="530"/>
      <c r="EB13" s="530"/>
      <c r="EC13" s="530"/>
      <c r="ED13" s="530"/>
      <c r="EE13" s="530"/>
      <c r="EF13" s="530"/>
      <c r="EG13" s="530"/>
      <c r="EI13" s="531"/>
      <c r="EJ13" s="531"/>
      <c r="EK13" s="536"/>
      <c r="EL13" s="531"/>
      <c r="EM13" s="531"/>
      <c r="EN13" s="531"/>
      <c r="EO13" s="531"/>
      <c r="EP13" s="531"/>
      <c r="EQ13" s="531"/>
      <c r="ER13" s="531"/>
      <c r="ES13" s="531"/>
      <c r="ET13" s="531"/>
      <c r="EU13" s="531"/>
      <c r="EV13" s="531"/>
      <c r="EW13" s="531"/>
      <c r="EX13" s="531"/>
      <c r="EY13" s="531"/>
      <c r="EZ13" s="531"/>
      <c r="FA13" s="531"/>
      <c r="FB13" s="531"/>
      <c r="FC13" s="531"/>
      <c r="FD13" s="531"/>
      <c r="FF13" s="532"/>
      <c r="FG13" s="532"/>
      <c r="FH13" s="532"/>
      <c r="FI13" s="532"/>
      <c r="FJ13" s="532"/>
      <c r="FK13" s="532"/>
      <c r="FL13" s="532"/>
      <c r="FM13" s="532"/>
      <c r="FN13" s="532"/>
      <c r="FO13" s="532"/>
      <c r="FP13" s="532"/>
      <c r="FQ13" s="532"/>
      <c r="FR13" s="532"/>
      <c r="FS13" s="532"/>
      <c r="FT13" s="532"/>
      <c r="FU13" s="532"/>
      <c r="FV13" s="532"/>
      <c r="FW13" s="532"/>
      <c r="FX13" s="532"/>
      <c r="FY13" s="532"/>
      <c r="FZ13" s="532"/>
      <c r="GA13" s="532"/>
      <c r="GC13" s="533"/>
      <c r="GD13" s="533"/>
      <c r="GE13" s="533"/>
      <c r="GF13" s="533"/>
      <c r="GG13" s="533"/>
      <c r="GH13" s="533"/>
      <c r="GI13" s="533"/>
      <c r="GJ13" s="533"/>
      <c r="GK13" s="533"/>
      <c r="GL13" s="533"/>
      <c r="GM13" s="533"/>
      <c r="GN13" s="533"/>
      <c r="GO13" s="533"/>
      <c r="GP13" s="533"/>
      <c r="GQ13" s="533"/>
      <c r="GR13" s="533"/>
      <c r="GS13" s="533"/>
      <c r="GT13" s="533"/>
      <c r="GU13" s="533"/>
      <c r="GV13" s="533"/>
      <c r="GW13" s="533"/>
      <c r="GX13" s="533"/>
      <c r="GZ13" s="511"/>
      <c r="HA13" s="511"/>
      <c r="HB13" s="511"/>
      <c r="HC13" s="511"/>
      <c r="HD13" s="511"/>
      <c r="HE13" s="511"/>
      <c r="HF13" s="511"/>
      <c r="HG13" s="511"/>
      <c r="HH13" s="511"/>
      <c r="HI13" s="511"/>
      <c r="HJ13" s="511"/>
      <c r="HK13" s="511"/>
      <c r="HL13" s="511"/>
      <c r="HM13" s="511"/>
      <c r="HN13" s="511"/>
      <c r="HO13" s="511"/>
      <c r="HP13" s="511"/>
      <c r="HQ13" s="511"/>
      <c r="HR13" s="511"/>
      <c r="HS13" s="511"/>
      <c r="HT13" s="511"/>
      <c r="HU13" s="511"/>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T13" s="531"/>
      <c r="IU13" s="531"/>
      <c r="IV13" s="531"/>
      <c r="IW13" s="531"/>
      <c r="IX13" s="531"/>
      <c r="IY13" s="531"/>
      <c r="IZ13" s="531"/>
      <c r="JA13" s="531"/>
      <c r="JB13" s="531"/>
      <c r="JC13" s="531"/>
      <c r="JD13" s="531"/>
      <c r="JE13" s="531"/>
      <c r="JF13" s="531"/>
      <c r="JG13" s="531"/>
      <c r="JH13" s="531"/>
      <c r="JI13" s="531"/>
      <c r="JJ13" s="531"/>
      <c r="JK13" s="531"/>
      <c r="JL13" s="531"/>
      <c r="JM13" s="531"/>
      <c r="JN13" s="531"/>
      <c r="JO13" s="531"/>
      <c r="JQ13" s="532"/>
      <c r="JR13" s="532"/>
      <c r="JS13" s="532"/>
      <c r="JT13" s="532"/>
      <c r="JU13" s="532"/>
      <c r="JV13" s="532"/>
      <c r="JW13" s="532"/>
      <c r="JX13" s="532"/>
      <c r="JY13" s="532"/>
      <c r="JZ13" s="532"/>
      <c r="KA13" s="532"/>
      <c r="KB13" s="532"/>
      <c r="KC13" s="532"/>
      <c r="KD13" s="532"/>
      <c r="KE13" s="532"/>
      <c r="KF13" s="532"/>
      <c r="KG13" s="532"/>
      <c r="KH13" s="532"/>
      <c r="KI13" s="532"/>
      <c r="KJ13" s="532"/>
      <c r="KK13" s="532"/>
      <c r="KL13" s="532"/>
      <c r="KN13" s="533"/>
      <c r="KO13" s="533"/>
      <c r="KP13" s="533"/>
      <c r="KQ13" s="533"/>
      <c r="KR13" s="533"/>
      <c r="KS13" s="533"/>
      <c r="KT13" s="533"/>
      <c r="KU13" s="533"/>
      <c r="KV13" s="533"/>
      <c r="KW13" s="533"/>
      <c r="KX13" s="533"/>
      <c r="KY13" s="533"/>
      <c r="KZ13" s="533"/>
      <c r="LA13" s="533"/>
      <c r="LB13" s="533"/>
      <c r="LC13" s="533"/>
      <c r="LD13" s="533"/>
      <c r="LE13" s="533"/>
      <c r="LF13" s="533"/>
      <c r="LG13" s="533"/>
      <c r="LH13" s="533"/>
      <c r="LI13" s="533"/>
    </row>
    <row r="14" spans="1:321" x14ac:dyDescent="0.25">
      <c r="A14" s="37" t="str">
        <f>LCI!A11</f>
        <v>CO2, Atmospheric (kg/yr)</v>
      </c>
      <c r="B14" s="119">
        <f>SoyCult!$O4*B$7</f>
        <v>508889.75932080013</v>
      </c>
      <c r="C14" s="119">
        <f>SoyCult!$O4*C$7</f>
        <v>508889.75932080013</v>
      </c>
      <c r="D14" s="217">
        <f>CornCult!$K$4*D$7</f>
        <v>2508839.2999999998</v>
      </c>
      <c r="E14" s="217">
        <f>CornCult!$K$4*E$7</f>
        <v>2508839.2999999998</v>
      </c>
      <c r="F14" s="119">
        <f>CornCult!K4*F7</f>
        <v>2508839.2999999998</v>
      </c>
      <c r="G14" s="119"/>
      <c r="H14" s="119"/>
      <c r="I14" s="119"/>
      <c r="J14" s="119">
        <f>J7*FPlanCult!K9</f>
        <v>2112916.6666666665</v>
      </c>
      <c r="K14" s="119">
        <f>K7*GrassCult!K9</f>
        <v>1642666.6666666665</v>
      </c>
      <c r="L14" s="119">
        <f>L7*MiscCult!K4</f>
        <v>4033333.333333333</v>
      </c>
      <c r="M14" s="230">
        <f>M7*AlgaeCult!M7</f>
        <v>9938449.9505041651</v>
      </c>
      <c r="N14" s="230">
        <f>N7*AlgaeCult!M7</f>
        <v>9938449.9505041651</v>
      </c>
      <c r="O14" s="255">
        <f>O7*FResCult!K7</f>
        <v>1833333.3333333333</v>
      </c>
      <c r="P14" s="247"/>
      <c r="Q14" s="247"/>
      <c r="R14" s="247"/>
      <c r="S14" s="247"/>
      <c r="T14" s="265"/>
      <c r="U14" s="247"/>
      <c r="V14" s="247"/>
      <c r="X14" s="44"/>
      <c r="Y14" s="40"/>
      <c r="Z14" s="40"/>
      <c r="AA14" s="40"/>
      <c r="AB14" s="40"/>
      <c r="AC14" s="40"/>
      <c r="AD14" s="40"/>
      <c r="AE14" s="40"/>
      <c r="AF14" s="40"/>
      <c r="AG14" s="40"/>
      <c r="AH14" s="40"/>
      <c r="AI14" s="40"/>
      <c r="AJ14" s="40"/>
      <c r="AK14" s="40"/>
      <c r="AL14" s="261"/>
      <c r="AM14" s="259"/>
      <c r="AN14" s="259"/>
      <c r="AO14" s="259"/>
      <c r="AP14" s="259"/>
      <c r="AQ14" s="259"/>
      <c r="AR14" s="259"/>
      <c r="AS14" s="259"/>
      <c r="AU14" s="41"/>
      <c r="AV14" s="41"/>
      <c r="AW14" s="41"/>
      <c r="AX14" s="41"/>
      <c r="AY14" s="41"/>
      <c r="AZ14" s="41"/>
      <c r="BA14" s="41"/>
      <c r="BB14" s="41"/>
      <c r="BC14" s="41"/>
      <c r="BD14" s="41"/>
      <c r="BE14" s="41"/>
      <c r="BF14" s="41"/>
      <c r="BG14" s="41"/>
      <c r="BH14" s="41"/>
      <c r="BI14" s="41"/>
      <c r="BJ14" s="41"/>
      <c r="BK14" s="41"/>
      <c r="BL14" s="41"/>
      <c r="BM14" s="41"/>
      <c r="BN14" s="41"/>
      <c r="BO14" s="41"/>
      <c r="BP14" s="41"/>
      <c r="BR14" s="507"/>
      <c r="BS14" s="507"/>
      <c r="BT14" s="507"/>
      <c r="BU14" s="507"/>
      <c r="BV14" s="507"/>
      <c r="BW14" s="507"/>
      <c r="BX14" s="507"/>
      <c r="BY14" s="507"/>
      <c r="BZ14" s="507"/>
      <c r="CA14" s="507"/>
      <c r="CB14" s="507"/>
      <c r="CC14" s="507"/>
      <c r="CD14" s="507"/>
      <c r="CE14" s="507"/>
      <c r="CF14" s="507"/>
      <c r="CG14" s="507"/>
      <c r="CH14" s="507"/>
      <c r="CI14" s="507"/>
      <c r="CJ14" s="507"/>
      <c r="CK14" s="507"/>
      <c r="CL14" s="507"/>
      <c r="CM14" s="507"/>
      <c r="CO14" s="511"/>
      <c r="CP14" s="511"/>
      <c r="CQ14" s="511"/>
      <c r="CR14" s="511"/>
      <c r="CS14" s="511"/>
      <c r="CT14" s="511"/>
      <c r="CU14" s="511"/>
      <c r="CV14" s="511"/>
      <c r="CW14" s="511"/>
      <c r="CX14" s="511"/>
      <c r="CY14" s="511"/>
      <c r="CZ14" s="511"/>
      <c r="DA14" s="511"/>
      <c r="DB14" s="511"/>
      <c r="DC14" s="511"/>
      <c r="DD14" s="511"/>
      <c r="DE14" s="511"/>
      <c r="DF14" s="511"/>
      <c r="DG14" s="511"/>
      <c r="DH14" s="511"/>
      <c r="DI14" s="511"/>
      <c r="DJ14" s="511"/>
      <c r="DL14" s="530"/>
      <c r="DM14" s="530"/>
      <c r="DN14" s="530"/>
      <c r="DO14" s="530"/>
      <c r="DP14" s="530"/>
      <c r="DQ14" s="530"/>
      <c r="DR14" s="530"/>
      <c r="DS14" s="530"/>
      <c r="DT14" s="530"/>
      <c r="DU14" s="530"/>
      <c r="DV14" s="530"/>
      <c r="DW14" s="530"/>
      <c r="DX14" s="530"/>
      <c r="DY14" s="530"/>
      <c r="DZ14" s="530"/>
      <c r="EA14" s="530"/>
      <c r="EB14" s="530"/>
      <c r="EC14" s="530"/>
      <c r="ED14" s="530"/>
      <c r="EE14" s="530"/>
      <c r="EF14" s="530"/>
      <c r="EG14" s="530"/>
      <c r="EI14" s="531"/>
      <c r="EJ14" s="531"/>
      <c r="EK14" s="536"/>
      <c r="EL14" s="531"/>
      <c r="EM14" s="531"/>
      <c r="EN14" s="531"/>
      <c r="EO14" s="531"/>
      <c r="EP14" s="531"/>
      <c r="EQ14" s="531"/>
      <c r="ER14" s="531"/>
      <c r="ES14" s="531"/>
      <c r="ET14" s="531"/>
      <c r="EU14" s="531"/>
      <c r="EV14" s="531"/>
      <c r="EW14" s="531"/>
      <c r="EX14" s="531"/>
      <c r="EY14" s="531"/>
      <c r="EZ14" s="531"/>
      <c r="FA14" s="531"/>
      <c r="FB14" s="531"/>
      <c r="FC14" s="531"/>
      <c r="FD14" s="531"/>
      <c r="FF14" s="532"/>
      <c r="FG14" s="532"/>
      <c r="FH14" s="532"/>
      <c r="FI14" s="532"/>
      <c r="FJ14" s="532"/>
      <c r="FK14" s="532"/>
      <c r="FL14" s="532"/>
      <c r="FM14" s="532"/>
      <c r="FN14" s="532"/>
      <c r="FO14" s="532"/>
      <c r="FP14" s="532"/>
      <c r="FQ14" s="532"/>
      <c r="FR14" s="532"/>
      <c r="FS14" s="532"/>
      <c r="FT14" s="532"/>
      <c r="FU14" s="532"/>
      <c r="FV14" s="532"/>
      <c r="FW14" s="532"/>
      <c r="FX14" s="532"/>
      <c r="FY14" s="532"/>
      <c r="FZ14" s="532"/>
      <c r="GA14" s="532"/>
      <c r="GC14" s="533"/>
      <c r="GD14" s="533"/>
      <c r="GE14" s="533"/>
      <c r="GF14" s="533"/>
      <c r="GG14" s="533"/>
      <c r="GH14" s="533"/>
      <c r="GI14" s="533"/>
      <c r="GJ14" s="533"/>
      <c r="GK14" s="533"/>
      <c r="GL14" s="533"/>
      <c r="GM14" s="533"/>
      <c r="GN14" s="533"/>
      <c r="GO14" s="533"/>
      <c r="GP14" s="533"/>
      <c r="GQ14" s="533"/>
      <c r="GR14" s="533"/>
      <c r="GS14" s="533"/>
      <c r="GT14" s="533"/>
      <c r="GU14" s="533"/>
      <c r="GV14" s="533"/>
      <c r="GW14" s="533"/>
      <c r="GX14" s="533"/>
      <c r="GZ14" s="511"/>
      <c r="HA14" s="511"/>
      <c r="HB14" s="511"/>
      <c r="HC14" s="511"/>
      <c r="HD14" s="511"/>
      <c r="HE14" s="511"/>
      <c r="HF14" s="511"/>
      <c r="HG14" s="511"/>
      <c r="HH14" s="511"/>
      <c r="HI14" s="511"/>
      <c r="HJ14" s="511"/>
      <c r="HK14" s="511"/>
      <c r="HL14" s="511"/>
      <c r="HM14" s="511"/>
      <c r="HN14" s="511"/>
      <c r="HO14" s="511"/>
      <c r="HP14" s="511"/>
      <c r="HQ14" s="511"/>
      <c r="HR14" s="511"/>
      <c r="HS14" s="511"/>
      <c r="HT14" s="511"/>
      <c r="HU14" s="511"/>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T14" s="531"/>
      <c r="IU14" s="531"/>
      <c r="IV14" s="531"/>
      <c r="IW14" s="531"/>
      <c r="IX14" s="531"/>
      <c r="IY14" s="531"/>
      <c r="IZ14" s="531"/>
      <c r="JA14" s="531"/>
      <c r="JB14" s="531"/>
      <c r="JC14" s="531"/>
      <c r="JD14" s="531"/>
      <c r="JE14" s="531"/>
      <c r="JF14" s="531"/>
      <c r="JG14" s="531"/>
      <c r="JH14" s="531"/>
      <c r="JI14" s="531"/>
      <c r="JJ14" s="531"/>
      <c r="JK14" s="531"/>
      <c r="JL14" s="531"/>
      <c r="JM14" s="531"/>
      <c r="JN14" s="531"/>
      <c r="JO14" s="531"/>
      <c r="JQ14" s="532"/>
      <c r="JR14" s="532"/>
      <c r="JS14" s="532"/>
      <c r="JT14" s="532"/>
      <c r="JU14" s="532"/>
      <c r="JV14" s="532"/>
      <c r="JW14" s="532"/>
      <c r="JX14" s="532"/>
      <c r="JY14" s="532"/>
      <c r="JZ14" s="532"/>
      <c r="KA14" s="532"/>
      <c r="KB14" s="532"/>
      <c r="KC14" s="532"/>
      <c r="KD14" s="532"/>
      <c r="KE14" s="532"/>
      <c r="KF14" s="532"/>
      <c r="KG14" s="532"/>
      <c r="KH14" s="532"/>
      <c r="KI14" s="532"/>
      <c r="KJ14" s="532"/>
      <c r="KK14" s="532"/>
      <c r="KL14" s="532"/>
      <c r="KN14" s="533"/>
      <c r="KO14" s="533"/>
      <c r="KP14" s="533"/>
      <c r="KQ14" s="533"/>
      <c r="KR14" s="533"/>
      <c r="KS14" s="533"/>
      <c r="KT14" s="533"/>
      <c r="KU14" s="533"/>
      <c r="KV14" s="533"/>
      <c r="KW14" s="533"/>
      <c r="KX14" s="533"/>
      <c r="KY14" s="533"/>
      <c r="KZ14" s="533"/>
      <c r="LA14" s="533"/>
      <c r="LB14" s="533"/>
      <c r="LC14" s="533"/>
      <c r="LD14" s="533"/>
      <c r="LE14" s="533"/>
      <c r="LF14" s="533"/>
      <c r="LG14" s="533"/>
      <c r="LH14" s="533"/>
      <c r="LI14" s="533"/>
    </row>
    <row r="15" spans="1:321" x14ac:dyDescent="0.25">
      <c r="A15" s="37" t="str">
        <f>LCI!A12</f>
        <v>CO2, Commercial (kg/yr)</v>
      </c>
      <c r="B15" s="119"/>
      <c r="C15" s="119"/>
      <c r="D15" s="217"/>
      <c r="E15" s="217"/>
      <c r="F15" s="119"/>
      <c r="G15" s="119"/>
      <c r="H15" s="119"/>
      <c r="I15" s="119"/>
      <c r="J15" s="119"/>
      <c r="K15" s="119"/>
      <c r="L15" s="119"/>
      <c r="M15" s="228"/>
      <c r="N15" s="119"/>
      <c r="O15" s="255"/>
      <c r="P15" s="247"/>
      <c r="Q15" s="247"/>
      <c r="R15" s="247"/>
      <c r="S15" s="247"/>
      <c r="T15" s="265"/>
      <c r="U15" s="247"/>
      <c r="V15" s="247"/>
      <c r="X15" s="44"/>
      <c r="Y15" s="40"/>
      <c r="Z15" s="40"/>
      <c r="AA15" s="40"/>
      <c r="AB15" s="40"/>
      <c r="AC15" s="40"/>
      <c r="AD15" s="40"/>
      <c r="AE15" s="40"/>
      <c r="AF15" s="40"/>
      <c r="AG15" s="40"/>
      <c r="AH15" s="40"/>
      <c r="AI15" s="40"/>
      <c r="AJ15" s="40"/>
      <c r="AK15" s="40"/>
      <c r="AL15" s="261"/>
      <c r="AM15" s="259"/>
      <c r="AN15" s="259"/>
      <c r="AO15" s="259"/>
      <c r="AP15" s="259"/>
      <c r="AQ15" s="259"/>
      <c r="AR15" s="259"/>
      <c r="AS15" s="259"/>
      <c r="AU15" s="41"/>
      <c r="AV15" s="41"/>
      <c r="AW15" s="41"/>
      <c r="AX15" s="41"/>
      <c r="AY15" s="41"/>
      <c r="AZ15" s="41"/>
      <c r="BA15" s="41"/>
      <c r="BB15" s="41"/>
      <c r="BC15" s="41"/>
      <c r="BD15" s="41"/>
      <c r="BE15" s="41"/>
      <c r="BF15" s="41"/>
      <c r="BG15" s="41"/>
      <c r="BH15" s="41"/>
      <c r="BI15" s="41"/>
      <c r="BJ15" s="41"/>
      <c r="BK15" s="41"/>
      <c r="BL15" s="41"/>
      <c r="BM15" s="41"/>
      <c r="BN15" s="41"/>
      <c r="BO15" s="41"/>
      <c r="BP15" s="41"/>
      <c r="BR15" s="507"/>
      <c r="BS15" s="507"/>
      <c r="BT15" s="507"/>
      <c r="BU15" s="507"/>
      <c r="BV15" s="507"/>
      <c r="BW15" s="507"/>
      <c r="BX15" s="507"/>
      <c r="BY15" s="507"/>
      <c r="BZ15" s="507"/>
      <c r="CA15" s="507"/>
      <c r="CB15" s="507"/>
      <c r="CC15" s="507"/>
      <c r="CD15" s="507"/>
      <c r="CE15" s="507"/>
      <c r="CF15" s="507"/>
      <c r="CG15" s="507"/>
      <c r="CH15" s="507"/>
      <c r="CI15" s="507"/>
      <c r="CJ15" s="507"/>
      <c r="CK15" s="507"/>
      <c r="CL15" s="507"/>
      <c r="CM15" s="507"/>
      <c r="CO15" s="511"/>
      <c r="CP15" s="511"/>
      <c r="CQ15" s="511"/>
      <c r="CR15" s="511"/>
      <c r="CS15" s="511"/>
      <c r="CT15" s="511"/>
      <c r="CU15" s="511"/>
      <c r="CV15" s="511"/>
      <c r="CW15" s="511"/>
      <c r="CX15" s="511"/>
      <c r="CY15" s="511"/>
      <c r="CZ15" s="511"/>
      <c r="DA15" s="511"/>
      <c r="DB15" s="511"/>
      <c r="DC15" s="511"/>
      <c r="DD15" s="511"/>
      <c r="DE15" s="511"/>
      <c r="DF15" s="511"/>
      <c r="DG15" s="511"/>
      <c r="DH15" s="511"/>
      <c r="DI15" s="511"/>
      <c r="DJ15" s="511"/>
      <c r="DL15" s="530"/>
      <c r="DM15" s="530"/>
      <c r="DN15" s="530"/>
      <c r="DO15" s="530"/>
      <c r="DP15" s="530"/>
      <c r="DQ15" s="530"/>
      <c r="DR15" s="530"/>
      <c r="DS15" s="530"/>
      <c r="DT15" s="530"/>
      <c r="DU15" s="530"/>
      <c r="DV15" s="530"/>
      <c r="DW15" s="530"/>
      <c r="DX15" s="530"/>
      <c r="DY15" s="530"/>
      <c r="DZ15" s="530"/>
      <c r="EA15" s="530"/>
      <c r="EB15" s="530"/>
      <c r="EC15" s="530"/>
      <c r="ED15" s="530"/>
      <c r="EE15" s="530"/>
      <c r="EF15" s="530"/>
      <c r="EG15" s="530"/>
      <c r="EI15" s="531"/>
      <c r="EJ15" s="531"/>
      <c r="EK15" s="536"/>
      <c r="EL15" s="531"/>
      <c r="EM15" s="531"/>
      <c r="EN15" s="531"/>
      <c r="EO15" s="531"/>
      <c r="EP15" s="531"/>
      <c r="EQ15" s="531"/>
      <c r="ER15" s="531"/>
      <c r="ES15" s="531"/>
      <c r="ET15" s="531"/>
      <c r="EU15" s="531"/>
      <c r="EV15" s="531"/>
      <c r="EW15" s="531"/>
      <c r="EX15" s="531"/>
      <c r="EY15" s="531"/>
      <c r="EZ15" s="531"/>
      <c r="FA15" s="531"/>
      <c r="FB15" s="531"/>
      <c r="FC15" s="531"/>
      <c r="FD15" s="531"/>
      <c r="FF15" s="532"/>
      <c r="FG15" s="532"/>
      <c r="FH15" s="532"/>
      <c r="FI15" s="532"/>
      <c r="FJ15" s="532"/>
      <c r="FK15" s="532"/>
      <c r="FL15" s="532"/>
      <c r="FM15" s="532"/>
      <c r="FN15" s="532"/>
      <c r="FO15" s="532"/>
      <c r="FP15" s="532"/>
      <c r="FQ15" s="532"/>
      <c r="FR15" s="532"/>
      <c r="FS15" s="532"/>
      <c r="FT15" s="532"/>
      <c r="FU15" s="532"/>
      <c r="FV15" s="532"/>
      <c r="FW15" s="532"/>
      <c r="FX15" s="532"/>
      <c r="FY15" s="532"/>
      <c r="FZ15" s="532"/>
      <c r="GA15" s="532"/>
      <c r="GC15" s="533"/>
      <c r="GD15" s="533"/>
      <c r="GE15" s="533"/>
      <c r="GF15" s="533"/>
      <c r="GG15" s="533"/>
      <c r="GH15" s="533"/>
      <c r="GI15" s="533"/>
      <c r="GJ15" s="533"/>
      <c r="GK15" s="533"/>
      <c r="GL15" s="533"/>
      <c r="GM15" s="533"/>
      <c r="GN15" s="533"/>
      <c r="GO15" s="533"/>
      <c r="GP15" s="533"/>
      <c r="GQ15" s="533"/>
      <c r="GR15" s="533"/>
      <c r="GS15" s="533"/>
      <c r="GT15" s="533"/>
      <c r="GU15" s="533"/>
      <c r="GV15" s="533"/>
      <c r="GW15" s="533"/>
      <c r="GX15" s="533"/>
      <c r="GZ15" s="511"/>
      <c r="HA15" s="511"/>
      <c r="HB15" s="511"/>
      <c r="HC15" s="511"/>
      <c r="HD15" s="511"/>
      <c r="HE15" s="511"/>
      <c r="HF15" s="511"/>
      <c r="HG15" s="511"/>
      <c r="HH15" s="511"/>
      <c r="HI15" s="511"/>
      <c r="HJ15" s="511"/>
      <c r="HK15" s="511"/>
      <c r="HL15" s="511"/>
      <c r="HM15" s="511"/>
      <c r="HN15" s="511"/>
      <c r="HO15" s="511"/>
      <c r="HP15" s="511"/>
      <c r="HQ15" s="511"/>
      <c r="HR15" s="511"/>
      <c r="HS15" s="511"/>
      <c r="HT15" s="511"/>
      <c r="HU15" s="511"/>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T15" s="531"/>
      <c r="IU15" s="531"/>
      <c r="IV15" s="531"/>
      <c r="IW15" s="531"/>
      <c r="IX15" s="531"/>
      <c r="IY15" s="531"/>
      <c r="IZ15" s="531"/>
      <c r="JA15" s="531"/>
      <c r="JB15" s="531"/>
      <c r="JC15" s="531"/>
      <c r="JD15" s="531"/>
      <c r="JE15" s="531"/>
      <c r="JF15" s="531"/>
      <c r="JG15" s="531"/>
      <c r="JH15" s="531"/>
      <c r="JI15" s="531"/>
      <c r="JJ15" s="531"/>
      <c r="JK15" s="531"/>
      <c r="JL15" s="531"/>
      <c r="JM15" s="531"/>
      <c r="JN15" s="531"/>
      <c r="JO15" s="531"/>
      <c r="JQ15" s="532"/>
      <c r="JR15" s="532"/>
      <c r="JS15" s="532"/>
      <c r="JT15" s="532"/>
      <c r="JU15" s="532"/>
      <c r="JV15" s="532"/>
      <c r="JW15" s="532"/>
      <c r="JX15" s="532"/>
      <c r="JY15" s="532"/>
      <c r="JZ15" s="532"/>
      <c r="KA15" s="532"/>
      <c r="KB15" s="532"/>
      <c r="KC15" s="532"/>
      <c r="KD15" s="532"/>
      <c r="KE15" s="532"/>
      <c r="KF15" s="532"/>
      <c r="KG15" s="532"/>
      <c r="KH15" s="532"/>
      <c r="KI15" s="532"/>
      <c r="KJ15" s="532"/>
      <c r="KK15" s="532"/>
      <c r="KL15" s="532"/>
      <c r="KN15" s="533"/>
      <c r="KO15" s="533"/>
      <c r="KP15" s="533"/>
      <c r="KQ15" s="533"/>
      <c r="KR15" s="533"/>
      <c r="KS15" s="533"/>
      <c r="KT15" s="533"/>
      <c r="KU15" s="533"/>
      <c r="KV15" s="533"/>
      <c r="KW15" s="533"/>
      <c r="KX15" s="533"/>
      <c r="KY15" s="533"/>
      <c r="KZ15" s="533"/>
      <c r="LA15" s="533"/>
      <c r="LB15" s="533"/>
      <c r="LC15" s="533"/>
      <c r="LD15" s="533"/>
      <c r="LE15" s="533"/>
      <c r="LF15" s="533"/>
      <c r="LG15" s="533"/>
      <c r="LH15" s="533"/>
      <c r="LI15" s="533"/>
    </row>
    <row r="16" spans="1:321" x14ac:dyDescent="0.25">
      <c r="A16" s="37" t="str">
        <f>LCI!A16</f>
        <v>Corn Seed (kg/yr)</v>
      </c>
      <c r="B16" s="119"/>
      <c r="C16" s="119"/>
      <c r="D16" s="217">
        <f>CornCult!$K$5*D$7</f>
        <v>1769.4594832116632</v>
      </c>
      <c r="E16" s="217">
        <f>CornCult!$K$5*E$7</f>
        <v>1769.4594832116632</v>
      </c>
      <c r="F16" s="119">
        <f>CornCult!K5*F7</f>
        <v>1769.4594832116632</v>
      </c>
      <c r="G16" s="119"/>
      <c r="H16" s="119"/>
      <c r="I16" s="119"/>
      <c r="J16" s="119"/>
      <c r="K16" s="119"/>
      <c r="L16" s="119"/>
      <c r="M16" s="228"/>
      <c r="N16" s="119"/>
      <c r="O16" s="255"/>
      <c r="P16" s="247"/>
      <c r="Q16" s="247"/>
      <c r="R16" s="247"/>
      <c r="S16" s="247"/>
      <c r="T16" s="265"/>
      <c r="U16" s="247"/>
      <c r="V16" s="247"/>
      <c r="X16" s="44"/>
      <c r="Y16" s="40"/>
      <c r="Z16" s="40"/>
      <c r="AA16" s="40"/>
      <c r="AB16" s="40"/>
      <c r="AC16" s="40"/>
      <c r="AD16" s="40"/>
      <c r="AE16" s="40"/>
      <c r="AF16" s="40"/>
      <c r="AG16" s="40"/>
      <c r="AH16" s="40"/>
      <c r="AI16" s="40"/>
      <c r="AJ16" s="40"/>
      <c r="AK16" s="40"/>
      <c r="AL16" s="261"/>
      <c r="AM16" s="259"/>
      <c r="AN16" s="259"/>
      <c r="AO16" s="259"/>
      <c r="AP16" s="259"/>
      <c r="AQ16" s="259"/>
      <c r="AR16" s="259"/>
      <c r="AS16" s="259"/>
      <c r="AU16" s="41"/>
      <c r="AV16" s="41"/>
      <c r="AW16" s="41"/>
      <c r="AX16" s="41"/>
      <c r="AY16" s="41"/>
      <c r="AZ16" s="41"/>
      <c r="BA16" s="41"/>
      <c r="BB16" s="41"/>
      <c r="BC16" s="41"/>
      <c r="BD16" s="41"/>
      <c r="BE16" s="41"/>
      <c r="BF16" s="41"/>
      <c r="BG16" s="41"/>
      <c r="BH16" s="41"/>
      <c r="BI16" s="41"/>
      <c r="BJ16" s="41"/>
      <c r="BK16" s="41"/>
      <c r="BL16" s="41"/>
      <c r="BM16" s="41"/>
      <c r="BN16" s="41"/>
      <c r="BO16" s="41"/>
      <c r="BP16" s="41"/>
      <c r="BR16" s="507"/>
      <c r="BS16" s="507"/>
      <c r="BT16" s="507"/>
      <c r="BU16" s="507"/>
      <c r="BV16" s="507"/>
      <c r="BW16" s="507"/>
      <c r="BX16" s="507"/>
      <c r="BY16" s="507"/>
      <c r="BZ16" s="507"/>
      <c r="CA16" s="507"/>
      <c r="CB16" s="507"/>
      <c r="CC16" s="507"/>
      <c r="CD16" s="507"/>
      <c r="CE16" s="507"/>
      <c r="CF16" s="507"/>
      <c r="CG16" s="507"/>
      <c r="CH16" s="507"/>
      <c r="CI16" s="507"/>
      <c r="CJ16" s="507"/>
      <c r="CK16" s="507"/>
      <c r="CL16" s="507"/>
      <c r="CM16" s="507"/>
      <c r="CO16" s="511"/>
      <c r="CP16" s="511"/>
      <c r="CQ16" s="511"/>
      <c r="CR16" s="511"/>
      <c r="CS16" s="511"/>
      <c r="CT16" s="511"/>
      <c r="CU16" s="511"/>
      <c r="CV16" s="511"/>
      <c r="CW16" s="511"/>
      <c r="CX16" s="511"/>
      <c r="CY16" s="511"/>
      <c r="CZ16" s="511"/>
      <c r="DA16" s="511"/>
      <c r="DB16" s="511"/>
      <c r="DC16" s="511"/>
      <c r="DD16" s="511"/>
      <c r="DE16" s="511"/>
      <c r="DF16" s="511"/>
      <c r="DG16" s="511"/>
      <c r="DH16" s="511"/>
      <c r="DI16" s="511"/>
      <c r="DJ16" s="511"/>
      <c r="DL16" s="530"/>
      <c r="DM16" s="530"/>
      <c r="DN16" s="530"/>
      <c r="DO16" s="530"/>
      <c r="DP16" s="530"/>
      <c r="DQ16" s="530"/>
      <c r="DR16" s="530"/>
      <c r="DS16" s="530"/>
      <c r="DT16" s="530"/>
      <c r="DU16" s="530"/>
      <c r="DV16" s="530"/>
      <c r="DW16" s="530"/>
      <c r="DX16" s="530"/>
      <c r="DY16" s="530"/>
      <c r="DZ16" s="530"/>
      <c r="EA16" s="530"/>
      <c r="EB16" s="530"/>
      <c r="EC16" s="530"/>
      <c r="ED16" s="530"/>
      <c r="EE16" s="530"/>
      <c r="EF16" s="530"/>
      <c r="EG16" s="530"/>
      <c r="EI16" s="531"/>
      <c r="EJ16" s="531"/>
      <c r="EK16" s="536"/>
      <c r="EL16" s="531"/>
      <c r="EM16" s="531"/>
      <c r="EN16" s="531"/>
      <c r="EO16" s="531"/>
      <c r="EP16" s="531"/>
      <c r="EQ16" s="531"/>
      <c r="ER16" s="531"/>
      <c r="ES16" s="531"/>
      <c r="ET16" s="531"/>
      <c r="EU16" s="531"/>
      <c r="EV16" s="531"/>
      <c r="EW16" s="531"/>
      <c r="EX16" s="531"/>
      <c r="EY16" s="531"/>
      <c r="EZ16" s="531"/>
      <c r="FA16" s="531"/>
      <c r="FB16" s="531"/>
      <c r="FC16" s="531"/>
      <c r="FD16" s="531"/>
      <c r="FF16" s="532"/>
      <c r="FG16" s="532"/>
      <c r="FH16" s="532"/>
      <c r="FI16" s="532"/>
      <c r="FJ16" s="532"/>
      <c r="FK16" s="532"/>
      <c r="FL16" s="532"/>
      <c r="FM16" s="532"/>
      <c r="FN16" s="532"/>
      <c r="FO16" s="532"/>
      <c r="FP16" s="532"/>
      <c r="FQ16" s="532"/>
      <c r="FR16" s="532"/>
      <c r="FS16" s="532"/>
      <c r="FT16" s="532"/>
      <c r="FU16" s="532"/>
      <c r="FV16" s="532"/>
      <c r="FW16" s="532"/>
      <c r="FX16" s="532"/>
      <c r="FY16" s="532"/>
      <c r="FZ16" s="532"/>
      <c r="GA16" s="532"/>
      <c r="GC16" s="533"/>
      <c r="GD16" s="533"/>
      <c r="GE16" s="533"/>
      <c r="GF16" s="533"/>
      <c r="GG16" s="533"/>
      <c r="GH16" s="533"/>
      <c r="GI16" s="533"/>
      <c r="GJ16" s="533"/>
      <c r="GK16" s="533"/>
      <c r="GL16" s="533"/>
      <c r="GM16" s="533"/>
      <c r="GN16" s="533"/>
      <c r="GO16" s="533"/>
      <c r="GP16" s="533"/>
      <c r="GQ16" s="533"/>
      <c r="GR16" s="533"/>
      <c r="GS16" s="533"/>
      <c r="GT16" s="533"/>
      <c r="GU16" s="533"/>
      <c r="GV16" s="533"/>
      <c r="GW16" s="533"/>
      <c r="GX16" s="533"/>
      <c r="GZ16" s="511"/>
      <c r="HA16" s="511"/>
      <c r="HB16" s="511"/>
      <c r="HC16" s="511"/>
      <c r="HD16" s="511"/>
      <c r="HE16" s="511"/>
      <c r="HF16" s="511"/>
      <c r="HG16" s="511"/>
      <c r="HH16" s="511"/>
      <c r="HI16" s="511"/>
      <c r="HJ16" s="511"/>
      <c r="HK16" s="511"/>
      <c r="HL16" s="511"/>
      <c r="HM16" s="511"/>
      <c r="HN16" s="511"/>
      <c r="HO16" s="511"/>
      <c r="HP16" s="511"/>
      <c r="HQ16" s="511"/>
      <c r="HR16" s="511"/>
      <c r="HS16" s="511"/>
      <c r="HT16" s="511"/>
      <c r="HU16" s="511"/>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T16" s="531"/>
      <c r="IU16" s="531"/>
      <c r="IV16" s="531"/>
      <c r="IW16" s="531"/>
      <c r="IX16" s="531"/>
      <c r="IY16" s="531"/>
      <c r="IZ16" s="531"/>
      <c r="JA16" s="531"/>
      <c r="JB16" s="531"/>
      <c r="JC16" s="531"/>
      <c r="JD16" s="531"/>
      <c r="JE16" s="531"/>
      <c r="JF16" s="531"/>
      <c r="JG16" s="531"/>
      <c r="JH16" s="531"/>
      <c r="JI16" s="531"/>
      <c r="JJ16" s="531"/>
      <c r="JK16" s="531"/>
      <c r="JL16" s="531"/>
      <c r="JM16" s="531"/>
      <c r="JN16" s="531"/>
      <c r="JO16" s="531"/>
      <c r="JQ16" s="532"/>
      <c r="JR16" s="532"/>
      <c r="JS16" s="532"/>
      <c r="JT16" s="532"/>
      <c r="JU16" s="532"/>
      <c r="JV16" s="532"/>
      <c r="JW16" s="532"/>
      <c r="JX16" s="532"/>
      <c r="JY16" s="532"/>
      <c r="JZ16" s="532"/>
      <c r="KA16" s="532"/>
      <c r="KB16" s="532"/>
      <c r="KC16" s="532"/>
      <c r="KD16" s="532"/>
      <c r="KE16" s="532"/>
      <c r="KF16" s="532"/>
      <c r="KG16" s="532"/>
      <c r="KH16" s="532"/>
      <c r="KI16" s="532"/>
      <c r="KJ16" s="532"/>
      <c r="KK16" s="532"/>
      <c r="KL16" s="532"/>
      <c r="KN16" s="533"/>
      <c r="KO16" s="533"/>
      <c r="KP16" s="533"/>
      <c r="KQ16" s="533"/>
      <c r="KR16" s="533"/>
      <c r="KS16" s="533"/>
      <c r="KT16" s="533"/>
      <c r="KU16" s="533"/>
      <c r="KV16" s="533"/>
      <c r="KW16" s="533"/>
      <c r="KX16" s="533"/>
      <c r="KY16" s="533"/>
      <c r="KZ16" s="533"/>
      <c r="LA16" s="533"/>
      <c r="LB16" s="533"/>
      <c r="LC16" s="533"/>
      <c r="LD16" s="533"/>
      <c r="LE16" s="533"/>
      <c r="LF16" s="533"/>
      <c r="LG16" s="533"/>
      <c r="LH16" s="533"/>
      <c r="LI16" s="533"/>
    </row>
    <row r="17" spans="1:321" x14ac:dyDescent="0.25">
      <c r="A17" s="37" t="str">
        <f>LCI!A21</f>
        <v>Forestry Residue (kg/yr)</v>
      </c>
      <c r="B17" s="119"/>
      <c r="C17" s="119"/>
      <c r="D17" s="217"/>
      <c r="E17" s="217"/>
      <c r="F17" s="119"/>
      <c r="G17" s="119"/>
      <c r="H17" s="119"/>
      <c r="I17" s="119"/>
      <c r="J17" s="119"/>
      <c r="K17" s="119"/>
      <c r="L17" s="119"/>
      <c r="M17" s="228"/>
      <c r="N17" s="119"/>
      <c r="O17" s="255"/>
      <c r="P17" s="247"/>
      <c r="Q17" s="247"/>
      <c r="R17" s="247"/>
      <c r="S17" s="247"/>
      <c r="T17" s="265"/>
      <c r="U17" s="247"/>
      <c r="V17" s="247"/>
      <c r="X17" s="44"/>
      <c r="Y17" s="40"/>
      <c r="Z17" s="40"/>
      <c r="AA17" s="40"/>
      <c r="AB17" s="40"/>
      <c r="AC17" s="40"/>
      <c r="AD17" s="40"/>
      <c r="AE17" s="40"/>
      <c r="AF17" s="40"/>
      <c r="AG17" s="40"/>
      <c r="AH17" s="40"/>
      <c r="AI17" s="40"/>
      <c r="AJ17" s="40"/>
      <c r="AK17" s="40"/>
      <c r="AL17" s="261"/>
      <c r="AM17" s="259"/>
      <c r="AN17" s="259"/>
      <c r="AO17" s="259"/>
      <c r="AP17" s="259"/>
      <c r="AQ17" s="259"/>
      <c r="AR17" s="259"/>
      <c r="AS17" s="259"/>
      <c r="AU17" s="41"/>
      <c r="AV17" s="41"/>
      <c r="AW17" s="41"/>
      <c r="AX17" s="41"/>
      <c r="AY17" s="41"/>
      <c r="AZ17" s="41"/>
      <c r="BA17" s="41"/>
      <c r="BB17" s="41"/>
      <c r="BC17" s="41"/>
      <c r="BD17" s="41"/>
      <c r="BE17" s="41"/>
      <c r="BF17" s="41"/>
      <c r="BG17" s="41"/>
      <c r="BH17" s="41"/>
      <c r="BI17" s="41"/>
      <c r="BJ17" s="41"/>
      <c r="BK17" s="41"/>
      <c r="BL17" s="41"/>
      <c r="BM17" s="41"/>
      <c r="BN17" s="41"/>
      <c r="BO17" s="41"/>
      <c r="BP17" s="41"/>
      <c r="BR17" s="507"/>
      <c r="BS17" s="507"/>
      <c r="BT17" s="507"/>
      <c r="BU17" s="507"/>
      <c r="BV17" s="507"/>
      <c r="BW17" s="507"/>
      <c r="BX17" s="507"/>
      <c r="BY17" s="507"/>
      <c r="BZ17" s="507"/>
      <c r="CA17" s="507"/>
      <c r="CB17" s="507"/>
      <c r="CC17" s="507"/>
      <c r="CD17" s="507"/>
      <c r="CE17" s="507"/>
      <c r="CF17" s="507"/>
      <c r="CG17" s="507"/>
      <c r="CH17" s="507"/>
      <c r="CI17" s="507"/>
      <c r="CJ17" s="507"/>
      <c r="CK17" s="507"/>
      <c r="CL17" s="507"/>
      <c r="CM17" s="507"/>
      <c r="CO17" s="511"/>
      <c r="CP17" s="511"/>
      <c r="CQ17" s="511"/>
      <c r="CR17" s="511"/>
      <c r="CS17" s="511"/>
      <c r="CT17" s="511"/>
      <c r="CU17" s="511"/>
      <c r="CV17" s="511"/>
      <c r="CW17" s="511"/>
      <c r="CX17" s="511"/>
      <c r="CY17" s="511"/>
      <c r="CZ17" s="511"/>
      <c r="DA17" s="511"/>
      <c r="DB17" s="511"/>
      <c r="DC17" s="511"/>
      <c r="DD17" s="511"/>
      <c r="DE17" s="511"/>
      <c r="DF17" s="511"/>
      <c r="DG17" s="511"/>
      <c r="DH17" s="511"/>
      <c r="DI17" s="511"/>
      <c r="DJ17" s="511"/>
      <c r="DL17" s="530"/>
      <c r="DM17" s="530"/>
      <c r="DN17" s="530"/>
      <c r="DO17" s="530"/>
      <c r="DP17" s="530"/>
      <c r="DQ17" s="530"/>
      <c r="DR17" s="530"/>
      <c r="DS17" s="530"/>
      <c r="DT17" s="530"/>
      <c r="DU17" s="530"/>
      <c r="DV17" s="530"/>
      <c r="DW17" s="530"/>
      <c r="DX17" s="530"/>
      <c r="DY17" s="530"/>
      <c r="DZ17" s="530"/>
      <c r="EA17" s="530"/>
      <c r="EB17" s="530"/>
      <c r="EC17" s="530"/>
      <c r="ED17" s="530"/>
      <c r="EE17" s="530"/>
      <c r="EF17" s="530"/>
      <c r="EG17" s="530"/>
      <c r="EI17" s="531"/>
      <c r="EJ17" s="531"/>
      <c r="EK17" s="536"/>
      <c r="EL17" s="531"/>
      <c r="EM17" s="531"/>
      <c r="EN17" s="531"/>
      <c r="EO17" s="531"/>
      <c r="EP17" s="531"/>
      <c r="EQ17" s="531"/>
      <c r="ER17" s="531"/>
      <c r="ES17" s="531"/>
      <c r="ET17" s="531"/>
      <c r="EU17" s="531"/>
      <c r="EV17" s="531"/>
      <c r="EW17" s="531"/>
      <c r="EX17" s="531"/>
      <c r="EY17" s="531"/>
      <c r="EZ17" s="531"/>
      <c r="FA17" s="531"/>
      <c r="FB17" s="531"/>
      <c r="FC17" s="531"/>
      <c r="FD17" s="531"/>
      <c r="FF17" s="532"/>
      <c r="FG17" s="532"/>
      <c r="FH17" s="532"/>
      <c r="FI17" s="532"/>
      <c r="FJ17" s="532"/>
      <c r="FK17" s="532"/>
      <c r="FL17" s="532"/>
      <c r="FM17" s="532"/>
      <c r="FN17" s="532"/>
      <c r="FO17" s="532"/>
      <c r="FP17" s="532"/>
      <c r="FQ17" s="532"/>
      <c r="FR17" s="532"/>
      <c r="FS17" s="532"/>
      <c r="FT17" s="532"/>
      <c r="FU17" s="532"/>
      <c r="FV17" s="532"/>
      <c r="FW17" s="532"/>
      <c r="FX17" s="532"/>
      <c r="FY17" s="532"/>
      <c r="FZ17" s="532"/>
      <c r="GA17" s="532"/>
      <c r="GC17" s="533"/>
      <c r="GD17" s="533"/>
      <c r="GE17" s="533"/>
      <c r="GF17" s="533"/>
      <c r="GG17" s="533"/>
      <c r="GH17" s="533"/>
      <c r="GI17" s="533"/>
      <c r="GJ17" s="533"/>
      <c r="GK17" s="533"/>
      <c r="GL17" s="533"/>
      <c r="GM17" s="533"/>
      <c r="GN17" s="533"/>
      <c r="GO17" s="533"/>
      <c r="GP17" s="533"/>
      <c r="GQ17" s="533"/>
      <c r="GR17" s="533"/>
      <c r="GS17" s="533"/>
      <c r="GT17" s="533"/>
      <c r="GU17" s="533"/>
      <c r="GV17" s="533"/>
      <c r="GW17" s="533"/>
      <c r="GX17" s="533"/>
      <c r="GZ17" s="511"/>
      <c r="HA17" s="511"/>
      <c r="HB17" s="511"/>
      <c r="HC17" s="511"/>
      <c r="HD17" s="511"/>
      <c r="HE17" s="511"/>
      <c r="HF17" s="511"/>
      <c r="HG17" s="511"/>
      <c r="HH17" s="511"/>
      <c r="HI17" s="511"/>
      <c r="HJ17" s="511"/>
      <c r="HK17" s="511"/>
      <c r="HL17" s="511"/>
      <c r="HM17" s="511"/>
      <c r="HN17" s="511"/>
      <c r="HO17" s="511"/>
      <c r="HP17" s="511"/>
      <c r="HQ17" s="511"/>
      <c r="HR17" s="511"/>
      <c r="HS17" s="511"/>
      <c r="HT17" s="511"/>
      <c r="HU17" s="511"/>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T17" s="531"/>
      <c r="IU17" s="531"/>
      <c r="IV17" s="531"/>
      <c r="IW17" s="531"/>
      <c r="IX17" s="531"/>
      <c r="IY17" s="531"/>
      <c r="IZ17" s="531"/>
      <c r="JA17" s="531"/>
      <c r="JB17" s="531"/>
      <c r="JC17" s="531"/>
      <c r="JD17" s="531"/>
      <c r="JE17" s="531"/>
      <c r="JF17" s="531"/>
      <c r="JG17" s="531"/>
      <c r="JH17" s="531"/>
      <c r="JI17" s="531"/>
      <c r="JJ17" s="531"/>
      <c r="JK17" s="531"/>
      <c r="JL17" s="531"/>
      <c r="JM17" s="531"/>
      <c r="JN17" s="531"/>
      <c r="JO17" s="531"/>
      <c r="JQ17" s="532"/>
      <c r="JR17" s="532"/>
      <c r="JS17" s="532"/>
      <c r="JT17" s="532"/>
      <c r="JU17" s="532"/>
      <c r="JV17" s="532"/>
      <c r="JW17" s="532"/>
      <c r="JX17" s="532"/>
      <c r="JY17" s="532"/>
      <c r="JZ17" s="532"/>
      <c r="KA17" s="532"/>
      <c r="KB17" s="532"/>
      <c r="KC17" s="532"/>
      <c r="KD17" s="532"/>
      <c r="KE17" s="532"/>
      <c r="KF17" s="532"/>
      <c r="KG17" s="532"/>
      <c r="KH17" s="532"/>
      <c r="KI17" s="532"/>
      <c r="KJ17" s="532"/>
      <c r="KK17" s="532"/>
      <c r="KL17" s="532"/>
      <c r="KN17" s="533"/>
      <c r="KO17" s="533"/>
      <c r="KP17" s="533"/>
      <c r="KQ17" s="533"/>
      <c r="KR17" s="533"/>
      <c r="KS17" s="533"/>
      <c r="KT17" s="533"/>
      <c r="KU17" s="533"/>
      <c r="KV17" s="533"/>
      <c r="KW17" s="533"/>
      <c r="KX17" s="533"/>
      <c r="KY17" s="533"/>
      <c r="KZ17" s="533"/>
      <c r="LA17" s="533"/>
      <c r="LB17" s="533"/>
      <c r="LC17" s="533"/>
      <c r="LD17" s="533"/>
      <c r="LE17" s="533"/>
      <c r="LF17" s="533"/>
      <c r="LG17" s="533"/>
      <c r="LH17" s="533"/>
      <c r="LI17" s="533"/>
    </row>
    <row r="18" spans="1:321" x14ac:dyDescent="0.25">
      <c r="A18" s="37" t="str">
        <f>LCI!A22</f>
        <v>Forestry Seed (cuttings/yr)</v>
      </c>
      <c r="B18" s="119"/>
      <c r="C18" s="119"/>
      <c r="D18" s="217"/>
      <c r="E18" s="217"/>
      <c r="F18" s="119"/>
      <c r="G18" s="119"/>
      <c r="H18" s="119"/>
      <c r="I18" s="119"/>
      <c r="J18" s="119">
        <f>FPlanCult!K10*I_O!J7</f>
        <v>18082</v>
      </c>
      <c r="K18" s="119"/>
      <c r="L18" s="119"/>
      <c r="M18" s="228"/>
      <c r="N18" s="119"/>
      <c r="O18" s="255"/>
      <c r="P18" s="247"/>
      <c r="Q18" s="247"/>
      <c r="R18" s="247"/>
      <c r="S18" s="247"/>
      <c r="T18" s="265"/>
      <c r="U18" s="247"/>
      <c r="V18" s="247"/>
      <c r="X18" s="44"/>
      <c r="Y18" s="40"/>
      <c r="Z18" s="40"/>
      <c r="AA18" s="40"/>
      <c r="AB18" s="40"/>
      <c r="AC18" s="40"/>
      <c r="AD18" s="40"/>
      <c r="AE18" s="40"/>
      <c r="AF18" s="40"/>
      <c r="AG18" s="40"/>
      <c r="AH18" s="40"/>
      <c r="AI18" s="40"/>
      <c r="AJ18" s="40"/>
      <c r="AK18" s="40"/>
      <c r="AL18" s="261"/>
      <c r="AM18" s="259"/>
      <c r="AN18" s="259"/>
      <c r="AO18" s="259"/>
      <c r="AP18" s="259"/>
      <c r="AQ18" s="259"/>
      <c r="AR18" s="259"/>
      <c r="AS18" s="259"/>
      <c r="AU18" s="41"/>
      <c r="AV18" s="41"/>
      <c r="AW18" s="41"/>
      <c r="AX18" s="41"/>
      <c r="AY18" s="41"/>
      <c r="AZ18" s="41"/>
      <c r="BA18" s="41"/>
      <c r="BB18" s="41"/>
      <c r="BC18" s="41"/>
      <c r="BD18" s="41"/>
      <c r="BE18" s="41"/>
      <c r="BF18" s="41"/>
      <c r="BG18" s="41"/>
      <c r="BH18" s="41"/>
      <c r="BI18" s="41"/>
      <c r="BJ18" s="41"/>
      <c r="BK18" s="41"/>
      <c r="BL18" s="41"/>
      <c r="BM18" s="41"/>
      <c r="BN18" s="41"/>
      <c r="BO18" s="41"/>
      <c r="BP18" s="41"/>
      <c r="BR18" s="507"/>
      <c r="BS18" s="507"/>
      <c r="BT18" s="507"/>
      <c r="BU18" s="507"/>
      <c r="BV18" s="507"/>
      <c r="BW18" s="507"/>
      <c r="BX18" s="507"/>
      <c r="BY18" s="507"/>
      <c r="BZ18" s="507"/>
      <c r="CA18" s="507"/>
      <c r="CB18" s="507"/>
      <c r="CC18" s="507"/>
      <c r="CD18" s="507"/>
      <c r="CE18" s="507"/>
      <c r="CF18" s="507"/>
      <c r="CG18" s="507"/>
      <c r="CH18" s="507"/>
      <c r="CI18" s="507"/>
      <c r="CJ18" s="507"/>
      <c r="CK18" s="507"/>
      <c r="CL18" s="507"/>
      <c r="CM18" s="507"/>
      <c r="CO18" s="511"/>
      <c r="CP18" s="511"/>
      <c r="CQ18" s="511"/>
      <c r="CR18" s="511"/>
      <c r="CS18" s="511"/>
      <c r="CT18" s="511"/>
      <c r="CU18" s="511"/>
      <c r="CV18" s="511"/>
      <c r="CW18" s="511"/>
      <c r="CX18" s="511"/>
      <c r="CY18" s="511"/>
      <c r="CZ18" s="511"/>
      <c r="DA18" s="511"/>
      <c r="DB18" s="511"/>
      <c r="DC18" s="511"/>
      <c r="DD18" s="511"/>
      <c r="DE18" s="511"/>
      <c r="DF18" s="511"/>
      <c r="DG18" s="511"/>
      <c r="DH18" s="511"/>
      <c r="DI18" s="511"/>
      <c r="DJ18" s="511"/>
      <c r="DL18" s="530"/>
      <c r="DM18" s="530"/>
      <c r="DN18" s="530"/>
      <c r="DO18" s="530"/>
      <c r="DP18" s="530"/>
      <c r="DQ18" s="530"/>
      <c r="DR18" s="530"/>
      <c r="DS18" s="530"/>
      <c r="DT18" s="530"/>
      <c r="DU18" s="530"/>
      <c r="DV18" s="530"/>
      <c r="DW18" s="530"/>
      <c r="DX18" s="530"/>
      <c r="DY18" s="530"/>
      <c r="DZ18" s="530"/>
      <c r="EA18" s="530"/>
      <c r="EB18" s="530"/>
      <c r="EC18" s="530"/>
      <c r="ED18" s="530"/>
      <c r="EE18" s="530"/>
      <c r="EF18" s="530"/>
      <c r="EG18" s="530"/>
      <c r="EI18" s="531"/>
      <c r="EJ18" s="531"/>
      <c r="EK18" s="536"/>
      <c r="EL18" s="531"/>
      <c r="EM18" s="531"/>
      <c r="EN18" s="531"/>
      <c r="EO18" s="531"/>
      <c r="EP18" s="531"/>
      <c r="EQ18" s="531"/>
      <c r="ER18" s="531"/>
      <c r="ES18" s="531"/>
      <c r="ET18" s="531"/>
      <c r="EU18" s="531"/>
      <c r="EV18" s="531"/>
      <c r="EW18" s="531"/>
      <c r="EX18" s="531"/>
      <c r="EY18" s="531"/>
      <c r="EZ18" s="531"/>
      <c r="FA18" s="531"/>
      <c r="FB18" s="531"/>
      <c r="FC18" s="531"/>
      <c r="FD18" s="531"/>
      <c r="FF18" s="532"/>
      <c r="FG18" s="532"/>
      <c r="FH18" s="532"/>
      <c r="FI18" s="532"/>
      <c r="FJ18" s="532"/>
      <c r="FK18" s="532"/>
      <c r="FL18" s="532"/>
      <c r="FM18" s="532"/>
      <c r="FN18" s="532"/>
      <c r="FO18" s="532"/>
      <c r="FP18" s="532"/>
      <c r="FQ18" s="532"/>
      <c r="FR18" s="532"/>
      <c r="FS18" s="532"/>
      <c r="FT18" s="532"/>
      <c r="FU18" s="532"/>
      <c r="FV18" s="532"/>
      <c r="FW18" s="532"/>
      <c r="FX18" s="532"/>
      <c r="FY18" s="532"/>
      <c r="FZ18" s="532"/>
      <c r="GA18" s="532"/>
      <c r="GC18" s="533"/>
      <c r="GD18" s="533"/>
      <c r="GE18" s="533"/>
      <c r="GF18" s="533"/>
      <c r="GG18" s="533"/>
      <c r="GH18" s="533"/>
      <c r="GI18" s="533"/>
      <c r="GJ18" s="533"/>
      <c r="GK18" s="533"/>
      <c r="GL18" s="533"/>
      <c r="GM18" s="533"/>
      <c r="GN18" s="533"/>
      <c r="GO18" s="533"/>
      <c r="GP18" s="533"/>
      <c r="GQ18" s="533"/>
      <c r="GR18" s="533"/>
      <c r="GS18" s="533"/>
      <c r="GT18" s="533"/>
      <c r="GU18" s="533"/>
      <c r="GV18" s="533"/>
      <c r="GW18" s="533"/>
      <c r="GX18" s="533"/>
      <c r="GZ18" s="511"/>
      <c r="HA18" s="511"/>
      <c r="HB18" s="511"/>
      <c r="HC18" s="511"/>
      <c r="HD18" s="511"/>
      <c r="HE18" s="511"/>
      <c r="HF18" s="511"/>
      <c r="HG18" s="511"/>
      <c r="HH18" s="511"/>
      <c r="HI18" s="511"/>
      <c r="HJ18" s="511"/>
      <c r="HK18" s="511"/>
      <c r="HL18" s="511"/>
      <c r="HM18" s="511"/>
      <c r="HN18" s="511"/>
      <c r="HO18" s="511"/>
      <c r="HP18" s="511"/>
      <c r="HQ18" s="511"/>
      <c r="HR18" s="511"/>
      <c r="HS18" s="511"/>
      <c r="HT18" s="511"/>
      <c r="HU18" s="511"/>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T18" s="531"/>
      <c r="IU18" s="531"/>
      <c r="IV18" s="531"/>
      <c r="IW18" s="531"/>
      <c r="IX18" s="531"/>
      <c r="IY18" s="531"/>
      <c r="IZ18" s="531"/>
      <c r="JA18" s="531"/>
      <c r="JB18" s="531"/>
      <c r="JC18" s="531"/>
      <c r="JD18" s="531"/>
      <c r="JE18" s="531"/>
      <c r="JF18" s="531"/>
      <c r="JG18" s="531"/>
      <c r="JH18" s="531"/>
      <c r="JI18" s="531"/>
      <c r="JJ18" s="531"/>
      <c r="JK18" s="531"/>
      <c r="JL18" s="531"/>
      <c r="JM18" s="531"/>
      <c r="JN18" s="531"/>
      <c r="JO18" s="531"/>
      <c r="JQ18" s="532"/>
      <c r="JR18" s="532"/>
      <c r="JS18" s="532"/>
      <c r="JT18" s="532"/>
      <c r="JU18" s="532"/>
      <c r="JV18" s="532"/>
      <c r="JW18" s="532"/>
      <c r="JX18" s="532"/>
      <c r="JY18" s="532"/>
      <c r="JZ18" s="532"/>
      <c r="KA18" s="532"/>
      <c r="KB18" s="532"/>
      <c r="KC18" s="532"/>
      <c r="KD18" s="532"/>
      <c r="KE18" s="532"/>
      <c r="KF18" s="532"/>
      <c r="KG18" s="532"/>
      <c r="KH18" s="532"/>
      <c r="KI18" s="532"/>
      <c r="KJ18" s="532"/>
      <c r="KK18" s="532"/>
      <c r="KL18" s="532"/>
      <c r="KN18" s="533"/>
      <c r="KO18" s="533"/>
      <c r="KP18" s="533"/>
      <c r="KQ18" s="533"/>
      <c r="KR18" s="533"/>
      <c r="KS18" s="533"/>
      <c r="KT18" s="533"/>
      <c r="KU18" s="533"/>
      <c r="KV18" s="533"/>
      <c r="KW18" s="533"/>
      <c r="KX18" s="533"/>
      <c r="KY18" s="533"/>
      <c r="KZ18" s="533"/>
      <c r="LA18" s="533"/>
      <c r="LB18" s="533"/>
      <c r="LC18" s="533"/>
      <c r="LD18" s="533"/>
      <c r="LE18" s="533"/>
      <c r="LF18" s="533"/>
      <c r="LG18" s="533"/>
      <c r="LH18" s="533"/>
      <c r="LI18" s="533"/>
    </row>
    <row r="19" spans="1:321" x14ac:dyDescent="0.25">
      <c r="A19" s="37" t="str">
        <f>LCI!A27</f>
        <v>Grass Seed (kg/yr)</v>
      </c>
      <c r="B19" s="119"/>
      <c r="C19" s="119"/>
      <c r="D19" s="217"/>
      <c r="E19" s="217"/>
      <c r="F19" s="119"/>
      <c r="G19" s="119"/>
      <c r="H19" s="119"/>
      <c r="I19" s="119"/>
      <c r="J19" s="119"/>
      <c r="K19" s="119">
        <f>K7*GrassCult!K10</f>
        <v>112.27000000000001</v>
      </c>
      <c r="L19" s="119"/>
      <c r="M19" s="228"/>
      <c r="N19" s="119"/>
      <c r="O19" s="255"/>
      <c r="P19" s="247"/>
      <c r="Q19" s="247"/>
      <c r="R19" s="247"/>
      <c r="S19" s="247"/>
      <c r="T19" s="265"/>
      <c r="U19" s="247"/>
      <c r="V19" s="247"/>
      <c r="X19" s="44"/>
      <c r="Y19" s="40"/>
      <c r="Z19" s="40"/>
      <c r="AA19" s="40"/>
      <c r="AB19" s="40"/>
      <c r="AC19" s="40"/>
      <c r="AD19" s="40"/>
      <c r="AE19" s="40"/>
      <c r="AF19" s="40"/>
      <c r="AG19" s="40"/>
      <c r="AH19" s="40"/>
      <c r="AI19" s="40"/>
      <c r="AJ19" s="40"/>
      <c r="AK19" s="40"/>
      <c r="AL19" s="261"/>
      <c r="AM19" s="259"/>
      <c r="AN19" s="259"/>
      <c r="AO19" s="259"/>
      <c r="AP19" s="259"/>
      <c r="AQ19" s="259"/>
      <c r="AR19" s="259"/>
      <c r="AS19" s="259"/>
      <c r="AU19" s="41"/>
      <c r="AV19" s="41"/>
      <c r="AW19" s="41"/>
      <c r="AX19" s="41"/>
      <c r="AY19" s="41"/>
      <c r="AZ19" s="41"/>
      <c r="BA19" s="41"/>
      <c r="BB19" s="41"/>
      <c r="BC19" s="41"/>
      <c r="BD19" s="41"/>
      <c r="BE19" s="41"/>
      <c r="BF19" s="41"/>
      <c r="BG19" s="41"/>
      <c r="BH19" s="41"/>
      <c r="BI19" s="41"/>
      <c r="BJ19" s="41"/>
      <c r="BK19" s="41"/>
      <c r="BL19" s="41"/>
      <c r="BM19" s="41"/>
      <c r="BN19" s="41"/>
      <c r="BO19" s="41"/>
      <c r="BP19" s="41"/>
      <c r="BR19" s="507"/>
      <c r="BS19" s="507"/>
      <c r="BT19" s="507"/>
      <c r="BU19" s="507"/>
      <c r="BV19" s="507"/>
      <c r="BW19" s="507"/>
      <c r="BX19" s="507"/>
      <c r="BY19" s="507"/>
      <c r="BZ19" s="507"/>
      <c r="CA19" s="507"/>
      <c r="CB19" s="507"/>
      <c r="CC19" s="507"/>
      <c r="CD19" s="507"/>
      <c r="CE19" s="507"/>
      <c r="CF19" s="507"/>
      <c r="CG19" s="507"/>
      <c r="CH19" s="507"/>
      <c r="CI19" s="507"/>
      <c r="CJ19" s="507"/>
      <c r="CK19" s="507"/>
      <c r="CL19" s="507"/>
      <c r="CM19" s="507"/>
      <c r="CO19" s="511"/>
      <c r="CP19" s="511"/>
      <c r="CQ19" s="511"/>
      <c r="CR19" s="511"/>
      <c r="CS19" s="511"/>
      <c r="CT19" s="511"/>
      <c r="CU19" s="511"/>
      <c r="CV19" s="511"/>
      <c r="CW19" s="511"/>
      <c r="CX19" s="511"/>
      <c r="CY19" s="511"/>
      <c r="CZ19" s="511"/>
      <c r="DA19" s="511"/>
      <c r="DB19" s="511"/>
      <c r="DC19" s="511"/>
      <c r="DD19" s="511"/>
      <c r="DE19" s="511"/>
      <c r="DF19" s="511"/>
      <c r="DG19" s="511"/>
      <c r="DH19" s="511"/>
      <c r="DI19" s="511"/>
      <c r="DJ19" s="511"/>
      <c r="DL19" s="530"/>
      <c r="DM19" s="530"/>
      <c r="DN19" s="530"/>
      <c r="DO19" s="530"/>
      <c r="DP19" s="530"/>
      <c r="DQ19" s="530"/>
      <c r="DR19" s="530"/>
      <c r="DS19" s="530"/>
      <c r="DT19" s="530"/>
      <c r="DU19" s="530"/>
      <c r="DV19" s="530"/>
      <c r="DW19" s="530"/>
      <c r="DX19" s="530"/>
      <c r="DY19" s="530"/>
      <c r="DZ19" s="530"/>
      <c r="EA19" s="530"/>
      <c r="EB19" s="530"/>
      <c r="EC19" s="530"/>
      <c r="ED19" s="530"/>
      <c r="EE19" s="530"/>
      <c r="EF19" s="530"/>
      <c r="EG19" s="530"/>
      <c r="EI19" s="531"/>
      <c r="EJ19" s="531"/>
      <c r="EK19" s="536"/>
      <c r="EL19" s="531"/>
      <c r="EM19" s="531"/>
      <c r="EN19" s="531"/>
      <c r="EO19" s="531"/>
      <c r="EP19" s="531"/>
      <c r="EQ19" s="531"/>
      <c r="ER19" s="531"/>
      <c r="ES19" s="531"/>
      <c r="ET19" s="531"/>
      <c r="EU19" s="531"/>
      <c r="EV19" s="531"/>
      <c r="EW19" s="531"/>
      <c r="EX19" s="531"/>
      <c r="EY19" s="531"/>
      <c r="EZ19" s="531"/>
      <c r="FA19" s="531"/>
      <c r="FB19" s="531"/>
      <c r="FC19" s="531"/>
      <c r="FD19" s="531"/>
      <c r="FF19" s="532"/>
      <c r="FG19" s="532"/>
      <c r="FH19" s="532"/>
      <c r="FI19" s="532"/>
      <c r="FJ19" s="532"/>
      <c r="FK19" s="532"/>
      <c r="FL19" s="532"/>
      <c r="FM19" s="532"/>
      <c r="FN19" s="532"/>
      <c r="FO19" s="532"/>
      <c r="FP19" s="532"/>
      <c r="FQ19" s="532"/>
      <c r="FR19" s="532"/>
      <c r="FS19" s="532"/>
      <c r="FT19" s="532"/>
      <c r="FU19" s="532"/>
      <c r="FV19" s="532"/>
      <c r="FW19" s="532"/>
      <c r="FX19" s="532"/>
      <c r="FY19" s="532"/>
      <c r="FZ19" s="532"/>
      <c r="GA19" s="532"/>
      <c r="GC19" s="533"/>
      <c r="GD19" s="533"/>
      <c r="GE19" s="533"/>
      <c r="GF19" s="533"/>
      <c r="GG19" s="533"/>
      <c r="GH19" s="533"/>
      <c r="GI19" s="533"/>
      <c r="GJ19" s="533"/>
      <c r="GK19" s="533"/>
      <c r="GL19" s="533"/>
      <c r="GM19" s="533"/>
      <c r="GN19" s="533"/>
      <c r="GO19" s="533"/>
      <c r="GP19" s="533"/>
      <c r="GQ19" s="533"/>
      <c r="GR19" s="533"/>
      <c r="GS19" s="533"/>
      <c r="GT19" s="533"/>
      <c r="GU19" s="533"/>
      <c r="GV19" s="533"/>
      <c r="GW19" s="533"/>
      <c r="GX19" s="533"/>
      <c r="GZ19" s="511"/>
      <c r="HA19" s="511"/>
      <c r="HB19" s="511"/>
      <c r="HC19" s="511"/>
      <c r="HD19" s="511"/>
      <c r="HE19" s="511"/>
      <c r="HF19" s="511"/>
      <c r="HG19" s="511"/>
      <c r="HH19" s="511"/>
      <c r="HI19" s="511"/>
      <c r="HJ19" s="511"/>
      <c r="HK19" s="511"/>
      <c r="HL19" s="511"/>
      <c r="HM19" s="511"/>
      <c r="HN19" s="511"/>
      <c r="HO19" s="511"/>
      <c r="HP19" s="511"/>
      <c r="HQ19" s="511"/>
      <c r="HR19" s="511"/>
      <c r="HS19" s="511"/>
      <c r="HT19" s="511"/>
      <c r="HU19" s="511"/>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T19" s="531"/>
      <c r="IU19" s="531"/>
      <c r="IV19" s="531"/>
      <c r="IW19" s="531"/>
      <c r="IX19" s="531"/>
      <c r="IY19" s="531"/>
      <c r="IZ19" s="531"/>
      <c r="JA19" s="531"/>
      <c r="JB19" s="531"/>
      <c r="JC19" s="531"/>
      <c r="JD19" s="531"/>
      <c r="JE19" s="531"/>
      <c r="JF19" s="531"/>
      <c r="JG19" s="531"/>
      <c r="JH19" s="531"/>
      <c r="JI19" s="531"/>
      <c r="JJ19" s="531"/>
      <c r="JK19" s="531"/>
      <c r="JL19" s="531"/>
      <c r="JM19" s="531"/>
      <c r="JN19" s="531"/>
      <c r="JO19" s="531"/>
      <c r="JQ19" s="532"/>
      <c r="JR19" s="532"/>
      <c r="JS19" s="532"/>
      <c r="JT19" s="532"/>
      <c r="JU19" s="532"/>
      <c r="JV19" s="532"/>
      <c r="JW19" s="532"/>
      <c r="JX19" s="532"/>
      <c r="JY19" s="532"/>
      <c r="JZ19" s="532"/>
      <c r="KA19" s="532"/>
      <c r="KB19" s="532"/>
      <c r="KC19" s="532"/>
      <c r="KD19" s="532"/>
      <c r="KE19" s="532"/>
      <c r="KF19" s="532"/>
      <c r="KG19" s="532"/>
      <c r="KH19" s="532"/>
      <c r="KI19" s="532"/>
      <c r="KJ19" s="532"/>
      <c r="KK19" s="532"/>
      <c r="KL19" s="532"/>
      <c r="KN19" s="533"/>
      <c r="KO19" s="533"/>
      <c r="KP19" s="533"/>
      <c r="KQ19" s="533"/>
      <c r="KR19" s="533"/>
      <c r="KS19" s="533"/>
      <c r="KT19" s="533"/>
      <c r="KU19" s="533"/>
      <c r="KV19" s="533"/>
      <c r="KW19" s="533"/>
      <c r="KX19" s="533"/>
      <c r="KY19" s="533"/>
      <c r="KZ19" s="533"/>
      <c r="LA19" s="533"/>
      <c r="LB19" s="533"/>
      <c r="LC19" s="533"/>
      <c r="LD19" s="533"/>
      <c r="LE19" s="533"/>
      <c r="LF19" s="533"/>
      <c r="LG19" s="533"/>
      <c r="LH19" s="533"/>
      <c r="LI19" s="533"/>
    </row>
    <row r="20" spans="1:321" x14ac:dyDescent="0.25">
      <c r="A20" s="37" t="str">
        <f>LCI!A28</f>
        <v>Herbicide (kg/yr)</v>
      </c>
      <c r="B20" s="119">
        <f>SoyCult!$O10*B$7</f>
        <v>241.37063683200009</v>
      </c>
      <c r="C20" s="119">
        <f>SoyCult!$O10*C$7</f>
        <v>241.37063683200009</v>
      </c>
      <c r="D20" s="217">
        <f>CornCult!$K$11*D$7</f>
        <v>121.30000000000001</v>
      </c>
      <c r="E20" s="217">
        <f>CornCult!$K$11*E$7</f>
        <v>121.30000000000001</v>
      </c>
      <c r="F20" s="119">
        <f>CornCult!K11*F7</f>
        <v>121.30000000000001</v>
      </c>
      <c r="G20" s="119"/>
      <c r="H20" s="119"/>
      <c r="I20" s="119"/>
      <c r="J20" s="119">
        <f>J7*FPlanCult!K11</f>
        <v>78.218000000000004</v>
      </c>
      <c r="K20" s="119">
        <f>K7*GrassCult!K11</f>
        <v>239.9</v>
      </c>
      <c r="L20" s="119">
        <f>L7*MiscCult!K10</f>
        <v>556.48045999999999</v>
      </c>
      <c r="M20" s="228"/>
      <c r="N20" s="119"/>
      <c r="O20" s="255"/>
      <c r="P20" s="247"/>
      <c r="Q20" s="247"/>
      <c r="R20" s="247"/>
      <c r="S20" s="247"/>
      <c r="T20" s="265"/>
      <c r="U20" s="247"/>
      <c r="V20" s="247"/>
      <c r="X20" s="44"/>
      <c r="Y20" s="40"/>
      <c r="Z20" s="40"/>
      <c r="AA20" s="40"/>
      <c r="AB20" s="40"/>
      <c r="AC20" s="40"/>
      <c r="AD20" s="40"/>
      <c r="AE20" s="40"/>
      <c r="AF20" s="40"/>
      <c r="AG20" s="40"/>
      <c r="AH20" s="40"/>
      <c r="AI20" s="40"/>
      <c r="AJ20" s="40"/>
      <c r="AK20" s="40"/>
      <c r="AL20" s="261"/>
      <c r="AM20" s="259"/>
      <c r="AN20" s="259"/>
      <c r="AO20" s="259"/>
      <c r="AP20" s="259"/>
      <c r="AQ20" s="259"/>
      <c r="AR20" s="259"/>
      <c r="AS20" s="259"/>
      <c r="AU20" s="41"/>
      <c r="AV20" s="41"/>
      <c r="AW20" s="41"/>
      <c r="AX20" s="41"/>
      <c r="AY20" s="41"/>
      <c r="AZ20" s="41"/>
      <c r="BA20" s="41"/>
      <c r="BB20" s="41"/>
      <c r="BC20" s="41"/>
      <c r="BD20" s="41"/>
      <c r="BE20" s="41"/>
      <c r="BF20" s="41"/>
      <c r="BG20" s="41"/>
      <c r="BH20" s="41"/>
      <c r="BI20" s="41"/>
      <c r="BJ20" s="41"/>
      <c r="BK20" s="41"/>
      <c r="BL20" s="41"/>
      <c r="BM20" s="41"/>
      <c r="BN20" s="41"/>
      <c r="BO20" s="41"/>
      <c r="BP20" s="41"/>
      <c r="BR20" s="507"/>
      <c r="BS20" s="507"/>
      <c r="BT20" s="507"/>
      <c r="BU20" s="507"/>
      <c r="BV20" s="507"/>
      <c r="BW20" s="507"/>
      <c r="BX20" s="507"/>
      <c r="BY20" s="507"/>
      <c r="BZ20" s="507"/>
      <c r="CA20" s="507"/>
      <c r="CB20" s="507"/>
      <c r="CC20" s="507"/>
      <c r="CD20" s="507"/>
      <c r="CE20" s="507"/>
      <c r="CF20" s="507"/>
      <c r="CG20" s="507"/>
      <c r="CH20" s="507"/>
      <c r="CI20" s="507"/>
      <c r="CJ20" s="507"/>
      <c r="CK20" s="507"/>
      <c r="CL20" s="507"/>
      <c r="CM20" s="507"/>
      <c r="CO20" s="511"/>
      <c r="CP20" s="511"/>
      <c r="CQ20" s="511"/>
      <c r="CR20" s="511"/>
      <c r="CS20" s="511"/>
      <c r="CT20" s="511"/>
      <c r="CU20" s="511"/>
      <c r="CV20" s="511"/>
      <c r="CW20" s="511"/>
      <c r="CX20" s="511"/>
      <c r="CY20" s="511"/>
      <c r="CZ20" s="511"/>
      <c r="DA20" s="511"/>
      <c r="DB20" s="511"/>
      <c r="DC20" s="511"/>
      <c r="DD20" s="511"/>
      <c r="DE20" s="511"/>
      <c r="DF20" s="511"/>
      <c r="DG20" s="511"/>
      <c r="DH20" s="511"/>
      <c r="DI20" s="511"/>
      <c r="DJ20" s="511"/>
      <c r="DL20" s="530"/>
      <c r="DM20" s="530"/>
      <c r="DN20" s="530"/>
      <c r="DO20" s="530"/>
      <c r="DP20" s="530"/>
      <c r="DQ20" s="530"/>
      <c r="DR20" s="530"/>
      <c r="DS20" s="530"/>
      <c r="DT20" s="530"/>
      <c r="DU20" s="530"/>
      <c r="DV20" s="530"/>
      <c r="DW20" s="530"/>
      <c r="DX20" s="530"/>
      <c r="DY20" s="530"/>
      <c r="DZ20" s="530"/>
      <c r="EA20" s="530"/>
      <c r="EB20" s="530"/>
      <c r="EC20" s="530"/>
      <c r="ED20" s="530"/>
      <c r="EE20" s="530"/>
      <c r="EF20" s="530"/>
      <c r="EG20" s="530"/>
      <c r="EI20" s="531"/>
      <c r="EJ20" s="531"/>
      <c r="EK20" s="536"/>
      <c r="EL20" s="531"/>
      <c r="EM20" s="531"/>
      <c r="EN20" s="531"/>
      <c r="EO20" s="531"/>
      <c r="EP20" s="531"/>
      <c r="EQ20" s="531"/>
      <c r="ER20" s="531"/>
      <c r="ES20" s="531"/>
      <c r="ET20" s="531"/>
      <c r="EU20" s="531"/>
      <c r="EV20" s="531"/>
      <c r="EW20" s="531"/>
      <c r="EX20" s="531"/>
      <c r="EY20" s="531"/>
      <c r="EZ20" s="531"/>
      <c r="FA20" s="531"/>
      <c r="FB20" s="531"/>
      <c r="FC20" s="531"/>
      <c r="FD20" s="531"/>
      <c r="FF20" s="532"/>
      <c r="FG20" s="532"/>
      <c r="FH20" s="532"/>
      <c r="FI20" s="532"/>
      <c r="FJ20" s="532"/>
      <c r="FK20" s="532"/>
      <c r="FL20" s="532"/>
      <c r="FM20" s="532"/>
      <c r="FN20" s="532"/>
      <c r="FO20" s="532"/>
      <c r="FP20" s="532"/>
      <c r="FQ20" s="532"/>
      <c r="FR20" s="532"/>
      <c r="FS20" s="532"/>
      <c r="FT20" s="532"/>
      <c r="FU20" s="532"/>
      <c r="FV20" s="532"/>
      <c r="FW20" s="532"/>
      <c r="FX20" s="532"/>
      <c r="FY20" s="532"/>
      <c r="FZ20" s="532"/>
      <c r="GA20" s="532"/>
      <c r="GC20" s="533"/>
      <c r="GD20" s="533"/>
      <c r="GE20" s="533"/>
      <c r="GF20" s="533"/>
      <c r="GG20" s="533"/>
      <c r="GH20" s="533"/>
      <c r="GI20" s="533"/>
      <c r="GJ20" s="533"/>
      <c r="GK20" s="533"/>
      <c r="GL20" s="533"/>
      <c r="GM20" s="533"/>
      <c r="GN20" s="533"/>
      <c r="GO20" s="533"/>
      <c r="GP20" s="533"/>
      <c r="GQ20" s="533"/>
      <c r="GR20" s="533"/>
      <c r="GS20" s="533"/>
      <c r="GT20" s="533"/>
      <c r="GU20" s="533"/>
      <c r="GV20" s="533"/>
      <c r="GW20" s="533"/>
      <c r="GX20" s="533"/>
      <c r="GZ20" s="511"/>
      <c r="HA20" s="511"/>
      <c r="HB20" s="511"/>
      <c r="HC20" s="511"/>
      <c r="HD20" s="511"/>
      <c r="HE20" s="511"/>
      <c r="HF20" s="511"/>
      <c r="HG20" s="511"/>
      <c r="HH20" s="511"/>
      <c r="HI20" s="511"/>
      <c r="HJ20" s="511"/>
      <c r="HK20" s="511"/>
      <c r="HL20" s="511"/>
      <c r="HM20" s="511"/>
      <c r="HN20" s="511"/>
      <c r="HO20" s="511"/>
      <c r="HP20" s="511"/>
      <c r="HQ20" s="511"/>
      <c r="HR20" s="511"/>
      <c r="HS20" s="511"/>
      <c r="HT20" s="511"/>
      <c r="HU20" s="511"/>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T20" s="531"/>
      <c r="IU20" s="531"/>
      <c r="IV20" s="531"/>
      <c r="IW20" s="531"/>
      <c r="IX20" s="531"/>
      <c r="IY20" s="531"/>
      <c r="IZ20" s="531"/>
      <c r="JA20" s="531"/>
      <c r="JB20" s="531"/>
      <c r="JC20" s="531"/>
      <c r="JD20" s="531"/>
      <c r="JE20" s="531"/>
      <c r="JF20" s="531"/>
      <c r="JG20" s="531"/>
      <c r="JH20" s="531"/>
      <c r="JI20" s="531"/>
      <c r="JJ20" s="531"/>
      <c r="JK20" s="531"/>
      <c r="JL20" s="531"/>
      <c r="JM20" s="531"/>
      <c r="JN20" s="531"/>
      <c r="JO20" s="531"/>
      <c r="JQ20" s="532"/>
      <c r="JR20" s="532"/>
      <c r="JS20" s="532"/>
      <c r="JT20" s="532"/>
      <c r="JU20" s="532"/>
      <c r="JV20" s="532"/>
      <c r="JW20" s="532"/>
      <c r="JX20" s="532"/>
      <c r="JY20" s="532"/>
      <c r="JZ20" s="532"/>
      <c r="KA20" s="532"/>
      <c r="KB20" s="532"/>
      <c r="KC20" s="532"/>
      <c r="KD20" s="532"/>
      <c r="KE20" s="532"/>
      <c r="KF20" s="532"/>
      <c r="KG20" s="532"/>
      <c r="KH20" s="532"/>
      <c r="KI20" s="532"/>
      <c r="KJ20" s="532"/>
      <c r="KK20" s="532"/>
      <c r="KL20" s="532"/>
      <c r="KN20" s="533"/>
      <c r="KO20" s="533"/>
      <c r="KP20" s="533"/>
      <c r="KQ20" s="533"/>
      <c r="KR20" s="533"/>
      <c r="KS20" s="533"/>
      <c r="KT20" s="533"/>
      <c r="KU20" s="533"/>
      <c r="KV20" s="533"/>
      <c r="KW20" s="533"/>
      <c r="KX20" s="533"/>
      <c r="KY20" s="533"/>
      <c r="KZ20" s="533"/>
      <c r="LA20" s="533"/>
      <c r="LB20" s="533"/>
      <c r="LC20" s="533"/>
      <c r="LD20" s="533"/>
      <c r="LE20" s="533"/>
      <c r="LF20" s="533"/>
      <c r="LG20" s="533"/>
      <c r="LH20" s="533"/>
      <c r="LI20" s="533"/>
    </row>
    <row r="21" spans="1:321" x14ac:dyDescent="0.25">
      <c r="A21" s="37" t="str">
        <f>LCI!A30</f>
        <v>Insecticide (kg/yr)</v>
      </c>
      <c r="B21" s="119">
        <f>SoyCult!$O11*B$7</f>
        <v>6.0342659208000029</v>
      </c>
      <c r="C21" s="119">
        <f>SoyCult!$O11*C$7</f>
        <v>6.0342659208000029</v>
      </c>
      <c r="D21" s="217">
        <f>CornCult!$K$12*D$7</f>
        <v>0</v>
      </c>
      <c r="E21" s="217">
        <f>CornCult!$K$12*E$7</f>
        <v>0</v>
      </c>
      <c r="F21" s="119">
        <f>CornCult!K12*F7</f>
        <v>0</v>
      </c>
      <c r="G21" s="119"/>
      <c r="H21" s="119"/>
      <c r="I21" s="119"/>
      <c r="J21" s="119">
        <f>J7*FPlanCult!K12</f>
        <v>14.911</v>
      </c>
      <c r="K21" s="119">
        <f>K7*GrassCult!K12</f>
        <v>0.51</v>
      </c>
      <c r="L21" s="119"/>
      <c r="M21" s="228"/>
      <c r="N21" s="119"/>
      <c r="O21" s="255"/>
      <c r="P21" s="247"/>
      <c r="Q21" s="247"/>
      <c r="R21" s="247"/>
      <c r="S21" s="247"/>
      <c r="T21" s="265"/>
      <c r="U21" s="247"/>
      <c r="V21" s="247"/>
      <c r="X21" s="44"/>
      <c r="Y21" s="40"/>
      <c r="Z21" s="40"/>
      <c r="AA21" s="40"/>
      <c r="AB21" s="40"/>
      <c r="AC21" s="40"/>
      <c r="AD21" s="40"/>
      <c r="AE21" s="40"/>
      <c r="AF21" s="40"/>
      <c r="AG21" s="40"/>
      <c r="AH21" s="40"/>
      <c r="AI21" s="40"/>
      <c r="AJ21" s="40"/>
      <c r="AK21" s="40"/>
      <c r="AL21" s="261"/>
      <c r="AM21" s="259"/>
      <c r="AN21" s="259"/>
      <c r="AO21" s="259"/>
      <c r="AP21" s="259"/>
      <c r="AQ21" s="259"/>
      <c r="AR21" s="259"/>
      <c r="AS21" s="259"/>
      <c r="AU21" s="41"/>
      <c r="AV21" s="41"/>
      <c r="AW21" s="41"/>
      <c r="AX21" s="41"/>
      <c r="AY21" s="41"/>
      <c r="AZ21" s="41"/>
      <c r="BA21" s="41"/>
      <c r="BB21" s="41"/>
      <c r="BC21" s="41"/>
      <c r="BD21" s="41"/>
      <c r="BE21" s="41"/>
      <c r="BF21" s="41"/>
      <c r="BG21" s="41"/>
      <c r="BH21" s="41"/>
      <c r="BI21" s="41"/>
      <c r="BJ21" s="41"/>
      <c r="BK21" s="41"/>
      <c r="BL21" s="41"/>
      <c r="BM21" s="41"/>
      <c r="BN21" s="41"/>
      <c r="BO21" s="41"/>
      <c r="BP21" s="41"/>
      <c r="BR21" s="507"/>
      <c r="BS21" s="507"/>
      <c r="BT21" s="507"/>
      <c r="BU21" s="507"/>
      <c r="BV21" s="507"/>
      <c r="BW21" s="507"/>
      <c r="BX21" s="507"/>
      <c r="BY21" s="507"/>
      <c r="BZ21" s="507"/>
      <c r="CA21" s="507"/>
      <c r="CB21" s="507"/>
      <c r="CC21" s="507"/>
      <c r="CD21" s="507"/>
      <c r="CE21" s="507"/>
      <c r="CF21" s="507"/>
      <c r="CG21" s="507"/>
      <c r="CH21" s="507"/>
      <c r="CI21" s="507"/>
      <c r="CJ21" s="507"/>
      <c r="CK21" s="507"/>
      <c r="CL21" s="507"/>
      <c r="CM21" s="507"/>
      <c r="CO21" s="511"/>
      <c r="CP21" s="511"/>
      <c r="CQ21" s="511"/>
      <c r="CR21" s="511"/>
      <c r="CS21" s="511"/>
      <c r="CT21" s="511"/>
      <c r="CU21" s="511"/>
      <c r="CV21" s="511"/>
      <c r="CW21" s="511"/>
      <c r="CX21" s="511"/>
      <c r="CY21" s="511"/>
      <c r="CZ21" s="511"/>
      <c r="DA21" s="511"/>
      <c r="DB21" s="511"/>
      <c r="DC21" s="511"/>
      <c r="DD21" s="511"/>
      <c r="DE21" s="511"/>
      <c r="DF21" s="511"/>
      <c r="DG21" s="511"/>
      <c r="DH21" s="511"/>
      <c r="DI21" s="511"/>
      <c r="DJ21" s="511"/>
      <c r="DL21" s="530"/>
      <c r="DM21" s="530"/>
      <c r="DN21" s="530"/>
      <c r="DO21" s="530"/>
      <c r="DP21" s="530"/>
      <c r="DQ21" s="530"/>
      <c r="DR21" s="530"/>
      <c r="DS21" s="530"/>
      <c r="DT21" s="530"/>
      <c r="DU21" s="530"/>
      <c r="DV21" s="530"/>
      <c r="DW21" s="530"/>
      <c r="DX21" s="530"/>
      <c r="DY21" s="530"/>
      <c r="DZ21" s="530"/>
      <c r="EA21" s="530"/>
      <c r="EB21" s="530"/>
      <c r="EC21" s="530"/>
      <c r="ED21" s="530"/>
      <c r="EE21" s="530"/>
      <c r="EF21" s="530"/>
      <c r="EG21" s="530"/>
      <c r="EI21" s="531"/>
      <c r="EJ21" s="531"/>
      <c r="EK21" s="536"/>
      <c r="EL21" s="531"/>
      <c r="EM21" s="531"/>
      <c r="EN21" s="531"/>
      <c r="EO21" s="531"/>
      <c r="EP21" s="531"/>
      <c r="EQ21" s="531"/>
      <c r="ER21" s="531"/>
      <c r="ES21" s="531"/>
      <c r="ET21" s="531"/>
      <c r="EU21" s="531"/>
      <c r="EV21" s="531"/>
      <c r="EW21" s="531"/>
      <c r="EX21" s="531"/>
      <c r="EY21" s="531"/>
      <c r="EZ21" s="531"/>
      <c r="FA21" s="531"/>
      <c r="FB21" s="531"/>
      <c r="FC21" s="531"/>
      <c r="FD21" s="531"/>
      <c r="FF21" s="532"/>
      <c r="FG21" s="532"/>
      <c r="FH21" s="532"/>
      <c r="FI21" s="532"/>
      <c r="FJ21" s="532"/>
      <c r="FK21" s="532"/>
      <c r="FL21" s="532"/>
      <c r="FM21" s="532"/>
      <c r="FN21" s="532"/>
      <c r="FO21" s="532"/>
      <c r="FP21" s="532"/>
      <c r="FQ21" s="532"/>
      <c r="FR21" s="532"/>
      <c r="FS21" s="532"/>
      <c r="FT21" s="532"/>
      <c r="FU21" s="532"/>
      <c r="FV21" s="532"/>
      <c r="FW21" s="532"/>
      <c r="FX21" s="532"/>
      <c r="FY21" s="532"/>
      <c r="FZ21" s="532"/>
      <c r="GA21" s="532"/>
      <c r="GC21" s="533"/>
      <c r="GD21" s="533"/>
      <c r="GE21" s="533"/>
      <c r="GF21" s="533"/>
      <c r="GG21" s="533"/>
      <c r="GH21" s="533"/>
      <c r="GI21" s="533"/>
      <c r="GJ21" s="533"/>
      <c r="GK21" s="533"/>
      <c r="GL21" s="533"/>
      <c r="GM21" s="533"/>
      <c r="GN21" s="533"/>
      <c r="GO21" s="533"/>
      <c r="GP21" s="533"/>
      <c r="GQ21" s="533"/>
      <c r="GR21" s="533"/>
      <c r="GS21" s="533"/>
      <c r="GT21" s="533"/>
      <c r="GU21" s="533"/>
      <c r="GV21" s="533"/>
      <c r="GW21" s="533"/>
      <c r="GX21" s="533"/>
      <c r="GZ21" s="511"/>
      <c r="HA21" s="511"/>
      <c r="HB21" s="511"/>
      <c r="HC21" s="511"/>
      <c r="HD21" s="511"/>
      <c r="HE21" s="511"/>
      <c r="HF21" s="511"/>
      <c r="HG21" s="511"/>
      <c r="HH21" s="511"/>
      <c r="HI21" s="511"/>
      <c r="HJ21" s="511"/>
      <c r="HK21" s="511"/>
      <c r="HL21" s="511"/>
      <c r="HM21" s="511"/>
      <c r="HN21" s="511"/>
      <c r="HO21" s="511"/>
      <c r="HP21" s="511"/>
      <c r="HQ21" s="511"/>
      <c r="HR21" s="511"/>
      <c r="HS21" s="511"/>
      <c r="HT21" s="511"/>
      <c r="HU21" s="511"/>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T21" s="531"/>
      <c r="IU21" s="531"/>
      <c r="IV21" s="531"/>
      <c r="IW21" s="531"/>
      <c r="IX21" s="531"/>
      <c r="IY21" s="531"/>
      <c r="IZ21" s="531"/>
      <c r="JA21" s="531"/>
      <c r="JB21" s="531"/>
      <c r="JC21" s="531"/>
      <c r="JD21" s="531"/>
      <c r="JE21" s="531"/>
      <c r="JF21" s="531"/>
      <c r="JG21" s="531"/>
      <c r="JH21" s="531"/>
      <c r="JI21" s="531"/>
      <c r="JJ21" s="531"/>
      <c r="JK21" s="531"/>
      <c r="JL21" s="531"/>
      <c r="JM21" s="531"/>
      <c r="JN21" s="531"/>
      <c r="JO21" s="531"/>
      <c r="JQ21" s="532"/>
      <c r="JR21" s="532"/>
      <c r="JS21" s="532"/>
      <c r="JT21" s="532"/>
      <c r="JU21" s="532"/>
      <c r="JV21" s="532"/>
      <c r="JW21" s="532"/>
      <c r="JX21" s="532"/>
      <c r="JY21" s="532"/>
      <c r="JZ21" s="532"/>
      <c r="KA21" s="532"/>
      <c r="KB21" s="532"/>
      <c r="KC21" s="532"/>
      <c r="KD21" s="532"/>
      <c r="KE21" s="532"/>
      <c r="KF21" s="532"/>
      <c r="KG21" s="532"/>
      <c r="KH21" s="532"/>
      <c r="KI21" s="532"/>
      <c r="KJ21" s="532"/>
      <c r="KK21" s="532"/>
      <c r="KL21" s="532"/>
      <c r="KN21" s="533"/>
      <c r="KO21" s="533"/>
      <c r="KP21" s="533"/>
      <c r="KQ21" s="533"/>
      <c r="KR21" s="533"/>
      <c r="KS21" s="533"/>
      <c r="KT21" s="533"/>
      <c r="KU21" s="533"/>
      <c r="KV21" s="533"/>
      <c r="KW21" s="533"/>
      <c r="KX21" s="533"/>
      <c r="KY21" s="533"/>
      <c r="KZ21" s="533"/>
      <c r="LA21" s="533"/>
      <c r="LB21" s="533"/>
      <c r="LC21" s="533"/>
      <c r="LD21" s="533"/>
      <c r="LE21" s="533"/>
      <c r="LF21" s="533"/>
      <c r="LG21" s="533"/>
      <c r="LH21" s="533"/>
      <c r="LI21" s="533"/>
    </row>
    <row r="22" spans="1:321" x14ac:dyDescent="0.25">
      <c r="A22" s="37" t="str">
        <f>LCI!A34</f>
        <v>MSW (kg/yr)</v>
      </c>
      <c r="B22" s="119"/>
      <c r="C22" s="119"/>
      <c r="D22" s="217"/>
      <c r="E22" s="217"/>
      <c r="F22" s="119"/>
      <c r="G22" s="119"/>
      <c r="H22" s="119"/>
      <c r="I22" s="119"/>
      <c r="J22" s="119"/>
      <c r="K22" s="119"/>
      <c r="L22" s="119"/>
      <c r="M22" s="228"/>
      <c r="N22" s="119"/>
      <c r="O22" s="255"/>
      <c r="P22" s="247"/>
      <c r="Q22" s="247"/>
      <c r="R22" s="247"/>
      <c r="S22" s="247"/>
      <c r="T22" s="265"/>
      <c r="U22" s="247"/>
      <c r="V22" s="247"/>
      <c r="X22" s="44"/>
      <c r="Y22" s="40"/>
      <c r="Z22" s="40"/>
      <c r="AA22" s="40"/>
      <c r="AB22" s="40"/>
      <c r="AC22" s="40"/>
      <c r="AD22" s="40"/>
      <c r="AE22" s="40"/>
      <c r="AF22" s="40"/>
      <c r="AG22" s="40"/>
      <c r="AH22" s="40"/>
      <c r="AI22" s="40"/>
      <c r="AJ22" s="40"/>
      <c r="AK22" s="40"/>
      <c r="AL22" s="261"/>
      <c r="AM22" s="259"/>
      <c r="AN22" s="259"/>
      <c r="AO22" s="259"/>
      <c r="AP22" s="259"/>
      <c r="AQ22" s="259"/>
      <c r="AR22" s="259"/>
      <c r="AS22" s="259"/>
      <c r="AU22" s="41"/>
      <c r="AV22" s="41"/>
      <c r="AW22" s="41"/>
      <c r="AX22" s="41"/>
      <c r="AY22" s="41"/>
      <c r="AZ22" s="41"/>
      <c r="BA22" s="41"/>
      <c r="BB22" s="41"/>
      <c r="BC22" s="41"/>
      <c r="BD22" s="41"/>
      <c r="BE22" s="41"/>
      <c r="BF22" s="41"/>
      <c r="BG22" s="41"/>
      <c r="BH22" s="41"/>
      <c r="BI22" s="41"/>
      <c r="BJ22" s="41"/>
      <c r="BK22" s="41"/>
      <c r="BL22" s="41"/>
      <c r="BM22" s="41"/>
      <c r="BN22" s="41"/>
      <c r="BO22" s="41"/>
      <c r="BP22" s="41"/>
      <c r="BR22" s="507"/>
      <c r="BS22" s="507"/>
      <c r="BT22" s="507"/>
      <c r="BU22" s="507"/>
      <c r="BV22" s="507"/>
      <c r="BW22" s="507"/>
      <c r="BX22" s="507"/>
      <c r="BY22" s="507"/>
      <c r="BZ22" s="507"/>
      <c r="CA22" s="507"/>
      <c r="CB22" s="507"/>
      <c r="CC22" s="507"/>
      <c r="CD22" s="507"/>
      <c r="CE22" s="507"/>
      <c r="CF22" s="507"/>
      <c r="CG22" s="507"/>
      <c r="CH22" s="507"/>
      <c r="CI22" s="507"/>
      <c r="CJ22" s="507"/>
      <c r="CK22" s="507"/>
      <c r="CL22" s="507"/>
      <c r="CM22" s="507"/>
      <c r="CO22" s="511"/>
      <c r="CP22" s="511"/>
      <c r="CQ22" s="511"/>
      <c r="CR22" s="511"/>
      <c r="CS22" s="511"/>
      <c r="CT22" s="511"/>
      <c r="CU22" s="511"/>
      <c r="CV22" s="511"/>
      <c r="CW22" s="511"/>
      <c r="CX22" s="511"/>
      <c r="CY22" s="511"/>
      <c r="CZ22" s="511"/>
      <c r="DA22" s="511"/>
      <c r="DB22" s="511"/>
      <c r="DC22" s="511"/>
      <c r="DD22" s="511"/>
      <c r="DE22" s="511"/>
      <c r="DF22" s="511"/>
      <c r="DG22" s="511"/>
      <c r="DH22" s="511"/>
      <c r="DI22" s="511"/>
      <c r="DJ22" s="511"/>
      <c r="DL22" s="530"/>
      <c r="DM22" s="530"/>
      <c r="DN22" s="530"/>
      <c r="DO22" s="530"/>
      <c r="DP22" s="530"/>
      <c r="DQ22" s="530"/>
      <c r="DR22" s="530"/>
      <c r="DS22" s="530"/>
      <c r="DT22" s="530"/>
      <c r="DU22" s="530"/>
      <c r="DV22" s="530"/>
      <c r="DW22" s="530"/>
      <c r="DX22" s="530"/>
      <c r="DY22" s="530"/>
      <c r="DZ22" s="530"/>
      <c r="EA22" s="530"/>
      <c r="EB22" s="530"/>
      <c r="EC22" s="530"/>
      <c r="ED22" s="530"/>
      <c r="EE22" s="530"/>
      <c r="EF22" s="530"/>
      <c r="EG22" s="530"/>
      <c r="EI22" s="531"/>
      <c r="EJ22" s="531"/>
      <c r="EK22" s="536"/>
      <c r="EL22" s="531"/>
      <c r="EM22" s="531"/>
      <c r="EN22" s="531"/>
      <c r="EO22" s="531"/>
      <c r="EP22" s="531"/>
      <c r="EQ22" s="531"/>
      <c r="ER22" s="531"/>
      <c r="ES22" s="531"/>
      <c r="ET22" s="531"/>
      <c r="EU22" s="531"/>
      <c r="EV22" s="531"/>
      <c r="EW22" s="531"/>
      <c r="EX22" s="531"/>
      <c r="EY22" s="531"/>
      <c r="EZ22" s="531"/>
      <c r="FA22" s="531"/>
      <c r="FB22" s="531"/>
      <c r="FC22" s="531"/>
      <c r="FD22" s="531"/>
      <c r="FF22" s="532"/>
      <c r="FG22" s="532"/>
      <c r="FH22" s="532"/>
      <c r="FI22" s="532"/>
      <c r="FJ22" s="532"/>
      <c r="FK22" s="532"/>
      <c r="FL22" s="532"/>
      <c r="FM22" s="532"/>
      <c r="FN22" s="532"/>
      <c r="FO22" s="532"/>
      <c r="FP22" s="532"/>
      <c r="FQ22" s="532"/>
      <c r="FR22" s="532"/>
      <c r="FS22" s="532"/>
      <c r="FT22" s="532"/>
      <c r="FU22" s="532"/>
      <c r="FV22" s="532"/>
      <c r="FW22" s="532"/>
      <c r="FX22" s="532"/>
      <c r="FY22" s="532"/>
      <c r="FZ22" s="532"/>
      <c r="GA22" s="532"/>
      <c r="GC22" s="533"/>
      <c r="GD22" s="533"/>
      <c r="GE22" s="533"/>
      <c r="GF22" s="533"/>
      <c r="GG22" s="533"/>
      <c r="GH22" s="533"/>
      <c r="GI22" s="533"/>
      <c r="GJ22" s="533"/>
      <c r="GK22" s="533"/>
      <c r="GL22" s="533"/>
      <c r="GM22" s="533"/>
      <c r="GN22" s="533"/>
      <c r="GO22" s="533"/>
      <c r="GP22" s="533"/>
      <c r="GQ22" s="533"/>
      <c r="GR22" s="533"/>
      <c r="GS22" s="533"/>
      <c r="GT22" s="533"/>
      <c r="GU22" s="533"/>
      <c r="GV22" s="533"/>
      <c r="GW22" s="533"/>
      <c r="GX22" s="533"/>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T22" s="531"/>
      <c r="IU22" s="531"/>
      <c r="IV22" s="531"/>
      <c r="IW22" s="531"/>
      <c r="IX22" s="531"/>
      <c r="IY22" s="531"/>
      <c r="IZ22" s="531"/>
      <c r="JA22" s="531"/>
      <c r="JB22" s="531"/>
      <c r="JC22" s="531"/>
      <c r="JD22" s="531"/>
      <c r="JE22" s="531"/>
      <c r="JF22" s="531"/>
      <c r="JG22" s="531"/>
      <c r="JH22" s="531"/>
      <c r="JI22" s="531"/>
      <c r="JJ22" s="531"/>
      <c r="JK22" s="531"/>
      <c r="JL22" s="531"/>
      <c r="JM22" s="531"/>
      <c r="JN22" s="531"/>
      <c r="JO22" s="531"/>
      <c r="JQ22" s="532"/>
      <c r="JR22" s="532"/>
      <c r="JS22" s="532"/>
      <c r="JT22" s="532"/>
      <c r="JU22" s="532"/>
      <c r="JV22" s="532"/>
      <c r="JW22" s="532"/>
      <c r="JX22" s="532"/>
      <c r="JY22" s="532"/>
      <c r="JZ22" s="532"/>
      <c r="KA22" s="532"/>
      <c r="KB22" s="532"/>
      <c r="KC22" s="532"/>
      <c r="KD22" s="532"/>
      <c r="KE22" s="532"/>
      <c r="KF22" s="532"/>
      <c r="KG22" s="532"/>
      <c r="KH22" s="532"/>
      <c r="KI22" s="532"/>
      <c r="KJ22" s="532"/>
      <c r="KK22" s="532"/>
      <c r="KL22" s="532"/>
      <c r="KN22" s="533"/>
      <c r="KO22" s="533"/>
      <c r="KP22" s="533"/>
      <c r="KQ22" s="533"/>
      <c r="KR22" s="533"/>
      <c r="KS22" s="533"/>
      <c r="KT22" s="533"/>
      <c r="KU22" s="533"/>
      <c r="KV22" s="533"/>
      <c r="KW22" s="533"/>
      <c r="KX22" s="533"/>
      <c r="KY22" s="533"/>
      <c r="KZ22" s="533"/>
      <c r="LA22" s="533"/>
      <c r="LB22" s="533"/>
      <c r="LC22" s="533"/>
      <c r="LD22" s="533"/>
      <c r="LE22" s="533"/>
      <c r="LF22" s="533"/>
      <c r="LG22" s="533"/>
      <c r="LH22" s="533"/>
      <c r="LI22" s="533"/>
    </row>
    <row r="23" spans="1:321" x14ac:dyDescent="0.25">
      <c r="A23" s="37" t="str">
        <f>LCI!A35</f>
        <v>Nitrogen in Fertilizer (kg/yr)</v>
      </c>
      <c r="B23" s="119">
        <f>SoyCult!$O6*B$7</f>
        <v>603.4265920800002</v>
      </c>
      <c r="C23" s="119">
        <f>SoyCult!$O6*C$7</f>
        <v>603.4265920800002</v>
      </c>
      <c r="D23" s="217">
        <f>CornCult!$K$6*D$7</f>
        <v>30766.666666666668</v>
      </c>
      <c r="E23" s="217">
        <f>CornCult!$K$6*E$7</f>
        <v>30766.666666666668</v>
      </c>
      <c r="F23" s="119">
        <f>CornCult!K6*F7</f>
        <v>30766.666666666668</v>
      </c>
      <c r="G23" s="119"/>
      <c r="H23" s="119"/>
      <c r="I23" s="119"/>
      <c r="J23" s="119">
        <f>J7*FPlanCult!K13</f>
        <v>3561</v>
      </c>
      <c r="K23" s="119">
        <f>K7*GrassCult!K13</f>
        <v>11800</v>
      </c>
      <c r="L23" s="119">
        <f>L7*MiscCult!K6</f>
        <v>8800</v>
      </c>
      <c r="M23" s="230">
        <f>M7*AlgaeCult!M8</f>
        <v>293554.00030522165</v>
      </c>
      <c r="N23" s="230">
        <f>N7*AlgaeCult!M8</f>
        <v>293554.00030522165</v>
      </c>
      <c r="O23" s="255"/>
      <c r="P23" s="247"/>
      <c r="Q23" s="247"/>
      <c r="R23" s="247"/>
      <c r="S23" s="247"/>
      <c r="T23" s="265"/>
      <c r="U23" s="247"/>
      <c r="V23" s="247"/>
      <c r="X23" s="44"/>
      <c r="Y23" s="40"/>
      <c r="Z23" s="40"/>
      <c r="AA23" s="40"/>
      <c r="AB23" s="40"/>
      <c r="AC23" s="40"/>
      <c r="AD23" s="40"/>
      <c r="AE23" s="40"/>
      <c r="AF23" s="40"/>
      <c r="AG23" s="40"/>
      <c r="AH23" s="40"/>
      <c r="AI23" s="40"/>
      <c r="AJ23" s="40"/>
      <c r="AK23" s="40"/>
      <c r="AL23" s="261"/>
      <c r="AM23" s="259"/>
      <c r="AN23" s="259"/>
      <c r="AO23" s="259"/>
      <c r="AP23" s="259"/>
      <c r="AQ23" s="259"/>
      <c r="AR23" s="259"/>
      <c r="AS23" s="259"/>
      <c r="AU23" s="41"/>
      <c r="AV23" s="41"/>
      <c r="AW23" s="41"/>
      <c r="AX23" s="41"/>
      <c r="AY23" s="41"/>
      <c r="AZ23" s="41"/>
      <c r="BA23" s="41"/>
      <c r="BB23" s="41"/>
      <c r="BC23" s="41"/>
      <c r="BD23" s="41"/>
      <c r="BE23" s="41"/>
      <c r="BF23" s="41"/>
      <c r="BG23" s="41"/>
      <c r="BH23" s="41"/>
      <c r="BI23" s="41"/>
      <c r="BJ23" s="41"/>
      <c r="BK23" s="41"/>
      <c r="BL23" s="41"/>
      <c r="BM23" s="41"/>
      <c r="BN23" s="41"/>
      <c r="BO23" s="41"/>
      <c r="BP23" s="41"/>
      <c r="BR23" s="507"/>
      <c r="BS23" s="507"/>
      <c r="BT23" s="507"/>
      <c r="BU23" s="507"/>
      <c r="BV23" s="507"/>
      <c r="BW23" s="507"/>
      <c r="BX23" s="507"/>
      <c r="BY23" s="507"/>
      <c r="BZ23" s="507"/>
      <c r="CA23" s="507"/>
      <c r="CB23" s="507"/>
      <c r="CC23" s="507"/>
      <c r="CD23" s="507"/>
      <c r="CE23" s="507"/>
      <c r="CF23" s="507"/>
      <c r="CG23" s="507"/>
      <c r="CH23" s="507"/>
      <c r="CI23" s="507"/>
      <c r="CJ23" s="507"/>
      <c r="CK23" s="507"/>
      <c r="CL23" s="507"/>
      <c r="CM23" s="507"/>
      <c r="CO23" s="511"/>
      <c r="CP23" s="511"/>
      <c r="CQ23" s="511"/>
      <c r="CR23" s="511"/>
      <c r="CS23" s="511"/>
      <c r="CT23" s="511"/>
      <c r="CU23" s="511"/>
      <c r="CV23" s="511"/>
      <c r="CW23" s="511"/>
      <c r="CX23" s="511"/>
      <c r="CY23" s="511"/>
      <c r="CZ23" s="511"/>
      <c r="DA23" s="511"/>
      <c r="DB23" s="511"/>
      <c r="DC23" s="511"/>
      <c r="DD23" s="511"/>
      <c r="DE23" s="511"/>
      <c r="DF23" s="511"/>
      <c r="DG23" s="511"/>
      <c r="DH23" s="511"/>
      <c r="DI23" s="511"/>
      <c r="DJ23" s="511"/>
      <c r="DL23" s="530"/>
      <c r="DM23" s="530"/>
      <c r="DN23" s="530"/>
      <c r="DO23" s="530"/>
      <c r="DP23" s="530"/>
      <c r="DQ23" s="530"/>
      <c r="DR23" s="530"/>
      <c r="DS23" s="530"/>
      <c r="DT23" s="530"/>
      <c r="DU23" s="530"/>
      <c r="DV23" s="530"/>
      <c r="DW23" s="530"/>
      <c r="DX23" s="530"/>
      <c r="DY23" s="530"/>
      <c r="DZ23" s="530"/>
      <c r="EA23" s="530"/>
      <c r="EB23" s="530"/>
      <c r="EC23" s="530"/>
      <c r="ED23" s="530"/>
      <c r="EE23" s="530"/>
      <c r="EF23" s="530"/>
      <c r="EG23" s="530"/>
      <c r="EI23" s="531"/>
      <c r="EJ23" s="531"/>
      <c r="EK23" s="536"/>
      <c r="EL23" s="531"/>
      <c r="EM23" s="531"/>
      <c r="EN23" s="531"/>
      <c r="EO23" s="531"/>
      <c r="EP23" s="531"/>
      <c r="EQ23" s="531"/>
      <c r="ER23" s="531"/>
      <c r="ES23" s="531"/>
      <c r="ET23" s="531"/>
      <c r="EU23" s="531"/>
      <c r="EV23" s="531"/>
      <c r="EW23" s="531"/>
      <c r="EX23" s="531"/>
      <c r="EY23" s="531"/>
      <c r="EZ23" s="531"/>
      <c r="FA23" s="531"/>
      <c r="FB23" s="531"/>
      <c r="FC23" s="531"/>
      <c r="FD23" s="531"/>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C23" s="533"/>
      <c r="GD23" s="533"/>
      <c r="GE23" s="533"/>
      <c r="GF23" s="533"/>
      <c r="GG23" s="533"/>
      <c r="GH23" s="533"/>
      <c r="GI23" s="533"/>
      <c r="GJ23" s="533"/>
      <c r="GK23" s="533"/>
      <c r="GL23" s="533"/>
      <c r="GM23" s="533"/>
      <c r="GN23" s="533"/>
      <c r="GO23" s="533"/>
      <c r="GP23" s="533"/>
      <c r="GQ23" s="533"/>
      <c r="GR23" s="533"/>
      <c r="GS23" s="533"/>
      <c r="GT23" s="533"/>
      <c r="GU23" s="533"/>
      <c r="GV23" s="533"/>
      <c r="GW23" s="533"/>
      <c r="GX23" s="533"/>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T23" s="531"/>
      <c r="IU23" s="531"/>
      <c r="IV23" s="531"/>
      <c r="IW23" s="531"/>
      <c r="IX23" s="531"/>
      <c r="IY23" s="531"/>
      <c r="IZ23" s="531"/>
      <c r="JA23" s="531"/>
      <c r="JB23" s="531"/>
      <c r="JC23" s="531"/>
      <c r="JD23" s="531"/>
      <c r="JE23" s="531"/>
      <c r="JF23" s="531"/>
      <c r="JG23" s="531"/>
      <c r="JH23" s="531"/>
      <c r="JI23" s="531"/>
      <c r="JJ23" s="531"/>
      <c r="JK23" s="531"/>
      <c r="JL23" s="531"/>
      <c r="JM23" s="531"/>
      <c r="JN23" s="531"/>
      <c r="JO23" s="531"/>
      <c r="JQ23" s="532"/>
      <c r="JR23" s="532"/>
      <c r="JS23" s="532"/>
      <c r="JT23" s="532"/>
      <c r="JU23" s="532"/>
      <c r="JV23" s="532"/>
      <c r="JW23" s="532"/>
      <c r="JX23" s="532"/>
      <c r="JY23" s="532"/>
      <c r="JZ23" s="532"/>
      <c r="KA23" s="532"/>
      <c r="KB23" s="532"/>
      <c r="KC23" s="532"/>
      <c r="KD23" s="532"/>
      <c r="KE23" s="532"/>
      <c r="KF23" s="532"/>
      <c r="KG23" s="532"/>
      <c r="KH23" s="532"/>
      <c r="KI23" s="532"/>
      <c r="KJ23" s="532"/>
      <c r="KK23" s="532"/>
      <c r="KL23" s="532"/>
      <c r="KN23" s="533"/>
      <c r="KO23" s="533"/>
      <c r="KP23" s="533"/>
      <c r="KQ23" s="533"/>
      <c r="KR23" s="533"/>
      <c r="KS23" s="533"/>
      <c r="KT23" s="533"/>
      <c r="KU23" s="533"/>
      <c r="KV23" s="533"/>
      <c r="KW23" s="533"/>
      <c r="KX23" s="533"/>
      <c r="KY23" s="533"/>
      <c r="KZ23" s="533"/>
      <c r="LA23" s="533"/>
      <c r="LB23" s="533"/>
      <c r="LC23" s="533"/>
      <c r="LD23" s="533"/>
      <c r="LE23" s="533"/>
      <c r="LF23" s="533"/>
      <c r="LG23" s="533"/>
      <c r="LH23" s="533"/>
      <c r="LI23" s="533"/>
    </row>
    <row r="24" spans="1:321" x14ac:dyDescent="0.25">
      <c r="A24" s="37" t="str">
        <f>LCI!A37</f>
        <v>Phosphorus in Fertilizer (kg/yr)</v>
      </c>
      <c r="B24" s="119">
        <f>SoyCult!$O7*B$7</f>
        <v>1074.2693132241131</v>
      </c>
      <c r="C24" s="119">
        <f>SoyCult!$O7*C$7</f>
        <v>1074.2693132241131</v>
      </c>
      <c r="D24" s="217">
        <f>CornCult!$K$7*D$7</f>
        <v>4583.3333333333339</v>
      </c>
      <c r="E24" s="217">
        <f>CornCult!$K$7*E$7</f>
        <v>4583.3333333333339</v>
      </c>
      <c r="F24" s="119">
        <f>CornCult!K7*F7</f>
        <v>4583.3333333333339</v>
      </c>
      <c r="G24" s="119"/>
      <c r="H24" s="119"/>
      <c r="I24" s="119"/>
      <c r="J24" s="119">
        <f>J7*FPlanCult!K14</f>
        <v>350</v>
      </c>
      <c r="K24" s="119">
        <f>GrassCult!K14*K7</f>
        <v>2225</v>
      </c>
      <c r="L24" s="119">
        <f>L7*MiscCult!K7</f>
        <v>1650</v>
      </c>
      <c r="M24" s="230">
        <f>AlgaeCult!$B53*M$7</f>
        <v>22865.658797615135</v>
      </c>
      <c r="N24" s="230">
        <f>AlgaeCult!$B53*N$7</f>
        <v>22865.658797615135</v>
      </c>
      <c r="O24" s="255"/>
      <c r="P24" s="247"/>
      <c r="Q24" s="247"/>
      <c r="R24" s="247"/>
      <c r="S24" s="247"/>
      <c r="T24" s="265"/>
      <c r="U24" s="247"/>
      <c r="V24" s="247"/>
      <c r="X24" s="44"/>
      <c r="Y24" s="40"/>
      <c r="Z24" s="40"/>
      <c r="AA24" s="40"/>
      <c r="AB24" s="40"/>
      <c r="AC24" s="40"/>
      <c r="AD24" s="40"/>
      <c r="AE24" s="40"/>
      <c r="AF24" s="40"/>
      <c r="AG24" s="40"/>
      <c r="AH24" s="40"/>
      <c r="AI24" s="40"/>
      <c r="AJ24" s="40"/>
      <c r="AK24" s="40"/>
      <c r="AL24" s="261"/>
      <c r="AM24" s="259"/>
      <c r="AN24" s="259"/>
      <c r="AO24" s="259"/>
      <c r="AP24" s="259"/>
      <c r="AQ24" s="259"/>
      <c r="AR24" s="259"/>
      <c r="AS24" s="259"/>
      <c r="AU24" s="41"/>
      <c r="AV24" s="41"/>
      <c r="AW24" s="41"/>
      <c r="AX24" s="41"/>
      <c r="AY24" s="41"/>
      <c r="AZ24" s="41"/>
      <c r="BA24" s="41"/>
      <c r="BB24" s="41"/>
      <c r="BC24" s="41"/>
      <c r="BD24" s="41"/>
      <c r="BE24" s="41"/>
      <c r="BF24" s="41"/>
      <c r="BG24" s="41"/>
      <c r="BH24" s="41"/>
      <c r="BI24" s="41"/>
      <c r="BJ24" s="41"/>
      <c r="BK24" s="41"/>
      <c r="BL24" s="41"/>
      <c r="BM24" s="41"/>
      <c r="BN24" s="41"/>
      <c r="BO24" s="41"/>
      <c r="BP24" s="41"/>
      <c r="BR24" s="507"/>
      <c r="BS24" s="507"/>
      <c r="BT24" s="507"/>
      <c r="BU24" s="507"/>
      <c r="BV24" s="507"/>
      <c r="BW24" s="507"/>
      <c r="BX24" s="507"/>
      <c r="BY24" s="507"/>
      <c r="BZ24" s="507"/>
      <c r="CA24" s="507"/>
      <c r="CB24" s="507"/>
      <c r="CC24" s="507"/>
      <c r="CD24" s="507"/>
      <c r="CE24" s="507"/>
      <c r="CF24" s="507"/>
      <c r="CG24" s="507"/>
      <c r="CH24" s="507"/>
      <c r="CI24" s="507"/>
      <c r="CJ24" s="507"/>
      <c r="CK24" s="507"/>
      <c r="CL24" s="507"/>
      <c r="CM24" s="507"/>
      <c r="CO24" s="511"/>
      <c r="CP24" s="511"/>
      <c r="CQ24" s="511"/>
      <c r="CR24" s="511"/>
      <c r="CS24" s="511"/>
      <c r="CT24" s="511"/>
      <c r="CU24" s="511"/>
      <c r="CV24" s="511"/>
      <c r="CW24" s="511"/>
      <c r="CX24" s="511"/>
      <c r="CY24" s="511"/>
      <c r="CZ24" s="511"/>
      <c r="DA24" s="511"/>
      <c r="DB24" s="511"/>
      <c r="DC24" s="511"/>
      <c r="DD24" s="511"/>
      <c r="DE24" s="511"/>
      <c r="DF24" s="511"/>
      <c r="DG24" s="511"/>
      <c r="DH24" s="511"/>
      <c r="DI24" s="511"/>
      <c r="DJ24" s="511"/>
      <c r="DL24" s="530"/>
      <c r="DM24" s="530"/>
      <c r="DN24" s="530"/>
      <c r="DO24" s="530"/>
      <c r="DP24" s="530"/>
      <c r="DQ24" s="530"/>
      <c r="DR24" s="530"/>
      <c r="DS24" s="530"/>
      <c r="DT24" s="530"/>
      <c r="DU24" s="530"/>
      <c r="DV24" s="530"/>
      <c r="DW24" s="530"/>
      <c r="DX24" s="530"/>
      <c r="DY24" s="530"/>
      <c r="DZ24" s="530"/>
      <c r="EA24" s="530"/>
      <c r="EB24" s="530"/>
      <c r="EC24" s="530"/>
      <c r="ED24" s="530"/>
      <c r="EE24" s="530"/>
      <c r="EF24" s="530"/>
      <c r="EG24" s="530"/>
      <c r="EI24" s="531"/>
      <c r="EJ24" s="531"/>
      <c r="EK24" s="536"/>
      <c r="EL24" s="531"/>
      <c r="EM24" s="531"/>
      <c r="EN24" s="531"/>
      <c r="EO24" s="531"/>
      <c r="EP24" s="531"/>
      <c r="EQ24" s="531"/>
      <c r="ER24" s="531"/>
      <c r="ES24" s="531"/>
      <c r="ET24" s="531"/>
      <c r="EU24" s="531"/>
      <c r="EV24" s="531"/>
      <c r="EW24" s="531"/>
      <c r="EX24" s="531"/>
      <c r="EY24" s="531"/>
      <c r="EZ24" s="531"/>
      <c r="FA24" s="531"/>
      <c r="FB24" s="531"/>
      <c r="FC24" s="531"/>
      <c r="FD24" s="531"/>
      <c r="FF24" s="532"/>
      <c r="FG24" s="532"/>
      <c r="FH24" s="532"/>
      <c r="FI24" s="532"/>
      <c r="FJ24" s="532"/>
      <c r="FK24" s="532"/>
      <c r="FL24" s="532"/>
      <c r="FM24" s="532"/>
      <c r="FN24" s="532"/>
      <c r="FO24" s="532"/>
      <c r="FP24" s="532"/>
      <c r="FQ24" s="532"/>
      <c r="FR24" s="532"/>
      <c r="FS24" s="532"/>
      <c r="FT24" s="532"/>
      <c r="FU24" s="532"/>
      <c r="FV24" s="532"/>
      <c r="FW24" s="532"/>
      <c r="FX24" s="532"/>
      <c r="FY24" s="532"/>
      <c r="FZ24" s="532"/>
      <c r="GA24" s="532"/>
      <c r="GC24" s="533"/>
      <c r="GD24" s="533"/>
      <c r="GE24" s="533"/>
      <c r="GF24" s="533"/>
      <c r="GG24" s="533"/>
      <c r="GH24" s="533"/>
      <c r="GI24" s="533"/>
      <c r="GJ24" s="533"/>
      <c r="GK24" s="533"/>
      <c r="GL24" s="533"/>
      <c r="GM24" s="533"/>
      <c r="GN24" s="533"/>
      <c r="GO24" s="533"/>
      <c r="GP24" s="533"/>
      <c r="GQ24" s="533"/>
      <c r="GR24" s="533"/>
      <c r="GS24" s="533"/>
      <c r="GT24" s="533"/>
      <c r="GU24" s="533"/>
      <c r="GV24" s="533"/>
      <c r="GW24" s="533"/>
      <c r="GX24" s="533"/>
      <c r="GZ24" s="511"/>
      <c r="HA24" s="511"/>
      <c r="HB24" s="511"/>
      <c r="HC24" s="511"/>
      <c r="HD24" s="511"/>
      <c r="HE24" s="511"/>
      <c r="HF24" s="511"/>
      <c r="HG24" s="511"/>
      <c r="HH24" s="511"/>
      <c r="HI24" s="511"/>
      <c r="HJ24" s="511"/>
      <c r="HK24" s="511"/>
      <c r="HL24" s="511"/>
      <c r="HM24" s="511"/>
      <c r="HN24" s="511"/>
      <c r="HO24" s="511"/>
      <c r="HP24" s="511"/>
      <c r="HQ24" s="511"/>
      <c r="HR24" s="511"/>
      <c r="HS24" s="511"/>
      <c r="HT24" s="511"/>
      <c r="HU24" s="511"/>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T24" s="531"/>
      <c r="IU24" s="531"/>
      <c r="IV24" s="531"/>
      <c r="IW24" s="531"/>
      <c r="IX24" s="531"/>
      <c r="IY24" s="531"/>
      <c r="IZ24" s="531"/>
      <c r="JA24" s="531"/>
      <c r="JB24" s="531"/>
      <c r="JC24" s="531"/>
      <c r="JD24" s="531"/>
      <c r="JE24" s="531"/>
      <c r="JF24" s="531"/>
      <c r="JG24" s="531"/>
      <c r="JH24" s="531"/>
      <c r="JI24" s="531"/>
      <c r="JJ24" s="531"/>
      <c r="JK24" s="531"/>
      <c r="JL24" s="531"/>
      <c r="JM24" s="531"/>
      <c r="JN24" s="531"/>
      <c r="JO24" s="531"/>
      <c r="JQ24" s="532"/>
      <c r="JR24" s="532"/>
      <c r="JS24" s="532"/>
      <c r="JT24" s="532"/>
      <c r="JU24" s="532"/>
      <c r="JV24" s="532"/>
      <c r="JW24" s="532"/>
      <c r="JX24" s="532"/>
      <c r="JY24" s="532"/>
      <c r="JZ24" s="532"/>
      <c r="KA24" s="532"/>
      <c r="KB24" s="532"/>
      <c r="KC24" s="532"/>
      <c r="KD24" s="532"/>
      <c r="KE24" s="532"/>
      <c r="KF24" s="532"/>
      <c r="KG24" s="532"/>
      <c r="KH24" s="532"/>
      <c r="KI24" s="532"/>
      <c r="KJ24" s="532"/>
      <c r="KK24" s="532"/>
      <c r="KL24" s="532"/>
      <c r="KN24" s="533"/>
      <c r="KO24" s="533"/>
      <c r="KP24" s="533"/>
      <c r="KQ24" s="533"/>
      <c r="KR24" s="533"/>
      <c r="KS24" s="533"/>
      <c r="KT24" s="533"/>
      <c r="KU24" s="533"/>
      <c r="KV24" s="533"/>
      <c r="KW24" s="533"/>
      <c r="KX24" s="533"/>
      <c r="KY24" s="533"/>
      <c r="KZ24" s="533"/>
      <c r="LA24" s="533"/>
      <c r="LB24" s="533"/>
      <c r="LC24" s="533"/>
      <c r="LD24" s="533"/>
      <c r="LE24" s="533"/>
      <c r="LF24" s="533"/>
      <c r="LG24" s="533"/>
      <c r="LH24" s="533"/>
      <c r="LI24" s="533"/>
    </row>
    <row r="25" spans="1:321" x14ac:dyDescent="0.25">
      <c r="A25" s="37" t="str">
        <f>LCI!A38</f>
        <v>LDPE (kg/yr)</v>
      </c>
      <c r="B25" s="119"/>
      <c r="C25" s="119"/>
      <c r="D25" s="217"/>
      <c r="E25" s="217"/>
      <c r="F25" s="119"/>
      <c r="G25" s="119"/>
      <c r="H25" s="119"/>
      <c r="I25" s="119"/>
      <c r="J25" s="119"/>
      <c r="K25" s="119"/>
      <c r="L25" s="119"/>
      <c r="M25" s="230">
        <f>AlgaeCult!M12</f>
        <v>139543.22954057888</v>
      </c>
      <c r="N25" s="230">
        <f>AlgaeCult!M12</f>
        <v>139543.22954057888</v>
      </c>
      <c r="O25" s="255"/>
      <c r="P25" s="247"/>
      <c r="Q25" s="247"/>
      <c r="R25" s="247"/>
      <c r="S25" s="247"/>
      <c r="T25" s="265"/>
      <c r="U25" s="247"/>
      <c r="V25" s="247"/>
      <c r="X25" s="44"/>
      <c r="Y25" s="40"/>
      <c r="Z25" s="40"/>
      <c r="AA25" s="40"/>
      <c r="AB25" s="40"/>
      <c r="AC25" s="40"/>
      <c r="AD25" s="40"/>
      <c r="AE25" s="40"/>
      <c r="AF25" s="40"/>
      <c r="AG25" s="40"/>
      <c r="AH25" s="40"/>
      <c r="AI25" s="40"/>
      <c r="AJ25" s="40"/>
      <c r="AK25" s="40"/>
      <c r="AL25" s="261"/>
      <c r="AM25" s="259"/>
      <c r="AN25" s="259"/>
      <c r="AO25" s="259"/>
      <c r="AP25" s="259"/>
      <c r="AQ25" s="259"/>
      <c r="AR25" s="259"/>
      <c r="AS25" s="259"/>
      <c r="AU25" s="41"/>
      <c r="AV25" s="41"/>
      <c r="AW25" s="41"/>
      <c r="AX25" s="41"/>
      <c r="AY25" s="41"/>
      <c r="AZ25" s="41"/>
      <c r="BA25" s="41"/>
      <c r="BB25" s="41"/>
      <c r="BC25" s="41"/>
      <c r="BD25" s="41"/>
      <c r="BE25" s="41"/>
      <c r="BF25" s="41"/>
      <c r="BG25" s="41"/>
      <c r="BH25" s="41"/>
      <c r="BI25" s="41"/>
      <c r="BJ25" s="41"/>
      <c r="BK25" s="41"/>
      <c r="BL25" s="41"/>
      <c r="BM25" s="41"/>
      <c r="BN25" s="41"/>
      <c r="BO25" s="41"/>
      <c r="BP25" s="41"/>
      <c r="BR25" s="507"/>
      <c r="BS25" s="507"/>
      <c r="BT25" s="507"/>
      <c r="BU25" s="507"/>
      <c r="BV25" s="507"/>
      <c r="BW25" s="507"/>
      <c r="BX25" s="507"/>
      <c r="BY25" s="507"/>
      <c r="BZ25" s="507"/>
      <c r="CA25" s="507"/>
      <c r="CB25" s="507"/>
      <c r="CC25" s="507"/>
      <c r="CD25" s="507"/>
      <c r="CE25" s="507"/>
      <c r="CF25" s="507"/>
      <c r="CG25" s="507"/>
      <c r="CH25" s="507"/>
      <c r="CI25" s="507"/>
      <c r="CJ25" s="507"/>
      <c r="CK25" s="507"/>
      <c r="CL25" s="507"/>
      <c r="CM25" s="507"/>
      <c r="CO25" s="511"/>
      <c r="CP25" s="511"/>
      <c r="CQ25" s="511"/>
      <c r="CR25" s="511"/>
      <c r="CS25" s="511"/>
      <c r="CT25" s="511"/>
      <c r="CU25" s="511"/>
      <c r="CV25" s="511"/>
      <c r="CW25" s="511"/>
      <c r="CX25" s="511"/>
      <c r="CY25" s="511"/>
      <c r="CZ25" s="511"/>
      <c r="DA25" s="511"/>
      <c r="DB25" s="511"/>
      <c r="DC25" s="511"/>
      <c r="DD25" s="511"/>
      <c r="DE25" s="511"/>
      <c r="DF25" s="511"/>
      <c r="DG25" s="511"/>
      <c r="DH25" s="511"/>
      <c r="DI25" s="511"/>
      <c r="DJ25" s="511"/>
      <c r="DL25" s="530"/>
      <c r="DM25" s="530"/>
      <c r="DN25" s="530"/>
      <c r="DO25" s="530"/>
      <c r="DP25" s="530"/>
      <c r="DQ25" s="530"/>
      <c r="DR25" s="530"/>
      <c r="DS25" s="530"/>
      <c r="DT25" s="530"/>
      <c r="DU25" s="530"/>
      <c r="DV25" s="530"/>
      <c r="DW25" s="530"/>
      <c r="DX25" s="530"/>
      <c r="DY25" s="530"/>
      <c r="DZ25" s="530"/>
      <c r="EA25" s="530"/>
      <c r="EB25" s="530"/>
      <c r="EC25" s="530"/>
      <c r="ED25" s="530"/>
      <c r="EE25" s="530"/>
      <c r="EF25" s="530"/>
      <c r="EG25" s="530"/>
      <c r="EI25" s="531"/>
      <c r="EJ25" s="531"/>
      <c r="EK25" s="536"/>
      <c r="EL25" s="531"/>
      <c r="EM25" s="531"/>
      <c r="EN25" s="531"/>
      <c r="EO25" s="531"/>
      <c r="EP25" s="531"/>
      <c r="EQ25" s="531"/>
      <c r="ER25" s="531"/>
      <c r="ES25" s="531"/>
      <c r="ET25" s="531"/>
      <c r="EU25" s="531"/>
      <c r="EV25" s="531"/>
      <c r="EW25" s="531"/>
      <c r="EX25" s="531"/>
      <c r="EY25" s="531"/>
      <c r="EZ25" s="531"/>
      <c r="FA25" s="531"/>
      <c r="FB25" s="531"/>
      <c r="FC25" s="531"/>
      <c r="FD25" s="531"/>
      <c r="FF25" s="532"/>
      <c r="FG25" s="532"/>
      <c r="FH25" s="532"/>
      <c r="FI25" s="532"/>
      <c r="FJ25" s="532"/>
      <c r="FK25" s="532"/>
      <c r="FL25" s="532"/>
      <c r="FM25" s="532"/>
      <c r="FN25" s="532"/>
      <c r="FO25" s="532"/>
      <c r="FP25" s="532"/>
      <c r="FQ25" s="532"/>
      <c r="FR25" s="532"/>
      <c r="FS25" s="532"/>
      <c r="FT25" s="532"/>
      <c r="FU25" s="532"/>
      <c r="FV25" s="532"/>
      <c r="FW25" s="532"/>
      <c r="FX25" s="532"/>
      <c r="FY25" s="532"/>
      <c r="FZ25" s="532"/>
      <c r="GA25" s="532"/>
      <c r="GC25" s="533"/>
      <c r="GD25" s="533"/>
      <c r="GE25" s="533"/>
      <c r="GF25" s="533"/>
      <c r="GG25" s="533"/>
      <c r="GH25" s="533"/>
      <c r="GI25" s="533"/>
      <c r="GJ25" s="533"/>
      <c r="GK25" s="533"/>
      <c r="GL25" s="533"/>
      <c r="GM25" s="533"/>
      <c r="GN25" s="533"/>
      <c r="GO25" s="533"/>
      <c r="GP25" s="533"/>
      <c r="GQ25" s="533"/>
      <c r="GR25" s="533"/>
      <c r="GS25" s="533"/>
      <c r="GT25" s="533"/>
      <c r="GU25" s="533"/>
      <c r="GV25" s="533"/>
      <c r="GW25" s="533"/>
      <c r="GX25" s="533"/>
      <c r="GZ25" s="511"/>
      <c r="HA25" s="511"/>
      <c r="HB25" s="511"/>
      <c r="HC25" s="511"/>
      <c r="HD25" s="511"/>
      <c r="HE25" s="511"/>
      <c r="HF25" s="511"/>
      <c r="HG25" s="511"/>
      <c r="HH25" s="511"/>
      <c r="HI25" s="511"/>
      <c r="HJ25" s="511"/>
      <c r="HK25" s="511"/>
      <c r="HL25" s="511"/>
      <c r="HM25" s="511"/>
      <c r="HN25" s="511"/>
      <c r="HO25" s="511"/>
      <c r="HP25" s="511"/>
      <c r="HQ25" s="511"/>
      <c r="HR25" s="511"/>
      <c r="HS25" s="511"/>
      <c r="HT25" s="511"/>
      <c r="HU25" s="511"/>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T25" s="531"/>
      <c r="IU25" s="531"/>
      <c r="IV25" s="531"/>
      <c r="IW25" s="531"/>
      <c r="IX25" s="531"/>
      <c r="IY25" s="531"/>
      <c r="IZ25" s="531"/>
      <c r="JA25" s="531"/>
      <c r="JB25" s="531"/>
      <c r="JC25" s="531"/>
      <c r="JD25" s="531"/>
      <c r="JE25" s="531"/>
      <c r="JF25" s="531"/>
      <c r="JG25" s="531"/>
      <c r="JH25" s="531"/>
      <c r="JI25" s="531"/>
      <c r="JJ25" s="531"/>
      <c r="JK25" s="531"/>
      <c r="JL25" s="531"/>
      <c r="JM25" s="531"/>
      <c r="JN25" s="531"/>
      <c r="JO25" s="531"/>
      <c r="JQ25" s="532"/>
      <c r="JR25" s="532"/>
      <c r="JS25" s="532"/>
      <c r="JT25" s="532"/>
      <c r="JU25" s="532"/>
      <c r="JV25" s="532"/>
      <c r="JW25" s="532"/>
      <c r="JX25" s="532"/>
      <c r="JY25" s="532"/>
      <c r="JZ25" s="532"/>
      <c r="KA25" s="532"/>
      <c r="KB25" s="532"/>
      <c r="KC25" s="532"/>
      <c r="KD25" s="532"/>
      <c r="KE25" s="532"/>
      <c r="KF25" s="532"/>
      <c r="KG25" s="532"/>
      <c r="KH25" s="532"/>
      <c r="KI25" s="532"/>
      <c r="KJ25" s="532"/>
      <c r="KK25" s="532"/>
      <c r="KL25" s="532"/>
      <c r="KN25" s="533"/>
      <c r="KO25" s="533"/>
      <c r="KP25" s="533"/>
      <c r="KQ25" s="533"/>
      <c r="KR25" s="533"/>
      <c r="KS25" s="533"/>
      <c r="KT25" s="533"/>
      <c r="KU25" s="533"/>
      <c r="KV25" s="533"/>
      <c r="KW25" s="533"/>
      <c r="KX25" s="533"/>
      <c r="KY25" s="533"/>
      <c r="KZ25" s="533"/>
      <c r="LA25" s="533"/>
      <c r="LB25" s="533"/>
      <c r="LC25" s="533"/>
      <c r="LD25" s="533"/>
      <c r="LE25" s="533"/>
      <c r="LF25" s="533"/>
      <c r="LG25" s="533"/>
      <c r="LH25" s="533"/>
      <c r="LI25" s="533"/>
    </row>
    <row r="26" spans="1:321" x14ac:dyDescent="0.25">
      <c r="A26" s="37" t="str">
        <f>LCI!A39</f>
        <v>Potassium in Fertilizer (kg/yr)</v>
      </c>
      <c r="B26" s="119">
        <f>SoyCult!$O8*B$7</f>
        <v>3379.8308588310647</v>
      </c>
      <c r="C26" s="119">
        <f>SoyCult!$O8*C$7</f>
        <v>3379.8308588310647</v>
      </c>
      <c r="D26" s="217">
        <f>CornCult!$K$8*D$7</f>
        <v>13200</v>
      </c>
      <c r="E26" s="217">
        <f>CornCult!$K$8*E$7</f>
        <v>13200</v>
      </c>
      <c r="F26" s="119">
        <f>CornCult!K8*F7</f>
        <v>13200</v>
      </c>
      <c r="G26" s="119"/>
      <c r="H26" s="119"/>
      <c r="I26" s="119"/>
      <c r="J26" s="119">
        <f>J7*FPlanCult!K15</f>
        <v>356</v>
      </c>
      <c r="K26" s="119">
        <f>K7*GrassCult!K15</f>
        <v>1000</v>
      </c>
      <c r="L26" s="119">
        <f>L7*MiscCult!K8</f>
        <v>8800</v>
      </c>
      <c r="M26" s="228"/>
      <c r="N26" s="119"/>
      <c r="O26" s="255"/>
      <c r="P26" s="247"/>
      <c r="Q26" s="247"/>
      <c r="R26" s="247"/>
      <c r="S26" s="247"/>
      <c r="T26" s="265"/>
      <c r="U26" s="247"/>
      <c r="V26" s="247"/>
      <c r="X26" s="44"/>
      <c r="Y26" s="40"/>
      <c r="Z26" s="40"/>
      <c r="AA26" s="40"/>
      <c r="AB26" s="40"/>
      <c r="AC26" s="40"/>
      <c r="AD26" s="40"/>
      <c r="AE26" s="40"/>
      <c r="AF26" s="40"/>
      <c r="AG26" s="40"/>
      <c r="AH26" s="40"/>
      <c r="AI26" s="40"/>
      <c r="AJ26" s="40"/>
      <c r="AK26" s="40"/>
      <c r="AL26" s="261"/>
      <c r="AM26" s="259"/>
      <c r="AN26" s="259"/>
      <c r="AO26" s="259"/>
      <c r="AP26" s="259"/>
      <c r="AQ26" s="259"/>
      <c r="AR26" s="259"/>
      <c r="AS26" s="259"/>
      <c r="AU26" s="41"/>
      <c r="AV26" s="41"/>
      <c r="AW26" s="41"/>
      <c r="AX26" s="41"/>
      <c r="AY26" s="41"/>
      <c r="AZ26" s="41"/>
      <c r="BA26" s="41"/>
      <c r="BB26" s="41"/>
      <c r="BC26" s="41"/>
      <c r="BD26" s="41"/>
      <c r="BE26" s="41"/>
      <c r="BF26" s="41"/>
      <c r="BG26" s="41"/>
      <c r="BH26" s="41"/>
      <c r="BI26" s="41"/>
      <c r="BJ26" s="41"/>
      <c r="BK26" s="41"/>
      <c r="BL26" s="41"/>
      <c r="BM26" s="41"/>
      <c r="BN26" s="41"/>
      <c r="BO26" s="41"/>
      <c r="BP26" s="41"/>
      <c r="BR26" s="507"/>
      <c r="BS26" s="507"/>
      <c r="BT26" s="507"/>
      <c r="BU26" s="507"/>
      <c r="BV26" s="507"/>
      <c r="BW26" s="507"/>
      <c r="BX26" s="507"/>
      <c r="BY26" s="507"/>
      <c r="BZ26" s="507"/>
      <c r="CA26" s="507"/>
      <c r="CB26" s="507"/>
      <c r="CC26" s="507"/>
      <c r="CD26" s="507"/>
      <c r="CE26" s="507"/>
      <c r="CF26" s="507"/>
      <c r="CG26" s="507"/>
      <c r="CH26" s="507"/>
      <c r="CI26" s="507"/>
      <c r="CJ26" s="507"/>
      <c r="CK26" s="507"/>
      <c r="CL26" s="507"/>
      <c r="CM26" s="507"/>
      <c r="CO26" s="511"/>
      <c r="CP26" s="511"/>
      <c r="CQ26" s="511"/>
      <c r="CR26" s="511"/>
      <c r="CS26" s="511"/>
      <c r="CT26" s="511"/>
      <c r="CU26" s="511"/>
      <c r="CV26" s="511"/>
      <c r="CW26" s="511"/>
      <c r="CX26" s="511"/>
      <c r="CY26" s="511"/>
      <c r="CZ26" s="511"/>
      <c r="DA26" s="511"/>
      <c r="DB26" s="511"/>
      <c r="DC26" s="511"/>
      <c r="DD26" s="511"/>
      <c r="DE26" s="511"/>
      <c r="DF26" s="511"/>
      <c r="DG26" s="511"/>
      <c r="DH26" s="511"/>
      <c r="DI26" s="511"/>
      <c r="DJ26" s="511"/>
      <c r="DL26" s="530"/>
      <c r="DM26" s="530"/>
      <c r="DN26" s="530"/>
      <c r="DO26" s="530"/>
      <c r="DP26" s="530"/>
      <c r="DQ26" s="530"/>
      <c r="DR26" s="530"/>
      <c r="DS26" s="530"/>
      <c r="DT26" s="530"/>
      <c r="DU26" s="530"/>
      <c r="DV26" s="530"/>
      <c r="DW26" s="530"/>
      <c r="DX26" s="530"/>
      <c r="DY26" s="530"/>
      <c r="DZ26" s="530"/>
      <c r="EA26" s="530"/>
      <c r="EB26" s="530"/>
      <c r="EC26" s="530"/>
      <c r="ED26" s="530"/>
      <c r="EE26" s="530"/>
      <c r="EF26" s="530"/>
      <c r="EG26" s="530"/>
      <c r="EI26" s="531"/>
      <c r="EJ26" s="531"/>
      <c r="EK26" s="536"/>
      <c r="EL26" s="531"/>
      <c r="EM26" s="531"/>
      <c r="EN26" s="531"/>
      <c r="EO26" s="531"/>
      <c r="EP26" s="531"/>
      <c r="EQ26" s="531"/>
      <c r="ER26" s="531"/>
      <c r="ES26" s="531"/>
      <c r="ET26" s="531"/>
      <c r="EU26" s="531"/>
      <c r="EV26" s="531"/>
      <c r="EW26" s="531"/>
      <c r="EX26" s="531"/>
      <c r="EY26" s="531"/>
      <c r="EZ26" s="531"/>
      <c r="FA26" s="531"/>
      <c r="FB26" s="531"/>
      <c r="FC26" s="531"/>
      <c r="FD26" s="531"/>
      <c r="FF26" s="532"/>
      <c r="FG26" s="532"/>
      <c r="FH26" s="532"/>
      <c r="FI26" s="532"/>
      <c r="FJ26" s="532"/>
      <c r="FK26" s="532"/>
      <c r="FL26" s="532"/>
      <c r="FM26" s="532"/>
      <c r="FN26" s="532"/>
      <c r="FO26" s="532"/>
      <c r="FP26" s="532"/>
      <c r="FQ26" s="532"/>
      <c r="FR26" s="532"/>
      <c r="FS26" s="532"/>
      <c r="FT26" s="532"/>
      <c r="FU26" s="532"/>
      <c r="FV26" s="532"/>
      <c r="FW26" s="532"/>
      <c r="FX26" s="532"/>
      <c r="FY26" s="532"/>
      <c r="FZ26" s="532"/>
      <c r="GA26" s="532"/>
      <c r="GC26" s="533"/>
      <c r="GD26" s="533"/>
      <c r="GE26" s="533"/>
      <c r="GF26" s="533"/>
      <c r="GG26" s="533"/>
      <c r="GH26" s="533"/>
      <c r="GI26" s="533"/>
      <c r="GJ26" s="533"/>
      <c r="GK26" s="533"/>
      <c r="GL26" s="533"/>
      <c r="GM26" s="533"/>
      <c r="GN26" s="533"/>
      <c r="GO26" s="533"/>
      <c r="GP26" s="533"/>
      <c r="GQ26" s="533"/>
      <c r="GR26" s="533"/>
      <c r="GS26" s="533"/>
      <c r="GT26" s="533"/>
      <c r="GU26" s="533"/>
      <c r="GV26" s="533"/>
      <c r="GW26" s="533"/>
      <c r="GX26" s="533"/>
      <c r="GZ26" s="511"/>
      <c r="HA26" s="511"/>
      <c r="HB26" s="511"/>
      <c r="HC26" s="511"/>
      <c r="HD26" s="511"/>
      <c r="HE26" s="511"/>
      <c r="HF26" s="511"/>
      <c r="HG26" s="511"/>
      <c r="HH26" s="511"/>
      <c r="HI26" s="511"/>
      <c r="HJ26" s="511"/>
      <c r="HK26" s="511"/>
      <c r="HL26" s="511"/>
      <c r="HM26" s="511"/>
      <c r="HN26" s="511"/>
      <c r="HO26" s="511"/>
      <c r="HP26" s="511"/>
      <c r="HQ26" s="511"/>
      <c r="HR26" s="511"/>
      <c r="HS26" s="511"/>
      <c r="HT26" s="511"/>
      <c r="HU26" s="511"/>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T26" s="531"/>
      <c r="IU26" s="531"/>
      <c r="IV26" s="531"/>
      <c r="IW26" s="531"/>
      <c r="IX26" s="531"/>
      <c r="IY26" s="531"/>
      <c r="IZ26" s="531"/>
      <c r="JA26" s="531"/>
      <c r="JB26" s="531"/>
      <c r="JC26" s="531"/>
      <c r="JD26" s="531"/>
      <c r="JE26" s="531"/>
      <c r="JF26" s="531"/>
      <c r="JG26" s="531"/>
      <c r="JH26" s="531"/>
      <c r="JI26" s="531"/>
      <c r="JJ26" s="531"/>
      <c r="JK26" s="531"/>
      <c r="JL26" s="531"/>
      <c r="JM26" s="531"/>
      <c r="JN26" s="531"/>
      <c r="JO26" s="531"/>
      <c r="JQ26" s="532"/>
      <c r="JR26" s="532"/>
      <c r="JS26" s="532"/>
      <c r="JT26" s="532"/>
      <c r="JU26" s="532"/>
      <c r="JV26" s="532"/>
      <c r="JW26" s="532"/>
      <c r="JX26" s="532"/>
      <c r="JY26" s="532"/>
      <c r="JZ26" s="532"/>
      <c r="KA26" s="532"/>
      <c r="KB26" s="532"/>
      <c r="KC26" s="532"/>
      <c r="KD26" s="532"/>
      <c r="KE26" s="532"/>
      <c r="KF26" s="532"/>
      <c r="KG26" s="532"/>
      <c r="KH26" s="532"/>
      <c r="KI26" s="532"/>
      <c r="KJ26" s="532"/>
      <c r="KK26" s="532"/>
      <c r="KL26" s="532"/>
      <c r="KN26" s="533"/>
      <c r="KO26" s="533"/>
      <c r="KP26" s="533"/>
      <c r="KQ26" s="533"/>
      <c r="KR26" s="533"/>
      <c r="KS26" s="533"/>
      <c r="KT26" s="533"/>
      <c r="KU26" s="533"/>
      <c r="KV26" s="533"/>
      <c r="KW26" s="533"/>
      <c r="KX26" s="533"/>
      <c r="KY26" s="533"/>
      <c r="KZ26" s="533"/>
      <c r="LA26" s="533"/>
      <c r="LB26" s="533"/>
      <c r="LC26" s="533"/>
      <c r="LD26" s="533"/>
      <c r="LE26" s="533"/>
      <c r="LF26" s="533"/>
      <c r="LG26" s="533"/>
      <c r="LH26" s="533"/>
      <c r="LI26" s="533"/>
    </row>
    <row r="27" spans="1:321" x14ac:dyDescent="0.25">
      <c r="A27" s="37" t="s">
        <v>309</v>
      </c>
      <c r="B27" s="119"/>
      <c r="C27" s="119"/>
      <c r="D27" s="217"/>
      <c r="E27" s="217"/>
      <c r="F27" s="119"/>
      <c r="G27" s="119"/>
      <c r="H27" s="119"/>
      <c r="I27" s="119"/>
      <c r="J27" s="119"/>
      <c r="K27" s="119"/>
      <c r="L27" s="119">
        <f>L7*MiscCult!K5</f>
        <v>17297.349999999999</v>
      </c>
      <c r="M27" s="228"/>
      <c r="N27" s="119"/>
      <c r="O27" s="255"/>
      <c r="P27" s="247"/>
      <c r="Q27" s="247"/>
      <c r="R27" s="247"/>
      <c r="S27" s="247"/>
      <c r="T27" s="265"/>
      <c r="U27" s="247"/>
      <c r="V27" s="247"/>
      <c r="X27" s="44"/>
      <c r="Y27" s="40"/>
      <c r="Z27" s="40"/>
      <c r="AA27" s="40"/>
      <c r="AB27" s="40"/>
      <c r="AC27" s="40"/>
      <c r="AD27" s="40"/>
      <c r="AE27" s="40"/>
      <c r="AF27" s="40"/>
      <c r="AG27" s="40"/>
      <c r="AH27" s="40"/>
      <c r="AI27" s="40"/>
      <c r="AJ27" s="40"/>
      <c r="AK27" s="40"/>
      <c r="AL27" s="261"/>
      <c r="AM27" s="259"/>
      <c r="AN27" s="259"/>
      <c r="AO27" s="259"/>
      <c r="AP27" s="259"/>
      <c r="AQ27" s="259"/>
      <c r="AR27" s="259"/>
      <c r="AS27" s="259"/>
      <c r="AU27" s="41"/>
      <c r="AV27" s="41"/>
      <c r="AW27" s="41"/>
      <c r="AX27" s="41"/>
      <c r="AY27" s="41"/>
      <c r="AZ27" s="41"/>
      <c r="BA27" s="41"/>
      <c r="BB27" s="41"/>
      <c r="BC27" s="41"/>
      <c r="BD27" s="41"/>
      <c r="BE27" s="41"/>
      <c r="BF27" s="41"/>
      <c r="BG27" s="41"/>
      <c r="BH27" s="41"/>
      <c r="BI27" s="41"/>
      <c r="BJ27" s="41"/>
      <c r="BK27" s="41"/>
      <c r="BL27" s="41"/>
      <c r="BM27" s="41"/>
      <c r="BN27" s="41"/>
      <c r="BO27" s="41"/>
      <c r="BP27" s="41"/>
      <c r="BR27" s="507"/>
      <c r="BS27" s="507"/>
      <c r="BT27" s="507"/>
      <c r="BU27" s="507"/>
      <c r="BV27" s="507"/>
      <c r="BW27" s="507"/>
      <c r="BX27" s="507"/>
      <c r="BY27" s="507"/>
      <c r="BZ27" s="507"/>
      <c r="CA27" s="507"/>
      <c r="CB27" s="507"/>
      <c r="CC27" s="507"/>
      <c r="CD27" s="507"/>
      <c r="CE27" s="507"/>
      <c r="CF27" s="507"/>
      <c r="CG27" s="507"/>
      <c r="CH27" s="507"/>
      <c r="CI27" s="507"/>
      <c r="CJ27" s="507"/>
      <c r="CK27" s="507"/>
      <c r="CL27" s="507"/>
      <c r="CM27" s="507"/>
      <c r="CO27" s="511"/>
      <c r="CP27" s="511"/>
      <c r="CQ27" s="511"/>
      <c r="CR27" s="511"/>
      <c r="CS27" s="511"/>
      <c r="CT27" s="511"/>
      <c r="CU27" s="511"/>
      <c r="CV27" s="511"/>
      <c r="CW27" s="511"/>
      <c r="CX27" s="511"/>
      <c r="CY27" s="511"/>
      <c r="CZ27" s="511"/>
      <c r="DA27" s="511"/>
      <c r="DB27" s="511"/>
      <c r="DC27" s="511"/>
      <c r="DD27" s="511"/>
      <c r="DE27" s="511"/>
      <c r="DF27" s="511"/>
      <c r="DG27" s="511"/>
      <c r="DH27" s="511"/>
      <c r="DI27" s="511"/>
      <c r="DJ27" s="511"/>
      <c r="DL27" s="530"/>
      <c r="DM27" s="530"/>
      <c r="DN27" s="530"/>
      <c r="DO27" s="530"/>
      <c r="DP27" s="530"/>
      <c r="DQ27" s="530"/>
      <c r="DR27" s="530"/>
      <c r="DS27" s="530"/>
      <c r="DT27" s="530"/>
      <c r="DU27" s="530"/>
      <c r="DV27" s="530"/>
      <c r="DW27" s="530"/>
      <c r="DX27" s="530"/>
      <c r="DY27" s="530"/>
      <c r="DZ27" s="530"/>
      <c r="EA27" s="530"/>
      <c r="EB27" s="530"/>
      <c r="EC27" s="530"/>
      <c r="ED27" s="530"/>
      <c r="EE27" s="530"/>
      <c r="EF27" s="530"/>
      <c r="EG27" s="530"/>
      <c r="EI27" s="531"/>
      <c r="EJ27" s="531"/>
      <c r="EK27" s="536"/>
      <c r="EL27" s="531"/>
      <c r="EM27" s="531"/>
      <c r="EN27" s="531"/>
      <c r="EO27" s="531"/>
      <c r="EP27" s="531"/>
      <c r="EQ27" s="531"/>
      <c r="ER27" s="531"/>
      <c r="ES27" s="531"/>
      <c r="ET27" s="531"/>
      <c r="EU27" s="531"/>
      <c r="EV27" s="531"/>
      <c r="EW27" s="531"/>
      <c r="EX27" s="531"/>
      <c r="EY27" s="531"/>
      <c r="EZ27" s="531"/>
      <c r="FA27" s="531"/>
      <c r="FB27" s="531"/>
      <c r="FC27" s="531"/>
      <c r="FD27" s="531"/>
      <c r="FF27" s="532"/>
      <c r="FG27" s="532"/>
      <c r="FH27" s="532"/>
      <c r="FI27" s="532"/>
      <c r="FJ27" s="532"/>
      <c r="FK27" s="532"/>
      <c r="FL27" s="532"/>
      <c r="FM27" s="532"/>
      <c r="FN27" s="532"/>
      <c r="FO27" s="532"/>
      <c r="FP27" s="532"/>
      <c r="FQ27" s="532"/>
      <c r="FR27" s="532"/>
      <c r="FS27" s="532"/>
      <c r="FT27" s="532"/>
      <c r="FU27" s="532"/>
      <c r="FV27" s="532"/>
      <c r="FW27" s="532"/>
      <c r="FX27" s="532"/>
      <c r="FY27" s="532"/>
      <c r="FZ27" s="532"/>
      <c r="GA27" s="532"/>
      <c r="GC27" s="533"/>
      <c r="GD27" s="533"/>
      <c r="GE27" s="533"/>
      <c r="GF27" s="533"/>
      <c r="GG27" s="533"/>
      <c r="GH27" s="533"/>
      <c r="GI27" s="533"/>
      <c r="GJ27" s="533"/>
      <c r="GK27" s="533"/>
      <c r="GL27" s="533"/>
      <c r="GM27" s="533"/>
      <c r="GN27" s="533"/>
      <c r="GO27" s="533"/>
      <c r="GP27" s="533"/>
      <c r="GQ27" s="533"/>
      <c r="GR27" s="533"/>
      <c r="GS27" s="533"/>
      <c r="GT27" s="533"/>
      <c r="GU27" s="533"/>
      <c r="GV27" s="533"/>
      <c r="GW27" s="533"/>
      <c r="GX27" s="533"/>
      <c r="GZ27" s="511"/>
      <c r="HA27" s="511"/>
      <c r="HB27" s="511"/>
      <c r="HC27" s="511"/>
      <c r="HD27" s="511"/>
      <c r="HE27" s="511"/>
      <c r="HF27" s="511"/>
      <c r="HG27" s="511"/>
      <c r="HH27" s="511"/>
      <c r="HI27" s="511"/>
      <c r="HJ27" s="511"/>
      <c r="HK27" s="511"/>
      <c r="HL27" s="511"/>
      <c r="HM27" s="511"/>
      <c r="HN27" s="511"/>
      <c r="HO27" s="511"/>
      <c r="HP27" s="511"/>
      <c r="HQ27" s="511"/>
      <c r="HR27" s="511"/>
      <c r="HS27" s="511"/>
      <c r="HT27" s="511"/>
      <c r="HU27" s="511"/>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T27" s="531"/>
      <c r="IU27" s="531"/>
      <c r="IV27" s="531"/>
      <c r="IW27" s="531"/>
      <c r="IX27" s="531"/>
      <c r="IY27" s="531"/>
      <c r="IZ27" s="531"/>
      <c r="JA27" s="531"/>
      <c r="JB27" s="531"/>
      <c r="JC27" s="531"/>
      <c r="JD27" s="531"/>
      <c r="JE27" s="531"/>
      <c r="JF27" s="531"/>
      <c r="JG27" s="531"/>
      <c r="JH27" s="531"/>
      <c r="JI27" s="531"/>
      <c r="JJ27" s="531"/>
      <c r="JK27" s="531"/>
      <c r="JL27" s="531"/>
      <c r="JM27" s="531"/>
      <c r="JN27" s="531"/>
      <c r="JO27" s="531"/>
      <c r="JQ27" s="532"/>
      <c r="JR27" s="532"/>
      <c r="JS27" s="532"/>
      <c r="JT27" s="532"/>
      <c r="JU27" s="532"/>
      <c r="JV27" s="532"/>
      <c r="JW27" s="532"/>
      <c r="JX27" s="532"/>
      <c r="JY27" s="532"/>
      <c r="JZ27" s="532"/>
      <c r="KA27" s="532"/>
      <c r="KB27" s="532"/>
      <c r="KC27" s="532"/>
      <c r="KD27" s="532"/>
      <c r="KE27" s="532"/>
      <c r="KF27" s="532"/>
      <c r="KG27" s="532"/>
      <c r="KH27" s="532"/>
      <c r="KI27" s="532"/>
      <c r="KJ27" s="532"/>
      <c r="KK27" s="532"/>
      <c r="KL27" s="532"/>
      <c r="KN27" s="533"/>
      <c r="KO27" s="533"/>
      <c r="KP27" s="533"/>
      <c r="KQ27" s="533"/>
      <c r="KR27" s="533"/>
      <c r="KS27" s="533"/>
      <c r="KT27" s="533"/>
      <c r="KU27" s="533"/>
      <c r="KV27" s="533"/>
      <c r="KW27" s="533"/>
      <c r="KX27" s="533"/>
      <c r="KY27" s="533"/>
      <c r="KZ27" s="533"/>
      <c r="LA27" s="533"/>
      <c r="LB27" s="533"/>
      <c r="LC27" s="533"/>
      <c r="LD27" s="533"/>
      <c r="LE27" s="533"/>
      <c r="LF27" s="533"/>
      <c r="LG27" s="533"/>
      <c r="LH27" s="533"/>
      <c r="LI27" s="533"/>
    </row>
    <row r="28" spans="1:321" x14ac:dyDescent="0.25">
      <c r="A28" s="37" t="str">
        <f>LCI!A42</f>
        <v>Soybean Seed (kg/yr)</v>
      </c>
      <c r="B28" s="119">
        <f>SoyCult!$O5*B$7</f>
        <v>23351.399999999998</v>
      </c>
      <c r="C28" s="119">
        <f>SoyCult!$O5*C$7</f>
        <v>23351.399999999998</v>
      </c>
      <c r="D28" s="217"/>
      <c r="E28" s="217"/>
      <c r="F28" s="119"/>
      <c r="G28" s="119"/>
      <c r="H28" s="119"/>
      <c r="I28" s="119"/>
      <c r="J28" s="119"/>
      <c r="K28" s="119"/>
      <c r="L28" s="119"/>
      <c r="M28" s="228"/>
      <c r="N28" s="119"/>
      <c r="O28" s="255"/>
      <c r="P28" s="247"/>
      <c r="Q28" s="247"/>
      <c r="R28" s="247"/>
      <c r="S28" s="247"/>
      <c r="T28" s="265"/>
      <c r="U28" s="247"/>
      <c r="V28" s="247"/>
      <c r="X28" s="44"/>
      <c r="Y28" s="40"/>
      <c r="Z28" s="40"/>
      <c r="AA28" s="40"/>
      <c r="AB28" s="40"/>
      <c r="AC28" s="40"/>
      <c r="AD28" s="40"/>
      <c r="AE28" s="40"/>
      <c r="AF28" s="40"/>
      <c r="AG28" s="40"/>
      <c r="AH28" s="40"/>
      <c r="AI28" s="40"/>
      <c r="AJ28" s="40"/>
      <c r="AK28" s="40"/>
      <c r="AL28" s="261"/>
      <c r="AM28" s="259"/>
      <c r="AN28" s="259"/>
      <c r="AO28" s="259"/>
      <c r="AP28" s="259"/>
      <c r="AQ28" s="259"/>
      <c r="AR28" s="259"/>
      <c r="AS28" s="259"/>
      <c r="AU28" s="41"/>
      <c r="AV28" s="41"/>
      <c r="AW28" s="41"/>
      <c r="AX28" s="41"/>
      <c r="AY28" s="41"/>
      <c r="AZ28" s="41"/>
      <c r="BA28" s="41"/>
      <c r="BB28" s="41"/>
      <c r="BC28" s="41"/>
      <c r="BD28" s="41"/>
      <c r="BE28" s="41"/>
      <c r="BF28" s="41"/>
      <c r="BG28" s="41"/>
      <c r="BH28" s="41"/>
      <c r="BI28" s="41"/>
      <c r="BJ28" s="41"/>
      <c r="BK28" s="41"/>
      <c r="BL28" s="41"/>
      <c r="BM28" s="41"/>
      <c r="BN28" s="41"/>
      <c r="BO28" s="41"/>
      <c r="BP28" s="41"/>
      <c r="BR28" s="507"/>
      <c r="BS28" s="507"/>
      <c r="BT28" s="507"/>
      <c r="BU28" s="507"/>
      <c r="BV28" s="507"/>
      <c r="BW28" s="507"/>
      <c r="BX28" s="507"/>
      <c r="BY28" s="507"/>
      <c r="BZ28" s="507"/>
      <c r="CA28" s="507"/>
      <c r="CB28" s="507"/>
      <c r="CC28" s="507"/>
      <c r="CD28" s="507"/>
      <c r="CE28" s="507"/>
      <c r="CF28" s="507"/>
      <c r="CG28" s="507"/>
      <c r="CH28" s="507"/>
      <c r="CI28" s="507"/>
      <c r="CJ28" s="507"/>
      <c r="CK28" s="507"/>
      <c r="CL28" s="507"/>
      <c r="CM28" s="507"/>
      <c r="CO28" s="511"/>
      <c r="CP28" s="511"/>
      <c r="CQ28" s="511"/>
      <c r="CR28" s="511"/>
      <c r="CS28" s="511"/>
      <c r="CT28" s="511"/>
      <c r="CU28" s="511"/>
      <c r="CV28" s="511"/>
      <c r="CW28" s="511"/>
      <c r="CX28" s="511"/>
      <c r="CY28" s="511"/>
      <c r="CZ28" s="511"/>
      <c r="DA28" s="511"/>
      <c r="DB28" s="511"/>
      <c r="DC28" s="511"/>
      <c r="DD28" s="511"/>
      <c r="DE28" s="511"/>
      <c r="DF28" s="511"/>
      <c r="DG28" s="511"/>
      <c r="DH28" s="511"/>
      <c r="DI28" s="511"/>
      <c r="DJ28" s="511"/>
      <c r="DL28" s="530"/>
      <c r="DM28" s="530"/>
      <c r="DN28" s="530"/>
      <c r="DO28" s="530"/>
      <c r="DP28" s="530"/>
      <c r="DQ28" s="530"/>
      <c r="DR28" s="530"/>
      <c r="DS28" s="530"/>
      <c r="DT28" s="530"/>
      <c r="DU28" s="530"/>
      <c r="DV28" s="530"/>
      <c r="DW28" s="530"/>
      <c r="DX28" s="530"/>
      <c r="DY28" s="530"/>
      <c r="DZ28" s="530"/>
      <c r="EA28" s="530"/>
      <c r="EB28" s="530"/>
      <c r="EC28" s="530"/>
      <c r="ED28" s="530"/>
      <c r="EE28" s="530"/>
      <c r="EF28" s="530"/>
      <c r="EG28" s="530"/>
      <c r="EI28" s="531"/>
      <c r="EJ28" s="531"/>
      <c r="EK28" s="536"/>
      <c r="EL28" s="531"/>
      <c r="EM28" s="531"/>
      <c r="EN28" s="531"/>
      <c r="EO28" s="531"/>
      <c r="EP28" s="531"/>
      <c r="EQ28" s="531"/>
      <c r="ER28" s="531"/>
      <c r="ES28" s="531"/>
      <c r="ET28" s="531"/>
      <c r="EU28" s="531"/>
      <c r="EV28" s="531"/>
      <c r="EW28" s="531"/>
      <c r="EX28" s="531"/>
      <c r="EY28" s="531"/>
      <c r="EZ28" s="531"/>
      <c r="FA28" s="531"/>
      <c r="FB28" s="531"/>
      <c r="FC28" s="531"/>
      <c r="FD28" s="531"/>
      <c r="FF28" s="532"/>
      <c r="FG28" s="532"/>
      <c r="FH28" s="532"/>
      <c r="FI28" s="532"/>
      <c r="FJ28" s="532"/>
      <c r="FK28" s="532"/>
      <c r="FL28" s="532"/>
      <c r="FM28" s="532"/>
      <c r="FN28" s="532"/>
      <c r="FO28" s="532"/>
      <c r="FP28" s="532"/>
      <c r="FQ28" s="532"/>
      <c r="FR28" s="532"/>
      <c r="FS28" s="532"/>
      <c r="FT28" s="532"/>
      <c r="FU28" s="532"/>
      <c r="FV28" s="532"/>
      <c r="FW28" s="532"/>
      <c r="FX28" s="532"/>
      <c r="FY28" s="532"/>
      <c r="FZ28" s="532"/>
      <c r="GA28" s="532"/>
      <c r="GC28" s="533"/>
      <c r="GD28" s="533"/>
      <c r="GE28" s="533"/>
      <c r="GF28" s="533"/>
      <c r="GG28" s="533"/>
      <c r="GH28" s="533"/>
      <c r="GI28" s="533"/>
      <c r="GJ28" s="533"/>
      <c r="GK28" s="533"/>
      <c r="GL28" s="533"/>
      <c r="GM28" s="533"/>
      <c r="GN28" s="533"/>
      <c r="GO28" s="533"/>
      <c r="GP28" s="533"/>
      <c r="GQ28" s="533"/>
      <c r="GR28" s="533"/>
      <c r="GS28" s="533"/>
      <c r="GT28" s="533"/>
      <c r="GU28" s="533"/>
      <c r="GV28" s="533"/>
      <c r="GW28" s="533"/>
      <c r="GX28" s="533"/>
      <c r="GZ28" s="511"/>
      <c r="HA28" s="511"/>
      <c r="HB28" s="511"/>
      <c r="HC28" s="511"/>
      <c r="HD28" s="511"/>
      <c r="HE28" s="511"/>
      <c r="HF28" s="511"/>
      <c r="HG28" s="511"/>
      <c r="HH28" s="511"/>
      <c r="HI28" s="511"/>
      <c r="HJ28" s="511"/>
      <c r="HK28" s="511"/>
      <c r="HL28" s="511"/>
      <c r="HM28" s="511"/>
      <c r="HN28" s="511"/>
      <c r="HO28" s="511"/>
      <c r="HP28" s="511"/>
      <c r="HQ28" s="511"/>
      <c r="HR28" s="511"/>
      <c r="HS28" s="511"/>
      <c r="HT28" s="511"/>
      <c r="HU28" s="511"/>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T28" s="531"/>
      <c r="IU28" s="531"/>
      <c r="IV28" s="531"/>
      <c r="IW28" s="531"/>
      <c r="IX28" s="531"/>
      <c r="IY28" s="531"/>
      <c r="IZ28" s="531"/>
      <c r="JA28" s="531"/>
      <c r="JB28" s="531"/>
      <c r="JC28" s="531"/>
      <c r="JD28" s="531"/>
      <c r="JE28" s="531"/>
      <c r="JF28" s="531"/>
      <c r="JG28" s="531"/>
      <c r="JH28" s="531"/>
      <c r="JI28" s="531"/>
      <c r="JJ28" s="531"/>
      <c r="JK28" s="531"/>
      <c r="JL28" s="531"/>
      <c r="JM28" s="531"/>
      <c r="JN28" s="531"/>
      <c r="JO28" s="531"/>
      <c r="JQ28" s="532"/>
      <c r="JR28" s="532"/>
      <c r="JS28" s="532"/>
      <c r="JT28" s="532"/>
      <c r="JU28" s="532"/>
      <c r="JV28" s="532"/>
      <c r="JW28" s="532"/>
      <c r="JX28" s="532"/>
      <c r="JY28" s="532"/>
      <c r="JZ28" s="532"/>
      <c r="KA28" s="532"/>
      <c r="KB28" s="532"/>
      <c r="KC28" s="532"/>
      <c r="KD28" s="532"/>
      <c r="KE28" s="532"/>
      <c r="KF28" s="532"/>
      <c r="KG28" s="532"/>
      <c r="KH28" s="532"/>
      <c r="KI28" s="532"/>
      <c r="KJ28" s="532"/>
      <c r="KK28" s="532"/>
      <c r="KL28" s="532"/>
      <c r="KN28" s="533"/>
      <c r="KO28" s="533"/>
      <c r="KP28" s="533"/>
      <c r="KQ28" s="533"/>
      <c r="KR28" s="533"/>
      <c r="KS28" s="533"/>
      <c r="KT28" s="533"/>
      <c r="KU28" s="533"/>
      <c r="KV28" s="533"/>
      <c r="KW28" s="533"/>
      <c r="KX28" s="533"/>
      <c r="KY28" s="533"/>
      <c r="KZ28" s="533"/>
      <c r="LA28" s="533"/>
      <c r="LB28" s="533"/>
      <c r="LC28" s="533"/>
      <c r="LD28" s="533"/>
      <c r="LE28" s="533"/>
      <c r="LF28" s="533"/>
      <c r="LG28" s="533"/>
      <c r="LH28" s="533"/>
      <c r="LI28" s="533"/>
    </row>
    <row r="29" spans="1:321" x14ac:dyDescent="0.25">
      <c r="A29" s="37" t="str">
        <f>LCI!A47</f>
        <v>Water, Irrigation, Blue? (m3/yr)</v>
      </c>
      <c r="B29" s="119"/>
      <c r="C29" s="119"/>
      <c r="D29" s="217"/>
      <c r="E29" s="217"/>
      <c r="F29" s="119"/>
      <c r="G29" s="119"/>
      <c r="H29" s="119"/>
      <c r="I29" s="119"/>
      <c r="J29" s="119"/>
      <c r="K29" s="119"/>
      <c r="L29" s="119"/>
      <c r="M29" s="228"/>
      <c r="N29" s="119"/>
      <c r="O29" s="255"/>
      <c r="P29" s="247"/>
      <c r="Q29" s="247"/>
      <c r="R29" s="247"/>
      <c r="S29" s="247"/>
      <c r="T29" s="265"/>
      <c r="U29" s="247"/>
      <c r="V29" s="247"/>
      <c r="X29" s="44"/>
      <c r="Y29" s="40"/>
      <c r="Z29" s="40"/>
      <c r="AA29" s="40"/>
      <c r="AB29" s="40"/>
      <c r="AC29" s="40"/>
      <c r="AD29" s="40"/>
      <c r="AE29" s="40"/>
      <c r="AF29" s="40"/>
      <c r="AG29" s="40"/>
      <c r="AH29" s="40"/>
      <c r="AI29" s="40"/>
      <c r="AJ29" s="40"/>
      <c r="AK29" s="40"/>
      <c r="AL29" s="261"/>
      <c r="AM29" s="259"/>
      <c r="AN29" s="259"/>
      <c r="AO29" s="259"/>
      <c r="AP29" s="259"/>
      <c r="AQ29" s="259"/>
      <c r="AR29" s="259"/>
      <c r="AS29" s="259"/>
      <c r="AU29" s="41"/>
      <c r="AV29" s="41"/>
      <c r="AW29" s="41"/>
      <c r="AX29" s="41"/>
      <c r="AY29" s="41"/>
      <c r="AZ29" s="41"/>
      <c r="BA29" s="41"/>
      <c r="BB29" s="41"/>
      <c r="BC29" s="41"/>
      <c r="BD29" s="41"/>
      <c r="BE29" s="41"/>
      <c r="BF29" s="41"/>
      <c r="BG29" s="41"/>
      <c r="BH29" s="41"/>
      <c r="BI29" s="41"/>
      <c r="BJ29" s="41"/>
      <c r="BK29" s="41"/>
      <c r="BL29" s="41"/>
      <c r="BM29" s="41"/>
      <c r="BN29" s="41"/>
      <c r="BO29" s="41"/>
      <c r="BP29" s="41"/>
      <c r="BR29" s="507"/>
      <c r="BS29" s="507"/>
      <c r="BT29" s="507"/>
      <c r="BU29" s="507"/>
      <c r="BV29" s="507"/>
      <c r="BW29" s="507"/>
      <c r="BX29" s="507"/>
      <c r="BY29" s="507"/>
      <c r="BZ29" s="507"/>
      <c r="CA29" s="507"/>
      <c r="CB29" s="507"/>
      <c r="CC29" s="507"/>
      <c r="CD29" s="507"/>
      <c r="CE29" s="507"/>
      <c r="CF29" s="507"/>
      <c r="CG29" s="507"/>
      <c r="CH29" s="507"/>
      <c r="CI29" s="507"/>
      <c r="CJ29" s="507"/>
      <c r="CK29" s="507"/>
      <c r="CL29" s="507"/>
      <c r="CM29" s="507"/>
      <c r="CO29" s="511"/>
      <c r="CP29" s="511"/>
      <c r="CQ29" s="511"/>
      <c r="CR29" s="511"/>
      <c r="CS29" s="511"/>
      <c r="CT29" s="511"/>
      <c r="CU29" s="511"/>
      <c r="CV29" s="511"/>
      <c r="CW29" s="511"/>
      <c r="CX29" s="511"/>
      <c r="CY29" s="511"/>
      <c r="CZ29" s="511"/>
      <c r="DA29" s="511"/>
      <c r="DB29" s="511"/>
      <c r="DC29" s="511"/>
      <c r="DD29" s="511"/>
      <c r="DE29" s="511"/>
      <c r="DF29" s="511"/>
      <c r="DG29" s="511"/>
      <c r="DH29" s="511"/>
      <c r="DI29" s="511"/>
      <c r="DJ29" s="511"/>
      <c r="DL29" s="530"/>
      <c r="DM29" s="530"/>
      <c r="DN29" s="530"/>
      <c r="DO29" s="530"/>
      <c r="DP29" s="530"/>
      <c r="DQ29" s="530"/>
      <c r="DR29" s="530"/>
      <c r="DS29" s="530"/>
      <c r="DT29" s="530"/>
      <c r="DU29" s="530"/>
      <c r="DV29" s="530"/>
      <c r="DW29" s="530"/>
      <c r="DX29" s="530"/>
      <c r="DY29" s="530"/>
      <c r="DZ29" s="530"/>
      <c r="EA29" s="530"/>
      <c r="EB29" s="530"/>
      <c r="EC29" s="530"/>
      <c r="ED29" s="530"/>
      <c r="EE29" s="530"/>
      <c r="EF29" s="530"/>
      <c r="EG29" s="530"/>
      <c r="EI29" s="531"/>
      <c r="EJ29" s="531"/>
      <c r="EK29" s="536"/>
      <c r="EL29" s="531"/>
      <c r="EM29" s="531"/>
      <c r="EN29" s="531"/>
      <c r="EO29" s="531"/>
      <c r="EP29" s="531"/>
      <c r="EQ29" s="531"/>
      <c r="ER29" s="531"/>
      <c r="ES29" s="531"/>
      <c r="ET29" s="531"/>
      <c r="EU29" s="531"/>
      <c r="EV29" s="531"/>
      <c r="EW29" s="531"/>
      <c r="EX29" s="531"/>
      <c r="EY29" s="531"/>
      <c r="EZ29" s="531"/>
      <c r="FA29" s="531"/>
      <c r="FB29" s="531"/>
      <c r="FC29" s="531"/>
      <c r="FD29" s="531"/>
      <c r="FF29" s="532"/>
      <c r="FG29" s="532"/>
      <c r="FH29" s="532"/>
      <c r="FI29" s="532"/>
      <c r="FJ29" s="532"/>
      <c r="FK29" s="532"/>
      <c r="FL29" s="532"/>
      <c r="FM29" s="532"/>
      <c r="FN29" s="532"/>
      <c r="FO29" s="532"/>
      <c r="FP29" s="532"/>
      <c r="FQ29" s="532"/>
      <c r="FR29" s="532"/>
      <c r="FS29" s="532"/>
      <c r="FT29" s="532"/>
      <c r="FU29" s="532"/>
      <c r="FV29" s="532"/>
      <c r="FW29" s="532"/>
      <c r="FX29" s="532"/>
      <c r="FY29" s="532"/>
      <c r="FZ29" s="532"/>
      <c r="GA29" s="532"/>
      <c r="GC29" s="533"/>
      <c r="GD29" s="533"/>
      <c r="GE29" s="533"/>
      <c r="GF29" s="533"/>
      <c r="GG29" s="533"/>
      <c r="GH29" s="533"/>
      <c r="GI29" s="533"/>
      <c r="GJ29" s="533"/>
      <c r="GK29" s="533"/>
      <c r="GL29" s="533"/>
      <c r="GM29" s="533"/>
      <c r="GN29" s="533"/>
      <c r="GO29" s="533"/>
      <c r="GP29" s="533"/>
      <c r="GQ29" s="533"/>
      <c r="GR29" s="533"/>
      <c r="GS29" s="533"/>
      <c r="GT29" s="533"/>
      <c r="GU29" s="533"/>
      <c r="GV29" s="533"/>
      <c r="GW29" s="533"/>
      <c r="GX29" s="533"/>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T29" s="531"/>
      <c r="IU29" s="531"/>
      <c r="IV29" s="531"/>
      <c r="IW29" s="531"/>
      <c r="IX29" s="531"/>
      <c r="IY29" s="531"/>
      <c r="IZ29" s="531"/>
      <c r="JA29" s="531"/>
      <c r="JB29" s="531"/>
      <c r="JC29" s="531"/>
      <c r="JD29" s="531"/>
      <c r="JE29" s="531"/>
      <c r="JF29" s="531"/>
      <c r="JG29" s="531"/>
      <c r="JH29" s="531"/>
      <c r="JI29" s="531"/>
      <c r="JJ29" s="531"/>
      <c r="JK29" s="531"/>
      <c r="JL29" s="531"/>
      <c r="JM29" s="531"/>
      <c r="JN29" s="531"/>
      <c r="JO29" s="531"/>
      <c r="JQ29" s="532"/>
      <c r="JR29" s="532"/>
      <c r="JS29" s="532"/>
      <c r="JT29" s="532"/>
      <c r="JU29" s="532"/>
      <c r="JV29" s="532"/>
      <c r="JW29" s="532"/>
      <c r="JX29" s="532"/>
      <c r="JY29" s="532"/>
      <c r="JZ29" s="532"/>
      <c r="KA29" s="532"/>
      <c r="KB29" s="532"/>
      <c r="KC29" s="532"/>
      <c r="KD29" s="532"/>
      <c r="KE29" s="532"/>
      <c r="KF29" s="532"/>
      <c r="KG29" s="532"/>
      <c r="KH29" s="532"/>
      <c r="KI29" s="532"/>
      <c r="KJ29" s="532"/>
      <c r="KK29" s="532"/>
      <c r="KL29" s="532"/>
      <c r="KN29" s="533"/>
      <c r="KO29" s="533"/>
      <c r="KP29" s="533"/>
      <c r="KQ29" s="533"/>
      <c r="KR29" s="533"/>
      <c r="KS29" s="533"/>
      <c r="KT29" s="533"/>
      <c r="KU29" s="533"/>
      <c r="KV29" s="533"/>
      <c r="KW29" s="533"/>
      <c r="KX29" s="533"/>
      <c r="KY29" s="533"/>
      <c r="KZ29" s="533"/>
      <c r="LA29" s="533"/>
      <c r="LB29" s="533"/>
      <c r="LC29" s="533"/>
      <c r="LD29" s="533"/>
      <c r="LE29" s="533"/>
      <c r="LF29" s="533"/>
      <c r="LG29" s="533"/>
      <c r="LH29" s="533"/>
      <c r="LI29" s="533"/>
    </row>
    <row r="30" spans="1:321" x14ac:dyDescent="0.25">
      <c r="A30" s="37" t="str">
        <f>LCI!A48</f>
        <v>Water, Rain, Blue? (m3/yr)</v>
      </c>
      <c r="B30" s="119">
        <f>SoyCult!$O12*B$7</f>
        <v>575000</v>
      </c>
      <c r="C30" s="119">
        <f>SoyCult!$O12*C$7</f>
        <v>575000</v>
      </c>
      <c r="D30" s="217">
        <f>CornCult!$K$13*D$7</f>
        <v>650000</v>
      </c>
      <c r="E30" s="217">
        <f>CornCult!$K$13*E$7</f>
        <v>650000</v>
      </c>
      <c r="F30" s="119">
        <f>CornCult!K13*F7</f>
        <v>650000</v>
      </c>
      <c r="G30" s="119"/>
      <c r="H30" s="119"/>
      <c r="I30" s="119"/>
      <c r="J30" s="119">
        <f>J7*FPlanCult!K16</f>
        <v>464000</v>
      </c>
      <c r="K30" s="119">
        <f>K7*GrassCult!K16</f>
        <v>635000</v>
      </c>
      <c r="L30" s="119"/>
      <c r="M30" s="228"/>
      <c r="N30" s="119"/>
      <c r="O30" s="255"/>
      <c r="P30" s="247"/>
      <c r="Q30" s="247"/>
      <c r="R30" s="247"/>
      <c r="S30" s="247"/>
      <c r="T30" s="265"/>
      <c r="U30" s="247"/>
      <c r="V30" s="247"/>
      <c r="X30" s="44"/>
      <c r="Y30" s="40"/>
      <c r="Z30" s="40"/>
      <c r="AA30" s="40"/>
      <c r="AB30" s="40"/>
      <c r="AC30" s="40"/>
      <c r="AD30" s="40"/>
      <c r="AE30" s="40"/>
      <c r="AF30" s="40"/>
      <c r="AG30" s="40"/>
      <c r="AH30" s="40"/>
      <c r="AI30" s="40"/>
      <c r="AJ30" s="40"/>
      <c r="AK30" s="40"/>
      <c r="AL30" s="261"/>
      <c r="AM30" s="259"/>
      <c r="AN30" s="259"/>
      <c r="AO30" s="259"/>
      <c r="AP30" s="259"/>
      <c r="AQ30" s="259"/>
      <c r="AR30" s="259"/>
      <c r="AS30" s="259"/>
      <c r="AU30" s="41"/>
      <c r="AV30" s="41"/>
      <c r="AW30" s="41"/>
      <c r="AX30" s="41"/>
      <c r="AY30" s="41"/>
      <c r="AZ30" s="41"/>
      <c r="BA30" s="41"/>
      <c r="BB30" s="41"/>
      <c r="BC30" s="41"/>
      <c r="BD30" s="41"/>
      <c r="BE30" s="41"/>
      <c r="BF30" s="41"/>
      <c r="BG30" s="41"/>
      <c r="BH30" s="41"/>
      <c r="BI30" s="41"/>
      <c r="BJ30" s="41"/>
      <c r="BK30" s="41"/>
      <c r="BL30" s="41"/>
      <c r="BM30" s="41"/>
      <c r="BN30" s="41"/>
      <c r="BO30" s="41"/>
      <c r="BP30" s="41"/>
      <c r="BR30" s="507"/>
      <c r="BS30" s="507"/>
      <c r="BT30" s="507"/>
      <c r="BU30" s="507"/>
      <c r="BV30" s="507"/>
      <c r="BW30" s="507"/>
      <c r="BX30" s="507"/>
      <c r="BY30" s="507"/>
      <c r="BZ30" s="507"/>
      <c r="CA30" s="507"/>
      <c r="CB30" s="507"/>
      <c r="CC30" s="507"/>
      <c r="CD30" s="507"/>
      <c r="CE30" s="507"/>
      <c r="CF30" s="507"/>
      <c r="CG30" s="507"/>
      <c r="CH30" s="507"/>
      <c r="CI30" s="507"/>
      <c r="CJ30" s="507"/>
      <c r="CK30" s="507"/>
      <c r="CL30" s="507"/>
      <c r="CM30" s="507"/>
      <c r="CO30" s="511"/>
      <c r="CP30" s="511"/>
      <c r="CQ30" s="511"/>
      <c r="CR30" s="511"/>
      <c r="CS30" s="511"/>
      <c r="CT30" s="511"/>
      <c r="CU30" s="511"/>
      <c r="CV30" s="511"/>
      <c r="CW30" s="511"/>
      <c r="CX30" s="511"/>
      <c r="CY30" s="511"/>
      <c r="CZ30" s="511"/>
      <c r="DA30" s="511"/>
      <c r="DB30" s="511"/>
      <c r="DC30" s="511"/>
      <c r="DD30" s="511"/>
      <c r="DE30" s="511"/>
      <c r="DF30" s="511"/>
      <c r="DG30" s="511"/>
      <c r="DH30" s="511"/>
      <c r="DI30" s="511"/>
      <c r="DJ30" s="511"/>
      <c r="DL30" s="530"/>
      <c r="DM30" s="530"/>
      <c r="DN30" s="530"/>
      <c r="DO30" s="530"/>
      <c r="DP30" s="530"/>
      <c r="DQ30" s="530"/>
      <c r="DR30" s="530"/>
      <c r="DS30" s="530"/>
      <c r="DT30" s="530"/>
      <c r="DU30" s="530"/>
      <c r="DV30" s="530"/>
      <c r="DW30" s="530"/>
      <c r="DX30" s="530"/>
      <c r="DY30" s="530"/>
      <c r="DZ30" s="530"/>
      <c r="EA30" s="530"/>
      <c r="EB30" s="530"/>
      <c r="EC30" s="530"/>
      <c r="ED30" s="530"/>
      <c r="EE30" s="530"/>
      <c r="EF30" s="530"/>
      <c r="EG30" s="530"/>
      <c r="EI30" s="531"/>
      <c r="EJ30" s="531"/>
      <c r="EK30" s="536"/>
      <c r="EL30" s="531"/>
      <c r="EM30" s="531"/>
      <c r="EN30" s="531"/>
      <c r="EO30" s="531"/>
      <c r="EP30" s="531"/>
      <c r="EQ30" s="531"/>
      <c r="ER30" s="531"/>
      <c r="ES30" s="531"/>
      <c r="ET30" s="531"/>
      <c r="EU30" s="531"/>
      <c r="EV30" s="531"/>
      <c r="EW30" s="531"/>
      <c r="EX30" s="531"/>
      <c r="EY30" s="531"/>
      <c r="EZ30" s="531"/>
      <c r="FA30" s="531"/>
      <c r="FB30" s="531"/>
      <c r="FC30" s="531"/>
      <c r="FD30" s="531"/>
      <c r="FF30" s="532"/>
      <c r="FG30" s="532"/>
      <c r="FH30" s="532"/>
      <c r="FI30" s="532"/>
      <c r="FJ30" s="532"/>
      <c r="FK30" s="532"/>
      <c r="FL30" s="532"/>
      <c r="FM30" s="532"/>
      <c r="FN30" s="532"/>
      <c r="FO30" s="532"/>
      <c r="FP30" s="532"/>
      <c r="FQ30" s="532"/>
      <c r="FR30" s="532"/>
      <c r="FS30" s="532"/>
      <c r="FT30" s="532"/>
      <c r="FU30" s="532"/>
      <c r="FV30" s="532"/>
      <c r="FW30" s="532"/>
      <c r="FX30" s="532"/>
      <c r="FY30" s="532"/>
      <c r="FZ30" s="532"/>
      <c r="GA30" s="532"/>
      <c r="GC30" s="533"/>
      <c r="GD30" s="533"/>
      <c r="GE30" s="533"/>
      <c r="GF30" s="533"/>
      <c r="GG30" s="533"/>
      <c r="GH30" s="533"/>
      <c r="GI30" s="533"/>
      <c r="GJ30" s="533"/>
      <c r="GK30" s="533"/>
      <c r="GL30" s="533"/>
      <c r="GM30" s="533"/>
      <c r="GN30" s="533"/>
      <c r="GO30" s="533"/>
      <c r="GP30" s="533"/>
      <c r="GQ30" s="533"/>
      <c r="GR30" s="533"/>
      <c r="GS30" s="533"/>
      <c r="GT30" s="533"/>
      <c r="GU30" s="533"/>
      <c r="GV30" s="533"/>
      <c r="GW30" s="533"/>
      <c r="GX30" s="533"/>
      <c r="GZ30" s="511"/>
      <c r="HA30" s="511"/>
      <c r="HB30" s="511"/>
      <c r="HC30" s="511"/>
      <c r="HD30" s="511"/>
      <c r="HE30" s="511"/>
      <c r="HF30" s="511"/>
      <c r="HG30" s="511"/>
      <c r="HH30" s="511"/>
      <c r="HI30" s="511"/>
      <c r="HJ30" s="511"/>
      <c r="HK30" s="511"/>
      <c r="HL30" s="511"/>
      <c r="HM30" s="511"/>
      <c r="HN30" s="511"/>
      <c r="HO30" s="511"/>
      <c r="HP30" s="511"/>
      <c r="HQ30" s="511"/>
      <c r="HR30" s="511"/>
      <c r="HS30" s="511"/>
      <c r="HT30" s="511"/>
      <c r="HU30" s="511"/>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T30" s="531"/>
      <c r="IU30" s="531"/>
      <c r="IV30" s="531"/>
      <c r="IW30" s="531"/>
      <c r="IX30" s="531"/>
      <c r="IY30" s="531"/>
      <c r="IZ30" s="531"/>
      <c r="JA30" s="531"/>
      <c r="JB30" s="531"/>
      <c r="JC30" s="531"/>
      <c r="JD30" s="531"/>
      <c r="JE30" s="531"/>
      <c r="JF30" s="531"/>
      <c r="JG30" s="531"/>
      <c r="JH30" s="531"/>
      <c r="JI30" s="531"/>
      <c r="JJ30" s="531"/>
      <c r="JK30" s="531"/>
      <c r="JL30" s="531"/>
      <c r="JM30" s="531"/>
      <c r="JN30" s="531"/>
      <c r="JO30" s="531"/>
      <c r="JQ30" s="532"/>
      <c r="JR30" s="532"/>
      <c r="JS30" s="532"/>
      <c r="JT30" s="532"/>
      <c r="JU30" s="532"/>
      <c r="JV30" s="532"/>
      <c r="JW30" s="532"/>
      <c r="JX30" s="532"/>
      <c r="JY30" s="532"/>
      <c r="JZ30" s="532"/>
      <c r="KA30" s="532"/>
      <c r="KB30" s="532"/>
      <c r="KC30" s="532"/>
      <c r="KD30" s="532"/>
      <c r="KE30" s="532"/>
      <c r="KF30" s="532"/>
      <c r="KG30" s="532"/>
      <c r="KH30" s="532"/>
      <c r="KI30" s="532"/>
      <c r="KJ30" s="532"/>
      <c r="KK30" s="532"/>
      <c r="KL30" s="532"/>
      <c r="KN30" s="533"/>
      <c r="KO30" s="533"/>
      <c r="KP30" s="533"/>
      <c r="KQ30" s="533"/>
      <c r="KR30" s="533"/>
      <c r="KS30" s="533"/>
      <c r="KT30" s="533"/>
      <c r="KU30" s="533"/>
      <c r="KV30" s="533"/>
      <c r="KW30" s="533"/>
      <c r="KX30" s="533"/>
      <c r="KY30" s="533"/>
      <c r="KZ30" s="533"/>
      <c r="LA30" s="533"/>
      <c r="LB30" s="533"/>
      <c r="LC30" s="533"/>
      <c r="LD30" s="533"/>
      <c r="LE30" s="533"/>
      <c r="LF30" s="533"/>
      <c r="LG30" s="533"/>
      <c r="LH30" s="533"/>
      <c r="LI30" s="533"/>
    </row>
    <row r="31" spans="1:321" x14ac:dyDescent="0.25">
      <c r="A31" s="37" t="str">
        <f>LCI!A49</f>
        <v>Water, Saline (m3/yr)</v>
      </c>
      <c r="B31" s="119"/>
      <c r="C31" s="119"/>
      <c r="D31" s="217"/>
      <c r="E31" s="217"/>
      <c r="F31" s="119"/>
      <c r="G31" s="119"/>
      <c r="H31" s="119"/>
      <c r="I31" s="119"/>
      <c r="J31" s="119"/>
      <c r="K31" s="119"/>
      <c r="L31" s="119"/>
      <c r="M31" s="230">
        <f>AlgaeCult!$B82*M$7</f>
        <v>9242983.7837837841</v>
      </c>
      <c r="N31" s="230">
        <f>AlgaeCult!$B82*N$7</f>
        <v>9242983.7837837841</v>
      </c>
      <c r="O31" s="255"/>
      <c r="P31" s="247"/>
      <c r="Q31" s="247"/>
      <c r="R31" s="247"/>
      <c r="S31" s="247"/>
      <c r="T31" s="265"/>
      <c r="U31" s="247"/>
      <c r="V31" s="247"/>
      <c r="X31" s="44"/>
      <c r="Y31" s="40"/>
      <c r="Z31" s="40"/>
      <c r="AA31" s="40"/>
      <c r="AB31" s="40"/>
      <c r="AC31" s="40"/>
      <c r="AD31" s="40"/>
      <c r="AE31" s="40"/>
      <c r="AF31" s="40"/>
      <c r="AG31" s="40"/>
      <c r="AH31" s="40"/>
      <c r="AI31" s="40"/>
      <c r="AJ31" s="40"/>
      <c r="AK31" s="40"/>
      <c r="AL31" s="261"/>
      <c r="AM31" s="259"/>
      <c r="AN31" s="259"/>
      <c r="AO31" s="259"/>
      <c r="AP31" s="259"/>
      <c r="AQ31" s="259"/>
      <c r="AR31" s="259"/>
      <c r="AS31" s="259"/>
      <c r="AU31" s="41"/>
      <c r="AV31" s="41"/>
      <c r="AW31" s="41"/>
      <c r="AX31" s="41"/>
      <c r="AY31" s="41"/>
      <c r="AZ31" s="41"/>
      <c r="BA31" s="41"/>
      <c r="BB31" s="41"/>
      <c r="BC31" s="41"/>
      <c r="BD31" s="41"/>
      <c r="BE31" s="41"/>
      <c r="BF31" s="41"/>
      <c r="BG31" s="41"/>
      <c r="BH31" s="41"/>
      <c r="BI31" s="41"/>
      <c r="BJ31" s="41"/>
      <c r="BK31" s="41"/>
      <c r="BL31" s="41"/>
      <c r="BM31" s="41"/>
      <c r="BN31" s="41"/>
      <c r="BO31" s="41"/>
      <c r="BP31" s="41"/>
      <c r="BR31" s="507"/>
      <c r="BS31" s="507"/>
      <c r="BT31" s="507"/>
      <c r="BU31" s="507"/>
      <c r="BV31" s="507"/>
      <c r="BW31" s="507"/>
      <c r="BX31" s="507"/>
      <c r="BY31" s="507"/>
      <c r="BZ31" s="507"/>
      <c r="CA31" s="507"/>
      <c r="CB31" s="507"/>
      <c r="CC31" s="507"/>
      <c r="CD31" s="507"/>
      <c r="CE31" s="507"/>
      <c r="CF31" s="507"/>
      <c r="CG31" s="507"/>
      <c r="CH31" s="507"/>
      <c r="CI31" s="507"/>
      <c r="CJ31" s="507"/>
      <c r="CK31" s="507"/>
      <c r="CL31" s="507"/>
      <c r="CM31" s="507"/>
      <c r="CO31" s="511"/>
      <c r="CP31" s="511"/>
      <c r="CQ31" s="511"/>
      <c r="CR31" s="511"/>
      <c r="CS31" s="511"/>
      <c r="CT31" s="511"/>
      <c r="CU31" s="511"/>
      <c r="CV31" s="511"/>
      <c r="CW31" s="511"/>
      <c r="CX31" s="511"/>
      <c r="CY31" s="511"/>
      <c r="CZ31" s="511"/>
      <c r="DA31" s="511"/>
      <c r="DB31" s="511"/>
      <c r="DC31" s="511"/>
      <c r="DD31" s="511"/>
      <c r="DE31" s="511"/>
      <c r="DF31" s="511"/>
      <c r="DG31" s="511"/>
      <c r="DH31" s="511"/>
      <c r="DI31" s="511"/>
      <c r="DJ31" s="511"/>
      <c r="DL31" s="530"/>
      <c r="DM31" s="530"/>
      <c r="DN31" s="530"/>
      <c r="DO31" s="530"/>
      <c r="DP31" s="530"/>
      <c r="DQ31" s="530"/>
      <c r="DR31" s="530"/>
      <c r="DS31" s="530"/>
      <c r="DT31" s="530"/>
      <c r="DU31" s="530"/>
      <c r="DV31" s="530"/>
      <c r="DW31" s="530"/>
      <c r="DX31" s="530"/>
      <c r="DY31" s="530"/>
      <c r="DZ31" s="530"/>
      <c r="EA31" s="530"/>
      <c r="EB31" s="530"/>
      <c r="EC31" s="530"/>
      <c r="ED31" s="530"/>
      <c r="EE31" s="530"/>
      <c r="EF31" s="530"/>
      <c r="EG31" s="530"/>
      <c r="EI31" s="531"/>
      <c r="EJ31" s="531"/>
      <c r="EK31" s="536"/>
      <c r="EL31" s="531"/>
      <c r="EM31" s="531"/>
      <c r="EN31" s="531"/>
      <c r="EO31" s="531"/>
      <c r="EP31" s="531"/>
      <c r="EQ31" s="531"/>
      <c r="ER31" s="531"/>
      <c r="ES31" s="531"/>
      <c r="ET31" s="531"/>
      <c r="EU31" s="531"/>
      <c r="EV31" s="531"/>
      <c r="EW31" s="531"/>
      <c r="EX31" s="531"/>
      <c r="EY31" s="531"/>
      <c r="EZ31" s="531"/>
      <c r="FA31" s="531"/>
      <c r="FB31" s="531"/>
      <c r="FC31" s="531"/>
      <c r="FD31" s="531"/>
      <c r="FF31" s="532"/>
      <c r="FG31" s="532"/>
      <c r="FH31" s="532"/>
      <c r="FI31" s="532"/>
      <c r="FJ31" s="532"/>
      <c r="FK31" s="532"/>
      <c r="FL31" s="532"/>
      <c r="FM31" s="532"/>
      <c r="FN31" s="532"/>
      <c r="FO31" s="532"/>
      <c r="FP31" s="532"/>
      <c r="FQ31" s="532"/>
      <c r="FR31" s="532"/>
      <c r="FS31" s="532"/>
      <c r="FT31" s="532"/>
      <c r="FU31" s="532"/>
      <c r="FV31" s="532"/>
      <c r="FW31" s="532"/>
      <c r="FX31" s="532"/>
      <c r="FY31" s="532"/>
      <c r="FZ31" s="532"/>
      <c r="GA31" s="532"/>
      <c r="GC31" s="533"/>
      <c r="GD31" s="533"/>
      <c r="GE31" s="533"/>
      <c r="GF31" s="533"/>
      <c r="GG31" s="533"/>
      <c r="GH31" s="533"/>
      <c r="GI31" s="533"/>
      <c r="GJ31" s="533"/>
      <c r="GK31" s="533"/>
      <c r="GL31" s="533"/>
      <c r="GM31" s="533"/>
      <c r="GN31" s="533"/>
      <c r="GO31" s="533"/>
      <c r="GP31" s="533"/>
      <c r="GQ31" s="533"/>
      <c r="GR31" s="533"/>
      <c r="GS31" s="533"/>
      <c r="GT31" s="533"/>
      <c r="GU31" s="533"/>
      <c r="GV31" s="533"/>
      <c r="GW31" s="533"/>
      <c r="GX31" s="533"/>
      <c r="GZ31" s="511"/>
      <c r="HA31" s="511"/>
      <c r="HB31" s="511"/>
      <c r="HC31" s="511"/>
      <c r="HD31" s="511"/>
      <c r="HE31" s="511"/>
      <c r="HF31" s="511"/>
      <c r="HG31" s="511"/>
      <c r="HH31" s="511"/>
      <c r="HI31" s="511"/>
      <c r="HJ31" s="511"/>
      <c r="HK31" s="511"/>
      <c r="HL31" s="511"/>
      <c r="HM31" s="511"/>
      <c r="HN31" s="511"/>
      <c r="HO31" s="511"/>
      <c r="HP31" s="511"/>
      <c r="HQ31" s="511"/>
      <c r="HR31" s="511"/>
      <c r="HS31" s="511"/>
      <c r="HT31" s="511"/>
      <c r="HU31" s="511"/>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T31" s="531"/>
      <c r="IU31" s="531"/>
      <c r="IV31" s="531"/>
      <c r="IW31" s="531"/>
      <c r="IX31" s="531"/>
      <c r="IY31" s="531"/>
      <c r="IZ31" s="531"/>
      <c r="JA31" s="531"/>
      <c r="JB31" s="531"/>
      <c r="JC31" s="531"/>
      <c r="JD31" s="531"/>
      <c r="JE31" s="531"/>
      <c r="JF31" s="531"/>
      <c r="JG31" s="531"/>
      <c r="JH31" s="531"/>
      <c r="JI31" s="531"/>
      <c r="JJ31" s="531"/>
      <c r="JK31" s="531"/>
      <c r="JL31" s="531"/>
      <c r="JM31" s="531"/>
      <c r="JN31" s="531"/>
      <c r="JO31" s="531"/>
      <c r="JQ31" s="532"/>
      <c r="JR31" s="532"/>
      <c r="JS31" s="532"/>
      <c r="JT31" s="532"/>
      <c r="JU31" s="532"/>
      <c r="JV31" s="532"/>
      <c r="JW31" s="532"/>
      <c r="JX31" s="532"/>
      <c r="JY31" s="532"/>
      <c r="JZ31" s="532"/>
      <c r="KA31" s="532"/>
      <c r="KB31" s="532"/>
      <c r="KC31" s="532"/>
      <c r="KD31" s="532"/>
      <c r="KE31" s="532"/>
      <c r="KF31" s="532"/>
      <c r="KG31" s="532"/>
      <c r="KH31" s="532"/>
      <c r="KI31" s="532"/>
      <c r="KJ31" s="532"/>
      <c r="KK31" s="532"/>
      <c r="KL31" s="532"/>
      <c r="KN31" s="533"/>
      <c r="KO31" s="533"/>
      <c r="KP31" s="533"/>
      <c r="KQ31" s="533"/>
      <c r="KR31" s="533"/>
      <c r="KS31" s="533"/>
      <c r="KT31" s="533"/>
      <c r="KU31" s="533"/>
      <c r="KV31" s="533"/>
      <c r="KW31" s="533"/>
      <c r="KX31" s="533"/>
      <c r="KY31" s="533"/>
      <c r="KZ31" s="533"/>
      <c r="LA31" s="533"/>
      <c r="LB31" s="533"/>
      <c r="LC31" s="533"/>
      <c r="LD31" s="533"/>
      <c r="LE31" s="533"/>
      <c r="LF31" s="533"/>
      <c r="LG31" s="533"/>
      <c r="LH31" s="533"/>
      <c r="LI31" s="533"/>
    </row>
    <row r="32" spans="1:321" x14ac:dyDescent="0.25">
      <c r="A32" s="37" t="str">
        <f>LCI!A51</f>
        <v>WOG, raw (kg/yr)</v>
      </c>
      <c r="B32" s="119"/>
      <c r="C32" s="119"/>
      <c r="D32" s="217"/>
      <c r="E32" s="217"/>
      <c r="F32" s="119"/>
      <c r="G32" s="119"/>
      <c r="H32" s="119"/>
      <c r="I32" s="119"/>
      <c r="J32" s="119"/>
      <c r="K32" s="119"/>
      <c r="L32" s="119"/>
      <c r="M32" s="228"/>
      <c r="N32" s="119"/>
      <c r="O32" s="255"/>
      <c r="P32" s="247"/>
      <c r="Q32" s="247"/>
      <c r="R32" s="247"/>
      <c r="S32" s="247"/>
      <c r="T32" s="265"/>
      <c r="U32" s="247"/>
      <c r="V32" s="247"/>
      <c r="X32" s="44"/>
      <c r="Y32" s="40"/>
      <c r="Z32" s="40"/>
      <c r="AA32" s="40"/>
      <c r="AB32" s="40"/>
      <c r="AC32" s="40"/>
      <c r="AD32" s="40"/>
      <c r="AE32" s="40"/>
      <c r="AF32" s="40"/>
      <c r="AG32" s="40"/>
      <c r="AH32" s="40"/>
      <c r="AI32" s="40"/>
      <c r="AJ32" s="40"/>
      <c r="AK32" s="40"/>
      <c r="AL32" s="261"/>
      <c r="AM32" s="259"/>
      <c r="AN32" s="259"/>
      <c r="AO32" s="259"/>
      <c r="AP32" s="259"/>
      <c r="AQ32" s="259"/>
      <c r="AR32" s="259"/>
      <c r="AS32" s="259"/>
      <c r="AU32" s="41"/>
      <c r="AV32" s="41"/>
      <c r="AW32" s="41"/>
      <c r="AX32" s="41"/>
      <c r="AY32" s="41"/>
      <c r="AZ32" s="41"/>
      <c r="BA32" s="41"/>
      <c r="BB32" s="41"/>
      <c r="BC32" s="41"/>
      <c r="BD32" s="41"/>
      <c r="BE32" s="41"/>
      <c r="BF32" s="41"/>
      <c r="BG32" s="41"/>
      <c r="BH32" s="41"/>
      <c r="BI32" s="41"/>
      <c r="BJ32" s="41"/>
      <c r="BK32" s="41"/>
      <c r="BL32" s="41"/>
      <c r="BM32" s="41"/>
      <c r="BN32" s="41"/>
      <c r="BO32" s="41"/>
      <c r="BP32" s="41"/>
      <c r="BR32" s="507"/>
      <c r="BS32" s="507"/>
      <c r="BT32" s="507"/>
      <c r="BU32" s="507"/>
      <c r="BV32" s="507"/>
      <c r="BW32" s="507"/>
      <c r="BX32" s="507"/>
      <c r="BY32" s="507"/>
      <c r="BZ32" s="507"/>
      <c r="CA32" s="507"/>
      <c r="CB32" s="507"/>
      <c r="CC32" s="507"/>
      <c r="CD32" s="507"/>
      <c r="CE32" s="507"/>
      <c r="CF32" s="507"/>
      <c r="CG32" s="507"/>
      <c r="CH32" s="507"/>
      <c r="CI32" s="507"/>
      <c r="CJ32" s="507"/>
      <c r="CK32" s="507"/>
      <c r="CL32" s="507"/>
      <c r="CM32" s="507"/>
      <c r="CO32" s="511"/>
      <c r="CP32" s="511"/>
      <c r="CQ32" s="511"/>
      <c r="CR32" s="511"/>
      <c r="CS32" s="511"/>
      <c r="CT32" s="511"/>
      <c r="CU32" s="511"/>
      <c r="CV32" s="511"/>
      <c r="CW32" s="511"/>
      <c r="CX32" s="511"/>
      <c r="CY32" s="511"/>
      <c r="CZ32" s="511"/>
      <c r="DA32" s="511"/>
      <c r="DB32" s="511"/>
      <c r="DC32" s="511"/>
      <c r="DD32" s="511"/>
      <c r="DE32" s="511"/>
      <c r="DF32" s="511"/>
      <c r="DG32" s="511"/>
      <c r="DH32" s="511"/>
      <c r="DI32" s="511"/>
      <c r="DJ32" s="511"/>
      <c r="DL32" s="530"/>
      <c r="DM32" s="530"/>
      <c r="DN32" s="530"/>
      <c r="DO32" s="530"/>
      <c r="DP32" s="530"/>
      <c r="DQ32" s="530"/>
      <c r="DR32" s="530"/>
      <c r="DS32" s="530"/>
      <c r="DT32" s="530"/>
      <c r="DU32" s="530"/>
      <c r="DV32" s="530"/>
      <c r="DW32" s="530"/>
      <c r="DX32" s="530"/>
      <c r="DY32" s="530"/>
      <c r="DZ32" s="530"/>
      <c r="EA32" s="530"/>
      <c r="EB32" s="530"/>
      <c r="EC32" s="530"/>
      <c r="ED32" s="530"/>
      <c r="EE32" s="530"/>
      <c r="EF32" s="530"/>
      <c r="EG32" s="530"/>
      <c r="EI32" s="531"/>
      <c r="EJ32" s="531"/>
      <c r="EK32" s="536"/>
      <c r="EL32" s="531"/>
      <c r="EM32" s="531"/>
      <c r="EN32" s="531"/>
      <c r="EO32" s="531"/>
      <c r="EP32" s="531"/>
      <c r="EQ32" s="531"/>
      <c r="ER32" s="531"/>
      <c r="ES32" s="531"/>
      <c r="ET32" s="531"/>
      <c r="EU32" s="531"/>
      <c r="EV32" s="531"/>
      <c r="EW32" s="531"/>
      <c r="EX32" s="531"/>
      <c r="EY32" s="531"/>
      <c r="EZ32" s="531"/>
      <c r="FA32" s="531"/>
      <c r="FB32" s="531"/>
      <c r="FC32" s="531"/>
      <c r="FD32" s="531"/>
      <c r="FF32" s="532"/>
      <c r="FG32" s="532"/>
      <c r="FH32" s="532"/>
      <c r="FI32" s="532"/>
      <c r="FJ32" s="532"/>
      <c r="FK32" s="532"/>
      <c r="FL32" s="532"/>
      <c r="FM32" s="532"/>
      <c r="FN32" s="532"/>
      <c r="FO32" s="532"/>
      <c r="FP32" s="532"/>
      <c r="FQ32" s="532"/>
      <c r="FR32" s="532"/>
      <c r="FS32" s="532"/>
      <c r="FT32" s="532"/>
      <c r="FU32" s="532"/>
      <c r="FV32" s="532"/>
      <c r="FW32" s="532"/>
      <c r="FX32" s="532"/>
      <c r="FY32" s="532"/>
      <c r="FZ32" s="532"/>
      <c r="GA32" s="532"/>
      <c r="GC32" s="533"/>
      <c r="GD32" s="533"/>
      <c r="GE32" s="533"/>
      <c r="GF32" s="533"/>
      <c r="GG32" s="533"/>
      <c r="GH32" s="533"/>
      <c r="GI32" s="533"/>
      <c r="GJ32" s="533"/>
      <c r="GK32" s="533"/>
      <c r="GL32" s="533"/>
      <c r="GM32" s="533"/>
      <c r="GN32" s="533"/>
      <c r="GO32" s="533"/>
      <c r="GP32" s="533"/>
      <c r="GQ32" s="533"/>
      <c r="GR32" s="533"/>
      <c r="GS32" s="533"/>
      <c r="GT32" s="533"/>
      <c r="GU32" s="533"/>
      <c r="GV32" s="533"/>
      <c r="GW32" s="533"/>
      <c r="GX32" s="533"/>
      <c r="GZ32" s="511"/>
      <c r="HA32" s="511"/>
      <c r="HB32" s="511"/>
      <c r="HC32" s="511"/>
      <c r="HD32" s="511"/>
      <c r="HE32" s="511"/>
      <c r="HF32" s="511"/>
      <c r="HG32" s="511"/>
      <c r="HH32" s="511"/>
      <c r="HI32" s="511"/>
      <c r="HJ32" s="511"/>
      <c r="HK32" s="511"/>
      <c r="HL32" s="511"/>
      <c r="HM32" s="511"/>
      <c r="HN32" s="511"/>
      <c r="HO32" s="511"/>
      <c r="HP32" s="511"/>
      <c r="HQ32" s="511"/>
      <c r="HR32" s="511"/>
      <c r="HS32" s="511"/>
      <c r="HT32" s="511"/>
      <c r="HU32" s="511"/>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T32" s="531"/>
      <c r="IU32" s="531"/>
      <c r="IV32" s="531"/>
      <c r="IW32" s="531"/>
      <c r="IX32" s="531"/>
      <c r="IY32" s="531"/>
      <c r="IZ32" s="531"/>
      <c r="JA32" s="531"/>
      <c r="JB32" s="531"/>
      <c r="JC32" s="531"/>
      <c r="JD32" s="531"/>
      <c r="JE32" s="531"/>
      <c r="JF32" s="531"/>
      <c r="JG32" s="531"/>
      <c r="JH32" s="531"/>
      <c r="JI32" s="531"/>
      <c r="JJ32" s="531"/>
      <c r="JK32" s="531"/>
      <c r="JL32" s="531"/>
      <c r="JM32" s="531"/>
      <c r="JN32" s="531"/>
      <c r="JO32" s="531"/>
      <c r="JQ32" s="532"/>
      <c r="JR32" s="532"/>
      <c r="JS32" s="532"/>
      <c r="JT32" s="532"/>
      <c r="JU32" s="532"/>
      <c r="JV32" s="532"/>
      <c r="JW32" s="532"/>
      <c r="JX32" s="532"/>
      <c r="JY32" s="532"/>
      <c r="JZ32" s="532"/>
      <c r="KA32" s="532"/>
      <c r="KB32" s="532"/>
      <c r="KC32" s="532"/>
      <c r="KD32" s="532"/>
      <c r="KE32" s="532"/>
      <c r="KF32" s="532"/>
      <c r="KG32" s="532"/>
      <c r="KH32" s="532"/>
      <c r="KI32" s="532"/>
      <c r="KJ32" s="532"/>
      <c r="KK32" s="532"/>
      <c r="KL32" s="532"/>
      <c r="KN32" s="533"/>
      <c r="KO32" s="533"/>
      <c r="KP32" s="533"/>
      <c r="KQ32" s="533"/>
      <c r="KR32" s="533"/>
      <c r="KS32" s="533"/>
      <c r="KT32" s="533"/>
      <c r="KU32" s="533"/>
      <c r="KV32" s="533"/>
      <c r="KW32" s="533"/>
      <c r="KX32" s="533"/>
      <c r="KY32" s="533"/>
      <c r="KZ32" s="533"/>
      <c r="LA32" s="533"/>
      <c r="LB32" s="533"/>
      <c r="LC32" s="533"/>
      <c r="LD32" s="533"/>
      <c r="LE32" s="533"/>
      <c r="LF32" s="533"/>
      <c r="LG32" s="533"/>
      <c r="LH32" s="533"/>
      <c r="LI32" s="533"/>
    </row>
    <row r="33" spans="1:321" x14ac:dyDescent="0.25">
      <c r="A33" s="37" t="str">
        <f>LCI!A53</f>
        <v>Diesel (kg/yr)</v>
      </c>
      <c r="B33" s="119">
        <f>SoyCult!$O13*B$7</f>
        <v>4676.5560886200019</v>
      </c>
      <c r="C33" s="119">
        <f>SoyCult!$O13*C$7</f>
        <v>4676.5560886200019</v>
      </c>
      <c r="D33" s="217">
        <f>CornCult!$K$14*D$7</f>
        <v>9328.898662012798</v>
      </c>
      <c r="E33" s="217">
        <f>CornCult!$K$14*E$7</f>
        <v>9328.898662012798</v>
      </c>
      <c r="F33" s="119">
        <f>CornCult!K14*F7</f>
        <v>9328.898662012798</v>
      </c>
      <c r="G33" s="119"/>
      <c r="H33" s="119"/>
      <c r="I33" s="119"/>
      <c r="J33" s="119">
        <f>J7*FPlanCult!K17</f>
        <v>41720.5</v>
      </c>
      <c r="K33" s="119">
        <f>K7*GrassCult!K17</f>
        <v>1565.6499999999999</v>
      </c>
      <c r="L33" s="119">
        <f>L7*MiscCult!K11</f>
        <v>1565.6499999999999</v>
      </c>
      <c r="M33" s="228"/>
      <c r="N33" s="119"/>
      <c r="O33" s="255">
        <f>O7*FResCult!K8</f>
        <v>9464</v>
      </c>
      <c r="P33" s="247"/>
      <c r="Q33" s="247"/>
      <c r="R33" s="247"/>
      <c r="S33" s="247"/>
      <c r="T33" s="265"/>
      <c r="U33" s="247"/>
      <c r="V33" s="247"/>
      <c r="X33" s="44"/>
      <c r="Y33" s="40"/>
      <c r="Z33" s="40"/>
      <c r="AA33" s="40"/>
      <c r="AB33" s="40"/>
      <c r="AC33" s="40"/>
      <c r="AD33" s="40"/>
      <c r="AE33" s="40"/>
      <c r="AF33" s="40"/>
      <c r="AG33" s="40"/>
      <c r="AH33" s="40"/>
      <c r="AI33" s="40"/>
      <c r="AJ33" s="40"/>
      <c r="AK33" s="40"/>
      <c r="AL33" s="261"/>
      <c r="AM33" s="259"/>
      <c r="AN33" s="259"/>
      <c r="AO33" s="259"/>
      <c r="AP33" s="259"/>
      <c r="AQ33" s="259"/>
      <c r="AR33" s="259"/>
      <c r="AS33" s="259"/>
      <c r="AU33" s="41"/>
      <c r="AV33" s="41"/>
      <c r="AW33" s="41"/>
      <c r="AX33" s="41"/>
      <c r="AY33" s="41"/>
      <c r="AZ33" s="41"/>
      <c r="BA33" s="41"/>
      <c r="BB33" s="41"/>
      <c r="BC33" s="41"/>
      <c r="BD33" s="41"/>
      <c r="BE33" s="41"/>
      <c r="BF33" s="41"/>
      <c r="BG33" s="41"/>
      <c r="BH33" s="41"/>
      <c r="BI33" s="41"/>
      <c r="BJ33" s="41"/>
      <c r="BK33" s="41"/>
      <c r="BL33" s="41"/>
      <c r="BM33" s="41"/>
      <c r="BN33" s="41"/>
      <c r="BO33" s="41"/>
      <c r="BP33" s="41"/>
      <c r="BR33" s="507"/>
      <c r="BS33" s="507"/>
      <c r="BT33" s="507"/>
      <c r="BU33" s="507"/>
      <c r="BV33" s="507"/>
      <c r="BW33" s="507"/>
      <c r="BX33" s="507"/>
      <c r="BY33" s="507"/>
      <c r="BZ33" s="507"/>
      <c r="CA33" s="507"/>
      <c r="CB33" s="507"/>
      <c r="CC33" s="507"/>
      <c r="CD33" s="507"/>
      <c r="CE33" s="507"/>
      <c r="CF33" s="507"/>
      <c r="CG33" s="507"/>
      <c r="CH33" s="507"/>
      <c r="CI33" s="507"/>
      <c r="CJ33" s="507"/>
      <c r="CK33" s="507"/>
      <c r="CL33" s="507"/>
      <c r="CM33" s="507"/>
      <c r="CO33" s="511"/>
      <c r="CP33" s="511"/>
      <c r="CQ33" s="511"/>
      <c r="CR33" s="511"/>
      <c r="CS33" s="511"/>
      <c r="CT33" s="511"/>
      <c r="CU33" s="511"/>
      <c r="CV33" s="511"/>
      <c r="CW33" s="511"/>
      <c r="CX33" s="511"/>
      <c r="CY33" s="511"/>
      <c r="CZ33" s="511"/>
      <c r="DA33" s="511"/>
      <c r="DB33" s="511"/>
      <c r="DC33" s="511"/>
      <c r="DD33" s="511"/>
      <c r="DE33" s="511"/>
      <c r="DF33" s="511"/>
      <c r="DG33" s="511"/>
      <c r="DH33" s="511"/>
      <c r="DI33" s="511"/>
      <c r="DJ33" s="511"/>
      <c r="DL33" s="530"/>
      <c r="DM33" s="530"/>
      <c r="DN33" s="530"/>
      <c r="DO33" s="530"/>
      <c r="DP33" s="530"/>
      <c r="DQ33" s="530"/>
      <c r="DR33" s="530"/>
      <c r="DS33" s="530"/>
      <c r="DT33" s="530"/>
      <c r="DU33" s="530"/>
      <c r="DV33" s="530"/>
      <c r="DW33" s="530"/>
      <c r="DX33" s="530"/>
      <c r="DY33" s="530"/>
      <c r="DZ33" s="530"/>
      <c r="EA33" s="530"/>
      <c r="EB33" s="530"/>
      <c r="EC33" s="530"/>
      <c r="ED33" s="530"/>
      <c r="EE33" s="530"/>
      <c r="EF33" s="530"/>
      <c r="EG33" s="530"/>
      <c r="EI33" s="531"/>
      <c r="EJ33" s="531"/>
      <c r="EK33" s="536"/>
      <c r="EL33" s="531"/>
      <c r="EM33" s="531"/>
      <c r="EN33" s="531"/>
      <c r="EO33" s="531"/>
      <c r="EP33" s="531"/>
      <c r="EQ33" s="531"/>
      <c r="ER33" s="531"/>
      <c r="ES33" s="531"/>
      <c r="ET33" s="531"/>
      <c r="EU33" s="531"/>
      <c r="EV33" s="531"/>
      <c r="EW33" s="531"/>
      <c r="EX33" s="531"/>
      <c r="EY33" s="531"/>
      <c r="EZ33" s="531"/>
      <c r="FA33" s="531"/>
      <c r="FB33" s="531"/>
      <c r="FC33" s="531"/>
      <c r="FD33" s="531"/>
      <c r="FF33" s="532"/>
      <c r="FG33" s="532"/>
      <c r="FH33" s="532"/>
      <c r="FI33" s="532"/>
      <c r="FJ33" s="532"/>
      <c r="FK33" s="532"/>
      <c r="FL33" s="532"/>
      <c r="FM33" s="532"/>
      <c r="FN33" s="532"/>
      <c r="FO33" s="532"/>
      <c r="FP33" s="532"/>
      <c r="FQ33" s="532"/>
      <c r="FR33" s="532"/>
      <c r="FS33" s="532"/>
      <c r="FT33" s="532"/>
      <c r="FU33" s="532"/>
      <c r="FV33" s="532"/>
      <c r="FW33" s="532"/>
      <c r="FX33" s="532"/>
      <c r="FY33" s="532"/>
      <c r="FZ33" s="532"/>
      <c r="GA33" s="532"/>
      <c r="GC33" s="533"/>
      <c r="GD33" s="533"/>
      <c r="GE33" s="533"/>
      <c r="GF33" s="533"/>
      <c r="GG33" s="533"/>
      <c r="GH33" s="533"/>
      <c r="GI33" s="533"/>
      <c r="GJ33" s="533"/>
      <c r="GK33" s="533"/>
      <c r="GL33" s="533"/>
      <c r="GM33" s="533"/>
      <c r="GN33" s="533"/>
      <c r="GO33" s="533"/>
      <c r="GP33" s="533"/>
      <c r="GQ33" s="533"/>
      <c r="GR33" s="533"/>
      <c r="GS33" s="533"/>
      <c r="GT33" s="533"/>
      <c r="GU33" s="533"/>
      <c r="GV33" s="533"/>
      <c r="GW33" s="533"/>
      <c r="GX33" s="533"/>
      <c r="GZ33" s="511"/>
      <c r="HA33" s="511"/>
      <c r="HB33" s="511"/>
      <c r="HC33" s="511"/>
      <c r="HD33" s="511"/>
      <c r="HE33" s="511"/>
      <c r="HF33" s="511"/>
      <c r="HG33" s="511"/>
      <c r="HH33" s="511"/>
      <c r="HI33" s="511"/>
      <c r="HJ33" s="511"/>
      <c r="HK33" s="511"/>
      <c r="HL33" s="511"/>
      <c r="HM33" s="511"/>
      <c r="HN33" s="511"/>
      <c r="HO33" s="511"/>
      <c r="HP33" s="511"/>
      <c r="HQ33" s="511"/>
      <c r="HR33" s="511"/>
      <c r="HS33" s="511"/>
      <c r="HT33" s="511"/>
      <c r="HU33" s="511"/>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T33" s="531"/>
      <c r="IU33" s="531"/>
      <c r="IV33" s="531"/>
      <c r="IW33" s="531"/>
      <c r="IX33" s="531"/>
      <c r="IY33" s="531"/>
      <c r="IZ33" s="531"/>
      <c r="JA33" s="531"/>
      <c r="JB33" s="531"/>
      <c r="JC33" s="531"/>
      <c r="JD33" s="531"/>
      <c r="JE33" s="531"/>
      <c r="JF33" s="531"/>
      <c r="JG33" s="531"/>
      <c r="JH33" s="531"/>
      <c r="JI33" s="531"/>
      <c r="JJ33" s="531"/>
      <c r="JK33" s="531"/>
      <c r="JL33" s="531"/>
      <c r="JM33" s="531"/>
      <c r="JN33" s="531"/>
      <c r="JO33" s="531"/>
      <c r="JQ33" s="532"/>
      <c r="JR33" s="532"/>
      <c r="JS33" s="532"/>
      <c r="JT33" s="532"/>
      <c r="JU33" s="532"/>
      <c r="JV33" s="532"/>
      <c r="JW33" s="532"/>
      <c r="JX33" s="532"/>
      <c r="JY33" s="532"/>
      <c r="JZ33" s="532"/>
      <c r="KA33" s="532"/>
      <c r="KB33" s="532"/>
      <c r="KC33" s="532"/>
      <c r="KD33" s="532"/>
      <c r="KE33" s="532"/>
      <c r="KF33" s="532"/>
      <c r="KG33" s="532"/>
      <c r="KH33" s="532"/>
      <c r="KI33" s="532"/>
      <c r="KJ33" s="532"/>
      <c r="KK33" s="532"/>
      <c r="KL33" s="532"/>
      <c r="KN33" s="533"/>
      <c r="KO33" s="533"/>
      <c r="KP33" s="533"/>
      <c r="KQ33" s="533"/>
      <c r="KR33" s="533"/>
      <c r="KS33" s="533"/>
      <c r="KT33" s="533"/>
      <c r="KU33" s="533"/>
      <c r="KV33" s="533"/>
      <c r="KW33" s="533"/>
      <c r="KX33" s="533"/>
      <c r="KY33" s="533"/>
      <c r="KZ33" s="533"/>
      <c r="LA33" s="533"/>
      <c r="LB33" s="533"/>
      <c r="LC33" s="533"/>
      <c r="LD33" s="533"/>
      <c r="LE33" s="533"/>
      <c r="LF33" s="533"/>
      <c r="LG33" s="533"/>
      <c r="LH33" s="533"/>
      <c r="LI33" s="533"/>
    </row>
    <row r="34" spans="1:321" x14ac:dyDescent="0.25">
      <c r="A34" s="37" t="str">
        <f>LCI!A54</f>
        <v>Electricity, Grid (MJ/yr)</v>
      </c>
      <c r="B34" s="119">
        <f>SoyCult!$O17*B$7</f>
        <v>10740.993339024004</v>
      </c>
      <c r="C34" s="119">
        <f>SoyCult!$O17*C$7</f>
        <v>10740.993339024004</v>
      </c>
      <c r="D34" s="217">
        <f>CornCult!$K$18*D$7</f>
        <v>14540</v>
      </c>
      <c r="E34" s="217">
        <f>CornCult!$K$18*E$7</f>
        <v>14540</v>
      </c>
      <c r="F34" s="119">
        <f>CornCult!K18*F7</f>
        <v>14540</v>
      </c>
      <c r="G34" s="119"/>
      <c r="H34" s="119"/>
      <c r="I34" s="119"/>
      <c r="J34" s="119"/>
      <c r="K34" s="119"/>
      <c r="L34" s="119"/>
      <c r="M34" s="230">
        <f>M7*AlgaeCult!M11</f>
        <v>52370253.765655793</v>
      </c>
      <c r="N34" s="119">
        <f>N7*AlgaeCult!M11</f>
        <v>52370253.765655793</v>
      </c>
      <c r="O34" s="255"/>
      <c r="P34" s="247"/>
      <c r="Q34" s="247"/>
      <c r="R34" s="247"/>
      <c r="S34" s="247"/>
      <c r="T34" s="265"/>
      <c r="U34" s="247"/>
      <c r="V34" s="247"/>
      <c r="X34" s="44"/>
      <c r="Y34" s="40"/>
      <c r="Z34" s="40"/>
      <c r="AA34" s="40"/>
      <c r="AB34" s="40"/>
      <c r="AC34" s="40"/>
      <c r="AD34" s="40"/>
      <c r="AE34" s="40"/>
      <c r="AF34" s="40"/>
      <c r="AG34" s="40"/>
      <c r="AH34" s="40"/>
      <c r="AI34" s="40"/>
      <c r="AJ34" s="40"/>
      <c r="AK34" s="40"/>
      <c r="AL34" s="261"/>
      <c r="AM34" s="259"/>
      <c r="AN34" s="259"/>
      <c r="AO34" s="259"/>
      <c r="AP34" s="259"/>
      <c r="AQ34" s="259"/>
      <c r="AR34" s="259"/>
      <c r="AS34" s="259"/>
      <c r="AU34" s="41"/>
      <c r="AV34" s="41"/>
      <c r="AW34" s="41"/>
      <c r="AX34" s="41"/>
      <c r="AY34" s="41"/>
      <c r="AZ34" s="41"/>
      <c r="BA34" s="41"/>
      <c r="BB34" s="41"/>
      <c r="BC34" s="41"/>
      <c r="BD34" s="41"/>
      <c r="BE34" s="41"/>
      <c r="BF34" s="41"/>
      <c r="BG34" s="41"/>
      <c r="BH34" s="41"/>
      <c r="BI34" s="41"/>
      <c r="BJ34" s="41"/>
      <c r="BK34" s="41"/>
      <c r="BL34" s="41"/>
      <c r="BM34" s="41"/>
      <c r="BN34" s="41"/>
      <c r="BO34" s="41"/>
      <c r="BP34" s="41"/>
      <c r="BR34" s="507"/>
      <c r="BS34" s="507"/>
      <c r="BT34" s="507"/>
      <c r="BU34" s="507"/>
      <c r="BV34" s="507"/>
      <c r="BW34" s="507"/>
      <c r="BX34" s="507"/>
      <c r="BY34" s="507"/>
      <c r="BZ34" s="507"/>
      <c r="CA34" s="507"/>
      <c r="CB34" s="507"/>
      <c r="CC34" s="507"/>
      <c r="CD34" s="507"/>
      <c r="CE34" s="507"/>
      <c r="CF34" s="507"/>
      <c r="CG34" s="507"/>
      <c r="CH34" s="507"/>
      <c r="CI34" s="507"/>
      <c r="CJ34" s="507"/>
      <c r="CK34" s="507"/>
      <c r="CL34" s="507"/>
      <c r="CM34" s="507"/>
      <c r="CO34" s="511"/>
      <c r="CP34" s="511"/>
      <c r="CQ34" s="511"/>
      <c r="CR34" s="511"/>
      <c r="CS34" s="511"/>
      <c r="CT34" s="511"/>
      <c r="CU34" s="511"/>
      <c r="CV34" s="511"/>
      <c r="CW34" s="511"/>
      <c r="CX34" s="511"/>
      <c r="CY34" s="511"/>
      <c r="CZ34" s="511"/>
      <c r="DA34" s="511"/>
      <c r="DB34" s="511"/>
      <c r="DC34" s="511"/>
      <c r="DD34" s="511"/>
      <c r="DE34" s="511"/>
      <c r="DF34" s="511"/>
      <c r="DG34" s="511"/>
      <c r="DH34" s="511"/>
      <c r="DI34" s="511"/>
      <c r="DJ34" s="511"/>
      <c r="DL34" s="530"/>
      <c r="DM34" s="530"/>
      <c r="DN34" s="530"/>
      <c r="DO34" s="530"/>
      <c r="DP34" s="530"/>
      <c r="DQ34" s="530"/>
      <c r="DR34" s="530"/>
      <c r="DS34" s="530"/>
      <c r="DT34" s="530"/>
      <c r="DU34" s="530"/>
      <c r="DV34" s="530"/>
      <c r="DW34" s="530"/>
      <c r="DX34" s="530"/>
      <c r="DY34" s="530"/>
      <c r="DZ34" s="530"/>
      <c r="EA34" s="530"/>
      <c r="EB34" s="530"/>
      <c r="EC34" s="530"/>
      <c r="ED34" s="530"/>
      <c r="EE34" s="530"/>
      <c r="EF34" s="530"/>
      <c r="EG34" s="530"/>
      <c r="EI34" s="531"/>
      <c r="EJ34" s="531"/>
      <c r="EK34" s="536"/>
      <c r="EL34" s="531"/>
      <c r="EM34" s="531"/>
      <c r="EN34" s="531"/>
      <c r="EO34" s="531"/>
      <c r="EP34" s="531"/>
      <c r="EQ34" s="531"/>
      <c r="ER34" s="531"/>
      <c r="ES34" s="531"/>
      <c r="ET34" s="531"/>
      <c r="EU34" s="531"/>
      <c r="EV34" s="531"/>
      <c r="EW34" s="531"/>
      <c r="EX34" s="531"/>
      <c r="EY34" s="531"/>
      <c r="EZ34" s="531"/>
      <c r="FA34" s="531"/>
      <c r="FB34" s="531"/>
      <c r="FC34" s="531"/>
      <c r="FD34" s="531"/>
      <c r="FF34" s="532"/>
      <c r="FG34" s="532"/>
      <c r="FH34" s="532"/>
      <c r="FI34" s="532"/>
      <c r="FJ34" s="532"/>
      <c r="FK34" s="532"/>
      <c r="FL34" s="532"/>
      <c r="FM34" s="532"/>
      <c r="FN34" s="532"/>
      <c r="FO34" s="532"/>
      <c r="FP34" s="532"/>
      <c r="FQ34" s="532"/>
      <c r="FR34" s="532"/>
      <c r="FS34" s="532"/>
      <c r="FT34" s="532"/>
      <c r="FU34" s="532"/>
      <c r="FV34" s="532"/>
      <c r="FW34" s="532"/>
      <c r="FX34" s="532"/>
      <c r="FY34" s="532"/>
      <c r="FZ34" s="532"/>
      <c r="GA34" s="532"/>
      <c r="GC34" s="533"/>
      <c r="GD34" s="533"/>
      <c r="GE34" s="533"/>
      <c r="GF34" s="533"/>
      <c r="GG34" s="533"/>
      <c r="GH34" s="533"/>
      <c r="GI34" s="533"/>
      <c r="GJ34" s="533"/>
      <c r="GK34" s="533"/>
      <c r="GL34" s="533"/>
      <c r="GM34" s="533"/>
      <c r="GN34" s="533"/>
      <c r="GO34" s="533"/>
      <c r="GP34" s="533"/>
      <c r="GQ34" s="533"/>
      <c r="GR34" s="533"/>
      <c r="GS34" s="533"/>
      <c r="GT34" s="533"/>
      <c r="GU34" s="533"/>
      <c r="GV34" s="533"/>
      <c r="GW34" s="533"/>
      <c r="GX34" s="533"/>
      <c r="GZ34" s="511"/>
      <c r="HA34" s="511"/>
      <c r="HB34" s="511"/>
      <c r="HC34" s="511"/>
      <c r="HD34" s="511"/>
      <c r="HE34" s="511"/>
      <c r="HF34" s="511"/>
      <c r="HG34" s="511"/>
      <c r="HH34" s="511"/>
      <c r="HI34" s="511"/>
      <c r="HJ34" s="511"/>
      <c r="HK34" s="511"/>
      <c r="HL34" s="511"/>
      <c r="HM34" s="511"/>
      <c r="HN34" s="511"/>
      <c r="HO34" s="511"/>
      <c r="HP34" s="511"/>
      <c r="HQ34" s="511"/>
      <c r="HR34" s="511"/>
      <c r="HS34" s="511"/>
      <c r="HT34" s="511"/>
      <c r="HU34" s="511"/>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T34" s="531"/>
      <c r="IU34" s="531"/>
      <c r="IV34" s="531"/>
      <c r="IW34" s="531"/>
      <c r="IX34" s="531"/>
      <c r="IY34" s="531"/>
      <c r="IZ34" s="531"/>
      <c r="JA34" s="531"/>
      <c r="JB34" s="531"/>
      <c r="JC34" s="531"/>
      <c r="JD34" s="531"/>
      <c r="JE34" s="531"/>
      <c r="JF34" s="531"/>
      <c r="JG34" s="531"/>
      <c r="JH34" s="531"/>
      <c r="JI34" s="531"/>
      <c r="JJ34" s="531"/>
      <c r="JK34" s="531"/>
      <c r="JL34" s="531"/>
      <c r="JM34" s="531"/>
      <c r="JN34" s="531"/>
      <c r="JO34" s="531"/>
      <c r="JQ34" s="532"/>
      <c r="JR34" s="532"/>
      <c r="JS34" s="532"/>
      <c r="JT34" s="532"/>
      <c r="JU34" s="532"/>
      <c r="JV34" s="532"/>
      <c r="JW34" s="532"/>
      <c r="JX34" s="532"/>
      <c r="JY34" s="532"/>
      <c r="JZ34" s="532"/>
      <c r="KA34" s="532"/>
      <c r="KB34" s="532"/>
      <c r="KC34" s="532"/>
      <c r="KD34" s="532"/>
      <c r="KE34" s="532"/>
      <c r="KF34" s="532"/>
      <c r="KG34" s="532"/>
      <c r="KH34" s="532"/>
      <c r="KI34" s="532"/>
      <c r="KJ34" s="532"/>
      <c r="KK34" s="532"/>
      <c r="KL34" s="532"/>
      <c r="KN34" s="533"/>
      <c r="KO34" s="533"/>
      <c r="KP34" s="533"/>
      <c r="KQ34" s="533"/>
      <c r="KR34" s="533"/>
      <c r="KS34" s="533"/>
      <c r="KT34" s="533"/>
      <c r="KU34" s="533"/>
      <c r="KV34" s="533"/>
      <c r="KW34" s="533"/>
      <c r="KX34" s="533"/>
      <c r="KY34" s="533"/>
      <c r="KZ34" s="533"/>
      <c r="LA34" s="533"/>
      <c r="LB34" s="533"/>
      <c r="LC34" s="533"/>
      <c r="LD34" s="533"/>
      <c r="LE34" s="533"/>
      <c r="LF34" s="533"/>
      <c r="LG34" s="533"/>
      <c r="LH34" s="533"/>
      <c r="LI34" s="533"/>
    </row>
    <row r="35" spans="1:321" x14ac:dyDescent="0.25">
      <c r="A35" s="37" t="str">
        <f>LCI!A55</f>
        <v>Electricity, PV Solar (MJ/yr)</v>
      </c>
      <c r="B35" s="119"/>
      <c r="C35" s="119"/>
      <c r="D35" s="217"/>
      <c r="E35" s="217"/>
      <c r="F35" s="119"/>
      <c r="G35" s="119"/>
      <c r="H35" s="119"/>
      <c r="I35" s="119"/>
      <c r="J35" s="119"/>
      <c r="K35" s="119"/>
      <c r="L35" s="119"/>
      <c r="M35" s="230"/>
      <c r="N35" s="230"/>
      <c r="O35" s="255"/>
      <c r="P35" s="247"/>
      <c r="Q35" s="247"/>
      <c r="R35" s="247"/>
      <c r="S35" s="247"/>
      <c r="T35" s="265"/>
      <c r="U35" s="247"/>
      <c r="V35" s="247"/>
      <c r="X35" s="44"/>
      <c r="Y35" s="40"/>
      <c r="Z35" s="40"/>
      <c r="AA35" s="40"/>
      <c r="AB35" s="40"/>
      <c r="AC35" s="40"/>
      <c r="AD35" s="40"/>
      <c r="AE35" s="40"/>
      <c r="AF35" s="40"/>
      <c r="AG35" s="40"/>
      <c r="AH35" s="40"/>
      <c r="AI35" s="40"/>
      <c r="AJ35" s="40"/>
      <c r="AK35" s="40"/>
      <c r="AL35" s="261"/>
      <c r="AM35" s="259"/>
      <c r="AN35" s="259"/>
      <c r="AO35" s="259"/>
      <c r="AP35" s="259"/>
      <c r="AQ35" s="259"/>
      <c r="AR35" s="259"/>
      <c r="AS35" s="259"/>
      <c r="AU35" s="41"/>
      <c r="AV35" s="41"/>
      <c r="AW35" s="41"/>
      <c r="AX35" s="41"/>
      <c r="AY35" s="41"/>
      <c r="AZ35" s="41"/>
      <c r="BA35" s="41"/>
      <c r="BB35" s="41"/>
      <c r="BC35" s="41"/>
      <c r="BD35" s="41"/>
      <c r="BE35" s="41"/>
      <c r="BF35" s="41"/>
      <c r="BG35" s="41"/>
      <c r="BH35" s="41"/>
      <c r="BI35" s="41"/>
      <c r="BJ35" s="41"/>
      <c r="BK35" s="41"/>
      <c r="BL35" s="41"/>
      <c r="BM35" s="41"/>
      <c r="BN35" s="41"/>
      <c r="BO35" s="41"/>
      <c r="BP35" s="41"/>
      <c r="BR35" s="507"/>
      <c r="BS35" s="507"/>
      <c r="BT35" s="507"/>
      <c r="BU35" s="507"/>
      <c r="BV35" s="507"/>
      <c r="BW35" s="507"/>
      <c r="BX35" s="507"/>
      <c r="BY35" s="507"/>
      <c r="BZ35" s="507"/>
      <c r="CA35" s="507"/>
      <c r="CB35" s="507"/>
      <c r="CC35" s="507"/>
      <c r="CD35" s="507"/>
      <c r="CE35" s="507"/>
      <c r="CF35" s="507"/>
      <c r="CG35" s="507"/>
      <c r="CH35" s="507"/>
      <c r="CI35" s="507"/>
      <c r="CJ35" s="507"/>
      <c r="CK35" s="507"/>
      <c r="CL35" s="507"/>
      <c r="CM35" s="507"/>
      <c r="CO35" s="511"/>
      <c r="CP35" s="511"/>
      <c r="CQ35" s="511"/>
      <c r="CR35" s="511"/>
      <c r="CS35" s="511"/>
      <c r="CT35" s="511"/>
      <c r="CU35" s="511"/>
      <c r="CV35" s="511"/>
      <c r="CW35" s="511"/>
      <c r="CX35" s="511"/>
      <c r="CY35" s="511"/>
      <c r="CZ35" s="511"/>
      <c r="DA35" s="511"/>
      <c r="DB35" s="511"/>
      <c r="DC35" s="511"/>
      <c r="DD35" s="511"/>
      <c r="DE35" s="511"/>
      <c r="DF35" s="511"/>
      <c r="DG35" s="511"/>
      <c r="DH35" s="511"/>
      <c r="DI35" s="511"/>
      <c r="DJ35" s="511"/>
      <c r="DL35" s="530"/>
      <c r="DM35" s="530"/>
      <c r="DN35" s="530"/>
      <c r="DO35" s="530"/>
      <c r="DP35" s="530"/>
      <c r="DQ35" s="530"/>
      <c r="DR35" s="530"/>
      <c r="DS35" s="530"/>
      <c r="DT35" s="530"/>
      <c r="DU35" s="530"/>
      <c r="DV35" s="530"/>
      <c r="DW35" s="530"/>
      <c r="DX35" s="530"/>
      <c r="DY35" s="530"/>
      <c r="DZ35" s="530"/>
      <c r="EA35" s="530"/>
      <c r="EB35" s="530"/>
      <c r="EC35" s="530"/>
      <c r="ED35" s="530"/>
      <c r="EE35" s="530"/>
      <c r="EF35" s="530"/>
      <c r="EG35" s="530"/>
      <c r="EI35" s="531"/>
      <c r="EJ35" s="531"/>
      <c r="EK35" s="536"/>
      <c r="EL35" s="531"/>
      <c r="EM35" s="531"/>
      <c r="EN35" s="531"/>
      <c r="EO35" s="531"/>
      <c r="EP35" s="531"/>
      <c r="EQ35" s="531"/>
      <c r="ER35" s="531"/>
      <c r="ES35" s="531"/>
      <c r="ET35" s="531"/>
      <c r="EU35" s="531"/>
      <c r="EV35" s="531"/>
      <c r="EW35" s="531"/>
      <c r="EX35" s="531"/>
      <c r="EY35" s="531"/>
      <c r="EZ35" s="531"/>
      <c r="FA35" s="531"/>
      <c r="FB35" s="531"/>
      <c r="FC35" s="531"/>
      <c r="FD35" s="531"/>
      <c r="FF35" s="532"/>
      <c r="FG35" s="532"/>
      <c r="FH35" s="532"/>
      <c r="FI35" s="532"/>
      <c r="FJ35" s="532"/>
      <c r="FK35" s="532"/>
      <c r="FL35" s="532"/>
      <c r="FM35" s="532"/>
      <c r="FN35" s="532"/>
      <c r="FO35" s="532"/>
      <c r="FP35" s="532"/>
      <c r="FQ35" s="532"/>
      <c r="FR35" s="532"/>
      <c r="FS35" s="532"/>
      <c r="FT35" s="532"/>
      <c r="FU35" s="532"/>
      <c r="FV35" s="532"/>
      <c r="FW35" s="532"/>
      <c r="FX35" s="532"/>
      <c r="FY35" s="532"/>
      <c r="FZ35" s="532"/>
      <c r="GA35" s="532"/>
      <c r="GC35" s="533"/>
      <c r="GD35" s="533"/>
      <c r="GE35" s="533"/>
      <c r="GF35" s="533"/>
      <c r="GG35" s="533"/>
      <c r="GH35" s="533"/>
      <c r="GI35" s="533"/>
      <c r="GJ35" s="533"/>
      <c r="GK35" s="533"/>
      <c r="GL35" s="533"/>
      <c r="GM35" s="533"/>
      <c r="GN35" s="533"/>
      <c r="GO35" s="533"/>
      <c r="GP35" s="533"/>
      <c r="GQ35" s="533"/>
      <c r="GR35" s="533"/>
      <c r="GS35" s="533"/>
      <c r="GT35" s="533"/>
      <c r="GU35" s="533"/>
      <c r="GV35" s="533"/>
      <c r="GW35" s="533"/>
      <c r="GX35" s="533"/>
      <c r="GZ35" s="511"/>
      <c r="HA35" s="511"/>
      <c r="HB35" s="511"/>
      <c r="HC35" s="511"/>
      <c r="HD35" s="511"/>
      <c r="HE35" s="511"/>
      <c r="HF35" s="511"/>
      <c r="HG35" s="511"/>
      <c r="HH35" s="511"/>
      <c r="HI35" s="511"/>
      <c r="HJ35" s="511"/>
      <c r="HK35" s="511"/>
      <c r="HL35" s="511"/>
      <c r="HM35" s="511"/>
      <c r="HN35" s="511"/>
      <c r="HO35" s="511"/>
      <c r="HP35" s="511"/>
      <c r="HQ35" s="511"/>
      <c r="HR35" s="511"/>
      <c r="HS35" s="511"/>
      <c r="HT35" s="511"/>
      <c r="HU35" s="511"/>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T35" s="531"/>
      <c r="IU35" s="531"/>
      <c r="IV35" s="531"/>
      <c r="IW35" s="531"/>
      <c r="IX35" s="531"/>
      <c r="IY35" s="531"/>
      <c r="IZ35" s="531"/>
      <c r="JA35" s="531"/>
      <c r="JB35" s="531"/>
      <c r="JC35" s="531"/>
      <c r="JD35" s="531"/>
      <c r="JE35" s="531"/>
      <c r="JF35" s="531"/>
      <c r="JG35" s="531"/>
      <c r="JH35" s="531"/>
      <c r="JI35" s="531"/>
      <c r="JJ35" s="531"/>
      <c r="JK35" s="531"/>
      <c r="JL35" s="531"/>
      <c r="JM35" s="531"/>
      <c r="JN35" s="531"/>
      <c r="JO35" s="531"/>
      <c r="JQ35" s="532"/>
      <c r="JR35" s="532"/>
      <c r="JS35" s="532"/>
      <c r="JT35" s="532"/>
      <c r="JU35" s="532"/>
      <c r="JV35" s="532"/>
      <c r="JW35" s="532"/>
      <c r="JX35" s="532"/>
      <c r="JY35" s="532"/>
      <c r="JZ35" s="532"/>
      <c r="KA35" s="532"/>
      <c r="KB35" s="532"/>
      <c r="KC35" s="532"/>
      <c r="KD35" s="532"/>
      <c r="KE35" s="532"/>
      <c r="KF35" s="532"/>
      <c r="KG35" s="532"/>
      <c r="KH35" s="532"/>
      <c r="KI35" s="532"/>
      <c r="KJ35" s="532"/>
      <c r="KK35" s="532"/>
      <c r="KL35" s="532"/>
      <c r="KN35" s="533"/>
      <c r="KO35" s="533"/>
      <c r="KP35" s="533"/>
      <c r="KQ35" s="533"/>
      <c r="KR35" s="533"/>
      <c r="KS35" s="533"/>
      <c r="KT35" s="533"/>
      <c r="KU35" s="533"/>
      <c r="KV35" s="533"/>
      <c r="KW35" s="533"/>
      <c r="KX35" s="533"/>
      <c r="KY35" s="533"/>
      <c r="KZ35" s="533"/>
      <c r="LA35" s="533"/>
      <c r="LB35" s="533"/>
      <c r="LC35" s="533"/>
      <c r="LD35" s="533"/>
      <c r="LE35" s="533"/>
      <c r="LF35" s="533"/>
      <c r="LG35" s="533"/>
      <c r="LH35" s="533"/>
      <c r="LI35" s="533"/>
    </row>
    <row r="36" spans="1:321" x14ac:dyDescent="0.25">
      <c r="A36" s="37" t="str">
        <f>LCI!A56</f>
        <v>Gasoline (kg/yr)</v>
      </c>
      <c r="B36" s="119">
        <f>SoyCult!$O14*B$7</f>
        <v>1055.9965361400004</v>
      </c>
      <c r="C36" s="119">
        <f>SoyCult!$O14*C$7</f>
        <v>1055.9965361400004</v>
      </c>
      <c r="D36" s="217">
        <f>CornCult!$K$15*D$7</f>
        <v>1070.4419889502763</v>
      </c>
      <c r="E36" s="217">
        <f>CornCult!$K$15*E$7</f>
        <v>1070.4419889502763</v>
      </c>
      <c r="F36" s="119">
        <f>CornCult!K15*F7</f>
        <v>1070.4419889502763</v>
      </c>
      <c r="G36" s="119"/>
      <c r="H36" s="119"/>
      <c r="I36" s="119"/>
      <c r="J36" s="119"/>
      <c r="K36" s="119"/>
      <c r="L36" s="119"/>
      <c r="M36" s="228"/>
      <c r="N36" s="119"/>
      <c r="O36" s="255"/>
      <c r="P36" s="247"/>
      <c r="Q36" s="247"/>
      <c r="R36" s="247"/>
      <c r="S36" s="247"/>
      <c r="T36" s="265"/>
      <c r="U36" s="247"/>
      <c r="V36" s="247"/>
      <c r="X36" s="44"/>
      <c r="Y36" s="40"/>
      <c r="Z36" s="40"/>
      <c r="AA36" s="40"/>
      <c r="AB36" s="40"/>
      <c r="AC36" s="40"/>
      <c r="AD36" s="40"/>
      <c r="AE36" s="40"/>
      <c r="AF36" s="40"/>
      <c r="AG36" s="40"/>
      <c r="AH36" s="40"/>
      <c r="AI36" s="40"/>
      <c r="AJ36" s="40"/>
      <c r="AK36" s="40"/>
      <c r="AL36" s="261"/>
      <c r="AM36" s="259"/>
      <c r="AN36" s="259"/>
      <c r="AO36" s="259"/>
      <c r="AP36" s="259"/>
      <c r="AQ36" s="259"/>
      <c r="AR36" s="259"/>
      <c r="AS36" s="259"/>
      <c r="AU36" s="41"/>
      <c r="AV36" s="41"/>
      <c r="AW36" s="41"/>
      <c r="AX36" s="41"/>
      <c r="AY36" s="41"/>
      <c r="AZ36" s="41"/>
      <c r="BA36" s="41"/>
      <c r="BB36" s="41"/>
      <c r="BC36" s="41"/>
      <c r="BD36" s="41"/>
      <c r="BE36" s="41"/>
      <c r="BF36" s="41"/>
      <c r="BG36" s="41"/>
      <c r="BH36" s="41"/>
      <c r="BI36" s="41"/>
      <c r="BJ36" s="41"/>
      <c r="BK36" s="41"/>
      <c r="BL36" s="41"/>
      <c r="BM36" s="41"/>
      <c r="BN36" s="41"/>
      <c r="BO36" s="41"/>
      <c r="BP36" s="41"/>
      <c r="BR36" s="507"/>
      <c r="BS36" s="507"/>
      <c r="BT36" s="507"/>
      <c r="BU36" s="507"/>
      <c r="BV36" s="507"/>
      <c r="BW36" s="507"/>
      <c r="BX36" s="507"/>
      <c r="BY36" s="507"/>
      <c r="BZ36" s="507"/>
      <c r="CA36" s="507"/>
      <c r="CB36" s="507"/>
      <c r="CC36" s="507"/>
      <c r="CD36" s="507"/>
      <c r="CE36" s="507"/>
      <c r="CF36" s="507"/>
      <c r="CG36" s="507"/>
      <c r="CH36" s="507"/>
      <c r="CI36" s="507"/>
      <c r="CJ36" s="507"/>
      <c r="CK36" s="507"/>
      <c r="CL36" s="507"/>
      <c r="CM36" s="507"/>
      <c r="CO36" s="511"/>
      <c r="CP36" s="511"/>
      <c r="CQ36" s="511"/>
      <c r="CR36" s="511"/>
      <c r="CS36" s="511"/>
      <c r="CT36" s="511"/>
      <c r="CU36" s="511"/>
      <c r="CV36" s="511"/>
      <c r="CW36" s="511"/>
      <c r="CX36" s="511"/>
      <c r="CY36" s="511"/>
      <c r="CZ36" s="511"/>
      <c r="DA36" s="511"/>
      <c r="DB36" s="511"/>
      <c r="DC36" s="511"/>
      <c r="DD36" s="511"/>
      <c r="DE36" s="511"/>
      <c r="DF36" s="511"/>
      <c r="DG36" s="511"/>
      <c r="DH36" s="511"/>
      <c r="DI36" s="511"/>
      <c r="DJ36" s="511"/>
      <c r="DL36" s="530"/>
      <c r="DM36" s="530"/>
      <c r="DN36" s="530"/>
      <c r="DO36" s="530"/>
      <c r="DP36" s="530"/>
      <c r="DQ36" s="530"/>
      <c r="DR36" s="530"/>
      <c r="DS36" s="530"/>
      <c r="DT36" s="530"/>
      <c r="DU36" s="530"/>
      <c r="DV36" s="530"/>
      <c r="DW36" s="530"/>
      <c r="DX36" s="530"/>
      <c r="DY36" s="530"/>
      <c r="DZ36" s="530"/>
      <c r="EA36" s="530"/>
      <c r="EB36" s="530"/>
      <c r="EC36" s="530"/>
      <c r="ED36" s="530"/>
      <c r="EE36" s="530"/>
      <c r="EF36" s="530"/>
      <c r="EG36" s="530"/>
      <c r="EI36" s="531"/>
      <c r="EJ36" s="531"/>
      <c r="EK36" s="536"/>
      <c r="EL36" s="531"/>
      <c r="EM36" s="531"/>
      <c r="EN36" s="531"/>
      <c r="EO36" s="531"/>
      <c r="EP36" s="531"/>
      <c r="EQ36" s="531"/>
      <c r="ER36" s="531"/>
      <c r="ES36" s="531"/>
      <c r="ET36" s="531"/>
      <c r="EU36" s="531"/>
      <c r="EV36" s="531"/>
      <c r="EW36" s="531"/>
      <c r="EX36" s="531"/>
      <c r="EY36" s="531"/>
      <c r="EZ36" s="531"/>
      <c r="FA36" s="531"/>
      <c r="FB36" s="531"/>
      <c r="FC36" s="531"/>
      <c r="FD36" s="531"/>
      <c r="FF36" s="532"/>
      <c r="FG36" s="532"/>
      <c r="FH36" s="532"/>
      <c r="FI36" s="532"/>
      <c r="FJ36" s="532"/>
      <c r="FK36" s="532"/>
      <c r="FL36" s="532"/>
      <c r="FM36" s="532"/>
      <c r="FN36" s="532"/>
      <c r="FO36" s="532"/>
      <c r="FP36" s="532"/>
      <c r="FQ36" s="532"/>
      <c r="FR36" s="532"/>
      <c r="FS36" s="532"/>
      <c r="FT36" s="532"/>
      <c r="FU36" s="532"/>
      <c r="FV36" s="532"/>
      <c r="FW36" s="532"/>
      <c r="FX36" s="532"/>
      <c r="FY36" s="532"/>
      <c r="FZ36" s="532"/>
      <c r="GA36" s="532"/>
      <c r="GC36" s="533"/>
      <c r="GD36" s="533"/>
      <c r="GE36" s="533"/>
      <c r="GF36" s="533"/>
      <c r="GG36" s="533"/>
      <c r="GH36" s="533"/>
      <c r="GI36" s="533"/>
      <c r="GJ36" s="533"/>
      <c r="GK36" s="533"/>
      <c r="GL36" s="533"/>
      <c r="GM36" s="533"/>
      <c r="GN36" s="533"/>
      <c r="GO36" s="533"/>
      <c r="GP36" s="533"/>
      <c r="GQ36" s="533"/>
      <c r="GR36" s="533"/>
      <c r="GS36" s="533"/>
      <c r="GT36" s="533"/>
      <c r="GU36" s="533"/>
      <c r="GV36" s="533"/>
      <c r="GW36" s="533"/>
      <c r="GX36" s="533"/>
      <c r="GZ36" s="511"/>
      <c r="HA36" s="511"/>
      <c r="HB36" s="511"/>
      <c r="HC36" s="511"/>
      <c r="HD36" s="511"/>
      <c r="HE36" s="511"/>
      <c r="HF36" s="511"/>
      <c r="HG36" s="511"/>
      <c r="HH36" s="511"/>
      <c r="HI36" s="511"/>
      <c r="HJ36" s="511"/>
      <c r="HK36" s="511"/>
      <c r="HL36" s="511"/>
      <c r="HM36" s="511"/>
      <c r="HN36" s="511"/>
      <c r="HO36" s="511"/>
      <c r="HP36" s="511"/>
      <c r="HQ36" s="511"/>
      <c r="HR36" s="511"/>
      <c r="HS36" s="511"/>
      <c r="HT36" s="511"/>
      <c r="HU36" s="511"/>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T36" s="531"/>
      <c r="IU36" s="531"/>
      <c r="IV36" s="531"/>
      <c r="IW36" s="531"/>
      <c r="IX36" s="531"/>
      <c r="IY36" s="531"/>
      <c r="IZ36" s="531"/>
      <c r="JA36" s="531"/>
      <c r="JB36" s="531"/>
      <c r="JC36" s="531"/>
      <c r="JD36" s="531"/>
      <c r="JE36" s="531"/>
      <c r="JF36" s="531"/>
      <c r="JG36" s="531"/>
      <c r="JH36" s="531"/>
      <c r="JI36" s="531"/>
      <c r="JJ36" s="531"/>
      <c r="JK36" s="531"/>
      <c r="JL36" s="531"/>
      <c r="JM36" s="531"/>
      <c r="JN36" s="531"/>
      <c r="JO36" s="531"/>
      <c r="JQ36" s="532"/>
      <c r="JR36" s="532"/>
      <c r="JS36" s="532"/>
      <c r="JT36" s="532"/>
      <c r="JU36" s="532"/>
      <c r="JV36" s="532"/>
      <c r="JW36" s="532"/>
      <c r="JX36" s="532"/>
      <c r="JY36" s="532"/>
      <c r="JZ36" s="532"/>
      <c r="KA36" s="532"/>
      <c r="KB36" s="532"/>
      <c r="KC36" s="532"/>
      <c r="KD36" s="532"/>
      <c r="KE36" s="532"/>
      <c r="KF36" s="532"/>
      <c r="KG36" s="532"/>
      <c r="KH36" s="532"/>
      <c r="KI36" s="532"/>
      <c r="KJ36" s="532"/>
      <c r="KK36" s="532"/>
      <c r="KL36" s="532"/>
      <c r="KN36" s="533"/>
      <c r="KO36" s="533"/>
      <c r="KP36" s="533"/>
      <c r="KQ36" s="533"/>
      <c r="KR36" s="533"/>
      <c r="KS36" s="533"/>
      <c r="KT36" s="533"/>
      <c r="KU36" s="533"/>
      <c r="KV36" s="533"/>
      <c r="KW36" s="533"/>
      <c r="KX36" s="533"/>
      <c r="KY36" s="533"/>
      <c r="KZ36" s="533"/>
      <c r="LA36" s="533"/>
      <c r="LB36" s="533"/>
      <c r="LC36" s="533"/>
      <c r="LD36" s="533"/>
      <c r="LE36" s="533"/>
      <c r="LF36" s="533"/>
      <c r="LG36" s="533"/>
      <c r="LH36" s="533"/>
      <c r="LI36" s="533"/>
    </row>
    <row r="37" spans="1:321" x14ac:dyDescent="0.25">
      <c r="A37" s="37" t="str">
        <f>LCI!A59</f>
        <v>Heat (MJ/yr)</v>
      </c>
      <c r="B37" s="119"/>
      <c r="C37" s="119"/>
      <c r="D37" s="226"/>
      <c r="E37" s="226"/>
      <c r="F37" s="119"/>
      <c r="G37" s="119"/>
      <c r="H37" s="119"/>
      <c r="I37" s="119"/>
      <c r="J37" s="119"/>
      <c r="K37" s="119"/>
      <c r="L37" s="119"/>
      <c r="M37" s="228"/>
      <c r="N37" s="119"/>
      <c r="O37" s="255"/>
      <c r="P37" s="247"/>
      <c r="Q37" s="247"/>
      <c r="R37" s="247"/>
      <c r="S37" s="247"/>
      <c r="T37" s="265"/>
      <c r="U37" s="247"/>
      <c r="V37" s="247"/>
      <c r="X37" s="44"/>
      <c r="Y37" s="40"/>
      <c r="Z37" s="40"/>
      <c r="AA37" s="40"/>
      <c r="AB37" s="40"/>
      <c r="AC37" s="40"/>
      <c r="AD37" s="40"/>
      <c r="AE37" s="40"/>
      <c r="AF37" s="40"/>
      <c r="AG37" s="40"/>
      <c r="AH37" s="40"/>
      <c r="AI37" s="40"/>
      <c r="AJ37" s="40"/>
      <c r="AK37" s="40"/>
      <c r="AL37" s="261"/>
      <c r="AM37" s="259"/>
      <c r="AN37" s="259"/>
      <c r="AO37" s="259"/>
      <c r="AP37" s="259"/>
      <c r="AQ37" s="259"/>
      <c r="AR37" s="259"/>
      <c r="AS37" s="259"/>
      <c r="AU37" s="41"/>
      <c r="AV37" s="41"/>
      <c r="AW37" s="41"/>
      <c r="AX37" s="41"/>
      <c r="AY37" s="41"/>
      <c r="AZ37" s="41"/>
      <c r="BA37" s="41"/>
      <c r="BB37" s="41"/>
      <c r="BC37" s="41"/>
      <c r="BD37" s="41"/>
      <c r="BE37" s="41"/>
      <c r="BF37" s="41"/>
      <c r="BG37" s="41"/>
      <c r="BH37" s="41"/>
      <c r="BI37" s="41"/>
      <c r="BJ37" s="41"/>
      <c r="BK37" s="41"/>
      <c r="BL37" s="41"/>
      <c r="BM37" s="41"/>
      <c r="BN37" s="41"/>
      <c r="BO37" s="41"/>
      <c r="BP37" s="41"/>
      <c r="BR37" s="507"/>
      <c r="BS37" s="507"/>
      <c r="BT37" s="507"/>
      <c r="BU37" s="507"/>
      <c r="BV37" s="507"/>
      <c r="BW37" s="507"/>
      <c r="BX37" s="507"/>
      <c r="BY37" s="507"/>
      <c r="BZ37" s="507"/>
      <c r="CA37" s="507"/>
      <c r="CB37" s="507"/>
      <c r="CC37" s="507"/>
      <c r="CD37" s="507"/>
      <c r="CE37" s="507"/>
      <c r="CF37" s="507"/>
      <c r="CG37" s="507"/>
      <c r="CH37" s="507"/>
      <c r="CI37" s="507"/>
      <c r="CJ37" s="507"/>
      <c r="CK37" s="507"/>
      <c r="CL37" s="507"/>
      <c r="CM37" s="507"/>
      <c r="CO37" s="511"/>
      <c r="CP37" s="511"/>
      <c r="CQ37" s="511"/>
      <c r="CR37" s="511"/>
      <c r="CS37" s="511"/>
      <c r="CT37" s="511"/>
      <c r="CU37" s="511"/>
      <c r="CV37" s="511"/>
      <c r="CW37" s="511"/>
      <c r="CX37" s="511"/>
      <c r="CY37" s="511"/>
      <c r="CZ37" s="511"/>
      <c r="DA37" s="511"/>
      <c r="DB37" s="511"/>
      <c r="DC37" s="511"/>
      <c r="DD37" s="511"/>
      <c r="DE37" s="511"/>
      <c r="DF37" s="511"/>
      <c r="DG37" s="511"/>
      <c r="DH37" s="511"/>
      <c r="DI37" s="511"/>
      <c r="DJ37" s="511"/>
      <c r="DL37" s="530"/>
      <c r="DM37" s="530"/>
      <c r="DN37" s="530"/>
      <c r="DO37" s="530"/>
      <c r="DP37" s="530"/>
      <c r="DQ37" s="530"/>
      <c r="DR37" s="530"/>
      <c r="DS37" s="530"/>
      <c r="DT37" s="530"/>
      <c r="DU37" s="530"/>
      <c r="DV37" s="530"/>
      <c r="DW37" s="530"/>
      <c r="DX37" s="530"/>
      <c r="DY37" s="530"/>
      <c r="DZ37" s="530"/>
      <c r="EA37" s="530"/>
      <c r="EB37" s="530"/>
      <c r="EC37" s="530"/>
      <c r="ED37" s="530"/>
      <c r="EE37" s="530"/>
      <c r="EF37" s="530"/>
      <c r="EG37" s="530"/>
      <c r="EI37" s="531"/>
      <c r="EJ37" s="531"/>
      <c r="EK37" s="536"/>
      <c r="EL37" s="531"/>
      <c r="EM37" s="531"/>
      <c r="EN37" s="531"/>
      <c r="EO37" s="531"/>
      <c r="EP37" s="531"/>
      <c r="EQ37" s="531"/>
      <c r="ER37" s="531"/>
      <c r="ES37" s="531"/>
      <c r="ET37" s="531"/>
      <c r="EU37" s="531"/>
      <c r="EV37" s="531"/>
      <c r="EW37" s="531"/>
      <c r="EX37" s="531"/>
      <c r="EY37" s="531"/>
      <c r="EZ37" s="531"/>
      <c r="FA37" s="531"/>
      <c r="FB37" s="531"/>
      <c r="FC37" s="531"/>
      <c r="FD37" s="531"/>
      <c r="FF37" s="532"/>
      <c r="FG37" s="532"/>
      <c r="FH37" s="532"/>
      <c r="FI37" s="532"/>
      <c r="FJ37" s="532"/>
      <c r="FK37" s="532"/>
      <c r="FL37" s="532"/>
      <c r="FM37" s="532"/>
      <c r="FN37" s="532"/>
      <c r="FO37" s="532"/>
      <c r="FP37" s="532"/>
      <c r="FQ37" s="532"/>
      <c r="FR37" s="532"/>
      <c r="FS37" s="532"/>
      <c r="FT37" s="532"/>
      <c r="FU37" s="532"/>
      <c r="FV37" s="532"/>
      <c r="FW37" s="532"/>
      <c r="FX37" s="532"/>
      <c r="FY37" s="532"/>
      <c r="FZ37" s="532"/>
      <c r="GA37" s="532"/>
      <c r="GC37" s="533"/>
      <c r="GD37" s="533"/>
      <c r="GE37" s="533"/>
      <c r="GF37" s="533"/>
      <c r="GG37" s="533"/>
      <c r="GH37" s="533"/>
      <c r="GI37" s="533"/>
      <c r="GJ37" s="533"/>
      <c r="GK37" s="533"/>
      <c r="GL37" s="533"/>
      <c r="GM37" s="533"/>
      <c r="GN37" s="533"/>
      <c r="GO37" s="533"/>
      <c r="GP37" s="533"/>
      <c r="GQ37" s="533"/>
      <c r="GR37" s="533"/>
      <c r="GS37" s="533"/>
      <c r="GT37" s="533"/>
      <c r="GU37" s="533"/>
      <c r="GV37" s="533"/>
      <c r="GW37" s="533"/>
      <c r="GX37" s="533"/>
      <c r="GZ37" s="511"/>
      <c r="HA37" s="511"/>
      <c r="HB37" s="511"/>
      <c r="HC37" s="511"/>
      <c r="HD37" s="511"/>
      <c r="HE37" s="511"/>
      <c r="HF37" s="511"/>
      <c r="HG37" s="511"/>
      <c r="HH37" s="511"/>
      <c r="HI37" s="511"/>
      <c r="HJ37" s="511"/>
      <c r="HK37" s="511"/>
      <c r="HL37" s="511"/>
      <c r="HM37" s="511"/>
      <c r="HN37" s="511"/>
      <c r="HO37" s="511"/>
      <c r="HP37" s="511"/>
      <c r="HQ37" s="511"/>
      <c r="HR37" s="511"/>
      <c r="HS37" s="511"/>
      <c r="HT37" s="511"/>
      <c r="HU37" s="511"/>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T37" s="531"/>
      <c r="IU37" s="531"/>
      <c r="IV37" s="531"/>
      <c r="IW37" s="531"/>
      <c r="IX37" s="531"/>
      <c r="IY37" s="531"/>
      <c r="IZ37" s="531"/>
      <c r="JA37" s="531"/>
      <c r="JB37" s="531"/>
      <c r="JC37" s="531"/>
      <c r="JD37" s="531"/>
      <c r="JE37" s="531"/>
      <c r="JF37" s="531"/>
      <c r="JG37" s="531"/>
      <c r="JH37" s="531"/>
      <c r="JI37" s="531"/>
      <c r="JJ37" s="531"/>
      <c r="JK37" s="531"/>
      <c r="JL37" s="531"/>
      <c r="JM37" s="531"/>
      <c r="JN37" s="531"/>
      <c r="JO37" s="531"/>
      <c r="JQ37" s="532"/>
      <c r="JR37" s="532"/>
      <c r="JS37" s="532"/>
      <c r="JT37" s="532"/>
      <c r="JU37" s="532"/>
      <c r="JV37" s="532"/>
      <c r="JW37" s="532"/>
      <c r="JX37" s="532"/>
      <c r="JY37" s="532"/>
      <c r="JZ37" s="532"/>
      <c r="KA37" s="532"/>
      <c r="KB37" s="532"/>
      <c r="KC37" s="532"/>
      <c r="KD37" s="532"/>
      <c r="KE37" s="532"/>
      <c r="KF37" s="532"/>
      <c r="KG37" s="532"/>
      <c r="KH37" s="532"/>
      <c r="KI37" s="532"/>
      <c r="KJ37" s="532"/>
      <c r="KK37" s="532"/>
      <c r="KL37" s="532"/>
      <c r="KN37" s="533"/>
      <c r="KO37" s="533"/>
      <c r="KP37" s="533"/>
      <c r="KQ37" s="533"/>
      <c r="KR37" s="533"/>
      <c r="KS37" s="533"/>
      <c r="KT37" s="533"/>
      <c r="KU37" s="533"/>
      <c r="KV37" s="533"/>
      <c r="KW37" s="533"/>
      <c r="KX37" s="533"/>
      <c r="KY37" s="533"/>
      <c r="KZ37" s="533"/>
      <c r="LA37" s="533"/>
      <c r="LB37" s="533"/>
      <c r="LC37" s="533"/>
      <c r="LD37" s="533"/>
      <c r="LE37" s="533"/>
      <c r="LF37" s="533"/>
      <c r="LG37" s="533"/>
      <c r="LH37" s="533"/>
      <c r="LI37" s="533"/>
    </row>
    <row r="38" spans="1:321" x14ac:dyDescent="0.25">
      <c r="A38" s="37" t="str">
        <f>LCI!A58</f>
        <v>LPG (kg/yr)</v>
      </c>
      <c r="B38" s="119">
        <f>SoyCult!$O15*B$7</f>
        <v>205.76846789928007</v>
      </c>
      <c r="C38" s="119">
        <f>SoyCult!$O15*C$7</f>
        <v>205.76846789928007</v>
      </c>
      <c r="D38" s="217">
        <f>CornCult!$K$16*D$7</f>
        <v>1134</v>
      </c>
      <c r="E38" s="217">
        <f>CornCult!$K$16*E$7</f>
        <v>1134</v>
      </c>
      <c r="F38" s="119">
        <f>CornCult!K16*F7</f>
        <v>1134</v>
      </c>
      <c r="G38" s="119"/>
      <c r="H38" s="119"/>
      <c r="I38" s="119"/>
      <c r="J38" s="119"/>
      <c r="K38" s="119"/>
      <c r="L38" s="119"/>
      <c r="M38" s="228"/>
      <c r="N38" s="119"/>
      <c r="O38" s="255"/>
      <c r="P38" s="247"/>
      <c r="Q38" s="247"/>
      <c r="R38" s="247"/>
      <c r="S38" s="247"/>
      <c r="T38" s="265"/>
      <c r="U38" s="247"/>
      <c r="V38" s="247"/>
      <c r="X38" s="44"/>
      <c r="Y38" s="40"/>
      <c r="Z38" s="40"/>
      <c r="AA38" s="40"/>
      <c r="AB38" s="40"/>
      <c r="AC38" s="40"/>
      <c r="AD38" s="40"/>
      <c r="AE38" s="40"/>
      <c r="AF38" s="40"/>
      <c r="AG38" s="40"/>
      <c r="AH38" s="40"/>
      <c r="AI38" s="40"/>
      <c r="AJ38" s="40"/>
      <c r="AK38" s="40"/>
      <c r="AL38" s="261"/>
      <c r="AM38" s="259"/>
      <c r="AN38" s="259"/>
      <c r="AO38" s="259"/>
      <c r="AP38" s="259"/>
      <c r="AQ38" s="259"/>
      <c r="AR38" s="259"/>
      <c r="AS38" s="259"/>
      <c r="AU38" s="41"/>
      <c r="AV38" s="41"/>
      <c r="AW38" s="41"/>
      <c r="AX38" s="41"/>
      <c r="AY38" s="41"/>
      <c r="AZ38" s="41"/>
      <c r="BA38" s="41"/>
      <c r="BB38" s="41"/>
      <c r="BC38" s="41"/>
      <c r="BD38" s="41"/>
      <c r="BE38" s="41"/>
      <c r="BF38" s="41"/>
      <c r="BG38" s="41"/>
      <c r="BH38" s="41"/>
      <c r="BI38" s="41"/>
      <c r="BJ38" s="41"/>
      <c r="BK38" s="41"/>
      <c r="BL38" s="41"/>
      <c r="BM38" s="41"/>
      <c r="BN38" s="41"/>
      <c r="BO38" s="41"/>
      <c r="BP38" s="41"/>
      <c r="BR38" s="507"/>
      <c r="BS38" s="507"/>
      <c r="BT38" s="507"/>
      <c r="BU38" s="507"/>
      <c r="BV38" s="507"/>
      <c r="BW38" s="507"/>
      <c r="BX38" s="507"/>
      <c r="BY38" s="507"/>
      <c r="BZ38" s="507"/>
      <c r="CA38" s="507"/>
      <c r="CB38" s="507"/>
      <c r="CC38" s="507"/>
      <c r="CD38" s="507"/>
      <c r="CE38" s="507"/>
      <c r="CF38" s="507"/>
      <c r="CG38" s="507"/>
      <c r="CH38" s="507"/>
      <c r="CI38" s="507"/>
      <c r="CJ38" s="507"/>
      <c r="CK38" s="507"/>
      <c r="CL38" s="507"/>
      <c r="CM38" s="507"/>
      <c r="CO38" s="511"/>
      <c r="CP38" s="511"/>
      <c r="CQ38" s="511"/>
      <c r="CR38" s="511"/>
      <c r="CS38" s="511"/>
      <c r="CT38" s="511"/>
      <c r="CU38" s="511"/>
      <c r="CV38" s="511"/>
      <c r="CW38" s="511"/>
      <c r="CX38" s="511"/>
      <c r="CY38" s="511"/>
      <c r="CZ38" s="511"/>
      <c r="DA38" s="511"/>
      <c r="DB38" s="511"/>
      <c r="DC38" s="511"/>
      <c r="DD38" s="511"/>
      <c r="DE38" s="511"/>
      <c r="DF38" s="511"/>
      <c r="DG38" s="511"/>
      <c r="DH38" s="511"/>
      <c r="DI38" s="511"/>
      <c r="DJ38" s="511"/>
      <c r="DL38" s="530"/>
      <c r="DM38" s="530"/>
      <c r="DN38" s="530"/>
      <c r="DO38" s="530"/>
      <c r="DP38" s="530"/>
      <c r="DQ38" s="530"/>
      <c r="DR38" s="530"/>
      <c r="DS38" s="530"/>
      <c r="DT38" s="530"/>
      <c r="DU38" s="530"/>
      <c r="DV38" s="530"/>
      <c r="DW38" s="530"/>
      <c r="DX38" s="530"/>
      <c r="DY38" s="530"/>
      <c r="DZ38" s="530"/>
      <c r="EA38" s="530"/>
      <c r="EB38" s="530"/>
      <c r="EC38" s="530"/>
      <c r="ED38" s="530"/>
      <c r="EE38" s="530"/>
      <c r="EF38" s="530"/>
      <c r="EG38" s="530"/>
      <c r="EI38" s="531"/>
      <c r="EJ38" s="531"/>
      <c r="EK38" s="536"/>
      <c r="EL38" s="531"/>
      <c r="EM38" s="531"/>
      <c r="EN38" s="531"/>
      <c r="EO38" s="531"/>
      <c r="EP38" s="531"/>
      <c r="EQ38" s="531"/>
      <c r="ER38" s="531"/>
      <c r="ES38" s="531"/>
      <c r="ET38" s="531"/>
      <c r="EU38" s="531"/>
      <c r="EV38" s="531"/>
      <c r="EW38" s="531"/>
      <c r="EX38" s="531"/>
      <c r="EY38" s="531"/>
      <c r="EZ38" s="531"/>
      <c r="FA38" s="531"/>
      <c r="FB38" s="531"/>
      <c r="FC38" s="531"/>
      <c r="FD38" s="531"/>
      <c r="FF38" s="532"/>
      <c r="FG38" s="532"/>
      <c r="FH38" s="532"/>
      <c r="FI38" s="532"/>
      <c r="FJ38" s="532"/>
      <c r="FK38" s="532"/>
      <c r="FL38" s="532"/>
      <c r="FM38" s="532"/>
      <c r="FN38" s="532"/>
      <c r="FO38" s="532"/>
      <c r="FP38" s="532"/>
      <c r="FQ38" s="532"/>
      <c r="FR38" s="532"/>
      <c r="FS38" s="532"/>
      <c r="FT38" s="532"/>
      <c r="FU38" s="532"/>
      <c r="FV38" s="532"/>
      <c r="FW38" s="532"/>
      <c r="FX38" s="532"/>
      <c r="FY38" s="532"/>
      <c r="FZ38" s="532"/>
      <c r="GA38" s="532"/>
      <c r="GC38" s="533"/>
      <c r="GD38" s="533"/>
      <c r="GE38" s="533"/>
      <c r="GF38" s="533"/>
      <c r="GG38" s="533"/>
      <c r="GH38" s="533"/>
      <c r="GI38" s="533"/>
      <c r="GJ38" s="533"/>
      <c r="GK38" s="533"/>
      <c r="GL38" s="533"/>
      <c r="GM38" s="533"/>
      <c r="GN38" s="533"/>
      <c r="GO38" s="533"/>
      <c r="GP38" s="533"/>
      <c r="GQ38" s="533"/>
      <c r="GR38" s="533"/>
      <c r="GS38" s="533"/>
      <c r="GT38" s="533"/>
      <c r="GU38" s="533"/>
      <c r="GV38" s="533"/>
      <c r="GW38" s="533"/>
      <c r="GX38" s="533"/>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T38" s="531"/>
      <c r="IU38" s="531"/>
      <c r="IV38" s="531"/>
      <c r="IW38" s="531"/>
      <c r="IX38" s="531"/>
      <c r="IY38" s="531"/>
      <c r="IZ38" s="531"/>
      <c r="JA38" s="531"/>
      <c r="JB38" s="531"/>
      <c r="JC38" s="531"/>
      <c r="JD38" s="531"/>
      <c r="JE38" s="531"/>
      <c r="JF38" s="531"/>
      <c r="JG38" s="531"/>
      <c r="JH38" s="531"/>
      <c r="JI38" s="531"/>
      <c r="JJ38" s="531"/>
      <c r="JK38" s="531"/>
      <c r="JL38" s="531"/>
      <c r="JM38" s="531"/>
      <c r="JN38" s="531"/>
      <c r="JO38" s="531"/>
      <c r="JQ38" s="532"/>
      <c r="JR38" s="532"/>
      <c r="JS38" s="532"/>
      <c r="JT38" s="532"/>
      <c r="JU38" s="532"/>
      <c r="JV38" s="532"/>
      <c r="JW38" s="532"/>
      <c r="JX38" s="532"/>
      <c r="JY38" s="532"/>
      <c r="JZ38" s="532"/>
      <c r="KA38" s="532"/>
      <c r="KB38" s="532"/>
      <c r="KC38" s="532"/>
      <c r="KD38" s="532"/>
      <c r="KE38" s="532"/>
      <c r="KF38" s="532"/>
      <c r="KG38" s="532"/>
      <c r="KH38" s="532"/>
      <c r="KI38" s="532"/>
      <c r="KJ38" s="532"/>
      <c r="KK38" s="532"/>
      <c r="KL38" s="532"/>
      <c r="KN38" s="533"/>
      <c r="KO38" s="533"/>
      <c r="KP38" s="533"/>
      <c r="KQ38" s="533"/>
      <c r="KR38" s="533"/>
      <c r="KS38" s="533"/>
      <c r="KT38" s="533"/>
      <c r="KU38" s="533"/>
      <c r="KV38" s="533"/>
      <c r="KW38" s="533"/>
      <c r="KX38" s="533"/>
      <c r="KY38" s="533"/>
      <c r="KZ38" s="533"/>
      <c r="LA38" s="533"/>
      <c r="LB38" s="533"/>
      <c r="LC38" s="533"/>
      <c r="LD38" s="533"/>
      <c r="LE38" s="533"/>
      <c r="LF38" s="533"/>
      <c r="LG38" s="533"/>
      <c r="LH38" s="533"/>
      <c r="LI38" s="533"/>
    </row>
    <row r="39" spans="1:321" x14ac:dyDescent="0.25">
      <c r="A39" s="37" t="str">
        <f>LCI!A61</f>
        <v>Natural Gas (kg/yr)</v>
      </c>
      <c r="B39" s="119">
        <f>SoyCult!$O16*B$7</f>
        <v>264.90427392312006</v>
      </c>
      <c r="C39" s="119">
        <f>SoyCult!$O16*C$7</f>
        <v>264.90427392312006</v>
      </c>
      <c r="D39" s="227">
        <f>CornCult!$K$17*D$7</f>
        <v>856</v>
      </c>
      <c r="E39" s="227">
        <f>CornCult!$K$17*E$7</f>
        <v>856</v>
      </c>
      <c r="F39" s="119">
        <f>CornCult!K17*F7</f>
        <v>856</v>
      </c>
      <c r="G39" s="119"/>
      <c r="H39" s="119"/>
      <c r="I39" s="119"/>
      <c r="J39" s="119"/>
      <c r="K39" s="119"/>
      <c r="L39" s="119"/>
      <c r="M39" s="228"/>
      <c r="N39" s="119"/>
      <c r="O39" s="255"/>
      <c r="P39" s="247"/>
      <c r="Q39" s="247"/>
      <c r="R39" s="247"/>
      <c r="S39" s="247"/>
      <c r="T39" s="265"/>
      <c r="U39" s="247"/>
      <c r="V39" s="247"/>
      <c r="X39" s="44"/>
      <c r="Y39" s="40"/>
      <c r="Z39" s="40"/>
      <c r="AA39" s="40"/>
      <c r="AB39" s="40"/>
      <c r="AC39" s="40"/>
      <c r="AD39" s="40"/>
      <c r="AE39" s="40"/>
      <c r="AF39" s="40"/>
      <c r="AG39" s="40"/>
      <c r="AH39" s="40"/>
      <c r="AI39" s="40"/>
      <c r="AJ39" s="40"/>
      <c r="AK39" s="40"/>
      <c r="AL39" s="261"/>
      <c r="AM39" s="259"/>
      <c r="AN39" s="259"/>
      <c r="AO39" s="259"/>
      <c r="AP39" s="259"/>
      <c r="AQ39" s="259"/>
      <c r="AR39" s="259"/>
      <c r="AS39" s="259"/>
      <c r="AU39" s="41"/>
      <c r="AV39" s="41"/>
      <c r="AW39" s="41"/>
      <c r="AX39" s="41"/>
      <c r="AY39" s="41"/>
      <c r="AZ39" s="41"/>
      <c r="BA39" s="41"/>
      <c r="BB39" s="41"/>
      <c r="BC39" s="41"/>
      <c r="BD39" s="41"/>
      <c r="BE39" s="41"/>
      <c r="BF39" s="41"/>
      <c r="BG39" s="41"/>
      <c r="BH39" s="41"/>
      <c r="BI39" s="41"/>
      <c r="BJ39" s="41"/>
      <c r="BK39" s="41"/>
      <c r="BL39" s="41"/>
      <c r="BM39" s="41"/>
      <c r="BN39" s="41"/>
      <c r="BO39" s="41"/>
      <c r="BP39" s="41"/>
      <c r="BR39" s="507"/>
      <c r="BS39" s="507"/>
      <c r="BT39" s="507"/>
      <c r="BU39" s="507"/>
      <c r="BV39" s="507"/>
      <c r="BW39" s="507"/>
      <c r="BX39" s="507"/>
      <c r="BY39" s="507"/>
      <c r="BZ39" s="507"/>
      <c r="CA39" s="507"/>
      <c r="CB39" s="507"/>
      <c r="CC39" s="507"/>
      <c r="CD39" s="507"/>
      <c r="CE39" s="507"/>
      <c r="CF39" s="507"/>
      <c r="CG39" s="507"/>
      <c r="CH39" s="507"/>
      <c r="CI39" s="507"/>
      <c r="CJ39" s="507"/>
      <c r="CK39" s="507"/>
      <c r="CL39" s="507"/>
      <c r="CM39" s="507"/>
      <c r="CO39" s="511"/>
      <c r="CP39" s="511"/>
      <c r="CQ39" s="511"/>
      <c r="CR39" s="511"/>
      <c r="CS39" s="511"/>
      <c r="CT39" s="511"/>
      <c r="CU39" s="511"/>
      <c r="CV39" s="511"/>
      <c r="CW39" s="511"/>
      <c r="CX39" s="511"/>
      <c r="CY39" s="511"/>
      <c r="CZ39" s="511"/>
      <c r="DA39" s="511"/>
      <c r="DB39" s="511"/>
      <c r="DC39" s="511"/>
      <c r="DD39" s="511"/>
      <c r="DE39" s="511"/>
      <c r="DF39" s="511"/>
      <c r="DG39" s="511"/>
      <c r="DH39" s="511"/>
      <c r="DI39" s="511"/>
      <c r="DJ39" s="511"/>
      <c r="DL39" s="530"/>
      <c r="DM39" s="530"/>
      <c r="DN39" s="530"/>
      <c r="DO39" s="530"/>
      <c r="DP39" s="530"/>
      <c r="DQ39" s="530"/>
      <c r="DR39" s="530"/>
      <c r="DS39" s="530"/>
      <c r="DT39" s="530"/>
      <c r="DU39" s="530"/>
      <c r="DV39" s="530"/>
      <c r="DW39" s="530"/>
      <c r="DX39" s="530"/>
      <c r="DY39" s="530"/>
      <c r="DZ39" s="530"/>
      <c r="EA39" s="530"/>
      <c r="EB39" s="530"/>
      <c r="EC39" s="530"/>
      <c r="ED39" s="530"/>
      <c r="EE39" s="530"/>
      <c r="EF39" s="530"/>
      <c r="EG39" s="530"/>
      <c r="EI39" s="531"/>
      <c r="EJ39" s="531"/>
      <c r="EK39" s="536"/>
      <c r="EL39" s="531"/>
      <c r="EM39" s="531"/>
      <c r="EN39" s="531"/>
      <c r="EO39" s="531"/>
      <c r="EP39" s="531"/>
      <c r="EQ39" s="531"/>
      <c r="ER39" s="531"/>
      <c r="ES39" s="531"/>
      <c r="ET39" s="531"/>
      <c r="EU39" s="531"/>
      <c r="EV39" s="531"/>
      <c r="EW39" s="531"/>
      <c r="EX39" s="531"/>
      <c r="EY39" s="531"/>
      <c r="EZ39" s="531"/>
      <c r="FA39" s="531"/>
      <c r="FB39" s="531"/>
      <c r="FC39" s="531"/>
      <c r="FD39" s="531"/>
      <c r="FF39" s="532"/>
      <c r="FG39" s="532"/>
      <c r="FH39" s="532"/>
      <c r="FI39" s="532"/>
      <c r="FJ39" s="532"/>
      <c r="FK39" s="532"/>
      <c r="FL39" s="532"/>
      <c r="FM39" s="532"/>
      <c r="FN39" s="532"/>
      <c r="FO39" s="532"/>
      <c r="FP39" s="532"/>
      <c r="FQ39" s="532"/>
      <c r="FR39" s="532"/>
      <c r="FS39" s="532"/>
      <c r="FT39" s="532"/>
      <c r="FU39" s="532"/>
      <c r="FV39" s="532"/>
      <c r="FW39" s="532"/>
      <c r="FX39" s="532"/>
      <c r="FY39" s="532"/>
      <c r="FZ39" s="532"/>
      <c r="GA39" s="532"/>
      <c r="GC39" s="533"/>
      <c r="GD39" s="533"/>
      <c r="GE39" s="533"/>
      <c r="GF39" s="533"/>
      <c r="GG39" s="533"/>
      <c r="GH39" s="533"/>
      <c r="GI39" s="533"/>
      <c r="GJ39" s="533"/>
      <c r="GK39" s="533"/>
      <c r="GL39" s="533"/>
      <c r="GM39" s="533"/>
      <c r="GN39" s="533"/>
      <c r="GO39" s="533"/>
      <c r="GP39" s="533"/>
      <c r="GQ39" s="533"/>
      <c r="GR39" s="533"/>
      <c r="GS39" s="533"/>
      <c r="GT39" s="533"/>
      <c r="GU39" s="533"/>
      <c r="GV39" s="533"/>
      <c r="GW39" s="533"/>
      <c r="GX39" s="533"/>
      <c r="GZ39" s="511"/>
      <c r="HA39" s="511"/>
      <c r="HB39" s="511"/>
      <c r="HC39" s="511"/>
      <c r="HD39" s="511"/>
      <c r="HE39" s="511"/>
      <c r="HF39" s="511"/>
      <c r="HG39" s="511"/>
      <c r="HH39" s="511"/>
      <c r="HI39" s="511"/>
      <c r="HJ39" s="511"/>
      <c r="HK39" s="511"/>
      <c r="HL39" s="511"/>
      <c r="HM39" s="511"/>
      <c r="HN39" s="511"/>
      <c r="HO39" s="511"/>
      <c r="HP39" s="511"/>
      <c r="HQ39" s="511"/>
      <c r="HR39" s="511"/>
      <c r="HS39" s="511"/>
      <c r="HT39" s="511"/>
      <c r="HU39" s="511"/>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T39" s="531"/>
      <c r="IU39" s="531"/>
      <c r="IV39" s="531"/>
      <c r="IW39" s="531"/>
      <c r="IX39" s="531"/>
      <c r="IY39" s="531"/>
      <c r="IZ39" s="531"/>
      <c r="JA39" s="531"/>
      <c r="JB39" s="531"/>
      <c r="JC39" s="531"/>
      <c r="JD39" s="531"/>
      <c r="JE39" s="531"/>
      <c r="JF39" s="531"/>
      <c r="JG39" s="531"/>
      <c r="JH39" s="531"/>
      <c r="JI39" s="531"/>
      <c r="JJ39" s="531"/>
      <c r="JK39" s="531"/>
      <c r="JL39" s="531"/>
      <c r="JM39" s="531"/>
      <c r="JN39" s="531"/>
      <c r="JO39" s="531"/>
      <c r="JQ39" s="532"/>
      <c r="JR39" s="532"/>
      <c r="JS39" s="532"/>
      <c r="JT39" s="532"/>
      <c r="JU39" s="532"/>
      <c r="JV39" s="532"/>
      <c r="JW39" s="532"/>
      <c r="JX39" s="532"/>
      <c r="JY39" s="532"/>
      <c r="JZ39" s="532"/>
      <c r="KA39" s="532"/>
      <c r="KB39" s="532"/>
      <c r="KC39" s="532"/>
      <c r="KD39" s="532"/>
      <c r="KE39" s="532"/>
      <c r="KF39" s="532"/>
      <c r="KG39" s="532"/>
      <c r="KH39" s="532"/>
      <c r="KI39" s="532"/>
      <c r="KJ39" s="532"/>
      <c r="KK39" s="532"/>
      <c r="KL39" s="532"/>
      <c r="KN39" s="533"/>
      <c r="KO39" s="533"/>
      <c r="KP39" s="533"/>
      <c r="KQ39" s="533"/>
      <c r="KR39" s="533"/>
      <c r="KS39" s="533"/>
      <c r="KT39" s="533"/>
      <c r="KU39" s="533"/>
      <c r="KV39" s="533"/>
      <c r="KW39" s="533"/>
      <c r="KX39" s="533"/>
      <c r="KY39" s="533"/>
      <c r="KZ39" s="533"/>
      <c r="LA39" s="533"/>
      <c r="LB39" s="533"/>
      <c r="LC39" s="533"/>
      <c r="LD39" s="533"/>
      <c r="LE39" s="533"/>
      <c r="LF39" s="533"/>
      <c r="LG39" s="533"/>
      <c r="LH39" s="533"/>
      <c r="LI39" s="533"/>
    </row>
    <row r="40" spans="1:321" x14ac:dyDescent="0.25">
      <c r="A40" s="37" t="str">
        <f>LCI!A62</f>
        <v>Propane, Input (kg/yr)</v>
      </c>
      <c r="B40" s="119"/>
      <c r="C40" s="119"/>
      <c r="D40" s="217"/>
      <c r="E40" s="217"/>
      <c r="F40" s="119"/>
      <c r="G40" s="119"/>
      <c r="H40" s="119"/>
      <c r="I40" s="119"/>
      <c r="J40" s="119"/>
      <c r="K40" s="119"/>
      <c r="L40" s="119"/>
      <c r="M40" s="119"/>
      <c r="N40" s="119"/>
      <c r="O40" s="255"/>
      <c r="P40" s="247"/>
      <c r="Q40" s="247"/>
      <c r="R40" s="247"/>
      <c r="S40" s="247"/>
      <c r="T40" s="265"/>
      <c r="U40" s="247"/>
      <c r="V40" s="247"/>
      <c r="X40" s="44"/>
      <c r="Y40" s="40"/>
      <c r="Z40" s="40"/>
      <c r="AA40" s="40"/>
      <c r="AB40" s="40"/>
      <c r="AC40" s="40"/>
      <c r="AD40" s="40"/>
      <c r="AE40" s="40"/>
      <c r="AF40" s="40"/>
      <c r="AG40" s="40"/>
      <c r="AH40" s="40"/>
      <c r="AI40" s="40"/>
      <c r="AJ40" s="40"/>
      <c r="AK40" s="40"/>
      <c r="AL40" s="261"/>
      <c r="AM40" s="259"/>
      <c r="AN40" s="259"/>
      <c r="AO40" s="259"/>
      <c r="AP40" s="259"/>
      <c r="AQ40" s="259"/>
      <c r="AR40" s="259"/>
      <c r="AS40" s="259"/>
      <c r="AU40" s="41"/>
      <c r="AV40" s="41"/>
      <c r="AW40" s="41"/>
      <c r="AX40" s="41"/>
      <c r="AY40" s="41"/>
      <c r="AZ40" s="41"/>
      <c r="BA40" s="41"/>
      <c r="BB40" s="41"/>
      <c r="BC40" s="41"/>
      <c r="BD40" s="41"/>
      <c r="BE40" s="41"/>
      <c r="BF40" s="41"/>
      <c r="BG40" s="41"/>
      <c r="BH40" s="41"/>
      <c r="BI40" s="41"/>
      <c r="BJ40" s="41"/>
      <c r="BK40" s="41"/>
      <c r="BL40" s="41"/>
      <c r="BM40" s="41"/>
      <c r="BN40" s="41"/>
      <c r="BO40" s="41"/>
      <c r="BP40" s="41"/>
      <c r="BR40" s="507"/>
      <c r="BS40" s="507"/>
      <c r="BT40" s="507"/>
      <c r="BU40" s="507"/>
      <c r="BV40" s="507"/>
      <c r="BW40" s="507"/>
      <c r="BX40" s="507"/>
      <c r="BY40" s="507"/>
      <c r="BZ40" s="507"/>
      <c r="CA40" s="507"/>
      <c r="CB40" s="507"/>
      <c r="CC40" s="507"/>
      <c r="CD40" s="507"/>
      <c r="CE40" s="507"/>
      <c r="CF40" s="507"/>
      <c r="CG40" s="507"/>
      <c r="CH40" s="507"/>
      <c r="CI40" s="507"/>
      <c r="CJ40" s="507"/>
      <c r="CK40" s="507"/>
      <c r="CL40" s="507"/>
      <c r="CM40" s="507"/>
      <c r="CO40" s="511"/>
      <c r="CP40" s="511"/>
      <c r="CQ40" s="511"/>
      <c r="CR40" s="511"/>
      <c r="CS40" s="511"/>
      <c r="CT40" s="511"/>
      <c r="CU40" s="511"/>
      <c r="CV40" s="511"/>
      <c r="CW40" s="511"/>
      <c r="CX40" s="511"/>
      <c r="CY40" s="511"/>
      <c r="CZ40" s="511"/>
      <c r="DA40" s="511"/>
      <c r="DB40" s="511"/>
      <c r="DC40" s="511"/>
      <c r="DD40" s="511"/>
      <c r="DE40" s="511"/>
      <c r="DF40" s="511"/>
      <c r="DG40" s="511"/>
      <c r="DH40" s="511"/>
      <c r="DI40" s="511"/>
      <c r="DJ40" s="511"/>
      <c r="DL40" s="530"/>
      <c r="DM40" s="530"/>
      <c r="DN40" s="530"/>
      <c r="DO40" s="530"/>
      <c r="DP40" s="530"/>
      <c r="DQ40" s="530"/>
      <c r="DR40" s="530"/>
      <c r="DS40" s="530"/>
      <c r="DT40" s="530"/>
      <c r="DU40" s="530"/>
      <c r="DV40" s="530"/>
      <c r="DW40" s="530"/>
      <c r="DX40" s="530"/>
      <c r="DY40" s="530"/>
      <c r="DZ40" s="530"/>
      <c r="EA40" s="530"/>
      <c r="EB40" s="530"/>
      <c r="EC40" s="530"/>
      <c r="ED40" s="530"/>
      <c r="EE40" s="530"/>
      <c r="EF40" s="530"/>
      <c r="EG40" s="530"/>
      <c r="EI40" s="531"/>
      <c r="EJ40" s="531"/>
      <c r="EK40" s="536"/>
      <c r="EL40" s="531"/>
      <c r="EM40" s="531"/>
      <c r="EN40" s="531"/>
      <c r="EO40" s="531"/>
      <c r="EP40" s="531"/>
      <c r="EQ40" s="531"/>
      <c r="ER40" s="531"/>
      <c r="ES40" s="531"/>
      <c r="ET40" s="531"/>
      <c r="EU40" s="531"/>
      <c r="EV40" s="531"/>
      <c r="EW40" s="531"/>
      <c r="EX40" s="531"/>
      <c r="EY40" s="531"/>
      <c r="EZ40" s="531"/>
      <c r="FA40" s="531"/>
      <c r="FB40" s="531"/>
      <c r="FC40" s="531"/>
      <c r="FD40" s="531"/>
      <c r="FF40" s="532"/>
      <c r="FG40" s="532"/>
      <c r="FH40" s="532"/>
      <c r="FI40" s="532"/>
      <c r="FJ40" s="532"/>
      <c r="FK40" s="532"/>
      <c r="FL40" s="532"/>
      <c r="FM40" s="532"/>
      <c r="FN40" s="532"/>
      <c r="FO40" s="532"/>
      <c r="FP40" s="532"/>
      <c r="FQ40" s="532"/>
      <c r="FR40" s="532"/>
      <c r="FS40" s="532"/>
      <c r="FT40" s="532"/>
      <c r="FU40" s="532"/>
      <c r="FV40" s="532"/>
      <c r="FW40" s="532"/>
      <c r="FX40" s="532"/>
      <c r="FY40" s="532"/>
      <c r="FZ40" s="532"/>
      <c r="GA40" s="532"/>
      <c r="GC40" s="533"/>
      <c r="GD40" s="533"/>
      <c r="GE40" s="533"/>
      <c r="GF40" s="533"/>
      <c r="GG40" s="533"/>
      <c r="GH40" s="533"/>
      <c r="GI40" s="533"/>
      <c r="GJ40" s="533"/>
      <c r="GK40" s="533"/>
      <c r="GL40" s="533"/>
      <c r="GM40" s="533"/>
      <c r="GN40" s="533"/>
      <c r="GO40" s="533"/>
      <c r="GP40" s="533"/>
      <c r="GQ40" s="533"/>
      <c r="GR40" s="533"/>
      <c r="GS40" s="533"/>
      <c r="GT40" s="533"/>
      <c r="GU40" s="533"/>
      <c r="GV40" s="533"/>
      <c r="GW40" s="533"/>
      <c r="GX40" s="533"/>
      <c r="GZ40" s="511"/>
      <c r="HA40" s="511"/>
      <c r="HB40" s="511"/>
      <c r="HC40" s="511"/>
      <c r="HD40" s="511"/>
      <c r="HE40" s="511"/>
      <c r="HF40" s="511"/>
      <c r="HG40" s="511"/>
      <c r="HH40" s="511"/>
      <c r="HI40" s="511"/>
      <c r="HJ40" s="511"/>
      <c r="HK40" s="511"/>
      <c r="HL40" s="511"/>
      <c r="HM40" s="511"/>
      <c r="HN40" s="511"/>
      <c r="HO40" s="511"/>
      <c r="HP40" s="511"/>
      <c r="HQ40" s="511"/>
      <c r="HR40" s="511"/>
      <c r="HS40" s="511"/>
      <c r="HT40" s="511"/>
      <c r="HU40" s="511"/>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T40" s="531"/>
      <c r="IU40" s="531"/>
      <c r="IV40" s="531"/>
      <c r="IW40" s="531"/>
      <c r="IX40" s="531"/>
      <c r="IY40" s="531"/>
      <c r="IZ40" s="531"/>
      <c r="JA40" s="531"/>
      <c r="JB40" s="531"/>
      <c r="JC40" s="531"/>
      <c r="JD40" s="531"/>
      <c r="JE40" s="531"/>
      <c r="JF40" s="531"/>
      <c r="JG40" s="531"/>
      <c r="JH40" s="531"/>
      <c r="JI40" s="531"/>
      <c r="JJ40" s="531"/>
      <c r="JK40" s="531"/>
      <c r="JL40" s="531"/>
      <c r="JM40" s="531"/>
      <c r="JN40" s="531"/>
      <c r="JO40" s="531"/>
      <c r="JQ40" s="532"/>
      <c r="JR40" s="532"/>
      <c r="JS40" s="532"/>
      <c r="JT40" s="532"/>
      <c r="JU40" s="532"/>
      <c r="JV40" s="532"/>
      <c r="JW40" s="532"/>
      <c r="JX40" s="532"/>
      <c r="JY40" s="532"/>
      <c r="JZ40" s="532"/>
      <c r="KA40" s="532"/>
      <c r="KB40" s="532"/>
      <c r="KC40" s="532"/>
      <c r="KD40" s="532"/>
      <c r="KE40" s="532"/>
      <c r="KF40" s="532"/>
      <c r="KG40" s="532"/>
      <c r="KH40" s="532"/>
      <c r="KI40" s="532"/>
      <c r="KJ40" s="532"/>
      <c r="KK40" s="532"/>
      <c r="KL40" s="532"/>
      <c r="KN40" s="533"/>
      <c r="KO40" s="533"/>
      <c r="KP40" s="533"/>
      <c r="KQ40" s="533"/>
      <c r="KR40" s="533"/>
      <c r="KS40" s="533"/>
      <c r="KT40" s="533"/>
      <c r="KU40" s="533"/>
      <c r="KV40" s="533"/>
      <c r="KW40" s="533"/>
      <c r="KX40" s="533"/>
      <c r="KY40" s="533"/>
      <c r="KZ40" s="533"/>
      <c r="LA40" s="533"/>
      <c r="LB40" s="533"/>
      <c r="LC40" s="533"/>
      <c r="LD40" s="533"/>
      <c r="LE40" s="533"/>
      <c r="LF40" s="533"/>
      <c r="LG40" s="533"/>
      <c r="LH40" s="533"/>
      <c r="LI40" s="533"/>
    </row>
    <row r="41" spans="1:321" x14ac:dyDescent="0.25">
      <c r="A41" s="37"/>
      <c r="B41" s="119"/>
      <c r="C41" s="119"/>
      <c r="D41" s="217"/>
      <c r="E41" s="217"/>
      <c r="F41" s="119"/>
      <c r="G41" s="119"/>
      <c r="H41" s="119"/>
      <c r="I41" s="119"/>
      <c r="J41" s="119"/>
      <c r="K41" s="119"/>
      <c r="L41" s="119"/>
      <c r="M41" s="119"/>
      <c r="N41" s="119"/>
      <c r="O41" s="255"/>
      <c r="P41" s="247"/>
      <c r="Q41" s="247"/>
      <c r="R41" s="247"/>
      <c r="S41" s="247"/>
      <c r="T41" s="265"/>
      <c r="U41" s="247"/>
      <c r="V41" s="247"/>
      <c r="X41" s="44"/>
      <c r="Y41" s="40"/>
      <c r="Z41" s="40"/>
      <c r="AA41" s="40"/>
      <c r="AB41" s="40"/>
      <c r="AC41" s="40"/>
      <c r="AD41" s="40"/>
      <c r="AE41" s="40"/>
      <c r="AF41" s="40"/>
      <c r="AG41" s="40"/>
      <c r="AH41" s="40"/>
      <c r="AI41" s="40"/>
      <c r="AJ41" s="40"/>
      <c r="AK41" s="40"/>
      <c r="AL41" s="261"/>
      <c r="AM41" s="259"/>
      <c r="AN41" s="259"/>
      <c r="AO41" s="259"/>
      <c r="AP41" s="259"/>
      <c r="AQ41" s="259"/>
      <c r="AR41" s="259"/>
      <c r="AS41" s="259"/>
      <c r="AU41" s="41"/>
      <c r="AV41" s="41"/>
      <c r="AW41" s="41"/>
      <c r="AX41" s="41"/>
      <c r="AY41" s="41"/>
      <c r="AZ41" s="41"/>
      <c r="BA41" s="41"/>
      <c r="BB41" s="41"/>
      <c r="BC41" s="41"/>
      <c r="BD41" s="41"/>
      <c r="BE41" s="41"/>
      <c r="BF41" s="41"/>
      <c r="BG41" s="41"/>
      <c r="BH41" s="41"/>
      <c r="BI41" s="41"/>
      <c r="BJ41" s="41"/>
      <c r="BK41" s="41"/>
      <c r="BL41" s="41"/>
      <c r="BM41" s="41"/>
      <c r="BN41" s="41"/>
      <c r="BO41" s="41"/>
      <c r="BP41" s="41"/>
      <c r="BR41" s="507"/>
      <c r="BS41" s="507"/>
      <c r="BT41" s="507"/>
      <c r="BU41" s="507"/>
      <c r="BV41" s="507"/>
      <c r="BW41" s="507"/>
      <c r="BX41" s="507"/>
      <c r="BY41" s="507"/>
      <c r="BZ41" s="507"/>
      <c r="CA41" s="507"/>
      <c r="CB41" s="507"/>
      <c r="CC41" s="507"/>
      <c r="CD41" s="507"/>
      <c r="CE41" s="507"/>
      <c r="CF41" s="507"/>
      <c r="CG41" s="507"/>
      <c r="CH41" s="507"/>
      <c r="CI41" s="507"/>
      <c r="CJ41" s="507"/>
      <c r="CK41" s="507"/>
      <c r="CL41" s="507"/>
      <c r="CM41" s="507"/>
      <c r="CO41" s="511"/>
      <c r="CP41" s="511"/>
      <c r="CQ41" s="511"/>
      <c r="CR41" s="511"/>
      <c r="CS41" s="511"/>
      <c r="CT41" s="511"/>
      <c r="CU41" s="511"/>
      <c r="CV41" s="511"/>
      <c r="CW41" s="511"/>
      <c r="CX41" s="511"/>
      <c r="CY41" s="511"/>
      <c r="CZ41" s="511"/>
      <c r="DA41" s="511"/>
      <c r="DB41" s="511"/>
      <c r="DC41" s="511"/>
      <c r="DD41" s="511"/>
      <c r="DE41" s="511"/>
      <c r="DF41" s="511"/>
      <c r="DG41" s="511"/>
      <c r="DH41" s="511"/>
      <c r="DI41" s="511"/>
      <c r="DJ41" s="511"/>
      <c r="DL41" s="530"/>
      <c r="DM41" s="530"/>
      <c r="DN41" s="530"/>
      <c r="DO41" s="530"/>
      <c r="DP41" s="530"/>
      <c r="DQ41" s="530"/>
      <c r="DR41" s="530"/>
      <c r="DS41" s="530"/>
      <c r="DT41" s="530"/>
      <c r="DU41" s="530"/>
      <c r="DV41" s="530"/>
      <c r="DW41" s="530"/>
      <c r="DX41" s="530"/>
      <c r="DY41" s="530"/>
      <c r="DZ41" s="530"/>
      <c r="EA41" s="530"/>
      <c r="EB41" s="530"/>
      <c r="EC41" s="530"/>
      <c r="ED41" s="530"/>
      <c r="EE41" s="530"/>
      <c r="EF41" s="530"/>
      <c r="EG41" s="530"/>
      <c r="EI41" s="531"/>
      <c r="EJ41" s="531"/>
      <c r="EK41" s="536"/>
      <c r="EL41" s="531"/>
      <c r="EM41" s="531"/>
      <c r="EN41" s="531"/>
      <c r="EO41" s="531"/>
      <c r="EP41" s="531"/>
      <c r="EQ41" s="531"/>
      <c r="ER41" s="531"/>
      <c r="ES41" s="531"/>
      <c r="ET41" s="531"/>
      <c r="EU41" s="531"/>
      <c r="EV41" s="531"/>
      <c r="EW41" s="531"/>
      <c r="EX41" s="531"/>
      <c r="EY41" s="531"/>
      <c r="EZ41" s="531"/>
      <c r="FA41" s="531"/>
      <c r="FB41" s="531"/>
      <c r="FC41" s="531"/>
      <c r="FD41" s="531"/>
      <c r="FF41" s="532"/>
      <c r="FG41" s="532"/>
      <c r="FH41" s="532"/>
      <c r="FI41" s="532"/>
      <c r="FJ41" s="532"/>
      <c r="FK41" s="532"/>
      <c r="FL41" s="532"/>
      <c r="FM41" s="532"/>
      <c r="FN41" s="532"/>
      <c r="FO41" s="532"/>
      <c r="FP41" s="532"/>
      <c r="FQ41" s="532"/>
      <c r="FR41" s="532"/>
      <c r="FS41" s="532"/>
      <c r="FT41" s="532"/>
      <c r="FU41" s="532"/>
      <c r="FV41" s="532"/>
      <c r="FW41" s="532"/>
      <c r="FX41" s="532"/>
      <c r="FY41" s="532"/>
      <c r="FZ41" s="532"/>
      <c r="GA41" s="532"/>
      <c r="GC41" s="533"/>
      <c r="GD41" s="533"/>
      <c r="GE41" s="533"/>
      <c r="GF41" s="533"/>
      <c r="GG41" s="533"/>
      <c r="GH41" s="533"/>
      <c r="GI41" s="533"/>
      <c r="GJ41" s="533"/>
      <c r="GK41" s="533"/>
      <c r="GL41" s="533"/>
      <c r="GM41" s="533"/>
      <c r="GN41" s="533"/>
      <c r="GO41" s="533"/>
      <c r="GP41" s="533"/>
      <c r="GQ41" s="533"/>
      <c r="GR41" s="533"/>
      <c r="GS41" s="533"/>
      <c r="GT41" s="533"/>
      <c r="GU41" s="533"/>
      <c r="GV41" s="533"/>
      <c r="GW41" s="533"/>
      <c r="GX41" s="533"/>
      <c r="GZ41" s="511"/>
      <c r="HA41" s="511"/>
      <c r="HB41" s="511"/>
      <c r="HC41" s="511"/>
      <c r="HD41" s="511"/>
      <c r="HE41" s="511"/>
      <c r="HF41" s="511"/>
      <c r="HG41" s="511"/>
      <c r="HH41" s="511"/>
      <c r="HI41" s="511"/>
      <c r="HJ41" s="511"/>
      <c r="HK41" s="511"/>
      <c r="HL41" s="511"/>
      <c r="HM41" s="511"/>
      <c r="HN41" s="511"/>
      <c r="HO41" s="511"/>
      <c r="HP41" s="511"/>
      <c r="HQ41" s="511"/>
      <c r="HR41" s="511"/>
      <c r="HS41" s="511"/>
      <c r="HT41" s="511"/>
      <c r="HU41" s="511"/>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T41" s="531"/>
      <c r="IU41" s="531"/>
      <c r="IV41" s="531"/>
      <c r="IW41" s="531"/>
      <c r="IX41" s="531"/>
      <c r="IY41" s="531"/>
      <c r="IZ41" s="531"/>
      <c r="JA41" s="531"/>
      <c r="JB41" s="531"/>
      <c r="JC41" s="531"/>
      <c r="JD41" s="531"/>
      <c r="JE41" s="531"/>
      <c r="JF41" s="531"/>
      <c r="JG41" s="531"/>
      <c r="JH41" s="531"/>
      <c r="JI41" s="531"/>
      <c r="JJ41" s="531"/>
      <c r="JK41" s="531"/>
      <c r="JL41" s="531"/>
      <c r="JM41" s="531"/>
      <c r="JN41" s="531"/>
      <c r="JO41" s="531"/>
      <c r="JQ41" s="532"/>
      <c r="JR41" s="532"/>
      <c r="JS41" s="532"/>
      <c r="JT41" s="532"/>
      <c r="JU41" s="532"/>
      <c r="JV41" s="532"/>
      <c r="JW41" s="532"/>
      <c r="JX41" s="532"/>
      <c r="JY41" s="532"/>
      <c r="JZ41" s="532"/>
      <c r="KA41" s="532"/>
      <c r="KB41" s="532"/>
      <c r="KC41" s="532"/>
      <c r="KD41" s="532"/>
      <c r="KE41" s="532"/>
      <c r="KF41" s="532"/>
      <c r="KG41" s="532"/>
      <c r="KH41" s="532"/>
      <c r="KI41" s="532"/>
      <c r="KJ41" s="532"/>
      <c r="KK41" s="532"/>
      <c r="KL41" s="532"/>
      <c r="KN41" s="533"/>
      <c r="KO41" s="533"/>
      <c r="KP41" s="533"/>
      <c r="KQ41" s="533"/>
      <c r="KR41" s="533"/>
      <c r="KS41" s="533"/>
      <c r="KT41" s="533"/>
      <c r="KU41" s="533"/>
      <c r="KV41" s="533"/>
      <c r="KW41" s="533"/>
      <c r="KX41" s="533"/>
      <c r="KY41" s="533"/>
      <c r="KZ41" s="533"/>
      <c r="LA41" s="533"/>
      <c r="LB41" s="533"/>
      <c r="LC41" s="533"/>
      <c r="LD41" s="533"/>
      <c r="LE41" s="533"/>
      <c r="LF41" s="533"/>
      <c r="LG41" s="533"/>
      <c r="LH41" s="533"/>
      <c r="LI41" s="533"/>
    </row>
    <row r="42" spans="1:321" x14ac:dyDescent="0.25">
      <c r="A42" s="118" t="s">
        <v>2502</v>
      </c>
      <c r="B42" s="130">
        <v>1</v>
      </c>
      <c r="C42" s="130">
        <v>1</v>
      </c>
      <c r="D42" s="216">
        <v>1</v>
      </c>
      <c r="E42" s="216">
        <v>1</v>
      </c>
      <c r="F42" s="130">
        <v>1</v>
      </c>
      <c r="G42" s="130">
        <v>1</v>
      </c>
      <c r="H42" s="130">
        <v>1</v>
      </c>
      <c r="I42" s="130">
        <v>1</v>
      </c>
      <c r="J42" s="130">
        <v>1</v>
      </c>
      <c r="K42" s="130">
        <v>1</v>
      </c>
      <c r="L42" s="130">
        <v>1</v>
      </c>
      <c r="M42" s="130">
        <v>1</v>
      </c>
      <c r="N42" s="130">
        <v>1</v>
      </c>
      <c r="O42" s="130">
        <v>1</v>
      </c>
      <c r="P42" s="130">
        <v>1</v>
      </c>
      <c r="Q42" s="130">
        <v>1</v>
      </c>
      <c r="R42" s="130">
        <v>1</v>
      </c>
      <c r="S42" s="130">
        <v>1</v>
      </c>
      <c r="T42" s="130">
        <v>1</v>
      </c>
      <c r="U42" s="130">
        <v>1</v>
      </c>
      <c r="V42" s="130">
        <v>1</v>
      </c>
      <c r="X42" s="44"/>
      <c r="Y42" s="40"/>
      <c r="Z42" s="40"/>
      <c r="AA42" s="40"/>
      <c r="AB42" s="40"/>
      <c r="AC42" s="40"/>
      <c r="AD42" s="40"/>
      <c r="AE42" s="40"/>
      <c r="AF42" s="40"/>
      <c r="AG42" s="40"/>
      <c r="AH42" s="40"/>
      <c r="AI42" s="40"/>
      <c r="AJ42" s="40"/>
      <c r="AK42" s="40"/>
      <c r="AL42" s="261"/>
      <c r="AM42" s="259"/>
      <c r="AN42" s="259"/>
      <c r="AO42" s="259"/>
      <c r="AP42" s="259"/>
      <c r="AQ42" s="259"/>
      <c r="AR42" s="259"/>
      <c r="AS42" s="259"/>
      <c r="AU42" s="41"/>
      <c r="AV42" s="41"/>
      <c r="AW42" s="41"/>
      <c r="AX42" s="41"/>
      <c r="AY42" s="41"/>
      <c r="AZ42" s="41"/>
      <c r="BA42" s="41"/>
      <c r="BB42" s="41"/>
      <c r="BC42" s="41"/>
      <c r="BD42" s="41"/>
      <c r="BE42" s="41"/>
      <c r="BF42" s="41"/>
      <c r="BG42" s="41"/>
      <c r="BH42" s="41"/>
      <c r="BI42" s="41"/>
      <c r="BJ42" s="41"/>
      <c r="BK42" s="41"/>
      <c r="BL42" s="41"/>
      <c r="BM42" s="41"/>
      <c r="BN42" s="41"/>
      <c r="BO42" s="41"/>
      <c r="BP42" s="41"/>
      <c r="BR42" s="507"/>
      <c r="BS42" s="507"/>
      <c r="BT42" s="507"/>
      <c r="BU42" s="507"/>
      <c r="BV42" s="507"/>
      <c r="BW42" s="507"/>
      <c r="BX42" s="507"/>
      <c r="BY42" s="507"/>
      <c r="BZ42" s="507"/>
      <c r="CA42" s="507"/>
      <c r="CB42" s="507"/>
      <c r="CC42" s="507"/>
      <c r="CD42" s="507"/>
      <c r="CE42" s="507"/>
      <c r="CF42" s="507"/>
      <c r="CG42" s="507"/>
      <c r="CH42" s="507"/>
      <c r="CI42" s="507"/>
      <c r="CJ42" s="507"/>
      <c r="CK42" s="507"/>
      <c r="CL42" s="507"/>
      <c r="CM42" s="507"/>
      <c r="CO42" s="511"/>
      <c r="CP42" s="511"/>
      <c r="CQ42" s="511"/>
      <c r="CR42" s="511"/>
      <c r="CS42" s="511"/>
      <c r="CT42" s="511"/>
      <c r="CU42" s="511"/>
      <c r="CV42" s="511"/>
      <c r="CW42" s="511"/>
      <c r="CX42" s="511"/>
      <c r="CY42" s="511"/>
      <c r="CZ42" s="511"/>
      <c r="DA42" s="511"/>
      <c r="DB42" s="511"/>
      <c r="DC42" s="511"/>
      <c r="DD42" s="511"/>
      <c r="DE42" s="511"/>
      <c r="DF42" s="511"/>
      <c r="DG42" s="511"/>
      <c r="DH42" s="511"/>
      <c r="DI42" s="511"/>
      <c r="DJ42" s="511"/>
      <c r="DL42" s="530"/>
      <c r="DM42" s="530"/>
      <c r="DN42" s="530"/>
      <c r="DO42" s="530"/>
      <c r="DP42" s="530"/>
      <c r="DQ42" s="530"/>
      <c r="DR42" s="530"/>
      <c r="DS42" s="530"/>
      <c r="DT42" s="530"/>
      <c r="DU42" s="530"/>
      <c r="DV42" s="530"/>
      <c r="DW42" s="530"/>
      <c r="DX42" s="530"/>
      <c r="DY42" s="530"/>
      <c r="DZ42" s="530"/>
      <c r="EA42" s="530"/>
      <c r="EB42" s="530"/>
      <c r="EC42" s="530"/>
      <c r="ED42" s="530"/>
      <c r="EE42" s="530"/>
      <c r="EF42" s="530"/>
      <c r="EG42" s="530"/>
      <c r="EI42" s="531"/>
      <c r="EJ42" s="531"/>
      <c r="EK42" s="536"/>
      <c r="EL42" s="531"/>
      <c r="EM42" s="531"/>
      <c r="EN42" s="531"/>
      <c r="EO42" s="531"/>
      <c r="EP42" s="531"/>
      <c r="EQ42" s="531"/>
      <c r="ER42" s="531"/>
      <c r="ES42" s="531"/>
      <c r="ET42" s="531"/>
      <c r="EU42" s="531"/>
      <c r="EV42" s="531"/>
      <c r="EW42" s="531"/>
      <c r="EX42" s="531"/>
      <c r="EY42" s="531"/>
      <c r="EZ42" s="531"/>
      <c r="FA42" s="531"/>
      <c r="FB42" s="531"/>
      <c r="FC42" s="531"/>
      <c r="FD42" s="531"/>
      <c r="FF42" s="532"/>
      <c r="FG42" s="532"/>
      <c r="FH42" s="532"/>
      <c r="FI42" s="532"/>
      <c r="FJ42" s="532"/>
      <c r="FK42" s="532"/>
      <c r="FL42" s="532"/>
      <c r="FM42" s="532"/>
      <c r="FN42" s="532"/>
      <c r="FO42" s="532"/>
      <c r="FP42" s="532"/>
      <c r="FQ42" s="532"/>
      <c r="FR42" s="532"/>
      <c r="FS42" s="532"/>
      <c r="FT42" s="532"/>
      <c r="FU42" s="532"/>
      <c r="FV42" s="532"/>
      <c r="FW42" s="532"/>
      <c r="FX42" s="532"/>
      <c r="FY42" s="532"/>
      <c r="FZ42" s="532"/>
      <c r="GA42" s="532"/>
      <c r="GC42" s="533"/>
      <c r="GD42" s="533"/>
      <c r="GE42" s="533"/>
      <c r="GF42" s="533"/>
      <c r="GG42" s="533"/>
      <c r="GH42" s="533"/>
      <c r="GI42" s="533"/>
      <c r="GJ42" s="533"/>
      <c r="GK42" s="533"/>
      <c r="GL42" s="533"/>
      <c r="GM42" s="533"/>
      <c r="GN42" s="533"/>
      <c r="GO42" s="533"/>
      <c r="GP42" s="533"/>
      <c r="GQ42" s="533"/>
      <c r="GR42" s="533"/>
      <c r="GS42" s="533"/>
      <c r="GT42" s="533"/>
      <c r="GU42" s="533"/>
      <c r="GV42" s="533"/>
      <c r="GW42" s="533"/>
      <c r="GX42" s="533"/>
      <c r="GZ42" s="511"/>
      <c r="HA42" s="511"/>
      <c r="HB42" s="511"/>
      <c r="HC42" s="511"/>
      <c r="HD42" s="511"/>
      <c r="HE42" s="511"/>
      <c r="HF42" s="511"/>
      <c r="HG42" s="511"/>
      <c r="HH42" s="511"/>
      <c r="HI42" s="511"/>
      <c r="HJ42" s="511"/>
      <c r="HK42" s="511"/>
      <c r="HL42" s="511"/>
      <c r="HM42" s="511"/>
      <c r="HN42" s="511"/>
      <c r="HO42" s="511"/>
      <c r="HP42" s="511"/>
      <c r="HQ42" s="511"/>
      <c r="HR42" s="511"/>
      <c r="HS42" s="511"/>
      <c r="HT42" s="511"/>
      <c r="HU42" s="511"/>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T42" s="531"/>
      <c r="IU42" s="531"/>
      <c r="IV42" s="531"/>
      <c r="IW42" s="531"/>
      <c r="IX42" s="531"/>
      <c r="IY42" s="531"/>
      <c r="IZ42" s="531"/>
      <c r="JA42" s="531"/>
      <c r="JB42" s="531"/>
      <c r="JC42" s="531"/>
      <c r="JD42" s="531"/>
      <c r="JE42" s="531"/>
      <c r="JF42" s="531"/>
      <c r="JG42" s="531"/>
      <c r="JH42" s="531"/>
      <c r="JI42" s="531"/>
      <c r="JJ42" s="531"/>
      <c r="JK42" s="531"/>
      <c r="JL42" s="531"/>
      <c r="JM42" s="531"/>
      <c r="JN42" s="531"/>
      <c r="JO42" s="531"/>
      <c r="JQ42" s="532"/>
      <c r="JR42" s="532"/>
      <c r="JS42" s="532"/>
      <c r="JT42" s="532"/>
      <c r="JU42" s="532"/>
      <c r="JV42" s="532"/>
      <c r="JW42" s="532"/>
      <c r="JX42" s="532"/>
      <c r="JY42" s="532"/>
      <c r="JZ42" s="532"/>
      <c r="KA42" s="532"/>
      <c r="KB42" s="532"/>
      <c r="KC42" s="532"/>
      <c r="KD42" s="532"/>
      <c r="KE42" s="532"/>
      <c r="KF42" s="532"/>
      <c r="KG42" s="532"/>
      <c r="KH42" s="532"/>
      <c r="KI42" s="532"/>
      <c r="KJ42" s="532"/>
      <c r="KK42" s="532"/>
      <c r="KL42" s="532"/>
      <c r="KN42" s="533"/>
      <c r="KO42" s="533"/>
      <c r="KP42" s="533"/>
      <c r="KQ42" s="533"/>
      <c r="KR42" s="533"/>
      <c r="KS42" s="533"/>
      <c r="KT42" s="533"/>
      <c r="KU42" s="533"/>
      <c r="KV42" s="533"/>
      <c r="KW42" s="533"/>
      <c r="KX42" s="533"/>
      <c r="KY42" s="533"/>
      <c r="KZ42" s="533"/>
      <c r="LA42" s="533"/>
      <c r="LB42" s="533"/>
      <c r="LC42" s="533"/>
      <c r="LD42" s="533"/>
      <c r="LE42" s="533"/>
      <c r="LF42" s="533"/>
      <c r="LG42" s="533"/>
      <c r="LH42" s="533"/>
      <c r="LI42" s="533"/>
    </row>
    <row r="43" spans="1:321" x14ac:dyDescent="0.25">
      <c r="A43" s="37" t="str">
        <f>LCI!A3</f>
        <v>Capital Cost ($)</v>
      </c>
      <c r="B43" s="119">
        <f>HexExtSoy!$K10*B$42</f>
        <v>107751.31564873007</v>
      </c>
      <c r="C43" s="119">
        <f>HexExtSoy!$K10*C$42</f>
        <v>107751.31564873007</v>
      </c>
      <c r="D43" s="232">
        <f>StarchFerm!K18*D$42</f>
        <v>312512.00050020003</v>
      </c>
      <c r="E43" s="119"/>
      <c r="F43" s="119"/>
      <c r="G43" s="119"/>
      <c r="H43" s="119"/>
      <c r="I43" s="119"/>
      <c r="J43" s="119">
        <f>J42*GasFT!K12</f>
        <v>754991.22499999998</v>
      </c>
      <c r="K43" s="119">
        <f>K42*GasFT!Q12</f>
        <v>586960.6399999999</v>
      </c>
      <c r="L43" s="119">
        <f>L42*GasFT!AC12</f>
        <v>655090</v>
      </c>
      <c r="M43" s="230">
        <f>HexExtAlg!K10*M$42</f>
        <v>1759999.9982434856</v>
      </c>
      <c r="N43" s="119">
        <f>N42*HTL!I7</f>
        <v>7999999.9696151307</v>
      </c>
      <c r="O43" s="255">
        <f>O42*GasFT!AC12</f>
        <v>655090</v>
      </c>
      <c r="P43" s="247"/>
      <c r="Q43" s="247"/>
      <c r="R43" s="247"/>
      <c r="S43" s="247"/>
      <c r="T43" s="265"/>
      <c r="U43" s="247"/>
      <c r="V43" s="247"/>
      <c r="X43" s="44"/>
      <c r="Y43" s="40"/>
      <c r="Z43" s="40"/>
      <c r="AA43" s="40"/>
      <c r="AB43" s="40"/>
      <c r="AC43" s="40"/>
      <c r="AD43" s="40"/>
      <c r="AE43" s="40"/>
      <c r="AF43" s="40"/>
      <c r="AG43" s="40"/>
      <c r="AH43" s="40"/>
      <c r="AI43" s="40"/>
      <c r="AJ43" s="40"/>
      <c r="AK43" s="40"/>
      <c r="AL43" s="261"/>
      <c r="AM43" s="259"/>
      <c r="AN43" s="259"/>
      <c r="AO43" s="259"/>
      <c r="AP43" s="259"/>
      <c r="AQ43" s="259"/>
      <c r="AR43" s="259"/>
      <c r="AS43" s="259"/>
      <c r="AU43" s="41"/>
      <c r="AV43" s="41"/>
      <c r="AW43" s="41"/>
      <c r="AX43" s="41"/>
      <c r="AY43" s="41"/>
      <c r="AZ43" s="41"/>
      <c r="BA43" s="41"/>
      <c r="BB43" s="41"/>
      <c r="BC43" s="41"/>
      <c r="BD43" s="41"/>
      <c r="BE43" s="41"/>
      <c r="BF43" s="41"/>
      <c r="BG43" s="41"/>
      <c r="BH43" s="41"/>
      <c r="BI43" s="41"/>
      <c r="BJ43" s="41"/>
      <c r="BK43" s="41"/>
      <c r="BL43" s="41"/>
      <c r="BM43" s="41"/>
      <c r="BN43" s="41"/>
      <c r="BO43" s="41"/>
      <c r="BP43" s="41"/>
      <c r="BR43" s="507"/>
      <c r="BS43" s="507"/>
      <c r="BT43" s="507"/>
      <c r="BU43" s="507"/>
      <c r="BV43" s="507"/>
      <c r="BW43" s="507"/>
      <c r="BX43" s="507"/>
      <c r="BY43" s="507"/>
      <c r="BZ43" s="507"/>
      <c r="CA43" s="507"/>
      <c r="CB43" s="507"/>
      <c r="CC43" s="507"/>
      <c r="CD43" s="507"/>
      <c r="CE43" s="507"/>
      <c r="CF43" s="507"/>
      <c r="CG43" s="507"/>
      <c r="CH43" s="507"/>
      <c r="CI43" s="507"/>
      <c r="CJ43" s="507"/>
      <c r="CK43" s="507"/>
      <c r="CL43" s="507"/>
      <c r="CM43" s="507"/>
      <c r="CO43" s="511"/>
      <c r="CP43" s="511"/>
      <c r="CQ43" s="511"/>
      <c r="CR43" s="511"/>
      <c r="CS43" s="511"/>
      <c r="CT43" s="511"/>
      <c r="CU43" s="511"/>
      <c r="CV43" s="511"/>
      <c r="CW43" s="511"/>
      <c r="CX43" s="511"/>
      <c r="CY43" s="511"/>
      <c r="CZ43" s="511"/>
      <c r="DA43" s="511"/>
      <c r="DB43" s="511"/>
      <c r="DC43" s="511"/>
      <c r="DD43" s="511"/>
      <c r="DE43" s="511"/>
      <c r="DF43" s="511"/>
      <c r="DG43" s="511"/>
      <c r="DH43" s="511"/>
      <c r="DI43" s="511"/>
      <c r="DJ43" s="511"/>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I43" s="531"/>
      <c r="EJ43" s="531"/>
      <c r="EK43" s="536"/>
      <c r="EL43" s="531"/>
      <c r="EM43" s="531"/>
      <c r="EN43" s="531"/>
      <c r="EO43" s="531"/>
      <c r="EP43" s="531"/>
      <c r="EQ43" s="531"/>
      <c r="ER43" s="531"/>
      <c r="ES43" s="531"/>
      <c r="ET43" s="531"/>
      <c r="EU43" s="531"/>
      <c r="EV43" s="531"/>
      <c r="EW43" s="531"/>
      <c r="EX43" s="531"/>
      <c r="EY43" s="531"/>
      <c r="EZ43" s="531"/>
      <c r="FA43" s="531"/>
      <c r="FB43" s="531"/>
      <c r="FC43" s="531"/>
      <c r="FD43" s="531"/>
      <c r="FF43" s="532"/>
      <c r="FG43" s="532"/>
      <c r="FH43" s="532"/>
      <c r="FI43" s="532"/>
      <c r="FJ43" s="532"/>
      <c r="FK43" s="532"/>
      <c r="FL43" s="532"/>
      <c r="FM43" s="532"/>
      <c r="FN43" s="532"/>
      <c r="FO43" s="532"/>
      <c r="FP43" s="532"/>
      <c r="FQ43" s="532"/>
      <c r="FR43" s="532"/>
      <c r="FS43" s="532"/>
      <c r="FT43" s="532"/>
      <c r="FU43" s="532"/>
      <c r="FV43" s="532"/>
      <c r="FW43" s="532"/>
      <c r="FX43" s="532"/>
      <c r="FY43" s="532"/>
      <c r="FZ43" s="532"/>
      <c r="GA43" s="532"/>
      <c r="GC43" s="533"/>
      <c r="GD43" s="533"/>
      <c r="GE43" s="533"/>
      <c r="GF43" s="533"/>
      <c r="GG43" s="533"/>
      <c r="GH43" s="533"/>
      <c r="GI43" s="533"/>
      <c r="GJ43" s="533"/>
      <c r="GK43" s="533"/>
      <c r="GL43" s="533"/>
      <c r="GM43" s="533"/>
      <c r="GN43" s="533"/>
      <c r="GO43" s="533"/>
      <c r="GP43" s="533"/>
      <c r="GQ43" s="533"/>
      <c r="GR43" s="533"/>
      <c r="GS43" s="533"/>
      <c r="GT43" s="533"/>
      <c r="GU43" s="533"/>
      <c r="GV43" s="533"/>
      <c r="GW43" s="533"/>
      <c r="GX43" s="533"/>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T43" s="531"/>
      <c r="IU43" s="531"/>
      <c r="IV43" s="531"/>
      <c r="IW43" s="531"/>
      <c r="IX43" s="531"/>
      <c r="IY43" s="531"/>
      <c r="IZ43" s="531"/>
      <c r="JA43" s="531"/>
      <c r="JB43" s="531"/>
      <c r="JC43" s="531"/>
      <c r="JD43" s="531"/>
      <c r="JE43" s="531"/>
      <c r="JF43" s="531"/>
      <c r="JG43" s="531"/>
      <c r="JH43" s="531"/>
      <c r="JI43" s="531"/>
      <c r="JJ43" s="531"/>
      <c r="JK43" s="531"/>
      <c r="JL43" s="531"/>
      <c r="JM43" s="531"/>
      <c r="JN43" s="531"/>
      <c r="JO43" s="531"/>
      <c r="JQ43" s="532"/>
      <c r="JR43" s="532"/>
      <c r="JS43" s="532"/>
      <c r="JT43" s="532"/>
      <c r="JU43" s="532"/>
      <c r="JV43" s="532"/>
      <c r="JW43" s="532"/>
      <c r="JX43" s="532"/>
      <c r="JY43" s="532"/>
      <c r="JZ43" s="532"/>
      <c r="KA43" s="532"/>
      <c r="KB43" s="532"/>
      <c r="KC43" s="532"/>
      <c r="KD43" s="532"/>
      <c r="KE43" s="532"/>
      <c r="KF43" s="532"/>
      <c r="KG43" s="532"/>
      <c r="KH43" s="532"/>
      <c r="KI43" s="532"/>
      <c r="KJ43" s="532"/>
      <c r="KK43" s="532"/>
      <c r="KL43" s="532"/>
      <c r="KN43" s="533"/>
      <c r="KO43" s="533"/>
      <c r="KP43" s="533"/>
      <c r="KQ43" s="533"/>
      <c r="KR43" s="533"/>
      <c r="KS43" s="533"/>
      <c r="KT43" s="533"/>
      <c r="KU43" s="533"/>
      <c r="KV43" s="533"/>
      <c r="KW43" s="533"/>
      <c r="KX43" s="533"/>
      <c r="KY43" s="533"/>
      <c r="KZ43" s="533"/>
      <c r="LA43" s="533"/>
      <c r="LB43" s="533"/>
      <c r="LC43" s="533"/>
      <c r="LD43" s="533"/>
      <c r="LE43" s="533"/>
      <c r="LF43" s="533"/>
      <c r="LG43" s="533"/>
      <c r="LH43" s="533"/>
      <c r="LI43" s="533"/>
    </row>
    <row r="44" spans="1:321" x14ac:dyDescent="0.25">
      <c r="A44" s="37" t="str">
        <f>LCI!A4</f>
        <v>Labor ($/yr)</v>
      </c>
      <c r="B44" s="119">
        <f>HexExtSoy!$K11*B$42</f>
        <v>2516.2382011398663</v>
      </c>
      <c r="C44" s="119">
        <f>HexExtSoy!$K11*C$42</f>
        <v>2516.2382011398663</v>
      </c>
      <c r="D44" s="217">
        <f>StarchFerm!K20*D$42</f>
        <v>28148.309999999998</v>
      </c>
      <c r="E44" s="119"/>
      <c r="F44" s="119"/>
      <c r="G44" s="119"/>
      <c r="H44" s="119"/>
      <c r="I44" s="119"/>
      <c r="J44" s="119">
        <f>J42*GasFT!K11</f>
        <v>7000.0545000000002</v>
      </c>
      <c r="K44" s="119">
        <f>K42*GasFT!Q11</f>
        <v>5442.1247999999996</v>
      </c>
      <c r="L44" s="119">
        <f>L42*GasFT!W11</f>
        <v>13362.36</v>
      </c>
      <c r="M44" s="230">
        <f>HexExtAlg!K11*M$42</f>
        <v>41100.001451708958</v>
      </c>
      <c r="N44" s="119">
        <f>N42*HTL!I8</f>
        <v>41099.843750684944</v>
      </c>
      <c r="O44" s="255">
        <f>O42*GasFT!AC11</f>
        <v>6073.8</v>
      </c>
      <c r="P44" s="247"/>
      <c r="Q44" s="247"/>
      <c r="R44" s="247"/>
      <c r="S44" s="247"/>
      <c r="T44" s="265"/>
      <c r="U44" s="247"/>
      <c r="V44" s="247"/>
      <c r="X44" s="44"/>
      <c r="Y44" s="40"/>
      <c r="Z44" s="40"/>
      <c r="AA44" s="40"/>
      <c r="AB44" s="40"/>
      <c r="AC44" s="40"/>
      <c r="AD44" s="40"/>
      <c r="AE44" s="40"/>
      <c r="AF44" s="40"/>
      <c r="AG44" s="40"/>
      <c r="AH44" s="40"/>
      <c r="AI44" s="40"/>
      <c r="AJ44" s="40"/>
      <c r="AK44" s="40"/>
      <c r="AL44" s="261"/>
      <c r="AM44" s="259"/>
      <c r="AN44" s="259"/>
      <c r="AO44" s="259"/>
      <c r="AP44" s="259"/>
      <c r="AQ44" s="259"/>
      <c r="AR44" s="259"/>
      <c r="AS44" s="259"/>
      <c r="AU44" s="41"/>
      <c r="AV44" s="41"/>
      <c r="AW44" s="41"/>
      <c r="AX44" s="41"/>
      <c r="AY44" s="41"/>
      <c r="AZ44" s="41"/>
      <c r="BA44" s="41"/>
      <c r="BB44" s="41"/>
      <c r="BC44" s="41"/>
      <c r="BD44" s="41"/>
      <c r="BE44" s="41"/>
      <c r="BF44" s="41"/>
      <c r="BG44" s="41"/>
      <c r="BH44" s="41"/>
      <c r="BI44" s="41"/>
      <c r="BJ44" s="41"/>
      <c r="BK44" s="41"/>
      <c r="BL44" s="41"/>
      <c r="BM44" s="41"/>
      <c r="BN44" s="41"/>
      <c r="BO44" s="41"/>
      <c r="BP44" s="41"/>
      <c r="BR44" s="507"/>
      <c r="BS44" s="507"/>
      <c r="BT44" s="507"/>
      <c r="BU44" s="507"/>
      <c r="BV44" s="507"/>
      <c r="BW44" s="507"/>
      <c r="BX44" s="507"/>
      <c r="BY44" s="507"/>
      <c r="BZ44" s="507"/>
      <c r="CA44" s="507"/>
      <c r="CB44" s="507"/>
      <c r="CC44" s="507"/>
      <c r="CD44" s="507"/>
      <c r="CE44" s="507"/>
      <c r="CF44" s="507"/>
      <c r="CG44" s="507"/>
      <c r="CH44" s="507"/>
      <c r="CI44" s="507"/>
      <c r="CJ44" s="507"/>
      <c r="CK44" s="507"/>
      <c r="CL44" s="507"/>
      <c r="CM44" s="507"/>
      <c r="CO44" s="511"/>
      <c r="CP44" s="511"/>
      <c r="CQ44" s="511"/>
      <c r="CR44" s="511"/>
      <c r="CS44" s="511"/>
      <c r="CT44" s="511"/>
      <c r="CU44" s="511"/>
      <c r="CV44" s="511"/>
      <c r="CW44" s="511"/>
      <c r="CX44" s="511"/>
      <c r="CY44" s="511"/>
      <c r="CZ44" s="511"/>
      <c r="DA44" s="511"/>
      <c r="DB44" s="511"/>
      <c r="DC44" s="511"/>
      <c r="DD44" s="511"/>
      <c r="DE44" s="511"/>
      <c r="DF44" s="511"/>
      <c r="DG44" s="511"/>
      <c r="DH44" s="511"/>
      <c r="DI44" s="511"/>
      <c r="DJ44" s="511"/>
      <c r="DL44" s="530"/>
      <c r="DM44" s="530"/>
      <c r="DN44" s="530"/>
      <c r="DO44" s="530"/>
      <c r="DP44" s="530"/>
      <c r="DQ44" s="530"/>
      <c r="DR44" s="530"/>
      <c r="DS44" s="530"/>
      <c r="DT44" s="530"/>
      <c r="DU44" s="530"/>
      <c r="DV44" s="530"/>
      <c r="DW44" s="530"/>
      <c r="DX44" s="530"/>
      <c r="DY44" s="530"/>
      <c r="DZ44" s="530"/>
      <c r="EA44" s="530"/>
      <c r="EB44" s="530"/>
      <c r="EC44" s="530"/>
      <c r="ED44" s="530"/>
      <c r="EE44" s="530"/>
      <c r="EF44" s="530"/>
      <c r="EG44" s="530"/>
      <c r="EI44" s="531"/>
      <c r="EJ44" s="531"/>
      <c r="EK44" s="536"/>
      <c r="EL44" s="531"/>
      <c r="EM44" s="531"/>
      <c r="EN44" s="531"/>
      <c r="EO44" s="531"/>
      <c r="EP44" s="531"/>
      <c r="EQ44" s="531"/>
      <c r="ER44" s="531"/>
      <c r="ES44" s="531"/>
      <c r="ET44" s="531"/>
      <c r="EU44" s="531"/>
      <c r="EV44" s="531"/>
      <c r="EW44" s="531"/>
      <c r="EX44" s="531"/>
      <c r="EY44" s="531"/>
      <c r="EZ44" s="531"/>
      <c r="FA44" s="531"/>
      <c r="FB44" s="531"/>
      <c r="FC44" s="531"/>
      <c r="FD44" s="531"/>
      <c r="FF44" s="532"/>
      <c r="FG44" s="532"/>
      <c r="FH44" s="532"/>
      <c r="FI44" s="532"/>
      <c r="FJ44" s="532"/>
      <c r="FK44" s="532"/>
      <c r="FL44" s="532"/>
      <c r="FM44" s="532"/>
      <c r="FN44" s="532"/>
      <c r="FO44" s="532"/>
      <c r="FP44" s="532"/>
      <c r="FQ44" s="532"/>
      <c r="FR44" s="532"/>
      <c r="FS44" s="532"/>
      <c r="FT44" s="532"/>
      <c r="FU44" s="532"/>
      <c r="FV44" s="532"/>
      <c r="FW44" s="532"/>
      <c r="FX44" s="532"/>
      <c r="FY44" s="532"/>
      <c r="FZ44" s="532"/>
      <c r="GA44" s="532"/>
      <c r="GC44" s="533"/>
      <c r="GD44" s="533"/>
      <c r="GE44" s="533"/>
      <c r="GF44" s="533"/>
      <c r="GG44" s="533"/>
      <c r="GH44" s="533"/>
      <c r="GI44" s="533"/>
      <c r="GJ44" s="533"/>
      <c r="GK44" s="533"/>
      <c r="GL44" s="533"/>
      <c r="GM44" s="533"/>
      <c r="GN44" s="533"/>
      <c r="GO44" s="533"/>
      <c r="GP44" s="533"/>
      <c r="GQ44" s="533"/>
      <c r="GR44" s="533"/>
      <c r="GS44" s="533"/>
      <c r="GT44" s="533"/>
      <c r="GU44" s="533"/>
      <c r="GV44" s="533"/>
      <c r="GW44" s="533"/>
      <c r="GX44" s="533"/>
      <c r="GZ44" s="511"/>
      <c r="HA44" s="511"/>
      <c r="HB44" s="511"/>
      <c r="HC44" s="511"/>
      <c r="HD44" s="511"/>
      <c r="HE44" s="511"/>
      <c r="HF44" s="511"/>
      <c r="HG44" s="511"/>
      <c r="HH44" s="511"/>
      <c r="HI44" s="511"/>
      <c r="HJ44" s="511"/>
      <c r="HK44" s="511"/>
      <c r="HL44" s="511"/>
      <c r="HM44" s="511"/>
      <c r="HN44" s="511"/>
      <c r="HO44" s="511"/>
      <c r="HP44" s="511"/>
      <c r="HQ44" s="511"/>
      <c r="HR44" s="511"/>
      <c r="HS44" s="511"/>
      <c r="HT44" s="511"/>
      <c r="HU44" s="511"/>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T44" s="531"/>
      <c r="IU44" s="531"/>
      <c r="IV44" s="531"/>
      <c r="IW44" s="531"/>
      <c r="IX44" s="531"/>
      <c r="IY44" s="531"/>
      <c r="IZ44" s="531"/>
      <c r="JA44" s="531"/>
      <c r="JB44" s="531"/>
      <c r="JC44" s="531"/>
      <c r="JD44" s="531"/>
      <c r="JE44" s="531"/>
      <c r="JF44" s="531"/>
      <c r="JG44" s="531"/>
      <c r="JH44" s="531"/>
      <c r="JI44" s="531"/>
      <c r="JJ44" s="531"/>
      <c r="JK44" s="531"/>
      <c r="JL44" s="531"/>
      <c r="JM44" s="531"/>
      <c r="JN44" s="531"/>
      <c r="JO44" s="531"/>
      <c r="JQ44" s="532"/>
      <c r="JR44" s="532"/>
      <c r="JS44" s="532"/>
      <c r="JT44" s="532"/>
      <c r="JU44" s="532"/>
      <c r="JV44" s="532"/>
      <c r="JW44" s="532"/>
      <c r="JX44" s="532"/>
      <c r="JY44" s="532"/>
      <c r="JZ44" s="532"/>
      <c r="KA44" s="532"/>
      <c r="KB44" s="532"/>
      <c r="KC44" s="532"/>
      <c r="KD44" s="532"/>
      <c r="KE44" s="532"/>
      <c r="KF44" s="532"/>
      <c r="KG44" s="532"/>
      <c r="KH44" s="532"/>
      <c r="KI44" s="532"/>
      <c r="KJ44" s="532"/>
      <c r="KK44" s="532"/>
      <c r="KL44" s="532"/>
      <c r="KN44" s="533"/>
      <c r="KO44" s="533"/>
      <c r="KP44" s="533"/>
      <c r="KQ44" s="533"/>
      <c r="KR44" s="533"/>
      <c r="KS44" s="533"/>
      <c r="KT44" s="533"/>
      <c r="KU44" s="533"/>
      <c r="KV44" s="533"/>
      <c r="KW44" s="533"/>
      <c r="KX44" s="533"/>
      <c r="KY44" s="533"/>
      <c r="KZ44" s="533"/>
      <c r="LA44" s="533"/>
      <c r="LB44" s="533"/>
      <c r="LC44" s="533"/>
      <c r="LD44" s="533"/>
      <c r="LE44" s="533"/>
      <c r="LF44" s="533"/>
      <c r="LG44" s="533"/>
      <c r="LH44" s="533"/>
      <c r="LI44" s="533"/>
    </row>
    <row r="45" spans="1:321" x14ac:dyDescent="0.25">
      <c r="A45" s="37" t="str">
        <f>LCI!A7</f>
        <v>Air (kg/yr)</v>
      </c>
      <c r="B45" s="119"/>
      <c r="C45" s="119"/>
      <c r="D45" s="217"/>
      <c r="E45" s="119"/>
      <c r="F45" s="119"/>
      <c r="G45" s="119"/>
      <c r="H45" s="119"/>
      <c r="I45" s="119"/>
      <c r="J45" s="119">
        <f>J42*GasFT!K8</f>
        <v>1699995.125</v>
      </c>
      <c r="K45" s="119">
        <f>K42*GasFT!Q8</f>
        <v>1321644.8</v>
      </c>
      <c r="L45" s="119">
        <f>L42*GasFT!W8</f>
        <v>3245110</v>
      </c>
      <c r="M45" s="228"/>
      <c r="N45" s="119"/>
      <c r="O45" s="255">
        <f>O42*GasFT!AC8</f>
        <v>1475050</v>
      </c>
      <c r="P45" s="247"/>
      <c r="Q45" s="247"/>
      <c r="R45" s="247"/>
      <c r="S45" s="247"/>
      <c r="T45" s="265"/>
      <c r="U45" s="247"/>
      <c r="V45" s="247"/>
      <c r="X45" s="44"/>
      <c r="Y45" s="40"/>
      <c r="Z45" s="40"/>
      <c r="AA45" s="40"/>
      <c r="AB45" s="40"/>
      <c r="AC45" s="40"/>
      <c r="AD45" s="40"/>
      <c r="AE45" s="40"/>
      <c r="AF45" s="40"/>
      <c r="AG45" s="40"/>
      <c r="AH45" s="40"/>
      <c r="AI45" s="40"/>
      <c r="AJ45" s="40"/>
      <c r="AK45" s="40"/>
      <c r="AL45" s="261"/>
      <c r="AM45" s="259"/>
      <c r="AN45" s="259"/>
      <c r="AO45" s="259"/>
      <c r="AP45" s="259"/>
      <c r="AQ45" s="259"/>
      <c r="AR45" s="259"/>
      <c r="AS45" s="259"/>
      <c r="AU45" s="41"/>
      <c r="AV45" s="41"/>
      <c r="AW45" s="41"/>
      <c r="AX45" s="41"/>
      <c r="AY45" s="41"/>
      <c r="AZ45" s="41"/>
      <c r="BA45" s="41"/>
      <c r="BB45" s="41"/>
      <c r="BC45" s="41"/>
      <c r="BD45" s="41"/>
      <c r="BE45" s="41"/>
      <c r="BF45" s="41"/>
      <c r="BG45" s="41"/>
      <c r="BH45" s="41"/>
      <c r="BI45" s="41"/>
      <c r="BJ45" s="41"/>
      <c r="BK45" s="41"/>
      <c r="BL45" s="41"/>
      <c r="BM45" s="41"/>
      <c r="BN45" s="41"/>
      <c r="BO45" s="41"/>
      <c r="BP45" s="41"/>
      <c r="BR45" s="507"/>
      <c r="BS45" s="507"/>
      <c r="BT45" s="507"/>
      <c r="BU45" s="507"/>
      <c r="BV45" s="507"/>
      <c r="BW45" s="507"/>
      <c r="BX45" s="507"/>
      <c r="BY45" s="507"/>
      <c r="BZ45" s="507"/>
      <c r="CA45" s="507"/>
      <c r="CB45" s="507"/>
      <c r="CC45" s="507"/>
      <c r="CD45" s="507"/>
      <c r="CE45" s="507"/>
      <c r="CF45" s="507"/>
      <c r="CG45" s="507"/>
      <c r="CH45" s="507"/>
      <c r="CI45" s="507"/>
      <c r="CJ45" s="507"/>
      <c r="CK45" s="507"/>
      <c r="CL45" s="507"/>
      <c r="CM45" s="507"/>
      <c r="CO45" s="511"/>
      <c r="CP45" s="511"/>
      <c r="CQ45" s="511"/>
      <c r="CR45" s="511"/>
      <c r="CS45" s="511"/>
      <c r="CT45" s="511"/>
      <c r="CU45" s="511"/>
      <c r="CV45" s="511"/>
      <c r="CW45" s="511"/>
      <c r="CX45" s="511"/>
      <c r="CY45" s="511"/>
      <c r="CZ45" s="511"/>
      <c r="DA45" s="511"/>
      <c r="DB45" s="511"/>
      <c r="DC45" s="511"/>
      <c r="DD45" s="511"/>
      <c r="DE45" s="511"/>
      <c r="DF45" s="511"/>
      <c r="DG45" s="511"/>
      <c r="DH45" s="511"/>
      <c r="DI45" s="511"/>
      <c r="DJ45" s="511"/>
      <c r="DL45" s="530"/>
      <c r="DM45" s="530"/>
      <c r="DN45" s="530"/>
      <c r="DO45" s="530"/>
      <c r="DP45" s="530"/>
      <c r="DQ45" s="530"/>
      <c r="DR45" s="530"/>
      <c r="DS45" s="530"/>
      <c r="DT45" s="530"/>
      <c r="DU45" s="530"/>
      <c r="DV45" s="530"/>
      <c r="DW45" s="530"/>
      <c r="DX45" s="530"/>
      <c r="DY45" s="530"/>
      <c r="DZ45" s="530"/>
      <c r="EA45" s="530"/>
      <c r="EB45" s="530"/>
      <c r="EC45" s="530"/>
      <c r="ED45" s="530"/>
      <c r="EE45" s="530"/>
      <c r="EF45" s="530"/>
      <c r="EG45" s="530"/>
      <c r="EI45" s="531"/>
      <c r="EJ45" s="531"/>
      <c r="EK45" s="536"/>
      <c r="EL45" s="531"/>
      <c r="EM45" s="531"/>
      <c r="EN45" s="531"/>
      <c r="EO45" s="531"/>
      <c r="EP45" s="531"/>
      <c r="EQ45" s="531"/>
      <c r="ER45" s="531"/>
      <c r="ES45" s="531"/>
      <c r="ET45" s="531"/>
      <c r="EU45" s="531"/>
      <c r="EV45" s="531"/>
      <c r="EW45" s="531"/>
      <c r="EX45" s="531"/>
      <c r="EY45" s="531"/>
      <c r="EZ45" s="531"/>
      <c r="FA45" s="531"/>
      <c r="FB45" s="531"/>
      <c r="FC45" s="531"/>
      <c r="FD45" s="531"/>
      <c r="FF45" s="532"/>
      <c r="FG45" s="532"/>
      <c r="FH45" s="532"/>
      <c r="FI45" s="532"/>
      <c r="FJ45" s="532"/>
      <c r="FK45" s="532"/>
      <c r="FL45" s="532"/>
      <c r="FM45" s="532"/>
      <c r="FN45" s="532"/>
      <c r="FO45" s="532"/>
      <c r="FP45" s="532"/>
      <c r="FQ45" s="532"/>
      <c r="FR45" s="532"/>
      <c r="FS45" s="532"/>
      <c r="FT45" s="532"/>
      <c r="FU45" s="532"/>
      <c r="FV45" s="532"/>
      <c r="FW45" s="532"/>
      <c r="FX45" s="532"/>
      <c r="FY45" s="532"/>
      <c r="FZ45" s="532"/>
      <c r="GA45" s="532"/>
      <c r="GC45" s="533"/>
      <c r="GD45" s="533"/>
      <c r="GE45" s="533"/>
      <c r="GF45" s="533"/>
      <c r="GG45" s="533"/>
      <c r="GH45" s="533"/>
      <c r="GI45" s="533"/>
      <c r="GJ45" s="533"/>
      <c r="GK45" s="533"/>
      <c r="GL45" s="533"/>
      <c r="GM45" s="533"/>
      <c r="GN45" s="533"/>
      <c r="GO45" s="533"/>
      <c r="GP45" s="533"/>
      <c r="GQ45" s="533"/>
      <c r="GR45" s="533"/>
      <c r="GS45" s="533"/>
      <c r="GT45" s="533"/>
      <c r="GU45" s="533"/>
      <c r="GV45" s="533"/>
      <c r="GW45" s="533"/>
      <c r="GX45" s="533"/>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T45" s="531"/>
      <c r="IU45" s="531"/>
      <c r="IV45" s="531"/>
      <c r="IW45" s="531"/>
      <c r="IX45" s="531"/>
      <c r="IY45" s="531"/>
      <c r="IZ45" s="531"/>
      <c r="JA45" s="531"/>
      <c r="JB45" s="531"/>
      <c r="JC45" s="531"/>
      <c r="JD45" s="531"/>
      <c r="JE45" s="531"/>
      <c r="JF45" s="531"/>
      <c r="JG45" s="531"/>
      <c r="JH45" s="531"/>
      <c r="JI45" s="531"/>
      <c r="JJ45" s="531"/>
      <c r="JK45" s="531"/>
      <c r="JL45" s="531"/>
      <c r="JM45" s="531"/>
      <c r="JN45" s="531"/>
      <c r="JO45" s="531"/>
      <c r="JQ45" s="532"/>
      <c r="JR45" s="532"/>
      <c r="JS45" s="532"/>
      <c r="JT45" s="532"/>
      <c r="JU45" s="532"/>
      <c r="JV45" s="532"/>
      <c r="JW45" s="532"/>
      <c r="JX45" s="532"/>
      <c r="JY45" s="532"/>
      <c r="JZ45" s="532"/>
      <c r="KA45" s="532"/>
      <c r="KB45" s="532"/>
      <c r="KC45" s="532"/>
      <c r="KD45" s="532"/>
      <c r="KE45" s="532"/>
      <c r="KF45" s="532"/>
      <c r="KG45" s="532"/>
      <c r="KH45" s="532"/>
      <c r="KI45" s="532"/>
      <c r="KJ45" s="532"/>
      <c r="KK45" s="532"/>
      <c r="KL45" s="532"/>
      <c r="KN45" s="533"/>
      <c r="KO45" s="533"/>
      <c r="KP45" s="533"/>
      <c r="KQ45" s="533"/>
      <c r="KR45" s="533"/>
      <c r="KS45" s="533"/>
      <c r="KT45" s="533"/>
      <c r="KU45" s="533"/>
      <c r="KV45" s="533"/>
      <c r="KW45" s="533"/>
      <c r="KX45" s="533"/>
      <c r="KY45" s="533"/>
      <c r="KZ45" s="533"/>
      <c r="LA45" s="533"/>
      <c r="LB45" s="533"/>
      <c r="LC45" s="533"/>
      <c r="LD45" s="533"/>
      <c r="LE45" s="533"/>
      <c r="LF45" s="533"/>
      <c r="LG45" s="533"/>
      <c r="LH45" s="533"/>
      <c r="LI45" s="533"/>
    </row>
    <row r="46" spans="1:321" x14ac:dyDescent="0.25">
      <c r="A46" s="37" t="str">
        <f>LCI!A69</f>
        <v>Algal Biomass, Whole (kg/yr)</v>
      </c>
      <c r="B46" s="119"/>
      <c r="C46" s="119"/>
      <c r="D46" s="217"/>
      <c r="E46" s="119"/>
      <c r="F46" s="119"/>
      <c r="G46" s="119"/>
      <c r="H46" s="119"/>
      <c r="I46" s="119"/>
      <c r="J46" s="119"/>
      <c r="K46" s="119"/>
      <c r="L46" s="119"/>
      <c r="M46" s="230">
        <f>HexExtAlg!K4*M$42</f>
        <v>4928157.0002499996</v>
      </c>
      <c r="N46" s="119">
        <f>N42*HTL!I4</f>
        <v>4928157.0002499996</v>
      </c>
      <c r="O46" s="255"/>
      <c r="P46" s="247"/>
      <c r="Q46" s="247"/>
      <c r="R46" s="247"/>
      <c r="S46" s="247"/>
      <c r="T46" s="265"/>
      <c r="U46" s="247"/>
      <c r="V46" s="247"/>
      <c r="X46" s="44"/>
      <c r="Y46" s="40"/>
      <c r="Z46" s="40"/>
      <c r="AA46" s="40"/>
      <c r="AB46" s="40"/>
      <c r="AC46" s="40"/>
      <c r="AD46" s="40"/>
      <c r="AE46" s="40"/>
      <c r="AF46" s="40"/>
      <c r="AG46" s="40"/>
      <c r="AH46" s="40"/>
      <c r="AI46" s="40"/>
      <c r="AJ46" s="40"/>
      <c r="AK46" s="40"/>
      <c r="AL46" s="261"/>
      <c r="AM46" s="259"/>
      <c r="AN46" s="259"/>
      <c r="AO46" s="259"/>
      <c r="AP46" s="259"/>
      <c r="AQ46" s="259"/>
      <c r="AR46" s="259"/>
      <c r="AS46" s="259"/>
      <c r="AU46" s="41"/>
      <c r="AV46" s="41"/>
      <c r="AW46" s="41"/>
      <c r="AX46" s="41"/>
      <c r="AY46" s="41"/>
      <c r="AZ46" s="41"/>
      <c r="BA46" s="41"/>
      <c r="BB46" s="41"/>
      <c r="BC46" s="41"/>
      <c r="BD46" s="41"/>
      <c r="BE46" s="41"/>
      <c r="BF46" s="41"/>
      <c r="BG46" s="41"/>
      <c r="BH46" s="41"/>
      <c r="BI46" s="41"/>
      <c r="BJ46" s="41"/>
      <c r="BK46" s="41"/>
      <c r="BL46" s="41"/>
      <c r="BM46" s="41"/>
      <c r="BN46" s="41"/>
      <c r="BO46" s="41"/>
      <c r="BP46" s="41"/>
      <c r="BR46" s="507"/>
      <c r="BS46" s="507"/>
      <c r="BT46" s="507"/>
      <c r="BU46" s="507"/>
      <c r="BV46" s="507"/>
      <c r="BW46" s="507"/>
      <c r="BX46" s="507"/>
      <c r="BY46" s="507"/>
      <c r="BZ46" s="507"/>
      <c r="CA46" s="507"/>
      <c r="CB46" s="507"/>
      <c r="CC46" s="507"/>
      <c r="CD46" s="507"/>
      <c r="CE46" s="507"/>
      <c r="CF46" s="507"/>
      <c r="CG46" s="507"/>
      <c r="CH46" s="507"/>
      <c r="CI46" s="507"/>
      <c r="CJ46" s="507"/>
      <c r="CK46" s="507"/>
      <c r="CL46" s="507"/>
      <c r="CM46" s="507"/>
      <c r="CO46" s="511"/>
      <c r="CP46" s="511"/>
      <c r="CQ46" s="511"/>
      <c r="CR46" s="511"/>
      <c r="CS46" s="511"/>
      <c r="CT46" s="511"/>
      <c r="CU46" s="511"/>
      <c r="CV46" s="511"/>
      <c r="CW46" s="511"/>
      <c r="CX46" s="511"/>
      <c r="CY46" s="511"/>
      <c r="CZ46" s="511"/>
      <c r="DA46" s="511"/>
      <c r="DB46" s="511"/>
      <c r="DC46" s="511"/>
      <c r="DD46" s="511"/>
      <c r="DE46" s="511"/>
      <c r="DF46" s="511"/>
      <c r="DG46" s="511"/>
      <c r="DH46" s="511"/>
      <c r="DI46" s="511"/>
      <c r="DJ46" s="511"/>
      <c r="DL46" s="530"/>
      <c r="DM46" s="530"/>
      <c r="DN46" s="530"/>
      <c r="DO46" s="530"/>
      <c r="DP46" s="530"/>
      <c r="DQ46" s="530"/>
      <c r="DR46" s="530"/>
      <c r="DS46" s="530"/>
      <c r="DT46" s="530"/>
      <c r="DU46" s="530"/>
      <c r="DV46" s="530"/>
      <c r="DW46" s="530"/>
      <c r="DX46" s="530"/>
      <c r="DY46" s="530"/>
      <c r="DZ46" s="530"/>
      <c r="EA46" s="530"/>
      <c r="EB46" s="530"/>
      <c r="EC46" s="530"/>
      <c r="ED46" s="530"/>
      <c r="EE46" s="530"/>
      <c r="EF46" s="530"/>
      <c r="EG46" s="530"/>
      <c r="EI46" s="531"/>
      <c r="EJ46" s="531"/>
      <c r="EK46" s="536"/>
      <c r="EL46" s="531"/>
      <c r="EM46" s="531"/>
      <c r="EN46" s="531"/>
      <c r="EO46" s="531"/>
      <c r="EP46" s="531"/>
      <c r="EQ46" s="531"/>
      <c r="ER46" s="531"/>
      <c r="ES46" s="531"/>
      <c r="ET46" s="531"/>
      <c r="EU46" s="531"/>
      <c r="EV46" s="531"/>
      <c r="EW46" s="531"/>
      <c r="EX46" s="531"/>
      <c r="EY46" s="531"/>
      <c r="EZ46" s="531"/>
      <c r="FA46" s="531"/>
      <c r="FB46" s="531"/>
      <c r="FC46" s="531"/>
      <c r="FD46" s="531"/>
      <c r="FF46" s="532"/>
      <c r="FG46" s="532"/>
      <c r="FH46" s="532"/>
      <c r="FI46" s="532"/>
      <c r="FJ46" s="532"/>
      <c r="FK46" s="532"/>
      <c r="FL46" s="532"/>
      <c r="FM46" s="532"/>
      <c r="FN46" s="532"/>
      <c r="FO46" s="532"/>
      <c r="FP46" s="532"/>
      <c r="FQ46" s="532"/>
      <c r="FR46" s="532"/>
      <c r="FS46" s="532"/>
      <c r="FT46" s="532"/>
      <c r="FU46" s="532"/>
      <c r="FV46" s="532"/>
      <c r="FW46" s="532"/>
      <c r="FX46" s="532"/>
      <c r="FY46" s="532"/>
      <c r="FZ46" s="532"/>
      <c r="GA46" s="532"/>
      <c r="GC46" s="533"/>
      <c r="GD46" s="533"/>
      <c r="GE46" s="533"/>
      <c r="GF46" s="533"/>
      <c r="GG46" s="533"/>
      <c r="GH46" s="533"/>
      <c r="GI46" s="533"/>
      <c r="GJ46" s="533"/>
      <c r="GK46" s="533"/>
      <c r="GL46" s="533"/>
      <c r="GM46" s="533"/>
      <c r="GN46" s="533"/>
      <c r="GO46" s="533"/>
      <c r="GP46" s="533"/>
      <c r="GQ46" s="533"/>
      <c r="GR46" s="533"/>
      <c r="GS46" s="533"/>
      <c r="GT46" s="533"/>
      <c r="GU46" s="533"/>
      <c r="GV46" s="533"/>
      <c r="GW46" s="533"/>
      <c r="GX46" s="533"/>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T46" s="531"/>
      <c r="IU46" s="531"/>
      <c r="IV46" s="531"/>
      <c r="IW46" s="531"/>
      <c r="IX46" s="531"/>
      <c r="IY46" s="531"/>
      <c r="IZ46" s="531"/>
      <c r="JA46" s="531"/>
      <c r="JB46" s="531"/>
      <c r="JC46" s="531"/>
      <c r="JD46" s="531"/>
      <c r="JE46" s="531"/>
      <c r="JF46" s="531"/>
      <c r="JG46" s="531"/>
      <c r="JH46" s="531"/>
      <c r="JI46" s="531"/>
      <c r="JJ46" s="531"/>
      <c r="JK46" s="531"/>
      <c r="JL46" s="531"/>
      <c r="JM46" s="531"/>
      <c r="JN46" s="531"/>
      <c r="JO46" s="531"/>
      <c r="JQ46" s="532"/>
      <c r="JR46" s="532"/>
      <c r="JS46" s="532"/>
      <c r="JT46" s="532"/>
      <c r="JU46" s="532"/>
      <c r="JV46" s="532"/>
      <c r="JW46" s="532"/>
      <c r="JX46" s="532"/>
      <c r="JY46" s="532"/>
      <c r="JZ46" s="532"/>
      <c r="KA46" s="532"/>
      <c r="KB46" s="532"/>
      <c r="KC46" s="532"/>
      <c r="KD46" s="532"/>
      <c r="KE46" s="532"/>
      <c r="KF46" s="532"/>
      <c r="KG46" s="532"/>
      <c r="KH46" s="532"/>
      <c r="KI46" s="532"/>
      <c r="KJ46" s="532"/>
      <c r="KK46" s="532"/>
      <c r="KL46" s="532"/>
      <c r="KN46" s="533"/>
      <c r="KO46" s="533"/>
      <c r="KP46" s="533"/>
      <c r="KQ46" s="533"/>
      <c r="KR46" s="533"/>
      <c r="KS46" s="533"/>
      <c r="KT46" s="533"/>
      <c r="KU46" s="533"/>
      <c r="KV46" s="533"/>
      <c r="KW46" s="533"/>
      <c r="KX46" s="533"/>
      <c r="KY46" s="533"/>
      <c r="KZ46" s="533"/>
      <c r="LA46" s="533"/>
      <c r="LB46" s="533"/>
      <c r="LC46" s="533"/>
      <c r="LD46" s="533"/>
      <c r="LE46" s="533"/>
      <c r="LF46" s="533"/>
      <c r="LG46" s="533"/>
      <c r="LH46" s="533"/>
      <c r="LI46" s="533"/>
    </row>
    <row r="47" spans="1:321" x14ac:dyDescent="0.25">
      <c r="A47" s="37" t="str">
        <f>LCI!A8</f>
        <v>Alpha-Amylase (kg/yr)</v>
      </c>
      <c r="B47" s="119"/>
      <c r="C47" s="119"/>
      <c r="D47" s="217">
        <f>StarchFerm!K9*D$42</f>
        <v>763.31851799999993</v>
      </c>
      <c r="E47" s="119"/>
      <c r="F47" s="119"/>
      <c r="G47" s="119"/>
      <c r="H47" s="119"/>
      <c r="I47" s="119"/>
      <c r="J47" s="119"/>
      <c r="K47" s="119"/>
      <c r="L47" s="119"/>
      <c r="M47" s="228"/>
      <c r="N47" s="119"/>
      <c r="O47" s="255"/>
      <c r="P47" s="247"/>
      <c r="Q47" s="247"/>
      <c r="R47" s="247"/>
      <c r="S47" s="247"/>
      <c r="T47" s="265"/>
      <c r="U47" s="247"/>
      <c r="V47" s="247"/>
      <c r="X47" s="44"/>
      <c r="Y47" s="40"/>
      <c r="Z47" s="40"/>
      <c r="AA47" s="40"/>
      <c r="AB47" s="40"/>
      <c r="AC47" s="40"/>
      <c r="AD47" s="40"/>
      <c r="AE47" s="40"/>
      <c r="AF47" s="40"/>
      <c r="AG47" s="40"/>
      <c r="AH47" s="40"/>
      <c r="AI47" s="40"/>
      <c r="AJ47" s="40"/>
      <c r="AK47" s="40"/>
      <c r="AL47" s="261"/>
      <c r="AM47" s="259"/>
      <c r="AN47" s="259"/>
      <c r="AO47" s="259"/>
      <c r="AP47" s="259"/>
      <c r="AQ47" s="259"/>
      <c r="AR47" s="259"/>
      <c r="AS47" s="259"/>
      <c r="AU47" s="41"/>
      <c r="AV47" s="41"/>
      <c r="AW47" s="41"/>
      <c r="AX47" s="41"/>
      <c r="AY47" s="41"/>
      <c r="AZ47" s="41"/>
      <c r="BA47" s="41"/>
      <c r="BB47" s="41"/>
      <c r="BC47" s="41"/>
      <c r="BD47" s="41"/>
      <c r="BE47" s="41"/>
      <c r="BF47" s="41"/>
      <c r="BG47" s="41"/>
      <c r="BH47" s="41"/>
      <c r="BI47" s="41"/>
      <c r="BJ47" s="41"/>
      <c r="BK47" s="41"/>
      <c r="BL47" s="41"/>
      <c r="BM47" s="41"/>
      <c r="BN47" s="41"/>
      <c r="BO47" s="41"/>
      <c r="BP47" s="41"/>
      <c r="BR47" s="507"/>
      <c r="BS47" s="507"/>
      <c r="BT47" s="507"/>
      <c r="BU47" s="507"/>
      <c r="BV47" s="507"/>
      <c r="BW47" s="507"/>
      <c r="BX47" s="507"/>
      <c r="BY47" s="507"/>
      <c r="BZ47" s="507"/>
      <c r="CA47" s="507"/>
      <c r="CB47" s="507"/>
      <c r="CC47" s="507"/>
      <c r="CD47" s="507"/>
      <c r="CE47" s="507"/>
      <c r="CF47" s="507"/>
      <c r="CG47" s="507"/>
      <c r="CH47" s="507"/>
      <c r="CI47" s="507"/>
      <c r="CJ47" s="507"/>
      <c r="CK47" s="507"/>
      <c r="CL47" s="507"/>
      <c r="CM47" s="507"/>
      <c r="CO47" s="511"/>
      <c r="CP47" s="511"/>
      <c r="CQ47" s="511"/>
      <c r="CR47" s="511"/>
      <c r="CS47" s="511"/>
      <c r="CT47" s="511"/>
      <c r="CU47" s="511"/>
      <c r="CV47" s="511"/>
      <c r="CW47" s="511"/>
      <c r="CX47" s="511"/>
      <c r="CY47" s="511"/>
      <c r="CZ47" s="511"/>
      <c r="DA47" s="511"/>
      <c r="DB47" s="511"/>
      <c r="DC47" s="511"/>
      <c r="DD47" s="511"/>
      <c r="DE47" s="511"/>
      <c r="DF47" s="511"/>
      <c r="DG47" s="511"/>
      <c r="DH47" s="511"/>
      <c r="DI47" s="511"/>
      <c r="DJ47" s="511"/>
      <c r="DL47" s="530"/>
      <c r="DM47" s="530"/>
      <c r="DN47" s="530"/>
      <c r="DO47" s="530"/>
      <c r="DP47" s="530"/>
      <c r="DQ47" s="530"/>
      <c r="DR47" s="530"/>
      <c r="DS47" s="530"/>
      <c r="DT47" s="530"/>
      <c r="DU47" s="530"/>
      <c r="DV47" s="530"/>
      <c r="DW47" s="530"/>
      <c r="DX47" s="530"/>
      <c r="DY47" s="530"/>
      <c r="DZ47" s="530"/>
      <c r="EA47" s="530"/>
      <c r="EB47" s="530"/>
      <c r="EC47" s="530"/>
      <c r="ED47" s="530"/>
      <c r="EE47" s="530"/>
      <c r="EF47" s="530"/>
      <c r="EG47" s="530"/>
      <c r="EI47" s="531"/>
      <c r="EJ47" s="531"/>
      <c r="EK47" s="536"/>
      <c r="EL47" s="531"/>
      <c r="EM47" s="531"/>
      <c r="EN47" s="531"/>
      <c r="EO47" s="531"/>
      <c r="EP47" s="531"/>
      <c r="EQ47" s="531"/>
      <c r="ER47" s="531"/>
      <c r="ES47" s="531"/>
      <c r="ET47" s="531"/>
      <c r="EU47" s="531"/>
      <c r="EV47" s="531"/>
      <c r="EW47" s="531"/>
      <c r="EX47" s="531"/>
      <c r="EY47" s="531"/>
      <c r="EZ47" s="531"/>
      <c r="FA47" s="531"/>
      <c r="FB47" s="531"/>
      <c r="FC47" s="531"/>
      <c r="FD47" s="531"/>
      <c r="FF47" s="532"/>
      <c r="FG47" s="532"/>
      <c r="FH47" s="532"/>
      <c r="FI47" s="532"/>
      <c r="FJ47" s="532"/>
      <c r="FK47" s="532"/>
      <c r="FL47" s="532"/>
      <c r="FM47" s="532"/>
      <c r="FN47" s="532"/>
      <c r="FO47" s="532"/>
      <c r="FP47" s="532"/>
      <c r="FQ47" s="532"/>
      <c r="FR47" s="532"/>
      <c r="FS47" s="532"/>
      <c r="FT47" s="532"/>
      <c r="FU47" s="532"/>
      <c r="FV47" s="532"/>
      <c r="FW47" s="532"/>
      <c r="FX47" s="532"/>
      <c r="FY47" s="532"/>
      <c r="FZ47" s="532"/>
      <c r="GA47" s="532"/>
      <c r="GC47" s="533"/>
      <c r="GD47" s="533"/>
      <c r="GE47" s="533"/>
      <c r="GF47" s="533"/>
      <c r="GG47" s="533"/>
      <c r="GH47" s="533"/>
      <c r="GI47" s="533"/>
      <c r="GJ47" s="533"/>
      <c r="GK47" s="533"/>
      <c r="GL47" s="533"/>
      <c r="GM47" s="533"/>
      <c r="GN47" s="533"/>
      <c r="GO47" s="533"/>
      <c r="GP47" s="533"/>
      <c r="GQ47" s="533"/>
      <c r="GR47" s="533"/>
      <c r="GS47" s="533"/>
      <c r="GT47" s="533"/>
      <c r="GU47" s="533"/>
      <c r="GV47" s="533"/>
      <c r="GW47" s="533"/>
      <c r="GX47" s="533"/>
      <c r="GZ47" s="511"/>
      <c r="HA47" s="511"/>
      <c r="HB47" s="511"/>
      <c r="HC47" s="511"/>
      <c r="HD47" s="511"/>
      <c r="HE47" s="511"/>
      <c r="HF47" s="511"/>
      <c r="HG47" s="511"/>
      <c r="HH47" s="511"/>
      <c r="HI47" s="511"/>
      <c r="HJ47" s="511"/>
      <c r="HK47" s="511"/>
      <c r="HL47" s="511"/>
      <c r="HM47" s="511"/>
      <c r="HN47" s="511"/>
      <c r="HO47" s="511"/>
      <c r="HP47" s="511"/>
      <c r="HQ47" s="511"/>
      <c r="HR47" s="511"/>
      <c r="HS47" s="511"/>
      <c r="HT47" s="511"/>
      <c r="HU47" s="511"/>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T47" s="531"/>
      <c r="IU47" s="531"/>
      <c r="IV47" s="531"/>
      <c r="IW47" s="531"/>
      <c r="IX47" s="531"/>
      <c r="IY47" s="531"/>
      <c r="IZ47" s="531"/>
      <c r="JA47" s="531"/>
      <c r="JB47" s="531"/>
      <c r="JC47" s="531"/>
      <c r="JD47" s="531"/>
      <c r="JE47" s="531"/>
      <c r="JF47" s="531"/>
      <c r="JG47" s="531"/>
      <c r="JH47" s="531"/>
      <c r="JI47" s="531"/>
      <c r="JJ47" s="531"/>
      <c r="JK47" s="531"/>
      <c r="JL47" s="531"/>
      <c r="JM47" s="531"/>
      <c r="JN47" s="531"/>
      <c r="JO47" s="531"/>
      <c r="JQ47" s="532"/>
      <c r="JR47" s="532"/>
      <c r="JS47" s="532"/>
      <c r="JT47" s="532"/>
      <c r="JU47" s="532"/>
      <c r="JV47" s="532"/>
      <c r="JW47" s="532"/>
      <c r="JX47" s="532"/>
      <c r="JY47" s="532"/>
      <c r="JZ47" s="532"/>
      <c r="KA47" s="532"/>
      <c r="KB47" s="532"/>
      <c r="KC47" s="532"/>
      <c r="KD47" s="532"/>
      <c r="KE47" s="532"/>
      <c r="KF47" s="532"/>
      <c r="KG47" s="532"/>
      <c r="KH47" s="532"/>
      <c r="KI47" s="532"/>
      <c r="KJ47" s="532"/>
      <c r="KK47" s="532"/>
      <c r="KL47" s="532"/>
      <c r="KN47" s="533"/>
      <c r="KO47" s="533"/>
      <c r="KP47" s="533"/>
      <c r="KQ47" s="533"/>
      <c r="KR47" s="533"/>
      <c r="KS47" s="533"/>
      <c r="KT47" s="533"/>
      <c r="KU47" s="533"/>
      <c r="KV47" s="533"/>
      <c r="KW47" s="533"/>
      <c r="KX47" s="533"/>
      <c r="KY47" s="533"/>
      <c r="KZ47" s="533"/>
      <c r="LA47" s="533"/>
      <c r="LB47" s="533"/>
      <c r="LC47" s="533"/>
      <c r="LD47" s="533"/>
      <c r="LE47" s="533"/>
      <c r="LF47" s="533"/>
      <c r="LG47" s="533"/>
      <c r="LH47" s="533"/>
      <c r="LI47" s="533"/>
    </row>
    <row r="48" spans="1:321" x14ac:dyDescent="0.25">
      <c r="A48" s="37" t="str">
        <f>LCI!A9</f>
        <v>Ammonia (kg/yr)</v>
      </c>
      <c r="B48" s="119"/>
      <c r="C48" s="119"/>
      <c r="D48" s="217"/>
      <c r="E48" s="119"/>
      <c r="F48" s="119"/>
      <c r="G48" s="119"/>
      <c r="H48" s="119"/>
      <c r="I48" s="119"/>
      <c r="J48" s="119"/>
      <c r="K48" s="119"/>
      <c r="L48" s="119"/>
      <c r="M48" s="228"/>
      <c r="N48" s="119"/>
      <c r="O48" s="255"/>
      <c r="P48" s="247"/>
      <c r="Q48" s="247"/>
      <c r="R48" s="247"/>
      <c r="S48" s="247"/>
      <c r="T48" s="265"/>
      <c r="U48" s="247"/>
      <c r="V48" s="247"/>
      <c r="X48" s="44"/>
      <c r="Y48" s="40"/>
      <c r="Z48" s="40"/>
      <c r="AA48" s="40"/>
      <c r="AB48" s="40"/>
      <c r="AC48" s="40"/>
      <c r="AD48" s="40"/>
      <c r="AE48" s="40"/>
      <c r="AF48" s="40"/>
      <c r="AG48" s="40"/>
      <c r="AH48" s="40"/>
      <c r="AI48" s="40"/>
      <c r="AJ48" s="40"/>
      <c r="AK48" s="40"/>
      <c r="AL48" s="261"/>
      <c r="AM48" s="259"/>
      <c r="AN48" s="259"/>
      <c r="AO48" s="259"/>
      <c r="AP48" s="259"/>
      <c r="AQ48" s="259"/>
      <c r="AR48" s="259"/>
      <c r="AS48" s="259"/>
      <c r="AU48" s="41"/>
      <c r="AV48" s="41"/>
      <c r="AW48" s="41"/>
      <c r="AX48" s="41"/>
      <c r="AY48" s="41"/>
      <c r="AZ48" s="41"/>
      <c r="BA48" s="41"/>
      <c r="BB48" s="41"/>
      <c r="BC48" s="41"/>
      <c r="BD48" s="41"/>
      <c r="BE48" s="41"/>
      <c r="BF48" s="41"/>
      <c r="BG48" s="41"/>
      <c r="BH48" s="41"/>
      <c r="BI48" s="41"/>
      <c r="BJ48" s="41"/>
      <c r="BK48" s="41"/>
      <c r="BL48" s="41"/>
      <c r="BM48" s="41"/>
      <c r="BN48" s="41"/>
      <c r="BO48" s="41"/>
      <c r="BP48" s="41"/>
      <c r="BR48" s="507"/>
      <c r="BS48" s="507"/>
      <c r="BT48" s="507"/>
      <c r="BU48" s="507"/>
      <c r="BV48" s="507"/>
      <c r="BW48" s="507"/>
      <c r="BX48" s="507"/>
      <c r="BY48" s="507"/>
      <c r="BZ48" s="507"/>
      <c r="CA48" s="507"/>
      <c r="CB48" s="507"/>
      <c r="CC48" s="507"/>
      <c r="CD48" s="507"/>
      <c r="CE48" s="507"/>
      <c r="CF48" s="507"/>
      <c r="CG48" s="507"/>
      <c r="CH48" s="507"/>
      <c r="CI48" s="507"/>
      <c r="CJ48" s="507"/>
      <c r="CK48" s="507"/>
      <c r="CL48" s="507"/>
      <c r="CM48" s="507"/>
      <c r="CO48" s="511"/>
      <c r="CP48" s="511"/>
      <c r="CQ48" s="511"/>
      <c r="CR48" s="511"/>
      <c r="CS48" s="511"/>
      <c r="CT48" s="511"/>
      <c r="CU48" s="511"/>
      <c r="CV48" s="511"/>
      <c r="CW48" s="511"/>
      <c r="CX48" s="511"/>
      <c r="CY48" s="511"/>
      <c r="CZ48" s="511"/>
      <c r="DA48" s="511"/>
      <c r="DB48" s="511"/>
      <c r="DC48" s="511"/>
      <c r="DD48" s="511"/>
      <c r="DE48" s="511"/>
      <c r="DF48" s="511"/>
      <c r="DG48" s="511"/>
      <c r="DH48" s="511"/>
      <c r="DI48" s="511"/>
      <c r="DJ48" s="511"/>
      <c r="DL48" s="530"/>
      <c r="DM48" s="530"/>
      <c r="DN48" s="530"/>
      <c r="DO48" s="530"/>
      <c r="DP48" s="530"/>
      <c r="DQ48" s="530"/>
      <c r="DR48" s="530"/>
      <c r="DS48" s="530"/>
      <c r="DT48" s="530"/>
      <c r="DU48" s="530"/>
      <c r="DV48" s="530"/>
      <c r="DW48" s="530"/>
      <c r="DX48" s="530"/>
      <c r="DY48" s="530"/>
      <c r="DZ48" s="530"/>
      <c r="EA48" s="530"/>
      <c r="EB48" s="530"/>
      <c r="EC48" s="530"/>
      <c r="ED48" s="530"/>
      <c r="EE48" s="530"/>
      <c r="EF48" s="530"/>
      <c r="EG48" s="530"/>
      <c r="EI48" s="531"/>
      <c r="EJ48" s="531"/>
      <c r="EK48" s="536"/>
      <c r="EL48" s="531"/>
      <c r="EM48" s="531"/>
      <c r="EN48" s="531"/>
      <c r="EO48" s="531"/>
      <c r="EP48" s="531"/>
      <c r="EQ48" s="531"/>
      <c r="ER48" s="531"/>
      <c r="ES48" s="531"/>
      <c r="ET48" s="531"/>
      <c r="EU48" s="531"/>
      <c r="EV48" s="531"/>
      <c r="EW48" s="531"/>
      <c r="EX48" s="531"/>
      <c r="EY48" s="531"/>
      <c r="EZ48" s="531"/>
      <c r="FA48" s="531"/>
      <c r="FB48" s="531"/>
      <c r="FC48" s="531"/>
      <c r="FD48" s="531"/>
      <c r="FF48" s="532"/>
      <c r="FG48" s="532"/>
      <c r="FH48" s="532"/>
      <c r="FI48" s="532"/>
      <c r="FJ48" s="532"/>
      <c r="FK48" s="532"/>
      <c r="FL48" s="532"/>
      <c r="FM48" s="532"/>
      <c r="FN48" s="532"/>
      <c r="FO48" s="532"/>
      <c r="FP48" s="532"/>
      <c r="FQ48" s="532"/>
      <c r="FR48" s="532"/>
      <c r="FS48" s="532"/>
      <c r="FT48" s="532"/>
      <c r="FU48" s="532"/>
      <c r="FV48" s="532"/>
      <c r="FW48" s="532"/>
      <c r="FX48" s="532"/>
      <c r="FY48" s="532"/>
      <c r="FZ48" s="532"/>
      <c r="GA48" s="532"/>
      <c r="GC48" s="533"/>
      <c r="GD48" s="533"/>
      <c r="GE48" s="533"/>
      <c r="GF48" s="533"/>
      <c r="GG48" s="533"/>
      <c r="GH48" s="533"/>
      <c r="GI48" s="533"/>
      <c r="GJ48" s="533"/>
      <c r="GK48" s="533"/>
      <c r="GL48" s="533"/>
      <c r="GM48" s="533"/>
      <c r="GN48" s="533"/>
      <c r="GO48" s="533"/>
      <c r="GP48" s="533"/>
      <c r="GQ48" s="533"/>
      <c r="GR48" s="533"/>
      <c r="GS48" s="533"/>
      <c r="GT48" s="533"/>
      <c r="GU48" s="533"/>
      <c r="GV48" s="533"/>
      <c r="GW48" s="533"/>
      <c r="GX48" s="533"/>
      <c r="GZ48" s="511"/>
      <c r="HA48" s="511"/>
      <c r="HB48" s="511"/>
      <c r="HC48" s="511"/>
      <c r="HD48" s="511"/>
      <c r="HE48" s="511"/>
      <c r="HF48" s="511"/>
      <c r="HG48" s="511"/>
      <c r="HH48" s="511"/>
      <c r="HI48" s="511"/>
      <c r="HJ48" s="511"/>
      <c r="HK48" s="511"/>
      <c r="HL48" s="511"/>
      <c r="HM48" s="511"/>
      <c r="HN48" s="511"/>
      <c r="HO48" s="511"/>
      <c r="HP48" s="511"/>
      <c r="HQ48" s="511"/>
      <c r="HR48" s="511"/>
      <c r="HS48" s="511"/>
      <c r="HT48" s="511"/>
      <c r="HU48" s="511"/>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T48" s="531"/>
      <c r="IU48" s="531"/>
      <c r="IV48" s="531"/>
      <c r="IW48" s="531"/>
      <c r="IX48" s="531"/>
      <c r="IY48" s="531"/>
      <c r="IZ48" s="531"/>
      <c r="JA48" s="531"/>
      <c r="JB48" s="531"/>
      <c r="JC48" s="531"/>
      <c r="JD48" s="531"/>
      <c r="JE48" s="531"/>
      <c r="JF48" s="531"/>
      <c r="JG48" s="531"/>
      <c r="JH48" s="531"/>
      <c r="JI48" s="531"/>
      <c r="JJ48" s="531"/>
      <c r="JK48" s="531"/>
      <c r="JL48" s="531"/>
      <c r="JM48" s="531"/>
      <c r="JN48" s="531"/>
      <c r="JO48" s="531"/>
      <c r="JQ48" s="532"/>
      <c r="JR48" s="532"/>
      <c r="JS48" s="532"/>
      <c r="JT48" s="532"/>
      <c r="JU48" s="532"/>
      <c r="JV48" s="532"/>
      <c r="JW48" s="532"/>
      <c r="JX48" s="532"/>
      <c r="JY48" s="532"/>
      <c r="JZ48" s="532"/>
      <c r="KA48" s="532"/>
      <c r="KB48" s="532"/>
      <c r="KC48" s="532"/>
      <c r="KD48" s="532"/>
      <c r="KE48" s="532"/>
      <c r="KF48" s="532"/>
      <c r="KG48" s="532"/>
      <c r="KH48" s="532"/>
      <c r="KI48" s="532"/>
      <c r="KJ48" s="532"/>
      <c r="KK48" s="532"/>
      <c r="KL48" s="532"/>
      <c r="KN48" s="533"/>
      <c r="KO48" s="533"/>
      <c r="KP48" s="533"/>
      <c r="KQ48" s="533"/>
      <c r="KR48" s="533"/>
      <c r="KS48" s="533"/>
      <c r="KT48" s="533"/>
      <c r="KU48" s="533"/>
      <c r="KV48" s="533"/>
      <c r="KW48" s="533"/>
      <c r="KX48" s="533"/>
      <c r="KY48" s="533"/>
      <c r="KZ48" s="533"/>
      <c r="LA48" s="533"/>
      <c r="LB48" s="533"/>
      <c r="LC48" s="533"/>
      <c r="LD48" s="533"/>
      <c r="LE48" s="533"/>
      <c r="LF48" s="533"/>
      <c r="LG48" s="533"/>
      <c r="LH48" s="533"/>
      <c r="LI48" s="533"/>
    </row>
    <row r="49" spans="1:321" x14ac:dyDescent="0.25">
      <c r="A49" s="37" t="str">
        <f>LCI!A13</f>
        <v>Cobalt (kg/yr)</v>
      </c>
      <c r="B49" s="119"/>
      <c r="C49" s="119"/>
      <c r="D49" s="217"/>
      <c r="E49" s="119"/>
      <c r="F49" s="119"/>
      <c r="G49" s="119"/>
      <c r="H49" s="119"/>
      <c r="I49" s="119"/>
      <c r="J49" s="119">
        <f>J42*GasFT!K7</f>
        <v>148.00405000000001</v>
      </c>
      <c r="K49" s="119">
        <f>K42*GasFT!Q7</f>
        <v>115.06432</v>
      </c>
      <c r="L49" s="119">
        <f>L42*GasFT!AC7</f>
        <v>128.41999999999999</v>
      </c>
      <c r="M49" s="228"/>
      <c r="N49" s="119"/>
      <c r="O49" s="255">
        <f>O42*GasFT!AC7</f>
        <v>128.41999999999999</v>
      </c>
      <c r="P49" s="247"/>
      <c r="Q49" s="247"/>
      <c r="R49" s="247"/>
      <c r="S49" s="247"/>
      <c r="T49" s="265"/>
      <c r="U49" s="247"/>
      <c r="V49" s="247"/>
      <c r="X49" s="44"/>
      <c r="Y49" s="40"/>
      <c r="Z49" s="40"/>
      <c r="AA49" s="40"/>
      <c r="AB49" s="40"/>
      <c r="AC49" s="40"/>
      <c r="AD49" s="40"/>
      <c r="AE49" s="40"/>
      <c r="AF49" s="40"/>
      <c r="AG49" s="40"/>
      <c r="AH49" s="40"/>
      <c r="AI49" s="40"/>
      <c r="AJ49" s="40"/>
      <c r="AK49" s="40"/>
      <c r="AL49" s="261"/>
      <c r="AM49" s="259"/>
      <c r="AN49" s="259"/>
      <c r="AO49" s="259"/>
      <c r="AP49" s="259"/>
      <c r="AQ49" s="259"/>
      <c r="AR49" s="259"/>
      <c r="AS49" s="259"/>
      <c r="AU49" s="41"/>
      <c r="AV49" s="41"/>
      <c r="AW49" s="41"/>
      <c r="AX49" s="41"/>
      <c r="AY49" s="41"/>
      <c r="AZ49" s="41"/>
      <c r="BA49" s="41"/>
      <c r="BB49" s="41"/>
      <c r="BC49" s="41"/>
      <c r="BD49" s="41"/>
      <c r="BE49" s="41"/>
      <c r="BF49" s="41"/>
      <c r="BG49" s="41"/>
      <c r="BH49" s="41"/>
      <c r="BI49" s="41"/>
      <c r="BJ49" s="41"/>
      <c r="BK49" s="41"/>
      <c r="BL49" s="41"/>
      <c r="BM49" s="41"/>
      <c r="BN49" s="41"/>
      <c r="BO49" s="41"/>
      <c r="BP49" s="41"/>
      <c r="BR49" s="507"/>
      <c r="BS49" s="507"/>
      <c r="BT49" s="507"/>
      <c r="BU49" s="507"/>
      <c r="BV49" s="507"/>
      <c r="BW49" s="507"/>
      <c r="BX49" s="507"/>
      <c r="BY49" s="507"/>
      <c r="BZ49" s="507"/>
      <c r="CA49" s="507"/>
      <c r="CB49" s="507"/>
      <c r="CC49" s="507"/>
      <c r="CD49" s="507"/>
      <c r="CE49" s="507"/>
      <c r="CF49" s="507"/>
      <c r="CG49" s="507"/>
      <c r="CH49" s="507"/>
      <c r="CI49" s="507"/>
      <c r="CJ49" s="507"/>
      <c r="CK49" s="507"/>
      <c r="CL49" s="507"/>
      <c r="CM49" s="507"/>
      <c r="CO49" s="511"/>
      <c r="CP49" s="511"/>
      <c r="CQ49" s="511"/>
      <c r="CR49" s="511"/>
      <c r="CS49" s="511"/>
      <c r="CT49" s="511"/>
      <c r="CU49" s="511"/>
      <c r="CV49" s="511"/>
      <c r="CW49" s="511"/>
      <c r="CX49" s="511"/>
      <c r="CY49" s="511"/>
      <c r="CZ49" s="511"/>
      <c r="DA49" s="511"/>
      <c r="DB49" s="511"/>
      <c r="DC49" s="511"/>
      <c r="DD49" s="511"/>
      <c r="DE49" s="511"/>
      <c r="DF49" s="511"/>
      <c r="DG49" s="511"/>
      <c r="DH49" s="511"/>
      <c r="DI49" s="511"/>
      <c r="DJ49" s="511"/>
      <c r="DL49" s="530"/>
      <c r="DM49" s="530"/>
      <c r="DN49" s="530"/>
      <c r="DO49" s="530"/>
      <c r="DP49" s="530"/>
      <c r="DQ49" s="530"/>
      <c r="DR49" s="530"/>
      <c r="DS49" s="530"/>
      <c r="DT49" s="530"/>
      <c r="DU49" s="530"/>
      <c r="DV49" s="530"/>
      <c r="DW49" s="530"/>
      <c r="DX49" s="530"/>
      <c r="DY49" s="530"/>
      <c r="DZ49" s="530"/>
      <c r="EA49" s="530"/>
      <c r="EB49" s="530"/>
      <c r="EC49" s="530"/>
      <c r="ED49" s="530"/>
      <c r="EE49" s="530"/>
      <c r="EF49" s="530"/>
      <c r="EG49" s="530"/>
      <c r="EI49" s="531"/>
      <c r="EJ49" s="531"/>
      <c r="EK49" s="536"/>
      <c r="EL49" s="531"/>
      <c r="EM49" s="531"/>
      <c r="EN49" s="531"/>
      <c r="EO49" s="531"/>
      <c r="EP49" s="531"/>
      <c r="EQ49" s="531"/>
      <c r="ER49" s="531"/>
      <c r="ES49" s="531"/>
      <c r="ET49" s="531"/>
      <c r="EU49" s="531"/>
      <c r="EV49" s="531"/>
      <c r="EW49" s="531"/>
      <c r="EX49" s="531"/>
      <c r="EY49" s="531"/>
      <c r="EZ49" s="531"/>
      <c r="FA49" s="531"/>
      <c r="FB49" s="531"/>
      <c r="FC49" s="531"/>
      <c r="FD49" s="531"/>
      <c r="FF49" s="532"/>
      <c r="FG49" s="532"/>
      <c r="FH49" s="532"/>
      <c r="FI49" s="532"/>
      <c r="FJ49" s="532"/>
      <c r="FK49" s="532"/>
      <c r="FL49" s="532"/>
      <c r="FM49" s="532"/>
      <c r="FN49" s="532"/>
      <c r="FO49" s="532"/>
      <c r="FP49" s="532"/>
      <c r="FQ49" s="532"/>
      <c r="FR49" s="532"/>
      <c r="FS49" s="532"/>
      <c r="FT49" s="532"/>
      <c r="FU49" s="532"/>
      <c r="FV49" s="532"/>
      <c r="FW49" s="532"/>
      <c r="FX49" s="532"/>
      <c r="FY49" s="532"/>
      <c r="FZ49" s="532"/>
      <c r="GA49" s="532"/>
      <c r="GC49" s="533"/>
      <c r="GD49" s="533"/>
      <c r="GE49" s="533"/>
      <c r="GF49" s="533"/>
      <c r="GG49" s="533"/>
      <c r="GH49" s="533"/>
      <c r="GI49" s="533"/>
      <c r="GJ49" s="533"/>
      <c r="GK49" s="533"/>
      <c r="GL49" s="533"/>
      <c r="GM49" s="533"/>
      <c r="GN49" s="533"/>
      <c r="GO49" s="533"/>
      <c r="GP49" s="533"/>
      <c r="GQ49" s="533"/>
      <c r="GR49" s="533"/>
      <c r="GS49" s="533"/>
      <c r="GT49" s="533"/>
      <c r="GU49" s="533"/>
      <c r="GV49" s="533"/>
      <c r="GW49" s="533"/>
      <c r="GX49" s="533"/>
      <c r="GZ49" s="511"/>
      <c r="HA49" s="511"/>
      <c r="HB49" s="511"/>
      <c r="HC49" s="511"/>
      <c r="HD49" s="511"/>
      <c r="HE49" s="511"/>
      <c r="HF49" s="511"/>
      <c r="HG49" s="511"/>
      <c r="HH49" s="511"/>
      <c r="HI49" s="511"/>
      <c r="HJ49" s="511"/>
      <c r="HK49" s="511"/>
      <c r="HL49" s="511"/>
      <c r="HM49" s="511"/>
      <c r="HN49" s="511"/>
      <c r="HO49" s="511"/>
      <c r="HP49" s="511"/>
      <c r="HQ49" s="511"/>
      <c r="HR49" s="511"/>
      <c r="HS49" s="511"/>
      <c r="HT49" s="511"/>
      <c r="HU49" s="511"/>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T49" s="531"/>
      <c r="IU49" s="531"/>
      <c r="IV49" s="531"/>
      <c r="IW49" s="531"/>
      <c r="IX49" s="531"/>
      <c r="IY49" s="531"/>
      <c r="IZ49" s="531"/>
      <c r="JA49" s="531"/>
      <c r="JB49" s="531"/>
      <c r="JC49" s="531"/>
      <c r="JD49" s="531"/>
      <c r="JE49" s="531"/>
      <c r="JF49" s="531"/>
      <c r="JG49" s="531"/>
      <c r="JH49" s="531"/>
      <c r="JI49" s="531"/>
      <c r="JJ49" s="531"/>
      <c r="JK49" s="531"/>
      <c r="JL49" s="531"/>
      <c r="JM49" s="531"/>
      <c r="JN49" s="531"/>
      <c r="JO49" s="531"/>
      <c r="JQ49" s="532"/>
      <c r="JR49" s="532"/>
      <c r="JS49" s="532"/>
      <c r="JT49" s="532"/>
      <c r="JU49" s="532"/>
      <c r="JV49" s="532"/>
      <c r="JW49" s="532"/>
      <c r="JX49" s="532"/>
      <c r="JY49" s="532"/>
      <c r="JZ49" s="532"/>
      <c r="KA49" s="532"/>
      <c r="KB49" s="532"/>
      <c r="KC49" s="532"/>
      <c r="KD49" s="532"/>
      <c r="KE49" s="532"/>
      <c r="KF49" s="532"/>
      <c r="KG49" s="532"/>
      <c r="KH49" s="532"/>
      <c r="KI49" s="532"/>
      <c r="KJ49" s="532"/>
      <c r="KK49" s="532"/>
      <c r="KL49" s="532"/>
      <c r="KN49" s="533"/>
      <c r="KO49" s="533"/>
      <c r="KP49" s="533"/>
      <c r="KQ49" s="533"/>
      <c r="KR49" s="533"/>
      <c r="KS49" s="533"/>
      <c r="KT49" s="533"/>
      <c r="KU49" s="533"/>
      <c r="KV49" s="533"/>
      <c r="KW49" s="533"/>
      <c r="KX49" s="533"/>
      <c r="KY49" s="533"/>
      <c r="KZ49" s="533"/>
      <c r="LA49" s="533"/>
      <c r="LB49" s="533"/>
      <c r="LC49" s="533"/>
      <c r="LD49" s="533"/>
      <c r="LE49" s="533"/>
      <c r="LF49" s="533"/>
      <c r="LG49" s="533"/>
      <c r="LH49" s="533"/>
      <c r="LI49" s="533"/>
    </row>
    <row r="50" spans="1:321" x14ac:dyDescent="0.25">
      <c r="A50" s="37" t="str">
        <f>LCI!A74</f>
        <v>Corn Grain (kg/yr)</v>
      </c>
      <c r="B50" s="119"/>
      <c r="C50" s="119"/>
      <c r="D50" s="217">
        <f>StarchFerm!K4*D$42</f>
        <v>1097400</v>
      </c>
      <c r="E50" s="119"/>
      <c r="F50" s="119"/>
      <c r="G50" s="119"/>
      <c r="H50" s="119"/>
      <c r="I50" s="119"/>
      <c r="J50" s="119"/>
      <c r="K50" s="119"/>
      <c r="L50" s="119"/>
      <c r="M50" s="228"/>
      <c r="N50" s="119"/>
      <c r="O50" s="255"/>
      <c r="P50" s="247"/>
      <c r="Q50" s="247"/>
      <c r="R50" s="247"/>
      <c r="S50" s="247"/>
      <c r="T50" s="265"/>
      <c r="U50" s="247"/>
      <c r="V50" s="247"/>
      <c r="X50" s="44"/>
      <c r="Y50" s="40"/>
      <c r="Z50" s="40"/>
      <c r="AA50" s="40"/>
      <c r="AB50" s="40"/>
      <c r="AC50" s="40"/>
      <c r="AD50" s="40"/>
      <c r="AE50" s="40"/>
      <c r="AF50" s="40"/>
      <c r="AG50" s="40"/>
      <c r="AH50" s="40"/>
      <c r="AI50" s="40"/>
      <c r="AJ50" s="40"/>
      <c r="AK50" s="40"/>
      <c r="AL50" s="261"/>
      <c r="AM50" s="259"/>
      <c r="AN50" s="259"/>
      <c r="AO50" s="259"/>
      <c r="AP50" s="259"/>
      <c r="AQ50" s="259"/>
      <c r="AR50" s="259"/>
      <c r="AS50" s="259"/>
      <c r="AU50" s="41"/>
      <c r="AV50" s="41"/>
      <c r="AW50" s="41"/>
      <c r="AX50" s="41"/>
      <c r="AY50" s="41"/>
      <c r="AZ50" s="41"/>
      <c r="BA50" s="41"/>
      <c r="BB50" s="41"/>
      <c r="BC50" s="41"/>
      <c r="BD50" s="41"/>
      <c r="BE50" s="41"/>
      <c r="BF50" s="41"/>
      <c r="BG50" s="41"/>
      <c r="BH50" s="41"/>
      <c r="BI50" s="41"/>
      <c r="BJ50" s="41"/>
      <c r="BK50" s="41"/>
      <c r="BL50" s="41"/>
      <c r="BM50" s="41"/>
      <c r="BN50" s="41"/>
      <c r="BO50" s="41"/>
      <c r="BP50" s="41"/>
      <c r="BR50" s="507"/>
      <c r="BS50" s="507"/>
      <c r="BT50" s="507"/>
      <c r="BU50" s="507"/>
      <c r="BV50" s="507"/>
      <c r="BW50" s="507"/>
      <c r="BX50" s="507"/>
      <c r="BY50" s="507"/>
      <c r="BZ50" s="507"/>
      <c r="CA50" s="507"/>
      <c r="CB50" s="507"/>
      <c r="CC50" s="507"/>
      <c r="CD50" s="507"/>
      <c r="CE50" s="507"/>
      <c r="CF50" s="507"/>
      <c r="CG50" s="507"/>
      <c r="CH50" s="507"/>
      <c r="CI50" s="507"/>
      <c r="CJ50" s="507"/>
      <c r="CK50" s="507"/>
      <c r="CL50" s="507"/>
      <c r="CM50" s="507"/>
      <c r="CO50" s="511"/>
      <c r="CP50" s="511"/>
      <c r="CQ50" s="511"/>
      <c r="CR50" s="511"/>
      <c r="CS50" s="511"/>
      <c r="CT50" s="511"/>
      <c r="CU50" s="511"/>
      <c r="CV50" s="511"/>
      <c r="CW50" s="511"/>
      <c r="CX50" s="511"/>
      <c r="CY50" s="511"/>
      <c r="CZ50" s="511"/>
      <c r="DA50" s="511"/>
      <c r="DB50" s="511"/>
      <c r="DC50" s="511"/>
      <c r="DD50" s="511"/>
      <c r="DE50" s="511"/>
      <c r="DF50" s="511"/>
      <c r="DG50" s="511"/>
      <c r="DH50" s="511"/>
      <c r="DI50" s="511"/>
      <c r="DJ50" s="511"/>
      <c r="DL50" s="530"/>
      <c r="DM50" s="530"/>
      <c r="DN50" s="530"/>
      <c r="DO50" s="530"/>
      <c r="DP50" s="530"/>
      <c r="DQ50" s="530"/>
      <c r="DR50" s="530"/>
      <c r="DS50" s="530"/>
      <c r="DT50" s="530"/>
      <c r="DU50" s="530"/>
      <c r="DV50" s="530"/>
      <c r="DW50" s="530"/>
      <c r="DX50" s="530"/>
      <c r="DY50" s="530"/>
      <c r="DZ50" s="530"/>
      <c r="EA50" s="530"/>
      <c r="EB50" s="530"/>
      <c r="EC50" s="530"/>
      <c r="ED50" s="530"/>
      <c r="EE50" s="530"/>
      <c r="EF50" s="530"/>
      <c r="EG50" s="530"/>
      <c r="EI50" s="531"/>
      <c r="EJ50" s="531"/>
      <c r="EK50" s="536"/>
      <c r="EL50" s="531"/>
      <c r="EM50" s="531"/>
      <c r="EN50" s="531"/>
      <c r="EO50" s="531"/>
      <c r="EP50" s="531"/>
      <c r="EQ50" s="531"/>
      <c r="ER50" s="531"/>
      <c r="ES50" s="531"/>
      <c r="ET50" s="531"/>
      <c r="EU50" s="531"/>
      <c r="EV50" s="531"/>
      <c r="EW50" s="531"/>
      <c r="EX50" s="531"/>
      <c r="EY50" s="531"/>
      <c r="EZ50" s="531"/>
      <c r="FA50" s="531"/>
      <c r="FB50" s="531"/>
      <c r="FC50" s="531"/>
      <c r="FD50" s="531"/>
      <c r="FF50" s="532"/>
      <c r="FG50" s="532"/>
      <c r="FH50" s="532"/>
      <c r="FI50" s="532"/>
      <c r="FJ50" s="532"/>
      <c r="FK50" s="532"/>
      <c r="FL50" s="532"/>
      <c r="FM50" s="532"/>
      <c r="FN50" s="532"/>
      <c r="FO50" s="532"/>
      <c r="FP50" s="532"/>
      <c r="FQ50" s="532"/>
      <c r="FR50" s="532"/>
      <c r="FS50" s="532"/>
      <c r="FT50" s="532"/>
      <c r="FU50" s="532"/>
      <c r="FV50" s="532"/>
      <c r="FW50" s="532"/>
      <c r="FX50" s="532"/>
      <c r="FY50" s="532"/>
      <c r="FZ50" s="532"/>
      <c r="GA50" s="532"/>
      <c r="GC50" s="533"/>
      <c r="GD50" s="533"/>
      <c r="GE50" s="533"/>
      <c r="GF50" s="533"/>
      <c r="GG50" s="533"/>
      <c r="GH50" s="533"/>
      <c r="GI50" s="533"/>
      <c r="GJ50" s="533"/>
      <c r="GK50" s="533"/>
      <c r="GL50" s="533"/>
      <c r="GM50" s="533"/>
      <c r="GN50" s="533"/>
      <c r="GO50" s="533"/>
      <c r="GP50" s="533"/>
      <c r="GQ50" s="533"/>
      <c r="GR50" s="533"/>
      <c r="GS50" s="533"/>
      <c r="GT50" s="533"/>
      <c r="GU50" s="533"/>
      <c r="GV50" s="533"/>
      <c r="GW50" s="533"/>
      <c r="GX50" s="533"/>
      <c r="GZ50" s="511"/>
      <c r="HA50" s="511"/>
      <c r="HB50" s="511"/>
      <c r="HC50" s="511"/>
      <c r="HD50" s="511"/>
      <c r="HE50" s="511"/>
      <c r="HF50" s="511"/>
      <c r="HG50" s="511"/>
      <c r="HH50" s="511"/>
      <c r="HI50" s="511"/>
      <c r="HJ50" s="511"/>
      <c r="HK50" s="511"/>
      <c r="HL50" s="511"/>
      <c r="HM50" s="511"/>
      <c r="HN50" s="511"/>
      <c r="HO50" s="511"/>
      <c r="HP50" s="511"/>
      <c r="HQ50" s="511"/>
      <c r="HR50" s="511"/>
      <c r="HS50" s="511"/>
      <c r="HT50" s="511"/>
      <c r="HU50" s="511"/>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T50" s="531"/>
      <c r="IU50" s="531"/>
      <c r="IV50" s="531"/>
      <c r="IW50" s="531"/>
      <c r="IX50" s="531"/>
      <c r="IY50" s="531"/>
      <c r="IZ50" s="531"/>
      <c r="JA50" s="531"/>
      <c r="JB50" s="531"/>
      <c r="JC50" s="531"/>
      <c r="JD50" s="531"/>
      <c r="JE50" s="531"/>
      <c r="JF50" s="531"/>
      <c r="JG50" s="531"/>
      <c r="JH50" s="531"/>
      <c r="JI50" s="531"/>
      <c r="JJ50" s="531"/>
      <c r="JK50" s="531"/>
      <c r="JL50" s="531"/>
      <c r="JM50" s="531"/>
      <c r="JN50" s="531"/>
      <c r="JO50" s="531"/>
      <c r="JQ50" s="532"/>
      <c r="JR50" s="532"/>
      <c r="JS50" s="532"/>
      <c r="JT50" s="532"/>
      <c r="JU50" s="532"/>
      <c r="JV50" s="532"/>
      <c r="JW50" s="532"/>
      <c r="JX50" s="532"/>
      <c r="JY50" s="532"/>
      <c r="JZ50" s="532"/>
      <c r="KA50" s="532"/>
      <c r="KB50" s="532"/>
      <c r="KC50" s="532"/>
      <c r="KD50" s="532"/>
      <c r="KE50" s="532"/>
      <c r="KF50" s="532"/>
      <c r="KG50" s="532"/>
      <c r="KH50" s="532"/>
      <c r="KI50" s="532"/>
      <c r="KJ50" s="532"/>
      <c r="KK50" s="532"/>
      <c r="KL50" s="532"/>
      <c r="KN50" s="533"/>
      <c r="KO50" s="533"/>
      <c r="KP50" s="533"/>
      <c r="KQ50" s="533"/>
      <c r="KR50" s="533"/>
      <c r="KS50" s="533"/>
      <c r="KT50" s="533"/>
      <c r="KU50" s="533"/>
      <c r="KV50" s="533"/>
      <c r="KW50" s="533"/>
      <c r="KX50" s="533"/>
      <c r="KY50" s="533"/>
      <c r="KZ50" s="533"/>
      <c r="LA50" s="533"/>
      <c r="LB50" s="533"/>
      <c r="LC50" s="533"/>
      <c r="LD50" s="533"/>
      <c r="LE50" s="533"/>
      <c r="LF50" s="533"/>
      <c r="LG50" s="533"/>
      <c r="LH50" s="533"/>
      <c r="LI50" s="533"/>
    </row>
    <row r="51" spans="1:321" x14ac:dyDescent="0.25">
      <c r="A51" s="37" t="str">
        <f>LCI!A76</f>
        <v>Corn Stover, Collected (kg/yr)</v>
      </c>
      <c r="B51" s="119"/>
      <c r="C51" s="119"/>
      <c r="D51" s="217"/>
      <c r="E51" s="119"/>
      <c r="F51" s="119"/>
      <c r="G51" s="119"/>
      <c r="H51" s="119"/>
      <c r="I51" s="119"/>
      <c r="J51" s="119"/>
      <c r="K51" s="119"/>
      <c r="L51" s="119"/>
      <c r="M51" s="228"/>
      <c r="N51" s="119"/>
      <c r="O51" s="255"/>
      <c r="P51" s="247"/>
      <c r="Q51" s="247"/>
      <c r="R51" s="247"/>
      <c r="S51" s="247"/>
      <c r="T51" s="265"/>
      <c r="U51" s="247"/>
      <c r="V51" s="247"/>
      <c r="X51" s="44"/>
      <c r="Y51" s="40"/>
      <c r="Z51" s="40"/>
      <c r="AA51" s="40"/>
      <c r="AB51" s="40"/>
      <c r="AC51" s="40"/>
      <c r="AD51" s="40"/>
      <c r="AE51" s="40"/>
      <c r="AF51" s="40"/>
      <c r="AG51" s="40"/>
      <c r="AH51" s="40"/>
      <c r="AI51" s="40"/>
      <c r="AJ51" s="40"/>
      <c r="AK51" s="40"/>
      <c r="AL51" s="261"/>
      <c r="AM51" s="259"/>
      <c r="AN51" s="259"/>
      <c r="AO51" s="259"/>
      <c r="AP51" s="259"/>
      <c r="AQ51" s="259"/>
      <c r="AR51" s="259"/>
      <c r="AS51" s="259"/>
      <c r="AU51" s="41"/>
      <c r="AV51" s="41"/>
      <c r="AW51" s="41"/>
      <c r="AX51" s="41"/>
      <c r="AY51" s="41"/>
      <c r="AZ51" s="41"/>
      <c r="BA51" s="41"/>
      <c r="BB51" s="41"/>
      <c r="BC51" s="41"/>
      <c r="BD51" s="41"/>
      <c r="BE51" s="41"/>
      <c r="BF51" s="41"/>
      <c r="BG51" s="41"/>
      <c r="BH51" s="41"/>
      <c r="BI51" s="41"/>
      <c r="BJ51" s="41"/>
      <c r="BK51" s="41"/>
      <c r="BL51" s="41"/>
      <c r="BM51" s="41"/>
      <c r="BN51" s="41"/>
      <c r="BO51" s="41"/>
      <c r="BP51" s="41"/>
      <c r="BR51" s="507"/>
      <c r="BS51" s="507"/>
      <c r="BT51" s="507"/>
      <c r="BU51" s="507"/>
      <c r="BV51" s="507"/>
      <c r="BW51" s="507"/>
      <c r="BX51" s="507"/>
      <c r="BY51" s="507"/>
      <c r="BZ51" s="507"/>
      <c r="CA51" s="507"/>
      <c r="CB51" s="507"/>
      <c r="CC51" s="507"/>
      <c r="CD51" s="507"/>
      <c r="CE51" s="507"/>
      <c r="CF51" s="507"/>
      <c r="CG51" s="507"/>
      <c r="CH51" s="507"/>
      <c r="CI51" s="507"/>
      <c r="CJ51" s="507"/>
      <c r="CK51" s="507"/>
      <c r="CL51" s="507"/>
      <c r="CM51" s="507"/>
      <c r="CO51" s="511"/>
      <c r="CP51" s="511"/>
      <c r="CQ51" s="511"/>
      <c r="CR51" s="511"/>
      <c r="CS51" s="511"/>
      <c r="CT51" s="511"/>
      <c r="CU51" s="511"/>
      <c r="CV51" s="511"/>
      <c r="CW51" s="511"/>
      <c r="CX51" s="511"/>
      <c r="CY51" s="511"/>
      <c r="CZ51" s="511"/>
      <c r="DA51" s="511"/>
      <c r="DB51" s="511"/>
      <c r="DC51" s="511"/>
      <c r="DD51" s="511"/>
      <c r="DE51" s="511"/>
      <c r="DF51" s="511"/>
      <c r="DG51" s="511"/>
      <c r="DH51" s="511"/>
      <c r="DI51" s="511"/>
      <c r="DJ51" s="511"/>
      <c r="DL51" s="530"/>
      <c r="DM51" s="530"/>
      <c r="DN51" s="530"/>
      <c r="DO51" s="530"/>
      <c r="DP51" s="530"/>
      <c r="DQ51" s="530"/>
      <c r="DR51" s="530"/>
      <c r="DS51" s="530"/>
      <c r="DT51" s="530"/>
      <c r="DU51" s="530"/>
      <c r="DV51" s="530"/>
      <c r="DW51" s="530"/>
      <c r="DX51" s="530"/>
      <c r="DY51" s="530"/>
      <c r="DZ51" s="530"/>
      <c r="EA51" s="530"/>
      <c r="EB51" s="530"/>
      <c r="EC51" s="530"/>
      <c r="ED51" s="530"/>
      <c r="EE51" s="530"/>
      <c r="EF51" s="530"/>
      <c r="EG51" s="530"/>
      <c r="EI51" s="531"/>
      <c r="EJ51" s="531"/>
      <c r="EK51" s="536"/>
      <c r="EL51" s="531"/>
      <c r="EM51" s="531"/>
      <c r="EN51" s="531"/>
      <c r="EO51" s="531"/>
      <c r="EP51" s="531"/>
      <c r="EQ51" s="531"/>
      <c r="ER51" s="531"/>
      <c r="ES51" s="531"/>
      <c r="ET51" s="531"/>
      <c r="EU51" s="531"/>
      <c r="EV51" s="531"/>
      <c r="EW51" s="531"/>
      <c r="EX51" s="531"/>
      <c r="EY51" s="531"/>
      <c r="EZ51" s="531"/>
      <c r="FA51" s="531"/>
      <c r="FB51" s="531"/>
      <c r="FC51" s="531"/>
      <c r="FD51" s="531"/>
      <c r="FF51" s="532"/>
      <c r="FG51" s="532"/>
      <c r="FH51" s="532"/>
      <c r="FI51" s="532"/>
      <c r="FJ51" s="532"/>
      <c r="FK51" s="532"/>
      <c r="FL51" s="532"/>
      <c r="FM51" s="532"/>
      <c r="FN51" s="532"/>
      <c r="FO51" s="532"/>
      <c r="FP51" s="532"/>
      <c r="FQ51" s="532"/>
      <c r="FR51" s="532"/>
      <c r="FS51" s="532"/>
      <c r="FT51" s="532"/>
      <c r="FU51" s="532"/>
      <c r="FV51" s="532"/>
      <c r="FW51" s="532"/>
      <c r="FX51" s="532"/>
      <c r="FY51" s="532"/>
      <c r="FZ51" s="532"/>
      <c r="GA51" s="532"/>
      <c r="GC51" s="533"/>
      <c r="GD51" s="533"/>
      <c r="GE51" s="533"/>
      <c r="GF51" s="533"/>
      <c r="GG51" s="533"/>
      <c r="GH51" s="533"/>
      <c r="GI51" s="533"/>
      <c r="GJ51" s="533"/>
      <c r="GK51" s="533"/>
      <c r="GL51" s="533"/>
      <c r="GM51" s="533"/>
      <c r="GN51" s="533"/>
      <c r="GO51" s="533"/>
      <c r="GP51" s="533"/>
      <c r="GQ51" s="533"/>
      <c r="GR51" s="533"/>
      <c r="GS51" s="533"/>
      <c r="GT51" s="533"/>
      <c r="GU51" s="533"/>
      <c r="GV51" s="533"/>
      <c r="GW51" s="533"/>
      <c r="GX51" s="533"/>
      <c r="GZ51" s="511"/>
      <c r="HA51" s="511"/>
      <c r="HB51" s="511"/>
      <c r="HC51" s="511"/>
      <c r="HD51" s="511"/>
      <c r="HE51" s="511"/>
      <c r="HF51" s="511"/>
      <c r="HG51" s="511"/>
      <c r="HH51" s="511"/>
      <c r="HI51" s="511"/>
      <c r="HJ51" s="511"/>
      <c r="HK51" s="511"/>
      <c r="HL51" s="511"/>
      <c r="HM51" s="511"/>
      <c r="HN51" s="511"/>
      <c r="HO51" s="511"/>
      <c r="HP51" s="511"/>
      <c r="HQ51" s="511"/>
      <c r="HR51" s="511"/>
      <c r="HS51" s="511"/>
      <c r="HT51" s="511"/>
      <c r="HU51" s="511"/>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T51" s="531"/>
      <c r="IU51" s="531"/>
      <c r="IV51" s="531"/>
      <c r="IW51" s="531"/>
      <c r="IX51" s="531"/>
      <c r="IY51" s="531"/>
      <c r="IZ51" s="531"/>
      <c r="JA51" s="531"/>
      <c r="JB51" s="531"/>
      <c r="JC51" s="531"/>
      <c r="JD51" s="531"/>
      <c r="JE51" s="531"/>
      <c r="JF51" s="531"/>
      <c r="JG51" s="531"/>
      <c r="JH51" s="531"/>
      <c r="JI51" s="531"/>
      <c r="JJ51" s="531"/>
      <c r="JK51" s="531"/>
      <c r="JL51" s="531"/>
      <c r="JM51" s="531"/>
      <c r="JN51" s="531"/>
      <c r="JO51" s="531"/>
      <c r="JQ51" s="532"/>
      <c r="JR51" s="532"/>
      <c r="JS51" s="532"/>
      <c r="JT51" s="532"/>
      <c r="JU51" s="532"/>
      <c r="JV51" s="532"/>
      <c r="JW51" s="532"/>
      <c r="JX51" s="532"/>
      <c r="JY51" s="532"/>
      <c r="JZ51" s="532"/>
      <c r="KA51" s="532"/>
      <c r="KB51" s="532"/>
      <c r="KC51" s="532"/>
      <c r="KD51" s="532"/>
      <c r="KE51" s="532"/>
      <c r="KF51" s="532"/>
      <c r="KG51" s="532"/>
      <c r="KH51" s="532"/>
      <c r="KI51" s="532"/>
      <c r="KJ51" s="532"/>
      <c r="KK51" s="532"/>
      <c r="KL51" s="532"/>
      <c r="KN51" s="533"/>
      <c r="KO51" s="533"/>
      <c r="KP51" s="533"/>
      <c r="KQ51" s="533"/>
      <c r="KR51" s="533"/>
      <c r="KS51" s="533"/>
      <c r="KT51" s="533"/>
      <c r="KU51" s="533"/>
      <c r="KV51" s="533"/>
      <c r="KW51" s="533"/>
      <c r="KX51" s="533"/>
      <c r="KY51" s="533"/>
      <c r="KZ51" s="533"/>
      <c r="LA51" s="533"/>
      <c r="LB51" s="533"/>
      <c r="LC51" s="533"/>
      <c r="LD51" s="533"/>
      <c r="LE51" s="533"/>
      <c r="LF51" s="533"/>
      <c r="LG51" s="533"/>
      <c r="LH51" s="533"/>
      <c r="LI51" s="533"/>
    </row>
    <row r="52" spans="1:321" x14ac:dyDescent="0.25">
      <c r="A52" s="37" t="str">
        <f>LCI!A19</f>
        <v>Enzymes (kg/yr)</v>
      </c>
      <c r="B52" s="119"/>
      <c r="C52" s="119"/>
      <c r="D52" s="227"/>
      <c r="E52" s="119"/>
      <c r="F52" s="119"/>
      <c r="G52" s="119"/>
      <c r="H52" s="119"/>
      <c r="I52" s="119"/>
      <c r="J52" s="119"/>
      <c r="K52" s="119"/>
      <c r="L52" s="119"/>
      <c r="M52" s="228"/>
      <c r="N52" s="119"/>
      <c r="O52" s="255"/>
      <c r="P52" s="247"/>
      <c r="Q52" s="247"/>
      <c r="R52" s="247"/>
      <c r="S52" s="247"/>
      <c r="T52" s="265"/>
      <c r="U52" s="247"/>
      <c r="V52" s="247"/>
      <c r="X52" s="44"/>
      <c r="Y52" s="40"/>
      <c r="Z52" s="40"/>
      <c r="AA52" s="40"/>
      <c r="AB52" s="40"/>
      <c r="AC52" s="40"/>
      <c r="AD52" s="40"/>
      <c r="AE52" s="40"/>
      <c r="AF52" s="40"/>
      <c r="AG52" s="40"/>
      <c r="AH52" s="40"/>
      <c r="AI52" s="40"/>
      <c r="AJ52" s="40"/>
      <c r="AK52" s="40"/>
      <c r="AL52" s="261"/>
      <c r="AM52" s="259"/>
      <c r="AN52" s="259"/>
      <c r="AO52" s="259"/>
      <c r="AP52" s="259"/>
      <c r="AQ52" s="259"/>
      <c r="AR52" s="259"/>
      <c r="AS52" s="259"/>
      <c r="AU52" s="41"/>
      <c r="AV52" s="41"/>
      <c r="AW52" s="41"/>
      <c r="AX52" s="41"/>
      <c r="AY52" s="41"/>
      <c r="AZ52" s="41"/>
      <c r="BA52" s="41"/>
      <c r="BB52" s="41"/>
      <c r="BC52" s="41"/>
      <c r="BD52" s="41"/>
      <c r="BE52" s="41"/>
      <c r="BF52" s="41"/>
      <c r="BG52" s="41"/>
      <c r="BH52" s="41"/>
      <c r="BI52" s="41"/>
      <c r="BJ52" s="41"/>
      <c r="BK52" s="41"/>
      <c r="BL52" s="41"/>
      <c r="BM52" s="41"/>
      <c r="BN52" s="41"/>
      <c r="BO52" s="41"/>
      <c r="BP52" s="41"/>
      <c r="BR52" s="507"/>
      <c r="BS52" s="507"/>
      <c r="BT52" s="507"/>
      <c r="BU52" s="507"/>
      <c r="BV52" s="507"/>
      <c r="BW52" s="507"/>
      <c r="BX52" s="507"/>
      <c r="BY52" s="507"/>
      <c r="BZ52" s="507"/>
      <c r="CA52" s="507"/>
      <c r="CB52" s="507"/>
      <c r="CC52" s="507"/>
      <c r="CD52" s="507"/>
      <c r="CE52" s="507"/>
      <c r="CF52" s="507"/>
      <c r="CG52" s="507"/>
      <c r="CH52" s="507"/>
      <c r="CI52" s="507"/>
      <c r="CJ52" s="507"/>
      <c r="CK52" s="507"/>
      <c r="CL52" s="507"/>
      <c r="CM52" s="507"/>
      <c r="CO52" s="511"/>
      <c r="CP52" s="511"/>
      <c r="CQ52" s="511"/>
      <c r="CR52" s="511"/>
      <c r="CS52" s="511"/>
      <c r="CT52" s="511"/>
      <c r="CU52" s="511"/>
      <c r="CV52" s="511"/>
      <c r="CW52" s="511"/>
      <c r="CX52" s="511"/>
      <c r="CY52" s="511"/>
      <c r="CZ52" s="511"/>
      <c r="DA52" s="511"/>
      <c r="DB52" s="511"/>
      <c r="DC52" s="511"/>
      <c r="DD52" s="511"/>
      <c r="DE52" s="511"/>
      <c r="DF52" s="511"/>
      <c r="DG52" s="511"/>
      <c r="DH52" s="511"/>
      <c r="DI52" s="511"/>
      <c r="DJ52" s="511"/>
      <c r="DL52" s="530"/>
      <c r="DM52" s="530"/>
      <c r="DN52" s="530"/>
      <c r="DO52" s="530"/>
      <c r="DP52" s="530"/>
      <c r="DQ52" s="530"/>
      <c r="DR52" s="530"/>
      <c r="DS52" s="530"/>
      <c r="DT52" s="530"/>
      <c r="DU52" s="530"/>
      <c r="DV52" s="530"/>
      <c r="DW52" s="530"/>
      <c r="DX52" s="530"/>
      <c r="DY52" s="530"/>
      <c r="DZ52" s="530"/>
      <c r="EA52" s="530"/>
      <c r="EB52" s="530"/>
      <c r="EC52" s="530"/>
      <c r="ED52" s="530"/>
      <c r="EE52" s="530"/>
      <c r="EF52" s="530"/>
      <c r="EG52" s="530"/>
      <c r="EI52" s="531"/>
      <c r="EJ52" s="531"/>
      <c r="EK52" s="536"/>
      <c r="EL52" s="531"/>
      <c r="EM52" s="531"/>
      <c r="EN52" s="531"/>
      <c r="EO52" s="531"/>
      <c r="EP52" s="531"/>
      <c r="EQ52" s="531"/>
      <c r="ER52" s="531"/>
      <c r="ES52" s="531"/>
      <c r="ET52" s="531"/>
      <c r="EU52" s="531"/>
      <c r="EV52" s="531"/>
      <c r="EW52" s="531"/>
      <c r="EX52" s="531"/>
      <c r="EY52" s="531"/>
      <c r="EZ52" s="531"/>
      <c r="FA52" s="531"/>
      <c r="FB52" s="531"/>
      <c r="FC52" s="531"/>
      <c r="FD52" s="531"/>
      <c r="FF52" s="532"/>
      <c r="FG52" s="532"/>
      <c r="FH52" s="532"/>
      <c r="FI52" s="532"/>
      <c r="FJ52" s="532"/>
      <c r="FK52" s="532"/>
      <c r="FL52" s="532"/>
      <c r="FM52" s="532"/>
      <c r="FN52" s="532"/>
      <c r="FO52" s="532"/>
      <c r="FP52" s="532"/>
      <c r="FQ52" s="532"/>
      <c r="FR52" s="532"/>
      <c r="FS52" s="532"/>
      <c r="FT52" s="532"/>
      <c r="FU52" s="532"/>
      <c r="FV52" s="532"/>
      <c r="FW52" s="532"/>
      <c r="FX52" s="532"/>
      <c r="FY52" s="532"/>
      <c r="FZ52" s="532"/>
      <c r="GA52" s="532"/>
      <c r="GC52" s="533"/>
      <c r="GD52" s="533"/>
      <c r="GE52" s="533"/>
      <c r="GF52" s="533"/>
      <c r="GG52" s="533"/>
      <c r="GH52" s="533"/>
      <c r="GI52" s="533"/>
      <c r="GJ52" s="533"/>
      <c r="GK52" s="533"/>
      <c r="GL52" s="533"/>
      <c r="GM52" s="533"/>
      <c r="GN52" s="533"/>
      <c r="GO52" s="533"/>
      <c r="GP52" s="533"/>
      <c r="GQ52" s="533"/>
      <c r="GR52" s="533"/>
      <c r="GS52" s="533"/>
      <c r="GT52" s="533"/>
      <c r="GU52" s="533"/>
      <c r="GV52" s="533"/>
      <c r="GW52" s="533"/>
      <c r="GX52" s="533"/>
      <c r="GZ52" s="511"/>
      <c r="HA52" s="511"/>
      <c r="HB52" s="511"/>
      <c r="HC52" s="511"/>
      <c r="HD52" s="511"/>
      <c r="HE52" s="511"/>
      <c r="HF52" s="511"/>
      <c r="HG52" s="511"/>
      <c r="HH52" s="511"/>
      <c r="HI52" s="511"/>
      <c r="HJ52" s="511"/>
      <c r="HK52" s="511"/>
      <c r="HL52" s="511"/>
      <c r="HM52" s="511"/>
      <c r="HN52" s="511"/>
      <c r="HO52" s="511"/>
      <c r="HP52" s="511"/>
      <c r="HQ52" s="511"/>
      <c r="HR52" s="511"/>
      <c r="HS52" s="511"/>
      <c r="HT52" s="511"/>
      <c r="HU52" s="511"/>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T52" s="531"/>
      <c r="IU52" s="531"/>
      <c r="IV52" s="531"/>
      <c r="IW52" s="531"/>
      <c r="IX52" s="531"/>
      <c r="IY52" s="531"/>
      <c r="IZ52" s="531"/>
      <c r="JA52" s="531"/>
      <c r="JB52" s="531"/>
      <c r="JC52" s="531"/>
      <c r="JD52" s="531"/>
      <c r="JE52" s="531"/>
      <c r="JF52" s="531"/>
      <c r="JG52" s="531"/>
      <c r="JH52" s="531"/>
      <c r="JI52" s="531"/>
      <c r="JJ52" s="531"/>
      <c r="JK52" s="531"/>
      <c r="JL52" s="531"/>
      <c r="JM52" s="531"/>
      <c r="JN52" s="531"/>
      <c r="JO52" s="531"/>
      <c r="JQ52" s="532"/>
      <c r="JR52" s="532"/>
      <c r="JS52" s="532"/>
      <c r="JT52" s="532"/>
      <c r="JU52" s="532"/>
      <c r="JV52" s="532"/>
      <c r="JW52" s="532"/>
      <c r="JX52" s="532"/>
      <c r="JY52" s="532"/>
      <c r="JZ52" s="532"/>
      <c r="KA52" s="532"/>
      <c r="KB52" s="532"/>
      <c r="KC52" s="532"/>
      <c r="KD52" s="532"/>
      <c r="KE52" s="532"/>
      <c r="KF52" s="532"/>
      <c r="KG52" s="532"/>
      <c r="KH52" s="532"/>
      <c r="KI52" s="532"/>
      <c r="KJ52" s="532"/>
      <c r="KK52" s="532"/>
      <c r="KL52" s="532"/>
      <c r="KN52" s="533"/>
      <c r="KO52" s="533"/>
      <c r="KP52" s="533"/>
      <c r="KQ52" s="533"/>
      <c r="KR52" s="533"/>
      <c r="KS52" s="533"/>
      <c r="KT52" s="533"/>
      <c r="KU52" s="533"/>
      <c r="KV52" s="533"/>
      <c r="KW52" s="533"/>
      <c r="KX52" s="533"/>
      <c r="KY52" s="533"/>
      <c r="KZ52" s="533"/>
      <c r="LA52" s="533"/>
      <c r="LB52" s="533"/>
      <c r="LC52" s="533"/>
      <c r="LD52" s="533"/>
      <c r="LE52" s="533"/>
      <c r="LF52" s="533"/>
      <c r="LG52" s="533"/>
      <c r="LH52" s="533"/>
      <c r="LI52" s="533"/>
    </row>
    <row r="53" spans="1:321" x14ac:dyDescent="0.25">
      <c r="A53" s="37" t="str">
        <f>LCI!A23</f>
        <v>FT Catalysts (kg/yr)</v>
      </c>
      <c r="B53" s="119"/>
      <c r="C53" s="119"/>
      <c r="D53" s="217"/>
      <c r="E53" s="119"/>
      <c r="F53" s="119"/>
      <c r="G53" s="119"/>
      <c r="H53" s="119"/>
      <c r="I53" s="119"/>
      <c r="J53" s="119"/>
      <c r="K53" s="119"/>
      <c r="L53" s="119"/>
      <c r="M53" s="228"/>
      <c r="N53" s="119"/>
      <c r="O53" s="255"/>
      <c r="P53" s="247"/>
      <c r="Q53" s="247"/>
      <c r="R53" s="247"/>
      <c r="S53" s="247"/>
      <c r="T53" s="265"/>
      <c r="U53" s="247"/>
      <c r="V53" s="247"/>
      <c r="X53" s="44"/>
      <c r="Y53" s="40"/>
      <c r="Z53" s="40"/>
      <c r="AA53" s="40"/>
      <c r="AB53" s="40"/>
      <c r="AC53" s="40"/>
      <c r="AD53" s="40"/>
      <c r="AE53" s="40"/>
      <c r="AF53" s="40"/>
      <c r="AG53" s="40"/>
      <c r="AH53" s="40"/>
      <c r="AI53" s="40"/>
      <c r="AJ53" s="40"/>
      <c r="AK53" s="40"/>
      <c r="AL53" s="261"/>
      <c r="AM53" s="259"/>
      <c r="AN53" s="259"/>
      <c r="AO53" s="259"/>
      <c r="AP53" s="259"/>
      <c r="AQ53" s="259"/>
      <c r="AR53" s="259"/>
      <c r="AS53" s="259"/>
      <c r="AU53" s="41"/>
      <c r="AV53" s="41"/>
      <c r="AW53" s="41"/>
      <c r="AX53" s="41"/>
      <c r="AY53" s="41"/>
      <c r="AZ53" s="41"/>
      <c r="BA53" s="41"/>
      <c r="BB53" s="41"/>
      <c r="BC53" s="41"/>
      <c r="BD53" s="41"/>
      <c r="BE53" s="41"/>
      <c r="BF53" s="41"/>
      <c r="BG53" s="41"/>
      <c r="BH53" s="41"/>
      <c r="BI53" s="41"/>
      <c r="BJ53" s="41"/>
      <c r="BK53" s="41"/>
      <c r="BL53" s="41"/>
      <c r="BM53" s="41"/>
      <c r="BN53" s="41"/>
      <c r="BO53" s="41"/>
      <c r="BP53" s="41"/>
      <c r="BR53" s="507"/>
      <c r="BS53" s="507"/>
      <c r="BT53" s="507"/>
      <c r="BU53" s="507"/>
      <c r="BV53" s="507"/>
      <c r="BW53" s="507"/>
      <c r="BX53" s="507"/>
      <c r="BY53" s="507"/>
      <c r="BZ53" s="507"/>
      <c r="CA53" s="507"/>
      <c r="CB53" s="507"/>
      <c r="CC53" s="507"/>
      <c r="CD53" s="507"/>
      <c r="CE53" s="507"/>
      <c r="CF53" s="507"/>
      <c r="CG53" s="507"/>
      <c r="CH53" s="507"/>
      <c r="CI53" s="507"/>
      <c r="CJ53" s="507"/>
      <c r="CK53" s="507"/>
      <c r="CL53" s="507"/>
      <c r="CM53" s="507"/>
      <c r="CO53" s="511"/>
      <c r="CP53" s="511"/>
      <c r="CQ53" s="511"/>
      <c r="CR53" s="511"/>
      <c r="CS53" s="511"/>
      <c r="CT53" s="511"/>
      <c r="CU53" s="511"/>
      <c r="CV53" s="511"/>
      <c r="CW53" s="511"/>
      <c r="CX53" s="511"/>
      <c r="CY53" s="511"/>
      <c r="CZ53" s="511"/>
      <c r="DA53" s="511"/>
      <c r="DB53" s="511"/>
      <c r="DC53" s="511"/>
      <c r="DD53" s="511"/>
      <c r="DE53" s="511"/>
      <c r="DF53" s="511"/>
      <c r="DG53" s="511"/>
      <c r="DH53" s="511"/>
      <c r="DI53" s="511"/>
      <c r="DJ53" s="511"/>
      <c r="DL53" s="530"/>
      <c r="DM53" s="530"/>
      <c r="DN53" s="530"/>
      <c r="DO53" s="530"/>
      <c r="DP53" s="530"/>
      <c r="DQ53" s="530"/>
      <c r="DR53" s="530"/>
      <c r="DS53" s="530"/>
      <c r="DT53" s="530"/>
      <c r="DU53" s="530"/>
      <c r="DV53" s="530"/>
      <c r="DW53" s="530"/>
      <c r="DX53" s="530"/>
      <c r="DY53" s="530"/>
      <c r="DZ53" s="530"/>
      <c r="EA53" s="530"/>
      <c r="EB53" s="530"/>
      <c r="EC53" s="530"/>
      <c r="ED53" s="530"/>
      <c r="EE53" s="530"/>
      <c r="EF53" s="530"/>
      <c r="EG53" s="530"/>
      <c r="EI53" s="531"/>
      <c r="EJ53" s="531"/>
      <c r="EK53" s="536"/>
      <c r="EL53" s="531"/>
      <c r="EM53" s="531"/>
      <c r="EN53" s="531"/>
      <c r="EO53" s="531"/>
      <c r="EP53" s="531"/>
      <c r="EQ53" s="531"/>
      <c r="ER53" s="531"/>
      <c r="ES53" s="531"/>
      <c r="ET53" s="531"/>
      <c r="EU53" s="531"/>
      <c r="EV53" s="531"/>
      <c r="EW53" s="531"/>
      <c r="EX53" s="531"/>
      <c r="EY53" s="531"/>
      <c r="EZ53" s="531"/>
      <c r="FA53" s="531"/>
      <c r="FB53" s="531"/>
      <c r="FC53" s="531"/>
      <c r="FD53" s="531"/>
      <c r="FF53" s="532"/>
      <c r="FG53" s="532"/>
      <c r="FH53" s="532"/>
      <c r="FI53" s="532"/>
      <c r="FJ53" s="532"/>
      <c r="FK53" s="532"/>
      <c r="FL53" s="532"/>
      <c r="FM53" s="532"/>
      <c r="FN53" s="532"/>
      <c r="FO53" s="532"/>
      <c r="FP53" s="532"/>
      <c r="FQ53" s="532"/>
      <c r="FR53" s="532"/>
      <c r="FS53" s="532"/>
      <c r="FT53" s="532"/>
      <c r="FU53" s="532"/>
      <c r="FV53" s="532"/>
      <c r="FW53" s="532"/>
      <c r="FX53" s="532"/>
      <c r="FY53" s="532"/>
      <c r="FZ53" s="532"/>
      <c r="GA53" s="532"/>
      <c r="GC53" s="533"/>
      <c r="GD53" s="533"/>
      <c r="GE53" s="533"/>
      <c r="GF53" s="533"/>
      <c r="GG53" s="533"/>
      <c r="GH53" s="533"/>
      <c r="GI53" s="533"/>
      <c r="GJ53" s="533"/>
      <c r="GK53" s="533"/>
      <c r="GL53" s="533"/>
      <c r="GM53" s="533"/>
      <c r="GN53" s="533"/>
      <c r="GO53" s="533"/>
      <c r="GP53" s="533"/>
      <c r="GQ53" s="533"/>
      <c r="GR53" s="533"/>
      <c r="GS53" s="533"/>
      <c r="GT53" s="533"/>
      <c r="GU53" s="533"/>
      <c r="GV53" s="533"/>
      <c r="GW53" s="533"/>
      <c r="GX53" s="533"/>
      <c r="GZ53" s="511"/>
      <c r="HA53" s="511"/>
      <c r="HB53" s="511"/>
      <c r="HC53" s="511"/>
      <c r="HD53" s="511"/>
      <c r="HE53" s="511"/>
      <c r="HF53" s="511"/>
      <c r="HG53" s="511"/>
      <c r="HH53" s="511"/>
      <c r="HI53" s="511"/>
      <c r="HJ53" s="511"/>
      <c r="HK53" s="511"/>
      <c r="HL53" s="511"/>
      <c r="HM53" s="511"/>
      <c r="HN53" s="511"/>
      <c r="HO53" s="511"/>
      <c r="HP53" s="511"/>
      <c r="HQ53" s="511"/>
      <c r="HR53" s="511"/>
      <c r="HS53" s="511"/>
      <c r="HT53" s="511"/>
      <c r="HU53" s="511"/>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T53" s="531"/>
      <c r="IU53" s="531"/>
      <c r="IV53" s="531"/>
      <c r="IW53" s="531"/>
      <c r="IX53" s="531"/>
      <c r="IY53" s="531"/>
      <c r="IZ53" s="531"/>
      <c r="JA53" s="531"/>
      <c r="JB53" s="531"/>
      <c r="JC53" s="531"/>
      <c r="JD53" s="531"/>
      <c r="JE53" s="531"/>
      <c r="JF53" s="531"/>
      <c r="JG53" s="531"/>
      <c r="JH53" s="531"/>
      <c r="JI53" s="531"/>
      <c r="JJ53" s="531"/>
      <c r="JK53" s="531"/>
      <c r="JL53" s="531"/>
      <c r="JM53" s="531"/>
      <c r="JN53" s="531"/>
      <c r="JO53" s="531"/>
      <c r="JQ53" s="532"/>
      <c r="JR53" s="532"/>
      <c r="JS53" s="532"/>
      <c r="JT53" s="532"/>
      <c r="JU53" s="532"/>
      <c r="JV53" s="532"/>
      <c r="JW53" s="532"/>
      <c r="JX53" s="532"/>
      <c r="JY53" s="532"/>
      <c r="JZ53" s="532"/>
      <c r="KA53" s="532"/>
      <c r="KB53" s="532"/>
      <c r="KC53" s="532"/>
      <c r="KD53" s="532"/>
      <c r="KE53" s="532"/>
      <c r="KF53" s="532"/>
      <c r="KG53" s="532"/>
      <c r="KH53" s="532"/>
      <c r="KI53" s="532"/>
      <c r="KJ53" s="532"/>
      <c r="KK53" s="532"/>
      <c r="KL53" s="532"/>
      <c r="KN53" s="533"/>
      <c r="KO53" s="533"/>
      <c r="KP53" s="533"/>
      <c r="KQ53" s="533"/>
      <c r="KR53" s="533"/>
      <c r="KS53" s="533"/>
      <c r="KT53" s="533"/>
      <c r="KU53" s="533"/>
      <c r="KV53" s="533"/>
      <c r="KW53" s="533"/>
      <c r="KX53" s="533"/>
      <c r="KY53" s="533"/>
      <c r="KZ53" s="533"/>
      <c r="LA53" s="533"/>
      <c r="LB53" s="533"/>
      <c r="LC53" s="533"/>
      <c r="LD53" s="533"/>
      <c r="LE53" s="533"/>
      <c r="LF53" s="533"/>
      <c r="LG53" s="533"/>
      <c r="LH53" s="533"/>
      <c r="LI53" s="533"/>
    </row>
    <row r="54" spans="1:321" x14ac:dyDescent="0.25">
      <c r="A54" s="37" t="str">
        <f>LCI!A24</f>
        <v>Glucoamylase (kg/yr)</v>
      </c>
      <c r="B54" s="119"/>
      <c r="C54" s="119"/>
      <c r="D54" s="217">
        <f>StarchFerm!K10*D$42</f>
        <v>1102.524858</v>
      </c>
      <c r="E54" s="119"/>
      <c r="F54" s="119"/>
      <c r="G54" s="119"/>
      <c r="H54" s="119"/>
      <c r="I54" s="119"/>
      <c r="J54" s="119"/>
      <c r="K54" s="119"/>
      <c r="L54" s="119"/>
      <c r="M54" s="228"/>
      <c r="N54" s="119"/>
      <c r="O54" s="255"/>
      <c r="P54" s="247"/>
      <c r="Q54" s="247"/>
      <c r="R54" s="247"/>
      <c r="S54" s="247"/>
      <c r="T54" s="265"/>
      <c r="U54" s="247"/>
      <c r="V54" s="247"/>
      <c r="X54" s="44"/>
      <c r="Y54" s="40"/>
      <c r="Z54" s="40"/>
      <c r="AA54" s="40"/>
      <c r="AB54" s="40"/>
      <c r="AC54" s="40"/>
      <c r="AD54" s="40"/>
      <c r="AE54" s="40"/>
      <c r="AF54" s="40"/>
      <c r="AG54" s="40"/>
      <c r="AH54" s="40"/>
      <c r="AI54" s="40"/>
      <c r="AJ54" s="40"/>
      <c r="AK54" s="40"/>
      <c r="AL54" s="261"/>
      <c r="AM54" s="259"/>
      <c r="AN54" s="259"/>
      <c r="AO54" s="259"/>
      <c r="AP54" s="259"/>
      <c r="AQ54" s="259"/>
      <c r="AR54" s="259"/>
      <c r="AS54" s="259"/>
      <c r="AU54" s="41"/>
      <c r="AV54" s="41"/>
      <c r="AW54" s="41"/>
      <c r="AX54" s="41"/>
      <c r="AY54" s="41"/>
      <c r="AZ54" s="41"/>
      <c r="BA54" s="41"/>
      <c r="BB54" s="41"/>
      <c r="BC54" s="41"/>
      <c r="BD54" s="41"/>
      <c r="BE54" s="41"/>
      <c r="BF54" s="41"/>
      <c r="BG54" s="41"/>
      <c r="BH54" s="41"/>
      <c r="BI54" s="41"/>
      <c r="BJ54" s="41"/>
      <c r="BK54" s="41"/>
      <c r="BL54" s="41"/>
      <c r="BM54" s="41"/>
      <c r="BN54" s="41"/>
      <c r="BO54" s="41"/>
      <c r="BP54" s="41"/>
      <c r="BR54" s="507"/>
      <c r="BS54" s="507"/>
      <c r="BT54" s="507"/>
      <c r="BU54" s="507"/>
      <c r="BV54" s="507"/>
      <c r="BW54" s="507"/>
      <c r="BX54" s="507"/>
      <c r="BY54" s="507"/>
      <c r="BZ54" s="507"/>
      <c r="CA54" s="507"/>
      <c r="CB54" s="507"/>
      <c r="CC54" s="507"/>
      <c r="CD54" s="507"/>
      <c r="CE54" s="507"/>
      <c r="CF54" s="507"/>
      <c r="CG54" s="507"/>
      <c r="CH54" s="507"/>
      <c r="CI54" s="507"/>
      <c r="CJ54" s="507"/>
      <c r="CK54" s="507"/>
      <c r="CL54" s="507"/>
      <c r="CM54" s="507"/>
      <c r="CO54" s="511"/>
      <c r="CP54" s="511"/>
      <c r="CQ54" s="511"/>
      <c r="CR54" s="511"/>
      <c r="CS54" s="511"/>
      <c r="CT54" s="511"/>
      <c r="CU54" s="511"/>
      <c r="CV54" s="511"/>
      <c r="CW54" s="511"/>
      <c r="CX54" s="511"/>
      <c r="CY54" s="511"/>
      <c r="CZ54" s="511"/>
      <c r="DA54" s="511"/>
      <c r="DB54" s="511"/>
      <c r="DC54" s="511"/>
      <c r="DD54" s="511"/>
      <c r="DE54" s="511"/>
      <c r="DF54" s="511"/>
      <c r="DG54" s="511"/>
      <c r="DH54" s="511"/>
      <c r="DI54" s="511"/>
      <c r="DJ54" s="511"/>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I54" s="531"/>
      <c r="EJ54" s="531"/>
      <c r="EK54" s="536"/>
      <c r="EL54" s="531"/>
      <c r="EM54" s="531"/>
      <c r="EN54" s="531"/>
      <c r="EO54" s="531"/>
      <c r="EP54" s="531"/>
      <c r="EQ54" s="531"/>
      <c r="ER54" s="531"/>
      <c r="ES54" s="531"/>
      <c r="ET54" s="531"/>
      <c r="EU54" s="531"/>
      <c r="EV54" s="531"/>
      <c r="EW54" s="531"/>
      <c r="EX54" s="531"/>
      <c r="EY54" s="531"/>
      <c r="EZ54" s="531"/>
      <c r="FA54" s="531"/>
      <c r="FB54" s="531"/>
      <c r="FC54" s="531"/>
      <c r="FD54" s="531"/>
      <c r="FF54" s="532"/>
      <c r="FG54" s="532"/>
      <c r="FH54" s="532"/>
      <c r="FI54" s="532"/>
      <c r="FJ54" s="532"/>
      <c r="FK54" s="532"/>
      <c r="FL54" s="532"/>
      <c r="FM54" s="532"/>
      <c r="FN54" s="532"/>
      <c r="FO54" s="532"/>
      <c r="FP54" s="532"/>
      <c r="FQ54" s="532"/>
      <c r="FR54" s="532"/>
      <c r="FS54" s="532"/>
      <c r="FT54" s="532"/>
      <c r="FU54" s="532"/>
      <c r="FV54" s="532"/>
      <c r="FW54" s="532"/>
      <c r="FX54" s="532"/>
      <c r="FY54" s="532"/>
      <c r="FZ54" s="532"/>
      <c r="GA54" s="532"/>
      <c r="GC54" s="533"/>
      <c r="GD54" s="533"/>
      <c r="GE54" s="533"/>
      <c r="GF54" s="533"/>
      <c r="GG54" s="533"/>
      <c r="GH54" s="533"/>
      <c r="GI54" s="533"/>
      <c r="GJ54" s="533"/>
      <c r="GK54" s="533"/>
      <c r="GL54" s="533"/>
      <c r="GM54" s="533"/>
      <c r="GN54" s="533"/>
      <c r="GO54" s="533"/>
      <c r="GP54" s="533"/>
      <c r="GQ54" s="533"/>
      <c r="GR54" s="533"/>
      <c r="GS54" s="533"/>
      <c r="GT54" s="533"/>
      <c r="GU54" s="533"/>
      <c r="GV54" s="533"/>
      <c r="GW54" s="533"/>
      <c r="GX54" s="533"/>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T54" s="531"/>
      <c r="IU54" s="531"/>
      <c r="IV54" s="531"/>
      <c r="IW54" s="531"/>
      <c r="IX54" s="531"/>
      <c r="IY54" s="531"/>
      <c r="IZ54" s="531"/>
      <c r="JA54" s="531"/>
      <c r="JB54" s="531"/>
      <c r="JC54" s="531"/>
      <c r="JD54" s="531"/>
      <c r="JE54" s="531"/>
      <c r="JF54" s="531"/>
      <c r="JG54" s="531"/>
      <c r="JH54" s="531"/>
      <c r="JI54" s="531"/>
      <c r="JJ54" s="531"/>
      <c r="JK54" s="531"/>
      <c r="JL54" s="531"/>
      <c r="JM54" s="531"/>
      <c r="JN54" s="531"/>
      <c r="JO54" s="531"/>
      <c r="JQ54" s="532"/>
      <c r="JR54" s="532"/>
      <c r="JS54" s="532"/>
      <c r="JT54" s="532"/>
      <c r="JU54" s="532"/>
      <c r="JV54" s="532"/>
      <c r="JW54" s="532"/>
      <c r="JX54" s="532"/>
      <c r="JY54" s="532"/>
      <c r="JZ54" s="532"/>
      <c r="KA54" s="532"/>
      <c r="KB54" s="532"/>
      <c r="KC54" s="532"/>
      <c r="KD54" s="532"/>
      <c r="KE54" s="532"/>
      <c r="KF54" s="532"/>
      <c r="KG54" s="532"/>
      <c r="KH54" s="532"/>
      <c r="KI54" s="532"/>
      <c r="KJ54" s="532"/>
      <c r="KK54" s="532"/>
      <c r="KL54" s="532"/>
      <c r="KN54" s="533"/>
      <c r="KO54" s="533"/>
      <c r="KP54" s="533"/>
      <c r="KQ54" s="533"/>
      <c r="KR54" s="533"/>
      <c r="KS54" s="533"/>
      <c r="KT54" s="533"/>
      <c r="KU54" s="533"/>
      <c r="KV54" s="533"/>
      <c r="KW54" s="533"/>
      <c r="KX54" s="533"/>
      <c r="KY54" s="533"/>
      <c r="KZ54" s="533"/>
      <c r="LA54" s="533"/>
      <c r="LB54" s="533"/>
      <c r="LC54" s="533"/>
      <c r="LD54" s="533"/>
      <c r="LE54" s="533"/>
      <c r="LF54" s="533"/>
      <c r="LG54" s="533"/>
      <c r="LH54" s="533"/>
      <c r="LI54" s="533"/>
    </row>
    <row r="55" spans="1:321" x14ac:dyDescent="0.25">
      <c r="A55" s="37" t="str">
        <f>LCI!A25</f>
        <v>Glucose (kg/yr)</v>
      </c>
      <c r="B55" s="119"/>
      <c r="C55" s="119"/>
      <c r="D55" s="217"/>
      <c r="E55" s="119"/>
      <c r="F55" s="119"/>
      <c r="G55" s="119"/>
      <c r="H55" s="119"/>
      <c r="I55" s="119"/>
      <c r="J55" s="119"/>
      <c r="K55" s="119"/>
      <c r="L55" s="119"/>
      <c r="M55" s="228"/>
      <c r="N55" s="119"/>
      <c r="O55" s="255"/>
      <c r="P55" s="247"/>
      <c r="Q55" s="247"/>
      <c r="R55" s="247"/>
      <c r="S55" s="247"/>
      <c r="T55" s="265"/>
      <c r="U55" s="247"/>
      <c r="V55" s="247"/>
      <c r="X55" s="44"/>
      <c r="Y55" s="40"/>
      <c r="Z55" s="40"/>
      <c r="AA55" s="40"/>
      <c r="AB55" s="40"/>
      <c r="AC55" s="40"/>
      <c r="AD55" s="40"/>
      <c r="AE55" s="40"/>
      <c r="AF55" s="40"/>
      <c r="AG55" s="40"/>
      <c r="AH55" s="40"/>
      <c r="AI55" s="40"/>
      <c r="AJ55" s="40"/>
      <c r="AK55" s="40"/>
      <c r="AL55" s="261"/>
      <c r="AM55" s="259"/>
      <c r="AN55" s="259"/>
      <c r="AO55" s="259"/>
      <c r="AP55" s="259"/>
      <c r="AQ55" s="259"/>
      <c r="AR55" s="259"/>
      <c r="AS55" s="259"/>
      <c r="AU55" s="41"/>
      <c r="AV55" s="41"/>
      <c r="AW55" s="41"/>
      <c r="AX55" s="41"/>
      <c r="AY55" s="41"/>
      <c r="AZ55" s="41"/>
      <c r="BA55" s="41"/>
      <c r="BB55" s="41"/>
      <c r="BC55" s="41"/>
      <c r="BD55" s="41"/>
      <c r="BE55" s="41"/>
      <c r="BF55" s="41"/>
      <c r="BG55" s="41"/>
      <c r="BH55" s="41"/>
      <c r="BI55" s="41"/>
      <c r="BJ55" s="41"/>
      <c r="BK55" s="41"/>
      <c r="BL55" s="41"/>
      <c r="BM55" s="41"/>
      <c r="BN55" s="41"/>
      <c r="BO55" s="41"/>
      <c r="BP55" s="41"/>
      <c r="BR55" s="507"/>
      <c r="BS55" s="507"/>
      <c r="BT55" s="507"/>
      <c r="BU55" s="507"/>
      <c r="BV55" s="507"/>
      <c r="BW55" s="507"/>
      <c r="BX55" s="507"/>
      <c r="BY55" s="507"/>
      <c r="BZ55" s="507"/>
      <c r="CA55" s="507"/>
      <c r="CB55" s="507"/>
      <c r="CC55" s="507"/>
      <c r="CD55" s="507"/>
      <c r="CE55" s="507"/>
      <c r="CF55" s="507"/>
      <c r="CG55" s="507"/>
      <c r="CH55" s="507"/>
      <c r="CI55" s="507"/>
      <c r="CJ55" s="507"/>
      <c r="CK55" s="507"/>
      <c r="CL55" s="507"/>
      <c r="CM55" s="507"/>
      <c r="CO55" s="511"/>
      <c r="CP55" s="511"/>
      <c r="CQ55" s="511"/>
      <c r="CR55" s="511"/>
      <c r="CS55" s="511"/>
      <c r="CT55" s="511"/>
      <c r="CU55" s="511"/>
      <c r="CV55" s="511"/>
      <c r="CW55" s="511"/>
      <c r="CX55" s="511"/>
      <c r="CY55" s="511"/>
      <c r="CZ55" s="511"/>
      <c r="DA55" s="511"/>
      <c r="DB55" s="511"/>
      <c r="DC55" s="511"/>
      <c r="DD55" s="511"/>
      <c r="DE55" s="511"/>
      <c r="DF55" s="511"/>
      <c r="DG55" s="511"/>
      <c r="DH55" s="511"/>
      <c r="DI55" s="511"/>
      <c r="DJ55" s="511"/>
      <c r="DL55" s="530"/>
      <c r="DM55" s="530"/>
      <c r="DN55" s="530"/>
      <c r="DO55" s="530"/>
      <c r="DP55" s="530"/>
      <c r="DQ55" s="530"/>
      <c r="DR55" s="530"/>
      <c r="DS55" s="530"/>
      <c r="DT55" s="530"/>
      <c r="DU55" s="530"/>
      <c r="DV55" s="530"/>
      <c r="DW55" s="530"/>
      <c r="DX55" s="530"/>
      <c r="DY55" s="530"/>
      <c r="DZ55" s="530"/>
      <c r="EA55" s="530"/>
      <c r="EB55" s="530"/>
      <c r="EC55" s="530"/>
      <c r="ED55" s="530"/>
      <c r="EE55" s="530"/>
      <c r="EF55" s="530"/>
      <c r="EG55" s="530"/>
      <c r="EI55" s="531"/>
      <c r="EJ55" s="531"/>
      <c r="EK55" s="536"/>
      <c r="EL55" s="531"/>
      <c r="EM55" s="531"/>
      <c r="EN55" s="531"/>
      <c r="EO55" s="531"/>
      <c r="EP55" s="531"/>
      <c r="EQ55" s="531"/>
      <c r="ER55" s="531"/>
      <c r="ES55" s="531"/>
      <c r="ET55" s="531"/>
      <c r="EU55" s="531"/>
      <c r="EV55" s="531"/>
      <c r="EW55" s="531"/>
      <c r="EX55" s="531"/>
      <c r="EY55" s="531"/>
      <c r="EZ55" s="531"/>
      <c r="FA55" s="531"/>
      <c r="FB55" s="531"/>
      <c r="FC55" s="531"/>
      <c r="FD55" s="531"/>
      <c r="FF55" s="532"/>
      <c r="FG55" s="532"/>
      <c r="FH55" s="532"/>
      <c r="FI55" s="532"/>
      <c r="FJ55" s="532"/>
      <c r="FK55" s="532"/>
      <c r="FL55" s="532"/>
      <c r="FM55" s="532"/>
      <c r="FN55" s="532"/>
      <c r="FO55" s="532"/>
      <c r="FP55" s="532"/>
      <c r="FQ55" s="532"/>
      <c r="FR55" s="532"/>
      <c r="FS55" s="532"/>
      <c r="FT55" s="532"/>
      <c r="FU55" s="532"/>
      <c r="FV55" s="532"/>
      <c r="FW55" s="532"/>
      <c r="FX55" s="532"/>
      <c r="FY55" s="532"/>
      <c r="FZ55" s="532"/>
      <c r="GA55" s="532"/>
      <c r="GC55" s="533"/>
      <c r="GD55" s="533"/>
      <c r="GE55" s="533"/>
      <c r="GF55" s="533"/>
      <c r="GG55" s="533"/>
      <c r="GH55" s="533"/>
      <c r="GI55" s="533"/>
      <c r="GJ55" s="533"/>
      <c r="GK55" s="533"/>
      <c r="GL55" s="533"/>
      <c r="GM55" s="533"/>
      <c r="GN55" s="533"/>
      <c r="GO55" s="533"/>
      <c r="GP55" s="533"/>
      <c r="GQ55" s="533"/>
      <c r="GR55" s="533"/>
      <c r="GS55" s="533"/>
      <c r="GT55" s="533"/>
      <c r="GU55" s="533"/>
      <c r="GV55" s="533"/>
      <c r="GW55" s="533"/>
      <c r="GX55" s="533"/>
      <c r="GZ55" s="511"/>
      <c r="HA55" s="511"/>
      <c r="HB55" s="511"/>
      <c r="HC55" s="511"/>
      <c r="HD55" s="511"/>
      <c r="HE55" s="511"/>
      <c r="HF55" s="511"/>
      <c r="HG55" s="511"/>
      <c r="HH55" s="511"/>
      <c r="HI55" s="511"/>
      <c r="HJ55" s="511"/>
      <c r="HK55" s="511"/>
      <c r="HL55" s="511"/>
      <c r="HM55" s="511"/>
      <c r="HN55" s="511"/>
      <c r="HO55" s="511"/>
      <c r="HP55" s="511"/>
      <c r="HQ55" s="511"/>
      <c r="HR55" s="511"/>
      <c r="HS55" s="511"/>
      <c r="HT55" s="511"/>
      <c r="HU55" s="511"/>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T55" s="531"/>
      <c r="IU55" s="531"/>
      <c r="IV55" s="531"/>
      <c r="IW55" s="531"/>
      <c r="IX55" s="531"/>
      <c r="IY55" s="531"/>
      <c r="IZ55" s="531"/>
      <c r="JA55" s="531"/>
      <c r="JB55" s="531"/>
      <c r="JC55" s="531"/>
      <c r="JD55" s="531"/>
      <c r="JE55" s="531"/>
      <c r="JF55" s="531"/>
      <c r="JG55" s="531"/>
      <c r="JH55" s="531"/>
      <c r="JI55" s="531"/>
      <c r="JJ55" s="531"/>
      <c r="JK55" s="531"/>
      <c r="JL55" s="531"/>
      <c r="JM55" s="531"/>
      <c r="JN55" s="531"/>
      <c r="JO55" s="531"/>
      <c r="JQ55" s="532"/>
      <c r="JR55" s="532"/>
      <c r="JS55" s="532"/>
      <c r="JT55" s="532"/>
      <c r="JU55" s="532"/>
      <c r="JV55" s="532"/>
      <c r="JW55" s="532"/>
      <c r="JX55" s="532"/>
      <c r="JY55" s="532"/>
      <c r="JZ55" s="532"/>
      <c r="KA55" s="532"/>
      <c r="KB55" s="532"/>
      <c r="KC55" s="532"/>
      <c r="KD55" s="532"/>
      <c r="KE55" s="532"/>
      <c r="KF55" s="532"/>
      <c r="KG55" s="532"/>
      <c r="KH55" s="532"/>
      <c r="KI55" s="532"/>
      <c r="KJ55" s="532"/>
      <c r="KK55" s="532"/>
      <c r="KL55" s="532"/>
      <c r="KN55" s="533"/>
      <c r="KO55" s="533"/>
      <c r="KP55" s="533"/>
      <c r="KQ55" s="533"/>
      <c r="KR55" s="533"/>
      <c r="KS55" s="533"/>
      <c r="KT55" s="533"/>
      <c r="KU55" s="533"/>
      <c r="KV55" s="533"/>
      <c r="KW55" s="533"/>
      <c r="KX55" s="533"/>
      <c r="KY55" s="533"/>
      <c r="KZ55" s="533"/>
      <c r="LA55" s="533"/>
      <c r="LB55" s="533"/>
      <c r="LC55" s="533"/>
      <c r="LD55" s="533"/>
      <c r="LE55" s="533"/>
      <c r="LF55" s="533"/>
      <c r="LG55" s="533"/>
      <c r="LH55" s="533"/>
      <c r="LI55" s="533"/>
    </row>
    <row r="56" spans="1:321" x14ac:dyDescent="0.25">
      <c r="A56" s="37" t="str">
        <f>LCI!A29</f>
        <v>Hexane (kg/yr)</v>
      </c>
      <c r="B56" s="119">
        <f>HexExtSoy!$K5*B$42</f>
        <v>267.48331917767001</v>
      </c>
      <c r="C56" s="119">
        <f>HexExtSoy!$K5*C$42</f>
        <v>267.48331917767001</v>
      </c>
      <c r="D56" s="217"/>
      <c r="E56" s="119"/>
      <c r="F56" s="119"/>
      <c r="G56" s="119"/>
      <c r="H56" s="119"/>
      <c r="I56" s="119"/>
      <c r="J56" s="119"/>
      <c r="K56" s="119"/>
      <c r="L56" s="119"/>
      <c r="M56" s="229">
        <f>HexExtAlg!K5*M$42</f>
        <v>4369.0477322576371</v>
      </c>
      <c r="N56" s="119"/>
      <c r="O56" s="255"/>
      <c r="P56" s="247"/>
      <c r="Q56" s="247"/>
      <c r="R56" s="247"/>
      <c r="S56" s="247"/>
      <c r="T56" s="265"/>
      <c r="U56" s="247"/>
      <c r="V56" s="247"/>
      <c r="X56" s="44"/>
      <c r="Y56" s="40"/>
      <c r="Z56" s="40"/>
      <c r="AA56" s="40"/>
      <c r="AB56" s="40"/>
      <c r="AC56" s="40"/>
      <c r="AD56" s="40"/>
      <c r="AE56" s="40"/>
      <c r="AF56" s="40"/>
      <c r="AG56" s="40"/>
      <c r="AH56" s="40"/>
      <c r="AI56" s="40"/>
      <c r="AJ56" s="40"/>
      <c r="AK56" s="40"/>
      <c r="AL56" s="261"/>
      <c r="AM56" s="259"/>
      <c r="AN56" s="259"/>
      <c r="AO56" s="259"/>
      <c r="AP56" s="259"/>
      <c r="AQ56" s="259"/>
      <c r="AR56" s="259"/>
      <c r="AS56" s="259"/>
      <c r="AU56" s="41"/>
      <c r="AV56" s="41"/>
      <c r="AW56" s="41"/>
      <c r="AX56" s="41"/>
      <c r="AY56" s="41"/>
      <c r="AZ56" s="41"/>
      <c r="BA56" s="41"/>
      <c r="BB56" s="41"/>
      <c r="BC56" s="41"/>
      <c r="BD56" s="41"/>
      <c r="BE56" s="41"/>
      <c r="BF56" s="41"/>
      <c r="BG56" s="41"/>
      <c r="BH56" s="41"/>
      <c r="BI56" s="41"/>
      <c r="BJ56" s="41"/>
      <c r="BK56" s="41"/>
      <c r="BL56" s="41"/>
      <c r="BM56" s="41"/>
      <c r="BN56" s="41"/>
      <c r="BO56" s="41"/>
      <c r="BP56" s="41"/>
      <c r="BR56" s="507"/>
      <c r="BS56" s="507"/>
      <c r="BT56" s="507"/>
      <c r="BU56" s="507"/>
      <c r="BV56" s="507"/>
      <c r="BW56" s="507"/>
      <c r="BX56" s="507"/>
      <c r="BY56" s="507"/>
      <c r="BZ56" s="507"/>
      <c r="CA56" s="507"/>
      <c r="CB56" s="507"/>
      <c r="CC56" s="507"/>
      <c r="CD56" s="507"/>
      <c r="CE56" s="507"/>
      <c r="CF56" s="507"/>
      <c r="CG56" s="507"/>
      <c r="CH56" s="507"/>
      <c r="CI56" s="507"/>
      <c r="CJ56" s="507"/>
      <c r="CK56" s="507"/>
      <c r="CL56" s="507"/>
      <c r="CM56" s="507"/>
      <c r="CO56" s="511"/>
      <c r="CP56" s="511"/>
      <c r="CQ56" s="511"/>
      <c r="CR56" s="511"/>
      <c r="CS56" s="511"/>
      <c r="CT56" s="511"/>
      <c r="CU56" s="511"/>
      <c r="CV56" s="511"/>
      <c r="CW56" s="511"/>
      <c r="CX56" s="511"/>
      <c r="CY56" s="511"/>
      <c r="CZ56" s="511"/>
      <c r="DA56" s="511"/>
      <c r="DB56" s="511"/>
      <c r="DC56" s="511"/>
      <c r="DD56" s="511"/>
      <c r="DE56" s="511"/>
      <c r="DF56" s="511"/>
      <c r="DG56" s="511"/>
      <c r="DH56" s="511"/>
      <c r="DI56" s="511"/>
      <c r="DJ56" s="511"/>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I56" s="531"/>
      <c r="EJ56" s="531"/>
      <c r="EK56" s="536"/>
      <c r="EL56" s="531"/>
      <c r="EM56" s="531"/>
      <c r="EN56" s="531"/>
      <c r="EO56" s="531"/>
      <c r="EP56" s="531"/>
      <c r="EQ56" s="531"/>
      <c r="ER56" s="531"/>
      <c r="ES56" s="531"/>
      <c r="ET56" s="531"/>
      <c r="EU56" s="531"/>
      <c r="EV56" s="531"/>
      <c r="EW56" s="531"/>
      <c r="EX56" s="531"/>
      <c r="EY56" s="531"/>
      <c r="EZ56" s="531"/>
      <c r="FA56" s="531"/>
      <c r="FB56" s="531"/>
      <c r="FC56" s="531"/>
      <c r="FD56" s="531"/>
      <c r="FF56" s="532"/>
      <c r="FG56" s="532"/>
      <c r="FH56" s="532"/>
      <c r="FI56" s="532"/>
      <c r="FJ56" s="532"/>
      <c r="FK56" s="532"/>
      <c r="FL56" s="532"/>
      <c r="FM56" s="532"/>
      <c r="FN56" s="532"/>
      <c r="FO56" s="532"/>
      <c r="FP56" s="532"/>
      <c r="FQ56" s="532"/>
      <c r="FR56" s="532"/>
      <c r="FS56" s="532"/>
      <c r="FT56" s="532"/>
      <c r="FU56" s="532"/>
      <c r="FV56" s="532"/>
      <c r="FW56" s="532"/>
      <c r="FX56" s="532"/>
      <c r="FY56" s="532"/>
      <c r="FZ56" s="532"/>
      <c r="GA56" s="532"/>
      <c r="GC56" s="533"/>
      <c r="GD56" s="533"/>
      <c r="GE56" s="533"/>
      <c r="GF56" s="533"/>
      <c r="GG56" s="533"/>
      <c r="GH56" s="533"/>
      <c r="GI56" s="533"/>
      <c r="GJ56" s="533"/>
      <c r="GK56" s="533"/>
      <c r="GL56" s="533"/>
      <c r="GM56" s="533"/>
      <c r="GN56" s="533"/>
      <c r="GO56" s="533"/>
      <c r="GP56" s="533"/>
      <c r="GQ56" s="533"/>
      <c r="GR56" s="533"/>
      <c r="GS56" s="533"/>
      <c r="GT56" s="533"/>
      <c r="GU56" s="533"/>
      <c r="GV56" s="533"/>
      <c r="GW56" s="533"/>
      <c r="GX56" s="533"/>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T56" s="531"/>
      <c r="IU56" s="531"/>
      <c r="IV56" s="531"/>
      <c r="IW56" s="531"/>
      <c r="IX56" s="531"/>
      <c r="IY56" s="531"/>
      <c r="IZ56" s="531"/>
      <c r="JA56" s="531"/>
      <c r="JB56" s="531"/>
      <c r="JC56" s="531"/>
      <c r="JD56" s="531"/>
      <c r="JE56" s="531"/>
      <c r="JF56" s="531"/>
      <c r="JG56" s="531"/>
      <c r="JH56" s="531"/>
      <c r="JI56" s="531"/>
      <c r="JJ56" s="531"/>
      <c r="JK56" s="531"/>
      <c r="JL56" s="531"/>
      <c r="JM56" s="531"/>
      <c r="JN56" s="531"/>
      <c r="JO56" s="531"/>
      <c r="JQ56" s="532"/>
      <c r="JR56" s="532"/>
      <c r="JS56" s="532"/>
      <c r="JT56" s="532"/>
      <c r="JU56" s="532"/>
      <c r="JV56" s="532"/>
      <c r="JW56" s="532"/>
      <c r="JX56" s="532"/>
      <c r="JY56" s="532"/>
      <c r="JZ56" s="532"/>
      <c r="KA56" s="532"/>
      <c r="KB56" s="532"/>
      <c r="KC56" s="532"/>
      <c r="KD56" s="532"/>
      <c r="KE56" s="532"/>
      <c r="KF56" s="532"/>
      <c r="KG56" s="532"/>
      <c r="KH56" s="532"/>
      <c r="KI56" s="532"/>
      <c r="KJ56" s="532"/>
      <c r="KK56" s="532"/>
      <c r="KL56" s="532"/>
      <c r="KN56" s="533"/>
      <c r="KO56" s="533"/>
      <c r="KP56" s="533"/>
      <c r="KQ56" s="533"/>
      <c r="KR56" s="533"/>
      <c r="KS56" s="533"/>
      <c r="KT56" s="533"/>
      <c r="KU56" s="533"/>
      <c r="KV56" s="533"/>
      <c r="KW56" s="533"/>
      <c r="KX56" s="533"/>
      <c r="KY56" s="533"/>
      <c r="KZ56" s="533"/>
      <c r="LA56" s="533"/>
      <c r="LB56" s="533"/>
      <c r="LC56" s="533"/>
      <c r="LD56" s="533"/>
      <c r="LE56" s="533"/>
      <c r="LF56" s="533"/>
      <c r="LG56" s="533"/>
      <c r="LH56" s="533"/>
      <c r="LI56" s="533"/>
    </row>
    <row r="57" spans="1:321" x14ac:dyDescent="0.25">
      <c r="A57" s="37" t="str">
        <f>LCI!A32</f>
        <v>Lime, Hydrated (kg/yr)</v>
      </c>
      <c r="B57" s="119"/>
      <c r="C57" s="119"/>
      <c r="D57" s="217">
        <f>StarchFerm!K7*D$42</f>
        <v>1300.7372460000001</v>
      </c>
      <c r="E57" s="119"/>
      <c r="F57" s="119"/>
      <c r="G57" s="119"/>
      <c r="H57" s="119"/>
      <c r="I57" s="119"/>
      <c r="J57" s="119"/>
      <c r="K57" s="119"/>
      <c r="L57" s="119"/>
      <c r="M57" s="229"/>
      <c r="N57" s="119"/>
      <c r="O57" s="255"/>
      <c r="P57" s="247"/>
      <c r="Q57" s="247"/>
      <c r="R57" s="247"/>
      <c r="S57" s="247"/>
      <c r="T57" s="265"/>
      <c r="U57" s="247"/>
      <c r="V57" s="247"/>
      <c r="X57" s="44"/>
      <c r="Y57" s="40"/>
      <c r="Z57" s="40"/>
      <c r="AA57" s="40"/>
      <c r="AB57" s="40"/>
      <c r="AC57" s="40"/>
      <c r="AD57" s="40"/>
      <c r="AE57" s="40"/>
      <c r="AF57" s="40"/>
      <c r="AG57" s="40"/>
      <c r="AH57" s="40"/>
      <c r="AI57" s="40"/>
      <c r="AJ57" s="40"/>
      <c r="AK57" s="40"/>
      <c r="AL57" s="261"/>
      <c r="AM57" s="259"/>
      <c r="AN57" s="259"/>
      <c r="AO57" s="259"/>
      <c r="AP57" s="259"/>
      <c r="AQ57" s="259"/>
      <c r="AR57" s="259"/>
      <c r="AS57" s="259"/>
      <c r="AU57" s="41"/>
      <c r="AV57" s="41"/>
      <c r="AW57" s="41"/>
      <c r="AX57" s="41"/>
      <c r="AY57" s="41"/>
      <c r="AZ57" s="41"/>
      <c r="BA57" s="41"/>
      <c r="BB57" s="41"/>
      <c r="BC57" s="41"/>
      <c r="BD57" s="41"/>
      <c r="BE57" s="41"/>
      <c r="BF57" s="41"/>
      <c r="BG57" s="41"/>
      <c r="BH57" s="41"/>
      <c r="BI57" s="41"/>
      <c r="BJ57" s="41"/>
      <c r="BK57" s="41"/>
      <c r="BL57" s="41"/>
      <c r="BM57" s="41"/>
      <c r="BN57" s="41"/>
      <c r="BO57" s="41"/>
      <c r="BP57" s="41"/>
      <c r="BR57" s="507"/>
      <c r="BS57" s="507"/>
      <c r="BT57" s="507"/>
      <c r="BU57" s="507"/>
      <c r="BV57" s="507"/>
      <c r="BW57" s="507"/>
      <c r="BX57" s="507"/>
      <c r="BY57" s="507"/>
      <c r="BZ57" s="507"/>
      <c r="CA57" s="507"/>
      <c r="CB57" s="507"/>
      <c r="CC57" s="507"/>
      <c r="CD57" s="507"/>
      <c r="CE57" s="507"/>
      <c r="CF57" s="507"/>
      <c r="CG57" s="507"/>
      <c r="CH57" s="507"/>
      <c r="CI57" s="507"/>
      <c r="CJ57" s="507"/>
      <c r="CK57" s="507"/>
      <c r="CL57" s="507"/>
      <c r="CM57" s="507"/>
      <c r="CO57" s="511"/>
      <c r="CP57" s="511"/>
      <c r="CQ57" s="511"/>
      <c r="CR57" s="511"/>
      <c r="CS57" s="511"/>
      <c r="CT57" s="511"/>
      <c r="CU57" s="511"/>
      <c r="CV57" s="511"/>
      <c r="CW57" s="511"/>
      <c r="CX57" s="511"/>
      <c r="CY57" s="511"/>
      <c r="CZ57" s="511"/>
      <c r="DA57" s="511"/>
      <c r="DB57" s="511"/>
      <c r="DC57" s="511"/>
      <c r="DD57" s="511"/>
      <c r="DE57" s="511"/>
      <c r="DF57" s="511"/>
      <c r="DG57" s="511"/>
      <c r="DH57" s="511"/>
      <c r="DI57" s="511"/>
      <c r="DJ57" s="511"/>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I57" s="531"/>
      <c r="EJ57" s="531"/>
      <c r="EK57" s="536"/>
      <c r="EL57" s="531"/>
      <c r="EM57" s="531"/>
      <c r="EN57" s="531"/>
      <c r="EO57" s="531"/>
      <c r="EP57" s="531"/>
      <c r="EQ57" s="531"/>
      <c r="ER57" s="531"/>
      <c r="ES57" s="531"/>
      <c r="ET57" s="531"/>
      <c r="EU57" s="531"/>
      <c r="EV57" s="531"/>
      <c r="EW57" s="531"/>
      <c r="EX57" s="531"/>
      <c r="EY57" s="531"/>
      <c r="EZ57" s="531"/>
      <c r="FA57" s="531"/>
      <c r="FB57" s="531"/>
      <c r="FC57" s="531"/>
      <c r="FD57" s="531"/>
      <c r="FF57" s="532"/>
      <c r="FG57" s="532"/>
      <c r="FH57" s="532"/>
      <c r="FI57" s="532"/>
      <c r="FJ57" s="532"/>
      <c r="FK57" s="532"/>
      <c r="FL57" s="532"/>
      <c r="FM57" s="532"/>
      <c r="FN57" s="532"/>
      <c r="FO57" s="532"/>
      <c r="FP57" s="532"/>
      <c r="FQ57" s="532"/>
      <c r="FR57" s="532"/>
      <c r="FS57" s="532"/>
      <c r="FT57" s="532"/>
      <c r="FU57" s="532"/>
      <c r="FV57" s="532"/>
      <c r="FW57" s="532"/>
      <c r="FX57" s="532"/>
      <c r="FY57" s="532"/>
      <c r="FZ57" s="532"/>
      <c r="GA57" s="532"/>
      <c r="GC57" s="533"/>
      <c r="GD57" s="533"/>
      <c r="GE57" s="533"/>
      <c r="GF57" s="533"/>
      <c r="GG57" s="533"/>
      <c r="GH57" s="533"/>
      <c r="GI57" s="533"/>
      <c r="GJ57" s="533"/>
      <c r="GK57" s="533"/>
      <c r="GL57" s="533"/>
      <c r="GM57" s="533"/>
      <c r="GN57" s="533"/>
      <c r="GO57" s="533"/>
      <c r="GP57" s="533"/>
      <c r="GQ57" s="533"/>
      <c r="GR57" s="533"/>
      <c r="GS57" s="533"/>
      <c r="GT57" s="533"/>
      <c r="GU57" s="533"/>
      <c r="GV57" s="533"/>
      <c r="GW57" s="533"/>
      <c r="GX57" s="533"/>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T57" s="531"/>
      <c r="IU57" s="531"/>
      <c r="IV57" s="531"/>
      <c r="IW57" s="531"/>
      <c r="IX57" s="531"/>
      <c r="IY57" s="531"/>
      <c r="IZ57" s="531"/>
      <c r="JA57" s="531"/>
      <c r="JB57" s="531"/>
      <c r="JC57" s="531"/>
      <c r="JD57" s="531"/>
      <c r="JE57" s="531"/>
      <c r="JF57" s="531"/>
      <c r="JG57" s="531"/>
      <c r="JH57" s="531"/>
      <c r="JI57" s="531"/>
      <c r="JJ57" s="531"/>
      <c r="JK57" s="531"/>
      <c r="JL57" s="531"/>
      <c r="JM57" s="531"/>
      <c r="JN57" s="531"/>
      <c r="JO57" s="531"/>
      <c r="JQ57" s="532"/>
      <c r="JR57" s="532"/>
      <c r="JS57" s="532"/>
      <c r="JT57" s="532"/>
      <c r="JU57" s="532"/>
      <c r="JV57" s="532"/>
      <c r="JW57" s="532"/>
      <c r="JX57" s="532"/>
      <c r="JY57" s="532"/>
      <c r="JZ57" s="532"/>
      <c r="KA57" s="532"/>
      <c r="KB57" s="532"/>
      <c r="KC57" s="532"/>
      <c r="KD57" s="532"/>
      <c r="KE57" s="532"/>
      <c r="KF57" s="532"/>
      <c r="KG57" s="532"/>
      <c r="KH57" s="532"/>
      <c r="KI57" s="532"/>
      <c r="KJ57" s="532"/>
      <c r="KK57" s="532"/>
      <c r="KL57" s="532"/>
      <c r="KN57" s="533"/>
      <c r="KO57" s="533"/>
      <c r="KP57" s="533"/>
      <c r="KQ57" s="533"/>
      <c r="KR57" s="533"/>
      <c r="KS57" s="533"/>
      <c r="KT57" s="533"/>
      <c r="KU57" s="533"/>
      <c r="KV57" s="533"/>
      <c r="KW57" s="533"/>
      <c r="KX57" s="533"/>
      <c r="KY57" s="533"/>
      <c r="KZ57" s="533"/>
      <c r="LA57" s="533"/>
      <c r="LB57" s="533"/>
      <c r="LC57" s="533"/>
      <c r="LD57" s="533"/>
      <c r="LE57" s="533"/>
      <c r="LF57" s="533"/>
      <c r="LG57" s="533"/>
      <c r="LH57" s="533"/>
      <c r="LI57" s="533"/>
    </row>
    <row r="58" spans="1:321" x14ac:dyDescent="0.25">
      <c r="A58" s="37" t="str">
        <f>LCI!A82</f>
        <v>Refused Derived Fuel (kg/yr)</v>
      </c>
      <c r="B58" s="119"/>
      <c r="C58" s="119"/>
      <c r="D58" s="217"/>
      <c r="E58" s="119"/>
      <c r="F58" s="119"/>
      <c r="G58" s="119"/>
      <c r="H58" s="119"/>
      <c r="I58" s="119"/>
      <c r="J58" s="119"/>
      <c r="K58" s="119"/>
      <c r="L58" s="119"/>
      <c r="M58" s="228"/>
      <c r="N58" s="119"/>
      <c r="O58" s="255"/>
      <c r="P58" s="247"/>
      <c r="Q58" s="247"/>
      <c r="R58" s="247"/>
      <c r="S58" s="247"/>
      <c r="T58" s="265"/>
      <c r="U58" s="247"/>
      <c r="V58" s="247"/>
      <c r="X58" s="44"/>
      <c r="Y58" s="40"/>
      <c r="Z58" s="40"/>
      <c r="AA58" s="40"/>
      <c r="AB58" s="40"/>
      <c r="AC58" s="40"/>
      <c r="AD58" s="40"/>
      <c r="AE58" s="40"/>
      <c r="AF58" s="40"/>
      <c r="AG58" s="40"/>
      <c r="AH58" s="40"/>
      <c r="AI58" s="40"/>
      <c r="AJ58" s="40"/>
      <c r="AK58" s="40"/>
      <c r="AL58" s="261"/>
      <c r="AM58" s="259"/>
      <c r="AN58" s="259"/>
      <c r="AO58" s="259"/>
      <c r="AP58" s="259"/>
      <c r="AQ58" s="259"/>
      <c r="AR58" s="259"/>
      <c r="AS58" s="259"/>
      <c r="AU58" s="41"/>
      <c r="AV58" s="41"/>
      <c r="AW58" s="41"/>
      <c r="AX58" s="41"/>
      <c r="AY58" s="41"/>
      <c r="AZ58" s="41"/>
      <c r="BA58" s="41"/>
      <c r="BB58" s="41"/>
      <c r="BC58" s="41"/>
      <c r="BD58" s="41"/>
      <c r="BE58" s="41"/>
      <c r="BF58" s="41"/>
      <c r="BG58" s="41"/>
      <c r="BH58" s="41"/>
      <c r="BI58" s="41"/>
      <c r="BJ58" s="41"/>
      <c r="BK58" s="41"/>
      <c r="BL58" s="41"/>
      <c r="BM58" s="41"/>
      <c r="BN58" s="41"/>
      <c r="BO58" s="41"/>
      <c r="BP58" s="41"/>
      <c r="BR58" s="507"/>
      <c r="BS58" s="507"/>
      <c r="BT58" s="507"/>
      <c r="BU58" s="507"/>
      <c r="BV58" s="507"/>
      <c r="BW58" s="507"/>
      <c r="BX58" s="507"/>
      <c r="BY58" s="507"/>
      <c r="BZ58" s="507"/>
      <c r="CA58" s="507"/>
      <c r="CB58" s="507"/>
      <c r="CC58" s="507"/>
      <c r="CD58" s="507"/>
      <c r="CE58" s="507"/>
      <c r="CF58" s="507"/>
      <c r="CG58" s="507"/>
      <c r="CH58" s="507"/>
      <c r="CI58" s="507"/>
      <c r="CJ58" s="507"/>
      <c r="CK58" s="507"/>
      <c r="CL58" s="507"/>
      <c r="CM58" s="507"/>
      <c r="CO58" s="511"/>
      <c r="CP58" s="511"/>
      <c r="CQ58" s="511"/>
      <c r="CR58" s="511"/>
      <c r="CS58" s="511"/>
      <c r="CT58" s="511"/>
      <c r="CU58" s="511"/>
      <c r="CV58" s="511"/>
      <c r="CW58" s="511"/>
      <c r="CX58" s="511"/>
      <c r="CY58" s="511"/>
      <c r="CZ58" s="511"/>
      <c r="DA58" s="511"/>
      <c r="DB58" s="511"/>
      <c r="DC58" s="511"/>
      <c r="DD58" s="511"/>
      <c r="DE58" s="511"/>
      <c r="DF58" s="511"/>
      <c r="DG58" s="511"/>
      <c r="DH58" s="511"/>
      <c r="DI58" s="511"/>
      <c r="DJ58" s="511"/>
      <c r="DL58" s="530"/>
      <c r="DM58" s="530"/>
      <c r="DN58" s="530"/>
      <c r="DO58" s="530"/>
      <c r="DP58" s="530"/>
      <c r="DQ58" s="530"/>
      <c r="DR58" s="530"/>
      <c r="DS58" s="530"/>
      <c r="DT58" s="530"/>
      <c r="DU58" s="530"/>
      <c r="DV58" s="530"/>
      <c r="DW58" s="530"/>
      <c r="DX58" s="530"/>
      <c r="DY58" s="530"/>
      <c r="DZ58" s="530"/>
      <c r="EA58" s="530"/>
      <c r="EB58" s="530"/>
      <c r="EC58" s="530"/>
      <c r="ED58" s="530"/>
      <c r="EE58" s="530"/>
      <c r="EF58" s="530"/>
      <c r="EG58" s="530"/>
      <c r="EI58" s="531"/>
      <c r="EJ58" s="531"/>
      <c r="EK58" s="536"/>
      <c r="EL58" s="531"/>
      <c r="EM58" s="531"/>
      <c r="EN58" s="531"/>
      <c r="EO58" s="531"/>
      <c r="EP58" s="531"/>
      <c r="EQ58" s="531"/>
      <c r="ER58" s="531"/>
      <c r="ES58" s="531"/>
      <c r="ET58" s="531"/>
      <c r="EU58" s="531"/>
      <c r="EV58" s="531"/>
      <c r="EW58" s="531"/>
      <c r="EX58" s="531"/>
      <c r="EY58" s="531"/>
      <c r="EZ58" s="531"/>
      <c r="FA58" s="531"/>
      <c r="FB58" s="531"/>
      <c r="FC58" s="531"/>
      <c r="FD58" s="531"/>
      <c r="FF58" s="532"/>
      <c r="FG58" s="532"/>
      <c r="FH58" s="532"/>
      <c r="FI58" s="532"/>
      <c r="FJ58" s="532"/>
      <c r="FK58" s="532"/>
      <c r="FL58" s="532"/>
      <c r="FM58" s="532"/>
      <c r="FN58" s="532"/>
      <c r="FO58" s="532"/>
      <c r="FP58" s="532"/>
      <c r="FQ58" s="532"/>
      <c r="FR58" s="532"/>
      <c r="FS58" s="532"/>
      <c r="FT58" s="532"/>
      <c r="FU58" s="532"/>
      <c r="FV58" s="532"/>
      <c r="FW58" s="532"/>
      <c r="FX58" s="532"/>
      <c r="FY58" s="532"/>
      <c r="FZ58" s="532"/>
      <c r="GA58" s="532"/>
      <c r="GC58" s="533"/>
      <c r="GD58" s="533"/>
      <c r="GE58" s="533"/>
      <c r="GF58" s="533"/>
      <c r="GG58" s="533"/>
      <c r="GH58" s="533"/>
      <c r="GI58" s="533"/>
      <c r="GJ58" s="533"/>
      <c r="GK58" s="533"/>
      <c r="GL58" s="533"/>
      <c r="GM58" s="533"/>
      <c r="GN58" s="533"/>
      <c r="GO58" s="533"/>
      <c r="GP58" s="533"/>
      <c r="GQ58" s="533"/>
      <c r="GR58" s="533"/>
      <c r="GS58" s="533"/>
      <c r="GT58" s="533"/>
      <c r="GU58" s="533"/>
      <c r="GV58" s="533"/>
      <c r="GW58" s="533"/>
      <c r="GX58" s="533"/>
      <c r="GZ58" s="511"/>
      <c r="HA58" s="511"/>
      <c r="HB58" s="511"/>
      <c r="HC58" s="511"/>
      <c r="HD58" s="511"/>
      <c r="HE58" s="511"/>
      <c r="HF58" s="511"/>
      <c r="HG58" s="511"/>
      <c r="HH58" s="511"/>
      <c r="HI58" s="511"/>
      <c r="HJ58" s="511"/>
      <c r="HK58" s="511"/>
      <c r="HL58" s="511"/>
      <c r="HM58" s="511"/>
      <c r="HN58" s="511"/>
      <c r="HO58" s="511"/>
      <c r="HP58" s="511"/>
      <c r="HQ58" s="511"/>
      <c r="HR58" s="511"/>
      <c r="HS58" s="511"/>
      <c r="HT58" s="511"/>
      <c r="HU58" s="511"/>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T58" s="531"/>
      <c r="IU58" s="531"/>
      <c r="IV58" s="531"/>
      <c r="IW58" s="531"/>
      <c r="IX58" s="531"/>
      <c r="IY58" s="531"/>
      <c r="IZ58" s="531"/>
      <c r="JA58" s="531"/>
      <c r="JB58" s="531"/>
      <c r="JC58" s="531"/>
      <c r="JD58" s="531"/>
      <c r="JE58" s="531"/>
      <c r="JF58" s="531"/>
      <c r="JG58" s="531"/>
      <c r="JH58" s="531"/>
      <c r="JI58" s="531"/>
      <c r="JJ58" s="531"/>
      <c r="JK58" s="531"/>
      <c r="JL58" s="531"/>
      <c r="JM58" s="531"/>
      <c r="JN58" s="531"/>
      <c r="JO58" s="531"/>
      <c r="JQ58" s="532"/>
      <c r="JR58" s="532"/>
      <c r="JS58" s="532"/>
      <c r="JT58" s="532"/>
      <c r="JU58" s="532"/>
      <c r="JV58" s="532"/>
      <c r="JW58" s="532"/>
      <c r="JX58" s="532"/>
      <c r="JY58" s="532"/>
      <c r="JZ58" s="532"/>
      <c r="KA58" s="532"/>
      <c r="KB58" s="532"/>
      <c r="KC58" s="532"/>
      <c r="KD58" s="532"/>
      <c r="KE58" s="532"/>
      <c r="KF58" s="532"/>
      <c r="KG58" s="532"/>
      <c r="KH58" s="532"/>
      <c r="KI58" s="532"/>
      <c r="KJ58" s="532"/>
      <c r="KK58" s="532"/>
      <c r="KL58" s="532"/>
      <c r="KN58" s="533"/>
      <c r="KO58" s="533"/>
      <c r="KP58" s="533"/>
      <c r="KQ58" s="533"/>
      <c r="KR58" s="533"/>
      <c r="KS58" s="533"/>
      <c r="KT58" s="533"/>
      <c r="KU58" s="533"/>
      <c r="KV58" s="533"/>
      <c r="KW58" s="533"/>
      <c r="KX58" s="533"/>
      <c r="KY58" s="533"/>
      <c r="KZ58" s="533"/>
      <c r="LA58" s="533"/>
      <c r="LB58" s="533"/>
      <c r="LC58" s="533"/>
      <c r="LD58" s="533"/>
      <c r="LE58" s="533"/>
      <c r="LF58" s="533"/>
      <c r="LG58" s="533"/>
      <c r="LH58" s="533"/>
      <c r="LI58" s="533"/>
    </row>
    <row r="59" spans="1:321" x14ac:dyDescent="0.25">
      <c r="A59" s="37" t="str">
        <f>LCI!A41</f>
        <v>Sodium Hydroxide (kg/yr)</v>
      </c>
      <c r="B59" s="119"/>
      <c r="C59" s="119"/>
      <c r="D59" s="217">
        <f>StarchFerm!K6*D$42</f>
        <v>5472.0314639999997</v>
      </c>
      <c r="E59" s="119"/>
      <c r="F59" s="119"/>
      <c r="G59" s="119"/>
      <c r="H59" s="119"/>
      <c r="I59" s="119"/>
      <c r="J59" s="119"/>
      <c r="K59" s="119"/>
      <c r="L59" s="119"/>
      <c r="M59" s="228"/>
      <c r="N59" s="119"/>
      <c r="O59" s="255"/>
      <c r="P59" s="247"/>
      <c r="Q59" s="247"/>
      <c r="R59" s="247"/>
      <c r="S59" s="247"/>
      <c r="T59" s="265"/>
      <c r="U59" s="247"/>
      <c r="V59" s="247"/>
      <c r="X59" s="44"/>
      <c r="Y59" s="40"/>
      <c r="Z59" s="40"/>
      <c r="AA59" s="40"/>
      <c r="AB59" s="40"/>
      <c r="AC59" s="40"/>
      <c r="AD59" s="40"/>
      <c r="AE59" s="40"/>
      <c r="AF59" s="40"/>
      <c r="AG59" s="40"/>
      <c r="AH59" s="40"/>
      <c r="AI59" s="40"/>
      <c r="AJ59" s="40"/>
      <c r="AK59" s="40"/>
      <c r="AL59" s="261"/>
      <c r="AM59" s="259"/>
      <c r="AN59" s="259"/>
      <c r="AO59" s="259"/>
      <c r="AP59" s="259"/>
      <c r="AQ59" s="259"/>
      <c r="AR59" s="259"/>
      <c r="AS59" s="259"/>
      <c r="AU59" s="41"/>
      <c r="AV59" s="41"/>
      <c r="AW59" s="41"/>
      <c r="AX59" s="41"/>
      <c r="AY59" s="41"/>
      <c r="AZ59" s="41"/>
      <c r="BA59" s="41"/>
      <c r="BB59" s="41"/>
      <c r="BC59" s="41"/>
      <c r="BD59" s="41"/>
      <c r="BE59" s="41"/>
      <c r="BF59" s="41"/>
      <c r="BG59" s="41"/>
      <c r="BH59" s="41"/>
      <c r="BI59" s="41"/>
      <c r="BJ59" s="41"/>
      <c r="BK59" s="41"/>
      <c r="BL59" s="41"/>
      <c r="BM59" s="41"/>
      <c r="BN59" s="41"/>
      <c r="BO59" s="41"/>
      <c r="BP59" s="41"/>
      <c r="BR59" s="507"/>
      <c r="BS59" s="507"/>
      <c r="BT59" s="507"/>
      <c r="BU59" s="507"/>
      <c r="BV59" s="507"/>
      <c r="BW59" s="507"/>
      <c r="BX59" s="507"/>
      <c r="BY59" s="507"/>
      <c r="BZ59" s="507"/>
      <c r="CA59" s="507"/>
      <c r="CB59" s="507"/>
      <c r="CC59" s="507"/>
      <c r="CD59" s="507"/>
      <c r="CE59" s="507"/>
      <c r="CF59" s="507"/>
      <c r="CG59" s="507"/>
      <c r="CH59" s="507"/>
      <c r="CI59" s="507"/>
      <c r="CJ59" s="507"/>
      <c r="CK59" s="507"/>
      <c r="CL59" s="507"/>
      <c r="CM59" s="507"/>
      <c r="CO59" s="511"/>
      <c r="CP59" s="511"/>
      <c r="CQ59" s="511"/>
      <c r="CR59" s="511"/>
      <c r="CS59" s="511"/>
      <c r="CT59" s="511"/>
      <c r="CU59" s="511"/>
      <c r="CV59" s="511"/>
      <c r="CW59" s="511"/>
      <c r="CX59" s="511"/>
      <c r="CY59" s="511"/>
      <c r="CZ59" s="511"/>
      <c r="DA59" s="511"/>
      <c r="DB59" s="511"/>
      <c r="DC59" s="511"/>
      <c r="DD59" s="511"/>
      <c r="DE59" s="511"/>
      <c r="DF59" s="511"/>
      <c r="DG59" s="511"/>
      <c r="DH59" s="511"/>
      <c r="DI59" s="511"/>
      <c r="DJ59" s="511"/>
      <c r="DL59" s="530"/>
      <c r="DM59" s="530"/>
      <c r="DN59" s="530"/>
      <c r="DO59" s="530"/>
      <c r="DP59" s="530"/>
      <c r="DQ59" s="530"/>
      <c r="DR59" s="530"/>
      <c r="DS59" s="530"/>
      <c r="DT59" s="530"/>
      <c r="DU59" s="530"/>
      <c r="DV59" s="530"/>
      <c r="DW59" s="530"/>
      <c r="DX59" s="530"/>
      <c r="DY59" s="530"/>
      <c r="DZ59" s="530"/>
      <c r="EA59" s="530"/>
      <c r="EB59" s="530"/>
      <c r="EC59" s="530"/>
      <c r="ED59" s="530"/>
      <c r="EE59" s="530"/>
      <c r="EF59" s="530"/>
      <c r="EG59" s="530"/>
      <c r="EI59" s="531"/>
      <c r="EJ59" s="531"/>
      <c r="EK59" s="536"/>
      <c r="EL59" s="531"/>
      <c r="EM59" s="531"/>
      <c r="EN59" s="531"/>
      <c r="EO59" s="531"/>
      <c r="EP59" s="531"/>
      <c r="EQ59" s="531"/>
      <c r="ER59" s="531"/>
      <c r="ES59" s="531"/>
      <c r="ET59" s="531"/>
      <c r="EU59" s="531"/>
      <c r="EV59" s="531"/>
      <c r="EW59" s="531"/>
      <c r="EX59" s="531"/>
      <c r="EY59" s="531"/>
      <c r="EZ59" s="531"/>
      <c r="FA59" s="531"/>
      <c r="FB59" s="531"/>
      <c r="FC59" s="531"/>
      <c r="FD59" s="531"/>
      <c r="FF59" s="532"/>
      <c r="FG59" s="532"/>
      <c r="FH59" s="532"/>
      <c r="FI59" s="532"/>
      <c r="FJ59" s="532"/>
      <c r="FK59" s="532"/>
      <c r="FL59" s="532"/>
      <c r="FM59" s="532"/>
      <c r="FN59" s="532"/>
      <c r="FO59" s="532"/>
      <c r="FP59" s="532"/>
      <c r="FQ59" s="532"/>
      <c r="FR59" s="532"/>
      <c r="FS59" s="532"/>
      <c r="FT59" s="532"/>
      <c r="FU59" s="532"/>
      <c r="FV59" s="532"/>
      <c r="FW59" s="532"/>
      <c r="FX59" s="532"/>
      <c r="FY59" s="532"/>
      <c r="FZ59" s="532"/>
      <c r="GA59" s="532"/>
      <c r="GC59" s="533"/>
      <c r="GD59" s="533"/>
      <c r="GE59" s="533"/>
      <c r="GF59" s="533"/>
      <c r="GG59" s="533"/>
      <c r="GH59" s="533"/>
      <c r="GI59" s="533"/>
      <c r="GJ59" s="533"/>
      <c r="GK59" s="533"/>
      <c r="GL59" s="533"/>
      <c r="GM59" s="533"/>
      <c r="GN59" s="533"/>
      <c r="GO59" s="533"/>
      <c r="GP59" s="533"/>
      <c r="GQ59" s="533"/>
      <c r="GR59" s="533"/>
      <c r="GS59" s="533"/>
      <c r="GT59" s="533"/>
      <c r="GU59" s="533"/>
      <c r="GV59" s="533"/>
      <c r="GW59" s="533"/>
      <c r="GX59" s="533"/>
      <c r="GZ59" s="511"/>
      <c r="HA59" s="511"/>
      <c r="HB59" s="511"/>
      <c r="HC59" s="511"/>
      <c r="HD59" s="511"/>
      <c r="HE59" s="511"/>
      <c r="HF59" s="511"/>
      <c r="HG59" s="511"/>
      <c r="HH59" s="511"/>
      <c r="HI59" s="511"/>
      <c r="HJ59" s="511"/>
      <c r="HK59" s="511"/>
      <c r="HL59" s="511"/>
      <c r="HM59" s="511"/>
      <c r="HN59" s="511"/>
      <c r="HO59" s="511"/>
      <c r="HP59" s="511"/>
      <c r="HQ59" s="511"/>
      <c r="HR59" s="511"/>
      <c r="HS59" s="511"/>
      <c r="HT59" s="511"/>
      <c r="HU59" s="511"/>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T59" s="531"/>
      <c r="IU59" s="531"/>
      <c r="IV59" s="531"/>
      <c r="IW59" s="531"/>
      <c r="IX59" s="531"/>
      <c r="IY59" s="531"/>
      <c r="IZ59" s="531"/>
      <c r="JA59" s="531"/>
      <c r="JB59" s="531"/>
      <c r="JC59" s="531"/>
      <c r="JD59" s="531"/>
      <c r="JE59" s="531"/>
      <c r="JF59" s="531"/>
      <c r="JG59" s="531"/>
      <c r="JH59" s="531"/>
      <c r="JI59" s="531"/>
      <c r="JJ59" s="531"/>
      <c r="JK59" s="531"/>
      <c r="JL59" s="531"/>
      <c r="JM59" s="531"/>
      <c r="JN59" s="531"/>
      <c r="JO59" s="531"/>
      <c r="JQ59" s="532"/>
      <c r="JR59" s="532"/>
      <c r="JS59" s="532"/>
      <c r="JT59" s="532"/>
      <c r="JU59" s="532"/>
      <c r="JV59" s="532"/>
      <c r="JW59" s="532"/>
      <c r="JX59" s="532"/>
      <c r="JY59" s="532"/>
      <c r="JZ59" s="532"/>
      <c r="KA59" s="532"/>
      <c r="KB59" s="532"/>
      <c r="KC59" s="532"/>
      <c r="KD59" s="532"/>
      <c r="KE59" s="532"/>
      <c r="KF59" s="532"/>
      <c r="KG59" s="532"/>
      <c r="KH59" s="532"/>
      <c r="KI59" s="532"/>
      <c r="KJ59" s="532"/>
      <c r="KK59" s="532"/>
      <c r="KL59" s="532"/>
      <c r="KN59" s="533"/>
      <c r="KO59" s="533"/>
      <c r="KP59" s="533"/>
      <c r="KQ59" s="533"/>
      <c r="KR59" s="533"/>
      <c r="KS59" s="533"/>
      <c r="KT59" s="533"/>
      <c r="KU59" s="533"/>
      <c r="KV59" s="533"/>
      <c r="KW59" s="533"/>
      <c r="KX59" s="533"/>
      <c r="KY59" s="533"/>
      <c r="KZ59" s="533"/>
      <c r="LA59" s="533"/>
      <c r="LB59" s="533"/>
      <c r="LC59" s="533"/>
      <c r="LD59" s="533"/>
      <c r="LE59" s="533"/>
      <c r="LF59" s="533"/>
      <c r="LG59" s="533"/>
      <c r="LH59" s="533"/>
      <c r="LI59" s="533"/>
    </row>
    <row r="60" spans="1:321" x14ac:dyDescent="0.25">
      <c r="A60" s="37" t="str">
        <f>LCI!A86</f>
        <v>Soybeans (kg/yr)</v>
      </c>
      <c r="B60" s="119">
        <f>HexExtSoy!$K4*B$42</f>
        <v>301713.2960400001</v>
      </c>
      <c r="C60" s="119">
        <f>HexExtSoy!$K4*C$42</f>
        <v>301713.2960400001</v>
      </c>
      <c r="D60" s="217"/>
      <c r="E60" s="119"/>
      <c r="F60" s="119"/>
      <c r="G60" s="119"/>
      <c r="H60" s="119"/>
      <c r="I60" s="119"/>
      <c r="J60" s="119"/>
      <c r="K60" s="119"/>
      <c r="L60" s="119"/>
      <c r="M60" s="228"/>
      <c r="N60" s="119"/>
      <c r="O60" s="255"/>
      <c r="P60" s="247"/>
      <c r="Q60" s="247"/>
      <c r="R60" s="247"/>
      <c r="S60" s="247"/>
      <c r="T60" s="265"/>
      <c r="U60" s="247"/>
      <c r="V60" s="247"/>
      <c r="X60" s="44"/>
      <c r="Y60" s="40"/>
      <c r="Z60" s="40"/>
      <c r="AA60" s="40"/>
      <c r="AB60" s="40"/>
      <c r="AC60" s="40"/>
      <c r="AD60" s="40"/>
      <c r="AE60" s="40"/>
      <c r="AF60" s="40"/>
      <c r="AG60" s="40"/>
      <c r="AH60" s="40"/>
      <c r="AI60" s="40"/>
      <c r="AJ60" s="40"/>
      <c r="AK60" s="40"/>
      <c r="AL60" s="261"/>
      <c r="AM60" s="259"/>
      <c r="AN60" s="259"/>
      <c r="AO60" s="259"/>
      <c r="AP60" s="259"/>
      <c r="AQ60" s="259"/>
      <c r="AR60" s="259"/>
      <c r="AS60" s="259"/>
      <c r="AU60" s="41"/>
      <c r="AV60" s="41"/>
      <c r="AW60" s="41"/>
      <c r="AX60" s="41"/>
      <c r="AY60" s="41"/>
      <c r="AZ60" s="41"/>
      <c r="BA60" s="41"/>
      <c r="BB60" s="41"/>
      <c r="BC60" s="41"/>
      <c r="BD60" s="41"/>
      <c r="BE60" s="41"/>
      <c r="BF60" s="41"/>
      <c r="BG60" s="41"/>
      <c r="BH60" s="41"/>
      <c r="BI60" s="41"/>
      <c r="BJ60" s="41"/>
      <c r="BK60" s="41"/>
      <c r="BL60" s="41"/>
      <c r="BM60" s="41"/>
      <c r="BN60" s="41"/>
      <c r="BO60" s="41"/>
      <c r="BP60" s="41"/>
      <c r="BR60" s="507"/>
      <c r="BS60" s="507"/>
      <c r="BT60" s="507"/>
      <c r="BU60" s="507"/>
      <c r="BV60" s="507"/>
      <c r="BW60" s="507"/>
      <c r="BX60" s="507"/>
      <c r="BY60" s="507"/>
      <c r="BZ60" s="507"/>
      <c r="CA60" s="507"/>
      <c r="CB60" s="507"/>
      <c r="CC60" s="507"/>
      <c r="CD60" s="507"/>
      <c r="CE60" s="507"/>
      <c r="CF60" s="507"/>
      <c r="CG60" s="507"/>
      <c r="CH60" s="507"/>
      <c r="CI60" s="507"/>
      <c r="CJ60" s="507"/>
      <c r="CK60" s="507"/>
      <c r="CL60" s="507"/>
      <c r="CM60" s="507"/>
      <c r="CO60" s="511"/>
      <c r="CP60" s="511"/>
      <c r="CQ60" s="511"/>
      <c r="CR60" s="511"/>
      <c r="CS60" s="511"/>
      <c r="CT60" s="511"/>
      <c r="CU60" s="511"/>
      <c r="CV60" s="511"/>
      <c r="CW60" s="511"/>
      <c r="CX60" s="511"/>
      <c r="CY60" s="511"/>
      <c r="CZ60" s="511"/>
      <c r="DA60" s="511"/>
      <c r="DB60" s="511"/>
      <c r="DC60" s="511"/>
      <c r="DD60" s="511"/>
      <c r="DE60" s="511"/>
      <c r="DF60" s="511"/>
      <c r="DG60" s="511"/>
      <c r="DH60" s="511"/>
      <c r="DI60" s="511"/>
      <c r="DJ60" s="511"/>
      <c r="DL60" s="530"/>
      <c r="DM60" s="530"/>
      <c r="DN60" s="530"/>
      <c r="DO60" s="530"/>
      <c r="DP60" s="530"/>
      <c r="DQ60" s="530"/>
      <c r="DR60" s="530"/>
      <c r="DS60" s="530"/>
      <c r="DT60" s="530"/>
      <c r="DU60" s="530"/>
      <c r="DV60" s="530"/>
      <c r="DW60" s="530"/>
      <c r="DX60" s="530"/>
      <c r="DY60" s="530"/>
      <c r="DZ60" s="530"/>
      <c r="EA60" s="530"/>
      <c r="EB60" s="530"/>
      <c r="EC60" s="530"/>
      <c r="ED60" s="530"/>
      <c r="EE60" s="530"/>
      <c r="EF60" s="530"/>
      <c r="EG60" s="530"/>
      <c r="EI60" s="531"/>
      <c r="EJ60" s="531"/>
      <c r="EK60" s="536"/>
      <c r="EL60" s="531"/>
      <c r="EM60" s="531"/>
      <c r="EN60" s="531"/>
      <c r="EO60" s="531"/>
      <c r="EP60" s="531"/>
      <c r="EQ60" s="531"/>
      <c r="ER60" s="531"/>
      <c r="ES60" s="531"/>
      <c r="ET60" s="531"/>
      <c r="EU60" s="531"/>
      <c r="EV60" s="531"/>
      <c r="EW60" s="531"/>
      <c r="EX60" s="531"/>
      <c r="EY60" s="531"/>
      <c r="EZ60" s="531"/>
      <c r="FA60" s="531"/>
      <c r="FB60" s="531"/>
      <c r="FC60" s="531"/>
      <c r="FD60" s="531"/>
      <c r="FF60" s="532"/>
      <c r="FG60" s="532"/>
      <c r="FH60" s="532"/>
      <c r="FI60" s="532"/>
      <c r="FJ60" s="532"/>
      <c r="FK60" s="532"/>
      <c r="FL60" s="532"/>
      <c r="FM60" s="532"/>
      <c r="FN60" s="532"/>
      <c r="FO60" s="532"/>
      <c r="FP60" s="532"/>
      <c r="FQ60" s="532"/>
      <c r="FR60" s="532"/>
      <c r="FS60" s="532"/>
      <c r="FT60" s="532"/>
      <c r="FU60" s="532"/>
      <c r="FV60" s="532"/>
      <c r="FW60" s="532"/>
      <c r="FX60" s="532"/>
      <c r="FY60" s="532"/>
      <c r="FZ60" s="532"/>
      <c r="GA60" s="532"/>
      <c r="GC60" s="533"/>
      <c r="GD60" s="533"/>
      <c r="GE60" s="533"/>
      <c r="GF60" s="533"/>
      <c r="GG60" s="533"/>
      <c r="GH60" s="533"/>
      <c r="GI60" s="533"/>
      <c r="GJ60" s="533"/>
      <c r="GK60" s="533"/>
      <c r="GL60" s="533"/>
      <c r="GM60" s="533"/>
      <c r="GN60" s="533"/>
      <c r="GO60" s="533"/>
      <c r="GP60" s="533"/>
      <c r="GQ60" s="533"/>
      <c r="GR60" s="533"/>
      <c r="GS60" s="533"/>
      <c r="GT60" s="533"/>
      <c r="GU60" s="533"/>
      <c r="GV60" s="533"/>
      <c r="GW60" s="533"/>
      <c r="GX60" s="533"/>
      <c r="GZ60" s="511"/>
      <c r="HA60" s="511"/>
      <c r="HB60" s="511"/>
      <c r="HC60" s="511"/>
      <c r="HD60" s="511"/>
      <c r="HE60" s="511"/>
      <c r="HF60" s="511"/>
      <c r="HG60" s="511"/>
      <c r="HH60" s="511"/>
      <c r="HI60" s="511"/>
      <c r="HJ60" s="511"/>
      <c r="HK60" s="511"/>
      <c r="HL60" s="511"/>
      <c r="HM60" s="511"/>
      <c r="HN60" s="511"/>
      <c r="HO60" s="511"/>
      <c r="HP60" s="511"/>
      <c r="HQ60" s="511"/>
      <c r="HR60" s="511"/>
      <c r="HS60" s="511"/>
      <c r="HT60" s="511"/>
      <c r="HU60" s="511"/>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T60" s="531"/>
      <c r="IU60" s="531"/>
      <c r="IV60" s="531"/>
      <c r="IW60" s="531"/>
      <c r="IX60" s="531"/>
      <c r="IY60" s="531"/>
      <c r="IZ60" s="531"/>
      <c r="JA60" s="531"/>
      <c r="JB60" s="531"/>
      <c r="JC60" s="531"/>
      <c r="JD60" s="531"/>
      <c r="JE60" s="531"/>
      <c r="JF60" s="531"/>
      <c r="JG60" s="531"/>
      <c r="JH60" s="531"/>
      <c r="JI60" s="531"/>
      <c r="JJ60" s="531"/>
      <c r="JK60" s="531"/>
      <c r="JL60" s="531"/>
      <c r="JM60" s="531"/>
      <c r="JN60" s="531"/>
      <c r="JO60" s="531"/>
      <c r="JQ60" s="532"/>
      <c r="JR60" s="532"/>
      <c r="JS60" s="532"/>
      <c r="JT60" s="532"/>
      <c r="JU60" s="532"/>
      <c r="JV60" s="532"/>
      <c r="JW60" s="532"/>
      <c r="JX60" s="532"/>
      <c r="JY60" s="532"/>
      <c r="JZ60" s="532"/>
      <c r="KA60" s="532"/>
      <c r="KB60" s="532"/>
      <c r="KC60" s="532"/>
      <c r="KD60" s="532"/>
      <c r="KE60" s="532"/>
      <c r="KF60" s="532"/>
      <c r="KG60" s="532"/>
      <c r="KH60" s="532"/>
      <c r="KI60" s="532"/>
      <c r="KJ60" s="532"/>
      <c r="KK60" s="532"/>
      <c r="KL60" s="532"/>
      <c r="KN60" s="533"/>
      <c r="KO60" s="533"/>
      <c r="KP60" s="533"/>
      <c r="KQ60" s="533"/>
      <c r="KR60" s="533"/>
      <c r="KS60" s="533"/>
      <c r="KT60" s="533"/>
      <c r="KU60" s="533"/>
      <c r="KV60" s="533"/>
      <c r="KW60" s="533"/>
      <c r="KX60" s="533"/>
      <c r="KY60" s="533"/>
      <c r="KZ60" s="533"/>
      <c r="LA60" s="533"/>
      <c r="LB60" s="533"/>
      <c r="LC60" s="533"/>
      <c r="LD60" s="533"/>
      <c r="LE60" s="533"/>
      <c r="LF60" s="533"/>
      <c r="LG60" s="533"/>
      <c r="LH60" s="533"/>
      <c r="LI60" s="533"/>
    </row>
    <row r="61" spans="1:321" x14ac:dyDescent="0.25">
      <c r="A61" s="37" t="str">
        <f>LCI!A43</f>
        <v>Steam (kg/yr)</v>
      </c>
      <c r="B61" s="119"/>
      <c r="C61" s="119"/>
      <c r="D61" s="217">
        <f>StarchFerm!K14*D$42</f>
        <v>1009805.532</v>
      </c>
      <c r="E61" s="119"/>
      <c r="F61" s="119"/>
      <c r="G61" s="119"/>
      <c r="H61" s="119"/>
      <c r="I61" s="119"/>
      <c r="J61" s="119">
        <f>J42*GasFT!K6</f>
        <v>316995.125</v>
      </c>
      <c r="K61" s="119">
        <f>K42*GasFT!Q6</f>
        <v>246444.80000000002</v>
      </c>
      <c r="L61" s="119">
        <f>L42*GasFT!W6</f>
        <v>605110</v>
      </c>
      <c r="M61" s="228"/>
      <c r="N61" s="119"/>
      <c r="O61" s="255">
        <f>O42*GasFT!AC6</f>
        <v>275050</v>
      </c>
      <c r="P61" s="247"/>
      <c r="Q61" s="247"/>
      <c r="R61" s="247"/>
      <c r="S61" s="247"/>
      <c r="T61" s="265"/>
      <c r="U61" s="247"/>
      <c r="V61" s="247"/>
      <c r="X61" s="44"/>
      <c r="Y61" s="40"/>
      <c r="Z61" s="40"/>
      <c r="AA61" s="40"/>
      <c r="AB61" s="40"/>
      <c r="AC61" s="40"/>
      <c r="AD61" s="40"/>
      <c r="AE61" s="40"/>
      <c r="AF61" s="40"/>
      <c r="AG61" s="40"/>
      <c r="AH61" s="40"/>
      <c r="AI61" s="40"/>
      <c r="AJ61" s="40"/>
      <c r="AK61" s="40"/>
      <c r="AL61" s="261"/>
      <c r="AM61" s="259"/>
      <c r="AN61" s="259"/>
      <c r="AO61" s="259"/>
      <c r="AP61" s="259"/>
      <c r="AQ61" s="259"/>
      <c r="AR61" s="259"/>
      <c r="AS61" s="259"/>
      <c r="AU61" s="41"/>
      <c r="AV61" s="41"/>
      <c r="AW61" s="41"/>
      <c r="AX61" s="41"/>
      <c r="AY61" s="41"/>
      <c r="AZ61" s="41"/>
      <c r="BA61" s="41"/>
      <c r="BB61" s="41"/>
      <c r="BC61" s="41"/>
      <c r="BD61" s="41"/>
      <c r="BE61" s="41"/>
      <c r="BF61" s="41"/>
      <c r="BG61" s="41"/>
      <c r="BH61" s="41"/>
      <c r="BI61" s="41"/>
      <c r="BJ61" s="41"/>
      <c r="BK61" s="41"/>
      <c r="BL61" s="41"/>
      <c r="BM61" s="41"/>
      <c r="BN61" s="41"/>
      <c r="BO61" s="41"/>
      <c r="BP61" s="41"/>
      <c r="BR61" s="507"/>
      <c r="BS61" s="507"/>
      <c r="BT61" s="507"/>
      <c r="BU61" s="507"/>
      <c r="BV61" s="507"/>
      <c r="BW61" s="507"/>
      <c r="BX61" s="507"/>
      <c r="BY61" s="507"/>
      <c r="BZ61" s="507"/>
      <c r="CA61" s="507"/>
      <c r="CB61" s="507"/>
      <c r="CC61" s="507"/>
      <c r="CD61" s="507"/>
      <c r="CE61" s="507"/>
      <c r="CF61" s="507"/>
      <c r="CG61" s="507"/>
      <c r="CH61" s="507"/>
      <c r="CI61" s="507"/>
      <c r="CJ61" s="507"/>
      <c r="CK61" s="507"/>
      <c r="CL61" s="507"/>
      <c r="CM61" s="507"/>
      <c r="CO61" s="511"/>
      <c r="CP61" s="511"/>
      <c r="CQ61" s="511"/>
      <c r="CR61" s="511"/>
      <c r="CS61" s="511"/>
      <c r="CT61" s="511"/>
      <c r="CU61" s="511"/>
      <c r="CV61" s="511"/>
      <c r="CW61" s="511"/>
      <c r="CX61" s="511"/>
      <c r="CY61" s="511"/>
      <c r="CZ61" s="511"/>
      <c r="DA61" s="511"/>
      <c r="DB61" s="511"/>
      <c r="DC61" s="511"/>
      <c r="DD61" s="511"/>
      <c r="DE61" s="511"/>
      <c r="DF61" s="511"/>
      <c r="DG61" s="511"/>
      <c r="DH61" s="511"/>
      <c r="DI61" s="511"/>
      <c r="DJ61" s="511"/>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I61" s="531"/>
      <c r="EJ61" s="531"/>
      <c r="EK61" s="536"/>
      <c r="EL61" s="531"/>
      <c r="EM61" s="531"/>
      <c r="EN61" s="531"/>
      <c r="EO61" s="531"/>
      <c r="EP61" s="531"/>
      <c r="EQ61" s="531"/>
      <c r="ER61" s="531"/>
      <c r="ES61" s="531"/>
      <c r="ET61" s="531"/>
      <c r="EU61" s="531"/>
      <c r="EV61" s="531"/>
      <c r="EW61" s="531"/>
      <c r="EX61" s="531"/>
      <c r="EY61" s="531"/>
      <c r="EZ61" s="531"/>
      <c r="FA61" s="531"/>
      <c r="FB61" s="531"/>
      <c r="FC61" s="531"/>
      <c r="FD61" s="531"/>
      <c r="FF61" s="532"/>
      <c r="FG61" s="532"/>
      <c r="FH61" s="532"/>
      <c r="FI61" s="532"/>
      <c r="FJ61" s="532"/>
      <c r="FK61" s="532"/>
      <c r="FL61" s="532"/>
      <c r="FM61" s="532"/>
      <c r="FN61" s="532"/>
      <c r="FO61" s="532"/>
      <c r="FP61" s="532"/>
      <c r="FQ61" s="532"/>
      <c r="FR61" s="532"/>
      <c r="FS61" s="532"/>
      <c r="FT61" s="532"/>
      <c r="FU61" s="532"/>
      <c r="FV61" s="532"/>
      <c r="FW61" s="532"/>
      <c r="FX61" s="532"/>
      <c r="FY61" s="532"/>
      <c r="FZ61" s="532"/>
      <c r="GA61" s="532"/>
      <c r="GC61" s="533"/>
      <c r="GD61" s="533"/>
      <c r="GE61" s="533"/>
      <c r="GF61" s="533"/>
      <c r="GG61" s="533"/>
      <c r="GH61" s="533"/>
      <c r="GI61" s="533"/>
      <c r="GJ61" s="533"/>
      <c r="GK61" s="533"/>
      <c r="GL61" s="533"/>
      <c r="GM61" s="533"/>
      <c r="GN61" s="533"/>
      <c r="GO61" s="533"/>
      <c r="GP61" s="533"/>
      <c r="GQ61" s="533"/>
      <c r="GR61" s="533"/>
      <c r="GS61" s="533"/>
      <c r="GT61" s="533"/>
      <c r="GU61" s="533"/>
      <c r="GV61" s="533"/>
      <c r="GW61" s="533"/>
      <c r="GX61" s="533"/>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T61" s="531"/>
      <c r="IU61" s="531"/>
      <c r="IV61" s="531"/>
      <c r="IW61" s="531"/>
      <c r="IX61" s="531"/>
      <c r="IY61" s="531"/>
      <c r="IZ61" s="531"/>
      <c r="JA61" s="531"/>
      <c r="JB61" s="531"/>
      <c r="JC61" s="531"/>
      <c r="JD61" s="531"/>
      <c r="JE61" s="531"/>
      <c r="JF61" s="531"/>
      <c r="JG61" s="531"/>
      <c r="JH61" s="531"/>
      <c r="JI61" s="531"/>
      <c r="JJ61" s="531"/>
      <c r="JK61" s="531"/>
      <c r="JL61" s="531"/>
      <c r="JM61" s="531"/>
      <c r="JN61" s="531"/>
      <c r="JO61" s="531"/>
      <c r="JQ61" s="532"/>
      <c r="JR61" s="532"/>
      <c r="JS61" s="532"/>
      <c r="JT61" s="532"/>
      <c r="JU61" s="532"/>
      <c r="JV61" s="532"/>
      <c r="JW61" s="532"/>
      <c r="JX61" s="532"/>
      <c r="JY61" s="532"/>
      <c r="JZ61" s="532"/>
      <c r="KA61" s="532"/>
      <c r="KB61" s="532"/>
      <c r="KC61" s="532"/>
      <c r="KD61" s="532"/>
      <c r="KE61" s="532"/>
      <c r="KF61" s="532"/>
      <c r="KG61" s="532"/>
      <c r="KH61" s="532"/>
      <c r="KI61" s="532"/>
      <c r="KJ61" s="532"/>
      <c r="KK61" s="532"/>
      <c r="KL61" s="532"/>
      <c r="KN61" s="533"/>
      <c r="KO61" s="533"/>
      <c r="KP61" s="533"/>
      <c r="KQ61" s="533"/>
      <c r="KR61" s="533"/>
      <c r="KS61" s="533"/>
      <c r="KT61" s="533"/>
      <c r="KU61" s="533"/>
      <c r="KV61" s="533"/>
      <c r="KW61" s="533"/>
      <c r="KX61" s="533"/>
      <c r="KY61" s="533"/>
      <c r="KZ61" s="533"/>
      <c r="LA61" s="533"/>
      <c r="LB61" s="533"/>
      <c r="LC61" s="533"/>
      <c r="LD61" s="533"/>
      <c r="LE61" s="533"/>
      <c r="LF61" s="533"/>
      <c r="LG61" s="533"/>
      <c r="LH61" s="533"/>
      <c r="LI61" s="533"/>
    </row>
    <row r="62" spans="1:321" x14ac:dyDescent="0.25">
      <c r="A62" s="37" t="str">
        <f>LCI!A44</f>
        <v>Sulfuric Acid (kg/yr)</v>
      </c>
      <c r="B62" s="119"/>
      <c r="C62" s="119"/>
      <c r="D62" s="217">
        <f>StarchFerm!K11*D$42</f>
        <v>2176.9980578516743</v>
      </c>
      <c r="E62" s="119"/>
      <c r="F62" s="119"/>
      <c r="G62" s="119"/>
      <c r="H62" s="119"/>
      <c r="I62" s="119"/>
      <c r="J62" s="119"/>
      <c r="K62" s="119"/>
      <c r="L62" s="119"/>
      <c r="M62" s="228"/>
      <c r="N62" s="119"/>
      <c r="O62" s="255"/>
      <c r="P62" s="247"/>
      <c r="Q62" s="247"/>
      <c r="R62" s="247"/>
      <c r="S62" s="247"/>
      <c r="T62" s="265"/>
      <c r="U62" s="247"/>
      <c r="V62" s="247"/>
      <c r="X62" s="44"/>
      <c r="Y62" s="40"/>
      <c r="Z62" s="40"/>
      <c r="AA62" s="40"/>
      <c r="AB62" s="40"/>
      <c r="AC62" s="40"/>
      <c r="AD62" s="40"/>
      <c r="AE62" s="40"/>
      <c r="AF62" s="40"/>
      <c r="AG62" s="40"/>
      <c r="AH62" s="40"/>
      <c r="AI62" s="40"/>
      <c r="AJ62" s="40"/>
      <c r="AK62" s="40"/>
      <c r="AL62" s="261"/>
      <c r="AM62" s="259"/>
      <c r="AN62" s="259"/>
      <c r="AO62" s="259"/>
      <c r="AP62" s="259"/>
      <c r="AQ62" s="259"/>
      <c r="AR62" s="259"/>
      <c r="AS62" s="259"/>
      <c r="AU62" s="41"/>
      <c r="AV62" s="41"/>
      <c r="AW62" s="41"/>
      <c r="AX62" s="41"/>
      <c r="AY62" s="41"/>
      <c r="AZ62" s="41"/>
      <c r="BA62" s="41"/>
      <c r="BB62" s="41"/>
      <c r="BC62" s="41"/>
      <c r="BD62" s="41"/>
      <c r="BE62" s="41"/>
      <c r="BF62" s="41"/>
      <c r="BG62" s="41"/>
      <c r="BH62" s="41"/>
      <c r="BI62" s="41"/>
      <c r="BJ62" s="41"/>
      <c r="BK62" s="41"/>
      <c r="BL62" s="41"/>
      <c r="BM62" s="41"/>
      <c r="BN62" s="41"/>
      <c r="BO62" s="41"/>
      <c r="BP62" s="41"/>
      <c r="BR62" s="507"/>
      <c r="BS62" s="507"/>
      <c r="BT62" s="507"/>
      <c r="BU62" s="507"/>
      <c r="BV62" s="507"/>
      <c r="BW62" s="507"/>
      <c r="BX62" s="507"/>
      <c r="BY62" s="507"/>
      <c r="BZ62" s="507"/>
      <c r="CA62" s="507"/>
      <c r="CB62" s="507"/>
      <c r="CC62" s="507"/>
      <c r="CD62" s="507"/>
      <c r="CE62" s="507"/>
      <c r="CF62" s="507"/>
      <c r="CG62" s="507"/>
      <c r="CH62" s="507"/>
      <c r="CI62" s="507"/>
      <c r="CJ62" s="507"/>
      <c r="CK62" s="507"/>
      <c r="CL62" s="507"/>
      <c r="CM62" s="507"/>
      <c r="CO62" s="511"/>
      <c r="CP62" s="511"/>
      <c r="CQ62" s="511"/>
      <c r="CR62" s="511"/>
      <c r="CS62" s="511"/>
      <c r="CT62" s="511"/>
      <c r="CU62" s="511"/>
      <c r="CV62" s="511"/>
      <c r="CW62" s="511"/>
      <c r="CX62" s="511"/>
      <c r="CY62" s="511"/>
      <c r="CZ62" s="511"/>
      <c r="DA62" s="511"/>
      <c r="DB62" s="511"/>
      <c r="DC62" s="511"/>
      <c r="DD62" s="511"/>
      <c r="DE62" s="511"/>
      <c r="DF62" s="511"/>
      <c r="DG62" s="511"/>
      <c r="DH62" s="511"/>
      <c r="DI62" s="511"/>
      <c r="DJ62" s="511"/>
      <c r="DL62" s="530"/>
      <c r="DM62" s="530"/>
      <c r="DN62" s="530"/>
      <c r="DO62" s="530"/>
      <c r="DP62" s="530"/>
      <c r="DQ62" s="530"/>
      <c r="DR62" s="530"/>
      <c r="DS62" s="530"/>
      <c r="DT62" s="530"/>
      <c r="DU62" s="530"/>
      <c r="DV62" s="530"/>
      <c r="DW62" s="530"/>
      <c r="DX62" s="530"/>
      <c r="DY62" s="530"/>
      <c r="DZ62" s="530"/>
      <c r="EA62" s="530"/>
      <c r="EB62" s="530"/>
      <c r="EC62" s="530"/>
      <c r="ED62" s="530"/>
      <c r="EE62" s="530"/>
      <c r="EF62" s="530"/>
      <c r="EG62" s="530"/>
      <c r="EI62" s="531"/>
      <c r="EJ62" s="531"/>
      <c r="EK62" s="536"/>
      <c r="EL62" s="531"/>
      <c r="EM62" s="531"/>
      <c r="EN62" s="531"/>
      <c r="EO62" s="531"/>
      <c r="EP62" s="531"/>
      <c r="EQ62" s="531"/>
      <c r="ER62" s="531"/>
      <c r="ES62" s="531"/>
      <c r="ET62" s="531"/>
      <c r="EU62" s="531"/>
      <c r="EV62" s="531"/>
      <c r="EW62" s="531"/>
      <c r="EX62" s="531"/>
      <c r="EY62" s="531"/>
      <c r="EZ62" s="531"/>
      <c r="FA62" s="531"/>
      <c r="FB62" s="531"/>
      <c r="FC62" s="531"/>
      <c r="FD62" s="531"/>
      <c r="FF62" s="532"/>
      <c r="FG62" s="532"/>
      <c r="FH62" s="532"/>
      <c r="FI62" s="532"/>
      <c r="FJ62" s="532"/>
      <c r="FK62" s="532"/>
      <c r="FL62" s="532"/>
      <c r="FM62" s="532"/>
      <c r="FN62" s="532"/>
      <c r="FO62" s="532"/>
      <c r="FP62" s="532"/>
      <c r="FQ62" s="532"/>
      <c r="FR62" s="532"/>
      <c r="FS62" s="532"/>
      <c r="FT62" s="532"/>
      <c r="FU62" s="532"/>
      <c r="FV62" s="532"/>
      <c r="FW62" s="532"/>
      <c r="FX62" s="532"/>
      <c r="FY62" s="532"/>
      <c r="FZ62" s="532"/>
      <c r="GA62" s="532"/>
      <c r="GC62" s="533"/>
      <c r="GD62" s="533"/>
      <c r="GE62" s="533"/>
      <c r="GF62" s="533"/>
      <c r="GG62" s="533"/>
      <c r="GH62" s="533"/>
      <c r="GI62" s="533"/>
      <c r="GJ62" s="533"/>
      <c r="GK62" s="533"/>
      <c r="GL62" s="533"/>
      <c r="GM62" s="533"/>
      <c r="GN62" s="533"/>
      <c r="GO62" s="533"/>
      <c r="GP62" s="533"/>
      <c r="GQ62" s="533"/>
      <c r="GR62" s="533"/>
      <c r="GS62" s="533"/>
      <c r="GT62" s="533"/>
      <c r="GU62" s="533"/>
      <c r="GV62" s="533"/>
      <c r="GW62" s="533"/>
      <c r="GX62" s="533"/>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T62" s="531"/>
      <c r="IU62" s="531"/>
      <c r="IV62" s="531"/>
      <c r="IW62" s="531"/>
      <c r="IX62" s="531"/>
      <c r="IY62" s="531"/>
      <c r="IZ62" s="531"/>
      <c r="JA62" s="531"/>
      <c r="JB62" s="531"/>
      <c r="JC62" s="531"/>
      <c r="JD62" s="531"/>
      <c r="JE62" s="531"/>
      <c r="JF62" s="531"/>
      <c r="JG62" s="531"/>
      <c r="JH62" s="531"/>
      <c r="JI62" s="531"/>
      <c r="JJ62" s="531"/>
      <c r="JK62" s="531"/>
      <c r="JL62" s="531"/>
      <c r="JM62" s="531"/>
      <c r="JN62" s="531"/>
      <c r="JO62" s="531"/>
      <c r="JQ62" s="532"/>
      <c r="JR62" s="532"/>
      <c r="JS62" s="532"/>
      <c r="JT62" s="532"/>
      <c r="JU62" s="532"/>
      <c r="JV62" s="532"/>
      <c r="JW62" s="532"/>
      <c r="JX62" s="532"/>
      <c r="JY62" s="532"/>
      <c r="JZ62" s="532"/>
      <c r="KA62" s="532"/>
      <c r="KB62" s="532"/>
      <c r="KC62" s="532"/>
      <c r="KD62" s="532"/>
      <c r="KE62" s="532"/>
      <c r="KF62" s="532"/>
      <c r="KG62" s="532"/>
      <c r="KH62" s="532"/>
      <c r="KI62" s="532"/>
      <c r="KJ62" s="532"/>
      <c r="KK62" s="532"/>
      <c r="KL62" s="532"/>
      <c r="KN62" s="533"/>
      <c r="KO62" s="533"/>
      <c r="KP62" s="533"/>
      <c r="KQ62" s="533"/>
      <c r="KR62" s="533"/>
      <c r="KS62" s="533"/>
      <c r="KT62" s="533"/>
      <c r="KU62" s="533"/>
      <c r="KV62" s="533"/>
      <c r="KW62" s="533"/>
      <c r="KX62" s="533"/>
      <c r="KY62" s="533"/>
      <c r="KZ62" s="533"/>
      <c r="LA62" s="533"/>
      <c r="LB62" s="533"/>
      <c r="LC62" s="533"/>
      <c r="LD62" s="533"/>
      <c r="LE62" s="533"/>
      <c r="LF62" s="533"/>
      <c r="LG62" s="533"/>
      <c r="LH62" s="533"/>
      <c r="LI62" s="533"/>
    </row>
    <row r="63" spans="1:321" x14ac:dyDescent="0.25">
      <c r="A63" s="37" t="str">
        <f>LCI!A45</f>
        <v>Urea (kg/yr)</v>
      </c>
      <c r="B63" s="119"/>
      <c r="C63" s="119"/>
      <c r="D63" s="217">
        <f>StarchFerm!K8*D$42</f>
        <v>2177.000172</v>
      </c>
      <c r="E63" s="119"/>
      <c r="F63" s="119"/>
      <c r="G63" s="119"/>
      <c r="H63" s="119"/>
      <c r="I63" s="119"/>
      <c r="J63" s="119"/>
      <c r="K63" s="119"/>
      <c r="L63" s="119"/>
      <c r="M63" s="228"/>
      <c r="N63" s="119"/>
      <c r="O63" s="255"/>
      <c r="P63" s="247"/>
      <c r="Q63" s="247"/>
      <c r="R63" s="247"/>
      <c r="S63" s="247"/>
      <c r="T63" s="265"/>
      <c r="U63" s="247"/>
      <c r="V63" s="247"/>
      <c r="X63" s="44"/>
      <c r="Y63" s="40"/>
      <c r="Z63" s="40"/>
      <c r="AA63" s="40"/>
      <c r="AB63" s="40"/>
      <c r="AC63" s="40"/>
      <c r="AD63" s="40"/>
      <c r="AE63" s="40"/>
      <c r="AF63" s="40"/>
      <c r="AG63" s="40"/>
      <c r="AH63" s="40"/>
      <c r="AI63" s="40"/>
      <c r="AJ63" s="40"/>
      <c r="AK63" s="40"/>
      <c r="AL63" s="261"/>
      <c r="AM63" s="259"/>
      <c r="AN63" s="259"/>
      <c r="AO63" s="259"/>
      <c r="AP63" s="259"/>
      <c r="AQ63" s="259"/>
      <c r="AR63" s="259"/>
      <c r="AS63" s="259"/>
      <c r="AU63" s="41"/>
      <c r="AV63" s="41"/>
      <c r="AW63" s="41"/>
      <c r="AX63" s="41"/>
      <c r="AY63" s="41"/>
      <c r="AZ63" s="41"/>
      <c r="BA63" s="41"/>
      <c r="BB63" s="41"/>
      <c r="BC63" s="41"/>
      <c r="BD63" s="41"/>
      <c r="BE63" s="41"/>
      <c r="BF63" s="41"/>
      <c r="BG63" s="41"/>
      <c r="BH63" s="41"/>
      <c r="BI63" s="41"/>
      <c r="BJ63" s="41"/>
      <c r="BK63" s="41"/>
      <c r="BL63" s="41"/>
      <c r="BM63" s="41"/>
      <c r="BN63" s="41"/>
      <c r="BO63" s="41"/>
      <c r="BP63" s="41"/>
      <c r="BR63" s="507"/>
      <c r="BS63" s="507"/>
      <c r="BT63" s="507"/>
      <c r="BU63" s="507"/>
      <c r="BV63" s="507"/>
      <c r="BW63" s="507"/>
      <c r="BX63" s="507"/>
      <c r="BY63" s="507"/>
      <c r="BZ63" s="507"/>
      <c r="CA63" s="507"/>
      <c r="CB63" s="507"/>
      <c r="CC63" s="507"/>
      <c r="CD63" s="507"/>
      <c r="CE63" s="507"/>
      <c r="CF63" s="507"/>
      <c r="CG63" s="507"/>
      <c r="CH63" s="507"/>
      <c r="CI63" s="507"/>
      <c r="CJ63" s="507"/>
      <c r="CK63" s="507"/>
      <c r="CL63" s="507"/>
      <c r="CM63" s="507"/>
      <c r="CO63" s="511"/>
      <c r="CP63" s="511"/>
      <c r="CQ63" s="511"/>
      <c r="CR63" s="511"/>
      <c r="CS63" s="511"/>
      <c r="CT63" s="511"/>
      <c r="CU63" s="511"/>
      <c r="CV63" s="511"/>
      <c r="CW63" s="511"/>
      <c r="CX63" s="511"/>
      <c r="CY63" s="511"/>
      <c r="CZ63" s="511"/>
      <c r="DA63" s="511"/>
      <c r="DB63" s="511"/>
      <c r="DC63" s="511"/>
      <c r="DD63" s="511"/>
      <c r="DE63" s="511"/>
      <c r="DF63" s="511"/>
      <c r="DG63" s="511"/>
      <c r="DH63" s="511"/>
      <c r="DI63" s="511"/>
      <c r="DJ63" s="511"/>
      <c r="DL63" s="530"/>
      <c r="DM63" s="530"/>
      <c r="DN63" s="530"/>
      <c r="DO63" s="530"/>
      <c r="DP63" s="530"/>
      <c r="DQ63" s="530"/>
      <c r="DR63" s="530"/>
      <c r="DS63" s="530"/>
      <c r="DT63" s="530"/>
      <c r="DU63" s="530"/>
      <c r="DV63" s="530"/>
      <c r="DW63" s="530"/>
      <c r="DX63" s="530"/>
      <c r="DY63" s="530"/>
      <c r="DZ63" s="530"/>
      <c r="EA63" s="530"/>
      <c r="EB63" s="530"/>
      <c r="EC63" s="530"/>
      <c r="ED63" s="530"/>
      <c r="EE63" s="530"/>
      <c r="EF63" s="530"/>
      <c r="EG63" s="530"/>
      <c r="EI63" s="531"/>
      <c r="EJ63" s="531"/>
      <c r="EK63" s="536"/>
      <c r="EL63" s="531"/>
      <c r="EM63" s="531"/>
      <c r="EN63" s="531"/>
      <c r="EO63" s="531"/>
      <c r="EP63" s="531"/>
      <c r="EQ63" s="531"/>
      <c r="ER63" s="531"/>
      <c r="ES63" s="531"/>
      <c r="ET63" s="531"/>
      <c r="EU63" s="531"/>
      <c r="EV63" s="531"/>
      <c r="EW63" s="531"/>
      <c r="EX63" s="531"/>
      <c r="EY63" s="531"/>
      <c r="EZ63" s="531"/>
      <c r="FA63" s="531"/>
      <c r="FB63" s="531"/>
      <c r="FC63" s="531"/>
      <c r="FD63" s="531"/>
      <c r="FF63" s="532"/>
      <c r="FG63" s="532"/>
      <c r="FH63" s="532"/>
      <c r="FI63" s="532"/>
      <c r="FJ63" s="532"/>
      <c r="FK63" s="532"/>
      <c r="FL63" s="532"/>
      <c r="FM63" s="532"/>
      <c r="FN63" s="532"/>
      <c r="FO63" s="532"/>
      <c r="FP63" s="532"/>
      <c r="FQ63" s="532"/>
      <c r="FR63" s="532"/>
      <c r="FS63" s="532"/>
      <c r="FT63" s="532"/>
      <c r="FU63" s="532"/>
      <c r="FV63" s="532"/>
      <c r="FW63" s="532"/>
      <c r="FX63" s="532"/>
      <c r="FY63" s="532"/>
      <c r="FZ63" s="532"/>
      <c r="GA63" s="532"/>
      <c r="GC63" s="533"/>
      <c r="GD63" s="533"/>
      <c r="GE63" s="533"/>
      <c r="GF63" s="533"/>
      <c r="GG63" s="533"/>
      <c r="GH63" s="533"/>
      <c r="GI63" s="533"/>
      <c r="GJ63" s="533"/>
      <c r="GK63" s="533"/>
      <c r="GL63" s="533"/>
      <c r="GM63" s="533"/>
      <c r="GN63" s="533"/>
      <c r="GO63" s="533"/>
      <c r="GP63" s="533"/>
      <c r="GQ63" s="533"/>
      <c r="GR63" s="533"/>
      <c r="GS63" s="533"/>
      <c r="GT63" s="533"/>
      <c r="GU63" s="533"/>
      <c r="GV63" s="533"/>
      <c r="GW63" s="533"/>
      <c r="GX63" s="533"/>
      <c r="GZ63" s="511"/>
      <c r="HA63" s="511"/>
      <c r="HB63" s="511"/>
      <c r="HC63" s="511"/>
      <c r="HD63" s="511"/>
      <c r="HE63" s="511"/>
      <c r="HF63" s="511"/>
      <c r="HG63" s="511"/>
      <c r="HH63" s="511"/>
      <c r="HI63" s="511"/>
      <c r="HJ63" s="511"/>
      <c r="HK63" s="511"/>
      <c r="HL63" s="511"/>
      <c r="HM63" s="511"/>
      <c r="HN63" s="511"/>
      <c r="HO63" s="511"/>
      <c r="HP63" s="511"/>
      <c r="HQ63" s="511"/>
      <c r="HR63" s="511"/>
      <c r="HS63" s="511"/>
      <c r="HT63" s="511"/>
      <c r="HU63" s="511"/>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T63" s="531"/>
      <c r="IU63" s="531"/>
      <c r="IV63" s="531"/>
      <c r="IW63" s="531"/>
      <c r="IX63" s="531"/>
      <c r="IY63" s="531"/>
      <c r="IZ63" s="531"/>
      <c r="JA63" s="531"/>
      <c r="JB63" s="531"/>
      <c r="JC63" s="531"/>
      <c r="JD63" s="531"/>
      <c r="JE63" s="531"/>
      <c r="JF63" s="531"/>
      <c r="JG63" s="531"/>
      <c r="JH63" s="531"/>
      <c r="JI63" s="531"/>
      <c r="JJ63" s="531"/>
      <c r="JK63" s="531"/>
      <c r="JL63" s="531"/>
      <c r="JM63" s="531"/>
      <c r="JN63" s="531"/>
      <c r="JO63" s="531"/>
      <c r="JQ63" s="532"/>
      <c r="JR63" s="532"/>
      <c r="JS63" s="532"/>
      <c r="JT63" s="532"/>
      <c r="JU63" s="532"/>
      <c r="JV63" s="532"/>
      <c r="JW63" s="532"/>
      <c r="JX63" s="532"/>
      <c r="JY63" s="532"/>
      <c r="JZ63" s="532"/>
      <c r="KA63" s="532"/>
      <c r="KB63" s="532"/>
      <c r="KC63" s="532"/>
      <c r="KD63" s="532"/>
      <c r="KE63" s="532"/>
      <c r="KF63" s="532"/>
      <c r="KG63" s="532"/>
      <c r="KH63" s="532"/>
      <c r="KI63" s="532"/>
      <c r="KJ63" s="532"/>
      <c r="KK63" s="532"/>
      <c r="KL63" s="532"/>
      <c r="KN63" s="533"/>
      <c r="KO63" s="533"/>
      <c r="KP63" s="533"/>
      <c r="KQ63" s="533"/>
      <c r="KR63" s="533"/>
      <c r="KS63" s="533"/>
      <c r="KT63" s="533"/>
      <c r="KU63" s="533"/>
      <c r="KV63" s="533"/>
      <c r="KW63" s="533"/>
      <c r="KX63" s="533"/>
      <c r="KY63" s="533"/>
      <c r="KZ63" s="533"/>
      <c r="LA63" s="533"/>
      <c r="LB63" s="533"/>
      <c r="LC63" s="533"/>
      <c r="LD63" s="533"/>
      <c r="LE63" s="533"/>
      <c r="LF63" s="533"/>
      <c r="LG63" s="533"/>
      <c r="LH63" s="533"/>
      <c r="LI63" s="533"/>
    </row>
    <row r="64" spans="1:321" x14ac:dyDescent="0.25">
      <c r="A64" s="37" t="str">
        <f>LCI!A46</f>
        <v>Water, Process (kg/yr)</v>
      </c>
      <c r="B64" s="119">
        <f>HexExtSoy!$K6*B$42</f>
        <v>77774.982979200024</v>
      </c>
      <c r="C64" s="119">
        <f>HexExtSoy!$K6*C$42</f>
        <v>77774.982979200024</v>
      </c>
      <c r="D64" s="217">
        <f>(StarchFerm!K5+StarchFerm!K15)*D$42</f>
        <v>12441810.053027999</v>
      </c>
      <c r="E64" s="119"/>
      <c r="F64" s="119"/>
      <c r="G64" s="119"/>
      <c r="H64" s="119"/>
      <c r="I64" s="119"/>
      <c r="J64" s="119">
        <f>J42*GasFT!K5</f>
        <v>635004.45000000007</v>
      </c>
      <c r="K64" s="119">
        <f>K42*GasFT!Q5</f>
        <v>493678.08000000002</v>
      </c>
      <c r="L64" s="119">
        <f>L42*GasFT!W5</f>
        <v>1212156</v>
      </c>
      <c r="M64" s="230">
        <f>HexExtAlg!K6*M$42</f>
        <v>1270369.3600644444</v>
      </c>
      <c r="N64" s="119"/>
      <c r="O64" s="255">
        <f>O42*GasFT!AC5</f>
        <v>550980</v>
      </c>
      <c r="P64" s="247"/>
      <c r="Q64" s="247"/>
      <c r="R64" s="247"/>
      <c r="S64" s="247"/>
      <c r="T64" s="265"/>
      <c r="U64" s="247"/>
      <c r="V64" s="247"/>
      <c r="X64" s="44"/>
      <c r="Y64" s="40"/>
      <c r="Z64" s="40"/>
      <c r="AA64" s="40"/>
      <c r="AB64" s="40"/>
      <c r="AC64" s="40"/>
      <c r="AD64" s="40"/>
      <c r="AE64" s="40"/>
      <c r="AF64" s="40"/>
      <c r="AG64" s="40"/>
      <c r="AH64" s="40"/>
      <c r="AI64" s="40"/>
      <c r="AJ64" s="40"/>
      <c r="AK64" s="40"/>
      <c r="AL64" s="261"/>
      <c r="AM64" s="259"/>
      <c r="AN64" s="259"/>
      <c r="AO64" s="259"/>
      <c r="AP64" s="259"/>
      <c r="AQ64" s="259"/>
      <c r="AR64" s="259"/>
      <c r="AS64" s="259"/>
      <c r="AU64" s="41"/>
      <c r="AV64" s="41"/>
      <c r="AW64" s="41"/>
      <c r="AX64" s="41"/>
      <c r="AY64" s="41"/>
      <c r="AZ64" s="41"/>
      <c r="BA64" s="41"/>
      <c r="BB64" s="41"/>
      <c r="BC64" s="41"/>
      <c r="BD64" s="41"/>
      <c r="BE64" s="41"/>
      <c r="BF64" s="41"/>
      <c r="BG64" s="41"/>
      <c r="BH64" s="41"/>
      <c r="BI64" s="41"/>
      <c r="BJ64" s="41"/>
      <c r="BK64" s="41"/>
      <c r="BL64" s="41"/>
      <c r="BM64" s="41"/>
      <c r="BN64" s="41"/>
      <c r="BO64" s="41"/>
      <c r="BP64" s="41"/>
      <c r="BR64" s="507"/>
      <c r="BS64" s="507"/>
      <c r="BT64" s="507"/>
      <c r="BU64" s="507"/>
      <c r="BV64" s="507"/>
      <c r="BW64" s="507"/>
      <c r="BX64" s="507"/>
      <c r="BY64" s="507"/>
      <c r="BZ64" s="507"/>
      <c r="CA64" s="507"/>
      <c r="CB64" s="507"/>
      <c r="CC64" s="507"/>
      <c r="CD64" s="507"/>
      <c r="CE64" s="507"/>
      <c r="CF64" s="507"/>
      <c r="CG64" s="507"/>
      <c r="CH64" s="507"/>
      <c r="CI64" s="507"/>
      <c r="CJ64" s="507"/>
      <c r="CK64" s="507"/>
      <c r="CL64" s="507"/>
      <c r="CM64" s="507"/>
      <c r="CO64" s="511"/>
      <c r="CP64" s="511"/>
      <c r="CQ64" s="511"/>
      <c r="CR64" s="511"/>
      <c r="CS64" s="511"/>
      <c r="CT64" s="511"/>
      <c r="CU64" s="511"/>
      <c r="CV64" s="511"/>
      <c r="CW64" s="511"/>
      <c r="CX64" s="511"/>
      <c r="CY64" s="511"/>
      <c r="CZ64" s="511"/>
      <c r="DA64" s="511"/>
      <c r="DB64" s="511"/>
      <c r="DC64" s="511"/>
      <c r="DD64" s="511"/>
      <c r="DE64" s="511"/>
      <c r="DF64" s="511"/>
      <c r="DG64" s="511"/>
      <c r="DH64" s="511"/>
      <c r="DI64" s="511"/>
      <c r="DJ64" s="511"/>
      <c r="DL64" s="530"/>
      <c r="DM64" s="530"/>
      <c r="DN64" s="530"/>
      <c r="DO64" s="530"/>
      <c r="DP64" s="530"/>
      <c r="DQ64" s="530"/>
      <c r="DR64" s="530"/>
      <c r="DS64" s="530"/>
      <c r="DT64" s="530"/>
      <c r="DU64" s="530"/>
      <c r="DV64" s="530"/>
      <c r="DW64" s="530"/>
      <c r="DX64" s="530"/>
      <c r="DY64" s="530"/>
      <c r="DZ64" s="530"/>
      <c r="EA64" s="530"/>
      <c r="EB64" s="530"/>
      <c r="EC64" s="530"/>
      <c r="ED64" s="530"/>
      <c r="EE64" s="530"/>
      <c r="EF64" s="530"/>
      <c r="EG64" s="530"/>
      <c r="EI64" s="531"/>
      <c r="EJ64" s="531"/>
      <c r="EK64" s="536"/>
      <c r="EL64" s="531"/>
      <c r="EM64" s="531"/>
      <c r="EN64" s="531"/>
      <c r="EO64" s="531"/>
      <c r="EP64" s="531"/>
      <c r="EQ64" s="531"/>
      <c r="ER64" s="531"/>
      <c r="ES64" s="531"/>
      <c r="ET64" s="531"/>
      <c r="EU64" s="531"/>
      <c r="EV64" s="531"/>
      <c r="EW64" s="531"/>
      <c r="EX64" s="531"/>
      <c r="EY64" s="531"/>
      <c r="EZ64" s="531"/>
      <c r="FA64" s="531"/>
      <c r="FB64" s="531"/>
      <c r="FC64" s="531"/>
      <c r="FD64" s="531"/>
      <c r="FF64" s="532"/>
      <c r="FG64" s="532"/>
      <c r="FH64" s="532"/>
      <c r="FI64" s="532"/>
      <c r="FJ64" s="532"/>
      <c r="FK64" s="532"/>
      <c r="FL64" s="532"/>
      <c r="FM64" s="532"/>
      <c r="FN64" s="532"/>
      <c r="FO64" s="532"/>
      <c r="FP64" s="532"/>
      <c r="FQ64" s="532"/>
      <c r="FR64" s="532"/>
      <c r="FS64" s="532"/>
      <c r="FT64" s="532"/>
      <c r="FU64" s="532"/>
      <c r="FV64" s="532"/>
      <c r="FW64" s="532"/>
      <c r="FX64" s="532"/>
      <c r="FY64" s="532"/>
      <c r="FZ64" s="532"/>
      <c r="GA64" s="532"/>
      <c r="GC64" s="533"/>
      <c r="GD64" s="533"/>
      <c r="GE64" s="533"/>
      <c r="GF64" s="533"/>
      <c r="GG64" s="533"/>
      <c r="GH64" s="533"/>
      <c r="GI64" s="533"/>
      <c r="GJ64" s="533"/>
      <c r="GK64" s="533"/>
      <c r="GL64" s="533"/>
      <c r="GM64" s="533"/>
      <c r="GN64" s="533"/>
      <c r="GO64" s="533"/>
      <c r="GP64" s="533"/>
      <c r="GQ64" s="533"/>
      <c r="GR64" s="533"/>
      <c r="GS64" s="533"/>
      <c r="GT64" s="533"/>
      <c r="GU64" s="533"/>
      <c r="GV64" s="533"/>
      <c r="GW64" s="533"/>
      <c r="GX64" s="533"/>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T64" s="531"/>
      <c r="IU64" s="531"/>
      <c r="IV64" s="531"/>
      <c r="IW64" s="531"/>
      <c r="IX64" s="531"/>
      <c r="IY64" s="531"/>
      <c r="IZ64" s="531"/>
      <c r="JA64" s="531"/>
      <c r="JB64" s="531"/>
      <c r="JC64" s="531"/>
      <c r="JD64" s="531"/>
      <c r="JE64" s="531"/>
      <c r="JF64" s="531"/>
      <c r="JG64" s="531"/>
      <c r="JH64" s="531"/>
      <c r="JI64" s="531"/>
      <c r="JJ64" s="531"/>
      <c r="JK64" s="531"/>
      <c r="JL64" s="531"/>
      <c r="JM64" s="531"/>
      <c r="JN64" s="531"/>
      <c r="JO64" s="531"/>
      <c r="JQ64" s="532"/>
      <c r="JR64" s="532"/>
      <c r="JS64" s="532"/>
      <c r="JT64" s="532"/>
      <c r="JU64" s="532"/>
      <c r="JV64" s="532"/>
      <c r="JW64" s="532"/>
      <c r="JX64" s="532"/>
      <c r="JY64" s="532"/>
      <c r="JZ64" s="532"/>
      <c r="KA64" s="532"/>
      <c r="KB64" s="532"/>
      <c r="KC64" s="532"/>
      <c r="KD64" s="532"/>
      <c r="KE64" s="532"/>
      <c r="KF64" s="532"/>
      <c r="KG64" s="532"/>
      <c r="KH64" s="532"/>
      <c r="KI64" s="532"/>
      <c r="KJ64" s="532"/>
      <c r="KK64" s="532"/>
      <c r="KL64" s="532"/>
      <c r="KN64" s="533"/>
      <c r="KO64" s="533"/>
      <c r="KP64" s="533"/>
      <c r="KQ64" s="533"/>
      <c r="KR64" s="533"/>
      <c r="KS64" s="533"/>
      <c r="KT64" s="533"/>
      <c r="KU64" s="533"/>
      <c r="KV64" s="533"/>
      <c r="KW64" s="533"/>
      <c r="KX64" s="533"/>
      <c r="KY64" s="533"/>
      <c r="KZ64" s="533"/>
      <c r="LA64" s="533"/>
      <c r="LB64" s="533"/>
      <c r="LC64" s="533"/>
      <c r="LD64" s="533"/>
      <c r="LE64" s="533"/>
      <c r="LF64" s="533"/>
      <c r="LG64" s="533"/>
      <c r="LH64" s="533"/>
      <c r="LI64" s="533"/>
    </row>
    <row r="65" spans="1:321" x14ac:dyDescent="0.25">
      <c r="A65" s="37" t="str">
        <f>LCI!A92</f>
        <v>Woody Biomass (kg/yr)</v>
      </c>
      <c r="B65" s="119"/>
      <c r="C65" s="119"/>
      <c r="D65" s="227"/>
      <c r="E65" s="119"/>
      <c r="F65" s="119"/>
      <c r="G65" s="119"/>
      <c r="H65" s="119"/>
      <c r="I65" s="119"/>
      <c r="J65" s="119">
        <f>J42*GasFT!K4</f>
        <v>1152500</v>
      </c>
      <c r="K65" s="119">
        <f>K42*GasFT!Q4</f>
        <v>896000</v>
      </c>
      <c r="L65" s="119">
        <f>L42*GasFT!W4</f>
        <v>2200000</v>
      </c>
      <c r="M65" s="228"/>
      <c r="N65" s="119"/>
      <c r="O65" s="255">
        <f>O42*GasFT!AC4</f>
        <v>1000000</v>
      </c>
      <c r="P65" s="247"/>
      <c r="Q65" s="247"/>
      <c r="R65" s="247"/>
      <c r="S65" s="247"/>
      <c r="T65" s="265"/>
      <c r="U65" s="247"/>
      <c r="V65" s="247"/>
      <c r="X65" s="44"/>
      <c r="Y65" s="40"/>
      <c r="Z65" s="40"/>
      <c r="AA65" s="40"/>
      <c r="AB65" s="40"/>
      <c r="AC65" s="40"/>
      <c r="AD65" s="40"/>
      <c r="AE65" s="40"/>
      <c r="AF65" s="40"/>
      <c r="AG65" s="40"/>
      <c r="AH65" s="40"/>
      <c r="AI65" s="40"/>
      <c r="AJ65" s="40"/>
      <c r="AK65" s="40"/>
      <c r="AL65" s="261"/>
      <c r="AM65" s="259"/>
      <c r="AN65" s="259"/>
      <c r="AO65" s="259"/>
      <c r="AP65" s="259"/>
      <c r="AQ65" s="259"/>
      <c r="AR65" s="259"/>
      <c r="AS65" s="259"/>
      <c r="AU65" s="41"/>
      <c r="AV65" s="41"/>
      <c r="AW65" s="41"/>
      <c r="AX65" s="41"/>
      <c r="AY65" s="41"/>
      <c r="AZ65" s="41"/>
      <c r="BA65" s="41"/>
      <c r="BB65" s="41"/>
      <c r="BC65" s="41"/>
      <c r="BD65" s="41"/>
      <c r="BE65" s="41"/>
      <c r="BF65" s="41"/>
      <c r="BG65" s="41"/>
      <c r="BH65" s="41"/>
      <c r="BI65" s="41"/>
      <c r="BJ65" s="41"/>
      <c r="BK65" s="41"/>
      <c r="BL65" s="41"/>
      <c r="BM65" s="41"/>
      <c r="BN65" s="41"/>
      <c r="BO65" s="41"/>
      <c r="BP65" s="41"/>
      <c r="BR65" s="507"/>
      <c r="BS65" s="507"/>
      <c r="BT65" s="507"/>
      <c r="BU65" s="507"/>
      <c r="BV65" s="507"/>
      <c r="BW65" s="507"/>
      <c r="BX65" s="507"/>
      <c r="BY65" s="507"/>
      <c r="BZ65" s="507"/>
      <c r="CA65" s="507"/>
      <c r="CB65" s="507"/>
      <c r="CC65" s="507"/>
      <c r="CD65" s="507"/>
      <c r="CE65" s="507"/>
      <c r="CF65" s="507"/>
      <c r="CG65" s="507"/>
      <c r="CH65" s="507"/>
      <c r="CI65" s="507"/>
      <c r="CJ65" s="507"/>
      <c r="CK65" s="507"/>
      <c r="CL65" s="507"/>
      <c r="CM65" s="507"/>
      <c r="CO65" s="511"/>
      <c r="CP65" s="511"/>
      <c r="CQ65" s="511"/>
      <c r="CR65" s="511"/>
      <c r="CS65" s="511"/>
      <c r="CT65" s="511"/>
      <c r="CU65" s="511"/>
      <c r="CV65" s="511"/>
      <c r="CW65" s="511"/>
      <c r="CX65" s="511"/>
      <c r="CY65" s="511"/>
      <c r="CZ65" s="511"/>
      <c r="DA65" s="511"/>
      <c r="DB65" s="511"/>
      <c r="DC65" s="511"/>
      <c r="DD65" s="511"/>
      <c r="DE65" s="511"/>
      <c r="DF65" s="511"/>
      <c r="DG65" s="511"/>
      <c r="DH65" s="511"/>
      <c r="DI65" s="511"/>
      <c r="DJ65" s="511"/>
      <c r="DL65" s="530"/>
      <c r="DM65" s="530"/>
      <c r="DN65" s="530"/>
      <c r="DO65" s="530"/>
      <c r="DP65" s="530"/>
      <c r="DQ65" s="530"/>
      <c r="DR65" s="530"/>
      <c r="DS65" s="530"/>
      <c r="DT65" s="530"/>
      <c r="DU65" s="530"/>
      <c r="DV65" s="530"/>
      <c r="DW65" s="530"/>
      <c r="DX65" s="530"/>
      <c r="DY65" s="530"/>
      <c r="DZ65" s="530"/>
      <c r="EA65" s="530"/>
      <c r="EB65" s="530"/>
      <c r="EC65" s="530"/>
      <c r="ED65" s="530"/>
      <c r="EE65" s="530"/>
      <c r="EF65" s="530"/>
      <c r="EG65" s="530"/>
      <c r="EI65" s="531"/>
      <c r="EJ65" s="531"/>
      <c r="EK65" s="536"/>
      <c r="EL65" s="531"/>
      <c r="EM65" s="531"/>
      <c r="EN65" s="531"/>
      <c r="EO65" s="531"/>
      <c r="EP65" s="531"/>
      <c r="EQ65" s="531"/>
      <c r="ER65" s="531"/>
      <c r="ES65" s="531"/>
      <c r="ET65" s="531"/>
      <c r="EU65" s="531"/>
      <c r="EV65" s="531"/>
      <c r="EW65" s="531"/>
      <c r="EX65" s="531"/>
      <c r="EY65" s="531"/>
      <c r="EZ65" s="531"/>
      <c r="FA65" s="531"/>
      <c r="FB65" s="531"/>
      <c r="FC65" s="531"/>
      <c r="FD65" s="531"/>
      <c r="FF65" s="532"/>
      <c r="FG65" s="532"/>
      <c r="FH65" s="532"/>
      <c r="FI65" s="532"/>
      <c r="FJ65" s="532"/>
      <c r="FK65" s="532"/>
      <c r="FL65" s="532"/>
      <c r="FM65" s="532"/>
      <c r="FN65" s="532"/>
      <c r="FO65" s="532"/>
      <c r="FP65" s="532"/>
      <c r="FQ65" s="532"/>
      <c r="FR65" s="532"/>
      <c r="FS65" s="532"/>
      <c r="FT65" s="532"/>
      <c r="FU65" s="532"/>
      <c r="FV65" s="532"/>
      <c r="FW65" s="532"/>
      <c r="FX65" s="532"/>
      <c r="FY65" s="532"/>
      <c r="FZ65" s="532"/>
      <c r="GA65" s="532"/>
      <c r="GC65" s="533"/>
      <c r="GD65" s="533"/>
      <c r="GE65" s="533"/>
      <c r="GF65" s="533"/>
      <c r="GG65" s="533"/>
      <c r="GH65" s="533"/>
      <c r="GI65" s="533"/>
      <c r="GJ65" s="533"/>
      <c r="GK65" s="533"/>
      <c r="GL65" s="533"/>
      <c r="GM65" s="533"/>
      <c r="GN65" s="533"/>
      <c r="GO65" s="533"/>
      <c r="GP65" s="533"/>
      <c r="GQ65" s="533"/>
      <c r="GR65" s="533"/>
      <c r="GS65" s="533"/>
      <c r="GT65" s="533"/>
      <c r="GU65" s="533"/>
      <c r="GV65" s="533"/>
      <c r="GW65" s="533"/>
      <c r="GX65" s="533"/>
      <c r="GZ65" s="511"/>
      <c r="HA65" s="511"/>
      <c r="HB65" s="511"/>
      <c r="HC65" s="511"/>
      <c r="HD65" s="511"/>
      <c r="HE65" s="511"/>
      <c r="HF65" s="511"/>
      <c r="HG65" s="511"/>
      <c r="HH65" s="511"/>
      <c r="HI65" s="511"/>
      <c r="HJ65" s="511"/>
      <c r="HK65" s="511"/>
      <c r="HL65" s="511"/>
      <c r="HM65" s="511"/>
      <c r="HN65" s="511"/>
      <c r="HO65" s="511"/>
      <c r="HP65" s="511"/>
      <c r="HQ65" s="511"/>
      <c r="HR65" s="511"/>
      <c r="HS65" s="511"/>
      <c r="HT65" s="511"/>
      <c r="HU65" s="511"/>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T65" s="531"/>
      <c r="IU65" s="531"/>
      <c r="IV65" s="531"/>
      <c r="IW65" s="531"/>
      <c r="IX65" s="531"/>
      <c r="IY65" s="531"/>
      <c r="IZ65" s="531"/>
      <c r="JA65" s="531"/>
      <c r="JB65" s="531"/>
      <c r="JC65" s="531"/>
      <c r="JD65" s="531"/>
      <c r="JE65" s="531"/>
      <c r="JF65" s="531"/>
      <c r="JG65" s="531"/>
      <c r="JH65" s="531"/>
      <c r="JI65" s="531"/>
      <c r="JJ65" s="531"/>
      <c r="JK65" s="531"/>
      <c r="JL65" s="531"/>
      <c r="JM65" s="531"/>
      <c r="JN65" s="531"/>
      <c r="JO65" s="531"/>
      <c r="JQ65" s="532"/>
      <c r="JR65" s="532"/>
      <c r="JS65" s="532"/>
      <c r="JT65" s="532"/>
      <c r="JU65" s="532"/>
      <c r="JV65" s="532"/>
      <c r="JW65" s="532"/>
      <c r="JX65" s="532"/>
      <c r="JY65" s="532"/>
      <c r="JZ65" s="532"/>
      <c r="KA65" s="532"/>
      <c r="KB65" s="532"/>
      <c r="KC65" s="532"/>
      <c r="KD65" s="532"/>
      <c r="KE65" s="532"/>
      <c r="KF65" s="532"/>
      <c r="KG65" s="532"/>
      <c r="KH65" s="532"/>
      <c r="KI65" s="532"/>
      <c r="KJ65" s="532"/>
      <c r="KK65" s="532"/>
      <c r="KL65" s="532"/>
      <c r="KN65" s="533"/>
      <c r="KO65" s="533"/>
      <c r="KP65" s="533"/>
      <c r="KQ65" s="533"/>
      <c r="KR65" s="533"/>
      <c r="KS65" s="533"/>
      <c r="KT65" s="533"/>
      <c r="KU65" s="533"/>
      <c r="KV65" s="533"/>
      <c r="KW65" s="533"/>
      <c r="KX65" s="533"/>
      <c r="KY65" s="533"/>
      <c r="KZ65" s="533"/>
      <c r="LA65" s="533"/>
      <c r="LB65" s="533"/>
      <c r="LC65" s="533"/>
      <c r="LD65" s="533"/>
      <c r="LE65" s="533"/>
      <c r="LF65" s="533"/>
      <c r="LG65" s="533"/>
      <c r="LH65" s="533"/>
      <c r="LI65" s="533"/>
    </row>
    <row r="66" spans="1:321" x14ac:dyDescent="0.25">
      <c r="A66" s="37" t="str">
        <f>LCI!A52</f>
        <v>Yeast (kg/yr)</v>
      </c>
      <c r="B66" s="119"/>
      <c r="C66" s="119"/>
      <c r="D66" s="217">
        <f>StarchFerm!K12*D$42</f>
        <v>205.69471420883499</v>
      </c>
      <c r="E66" s="119"/>
      <c r="F66" s="119"/>
      <c r="G66" s="119"/>
      <c r="H66" s="119"/>
      <c r="I66" s="119"/>
      <c r="J66" s="119"/>
      <c r="K66" s="119"/>
      <c r="L66" s="119"/>
      <c r="M66" s="228"/>
      <c r="N66" s="119"/>
      <c r="O66" s="255"/>
      <c r="P66" s="247"/>
      <c r="Q66" s="247"/>
      <c r="R66" s="247"/>
      <c r="S66" s="247"/>
      <c r="T66" s="265"/>
      <c r="U66" s="247"/>
      <c r="V66" s="247"/>
      <c r="X66" s="44"/>
      <c r="Y66" s="40"/>
      <c r="Z66" s="40"/>
      <c r="AA66" s="40"/>
      <c r="AB66" s="40"/>
      <c r="AC66" s="40"/>
      <c r="AD66" s="40"/>
      <c r="AE66" s="40"/>
      <c r="AF66" s="40"/>
      <c r="AG66" s="40"/>
      <c r="AH66" s="40"/>
      <c r="AI66" s="40"/>
      <c r="AJ66" s="40"/>
      <c r="AK66" s="40"/>
      <c r="AL66" s="261"/>
      <c r="AM66" s="259"/>
      <c r="AN66" s="259"/>
      <c r="AO66" s="259"/>
      <c r="AP66" s="259"/>
      <c r="AQ66" s="259"/>
      <c r="AR66" s="259"/>
      <c r="AS66" s="259"/>
      <c r="AU66" s="41"/>
      <c r="AV66" s="41"/>
      <c r="AW66" s="41"/>
      <c r="AX66" s="41"/>
      <c r="AY66" s="41"/>
      <c r="AZ66" s="41"/>
      <c r="BA66" s="41"/>
      <c r="BB66" s="41"/>
      <c r="BC66" s="41"/>
      <c r="BD66" s="41"/>
      <c r="BE66" s="41"/>
      <c r="BF66" s="41"/>
      <c r="BG66" s="41"/>
      <c r="BH66" s="41"/>
      <c r="BI66" s="41"/>
      <c r="BJ66" s="41"/>
      <c r="BK66" s="41"/>
      <c r="BL66" s="41"/>
      <c r="BM66" s="41"/>
      <c r="BN66" s="41"/>
      <c r="BO66" s="41"/>
      <c r="BP66" s="41"/>
      <c r="BR66" s="507"/>
      <c r="BS66" s="507"/>
      <c r="BT66" s="507"/>
      <c r="BU66" s="507"/>
      <c r="BV66" s="507"/>
      <c r="BW66" s="507"/>
      <c r="BX66" s="507"/>
      <c r="BY66" s="507"/>
      <c r="BZ66" s="507"/>
      <c r="CA66" s="507"/>
      <c r="CB66" s="507"/>
      <c r="CC66" s="507"/>
      <c r="CD66" s="507"/>
      <c r="CE66" s="507"/>
      <c r="CF66" s="507"/>
      <c r="CG66" s="507"/>
      <c r="CH66" s="507"/>
      <c r="CI66" s="507"/>
      <c r="CJ66" s="507"/>
      <c r="CK66" s="507"/>
      <c r="CL66" s="507"/>
      <c r="CM66" s="507"/>
      <c r="CO66" s="511"/>
      <c r="CP66" s="511"/>
      <c r="CQ66" s="511"/>
      <c r="CR66" s="511"/>
      <c r="CS66" s="511"/>
      <c r="CT66" s="511"/>
      <c r="CU66" s="511"/>
      <c r="CV66" s="511"/>
      <c r="CW66" s="511"/>
      <c r="CX66" s="511"/>
      <c r="CY66" s="511"/>
      <c r="CZ66" s="511"/>
      <c r="DA66" s="511"/>
      <c r="DB66" s="511"/>
      <c r="DC66" s="511"/>
      <c r="DD66" s="511"/>
      <c r="DE66" s="511"/>
      <c r="DF66" s="511"/>
      <c r="DG66" s="511"/>
      <c r="DH66" s="511"/>
      <c r="DI66" s="511"/>
      <c r="DJ66" s="511"/>
      <c r="DL66" s="530"/>
      <c r="DM66" s="530"/>
      <c r="DN66" s="530"/>
      <c r="DO66" s="530"/>
      <c r="DP66" s="530"/>
      <c r="DQ66" s="530"/>
      <c r="DR66" s="530"/>
      <c r="DS66" s="530"/>
      <c r="DT66" s="530"/>
      <c r="DU66" s="530"/>
      <c r="DV66" s="530"/>
      <c r="DW66" s="530"/>
      <c r="DX66" s="530"/>
      <c r="DY66" s="530"/>
      <c r="DZ66" s="530"/>
      <c r="EA66" s="530"/>
      <c r="EB66" s="530"/>
      <c r="EC66" s="530"/>
      <c r="ED66" s="530"/>
      <c r="EE66" s="530"/>
      <c r="EF66" s="530"/>
      <c r="EG66" s="530"/>
      <c r="EI66" s="531"/>
      <c r="EJ66" s="531"/>
      <c r="EK66" s="536"/>
      <c r="EL66" s="531"/>
      <c r="EM66" s="531"/>
      <c r="EN66" s="531"/>
      <c r="EO66" s="531"/>
      <c r="EP66" s="531"/>
      <c r="EQ66" s="531"/>
      <c r="ER66" s="531"/>
      <c r="ES66" s="531"/>
      <c r="ET66" s="531"/>
      <c r="EU66" s="531"/>
      <c r="EV66" s="531"/>
      <c r="EW66" s="531"/>
      <c r="EX66" s="531"/>
      <c r="EY66" s="531"/>
      <c r="EZ66" s="531"/>
      <c r="FA66" s="531"/>
      <c r="FB66" s="531"/>
      <c r="FC66" s="531"/>
      <c r="FD66" s="531"/>
      <c r="FF66" s="532"/>
      <c r="FG66" s="532"/>
      <c r="FH66" s="532"/>
      <c r="FI66" s="532"/>
      <c r="FJ66" s="532"/>
      <c r="FK66" s="532"/>
      <c r="FL66" s="532"/>
      <c r="FM66" s="532"/>
      <c r="FN66" s="532"/>
      <c r="FO66" s="532"/>
      <c r="FP66" s="532"/>
      <c r="FQ66" s="532"/>
      <c r="FR66" s="532"/>
      <c r="FS66" s="532"/>
      <c r="FT66" s="532"/>
      <c r="FU66" s="532"/>
      <c r="FV66" s="532"/>
      <c r="FW66" s="532"/>
      <c r="FX66" s="532"/>
      <c r="FY66" s="532"/>
      <c r="FZ66" s="532"/>
      <c r="GA66" s="532"/>
      <c r="GC66" s="533"/>
      <c r="GD66" s="533"/>
      <c r="GE66" s="533"/>
      <c r="GF66" s="533"/>
      <c r="GG66" s="533"/>
      <c r="GH66" s="533"/>
      <c r="GI66" s="533"/>
      <c r="GJ66" s="533"/>
      <c r="GK66" s="533"/>
      <c r="GL66" s="533"/>
      <c r="GM66" s="533"/>
      <c r="GN66" s="533"/>
      <c r="GO66" s="533"/>
      <c r="GP66" s="533"/>
      <c r="GQ66" s="533"/>
      <c r="GR66" s="533"/>
      <c r="GS66" s="533"/>
      <c r="GT66" s="533"/>
      <c r="GU66" s="533"/>
      <c r="GV66" s="533"/>
      <c r="GW66" s="533"/>
      <c r="GX66" s="533"/>
      <c r="GZ66" s="511"/>
      <c r="HA66" s="511"/>
      <c r="HB66" s="511"/>
      <c r="HC66" s="511"/>
      <c r="HD66" s="511"/>
      <c r="HE66" s="511"/>
      <c r="HF66" s="511"/>
      <c r="HG66" s="511"/>
      <c r="HH66" s="511"/>
      <c r="HI66" s="511"/>
      <c r="HJ66" s="511"/>
      <c r="HK66" s="511"/>
      <c r="HL66" s="511"/>
      <c r="HM66" s="511"/>
      <c r="HN66" s="511"/>
      <c r="HO66" s="511"/>
      <c r="HP66" s="511"/>
      <c r="HQ66" s="511"/>
      <c r="HR66" s="511"/>
      <c r="HS66" s="511"/>
      <c r="HT66" s="511"/>
      <c r="HU66" s="511"/>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T66" s="531"/>
      <c r="IU66" s="531"/>
      <c r="IV66" s="531"/>
      <c r="IW66" s="531"/>
      <c r="IX66" s="531"/>
      <c r="IY66" s="531"/>
      <c r="IZ66" s="531"/>
      <c r="JA66" s="531"/>
      <c r="JB66" s="531"/>
      <c r="JC66" s="531"/>
      <c r="JD66" s="531"/>
      <c r="JE66" s="531"/>
      <c r="JF66" s="531"/>
      <c r="JG66" s="531"/>
      <c r="JH66" s="531"/>
      <c r="JI66" s="531"/>
      <c r="JJ66" s="531"/>
      <c r="JK66" s="531"/>
      <c r="JL66" s="531"/>
      <c r="JM66" s="531"/>
      <c r="JN66" s="531"/>
      <c r="JO66" s="531"/>
      <c r="JQ66" s="532"/>
      <c r="JR66" s="532"/>
      <c r="JS66" s="532"/>
      <c r="JT66" s="532"/>
      <c r="JU66" s="532"/>
      <c r="JV66" s="532"/>
      <c r="JW66" s="532"/>
      <c r="JX66" s="532"/>
      <c r="JY66" s="532"/>
      <c r="JZ66" s="532"/>
      <c r="KA66" s="532"/>
      <c r="KB66" s="532"/>
      <c r="KC66" s="532"/>
      <c r="KD66" s="532"/>
      <c r="KE66" s="532"/>
      <c r="KF66" s="532"/>
      <c r="KG66" s="532"/>
      <c r="KH66" s="532"/>
      <c r="KI66" s="532"/>
      <c r="KJ66" s="532"/>
      <c r="KK66" s="532"/>
      <c r="KL66" s="532"/>
      <c r="KN66" s="533"/>
      <c r="KO66" s="533"/>
      <c r="KP66" s="533"/>
      <c r="KQ66" s="533"/>
      <c r="KR66" s="533"/>
      <c r="KS66" s="533"/>
      <c r="KT66" s="533"/>
      <c r="KU66" s="533"/>
      <c r="KV66" s="533"/>
      <c r="KW66" s="533"/>
      <c r="KX66" s="533"/>
      <c r="KY66" s="533"/>
      <c r="KZ66" s="533"/>
      <c r="LA66" s="533"/>
      <c r="LB66" s="533"/>
      <c r="LC66" s="533"/>
      <c r="LD66" s="533"/>
      <c r="LE66" s="533"/>
      <c r="LF66" s="533"/>
      <c r="LG66" s="533"/>
      <c r="LH66" s="533"/>
      <c r="LI66" s="533"/>
    </row>
    <row r="67" spans="1:321" x14ac:dyDescent="0.25">
      <c r="A67" s="37" t="str">
        <f>LCI!A54</f>
        <v>Electricity, Grid (MJ/yr)</v>
      </c>
      <c r="B67" s="119">
        <f>HexExtSoy!$K7*B$42</f>
        <v>24093.622701122873</v>
      </c>
      <c r="C67" s="119">
        <f>HexExtSoy!$K7*C$42</f>
        <v>24093.622701122873</v>
      </c>
      <c r="D67" s="217">
        <f>StarchFerm!K17*D$42</f>
        <v>337512.79500839999</v>
      </c>
      <c r="E67" s="119"/>
      <c r="F67" s="119"/>
      <c r="G67" s="119"/>
      <c r="H67" s="119"/>
      <c r="I67" s="119"/>
      <c r="J67" s="119">
        <f>J42*GasFT!K10</f>
        <v>991034.75</v>
      </c>
      <c r="K67" s="119">
        <f>K42*GasFT!Q10</f>
        <v>770470.40000000002</v>
      </c>
      <c r="L67" s="119">
        <f>L42*GasFT!W10</f>
        <v>1891780</v>
      </c>
      <c r="M67" s="230">
        <f>M42*HexExtAlg!K7</f>
        <v>393542.99904694699</v>
      </c>
      <c r="N67" s="119">
        <f>N42*HTL!I5</f>
        <v>757520.81134802813</v>
      </c>
      <c r="O67" s="255">
        <f>O42*GasFT!AC10</f>
        <v>859900</v>
      </c>
      <c r="P67" s="247"/>
      <c r="Q67" s="247"/>
      <c r="R67" s="247"/>
      <c r="S67" s="247"/>
      <c r="T67" s="265"/>
      <c r="U67" s="247"/>
      <c r="V67" s="247"/>
      <c r="X67" s="44"/>
      <c r="Y67" s="40"/>
      <c r="Z67" s="40"/>
      <c r="AA67" s="40"/>
      <c r="AB67" s="40"/>
      <c r="AC67" s="40"/>
      <c r="AD67" s="40"/>
      <c r="AE67" s="40"/>
      <c r="AF67" s="40"/>
      <c r="AG67" s="40"/>
      <c r="AH67" s="40"/>
      <c r="AI67" s="40"/>
      <c r="AJ67" s="40"/>
      <c r="AK67" s="40"/>
      <c r="AL67" s="261"/>
      <c r="AM67" s="259"/>
      <c r="AN67" s="259"/>
      <c r="AO67" s="259"/>
      <c r="AP67" s="259"/>
      <c r="AQ67" s="259"/>
      <c r="AR67" s="259"/>
      <c r="AS67" s="259"/>
      <c r="AU67" s="41"/>
      <c r="AV67" s="41"/>
      <c r="AW67" s="41"/>
      <c r="AX67" s="41"/>
      <c r="AY67" s="41"/>
      <c r="AZ67" s="41"/>
      <c r="BA67" s="41"/>
      <c r="BB67" s="41"/>
      <c r="BC67" s="41"/>
      <c r="BD67" s="41"/>
      <c r="BE67" s="41"/>
      <c r="BF67" s="41"/>
      <c r="BG67" s="41"/>
      <c r="BH67" s="41"/>
      <c r="BI67" s="41"/>
      <c r="BJ67" s="41"/>
      <c r="BK67" s="41"/>
      <c r="BL67" s="41"/>
      <c r="BM67" s="41"/>
      <c r="BN67" s="41"/>
      <c r="BO67" s="41"/>
      <c r="BP67" s="41"/>
      <c r="BR67" s="507"/>
      <c r="BS67" s="507"/>
      <c r="BT67" s="507"/>
      <c r="BU67" s="507"/>
      <c r="BV67" s="507"/>
      <c r="BW67" s="507"/>
      <c r="BX67" s="507"/>
      <c r="BY67" s="507"/>
      <c r="BZ67" s="507"/>
      <c r="CA67" s="507"/>
      <c r="CB67" s="507"/>
      <c r="CC67" s="507"/>
      <c r="CD67" s="507"/>
      <c r="CE67" s="507"/>
      <c r="CF67" s="507"/>
      <c r="CG67" s="507"/>
      <c r="CH67" s="507"/>
      <c r="CI67" s="507"/>
      <c r="CJ67" s="507"/>
      <c r="CK67" s="507"/>
      <c r="CL67" s="507"/>
      <c r="CM67" s="507"/>
      <c r="CO67" s="511"/>
      <c r="CP67" s="511"/>
      <c r="CQ67" s="511"/>
      <c r="CR67" s="511"/>
      <c r="CS67" s="511"/>
      <c r="CT67" s="511"/>
      <c r="CU67" s="511"/>
      <c r="CV67" s="511"/>
      <c r="CW67" s="511"/>
      <c r="CX67" s="511"/>
      <c r="CY67" s="511"/>
      <c r="CZ67" s="511"/>
      <c r="DA67" s="511"/>
      <c r="DB67" s="511"/>
      <c r="DC67" s="511"/>
      <c r="DD67" s="511"/>
      <c r="DE67" s="511"/>
      <c r="DF67" s="511"/>
      <c r="DG67" s="511"/>
      <c r="DH67" s="511"/>
      <c r="DI67" s="511"/>
      <c r="DJ67" s="511"/>
      <c r="DL67" s="530"/>
      <c r="DM67" s="530"/>
      <c r="DN67" s="530"/>
      <c r="DO67" s="530"/>
      <c r="DP67" s="530"/>
      <c r="DQ67" s="530"/>
      <c r="DR67" s="530"/>
      <c r="DS67" s="530"/>
      <c r="DT67" s="530"/>
      <c r="DU67" s="530"/>
      <c r="DV67" s="530"/>
      <c r="DW67" s="530"/>
      <c r="DX67" s="530"/>
      <c r="DY67" s="530"/>
      <c r="DZ67" s="530"/>
      <c r="EA67" s="530"/>
      <c r="EB67" s="530"/>
      <c r="EC67" s="530"/>
      <c r="ED67" s="530"/>
      <c r="EE67" s="530"/>
      <c r="EF67" s="530"/>
      <c r="EG67" s="530"/>
      <c r="EI67" s="531"/>
      <c r="EJ67" s="531"/>
      <c r="EK67" s="536"/>
      <c r="EL67" s="531"/>
      <c r="EM67" s="531"/>
      <c r="EN67" s="531"/>
      <c r="EO67" s="531"/>
      <c r="EP67" s="531"/>
      <c r="EQ67" s="531"/>
      <c r="ER67" s="531"/>
      <c r="ES67" s="531"/>
      <c r="ET67" s="531"/>
      <c r="EU67" s="531"/>
      <c r="EV67" s="531"/>
      <c r="EW67" s="531"/>
      <c r="EX67" s="531"/>
      <c r="EY67" s="531"/>
      <c r="EZ67" s="531"/>
      <c r="FA67" s="531"/>
      <c r="FB67" s="531"/>
      <c r="FC67" s="531"/>
      <c r="FD67" s="531"/>
      <c r="FF67" s="532"/>
      <c r="FG67" s="532"/>
      <c r="FH67" s="532"/>
      <c r="FI67" s="532"/>
      <c r="FJ67" s="532"/>
      <c r="FK67" s="532"/>
      <c r="FL67" s="532"/>
      <c r="FM67" s="532"/>
      <c r="FN67" s="532"/>
      <c r="FO67" s="532"/>
      <c r="FP67" s="532"/>
      <c r="FQ67" s="532"/>
      <c r="FR67" s="532"/>
      <c r="FS67" s="532"/>
      <c r="FT67" s="532"/>
      <c r="FU67" s="532"/>
      <c r="FV67" s="532"/>
      <c r="FW67" s="532"/>
      <c r="FX67" s="532"/>
      <c r="FY67" s="532"/>
      <c r="FZ67" s="532"/>
      <c r="GA67" s="532"/>
      <c r="GC67" s="533"/>
      <c r="GD67" s="533"/>
      <c r="GE67" s="533"/>
      <c r="GF67" s="533"/>
      <c r="GG67" s="533"/>
      <c r="GH67" s="533"/>
      <c r="GI67" s="533"/>
      <c r="GJ67" s="533"/>
      <c r="GK67" s="533"/>
      <c r="GL67" s="533"/>
      <c r="GM67" s="533"/>
      <c r="GN67" s="533"/>
      <c r="GO67" s="533"/>
      <c r="GP67" s="533"/>
      <c r="GQ67" s="533"/>
      <c r="GR67" s="533"/>
      <c r="GS67" s="533"/>
      <c r="GT67" s="533"/>
      <c r="GU67" s="533"/>
      <c r="GV67" s="533"/>
      <c r="GW67" s="533"/>
      <c r="GX67" s="533"/>
      <c r="GZ67" s="511"/>
      <c r="HA67" s="511"/>
      <c r="HB67" s="511"/>
      <c r="HC67" s="511"/>
      <c r="HD67" s="511"/>
      <c r="HE67" s="511"/>
      <c r="HF67" s="511"/>
      <c r="HG67" s="511"/>
      <c r="HH67" s="511"/>
      <c r="HI67" s="511"/>
      <c r="HJ67" s="511"/>
      <c r="HK67" s="511"/>
      <c r="HL67" s="511"/>
      <c r="HM67" s="511"/>
      <c r="HN67" s="511"/>
      <c r="HO67" s="511"/>
      <c r="HP67" s="511"/>
      <c r="HQ67" s="511"/>
      <c r="HR67" s="511"/>
      <c r="HS67" s="511"/>
      <c r="HT67" s="511"/>
      <c r="HU67" s="511"/>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T67" s="531"/>
      <c r="IU67" s="531"/>
      <c r="IV67" s="531"/>
      <c r="IW67" s="531"/>
      <c r="IX67" s="531"/>
      <c r="IY67" s="531"/>
      <c r="IZ67" s="531"/>
      <c r="JA67" s="531"/>
      <c r="JB67" s="531"/>
      <c r="JC67" s="531"/>
      <c r="JD67" s="531"/>
      <c r="JE67" s="531"/>
      <c r="JF67" s="531"/>
      <c r="JG67" s="531"/>
      <c r="JH67" s="531"/>
      <c r="JI67" s="531"/>
      <c r="JJ67" s="531"/>
      <c r="JK67" s="531"/>
      <c r="JL67" s="531"/>
      <c r="JM67" s="531"/>
      <c r="JN67" s="531"/>
      <c r="JO67" s="531"/>
      <c r="JQ67" s="532"/>
      <c r="JR67" s="532"/>
      <c r="JS67" s="532"/>
      <c r="JT67" s="532"/>
      <c r="JU67" s="532"/>
      <c r="JV67" s="532"/>
      <c r="JW67" s="532"/>
      <c r="JX67" s="532"/>
      <c r="JY67" s="532"/>
      <c r="JZ67" s="532"/>
      <c r="KA67" s="532"/>
      <c r="KB67" s="532"/>
      <c r="KC67" s="532"/>
      <c r="KD67" s="532"/>
      <c r="KE67" s="532"/>
      <c r="KF67" s="532"/>
      <c r="KG67" s="532"/>
      <c r="KH67" s="532"/>
      <c r="KI67" s="532"/>
      <c r="KJ67" s="532"/>
      <c r="KK67" s="532"/>
      <c r="KL67" s="532"/>
      <c r="KN67" s="533"/>
      <c r="KO67" s="533"/>
      <c r="KP67" s="533"/>
      <c r="KQ67" s="533"/>
      <c r="KR67" s="533"/>
      <c r="KS67" s="533"/>
      <c r="KT67" s="533"/>
      <c r="KU67" s="533"/>
      <c r="KV67" s="533"/>
      <c r="KW67" s="533"/>
      <c r="KX67" s="533"/>
      <c r="KY67" s="533"/>
      <c r="KZ67" s="533"/>
      <c r="LA67" s="533"/>
      <c r="LB67" s="533"/>
      <c r="LC67" s="533"/>
      <c r="LD67" s="533"/>
      <c r="LE67" s="533"/>
      <c r="LF67" s="533"/>
      <c r="LG67" s="533"/>
      <c r="LH67" s="533"/>
      <c r="LI67" s="533"/>
    </row>
    <row r="68" spans="1:321" x14ac:dyDescent="0.25">
      <c r="A68" s="37" t="str">
        <f>LCI!A55</f>
        <v>Electricity, PV Solar (MJ/yr)</v>
      </c>
      <c r="B68" s="119"/>
      <c r="C68" s="119"/>
      <c r="D68" s="217"/>
      <c r="E68" s="119"/>
      <c r="F68" s="119"/>
      <c r="G68" s="119"/>
      <c r="H68" s="119"/>
      <c r="I68" s="119"/>
      <c r="J68" s="119"/>
      <c r="K68" s="119"/>
      <c r="L68" s="119"/>
      <c r="M68" s="230"/>
      <c r="N68" s="119"/>
      <c r="O68" s="255"/>
      <c r="P68" s="247"/>
      <c r="Q68" s="247"/>
      <c r="R68" s="247"/>
      <c r="S68" s="247"/>
      <c r="T68" s="265"/>
      <c r="U68" s="247"/>
      <c r="V68" s="247"/>
      <c r="X68" s="44"/>
      <c r="Y68" s="40"/>
      <c r="Z68" s="40"/>
      <c r="AA68" s="40"/>
      <c r="AB68" s="40"/>
      <c r="AC68" s="40"/>
      <c r="AD68" s="40"/>
      <c r="AE68" s="40"/>
      <c r="AF68" s="40"/>
      <c r="AG68" s="40"/>
      <c r="AH68" s="40"/>
      <c r="AI68" s="40"/>
      <c r="AJ68" s="40"/>
      <c r="AK68" s="40"/>
      <c r="AL68" s="261"/>
      <c r="AM68" s="259"/>
      <c r="AN68" s="259"/>
      <c r="AO68" s="259"/>
      <c r="AP68" s="259"/>
      <c r="AQ68" s="259"/>
      <c r="AR68" s="259"/>
      <c r="AS68" s="259"/>
      <c r="AU68" s="41"/>
      <c r="AV68" s="41"/>
      <c r="AW68" s="41"/>
      <c r="AX68" s="41"/>
      <c r="AY68" s="41"/>
      <c r="AZ68" s="41"/>
      <c r="BA68" s="41"/>
      <c r="BB68" s="41"/>
      <c r="BC68" s="41"/>
      <c r="BD68" s="41"/>
      <c r="BE68" s="41"/>
      <c r="BF68" s="41"/>
      <c r="BG68" s="41"/>
      <c r="BH68" s="41"/>
      <c r="BI68" s="41"/>
      <c r="BJ68" s="41"/>
      <c r="BK68" s="41"/>
      <c r="BL68" s="41"/>
      <c r="BM68" s="41"/>
      <c r="BN68" s="41"/>
      <c r="BO68" s="41"/>
      <c r="BP68" s="41"/>
      <c r="BR68" s="507"/>
      <c r="BS68" s="507"/>
      <c r="BT68" s="507"/>
      <c r="BU68" s="507"/>
      <c r="BV68" s="507"/>
      <c r="BW68" s="507"/>
      <c r="BX68" s="507"/>
      <c r="BY68" s="507"/>
      <c r="BZ68" s="507"/>
      <c r="CA68" s="507"/>
      <c r="CB68" s="507"/>
      <c r="CC68" s="507"/>
      <c r="CD68" s="507"/>
      <c r="CE68" s="507"/>
      <c r="CF68" s="507"/>
      <c r="CG68" s="507"/>
      <c r="CH68" s="507"/>
      <c r="CI68" s="507"/>
      <c r="CJ68" s="507"/>
      <c r="CK68" s="507"/>
      <c r="CL68" s="507"/>
      <c r="CM68" s="507"/>
      <c r="CO68" s="511"/>
      <c r="CP68" s="511"/>
      <c r="CQ68" s="511"/>
      <c r="CR68" s="511"/>
      <c r="CS68" s="511"/>
      <c r="CT68" s="511"/>
      <c r="CU68" s="511"/>
      <c r="CV68" s="511"/>
      <c r="CW68" s="511"/>
      <c r="CX68" s="511"/>
      <c r="CY68" s="511"/>
      <c r="CZ68" s="511"/>
      <c r="DA68" s="511"/>
      <c r="DB68" s="511"/>
      <c r="DC68" s="511"/>
      <c r="DD68" s="511"/>
      <c r="DE68" s="511"/>
      <c r="DF68" s="511"/>
      <c r="DG68" s="511"/>
      <c r="DH68" s="511"/>
      <c r="DI68" s="511"/>
      <c r="DJ68" s="511"/>
      <c r="DL68" s="530"/>
      <c r="DM68" s="530"/>
      <c r="DN68" s="530"/>
      <c r="DO68" s="530"/>
      <c r="DP68" s="530"/>
      <c r="DQ68" s="530"/>
      <c r="DR68" s="530"/>
      <c r="DS68" s="530"/>
      <c r="DT68" s="530"/>
      <c r="DU68" s="530"/>
      <c r="DV68" s="530"/>
      <c r="DW68" s="530"/>
      <c r="DX68" s="530"/>
      <c r="DY68" s="530"/>
      <c r="DZ68" s="530"/>
      <c r="EA68" s="530"/>
      <c r="EB68" s="530"/>
      <c r="EC68" s="530"/>
      <c r="ED68" s="530"/>
      <c r="EE68" s="530"/>
      <c r="EF68" s="530"/>
      <c r="EG68" s="530"/>
      <c r="EI68" s="531"/>
      <c r="EJ68" s="531"/>
      <c r="EK68" s="536"/>
      <c r="EL68" s="531"/>
      <c r="EM68" s="531"/>
      <c r="EN68" s="531"/>
      <c r="EO68" s="531"/>
      <c r="EP68" s="531"/>
      <c r="EQ68" s="531"/>
      <c r="ER68" s="531"/>
      <c r="ES68" s="531"/>
      <c r="ET68" s="531"/>
      <c r="EU68" s="531"/>
      <c r="EV68" s="531"/>
      <c r="EW68" s="531"/>
      <c r="EX68" s="531"/>
      <c r="EY68" s="531"/>
      <c r="EZ68" s="531"/>
      <c r="FA68" s="531"/>
      <c r="FB68" s="531"/>
      <c r="FC68" s="531"/>
      <c r="FD68" s="531"/>
      <c r="FF68" s="532"/>
      <c r="FG68" s="532"/>
      <c r="FH68" s="532"/>
      <c r="FI68" s="532"/>
      <c r="FJ68" s="532"/>
      <c r="FK68" s="532"/>
      <c r="FL68" s="532"/>
      <c r="FM68" s="532"/>
      <c r="FN68" s="532"/>
      <c r="FO68" s="532"/>
      <c r="FP68" s="532"/>
      <c r="FQ68" s="532"/>
      <c r="FR68" s="532"/>
      <c r="FS68" s="532"/>
      <c r="FT68" s="532"/>
      <c r="FU68" s="532"/>
      <c r="FV68" s="532"/>
      <c r="FW68" s="532"/>
      <c r="FX68" s="532"/>
      <c r="FY68" s="532"/>
      <c r="FZ68" s="532"/>
      <c r="GA68" s="532"/>
      <c r="GC68" s="533"/>
      <c r="GD68" s="533"/>
      <c r="GE68" s="533"/>
      <c r="GF68" s="533"/>
      <c r="GG68" s="533"/>
      <c r="GH68" s="533"/>
      <c r="GI68" s="533"/>
      <c r="GJ68" s="533"/>
      <c r="GK68" s="533"/>
      <c r="GL68" s="533"/>
      <c r="GM68" s="533"/>
      <c r="GN68" s="533"/>
      <c r="GO68" s="533"/>
      <c r="GP68" s="533"/>
      <c r="GQ68" s="533"/>
      <c r="GR68" s="533"/>
      <c r="GS68" s="533"/>
      <c r="GT68" s="533"/>
      <c r="GU68" s="533"/>
      <c r="GV68" s="533"/>
      <c r="GW68" s="533"/>
      <c r="GX68" s="533"/>
      <c r="GZ68" s="511"/>
      <c r="HA68" s="511"/>
      <c r="HB68" s="511"/>
      <c r="HC68" s="511"/>
      <c r="HD68" s="511"/>
      <c r="HE68" s="511"/>
      <c r="HF68" s="511"/>
      <c r="HG68" s="511"/>
      <c r="HH68" s="511"/>
      <c r="HI68" s="511"/>
      <c r="HJ68" s="511"/>
      <c r="HK68" s="511"/>
      <c r="HL68" s="511"/>
      <c r="HM68" s="511"/>
      <c r="HN68" s="511"/>
      <c r="HO68" s="511"/>
      <c r="HP68" s="511"/>
      <c r="HQ68" s="511"/>
      <c r="HR68" s="511"/>
      <c r="HS68" s="511"/>
      <c r="HT68" s="511"/>
      <c r="HU68" s="511"/>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T68" s="531"/>
      <c r="IU68" s="531"/>
      <c r="IV68" s="531"/>
      <c r="IW68" s="531"/>
      <c r="IX68" s="531"/>
      <c r="IY68" s="531"/>
      <c r="IZ68" s="531"/>
      <c r="JA68" s="531"/>
      <c r="JB68" s="531"/>
      <c r="JC68" s="531"/>
      <c r="JD68" s="531"/>
      <c r="JE68" s="531"/>
      <c r="JF68" s="531"/>
      <c r="JG68" s="531"/>
      <c r="JH68" s="531"/>
      <c r="JI68" s="531"/>
      <c r="JJ68" s="531"/>
      <c r="JK68" s="531"/>
      <c r="JL68" s="531"/>
      <c r="JM68" s="531"/>
      <c r="JN68" s="531"/>
      <c r="JO68" s="531"/>
      <c r="JQ68" s="532"/>
      <c r="JR68" s="532"/>
      <c r="JS68" s="532"/>
      <c r="JT68" s="532"/>
      <c r="JU68" s="532"/>
      <c r="JV68" s="532"/>
      <c r="JW68" s="532"/>
      <c r="JX68" s="532"/>
      <c r="JY68" s="532"/>
      <c r="JZ68" s="532"/>
      <c r="KA68" s="532"/>
      <c r="KB68" s="532"/>
      <c r="KC68" s="532"/>
      <c r="KD68" s="532"/>
      <c r="KE68" s="532"/>
      <c r="KF68" s="532"/>
      <c r="KG68" s="532"/>
      <c r="KH68" s="532"/>
      <c r="KI68" s="532"/>
      <c r="KJ68" s="532"/>
      <c r="KK68" s="532"/>
      <c r="KL68" s="532"/>
      <c r="KN68" s="533"/>
      <c r="KO68" s="533"/>
      <c r="KP68" s="533"/>
      <c r="KQ68" s="533"/>
      <c r="KR68" s="533"/>
      <c r="KS68" s="533"/>
      <c r="KT68" s="533"/>
      <c r="KU68" s="533"/>
      <c r="KV68" s="533"/>
      <c r="KW68" s="533"/>
      <c r="KX68" s="533"/>
      <c r="KY68" s="533"/>
      <c r="KZ68" s="533"/>
      <c r="LA68" s="533"/>
      <c r="LB68" s="533"/>
      <c r="LC68" s="533"/>
      <c r="LD68" s="533"/>
      <c r="LE68" s="533"/>
      <c r="LF68" s="533"/>
      <c r="LG68" s="533"/>
      <c r="LH68" s="533"/>
      <c r="LI68" s="533"/>
    </row>
    <row r="69" spans="1:321" x14ac:dyDescent="0.25">
      <c r="A69" s="37" t="str">
        <f>LCI!A59</f>
        <v>Heat (MJ/yr)</v>
      </c>
      <c r="B69" s="119"/>
      <c r="C69" s="119"/>
      <c r="D69" s="217"/>
      <c r="E69" s="119"/>
      <c r="F69" s="119"/>
      <c r="G69" s="119"/>
      <c r="H69" s="119"/>
      <c r="I69" s="119"/>
      <c r="J69" s="119"/>
      <c r="K69" s="119"/>
      <c r="L69" s="119"/>
      <c r="M69" s="228"/>
      <c r="N69" s="119"/>
      <c r="O69" s="255"/>
      <c r="P69" s="247"/>
      <c r="Q69" s="247"/>
      <c r="R69" s="247"/>
      <c r="S69" s="247"/>
      <c r="T69" s="265"/>
      <c r="U69" s="247"/>
      <c r="V69" s="247"/>
      <c r="X69" s="44"/>
      <c r="Y69" s="40"/>
      <c r="Z69" s="40"/>
      <c r="AA69" s="40"/>
      <c r="AB69" s="40"/>
      <c r="AC69" s="40"/>
      <c r="AD69" s="40"/>
      <c r="AE69" s="40"/>
      <c r="AF69" s="40"/>
      <c r="AG69" s="40"/>
      <c r="AH69" s="40"/>
      <c r="AI69" s="40"/>
      <c r="AJ69" s="40"/>
      <c r="AK69" s="40"/>
      <c r="AL69" s="261"/>
      <c r="AM69" s="259"/>
      <c r="AN69" s="259"/>
      <c r="AO69" s="259"/>
      <c r="AP69" s="259"/>
      <c r="AQ69" s="259"/>
      <c r="AR69" s="259"/>
      <c r="AS69" s="259"/>
      <c r="AU69" s="41"/>
      <c r="AV69" s="41"/>
      <c r="AW69" s="41"/>
      <c r="AX69" s="41"/>
      <c r="AY69" s="41"/>
      <c r="AZ69" s="41"/>
      <c r="BA69" s="41"/>
      <c r="BB69" s="41"/>
      <c r="BC69" s="41"/>
      <c r="BD69" s="41"/>
      <c r="BE69" s="41"/>
      <c r="BF69" s="41"/>
      <c r="BG69" s="41"/>
      <c r="BH69" s="41"/>
      <c r="BI69" s="41"/>
      <c r="BJ69" s="41"/>
      <c r="BK69" s="41"/>
      <c r="BL69" s="41"/>
      <c r="BM69" s="41"/>
      <c r="BN69" s="41"/>
      <c r="BO69" s="41"/>
      <c r="BP69" s="41"/>
      <c r="BR69" s="507"/>
      <c r="BS69" s="507"/>
      <c r="BT69" s="507"/>
      <c r="BU69" s="507"/>
      <c r="BV69" s="507"/>
      <c r="BW69" s="507"/>
      <c r="BX69" s="507"/>
      <c r="BY69" s="507"/>
      <c r="BZ69" s="507"/>
      <c r="CA69" s="507"/>
      <c r="CB69" s="507"/>
      <c r="CC69" s="507"/>
      <c r="CD69" s="507"/>
      <c r="CE69" s="507"/>
      <c r="CF69" s="507"/>
      <c r="CG69" s="507"/>
      <c r="CH69" s="507"/>
      <c r="CI69" s="507"/>
      <c r="CJ69" s="507"/>
      <c r="CK69" s="507"/>
      <c r="CL69" s="507"/>
      <c r="CM69" s="507"/>
      <c r="CO69" s="511"/>
      <c r="CP69" s="511"/>
      <c r="CQ69" s="511"/>
      <c r="CR69" s="511"/>
      <c r="CS69" s="511"/>
      <c r="CT69" s="511"/>
      <c r="CU69" s="511"/>
      <c r="CV69" s="511"/>
      <c r="CW69" s="511"/>
      <c r="CX69" s="511"/>
      <c r="CY69" s="511"/>
      <c r="CZ69" s="511"/>
      <c r="DA69" s="511"/>
      <c r="DB69" s="511"/>
      <c r="DC69" s="511"/>
      <c r="DD69" s="511"/>
      <c r="DE69" s="511"/>
      <c r="DF69" s="511"/>
      <c r="DG69" s="511"/>
      <c r="DH69" s="511"/>
      <c r="DI69" s="511"/>
      <c r="DJ69" s="511"/>
      <c r="DL69" s="530"/>
      <c r="DM69" s="530"/>
      <c r="DN69" s="530"/>
      <c r="DO69" s="530"/>
      <c r="DP69" s="530"/>
      <c r="DQ69" s="530"/>
      <c r="DR69" s="530"/>
      <c r="DS69" s="530"/>
      <c r="DT69" s="530"/>
      <c r="DU69" s="530"/>
      <c r="DV69" s="530"/>
      <c r="DW69" s="530"/>
      <c r="DX69" s="530"/>
      <c r="DY69" s="530"/>
      <c r="DZ69" s="530"/>
      <c r="EA69" s="530"/>
      <c r="EB69" s="530"/>
      <c r="EC69" s="530"/>
      <c r="ED69" s="530"/>
      <c r="EE69" s="530"/>
      <c r="EF69" s="530"/>
      <c r="EG69" s="530"/>
      <c r="EI69" s="531"/>
      <c r="EJ69" s="531"/>
      <c r="EK69" s="536"/>
      <c r="EL69" s="531"/>
      <c r="EM69" s="531"/>
      <c r="EN69" s="531"/>
      <c r="EO69" s="531"/>
      <c r="EP69" s="531"/>
      <c r="EQ69" s="531"/>
      <c r="ER69" s="531"/>
      <c r="ES69" s="531"/>
      <c r="ET69" s="531"/>
      <c r="EU69" s="531"/>
      <c r="EV69" s="531"/>
      <c r="EW69" s="531"/>
      <c r="EX69" s="531"/>
      <c r="EY69" s="531"/>
      <c r="EZ69" s="531"/>
      <c r="FA69" s="531"/>
      <c r="FB69" s="531"/>
      <c r="FC69" s="531"/>
      <c r="FD69" s="531"/>
      <c r="FF69" s="532"/>
      <c r="FG69" s="532"/>
      <c r="FH69" s="532"/>
      <c r="FI69" s="532"/>
      <c r="FJ69" s="532"/>
      <c r="FK69" s="532"/>
      <c r="FL69" s="532"/>
      <c r="FM69" s="532"/>
      <c r="FN69" s="532"/>
      <c r="FO69" s="532"/>
      <c r="FP69" s="532"/>
      <c r="FQ69" s="532"/>
      <c r="FR69" s="532"/>
      <c r="FS69" s="532"/>
      <c r="FT69" s="532"/>
      <c r="FU69" s="532"/>
      <c r="FV69" s="532"/>
      <c r="FW69" s="532"/>
      <c r="FX69" s="532"/>
      <c r="FY69" s="532"/>
      <c r="FZ69" s="532"/>
      <c r="GA69" s="532"/>
      <c r="GC69" s="533"/>
      <c r="GD69" s="533"/>
      <c r="GE69" s="533"/>
      <c r="GF69" s="533"/>
      <c r="GG69" s="533"/>
      <c r="GH69" s="533"/>
      <c r="GI69" s="533"/>
      <c r="GJ69" s="533"/>
      <c r="GK69" s="533"/>
      <c r="GL69" s="533"/>
      <c r="GM69" s="533"/>
      <c r="GN69" s="533"/>
      <c r="GO69" s="533"/>
      <c r="GP69" s="533"/>
      <c r="GQ69" s="533"/>
      <c r="GR69" s="533"/>
      <c r="GS69" s="533"/>
      <c r="GT69" s="533"/>
      <c r="GU69" s="533"/>
      <c r="GV69" s="533"/>
      <c r="GW69" s="533"/>
      <c r="GX69" s="533"/>
      <c r="GZ69" s="511"/>
      <c r="HA69" s="511"/>
      <c r="HB69" s="511"/>
      <c r="HC69" s="511"/>
      <c r="HD69" s="511"/>
      <c r="HE69" s="511"/>
      <c r="HF69" s="511"/>
      <c r="HG69" s="511"/>
      <c r="HH69" s="511"/>
      <c r="HI69" s="511"/>
      <c r="HJ69" s="511"/>
      <c r="HK69" s="511"/>
      <c r="HL69" s="511"/>
      <c r="HM69" s="511"/>
      <c r="HN69" s="511"/>
      <c r="HO69" s="511"/>
      <c r="HP69" s="511"/>
      <c r="HQ69" s="511"/>
      <c r="HR69" s="511"/>
      <c r="HS69" s="511"/>
      <c r="HT69" s="511"/>
      <c r="HU69" s="511"/>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T69" s="531"/>
      <c r="IU69" s="531"/>
      <c r="IV69" s="531"/>
      <c r="IW69" s="531"/>
      <c r="IX69" s="531"/>
      <c r="IY69" s="531"/>
      <c r="IZ69" s="531"/>
      <c r="JA69" s="531"/>
      <c r="JB69" s="531"/>
      <c r="JC69" s="531"/>
      <c r="JD69" s="531"/>
      <c r="JE69" s="531"/>
      <c r="JF69" s="531"/>
      <c r="JG69" s="531"/>
      <c r="JH69" s="531"/>
      <c r="JI69" s="531"/>
      <c r="JJ69" s="531"/>
      <c r="JK69" s="531"/>
      <c r="JL69" s="531"/>
      <c r="JM69" s="531"/>
      <c r="JN69" s="531"/>
      <c r="JO69" s="531"/>
      <c r="JQ69" s="532"/>
      <c r="JR69" s="532"/>
      <c r="JS69" s="532"/>
      <c r="JT69" s="532"/>
      <c r="JU69" s="532"/>
      <c r="JV69" s="532"/>
      <c r="JW69" s="532"/>
      <c r="JX69" s="532"/>
      <c r="JY69" s="532"/>
      <c r="JZ69" s="532"/>
      <c r="KA69" s="532"/>
      <c r="KB69" s="532"/>
      <c r="KC69" s="532"/>
      <c r="KD69" s="532"/>
      <c r="KE69" s="532"/>
      <c r="KF69" s="532"/>
      <c r="KG69" s="532"/>
      <c r="KH69" s="532"/>
      <c r="KI69" s="532"/>
      <c r="KJ69" s="532"/>
      <c r="KK69" s="532"/>
      <c r="KL69" s="532"/>
      <c r="KN69" s="533"/>
      <c r="KO69" s="533"/>
      <c r="KP69" s="533"/>
      <c r="KQ69" s="533"/>
      <c r="KR69" s="533"/>
      <c r="KS69" s="533"/>
      <c r="KT69" s="533"/>
      <c r="KU69" s="533"/>
      <c r="KV69" s="533"/>
      <c r="KW69" s="533"/>
      <c r="KX69" s="533"/>
      <c r="KY69" s="533"/>
      <c r="KZ69" s="533"/>
      <c r="LA69" s="533"/>
      <c r="LB69" s="533"/>
      <c r="LC69" s="533"/>
      <c r="LD69" s="533"/>
      <c r="LE69" s="533"/>
      <c r="LF69" s="533"/>
      <c r="LG69" s="533"/>
      <c r="LH69" s="533"/>
      <c r="LI69" s="533"/>
    </row>
    <row r="70" spans="1:321" x14ac:dyDescent="0.25">
      <c r="A70" s="37" t="s">
        <v>352</v>
      </c>
      <c r="B70" s="119"/>
      <c r="C70" s="119"/>
      <c r="D70" s="217">
        <f>StarchFerm!K13*D$42</f>
        <v>15948.177634727383</v>
      </c>
      <c r="E70" s="119"/>
      <c r="F70" s="119"/>
      <c r="G70" s="119"/>
      <c r="H70" s="119"/>
      <c r="I70" s="119"/>
      <c r="J70" s="119"/>
      <c r="K70" s="119"/>
      <c r="L70" s="119"/>
      <c r="M70" s="228"/>
      <c r="N70" s="119"/>
      <c r="O70" s="255"/>
      <c r="P70" s="247"/>
      <c r="Q70" s="247"/>
      <c r="R70" s="247"/>
      <c r="S70" s="247"/>
      <c r="T70" s="265"/>
      <c r="U70" s="247"/>
      <c r="V70" s="247"/>
      <c r="X70" s="44"/>
      <c r="Y70" s="40"/>
      <c r="Z70" s="40"/>
      <c r="AA70" s="40"/>
      <c r="AB70" s="40"/>
      <c r="AC70" s="40"/>
      <c r="AD70" s="40"/>
      <c r="AE70" s="40"/>
      <c r="AF70" s="40"/>
      <c r="AG70" s="40"/>
      <c r="AH70" s="40"/>
      <c r="AI70" s="40"/>
      <c r="AJ70" s="40"/>
      <c r="AK70" s="40"/>
      <c r="AL70" s="261"/>
      <c r="AM70" s="259"/>
      <c r="AN70" s="259"/>
      <c r="AO70" s="259"/>
      <c r="AP70" s="259"/>
      <c r="AQ70" s="259"/>
      <c r="AR70" s="259"/>
      <c r="AS70" s="259"/>
      <c r="AU70" s="41"/>
      <c r="AV70" s="41"/>
      <c r="AW70" s="41"/>
      <c r="AX70" s="41"/>
      <c r="AY70" s="41"/>
      <c r="AZ70" s="41"/>
      <c r="BA70" s="41"/>
      <c r="BB70" s="41"/>
      <c r="BC70" s="41"/>
      <c r="BD70" s="41"/>
      <c r="BE70" s="41"/>
      <c r="BF70" s="41"/>
      <c r="BG70" s="41"/>
      <c r="BH70" s="41"/>
      <c r="BI70" s="41"/>
      <c r="BJ70" s="41"/>
      <c r="BK70" s="41"/>
      <c r="BL70" s="41"/>
      <c r="BM70" s="41"/>
      <c r="BN70" s="41"/>
      <c r="BO70" s="41"/>
      <c r="BP70" s="41"/>
      <c r="BR70" s="507"/>
      <c r="BS70" s="507"/>
      <c r="BT70" s="507"/>
      <c r="BU70" s="507"/>
      <c r="BV70" s="507"/>
      <c r="BW70" s="507"/>
      <c r="BX70" s="507"/>
      <c r="BY70" s="507"/>
      <c r="BZ70" s="507"/>
      <c r="CA70" s="507"/>
      <c r="CB70" s="507"/>
      <c r="CC70" s="507"/>
      <c r="CD70" s="507"/>
      <c r="CE70" s="507"/>
      <c r="CF70" s="507"/>
      <c r="CG70" s="507"/>
      <c r="CH70" s="507"/>
      <c r="CI70" s="507"/>
      <c r="CJ70" s="507"/>
      <c r="CK70" s="507"/>
      <c r="CL70" s="507"/>
      <c r="CM70" s="507"/>
      <c r="CO70" s="511"/>
      <c r="CP70" s="511"/>
      <c r="CQ70" s="511"/>
      <c r="CR70" s="511"/>
      <c r="CS70" s="511"/>
      <c r="CT70" s="511"/>
      <c r="CU70" s="511"/>
      <c r="CV70" s="511"/>
      <c r="CW70" s="511"/>
      <c r="CX70" s="511"/>
      <c r="CY70" s="511"/>
      <c r="CZ70" s="511"/>
      <c r="DA70" s="511"/>
      <c r="DB70" s="511"/>
      <c r="DC70" s="511"/>
      <c r="DD70" s="511"/>
      <c r="DE70" s="511"/>
      <c r="DF70" s="511"/>
      <c r="DG70" s="511"/>
      <c r="DH70" s="511"/>
      <c r="DI70" s="511"/>
      <c r="DJ70" s="511"/>
      <c r="DL70" s="530"/>
      <c r="DM70" s="530"/>
      <c r="DN70" s="530"/>
      <c r="DO70" s="530"/>
      <c r="DP70" s="530"/>
      <c r="DQ70" s="530"/>
      <c r="DR70" s="530"/>
      <c r="DS70" s="530"/>
      <c r="DT70" s="530"/>
      <c r="DU70" s="530"/>
      <c r="DV70" s="530"/>
      <c r="DW70" s="530"/>
      <c r="DX70" s="530"/>
      <c r="DY70" s="530"/>
      <c r="DZ70" s="530"/>
      <c r="EA70" s="530"/>
      <c r="EB70" s="530"/>
      <c r="EC70" s="530"/>
      <c r="ED70" s="530"/>
      <c r="EE70" s="530"/>
      <c r="EF70" s="530"/>
      <c r="EG70" s="530"/>
      <c r="EI70" s="531"/>
      <c r="EJ70" s="531"/>
      <c r="EK70" s="536"/>
      <c r="EL70" s="531"/>
      <c r="EM70" s="531"/>
      <c r="EN70" s="531"/>
      <c r="EO70" s="531"/>
      <c r="EP70" s="531"/>
      <c r="EQ70" s="531"/>
      <c r="ER70" s="531"/>
      <c r="ES70" s="531"/>
      <c r="ET70" s="531"/>
      <c r="EU70" s="531"/>
      <c r="EV70" s="531"/>
      <c r="EW70" s="531"/>
      <c r="EX70" s="531"/>
      <c r="EY70" s="531"/>
      <c r="EZ70" s="531"/>
      <c r="FA70" s="531"/>
      <c r="FB70" s="531"/>
      <c r="FC70" s="531"/>
      <c r="FD70" s="531"/>
      <c r="FF70" s="532"/>
      <c r="FG70" s="532"/>
      <c r="FH70" s="532"/>
      <c r="FI70" s="532"/>
      <c r="FJ70" s="532"/>
      <c r="FK70" s="532"/>
      <c r="FL70" s="532"/>
      <c r="FM70" s="532"/>
      <c r="FN70" s="532"/>
      <c r="FO70" s="532"/>
      <c r="FP70" s="532"/>
      <c r="FQ70" s="532"/>
      <c r="FR70" s="532"/>
      <c r="FS70" s="532"/>
      <c r="FT70" s="532"/>
      <c r="FU70" s="532"/>
      <c r="FV70" s="532"/>
      <c r="FW70" s="532"/>
      <c r="FX70" s="532"/>
      <c r="FY70" s="532"/>
      <c r="FZ70" s="532"/>
      <c r="GA70" s="532"/>
      <c r="GC70" s="533"/>
      <c r="GD70" s="533"/>
      <c r="GE70" s="533"/>
      <c r="GF70" s="533"/>
      <c r="GG70" s="533"/>
      <c r="GH70" s="533"/>
      <c r="GI70" s="533"/>
      <c r="GJ70" s="533"/>
      <c r="GK70" s="533"/>
      <c r="GL70" s="533"/>
      <c r="GM70" s="533"/>
      <c r="GN70" s="533"/>
      <c r="GO70" s="533"/>
      <c r="GP70" s="533"/>
      <c r="GQ70" s="533"/>
      <c r="GR70" s="533"/>
      <c r="GS70" s="533"/>
      <c r="GT70" s="533"/>
      <c r="GU70" s="533"/>
      <c r="GV70" s="533"/>
      <c r="GW70" s="533"/>
      <c r="GX70" s="533"/>
      <c r="GZ70" s="511"/>
      <c r="HA70" s="511"/>
      <c r="HB70" s="511"/>
      <c r="HC70" s="511"/>
      <c r="HD70" s="511"/>
      <c r="HE70" s="511"/>
      <c r="HF70" s="511"/>
      <c r="HG70" s="511"/>
      <c r="HH70" s="511"/>
      <c r="HI70" s="511"/>
      <c r="HJ70" s="511"/>
      <c r="HK70" s="511"/>
      <c r="HL70" s="511"/>
      <c r="HM70" s="511"/>
      <c r="HN70" s="511"/>
      <c r="HO70" s="511"/>
      <c r="HP70" s="511"/>
      <c r="HQ70" s="511"/>
      <c r="HR70" s="511"/>
      <c r="HS70" s="511"/>
      <c r="HT70" s="511"/>
      <c r="HU70" s="511"/>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T70" s="531"/>
      <c r="IU70" s="531"/>
      <c r="IV70" s="531"/>
      <c r="IW70" s="531"/>
      <c r="IX70" s="531"/>
      <c r="IY70" s="531"/>
      <c r="IZ70" s="531"/>
      <c r="JA70" s="531"/>
      <c r="JB70" s="531"/>
      <c r="JC70" s="531"/>
      <c r="JD70" s="531"/>
      <c r="JE70" s="531"/>
      <c r="JF70" s="531"/>
      <c r="JG70" s="531"/>
      <c r="JH70" s="531"/>
      <c r="JI70" s="531"/>
      <c r="JJ70" s="531"/>
      <c r="JK70" s="531"/>
      <c r="JL70" s="531"/>
      <c r="JM70" s="531"/>
      <c r="JN70" s="531"/>
      <c r="JO70" s="531"/>
      <c r="JQ70" s="532"/>
      <c r="JR70" s="532"/>
      <c r="JS70" s="532"/>
      <c r="JT70" s="532"/>
      <c r="JU70" s="532"/>
      <c r="JV70" s="532"/>
      <c r="JW70" s="532"/>
      <c r="JX70" s="532"/>
      <c r="JY70" s="532"/>
      <c r="JZ70" s="532"/>
      <c r="KA70" s="532"/>
      <c r="KB70" s="532"/>
      <c r="KC70" s="532"/>
      <c r="KD70" s="532"/>
      <c r="KE70" s="532"/>
      <c r="KF70" s="532"/>
      <c r="KG70" s="532"/>
      <c r="KH70" s="532"/>
      <c r="KI70" s="532"/>
      <c r="KJ70" s="532"/>
      <c r="KK70" s="532"/>
      <c r="KL70" s="532"/>
      <c r="KN70" s="533"/>
      <c r="KO70" s="533"/>
      <c r="KP70" s="533"/>
      <c r="KQ70" s="533"/>
      <c r="KR70" s="533"/>
      <c r="KS70" s="533"/>
      <c r="KT70" s="533"/>
      <c r="KU70" s="533"/>
      <c r="KV70" s="533"/>
      <c r="KW70" s="533"/>
      <c r="KX70" s="533"/>
      <c r="KY70" s="533"/>
      <c r="KZ70" s="533"/>
      <c r="LA70" s="533"/>
      <c r="LB70" s="533"/>
      <c r="LC70" s="533"/>
      <c r="LD70" s="533"/>
      <c r="LE70" s="533"/>
      <c r="LF70" s="533"/>
      <c r="LG70" s="533"/>
      <c r="LH70" s="533"/>
      <c r="LI70" s="533"/>
    </row>
    <row r="71" spans="1:321" x14ac:dyDescent="0.25">
      <c r="A71" s="37" t="str">
        <f>LCI!A61</f>
        <v>Natural Gas (kg/yr)</v>
      </c>
      <c r="B71" s="119">
        <f>HexExtSoy!$K8*B$42</f>
        <v>5212.5084725876313</v>
      </c>
      <c r="C71" s="119">
        <f>HexExtSoy!$K8*C$42</f>
        <v>5212.5084725876313</v>
      </c>
      <c r="D71" s="217"/>
      <c r="E71" s="119"/>
      <c r="F71" s="119"/>
      <c r="G71" s="119"/>
      <c r="H71" s="119"/>
      <c r="I71" s="119"/>
      <c r="J71" s="119"/>
      <c r="K71" s="119"/>
      <c r="L71" s="119"/>
      <c r="M71" s="230">
        <f>HexExtAlg!K8*M$42</f>
        <v>85140.630045815196</v>
      </c>
      <c r="N71" s="119">
        <f>N42*HTL!I6</f>
        <v>25382.541623985628</v>
      </c>
      <c r="O71" s="255"/>
      <c r="P71" s="247"/>
      <c r="Q71" s="247"/>
      <c r="R71" s="247"/>
      <c r="S71" s="247"/>
      <c r="T71" s="265"/>
      <c r="U71" s="247"/>
      <c r="V71" s="247"/>
      <c r="X71" s="44"/>
      <c r="Y71" s="40"/>
      <c r="Z71" s="40"/>
      <c r="AA71" s="40"/>
      <c r="AB71" s="40"/>
      <c r="AC71" s="40"/>
      <c r="AD71" s="40"/>
      <c r="AE71" s="40"/>
      <c r="AF71" s="40"/>
      <c r="AG71" s="40"/>
      <c r="AH71" s="40"/>
      <c r="AI71" s="40"/>
      <c r="AJ71" s="40"/>
      <c r="AK71" s="40"/>
      <c r="AL71" s="261"/>
      <c r="AM71" s="259"/>
      <c r="AN71" s="259"/>
      <c r="AO71" s="259"/>
      <c r="AP71" s="259"/>
      <c r="AQ71" s="259"/>
      <c r="AR71" s="259"/>
      <c r="AS71" s="259"/>
      <c r="AU71" s="41"/>
      <c r="AV71" s="41"/>
      <c r="AW71" s="41"/>
      <c r="AX71" s="41"/>
      <c r="AY71" s="41"/>
      <c r="AZ71" s="41"/>
      <c r="BA71" s="41"/>
      <c r="BB71" s="41"/>
      <c r="BC71" s="41"/>
      <c r="BD71" s="41"/>
      <c r="BE71" s="41"/>
      <c r="BF71" s="41"/>
      <c r="BG71" s="41"/>
      <c r="BH71" s="41"/>
      <c r="BI71" s="41"/>
      <c r="BJ71" s="41"/>
      <c r="BK71" s="41"/>
      <c r="BL71" s="41"/>
      <c r="BM71" s="41"/>
      <c r="BN71" s="41"/>
      <c r="BO71" s="41"/>
      <c r="BP71" s="41"/>
      <c r="BR71" s="507"/>
      <c r="BS71" s="507"/>
      <c r="BT71" s="507"/>
      <c r="BU71" s="507"/>
      <c r="BV71" s="507"/>
      <c r="BW71" s="507"/>
      <c r="BX71" s="507"/>
      <c r="BY71" s="507"/>
      <c r="BZ71" s="507"/>
      <c r="CA71" s="507"/>
      <c r="CB71" s="507"/>
      <c r="CC71" s="507"/>
      <c r="CD71" s="507"/>
      <c r="CE71" s="507"/>
      <c r="CF71" s="507"/>
      <c r="CG71" s="507"/>
      <c r="CH71" s="507"/>
      <c r="CI71" s="507"/>
      <c r="CJ71" s="507"/>
      <c r="CK71" s="507"/>
      <c r="CL71" s="507"/>
      <c r="CM71" s="507"/>
      <c r="CO71" s="511"/>
      <c r="CP71" s="511"/>
      <c r="CQ71" s="511"/>
      <c r="CR71" s="511"/>
      <c r="CS71" s="511"/>
      <c r="CT71" s="511"/>
      <c r="CU71" s="511"/>
      <c r="CV71" s="511"/>
      <c r="CW71" s="511"/>
      <c r="CX71" s="511"/>
      <c r="CY71" s="511"/>
      <c r="CZ71" s="511"/>
      <c r="DA71" s="511"/>
      <c r="DB71" s="511"/>
      <c r="DC71" s="511"/>
      <c r="DD71" s="511"/>
      <c r="DE71" s="511"/>
      <c r="DF71" s="511"/>
      <c r="DG71" s="511"/>
      <c r="DH71" s="511"/>
      <c r="DI71" s="511"/>
      <c r="DJ71" s="511"/>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I71" s="531"/>
      <c r="EJ71" s="531"/>
      <c r="EK71" s="536"/>
      <c r="EL71" s="531"/>
      <c r="EM71" s="531"/>
      <c r="EN71" s="531"/>
      <c r="EO71" s="531"/>
      <c r="EP71" s="531"/>
      <c r="EQ71" s="531"/>
      <c r="ER71" s="531"/>
      <c r="ES71" s="531"/>
      <c r="ET71" s="531"/>
      <c r="EU71" s="531"/>
      <c r="EV71" s="531"/>
      <c r="EW71" s="531"/>
      <c r="EX71" s="531"/>
      <c r="EY71" s="531"/>
      <c r="EZ71" s="531"/>
      <c r="FA71" s="531"/>
      <c r="FB71" s="531"/>
      <c r="FC71" s="531"/>
      <c r="FD71" s="531"/>
      <c r="FF71" s="532"/>
      <c r="FG71" s="532"/>
      <c r="FH71" s="532"/>
      <c r="FI71" s="532"/>
      <c r="FJ71" s="532"/>
      <c r="FK71" s="532"/>
      <c r="FL71" s="532"/>
      <c r="FM71" s="532"/>
      <c r="FN71" s="532"/>
      <c r="FO71" s="532"/>
      <c r="FP71" s="532"/>
      <c r="FQ71" s="532"/>
      <c r="FR71" s="532"/>
      <c r="FS71" s="532"/>
      <c r="FT71" s="532"/>
      <c r="FU71" s="532"/>
      <c r="FV71" s="532"/>
      <c r="FW71" s="532"/>
      <c r="FX71" s="532"/>
      <c r="FY71" s="532"/>
      <c r="FZ71" s="532"/>
      <c r="GA71" s="532"/>
      <c r="GC71" s="533"/>
      <c r="GD71" s="533"/>
      <c r="GE71" s="533"/>
      <c r="GF71" s="533"/>
      <c r="GG71" s="533"/>
      <c r="GH71" s="533"/>
      <c r="GI71" s="533"/>
      <c r="GJ71" s="533"/>
      <c r="GK71" s="533"/>
      <c r="GL71" s="533"/>
      <c r="GM71" s="533"/>
      <c r="GN71" s="533"/>
      <c r="GO71" s="533"/>
      <c r="GP71" s="533"/>
      <c r="GQ71" s="533"/>
      <c r="GR71" s="533"/>
      <c r="GS71" s="533"/>
      <c r="GT71" s="533"/>
      <c r="GU71" s="533"/>
      <c r="GV71" s="533"/>
      <c r="GW71" s="533"/>
      <c r="GX71" s="533"/>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T71" s="531"/>
      <c r="IU71" s="531"/>
      <c r="IV71" s="531"/>
      <c r="IW71" s="531"/>
      <c r="IX71" s="531"/>
      <c r="IY71" s="531"/>
      <c r="IZ71" s="531"/>
      <c r="JA71" s="531"/>
      <c r="JB71" s="531"/>
      <c r="JC71" s="531"/>
      <c r="JD71" s="531"/>
      <c r="JE71" s="531"/>
      <c r="JF71" s="531"/>
      <c r="JG71" s="531"/>
      <c r="JH71" s="531"/>
      <c r="JI71" s="531"/>
      <c r="JJ71" s="531"/>
      <c r="JK71" s="531"/>
      <c r="JL71" s="531"/>
      <c r="JM71" s="531"/>
      <c r="JN71" s="531"/>
      <c r="JO71" s="531"/>
      <c r="JQ71" s="532"/>
      <c r="JR71" s="532"/>
      <c r="JS71" s="532"/>
      <c r="JT71" s="532"/>
      <c r="JU71" s="532"/>
      <c r="JV71" s="532"/>
      <c r="JW71" s="532"/>
      <c r="JX71" s="532"/>
      <c r="JY71" s="532"/>
      <c r="JZ71" s="532"/>
      <c r="KA71" s="532"/>
      <c r="KB71" s="532"/>
      <c r="KC71" s="532"/>
      <c r="KD71" s="532"/>
      <c r="KE71" s="532"/>
      <c r="KF71" s="532"/>
      <c r="KG71" s="532"/>
      <c r="KH71" s="532"/>
      <c r="KI71" s="532"/>
      <c r="KJ71" s="532"/>
      <c r="KK71" s="532"/>
      <c r="KL71" s="532"/>
      <c r="KN71" s="533"/>
      <c r="KO71" s="533"/>
      <c r="KP71" s="533"/>
      <c r="KQ71" s="533"/>
      <c r="KR71" s="533"/>
      <c r="KS71" s="533"/>
      <c r="KT71" s="533"/>
      <c r="KU71" s="533"/>
      <c r="KV71" s="533"/>
      <c r="KW71" s="533"/>
      <c r="KX71" s="533"/>
      <c r="KY71" s="533"/>
      <c r="KZ71" s="533"/>
      <c r="LA71" s="533"/>
      <c r="LB71" s="533"/>
      <c r="LC71" s="533"/>
      <c r="LD71" s="533"/>
      <c r="LE71" s="533"/>
      <c r="LF71" s="533"/>
      <c r="LG71" s="533"/>
      <c r="LH71" s="533"/>
      <c r="LI71" s="533"/>
    </row>
    <row r="72" spans="1:321" x14ac:dyDescent="0.25">
      <c r="A72" s="37" t="s">
        <v>354</v>
      </c>
      <c r="B72" s="119"/>
      <c r="C72" s="119"/>
      <c r="D72" s="217">
        <f>(StarchFerm!K16/LCI!E57)*D$42</f>
        <v>79376.081101200005</v>
      </c>
      <c r="E72" s="119"/>
      <c r="F72" s="119"/>
      <c r="G72" s="119"/>
      <c r="H72" s="119"/>
      <c r="I72" s="119"/>
      <c r="J72" s="119"/>
      <c r="K72" s="119"/>
      <c r="L72" s="119"/>
      <c r="M72" s="228"/>
      <c r="N72" s="119"/>
      <c r="O72" s="255"/>
      <c r="P72" s="247"/>
      <c r="Q72" s="247"/>
      <c r="R72" s="247"/>
      <c r="S72" s="247"/>
      <c r="T72" s="265"/>
      <c r="U72" s="247"/>
      <c r="V72" s="247"/>
      <c r="X72" s="44"/>
      <c r="Y72" s="40"/>
      <c r="Z72" s="40"/>
      <c r="AA72" s="40"/>
      <c r="AB72" s="40"/>
      <c r="AC72" s="40"/>
      <c r="AD72" s="40"/>
      <c r="AE72" s="40"/>
      <c r="AF72" s="40"/>
      <c r="AG72" s="40"/>
      <c r="AH72" s="40"/>
      <c r="AI72" s="40"/>
      <c r="AJ72" s="40"/>
      <c r="AK72" s="40"/>
      <c r="AL72" s="261"/>
      <c r="AM72" s="259"/>
      <c r="AN72" s="259"/>
      <c r="AO72" s="259"/>
      <c r="AP72" s="259"/>
      <c r="AQ72" s="259"/>
      <c r="AR72" s="259"/>
      <c r="AS72" s="259"/>
      <c r="AU72" s="41"/>
      <c r="AV72" s="41"/>
      <c r="AW72" s="41"/>
      <c r="AX72" s="41"/>
      <c r="AY72" s="41"/>
      <c r="AZ72" s="41"/>
      <c r="BA72" s="41"/>
      <c r="BB72" s="41"/>
      <c r="BC72" s="41"/>
      <c r="BD72" s="41"/>
      <c r="BE72" s="41"/>
      <c r="BF72" s="41"/>
      <c r="BG72" s="41"/>
      <c r="BH72" s="41"/>
      <c r="BI72" s="41"/>
      <c r="BJ72" s="41"/>
      <c r="BK72" s="41"/>
      <c r="BL72" s="41"/>
      <c r="BM72" s="41"/>
      <c r="BN72" s="41"/>
      <c r="BO72" s="41"/>
      <c r="BP72" s="41"/>
      <c r="BR72" s="507"/>
      <c r="BS72" s="507"/>
      <c r="BT72" s="507"/>
      <c r="BU72" s="507"/>
      <c r="BV72" s="507"/>
      <c r="BW72" s="507"/>
      <c r="BX72" s="507"/>
      <c r="BY72" s="507"/>
      <c r="BZ72" s="507"/>
      <c r="CA72" s="507"/>
      <c r="CB72" s="507"/>
      <c r="CC72" s="507"/>
      <c r="CD72" s="507"/>
      <c r="CE72" s="507"/>
      <c r="CF72" s="507"/>
      <c r="CG72" s="507"/>
      <c r="CH72" s="507"/>
      <c r="CI72" s="507"/>
      <c r="CJ72" s="507"/>
      <c r="CK72" s="507"/>
      <c r="CL72" s="507"/>
      <c r="CM72" s="507"/>
      <c r="CO72" s="511"/>
      <c r="CP72" s="511"/>
      <c r="CQ72" s="511"/>
      <c r="CR72" s="511"/>
      <c r="CS72" s="511"/>
      <c r="CT72" s="511"/>
      <c r="CU72" s="511"/>
      <c r="CV72" s="511"/>
      <c r="CW72" s="511"/>
      <c r="CX72" s="511"/>
      <c r="CY72" s="511"/>
      <c r="CZ72" s="511"/>
      <c r="DA72" s="511"/>
      <c r="DB72" s="511"/>
      <c r="DC72" s="511"/>
      <c r="DD72" s="511"/>
      <c r="DE72" s="511"/>
      <c r="DF72" s="511"/>
      <c r="DG72" s="511"/>
      <c r="DH72" s="511"/>
      <c r="DI72" s="511"/>
      <c r="DJ72" s="511"/>
      <c r="DL72" s="530"/>
      <c r="DM72" s="530"/>
      <c r="DN72" s="530"/>
      <c r="DO72" s="530"/>
      <c r="DP72" s="530"/>
      <c r="DQ72" s="530"/>
      <c r="DR72" s="530"/>
      <c r="DS72" s="530"/>
      <c r="DT72" s="530"/>
      <c r="DU72" s="530"/>
      <c r="DV72" s="530"/>
      <c r="DW72" s="530"/>
      <c r="DX72" s="530"/>
      <c r="DY72" s="530"/>
      <c r="DZ72" s="530"/>
      <c r="EA72" s="530"/>
      <c r="EB72" s="530"/>
      <c r="EC72" s="530"/>
      <c r="ED72" s="530"/>
      <c r="EE72" s="530"/>
      <c r="EF72" s="530"/>
      <c r="EG72" s="530"/>
      <c r="EI72" s="531"/>
      <c r="EJ72" s="531"/>
      <c r="EK72" s="536"/>
      <c r="EL72" s="531"/>
      <c r="EM72" s="531"/>
      <c r="EN72" s="531"/>
      <c r="EO72" s="531"/>
      <c r="EP72" s="531"/>
      <c r="EQ72" s="531"/>
      <c r="ER72" s="531"/>
      <c r="ES72" s="531"/>
      <c r="ET72" s="531"/>
      <c r="EU72" s="531"/>
      <c r="EV72" s="531"/>
      <c r="EW72" s="531"/>
      <c r="EX72" s="531"/>
      <c r="EY72" s="531"/>
      <c r="EZ72" s="531"/>
      <c r="FA72" s="531"/>
      <c r="FB72" s="531"/>
      <c r="FC72" s="531"/>
      <c r="FD72" s="531"/>
      <c r="FF72" s="532"/>
      <c r="FG72" s="532"/>
      <c r="FH72" s="532"/>
      <c r="FI72" s="532"/>
      <c r="FJ72" s="532"/>
      <c r="FK72" s="532"/>
      <c r="FL72" s="532"/>
      <c r="FM72" s="532"/>
      <c r="FN72" s="532"/>
      <c r="FO72" s="532"/>
      <c r="FP72" s="532"/>
      <c r="FQ72" s="532"/>
      <c r="FR72" s="532"/>
      <c r="FS72" s="532"/>
      <c r="FT72" s="532"/>
      <c r="FU72" s="532"/>
      <c r="FV72" s="532"/>
      <c r="FW72" s="532"/>
      <c r="FX72" s="532"/>
      <c r="FY72" s="532"/>
      <c r="FZ72" s="532"/>
      <c r="GA72" s="532"/>
      <c r="GC72" s="533"/>
      <c r="GD72" s="533"/>
      <c r="GE72" s="533"/>
      <c r="GF72" s="533"/>
      <c r="GG72" s="533"/>
      <c r="GH72" s="533"/>
      <c r="GI72" s="533"/>
      <c r="GJ72" s="533"/>
      <c r="GK72" s="533"/>
      <c r="GL72" s="533"/>
      <c r="GM72" s="533"/>
      <c r="GN72" s="533"/>
      <c r="GO72" s="533"/>
      <c r="GP72" s="533"/>
      <c r="GQ72" s="533"/>
      <c r="GR72" s="533"/>
      <c r="GS72" s="533"/>
      <c r="GT72" s="533"/>
      <c r="GU72" s="533"/>
      <c r="GV72" s="533"/>
      <c r="GW72" s="533"/>
      <c r="GX72" s="533"/>
      <c r="GZ72" s="511"/>
      <c r="HA72" s="511"/>
      <c r="HB72" s="511"/>
      <c r="HC72" s="511"/>
      <c r="HD72" s="511"/>
      <c r="HE72" s="511"/>
      <c r="HF72" s="511"/>
      <c r="HG72" s="511"/>
      <c r="HH72" s="511"/>
      <c r="HI72" s="511"/>
      <c r="HJ72" s="511"/>
      <c r="HK72" s="511"/>
      <c r="HL72" s="511"/>
      <c r="HM72" s="511"/>
      <c r="HN72" s="511"/>
      <c r="HO72" s="511"/>
      <c r="HP72" s="511"/>
      <c r="HQ72" s="511"/>
      <c r="HR72" s="511"/>
      <c r="HS72" s="511"/>
      <c r="HT72" s="511"/>
      <c r="HU72" s="511"/>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T72" s="531"/>
      <c r="IU72" s="531"/>
      <c r="IV72" s="531"/>
      <c r="IW72" s="531"/>
      <c r="IX72" s="531"/>
      <c r="IY72" s="531"/>
      <c r="IZ72" s="531"/>
      <c r="JA72" s="531"/>
      <c r="JB72" s="531"/>
      <c r="JC72" s="531"/>
      <c r="JD72" s="531"/>
      <c r="JE72" s="531"/>
      <c r="JF72" s="531"/>
      <c r="JG72" s="531"/>
      <c r="JH72" s="531"/>
      <c r="JI72" s="531"/>
      <c r="JJ72" s="531"/>
      <c r="JK72" s="531"/>
      <c r="JL72" s="531"/>
      <c r="JM72" s="531"/>
      <c r="JN72" s="531"/>
      <c r="JO72" s="531"/>
      <c r="JQ72" s="532"/>
      <c r="JR72" s="532"/>
      <c r="JS72" s="532"/>
      <c r="JT72" s="532"/>
      <c r="JU72" s="532"/>
      <c r="JV72" s="532"/>
      <c r="JW72" s="532"/>
      <c r="JX72" s="532"/>
      <c r="JY72" s="532"/>
      <c r="JZ72" s="532"/>
      <c r="KA72" s="532"/>
      <c r="KB72" s="532"/>
      <c r="KC72" s="532"/>
      <c r="KD72" s="532"/>
      <c r="KE72" s="532"/>
      <c r="KF72" s="532"/>
      <c r="KG72" s="532"/>
      <c r="KH72" s="532"/>
      <c r="KI72" s="532"/>
      <c r="KJ72" s="532"/>
      <c r="KK72" s="532"/>
      <c r="KL72" s="532"/>
      <c r="KN72" s="533"/>
      <c r="KO72" s="533"/>
      <c r="KP72" s="533"/>
      <c r="KQ72" s="533"/>
      <c r="KR72" s="533"/>
      <c r="KS72" s="533"/>
      <c r="KT72" s="533"/>
      <c r="KU72" s="533"/>
      <c r="KV72" s="533"/>
      <c r="KW72" s="533"/>
      <c r="KX72" s="533"/>
      <c r="KY72" s="533"/>
      <c r="KZ72" s="533"/>
      <c r="LA72" s="533"/>
      <c r="LB72" s="533"/>
      <c r="LC72" s="533"/>
      <c r="LD72" s="533"/>
      <c r="LE72" s="533"/>
      <c r="LF72" s="533"/>
      <c r="LG72" s="533"/>
      <c r="LH72" s="533"/>
      <c r="LI72" s="533"/>
    </row>
    <row r="73" spans="1:321" x14ac:dyDescent="0.25">
      <c r="A73" s="37" t="str">
        <f>LCI!A62</f>
        <v>Propane, Input (kg/yr)</v>
      </c>
      <c r="B73" s="119"/>
      <c r="C73" s="119"/>
      <c r="D73" s="119"/>
      <c r="E73" s="119"/>
      <c r="F73" s="119"/>
      <c r="G73" s="119"/>
      <c r="H73" s="119"/>
      <c r="I73" s="119"/>
      <c r="J73" s="119">
        <f>J42*GasFT!K9</f>
        <v>27999.987499999999</v>
      </c>
      <c r="K73" s="119">
        <f>K42*GasFT!Q9</f>
        <v>21768.32</v>
      </c>
      <c r="L73" s="119">
        <f>L42*GasFT!W9</f>
        <v>53449</v>
      </c>
      <c r="M73" s="228"/>
      <c r="N73" s="119"/>
      <c r="O73" s="255">
        <f>O42*GasFT!AC9</f>
        <v>24295</v>
      </c>
      <c r="P73" s="247"/>
      <c r="Q73" s="247"/>
      <c r="R73" s="247"/>
      <c r="S73" s="247"/>
      <c r="T73" s="265"/>
      <c r="U73" s="247"/>
      <c r="V73" s="247"/>
      <c r="X73" s="44"/>
      <c r="Y73" s="40"/>
      <c r="Z73" s="40"/>
      <c r="AA73" s="40"/>
      <c r="AB73" s="40"/>
      <c r="AC73" s="40"/>
      <c r="AD73" s="40"/>
      <c r="AE73" s="40"/>
      <c r="AF73" s="40"/>
      <c r="AG73" s="40"/>
      <c r="AH73" s="40"/>
      <c r="AI73" s="40"/>
      <c r="AJ73" s="40"/>
      <c r="AK73" s="40"/>
      <c r="AL73" s="261"/>
      <c r="AM73" s="259"/>
      <c r="AN73" s="259"/>
      <c r="AO73" s="259"/>
      <c r="AP73" s="259"/>
      <c r="AQ73" s="259"/>
      <c r="AR73" s="259"/>
      <c r="AS73" s="259"/>
      <c r="AU73" s="41"/>
      <c r="AV73" s="41"/>
      <c r="AW73" s="41"/>
      <c r="AX73" s="41"/>
      <c r="AY73" s="41"/>
      <c r="AZ73" s="41"/>
      <c r="BA73" s="41"/>
      <c r="BB73" s="41"/>
      <c r="BC73" s="41"/>
      <c r="BD73" s="41"/>
      <c r="BE73" s="41"/>
      <c r="BF73" s="41"/>
      <c r="BG73" s="41"/>
      <c r="BH73" s="41"/>
      <c r="BI73" s="41"/>
      <c r="BJ73" s="41"/>
      <c r="BK73" s="41"/>
      <c r="BL73" s="41"/>
      <c r="BM73" s="41"/>
      <c r="BN73" s="41"/>
      <c r="BO73" s="41"/>
      <c r="BP73" s="41"/>
      <c r="BR73" s="507"/>
      <c r="BS73" s="507"/>
      <c r="BT73" s="507"/>
      <c r="BU73" s="507"/>
      <c r="BV73" s="507"/>
      <c r="BW73" s="507"/>
      <c r="BX73" s="507"/>
      <c r="BY73" s="507"/>
      <c r="BZ73" s="507"/>
      <c r="CA73" s="507"/>
      <c r="CB73" s="507"/>
      <c r="CC73" s="507"/>
      <c r="CD73" s="507"/>
      <c r="CE73" s="507"/>
      <c r="CF73" s="507"/>
      <c r="CG73" s="507"/>
      <c r="CH73" s="507"/>
      <c r="CI73" s="507"/>
      <c r="CJ73" s="507"/>
      <c r="CK73" s="507"/>
      <c r="CL73" s="507"/>
      <c r="CM73" s="507"/>
      <c r="CO73" s="511"/>
      <c r="CP73" s="511"/>
      <c r="CQ73" s="511"/>
      <c r="CR73" s="511"/>
      <c r="CS73" s="511"/>
      <c r="CT73" s="511"/>
      <c r="CU73" s="511"/>
      <c r="CV73" s="511"/>
      <c r="CW73" s="511"/>
      <c r="CX73" s="511"/>
      <c r="CY73" s="511"/>
      <c r="CZ73" s="511"/>
      <c r="DA73" s="511"/>
      <c r="DB73" s="511"/>
      <c r="DC73" s="511"/>
      <c r="DD73" s="511"/>
      <c r="DE73" s="511"/>
      <c r="DF73" s="511"/>
      <c r="DG73" s="511"/>
      <c r="DH73" s="511"/>
      <c r="DI73" s="511"/>
      <c r="DJ73" s="511"/>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I73" s="531"/>
      <c r="EJ73" s="531"/>
      <c r="EK73" s="536"/>
      <c r="EL73" s="531"/>
      <c r="EM73" s="531"/>
      <c r="EN73" s="531"/>
      <c r="EO73" s="531"/>
      <c r="EP73" s="531"/>
      <c r="EQ73" s="531"/>
      <c r="ER73" s="531"/>
      <c r="ES73" s="531"/>
      <c r="ET73" s="531"/>
      <c r="EU73" s="531"/>
      <c r="EV73" s="531"/>
      <c r="EW73" s="531"/>
      <c r="EX73" s="531"/>
      <c r="EY73" s="531"/>
      <c r="EZ73" s="531"/>
      <c r="FA73" s="531"/>
      <c r="FB73" s="531"/>
      <c r="FC73" s="531"/>
      <c r="FD73" s="531"/>
      <c r="FF73" s="532"/>
      <c r="FG73" s="532"/>
      <c r="FH73" s="532"/>
      <c r="FI73" s="532"/>
      <c r="FJ73" s="532"/>
      <c r="FK73" s="532"/>
      <c r="FL73" s="532"/>
      <c r="FM73" s="532"/>
      <c r="FN73" s="532"/>
      <c r="FO73" s="532"/>
      <c r="FP73" s="532"/>
      <c r="FQ73" s="532"/>
      <c r="FR73" s="532"/>
      <c r="FS73" s="532"/>
      <c r="FT73" s="532"/>
      <c r="FU73" s="532"/>
      <c r="FV73" s="532"/>
      <c r="FW73" s="532"/>
      <c r="FX73" s="532"/>
      <c r="FY73" s="532"/>
      <c r="FZ73" s="532"/>
      <c r="GA73" s="532"/>
      <c r="GC73" s="533"/>
      <c r="GD73" s="533"/>
      <c r="GE73" s="533"/>
      <c r="GF73" s="533"/>
      <c r="GG73" s="533"/>
      <c r="GH73" s="533"/>
      <c r="GI73" s="533"/>
      <c r="GJ73" s="533"/>
      <c r="GK73" s="533"/>
      <c r="GL73" s="533"/>
      <c r="GM73" s="533"/>
      <c r="GN73" s="533"/>
      <c r="GO73" s="533"/>
      <c r="GP73" s="533"/>
      <c r="GQ73" s="533"/>
      <c r="GR73" s="533"/>
      <c r="GS73" s="533"/>
      <c r="GT73" s="533"/>
      <c r="GU73" s="533"/>
      <c r="GV73" s="533"/>
      <c r="GW73" s="533"/>
      <c r="GX73" s="533"/>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T73" s="531"/>
      <c r="IU73" s="531"/>
      <c r="IV73" s="531"/>
      <c r="IW73" s="531"/>
      <c r="IX73" s="531"/>
      <c r="IY73" s="531"/>
      <c r="IZ73" s="531"/>
      <c r="JA73" s="531"/>
      <c r="JB73" s="531"/>
      <c r="JC73" s="531"/>
      <c r="JD73" s="531"/>
      <c r="JE73" s="531"/>
      <c r="JF73" s="531"/>
      <c r="JG73" s="531"/>
      <c r="JH73" s="531"/>
      <c r="JI73" s="531"/>
      <c r="JJ73" s="531"/>
      <c r="JK73" s="531"/>
      <c r="JL73" s="531"/>
      <c r="JM73" s="531"/>
      <c r="JN73" s="531"/>
      <c r="JO73" s="531"/>
      <c r="JQ73" s="532"/>
      <c r="JR73" s="532"/>
      <c r="JS73" s="532"/>
      <c r="JT73" s="532"/>
      <c r="JU73" s="532"/>
      <c r="JV73" s="532"/>
      <c r="JW73" s="532"/>
      <c r="JX73" s="532"/>
      <c r="JY73" s="532"/>
      <c r="JZ73" s="532"/>
      <c r="KA73" s="532"/>
      <c r="KB73" s="532"/>
      <c r="KC73" s="532"/>
      <c r="KD73" s="532"/>
      <c r="KE73" s="532"/>
      <c r="KF73" s="532"/>
      <c r="KG73" s="532"/>
      <c r="KH73" s="532"/>
      <c r="KI73" s="532"/>
      <c r="KJ73" s="532"/>
      <c r="KK73" s="532"/>
      <c r="KL73" s="532"/>
      <c r="KN73" s="533"/>
      <c r="KO73" s="533"/>
      <c r="KP73" s="533"/>
      <c r="KQ73" s="533"/>
      <c r="KR73" s="533"/>
      <c r="KS73" s="533"/>
      <c r="KT73" s="533"/>
      <c r="KU73" s="533"/>
      <c r="KV73" s="533"/>
      <c r="KW73" s="533"/>
      <c r="KX73" s="533"/>
      <c r="KY73" s="533"/>
      <c r="KZ73" s="533"/>
      <c r="LA73" s="533"/>
      <c r="LB73" s="533"/>
      <c r="LC73" s="533"/>
      <c r="LD73" s="533"/>
      <c r="LE73" s="533"/>
      <c r="LF73" s="533"/>
      <c r="LG73" s="533"/>
      <c r="LH73" s="533"/>
      <c r="LI73" s="533"/>
    </row>
    <row r="74" spans="1:321" x14ac:dyDescent="0.25">
      <c r="A74" s="37"/>
      <c r="B74" s="119"/>
      <c r="C74" s="119"/>
      <c r="D74" s="119"/>
      <c r="E74" s="119"/>
      <c r="F74" s="119"/>
      <c r="G74" s="119"/>
      <c r="H74" s="119"/>
      <c r="I74" s="119"/>
      <c r="J74" s="119"/>
      <c r="K74" s="119"/>
      <c r="L74" s="119"/>
      <c r="M74" s="119"/>
      <c r="N74" s="119"/>
      <c r="O74" s="255"/>
      <c r="P74" s="247"/>
      <c r="Q74" s="247"/>
      <c r="R74" s="247"/>
      <c r="S74" s="247"/>
      <c r="T74" s="265"/>
      <c r="U74" s="247"/>
      <c r="V74" s="247"/>
      <c r="X74" s="44"/>
      <c r="Y74" s="40"/>
      <c r="Z74" s="40"/>
      <c r="AA74" s="40"/>
      <c r="AB74" s="40"/>
      <c r="AC74" s="40"/>
      <c r="AD74" s="40"/>
      <c r="AE74" s="40"/>
      <c r="AF74" s="40"/>
      <c r="AG74" s="40"/>
      <c r="AH74" s="40"/>
      <c r="AI74" s="40"/>
      <c r="AJ74" s="40"/>
      <c r="AK74" s="40"/>
      <c r="AL74" s="261"/>
      <c r="AM74" s="259"/>
      <c r="AN74" s="259"/>
      <c r="AO74" s="259"/>
      <c r="AP74" s="259"/>
      <c r="AQ74" s="259"/>
      <c r="AR74" s="259"/>
      <c r="AS74" s="259"/>
      <c r="AU74" s="41"/>
      <c r="AV74" s="41"/>
      <c r="AW74" s="41"/>
      <c r="AX74" s="41"/>
      <c r="AY74" s="41"/>
      <c r="AZ74" s="41"/>
      <c r="BA74" s="41"/>
      <c r="BB74" s="41"/>
      <c r="BC74" s="41"/>
      <c r="BD74" s="41"/>
      <c r="BE74" s="41"/>
      <c r="BF74" s="41"/>
      <c r="BG74" s="41"/>
      <c r="BH74" s="41"/>
      <c r="BI74" s="41"/>
      <c r="BJ74" s="41"/>
      <c r="BK74" s="41"/>
      <c r="BL74" s="41"/>
      <c r="BM74" s="41"/>
      <c r="BN74" s="41"/>
      <c r="BO74" s="41"/>
      <c r="BP74" s="41"/>
      <c r="BR74" s="507"/>
      <c r="BS74" s="507"/>
      <c r="BT74" s="507"/>
      <c r="BU74" s="507"/>
      <c r="BV74" s="507"/>
      <c r="BW74" s="507"/>
      <c r="BX74" s="507"/>
      <c r="BY74" s="507"/>
      <c r="BZ74" s="507"/>
      <c r="CA74" s="507"/>
      <c r="CB74" s="507"/>
      <c r="CC74" s="507"/>
      <c r="CD74" s="507"/>
      <c r="CE74" s="507"/>
      <c r="CF74" s="507"/>
      <c r="CG74" s="507"/>
      <c r="CH74" s="507"/>
      <c r="CI74" s="507"/>
      <c r="CJ74" s="507"/>
      <c r="CK74" s="507"/>
      <c r="CL74" s="507"/>
      <c r="CM74" s="507"/>
      <c r="CO74" s="511"/>
      <c r="CP74" s="511"/>
      <c r="CQ74" s="511"/>
      <c r="CR74" s="511"/>
      <c r="CS74" s="511"/>
      <c r="CT74" s="511"/>
      <c r="CU74" s="511"/>
      <c r="CV74" s="511"/>
      <c r="CW74" s="511"/>
      <c r="CX74" s="511"/>
      <c r="CY74" s="511"/>
      <c r="CZ74" s="511"/>
      <c r="DA74" s="511"/>
      <c r="DB74" s="511"/>
      <c r="DC74" s="511"/>
      <c r="DD74" s="511"/>
      <c r="DE74" s="511"/>
      <c r="DF74" s="511"/>
      <c r="DG74" s="511"/>
      <c r="DH74" s="511"/>
      <c r="DI74" s="511"/>
      <c r="DJ74" s="511"/>
      <c r="DL74" s="530"/>
      <c r="DM74" s="530"/>
      <c r="DN74" s="530"/>
      <c r="DO74" s="530"/>
      <c r="DP74" s="530"/>
      <c r="DQ74" s="530"/>
      <c r="DR74" s="530"/>
      <c r="DS74" s="530"/>
      <c r="DT74" s="530"/>
      <c r="DU74" s="530"/>
      <c r="DV74" s="530"/>
      <c r="DW74" s="530"/>
      <c r="DX74" s="530"/>
      <c r="DY74" s="530"/>
      <c r="DZ74" s="530"/>
      <c r="EA74" s="530"/>
      <c r="EB74" s="530"/>
      <c r="EC74" s="530"/>
      <c r="ED74" s="530"/>
      <c r="EE74" s="530"/>
      <c r="EF74" s="530"/>
      <c r="EG74" s="530"/>
      <c r="EI74" s="531"/>
      <c r="EJ74" s="531"/>
      <c r="EK74" s="536"/>
      <c r="EL74" s="531"/>
      <c r="EM74" s="531"/>
      <c r="EN74" s="531"/>
      <c r="EO74" s="531"/>
      <c r="EP74" s="531"/>
      <c r="EQ74" s="531"/>
      <c r="ER74" s="531"/>
      <c r="ES74" s="531"/>
      <c r="ET74" s="531"/>
      <c r="EU74" s="531"/>
      <c r="EV74" s="531"/>
      <c r="EW74" s="531"/>
      <c r="EX74" s="531"/>
      <c r="EY74" s="531"/>
      <c r="EZ74" s="531"/>
      <c r="FA74" s="531"/>
      <c r="FB74" s="531"/>
      <c r="FC74" s="531"/>
      <c r="FD74" s="531"/>
      <c r="FF74" s="532"/>
      <c r="FG74" s="532"/>
      <c r="FH74" s="532"/>
      <c r="FI74" s="532"/>
      <c r="FJ74" s="532"/>
      <c r="FK74" s="532"/>
      <c r="FL74" s="532"/>
      <c r="FM74" s="532"/>
      <c r="FN74" s="532"/>
      <c r="FO74" s="532"/>
      <c r="FP74" s="532"/>
      <c r="FQ74" s="532"/>
      <c r="FR74" s="532"/>
      <c r="FS74" s="532"/>
      <c r="FT74" s="532"/>
      <c r="FU74" s="532"/>
      <c r="FV74" s="532"/>
      <c r="FW74" s="532"/>
      <c r="FX74" s="532"/>
      <c r="FY74" s="532"/>
      <c r="FZ74" s="532"/>
      <c r="GA74" s="532"/>
      <c r="GC74" s="533"/>
      <c r="GD74" s="533"/>
      <c r="GE74" s="533"/>
      <c r="GF74" s="533"/>
      <c r="GG74" s="533"/>
      <c r="GH74" s="533"/>
      <c r="GI74" s="533"/>
      <c r="GJ74" s="533"/>
      <c r="GK74" s="533"/>
      <c r="GL74" s="533"/>
      <c r="GM74" s="533"/>
      <c r="GN74" s="533"/>
      <c r="GO74" s="533"/>
      <c r="GP74" s="533"/>
      <c r="GQ74" s="533"/>
      <c r="GR74" s="533"/>
      <c r="GS74" s="533"/>
      <c r="GT74" s="533"/>
      <c r="GU74" s="533"/>
      <c r="GV74" s="533"/>
      <c r="GW74" s="533"/>
      <c r="GX74" s="533"/>
      <c r="GZ74" s="511"/>
      <c r="HA74" s="511"/>
      <c r="HB74" s="511"/>
      <c r="HC74" s="511"/>
      <c r="HD74" s="511"/>
      <c r="HE74" s="511"/>
      <c r="HF74" s="511"/>
      <c r="HG74" s="511"/>
      <c r="HH74" s="511"/>
      <c r="HI74" s="511"/>
      <c r="HJ74" s="511"/>
      <c r="HK74" s="511"/>
      <c r="HL74" s="511"/>
      <c r="HM74" s="511"/>
      <c r="HN74" s="511"/>
      <c r="HO74" s="511"/>
      <c r="HP74" s="511"/>
      <c r="HQ74" s="511"/>
      <c r="HR74" s="511"/>
      <c r="HS74" s="511"/>
      <c r="HT74" s="511"/>
      <c r="HU74" s="511"/>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T74" s="531"/>
      <c r="IU74" s="531"/>
      <c r="IV74" s="531"/>
      <c r="IW74" s="531"/>
      <c r="IX74" s="531"/>
      <c r="IY74" s="531"/>
      <c r="IZ74" s="531"/>
      <c r="JA74" s="531"/>
      <c r="JB74" s="531"/>
      <c r="JC74" s="531"/>
      <c r="JD74" s="531"/>
      <c r="JE74" s="531"/>
      <c r="JF74" s="531"/>
      <c r="JG74" s="531"/>
      <c r="JH74" s="531"/>
      <c r="JI74" s="531"/>
      <c r="JJ74" s="531"/>
      <c r="JK74" s="531"/>
      <c r="JL74" s="531"/>
      <c r="JM74" s="531"/>
      <c r="JN74" s="531"/>
      <c r="JO74" s="531"/>
      <c r="JQ74" s="532"/>
      <c r="JR74" s="532"/>
      <c r="JS74" s="532"/>
      <c r="JT74" s="532"/>
      <c r="JU74" s="532"/>
      <c r="JV74" s="532"/>
      <c r="JW74" s="532"/>
      <c r="JX74" s="532"/>
      <c r="JY74" s="532"/>
      <c r="JZ74" s="532"/>
      <c r="KA74" s="532"/>
      <c r="KB74" s="532"/>
      <c r="KC74" s="532"/>
      <c r="KD74" s="532"/>
      <c r="KE74" s="532"/>
      <c r="KF74" s="532"/>
      <c r="KG74" s="532"/>
      <c r="KH74" s="532"/>
      <c r="KI74" s="532"/>
      <c r="KJ74" s="532"/>
      <c r="KK74" s="532"/>
      <c r="KL74" s="532"/>
      <c r="KN74" s="533"/>
      <c r="KO74" s="533"/>
      <c r="KP74" s="533"/>
      <c r="KQ74" s="533"/>
      <c r="KR74" s="533"/>
      <c r="KS74" s="533"/>
      <c r="KT74" s="533"/>
      <c r="KU74" s="533"/>
      <c r="KV74" s="533"/>
      <c r="KW74" s="533"/>
      <c r="KX74" s="533"/>
      <c r="KY74" s="533"/>
      <c r="KZ74" s="533"/>
      <c r="LA74" s="533"/>
      <c r="LB74" s="533"/>
      <c r="LC74" s="533"/>
      <c r="LD74" s="533"/>
      <c r="LE74" s="533"/>
      <c r="LF74" s="533"/>
      <c r="LG74" s="533"/>
      <c r="LH74" s="533"/>
      <c r="LI74" s="533"/>
    </row>
    <row r="75" spans="1:321" x14ac:dyDescent="0.25">
      <c r="A75" s="37"/>
      <c r="B75" s="119"/>
      <c r="C75" s="119"/>
      <c r="D75" s="119"/>
      <c r="E75" s="119"/>
      <c r="F75" s="119"/>
      <c r="G75" s="119"/>
      <c r="H75" s="119"/>
      <c r="I75" s="119"/>
      <c r="J75" s="119"/>
      <c r="K75" s="119"/>
      <c r="L75" s="119"/>
      <c r="M75" s="119"/>
      <c r="N75" s="119"/>
      <c r="O75" s="255"/>
      <c r="P75" s="247"/>
      <c r="Q75" s="247"/>
      <c r="R75" s="247"/>
      <c r="S75" s="247"/>
      <c r="T75" s="265"/>
      <c r="U75" s="247"/>
      <c r="V75" s="247"/>
      <c r="X75" s="44"/>
      <c r="Y75" s="40"/>
      <c r="Z75" s="40"/>
      <c r="AA75" s="40"/>
      <c r="AB75" s="40"/>
      <c r="AC75" s="40"/>
      <c r="AD75" s="40"/>
      <c r="AE75" s="40"/>
      <c r="AF75" s="40"/>
      <c r="AG75" s="40"/>
      <c r="AH75" s="40"/>
      <c r="AI75" s="40"/>
      <c r="AJ75" s="40"/>
      <c r="AK75" s="40"/>
      <c r="AL75" s="261"/>
      <c r="AM75" s="259"/>
      <c r="AN75" s="259"/>
      <c r="AO75" s="259"/>
      <c r="AP75" s="259"/>
      <c r="AQ75" s="259"/>
      <c r="AR75" s="259"/>
      <c r="AS75" s="259"/>
      <c r="AU75" s="41"/>
      <c r="AV75" s="41"/>
      <c r="AW75" s="41"/>
      <c r="AX75" s="41"/>
      <c r="AY75" s="41"/>
      <c r="AZ75" s="41"/>
      <c r="BA75" s="41"/>
      <c r="BB75" s="41"/>
      <c r="BC75" s="41"/>
      <c r="BD75" s="41"/>
      <c r="BE75" s="41"/>
      <c r="BF75" s="41"/>
      <c r="BG75" s="41"/>
      <c r="BH75" s="41"/>
      <c r="BI75" s="41"/>
      <c r="BJ75" s="41"/>
      <c r="BK75" s="41"/>
      <c r="BL75" s="41"/>
      <c r="BM75" s="41"/>
      <c r="BN75" s="41"/>
      <c r="BO75" s="41"/>
      <c r="BP75" s="41"/>
      <c r="BR75" s="507"/>
      <c r="BS75" s="507"/>
      <c r="BT75" s="507"/>
      <c r="BU75" s="507"/>
      <c r="BV75" s="507"/>
      <c r="BW75" s="507"/>
      <c r="BX75" s="507"/>
      <c r="BY75" s="507"/>
      <c r="BZ75" s="507"/>
      <c r="CA75" s="507"/>
      <c r="CB75" s="507"/>
      <c r="CC75" s="507"/>
      <c r="CD75" s="507"/>
      <c r="CE75" s="507"/>
      <c r="CF75" s="507"/>
      <c r="CG75" s="507"/>
      <c r="CH75" s="507"/>
      <c r="CI75" s="507"/>
      <c r="CJ75" s="507"/>
      <c r="CK75" s="507"/>
      <c r="CL75" s="507"/>
      <c r="CM75" s="507"/>
      <c r="CO75" s="511"/>
      <c r="CP75" s="511"/>
      <c r="CQ75" s="511"/>
      <c r="CR75" s="511"/>
      <c r="CS75" s="511"/>
      <c r="CT75" s="511"/>
      <c r="CU75" s="511"/>
      <c r="CV75" s="511"/>
      <c r="CW75" s="511"/>
      <c r="CX75" s="511"/>
      <c r="CY75" s="511"/>
      <c r="CZ75" s="511"/>
      <c r="DA75" s="511"/>
      <c r="DB75" s="511"/>
      <c r="DC75" s="511"/>
      <c r="DD75" s="511"/>
      <c r="DE75" s="511"/>
      <c r="DF75" s="511"/>
      <c r="DG75" s="511"/>
      <c r="DH75" s="511"/>
      <c r="DI75" s="511"/>
      <c r="DJ75" s="511"/>
      <c r="DL75" s="530"/>
      <c r="DM75" s="530"/>
      <c r="DN75" s="530"/>
      <c r="DO75" s="530"/>
      <c r="DP75" s="530"/>
      <c r="DQ75" s="530"/>
      <c r="DR75" s="530"/>
      <c r="DS75" s="530"/>
      <c r="DT75" s="530"/>
      <c r="DU75" s="530"/>
      <c r="DV75" s="530"/>
      <c r="DW75" s="530"/>
      <c r="DX75" s="530"/>
      <c r="DY75" s="530"/>
      <c r="DZ75" s="530"/>
      <c r="EA75" s="530"/>
      <c r="EB75" s="530"/>
      <c r="EC75" s="530"/>
      <c r="ED75" s="530"/>
      <c r="EE75" s="530"/>
      <c r="EF75" s="530"/>
      <c r="EG75" s="530"/>
      <c r="EI75" s="531"/>
      <c r="EJ75" s="531"/>
      <c r="EK75" s="536"/>
      <c r="EL75" s="531"/>
      <c r="EM75" s="531"/>
      <c r="EN75" s="531"/>
      <c r="EO75" s="531"/>
      <c r="EP75" s="531"/>
      <c r="EQ75" s="531"/>
      <c r="ER75" s="531"/>
      <c r="ES75" s="531"/>
      <c r="ET75" s="531"/>
      <c r="EU75" s="531"/>
      <c r="EV75" s="531"/>
      <c r="EW75" s="531"/>
      <c r="EX75" s="531"/>
      <c r="EY75" s="531"/>
      <c r="EZ75" s="531"/>
      <c r="FA75" s="531"/>
      <c r="FB75" s="531"/>
      <c r="FC75" s="531"/>
      <c r="FD75" s="531"/>
      <c r="FF75" s="532"/>
      <c r="FG75" s="532"/>
      <c r="FH75" s="532"/>
      <c r="FI75" s="532"/>
      <c r="FJ75" s="532"/>
      <c r="FK75" s="532"/>
      <c r="FL75" s="532"/>
      <c r="FM75" s="532"/>
      <c r="FN75" s="532"/>
      <c r="FO75" s="532"/>
      <c r="FP75" s="532"/>
      <c r="FQ75" s="532"/>
      <c r="FR75" s="532"/>
      <c r="FS75" s="532"/>
      <c r="FT75" s="532"/>
      <c r="FU75" s="532"/>
      <c r="FV75" s="532"/>
      <c r="FW75" s="532"/>
      <c r="FX75" s="532"/>
      <c r="FY75" s="532"/>
      <c r="FZ75" s="532"/>
      <c r="GA75" s="532"/>
      <c r="GC75" s="533"/>
      <c r="GD75" s="533"/>
      <c r="GE75" s="533"/>
      <c r="GF75" s="533"/>
      <c r="GG75" s="533"/>
      <c r="GH75" s="533"/>
      <c r="GI75" s="533"/>
      <c r="GJ75" s="533"/>
      <c r="GK75" s="533"/>
      <c r="GL75" s="533"/>
      <c r="GM75" s="533"/>
      <c r="GN75" s="533"/>
      <c r="GO75" s="533"/>
      <c r="GP75" s="533"/>
      <c r="GQ75" s="533"/>
      <c r="GR75" s="533"/>
      <c r="GS75" s="533"/>
      <c r="GT75" s="533"/>
      <c r="GU75" s="533"/>
      <c r="GV75" s="533"/>
      <c r="GW75" s="533"/>
      <c r="GX75" s="533"/>
      <c r="GZ75" s="511"/>
      <c r="HA75" s="511"/>
      <c r="HB75" s="511"/>
      <c r="HC75" s="511"/>
      <c r="HD75" s="511"/>
      <c r="HE75" s="511"/>
      <c r="HF75" s="511"/>
      <c r="HG75" s="511"/>
      <c r="HH75" s="511"/>
      <c r="HI75" s="511"/>
      <c r="HJ75" s="511"/>
      <c r="HK75" s="511"/>
      <c r="HL75" s="511"/>
      <c r="HM75" s="511"/>
      <c r="HN75" s="511"/>
      <c r="HO75" s="511"/>
      <c r="HP75" s="511"/>
      <c r="HQ75" s="511"/>
      <c r="HR75" s="511"/>
      <c r="HS75" s="511"/>
      <c r="HT75" s="511"/>
      <c r="HU75" s="511"/>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T75" s="531"/>
      <c r="IU75" s="531"/>
      <c r="IV75" s="531"/>
      <c r="IW75" s="531"/>
      <c r="IX75" s="531"/>
      <c r="IY75" s="531"/>
      <c r="IZ75" s="531"/>
      <c r="JA75" s="531"/>
      <c r="JB75" s="531"/>
      <c r="JC75" s="531"/>
      <c r="JD75" s="531"/>
      <c r="JE75" s="531"/>
      <c r="JF75" s="531"/>
      <c r="JG75" s="531"/>
      <c r="JH75" s="531"/>
      <c r="JI75" s="531"/>
      <c r="JJ75" s="531"/>
      <c r="JK75" s="531"/>
      <c r="JL75" s="531"/>
      <c r="JM75" s="531"/>
      <c r="JN75" s="531"/>
      <c r="JO75" s="531"/>
      <c r="JQ75" s="532"/>
      <c r="JR75" s="532"/>
      <c r="JS75" s="532"/>
      <c r="JT75" s="532"/>
      <c r="JU75" s="532"/>
      <c r="JV75" s="532"/>
      <c r="JW75" s="532"/>
      <c r="JX75" s="532"/>
      <c r="JY75" s="532"/>
      <c r="JZ75" s="532"/>
      <c r="KA75" s="532"/>
      <c r="KB75" s="532"/>
      <c r="KC75" s="532"/>
      <c r="KD75" s="532"/>
      <c r="KE75" s="532"/>
      <c r="KF75" s="532"/>
      <c r="KG75" s="532"/>
      <c r="KH75" s="532"/>
      <c r="KI75" s="532"/>
      <c r="KJ75" s="532"/>
      <c r="KK75" s="532"/>
      <c r="KL75" s="532"/>
      <c r="KN75" s="533"/>
      <c r="KO75" s="533"/>
      <c r="KP75" s="533"/>
      <c r="KQ75" s="533"/>
      <c r="KR75" s="533"/>
      <c r="KS75" s="533"/>
      <c r="KT75" s="533"/>
      <c r="KU75" s="533"/>
      <c r="KV75" s="533"/>
      <c r="KW75" s="533"/>
      <c r="KX75" s="533"/>
      <c r="KY75" s="533"/>
      <c r="KZ75" s="533"/>
      <c r="LA75" s="533"/>
      <c r="LB75" s="533"/>
      <c r="LC75" s="533"/>
      <c r="LD75" s="533"/>
      <c r="LE75" s="533"/>
      <c r="LF75" s="533"/>
      <c r="LG75" s="533"/>
      <c r="LH75" s="533"/>
      <c r="LI75" s="533"/>
    </row>
    <row r="76" spans="1:321" x14ac:dyDescent="0.25">
      <c r="A76" s="118" t="s">
        <v>2503</v>
      </c>
      <c r="B76" s="130">
        <v>1</v>
      </c>
      <c r="C76" s="130">
        <v>1</v>
      </c>
      <c r="D76" s="130">
        <v>1</v>
      </c>
      <c r="E76" s="130">
        <v>1</v>
      </c>
      <c r="F76" s="130">
        <v>1</v>
      </c>
      <c r="G76" s="130">
        <v>1</v>
      </c>
      <c r="H76" s="130">
        <v>1</v>
      </c>
      <c r="I76" s="130">
        <v>1</v>
      </c>
      <c r="J76" s="130">
        <v>1</v>
      </c>
      <c r="K76" s="130">
        <v>1</v>
      </c>
      <c r="L76" s="130">
        <v>1</v>
      </c>
      <c r="M76" s="130">
        <v>1</v>
      </c>
      <c r="N76" s="130">
        <v>1</v>
      </c>
      <c r="O76" s="130">
        <v>1</v>
      </c>
      <c r="P76" s="130">
        <v>1</v>
      </c>
      <c r="Q76" s="130">
        <v>1</v>
      </c>
      <c r="R76" s="130">
        <v>1</v>
      </c>
      <c r="S76" s="130">
        <v>1</v>
      </c>
      <c r="T76" s="130">
        <v>1</v>
      </c>
      <c r="U76" s="130">
        <v>1</v>
      </c>
      <c r="V76" s="130">
        <v>1</v>
      </c>
      <c r="X76" s="44"/>
      <c r="Y76" s="40"/>
      <c r="Z76" s="40"/>
      <c r="AA76" s="40"/>
      <c r="AB76" s="40"/>
      <c r="AC76" s="40"/>
      <c r="AD76" s="40"/>
      <c r="AE76" s="40"/>
      <c r="AF76" s="40"/>
      <c r="AG76" s="40"/>
      <c r="AH76" s="40"/>
      <c r="AI76" s="40"/>
      <c r="AJ76" s="40"/>
      <c r="AK76" s="40"/>
      <c r="AL76" s="261"/>
      <c r="AM76" s="259"/>
      <c r="AN76" s="259"/>
      <c r="AO76" s="259"/>
      <c r="AP76" s="259"/>
      <c r="AQ76" s="259"/>
      <c r="AR76" s="259"/>
      <c r="AS76" s="259"/>
      <c r="AU76" s="41"/>
      <c r="AV76" s="41"/>
      <c r="AW76" s="41"/>
      <c r="AX76" s="41"/>
      <c r="AY76" s="41"/>
      <c r="AZ76" s="41"/>
      <c r="BA76" s="41"/>
      <c r="BB76" s="41"/>
      <c r="BC76" s="41"/>
      <c r="BD76" s="41"/>
      <c r="BE76" s="41"/>
      <c r="BF76" s="41"/>
      <c r="BG76" s="41"/>
      <c r="BH76" s="41"/>
      <c r="BI76" s="41"/>
      <c r="BJ76" s="41"/>
      <c r="BK76" s="41"/>
      <c r="BL76" s="41"/>
      <c r="BM76" s="41"/>
      <c r="BN76" s="41"/>
      <c r="BO76" s="41"/>
      <c r="BP76" s="41"/>
      <c r="BR76" s="507"/>
      <c r="BS76" s="507"/>
      <c r="BT76" s="507"/>
      <c r="BU76" s="507"/>
      <c r="BV76" s="507"/>
      <c r="BW76" s="507"/>
      <c r="BX76" s="507"/>
      <c r="BY76" s="507"/>
      <c r="BZ76" s="507"/>
      <c r="CA76" s="507"/>
      <c r="CB76" s="507"/>
      <c r="CC76" s="507"/>
      <c r="CD76" s="507"/>
      <c r="CE76" s="507"/>
      <c r="CF76" s="507"/>
      <c r="CG76" s="507"/>
      <c r="CH76" s="507"/>
      <c r="CI76" s="507"/>
      <c r="CJ76" s="507"/>
      <c r="CK76" s="507"/>
      <c r="CL76" s="507"/>
      <c r="CM76" s="507"/>
      <c r="CO76" s="511"/>
      <c r="CP76" s="511"/>
      <c r="CQ76" s="511"/>
      <c r="CR76" s="511"/>
      <c r="CS76" s="511"/>
      <c r="CT76" s="511"/>
      <c r="CU76" s="511"/>
      <c r="CV76" s="511"/>
      <c r="CW76" s="511"/>
      <c r="CX76" s="511"/>
      <c r="CY76" s="511"/>
      <c r="CZ76" s="511"/>
      <c r="DA76" s="511"/>
      <c r="DB76" s="511"/>
      <c r="DC76" s="511"/>
      <c r="DD76" s="511"/>
      <c r="DE76" s="511"/>
      <c r="DF76" s="511"/>
      <c r="DG76" s="511"/>
      <c r="DH76" s="511"/>
      <c r="DI76" s="511"/>
      <c r="DJ76" s="511"/>
      <c r="DL76" s="530"/>
      <c r="DM76" s="530"/>
      <c r="DN76" s="530"/>
      <c r="DO76" s="530"/>
      <c r="DP76" s="530"/>
      <c r="DQ76" s="530"/>
      <c r="DR76" s="530"/>
      <c r="DS76" s="530"/>
      <c r="DT76" s="530"/>
      <c r="DU76" s="530"/>
      <c r="DV76" s="530"/>
      <c r="DW76" s="530"/>
      <c r="DX76" s="530"/>
      <c r="DY76" s="530"/>
      <c r="DZ76" s="530"/>
      <c r="EA76" s="530"/>
      <c r="EB76" s="530"/>
      <c r="EC76" s="530"/>
      <c r="ED76" s="530"/>
      <c r="EE76" s="530"/>
      <c r="EF76" s="530"/>
      <c r="EG76" s="530"/>
      <c r="EI76" s="531"/>
      <c r="EJ76" s="531"/>
      <c r="EK76" s="536"/>
      <c r="EL76" s="531"/>
      <c r="EM76" s="531"/>
      <c r="EN76" s="531"/>
      <c r="EO76" s="531"/>
      <c r="EP76" s="531"/>
      <c r="EQ76" s="531"/>
      <c r="ER76" s="531"/>
      <c r="ES76" s="531"/>
      <c r="ET76" s="531"/>
      <c r="EU76" s="531"/>
      <c r="EV76" s="531"/>
      <c r="EW76" s="531"/>
      <c r="EX76" s="531"/>
      <c r="EY76" s="531"/>
      <c r="EZ76" s="531"/>
      <c r="FA76" s="531"/>
      <c r="FB76" s="531"/>
      <c r="FC76" s="531"/>
      <c r="FD76" s="531"/>
      <c r="FF76" s="532"/>
      <c r="FG76" s="532"/>
      <c r="FH76" s="532"/>
      <c r="FI76" s="532"/>
      <c r="FJ76" s="532"/>
      <c r="FK76" s="532"/>
      <c r="FL76" s="532"/>
      <c r="FM76" s="532"/>
      <c r="FN76" s="532"/>
      <c r="FO76" s="532"/>
      <c r="FP76" s="532"/>
      <c r="FQ76" s="532"/>
      <c r="FR76" s="532"/>
      <c r="FS76" s="532"/>
      <c r="FT76" s="532"/>
      <c r="FU76" s="532"/>
      <c r="FV76" s="532"/>
      <c r="FW76" s="532"/>
      <c r="FX76" s="532"/>
      <c r="FY76" s="532"/>
      <c r="FZ76" s="532"/>
      <c r="GA76" s="532"/>
      <c r="GC76" s="533"/>
      <c r="GD76" s="533"/>
      <c r="GE76" s="533"/>
      <c r="GF76" s="533"/>
      <c r="GG76" s="533"/>
      <c r="GH76" s="533"/>
      <c r="GI76" s="533"/>
      <c r="GJ76" s="533"/>
      <c r="GK76" s="533"/>
      <c r="GL76" s="533"/>
      <c r="GM76" s="533"/>
      <c r="GN76" s="533"/>
      <c r="GO76" s="533"/>
      <c r="GP76" s="533"/>
      <c r="GQ76" s="533"/>
      <c r="GR76" s="533"/>
      <c r="GS76" s="533"/>
      <c r="GT76" s="533"/>
      <c r="GU76" s="533"/>
      <c r="GV76" s="533"/>
      <c r="GW76" s="533"/>
      <c r="GX76" s="533"/>
      <c r="GZ76" s="511"/>
      <c r="HA76" s="511"/>
      <c r="HB76" s="511"/>
      <c r="HC76" s="511"/>
      <c r="HD76" s="511"/>
      <c r="HE76" s="511"/>
      <c r="HF76" s="511"/>
      <c r="HG76" s="511"/>
      <c r="HH76" s="511"/>
      <c r="HI76" s="511"/>
      <c r="HJ76" s="511"/>
      <c r="HK76" s="511"/>
      <c r="HL76" s="511"/>
      <c r="HM76" s="511"/>
      <c r="HN76" s="511"/>
      <c r="HO76" s="511"/>
      <c r="HP76" s="511"/>
      <c r="HQ76" s="511"/>
      <c r="HR76" s="511"/>
      <c r="HS76" s="511"/>
      <c r="HT76" s="511"/>
      <c r="HU76" s="511"/>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T76" s="531"/>
      <c r="IU76" s="531"/>
      <c r="IV76" s="531"/>
      <c r="IW76" s="531"/>
      <c r="IX76" s="531"/>
      <c r="IY76" s="531"/>
      <c r="IZ76" s="531"/>
      <c r="JA76" s="531"/>
      <c r="JB76" s="531"/>
      <c r="JC76" s="531"/>
      <c r="JD76" s="531"/>
      <c r="JE76" s="531"/>
      <c r="JF76" s="531"/>
      <c r="JG76" s="531"/>
      <c r="JH76" s="531"/>
      <c r="JI76" s="531"/>
      <c r="JJ76" s="531"/>
      <c r="JK76" s="531"/>
      <c r="JL76" s="531"/>
      <c r="JM76" s="531"/>
      <c r="JN76" s="531"/>
      <c r="JO76" s="531"/>
      <c r="JQ76" s="532"/>
      <c r="JR76" s="532"/>
      <c r="JS76" s="532"/>
      <c r="JT76" s="532"/>
      <c r="JU76" s="532"/>
      <c r="JV76" s="532"/>
      <c r="JW76" s="532"/>
      <c r="JX76" s="532"/>
      <c r="JY76" s="532"/>
      <c r="JZ76" s="532"/>
      <c r="KA76" s="532"/>
      <c r="KB76" s="532"/>
      <c r="KC76" s="532"/>
      <c r="KD76" s="532"/>
      <c r="KE76" s="532"/>
      <c r="KF76" s="532"/>
      <c r="KG76" s="532"/>
      <c r="KH76" s="532"/>
      <c r="KI76" s="532"/>
      <c r="KJ76" s="532"/>
      <c r="KK76" s="532"/>
      <c r="KL76" s="532"/>
      <c r="KN76" s="533"/>
      <c r="KO76" s="533"/>
      <c r="KP76" s="533"/>
      <c r="KQ76" s="533"/>
      <c r="KR76" s="533"/>
      <c r="KS76" s="533"/>
      <c r="KT76" s="533"/>
      <c r="KU76" s="533"/>
      <c r="KV76" s="533"/>
      <c r="KW76" s="533"/>
      <c r="KX76" s="533"/>
      <c r="KY76" s="533"/>
      <c r="KZ76" s="533"/>
      <c r="LA76" s="533"/>
      <c r="LB76" s="533"/>
      <c r="LC76" s="533"/>
      <c r="LD76" s="533"/>
      <c r="LE76" s="533"/>
      <c r="LF76" s="533"/>
      <c r="LG76" s="533"/>
      <c r="LH76" s="533"/>
      <c r="LI76" s="533"/>
    </row>
    <row r="77" spans="1:321" x14ac:dyDescent="0.25">
      <c r="A77" s="37" t="str">
        <f>LCI!A3</f>
        <v>Capital Cost ($)</v>
      </c>
      <c r="B77" s="128">
        <f>Transest!J9*B$76</f>
        <v>44410.151125314784</v>
      </c>
      <c r="C77" s="128">
        <f>HydroProcOil!K9*C$76</f>
        <v>19980.124937760003</v>
      </c>
      <c r="D77" s="13"/>
      <c r="E77" s="13"/>
      <c r="F77" s="13"/>
      <c r="G77" s="13"/>
      <c r="H77" s="13"/>
      <c r="I77" s="13"/>
      <c r="J77" s="128">
        <f>J76*HydroProcSyn!I9</f>
        <v>61297.043147687502</v>
      </c>
      <c r="K77" s="128">
        <f>K76*HydroProcSyn!N9</f>
        <v>47654.794499199998</v>
      </c>
      <c r="L77" s="128">
        <f>L76*HydroProcSyn!S9</f>
        <v>117009.54006499999</v>
      </c>
      <c r="M77" s="296">
        <f>HydroProcOil!P9*M$76</f>
        <v>296517.89631256182</v>
      </c>
      <c r="N77" s="128">
        <f>N76*HydroProcOil!U9</f>
        <v>734295.39303724992</v>
      </c>
      <c r="O77" s="253">
        <f>O76*HydroProcSyn!X9</f>
        <v>53186.154575</v>
      </c>
      <c r="P77" s="245"/>
      <c r="Q77" s="245"/>
      <c r="R77" s="245"/>
      <c r="S77" s="245"/>
      <c r="T77" s="264"/>
      <c r="U77" s="245"/>
      <c r="V77" s="245"/>
      <c r="X77" s="44"/>
      <c r="Y77" s="40"/>
      <c r="Z77" s="40"/>
      <c r="AA77" s="40"/>
      <c r="AB77" s="40"/>
      <c r="AC77" s="40"/>
      <c r="AD77" s="40"/>
      <c r="AE77" s="40"/>
      <c r="AF77" s="40"/>
      <c r="AG77" s="40"/>
      <c r="AH77" s="40"/>
      <c r="AI77" s="40"/>
      <c r="AJ77" s="40"/>
      <c r="AK77" s="40"/>
      <c r="AL77" s="261"/>
      <c r="AM77" s="259"/>
      <c r="AN77" s="259"/>
      <c r="AO77" s="259"/>
      <c r="AP77" s="259"/>
      <c r="AQ77" s="259"/>
      <c r="AR77" s="259"/>
      <c r="AS77" s="259"/>
      <c r="AU77" s="41"/>
      <c r="AV77" s="41"/>
      <c r="AW77" s="41"/>
      <c r="AX77" s="41"/>
      <c r="AY77" s="41"/>
      <c r="AZ77" s="41"/>
      <c r="BA77" s="41"/>
      <c r="BB77" s="41"/>
      <c r="BC77" s="41"/>
      <c r="BD77" s="41"/>
      <c r="BE77" s="41"/>
      <c r="BF77" s="41"/>
      <c r="BG77" s="41"/>
      <c r="BH77" s="41"/>
      <c r="BI77" s="41"/>
      <c r="BJ77" s="41"/>
      <c r="BK77" s="41"/>
      <c r="BL77" s="41"/>
      <c r="BM77" s="41"/>
      <c r="BN77" s="41"/>
      <c r="BO77" s="41"/>
      <c r="BP77" s="41"/>
      <c r="BR77" s="507"/>
      <c r="BS77" s="507"/>
      <c r="BT77" s="507"/>
      <c r="BU77" s="507"/>
      <c r="BV77" s="507"/>
      <c r="BW77" s="507"/>
      <c r="BX77" s="507"/>
      <c r="BY77" s="507"/>
      <c r="BZ77" s="507"/>
      <c r="CA77" s="507"/>
      <c r="CB77" s="507"/>
      <c r="CC77" s="507"/>
      <c r="CD77" s="507"/>
      <c r="CE77" s="507"/>
      <c r="CF77" s="507"/>
      <c r="CG77" s="507"/>
      <c r="CH77" s="507"/>
      <c r="CI77" s="507"/>
      <c r="CJ77" s="507"/>
      <c r="CK77" s="507"/>
      <c r="CL77" s="507"/>
      <c r="CM77" s="507"/>
      <c r="CO77" s="511"/>
      <c r="CP77" s="511"/>
      <c r="CQ77" s="511"/>
      <c r="CR77" s="511"/>
      <c r="CS77" s="511"/>
      <c r="CT77" s="511"/>
      <c r="CU77" s="511"/>
      <c r="CV77" s="511"/>
      <c r="CW77" s="511"/>
      <c r="CX77" s="511"/>
      <c r="CY77" s="511"/>
      <c r="CZ77" s="511"/>
      <c r="DA77" s="511"/>
      <c r="DB77" s="511"/>
      <c r="DC77" s="511"/>
      <c r="DD77" s="511"/>
      <c r="DE77" s="511"/>
      <c r="DF77" s="511"/>
      <c r="DG77" s="511"/>
      <c r="DH77" s="511"/>
      <c r="DI77" s="511"/>
      <c r="DJ77" s="511"/>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I77" s="531"/>
      <c r="EJ77" s="531"/>
      <c r="EK77" s="536"/>
      <c r="EL77" s="531"/>
      <c r="EM77" s="531"/>
      <c r="EN77" s="531"/>
      <c r="EO77" s="531"/>
      <c r="EP77" s="531"/>
      <c r="EQ77" s="531"/>
      <c r="ER77" s="531"/>
      <c r="ES77" s="531"/>
      <c r="ET77" s="531"/>
      <c r="EU77" s="531"/>
      <c r="EV77" s="531"/>
      <c r="EW77" s="531"/>
      <c r="EX77" s="531"/>
      <c r="EY77" s="531"/>
      <c r="EZ77" s="531"/>
      <c r="FA77" s="531"/>
      <c r="FB77" s="531"/>
      <c r="FC77" s="531"/>
      <c r="FD77" s="531"/>
      <c r="FF77" s="532"/>
      <c r="FG77" s="532"/>
      <c r="FH77" s="532"/>
      <c r="FI77" s="532"/>
      <c r="FJ77" s="532"/>
      <c r="FK77" s="532"/>
      <c r="FL77" s="532"/>
      <c r="FM77" s="532"/>
      <c r="FN77" s="532"/>
      <c r="FO77" s="532"/>
      <c r="FP77" s="532"/>
      <c r="FQ77" s="532"/>
      <c r="FR77" s="532"/>
      <c r="FS77" s="532"/>
      <c r="FT77" s="532"/>
      <c r="FU77" s="532"/>
      <c r="FV77" s="532"/>
      <c r="FW77" s="532"/>
      <c r="FX77" s="532"/>
      <c r="FY77" s="532"/>
      <c r="FZ77" s="532"/>
      <c r="GA77" s="532"/>
      <c r="GC77" s="533"/>
      <c r="GD77" s="533"/>
      <c r="GE77" s="533"/>
      <c r="GF77" s="533"/>
      <c r="GG77" s="533"/>
      <c r="GH77" s="533"/>
      <c r="GI77" s="533"/>
      <c r="GJ77" s="533"/>
      <c r="GK77" s="533"/>
      <c r="GL77" s="533"/>
      <c r="GM77" s="533"/>
      <c r="GN77" s="533"/>
      <c r="GO77" s="533"/>
      <c r="GP77" s="533"/>
      <c r="GQ77" s="533"/>
      <c r="GR77" s="533"/>
      <c r="GS77" s="533"/>
      <c r="GT77" s="533"/>
      <c r="GU77" s="533"/>
      <c r="GV77" s="533"/>
      <c r="GW77" s="533"/>
      <c r="GX77" s="533"/>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T77" s="531"/>
      <c r="IU77" s="531"/>
      <c r="IV77" s="531"/>
      <c r="IW77" s="531"/>
      <c r="IX77" s="531"/>
      <c r="IY77" s="531"/>
      <c r="IZ77" s="531"/>
      <c r="JA77" s="531"/>
      <c r="JB77" s="531"/>
      <c r="JC77" s="531"/>
      <c r="JD77" s="531"/>
      <c r="JE77" s="531"/>
      <c r="JF77" s="531"/>
      <c r="JG77" s="531"/>
      <c r="JH77" s="531"/>
      <c r="JI77" s="531"/>
      <c r="JJ77" s="531"/>
      <c r="JK77" s="531"/>
      <c r="JL77" s="531"/>
      <c r="JM77" s="531"/>
      <c r="JN77" s="531"/>
      <c r="JO77" s="531"/>
      <c r="JQ77" s="532"/>
      <c r="JR77" s="532"/>
      <c r="JS77" s="532"/>
      <c r="JT77" s="532"/>
      <c r="JU77" s="532"/>
      <c r="JV77" s="532"/>
      <c r="JW77" s="532"/>
      <c r="JX77" s="532"/>
      <c r="JY77" s="532"/>
      <c r="JZ77" s="532"/>
      <c r="KA77" s="532"/>
      <c r="KB77" s="532"/>
      <c r="KC77" s="532"/>
      <c r="KD77" s="532"/>
      <c r="KE77" s="532"/>
      <c r="KF77" s="532"/>
      <c r="KG77" s="532"/>
      <c r="KH77" s="532"/>
      <c r="KI77" s="532"/>
      <c r="KJ77" s="532"/>
      <c r="KK77" s="532"/>
      <c r="KL77" s="532"/>
      <c r="KN77" s="533"/>
      <c r="KO77" s="533"/>
      <c r="KP77" s="533"/>
      <c r="KQ77" s="533"/>
      <c r="KR77" s="533"/>
      <c r="KS77" s="533"/>
      <c r="KT77" s="533"/>
      <c r="KU77" s="533"/>
      <c r="KV77" s="533"/>
      <c r="KW77" s="533"/>
      <c r="KX77" s="533"/>
      <c r="KY77" s="533"/>
      <c r="KZ77" s="533"/>
      <c r="LA77" s="533"/>
      <c r="LB77" s="533"/>
      <c r="LC77" s="533"/>
      <c r="LD77" s="533"/>
      <c r="LE77" s="533"/>
      <c r="LF77" s="533"/>
      <c r="LG77" s="533"/>
      <c r="LH77" s="533"/>
      <c r="LI77" s="533"/>
    </row>
    <row r="78" spans="1:321" x14ac:dyDescent="0.25">
      <c r="A78" s="37" t="str">
        <f>LCI!A4</f>
        <v>Labor ($/yr)</v>
      </c>
      <c r="B78" s="128">
        <f>Transest!J10*B$76</f>
        <v>325.06590822015562</v>
      </c>
      <c r="C78" s="128">
        <f>HydroProcOil!K10*C$76</f>
        <v>325.06590822015562</v>
      </c>
      <c r="D78" s="13"/>
      <c r="E78" s="13"/>
      <c r="F78" s="13"/>
      <c r="G78" s="13"/>
      <c r="H78" s="13"/>
      <c r="I78" s="13"/>
      <c r="J78" s="128">
        <f>J76*HydroProcSyn!I10</f>
        <v>1389.899844625</v>
      </c>
      <c r="K78" s="128">
        <f>K76*HydroProcSyn!N10</f>
        <v>1080.5642175999999</v>
      </c>
      <c r="L78" s="128">
        <f>L76*HydroProcSyn!S10</f>
        <v>2653.1710699999999</v>
      </c>
      <c r="M78" s="296">
        <f>HydroProcOil!P10*M$76</f>
        <v>4824.1870142769485</v>
      </c>
      <c r="N78" s="128">
        <f>N76*HydroProcOil!U10</f>
        <v>11946.591904859735</v>
      </c>
      <c r="O78" s="253">
        <f>O76*HydroProcSyn!X10</f>
        <v>1205.98685</v>
      </c>
      <c r="P78" s="245"/>
      <c r="Q78" s="245"/>
      <c r="R78" s="245"/>
      <c r="S78" s="245"/>
      <c r="T78" s="264"/>
      <c r="U78" s="245"/>
      <c r="V78" s="245"/>
      <c r="X78" s="44"/>
      <c r="Y78" s="40"/>
      <c r="Z78" s="40"/>
      <c r="AA78" s="40"/>
      <c r="AB78" s="40"/>
      <c r="AC78" s="40"/>
      <c r="AD78" s="40"/>
      <c r="AE78" s="40"/>
      <c r="AF78" s="40"/>
      <c r="AG78" s="40"/>
      <c r="AH78" s="40"/>
      <c r="AI78" s="40"/>
      <c r="AJ78" s="40"/>
      <c r="AK78" s="40"/>
      <c r="AL78" s="261"/>
      <c r="AM78" s="259"/>
      <c r="AN78" s="259"/>
      <c r="AO78" s="259"/>
      <c r="AP78" s="259"/>
      <c r="AQ78" s="259"/>
      <c r="AR78" s="259"/>
      <c r="AS78" s="259"/>
      <c r="AU78" s="41"/>
      <c r="AV78" s="41"/>
      <c r="AW78" s="41"/>
      <c r="AX78" s="41"/>
      <c r="AY78" s="41"/>
      <c r="AZ78" s="41"/>
      <c r="BA78" s="41"/>
      <c r="BB78" s="41"/>
      <c r="BC78" s="41"/>
      <c r="BD78" s="41"/>
      <c r="BE78" s="41"/>
      <c r="BF78" s="41"/>
      <c r="BG78" s="41"/>
      <c r="BH78" s="41"/>
      <c r="BI78" s="41"/>
      <c r="BJ78" s="41"/>
      <c r="BK78" s="41"/>
      <c r="BL78" s="41"/>
      <c r="BM78" s="41"/>
      <c r="BN78" s="41"/>
      <c r="BO78" s="41"/>
      <c r="BP78" s="41"/>
      <c r="BR78" s="507"/>
      <c r="BS78" s="507"/>
      <c r="BT78" s="507"/>
      <c r="BU78" s="507"/>
      <c r="BV78" s="507"/>
      <c r="BW78" s="507"/>
      <c r="BX78" s="507"/>
      <c r="BY78" s="507"/>
      <c r="BZ78" s="507"/>
      <c r="CA78" s="507"/>
      <c r="CB78" s="507"/>
      <c r="CC78" s="507"/>
      <c r="CD78" s="507"/>
      <c r="CE78" s="507"/>
      <c r="CF78" s="507"/>
      <c r="CG78" s="507"/>
      <c r="CH78" s="507"/>
      <c r="CI78" s="507"/>
      <c r="CJ78" s="507"/>
      <c r="CK78" s="507"/>
      <c r="CL78" s="507"/>
      <c r="CM78" s="507"/>
      <c r="CO78" s="511"/>
      <c r="CP78" s="511"/>
      <c r="CQ78" s="511"/>
      <c r="CR78" s="511"/>
      <c r="CS78" s="511"/>
      <c r="CT78" s="511"/>
      <c r="CU78" s="511"/>
      <c r="CV78" s="511"/>
      <c r="CW78" s="511"/>
      <c r="CX78" s="511"/>
      <c r="CY78" s="511"/>
      <c r="CZ78" s="511"/>
      <c r="DA78" s="511"/>
      <c r="DB78" s="511"/>
      <c r="DC78" s="511"/>
      <c r="DD78" s="511"/>
      <c r="DE78" s="511"/>
      <c r="DF78" s="511"/>
      <c r="DG78" s="511"/>
      <c r="DH78" s="511"/>
      <c r="DI78" s="511"/>
      <c r="DJ78" s="511"/>
      <c r="DL78" s="530"/>
      <c r="DM78" s="530"/>
      <c r="DN78" s="530"/>
      <c r="DO78" s="530"/>
      <c r="DP78" s="530"/>
      <c r="DQ78" s="530"/>
      <c r="DR78" s="530"/>
      <c r="DS78" s="530"/>
      <c r="DT78" s="530"/>
      <c r="DU78" s="530"/>
      <c r="DV78" s="530"/>
      <c r="DW78" s="530"/>
      <c r="DX78" s="530"/>
      <c r="DY78" s="530"/>
      <c r="DZ78" s="530"/>
      <c r="EA78" s="530"/>
      <c r="EB78" s="530"/>
      <c r="EC78" s="530"/>
      <c r="ED78" s="530"/>
      <c r="EE78" s="530"/>
      <c r="EF78" s="530"/>
      <c r="EG78" s="530"/>
      <c r="EI78" s="531"/>
      <c r="EJ78" s="531"/>
      <c r="EK78" s="536"/>
      <c r="EL78" s="531"/>
      <c r="EM78" s="531"/>
      <c r="EN78" s="531"/>
      <c r="EO78" s="531"/>
      <c r="EP78" s="531"/>
      <c r="EQ78" s="531"/>
      <c r="ER78" s="531"/>
      <c r="ES78" s="531"/>
      <c r="ET78" s="531"/>
      <c r="EU78" s="531"/>
      <c r="EV78" s="531"/>
      <c r="EW78" s="531"/>
      <c r="EX78" s="531"/>
      <c r="EY78" s="531"/>
      <c r="EZ78" s="531"/>
      <c r="FA78" s="531"/>
      <c r="FB78" s="531"/>
      <c r="FC78" s="531"/>
      <c r="FD78" s="531"/>
      <c r="FF78" s="532"/>
      <c r="FG78" s="532"/>
      <c r="FH78" s="532"/>
      <c r="FI78" s="532"/>
      <c r="FJ78" s="532"/>
      <c r="FK78" s="532"/>
      <c r="FL78" s="532"/>
      <c r="FM78" s="532"/>
      <c r="FN78" s="532"/>
      <c r="FO78" s="532"/>
      <c r="FP78" s="532"/>
      <c r="FQ78" s="532"/>
      <c r="FR78" s="532"/>
      <c r="FS78" s="532"/>
      <c r="FT78" s="532"/>
      <c r="FU78" s="532"/>
      <c r="FV78" s="532"/>
      <c r="FW78" s="532"/>
      <c r="FX78" s="532"/>
      <c r="FY78" s="532"/>
      <c r="FZ78" s="532"/>
      <c r="GA78" s="532"/>
      <c r="GC78" s="533"/>
      <c r="GD78" s="533"/>
      <c r="GE78" s="533"/>
      <c r="GF78" s="533"/>
      <c r="GG78" s="533"/>
      <c r="GH78" s="533"/>
      <c r="GI78" s="533"/>
      <c r="GJ78" s="533"/>
      <c r="GK78" s="533"/>
      <c r="GL78" s="533"/>
      <c r="GM78" s="533"/>
      <c r="GN78" s="533"/>
      <c r="GO78" s="533"/>
      <c r="GP78" s="533"/>
      <c r="GQ78" s="533"/>
      <c r="GR78" s="533"/>
      <c r="GS78" s="533"/>
      <c r="GT78" s="533"/>
      <c r="GU78" s="533"/>
      <c r="GV78" s="533"/>
      <c r="GW78" s="533"/>
      <c r="GX78" s="533"/>
      <c r="GZ78" s="511"/>
      <c r="HA78" s="511"/>
      <c r="HB78" s="511"/>
      <c r="HC78" s="511"/>
      <c r="HD78" s="511"/>
      <c r="HE78" s="511"/>
      <c r="HF78" s="511"/>
      <c r="HG78" s="511"/>
      <c r="HH78" s="511"/>
      <c r="HI78" s="511"/>
      <c r="HJ78" s="511"/>
      <c r="HK78" s="511"/>
      <c r="HL78" s="511"/>
      <c r="HM78" s="511"/>
      <c r="HN78" s="511"/>
      <c r="HO78" s="511"/>
      <c r="HP78" s="511"/>
      <c r="HQ78" s="511"/>
      <c r="HR78" s="511"/>
      <c r="HS78" s="511"/>
      <c r="HT78" s="511"/>
      <c r="HU78" s="511"/>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T78" s="531"/>
      <c r="IU78" s="531"/>
      <c r="IV78" s="531"/>
      <c r="IW78" s="531"/>
      <c r="IX78" s="531"/>
      <c r="IY78" s="531"/>
      <c r="IZ78" s="531"/>
      <c r="JA78" s="531"/>
      <c r="JB78" s="531"/>
      <c r="JC78" s="531"/>
      <c r="JD78" s="531"/>
      <c r="JE78" s="531"/>
      <c r="JF78" s="531"/>
      <c r="JG78" s="531"/>
      <c r="JH78" s="531"/>
      <c r="JI78" s="531"/>
      <c r="JJ78" s="531"/>
      <c r="JK78" s="531"/>
      <c r="JL78" s="531"/>
      <c r="JM78" s="531"/>
      <c r="JN78" s="531"/>
      <c r="JO78" s="531"/>
      <c r="JQ78" s="532"/>
      <c r="JR78" s="532"/>
      <c r="JS78" s="532"/>
      <c r="JT78" s="532"/>
      <c r="JU78" s="532"/>
      <c r="JV78" s="532"/>
      <c r="JW78" s="532"/>
      <c r="JX78" s="532"/>
      <c r="JY78" s="532"/>
      <c r="JZ78" s="532"/>
      <c r="KA78" s="532"/>
      <c r="KB78" s="532"/>
      <c r="KC78" s="532"/>
      <c r="KD78" s="532"/>
      <c r="KE78" s="532"/>
      <c r="KF78" s="532"/>
      <c r="KG78" s="532"/>
      <c r="KH78" s="532"/>
      <c r="KI78" s="532"/>
      <c r="KJ78" s="532"/>
      <c r="KK78" s="532"/>
      <c r="KL78" s="532"/>
      <c r="KN78" s="533"/>
      <c r="KO78" s="533"/>
      <c r="KP78" s="533"/>
      <c r="KQ78" s="533"/>
      <c r="KR78" s="533"/>
      <c r="KS78" s="533"/>
      <c r="KT78" s="533"/>
      <c r="KU78" s="533"/>
      <c r="KV78" s="533"/>
      <c r="KW78" s="533"/>
      <c r="KX78" s="533"/>
      <c r="KY78" s="533"/>
      <c r="KZ78" s="533"/>
      <c r="LA78" s="533"/>
      <c r="LB78" s="533"/>
      <c r="LC78" s="533"/>
      <c r="LD78" s="533"/>
      <c r="LE78" s="533"/>
      <c r="LF78" s="533"/>
      <c r="LG78" s="533"/>
      <c r="LH78" s="533"/>
      <c r="LI78" s="533"/>
    </row>
    <row r="79" spans="1:321" x14ac:dyDescent="0.25">
      <c r="A79" s="37" t="str">
        <f>LCI!A71</f>
        <v>Algal Oil (kg/yr)</v>
      </c>
      <c r="B79" s="13"/>
      <c r="C79" s="13"/>
      <c r="D79" s="13"/>
      <c r="E79" s="13"/>
      <c r="F79" s="13"/>
      <c r="G79" s="13"/>
      <c r="H79" s="13"/>
      <c r="I79" s="13"/>
      <c r="J79" s="128"/>
      <c r="K79" s="128"/>
      <c r="L79" s="128"/>
      <c r="M79" s="296">
        <f>HydroProcOil!P4*M$76</f>
        <v>995026.49769316055</v>
      </c>
      <c r="N79" s="128">
        <f>N76*HydroProcOil!U4</f>
        <v>2464078.5001249998</v>
      </c>
      <c r="O79" s="253"/>
      <c r="P79" s="245"/>
      <c r="Q79" s="245"/>
      <c r="R79" s="245"/>
      <c r="S79" s="245"/>
      <c r="T79" s="264"/>
      <c r="U79" s="245"/>
      <c r="V79" s="245"/>
      <c r="X79" s="44"/>
      <c r="Y79" s="40"/>
      <c r="Z79" s="40"/>
      <c r="AA79" s="40"/>
      <c r="AB79" s="40"/>
      <c r="AC79" s="40"/>
      <c r="AD79" s="40"/>
      <c r="AE79" s="40"/>
      <c r="AF79" s="40"/>
      <c r="AG79" s="40"/>
      <c r="AH79" s="40"/>
      <c r="AI79" s="40"/>
      <c r="AJ79" s="40"/>
      <c r="AK79" s="40"/>
      <c r="AL79" s="261"/>
      <c r="AM79" s="259"/>
      <c r="AN79" s="259"/>
      <c r="AO79" s="259"/>
      <c r="AP79" s="259"/>
      <c r="AQ79" s="259"/>
      <c r="AR79" s="259"/>
      <c r="AS79" s="259"/>
      <c r="AU79" s="41"/>
      <c r="AV79" s="41"/>
      <c r="AW79" s="41"/>
      <c r="AX79" s="41"/>
      <c r="AY79" s="41"/>
      <c r="AZ79" s="41"/>
      <c r="BA79" s="41"/>
      <c r="BB79" s="41"/>
      <c r="BC79" s="41"/>
      <c r="BD79" s="41"/>
      <c r="BE79" s="41"/>
      <c r="BF79" s="41"/>
      <c r="BG79" s="41"/>
      <c r="BH79" s="41"/>
      <c r="BI79" s="41"/>
      <c r="BJ79" s="41"/>
      <c r="BK79" s="41"/>
      <c r="BL79" s="41"/>
      <c r="BM79" s="41"/>
      <c r="BN79" s="41"/>
      <c r="BO79" s="41"/>
      <c r="BP79" s="41"/>
      <c r="BR79" s="507"/>
      <c r="BS79" s="507"/>
      <c r="BT79" s="507"/>
      <c r="BU79" s="507"/>
      <c r="BV79" s="507"/>
      <c r="BW79" s="507"/>
      <c r="BX79" s="507"/>
      <c r="BY79" s="507"/>
      <c r="BZ79" s="507"/>
      <c r="CA79" s="507"/>
      <c r="CB79" s="507"/>
      <c r="CC79" s="507"/>
      <c r="CD79" s="507"/>
      <c r="CE79" s="507"/>
      <c r="CF79" s="507"/>
      <c r="CG79" s="507"/>
      <c r="CH79" s="507"/>
      <c r="CI79" s="507"/>
      <c r="CJ79" s="507"/>
      <c r="CK79" s="507"/>
      <c r="CL79" s="507"/>
      <c r="CM79" s="507"/>
      <c r="CO79" s="511"/>
      <c r="CP79" s="511"/>
      <c r="CQ79" s="511"/>
      <c r="CR79" s="511"/>
      <c r="CS79" s="511"/>
      <c r="CT79" s="511"/>
      <c r="CU79" s="511"/>
      <c r="CV79" s="511"/>
      <c r="CW79" s="511"/>
      <c r="CX79" s="511"/>
      <c r="CY79" s="511"/>
      <c r="CZ79" s="511"/>
      <c r="DA79" s="511"/>
      <c r="DB79" s="511"/>
      <c r="DC79" s="511"/>
      <c r="DD79" s="511"/>
      <c r="DE79" s="511"/>
      <c r="DF79" s="511"/>
      <c r="DG79" s="511"/>
      <c r="DH79" s="511"/>
      <c r="DI79" s="511"/>
      <c r="DJ79" s="511"/>
      <c r="DL79" s="530"/>
      <c r="DM79" s="530"/>
      <c r="DN79" s="530"/>
      <c r="DO79" s="530"/>
      <c r="DP79" s="530"/>
      <c r="DQ79" s="530"/>
      <c r="DR79" s="530"/>
      <c r="DS79" s="530"/>
      <c r="DT79" s="530"/>
      <c r="DU79" s="530"/>
      <c r="DV79" s="530"/>
      <c r="DW79" s="530"/>
      <c r="DX79" s="530"/>
      <c r="DY79" s="530"/>
      <c r="DZ79" s="530"/>
      <c r="EA79" s="530"/>
      <c r="EB79" s="530"/>
      <c r="EC79" s="530"/>
      <c r="ED79" s="530"/>
      <c r="EE79" s="530"/>
      <c r="EF79" s="530"/>
      <c r="EG79" s="530"/>
      <c r="EI79" s="531"/>
      <c r="EJ79" s="531"/>
      <c r="EK79" s="536"/>
      <c r="EL79" s="531"/>
      <c r="EM79" s="531"/>
      <c r="EN79" s="531"/>
      <c r="EO79" s="531"/>
      <c r="EP79" s="531"/>
      <c r="EQ79" s="531"/>
      <c r="ER79" s="531"/>
      <c r="ES79" s="531"/>
      <c r="ET79" s="531"/>
      <c r="EU79" s="531"/>
      <c r="EV79" s="531"/>
      <c r="EW79" s="531"/>
      <c r="EX79" s="531"/>
      <c r="EY79" s="531"/>
      <c r="EZ79" s="531"/>
      <c r="FA79" s="531"/>
      <c r="FB79" s="531"/>
      <c r="FC79" s="531"/>
      <c r="FD79" s="531"/>
      <c r="FF79" s="532"/>
      <c r="FG79" s="532"/>
      <c r="FH79" s="532"/>
      <c r="FI79" s="532"/>
      <c r="FJ79" s="532"/>
      <c r="FK79" s="532"/>
      <c r="FL79" s="532"/>
      <c r="FM79" s="532"/>
      <c r="FN79" s="532"/>
      <c r="FO79" s="532"/>
      <c r="FP79" s="532"/>
      <c r="FQ79" s="532"/>
      <c r="FR79" s="532"/>
      <c r="FS79" s="532"/>
      <c r="FT79" s="532"/>
      <c r="FU79" s="532"/>
      <c r="FV79" s="532"/>
      <c r="FW79" s="532"/>
      <c r="FX79" s="532"/>
      <c r="FY79" s="532"/>
      <c r="FZ79" s="532"/>
      <c r="GA79" s="532"/>
      <c r="GC79" s="533"/>
      <c r="GD79" s="533"/>
      <c r="GE79" s="533"/>
      <c r="GF79" s="533"/>
      <c r="GG79" s="533"/>
      <c r="GH79" s="533"/>
      <c r="GI79" s="533"/>
      <c r="GJ79" s="533"/>
      <c r="GK79" s="533"/>
      <c r="GL79" s="533"/>
      <c r="GM79" s="533"/>
      <c r="GN79" s="533"/>
      <c r="GO79" s="533"/>
      <c r="GP79" s="533"/>
      <c r="GQ79" s="533"/>
      <c r="GR79" s="533"/>
      <c r="GS79" s="533"/>
      <c r="GT79" s="533"/>
      <c r="GU79" s="533"/>
      <c r="GV79" s="533"/>
      <c r="GW79" s="533"/>
      <c r="GX79" s="533"/>
      <c r="GZ79" s="511"/>
      <c r="HA79" s="511"/>
      <c r="HB79" s="511"/>
      <c r="HC79" s="511"/>
      <c r="HD79" s="511"/>
      <c r="HE79" s="511"/>
      <c r="HF79" s="511"/>
      <c r="HG79" s="511"/>
      <c r="HH79" s="511"/>
      <c r="HI79" s="511"/>
      <c r="HJ79" s="511"/>
      <c r="HK79" s="511"/>
      <c r="HL79" s="511"/>
      <c r="HM79" s="511"/>
      <c r="HN79" s="511"/>
      <c r="HO79" s="511"/>
      <c r="HP79" s="511"/>
      <c r="HQ79" s="511"/>
      <c r="HR79" s="511"/>
      <c r="HS79" s="511"/>
      <c r="HT79" s="511"/>
      <c r="HU79" s="511"/>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T79" s="531"/>
      <c r="IU79" s="531"/>
      <c r="IV79" s="531"/>
      <c r="IW79" s="531"/>
      <c r="IX79" s="531"/>
      <c r="IY79" s="531"/>
      <c r="IZ79" s="531"/>
      <c r="JA79" s="531"/>
      <c r="JB79" s="531"/>
      <c r="JC79" s="531"/>
      <c r="JD79" s="531"/>
      <c r="JE79" s="531"/>
      <c r="JF79" s="531"/>
      <c r="JG79" s="531"/>
      <c r="JH79" s="531"/>
      <c r="JI79" s="531"/>
      <c r="JJ79" s="531"/>
      <c r="JK79" s="531"/>
      <c r="JL79" s="531"/>
      <c r="JM79" s="531"/>
      <c r="JN79" s="531"/>
      <c r="JO79" s="531"/>
      <c r="JQ79" s="532"/>
      <c r="JR79" s="532"/>
      <c r="JS79" s="532"/>
      <c r="JT79" s="532"/>
      <c r="JU79" s="532"/>
      <c r="JV79" s="532"/>
      <c r="JW79" s="532"/>
      <c r="JX79" s="532"/>
      <c r="JY79" s="532"/>
      <c r="JZ79" s="532"/>
      <c r="KA79" s="532"/>
      <c r="KB79" s="532"/>
      <c r="KC79" s="532"/>
      <c r="KD79" s="532"/>
      <c r="KE79" s="532"/>
      <c r="KF79" s="532"/>
      <c r="KG79" s="532"/>
      <c r="KH79" s="532"/>
      <c r="KI79" s="532"/>
      <c r="KJ79" s="532"/>
      <c r="KK79" s="532"/>
      <c r="KL79" s="532"/>
      <c r="KN79" s="533"/>
      <c r="KO79" s="533"/>
      <c r="KP79" s="533"/>
      <c r="KQ79" s="533"/>
      <c r="KR79" s="533"/>
      <c r="KS79" s="533"/>
      <c r="KT79" s="533"/>
      <c r="KU79" s="533"/>
      <c r="KV79" s="533"/>
      <c r="KW79" s="533"/>
      <c r="KX79" s="533"/>
      <c r="KY79" s="533"/>
      <c r="KZ79" s="533"/>
      <c r="LA79" s="533"/>
      <c r="LB79" s="533"/>
      <c r="LC79" s="533"/>
      <c r="LD79" s="533"/>
      <c r="LE79" s="533"/>
      <c r="LF79" s="533"/>
      <c r="LG79" s="533"/>
      <c r="LH79" s="533"/>
      <c r="LI79" s="533"/>
    </row>
    <row r="80" spans="1:321" x14ac:dyDescent="0.25">
      <c r="A80" s="37" t="str">
        <f>LCI!A20</f>
        <v>EtOH Catalysts (kg/yr)</v>
      </c>
      <c r="B80" s="13"/>
      <c r="C80" s="13"/>
      <c r="D80" s="13"/>
      <c r="E80" s="13"/>
      <c r="F80" s="13"/>
      <c r="G80" s="13"/>
      <c r="H80" s="13"/>
      <c r="I80" s="13"/>
      <c r="J80" s="128"/>
      <c r="K80" s="128"/>
      <c r="L80" s="128"/>
      <c r="M80" s="69"/>
      <c r="N80" s="128"/>
      <c r="O80" s="253"/>
      <c r="P80" s="245"/>
      <c r="Q80" s="245"/>
      <c r="R80" s="245"/>
      <c r="S80" s="245"/>
      <c r="T80" s="264"/>
      <c r="U80" s="245"/>
      <c r="V80" s="245"/>
      <c r="X80" s="44"/>
      <c r="Y80" s="40"/>
      <c r="Z80" s="40"/>
      <c r="AA80" s="40"/>
      <c r="AB80" s="40"/>
      <c r="AC80" s="40"/>
      <c r="AD80" s="40"/>
      <c r="AE80" s="40"/>
      <c r="AF80" s="40"/>
      <c r="AG80" s="40"/>
      <c r="AH80" s="40"/>
      <c r="AI80" s="40"/>
      <c r="AJ80" s="40"/>
      <c r="AK80" s="40"/>
      <c r="AL80" s="261"/>
      <c r="AM80" s="259"/>
      <c r="AN80" s="259"/>
      <c r="AO80" s="259"/>
      <c r="AP80" s="259"/>
      <c r="AQ80" s="259"/>
      <c r="AR80" s="259"/>
      <c r="AS80" s="259"/>
      <c r="AU80" s="41"/>
      <c r="AV80" s="41"/>
      <c r="AW80" s="41"/>
      <c r="AX80" s="41"/>
      <c r="AY80" s="41"/>
      <c r="AZ80" s="41"/>
      <c r="BA80" s="41"/>
      <c r="BB80" s="41"/>
      <c r="BC80" s="41"/>
      <c r="BD80" s="41"/>
      <c r="BE80" s="41"/>
      <c r="BF80" s="41"/>
      <c r="BG80" s="41"/>
      <c r="BH80" s="41"/>
      <c r="BI80" s="41"/>
      <c r="BJ80" s="41"/>
      <c r="BK80" s="41"/>
      <c r="BL80" s="41"/>
      <c r="BM80" s="41"/>
      <c r="BN80" s="41"/>
      <c r="BO80" s="41"/>
      <c r="BP80" s="41"/>
      <c r="BR80" s="507"/>
      <c r="BS80" s="507"/>
      <c r="BT80" s="507"/>
      <c r="BU80" s="507"/>
      <c r="BV80" s="507"/>
      <c r="BW80" s="507"/>
      <c r="BX80" s="507"/>
      <c r="BY80" s="507"/>
      <c r="BZ80" s="507"/>
      <c r="CA80" s="507"/>
      <c r="CB80" s="507"/>
      <c r="CC80" s="507"/>
      <c r="CD80" s="507"/>
      <c r="CE80" s="507"/>
      <c r="CF80" s="507"/>
      <c r="CG80" s="507"/>
      <c r="CH80" s="507"/>
      <c r="CI80" s="507"/>
      <c r="CJ80" s="507"/>
      <c r="CK80" s="507"/>
      <c r="CL80" s="507"/>
      <c r="CM80" s="507"/>
      <c r="CO80" s="511"/>
      <c r="CP80" s="511"/>
      <c r="CQ80" s="511"/>
      <c r="CR80" s="511"/>
      <c r="CS80" s="511"/>
      <c r="CT80" s="511"/>
      <c r="CU80" s="511"/>
      <c r="CV80" s="511"/>
      <c r="CW80" s="511"/>
      <c r="CX80" s="511"/>
      <c r="CY80" s="511"/>
      <c r="CZ80" s="511"/>
      <c r="DA80" s="511"/>
      <c r="DB80" s="511"/>
      <c r="DC80" s="511"/>
      <c r="DD80" s="511"/>
      <c r="DE80" s="511"/>
      <c r="DF80" s="511"/>
      <c r="DG80" s="511"/>
      <c r="DH80" s="511"/>
      <c r="DI80" s="511"/>
      <c r="DJ80" s="511"/>
      <c r="DL80" s="530"/>
      <c r="DM80" s="530"/>
      <c r="DN80" s="530"/>
      <c r="DO80" s="530"/>
      <c r="DP80" s="530"/>
      <c r="DQ80" s="530"/>
      <c r="DR80" s="530"/>
      <c r="DS80" s="530"/>
      <c r="DT80" s="530"/>
      <c r="DU80" s="530"/>
      <c r="DV80" s="530"/>
      <c r="DW80" s="530"/>
      <c r="DX80" s="530"/>
      <c r="DY80" s="530"/>
      <c r="DZ80" s="530"/>
      <c r="EA80" s="530"/>
      <c r="EB80" s="530"/>
      <c r="EC80" s="530"/>
      <c r="ED80" s="530"/>
      <c r="EE80" s="530"/>
      <c r="EF80" s="530"/>
      <c r="EG80" s="530"/>
      <c r="EI80" s="531"/>
      <c r="EJ80" s="531"/>
      <c r="EK80" s="536"/>
      <c r="EL80" s="531"/>
      <c r="EM80" s="531"/>
      <c r="EN80" s="531"/>
      <c r="EO80" s="531"/>
      <c r="EP80" s="531"/>
      <c r="EQ80" s="531"/>
      <c r="ER80" s="531"/>
      <c r="ES80" s="531"/>
      <c r="ET80" s="531"/>
      <c r="EU80" s="531"/>
      <c r="EV80" s="531"/>
      <c r="EW80" s="531"/>
      <c r="EX80" s="531"/>
      <c r="EY80" s="531"/>
      <c r="EZ80" s="531"/>
      <c r="FA80" s="531"/>
      <c r="FB80" s="531"/>
      <c r="FC80" s="531"/>
      <c r="FD80" s="531"/>
      <c r="FF80" s="532"/>
      <c r="FG80" s="532"/>
      <c r="FH80" s="532"/>
      <c r="FI80" s="532"/>
      <c r="FJ80" s="532"/>
      <c r="FK80" s="532"/>
      <c r="FL80" s="532"/>
      <c r="FM80" s="532"/>
      <c r="FN80" s="532"/>
      <c r="FO80" s="532"/>
      <c r="FP80" s="532"/>
      <c r="FQ80" s="532"/>
      <c r="FR80" s="532"/>
      <c r="FS80" s="532"/>
      <c r="FT80" s="532"/>
      <c r="FU80" s="532"/>
      <c r="FV80" s="532"/>
      <c r="FW80" s="532"/>
      <c r="FX80" s="532"/>
      <c r="FY80" s="532"/>
      <c r="FZ80" s="532"/>
      <c r="GA80" s="532"/>
      <c r="GC80" s="533"/>
      <c r="GD80" s="533"/>
      <c r="GE80" s="533"/>
      <c r="GF80" s="533"/>
      <c r="GG80" s="533"/>
      <c r="GH80" s="533"/>
      <c r="GI80" s="533"/>
      <c r="GJ80" s="533"/>
      <c r="GK80" s="533"/>
      <c r="GL80" s="533"/>
      <c r="GM80" s="533"/>
      <c r="GN80" s="533"/>
      <c r="GO80" s="533"/>
      <c r="GP80" s="533"/>
      <c r="GQ80" s="533"/>
      <c r="GR80" s="533"/>
      <c r="GS80" s="533"/>
      <c r="GT80" s="533"/>
      <c r="GU80" s="533"/>
      <c r="GV80" s="533"/>
      <c r="GW80" s="533"/>
      <c r="GX80" s="533"/>
      <c r="GZ80" s="511"/>
      <c r="HA80" s="511"/>
      <c r="HB80" s="511"/>
      <c r="HC80" s="511"/>
      <c r="HD80" s="511"/>
      <c r="HE80" s="511"/>
      <c r="HF80" s="511"/>
      <c r="HG80" s="511"/>
      <c r="HH80" s="511"/>
      <c r="HI80" s="511"/>
      <c r="HJ80" s="511"/>
      <c r="HK80" s="511"/>
      <c r="HL80" s="511"/>
      <c r="HM80" s="511"/>
      <c r="HN80" s="511"/>
      <c r="HO80" s="511"/>
      <c r="HP80" s="511"/>
      <c r="HQ80" s="511"/>
      <c r="HR80" s="511"/>
      <c r="HS80" s="511"/>
      <c r="HT80" s="511"/>
      <c r="HU80" s="511"/>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T80" s="531"/>
      <c r="IU80" s="531"/>
      <c r="IV80" s="531"/>
      <c r="IW80" s="531"/>
      <c r="IX80" s="531"/>
      <c r="IY80" s="531"/>
      <c r="IZ80" s="531"/>
      <c r="JA80" s="531"/>
      <c r="JB80" s="531"/>
      <c r="JC80" s="531"/>
      <c r="JD80" s="531"/>
      <c r="JE80" s="531"/>
      <c r="JF80" s="531"/>
      <c r="JG80" s="531"/>
      <c r="JH80" s="531"/>
      <c r="JI80" s="531"/>
      <c r="JJ80" s="531"/>
      <c r="JK80" s="531"/>
      <c r="JL80" s="531"/>
      <c r="JM80" s="531"/>
      <c r="JN80" s="531"/>
      <c r="JO80" s="531"/>
      <c r="JQ80" s="532"/>
      <c r="JR80" s="532"/>
      <c r="JS80" s="532"/>
      <c r="JT80" s="532"/>
      <c r="JU80" s="532"/>
      <c r="JV80" s="532"/>
      <c r="JW80" s="532"/>
      <c r="JX80" s="532"/>
      <c r="JY80" s="532"/>
      <c r="JZ80" s="532"/>
      <c r="KA80" s="532"/>
      <c r="KB80" s="532"/>
      <c r="KC80" s="532"/>
      <c r="KD80" s="532"/>
      <c r="KE80" s="532"/>
      <c r="KF80" s="532"/>
      <c r="KG80" s="532"/>
      <c r="KH80" s="532"/>
      <c r="KI80" s="532"/>
      <c r="KJ80" s="532"/>
      <c r="KK80" s="532"/>
      <c r="KL80" s="532"/>
      <c r="KN80" s="533"/>
      <c r="KO80" s="533"/>
      <c r="KP80" s="533"/>
      <c r="KQ80" s="533"/>
      <c r="KR80" s="533"/>
      <c r="KS80" s="533"/>
      <c r="KT80" s="533"/>
      <c r="KU80" s="533"/>
      <c r="KV80" s="533"/>
      <c r="KW80" s="533"/>
      <c r="KX80" s="533"/>
      <c r="KY80" s="533"/>
      <c r="KZ80" s="533"/>
      <c r="LA80" s="533"/>
      <c r="LB80" s="533"/>
      <c r="LC80" s="533"/>
      <c r="LD80" s="533"/>
      <c r="LE80" s="533"/>
      <c r="LF80" s="533"/>
      <c r="LG80" s="533"/>
      <c r="LH80" s="533"/>
      <c r="LI80" s="533"/>
    </row>
    <row r="81" spans="1:321" x14ac:dyDescent="0.25">
      <c r="A81" s="37" t="str">
        <f>LCI!A33</f>
        <v>Methanol (kg/yr)</v>
      </c>
      <c r="B81" s="128">
        <f>Transest!J5*B$76</f>
        <v>6600.8378349680961</v>
      </c>
      <c r="C81" s="13"/>
      <c r="D81" s="13"/>
      <c r="E81" s="13"/>
      <c r="F81" s="13"/>
      <c r="G81" s="13"/>
      <c r="H81" s="13"/>
      <c r="I81" s="13"/>
      <c r="J81" s="128"/>
      <c r="K81" s="128"/>
      <c r="L81" s="128"/>
      <c r="M81" s="69"/>
      <c r="N81" s="128"/>
      <c r="O81" s="253"/>
      <c r="P81" s="245"/>
      <c r="Q81" s="245"/>
      <c r="R81" s="245"/>
      <c r="S81" s="245"/>
      <c r="T81" s="264"/>
      <c r="U81" s="245"/>
      <c r="V81" s="245"/>
      <c r="X81" s="44"/>
      <c r="Y81" s="40"/>
      <c r="Z81" s="40"/>
      <c r="AA81" s="40"/>
      <c r="AB81" s="40"/>
      <c r="AC81" s="40"/>
      <c r="AD81" s="40"/>
      <c r="AE81" s="40"/>
      <c r="AF81" s="40"/>
      <c r="AG81" s="40"/>
      <c r="AH81" s="40"/>
      <c r="AI81" s="40"/>
      <c r="AJ81" s="40"/>
      <c r="AK81" s="40"/>
      <c r="AL81" s="261"/>
      <c r="AM81" s="259"/>
      <c r="AN81" s="259"/>
      <c r="AO81" s="259"/>
      <c r="AP81" s="259"/>
      <c r="AQ81" s="259"/>
      <c r="AR81" s="259"/>
      <c r="AS81" s="259"/>
      <c r="AU81" s="41"/>
      <c r="AV81" s="41"/>
      <c r="AW81" s="41"/>
      <c r="AX81" s="41"/>
      <c r="AY81" s="41"/>
      <c r="AZ81" s="41"/>
      <c r="BA81" s="41"/>
      <c r="BB81" s="41"/>
      <c r="BC81" s="41"/>
      <c r="BD81" s="41"/>
      <c r="BE81" s="41"/>
      <c r="BF81" s="41"/>
      <c r="BG81" s="41"/>
      <c r="BH81" s="41"/>
      <c r="BI81" s="41"/>
      <c r="BJ81" s="41"/>
      <c r="BK81" s="41"/>
      <c r="BL81" s="41"/>
      <c r="BM81" s="41"/>
      <c r="BN81" s="41"/>
      <c r="BO81" s="41"/>
      <c r="BP81" s="41"/>
      <c r="BR81" s="507"/>
      <c r="BS81" s="507"/>
      <c r="BT81" s="507"/>
      <c r="BU81" s="507"/>
      <c r="BV81" s="507"/>
      <c r="BW81" s="507"/>
      <c r="BX81" s="507"/>
      <c r="BY81" s="507"/>
      <c r="BZ81" s="507"/>
      <c r="CA81" s="507"/>
      <c r="CB81" s="507"/>
      <c r="CC81" s="507"/>
      <c r="CD81" s="507"/>
      <c r="CE81" s="507"/>
      <c r="CF81" s="507"/>
      <c r="CG81" s="507"/>
      <c r="CH81" s="507"/>
      <c r="CI81" s="507"/>
      <c r="CJ81" s="507"/>
      <c r="CK81" s="507"/>
      <c r="CL81" s="507"/>
      <c r="CM81" s="507"/>
      <c r="CO81" s="511"/>
      <c r="CP81" s="511"/>
      <c r="CQ81" s="511"/>
      <c r="CR81" s="511"/>
      <c r="CS81" s="511"/>
      <c r="CT81" s="511"/>
      <c r="CU81" s="511"/>
      <c r="CV81" s="511"/>
      <c r="CW81" s="511"/>
      <c r="CX81" s="511"/>
      <c r="CY81" s="511"/>
      <c r="CZ81" s="511"/>
      <c r="DA81" s="511"/>
      <c r="DB81" s="511"/>
      <c r="DC81" s="511"/>
      <c r="DD81" s="511"/>
      <c r="DE81" s="511"/>
      <c r="DF81" s="511"/>
      <c r="DG81" s="511"/>
      <c r="DH81" s="511"/>
      <c r="DI81" s="511"/>
      <c r="DJ81" s="511"/>
      <c r="DL81" s="530"/>
      <c r="DM81" s="530"/>
      <c r="DN81" s="530"/>
      <c r="DO81" s="530"/>
      <c r="DP81" s="530"/>
      <c r="DQ81" s="530"/>
      <c r="DR81" s="530"/>
      <c r="DS81" s="530"/>
      <c r="DT81" s="530"/>
      <c r="DU81" s="530"/>
      <c r="DV81" s="530"/>
      <c r="DW81" s="530"/>
      <c r="DX81" s="530"/>
      <c r="DY81" s="530"/>
      <c r="DZ81" s="530"/>
      <c r="EA81" s="530"/>
      <c r="EB81" s="530"/>
      <c r="EC81" s="530"/>
      <c r="ED81" s="530"/>
      <c r="EE81" s="530"/>
      <c r="EF81" s="530"/>
      <c r="EG81" s="530"/>
      <c r="EI81" s="531"/>
      <c r="EJ81" s="531"/>
      <c r="EK81" s="536"/>
      <c r="EL81" s="531"/>
      <c r="EM81" s="531"/>
      <c r="EN81" s="531"/>
      <c r="EO81" s="531"/>
      <c r="EP81" s="531"/>
      <c r="EQ81" s="531"/>
      <c r="ER81" s="531"/>
      <c r="ES81" s="531"/>
      <c r="ET81" s="531"/>
      <c r="EU81" s="531"/>
      <c r="EV81" s="531"/>
      <c r="EW81" s="531"/>
      <c r="EX81" s="531"/>
      <c r="EY81" s="531"/>
      <c r="EZ81" s="531"/>
      <c r="FA81" s="531"/>
      <c r="FB81" s="531"/>
      <c r="FC81" s="531"/>
      <c r="FD81" s="531"/>
      <c r="FF81" s="532"/>
      <c r="FG81" s="532"/>
      <c r="FH81" s="532"/>
      <c r="FI81" s="532"/>
      <c r="FJ81" s="532"/>
      <c r="FK81" s="532"/>
      <c r="FL81" s="532"/>
      <c r="FM81" s="532"/>
      <c r="FN81" s="532"/>
      <c r="FO81" s="532"/>
      <c r="FP81" s="532"/>
      <c r="FQ81" s="532"/>
      <c r="FR81" s="532"/>
      <c r="FS81" s="532"/>
      <c r="FT81" s="532"/>
      <c r="FU81" s="532"/>
      <c r="FV81" s="532"/>
      <c r="FW81" s="532"/>
      <c r="FX81" s="532"/>
      <c r="FY81" s="532"/>
      <c r="FZ81" s="532"/>
      <c r="GA81" s="532"/>
      <c r="GC81" s="533"/>
      <c r="GD81" s="533"/>
      <c r="GE81" s="533"/>
      <c r="GF81" s="533"/>
      <c r="GG81" s="533"/>
      <c r="GH81" s="533"/>
      <c r="GI81" s="533"/>
      <c r="GJ81" s="533"/>
      <c r="GK81" s="533"/>
      <c r="GL81" s="533"/>
      <c r="GM81" s="533"/>
      <c r="GN81" s="533"/>
      <c r="GO81" s="533"/>
      <c r="GP81" s="533"/>
      <c r="GQ81" s="533"/>
      <c r="GR81" s="533"/>
      <c r="GS81" s="533"/>
      <c r="GT81" s="533"/>
      <c r="GU81" s="533"/>
      <c r="GV81" s="533"/>
      <c r="GW81" s="533"/>
      <c r="GX81" s="533"/>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T81" s="531"/>
      <c r="IU81" s="531"/>
      <c r="IV81" s="531"/>
      <c r="IW81" s="531"/>
      <c r="IX81" s="531"/>
      <c r="IY81" s="531"/>
      <c r="IZ81" s="531"/>
      <c r="JA81" s="531"/>
      <c r="JB81" s="531"/>
      <c r="JC81" s="531"/>
      <c r="JD81" s="531"/>
      <c r="JE81" s="531"/>
      <c r="JF81" s="531"/>
      <c r="JG81" s="531"/>
      <c r="JH81" s="531"/>
      <c r="JI81" s="531"/>
      <c r="JJ81" s="531"/>
      <c r="JK81" s="531"/>
      <c r="JL81" s="531"/>
      <c r="JM81" s="531"/>
      <c r="JN81" s="531"/>
      <c r="JO81" s="531"/>
      <c r="JQ81" s="532"/>
      <c r="JR81" s="532"/>
      <c r="JS81" s="532"/>
      <c r="JT81" s="532"/>
      <c r="JU81" s="532"/>
      <c r="JV81" s="532"/>
      <c r="JW81" s="532"/>
      <c r="JX81" s="532"/>
      <c r="JY81" s="532"/>
      <c r="JZ81" s="532"/>
      <c r="KA81" s="532"/>
      <c r="KB81" s="532"/>
      <c r="KC81" s="532"/>
      <c r="KD81" s="532"/>
      <c r="KE81" s="532"/>
      <c r="KF81" s="532"/>
      <c r="KG81" s="532"/>
      <c r="KH81" s="532"/>
      <c r="KI81" s="532"/>
      <c r="KJ81" s="532"/>
      <c r="KK81" s="532"/>
      <c r="KL81" s="532"/>
      <c r="KN81" s="533"/>
      <c r="KO81" s="533"/>
      <c r="KP81" s="533"/>
      <c r="KQ81" s="533"/>
      <c r="KR81" s="533"/>
      <c r="KS81" s="533"/>
      <c r="KT81" s="533"/>
      <c r="KU81" s="533"/>
      <c r="KV81" s="533"/>
      <c r="KW81" s="533"/>
      <c r="KX81" s="533"/>
      <c r="KY81" s="533"/>
      <c r="KZ81" s="533"/>
      <c r="LA81" s="533"/>
      <c r="LB81" s="533"/>
      <c r="LC81" s="533"/>
      <c r="LD81" s="533"/>
      <c r="LE81" s="533"/>
      <c r="LF81" s="533"/>
      <c r="LG81" s="533"/>
      <c r="LH81" s="533"/>
      <c r="LI81" s="533"/>
    </row>
    <row r="82" spans="1:321" x14ac:dyDescent="0.25">
      <c r="A82" s="37" t="str">
        <f>LCI!A85</f>
        <v>Soybean Oil (kg/yr)</v>
      </c>
      <c r="B82" s="128">
        <f>Transest!J4*B$76</f>
        <v>67047.399120000016</v>
      </c>
      <c r="C82" s="128">
        <f>HydroProcOil!K4*C$76</f>
        <v>67047.399120000016</v>
      </c>
      <c r="D82" s="13"/>
      <c r="E82" s="13"/>
      <c r="F82" s="13"/>
      <c r="G82" s="13"/>
      <c r="H82" s="13"/>
      <c r="I82" s="13"/>
      <c r="J82" s="128"/>
      <c r="K82" s="128"/>
      <c r="L82" s="128"/>
      <c r="M82" s="69"/>
      <c r="N82" s="128"/>
      <c r="O82" s="253"/>
      <c r="P82" s="245"/>
      <c r="Q82" s="245"/>
      <c r="R82" s="245"/>
      <c r="S82" s="245"/>
      <c r="T82" s="264"/>
      <c r="U82" s="245"/>
      <c r="V82" s="245"/>
      <c r="X82" s="44"/>
      <c r="Y82" s="40"/>
      <c r="Z82" s="40"/>
      <c r="AA82" s="40"/>
      <c r="AB82" s="40"/>
      <c r="AC82" s="40"/>
      <c r="AD82" s="40"/>
      <c r="AE82" s="40"/>
      <c r="AF82" s="40"/>
      <c r="AG82" s="40"/>
      <c r="AH82" s="40"/>
      <c r="AI82" s="40"/>
      <c r="AJ82" s="40"/>
      <c r="AK82" s="40"/>
      <c r="AL82" s="261"/>
      <c r="AM82" s="259"/>
      <c r="AN82" s="259"/>
      <c r="AO82" s="259"/>
      <c r="AP82" s="259"/>
      <c r="AQ82" s="259"/>
      <c r="AR82" s="259"/>
      <c r="AS82" s="259"/>
      <c r="AU82" s="41"/>
      <c r="AV82" s="41"/>
      <c r="AW82" s="41"/>
      <c r="AX82" s="41"/>
      <c r="AY82" s="41"/>
      <c r="AZ82" s="41"/>
      <c r="BA82" s="41"/>
      <c r="BB82" s="41"/>
      <c r="BC82" s="41"/>
      <c r="BD82" s="41"/>
      <c r="BE82" s="41"/>
      <c r="BF82" s="41"/>
      <c r="BG82" s="41"/>
      <c r="BH82" s="41"/>
      <c r="BI82" s="41"/>
      <c r="BJ82" s="41"/>
      <c r="BK82" s="41"/>
      <c r="BL82" s="41"/>
      <c r="BM82" s="41"/>
      <c r="BN82" s="41"/>
      <c r="BO82" s="41"/>
      <c r="BP82" s="41"/>
      <c r="BR82" s="507"/>
      <c r="BS82" s="507"/>
      <c r="BT82" s="507"/>
      <c r="BU82" s="507"/>
      <c r="BV82" s="507"/>
      <c r="BW82" s="507"/>
      <c r="BX82" s="507"/>
      <c r="BY82" s="507"/>
      <c r="BZ82" s="507"/>
      <c r="CA82" s="507"/>
      <c r="CB82" s="507"/>
      <c r="CC82" s="507"/>
      <c r="CD82" s="507"/>
      <c r="CE82" s="507"/>
      <c r="CF82" s="507"/>
      <c r="CG82" s="507"/>
      <c r="CH82" s="507"/>
      <c r="CI82" s="507"/>
      <c r="CJ82" s="507"/>
      <c r="CK82" s="507"/>
      <c r="CL82" s="507"/>
      <c r="CM82" s="507"/>
      <c r="CO82" s="511"/>
      <c r="CP82" s="511"/>
      <c r="CQ82" s="511"/>
      <c r="CR82" s="511"/>
      <c r="CS82" s="511"/>
      <c r="CT82" s="511"/>
      <c r="CU82" s="511"/>
      <c r="CV82" s="511"/>
      <c r="CW82" s="511"/>
      <c r="CX82" s="511"/>
      <c r="CY82" s="511"/>
      <c r="CZ82" s="511"/>
      <c r="DA82" s="511"/>
      <c r="DB82" s="511"/>
      <c r="DC82" s="511"/>
      <c r="DD82" s="511"/>
      <c r="DE82" s="511"/>
      <c r="DF82" s="511"/>
      <c r="DG82" s="511"/>
      <c r="DH82" s="511"/>
      <c r="DI82" s="511"/>
      <c r="DJ82" s="511"/>
      <c r="DL82" s="530"/>
      <c r="DM82" s="530"/>
      <c r="DN82" s="530"/>
      <c r="DO82" s="530"/>
      <c r="DP82" s="530"/>
      <c r="DQ82" s="530"/>
      <c r="DR82" s="530"/>
      <c r="DS82" s="530"/>
      <c r="DT82" s="530"/>
      <c r="DU82" s="530"/>
      <c r="DV82" s="530"/>
      <c r="DW82" s="530"/>
      <c r="DX82" s="530"/>
      <c r="DY82" s="530"/>
      <c r="DZ82" s="530"/>
      <c r="EA82" s="530"/>
      <c r="EB82" s="530"/>
      <c r="EC82" s="530"/>
      <c r="ED82" s="530"/>
      <c r="EE82" s="530"/>
      <c r="EF82" s="530"/>
      <c r="EG82" s="530"/>
      <c r="EI82" s="531"/>
      <c r="EJ82" s="531"/>
      <c r="EK82" s="536"/>
      <c r="EL82" s="531"/>
      <c r="EM82" s="531"/>
      <c r="EN82" s="531"/>
      <c r="EO82" s="531"/>
      <c r="EP82" s="531"/>
      <c r="EQ82" s="531"/>
      <c r="ER82" s="531"/>
      <c r="ES82" s="531"/>
      <c r="ET82" s="531"/>
      <c r="EU82" s="531"/>
      <c r="EV82" s="531"/>
      <c r="EW82" s="531"/>
      <c r="EX82" s="531"/>
      <c r="EY82" s="531"/>
      <c r="EZ82" s="531"/>
      <c r="FA82" s="531"/>
      <c r="FB82" s="531"/>
      <c r="FC82" s="531"/>
      <c r="FD82" s="531"/>
      <c r="FF82" s="532"/>
      <c r="FG82" s="532"/>
      <c r="FH82" s="532"/>
      <c r="FI82" s="532"/>
      <c r="FJ82" s="532"/>
      <c r="FK82" s="532"/>
      <c r="FL82" s="532"/>
      <c r="FM82" s="532"/>
      <c r="FN82" s="532"/>
      <c r="FO82" s="532"/>
      <c r="FP82" s="532"/>
      <c r="FQ82" s="532"/>
      <c r="FR82" s="532"/>
      <c r="FS82" s="532"/>
      <c r="FT82" s="532"/>
      <c r="FU82" s="532"/>
      <c r="FV82" s="532"/>
      <c r="FW82" s="532"/>
      <c r="FX82" s="532"/>
      <c r="FY82" s="532"/>
      <c r="FZ82" s="532"/>
      <c r="GA82" s="532"/>
      <c r="GC82" s="533"/>
      <c r="GD82" s="533"/>
      <c r="GE82" s="533"/>
      <c r="GF82" s="533"/>
      <c r="GG82" s="533"/>
      <c r="GH82" s="533"/>
      <c r="GI82" s="533"/>
      <c r="GJ82" s="533"/>
      <c r="GK82" s="533"/>
      <c r="GL82" s="533"/>
      <c r="GM82" s="533"/>
      <c r="GN82" s="533"/>
      <c r="GO82" s="533"/>
      <c r="GP82" s="533"/>
      <c r="GQ82" s="533"/>
      <c r="GR82" s="533"/>
      <c r="GS82" s="533"/>
      <c r="GT82" s="533"/>
      <c r="GU82" s="533"/>
      <c r="GV82" s="533"/>
      <c r="GW82" s="533"/>
      <c r="GX82" s="533"/>
      <c r="GZ82" s="511"/>
      <c r="HA82" s="511"/>
      <c r="HB82" s="511"/>
      <c r="HC82" s="511"/>
      <c r="HD82" s="511"/>
      <c r="HE82" s="511"/>
      <c r="HF82" s="511"/>
      <c r="HG82" s="511"/>
      <c r="HH82" s="511"/>
      <c r="HI82" s="511"/>
      <c r="HJ82" s="511"/>
      <c r="HK82" s="511"/>
      <c r="HL82" s="511"/>
      <c r="HM82" s="511"/>
      <c r="HN82" s="511"/>
      <c r="HO82" s="511"/>
      <c r="HP82" s="511"/>
      <c r="HQ82" s="511"/>
      <c r="HR82" s="511"/>
      <c r="HS82" s="511"/>
      <c r="HT82" s="511"/>
      <c r="HU82" s="511"/>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T82" s="531"/>
      <c r="IU82" s="531"/>
      <c r="IV82" s="531"/>
      <c r="IW82" s="531"/>
      <c r="IX82" s="531"/>
      <c r="IY82" s="531"/>
      <c r="IZ82" s="531"/>
      <c r="JA82" s="531"/>
      <c r="JB82" s="531"/>
      <c r="JC82" s="531"/>
      <c r="JD82" s="531"/>
      <c r="JE82" s="531"/>
      <c r="JF82" s="531"/>
      <c r="JG82" s="531"/>
      <c r="JH82" s="531"/>
      <c r="JI82" s="531"/>
      <c r="JJ82" s="531"/>
      <c r="JK82" s="531"/>
      <c r="JL82" s="531"/>
      <c r="JM82" s="531"/>
      <c r="JN82" s="531"/>
      <c r="JO82" s="531"/>
      <c r="JQ82" s="532"/>
      <c r="JR82" s="532"/>
      <c r="JS82" s="532"/>
      <c r="JT82" s="532"/>
      <c r="JU82" s="532"/>
      <c r="JV82" s="532"/>
      <c r="JW82" s="532"/>
      <c r="JX82" s="532"/>
      <c r="JY82" s="532"/>
      <c r="JZ82" s="532"/>
      <c r="KA82" s="532"/>
      <c r="KB82" s="532"/>
      <c r="KC82" s="532"/>
      <c r="KD82" s="532"/>
      <c r="KE82" s="532"/>
      <c r="KF82" s="532"/>
      <c r="KG82" s="532"/>
      <c r="KH82" s="532"/>
      <c r="KI82" s="532"/>
      <c r="KJ82" s="532"/>
      <c r="KK82" s="532"/>
      <c r="KL82" s="532"/>
      <c r="KN82" s="533"/>
      <c r="KO82" s="533"/>
      <c r="KP82" s="533"/>
      <c r="KQ82" s="533"/>
      <c r="KR82" s="533"/>
      <c r="KS82" s="533"/>
      <c r="KT82" s="533"/>
      <c r="KU82" s="533"/>
      <c r="KV82" s="533"/>
      <c r="KW82" s="533"/>
      <c r="KX82" s="533"/>
      <c r="KY82" s="533"/>
      <c r="KZ82" s="533"/>
      <c r="LA82" s="533"/>
      <c r="LB82" s="533"/>
      <c r="LC82" s="533"/>
      <c r="LD82" s="533"/>
      <c r="LE82" s="533"/>
      <c r="LF82" s="533"/>
      <c r="LG82" s="533"/>
      <c r="LH82" s="533"/>
      <c r="LI82" s="533"/>
    </row>
    <row r="83" spans="1:321" x14ac:dyDescent="0.25">
      <c r="A83" s="37" t="str">
        <f>LCI!A87</f>
        <v>Syncrude (kg/yr)</v>
      </c>
      <c r="B83" s="13"/>
      <c r="C83" s="13"/>
      <c r="D83" s="13"/>
      <c r="E83" s="13"/>
      <c r="F83" s="13"/>
      <c r="G83" s="13"/>
      <c r="H83" s="13"/>
      <c r="I83" s="13"/>
      <c r="J83" s="128">
        <f>J76*HydroProcSyn!I4</f>
        <v>614999.93125000002</v>
      </c>
      <c r="K83" s="128">
        <f>K76*HydroProcSyn!N4</f>
        <v>478125.76</v>
      </c>
      <c r="L83" s="128">
        <f>L76*HydroProcSyn!S4</f>
        <v>1173969.5</v>
      </c>
      <c r="M83" s="69"/>
      <c r="N83" s="128"/>
      <c r="O83" s="253">
        <f>O76*HydroProcSyn!X4</f>
        <v>533622.5</v>
      </c>
      <c r="P83" s="245"/>
      <c r="Q83" s="245"/>
      <c r="R83" s="245"/>
      <c r="S83" s="245"/>
      <c r="T83" s="264"/>
      <c r="U83" s="245"/>
      <c r="V83" s="245"/>
      <c r="X83" s="44"/>
      <c r="Y83" s="40"/>
      <c r="Z83" s="40"/>
      <c r="AA83" s="40"/>
      <c r="AB83" s="40"/>
      <c r="AC83" s="40"/>
      <c r="AD83" s="40"/>
      <c r="AE83" s="40"/>
      <c r="AF83" s="40"/>
      <c r="AG83" s="40"/>
      <c r="AH83" s="40"/>
      <c r="AI83" s="40"/>
      <c r="AJ83" s="40"/>
      <c r="AK83" s="40"/>
      <c r="AL83" s="261"/>
      <c r="AM83" s="259"/>
      <c r="AN83" s="259"/>
      <c r="AO83" s="259"/>
      <c r="AP83" s="259"/>
      <c r="AQ83" s="259"/>
      <c r="AR83" s="259"/>
      <c r="AS83" s="259"/>
      <c r="AU83" s="41"/>
      <c r="AV83" s="41"/>
      <c r="AW83" s="41"/>
      <c r="AX83" s="41"/>
      <c r="AY83" s="41"/>
      <c r="AZ83" s="41"/>
      <c r="BA83" s="41"/>
      <c r="BB83" s="41"/>
      <c r="BC83" s="41"/>
      <c r="BD83" s="41"/>
      <c r="BE83" s="41"/>
      <c r="BF83" s="41"/>
      <c r="BG83" s="41"/>
      <c r="BH83" s="41"/>
      <c r="BI83" s="41"/>
      <c r="BJ83" s="41"/>
      <c r="BK83" s="41"/>
      <c r="BL83" s="41"/>
      <c r="BM83" s="41"/>
      <c r="BN83" s="41"/>
      <c r="BO83" s="41"/>
      <c r="BP83" s="41"/>
      <c r="BR83" s="507"/>
      <c r="BS83" s="507"/>
      <c r="BT83" s="507"/>
      <c r="BU83" s="507"/>
      <c r="BV83" s="507"/>
      <c r="BW83" s="507"/>
      <c r="BX83" s="507"/>
      <c r="BY83" s="507"/>
      <c r="BZ83" s="507"/>
      <c r="CA83" s="507"/>
      <c r="CB83" s="507"/>
      <c r="CC83" s="507"/>
      <c r="CD83" s="507"/>
      <c r="CE83" s="507"/>
      <c r="CF83" s="507"/>
      <c r="CG83" s="507"/>
      <c r="CH83" s="507"/>
      <c r="CI83" s="507"/>
      <c r="CJ83" s="507"/>
      <c r="CK83" s="507"/>
      <c r="CL83" s="507"/>
      <c r="CM83" s="507"/>
      <c r="CO83" s="511"/>
      <c r="CP83" s="511"/>
      <c r="CQ83" s="511"/>
      <c r="CR83" s="511"/>
      <c r="CS83" s="511"/>
      <c r="CT83" s="511"/>
      <c r="CU83" s="511"/>
      <c r="CV83" s="511"/>
      <c r="CW83" s="511"/>
      <c r="CX83" s="511"/>
      <c r="CY83" s="511"/>
      <c r="CZ83" s="511"/>
      <c r="DA83" s="511"/>
      <c r="DB83" s="511"/>
      <c r="DC83" s="511"/>
      <c r="DD83" s="511"/>
      <c r="DE83" s="511"/>
      <c r="DF83" s="511"/>
      <c r="DG83" s="511"/>
      <c r="DH83" s="511"/>
      <c r="DI83" s="511"/>
      <c r="DJ83" s="511"/>
      <c r="DL83" s="530"/>
      <c r="DM83" s="530"/>
      <c r="DN83" s="530"/>
      <c r="DO83" s="530"/>
      <c r="DP83" s="530"/>
      <c r="DQ83" s="530"/>
      <c r="DR83" s="530"/>
      <c r="DS83" s="530"/>
      <c r="DT83" s="530"/>
      <c r="DU83" s="530"/>
      <c r="DV83" s="530"/>
      <c r="DW83" s="530"/>
      <c r="DX83" s="530"/>
      <c r="DY83" s="530"/>
      <c r="DZ83" s="530"/>
      <c r="EA83" s="530"/>
      <c r="EB83" s="530"/>
      <c r="EC83" s="530"/>
      <c r="ED83" s="530"/>
      <c r="EE83" s="530"/>
      <c r="EF83" s="530"/>
      <c r="EG83" s="530"/>
      <c r="EI83" s="531"/>
      <c r="EJ83" s="531"/>
      <c r="EK83" s="536"/>
      <c r="EL83" s="531"/>
      <c r="EM83" s="531"/>
      <c r="EN83" s="531"/>
      <c r="EO83" s="531"/>
      <c r="EP83" s="531"/>
      <c r="EQ83" s="531"/>
      <c r="ER83" s="531"/>
      <c r="ES83" s="531"/>
      <c r="ET83" s="531"/>
      <c r="EU83" s="531"/>
      <c r="EV83" s="531"/>
      <c r="EW83" s="531"/>
      <c r="EX83" s="531"/>
      <c r="EY83" s="531"/>
      <c r="EZ83" s="531"/>
      <c r="FA83" s="531"/>
      <c r="FB83" s="531"/>
      <c r="FC83" s="531"/>
      <c r="FD83" s="531"/>
      <c r="FF83" s="532"/>
      <c r="FG83" s="532"/>
      <c r="FH83" s="532"/>
      <c r="FI83" s="532"/>
      <c r="FJ83" s="532"/>
      <c r="FK83" s="532"/>
      <c r="FL83" s="532"/>
      <c r="FM83" s="532"/>
      <c r="FN83" s="532"/>
      <c r="FO83" s="532"/>
      <c r="FP83" s="532"/>
      <c r="FQ83" s="532"/>
      <c r="FR83" s="532"/>
      <c r="FS83" s="532"/>
      <c r="FT83" s="532"/>
      <c r="FU83" s="532"/>
      <c r="FV83" s="532"/>
      <c r="FW83" s="532"/>
      <c r="FX83" s="532"/>
      <c r="FY83" s="532"/>
      <c r="FZ83" s="532"/>
      <c r="GA83" s="532"/>
      <c r="GC83" s="533"/>
      <c r="GD83" s="533"/>
      <c r="GE83" s="533"/>
      <c r="GF83" s="533"/>
      <c r="GG83" s="533"/>
      <c r="GH83" s="533"/>
      <c r="GI83" s="533"/>
      <c r="GJ83" s="533"/>
      <c r="GK83" s="533"/>
      <c r="GL83" s="533"/>
      <c r="GM83" s="533"/>
      <c r="GN83" s="533"/>
      <c r="GO83" s="533"/>
      <c r="GP83" s="533"/>
      <c r="GQ83" s="533"/>
      <c r="GR83" s="533"/>
      <c r="GS83" s="533"/>
      <c r="GT83" s="533"/>
      <c r="GU83" s="533"/>
      <c r="GV83" s="533"/>
      <c r="GW83" s="533"/>
      <c r="GX83" s="533"/>
      <c r="GZ83" s="511"/>
      <c r="HA83" s="511"/>
      <c r="HB83" s="511"/>
      <c r="HC83" s="511"/>
      <c r="HD83" s="511"/>
      <c r="HE83" s="511"/>
      <c r="HF83" s="511"/>
      <c r="HG83" s="511"/>
      <c r="HH83" s="511"/>
      <c r="HI83" s="511"/>
      <c r="HJ83" s="511"/>
      <c r="HK83" s="511"/>
      <c r="HL83" s="511"/>
      <c r="HM83" s="511"/>
      <c r="HN83" s="511"/>
      <c r="HO83" s="511"/>
      <c r="HP83" s="511"/>
      <c r="HQ83" s="511"/>
      <c r="HR83" s="511"/>
      <c r="HS83" s="511"/>
      <c r="HT83" s="511"/>
      <c r="HU83" s="511"/>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T83" s="531"/>
      <c r="IU83" s="531"/>
      <c r="IV83" s="531"/>
      <c r="IW83" s="531"/>
      <c r="IX83" s="531"/>
      <c r="IY83" s="531"/>
      <c r="IZ83" s="531"/>
      <c r="JA83" s="531"/>
      <c r="JB83" s="531"/>
      <c r="JC83" s="531"/>
      <c r="JD83" s="531"/>
      <c r="JE83" s="531"/>
      <c r="JF83" s="531"/>
      <c r="JG83" s="531"/>
      <c r="JH83" s="531"/>
      <c r="JI83" s="531"/>
      <c r="JJ83" s="531"/>
      <c r="JK83" s="531"/>
      <c r="JL83" s="531"/>
      <c r="JM83" s="531"/>
      <c r="JN83" s="531"/>
      <c r="JO83" s="531"/>
      <c r="JQ83" s="532"/>
      <c r="JR83" s="532"/>
      <c r="JS83" s="532"/>
      <c r="JT83" s="532"/>
      <c r="JU83" s="532"/>
      <c r="JV83" s="532"/>
      <c r="JW83" s="532"/>
      <c r="JX83" s="532"/>
      <c r="JY83" s="532"/>
      <c r="JZ83" s="532"/>
      <c r="KA83" s="532"/>
      <c r="KB83" s="532"/>
      <c r="KC83" s="532"/>
      <c r="KD83" s="532"/>
      <c r="KE83" s="532"/>
      <c r="KF83" s="532"/>
      <c r="KG83" s="532"/>
      <c r="KH83" s="532"/>
      <c r="KI83" s="532"/>
      <c r="KJ83" s="532"/>
      <c r="KK83" s="532"/>
      <c r="KL83" s="532"/>
      <c r="KN83" s="533"/>
      <c r="KO83" s="533"/>
      <c r="KP83" s="533"/>
      <c r="KQ83" s="533"/>
      <c r="KR83" s="533"/>
      <c r="KS83" s="533"/>
      <c r="KT83" s="533"/>
      <c r="KU83" s="533"/>
      <c r="KV83" s="533"/>
      <c r="KW83" s="533"/>
      <c r="KX83" s="533"/>
      <c r="KY83" s="533"/>
      <c r="KZ83" s="533"/>
      <c r="LA83" s="533"/>
      <c r="LB83" s="533"/>
      <c r="LC83" s="533"/>
      <c r="LD83" s="533"/>
      <c r="LE83" s="533"/>
      <c r="LF83" s="533"/>
      <c r="LG83" s="533"/>
      <c r="LH83" s="533"/>
      <c r="LI83" s="533"/>
    </row>
    <row r="84" spans="1:321" x14ac:dyDescent="0.25">
      <c r="A84" s="37" t="str">
        <f>LCI!A46</f>
        <v>Water, Process (kg/yr)</v>
      </c>
      <c r="B84" s="128">
        <f>Transest!J8*B$76</f>
        <v>30559.434421148595</v>
      </c>
      <c r="C84" s="128">
        <f>HydroProcOil!K8*C$76</f>
        <v>60342.659208000019</v>
      </c>
      <c r="D84" s="13"/>
      <c r="E84" s="13"/>
      <c r="F84" s="13"/>
      <c r="G84" s="13"/>
      <c r="H84" s="13"/>
      <c r="I84" s="13"/>
      <c r="J84" s="128">
        <f>J76*HydroProcSyn!I8</f>
        <v>0</v>
      </c>
      <c r="K84" s="128">
        <f>K76*HydroProcSyn!N8</f>
        <v>0</v>
      </c>
      <c r="L84" s="128">
        <f>L76*HydroProcSyn!S8</f>
        <v>0</v>
      </c>
      <c r="M84" s="296">
        <f>HydroProcOil!P8*M$76</f>
        <v>895523.84792384447</v>
      </c>
      <c r="N84" s="128">
        <f>N76*HydroProcOil!U8</f>
        <v>2217670.6501124999</v>
      </c>
      <c r="O84" s="253">
        <f>O76*HydroProcSyn!X8</f>
        <v>0</v>
      </c>
      <c r="P84" s="245"/>
      <c r="Q84" s="245"/>
      <c r="R84" s="245"/>
      <c r="S84" s="245"/>
      <c r="T84" s="264"/>
      <c r="U84" s="245"/>
      <c r="V84" s="245"/>
      <c r="X84" s="44"/>
      <c r="Y84" s="40"/>
      <c r="Z84" s="40"/>
      <c r="AA84" s="40"/>
      <c r="AB84" s="40"/>
      <c r="AC84" s="40"/>
      <c r="AD84" s="40"/>
      <c r="AE84" s="40"/>
      <c r="AF84" s="40"/>
      <c r="AG84" s="40"/>
      <c r="AH84" s="40"/>
      <c r="AI84" s="40"/>
      <c r="AJ84" s="40"/>
      <c r="AK84" s="40"/>
      <c r="AL84" s="261"/>
      <c r="AM84" s="259"/>
      <c r="AN84" s="259"/>
      <c r="AO84" s="259"/>
      <c r="AP84" s="259"/>
      <c r="AQ84" s="259"/>
      <c r="AR84" s="259"/>
      <c r="AS84" s="259"/>
      <c r="AU84" s="41"/>
      <c r="AV84" s="41"/>
      <c r="AW84" s="41"/>
      <c r="AX84" s="41"/>
      <c r="AY84" s="41"/>
      <c r="AZ84" s="41"/>
      <c r="BA84" s="41"/>
      <c r="BB84" s="41"/>
      <c r="BC84" s="41"/>
      <c r="BD84" s="41"/>
      <c r="BE84" s="41"/>
      <c r="BF84" s="41"/>
      <c r="BG84" s="41"/>
      <c r="BH84" s="41"/>
      <c r="BI84" s="41"/>
      <c r="BJ84" s="41"/>
      <c r="BK84" s="41"/>
      <c r="BL84" s="41"/>
      <c r="BM84" s="41"/>
      <c r="BN84" s="41"/>
      <c r="BO84" s="41"/>
      <c r="BP84" s="41"/>
      <c r="BR84" s="507"/>
      <c r="BS84" s="507"/>
      <c r="BT84" s="507"/>
      <c r="BU84" s="507"/>
      <c r="BV84" s="507"/>
      <c r="BW84" s="507"/>
      <c r="BX84" s="507"/>
      <c r="BY84" s="507"/>
      <c r="BZ84" s="507"/>
      <c r="CA84" s="507"/>
      <c r="CB84" s="507"/>
      <c r="CC84" s="507"/>
      <c r="CD84" s="507"/>
      <c r="CE84" s="507"/>
      <c r="CF84" s="507"/>
      <c r="CG84" s="507"/>
      <c r="CH84" s="507"/>
      <c r="CI84" s="507"/>
      <c r="CJ84" s="507"/>
      <c r="CK84" s="507"/>
      <c r="CL84" s="507"/>
      <c r="CM84" s="507"/>
      <c r="CO84" s="511"/>
      <c r="CP84" s="511"/>
      <c r="CQ84" s="511"/>
      <c r="CR84" s="511"/>
      <c r="CS84" s="511"/>
      <c r="CT84" s="511"/>
      <c r="CU84" s="511"/>
      <c r="CV84" s="511"/>
      <c r="CW84" s="511"/>
      <c r="CX84" s="511"/>
      <c r="CY84" s="511"/>
      <c r="CZ84" s="511"/>
      <c r="DA84" s="511"/>
      <c r="DB84" s="511"/>
      <c r="DC84" s="511"/>
      <c r="DD84" s="511"/>
      <c r="DE84" s="511"/>
      <c r="DF84" s="511"/>
      <c r="DG84" s="511"/>
      <c r="DH84" s="511"/>
      <c r="DI84" s="511"/>
      <c r="DJ84" s="511"/>
      <c r="DL84" s="530"/>
      <c r="DM84" s="530"/>
      <c r="DN84" s="530"/>
      <c r="DO84" s="530"/>
      <c r="DP84" s="530"/>
      <c r="DQ84" s="530"/>
      <c r="DR84" s="530"/>
      <c r="DS84" s="530"/>
      <c r="DT84" s="530"/>
      <c r="DU84" s="530"/>
      <c r="DV84" s="530"/>
      <c r="DW84" s="530"/>
      <c r="DX84" s="530"/>
      <c r="DY84" s="530"/>
      <c r="DZ84" s="530"/>
      <c r="EA84" s="530"/>
      <c r="EB84" s="530"/>
      <c r="EC84" s="530"/>
      <c r="ED84" s="530"/>
      <c r="EE84" s="530"/>
      <c r="EF84" s="530"/>
      <c r="EG84" s="530"/>
      <c r="EI84" s="531"/>
      <c r="EJ84" s="531"/>
      <c r="EK84" s="536"/>
      <c r="EL84" s="531"/>
      <c r="EM84" s="531"/>
      <c r="EN84" s="531"/>
      <c r="EO84" s="531"/>
      <c r="EP84" s="531"/>
      <c r="EQ84" s="531"/>
      <c r="ER84" s="531"/>
      <c r="ES84" s="531"/>
      <c r="ET84" s="531"/>
      <c r="EU84" s="531"/>
      <c r="EV84" s="531"/>
      <c r="EW84" s="531"/>
      <c r="EX84" s="531"/>
      <c r="EY84" s="531"/>
      <c r="EZ84" s="531"/>
      <c r="FA84" s="531"/>
      <c r="FB84" s="531"/>
      <c r="FC84" s="531"/>
      <c r="FD84" s="531"/>
      <c r="FF84" s="532"/>
      <c r="FG84" s="532"/>
      <c r="FH84" s="532"/>
      <c r="FI84" s="532"/>
      <c r="FJ84" s="532"/>
      <c r="FK84" s="532"/>
      <c r="FL84" s="532"/>
      <c r="FM84" s="532"/>
      <c r="FN84" s="532"/>
      <c r="FO84" s="532"/>
      <c r="FP84" s="532"/>
      <c r="FQ84" s="532"/>
      <c r="FR84" s="532"/>
      <c r="FS84" s="532"/>
      <c r="FT84" s="532"/>
      <c r="FU84" s="532"/>
      <c r="FV84" s="532"/>
      <c r="FW84" s="532"/>
      <c r="FX84" s="532"/>
      <c r="FY84" s="532"/>
      <c r="FZ84" s="532"/>
      <c r="GA84" s="532"/>
      <c r="GC84" s="533"/>
      <c r="GD84" s="533"/>
      <c r="GE84" s="533"/>
      <c r="GF84" s="533"/>
      <c r="GG84" s="533"/>
      <c r="GH84" s="533"/>
      <c r="GI84" s="533"/>
      <c r="GJ84" s="533"/>
      <c r="GK84" s="533"/>
      <c r="GL84" s="533"/>
      <c r="GM84" s="533"/>
      <c r="GN84" s="533"/>
      <c r="GO84" s="533"/>
      <c r="GP84" s="533"/>
      <c r="GQ84" s="533"/>
      <c r="GR84" s="533"/>
      <c r="GS84" s="533"/>
      <c r="GT84" s="533"/>
      <c r="GU84" s="533"/>
      <c r="GV84" s="533"/>
      <c r="GW84" s="533"/>
      <c r="GX84" s="533"/>
      <c r="GZ84" s="511"/>
      <c r="HA84" s="511"/>
      <c r="HB84" s="511"/>
      <c r="HC84" s="511"/>
      <c r="HD84" s="511"/>
      <c r="HE84" s="511"/>
      <c r="HF84" s="511"/>
      <c r="HG84" s="511"/>
      <c r="HH84" s="511"/>
      <c r="HI84" s="511"/>
      <c r="HJ84" s="511"/>
      <c r="HK84" s="511"/>
      <c r="HL84" s="511"/>
      <c r="HM84" s="511"/>
      <c r="HN84" s="511"/>
      <c r="HO84" s="511"/>
      <c r="HP84" s="511"/>
      <c r="HQ84" s="511"/>
      <c r="HR84" s="511"/>
      <c r="HS84" s="511"/>
      <c r="HT84" s="511"/>
      <c r="HU84" s="511"/>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T84" s="531"/>
      <c r="IU84" s="531"/>
      <c r="IV84" s="531"/>
      <c r="IW84" s="531"/>
      <c r="IX84" s="531"/>
      <c r="IY84" s="531"/>
      <c r="IZ84" s="531"/>
      <c r="JA84" s="531"/>
      <c r="JB84" s="531"/>
      <c r="JC84" s="531"/>
      <c r="JD84" s="531"/>
      <c r="JE84" s="531"/>
      <c r="JF84" s="531"/>
      <c r="JG84" s="531"/>
      <c r="JH84" s="531"/>
      <c r="JI84" s="531"/>
      <c r="JJ84" s="531"/>
      <c r="JK84" s="531"/>
      <c r="JL84" s="531"/>
      <c r="JM84" s="531"/>
      <c r="JN84" s="531"/>
      <c r="JO84" s="531"/>
      <c r="JQ84" s="532"/>
      <c r="JR84" s="532"/>
      <c r="JS84" s="532"/>
      <c r="JT84" s="532"/>
      <c r="JU84" s="532"/>
      <c r="JV84" s="532"/>
      <c r="JW84" s="532"/>
      <c r="JX84" s="532"/>
      <c r="JY84" s="532"/>
      <c r="JZ84" s="532"/>
      <c r="KA84" s="532"/>
      <c r="KB84" s="532"/>
      <c r="KC84" s="532"/>
      <c r="KD84" s="532"/>
      <c r="KE84" s="532"/>
      <c r="KF84" s="532"/>
      <c r="KG84" s="532"/>
      <c r="KH84" s="532"/>
      <c r="KI84" s="532"/>
      <c r="KJ84" s="532"/>
      <c r="KK84" s="532"/>
      <c r="KL84" s="532"/>
      <c r="KN84" s="533"/>
      <c r="KO84" s="533"/>
      <c r="KP84" s="533"/>
      <c r="KQ84" s="533"/>
      <c r="KR84" s="533"/>
      <c r="KS84" s="533"/>
      <c r="KT84" s="533"/>
      <c r="KU84" s="533"/>
      <c r="KV84" s="533"/>
      <c r="KW84" s="533"/>
      <c r="KX84" s="533"/>
      <c r="KY84" s="533"/>
      <c r="KZ84" s="533"/>
      <c r="LA84" s="533"/>
      <c r="LB84" s="533"/>
      <c r="LC84" s="533"/>
      <c r="LD84" s="533"/>
      <c r="LE84" s="533"/>
      <c r="LF84" s="533"/>
      <c r="LG84" s="533"/>
      <c r="LH84" s="533"/>
      <c r="LI84" s="533"/>
    </row>
    <row r="85" spans="1:321" x14ac:dyDescent="0.25">
      <c r="A85" s="37" t="str">
        <f>LCI!A91</f>
        <v>WOG, Delivered (kg/yr)</v>
      </c>
      <c r="B85" s="13"/>
      <c r="C85" s="13"/>
      <c r="D85" s="13"/>
      <c r="E85" s="13"/>
      <c r="F85" s="13"/>
      <c r="G85" s="13"/>
      <c r="H85" s="13"/>
      <c r="I85" s="13"/>
      <c r="J85" s="128"/>
      <c r="K85" s="128"/>
      <c r="L85" s="128"/>
      <c r="M85" s="69"/>
      <c r="N85" s="128"/>
      <c r="O85" s="253"/>
      <c r="P85" s="245"/>
      <c r="Q85" s="245"/>
      <c r="R85" s="245"/>
      <c r="S85" s="245"/>
      <c r="T85" s="264"/>
      <c r="U85" s="245"/>
      <c r="V85" s="245"/>
      <c r="X85" s="44"/>
      <c r="Y85" s="40"/>
      <c r="Z85" s="40"/>
      <c r="AA85" s="40"/>
      <c r="AB85" s="40"/>
      <c r="AC85" s="40"/>
      <c r="AD85" s="40"/>
      <c r="AE85" s="40"/>
      <c r="AF85" s="40"/>
      <c r="AG85" s="40"/>
      <c r="AH85" s="40"/>
      <c r="AI85" s="40"/>
      <c r="AJ85" s="40"/>
      <c r="AK85" s="40"/>
      <c r="AL85" s="261"/>
      <c r="AM85" s="259"/>
      <c r="AN85" s="259"/>
      <c r="AO85" s="259"/>
      <c r="AP85" s="259"/>
      <c r="AQ85" s="259"/>
      <c r="AR85" s="259"/>
      <c r="AS85" s="259"/>
      <c r="AU85" s="41"/>
      <c r="AV85" s="41"/>
      <c r="AW85" s="41"/>
      <c r="AX85" s="41"/>
      <c r="AY85" s="41"/>
      <c r="AZ85" s="41"/>
      <c r="BA85" s="41"/>
      <c r="BB85" s="41"/>
      <c r="BC85" s="41"/>
      <c r="BD85" s="41"/>
      <c r="BE85" s="41"/>
      <c r="BF85" s="41"/>
      <c r="BG85" s="41"/>
      <c r="BH85" s="41"/>
      <c r="BI85" s="41"/>
      <c r="BJ85" s="41"/>
      <c r="BK85" s="41"/>
      <c r="BL85" s="41"/>
      <c r="BM85" s="41"/>
      <c r="BN85" s="41"/>
      <c r="BO85" s="41"/>
      <c r="BP85" s="41"/>
      <c r="BR85" s="507"/>
      <c r="BS85" s="507"/>
      <c r="BT85" s="507"/>
      <c r="BU85" s="507"/>
      <c r="BV85" s="507"/>
      <c r="BW85" s="507"/>
      <c r="BX85" s="507"/>
      <c r="BY85" s="507"/>
      <c r="BZ85" s="507"/>
      <c r="CA85" s="507"/>
      <c r="CB85" s="507"/>
      <c r="CC85" s="507"/>
      <c r="CD85" s="507"/>
      <c r="CE85" s="507"/>
      <c r="CF85" s="507"/>
      <c r="CG85" s="507"/>
      <c r="CH85" s="507"/>
      <c r="CI85" s="507"/>
      <c r="CJ85" s="507"/>
      <c r="CK85" s="507"/>
      <c r="CL85" s="507"/>
      <c r="CM85" s="507"/>
      <c r="CO85" s="511"/>
      <c r="CP85" s="511"/>
      <c r="CQ85" s="511"/>
      <c r="CR85" s="511"/>
      <c r="CS85" s="511"/>
      <c r="CT85" s="511"/>
      <c r="CU85" s="511"/>
      <c r="CV85" s="511"/>
      <c r="CW85" s="511"/>
      <c r="CX85" s="511"/>
      <c r="CY85" s="511"/>
      <c r="CZ85" s="511"/>
      <c r="DA85" s="511"/>
      <c r="DB85" s="511"/>
      <c r="DC85" s="511"/>
      <c r="DD85" s="511"/>
      <c r="DE85" s="511"/>
      <c r="DF85" s="511"/>
      <c r="DG85" s="511"/>
      <c r="DH85" s="511"/>
      <c r="DI85" s="511"/>
      <c r="DJ85" s="511"/>
      <c r="DL85" s="530"/>
      <c r="DM85" s="530"/>
      <c r="DN85" s="530"/>
      <c r="DO85" s="530"/>
      <c r="DP85" s="530"/>
      <c r="DQ85" s="530"/>
      <c r="DR85" s="530"/>
      <c r="DS85" s="530"/>
      <c r="DT85" s="530"/>
      <c r="DU85" s="530"/>
      <c r="DV85" s="530"/>
      <c r="DW85" s="530"/>
      <c r="DX85" s="530"/>
      <c r="DY85" s="530"/>
      <c r="DZ85" s="530"/>
      <c r="EA85" s="530"/>
      <c r="EB85" s="530"/>
      <c r="EC85" s="530"/>
      <c r="ED85" s="530"/>
      <c r="EE85" s="530"/>
      <c r="EF85" s="530"/>
      <c r="EG85" s="530"/>
      <c r="EI85" s="531"/>
      <c r="EJ85" s="531"/>
      <c r="EK85" s="536"/>
      <c r="EL85" s="531"/>
      <c r="EM85" s="531"/>
      <c r="EN85" s="531"/>
      <c r="EO85" s="531"/>
      <c r="EP85" s="531"/>
      <c r="EQ85" s="531"/>
      <c r="ER85" s="531"/>
      <c r="ES85" s="531"/>
      <c r="ET85" s="531"/>
      <c r="EU85" s="531"/>
      <c r="EV85" s="531"/>
      <c r="EW85" s="531"/>
      <c r="EX85" s="531"/>
      <c r="EY85" s="531"/>
      <c r="EZ85" s="531"/>
      <c r="FA85" s="531"/>
      <c r="FB85" s="531"/>
      <c r="FC85" s="531"/>
      <c r="FD85" s="531"/>
      <c r="FF85" s="532"/>
      <c r="FG85" s="532"/>
      <c r="FH85" s="532"/>
      <c r="FI85" s="532"/>
      <c r="FJ85" s="532"/>
      <c r="FK85" s="532"/>
      <c r="FL85" s="532"/>
      <c r="FM85" s="532"/>
      <c r="FN85" s="532"/>
      <c r="FO85" s="532"/>
      <c r="FP85" s="532"/>
      <c r="FQ85" s="532"/>
      <c r="FR85" s="532"/>
      <c r="FS85" s="532"/>
      <c r="FT85" s="532"/>
      <c r="FU85" s="532"/>
      <c r="FV85" s="532"/>
      <c r="FW85" s="532"/>
      <c r="FX85" s="532"/>
      <c r="FY85" s="532"/>
      <c r="FZ85" s="532"/>
      <c r="GA85" s="532"/>
      <c r="GC85" s="533"/>
      <c r="GD85" s="533"/>
      <c r="GE85" s="533"/>
      <c r="GF85" s="533"/>
      <c r="GG85" s="533"/>
      <c r="GH85" s="533"/>
      <c r="GI85" s="533"/>
      <c r="GJ85" s="533"/>
      <c r="GK85" s="533"/>
      <c r="GL85" s="533"/>
      <c r="GM85" s="533"/>
      <c r="GN85" s="533"/>
      <c r="GO85" s="533"/>
      <c r="GP85" s="533"/>
      <c r="GQ85" s="533"/>
      <c r="GR85" s="533"/>
      <c r="GS85" s="533"/>
      <c r="GT85" s="533"/>
      <c r="GU85" s="533"/>
      <c r="GV85" s="533"/>
      <c r="GW85" s="533"/>
      <c r="GX85" s="533"/>
      <c r="GZ85" s="511"/>
      <c r="HA85" s="511"/>
      <c r="HB85" s="511"/>
      <c r="HC85" s="511"/>
      <c r="HD85" s="511"/>
      <c r="HE85" s="511"/>
      <c r="HF85" s="511"/>
      <c r="HG85" s="511"/>
      <c r="HH85" s="511"/>
      <c r="HI85" s="511"/>
      <c r="HJ85" s="511"/>
      <c r="HK85" s="511"/>
      <c r="HL85" s="511"/>
      <c r="HM85" s="511"/>
      <c r="HN85" s="511"/>
      <c r="HO85" s="511"/>
      <c r="HP85" s="511"/>
      <c r="HQ85" s="511"/>
      <c r="HR85" s="511"/>
      <c r="HS85" s="511"/>
      <c r="HT85" s="511"/>
      <c r="HU85" s="511"/>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T85" s="531"/>
      <c r="IU85" s="531"/>
      <c r="IV85" s="531"/>
      <c r="IW85" s="531"/>
      <c r="IX85" s="531"/>
      <c r="IY85" s="531"/>
      <c r="IZ85" s="531"/>
      <c r="JA85" s="531"/>
      <c r="JB85" s="531"/>
      <c r="JC85" s="531"/>
      <c r="JD85" s="531"/>
      <c r="JE85" s="531"/>
      <c r="JF85" s="531"/>
      <c r="JG85" s="531"/>
      <c r="JH85" s="531"/>
      <c r="JI85" s="531"/>
      <c r="JJ85" s="531"/>
      <c r="JK85" s="531"/>
      <c r="JL85" s="531"/>
      <c r="JM85" s="531"/>
      <c r="JN85" s="531"/>
      <c r="JO85" s="531"/>
      <c r="JQ85" s="532"/>
      <c r="JR85" s="532"/>
      <c r="JS85" s="532"/>
      <c r="JT85" s="532"/>
      <c r="JU85" s="532"/>
      <c r="JV85" s="532"/>
      <c r="JW85" s="532"/>
      <c r="JX85" s="532"/>
      <c r="JY85" s="532"/>
      <c r="JZ85" s="532"/>
      <c r="KA85" s="532"/>
      <c r="KB85" s="532"/>
      <c r="KC85" s="532"/>
      <c r="KD85" s="532"/>
      <c r="KE85" s="532"/>
      <c r="KF85" s="532"/>
      <c r="KG85" s="532"/>
      <c r="KH85" s="532"/>
      <c r="KI85" s="532"/>
      <c r="KJ85" s="532"/>
      <c r="KK85" s="532"/>
      <c r="KL85" s="532"/>
      <c r="KN85" s="533"/>
      <c r="KO85" s="533"/>
      <c r="KP85" s="533"/>
      <c r="KQ85" s="533"/>
      <c r="KR85" s="533"/>
      <c r="KS85" s="533"/>
      <c r="KT85" s="533"/>
      <c r="KU85" s="533"/>
      <c r="KV85" s="533"/>
      <c r="KW85" s="533"/>
      <c r="KX85" s="533"/>
      <c r="KY85" s="533"/>
      <c r="KZ85" s="533"/>
      <c r="LA85" s="533"/>
      <c r="LB85" s="533"/>
      <c r="LC85" s="533"/>
      <c r="LD85" s="533"/>
      <c r="LE85" s="533"/>
      <c r="LF85" s="533"/>
      <c r="LG85" s="533"/>
      <c r="LH85" s="533"/>
      <c r="LI85" s="533"/>
    </row>
    <row r="86" spans="1:321" x14ac:dyDescent="0.25">
      <c r="A86" s="37" t="str">
        <f>LCI!A54</f>
        <v>Electricity, Grid (MJ/yr)</v>
      </c>
      <c r="B86" s="128">
        <f>Transest!J7*B$76</f>
        <v>8984.4737198176863</v>
      </c>
      <c r="C86" s="128">
        <f>HydroProcOil!K7*C$76</f>
        <v>14750.427806400005</v>
      </c>
      <c r="D86" s="13"/>
      <c r="E86" s="13"/>
      <c r="F86" s="13"/>
      <c r="G86" s="13"/>
      <c r="H86" s="13"/>
      <c r="I86" s="13"/>
      <c r="J86" s="128">
        <f>J76*HydroProcSyn!I7</f>
        <v>109408.487769375</v>
      </c>
      <c r="K86" s="128">
        <f>K76*HydroProcSyn!N7</f>
        <v>85058.572704000006</v>
      </c>
      <c r="L86" s="128">
        <f>L76*HydroProcSyn!S7</f>
        <v>208849.17405</v>
      </c>
      <c r="M86" s="296">
        <f>M76*HydroProcOil!P7</f>
        <v>218905.82949249531</v>
      </c>
      <c r="N86" s="128">
        <f>N76*HydroProcOil!U7</f>
        <v>542097.2700275</v>
      </c>
      <c r="O86" s="253">
        <f>O76*HydroProcSyn!X7</f>
        <v>94931.442750000002</v>
      </c>
      <c r="P86" s="245"/>
      <c r="Q86" s="245"/>
      <c r="R86" s="245"/>
      <c r="S86" s="245"/>
      <c r="T86" s="264"/>
      <c r="U86" s="245"/>
      <c r="V86" s="245"/>
      <c r="X86" s="44"/>
      <c r="Y86" s="40"/>
      <c r="Z86" s="40"/>
      <c r="AA86" s="40"/>
      <c r="AB86" s="40"/>
      <c r="AC86" s="40"/>
      <c r="AD86" s="40"/>
      <c r="AE86" s="40"/>
      <c r="AF86" s="40"/>
      <c r="AG86" s="40"/>
      <c r="AH86" s="40"/>
      <c r="AI86" s="40"/>
      <c r="AJ86" s="40"/>
      <c r="AK86" s="40"/>
      <c r="AL86" s="261"/>
      <c r="AM86" s="259"/>
      <c r="AN86" s="259"/>
      <c r="AO86" s="259"/>
      <c r="AP86" s="259"/>
      <c r="AQ86" s="259"/>
      <c r="AR86" s="259"/>
      <c r="AS86" s="259"/>
      <c r="AU86" s="41"/>
      <c r="AV86" s="41"/>
      <c r="AW86" s="41"/>
      <c r="AX86" s="41"/>
      <c r="AY86" s="41"/>
      <c r="AZ86" s="41"/>
      <c r="BA86" s="41"/>
      <c r="BB86" s="41"/>
      <c r="BC86" s="41"/>
      <c r="BD86" s="41"/>
      <c r="BE86" s="41"/>
      <c r="BF86" s="41"/>
      <c r="BG86" s="41"/>
      <c r="BH86" s="41"/>
      <c r="BI86" s="41"/>
      <c r="BJ86" s="41"/>
      <c r="BK86" s="41"/>
      <c r="BL86" s="41"/>
      <c r="BM86" s="41"/>
      <c r="BN86" s="41"/>
      <c r="BO86" s="41"/>
      <c r="BP86" s="41"/>
      <c r="BR86" s="507"/>
      <c r="BS86" s="507"/>
      <c r="BT86" s="507"/>
      <c r="BU86" s="507"/>
      <c r="BV86" s="507"/>
      <c r="BW86" s="507"/>
      <c r="BX86" s="507"/>
      <c r="BY86" s="507"/>
      <c r="BZ86" s="507"/>
      <c r="CA86" s="507"/>
      <c r="CB86" s="507"/>
      <c r="CC86" s="507"/>
      <c r="CD86" s="507"/>
      <c r="CE86" s="507"/>
      <c r="CF86" s="507"/>
      <c r="CG86" s="507"/>
      <c r="CH86" s="507"/>
      <c r="CI86" s="507"/>
      <c r="CJ86" s="507"/>
      <c r="CK86" s="507"/>
      <c r="CL86" s="507"/>
      <c r="CM86" s="507"/>
      <c r="CO86" s="511"/>
      <c r="CP86" s="511"/>
      <c r="CQ86" s="511"/>
      <c r="CR86" s="511"/>
      <c r="CS86" s="511"/>
      <c r="CT86" s="511"/>
      <c r="CU86" s="511"/>
      <c r="CV86" s="511"/>
      <c r="CW86" s="511"/>
      <c r="CX86" s="511"/>
      <c r="CY86" s="511"/>
      <c r="CZ86" s="511"/>
      <c r="DA86" s="511"/>
      <c r="DB86" s="511"/>
      <c r="DC86" s="511"/>
      <c r="DD86" s="511"/>
      <c r="DE86" s="511"/>
      <c r="DF86" s="511"/>
      <c r="DG86" s="511"/>
      <c r="DH86" s="511"/>
      <c r="DI86" s="511"/>
      <c r="DJ86" s="511"/>
      <c r="DL86" s="530"/>
      <c r="DM86" s="530"/>
      <c r="DN86" s="530"/>
      <c r="DO86" s="530"/>
      <c r="DP86" s="530"/>
      <c r="DQ86" s="530"/>
      <c r="DR86" s="530"/>
      <c r="DS86" s="530"/>
      <c r="DT86" s="530"/>
      <c r="DU86" s="530"/>
      <c r="DV86" s="530"/>
      <c r="DW86" s="530"/>
      <c r="DX86" s="530"/>
      <c r="DY86" s="530"/>
      <c r="DZ86" s="530"/>
      <c r="EA86" s="530"/>
      <c r="EB86" s="530"/>
      <c r="EC86" s="530"/>
      <c r="ED86" s="530"/>
      <c r="EE86" s="530"/>
      <c r="EF86" s="530"/>
      <c r="EG86" s="530"/>
      <c r="EI86" s="531"/>
      <c r="EJ86" s="531"/>
      <c r="EK86" s="536"/>
      <c r="EL86" s="531"/>
      <c r="EM86" s="531"/>
      <c r="EN86" s="531"/>
      <c r="EO86" s="531"/>
      <c r="EP86" s="531"/>
      <c r="EQ86" s="531"/>
      <c r="ER86" s="531"/>
      <c r="ES86" s="531"/>
      <c r="ET86" s="531"/>
      <c r="EU86" s="531"/>
      <c r="EV86" s="531"/>
      <c r="EW86" s="531"/>
      <c r="EX86" s="531"/>
      <c r="EY86" s="531"/>
      <c r="EZ86" s="531"/>
      <c r="FA86" s="531"/>
      <c r="FB86" s="531"/>
      <c r="FC86" s="531"/>
      <c r="FD86" s="531"/>
      <c r="FF86" s="532"/>
      <c r="FG86" s="532"/>
      <c r="FH86" s="532"/>
      <c r="FI86" s="532"/>
      <c r="FJ86" s="532"/>
      <c r="FK86" s="532"/>
      <c r="FL86" s="532"/>
      <c r="FM86" s="532"/>
      <c r="FN86" s="532"/>
      <c r="FO86" s="532"/>
      <c r="FP86" s="532"/>
      <c r="FQ86" s="532"/>
      <c r="FR86" s="532"/>
      <c r="FS86" s="532"/>
      <c r="FT86" s="532"/>
      <c r="FU86" s="532"/>
      <c r="FV86" s="532"/>
      <c r="FW86" s="532"/>
      <c r="FX86" s="532"/>
      <c r="FY86" s="532"/>
      <c r="FZ86" s="532"/>
      <c r="GA86" s="532"/>
      <c r="GC86" s="533"/>
      <c r="GD86" s="533"/>
      <c r="GE86" s="533"/>
      <c r="GF86" s="533"/>
      <c r="GG86" s="533"/>
      <c r="GH86" s="533"/>
      <c r="GI86" s="533"/>
      <c r="GJ86" s="533"/>
      <c r="GK86" s="533"/>
      <c r="GL86" s="533"/>
      <c r="GM86" s="533"/>
      <c r="GN86" s="533"/>
      <c r="GO86" s="533"/>
      <c r="GP86" s="533"/>
      <c r="GQ86" s="533"/>
      <c r="GR86" s="533"/>
      <c r="GS86" s="533"/>
      <c r="GT86" s="533"/>
      <c r="GU86" s="533"/>
      <c r="GV86" s="533"/>
      <c r="GW86" s="533"/>
      <c r="GX86" s="533"/>
      <c r="GZ86" s="511"/>
      <c r="HA86" s="511"/>
      <c r="HB86" s="511"/>
      <c r="HC86" s="511"/>
      <c r="HD86" s="511"/>
      <c r="HE86" s="511"/>
      <c r="HF86" s="511"/>
      <c r="HG86" s="511"/>
      <c r="HH86" s="511"/>
      <c r="HI86" s="511"/>
      <c r="HJ86" s="511"/>
      <c r="HK86" s="511"/>
      <c r="HL86" s="511"/>
      <c r="HM86" s="511"/>
      <c r="HN86" s="511"/>
      <c r="HO86" s="511"/>
      <c r="HP86" s="511"/>
      <c r="HQ86" s="511"/>
      <c r="HR86" s="511"/>
      <c r="HS86" s="511"/>
      <c r="HT86" s="511"/>
      <c r="HU86" s="511"/>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T86" s="531"/>
      <c r="IU86" s="531"/>
      <c r="IV86" s="531"/>
      <c r="IW86" s="531"/>
      <c r="IX86" s="531"/>
      <c r="IY86" s="531"/>
      <c r="IZ86" s="531"/>
      <c r="JA86" s="531"/>
      <c r="JB86" s="531"/>
      <c r="JC86" s="531"/>
      <c r="JD86" s="531"/>
      <c r="JE86" s="531"/>
      <c r="JF86" s="531"/>
      <c r="JG86" s="531"/>
      <c r="JH86" s="531"/>
      <c r="JI86" s="531"/>
      <c r="JJ86" s="531"/>
      <c r="JK86" s="531"/>
      <c r="JL86" s="531"/>
      <c r="JM86" s="531"/>
      <c r="JN86" s="531"/>
      <c r="JO86" s="531"/>
      <c r="JQ86" s="532"/>
      <c r="JR86" s="532"/>
      <c r="JS86" s="532"/>
      <c r="JT86" s="532"/>
      <c r="JU86" s="532"/>
      <c r="JV86" s="532"/>
      <c r="JW86" s="532"/>
      <c r="JX86" s="532"/>
      <c r="JY86" s="532"/>
      <c r="JZ86" s="532"/>
      <c r="KA86" s="532"/>
      <c r="KB86" s="532"/>
      <c r="KC86" s="532"/>
      <c r="KD86" s="532"/>
      <c r="KE86" s="532"/>
      <c r="KF86" s="532"/>
      <c r="KG86" s="532"/>
      <c r="KH86" s="532"/>
      <c r="KI86" s="532"/>
      <c r="KJ86" s="532"/>
      <c r="KK86" s="532"/>
      <c r="KL86" s="532"/>
      <c r="KN86" s="533"/>
      <c r="KO86" s="533"/>
      <c r="KP86" s="533"/>
      <c r="KQ86" s="533"/>
      <c r="KR86" s="533"/>
      <c r="KS86" s="533"/>
      <c r="KT86" s="533"/>
      <c r="KU86" s="533"/>
      <c r="KV86" s="533"/>
      <c r="KW86" s="533"/>
      <c r="KX86" s="533"/>
      <c r="KY86" s="533"/>
      <c r="KZ86" s="533"/>
      <c r="LA86" s="533"/>
      <c r="LB86" s="533"/>
      <c r="LC86" s="533"/>
      <c r="LD86" s="533"/>
      <c r="LE86" s="533"/>
      <c r="LF86" s="533"/>
      <c r="LG86" s="533"/>
      <c r="LH86" s="533"/>
      <c r="LI86" s="533"/>
    </row>
    <row r="87" spans="1:321" x14ac:dyDescent="0.25">
      <c r="A87" s="37" t="str">
        <f>LCI!A55</f>
        <v>Electricity, PV Solar (MJ/yr)</v>
      </c>
      <c r="B87" s="128"/>
      <c r="C87" s="128"/>
      <c r="D87" s="13"/>
      <c r="E87" s="13"/>
      <c r="F87" s="13"/>
      <c r="G87" s="13"/>
      <c r="H87" s="13"/>
      <c r="I87" s="13"/>
      <c r="J87" s="128"/>
      <c r="K87" s="128"/>
      <c r="L87" s="128"/>
      <c r="M87" s="296"/>
      <c r="N87" s="128"/>
      <c r="O87" s="253"/>
      <c r="P87" s="245"/>
      <c r="Q87" s="245"/>
      <c r="R87" s="245"/>
      <c r="S87" s="245"/>
      <c r="T87" s="264"/>
      <c r="U87" s="245"/>
      <c r="V87" s="245"/>
      <c r="X87" s="44"/>
      <c r="Y87" s="40"/>
      <c r="Z87" s="40"/>
      <c r="AA87" s="40"/>
      <c r="AB87" s="40"/>
      <c r="AC87" s="40"/>
      <c r="AD87" s="40"/>
      <c r="AE87" s="40"/>
      <c r="AF87" s="40"/>
      <c r="AG87" s="40"/>
      <c r="AH87" s="40"/>
      <c r="AI87" s="40"/>
      <c r="AJ87" s="40"/>
      <c r="AK87" s="40"/>
      <c r="AL87" s="261"/>
      <c r="AM87" s="259"/>
      <c r="AN87" s="259"/>
      <c r="AO87" s="259"/>
      <c r="AP87" s="259"/>
      <c r="AQ87" s="259"/>
      <c r="AR87" s="259"/>
      <c r="AS87" s="259"/>
      <c r="AU87" s="41"/>
      <c r="AV87" s="41"/>
      <c r="AW87" s="41"/>
      <c r="AX87" s="41"/>
      <c r="AY87" s="41"/>
      <c r="AZ87" s="41"/>
      <c r="BA87" s="41"/>
      <c r="BB87" s="41"/>
      <c r="BC87" s="41"/>
      <c r="BD87" s="41"/>
      <c r="BE87" s="41"/>
      <c r="BF87" s="41"/>
      <c r="BG87" s="41"/>
      <c r="BH87" s="41"/>
      <c r="BI87" s="41"/>
      <c r="BJ87" s="41"/>
      <c r="BK87" s="41"/>
      <c r="BL87" s="41"/>
      <c r="BM87" s="41"/>
      <c r="BN87" s="41"/>
      <c r="BO87" s="41"/>
      <c r="BP87" s="41"/>
      <c r="BR87" s="507"/>
      <c r="BS87" s="507"/>
      <c r="BT87" s="507"/>
      <c r="BU87" s="507"/>
      <c r="BV87" s="507"/>
      <c r="BW87" s="507"/>
      <c r="BX87" s="507"/>
      <c r="BY87" s="507"/>
      <c r="BZ87" s="507"/>
      <c r="CA87" s="507"/>
      <c r="CB87" s="507"/>
      <c r="CC87" s="507"/>
      <c r="CD87" s="507"/>
      <c r="CE87" s="507"/>
      <c r="CF87" s="507"/>
      <c r="CG87" s="507"/>
      <c r="CH87" s="507"/>
      <c r="CI87" s="507"/>
      <c r="CJ87" s="507"/>
      <c r="CK87" s="507"/>
      <c r="CL87" s="507"/>
      <c r="CM87" s="507"/>
      <c r="CO87" s="511"/>
      <c r="CP87" s="511"/>
      <c r="CQ87" s="511"/>
      <c r="CR87" s="511"/>
      <c r="CS87" s="511"/>
      <c r="CT87" s="511"/>
      <c r="CU87" s="511"/>
      <c r="CV87" s="511"/>
      <c r="CW87" s="511"/>
      <c r="CX87" s="511"/>
      <c r="CY87" s="511"/>
      <c r="CZ87" s="511"/>
      <c r="DA87" s="511"/>
      <c r="DB87" s="511"/>
      <c r="DC87" s="511"/>
      <c r="DD87" s="511"/>
      <c r="DE87" s="511"/>
      <c r="DF87" s="511"/>
      <c r="DG87" s="511"/>
      <c r="DH87" s="511"/>
      <c r="DI87" s="511"/>
      <c r="DJ87" s="511"/>
      <c r="DL87" s="530"/>
      <c r="DM87" s="530"/>
      <c r="DN87" s="530"/>
      <c r="DO87" s="530"/>
      <c r="DP87" s="530"/>
      <c r="DQ87" s="530"/>
      <c r="DR87" s="530"/>
      <c r="DS87" s="530"/>
      <c r="DT87" s="530"/>
      <c r="DU87" s="530"/>
      <c r="DV87" s="530"/>
      <c r="DW87" s="530"/>
      <c r="DX87" s="530"/>
      <c r="DY87" s="530"/>
      <c r="DZ87" s="530"/>
      <c r="EA87" s="530"/>
      <c r="EB87" s="530"/>
      <c r="EC87" s="530"/>
      <c r="ED87" s="530"/>
      <c r="EE87" s="530"/>
      <c r="EF87" s="530"/>
      <c r="EG87" s="530"/>
      <c r="EI87" s="531"/>
      <c r="EJ87" s="531"/>
      <c r="EK87" s="536"/>
      <c r="EL87" s="531"/>
      <c r="EM87" s="531"/>
      <c r="EN87" s="531"/>
      <c r="EO87" s="531"/>
      <c r="EP87" s="531"/>
      <c r="EQ87" s="531"/>
      <c r="ER87" s="531"/>
      <c r="ES87" s="531"/>
      <c r="ET87" s="531"/>
      <c r="EU87" s="531"/>
      <c r="EV87" s="531"/>
      <c r="EW87" s="531"/>
      <c r="EX87" s="531"/>
      <c r="EY87" s="531"/>
      <c r="EZ87" s="531"/>
      <c r="FA87" s="531"/>
      <c r="FB87" s="531"/>
      <c r="FC87" s="531"/>
      <c r="FD87" s="531"/>
      <c r="FF87" s="532"/>
      <c r="FG87" s="532"/>
      <c r="FH87" s="532"/>
      <c r="FI87" s="532"/>
      <c r="FJ87" s="532"/>
      <c r="FK87" s="532"/>
      <c r="FL87" s="532"/>
      <c r="FM87" s="532"/>
      <c r="FN87" s="532"/>
      <c r="FO87" s="532"/>
      <c r="FP87" s="532"/>
      <c r="FQ87" s="532"/>
      <c r="FR87" s="532"/>
      <c r="FS87" s="532"/>
      <c r="FT87" s="532"/>
      <c r="FU87" s="532"/>
      <c r="FV87" s="532"/>
      <c r="FW87" s="532"/>
      <c r="FX87" s="532"/>
      <c r="FY87" s="532"/>
      <c r="FZ87" s="532"/>
      <c r="GA87" s="532"/>
      <c r="GC87" s="533"/>
      <c r="GD87" s="533"/>
      <c r="GE87" s="533"/>
      <c r="GF87" s="533"/>
      <c r="GG87" s="533"/>
      <c r="GH87" s="533"/>
      <c r="GI87" s="533"/>
      <c r="GJ87" s="533"/>
      <c r="GK87" s="533"/>
      <c r="GL87" s="533"/>
      <c r="GM87" s="533"/>
      <c r="GN87" s="533"/>
      <c r="GO87" s="533"/>
      <c r="GP87" s="533"/>
      <c r="GQ87" s="533"/>
      <c r="GR87" s="533"/>
      <c r="GS87" s="533"/>
      <c r="GT87" s="533"/>
      <c r="GU87" s="533"/>
      <c r="GV87" s="533"/>
      <c r="GW87" s="533"/>
      <c r="GX87" s="533"/>
      <c r="GZ87" s="511"/>
      <c r="HA87" s="511"/>
      <c r="HB87" s="511"/>
      <c r="HC87" s="511"/>
      <c r="HD87" s="511"/>
      <c r="HE87" s="511"/>
      <c r="HF87" s="511"/>
      <c r="HG87" s="511"/>
      <c r="HH87" s="511"/>
      <c r="HI87" s="511"/>
      <c r="HJ87" s="511"/>
      <c r="HK87" s="511"/>
      <c r="HL87" s="511"/>
      <c r="HM87" s="511"/>
      <c r="HN87" s="511"/>
      <c r="HO87" s="511"/>
      <c r="HP87" s="511"/>
      <c r="HQ87" s="511"/>
      <c r="HR87" s="511"/>
      <c r="HS87" s="511"/>
      <c r="HT87" s="511"/>
      <c r="HU87" s="511"/>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T87" s="531"/>
      <c r="IU87" s="531"/>
      <c r="IV87" s="531"/>
      <c r="IW87" s="531"/>
      <c r="IX87" s="531"/>
      <c r="IY87" s="531"/>
      <c r="IZ87" s="531"/>
      <c r="JA87" s="531"/>
      <c r="JB87" s="531"/>
      <c r="JC87" s="531"/>
      <c r="JD87" s="531"/>
      <c r="JE87" s="531"/>
      <c r="JF87" s="531"/>
      <c r="JG87" s="531"/>
      <c r="JH87" s="531"/>
      <c r="JI87" s="531"/>
      <c r="JJ87" s="531"/>
      <c r="JK87" s="531"/>
      <c r="JL87" s="531"/>
      <c r="JM87" s="531"/>
      <c r="JN87" s="531"/>
      <c r="JO87" s="531"/>
      <c r="JQ87" s="532"/>
      <c r="JR87" s="532"/>
      <c r="JS87" s="532"/>
      <c r="JT87" s="532"/>
      <c r="JU87" s="532"/>
      <c r="JV87" s="532"/>
      <c r="JW87" s="532"/>
      <c r="JX87" s="532"/>
      <c r="JY87" s="532"/>
      <c r="JZ87" s="532"/>
      <c r="KA87" s="532"/>
      <c r="KB87" s="532"/>
      <c r="KC87" s="532"/>
      <c r="KD87" s="532"/>
      <c r="KE87" s="532"/>
      <c r="KF87" s="532"/>
      <c r="KG87" s="532"/>
      <c r="KH87" s="532"/>
      <c r="KI87" s="532"/>
      <c r="KJ87" s="532"/>
      <c r="KK87" s="532"/>
      <c r="KL87" s="532"/>
      <c r="KN87" s="533"/>
      <c r="KO87" s="533"/>
      <c r="KP87" s="533"/>
      <c r="KQ87" s="533"/>
      <c r="KR87" s="533"/>
      <c r="KS87" s="533"/>
      <c r="KT87" s="533"/>
      <c r="KU87" s="533"/>
      <c r="KV87" s="533"/>
      <c r="KW87" s="533"/>
      <c r="KX87" s="533"/>
      <c r="KY87" s="533"/>
      <c r="KZ87" s="533"/>
      <c r="LA87" s="533"/>
      <c r="LB87" s="533"/>
      <c r="LC87" s="533"/>
      <c r="LD87" s="533"/>
      <c r="LE87" s="533"/>
      <c r="LF87" s="533"/>
      <c r="LG87" s="533"/>
      <c r="LH87" s="533"/>
      <c r="LI87" s="533"/>
    </row>
    <row r="88" spans="1:321" x14ac:dyDescent="0.25">
      <c r="A88" s="37" t="str">
        <f>LCI!A96</f>
        <v>Ethanol (kg/yr)</v>
      </c>
      <c r="B88" s="13"/>
      <c r="C88" s="13"/>
      <c r="D88" s="13"/>
      <c r="E88" s="13"/>
      <c r="F88" s="13"/>
      <c r="G88" s="13"/>
      <c r="H88" s="13"/>
      <c r="I88" s="13"/>
      <c r="J88" s="128"/>
      <c r="K88" s="128"/>
      <c r="L88" s="128"/>
      <c r="M88" s="69"/>
      <c r="N88" s="128"/>
      <c r="O88" s="253"/>
      <c r="P88" s="245"/>
      <c r="Q88" s="245"/>
      <c r="R88" s="245"/>
      <c r="S88" s="245"/>
      <c r="T88" s="264"/>
      <c r="U88" s="245"/>
      <c r="V88" s="245"/>
      <c r="X88" s="44"/>
      <c r="Y88" s="40"/>
      <c r="Z88" s="40"/>
      <c r="AA88" s="40"/>
      <c r="AB88" s="40"/>
      <c r="AC88" s="40"/>
      <c r="AD88" s="40"/>
      <c r="AE88" s="40"/>
      <c r="AF88" s="40"/>
      <c r="AG88" s="40"/>
      <c r="AH88" s="40"/>
      <c r="AI88" s="40"/>
      <c r="AJ88" s="40"/>
      <c r="AK88" s="40"/>
      <c r="AL88" s="261"/>
      <c r="AM88" s="259"/>
      <c r="AN88" s="259"/>
      <c r="AO88" s="259"/>
      <c r="AP88" s="259"/>
      <c r="AQ88" s="259"/>
      <c r="AR88" s="259"/>
      <c r="AS88" s="259"/>
      <c r="AU88" s="41"/>
      <c r="AV88" s="41"/>
      <c r="AW88" s="41"/>
      <c r="AX88" s="41"/>
      <c r="AY88" s="41"/>
      <c r="AZ88" s="41"/>
      <c r="BA88" s="41"/>
      <c r="BB88" s="41"/>
      <c r="BC88" s="41"/>
      <c r="BD88" s="41"/>
      <c r="BE88" s="41"/>
      <c r="BF88" s="41"/>
      <c r="BG88" s="41"/>
      <c r="BH88" s="41"/>
      <c r="BI88" s="41"/>
      <c r="BJ88" s="41"/>
      <c r="BK88" s="41"/>
      <c r="BL88" s="41"/>
      <c r="BM88" s="41"/>
      <c r="BN88" s="41"/>
      <c r="BO88" s="41"/>
      <c r="BP88" s="41"/>
      <c r="BR88" s="507"/>
      <c r="BS88" s="507"/>
      <c r="BT88" s="507"/>
      <c r="BU88" s="507"/>
      <c r="BV88" s="507"/>
      <c r="BW88" s="507"/>
      <c r="BX88" s="507"/>
      <c r="BY88" s="507"/>
      <c r="BZ88" s="507"/>
      <c r="CA88" s="507"/>
      <c r="CB88" s="507"/>
      <c r="CC88" s="507"/>
      <c r="CD88" s="507"/>
      <c r="CE88" s="507"/>
      <c r="CF88" s="507"/>
      <c r="CG88" s="507"/>
      <c r="CH88" s="507"/>
      <c r="CI88" s="507"/>
      <c r="CJ88" s="507"/>
      <c r="CK88" s="507"/>
      <c r="CL88" s="507"/>
      <c r="CM88" s="507"/>
      <c r="CO88" s="511"/>
      <c r="CP88" s="511"/>
      <c r="CQ88" s="511"/>
      <c r="CR88" s="511"/>
      <c r="CS88" s="511"/>
      <c r="CT88" s="511"/>
      <c r="CU88" s="511"/>
      <c r="CV88" s="511"/>
      <c r="CW88" s="511"/>
      <c r="CX88" s="511"/>
      <c r="CY88" s="511"/>
      <c r="CZ88" s="511"/>
      <c r="DA88" s="511"/>
      <c r="DB88" s="511"/>
      <c r="DC88" s="511"/>
      <c r="DD88" s="511"/>
      <c r="DE88" s="511"/>
      <c r="DF88" s="511"/>
      <c r="DG88" s="511"/>
      <c r="DH88" s="511"/>
      <c r="DI88" s="511"/>
      <c r="DJ88" s="511"/>
      <c r="DL88" s="530"/>
      <c r="DM88" s="530"/>
      <c r="DN88" s="530"/>
      <c r="DO88" s="530"/>
      <c r="DP88" s="530"/>
      <c r="DQ88" s="530"/>
      <c r="DR88" s="530"/>
      <c r="DS88" s="530"/>
      <c r="DT88" s="530"/>
      <c r="DU88" s="530"/>
      <c r="DV88" s="530"/>
      <c r="DW88" s="530"/>
      <c r="DX88" s="530"/>
      <c r="DY88" s="530"/>
      <c r="DZ88" s="530"/>
      <c r="EA88" s="530"/>
      <c r="EB88" s="530"/>
      <c r="EC88" s="530"/>
      <c r="ED88" s="530"/>
      <c r="EE88" s="530"/>
      <c r="EF88" s="530"/>
      <c r="EG88" s="530"/>
      <c r="EI88" s="531"/>
      <c r="EJ88" s="531"/>
      <c r="EK88" s="536"/>
      <c r="EL88" s="531"/>
      <c r="EM88" s="531"/>
      <c r="EN88" s="531"/>
      <c r="EO88" s="531"/>
      <c r="EP88" s="531"/>
      <c r="EQ88" s="531"/>
      <c r="ER88" s="531"/>
      <c r="ES88" s="531"/>
      <c r="ET88" s="531"/>
      <c r="EU88" s="531"/>
      <c r="EV88" s="531"/>
      <c r="EW88" s="531"/>
      <c r="EX88" s="531"/>
      <c r="EY88" s="531"/>
      <c r="EZ88" s="531"/>
      <c r="FA88" s="531"/>
      <c r="FB88" s="531"/>
      <c r="FC88" s="531"/>
      <c r="FD88" s="531"/>
      <c r="FF88" s="532"/>
      <c r="FG88" s="532"/>
      <c r="FH88" s="532"/>
      <c r="FI88" s="532"/>
      <c r="FJ88" s="532"/>
      <c r="FK88" s="532"/>
      <c r="FL88" s="532"/>
      <c r="FM88" s="532"/>
      <c r="FN88" s="532"/>
      <c r="FO88" s="532"/>
      <c r="FP88" s="532"/>
      <c r="FQ88" s="532"/>
      <c r="FR88" s="532"/>
      <c r="FS88" s="532"/>
      <c r="FT88" s="532"/>
      <c r="FU88" s="532"/>
      <c r="FV88" s="532"/>
      <c r="FW88" s="532"/>
      <c r="FX88" s="532"/>
      <c r="FY88" s="532"/>
      <c r="FZ88" s="532"/>
      <c r="GA88" s="532"/>
      <c r="GC88" s="533"/>
      <c r="GD88" s="533"/>
      <c r="GE88" s="533"/>
      <c r="GF88" s="533"/>
      <c r="GG88" s="533"/>
      <c r="GH88" s="533"/>
      <c r="GI88" s="533"/>
      <c r="GJ88" s="533"/>
      <c r="GK88" s="533"/>
      <c r="GL88" s="533"/>
      <c r="GM88" s="533"/>
      <c r="GN88" s="533"/>
      <c r="GO88" s="533"/>
      <c r="GP88" s="533"/>
      <c r="GQ88" s="533"/>
      <c r="GR88" s="533"/>
      <c r="GS88" s="533"/>
      <c r="GT88" s="533"/>
      <c r="GU88" s="533"/>
      <c r="GV88" s="533"/>
      <c r="GW88" s="533"/>
      <c r="GX88" s="533"/>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T88" s="531"/>
      <c r="IU88" s="531"/>
      <c r="IV88" s="531"/>
      <c r="IW88" s="531"/>
      <c r="IX88" s="531"/>
      <c r="IY88" s="531"/>
      <c r="IZ88" s="531"/>
      <c r="JA88" s="531"/>
      <c r="JB88" s="531"/>
      <c r="JC88" s="531"/>
      <c r="JD88" s="531"/>
      <c r="JE88" s="531"/>
      <c r="JF88" s="531"/>
      <c r="JG88" s="531"/>
      <c r="JH88" s="531"/>
      <c r="JI88" s="531"/>
      <c r="JJ88" s="531"/>
      <c r="JK88" s="531"/>
      <c r="JL88" s="531"/>
      <c r="JM88" s="531"/>
      <c r="JN88" s="531"/>
      <c r="JO88" s="531"/>
      <c r="JQ88" s="532"/>
      <c r="JR88" s="532"/>
      <c r="JS88" s="532"/>
      <c r="JT88" s="532"/>
      <c r="JU88" s="532"/>
      <c r="JV88" s="532"/>
      <c r="JW88" s="532"/>
      <c r="JX88" s="532"/>
      <c r="JY88" s="532"/>
      <c r="JZ88" s="532"/>
      <c r="KA88" s="532"/>
      <c r="KB88" s="532"/>
      <c r="KC88" s="532"/>
      <c r="KD88" s="532"/>
      <c r="KE88" s="532"/>
      <c r="KF88" s="532"/>
      <c r="KG88" s="532"/>
      <c r="KH88" s="532"/>
      <c r="KI88" s="532"/>
      <c r="KJ88" s="532"/>
      <c r="KK88" s="532"/>
      <c r="KL88" s="532"/>
      <c r="KN88" s="533"/>
      <c r="KO88" s="533"/>
      <c r="KP88" s="533"/>
      <c r="KQ88" s="533"/>
      <c r="KR88" s="533"/>
      <c r="KS88" s="533"/>
      <c r="KT88" s="533"/>
      <c r="KU88" s="533"/>
      <c r="KV88" s="533"/>
      <c r="KW88" s="533"/>
      <c r="KX88" s="533"/>
      <c r="KY88" s="533"/>
      <c r="KZ88" s="533"/>
      <c r="LA88" s="533"/>
      <c r="LB88" s="533"/>
      <c r="LC88" s="533"/>
      <c r="LD88" s="533"/>
      <c r="LE88" s="533"/>
      <c r="LF88" s="533"/>
      <c r="LG88" s="533"/>
      <c r="LH88" s="533"/>
      <c r="LI88" s="533"/>
    </row>
    <row r="89" spans="1:321" x14ac:dyDescent="0.25">
      <c r="A89" s="37" t="str">
        <f>LCI!A59</f>
        <v>Heat (MJ/yr)</v>
      </c>
      <c r="B89" s="13"/>
      <c r="C89" s="13"/>
      <c r="D89" s="13"/>
      <c r="E89" s="13"/>
      <c r="F89" s="13"/>
      <c r="G89" s="13"/>
      <c r="H89" s="13"/>
      <c r="I89" s="13"/>
      <c r="J89" s="128"/>
      <c r="K89" s="128"/>
      <c r="L89" s="128"/>
      <c r="M89" s="69"/>
      <c r="N89" s="128"/>
      <c r="O89" s="253"/>
      <c r="P89" s="245"/>
      <c r="Q89" s="245"/>
      <c r="R89" s="245"/>
      <c r="S89" s="245"/>
      <c r="T89" s="264"/>
      <c r="U89" s="245"/>
      <c r="V89" s="245"/>
      <c r="X89" s="44"/>
      <c r="Y89" s="40"/>
      <c r="Z89" s="40"/>
      <c r="AA89" s="40"/>
      <c r="AB89" s="40"/>
      <c r="AC89" s="40"/>
      <c r="AD89" s="40"/>
      <c r="AE89" s="40"/>
      <c r="AF89" s="40"/>
      <c r="AG89" s="40"/>
      <c r="AH89" s="40"/>
      <c r="AI89" s="40"/>
      <c r="AJ89" s="40"/>
      <c r="AK89" s="40"/>
      <c r="AL89" s="261"/>
      <c r="AM89" s="259"/>
      <c r="AN89" s="259"/>
      <c r="AO89" s="259"/>
      <c r="AP89" s="259"/>
      <c r="AQ89" s="259"/>
      <c r="AR89" s="259"/>
      <c r="AS89" s="259"/>
      <c r="AU89" s="41"/>
      <c r="AV89" s="41"/>
      <c r="AW89" s="41"/>
      <c r="AX89" s="41"/>
      <c r="AY89" s="41"/>
      <c r="AZ89" s="41"/>
      <c r="BA89" s="41"/>
      <c r="BB89" s="41"/>
      <c r="BC89" s="41"/>
      <c r="BD89" s="41"/>
      <c r="BE89" s="41"/>
      <c r="BF89" s="41"/>
      <c r="BG89" s="41"/>
      <c r="BH89" s="41"/>
      <c r="BI89" s="41"/>
      <c r="BJ89" s="41"/>
      <c r="BK89" s="41"/>
      <c r="BL89" s="41"/>
      <c r="BM89" s="41"/>
      <c r="BN89" s="41"/>
      <c r="BO89" s="41"/>
      <c r="BP89" s="41"/>
      <c r="BR89" s="507"/>
      <c r="BS89" s="507"/>
      <c r="BT89" s="507"/>
      <c r="BU89" s="507"/>
      <c r="BV89" s="507"/>
      <c r="BW89" s="507"/>
      <c r="BX89" s="507"/>
      <c r="BY89" s="507"/>
      <c r="BZ89" s="507"/>
      <c r="CA89" s="507"/>
      <c r="CB89" s="507"/>
      <c r="CC89" s="507"/>
      <c r="CD89" s="507"/>
      <c r="CE89" s="507"/>
      <c r="CF89" s="507"/>
      <c r="CG89" s="507"/>
      <c r="CH89" s="507"/>
      <c r="CI89" s="507"/>
      <c r="CJ89" s="507"/>
      <c r="CK89" s="507"/>
      <c r="CL89" s="507"/>
      <c r="CM89" s="507"/>
      <c r="CO89" s="511"/>
      <c r="CP89" s="511"/>
      <c r="CQ89" s="511"/>
      <c r="CR89" s="511"/>
      <c r="CS89" s="511"/>
      <c r="CT89" s="511"/>
      <c r="CU89" s="511"/>
      <c r="CV89" s="511"/>
      <c r="CW89" s="511"/>
      <c r="CX89" s="511"/>
      <c r="CY89" s="511"/>
      <c r="CZ89" s="511"/>
      <c r="DA89" s="511"/>
      <c r="DB89" s="511"/>
      <c r="DC89" s="511"/>
      <c r="DD89" s="511"/>
      <c r="DE89" s="511"/>
      <c r="DF89" s="511"/>
      <c r="DG89" s="511"/>
      <c r="DH89" s="511"/>
      <c r="DI89" s="511"/>
      <c r="DJ89" s="511"/>
      <c r="DL89" s="530"/>
      <c r="DM89" s="530"/>
      <c r="DN89" s="530"/>
      <c r="DO89" s="530"/>
      <c r="DP89" s="530"/>
      <c r="DQ89" s="530"/>
      <c r="DR89" s="530"/>
      <c r="DS89" s="530"/>
      <c r="DT89" s="530"/>
      <c r="DU89" s="530"/>
      <c r="DV89" s="530"/>
      <c r="DW89" s="530"/>
      <c r="DX89" s="530"/>
      <c r="DY89" s="530"/>
      <c r="DZ89" s="530"/>
      <c r="EA89" s="530"/>
      <c r="EB89" s="530"/>
      <c r="EC89" s="530"/>
      <c r="ED89" s="530"/>
      <c r="EE89" s="530"/>
      <c r="EF89" s="530"/>
      <c r="EG89" s="530"/>
      <c r="EI89" s="531"/>
      <c r="EJ89" s="531"/>
      <c r="EK89" s="536"/>
      <c r="EL89" s="531"/>
      <c r="EM89" s="531"/>
      <c r="EN89" s="531"/>
      <c r="EO89" s="531"/>
      <c r="EP89" s="531"/>
      <c r="EQ89" s="531"/>
      <c r="ER89" s="531"/>
      <c r="ES89" s="531"/>
      <c r="ET89" s="531"/>
      <c r="EU89" s="531"/>
      <c r="EV89" s="531"/>
      <c r="EW89" s="531"/>
      <c r="EX89" s="531"/>
      <c r="EY89" s="531"/>
      <c r="EZ89" s="531"/>
      <c r="FA89" s="531"/>
      <c r="FB89" s="531"/>
      <c r="FC89" s="531"/>
      <c r="FD89" s="531"/>
      <c r="FF89" s="532"/>
      <c r="FG89" s="532"/>
      <c r="FH89" s="532"/>
      <c r="FI89" s="532"/>
      <c r="FJ89" s="532"/>
      <c r="FK89" s="532"/>
      <c r="FL89" s="532"/>
      <c r="FM89" s="532"/>
      <c r="FN89" s="532"/>
      <c r="FO89" s="532"/>
      <c r="FP89" s="532"/>
      <c r="FQ89" s="532"/>
      <c r="FR89" s="532"/>
      <c r="FS89" s="532"/>
      <c r="FT89" s="532"/>
      <c r="FU89" s="532"/>
      <c r="FV89" s="532"/>
      <c r="FW89" s="532"/>
      <c r="FX89" s="532"/>
      <c r="FY89" s="532"/>
      <c r="FZ89" s="532"/>
      <c r="GA89" s="532"/>
      <c r="GC89" s="533"/>
      <c r="GD89" s="533"/>
      <c r="GE89" s="533"/>
      <c r="GF89" s="533"/>
      <c r="GG89" s="533"/>
      <c r="GH89" s="533"/>
      <c r="GI89" s="533"/>
      <c r="GJ89" s="533"/>
      <c r="GK89" s="533"/>
      <c r="GL89" s="533"/>
      <c r="GM89" s="533"/>
      <c r="GN89" s="533"/>
      <c r="GO89" s="533"/>
      <c r="GP89" s="533"/>
      <c r="GQ89" s="533"/>
      <c r="GR89" s="533"/>
      <c r="GS89" s="533"/>
      <c r="GT89" s="533"/>
      <c r="GU89" s="533"/>
      <c r="GV89" s="533"/>
      <c r="GW89" s="533"/>
      <c r="GX89" s="533"/>
      <c r="GZ89" s="511"/>
      <c r="HA89" s="511"/>
      <c r="HB89" s="511"/>
      <c r="HC89" s="511"/>
      <c r="HD89" s="511"/>
      <c r="HE89" s="511"/>
      <c r="HF89" s="511"/>
      <c r="HG89" s="511"/>
      <c r="HH89" s="511"/>
      <c r="HI89" s="511"/>
      <c r="HJ89" s="511"/>
      <c r="HK89" s="511"/>
      <c r="HL89" s="511"/>
      <c r="HM89" s="511"/>
      <c r="HN89" s="511"/>
      <c r="HO89" s="511"/>
      <c r="HP89" s="511"/>
      <c r="HQ89" s="511"/>
      <c r="HR89" s="511"/>
      <c r="HS89" s="511"/>
      <c r="HT89" s="511"/>
      <c r="HU89" s="511"/>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T89" s="531"/>
      <c r="IU89" s="531"/>
      <c r="IV89" s="531"/>
      <c r="IW89" s="531"/>
      <c r="IX89" s="531"/>
      <c r="IY89" s="531"/>
      <c r="IZ89" s="531"/>
      <c r="JA89" s="531"/>
      <c r="JB89" s="531"/>
      <c r="JC89" s="531"/>
      <c r="JD89" s="531"/>
      <c r="JE89" s="531"/>
      <c r="JF89" s="531"/>
      <c r="JG89" s="531"/>
      <c r="JH89" s="531"/>
      <c r="JI89" s="531"/>
      <c r="JJ89" s="531"/>
      <c r="JK89" s="531"/>
      <c r="JL89" s="531"/>
      <c r="JM89" s="531"/>
      <c r="JN89" s="531"/>
      <c r="JO89" s="531"/>
      <c r="JQ89" s="532"/>
      <c r="JR89" s="532"/>
      <c r="JS89" s="532"/>
      <c r="JT89" s="532"/>
      <c r="JU89" s="532"/>
      <c r="JV89" s="532"/>
      <c r="JW89" s="532"/>
      <c r="JX89" s="532"/>
      <c r="JY89" s="532"/>
      <c r="JZ89" s="532"/>
      <c r="KA89" s="532"/>
      <c r="KB89" s="532"/>
      <c r="KC89" s="532"/>
      <c r="KD89" s="532"/>
      <c r="KE89" s="532"/>
      <c r="KF89" s="532"/>
      <c r="KG89" s="532"/>
      <c r="KH89" s="532"/>
      <c r="KI89" s="532"/>
      <c r="KJ89" s="532"/>
      <c r="KK89" s="532"/>
      <c r="KL89" s="532"/>
      <c r="KN89" s="533"/>
      <c r="KO89" s="533"/>
      <c r="KP89" s="533"/>
      <c r="KQ89" s="533"/>
      <c r="KR89" s="533"/>
      <c r="KS89" s="533"/>
      <c r="KT89" s="533"/>
      <c r="KU89" s="533"/>
      <c r="KV89" s="533"/>
      <c r="KW89" s="533"/>
      <c r="KX89" s="533"/>
      <c r="KY89" s="533"/>
      <c r="KZ89" s="533"/>
      <c r="LA89" s="533"/>
      <c r="LB89" s="533"/>
      <c r="LC89" s="533"/>
      <c r="LD89" s="533"/>
      <c r="LE89" s="533"/>
      <c r="LF89" s="533"/>
      <c r="LG89" s="533"/>
      <c r="LH89" s="533"/>
      <c r="LI89" s="533"/>
    </row>
    <row r="90" spans="1:321" x14ac:dyDescent="0.25">
      <c r="A90" s="37" t="str">
        <f>LCI!A60</f>
        <v>Hydrogen (kg/yr)</v>
      </c>
      <c r="B90" s="13"/>
      <c r="C90" s="128">
        <f>HydroProcOil!K5*C$76</f>
        <v>2681.8959648000009</v>
      </c>
      <c r="D90" s="13"/>
      <c r="E90" s="13"/>
      <c r="F90" s="13"/>
      <c r="G90" s="13"/>
      <c r="H90" s="13"/>
      <c r="I90" s="13"/>
      <c r="J90" s="128">
        <f>J76*HydroProcSyn!I5</f>
        <v>0</v>
      </c>
      <c r="K90" s="128">
        <f>K76*HydroProcSyn!N5</f>
        <v>0</v>
      </c>
      <c r="L90" s="128">
        <f>L76*HydroProcSyn!S5</f>
        <v>0</v>
      </c>
      <c r="M90" s="296">
        <f>HydroProcOil!P5*M$76</f>
        <v>39801.05990772642</v>
      </c>
      <c r="N90" s="128">
        <f>N76*HydroProcOil!U5</f>
        <v>98563.140004999994</v>
      </c>
      <c r="O90" s="253">
        <f>O76*HydroProcSyn!X5</f>
        <v>0</v>
      </c>
      <c r="P90" s="245"/>
      <c r="Q90" s="245"/>
      <c r="R90" s="245"/>
      <c r="S90" s="245"/>
      <c r="T90" s="264"/>
      <c r="U90" s="245"/>
      <c r="V90" s="245"/>
      <c r="X90" s="44"/>
      <c r="Y90" s="40"/>
      <c r="Z90" s="40"/>
      <c r="AA90" s="40"/>
      <c r="AB90" s="40"/>
      <c r="AC90" s="40"/>
      <c r="AD90" s="40"/>
      <c r="AE90" s="40"/>
      <c r="AF90" s="40"/>
      <c r="AG90" s="40"/>
      <c r="AH90" s="40"/>
      <c r="AI90" s="40"/>
      <c r="AJ90" s="40"/>
      <c r="AK90" s="40"/>
      <c r="AL90" s="261"/>
      <c r="AM90" s="259"/>
      <c r="AN90" s="259"/>
      <c r="AO90" s="259"/>
      <c r="AP90" s="259"/>
      <c r="AQ90" s="259"/>
      <c r="AR90" s="259"/>
      <c r="AS90" s="259"/>
      <c r="AU90" s="41"/>
      <c r="AV90" s="41"/>
      <c r="AW90" s="41"/>
      <c r="AX90" s="41"/>
      <c r="AY90" s="41"/>
      <c r="AZ90" s="41"/>
      <c r="BA90" s="41"/>
      <c r="BB90" s="41"/>
      <c r="BC90" s="41"/>
      <c r="BD90" s="41"/>
      <c r="BE90" s="41"/>
      <c r="BF90" s="41"/>
      <c r="BG90" s="41"/>
      <c r="BH90" s="41"/>
      <c r="BI90" s="41"/>
      <c r="BJ90" s="41"/>
      <c r="BK90" s="41"/>
      <c r="BL90" s="41"/>
      <c r="BM90" s="41"/>
      <c r="BN90" s="41"/>
      <c r="BO90" s="41"/>
      <c r="BP90" s="41"/>
      <c r="BR90" s="507"/>
      <c r="BS90" s="507"/>
      <c r="BT90" s="507"/>
      <c r="BU90" s="507"/>
      <c r="BV90" s="507"/>
      <c r="BW90" s="507"/>
      <c r="BX90" s="507"/>
      <c r="BY90" s="507"/>
      <c r="BZ90" s="507"/>
      <c r="CA90" s="507"/>
      <c r="CB90" s="507"/>
      <c r="CC90" s="507"/>
      <c r="CD90" s="507"/>
      <c r="CE90" s="507"/>
      <c r="CF90" s="507"/>
      <c r="CG90" s="507"/>
      <c r="CH90" s="507"/>
      <c r="CI90" s="507"/>
      <c r="CJ90" s="507"/>
      <c r="CK90" s="507"/>
      <c r="CL90" s="507"/>
      <c r="CM90" s="507"/>
      <c r="CO90" s="511"/>
      <c r="CP90" s="511"/>
      <c r="CQ90" s="511"/>
      <c r="CR90" s="511"/>
      <c r="CS90" s="511"/>
      <c r="CT90" s="511"/>
      <c r="CU90" s="511"/>
      <c r="CV90" s="511"/>
      <c r="CW90" s="511"/>
      <c r="CX90" s="511"/>
      <c r="CY90" s="511"/>
      <c r="CZ90" s="511"/>
      <c r="DA90" s="511"/>
      <c r="DB90" s="511"/>
      <c r="DC90" s="511"/>
      <c r="DD90" s="511"/>
      <c r="DE90" s="511"/>
      <c r="DF90" s="511"/>
      <c r="DG90" s="511"/>
      <c r="DH90" s="511"/>
      <c r="DI90" s="511"/>
      <c r="DJ90" s="511"/>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I90" s="531"/>
      <c r="EJ90" s="531"/>
      <c r="EK90" s="536"/>
      <c r="EL90" s="531"/>
      <c r="EM90" s="531"/>
      <c r="EN90" s="531"/>
      <c r="EO90" s="531"/>
      <c r="EP90" s="531"/>
      <c r="EQ90" s="531"/>
      <c r="ER90" s="531"/>
      <c r="ES90" s="531"/>
      <c r="ET90" s="531"/>
      <c r="EU90" s="531"/>
      <c r="EV90" s="531"/>
      <c r="EW90" s="531"/>
      <c r="EX90" s="531"/>
      <c r="EY90" s="531"/>
      <c r="EZ90" s="531"/>
      <c r="FA90" s="531"/>
      <c r="FB90" s="531"/>
      <c r="FC90" s="531"/>
      <c r="FD90" s="531"/>
      <c r="FF90" s="532"/>
      <c r="FG90" s="532"/>
      <c r="FH90" s="532"/>
      <c r="FI90" s="532"/>
      <c r="FJ90" s="532"/>
      <c r="FK90" s="532"/>
      <c r="FL90" s="532"/>
      <c r="FM90" s="532"/>
      <c r="FN90" s="532"/>
      <c r="FO90" s="532"/>
      <c r="FP90" s="532"/>
      <c r="FQ90" s="532"/>
      <c r="FR90" s="532"/>
      <c r="FS90" s="532"/>
      <c r="FT90" s="532"/>
      <c r="FU90" s="532"/>
      <c r="FV90" s="532"/>
      <c r="FW90" s="532"/>
      <c r="FX90" s="532"/>
      <c r="FY90" s="532"/>
      <c r="FZ90" s="532"/>
      <c r="GA90" s="532"/>
      <c r="GC90" s="533"/>
      <c r="GD90" s="533"/>
      <c r="GE90" s="533"/>
      <c r="GF90" s="533"/>
      <c r="GG90" s="533"/>
      <c r="GH90" s="533"/>
      <c r="GI90" s="533"/>
      <c r="GJ90" s="533"/>
      <c r="GK90" s="533"/>
      <c r="GL90" s="533"/>
      <c r="GM90" s="533"/>
      <c r="GN90" s="533"/>
      <c r="GO90" s="533"/>
      <c r="GP90" s="533"/>
      <c r="GQ90" s="533"/>
      <c r="GR90" s="533"/>
      <c r="GS90" s="533"/>
      <c r="GT90" s="533"/>
      <c r="GU90" s="533"/>
      <c r="GV90" s="533"/>
      <c r="GW90" s="533"/>
      <c r="GX90" s="533"/>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T90" s="531"/>
      <c r="IU90" s="531"/>
      <c r="IV90" s="531"/>
      <c r="IW90" s="531"/>
      <c r="IX90" s="531"/>
      <c r="IY90" s="531"/>
      <c r="IZ90" s="531"/>
      <c r="JA90" s="531"/>
      <c r="JB90" s="531"/>
      <c r="JC90" s="531"/>
      <c r="JD90" s="531"/>
      <c r="JE90" s="531"/>
      <c r="JF90" s="531"/>
      <c r="JG90" s="531"/>
      <c r="JH90" s="531"/>
      <c r="JI90" s="531"/>
      <c r="JJ90" s="531"/>
      <c r="JK90" s="531"/>
      <c r="JL90" s="531"/>
      <c r="JM90" s="531"/>
      <c r="JN90" s="531"/>
      <c r="JO90" s="531"/>
      <c r="JQ90" s="532"/>
      <c r="JR90" s="532"/>
      <c r="JS90" s="532"/>
      <c r="JT90" s="532"/>
      <c r="JU90" s="532"/>
      <c r="JV90" s="532"/>
      <c r="JW90" s="532"/>
      <c r="JX90" s="532"/>
      <c r="JY90" s="532"/>
      <c r="JZ90" s="532"/>
      <c r="KA90" s="532"/>
      <c r="KB90" s="532"/>
      <c r="KC90" s="532"/>
      <c r="KD90" s="532"/>
      <c r="KE90" s="532"/>
      <c r="KF90" s="532"/>
      <c r="KG90" s="532"/>
      <c r="KH90" s="532"/>
      <c r="KI90" s="532"/>
      <c r="KJ90" s="532"/>
      <c r="KK90" s="532"/>
      <c r="KL90" s="532"/>
      <c r="KN90" s="533"/>
      <c r="KO90" s="533"/>
      <c r="KP90" s="533"/>
      <c r="KQ90" s="533"/>
      <c r="KR90" s="533"/>
      <c r="KS90" s="533"/>
      <c r="KT90" s="533"/>
      <c r="KU90" s="533"/>
      <c r="KV90" s="533"/>
      <c r="KW90" s="533"/>
      <c r="KX90" s="533"/>
      <c r="KY90" s="533"/>
      <c r="KZ90" s="533"/>
      <c r="LA90" s="533"/>
      <c r="LB90" s="533"/>
      <c r="LC90" s="533"/>
      <c r="LD90" s="533"/>
      <c r="LE90" s="533"/>
      <c r="LF90" s="533"/>
      <c r="LG90" s="533"/>
      <c r="LH90" s="533"/>
      <c r="LI90" s="533"/>
    </row>
    <row r="91" spans="1:321" x14ac:dyDescent="0.25">
      <c r="A91" s="37" t="str">
        <f>LCI!A61</f>
        <v>Natural Gas (kg/yr)</v>
      </c>
      <c r="B91" s="128">
        <f>Transest!J6*B$76</f>
        <v>1442.4053046782137</v>
      </c>
      <c r="C91" s="128">
        <f>HydroProcOil!K6*C$76</f>
        <v>10030.290908352003</v>
      </c>
      <c r="D91" s="13"/>
      <c r="E91" s="13"/>
      <c r="F91" s="13"/>
      <c r="G91" s="13"/>
      <c r="H91" s="13"/>
      <c r="I91" s="13"/>
      <c r="J91" s="128">
        <f>J76*HydroProcSyn!I6</f>
        <v>0</v>
      </c>
      <c r="K91" s="128">
        <f>K76*HydroProcSyn!N6</f>
        <v>0</v>
      </c>
      <c r="L91" s="128">
        <f>L76*HydroProcSyn!S6</f>
        <v>0</v>
      </c>
      <c r="M91" s="296">
        <f>HydroProcOil!P6*M$76</f>
        <v>148855.96405489685</v>
      </c>
      <c r="N91" s="128">
        <f>N76*HydroProcOil!U6</f>
        <v>368626.14361869998</v>
      </c>
      <c r="O91" s="253">
        <f>O76*HydroProcSyn!X6</f>
        <v>0</v>
      </c>
      <c r="P91" s="245"/>
      <c r="Q91" s="245"/>
      <c r="R91" s="245"/>
      <c r="S91" s="245"/>
      <c r="T91" s="264"/>
      <c r="U91" s="245"/>
      <c r="V91" s="245"/>
      <c r="X91" s="44"/>
      <c r="Y91" s="40"/>
      <c r="Z91" s="40"/>
      <c r="AA91" s="40"/>
      <c r="AB91" s="40"/>
      <c r="AC91" s="40"/>
      <c r="AD91" s="40"/>
      <c r="AE91" s="40"/>
      <c r="AF91" s="40"/>
      <c r="AG91" s="40"/>
      <c r="AH91" s="40"/>
      <c r="AI91" s="40"/>
      <c r="AJ91" s="40"/>
      <c r="AK91" s="40"/>
      <c r="AL91" s="261"/>
      <c r="AM91" s="259"/>
      <c r="AN91" s="259"/>
      <c r="AO91" s="259"/>
      <c r="AP91" s="259"/>
      <c r="AQ91" s="259"/>
      <c r="AR91" s="259"/>
      <c r="AS91" s="259"/>
      <c r="AU91" s="41"/>
      <c r="AV91" s="41"/>
      <c r="AW91" s="41"/>
      <c r="AX91" s="41"/>
      <c r="AY91" s="41"/>
      <c r="AZ91" s="41"/>
      <c r="BA91" s="41"/>
      <c r="BB91" s="41"/>
      <c r="BC91" s="41"/>
      <c r="BD91" s="41"/>
      <c r="BE91" s="41"/>
      <c r="BF91" s="41"/>
      <c r="BG91" s="41"/>
      <c r="BH91" s="41"/>
      <c r="BI91" s="41"/>
      <c r="BJ91" s="41"/>
      <c r="BK91" s="41"/>
      <c r="BL91" s="41"/>
      <c r="BM91" s="41"/>
      <c r="BN91" s="41"/>
      <c r="BO91" s="41"/>
      <c r="BP91" s="41"/>
      <c r="BR91" s="507"/>
      <c r="BS91" s="507"/>
      <c r="BT91" s="507"/>
      <c r="BU91" s="507"/>
      <c r="BV91" s="507"/>
      <c r="BW91" s="507"/>
      <c r="BX91" s="507"/>
      <c r="BY91" s="507"/>
      <c r="BZ91" s="507"/>
      <c r="CA91" s="507"/>
      <c r="CB91" s="507"/>
      <c r="CC91" s="507"/>
      <c r="CD91" s="507"/>
      <c r="CE91" s="507"/>
      <c r="CF91" s="507"/>
      <c r="CG91" s="507"/>
      <c r="CH91" s="507"/>
      <c r="CI91" s="507"/>
      <c r="CJ91" s="507"/>
      <c r="CK91" s="507"/>
      <c r="CL91" s="507"/>
      <c r="CM91" s="507"/>
      <c r="CO91" s="511"/>
      <c r="CP91" s="511"/>
      <c r="CQ91" s="511"/>
      <c r="CR91" s="511"/>
      <c r="CS91" s="511"/>
      <c r="CT91" s="511"/>
      <c r="CU91" s="511"/>
      <c r="CV91" s="511"/>
      <c r="CW91" s="511"/>
      <c r="CX91" s="511"/>
      <c r="CY91" s="511"/>
      <c r="CZ91" s="511"/>
      <c r="DA91" s="511"/>
      <c r="DB91" s="511"/>
      <c r="DC91" s="511"/>
      <c r="DD91" s="511"/>
      <c r="DE91" s="511"/>
      <c r="DF91" s="511"/>
      <c r="DG91" s="511"/>
      <c r="DH91" s="511"/>
      <c r="DI91" s="511"/>
      <c r="DJ91" s="511"/>
      <c r="DL91" s="530"/>
      <c r="DM91" s="530"/>
      <c r="DN91" s="530"/>
      <c r="DO91" s="530"/>
      <c r="DP91" s="530"/>
      <c r="DQ91" s="530"/>
      <c r="DR91" s="530"/>
      <c r="DS91" s="530"/>
      <c r="DT91" s="530"/>
      <c r="DU91" s="530"/>
      <c r="DV91" s="530"/>
      <c r="DW91" s="530"/>
      <c r="DX91" s="530"/>
      <c r="DY91" s="530"/>
      <c r="DZ91" s="530"/>
      <c r="EA91" s="530"/>
      <c r="EB91" s="530"/>
      <c r="EC91" s="530"/>
      <c r="ED91" s="530"/>
      <c r="EE91" s="530"/>
      <c r="EF91" s="530"/>
      <c r="EG91" s="530"/>
      <c r="EI91" s="531"/>
      <c r="EJ91" s="531"/>
      <c r="EK91" s="536"/>
      <c r="EL91" s="531"/>
      <c r="EM91" s="531"/>
      <c r="EN91" s="531"/>
      <c r="EO91" s="531"/>
      <c r="EP91" s="531"/>
      <c r="EQ91" s="531"/>
      <c r="ER91" s="531"/>
      <c r="ES91" s="531"/>
      <c r="ET91" s="531"/>
      <c r="EU91" s="531"/>
      <c r="EV91" s="531"/>
      <c r="EW91" s="531"/>
      <c r="EX91" s="531"/>
      <c r="EY91" s="531"/>
      <c r="EZ91" s="531"/>
      <c r="FA91" s="531"/>
      <c r="FB91" s="531"/>
      <c r="FC91" s="531"/>
      <c r="FD91" s="531"/>
      <c r="FF91" s="532"/>
      <c r="FG91" s="532"/>
      <c r="FH91" s="532"/>
      <c r="FI91" s="532"/>
      <c r="FJ91" s="532"/>
      <c r="FK91" s="532"/>
      <c r="FL91" s="532"/>
      <c r="FM91" s="532"/>
      <c r="FN91" s="532"/>
      <c r="FO91" s="532"/>
      <c r="FP91" s="532"/>
      <c r="FQ91" s="532"/>
      <c r="FR91" s="532"/>
      <c r="FS91" s="532"/>
      <c r="FT91" s="532"/>
      <c r="FU91" s="532"/>
      <c r="FV91" s="532"/>
      <c r="FW91" s="532"/>
      <c r="FX91" s="532"/>
      <c r="FY91" s="532"/>
      <c r="FZ91" s="532"/>
      <c r="GA91" s="532"/>
      <c r="GC91" s="533"/>
      <c r="GD91" s="533"/>
      <c r="GE91" s="533"/>
      <c r="GF91" s="533"/>
      <c r="GG91" s="533"/>
      <c r="GH91" s="533"/>
      <c r="GI91" s="533"/>
      <c r="GJ91" s="533"/>
      <c r="GK91" s="533"/>
      <c r="GL91" s="533"/>
      <c r="GM91" s="533"/>
      <c r="GN91" s="533"/>
      <c r="GO91" s="533"/>
      <c r="GP91" s="533"/>
      <c r="GQ91" s="533"/>
      <c r="GR91" s="533"/>
      <c r="GS91" s="533"/>
      <c r="GT91" s="533"/>
      <c r="GU91" s="533"/>
      <c r="GV91" s="533"/>
      <c r="GW91" s="533"/>
      <c r="GX91" s="533"/>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T91" s="531"/>
      <c r="IU91" s="531"/>
      <c r="IV91" s="531"/>
      <c r="IW91" s="531"/>
      <c r="IX91" s="531"/>
      <c r="IY91" s="531"/>
      <c r="IZ91" s="531"/>
      <c r="JA91" s="531"/>
      <c r="JB91" s="531"/>
      <c r="JC91" s="531"/>
      <c r="JD91" s="531"/>
      <c r="JE91" s="531"/>
      <c r="JF91" s="531"/>
      <c r="JG91" s="531"/>
      <c r="JH91" s="531"/>
      <c r="JI91" s="531"/>
      <c r="JJ91" s="531"/>
      <c r="JK91" s="531"/>
      <c r="JL91" s="531"/>
      <c r="JM91" s="531"/>
      <c r="JN91" s="531"/>
      <c r="JO91" s="531"/>
      <c r="JQ91" s="532"/>
      <c r="JR91" s="532"/>
      <c r="JS91" s="532"/>
      <c r="JT91" s="532"/>
      <c r="JU91" s="532"/>
      <c r="JV91" s="532"/>
      <c r="JW91" s="532"/>
      <c r="JX91" s="532"/>
      <c r="JY91" s="532"/>
      <c r="JZ91" s="532"/>
      <c r="KA91" s="532"/>
      <c r="KB91" s="532"/>
      <c r="KC91" s="532"/>
      <c r="KD91" s="532"/>
      <c r="KE91" s="532"/>
      <c r="KF91" s="532"/>
      <c r="KG91" s="532"/>
      <c r="KH91" s="532"/>
      <c r="KI91" s="532"/>
      <c r="KJ91" s="532"/>
      <c r="KK91" s="532"/>
      <c r="KL91" s="532"/>
      <c r="KN91" s="533"/>
      <c r="KO91" s="533"/>
      <c r="KP91" s="533"/>
      <c r="KQ91" s="533"/>
      <c r="KR91" s="533"/>
      <c r="KS91" s="533"/>
      <c r="KT91" s="533"/>
      <c r="KU91" s="533"/>
      <c r="KV91" s="533"/>
      <c r="KW91" s="533"/>
      <c r="KX91" s="533"/>
      <c r="KY91" s="533"/>
      <c r="KZ91" s="533"/>
      <c r="LA91" s="533"/>
      <c r="LB91" s="533"/>
      <c r="LC91" s="533"/>
      <c r="LD91" s="533"/>
      <c r="LE91" s="533"/>
      <c r="LF91" s="533"/>
      <c r="LG91" s="533"/>
      <c r="LH91" s="533"/>
      <c r="LI91" s="533"/>
    </row>
    <row r="92" spans="1:321" x14ac:dyDescent="0.25">
      <c r="A92" s="37" t="str">
        <f>LCI!A62</f>
        <v>Propane, Input (kg/yr)</v>
      </c>
      <c r="B92" s="13"/>
      <c r="C92" s="13"/>
      <c r="D92" s="13"/>
      <c r="E92" s="13"/>
      <c r="F92" s="13"/>
      <c r="G92" s="13"/>
      <c r="H92" s="13"/>
      <c r="I92" s="13"/>
      <c r="J92" s="13"/>
      <c r="K92" s="13"/>
      <c r="L92" s="13"/>
      <c r="M92" s="13"/>
      <c r="N92" s="128"/>
      <c r="O92" s="253"/>
      <c r="P92" s="245"/>
      <c r="Q92" s="245"/>
      <c r="R92" s="245"/>
      <c r="S92" s="245"/>
      <c r="T92" s="264"/>
      <c r="U92" s="245"/>
      <c r="V92" s="245"/>
      <c r="X92" s="44"/>
      <c r="Y92" s="40"/>
      <c r="Z92" s="40"/>
      <c r="AA92" s="40"/>
      <c r="AB92" s="40"/>
      <c r="AC92" s="40"/>
      <c r="AD92" s="40"/>
      <c r="AE92" s="40"/>
      <c r="AF92" s="40"/>
      <c r="AG92" s="40"/>
      <c r="AH92" s="40"/>
      <c r="AI92" s="40"/>
      <c r="AJ92" s="40"/>
      <c r="AK92" s="40"/>
      <c r="AL92" s="261"/>
      <c r="AM92" s="259"/>
      <c r="AN92" s="259"/>
      <c r="AO92" s="259"/>
      <c r="AP92" s="259"/>
      <c r="AQ92" s="259"/>
      <c r="AR92" s="259"/>
      <c r="AS92" s="259"/>
      <c r="AU92" s="41"/>
      <c r="AV92" s="41"/>
      <c r="AW92" s="41"/>
      <c r="AX92" s="41"/>
      <c r="AY92" s="41"/>
      <c r="AZ92" s="41"/>
      <c r="BA92" s="41"/>
      <c r="BB92" s="41"/>
      <c r="BC92" s="41"/>
      <c r="BD92" s="41"/>
      <c r="BE92" s="41"/>
      <c r="BF92" s="41"/>
      <c r="BG92" s="41"/>
      <c r="BH92" s="41"/>
      <c r="BI92" s="41"/>
      <c r="BJ92" s="41"/>
      <c r="BK92" s="41"/>
      <c r="BL92" s="41"/>
      <c r="BM92" s="41"/>
      <c r="BN92" s="41"/>
      <c r="BO92" s="41"/>
      <c r="BP92" s="41"/>
      <c r="BR92" s="507"/>
      <c r="BS92" s="507"/>
      <c r="BT92" s="507"/>
      <c r="BU92" s="507"/>
      <c r="BV92" s="507"/>
      <c r="BW92" s="507"/>
      <c r="BX92" s="507"/>
      <c r="BY92" s="507"/>
      <c r="BZ92" s="507"/>
      <c r="CA92" s="507"/>
      <c r="CB92" s="507"/>
      <c r="CC92" s="507"/>
      <c r="CD92" s="507"/>
      <c r="CE92" s="507"/>
      <c r="CF92" s="507"/>
      <c r="CG92" s="507"/>
      <c r="CH92" s="507"/>
      <c r="CI92" s="507"/>
      <c r="CJ92" s="507"/>
      <c r="CK92" s="507"/>
      <c r="CL92" s="507"/>
      <c r="CM92" s="507"/>
      <c r="CO92" s="511"/>
      <c r="CP92" s="511"/>
      <c r="CQ92" s="511"/>
      <c r="CR92" s="511"/>
      <c r="CS92" s="511"/>
      <c r="CT92" s="511"/>
      <c r="CU92" s="511"/>
      <c r="CV92" s="511"/>
      <c r="CW92" s="511"/>
      <c r="CX92" s="511"/>
      <c r="CY92" s="511"/>
      <c r="CZ92" s="511"/>
      <c r="DA92" s="511"/>
      <c r="DB92" s="511"/>
      <c r="DC92" s="511"/>
      <c r="DD92" s="511"/>
      <c r="DE92" s="511"/>
      <c r="DF92" s="511"/>
      <c r="DG92" s="511"/>
      <c r="DH92" s="511"/>
      <c r="DI92" s="511"/>
      <c r="DJ92" s="511"/>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I92" s="531"/>
      <c r="EJ92" s="531"/>
      <c r="EK92" s="536"/>
      <c r="EL92" s="531"/>
      <c r="EM92" s="531"/>
      <c r="EN92" s="531"/>
      <c r="EO92" s="531"/>
      <c r="EP92" s="531"/>
      <c r="EQ92" s="531"/>
      <c r="ER92" s="531"/>
      <c r="ES92" s="531"/>
      <c r="ET92" s="531"/>
      <c r="EU92" s="531"/>
      <c r="EV92" s="531"/>
      <c r="EW92" s="531"/>
      <c r="EX92" s="531"/>
      <c r="EY92" s="531"/>
      <c r="EZ92" s="531"/>
      <c r="FA92" s="531"/>
      <c r="FB92" s="531"/>
      <c r="FC92" s="531"/>
      <c r="FD92" s="531"/>
      <c r="FF92" s="532"/>
      <c r="FG92" s="532"/>
      <c r="FH92" s="532"/>
      <c r="FI92" s="532"/>
      <c r="FJ92" s="532"/>
      <c r="FK92" s="532"/>
      <c r="FL92" s="532"/>
      <c r="FM92" s="532"/>
      <c r="FN92" s="532"/>
      <c r="FO92" s="532"/>
      <c r="FP92" s="532"/>
      <c r="FQ92" s="532"/>
      <c r="FR92" s="532"/>
      <c r="FS92" s="532"/>
      <c r="FT92" s="532"/>
      <c r="FU92" s="532"/>
      <c r="FV92" s="532"/>
      <c r="FW92" s="532"/>
      <c r="FX92" s="532"/>
      <c r="FY92" s="532"/>
      <c r="FZ92" s="532"/>
      <c r="GA92" s="532"/>
      <c r="GC92" s="533"/>
      <c r="GD92" s="533"/>
      <c r="GE92" s="533"/>
      <c r="GF92" s="533"/>
      <c r="GG92" s="533"/>
      <c r="GH92" s="533"/>
      <c r="GI92" s="533"/>
      <c r="GJ92" s="533"/>
      <c r="GK92" s="533"/>
      <c r="GL92" s="533"/>
      <c r="GM92" s="533"/>
      <c r="GN92" s="533"/>
      <c r="GO92" s="533"/>
      <c r="GP92" s="533"/>
      <c r="GQ92" s="533"/>
      <c r="GR92" s="533"/>
      <c r="GS92" s="533"/>
      <c r="GT92" s="533"/>
      <c r="GU92" s="533"/>
      <c r="GV92" s="533"/>
      <c r="GW92" s="533"/>
      <c r="GX92" s="533"/>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T92" s="531"/>
      <c r="IU92" s="531"/>
      <c r="IV92" s="531"/>
      <c r="IW92" s="531"/>
      <c r="IX92" s="531"/>
      <c r="IY92" s="531"/>
      <c r="IZ92" s="531"/>
      <c r="JA92" s="531"/>
      <c r="JB92" s="531"/>
      <c r="JC92" s="531"/>
      <c r="JD92" s="531"/>
      <c r="JE92" s="531"/>
      <c r="JF92" s="531"/>
      <c r="JG92" s="531"/>
      <c r="JH92" s="531"/>
      <c r="JI92" s="531"/>
      <c r="JJ92" s="531"/>
      <c r="JK92" s="531"/>
      <c r="JL92" s="531"/>
      <c r="JM92" s="531"/>
      <c r="JN92" s="531"/>
      <c r="JO92" s="531"/>
      <c r="JQ92" s="532"/>
      <c r="JR92" s="532"/>
      <c r="JS92" s="532"/>
      <c r="JT92" s="532"/>
      <c r="JU92" s="532"/>
      <c r="JV92" s="532"/>
      <c r="JW92" s="532"/>
      <c r="JX92" s="532"/>
      <c r="JY92" s="532"/>
      <c r="JZ92" s="532"/>
      <c r="KA92" s="532"/>
      <c r="KB92" s="532"/>
      <c r="KC92" s="532"/>
      <c r="KD92" s="532"/>
      <c r="KE92" s="532"/>
      <c r="KF92" s="532"/>
      <c r="KG92" s="532"/>
      <c r="KH92" s="532"/>
      <c r="KI92" s="532"/>
      <c r="KJ92" s="532"/>
      <c r="KK92" s="532"/>
      <c r="KL92" s="532"/>
      <c r="KN92" s="533"/>
      <c r="KO92" s="533"/>
      <c r="KP92" s="533"/>
      <c r="KQ92" s="533"/>
      <c r="KR92" s="533"/>
      <c r="KS92" s="533"/>
      <c r="KT92" s="533"/>
      <c r="KU92" s="533"/>
      <c r="KV92" s="533"/>
      <c r="KW92" s="533"/>
      <c r="KX92" s="533"/>
      <c r="KY92" s="533"/>
      <c r="KZ92" s="533"/>
      <c r="LA92" s="533"/>
      <c r="LB92" s="533"/>
      <c r="LC92" s="533"/>
      <c r="LD92" s="533"/>
      <c r="LE92" s="533"/>
      <c r="LF92" s="533"/>
      <c r="LG92" s="533"/>
      <c r="LH92" s="533"/>
      <c r="LI92" s="533"/>
    </row>
    <row r="93" spans="1:321" x14ac:dyDescent="0.25">
      <c r="A93" s="37"/>
      <c r="B93" s="13"/>
      <c r="C93" s="13"/>
      <c r="D93" s="13"/>
      <c r="E93" s="13"/>
      <c r="F93" s="13"/>
      <c r="G93" s="13"/>
      <c r="H93" s="13"/>
      <c r="I93" s="13"/>
      <c r="J93" s="13"/>
      <c r="K93" s="13"/>
      <c r="L93" s="13"/>
      <c r="M93" s="13"/>
      <c r="N93" s="128"/>
      <c r="O93" s="253"/>
      <c r="P93" s="245"/>
      <c r="Q93" s="245"/>
      <c r="R93" s="245"/>
      <c r="S93" s="245"/>
      <c r="T93" s="264"/>
      <c r="U93" s="245"/>
      <c r="V93" s="245"/>
      <c r="X93" s="44"/>
      <c r="Y93" s="40"/>
      <c r="Z93" s="40"/>
      <c r="AA93" s="40"/>
      <c r="AB93" s="40"/>
      <c r="AC93" s="40"/>
      <c r="AD93" s="40"/>
      <c r="AE93" s="40"/>
      <c r="AF93" s="40"/>
      <c r="AG93" s="40"/>
      <c r="AH93" s="40"/>
      <c r="AI93" s="40"/>
      <c r="AJ93" s="40"/>
      <c r="AK93" s="40"/>
      <c r="AL93" s="261"/>
      <c r="AM93" s="259"/>
      <c r="AN93" s="259"/>
      <c r="AO93" s="259"/>
      <c r="AP93" s="259"/>
      <c r="AQ93" s="259"/>
      <c r="AR93" s="259"/>
      <c r="AS93" s="259"/>
      <c r="AU93" s="41"/>
      <c r="AV93" s="41"/>
      <c r="AW93" s="41"/>
      <c r="AX93" s="41"/>
      <c r="AY93" s="41"/>
      <c r="AZ93" s="41"/>
      <c r="BA93" s="41"/>
      <c r="BB93" s="41"/>
      <c r="BC93" s="41"/>
      <c r="BD93" s="41"/>
      <c r="BE93" s="41"/>
      <c r="BF93" s="41"/>
      <c r="BG93" s="41"/>
      <c r="BH93" s="41"/>
      <c r="BI93" s="41"/>
      <c r="BJ93" s="41"/>
      <c r="BK93" s="41"/>
      <c r="BL93" s="41"/>
      <c r="BM93" s="41"/>
      <c r="BN93" s="41"/>
      <c r="BO93" s="41"/>
      <c r="BP93" s="41"/>
      <c r="BR93" s="507"/>
      <c r="BS93" s="507"/>
      <c r="BT93" s="507"/>
      <c r="BU93" s="507"/>
      <c r="BV93" s="507"/>
      <c r="BW93" s="507"/>
      <c r="BX93" s="507"/>
      <c r="BY93" s="507"/>
      <c r="BZ93" s="507"/>
      <c r="CA93" s="507"/>
      <c r="CB93" s="507"/>
      <c r="CC93" s="507"/>
      <c r="CD93" s="507"/>
      <c r="CE93" s="507"/>
      <c r="CF93" s="507"/>
      <c r="CG93" s="507"/>
      <c r="CH93" s="507"/>
      <c r="CI93" s="507"/>
      <c r="CJ93" s="507"/>
      <c r="CK93" s="507"/>
      <c r="CL93" s="507"/>
      <c r="CM93" s="507"/>
      <c r="CO93" s="511"/>
      <c r="CP93" s="511"/>
      <c r="CQ93" s="511"/>
      <c r="CR93" s="511"/>
      <c r="CS93" s="511"/>
      <c r="CT93" s="511"/>
      <c r="CU93" s="511"/>
      <c r="CV93" s="511"/>
      <c r="CW93" s="511"/>
      <c r="CX93" s="511"/>
      <c r="CY93" s="511"/>
      <c r="CZ93" s="511"/>
      <c r="DA93" s="511"/>
      <c r="DB93" s="511"/>
      <c r="DC93" s="511"/>
      <c r="DD93" s="511"/>
      <c r="DE93" s="511"/>
      <c r="DF93" s="511"/>
      <c r="DG93" s="511"/>
      <c r="DH93" s="511"/>
      <c r="DI93" s="511"/>
      <c r="DJ93" s="511"/>
      <c r="DL93" s="530"/>
      <c r="DM93" s="530"/>
      <c r="DN93" s="530"/>
      <c r="DO93" s="530"/>
      <c r="DP93" s="530"/>
      <c r="DQ93" s="530"/>
      <c r="DR93" s="530"/>
      <c r="DS93" s="530"/>
      <c r="DT93" s="530"/>
      <c r="DU93" s="530"/>
      <c r="DV93" s="530"/>
      <c r="DW93" s="530"/>
      <c r="DX93" s="530"/>
      <c r="DY93" s="530"/>
      <c r="DZ93" s="530"/>
      <c r="EA93" s="530"/>
      <c r="EB93" s="530"/>
      <c r="EC93" s="530"/>
      <c r="ED93" s="530"/>
      <c r="EE93" s="530"/>
      <c r="EF93" s="530"/>
      <c r="EG93" s="530"/>
      <c r="EI93" s="531"/>
      <c r="EJ93" s="531"/>
      <c r="EK93" s="536"/>
      <c r="EL93" s="531"/>
      <c r="EM93" s="531"/>
      <c r="EN93" s="531"/>
      <c r="EO93" s="531"/>
      <c r="EP93" s="531"/>
      <c r="EQ93" s="531"/>
      <c r="ER93" s="531"/>
      <c r="ES93" s="531"/>
      <c r="ET93" s="531"/>
      <c r="EU93" s="531"/>
      <c r="EV93" s="531"/>
      <c r="EW93" s="531"/>
      <c r="EX93" s="531"/>
      <c r="EY93" s="531"/>
      <c r="EZ93" s="531"/>
      <c r="FA93" s="531"/>
      <c r="FB93" s="531"/>
      <c r="FC93" s="531"/>
      <c r="FD93" s="531"/>
      <c r="FF93" s="532"/>
      <c r="FG93" s="532"/>
      <c r="FH93" s="532"/>
      <c r="FI93" s="532"/>
      <c r="FJ93" s="532"/>
      <c r="FK93" s="532"/>
      <c r="FL93" s="532"/>
      <c r="FM93" s="532"/>
      <c r="FN93" s="532"/>
      <c r="FO93" s="532"/>
      <c r="FP93" s="532"/>
      <c r="FQ93" s="532"/>
      <c r="FR93" s="532"/>
      <c r="FS93" s="532"/>
      <c r="FT93" s="532"/>
      <c r="FU93" s="532"/>
      <c r="FV93" s="532"/>
      <c r="FW93" s="532"/>
      <c r="FX93" s="532"/>
      <c r="FY93" s="532"/>
      <c r="FZ93" s="532"/>
      <c r="GA93" s="532"/>
      <c r="GC93" s="533"/>
      <c r="GD93" s="533"/>
      <c r="GE93" s="533"/>
      <c r="GF93" s="533"/>
      <c r="GG93" s="533"/>
      <c r="GH93" s="533"/>
      <c r="GI93" s="533"/>
      <c r="GJ93" s="533"/>
      <c r="GK93" s="533"/>
      <c r="GL93" s="533"/>
      <c r="GM93" s="533"/>
      <c r="GN93" s="533"/>
      <c r="GO93" s="533"/>
      <c r="GP93" s="533"/>
      <c r="GQ93" s="533"/>
      <c r="GR93" s="533"/>
      <c r="GS93" s="533"/>
      <c r="GT93" s="533"/>
      <c r="GU93" s="533"/>
      <c r="GV93" s="533"/>
      <c r="GW93" s="533"/>
      <c r="GX93" s="533"/>
      <c r="GZ93" s="511"/>
      <c r="HA93" s="511"/>
      <c r="HB93" s="511"/>
      <c r="HC93" s="511"/>
      <c r="HD93" s="511"/>
      <c r="HE93" s="511"/>
      <c r="HF93" s="511"/>
      <c r="HG93" s="511"/>
      <c r="HH93" s="511"/>
      <c r="HI93" s="511"/>
      <c r="HJ93" s="511"/>
      <c r="HK93" s="511"/>
      <c r="HL93" s="511"/>
      <c r="HM93" s="511"/>
      <c r="HN93" s="511"/>
      <c r="HO93" s="511"/>
      <c r="HP93" s="511"/>
      <c r="HQ93" s="511"/>
      <c r="HR93" s="511"/>
      <c r="HS93" s="511"/>
      <c r="HT93" s="511"/>
      <c r="HU93" s="511"/>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T93" s="531"/>
      <c r="IU93" s="531"/>
      <c r="IV93" s="531"/>
      <c r="IW93" s="531"/>
      <c r="IX93" s="531"/>
      <c r="IY93" s="531"/>
      <c r="IZ93" s="531"/>
      <c r="JA93" s="531"/>
      <c r="JB93" s="531"/>
      <c r="JC93" s="531"/>
      <c r="JD93" s="531"/>
      <c r="JE93" s="531"/>
      <c r="JF93" s="531"/>
      <c r="JG93" s="531"/>
      <c r="JH93" s="531"/>
      <c r="JI93" s="531"/>
      <c r="JJ93" s="531"/>
      <c r="JK93" s="531"/>
      <c r="JL93" s="531"/>
      <c r="JM93" s="531"/>
      <c r="JN93" s="531"/>
      <c r="JO93" s="531"/>
      <c r="JQ93" s="532"/>
      <c r="JR93" s="532"/>
      <c r="JS93" s="532"/>
      <c r="JT93" s="532"/>
      <c r="JU93" s="532"/>
      <c r="JV93" s="532"/>
      <c r="JW93" s="532"/>
      <c r="JX93" s="532"/>
      <c r="JY93" s="532"/>
      <c r="JZ93" s="532"/>
      <c r="KA93" s="532"/>
      <c r="KB93" s="532"/>
      <c r="KC93" s="532"/>
      <c r="KD93" s="532"/>
      <c r="KE93" s="532"/>
      <c r="KF93" s="532"/>
      <c r="KG93" s="532"/>
      <c r="KH93" s="532"/>
      <c r="KI93" s="532"/>
      <c r="KJ93" s="532"/>
      <c r="KK93" s="532"/>
      <c r="KL93" s="532"/>
      <c r="KN93" s="533"/>
      <c r="KO93" s="533"/>
      <c r="KP93" s="533"/>
      <c r="KQ93" s="533"/>
      <c r="KR93" s="533"/>
      <c r="KS93" s="533"/>
      <c r="KT93" s="533"/>
      <c r="KU93" s="533"/>
      <c r="KV93" s="533"/>
      <c r="KW93" s="533"/>
      <c r="KX93" s="533"/>
      <c r="KY93" s="533"/>
      <c r="KZ93" s="533"/>
      <c r="LA93" s="533"/>
      <c r="LB93" s="533"/>
      <c r="LC93" s="533"/>
      <c r="LD93" s="533"/>
      <c r="LE93" s="533"/>
      <c r="LF93" s="533"/>
      <c r="LG93" s="533"/>
      <c r="LH93" s="533"/>
      <c r="LI93" s="533"/>
    </row>
    <row r="94" spans="1:321" x14ac:dyDescent="0.25">
      <c r="A94" s="118" t="s">
        <v>2504</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X94" s="44"/>
      <c r="Y94" s="40"/>
      <c r="Z94" s="40"/>
      <c r="AA94" s="40"/>
      <c r="AB94" s="40"/>
      <c r="AC94" s="40"/>
      <c r="AD94" s="40"/>
      <c r="AE94" s="40"/>
      <c r="AF94" s="40"/>
      <c r="AG94" s="40"/>
      <c r="AH94" s="40"/>
      <c r="AI94" s="40"/>
      <c r="AJ94" s="40"/>
      <c r="AK94" s="40"/>
      <c r="AL94" s="261"/>
      <c r="AM94" s="259"/>
      <c r="AN94" s="259"/>
      <c r="AO94" s="259"/>
      <c r="AP94" s="259"/>
      <c r="AQ94" s="259"/>
      <c r="AR94" s="259"/>
      <c r="AS94" s="259"/>
      <c r="AU94" s="41"/>
      <c r="AV94" s="41"/>
      <c r="AW94" s="41"/>
      <c r="AX94" s="41"/>
      <c r="AY94" s="41"/>
      <c r="AZ94" s="41"/>
      <c r="BA94" s="41"/>
      <c r="BB94" s="41"/>
      <c r="BC94" s="41"/>
      <c r="BD94" s="41"/>
      <c r="BE94" s="41"/>
      <c r="BF94" s="41"/>
      <c r="BG94" s="41"/>
      <c r="BH94" s="41"/>
      <c r="BI94" s="41"/>
      <c r="BJ94" s="41"/>
      <c r="BK94" s="41"/>
      <c r="BL94" s="41"/>
      <c r="BM94" s="41"/>
      <c r="BN94" s="41"/>
      <c r="BO94" s="41"/>
      <c r="BP94" s="41"/>
      <c r="BR94" s="507"/>
      <c r="BS94" s="507"/>
      <c r="BT94" s="507"/>
      <c r="BU94" s="507"/>
      <c r="BV94" s="507"/>
      <c r="BW94" s="507"/>
      <c r="BX94" s="507"/>
      <c r="BY94" s="507"/>
      <c r="BZ94" s="507"/>
      <c r="CA94" s="507"/>
      <c r="CB94" s="507"/>
      <c r="CC94" s="507"/>
      <c r="CD94" s="507"/>
      <c r="CE94" s="507"/>
      <c r="CF94" s="507"/>
      <c r="CG94" s="507"/>
      <c r="CH94" s="507"/>
      <c r="CI94" s="507"/>
      <c r="CJ94" s="507"/>
      <c r="CK94" s="507"/>
      <c r="CL94" s="507"/>
      <c r="CM94" s="507"/>
      <c r="CO94" s="511"/>
      <c r="CP94" s="511"/>
      <c r="CQ94" s="511"/>
      <c r="CR94" s="511"/>
      <c r="CS94" s="511"/>
      <c r="CT94" s="511"/>
      <c r="CU94" s="511"/>
      <c r="CV94" s="511"/>
      <c r="CW94" s="511"/>
      <c r="CX94" s="511"/>
      <c r="CY94" s="511"/>
      <c r="CZ94" s="511"/>
      <c r="DA94" s="511"/>
      <c r="DB94" s="511"/>
      <c r="DC94" s="511"/>
      <c r="DD94" s="511"/>
      <c r="DE94" s="511"/>
      <c r="DF94" s="511"/>
      <c r="DG94" s="511"/>
      <c r="DH94" s="511"/>
      <c r="DI94" s="511"/>
      <c r="DJ94" s="511"/>
      <c r="DL94" s="530"/>
      <c r="DM94" s="530"/>
      <c r="DN94" s="530"/>
      <c r="DO94" s="530"/>
      <c r="DP94" s="530"/>
      <c r="DQ94" s="530"/>
      <c r="DR94" s="530"/>
      <c r="DS94" s="530"/>
      <c r="DT94" s="530"/>
      <c r="DU94" s="530"/>
      <c r="DV94" s="530"/>
      <c r="DW94" s="530"/>
      <c r="DX94" s="530"/>
      <c r="DY94" s="530"/>
      <c r="DZ94" s="530"/>
      <c r="EA94" s="530"/>
      <c r="EB94" s="530"/>
      <c r="EC94" s="530"/>
      <c r="ED94" s="530"/>
      <c r="EE94" s="530"/>
      <c r="EF94" s="530"/>
      <c r="EG94" s="530"/>
      <c r="EI94" s="531"/>
      <c r="EJ94" s="531"/>
      <c r="EK94" s="536"/>
      <c r="EL94" s="531"/>
      <c r="EM94" s="531"/>
      <c r="EN94" s="531"/>
      <c r="EO94" s="531"/>
      <c r="EP94" s="531"/>
      <c r="EQ94" s="531"/>
      <c r="ER94" s="531"/>
      <c r="ES94" s="531"/>
      <c r="ET94" s="531"/>
      <c r="EU94" s="531"/>
      <c r="EV94" s="531"/>
      <c r="EW94" s="531"/>
      <c r="EX94" s="531"/>
      <c r="EY94" s="531"/>
      <c r="EZ94" s="531"/>
      <c r="FA94" s="531"/>
      <c r="FB94" s="531"/>
      <c r="FC94" s="531"/>
      <c r="FD94" s="531"/>
      <c r="FF94" s="532"/>
      <c r="FG94" s="532"/>
      <c r="FH94" s="532"/>
      <c r="FI94" s="532"/>
      <c r="FJ94" s="532"/>
      <c r="FK94" s="532"/>
      <c r="FL94" s="532"/>
      <c r="FM94" s="532"/>
      <c r="FN94" s="532"/>
      <c r="FO94" s="532"/>
      <c r="FP94" s="532"/>
      <c r="FQ94" s="532"/>
      <c r="FR94" s="532"/>
      <c r="FS94" s="532"/>
      <c r="FT94" s="532"/>
      <c r="FU94" s="532"/>
      <c r="FV94" s="532"/>
      <c r="FW94" s="532"/>
      <c r="FX94" s="532"/>
      <c r="FY94" s="532"/>
      <c r="FZ94" s="532"/>
      <c r="GA94" s="532"/>
      <c r="GC94" s="533"/>
      <c r="GD94" s="533"/>
      <c r="GE94" s="533"/>
      <c r="GF94" s="533"/>
      <c r="GG94" s="533"/>
      <c r="GH94" s="533"/>
      <c r="GI94" s="533"/>
      <c r="GJ94" s="533"/>
      <c r="GK94" s="533"/>
      <c r="GL94" s="533"/>
      <c r="GM94" s="533"/>
      <c r="GN94" s="533"/>
      <c r="GO94" s="533"/>
      <c r="GP94" s="533"/>
      <c r="GQ94" s="533"/>
      <c r="GR94" s="533"/>
      <c r="GS94" s="533"/>
      <c r="GT94" s="533"/>
      <c r="GU94" s="533"/>
      <c r="GV94" s="533"/>
      <c r="GW94" s="533"/>
      <c r="GX94" s="533"/>
      <c r="GZ94" s="511"/>
      <c r="HA94" s="511"/>
      <c r="HB94" s="511"/>
      <c r="HC94" s="511"/>
      <c r="HD94" s="511"/>
      <c r="HE94" s="511"/>
      <c r="HF94" s="511"/>
      <c r="HG94" s="511"/>
      <c r="HH94" s="511"/>
      <c r="HI94" s="511"/>
      <c r="HJ94" s="511"/>
      <c r="HK94" s="511"/>
      <c r="HL94" s="511"/>
      <c r="HM94" s="511"/>
      <c r="HN94" s="511"/>
      <c r="HO94" s="511"/>
      <c r="HP94" s="511"/>
      <c r="HQ94" s="511"/>
      <c r="HR94" s="511"/>
      <c r="HS94" s="511"/>
      <c r="HT94" s="511"/>
      <c r="HU94" s="511"/>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T94" s="531"/>
      <c r="IU94" s="531"/>
      <c r="IV94" s="531"/>
      <c r="IW94" s="531"/>
      <c r="IX94" s="531"/>
      <c r="IY94" s="531"/>
      <c r="IZ94" s="531"/>
      <c r="JA94" s="531"/>
      <c r="JB94" s="531"/>
      <c r="JC94" s="531"/>
      <c r="JD94" s="531"/>
      <c r="JE94" s="531"/>
      <c r="JF94" s="531"/>
      <c r="JG94" s="531"/>
      <c r="JH94" s="531"/>
      <c r="JI94" s="531"/>
      <c r="JJ94" s="531"/>
      <c r="JK94" s="531"/>
      <c r="JL94" s="531"/>
      <c r="JM94" s="531"/>
      <c r="JN94" s="531"/>
      <c r="JO94" s="531"/>
      <c r="JQ94" s="532"/>
      <c r="JR94" s="532"/>
      <c r="JS94" s="532"/>
      <c r="JT94" s="532"/>
      <c r="JU94" s="532"/>
      <c r="JV94" s="532"/>
      <c r="JW94" s="532"/>
      <c r="JX94" s="532"/>
      <c r="JY94" s="532"/>
      <c r="JZ94" s="532"/>
      <c r="KA94" s="532"/>
      <c r="KB94" s="532"/>
      <c r="KC94" s="532"/>
      <c r="KD94" s="532"/>
      <c r="KE94" s="532"/>
      <c r="KF94" s="532"/>
      <c r="KG94" s="532"/>
      <c r="KH94" s="532"/>
      <c r="KI94" s="532"/>
      <c r="KJ94" s="532"/>
      <c r="KK94" s="532"/>
      <c r="KL94" s="532"/>
      <c r="KN94" s="533"/>
      <c r="KO94" s="533"/>
      <c r="KP94" s="533"/>
      <c r="KQ94" s="533"/>
      <c r="KR94" s="533"/>
      <c r="KS94" s="533"/>
      <c r="KT94" s="533"/>
      <c r="KU94" s="533"/>
      <c r="KV94" s="533"/>
      <c r="KW94" s="533"/>
      <c r="KX94" s="533"/>
      <c r="KY94" s="533"/>
      <c r="KZ94" s="533"/>
      <c r="LA94" s="533"/>
      <c r="LB94" s="533"/>
      <c r="LC94" s="533"/>
      <c r="LD94" s="533"/>
      <c r="LE94" s="533"/>
      <c r="LF94" s="533"/>
      <c r="LG94" s="533"/>
      <c r="LH94" s="533"/>
      <c r="LI94" s="533"/>
    </row>
    <row r="95" spans="1:321" x14ac:dyDescent="0.25">
      <c r="A95" s="37" t="s">
        <v>438</v>
      </c>
      <c r="B95" s="13"/>
      <c r="C95" s="13"/>
      <c r="D95" s="13"/>
      <c r="E95" s="13"/>
      <c r="F95" s="13"/>
      <c r="G95" s="13"/>
      <c r="H95" s="13"/>
      <c r="I95" s="13"/>
      <c r="J95" s="13"/>
      <c r="K95" s="13"/>
      <c r="L95" s="13"/>
      <c r="M95" s="13"/>
      <c r="N95" s="13"/>
      <c r="O95" s="253"/>
      <c r="P95" s="245"/>
      <c r="Q95" s="245"/>
      <c r="R95" s="245"/>
      <c r="S95" s="245"/>
      <c r="T95" s="264"/>
      <c r="U95" s="245"/>
      <c r="V95" s="245"/>
      <c r="X95" s="44"/>
      <c r="Y95" s="40"/>
      <c r="Z95" s="40"/>
      <c r="AA95" s="40"/>
      <c r="AB95" s="40"/>
      <c r="AC95" s="40"/>
      <c r="AD95" s="40"/>
      <c r="AE95" s="40"/>
      <c r="AF95" s="40"/>
      <c r="AG95" s="40"/>
      <c r="AH95" s="40"/>
      <c r="AI95" s="40"/>
      <c r="AJ95" s="40"/>
      <c r="AK95" s="40"/>
      <c r="AL95" s="261"/>
      <c r="AM95" s="259"/>
      <c r="AN95" s="259"/>
      <c r="AO95" s="259"/>
      <c r="AP95" s="259"/>
      <c r="AQ95" s="259"/>
      <c r="AR95" s="259"/>
      <c r="AS95" s="259"/>
      <c r="AU95" s="41"/>
      <c r="AV95" s="41"/>
      <c r="AW95" s="41"/>
      <c r="AX95" s="41"/>
      <c r="AY95" s="41"/>
      <c r="AZ95" s="41"/>
      <c r="BA95" s="41"/>
      <c r="BB95" s="41"/>
      <c r="BC95" s="41"/>
      <c r="BD95" s="41"/>
      <c r="BE95" s="41"/>
      <c r="BF95" s="41"/>
      <c r="BG95" s="41"/>
      <c r="BH95" s="41"/>
      <c r="BI95" s="41"/>
      <c r="BJ95" s="41"/>
      <c r="BK95" s="41"/>
      <c r="BL95" s="41"/>
      <c r="BM95" s="41"/>
      <c r="BN95" s="41"/>
      <c r="BO95" s="41"/>
      <c r="BP95" s="41"/>
      <c r="BR95" s="507"/>
      <c r="BS95" s="507"/>
      <c r="BT95" s="507"/>
      <c r="BU95" s="507"/>
      <c r="BV95" s="507"/>
      <c r="BW95" s="507"/>
      <c r="BX95" s="507"/>
      <c r="BY95" s="507"/>
      <c r="BZ95" s="507"/>
      <c r="CA95" s="507"/>
      <c r="CB95" s="507"/>
      <c r="CC95" s="507"/>
      <c r="CD95" s="507"/>
      <c r="CE95" s="507"/>
      <c r="CF95" s="507"/>
      <c r="CG95" s="507"/>
      <c r="CH95" s="507"/>
      <c r="CI95" s="507"/>
      <c r="CJ95" s="507"/>
      <c r="CK95" s="507"/>
      <c r="CL95" s="507"/>
      <c r="CM95" s="507"/>
      <c r="CO95" s="511"/>
      <c r="CP95" s="511"/>
      <c r="CQ95" s="511"/>
      <c r="CR95" s="511"/>
      <c r="CS95" s="511"/>
      <c r="CT95" s="511"/>
      <c r="CU95" s="511"/>
      <c r="CV95" s="511"/>
      <c r="CW95" s="511"/>
      <c r="CX95" s="511"/>
      <c r="CY95" s="511"/>
      <c r="CZ95" s="511"/>
      <c r="DA95" s="511"/>
      <c r="DB95" s="511"/>
      <c r="DC95" s="511"/>
      <c r="DD95" s="511"/>
      <c r="DE95" s="511"/>
      <c r="DF95" s="511"/>
      <c r="DG95" s="511"/>
      <c r="DH95" s="511"/>
      <c r="DI95" s="511"/>
      <c r="DJ95" s="511"/>
      <c r="DL95" s="530"/>
      <c r="DM95" s="530"/>
      <c r="DN95" s="530"/>
      <c r="DO95" s="530"/>
      <c r="DP95" s="530"/>
      <c r="DQ95" s="530"/>
      <c r="DR95" s="530"/>
      <c r="DS95" s="530"/>
      <c r="DT95" s="530"/>
      <c r="DU95" s="530"/>
      <c r="DV95" s="530"/>
      <c r="DW95" s="530"/>
      <c r="DX95" s="530"/>
      <c r="DY95" s="530"/>
      <c r="DZ95" s="530"/>
      <c r="EA95" s="530"/>
      <c r="EB95" s="530"/>
      <c r="EC95" s="530"/>
      <c r="ED95" s="530"/>
      <c r="EE95" s="530"/>
      <c r="EF95" s="530"/>
      <c r="EG95" s="530"/>
      <c r="EI95" s="531"/>
      <c r="EJ95" s="531"/>
      <c r="EK95" s="536"/>
      <c r="EL95" s="531"/>
      <c r="EM95" s="531"/>
      <c r="EN95" s="531"/>
      <c r="EO95" s="531"/>
      <c r="EP95" s="531"/>
      <c r="EQ95" s="531"/>
      <c r="ER95" s="531"/>
      <c r="ES95" s="531"/>
      <c r="ET95" s="531"/>
      <c r="EU95" s="531"/>
      <c r="EV95" s="531"/>
      <c r="EW95" s="531"/>
      <c r="EX95" s="531"/>
      <c r="EY95" s="531"/>
      <c r="EZ95" s="531"/>
      <c r="FA95" s="531"/>
      <c r="FB95" s="531"/>
      <c r="FC95" s="531"/>
      <c r="FD95" s="531"/>
      <c r="FF95" s="532"/>
      <c r="FG95" s="532"/>
      <c r="FH95" s="532"/>
      <c r="FI95" s="532"/>
      <c r="FJ95" s="532"/>
      <c r="FK95" s="532"/>
      <c r="FL95" s="532"/>
      <c r="FM95" s="532"/>
      <c r="FN95" s="532"/>
      <c r="FO95" s="532"/>
      <c r="FP95" s="532"/>
      <c r="FQ95" s="532"/>
      <c r="FR95" s="532"/>
      <c r="FS95" s="532"/>
      <c r="FT95" s="532"/>
      <c r="FU95" s="532"/>
      <c r="FV95" s="532"/>
      <c r="FW95" s="532"/>
      <c r="FX95" s="532"/>
      <c r="FY95" s="532"/>
      <c r="FZ95" s="532"/>
      <c r="GA95" s="532"/>
      <c r="GC95" s="533"/>
      <c r="GD95" s="533"/>
      <c r="GE95" s="533"/>
      <c r="GF95" s="533"/>
      <c r="GG95" s="533"/>
      <c r="GH95" s="533"/>
      <c r="GI95" s="533"/>
      <c r="GJ95" s="533"/>
      <c r="GK95" s="533"/>
      <c r="GL95" s="533"/>
      <c r="GM95" s="533"/>
      <c r="GN95" s="533"/>
      <c r="GO95" s="533"/>
      <c r="GP95" s="533"/>
      <c r="GQ95" s="533"/>
      <c r="GR95" s="533"/>
      <c r="GS95" s="533"/>
      <c r="GT95" s="533"/>
      <c r="GU95" s="533"/>
      <c r="GV95" s="533"/>
      <c r="GW95" s="533"/>
      <c r="GX95" s="533"/>
      <c r="GZ95" s="511"/>
      <c r="HA95" s="511"/>
      <c r="HB95" s="511"/>
      <c r="HC95" s="511"/>
      <c r="HD95" s="511"/>
      <c r="HE95" s="511"/>
      <c r="HF95" s="511"/>
      <c r="HG95" s="511"/>
      <c r="HH95" s="511"/>
      <c r="HI95" s="511"/>
      <c r="HJ95" s="511"/>
      <c r="HK95" s="511"/>
      <c r="HL95" s="511"/>
      <c r="HM95" s="511"/>
      <c r="HN95" s="511"/>
      <c r="HO95" s="511"/>
      <c r="HP95" s="511"/>
      <c r="HQ95" s="511"/>
      <c r="HR95" s="511"/>
      <c r="HS95" s="511"/>
      <c r="HT95" s="511"/>
      <c r="HU95" s="511"/>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T95" s="531"/>
      <c r="IU95" s="531"/>
      <c r="IV95" s="531"/>
      <c r="IW95" s="531"/>
      <c r="IX95" s="531"/>
      <c r="IY95" s="531"/>
      <c r="IZ95" s="531"/>
      <c r="JA95" s="531"/>
      <c r="JB95" s="531"/>
      <c r="JC95" s="531"/>
      <c r="JD95" s="531"/>
      <c r="JE95" s="531"/>
      <c r="JF95" s="531"/>
      <c r="JG95" s="531"/>
      <c r="JH95" s="531"/>
      <c r="JI95" s="531"/>
      <c r="JJ95" s="531"/>
      <c r="JK95" s="531"/>
      <c r="JL95" s="531"/>
      <c r="JM95" s="531"/>
      <c r="JN95" s="531"/>
      <c r="JO95" s="531"/>
      <c r="JQ95" s="532"/>
      <c r="JR95" s="532"/>
      <c r="JS95" s="532"/>
      <c r="JT95" s="532"/>
      <c r="JU95" s="532"/>
      <c r="JV95" s="532"/>
      <c r="JW95" s="532"/>
      <c r="JX95" s="532"/>
      <c r="JY95" s="532"/>
      <c r="JZ95" s="532"/>
      <c r="KA95" s="532"/>
      <c r="KB95" s="532"/>
      <c r="KC95" s="532"/>
      <c r="KD95" s="532"/>
      <c r="KE95" s="532"/>
      <c r="KF95" s="532"/>
      <c r="KG95" s="532"/>
      <c r="KH95" s="532"/>
      <c r="KI95" s="532"/>
      <c r="KJ95" s="532"/>
      <c r="KK95" s="532"/>
      <c r="KL95" s="532"/>
      <c r="KN95" s="533"/>
      <c r="KO95" s="533"/>
      <c r="KP95" s="533"/>
      <c r="KQ95" s="533"/>
      <c r="KR95" s="533"/>
      <c r="KS95" s="533"/>
      <c r="KT95" s="533"/>
      <c r="KU95" s="533"/>
      <c r="KV95" s="533"/>
      <c r="KW95" s="533"/>
      <c r="KX95" s="533"/>
      <c r="KY95" s="533"/>
      <c r="KZ95" s="533"/>
      <c r="LA95" s="533"/>
      <c r="LB95" s="533"/>
      <c r="LC95" s="533"/>
      <c r="LD95" s="533"/>
      <c r="LE95" s="533"/>
      <c r="LF95" s="533"/>
      <c r="LG95" s="533"/>
      <c r="LH95" s="533"/>
      <c r="LI95" s="533"/>
    </row>
    <row r="96" spans="1:321" x14ac:dyDescent="0.25">
      <c r="A96" s="37" t="s">
        <v>440</v>
      </c>
      <c r="B96" s="13"/>
      <c r="C96" s="13"/>
      <c r="D96" s="13"/>
      <c r="E96" s="13"/>
      <c r="F96" s="13"/>
      <c r="G96" s="13"/>
      <c r="H96" s="13"/>
      <c r="I96" s="13"/>
      <c r="J96" s="13"/>
      <c r="K96" s="13"/>
      <c r="L96" s="13"/>
      <c r="M96" s="13"/>
      <c r="N96" s="13"/>
      <c r="O96" s="253"/>
      <c r="P96" s="245"/>
      <c r="Q96" s="245"/>
      <c r="R96" s="245"/>
      <c r="S96" s="245"/>
      <c r="T96" s="264"/>
      <c r="U96" s="245"/>
      <c r="V96" s="245"/>
      <c r="X96" s="44"/>
      <c r="Y96" s="40"/>
      <c r="Z96" s="40"/>
      <c r="AA96" s="40"/>
      <c r="AB96" s="40"/>
      <c r="AC96" s="40"/>
      <c r="AD96" s="40"/>
      <c r="AE96" s="40"/>
      <c r="AF96" s="40"/>
      <c r="AG96" s="40"/>
      <c r="AH96" s="40"/>
      <c r="AI96" s="40"/>
      <c r="AJ96" s="40"/>
      <c r="AK96" s="40"/>
      <c r="AL96" s="261"/>
      <c r="AM96" s="259"/>
      <c r="AN96" s="259"/>
      <c r="AO96" s="259"/>
      <c r="AP96" s="259"/>
      <c r="AQ96" s="259"/>
      <c r="AR96" s="259"/>
      <c r="AS96" s="259"/>
      <c r="AU96" s="41"/>
      <c r="AV96" s="41"/>
      <c r="AW96" s="41"/>
      <c r="AX96" s="41"/>
      <c r="AY96" s="41"/>
      <c r="AZ96" s="41"/>
      <c r="BA96" s="41"/>
      <c r="BB96" s="41"/>
      <c r="BC96" s="41"/>
      <c r="BD96" s="41"/>
      <c r="BE96" s="41"/>
      <c r="BF96" s="41"/>
      <c r="BG96" s="41"/>
      <c r="BH96" s="41"/>
      <c r="BI96" s="41"/>
      <c r="BJ96" s="41"/>
      <c r="BK96" s="41"/>
      <c r="BL96" s="41"/>
      <c r="BM96" s="41"/>
      <c r="BN96" s="41"/>
      <c r="BO96" s="41"/>
      <c r="BP96" s="41"/>
      <c r="BR96" s="507"/>
      <c r="BS96" s="507"/>
      <c r="BT96" s="507"/>
      <c r="BU96" s="507"/>
      <c r="BV96" s="507"/>
      <c r="BW96" s="507"/>
      <c r="BX96" s="507"/>
      <c r="BY96" s="507"/>
      <c r="BZ96" s="507"/>
      <c r="CA96" s="507"/>
      <c r="CB96" s="507"/>
      <c r="CC96" s="507"/>
      <c r="CD96" s="507"/>
      <c r="CE96" s="507"/>
      <c r="CF96" s="507"/>
      <c r="CG96" s="507"/>
      <c r="CH96" s="507"/>
      <c r="CI96" s="507"/>
      <c r="CJ96" s="507"/>
      <c r="CK96" s="507"/>
      <c r="CL96" s="507"/>
      <c r="CM96" s="507"/>
      <c r="CO96" s="511"/>
      <c r="CP96" s="511"/>
      <c r="CQ96" s="511"/>
      <c r="CR96" s="511"/>
      <c r="CS96" s="511"/>
      <c r="CT96" s="511"/>
      <c r="CU96" s="511"/>
      <c r="CV96" s="511"/>
      <c r="CW96" s="511"/>
      <c r="CX96" s="511"/>
      <c r="CY96" s="511"/>
      <c r="CZ96" s="511"/>
      <c r="DA96" s="511"/>
      <c r="DB96" s="511"/>
      <c r="DC96" s="511"/>
      <c r="DD96" s="511"/>
      <c r="DE96" s="511"/>
      <c r="DF96" s="511"/>
      <c r="DG96" s="511"/>
      <c r="DH96" s="511"/>
      <c r="DI96" s="511"/>
      <c r="DJ96" s="511"/>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I96" s="531"/>
      <c r="EJ96" s="531"/>
      <c r="EK96" s="536"/>
      <c r="EL96" s="531"/>
      <c r="EM96" s="531"/>
      <c r="EN96" s="531"/>
      <c r="EO96" s="531"/>
      <c r="EP96" s="531"/>
      <c r="EQ96" s="531"/>
      <c r="ER96" s="531"/>
      <c r="ES96" s="531"/>
      <c r="ET96" s="531"/>
      <c r="EU96" s="531"/>
      <c r="EV96" s="531"/>
      <c r="EW96" s="531"/>
      <c r="EX96" s="531"/>
      <c r="EY96" s="531"/>
      <c r="EZ96" s="531"/>
      <c r="FA96" s="531"/>
      <c r="FB96" s="531"/>
      <c r="FC96" s="531"/>
      <c r="FD96" s="531"/>
      <c r="FF96" s="532"/>
      <c r="FG96" s="532"/>
      <c r="FH96" s="532"/>
      <c r="FI96" s="532"/>
      <c r="FJ96" s="532"/>
      <c r="FK96" s="532"/>
      <c r="FL96" s="532"/>
      <c r="FM96" s="532"/>
      <c r="FN96" s="532"/>
      <c r="FO96" s="532"/>
      <c r="FP96" s="532"/>
      <c r="FQ96" s="532"/>
      <c r="FR96" s="532"/>
      <c r="FS96" s="532"/>
      <c r="FT96" s="532"/>
      <c r="FU96" s="532"/>
      <c r="FV96" s="532"/>
      <c r="FW96" s="532"/>
      <c r="FX96" s="532"/>
      <c r="FY96" s="532"/>
      <c r="FZ96" s="532"/>
      <c r="GA96" s="532"/>
      <c r="GC96" s="533"/>
      <c r="GD96" s="533"/>
      <c r="GE96" s="533"/>
      <c r="GF96" s="533"/>
      <c r="GG96" s="533"/>
      <c r="GH96" s="533"/>
      <c r="GI96" s="533"/>
      <c r="GJ96" s="533"/>
      <c r="GK96" s="533"/>
      <c r="GL96" s="533"/>
      <c r="GM96" s="533"/>
      <c r="GN96" s="533"/>
      <c r="GO96" s="533"/>
      <c r="GP96" s="533"/>
      <c r="GQ96" s="533"/>
      <c r="GR96" s="533"/>
      <c r="GS96" s="533"/>
      <c r="GT96" s="533"/>
      <c r="GU96" s="533"/>
      <c r="GV96" s="533"/>
      <c r="GW96" s="533"/>
      <c r="GX96" s="533"/>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T96" s="531"/>
      <c r="IU96" s="531"/>
      <c r="IV96" s="531"/>
      <c r="IW96" s="531"/>
      <c r="IX96" s="531"/>
      <c r="IY96" s="531"/>
      <c r="IZ96" s="531"/>
      <c r="JA96" s="531"/>
      <c r="JB96" s="531"/>
      <c r="JC96" s="531"/>
      <c r="JD96" s="531"/>
      <c r="JE96" s="531"/>
      <c r="JF96" s="531"/>
      <c r="JG96" s="531"/>
      <c r="JH96" s="531"/>
      <c r="JI96" s="531"/>
      <c r="JJ96" s="531"/>
      <c r="JK96" s="531"/>
      <c r="JL96" s="531"/>
      <c r="JM96" s="531"/>
      <c r="JN96" s="531"/>
      <c r="JO96" s="531"/>
      <c r="JQ96" s="532"/>
      <c r="JR96" s="532"/>
      <c r="JS96" s="532"/>
      <c r="JT96" s="532"/>
      <c r="JU96" s="532"/>
      <c r="JV96" s="532"/>
      <c r="JW96" s="532"/>
      <c r="JX96" s="532"/>
      <c r="JY96" s="532"/>
      <c r="JZ96" s="532"/>
      <c r="KA96" s="532"/>
      <c r="KB96" s="532"/>
      <c r="KC96" s="532"/>
      <c r="KD96" s="532"/>
      <c r="KE96" s="532"/>
      <c r="KF96" s="532"/>
      <c r="KG96" s="532"/>
      <c r="KH96" s="532"/>
      <c r="KI96" s="532"/>
      <c r="KJ96" s="532"/>
      <c r="KK96" s="532"/>
      <c r="KL96" s="532"/>
      <c r="KN96" s="533"/>
      <c r="KO96" s="533"/>
      <c r="KP96" s="533"/>
      <c r="KQ96" s="533"/>
      <c r="KR96" s="533"/>
      <c r="KS96" s="533"/>
      <c r="KT96" s="533"/>
      <c r="KU96" s="533"/>
      <c r="KV96" s="533"/>
      <c r="KW96" s="533"/>
      <c r="KX96" s="533"/>
      <c r="KY96" s="533"/>
      <c r="KZ96" s="533"/>
      <c r="LA96" s="533"/>
      <c r="LB96" s="533"/>
      <c r="LC96" s="533"/>
      <c r="LD96" s="533"/>
      <c r="LE96" s="533"/>
      <c r="LF96" s="533"/>
      <c r="LG96" s="533"/>
      <c r="LH96" s="533"/>
      <c r="LI96" s="533"/>
    </row>
    <row r="97" spans="1:321" x14ac:dyDescent="0.25">
      <c r="A97" s="37" t="s">
        <v>436</v>
      </c>
      <c r="B97" s="13"/>
      <c r="C97" s="13"/>
      <c r="D97" s="13"/>
      <c r="E97" s="13"/>
      <c r="F97" s="13"/>
      <c r="G97" s="13"/>
      <c r="H97" s="13"/>
      <c r="I97" s="13"/>
      <c r="J97" s="13"/>
      <c r="K97" s="13"/>
      <c r="L97" s="13"/>
      <c r="M97" s="13"/>
      <c r="N97" s="13"/>
      <c r="O97" s="253"/>
      <c r="P97" s="245"/>
      <c r="Q97" s="245"/>
      <c r="R97" s="245"/>
      <c r="S97" s="245"/>
      <c r="T97" s="264"/>
      <c r="U97" s="245"/>
      <c r="V97" s="245"/>
      <c r="X97" s="44"/>
      <c r="Y97" s="40"/>
      <c r="Z97" s="40"/>
      <c r="AA97" s="40"/>
      <c r="AB97" s="40"/>
      <c r="AC97" s="40"/>
      <c r="AD97" s="40"/>
      <c r="AE97" s="40"/>
      <c r="AF97" s="40"/>
      <c r="AG97" s="40"/>
      <c r="AH97" s="40"/>
      <c r="AI97" s="40"/>
      <c r="AJ97" s="40"/>
      <c r="AK97" s="40"/>
      <c r="AL97" s="261"/>
      <c r="AM97" s="259"/>
      <c r="AN97" s="259"/>
      <c r="AO97" s="259"/>
      <c r="AP97" s="259"/>
      <c r="AQ97" s="259"/>
      <c r="AR97" s="259"/>
      <c r="AS97" s="259"/>
      <c r="AU97" s="41"/>
      <c r="AV97" s="41"/>
      <c r="AW97" s="41"/>
      <c r="AX97" s="41"/>
      <c r="AY97" s="41"/>
      <c r="AZ97" s="41"/>
      <c r="BA97" s="41"/>
      <c r="BB97" s="41"/>
      <c r="BC97" s="41"/>
      <c r="BD97" s="41"/>
      <c r="BE97" s="41"/>
      <c r="BF97" s="41"/>
      <c r="BG97" s="41"/>
      <c r="BH97" s="41"/>
      <c r="BI97" s="41"/>
      <c r="BJ97" s="41"/>
      <c r="BK97" s="41"/>
      <c r="BL97" s="41"/>
      <c r="BM97" s="41"/>
      <c r="BN97" s="41"/>
      <c r="BO97" s="41"/>
      <c r="BP97" s="41"/>
      <c r="BR97" s="507"/>
      <c r="BS97" s="507"/>
      <c r="BT97" s="507"/>
      <c r="BU97" s="507"/>
      <c r="BV97" s="507"/>
      <c r="BW97" s="507"/>
      <c r="BX97" s="507"/>
      <c r="BY97" s="507"/>
      <c r="BZ97" s="507"/>
      <c r="CA97" s="507"/>
      <c r="CB97" s="507"/>
      <c r="CC97" s="507"/>
      <c r="CD97" s="507"/>
      <c r="CE97" s="507"/>
      <c r="CF97" s="507"/>
      <c r="CG97" s="507"/>
      <c r="CH97" s="507"/>
      <c r="CI97" s="507"/>
      <c r="CJ97" s="507"/>
      <c r="CK97" s="507"/>
      <c r="CL97" s="507"/>
      <c r="CM97" s="507"/>
      <c r="CO97" s="511"/>
      <c r="CP97" s="511"/>
      <c r="CQ97" s="511"/>
      <c r="CR97" s="511"/>
      <c r="CS97" s="511"/>
      <c r="CT97" s="511"/>
      <c r="CU97" s="511"/>
      <c r="CV97" s="511"/>
      <c r="CW97" s="511"/>
      <c r="CX97" s="511"/>
      <c r="CY97" s="511"/>
      <c r="CZ97" s="511"/>
      <c r="DA97" s="511"/>
      <c r="DB97" s="511"/>
      <c r="DC97" s="511"/>
      <c r="DD97" s="511"/>
      <c r="DE97" s="511"/>
      <c r="DF97" s="511"/>
      <c r="DG97" s="511"/>
      <c r="DH97" s="511"/>
      <c r="DI97" s="511"/>
      <c r="DJ97" s="511"/>
      <c r="DL97" s="530"/>
      <c r="DM97" s="530"/>
      <c r="DN97" s="530"/>
      <c r="DO97" s="530"/>
      <c r="DP97" s="530"/>
      <c r="DQ97" s="530"/>
      <c r="DR97" s="530"/>
      <c r="DS97" s="530"/>
      <c r="DT97" s="530"/>
      <c r="DU97" s="530"/>
      <c r="DV97" s="530"/>
      <c r="DW97" s="530"/>
      <c r="DX97" s="530"/>
      <c r="DY97" s="530"/>
      <c r="DZ97" s="530"/>
      <c r="EA97" s="530"/>
      <c r="EB97" s="530"/>
      <c r="EC97" s="530"/>
      <c r="ED97" s="530"/>
      <c r="EE97" s="530"/>
      <c r="EF97" s="530"/>
      <c r="EG97" s="530"/>
      <c r="EI97" s="531"/>
      <c r="EJ97" s="531"/>
      <c r="EK97" s="536"/>
      <c r="EL97" s="531"/>
      <c r="EM97" s="531"/>
      <c r="EN97" s="531"/>
      <c r="EO97" s="531"/>
      <c r="EP97" s="531"/>
      <c r="EQ97" s="531"/>
      <c r="ER97" s="531"/>
      <c r="ES97" s="531"/>
      <c r="ET97" s="531"/>
      <c r="EU97" s="531"/>
      <c r="EV97" s="531"/>
      <c r="EW97" s="531"/>
      <c r="EX97" s="531"/>
      <c r="EY97" s="531"/>
      <c r="EZ97" s="531"/>
      <c r="FA97" s="531"/>
      <c r="FB97" s="531"/>
      <c r="FC97" s="531"/>
      <c r="FD97" s="531"/>
      <c r="FF97" s="532"/>
      <c r="FG97" s="532"/>
      <c r="FH97" s="532"/>
      <c r="FI97" s="532"/>
      <c r="FJ97" s="532"/>
      <c r="FK97" s="532"/>
      <c r="FL97" s="532"/>
      <c r="FM97" s="532"/>
      <c r="FN97" s="532"/>
      <c r="FO97" s="532"/>
      <c r="FP97" s="532"/>
      <c r="FQ97" s="532"/>
      <c r="FR97" s="532"/>
      <c r="FS97" s="532"/>
      <c r="FT97" s="532"/>
      <c r="FU97" s="532"/>
      <c r="FV97" s="532"/>
      <c r="FW97" s="532"/>
      <c r="FX97" s="532"/>
      <c r="FY97" s="532"/>
      <c r="FZ97" s="532"/>
      <c r="GA97" s="532"/>
      <c r="GC97" s="533"/>
      <c r="GD97" s="533"/>
      <c r="GE97" s="533"/>
      <c r="GF97" s="533"/>
      <c r="GG97" s="533"/>
      <c r="GH97" s="533"/>
      <c r="GI97" s="533"/>
      <c r="GJ97" s="533"/>
      <c r="GK97" s="533"/>
      <c r="GL97" s="533"/>
      <c r="GM97" s="533"/>
      <c r="GN97" s="533"/>
      <c r="GO97" s="533"/>
      <c r="GP97" s="533"/>
      <c r="GQ97" s="533"/>
      <c r="GR97" s="533"/>
      <c r="GS97" s="533"/>
      <c r="GT97" s="533"/>
      <c r="GU97" s="533"/>
      <c r="GV97" s="533"/>
      <c r="GW97" s="533"/>
      <c r="GX97" s="533"/>
      <c r="GZ97" s="511"/>
      <c r="HA97" s="511"/>
      <c r="HB97" s="511"/>
      <c r="HC97" s="511"/>
      <c r="HD97" s="511"/>
      <c r="HE97" s="511"/>
      <c r="HF97" s="511"/>
      <c r="HG97" s="511"/>
      <c r="HH97" s="511"/>
      <c r="HI97" s="511"/>
      <c r="HJ97" s="511"/>
      <c r="HK97" s="511"/>
      <c r="HL97" s="511"/>
      <c r="HM97" s="511"/>
      <c r="HN97" s="511"/>
      <c r="HO97" s="511"/>
      <c r="HP97" s="511"/>
      <c r="HQ97" s="511"/>
      <c r="HR97" s="511"/>
      <c r="HS97" s="511"/>
      <c r="HT97" s="511"/>
      <c r="HU97" s="511"/>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T97" s="531"/>
      <c r="IU97" s="531"/>
      <c r="IV97" s="531"/>
      <c r="IW97" s="531"/>
      <c r="IX97" s="531"/>
      <c r="IY97" s="531"/>
      <c r="IZ97" s="531"/>
      <c r="JA97" s="531"/>
      <c r="JB97" s="531"/>
      <c r="JC97" s="531"/>
      <c r="JD97" s="531"/>
      <c r="JE97" s="531"/>
      <c r="JF97" s="531"/>
      <c r="JG97" s="531"/>
      <c r="JH97" s="531"/>
      <c r="JI97" s="531"/>
      <c r="JJ97" s="531"/>
      <c r="JK97" s="531"/>
      <c r="JL97" s="531"/>
      <c r="JM97" s="531"/>
      <c r="JN97" s="531"/>
      <c r="JO97" s="531"/>
      <c r="JQ97" s="532"/>
      <c r="JR97" s="532"/>
      <c r="JS97" s="532"/>
      <c r="JT97" s="532"/>
      <c r="JU97" s="532"/>
      <c r="JV97" s="532"/>
      <c r="JW97" s="532"/>
      <c r="JX97" s="532"/>
      <c r="JY97" s="532"/>
      <c r="JZ97" s="532"/>
      <c r="KA97" s="532"/>
      <c r="KB97" s="532"/>
      <c r="KC97" s="532"/>
      <c r="KD97" s="532"/>
      <c r="KE97" s="532"/>
      <c r="KF97" s="532"/>
      <c r="KG97" s="532"/>
      <c r="KH97" s="532"/>
      <c r="KI97" s="532"/>
      <c r="KJ97" s="532"/>
      <c r="KK97" s="532"/>
      <c r="KL97" s="532"/>
      <c r="KN97" s="533"/>
      <c r="KO97" s="533"/>
      <c r="KP97" s="533"/>
      <c r="KQ97" s="533"/>
      <c r="KR97" s="533"/>
      <c r="KS97" s="533"/>
      <c r="KT97" s="533"/>
      <c r="KU97" s="533"/>
      <c r="KV97" s="533"/>
      <c r="KW97" s="533"/>
      <c r="KX97" s="533"/>
      <c r="KY97" s="533"/>
      <c r="KZ97" s="533"/>
      <c r="LA97" s="533"/>
      <c r="LB97" s="533"/>
      <c r="LC97" s="533"/>
      <c r="LD97" s="533"/>
      <c r="LE97" s="533"/>
      <c r="LF97" s="533"/>
      <c r="LG97" s="533"/>
      <c r="LH97" s="533"/>
      <c r="LI97" s="533"/>
    </row>
    <row r="98" spans="1:321" x14ac:dyDescent="0.25">
      <c r="A98" s="37" t="s">
        <v>434</v>
      </c>
      <c r="B98" s="13"/>
      <c r="C98" s="13"/>
      <c r="D98" s="13"/>
      <c r="E98" s="13"/>
      <c r="F98" s="13"/>
      <c r="G98" s="13"/>
      <c r="H98" s="13"/>
      <c r="I98" s="13"/>
      <c r="J98" s="13"/>
      <c r="K98" s="13"/>
      <c r="L98" s="13"/>
      <c r="M98" s="13"/>
      <c r="N98" s="13"/>
      <c r="O98" s="253"/>
      <c r="P98" s="245"/>
      <c r="Q98" s="245"/>
      <c r="R98" s="245"/>
      <c r="S98" s="245"/>
      <c r="T98" s="264"/>
      <c r="U98" s="245"/>
      <c r="V98" s="245"/>
      <c r="X98" s="44"/>
      <c r="Y98" s="40"/>
      <c r="Z98" s="40"/>
      <c r="AA98" s="40"/>
      <c r="AB98" s="40"/>
      <c r="AC98" s="40"/>
      <c r="AD98" s="40"/>
      <c r="AE98" s="40"/>
      <c r="AF98" s="40"/>
      <c r="AG98" s="40"/>
      <c r="AH98" s="40"/>
      <c r="AI98" s="40"/>
      <c r="AJ98" s="40"/>
      <c r="AK98" s="40"/>
      <c r="AL98" s="261"/>
      <c r="AM98" s="259"/>
      <c r="AN98" s="259"/>
      <c r="AO98" s="259"/>
      <c r="AP98" s="259"/>
      <c r="AQ98" s="259"/>
      <c r="AR98" s="259"/>
      <c r="AS98" s="259"/>
      <c r="AU98" s="41"/>
      <c r="AV98" s="41"/>
      <c r="AW98" s="41"/>
      <c r="AX98" s="41"/>
      <c r="AY98" s="41"/>
      <c r="AZ98" s="41"/>
      <c r="BA98" s="41"/>
      <c r="BB98" s="41"/>
      <c r="BC98" s="41"/>
      <c r="BD98" s="41"/>
      <c r="BE98" s="41"/>
      <c r="BF98" s="41"/>
      <c r="BG98" s="41"/>
      <c r="BH98" s="41"/>
      <c r="BI98" s="41"/>
      <c r="BJ98" s="41"/>
      <c r="BK98" s="41"/>
      <c r="BL98" s="41"/>
      <c r="BM98" s="41"/>
      <c r="BN98" s="41"/>
      <c r="BO98" s="41"/>
      <c r="BP98" s="41"/>
      <c r="BR98" s="507"/>
      <c r="BS98" s="507"/>
      <c r="BT98" s="507"/>
      <c r="BU98" s="507"/>
      <c r="BV98" s="507"/>
      <c r="BW98" s="507"/>
      <c r="BX98" s="507"/>
      <c r="BY98" s="507"/>
      <c r="BZ98" s="507"/>
      <c r="CA98" s="507"/>
      <c r="CB98" s="507"/>
      <c r="CC98" s="507"/>
      <c r="CD98" s="507"/>
      <c r="CE98" s="507"/>
      <c r="CF98" s="507"/>
      <c r="CG98" s="507"/>
      <c r="CH98" s="507"/>
      <c r="CI98" s="507"/>
      <c r="CJ98" s="507"/>
      <c r="CK98" s="507"/>
      <c r="CL98" s="507"/>
      <c r="CM98" s="507"/>
      <c r="CO98" s="511"/>
      <c r="CP98" s="511"/>
      <c r="CQ98" s="511"/>
      <c r="CR98" s="511"/>
      <c r="CS98" s="511"/>
      <c r="CT98" s="511"/>
      <c r="CU98" s="511"/>
      <c r="CV98" s="511"/>
      <c r="CW98" s="511"/>
      <c r="CX98" s="511"/>
      <c r="CY98" s="511"/>
      <c r="CZ98" s="511"/>
      <c r="DA98" s="511"/>
      <c r="DB98" s="511"/>
      <c r="DC98" s="511"/>
      <c r="DD98" s="511"/>
      <c r="DE98" s="511"/>
      <c r="DF98" s="511"/>
      <c r="DG98" s="511"/>
      <c r="DH98" s="511"/>
      <c r="DI98" s="511"/>
      <c r="DJ98" s="511"/>
      <c r="DL98" s="530"/>
      <c r="DM98" s="530"/>
      <c r="DN98" s="530"/>
      <c r="DO98" s="530"/>
      <c r="DP98" s="530"/>
      <c r="DQ98" s="530"/>
      <c r="DR98" s="530"/>
      <c r="DS98" s="530"/>
      <c r="DT98" s="530"/>
      <c r="DU98" s="530"/>
      <c r="DV98" s="530"/>
      <c r="DW98" s="530"/>
      <c r="DX98" s="530"/>
      <c r="DY98" s="530"/>
      <c r="DZ98" s="530"/>
      <c r="EA98" s="530"/>
      <c r="EB98" s="530"/>
      <c r="EC98" s="530"/>
      <c r="ED98" s="530"/>
      <c r="EE98" s="530"/>
      <c r="EF98" s="530"/>
      <c r="EG98" s="530"/>
      <c r="EI98" s="531"/>
      <c r="EJ98" s="531"/>
      <c r="EK98" s="536"/>
      <c r="EL98" s="531"/>
      <c r="EM98" s="531"/>
      <c r="EN98" s="531"/>
      <c r="EO98" s="531"/>
      <c r="EP98" s="531"/>
      <c r="EQ98" s="531"/>
      <c r="ER98" s="531"/>
      <c r="ES98" s="531"/>
      <c r="ET98" s="531"/>
      <c r="EU98" s="531"/>
      <c r="EV98" s="531"/>
      <c r="EW98" s="531"/>
      <c r="EX98" s="531"/>
      <c r="EY98" s="531"/>
      <c r="EZ98" s="531"/>
      <c r="FA98" s="531"/>
      <c r="FB98" s="531"/>
      <c r="FC98" s="531"/>
      <c r="FD98" s="531"/>
      <c r="FF98" s="532"/>
      <c r="FG98" s="532"/>
      <c r="FH98" s="532"/>
      <c r="FI98" s="532"/>
      <c r="FJ98" s="532"/>
      <c r="FK98" s="532"/>
      <c r="FL98" s="532"/>
      <c r="FM98" s="532"/>
      <c r="FN98" s="532"/>
      <c r="FO98" s="532"/>
      <c r="FP98" s="532"/>
      <c r="FQ98" s="532"/>
      <c r="FR98" s="532"/>
      <c r="FS98" s="532"/>
      <c r="FT98" s="532"/>
      <c r="FU98" s="532"/>
      <c r="FV98" s="532"/>
      <c r="FW98" s="532"/>
      <c r="FX98" s="532"/>
      <c r="FY98" s="532"/>
      <c r="FZ98" s="532"/>
      <c r="GA98" s="532"/>
      <c r="GC98" s="533"/>
      <c r="GD98" s="533"/>
      <c r="GE98" s="533"/>
      <c r="GF98" s="533"/>
      <c r="GG98" s="533"/>
      <c r="GH98" s="533"/>
      <c r="GI98" s="533"/>
      <c r="GJ98" s="533"/>
      <c r="GK98" s="533"/>
      <c r="GL98" s="533"/>
      <c r="GM98" s="533"/>
      <c r="GN98" s="533"/>
      <c r="GO98" s="533"/>
      <c r="GP98" s="533"/>
      <c r="GQ98" s="533"/>
      <c r="GR98" s="533"/>
      <c r="GS98" s="533"/>
      <c r="GT98" s="533"/>
      <c r="GU98" s="533"/>
      <c r="GV98" s="533"/>
      <c r="GW98" s="533"/>
      <c r="GX98" s="533"/>
      <c r="GZ98" s="511"/>
      <c r="HA98" s="511"/>
      <c r="HB98" s="511"/>
      <c r="HC98" s="511"/>
      <c r="HD98" s="511"/>
      <c r="HE98" s="511"/>
      <c r="HF98" s="511"/>
      <c r="HG98" s="511"/>
      <c r="HH98" s="511"/>
      <c r="HI98" s="511"/>
      <c r="HJ98" s="511"/>
      <c r="HK98" s="511"/>
      <c r="HL98" s="511"/>
      <c r="HM98" s="511"/>
      <c r="HN98" s="511"/>
      <c r="HO98" s="511"/>
      <c r="HP98" s="511"/>
      <c r="HQ98" s="511"/>
      <c r="HR98" s="511"/>
      <c r="HS98" s="511"/>
      <c r="HT98" s="511"/>
      <c r="HU98" s="511"/>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T98" s="531"/>
      <c r="IU98" s="531"/>
      <c r="IV98" s="531"/>
      <c r="IW98" s="531"/>
      <c r="IX98" s="531"/>
      <c r="IY98" s="531"/>
      <c r="IZ98" s="531"/>
      <c r="JA98" s="531"/>
      <c r="JB98" s="531"/>
      <c r="JC98" s="531"/>
      <c r="JD98" s="531"/>
      <c r="JE98" s="531"/>
      <c r="JF98" s="531"/>
      <c r="JG98" s="531"/>
      <c r="JH98" s="531"/>
      <c r="JI98" s="531"/>
      <c r="JJ98" s="531"/>
      <c r="JK98" s="531"/>
      <c r="JL98" s="531"/>
      <c r="JM98" s="531"/>
      <c r="JN98" s="531"/>
      <c r="JO98" s="531"/>
      <c r="JQ98" s="532"/>
      <c r="JR98" s="532"/>
      <c r="JS98" s="532"/>
      <c r="JT98" s="532"/>
      <c r="JU98" s="532"/>
      <c r="JV98" s="532"/>
      <c r="JW98" s="532"/>
      <c r="JX98" s="532"/>
      <c r="JY98" s="532"/>
      <c r="JZ98" s="532"/>
      <c r="KA98" s="532"/>
      <c r="KB98" s="532"/>
      <c r="KC98" s="532"/>
      <c r="KD98" s="532"/>
      <c r="KE98" s="532"/>
      <c r="KF98" s="532"/>
      <c r="KG98" s="532"/>
      <c r="KH98" s="532"/>
      <c r="KI98" s="532"/>
      <c r="KJ98" s="532"/>
      <c r="KK98" s="532"/>
      <c r="KL98" s="532"/>
      <c r="KN98" s="533"/>
      <c r="KO98" s="533"/>
      <c r="KP98" s="533"/>
      <c r="KQ98" s="533"/>
      <c r="KR98" s="533"/>
      <c r="KS98" s="533"/>
      <c r="KT98" s="533"/>
      <c r="KU98" s="533"/>
      <c r="KV98" s="533"/>
      <c r="KW98" s="533"/>
      <c r="KX98" s="533"/>
      <c r="KY98" s="533"/>
      <c r="KZ98" s="533"/>
      <c r="LA98" s="533"/>
      <c r="LB98" s="533"/>
      <c r="LC98" s="533"/>
      <c r="LD98" s="533"/>
      <c r="LE98" s="533"/>
      <c r="LF98" s="533"/>
      <c r="LG98" s="533"/>
      <c r="LH98" s="533"/>
      <c r="LI98" s="533"/>
    </row>
    <row r="99" spans="1:321" x14ac:dyDescent="0.25">
      <c r="A99" s="37"/>
      <c r="B99" s="13"/>
      <c r="C99" s="13"/>
      <c r="D99" s="13"/>
      <c r="E99" s="13"/>
      <c r="F99" s="13"/>
      <c r="G99" s="13"/>
      <c r="H99" s="13"/>
      <c r="I99" s="13"/>
      <c r="J99" s="13"/>
      <c r="K99" s="13"/>
      <c r="L99" s="13"/>
      <c r="M99" s="13"/>
      <c r="N99" s="13"/>
      <c r="O99" s="253"/>
      <c r="P99" s="245"/>
      <c r="Q99" s="245"/>
      <c r="R99" s="245"/>
      <c r="S99" s="245"/>
      <c r="T99" s="264"/>
      <c r="U99" s="245"/>
      <c r="V99" s="245"/>
      <c r="X99" s="44"/>
      <c r="Y99" s="40"/>
      <c r="Z99" s="40"/>
      <c r="AA99" s="40"/>
      <c r="AB99" s="40"/>
      <c r="AC99" s="40"/>
      <c r="AD99" s="40"/>
      <c r="AE99" s="40"/>
      <c r="AF99" s="40"/>
      <c r="AG99" s="40"/>
      <c r="AH99" s="40"/>
      <c r="AI99" s="40"/>
      <c r="AJ99" s="40"/>
      <c r="AK99" s="40"/>
      <c r="AL99" s="261"/>
      <c r="AM99" s="259"/>
      <c r="AN99" s="259"/>
      <c r="AO99" s="259"/>
      <c r="AP99" s="259"/>
      <c r="AQ99" s="259"/>
      <c r="AR99" s="259"/>
      <c r="AS99" s="259"/>
      <c r="AU99" s="41"/>
      <c r="AV99" s="41"/>
      <c r="AW99" s="41"/>
      <c r="AX99" s="41"/>
      <c r="AY99" s="41"/>
      <c r="AZ99" s="41"/>
      <c r="BA99" s="41"/>
      <c r="BB99" s="41"/>
      <c r="BC99" s="41"/>
      <c r="BD99" s="41"/>
      <c r="BE99" s="41"/>
      <c r="BF99" s="41"/>
      <c r="BG99" s="41"/>
      <c r="BH99" s="41"/>
      <c r="BI99" s="41"/>
      <c r="BJ99" s="41"/>
      <c r="BK99" s="41"/>
      <c r="BL99" s="41"/>
      <c r="BM99" s="41"/>
      <c r="BN99" s="41"/>
      <c r="BO99" s="41"/>
      <c r="BP99" s="41"/>
      <c r="BR99" s="507"/>
      <c r="BS99" s="507"/>
      <c r="BT99" s="507"/>
      <c r="BU99" s="507"/>
      <c r="BV99" s="507"/>
      <c r="BW99" s="507"/>
      <c r="BX99" s="507"/>
      <c r="BY99" s="507"/>
      <c r="BZ99" s="507"/>
      <c r="CA99" s="507"/>
      <c r="CB99" s="507"/>
      <c r="CC99" s="507"/>
      <c r="CD99" s="507"/>
      <c r="CE99" s="507"/>
      <c r="CF99" s="507"/>
      <c r="CG99" s="507"/>
      <c r="CH99" s="507"/>
      <c r="CI99" s="507"/>
      <c r="CJ99" s="507"/>
      <c r="CK99" s="507"/>
      <c r="CL99" s="507"/>
      <c r="CM99" s="507"/>
      <c r="CO99" s="511"/>
      <c r="CP99" s="511"/>
      <c r="CQ99" s="511"/>
      <c r="CR99" s="511"/>
      <c r="CS99" s="511"/>
      <c r="CT99" s="511"/>
      <c r="CU99" s="511"/>
      <c r="CV99" s="511"/>
      <c r="CW99" s="511"/>
      <c r="CX99" s="511"/>
      <c r="CY99" s="511"/>
      <c r="CZ99" s="511"/>
      <c r="DA99" s="511"/>
      <c r="DB99" s="511"/>
      <c r="DC99" s="511"/>
      <c r="DD99" s="511"/>
      <c r="DE99" s="511"/>
      <c r="DF99" s="511"/>
      <c r="DG99" s="511"/>
      <c r="DH99" s="511"/>
      <c r="DI99" s="511"/>
      <c r="DJ99" s="511"/>
      <c r="DL99" s="530"/>
      <c r="DM99" s="530"/>
      <c r="DN99" s="530"/>
      <c r="DO99" s="530"/>
      <c r="DP99" s="530"/>
      <c r="DQ99" s="530"/>
      <c r="DR99" s="530"/>
      <c r="DS99" s="530"/>
      <c r="DT99" s="530"/>
      <c r="DU99" s="530"/>
      <c r="DV99" s="530"/>
      <c r="DW99" s="530"/>
      <c r="DX99" s="530"/>
      <c r="DY99" s="530"/>
      <c r="DZ99" s="530"/>
      <c r="EA99" s="530"/>
      <c r="EB99" s="530"/>
      <c r="EC99" s="530"/>
      <c r="ED99" s="530"/>
      <c r="EE99" s="530"/>
      <c r="EF99" s="530"/>
      <c r="EG99" s="530"/>
      <c r="EI99" s="531"/>
      <c r="EJ99" s="531"/>
      <c r="EK99" s="536"/>
      <c r="EL99" s="531"/>
      <c r="EM99" s="531"/>
      <c r="EN99" s="531"/>
      <c r="EO99" s="531"/>
      <c r="EP99" s="531"/>
      <c r="EQ99" s="531"/>
      <c r="ER99" s="531"/>
      <c r="ES99" s="531"/>
      <c r="ET99" s="531"/>
      <c r="EU99" s="531"/>
      <c r="EV99" s="531"/>
      <c r="EW99" s="531"/>
      <c r="EX99" s="531"/>
      <c r="EY99" s="531"/>
      <c r="EZ99" s="531"/>
      <c r="FA99" s="531"/>
      <c r="FB99" s="531"/>
      <c r="FC99" s="531"/>
      <c r="FD99" s="531"/>
      <c r="FF99" s="532"/>
      <c r="FG99" s="532"/>
      <c r="FH99" s="532"/>
      <c r="FI99" s="532"/>
      <c r="FJ99" s="532"/>
      <c r="FK99" s="532"/>
      <c r="FL99" s="532"/>
      <c r="FM99" s="532"/>
      <c r="FN99" s="532"/>
      <c r="FO99" s="532"/>
      <c r="FP99" s="532"/>
      <c r="FQ99" s="532"/>
      <c r="FR99" s="532"/>
      <c r="FS99" s="532"/>
      <c r="FT99" s="532"/>
      <c r="FU99" s="532"/>
      <c r="FV99" s="532"/>
      <c r="FW99" s="532"/>
      <c r="FX99" s="532"/>
      <c r="FY99" s="532"/>
      <c r="FZ99" s="532"/>
      <c r="GA99" s="532"/>
      <c r="GC99" s="533"/>
      <c r="GD99" s="533"/>
      <c r="GE99" s="533"/>
      <c r="GF99" s="533"/>
      <c r="GG99" s="533"/>
      <c r="GH99" s="533"/>
      <c r="GI99" s="533"/>
      <c r="GJ99" s="533"/>
      <c r="GK99" s="533"/>
      <c r="GL99" s="533"/>
      <c r="GM99" s="533"/>
      <c r="GN99" s="533"/>
      <c r="GO99" s="533"/>
      <c r="GP99" s="533"/>
      <c r="GQ99" s="533"/>
      <c r="GR99" s="533"/>
      <c r="GS99" s="533"/>
      <c r="GT99" s="533"/>
      <c r="GU99" s="533"/>
      <c r="GV99" s="533"/>
      <c r="GW99" s="533"/>
      <c r="GX99" s="533"/>
      <c r="GZ99" s="511"/>
      <c r="HA99" s="511"/>
      <c r="HB99" s="511"/>
      <c r="HC99" s="511"/>
      <c r="HD99" s="511"/>
      <c r="HE99" s="511"/>
      <c r="HF99" s="511"/>
      <c r="HG99" s="511"/>
      <c r="HH99" s="511"/>
      <c r="HI99" s="511"/>
      <c r="HJ99" s="511"/>
      <c r="HK99" s="511"/>
      <c r="HL99" s="511"/>
      <c r="HM99" s="511"/>
      <c r="HN99" s="511"/>
      <c r="HO99" s="511"/>
      <c r="HP99" s="511"/>
      <c r="HQ99" s="511"/>
      <c r="HR99" s="511"/>
      <c r="HS99" s="511"/>
      <c r="HT99" s="511"/>
      <c r="HU99" s="511"/>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T99" s="531"/>
      <c r="IU99" s="531"/>
      <c r="IV99" s="531"/>
      <c r="IW99" s="531"/>
      <c r="IX99" s="531"/>
      <c r="IY99" s="531"/>
      <c r="IZ99" s="531"/>
      <c r="JA99" s="531"/>
      <c r="JB99" s="531"/>
      <c r="JC99" s="531"/>
      <c r="JD99" s="531"/>
      <c r="JE99" s="531"/>
      <c r="JF99" s="531"/>
      <c r="JG99" s="531"/>
      <c r="JH99" s="531"/>
      <c r="JI99" s="531"/>
      <c r="JJ99" s="531"/>
      <c r="JK99" s="531"/>
      <c r="JL99" s="531"/>
      <c r="JM99" s="531"/>
      <c r="JN99" s="531"/>
      <c r="JO99" s="531"/>
      <c r="JQ99" s="532"/>
      <c r="JR99" s="532"/>
      <c r="JS99" s="532"/>
      <c r="JT99" s="532"/>
      <c r="JU99" s="532"/>
      <c r="JV99" s="532"/>
      <c r="JW99" s="532"/>
      <c r="JX99" s="532"/>
      <c r="JY99" s="532"/>
      <c r="JZ99" s="532"/>
      <c r="KA99" s="532"/>
      <c r="KB99" s="532"/>
      <c r="KC99" s="532"/>
      <c r="KD99" s="532"/>
      <c r="KE99" s="532"/>
      <c r="KF99" s="532"/>
      <c r="KG99" s="532"/>
      <c r="KH99" s="532"/>
      <c r="KI99" s="532"/>
      <c r="KJ99" s="532"/>
      <c r="KK99" s="532"/>
      <c r="KL99" s="532"/>
      <c r="KN99" s="533"/>
      <c r="KO99" s="533"/>
      <c r="KP99" s="533"/>
      <c r="KQ99" s="533"/>
      <c r="KR99" s="533"/>
      <c r="KS99" s="533"/>
      <c r="KT99" s="533"/>
      <c r="KU99" s="533"/>
      <c r="KV99" s="533"/>
      <c r="KW99" s="533"/>
      <c r="KX99" s="533"/>
      <c r="KY99" s="533"/>
      <c r="KZ99" s="533"/>
      <c r="LA99" s="533"/>
      <c r="LB99" s="533"/>
      <c r="LC99" s="533"/>
      <c r="LD99" s="533"/>
      <c r="LE99" s="533"/>
      <c r="LF99" s="533"/>
      <c r="LG99" s="533"/>
      <c r="LH99" s="533"/>
      <c r="LI99" s="533"/>
    </row>
    <row r="100" spans="1:321" x14ac:dyDescent="0.25">
      <c r="A100" s="37"/>
      <c r="B100" s="13"/>
      <c r="C100" s="13"/>
      <c r="D100" s="13"/>
      <c r="E100" s="13"/>
      <c r="F100" s="13"/>
      <c r="G100" s="13"/>
      <c r="H100" s="13"/>
      <c r="I100" s="13"/>
      <c r="J100" s="13"/>
      <c r="K100" s="13"/>
      <c r="L100" s="13"/>
      <c r="M100" s="13"/>
      <c r="N100" s="13"/>
      <c r="O100" s="253"/>
      <c r="P100" s="245"/>
      <c r="Q100" s="245"/>
      <c r="R100" s="245"/>
      <c r="S100" s="245"/>
      <c r="T100" s="264"/>
      <c r="U100" s="245"/>
      <c r="V100" s="245"/>
      <c r="X100" s="44"/>
      <c r="Y100" s="40"/>
      <c r="Z100" s="40"/>
      <c r="AA100" s="40"/>
      <c r="AB100" s="40"/>
      <c r="AC100" s="40"/>
      <c r="AD100" s="40"/>
      <c r="AE100" s="40"/>
      <c r="AF100" s="40"/>
      <c r="AG100" s="40"/>
      <c r="AH100" s="40"/>
      <c r="AI100" s="40"/>
      <c r="AJ100" s="40"/>
      <c r="AK100" s="40"/>
      <c r="AL100" s="261"/>
      <c r="AM100" s="259"/>
      <c r="AN100" s="259"/>
      <c r="AO100" s="259"/>
      <c r="AP100" s="259"/>
      <c r="AQ100" s="259"/>
      <c r="AR100" s="259"/>
      <c r="AS100" s="259"/>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R100" s="507"/>
      <c r="BS100" s="507"/>
      <c r="BT100" s="507"/>
      <c r="BU100" s="507"/>
      <c r="BV100" s="507"/>
      <c r="BW100" s="507"/>
      <c r="BX100" s="507"/>
      <c r="BY100" s="507"/>
      <c r="BZ100" s="507"/>
      <c r="CA100" s="507"/>
      <c r="CB100" s="507"/>
      <c r="CC100" s="507"/>
      <c r="CD100" s="507"/>
      <c r="CE100" s="507"/>
      <c r="CF100" s="507"/>
      <c r="CG100" s="507"/>
      <c r="CH100" s="507"/>
      <c r="CI100" s="507"/>
      <c r="CJ100" s="507"/>
      <c r="CK100" s="507"/>
      <c r="CL100" s="507"/>
      <c r="CM100" s="507"/>
      <c r="CO100" s="511"/>
      <c r="CP100" s="511"/>
      <c r="CQ100" s="511"/>
      <c r="CR100" s="511"/>
      <c r="CS100" s="511"/>
      <c r="CT100" s="511"/>
      <c r="CU100" s="511"/>
      <c r="CV100" s="511"/>
      <c r="CW100" s="511"/>
      <c r="CX100" s="511"/>
      <c r="CY100" s="511"/>
      <c r="CZ100" s="511"/>
      <c r="DA100" s="511"/>
      <c r="DB100" s="511"/>
      <c r="DC100" s="511"/>
      <c r="DD100" s="511"/>
      <c r="DE100" s="511"/>
      <c r="DF100" s="511"/>
      <c r="DG100" s="511"/>
      <c r="DH100" s="511"/>
      <c r="DI100" s="511"/>
      <c r="DJ100" s="511"/>
      <c r="DL100" s="530"/>
      <c r="DM100" s="530"/>
      <c r="DN100" s="530"/>
      <c r="DO100" s="530"/>
      <c r="DP100" s="530"/>
      <c r="DQ100" s="530"/>
      <c r="DR100" s="530"/>
      <c r="DS100" s="530"/>
      <c r="DT100" s="530"/>
      <c r="DU100" s="530"/>
      <c r="DV100" s="530"/>
      <c r="DW100" s="530"/>
      <c r="DX100" s="530"/>
      <c r="DY100" s="530"/>
      <c r="DZ100" s="530"/>
      <c r="EA100" s="530"/>
      <c r="EB100" s="530"/>
      <c r="EC100" s="530"/>
      <c r="ED100" s="530"/>
      <c r="EE100" s="530"/>
      <c r="EF100" s="530"/>
      <c r="EG100" s="530"/>
      <c r="EI100" s="531"/>
      <c r="EJ100" s="531"/>
      <c r="EK100" s="536"/>
      <c r="EL100" s="531"/>
      <c r="EM100" s="531"/>
      <c r="EN100" s="531"/>
      <c r="EO100" s="531"/>
      <c r="EP100" s="531"/>
      <c r="EQ100" s="531"/>
      <c r="ER100" s="531"/>
      <c r="ES100" s="531"/>
      <c r="ET100" s="531"/>
      <c r="EU100" s="531"/>
      <c r="EV100" s="531"/>
      <c r="EW100" s="531"/>
      <c r="EX100" s="531"/>
      <c r="EY100" s="531"/>
      <c r="EZ100" s="531"/>
      <c r="FA100" s="531"/>
      <c r="FB100" s="531"/>
      <c r="FC100" s="531"/>
      <c r="FD100" s="531"/>
      <c r="FF100" s="532"/>
      <c r="FG100" s="532"/>
      <c r="FH100" s="532"/>
      <c r="FI100" s="532"/>
      <c r="FJ100" s="532"/>
      <c r="FK100" s="532"/>
      <c r="FL100" s="532"/>
      <c r="FM100" s="532"/>
      <c r="FN100" s="532"/>
      <c r="FO100" s="532"/>
      <c r="FP100" s="532"/>
      <c r="FQ100" s="532"/>
      <c r="FR100" s="532"/>
      <c r="FS100" s="532"/>
      <c r="FT100" s="532"/>
      <c r="FU100" s="532"/>
      <c r="FV100" s="532"/>
      <c r="FW100" s="532"/>
      <c r="FX100" s="532"/>
      <c r="FY100" s="532"/>
      <c r="FZ100" s="532"/>
      <c r="GA100" s="532"/>
      <c r="GC100" s="533"/>
      <c r="GD100" s="533"/>
      <c r="GE100" s="533"/>
      <c r="GF100" s="533"/>
      <c r="GG100" s="533"/>
      <c r="GH100" s="533"/>
      <c r="GI100" s="533"/>
      <c r="GJ100" s="533"/>
      <c r="GK100" s="533"/>
      <c r="GL100" s="533"/>
      <c r="GM100" s="533"/>
      <c r="GN100" s="533"/>
      <c r="GO100" s="533"/>
      <c r="GP100" s="533"/>
      <c r="GQ100" s="533"/>
      <c r="GR100" s="533"/>
      <c r="GS100" s="533"/>
      <c r="GT100" s="533"/>
      <c r="GU100" s="533"/>
      <c r="GV100" s="533"/>
      <c r="GW100" s="533"/>
      <c r="GX100" s="533"/>
      <c r="GZ100" s="511"/>
      <c r="HA100" s="511"/>
      <c r="HB100" s="511"/>
      <c r="HC100" s="511"/>
      <c r="HD100" s="511"/>
      <c r="HE100" s="511"/>
      <c r="HF100" s="511"/>
      <c r="HG100" s="511"/>
      <c r="HH100" s="511"/>
      <c r="HI100" s="511"/>
      <c r="HJ100" s="511"/>
      <c r="HK100" s="511"/>
      <c r="HL100" s="511"/>
      <c r="HM100" s="511"/>
      <c r="HN100" s="511"/>
      <c r="HO100" s="511"/>
      <c r="HP100" s="511"/>
      <c r="HQ100" s="511"/>
      <c r="HR100" s="511"/>
      <c r="HS100" s="511"/>
      <c r="HT100" s="511"/>
      <c r="HU100" s="511"/>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T100" s="531"/>
      <c r="IU100" s="531"/>
      <c r="IV100" s="531"/>
      <c r="IW100" s="531"/>
      <c r="IX100" s="531"/>
      <c r="IY100" s="531"/>
      <c r="IZ100" s="531"/>
      <c r="JA100" s="531"/>
      <c r="JB100" s="531"/>
      <c r="JC100" s="531"/>
      <c r="JD100" s="531"/>
      <c r="JE100" s="531"/>
      <c r="JF100" s="531"/>
      <c r="JG100" s="531"/>
      <c r="JH100" s="531"/>
      <c r="JI100" s="531"/>
      <c r="JJ100" s="531"/>
      <c r="JK100" s="531"/>
      <c r="JL100" s="531"/>
      <c r="JM100" s="531"/>
      <c r="JN100" s="531"/>
      <c r="JO100" s="531"/>
      <c r="JQ100" s="532"/>
      <c r="JR100" s="532"/>
      <c r="JS100" s="532"/>
      <c r="JT100" s="532"/>
      <c r="JU100" s="532"/>
      <c r="JV100" s="532"/>
      <c r="JW100" s="532"/>
      <c r="JX100" s="532"/>
      <c r="JY100" s="532"/>
      <c r="JZ100" s="532"/>
      <c r="KA100" s="532"/>
      <c r="KB100" s="532"/>
      <c r="KC100" s="532"/>
      <c r="KD100" s="532"/>
      <c r="KE100" s="532"/>
      <c r="KF100" s="532"/>
      <c r="KG100" s="532"/>
      <c r="KH100" s="532"/>
      <c r="KI100" s="532"/>
      <c r="KJ100" s="532"/>
      <c r="KK100" s="532"/>
      <c r="KL100" s="532"/>
      <c r="KN100" s="533"/>
      <c r="KO100" s="533"/>
      <c r="KP100" s="533"/>
      <c r="KQ100" s="533"/>
      <c r="KR100" s="533"/>
      <c r="KS100" s="533"/>
      <c r="KT100" s="533"/>
      <c r="KU100" s="533"/>
      <c r="KV100" s="533"/>
      <c r="KW100" s="533"/>
      <c r="KX100" s="533"/>
      <c r="KY100" s="533"/>
      <c r="KZ100" s="533"/>
      <c r="LA100" s="533"/>
      <c r="LB100" s="533"/>
      <c r="LC100" s="533"/>
      <c r="LD100" s="533"/>
      <c r="LE100" s="533"/>
      <c r="LF100" s="533"/>
      <c r="LG100" s="533"/>
      <c r="LH100" s="533"/>
      <c r="LI100" s="533"/>
    </row>
    <row r="101" spans="1:321" x14ac:dyDescent="0.25">
      <c r="A101" s="92" t="s">
        <v>2505</v>
      </c>
      <c r="B101" s="93"/>
      <c r="C101" s="93"/>
      <c r="D101" s="93"/>
      <c r="E101" s="93"/>
      <c r="F101" s="93"/>
      <c r="G101" s="93"/>
      <c r="H101" s="93"/>
      <c r="I101" s="93"/>
      <c r="J101" s="93"/>
      <c r="K101" s="93"/>
      <c r="L101" s="93"/>
      <c r="M101" s="93"/>
      <c r="N101" s="93"/>
      <c r="O101" s="94"/>
      <c r="P101" s="248"/>
      <c r="Q101" s="248"/>
      <c r="R101" s="248"/>
      <c r="S101" s="248"/>
      <c r="T101" s="266"/>
      <c r="U101" s="248"/>
      <c r="V101" s="248"/>
      <c r="X101" s="44"/>
      <c r="Y101" s="40"/>
      <c r="Z101" s="40"/>
      <c r="AA101" s="40"/>
      <c r="AB101" s="40"/>
      <c r="AC101" s="40"/>
      <c r="AD101" s="40"/>
      <c r="AE101" s="40"/>
      <c r="AF101" s="40"/>
      <c r="AG101" s="40"/>
      <c r="AH101" s="40"/>
      <c r="AI101" s="40"/>
      <c r="AJ101" s="40"/>
      <c r="AK101" s="40"/>
      <c r="AL101" s="261"/>
      <c r="AM101" s="259"/>
      <c r="AN101" s="259"/>
      <c r="AO101" s="259"/>
      <c r="AP101" s="259"/>
      <c r="AQ101" s="259"/>
      <c r="AR101" s="259"/>
      <c r="AS101" s="259"/>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R101" s="507"/>
      <c r="BS101" s="507"/>
      <c r="BT101" s="507"/>
      <c r="BU101" s="507"/>
      <c r="BV101" s="507"/>
      <c r="BW101" s="507"/>
      <c r="BX101" s="507"/>
      <c r="BY101" s="507"/>
      <c r="BZ101" s="507"/>
      <c r="CA101" s="507"/>
      <c r="CB101" s="507"/>
      <c r="CC101" s="507"/>
      <c r="CD101" s="507"/>
      <c r="CE101" s="507"/>
      <c r="CF101" s="507"/>
      <c r="CG101" s="507"/>
      <c r="CH101" s="507"/>
      <c r="CI101" s="507"/>
      <c r="CJ101" s="507"/>
      <c r="CK101" s="507"/>
      <c r="CL101" s="507"/>
      <c r="CM101" s="507"/>
      <c r="CO101" s="511"/>
      <c r="CP101" s="511"/>
      <c r="CQ101" s="511"/>
      <c r="CR101" s="511"/>
      <c r="CS101" s="511"/>
      <c r="CT101" s="511"/>
      <c r="CU101" s="511"/>
      <c r="CV101" s="511"/>
      <c r="CW101" s="511"/>
      <c r="CX101" s="511"/>
      <c r="CY101" s="511"/>
      <c r="CZ101" s="511"/>
      <c r="DA101" s="511"/>
      <c r="DB101" s="511"/>
      <c r="DC101" s="511"/>
      <c r="DD101" s="511"/>
      <c r="DE101" s="511"/>
      <c r="DF101" s="511"/>
      <c r="DG101" s="511"/>
      <c r="DH101" s="511"/>
      <c r="DI101" s="511"/>
      <c r="DJ101" s="511"/>
      <c r="DL101" s="530"/>
      <c r="DM101" s="530"/>
      <c r="DN101" s="530"/>
      <c r="DO101" s="530"/>
      <c r="DP101" s="530"/>
      <c r="DQ101" s="530"/>
      <c r="DR101" s="530"/>
      <c r="DS101" s="530"/>
      <c r="DT101" s="530"/>
      <c r="DU101" s="530"/>
      <c r="DV101" s="530"/>
      <c r="DW101" s="530"/>
      <c r="DX101" s="530"/>
      <c r="DY101" s="530"/>
      <c r="DZ101" s="530"/>
      <c r="EA101" s="530"/>
      <c r="EB101" s="530"/>
      <c r="EC101" s="530"/>
      <c r="ED101" s="530"/>
      <c r="EE101" s="530"/>
      <c r="EF101" s="530"/>
      <c r="EG101" s="530"/>
      <c r="EI101" s="531"/>
      <c r="EJ101" s="531"/>
      <c r="EK101" s="536"/>
      <c r="EL101" s="531"/>
      <c r="EM101" s="531"/>
      <c r="EN101" s="531"/>
      <c r="EO101" s="531"/>
      <c r="EP101" s="531"/>
      <c r="EQ101" s="531"/>
      <c r="ER101" s="531"/>
      <c r="ES101" s="531"/>
      <c r="ET101" s="531"/>
      <c r="EU101" s="531"/>
      <c r="EV101" s="531"/>
      <c r="EW101" s="531"/>
      <c r="EX101" s="531"/>
      <c r="EY101" s="531"/>
      <c r="EZ101" s="531"/>
      <c r="FA101" s="531"/>
      <c r="FB101" s="531"/>
      <c r="FC101" s="531"/>
      <c r="FD101" s="531"/>
      <c r="FF101" s="532"/>
      <c r="FG101" s="532"/>
      <c r="FH101" s="532"/>
      <c r="FI101" s="532"/>
      <c r="FJ101" s="532"/>
      <c r="FK101" s="532"/>
      <c r="FL101" s="532"/>
      <c r="FM101" s="532"/>
      <c r="FN101" s="532"/>
      <c r="FO101" s="532"/>
      <c r="FP101" s="532"/>
      <c r="FQ101" s="532"/>
      <c r="FR101" s="532"/>
      <c r="FS101" s="532"/>
      <c r="FT101" s="532"/>
      <c r="FU101" s="532"/>
      <c r="FV101" s="532"/>
      <c r="FW101" s="532"/>
      <c r="FX101" s="532"/>
      <c r="FY101" s="532"/>
      <c r="FZ101" s="532"/>
      <c r="GA101" s="532"/>
      <c r="GC101" s="533"/>
      <c r="GD101" s="533"/>
      <c r="GE101" s="533"/>
      <c r="GF101" s="533"/>
      <c r="GG101" s="533"/>
      <c r="GH101" s="533"/>
      <c r="GI101" s="533"/>
      <c r="GJ101" s="533"/>
      <c r="GK101" s="533"/>
      <c r="GL101" s="533"/>
      <c r="GM101" s="533"/>
      <c r="GN101" s="533"/>
      <c r="GO101" s="533"/>
      <c r="GP101" s="533"/>
      <c r="GQ101" s="533"/>
      <c r="GR101" s="533"/>
      <c r="GS101" s="533"/>
      <c r="GT101" s="533"/>
      <c r="GU101" s="533"/>
      <c r="GV101" s="533"/>
      <c r="GW101" s="533"/>
      <c r="GX101" s="533"/>
      <c r="GZ101" s="511"/>
      <c r="HA101" s="511"/>
      <c r="HB101" s="511"/>
      <c r="HC101" s="511"/>
      <c r="HD101" s="511"/>
      <c r="HE101" s="511"/>
      <c r="HF101" s="511"/>
      <c r="HG101" s="511"/>
      <c r="HH101" s="511"/>
      <c r="HI101" s="511"/>
      <c r="HJ101" s="511"/>
      <c r="HK101" s="511"/>
      <c r="HL101" s="511"/>
      <c r="HM101" s="511"/>
      <c r="HN101" s="511"/>
      <c r="HO101" s="511"/>
      <c r="HP101" s="511"/>
      <c r="HQ101" s="511"/>
      <c r="HR101" s="511"/>
      <c r="HS101" s="511"/>
      <c r="HT101" s="511"/>
      <c r="HU101" s="511"/>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T101" s="531"/>
      <c r="IU101" s="531"/>
      <c r="IV101" s="531"/>
      <c r="IW101" s="531"/>
      <c r="IX101" s="531"/>
      <c r="IY101" s="531"/>
      <c r="IZ101" s="531"/>
      <c r="JA101" s="531"/>
      <c r="JB101" s="531"/>
      <c r="JC101" s="531"/>
      <c r="JD101" s="531"/>
      <c r="JE101" s="531"/>
      <c r="JF101" s="531"/>
      <c r="JG101" s="531"/>
      <c r="JH101" s="531"/>
      <c r="JI101" s="531"/>
      <c r="JJ101" s="531"/>
      <c r="JK101" s="531"/>
      <c r="JL101" s="531"/>
      <c r="JM101" s="531"/>
      <c r="JN101" s="531"/>
      <c r="JO101" s="531"/>
      <c r="JQ101" s="532"/>
      <c r="JR101" s="532"/>
      <c r="JS101" s="532"/>
      <c r="JT101" s="532"/>
      <c r="JU101" s="532"/>
      <c r="JV101" s="532"/>
      <c r="JW101" s="532"/>
      <c r="JX101" s="532"/>
      <c r="JY101" s="532"/>
      <c r="JZ101" s="532"/>
      <c r="KA101" s="532"/>
      <c r="KB101" s="532"/>
      <c r="KC101" s="532"/>
      <c r="KD101" s="532"/>
      <c r="KE101" s="532"/>
      <c r="KF101" s="532"/>
      <c r="KG101" s="532"/>
      <c r="KH101" s="532"/>
      <c r="KI101" s="532"/>
      <c r="KJ101" s="532"/>
      <c r="KK101" s="532"/>
      <c r="KL101" s="532"/>
      <c r="KN101" s="533"/>
      <c r="KO101" s="533"/>
      <c r="KP101" s="533"/>
      <c r="KQ101" s="533"/>
      <c r="KR101" s="533"/>
      <c r="KS101" s="533"/>
      <c r="KT101" s="533"/>
      <c r="KU101" s="533"/>
      <c r="KV101" s="533"/>
      <c r="KW101" s="533"/>
      <c r="KX101" s="533"/>
      <c r="KY101" s="533"/>
      <c r="KZ101" s="533"/>
      <c r="LA101" s="533"/>
      <c r="LB101" s="533"/>
      <c r="LC101" s="533"/>
      <c r="LD101" s="533"/>
      <c r="LE101" s="533"/>
      <c r="LF101" s="533"/>
      <c r="LG101" s="533"/>
      <c r="LH101" s="533"/>
      <c r="LI101" s="533"/>
    </row>
    <row r="102" spans="1:321" x14ac:dyDescent="0.25">
      <c r="A102" s="129" t="str">
        <f t="shared" ref="A102:L102" si="0">A7</f>
        <v>Feedstock Production (ON=1/OFF=0?)</v>
      </c>
      <c r="B102" s="129">
        <f t="shared" si="0"/>
        <v>1</v>
      </c>
      <c r="C102" s="129">
        <f t="shared" si="0"/>
        <v>1</v>
      </c>
      <c r="D102" s="129">
        <f t="shared" si="0"/>
        <v>1</v>
      </c>
      <c r="E102" s="129">
        <f t="shared" si="0"/>
        <v>1</v>
      </c>
      <c r="F102" s="129">
        <f t="shared" si="0"/>
        <v>1</v>
      </c>
      <c r="G102" s="129">
        <f t="shared" si="0"/>
        <v>1</v>
      </c>
      <c r="H102" s="129">
        <f t="shared" si="0"/>
        <v>1</v>
      </c>
      <c r="I102" s="129">
        <f t="shared" si="0"/>
        <v>1</v>
      </c>
      <c r="J102" s="129">
        <f t="shared" si="0"/>
        <v>1</v>
      </c>
      <c r="K102" s="129">
        <f t="shared" si="0"/>
        <v>1</v>
      </c>
      <c r="L102" s="129">
        <f t="shared" si="0"/>
        <v>1</v>
      </c>
      <c r="M102" s="129">
        <f t="shared" ref="M102:V102" si="1">M7</f>
        <v>1</v>
      </c>
      <c r="N102" s="129">
        <f t="shared" si="1"/>
        <v>1</v>
      </c>
      <c r="O102" s="129">
        <f t="shared" si="1"/>
        <v>1</v>
      </c>
      <c r="P102" s="249">
        <f t="shared" si="1"/>
        <v>1</v>
      </c>
      <c r="Q102" s="249">
        <f t="shared" si="1"/>
        <v>1</v>
      </c>
      <c r="R102" s="249">
        <f t="shared" si="1"/>
        <v>1</v>
      </c>
      <c r="S102" s="249">
        <f t="shared" si="1"/>
        <v>1</v>
      </c>
      <c r="T102" s="249">
        <f t="shared" si="1"/>
        <v>1</v>
      </c>
      <c r="U102" s="249">
        <f t="shared" si="1"/>
        <v>1</v>
      </c>
      <c r="V102" s="249">
        <f t="shared" si="1"/>
        <v>1</v>
      </c>
      <c r="X102" s="44"/>
      <c r="Y102" s="40"/>
      <c r="Z102" s="40"/>
      <c r="AA102" s="40"/>
      <c r="AB102" s="40"/>
      <c r="AC102" s="40"/>
      <c r="AD102" s="40"/>
      <c r="AE102" s="40"/>
      <c r="AF102" s="40"/>
      <c r="AG102" s="40"/>
      <c r="AH102" s="40"/>
      <c r="AI102" s="40"/>
      <c r="AJ102" s="40"/>
      <c r="AK102" s="40"/>
      <c r="AL102" s="261"/>
      <c r="AM102" s="259"/>
      <c r="AN102" s="259"/>
      <c r="AO102" s="259"/>
      <c r="AP102" s="259"/>
      <c r="AQ102" s="259"/>
      <c r="AR102" s="259"/>
      <c r="AS102" s="259"/>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R102" s="507"/>
      <c r="BS102" s="507"/>
      <c r="BT102" s="507"/>
      <c r="BU102" s="507"/>
      <c r="BV102" s="507"/>
      <c r="BW102" s="507"/>
      <c r="BX102" s="507"/>
      <c r="BY102" s="507"/>
      <c r="BZ102" s="507"/>
      <c r="CA102" s="507"/>
      <c r="CB102" s="507"/>
      <c r="CC102" s="507"/>
      <c r="CD102" s="507"/>
      <c r="CE102" s="507"/>
      <c r="CF102" s="507"/>
      <c r="CG102" s="507"/>
      <c r="CH102" s="507"/>
      <c r="CI102" s="507"/>
      <c r="CJ102" s="507"/>
      <c r="CK102" s="507"/>
      <c r="CL102" s="507"/>
      <c r="CM102" s="507"/>
      <c r="CO102" s="511"/>
      <c r="CP102" s="511"/>
      <c r="CQ102" s="511"/>
      <c r="CR102" s="511"/>
      <c r="CS102" s="511"/>
      <c r="CT102" s="511"/>
      <c r="CU102" s="511"/>
      <c r="CV102" s="511"/>
      <c r="CW102" s="511"/>
      <c r="CX102" s="511"/>
      <c r="CY102" s="511"/>
      <c r="CZ102" s="511"/>
      <c r="DA102" s="511"/>
      <c r="DB102" s="511"/>
      <c r="DC102" s="511"/>
      <c r="DD102" s="511"/>
      <c r="DE102" s="511"/>
      <c r="DF102" s="511"/>
      <c r="DG102" s="511"/>
      <c r="DH102" s="511"/>
      <c r="DI102" s="511"/>
      <c r="DJ102" s="511"/>
      <c r="DL102" s="530"/>
      <c r="DM102" s="530"/>
      <c r="DN102" s="530"/>
      <c r="DO102" s="530"/>
      <c r="DP102" s="530"/>
      <c r="DQ102" s="530"/>
      <c r="DR102" s="530"/>
      <c r="DS102" s="530"/>
      <c r="DT102" s="530"/>
      <c r="DU102" s="530"/>
      <c r="DV102" s="530"/>
      <c r="DW102" s="530"/>
      <c r="DX102" s="530"/>
      <c r="DY102" s="530"/>
      <c r="DZ102" s="530"/>
      <c r="EA102" s="530"/>
      <c r="EB102" s="530"/>
      <c r="EC102" s="530"/>
      <c r="ED102" s="530"/>
      <c r="EE102" s="530"/>
      <c r="EF102" s="530"/>
      <c r="EG102" s="530"/>
      <c r="EI102" s="531"/>
      <c r="EJ102" s="531"/>
      <c r="EK102" s="536"/>
      <c r="EL102" s="531"/>
      <c r="EM102" s="531"/>
      <c r="EN102" s="531"/>
      <c r="EO102" s="531"/>
      <c r="EP102" s="531"/>
      <c r="EQ102" s="531"/>
      <c r="ER102" s="531"/>
      <c r="ES102" s="531"/>
      <c r="ET102" s="531"/>
      <c r="EU102" s="531"/>
      <c r="EV102" s="531"/>
      <c r="EW102" s="531"/>
      <c r="EX102" s="531"/>
      <c r="EY102" s="531"/>
      <c r="EZ102" s="531"/>
      <c r="FA102" s="531"/>
      <c r="FB102" s="531"/>
      <c r="FC102" s="531"/>
      <c r="FD102" s="531"/>
      <c r="FF102" s="532"/>
      <c r="FG102" s="532"/>
      <c r="FH102" s="532"/>
      <c r="FI102" s="532"/>
      <c r="FJ102" s="532"/>
      <c r="FK102" s="532"/>
      <c r="FL102" s="532"/>
      <c r="FM102" s="532"/>
      <c r="FN102" s="532"/>
      <c r="FO102" s="532"/>
      <c r="FP102" s="532"/>
      <c r="FQ102" s="532"/>
      <c r="FR102" s="532"/>
      <c r="FS102" s="532"/>
      <c r="FT102" s="532"/>
      <c r="FU102" s="532"/>
      <c r="FV102" s="532"/>
      <c r="FW102" s="532"/>
      <c r="FX102" s="532"/>
      <c r="FY102" s="532"/>
      <c r="FZ102" s="532"/>
      <c r="GA102" s="532"/>
      <c r="GC102" s="533"/>
      <c r="GD102" s="533"/>
      <c r="GE102" s="533"/>
      <c r="GF102" s="533"/>
      <c r="GG102" s="533"/>
      <c r="GH102" s="533"/>
      <c r="GI102" s="533"/>
      <c r="GJ102" s="533"/>
      <c r="GK102" s="533"/>
      <c r="GL102" s="533"/>
      <c r="GM102" s="533"/>
      <c r="GN102" s="533"/>
      <c r="GO102" s="533"/>
      <c r="GP102" s="533"/>
      <c r="GQ102" s="533"/>
      <c r="GR102" s="533"/>
      <c r="GS102" s="533"/>
      <c r="GT102" s="533"/>
      <c r="GU102" s="533"/>
      <c r="GV102" s="533"/>
      <c r="GW102" s="533"/>
      <c r="GX102" s="533"/>
      <c r="GZ102" s="511"/>
      <c r="HA102" s="511"/>
      <c r="HB102" s="511"/>
      <c r="HC102" s="511"/>
      <c r="HD102" s="511"/>
      <c r="HE102" s="511"/>
      <c r="HF102" s="511"/>
      <c r="HG102" s="511"/>
      <c r="HH102" s="511"/>
      <c r="HI102" s="511"/>
      <c r="HJ102" s="511"/>
      <c r="HK102" s="511"/>
      <c r="HL102" s="511"/>
      <c r="HM102" s="511"/>
      <c r="HN102" s="511"/>
      <c r="HO102" s="511"/>
      <c r="HP102" s="511"/>
      <c r="HQ102" s="511"/>
      <c r="HR102" s="511"/>
      <c r="HS102" s="511"/>
      <c r="HT102" s="511"/>
      <c r="HU102" s="511"/>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T102" s="531"/>
      <c r="IU102" s="531"/>
      <c r="IV102" s="531"/>
      <c r="IW102" s="531"/>
      <c r="IX102" s="531"/>
      <c r="IY102" s="531"/>
      <c r="IZ102" s="531"/>
      <c r="JA102" s="531"/>
      <c r="JB102" s="531"/>
      <c r="JC102" s="531"/>
      <c r="JD102" s="531"/>
      <c r="JE102" s="531"/>
      <c r="JF102" s="531"/>
      <c r="JG102" s="531"/>
      <c r="JH102" s="531"/>
      <c r="JI102" s="531"/>
      <c r="JJ102" s="531"/>
      <c r="JK102" s="531"/>
      <c r="JL102" s="531"/>
      <c r="JM102" s="531"/>
      <c r="JN102" s="531"/>
      <c r="JO102" s="531"/>
      <c r="JQ102" s="532"/>
      <c r="JR102" s="532"/>
      <c r="JS102" s="532"/>
      <c r="JT102" s="532"/>
      <c r="JU102" s="532"/>
      <c r="JV102" s="532"/>
      <c r="JW102" s="532"/>
      <c r="JX102" s="532"/>
      <c r="JY102" s="532"/>
      <c r="JZ102" s="532"/>
      <c r="KA102" s="532"/>
      <c r="KB102" s="532"/>
      <c r="KC102" s="532"/>
      <c r="KD102" s="532"/>
      <c r="KE102" s="532"/>
      <c r="KF102" s="532"/>
      <c r="KG102" s="532"/>
      <c r="KH102" s="532"/>
      <c r="KI102" s="532"/>
      <c r="KJ102" s="532"/>
      <c r="KK102" s="532"/>
      <c r="KL102" s="532"/>
      <c r="KN102" s="533"/>
      <c r="KO102" s="533"/>
      <c r="KP102" s="533"/>
      <c r="KQ102" s="533"/>
      <c r="KR102" s="533"/>
      <c r="KS102" s="533"/>
      <c r="KT102" s="533"/>
      <c r="KU102" s="533"/>
      <c r="KV102" s="533"/>
      <c r="KW102" s="533"/>
      <c r="KX102" s="533"/>
      <c r="KY102" s="533"/>
      <c r="KZ102" s="533"/>
      <c r="LA102" s="533"/>
      <c r="LB102" s="533"/>
      <c r="LC102" s="533"/>
      <c r="LD102" s="533"/>
      <c r="LE102" s="533"/>
      <c r="LF102" s="533"/>
      <c r="LG102" s="533"/>
      <c r="LH102" s="533"/>
      <c r="LI102" s="533"/>
    </row>
    <row r="103" spans="1:321" x14ac:dyDescent="0.25">
      <c r="A103" s="95" t="str">
        <f>LCI!A63</f>
        <v>CH4 Emissions (kg/yr)</v>
      </c>
      <c r="B103" s="93"/>
      <c r="C103" s="93"/>
      <c r="D103" s="93"/>
      <c r="E103" s="93"/>
      <c r="F103" s="93"/>
      <c r="G103" s="93"/>
      <c r="H103" s="93"/>
      <c r="I103" s="93"/>
      <c r="J103" s="93"/>
      <c r="K103" s="93"/>
      <c r="L103" s="93"/>
      <c r="M103" s="93"/>
      <c r="N103" s="93"/>
      <c r="O103" s="94"/>
      <c r="P103" s="248"/>
      <c r="Q103" s="248"/>
      <c r="R103" s="248"/>
      <c r="S103" s="248"/>
      <c r="T103" s="266"/>
      <c r="U103" s="248"/>
      <c r="V103" s="248"/>
      <c r="X103" s="44"/>
      <c r="Y103" s="40"/>
      <c r="Z103" s="40"/>
      <c r="AA103" s="40"/>
      <c r="AB103" s="40"/>
      <c r="AC103" s="40"/>
      <c r="AD103" s="40"/>
      <c r="AE103" s="40"/>
      <c r="AF103" s="40"/>
      <c r="AG103" s="40"/>
      <c r="AH103" s="40"/>
      <c r="AI103" s="40"/>
      <c r="AJ103" s="40"/>
      <c r="AK103" s="40"/>
      <c r="AL103" s="261"/>
      <c r="AM103" s="259"/>
      <c r="AN103" s="259"/>
      <c r="AO103" s="259"/>
      <c r="AP103" s="259"/>
      <c r="AQ103" s="259"/>
      <c r="AR103" s="259"/>
      <c r="AS103" s="259"/>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R103" s="507"/>
      <c r="BS103" s="507"/>
      <c r="BT103" s="507"/>
      <c r="BU103" s="507"/>
      <c r="BV103" s="507"/>
      <c r="BW103" s="507"/>
      <c r="BX103" s="507"/>
      <c r="BY103" s="507"/>
      <c r="BZ103" s="507"/>
      <c r="CA103" s="507"/>
      <c r="CB103" s="507"/>
      <c r="CC103" s="507"/>
      <c r="CD103" s="507"/>
      <c r="CE103" s="507"/>
      <c r="CF103" s="507"/>
      <c r="CG103" s="507"/>
      <c r="CH103" s="507"/>
      <c r="CI103" s="507"/>
      <c r="CJ103" s="507"/>
      <c r="CK103" s="507"/>
      <c r="CL103" s="507"/>
      <c r="CM103" s="507"/>
      <c r="CO103" s="511"/>
      <c r="CP103" s="511"/>
      <c r="CQ103" s="511"/>
      <c r="CR103" s="511"/>
      <c r="CS103" s="511"/>
      <c r="CT103" s="511"/>
      <c r="CU103" s="511"/>
      <c r="CV103" s="511"/>
      <c r="CW103" s="511"/>
      <c r="CX103" s="511"/>
      <c r="CY103" s="511"/>
      <c r="CZ103" s="511"/>
      <c r="DA103" s="511"/>
      <c r="DB103" s="511"/>
      <c r="DC103" s="511"/>
      <c r="DD103" s="511"/>
      <c r="DE103" s="511"/>
      <c r="DF103" s="511"/>
      <c r="DG103" s="511"/>
      <c r="DH103" s="511"/>
      <c r="DI103" s="511"/>
      <c r="DJ103" s="511"/>
      <c r="DL103" s="530"/>
      <c r="DM103" s="530"/>
      <c r="DN103" s="530"/>
      <c r="DO103" s="530"/>
      <c r="DP103" s="530"/>
      <c r="DQ103" s="530"/>
      <c r="DR103" s="530"/>
      <c r="DS103" s="530"/>
      <c r="DT103" s="530"/>
      <c r="DU103" s="530"/>
      <c r="DV103" s="530"/>
      <c r="DW103" s="530"/>
      <c r="DX103" s="530"/>
      <c r="DY103" s="530"/>
      <c r="DZ103" s="530"/>
      <c r="EA103" s="530"/>
      <c r="EB103" s="530"/>
      <c r="EC103" s="530"/>
      <c r="ED103" s="530"/>
      <c r="EE103" s="530"/>
      <c r="EF103" s="530"/>
      <c r="EG103" s="530"/>
      <c r="EI103" s="531"/>
      <c r="EJ103" s="531"/>
      <c r="EK103" s="536"/>
      <c r="EL103" s="531"/>
      <c r="EM103" s="531"/>
      <c r="EN103" s="531"/>
      <c r="EO103" s="531"/>
      <c r="EP103" s="531"/>
      <c r="EQ103" s="531"/>
      <c r="ER103" s="531"/>
      <c r="ES103" s="531"/>
      <c r="ET103" s="531"/>
      <c r="EU103" s="531"/>
      <c r="EV103" s="531"/>
      <c r="EW103" s="531"/>
      <c r="EX103" s="531"/>
      <c r="EY103" s="531"/>
      <c r="EZ103" s="531"/>
      <c r="FA103" s="531"/>
      <c r="FB103" s="531"/>
      <c r="FC103" s="531"/>
      <c r="FD103" s="531"/>
      <c r="FF103" s="532"/>
      <c r="FG103" s="532"/>
      <c r="FH103" s="532"/>
      <c r="FI103" s="532"/>
      <c r="FJ103" s="532"/>
      <c r="FK103" s="532"/>
      <c r="FL103" s="532"/>
      <c r="FM103" s="532"/>
      <c r="FN103" s="532"/>
      <c r="FO103" s="532"/>
      <c r="FP103" s="532"/>
      <c r="FQ103" s="532"/>
      <c r="FR103" s="532"/>
      <c r="FS103" s="532"/>
      <c r="FT103" s="532"/>
      <c r="FU103" s="532"/>
      <c r="FV103" s="532"/>
      <c r="FW103" s="532"/>
      <c r="FX103" s="532"/>
      <c r="FY103" s="532"/>
      <c r="FZ103" s="532"/>
      <c r="GA103" s="532"/>
      <c r="GC103" s="533"/>
      <c r="GD103" s="533"/>
      <c r="GE103" s="533"/>
      <c r="GF103" s="533"/>
      <c r="GG103" s="533"/>
      <c r="GH103" s="533"/>
      <c r="GI103" s="533"/>
      <c r="GJ103" s="533"/>
      <c r="GK103" s="533"/>
      <c r="GL103" s="533"/>
      <c r="GM103" s="533"/>
      <c r="GN103" s="533"/>
      <c r="GO103" s="533"/>
      <c r="GP103" s="533"/>
      <c r="GQ103" s="533"/>
      <c r="GR103" s="533"/>
      <c r="GS103" s="533"/>
      <c r="GT103" s="533"/>
      <c r="GU103" s="533"/>
      <c r="GV103" s="533"/>
      <c r="GW103" s="533"/>
      <c r="GX103" s="533"/>
      <c r="GZ103" s="511"/>
      <c r="HA103" s="511"/>
      <c r="HB103" s="511"/>
      <c r="HC103" s="511"/>
      <c r="HD103" s="511"/>
      <c r="HE103" s="511"/>
      <c r="HF103" s="511"/>
      <c r="HG103" s="511"/>
      <c r="HH103" s="511"/>
      <c r="HI103" s="511"/>
      <c r="HJ103" s="511"/>
      <c r="HK103" s="511"/>
      <c r="HL103" s="511"/>
      <c r="HM103" s="511"/>
      <c r="HN103" s="511"/>
      <c r="HO103" s="511"/>
      <c r="HP103" s="511"/>
      <c r="HQ103" s="511"/>
      <c r="HR103" s="511"/>
      <c r="HS103" s="511"/>
      <c r="HT103" s="511"/>
      <c r="HU103" s="511"/>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T103" s="531"/>
      <c r="IU103" s="531"/>
      <c r="IV103" s="531"/>
      <c r="IW103" s="531"/>
      <c r="IX103" s="531"/>
      <c r="IY103" s="531"/>
      <c r="IZ103" s="531"/>
      <c r="JA103" s="531"/>
      <c r="JB103" s="531"/>
      <c r="JC103" s="531"/>
      <c r="JD103" s="531"/>
      <c r="JE103" s="531"/>
      <c r="JF103" s="531"/>
      <c r="JG103" s="531"/>
      <c r="JH103" s="531"/>
      <c r="JI103" s="531"/>
      <c r="JJ103" s="531"/>
      <c r="JK103" s="531"/>
      <c r="JL103" s="531"/>
      <c r="JM103" s="531"/>
      <c r="JN103" s="531"/>
      <c r="JO103" s="531"/>
      <c r="JQ103" s="532"/>
      <c r="JR103" s="532"/>
      <c r="JS103" s="532"/>
      <c r="JT103" s="532"/>
      <c r="JU103" s="532"/>
      <c r="JV103" s="532"/>
      <c r="JW103" s="532"/>
      <c r="JX103" s="532"/>
      <c r="JY103" s="532"/>
      <c r="JZ103" s="532"/>
      <c r="KA103" s="532"/>
      <c r="KB103" s="532"/>
      <c r="KC103" s="532"/>
      <c r="KD103" s="532"/>
      <c r="KE103" s="532"/>
      <c r="KF103" s="532"/>
      <c r="KG103" s="532"/>
      <c r="KH103" s="532"/>
      <c r="KI103" s="532"/>
      <c r="KJ103" s="532"/>
      <c r="KK103" s="532"/>
      <c r="KL103" s="532"/>
      <c r="KN103" s="533"/>
      <c r="KO103" s="533"/>
      <c r="KP103" s="533"/>
      <c r="KQ103" s="533"/>
      <c r="KR103" s="533"/>
      <c r="KS103" s="533"/>
      <c r="KT103" s="533"/>
      <c r="KU103" s="533"/>
      <c r="KV103" s="533"/>
      <c r="KW103" s="533"/>
      <c r="KX103" s="533"/>
      <c r="KY103" s="533"/>
      <c r="KZ103" s="533"/>
      <c r="LA103" s="533"/>
      <c r="LB103" s="533"/>
      <c r="LC103" s="533"/>
      <c r="LD103" s="533"/>
      <c r="LE103" s="533"/>
      <c r="LF103" s="533"/>
      <c r="LG103" s="533"/>
      <c r="LH103" s="533"/>
      <c r="LI103" s="533"/>
    </row>
    <row r="104" spans="1:321" x14ac:dyDescent="0.25">
      <c r="A104" s="95" t="str">
        <f>LCI!A64</f>
        <v>CO2 Emissions (kg/yr)</v>
      </c>
      <c r="B104" s="93"/>
      <c r="C104" s="93"/>
      <c r="D104" s="93"/>
      <c r="E104" s="93"/>
      <c r="F104" s="93"/>
      <c r="G104" s="93"/>
      <c r="H104" s="93"/>
      <c r="I104" s="93"/>
      <c r="J104" s="120"/>
      <c r="K104" s="93"/>
      <c r="L104" s="93"/>
      <c r="M104" s="441">
        <f>AlgaeCult!B47*M$102</f>
        <v>2249963.6010835986</v>
      </c>
      <c r="N104" s="442">
        <f>N102*AlgaeCult!B47</f>
        <v>2249963.6010835986</v>
      </c>
      <c r="O104" s="94"/>
      <c r="P104" s="248"/>
      <c r="Q104" s="248"/>
      <c r="R104" s="248"/>
      <c r="S104" s="248"/>
      <c r="T104" s="266"/>
      <c r="U104" s="248"/>
      <c r="V104" s="248"/>
      <c r="X104" s="44"/>
      <c r="Y104" s="40"/>
      <c r="Z104" s="40"/>
      <c r="AA104" s="40"/>
      <c r="AB104" s="40"/>
      <c r="AC104" s="40"/>
      <c r="AD104" s="40"/>
      <c r="AE104" s="40"/>
      <c r="AF104" s="40"/>
      <c r="AG104" s="40"/>
      <c r="AH104" s="40"/>
      <c r="AI104" s="40"/>
      <c r="AJ104" s="40"/>
      <c r="AK104" s="40"/>
      <c r="AL104" s="261"/>
      <c r="AM104" s="259"/>
      <c r="AN104" s="259"/>
      <c r="AO104" s="259"/>
      <c r="AP104" s="259"/>
      <c r="AQ104" s="259"/>
      <c r="AR104" s="259"/>
      <c r="AS104" s="259"/>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R104" s="507"/>
      <c r="BS104" s="507"/>
      <c r="BT104" s="507"/>
      <c r="BU104" s="507"/>
      <c r="BV104" s="507"/>
      <c r="BW104" s="507"/>
      <c r="BX104" s="507"/>
      <c r="BY104" s="507"/>
      <c r="BZ104" s="507"/>
      <c r="CA104" s="507"/>
      <c r="CB104" s="507"/>
      <c r="CC104" s="507"/>
      <c r="CD104" s="507"/>
      <c r="CE104" s="507"/>
      <c r="CF104" s="507"/>
      <c r="CG104" s="507"/>
      <c r="CH104" s="507"/>
      <c r="CI104" s="507"/>
      <c r="CJ104" s="507"/>
      <c r="CK104" s="507"/>
      <c r="CL104" s="507"/>
      <c r="CM104" s="507"/>
      <c r="CO104" s="511"/>
      <c r="CP104" s="511"/>
      <c r="CQ104" s="511"/>
      <c r="CR104" s="511"/>
      <c r="CS104" s="511"/>
      <c r="CT104" s="511"/>
      <c r="CU104" s="511"/>
      <c r="CV104" s="511"/>
      <c r="CW104" s="511"/>
      <c r="CX104" s="511"/>
      <c r="CY104" s="511"/>
      <c r="CZ104" s="511"/>
      <c r="DA104" s="511"/>
      <c r="DB104" s="511"/>
      <c r="DC104" s="511"/>
      <c r="DD104" s="511"/>
      <c r="DE104" s="511"/>
      <c r="DF104" s="511"/>
      <c r="DG104" s="511"/>
      <c r="DH104" s="511"/>
      <c r="DI104" s="511"/>
      <c r="DJ104" s="511"/>
      <c r="DL104" s="530"/>
      <c r="DM104" s="530"/>
      <c r="DN104" s="530"/>
      <c r="DO104" s="530"/>
      <c r="DP104" s="530"/>
      <c r="DQ104" s="530"/>
      <c r="DR104" s="530"/>
      <c r="DS104" s="530"/>
      <c r="DT104" s="530"/>
      <c r="DU104" s="530"/>
      <c r="DV104" s="530"/>
      <c r="DW104" s="530"/>
      <c r="DX104" s="530"/>
      <c r="DY104" s="530"/>
      <c r="DZ104" s="530"/>
      <c r="EA104" s="530"/>
      <c r="EB104" s="530"/>
      <c r="EC104" s="530"/>
      <c r="ED104" s="530"/>
      <c r="EE104" s="530"/>
      <c r="EF104" s="530"/>
      <c r="EG104" s="530"/>
      <c r="EI104" s="531"/>
      <c r="EJ104" s="531"/>
      <c r="EK104" s="536"/>
      <c r="EL104" s="531"/>
      <c r="EM104" s="531"/>
      <c r="EN104" s="531"/>
      <c r="EO104" s="531"/>
      <c r="EP104" s="531"/>
      <c r="EQ104" s="531"/>
      <c r="ER104" s="531"/>
      <c r="ES104" s="531"/>
      <c r="ET104" s="531"/>
      <c r="EU104" s="531"/>
      <c r="EV104" s="531"/>
      <c r="EW104" s="531"/>
      <c r="EX104" s="531"/>
      <c r="EY104" s="531"/>
      <c r="EZ104" s="531"/>
      <c r="FA104" s="531"/>
      <c r="FB104" s="531"/>
      <c r="FC104" s="531"/>
      <c r="FD104" s="531"/>
      <c r="FF104" s="532"/>
      <c r="FG104" s="532"/>
      <c r="FH104" s="532"/>
      <c r="FI104" s="532"/>
      <c r="FJ104" s="532"/>
      <c r="FK104" s="532"/>
      <c r="FL104" s="532"/>
      <c r="FM104" s="532"/>
      <c r="FN104" s="532"/>
      <c r="FO104" s="532"/>
      <c r="FP104" s="532"/>
      <c r="FQ104" s="532"/>
      <c r="FR104" s="532"/>
      <c r="FS104" s="532"/>
      <c r="FT104" s="532"/>
      <c r="FU104" s="532"/>
      <c r="FV104" s="532"/>
      <c r="FW104" s="532"/>
      <c r="FX104" s="532"/>
      <c r="FY104" s="532"/>
      <c r="FZ104" s="532"/>
      <c r="GA104" s="532"/>
      <c r="GC104" s="533"/>
      <c r="GD104" s="533"/>
      <c r="GE104" s="533"/>
      <c r="GF104" s="533"/>
      <c r="GG104" s="533"/>
      <c r="GH104" s="533"/>
      <c r="GI104" s="533"/>
      <c r="GJ104" s="533"/>
      <c r="GK104" s="533"/>
      <c r="GL104" s="533"/>
      <c r="GM104" s="533"/>
      <c r="GN104" s="533"/>
      <c r="GO104" s="533"/>
      <c r="GP104" s="533"/>
      <c r="GQ104" s="533"/>
      <c r="GR104" s="533"/>
      <c r="GS104" s="533"/>
      <c r="GT104" s="533"/>
      <c r="GU104" s="533"/>
      <c r="GV104" s="533"/>
      <c r="GW104" s="533"/>
      <c r="GX104" s="533"/>
      <c r="GZ104" s="511"/>
      <c r="HA104" s="511"/>
      <c r="HB104" s="511"/>
      <c r="HC104" s="511"/>
      <c r="HD104" s="511"/>
      <c r="HE104" s="511"/>
      <c r="HF104" s="511"/>
      <c r="HG104" s="511"/>
      <c r="HH104" s="511"/>
      <c r="HI104" s="511"/>
      <c r="HJ104" s="511"/>
      <c r="HK104" s="511"/>
      <c r="HL104" s="511"/>
      <c r="HM104" s="511"/>
      <c r="HN104" s="511"/>
      <c r="HO104" s="511"/>
      <c r="HP104" s="511"/>
      <c r="HQ104" s="511"/>
      <c r="HR104" s="511"/>
      <c r="HS104" s="511"/>
      <c r="HT104" s="511"/>
      <c r="HU104" s="511"/>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T104" s="531"/>
      <c r="IU104" s="531"/>
      <c r="IV104" s="531"/>
      <c r="IW104" s="531"/>
      <c r="IX104" s="531"/>
      <c r="IY104" s="531"/>
      <c r="IZ104" s="531"/>
      <c r="JA104" s="531"/>
      <c r="JB104" s="531"/>
      <c r="JC104" s="531"/>
      <c r="JD104" s="531"/>
      <c r="JE104" s="531"/>
      <c r="JF104" s="531"/>
      <c r="JG104" s="531"/>
      <c r="JH104" s="531"/>
      <c r="JI104" s="531"/>
      <c r="JJ104" s="531"/>
      <c r="JK104" s="531"/>
      <c r="JL104" s="531"/>
      <c r="JM104" s="531"/>
      <c r="JN104" s="531"/>
      <c r="JO104" s="531"/>
      <c r="JQ104" s="532"/>
      <c r="JR104" s="532"/>
      <c r="JS104" s="532"/>
      <c r="JT104" s="532"/>
      <c r="JU104" s="532"/>
      <c r="JV104" s="532"/>
      <c r="JW104" s="532"/>
      <c r="JX104" s="532"/>
      <c r="JY104" s="532"/>
      <c r="JZ104" s="532"/>
      <c r="KA104" s="532"/>
      <c r="KB104" s="532"/>
      <c r="KC104" s="532"/>
      <c r="KD104" s="532"/>
      <c r="KE104" s="532"/>
      <c r="KF104" s="532"/>
      <c r="KG104" s="532"/>
      <c r="KH104" s="532"/>
      <c r="KI104" s="532"/>
      <c r="KJ104" s="532"/>
      <c r="KK104" s="532"/>
      <c r="KL104" s="532"/>
      <c r="KN104" s="533"/>
      <c r="KO104" s="533"/>
      <c r="KP104" s="533"/>
      <c r="KQ104" s="533"/>
      <c r="KR104" s="533"/>
      <c r="KS104" s="533"/>
      <c r="KT104" s="533"/>
      <c r="KU104" s="533"/>
      <c r="KV104" s="533"/>
      <c r="KW104" s="533"/>
      <c r="KX104" s="533"/>
      <c r="KY104" s="533"/>
      <c r="KZ104" s="533"/>
      <c r="LA104" s="533"/>
      <c r="LB104" s="533"/>
      <c r="LC104" s="533"/>
      <c r="LD104" s="533"/>
      <c r="LE104" s="533"/>
      <c r="LF104" s="533"/>
      <c r="LG104" s="533"/>
      <c r="LH104" s="533"/>
      <c r="LI104" s="533"/>
    </row>
    <row r="105" spans="1:321" x14ac:dyDescent="0.25">
      <c r="A105" s="97" t="str">
        <f>LCI!A66</f>
        <v>LUC Emissions (kg CO2e/yr)</v>
      </c>
      <c r="B105" s="93"/>
      <c r="C105" s="93"/>
      <c r="D105" s="93"/>
      <c r="E105" s="93"/>
      <c r="F105" s="93"/>
      <c r="G105" s="93"/>
      <c r="H105" s="93"/>
      <c r="I105" s="93"/>
      <c r="J105" s="93"/>
      <c r="K105" s="93"/>
      <c r="L105" s="93"/>
      <c r="M105" s="443"/>
      <c r="N105" s="442"/>
      <c r="O105" s="94"/>
      <c r="P105" s="248"/>
      <c r="Q105" s="248"/>
      <c r="R105" s="248"/>
      <c r="S105" s="248"/>
      <c r="T105" s="266"/>
      <c r="U105" s="248"/>
      <c r="V105" s="248"/>
      <c r="X105" s="44"/>
      <c r="Y105" s="40"/>
      <c r="Z105" s="40"/>
      <c r="AA105" s="40"/>
      <c r="AB105" s="40"/>
      <c r="AC105" s="40"/>
      <c r="AD105" s="40"/>
      <c r="AE105" s="40"/>
      <c r="AF105" s="40"/>
      <c r="AG105" s="40"/>
      <c r="AH105" s="40"/>
      <c r="AI105" s="40"/>
      <c r="AJ105" s="40"/>
      <c r="AK105" s="40"/>
      <c r="AL105" s="261"/>
      <c r="AM105" s="259"/>
      <c r="AN105" s="259"/>
      <c r="AO105" s="259"/>
      <c r="AP105" s="259"/>
      <c r="AQ105" s="259"/>
      <c r="AR105" s="259"/>
      <c r="AS105" s="259"/>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R105" s="507"/>
      <c r="BS105" s="507"/>
      <c r="BT105" s="507"/>
      <c r="BU105" s="507"/>
      <c r="BV105" s="507"/>
      <c r="BW105" s="507"/>
      <c r="BX105" s="507"/>
      <c r="BY105" s="507"/>
      <c r="BZ105" s="507"/>
      <c r="CA105" s="507"/>
      <c r="CB105" s="507"/>
      <c r="CC105" s="507"/>
      <c r="CD105" s="507"/>
      <c r="CE105" s="507"/>
      <c r="CF105" s="507"/>
      <c r="CG105" s="507"/>
      <c r="CH105" s="507"/>
      <c r="CI105" s="507"/>
      <c r="CJ105" s="507"/>
      <c r="CK105" s="507"/>
      <c r="CL105" s="507"/>
      <c r="CM105" s="507"/>
      <c r="CO105" s="511"/>
      <c r="CP105" s="511"/>
      <c r="CQ105" s="511"/>
      <c r="CR105" s="511"/>
      <c r="CS105" s="511"/>
      <c r="CT105" s="511"/>
      <c r="CU105" s="511"/>
      <c r="CV105" s="511"/>
      <c r="CW105" s="511"/>
      <c r="CX105" s="511"/>
      <c r="CY105" s="511"/>
      <c r="CZ105" s="511"/>
      <c r="DA105" s="511"/>
      <c r="DB105" s="511"/>
      <c r="DC105" s="511"/>
      <c r="DD105" s="511"/>
      <c r="DE105" s="511"/>
      <c r="DF105" s="511"/>
      <c r="DG105" s="511"/>
      <c r="DH105" s="511"/>
      <c r="DI105" s="511"/>
      <c r="DJ105" s="511"/>
      <c r="DL105" s="530"/>
      <c r="DM105" s="530"/>
      <c r="DN105" s="530"/>
      <c r="DO105" s="530"/>
      <c r="DP105" s="530"/>
      <c r="DQ105" s="530"/>
      <c r="DR105" s="530"/>
      <c r="DS105" s="530"/>
      <c r="DT105" s="530"/>
      <c r="DU105" s="530"/>
      <c r="DV105" s="530"/>
      <c r="DW105" s="530"/>
      <c r="DX105" s="530"/>
      <c r="DY105" s="530"/>
      <c r="DZ105" s="530"/>
      <c r="EA105" s="530"/>
      <c r="EB105" s="530"/>
      <c r="EC105" s="530"/>
      <c r="ED105" s="530"/>
      <c r="EE105" s="530"/>
      <c r="EF105" s="530"/>
      <c r="EG105" s="530"/>
      <c r="EI105" s="531"/>
      <c r="EJ105" s="531"/>
      <c r="EK105" s="536"/>
      <c r="EL105" s="531"/>
      <c r="EM105" s="531"/>
      <c r="EN105" s="531"/>
      <c r="EO105" s="531"/>
      <c r="EP105" s="531"/>
      <c r="EQ105" s="531"/>
      <c r="ER105" s="531"/>
      <c r="ES105" s="531"/>
      <c r="ET105" s="531"/>
      <c r="EU105" s="531"/>
      <c r="EV105" s="531"/>
      <c r="EW105" s="531"/>
      <c r="EX105" s="531"/>
      <c r="EY105" s="531"/>
      <c r="EZ105" s="531"/>
      <c r="FA105" s="531"/>
      <c r="FB105" s="531"/>
      <c r="FC105" s="531"/>
      <c r="FD105" s="531"/>
      <c r="FF105" s="532"/>
      <c r="FG105" s="532"/>
      <c r="FH105" s="532"/>
      <c r="FI105" s="532"/>
      <c r="FJ105" s="532"/>
      <c r="FK105" s="532"/>
      <c r="FL105" s="532"/>
      <c r="FM105" s="532"/>
      <c r="FN105" s="532"/>
      <c r="FO105" s="532"/>
      <c r="FP105" s="532"/>
      <c r="FQ105" s="532"/>
      <c r="FR105" s="532"/>
      <c r="FS105" s="532"/>
      <c r="FT105" s="532"/>
      <c r="FU105" s="532"/>
      <c r="FV105" s="532"/>
      <c r="FW105" s="532"/>
      <c r="FX105" s="532"/>
      <c r="FY105" s="532"/>
      <c r="FZ105" s="532"/>
      <c r="GA105" s="532"/>
      <c r="GC105" s="533"/>
      <c r="GD105" s="533"/>
      <c r="GE105" s="533"/>
      <c r="GF105" s="533"/>
      <c r="GG105" s="533"/>
      <c r="GH105" s="533"/>
      <c r="GI105" s="533"/>
      <c r="GJ105" s="533"/>
      <c r="GK105" s="533"/>
      <c r="GL105" s="533"/>
      <c r="GM105" s="533"/>
      <c r="GN105" s="533"/>
      <c r="GO105" s="533"/>
      <c r="GP105" s="533"/>
      <c r="GQ105" s="533"/>
      <c r="GR105" s="533"/>
      <c r="GS105" s="533"/>
      <c r="GT105" s="533"/>
      <c r="GU105" s="533"/>
      <c r="GV105" s="533"/>
      <c r="GW105" s="533"/>
      <c r="GX105" s="533"/>
      <c r="GZ105" s="511"/>
      <c r="HA105" s="511"/>
      <c r="HB105" s="511"/>
      <c r="HC105" s="511"/>
      <c r="HD105" s="511"/>
      <c r="HE105" s="511"/>
      <c r="HF105" s="511"/>
      <c r="HG105" s="511"/>
      <c r="HH105" s="511"/>
      <c r="HI105" s="511"/>
      <c r="HJ105" s="511"/>
      <c r="HK105" s="511"/>
      <c r="HL105" s="511"/>
      <c r="HM105" s="511"/>
      <c r="HN105" s="511"/>
      <c r="HO105" s="511"/>
      <c r="HP105" s="511"/>
      <c r="HQ105" s="511"/>
      <c r="HR105" s="511"/>
      <c r="HS105" s="511"/>
      <c r="HT105" s="511"/>
      <c r="HU105" s="511"/>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T105" s="531"/>
      <c r="IU105" s="531"/>
      <c r="IV105" s="531"/>
      <c r="IW105" s="531"/>
      <c r="IX105" s="531"/>
      <c r="IY105" s="531"/>
      <c r="IZ105" s="531"/>
      <c r="JA105" s="531"/>
      <c r="JB105" s="531"/>
      <c r="JC105" s="531"/>
      <c r="JD105" s="531"/>
      <c r="JE105" s="531"/>
      <c r="JF105" s="531"/>
      <c r="JG105" s="531"/>
      <c r="JH105" s="531"/>
      <c r="JI105" s="531"/>
      <c r="JJ105" s="531"/>
      <c r="JK105" s="531"/>
      <c r="JL105" s="531"/>
      <c r="JM105" s="531"/>
      <c r="JN105" s="531"/>
      <c r="JO105" s="531"/>
      <c r="JQ105" s="532"/>
      <c r="JR105" s="532"/>
      <c r="JS105" s="532"/>
      <c r="JT105" s="532"/>
      <c r="JU105" s="532"/>
      <c r="JV105" s="532"/>
      <c r="JW105" s="532"/>
      <c r="JX105" s="532"/>
      <c r="JY105" s="532"/>
      <c r="JZ105" s="532"/>
      <c r="KA105" s="532"/>
      <c r="KB105" s="532"/>
      <c r="KC105" s="532"/>
      <c r="KD105" s="532"/>
      <c r="KE105" s="532"/>
      <c r="KF105" s="532"/>
      <c r="KG105" s="532"/>
      <c r="KH105" s="532"/>
      <c r="KI105" s="532"/>
      <c r="KJ105" s="532"/>
      <c r="KK105" s="532"/>
      <c r="KL105" s="532"/>
      <c r="KN105" s="533"/>
      <c r="KO105" s="533"/>
      <c r="KP105" s="533"/>
      <c r="KQ105" s="533"/>
      <c r="KR105" s="533"/>
      <c r="KS105" s="533"/>
      <c r="KT105" s="533"/>
      <c r="KU105" s="533"/>
      <c r="KV105" s="533"/>
      <c r="KW105" s="533"/>
      <c r="KX105" s="533"/>
      <c r="KY105" s="533"/>
      <c r="KZ105" s="533"/>
      <c r="LA105" s="533"/>
      <c r="LB105" s="533"/>
      <c r="LC105" s="533"/>
      <c r="LD105" s="533"/>
      <c r="LE105" s="533"/>
      <c r="LF105" s="533"/>
      <c r="LG105" s="533"/>
      <c r="LH105" s="533"/>
      <c r="LI105" s="533"/>
    </row>
    <row r="106" spans="1:321" x14ac:dyDescent="0.25">
      <c r="A106" s="97" t="str">
        <f>LCI!A67</f>
        <v>N2O Emissions (kg/yr)</v>
      </c>
      <c r="B106" s="120">
        <f>SoyCult!$O25*B$102</f>
        <v>8</v>
      </c>
      <c r="C106" s="120">
        <f>SoyCult!$O25*C$102</f>
        <v>8</v>
      </c>
      <c r="D106" s="232">
        <f>CornCult!K29*D$102</f>
        <v>407.66</v>
      </c>
      <c r="E106" s="93">
        <f>CornCult!K28</f>
        <v>34808.211858928429</v>
      </c>
      <c r="F106" s="93"/>
      <c r="G106" s="93"/>
      <c r="H106" s="93"/>
      <c r="I106" s="93"/>
      <c r="J106" s="93">
        <f>J102*FPlanCult!K22</f>
        <v>47</v>
      </c>
      <c r="K106" s="93"/>
      <c r="L106" s="93"/>
      <c r="M106" s="443"/>
      <c r="N106" s="442"/>
      <c r="O106" s="94"/>
      <c r="P106" s="248"/>
      <c r="Q106" s="248"/>
      <c r="R106" s="248"/>
      <c r="S106" s="248"/>
      <c r="T106" s="266"/>
      <c r="U106" s="248"/>
      <c r="V106" s="248"/>
      <c r="X106" s="44"/>
      <c r="Y106" s="40"/>
      <c r="Z106" s="40"/>
      <c r="AA106" s="40"/>
      <c r="AB106" s="40"/>
      <c r="AC106" s="40"/>
      <c r="AD106" s="40"/>
      <c r="AE106" s="40"/>
      <c r="AF106" s="40"/>
      <c r="AG106" s="40"/>
      <c r="AH106" s="40"/>
      <c r="AI106" s="40"/>
      <c r="AJ106" s="40"/>
      <c r="AK106" s="40"/>
      <c r="AL106" s="261"/>
      <c r="AM106" s="259"/>
      <c r="AN106" s="259"/>
      <c r="AO106" s="259"/>
      <c r="AP106" s="259"/>
      <c r="AQ106" s="259"/>
      <c r="AR106" s="259"/>
      <c r="AS106" s="259"/>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R106" s="507"/>
      <c r="BS106" s="507"/>
      <c r="BT106" s="507"/>
      <c r="BU106" s="507"/>
      <c r="BV106" s="507"/>
      <c r="BW106" s="507"/>
      <c r="BX106" s="507"/>
      <c r="BY106" s="507"/>
      <c r="BZ106" s="507"/>
      <c r="CA106" s="507"/>
      <c r="CB106" s="507"/>
      <c r="CC106" s="507"/>
      <c r="CD106" s="507"/>
      <c r="CE106" s="507"/>
      <c r="CF106" s="507"/>
      <c r="CG106" s="507"/>
      <c r="CH106" s="507"/>
      <c r="CI106" s="507"/>
      <c r="CJ106" s="507"/>
      <c r="CK106" s="507"/>
      <c r="CL106" s="507"/>
      <c r="CM106" s="507"/>
      <c r="CO106" s="511"/>
      <c r="CP106" s="511"/>
      <c r="CQ106" s="511"/>
      <c r="CR106" s="511"/>
      <c r="CS106" s="511"/>
      <c r="CT106" s="511"/>
      <c r="CU106" s="511"/>
      <c r="CV106" s="511"/>
      <c r="CW106" s="511"/>
      <c r="CX106" s="511"/>
      <c r="CY106" s="511"/>
      <c r="CZ106" s="511"/>
      <c r="DA106" s="511"/>
      <c r="DB106" s="511"/>
      <c r="DC106" s="511"/>
      <c r="DD106" s="511"/>
      <c r="DE106" s="511"/>
      <c r="DF106" s="511"/>
      <c r="DG106" s="511"/>
      <c r="DH106" s="511"/>
      <c r="DI106" s="511"/>
      <c r="DJ106" s="511"/>
      <c r="DL106" s="530"/>
      <c r="DM106" s="530"/>
      <c r="DN106" s="530"/>
      <c r="DO106" s="530"/>
      <c r="DP106" s="530"/>
      <c r="DQ106" s="530"/>
      <c r="DR106" s="530"/>
      <c r="DS106" s="530"/>
      <c r="DT106" s="530"/>
      <c r="DU106" s="530"/>
      <c r="DV106" s="530"/>
      <c r="DW106" s="530"/>
      <c r="DX106" s="530"/>
      <c r="DY106" s="530"/>
      <c r="DZ106" s="530"/>
      <c r="EA106" s="530"/>
      <c r="EB106" s="530"/>
      <c r="EC106" s="530"/>
      <c r="ED106" s="530"/>
      <c r="EE106" s="530"/>
      <c r="EF106" s="530"/>
      <c r="EG106" s="530"/>
      <c r="EI106" s="531"/>
      <c r="EJ106" s="531"/>
      <c r="EK106" s="536"/>
      <c r="EL106" s="531"/>
      <c r="EM106" s="531"/>
      <c r="EN106" s="531"/>
      <c r="EO106" s="531"/>
      <c r="EP106" s="531"/>
      <c r="EQ106" s="531"/>
      <c r="ER106" s="531"/>
      <c r="ES106" s="531"/>
      <c r="ET106" s="531"/>
      <c r="EU106" s="531"/>
      <c r="EV106" s="531"/>
      <c r="EW106" s="531"/>
      <c r="EX106" s="531"/>
      <c r="EY106" s="531"/>
      <c r="EZ106" s="531"/>
      <c r="FA106" s="531"/>
      <c r="FB106" s="531"/>
      <c r="FC106" s="531"/>
      <c r="FD106" s="531"/>
      <c r="FF106" s="532"/>
      <c r="FG106" s="532"/>
      <c r="FH106" s="532"/>
      <c r="FI106" s="532"/>
      <c r="FJ106" s="532"/>
      <c r="FK106" s="532"/>
      <c r="FL106" s="532"/>
      <c r="FM106" s="532"/>
      <c r="FN106" s="532"/>
      <c r="FO106" s="532"/>
      <c r="FP106" s="532"/>
      <c r="FQ106" s="532"/>
      <c r="FR106" s="532"/>
      <c r="FS106" s="532"/>
      <c r="FT106" s="532"/>
      <c r="FU106" s="532"/>
      <c r="FV106" s="532"/>
      <c r="FW106" s="532"/>
      <c r="FX106" s="532"/>
      <c r="FY106" s="532"/>
      <c r="FZ106" s="532"/>
      <c r="GA106" s="532"/>
      <c r="GC106" s="533"/>
      <c r="GD106" s="533"/>
      <c r="GE106" s="533"/>
      <c r="GF106" s="533"/>
      <c r="GG106" s="533"/>
      <c r="GH106" s="533"/>
      <c r="GI106" s="533"/>
      <c r="GJ106" s="533"/>
      <c r="GK106" s="533"/>
      <c r="GL106" s="533"/>
      <c r="GM106" s="533"/>
      <c r="GN106" s="533"/>
      <c r="GO106" s="533"/>
      <c r="GP106" s="533"/>
      <c r="GQ106" s="533"/>
      <c r="GR106" s="533"/>
      <c r="GS106" s="533"/>
      <c r="GT106" s="533"/>
      <c r="GU106" s="533"/>
      <c r="GV106" s="533"/>
      <c r="GW106" s="533"/>
      <c r="GX106" s="533"/>
      <c r="GZ106" s="511"/>
      <c r="HA106" s="511"/>
      <c r="HB106" s="511"/>
      <c r="HC106" s="511"/>
      <c r="HD106" s="511"/>
      <c r="HE106" s="511"/>
      <c r="HF106" s="511"/>
      <c r="HG106" s="511"/>
      <c r="HH106" s="511"/>
      <c r="HI106" s="511"/>
      <c r="HJ106" s="511"/>
      <c r="HK106" s="511"/>
      <c r="HL106" s="511"/>
      <c r="HM106" s="511"/>
      <c r="HN106" s="511"/>
      <c r="HO106" s="511"/>
      <c r="HP106" s="511"/>
      <c r="HQ106" s="511"/>
      <c r="HR106" s="511"/>
      <c r="HS106" s="511"/>
      <c r="HT106" s="511"/>
      <c r="HU106" s="511"/>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T106" s="531"/>
      <c r="IU106" s="531"/>
      <c r="IV106" s="531"/>
      <c r="IW106" s="531"/>
      <c r="IX106" s="531"/>
      <c r="IY106" s="531"/>
      <c r="IZ106" s="531"/>
      <c r="JA106" s="531"/>
      <c r="JB106" s="531"/>
      <c r="JC106" s="531"/>
      <c r="JD106" s="531"/>
      <c r="JE106" s="531"/>
      <c r="JF106" s="531"/>
      <c r="JG106" s="531"/>
      <c r="JH106" s="531"/>
      <c r="JI106" s="531"/>
      <c r="JJ106" s="531"/>
      <c r="JK106" s="531"/>
      <c r="JL106" s="531"/>
      <c r="JM106" s="531"/>
      <c r="JN106" s="531"/>
      <c r="JO106" s="531"/>
      <c r="JQ106" s="532"/>
      <c r="JR106" s="532"/>
      <c r="JS106" s="532"/>
      <c r="JT106" s="532"/>
      <c r="JU106" s="532"/>
      <c r="JV106" s="532"/>
      <c r="JW106" s="532"/>
      <c r="JX106" s="532"/>
      <c r="JY106" s="532"/>
      <c r="JZ106" s="532"/>
      <c r="KA106" s="532"/>
      <c r="KB106" s="532"/>
      <c r="KC106" s="532"/>
      <c r="KD106" s="532"/>
      <c r="KE106" s="532"/>
      <c r="KF106" s="532"/>
      <c r="KG106" s="532"/>
      <c r="KH106" s="532"/>
      <c r="KI106" s="532"/>
      <c r="KJ106" s="532"/>
      <c r="KK106" s="532"/>
      <c r="KL106" s="532"/>
      <c r="KN106" s="533"/>
      <c r="KO106" s="533"/>
      <c r="KP106" s="533"/>
      <c r="KQ106" s="533"/>
      <c r="KR106" s="533"/>
      <c r="KS106" s="533"/>
      <c r="KT106" s="533"/>
      <c r="KU106" s="533"/>
      <c r="KV106" s="533"/>
      <c r="KW106" s="533"/>
      <c r="KX106" s="533"/>
      <c r="KY106" s="533"/>
      <c r="KZ106" s="533"/>
      <c r="LA106" s="533"/>
      <c r="LB106" s="533"/>
      <c r="LC106" s="533"/>
      <c r="LD106" s="533"/>
      <c r="LE106" s="533"/>
      <c r="LF106" s="533"/>
      <c r="LG106" s="533"/>
      <c r="LH106" s="533"/>
      <c r="LI106" s="533"/>
    </row>
    <row r="107" spans="1:321" x14ac:dyDescent="0.25">
      <c r="A107" s="97" t="str">
        <f>LCI!A69</f>
        <v>Algal Biomass, Whole (kg/yr)</v>
      </c>
      <c r="B107" s="93"/>
      <c r="C107" s="93"/>
      <c r="D107" s="93"/>
      <c r="E107" s="93"/>
      <c r="F107" s="93"/>
      <c r="G107" s="93"/>
      <c r="H107" s="93"/>
      <c r="I107" s="93"/>
      <c r="J107" s="93"/>
      <c r="K107" s="93"/>
      <c r="L107" s="93"/>
      <c r="M107" s="441">
        <f>M102*AlgaeCult!M16</f>
        <v>4928157.0002499996</v>
      </c>
      <c r="N107" s="442">
        <f>N102*AlgaeCult!M16</f>
        <v>4928157.0002499996</v>
      </c>
      <c r="O107" s="94"/>
      <c r="P107" s="248"/>
      <c r="Q107" s="248"/>
      <c r="R107" s="248"/>
      <c r="S107" s="248"/>
      <c r="T107" s="266"/>
      <c r="U107" s="248"/>
      <c r="V107" s="248"/>
      <c r="X107" s="44"/>
      <c r="Y107" s="40"/>
      <c r="Z107" s="40"/>
      <c r="AA107" s="40"/>
      <c r="AB107" s="40"/>
      <c r="AC107" s="40"/>
      <c r="AD107" s="40"/>
      <c r="AE107" s="40"/>
      <c r="AF107" s="40"/>
      <c r="AG107" s="40"/>
      <c r="AH107" s="40"/>
      <c r="AI107" s="40"/>
      <c r="AJ107" s="40"/>
      <c r="AK107" s="40"/>
      <c r="AL107" s="261"/>
      <c r="AM107" s="259"/>
      <c r="AN107" s="259"/>
      <c r="AO107" s="259"/>
      <c r="AP107" s="259"/>
      <c r="AQ107" s="259"/>
      <c r="AR107" s="259"/>
      <c r="AS107" s="259"/>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R107" s="507"/>
      <c r="BS107" s="507"/>
      <c r="BT107" s="507"/>
      <c r="BU107" s="507"/>
      <c r="BV107" s="507"/>
      <c r="BW107" s="507"/>
      <c r="BX107" s="507"/>
      <c r="BY107" s="507"/>
      <c r="BZ107" s="507"/>
      <c r="CA107" s="507"/>
      <c r="CB107" s="507"/>
      <c r="CC107" s="507"/>
      <c r="CD107" s="507"/>
      <c r="CE107" s="507"/>
      <c r="CF107" s="507"/>
      <c r="CG107" s="507"/>
      <c r="CH107" s="507"/>
      <c r="CI107" s="507"/>
      <c r="CJ107" s="507"/>
      <c r="CK107" s="507"/>
      <c r="CL107" s="507"/>
      <c r="CM107" s="507"/>
      <c r="CO107" s="511"/>
      <c r="CP107" s="511"/>
      <c r="CQ107" s="511"/>
      <c r="CR107" s="511"/>
      <c r="CS107" s="511"/>
      <c r="CT107" s="511"/>
      <c r="CU107" s="511"/>
      <c r="CV107" s="511"/>
      <c r="CW107" s="511"/>
      <c r="CX107" s="511"/>
      <c r="CY107" s="511"/>
      <c r="CZ107" s="511"/>
      <c r="DA107" s="511"/>
      <c r="DB107" s="511"/>
      <c r="DC107" s="511"/>
      <c r="DD107" s="511"/>
      <c r="DE107" s="511"/>
      <c r="DF107" s="511"/>
      <c r="DG107" s="511"/>
      <c r="DH107" s="511"/>
      <c r="DI107" s="511"/>
      <c r="DJ107" s="511"/>
      <c r="DL107" s="530"/>
      <c r="DM107" s="530"/>
      <c r="DN107" s="530"/>
      <c r="DO107" s="530"/>
      <c r="DP107" s="530"/>
      <c r="DQ107" s="530"/>
      <c r="DR107" s="530"/>
      <c r="DS107" s="530"/>
      <c r="DT107" s="530"/>
      <c r="DU107" s="530"/>
      <c r="DV107" s="530"/>
      <c r="DW107" s="530"/>
      <c r="DX107" s="530"/>
      <c r="DY107" s="530"/>
      <c r="DZ107" s="530"/>
      <c r="EA107" s="530"/>
      <c r="EB107" s="530"/>
      <c r="EC107" s="530"/>
      <c r="ED107" s="530"/>
      <c r="EE107" s="530"/>
      <c r="EF107" s="530"/>
      <c r="EG107" s="530"/>
      <c r="EI107" s="531"/>
      <c r="EJ107" s="531"/>
      <c r="EK107" s="536"/>
      <c r="EL107" s="531"/>
      <c r="EM107" s="531"/>
      <c r="EN107" s="531"/>
      <c r="EO107" s="531"/>
      <c r="EP107" s="531"/>
      <c r="EQ107" s="531"/>
      <c r="ER107" s="531"/>
      <c r="ES107" s="531"/>
      <c r="ET107" s="531"/>
      <c r="EU107" s="531"/>
      <c r="EV107" s="531"/>
      <c r="EW107" s="531"/>
      <c r="EX107" s="531"/>
      <c r="EY107" s="531"/>
      <c r="EZ107" s="531"/>
      <c r="FA107" s="531"/>
      <c r="FB107" s="531"/>
      <c r="FC107" s="531"/>
      <c r="FD107" s="531"/>
      <c r="FF107" s="532"/>
      <c r="FG107" s="532"/>
      <c r="FH107" s="532"/>
      <c r="FI107" s="532"/>
      <c r="FJ107" s="532"/>
      <c r="FK107" s="532"/>
      <c r="FL107" s="532"/>
      <c r="FM107" s="532"/>
      <c r="FN107" s="532"/>
      <c r="FO107" s="532"/>
      <c r="FP107" s="532"/>
      <c r="FQ107" s="532"/>
      <c r="FR107" s="532"/>
      <c r="FS107" s="532"/>
      <c r="FT107" s="532"/>
      <c r="FU107" s="532"/>
      <c r="FV107" s="532"/>
      <c r="FW107" s="532"/>
      <c r="FX107" s="532"/>
      <c r="FY107" s="532"/>
      <c r="FZ107" s="532"/>
      <c r="GA107" s="532"/>
      <c r="GC107" s="533"/>
      <c r="GD107" s="533"/>
      <c r="GE107" s="533"/>
      <c r="GF107" s="533"/>
      <c r="GG107" s="533"/>
      <c r="GH107" s="533"/>
      <c r="GI107" s="533"/>
      <c r="GJ107" s="533"/>
      <c r="GK107" s="533"/>
      <c r="GL107" s="533"/>
      <c r="GM107" s="533"/>
      <c r="GN107" s="533"/>
      <c r="GO107" s="533"/>
      <c r="GP107" s="533"/>
      <c r="GQ107" s="533"/>
      <c r="GR107" s="533"/>
      <c r="GS107" s="533"/>
      <c r="GT107" s="533"/>
      <c r="GU107" s="533"/>
      <c r="GV107" s="533"/>
      <c r="GW107" s="533"/>
      <c r="GX107" s="533"/>
      <c r="GZ107" s="511"/>
      <c r="HA107" s="511"/>
      <c r="HB107" s="511"/>
      <c r="HC107" s="511"/>
      <c r="HD107" s="511"/>
      <c r="HE107" s="511"/>
      <c r="HF107" s="511"/>
      <c r="HG107" s="511"/>
      <c r="HH107" s="511"/>
      <c r="HI107" s="511"/>
      <c r="HJ107" s="511"/>
      <c r="HK107" s="511"/>
      <c r="HL107" s="511"/>
      <c r="HM107" s="511"/>
      <c r="HN107" s="511"/>
      <c r="HO107" s="511"/>
      <c r="HP107" s="511"/>
      <c r="HQ107" s="511"/>
      <c r="HR107" s="511"/>
      <c r="HS107" s="511"/>
      <c r="HT107" s="511"/>
      <c r="HU107" s="511"/>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T107" s="531"/>
      <c r="IU107" s="531"/>
      <c r="IV107" s="531"/>
      <c r="IW107" s="531"/>
      <c r="IX107" s="531"/>
      <c r="IY107" s="531"/>
      <c r="IZ107" s="531"/>
      <c r="JA107" s="531"/>
      <c r="JB107" s="531"/>
      <c r="JC107" s="531"/>
      <c r="JD107" s="531"/>
      <c r="JE107" s="531"/>
      <c r="JF107" s="531"/>
      <c r="JG107" s="531"/>
      <c r="JH107" s="531"/>
      <c r="JI107" s="531"/>
      <c r="JJ107" s="531"/>
      <c r="JK107" s="531"/>
      <c r="JL107" s="531"/>
      <c r="JM107" s="531"/>
      <c r="JN107" s="531"/>
      <c r="JO107" s="531"/>
      <c r="JQ107" s="532"/>
      <c r="JR107" s="532"/>
      <c r="JS107" s="532"/>
      <c r="JT107" s="532"/>
      <c r="JU107" s="532"/>
      <c r="JV107" s="532"/>
      <c r="JW107" s="532"/>
      <c r="JX107" s="532"/>
      <c r="JY107" s="532"/>
      <c r="JZ107" s="532"/>
      <c r="KA107" s="532"/>
      <c r="KB107" s="532"/>
      <c r="KC107" s="532"/>
      <c r="KD107" s="532"/>
      <c r="KE107" s="532"/>
      <c r="KF107" s="532"/>
      <c r="KG107" s="532"/>
      <c r="KH107" s="532"/>
      <c r="KI107" s="532"/>
      <c r="KJ107" s="532"/>
      <c r="KK107" s="532"/>
      <c r="KL107" s="532"/>
      <c r="KN107" s="533"/>
      <c r="KO107" s="533"/>
      <c r="KP107" s="533"/>
      <c r="KQ107" s="533"/>
      <c r="KR107" s="533"/>
      <c r="KS107" s="533"/>
      <c r="KT107" s="533"/>
      <c r="KU107" s="533"/>
      <c r="KV107" s="533"/>
      <c r="KW107" s="533"/>
      <c r="KX107" s="533"/>
      <c r="KY107" s="533"/>
      <c r="KZ107" s="533"/>
      <c r="LA107" s="533"/>
      <c r="LB107" s="533"/>
      <c r="LC107" s="533"/>
      <c r="LD107" s="533"/>
      <c r="LE107" s="533"/>
      <c r="LF107" s="533"/>
      <c r="LG107" s="533"/>
      <c r="LH107" s="533"/>
      <c r="LI107" s="533"/>
    </row>
    <row r="108" spans="1:321" x14ac:dyDescent="0.25">
      <c r="A108" s="97" t="str">
        <f>LCI!A74</f>
        <v>Corn Grain (kg/yr)</v>
      </c>
      <c r="B108" s="93"/>
      <c r="C108" s="93"/>
      <c r="D108" s="93">
        <f>CornCult!K25*D$102</f>
        <v>1097400</v>
      </c>
      <c r="E108" s="93"/>
      <c r="F108" s="93"/>
      <c r="G108" s="93"/>
      <c r="H108" s="93"/>
      <c r="I108" s="93"/>
      <c r="J108" s="93"/>
      <c r="K108" s="93"/>
      <c r="L108" s="93"/>
      <c r="M108" s="443"/>
      <c r="N108" s="442"/>
      <c r="O108" s="94"/>
      <c r="P108" s="248"/>
      <c r="Q108" s="248"/>
      <c r="R108" s="248"/>
      <c r="S108" s="248"/>
      <c r="T108" s="266"/>
      <c r="U108" s="248"/>
      <c r="V108" s="248"/>
      <c r="X108" s="44"/>
      <c r="Y108" s="40"/>
      <c r="Z108" s="40"/>
      <c r="AA108" s="40"/>
      <c r="AB108" s="40"/>
      <c r="AC108" s="40"/>
      <c r="AD108" s="40"/>
      <c r="AE108" s="40"/>
      <c r="AF108" s="40"/>
      <c r="AG108" s="40"/>
      <c r="AH108" s="40"/>
      <c r="AI108" s="40"/>
      <c r="AJ108" s="40"/>
      <c r="AK108" s="40"/>
      <c r="AL108" s="261"/>
      <c r="AM108" s="259"/>
      <c r="AN108" s="259"/>
      <c r="AO108" s="259"/>
      <c r="AP108" s="259"/>
      <c r="AQ108" s="259"/>
      <c r="AR108" s="259"/>
      <c r="AS108" s="259"/>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R108" s="507"/>
      <c r="BS108" s="507"/>
      <c r="BT108" s="507"/>
      <c r="BU108" s="507"/>
      <c r="BV108" s="507"/>
      <c r="BW108" s="507"/>
      <c r="BX108" s="507"/>
      <c r="BY108" s="507"/>
      <c r="BZ108" s="507"/>
      <c r="CA108" s="507"/>
      <c r="CB108" s="507"/>
      <c r="CC108" s="507"/>
      <c r="CD108" s="507"/>
      <c r="CE108" s="507"/>
      <c r="CF108" s="507"/>
      <c r="CG108" s="507"/>
      <c r="CH108" s="507"/>
      <c r="CI108" s="507"/>
      <c r="CJ108" s="507"/>
      <c r="CK108" s="507"/>
      <c r="CL108" s="507"/>
      <c r="CM108" s="507"/>
      <c r="CO108" s="511"/>
      <c r="CP108" s="511"/>
      <c r="CQ108" s="511"/>
      <c r="CR108" s="511"/>
      <c r="CS108" s="511"/>
      <c r="CT108" s="511"/>
      <c r="CU108" s="511"/>
      <c r="CV108" s="511"/>
      <c r="CW108" s="511"/>
      <c r="CX108" s="511"/>
      <c r="CY108" s="511"/>
      <c r="CZ108" s="511"/>
      <c r="DA108" s="511"/>
      <c r="DB108" s="511"/>
      <c r="DC108" s="511"/>
      <c r="DD108" s="511"/>
      <c r="DE108" s="511"/>
      <c r="DF108" s="511"/>
      <c r="DG108" s="511"/>
      <c r="DH108" s="511"/>
      <c r="DI108" s="511"/>
      <c r="DJ108" s="511"/>
      <c r="DL108" s="530"/>
      <c r="DM108" s="530"/>
      <c r="DN108" s="530"/>
      <c r="DO108" s="530"/>
      <c r="DP108" s="530"/>
      <c r="DQ108" s="530"/>
      <c r="DR108" s="530"/>
      <c r="DS108" s="530"/>
      <c r="DT108" s="530"/>
      <c r="DU108" s="530"/>
      <c r="DV108" s="530"/>
      <c r="DW108" s="530"/>
      <c r="DX108" s="530"/>
      <c r="DY108" s="530"/>
      <c r="DZ108" s="530"/>
      <c r="EA108" s="530"/>
      <c r="EB108" s="530"/>
      <c r="EC108" s="530"/>
      <c r="ED108" s="530"/>
      <c r="EE108" s="530"/>
      <c r="EF108" s="530"/>
      <c r="EG108" s="530"/>
      <c r="EI108" s="531"/>
      <c r="EJ108" s="531"/>
      <c r="EK108" s="536"/>
      <c r="EL108" s="531"/>
      <c r="EM108" s="531"/>
      <c r="EN108" s="531"/>
      <c r="EO108" s="531"/>
      <c r="EP108" s="531"/>
      <c r="EQ108" s="531"/>
      <c r="ER108" s="531"/>
      <c r="ES108" s="531"/>
      <c r="ET108" s="531"/>
      <c r="EU108" s="531"/>
      <c r="EV108" s="531"/>
      <c r="EW108" s="531"/>
      <c r="EX108" s="531"/>
      <c r="EY108" s="531"/>
      <c r="EZ108" s="531"/>
      <c r="FA108" s="531"/>
      <c r="FB108" s="531"/>
      <c r="FC108" s="531"/>
      <c r="FD108" s="531"/>
      <c r="FF108" s="532"/>
      <c r="FG108" s="532"/>
      <c r="FH108" s="532"/>
      <c r="FI108" s="532"/>
      <c r="FJ108" s="532"/>
      <c r="FK108" s="532"/>
      <c r="FL108" s="532"/>
      <c r="FM108" s="532"/>
      <c r="FN108" s="532"/>
      <c r="FO108" s="532"/>
      <c r="FP108" s="532"/>
      <c r="FQ108" s="532"/>
      <c r="FR108" s="532"/>
      <c r="FS108" s="532"/>
      <c r="FT108" s="532"/>
      <c r="FU108" s="532"/>
      <c r="FV108" s="532"/>
      <c r="FW108" s="532"/>
      <c r="FX108" s="532"/>
      <c r="FY108" s="532"/>
      <c r="FZ108" s="532"/>
      <c r="GA108" s="532"/>
      <c r="GC108" s="533"/>
      <c r="GD108" s="533"/>
      <c r="GE108" s="533"/>
      <c r="GF108" s="533"/>
      <c r="GG108" s="533"/>
      <c r="GH108" s="533"/>
      <c r="GI108" s="533"/>
      <c r="GJ108" s="533"/>
      <c r="GK108" s="533"/>
      <c r="GL108" s="533"/>
      <c r="GM108" s="533"/>
      <c r="GN108" s="533"/>
      <c r="GO108" s="533"/>
      <c r="GP108" s="533"/>
      <c r="GQ108" s="533"/>
      <c r="GR108" s="533"/>
      <c r="GS108" s="533"/>
      <c r="GT108" s="533"/>
      <c r="GU108" s="533"/>
      <c r="GV108" s="533"/>
      <c r="GW108" s="533"/>
      <c r="GX108" s="533"/>
      <c r="GZ108" s="511"/>
      <c r="HA108" s="511"/>
      <c r="HB108" s="511"/>
      <c r="HC108" s="511"/>
      <c r="HD108" s="511"/>
      <c r="HE108" s="511"/>
      <c r="HF108" s="511"/>
      <c r="HG108" s="511"/>
      <c r="HH108" s="511"/>
      <c r="HI108" s="511"/>
      <c r="HJ108" s="511"/>
      <c r="HK108" s="511"/>
      <c r="HL108" s="511"/>
      <c r="HM108" s="511"/>
      <c r="HN108" s="511"/>
      <c r="HO108" s="511"/>
      <c r="HP108" s="511"/>
      <c r="HQ108" s="511"/>
      <c r="HR108" s="511"/>
      <c r="HS108" s="511"/>
      <c r="HT108" s="511"/>
      <c r="HU108" s="511"/>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T108" s="531"/>
      <c r="IU108" s="531"/>
      <c r="IV108" s="531"/>
      <c r="IW108" s="531"/>
      <c r="IX108" s="531"/>
      <c r="IY108" s="531"/>
      <c r="IZ108" s="531"/>
      <c r="JA108" s="531"/>
      <c r="JB108" s="531"/>
      <c r="JC108" s="531"/>
      <c r="JD108" s="531"/>
      <c r="JE108" s="531"/>
      <c r="JF108" s="531"/>
      <c r="JG108" s="531"/>
      <c r="JH108" s="531"/>
      <c r="JI108" s="531"/>
      <c r="JJ108" s="531"/>
      <c r="JK108" s="531"/>
      <c r="JL108" s="531"/>
      <c r="JM108" s="531"/>
      <c r="JN108" s="531"/>
      <c r="JO108" s="531"/>
      <c r="JQ108" s="532"/>
      <c r="JR108" s="532"/>
      <c r="JS108" s="532"/>
      <c r="JT108" s="532"/>
      <c r="JU108" s="532"/>
      <c r="JV108" s="532"/>
      <c r="JW108" s="532"/>
      <c r="JX108" s="532"/>
      <c r="JY108" s="532"/>
      <c r="JZ108" s="532"/>
      <c r="KA108" s="532"/>
      <c r="KB108" s="532"/>
      <c r="KC108" s="532"/>
      <c r="KD108" s="532"/>
      <c r="KE108" s="532"/>
      <c r="KF108" s="532"/>
      <c r="KG108" s="532"/>
      <c r="KH108" s="532"/>
      <c r="KI108" s="532"/>
      <c r="KJ108" s="532"/>
      <c r="KK108" s="532"/>
      <c r="KL108" s="532"/>
      <c r="KN108" s="533"/>
      <c r="KO108" s="533"/>
      <c r="KP108" s="533"/>
      <c r="KQ108" s="533"/>
      <c r="KR108" s="533"/>
      <c r="KS108" s="533"/>
      <c r="KT108" s="533"/>
      <c r="KU108" s="533"/>
      <c r="KV108" s="533"/>
      <c r="KW108" s="533"/>
      <c r="KX108" s="533"/>
      <c r="KY108" s="533"/>
      <c r="KZ108" s="533"/>
      <c r="LA108" s="533"/>
      <c r="LB108" s="533"/>
      <c r="LC108" s="533"/>
      <c r="LD108" s="533"/>
      <c r="LE108" s="533"/>
      <c r="LF108" s="533"/>
      <c r="LG108" s="533"/>
      <c r="LH108" s="533"/>
      <c r="LI108" s="533"/>
    </row>
    <row r="109" spans="1:321" x14ac:dyDescent="0.25">
      <c r="A109" s="97" t="str">
        <f>LCI!A76</f>
        <v>Corn Stover, Collected (kg/yr)</v>
      </c>
      <c r="B109" s="93"/>
      <c r="C109" s="93"/>
      <c r="D109" s="93">
        <f>CornCult!K26*D$102</f>
        <v>493830</v>
      </c>
      <c r="E109" s="93">
        <f>CornCult!K26</f>
        <v>493830</v>
      </c>
      <c r="F109" s="93"/>
      <c r="G109" s="93"/>
      <c r="H109" s="93"/>
      <c r="I109" s="93"/>
      <c r="J109" s="93"/>
      <c r="K109" s="93"/>
      <c r="L109" s="93"/>
      <c r="M109" s="443"/>
      <c r="N109" s="442"/>
      <c r="O109" s="94"/>
      <c r="P109" s="248"/>
      <c r="Q109" s="248"/>
      <c r="R109" s="248"/>
      <c r="S109" s="248"/>
      <c r="T109" s="266"/>
      <c r="U109" s="248"/>
      <c r="V109" s="248"/>
      <c r="X109" s="44"/>
      <c r="Y109" s="40"/>
      <c r="Z109" s="40"/>
      <c r="AA109" s="40"/>
      <c r="AB109" s="40"/>
      <c r="AC109" s="40"/>
      <c r="AD109" s="40"/>
      <c r="AE109" s="40"/>
      <c r="AF109" s="40"/>
      <c r="AG109" s="40"/>
      <c r="AH109" s="40"/>
      <c r="AI109" s="40"/>
      <c r="AJ109" s="40"/>
      <c r="AK109" s="40"/>
      <c r="AL109" s="261"/>
      <c r="AM109" s="259"/>
      <c r="AN109" s="259"/>
      <c r="AO109" s="259"/>
      <c r="AP109" s="259"/>
      <c r="AQ109" s="259"/>
      <c r="AR109" s="259"/>
      <c r="AS109" s="259"/>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R109" s="507"/>
      <c r="BS109" s="507"/>
      <c r="BT109" s="507"/>
      <c r="BU109" s="507"/>
      <c r="BV109" s="507"/>
      <c r="BW109" s="507"/>
      <c r="BX109" s="507"/>
      <c r="BY109" s="507"/>
      <c r="BZ109" s="507"/>
      <c r="CA109" s="507"/>
      <c r="CB109" s="507"/>
      <c r="CC109" s="507"/>
      <c r="CD109" s="507"/>
      <c r="CE109" s="507"/>
      <c r="CF109" s="507"/>
      <c r="CG109" s="507"/>
      <c r="CH109" s="507"/>
      <c r="CI109" s="507"/>
      <c r="CJ109" s="507"/>
      <c r="CK109" s="507"/>
      <c r="CL109" s="507"/>
      <c r="CM109" s="507"/>
      <c r="CO109" s="511"/>
      <c r="CP109" s="511"/>
      <c r="CQ109" s="511"/>
      <c r="CR109" s="511"/>
      <c r="CS109" s="511"/>
      <c r="CT109" s="511"/>
      <c r="CU109" s="511"/>
      <c r="CV109" s="511"/>
      <c r="CW109" s="511"/>
      <c r="CX109" s="511"/>
      <c r="CY109" s="511"/>
      <c r="CZ109" s="511"/>
      <c r="DA109" s="511"/>
      <c r="DB109" s="511"/>
      <c r="DC109" s="511"/>
      <c r="DD109" s="511"/>
      <c r="DE109" s="511"/>
      <c r="DF109" s="511"/>
      <c r="DG109" s="511"/>
      <c r="DH109" s="511"/>
      <c r="DI109" s="511"/>
      <c r="DJ109" s="511"/>
      <c r="DL109" s="530"/>
      <c r="DM109" s="530"/>
      <c r="DN109" s="530"/>
      <c r="DO109" s="530"/>
      <c r="DP109" s="530"/>
      <c r="DQ109" s="530"/>
      <c r="DR109" s="530"/>
      <c r="DS109" s="530"/>
      <c r="DT109" s="530"/>
      <c r="DU109" s="530"/>
      <c r="DV109" s="530"/>
      <c r="DW109" s="530"/>
      <c r="DX109" s="530"/>
      <c r="DY109" s="530"/>
      <c r="DZ109" s="530"/>
      <c r="EA109" s="530"/>
      <c r="EB109" s="530"/>
      <c r="EC109" s="530"/>
      <c r="ED109" s="530"/>
      <c r="EE109" s="530"/>
      <c r="EF109" s="530"/>
      <c r="EG109" s="530"/>
      <c r="EI109" s="531"/>
      <c r="EJ109" s="531"/>
      <c r="EK109" s="536"/>
      <c r="EL109" s="531"/>
      <c r="EM109" s="531"/>
      <c r="EN109" s="531"/>
      <c r="EO109" s="531"/>
      <c r="EP109" s="531"/>
      <c r="EQ109" s="531"/>
      <c r="ER109" s="531"/>
      <c r="ES109" s="531"/>
      <c r="ET109" s="531"/>
      <c r="EU109" s="531"/>
      <c r="EV109" s="531"/>
      <c r="EW109" s="531"/>
      <c r="EX109" s="531"/>
      <c r="EY109" s="531"/>
      <c r="EZ109" s="531"/>
      <c r="FA109" s="531"/>
      <c r="FB109" s="531"/>
      <c r="FC109" s="531"/>
      <c r="FD109" s="531"/>
      <c r="FF109" s="532"/>
      <c r="FG109" s="532"/>
      <c r="FH109" s="532"/>
      <c r="FI109" s="532"/>
      <c r="FJ109" s="532"/>
      <c r="FK109" s="532"/>
      <c r="FL109" s="532"/>
      <c r="FM109" s="532"/>
      <c r="FN109" s="532"/>
      <c r="FO109" s="532"/>
      <c r="FP109" s="532"/>
      <c r="FQ109" s="532"/>
      <c r="FR109" s="532"/>
      <c r="FS109" s="532"/>
      <c r="FT109" s="532"/>
      <c r="FU109" s="532"/>
      <c r="FV109" s="532"/>
      <c r="FW109" s="532"/>
      <c r="FX109" s="532"/>
      <c r="FY109" s="532"/>
      <c r="FZ109" s="532"/>
      <c r="GA109" s="532"/>
      <c r="GC109" s="533"/>
      <c r="GD109" s="533"/>
      <c r="GE109" s="533"/>
      <c r="GF109" s="533"/>
      <c r="GG109" s="533"/>
      <c r="GH109" s="533"/>
      <c r="GI109" s="533"/>
      <c r="GJ109" s="533"/>
      <c r="GK109" s="533"/>
      <c r="GL109" s="533"/>
      <c r="GM109" s="533"/>
      <c r="GN109" s="533"/>
      <c r="GO109" s="533"/>
      <c r="GP109" s="533"/>
      <c r="GQ109" s="533"/>
      <c r="GR109" s="533"/>
      <c r="GS109" s="533"/>
      <c r="GT109" s="533"/>
      <c r="GU109" s="533"/>
      <c r="GV109" s="533"/>
      <c r="GW109" s="533"/>
      <c r="GX109" s="533"/>
      <c r="GZ109" s="511"/>
      <c r="HA109" s="511"/>
      <c r="HB109" s="511"/>
      <c r="HC109" s="511"/>
      <c r="HD109" s="511"/>
      <c r="HE109" s="511"/>
      <c r="HF109" s="511"/>
      <c r="HG109" s="511"/>
      <c r="HH109" s="511"/>
      <c r="HI109" s="511"/>
      <c r="HJ109" s="511"/>
      <c r="HK109" s="511"/>
      <c r="HL109" s="511"/>
      <c r="HM109" s="511"/>
      <c r="HN109" s="511"/>
      <c r="HO109" s="511"/>
      <c r="HP109" s="511"/>
      <c r="HQ109" s="511"/>
      <c r="HR109" s="511"/>
      <c r="HS109" s="511"/>
      <c r="HT109" s="511"/>
      <c r="HU109" s="511"/>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T109" s="531"/>
      <c r="IU109" s="531"/>
      <c r="IV109" s="531"/>
      <c r="IW109" s="531"/>
      <c r="IX109" s="531"/>
      <c r="IY109" s="531"/>
      <c r="IZ109" s="531"/>
      <c r="JA109" s="531"/>
      <c r="JB109" s="531"/>
      <c r="JC109" s="531"/>
      <c r="JD109" s="531"/>
      <c r="JE109" s="531"/>
      <c r="JF109" s="531"/>
      <c r="JG109" s="531"/>
      <c r="JH109" s="531"/>
      <c r="JI109" s="531"/>
      <c r="JJ109" s="531"/>
      <c r="JK109" s="531"/>
      <c r="JL109" s="531"/>
      <c r="JM109" s="531"/>
      <c r="JN109" s="531"/>
      <c r="JO109" s="531"/>
      <c r="JQ109" s="532"/>
      <c r="JR109" s="532"/>
      <c r="JS109" s="532"/>
      <c r="JT109" s="532"/>
      <c r="JU109" s="532"/>
      <c r="JV109" s="532"/>
      <c r="JW109" s="532"/>
      <c r="JX109" s="532"/>
      <c r="JY109" s="532"/>
      <c r="JZ109" s="532"/>
      <c r="KA109" s="532"/>
      <c r="KB109" s="532"/>
      <c r="KC109" s="532"/>
      <c r="KD109" s="532"/>
      <c r="KE109" s="532"/>
      <c r="KF109" s="532"/>
      <c r="KG109" s="532"/>
      <c r="KH109" s="532"/>
      <c r="KI109" s="532"/>
      <c r="KJ109" s="532"/>
      <c r="KK109" s="532"/>
      <c r="KL109" s="532"/>
      <c r="KN109" s="533"/>
      <c r="KO109" s="533"/>
      <c r="KP109" s="533"/>
      <c r="KQ109" s="533"/>
      <c r="KR109" s="533"/>
      <c r="KS109" s="533"/>
      <c r="KT109" s="533"/>
      <c r="KU109" s="533"/>
      <c r="KV109" s="533"/>
      <c r="KW109" s="533"/>
      <c r="KX109" s="533"/>
      <c r="KY109" s="533"/>
      <c r="KZ109" s="533"/>
      <c r="LA109" s="533"/>
      <c r="LB109" s="533"/>
      <c r="LC109" s="533"/>
      <c r="LD109" s="533"/>
      <c r="LE109" s="533"/>
      <c r="LF109" s="533"/>
      <c r="LG109" s="533"/>
      <c r="LH109" s="533"/>
      <c r="LI109" s="533"/>
    </row>
    <row r="110" spans="1:321" x14ac:dyDescent="0.25">
      <c r="A110" s="97" t="str">
        <f>LCI!A77</f>
        <v>Corn Stover, Left (kg/yr)</v>
      </c>
      <c r="B110" s="93"/>
      <c r="C110" s="93"/>
      <c r="D110" s="93"/>
      <c r="E110" s="93"/>
      <c r="F110" s="93"/>
      <c r="G110" s="93"/>
      <c r="H110" s="93"/>
      <c r="I110" s="93"/>
      <c r="J110" s="93"/>
      <c r="K110" s="93"/>
      <c r="L110" s="93"/>
      <c r="M110" s="443"/>
      <c r="N110" s="442"/>
      <c r="O110" s="94"/>
      <c r="P110" s="248"/>
      <c r="Q110" s="248"/>
      <c r="R110" s="248"/>
      <c r="S110" s="248"/>
      <c r="T110" s="266"/>
      <c r="U110" s="248"/>
      <c r="V110" s="248"/>
      <c r="X110" s="44"/>
      <c r="Y110" s="40"/>
      <c r="Z110" s="40"/>
      <c r="AA110" s="40"/>
      <c r="AB110" s="40"/>
      <c r="AC110" s="40"/>
      <c r="AD110" s="40"/>
      <c r="AE110" s="40"/>
      <c r="AF110" s="40"/>
      <c r="AG110" s="40"/>
      <c r="AH110" s="40"/>
      <c r="AI110" s="40"/>
      <c r="AJ110" s="40"/>
      <c r="AK110" s="40"/>
      <c r="AL110" s="261"/>
      <c r="AM110" s="259"/>
      <c r="AN110" s="259"/>
      <c r="AO110" s="259"/>
      <c r="AP110" s="259"/>
      <c r="AQ110" s="259"/>
      <c r="AR110" s="259"/>
      <c r="AS110" s="259"/>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R110" s="507"/>
      <c r="BS110" s="507"/>
      <c r="BT110" s="507"/>
      <c r="BU110" s="507"/>
      <c r="BV110" s="507"/>
      <c r="BW110" s="507"/>
      <c r="BX110" s="507"/>
      <c r="BY110" s="507"/>
      <c r="BZ110" s="507"/>
      <c r="CA110" s="507"/>
      <c r="CB110" s="507"/>
      <c r="CC110" s="507"/>
      <c r="CD110" s="507"/>
      <c r="CE110" s="507"/>
      <c r="CF110" s="507"/>
      <c r="CG110" s="507"/>
      <c r="CH110" s="507"/>
      <c r="CI110" s="507"/>
      <c r="CJ110" s="507"/>
      <c r="CK110" s="507"/>
      <c r="CL110" s="507"/>
      <c r="CM110" s="507"/>
      <c r="CO110" s="511"/>
      <c r="CP110" s="511"/>
      <c r="CQ110" s="511"/>
      <c r="CR110" s="511"/>
      <c r="CS110" s="511"/>
      <c r="CT110" s="511"/>
      <c r="CU110" s="511"/>
      <c r="CV110" s="511"/>
      <c r="CW110" s="511"/>
      <c r="CX110" s="511"/>
      <c r="CY110" s="511"/>
      <c r="CZ110" s="511"/>
      <c r="DA110" s="511"/>
      <c r="DB110" s="511"/>
      <c r="DC110" s="511"/>
      <c r="DD110" s="511"/>
      <c r="DE110" s="511"/>
      <c r="DF110" s="511"/>
      <c r="DG110" s="511"/>
      <c r="DH110" s="511"/>
      <c r="DI110" s="511"/>
      <c r="DJ110" s="511"/>
      <c r="DL110" s="530"/>
      <c r="DM110" s="530"/>
      <c r="DN110" s="530"/>
      <c r="DO110" s="530"/>
      <c r="DP110" s="530"/>
      <c r="DQ110" s="530"/>
      <c r="DR110" s="530"/>
      <c r="DS110" s="530"/>
      <c r="DT110" s="530"/>
      <c r="DU110" s="530"/>
      <c r="DV110" s="530"/>
      <c r="DW110" s="530"/>
      <c r="DX110" s="530"/>
      <c r="DY110" s="530"/>
      <c r="DZ110" s="530"/>
      <c r="EA110" s="530"/>
      <c r="EB110" s="530"/>
      <c r="EC110" s="530"/>
      <c r="ED110" s="530"/>
      <c r="EE110" s="530"/>
      <c r="EF110" s="530"/>
      <c r="EG110" s="530"/>
      <c r="EI110" s="531"/>
      <c r="EJ110" s="531"/>
      <c r="EK110" s="536"/>
      <c r="EL110" s="531"/>
      <c r="EM110" s="531"/>
      <c r="EN110" s="531"/>
      <c r="EO110" s="531"/>
      <c r="EP110" s="531"/>
      <c r="EQ110" s="531"/>
      <c r="ER110" s="531"/>
      <c r="ES110" s="531"/>
      <c r="ET110" s="531"/>
      <c r="EU110" s="531"/>
      <c r="EV110" s="531"/>
      <c r="EW110" s="531"/>
      <c r="EX110" s="531"/>
      <c r="EY110" s="531"/>
      <c r="EZ110" s="531"/>
      <c r="FA110" s="531"/>
      <c r="FB110" s="531"/>
      <c r="FC110" s="531"/>
      <c r="FD110" s="531"/>
      <c r="FF110" s="532"/>
      <c r="FG110" s="532"/>
      <c r="FH110" s="532"/>
      <c r="FI110" s="532"/>
      <c r="FJ110" s="532"/>
      <c r="FK110" s="532"/>
      <c r="FL110" s="532"/>
      <c r="FM110" s="532"/>
      <c r="FN110" s="532"/>
      <c r="FO110" s="532"/>
      <c r="FP110" s="532"/>
      <c r="FQ110" s="532"/>
      <c r="FR110" s="532"/>
      <c r="FS110" s="532"/>
      <c r="FT110" s="532"/>
      <c r="FU110" s="532"/>
      <c r="FV110" s="532"/>
      <c r="FW110" s="532"/>
      <c r="FX110" s="532"/>
      <c r="FY110" s="532"/>
      <c r="FZ110" s="532"/>
      <c r="GA110" s="532"/>
      <c r="GC110" s="533"/>
      <c r="GD110" s="533"/>
      <c r="GE110" s="533"/>
      <c r="GF110" s="533"/>
      <c r="GG110" s="533"/>
      <c r="GH110" s="533"/>
      <c r="GI110" s="533"/>
      <c r="GJ110" s="533"/>
      <c r="GK110" s="533"/>
      <c r="GL110" s="533"/>
      <c r="GM110" s="533"/>
      <c r="GN110" s="533"/>
      <c r="GO110" s="533"/>
      <c r="GP110" s="533"/>
      <c r="GQ110" s="533"/>
      <c r="GR110" s="533"/>
      <c r="GS110" s="533"/>
      <c r="GT110" s="533"/>
      <c r="GU110" s="533"/>
      <c r="GV110" s="533"/>
      <c r="GW110" s="533"/>
      <c r="GX110" s="533"/>
      <c r="GZ110" s="511"/>
      <c r="HA110" s="511"/>
      <c r="HB110" s="511"/>
      <c r="HC110" s="511"/>
      <c r="HD110" s="511"/>
      <c r="HE110" s="511"/>
      <c r="HF110" s="511"/>
      <c r="HG110" s="511"/>
      <c r="HH110" s="511"/>
      <c r="HI110" s="511"/>
      <c r="HJ110" s="511"/>
      <c r="HK110" s="511"/>
      <c r="HL110" s="511"/>
      <c r="HM110" s="511"/>
      <c r="HN110" s="511"/>
      <c r="HO110" s="511"/>
      <c r="HP110" s="511"/>
      <c r="HQ110" s="511"/>
      <c r="HR110" s="511"/>
      <c r="HS110" s="511"/>
      <c r="HT110" s="511"/>
      <c r="HU110" s="511"/>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T110" s="531"/>
      <c r="IU110" s="531"/>
      <c r="IV110" s="531"/>
      <c r="IW110" s="531"/>
      <c r="IX110" s="531"/>
      <c r="IY110" s="531"/>
      <c r="IZ110" s="531"/>
      <c r="JA110" s="531"/>
      <c r="JB110" s="531"/>
      <c r="JC110" s="531"/>
      <c r="JD110" s="531"/>
      <c r="JE110" s="531"/>
      <c r="JF110" s="531"/>
      <c r="JG110" s="531"/>
      <c r="JH110" s="531"/>
      <c r="JI110" s="531"/>
      <c r="JJ110" s="531"/>
      <c r="JK110" s="531"/>
      <c r="JL110" s="531"/>
      <c r="JM110" s="531"/>
      <c r="JN110" s="531"/>
      <c r="JO110" s="531"/>
      <c r="JQ110" s="532"/>
      <c r="JR110" s="532"/>
      <c r="JS110" s="532"/>
      <c r="JT110" s="532"/>
      <c r="JU110" s="532"/>
      <c r="JV110" s="532"/>
      <c r="JW110" s="532"/>
      <c r="JX110" s="532"/>
      <c r="JY110" s="532"/>
      <c r="JZ110" s="532"/>
      <c r="KA110" s="532"/>
      <c r="KB110" s="532"/>
      <c r="KC110" s="532"/>
      <c r="KD110" s="532"/>
      <c r="KE110" s="532"/>
      <c r="KF110" s="532"/>
      <c r="KG110" s="532"/>
      <c r="KH110" s="532"/>
      <c r="KI110" s="532"/>
      <c r="KJ110" s="532"/>
      <c r="KK110" s="532"/>
      <c r="KL110" s="532"/>
      <c r="KN110" s="533"/>
      <c r="KO110" s="533"/>
      <c r="KP110" s="533"/>
      <c r="KQ110" s="533"/>
      <c r="KR110" s="533"/>
      <c r="KS110" s="533"/>
      <c r="KT110" s="533"/>
      <c r="KU110" s="533"/>
      <c r="KV110" s="533"/>
      <c r="KW110" s="533"/>
      <c r="KX110" s="533"/>
      <c r="KY110" s="533"/>
      <c r="KZ110" s="533"/>
      <c r="LA110" s="533"/>
      <c r="LB110" s="533"/>
      <c r="LC110" s="533"/>
      <c r="LD110" s="533"/>
      <c r="LE110" s="533"/>
      <c r="LF110" s="533"/>
      <c r="LG110" s="533"/>
      <c r="LH110" s="533"/>
      <c r="LI110" s="533"/>
    </row>
    <row r="111" spans="1:321" x14ac:dyDescent="0.25">
      <c r="A111" s="97" t="str">
        <f>LCI!A80</f>
        <v>MSW Co-Products (kg/yr)</v>
      </c>
      <c r="B111" s="93"/>
      <c r="C111" s="93"/>
      <c r="D111" s="93"/>
      <c r="E111" s="93"/>
      <c r="F111" s="93"/>
      <c r="G111" s="93"/>
      <c r="H111" s="93"/>
      <c r="I111" s="93"/>
      <c r="J111" s="93"/>
      <c r="K111" s="93"/>
      <c r="L111" s="93"/>
      <c r="M111" s="443"/>
      <c r="N111" s="442"/>
      <c r="O111" s="94"/>
      <c r="P111" s="248"/>
      <c r="Q111" s="248"/>
      <c r="R111" s="248"/>
      <c r="S111" s="248"/>
      <c r="T111" s="266"/>
      <c r="U111" s="248"/>
      <c r="V111" s="248"/>
      <c r="X111" s="44"/>
      <c r="Y111" s="40"/>
      <c r="Z111" s="40"/>
      <c r="AA111" s="40"/>
      <c r="AB111" s="40"/>
      <c r="AC111" s="40"/>
      <c r="AD111" s="40"/>
      <c r="AE111" s="40"/>
      <c r="AF111" s="40"/>
      <c r="AG111" s="40"/>
      <c r="AH111" s="40"/>
      <c r="AI111" s="40"/>
      <c r="AJ111" s="40"/>
      <c r="AK111" s="40"/>
      <c r="AL111" s="261"/>
      <c r="AM111" s="259"/>
      <c r="AN111" s="259"/>
      <c r="AO111" s="259"/>
      <c r="AP111" s="259"/>
      <c r="AQ111" s="259"/>
      <c r="AR111" s="259"/>
      <c r="AS111" s="259"/>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R111" s="507"/>
      <c r="BS111" s="507"/>
      <c r="BT111" s="507"/>
      <c r="BU111" s="507"/>
      <c r="BV111" s="507"/>
      <c r="BW111" s="507"/>
      <c r="BX111" s="507"/>
      <c r="BY111" s="507"/>
      <c r="BZ111" s="507"/>
      <c r="CA111" s="507"/>
      <c r="CB111" s="507"/>
      <c r="CC111" s="507"/>
      <c r="CD111" s="507"/>
      <c r="CE111" s="507"/>
      <c r="CF111" s="507"/>
      <c r="CG111" s="507"/>
      <c r="CH111" s="507"/>
      <c r="CI111" s="507"/>
      <c r="CJ111" s="507"/>
      <c r="CK111" s="507"/>
      <c r="CL111" s="507"/>
      <c r="CM111" s="507"/>
      <c r="CO111" s="511"/>
      <c r="CP111" s="511"/>
      <c r="CQ111" s="511"/>
      <c r="CR111" s="511"/>
      <c r="CS111" s="511"/>
      <c r="CT111" s="511"/>
      <c r="CU111" s="511"/>
      <c r="CV111" s="511"/>
      <c r="CW111" s="511"/>
      <c r="CX111" s="511"/>
      <c r="CY111" s="511"/>
      <c r="CZ111" s="511"/>
      <c r="DA111" s="511"/>
      <c r="DB111" s="511"/>
      <c r="DC111" s="511"/>
      <c r="DD111" s="511"/>
      <c r="DE111" s="511"/>
      <c r="DF111" s="511"/>
      <c r="DG111" s="511"/>
      <c r="DH111" s="511"/>
      <c r="DI111" s="511"/>
      <c r="DJ111" s="511"/>
      <c r="DL111" s="530"/>
      <c r="DM111" s="530"/>
      <c r="DN111" s="530"/>
      <c r="DO111" s="530"/>
      <c r="DP111" s="530"/>
      <c r="DQ111" s="530"/>
      <c r="DR111" s="530"/>
      <c r="DS111" s="530"/>
      <c r="DT111" s="530"/>
      <c r="DU111" s="530"/>
      <c r="DV111" s="530"/>
      <c r="DW111" s="530"/>
      <c r="DX111" s="530"/>
      <c r="DY111" s="530"/>
      <c r="DZ111" s="530"/>
      <c r="EA111" s="530"/>
      <c r="EB111" s="530"/>
      <c r="EC111" s="530"/>
      <c r="ED111" s="530"/>
      <c r="EE111" s="530"/>
      <c r="EF111" s="530"/>
      <c r="EG111" s="530"/>
      <c r="EI111" s="531"/>
      <c r="EJ111" s="531"/>
      <c r="EK111" s="536"/>
      <c r="EL111" s="531"/>
      <c r="EM111" s="531"/>
      <c r="EN111" s="531"/>
      <c r="EO111" s="531"/>
      <c r="EP111" s="531"/>
      <c r="EQ111" s="531"/>
      <c r="ER111" s="531"/>
      <c r="ES111" s="531"/>
      <c r="ET111" s="531"/>
      <c r="EU111" s="531"/>
      <c r="EV111" s="531"/>
      <c r="EW111" s="531"/>
      <c r="EX111" s="531"/>
      <c r="EY111" s="531"/>
      <c r="EZ111" s="531"/>
      <c r="FA111" s="531"/>
      <c r="FB111" s="531"/>
      <c r="FC111" s="531"/>
      <c r="FD111" s="531"/>
      <c r="FF111" s="532"/>
      <c r="FG111" s="532"/>
      <c r="FH111" s="532"/>
      <c r="FI111" s="532"/>
      <c r="FJ111" s="532"/>
      <c r="FK111" s="532"/>
      <c r="FL111" s="532"/>
      <c r="FM111" s="532"/>
      <c r="FN111" s="532"/>
      <c r="FO111" s="532"/>
      <c r="FP111" s="532"/>
      <c r="FQ111" s="532"/>
      <c r="FR111" s="532"/>
      <c r="FS111" s="532"/>
      <c r="FT111" s="532"/>
      <c r="FU111" s="532"/>
      <c r="FV111" s="532"/>
      <c r="FW111" s="532"/>
      <c r="FX111" s="532"/>
      <c r="FY111" s="532"/>
      <c r="FZ111" s="532"/>
      <c r="GA111" s="532"/>
      <c r="GC111" s="533"/>
      <c r="GD111" s="533"/>
      <c r="GE111" s="533"/>
      <c r="GF111" s="533"/>
      <c r="GG111" s="533"/>
      <c r="GH111" s="533"/>
      <c r="GI111" s="533"/>
      <c r="GJ111" s="533"/>
      <c r="GK111" s="533"/>
      <c r="GL111" s="533"/>
      <c r="GM111" s="533"/>
      <c r="GN111" s="533"/>
      <c r="GO111" s="533"/>
      <c r="GP111" s="533"/>
      <c r="GQ111" s="533"/>
      <c r="GR111" s="533"/>
      <c r="GS111" s="533"/>
      <c r="GT111" s="533"/>
      <c r="GU111" s="533"/>
      <c r="GV111" s="533"/>
      <c r="GW111" s="533"/>
      <c r="GX111" s="533"/>
      <c r="GZ111" s="511"/>
      <c r="HA111" s="511"/>
      <c r="HB111" s="511"/>
      <c r="HC111" s="511"/>
      <c r="HD111" s="511"/>
      <c r="HE111" s="511"/>
      <c r="HF111" s="511"/>
      <c r="HG111" s="511"/>
      <c r="HH111" s="511"/>
      <c r="HI111" s="511"/>
      <c r="HJ111" s="511"/>
      <c r="HK111" s="511"/>
      <c r="HL111" s="511"/>
      <c r="HM111" s="511"/>
      <c r="HN111" s="511"/>
      <c r="HO111" s="511"/>
      <c r="HP111" s="511"/>
      <c r="HQ111" s="511"/>
      <c r="HR111" s="511"/>
      <c r="HS111" s="511"/>
      <c r="HT111" s="511"/>
      <c r="HU111" s="511"/>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T111" s="531"/>
      <c r="IU111" s="531"/>
      <c r="IV111" s="531"/>
      <c r="IW111" s="531"/>
      <c r="IX111" s="531"/>
      <c r="IY111" s="531"/>
      <c r="IZ111" s="531"/>
      <c r="JA111" s="531"/>
      <c r="JB111" s="531"/>
      <c r="JC111" s="531"/>
      <c r="JD111" s="531"/>
      <c r="JE111" s="531"/>
      <c r="JF111" s="531"/>
      <c r="JG111" s="531"/>
      <c r="JH111" s="531"/>
      <c r="JI111" s="531"/>
      <c r="JJ111" s="531"/>
      <c r="JK111" s="531"/>
      <c r="JL111" s="531"/>
      <c r="JM111" s="531"/>
      <c r="JN111" s="531"/>
      <c r="JO111" s="531"/>
      <c r="JQ111" s="532"/>
      <c r="JR111" s="532"/>
      <c r="JS111" s="532"/>
      <c r="JT111" s="532"/>
      <c r="JU111" s="532"/>
      <c r="JV111" s="532"/>
      <c r="JW111" s="532"/>
      <c r="JX111" s="532"/>
      <c r="JY111" s="532"/>
      <c r="JZ111" s="532"/>
      <c r="KA111" s="532"/>
      <c r="KB111" s="532"/>
      <c r="KC111" s="532"/>
      <c r="KD111" s="532"/>
      <c r="KE111" s="532"/>
      <c r="KF111" s="532"/>
      <c r="KG111" s="532"/>
      <c r="KH111" s="532"/>
      <c r="KI111" s="532"/>
      <c r="KJ111" s="532"/>
      <c r="KK111" s="532"/>
      <c r="KL111" s="532"/>
      <c r="KN111" s="533"/>
      <c r="KO111" s="533"/>
      <c r="KP111" s="533"/>
      <c r="KQ111" s="533"/>
      <c r="KR111" s="533"/>
      <c r="KS111" s="533"/>
      <c r="KT111" s="533"/>
      <c r="KU111" s="533"/>
      <c r="KV111" s="533"/>
      <c r="KW111" s="533"/>
      <c r="KX111" s="533"/>
      <c r="KY111" s="533"/>
      <c r="KZ111" s="533"/>
      <c r="LA111" s="533"/>
      <c r="LB111" s="533"/>
      <c r="LC111" s="533"/>
      <c r="LD111" s="533"/>
      <c r="LE111" s="533"/>
      <c r="LF111" s="533"/>
      <c r="LG111" s="533"/>
      <c r="LH111" s="533"/>
      <c r="LI111" s="533"/>
    </row>
    <row r="112" spans="1:321" x14ac:dyDescent="0.25">
      <c r="A112" s="97" t="str">
        <f>LCI!A82</f>
        <v>Refused Derived Fuel (kg/yr)</v>
      </c>
      <c r="B112" s="93"/>
      <c r="C112" s="93"/>
      <c r="D112" s="93"/>
      <c r="E112" s="93"/>
      <c r="F112" s="93"/>
      <c r="G112" s="93"/>
      <c r="H112" s="93"/>
      <c r="I112" s="93"/>
      <c r="J112" s="93"/>
      <c r="K112" s="93"/>
      <c r="L112" s="93"/>
      <c r="M112" s="443"/>
      <c r="N112" s="442"/>
      <c r="O112" s="94"/>
      <c r="P112" s="248"/>
      <c r="Q112" s="248"/>
      <c r="R112" s="248"/>
      <c r="S112" s="248"/>
      <c r="T112" s="266"/>
      <c r="U112" s="248"/>
      <c r="V112" s="248"/>
      <c r="X112" s="44"/>
      <c r="Y112" s="40"/>
      <c r="Z112" s="40"/>
      <c r="AA112" s="40"/>
      <c r="AB112" s="40"/>
      <c r="AC112" s="40"/>
      <c r="AD112" s="40"/>
      <c r="AE112" s="40"/>
      <c r="AF112" s="40"/>
      <c r="AG112" s="40"/>
      <c r="AH112" s="40"/>
      <c r="AI112" s="40"/>
      <c r="AJ112" s="40"/>
      <c r="AK112" s="40"/>
      <c r="AL112" s="261"/>
      <c r="AM112" s="259"/>
      <c r="AN112" s="259"/>
      <c r="AO112" s="259"/>
      <c r="AP112" s="259"/>
      <c r="AQ112" s="259"/>
      <c r="AR112" s="259"/>
      <c r="AS112" s="259"/>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R112" s="507"/>
      <c r="BS112" s="507"/>
      <c r="BT112" s="507"/>
      <c r="BU112" s="507"/>
      <c r="BV112" s="507"/>
      <c r="BW112" s="507"/>
      <c r="BX112" s="507"/>
      <c r="BY112" s="507"/>
      <c r="BZ112" s="507"/>
      <c r="CA112" s="507"/>
      <c r="CB112" s="507"/>
      <c r="CC112" s="507"/>
      <c r="CD112" s="507"/>
      <c r="CE112" s="507"/>
      <c r="CF112" s="507"/>
      <c r="CG112" s="507"/>
      <c r="CH112" s="507"/>
      <c r="CI112" s="507"/>
      <c r="CJ112" s="507"/>
      <c r="CK112" s="507"/>
      <c r="CL112" s="507"/>
      <c r="CM112" s="507"/>
      <c r="CO112" s="511"/>
      <c r="CP112" s="511"/>
      <c r="CQ112" s="511"/>
      <c r="CR112" s="511"/>
      <c r="CS112" s="511"/>
      <c r="CT112" s="511"/>
      <c r="CU112" s="511"/>
      <c r="CV112" s="511"/>
      <c r="CW112" s="511"/>
      <c r="CX112" s="511"/>
      <c r="CY112" s="511"/>
      <c r="CZ112" s="511"/>
      <c r="DA112" s="511"/>
      <c r="DB112" s="511"/>
      <c r="DC112" s="511"/>
      <c r="DD112" s="511"/>
      <c r="DE112" s="511"/>
      <c r="DF112" s="511"/>
      <c r="DG112" s="511"/>
      <c r="DH112" s="511"/>
      <c r="DI112" s="511"/>
      <c r="DJ112" s="511"/>
      <c r="DL112" s="530"/>
      <c r="DM112" s="530"/>
      <c r="DN112" s="530"/>
      <c r="DO112" s="530"/>
      <c r="DP112" s="530"/>
      <c r="DQ112" s="530"/>
      <c r="DR112" s="530"/>
      <c r="DS112" s="530"/>
      <c r="DT112" s="530"/>
      <c r="DU112" s="530"/>
      <c r="DV112" s="530"/>
      <c r="DW112" s="530"/>
      <c r="DX112" s="530"/>
      <c r="DY112" s="530"/>
      <c r="DZ112" s="530"/>
      <c r="EA112" s="530"/>
      <c r="EB112" s="530"/>
      <c r="EC112" s="530"/>
      <c r="ED112" s="530"/>
      <c r="EE112" s="530"/>
      <c r="EF112" s="530"/>
      <c r="EG112" s="530"/>
      <c r="EI112" s="531"/>
      <c r="EJ112" s="531"/>
      <c r="EK112" s="536"/>
      <c r="EL112" s="531"/>
      <c r="EM112" s="531"/>
      <c r="EN112" s="531"/>
      <c r="EO112" s="531"/>
      <c r="EP112" s="531"/>
      <c r="EQ112" s="531"/>
      <c r="ER112" s="531"/>
      <c r="ES112" s="531"/>
      <c r="ET112" s="531"/>
      <c r="EU112" s="531"/>
      <c r="EV112" s="531"/>
      <c r="EW112" s="531"/>
      <c r="EX112" s="531"/>
      <c r="EY112" s="531"/>
      <c r="EZ112" s="531"/>
      <c r="FA112" s="531"/>
      <c r="FB112" s="531"/>
      <c r="FC112" s="531"/>
      <c r="FD112" s="531"/>
      <c r="FF112" s="532"/>
      <c r="FG112" s="532"/>
      <c r="FH112" s="532"/>
      <c r="FI112" s="532"/>
      <c r="FJ112" s="532"/>
      <c r="FK112" s="532"/>
      <c r="FL112" s="532"/>
      <c r="FM112" s="532"/>
      <c r="FN112" s="532"/>
      <c r="FO112" s="532"/>
      <c r="FP112" s="532"/>
      <c r="FQ112" s="532"/>
      <c r="FR112" s="532"/>
      <c r="FS112" s="532"/>
      <c r="FT112" s="532"/>
      <c r="FU112" s="532"/>
      <c r="FV112" s="532"/>
      <c r="FW112" s="532"/>
      <c r="FX112" s="532"/>
      <c r="FY112" s="532"/>
      <c r="FZ112" s="532"/>
      <c r="GA112" s="532"/>
      <c r="GC112" s="533"/>
      <c r="GD112" s="533"/>
      <c r="GE112" s="533"/>
      <c r="GF112" s="533"/>
      <c r="GG112" s="533"/>
      <c r="GH112" s="533"/>
      <c r="GI112" s="533"/>
      <c r="GJ112" s="533"/>
      <c r="GK112" s="533"/>
      <c r="GL112" s="533"/>
      <c r="GM112" s="533"/>
      <c r="GN112" s="533"/>
      <c r="GO112" s="533"/>
      <c r="GP112" s="533"/>
      <c r="GQ112" s="533"/>
      <c r="GR112" s="533"/>
      <c r="GS112" s="533"/>
      <c r="GT112" s="533"/>
      <c r="GU112" s="533"/>
      <c r="GV112" s="533"/>
      <c r="GW112" s="533"/>
      <c r="GX112" s="533"/>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T112" s="531"/>
      <c r="IU112" s="531"/>
      <c r="IV112" s="531"/>
      <c r="IW112" s="531"/>
      <c r="IX112" s="531"/>
      <c r="IY112" s="531"/>
      <c r="IZ112" s="531"/>
      <c r="JA112" s="531"/>
      <c r="JB112" s="531"/>
      <c r="JC112" s="531"/>
      <c r="JD112" s="531"/>
      <c r="JE112" s="531"/>
      <c r="JF112" s="531"/>
      <c r="JG112" s="531"/>
      <c r="JH112" s="531"/>
      <c r="JI112" s="531"/>
      <c r="JJ112" s="531"/>
      <c r="JK112" s="531"/>
      <c r="JL112" s="531"/>
      <c r="JM112" s="531"/>
      <c r="JN112" s="531"/>
      <c r="JO112" s="531"/>
      <c r="JQ112" s="532"/>
      <c r="JR112" s="532"/>
      <c r="JS112" s="532"/>
      <c r="JT112" s="532"/>
      <c r="JU112" s="532"/>
      <c r="JV112" s="532"/>
      <c r="JW112" s="532"/>
      <c r="JX112" s="532"/>
      <c r="JY112" s="532"/>
      <c r="JZ112" s="532"/>
      <c r="KA112" s="532"/>
      <c r="KB112" s="532"/>
      <c r="KC112" s="532"/>
      <c r="KD112" s="532"/>
      <c r="KE112" s="532"/>
      <c r="KF112" s="532"/>
      <c r="KG112" s="532"/>
      <c r="KH112" s="532"/>
      <c r="KI112" s="532"/>
      <c r="KJ112" s="532"/>
      <c r="KK112" s="532"/>
      <c r="KL112" s="532"/>
      <c r="KN112" s="533"/>
      <c r="KO112" s="533"/>
      <c r="KP112" s="533"/>
      <c r="KQ112" s="533"/>
      <c r="KR112" s="533"/>
      <c r="KS112" s="533"/>
      <c r="KT112" s="533"/>
      <c r="KU112" s="533"/>
      <c r="KV112" s="533"/>
      <c r="KW112" s="533"/>
      <c r="KX112" s="533"/>
      <c r="KY112" s="533"/>
      <c r="KZ112" s="533"/>
      <c r="LA112" s="533"/>
      <c r="LB112" s="533"/>
      <c r="LC112" s="533"/>
      <c r="LD112" s="533"/>
      <c r="LE112" s="533"/>
      <c r="LF112" s="533"/>
      <c r="LG112" s="533"/>
      <c r="LH112" s="533"/>
      <c r="LI112" s="533"/>
    </row>
    <row r="113" spans="1:321" x14ac:dyDescent="0.25">
      <c r="A113" s="97" t="str">
        <f>LCI!A86</f>
        <v>Soybeans (kg/yr)</v>
      </c>
      <c r="B113" s="93">
        <f>SoyCult!$O24*B$102</f>
        <v>301713.2960400001</v>
      </c>
      <c r="C113" s="93">
        <f>SoyCult!$O24*C$102</f>
        <v>301713.2960400001</v>
      </c>
      <c r="D113" s="93"/>
      <c r="E113" s="93"/>
      <c r="F113" s="93"/>
      <c r="G113" s="93"/>
      <c r="H113" s="93"/>
      <c r="I113" s="93"/>
      <c r="J113" s="93"/>
      <c r="K113" s="93"/>
      <c r="L113" s="93"/>
      <c r="M113" s="96"/>
      <c r="N113" s="93"/>
      <c r="O113" s="94"/>
      <c r="P113" s="248"/>
      <c r="Q113" s="248"/>
      <c r="R113" s="248"/>
      <c r="S113" s="248"/>
      <c r="T113" s="266"/>
      <c r="U113" s="248"/>
      <c r="V113" s="248"/>
      <c r="X113" s="44"/>
      <c r="Y113" s="40"/>
      <c r="Z113" s="40"/>
      <c r="AA113" s="40"/>
      <c r="AB113" s="40"/>
      <c r="AC113" s="40"/>
      <c r="AD113" s="40"/>
      <c r="AE113" s="40"/>
      <c r="AF113" s="40"/>
      <c r="AG113" s="40"/>
      <c r="AH113" s="40"/>
      <c r="AI113" s="40"/>
      <c r="AJ113" s="40"/>
      <c r="AK113" s="40"/>
      <c r="AL113" s="261"/>
      <c r="AM113" s="259"/>
      <c r="AN113" s="259"/>
      <c r="AO113" s="259"/>
      <c r="AP113" s="259"/>
      <c r="AQ113" s="259"/>
      <c r="AR113" s="259"/>
      <c r="AS113" s="259"/>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R113" s="507"/>
      <c r="BS113" s="507"/>
      <c r="BT113" s="507"/>
      <c r="BU113" s="507"/>
      <c r="BV113" s="507"/>
      <c r="BW113" s="507"/>
      <c r="BX113" s="507"/>
      <c r="BY113" s="507"/>
      <c r="BZ113" s="507"/>
      <c r="CA113" s="507"/>
      <c r="CB113" s="507"/>
      <c r="CC113" s="507"/>
      <c r="CD113" s="507"/>
      <c r="CE113" s="507"/>
      <c r="CF113" s="507"/>
      <c r="CG113" s="507"/>
      <c r="CH113" s="507"/>
      <c r="CI113" s="507"/>
      <c r="CJ113" s="507"/>
      <c r="CK113" s="507"/>
      <c r="CL113" s="507"/>
      <c r="CM113" s="507"/>
      <c r="CO113" s="511"/>
      <c r="CP113" s="511"/>
      <c r="CQ113" s="511"/>
      <c r="CR113" s="511"/>
      <c r="CS113" s="511"/>
      <c r="CT113" s="511"/>
      <c r="CU113" s="511"/>
      <c r="CV113" s="511"/>
      <c r="CW113" s="511"/>
      <c r="CX113" s="511"/>
      <c r="CY113" s="511"/>
      <c r="CZ113" s="511"/>
      <c r="DA113" s="511"/>
      <c r="DB113" s="511"/>
      <c r="DC113" s="511"/>
      <c r="DD113" s="511"/>
      <c r="DE113" s="511"/>
      <c r="DF113" s="511"/>
      <c r="DG113" s="511"/>
      <c r="DH113" s="511"/>
      <c r="DI113" s="511"/>
      <c r="DJ113" s="511"/>
      <c r="DL113" s="530"/>
      <c r="DM113" s="530"/>
      <c r="DN113" s="530"/>
      <c r="DO113" s="530"/>
      <c r="DP113" s="530"/>
      <c r="DQ113" s="530"/>
      <c r="DR113" s="530"/>
      <c r="DS113" s="530"/>
      <c r="DT113" s="530"/>
      <c r="DU113" s="530"/>
      <c r="DV113" s="530"/>
      <c r="DW113" s="530"/>
      <c r="DX113" s="530"/>
      <c r="DY113" s="530"/>
      <c r="DZ113" s="530"/>
      <c r="EA113" s="530"/>
      <c r="EB113" s="530"/>
      <c r="EC113" s="530"/>
      <c r="ED113" s="530"/>
      <c r="EE113" s="530"/>
      <c r="EF113" s="530"/>
      <c r="EG113" s="530"/>
      <c r="EI113" s="531"/>
      <c r="EJ113" s="531"/>
      <c r="EK113" s="536"/>
      <c r="EL113" s="531"/>
      <c r="EM113" s="531"/>
      <c r="EN113" s="531"/>
      <c r="EO113" s="531"/>
      <c r="EP113" s="531"/>
      <c r="EQ113" s="531"/>
      <c r="ER113" s="531"/>
      <c r="ES113" s="531"/>
      <c r="ET113" s="531"/>
      <c r="EU113" s="531"/>
      <c r="EV113" s="531"/>
      <c r="EW113" s="531"/>
      <c r="EX113" s="531"/>
      <c r="EY113" s="531"/>
      <c r="EZ113" s="531"/>
      <c r="FA113" s="531"/>
      <c r="FB113" s="531"/>
      <c r="FC113" s="531"/>
      <c r="FD113" s="531"/>
      <c r="FF113" s="532"/>
      <c r="FG113" s="532"/>
      <c r="FH113" s="532"/>
      <c r="FI113" s="532"/>
      <c r="FJ113" s="532"/>
      <c r="FK113" s="532"/>
      <c r="FL113" s="532"/>
      <c r="FM113" s="532"/>
      <c r="FN113" s="532"/>
      <c r="FO113" s="532"/>
      <c r="FP113" s="532"/>
      <c r="FQ113" s="532"/>
      <c r="FR113" s="532"/>
      <c r="FS113" s="532"/>
      <c r="FT113" s="532"/>
      <c r="FU113" s="532"/>
      <c r="FV113" s="532"/>
      <c r="FW113" s="532"/>
      <c r="FX113" s="532"/>
      <c r="FY113" s="532"/>
      <c r="FZ113" s="532"/>
      <c r="GA113" s="532"/>
      <c r="GC113" s="533"/>
      <c r="GD113" s="533"/>
      <c r="GE113" s="533"/>
      <c r="GF113" s="533"/>
      <c r="GG113" s="533"/>
      <c r="GH113" s="533"/>
      <c r="GI113" s="533"/>
      <c r="GJ113" s="533"/>
      <c r="GK113" s="533"/>
      <c r="GL113" s="533"/>
      <c r="GM113" s="533"/>
      <c r="GN113" s="533"/>
      <c r="GO113" s="533"/>
      <c r="GP113" s="533"/>
      <c r="GQ113" s="533"/>
      <c r="GR113" s="533"/>
      <c r="GS113" s="533"/>
      <c r="GT113" s="533"/>
      <c r="GU113" s="533"/>
      <c r="GV113" s="533"/>
      <c r="GW113" s="533"/>
      <c r="GX113" s="533"/>
      <c r="GZ113" s="511"/>
      <c r="HA113" s="511"/>
      <c r="HB113" s="511"/>
      <c r="HC113" s="511"/>
      <c r="HD113" s="511"/>
      <c r="HE113" s="511"/>
      <c r="HF113" s="511"/>
      <c r="HG113" s="511"/>
      <c r="HH113" s="511"/>
      <c r="HI113" s="511"/>
      <c r="HJ113" s="511"/>
      <c r="HK113" s="511"/>
      <c r="HL113" s="511"/>
      <c r="HM113" s="511"/>
      <c r="HN113" s="511"/>
      <c r="HO113" s="511"/>
      <c r="HP113" s="511"/>
      <c r="HQ113" s="511"/>
      <c r="HR113" s="511"/>
      <c r="HS113" s="511"/>
      <c r="HT113" s="511"/>
      <c r="HU113" s="511"/>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T113" s="531"/>
      <c r="IU113" s="531"/>
      <c r="IV113" s="531"/>
      <c r="IW113" s="531"/>
      <c r="IX113" s="531"/>
      <c r="IY113" s="531"/>
      <c r="IZ113" s="531"/>
      <c r="JA113" s="531"/>
      <c r="JB113" s="531"/>
      <c r="JC113" s="531"/>
      <c r="JD113" s="531"/>
      <c r="JE113" s="531"/>
      <c r="JF113" s="531"/>
      <c r="JG113" s="531"/>
      <c r="JH113" s="531"/>
      <c r="JI113" s="531"/>
      <c r="JJ113" s="531"/>
      <c r="JK113" s="531"/>
      <c r="JL113" s="531"/>
      <c r="JM113" s="531"/>
      <c r="JN113" s="531"/>
      <c r="JO113" s="531"/>
      <c r="JQ113" s="532"/>
      <c r="JR113" s="532"/>
      <c r="JS113" s="532"/>
      <c r="JT113" s="532"/>
      <c r="JU113" s="532"/>
      <c r="JV113" s="532"/>
      <c r="JW113" s="532"/>
      <c r="JX113" s="532"/>
      <c r="JY113" s="532"/>
      <c r="JZ113" s="532"/>
      <c r="KA113" s="532"/>
      <c r="KB113" s="532"/>
      <c r="KC113" s="532"/>
      <c r="KD113" s="532"/>
      <c r="KE113" s="532"/>
      <c r="KF113" s="532"/>
      <c r="KG113" s="532"/>
      <c r="KH113" s="532"/>
      <c r="KI113" s="532"/>
      <c r="KJ113" s="532"/>
      <c r="KK113" s="532"/>
      <c r="KL113" s="532"/>
      <c r="KN113" s="533"/>
      <c r="KO113" s="533"/>
      <c r="KP113" s="533"/>
      <c r="KQ113" s="533"/>
      <c r="KR113" s="533"/>
      <c r="KS113" s="533"/>
      <c r="KT113" s="533"/>
      <c r="KU113" s="533"/>
      <c r="KV113" s="533"/>
      <c r="KW113" s="533"/>
      <c r="KX113" s="533"/>
      <c r="KY113" s="533"/>
      <c r="KZ113" s="533"/>
      <c r="LA113" s="533"/>
      <c r="LB113" s="533"/>
      <c r="LC113" s="533"/>
      <c r="LD113" s="533"/>
      <c r="LE113" s="533"/>
      <c r="LF113" s="533"/>
      <c r="LG113" s="533"/>
      <c r="LH113" s="533"/>
      <c r="LI113" s="533"/>
    </row>
    <row r="114" spans="1:321" x14ac:dyDescent="0.25">
      <c r="A114" s="97" t="str">
        <f>LCI!A91</f>
        <v>WOG, Delivered (kg/yr)</v>
      </c>
      <c r="B114" s="93"/>
      <c r="C114" s="93"/>
      <c r="D114" s="93"/>
      <c r="E114" s="93"/>
      <c r="F114" s="93"/>
      <c r="G114" s="93"/>
      <c r="H114" s="93"/>
      <c r="I114" s="93"/>
      <c r="J114" s="93"/>
      <c r="K114" s="93"/>
      <c r="L114" s="93"/>
      <c r="M114" s="96"/>
      <c r="N114" s="93"/>
      <c r="O114" s="94"/>
      <c r="P114" s="248"/>
      <c r="Q114" s="248"/>
      <c r="R114" s="248"/>
      <c r="S114" s="248"/>
      <c r="T114" s="266"/>
      <c r="U114" s="248"/>
      <c r="V114" s="248"/>
      <c r="X114" s="44"/>
      <c r="Y114" s="40"/>
      <c r="Z114" s="40"/>
      <c r="AA114" s="40"/>
      <c r="AB114" s="40"/>
      <c r="AC114" s="40"/>
      <c r="AD114" s="40"/>
      <c r="AE114" s="40"/>
      <c r="AF114" s="40"/>
      <c r="AG114" s="40"/>
      <c r="AH114" s="40"/>
      <c r="AI114" s="40"/>
      <c r="AJ114" s="40"/>
      <c r="AK114" s="40"/>
      <c r="AL114" s="261"/>
      <c r="AM114" s="259"/>
      <c r="AN114" s="259"/>
      <c r="AO114" s="259"/>
      <c r="AP114" s="259"/>
      <c r="AQ114" s="259"/>
      <c r="AR114" s="259"/>
      <c r="AS114" s="259"/>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R114" s="507"/>
      <c r="BS114" s="507"/>
      <c r="BT114" s="507"/>
      <c r="BU114" s="507"/>
      <c r="BV114" s="507"/>
      <c r="BW114" s="507"/>
      <c r="BX114" s="507"/>
      <c r="BY114" s="507"/>
      <c r="BZ114" s="507"/>
      <c r="CA114" s="507"/>
      <c r="CB114" s="507"/>
      <c r="CC114" s="507"/>
      <c r="CD114" s="507"/>
      <c r="CE114" s="507"/>
      <c r="CF114" s="507"/>
      <c r="CG114" s="507"/>
      <c r="CH114" s="507"/>
      <c r="CI114" s="507"/>
      <c r="CJ114" s="507"/>
      <c r="CK114" s="507"/>
      <c r="CL114" s="507"/>
      <c r="CM114" s="507"/>
      <c r="CO114" s="511"/>
      <c r="CP114" s="511"/>
      <c r="CQ114" s="511"/>
      <c r="CR114" s="511"/>
      <c r="CS114" s="511"/>
      <c r="CT114" s="511"/>
      <c r="CU114" s="511"/>
      <c r="CV114" s="511"/>
      <c r="CW114" s="511"/>
      <c r="CX114" s="511"/>
      <c r="CY114" s="511"/>
      <c r="CZ114" s="511"/>
      <c r="DA114" s="511"/>
      <c r="DB114" s="511"/>
      <c r="DC114" s="511"/>
      <c r="DD114" s="511"/>
      <c r="DE114" s="511"/>
      <c r="DF114" s="511"/>
      <c r="DG114" s="511"/>
      <c r="DH114" s="511"/>
      <c r="DI114" s="511"/>
      <c r="DJ114" s="511"/>
      <c r="DL114" s="530"/>
      <c r="DM114" s="530"/>
      <c r="DN114" s="530"/>
      <c r="DO114" s="530"/>
      <c r="DP114" s="530"/>
      <c r="DQ114" s="530"/>
      <c r="DR114" s="530"/>
      <c r="DS114" s="530"/>
      <c r="DT114" s="530"/>
      <c r="DU114" s="530"/>
      <c r="DV114" s="530"/>
      <c r="DW114" s="530"/>
      <c r="DX114" s="530"/>
      <c r="DY114" s="530"/>
      <c r="DZ114" s="530"/>
      <c r="EA114" s="530"/>
      <c r="EB114" s="530"/>
      <c r="EC114" s="530"/>
      <c r="ED114" s="530"/>
      <c r="EE114" s="530"/>
      <c r="EF114" s="530"/>
      <c r="EG114" s="530"/>
      <c r="EI114" s="531"/>
      <c r="EJ114" s="531"/>
      <c r="EK114" s="536"/>
      <c r="EL114" s="531"/>
      <c r="EM114" s="531"/>
      <c r="EN114" s="531"/>
      <c r="EO114" s="531"/>
      <c r="EP114" s="531"/>
      <c r="EQ114" s="531"/>
      <c r="ER114" s="531"/>
      <c r="ES114" s="531"/>
      <c r="ET114" s="531"/>
      <c r="EU114" s="531"/>
      <c r="EV114" s="531"/>
      <c r="EW114" s="531"/>
      <c r="EX114" s="531"/>
      <c r="EY114" s="531"/>
      <c r="EZ114" s="531"/>
      <c r="FA114" s="531"/>
      <c r="FB114" s="531"/>
      <c r="FC114" s="531"/>
      <c r="FD114" s="531"/>
      <c r="FF114" s="532"/>
      <c r="FG114" s="532"/>
      <c r="FH114" s="532"/>
      <c r="FI114" s="532"/>
      <c r="FJ114" s="532"/>
      <c r="FK114" s="532"/>
      <c r="FL114" s="532"/>
      <c r="FM114" s="532"/>
      <c r="FN114" s="532"/>
      <c r="FO114" s="532"/>
      <c r="FP114" s="532"/>
      <c r="FQ114" s="532"/>
      <c r="FR114" s="532"/>
      <c r="FS114" s="532"/>
      <c r="FT114" s="532"/>
      <c r="FU114" s="532"/>
      <c r="FV114" s="532"/>
      <c r="FW114" s="532"/>
      <c r="FX114" s="532"/>
      <c r="FY114" s="532"/>
      <c r="FZ114" s="532"/>
      <c r="GA114" s="532"/>
      <c r="GC114" s="533"/>
      <c r="GD114" s="533"/>
      <c r="GE114" s="533"/>
      <c r="GF114" s="533"/>
      <c r="GG114" s="533"/>
      <c r="GH114" s="533"/>
      <c r="GI114" s="533"/>
      <c r="GJ114" s="533"/>
      <c r="GK114" s="533"/>
      <c r="GL114" s="533"/>
      <c r="GM114" s="533"/>
      <c r="GN114" s="533"/>
      <c r="GO114" s="533"/>
      <c r="GP114" s="533"/>
      <c r="GQ114" s="533"/>
      <c r="GR114" s="533"/>
      <c r="GS114" s="533"/>
      <c r="GT114" s="533"/>
      <c r="GU114" s="533"/>
      <c r="GV114" s="533"/>
      <c r="GW114" s="533"/>
      <c r="GX114" s="533"/>
      <c r="GZ114" s="511"/>
      <c r="HA114" s="511"/>
      <c r="HB114" s="511"/>
      <c r="HC114" s="511"/>
      <c r="HD114" s="511"/>
      <c r="HE114" s="511"/>
      <c r="HF114" s="511"/>
      <c r="HG114" s="511"/>
      <c r="HH114" s="511"/>
      <c r="HI114" s="511"/>
      <c r="HJ114" s="511"/>
      <c r="HK114" s="511"/>
      <c r="HL114" s="511"/>
      <c r="HM114" s="511"/>
      <c r="HN114" s="511"/>
      <c r="HO114" s="511"/>
      <c r="HP114" s="511"/>
      <c r="HQ114" s="511"/>
      <c r="HR114" s="511"/>
      <c r="HS114" s="511"/>
      <c r="HT114" s="511"/>
      <c r="HU114" s="511"/>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T114" s="531"/>
      <c r="IU114" s="531"/>
      <c r="IV114" s="531"/>
      <c r="IW114" s="531"/>
      <c r="IX114" s="531"/>
      <c r="IY114" s="531"/>
      <c r="IZ114" s="531"/>
      <c r="JA114" s="531"/>
      <c r="JB114" s="531"/>
      <c r="JC114" s="531"/>
      <c r="JD114" s="531"/>
      <c r="JE114" s="531"/>
      <c r="JF114" s="531"/>
      <c r="JG114" s="531"/>
      <c r="JH114" s="531"/>
      <c r="JI114" s="531"/>
      <c r="JJ114" s="531"/>
      <c r="JK114" s="531"/>
      <c r="JL114" s="531"/>
      <c r="JM114" s="531"/>
      <c r="JN114" s="531"/>
      <c r="JO114" s="531"/>
      <c r="JQ114" s="532"/>
      <c r="JR114" s="532"/>
      <c r="JS114" s="532"/>
      <c r="JT114" s="532"/>
      <c r="JU114" s="532"/>
      <c r="JV114" s="532"/>
      <c r="JW114" s="532"/>
      <c r="JX114" s="532"/>
      <c r="JY114" s="532"/>
      <c r="JZ114" s="532"/>
      <c r="KA114" s="532"/>
      <c r="KB114" s="532"/>
      <c r="KC114" s="532"/>
      <c r="KD114" s="532"/>
      <c r="KE114" s="532"/>
      <c r="KF114" s="532"/>
      <c r="KG114" s="532"/>
      <c r="KH114" s="532"/>
      <c r="KI114" s="532"/>
      <c r="KJ114" s="532"/>
      <c r="KK114" s="532"/>
      <c r="KL114" s="532"/>
      <c r="KN114" s="533"/>
      <c r="KO114" s="533"/>
      <c r="KP114" s="533"/>
      <c r="KQ114" s="533"/>
      <c r="KR114" s="533"/>
      <c r="KS114" s="533"/>
      <c r="KT114" s="533"/>
      <c r="KU114" s="533"/>
      <c r="KV114" s="533"/>
      <c r="KW114" s="533"/>
      <c r="KX114" s="533"/>
      <c r="KY114" s="533"/>
      <c r="KZ114" s="533"/>
      <c r="LA114" s="533"/>
      <c r="LB114" s="533"/>
      <c r="LC114" s="533"/>
      <c r="LD114" s="533"/>
      <c r="LE114" s="533"/>
      <c r="LF114" s="533"/>
      <c r="LG114" s="533"/>
      <c r="LH114" s="533"/>
      <c r="LI114" s="533"/>
    </row>
    <row r="115" spans="1:321" x14ac:dyDescent="0.25">
      <c r="A115" s="97" t="str">
        <f>LCI!A92</f>
        <v>Woody Biomass (kg/yr)</v>
      </c>
      <c r="B115" s="93"/>
      <c r="C115" s="93"/>
      <c r="D115" s="93"/>
      <c r="E115" s="93"/>
      <c r="F115" s="93"/>
      <c r="G115" s="93"/>
      <c r="H115" s="93"/>
      <c r="I115" s="93"/>
      <c r="J115" s="93">
        <f>J102*FPlanCult!K21</f>
        <v>1152500</v>
      </c>
      <c r="K115" s="93">
        <f>K102*GrassCult!K21</f>
        <v>896000</v>
      </c>
      <c r="L115" s="93">
        <f>L102*MiscCult!K18</f>
        <v>2200000</v>
      </c>
      <c r="M115" s="96"/>
      <c r="N115" s="93"/>
      <c r="O115" s="94">
        <f>O102*FResCult!K12</f>
        <v>1000000</v>
      </c>
      <c r="P115" s="248"/>
      <c r="Q115" s="248"/>
      <c r="R115" s="248"/>
      <c r="S115" s="248"/>
      <c r="T115" s="266"/>
      <c r="U115" s="248"/>
      <c r="V115" s="248"/>
      <c r="X115" s="44"/>
      <c r="Y115" s="40"/>
      <c r="Z115" s="40"/>
      <c r="AA115" s="40"/>
      <c r="AB115" s="40"/>
      <c r="AC115" s="40"/>
      <c r="AD115" s="40"/>
      <c r="AE115" s="40"/>
      <c r="AF115" s="40"/>
      <c r="AG115" s="40"/>
      <c r="AH115" s="40"/>
      <c r="AI115" s="40"/>
      <c r="AJ115" s="40"/>
      <c r="AK115" s="40"/>
      <c r="AL115" s="261"/>
      <c r="AM115" s="259"/>
      <c r="AN115" s="259"/>
      <c r="AO115" s="259"/>
      <c r="AP115" s="259"/>
      <c r="AQ115" s="259"/>
      <c r="AR115" s="259"/>
      <c r="AS115" s="259"/>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R115" s="507"/>
      <c r="BS115" s="507"/>
      <c r="BT115" s="507"/>
      <c r="BU115" s="507"/>
      <c r="BV115" s="507"/>
      <c r="BW115" s="507"/>
      <c r="BX115" s="507"/>
      <c r="BY115" s="507"/>
      <c r="BZ115" s="507"/>
      <c r="CA115" s="507"/>
      <c r="CB115" s="507"/>
      <c r="CC115" s="507"/>
      <c r="CD115" s="507"/>
      <c r="CE115" s="507"/>
      <c r="CF115" s="507"/>
      <c r="CG115" s="507"/>
      <c r="CH115" s="507"/>
      <c r="CI115" s="507"/>
      <c r="CJ115" s="507"/>
      <c r="CK115" s="507"/>
      <c r="CL115" s="507"/>
      <c r="CM115" s="507"/>
      <c r="CO115" s="511"/>
      <c r="CP115" s="511"/>
      <c r="CQ115" s="511"/>
      <c r="CR115" s="511"/>
      <c r="CS115" s="511"/>
      <c r="CT115" s="511"/>
      <c r="CU115" s="511"/>
      <c r="CV115" s="511"/>
      <c r="CW115" s="511"/>
      <c r="CX115" s="511"/>
      <c r="CY115" s="511"/>
      <c r="CZ115" s="511"/>
      <c r="DA115" s="511"/>
      <c r="DB115" s="511"/>
      <c r="DC115" s="511"/>
      <c r="DD115" s="511"/>
      <c r="DE115" s="511"/>
      <c r="DF115" s="511"/>
      <c r="DG115" s="511"/>
      <c r="DH115" s="511"/>
      <c r="DI115" s="511"/>
      <c r="DJ115" s="511"/>
      <c r="DL115" s="530"/>
      <c r="DM115" s="530"/>
      <c r="DN115" s="530"/>
      <c r="DO115" s="530"/>
      <c r="DP115" s="530"/>
      <c r="DQ115" s="530"/>
      <c r="DR115" s="530"/>
      <c r="DS115" s="530"/>
      <c r="DT115" s="530"/>
      <c r="DU115" s="530"/>
      <c r="DV115" s="530"/>
      <c r="DW115" s="530"/>
      <c r="DX115" s="530"/>
      <c r="DY115" s="530"/>
      <c r="DZ115" s="530"/>
      <c r="EA115" s="530"/>
      <c r="EB115" s="530"/>
      <c r="EC115" s="530"/>
      <c r="ED115" s="530"/>
      <c r="EE115" s="530"/>
      <c r="EF115" s="530"/>
      <c r="EG115" s="530"/>
      <c r="EI115" s="531"/>
      <c r="EJ115" s="531"/>
      <c r="EK115" s="536"/>
      <c r="EL115" s="531"/>
      <c r="EM115" s="531"/>
      <c r="EN115" s="531"/>
      <c r="EO115" s="531"/>
      <c r="EP115" s="531"/>
      <c r="EQ115" s="531"/>
      <c r="ER115" s="531"/>
      <c r="ES115" s="531"/>
      <c r="ET115" s="531"/>
      <c r="EU115" s="531"/>
      <c r="EV115" s="531"/>
      <c r="EW115" s="531"/>
      <c r="EX115" s="531"/>
      <c r="EY115" s="531"/>
      <c r="EZ115" s="531"/>
      <c r="FA115" s="531"/>
      <c r="FB115" s="531"/>
      <c r="FC115" s="531"/>
      <c r="FD115" s="531"/>
      <c r="FF115" s="532"/>
      <c r="FG115" s="532"/>
      <c r="FH115" s="532"/>
      <c r="FI115" s="532"/>
      <c r="FJ115" s="532"/>
      <c r="FK115" s="532"/>
      <c r="FL115" s="532"/>
      <c r="FM115" s="532"/>
      <c r="FN115" s="532"/>
      <c r="FO115" s="532"/>
      <c r="FP115" s="532"/>
      <c r="FQ115" s="532"/>
      <c r="FR115" s="532"/>
      <c r="FS115" s="532"/>
      <c r="FT115" s="532"/>
      <c r="FU115" s="532"/>
      <c r="FV115" s="532"/>
      <c r="FW115" s="532"/>
      <c r="FX115" s="532"/>
      <c r="FY115" s="532"/>
      <c r="FZ115" s="532"/>
      <c r="GA115" s="532"/>
      <c r="GC115" s="533"/>
      <c r="GD115" s="533"/>
      <c r="GE115" s="533"/>
      <c r="GF115" s="533"/>
      <c r="GG115" s="533"/>
      <c r="GH115" s="533"/>
      <c r="GI115" s="533"/>
      <c r="GJ115" s="533"/>
      <c r="GK115" s="533"/>
      <c r="GL115" s="533"/>
      <c r="GM115" s="533"/>
      <c r="GN115" s="533"/>
      <c r="GO115" s="533"/>
      <c r="GP115" s="533"/>
      <c r="GQ115" s="533"/>
      <c r="GR115" s="533"/>
      <c r="GS115" s="533"/>
      <c r="GT115" s="533"/>
      <c r="GU115" s="533"/>
      <c r="GV115" s="533"/>
      <c r="GW115" s="533"/>
      <c r="GX115" s="533"/>
      <c r="GZ115" s="511"/>
      <c r="HA115" s="511"/>
      <c r="HB115" s="511"/>
      <c r="HC115" s="511"/>
      <c r="HD115" s="511"/>
      <c r="HE115" s="511"/>
      <c r="HF115" s="511"/>
      <c r="HG115" s="511"/>
      <c r="HH115" s="511"/>
      <c r="HI115" s="511"/>
      <c r="HJ115" s="511"/>
      <c r="HK115" s="511"/>
      <c r="HL115" s="511"/>
      <c r="HM115" s="511"/>
      <c r="HN115" s="511"/>
      <c r="HO115" s="511"/>
      <c r="HP115" s="511"/>
      <c r="HQ115" s="511"/>
      <c r="HR115" s="511"/>
      <c r="HS115" s="511"/>
      <c r="HT115" s="511"/>
      <c r="HU115" s="511"/>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T115" s="531"/>
      <c r="IU115" s="531"/>
      <c r="IV115" s="531"/>
      <c r="IW115" s="531"/>
      <c r="IX115" s="531"/>
      <c r="IY115" s="531"/>
      <c r="IZ115" s="531"/>
      <c r="JA115" s="531"/>
      <c r="JB115" s="531"/>
      <c r="JC115" s="531"/>
      <c r="JD115" s="531"/>
      <c r="JE115" s="531"/>
      <c r="JF115" s="531"/>
      <c r="JG115" s="531"/>
      <c r="JH115" s="531"/>
      <c r="JI115" s="531"/>
      <c r="JJ115" s="531"/>
      <c r="JK115" s="531"/>
      <c r="JL115" s="531"/>
      <c r="JM115" s="531"/>
      <c r="JN115" s="531"/>
      <c r="JO115" s="531"/>
      <c r="JQ115" s="532"/>
      <c r="JR115" s="532"/>
      <c r="JS115" s="532"/>
      <c r="JT115" s="532"/>
      <c r="JU115" s="532"/>
      <c r="JV115" s="532"/>
      <c r="JW115" s="532"/>
      <c r="JX115" s="532"/>
      <c r="JY115" s="532"/>
      <c r="JZ115" s="532"/>
      <c r="KA115" s="532"/>
      <c r="KB115" s="532"/>
      <c r="KC115" s="532"/>
      <c r="KD115" s="532"/>
      <c r="KE115" s="532"/>
      <c r="KF115" s="532"/>
      <c r="KG115" s="532"/>
      <c r="KH115" s="532"/>
      <c r="KI115" s="532"/>
      <c r="KJ115" s="532"/>
      <c r="KK115" s="532"/>
      <c r="KL115" s="532"/>
      <c r="KN115" s="533"/>
      <c r="KO115" s="533"/>
      <c r="KP115" s="533"/>
      <c r="KQ115" s="533"/>
      <c r="KR115" s="533"/>
      <c r="KS115" s="533"/>
      <c r="KT115" s="533"/>
      <c r="KU115" s="533"/>
      <c r="KV115" s="533"/>
      <c r="KW115" s="533"/>
      <c r="KX115" s="533"/>
      <c r="KY115" s="533"/>
      <c r="KZ115" s="533"/>
      <c r="LA115" s="533"/>
      <c r="LB115" s="533"/>
      <c r="LC115" s="533"/>
      <c r="LD115" s="533"/>
      <c r="LE115" s="533"/>
      <c r="LF115" s="533"/>
      <c r="LG115" s="533"/>
      <c r="LH115" s="533"/>
      <c r="LI115" s="533"/>
    </row>
    <row r="116" spans="1:321" x14ac:dyDescent="0.25">
      <c r="A116" s="97"/>
      <c r="B116" s="93"/>
      <c r="C116" s="93"/>
      <c r="D116" s="93"/>
      <c r="E116" s="93"/>
      <c r="F116" s="93"/>
      <c r="G116" s="93"/>
      <c r="H116" s="93"/>
      <c r="I116" s="93"/>
      <c r="J116" s="93"/>
      <c r="K116" s="93"/>
      <c r="L116" s="93"/>
      <c r="M116" s="93"/>
      <c r="N116" s="93"/>
      <c r="O116" s="94"/>
      <c r="P116" s="248"/>
      <c r="Q116" s="248"/>
      <c r="R116" s="248"/>
      <c r="S116" s="248"/>
      <c r="T116" s="266"/>
      <c r="U116" s="248"/>
      <c r="V116" s="248"/>
      <c r="X116" s="44"/>
      <c r="Y116" s="40"/>
      <c r="Z116" s="40"/>
      <c r="AA116" s="40"/>
      <c r="AB116" s="40"/>
      <c r="AC116" s="40"/>
      <c r="AD116" s="40"/>
      <c r="AE116" s="40"/>
      <c r="AF116" s="40"/>
      <c r="AG116" s="40"/>
      <c r="AH116" s="40"/>
      <c r="AI116" s="40"/>
      <c r="AJ116" s="40"/>
      <c r="AK116" s="40"/>
      <c r="AL116" s="261"/>
      <c r="AM116" s="259"/>
      <c r="AN116" s="259"/>
      <c r="AO116" s="259"/>
      <c r="AP116" s="259"/>
      <c r="AQ116" s="259"/>
      <c r="AR116" s="259"/>
      <c r="AS116" s="259"/>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R116" s="507"/>
      <c r="BS116" s="507"/>
      <c r="BT116" s="507"/>
      <c r="BU116" s="507"/>
      <c r="BV116" s="507"/>
      <c r="BW116" s="507"/>
      <c r="BX116" s="507"/>
      <c r="BY116" s="507"/>
      <c r="BZ116" s="507"/>
      <c r="CA116" s="507"/>
      <c r="CB116" s="507"/>
      <c r="CC116" s="507"/>
      <c r="CD116" s="507"/>
      <c r="CE116" s="507"/>
      <c r="CF116" s="507"/>
      <c r="CG116" s="507"/>
      <c r="CH116" s="507"/>
      <c r="CI116" s="507"/>
      <c r="CJ116" s="507"/>
      <c r="CK116" s="507"/>
      <c r="CL116" s="507"/>
      <c r="CM116" s="507"/>
      <c r="CO116" s="511"/>
      <c r="CP116" s="511"/>
      <c r="CQ116" s="511"/>
      <c r="CR116" s="511"/>
      <c r="CS116" s="511"/>
      <c r="CT116" s="511"/>
      <c r="CU116" s="511"/>
      <c r="CV116" s="511"/>
      <c r="CW116" s="511"/>
      <c r="CX116" s="511"/>
      <c r="CY116" s="511"/>
      <c r="CZ116" s="511"/>
      <c r="DA116" s="511"/>
      <c r="DB116" s="511"/>
      <c r="DC116" s="511"/>
      <c r="DD116" s="511"/>
      <c r="DE116" s="511"/>
      <c r="DF116" s="511"/>
      <c r="DG116" s="511"/>
      <c r="DH116" s="511"/>
      <c r="DI116" s="511"/>
      <c r="DJ116" s="511"/>
      <c r="DL116" s="530"/>
      <c r="DM116" s="530"/>
      <c r="DN116" s="530"/>
      <c r="DO116" s="530"/>
      <c r="DP116" s="530"/>
      <c r="DQ116" s="530"/>
      <c r="DR116" s="530"/>
      <c r="DS116" s="530"/>
      <c r="DT116" s="530"/>
      <c r="DU116" s="530"/>
      <c r="DV116" s="530"/>
      <c r="DW116" s="530"/>
      <c r="DX116" s="530"/>
      <c r="DY116" s="530"/>
      <c r="DZ116" s="530"/>
      <c r="EA116" s="530"/>
      <c r="EB116" s="530"/>
      <c r="EC116" s="530"/>
      <c r="ED116" s="530"/>
      <c r="EE116" s="530"/>
      <c r="EF116" s="530"/>
      <c r="EG116" s="530"/>
      <c r="EI116" s="531"/>
      <c r="EJ116" s="531"/>
      <c r="EK116" s="536"/>
      <c r="EL116" s="531"/>
      <c r="EM116" s="531"/>
      <c r="EN116" s="531"/>
      <c r="EO116" s="531"/>
      <c r="EP116" s="531"/>
      <c r="EQ116" s="531"/>
      <c r="ER116" s="531"/>
      <c r="ES116" s="531"/>
      <c r="ET116" s="531"/>
      <c r="EU116" s="531"/>
      <c r="EV116" s="531"/>
      <c r="EW116" s="531"/>
      <c r="EX116" s="531"/>
      <c r="EY116" s="531"/>
      <c r="EZ116" s="531"/>
      <c r="FA116" s="531"/>
      <c r="FB116" s="531"/>
      <c r="FC116" s="531"/>
      <c r="FD116" s="531"/>
      <c r="FF116" s="532"/>
      <c r="FG116" s="532"/>
      <c r="FH116" s="532"/>
      <c r="FI116" s="532"/>
      <c r="FJ116" s="532"/>
      <c r="FK116" s="532"/>
      <c r="FL116" s="532"/>
      <c r="FM116" s="532"/>
      <c r="FN116" s="532"/>
      <c r="FO116" s="532"/>
      <c r="FP116" s="532"/>
      <c r="FQ116" s="532"/>
      <c r="FR116" s="532"/>
      <c r="FS116" s="532"/>
      <c r="FT116" s="532"/>
      <c r="FU116" s="532"/>
      <c r="FV116" s="532"/>
      <c r="FW116" s="532"/>
      <c r="FX116" s="532"/>
      <c r="FY116" s="532"/>
      <c r="FZ116" s="532"/>
      <c r="GA116" s="532"/>
      <c r="GC116" s="533"/>
      <c r="GD116" s="533"/>
      <c r="GE116" s="533"/>
      <c r="GF116" s="533"/>
      <c r="GG116" s="533"/>
      <c r="GH116" s="533"/>
      <c r="GI116" s="533"/>
      <c r="GJ116" s="533"/>
      <c r="GK116" s="533"/>
      <c r="GL116" s="533"/>
      <c r="GM116" s="533"/>
      <c r="GN116" s="533"/>
      <c r="GO116" s="533"/>
      <c r="GP116" s="533"/>
      <c r="GQ116" s="533"/>
      <c r="GR116" s="533"/>
      <c r="GS116" s="533"/>
      <c r="GT116" s="533"/>
      <c r="GU116" s="533"/>
      <c r="GV116" s="533"/>
      <c r="GW116" s="533"/>
      <c r="GX116" s="533"/>
      <c r="GZ116" s="511"/>
      <c r="HA116" s="511"/>
      <c r="HB116" s="511"/>
      <c r="HC116" s="511"/>
      <c r="HD116" s="511"/>
      <c r="HE116" s="511"/>
      <c r="HF116" s="511"/>
      <c r="HG116" s="511"/>
      <c r="HH116" s="511"/>
      <c r="HI116" s="511"/>
      <c r="HJ116" s="511"/>
      <c r="HK116" s="511"/>
      <c r="HL116" s="511"/>
      <c r="HM116" s="511"/>
      <c r="HN116" s="511"/>
      <c r="HO116" s="511"/>
      <c r="HP116" s="511"/>
      <c r="HQ116" s="511"/>
      <c r="HR116" s="511"/>
      <c r="HS116" s="511"/>
      <c r="HT116" s="511"/>
      <c r="HU116" s="511"/>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T116" s="531"/>
      <c r="IU116" s="531"/>
      <c r="IV116" s="531"/>
      <c r="IW116" s="531"/>
      <c r="IX116" s="531"/>
      <c r="IY116" s="531"/>
      <c r="IZ116" s="531"/>
      <c r="JA116" s="531"/>
      <c r="JB116" s="531"/>
      <c r="JC116" s="531"/>
      <c r="JD116" s="531"/>
      <c r="JE116" s="531"/>
      <c r="JF116" s="531"/>
      <c r="JG116" s="531"/>
      <c r="JH116" s="531"/>
      <c r="JI116" s="531"/>
      <c r="JJ116" s="531"/>
      <c r="JK116" s="531"/>
      <c r="JL116" s="531"/>
      <c r="JM116" s="531"/>
      <c r="JN116" s="531"/>
      <c r="JO116" s="531"/>
      <c r="JQ116" s="532"/>
      <c r="JR116" s="532"/>
      <c r="JS116" s="532"/>
      <c r="JT116" s="532"/>
      <c r="JU116" s="532"/>
      <c r="JV116" s="532"/>
      <c r="JW116" s="532"/>
      <c r="JX116" s="532"/>
      <c r="JY116" s="532"/>
      <c r="JZ116" s="532"/>
      <c r="KA116" s="532"/>
      <c r="KB116" s="532"/>
      <c r="KC116" s="532"/>
      <c r="KD116" s="532"/>
      <c r="KE116" s="532"/>
      <c r="KF116" s="532"/>
      <c r="KG116" s="532"/>
      <c r="KH116" s="532"/>
      <c r="KI116" s="532"/>
      <c r="KJ116" s="532"/>
      <c r="KK116" s="532"/>
      <c r="KL116" s="532"/>
      <c r="KN116" s="533"/>
      <c r="KO116" s="533"/>
      <c r="KP116" s="533"/>
      <c r="KQ116" s="533"/>
      <c r="KR116" s="533"/>
      <c r="KS116" s="533"/>
      <c r="KT116" s="533"/>
      <c r="KU116" s="533"/>
      <c r="KV116" s="533"/>
      <c r="KW116" s="533"/>
      <c r="KX116" s="533"/>
      <c r="KY116" s="533"/>
      <c r="KZ116" s="533"/>
      <c r="LA116" s="533"/>
      <c r="LB116" s="533"/>
      <c r="LC116" s="533"/>
      <c r="LD116" s="533"/>
      <c r="LE116" s="533"/>
      <c r="LF116" s="533"/>
      <c r="LG116" s="533"/>
      <c r="LH116" s="533"/>
      <c r="LI116" s="533"/>
    </row>
    <row r="117" spans="1:321" x14ac:dyDescent="0.25">
      <c r="A117" s="97"/>
      <c r="B117" s="93"/>
      <c r="C117" s="93"/>
      <c r="D117" s="93"/>
      <c r="E117" s="93"/>
      <c r="F117" s="93"/>
      <c r="G117" s="93"/>
      <c r="H117" s="93"/>
      <c r="I117" s="93"/>
      <c r="J117" s="93"/>
      <c r="K117" s="93"/>
      <c r="L117" s="93"/>
      <c r="M117" s="93"/>
      <c r="N117" s="93"/>
      <c r="O117" s="94"/>
      <c r="P117" s="248"/>
      <c r="Q117" s="248"/>
      <c r="R117" s="248"/>
      <c r="S117" s="248"/>
      <c r="T117" s="266"/>
      <c r="U117" s="248"/>
      <c r="V117" s="248"/>
      <c r="X117" s="44"/>
      <c r="Y117" s="40"/>
      <c r="Z117" s="40"/>
      <c r="AA117" s="40"/>
      <c r="AB117" s="40"/>
      <c r="AC117" s="40"/>
      <c r="AD117" s="40"/>
      <c r="AE117" s="40"/>
      <c r="AF117" s="40"/>
      <c r="AG117" s="40"/>
      <c r="AH117" s="40"/>
      <c r="AI117" s="40"/>
      <c r="AJ117" s="40"/>
      <c r="AK117" s="40"/>
      <c r="AL117" s="261"/>
      <c r="AM117" s="259"/>
      <c r="AN117" s="259"/>
      <c r="AO117" s="259"/>
      <c r="AP117" s="259"/>
      <c r="AQ117" s="259"/>
      <c r="AR117" s="259"/>
      <c r="AS117" s="259"/>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R117" s="507"/>
      <c r="BS117" s="507"/>
      <c r="BT117" s="507"/>
      <c r="BU117" s="507"/>
      <c r="BV117" s="507"/>
      <c r="BW117" s="507"/>
      <c r="BX117" s="507"/>
      <c r="BY117" s="507"/>
      <c r="BZ117" s="507"/>
      <c r="CA117" s="507"/>
      <c r="CB117" s="507"/>
      <c r="CC117" s="507"/>
      <c r="CD117" s="507"/>
      <c r="CE117" s="507"/>
      <c r="CF117" s="507"/>
      <c r="CG117" s="507"/>
      <c r="CH117" s="507"/>
      <c r="CI117" s="507"/>
      <c r="CJ117" s="507"/>
      <c r="CK117" s="507"/>
      <c r="CL117" s="507"/>
      <c r="CM117" s="507"/>
      <c r="CO117" s="511"/>
      <c r="CP117" s="511"/>
      <c r="CQ117" s="511"/>
      <c r="CR117" s="511"/>
      <c r="CS117" s="511"/>
      <c r="CT117" s="511"/>
      <c r="CU117" s="511"/>
      <c r="CV117" s="511"/>
      <c r="CW117" s="511"/>
      <c r="CX117" s="511"/>
      <c r="CY117" s="511"/>
      <c r="CZ117" s="511"/>
      <c r="DA117" s="511"/>
      <c r="DB117" s="511"/>
      <c r="DC117" s="511"/>
      <c r="DD117" s="511"/>
      <c r="DE117" s="511"/>
      <c r="DF117" s="511"/>
      <c r="DG117" s="511"/>
      <c r="DH117" s="511"/>
      <c r="DI117" s="511"/>
      <c r="DJ117" s="511"/>
      <c r="DL117" s="530"/>
      <c r="DM117" s="530"/>
      <c r="DN117" s="530"/>
      <c r="DO117" s="530"/>
      <c r="DP117" s="530"/>
      <c r="DQ117" s="530"/>
      <c r="DR117" s="530"/>
      <c r="DS117" s="530"/>
      <c r="DT117" s="530"/>
      <c r="DU117" s="530"/>
      <c r="DV117" s="530"/>
      <c r="DW117" s="530"/>
      <c r="DX117" s="530"/>
      <c r="DY117" s="530"/>
      <c r="DZ117" s="530"/>
      <c r="EA117" s="530"/>
      <c r="EB117" s="530"/>
      <c r="EC117" s="530"/>
      <c r="ED117" s="530"/>
      <c r="EE117" s="530"/>
      <c r="EF117" s="530"/>
      <c r="EG117" s="530"/>
      <c r="EI117" s="531"/>
      <c r="EJ117" s="531"/>
      <c r="EK117" s="536"/>
      <c r="EL117" s="531"/>
      <c r="EM117" s="531"/>
      <c r="EN117" s="531"/>
      <c r="EO117" s="531"/>
      <c r="EP117" s="531"/>
      <c r="EQ117" s="531"/>
      <c r="ER117" s="531"/>
      <c r="ES117" s="531"/>
      <c r="ET117" s="531"/>
      <c r="EU117" s="531"/>
      <c r="EV117" s="531"/>
      <c r="EW117" s="531"/>
      <c r="EX117" s="531"/>
      <c r="EY117" s="531"/>
      <c r="EZ117" s="531"/>
      <c r="FA117" s="531"/>
      <c r="FB117" s="531"/>
      <c r="FC117" s="531"/>
      <c r="FD117" s="531"/>
      <c r="FF117" s="532"/>
      <c r="FG117" s="532"/>
      <c r="FH117" s="532"/>
      <c r="FI117" s="532"/>
      <c r="FJ117" s="532"/>
      <c r="FK117" s="532"/>
      <c r="FL117" s="532"/>
      <c r="FM117" s="532"/>
      <c r="FN117" s="532"/>
      <c r="FO117" s="532"/>
      <c r="FP117" s="532"/>
      <c r="FQ117" s="532"/>
      <c r="FR117" s="532"/>
      <c r="FS117" s="532"/>
      <c r="FT117" s="532"/>
      <c r="FU117" s="532"/>
      <c r="FV117" s="532"/>
      <c r="FW117" s="532"/>
      <c r="FX117" s="532"/>
      <c r="FY117" s="532"/>
      <c r="FZ117" s="532"/>
      <c r="GA117" s="532"/>
      <c r="GC117" s="533"/>
      <c r="GD117" s="533"/>
      <c r="GE117" s="533"/>
      <c r="GF117" s="533"/>
      <c r="GG117" s="533"/>
      <c r="GH117" s="533"/>
      <c r="GI117" s="533"/>
      <c r="GJ117" s="533"/>
      <c r="GK117" s="533"/>
      <c r="GL117" s="533"/>
      <c r="GM117" s="533"/>
      <c r="GN117" s="533"/>
      <c r="GO117" s="533"/>
      <c r="GP117" s="533"/>
      <c r="GQ117" s="533"/>
      <c r="GR117" s="533"/>
      <c r="GS117" s="533"/>
      <c r="GT117" s="533"/>
      <c r="GU117" s="533"/>
      <c r="GV117" s="533"/>
      <c r="GW117" s="533"/>
      <c r="GX117" s="533"/>
      <c r="GZ117" s="511"/>
      <c r="HA117" s="511"/>
      <c r="HB117" s="511"/>
      <c r="HC117" s="511"/>
      <c r="HD117" s="511"/>
      <c r="HE117" s="511"/>
      <c r="HF117" s="511"/>
      <c r="HG117" s="511"/>
      <c r="HH117" s="511"/>
      <c r="HI117" s="511"/>
      <c r="HJ117" s="511"/>
      <c r="HK117" s="511"/>
      <c r="HL117" s="511"/>
      <c r="HM117" s="511"/>
      <c r="HN117" s="511"/>
      <c r="HO117" s="511"/>
      <c r="HP117" s="511"/>
      <c r="HQ117" s="511"/>
      <c r="HR117" s="511"/>
      <c r="HS117" s="511"/>
      <c r="HT117" s="511"/>
      <c r="HU117" s="511"/>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T117" s="531"/>
      <c r="IU117" s="531"/>
      <c r="IV117" s="531"/>
      <c r="IW117" s="531"/>
      <c r="IX117" s="531"/>
      <c r="IY117" s="531"/>
      <c r="IZ117" s="531"/>
      <c r="JA117" s="531"/>
      <c r="JB117" s="531"/>
      <c r="JC117" s="531"/>
      <c r="JD117" s="531"/>
      <c r="JE117" s="531"/>
      <c r="JF117" s="531"/>
      <c r="JG117" s="531"/>
      <c r="JH117" s="531"/>
      <c r="JI117" s="531"/>
      <c r="JJ117" s="531"/>
      <c r="JK117" s="531"/>
      <c r="JL117" s="531"/>
      <c r="JM117" s="531"/>
      <c r="JN117" s="531"/>
      <c r="JO117" s="531"/>
      <c r="JQ117" s="532"/>
      <c r="JR117" s="532"/>
      <c r="JS117" s="532"/>
      <c r="JT117" s="532"/>
      <c r="JU117" s="532"/>
      <c r="JV117" s="532"/>
      <c r="JW117" s="532"/>
      <c r="JX117" s="532"/>
      <c r="JY117" s="532"/>
      <c r="JZ117" s="532"/>
      <c r="KA117" s="532"/>
      <c r="KB117" s="532"/>
      <c r="KC117" s="532"/>
      <c r="KD117" s="532"/>
      <c r="KE117" s="532"/>
      <c r="KF117" s="532"/>
      <c r="KG117" s="532"/>
      <c r="KH117" s="532"/>
      <c r="KI117" s="532"/>
      <c r="KJ117" s="532"/>
      <c r="KK117" s="532"/>
      <c r="KL117" s="532"/>
      <c r="KN117" s="533"/>
      <c r="KO117" s="533"/>
      <c r="KP117" s="533"/>
      <c r="KQ117" s="533"/>
      <c r="KR117" s="533"/>
      <c r="KS117" s="533"/>
      <c r="KT117" s="533"/>
      <c r="KU117" s="533"/>
      <c r="KV117" s="533"/>
      <c r="KW117" s="533"/>
      <c r="KX117" s="533"/>
      <c r="KY117" s="533"/>
      <c r="KZ117" s="533"/>
      <c r="LA117" s="533"/>
      <c r="LB117" s="533"/>
      <c r="LC117" s="533"/>
      <c r="LD117" s="533"/>
      <c r="LE117" s="533"/>
      <c r="LF117" s="533"/>
      <c r="LG117" s="533"/>
      <c r="LH117" s="533"/>
      <c r="LI117" s="533"/>
    </row>
    <row r="118" spans="1:321" x14ac:dyDescent="0.25">
      <c r="A118" s="129" t="str">
        <f t="shared" ref="A118:M118" si="2">A42</f>
        <v>Extraction/Conversion (ON=1/OFF=0?)</v>
      </c>
      <c r="B118" s="129">
        <f t="shared" si="2"/>
        <v>1</v>
      </c>
      <c r="C118" s="129">
        <f t="shared" si="2"/>
        <v>1</v>
      </c>
      <c r="D118" s="129">
        <f t="shared" si="2"/>
        <v>1</v>
      </c>
      <c r="E118" s="129">
        <f t="shared" si="2"/>
        <v>1</v>
      </c>
      <c r="F118" s="129">
        <f t="shared" si="2"/>
        <v>1</v>
      </c>
      <c r="G118" s="129">
        <f t="shared" si="2"/>
        <v>1</v>
      </c>
      <c r="H118" s="129">
        <f t="shared" si="2"/>
        <v>1</v>
      </c>
      <c r="I118" s="129">
        <f t="shared" si="2"/>
        <v>1</v>
      </c>
      <c r="J118" s="129">
        <f t="shared" si="2"/>
        <v>1</v>
      </c>
      <c r="K118" s="129">
        <f t="shared" si="2"/>
        <v>1</v>
      </c>
      <c r="L118" s="129">
        <f t="shared" si="2"/>
        <v>1</v>
      </c>
      <c r="M118" s="129">
        <f t="shared" si="2"/>
        <v>1</v>
      </c>
      <c r="N118" s="129">
        <f t="shared" ref="N118" si="3">N42</f>
        <v>1</v>
      </c>
      <c r="O118" s="129">
        <f>O42</f>
        <v>1</v>
      </c>
      <c r="P118" s="249">
        <f>P42</f>
        <v>1</v>
      </c>
      <c r="Q118" s="249">
        <f t="shared" ref="Q118:V118" si="4">Q42</f>
        <v>1</v>
      </c>
      <c r="R118" s="249">
        <f t="shared" si="4"/>
        <v>1</v>
      </c>
      <c r="S118" s="249">
        <f t="shared" si="4"/>
        <v>1</v>
      </c>
      <c r="T118" s="249">
        <f t="shared" si="4"/>
        <v>1</v>
      </c>
      <c r="U118" s="249">
        <f t="shared" si="4"/>
        <v>1</v>
      </c>
      <c r="V118" s="249">
        <f t="shared" si="4"/>
        <v>1</v>
      </c>
      <c r="X118" s="44"/>
      <c r="Y118" s="40"/>
      <c r="Z118" s="40"/>
      <c r="AA118" s="40"/>
      <c r="AB118" s="40"/>
      <c r="AC118" s="40"/>
      <c r="AD118" s="40"/>
      <c r="AE118" s="40"/>
      <c r="AF118" s="40"/>
      <c r="AG118" s="40"/>
      <c r="AH118" s="40"/>
      <c r="AI118" s="40"/>
      <c r="AJ118" s="40"/>
      <c r="AK118" s="40"/>
      <c r="AL118" s="261"/>
      <c r="AM118" s="259"/>
      <c r="AN118" s="259"/>
      <c r="AO118" s="259"/>
      <c r="AP118" s="259"/>
      <c r="AQ118" s="259"/>
      <c r="AR118" s="259"/>
      <c r="AS118" s="259"/>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R118" s="507"/>
      <c r="BS118" s="507"/>
      <c r="BT118" s="507"/>
      <c r="BU118" s="507"/>
      <c r="BV118" s="507"/>
      <c r="BW118" s="507"/>
      <c r="BX118" s="507"/>
      <c r="BY118" s="507"/>
      <c r="BZ118" s="507"/>
      <c r="CA118" s="507"/>
      <c r="CB118" s="507"/>
      <c r="CC118" s="507"/>
      <c r="CD118" s="507"/>
      <c r="CE118" s="507"/>
      <c r="CF118" s="507"/>
      <c r="CG118" s="507"/>
      <c r="CH118" s="507"/>
      <c r="CI118" s="507"/>
      <c r="CJ118" s="507"/>
      <c r="CK118" s="507"/>
      <c r="CL118" s="507"/>
      <c r="CM118" s="507"/>
      <c r="CO118" s="511"/>
      <c r="CP118" s="511"/>
      <c r="CQ118" s="511"/>
      <c r="CR118" s="511"/>
      <c r="CS118" s="511"/>
      <c r="CT118" s="511"/>
      <c r="CU118" s="511"/>
      <c r="CV118" s="511"/>
      <c r="CW118" s="511"/>
      <c r="CX118" s="511"/>
      <c r="CY118" s="511"/>
      <c r="CZ118" s="511"/>
      <c r="DA118" s="511"/>
      <c r="DB118" s="511"/>
      <c r="DC118" s="511"/>
      <c r="DD118" s="511"/>
      <c r="DE118" s="511"/>
      <c r="DF118" s="511"/>
      <c r="DG118" s="511"/>
      <c r="DH118" s="511"/>
      <c r="DI118" s="511"/>
      <c r="DJ118" s="511"/>
      <c r="DL118" s="530"/>
      <c r="DM118" s="530"/>
      <c r="DN118" s="530"/>
      <c r="DO118" s="530"/>
      <c r="DP118" s="530"/>
      <c r="DQ118" s="530"/>
      <c r="DR118" s="530"/>
      <c r="DS118" s="530"/>
      <c r="DT118" s="530"/>
      <c r="DU118" s="530"/>
      <c r="DV118" s="530"/>
      <c r="DW118" s="530"/>
      <c r="DX118" s="530"/>
      <c r="DY118" s="530"/>
      <c r="DZ118" s="530"/>
      <c r="EA118" s="530"/>
      <c r="EB118" s="530"/>
      <c r="EC118" s="530"/>
      <c r="ED118" s="530"/>
      <c r="EE118" s="530"/>
      <c r="EF118" s="530"/>
      <c r="EG118" s="530"/>
      <c r="EI118" s="531"/>
      <c r="EJ118" s="531"/>
      <c r="EK118" s="536"/>
      <c r="EL118" s="531"/>
      <c r="EM118" s="531"/>
      <c r="EN118" s="531"/>
      <c r="EO118" s="531"/>
      <c r="EP118" s="531"/>
      <c r="EQ118" s="531"/>
      <c r="ER118" s="531"/>
      <c r="ES118" s="531"/>
      <c r="ET118" s="531"/>
      <c r="EU118" s="531"/>
      <c r="EV118" s="531"/>
      <c r="EW118" s="531"/>
      <c r="EX118" s="531"/>
      <c r="EY118" s="531"/>
      <c r="EZ118" s="531"/>
      <c r="FA118" s="531"/>
      <c r="FB118" s="531"/>
      <c r="FC118" s="531"/>
      <c r="FD118" s="531"/>
      <c r="FF118" s="532"/>
      <c r="FG118" s="532"/>
      <c r="FH118" s="532"/>
      <c r="FI118" s="532"/>
      <c r="FJ118" s="532"/>
      <c r="FK118" s="532"/>
      <c r="FL118" s="532"/>
      <c r="FM118" s="532"/>
      <c r="FN118" s="532"/>
      <c r="FO118" s="532"/>
      <c r="FP118" s="532"/>
      <c r="FQ118" s="532"/>
      <c r="FR118" s="532"/>
      <c r="FS118" s="532"/>
      <c r="FT118" s="532"/>
      <c r="FU118" s="532"/>
      <c r="FV118" s="532"/>
      <c r="FW118" s="532"/>
      <c r="FX118" s="532"/>
      <c r="FY118" s="532"/>
      <c r="FZ118" s="532"/>
      <c r="GA118" s="532"/>
      <c r="GC118" s="533"/>
      <c r="GD118" s="533"/>
      <c r="GE118" s="533"/>
      <c r="GF118" s="533"/>
      <c r="GG118" s="533"/>
      <c r="GH118" s="533"/>
      <c r="GI118" s="533"/>
      <c r="GJ118" s="533"/>
      <c r="GK118" s="533"/>
      <c r="GL118" s="533"/>
      <c r="GM118" s="533"/>
      <c r="GN118" s="533"/>
      <c r="GO118" s="533"/>
      <c r="GP118" s="533"/>
      <c r="GQ118" s="533"/>
      <c r="GR118" s="533"/>
      <c r="GS118" s="533"/>
      <c r="GT118" s="533"/>
      <c r="GU118" s="533"/>
      <c r="GV118" s="533"/>
      <c r="GW118" s="533"/>
      <c r="GX118" s="533"/>
      <c r="GZ118" s="511"/>
      <c r="HA118" s="511"/>
      <c r="HB118" s="511"/>
      <c r="HC118" s="511"/>
      <c r="HD118" s="511"/>
      <c r="HE118" s="511"/>
      <c r="HF118" s="511"/>
      <c r="HG118" s="511"/>
      <c r="HH118" s="511"/>
      <c r="HI118" s="511"/>
      <c r="HJ118" s="511"/>
      <c r="HK118" s="511"/>
      <c r="HL118" s="511"/>
      <c r="HM118" s="511"/>
      <c r="HN118" s="511"/>
      <c r="HO118" s="511"/>
      <c r="HP118" s="511"/>
      <c r="HQ118" s="511"/>
      <c r="HR118" s="511"/>
      <c r="HS118" s="511"/>
      <c r="HT118" s="511"/>
      <c r="HU118" s="511"/>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T118" s="531"/>
      <c r="IU118" s="531"/>
      <c r="IV118" s="531"/>
      <c r="IW118" s="531"/>
      <c r="IX118" s="531"/>
      <c r="IY118" s="531"/>
      <c r="IZ118" s="531"/>
      <c r="JA118" s="531"/>
      <c r="JB118" s="531"/>
      <c r="JC118" s="531"/>
      <c r="JD118" s="531"/>
      <c r="JE118" s="531"/>
      <c r="JF118" s="531"/>
      <c r="JG118" s="531"/>
      <c r="JH118" s="531"/>
      <c r="JI118" s="531"/>
      <c r="JJ118" s="531"/>
      <c r="JK118" s="531"/>
      <c r="JL118" s="531"/>
      <c r="JM118" s="531"/>
      <c r="JN118" s="531"/>
      <c r="JO118" s="531"/>
      <c r="JQ118" s="532"/>
      <c r="JR118" s="532"/>
      <c r="JS118" s="532"/>
      <c r="JT118" s="532"/>
      <c r="JU118" s="532"/>
      <c r="JV118" s="532"/>
      <c r="JW118" s="532"/>
      <c r="JX118" s="532"/>
      <c r="JY118" s="532"/>
      <c r="JZ118" s="532"/>
      <c r="KA118" s="532"/>
      <c r="KB118" s="532"/>
      <c r="KC118" s="532"/>
      <c r="KD118" s="532"/>
      <c r="KE118" s="532"/>
      <c r="KF118" s="532"/>
      <c r="KG118" s="532"/>
      <c r="KH118" s="532"/>
      <c r="KI118" s="532"/>
      <c r="KJ118" s="532"/>
      <c r="KK118" s="532"/>
      <c r="KL118" s="532"/>
      <c r="KN118" s="533"/>
      <c r="KO118" s="533"/>
      <c r="KP118" s="533"/>
      <c r="KQ118" s="533"/>
      <c r="KR118" s="533"/>
      <c r="KS118" s="533"/>
      <c r="KT118" s="533"/>
      <c r="KU118" s="533"/>
      <c r="KV118" s="533"/>
      <c r="KW118" s="533"/>
      <c r="KX118" s="533"/>
      <c r="KY118" s="533"/>
      <c r="KZ118" s="533"/>
      <c r="LA118" s="533"/>
      <c r="LB118" s="533"/>
      <c r="LC118" s="533"/>
      <c r="LD118" s="533"/>
      <c r="LE118" s="533"/>
      <c r="LF118" s="533"/>
      <c r="LG118" s="533"/>
      <c r="LH118" s="533"/>
      <c r="LI118" s="533"/>
    </row>
    <row r="119" spans="1:321" x14ac:dyDescent="0.25">
      <c r="A119" s="97" t="str">
        <f>LCI!A64</f>
        <v>CO2 Emissions (kg/yr)</v>
      </c>
      <c r="B119" s="93"/>
      <c r="C119" s="93"/>
      <c r="D119" s="93">
        <f>StarchFerm!K26*D$118</f>
        <v>272706.38890319999</v>
      </c>
      <c r="E119" s="93"/>
      <c r="F119" s="93"/>
      <c r="G119" s="93"/>
      <c r="H119" s="93"/>
      <c r="I119" s="93"/>
      <c r="J119" s="126">
        <f>J118*GasFT!K18</f>
        <v>1134931.9815</v>
      </c>
      <c r="K119" s="126">
        <f>K118*GasFT!Q18</f>
        <v>882341.91359999997</v>
      </c>
      <c r="L119" s="126">
        <f>L118*GasFT!W18</f>
        <v>2166464.52</v>
      </c>
      <c r="M119" s="96"/>
      <c r="N119" s="93"/>
      <c r="O119" s="94">
        <f>O118*GasFT!AC18</f>
        <v>984756.6</v>
      </c>
      <c r="P119" s="248"/>
      <c r="Q119" s="248"/>
      <c r="R119" s="248"/>
      <c r="S119" s="248"/>
      <c r="T119" s="266"/>
      <c r="U119" s="248"/>
      <c r="V119" s="248"/>
      <c r="X119" s="44"/>
      <c r="Y119" s="40"/>
      <c r="Z119" s="40"/>
      <c r="AA119" s="40"/>
      <c r="AB119" s="40"/>
      <c r="AC119" s="40"/>
      <c r="AD119" s="40"/>
      <c r="AE119" s="40"/>
      <c r="AF119" s="40"/>
      <c r="AG119" s="40"/>
      <c r="AH119" s="40"/>
      <c r="AI119" s="40"/>
      <c r="AJ119" s="40"/>
      <c r="AK119" s="40"/>
      <c r="AL119" s="261"/>
      <c r="AM119" s="259"/>
      <c r="AN119" s="259"/>
      <c r="AO119" s="259"/>
      <c r="AP119" s="259"/>
      <c r="AQ119" s="259"/>
      <c r="AR119" s="259"/>
      <c r="AS119" s="259"/>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R119" s="507"/>
      <c r="BS119" s="507"/>
      <c r="BT119" s="507"/>
      <c r="BU119" s="507"/>
      <c r="BV119" s="507"/>
      <c r="BW119" s="507"/>
      <c r="BX119" s="507"/>
      <c r="BY119" s="507"/>
      <c r="BZ119" s="507"/>
      <c r="CA119" s="507"/>
      <c r="CB119" s="507"/>
      <c r="CC119" s="507"/>
      <c r="CD119" s="507"/>
      <c r="CE119" s="507"/>
      <c r="CF119" s="507"/>
      <c r="CG119" s="507"/>
      <c r="CH119" s="507"/>
      <c r="CI119" s="507"/>
      <c r="CJ119" s="507"/>
      <c r="CK119" s="507"/>
      <c r="CL119" s="507"/>
      <c r="CM119" s="507"/>
      <c r="CO119" s="511"/>
      <c r="CP119" s="511"/>
      <c r="CQ119" s="511"/>
      <c r="CR119" s="511"/>
      <c r="CS119" s="511"/>
      <c r="CT119" s="511"/>
      <c r="CU119" s="511"/>
      <c r="CV119" s="511"/>
      <c r="CW119" s="511"/>
      <c r="CX119" s="511"/>
      <c r="CY119" s="511"/>
      <c r="CZ119" s="511"/>
      <c r="DA119" s="511"/>
      <c r="DB119" s="511"/>
      <c r="DC119" s="511"/>
      <c r="DD119" s="511"/>
      <c r="DE119" s="511"/>
      <c r="DF119" s="511"/>
      <c r="DG119" s="511"/>
      <c r="DH119" s="511"/>
      <c r="DI119" s="511"/>
      <c r="DJ119" s="511"/>
      <c r="DL119" s="530"/>
      <c r="DM119" s="530"/>
      <c r="DN119" s="530"/>
      <c r="DO119" s="530"/>
      <c r="DP119" s="530"/>
      <c r="DQ119" s="530"/>
      <c r="DR119" s="530"/>
      <c r="DS119" s="530"/>
      <c r="DT119" s="530"/>
      <c r="DU119" s="530"/>
      <c r="DV119" s="530"/>
      <c r="DW119" s="530"/>
      <c r="DX119" s="530"/>
      <c r="DY119" s="530"/>
      <c r="DZ119" s="530"/>
      <c r="EA119" s="530"/>
      <c r="EB119" s="530"/>
      <c r="EC119" s="530"/>
      <c r="ED119" s="530"/>
      <c r="EE119" s="530"/>
      <c r="EF119" s="530"/>
      <c r="EG119" s="530"/>
      <c r="EI119" s="531"/>
      <c r="EJ119" s="531"/>
      <c r="EK119" s="536"/>
      <c r="EL119" s="531"/>
      <c r="EM119" s="531"/>
      <c r="EN119" s="531"/>
      <c r="EO119" s="531"/>
      <c r="EP119" s="531"/>
      <c r="EQ119" s="531"/>
      <c r="ER119" s="531"/>
      <c r="ES119" s="531"/>
      <c r="ET119" s="531"/>
      <c r="EU119" s="531"/>
      <c r="EV119" s="531"/>
      <c r="EW119" s="531"/>
      <c r="EX119" s="531"/>
      <c r="EY119" s="531"/>
      <c r="EZ119" s="531"/>
      <c r="FA119" s="531"/>
      <c r="FB119" s="531"/>
      <c r="FC119" s="531"/>
      <c r="FD119" s="531"/>
      <c r="FF119" s="532"/>
      <c r="FG119" s="532"/>
      <c r="FH119" s="532"/>
      <c r="FI119" s="532"/>
      <c r="FJ119" s="532"/>
      <c r="FK119" s="532"/>
      <c r="FL119" s="532"/>
      <c r="FM119" s="532"/>
      <c r="FN119" s="532"/>
      <c r="FO119" s="532"/>
      <c r="FP119" s="532"/>
      <c r="FQ119" s="532"/>
      <c r="FR119" s="532"/>
      <c r="FS119" s="532"/>
      <c r="FT119" s="532"/>
      <c r="FU119" s="532"/>
      <c r="FV119" s="532"/>
      <c r="FW119" s="532"/>
      <c r="FX119" s="532"/>
      <c r="FY119" s="532"/>
      <c r="FZ119" s="532"/>
      <c r="GA119" s="532"/>
      <c r="GC119" s="533"/>
      <c r="GD119" s="533"/>
      <c r="GE119" s="533"/>
      <c r="GF119" s="533"/>
      <c r="GG119" s="533"/>
      <c r="GH119" s="533"/>
      <c r="GI119" s="533"/>
      <c r="GJ119" s="533"/>
      <c r="GK119" s="533"/>
      <c r="GL119" s="533"/>
      <c r="GM119" s="533"/>
      <c r="GN119" s="533"/>
      <c r="GO119" s="533"/>
      <c r="GP119" s="533"/>
      <c r="GQ119" s="533"/>
      <c r="GR119" s="533"/>
      <c r="GS119" s="533"/>
      <c r="GT119" s="533"/>
      <c r="GU119" s="533"/>
      <c r="GV119" s="533"/>
      <c r="GW119" s="533"/>
      <c r="GX119" s="533"/>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T119" s="531"/>
      <c r="IU119" s="531"/>
      <c r="IV119" s="531"/>
      <c r="IW119" s="531"/>
      <c r="IX119" s="531"/>
      <c r="IY119" s="531"/>
      <c r="IZ119" s="531"/>
      <c r="JA119" s="531"/>
      <c r="JB119" s="531"/>
      <c r="JC119" s="531"/>
      <c r="JD119" s="531"/>
      <c r="JE119" s="531"/>
      <c r="JF119" s="531"/>
      <c r="JG119" s="531"/>
      <c r="JH119" s="531"/>
      <c r="JI119" s="531"/>
      <c r="JJ119" s="531"/>
      <c r="JK119" s="531"/>
      <c r="JL119" s="531"/>
      <c r="JM119" s="531"/>
      <c r="JN119" s="531"/>
      <c r="JO119" s="531"/>
      <c r="JQ119" s="532"/>
      <c r="JR119" s="532"/>
      <c r="JS119" s="532"/>
      <c r="JT119" s="532"/>
      <c r="JU119" s="532"/>
      <c r="JV119" s="532"/>
      <c r="JW119" s="532"/>
      <c r="JX119" s="532"/>
      <c r="JY119" s="532"/>
      <c r="JZ119" s="532"/>
      <c r="KA119" s="532"/>
      <c r="KB119" s="532"/>
      <c r="KC119" s="532"/>
      <c r="KD119" s="532"/>
      <c r="KE119" s="532"/>
      <c r="KF119" s="532"/>
      <c r="KG119" s="532"/>
      <c r="KH119" s="532"/>
      <c r="KI119" s="532"/>
      <c r="KJ119" s="532"/>
      <c r="KK119" s="532"/>
      <c r="KL119" s="532"/>
      <c r="KN119" s="533"/>
      <c r="KO119" s="533"/>
      <c r="KP119" s="533"/>
      <c r="KQ119" s="533"/>
      <c r="KR119" s="533"/>
      <c r="KS119" s="533"/>
      <c r="KT119" s="533"/>
      <c r="KU119" s="533"/>
      <c r="KV119" s="533"/>
      <c r="KW119" s="533"/>
      <c r="KX119" s="533"/>
      <c r="KY119" s="533"/>
      <c r="KZ119" s="533"/>
      <c r="LA119" s="533"/>
      <c r="LB119" s="533"/>
      <c r="LC119" s="533"/>
      <c r="LD119" s="533"/>
      <c r="LE119" s="533"/>
      <c r="LF119" s="533"/>
      <c r="LG119" s="533"/>
      <c r="LH119" s="533"/>
      <c r="LI119" s="533"/>
    </row>
    <row r="120" spans="1:321" x14ac:dyDescent="0.25">
      <c r="A120" s="97" t="str">
        <f>LCI!A70</f>
        <v>Algal Biomass, LEA Meal (kg/yr)</v>
      </c>
      <c r="B120" s="93"/>
      <c r="C120" s="93"/>
      <c r="D120" s="93"/>
      <c r="E120" s="93"/>
      <c r="F120" s="93"/>
      <c r="G120" s="93"/>
      <c r="H120" s="93"/>
      <c r="I120" s="93"/>
      <c r="J120" s="93"/>
      <c r="K120" s="93"/>
      <c r="L120" s="93"/>
      <c r="M120" s="297">
        <f>HexExtAlg!K16*M$118</f>
        <v>3933130.502556839</v>
      </c>
      <c r="N120" s="93"/>
      <c r="O120" s="94"/>
      <c r="P120" s="248"/>
      <c r="Q120" s="248"/>
      <c r="R120" s="248"/>
      <c r="S120" s="248"/>
      <c r="T120" s="266"/>
      <c r="U120" s="248"/>
      <c r="V120" s="248"/>
      <c r="X120" s="44"/>
      <c r="Y120" s="40"/>
      <c r="Z120" s="40"/>
      <c r="AA120" s="40"/>
      <c r="AB120" s="40"/>
      <c r="AC120" s="40"/>
      <c r="AD120" s="40"/>
      <c r="AE120" s="40"/>
      <c r="AF120" s="40"/>
      <c r="AG120" s="40"/>
      <c r="AH120" s="40"/>
      <c r="AI120" s="40"/>
      <c r="AJ120" s="40"/>
      <c r="AK120" s="40"/>
      <c r="AL120" s="261"/>
      <c r="AM120" s="259"/>
      <c r="AN120" s="259"/>
      <c r="AO120" s="259"/>
      <c r="AP120" s="259"/>
      <c r="AQ120" s="259"/>
      <c r="AR120" s="259"/>
      <c r="AS120" s="259"/>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R120" s="507"/>
      <c r="BS120" s="507"/>
      <c r="BT120" s="507"/>
      <c r="BU120" s="507"/>
      <c r="BV120" s="507"/>
      <c r="BW120" s="507"/>
      <c r="BX120" s="507"/>
      <c r="BY120" s="507"/>
      <c r="BZ120" s="507"/>
      <c r="CA120" s="507"/>
      <c r="CB120" s="507"/>
      <c r="CC120" s="507"/>
      <c r="CD120" s="507"/>
      <c r="CE120" s="507"/>
      <c r="CF120" s="507"/>
      <c r="CG120" s="507"/>
      <c r="CH120" s="507"/>
      <c r="CI120" s="507"/>
      <c r="CJ120" s="507"/>
      <c r="CK120" s="507"/>
      <c r="CL120" s="507"/>
      <c r="CM120" s="507"/>
      <c r="CO120" s="511"/>
      <c r="CP120" s="511"/>
      <c r="CQ120" s="511"/>
      <c r="CR120" s="511"/>
      <c r="CS120" s="511"/>
      <c r="CT120" s="511"/>
      <c r="CU120" s="511"/>
      <c r="CV120" s="511"/>
      <c r="CW120" s="511"/>
      <c r="CX120" s="511"/>
      <c r="CY120" s="511"/>
      <c r="CZ120" s="511"/>
      <c r="DA120" s="511"/>
      <c r="DB120" s="511"/>
      <c r="DC120" s="511"/>
      <c r="DD120" s="511"/>
      <c r="DE120" s="511"/>
      <c r="DF120" s="511"/>
      <c r="DG120" s="511"/>
      <c r="DH120" s="511"/>
      <c r="DI120" s="511"/>
      <c r="DJ120" s="511"/>
      <c r="DL120" s="530"/>
      <c r="DM120" s="530"/>
      <c r="DN120" s="530"/>
      <c r="DO120" s="530"/>
      <c r="DP120" s="530"/>
      <c r="DQ120" s="530"/>
      <c r="DR120" s="530"/>
      <c r="DS120" s="530"/>
      <c r="DT120" s="530"/>
      <c r="DU120" s="530"/>
      <c r="DV120" s="530"/>
      <c r="DW120" s="530"/>
      <c r="DX120" s="530"/>
      <c r="DY120" s="530"/>
      <c r="DZ120" s="530"/>
      <c r="EA120" s="530"/>
      <c r="EB120" s="530"/>
      <c r="EC120" s="530"/>
      <c r="ED120" s="530"/>
      <c r="EE120" s="530"/>
      <c r="EF120" s="530"/>
      <c r="EG120" s="530"/>
      <c r="EI120" s="531"/>
      <c r="EJ120" s="531"/>
      <c r="EK120" s="536"/>
      <c r="EL120" s="531"/>
      <c r="EM120" s="531"/>
      <c r="EN120" s="531"/>
      <c r="EO120" s="531"/>
      <c r="EP120" s="531"/>
      <c r="EQ120" s="531"/>
      <c r="ER120" s="531"/>
      <c r="ES120" s="531"/>
      <c r="ET120" s="531"/>
      <c r="EU120" s="531"/>
      <c r="EV120" s="531"/>
      <c r="EW120" s="531"/>
      <c r="EX120" s="531"/>
      <c r="EY120" s="531"/>
      <c r="EZ120" s="531"/>
      <c r="FA120" s="531"/>
      <c r="FB120" s="531"/>
      <c r="FC120" s="531"/>
      <c r="FD120" s="531"/>
      <c r="FF120" s="532"/>
      <c r="FG120" s="532"/>
      <c r="FH120" s="532"/>
      <c r="FI120" s="532"/>
      <c r="FJ120" s="532"/>
      <c r="FK120" s="532"/>
      <c r="FL120" s="532"/>
      <c r="FM120" s="532"/>
      <c r="FN120" s="532"/>
      <c r="FO120" s="532"/>
      <c r="FP120" s="532"/>
      <c r="FQ120" s="532"/>
      <c r="FR120" s="532"/>
      <c r="FS120" s="532"/>
      <c r="FT120" s="532"/>
      <c r="FU120" s="532"/>
      <c r="FV120" s="532"/>
      <c r="FW120" s="532"/>
      <c r="FX120" s="532"/>
      <c r="FY120" s="532"/>
      <c r="FZ120" s="532"/>
      <c r="GA120" s="532"/>
      <c r="GC120" s="533"/>
      <c r="GD120" s="533"/>
      <c r="GE120" s="533"/>
      <c r="GF120" s="533"/>
      <c r="GG120" s="533"/>
      <c r="GH120" s="533"/>
      <c r="GI120" s="533"/>
      <c r="GJ120" s="533"/>
      <c r="GK120" s="533"/>
      <c r="GL120" s="533"/>
      <c r="GM120" s="533"/>
      <c r="GN120" s="533"/>
      <c r="GO120" s="533"/>
      <c r="GP120" s="533"/>
      <c r="GQ120" s="533"/>
      <c r="GR120" s="533"/>
      <c r="GS120" s="533"/>
      <c r="GT120" s="533"/>
      <c r="GU120" s="533"/>
      <c r="GV120" s="533"/>
      <c r="GW120" s="533"/>
      <c r="GX120" s="533"/>
      <c r="GZ120" s="511"/>
      <c r="HA120" s="511"/>
      <c r="HB120" s="511"/>
      <c r="HC120" s="511"/>
      <c r="HD120" s="511"/>
      <c r="HE120" s="511"/>
      <c r="HF120" s="511"/>
      <c r="HG120" s="511"/>
      <c r="HH120" s="511"/>
      <c r="HI120" s="511"/>
      <c r="HJ120" s="511"/>
      <c r="HK120" s="511"/>
      <c r="HL120" s="511"/>
      <c r="HM120" s="511"/>
      <c r="HN120" s="511"/>
      <c r="HO120" s="511"/>
      <c r="HP120" s="511"/>
      <c r="HQ120" s="511"/>
      <c r="HR120" s="511"/>
      <c r="HS120" s="511"/>
      <c r="HT120" s="511"/>
      <c r="HU120" s="511"/>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T120" s="531"/>
      <c r="IU120" s="531"/>
      <c r="IV120" s="531"/>
      <c r="IW120" s="531"/>
      <c r="IX120" s="531"/>
      <c r="IY120" s="531"/>
      <c r="IZ120" s="531"/>
      <c r="JA120" s="531"/>
      <c r="JB120" s="531"/>
      <c r="JC120" s="531"/>
      <c r="JD120" s="531"/>
      <c r="JE120" s="531"/>
      <c r="JF120" s="531"/>
      <c r="JG120" s="531"/>
      <c r="JH120" s="531"/>
      <c r="JI120" s="531"/>
      <c r="JJ120" s="531"/>
      <c r="JK120" s="531"/>
      <c r="JL120" s="531"/>
      <c r="JM120" s="531"/>
      <c r="JN120" s="531"/>
      <c r="JO120" s="531"/>
      <c r="JQ120" s="532"/>
      <c r="JR120" s="532"/>
      <c r="JS120" s="532"/>
      <c r="JT120" s="532"/>
      <c r="JU120" s="532"/>
      <c r="JV120" s="532"/>
      <c r="JW120" s="532"/>
      <c r="JX120" s="532"/>
      <c r="JY120" s="532"/>
      <c r="JZ120" s="532"/>
      <c r="KA120" s="532"/>
      <c r="KB120" s="532"/>
      <c r="KC120" s="532"/>
      <c r="KD120" s="532"/>
      <c r="KE120" s="532"/>
      <c r="KF120" s="532"/>
      <c r="KG120" s="532"/>
      <c r="KH120" s="532"/>
      <c r="KI120" s="532"/>
      <c r="KJ120" s="532"/>
      <c r="KK120" s="532"/>
      <c r="KL120" s="532"/>
      <c r="KN120" s="533"/>
      <c r="KO120" s="533"/>
      <c r="KP120" s="533"/>
      <c r="KQ120" s="533"/>
      <c r="KR120" s="533"/>
      <c r="KS120" s="533"/>
      <c r="KT120" s="533"/>
      <c r="KU120" s="533"/>
      <c r="KV120" s="533"/>
      <c r="KW120" s="533"/>
      <c r="KX120" s="533"/>
      <c r="KY120" s="533"/>
      <c r="KZ120" s="533"/>
      <c r="LA120" s="533"/>
      <c r="LB120" s="533"/>
      <c r="LC120" s="533"/>
      <c r="LD120" s="533"/>
      <c r="LE120" s="533"/>
      <c r="LF120" s="533"/>
      <c r="LG120" s="533"/>
      <c r="LH120" s="533"/>
      <c r="LI120" s="533"/>
    </row>
    <row r="121" spans="1:321" x14ac:dyDescent="0.25">
      <c r="A121" s="97" t="str">
        <f>LCI!A71</f>
        <v>Algal Oil (kg/yr)</v>
      </c>
      <c r="B121" s="93"/>
      <c r="C121" s="93"/>
      <c r="D121" s="93"/>
      <c r="E121" s="93"/>
      <c r="F121" s="93"/>
      <c r="G121" s="93"/>
      <c r="H121" s="93"/>
      <c r="I121" s="93"/>
      <c r="J121" s="93"/>
      <c r="K121" s="93"/>
      <c r="L121" s="93"/>
      <c r="M121" s="297">
        <f>HexExtAlg!K15*M$118</f>
        <v>995026.49769316055</v>
      </c>
      <c r="N121" s="440">
        <f>N118*HTL!I12</f>
        <v>2464078.5001249998</v>
      </c>
      <c r="O121" s="94"/>
      <c r="P121" s="248"/>
      <c r="Q121" s="248"/>
      <c r="R121" s="248"/>
      <c r="S121" s="248"/>
      <c r="T121" s="266"/>
      <c r="U121" s="248"/>
      <c r="V121" s="248"/>
      <c r="X121" s="44"/>
      <c r="Y121" s="40"/>
      <c r="Z121" s="40"/>
      <c r="AA121" s="40"/>
      <c r="AB121" s="40"/>
      <c r="AC121" s="40"/>
      <c r="AD121" s="40"/>
      <c r="AE121" s="40"/>
      <c r="AF121" s="40"/>
      <c r="AG121" s="40"/>
      <c r="AH121" s="40"/>
      <c r="AI121" s="40"/>
      <c r="AJ121" s="40"/>
      <c r="AK121" s="40"/>
      <c r="AL121" s="261"/>
      <c r="AM121" s="259"/>
      <c r="AN121" s="259"/>
      <c r="AO121" s="259"/>
      <c r="AP121" s="259"/>
      <c r="AQ121" s="259"/>
      <c r="AR121" s="259"/>
      <c r="AS121" s="259"/>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R121" s="507"/>
      <c r="BS121" s="507"/>
      <c r="BT121" s="507"/>
      <c r="BU121" s="507"/>
      <c r="BV121" s="507"/>
      <c r="BW121" s="507"/>
      <c r="BX121" s="507"/>
      <c r="BY121" s="507"/>
      <c r="BZ121" s="507"/>
      <c r="CA121" s="507"/>
      <c r="CB121" s="507"/>
      <c r="CC121" s="507"/>
      <c r="CD121" s="507"/>
      <c r="CE121" s="507"/>
      <c r="CF121" s="507"/>
      <c r="CG121" s="507"/>
      <c r="CH121" s="507"/>
      <c r="CI121" s="507"/>
      <c r="CJ121" s="507"/>
      <c r="CK121" s="507"/>
      <c r="CL121" s="507"/>
      <c r="CM121" s="507"/>
      <c r="CO121" s="511"/>
      <c r="CP121" s="511"/>
      <c r="CQ121" s="511"/>
      <c r="CR121" s="511"/>
      <c r="CS121" s="511"/>
      <c r="CT121" s="511"/>
      <c r="CU121" s="511"/>
      <c r="CV121" s="511"/>
      <c r="CW121" s="511"/>
      <c r="CX121" s="511"/>
      <c r="CY121" s="511"/>
      <c r="CZ121" s="511"/>
      <c r="DA121" s="511"/>
      <c r="DB121" s="511"/>
      <c r="DC121" s="511"/>
      <c r="DD121" s="511"/>
      <c r="DE121" s="511"/>
      <c r="DF121" s="511"/>
      <c r="DG121" s="511"/>
      <c r="DH121" s="511"/>
      <c r="DI121" s="511"/>
      <c r="DJ121" s="511"/>
      <c r="DL121" s="530"/>
      <c r="DM121" s="530"/>
      <c r="DN121" s="530"/>
      <c r="DO121" s="530"/>
      <c r="DP121" s="530"/>
      <c r="DQ121" s="530"/>
      <c r="DR121" s="530"/>
      <c r="DS121" s="530"/>
      <c r="DT121" s="530"/>
      <c r="DU121" s="530"/>
      <c r="DV121" s="530"/>
      <c r="DW121" s="530"/>
      <c r="DX121" s="530"/>
      <c r="DY121" s="530"/>
      <c r="DZ121" s="530"/>
      <c r="EA121" s="530"/>
      <c r="EB121" s="530"/>
      <c r="EC121" s="530"/>
      <c r="ED121" s="530"/>
      <c r="EE121" s="530"/>
      <c r="EF121" s="530"/>
      <c r="EG121" s="530"/>
      <c r="EI121" s="531"/>
      <c r="EJ121" s="531"/>
      <c r="EK121" s="536"/>
      <c r="EL121" s="531"/>
      <c r="EM121" s="531"/>
      <c r="EN121" s="531"/>
      <c r="EO121" s="531"/>
      <c r="EP121" s="531"/>
      <c r="EQ121" s="531"/>
      <c r="ER121" s="531"/>
      <c r="ES121" s="531"/>
      <c r="ET121" s="531"/>
      <c r="EU121" s="531"/>
      <c r="EV121" s="531"/>
      <c r="EW121" s="531"/>
      <c r="EX121" s="531"/>
      <c r="EY121" s="531"/>
      <c r="EZ121" s="531"/>
      <c r="FA121" s="531"/>
      <c r="FB121" s="531"/>
      <c r="FC121" s="531"/>
      <c r="FD121" s="531"/>
      <c r="FF121" s="532"/>
      <c r="FG121" s="532"/>
      <c r="FH121" s="532"/>
      <c r="FI121" s="532"/>
      <c r="FJ121" s="532"/>
      <c r="FK121" s="532"/>
      <c r="FL121" s="532"/>
      <c r="FM121" s="532"/>
      <c r="FN121" s="532"/>
      <c r="FO121" s="532"/>
      <c r="FP121" s="532"/>
      <c r="FQ121" s="532"/>
      <c r="FR121" s="532"/>
      <c r="FS121" s="532"/>
      <c r="FT121" s="532"/>
      <c r="FU121" s="532"/>
      <c r="FV121" s="532"/>
      <c r="FW121" s="532"/>
      <c r="FX121" s="532"/>
      <c r="FY121" s="532"/>
      <c r="FZ121" s="532"/>
      <c r="GA121" s="532"/>
      <c r="GC121" s="533"/>
      <c r="GD121" s="533"/>
      <c r="GE121" s="533"/>
      <c r="GF121" s="533"/>
      <c r="GG121" s="533"/>
      <c r="GH121" s="533"/>
      <c r="GI121" s="533"/>
      <c r="GJ121" s="533"/>
      <c r="GK121" s="533"/>
      <c r="GL121" s="533"/>
      <c r="GM121" s="533"/>
      <c r="GN121" s="533"/>
      <c r="GO121" s="533"/>
      <c r="GP121" s="533"/>
      <c r="GQ121" s="533"/>
      <c r="GR121" s="533"/>
      <c r="GS121" s="533"/>
      <c r="GT121" s="533"/>
      <c r="GU121" s="533"/>
      <c r="GV121" s="533"/>
      <c r="GW121" s="533"/>
      <c r="GX121" s="533"/>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T121" s="531"/>
      <c r="IU121" s="531"/>
      <c r="IV121" s="531"/>
      <c r="IW121" s="531"/>
      <c r="IX121" s="531"/>
      <c r="IY121" s="531"/>
      <c r="IZ121" s="531"/>
      <c r="JA121" s="531"/>
      <c r="JB121" s="531"/>
      <c r="JC121" s="531"/>
      <c r="JD121" s="531"/>
      <c r="JE121" s="531"/>
      <c r="JF121" s="531"/>
      <c r="JG121" s="531"/>
      <c r="JH121" s="531"/>
      <c r="JI121" s="531"/>
      <c r="JJ121" s="531"/>
      <c r="JK121" s="531"/>
      <c r="JL121" s="531"/>
      <c r="JM121" s="531"/>
      <c r="JN121" s="531"/>
      <c r="JO121" s="531"/>
      <c r="JQ121" s="532"/>
      <c r="JR121" s="532"/>
      <c r="JS121" s="532"/>
      <c r="JT121" s="532"/>
      <c r="JU121" s="532"/>
      <c r="JV121" s="532"/>
      <c r="JW121" s="532"/>
      <c r="JX121" s="532"/>
      <c r="JY121" s="532"/>
      <c r="JZ121" s="532"/>
      <c r="KA121" s="532"/>
      <c r="KB121" s="532"/>
      <c r="KC121" s="532"/>
      <c r="KD121" s="532"/>
      <c r="KE121" s="532"/>
      <c r="KF121" s="532"/>
      <c r="KG121" s="532"/>
      <c r="KH121" s="532"/>
      <c r="KI121" s="532"/>
      <c r="KJ121" s="532"/>
      <c r="KK121" s="532"/>
      <c r="KL121" s="532"/>
      <c r="KN121" s="533"/>
      <c r="KO121" s="533"/>
      <c r="KP121" s="533"/>
      <c r="KQ121" s="533"/>
      <c r="KR121" s="533"/>
      <c r="KS121" s="533"/>
      <c r="KT121" s="533"/>
      <c r="KU121" s="533"/>
      <c r="KV121" s="533"/>
      <c r="KW121" s="533"/>
      <c r="KX121" s="533"/>
      <c r="KY121" s="533"/>
      <c r="KZ121" s="533"/>
      <c r="LA121" s="533"/>
      <c r="LB121" s="533"/>
      <c r="LC121" s="533"/>
      <c r="LD121" s="533"/>
      <c r="LE121" s="533"/>
      <c r="LF121" s="533"/>
      <c r="LG121" s="533"/>
      <c r="LH121" s="533"/>
      <c r="LI121" s="533"/>
    </row>
    <row r="122" spans="1:321" x14ac:dyDescent="0.25">
      <c r="A122" s="97" t="s">
        <v>387</v>
      </c>
      <c r="B122" s="93"/>
      <c r="C122" s="93"/>
      <c r="D122" s="93"/>
      <c r="E122" s="93"/>
      <c r="F122" s="93"/>
      <c r="G122" s="93"/>
      <c r="H122" s="93"/>
      <c r="I122" s="93"/>
      <c r="J122" s="93"/>
      <c r="K122" s="93"/>
      <c r="L122" s="93"/>
      <c r="M122" s="297"/>
      <c r="N122" s="126">
        <f>N118*HTL!I13</f>
        <v>0</v>
      </c>
      <c r="O122" s="94"/>
      <c r="P122" s="248"/>
      <c r="Q122" s="248"/>
      <c r="R122" s="248"/>
      <c r="S122" s="248"/>
      <c r="T122" s="266"/>
      <c r="U122" s="248"/>
      <c r="V122" s="248"/>
      <c r="X122" s="44"/>
      <c r="Y122" s="40"/>
      <c r="Z122" s="40"/>
      <c r="AA122" s="40"/>
      <c r="AB122" s="40"/>
      <c r="AC122" s="40"/>
      <c r="AD122" s="40"/>
      <c r="AE122" s="40"/>
      <c r="AF122" s="40"/>
      <c r="AG122" s="40"/>
      <c r="AH122" s="40"/>
      <c r="AI122" s="40"/>
      <c r="AJ122" s="40"/>
      <c r="AK122" s="40"/>
      <c r="AL122" s="261"/>
      <c r="AM122" s="259"/>
      <c r="AN122" s="259"/>
      <c r="AO122" s="259"/>
      <c r="AP122" s="259"/>
      <c r="AQ122" s="259"/>
      <c r="AR122" s="259"/>
      <c r="AS122" s="259"/>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R122" s="507"/>
      <c r="BS122" s="507"/>
      <c r="BT122" s="507"/>
      <c r="BU122" s="507"/>
      <c r="BV122" s="507"/>
      <c r="BW122" s="507"/>
      <c r="BX122" s="507"/>
      <c r="BY122" s="507"/>
      <c r="BZ122" s="507"/>
      <c r="CA122" s="507"/>
      <c r="CB122" s="507"/>
      <c r="CC122" s="507"/>
      <c r="CD122" s="507"/>
      <c r="CE122" s="507"/>
      <c r="CF122" s="507"/>
      <c r="CG122" s="507"/>
      <c r="CH122" s="507"/>
      <c r="CI122" s="507"/>
      <c r="CJ122" s="507"/>
      <c r="CK122" s="507"/>
      <c r="CL122" s="507"/>
      <c r="CM122" s="507"/>
      <c r="CO122" s="511"/>
      <c r="CP122" s="511"/>
      <c r="CQ122" s="511"/>
      <c r="CR122" s="511"/>
      <c r="CS122" s="511"/>
      <c r="CT122" s="511"/>
      <c r="CU122" s="511"/>
      <c r="CV122" s="511"/>
      <c r="CW122" s="511"/>
      <c r="CX122" s="511"/>
      <c r="CY122" s="511"/>
      <c r="CZ122" s="511"/>
      <c r="DA122" s="511"/>
      <c r="DB122" s="511"/>
      <c r="DC122" s="511"/>
      <c r="DD122" s="511"/>
      <c r="DE122" s="511"/>
      <c r="DF122" s="511"/>
      <c r="DG122" s="511"/>
      <c r="DH122" s="511"/>
      <c r="DI122" s="511"/>
      <c r="DJ122" s="511"/>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I122" s="531"/>
      <c r="EJ122" s="531"/>
      <c r="EK122" s="536"/>
      <c r="EL122" s="531"/>
      <c r="EM122" s="531"/>
      <c r="EN122" s="531"/>
      <c r="EO122" s="531"/>
      <c r="EP122" s="531"/>
      <c r="EQ122" s="531"/>
      <c r="ER122" s="531"/>
      <c r="ES122" s="531"/>
      <c r="ET122" s="531"/>
      <c r="EU122" s="531"/>
      <c r="EV122" s="531"/>
      <c r="EW122" s="531"/>
      <c r="EX122" s="531"/>
      <c r="EY122" s="531"/>
      <c r="EZ122" s="531"/>
      <c r="FA122" s="531"/>
      <c r="FB122" s="531"/>
      <c r="FC122" s="531"/>
      <c r="FD122" s="531"/>
      <c r="FF122" s="532"/>
      <c r="FG122" s="532"/>
      <c r="FH122" s="532"/>
      <c r="FI122" s="532"/>
      <c r="FJ122" s="532"/>
      <c r="FK122" s="532"/>
      <c r="FL122" s="532"/>
      <c r="FM122" s="532"/>
      <c r="FN122" s="532"/>
      <c r="FO122" s="532"/>
      <c r="FP122" s="532"/>
      <c r="FQ122" s="532"/>
      <c r="FR122" s="532"/>
      <c r="FS122" s="532"/>
      <c r="FT122" s="532"/>
      <c r="FU122" s="532"/>
      <c r="FV122" s="532"/>
      <c r="FW122" s="532"/>
      <c r="FX122" s="532"/>
      <c r="FY122" s="532"/>
      <c r="FZ122" s="532"/>
      <c r="GA122" s="532"/>
      <c r="GC122" s="533"/>
      <c r="GD122" s="533"/>
      <c r="GE122" s="533"/>
      <c r="GF122" s="533"/>
      <c r="GG122" s="533"/>
      <c r="GH122" s="533"/>
      <c r="GI122" s="533"/>
      <c r="GJ122" s="533"/>
      <c r="GK122" s="533"/>
      <c r="GL122" s="533"/>
      <c r="GM122" s="533"/>
      <c r="GN122" s="533"/>
      <c r="GO122" s="533"/>
      <c r="GP122" s="533"/>
      <c r="GQ122" s="533"/>
      <c r="GR122" s="533"/>
      <c r="GS122" s="533"/>
      <c r="GT122" s="533"/>
      <c r="GU122" s="533"/>
      <c r="GV122" s="533"/>
      <c r="GW122" s="533"/>
      <c r="GX122" s="533"/>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T122" s="531"/>
      <c r="IU122" s="531"/>
      <c r="IV122" s="531"/>
      <c r="IW122" s="531"/>
      <c r="IX122" s="531"/>
      <c r="IY122" s="531"/>
      <c r="IZ122" s="531"/>
      <c r="JA122" s="531"/>
      <c r="JB122" s="531"/>
      <c r="JC122" s="531"/>
      <c r="JD122" s="531"/>
      <c r="JE122" s="531"/>
      <c r="JF122" s="531"/>
      <c r="JG122" s="531"/>
      <c r="JH122" s="531"/>
      <c r="JI122" s="531"/>
      <c r="JJ122" s="531"/>
      <c r="JK122" s="531"/>
      <c r="JL122" s="531"/>
      <c r="JM122" s="531"/>
      <c r="JN122" s="531"/>
      <c r="JO122" s="531"/>
      <c r="JQ122" s="532"/>
      <c r="JR122" s="532"/>
      <c r="JS122" s="532"/>
      <c r="JT122" s="532"/>
      <c r="JU122" s="532"/>
      <c r="JV122" s="532"/>
      <c r="JW122" s="532"/>
      <c r="JX122" s="532"/>
      <c r="JY122" s="532"/>
      <c r="JZ122" s="532"/>
      <c r="KA122" s="532"/>
      <c r="KB122" s="532"/>
      <c r="KC122" s="532"/>
      <c r="KD122" s="532"/>
      <c r="KE122" s="532"/>
      <c r="KF122" s="532"/>
      <c r="KG122" s="532"/>
      <c r="KH122" s="532"/>
      <c r="KI122" s="532"/>
      <c r="KJ122" s="532"/>
      <c r="KK122" s="532"/>
      <c r="KL122" s="532"/>
      <c r="KN122" s="533"/>
      <c r="KO122" s="533"/>
      <c r="KP122" s="533"/>
      <c r="KQ122" s="533"/>
      <c r="KR122" s="533"/>
      <c r="KS122" s="533"/>
      <c r="KT122" s="533"/>
      <c r="KU122" s="533"/>
      <c r="KV122" s="533"/>
      <c r="KW122" s="533"/>
      <c r="KX122" s="533"/>
      <c r="KY122" s="533"/>
      <c r="KZ122" s="533"/>
      <c r="LA122" s="533"/>
      <c r="LB122" s="533"/>
      <c r="LC122" s="533"/>
      <c r="LD122" s="533"/>
      <c r="LE122" s="533"/>
      <c r="LF122" s="533"/>
      <c r="LG122" s="533"/>
      <c r="LH122" s="533"/>
      <c r="LI122" s="533"/>
    </row>
    <row r="123" spans="1:321" x14ac:dyDescent="0.25">
      <c r="A123" s="97" t="s">
        <v>389</v>
      </c>
      <c r="B123" s="93"/>
      <c r="C123" s="93"/>
      <c r="D123" s="93"/>
      <c r="E123" s="93"/>
      <c r="F123" s="93"/>
      <c r="G123" s="93"/>
      <c r="H123" s="93"/>
      <c r="I123" s="93"/>
      <c r="J123" s="93"/>
      <c r="K123" s="93"/>
      <c r="L123" s="93"/>
      <c r="M123" s="297"/>
      <c r="N123" s="126"/>
      <c r="O123" s="94"/>
      <c r="P123" s="248"/>
      <c r="Q123" s="248"/>
      <c r="R123" s="248"/>
      <c r="S123" s="248"/>
      <c r="T123" s="266"/>
      <c r="U123" s="248"/>
      <c r="V123" s="248"/>
      <c r="X123" s="44"/>
      <c r="Y123" s="40"/>
      <c r="Z123" s="40"/>
      <c r="AA123" s="40"/>
      <c r="AB123" s="40"/>
      <c r="AC123" s="40"/>
      <c r="AD123" s="40"/>
      <c r="AE123" s="40"/>
      <c r="AF123" s="40"/>
      <c r="AG123" s="40"/>
      <c r="AH123" s="40"/>
      <c r="AI123" s="40"/>
      <c r="AJ123" s="40"/>
      <c r="AK123" s="40"/>
      <c r="AL123" s="261"/>
      <c r="AM123" s="259"/>
      <c r="AN123" s="259"/>
      <c r="AO123" s="259"/>
      <c r="AP123" s="259"/>
      <c r="AQ123" s="259"/>
      <c r="AR123" s="259"/>
      <c r="AS123" s="259"/>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R123" s="507"/>
      <c r="BS123" s="507"/>
      <c r="BT123" s="507"/>
      <c r="BU123" s="507"/>
      <c r="BV123" s="507"/>
      <c r="BW123" s="507"/>
      <c r="BX123" s="507"/>
      <c r="BY123" s="507"/>
      <c r="BZ123" s="507"/>
      <c r="CA123" s="507"/>
      <c r="CB123" s="507"/>
      <c r="CC123" s="507"/>
      <c r="CD123" s="507"/>
      <c r="CE123" s="507"/>
      <c r="CF123" s="507"/>
      <c r="CG123" s="507"/>
      <c r="CH123" s="507"/>
      <c r="CI123" s="507"/>
      <c r="CJ123" s="507"/>
      <c r="CK123" s="507"/>
      <c r="CL123" s="507"/>
      <c r="CM123" s="507"/>
      <c r="CO123" s="511"/>
      <c r="CP123" s="511"/>
      <c r="CQ123" s="511"/>
      <c r="CR123" s="511"/>
      <c r="CS123" s="511"/>
      <c r="CT123" s="511"/>
      <c r="CU123" s="511"/>
      <c r="CV123" s="511"/>
      <c r="CW123" s="511"/>
      <c r="CX123" s="511"/>
      <c r="CY123" s="511"/>
      <c r="CZ123" s="511"/>
      <c r="DA123" s="511"/>
      <c r="DB123" s="511"/>
      <c r="DC123" s="511"/>
      <c r="DD123" s="511"/>
      <c r="DE123" s="511"/>
      <c r="DF123" s="511"/>
      <c r="DG123" s="511"/>
      <c r="DH123" s="511"/>
      <c r="DI123" s="511"/>
      <c r="DJ123" s="511"/>
      <c r="DL123" s="530"/>
      <c r="DM123" s="530"/>
      <c r="DN123" s="530"/>
      <c r="DO123" s="530"/>
      <c r="DP123" s="530"/>
      <c r="DQ123" s="530"/>
      <c r="DR123" s="530"/>
      <c r="DS123" s="530"/>
      <c r="DT123" s="530"/>
      <c r="DU123" s="530"/>
      <c r="DV123" s="530"/>
      <c r="DW123" s="530"/>
      <c r="DX123" s="530"/>
      <c r="DY123" s="530"/>
      <c r="DZ123" s="530"/>
      <c r="EA123" s="530"/>
      <c r="EB123" s="530"/>
      <c r="EC123" s="530"/>
      <c r="ED123" s="530"/>
      <c r="EE123" s="530"/>
      <c r="EF123" s="530"/>
      <c r="EG123" s="530"/>
      <c r="EI123" s="531"/>
      <c r="EJ123" s="531"/>
      <c r="EK123" s="536"/>
      <c r="EL123" s="531"/>
      <c r="EM123" s="531"/>
      <c r="EN123" s="531"/>
      <c r="EO123" s="531"/>
      <c r="EP123" s="531"/>
      <c r="EQ123" s="531"/>
      <c r="ER123" s="531"/>
      <c r="ES123" s="531"/>
      <c r="ET123" s="531"/>
      <c r="EU123" s="531"/>
      <c r="EV123" s="531"/>
      <c r="EW123" s="531"/>
      <c r="EX123" s="531"/>
      <c r="EY123" s="531"/>
      <c r="EZ123" s="531"/>
      <c r="FA123" s="531"/>
      <c r="FB123" s="531"/>
      <c r="FC123" s="531"/>
      <c r="FD123" s="531"/>
      <c r="FF123" s="532"/>
      <c r="FG123" s="532"/>
      <c r="FH123" s="532"/>
      <c r="FI123" s="532"/>
      <c r="FJ123" s="532"/>
      <c r="FK123" s="532"/>
      <c r="FL123" s="532"/>
      <c r="FM123" s="532"/>
      <c r="FN123" s="532"/>
      <c r="FO123" s="532"/>
      <c r="FP123" s="532"/>
      <c r="FQ123" s="532"/>
      <c r="FR123" s="532"/>
      <c r="FS123" s="532"/>
      <c r="FT123" s="532"/>
      <c r="FU123" s="532"/>
      <c r="FV123" s="532"/>
      <c r="FW123" s="532"/>
      <c r="FX123" s="532"/>
      <c r="FY123" s="532"/>
      <c r="FZ123" s="532"/>
      <c r="GA123" s="532"/>
      <c r="GC123" s="533"/>
      <c r="GD123" s="533"/>
      <c r="GE123" s="533"/>
      <c r="GF123" s="533"/>
      <c r="GG123" s="533"/>
      <c r="GH123" s="533"/>
      <c r="GI123" s="533"/>
      <c r="GJ123" s="533"/>
      <c r="GK123" s="533"/>
      <c r="GL123" s="533"/>
      <c r="GM123" s="533"/>
      <c r="GN123" s="533"/>
      <c r="GO123" s="533"/>
      <c r="GP123" s="533"/>
      <c r="GQ123" s="533"/>
      <c r="GR123" s="533"/>
      <c r="GS123" s="533"/>
      <c r="GT123" s="533"/>
      <c r="GU123" s="533"/>
      <c r="GV123" s="533"/>
      <c r="GW123" s="533"/>
      <c r="GX123" s="533"/>
      <c r="GZ123" s="511"/>
      <c r="HA123" s="511"/>
      <c r="HB123" s="511"/>
      <c r="HC123" s="511"/>
      <c r="HD123" s="511"/>
      <c r="HE123" s="511"/>
      <c r="HF123" s="511"/>
      <c r="HG123" s="511"/>
      <c r="HH123" s="511"/>
      <c r="HI123" s="511"/>
      <c r="HJ123" s="511"/>
      <c r="HK123" s="511"/>
      <c r="HL123" s="511"/>
      <c r="HM123" s="511"/>
      <c r="HN123" s="511"/>
      <c r="HO123" s="511"/>
      <c r="HP123" s="511"/>
      <c r="HQ123" s="511"/>
      <c r="HR123" s="511"/>
      <c r="HS123" s="511"/>
      <c r="HT123" s="511"/>
      <c r="HU123" s="511"/>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T123" s="531"/>
      <c r="IU123" s="531"/>
      <c r="IV123" s="531"/>
      <c r="IW123" s="531"/>
      <c r="IX123" s="531"/>
      <c r="IY123" s="531"/>
      <c r="IZ123" s="531"/>
      <c r="JA123" s="531"/>
      <c r="JB123" s="531"/>
      <c r="JC123" s="531"/>
      <c r="JD123" s="531"/>
      <c r="JE123" s="531"/>
      <c r="JF123" s="531"/>
      <c r="JG123" s="531"/>
      <c r="JH123" s="531"/>
      <c r="JI123" s="531"/>
      <c r="JJ123" s="531"/>
      <c r="JK123" s="531"/>
      <c r="JL123" s="531"/>
      <c r="JM123" s="531"/>
      <c r="JN123" s="531"/>
      <c r="JO123" s="531"/>
      <c r="JQ123" s="532"/>
      <c r="JR123" s="532"/>
      <c r="JS123" s="532"/>
      <c r="JT123" s="532"/>
      <c r="JU123" s="532"/>
      <c r="JV123" s="532"/>
      <c r="JW123" s="532"/>
      <c r="JX123" s="532"/>
      <c r="JY123" s="532"/>
      <c r="JZ123" s="532"/>
      <c r="KA123" s="532"/>
      <c r="KB123" s="532"/>
      <c r="KC123" s="532"/>
      <c r="KD123" s="532"/>
      <c r="KE123" s="532"/>
      <c r="KF123" s="532"/>
      <c r="KG123" s="532"/>
      <c r="KH123" s="532"/>
      <c r="KI123" s="532"/>
      <c r="KJ123" s="532"/>
      <c r="KK123" s="532"/>
      <c r="KL123" s="532"/>
      <c r="KN123" s="533"/>
      <c r="KO123" s="533"/>
      <c r="KP123" s="533"/>
      <c r="KQ123" s="533"/>
      <c r="KR123" s="533"/>
      <c r="KS123" s="533"/>
      <c r="KT123" s="533"/>
      <c r="KU123" s="533"/>
      <c r="KV123" s="533"/>
      <c r="KW123" s="533"/>
      <c r="KX123" s="533"/>
      <c r="KY123" s="533"/>
      <c r="KZ123" s="533"/>
      <c r="LA123" s="533"/>
      <c r="LB123" s="533"/>
      <c r="LC123" s="533"/>
      <c r="LD123" s="533"/>
      <c r="LE123" s="533"/>
      <c r="LF123" s="533"/>
      <c r="LG123" s="533"/>
      <c r="LH123" s="533"/>
      <c r="LI123" s="533"/>
    </row>
    <row r="124" spans="1:321" x14ac:dyDescent="0.25">
      <c r="A124" s="97" t="str">
        <f>LCI!A78</f>
        <v>DDGS (kg/yr)</v>
      </c>
      <c r="B124" s="93"/>
      <c r="C124" s="93"/>
      <c r="D124" s="93">
        <f>StarchFerm!K25*D$118</f>
        <v>362142</v>
      </c>
      <c r="E124" s="93"/>
      <c r="F124" s="93"/>
      <c r="G124" s="93"/>
      <c r="H124" s="93"/>
      <c r="I124" s="93"/>
      <c r="J124" s="93"/>
      <c r="K124" s="93"/>
      <c r="L124" s="93"/>
      <c r="M124" s="96"/>
      <c r="N124" s="126"/>
      <c r="O124" s="94"/>
      <c r="P124" s="248"/>
      <c r="Q124" s="248"/>
      <c r="R124" s="248"/>
      <c r="S124" s="248"/>
      <c r="T124" s="266"/>
      <c r="U124" s="248"/>
      <c r="V124" s="248"/>
      <c r="X124" s="44"/>
      <c r="Y124" s="40"/>
      <c r="Z124" s="40"/>
      <c r="AA124" s="40"/>
      <c r="AB124" s="40"/>
      <c r="AC124" s="40"/>
      <c r="AD124" s="40"/>
      <c r="AE124" s="40"/>
      <c r="AF124" s="40"/>
      <c r="AG124" s="40"/>
      <c r="AH124" s="40"/>
      <c r="AI124" s="40"/>
      <c r="AJ124" s="40"/>
      <c r="AK124" s="40"/>
      <c r="AL124" s="261"/>
      <c r="AM124" s="259"/>
      <c r="AN124" s="259"/>
      <c r="AO124" s="259"/>
      <c r="AP124" s="259"/>
      <c r="AQ124" s="259"/>
      <c r="AR124" s="259"/>
      <c r="AS124" s="259"/>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R124" s="507"/>
      <c r="BS124" s="507"/>
      <c r="BT124" s="507"/>
      <c r="BU124" s="507"/>
      <c r="BV124" s="507"/>
      <c r="BW124" s="507"/>
      <c r="BX124" s="507"/>
      <c r="BY124" s="507"/>
      <c r="BZ124" s="507"/>
      <c r="CA124" s="507"/>
      <c r="CB124" s="507"/>
      <c r="CC124" s="507"/>
      <c r="CD124" s="507"/>
      <c r="CE124" s="507"/>
      <c r="CF124" s="507"/>
      <c r="CG124" s="507"/>
      <c r="CH124" s="507"/>
      <c r="CI124" s="507"/>
      <c r="CJ124" s="507"/>
      <c r="CK124" s="507"/>
      <c r="CL124" s="507"/>
      <c r="CM124" s="507"/>
      <c r="CO124" s="511"/>
      <c r="CP124" s="511"/>
      <c r="CQ124" s="511"/>
      <c r="CR124" s="511"/>
      <c r="CS124" s="511"/>
      <c r="CT124" s="511"/>
      <c r="CU124" s="511"/>
      <c r="CV124" s="511"/>
      <c r="CW124" s="511"/>
      <c r="CX124" s="511"/>
      <c r="CY124" s="511"/>
      <c r="CZ124" s="511"/>
      <c r="DA124" s="511"/>
      <c r="DB124" s="511"/>
      <c r="DC124" s="511"/>
      <c r="DD124" s="511"/>
      <c r="DE124" s="511"/>
      <c r="DF124" s="511"/>
      <c r="DG124" s="511"/>
      <c r="DH124" s="511"/>
      <c r="DI124" s="511"/>
      <c r="DJ124" s="511"/>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I124" s="531"/>
      <c r="EJ124" s="531"/>
      <c r="EK124" s="536"/>
      <c r="EL124" s="531"/>
      <c r="EM124" s="531"/>
      <c r="EN124" s="531"/>
      <c r="EO124" s="531"/>
      <c r="EP124" s="531"/>
      <c r="EQ124" s="531"/>
      <c r="ER124" s="531"/>
      <c r="ES124" s="531"/>
      <c r="ET124" s="531"/>
      <c r="EU124" s="531"/>
      <c r="EV124" s="531"/>
      <c r="EW124" s="531"/>
      <c r="EX124" s="531"/>
      <c r="EY124" s="531"/>
      <c r="EZ124" s="531"/>
      <c r="FA124" s="531"/>
      <c r="FB124" s="531"/>
      <c r="FC124" s="531"/>
      <c r="FD124" s="531"/>
      <c r="FF124" s="532"/>
      <c r="FG124" s="532"/>
      <c r="FH124" s="532"/>
      <c r="FI124" s="532"/>
      <c r="FJ124" s="532"/>
      <c r="FK124" s="532"/>
      <c r="FL124" s="532"/>
      <c r="FM124" s="532"/>
      <c r="FN124" s="532"/>
      <c r="FO124" s="532"/>
      <c r="FP124" s="532"/>
      <c r="FQ124" s="532"/>
      <c r="FR124" s="532"/>
      <c r="FS124" s="532"/>
      <c r="FT124" s="532"/>
      <c r="FU124" s="532"/>
      <c r="FV124" s="532"/>
      <c r="FW124" s="532"/>
      <c r="FX124" s="532"/>
      <c r="FY124" s="532"/>
      <c r="FZ124" s="532"/>
      <c r="GA124" s="532"/>
      <c r="GC124" s="533"/>
      <c r="GD124" s="533"/>
      <c r="GE124" s="533"/>
      <c r="GF124" s="533"/>
      <c r="GG124" s="533"/>
      <c r="GH124" s="533"/>
      <c r="GI124" s="533"/>
      <c r="GJ124" s="533"/>
      <c r="GK124" s="533"/>
      <c r="GL124" s="533"/>
      <c r="GM124" s="533"/>
      <c r="GN124" s="533"/>
      <c r="GO124" s="533"/>
      <c r="GP124" s="533"/>
      <c r="GQ124" s="533"/>
      <c r="GR124" s="533"/>
      <c r="GS124" s="533"/>
      <c r="GT124" s="533"/>
      <c r="GU124" s="533"/>
      <c r="GV124" s="533"/>
      <c r="GW124" s="533"/>
      <c r="GX124" s="533"/>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T124" s="531"/>
      <c r="IU124" s="531"/>
      <c r="IV124" s="531"/>
      <c r="IW124" s="531"/>
      <c r="IX124" s="531"/>
      <c r="IY124" s="531"/>
      <c r="IZ124" s="531"/>
      <c r="JA124" s="531"/>
      <c r="JB124" s="531"/>
      <c r="JC124" s="531"/>
      <c r="JD124" s="531"/>
      <c r="JE124" s="531"/>
      <c r="JF124" s="531"/>
      <c r="JG124" s="531"/>
      <c r="JH124" s="531"/>
      <c r="JI124" s="531"/>
      <c r="JJ124" s="531"/>
      <c r="JK124" s="531"/>
      <c r="JL124" s="531"/>
      <c r="JM124" s="531"/>
      <c r="JN124" s="531"/>
      <c r="JO124" s="531"/>
      <c r="JQ124" s="532"/>
      <c r="JR124" s="532"/>
      <c r="JS124" s="532"/>
      <c r="JT124" s="532"/>
      <c r="JU124" s="532"/>
      <c r="JV124" s="532"/>
      <c r="JW124" s="532"/>
      <c r="JX124" s="532"/>
      <c r="JY124" s="532"/>
      <c r="JZ124" s="532"/>
      <c r="KA124" s="532"/>
      <c r="KB124" s="532"/>
      <c r="KC124" s="532"/>
      <c r="KD124" s="532"/>
      <c r="KE124" s="532"/>
      <c r="KF124" s="532"/>
      <c r="KG124" s="532"/>
      <c r="KH124" s="532"/>
      <c r="KI124" s="532"/>
      <c r="KJ124" s="532"/>
      <c r="KK124" s="532"/>
      <c r="KL124" s="532"/>
      <c r="KN124" s="533"/>
      <c r="KO124" s="533"/>
      <c r="KP124" s="533"/>
      <c r="KQ124" s="533"/>
      <c r="KR124" s="533"/>
      <c r="KS124" s="533"/>
      <c r="KT124" s="533"/>
      <c r="KU124" s="533"/>
      <c r="KV124" s="533"/>
      <c r="KW124" s="533"/>
      <c r="KX124" s="533"/>
      <c r="KY124" s="533"/>
      <c r="KZ124" s="533"/>
      <c r="LA124" s="533"/>
      <c r="LB124" s="533"/>
      <c r="LC124" s="533"/>
      <c r="LD124" s="533"/>
      <c r="LE124" s="533"/>
      <c r="LF124" s="533"/>
      <c r="LG124" s="533"/>
      <c r="LH124" s="533"/>
      <c r="LI124" s="533"/>
    </row>
    <row r="125" spans="1:321" x14ac:dyDescent="0.25">
      <c r="A125" s="97" t="str">
        <f>LCI!A95</f>
        <v>Electricity, Generated (MJ/yr)</v>
      </c>
      <c r="B125" s="93"/>
      <c r="C125" s="93"/>
      <c r="D125" s="93"/>
      <c r="E125" s="93"/>
      <c r="F125" s="93"/>
      <c r="G125" s="93"/>
      <c r="H125" s="93"/>
      <c r="I125" s="93"/>
      <c r="J125" s="93">
        <f>J118*GasFT!K22</f>
        <v>1800205</v>
      </c>
      <c r="K125" s="93">
        <f>K118*GasFT!Q22</f>
        <v>1399552</v>
      </c>
      <c r="L125" s="93">
        <f>L118*GasFT!W22</f>
        <v>3436400</v>
      </c>
      <c r="M125" s="96"/>
      <c r="N125" s="93"/>
      <c r="O125" s="94">
        <f>O118*GasFT!AC22</f>
        <v>1562000</v>
      </c>
      <c r="P125" s="248"/>
      <c r="Q125" s="248"/>
      <c r="R125" s="248"/>
      <c r="S125" s="248"/>
      <c r="T125" s="266"/>
      <c r="U125" s="248"/>
      <c r="V125" s="248"/>
      <c r="X125" s="44"/>
      <c r="Y125" s="40"/>
      <c r="Z125" s="40"/>
      <c r="AA125" s="40"/>
      <c r="AB125" s="40"/>
      <c r="AC125" s="40"/>
      <c r="AD125" s="40"/>
      <c r="AE125" s="40"/>
      <c r="AF125" s="40"/>
      <c r="AG125" s="40"/>
      <c r="AH125" s="40"/>
      <c r="AI125" s="40"/>
      <c r="AJ125" s="40"/>
      <c r="AK125" s="40"/>
      <c r="AL125" s="261"/>
      <c r="AM125" s="259"/>
      <c r="AN125" s="259"/>
      <c r="AO125" s="259"/>
      <c r="AP125" s="259"/>
      <c r="AQ125" s="259"/>
      <c r="AR125" s="259"/>
      <c r="AS125" s="259"/>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R125" s="507"/>
      <c r="BS125" s="507"/>
      <c r="BT125" s="507"/>
      <c r="BU125" s="507"/>
      <c r="BV125" s="507"/>
      <c r="BW125" s="507"/>
      <c r="BX125" s="507"/>
      <c r="BY125" s="507"/>
      <c r="BZ125" s="507"/>
      <c r="CA125" s="507"/>
      <c r="CB125" s="507"/>
      <c r="CC125" s="507"/>
      <c r="CD125" s="507"/>
      <c r="CE125" s="507"/>
      <c r="CF125" s="507"/>
      <c r="CG125" s="507"/>
      <c r="CH125" s="507"/>
      <c r="CI125" s="507"/>
      <c r="CJ125" s="507"/>
      <c r="CK125" s="507"/>
      <c r="CL125" s="507"/>
      <c r="CM125" s="507"/>
      <c r="CO125" s="511"/>
      <c r="CP125" s="511"/>
      <c r="CQ125" s="511"/>
      <c r="CR125" s="511"/>
      <c r="CS125" s="511"/>
      <c r="CT125" s="511"/>
      <c r="CU125" s="511"/>
      <c r="CV125" s="511"/>
      <c r="CW125" s="511"/>
      <c r="CX125" s="511"/>
      <c r="CY125" s="511"/>
      <c r="CZ125" s="511"/>
      <c r="DA125" s="511"/>
      <c r="DB125" s="511"/>
      <c r="DC125" s="511"/>
      <c r="DD125" s="511"/>
      <c r="DE125" s="511"/>
      <c r="DF125" s="511"/>
      <c r="DG125" s="511"/>
      <c r="DH125" s="511"/>
      <c r="DI125" s="511"/>
      <c r="DJ125" s="511"/>
      <c r="DL125" s="530"/>
      <c r="DM125" s="530"/>
      <c r="DN125" s="530"/>
      <c r="DO125" s="530"/>
      <c r="DP125" s="530"/>
      <c r="DQ125" s="530"/>
      <c r="DR125" s="530"/>
      <c r="DS125" s="530"/>
      <c r="DT125" s="530"/>
      <c r="DU125" s="530"/>
      <c r="DV125" s="530"/>
      <c r="DW125" s="530"/>
      <c r="DX125" s="530"/>
      <c r="DY125" s="530"/>
      <c r="DZ125" s="530"/>
      <c r="EA125" s="530"/>
      <c r="EB125" s="530"/>
      <c r="EC125" s="530"/>
      <c r="ED125" s="530"/>
      <c r="EE125" s="530"/>
      <c r="EF125" s="530"/>
      <c r="EG125" s="530"/>
      <c r="EI125" s="531"/>
      <c r="EJ125" s="531"/>
      <c r="EK125" s="536"/>
      <c r="EL125" s="531"/>
      <c r="EM125" s="531"/>
      <c r="EN125" s="531"/>
      <c r="EO125" s="531"/>
      <c r="EP125" s="531"/>
      <c r="EQ125" s="531"/>
      <c r="ER125" s="531"/>
      <c r="ES125" s="531"/>
      <c r="ET125" s="531"/>
      <c r="EU125" s="531"/>
      <c r="EV125" s="531"/>
      <c r="EW125" s="531"/>
      <c r="EX125" s="531"/>
      <c r="EY125" s="531"/>
      <c r="EZ125" s="531"/>
      <c r="FA125" s="531"/>
      <c r="FB125" s="531"/>
      <c r="FC125" s="531"/>
      <c r="FD125" s="531"/>
      <c r="FF125" s="532"/>
      <c r="FG125" s="532"/>
      <c r="FH125" s="532"/>
      <c r="FI125" s="532"/>
      <c r="FJ125" s="532"/>
      <c r="FK125" s="532"/>
      <c r="FL125" s="532"/>
      <c r="FM125" s="532"/>
      <c r="FN125" s="532"/>
      <c r="FO125" s="532"/>
      <c r="FP125" s="532"/>
      <c r="FQ125" s="532"/>
      <c r="FR125" s="532"/>
      <c r="FS125" s="532"/>
      <c r="FT125" s="532"/>
      <c r="FU125" s="532"/>
      <c r="FV125" s="532"/>
      <c r="FW125" s="532"/>
      <c r="FX125" s="532"/>
      <c r="FY125" s="532"/>
      <c r="FZ125" s="532"/>
      <c r="GA125" s="532"/>
      <c r="GC125" s="533"/>
      <c r="GD125" s="533"/>
      <c r="GE125" s="533"/>
      <c r="GF125" s="533"/>
      <c r="GG125" s="533"/>
      <c r="GH125" s="533"/>
      <c r="GI125" s="533"/>
      <c r="GJ125" s="533"/>
      <c r="GK125" s="533"/>
      <c r="GL125" s="533"/>
      <c r="GM125" s="533"/>
      <c r="GN125" s="533"/>
      <c r="GO125" s="533"/>
      <c r="GP125" s="533"/>
      <c r="GQ125" s="533"/>
      <c r="GR125" s="533"/>
      <c r="GS125" s="533"/>
      <c r="GT125" s="533"/>
      <c r="GU125" s="533"/>
      <c r="GV125" s="533"/>
      <c r="GW125" s="533"/>
      <c r="GX125" s="533"/>
      <c r="GZ125" s="511"/>
      <c r="HA125" s="511"/>
      <c r="HB125" s="511"/>
      <c r="HC125" s="511"/>
      <c r="HD125" s="511"/>
      <c r="HE125" s="511"/>
      <c r="HF125" s="511"/>
      <c r="HG125" s="511"/>
      <c r="HH125" s="511"/>
      <c r="HI125" s="511"/>
      <c r="HJ125" s="511"/>
      <c r="HK125" s="511"/>
      <c r="HL125" s="511"/>
      <c r="HM125" s="511"/>
      <c r="HN125" s="511"/>
      <c r="HO125" s="511"/>
      <c r="HP125" s="511"/>
      <c r="HQ125" s="511"/>
      <c r="HR125" s="511"/>
      <c r="HS125" s="511"/>
      <c r="HT125" s="511"/>
      <c r="HU125" s="511"/>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T125" s="531"/>
      <c r="IU125" s="531"/>
      <c r="IV125" s="531"/>
      <c r="IW125" s="531"/>
      <c r="IX125" s="531"/>
      <c r="IY125" s="531"/>
      <c r="IZ125" s="531"/>
      <c r="JA125" s="531"/>
      <c r="JB125" s="531"/>
      <c r="JC125" s="531"/>
      <c r="JD125" s="531"/>
      <c r="JE125" s="531"/>
      <c r="JF125" s="531"/>
      <c r="JG125" s="531"/>
      <c r="JH125" s="531"/>
      <c r="JI125" s="531"/>
      <c r="JJ125" s="531"/>
      <c r="JK125" s="531"/>
      <c r="JL125" s="531"/>
      <c r="JM125" s="531"/>
      <c r="JN125" s="531"/>
      <c r="JO125" s="531"/>
      <c r="JQ125" s="532"/>
      <c r="JR125" s="532"/>
      <c r="JS125" s="532"/>
      <c r="JT125" s="532"/>
      <c r="JU125" s="532"/>
      <c r="JV125" s="532"/>
      <c r="JW125" s="532"/>
      <c r="JX125" s="532"/>
      <c r="JY125" s="532"/>
      <c r="JZ125" s="532"/>
      <c r="KA125" s="532"/>
      <c r="KB125" s="532"/>
      <c r="KC125" s="532"/>
      <c r="KD125" s="532"/>
      <c r="KE125" s="532"/>
      <c r="KF125" s="532"/>
      <c r="KG125" s="532"/>
      <c r="KH125" s="532"/>
      <c r="KI125" s="532"/>
      <c r="KJ125" s="532"/>
      <c r="KK125" s="532"/>
      <c r="KL125" s="532"/>
      <c r="KN125" s="533"/>
      <c r="KO125" s="533"/>
      <c r="KP125" s="533"/>
      <c r="KQ125" s="533"/>
      <c r="KR125" s="533"/>
      <c r="KS125" s="533"/>
      <c r="KT125" s="533"/>
      <c r="KU125" s="533"/>
      <c r="KV125" s="533"/>
      <c r="KW125" s="533"/>
      <c r="KX125" s="533"/>
      <c r="KY125" s="533"/>
      <c r="KZ125" s="533"/>
      <c r="LA125" s="533"/>
      <c r="LB125" s="533"/>
      <c r="LC125" s="533"/>
      <c r="LD125" s="533"/>
      <c r="LE125" s="533"/>
      <c r="LF125" s="533"/>
      <c r="LG125" s="533"/>
      <c r="LH125" s="533"/>
      <c r="LI125" s="533"/>
    </row>
    <row r="126" spans="1:321" x14ac:dyDescent="0.25">
      <c r="A126" s="97" t="str">
        <f>LCI!A96</f>
        <v>Ethanol (kg/yr)</v>
      </c>
      <c r="B126" s="93"/>
      <c r="C126" s="93"/>
      <c r="D126" s="126">
        <f>StarchFerm!K24*D$118</f>
        <v>363868.23906892742</v>
      </c>
      <c r="E126" s="93"/>
      <c r="F126" s="93"/>
      <c r="G126" s="93"/>
      <c r="H126" s="93"/>
      <c r="I126" s="93"/>
      <c r="J126" s="93"/>
      <c r="K126" s="93"/>
      <c r="L126" s="93"/>
      <c r="M126" s="96"/>
      <c r="N126" s="93"/>
      <c r="O126" s="94"/>
      <c r="P126" s="248"/>
      <c r="Q126" s="248"/>
      <c r="R126" s="248"/>
      <c r="S126" s="248"/>
      <c r="T126" s="266"/>
      <c r="U126" s="248"/>
      <c r="V126" s="248"/>
      <c r="X126" s="44"/>
      <c r="Y126" s="40"/>
      <c r="Z126" s="40"/>
      <c r="AA126" s="40"/>
      <c r="AB126" s="40"/>
      <c r="AC126" s="40"/>
      <c r="AD126" s="40"/>
      <c r="AE126" s="40"/>
      <c r="AF126" s="40"/>
      <c r="AG126" s="40"/>
      <c r="AH126" s="40"/>
      <c r="AI126" s="40"/>
      <c r="AJ126" s="40"/>
      <c r="AK126" s="40"/>
      <c r="AL126" s="261"/>
      <c r="AM126" s="259"/>
      <c r="AN126" s="259"/>
      <c r="AO126" s="259"/>
      <c r="AP126" s="259"/>
      <c r="AQ126" s="259"/>
      <c r="AR126" s="259"/>
      <c r="AS126" s="259"/>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R126" s="507"/>
      <c r="BS126" s="507"/>
      <c r="BT126" s="507"/>
      <c r="BU126" s="507"/>
      <c r="BV126" s="507"/>
      <c r="BW126" s="507"/>
      <c r="BX126" s="507"/>
      <c r="BY126" s="507"/>
      <c r="BZ126" s="507"/>
      <c r="CA126" s="507"/>
      <c r="CB126" s="507"/>
      <c r="CC126" s="507"/>
      <c r="CD126" s="507"/>
      <c r="CE126" s="507"/>
      <c r="CF126" s="507"/>
      <c r="CG126" s="507"/>
      <c r="CH126" s="507"/>
      <c r="CI126" s="507"/>
      <c r="CJ126" s="507"/>
      <c r="CK126" s="507"/>
      <c r="CL126" s="507"/>
      <c r="CM126" s="507"/>
      <c r="CO126" s="511"/>
      <c r="CP126" s="511"/>
      <c r="CQ126" s="511"/>
      <c r="CR126" s="511"/>
      <c r="CS126" s="511"/>
      <c r="CT126" s="511"/>
      <c r="CU126" s="511"/>
      <c r="CV126" s="511"/>
      <c r="CW126" s="511"/>
      <c r="CX126" s="511"/>
      <c r="CY126" s="511"/>
      <c r="CZ126" s="511"/>
      <c r="DA126" s="511"/>
      <c r="DB126" s="511"/>
      <c r="DC126" s="511"/>
      <c r="DD126" s="511"/>
      <c r="DE126" s="511"/>
      <c r="DF126" s="511"/>
      <c r="DG126" s="511"/>
      <c r="DH126" s="511"/>
      <c r="DI126" s="511"/>
      <c r="DJ126" s="511"/>
      <c r="DL126" s="530"/>
      <c r="DM126" s="530"/>
      <c r="DN126" s="530"/>
      <c r="DO126" s="530"/>
      <c r="DP126" s="530"/>
      <c r="DQ126" s="530"/>
      <c r="DR126" s="530"/>
      <c r="DS126" s="530"/>
      <c r="DT126" s="530"/>
      <c r="DU126" s="530"/>
      <c r="DV126" s="530"/>
      <c r="DW126" s="530"/>
      <c r="DX126" s="530"/>
      <c r="DY126" s="530"/>
      <c r="DZ126" s="530"/>
      <c r="EA126" s="530"/>
      <c r="EB126" s="530"/>
      <c r="EC126" s="530"/>
      <c r="ED126" s="530"/>
      <c r="EE126" s="530"/>
      <c r="EF126" s="530"/>
      <c r="EG126" s="530"/>
      <c r="EI126" s="531"/>
      <c r="EJ126" s="531"/>
      <c r="EK126" s="536"/>
      <c r="EL126" s="531"/>
      <c r="EM126" s="531"/>
      <c r="EN126" s="531"/>
      <c r="EO126" s="531"/>
      <c r="EP126" s="531"/>
      <c r="EQ126" s="531"/>
      <c r="ER126" s="531"/>
      <c r="ES126" s="531"/>
      <c r="ET126" s="531"/>
      <c r="EU126" s="531"/>
      <c r="EV126" s="531"/>
      <c r="EW126" s="531"/>
      <c r="EX126" s="531"/>
      <c r="EY126" s="531"/>
      <c r="EZ126" s="531"/>
      <c r="FA126" s="531"/>
      <c r="FB126" s="531"/>
      <c r="FC126" s="531"/>
      <c r="FD126" s="531"/>
      <c r="FF126" s="532"/>
      <c r="FG126" s="532"/>
      <c r="FH126" s="532"/>
      <c r="FI126" s="532"/>
      <c r="FJ126" s="532"/>
      <c r="FK126" s="532"/>
      <c r="FL126" s="532"/>
      <c r="FM126" s="532"/>
      <c r="FN126" s="532"/>
      <c r="FO126" s="532"/>
      <c r="FP126" s="532"/>
      <c r="FQ126" s="532"/>
      <c r="FR126" s="532"/>
      <c r="FS126" s="532"/>
      <c r="FT126" s="532"/>
      <c r="FU126" s="532"/>
      <c r="FV126" s="532"/>
      <c r="FW126" s="532"/>
      <c r="FX126" s="532"/>
      <c r="FY126" s="532"/>
      <c r="FZ126" s="532"/>
      <c r="GA126" s="532"/>
      <c r="GC126" s="533"/>
      <c r="GD126" s="533"/>
      <c r="GE126" s="533"/>
      <c r="GF126" s="533"/>
      <c r="GG126" s="533"/>
      <c r="GH126" s="533"/>
      <c r="GI126" s="533"/>
      <c r="GJ126" s="533"/>
      <c r="GK126" s="533"/>
      <c r="GL126" s="533"/>
      <c r="GM126" s="533"/>
      <c r="GN126" s="533"/>
      <c r="GO126" s="533"/>
      <c r="GP126" s="533"/>
      <c r="GQ126" s="533"/>
      <c r="GR126" s="533"/>
      <c r="GS126" s="533"/>
      <c r="GT126" s="533"/>
      <c r="GU126" s="533"/>
      <c r="GV126" s="533"/>
      <c r="GW126" s="533"/>
      <c r="GX126" s="533"/>
      <c r="GZ126" s="511"/>
      <c r="HA126" s="511"/>
      <c r="HB126" s="511"/>
      <c r="HC126" s="511"/>
      <c r="HD126" s="511"/>
      <c r="HE126" s="511"/>
      <c r="HF126" s="511"/>
      <c r="HG126" s="511"/>
      <c r="HH126" s="511"/>
      <c r="HI126" s="511"/>
      <c r="HJ126" s="511"/>
      <c r="HK126" s="511"/>
      <c r="HL126" s="511"/>
      <c r="HM126" s="511"/>
      <c r="HN126" s="511"/>
      <c r="HO126" s="511"/>
      <c r="HP126" s="511"/>
      <c r="HQ126" s="511"/>
      <c r="HR126" s="511"/>
      <c r="HS126" s="511"/>
      <c r="HT126" s="511"/>
      <c r="HU126" s="511"/>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T126" s="531"/>
      <c r="IU126" s="531"/>
      <c r="IV126" s="531"/>
      <c r="IW126" s="531"/>
      <c r="IX126" s="531"/>
      <c r="IY126" s="531"/>
      <c r="IZ126" s="531"/>
      <c r="JA126" s="531"/>
      <c r="JB126" s="531"/>
      <c r="JC126" s="531"/>
      <c r="JD126" s="531"/>
      <c r="JE126" s="531"/>
      <c r="JF126" s="531"/>
      <c r="JG126" s="531"/>
      <c r="JH126" s="531"/>
      <c r="JI126" s="531"/>
      <c r="JJ126" s="531"/>
      <c r="JK126" s="531"/>
      <c r="JL126" s="531"/>
      <c r="JM126" s="531"/>
      <c r="JN126" s="531"/>
      <c r="JO126" s="531"/>
      <c r="JQ126" s="532"/>
      <c r="JR126" s="532"/>
      <c r="JS126" s="532"/>
      <c r="JT126" s="532"/>
      <c r="JU126" s="532"/>
      <c r="JV126" s="532"/>
      <c r="JW126" s="532"/>
      <c r="JX126" s="532"/>
      <c r="JY126" s="532"/>
      <c r="JZ126" s="532"/>
      <c r="KA126" s="532"/>
      <c r="KB126" s="532"/>
      <c r="KC126" s="532"/>
      <c r="KD126" s="532"/>
      <c r="KE126" s="532"/>
      <c r="KF126" s="532"/>
      <c r="KG126" s="532"/>
      <c r="KH126" s="532"/>
      <c r="KI126" s="532"/>
      <c r="KJ126" s="532"/>
      <c r="KK126" s="532"/>
      <c r="KL126" s="532"/>
      <c r="KN126" s="533"/>
      <c r="KO126" s="533"/>
      <c r="KP126" s="533"/>
      <c r="KQ126" s="533"/>
      <c r="KR126" s="533"/>
      <c r="KS126" s="533"/>
      <c r="KT126" s="533"/>
      <c r="KU126" s="533"/>
      <c r="KV126" s="533"/>
      <c r="KW126" s="533"/>
      <c r="KX126" s="533"/>
      <c r="KY126" s="533"/>
      <c r="KZ126" s="533"/>
      <c r="LA126" s="533"/>
      <c r="LB126" s="533"/>
      <c r="LC126" s="533"/>
      <c r="LD126" s="533"/>
      <c r="LE126" s="533"/>
      <c r="LF126" s="533"/>
      <c r="LG126" s="533"/>
      <c r="LH126" s="533"/>
      <c r="LI126" s="533"/>
    </row>
    <row r="127" spans="1:321" x14ac:dyDescent="0.25">
      <c r="A127" s="97" t="str">
        <f>LCI!A98</f>
        <v>Hydrogen, Produced (kg/yr)</v>
      </c>
      <c r="B127" s="93"/>
      <c r="C127" s="93"/>
      <c r="D127" s="93"/>
      <c r="E127" s="93"/>
      <c r="F127" s="93"/>
      <c r="G127" s="93"/>
      <c r="H127" s="93"/>
      <c r="I127" s="93"/>
      <c r="J127" s="93"/>
      <c r="K127" s="93"/>
      <c r="L127" s="93"/>
      <c r="M127" s="96"/>
      <c r="N127" s="93"/>
      <c r="O127" s="94"/>
      <c r="P127" s="248"/>
      <c r="Q127" s="248"/>
      <c r="R127" s="248"/>
      <c r="S127" s="248"/>
      <c r="T127" s="266"/>
      <c r="U127" s="248"/>
      <c r="V127" s="248"/>
      <c r="X127" s="44"/>
      <c r="Y127" s="40"/>
      <c r="Z127" s="40"/>
      <c r="AA127" s="40"/>
      <c r="AB127" s="40"/>
      <c r="AC127" s="40"/>
      <c r="AD127" s="40"/>
      <c r="AE127" s="40"/>
      <c r="AF127" s="40"/>
      <c r="AG127" s="40"/>
      <c r="AH127" s="40"/>
      <c r="AI127" s="40"/>
      <c r="AJ127" s="40"/>
      <c r="AK127" s="40"/>
      <c r="AL127" s="261"/>
      <c r="AM127" s="259"/>
      <c r="AN127" s="259"/>
      <c r="AO127" s="259"/>
      <c r="AP127" s="259"/>
      <c r="AQ127" s="259"/>
      <c r="AR127" s="259"/>
      <c r="AS127" s="259"/>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R127" s="507"/>
      <c r="BS127" s="507"/>
      <c r="BT127" s="507"/>
      <c r="BU127" s="507"/>
      <c r="BV127" s="507"/>
      <c r="BW127" s="507"/>
      <c r="BX127" s="507"/>
      <c r="BY127" s="507"/>
      <c r="BZ127" s="507"/>
      <c r="CA127" s="507"/>
      <c r="CB127" s="507"/>
      <c r="CC127" s="507"/>
      <c r="CD127" s="507"/>
      <c r="CE127" s="507"/>
      <c r="CF127" s="507"/>
      <c r="CG127" s="507"/>
      <c r="CH127" s="507"/>
      <c r="CI127" s="507"/>
      <c r="CJ127" s="507"/>
      <c r="CK127" s="507"/>
      <c r="CL127" s="507"/>
      <c r="CM127" s="507"/>
      <c r="CO127" s="511"/>
      <c r="CP127" s="511"/>
      <c r="CQ127" s="511"/>
      <c r="CR127" s="511"/>
      <c r="CS127" s="511"/>
      <c r="CT127" s="511"/>
      <c r="CU127" s="511"/>
      <c r="CV127" s="511"/>
      <c r="CW127" s="511"/>
      <c r="CX127" s="511"/>
      <c r="CY127" s="511"/>
      <c r="CZ127" s="511"/>
      <c r="DA127" s="511"/>
      <c r="DB127" s="511"/>
      <c r="DC127" s="511"/>
      <c r="DD127" s="511"/>
      <c r="DE127" s="511"/>
      <c r="DF127" s="511"/>
      <c r="DG127" s="511"/>
      <c r="DH127" s="511"/>
      <c r="DI127" s="511"/>
      <c r="DJ127" s="511"/>
      <c r="DL127" s="530"/>
      <c r="DM127" s="530"/>
      <c r="DN127" s="530"/>
      <c r="DO127" s="530"/>
      <c r="DP127" s="530"/>
      <c r="DQ127" s="530"/>
      <c r="DR127" s="530"/>
      <c r="DS127" s="530"/>
      <c r="DT127" s="530"/>
      <c r="DU127" s="530"/>
      <c r="DV127" s="530"/>
      <c r="DW127" s="530"/>
      <c r="DX127" s="530"/>
      <c r="DY127" s="530"/>
      <c r="DZ127" s="530"/>
      <c r="EA127" s="530"/>
      <c r="EB127" s="530"/>
      <c r="EC127" s="530"/>
      <c r="ED127" s="530"/>
      <c r="EE127" s="530"/>
      <c r="EF127" s="530"/>
      <c r="EG127" s="530"/>
      <c r="EI127" s="531"/>
      <c r="EJ127" s="531"/>
      <c r="EK127" s="536"/>
      <c r="EL127" s="531"/>
      <c r="EM127" s="531"/>
      <c r="EN127" s="531"/>
      <c r="EO127" s="531"/>
      <c r="EP127" s="531"/>
      <c r="EQ127" s="531"/>
      <c r="ER127" s="531"/>
      <c r="ES127" s="531"/>
      <c r="ET127" s="531"/>
      <c r="EU127" s="531"/>
      <c r="EV127" s="531"/>
      <c r="EW127" s="531"/>
      <c r="EX127" s="531"/>
      <c r="EY127" s="531"/>
      <c r="EZ127" s="531"/>
      <c r="FA127" s="531"/>
      <c r="FB127" s="531"/>
      <c r="FC127" s="531"/>
      <c r="FD127" s="531"/>
      <c r="FF127" s="532"/>
      <c r="FG127" s="532"/>
      <c r="FH127" s="532"/>
      <c r="FI127" s="532"/>
      <c r="FJ127" s="532"/>
      <c r="FK127" s="532"/>
      <c r="FL127" s="532"/>
      <c r="FM127" s="532"/>
      <c r="FN127" s="532"/>
      <c r="FO127" s="532"/>
      <c r="FP127" s="532"/>
      <c r="FQ127" s="532"/>
      <c r="FR127" s="532"/>
      <c r="FS127" s="532"/>
      <c r="FT127" s="532"/>
      <c r="FU127" s="532"/>
      <c r="FV127" s="532"/>
      <c r="FW127" s="532"/>
      <c r="FX127" s="532"/>
      <c r="FY127" s="532"/>
      <c r="FZ127" s="532"/>
      <c r="GA127" s="532"/>
      <c r="GC127" s="533"/>
      <c r="GD127" s="533"/>
      <c r="GE127" s="533"/>
      <c r="GF127" s="533"/>
      <c r="GG127" s="533"/>
      <c r="GH127" s="533"/>
      <c r="GI127" s="533"/>
      <c r="GJ127" s="533"/>
      <c r="GK127" s="533"/>
      <c r="GL127" s="533"/>
      <c r="GM127" s="533"/>
      <c r="GN127" s="533"/>
      <c r="GO127" s="533"/>
      <c r="GP127" s="533"/>
      <c r="GQ127" s="533"/>
      <c r="GR127" s="533"/>
      <c r="GS127" s="533"/>
      <c r="GT127" s="533"/>
      <c r="GU127" s="533"/>
      <c r="GV127" s="533"/>
      <c r="GW127" s="533"/>
      <c r="GX127" s="533"/>
      <c r="GZ127" s="511"/>
      <c r="HA127" s="511"/>
      <c r="HB127" s="511"/>
      <c r="HC127" s="511"/>
      <c r="HD127" s="511"/>
      <c r="HE127" s="511"/>
      <c r="HF127" s="511"/>
      <c r="HG127" s="511"/>
      <c r="HH127" s="511"/>
      <c r="HI127" s="511"/>
      <c r="HJ127" s="511"/>
      <c r="HK127" s="511"/>
      <c r="HL127" s="511"/>
      <c r="HM127" s="511"/>
      <c r="HN127" s="511"/>
      <c r="HO127" s="511"/>
      <c r="HP127" s="511"/>
      <c r="HQ127" s="511"/>
      <c r="HR127" s="511"/>
      <c r="HS127" s="511"/>
      <c r="HT127" s="511"/>
      <c r="HU127" s="511"/>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T127" s="531"/>
      <c r="IU127" s="531"/>
      <c r="IV127" s="531"/>
      <c r="IW127" s="531"/>
      <c r="IX127" s="531"/>
      <c r="IY127" s="531"/>
      <c r="IZ127" s="531"/>
      <c r="JA127" s="531"/>
      <c r="JB127" s="531"/>
      <c r="JC127" s="531"/>
      <c r="JD127" s="531"/>
      <c r="JE127" s="531"/>
      <c r="JF127" s="531"/>
      <c r="JG127" s="531"/>
      <c r="JH127" s="531"/>
      <c r="JI127" s="531"/>
      <c r="JJ127" s="531"/>
      <c r="JK127" s="531"/>
      <c r="JL127" s="531"/>
      <c r="JM127" s="531"/>
      <c r="JN127" s="531"/>
      <c r="JO127" s="531"/>
      <c r="JQ127" s="532"/>
      <c r="JR127" s="532"/>
      <c r="JS127" s="532"/>
      <c r="JT127" s="532"/>
      <c r="JU127" s="532"/>
      <c r="JV127" s="532"/>
      <c r="JW127" s="532"/>
      <c r="JX127" s="532"/>
      <c r="JY127" s="532"/>
      <c r="JZ127" s="532"/>
      <c r="KA127" s="532"/>
      <c r="KB127" s="532"/>
      <c r="KC127" s="532"/>
      <c r="KD127" s="532"/>
      <c r="KE127" s="532"/>
      <c r="KF127" s="532"/>
      <c r="KG127" s="532"/>
      <c r="KH127" s="532"/>
      <c r="KI127" s="532"/>
      <c r="KJ127" s="532"/>
      <c r="KK127" s="532"/>
      <c r="KL127" s="532"/>
      <c r="KN127" s="533"/>
      <c r="KO127" s="533"/>
      <c r="KP127" s="533"/>
      <c r="KQ127" s="533"/>
      <c r="KR127" s="533"/>
      <c r="KS127" s="533"/>
      <c r="KT127" s="533"/>
      <c r="KU127" s="533"/>
      <c r="KV127" s="533"/>
      <c r="KW127" s="533"/>
      <c r="KX127" s="533"/>
      <c r="KY127" s="533"/>
      <c r="KZ127" s="533"/>
      <c r="LA127" s="533"/>
      <c r="LB127" s="533"/>
      <c r="LC127" s="533"/>
      <c r="LD127" s="533"/>
      <c r="LE127" s="533"/>
      <c r="LF127" s="533"/>
      <c r="LG127" s="533"/>
      <c r="LH127" s="533"/>
      <c r="LI127" s="533"/>
    </row>
    <row r="128" spans="1:321" x14ac:dyDescent="0.25">
      <c r="A128" s="97" t="str">
        <f>LCI!A81</f>
        <v>Nitrogen Gas (kg/yr)</v>
      </c>
      <c r="B128" s="93"/>
      <c r="C128" s="93"/>
      <c r="D128" s="93"/>
      <c r="E128" s="93"/>
      <c r="F128" s="93"/>
      <c r="G128" s="93"/>
      <c r="H128" s="93"/>
      <c r="I128" s="93"/>
      <c r="J128" s="93"/>
      <c r="K128" s="93"/>
      <c r="L128" s="93"/>
      <c r="M128" s="96"/>
      <c r="N128" s="93"/>
      <c r="O128" s="94"/>
      <c r="P128" s="248"/>
      <c r="Q128" s="248"/>
      <c r="R128" s="248"/>
      <c r="S128" s="248"/>
      <c r="T128" s="266"/>
      <c r="U128" s="248"/>
      <c r="V128" s="248"/>
      <c r="X128" s="44"/>
      <c r="Y128" s="40"/>
      <c r="Z128" s="40"/>
      <c r="AA128" s="40"/>
      <c r="AB128" s="40"/>
      <c r="AC128" s="40"/>
      <c r="AD128" s="40"/>
      <c r="AE128" s="40"/>
      <c r="AF128" s="40"/>
      <c r="AG128" s="40"/>
      <c r="AH128" s="40"/>
      <c r="AI128" s="40"/>
      <c r="AJ128" s="40"/>
      <c r="AK128" s="40"/>
      <c r="AL128" s="261"/>
      <c r="AM128" s="259"/>
      <c r="AN128" s="259"/>
      <c r="AO128" s="259"/>
      <c r="AP128" s="259"/>
      <c r="AQ128" s="259"/>
      <c r="AR128" s="259"/>
      <c r="AS128" s="259"/>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R128" s="507"/>
      <c r="BS128" s="507"/>
      <c r="BT128" s="507"/>
      <c r="BU128" s="507"/>
      <c r="BV128" s="507"/>
      <c r="BW128" s="507"/>
      <c r="BX128" s="507"/>
      <c r="BY128" s="507"/>
      <c r="BZ128" s="507"/>
      <c r="CA128" s="507"/>
      <c r="CB128" s="507"/>
      <c r="CC128" s="507"/>
      <c r="CD128" s="507"/>
      <c r="CE128" s="507"/>
      <c r="CF128" s="507"/>
      <c r="CG128" s="507"/>
      <c r="CH128" s="507"/>
      <c r="CI128" s="507"/>
      <c r="CJ128" s="507"/>
      <c r="CK128" s="507"/>
      <c r="CL128" s="507"/>
      <c r="CM128" s="507"/>
      <c r="CO128" s="511"/>
      <c r="CP128" s="511"/>
      <c r="CQ128" s="511"/>
      <c r="CR128" s="511"/>
      <c r="CS128" s="511"/>
      <c r="CT128" s="511"/>
      <c r="CU128" s="511"/>
      <c r="CV128" s="511"/>
      <c r="CW128" s="511"/>
      <c r="CX128" s="511"/>
      <c r="CY128" s="511"/>
      <c r="CZ128" s="511"/>
      <c r="DA128" s="511"/>
      <c r="DB128" s="511"/>
      <c r="DC128" s="511"/>
      <c r="DD128" s="511"/>
      <c r="DE128" s="511"/>
      <c r="DF128" s="511"/>
      <c r="DG128" s="511"/>
      <c r="DH128" s="511"/>
      <c r="DI128" s="511"/>
      <c r="DJ128" s="511"/>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I128" s="531"/>
      <c r="EJ128" s="531"/>
      <c r="EK128" s="536"/>
      <c r="EL128" s="531"/>
      <c r="EM128" s="531"/>
      <c r="EN128" s="531"/>
      <c r="EO128" s="531"/>
      <c r="EP128" s="531"/>
      <c r="EQ128" s="531"/>
      <c r="ER128" s="531"/>
      <c r="ES128" s="531"/>
      <c r="ET128" s="531"/>
      <c r="EU128" s="531"/>
      <c r="EV128" s="531"/>
      <c r="EW128" s="531"/>
      <c r="EX128" s="531"/>
      <c r="EY128" s="531"/>
      <c r="EZ128" s="531"/>
      <c r="FA128" s="531"/>
      <c r="FB128" s="531"/>
      <c r="FC128" s="531"/>
      <c r="FD128" s="531"/>
      <c r="FF128" s="532"/>
      <c r="FG128" s="532"/>
      <c r="FH128" s="532"/>
      <c r="FI128" s="532"/>
      <c r="FJ128" s="532"/>
      <c r="FK128" s="532"/>
      <c r="FL128" s="532"/>
      <c r="FM128" s="532"/>
      <c r="FN128" s="532"/>
      <c r="FO128" s="532"/>
      <c r="FP128" s="532"/>
      <c r="FQ128" s="532"/>
      <c r="FR128" s="532"/>
      <c r="FS128" s="532"/>
      <c r="FT128" s="532"/>
      <c r="FU128" s="532"/>
      <c r="FV128" s="532"/>
      <c r="FW128" s="532"/>
      <c r="FX128" s="532"/>
      <c r="FY128" s="532"/>
      <c r="FZ128" s="532"/>
      <c r="GA128" s="532"/>
      <c r="GC128" s="533"/>
      <c r="GD128" s="533"/>
      <c r="GE128" s="533"/>
      <c r="GF128" s="533"/>
      <c r="GG128" s="533"/>
      <c r="GH128" s="533"/>
      <c r="GI128" s="533"/>
      <c r="GJ128" s="533"/>
      <c r="GK128" s="533"/>
      <c r="GL128" s="533"/>
      <c r="GM128" s="533"/>
      <c r="GN128" s="533"/>
      <c r="GO128" s="533"/>
      <c r="GP128" s="533"/>
      <c r="GQ128" s="533"/>
      <c r="GR128" s="533"/>
      <c r="GS128" s="533"/>
      <c r="GT128" s="533"/>
      <c r="GU128" s="533"/>
      <c r="GV128" s="533"/>
      <c r="GW128" s="533"/>
      <c r="GX128" s="533"/>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T128" s="531"/>
      <c r="IU128" s="531"/>
      <c r="IV128" s="531"/>
      <c r="IW128" s="531"/>
      <c r="IX128" s="531"/>
      <c r="IY128" s="531"/>
      <c r="IZ128" s="531"/>
      <c r="JA128" s="531"/>
      <c r="JB128" s="531"/>
      <c r="JC128" s="531"/>
      <c r="JD128" s="531"/>
      <c r="JE128" s="531"/>
      <c r="JF128" s="531"/>
      <c r="JG128" s="531"/>
      <c r="JH128" s="531"/>
      <c r="JI128" s="531"/>
      <c r="JJ128" s="531"/>
      <c r="JK128" s="531"/>
      <c r="JL128" s="531"/>
      <c r="JM128" s="531"/>
      <c r="JN128" s="531"/>
      <c r="JO128" s="531"/>
      <c r="JQ128" s="532"/>
      <c r="JR128" s="532"/>
      <c r="JS128" s="532"/>
      <c r="JT128" s="532"/>
      <c r="JU128" s="532"/>
      <c r="JV128" s="532"/>
      <c r="JW128" s="532"/>
      <c r="JX128" s="532"/>
      <c r="JY128" s="532"/>
      <c r="JZ128" s="532"/>
      <c r="KA128" s="532"/>
      <c r="KB128" s="532"/>
      <c r="KC128" s="532"/>
      <c r="KD128" s="532"/>
      <c r="KE128" s="532"/>
      <c r="KF128" s="532"/>
      <c r="KG128" s="532"/>
      <c r="KH128" s="532"/>
      <c r="KI128" s="532"/>
      <c r="KJ128" s="532"/>
      <c r="KK128" s="532"/>
      <c r="KL128" s="532"/>
      <c r="KN128" s="533"/>
      <c r="KO128" s="533"/>
      <c r="KP128" s="533"/>
      <c r="KQ128" s="533"/>
      <c r="KR128" s="533"/>
      <c r="KS128" s="533"/>
      <c r="KT128" s="533"/>
      <c r="KU128" s="533"/>
      <c r="KV128" s="533"/>
      <c r="KW128" s="533"/>
      <c r="KX128" s="533"/>
      <c r="KY128" s="533"/>
      <c r="KZ128" s="533"/>
      <c r="LA128" s="533"/>
      <c r="LB128" s="533"/>
      <c r="LC128" s="533"/>
      <c r="LD128" s="533"/>
      <c r="LE128" s="533"/>
      <c r="LF128" s="533"/>
      <c r="LG128" s="533"/>
      <c r="LH128" s="533"/>
      <c r="LI128" s="533"/>
    </row>
    <row r="129" spans="1:321" x14ac:dyDescent="0.25">
      <c r="A129" s="97" t="str">
        <f>LCI!A83</f>
        <v>Slag (kg/yr)</v>
      </c>
      <c r="B129" s="93"/>
      <c r="C129" s="93"/>
      <c r="D129" s="93"/>
      <c r="E129" s="93"/>
      <c r="F129" s="93"/>
      <c r="G129" s="93"/>
      <c r="H129" s="93"/>
      <c r="I129" s="93"/>
      <c r="J129" s="126">
        <f>J118*GasFT!K17</f>
        <v>65999.986999999994</v>
      </c>
      <c r="K129" s="126">
        <f>K118*GasFT!Q17</f>
        <v>51311.052799999998</v>
      </c>
      <c r="L129" s="126">
        <f>L118*GasFT!W17</f>
        <v>125986.96</v>
      </c>
      <c r="M129" s="96"/>
      <c r="N129" s="93"/>
      <c r="O129" s="94">
        <f>O118*GasFT!AC17</f>
        <v>57266.8</v>
      </c>
      <c r="P129" s="248"/>
      <c r="Q129" s="248"/>
      <c r="R129" s="248"/>
      <c r="S129" s="248"/>
      <c r="T129" s="266"/>
      <c r="U129" s="248"/>
      <c r="V129" s="248"/>
      <c r="X129" s="44"/>
      <c r="Y129" s="40"/>
      <c r="Z129" s="40"/>
      <c r="AA129" s="40"/>
      <c r="AB129" s="40"/>
      <c r="AC129" s="40"/>
      <c r="AD129" s="40"/>
      <c r="AE129" s="40"/>
      <c r="AF129" s="40"/>
      <c r="AG129" s="40"/>
      <c r="AH129" s="40"/>
      <c r="AI129" s="40"/>
      <c r="AJ129" s="40"/>
      <c r="AK129" s="40"/>
      <c r="AL129" s="261"/>
      <c r="AM129" s="259"/>
      <c r="AN129" s="259"/>
      <c r="AO129" s="259"/>
      <c r="AP129" s="259"/>
      <c r="AQ129" s="259"/>
      <c r="AR129" s="259"/>
      <c r="AS129" s="259"/>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R129" s="507"/>
      <c r="BS129" s="507"/>
      <c r="BT129" s="507"/>
      <c r="BU129" s="507"/>
      <c r="BV129" s="507"/>
      <c r="BW129" s="507"/>
      <c r="BX129" s="507"/>
      <c r="BY129" s="507"/>
      <c r="BZ129" s="507"/>
      <c r="CA129" s="507"/>
      <c r="CB129" s="507"/>
      <c r="CC129" s="507"/>
      <c r="CD129" s="507"/>
      <c r="CE129" s="507"/>
      <c r="CF129" s="507"/>
      <c r="CG129" s="507"/>
      <c r="CH129" s="507"/>
      <c r="CI129" s="507"/>
      <c r="CJ129" s="507"/>
      <c r="CK129" s="507"/>
      <c r="CL129" s="507"/>
      <c r="CM129" s="507"/>
      <c r="CO129" s="511"/>
      <c r="CP129" s="511"/>
      <c r="CQ129" s="511"/>
      <c r="CR129" s="511"/>
      <c r="CS129" s="511"/>
      <c r="CT129" s="511"/>
      <c r="CU129" s="511"/>
      <c r="CV129" s="511"/>
      <c r="CW129" s="511"/>
      <c r="CX129" s="511"/>
      <c r="CY129" s="511"/>
      <c r="CZ129" s="511"/>
      <c r="DA129" s="511"/>
      <c r="DB129" s="511"/>
      <c r="DC129" s="511"/>
      <c r="DD129" s="511"/>
      <c r="DE129" s="511"/>
      <c r="DF129" s="511"/>
      <c r="DG129" s="511"/>
      <c r="DH129" s="511"/>
      <c r="DI129" s="511"/>
      <c r="DJ129" s="511"/>
      <c r="DL129" s="530"/>
      <c r="DM129" s="530"/>
      <c r="DN129" s="530"/>
      <c r="DO129" s="530"/>
      <c r="DP129" s="530"/>
      <c r="DQ129" s="530"/>
      <c r="DR129" s="530"/>
      <c r="DS129" s="530"/>
      <c r="DT129" s="530"/>
      <c r="DU129" s="530"/>
      <c r="DV129" s="530"/>
      <c r="DW129" s="530"/>
      <c r="DX129" s="530"/>
      <c r="DY129" s="530"/>
      <c r="DZ129" s="530"/>
      <c r="EA129" s="530"/>
      <c r="EB129" s="530"/>
      <c r="EC129" s="530"/>
      <c r="ED129" s="530"/>
      <c r="EE129" s="530"/>
      <c r="EF129" s="530"/>
      <c r="EG129" s="530"/>
      <c r="EI129" s="531"/>
      <c r="EJ129" s="531"/>
      <c r="EK129" s="536"/>
      <c r="EL129" s="531"/>
      <c r="EM129" s="531"/>
      <c r="EN129" s="531"/>
      <c r="EO129" s="531"/>
      <c r="EP129" s="531"/>
      <c r="EQ129" s="531"/>
      <c r="ER129" s="531"/>
      <c r="ES129" s="531"/>
      <c r="ET129" s="531"/>
      <c r="EU129" s="531"/>
      <c r="EV129" s="531"/>
      <c r="EW129" s="531"/>
      <c r="EX129" s="531"/>
      <c r="EY129" s="531"/>
      <c r="EZ129" s="531"/>
      <c r="FA129" s="531"/>
      <c r="FB129" s="531"/>
      <c r="FC129" s="531"/>
      <c r="FD129" s="531"/>
      <c r="FF129" s="532"/>
      <c r="FG129" s="532"/>
      <c r="FH129" s="532"/>
      <c r="FI129" s="532"/>
      <c r="FJ129" s="532"/>
      <c r="FK129" s="532"/>
      <c r="FL129" s="532"/>
      <c r="FM129" s="532"/>
      <c r="FN129" s="532"/>
      <c r="FO129" s="532"/>
      <c r="FP129" s="532"/>
      <c r="FQ129" s="532"/>
      <c r="FR129" s="532"/>
      <c r="FS129" s="532"/>
      <c r="FT129" s="532"/>
      <c r="FU129" s="532"/>
      <c r="FV129" s="532"/>
      <c r="FW129" s="532"/>
      <c r="FX129" s="532"/>
      <c r="FY129" s="532"/>
      <c r="FZ129" s="532"/>
      <c r="GA129" s="532"/>
      <c r="GC129" s="533"/>
      <c r="GD129" s="533"/>
      <c r="GE129" s="533"/>
      <c r="GF129" s="533"/>
      <c r="GG129" s="533"/>
      <c r="GH129" s="533"/>
      <c r="GI129" s="533"/>
      <c r="GJ129" s="533"/>
      <c r="GK129" s="533"/>
      <c r="GL129" s="533"/>
      <c r="GM129" s="533"/>
      <c r="GN129" s="533"/>
      <c r="GO129" s="533"/>
      <c r="GP129" s="533"/>
      <c r="GQ129" s="533"/>
      <c r="GR129" s="533"/>
      <c r="GS129" s="533"/>
      <c r="GT129" s="533"/>
      <c r="GU129" s="533"/>
      <c r="GV129" s="533"/>
      <c r="GW129" s="533"/>
      <c r="GX129" s="533"/>
      <c r="GZ129" s="511"/>
      <c r="HA129" s="511"/>
      <c r="HB129" s="511"/>
      <c r="HC129" s="511"/>
      <c r="HD129" s="511"/>
      <c r="HE129" s="511"/>
      <c r="HF129" s="511"/>
      <c r="HG129" s="511"/>
      <c r="HH129" s="511"/>
      <c r="HI129" s="511"/>
      <c r="HJ129" s="511"/>
      <c r="HK129" s="511"/>
      <c r="HL129" s="511"/>
      <c r="HM129" s="511"/>
      <c r="HN129" s="511"/>
      <c r="HO129" s="511"/>
      <c r="HP129" s="511"/>
      <c r="HQ129" s="511"/>
      <c r="HR129" s="511"/>
      <c r="HS129" s="511"/>
      <c r="HT129" s="511"/>
      <c r="HU129" s="511"/>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T129" s="531"/>
      <c r="IU129" s="531"/>
      <c r="IV129" s="531"/>
      <c r="IW129" s="531"/>
      <c r="IX129" s="531"/>
      <c r="IY129" s="531"/>
      <c r="IZ129" s="531"/>
      <c r="JA129" s="531"/>
      <c r="JB129" s="531"/>
      <c r="JC129" s="531"/>
      <c r="JD129" s="531"/>
      <c r="JE129" s="531"/>
      <c r="JF129" s="531"/>
      <c r="JG129" s="531"/>
      <c r="JH129" s="531"/>
      <c r="JI129" s="531"/>
      <c r="JJ129" s="531"/>
      <c r="JK129" s="531"/>
      <c r="JL129" s="531"/>
      <c r="JM129" s="531"/>
      <c r="JN129" s="531"/>
      <c r="JO129" s="531"/>
      <c r="JQ129" s="532"/>
      <c r="JR129" s="532"/>
      <c r="JS129" s="532"/>
      <c r="JT129" s="532"/>
      <c r="JU129" s="532"/>
      <c r="JV129" s="532"/>
      <c r="JW129" s="532"/>
      <c r="JX129" s="532"/>
      <c r="JY129" s="532"/>
      <c r="JZ129" s="532"/>
      <c r="KA129" s="532"/>
      <c r="KB129" s="532"/>
      <c r="KC129" s="532"/>
      <c r="KD129" s="532"/>
      <c r="KE129" s="532"/>
      <c r="KF129" s="532"/>
      <c r="KG129" s="532"/>
      <c r="KH129" s="532"/>
      <c r="KI129" s="532"/>
      <c r="KJ129" s="532"/>
      <c r="KK129" s="532"/>
      <c r="KL129" s="532"/>
      <c r="KN129" s="533"/>
      <c r="KO129" s="533"/>
      <c r="KP129" s="533"/>
      <c r="KQ129" s="533"/>
      <c r="KR129" s="533"/>
      <c r="KS129" s="533"/>
      <c r="KT129" s="533"/>
      <c r="KU129" s="533"/>
      <c r="KV129" s="533"/>
      <c r="KW129" s="533"/>
      <c r="KX129" s="533"/>
      <c r="KY129" s="533"/>
      <c r="KZ129" s="533"/>
      <c r="LA129" s="533"/>
      <c r="LB129" s="533"/>
      <c r="LC129" s="533"/>
      <c r="LD129" s="533"/>
      <c r="LE129" s="533"/>
      <c r="LF129" s="533"/>
      <c r="LG129" s="533"/>
      <c r="LH129" s="533"/>
      <c r="LI129" s="533"/>
    </row>
    <row r="130" spans="1:321" x14ac:dyDescent="0.25">
      <c r="A130" s="95" t="str">
        <f>LCI!A84</f>
        <v>Soybean Meal (kg/yr)</v>
      </c>
      <c r="B130" s="126">
        <f>HexExtSoy!$K16*B$118</f>
        <v>234665.89692000009</v>
      </c>
      <c r="C130" s="126">
        <f>HexExtSoy!$K16*C$118</f>
        <v>234665.89692000009</v>
      </c>
      <c r="D130" s="93"/>
      <c r="E130" s="93"/>
      <c r="F130" s="93"/>
      <c r="G130" s="93"/>
      <c r="H130" s="93"/>
      <c r="I130" s="93"/>
      <c r="J130" s="93"/>
      <c r="K130" s="93"/>
      <c r="L130" s="93"/>
      <c r="M130" s="96"/>
      <c r="N130" s="93"/>
      <c r="O130" s="94"/>
      <c r="P130" s="248"/>
      <c r="Q130" s="248"/>
      <c r="R130" s="248"/>
      <c r="S130" s="248"/>
      <c r="T130" s="266"/>
      <c r="U130" s="248"/>
      <c r="V130" s="248"/>
      <c r="X130" s="44"/>
      <c r="Y130" s="40"/>
      <c r="Z130" s="40"/>
      <c r="AA130" s="40"/>
      <c r="AB130" s="40"/>
      <c r="AC130" s="40"/>
      <c r="AD130" s="40"/>
      <c r="AE130" s="40"/>
      <c r="AF130" s="40"/>
      <c r="AG130" s="40"/>
      <c r="AH130" s="40"/>
      <c r="AI130" s="40"/>
      <c r="AJ130" s="40"/>
      <c r="AK130" s="40"/>
      <c r="AL130" s="261"/>
      <c r="AM130" s="259"/>
      <c r="AN130" s="259"/>
      <c r="AO130" s="259"/>
      <c r="AP130" s="259"/>
      <c r="AQ130" s="259"/>
      <c r="AR130" s="259"/>
      <c r="AS130" s="259"/>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R130" s="507"/>
      <c r="BS130" s="507"/>
      <c r="BT130" s="507"/>
      <c r="BU130" s="507"/>
      <c r="BV130" s="507"/>
      <c r="BW130" s="507"/>
      <c r="BX130" s="507"/>
      <c r="BY130" s="507"/>
      <c r="BZ130" s="507"/>
      <c r="CA130" s="507"/>
      <c r="CB130" s="507"/>
      <c r="CC130" s="507"/>
      <c r="CD130" s="507"/>
      <c r="CE130" s="507"/>
      <c r="CF130" s="507"/>
      <c r="CG130" s="507"/>
      <c r="CH130" s="507"/>
      <c r="CI130" s="507"/>
      <c r="CJ130" s="507"/>
      <c r="CK130" s="507"/>
      <c r="CL130" s="507"/>
      <c r="CM130" s="507"/>
      <c r="CO130" s="511"/>
      <c r="CP130" s="511"/>
      <c r="CQ130" s="511"/>
      <c r="CR130" s="511"/>
      <c r="CS130" s="511"/>
      <c r="CT130" s="511"/>
      <c r="CU130" s="511"/>
      <c r="CV130" s="511"/>
      <c r="CW130" s="511"/>
      <c r="CX130" s="511"/>
      <c r="CY130" s="511"/>
      <c r="CZ130" s="511"/>
      <c r="DA130" s="511"/>
      <c r="DB130" s="511"/>
      <c r="DC130" s="511"/>
      <c r="DD130" s="511"/>
      <c r="DE130" s="511"/>
      <c r="DF130" s="511"/>
      <c r="DG130" s="511"/>
      <c r="DH130" s="511"/>
      <c r="DI130" s="511"/>
      <c r="DJ130" s="511"/>
      <c r="DL130" s="530"/>
      <c r="DM130" s="530"/>
      <c r="DN130" s="530"/>
      <c r="DO130" s="530"/>
      <c r="DP130" s="530"/>
      <c r="DQ130" s="530"/>
      <c r="DR130" s="530"/>
      <c r="DS130" s="530"/>
      <c r="DT130" s="530"/>
      <c r="DU130" s="530"/>
      <c r="DV130" s="530"/>
      <c r="DW130" s="530"/>
      <c r="DX130" s="530"/>
      <c r="DY130" s="530"/>
      <c r="DZ130" s="530"/>
      <c r="EA130" s="530"/>
      <c r="EB130" s="530"/>
      <c r="EC130" s="530"/>
      <c r="ED130" s="530"/>
      <c r="EE130" s="530"/>
      <c r="EF130" s="530"/>
      <c r="EG130" s="530"/>
      <c r="EI130" s="531"/>
      <c r="EJ130" s="531"/>
      <c r="EK130" s="536"/>
      <c r="EL130" s="531"/>
      <c r="EM130" s="531"/>
      <c r="EN130" s="531"/>
      <c r="EO130" s="531"/>
      <c r="EP130" s="531"/>
      <c r="EQ130" s="531"/>
      <c r="ER130" s="531"/>
      <c r="ES130" s="531"/>
      <c r="ET130" s="531"/>
      <c r="EU130" s="531"/>
      <c r="EV130" s="531"/>
      <c r="EW130" s="531"/>
      <c r="EX130" s="531"/>
      <c r="EY130" s="531"/>
      <c r="EZ130" s="531"/>
      <c r="FA130" s="531"/>
      <c r="FB130" s="531"/>
      <c r="FC130" s="531"/>
      <c r="FD130" s="531"/>
      <c r="FF130" s="532"/>
      <c r="FG130" s="532"/>
      <c r="FH130" s="532"/>
      <c r="FI130" s="532"/>
      <c r="FJ130" s="532"/>
      <c r="FK130" s="532"/>
      <c r="FL130" s="532"/>
      <c r="FM130" s="532"/>
      <c r="FN130" s="532"/>
      <c r="FO130" s="532"/>
      <c r="FP130" s="532"/>
      <c r="FQ130" s="532"/>
      <c r="FR130" s="532"/>
      <c r="FS130" s="532"/>
      <c r="FT130" s="532"/>
      <c r="FU130" s="532"/>
      <c r="FV130" s="532"/>
      <c r="FW130" s="532"/>
      <c r="FX130" s="532"/>
      <c r="FY130" s="532"/>
      <c r="FZ130" s="532"/>
      <c r="GA130" s="532"/>
      <c r="GC130" s="533"/>
      <c r="GD130" s="533"/>
      <c r="GE130" s="533"/>
      <c r="GF130" s="533"/>
      <c r="GG130" s="533"/>
      <c r="GH130" s="533"/>
      <c r="GI130" s="533"/>
      <c r="GJ130" s="533"/>
      <c r="GK130" s="533"/>
      <c r="GL130" s="533"/>
      <c r="GM130" s="533"/>
      <c r="GN130" s="533"/>
      <c r="GO130" s="533"/>
      <c r="GP130" s="533"/>
      <c r="GQ130" s="533"/>
      <c r="GR130" s="533"/>
      <c r="GS130" s="533"/>
      <c r="GT130" s="533"/>
      <c r="GU130" s="533"/>
      <c r="GV130" s="533"/>
      <c r="GW130" s="533"/>
      <c r="GX130" s="533"/>
      <c r="GZ130" s="511"/>
      <c r="HA130" s="511"/>
      <c r="HB130" s="511"/>
      <c r="HC130" s="511"/>
      <c r="HD130" s="511"/>
      <c r="HE130" s="511"/>
      <c r="HF130" s="511"/>
      <c r="HG130" s="511"/>
      <c r="HH130" s="511"/>
      <c r="HI130" s="511"/>
      <c r="HJ130" s="511"/>
      <c r="HK130" s="511"/>
      <c r="HL130" s="511"/>
      <c r="HM130" s="511"/>
      <c r="HN130" s="511"/>
      <c r="HO130" s="511"/>
      <c r="HP130" s="511"/>
      <c r="HQ130" s="511"/>
      <c r="HR130" s="511"/>
      <c r="HS130" s="511"/>
      <c r="HT130" s="511"/>
      <c r="HU130" s="511"/>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T130" s="531"/>
      <c r="IU130" s="531"/>
      <c r="IV130" s="531"/>
      <c r="IW130" s="531"/>
      <c r="IX130" s="531"/>
      <c r="IY130" s="531"/>
      <c r="IZ130" s="531"/>
      <c r="JA130" s="531"/>
      <c r="JB130" s="531"/>
      <c r="JC130" s="531"/>
      <c r="JD130" s="531"/>
      <c r="JE130" s="531"/>
      <c r="JF130" s="531"/>
      <c r="JG130" s="531"/>
      <c r="JH130" s="531"/>
      <c r="JI130" s="531"/>
      <c r="JJ130" s="531"/>
      <c r="JK130" s="531"/>
      <c r="JL130" s="531"/>
      <c r="JM130" s="531"/>
      <c r="JN130" s="531"/>
      <c r="JO130" s="531"/>
      <c r="JQ130" s="532"/>
      <c r="JR130" s="532"/>
      <c r="JS130" s="532"/>
      <c r="JT130" s="532"/>
      <c r="JU130" s="532"/>
      <c r="JV130" s="532"/>
      <c r="JW130" s="532"/>
      <c r="JX130" s="532"/>
      <c r="JY130" s="532"/>
      <c r="JZ130" s="532"/>
      <c r="KA130" s="532"/>
      <c r="KB130" s="532"/>
      <c r="KC130" s="532"/>
      <c r="KD130" s="532"/>
      <c r="KE130" s="532"/>
      <c r="KF130" s="532"/>
      <c r="KG130" s="532"/>
      <c r="KH130" s="532"/>
      <c r="KI130" s="532"/>
      <c r="KJ130" s="532"/>
      <c r="KK130" s="532"/>
      <c r="KL130" s="532"/>
      <c r="KN130" s="533"/>
      <c r="KO130" s="533"/>
      <c r="KP130" s="533"/>
      <c r="KQ130" s="533"/>
      <c r="KR130" s="533"/>
      <c r="KS130" s="533"/>
      <c r="KT130" s="533"/>
      <c r="KU130" s="533"/>
      <c r="KV130" s="533"/>
      <c r="KW130" s="533"/>
      <c r="KX130" s="533"/>
      <c r="KY130" s="533"/>
      <c r="KZ130" s="533"/>
      <c r="LA130" s="533"/>
      <c r="LB130" s="533"/>
      <c r="LC130" s="533"/>
      <c r="LD130" s="533"/>
      <c r="LE130" s="533"/>
      <c r="LF130" s="533"/>
      <c r="LG130" s="533"/>
      <c r="LH130" s="533"/>
      <c r="LI130" s="533"/>
    </row>
    <row r="131" spans="1:321" x14ac:dyDescent="0.25">
      <c r="A131" s="97" t="str">
        <f>LCI!A85</f>
        <v>Soybean Oil (kg/yr)</v>
      </c>
      <c r="B131" s="126">
        <f>HexExtSoy!$K15*B$118</f>
        <v>67047.399120000016</v>
      </c>
      <c r="C131" s="126">
        <f>HexExtSoy!$K15*C$118</f>
        <v>67047.399120000016</v>
      </c>
      <c r="D131" s="93"/>
      <c r="E131" s="93"/>
      <c r="F131" s="93"/>
      <c r="G131" s="93"/>
      <c r="H131" s="93"/>
      <c r="I131" s="93"/>
      <c r="J131" s="93"/>
      <c r="K131" s="93"/>
      <c r="L131" s="93"/>
      <c r="M131" s="96"/>
      <c r="N131" s="93"/>
      <c r="O131" s="94"/>
      <c r="P131" s="248"/>
      <c r="Q131" s="248"/>
      <c r="R131" s="248"/>
      <c r="S131" s="248"/>
      <c r="T131" s="266"/>
      <c r="U131" s="248"/>
      <c r="V131" s="248"/>
      <c r="X131" s="44"/>
      <c r="Y131" s="40"/>
      <c r="Z131" s="40"/>
      <c r="AA131" s="40"/>
      <c r="AB131" s="40"/>
      <c r="AC131" s="40"/>
      <c r="AD131" s="40"/>
      <c r="AE131" s="40"/>
      <c r="AF131" s="40"/>
      <c r="AG131" s="40"/>
      <c r="AH131" s="40"/>
      <c r="AI131" s="40"/>
      <c r="AJ131" s="40"/>
      <c r="AK131" s="40"/>
      <c r="AL131" s="261"/>
      <c r="AM131" s="259"/>
      <c r="AN131" s="259"/>
      <c r="AO131" s="259"/>
      <c r="AP131" s="259"/>
      <c r="AQ131" s="259"/>
      <c r="AR131" s="259"/>
      <c r="AS131" s="259"/>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R131" s="507"/>
      <c r="BS131" s="507"/>
      <c r="BT131" s="507"/>
      <c r="BU131" s="507"/>
      <c r="BV131" s="507"/>
      <c r="BW131" s="507"/>
      <c r="BX131" s="507"/>
      <c r="BY131" s="507"/>
      <c r="BZ131" s="507"/>
      <c r="CA131" s="507"/>
      <c r="CB131" s="507"/>
      <c r="CC131" s="507"/>
      <c r="CD131" s="507"/>
      <c r="CE131" s="507"/>
      <c r="CF131" s="507"/>
      <c r="CG131" s="507"/>
      <c r="CH131" s="507"/>
      <c r="CI131" s="507"/>
      <c r="CJ131" s="507"/>
      <c r="CK131" s="507"/>
      <c r="CL131" s="507"/>
      <c r="CM131" s="507"/>
      <c r="CO131" s="511"/>
      <c r="CP131" s="511"/>
      <c r="CQ131" s="511"/>
      <c r="CR131" s="511"/>
      <c r="CS131" s="511"/>
      <c r="CT131" s="511"/>
      <c r="CU131" s="511"/>
      <c r="CV131" s="511"/>
      <c r="CW131" s="511"/>
      <c r="CX131" s="511"/>
      <c r="CY131" s="511"/>
      <c r="CZ131" s="511"/>
      <c r="DA131" s="511"/>
      <c r="DB131" s="511"/>
      <c r="DC131" s="511"/>
      <c r="DD131" s="511"/>
      <c r="DE131" s="511"/>
      <c r="DF131" s="511"/>
      <c r="DG131" s="511"/>
      <c r="DH131" s="511"/>
      <c r="DI131" s="511"/>
      <c r="DJ131" s="511"/>
      <c r="DL131" s="530"/>
      <c r="DM131" s="530"/>
      <c r="DN131" s="530"/>
      <c r="DO131" s="530"/>
      <c r="DP131" s="530"/>
      <c r="DQ131" s="530"/>
      <c r="DR131" s="530"/>
      <c r="DS131" s="530"/>
      <c r="DT131" s="530"/>
      <c r="DU131" s="530"/>
      <c r="DV131" s="530"/>
      <c r="DW131" s="530"/>
      <c r="DX131" s="530"/>
      <c r="DY131" s="530"/>
      <c r="DZ131" s="530"/>
      <c r="EA131" s="530"/>
      <c r="EB131" s="530"/>
      <c r="EC131" s="530"/>
      <c r="ED131" s="530"/>
      <c r="EE131" s="530"/>
      <c r="EF131" s="530"/>
      <c r="EG131" s="530"/>
      <c r="EI131" s="531"/>
      <c r="EJ131" s="531"/>
      <c r="EK131" s="536"/>
      <c r="EL131" s="531"/>
      <c r="EM131" s="531"/>
      <c r="EN131" s="531"/>
      <c r="EO131" s="531"/>
      <c r="EP131" s="531"/>
      <c r="EQ131" s="531"/>
      <c r="ER131" s="531"/>
      <c r="ES131" s="531"/>
      <c r="ET131" s="531"/>
      <c r="EU131" s="531"/>
      <c r="EV131" s="531"/>
      <c r="EW131" s="531"/>
      <c r="EX131" s="531"/>
      <c r="EY131" s="531"/>
      <c r="EZ131" s="531"/>
      <c r="FA131" s="531"/>
      <c r="FB131" s="531"/>
      <c r="FC131" s="531"/>
      <c r="FD131" s="531"/>
      <c r="FF131" s="532"/>
      <c r="FG131" s="532"/>
      <c r="FH131" s="532"/>
      <c r="FI131" s="532"/>
      <c r="FJ131" s="532"/>
      <c r="FK131" s="532"/>
      <c r="FL131" s="532"/>
      <c r="FM131" s="532"/>
      <c r="FN131" s="532"/>
      <c r="FO131" s="532"/>
      <c r="FP131" s="532"/>
      <c r="FQ131" s="532"/>
      <c r="FR131" s="532"/>
      <c r="FS131" s="532"/>
      <c r="FT131" s="532"/>
      <c r="FU131" s="532"/>
      <c r="FV131" s="532"/>
      <c r="FW131" s="532"/>
      <c r="FX131" s="532"/>
      <c r="FY131" s="532"/>
      <c r="FZ131" s="532"/>
      <c r="GA131" s="532"/>
      <c r="GC131" s="533"/>
      <c r="GD131" s="533"/>
      <c r="GE131" s="533"/>
      <c r="GF131" s="533"/>
      <c r="GG131" s="533"/>
      <c r="GH131" s="533"/>
      <c r="GI131" s="533"/>
      <c r="GJ131" s="533"/>
      <c r="GK131" s="533"/>
      <c r="GL131" s="533"/>
      <c r="GM131" s="533"/>
      <c r="GN131" s="533"/>
      <c r="GO131" s="533"/>
      <c r="GP131" s="533"/>
      <c r="GQ131" s="533"/>
      <c r="GR131" s="533"/>
      <c r="GS131" s="533"/>
      <c r="GT131" s="533"/>
      <c r="GU131" s="533"/>
      <c r="GV131" s="533"/>
      <c r="GW131" s="533"/>
      <c r="GX131" s="533"/>
      <c r="GZ131" s="511"/>
      <c r="HA131" s="511"/>
      <c r="HB131" s="511"/>
      <c r="HC131" s="511"/>
      <c r="HD131" s="511"/>
      <c r="HE131" s="511"/>
      <c r="HF131" s="511"/>
      <c r="HG131" s="511"/>
      <c r="HH131" s="511"/>
      <c r="HI131" s="511"/>
      <c r="HJ131" s="511"/>
      <c r="HK131" s="511"/>
      <c r="HL131" s="511"/>
      <c r="HM131" s="511"/>
      <c r="HN131" s="511"/>
      <c r="HO131" s="511"/>
      <c r="HP131" s="511"/>
      <c r="HQ131" s="511"/>
      <c r="HR131" s="511"/>
      <c r="HS131" s="511"/>
      <c r="HT131" s="511"/>
      <c r="HU131" s="511"/>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T131" s="531"/>
      <c r="IU131" s="531"/>
      <c r="IV131" s="531"/>
      <c r="IW131" s="531"/>
      <c r="IX131" s="531"/>
      <c r="IY131" s="531"/>
      <c r="IZ131" s="531"/>
      <c r="JA131" s="531"/>
      <c r="JB131" s="531"/>
      <c r="JC131" s="531"/>
      <c r="JD131" s="531"/>
      <c r="JE131" s="531"/>
      <c r="JF131" s="531"/>
      <c r="JG131" s="531"/>
      <c r="JH131" s="531"/>
      <c r="JI131" s="531"/>
      <c r="JJ131" s="531"/>
      <c r="JK131" s="531"/>
      <c r="JL131" s="531"/>
      <c r="JM131" s="531"/>
      <c r="JN131" s="531"/>
      <c r="JO131" s="531"/>
      <c r="JQ131" s="532"/>
      <c r="JR131" s="532"/>
      <c r="JS131" s="532"/>
      <c r="JT131" s="532"/>
      <c r="JU131" s="532"/>
      <c r="JV131" s="532"/>
      <c r="JW131" s="532"/>
      <c r="JX131" s="532"/>
      <c r="JY131" s="532"/>
      <c r="JZ131" s="532"/>
      <c r="KA131" s="532"/>
      <c r="KB131" s="532"/>
      <c r="KC131" s="532"/>
      <c r="KD131" s="532"/>
      <c r="KE131" s="532"/>
      <c r="KF131" s="532"/>
      <c r="KG131" s="532"/>
      <c r="KH131" s="532"/>
      <c r="KI131" s="532"/>
      <c r="KJ131" s="532"/>
      <c r="KK131" s="532"/>
      <c r="KL131" s="532"/>
      <c r="KN131" s="533"/>
      <c r="KO131" s="533"/>
      <c r="KP131" s="533"/>
      <c r="KQ131" s="533"/>
      <c r="KR131" s="533"/>
      <c r="KS131" s="533"/>
      <c r="KT131" s="533"/>
      <c r="KU131" s="533"/>
      <c r="KV131" s="533"/>
      <c r="KW131" s="533"/>
      <c r="KX131" s="533"/>
      <c r="KY131" s="533"/>
      <c r="KZ131" s="533"/>
      <c r="LA131" s="533"/>
      <c r="LB131" s="533"/>
      <c r="LC131" s="533"/>
      <c r="LD131" s="533"/>
      <c r="LE131" s="533"/>
      <c r="LF131" s="533"/>
      <c r="LG131" s="533"/>
      <c r="LH131" s="533"/>
      <c r="LI131" s="533"/>
    </row>
    <row r="132" spans="1:321" x14ac:dyDescent="0.25">
      <c r="A132" s="97" t="str">
        <f>LCI!A87</f>
        <v>Syncrude (kg/yr)</v>
      </c>
      <c r="B132" s="93"/>
      <c r="C132" s="93"/>
      <c r="D132" s="93"/>
      <c r="E132" s="93"/>
      <c r="F132" s="93"/>
      <c r="G132" s="93"/>
      <c r="H132" s="93"/>
      <c r="I132" s="93"/>
      <c r="J132" s="126">
        <f>J118*GasFT!K16</f>
        <v>614999.93125000002</v>
      </c>
      <c r="K132" s="126">
        <f>K118*GasFT!Q16</f>
        <v>478125.76</v>
      </c>
      <c r="L132" s="126">
        <f>L118*GasFT!W16</f>
        <v>1173969.5</v>
      </c>
      <c r="M132" s="96"/>
      <c r="N132" s="93"/>
      <c r="O132" s="94">
        <f>O118*GasFT!AC16</f>
        <v>533622.5</v>
      </c>
      <c r="P132" s="248"/>
      <c r="Q132" s="248"/>
      <c r="R132" s="248"/>
      <c r="S132" s="248"/>
      <c r="T132" s="266"/>
      <c r="U132" s="248"/>
      <c r="V132" s="248"/>
      <c r="X132" s="44"/>
      <c r="Y132" s="40"/>
      <c r="Z132" s="40"/>
      <c r="AA132" s="40"/>
      <c r="AB132" s="40"/>
      <c r="AC132" s="40"/>
      <c r="AD132" s="40"/>
      <c r="AE132" s="40"/>
      <c r="AF132" s="40"/>
      <c r="AG132" s="40"/>
      <c r="AH132" s="40"/>
      <c r="AI132" s="40"/>
      <c r="AJ132" s="40"/>
      <c r="AK132" s="40"/>
      <c r="AL132" s="261"/>
      <c r="AM132" s="259"/>
      <c r="AN132" s="259"/>
      <c r="AO132" s="259"/>
      <c r="AP132" s="259"/>
      <c r="AQ132" s="259"/>
      <c r="AR132" s="259"/>
      <c r="AS132" s="259"/>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R132" s="507"/>
      <c r="BS132" s="507"/>
      <c r="BT132" s="507"/>
      <c r="BU132" s="507"/>
      <c r="BV132" s="507"/>
      <c r="BW132" s="507"/>
      <c r="BX132" s="507"/>
      <c r="BY132" s="507"/>
      <c r="BZ132" s="507"/>
      <c r="CA132" s="507"/>
      <c r="CB132" s="507"/>
      <c r="CC132" s="507"/>
      <c r="CD132" s="507"/>
      <c r="CE132" s="507"/>
      <c r="CF132" s="507"/>
      <c r="CG132" s="507"/>
      <c r="CH132" s="507"/>
      <c r="CI132" s="507"/>
      <c r="CJ132" s="507"/>
      <c r="CK132" s="507"/>
      <c r="CL132" s="507"/>
      <c r="CM132" s="507"/>
      <c r="CO132" s="511"/>
      <c r="CP132" s="511"/>
      <c r="CQ132" s="511"/>
      <c r="CR132" s="511"/>
      <c r="CS132" s="511"/>
      <c r="CT132" s="511"/>
      <c r="CU132" s="511"/>
      <c r="CV132" s="511"/>
      <c r="CW132" s="511"/>
      <c r="CX132" s="511"/>
      <c r="CY132" s="511"/>
      <c r="CZ132" s="511"/>
      <c r="DA132" s="511"/>
      <c r="DB132" s="511"/>
      <c r="DC132" s="511"/>
      <c r="DD132" s="511"/>
      <c r="DE132" s="511"/>
      <c r="DF132" s="511"/>
      <c r="DG132" s="511"/>
      <c r="DH132" s="511"/>
      <c r="DI132" s="511"/>
      <c r="DJ132" s="511"/>
      <c r="DL132" s="530"/>
      <c r="DM132" s="530"/>
      <c r="DN132" s="530"/>
      <c r="DO132" s="530"/>
      <c r="DP132" s="530"/>
      <c r="DQ132" s="530"/>
      <c r="DR132" s="530"/>
      <c r="DS132" s="530"/>
      <c r="DT132" s="530"/>
      <c r="DU132" s="530"/>
      <c r="DV132" s="530"/>
      <c r="DW132" s="530"/>
      <c r="DX132" s="530"/>
      <c r="DY132" s="530"/>
      <c r="DZ132" s="530"/>
      <c r="EA132" s="530"/>
      <c r="EB132" s="530"/>
      <c r="EC132" s="530"/>
      <c r="ED132" s="530"/>
      <c r="EE132" s="530"/>
      <c r="EF132" s="530"/>
      <c r="EG132" s="530"/>
      <c r="EI132" s="531"/>
      <c r="EJ132" s="531"/>
      <c r="EK132" s="536"/>
      <c r="EL132" s="531"/>
      <c r="EM132" s="531"/>
      <c r="EN132" s="531"/>
      <c r="EO132" s="531"/>
      <c r="EP132" s="531"/>
      <c r="EQ132" s="531"/>
      <c r="ER132" s="531"/>
      <c r="ES132" s="531"/>
      <c r="ET132" s="531"/>
      <c r="EU132" s="531"/>
      <c r="EV132" s="531"/>
      <c r="EW132" s="531"/>
      <c r="EX132" s="531"/>
      <c r="EY132" s="531"/>
      <c r="EZ132" s="531"/>
      <c r="FA132" s="531"/>
      <c r="FB132" s="531"/>
      <c r="FC132" s="531"/>
      <c r="FD132" s="531"/>
      <c r="FF132" s="532"/>
      <c r="FG132" s="532"/>
      <c r="FH132" s="532"/>
      <c r="FI132" s="532"/>
      <c r="FJ132" s="532"/>
      <c r="FK132" s="532"/>
      <c r="FL132" s="532"/>
      <c r="FM132" s="532"/>
      <c r="FN132" s="532"/>
      <c r="FO132" s="532"/>
      <c r="FP132" s="532"/>
      <c r="FQ132" s="532"/>
      <c r="FR132" s="532"/>
      <c r="FS132" s="532"/>
      <c r="FT132" s="532"/>
      <c r="FU132" s="532"/>
      <c r="FV132" s="532"/>
      <c r="FW132" s="532"/>
      <c r="FX132" s="532"/>
      <c r="FY132" s="532"/>
      <c r="FZ132" s="532"/>
      <c r="GA132" s="532"/>
      <c r="GC132" s="533"/>
      <c r="GD132" s="533"/>
      <c r="GE132" s="533"/>
      <c r="GF132" s="533"/>
      <c r="GG132" s="533"/>
      <c r="GH132" s="533"/>
      <c r="GI132" s="533"/>
      <c r="GJ132" s="533"/>
      <c r="GK132" s="533"/>
      <c r="GL132" s="533"/>
      <c r="GM132" s="533"/>
      <c r="GN132" s="533"/>
      <c r="GO132" s="533"/>
      <c r="GP132" s="533"/>
      <c r="GQ132" s="533"/>
      <c r="GR132" s="533"/>
      <c r="GS132" s="533"/>
      <c r="GT132" s="533"/>
      <c r="GU132" s="533"/>
      <c r="GV132" s="533"/>
      <c r="GW132" s="533"/>
      <c r="GX132" s="533"/>
      <c r="GZ132" s="511"/>
      <c r="HA132" s="511"/>
      <c r="HB132" s="511"/>
      <c r="HC132" s="511"/>
      <c r="HD132" s="511"/>
      <c r="HE132" s="511"/>
      <c r="HF132" s="511"/>
      <c r="HG132" s="511"/>
      <c r="HH132" s="511"/>
      <c r="HI132" s="511"/>
      <c r="HJ132" s="511"/>
      <c r="HK132" s="511"/>
      <c r="HL132" s="511"/>
      <c r="HM132" s="511"/>
      <c r="HN132" s="511"/>
      <c r="HO132" s="511"/>
      <c r="HP132" s="511"/>
      <c r="HQ132" s="511"/>
      <c r="HR132" s="511"/>
      <c r="HS132" s="511"/>
      <c r="HT132" s="511"/>
      <c r="HU132" s="511"/>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T132" s="531"/>
      <c r="IU132" s="531"/>
      <c r="IV132" s="531"/>
      <c r="IW132" s="531"/>
      <c r="IX132" s="531"/>
      <c r="IY132" s="531"/>
      <c r="IZ132" s="531"/>
      <c r="JA132" s="531"/>
      <c r="JB132" s="531"/>
      <c r="JC132" s="531"/>
      <c r="JD132" s="531"/>
      <c r="JE132" s="531"/>
      <c r="JF132" s="531"/>
      <c r="JG132" s="531"/>
      <c r="JH132" s="531"/>
      <c r="JI132" s="531"/>
      <c r="JJ132" s="531"/>
      <c r="JK132" s="531"/>
      <c r="JL132" s="531"/>
      <c r="JM132" s="531"/>
      <c r="JN132" s="531"/>
      <c r="JO132" s="531"/>
      <c r="JQ132" s="532"/>
      <c r="JR132" s="532"/>
      <c r="JS132" s="532"/>
      <c r="JT132" s="532"/>
      <c r="JU132" s="532"/>
      <c r="JV132" s="532"/>
      <c r="JW132" s="532"/>
      <c r="JX132" s="532"/>
      <c r="JY132" s="532"/>
      <c r="JZ132" s="532"/>
      <c r="KA132" s="532"/>
      <c r="KB132" s="532"/>
      <c r="KC132" s="532"/>
      <c r="KD132" s="532"/>
      <c r="KE132" s="532"/>
      <c r="KF132" s="532"/>
      <c r="KG132" s="532"/>
      <c r="KH132" s="532"/>
      <c r="KI132" s="532"/>
      <c r="KJ132" s="532"/>
      <c r="KK132" s="532"/>
      <c r="KL132" s="532"/>
      <c r="KN132" s="533"/>
      <c r="KO132" s="533"/>
      <c r="KP132" s="533"/>
      <c r="KQ132" s="533"/>
      <c r="KR132" s="533"/>
      <c r="KS132" s="533"/>
      <c r="KT132" s="533"/>
      <c r="KU132" s="533"/>
      <c r="KV132" s="533"/>
      <c r="KW132" s="533"/>
      <c r="KX132" s="533"/>
      <c r="KY132" s="533"/>
      <c r="KZ132" s="533"/>
      <c r="LA132" s="533"/>
      <c r="LB132" s="533"/>
      <c r="LC132" s="533"/>
      <c r="LD132" s="533"/>
      <c r="LE132" s="533"/>
      <c r="LF132" s="533"/>
      <c r="LG132" s="533"/>
      <c r="LH132" s="533"/>
      <c r="LI132" s="533"/>
    </row>
    <row r="133" spans="1:321" x14ac:dyDescent="0.25">
      <c r="A133" s="97" t="str">
        <f>LCI!A88</f>
        <v>Wastewater, Gasification (kg/yr)</v>
      </c>
      <c r="B133" s="93"/>
      <c r="C133" s="93"/>
      <c r="D133" s="93"/>
      <c r="E133" s="93"/>
      <c r="F133" s="93"/>
      <c r="G133" s="93"/>
      <c r="H133" s="93"/>
      <c r="I133" s="93"/>
      <c r="J133" s="126">
        <f>J118*GasFT!K21</f>
        <v>865988.5</v>
      </c>
      <c r="K133" s="126">
        <f>K118*GasFT!Q21</f>
        <v>673254.39999999991</v>
      </c>
      <c r="L133" s="126">
        <f>L118*GasFT!W21</f>
        <v>1653080</v>
      </c>
      <c r="M133" s="96"/>
      <c r="N133" s="93"/>
      <c r="O133" s="94">
        <f>O118*GasFT!AC21</f>
        <v>751400</v>
      </c>
      <c r="P133" s="248"/>
      <c r="Q133" s="248"/>
      <c r="R133" s="248"/>
      <c r="S133" s="248"/>
      <c r="T133" s="266"/>
      <c r="U133" s="248"/>
      <c r="V133" s="248"/>
      <c r="X133" s="44"/>
      <c r="Y133" s="40"/>
      <c r="Z133" s="40"/>
      <c r="AA133" s="40"/>
      <c r="AB133" s="40"/>
      <c r="AC133" s="40"/>
      <c r="AD133" s="40"/>
      <c r="AE133" s="40"/>
      <c r="AF133" s="40"/>
      <c r="AG133" s="40"/>
      <c r="AH133" s="40"/>
      <c r="AI133" s="40"/>
      <c r="AJ133" s="40"/>
      <c r="AK133" s="40"/>
      <c r="AL133" s="261"/>
      <c r="AM133" s="259"/>
      <c r="AN133" s="259"/>
      <c r="AO133" s="259"/>
      <c r="AP133" s="259"/>
      <c r="AQ133" s="259"/>
      <c r="AR133" s="259"/>
      <c r="AS133" s="259"/>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R133" s="507"/>
      <c r="BS133" s="507"/>
      <c r="BT133" s="507"/>
      <c r="BU133" s="507"/>
      <c r="BV133" s="507"/>
      <c r="BW133" s="507"/>
      <c r="BX133" s="507"/>
      <c r="BY133" s="507"/>
      <c r="BZ133" s="507"/>
      <c r="CA133" s="507"/>
      <c r="CB133" s="507"/>
      <c r="CC133" s="507"/>
      <c r="CD133" s="507"/>
      <c r="CE133" s="507"/>
      <c r="CF133" s="507"/>
      <c r="CG133" s="507"/>
      <c r="CH133" s="507"/>
      <c r="CI133" s="507"/>
      <c r="CJ133" s="507"/>
      <c r="CK133" s="507"/>
      <c r="CL133" s="507"/>
      <c r="CM133" s="507"/>
      <c r="CO133" s="511"/>
      <c r="CP133" s="511"/>
      <c r="CQ133" s="511"/>
      <c r="CR133" s="511"/>
      <c r="CS133" s="511"/>
      <c r="CT133" s="511"/>
      <c r="CU133" s="511"/>
      <c r="CV133" s="511"/>
      <c r="CW133" s="511"/>
      <c r="CX133" s="511"/>
      <c r="CY133" s="511"/>
      <c r="CZ133" s="511"/>
      <c r="DA133" s="511"/>
      <c r="DB133" s="511"/>
      <c r="DC133" s="511"/>
      <c r="DD133" s="511"/>
      <c r="DE133" s="511"/>
      <c r="DF133" s="511"/>
      <c r="DG133" s="511"/>
      <c r="DH133" s="511"/>
      <c r="DI133" s="511"/>
      <c r="DJ133" s="511"/>
      <c r="DL133" s="530"/>
      <c r="DM133" s="530"/>
      <c r="DN133" s="530"/>
      <c r="DO133" s="530"/>
      <c r="DP133" s="530"/>
      <c r="DQ133" s="530"/>
      <c r="DR133" s="530"/>
      <c r="DS133" s="530"/>
      <c r="DT133" s="530"/>
      <c r="DU133" s="530"/>
      <c r="DV133" s="530"/>
      <c r="DW133" s="530"/>
      <c r="DX133" s="530"/>
      <c r="DY133" s="530"/>
      <c r="DZ133" s="530"/>
      <c r="EA133" s="530"/>
      <c r="EB133" s="530"/>
      <c r="EC133" s="530"/>
      <c r="ED133" s="530"/>
      <c r="EE133" s="530"/>
      <c r="EF133" s="530"/>
      <c r="EG133" s="530"/>
      <c r="EI133" s="531"/>
      <c r="EJ133" s="531"/>
      <c r="EK133" s="536"/>
      <c r="EL133" s="531"/>
      <c r="EM133" s="531"/>
      <c r="EN133" s="531"/>
      <c r="EO133" s="531"/>
      <c r="EP133" s="531"/>
      <c r="EQ133" s="531"/>
      <c r="ER133" s="531"/>
      <c r="ES133" s="531"/>
      <c r="ET133" s="531"/>
      <c r="EU133" s="531"/>
      <c r="EV133" s="531"/>
      <c r="EW133" s="531"/>
      <c r="EX133" s="531"/>
      <c r="EY133" s="531"/>
      <c r="EZ133" s="531"/>
      <c r="FA133" s="531"/>
      <c r="FB133" s="531"/>
      <c r="FC133" s="531"/>
      <c r="FD133" s="531"/>
      <c r="FF133" s="532"/>
      <c r="FG133" s="532"/>
      <c r="FH133" s="532"/>
      <c r="FI133" s="532"/>
      <c r="FJ133" s="532"/>
      <c r="FK133" s="532"/>
      <c r="FL133" s="532"/>
      <c r="FM133" s="532"/>
      <c r="FN133" s="532"/>
      <c r="FO133" s="532"/>
      <c r="FP133" s="532"/>
      <c r="FQ133" s="532"/>
      <c r="FR133" s="532"/>
      <c r="FS133" s="532"/>
      <c r="FT133" s="532"/>
      <c r="FU133" s="532"/>
      <c r="FV133" s="532"/>
      <c r="FW133" s="532"/>
      <c r="FX133" s="532"/>
      <c r="FY133" s="532"/>
      <c r="FZ133" s="532"/>
      <c r="GA133" s="532"/>
      <c r="GC133" s="533"/>
      <c r="GD133" s="533"/>
      <c r="GE133" s="533"/>
      <c r="GF133" s="533"/>
      <c r="GG133" s="533"/>
      <c r="GH133" s="533"/>
      <c r="GI133" s="533"/>
      <c r="GJ133" s="533"/>
      <c r="GK133" s="533"/>
      <c r="GL133" s="533"/>
      <c r="GM133" s="533"/>
      <c r="GN133" s="533"/>
      <c r="GO133" s="533"/>
      <c r="GP133" s="533"/>
      <c r="GQ133" s="533"/>
      <c r="GR133" s="533"/>
      <c r="GS133" s="533"/>
      <c r="GT133" s="533"/>
      <c r="GU133" s="533"/>
      <c r="GV133" s="533"/>
      <c r="GW133" s="533"/>
      <c r="GX133" s="533"/>
      <c r="GZ133" s="511"/>
      <c r="HA133" s="511"/>
      <c r="HB133" s="511"/>
      <c r="HC133" s="511"/>
      <c r="HD133" s="511"/>
      <c r="HE133" s="511"/>
      <c r="HF133" s="511"/>
      <c r="HG133" s="511"/>
      <c r="HH133" s="511"/>
      <c r="HI133" s="511"/>
      <c r="HJ133" s="511"/>
      <c r="HK133" s="511"/>
      <c r="HL133" s="511"/>
      <c r="HM133" s="511"/>
      <c r="HN133" s="511"/>
      <c r="HO133" s="511"/>
      <c r="HP133" s="511"/>
      <c r="HQ133" s="511"/>
      <c r="HR133" s="511"/>
      <c r="HS133" s="511"/>
      <c r="HT133" s="511"/>
      <c r="HU133" s="511"/>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T133" s="531"/>
      <c r="IU133" s="531"/>
      <c r="IV133" s="531"/>
      <c r="IW133" s="531"/>
      <c r="IX133" s="531"/>
      <c r="IY133" s="531"/>
      <c r="IZ133" s="531"/>
      <c r="JA133" s="531"/>
      <c r="JB133" s="531"/>
      <c r="JC133" s="531"/>
      <c r="JD133" s="531"/>
      <c r="JE133" s="531"/>
      <c r="JF133" s="531"/>
      <c r="JG133" s="531"/>
      <c r="JH133" s="531"/>
      <c r="JI133" s="531"/>
      <c r="JJ133" s="531"/>
      <c r="JK133" s="531"/>
      <c r="JL133" s="531"/>
      <c r="JM133" s="531"/>
      <c r="JN133" s="531"/>
      <c r="JO133" s="531"/>
      <c r="JQ133" s="532"/>
      <c r="JR133" s="532"/>
      <c r="JS133" s="532"/>
      <c r="JT133" s="532"/>
      <c r="JU133" s="532"/>
      <c r="JV133" s="532"/>
      <c r="JW133" s="532"/>
      <c r="JX133" s="532"/>
      <c r="JY133" s="532"/>
      <c r="JZ133" s="532"/>
      <c r="KA133" s="532"/>
      <c r="KB133" s="532"/>
      <c r="KC133" s="532"/>
      <c r="KD133" s="532"/>
      <c r="KE133" s="532"/>
      <c r="KF133" s="532"/>
      <c r="KG133" s="532"/>
      <c r="KH133" s="532"/>
      <c r="KI133" s="532"/>
      <c r="KJ133" s="532"/>
      <c r="KK133" s="532"/>
      <c r="KL133" s="532"/>
      <c r="KN133" s="533"/>
      <c r="KO133" s="533"/>
      <c r="KP133" s="533"/>
      <c r="KQ133" s="533"/>
      <c r="KR133" s="533"/>
      <c r="KS133" s="533"/>
      <c r="KT133" s="533"/>
      <c r="KU133" s="533"/>
      <c r="KV133" s="533"/>
      <c r="KW133" s="533"/>
      <c r="KX133" s="533"/>
      <c r="KY133" s="533"/>
      <c r="KZ133" s="533"/>
      <c r="LA133" s="533"/>
      <c r="LB133" s="533"/>
      <c r="LC133" s="533"/>
      <c r="LD133" s="533"/>
      <c r="LE133" s="533"/>
      <c r="LF133" s="533"/>
      <c r="LG133" s="533"/>
      <c r="LH133" s="533"/>
      <c r="LI133" s="533"/>
    </row>
    <row r="134" spans="1:321" x14ac:dyDescent="0.25">
      <c r="A134" s="97"/>
      <c r="B134" s="93"/>
      <c r="C134" s="93"/>
      <c r="D134" s="93"/>
      <c r="E134" s="93"/>
      <c r="F134" s="93"/>
      <c r="G134" s="93"/>
      <c r="H134" s="93"/>
      <c r="I134" s="93"/>
      <c r="J134" s="93"/>
      <c r="K134" s="93"/>
      <c r="L134" s="93"/>
      <c r="M134" s="93"/>
      <c r="N134" s="93"/>
      <c r="O134" s="94"/>
      <c r="P134" s="248"/>
      <c r="Q134" s="248"/>
      <c r="R134" s="248"/>
      <c r="S134" s="248"/>
      <c r="T134" s="266"/>
      <c r="U134" s="248"/>
      <c r="V134" s="248"/>
      <c r="X134" s="44"/>
      <c r="Y134" s="40"/>
      <c r="Z134" s="40"/>
      <c r="AA134" s="40"/>
      <c r="AB134" s="40"/>
      <c r="AC134" s="40"/>
      <c r="AD134" s="40"/>
      <c r="AE134" s="40"/>
      <c r="AF134" s="40"/>
      <c r="AG134" s="40"/>
      <c r="AH134" s="40"/>
      <c r="AI134" s="40"/>
      <c r="AJ134" s="40"/>
      <c r="AK134" s="40"/>
      <c r="AL134" s="261"/>
      <c r="AM134" s="259"/>
      <c r="AN134" s="259"/>
      <c r="AO134" s="259"/>
      <c r="AP134" s="259"/>
      <c r="AQ134" s="259"/>
      <c r="AR134" s="259"/>
      <c r="AS134" s="259"/>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R134" s="507"/>
      <c r="BS134" s="507"/>
      <c r="BT134" s="507"/>
      <c r="BU134" s="507"/>
      <c r="BV134" s="507"/>
      <c r="BW134" s="507"/>
      <c r="BX134" s="507"/>
      <c r="BY134" s="507"/>
      <c r="BZ134" s="507"/>
      <c r="CA134" s="507"/>
      <c r="CB134" s="507"/>
      <c r="CC134" s="507"/>
      <c r="CD134" s="507"/>
      <c r="CE134" s="507"/>
      <c r="CF134" s="507"/>
      <c r="CG134" s="507"/>
      <c r="CH134" s="507"/>
      <c r="CI134" s="507"/>
      <c r="CJ134" s="507"/>
      <c r="CK134" s="507"/>
      <c r="CL134" s="507"/>
      <c r="CM134" s="507"/>
      <c r="CO134" s="511"/>
      <c r="CP134" s="511"/>
      <c r="CQ134" s="511"/>
      <c r="CR134" s="511"/>
      <c r="CS134" s="511"/>
      <c r="CT134" s="511"/>
      <c r="CU134" s="511"/>
      <c r="CV134" s="511"/>
      <c r="CW134" s="511"/>
      <c r="CX134" s="511"/>
      <c r="CY134" s="511"/>
      <c r="CZ134" s="511"/>
      <c r="DA134" s="511"/>
      <c r="DB134" s="511"/>
      <c r="DC134" s="511"/>
      <c r="DD134" s="511"/>
      <c r="DE134" s="511"/>
      <c r="DF134" s="511"/>
      <c r="DG134" s="511"/>
      <c r="DH134" s="511"/>
      <c r="DI134" s="511"/>
      <c r="DJ134" s="511"/>
      <c r="DL134" s="530"/>
      <c r="DM134" s="530"/>
      <c r="DN134" s="530"/>
      <c r="DO134" s="530"/>
      <c r="DP134" s="530"/>
      <c r="DQ134" s="530"/>
      <c r="DR134" s="530"/>
      <c r="DS134" s="530"/>
      <c r="DT134" s="530"/>
      <c r="DU134" s="530"/>
      <c r="DV134" s="530"/>
      <c r="DW134" s="530"/>
      <c r="DX134" s="530"/>
      <c r="DY134" s="530"/>
      <c r="DZ134" s="530"/>
      <c r="EA134" s="530"/>
      <c r="EB134" s="530"/>
      <c r="EC134" s="530"/>
      <c r="ED134" s="530"/>
      <c r="EE134" s="530"/>
      <c r="EF134" s="530"/>
      <c r="EG134" s="530"/>
      <c r="EI134" s="531"/>
      <c r="EJ134" s="531"/>
      <c r="EK134" s="536"/>
      <c r="EL134" s="531"/>
      <c r="EM134" s="531"/>
      <c r="EN134" s="531"/>
      <c r="EO134" s="531"/>
      <c r="EP134" s="531"/>
      <c r="EQ134" s="531"/>
      <c r="ER134" s="531"/>
      <c r="ES134" s="531"/>
      <c r="ET134" s="531"/>
      <c r="EU134" s="531"/>
      <c r="EV134" s="531"/>
      <c r="EW134" s="531"/>
      <c r="EX134" s="531"/>
      <c r="EY134" s="531"/>
      <c r="EZ134" s="531"/>
      <c r="FA134" s="531"/>
      <c r="FB134" s="531"/>
      <c r="FC134" s="531"/>
      <c r="FD134" s="531"/>
      <c r="FF134" s="532"/>
      <c r="FG134" s="532"/>
      <c r="FH134" s="532"/>
      <c r="FI134" s="532"/>
      <c r="FJ134" s="532"/>
      <c r="FK134" s="532"/>
      <c r="FL134" s="532"/>
      <c r="FM134" s="532"/>
      <c r="FN134" s="532"/>
      <c r="FO134" s="532"/>
      <c r="FP134" s="532"/>
      <c r="FQ134" s="532"/>
      <c r="FR134" s="532"/>
      <c r="FS134" s="532"/>
      <c r="FT134" s="532"/>
      <c r="FU134" s="532"/>
      <c r="FV134" s="532"/>
      <c r="FW134" s="532"/>
      <c r="FX134" s="532"/>
      <c r="FY134" s="532"/>
      <c r="FZ134" s="532"/>
      <c r="GA134" s="532"/>
      <c r="GC134" s="533"/>
      <c r="GD134" s="533"/>
      <c r="GE134" s="533"/>
      <c r="GF134" s="533"/>
      <c r="GG134" s="533"/>
      <c r="GH134" s="533"/>
      <c r="GI134" s="533"/>
      <c r="GJ134" s="533"/>
      <c r="GK134" s="533"/>
      <c r="GL134" s="533"/>
      <c r="GM134" s="533"/>
      <c r="GN134" s="533"/>
      <c r="GO134" s="533"/>
      <c r="GP134" s="533"/>
      <c r="GQ134" s="533"/>
      <c r="GR134" s="533"/>
      <c r="GS134" s="533"/>
      <c r="GT134" s="533"/>
      <c r="GU134" s="533"/>
      <c r="GV134" s="533"/>
      <c r="GW134" s="533"/>
      <c r="GX134" s="533"/>
      <c r="GZ134" s="511"/>
      <c r="HA134" s="511"/>
      <c r="HB134" s="511"/>
      <c r="HC134" s="511"/>
      <c r="HD134" s="511"/>
      <c r="HE134" s="511"/>
      <c r="HF134" s="511"/>
      <c r="HG134" s="511"/>
      <c r="HH134" s="511"/>
      <c r="HI134" s="511"/>
      <c r="HJ134" s="511"/>
      <c r="HK134" s="511"/>
      <c r="HL134" s="511"/>
      <c r="HM134" s="511"/>
      <c r="HN134" s="511"/>
      <c r="HO134" s="511"/>
      <c r="HP134" s="511"/>
      <c r="HQ134" s="511"/>
      <c r="HR134" s="511"/>
      <c r="HS134" s="511"/>
      <c r="HT134" s="511"/>
      <c r="HU134" s="511"/>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T134" s="531"/>
      <c r="IU134" s="531"/>
      <c r="IV134" s="531"/>
      <c r="IW134" s="531"/>
      <c r="IX134" s="531"/>
      <c r="IY134" s="531"/>
      <c r="IZ134" s="531"/>
      <c r="JA134" s="531"/>
      <c r="JB134" s="531"/>
      <c r="JC134" s="531"/>
      <c r="JD134" s="531"/>
      <c r="JE134" s="531"/>
      <c r="JF134" s="531"/>
      <c r="JG134" s="531"/>
      <c r="JH134" s="531"/>
      <c r="JI134" s="531"/>
      <c r="JJ134" s="531"/>
      <c r="JK134" s="531"/>
      <c r="JL134" s="531"/>
      <c r="JM134" s="531"/>
      <c r="JN134" s="531"/>
      <c r="JO134" s="531"/>
      <c r="JQ134" s="532"/>
      <c r="JR134" s="532"/>
      <c r="JS134" s="532"/>
      <c r="JT134" s="532"/>
      <c r="JU134" s="532"/>
      <c r="JV134" s="532"/>
      <c r="JW134" s="532"/>
      <c r="JX134" s="532"/>
      <c r="JY134" s="532"/>
      <c r="JZ134" s="532"/>
      <c r="KA134" s="532"/>
      <c r="KB134" s="532"/>
      <c r="KC134" s="532"/>
      <c r="KD134" s="532"/>
      <c r="KE134" s="532"/>
      <c r="KF134" s="532"/>
      <c r="KG134" s="532"/>
      <c r="KH134" s="532"/>
      <c r="KI134" s="532"/>
      <c r="KJ134" s="532"/>
      <c r="KK134" s="532"/>
      <c r="KL134" s="532"/>
      <c r="KN134" s="533"/>
      <c r="KO134" s="533"/>
      <c r="KP134" s="533"/>
      <c r="KQ134" s="533"/>
      <c r="KR134" s="533"/>
      <c r="KS134" s="533"/>
      <c r="KT134" s="533"/>
      <c r="KU134" s="533"/>
      <c r="KV134" s="533"/>
      <c r="KW134" s="533"/>
      <c r="KX134" s="533"/>
      <c r="KY134" s="533"/>
      <c r="KZ134" s="533"/>
      <c r="LA134" s="533"/>
      <c r="LB134" s="533"/>
      <c r="LC134" s="533"/>
      <c r="LD134" s="533"/>
      <c r="LE134" s="533"/>
      <c r="LF134" s="533"/>
      <c r="LG134" s="533"/>
      <c r="LH134" s="533"/>
      <c r="LI134" s="533"/>
    </row>
    <row r="135" spans="1:321" x14ac:dyDescent="0.25">
      <c r="A135" s="97"/>
      <c r="B135" s="93"/>
      <c r="C135" s="93"/>
      <c r="D135" s="93"/>
      <c r="E135" s="93"/>
      <c r="F135" s="93"/>
      <c r="G135" s="93"/>
      <c r="H135" s="93"/>
      <c r="I135" s="93"/>
      <c r="J135" s="93"/>
      <c r="K135" s="93"/>
      <c r="L135" s="93"/>
      <c r="M135" s="93"/>
      <c r="N135" s="93"/>
      <c r="O135" s="94"/>
      <c r="P135" s="248"/>
      <c r="Q135" s="248"/>
      <c r="R135" s="248"/>
      <c r="S135" s="248"/>
      <c r="T135" s="266"/>
      <c r="U135" s="248"/>
      <c r="V135" s="248"/>
      <c r="X135" s="44"/>
      <c r="Y135" s="40"/>
      <c r="Z135" s="40"/>
      <c r="AA135" s="40"/>
      <c r="AB135" s="40"/>
      <c r="AC135" s="40"/>
      <c r="AD135" s="40"/>
      <c r="AE135" s="40"/>
      <c r="AF135" s="40"/>
      <c r="AG135" s="40"/>
      <c r="AH135" s="40"/>
      <c r="AI135" s="40"/>
      <c r="AJ135" s="40"/>
      <c r="AK135" s="40"/>
      <c r="AL135" s="261"/>
      <c r="AM135" s="259"/>
      <c r="AN135" s="259"/>
      <c r="AO135" s="259"/>
      <c r="AP135" s="259"/>
      <c r="AQ135" s="259"/>
      <c r="AR135" s="259"/>
      <c r="AS135" s="259"/>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R135" s="507"/>
      <c r="BS135" s="507"/>
      <c r="BT135" s="507"/>
      <c r="BU135" s="507"/>
      <c r="BV135" s="507"/>
      <c r="BW135" s="507"/>
      <c r="BX135" s="507"/>
      <c r="BY135" s="507"/>
      <c r="BZ135" s="507"/>
      <c r="CA135" s="507"/>
      <c r="CB135" s="507"/>
      <c r="CC135" s="507"/>
      <c r="CD135" s="507"/>
      <c r="CE135" s="507"/>
      <c r="CF135" s="507"/>
      <c r="CG135" s="507"/>
      <c r="CH135" s="507"/>
      <c r="CI135" s="507"/>
      <c r="CJ135" s="507"/>
      <c r="CK135" s="507"/>
      <c r="CL135" s="507"/>
      <c r="CM135" s="507"/>
      <c r="CO135" s="511"/>
      <c r="CP135" s="511"/>
      <c r="CQ135" s="511"/>
      <c r="CR135" s="511"/>
      <c r="CS135" s="511"/>
      <c r="CT135" s="511"/>
      <c r="CU135" s="511"/>
      <c r="CV135" s="511"/>
      <c r="CW135" s="511"/>
      <c r="CX135" s="511"/>
      <c r="CY135" s="511"/>
      <c r="CZ135" s="511"/>
      <c r="DA135" s="511"/>
      <c r="DB135" s="511"/>
      <c r="DC135" s="511"/>
      <c r="DD135" s="511"/>
      <c r="DE135" s="511"/>
      <c r="DF135" s="511"/>
      <c r="DG135" s="511"/>
      <c r="DH135" s="511"/>
      <c r="DI135" s="511"/>
      <c r="DJ135" s="511"/>
      <c r="DL135" s="530"/>
      <c r="DM135" s="530"/>
      <c r="DN135" s="530"/>
      <c r="DO135" s="530"/>
      <c r="DP135" s="530"/>
      <c r="DQ135" s="530"/>
      <c r="DR135" s="530"/>
      <c r="DS135" s="530"/>
      <c r="DT135" s="530"/>
      <c r="DU135" s="530"/>
      <c r="DV135" s="530"/>
      <c r="DW135" s="530"/>
      <c r="DX135" s="530"/>
      <c r="DY135" s="530"/>
      <c r="DZ135" s="530"/>
      <c r="EA135" s="530"/>
      <c r="EB135" s="530"/>
      <c r="EC135" s="530"/>
      <c r="ED135" s="530"/>
      <c r="EE135" s="530"/>
      <c r="EF135" s="530"/>
      <c r="EG135" s="530"/>
      <c r="EI135" s="531"/>
      <c r="EJ135" s="531"/>
      <c r="EK135" s="536"/>
      <c r="EL135" s="531"/>
      <c r="EM135" s="531"/>
      <c r="EN135" s="531"/>
      <c r="EO135" s="531"/>
      <c r="EP135" s="531"/>
      <c r="EQ135" s="531"/>
      <c r="ER135" s="531"/>
      <c r="ES135" s="531"/>
      <c r="ET135" s="531"/>
      <c r="EU135" s="531"/>
      <c r="EV135" s="531"/>
      <c r="EW135" s="531"/>
      <c r="EX135" s="531"/>
      <c r="EY135" s="531"/>
      <c r="EZ135" s="531"/>
      <c r="FA135" s="531"/>
      <c r="FB135" s="531"/>
      <c r="FC135" s="531"/>
      <c r="FD135" s="531"/>
      <c r="FF135" s="532"/>
      <c r="FG135" s="532"/>
      <c r="FH135" s="532"/>
      <c r="FI135" s="532"/>
      <c r="FJ135" s="532"/>
      <c r="FK135" s="532"/>
      <c r="FL135" s="532"/>
      <c r="FM135" s="532"/>
      <c r="FN135" s="532"/>
      <c r="FO135" s="532"/>
      <c r="FP135" s="532"/>
      <c r="FQ135" s="532"/>
      <c r="FR135" s="532"/>
      <c r="FS135" s="532"/>
      <c r="FT135" s="532"/>
      <c r="FU135" s="532"/>
      <c r="FV135" s="532"/>
      <c r="FW135" s="532"/>
      <c r="FX135" s="532"/>
      <c r="FY135" s="532"/>
      <c r="FZ135" s="532"/>
      <c r="GA135" s="532"/>
      <c r="GC135" s="533"/>
      <c r="GD135" s="533"/>
      <c r="GE135" s="533"/>
      <c r="GF135" s="533"/>
      <c r="GG135" s="533"/>
      <c r="GH135" s="533"/>
      <c r="GI135" s="533"/>
      <c r="GJ135" s="533"/>
      <c r="GK135" s="533"/>
      <c r="GL135" s="533"/>
      <c r="GM135" s="533"/>
      <c r="GN135" s="533"/>
      <c r="GO135" s="533"/>
      <c r="GP135" s="533"/>
      <c r="GQ135" s="533"/>
      <c r="GR135" s="533"/>
      <c r="GS135" s="533"/>
      <c r="GT135" s="533"/>
      <c r="GU135" s="533"/>
      <c r="GV135" s="533"/>
      <c r="GW135" s="533"/>
      <c r="GX135" s="533"/>
      <c r="GZ135" s="511"/>
      <c r="HA135" s="511"/>
      <c r="HB135" s="511"/>
      <c r="HC135" s="511"/>
      <c r="HD135" s="511"/>
      <c r="HE135" s="511"/>
      <c r="HF135" s="511"/>
      <c r="HG135" s="511"/>
      <c r="HH135" s="511"/>
      <c r="HI135" s="511"/>
      <c r="HJ135" s="511"/>
      <c r="HK135" s="511"/>
      <c r="HL135" s="511"/>
      <c r="HM135" s="511"/>
      <c r="HN135" s="511"/>
      <c r="HO135" s="511"/>
      <c r="HP135" s="511"/>
      <c r="HQ135" s="511"/>
      <c r="HR135" s="511"/>
      <c r="HS135" s="511"/>
      <c r="HT135" s="511"/>
      <c r="HU135" s="511"/>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T135" s="531"/>
      <c r="IU135" s="531"/>
      <c r="IV135" s="531"/>
      <c r="IW135" s="531"/>
      <c r="IX135" s="531"/>
      <c r="IY135" s="531"/>
      <c r="IZ135" s="531"/>
      <c r="JA135" s="531"/>
      <c r="JB135" s="531"/>
      <c r="JC135" s="531"/>
      <c r="JD135" s="531"/>
      <c r="JE135" s="531"/>
      <c r="JF135" s="531"/>
      <c r="JG135" s="531"/>
      <c r="JH135" s="531"/>
      <c r="JI135" s="531"/>
      <c r="JJ135" s="531"/>
      <c r="JK135" s="531"/>
      <c r="JL135" s="531"/>
      <c r="JM135" s="531"/>
      <c r="JN135" s="531"/>
      <c r="JO135" s="531"/>
      <c r="JQ135" s="532"/>
      <c r="JR135" s="532"/>
      <c r="JS135" s="532"/>
      <c r="JT135" s="532"/>
      <c r="JU135" s="532"/>
      <c r="JV135" s="532"/>
      <c r="JW135" s="532"/>
      <c r="JX135" s="532"/>
      <c r="JY135" s="532"/>
      <c r="JZ135" s="532"/>
      <c r="KA135" s="532"/>
      <c r="KB135" s="532"/>
      <c r="KC135" s="532"/>
      <c r="KD135" s="532"/>
      <c r="KE135" s="532"/>
      <c r="KF135" s="532"/>
      <c r="KG135" s="532"/>
      <c r="KH135" s="532"/>
      <c r="KI135" s="532"/>
      <c r="KJ135" s="532"/>
      <c r="KK135" s="532"/>
      <c r="KL135" s="532"/>
      <c r="KN135" s="533"/>
      <c r="KO135" s="533"/>
      <c r="KP135" s="533"/>
      <c r="KQ135" s="533"/>
      <c r="KR135" s="533"/>
      <c r="KS135" s="533"/>
      <c r="KT135" s="533"/>
      <c r="KU135" s="533"/>
      <c r="KV135" s="533"/>
      <c r="KW135" s="533"/>
      <c r="KX135" s="533"/>
      <c r="KY135" s="533"/>
      <c r="KZ135" s="533"/>
      <c r="LA135" s="533"/>
      <c r="LB135" s="533"/>
      <c r="LC135" s="533"/>
      <c r="LD135" s="533"/>
      <c r="LE135" s="533"/>
      <c r="LF135" s="533"/>
      <c r="LG135" s="533"/>
      <c r="LH135" s="533"/>
      <c r="LI135" s="533"/>
    </row>
    <row r="136" spans="1:321" x14ac:dyDescent="0.25">
      <c r="A136" s="129" t="str">
        <f t="shared" ref="A136:O136" si="5">A76</f>
        <v>Upgrading (ON=1/OFF=0?)</v>
      </c>
      <c r="B136" s="129">
        <f t="shared" si="5"/>
        <v>1</v>
      </c>
      <c r="C136" s="129">
        <f t="shared" si="5"/>
        <v>1</v>
      </c>
      <c r="D136" s="129">
        <f t="shared" si="5"/>
        <v>1</v>
      </c>
      <c r="E136" s="129">
        <f t="shared" si="5"/>
        <v>1</v>
      </c>
      <c r="F136" s="129">
        <f t="shared" si="5"/>
        <v>1</v>
      </c>
      <c r="G136" s="129">
        <f t="shared" si="5"/>
        <v>1</v>
      </c>
      <c r="H136" s="129">
        <f t="shared" si="5"/>
        <v>1</v>
      </c>
      <c r="I136" s="129">
        <f t="shared" si="5"/>
        <v>1</v>
      </c>
      <c r="J136" s="129">
        <f t="shared" si="5"/>
        <v>1</v>
      </c>
      <c r="K136" s="129">
        <f t="shared" si="5"/>
        <v>1</v>
      </c>
      <c r="L136" s="129">
        <f t="shared" si="5"/>
        <v>1</v>
      </c>
      <c r="M136" s="129">
        <f t="shared" si="5"/>
        <v>1</v>
      </c>
      <c r="N136" s="129">
        <f t="shared" si="5"/>
        <v>1</v>
      </c>
      <c r="O136" s="129">
        <f t="shared" si="5"/>
        <v>1</v>
      </c>
      <c r="P136" s="249">
        <f>P76</f>
        <v>1</v>
      </c>
      <c r="Q136" s="249">
        <f t="shared" ref="Q136:V136" si="6">Q76</f>
        <v>1</v>
      </c>
      <c r="R136" s="249">
        <f t="shared" si="6"/>
        <v>1</v>
      </c>
      <c r="S136" s="249">
        <f t="shared" si="6"/>
        <v>1</v>
      </c>
      <c r="T136" s="249">
        <f t="shared" si="6"/>
        <v>1</v>
      </c>
      <c r="U136" s="249">
        <f t="shared" si="6"/>
        <v>1</v>
      </c>
      <c r="V136" s="249">
        <f t="shared" si="6"/>
        <v>1</v>
      </c>
      <c r="X136" s="44"/>
      <c r="Y136" s="40"/>
      <c r="Z136" s="40"/>
      <c r="AA136" s="40"/>
      <c r="AB136" s="40"/>
      <c r="AC136" s="40"/>
      <c r="AD136" s="40"/>
      <c r="AE136" s="40"/>
      <c r="AF136" s="40"/>
      <c r="AG136" s="40"/>
      <c r="AH136" s="40"/>
      <c r="AI136" s="40"/>
      <c r="AJ136" s="40"/>
      <c r="AK136" s="40"/>
      <c r="AL136" s="261"/>
      <c r="AM136" s="259"/>
      <c r="AN136" s="259"/>
      <c r="AO136" s="259"/>
      <c r="AP136" s="259"/>
      <c r="AQ136" s="259"/>
      <c r="AR136" s="259"/>
      <c r="AS136" s="259"/>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R136" s="507"/>
      <c r="BS136" s="507"/>
      <c r="BT136" s="507"/>
      <c r="BU136" s="507"/>
      <c r="BV136" s="507"/>
      <c r="BW136" s="507"/>
      <c r="BX136" s="507"/>
      <c r="BY136" s="507"/>
      <c r="BZ136" s="507"/>
      <c r="CA136" s="507"/>
      <c r="CB136" s="507"/>
      <c r="CC136" s="507"/>
      <c r="CD136" s="507"/>
      <c r="CE136" s="507"/>
      <c r="CF136" s="507"/>
      <c r="CG136" s="507"/>
      <c r="CH136" s="507"/>
      <c r="CI136" s="507"/>
      <c r="CJ136" s="507"/>
      <c r="CK136" s="507"/>
      <c r="CL136" s="507"/>
      <c r="CM136" s="507"/>
      <c r="CO136" s="511"/>
      <c r="CP136" s="511"/>
      <c r="CQ136" s="511"/>
      <c r="CR136" s="511"/>
      <c r="CS136" s="511"/>
      <c r="CT136" s="511"/>
      <c r="CU136" s="511"/>
      <c r="CV136" s="511"/>
      <c r="CW136" s="511"/>
      <c r="CX136" s="511"/>
      <c r="CY136" s="511"/>
      <c r="CZ136" s="511"/>
      <c r="DA136" s="511"/>
      <c r="DB136" s="511"/>
      <c r="DC136" s="511"/>
      <c r="DD136" s="511"/>
      <c r="DE136" s="511"/>
      <c r="DF136" s="511"/>
      <c r="DG136" s="511"/>
      <c r="DH136" s="511"/>
      <c r="DI136" s="511"/>
      <c r="DJ136" s="511"/>
      <c r="DL136" s="530"/>
      <c r="DM136" s="530"/>
      <c r="DN136" s="530"/>
      <c r="DO136" s="530"/>
      <c r="DP136" s="530"/>
      <c r="DQ136" s="530"/>
      <c r="DR136" s="530"/>
      <c r="DS136" s="530"/>
      <c r="DT136" s="530"/>
      <c r="DU136" s="530"/>
      <c r="DV136" s="530"/>
      <c r="DW136" s="530"/>
      <c r="DX136" s="530"/>
      <c r="DY136" s="530"/>
      <c r="DZ136" s="530"/>
      <c r="EA136" s="530"/>
      <c r="EB136" s="530"/>
      <c r="EC136" s="530"/>
      <c r="ED136" s="530"/>
      <c r="EE136" s="530"/>
      <c r="EF136" s="530"/>
      <c r="EG136" s="530"/>
      <c r="EI136" s="531"/>
      <c r="EJ136" s="531"/>
      <c r="EK136" s="536"/>
      <c r="EL136" s="531"/>
      <c r="EM136" s="531"/>
      <c r="EN136" s="531"/>
      <c r="EO136" s="531"/>
      <c r="EP136" s="531"/>
      <c r="EQ136" s="531"/>
      <c r="ER136" s="531"/>
      <c r="ES136" s="531"/>
      <c r="ET136" s="531"/>
      <c r="EU136" s="531"/>
      <c r="EV136" s="531"/>
      <c r="EW136" s="531"/>
      <c r="EX136" s="531"/>
      <c r="EY136" s="531"/>
      <c r="EZ136" s="531"/>
      <c r="FA136" s="531"/>
      <c r="FB136" s="531"/>
      <c r="FC136" s="531"/>
      <c r="FD136" s="531"/>
      <c r="FF136" s="532"/>
      <c r="FG136" s="532"/>
      <c r="FH136" s="532"/>
      <c r="FI136" s="532"/>
      <c r="FJ136" s="532"/>
      <c r="FK136" s="532"/>
      <c r="FL136" s="532"/>
      <c r="FM136" s="532"/>
      <c r="FN136" s="532"/>
      <c r="FO136" s="532"/>
      <c r="FP136" s="532"/>
      <c r="FQ136" s="532"/>
      <c r="FR136" s="532"/>
      <c r="FS136" s="532"/>
      <c r="FT136" s="532"/>
      <c r="FU136" s="532"/>
      <c r="FV136" s="532"/>
      <c r="FW136" s="532"/>
      <c r="FX136" s="532"/>
      <c r="FY136" s="532"/>
      <c r="FZ136" s="532"/>
      <c r="GA136" s="532"/>
      <c r="GC136" s="533"/>
      <c r="GD136" s="533"/>
      <c r="GE136" s="533"/>
      <c r="GF136" s="533"/>
      <c r="GG136" s="533"/>
      <c r="GH136" s="533"/>
      <c r="GI136" s="533"/>
      <c r="GJ136" s="533"/>
      <c r="GK136" s="533"/>
      <c r="GL136" s="533"/>
      <c r="GM136" s="533"/>
      <c r="GN136" s="533"/>
      <c r="GO136" s="533"/>
      <c r="GP136" s="533"/>
      <c r="GQ136" s="533"/>
      <c r="GR136" s="533"/>
      <c r="GS136" s="533"/>
      <c r="GT136" s="533"/>
      <c r="GU136" s="533"/>
      <c r="GV136" s="533"/>
      <c r="GW136" s="533"/>
      <c r="GX136" s="533"/>
      <c r="GZ136" s="511"/>
      <c r="HA136" s="511"/>
      <c r="HB136" s="511"/>
      <c r="HC136" s="511"/>
      <c r="HD136" s="511"/>
      <c r="HE136" s="511"/>
      <c r="HF136" s="511"/>
      <c r="HG136" s="511"/>
      <c r="HH136" s="511"/>
      <c r="HI136" s="511"/>
      <c r="HJ136" s="511"/>
      <c r="HK136" s="511"/>
      <c r="HL136" s="511"/>
      <c r="HM136" s="511"/>
      <c r="HN136" s="511"/>
      <c r="HO136" s="511"/>
      <c r="HP136" s="511"/>
      <c r="HQ136" s="511"/>
      <c r="HR136" s="511"/>
      <c r="HS136" s="511"/>
      <c r="HT136" s="511"/>
      <c r="HU136" s="511"/>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T136" s="531"/>
      <c r="IU136" s="531"/>
      <c r="IV136" s="531"/>
      <c r="IW136" s="531"/>
      <c r="IX136" s="531"/>
      <c r="IY136" s="531"/>
      <c r="IZ136" s="531"/>
      <c r="JA136" s="531"/>
      <c r="JB136" s="531"/>
      <c r="JC136" s="531"/>
      <c r="JD136" s="531"/>
      <c r="JE136" s="531"/>
      <c r="JF136" s="531"/>
      <c r="JG136" s="531"/>
      <c r="JH136" s="531"/>
      <c r="JI136" s="531"/>
      <c r="JJ136" s="531"/>
      <c r="JK136" s="531"/>
      <c r="JL136" s="531"/>
      <c r="JM136" s="531"/>
      <c r="JN136" s="531"/>
      <c r="JO136" s="531"/>
      <c r="JQ136" s="532"/>
      <c r="JR136" s="532"/>
      <c r="JS136" s="532"/>
      <c r="JT136" s="532"/>
      <c r="JU136" s="532"/>
      <c r="JV136" s="532"/>
      <c r="JW136" s="532"/>
      <c r="JX136" s="532"/>
      <c r="JY136" s="532"/>
      <c r="JZ136" s="532"/>
      <c r="KA136" s="532"/>
      <c r="KB136" s="532"/>
      <c r="KC136" s="532"/>
      <c r="KD136" s="532"/>
      <c r="KE136" s="532"/>
      <c r="KF136" s="532"/>
      <c r="KG136" s="532"/>
      <c r="KH136" s="532"/>
      <c r="KI136" s="532"/>
      <c r="KJ136" s="532"/>
      <c r="KK136" s="532"/>
      <c r="KL136" s="532"/>
      <c r="KN136" s="533"/>
      <c r="KO136" s="533"/>
      <c r="KP136" s="533"/>
      <c r="KQ136" s="533"/>
      <c r="KR136" s="533"/>
      <c r="KS136" s="533"/>
      <c r="KT136" s="533"/>
      <c r="KU136" s="533"/>
      <c r="KV136" s="533"/>
      <c r="KW136" s="533"/>
      <c r="KX136" s="533"/>
      <c r="KY136" s="533"/>
      <c r="KZ136" s="533"/>
      <c r="LA136" s="533"/>
      <c r="LB136" s="533"/>
      <c r="LC136" s="533"/>
      <c r="LD136" s="533"/>
      <c r="LE136" s="533"/>
      <c r="LF136" s="533"/>
      <c r="LG136" s="533"/>
      <c r="LH136" s="533"/>
      <c r="LI136" s="533"/>
    </row>
    <row r="137" spans="1:321" x14ac:dyDescent="0.25">
      <c r="A137" s="97" t="str">
        <f>LCI!A65</f>
        <v>CO Emissions (kg/yr)</v>
      </c>
      <c r="B137" s="93"/>
      <c r="C137" s="93"/>
      <c r="D137" s="93"/>
      <c r="E137" s="93"/>
      <c r="F137" s="93"/>
      <c r="G137" s="93"/>
      <c r="H137" s="93"/>
      <c r="I137" s="93"/>
      <c r="J137" s="93"/>
      <c r="K137" s="93"/>
      <c r="L137" s="93"/>
      <c r="M137" s="96"/>
      <c r="N137" s="93"/>
      <c r="O137" s="94"/>
      <c r="P137" s="248"/>
      <c r="Q137" s="248"/>
      <c r="R137" s="248"/>
      <c r="S137" s="248"/>
      <c r="T137" s="266"/>
      <c r="U137" s="248"/>
      <c r="V137" s="248"/>
      <c r="X137" s="44"/>
      <c r="Y137" s="40"/>
      <c r="Z137" s="40"/>
      <c r="AA137" s="40"/>
      <c r="AB137" s="40"/>
      <c r="AC137" s="40"/>
      <c r="AD137" s="40"/>
      <c r="AE137" s="40"/>
      <c r="AF137" s="40"/>
      <c r="AG137" s="40"/>
      <c r="AH137" s="40"/>
      <c r="AI137" s="40"/>
      <c r="AJ137" s="40"/>
      <c r="AK137" s="40"/>
      <c r="AL137" s="261"/>
      <c r="AM137" s="259"/>
      <c r="AN137" s="259"/>
      <c r="AO137" s="259"/>
      <c r="AP137" s="259"/>
      <c r="AQ137" s="259"/>
      <c r="AR137" s="259"/>
      <c r="AS137" s="259"/>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R137" s="507"/>
      <c r="BS137" s="507"/>
      <c r="BT137" s="507"/>
      <c r="BU137" s="507"/>
      <c r="BV137" s="507"/>
      <c r="BW137" s="507"/>
      <c r="BX137" s="507"/>
      <c r="BY137" s="507"/>
      <c r="BZ137" s="507"/>
      <c r="CA137" s="507"/>
      <c r="CB137" s="507"/>
      <c r="CC137" s="507"/>
      <c r="CD137" s="507"/>
      <c r="CE137" s="507"/>
      <c r="CF137" s="507"/>
      <c r="CG137" s="507"/>
      <c r="CH137" s="507"/>
      <c r="CI137" s="507"/>
      <c r="CJ137" s="507"/>
      <c r="CK137" s="507"/>
      <c r="CL137" s="507"/>
      <c r="CM137" s="507"/>
      <c r="CO137" s="511"/>
      <c r="CP137" s="511"/>
      <c r="CQ137" s="511"/>
      <c r="CR137" s="511"/>
      <c r="CS137" s="511"/>
      <c r="CT137" s="511"/>
      <c r="CU137" s="511"/>
      <c r="CV137" s="511"/>
      <c r="CW137" s="511"/>
      <c r="CX137" s="511"/>
      <c r="CY137" s="511"/>
      <c r="CZ137" s="511"/>
      <c r="DA137" s="511"/>
      <c r="DB137" s="511"/>
      <c r="DC137" s="511"/>
      <c r="DD137" s="511"/>
      <c r="DE137" s="511"/>
      <c r="DF137" s="511"/>
      <c r="DG137" s="511"/>
      <c r="DH137" s="511"/>
      <c r="DI137" s="511"/>
      <c r="DJ137" s="511"/>
      <c r="DL137" s="530"/>
      <c r="DM137" s="530"/>
      <c r="DN137" s="530"/>
      <c r="DO137" s="530"/>
      <c r="DP137" s="530"/>
      <c r="DQ137" s="530"/>
      <c r="DR137" s="530"/>
      <c r="DS137" s="530"/>
      <c r="DT137" s="530"/>
      <c r="DU137" s="530"/>
      <c r="DV137" s="530"/>
      <c r="DW137" s="530"/>
      <c r="DX137" s="530"/>
      <c r="DY137" s="530"/>
      <c r="DZ137" s="530"/>
      <c r="EA137" s="530"/>
      <c r="EB137" s="530"/>
      <c r="EC137" s="530"/>
      <c r="ED137" s="530"/>
      <c r="EE137" s="530"/>
      <c r="EF137" s="530"/>
      <c r="EG137" s="530"/>
      <c r="EI137" s="531"/>
      <c r="EJ137" s="531"/>
      <c r="EK137" s="536"/>
      <c r="EL137" s="531"/>
      <c r="EM137" s="531"/>
      <c r="EN137" s="531"/>
      <c r="EO137" s="531"/>
      <c r="EP137" s="531"/>
      <c r="EQ137" s="531"/>
      <c r="ER137" s="531"/>
      <c r="ES137" s="531"/>
      <c r="ET137" s="531"/>
      <c r="EU137" s="531"/>
      <c r="EV137" s="531"/>
      <c r="EW137" s="531"/>
      <c r="EX137" s="531"/>
      <c r="EY137" s="531"/>
      <c r="EZ137" s="531"/>
      <c r="FA137" s="531"/>
      <c r="FB137" s="531"/>
      <c r="FC137" s="531"/>
      <c r="FD137" s="531"/>
      <c r="FF137" s="532"/>
      <c r="FG137" s="532"/>
      <c r="FH137" s="532"/>
      <c r="FI137" s="532"/>
      <c r="FJ137" s="532"/>
      <c r="FK137" s="532"/>
      <c r="FL137" s="532"/>
      <c r="FM137" s="532"/>
      <c r="FN137" s="532"/>
      <c r="FO137" s="532"/>
      <c r="FP137" s="532"/>
      <c r="FQ137" s="532"/>
      <c r="FR137" s="532"/>
      <c r="FS137" s="532"/>
      <c r="FT137" s="532"/>
      <c r="FU137" s="532"/>
      <c r="FV137" s="532"/>
      <c r="FW137" s="532"/>
      <c r="FX137" s="532"/>
      <c r="FY137" s="532"/>
      <c r="FZ137" s="532"/>
      <c r="GA137" s="532"/>
      <c r="GC137" s="533"/>
      <c r="GD137" s="533"/>
      <c r="GE137" s="533"/>
      <c r="GF137" s="533"/>
      <c r="GG137" s="533"/>
      <c r="GH137" s="533"/>
      <c r="GI137" s="533"/>
      <c r="GJ137" s="533"/>
      <c r="GK137" s="533"/>
      <c r="GL137" s="533"/>
      <c r="GM137" s="533"/>
      <c r="GN137" s="533"/>
      <c r="GO137" s="533"/>
      <c r="GP137" s="533"/>
      <c r="GQ137" s="533"/>
      <c r="GR137" s="533"/>
      <c r="GS137" s="533"/>
      <c r="GT137" s="533"/>
      <c r="GU137" s="533"/>
      <c r="GV137" s="533"/>
      <c r="GW137" s="533"/>
      <c r="GX137" s="533"/>
      <c r="GZ137" s="511"/>
      <c r="HA137" s="511"/>
      <c r="HB137" s="511"/>
      <c r="HC137" s="511"/>
      <c r="HD137" s="511"/>
      <c r="HE137" s="511"/>
      <c r="HF137" s="511"/>
      <c r="HG137" s="511"/>
      <c r="HH137" s="511"/>
      <c r="HI137" s="511"/>
      <c r="HJ137" s="511"/>
      <c r="HK137" s="511"/>
      <c r="HL137" s="511"/>
      <c r="HM137" s="511"/>
      <c r="HN137" s="511"/>
      <c r="HO137" s="511"/>
      <c r="HP137" s="511"/>
      <c r="HQ137" s="511"/>
      <c r="HR137" s="511"/>
      <c r="HS137" s="511"/>
      <c r="HT137" s="511"/>
      <c r="HU137" s="511"/>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T137" s="531"/>
      <c r="IU137" s="531"/>
      <c r="IV137" s="531"/>
      <c r="IW137" s="531"/>
      <c r="IX137" s="531"/>
      <c r="IY137" s="531"/>
      <c r="IZ137" s="531"/>
      <c r="JA137" s="531"/>
      <c r="JB137" s="531"/>
      <c r="JC137" s="531"/>
      <c r="JD137" s="531"/>
      <c r="JE137" s="531"/>
      <c r="JF137" s="531"/>
      <c r="JG137" s="531"/>
      <c r="JH137" s="531"/>
      <c r="JI137" s="531"/>
      <c r="JJ137" s="531"/>
      <c r="JK137" s="531"/>
      <c r="JL137" s="531"/>
      <c r="JM137" s="531"/>
      <c r="JN137" s="531"/>
      <c r="JO137" s="531"/>
      <c r="JQ137" s="532"/>
      <c r="JR137" s="532"/>
      <c r="JS137" s="532"/>
      <c r="JT137" s="532"/>
      <c r="JU137" s="532"/>
      <c r="JV137" s="532"/>
      <c r="JW137" s="532"/>
      <c r="JX137" s="532"/>
      <c r="JY137" s="532"/>
      <c r="JZ137" s="532"/>
      <c r="KA137" s="532"/>
      <c r="KB137" s="532"/>
      <c r="KC137" s="532"/>
      <c r="KD137" s="532"/>
      <c r="KE137" s="532"/>
      <c r="KF137" s="532"/>
      <c r="KG137" s="532"/>
      <c r="KH137" s="532"/>
      <c r="KI137" s="532"/>
      <c r="KJ137" s="532"/>
      <c r="KK137" s="532"/>
      <c r="KL137" s="532"/>
      <c r="KN137" s="533"/>
      <c r="KO137" s="533"/>
      <c r="KP137" s="533"/>
      <c r="KQ137" s="533"/>
      <c r="KR137" s="533"/>
      <c r="KS137" s="533"/>
      <c r="KT137" s="533"/>
      <c r="KU137" s="533"/>
      <c r="KV137" s="533"/>
      <c r="KW137" s="533"/>
      <c r="KX137" s="533"/>
      <c r="KY137" s="533"/>
      <c r="KZ137" s="533"/>
      <c r="LA137" s="533"/>
      <c r="LB137" s="533"/>
      <c r="LC137" s="533"/>
      <c r="LD137" s="533"/>
      <c r="LE137" s="533"/>
      <c r="LF137" s="533"/>
      <c r="LG137" s="533"/>
      <c r="LH137" s="533"/>
      <c r="LI137" s="533"/>
    </row>
    <row r="138" spans="1:321" x14ac:dyDescent="0.25">
      <c r="A138" s="97" t="str">
        <f>LCI!A64</f>
        <v>CO2 Emissions (kg/yr)</v>
      </c>
      <c r="B138" s="93"/>
      <c r="C138" s="93">
        <f>HydroProcOil!K16*C$136</f>
        <v>3620.559552480001</v>
      </c>
      <c r="D138" s="93"/>
      <c r="E138" s="93"/>
      <c r="F138" s="93"/>
      <c r="G138" s="93"/>
      <c r="H138" s="93"/>
      <c r="I138" s="93"/>
      <c r="J138" s="126">
        <f>J136*HydroProcSyn!I16</f>
        <v>0</v>
      </c>
      <c r="K138" s="126">
        <f>K136*HydroProcSyn!N16</f>
        <v>0</v>
      </c>
      <c r="L138" s="126">
        <f>L136*HydroProcSyn!S16</f>
        <v>0</v>
      </c>
      <c r="M138" s="297">
        <f>HydroProcOil!P16*M$136</f>
        <v>53731.430875430669</v>
      </c>
      <c r="N138" s="126">
        <f>N136*HydroProcOil!U16</f>
        <v>133060.23900674999</v>
      </c>
      <c r="O138" s="452">
        <f>O136*HydroProcSyn!X16</f>
        <v>0</v>
      </c>
      <c r="P138" s="248"/>
      <c r="Q138" s="248"/>
      <c r="R138" s="248"/>
      <c r="S138" s="248"/>
      <c r="T138" s="266"/>
      <c r="U138" s="248"/>
      <c r="V138" s="248"/>
      <c r="X138" s="44"/>
      <c r="Y138" s="40"/>
      <c r="Z138" s="40"/>
      <c r="AA138" s="40"/>
      <c r="AB138" s="40"/>
      <c r="AC138" s="40"/>
      <c r="AD138" s="40"/>
      <c r="AE138" s="40"/>
      <c r="AF138" s="40"/>
      <c r="AG138" s="40"/>
      <c r="AH138" s="40"/>
      <c r="AI138" s="40"/>
      <c r="AJ138" s="40"/>
      <c r="AK138" s="40"/>
      <c r="AL138" s="261"/>
      <c r="AM138" s="259"/>
      <c r="AN138" s="259"/>
      <c r="AO138" s="259"/>
      <c r="AP138" s="259"/>
      <c r="AQ138" s="259"/>
      <c r="AR138" s="259"/>
      <c r="AS138" s="259"/>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R138" s="507"/>
      <c r="BS138" s="507"/>
      <c r="BT138" s="507"/>
      <c r="BU138" s="507"/>
      <c r="BV138" s="507"/>
      <c r="BW138" s="507"/>
      <c r="BX138" s="507"/>
      <c r="BY138" s="507"/>
      <c r="BZ138" s="507"/>
      <c r="CA138" s="507"/>
      <c r="CB138" s="507"/>
      <c r="CC138" s="507"/>
      <c r="CD138" s="507"/>
      <c r="CE138" s="507"/>
      <c r="CF138" s="507"/>
      <c r="CG138" s="507"/>
      <c r="CH138" s="507"/>
      <c r="CI138" s="507"/>
      <c r="CJ138" s="507"/>
      <c r="CK138" s="507"/>
      <c r="CL138" s="507"/>
      <c r="CM138" s="507"/>
      <c r="CO138" s="511"/>
      <c r="CP138" s="511"/>
      <c r="CQ138" s="511"/>
      <c r="CR138" s="511"/>
      <c r="CS138" s="511"/>
      <c r="CT138" s="511"/>
      <c r="CU138" s="511"/>
      <c r="CV138" s="511"/>
      <c r="CW138" s="511"/>
      <c r="CX138" s="511"/>
      <c r="CY138" s="511"/>
      <c r="CZ138" s="511"/>
      <c r="DA138" s="511"/>
      <c r="DB138" s="511"/>
      <c r="DC138" s="511"/>
      <c r="DD138" s="511"/>
      <c r="DE138" s="511"/>
      <c r="DF138" s="511"/>
      <c r="DG138" s="511"/>
      <c r="DH138" s="511"/>
      <c r="DI138" s="511"/>
      <c r="DJ138" s="511"/>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I138" s="531"/>
      <c r="EJ138" s="531"/>
      <c r="EK138" s="536"/>
      <c r="EL138" s="531"/>
      <c r="EM138" s="531"/>
      <c r="EN138" s="531"/>
      <c r="EO138" s="531"/>
      <c r="EP138" s="531"/>
      <c r="EQ138" s="531"/>
      <c r="ER138" s="531"/>
      <c r="ES138" s="531"/>
      <c r="ET138" s="531"/>
      <c r="EU138" s="531"/>
      <c r="EV138" s="531"/>
      <c r="EW138" s="531"/>
      <c r="EX138" s="531"/>
      <c r="EY138" s="531"/>
      <c r="EZ138" s="531"/>
      <c r="FA138" s="531"/>
      <c r="FB138" s="531"/>
      <c r="FC138" s="531"/>
      <c r="FD138" s="531"/>
      <c r="FF138" s="532"/>
      <c r="FG138" s="532"/>
      <c r="FH138" s="532"/>
      <c r="FI138" s="532"/>
      <c r="FJ138" s="532"/>
      <c r="FK138" s="532"/>
      <c r="FL138" s="532"/>
      <c r="FM138" s="532"/>
      <c r="FN138" s="532"/>
      <c r="FO138" s="532"/>
      <c r="FP138" s="532"/>
      <c r="FQ138" s="532"/>
      <c r="FR138" s="532"/>
      <c r="FS138" s="532"/>
      <c r="FT138" s="532"/>
      <c r="FU138" s="532"/>
      <c r="FV138" s="532"/>
      <c r="FW138" s="532"/>
      <c r="FX138" s="532"/>
      <c r="FY138" s="532"/>
      <c r="FZ138" s="532"/>
      <c r="GA138" s="532"/>
      <c r="GC138" s="533"/>
      <c r="GD138" s="533"/>
      <c r="GE138" s="533"/>
      <c r="GF138" s="533"/>
      <c r="GG138" s="533"/>
      <c r="GH138" s="533"/>
      <c r="GI138" s="533"/>
      <c r="GJ138" s="533"/>
      <c r="GK138" s="533"/>
      <c r="GL138" s="533"/>
      <c r="GM138" s="533"/>
      <c r="GN138" s="533"/>
      <c r="GO138" s="533"/>
      <c r="GP138" s="533"/>
      <c r="GQ138" s="533"/>
      <c r="GR138" s="533"/>
      <c r="GS138" s="533"/>
      <c r="GT138" s="533"/>
      <c r="GU138" s="533"/>
      <c r="GV138" s="533"/>
      <c r="GW138" s="533"/>
      <c r="GX138" s="533"/>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T138" s="531"/>
      <c r="IU138" s="531"/>
      <c r="IV138" s="531"/>
      <c r="IW138" s="531"/>
      <c r="IX138" s="531"/>
      <c r="IY138" s="531"/>
      <c r="IZ138" s="531"/>
      <c r="JA138" s="531"/>
      <c r="JB138" s="531"/>
      <c r="JC138" s="531"/>
      <c r="JD138" s="531"/>
      <c r="JE138" s="531"/>
      <c r="JF138" s="531"/>
      <c r="JG138" s="531"/>
      <c r="JH138" s="531"/>
      <c r="JI138" s="531"/>
      <c r="JJ138" s="531"/>
      <c r="JK138" s="531"/>
      <c r="JL138" s="531"/>
      <c r="JM138" s="531"/>
      <c r="JN138" s="531"/>
      <c r="JO138" s="531"/>
      <c r="JQ138" s="532"/>
      <c r="JR138" s="532"/>
      <c r="JS138" s="532"/>
      <c r="JT138" s="532"/>
      <c r="JU138" s="532"/>
      <c r="JV138" s="532"/>
      <c r="JW138" s="532"/>
      <c r="JX138" s="532"/>
      <c r="JY138" s="532"/>
      <c r="JZ138" s="532"/>
      <c r="KA138" s="532"/>
      <c r="KB138" s="532"/>
      <c r="KC138" s="532"/>
      <c r="KD138" s="532"/>
      <c r="KE138" s="532"/>
      <c r="KF138" s="532"/>
      <c r="KG138" s="532"/>
      <c r="KH138" s="532"/>
      <c r="KI138" s="532"/>
      <c r="KJ138" s="532"/>
      <c r="KK138" s="532"/>
      <c r="KL138" s="532"/>
      <c r="KN138" s="533"/>
      <c r="KO138" s="533"/>
      <c r="KP138" s="533"/>
      <c r="KQ138" s="533"/>
      <c r="KR138" s="533"/>
      <c r="KS138" s="533"/>
      <c r="KT138" s="533"/>
      <c r="KU138" s="533"/>
      <c r="KV138" s="533"/>
      <c r="KW138" s="533"/>
      <c r="KX138" s="533"/>
      <c r="KY138" s="533"/>
      <c r="KZ138" s="533"/>
      <c r="LA138" s="533"/>
      <c r="LB138" s="533"/>
      <c r="LC138" s="533"/>
      <c r="LD138" s="533"/>
      <c r="LE138" s="533"/>
      <c r="LF138" s="533"/>
      <c r="LG138" s="533"/>
      <c r="LH138" s="533"/>
      <c r="LI138" s="533"/>
    </row>
    <row r="139" spans="1:321" x14ac:dyDescent="0.25">
      <c r="A139" s="97" t="str">
        <f>LCI!A68</f>
        <v>NOx Emissions (kg/yr)</v>
      </c>
      <c r="B139" s="93"/>
      <c r="C139" s="93"/>
      <c r="D139" s="93"/>
      <c r="E139" s="93"/>
      <c r="F139" s="93"/>
      <c r="G139" s="93"/>
      <c r="H139" s="93"/>
      <c r="I139" s="93"/>
      <c r="J139" s="126"/>
      <c r="K139" s="126"/>
      <c r="L139" s="126"/>
      <c r="M139" s="398"/>
      <c r="N139" s="126"/>
      <c r="O139" s="452"/>
      <c r="P139" s="248"/>
      <c r="Q139" s="248"/>
      <c r="R139" s="248"/>
      <c r="S139" s="248"/>
      <c r="T139" s="266"/>
      <c r="U139" s="248"/>
      <c r="V139" s="248"/>
      <c r="X139" s="44"/>
      <c r="Y139" s="40"/>
      <c r="Z139" s="40"/>
      <c r="AA139" s="40"/>
      <c r="AB139" s="40"/>
      <c r="AC139" s="40"/>
      <c r="AD139" s="40"/>
      <c r="AE139" s="40"/>
      <c r="AF139" s="40"/>
      <c r="AG139" s="40"/>
      <c r="AH139" s="40"/>
      <c r="AI139" s="40"/>
      <c r="AJ139" s="40"/>
      <c r="AK139" s="40"/>
      <c r="AL139" s="261"/>
      <c r="AM139" s="259"/>
      <c r="AN139" s="259"/>
      <c r="AO139" s="259"/>
      <c r="AP139" s="259"/>
      <c r="AQ139" s="259"/>
      <c r="AR139" s="259"/>
      <c r="AS139" s="259"/>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R139" s="507"/>
      <c r="BS139" s="507"/>
      <c r="BT139" s="507"/>
      <c r="BU139" s="507"/>
      <c r="BV139" s="507"/>
      <c r="BW139" s="507"/>
      <c r="BX139" s="507"/>
      <c r="BY139" s="507"/>
      <c r="BZ139" s="507"/>
      <c r="CA139" s="507"/>
      <c r="CB139" s="507"/>
      <c r="CC139" s="507"/>
      <c r="CD139" s="507"/>
      <c r="CE139" s="507"/>
      <c r="CF139" s="507"/>
      <c r="CG139" s="507"/>
      <c r="CH139" s="507"/>
      <c r="CI139" s="507"/>
      <c r="CJ139" s="507"/>
      <c r="CK139" s="507"/>
      <c r="CL139" s="507"/>
      <c r="CM139" s="507"/>
      <c r="CO139" s="511"/>
      <c r="CP139" s="511"/>
      <c r="CQ139" s="511"/>
      <c r="CR139" s="511"/>
      <c r="CS139" s="511"/>
      <c r="CT139" s="511"/>
      <c r="CU139" s="511"/>
      <c r="CV139" s="511"/>
      <c r="CW139" s="511"/>
      <c r="CX139" s="511"/>
      <c r="CY139" s="511"/>
      <c r="CZ139" s="511"/>
      <c r="DA139" s="511"/>
      <c r="DB139" s="511"/>
      <c r="DC139" s="511"/>
      <c r="DD139" s="511"/>
      <c r="DE139" s="511"/>
      <c r="DF139" s="511"/>
      <c r="DG139" s="511"/>
      <c r="DH139" s="511"/>
      <c r="DI139" s="511"/>
      <c r="DJ139" s="511"/>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I139" s="531"/>
      <c r="EJ139" s="531"/>
      <c r="EK139" s="536"/>
      <c r="EL139" s="531"/>
      <c r="EM139" s="531"/>
      <c r="EN139" s="531"/>
      <c r="EO139" s="531"/>
      <c r="EP139" s="531"/>
      <c r="EQ139" s="531"/>
      <c r="ER139" s="531"/>
      <c r="ES139" s="531"/>
      <c r="ET139" s="531"/>
      <c r="EU139" s="531"/>
      <c r="EV139" s="531"/>
      <c r="EW139" s="531"/>
      <c r="EX139" s="531"/>
      <c r="EY139" s="531"/>
      <c r="EZ139" s="531"/>
      <c r="FA139" s="531"/>
      <c r="FB139" s="531"/>
      <c r="FC139" s="531"/>
      <c r="FD139" s="531"/>
      <c r="FF139" s="532"/>
      <c r="FG139" s="532"/>
      <c r="FH139" s="532"/>
      <c r="FI139" s="532"/>
      <c r="FJ139" s="532"/>
      <c r="FK139" s="532"/>
      <c r="FL139" s="532"/>
      <c r="FM139" s="532"/>
      <c r="FN139" s="532"/>
      <c r="FO139" s="532"/>
      <c r="FP139" s="532"/>
      <c r="FQ139" s="532"/>
      <c r="FR139" s="532"/>
      <c r="FS139" s="532"/>
      <c r="FT139" s="532"/>
      <c r="FU139" s="532"/>
      <c r="FV139" s="532"/>
      <c r="FW139" s="532"/>
      <c r="FX139" s="532"/>
      <c r="FY139" s="532"/>
      <c r="FZ139" s="532"/>
      <c r="GA139" s="532"/>
      <c r="GC139" s="533"/>
      <c r="GD139" s="533"/>
      <c r="GE139" s="533"/>
      <c r="GF139" s="533"/>
      <c r="GG139" s="533"/>
      <c r="GH139" s="533"/>
      <c r="GI139" s="533"/>
      <c r="GJ139" s="533"/>
      <c r="GK139" s="533"/>
      <c r="GL139" s="533"/>
      <c r="GM139" s="533"/>
      <c r="GN139" s="533"/>
      <c r="GO139" s="533"/>
      <c r="GP139" s="533"/>
      <c r="GQ139" s="533"/>
      <c r="GR139" s="533"/>
      <c r="GS139" s="533"/>
      <c r="GT139" s="533"/>
      <c r="GU139" s="533"/>
      <c r="GV139" s="533"/>
      <c r="GW139" s="533"/>
      <c r="GX139" s="533"/>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T139" s="531"/>
      <c r="IU139" s="531"/>
      <c r="IV139" s="531"/>
      <c r="IW139" s="531"/>
      <c r="IX139" s="531"/>
      <c r="IY139" s="531"/>
      <c r="IZ139" s="531"/>
      <c r="JA139" s="531"/>
      <c r="JB139" s="531"/>
      <c r="JC139" s="531"/>
      <c r="JD139" s="531"/>
      <c r="JE139" s="531"/>
      <c r="JF139" s="531"/>
      <c r="JG139" s="531"/>
      <c r="JH139" s="531"/>
      <c r="JI139" s="531"/>
      <c r="JJ139" s="531"/>
      <c r="JK139" s="531"/>
      <c r="JL139" s="531"/>
      <c r="JM139" s="531"/>
      <c r="JN139" s="531"/>
      <c r="JO139" s="531"/>
      <c r="JQ139" s="532"/>
      <c r="JR139" s="532"/>
      <c r="JS139" s="532"/>
      <c r="JT139" s="532"/>
      <c r="JU139" s="532"/>
      <c r="JV139" s="532"/>
      <c r="JW139" s="532"/>
      <c r="JX139" s="532"/>
      <c r="JY139" s="532"/>
      <c r="JZ139" s="532"/>
      <c r="KA139" s="532"/>
      <c r="KB139" s="532"/>
      <c r="KC139" s="532"/>
      <c r="KD139" s="532"/>
      <c r="KE139" s="532"/>
      <c r="KF139" s="532"/>
      <c r="KG139" s="532"/>
      <c r="KH139" s="532"/>
      <c r="KI139" s="532"/>
      <c r="KJ139" s="532"/>
      <c r="KK139" s="532"/>
      <c r="KL139" s="532"/>
      <c r="KN139" s="533"/>
      <c r="KO139" s="533"/>
      <c r="KP139" s="533"/>
      <c r="KQ139" s="533"/>
      <c r="KR139" s="533"/>
      <c r="KS139" s="533"/>
      <c r="KT139" s="533"/>
      <c r="KU139" s="533"/>
      <c r="KV139" s="533"/>
      <c r="KW139" s="533"/>
      <c r="KX139" s="533"/>
      <c r="KY139" s="533"/>
      <c r="KZ139" s="533"/>
      <c r="LA139" s="533"/>
      <c r="LB139" s="533"/>
      <c r="LC139" s="533"/>
      <c r="LD139" s="533"/>
      <c r="LE139" s="533"/>
      <c r="LF139" s="533"/>
      <c r="LG139" s="533"/>
      <c r="LH139" s="533"/>
      <c r="LI139" s="533"/>
    </row>
    <row r="140" spans="1:321" x14ac:dyDescent="0.25">
      <c r="A140" s="95" t="str">
        <f>LCI!A93</f>
        <v>Biodiesel, Produced (kg/yr)</v>
      </c>
      <c r="B140" s="93">
        <f>Transest!J14*B$136</f>
        <v>61118.86884229719</v>
      </c>
      <c r="C140" s="93"/>
      <c r="D140" s="93"/>
      <c r="E140" s="93"/>
      <c r="F140" s="93"/>
      <c r="G140" s="93"/>
      <c r="H140" s="93"/>
      <c r="I140" s="93"/>
      <c r="J140" s="126"/>
      <c r="K140" s="126"/>
      <c r="L140" s="126"/>
      <c r="M140" s="126"/>
      <c r="N140" s="126"/>
      <c r="O140" s="452"/>
      <c r="P140" s="248"/>
      <c r="Q140" s="248"/>
      <c r="R140" s="248"/>
      <c r="S140" s="248"/>
      <c r="T140" s="266"/>
      <c r="U140" s="248"/>
      <c r="V140" s="248"/>
      <c r="X140" s="44"/>
      <c r="Y140" s="40"/>
      <c r="Z140" s="40"/>
      <c r="AA140" s="40"/>
      <c r="AB140" s="40"/>
      <c r="AC140" s="40"/>
      <c r="AD140" s="40"/>
      <c r="AE140" s="40"/>
      <c r="AF140" s="40"/>
      <c r="AG140" s="40"/>
      <c r="AH140" s="40"/>
      <c r="AI140" s="40"/>
      <c r="AJ140" s="40"/>
      <c r="AK140" s="40"/>
      <c r="AL140" s="261"/>
      <c r="AM140" s="259"/>
      <c r="AN140" s="259"/>
      <c r="AO140" s="259"/>
      <c r="AP140" s="259"/>
      <c r="AQ140" s="259"/>
      <c r="AR140" s="259"/>
      <c r="AS140" s="259"/>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R140" s="507"/>
      <c r="BS140" s="507"/>
      <c r="BT140" s="507"/>
      <c r="BU140" s="507"/>
      <c r="BV140" s="507"/>
      <c r="BW140" s="507"/>
      <c r="BX140" s="507"/>
      <c r="BY140" s="507"/>
      <c r="BZ140" s="507"/>
      <c r="CA140" s="507"/>
      <c r="CB140" s="507"/>
      <c r="CC140" s="507"/>
      <c r="CD140" s="507"/>
      <c r="CE140" s="507"/>
      <c r="CF140" s="507"/>
      <c r="CG140" s="507"/>
      <c r="CH140" s="507"/>
      <c r="CI140" s="507"/>
      <c r="CJ140" s="507"/>
      <c r="CK140" s="507"/>
      <c r="CL140" s="507"/>
      <c r="CM140" s="507"/>
      <c r="CO140" s="511"/>
      <c r="CP140" s="511"/>
      <c r="CQ140" s="511"/>
      <c r="CR140" s="511"/>
      <c r="CS140" s="511"/>
      <c r="CT140" s="511"/>
      <c r="CU140" s="511"/>
      <c r="CV140" s="511"/>
      <c r="CW140" s="511"/>
      <c r="CX140" s="511"/>
      <c r="CY140" s="511"/>
      <c r="CZ140" s="511"/>
      <c r="DA140" s="511"/>
      <c r="DB140" s="511"/>
      <c r="DC140" s="511"/>
      <c r="DD140" s="511"/>
      <c r="DE140" s="511"/>
      <c r="DF140" s="511"/>
      <c r="DG140" s="511"/>
      <c r="DH140" s="511"/>
      <c r="DI140" s="511"/>
      <c r="DJ140" s="511"/>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I140" s="531"/>
      <c r="EJ140" s="531"/>
      <c r="EK140" s="536"/>
      <c r="EL140" s="531"/>
      <c r="EM140" s="531"/>
      <c r="EN140" s="531"/>
      <c r="EO140" s="531"/>
      <c r="EP140" s="531"/>
      <c r="EQ140" s="531"/>
      <c r="ER140" s="531"/>
      <c r="ES140" s="531"/>
      <c r="ET140" s="531"/>
      <c r="EU140" s="531"/>
      <c r="EV140" s="531"/>
      <c r="EW140" s="531"/>
      <c r="EX140" s="531"/>
      <c r="EY140" s="531"/>
      <c r="EZ140" s="531"/>
      <c r="FA140" s="531"/>
      <c r="FB140" s="531"/>
      <c r="FC140" s="531"/>
      <c r="FD140" s="531"/>
      <c r="FF140" s="532"/>
      <c r="FG140" s="532"/>
      <c r="FH140" s="532"/>
      <c r="FI140" s="532"/>
      <c r="FJ140" s="532"/>
      <c r="FK140" s="532"/>
      <c r="FL140" s="532"/>
      <c r="FM140" s="532"/>
      <c r="FN140" s="532"/>
      <c r="FO140" s="532"/>
      <c r="FP140" s="532"/>
      <c r="FQ140" s="532"/>
      <c r="FR140" s="532"/>
      <c r="FS140" s="532"/>
      <c r="FT140" s="532"/>
      <c r="FU140" s="532"/>
      <c r="FV140" s="532"/>
      <c r="FW140" s="532"/>
      <c r="FX140" s="532"/>
      <c r="FY140" s="532"/>
      <c r="FZ140" s="532"/>
      <c r="GA140" s="532"/>
      <c r="GC140" s="533"/>
      <c r="GD140" s="533"/>
      <c r="GE140" s="533"/>
      <c r="GF140" s="533"/>
      <c r="GG140" s="533"/>
      <c r="GH140" s="533"/>
      <c r="GI140" s="533"/>
      <c r="GJ140" s="533"/>
      <c r="GK140" s="533"/>
      <c r="GL140" s="533"/>
      <c r="GM140" s="533"/>
      <c r="GN140" s="533"/>
      <c r="GO140" s="533"/>
      <c r="GP140" s="533"/>
      <c r="GQ140" s="533"/>
      <c r="GR140" s="533"/>
      <c r="GS140" s="533"/>
      <c r="GT140" s="533"/>
      <c r="GU140" s="533"/>
      <c r="GV140" s="533"/>
      <c r="GW140" s="533"/>
      <c r="GX140" s="533"/>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T140" s="531"/>
      <c r="IU140" s="531"/>
      <c r="IV140" s="531"/>
      <c r="IW140" s="531"/>
      <c r="IX140" s="531"/>
      <c r="IY140" s="531"/>
      <c r="IZ140" s="531"/>
      <c r="JA140" s="531"/>
      <c r="JB140" s="531"/>
      <c r="JC140" s="531"/>
      <c r="JD140" s="531"/>
      <c r="JE140" s="531"/>
      <c r="JF140" s="531"/>
      <c r="JG140" s="531"/>
      <c r="JH140" s="531"/>
      <c r="JI140" s="531"/>
      <c r="JJ140" s="531"/>
      <c r="JK140" s="531"/>
      <c r="JL140" s="531"/>
      <c r="JM140" s="531"/>
      <c r="JN140" s="531"/>
      <c r="JO140" s="531"/>
      <c r="JQ140" s="532"/>
      <c r="JR140" s="532"/>
      <c r="JS140" s="532"/>
      <c r="JT140" s="532"/>
      <c r="JU140" s="532"/>
      <c r="JV140" s="532"/>
      <c r="JW140" s="532"/>
      <c r="JX140" s="532"/>
      <c r="JY140" s="532"/>
      <c r="JZ140" s="532"/>
      <c r="KA140" s="532"/>
      <c r="KB140" s="532"/>
      <c r="KC140" s="532"/>
      <c r="KD140" s="532"/>
      <c r="KE140" s="532"/>
      <c r="KF140" s="532"/>
      <c r="KG140" s="532"/>
      <c r="KH140" s="532"/>
      <c r="KI140" s="532"/>
      <c r="KJ140" s="532"/>
      <c r="KK140" s="532"/>
      <c r="KL140" s="532"/>
      <c r="KN140" s="533"/>
      <c r="KO140" s="533"/>
      <c r="KP140" s="533"/>
      <c r="KQ140" s="533"/>
      <c r="KR140" s="533"/>
      <c r="KS140" s="533"/>
      <c r="KT140" s="533"/>
      <c r="KU140" s="533"/>
      <c r="KV140" s="533"/>
      <c r="KW140" s="533"/>
      <c r="KX140" s="533"/>
      <c r="KY140" s="533"/>
      <c r="KZ140" s="533"/>
      <c r="LA140" s="533"/>
      <c r="LB140" s="533"/>
      <c r="LC140" s="533"/>
      <c r="LD140" s="533"/>
      <c r="LE140" s="533"/>
      <c r="LF140" s="533"/>
      <c r="LG140" s="533"/>
      <c r="LH140" s="533"/>
      <c r="LI140" s="533"/>
    </row>
    <row r="141" spans="1:321" x14ac:dyDescent="0.25">
      <c r="A141" s="97" t="str">
        <f>LCI!A94</f>
        <v>Diesel, Produced (kg/yr)</v>
      </c>
      <c r="B141" s="93"/>
      <c r="C141" s="93">
        <f>HydroProcOil!K19*C$136</f>
        <v>15622.043994960004</v>
      </c>
      <c r="D141" s="93"/>
      <c r="E141" s="93"/>
      <c r="F141" s="93"/>
      <c r="G141" s="93"/>
      <c r="H141" s="93"/>
      <c r="I141" s="93"/>
      <c r="J141" s="126">
        <f>J136*HydroProcSyn!I19</f>
        <v>89236.490024375002</v>
      </c>
      <c r="K141" s="126">
        <f>K136*HydroProcSyn!N19</f>
        <v>69376.047776000007</v>
      </c>
      <c r="L141" s="126">
        <f>L136*HydroProcSyn!S19</f>
        <v>170342.97445000001</v>
      </c>
      <c r="M141" s="297">
        <f>HydroProcOil!P19*M$136</f>
        <v>231841.17396250641</v>
      </c>
      <c r="N141" s="126">
        <f>N136*HydroProcOil!U19</f>
        <v>574130.29052912502</v>
      </c>
      <c r="O141" s="452">
        <f>O136*HydroProcSyn!X19</f>
        <v>77428.624750000003</v>
      </c>
      <c r="P141" s="248"/>
      <c r="Q141" s="248"/>
      <c r="R141" s="248"/>
      <c r="S141" s="248"/>
      <c r="T141" s="266"/>
      <c r="U141" s="248"/>
      <c r="V141" s="248"/>
      <c r="X141" s="44"/>
      <c r="Y141" s="40"/>
      <c r="Z141" s="40"/>
      <c r="AA141" s="40"/>
      <c r="AB141" s="40"/>
      <c r="AC141" s="40"/>
      <c r="AD141" s="40"/>
      <c r="AE141" s="40"/>
      <c r="AF141" s="40"/>
      <c r="AG141" s="40"/>
      <c r="AH141" s="40"/>
      <c r="AI141" s="40"/>
      <c r="AJ141" s="40"/>
      <c r="AK141" s="40"/>
      <c r="AL141" s="261"/>
      <c r="AM141" s="259"/>
      <c r="AN141" s="259"/>
      <c r="AO141" s="259"/>
      <c r="AP141" s="259"/>
      <c r="AQ141" s="259"/>
      <c r="AR141" s="259"/>
      <c r="AS141" s="259"/>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R141" s="507"/>
      <c r="BS141" s="507"/>
      <c r="BT141" s="507"/>
      <c r="BU141" s="507"/>
      <c r="BV141" s="507"/>
      <c r="BW141" s="507"/>
      <c r="BX141" s="507"/>
      <c r="BY141" s="507"/>
      <c r="BZ141" s="507"/>
      <c r="CA141" s="507"/>
      <c r="CB141" s="507"/>
      <c r="CC141" s="507"/>
      <c r="CD141" s="507"/>
      <c r="CE141" s="507"/>
      <c r="CF141" s="507"/>
      <c r="CG141" s="507"/>
      <c r="CH141" s="507"/>
      <c r="CI141" s="507"/>
      <c r="CJ141" s="507"/>
      <c r="CK141" s="507"/>
      <c r="CL141" s="507"/>
      <c r="CM141" s="507"/>
      <c r="CO141" s="511"/>
      <c r="CP141" s="511"/>
      <c r="CQ141" s="511"/>
      <c r="CR141" s="511"/>
      <c r="CS141" s="511"/>
      <c r="CT141" s="511"/>
      <c r="CU141" s="511"/>
      <c r="CV141" s="511"/>
      <c r="CW141" s="511"/>
      <c r="CX141" s="511"/>
      <c r="CY141" s="511"/>
      <c r="CZ141" s="511"/>
      <c r="DA141" s="511"/>
      <c r="DB141" s="511"/>
      <c r="DC141" s="511"/>
      <c r="DD141" s="511"/>
      <c r="DE141" s="511"/>
      <c r="DF141" s="511"/>
      <c r="DG141" s="511"/>
      <c r="DH141" s="511"/>
      <c r="DI141" s="511"/>
      <c r="DJ141" s="511"/>
      <c r="DL141" s="530"/>
      <c r="DM141" s="530"/>
      <c r="DN141" s="530"/>
      <c r="DO141" s="530"/>
      <c r="DP141" s="530"/>
      <c r="DQ141" s="530"/>
      <c r="DR141" s="530"/>
      <c r="DS141" s="530"/>
      <c r="DT141" s="530"/>
      <c r="DU141" s="530"/>
      <c r="DV141" s="530"/>
      <c r="DW141" s="530"/>
      <c r="DX141" s="530"/>
      <c r="DY141" s="530"/>
      <c r="DZ141" s="530"/>
      <c r="EA141" s="530"/>
      <c r="EB141" s="530"/>
      <c r="EC141" s="530"/>
      <c r="ED141" s="530"/>
      <c r="EE141" s="530"/>
      <c r="EF141" s="530"/>
      <c r="EG141" s="530"/>
      <c r="EI141" s="531"/>
      <c r="EJ141" s="531"/>
      <c r="EK141" s="536"/>
      <c r="EL141" s="531"/>
      <c r="EM141" s="531"/>
      <c r="EN141" s="531"/>
      <c r="EO141" s="531"/>
      <c r="EP141" s="531"/>
      <c r="EQ141" s="531"/>
      <c r="ER141" s="531"/>
      <c r="ES141" s="531"/>
      <c r="ET141" s="531"/>
      <c r="EU141" s="531"/>
      <c r="EV141" s="531"/>
      <c r="EW141" s="531"/>
      <c r="EX141" s="531"/>
      <c r="EY141" s="531"/>
      <c r="EZ141" s="531"/>
      <c r="FA141" s="531"/>
      <c r="FB141" s="531"/>
      <c r="FC141" s="531"/>
      <c r="FD141" s="531"/>
      <c r="FF141" s="532"/>
      <c r="FG141" s="532"/>
      <c r="FH141" s="532"/>
      <c r="FI141" s="532"/>
      <c r="FJ141" s="532"/>
      <c r="FK141" s="532"/>
      <c r="FL141" s="532"/>
      <c r="FM141" s="532"/>
      <c r="FN141" s="532"/>
      <c r="FO141" s="532"/>
      <c r="FP141" s="532"/>
      <c r="FQ141" s="532"/>
      <c r="FR141" s="532"/>
      <c r="FS141" s="532"/>
      <c r="FT141" s="532"/>
      <c r="FU141" s="532"/>
      <c r="FV141" s="532"/>
      <c r="FW141" s="532"/>
      <c r="FX141" s="532"/>
      <c r="FY141" s="532"/>
      <c r="FZ141" s="532"/>
      <c r="GA141" s="532"/>
      <c r="GC141" s="533"/>
      <c r="GD141" s="533"/>
      <c r="GE141" s="533"/>
      <c r="GF141" s="533"/>
      <c r="GG141" s="533"/>
      <c r="GH141" s="533"/>
      <c r="GI141" s="533"/>
      <c r="GJ141" s="533"/>
      <c r="GK141" s="533"/>
      <c r="GL141" s="533"/>
      <c r="GM141" s="533"/>
      <c r="GN141" s="533"/>
      <c r="GO141" s="533"/>
      <c r="GP141" s="533"/>
      <c r="GQ141" s="533"/>
      <c r="GR141" s="533"/>
      <c r="GS141" s="533"/>
      <c r="GT141" s="533"/>
      <c r="GU141" s="533"/>
      <c r="GV141" s="533"/>
      <c r="GW141" s="533"/>
      <c r="GX141" s="533"/>
      <c r="GZ141" s="511"/>
      <c r="HA141" s="511"/>
      <c r="HB141" s="511"/>
      <c r="HC141" s="511"/>
      <c r="HD141" s="511"/>
      <c r="HE141" s="511"/>
      <c r="HF141" s="511"/>
      <c r="HG141" s="511"/>
      <c r="HH141" s="511"/>
      <c r="HI141" s="511"/>
      <c r="HJ141" s="511"/>
      <c r="HK141" s="511"/>
      <c r="HL141" s="511"/>
      <c r="HM141" s="511"/>
      <c r="HN141" s="511"/>
      <c r="HO141" s="511"/>
      <c r="HP141" s="511"/>
      <c r="HQ141" s="511"/>
      <c r="HR141" s="511"/>
      <c r="HS141" s="511"/>
      <c r="HT141" s="511"/>
      <c r="HU141" s="511"/>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T141" s="531"/>
      <c r="IU141" s="531"/>
      <c r="IV141" s="531"/>
      <c r="IW141" s="531"/>
      <c r="IX141" s="531"/>
      <c r="IY141" s="531"/>
      <c r="IZ141" s="531"/>
      <c r="JA141" s="531"/>
      <c r="JB141" s="531"/>
      <c r="JC141" s="531"/>
      <c r="JD141" s="531"/>
      <c r="JE141" s="531"/>
      <c r="JF141" s="531"/>
      <c r="JG141" s="531"/>
      <c r="JH141" s="531"/>
      <c r="JI141" s="531"/>
      <c r="JJ141" s="531"/>
      <c r="JK141" s="531"/>
      <c r="JL141" s="531"/>
      <c r="JM141" s="531"/>
      <c r="JN141" s="531"/>
      <c r="JO141" s="531"/>
      <c r="JQ141" s="532"/>
      <c r="JR141" s="532"/>
      <c r="JS141" s="532"/>
      <c r="JT141" s="532"/>
      <c r="JU141" s="532"/>
      <c r="JV141" s="532"/>
      <c r="JW141" s="532"/>
      <c r="JX141" s="532"/>
      <c r="JY141" s="532"/>
      <c r="JZ141" s="532"/>
      <c r="KA141" s="532"/>
      <c r="KB141" s="532"/>
      <c r="KC141" s="532"/>
      <c r="KD141" s="532"/>
      <c r="KE141" s="532"/>
      <c r="KF141" s="532"/>
      <c r="KG141" s="532"/>
      <c r="KH141" s="532"/>
      <c r="KI141" s="532"/>
      <c r="KJ141" s="532"/>
      <c r="KK141" s="532"/>
      <c r="KL141" s="532"/>
      <c r="KN141" s="533"/>
      <c r="KO141" s="533"/>
      <c r="KP141" s="533"/>
      <c r="KQ141" s="533"/>
      <c r="KR141" s="533"/>
      <c r="KS141" s="533"/>
      <c r="KT141" s="533"/>
      <c r="KU141" s="533"/>
      <c r="KV141" s="533"/>
      <c r="KW141" s="533"/>
      <c r="KX141" s="533"/>
      <c r="KY141" s="533"/>
      <c r="KZ141" s="533"/>
      <c r="LA141" s="533"/>
      <c r="LB141" s="533"/>
      <c r="LC141" s="533"/>
      <c r="LD141" s="533"/>
      <c r="LE141" s="533"/>
      <c r="LF141" s="533"/>
      <c r="LG141" s="533"/>
      <c r="LH141" s="533"/>
      <c r="LI141" s="533"/>
    </row>
    <row r="142" spans="1:321" x14ac:dyDescent="0.25">
      <c r="A142" s="97" t="str">
        <f>LCI!A97</f>
        <v>Gasoline, Produced (kg/yr)</v>
      </c>
      <c r="B142" s="93"/>
      <c r="C142" s="93">
        <f>HydroProcOil!K20*C$136</f>
        <v>4693.3179384000014</v>
      </c>
      <c r="D142" s="93"/>
      <c r="E142" s="93"/>
      <c r="F142" s="93"/>
      <c r="G142" s="93"/>
      <c r="H142" s="93"/>
      <c r="I142" s="93"/>
      <c r="J142" s="126">
        <f>J136*HydroProcSyn!I20</f>
        <v>46370.99481625</v>
      </c>
      <c r="K142" s="126">
        <f>K136*HydroProcSyn!N20</f>
        <v>36050.682304000002</v>
      </c>
      <c r="L142" s="126">
        <f>L136*HydroProcSyn!S20</f>
        <v>88517.300299999988</v>
      </c>
      <c r="M142" s="297">
        <f>HydroProcOil!P20*M$136</f>
        <v>69651.854838521249</v>
      </c>
      <c r="N142" s="126">
        <f>N136*HydroProcOil!U20</f>
        <v>172485.49500875</v>
      </c>
      <c r="O142" s="452">
        <f>O136*HydroProcSyn!X20</f>
        <v>40235.136500000001</v>
      </c>
      <c r="P142" s="248"/>
      <c r="Q142" s="248"/>
      <c r="R142" s="248"/>
      <c r="S142" s="248"/>
      <c r="T142" s="266"/>
      <c r="U142" s="248"/>
      <c r="V142" s="248"/>
      <c r="X142" s="44"/>
      <c r="Y142" s="40"/>
      <c r="Z142" s="40"/>
      <c r="AA142" s="40"/>
      <c r="AB142" s="40"/>
      <c r="AC142" s="40"/>
      <c r="AD142" s="40"/>
      <c r="AE142" s="40"/>
      <c r="AF142" s="40"/>
      <c r="AG142" s="40"/>
      <c r="AH142" s="40"/>
      <c r="AI142" s="40"/>
      <c r="AJ142" s="40"/>
      <c r="AK142" s="40"/>
      <c r="AL142" s="261"/>
      <c r="AM142" s="259"/>
      <c r="AN142" s="259"/>
      <c r="AO142" s="259"/>
      <c r="AP142" s="259"/>
      <c r="AQ142" s="259"/>
      <c r="AR142" s="259"/>
      <c r="AS142" s="259"/>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R142" s="507"/>
      <c r="BS142" s="507"/>
      <c r="BT142" s="507"/>
      <c r="BU142" s="507"/>
      <c r="BV142" s="507"/>
      <c r="BW142" s="507"/>
      <c r="BX142" s="507"/>
      <c r="BY142" s="507"/>
      <c r="BZ142" s="507"/>
      <c r="CA142" s="507"/>
      <c r="CB142" s="507"/>
      <c r="CC142" s="507"/>
      <c r="CD142" s="507"/>
      <c r="CE142" s="507"/>
      <c r="CF142" s="507"/>
      <c r="CG142" s="507"/>
      <c r="CH142" s="507"/>
      <c r="CI142" s="507"/>
      <c r="CJ142" s="507"/>
      <c r="CK142" s="507"/>
      <c r="CL142" s="507"/>
      <c r="CM142" s="507"/>
      <c r="CO142" s="511"/>
      <c r="CP142" s="511"/>
      <c r="CQ142" s="511"/>
      <c r="CR142" s="511"/>
      <c r="CS142" s="511"/>
      <c r="CT142" s="511"/>
      <c r="CU142" s="511"/>
      <c r="CV142" s="511"/>
      <c r="CW142" s="511"/>
      <c r="CX142" s="511"/>
      <c r="CY142" s="511"/>
      <c r="CZ142" s="511"/>
      <c r="DA142" s="511"/>
      <c r="DB142" s="511"/>
      <c r="DC142" s="511"/>
      <c r="DD142" s="511"/>
      <c r="DE142" s="511"/>
      <c r="DF142" s="511"/>
      <c r="DG142" s="511"/>
      <c r="DH142" s="511"/>
      <c r="DI142" s="511"/>
      <c r="DJ142" s="511"/>
      <c r="DL142" s="530"/>
      <c r="DM142" s="530"/>
      <c r="DN142" s="530"/>
      <c r="DO142" s="530"/>
      <c r="DP142" s="530"/>
      <c r="DQ142" s="530"/>
      <c r="DR142" s="530"/>
      <c r="DS142" s="530"/>
      <c r="DT142" s="530"/>
      <c r="DU142" s="530"/>
      <c r="DV142" s="530"/>
      <c r="DW142" s="530"/>
      <c r="DX142" s="530"/>
      <c r="DY142" s="530"/>
      <c r="DZ142" s="530"/>
      <c r="EA142" s="530"/>
      <c r="EB142" s="530"/>
      <c r="EC142" s="530"/>
      <c r="ED142" s="530"/>
      <c r="EE142" s="530"/>
      <c r="EF142" s="530"/>
      <c r="EG142" s="530"/>
      <c r="EI142" s="531"/>
      <c r="EJ142" s="531"/>
      <c r="EK142" s="536"/>
      <c r="EL142" s="531"/>
      <c r="EM142" s="531"/>
      <c r="EN142" s="531"/>
      <c r="EO142" s="531"/>
      <c r="EP142" s="531"/>
      <c r="EQ142" s="531"/>
      <c r="ER142" s="531"/>
      <c r="ES142" s="531"/>
      <c r="ET142" s="531"/>
      <c r="EU142" s="531"/>
      <c r="EV142" s="531"/>
      <c r="EW142" s="531"/>
      <c r="EX142" s="531"/>
      <c r="EY142" s="531"/>
      <c r="EZ142" s="531"/>
      <c r="FA142" s="531"/>
      <c r="FB142" s="531"/>
      <c r="FC142" s="531"/>
      <c r="FD142" s="531"/>
      <c r="FF142" s="532"/>
      <c r="FG142" s="532"/>
      <c r="FH142" s="532"/>
      <c r="FI142" s="532"/>
      <c r="FJ142" s="532"/>
      <c r="FK142" s="532"/>
      <c r="FL142" s="532"/>
      <c r="FM142" s="532"/>
      <c r="FN142" s="532"/>
      <c r="FO142" s="532"/>
      <c r="FP142" s="532"/>
      <c r="FQ142" s="532"/>
      <c r="FR142" s="532"/>
      <c r="FS142" s="532"/>
      <c r="FT142" s="532"/>
      <c r="FU142" s="532"/>
      <c r="FV142" s="532"/>
      <c r="FW142" s="532"/>
      <c r="FX142" s="532"/>
      <c r="FY142" s="532"/>
      <c r="FZ142" s="532"/>
      <c r="GA142" s="532"/>
      <c r="GC142" s="533"/>
      <c r="GD142" s="533"/>
      <c r="GE142" s="533"/>
      <c r="GF142" s="533"/>
      <c r="GG142" s="533"/>
      <c r="GH142" s="533"/>
      <c r="GI142" s="533"/>
      <c r="GJ142" s="533"/>
      <c r="GK142" s="533"/>
      <c r="GL142" s="533"/>
      <c r="GM142" s="533"/>
      <c r="GN142" s="533"/>
      <c r="GO142" s="533"/>
      <c r="GP142" s="533"/>
      <c r="GQ142" s="533"/>
      <c r="GR142" s="533"/>
      <c r="GS142" s="533"/>
      <c r="GT142" s="533"/>
      <c r="GU142" s="533"/>
      <c r="GV142" s="533"/>
      <c r="GW142" s="533"/>
      <c r="GX142" s="533"/>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T142" s="531"/>
      <c r="IU142" s="531"/>
      <c r="IV142" s="531"/>
      <c r="IW142" s="531"/>
      <c r="IX142" s="531"/>
      <c r="IY142" s="531"/>
      <c r="IZ142" s="531"/>
      <c r="JA142" s="531"/>
      <c r="JB142" s="531"/>
      <c r="JC142" s="531"/>
      <c r="JD142" s="531"/>
      <c r="JE142" s="531"/>
      <c r="JF142" s="531"/>
      <c r="JG142" s="531"/>
      <c r="JH142" s="531"/>
      <c r="JI142" s="531"/>
      <c r="JJ142" s="531"/>
      <c r="JK142" s="531"/>
      <c r="JL142" s="531"/>
      <c r="JM142" s="531"/>
      <c r="JN142" s="531"/>
      <c r="JO142" s="531"/>
      <c r="JQ142" s="532"/>
      <c r="JR142" s="532"/>
      <c r="JS142" s="532"/>
      <c r="JT142" s="532"/>
      <c r="JU142" s="532"/>
      <c r="JV142" s="532"/>
      <c r="JW142" s="532"/>
      <c r="JX142" s="532"/>
      <c r="JY142" s="532"/>
      <c r="JZ142" s="532"/>
      <c r="KA142" s="532"/>
      <c r="KB142" s="532"/>
      <c r="KC142" s="532"/>
      <c r="KD142" s="532"/>
      <c r="KE142" s="532"/>
      <c r="KF142" s="532"/>
      <c r="KG142" s="532"/>
      <c r="KH142" s="532"/>
      <c r="KI142" s="532"/>
      <c r="KJ142" s="532"/>
      <c r="KK142" s="532"/>
      <c r="KL142" s="532"/>
      <c r="KN142" s="533"/>
      <c r="KO142" s="533"/>
      <c r="KP142" s="533"/>
      <c r="KQ142" s="533"/>
      <c r="KR142" s="533"/>
      <c r="KS142" s="533"/>
      <c r="KT142" s="533"/>
      <c r="KU142" s="533"/>
      <c r="KV142" s="533"/>
      <c r="KW142" s="533"/>
      <c r="KX142" s="533"/>
      <c r="KY142" s="533"/>
      <c r="KZ142" s="533"/>
      <c r="LA142" s="533"/>
      <c r="LB142" s="533"/>
      <c r="LC142" s="533"/>
      <c r="LD142" s="533"/>
      <c r="LE142" s="533"/>
      <c r="LF142" s="533"/>
      <c r="LG142" s="533"/>
      <c r="LH142" s="533"/>
      <c r="LI142" s="533"/>
    </row>
    <row r="143" spans="1:321" x14ac:dyDescent="0.25">
      <c r="A143" s="97" t="str">
        <f>LCI!A79</f>
        <v>Glycerin (kg/yr)</v>
      </c>
      <c r="B143" s="131">
        <f>Transest!J15*B$136</f>
        <v>5928.5302777028282</v>
      </c>
      <c r="C143" s="93"/>
      <c r="D143" s="93"/>
      <c r="E143" s="93"/>
      <c r="F143" s="93"/>
      <c r="G143" s="93"/>
      <c r="H143" s="93"/>
      <c r="I143" s="93"/>
      <c r="J143" s="126"/>
      <c r="K143" s="126"/>
      <c r="L143" s="126"/>
      <c r="M143" s="398"/>
      <c r="N143" s="126"/>
      <c r="O143" s="452"/>
      <c r="P143" s="248"/>
      <c r="Q143" s="248"/>
      <c r="R143" s="248"/>
      <c r="S143" s="248"/>
      <c r="T143" s="266"/>
      <c r="U143" s="248"/>
      <c r="V143" s="248"/>
      <c r="X143" s="44"/>
      <c r="Y143" s="40"/>
      <c r="Z143" s="40"/>
      <c r="AA143" s="40"/>
      <c r="AB143" s="40"/>
      <c r="AC143" s="40"/>
      <c r="AD143" s="40"/>
      <c r="AE143" s="40"/>
      <c r="AF143" s="40"/>
      <c r="AG143" s="40"/>
      <c r="AH143" s="40"/>
      <c r="AI143" s="40"/>
      <c r="AJ143" s="40"/>
      <c r="AK143" s="40"/>
      <c r="AL143" s="261"/>
      <c r="AM143" s="259"/>
      <c r="AN143" s="259"/>
      <c r="AO143" s="259"/>
      <c r="AP143" s="259"/>
      <c r="AQ143" s="259"/>
      <c r="AR143" s="259"/>
      <c r="AS143" s="259"/>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R143" s="507"/>
      <c r="BS143" s="507"/>
      <c r="BT143" s="507"/>
      <c r="BU143" s="507"/>
      <c r="BV143" s="507"/>
      <c r="BW143" s="507"/>
      <c r="BX143" s="507"/>
      <c r="BY143" s="507"/>
      <c r="BZ143" s="507"/>
      <c r="CA143" s="507"/>
      <c r="CB143" s="507"/>
      <c r="CC143" s="507"/>
      <c r="CD143" s="507"/>
      <c r="CE143" s="507"/>
      <c r="CF143" s="507"/>
      <c r="CG143" s="507"/>
      <c r="CH143" s="507"/>
      <c r="CI143" s="507"/>
      <c r="CJ143" s="507"/>
      <c r="CK143" s="507"/>
      <c r="CL143" s="507"/>
      <c r="CM143" s="507"/>
      <c r="CO143" s="511"/>
      <c r="CP143" s="511"/>
      <c r="CQ143" s="511"/>
      <c r="CR143" s="511"/>
      <c r="CS143" s="511"/>
      <c r="CT143" s="511"/>
      <c r="CU143" s="511"/>
      <c r="CV143" s="511"/>
      <c r="CW143" s="511"/>
      <c r="CX143" s="511"/>
      <c r="CY143" s="511"/>
      <c r="CZ143" s="511"/>
      <c r="DA143" s="511"/>
      <c r="DB143" s="511"/>
      <c r="DC143" s="511"/>
      <c r="DD143" s="511"/>
      <c r="DE143" s="511"/>
      <c r="DF143" s="511"/>
      <c r="DG143" s="511"/>
      <c r="DH143" s="511"/>
      <c r="DI143" s="511"/>
      <c r="DJ143" s="511"/>
      <c r="DL143" s="530"/>
      <c r="DM143" s="530"/>
      <c r="DN143" s="530"/>
      <c r="DO143" s="530"/>
      <c r="DP143" s="530"/>
      <c r="DQ143" s="530"/>
      <c r="DR143" s="530"/>
      <c r="DS143" s="530"/>
      <c r="DT143" s="530"/>
      <c r="DU143" s="530"/>
      <c r="DV143" s="530"/>
      <c r="DW143" s="530"/>
      <c r="DX143" s="530"/>
      <c r="DY143" s="530"/>
      <c r="DZ143" s="530"/>
      <c r="EA143" s="530"/>
      <c r="EB143" s="530"/>
      <c r="EC143" s="530"/>
      <c r="ED143" s="530"/>
      <c r="EE143" s="530"/>
      <c r="EF143" s="530"/>
      <c r="EG143" s="530"/>
      <c r="EI143" s="531"/>
      <c r="EJ143" s="531"/>
      <c r="EK143" s="536"/>
      <c r="EL143" s="531"/>
      <c r="EM143" s="531"/>
      <c r="EN143" s="531"/>
      <c r="EO143" s="531"/>
      <c r="EP143" s="531"/>
      <c r="EQ143" s="531"/>
      <c r="ER143" s="531"/>
      <c r="ES143" s="531"/>
      <c r="ET143" s="531"/>
      <c r="EU143" s="531"/>
      <c r="EV143" s="531"/>
      <c r="EW143" s="531"/>
      <c r="EX143" s="531"/>
      <c r="EY143" s="531"/>
      <c r="EZ143" s="531"/>
      <c r="FA143" s="531"/>
      <c r="FB143" s="531"/>
      <c r="FC143" s="531"/>
      <c r="FD143" s="531"/>
      <c r="FF143" s="532"/>
      <c r="FG143" s="532"/>
      <c r="FH143" s="532"/>
      <c r="FI143" s="532"/>
      <c r="FJ143" s="532"/>
      <c r="FK143" s="532"/>
      <c r="FL143" s="532"/>
      <c r="FM143" s="532"/>
      <c r="FN143" s="532"/>
      <c r="FO143" s="532"/>
      <c r="FP143" s="532"/>
      <c r="FQ143" s="532"/>
      <c r="FR143" s="532"/>
      <c r="FS143" s="532"/>
      <c r="FT143" s="532"/>
      <c r="FU143" s="532"/>
      <c r="FV143" s="532"/>
      <c r="FW143" s="532"/>
      <c r="FX143" s="532"/>
      <c r="FY143" s="532"/>
      <c r="FZ143" s="532"/>
      <c r="GA143" s="532"/>
      <c r="GC143" s="533"/>
      <c r="GD143" s="533"/>
      <c r="GE143" s="533"/>
      <c r="GF143" s="533"/>
      <c r="GG143" s="533"/>
      <c r="GH143" s="533"/>
      <c r="GI143" s="533"/>
      <c r="GJ143" s="533"/>
      <c r="GK143" s="533"/>
      <c r="GL143" s="533"/>
      <c r="GM143" s="533"/>
      <c r="GN143" s="533"/>
      <c r="GO143" s="533"/>
      <c r="GP143" s="533"/>
      <c r="GQ143" s="533"/>
      <c r="GR143" s="533"/>
      <c r="GS143" s="533"/>
      <c r="GT143" s="533"/>
      <c r="GU143" s="533"/>
      <c r="GV143" s="533"/>
      <c r="GW143" s="533"/>
      <c r="GX143" s="533"/>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T143" s="531"/>
      <c r="IU143" s="531"/>
      <c r="IV143" s="531"/>
      <c r="IW143" s="531"/>
      <c r="IX143" s="531"/>
      <c r="IY143" s="531"/>
      <c r="IZ143" s="531"/>
      <c r="JA143" s="531"/>
      <c r="JB143" s="531"/>
      <c r="JC143" s="531"/>
      <c r="JD143" s="531"/>
      <c r="JE143" s="531"/>
      <c r="JF143" s="531"/>
      <c r="JG143" s="531"/>
      <c r="JH143" s="531"/>
      <c r="JI143" s="531"/>
      <c r="JJ143" s="531"/>
      <c r="JK143" s="531"/>
      <c r="JL143" s="531"/>
      <c r="JM143" s="531"/>
      <c r="JN143" s="531"/>
      <c r="JO143" s="531"/>
      <c r="JQ143" s="532"/>
      <c r="JR143" s="532"/>
      <c r="JS143" s="532"/>
      <c r="JT143" s="532"/>
      <c r="JU143" s="532"/>
      <c r="JV143" s="532"/>
      <c r="JW143" s="532"/>
      <c r="JX143" s="532"/>
      <c r="JY143" s="532"/>
      <c r="JZ143" s="532"/>
      <c r="KA143" s="532"/>
      <c r="KB143" s="532"/>
      <c r="KC143" s="532"/>
      <c r="KD143" s="532"/>
      <c r="KE143" s="532"/>
      <c r="KF143" s="532"/>
      <c r="KG143" s="532"/>
      <c r="KH143" s="532"/>
      <c r="KI143" s="532"/>
      <c r="KJ143" s="532"/>
      <c r="KK143" s="532"/>
      <c r="KL143" s="532"/>
      <c r="KN143" s="533"/>
      <c r="KO143" s="533"/>
      <c r="KP143" s="533"/>
      <c r="KQ143" s="533"/>
      <c r="KR143" s="533"/>
      <c r="KS143" s="533"/>
      <c r="KT143" s="533"/>
      <c r="KU143" s="533"/>
      <c r="KV143" s="533"/>
      <c r="KW143" s="533"/>
      <c r="KX143" s="533"/>
      <c r="KY143" s="533"/>
      <c r="KZ143" s="533"/>
      <c r="LA143" s="533"/>
      <c r="LB143" s="533"/>
      <c r="LC143" s="533"/>
      <c r="LD143" s="533"/>
      <c r="LE143" s="533"/>
      <c r="LF143" s="533"/>
      <c r="LG143" s="533"/>
      <c r="LH143" s="533"/>
      <c r="LI143" s="533"/>
    </row>
    <row r="144" spans="1:321" x14ac:dyDescent="0.25">
      <c r="A144" s="97" t="str">
        <f>LCI!A100</f>
        <v>Jet-A (kg/yr)</v>
      </c>
      <c r="B144" s="93"/>
      <c r="C144" s="93">
        <f>HydroProcOil!K14*C$136</f>
        <v>33121.415165280006</v>
      </c>
      <c r="D144" s="93"/>
      <c r="E144" s="93"/>
      <c r="F144" s="93"/>
      <c r="G144" s="93"/>
      <c r="H144" s="93"/>
      <c r="I144" s="93"/>
      <c r="J144" s="126">
        <f>J136*HydroProcSyn!I14</f>
        <v>43541.9951325</v>
      </c>
      <c r="K144" s="126">
        <f>K136*HydroProcSyn!N14</f>
        <v>33851.303808000004</v>
      </c>
      <c r="L144" s="126">
        <f>L136*HydroProcSyn!S14</f>
        <v>83117.040600000008</v>
      </c>
      <c r="M144" s="297">
        <f>HydroProcOil!P14*M$136</f>
        <v>491543.08986042131</v>
      </c>
      <c r="N144" s="126">
        <f>N136*HydroProcOil!U14</f>
        <v>1217254.7790617498</v>
      </c>
      <c r="O144" s="452">
        <f>O136*HydroProcSyn!X14</f>
        <v>37780.472999999998</v>
      </c>
      <c r="P144" s="248"/>
      <c r="Q144" s="248"/>
      <c r="R144" s="248"/>
      <c r="S144" s="248"/>
      <c r="T144" s="266"/>
      <c r="U144" s="248"/>
      <c r="V144" s="248"/>
      <c r="X144" s="44"/>
      <c r="Y144" s="40"/>
      <c r="Z144" s="40"/>
      <c r="AA144" s="40"/>
      <c r="AB144" s="40"/>
      <c r="AC144" s="40"/>
      <c r="AD144" s="40"/>
      <c r="AE144" s="40"/>
      <c r="AF144" s="40"/>
      <c r="AG144" s="40"/>
      <c r="AH144" s="40"/>
      <c r="AI144" s="40"/>
      <c r="AJ144" s="40"/>
      <c r="AK144" s="40"/>
      <c r="AL144" s="261"/>
      <c r="AM144" s="259"/>
      <c r="AN144" s="259"/>
      <c r="AO144" s="259"/>
      <c r="AP144" s="259"/>
      <c r="AQ144" s="259"/>
      <c r="AR144" s="259"/>
      <c r="AS144" s="259"/>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R144" s="507"/>
      <c r="BS144" s="507"/>
      <c r="BT144" s="507"/>
      <c r="BU144" s="507"/>
      <c r="BV144" s="507"/>
      <c r="BW144" s="507"/>
      <c r="BX144" s="507"/>
      <c r="BY144" s="507"/>
      <c r="BZ144" s="507"/>
      <c r="CA144" s="507"/>
      <c r="CB144" s="507"/>
      <c r="CC144" s="507"/>
      <c r="CD144" s="507"/>
      <c r="CE144" s="507"/>
      <c r="CF144" s="507"/>
      <c r="CG144" s="507"/>
      <c r="CH144" s="507"/>
      <c r="CI144" s="507"/>
      <c r="CJ144" s="507"/>
      <c r="CK144" s="507"/>
      <c r="CL144" s="507"/>
      <c r="CM144" s="507"/>
      <c r="CO144" s="511"/>
      <c r="CP144" s="511"/>
      <c r="CQ144" s="511"/>
      <c r="CR144" s="511"/>
      <c r="CS144" s="511"/>
      <c r="CT144" s="511"/>
      <c r="CU144" s="511"/>
      <c r="CV144" s="511"/>
      <c r="CW144" s="511"/>
      <c r="CX144" s="511"/>
      <c r="CY144" s="511"/>
      <c r="CZ144" s="511"/>
      <c r="DA144" s="511"/>
      <c r="DB144" s="511"/>
      <c r="DC144" s="511"/>
      <c r="DD144" s="511"/>
      <c r="DE144" s="511"/>
      <c r="DF144" s="511"/>
      <c r="DG144" s="511"/>
      <c r="DH144" s="511"/>
      <c r="DI144" s="511"/>
      <c r="DJ144" s="511"/>
      <c r="DL144" s="530"/>
      <c r="DM144" s="530"/>
      <c r="DN144" s="530"/>
      <c r="DO144" s="530"/>
      <c r="DP144" s="530"/>
      <c r="DQ144" s="530"/>
      <c r="DR144" s="530"/>
      <c r="DS144" s="530"/>
      <c r="DT144" s="530"/>
      <c r="DU144" s="530"/>
      <c r="DV144" s="530"/>
      <c r="DW144" s="530"/>
      <c r="DX144" s="530"/>
      <c r="DY144" s="530"/>
      <c r="DZ144" s="530"/>
      <c r="EA144" s="530"/>
      <c r="EB144" s="530"/>
      <c r="EC144" s="530"/>
      <c r="ED144" s="530"/>
      <c r="EE144" s="530"/>
      <c r="EF144" s="530"/>
      <c r="EG144" s="530"/>
      <c r="EI144" s="531"/>
      <c r="EJ144" s="531"/>
      <c r="EK144" s="536"/>
      <c r="EL144" s="531"/>
      <c r="EM144" s="531"/>
      <c r="EN144" s="531"/>
      <c r="EO144" s="531"/>
      <c r="EP144" s="531"/>
      <c r="EQ144" s="531"/>
      <c r="ER144" s="531"/>
      <c r="ES144" s="531"/>
      <c r="ET144" s="531"/>
      <c r="EU144" s="531"/>
      <c r="EV144" s="531"/>
      <c r="EW144" s="531"/>
      <c r="EX144" s="531"/>
      <c r="EY144" s="531"/>
      <c r="EZ144" s="531"/>
      <c r="FA144" s="531"/>
      <c r="FB144" s="531"/>
      <c r="FC144" s="531"/>
      <c r="FD144" s="531"/>
      <c r="FF144" s="532"/>
      <c r="FG144" s="532"/>
      <c r="FH144" s="532"/>
      <c r="FI144" s="532"/>
      <c r="FJ144" s="532"/>
      <c r="FK144" s="532"/>
      <c r="FL144" s="532"/>
      <c r="FM144" s="532"/>
      <c r="FN144" s="532"/>
      <c r="FO144" s="532"/>
      <c r="FP144" s="532"/>
      <c r="FQ144" s="532"/>
      <c r="FR144" s="532"/>
      <c r="FS144" s="532"/>
      <c r="FT144" s="532"/>
      <c r="FU144" s="532"/>
      <c r="FV144" s="532"/>
      <c r="FW144" s="532"/>
      <c r="FX144" s="532"/>
      <c r="FY144" s="532"/>
      <c r="FZ144" s="532"/>
      <c r="GA144" s="532"/>
      <c r="GC144" s="533"/>
      <c r="GD144" s="533"/>
      <c r="GE144" s="533"/>
      <c r="GF144" s="533"/>
      <c r="GG144" s="533"/>
      <c r="GH144" s="533"/>
      <c r="GI144" s="533"/>
      <c r="GJ144" s="533"/>
      <c r="GK144" s="533"/>
      <c r="GL144" s="533"/>
      <c r="GM144" s="533"/>
      <c r="GN144" s="533"/>
      <c r="GO144" s="533"/>
      <c r="GP144" s="533"/>
      <c r="GQ144" s="533"/>
      <c r="GR144" s="533"/>
      <c r="GS144" s="533"/>
      <c r="GT144" s="533"/>
      <c r="GU144" s="533"/>
      <c r="GV144" s="533"/>
      <c r="GW144" s="533"/>
      <c r="GX144" s="533"/>
      <c r="GZ144" s="511"/>
      <c r="HA144" s="511"/>
      <c r="HB144" s="511"/>
      <c r="HC144" s="511"/>
      <c r="HD144" s="511"/>
      <c r="HE144" s="511"/>
      <c r="HF144" s="511"/>
      <c r="HG144" s="511"/>
      <c r="HH144" s="511"/>
      <c r="HI144" s="511"/>
      <c r="HJ144" s="511"/>
      <c r="HK144" s="511"/>
      <c r="HL144" s="511"/>
      <c r="HM144" s="511"/>
      <c r="HN144" s="511"/>
      <c r="HO144" s="511"/>
      <c r="HP144" s="511"/>
      <c r="HQ144" s="511"/>
      <c r="HR144" s="511"/>
      <c r="HS144" s="511"/>
      <c r="HT144" s="511"/>
      <c r="HU144" s="511"/>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T144" s="531"/>
      <c r="IU144" s="531"/>
      <c r="IV144" s="531"/>
      <c r="IW144" s="531"/>
      <c r="IX144" s="531"/>
      <c r="IY144" s="531"/>
      <c r="IZ144" s="531"/>
      <c r="JA144" s="531"/>
      <c r="JB144" s="531"/>
      <c r="JC144" s="531"/>
      <c r="JD144" s="531"/>
      <c r="JE144" s="531"/>
      <c r="JF144" s="531"/>
      <c r="JG144" s="531"/>
      <c r="JH144" s="531"/>
      <c r="JI144" s="531"/>
      <c r="JJ144" s="531"/>
      <c r="JK144" s="531"/>
      <c r="JL144" s="531"/>
      <c r="JM144" s="531"/>
      <c r="JN144" s="531"/>
      <c r="JO144" s="531"/>
      <c r="JQ144" s="532"/>
      <c r="JR144" s="532"/>
      <c r="JS144" s="532"/>
      <c r="JT144" s="532"/>
      <c r="JU144" s="532"/>
      <c r="JV144" s="532"/>
      <c r="JW144" s="532"/>
      <c r="JX144" s="532"/>
      <c r="JY144" s="532"/>
      <c r="JZ144" s="532"/>
      <c r="KA144" s="532"/>
      <c r="KB144" s="532"/>
      <c r="KC144" s="532"/>
      <c r="KD144" s="532"/>
      <c r="KE144" s="532"/>
      <c r="KF144" s="532"/>
      <c r="KG144" s="532"/>
      <c r="KH144" s="532"/>
      <c r="KI144" s="532"/>
      <c r="KJ144" s="532"/>
      <c r="KK144" s="532"/>
      <c r="KL144" s="532"/>
      <c r="KN144" s="533"/>
      <c r="KO144" s="533"/>
      <c r="KP144" s="533"/>
      <c r="KQ144" s="533"/>
      <c r="KR144" s="533"/>
      <c r="KS144" s="533"/>
      <c r="KT144" s="533"/>
      <c r="KU144" s="533"/>
      <c r="KV144" s="533"/>
      <c r="KW144" s="533"/>
      <c r="KX144" s="533"/>
      <c r="KY144" s="533"/>
      <c r="KZ144" s="533"/>
      <c r="LA144" s="533"/>
      <c r="LB144" s="533"/>
      <c r="LC144" s="533"/>
      <c r="LD144" s="533"/>
      <c r="LE144" s="533"/>
      <c r="LF144" s="533"/>
      <c r="LG144" s="533"/>
      <c r="LH144" s="533"/>
      <c r="LI144" s="533"/>
    </row>
    <row r="145" spans="1:321" x14ac:dyDescent="0.25">
      <c r="A145" s="97" t="str">
        <f>LCI!A103</f>
        <v>LPG, Produced (kg/yr)</v>
      </c>
      <c r="B145" s="93"/>
      <c r="C145" s="93">
        <f>HydroProcOil!K18*C$136</f>
        <v>4022.8439472000009</v>
      </c>
      <c r="D145" s="93"/>
      <c r="E145" s="93"/>
      <c r="F145" s="93"/>
      <c r="G145" s="93"/>
      <c r="H145" s="93"/>
      <c r="I145" s="93"/>
      <c r="J145" s="126">
        <f>J136*HydroProcSyn!I18</f>
        <v>0</v>
      </c>
      <c r="K145" s="126">
        <f>K136*HydroProcSyn!N18</f>
        <v>0</v>
      </c>
      <c r="L145" s="126">
        <f>L136*HydroProcSyn!S18</f>
        <v>0</v>
      </c>
      <c r="M145" s="297">
        <f>HydroProcOil!P18*M$136</f>
        <v>59701.589861589629</v>
      </c>
      <c r="N145" s="126">
        <f>N136*HydroProcOil!U18</f>
        <v>147844.71000749999</v>
      </c>
      <c r="O145" s="452">
        <f>O136*HydroProcSyn!X18</f>
        <v>0</v>
      </c>
      <c r="P145" s="248"/>
      <c r="Q145" s="248"/>
      <c r="R145" s="248"/>
      <c r="S145" s="248"/>
      <c r="T145" s="266"/>
      <c r="U145" s="248"/>
      <c r="V145" s="248"/>
      <c r="X145" s="44"/>
      <c r="Y145" s="40"/>
      <c r="Z145" s="40"/>
      <c r="AA145" s="40"/>
      <c r="AB145" s="40"/>
      <c r="AC145" s="40"/>
      <c r="AD145" s="40"/>
      <c r="AE145" s="40"/>
      <c r="AF145" s="40"/>
      <c r="AG145" s="40"/>
      <c r="AH145" s="40"/>
      <c r="AI145" s="40"/>
      <c r="AJ145" s="40"/>
      <c r="AK145" s="40"/>
      <c r="AL145" s="261"/>
      <c r="AM145" s="259"/>
      <c r="AN145" s="259"/>
      <c r="AO145" s="259"/>
      <c r="AP145" s="259"/>
      <c r="AQ145" s="259"/>
      <c r="AR145" s="259"/>
      <c r="AS145" s="259"/>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R145" s="507"/>
      <c r="BS145" s="507"/>
      <c r="BT145" s="507"/>
      <c r="BU145" s="507"/>
      <c r="BV145" s="507"/>
      <c r="BW145" s="507"/>
      <c r="BX145" s="507"/>
      <c r="BY145" s="507"/>
      <c r="BZ145" s="507"/>
      <c r="CA145" s="507"/>
      <c r="CB145" s="507"/>
      <c r="CC145" s="507"/>
      <c r="CD145" s="507"/>
      <c r="CE145" s="507"/>
      <c r="CF145" s="507"/>
      <c r="CG145" s="507"/>
      <c r="CH145" s="507"/>
      <c r="CI145" s="507"/>
      <c r="CJ145" s="507"/>
      <c r="CK145" s="507"/>
      <c r="CL145" s="507"/>
      <c r="CM145" s="507"/>
      <c r="CO145" s="511"/>
      <c r="CP145" s="511"/>
      <c r="CQ145" s="511"/>
      <c r="CR145" s="511"/>
      <c r="CS145" s="511"/>
      <c r="CT145" s="511"/>
      <c r="CU145" s="511"/>
      <c r="CV145" s="511"/>
      <c r="CW145" s="511"/>
      <c r="CX145" s="511"/>
      <c r="CY145" s="511"/>
      <c r="CZ145" s="511"/>
      <c r="DA145" s="511"/>
      <c r="DB145" s="511"/>
      <c r="DC145" s="511"/>
      <c r="DD145" s="511"/>
      <c r="DE145" s="511"/>
      <c r="DF145" s="511"/>
      <c r="DG145" s="511"/>
      <c r="DH145" s="511"/>
      <c r="DI145" s="511"/>
      <c r="DJ145" s="511"/>
      <c r="DL145" s="530"/>
      <c r="DM145" s="530"/>
      <c r="DN145" s="530"/>
      <c r="DO145" s="530"/>
      <c r="DP145" s="530"/>
      <c r="DQ145" s="530"/>
      <c r="DR145" s="530"/>
      <c r="DS145" s="530"/>
      <c r="DT145" s="530"/>
      <c r="DU145" s="530"/>
      <c r="DV145" s="530"/>
      <c r="DW145" s="530"/>
      <c r="DX145" s="530"/>
      <c r="DY145" s="530"/>
      <c r="DZ145" s="530"/>
      <c r="EA145" s="530"/>
      <c r="EB145" s="530"/>
      <c r="EC145" s="530"/>
      <c r="ED145" s="530"/>
      <c r="EE145" s="530"/>
      <c r="EF145" s="530"/>
      <c r="EG145" s="530"/>
      <c r="EI145" s="531"/>
      <c r="EJ145" s="531"/>
      <c r="EK145" s="536"/>
      <c r="EL145" s="531"/>
      <c r="EM145" s="531"/>
      <c r="EN145" s="531"/>
      <c r="EO145" s="531"/>
      <c r="EP145" s="531"/>
      <c r="EQ145" s="531"/>
      <c r="ER145" s="531"/>
      <c r="ES145" s="531"/>
      <c r="ET145" s="531"/>
      <c r="EU145" s="531"/>
      <c r="EV145" s="531"/>
      <c r="EW145" s="531"/>
      <c r="EX145" s="531"/>
      <c r="EY145" s="531"/>
      <c r="EZ145" s="531"/>
      <c r="FA145" s="531"/>
      <c r="FB145" s="531"/>
      <c r="FC145" s="531"/>
      <c r="FD145" s="531"/>
      <c r="FF145" s="532"/>
      <c r="FG145" s="532"/>
      <c r="FH145" s="532"/>
      <c r="FI145" s="532"/>
      <c r="FJ145" s="532"/>
      <c r="FK145" s="532"/>
      <c r="FL145" s="532"/>
      <c r="FM145" s="532"/>
      <c r="FN145" s="532"/>
      <c r="FO145" s="532"/>
      <c r="FP145" s="532"/>
      <c r="FQ145" s="532"/>
      <c r="FR145" s="532"/>
      <c r="FS145" s="532"/>
      <c r="FT145" s="532"/>
      <c r="FU145" s="532"/>
      <c r="FV145" s="532"/>
      <c r="FW145" s="532"/>
      <c r="FX145" s="532"/>
      <c r="FY145" s="532"/>
      <c r="FZ145" s="532"/>
      <c r="GA145" s="532"/>
      <c r="GC145" s="533"/>
      <c r="GD145" s="533"/>
      <c r="GE145" s="533"/>
      <c r="GF145" s="533"/>
      <c r="GG145" s="533"/>
      <c r="GH145" s="533"/>
      <c r="GI145" s="533"/>
      <c r="GJ145" s="533"/>
      <c r="GK145" s="533"/>
      <c r="GL145" s="533"/>
      <c r="GM145" s="533"/>
      <c r="GN145" s="533"/>
      <c r="GO145" s="533"/>
      <c r="GP145" s="533"/>
      <c r="GQ145" s="533"/>
      <c r="GR145" s="533"/>
      <c r="GS145" s="533"/>
      <c r="GT145" s="533"/>
      <c r="GU145" s="533"/>
      <c r="GV145" s="533"/>
      <c r="GW145" s="533"/>
      <c r="GX145" s="533"/>
      <c r="GZ145" s="511"/>
      <c r="HA145" s="511"/>
      <c r="HB145" s="511"/>
      <c r="HC145" s="511"/>
      <c r="HD145" s="511"/>
      <c r="HE145" s="511"/>
      <c r="HF145" s="511"/>
      <c r="HG145" s="511"/>
      <c r="HH145" s="511"/>
      <c r="HI145" s="511"/>
      <c r="HJ145" s="511"/>
      <c r="HK145" s="511"/>
      <c r="HL145" s="511"/>
      <c r="HM145" s="511"/>
      <c r="HN145" s="511"/>
      <c r="HO145" s="511"/>
      <c r="HP145" s="511"/>
      <c r="HQ145" s="511"/>
      <c r="HR145" s="511"/>
      <c r="HS145" s="511"/>
      <c r="HT145" s="511"/>
      <c r="HU145" s="511"/>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T145" s="531"/>
      <c r="IU145" s="531"/>
      <c r="IV145" s="531"/>
      <c r="IW145" s="531"/>
      <c r="IX145" s="531"/>
      <c r="IY145" s="531"/>
      <c r="IZ145" s="531"/>
      <c r="JA145" s="531"/>
      <c r="JB145" s="531"/>
      <c r="JC145" s="531"/>
      <c r="JD145" s="531"/>
      <c r="JE145" s="531"/>
      <c r="JF145" s="531"/>
      <c r="JG145" s="531"/>
      <c r="JH145" s="531"/>
      <c r="JI145" s="531"/>
      <c r="JJ145" s="531"/>
      <c r="JK145" s="531"/>
      <c r="JL145" s="531"/>
      <c r="JM145" s="531"/>
      <c r="JN145" s="531"/>
      <c r="JO145" s="531"/>
      <c r="JQ145" s="532"/>
      <c r="JR145" s="532"/>
      <c r="JS145" s="532"/>
      <c r="JT145" s="532"/>
      <c r="JU145" s="532"/>
      <c r="JV145" s="532"/>
      <c r="JW145" s="532"/>
      <c r="JX145" s="532"/>
      <c r="JY145" s="532"/>
      <c r="JZ145" s="532"/>
      <c r="KA145" s="532"/>
      <c r="KB145" s="532"/>
      <c r="KC145" s="532"/>
      <c r="KD145" s="532"/>
      <c r="KE145" s="532"/>
      <c r="KF145" s="532"/>
      <c r="KG145" s="532"/>
      <c r="KH145" s="532"/>
      <c r="KI145" s="532"/>
      <c r="KJ145" s="532"/>
      <c r="KK145" s="532"/>
      <c r="KL145" s="532"/>
      <c r="KN145" s="533"/>
      <c r="KO145" s="533"/>
      <c r="KP145" s="533"/>
      <c r="KQ145" s="533"/>
      <c r="KR145" s="533"/>
      <c r="KS145" s="533"/>
      <c r="KT145" s="533"/>
      <c r="KU145" s="533"/>
      <c r="KV145" s="533"/>
      <c r="KW145" s="533"/>
      <c r="KX145" s="533"/>
      <c r="KY145" s="533"/>
      <c r="KZ145" s="533"/>
      <c r="LA145" s="533"/>
      <c r="LB145" s="533"/>
      <c r="LC145" s="533"/>
      <c r="LD145" s="533"/>
      <c r="LE145" s="533"/>
      <c r="LF145" s="533"/>
      <c r="LG145" s="533"/>
      <c r="LH145" s="533"/>
      <c r="LI145" s="533"/>
    </row>
    <row r="146" spans="1:321" x14ac:dyDescent="0.25">
      <c r="A146" s="97" t="str">
        <f>LCI!A104</f>
        <v>Naptha (kg/yr)</v>
      </c>
      <c r="B146" s="93"/>
      <c r="C146" s="93"/>
      <c r="D146" s="93"/>
      <c r="E146" s="93"/>
      <c r="F146" s="93"/>
      <c r="G146" s="93"/>
      <c r="H146" s="93"/>
      <c r="I146" s="93"/>
      <c r="J146" s="126"/>
      <c r="K146" s="126"/>
      <c r="L146" s="126"/>
      <c r="M146" s="398"/>
      <c r="N146" s="126"/>
      <c r="O146" s="452"/>
      <c r="P146" s="248"/>
      <c r="Q146" s="248"/>
      <c r="R146" s="248"/>
      <c r="S146" s="248"/>
      <c r="T146" s="266"/>
      <c r="U146" s="248"/>
      <c r="V146" s="248"/>
      <c r="X146" s="44"/>
      <c r="Y146" s="40"/>
      <c r="Z146" s="40"/>
      <c r="AA146" s="40"/>
      <c r="AB146" s="40"/>
      <c r="AC146" s="40"/>
      <c r="AD146" s="40"/>
      <c r="AE146" s="40"/>
      <c r="AF146" s="40"/>
      <c r="AG146" s="40"/>
      <c r="AH146" s="40"/>
      <c r="AI146" s="40"/>
      <c r="AJ146" s="40"/>
      <c r="AK146" s="40"/>
      <c r="AL146" s="261"/>
      <c r="AM146" s="259"/>
      <c r="AN146" s="259"/>
      <c r="AO146" s="259"/>
      <c r="AP146" s="259"/>
      <c r="AQ146" s="259"/>
      <c r="AR146" s="259"/>
      <c r="AS146" s="259"/>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R146" s="507"/>
      <c r="BS146" s="507"/>
      <c r="BT146" s="507"/>
      <c r="BU146" s="507"/>
      <c r="BV146" s="507"/>
      <c r="BW146" s="507"/>
      <c r="BX146" s="507"/>
      <c r="BY146" s="507"/>
      <c r="BZ146" s="507"/>
      <c r="CA146" s="507"/>
      <c r="CB146" s="507"/>
      <c r="CC146" s="507"/>
      <c r="CD146" s="507"/>
      <c r="CE146" s="507"/>
      <c r="CF146" s="507"/>
      <c r="CG146" s="507"/>
      <c r="CH146" s="507"/>
      <c r="CI146" s="507"/>
      <c r="CJ146" s="507"/>
      <c r="CK146" s="507"/>
      <c r="CL146" s="507"/>
      <c r="CM146" s="507"/>
      <c r="CO146" s="511"/>
      <c r="CP146" s="511"/>
      <c r="CQ146" s="511"/>
      <c r="CR146" s="511"/>
      <c r="CS146" s="511"/>
      <c r="CT146" s="511"/>
      <c r="CU146" s="511"/>
      <c r="CV146" s="511"/>
      <c r="CW146" s="511"/>
      <c r="CX146" s="511"/>
      <c r="CY146" s="511"/>
      <c r="CZ146" s="511"/>
      <c r="DA146" s="511"/>
      <c r="DB146" s="511"/>
      <c r="DC146" s="511"/>
      <c r="DD146" s="511"/>
      <c r="DE146" s="511"/>
      <c r="DF146" s="511"/>
      <c r="DG146" s="511"/>
      <c r="DH146" s="511"/>
      <c r="DI146" s="511"/>
      <c r="DJ146" s="511"/>
      <c r="DL146" s="530"/>
      <c r="DM146" s="530"/>
      <c r="DN146" s="530"/>
      <c r="DO146" s="530"/>
      <c r="DP146" s="530"/>
      <c r="DQ146" s="530"/>
      <c r="DR146" s="530"/>
      <c r="DS146" s="530"/>
      <c r="DT146" s="530"/>
      <c r="DU146" s="530"/>
      <c r="DV146" s="530"/>
      <c r="DW146" s="530"/>
      <c r="DX146" s="530"/>
      <c r="DY146" s="530"/>
      <c r="DZ146" s="530"/>
      <c r="EA146" s="530"/>
      <c r="EB146" s="530"/>
      <c r="EC146" s="530"/>
      <c r="ED146" s="530"/>
      <c r="EE146" s="530"/>
      <c r="EF146" s="530"/>
      <c r="EG146" s="530"/>
      <c r="EI146" s="531"/>
      <c r="EJ146" s="531"/>
      <c r="EK146" s="536"/>
      <c r="EL146" s="531"/>
      <c r="EM146" s="531"/>
      <c r="EN146" s="531"/>
      <c r="EO146" s="531"/>
      <c r="EP146" s="531"/>
      <c r="EQ146" s="531"/>
      <c r="ER146" s="531"/>
      <c r="ES146" s="531"/>
      <c r="ET146" s="531"/>
      <c r="EU146" s="531"/>
      <c r="EV146" s="531"/>
      <c r="EW146" s="531"/>
      <c r="EX146" s="531"/>
      <c r="EY146" s="531"/>
      <c r="EZ146" s="531"/>
      <c r="FA146" s="531"/>
      <c r="FB146" s="531"/>
      <c r="FC146" s="531"/>
      <c r="FD146" s="531"/>
      <c r="FF146" s="532"/>
      <c r="FG146" s="532"/>
      <c r="FH146" s="532"/>
      <c r="FI146" s="532"/>
      <c r="FJ146" s="532"/>
      <c r="FK146" s="532"/>
      <c r="FL146" s="532"/>
      <c r="FM146" s="532"/>
      <c r="FN146" s="532"/>
      <c r="FO146" s="532"/>
      <c r="FP146" s="532"/>
      <c r="FQ146" s="532"/>
      <c r="FR146" s="532"/>
      <c r="FS146" s="532"/>
      <c r="FT146" s="532"/>
      <c r="FU146" s="532"/>
      <c r="FV146" s="532"/>
      <c r="FW146" s="532"/>
      <c r="FX146" s="532"/>
      <c r="FY146" s="532"/>
      <c r="FZ146" s="532"/>
      <c r="GA146" s="532"/>
      <c r="GC146" s="533"/>
      <c r="GD146" s="533"/>
      <c r="GE146" s="533"/>
      <c r="GF146" s="533"/>
      <c r="GG146" s="533"/>
      <c r="GH146" s="533"/>
      <c r="GI146" s="533"/>
      <c r="GJ146" s="533"/>
      <c r="GK146" s="533"/>
      <c r="GL146" s="533"/>
      <c r="GM146" s="533"/>
      <c r="GN146" s="533"/>
      <c r="GO146" s="533"/>
      <c r="GP146" s="533"/>
      <c r="GQ146" s="533"/>
      <c r="GR146" s="533"/>
      <c r="GS146" s="533"/>
      <c r="GT146" s="533"/>
      <c r="GU146" s="533"/>
      <c r="GV146" s="533"/>
      <c r="GW146" s="533"/>
      <c r="GX146" s="533"/>
      <c r="GZ146" s="511"/>
      <c r="HA146" s="511"/>
      <c r="HB146" s="511"/>
      <c r="HC146" s="511"/>
      <c r="HD146" s="511"/>
      <c r="HE146" s="511"/>
      <c r="HF146" s="511"/>
      <c r="HG146" s="511"/>
      <c r="HH146" s="511"/>
      <c r="HI146" s="511"/>
      <c r="HJ146" s="511"/>
      <c r="HK146" s="511"/>
      <c r="HL146" s="511"/>
      <c r="HM146" s="511"/>
      <c r="HN146" s="511"/>
      <c r="HO146" s="511"/>
      <c r="HP146" s="511"/>
      <c r="HQ146" s="511"/>
      <c r="HR146" s="511"/>
      <c r="HS146" s="511"/>
      <c r="HT146" s="511"/>
      <c r="HU146" s="511"/>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T146" s="531"/>
      <c r="IU146" s="531"/>
      <c r="IV146" s="531"/>
      <c r="IW146" s="531"/>
      <c r="IX146" s="531"/>
      <c r="IY146" s="531"/>
      <c r="IZ146" s="531"/>
      <c r="JA146" s="531"/>
      <c r="JB146" s="531"/>
      <c r="JC146" s="531"/>
      <c r="JD146" s="531"/>
      <c r="JE146" s="531"/>
      <c r="JF146" s="531"/>
      <c r="JG146" s="531"/>
      <c r="JH146" s="531"/>
      <c r="JI146" s="531"/>
      <c r="JJ146" s="531"/>
      <c r="JK146" s="531"/>
      <c r="JL146" s="531"/>
      <c r="JM146" s="531"/>
      <c r="JN146" s="531"/>
      <c r="JO146" s="531"/>
      <c r="JQ146" s="532"/>
      <c r="JR146" s="532"/>
      <c r="JS146" s="532"/>
      <c r="JT146" s="532"/>
      <c r="JU146" s="532"/>
      <c r="JV146" s="532"/>
      <c r="JW146" s="532"/>
      <c r="JX146" s="532"/>
      <c r="JY146" s="532"/>
      <c r="JZ146" s="532"/>
      <c r="KA146" s="532"/>
      <c r="KB146" s="532"/>
      <c r="KC146" s="532"/>
      <c r="KD146" s="532"/>
      <c r="KE146" s="532"/>
      <c r="KF146" s="532"/>
      <c r="KG146" s="532"/>
      <c r="KH146" s="532"/>
      <c r="KI146" s="532"/>
      <c r="KJ146" s="532"/>
      <c r="KK146" s="532"/>
      <c r="KL146" s="532"/>
      <c r="KN146" s="533"/>
      <c r="KO146" s="533"/>
      <c r="KP146" s="533"/>
      <c r="KQ146" s="533"/>
      <c r="KR146" s="533"/>
      <c r="KS146" s="533"/>
      <c r="KT146" s="533"/>
      <c r="KU146" s="533"/>
      <c r="KV146" s="533"/>
      <c r="KW146" s="533"/>
      <c r="KX146" s="533"/>
      <c r="KY146" s="533"/>
      <c r="KZ146" s="533"/>
      <c r="LA146" s="533"/>
      <c r="LB146" s="533"/>
      <c r="LC146" s="533"/>
      <c r="LD146" s="533"/>
      <c r="LE146" s="533"/>
      <c r="LF146" s="533"/>
      <c r="LG146" s="533"/>
      <c r="LH146" s="533"/>
      <c r="LI146" s="533"/>
    </row>
    <row r="147" spans="1:321" x14ac:dyDescent="0.25">
      <c r="A147" s="97" t="str">
        <f>LCI!A105</f>
        <v>Propane, Produced (kg/yr)</v>
      </c>
      <c r="B147" s="93"/>
      <c r="C147" s="93">
        <f>HydroProcOil!K17*C$136</f>
        <v>2815.9907630400007</v>
      </c>
      <c r="D147" s="93"/>
      <c r="E147" s="93"/>
      <c r="F147" s="93"/>
      <c r="G147" s="93"/>
      <c r="H147" s="93"/>
      <c r="I147" s="93"/>
      <c r="J147" s="126">
        <f>J136*HydroProcSyn!I17</f>
        <v>28289.996837499999</v>
      </c>
      <c r="K147" s="126">
        <f>K136*HydroProcSyn!N17</f>
        <v>21993.784960000001</v>
      </c>
      <c r="L147" s="126">
        <f>L136*HydroProcSyn!S17</f>
        <v>54002.597000000002</v>
      </c>
      <c r="M147" s="297">
        <f>HydroProcOil!P17*M$136</f>
        <v>41791.112903112742</v>
      </c>
      <c r="N147" s="126">
        <f>N136*HydroProcOil!U17</f>
        <v>103491.29700525</v>
      </c>
      <c r="O147" s="452">
        <f>O136*HydroProcSyn!X17</f>
        <v>24546.634999999998</v>
      </c>
      <c r="P147" s="248"/>
      <c r="Q147" s="248"/>
      <c r="R147" s="248"/>
      <c r="S147" s="248"/>
      <c r="T147" s="266"/>
      <c r="U147" s="248"/>
      <c r="V147" s="248"/>
      <c r="X147" s="44"/>
      <c r="Y147" s="40"/>
      <c r="Z147" s="40"/>
      <c r="AA147" s="40"/>
      <c r="AB147" s="40"/>
      <c r="AC147" s="40"/>
      <c r="AD147" s="40"/>
      <c r="AE147" s="40"/>
      <c r="AF147" s="40"/>
      <c r="AG147" s="40"/>
      <c r="AH147" s="40"/>
      <c r="AI147" s="40"/>
      <c r="AJ147" s="40"/>
      <c r="AK147" s="40"/>
      <c r="AL147" s="261"/>
      <c r="AM147" s="259"/>
      <c r="AN147" s="259"/>
      <c r="AO147" s="259"/>
      <c r="AP147" s="259"/>
      <c r="AQ147" s="259"/>
      <c r="AR147" s="259"/>
      <c r="AS147" s="259"/>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R147" s="507"/>
      <c r="BS147" s="507"/>
      <c r="BT147" s="507"/>
      <c r="BU147" s="507"/>
      <c r="BV147" s="507"/>
      <c r="BW147" s="507"/>
      <c r="BX147" s="507"/>
      <c r="BY147" s="507"/>
      <c r="BZ147" s="507"/>
      <c r="CA147" s="507"/>
      <c r="CB147" s="507"/>
      <c r="CC147" s="507"/>
      <c r="CD147" s="507"/>
      <c r="CE147" s="507"/>
      <c r="CF147" s="507"/>
      <c r="CG147" s="507"/>
      <c r="CH147" s="507"/>
      <c r="CI147" s="507"/>
      <c r="CJ147" s="507"/>
      <c r="CK147" s="507"/>
      <c r="CL147" s="507"/>
      <c r="CM147" s="507"/>
      <c r="CO147" s="511"/>
      <c r="CP147" s="511"/>
      <c r="CQ147" s="511"/>
      <c r="CR147" s="511"/>
      <c r="CS147" s="511"/>
      <c r="CT147" s="511"/>
      <c r="CU147" s="511"/>
      <c r="CV147" s="511"/>
      <c r="CW147" s="511"/>
      <c r="CX147" s="511"/>
      <c r="CY147" s="511"/>
      <c r="CZ147" s="511"/>
      <c r="DA147" s="511"/>
      <c r="DB147" s="511"/>
      <c r="DC147" s="511"/>
      <c r="DD147" s="511"/>
      <c r="DE147" s="511"/>
      <c r="DF147" s="511"/>
      <c r="DG147" s="511"/>
      <c r="DH147" s="511"/>
      <c r="DI147" s="511"/>
      <c r="DJ147" s="511"/>
      <c r="DL147" s="530"/>
      <c r="DM147" s="530"/>
      <c r="DN147" s="530"/>
      <c r="DO147" s="530"/>
      <c r="DP147" s="530"/>
      <c r="DQ147" s="530"/>
      <c r="DR147" s="530"/>
      <c r="DS147" s="530"/>
      <c r="DT147" s="530"/>
      <c r="DU147" s="530"/>
      <c r="DV147" s="530"/>
      <c r="DW147" s="530"/>
      <c r="DX147" s="530"/>
      <c r="DY147" s="530"/>
      <c r="DZ147" s="530"/>
      <c r="EA147" s="530"/>
      <c r="EB147" s="530"/>
      <c r="EC147" s="530"/>
      <c r="ED147" s="530"/>
      <c r="EE147" s="530"/>
      <c r="EF147" s="530"/>
      <c r="EG147" s="530"/>
      <c r="EI147" s="531"/>
      <c r="EJ147" s="531"/>
      <c r="EK147" s="536"/>
      <c r="EL147" s="531"/>
      <c r="EM147" s="531"/>
      <c r="EN147" s="531"/>
      <c r="EO147" s="531"/>
      <c r="EP147" s="531"/>
      <c r="EQ147" s="531"/>
      <c r="ER147" s="531"/>
      <c r="ES147" s="531"/>
      <c r="ET147" s="531"/>
      <c r="EU147" s="531"/>
      <c r="EV147" s="531"/>
      <c r="EW147" s="531"/>
      <c r="EX147" s="531"/>
      <c r="EY147" s="531"/>
      <c r="EZ147" s="531"/>
      <c r="FA147" s="531"/>
      <c r="FB147" s="531"/>
      <c r="FC147" s="531"/>
      <c r="FD147" s="531"/>
      <c r="FF147" s="532"/>
      <c r="FG147" s="532"/>
      <c r="FH147" s="532"/>
      <c r="FI147" s="532"/>
      <c r="FJ147" s="532"/>
      <c r="FK147" s="532"/>
      <c r="FL147" s="532"/>
      <c r="FM147" s="532"/>
      <c r="FN147" s="532"/>
      <c r="FO147" s="532"/>
      <c r="FP147" s="532"/>
      <c r="FQ147" s="532"/>
      <c r="FR147" s="532"/>
      <c r="FS147" s="532"/>
      <c r="FT147" s="532"/>
      <c r="FU147" s="532"/>
      <c r="FV147" s="532"/>
      <c r="FW147" s="532"/>
      <c r="FX147" s="532"/>
      <c r="FY147" s="532"/>
      <c r="FZ147" s="532"/>
      <c r="GA147" s="532"/>
      <c r="GC147" s="533"/>
      <c r="GD147" s="533"/>
      <c r="GE147" s="533"/>
      <c r="GF147" s="533"/>
      <c r="GG147" s="533"/>
      <c r="GH147" s="533"/>
      <c r="GI147" s="533"/>
      <c r="GJ147" s="533"/>
      <c r="GK147" s="533"/>
      <c r="GL147" s="533"/>
      <c r="GM147" s="533"/>
      <c r="GN147" s="533"/>
      <c r="GO147" s="533"/>
      <c r="GP147" s="533"/>
      <c r="GQ147" s="533"/>
      <c r="GR147" s="533"/>
      <c r="GS147" s="533"/>
      <c r="GT147" s="533"/>
      <c r="GU147" s="533"/>
      <c r="GV147" s="533"/>
      <c r="GW147" s="533"/>
      <c r="GX147" s="533"/>
      <c r="GZ147" s="511"/>
      <c r="HA147" s="511"/>
      <c r="HB147" s="511"/>
      <c r="HC147" s="511"/>
      <c r="HD147" s="511"/>
      <c r="HE147" s="511"/>
      <c r="HF147" s="511"/>
      <c r="HG147" s="511"/>
      <c r="HH147" s="511"/>
      <c r="HI147" s="511"/>
      <c r="HJ147" s="511"/>
      <c r="HK147" s="511"/>
      <c r="HL147" s="511"/>
      <c r="HM147" s="511"/>
      <c r="HN147" s="511"/>
      <c r="HO147" s="511"/>
      <c r="HP147" s="511"/>
      <c r="HQ147" s="511"/>
      <c r="HR147" s="511"/>
      <c r="HS147" s="511"/>
      <c r="HT147" s="511"/>
      <c r="HU147" s="511"/>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T147" s="531"/>
      <c r="IU147" s="531"/>
      <c r="IV147" s="531"/>
      <c r="IW147" s="531"/>
      <c r="IX147" s="531"/>
      <c r="IY147" s="531"/>
      <c r="IZ147" s="531"/>
      <c r="JA147" s="531"/>
      <c r="JB147" s="531"/>
      <c r="JC147" s="531"/>
      <c r="JD147" s="531"/>
      <c r="JE147" s="531"/>
      <c r="JF147" s="531"/>
      <c r="JG147" s="531"/>
      <c r="JH147" s="531"/>
      <c r="JI147" s="531"/>
      <c r="JJ147" s="531"/>
      <c r="JK147" s="531"/>
      <c r="JL147" s="531"/>
      <c r="JM147" s="531"/>
      <c r="JN147" s="531"/>
      <c r="JO147" s="531"/>
      <c r="JQ147" s="532"/>
      <c r="JR147" s="532"/>
      <c r="JS147" s="532"/>
      <c r="JT147" s="532"/>
      <c r="JU147" s="532"/>
      <c r="JV147" s="532"/>
      <c r="JW147" s="532"/>
      <c r="JX147" s="532"/>
      <c r="JY147" s="532"/>
      <c r="JZ147" s="532"/>
      <c r="KA147" s="532"/>
      <c r="KB147" s="532"/>
      <c r="KC147" s="532"/>
      <c r="KD147" s="532"/>
      <c r="KE147" s="532"/>
      <c r="KF147" s="532"/>
      <c r="KG147" s="532"/>
      <c r="KH147" s="532"/>
      <c r="KI147" s="532"/>
      <c r="KJ147" s="532"/>
      <c r="KK147" s="532"/>
      <c r="KL147" s="532"/>
      <c r="KN147" s="533"/>
      <c r="KO147" s="533"/>
      <c r="KP147" s="533"/>
      <c r="KQ147" s="533"/>
      <c r="KR147" s="533"/>
      <c r="KS147" s="533"/>
      <c r="KT147" s="533"/>
      <c r="KU147" s="533"/>
      <c r="KV147" s="533"/>
      <c r="KW147" s="533"/>
      <c r="KX147" s="533"/>
      <c r="KY147" s="533"/>
      <c r="KZ147" s="533"/>
      <c r="LA147" s="533"/>
      <c r="LB147" s="533"/>
      <c r="LC147" s="533"/>
      <c r="LD147" s="533"/>
      <c r="LE147" s="533"/>
      <c r="LF147" s="533"/>
      <c r="LG147" s="533"/>
      <c r="LH147" s="533"/>
      <c r="LI147" s="533"/>
    </row>
    <row r="148" spans="1:321" x14ac:dyDescent="0.25">
      <c r="A148" s="97" t="str">
        <f>LCI!A89</f>
        <v>Water, Output (kg/yr)</v>
      </c>
      <c r="B148" s="93"/>
      <c r="C148" s="93">
        <f>HydroProcOil!K15*C$136</f>
        <v>5833.1237234400014</v>
      </c>
      <c r="D148" s="93"/>
      <c r="E148" s="93"/>
      <c r="F148" s="93"/>
      <c r="G148" s="93"/>
      <c r="H148" s="93"/>
      <c r="I148" s="93"/>
      <c r="J148" s="126">
        <f>J136*HydroProcSyn!I15</f>
        <v>369061.45874312497</v>
      </c>
      <c r="K148" s="126">
        <f>K136*HydroProcSyn!N15</f>
        <v>286923.268576</v>
      </c>
      <c r="L148" s="126">
        <f>L136*HydroProcSyn!S15</f>
        <v>704499.09694999992</v>
      </c>
      <c r="M148" s="297">
        <f>HydroProcOil!P15*M$136</f>
        <v>86567.305299304964</v>
      </c>
      <c r="N148" s="126">
        <f>N136*HydroProcOil!U15</f>
        <v>214374.82951087496</v>
      </c>
      <c r="O148" s="452">
        <f>O136*HydroProcSyn!X15</f>
        <v>320226.86225000001</v>
      </c>
      <c r="P148" s="248"/>
      <c r="Q148" s="248"/>
      <c r="R148" s="248"/>
      <c r="S148" s="248"/>
      <c r="T148" s="266"/>
      <c r="U148" s="248"/>
      <c r="V148" s="248"/>
      <c r="X148" s="44"/>
      <c r="Y148" s="40"/>
      <c r="Z148" s="40"/>
      <c r="AA148" s="40"/>
      <c r="AB148" s="40"/>
      <c r="AC148" s="40"/>
      <c r="AD148" s="40"/>
      <c r="AE148" s="40"/>
      <c r="AF148" s="40"/>
      <c r="AG148" s="40"/>
      <c r="AH148" s="40"/>
      <c r="AI148" s="40"/>
      <c r="AJ148" s="40"/>
      <c r="AK148" s="40"/>
      <c r="AL148" s="261"/>
      <c r="AM148" s="259"/>
      <c r="AN148" s="259"/>
      <c r="AO148" s="259"/>
      <c r="AP148" s="259"/>
      <c r="AQ148" s="259"/>
      <c r="AR148" s="259"/>
      <c r="AS148" s="259"/>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R148" s="507"/>
      <c r="BS148" s="507"/>
      <c r="BT148" s="507"/>
      <c r="BU148" s="507"/>
      <c r="BV148" s="507"/>
      <c r="BW148" s="507"/>
      <c r="BX148" s="507"/>
      <c r="BY148" s="507"/>
      <c r="BZ148" s="507"/>
      <c r="CA148" s="507"/>
      <c r="CB148" s="507"/>
      <c r="CC148" s="507"/>
      <c r="CD148" s="507"/>
      <c r="CE148" s="507"/>
      <c r="CF148" s="507"/>
      <c r="CG148" s="507"/>
      <c r="CH148" s="507"/>
      <c r="CI148" s="507"/>
      <c r="CJ148" s="507"/>
      <c r="CK148" s="507"/>
      <c r="CL148" s="507"/>
      <c r="CM148" s="507"/>
      <c r="CO148" s="511"/>
      <c r="CP148" s="511"/>
      <c r="CQ148" s="511"/>
      <c r="CR148" s="511"/>
      <c r="CS148" s="511"/>
      <c r="CT148" s="511"/>
      <c r="CU148" s="511"/>
      <c r="CV148" s="511"/>
      <c r="CW148" s="511"/>
      <c r="CX148" s="511"/>
      <c r="CY148" s="511"/>
      <c r="CZ148" s="511"/>
      <c r="DA148" s="511"/>
      <c r="DB148" s="511"/>
      <c r="DC148" s="511"/>
      <c r="DD148" s="511"/>
      <c r="DE148" s="511"/>
      <c r="DF148" s="511"/>
      <c r="DG148" s="511"/>
      <c r="DH148" s="511"/>
      <c r="DI148" s="511"/>
      <c r="DJ148" s="511"/>
      <c r="DL148" s="530"/>
      <c r="DM148" s="530"/>
      <c r="DN148" s="530"/>
      <c r="DO148" s="530"/>
      <c r="DP148" s="530"/>
      <c r="DQ148" s="530"/>
      <c r="DR148" s="530"/>
      <c r="DS148" s="530"/>
      <c r="DT148" s="530"/>
      <c r="DU148" s="530"/>
      <c r="DV148" s="530"/>
      <c r="DW148" s="530"/>
      <c r="DX148" s="530"/>
      <c r="DY148" s="530"/>
      <c r="DZ148" s="530"/>
      <c r="EA148" s="530"/>
      <c r="EB148" s="530"/>
      <c r="EC148" s="530"/>
      <c r="ED148" s="530"/>
      <c r="EE148" s="530"/>
      <c r="EF148" s="530"/>
      <c r="EG148" s="530"/>
      <c r="EI148" s="531"/>
      <c r="EJ148" s="531"/>
      <c r="EK148" s="536"/>
      <c r="EL148" s="531"/>
      <c r="EM148" s="531"/>
      <c r="EN148" s="531"/>
      <c r="EO148" s="531"/>
      <c r="EP148" s="531"/>
      <c r="EQ148" s="531"/>
      <c r="ER148" s="531"/>
      <c r="ES148" s="531"/>
      <c r="ET148" s="531"/>
      <c r="EU148" s="531"/>
      <c r="EV148" s="531"/>
      <c r="EW148" s="531"/>
      <c r="EX148" s="531"/>
      <c r="EY148" s="531"/>
      <c r="EZ148" s="531"/>
      <c r="FA148" s="531"/>
      <c r="FB148" s="531"/>
      <c r="FC148" s="531"/>
      <c r="FD148" s="531"/>
      <c r="FF148" s="532"/>
      <c r="FG148" s="532"/>
      <c r="FH148" s="532"/>
      <c r="FI148" s="532"/>
      <c r="FJ148" s="532"/>
      <c r="FK148" s="532"/>
      <c r="FL148" s="532"/>
      <c r="FM148" s="532"/>
      <c r="FN148" s="532"/>
      <c r="FO148" s="532"/>
      <c r="FP148" s="532"/>
      <c r="FQ148" s="532"/>
      <c r="FR148" s="532"/>
      <c r="FS148" s="532"/>
      <c r="FT148" s="532"/>
      <c r="FU148" s="532"/>
      <c r="FV148" s="532"/>
      <c r="FW148" s="532"/>
      <c r="FX148" s="532"/>
      <c r="FY148" s="532"/>
      <c r="FZ148" s="532"/>
      <c r="GA148" s="532"/>
      <c r="GC148" s="533"/>
      <c r="GD148" s="533"/>
      <c r="GE148" s="533"/>
      <c r="GF148" s="533"/>
      <c r="GG148" s="533"/>
      <c r="GH148" s="533"/>
      <c r="GI148" s="533"/>
      <c r="GJ148" s="533"/>
      <c r="GK148" s="533"/>
      <c r="GL148" s="533"/>
      <c r="GM148" s="533"/>
      <c r="GN148" s="533"/>
      <c r="GO148" s="533"/>
      <c r="GP148" s="533"/>
      <c r="GQ148" s="533"/>
      <c r="GR148" s="533"/>
      <c r="GS148" s="533"/>
      <c r="GT148" s="533"/>
      <c r="GU148" s="533"/>
      <c r="GV148" s="533"/>
      <c r="GW148" s="533"/>
      <c r="GX148" s="533"/>
      <c r="GZ148" s="511"/>
      <c r="HA148" s="511"/>
      <c r="HB148" s="511"/>
      <c r="HC148" s="511"/>
      <c r="HD148" s="511"/>
      <c r="HE148" s="511"/>
      <c r="HF148" s="511"/>
      <c r="HG148" s="511"/>
      <c r="HH148" s="511"/>
      <c r="HI148" s="511"/>
      <c r="HJ148" s="511"/>
      <c r="HK148" s="511"/>
      <c r="HL148" s="511"/>
      <c r="HM148" s="511"/>
      <c r="HN148" s="511"/>
      <c r="HO148" s="511"/>
      <c r="HP148" s="511"/>
      <c r="HQ148" s="511"/>
      <c r="HR148" s="511"/>
      <c r="HS148" s="511"/>
      <c r="HT148" s="511"/>
      <c r="HU148" s="511"/>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T148" s="531"/>
      <c r="IU148" s="531"/>
      <c r="IV148" s="531"/>
      <c r="IW148" s="531"/>
      <c r="IX148" s="531"/>
      <c r="IY148" s="531"/>
      <c r="IZ148" s="531"/>
      <c r="JA148" s="531"/>
      <c r="JB148" s="531"/>
      <c r="JC148" s="531"/>
      <c r="JD148" s="531"/>
      <c r="JE148" s="531"/>
      <c r="JF148" s="531"/>
      <c r="JG148" s="531"/>
      <c r="JH148" s="531"/>
      <c r="JI148" s="531"/>
      <c r="JJ148" s="531"/>
      <c r="JK148" s="531"/>
      <c r="JL148" s="531"/>
      <c r="JM148" s="531"/>
      <c r="JN148" s="531"/>
      <c r="JO148" s="531"/>
      <c r="JQ148" s="532"/>
      <c r="JR148" s="532"/>
      <c r="JS148" s="532"/>
      <c r="JT148" s="532"/>
      <c r="JU148" s="532"/>
      <c r="JV148" s="532"/>
      <c r="JW148" s="532"/>
      <c r="JX148" s="532"/>
      <c r="JY148" s="532"/>
      <c r="JZ148" s="532"/>
      <c r="KA148" s="532"/>
      <c r="KB148" s="532"/>
      <c r="KC148" s="532"/>
      <c r="KD148" s="532"/>
      <c r="KE148" s="532"/>
      <c r="KF148" s="532"/>
      <c r="KG148" s="532"/>
      <c r="KH148" s="532"/>
      <c r="KI148" s="532"/>
      <c r="KJ148" s="532"/>
      <c r="KK148" s="532"/>
      <c r="KL148" s="532"/>
      <c r="KN148" s="533"/>
      <c r="KO148" s="533"/>
      <c r="KP148" s="533"/>
      <c r="KQ148" s="533"/>
      <c r="KR148" s="533"/>
      <c r="KS148" s="533"/>
      <c r="KT148" s="533"/>
      <c r="KU148" s="533"/>
      <c r="KV148" s="533"/>
      <c r="KW148" s="533"/>
      <c r="KX148" s="533"/>
      <c r="KY148" s="533"/>
      <c r="KZ148" s="533"/>
      <c r="LA148" s="533"/>
      <c r="LB148" s="533"/>
      <c r="LC148" s="533"/>
      <c r="LD148" s="533"/>
      <c r="LE148" s="533"/>
      <c r="LF148" s="533"/>
      <c r="LG148" s="533"/>
      <c r="LH148" s="533"/>
      <c r="LI148" s="533"/>
    </row>
    <row r="149" spans="1:321" x14ac:dyDescent="0.25">
      <c r="A149" s="97"/>
      <c r="B149" s="93"/>
      <c r="C149" s="93"/>
      <c r="D149" s="93"/>
      <c r="E149" s="93"/>
      <c r="F149" s="93"/>
      <c r="G149" s="93"/>
      <c r="H149" s="93"/>
      <c r="I149" s="93"/>
      <c r="J149" s="93"/>
      <c r="K149" s="93"/>
      <c r="L149" s="93"/>
      <c r="M149" s="93"/>
      <c r="N149" s="93"/>
      <c r="O149" s="94"/>
      <c r="P149" s="248"/>
      <c r="Q149" s="248"/>
      <c r="R149" s="248"/>
      <c r="S149" s="248"/>
      <c r="T149" s="266"/>
      <c r="U149" s="248"/>
      <c r="V149" s="248"/>
      <c r="X149" s="44"/>
      <c r="Y149" s="40"/>
      <c r="Z149" s="40"/>
      <c r="AA149" s="40"/>
      <c r="AB149" s="40"/>
      <c r="AC149" s="40"/>
      <c r="AD149" s="40"/>
      <c r="AE149" s="40"/>
      <c r="AF149" s="40"/>
      <c r="AG149" s="40"/>
      <c r="AH149" s="40"/>
      <c r="AI149" s="40"/>
      <c r="AJ149" s="40"/>
      <c r="AK149" s="40"/>
      <c r="AL149" s="261"/>
      <c r="AM149" s="259"/>
      <c r="AN149" s="259"/>
      <c r="AO149" s="259"/>
      <c r="AP149" s="259"/>
      <c r="AQ149" s="259"/>
      <c r="AR149" s="259"/>
      <c r="AS149" s="259"/>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R149" s="507"/>
      <c r="BS149" s="507"/>
      <c r="BT149" s="507"/>
      <c r="BU149" s="507"/>
      <c r="BV149" s="507"/>
      <c r="BW149" s="507"/>
      <c r="BX149" s="507"/>
      <c r="BY149" s="507"/>
      <c r="BZ149" s="507"/>
      <c r="CA149" s="507"/>
      <c r="CB149" s="507"/>
      <c r="CC149" s="507"/>
      <c r="CD149" s="507"/>
      <c r="CE149" s="507"/>
      <c r="CF149" s="507"/>
      <c r="CG149" s="507"/>
      <c r="CH149" s="507"/>
      <c r="CI149" s="507"/>
      <c r="CJ149" s="507"/>
      <c r="CK149" s="507"/>
      <c r="CL149" s="507"/>
      <c r="CM149" s="507"/>
      <c r="CO149" s="511"/>
      <c r="CP149" s="511"/>
      <c r="CQ149" s="511"/>
      <c r="CR149" s="511"/>
      <c r="CS149" s="511"/>
      <c r="CT149" s="511"/>
      <c r="CU149" s="511"/>
      <c r="CV149" s="511"/>
      <c r="CW149" s="511"/>
      <c r="CX149" s="511"/>
      <c r="CY149" s="511"/>
      <c r="CZ149" s="511"/>
      <c r="DA149" s="511"/>
      <c r="DB149" s="511"/>
      <c r="DC149" s="511"/>
      <c r="DD149" s="511"/>
      <c r="DE149" s="511"/>
      <c r="DF149" s="511"/>
      <c r="DG149" s="511"/>
      <c r="DH149" s="511"/>
      <c r="DI149" s="511"/>
      <c r="DJ149" s="511"/>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I149" s="531"/>
      <c r="EJ149" s="531"/>
      <c r="EK149" s="536"/>
      <c r="EL149" s="531"/>
      <c r="EM149" s="531"/>
      <c r="EN149" s="531"/>
      <c r="EO149" s="531"/>
      <c r="EP149" s="531"/>
      <c r="EQ149" s="531"/>
      <c r="ER149" s="531"/>
      <c r="ES149" s="531"/>
      <c r="ET149" s="531"/>
      <c r="EU149" s="531"/>
      <c r="EV149" s="531"/>
      <c r="EW149" s="531"/>
      <c r="EX149" s="531"/>
      <c r="EY149" s="531"/>
      <c r="EZ149" s="531"/>
      <c r="FA149" s="531"/>
      <c r="FB149" s="531"/>
      <c r="FC149" s="531"/>
      <c r="FD149" s="531"/>
      <c r="FF149" s="532"/>
      <c r="FG149" s="532"/>
      <c r="FH149" s="532"/>
      <c r="FI149" s="532"/>
      <c r="FJ149" s="532"/>
      <c r="FK149" s="532"/>
      <c r="FL149" s="532"/>
      <c r="FM149" s="532"/>
      <c r="FN149" s="532"/>
      <c r="FO149" s="532"/>
      <c r="FP149" s="532"/>
      <c r="FQ149" s="532"/>
      <c r="FR149" s="532"/>
      <c r="FS149" s="532"/>
      <c r="FT149" s="532"/>
      <c r="FU149" s="532"/>
      <c r="FV149" s="532"/>
      <c r="FW149" s="532"/>
      <c r="FX149" s="532"/>
      <c r="FY149" s="532"/>
      <c r="FZ149" s="532"/>
      <c r="GA149" s="532"/>
      <c r="GC149" s="533"/>
      <c r="GD149" s="533"/>
      <c r="GE149" s="533"/>
      <c r="GF149" s="533"/>
      <c r="GG149" s="533"/>
      <c r="GH149" s="533"/>
      <c r="GI149" s="533"/>
      <c r="GJ149" s="533"/>
      <c r="GK149" s="533"/>
      <c r="GL149" s="533"/>
      <c r="GM149" s="533"/>
      <c r="GN149" s="533"/>
      <c r="GO149" s="533"/>
      <c r="GP149" s="533"/>
      <c r="GQ149" s="533"/>
      <c r="GR149" s="533"/>
      <c r="GS149" s="533"/>
      <c r="GT149" s="533"/>
      <c r="GU149" s="533"/>
      <c r="GV149" s="533"/>
      <c r="GW149" s="533"/>
      <c r="GX149" s="533"/>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T149" s="531"/>
      <c r="IU149" s="531"/>
      <c r="IV149" s="531"/>
      <c r="IW149" s="531"/>
      <c r="IX149" s="531"/>
      <c r="IY149" s="531"/>
      <c r="IZ149" s="531"/>
      <c r="JA149" s="531"/>
      <c r="JB149" s="531"/>
      <c r="JC149" s="531"/>
      <c r="JD149" s="531"/>
      <c r="JE149" s="531"/>
      <c r="JF149" s="531"/>
      <c r="JG149" s="531"/>
      <c r="JH149" s="531"/>
      <c r="JI149" s="531"/>
      <c r="JJ149" s="531"/>
      <c r="JK149" s="531"/>
      <c r="JL149" s="531"/>
      <c r="JM149" s="531"/>
      <c r="JN149" s="531"/>
      <c r="JO149" s="531"/>
      <c r="JQ149" s="532"/>
      <c r="JR149" s="532"/>
      <c r="JS149" s="532"/>
      <c r="JT149" s="532"/>
      <c r="JU149" s="532"/>
      <c r="JV149" s="532"/>
      <c r="JW149" s="532"/>
      <c r="JX149" s="532"/>
      <c r="JY149" s="532"/>
      <c r="JZ149" s="532"/>
      <c r="KA149" s="532"/>
      <c r="KB149" s="532"/>
      <c r="KC149" s="532"/>
      <c r="KD149" s="532"/>
      <c r="KE149" s="532"/>
      <c r="KF149" s="532"/>
      <c r="KG149" s="532"/>
      <c r="KH149" s="532"/>
      <c r="KI149" s="532"/>
      <c r="KJ149" s="532"/>
      <c r="KK149" s="532"/>
      <c r="KL149" s="532"/>
      <c r="KN149" s="533"/>
      <c r="KO149" s="533"/>
      <c r="KP149" s="533"/>
      <c r="KQ149" s="533"/>
      <c r="KR149" s="533"/>
      <c r="KS149" s="533"/>
      <c r="KT149" s="533"/>
      <c r="KU149" s="533"/>
      <c r="KV149" s="533"/>
      <c r="KW149" s="533"/>
      <c r="KX149" s="533"/>
      <c r="KY149" s="533"/>
      <c r="KZ149" s="533"/>
      <c r="LA149" s="533"/>
      <c r="LB149" s="533"/>
      <c r="LC149" s="533"/>
      <c r="LD149" s="533"/>
      <c r="LE149" s="533"/>
      <c r="LF149" s="533"/>
      <c r="LG149" s="533"/>
      <c r="LH149" s="533"/>
      <c r="LI149" s="533"/>
    </row>
    <row r="150" spans="1:321" x14ac:dyDescent="0.25">
      <c r="A150" s="98" t="s">
        <v>2506</v>
      </c>
      <c r="B150" s="93"/>
      <c r="C150" s="93"/>
      <c r="D150" s="93"/>
      <c r="E150" s="93"/>
      <c r="F150" s="93"/>
      <c r="G150" s="93"/>
      <c r="H150" s="93"/>
      <c r="I150" s="93"/>
      <c r="J150" s="93"/>
      <c r="K150" s="93"/>
      <c r="L150" s="93"/>
      <c r="M150" s="93"/>
      <c r="N150" s="93"/>
      <c r="O150" s="94"/>
      <c r="P150" s="248"/>
      <c r="Q150" s="248"/>
      <c r="R150" s="248"/>
      <c r="S150" s="248"/>
      <c r="T150" s="266"/>
      <c r="U150" s="248"/>
      <c r="V150" s="248"/>
      <c r="X150" s="44"/>
      <c r="Y150" s="40"/>
      <c r="Z150" s="40"/>
      <c r="AA150" s="40"/>
      <c r="AB150" s="40"/>
      <c r="AC150" s="40"/>
      <c r="AD150" s="40"/>
      <c r="AE150" s="40"/>
      <c r="AF150" s="40"/>
      <c r="AG150" s="40"/>
      <c r="AH150" s="40"/>
      <c r="AI150" s="40"/>
      <c r="AJ150" s="40"/>
      <c r="AK150" s="40"/>
      <c r="AL150" s="261"/>
      <c r="AM150" s="259"/>
      <c r="AN150" s="259"/>
      <c r="AO150" s="259"/>
      <c r="AP150" s="259"/>
      <c r="AQ150" s="259"/>
      <c r="AR150" s="259"/>
      <c r="AS150" s="259"/>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R150" s="507"/>
      <c r="BS150" s="507"/>
      <c r="BT150" s="507"/>
      <c r="BU150" s="507"/>
      <c r="BV150" s="507"/>
      <c r="BW150" s="507"/>
      <c r="BX150" s="507"/>
      <c r="BY150" s="507"/>
      <c r="BZ150" s="507"/>
      <c r="CA150" s="507"/>
      <c r="CB150" s="507"/>
      <c r="CC150" s="507"/>
      <c r="CD150" s="507"/>
      <c r="CE150" s="507"/>
      <c r="CF150" s="507"/>
      <c r="CG150" s="507"/>
      <c r="CH150" s="507"/>
      <c r="CI150" s="507"/>
      <c r="CJ150" s="507"/>
      <c r="CK150" s="507"/>
      <c r="CL150" s="507"/>
      <c r="CM150" s="507"/>
      <c r="CO150" s="511"/>
      <c r="CP150" s="511"/>
      <c r="CQ150" s="511"/>
      <c r="CR150" s="511"/>
      <c r="CS150" s="511"/>
      <c r="CT150" s="511"/>
      <c r="CU150" s="511"/>
      <c r="CV150" s="511"/>
      <c r="CW150" s="511"/>
      <c r="CX150" s="511"/>
      <c r="CY150" s="511"/>
      <c r="CZ150" s="511"/>
      <c r="DA150" s="511"/>
      <c r="DB150" s="511"/>
      <c r="DC150" s="511"/>
      <c r="DD150" s="511"/>
      <c r="DE150" s="511"/>
      <c r="DF150" s="511"/>
      <c r="DG150" s="511"/>
      <c r="DH150" s="511"/>
      <c r="DI150" s="511"/>
      <c r="DJ150" s="511"/>
      <c r="DL150" s="530"/>
      <c r="DM150" s="530"/>
      <c r="DN150" s="530"/>
      <c r="DO150" s="530"/>
      <c r="DP150" s="530"/>
      <c r="DQ150" s="530"/>
      <c r="DR150" s="530"/>
      <c r="DS150" s="530"/>
      <c r="DT150" s="530"/>
      <c r="DU150" s="530"/>
      <c r="DV150" s="530"/>
      <c r="DW150" s="530"/>
      <c r="DX150" s="530"/>
      <c r="DY150" s="530"/>
      <c r="DZ150" s="530"/>
      <c r="EA150" s="530"/>
      <c r="EB150" s="530"/>
      <c r="EC150" s="530"/>
      <c r="ED150" s="530"/>
      <c r="EE150" s="530"/>
      <c r="EF150" s="530"/>
      <c r="EG150" s="530"/>
      <c r="EI150" s="531"/>
      <c r="EJ150" s="531"/>
      <c r="EK150" s="536"/>
      <c r="EL150" s="531"/>
      <c r="EM150" s="531"/>
      <c r="EN150" s="531"/>
      <c r="EO150" s="531"/>
      <c r="EP150" s="531"/>
      <c r="EQ150" s="531"/>
      <c r="ER150" s="531"/>
      <c r="ES150" s="531"/>
      <c r="ET150" s="531"/>
      <c r="EU150" s="531"/>
      <c r="EV150" s="531"/>
      <c r="EW150" s="531"/>
      <c r="EX150" s="531"/>
      <c r="EY150" s="531"/>
      <c r="EZ150" s="531"/>
      <c r="FA150" s="531"/>
      <c r="FB150" s="531"/>
      <c r="FC150" s="531"/>
      <c r="FD150" s="531"/>
      <c r="FF150" s="532"/>
      <c r="FG150" s="532"/>
      <c r="FH150" s="532"/>
      <c r="FI150" s="532"/>
      <c r="FJ150" s="532"/>
      <c r="FK150" s="532"/>
      <c r="FL150" s="532"/>
      <c r="FM150" s="532"/>
      <c r="FN150" s="532"/>
      <c r="FO150" s="532"/>
      <c r="FP150" s="532"/>
      <c r="FQ150" s="532"/>
      <c r="FR150" s="532"/>
      <c r="FS150" s="532"/>
      <c r="FT150" s="532"/>
      <c r="FU150" s="532"/>
      <c r="FV150" s="532"/>
      <c r="FW150" s="532"/>
      <c r="FX150" s="532"/>
      <c r="FY150" s="532"/>
      <c r="FZ150" s="532"/>
      <c r="GA150" s="532"/>
      <c r="GC150" s="533"/>
      <c r="GD150" s="533"/>
      <c r="GE150" s="533"/>
      <c r="GF150" s="533"/>
      <c r="GG150" s="533"/>
      <c r="GH150" s="533"/>
      <c r="GI150" s="533"/>
      <c r="GJ150" s="533"/>
      <c r="GK150" s="533"/>
      <c r="GL150" s="533"/>
      <c r="GM150" s="533"/>
      <c r="GN150" s="533"/>
      <c r="GO150" s="533"/>
      <c r="GP150" s="533"/>
      <c r="GQ150" s="533"/>
      <c r="GR150" s="533"/>
      <c r="GS150" s="533"/>
      <c r="GT150" s="533"/>
      <c r="GU150" s="533"/>
      <c r="GV150" s="533"/>
      <c r="GW150" s="533"/>
      <c r="GX150" s="533"/>
      <c r="GZ150" s="511"/>
      <c r="HA150" s="511"/>
      <c r="HB150" s="511"/>
      <c r="HC150" s="511"/>
      <c r="HD150" s="511"/>
      <c r="HE150" s="511"/>
      <c r="HF150" s="511"/>
      <c r="HG150" s="511"/>
      <c r="HH150" s="511"/>
      <c r="HI150" s="511"/>
      <c r="HJ150" s="511"/>
      <c r="HK150" s="511"/>
      <c r="HL150" s="511"/>
      <c r="HM150" s="511"/>
      <c r="HN150" s="511"/>
      <c r="HO150" s="511"/>
      <c r="HP150" s="511"/>
      <c r="HQ150" s="511"/>
      <c r="HR150" s="511"/>
      <c r="HS150" s="511"/>
      <c r="HT150" s="511"/>
      <c r="HU150" s="511"/>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T150" s="531"/>
      <c r="IU150" s="531"/>
      <c r="IV150" s="531"/>
      <c r="IW150" s="531"/>
      <c r="IX150" s="531"/>
      <c r="IY150" s="531"/>
      <c r="IZ150" s="531"/>
      <c r="JA150" s="531"/>
      <c r="JB150" s="531"/>
      <c r="JC150" s="531"/>
      <c r="JD150" s="531"/>
      <c r="JE150" s="531"/>
      <c r="JF150" s="531"/>
      <c r="JG150" s="531"/>
      <c r="JH150" s="531"/>
      <c r="JI150" s="531"/>
      <c r="JJ150" s="531"/>
      <c r="JK150" s="531"/>
      <c r="JL150" s="531"/>
      <c r="JM150" s="531"/>
      <c r="JN150" s="531"/>
      <c r="JO150" s="531"/>
      <c r="JQ150" s="532"/>
      <c r="JR150" s="532"/>
      <c r="JS150" s="532"/>
      <c r="JT150" s="532"/>
      <c r="JU150" s="532"/>
      <c r="JV150" s="532"/>
      <c r="JW150" s="532"/>
      <c r="JX150" s="532"/>
      <c r="JY150" s="532"/>
      <c r="JZ150" s="532"/>
      <c r="KA150" s="532"/>
      <c r="KB150" s="532"/>
      <c r="KC150" s="532"/>
      <c r="KD150" s="532"/>
      <c r="KE150" s="532"/>
      <c r="KF150" s="532"/>
      <c r="KG150" s="532"/>
      <c r="KH150" s="532"/>
      <c r="KI150" s="532"/>
      <c r="KJ150" s="532"/>
      <c r="KK150" s="532"/>
      <c r="KL150" s="532"/>
      <c r="KN150" s="533"/>
      <c r="KO150" s="533"/>
      <c r="KP150" s="533"/>
      <c r="KQ150" s="533"/>
      <c r="KR150" s="533"/>
      <c r="KS150" s="533"/>
      <c r="KT150" s="533"/>
      <c r="KU150" s="533"/>
      <c r="KV150" s="533"/>
      <c r="KW150" s="533"/>
      <c r="KX150" s="533"/>
      <c r="KY150" s="533"/>
      <c r="KZ150" s="533"/>
      <c r="LA150" s="533"/>
      <c r="LB150" s="533"/>
      <c r="LC150" s="533"/>
      <c r="LD150" s="533"/>
      <c r="LE150" s="533"/>
      <c r="LF150" s="533"/>
      <c r="LG150" s="533"/>
      <c r="LH150" s="533"/>
      <c r="LI150" s="533"/>
    </row>
    <row r="151" spans="1:321" x14ac:dyDescent="0.25">
      <c r="A151" s="94" t="s">
        <v>2507</v>
      </c>
      <c r="B151" s="93"/>
      <c r="C151" s="93"/>
      <c r="D151" s="93"/>
      <c r="E151" s="93"/>
      <c r="F151" s="93"/>
      <c r="G151" s="93"/>
      <c r="H151" s="93"/>
      <c r="I151" s="93"/>
      <c r="J151" s="93"/>
      <c r="K151" s="93"/>
      <c r="L151" s="93"/>
      <c r="M151" s="93"/>
      <c r="N151" s="93"/>
      <c r="O151" s="94"/>
      <c r="P151" s="248"/>
      <c r="Q151" s="248"/>
      <c r="R151" s="248"/>
      <c r="S151" s="248"/>
      <c r="T151" s="266"/>
      <c r="U151" s="248"/>
      <c r="V151" s="248"/>
      <c r="X151" s="44"/>
      <c r="Y151" s="40"/>
      <c r="Z151" s="40"/>
      <c r="AA151" s="40"/>
      <c r="AB151" s="40"/>
      <c r="AC151" s="40"/>
      <c r="AD151" s="40"/>
      <c r="AE151" s="40"/>
      <c r="AF151" s="40"/>
      <c r="AG151" s="40"/>
      <c r="AH151" s="40"/>
      <c r="AI151" s="40"/>
      <c r="AJ151" s="40"/>
      <c r="AK151" s="40"/>
      <c r="AL151" s="261"/>
      <c r="AM151" s="259"/>
      <c r="AN151" s="259"/>
      <c r="AO151" s="259"/>
      <c r="AP151" s="259"/>
      <c r="AQ151" s="259"/>
      <c r="AR151" s="259"/>
      <c r="AS151" s="259"/>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R151" s="507"/>
      <c r="BS151" s="507"/>
      <c r="BT151" s="507"/>
      <c r="BU151" s="507"/>
      <c r="BV151" s="507"/>
      <c r="BW151" s="507"/>
      <c r="BX151" s="507"/>
      <c r="BY151" s="507"/>
      <c r="BZ151" s="507"/>
      <c r="CA151" s="507"/>
      <c r="CB151" s="507"/>
      <c r="CC151" s="507"/>
      <c r="CD151" s="507"/>
      <c r="CE151" s="507"/>
      <c r="CF151" s="507"/>
      <c r="CG151" s="507"/>
      <c r="CH151" s="507"/>
      <c r="CI151" s="507"/>
      <c r="CJ151" s="507"/>
      <c r="CK151" s="507"/>
      <c r="CL151" s="507"/>
      <c r="CM151" s="507"/>
      <c r="CO151" s="511"/>
      <c r="CP151" s="511"/>
      <c r="CQ151" s="511"/>
      <c r="CR151" s="511"/>
      <c r="CS151" s="511"/>
      <c r="CT151" s="511"/>
      <c r="CU151" s="511"/>
      <c r="CV151" s="511"/>
      <c r="CW151" s="511"/>
      <c r="CX151" s="511"/>
      <c r="CY151" s="511"/>
      <c r="CZ151" s="511"/>
      <c r="DA151" s="511"/>
      <c r="DB151" s="511"/>
      <c r="DC151" s="511"/>
      <c r="DD151" s="511"/>
      <c r="DE151" s="511"/>
      <c r="DF151" s="511"/>
      <c r="DG151" s="511"/>
      <c r="DH151" s="511"/>
      <c r="DI151" s="511"/>
      <c r="DJ151" s="511"/>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I151" s="531"/>
      <c r="EJ151" s="531"/>
      <c r="EK151" s="536"/>
      <c r="EL151" s="531"/>
      <c r="EM151" s="531"/>
      <c r="EN151" s="531"/>
      <c r="EO151" s="531"/>
      <c r="EP151" s="531"/>
      <c r="EQ151" s="531"/>
      <c r="ER151" s="531"/>
      <c r="ES151" s="531"/>
      <c r="ET151" s="531"/>
      <c r="EU151" s="531"/>
      <c r="EV151" s="531"/>
      <c r="EW151" s="531"/>
      <c r="EX151" s="531"/>
      <c r="EY151" s="531"/>
      <c r="EZ151" s="531"/>
      <c r="FA151" s="531"/>
      <c r="FB151" s="531"/>
      <c r="FC151" s="531"/>
      <c r="FD151" s="531"/>
      <c r="FF151" s="532"/>
      <c r="FG151" s="532"/>
      <c r="FH151" s="532"/>
      <c r="FI151" s="532"/>
      <c r="FJ151" s="532"/>
      <c r="FK151" s="532"/>
      <c r="FL151" s="532"/>
      <c r="FM151" s="532"/>
      <c r="FN151" s="532"/>
      <c r="FO151" s="532"/>
      <c r="FP151" s="532"/>
      <c r="FQ151" s="532"/>
      <c r="FR151" s="532"/>
      <c r="FS151" s="532"/>
      <c r="FT151" s="532"/>
      <c r="FU151" s="532"/>
      <c r="FV151" s="532"/>
      <c r="FW151" s="532"/>
      <c r="FX151" s="532"/>
      <c r="FY151" s="532"/>
      <c r="FZ151" s="532"/>
      <c r="GA151" s="532"/>
      <c r="GC151" s="533"/>
      <c r="GD151" s="533"/>
      <c r="GE151" s="533"/>
      <c r="GF151" s="533"/>
      <c r="GG151" s="533"/>
      <c r="GH151" s="533"/>
      <c r="GI151" s="533"/>
      <c r="GJ151" s="533"/>
      <c r="GK151" s="533"/>
      <c r="GL151" s="533"/>
      <c r="GM151" s="533"/>
      <c r="GN151" s="533"/>
      <c r="GO151" s="533"/>
      <c r="GP151" s="533"/>
      <c r="GQ151" s="533"/>
      <c r="GR151" s="533"/>
      <c r="GS151" s="533"/>
      <c r="GT151" s="533"/>
      <c r="GU151" s="533"/>
      <c r="GV151" s="533"/>
      <c r="GW151" s="533"/>
      <c r="GX151" s="533"/>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T151" s="531"/>
      <c r="IU151" s="531"/>
      <c r="IV151" s="531"/>
      <c r="IW151" s="531"/>
      <c r="IX151" s="531"/>
      <c r="IY151" s="531"/>
      <c r="IZ151" s="531"/>
      <c r="JA151" s="531"/>
      <c r="JB151" s="531"/>
      <c r="JC151" s="531"/>
      <c r="JD151" s="531"/>
      <c r="JE151" s="531"/>
      <c r="JF151" s="531"/>
      <c r="JG151" s="531"/>
      <c r="JH151" s="531"/>
      <c r="JI151" s="531"/>
      <c r="JJ151" s="531"/>
      <c r="JK151" s="531"/>
      <c r="JL151" s="531"/>
      <c r="JM151" s="531"/>
      <c r="JN151" s="531"/>
      <c r="JO151" s="531"/>
      <c r="JQ151" s="532"/>
      <c r="JR151" s="532"/>
      <c r="JS151" s="532"/>
      <c r="JT151" s="532"/>
      <c r="JU151" s="532"/>
      <c r="JV151" s="532"/>
      <c r="JW151" s="532"/>
      <c r="JX151" s="532"/>
      <c r="JY151" s="532"/>
      <c r="JZ151" s="532"/>
      <c r="KA151" s="532"/>
      <c r="KB151" s="532"/>
      <c r="KC151" s="532"/>
      <c r="KD151" s="532"/>
      <c r="KE151" s="532"/>
      <c r="KF151" s="532"/>
      <c r="KG151" s="532"/>
      <c r="KH151" s="532"/>
      <c r="KI151" s="532"/>
      <c r="KJ151" s="532"/>
      <c r="KK151" s="532"/>
      <c r="KL151" s="532"/>
      <c r="KN151" s="533"/>
      <c r="KO151" s="533"/>
      <c r="KP151" s="533"/>
      <c r="KQ151" s="533"/>
      <c r="KR151" s="533"/>
      <c r="KS151" s="533"/>
      <c r="KT151" s="533"/>
      <c r="KU151" s="533"/>
      <c r="KV151" s="533"/>
      <c r="KW151" s="533"/>
      <c r="KX151" s="533"/>
      <c r="KY151" s="533"/>
      <c r="KZ151" s="533"/>
      <c r="LA151" s="533"/>
      <c r="LB151" s="533"/>
      <c r="LC151" s="533"/>
      <c r="LD151" s="533"/>
      <c r="LE151" s="533"/>
      <c r="LF151" s="533"/>
      <c r="LG151" s="533"/>
      <c r="LH151" s="533"/>
      <c r="LI151" s="533"/>
    </row>
    <row r="152" spans="1:321" x14ac:dyDescent="0.25">
      <c r="A152" s="97" t="s">
        <v>2508</v>
      </c>
      <c r="B152" s="93"/>
      <c r="C152" s="93"/>
      <c r="D152" s="93"/>
      <c r="E152" s="93"/>
      <c r="F152" s="93"/>
      <c r="G152" s="93"/>
      <c r="H152" s="93"/>
      <c r="I152" s="93"/>
      <c r="J152" s="93"/>
      <c r="K152" s="93"/>
      <c r="L152" s="93"/>
      <c r="M152" s="96"/>
      <c r="N152" s="93"/>
      <c r="O152" s="94"/>
      <c r="P152" s="248"/>
      <c r="Q152" s="248"/>
      <c r="R152" s="248"/>
      <c r="S152" s="248"/>
      <c r="T152" s="266"/>
      <c r="U152" s="248"/>
      <c r="V152" s="248"/>
      <c r="X152" s="44"/>
      <c r="Y152" s="40"/>
      <c r="Z152" s="40"/>
      <c r="AA152" s="40"/>
      <c r="AB152" s="40"/>
      <c r="AC152" s="40"/>
      <c r="AD152" s="40"/>
      <c r="AE152" s="40"/>
      <c r="AF152" s="40"/>
      <c r="AG152" s="40"/>
      <c r="AH152" s="40"/>
      <c r="AI152" s="40"/>
      <c r="AJ152" s="40"/>
      <c r="AK152" s="40"/>
      <c r="AL152" s="261"/>
      <c r="AM152" s="259"/>
      <c r="AN152" s="259"/>
      <c r="AO152" s="259"/>
      <c r="AP152" s="259"/>
      <c r="AQ152" s="259"/>
      <c r="AR152" s="259"/>
      <c r="AS152" s="259"/>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R152" s="507"/>
      <c r="BS152" s="507"/>
      <c r="BT152" s="507"/>
      <c r="BU152" s="507"/>
      <c r="BV152" s="507"/>
      <c r="BW152" s="507"/>
      <c r="BX152" s="507"/>
      <c r="BY152" s="507"/>
      <c r="BZ152" s="507"/>
      <c r="CA152" s="507"/>
      <c r="CB152" s="507"/>
      <c r="CC152" s="507"/>
      <c r="CD152" s="507"/>
      <c r="CE152" s="507"/>
      <c r="CF152" s="507"/>
      <c r="CG152" s="507"/>
      <c r="CH152" s="507"/>
      <c r="CI152" s="507"/>
      <c r="CJ152" s="507"/>
      <c r="CK152" s="507"/>
      <c r="CL152" s="507"/>
      <c r="CM152" s="507"/>
      <c r="CO152" s="511"/>
      <c r="CP152" s="511"/>
      <c r="CQ152" s="511"/>
      <c r="CR152" s="511"/>
      <c r="CS152" s="511"/>
      <c r="CT152" s="511"/>
      <c r="CU152" s="511"/>
      <c r="CV152" s="511"/>
      <c r="CW152" s="511"/>
      <c r="CX152" s="511"/>
      <c r="CY152" s="511"/>
      <c r="CZ152" s="511"/>
      <c r="DA152" s="511"/>
      <c r="DB152" s="511"/>
      <c r="DC152" s="511"/>
      <c r="DD152" s="511"/>
      <c r="DE152" s="511"/>
      <c r="DF152" s="511"/>
      <c r="DG152" s="511"/>
      <c r="DH152" s="511"/>
      <c r="DI152" s="511"/>
      <c r="DJ152" s="511"/>
      <c r="DL152" s="530"/>
      <c r="DM152" s="530"/>
      <c r="DN152" s="530"/>
      <c r="DO152" s="530"/>
      <c r="DP152" s="530"/>
      <c r="DQ152" s="530"/>
      <c r="DR152" s="530"/>
      <c r="DS152" s="530"/>
      <c r="DT152" s="530"/>
      <c r="DU152" s="530"/>
      <c r="DV152" s="530"/>
      <c r="DW152" s="530"/>
      <c r="DX152" s="530"/>
      <c r="DY152" s="530"/>
      <c r="DZ152" s="530"/>
      <c r="EA152" s="530"/>
      <c r="EB152" s="530"/>
      <c r="EC152" s="530"/>
      <c r="ED152" s="530"/>
      <c r="EE152" s="530"/>
      <c r="EF152" s="530"/>
      <c r="EG152" s="530"/>
      <c r="EI152" s="531"/>
      <c r="EJ152" s="531"/>
      <c r="EK152" s="536"/>
      <c r="EL152" s="531"/>
      <c r="EM152" s="531"/>
      <c r="EN152" s="531"/>
      <c r="EO152" s="531"/>
      <c r="EP152" s="531"/>
      <c r="EQ152" s="531"/>
      <c r="ER152" s="531"/>
      <c r="ES152" s="531"/>
      <c r="ET152" s="531"/>
      <c r="EU152" s="531"/>
      <c r="EV152" s="531"/>
      <c r="EW152" s="531"/>
      <c r="EX152" s="531"/>
      <c r="EY152" s="531"/>
      <c r="EZ152" s="531"/>
      <c r="FA152" s="531"/>
      <c r="FB152" s="531"/>
      <c r="FC152" s="531"/>
      <c r="FD152" s="531"/>
      <c r="FF152" s="532"/>
      <c r="FG152" s="532"/>
      <c r="FH152" s="532"/>
      <c r="FI152" s="532"/>
      <c r="FJ152" s="532"/>
      <c r="FK152" s="532"/>
      <c r="FL152" s="532"/>
      <c r="FM152" s="532"/>
      <c r="FN152" s="532"/>
      <c r="FO152" s="532"/>
      <c r="FP152" s="532"/>
      <c r="FQ152" s="532"/>
      <c r="FR152" s="532"/>
      <c r="FS152" s="532"/>
      <c r="FT152" s="532"/>
      <c r="FU152" s="532"/>
      <c r="FV152" s="532"/>
      <c r="FW152" s="532"/>
      <c r="FX152" s="532"/>
      <c r="FY152" s="532"/>
      <c r="FZ152" s="532"/>
      <c r="GA152" s="532"/>
      <c r="GC152" s="533"/>
      <c r="GD152" s="533"/>
      <c r="GE152" s="533"/>
      <c r="GF152" s="533"/>
      <c r="GG152" s="533"/>
      <c r="GH152" s="533"/>
      <c r="GI152" s="533"/>
      <c r="GJ152" s="533"/>
      <c r="GK152" s="533"/>
      <c r="GL152" s="533"/>
      <c r="GM152" s="533"/>
      <c r="GN152" s="533"/>
      <c r="GO152" s="533"/>
      <c r="GP152" s="533"/>
      <c r="GQ152" s="533"/>
      <c r="GR152" s="533"/>
      <c r="GS152" s="533"/>
      <c r="GT152" s="533"/>
      <c r="GU152" s="533"/>
      <c r="GV152" s="533"/>
      <c r="GW152" s="533"/>
      <c r="GX152" s="533"/>
      <c r="GZ152" s="511"/>
      <c r="HA152" s="511"/>
      <c r="HB152" s="511"/>
      <c r="HC152" s="511"/>
      <c r="HD152" s="511"/>
      <c r="HE152" s="511"/>
      <c r="HF152" s="511"/>
      <c r="HG152" s="511"/>
      <c r="HH152" s="511"/>
      <c r="HI152" s="511"/>
      <c r="HJ152" s="511"/>
      <c r="HK152" s="511"/>
      <c r="HL152" s="511"/>
      <c r="HM152" s="511"/>
      <c r="HN152" s="511"/>
      <c r="HO152" s="511"/>
      <c r="HP152" s="511"/>
      <c r="HQ152" s="511"/>
      <c r="HR152" s="511"/>
      <c r="HS152" s="511"/>
      <c r="HT152" s="511"/>
      <c r="HU152" s="511"/>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T152" s="531"/>
      <c r="IU152" s="531"/>
      <c r="IV152" s="531"/>
      <c r="IW152" s="531"/>
      <c r="IX152" s="531"/>
      <c r="IY152" s="531"/>
      <c r="IZ152" s="531"/>
      <c r="JA152" s="531"/>
      <c r="JB152" s="531"/>
      <c r="JC152" s="531"/>
      <c r="JD152" s="531"/>
      <c r="JE152" s="531"/>
      <c r="JF152" s="531"/>
      <c r="JG152" s="531"/>
      <c r="JH152" s="531"/>
      <c r="JI152" s="531"/>
      <c r="JJ152" s="531"/>
      <c r="JK152" s="531"/>
      <c r="JL152" s="531"/>
      <c r="JM152" s="531"/>
      <c r="JN152" s="531"/>
      <c r="JO152" s="531"/>
      <c r="JQ152" s="532"/>
      <c r="JR152" s="532"/>
      <c r="JS152" s="532"/>
      <c r="JT152" s="532"/>
      <c r="JU152" s="532"/>
      <c r="JV152" s="532"/>
      <c r="JW152" s="532"/>
      <c r="JX152" s="532"/>
      <c r="JY152" s="532"/>
      <c r="JZ152" s="532"/>
      <c r="KA152" s="532"/>
      <c r="KB152" s="532"/>
      <c r="KC152" s="532"/>
      <c r="KD152" s="532"/>
      <c r="KE152" s="532"/>
      <c r="KF152" s="532"/>
      <c r="KG152" s="532"/>
      <c r="KH152" s="532"/>
      <c r="KI152" s="532"/>
      <c r="KJ152" s="532"/>
      <c r="KK152" s="532"/>
      <c r="KL152" s="532"/>
      <c r="KN152" s="533"/>
      <c r="KO152" s="533"/>
      <c r="KP152" s="533"/>
      <c r="KQ152" s="533"/>
      <c r="KR152" s="533"/>
      <c r="KS152" s="533"/>
      <c r="KT152" s="533"/>
      <c r="KU152" s="533"/>
      <c r="KV152" s="533"/>
      <c r="KW152" s="533"/>
      <c r="KX152" s="533"/>
      <c r="KY152" s="533"/>
      <c r="KZ152" s="533"/>
      <c r="LA152" s="533"/>
      <c r="LB152" s="533"/>
      <c r="LC152" s="533"/>
      <c r="LD152" s="533"/>
      <c r="LE152" s="533"/>
      <c r="LF152" s="533"/>
      <c r="LG152" s="533"/>
      <c r="LH152" s="533"/>
      <c r="LI152" s="533"/>
    </row>
    <row r="153" spans="1:321" x14ac:dyDescent="0.25">
      <c r="A153" s="97"/>
      <c r="B153" s="93"/>
      <c r="C153" s="93"/>
      <c r="D153" s="93"/>
      <c r="E153" s="93"/>
      <c r="F153" s="93"/>
      <c r="G153" s="93"/>
      <c r="H153" s="93"/>
      <c r="I153" s="93"/>
      <c r="J153" s="93"/>
      <c r="K153" s="93"/>
      <c r="L153" s="93"/>
      <c r="M153" s="93"/>
      <c r="N153" s="93"/>
      <c r="O153" s="94"/>
      <c r="P153" s="248"/>
      <c r="Q153" s="248"/>
      <c r="R153" s="248"/>
      <c r="S153" s="248"/>
      <c r="T153" s="266"/>
      <c r="U153" s="248"/>
      <c r="V153" s="248"/>
      <c r="X153" s="44"/>
      <c r="Y153" s="40"/>
      <c r="Z153" s="40"/>
      <c r="AA153" s="40"/>
      <c r="AB153" s="40"/>
      <c r="AC153" s="40"/>
      <c r="AD153" s="40"/>
      <c r="AE153" s="40"/>
      <c r="AF153" s="40"/>
      <c r="AG153" s="40"/>
      <c r="AH153" s="40"/>
      <c r="AI153" s="40"/>
      <c r="AJ153" s="40"/>
      <c r="AK153" s="40"/>
      <c r="AL153" s="261"/>
      <c r="AM153" s="259"/>
      <c r="AN153" s="259"/>
      <c r="AO153" s="259"/>
      <c r="AP153" s="259"/>
      <c r="AQ153" s="259"/>
      <c r="AR153" s="259"/>
      <c r="AS153" s="259"/>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R153" s="507"/>
      <c r="BS153" s="507"/>
      <c r="BT153" s="507"/>
      <c r="BU153" s="507"/>
      <c r="BV153" s="507"/>
      <c r="BW153" s="507"/>
      <c r="BX153" s="507"/>
      <c r="BY153" s="507"/>
      <c r="BZ153" s="507"/>
      <c r="CA153" s="507"/>
      <c r="CB153" s="507"/>
      <c r="CC153" s="507"/>
      <c r="CD153" s="507"/>
      <c r="CE153" s="507"/>
      <c r="CF153" s="507"/>
      <c r="CG153" s="507"/>
      <c r="CH153" s="507"/>
      <c r="CI153" s="507"/>
      <c r="CJ153" s="507"/>
      <c r="CK153" s="507"/>
      <c r="CL153" s="507"/>
      <c r="CM153" s="507"/>
      <c r="CO153" s="511"/>
      <c r="CP153" s="511"/>
      <c r="CQ153" s="511"/>
      <c r="CR153" s="511"/>
      <c r="CS153" s="511"/>
      <c r="CT153" s="511"/>
      <c r="CU153" s="511"/>
      <c r="CV153" s="511"/>
      <c r="CW153" s="511"/>
      <c r="CX153" s="511"/>
      <c r="CY153" s="511"/>
      <c r="CZ153" s="511"/>
      <c r="DA153" s="511"/>
      <c r="DB153" s="511"/>
      <c r="DC153" s="511"/>
      <c r="DD153" s="511"/>
      <c r="DE153" s="511"/>
      <c r="DF153" s="511"/>
      <c r="DG153" s="511"/>
      <c r="DH153" s="511"/>
      <c r="DI153" s="511"/>
      <c r="DJ153" s="511"/>
      <c r="DL153" s="530"/>
      <c r="DM153" s="530"/>
      <c r="DN153" s="530"/>
      <c r="DO153" s="530"/>
      <c r="DP153" s="530"/>
      <c r="DQ153" s="530"/>
      <c r="DR153" s="530"/>
      <c r="DS153" s="530"/>
      <c r="DT153" s="530"/>
      <c r="DU153" s="530"/>
      <c r="DV153" s="530"/>
      <c r="DW153" s="530"/>
      <c r="DX153" s="530"/>
      <c r="DY153" s="530"/>
      <c r="DZ153" s="530"/>
      <c r="EA153" s="530"/>
      <c r="EB153" s="530"/>
      <c r="EC153" s="530"/>
      <c r="ED153" s="530"/>
      <c r="EE153" s="530"/>
      <c r="EF153" s="530"/>
      <c r="EG153" s="530"/>
      <c r="EI153" s="531"/>
      <c r="EJ153" s="531"/>
      <c r="EK153" s="536"/>
      <c r="EL153" s="531"/>
      <c r="EM153" s="531"/>
      <c r="EN153" s="531"/>
      <c r="EO153" s="531"/>
      <c r="EP153" s="531"/>
      <c r="EQ153" s="531"/>
      <c r="ER153" s="531"/>
      <c r="ES153" s="531"/>
      <c r="ET153" s="531"/>
      <c r="EU153" s="531"/>
      <c r="EV153" s="531"/>
      <c r="EW153" s="531"/>
      <c r="EX153" s="531"/>
      <c r="EY153" s="531"/>
      <c r="EZ153" s="531"/>
      <c r="FA153" s="531"/>
      <c r="FB153" s="531"/>
      <c r="FC153" s="531"/>
      <c r="FD153" s="531"/>
      <c r="FF153" s="532"/>
      <c r="FG153" s="532"/>
      <c r="FH153" s="532"/>
      <c r="FI153" s="532"/>
      <c r="FJ153" s="532"/>
      <c r="FK153" s="532"/>
      <c r="FL153" s="532"/>
      <c r="FM153" s="532"/>
      <c r="FN153" s="532"/>
      <c r="FO153" s="532"/>
      <c r="FP153" s="532"/>
      <c r="FQ153" s="532"/>
      <c r="FR153" s="532"/>
      <c r="FS153" s="532"/>
      <c r="FT153" s="532"/>
      <c r="FU153" s="532"/>
      <c r="FV153" s="532"/>
      <c r="FW153" s="532"/>
      <c r="FX153" s="532"/>
      <c r="FY153" s="532"/>
      <c r="FZ153" s="532"/>
      <c r="GA153" s="532"/>
      <c r="GC153" s="533"/>
      <c r="GD153" s="533"/>
      <c r="GE153" s="533"/>
      <c r="GF153" s="533"/>
      <c r="GG153" s="533"/>
      <c r="GH153" s="533"/>
      <c r="GI153" s="533"/>
      <c r="GJ153" s="533"/>
      <c r="GK153" s="533"/>
      <c r="GL153" s="533"/>
      <c r="GM153" s="533"/>
      <c r="GN153" s="533"/>
      <c r="GO153" s="533"/>
      <c r="GP153" s="533"/>
      <c r="GQ153" s="533"/>
      <c r="GR153" s="533"/>
      <c r="GS153" s="533"/>
      <c r="GT153" s="533"/>
      <c r="GU153" s="533"/>
      <c r="GV153" s="533"/>
      <c r="GW153" s="533"/>
      <c r="GX153" s="533"/>
      <c r="GZ153" s="511"/>
      <c r="HA153" s="511"/>
      <c r="HB153" s="511"/>
      <c r="HC153" s="511"/>
      <c r="HD153" s="511"/>
      <c r="HE153" s="511"/>
      <c r="HF153" s="511"/>
      <c r="HG153" s="511"/>
      <c r="HH153" s="511"/>
      <c r="HI153" s="511"/>
      <c r="HJ153" s="511"/>
      <c r="HK153" s="511"/>
      <c r="HL153" s="511"/>
      <c r="HM153" s="511"/>
      <c r="HN153" s="511"/>
      <c r="HO153" s="511"/>
      <c r="HP153" s="511"/>
      <c r="HQ153" s="511"/>
      <c r="HR153" s="511"/>
      <c r="HS153" s="511"/>
      <c r="HT153" s="511"/>
      <c r="HU153" s="511"/>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T153" s="531"/>
      <c r="IU153" s="531"/>
      <c r="IV153" s="531"/>
      <c r="IW153" s="531"/>
      <c r="IX153" s="531"/>
      <c r="IY153" s="531"/>
      <c r="IZ153" s="531"/>
      <c r="JA153" s="531"/>
      <c r="JB153" s="531"/>
      <c r="JC153" s="531"/>
      <c r="JD153" s="531"/>
      <c r="JE153" s="531"/>
      <c r="JF153" s="531"/>
      <c r="JG153" s="531"/>
      <c r="JH153" s="531"/>
      <c r="JI153" s="531"/>
      <c r="JJ153" s="531"/>
      <c r="JK153" s="531"/>
      <c r="JL153" s="531"/>
      <c r="JM153" s="531"/>
      <c r="JN153" s="531"/>
      <c r="JO153" s="531"/>
      <c r="JQ153" s="532"/>
      <c r="JR153" s="532"/>
      <c r="JS153" s="532"/>
      <c r="JT153" s="532"/>
      <c r="JU153" s="532"/>
      <c r="JV153" s="532"/>
      <c r="JW153" s="532"/>
      <c r="JX153" s="532"/>
      <c r="JY153" s="532"/>
      <c r="JZ153" s="532"/>
      <c r="KA153" s="532"/>
      <c r="KB153" s="532"/>
      <c r="KC153" s="532"/>
      <c r="KD153" s="532"/>
      <c r="KE153" s="532"/>
      <c r="KF153" s="532"/>
      <c r="KG153" s="532"/>
      <c r="KH153" s="532"/>
      <c r="KI153" s="532"/>
      <c r="KJ153" s="532"/>
      <c r="KK153" s="532"/>
      <c r="KL153" s="532"/>
      <c r="KN153" s="533"/>
      <c r="KO153" s="533"/>
      <c r="KP153" s="533"/>
      <c r="KQ153" s="533"/>
      <c r="KR153" s="533"/>
      <c r="KS153" s="533"/>
      <c r="KT153" s="533"/>
      <c r="KU153" s="533"/>
      <c r="KV153" s="533"/>
      <c r="KW153" s="533"/>
      <c r="KX153" s="533"/>
      <c r="KY153" s="533"/>
      <c r="KZ153" s="533"/>
      <c r="LA153" s="533"/>
      <c r="LB153" s="533"/>
      <c r="LC153" s="533"/>
      <c r="LD153" s="533"/>
      <c r="LE153" s="533"/>
      <c r="LF153" s="533"/>
      <c r="LG153" s="533"/>
      <c r="LH153" s="533"/>
      <c r="LI153" s="533"/>
    </row>
    <row r="154" spans="1:321" x14ac:dyDescent="0.25">
      <c r="A154" s="94" t="s">
        <v>2509</v>
      </c>
      <c r="B154" s="93"/>
      <c r="C154" s="93"/>
      <c r="D154" s="93"/>
      <c r="E154" s="93"/>
      <c r="F154" s="93"/>
      <c r="G154" s="93"/>
      <c r="H154" s="93"/>
      <c r="I154" s="93"/>
      <c r="J154" s="93"/>
      <c r="K154" s="93"/>
      <c r="L154" s="93"/>
      <c r="M154" s="93"/>
      <c r="N154" s="93"/>
      <c r="O154" s="94"/>
      <c r="P154" s="248"/>
      <c r="Q154" s="248"/>
      <c r="R154" s="248"/>
      <c r="S154" s="248"/>
      <c r="T154" s="266"/>
      <c r="U154" s="248"/>
      <c r="V154" s="248"/>
      <c r="X154" s="44"/>
      <c r="Y154" s="40"/>
      <c r="Z154" s="40"/>
      <c r="AA154" s="40"/>
      <c r="AB154" s="40"/>
      <c r="AC154" s="40"/>
      <c r="AD154" s="40"/>
      <c r="AE154" s="40"/>
      <c r="AF154" s="40"/>
      <c r="AG154" s="40"/>
      <c r="AH154" s="40"/>
      <c r="AI154" s="40"/>
      <c r="AJ154" s="40"/>
      <c r="AK154" s="40"/>
      <c r="AL154" s="261"/>
      <c r="AM154" s="259"/>
      <c r="AN154" s="259"/>
      <c r="AO154" s="259"/>
      <c r="AP154" s="259"/>
      <c r="AQ154" s="259"/>
      <c r="AR154" s="259"/>
      <c r="AS154" s="259"/>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R154" s="507"/>
      <c r="BS154" s="507"/>
      <c r="BT154" s="507"/>
      <c r="BU154" s="507"/>
      <c r="BV154" s="507"/>
      <c r="BW154" s="507"/>
      <c r="BX154" s="507"/>
      <c r="BY154" s="507"/>
      <c r="BZ154" s="507"/>
      <c r="CA154" s="507"/>
      <c r="CB154" s="507"/>
      <c r="CC154" s="507"/>
      <c r="CD154" s="507"/>
      <c r="CE154" s="507"/>
      <c r="CF154" s="507"/>
      <c r="CG154" s="507"/>
      <c r="CH154" s="507"/>
      <c r="CI154" s="507"/>
      <c r="CJ154" s="507"/>
      <c r="CK154" s="507"/>
      <c r="CL154" s="507"/>
      <c r="CM154" s="507"/>
      <c r="CO154" s="511"/>
      <c r="CP154" s="511"/>
      <c r="CQ154" s="511"/>
      <c r="CR154" s="511"/>
      <c r="CS154" s="511"/>
      <c r="CT154" s="511"/>
      <c r="CU154" s="511"/>
      <c r="CV154" s="511"/>
      <c r="CW154" s="511"/>
      <c r="CX154" s="511"/>
      <c r="CY154" s="511"/>
      <c r="CZ154" s="511"/>
      <c r="DA154" s="511"/>
      <c r="DB154" s="511"/>
      <c r="DC154" s="511"/>
      <c r="DD154" s="511"/>
      <c r="DE154" s="511"/>
      <c r="DF154" s="511"/>
      <c r="DG154" s="511"/>
      <c r="DH154" s="511"/>
      <c r="DI154" s="511"/>
      <c r="DJ154" s="511"/>
      <c r="DL154" s="530"/>
      <c r="DM154" s="530"/>
      <c r="DN154" s="530"/>
      <c r="DO154" s="530"/>
      <c r="DP154" s="530"/>
      <c r="DQ154" s="530"/>
      <c r="DR154" s="530"/>
      <c r="DS154" s="530"/>
      <c r="DT154" s="530"/>
      <c r="DU154" s="530"/>
      <c r="DV154" s="530"/>
      <c r="DW154" s="530"/>
      <c r="DX154" s="530"/>
      <c r="DY154" s="530"/>
      <c r="DZ154" s="530"/>
      <c r="EA154" s="530"/>
      <c r="EB154" s="530"/>
      <c r="EC154" s="530"/>
      <c r="ED154" s="530"/>
      <c r="EE154" s="530"/>
      <c r="EF154" s="530"/>
      <c r="EG154" s="530"/>
      <c r="EI154" s="531"/>
      <c r="EJ154" s="531"/>
      <c r="EK154" s="536"/>
      <c r="EL154" s="531"/>
      <c r="EM154" s="531"/>
      <c r="EN154" s="531"/>
      <c r="EO154" s="531"/>
      <c r="EP154" s="531"/>
      <c r="EQ154" s="531"/>
      <c r="ER154" s="531"/>
      <c r="ES154" s="531"/>
      <c r="ET154" s="531"/>
      <c r="EU154" s="531"/>
      <c r="EV154" s="531"/>
      <c r="EW154" s="531"/>
      <c r="EX154" s="531"/>
      <c r="EY154" s="531"/>
      <c r="EZ154" s="531"/>
      <c r="FA154" s="531"/>
      <c r="FB154" s="531"/>
      <c r="FC154" s="531"/>
      <c r="FD154" s="531"/>
      <c r="FF154" s="532"/>
      <c r="FG154" s="532"/>
      <c r="FH154" s="532"/>
      <c r="FI154" s="532"/>
      <c r="FJ154" s="532"/>
      <c r="FK154" s="532"/>
      <c r="FL154" s="532"/>
      <c r="FM154" s="532"/>
      <c r="FN154" s="532"/>
      <c r="FO154" s="532"/>
      <c r="FP154" s="532"/>
      <c r="FQ154" s="532"/>
      <c r="FR154" s="532"/>
      <c r="FS154" s="532"/>
      <c r="FT154" s="532"/>
      <c r="FU154" s="532"/>
      <c r="FV154" s="532"/>
      <c r="FW154" s="532"/>
      <c r="FX154" s="532"/>
      <c r="FY154" s="532"/>
      <c r="FZ154" s="532"/>
      <c r="GA154" s="532"/>
      <c r="GC154" s="533"/>
      <c r="GD154" s="533"/>
      <c r="GE154" s="533"/>
      <c r="GF154" s="533"/>
      <c r="GG154" s="533"/>
      <c r="GH154" s="533"/>
      <c r="GI154" s="533"/>
      <c r="GJ154" s="533"/>
      <c r="GK154" s="533"/>
      <c r="GL154" s="533"/>
      <c r="GM154" s="533"/>
      <c r="GN154" s="533"/>
      <c r="GO154" s="533"/>
      <c r="GP154" s="533"/>
      <c r="GQ154" s="533"/>
      <c r="GR154" s="533"/>
      <c r="GS154" s="533"/>
      <c r="GT154" s="533"/>
      <c r="GU154" s="533"/>
      <c r="GV154" s="533"/>
      <c r="GW154" s="533"/>
      <c r="GX154" s="533"/>
      <c r="GZ154" s="511"/>
      <c r="HA154" s="511"/>
      <c r="HB154" s="511"/>
      <c r="HC154" s="511"/>
      <c r="HD154" s="511"/>
      <c r="HE154" s="511"/>
      <c r="HF154" s="511"/>
      <c r="HG154" s="511"/>
      <c r="HH154" s="511"/>
      <c r="HI154" s="511"/>
      <c r="HJ154" s="511"/>
      <c r="HK154" s="511"/>
      <c r="HL154" s="511"/>
      <c r="HM154" s="511"/>
      <c r="HN154" s="511"/>
      <c r="HO154" s="511"/>
      <c r="HP154" s="511"/>
      <c r="HQ154" s="511"/>
      <c r="HR154" s="511"/>
      <c r="HS154" s="511"/>
      <c r="HT154" s="511"/>
      <c r="HU154" s="511"/>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T154" s="531"/>
      <c r="IU154" s="531"/>
      <c r="IV154" s="531"/>
      <c r="IW154" s="531"/>
      <c r="IX154" s="531"/>
      <c r="IY154" s="531"/>
      <c r="IZ154" s="531"/>
      <c r="JA154" s="531"/>
      <c r="JB154" s="531"/>
      <c r="JC154" s="531"/>
      <c r="JD154" s="531"/>
      <c r="JE154" s="531"/>
      <c r="JF154" s="531"/>
      <c r="JG154" s="531"/>
      <c r="JH154" s="531"/>
      <c r="JI154" s="531"/>
      <c r="JJ154" s="531"/>
      <c r="JK154" s="531"/>
      <c r="JL154" s="531"/>
      <c r="JM154" s="531"/>
      <c r="JN154" s="531"/>
      <c r="JO154" s="531"/>
      <c r="JQ154" s="532"/>
      <c r="JR154" s="532"/>
      <c r="JS154" s="532"/>
      <c r="JT154" s="532"/>
      <c r="JU154" s="532"/>
      <c r="JV154" s="532"/>
      <c r="JW154" s="532"/>
      <c r="JX154" s="532"/>
      <c r="JY154" s="532"/>
      <c r="JZ154" s="532"/>
      <c r="KA154" s="532"/>
      <c r="KB154" s="532"/>
      <c r="KC154" s="532"/>
      <c r="KD154" s="532"/>
      <c r="KE154" s="532"/>
      <c r="KF154" s="532"/>
      <c r="KG154" s="532"/>
      <c r="KH154" s="532"/>
      <c r="KI154" s="532"/>
      <c r="KJ154" s="532"/>
      <c r="KK154" s="532"/>
      <c r="KL154" s="532"/>
      <c r="KN154" s="533"/>
      <c r="KO154" s="533"/>
      <c r="KP154" s="533"/>
      <c r="KQ154" s="533"/>
      <c r="KR154" s="533"/>
      <c r="KS154" s="533"/>
      <c r="KT154" s="533"/>
      <c r="KU154" s="533"/>
      <c r="KV154" s="533"/>
      <c r="KW154" s="533"/>
      <c r="KX154" s="533"/>
      <c r="KY154" s="533"/>
      <c r="KZ154" s="533"/>
      <c r="LA154" s="533"/>
      <c r="LB154" s="533"/>
      <c r="LC154" s="533"/>
      <c r="LD154" s="533"/>
      <c r="LE154" s="533"/>
      <c r="LF154" s="533"/>
      <c r="LG154" s="533"/>
      <c r="LH154" s="533"/>
      <c r="LI154" s="533"/>
    </row>
    <row r="155" spans="1:321" x14ac:dyDescent="0.25">
      <c r="A155" s="97" t="s">
        <v>2510</v>
      </c>
      <c r="B155" s="93"/>
      <c r="C155" s="93"/>
      <c r="D155" s="93"/>
      <c r="E155" s="93"/>
      <c r="F155" s="93"/>
      <c r="G155" s="93"/>
      <c r="H155" s="93"/>
      <c r="I155" s="93"/>
      <c r="J155" s="93"/>
      <c r="K155" s="93"/>
      <c r="L155" s="93"/>
      <c r="M155" s="93"/>
      <c r="N155" s="93"/>
      <c r="O155" s="94"/>
      <c r="P155" s="248"/>
      <c r="Q155" s="248"/>
      <c r="R155" s="248"/>
      <c r="S155" s="248"/>
      <c r="T155" s="266"/>
      <c r="U155" s="248"/>
      <c r="V155" s="248"/>
      <c r="X155" s="44"/>
      <c r="Y155" s="40"/>
      <c r="Z155" s="40"/>
      <c r="AA155" s="40"/>
      <c r="AB155" s="40"/>
      <c r="AC155" s="40"/>
      <c r="AD155" s="40"/>
      <c r="AE155" s="40"/>
      <c r="AF155" s="40"/>
      <c r="AG155" s="40"/>
      <c r="AH155" s="40"/>
      <c r="AI155" s="40"/>
      <c r="AJ155" s="40"/>
      <c r="AK155" s="40"/>
      <c r="AL155" s="261"/>
      <c r="AM155" s="259"/>
      <c r="AN155" s="259"/>
      <c r="AO155" s="259"/>
      <c r="AP155" s="259"/>
      <c r="AQ155" s="259"/>
      <c r="AR155" s="259"/>
      <c r="AS155" s="259"/>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R155" s="507"/>
      <c r="BS155" s="507"/>
      <c r="BT155" s="507"/>
      <c r="BU155" s="507"/>
      <c r="BV155" s="507"/>
      <c r="BW155" s="507"/>
      <c r="BX155" s="507"/>
      <c r="BY155" s="507"/>
      <c r="BZ155" s="507"/>
      <c r="CA155" s="507"/>
      <c r="CB155" s="507"/>
      <c r="CC155" s="507"/>
      <c r="CD155" s="507"/>
      <c r="CE155" s="507"/>
      <c r="CF155" s="507"/>
      <c r="CG155" s="507"/>
      <c r="CH155" s="507"/>
      <c r="CI155" s="507"/>
      <c r="CJ155" s="507"/>
      <c r="CK155" s="507"/>
      <c r="CL155" s="507"/>
      <c r="CM155" s="507"/>
      <c r="CO155" s="511"/>
      <c r="CP155" s="511"/>
      <c r="CQ155" s="511"/>
      <c r="CR155" s="511"/>
      <c r="CS155" s="511"/>
      <c r="CT155" s="511"/>
      <c r="CU155" s="511"/>
      <c r="CV155" s="511"/>
      <c r="CW155" s="511"/>
      <c r="CX155" s="511"/>
      <c r="CY155" s="511"/>
      <c r="CZ155" s="511"/>
      <c r="DA155" s="511"/>
      <c r="DB155" s="511"/>
      <c r="DC155" s="511"/>
      <c r="DD155" s="511"/>
      <c r="DE155" s="511"/>
      <c r="DF155" s="511"/>
      <c r="DG155" s="511"/>
      <c r="DH155" s="511"/>
      <c r="DI155" s="511"/>
      <c r="DJ155" s="511"/>
      <c r="DL155" s="530"/>
      <c r="DM155" s="530"/>
      <c r="DN155" s="530"/>
      <c r="DO155" s="530"/>
      <c r="DP155" s="530"/>
      <c r="DQ155" s="530"/>
      <c r="DR155" s="530"/>
      <c r="DS155" s="530"/>
      <c r="DT155" s="530"/>
      <c r="DU155" s="530"/>
      <c r="DV155" s="530"/>
      <c r="DW155" s="530"/>
      <c r="DX155" s="530"/>
      <c r="DY155" s="530"/>
      <c r="DZ155" s="530"/>
      <c r="EA155" s="530"/>
      <c r="EB155" s="530"/>
      <c r="EC155" s="530"/>
      <c r="ED155" s="530"/>
      <c r="EE155" s="530"/>
      <c r="EF155" s="530"/>
      <c r="EG155" s="530"/>
      <c r="EI155" s="531"/>
      <c r="EJ155" s="531"/>
      <c r="EK155" s="536"/>
      <c r="EL155" s="531"/>
      <c r="EM155" s="531"/>
      <c r="EN155" s="531"/>
      <c r="EO155" s="531"/>
      <c r="EP155" s="531"/>
      <c r="EQ155" s="531"/>
      <c r="ER155" s="531"/>
      <c r="ES155" s="531"/>
      <c r="ET155" s="531"/>
      <c r="EU155" s="531"/>
      <c r="EV155" s="531"/>
      <c r="EW155" s="531"/>
      <c r="EX155" s="531"/>
      <c r="EY155" s="531"/>
      <c r="EZ155" s="531"/>
      <c r="FA155" s="531"/>
      <c r="FB155" s="531"/>
      <c r="FC155" s="531"/>
      <c r="FD155" s="531"/>
      <c r="FF155" s="532"/>
      <c r="FG155" s="532"/>
      <c r="FH155" s="532"/>
      <c r="FI155" s="532"/>
      <c r="FJ155" s="532"/>
      <c r="FK155" s="532"/>
      <c r="FL155" s="532"/>
      <c r="FM155" s="532"/>
      <c r="FN155" s="532"/>
      <c r="FO155" s="532"/>
      <c r="FP155" s="532"/>
      <c r="FQ155" s="532"/>
      <c r="FR155" s="532"/>
      <c r="FS155" s="532"/>
      <c r="FT155" s="532"/>
      <c r="FU155" s="532"/>
      <c r="FV155" s="532"/>
      <c r="FW155" s="532"/>
      <c r="FX155" s="532"/>
      <c r="FY155" s="532"/>
      <c r="FZ155" s="532"/>
      <c r="GA155" s="532"/>
      <c r="GC155" s="533"/>
      <c r="GD155" s="533"/>
      <c r="GE155" s="533"/>
      <c r="GF155" s="533"/>
      <c r="GG155" s="533"/>
      <c r="GH155" s="533"/>
      <c r="GI155" s="533"/>
      <c r="GJ155" s="533"/>
      <c r="GK155" s="533"/>
      <c r="GL155" s="533"/>
      <c r="GM155" s="533"/>
      <c r="GN155" s="533"/>
      <c r="GO155" s="533"/>
      <c r="GP155" s="533"/>
      <c r="GQ155" s="533"/>
      <c r="GR155" s="533"/>
      <c r="GS155" s="533"/>
      <c r="GT155" s="533"/>
      <c r="GU155" s="533"/>
      <c r="GV155" s="533"/>
      <c r="GW155" s="533"/>
      <c r="GX155" s="533"/>
      <c r="GZ155" s="511"/>
      <c r="HA155" s="511"/>
      <c r="HB155" s="511"/>
      <c r="HC155" s="511"/>
      <c r="HD155" s="511"/>
      <c r="HE155" s="511"/>
      <c r="HF155" s="511"/>
      <c r="HG155" s="511"/>
      <c r="HH155" s="511"/>
      <c r="HI155" s="511"/>
      <c r="HJ155" s="511"/>
      <c r="HK155" s="511"/>
      <c r="HL155" s="511"/>
      <c r="HM155" s="511"/>
      <c r="HN155" s="511"/>
      <c r="HO155" s="511"/>
      <c r="HP155" s="511"/>
      <c r="HQ155" s="511"/>
      <c r="HR155" s="511"/>
      <c r="HS155" s="511"/>
      <c r="HT155" s="511"/>
      <c r="HU155" s="511"/>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T155" s="531"/>
      <c r="IU155" s="531"/>
      <c r="IV155" s="531"/>
      <c r="IW155" s="531"/>
      <c r="IX155" s="531"/>
      <c r="IY155" s="531"/>
      <c r="IZ155" s="531"/>
      <c r="JA155" s="531"/>
      <c r="JB155" s="531"/>
      <c r="JC155" s="531"/>
      <c r="JD155" s="531"/>
      <c r="JE155" s="531"/>
      <c r="JF155" s="531"/>
      <c r="JG155" s="531"/>
      <c r="JH155" s="531"/>
      <c r="JI155" s="531"/>
      <c r="JJ155" s="531"/>
      <c r="JK155" s="531"/>
      <c r="JL155" s="531"/>
      <c r="JM155" s="531"/>
      <c r="JN155" s="531"/>
      <c r="JO155" s="531"/>
      <c r="JQ155" s="532"/>
      <c r="JR155" s="532"/>
      <c r="JS155" s="532"/>
      <c r="JT155" s="532"/>
      <c r="JU155" s="532"/>
      <c r="JV155" s="532"/>
      <c r="JW155" s="532"/>
      <c r="JX155" s="532"/>
      <c r="JY155" s="532"/>
      <c r="JZ155" s="532"/>
      <c r="KA155" s="532"/>
      <c r="KB155" s="532"/>
      <c r="KC155" s="532"/>
      <c r="KD155" s="532"/>
      <c r="KE155" s="532"/>
      <c r="KF155" s="532"/>
      <c r="KG155" s="532"/>
      <c r="KH155" s="532"/>
      <c r="KI155" s="532"/>
      <c r="KJ155" s="532"/>
      <c r="KK155" s="532"/>
      <c r="KL155" s="532"/>
      <c r="KN155" s="533"/>
      <c r="KO155" s="533"/>
      <c r="KP155" s="533"/>
      <c r="KQ155" s="533"/>
      <c r="KR155" s="533"/>
      <c r="KS155" s="533"/>
      <c r="KT155" s="533"/>
      <c r="KU155" s="533"/>
      <c r="KV155" s="533"/>
      <c r="KW155" s="533"/>
      <c r="KX155" s="533"/>
      <c r="KY155" s="533"/>
      <c r="KZ155" s="533"/>
      <c r="LA155" s="533"/>
      <c r="LB155" s="533"/>
      <c r="LC155" s="533"/>
      <c r="LD155" s="533"/>
      <c r="LE155" s="533"/>
      <c r="LF155" s="533"/>
      <c r="LG155" s="533"/>
      <c r="LH155" s="533"/>
      <c r="LI155" s="533"/>
    </row>
    <row r="156" spans="1:321" x14ac:dyDescent="0.25">
      <c r="A156" s="97"/>
      <c r="B156" s="93"/>
      <c r="C156" s="93"/>
      <c r="D156" s="93"/>
      <c r="E156" s="93"/>
      <c r="F156" s="93"/>
      <c r="G156" s="93"/>
      <c r="H156" s="93"/>
      <c r="I156" s="93"/>
      <c r="J156" s="93"/>
      <c r="K156" s="93"/>
      <c r="L156" s="93"/>
      <c r="M156" s="93"/>
      <c r="N156" s="93"/>
      <c r="O156" s="94"/>
      <c r="P156" s="248"/>
      <c r="Q156" s="248"/>
      <c r="R156" s="248"/>
      <c r="S156" s="248"/>
      <c r="T156" s="266"/>
      <c r="U156" s="248"/>
      <c r="V156" s="248"/>
      <c r="X156" s="44"/>
      <c r="Y156" s="40"/>
      <c r="Z156" s="40"/>
      <c r="AA156" s="40"/>
      <c r="AB156" s="40"/>
      <c r="AC156" s="40"/>
      <c r="AD156" s="40"/>
      <c r="AE156" s="40"/>
      <c r="AF156" s="40"/>
      <c r="AG156" s="40"/>
      <c r="AH156" s="40"/>
      <c r="AI156" s="40"/>
      <c r="AJ156" s="40"/>
      <c r="AK156" s="40"/>
      <c r="AL156" s="261"/>
      <c r="AM156" s="259"/>
      <c r="AN156" s="259"/>
      <c r="AO156" s="259"/>
      <c r="AP156" s="259"/>
      <c r="AQ156" s="259"/>
      <c r="AR156" s="259"/>
      <c r="AS156" s="259"/>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R156" s="507"/>
      <c r="BS156" s="507"/>
      <c r="BT156" s="507"/>
      <c r="BU156" s="507"/>
      <c r="BV156" s="507"/>
      <c r="BW156" s="507"/>
      <c r="BX156" s="507"/>
      <c r="BY156" s="507"/>
      <c r="BZ156" s="507"/>
      <c r="CA156" s="507"/>
      <c r="CB156" s="507"/>
      <c r="CC156" s="507"/>
      <c r="CD156" s="507"/>
      <c r="CE156" s="507"/>
      <c r="CF156" s="507"/>
      <c r="CG156" s="507"/>
      <c r="CH156" s="507"/>
      <c r="CI156" s="507"/>
      <c r="CJ156" s="507"/>
      <c r="CK156" s="507"/>
      <c r="CL156" s="507"/>
      <c r="CM156" s="507"/>
      <c r="CO156" s="511"/>
      <c r="CP156" s="511"/>
      <c r="CQ156" s="511"/>
      <c r="CR156" s="511"/>
      <c r="CS156" s="511"/>
      <c r="CT156" s="511"/>
      <c r="CU156" s="511"/>
      <c r="CV156" s="511"/>
      <c r="CW156" s="511"/>
      <c r="CX156" s="511"/>
      <c r="CY156" s="511"/>
      <c r="CZ156" s="511"/>
      <c r="DA156" s="511"/>
      <c r="DB156" s="511"/>
      <c r="DC156" s="511"/>
      <c r="DD156" s="511"/>
      <c r="DE156" s="511"/>
      <c r="DF156" s="511"/>
      <c r="DG156" s="511"/>
      <c r="DH156" s="511"/>
      <c r="DI156" s="511"/>
      <c r="DJ156" s="511"/>
      <c r="DL156" s="530"/>
      <c r="DM156" s="530"/>
      <c r="DN156" s="530"/>
      <c r="DO156" s="530"/>
      <c r="DP156" s="530"/>
      <c r="DQ156" s="530"/>
      <c r="DR156" s="530"/>
      <c r="DS156" s="530"/>
      <c r="DT156" s="530"/>
      <c r="DU156" s="530"/>
      <c r="DV156" s="530"/>
      <c r="DW156" s="530"/>
      <c r="DX156" s="530"/>
      <c r="DY156" s="530"/>
      <c r="DZ156" s="530"/>
      <c r="EA156" s="530"/>
      <c r="EB156" s="530"/>
      <c r="EC156" s="530"/>
      <c r="ED156" s="530"/>
      <c r="EE156" s="530"/>
      <c r="EF156" s="530"/>
      <c r="EG156" s="530"/>
      <c r="EI156" s="531"/>
      <c r="EJ156" s="531"/>
      <c r="EK156" s="536"/>
      <c r="EL156" s="531"/>
      <c r="EM156" s="531"/>
      <c r="EN156" s="531"/>
      <c r="EO156" s="531"/>
      <c r="EP156" s="531"/>
      <c r="EQ156" s="531"/>
      <c r="ER156" s="531"/>
      <c r="ES156" s="531"/>
      <c r="ET156" s="531"/>
      <c r="EU156" s="531"/>
      <c r="EV156" s="531"/>
      <c r="EW156" s="531"/>
      <c r="EX156" s="531"/>
      <c r="EY156" s="531"/>
      <c r="EZ156" s="531"/>
      <c r="FA156" s="531"/>
      <c r="FB156" s="531"/>
      <c r="FC156" s="531"/>
      <c r="FD156" s="531"/>
      <c r="FF156" s="532"/>
      <c r="FG156" s="532"/>
      <c r="FH156" s="532"/>
      <c r="FI156" s="532"/>
      <c r="FJ156" s="532"/>
      <c r="FK156" s="532"/>
      <c r="FL156" s="532"/>
      <c r="FM156" s="532"/>
      <c r="FN156" s="532"/>
      <c r="FO156" s="532"/>
      <c r="FP156" s="532"/>
      <c r="FQ156" s="532"/>
      <c r="FR156" s="532"/>
      <c r="FS156" s="532"/>
      <c r="FT156" s="532"/>
      <c r="FU156" s="532"/>
      <c r="FV156" s="532"/>
      <c r="FW156" s="532"/>
      <c r="FX156" s="532"/>
      <c r="FY156" s="532"/>
      <c r="FZ156" s="532"/>
      <c r="GA156" s="532"/>
      <c r="GC156" s="533"/>
      <c r="GD156" s="533"/>
      <c r="GE156" s="533"/>
      <c r="GF156" s="533"/>
      <c r="GG156" s="533"/>
      <c r="GH156" s="533"/>
      <c r="GI156" s="533"/>
      <c r="GJ156" s="533"/>
      <c r="GK156" s="533"/>
      <c r="GL156" s="533"/>
      <c r="GM156" s="533"/>
      <c r="GN156" s="533"/>
      <c r="GO156" s="533"/>
      <c r="GP156" s="533"/>
      <c r="GQ156" s="533"/>
      <c r="GR156" s="533"/>
      <c r="GS156" s="533"/>
      <c r="GT156" s="533"/>
      <c r="GU156" s="533"/>
      <c r="GV156" s="533"/>
      <c r="GW156" s="533"/>
      <c r="GX156" s="533"/>
      <c r="GZ156" s="511"/>
      <c r="HA156" s="511"/>
      <c r="HB156" s="511"/>
      <c r="HC156" s="511"/>
      <c r="HD156" s="511"/>
      <c r="HE156" s="511"/>
      <c r="HF156" s="511"/>
      <c r="HG156" s="511"/>
      <c r="HH156" s="511"/>
      <c r="HI156" s="511"/>
      <c r="HJ156" s="511"/>
      <c r="HK156" s="511"/>
      <c r="HL156" s="511"/>
      <c r="HM156" s="511"/>
      <c r="HN156" s="511"/>
      <c r="HO156" s="511"/>
      <c r="HP156" s="511"/>
      <c r="HQ156" s="511"/>
      <c r="HR156" s="511"/>
      <c r="HS156" s="511"/>
      <c r="HT156" s="511"/>
      <c r="HU156" s="511"/>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T156" s="531"/>
      <c r="IU156" s="531"/>
      <c r="IV156" s="531"/>
      <c r="IW156" s="531"/>
      <c r="IX156" s="531"/>
      <c r="IY156" s="531"/>
      <c r="IZ156" s="531"/>
      <c r="JA156" s="531"/>
      <c r="JB156" s="531"/>
      <c r="JC156" s="531"/>
      <c r="JD156" s="531"/>
      <c r="JE156" s="531"/>
      <c r="JF156" s="531"/>
      <c r="JG156" s="531"/>
      <c r="JH156" s="531"/>
      <c r="JI156" s="531"/>
      <c r="JJ156" s="531"/>
      <c r="JK156" s="531"/>
      <c r="JL156" s="531"/>
      <c r="JM156" s="531"/>
      <c r="JN156" s="531"/>
      <c r="JO156" s="531"/>
      <c r="JQ156" s="532"/>
      <c r="JR156" s="532"/>
      <c r="JS156" s="532"/>
      <c r="JT156" s="532"/>
      <c r="JU156" s="532"/>
      <c r="JV156" s="532"/>
      <c r="JW156" s="532"/>
      <c r="JX156" s="532"/>
      <c r="JY156" s="532"/>
      <c r="JZ156" s="532"/>
      <c r="KA156" s="532"/>
      <c r="KB156" s="532"/>
      <c r="KC156" s="532"/>
      <c r="KD156" s="532"/>
      <c r="KE156" s="532"/>
      <c r="KF156" s="532"/>
      <c r="KG156" s="532"/>
      <c r="KH156" s="532"/>
      <c r="KI156" s="532"/>
      <c r="KJ156" s="532"/>
      <c r="KK156" s="532"/>
      <c r="KL156" s="532"/>
      <c r="KN156" s="533"/>
      <c r="KO156" s="533"/>
      <c r="KP156" s="533"/>
      <c r="KQ156" s="533"/>
      <c r="KR156" s="533"/>
      <c r="KS156" s="533"/>
      <c r="KT156" s="533"/>
      <c r="KU156" s="533"/>
      <c r="KV156" s="533"/>
      <c r="KW156" s="533"/>
      <c r="KX156" s="533"/>
      <c r="KY156" s="533"/>
      <c r="KZ156" s="533"/>
      <c r="LA156" s="533"/>
      <c r="LB156" s="533"/>
      <c r="LC156" s="533"/>
      <c r="LD156" s="533"/>
      <c r="LE156" s="533"/>
      <c r="LF156" s="533"/>
      <c r="LG156" s="533"/>
      <c r="LH156" s="533"/>
      <c r="LI156" s="533"/>
    </row>
    <row r="157" spans="1:321" x14ac:dyDescent="0.25">
      <c r="A157" s="97"/>
      <c r="B157" s="93"/>
      <c r="C157" s="93"/>
      <c r="D157" s="93"/>
      <c r="E157" s="93"/>
      <c r="F157" s="93"/>
      <c r="G157" s="93"/>
      <c r="H157" s="93"/>
      <c r="I157" s="93"/>
      <c r="J157" s="93"/>
      <c r="K157" s="93"/>
      <c r="L157" s="93"/>
      <c r="M157" s="93"/>
      <c r="N157" s="93"/>
      <c r="O157" s="94"/>
      <c r="P157" s="248"/>
      <c r="Q157" s="248"/>
      <c r="R157" s="248"/>
      <c r="S157" s="248"/>
      <c r="T157" s="266"/>
      <c r="U157" s="248"/>
      <c r="V157" s="248"/>
      <c r="X157" s="44"/>
      <c r="Y157" s="40"/>
      <c r="Z157" s="40"/>
      <c r="AA157" s="40"/>
      <c r="AB157" s="40"/>
      <c r="AC157" s="40"/>
      <c r="AD157" s="40"/>
      <c r="AE157" s="40"/>
      <c r="AF157" s="40"/>
      <c r="AG157" s="40"/>
      <c r="AH157" s="40"/>
      <c r="AI157" s="40"/>
      <c r="AJ157" s="40"/>
      <c r="AK157" s="40"/>
      <c r="AL157" s="261"/>
      <c r="AM157" s="259"/>
      <c r="AN157" s="259"/>
      <c r="AO157" s="259"/>
      <c r="AP157" s="259"/>
      <c r="AQ157" s="259"/>
      <c r="AR157" s="259"/>
      <c r="AS157" s="259"/>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R157" s="507"/>
      <c r="BS157" s="507"/>
      <c r="BT157" s="507"/>
      <c r="BU157" s="507"/>
      <c r="BV157" s="507"/>
      <c r="BW157" s="507"/>
      <c r="BX157" s="507"/>
      <c r="BY157" s="507"/>
      <c r="BZ157" s="507"/>
      <c r="CA157" s="507"/>
      <c r="CB157" s="507"/>
      <c r="CC157" s="507"/>
      <c r="CD157" s="507"/>
      <c r="CE157" s="507"/>
      <c r="CF157" s="507"/>
      <c r="CG157" s="507"/>
      <c r="CH157" s="507"/>
      <c r="CI157" s="507"/>
      <c r="CJ157" s="507"/>
      <c r="CK157" s="507"/>
      <c r="CL157" s="507"/>
      <c r="CM157" s="507"/>
      <c r="CO157" s="511"/>
      <c r="CP157" s="511"/>
      <c r="CQ157" s="511"/>
      <c r="CR157" s="511"/>
      <c r="CS157" s="511"/>
      <c r="CT157" s="511"/>
      <c r="CU157" s="511"/>
      <c r="CV157" s="511"/>
      <c r="CW157" s="511"/>
      <c r="CX157" s="511"/>
      <c r="CY157" s="511"/>
      <c r="CZ157" s="511"/>
      <c r="DA157" s="511"/>
      <c r="DB157" s="511"/>
      <c r="DC157" s="511"/>
      <c r="DD157" s="511"/>
      <c r="DE157" s="511"/>
      <c r="DF157" s="511"/>
      <c r="DG157" s="511"/>
      <c r="DH157" s="511"/>
      <c r="DI157" s="511"/>
      <c r="DJ157" s="511"/>
      <c r="DL157" s="530"/>
      <c r="DM157" s="530"/>
      <c r="DN157" s="530"/>
      <c r="DO157" s="530"/>
      <c r="DP157" s="530"/>
      <c r="DQ157" s="530"/>
      <c r="DR157" s="530"/>
      <c r="DS157" s="530"/>
      <c r="DT157" s="530"/>
      <c r="DU157" s="530"/>
      <c r="DV157" s="530"/>
      <c r="DW157" s="530"/>
      <c r="DX157" s="530"/>
      <c r="DY157" s="530"/>
      <c r="DZ157" s="530"/>
      <c r="EA157" s="530"/>
      <c r="EB157" s="530"/>
      <c r="EC157" s="530"/>
      <c r="ED157" s="530"/>
      <c r="EE157" s="530"/>
      <c r="EF157" s="530"/>
      <c r="EG157" s="530"/>
      <c r="EI157" s="531"/>
      <c r="EJ157" s="531"/>
      <c r="EK157" s="536"/>
      <c r="EL157" s="531"/>
      <c r="EM157" s="531"/>
      <c r="EN157" s="531"/>
      <c r="EO157" s="531"/>
      <c r="EP157" s="531"/>
      <c r="EQ157" s="531"/>
      <c r="ER157" s="531"/>
      <c r="ES157" s="531"/>
      <c r="ET157" s="531"/>
      <c r="EU157" s="531"/>
      <c r="EV157" s="531"/>
      <c r="EW157" s="531"/>
      <c r="EX157" s="531"/>
      <c r="EY157" s="531"/>
      <c r="EZ157" s="531"/>
      <c r="FA157" s="531"/>
      <c r="FB157" s="531"/>
      <c r="FC157" s="531"/>
      <c r="FD157" s="531"/>
      <c r="FF157" s="532"/>
      <c r="FG157" s="532"/>
      <c r="FH157" s="532"/>
      <c r="FI157" s="532"/>
      <c r="FJ157" s="532"/>
      <c r="FK157" s="532"/>
      <c r="FL157" s="532"/>
      <c r="FM157" s="532"/>
      <c r="FN157" s="532"/>
      <c r="FO157" s="532"/>
      <c r="FP157" s="532"/>
      <c r="FQ157" s="532"/>
      <c r="FR157" s="532"/>
      <c r="FS157" s="532"/>
      <c r="FT157" s="532"/>
      <c r="FU157" s="532"/>
      <c r="FV157" s="532"/>
      <c r="FW157" s="532"/>
      <c r="FX157" s="532"/>
      <c r="FY157" s="532"/>
      <c r="FZ157" s="532"/>
      <c r="GA157" s="532"/>
      <c r="GC157" s="533"/>
      <c r="GD157" s="533"/>
      <c r="GE157" s="533"/>
      <c r="GF157" s="533"/>
      <c r="GG157" s="533"/>
      <c r="GH157" s="533"/>
      <c r="GI157" s="533"/>
      <c r="GJ157" s="533"/>
      <c r="GK157" s="533"/>
      <c r="GL157" s="533"/>
      <c r="GM157" s="533"/>
      <c r="GN157" s="533"/>
      <c r="GO157" s="533"/>
      <c r="GP157" s="533"/>
      <c r="GQ157" s="533"/>
      <c r="GR157" s="533"/>
      <c r="GS157" s="533"/>
      <c r="GT157" s="533"/>
      <c r="GU157" s="533"/>
      <c r="GV157" s="533"/>
      <c r="GW157" s="533"/>
      <c r="GX157" s="533"/>
      <c r="GZ157" s="511"/>
      <c r="HA157" s="511"/>
      <c r="HB157" s="511"/>
      <c r="HC157" s="511"/>
      <c r="HD157" s="511"/>
      <c r="HE157" s="511"/>
      <c r="HF157" s="511"/>
      <c r="HG157" s="511"/>
      <c r="HH157" s="511"/>
      <c r="HI157" s="511"/>
      <c r="HJ157" s="511"/>
      <c r="HK157" s="511"/>
      <c r="HL157" s="511"/>
      <c r="HM157" s="511"/>
      <c r="HN157" s="511"/>
      <c r="HO157" s="511"/>
      <c r="HP157" s="511"/>
      <c r="HQ157" s="511"/>
      <c r="HR157" s="511"/>
      <c r="HS157" s="511"/>
      <c r="HT157" s="511"/>
      <c r="HU157" s="511"/>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T157" s="531"/>
      <c r="IU157" s="531"/>
      <c r="IV157" s="531"/>
      <c r="IW157" s="531"/>
      <c r="IX157" s="531"/>
      <c r="IY157" s="531"/>
      <c r="IZ157" s="531"/>
      <c r="JA157" s="531"/>
      <c r="JB157" s="531"/>
      <c r="JC157" s="531"/>
      <c r="JD157" s="531"/>
      <c r="JE157" s="531"/>
      <c r="JF157" s="531"/>
      <c r="JG157" s="531"/>
      <c r="JH157" s="531"/>
      <c r="JI157" s="531"/>
      <c r="JJ157" s="531"/>
      <c r="JK157" s="531"/>
      <c r="JL157" s="531"/>
      <c r="JM157" s="531"/>
      <c r="JN157" s="531"/>
      <c r="JO157" s="531"/>
      <c r="JQ157" s="532"/>
      <c r="JR157" s="532"/>
      <c r="JS157" s="532"/>
      <c r="JT157" s="532"/>
      <c r="JU157" s="532"/>
      <c r="JV157" s="532"/>
      <c r="JW157" s="532"/>
      <c r="JX157" s="532"/>
      <c r="JY157" s="532"/>
      <c r="JZ157" s="532"/>
      <c r="KA157" s="532"/>
      <c r="KB157" s="532"/>
      <c r="KC157" s="532"/>
      <c r="KD157" s="532"/>
      <c r="KE157" s="532"/>
      <c r="KF157" s="532"/>
      <c r="KG157" s="532"/>
      <c r="KH157" s="532"/>
      <c r="KI157" s="532"/>
      <c r="KJ157" s="532"/>
      <c r="KK157" s="532"/>
      <c r="KL157" s="532"/>
      <c r="KN157" s="533"/>
      <c r="KO157" s="533"/>
      <c r="KP157" s="533"/>
      <c r="KQ157" s="533"/>
      <c r="KR157" s="533"/>
      <c r="KS157" s="533"/>
      <c r="KT157" s="533"/>
      <c r="KU157" s="533"/>
      <c r="KV157" s="533"/>
      <c r="KW157" s="533"/>
      <c r="KX157" s="533"/>
      <c r="KY157" s="533"/>
      <c r="KZ157" s="533"/>
      <c r="LA157" s="533"/>
      <c r="LB157" s="533"/>
      <c r="LC157" s="533"/>
      <c r="LD157" s="533"/>
      <c r="LE157" s="533"/>
      <c r="LF157" s="533"/>
      <c r="LG157" s="533"/>
      <c r="LH157" s="533"/>
      <c r="LI157" s="533"/>
    </row>
    <row r="158" spans="1:321" x14ac:dyDescent="0.25">
      <c r="A158" s="39" t="s">
        <v>95</v>
      </c>
      <c r="B158" s="15"/>
      <c r="C158" s="15"/>
      <c r="D158" s="15"/>
      <c r="E158" s="15"/>
      <c r="F158" s="15"/>
      <c r="G158" s="15"/>
      <c r="H158" s="15"/>
      <c r="I158" s="15"/>
      <c r="J158" s="15"/>
      <c r="K158" s="15"/>
      <c r="L158" s="15"/>
      <c r="M158" s="15"/>
      <c r="N158" s="15"/>
      <c r="O158" s="256"/>
      <c r="P158" s="250"/>
      <c r="Q158" s="250"/>
      <c r="R158" s="250"/>
      <c r="S158" s="250"/>
      <c r="T158" s="267"/>
      <c r="U158" s="250"/>
      <c r="V158" s="250"/>
      <c r="X158" s="44"/>
      <c r="Y158" s="40"/>
      <c r="Z158" s="40"/>
      <c r="AA158" s="40"/>
      <c r="AB158" s="40"/>
      <c r="AC158" s="40"/>
      <c r="AD158" s="40"/>
      <c r="AE158" s="40"/>
      <c r="AF158" s="40"/>
      <c r="AG158" s="40"/>
      <c r="AH158" s="40"/>
      <c r="AI158" s="40"/>
      <c r="AJ158" s="40"/>
      <c r="AK158" s="40"/>
      <c r="AL158" s="261"/>
      <c r="AM158" s="259"/>
      <c r="AN158" s="259"/>
      <c r="AO158" s="259"/>
      <c r="AP158" s="259"/>
      <c r="AQ158" s="259"/>
      <c r="AR158" s="259"/>
      <c r="AS158" s="259"/>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R158" s="507"/>
      <c r="BS158" s="507"/>
      <c r="BT158" s="507"/>
      <c r="BU158" s="507"/>
      <c r="BV158" s="507"/>
      <c r="BW158" s="507"/>
      <c r="BX158" s="507"/>
      <c r="BY158" s="507"/>
      <c r="BZ158" s="507"/>
      <c r="CA158" s="507"/>
      <c r="CB158" s="507"/>
      <c r="CC158" s="507"/>
      <c r="CD158" s="507"/>
      <c r="CE158" s="507"/>
      <c r="CF158" s="507"/>
      <c r="CG158" s="507"/>
      <c r="CH158" s="507"/>
      <c r="CI158" s="507"/>
      <c r="CJ158" s="507"/>
      <c r="CK158" s="507"/>
      <c r="CL158" s="507"/>
      <c r="CM158" s="507"/>
      <c r="CO158" s="511"/>
      <c r="CP158" s="511"/>
      <c r="CQ158" s="511"/>
      <c r="CR158" s="511"/>
      <c r="CS158" s="511"/>
      <c r="CT158" s="511"/>
      <c r="CU158" s="511"/>
      <c r="CV158" s="511"/>
      <c r="CW158" s="511"/>
      <c r="CX158" s="511"/>
      <c r="CY158" s="511"/>
      <c r="CZ158" s="511"/>
      <c r="DA158" s="511"/>
      <c r="DB158" s="511"/>
      <c r="DC158" s="511"/>
      <c r="DD158" s="511"/>
      <c r="DE158" s="511"/>
      <c r="DF158" s="511"/>
      <c r="DG158" s="511"/>
      <c r="DH158" s="511"/>
      <c r="DI158" s="511"/>
      <c r="DJ158" s="511"/>
      <c r="DL158" s="530"/>
      <c r="DM158" s="530"/>
      <c r="DN158" s="530"/>
      <c r="DO158" s="530"/>
      <c r="DP158" s="530"/>
      <c r="DQ158" s="530"/>
      <c r="DR158" s="530"/>
      <c r="DS158" s="530"/>
      <c r="DT158" s="530"/>
      <c r="DU158" s="530"/>
      <c r="DV158" s="530"/>
      <c r="DW158" s="530"/>
      <c r="DX158" s="530"/>
      <c r="DY158" s="530"/>
      <c r="DZ158" s="530"/>
      <c r="EA158" s="530"/>
      <c r="EB158" s="530"/>
      <c r="EC158" s="530"/>
      <c r="ED158" s="530"/>
      <c r="EE158" s="530"/>
      <c r="EF158" s="530"/>
      <c r="EG158" s="530"/>
      <c r="EI158" s="531"/>
      <c r="EJ158" s="531"/>
      <c r="EK158" s="536"/>
      <c r="EL158" s="531"/>
      <c r="EM158" s="531"/>
      <c r="EN158" s="531"/>
      <c r="EO158" s="531"/>
      <c r="EP158" s="531"/>
      <c r="EQ158" s="531"/>
      <c r="ER158" s="531"/>
      <c r="ES158" s="531"/>
      <c r="ET158" s="531"/>
      <c r="EU158" s="531"/>
      <c r="EV158" s="531"/>
      <c r="EW158" s="531"/>
      <c r="EX158" s="531"/>
      <c r="EY158" s="531"/>
      <c r="EZ158" s="531"/>
      <c r="FA158" s="531"/>
      <c r="FB158" s="531"/>
      <c r="FC158" s="531"/>
      <c r="FD158" s="531"/>
      <c r="FF158" s="532"/>
      <c r="FG158" s="532"/>
      <c r="FH158" s="532"/>
      <c r="FI158" s="532"/>
      <c r="FJ158" s="532"/>
      <c r="FK158" s="532"/>
      <c r="FL158" s="532"/>
      <c r="FM158" s="532"/>
      <c r="FN158" s="532"/>
      <c r="FO158" s="532"/>
      <c r="FP158" s="532"/>
      <c r="FQ158" s="532"/>
      <c r="FR158" s="532"/>
      <c r="FS158" s="532"/>
      <c r="FT158" s="532"/>
      <c r="FU158" s="532"/>
      <c r="FV158" s="532"/>
      <c r="FW158" s="532"/>
      <c r="FX158" s="532"/>
      <c r="FY158" s="532"/>
      <c r="FZ158" s="532"/>
      <c r="GA158" s="532"/>
      <c r="GC158" s="533"/>
      <c r="GD158" s="533"/>
      <c r="GE158" s="533"/>
      <c r="GF158" s="533"/>
      <c r="GG158" s="533"/>
      <c r="GH158" s="533"/>
      <c r="GI158" s="533"/>
      <c r="GJ158" s="533"/>
      <c r="GK158" s="533"/>
      <c r="GL158" s="533"/>
      <c r="GM158" s="533"/>
      <c r="GN158" s="533"/>
      <c r="GO158" s="533"/>
      <c r="GP158" s="533"/>
      <c r="GQ158" s="533"/>
      <c r="GR158" s="533"/>
      <c r="GS158" s="533"/>
      <c r="GT158" s="533"/>
      <c r="GU158" s="533"/>
      <c r="GV158" s="533"/>
      <c r="GW158" s="533"/>
      <c r="GX158" s="533"/>
      <c r="GZ158" s="511"/>
      <c r="HA158" s="511"/>
      <c r="HB158" s="511"/>
      <c r="HC158" s="511"/>
      <c r="HD158" s="511"/>
      <c r="HE158" s="511"/>
      <c r="HF158" s="511"/>
      <c r="HG158" s="511"/>
      <c r="HH158" s="511"/>
      <c r="HI158" s="511"/>
      <c r="HJ158" s="511"/>
      <c r="HK158" s="511"/>
      <c r="HL158" s="511"/>
      <c r="HM158" s="511"/>
      <c r="HN158" s="511"/>
      <c r="HO158" s="511"/>
      <c r="HP158" s="511"/>
      <c r="HQ158" s="511"/>
      <c r="HR158" s="511"/>
      <c r="HS158" s="511"/>
      <c r="HT158" s="511"/>
      <c r="HU158" s="511"/>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T158" s="531"/>
      <c r="IU158" s="531"/>
      <c r="IV158" s="531"/>
      <c r="IW158" s="531"/>
      <c r="IX158" s="531"/>
      <c r="IY158" s="531"/>
      <c r="IZ158" s="531"/>
      <c r="JA158" s="531"/>
      <c r="JB158" s="531"/>
      <c r="JC158" s="531"/>
      <c r="JD158" s="531"/>
      <c r="JE158" s="531"/>
      <c r="JF158" s="531"/>
      <c r="JG158" s="531"/>
      <c r="JH158" s="531"/>
      <c r="JI158" s="531"/>
      <c r="JJ158" s="531"/>
      <c r="JK158" s="531"/>
      <c r="JL158" s="531"/>
      <c r="JM158" s="531"/>
      <c r="JN158" s="531"/>
      <c r="JO158" s="531"/>
      <c r="JQ158" s="532"/>
      <c r="JR158" s="532"/>
      <c r="JS158" s="532"/>
      <c r="JT158" s="532"/>
      <c r="JU158" s="532"/>
      <c r="JV158" s="532"/>
      <c r="JW158" s="532"/>
      <c r="JX158" s="532"/>
      <c r="JY158" s="532"/>
      <c r="JZ158" s="532"/>
      <c r="KA158" s="532"/>
      <c r="KB158" s="532"/>
      <c r="KC158" s="532"/>
      <c r="KD158" s="532"/>
      <c r="KE158" s="532"/>
      <c r="KF158" s="532"/>
      <c r="KG158" s="532"/>
      <c r="KH158" s="532"/>
      <c r="KI158" s="532"/>
      <c r="KJ158" s="532"/>
      <c r="KK158" s="532"/>
      <c r="KL158" s="532"/>
      <c r="KN158" s="533"/>
      <c r="KO158" s="533"/>
      <c r="KP158" s="533"/>
      <c r="KQ158" s="533"/>
      <c r="KR158" s="533"/>
      <c r="KS158" s="533"/>
      <c r="KT158" s="533"/>
      <c r="KU158" s="533"/>
      <c r="KV158" s="533"/>
      <c r="KW158" s="533"/>
      <c r="KX158" s="533"/>
      <c r="KY158" s="533"/>
      <c r="KZ158" s="533"/>
      <c r="LA158" s="533"/>
      <c r="LB158" s="533"/>
      <c r="LC158" s="533"/>
      <c r="LD158" s="533"/>
      <c r="LE158" s="533"/>
      <c r="LF158" s="533"/>
      <c r="LG158" s="533"/>
      <c r="LH158" s="533"/>
      <c r="LI158" s="533"/>
    </row>
    <row r="159" spans="1:321" x14ac:dyDescent="0.25">
      <c r="A159" s="16" t="s">
        <v>2500</v>
      </c>
      <c r="B159" s="15"/>
      <c r="C159" s="15"/>
      <c r="D159" s="15"/>
      <c r="E159" s="15"/>
      <c r="F159" s="15"/>
      <c r="G159" s="15"/>
      <c r="H159" s="15"/>
      <c r="I159" s="15"/>
      <c r="J159" s="15"/>
      <c r="K159" s="15"/>
      <c r="L159" s="15"/>
      <c r="M159" s="15"/>
      <c r="N159" s="15"/>
      <c r="O159" s="256"/>
      <c r="P159" s="250"/>
      <c r="Q159" s="250"/>
      <c r="R159" s="250"/>
      <c r="S159" s="250"/>
      <c r="T159" s="267"/>
      <c r="U159" s="250"/>
      <c r="V159" s="250"/>
      <c r="X159" s="44"/>
      <c r="Y159" s="40"/>
      <c r="Z159" s="40"/>
      <c r="AA159" s="40"/>
      <c r="AB159" s="40"/>
      <c r="AC159" s="40"/>
      <c r="AD159" s="40"/>
      <c r="AE159" s="40"/>
      <c r="AF159" s="40"/>
      <c r="AG159" s="40"/>
      <c r="AH159" s="40"/>
      <c r="AI159" s="40"/>
      <c r="AJ159" s="40"/>
      <c r="AK159" s="40"/>
      <c r="AL159" s="261"/>
      <c r="AM159" s="259"/>
      <c r="AN159" s="259"/>
      <c r="AO159" s="259"/>
      <c r="AP159" s="259"/>
      <c r="AQ159" s="259"/>
      <c r="AR159" s="259"/>
      <c r="AS159" s="259"/>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R159" s="507"/>
      <c r="BS159" s="507"/>
      <c r="BT159" s="507"/>
      <c r="BU159" s="507"/>
      <c r="BV159" s="507"/>
      <c r="BW159" s="507"/>
      <c r="BX159" s="507"/>
      <c r="BY159" s="507"/>
      <c r="BZ159" s="507"/>
      <c r="CA159" s="507"/>
      <c r="CB159" s="507"/>
      <c r="CC159" s="507"/>
      <c r="CD159" s="507"/>
      <c r="CE159" s="507"/>
      <c r="CF159" s="507"/>
      <c r="CG159" s="507"/>
      <c r="CH159" s="507"/>
      <c r="CI159" s="507"/>
      <c r="CJ159" s="507"/>
      <c r="CK159" s="507"/>
      <c r="CL159" s="507"/>
      <c r="CM159" s="507"/>
      <c r="CO159" s="511"/>
      <c r="CP159" s="511"/>
      <c r="CQ159" s="511"/>
      <c r="CR159" s="511"/>
      <c r="CS159" s="511"/>
      <c r="CT159" s="511"/>
      <c r="CU159" s="511"/>
      <c r="CV159" s="511"/>
      <c r="CW159" s="511"/>
      <c r="CX159" s="511"/>
      <c r="CY159" s="511"/>
      <c r="CZ159" s="511"/>
      <c r="DA159" s="511"/>
      <c r="DB159" s="511"/>
      <c r="DC159" s="511"/>
      <c r="DD159" s="511"/>
      <c r="DE159" s="511"/>
      <c r="DF159" s="511"/>
      <c r="DG159" s="511"/>
      <c r="DH159" s="511"/>
      <c r="DI159" s="511"/>
      <c r="DJ159" s="511"/>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I159" s="537"/>
      <c r="EJ159" s="537"/>
      <c r="EK159" s="538"/>
      <c r="EL159" s="531"/>
      <c r="EM159" s="531"/>
      <c r="EN159" s="531"/>
      <c r="EO159" s="531"/>
      <c r="EP159" s="531"/>
      <c r="EQ159" s="531"/>
      <c r="ER159" s="531"/>
      <c r="ES159" s="531"/>
      <c r="ET159" s="531"/>
      <c r="EU159" s="531"/>
      <c r="EV159" s="531"/>
      <c r="EW159" s="531"/>
      <c r="EX159" s="531"/>
      <c r="EY159" s="531"/>
      <c r="EZ159" s="531"/>
      <c r="FA159" s="531"/>
      <c r="FB159" s="531"/>
      <c r="FC159" s="531"/>
      <c r="FD159" s="531"/>
      <c r="FF159" s="532"/>
      <c r="FG159" s="532"/>
      <c r="FH159" s="532"/>
      <c r="FI159" s="532"/>
      <c r="FJ159" s="532"/>
      <c r="FK159" s="532"/>
      <c r="FL159" s="532"/>
      <c r="FM159" s="532"/>
      <c r="FN159" s="532"/>
      <c r="FO159" s="532"/>
      <c r="FP159" s="532"/>
      <c r="FQ159" s="532"/>
      <c r="FR159" s="532"/>
      <c r="FS159" s="532"/>
      <c r="FT159" s="532"/>
      <c r="FU159" s="532"/>
      <c r="FV159" s="532"/>
      <c r="FW159" s="532"/>
      <c r="FX159" s="532"/>
      <c r="FY159" s="532"/>
      <c r="FZ159" s="532"/>
      <c r="GA159" s="532"/>
      <c r="GC159" s="533"/>
      <c r="GD159" s="533"/>
      <c r="GE159" s="533"/>
      <c r="GF159" s="533"/>
      <c r="GG159" s="533"/>
      <c r="GH159" s="533"/>
      <c r="GI159" s="533"/>
      <c r="GJ159" s="533"/>
      <c r="GK159" s="533"/>
      <c r="GL159" s="533"/>
      <c r="GM159" s="533"/>
      <c r="GN159" s="533"/>
      <c r="GO159" s="533"/>
      <c r="GP159" s="533"/>
      <c r="GQ159" s="533"/>
      <c r="GR159" s="533"/>
      <c r="GS159" s="533"/>
      <c r="GT159" s="533"/>
      <c r="GU159" s="533"/>
      <c r="GV159" s="533"/>
      <c r="GW159" s="533"/>
      <c r="GX159" s="533"/>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T159" s="531"/>
      <c r="IU159" s="531"/>
      <c r="IV159" s="531"/>
      <c r="IW159" s="531"/>
      <c r="IX159" s="531"/>
      <c r="IY159" s="531"/>
      <c r="IZ159" s="531"/>
      <c r="JA159" s="531"/>
      <c r="JB159" s="531"/>
      <c r="JC159" s="531"/>
      <c r="JD159" s="531"/>
      <c r="JE159" s="531"/>
      <c r="JF159" s="531"/>
      <c r="JG159" s="531"/>
      <c r="JH159" s="531"/>
      <c r="JI159" s="531"/>
      <c r="JJ159" s="531"/>
      <c r="JK159" s="531"/>
      <c r="JL159" s="531"/>
      <c r="JM159" s="531"/>
      <c r="JN159" s="531"/>
      <c r="JO159" s="531"/>
      <c r="JQ159" s="532"/>
      <c r="JR159" s="532"/>
      <c r="JS159" s="532"/>
      <c r="JT159" s="532"/>
      <c r="JU159" s="532"/>
      <c r="JV159" s="532"/>
      <c r="JW159" s="532"/>
      <c r="JX159" s="532"/>
      <c r="JY159" s="532"/>
      <c r="JZ159" s="532"/>
      <c r="KA159" s="532"/>
      <c r="KB159" s="532"/>
      <c r="KC159" s="532"/>
      <c r="KD159" s="532"/>
      <c r="KE159" s="532"/>
      <c r="KF159" s="532"/>
      <c r="KG159" s="532"/>
      <c r="KH159" s="532"/>
      <c r="KI159" s="532"/>
      <c r="KJ159" s="532"/>
      <c r="KK159" s="532"/>
      <c r="KL159" s="532"/>
      <c r="KN159" s="533"/>
      <c r="KO159" s="533"/>
      <c r="KP159" s="533"/>
      <c r="KQ159" s="533"/>
      <c r="KR159" s="533"/>
      <c r="KS159" s="533"/>
      <c r="KT159" s="533"/>
      <c r="KU159" s="533"/>
      <c r="KV159" s="533"/>
      <c r="KW159" s="533"/>
      <c r="KX159" s="533"/>
      <c r="KY159" s="533"/>
      <c r="KZ159" s="533"/>
      <c r="LA159" s="533"/>
      <c r="LB159" s="533"/>
      <c r="LC159" s="533"/>
      <c r="LD159" s="533"/>
      <c r="LE159" s="533"/>
      <c r="LF159" s="533"/>
      <c r="LG159" s="533"/>
      <c r="LH159" s="533"/>
      <c r="LI159" s="533"/>
    </row>
    <row r="160" spans="1:321" x14ac:dyDescent="0.25">
      <c r="A160" s="14" t="str">
        <f>LCI!A2</f>
        <v>Land Cost ($)</v>
      </c>
      <c r="B160" s="42">
        <f t="shared" ref="B160:P160" si="7">SUM(B8)</f>
        <v>1654900</v>
      </c>
      <c r="C160" s="42">
        <f t="shared" si="7"/>
        <v>1654900</v>
      </c>
      <c r="D160" s="42">
        <f t="shared" si="7"/>
        <v>1654900</v>
      </c>
      <c r="E160" s="42">
        <f t="shared" si="7"/>
        <v>1654900</v>
      </c>
      <c r="F160" s="42">
        <f t="shared" si="7"/>
        <v>1654900</v>
      </c>
      <c r="G160" s="42">
        <f t="shared" si="7"/>
        <v>0</v>
      </c>
      <c r="H160" s="42">
        <f t="shared" si="7"/>
        <v>0</v>
      </c>
      <c r="I160" s="42">
        <f t="shared" si="7"/>
        <v>0</v>
      </c>
      <c r="J160" s="42">
        <f t="shared" si="7"/>
        <v>1654900</v>
      </c>
      <c r="K160" s="42">
        <f t="shared" si="7"/>
        <v>1654900</v>
      </c>
      <c r="L160" s="42">
        <f>L8</f>
        <v>1654900</v>
      </c>
      <c r="M160" s="42">
        <f t="shared" si="7"/>
        <v>345800.00000000006</v>
      </c>
      <c r="N160" s="42">
        <f t="shared" si="7"/>
        <v>345800.00000000006</v>
      </c>
      <c r="O160" s="257">
        <f t="shared" si="7"/>
        <v>0</v>
      </c>
      <c r="P160" s="251">
        <f t="shared" si="7"/>
        <v>0</v>
      </c>
      <c r="Q160" s="251"/>
      <c r="R160" s="251"/>
      <c r="S160" s="251"/>
      <c r="T160" s="268"/>
      <c r="U160" s="251"/>
      <c r="V160" s="251"/>
      <c r="X160" s="45">
        <f>IF(EXACT(A160,LCI!A2),LCI!G2,-1*10^6)</f>
        <v>1</v>
      </c>
      <c r="Y160" s="47">
        <f>B160*$X160</f>
        <v>1654900</v>
      </c>
      <c r="Z160" s="47">
        <f>C160*$X160</f>
        <v>1654900</v>
      </c>
      <c r="AA160" s="47">
        <f>D160*$X160</f>
        <v>1654900</v>
      </c>
      <c r="AB160" s="47">
        <f>E160*$X160</f>
        <v>1654900</v>
      </c>
      <c r="AC160" s="47">
        <f>F160*$X160</f>
        <v>1654900</v>
      </c>
      <c r="AD160" s="47">
        <f t="shared" ref="AD160:AS179" si="8">G160*$X160</f>
        <v>0</v>
      </c>
      <c r="AE160" s="47">
        <f t="shared" si="8"/>
        <v>0</v>
      </c>
      <c r="AF160" s="47">
        <f t="shared" si="8"/>
        <v>0</v>
      </c>
      <c r="AG160" s="47">
        <f t="shared" si="8"/>
        <v>1654900</v>
      </c>
      <c r="AH160" s="47">
        <f t="shared" si="8"/>
        <v>1654900</v>
      </c>
      <c r="AI160" s="47">
        <f t="shared" si="8"/>
        <v>1654900</v>
      </c>
      <c r="AJ160" s="47">
        <f t="shared" si="8"/>
        <v>345800.00000000006</v>
      </c>
      <c r="AK160" s="47">
        <f t="shared" si="8"/>
        <v>345800.00000000006</v>
      </c>
      <c r="AL160" s="47">
        <f t="shared" si="8"/>
        <v>0</v>
      </c>
      <c r="AM160" s="47">
        <f t="shared" si="8"/>
        <v>0</v>
      </c>
      <c r="AN160" s="47">
        <f t="shared" si="8"/>
        <v>0</v>
      </c>
      <c r="AO160" s="47">
        <f t="shared" si="8"/>
        <v>0</v>
      </c>
      <c r="AP160" s="47">
        <f t="shared" si="8"/>
        <v>0</v>
      </c>
      <c r="AQ160" s="47">
        <f t="shared" si="8"/>
        <v>0</v>
      </c>
      <c r="AR160" s="47">
        <f t="shared" si="8"/>
        <v>0</v>
      </c>
      <c r="AS160" s="47">
        <f t="shared" si="8"/>
        <v>0</v>
      </c>
      <c r="AU160" s="41">
        <f>IF(EXACT(A160,LCI!A2),LCI!H2,-1*10^6)</f>
        <v>0</v>
      </c>
      <c r="AV160" s="71">
        <f t="shared" ref="AV160:AV220" si="9">B160*$AU160</f>
        <v>0</v>
      </c>
      <c r="AW160" s="71">
        <f t="shared" ref="AW160:AW220" si="10">C160*$AU160</f>
        <v>0</v>
      </c>
      <c r="AX160" s="71">
        <f t="shared" ref="AX160:AX220" si="11">D160*$AU160</f>
        <v>0</v>
      </c>
      <c r="AY160" s="71">
        <f t="shared" ref="AY160:AY220" si="12">E160*$AU160</f>
        <v>0</v>
      </c>
      <c r="AZ160" s="71">
        <f t="shared" ref="AZ160:AZ220" si="13">F160*$AU160</f>
        <v>0</v>
      </c>
      <c r="BA160" s="71">
        <f t="shared" ref="BA160:BA204" si="14">G160*$AU160</f>
        <v>0</v>
      </c>
      <c r="BB160" s="71">
        <f t="shared" ref="BB160:BB204" si="15">H160*$AU160</f>
        <v>0</v>
      </c>
      <c r="BC160" s="71">
        <f t="shared" ref="BC160:BC204" si="16">I160*$AU160</f>
        <v>0</v>
      </c>
      <c r="BD160" s="71">
        <f t="shared" ref="BD160:BD204" si="17">J160*$AU160</f>
        <v>0</v>
      </c>
      <c r="BE160" s="521">
        <f t="shared" ref="BE160:BE204" si="18">K160*$AU160</f>
        <v>0</v>
      </c>
      <c r="BF160" s="71">
        <f t="shared" ref="BF160:BF204" si="19">L160*$AU160</f>
        <v>0</v>
      </c>
      <c r="BG160" s="521">
        <f t="shared" ref="BG160:BG171" si="20">M160*$AU160</f>
        <v>0</v>
      </c>
      <c r="BH160" s="71">
        <f t="shared" ref="BH160:BH162" si="21">N160*$AU160</f>
        <v>0</v>
      </c>
      <c r="BI160" s="71">
        <f t="shared" ref="BI160:BI161" si="22">O160*$AU160</f>
        <v>0</v>
      </c>
      <c r="BJ160" s="71">
        <f t="shared" ref="BJ160:BJ161" si="23">P160*$AU160</f>
        <v>0</v>
      </c>
      <c r="BK160" s="71">
        <f t="shared" ref="BK160:BK161" si="24">Q160*$AU160</f>
        <v>0</v>
      </c>
      <c r="BL160" s="71">
        <f t="shared" ref="BL160:BL161" si="25">R160*$AU160</f>
        <v>0</v>
      </c>
      <c r="BM160" s="71">
        <f t="shared" ref="BM160:BM161" si="26">S160*$AU160</f>
        <v>0</v>
      </c>
      <c r="BN160" s="71">
        <f t="shared" ref="BN160:BN161" si="27">T160*$AU160</f>
        <v>0</v>
      </c>
      <c r="BO160" s="71">
        <f t="shared" ref="BO160:BO161" si="28">U160*$AU160</f>
        <v>0</v>
      </c>
      <c r="BP160" s="71">
        <f t="shared" ref="BP160:BP161" si="29">V160*$AU160</f>
        <v>0</v>
      </c>
      <c r="BR160" s="507">
        <f>IF(EXACT(A160,LCI!A2),LCI!I2,-1*10^6)</f>
        <v>0</v>
      </c>
      <c r="BS160" s="507">
        <f>B160*$BR160</f>
        <v>0</v>
      </c>
      <c r="BT160" s="507">
        <f>C160*$BR160</f>
        <v>0</v>
      </c>
      <c r="BU160" s="507">
        <f t="shared" ref="BU160:CM175" si="30">D160*$BR160</f>
        <v>0</v>
      </c>
      <c r="BV160" s="507">
        <f t="shared" si="30"/>
        <v>0</v>
      </c>
      <c r="BW160" s="507">
        <f t="shared" si="30"/>
        <v>0</v>
      </c>
      <c r="BX160" s="507">
        <f t="shared" si="30"/>
        <v>0</v>
      </c>
      <c r="BY160" s="507">
        <f t="shared" si="30"/>
        <v>0</v>
      </c>
      <c r="BZ160" s="507">
        <f t="shared" si="30"/>
        <v>0</v>
      </c>
      <c r="CA160" s="507">
        <f t="shared" si="30"/>
        <v>0</v>
      </c>
      <c r="CB160" s="507">
        <f t="shared" si="30"/>
        <v>0</v>
      </c>
      <c r="CC160" s="507">
        <f t="shared" si="30"/>
        <v>0</v>
      </c>
      <c r="CD160" s="507">
        <f t="shared" si="30"/>
        <v>0</v>
      </c>
      <c r="CE160" s="507">
        <f t="shared" si="30"/>
        <v>0</v>
      </c>
      <c r="CF160" s="507">
        <f t="shared" si="30"/>
        <v>0</v>
      </c>
      <c r="CG160" s="507">
        <f t="shared" si="30"/>
        <v>0</v>
      </c>
      <c r="CH160" s="507">
        <f t="shared" si="30"/>
        <v>0</v>
      </c>
      <c r="CI160" s="507">
        <f t="shared" si="30"/>
        <v>0</v>
      </c>
      <c r="CJ160" s="507">
        <f t="shared" si="30"/>
        <v>0</v>
      </c>
      <c r="CK160" s="507">
        <f t="shared" si="30"/>
        <v>0</v>
      </c>
      <c r="CL160" s="507">
        <f t="shared" si="30"/>
        <v>0</v>
      </c>
      <c r="CM160" s="507">
        <f t="shared" si="30"/>
        <v>0</v>
      </c>
      <c r="CO160" s="511">
        <f>IF(EXACT(A160,LCI!A2),LCI!F2,-1*10^6)</f>
        <v>0</v>
      </c>
      <c r="CP160" s="511">
        <f>B160*$CO160</f>
        <v>0</v>
      </c>
      <c r="CQ160" s="511">
        <f t="shared" ref="CQ160:DJ175" si="31">C160*$CO160</f>
        <v>0</v>
      </c>
      <c r="CR160" s="511">
        <f t="shared" si="31"/>
        <v>0</v>
      </c>
      <c r="CS160" s="511">
        <f t="shared" si="31"/>
        <v>0</v>
      </c>
      <c r="CT160" s="511">
        <f t="shared" si="31"/>
        <v>0</v>
      </c>
      <c r="CU160" s="511">
        <f t="shared" si="31"/>
        <v>0</v>
      </c>
      <c r="CV160" s="511">
        <f t="shared" si="31"/>
        <v>0</v>
      </c>
      <c r="CW160" s="511">
        <f t="shared" si="31"/>
        <v>0</v>
      </c>
      <c r="CX160" s="511">
        <f t="shared" si="31"/>
        <v>0</v>
      </c>
      <c r="CY160" s="511">
        <f t="shared" si="31"/>
        <v>0</v>
      </c>
      <c r="CZ160" s="511">
        <f t="shared" si="31"/>
        <v>0</v>
      </c>
      <c r="DA160" s="511">
        <f t="shared" si="31"/>
        <v>0</v>
      </c>
      <c r="DB160" s="511">
        <f t="shared" si="31"/>
        <v>0</v>
      </c>
      <c r="DC160" s="511">
        <f t="shared" si="31"/>
        <v>0</v>
      </c>
      <c r="DD160" s="511">
        <f t="shared" si="31"/>
        <v>0</v>
      </c>
      <c r="DE160" s="511">
        <f t="shared" si="31"/>
        <v>0</v>
      </c>
      <c r="DF160" s="511">
        <f t="shared" si="31"/>
        <v>0</v>
      </c>
      <c r="DG160" s="511">
        <f t="shared" si="31"/>
        <v>0</v>
      </c>
      <c r="DH160" s="511">
        <f t="shared" si="31"/>
        <v>0</v>
      </c>
      <c r="DI160" s="511">
        <f t="shared" si="31"/>
        <v>0</v>
      </c>
      <c r="DJ160" s="511">
        <f t="shared" si="31"/>
        <v>0</v>
      </c>
      <c r="DL160" s="530">
        <f>IF(EXACT(A160,LCI!A2),LCI!J2,-1*10^6)</f>
        <v>0</v>
      </c>
      <c r="DM160" s="530">
        <f>$DL160*B160</f>
        <v>0</v>
      </c>
      <c r="DN160" s="530">
        <f t="shared" ref="DN160:EG160" si="32">$DL160*C160</f>
        <v>0</v>
      </c>
      <c r="DO160" s="530">
        <f t="shared" si="32"/>
        <v>0</v>
      </c>
      <c r="DP160" s="530">
        <f t="shared" si="32"/>
        <v>0</v>
      </c>
      <c r="DQ160" s="530">
        <f t="shared" si="32"/>
        <v>0</v>
      </c>
      <c r="DR160" s="530">
        <f t="shared" si="32"/>
        <v>0</v>
      </c>
      <c r="DS160" s="530">
        <f t="shared" si="32"/>
        <v>0</v>
      </c>
      <c r="DT160" s="530">
        <f t="shared" si="32"/>
        <v>0</v>
      </c>
      <c r="DU160" s="530">
        <f t="shared" si="32"/>
        <v>0</v>
      </c>
      <c r="DV160" s="530">
        <f t="shared" si="32"/>
        <v>0</v>
      </c>
      <c r="DW160" s="530">
        <f t="shared" si="32"/>
        <v>0</v>
      </c>
      <c r="DX160" s="530">
        <f t="shared" si="32"/>
        <v>0</v>
      </c>
      <c r="DY160" s="530">
        <f t="shared" si="32"/>
        <v>0</v>
      </c>
      <c r="DZ160" s="530">
        <f t="shared" si="32"/>
        <v>0</v>
      </c>
      <c r="EA160" s="530">
        <f t="shared" si="32"/>
        <v>0</v>
      </c>
      <c r="EB160" s="530">
        <f t="shared" si="32"/>
        <v>0</v>
      </c>
      <c r="EC160" s="530">
        <f t="shared" si="32"/>
        <v>0</v>
      </c>
      <c r="ED160" s="530">
        <f t="shared" si="32"/>
        <v>0</v>
      </c>
      <c r="EE160" s="530">
        <f t="shared" si="32"/>
        <v>0</v>
      </c>
      <c r="EF160" s="530">
        <f t="shared" si="32"/>
        <v>0</v>
      </c>
      <c r="EG160" s="530">
        <f t="shared" si="32"/>
        <v>0</v>
      </c>
      <c r="EI160" s="535">
        <f>IF(EXACT(A160,LCI!A2),LCI!K2,-1*10^6)</f>
        <v>0</v>
      </c>
      <c r="EJ160" s="531">
        <f>$EI160*B160</f>
        <v>0</v>
      </c>
      <c r="EK160" s="536">
        <f t="shared" ref="EK160:FD160" si="33">$EI160*C160</f>
        <v>0</v>
      </c>
      <c r="EL160" s="531">
        <f t="shared" si="33"/>
        <v>0</v>
      </c>
      <c r="EM160" s="531">
        <f t="shared" si="33"/>
        <v>0</v>
      </c>
      <c r="EN160" s="531">
        <f t="shared" si="33"/>
        <v>0</v>
      </c>
      <c r="EO160" s="531">
        <f t="shared" si="33"/>
        <v>0</v>
      </c>
      <c r="EP160" s="531">
        <f t="shared" si="33"/>
        <v>0</v>
      </c>
      <c r="EQ160" s="531">
        <f t="shared" si="33"/>
        <v>0</v>
      </c>
      <c r="ER160" s="531">
        <f t="shared" si="33"/>
        <v>0</v>
      </c>
      <c r="ES160" s="531">
        <f t="shared" si="33"/>
        <v>0</v>
      </c>
      <c r="ET160" s="531">
        <f t="shared" si="33"/>
        <v>0</v>
      </c>
      <c r="EU160" s="531">
        <f t="shared" si="33"/>
        <v>0</v>
      </c>
      <c r="EV160" s="531">
        <f t="shared" si="33"/>
        <v>0</v>
      </c>
      <c r="EW160" s="531">
        <f t="shared" si="33"/>
        <v>0</v>
      </c>
      <c r="EX160" s="531">
        <f t="shared" si="33"/>
        <v>0</v>
      </c>
      <c r="EY160" s="531">
        <f t="shared" si="33"/>
        <v>0</v>
      </c>
      <c r="EZ160" s="531">
        <f t="shared" si="33"/>
        <v>0</v>
      </c>
      <c r="FA160" s="531">
        <f t="shared" si="33"/>
        <v>0</v>
      </c>
      <c r="FB160" s="531">
        <f t="shared" si="33"/>
        <v>0</v>
      </c>
      <c r="FC160" s="531">
        <f t="shared" si="33"/>
        <v>0</v>
      </c>
      <c r="FD160" s="531">
        <f t="shared" si="33"/>
        <v>0</v>
      </c>
      <c r="FF160" s="532">
        <f>IF(EXACT(A160,LCI!A2),LCI!L2,-1*10^6)</f>
        <v>0</v>
      </c>
      <c r="FG160" s="532">
        <f>$FF160*B160</f>
        <v>0</v>
      </c>
      <c r="FH160" s="532">
        <f t="shared" ref="FH160:GA160" si="34">$FF160*C160</f>
        <v>0</v>
      </c>
      <c r="FI160" s="532">
        <f t="shared" si="34"/>
        <v>0</v>
      </c>
      <c r="FJ160" s="532">
        <f t="shared" si="34"/>
        <v>0</v>
      </c>
      <c r="FK160" s="532">
        <f t="shared" si="34"/>
        <v>0</v>
      </c>
      <c r="FL160" s="532">
        <f t="shared" si="34"/>
        <v>0</v>
      </c>
      <c r="FM160" s="532">
        <f t="shared" si="34"/>
        <v>0</v>
      </c>
      <c r="FN160" s="532">
        <f t="shared" si="34"/>
        <v>0</v>
      </c>
      <c r="FO160" s="532">
        <f t="shared" si="34"/>
        <v>0</v>
      </c>
      <c r="FP160" s="532">
        <f t="shared" si="34"/>
        <v>0</v>
      </c>
      <c r="FQ160" s="532">
        <f t="shared" si="34"/>
        <v>0</v>
      </c>
      <c r="FR160" s="532">
        <f t="shared" si="34"/>
        <v>0</v>
      </c>
      <c r="FS160" s="532">
        <f t="shared" si="34"/>
        <v>0</v>
      </c>
      <c r="FT160" s="532">
        <f t="shared" si="34"/>
        <v>0</v>
      </c>
      <c r="FU160" s="532">
        <f t="shared" si="34"/>
        <v>0</v>
      </c>
      <c r="FV160" s="532">
        <f t="shared" si="34"/>
        <v>0</v>
      </c>
      <c r="FW160" s="532">
        <f t="shared" si="34"/>
        <v>0</v>
      </c>
      <c r="FX160" s="532">
        <f t="shared" si="34"/>
        <v>0</v>
      </c>
      <c r="FY160" s="532">
        <f t="shared" si="34"/>
        <v>0</v>
      </c>
      <c r="FZ160" s="532">
        <f t="shared" si="34"/>
        <v>0</v>
      </c>
      <c r="GA160" s="532">
        <f t="shared" si="34"/>
        <v>0</v>
      </c>
      <c r="GC160" s="533">
        <f>IF(EXACT(A160,LCI!A2),LCI!M2,-1*10^6)</f>
        <v>0</v>
      </c>
      <c r="GD160" s="533">
        <f>$GC160*B160</f>
        <v>0</v>
      </c>
      <c r="GE160" s="533">
        <f t="shared" ref="GE160:GX160" si="35">$GC160*C160</f>
        <v>0</v>
      </c>
      <c r="GF160" s="533">
        <f t="shared" si="35"/>
        <v>0</v>
      </c>
      <c r="GG160" s="533">
        <f t="shared" si="35"/>
        <v>0</v>
      </c>
      <c r="GH160" s="533">
        <f t="shared" si="35"/>
        <v>0</v>
      </c>
      <c r="GI160" s="533">
        <f t="shared" si="35"/>
        <v>0</v>
      </c>
      <c r="GJ160" s="533">
        <f t="shared" si="35"/>
        <v>0</v>
      </c>
      <c r="GK160" s="533">
        <f t="shared" si="35"/>
        <v>0</v>
      </c>
      <c r="GL160" s="533">
        <f t="shared" si="35"/>
        <v>0</v>
      </c>
      <c r="GM160" s="533">
        <f t="shared" si="35"/>
        <v>0</v>
      </c>
      <c r="GN160" s="533">
        <f t="shared" si="35"/>
        <v>0</v>
      </c>
      <c r="GO160" s="533">
        <f t="shared" si="35"/>
        <v>0</v>
      </c>
      <c r="GP160" s="533">
        <f t="shared" si="35"/>
        <v>0</v>
      </c>
      <c r="GQ160" s="533">
        <f t="shared" si="35"/>
        <v>0</v>
      </c>
      <c r="GR160" s="533">
        <f t="shared" si="35"/>
        <v>0</v>
      </c>
      <c r="GS160" s="533">
        <f t="shared" si="35"/>
        <v>0</v>
      </c>
      <c r="GT160" s="533">
        <f t="shared" si="35"/>
        <v>0</v>
      </c>
      <c r="GU160" s="533">
        <f t="shared" si="35"/>
        <v>0</v>
      </c>
      <c r="GV160" s="533">
        <f t="shared" si="35"/>
        <v>0</v>
      </c>
      <c r="GW160" s="533">
        <f t="shared" si="35"/>
        <v>0</v>
      </c>
      <c r="GX160" s="533">
        <f t="shared" si="35"/>
        <v>0</v>
      </c>
      <c r="GZ160" s="511">
        <f>IF(EXACT(A160,LCI!A2),LCI!N2,-1*10^6)</f>
        <v>0</v>
      </c>
      <c r="HA160" s="511">
        <f>$GZ160*B160</f>
        <v>0</v>
      </c>
      <c r="HB160" s="511">
        <f t="shared" ref="HB160:HU160" si="36">$GZ160*C160</f>
        <v>0</v>
      </c>
      <c r="HC160" s="511">
        <f t="shared" si="36"/>
        <v>0</v>
      </c>
      <c r="HD160" s="511">
        <f t="shared" si="36"/>
        <v>0</v>
      </c>
      <c r="HE160" s="511">
        <f t="shared" si="36"/>
        <v>0</v>
      </c>
      <c r="HF160" s="511">
        <f t="shared" si="36"/>
        <v>0</v>
      </c>
      <c r="HG160" s="511">
        <f t="shared" si="36"/>
        <v>0</v>
      </c>
      <c r="HH160" s="511">
        <f t="shared" si="36"/>
        <v>0</v>
      </c>
      <c r="HI160" s="511">
        <f t="shared" si="36"/>
        <v>0</v>
      </c>
      <c r="HJ160" s="511">
        <f t="shared" si="36"/>
        <v>0</v>
      </c>
      <c r="HK160" s="511">
        <f t="shared" si="36"/>
        <v>0</v>
      </c>
      <c r="HL160" s="511">
        <f t="shared" si="36"/>
        <v>0</v>
      </c>
      <c r="HM160" s="511">
        <f t="shared" si="36"/>
        <v>0</v>
      </c>
      <c r="HN160" s="511">
        <f t="shared" si="36"/>
        <v>0</v>
      </c>
      <c r="HO160" s="511">
        <f t="shared" si="36"/>
        <v>0</v>
      </c>
      <c r="HP160" s="511">
        <f t="shared" si="36"/>
        <v>0</v>
      </c>
      <c r="HQ160" s="511">
        <f t="shared" si="36"/>
        <v>0</v>
      </c>
      <c r="HR160" s="511">
        <f t="shared" si="36"/>
        <v>0</v>
      </c>
      <c r="HS160" s="511">
        <f t="shared" si="36"/>
        <v>0</v>
      </c>
      <c r="HT160" s="511">
        <f t="shared" si="36"/>
        <v>0</v>
      </c>
      <c r="HU160" s="511">
        <f t="shared" si="36"/>
        <v>0</v>
      </c>
      <c r="HW160" s="534">
        <f>IF(EXACT(A160,LCI!A2),LCI!O2,-1*10^6)</f>
        <v>0</v>
      </c>
      <c r="HX160" s="534">
        <f>$HW160*B160</f>
        <v>0</v>
      </c>
      <c r="HY160" s="534">
        <f t="shared" ref="HY160:IR160" si="37">$HW160*C160</f>
        <v>0</v>
      </c>
      <c r="HZ160" s="534">
        <f t="shared" si="37"/>
        <v>0</v>
      </c>
      <c r="IA160" s="534">
        <f t="shared" si="37"/>
        <v>0</v>
      </c>
      <c r="IB160" s="534">
        <f t="shared" si="37"/>
        <v>0</v>
      </c>
      <c r="IC160" s="534">
        <f t="shared" si="37"/>
        <v>0</v>
      </c>
      <c r="ID160" s="534">
        <f t="shared" si="37"/>
        <v>0</v>
      </c>
      <c r="IE160" s="534">
        <f t="shared" si="37"/>
        <v>0</v>
      </c>
      <c r="IF160" s="534">
        <f t="shared" si="37"/>
        <v>0</v>
      </c>
      <c r="IG160" s="534">
        <f t="shared" si="37"/>
        <v>0</v>
      </c>
      <c r="IH160" s="534">
        <f t="shared" si="37"/>
        <v>0</v>
      </c>
      <c r="II160" s="534">
        <f t="shared" si="37"/>
        <v>0</v>
      </c>
      <c r="IJ160" s="534">
        <f t="shared" si="37"/>
        <v>0</v>
      </c>
      <c r="IK160" s="534">
        <f t="shared" si="37"/>
        <v>0</v>
      </c>
      <c r="IL160" s="534">
        <f t="shared" si="37"/>
        <v>0</v>
      </c>
      <c r="IM160" s="534">
        <f t="shared" si="37"/>
        <v>0</v>
      </c>
      <c r="IN160" s="534">
        <f t="shared" si="37"/>
        <v>0</v>
      </c>
      <c r="IO160" s="534">
        <f t="shared" si="37"/>
        <v>0</v>
      </c>
      <c r="IP160" s="534">
        <f t="shared" si="37"/>
        <v>0</v>
      </c>
      <c r="IQ160" s="534">
        <f t="shared" si="37"/>
        <v>0</v>
      </c>
      <c r="IR160" s="534">
        <f t="shared" si="37"/>
        <v>0</v>
      </c>
      <c r="IT160" s="531">
        <f>IF(EXACT(A160,LCI!A2),LCI!P2,-1*10^6)</f>
        <v>0</v>
      </c>
      <c r="IU160" s="531">
        <f>$IT160*B160</f>
        <v>0</v>
      </c>
      <c r="IV160" s="531">
        <f t="shared" ref="IV160:JO160" si="38">$IT160*C160</f>
        <v>0</v>
      </c>
      <c r="IW160" s="531">
        <f t="shared" si="38"/>
        <v>0</v>
      </c>
      <c r="IX160" s="531">
        <f t="shared" si="38"/>
        <v>0</v>
      </c>
      <c r="IY160" s="531">
        <f t="shared" si="38"/>
        <v>0</v>
      </c>
      <c r="IZ160" s="531">
        <f t="shared" si="38"/>
        <v>0</v>
      </c>
      <c r="JA160" s="531">
        <f t="shared" si="38"/>
        <v>0</v>
      </c>
      <c r="JB160" s="531">
        <f t="shared" si="38"/>
        <v>0</v>
      </c>
      <c r="JC160" s="531">
        <f t="shared" si="38"/>
        <v>0</v>
      </c>
      <c r="JD160" s="531">
        <f t="shared" si="38"/>
        <v>0</v>
      </c>
      <c r="JE160" s="531">
        <f t="shared" si="38"/>
        <v>0</v>
      </c>
      <c r="JF160" s="531">
        <f t="shared" si="38"/>
        <v>0</v>
      </c>
      <c r="JG160" s="531">
        <f t="shared" si="38"/>
        <v>0</v>
      </c>
      <c r="JH160" s="531">
        <f t="shared" si="38"/>
        <v>0</v>
      </c>
      <c r="JI160" s="531">
        <f t="shared" si="38"/>
        <v>0</v>
      </c>
      <c r="JJ160" s="531">
        <f t="shared" si="38"/>
        <v>0</v>
      </c>
      <c r="JK160" s="531">
        <f t="shared" si="38"/>
        <v>0</v>
      </c>
      <c r="JL160" s="531">
        <f t="shared" si="38"/>
        <v>0</v>
      </c>
      <c r="JM160" s="531">
        <f t="shared" si="38"/>
        <v>0</v>
      </c>
      <c r="JN160" s="531">
        <f t="shared" si="38"/>
        <v>0</v>
      </c>
      <c r="JO160" s="531">
        <f t="shared" si="38"/>
        <v>0</v>
      </c>
      <c r="JQ160" s="532">
        <f>IF(EXACT(A160,LCI!A2),LCI!Q2,-1*10^6)</f>
        <v>0</v>
      </c>
      <c r="JR160" s="532">
        <f>$JQ160*B160</f>
        <v>0</v>
      </c>
      <c r="JS160" s="532">
        <f t="shared" ref="JS160:KL160" si="39">$JQ160*C160</f>
        <v>0</v>
      </c>
      <c r="JT160" s="532">
        <f t="shared" si="39"/>
        <v>0</v>
      </c>
      <c r="JU160" s="532">
        <f t="shared" si="39"/>
        <v>0</v>
      </c>
      <c r="JV160" s="532">
        <f t="shared" si="39"/>
        <v>0</v>
      </c>
      <c r="JW160" s="532">
        <f t="shared" si="39"/>
        <v>0</v>
      </c>
      <c r="JX160" s="532">
        <f t="shared" si="39"/>
        <v>0</v>
      </c>
      <c r="JY160" s="532">
        <f t="shared" si="39"/>
        <v>0</v>
      </c>
      <c r="JZ160" s="532">
        <f t="shared" si="39"/>
        <v>0</v>
      </c>
      <c r="KA160" s="532">
        <f t="shared" si="39"/>
        <v>0</v>
      </c>
      <c r="KB160" s="532">
        <f t="shared" si="39"/>
        <v>0</v>
      </c>
      <c r="KC160" s="532">
        <f t="shared" si="39"/>
        <v>0</v>
      </c>
      <c r="KD160" s="532">
        <f t="shared" si="39"/>
        <v>0</v>
      </c>
      <c r="KE160" s="532">
        <f t="shared" si="39"/>
        <v>0</v>
      </c>
      <c r="KF160" s="532">
        <f t="shared" si="39"/>
        <v>0</v>
      </c>
      <c r="KG160" s="532">
        <f t="shared" si="39"/>
        <v>0</v>
      </c>
      <c r="KH160" s="532">
        <f t="shared" si="39"/>
        <v>0</v>
      </c>
      <c r="KI160" s="532">
        <f t="shared" si="39"/>
        <v>0</v>
      </c>
      <c r="KJ160" s="532">
        <f t="shared" si="39"/>
        <v>0</v>
      </c>
      <c r="KK160" s="532">
        <f t="shared" si="39"/>
        <v>0</v>
      </c>
      <c r="KL160" s="532">
        <f t="shared" si="39"/>
        <v>0</v>
      </c>
      <c r="KN160" s="533">
        <f>IF(EXACT(A160,LCI!A2),LCI!R2,-1*10^6)</f>
        <v>0</v>
      </c>
      <c r="KO160" s="533">
        <f>$KN160*B160</f>
        <v>0</v>
      </c>
      <c r="KP160" s="533">
        <f t="shared" ref="KP160:LI160" si="40">$KN160*C160</f>
        <v>0</v>
      </c>
      <c r="KQ160" s="533">
        <f t="shared" si="40"/>
        <v>0</v>
      </c>
      <c r="KR160" s="533">
        <f t="shared" si="40"/>
        <v>0</v>
      </c>
      <c r="KS160" s="533">
        <f t="shared" si="40"/>
        <v>0</v>
      </c>
      <c r="KT160" s="533">
        <f t="shared" si="40"/>
        <v>0</v>
      </c>
      <c r="KU160" s="533">
        <f t="shared" si="40"/>
        <v>0</v>
      </c>
      <c r="KV160" s="533">
        <f t="shared" si="40"/>
        <v>0</v>
      </c>
      <c r="KW160" s="533">
        <f t="shared" si="40"/>
        <v>0</v>
      </c>
      <c r="KX160" s="533">
        <f t="shared" si="40"/>
        <v>0</v>
      </c>
      <c r="KY160" s="533">
        <f t="shared" si="40"/>
        <v>0</v>
      </c>
      <c r="KZ160" s="533">
        <f t="shared" si="40"/>
        <v>0</v>
      </c>
      <c r="LA160" s="533">
        <f t="shared" si="40"/>
        <v>0</v>
      </c>
      <c r="LB160" s="533">
        <f t="shared" si="40"/>
        <v>0</v>
      </c>
      <c r="LC160" s="533">
        <f t="shared" si="40"/>
        <v>0</v>
      </c>
      <c r="LD160" s="533">
        <f t="shared" si="40"/>
        <v>0</v>
      </c>
      <c r="LE160" s="533">
        <f t="shared" si="40"/>
        <v>0</v>
      </c>
      <c r="LF160" s="533">
        <f t="shared" si="40"/>
        <v>0</v>
      </c>
      <c r="LG160" s="533">
        <f t="shared" si="40"/>
        <v>0</v>
      </c>
      <c r="LH160" s="533">
        <f t="shared" si="40"/>
        <v>0</v>
      </c>
      <c r="LI160" s="533">
        <f t="shared" si="40"/>
        <v>0</v>
      </c>
    </row>
    <row r="161" spans="1:321" x14ac:dyDescent="0.25">
      <c r="A161" s="14" t="str">
        <f>LCI!A3</f>
        <v>Capital Cost ($)</v>
      </c>
      <c r="B161" s="42">
        <f t="shared" ref="B161:E162" si="41">SUM(B9,B43,B77)</f>
        <v>833861.46677404479</v>
      </c>
      <c r="C161" s="42">
        <f t="shared" si="41"/>
        <v>809431.44058649009</v>
      </c>
      <c r="D161" s="42">
        <f t="shared" si="41"/>
        <v>910252.00050020008</v>
      </c>
      <c r="E161" s="42">
        <f t="shared" si="41"/>
        <v>597740</v>
      </c>
      <c r="F161" s="42">
        <f t="shared" ref="F161:I161" si="42">SUM(F9,F43,F77)</f>
        <v>597740</v>
      </c>
      <c r="G161" s="42">
        <f t="shared" si="42"/>
        <v>0</v>
      </c>
      <c r="H161" s="42">
        <f t="shared" si="42"/>
        <v>0</v>
      </c>
      <c r="I161" s="42">
        <f t="shared" si="42"/>
        <v>0</v>
      </c>
      <c r="J161" s="42">
        <f>SUM(J9,J43,J77)</f>
        <v>934557.26814768743</v>
      </c>
      <c r="K161" s="42">
        <f>SUM(K9,K43,K77)</f>
        <v>864615.43449919985</v>
      </c>
      <c r="L161" s="42">
        <f t="shared" ref="L161" si="43">SUM(L9,L43,L77)</f>
        <v>906685.54006499995</v>
      </c>
      <c r="M161" s="42">
        <f t="shared" ref="M161:P162" si="44">SUM(M9,M43,M77)</f>
        <v>52727870.146808304</v>
      </c>
      <c r="N161" s="42">
        <f t="shared" si="44"/>
        <v>59405647.614904635</v>
      </c>
      <c r="O161" s="257">
        <f t="shared" si="44"/>
        <v>721776.15457500005</v>
      </c>
      <c r="P161" s="251">
        <f t="shared" si="44"/>
        <v>0</v>
      </c>
      <c r="Q161" s="251"/>
      <c r="R161" s="251"/>
      <c r="S161" s="251"/>
      <c r="T161" s="268"/>
      <c r="U161" s="251"/>
      <c r="V161" s="251"/>
      <c r="X161" s="45">
        <f>IF(EXACT(A161,LCI!A3),LCI!G3,-1*10^6)</f>
        <v>1</v>
      </c>
      <c r="Y161" s="47">
        <f t="shared" ref="Y161:Y217" si="45">B161*$X161</f>
        <v>833861.46677404479</v>
      </c>
      <c r="Z161" s="47">
        <f t="shared" ref="Z161:Z217" si="46">C161*$X161</f>
        <v>809431.44058649009</v>
      </c>
      <c r="AA161" s="47">
        <f t="shared" ref="AA161:AA217" si="47">D161*$X161</f>
        <v>910252.00050020008</v>
      </c>
      <c r="AB161" s="47">
        <f t="shared" ref="AB161:AB199" si="48">E161*$X161</f>
        <v>597740</v>
      </c>
      <c r="AC161" s="47">
        <f t="shared" ref="AC161:AC199" si="49">F161*$X161</f>
        <v>597740</v>
      </c>
      <c r="AD161" s="47">
        <f t="shared" si="8"/>
        <v>0</v>
      </c>
      <c r="AE161" s="47">
        <f t="shared" si="8"/>
        <v>0</v>
      </c>
      <c r="AF161" s="47">
        <f t="shared" si="8"/>
        <v>0</v>
      </c>
      <c r="AG161" s="47">
        <f t="shared" si="8"/>
        <v>934557.26814768743</v>
      </c>
      <c r="AH161" s="47">
        <f t="shared" si="8"/>
        <v>864615.43449919985</v>
      </c>
      <c r="AI161" s="47">
        <f t="shared" si="8"/>
        <v>906685.54006499995</v>
      </c>
      <c r="AJ161" s="47">
        <f>M161*$X161</f>
        <v>52727870.146808304</v>
      </c>
      <c r="AK161" s="47">
        <f t="shared" ref="AK161:AK217" si="50">N161*$X161</f>
        <v>59405647.614904635</v>
      </c>
      <c r="AL161" s="262">
        <f t="shared" ref="AL161:AL217" si="51">O161*$X161</f>
        <v>721776.15457500005</v>
      </c>
      <c r="AM161" s="260">
        <f t="shared" ref="AM161:AM217" si="52">P161*$X161</f>
        <v>0</v>
      </c>
      <c r="AN161" s="260">
        <f t="shared" ref="AN161:AN220" si="53">Q161*$X161</f>
        <v>0</v>
      </c>
      <c r="AO161" s="260">
        <f t="shared" ref="AO161:AO220" si="54">R161*$X161</f>
        <v>0</v>
      </c>
      <c r="AP161" s="260">
        <f t="shared" ref="AP161:AP220" si="55">S161*$X161</f>
        <v>0</v>
      </c>
      <c r="AQ161" s="260">
        <f t="shared" ref="AQ161:AQ220" si="56">T161*$X161</f>
        <v>0</v>
      </c>
      <c r="AR161" s="260">
        <f t="shared" ref="AR161:AR220" si="57">U161*$X161</f>
        <v>0</v>
      </c>
      <c r="AS161" s="260">
        <f t="shared" ref="AS161:AS220" si="58">V161*$X161</f>
        <v>0</v>
      </c>
      <c r="AU161" s="41">
        <f>IF(EXACT(A161,LCI!A3),LCI!H3,-1*10^6)</f>
        <v>0</v>
      </c>
      <c r="AV161" s="71">
        <f t="shared" si="9"/>
        <v>0</v>
      </c>
      <c r="AW161" s="71">
        <f t="shared" si="10"/>
        <v>0</v>
      </c>
      <c r="AX161" s="71">
        <f t="shared" si="11"/>
        <v>0</v>
      </c>
      <c r="AY161" s="71">
        <f t="shared" si="12"/>
        <v>0</v>
      </c>
      <c r="AZ161" s="71">
        <f t="shared" si="13"/>
        <v>0</v>
      </c>
      <c r="BA161" s="71">
        <f t="shared" si="14"/>
        <v>0</v>
      </c>
      <c r="BB161" s="71">
        <f t="shared" si="15"/>
        <v>0</v>
      </c>
      <c r="BC161" s="71">
        <f t="shared" si="16"/>
        <v>0</v>
      </c>
      <c r="BD161" s="71">
        <f t="shared" si="17"/>
        <v>0</v>
      </c>
      <c r="BE161" s="521">
        <f t="shared" si="18"/>
        <v>0</v>
      </c>
      <c r="BF161" s="71">
        <f t="shared" si="19"/>
        <v>0</v>
      </c>
      <c r="BG161" s="521">
        <f t="shared" si="20"/>
        <v>0</v>
      </c>
      <c r="BH161" s="71">
        <f t="shared" si="21"/>
        <v>0</v>
      </c>
      <c r="BI161" s="71">
        <f t="shared" si="22"/>
        <v>0</v>
      </c>
      <c r="BJ161" s="71">
        <f t="shared" si="23"/>
        <v>0</v>
      </c>
      <c r="BK161" s="71">
        <f t="shared" si="24"/>
        <v>0</v>
      </c>
      <c r="BL161" s="71">
        <f t="shared" si="25"/>
        <v>0</v>
      </c>
      <c r="BM161" s="71">
        <f t="shared" si="26"/>
        <v>0</v>
      </c>
      <c r="BN161" s="71">
        <f t="shared" si="27"/>
        <v>0</v>
      </c>
      <c r="BO161" s="71">
        <f t="shared" si="28"/>
        <v>0</v>
      </c>
      <c r="BP161" s="71">
        <f t="shared" si="29"/>
        <v>0</v>
      </c>
      <c r="BR161" s="507">
        <f>IF(EXACT(A161,LCI!A3),LCI!I3,-1*10^6)</f>
        <v>0</v>
      </c>
      <c r="BS161" s="507">
        <f t="shared" ref="BS161:BS220" si="59">B161*$BR161</f>
        <v>0</v>
      </c>
      <c r="BT161" s="507">
        <f t="shared" ref="BT161:BY219" si="60">C161*$BR161</f>
        <v>0</v>
      </c>
      <c r="BU161" s="507">
        <f t="shared" si="30"/>
        <v>0</v>
      </c>
      <c r="BV161" s="507">
        <f t="shared" si="30"/>
        <v>0</v>
      </c>
      <c r="BW161" s="507">
        <f t="shared" si="30"/>
        <v>0</v>
      </c>
      <c r="BX161" s="507">
        <f t="shared" si="30"/>
        <v>0</v>
      </c>
      <c r="BY161" s="507">
        <f t="shared" si="30"/>
        <v>0</v>
      </c>
      <c r="BZ161" s="507">
        <f t="shared" si="30"/>
        <v>0</v>
      </c>
      <c r="CA161" s="507">
        <f t="shared" si="30"/>
        <v>0</v>
      </c>
      <c r="CB161" s="507">
        <f t="shared" si="30"/>
        <v>0</v>
      </c>
      <c r="CC161" s="507">
        <f t="shared" si="30"/>
        <v>0</v>
      </c>
      <c r="CD161" s="507">
        <f t="shared" si="30"/>
        <v>0</v>
      </c>
      <c r="CE161" s="507">
        <f t="shared" si="30"/>
        <v>0</v>
      </c>
      <c r="CF161" s="507">
        <f t="shared" si="30"/>
        <v>0</v>
      </c>
      <c r="CG161" s="507">
        <f t="shared" si="30"/>
        <v>0</v>
      </c>
      <c r="CH161" s="507">
        <f t="shared" si="30"/>
        <v>0</v>
      </c>
      <c r="CI161" s="507">
        <f t="shared" si="30"/>
        <v>0</v>
      </c>
      <c r="CJ161" s="507">
        <f t="shared" si="30"/>
        <v>0</v>
      </c>
      <c r="CK161" s="507">
        <f t="shared" ref="CK161:CM219" si="61">T161*$BR161</f>
        <v>0</v>
      </c>
      <c r="CL161" s="507">
        <f t="shared" si="61"/>
        <v>0</v>
      </c>
      <c r="CM161" s="507">
        <f t="shared" si="61"/>
        <v>0</v>
      </c>
      <c r="CO161" s="511">
        <f>IF(EXACT(A161,LCI!A3),LCI!F3,-1*10^6)</f>
        <v>0</v>
      </c>
      <c r="CP161" s="511">
        <f t="shared" ref="CP161:CU219" si="62">B161*$CO161</f>
        <v>0</v>
      </c>
      <c r="CQ161" s="511">
        <f t="shared" si="31"/>
        <v>0</v>
      </c>
      <c r="CR161" s="511">
        <f t="shared" si="31"/>
        <v>0</v>
      </c>
      <c r="CS161" s="511">
        <f t="shared" si="31"/>
        <v>0</v>
      </c>
      <c r="CT161" s="511">
        <f t="shared" si="31"/>
        <v>0</v>
      </c>
      <c r="CU161" s="511">
        <f t="shared" si="31"/>
        <v>0</v>
      </c>
      <c r="CV161" s="511">
        <f t="shared" si="31"/>
        <v>0</v>
      </c>
      <c r="CW161" s="511">
        <f t="shared" si="31"/>
        <v>0</v>
      </c>
      <c r="CX161" s="511">
        <f t="shared" si="31"/>
        <v>0</v>
      </c>
      <c r="CY161" s="511">
        <f t="shared" si="31"/>
        <v>0</v>
      </c>
      <c r="CZ161" s="511">
        <f t="shared" si="31"/>
        <v>0</v>
      </c>
      <c r="DA161" s="511">
        <f t="shared" si="31"/>
        <v>0</v>
      </c>
      <c r="DB161" s="511">
        <f t="shared" si="31"/>
        <v>0</v>
      </c>
      <c r="DC161" s="511">
        <f t="shared" si="31"/>
        <v>0</v>
      </c>
      <c r="DD161" s="511">
        <f t="shared" si="31"/>
        <v>0</v>
      </c>
      <c r="DE161" s="511">
        <f t="shared" si="31"/>
        <v>0</v>
      </c>
      <c r="DF161" s="511">
        <f t="shared" si="31"/>
        <v>0</v>
      </c>
      <c r="DG161" s="511">
        <f t="shared" ref="DG161:DJ219" si="63">S161*$CO161</f>
        <v>0</v>
      </c>
      <c r="DH161" s="511">
        <f t="shared" si="63"/>
        <v>0</v>
      </c>
      <c r="DI161" s="511">
        <f t="shared" si="63"/>
        <v>0</v>
      </c>
      <c r="DJ161" s="511">
        <f t="shared" si="63"/>
        <v>0</v>
      </c>
      <c r="DL161" s="530">
        <f>IF(EXACT(A161,LCI!A3),LCI!J3,-1*10^6)</f>
        <v>0</v>
      </c>
      <c r="DM161" s="530">
        <f t="shared" ref="DM161:DM225" si="64">$DL161*B161</f>
        <v>0</v>
      </c>
      <c r="DN161" s="530">
        <f t="shared" ref="DN161:DN225" si="65">$DL161*C161</f>
        <v>0</v>
      </c>
      <c r="DO161" s="530">
        <f t="shared" ref="DO161:DO225" si="66">$DL161*D161</f>
        <v>0</v>
      </c>
      <c r="DP161" s="530">
        <f t="shared" ref="DP161:DP225" si="67">$DL161*E161</f>
        <v>0</v>
      </c>
      <c r="DQ161" s="530">
        <f t="shared" ref="DQ161:DQ225" si="68">$DL161*F161</f>
        <v>0</v>
      </c>
      <c r="DR161" s="530">
        <f t="shared" ref="DR161:DR225" si="69">$DL161*G161</f>
        <v>0</v>
      </c>
      <c r="DS161" s="530">
        <f t="shared" ref="DS161:DS225" si="70">$DL161*H161</f>
        <v>0</v>
      </c>
      <c r="DT161" s="530">
        <f t="shared" ref="DT161:DT225" si="71">$DL161*I161</f>
        <v>0</v>
      </c>
      <c r="DU161" s="530">
        <f t="shared" ref="DU161:DU225" si="72">$DL161*J161</f>
        <v>0</v>
      </c>
      <c r="DV161" s="530">
        <f t="shared" ref="DV161:DV225" si="73">$DL161*K161</f>
        <v>0</v>
      </c>
      <c r="DW161" s="530">
        <f t="shared" ref="DW161:DW225" si="74">$DL161*L161</f>
        <v>0</v>
      </c>
      <c r="DX161" s="530">
        <f t="shared" ref="DX161:DX225" si="75">$DL161*M161</f>
        <v>0</v>
      </c>
      <c r="DY161" s="530">
        <f t="shared" ref="DY161:DY225" si="76">$DL161*N161</f>
        <v>0</v>
      </c>
      <c r="DZ161" s="530">
        <f t="shared" ref="DZ161:DZ225" si="77">$DL161*O161</f>
        <v>0</v>
      </c>
      <c r="EA161" s="530">
        <f t="shared" ref="EA161:EA225" si="78">$DL161*P161</f>
        <v>0</v>
      </c>
      <c r="EB161" s="530">
        <f t="shared" ref="EB161:EB225" si="79">$DL161*Q161</f>
        <v>0</v>
      </c>
      <c r="EC161" s="530">
        <f t="shared" ref="EC161:EC225" si="80">$DL161*R161</f>
        <v>0</v>
      </c>
      <c r="ED161" s="530">
        <f t="shared" ref="ED161:ED225" si="81">$DL161*S161</f>
        <v>0</v>
      </c>
      <c r="EE161" s="530">
        <f t="shared" ref="EE161:EE225" si="82">$DL161*T161</f>
        <v>0</v>
      </c>
      <c r="EF161" s="530">
        <f t="shared" ref="EF161:EF225" si="83">$DL161*U161</f>
        <v>0</v>
      </c>
      <c r="EG161" s="530">
        <f t="shared" ref="EG161:EG225" si="84">$DL161*V161</f>
        <v>0</v>
      </c>
      <c r="EI161" s="535">
        <f>IF(EXACT(A161,LCI!A3),LCI!K3,-1*10^6)</f>
        <v>0</v>
      </c>
      <c r="EJ161" s="531">
        <f t="shared" ref="EJ161:EJ225" si="85">$EI161*B161</f>
        <v>0</v>
      </c>
      <c r="EK161" s="536">
        <f t="shared" ref="EK161:EK225" si="86">$EI161*C161</f>
        <v>0</v>
      </c>
      <c r="EL161" s="531">
        <f t="shared" ref="EL161:EL225" si="87">$EI161*D161</f>
        <v>0</v>
      </c>
      <c r="EM161" s="531">
        <f t="shared" ref="EM161:EM225" si="88">$EI161*E161</f>
        <v>0</v>
      </c>
      <c r="EN161" s="531">
        <f t="shared" ref="EN161:EN225" si="89">$EI161*F161</f>
        <v>0</v>
      </c>
      <c r="EO161" s="531">
        <f t="shared" ref="EO161:EO225" si="90">$EI161*G161</f>
        <v>0</v>
      </c>
      <c r="EP161" s="531">
        <f t="shared" ref="EP161:EP225" si="91">$EI161*H161</f>
        <v>0</v>
      </c>
      <c r="EQ161" s="531">
        <f t="shared" ref="EQ161:EQ225" si="92">$EI161*I161</f>
        <v>0</v>
      </c>
      <c r="ER161" s="531">
        <f t="shared" ref="ER161:ER225" si="93">$EI161*J161</f>
        <v>0</v>
      </c>
      <c r="ES161" s="531">
        <f t="shared" ref="ES161:ES225" si="94">$EI161*K161</f>
        <v>0</v>
      </c>
      <c r="ET161" s="531">
        <f t="shared" ref="ET161:ET225" si="95">$EI161*L161</f>
        <v>0</v>
      </c>
      <c r="EU161" s="531">
        <f t="shared" ref="EU161:EU225" si="96">$EI161*M161</f>
        <v>0</v>
      </c>
      <c r="EV161" s="531">
        <f t="shared" ref="EV161:EV225" si="97">$EI161*N161</f>
        <v>0</v>
      </c>
      <c r="EW161" s="531">
        <f t="shared" ref="EW161:EW225" si="98">$EI161*O161</f>
        <v>0</v>
      </c>
      <c r="EX161" s="531">
        <f t="shared" ref="EX161:EX225" si="99">$EI161*P161</f>
        <v>0</v>
      </c>
      <c r="EY161" s="531">
        <f t="shared" ref="EY161:EY225" si="100">$EI161*Q161</f>
        <v>0</v>
      </c>
      <c r="EZ161" s="531">
        <f t="shared" ref="EZ161:EZ225" si="101">$EI161*R161</f>
        <v>0</v>
      </c>
      <c r="FA161" s="531">
        <f t="shared" ref="FA161:FA225" si="102">$EI161*S161</f>
        <v>0</v>
      </c>
      <c r="FB161" s="531">
        <f t="shared" ref="FB161:FB225" si="103">$EI161*T161</f>
        <v>0</v>
      </c>
      <c r="FC161" s="531">
        <f t="shared" ref="FC161:FC225" si="104">$EI161*U161</f>
        <v>0</v>
      </c>
      <c r="FD161" s="531">
        <f t="shared" ref="FD161:FD225" si="105">$EI161*V161</f>
        <v>0</v>
      </c>
      <c r="FF161" s="532">
        <f>IF(EXACT(A161,LCI!A3),LCI!L3,-1*10^6)</f>
        <v>0</v>
      </c>
      <c r="FG161" s="532">
        <f t="shared" ref="FG161:FG225" si="106">$FF161*B161</f>
        <v>0</v>
      </c>
      <c r="FH161" s="532">
        <f t="shared" ref="FH161:FH225" si="107">$FF161*C161</f>
        <v>0</v>
      </c>
      <c r="FI161" s="532">
        <f t="shared" ref="FI161:FI225" si="108">$FF161*D161</f>
        <v>0</v>
      </c>
      <c r="FJ161" s="532">
        <f t="shared" ref="FJ161:FJ225" si="109">$FF161*E161</f>
        <v>0</v>
      </c>
      <c r="FK161" s="532">
        <f t="shared" ref="FK161:FK225" si="110">$FF161*F161</f>
        <v>0</v>
      </c>
      <c r="FL161" s="532">
        <f t="shared" ref="FL161:FL225" si="111">$FF161*G161</f>
        <v>0</v>
      </c>
      <c r="FM161" s="532">
        <f t="shared" ref="FM161:FM225" si="112">$FF161*H161</f>
        <v>0</v>
      </c>
      <c r="FN161" s="532">
        <f t="shared" ref="FN161:FN225" si="113">$FF161*I161</f>
        <v>0</v>
      </c>
      <c r="FO161" s="532">
        <f t="shared" ref="FO161:FO225" si="114">$FF161*J161</f>
        <v>0</v>
      </c>
      <c r="FP161" s="532">
        <f t="shared" ref="FP161:FP225" si="115">$FF161*K161</f>
        <v>0</v>
      </c>
      <c r="FQ161" s="532">
        <f t="shared" ref="FQ161:FQ225" si="116">$FF161*L161</f>
        <v>0</v>
      </c>
      <c r="FR161" s="532">
        <f t="shared" ref="FR161:FR225" si="117">$FF161*M161</f>
        <v>0</v>
      </c>
      <c r="FS161" s="532">
        <f t="shared" ref="FS161:FS225" si="118">$FF161*N161</f>
        <v>0</v>
      </c>
      <c r="FT161" s="532">
        <f t="shared" ref="FT161:FT225" si="119">$FF161*O161</f>
        <v>0</v>
      </c>
      <c r="FU161" s="532">
        <f t="shared" ref="FU161:FU225" si="120">$FF161*P161</f>
        <v>0</v>
      </c>
      <c r="FV161" s="532">
        <f t="shared" ref="FV161:FV225" si="121">$FF161*Q161</f>
        <v>0</v>
      </c>
      <c r="FW161" s="532">
        <f t="shared" ref="FW161:FW225" si="122">$FF161*R161</f>
        <v>0</v>
      </c>
      <c r="FX161" s="532">
        <f t="shared" ref="FX161:FX225" si="123">$FF161*S161</f>
        <v>0</v>
      </c>
      <c r="FY161" s="532">
        <f t="shared" ref="FY161:FY225" si="124">$FF161*T161</f>
        <v>0</v>
      </c>
      <c r="FZ161" s="532">
        <f t="shared" ref="FZ161:FZ225" si="125">$FF161*U161</f>
        <v>0</v>
      </c>
      <c r="GA161" s="532">
        <f t="shared" ref="GA161:GA225" si="126">$FF161*V161</f>
        <v>0</v>
      </c>
      <c r="GC161" s="533">
        <f>IF(EXACT(A161,LCI!A3),LCI!M3,-1*10^6)</f>
        <v>0</v>
      </c>
      <c r="GD161" s="533">
        <f t="shared" ref="GD161:GD225" si="127">$GC161*B161</f>
        <v>0</v>
      </c>
      <c r="GE161" s="533">
        <f t="shared" ref="GE161:GE225" si="128">$GC161*C161</f>
        <v>0</v>
      </c>
      <c r="GF161" s="533">
        <f t="shared" ref="GF161:GF225" si="129">$GC161*D161</f>
        <v>0</v>
      </c>
      <c r="GG161" s="533">
        <f t="shared" ref="GG161:GG225" si="130">$GC161*E161</f>
        <v>0</v>
      </c>
      <c r="GH161" s="533">
        <f t="shared" ref="GH161:GH225" si="131">$GC161*F161</f>
        <v>0</v>
      </c>
      <c r="GI161" s="533">
        <f t="shared" ref="GI161:GI225" si="132">$GC161*G161</f>
        <v>0</v>
      </c>
      <c r="GJ161" s="533">
        <f t="shared" ref="GJ161:GJ225" si="133">$GC161*H161</f>
        <v>0</v>
      </c>
      <c r="GK161" s="533">
        <f t="shared" ref="GK161:GK225" si="134">$GC161*I161</f>
        <v>0</v>
      </c>
      <c r="GL161" s="533">
        <f t="shared" ref="GL161:GL225" si="135">$GC161*J161</f>
        <v>0</v>
      </c>
      <c r="GM161" s="533">
        <f t="shared" ref="GM161:GM225" si="136">$GC161*K161</f>
        <v>0</v>
      </c>
      <c r="GN161" s="533">
        <f t="shared" ref="GN161:GN225" si="137">$GC161*L161</f>
        <v>0</v>
      </c>
      <c r="GO161" s="533">
        <f t="shared" ref="GO161:GO225" si="138">$GC161*M161</f>
        <v>0</v>
      </c>
      <c r="GP161" s="533">
        <f t="shared" ref="GP161:GP225" si="139">$GC161*N161</f>
        <v>0</v>
      </c>
      <c r="GQ161" s="533">
        <f t="shared" ref="GQ161:GQ225" si="140">$GC161*O161</f>
        <v>0</v>
      </c>
      <c r="GR161" s="533">
        <f t="shared" ref="GR161:GR225" si="141">$GC161*P161</f>
        <v>0</v>
      </c>
      <c r="GS161" s="533">
        <f t="shared" ref="GS161:GS225" si="142">$GC161*Q161</f>
        <v>0</v>
      </c>
      <c r="GT161" s="533">
        <f t="shared" ref="GT161:GT225" si="143">$GC161*R161</f>
        <v>0</v>
      </c>
      <c r="GU161" s="533">
        <f t="shared" ref="GU161:GU225" si="144">$GC161*S161</f>
        <v>0</v>
      </c>
      <c r="GV161" s="533">
        <f t="shared" ref="GV161:GV225" si="145">$GC161*T161</f>
        <v>0</v>
      </c>
      <c r="GW161" s="533">
        <f t="shared" ref="GW161:GW225" si="146">$GC161*U161</f>
        <v>0</v>
      </c>
      <c r="GX161" s="533">
        <f t="shared" ref="GX161:GX225" si="147">$GC161*V161</f>
        <v>0</v>
      </c>
      <c r="GZ161" s="511">
        <f>IF(EXACT(A161,LCI!A3),LCI!N3,-1*10^6)</f>
        <v>0</v>
      </c>
      <c r="HA161" s="511">
        <f t="shared" ref="HA161:HA220" si="148">$GZ161*B161</f>
        <v>0</v>
      </c>
      <c r="HB161" s="511">
        <f t="shared" ref="HB161:HB220" si="149">$GZ161*C161</f>
        <v>0</v>
      </c>
      <c r="HC161" s="511">
        <f t="shared" ref="HC161:HC220" si="150">$GZ161*D161</f>
        <v>0</v>
      </c>
      <c r="HD161" s="511">
        <f t="shared" ref="HD161:HD220" si="151">$GZ161*E161</f>
        <v>0</v>
      </c>
      <c r="HE161" s="511">
        <f t="shared" ref="HE161:HE220" si="152">$GZ161*F161</f>
        <v>0</v>
      </c>
      <c r="HF161" s="511">
        <f t="shared" ref="HF161:HF220" si="153">$GZ161*G161</f>
        <v>0</v>
      </c>
      <c r="HG161" s="511">
        <f t="shared" ref="HG161:HG220" si="154">$GZ161*H161</f>
        <v>0</v>
      </c>
      <c r="HH161" s="511">
        <f t="shared" ref="HH161:HH220" si="155">$GZ161*I161</f>
        <v>0</v>
      </c>
      <c r="HI161" s="511">
        <f t="shared" ref="HI161:HI220" si="156">$GZ161*J161</f>
        <v>0</v>
      </c>
      <c r="HJ161" s="511">
        <f t="shared" ref="HJ161:HJ220" si="157">$GZ161*K161</f>
        <v>0</v>
      </c>
      <c r="HK161" s="511">
        <f t="shared" ref="HK161:HK220" si="158">$GZ161*L161</f>
        <v>0</v>
      </c>
      <c r="HL161" s="511">
        <f t="shared" ref="HL161:HL220" si="159">$GZ161*M161</f>
        <v>0</v>
      </c>
      <c r="HM161" s="511">
        <f t="shared" ref="HM161:HM220" si="160">$GZ161*N161</f>
        <v>0</v>
      </c>
      <c r="HN161" s="511">
        <f t="shared" ref="HN161:HN220" si="161">$GZ161*O161</f>
        <v>0</v>
      </c>
      <c r="HO161" s="511">
        <f t="shared" ref="HO161:HO220" si="162">$GZ161*P161</f>
        <v>0</v>
      </c>
      <c r="HP161" s="511">
        <f t="shared" ref="HP161:HP220" si="163">$GZ161*Q161</f>
        <v>0</v>
      </c>
      <c r="HQ161" s="511">
        <f t="shared" ref="HQ161:HQ220" si="164">$GZ161*R161</f>
        <v>0</v>
      </c>
      <c r="HR161" s="511">
        <f t="shared" ref="HR161:HR220" si="165">$GZ161*S161</f>
        <v>0</v>
      </c>
      <c r="HS161" s="511">
        <f t="shared" ref="HS161:HS220" si="166">$GZ161*T161</f>
        <v>0</v>
      </c>
      <c r="HT161" s="511">
        <f t="shared" ref="HT161:HT220" si="167">$GZ161*U161</f>
        <v>0</v>
      </c>
      <c r="HU161" s="511">
        <f t="shared" ref="HU161:HU220" si="168">$GZ161*V161</f>
        <v>0</v>
      </c>
      <c r="HW161" s="534">
        <f>IF(EXACT(A161,LCI!A3),LCI!O3,-1*10^6)</f>
        <v>0</v>
      </c>
      <c r="HX161" s="534">
        <f t="shared" ref="HX161:HX225" si="169">$HW161*B161</f>
        <v>0</v>
      </c>
      <c r="HY161" s="534">
        <f t="shared" ref="HY161:HY225" si="170">$HW161*C161</f>
        <v>0</v>
      </c>
      <c r="HZ161" s="534">
        <f t="shared" ref="HZ161:HZ225" si="171">$HW161*D161</f>
        <v>0</v>
      </c>
      <c r="IA161" s="534">
        <f t="shared" ref="IA161:IA225" si="172">$HW161*E161</f>
        <v>0</v>
      </c>
      <c r="IB161" s="534">
        <f t="shared" ref="IB161:IB225" si="173">$HW161*F161</f>
        <v>0</v>
      </c>
      <c r="IC161" s="534">
        <f t="shared" ref="IC161:IC225" si="174">$HW161*G161</f>
        <v>0</v>
      </c>
      <c r="ID161" s="534">
        <f t="shared" ref="ID161:ID225" si="175">$HW161*H161</f>
        <v>0</v>
      </c>
      <c r="IE161" s="534">
        <f t="shared" ref="IE161:IE225" si="176">$HW161*I161</f>
        <v>0</v>
      </c>
      <c r="IF161" s="534">
        <f t="shared" ref="IF161:IF225" si="177">$HW161*J161</f>
        <v>0</v>
      </c>
      <c r="IG161" s="534">
        <f t="shared" ref="IG161:IG225" si="178">$HW161*K161</f>
        <v>0</v>
      </c>
      <c r="IH161" s="534">
        <f t="shared" ref="IH161:IH225" si="179">$HW161*L161</f>
        <v>0</v>
      </c>
      <c r="II161" s="534">
        <f t="shared" ref="II161:II225" si="180">$HW161*M161</f>
        <v>0</v>
      </c>
      <c r="IJ161" s="534">
        <f t="shared" ref="IJ161:IJ225" si="181">$HW161*N161</f>
        <v>0</v>
      </c>
      <c r="IK161" s="534">
        <f t="shared" ref="IK161:IK225" si="182">$HW161*O161</f>
        <v>0</v>
      </c>
      <c r="IL161" s="534">
        <f t="shared" ref="IL161:IL225" si="183">$HW161*P161</f>
        <v>0</v>
      </c>
      <c r="IM161" s="534">
        <f t="shared" ref="IM161:IM225" si="184">$HW161*Q161</f>
        <v>0</v>
      </c>
      <c r="IN161" s="534">
        <f t="shared" ref="IN161:IN225" si="185">$HW161*R161</f>
        <v>0</v>
      </c>
      <c r="IO161" s="534">
        <f t="shared" ref="IO161:IO225" si="186">$HW161*S161</f>
        <v>0</v>
      </c>
      <c r="IP161" s="534">
        <f t="shared" ref="IP161:IP225" si="187">$HW161*T161</f>
        <v>0</v>
      </c>
      <c r="IQ161" s="534">
        <f t="shared" ref="IQ161:IQ225" si="188">$HW161*U161</f>
        <v>0</v>
      </c>
      <c r="IR161" s="534">
        <f t="shared" ref="IR161:IR225" si="189">$HW161*V161</f>
        <v>0</v>
      </c>
      <c r="IT161" s="531">
        <f>IF(EXACT(A161,LCI!A3),LCI!P3,-1*10^6)</f>
        <v>0</v>
      </c>
      <c r="IU161" s="531">
        <f t="shared" ref="IU161:IU225" si="190">$IT161*B161</f>
        <v>0</v>
      </c>
      <c r="IV161" s="531">
        <f t="shared" ref="IV161:IV225" si="191">$IT161*C161</f>
        <v>0</v>
      </c>
      <c r="IW161" s="531">
        <f t="shared" ref="IW161:IW225" si="192">$IT161*D161</f>
        <v>0</v>
      </c>
      <c r="IX161" s="531">
        <f t="shared" ref="IX161:IX225" si="193">$IT161*E161</f>
        <v>0</v>
      </c>
      <c r="IY161" s="531">
        <f t="shared" ref="IY161:IY225" si="194">$IT161*F161</f>
        <v>0</v>
      </c>
      <c r="IZ161" s="531">
        <f t="shared" ref="IZ161:IZ225" si="195">$IT161*G161</f>
        <v>0</v>
      </c>
      <c r="JA161" s="531">
        <f t="shared" ref="JA161:JA225" si="196">$IT161*H161</f>
        <v>0</v>
      </c>
      <c r="JB161" s="531">
        <f t="shared" ref="JB161:JB225" si="197">$IT161*I161</f>
        <v>0</v>
      </c>
      <c r="JC161" s="531">
        <f t="shared" ref="JC161:JC225" si="198">$IT161*J161</f>
        <v>0</v>
      </c>
      <c r="JD161" s="531">
        <f t="shared" ref="JD161:JD225" si="199">$IT161*K161</f>
        <v>0</v>
      </c>
      <c r="JE161" s="531">
        <f t="shared" ref="JE161:JE225" si="200">$IT161*L161</f>
        <v>0</v>
      </c>
      <c r="JF161" s="531">
        <f t="shared" ref="JF161:JF225" si="201">$IT161*M161</f>
        <v>0</v>
      </c>
      <c r="JG161" s="531">
        <f t="shared" ref="JG161:JG225" si="202">$IT161*N161</f>
        <v>0</v>
      </c>
      <c r="JH161" s="531">
        <f t="shared" ref="JH161:JH225" si="203">$IT161*O161</f>
        <v>0</v>
      </c>
      <c r="JI161" s="531">
        <f t="shared" ref="JI161:JI225" si="204">$IT161*P161</f>
        <v>0</v>
      </c>
      <c r="JJ161" s="531">
        <f t="shared" ref="JJ161:JJ225" si="205">$IT161*Q161</f>
        <v>0</v>
      </c>
      <c r="JK161" s="531">
        <f t="shared" ref="JK161:JK225" si="206">$IT161*R161</f>
        <v>0</v>
      </c>
      <c r="JL161" s="531">
        <f t="shared" ref="JL161:JL225" si="207">$IT161*S161</f>
        <v>0</v>
      </c>
      <c r="JM161" s="531">
        <f t="shared" ref="JM161:JM225" si="208">$IT161*T161</f>
        <v>0</v>
      </c>
      <c r="JN161" s="531">
        <f t="shared" ref="JN161:JN225" si="209">$IT161*U161</f>
        <v>0</v>
      </c>
      <c r="JO161" s="531">
        <f t="shared" ref="JO161:JO225" si="210">$IT161*V161</f>
        <v>0</v>
      </c>
      <c r="JQ161" s="532">
        <f>IF(EXACT(A161,LCI!A3),LCI!Q3,-1*10^6)</f>
        <v>0</v>
      </c>
      <c r="JR161" s="532">
        <f t="shared" ref="JR161:JR225" si="211">$JQ161*B161</f>
        <v>0</v>
      </c>
      <c r="JS161" s="532">
        <f t="shared" ref="JS161:JS225" si="212">$JQ161*C161</f>
        <v>0</v>
      </c>
      <c r="JT161" s="532">
        <f t="shared" ref="JT161:JT225" si="213">$JQ161*D161</f>
        <v>0</v>
      </c>
      <c r="JU161" s="532">
        <f t="shared" ref="JU161:JU225" si="214">$JQ161*E161</f>
        <v>0</v>
      </c>
      <c r="JV161" s="532">
        <f t="shared" ref="JV161:JV225" si="215">$JQ161*F161</f>
        <v>0</v>
      </c>
      <c r="JW161" s="532">
        <f t="shared" ref="JW161:JW225" si="216">$JQ161*G161</f>
        <v>0</v>
      </c>
      <c r="JX161" s="532">
        <f t="shared" ref="JX161:JX225" si="217">$JQ161*H161</f>
        <v>0</v>
      </c>
      <c r="JY161" s="532">
        <f t="shared" ref="JY161:JY225" si="218">$JQ161*I161</f>
        <v>0</v>
      </c>
      <c r="JZ161" s="532">
        <f t="shared" ref="JZ161:JZ225" si="219">$JQ161*J161</f>
        <v>0</v>
      </c>
      <c r="KA161" s="532">
        <f t="shared" ref="KA161:KA225" si="220">$JQ161*K161</f>
        <v>0</v>
      </c>
      <c r="KB161" s="532">
        <f t="shared" ref="KB161:KB225" si="221">$JQ161*L161</f>
        <v>0</v>
      </c>
      <c r="KC161" s="532">
        <f t="shared" ref="KC161:KC225" si="222">$JQ161*M161</f>
        <v>0</v>
      </c>
      <c r="KD161" s="532">
        <f t="shared" ref="KD161:KD225" si="223">$JQ161*N161</f>
        <v>0</v>
      </c>
      <c r="KE161" s="532">
        <f t="shared" ref="KE161:KE225" si="224">$JQ161*O161</f>
        <v>0</v>
      </c>
      <c r="KF161" s="532">
        <f t="shared" ref="KF161:KF225" si="225">$JQ161*P161</f>
        <v>0</v>
      </c>
      <c r="KG161" s="532">
        <f t="shared" ref="KG161:KG225" si="226">$JQ161*Q161</f>
        <v>0</v>
      </c>
      <c r="KH161" s="532">
        <f t="shared" ref="KH161:KH225" si="227">$JQ161*R161</f>
        <v>0</v>
      </c>
      <c r="KI161" s="532">
        <f t="shared" ref="KI161:KI225" si="228">$JQ161*S161</f>
        <v>0</v>
      </c>
      <c r="KJ161" s="532">
        <f t="shared" ref="KJ161:KJ225" si="229">$JQ161*T161</f>
        <v>0</v>
      </c>
      <c r="KK161" s="532">
        <f t="shared" ref="KK161:KK225" si="230">$JQ161*U161</f>
        <v>0</v>
      </c>
      <c r="KL161" s="532">
        <f t="shared" ref="KL161:KL225" si="231">$JQ161*V161</f>
        <v>0</v>
      </c>
      <c r="KN161" s="533">
        <f>IF(EXACT(A161,LCI!A3),LCI!R3,-1*10^6)</f>
        <v>0</v>
      </c>
      <c r="KO161" s="533">
        <f t="shared" ref="KO161:KO225" si="232">$KN161*B161</f>
        <v>0</v>
      </c>
      <c r="KP161" s="533">
        <f t="shared" ref="KP161:KP225" si="233">$KN161*C161</f>
        <v>0</v>
      </c>
      <c r="KQ161" s="533">
        <f t="shared" ref="KQ161:KQ225" si="234">$KN161*D161</f>
        <v>0</v>
      </c>
      <c r="KR161" s="533">
        <f t="shared" ref="KR161:KR225" si="235">$KN161*E161</f>
        <v>0</v>
      </c>
      <c r="KS161" s="533">
        <f t="shared" ref="KS161:KS225" si="236">$KN161*F161</f>
        <v>0</v>
      </c>
      <c r="KT161" s="533">
        <f t="shared" ref="KT161:KT225" si="237">$KN161*G161</f>
        <v>0</v>
      </c>
      <c r="KU161" s="533">
        <f t="shared" ref="KU161:KU225" si="238">$KN161*H161</f>
        <v>0</v>
      </c>
      <c r="KV161" s="533">
        <f t="shared" ref="KV161:KV225" si="239">$KN161*I161</f>
        <v>0</v>
      </c>
      <c r="KW161" s="533">
        <f t="shared" ref="KW161:KW225" si="240">$KN161*J161</f>
        <v>0</v>
      </c>
      <c r="KX161" s="533">
        <f t="shared" ref="KX161:KX225" si="241">$KN161*K161</f>
        <v>0</v>
      </c>
      <c r="KY161" s="533">
        <f t="shared" ref="KY161:KY225" si="242">$KN161*L161</f>
        <v>0</v>
      </c>
      <c r="KZ161" s="533">
        <f t="shared" ref="KZ161:KZ225" si="243">$KN161*M161</f>
        <v>0</v>
      </c>
      <c r="LA161" s="533">
        <f t="shared" ref="LA161:LA225" si="244">$KN161*N161</f>
        <v>0</v>
      </c>
      <c r="LB161" s="533">
        <f t="shared" ref="LB161:LB225" si="245">$KN161*O161</f>
        <v>0</v>
      </c>
      <c r="LC161" s="533">
        <f t="shared" ref="LC161:LC225" si="246">$KN161*P161</f>
        <v>0</v>
      </c>
      <c r="LD161" s="533">
        <f t="shared" ref="LD161:LD225" si="247">$KN161*Q161</f>
        <v>0</v>
      </c>
      <c r="LE161" s="533">
        <f t="shared" ref="LE161:LE225" si="248">$KN161*R161</f>
        <v>0</v>
      </c>
      <c r="LF161" s="533">
        <f t="shared" ref="LF161:LF225" si="249">$KN161*S161</f>
        <v>0</v>
      </c>
      <c r="LG161" s="533">
        <f t="shared" ref="LG161:LG225" si="250">$KN161*T161</f>
        <v>0</v>
      </c>
      <c r="LH161" s="533">
        <f t="shared" ref="LH161:LH225" si="251">$KN161*U161</f>
        <v>0</v>
      </c>
      <c r="LI161" s="533">
        <f t="shared" ref="LI161:LI225" si="252">$KN161*V161</f>
        <v>0</v>
      </c>
    </row>
    <row r="162" spans="1:321" x14ac:dyDescent="0.25">
      <c r="A162" s="14" t="str">
        <f>LCI!A4</f>
        <v>Labor ($/yr)</v>
      </c>
      <c r="B162" s="42">
        <f t="shared" si="41"/>
        <v>9016.3041093600241</v>
      </c>
      <c r="C162" s="42">
        <f t="shared" si="41"/>
        <v>9016.3041093600241</v>
      </c>
      <c r="D162" s="42">
        <f t="shared" si="41"/>
        <v>36296.839999999997</v>
      </c>
      <c r="E162" s="42">
        <f t="shared" si="41"/>
        <v>8148.5300000000007</v>
      </c>
      <c r="F162" s="42">
        <f t="shared" ref="F162:I162" si="253">SUM(F10,F44,F78)</f>
        <v>8148.5300000000007</v>
      </c>
      <c r="G162" s="42">
        <f t="shared" si="253"/>
        <v>0</v>
      </c>
      <c r="H162" s="42">
        <f t="shared" si="253"/>
        <v>0</v>
      </c>
      <c r="I162" s="42">
        <f t="shared" si="253"/>
        <v>0</v>
      </c>
      <c r="J162" s="42">
        <f>SUM(J10,J44,J78)</f>
        <v>26377.954344624999</v>
      </c>
      <c r="K162" s="42">
        <f>SUM(K10,K44,K78)</f>
        <v>9855.6890175999997</v>
      </c>
      <c r="L162" s="42">
        <f>SUM(L10,L44,L78)</f>
        <v>19348.531070000001</v>
      </c>
      <c r="M162" s="42">
        <f t="shared" si="44"/>
        <v>1280158.42270022</v>
      </c>
      <c r="N162" s="42">
        <f t="shared" si="44"/>
        <v>1287280.6698897791</v>
      </c>
      <c r="O162" s="257">
        <f t="shared" si="44"/>
        <v>7599.7868500000004</v>
      </c>
      <c r="P162" s="251">
        <f t="shared" si="44"/>
        <v>0</v>
      </c>
      <c r="Q162" s="251"/>
      <c r="R162" s="251"/>
      <c r="S162" s="251"/>
      <c r="T162" s="268"/>
      <c r="U162" s="251"/>
      <c r="V162" s="251"/>
      <c r="X162" s="45">
        <f>IF(EXACT(A162,LCI!A4),LCI!G4,-1*10^6)</f>
        <v>1</v>
      </c>
      <c r="Y162" s="47">
        <f t="shared" si="45"/>
        <v>9016.3041093600241</v>
      </c>
      <c r="Z162" s="47">
        <f t="shared" si="46"/>
        <v>9016.3041093600241</v>
      </c>
      <c r="AA162" s="47">
        <f t="shared" si="47"/>
        <v>36296.839999999997</v>
      </c>
      <c r="AB162" s="47">
        <f t="shared" si="48"/>
        <v>8148.5300000000007</v>
      </c>
      <c r="AC162" s="47">
        <f t="shared" si="49"/>
        <v>8148.5300000000007</v>
      </c>
      <c r="AD162" s="47">
        <f t="shared" si="8"/>
        <v>0</v>
      </c>
      <c r="AE162" s="47">
        <f t="shared" si="8"/>
        <v>0</v>
      </c>
      <c r="AF162" s="47">
        <f t="shared" si="8"/>
        <v>0</v>
      </c>
      <c r="AG162" s="47">
        <f t="shared" si="8"/>
        <v>26377.954344624999</v>
      </c>
      <c r="AH162" s="47">
        <f t="shared" si="8"/>
        <v>9855.6890175999997</v>
      </c>
      <c r="AI162" s="47">
        <f t="shared" si="8"/>
        <v>19348.531070000001</v>
      </c>
      <c r="AJ162" s="47">
        <f t="shared" si="8"/>
        <v>1280158.42270022</v>
      </c>
      <c r="AK162" s="47">
        <f t="shared" si="50"/>
        <v>1287280.6698897791</v>
      </c>
      <c r="AL162" s="262">
        <f t="shared" si="51"/>
        <v>7599.7868500000004</v>
      </c>
      <c r="AM162" s="260">
        <f t="shared" si="52"/>
        <v>0</v>
      </c>
      <c r="AN162" s="260">
        <f t="shared" si="53"/>
        <v>0</v>
      </c>
      <c r="AO162" s="260">
        <f t="shared" si="54"/>
        <v>0</v>
      </c>
      <c r="AP162" s="260">
        <f t="shared" si="55"/>
        <v>0</v>
      </c>
      <c r="AQ162" s="260">
        <f t="shared" si="56"/>
        <v>0</v>
      </c>
      <c r="AR162" s="260">
        <f t="shared" si="57"/>
        <v>0</v>
      </c>
      <c r="AS162" s="260">
        <f t="shared" si="58"/>
        <v>0</v>
      </c>
      <c r="AU162" s="41">
        <f>IF(EXACT(A162,LCI!A4),LCI!H4,-1*10^6)</f>
        <v>0</v>
      </c>
      <c r="AV162" s="71">
        <f t="shared" si="9"/>
        <v>0</v>
      </c>
      <c r="AW162" s="71">
        <f t="shared" si="10"/>
        <v>0</v>
      </c>
      <c r="AX162" s="71">
        <f t="shared" si="11"/>
        <v>0</v>
      </c>
      <c r="AY162" s="71">
        <f t="shared" si="12"/>
        <v>0</v>
      </c>
      <c r="AZ162" s="71">
        <f t="shared" si="13"/>
        <v>0</v>
      </c>
      <c r="BA162" s="71">
        <f t="shared" si="14"/>
        <v>0</v>
      </c>
      <c r="BB162" s="71">
        <f t="shared" si="15"/>
        <v>0</v>
      </c>
      <c r="BC162" s="71">
        <f t="shared" si="16"/>
        <v>0</v>
      </c>
      <c r="BD162" s="71">
        <f t="shared" si="17"/>
        <v>0</v>
      </c>
      <c r="BE162" s="521">
        <f t="shared" si="18"/>
        <v>0</v>
      </c>
      <c r="BF162" s="71">
        <f t="shared" si="19"/>
        <v>0</v>
      </c>
      <c r="BG162" s="521">
        <f t="shared" si="20"/>
        <v>0</v>
      </c>
      <c r="BH162" s="71">
        <f t="shared" si="21"/>
        <v>0</v>
      </c>
      <c r="BI162" s="71">
        <f t="shared" ref="BI162:BI220" si="254">O162*$AU162</f>
        <v>0</v>
      </c>
      <c r="BJ162" s="71">
        <f t="shared" ref="BJ162:BJ220" si="255">P162*$AU162</f>
        <v>0</v>
      </c>
      <c r="BK162" s="71">
        <f t="shared" ref="BK162:BK220" si="256">Q162*$AU162</f>
        <v>0</v>
      </c>
      <c r="BL162" s="71">
        <f t="shared" ref="BL162:BL220" si="257">R162*$AU162</f>
        <v>0</v>
      </c>
      <c r="BM162" s="71">
        <f t="shared" ref="BM162:BM220" si="258">S162*$AU162</f>
        <v>0</v>
      </c>
      <c r="BN162" s="71">
        <f t="shared" ref="BN162:BN220" si="259">T162*$AU162</f>
        <v>0</v>
      </c>
      <c r="BO162" s="71">
        <f t="shared" ref="BO162:BO220" si="260">U162*$AU162</f>
        <v>0</v>
      </c>
      <c r="BP162" s="71">
        <f t="shared" ref="BP162:BP220" si="261">V162*$AU162</f>
        <v>0</v>
      </c>
      <c r="BR162" s="507">
        <f>IF(EXACT(A162,LCI!A4),LCI!I4,-1*10^6)</f>
        <v>0</v>
      </c>
      <c r="BS162" s="507">
        <f t="shared" si="59"/>
        <v>0</v>
      </c>
      <c r="BT162" s="507">
        <f t="shared" si="60"/>
        <v>0</v>
      </c>
      <c r="BU162" s="507">
        <f t="shared" si="30"/>
        <v>0</v>
      </c>
      <c r="BV162" s="507">
        <f t="shared" si="30"/>
        <v>0</v>
      </c>
      <c r="BW162" s="507">
        <f t="shared" si="30"/>
        <v>0</v>
      </c>
      <c r="BX162" s="507">
        <f t="shared" si="30"/>
        <v>0</v>
      </c>
      <c r="BY162" s="507">
        <f t="shared" si="30"/>
        <v>0</v>
      </c>
      <c r="BZ162" s="507">
        <f t="shared" si="30"/>
        <v>0</v>
      </c>
      <c r="CA162" s="507">
        <f t="shared" si="30"/>
        <v>0</v>
      </c>
      <c r="CB162" s="507">
        <f t="shared" si="30"/>
        <v>0</v>
      </c>
      <c r="CC162" s="507">
        <f t="shared" si="30"/>
        <v>0</v>
      </c>
      <c r="CD162" s="507">
        <f t="shared" si="30"/>
        <v>0</v>
      </c>
      <c r="CE162" s="507">
        <f t="shared" si="30"/>
        <v>0</v>
      </c>
      <c r="CF162" s="507">
        <f t="shared" si="30"/>
        <v>0</v>
      </c>
      <c r="CG162" s="507">
        <f t="shared" si="30"/>
        <v>0</v>
      </c>
      <c r="CH162" s="507">
        <f t="shared" si="30"/>
        <v>0</v>
      </c>
      <c r="CI162" s="507">
        <f t="shared" si="30"/>
        <v>0</v>
      </c>
      <c r="CJ162" s="507">
        <f t="shared" si="30"/>
        <v>0</v>
      </c>
      <c r="CK162" s="507">
        <f t="shared" si="61"/>
        <v>0</v>
      </c>
      <c r="CL162" s="507">
        <f t="shared" si="61"/>
        <v>0</v>
      </c>
      <c r="CM162" s="507">
        <f t="shared" si="61"/>
        <v>0</v>
      </c>
      <c r="CO162" s="511">
        <f>IF(EXACT(A162,LCI!A4),LCI!F4,-1*10^6)</f>
        <v>0</v>
      </c>
      <c r="CP162" s="511">
        <f t="shared" si="62"/>
        <v>0</v>
      </c>
      <c r="CQ162" s="511">
        <f t="shared" si="31"/>
        <v>0</v>
      </c>
      <c r="CR162" s="511">
        <f t="shared" si="31"/>
        <v>0</v>
      </c>
      <c r="CS162" s="511">
        <f t="shared" si="31"/>
        <v>0</v>
      </c>
      <c r="CT162" s="511">
        <f t="shared" si="31"/>
        <v>0</v>
      </c>
      <c r="CU162" s="511">
        <f t="shared" si="31"/>
        <v>0</v>
      </c>
      <c r="CV162" s="511">
        <f t="shared" si="31"/>
        <v>0</v>
      </c>
      <c r="CW162" s="511">
        <f t="shared" si="31"/>
        <v>0</v>
      </c>
      <c r="CX162" s="511">
        <f t="shared" si="31"/>
        <v>0</v>
      </c>
      <c r="CY162" s="511">
        <f t="shared" si="31"/>
        <v>0</v>
      </c>
      <c r="CZ162" s="511">
        <f t="shared" si="31"/>
        <v>0</v>
      </c>
      <c r="DA162" s="511">
        <f t="shared" si="31"/>
        <v>0</v>
      </c>
      <c r="DB162" s="511">
        <f t="shared" si="31"/>
        <v>0</v>
      </c>
      <c r="DC162" s="511">
        <f t="shared" si="31"/>
        <v>0</v>
      </c>
      <c r="DD162" s="511">
        <f t="shared" si="31"/>
        <v>0</v>
      </c>
      <c r="DE162" s="511">
        <f t="shared" si="31"/>
        <v>0</v>
      </c>
      <c r="DF162" s="511">
        <f t="shared" si="31"/>
        <v>0</v>
      </c>
      <c r="DG162" s="511">
        <f t="shared" si="63"/>
        <v>0</v>
      </c>
      <c r="DH162" s="511">
        <f t="shared" si="63"/>
        <v>0</v>
      </c>
      <c r="DI162" s="511">
        <f t="shared" si="63"/>
        <v>0</v>
      </c>
      <c r="DJ162" s="511">
        <f t="shared" si="63"/>
        <v>0</v>
      </c>
      <c r="DL162" s="530">
        <f>IF(EXACT(A162,LCI!A4),LCI!J4,-1*10^6)</f>
        <v>0</v>
      </c>
      <c r="DM162" s="530">
        <f t="shared" si="64"/>
        <v>0</v>
      </c>
      <c r="DN162" s="530">
        <f t="shared" si="65"/>
        <v>0</v>
      </c>
      <c r="DO162" s="530">
        <f t="shared" si="66"/>
        <v>0</v>
      </c>
      <c r="DP162" s="530">
        <f t="shared" si="67"/>
        <v>0</v>
      </c>
      <c r="DQ162" s="530">
        <f t="shared" si="68"/>
        <v>0</v>
      </c>
      <c r="DR162" s="530">
        <f t="shared" si="69"/>
        <v>0</v>
      </c>
      <c r="DS162" s="530">
        <f t="shared" si="70"/>
        <v>0</v>
      </c>
      <c r="DT162" s="530">
        <f t="shared" si="71"/>
        <v>0</v>
      </c>
      <c r="DU162" s="530">
        <f t="shared" si="72"/>
        <v>0</v>
      </c>
      <c r="DV162" s="530">
        <f t="shared" si="73"/>
        <v>0</v>
      </c>
      <c r="DW162" s="530">
        <f t="shared" si="74"/>
        <v>0</v>
      </c>
      <c r="DX162" s="530">
        <f t="shared" si="75"/>
        <v>0</v>
      </c>
      <c r="DY162" s="530">
        <f t="shared" si="76"/>
        <v>0</v>
      </c>
      <c r="DZ162" s="530">
        <f t="shared" si="77"/>
        <v>0</v>
      </c>
      <c r="EA162" s="530">
        <f t="shared" si="78"/>
        <v>0</v>
      </c>
      <c r="EB162" s="530">
        <f t="shared" si="79"/>
        <v>0</v>
      </c>
      <c r="EC162" s="530">
        <f t="shared" si="80"/>
        <v>0</v>
      </c>
      <c r="ED162" s="530">
        <f t="shared" si="81"/>
        <v>0</v>
      </c>
      <c r="EE162" s="530">
        <f t="shared" si="82"/>
        <v>0</v>
      </c>
      <c r="EF162" s="530">
        <f t="shared" si="83"/>
        <v>0</v>
      </c>
      <c r="EG162" s="530">
        <f t="shared" si="84"/>
        <v>0</v>
      </c>
      <c r="EI162" s="535">
        <f>IF(EXACT(A162,LCI!A4),LCI!K4,-1*10^6)</f>
        <v>0</v>
      </c>
      <c r="EJ162" s="531">
        <f t="shared" si="85"/>
        <v>0</v>
      </c>
      <c r="EK162" s="536">
        <f t="shared" si="86"/>
        <v>0</v>
      </c>
      <c r="EL162" s="531">
        <f t="shared" si="87"/>
        <v>0</v>
      </c>
      <c r="EM162" s="531">
        <f t="shared" si="88"/>
        <v>0</v>
      </c>
      <c r="EN162" s="531">
        <f t="shared" si="89"/>
        <v>0</v>
      </c>
      <c r="EO162" s="531">
        <f t="shared" si="90"/>
        <v>0</v>
      </c>
      <c r="EP162" s="531">
        <f t="shared" si="91"/>
        <v>0</v>
      </c>
      <c r="EQ162" s="531">
        <f t="shared" si="92"/>
        <v>0</v>
      </c>
      <c r="ER162" s="531">
        <f t="shared" si="93"/>
        <v>0</v>
      </c>
      <c r="ES162" s="531">
        <f t="shared" si="94"/>
        <v>0</v>
      </c>
      <c r="ET162" s="531">
        <f t="shared" si="95"/>
        <v>0</v>
      </c>
      <c r="EU162" s="531">
        <f t="shared" si="96"/>
        <v>0</v>
      </c>
      <c r="EV162" s="531">
        <f t="shared" si="97"/>
        <v>0</v>
      </c>
      <c r="EW162" s="531">
        <f t="shared" si="98"/>
        <v>0</v>
      </c>
      <c r="EX162" s="531">
        <f t="shared" si="99"/>
        <v>0</v>
      </c>
      <c r="EY162" s="531">
        <f t="shared" si="100"/>
        <v>0</v>
      </c>
      <c r="EZ162" s="531">
        <f t="shared" si="101"/>
        <v>0</v>
      </c>
      <c r="FA162" s="531">
        <f t="shared" si="102"/>
        <v>0</v>
      </c>
      <c r="FB162" s="531">
        <f t="shared" si="103"/>
        <v>0</v>
      </c>
      <c r="FC162" s="531">
        <f t="shared" si="104"/>
        <v>0</v>
      </c>
      <c r="FD162" s="531">
        <f t="shared" si="105"/>
        <v>0</v>
      </c>
      <c r="FF162" s="532">
        <f>IF(EXACT(A162,LCI!A4),LCI!L4,-1*10^6)</f>
        <v>0</v>
      </c>
      <c r="FG162" s="532">
        <f t="shared" si="106"/>
        <v>0</v>
      </c>
      <c r="FH162" s="532">
        <f t="shared" si="107"/>
        <v>0</v>
      </c>
      <c r="FI162" s="532">
        <f t="shared" si="108"/>
        <v>0</v>
      </c>
      <c r="FJ162" s="532">
        <f t="shared" si="109"/>
        <v>0</v>
      </c>
      <c r="FK162" s="532">
        <f t="shared" si="110"/>
        <v>0</v>
      </c>
      <c r="FL162" s="532">
        <f t="shared" si="111"/>
        <v>0</v>
      </c>
      <c r="FM162" s="532">
        <f t="shared" si="112"/>
        <v>0</v>
      </c>
      <c r="FN162" s="532">
        <f t="shared" si="113"/>
        <v>0</v>
      </c>
      <c r="FO162" s="532">
        <f t="shared" si="114"/>
        <v>0</v>
      </c>
      <c r="FP162" s="532">
        <f t="shared" si="115"/>
        <v>0</v>
      </c>
      <c r="FQ162" s="532">
        <f t="shared" si="116"/>
        <v>0</v>
      </c>
      <c r="FR162" s="532">
        <f t="shared" si="117"/>
        <v>0</v>
      </c>
      <c r="FS162" s="532">
        <f t="shared" si="118"/>
        <v>0</v>
      </c>
      <c r="FT162" s="532">
        <f t="shared" si="119"/>
        <v>0</v>
      </c>
      <c r="FU162" s="532">
        <f t="shared" si="120"/>
        <v>0</v>
      </c>
      <c r="FV162" s="532">
        <f t="shared" si="121"/>
        <v>0</v>
      </c>
      <c r="FW162" s="532">
        <f t="shared" si="122"/>
        <v>0</v>
      </c>
      <c r="FX162" s="532">
        <f t="shared" si="123"/>
        <v>0</v>
      </c>
      <c r="FY162" s="532">
        <f t="shared" si="124"/>
        <v>0</v>
      </c>
      <c r="FZ162" s="532">
        <f t="shared" si="125"/>
        <v>0</v>
      </c>
      <c r="GA162" s="532">
        <f t="shared" si="126"/>
        <v>0</v>
      </c>
      <c r="GC162" s="533">
        <f>IF(EXACT(A162,LCI!A4),LCI!M4,-1*10^6)</f>
        <v>0</v>
      </c>
      <c r="GD162" s="533">
        <f t="shared" si="127"/>
        <v>0</v>
      </c>
      <c r="GE162" s="533">
        <f t="shared" si="128"/>
        <v>0</v>
      </c>
      <c r="GF162" s="533">
        <f t="shared" si="129"/>
        <v>0</v>
      </c>
      <c r="GG162" s="533">
        <f t="shared" si="130"/>
        <v>0</v>
      </c>
      <c r="GH162" s="533">
        <f t="shared" si="131"/>
        <v>0</v>
      </c>
      <c r="GI162" s="533">
        <f t="shared" si="132"/>
        <v>0</v>
      </c>
      <c r="GJ162" s="533">
        <f t="shared" si="133"/>
        <v>0</v>
      </c>
      <c r="GK162" s="533">
        <f t="shared" si="134"/>
        <v>0</v>
      </c>
      <c r="GL162" s="533">
        <f t="shared" si="135"/>
        <v>0</v>
      </c>
      <c r="GM162" s="533">
        <f t="shared" si="136"/>
        <v>0</v>
      </c>
      <c r="GN162" s="533">
        <f t="shared" si="137"/>
        <v>0</v>
      </c>
      <c r="GO162" s="533">
        <f t="shared" si="138"/>
        <v>0</v>
      </c>
      <c r="GP162" s="533">
        <f t="shared" si="139"/>
        <v>0</v>
      </c>
      <c r="GQ162" s="533">
        <f t="shared" si="140"/>
        <v>0</v>
      </c>
      <c r="GR162" s="533">
        <f t="shared" si="141"/>
        <v>0</v>
      </c>
      <c r="GS162" s="533">
        <f t="shared" si="142"/>
        <v>0</v>
      </c>
      <c r="GT162" s="533">
        <f t="shared" si="143"/>
        <v>0</v>
      </c>
      <c r="GU162" s="533">
        <f t="shared" si="144"/>
        <v>0</v>
      </c>
      <c r="GV162" s="533">
        <f t="shared" si="145"/>
        <v>0</v>
      </c>
      <c r="GW162" s="533">
        <f t="shared" si="146"/>
        <v>0</v>
      </c>
      <c r="GX162" s="533">
        <f t="shared" si="147"/>
        <v>0</v>
      </c>
      <c r="GZ162" s="511">
        <f>IF(EXACT(A162,LCI!A4),LCI!N4,-1*10^6)</f>
        <v>0</v>
      </c>
      <c r="HA162" s="511">
        <f t="shared" si="148"/>
        <v>0</v>
      </c>
      <c r="HB162" s="511">
        <f t="shared" si="149"/>
        <v>0</v>
      </c>
      <c r="HC162" s="511">
        <f t="shared" si="150"/>
        <v>0</v>
      </c>
      <c r="HD162" s="511">
        <f t="shared" si="151"/>
        <v>0</v>
      </c>
      <c r="HE162" s="511">
        <f t="shared" si="152"/>
        <v>0</v>
      </c>
      <c r="HF162" s="511">
        <f t="shared" si="153"/>
        <v>0</v>
      </c>
      <c r="HG162" s="511">
        <f t="shared" si="154"/>
        <v>0</v>
      </c>
      <c r="HH162" s="511">
        <f t="shared" si="155"/>
        <v>0</v>
      </c>
      <c r="HI162" s="511">
        <f t="shared" si="156"/>
        <v>0</v>
      </c>
      <c r="HJ162" s="511">
        <f t="shared" si="157"/>
        <v>0</v>
      </c>
      <c r="HK162" s="511">
        <f t="shared" si="158"/>
        <v>0</v>
      </c>
      <c r="HL162" s="511">
        <f t="shared" si="159"/>
        <v>0</v>
      </c>
      <c r="HM162" s="511">
        <f t="shared" si="160"/>
        <v>0</v>
      </c>
      <c r="HN162" s="511">
        <f t="shared" si="161"/>
        <v>0</v>
      </c>
      <c r="HO162" s="511">
        <f t="shared" si="162"/>
        <v>0</v>
      </c>
      <c r="HP162" s="511">
        <f t="shared" si="163"/>
        <v>0</v>
      </c>
      <c r="HQ162" s="511">
        <f t="shared" si="164"/>
        <v>0</v>
      </c>
      <c r="HR162" s="511">
        <f t="shared" si="165"/>
        <v>0</v>
      </c>
      <c r="HS162" s="511">
        <f t="shared" si="166"/>
        <v>0</v>
      </c>
      <c r="HT162" s="511">
        <f t="shared" si="167"/>
        <v>0</v>
      </c>
      <c r="HU162" s="511">
        <f t="shared" si="168"/>
        <v>0</v>
      </c>
      <c r="HW162" s="534">
        <f>IF(EXACT(A162,LCI!A4),LCI!O4,-1*10^6)</f>
        <v>0</v>
      </c>
      <c r="HX162" s="534">
        <f t="shared" si="169"/>
        <v>0</v>
      </c>
      <c r="HY162" s="534">
        <f t="shared" si="170"/>
        <v>0</v>
      </c>
      <c r="HZ162" s="534">
        <f t="shared" si="171"/>
        <v>0</v>
      </c>
      <c r="IA162" s="534">
        <f t="shared" si="172"/>
        <v>0</v>
      </c>
      <c r="IB162" s="534">
        <f t="shared" si="173"/>
        <v>0</v>
      </c>
      <c r="IC162" s="534">
        <f t="shared" si="174"/>
        <v>0</v>
      </c>
      <c r="ID162" s="534">
        <f t="shared" si="175"/>
        <v>0</v>
      </c>
      <c r="IE162" s="534">
        <f t="shared" si="176"/>
        <v>0</v>
      </c>
      <c r="IF162" s="534">
        <f t="shared" si="177"/>
        <v>0</v>
      </c>
      <c r="IG162" s="534">
        <f t="shared" si="178"/>
        <v>0</v>
      </c>
      <c r="IH162" s="534">
        <f t="shared" si="179"/>
        <v>0</v>
      </c>
      <c r="II162" s="534">
        <f t="shared" si="180"/>
        <v>0</v>
      </c>
      <c r="IJ162" s="534">
        <f t="shared" si="181"/>
        <v>0</v>
      </c>
      <c r="IK162" s="534">
        <f t="shared" si="182"/>
        <v>0</v>
      </c>
      <c r="IL162" s="534">
        <f t="shared" si="183"/>
        <v>0</v>
      </c>
      <c r="IM162" s="534">
        <f t="shared" si="184"/>
        <v>0</v>
      </c>
      <c r="IN162" s="534">
        <f t="shared" si="185"/>
        <v>0</v>
      </c>
      <c r="IO162" s="534">
        <f t="shared" si="186"/>
        <v>0</v>
      </c>
      <c r="IP162" s="534">
        <f t="shared" si="187"/>
        <v>0</v>
      </c>
      <c r="IQ162" s="534">
        <f t="shared" si="188"/>
        <v>0</v>
      </c>
      <c r="IR162" s="534">
        <f t="shared" si="189"/>
        <v>0</v>
      </c>
      <c r="IT162" s="531">
        <f>IF(EXACT(A162,LCI!A4),LCI!P4,-1*10^6)</f>
        <v>0</v>
      </c>
      <c r="IU162" s="531">
        <f t="shared" si="190"/>
        <v>0</v>
      </c>
      <c r="IV162" s="531">
        <f t="shared" si="191"/>
        <v>0</v>
      </c>
      <c r="IW162" s="531">
        <f t="shared" si="192"/>
        <v>0</v>
      </c>
      <c r="IX162" s="531">
        <f t="shared" si="193"/>
        <v>0</v>
      </c>
      <c r="IY162" s="531">
        <f t="shared" si="194"/>
        <v>0</v>
      </c>
      <c r="IZ162" s="531">
        <f t="shared" si="195"/>
        <v>0</v>
      </c>
      <c r="JA162" s="531">
        <f t="shared" si="196"/>
        <v>0</v>
      </c>
      <c r="JB162" s="531">
        <f t="shared" si="197"/>
        <v>0</v>
      </c>
      <c r="JC162" s="531">
        <f t="shared" si="198"/>
        <v>0</v>
      </c>
      <c r="JD162" s="531">
        <f t="shared" si="199"/>
        <v>0</v>
      </c>
      <c r="JE162" s="531">
        <f t="shared" si="200"/>
        <v>0</v>
      </c>
      <c r="JF162" s="531">
        <f t="shared" si="201"/>
        <v>0</v>
      </c>
      <c r="JG162" s="531">
        <f t="shared" si="202"/>
        <v>0</v>
      </c>
      <c r="JH162" s="531">
        <f t="shared" si="203"/>
        <v>0</v>
      </c>
      <c r="JI162" s="531">
        <f t="shared" si="204"/>
        <v>0</v>
      </c>
      <c r="JJ162" s="531">
        <f t="shared" si="205"/>
        <v>0</v>
      </c>
      <c r="JK162" s="531">
        <f t="shared" si="206"/>
        <v>0</v>
      </c>
      <c r="JL162" s="531">
        <f t="shared" si="207"/>
        <v>0</v>
      </c>
      <c r="JM162" s="531">
        <f t="shared" si="208"/>
        <v>0</v>
      </c>
      <c r="JN162" s="531">
        <f t="shared" si="209"/>
        <v>0</v>
      </c>
      <c r="JO162" s="531">
        <f t="shared" si="210"/>
        <v>0</v>
      </c>
      <c r="JQ162" s="532">
        <f>IF(EXACT(A162,LCI!A4),LCI!Q4,-1*10^6)</f>
        <v>0</v>
      </c>
      <c r="JR162" s="532">
        <f t="shared" si="211"/>
        <v>0</v>
      </c>
      <c r="JS162" s="532">
        <f t="shared" si="212"/>
        <v>0</v>
      </c>
      <c r="JT162" s="532">
        <f t="shared" si="213"/>
        <v>0</v>
      </c>
      <c r="JU162" s="532">
        <f t="shared" si="214"/>
        <v>0</v>
      </c>
      <c r="JV162" s="532">
        <f t="shared" si="215"/>
        <v>0</v>
      </c>
      <c r="JW162" s="532">
        <f t="shared" si="216"/>
        <v>0</v>
      </c>
      <c r="JX162" s="532">
        <f t="shared" si="217"/>
        <v>0</v>
      </c>
      <c r="JY162" s="532">
        <f t="shared" si="218"/>
        <v>0</v>
      </c>
      <c r="JZ162" s="532">
        <f t="shared" si="219"/>
        <v>0</v>
      </c>
      <c r="KA162" s="532">
        <f t="shared" si="220"/>
        <v>0</v>
      </c>
      <c r="KB162" s="532">
        <f t="shared" si="221"/>
        <v>0</v>
      </c>
      <c r="KC162" s="532">
        <f t="shared" si="222"/>
        <v>0</v>
      </c>
      <c r="KD162" s="532">
        <f t="shared" si="223"/>
        <v>0</v>
      </c>
      <c r="KE162" s="532">
        <f t="shared" si="224"/>
        <v>0</v>
      </c>
      <c r="KF162" s="532">
        <f t="shared" si="225"/>
        <v>0</v>
      </c>
      <c r="KG162" s="532">
        <f t="shared" si="226"/>
        <v>0</v>
      </c>
      <c r="KH162" s="532">
        <f t="shared" si="227"/>
        <v>0</v>
      </c>
      <c r="KI162" s="532">
        <f t="shared" si="228"/>
        <v>0</v>
      </c>
      <c r="KJ162" s="532">
        <f t="shared" si="229"/>
        <v>0</v>
      </c>
      <c r="KK162" s="532">
        <f t="shared" si="230"/>
        <v>0</v>
      </c>
      <c r="KL162" s="532">
        <f t="shared" si="231"/>
        <v>0</v>
      </c>
      <c r="KN162" s="533">
        <f>IF(EXACT(A162,LCI!A4),LCI!R4,-1*10^6)</f>
        <v>0</v>
      </c>
      <c r="KO162" s="533">
        <f t="shared" si="232"/>
        <v>0</v>
      </c>
      <c r="KP162" s="533">
        <f t="shared" si="233"/>
        <v>0</v>
      </c>
      <c r="KQ162" s="533">
        <f t="shared" si="234"/>
        <v>0</v>
      </c>
      <c r="KR162" s="533">
        <f t="shared" si="235"/>
        <v>0</v>
      </c>
      <c r="KS162" s="533">
        <f t="shared" si="236"/>
        <v>0</v>
      </c>
      <c r="KT162" s="533">
        <f t="shared" si="237"/>
        <v>0</v>
      </c>
      <c r="KU162" s="533">
        <f t="shared" si="238"/>
        <v>0</v>
      </c>
      <c r="KV162" s="533">
        <f t="shared" si="239"/>
        <v>0</v>
      </c>
      <c r="KW162" s="533">
        <f t="shared" si="240"/>
        <v>0</v>
      </c>
      <c r="KX162" s="533">
        <f t="shared" si="241"/>
        <v>0</v>
      </c>
      <c r="KY162" s="533">
        <f t="shared" si="242"/>
        <v>0</v>
      </c>
      <c r="KZ162" s="533">
        <f t="shared" si="243"/>
        <v>0</v>
      </c>
      <c r="LA162" s="533">
        <f t="shared" si="244"/>
        <v>0</v>
      </c>
      <c r="LB162" s="533">
        <f t="shared" si="245"/>
        <v>0</v>
      </c>
      <c r="LC162" s="533">
        <f t="shared" si="246"/>
        <v>0</v>
      </c>
      <c r="LD162" s="533">
        <f t="shared" si="247"/>
        <v>0</v>
      </c>
      <c r="LE162" s="533">
        <f t="shared" si="248"/>
        <v>0</v>
      </c>
      <c r="LF162" s="533">
        <f t="shared" si="249"/>
        <v>0</v>
      </c>
      <c r="LG162" s="533">
        <f t="shared" si="250"/>
        <v>0</v>
      </c>
      <c r="LH162" s="533">
        <f t="shared" si="251"/>
        <v>0</v>
      </c>
      <c r="LI162" s="533">
        <f t="shared" si="252"/>
        <v>0</v>
      </c>
    </row>
    <row r="163" spans="1:321" x14ac:dyDescent="0.25">
      <c r="A163" s="14" t="str">
        <f>LCI!A5</f>
        <v>Arable Land (ha/yr)</v>
      </c>
      <c r="B163" s="42">
        <f>B11</f>
        <v>100</v>
      </c>
      <c r="C163" s="42">
        <f t="shared" ref="C163:P163" si="262">C11</f>
        <v>100</v>
      </c>
      <c r="D163" s="42">
        <f t="shared" si="262"/>
        <v>100</v>
      </c>
      <c r="E163" s="42">
        <f t="shared" si="262"/>
        <v>100</v>
      </c>
      <c r="F163" s="42">
        <f t="shared" si="262"/>
        <v>100</v>
      </c>
      <c r="G163" s="42">
        <f t="shared" si="262"/>
        <v>0</v>
      </c>
      <c r="H163" s="42">
        <f t="shared" si="262"/>
        <v>0</v>
      </c>
      <c r="I163" s="42">
        <f t="shared" si="262"/>
        <v>0</v>
      </c>
      <c r="J163" s="42">
        <f t="shared" si="262"/>
        <v>100</v>
      </c>
      <c r="K163" s="42">
        <f t="shared" si="262"/>
        <v>100</v>
      </c>
      <c r="L163" s="42">
        <f t="shared" si="262"/>
        <v>100</v>
      </c>
      <c r="M163" s="42">
        <f t="shared" si="262"/>
        <v>0</v>
      </c>
      <c r="N163" s="42">
        <f t="shared" si="262"/>
        <v>0</v>
      </c>
      <c r="O163" s="257">
        <f t="shared" si="262"/>
        <v>0</v>
      </c>
      <c r="P163" s="251">
        <f t="shared" si="262"/>
        <v>0</v>
      </c>
      <c r="Q163" s="251"/>
      <c r="R163" s="251"/>
      <c r="S163" s="251"/>
      <c r="T163" s="268"/>
      <c r="U163" s="251"/>
      <c r="V163" s="251"/>
      <c r="X163" s="45">
        <f>IF(EXACT(A163,LCI!A5),LCI!G5,-1*10^6)</f>
        <v>0</v>
      </c>
      <c r="Y163" s="47">
        <f t="shared" si="45"/>
        <v>0</v>
      </c>
      <c r="Z163" s="47">
        <f t="shared" si="46"/>
        <v>0</v>
      </c>
      <c r="AA163" s="47">
        <f t="shared" si="47"/>
        <v>0</v>
      </c>
      <c r="AB163" s="47">
        <f t="shared" si="48"/>
        <v>0</v>
      </c>
      <c r="AC163" s="47">
        <f t="shared" si="49"/>
        <v>0</v>
      </c>
      <c r="AD163" s="47">
        <f t="shared" si="8"/>
        <v>0</v>
      </c>
      <c r="AE163" s="47">
        <f t="shared" si="8"/>
        <v>0</v>
      </c>
      <c r="AF163" s="47">
        <f t="shared" si="8"/>
        <v>0</v>
      </c>
      <c r="AG163" s="47">
        <f t="shared" si="8"/>
        <v>0</v>
      </c>
      <c r="AH163" s="47">
        <f t="shared" si="8"/>
        <v>0</v>
      </c>
      <c r="AI163" s="47">
        <f t="shared" si="8"/>
        <v>0</v>
      </c>
      <c r="AJ163" s="47">
        <f t="shared" si="8"/>
        <v>0</v>
      </c>
      <c r="AK163" s="47">
        <f t="shared" si="50"/>
        <v>0</v>
      </c>
      <c r="AL163" s="262">
        <f t="shared" si="51"/>
        <v>0</v>
      </c>
      <c r="AM163" s="260">
        <f t="shared" si="52"/>
        <v>0</v>
      </c>
      <c r="AN163" s="260">
        <f t="shared" si="53"/>
        <v>0</v>
      </c>
      <c r="AO163" s="260">
        <f t="shared" si="54"/>
        <v>0</v>
      </c>
      <c r="AP163" s="260">
        <f t="shared" si="55"/>
        <v>0</v>
      </c>
      <c r="AQ163" s="260">
        <f t="shared" si="56"/>
        <v>0</v>
      </c>
      <c r="AR163" s="260">
        <f t="shared" si="57"/>
        <v>0</v>
      </c>
      <c r="AS163" s="260">
        <f t="shared" si="58"/>
        <v>0</v>
      </c>
      <c r="AU163" s="41">
        <f>IF(EXACT(A163,LCI!A5),LCI!H5,-1*10^6)</f>
        <v>0</v>
      </c>
      <c r="AV163" s="71">
        <f t="shared" si="9"/>
        <v>0</v>
      </c>
      <c r="AW163" s="71">
        <f t="shared" si="10"/>
        <v>0</v>
      </c>
      <c r="AX163" s="71">
        <f t="shared" si="11"/>
        <v>0</v>
      </c>
      <c r="AY163" s="71">
        <f t="shared" si="12"/>
        <v>0</v>
      </c>
      <c r="AZ163" s="71">
        <f t="shared" si="13"/>
        <v>0</v>
      </c>
      <c r="BA163" s="71">
        <f t="shared" si="14"/>
        <v>0</v>
      </c>
      <c r="BB163" s="71">
        <f t="shared" si="15"/>
        <v>0</v>
      </c>
      <c r="BC163" s="71">
        <f t="shared" si="16"/>
        <v>0</v>
      </c>
      <c r="BD163" s="71">
        <f t="shared" si="17"/>
        <v>0</v>
      </c>
      <c r="BE163" s="521">
        <f t="shared" si="18"/>
        <v>0</v>
      </c>
      <c r="BF163" s="71">
        <f t="shared" si="19"/>
        <v>0</v>
      </c>
      <c r="BG163" s="521">
        <f t="shared" si="20"/>
        <v>0</v>
      </c>
      <c r="BH163" s="71">
        <f t="shared" ref="BH163:BH220" si="263">N163*$AU163</f>
        <v>0</v>
      </c>
      <c r="BI163" s="71">
        <f t="shared" si="254"/>
        <v>0</v>
      </c>
      <c r="BJ163" s="71">
        <f t="shared" si="255"/>
        <v>0</v>
      </c>
      <c r="BK163" s="71">
        <f t="shared" si="256"/>
        <v>0</v>
      </c>
      <c r="BL163" s="71">
        <f t="shared" si="257"/>
        <v>0</v>
      </c>
      <c r="BM163" s="71">
        <f t="shared" si="258"/>
        <v>0</v>
      </c>
      <c r="BN163" s="71">
        <f t="shared" si="259"/>
        <v>0</v>
      </c>
      <c r="BO163" s="71">
        <f t="shared" si="260"/>
        <v>0</v>
      </c>
      <c r="BP163" s="71">
        <f t="shared" si="261"/>
        <v>0</v>
      </c>
      <c r="BR163" s="507">
        <f>IF(EXACT(A163,LCI!A5),LCI!I5,-1*10^6)</f>
        <v>0</v>
      </c>
      <c r="BS163" s="507">
        <f t="shared" si="59"/>
        <v>0</v>
      </c>
      <c r="BT163" s="507">
        <f t="shared" si="60"/>
        <v>0</v>
      </c>
      <c r="BU163" s="507">
        <f t="shared" si="30"/>
        <v>0</v>
      </c>
      <c r="BV163" s="507">
        <f t="shared" si="30"/>
        <v>0</v>
      </c>
      <c r="BW163" s="507">
        <f t="shared" si="30"/>
        <v>0</v>
      </c>
      <c r="BX163" s="507">
        <f t="shared" si="30"/>
        <v>0</v>
      </c>
      <c r="BY163" s="507">
        <f t="shared" si="30"/>
        <v>0</v>
      </c>
      <c r="BZ163" s="507">
        <f t="shared" si="30"/>
        <v>0</v>
      </c>
      <c r="CA163" s="507">
        <f t="shared" si="30"/>
        <v>0</v>
      </c>
      <c r="CB163" s="507">
        <f t="shared" si="30"/>
        <v>0</v>
      </c>
      <c r="CC163" s="507">
        <f t="shared" si="30"/>
        <v>0</v>
      </c>
      <c r="CD163" s="507">
        <f t="shared" si="30"/>
        <v>0</v>
      </c>
      <c r="CE163" s="507">
        <f t="shared" si="30"/>
        <v>0</v>
      </c>
      <c r="CF163" s="507">
        <f t="shared" si="30"/>
        <v>0</v>
      </c>
      <c r="CG163" s="507">
        <f t="shared" si="30"/>
        <v>0</v>
      </c>
      <c r="CH163" s="507">
        <f t="shared" si="30"/>
        <v>0</v>
      </c>
      <c r="CI163" s="507">
        <f t="shared" si="30"/>
        <v>0</v>
      </c>
      <c r="CJ163" s="507">
        <f t="shared" si="30"/>
        <v>0</v>
      </c>
      <c r="CK163" s="507">
        <f t="shared" si="61"/>
        <v>0</v>
      </c>
      <c r="CL163" s="507">
        <f t="shared" si="61"/>
        <v>0</v>
      </c>
      <c r="CM163" s="507">
        <f t="shared" si="61"/>
        <v>0</v>
      </c>
      <c r="CO163" s="511">
        <f>IF(EXACT(A163,LCI!A5),LCI!F5,-1*10^6)</f>
        <v>0</v>
      </c>
      <c r="CP163" s="511">
        <f t="shared" si="62"/>
        <v>0</v>
      </c>
      <c r="CQ163" s="511">
        <f t="shared" si="31"/>
        <v>0</v>
      </c>
      <c r="CR163" s="511">
        <f t="shared" si="31"/>
        <v>0</v>
      </c>
      <c r="CS163" s="511">
        <f t="shared" si="31"/>
        <v>0</v>
      </c>
      <c r="CT163" s="511">
        <f t="shared" si="31"/>
        <v>0</v>
      </c>
      <c r="CU163" s="511">
        <f t="shared" si="31"/>
        <v>0</v>
      </c>
      <c r="CV163" s="511">
        <f t="shared" si="31"/>
        <v>0</v>
      </c>
      <c r="CW163" s="511">
        <f t="shared" si="31"/>
        <v>0</v>
      </c>
      <c r="CX163" s="511">
        <f t="shared" si="31"/>
        <v>0</v>
      </c>
      <c r="CY163" s="511">
        <f t="shared" si="31"/>
        <v>0</v>
      </c>
      <c r="CZ163" s="511">
        <f t="shared" si="31"/>
        <v>0</v>
      </c>
      <c r="DA163" s="511">
        <f t="shared" si="31"/>
        <v>0</v>
      </c>
      <c r="DB163" s="511">
        <f t="shared" si="31"/>
        <v>0</v>
      </c>
      <c r="DC163" s="511">
        <f t="shared" si="31"/>
        <v>0</v>
      </c>
      <c r="DD163" s="511">
        <f t="shared" si="31"/>
        <v>0</v>
      </c>
      <c r="DE163" s="511">
        <f t="shared" si="31"/>
        <v>0</v>
      </c>
      <c r="DF163" s="511">
        <f t="shared" si="31"/>
        <v>0</v>
      </c>
      <c r="DG163" s="511">
        <f t="shared" si="63"/>
        <v>0</v>
      </c>
      <c r="DH163" s="511">
        <f t="shared" si="63"/>
        <v>0</v>
      </c>
      <c r="DI163" s="511">
        <f t="shared" si="63"/>
        <v>0</v>
      </c>
      <c r="DJ163" s="511">
        <f t="shared" si="63"/>
        <v>0</v>
      </c>
      <c r="DL163" s="530">
        <f>IF(EXACT(A163,LCI!A5),LCI!J5,-1*10^6)</f>
        <v>0</v>
      </c>
      <c r="DM163" s="530">
        <f t="shared" si="64"/>
        <v>0</v>
      </c>
      <c r="DN163" s="530">
        <f t="shared" si="65"/>
        <v>0</v>
      </c>
      <c r="DO163" s="530">
        <f t="shared" si="66"/>
        <v>0</v>
      </c>
      <c r="DP163" s="530">
        <f t="shared" si="67"/>
        <v>0</v>
      </c>
      <c r="DQ163" s="530">
        <f t="shared" si="68"/>
        <v>0</v>
      </c>
      <c r="DR163" s="530">
        <f t="shared" si="69"/>
        <v>0</v>
      </c>
      <c r="DS163" s="530">
        <f t="shared" si="70"/>
        <v>0</v>
      </c>
      <c r="DT163" s="530">
        <f t="shared" si="71"/>
        <v>0</v>
      </c>
      <c r="DU163" s="530">
        <f t="shared" si="72"/>
        <v>0</v>
      </c>
      <c r="DV163" s="530">
        <f t="shared" si="73"/>
        <v>0</v>
      </c>
      <c r="DW163" s="530">
        <f t="shared" si="74"/>
        <v>0</v>
      </c>
      <c r="DX163" s="530">
        <f t="shared" si="75"/>
        <v>0</v>
      </c>
      <c r="DY163" s="530">
        <f t="shared" si="76"/>
        <v>0</v>
      </c>
      <c r="DZ163" s="530">
        <f t="shared" si="77"/>
        <v>0</v>
      </c>
      <c r="EA163" s="530">
        <f t="shared" si="78"/>
        <v>0</v>
      </c>
      <c r="EB163" s="530">
        <f t="shared" si="79"/>
        <v>0</v>
      </c>
      <c r="EC163" s="530">
        <f t="shared" si="80"/>
        <v>0</v>
      </c>
      <c r="ED163" s="530">
        <f t="shared" si="81"/>
        <v>0</v>
      </c>
      <c r="EE163" s="530">
        <f t="shared" si="82"/>
        <v>0</v>
      </c>
      <c r="EF163" s="530">
        <f t="shared" si="83"/>
        <v>0</v>
      </c>
      <c r="EG163" s="530">
        <f t="shared" si="84"/>
        <v>0</v>
      </c>
      <c r="EI163" s="535">
        <f>IF(EXACT(A163,LCI!A5),LCI!K5,-1*10^6)</f>
        <v>0</v>
      </c>
      <c r="EJ163" s="531">
        <f t="shared" si="85"/>
        <v>0</v>
      </c>
      <c r="EK163" s="536">
        <f t="shared" si="86"/>
        <v>0</v>
      </c>
      <c r="EL163" s="531">
        <f t="shared" si="87"/>
        <v>0</v>
      </c>
      <c r="EM163" s="531">
        <f t="shared" si="88"/>
        <v>0</v>
      </c>
      <c r="EN163" s="531">
        <f t="shared" si="89"/>
        <v>0</v>
      </c>
      <c r="EO163" s="531">
        <f t="shared" si="90"/>
        <v>0</v>
      </c>
      <c r="EP163" s="531">
        <f t="shared" si="91"/>
        <v>0</v>
      </c>
      <c r="EQ163" s="531">
        <f t="shared" si="92"/>
        <v>0</v>
      </c>
      <c r="ER163" s="531">
        <f t="shared" si="93"/>
        <v>0</v>
      </c>
      <c r="ES163" s="531">
        <f t="shared" si="94"/>
        <v>0</v>
      </c>
      <c r="ET163" s="531">
        <f t="shared" si="95"/>
        <v>0</v>
      </c>
      <c r="EU163" s="531">
        <f t="shared" si="96"/>
        <v>0</v>
      </c>
      <c r="EV163" s="531">
        <f t="shared" si="97"/>
        <v>0</v>
      </c>
      <c r="EW163" s="531">
        <f t="shared" si="98"/>
        <v>0</v>
      </c>
      <c r="EX163" s="531">
        <f t="shared" si="99"/>
        <v>0</v>
      </c>
      <c r="EY163" s="531">
        <f t="shared" si="100"/>
        <v>0</v>
      </c>
      <c r="EZ163" s="531">
        <f t="shared" si="101"/>
        <v>0</v>
      </c>
      <c r="FA163" s="531">
        <f t="shared" si="102"/>
        <v>0</v>
      </c>
      <c r="FB163" s="531">
        <f t="shared" si="103"/>
        <v>0</v>
      </c>
      <c r="FC163" s="531">
        <f t="shared" si="104"/>
        <v>0</v>
      </c>
      <c r="FD163" s="531">
        <f t="shared" si="105"/>
        <v>0</v>
      </c>
      <c r="FF163" s="532">
        <f>IF(EXACT(A163,LCI!A5),LCI!L5,-1*10^6)</f>
        <v>0</v>
      </c>
      <c r="FG163" s="532">
        <f t="shared" si="106"/>
        <v>0</v>
      </c>
      <c r="FH163" s="532">
        <f t="shared" si="107"/>
        <v>0</v>
      </c>
      <c r="FI163" s="532">
        <f t="shared" si="108"/>
        <v>0</v>
      </c>
      <c r="FJ163" s="532">
        <f t="shared" si="109"/>
        <v>0</v>
      </c>
      <c r="FK163" s="532">
        <f t="shared" si="110"/>
        <v>0</v>
      </c>
      <c r="FL163" s="532">
        <f t="shared" si="111"/>
        <v>0</v>
      </c>
      <c r="FM163" s="532">
        <f t="shared" si="112"/>
        <v>0</v>
      </c>
      <c r="FN163" s="532">
        <f t="shared" si="113"/>
        <v>0</v>
      </c>
      <c r="FO163" s="532">
        <f t="shared" si="114"/>
        <v>0</v>
      </c>
      <c r="FP163" s="532">
        <f t="shared" si="115"/>
        <v>0</v>
      </c>
      <c r="FQ163" s="532">
        <f t="shared" si="116"/>
        <v>0</v>
      </c>
      <c r="FR163" s="532">
        <f t="shared" si="117"/>
        <v>0</v>
      </c>
      <c r="FS163" s="532">
        <f t="shared" si="118"/>
        <v>0</v>
      </c>
      <c r="FT163" s="532">
        <f t="shared" si="119"/>
        <v>0</v>
      </c>
      <c r="FU163" s="532">
        <f t="shared" si="120"/>
        <v>0</v>
      </c>
      <c r="FV163" s="532">
        <f t="shared" si="121"/>
        <v>0</v>
      </c>
      <c r="FW163" s="532">
        <f t="shared" si="122"/>
        <v>0</v>
      </c>
      <c r="FX163" s="532">
        <f t="shared" si="123"/>
        <v>0</v>
      </c>
      <c r="FY163" s="532">
        <f t="shared" si="124"/>
        <v>0</v>
      </c>
      <c r="FZ163" s="532">
        <f t="shared" si="125"/>
        <v>0</v>
      </c>
      <c r="GA163" s="532">
        <f t="shared" si="126"/>
        <v>0</v>
      </c>
      <c r="GC163" s="533">
        <f>IF(EXACT(A163,LCI!A5),LCI!M5,-1*10^6)</f>
        <v>0</v>
      </c>
      <c r="GD163" s="533">
        <f t="shared" si="127"/>
        <v>0</v>
      </c>
      <c r="GE163" s="533">
        <f t="shared" si="128"/>
        <v>0</v>
      </c>
      <c r="GF163" s="533">
        <f t="shared" si="129"/>
        <v>0</v>
      </c>
      <c r="GG163" s="533">
        <f t="shared" si="130"/>
        <v>0</v>
      </c>
      <c r="GH163" s="533">
        <f t="shared" si="131"/>
        <v>0</v>
      </c>
      <c r="GI163" s="533">
        <f t="shared" si="132"/>
        <v>0</v>
      </c>
      <c r="GJ163" s="533">
        <f t="shared" si="133"/>
        <v>0</v>
      </c>
      <c r="GK163" s="533">
        <f t="shared" si="134"/>
        <v>0</v>
      </c>
      <c r="GL163" s="533">
        <f t="shared" si="135"/>
        <v>0</v>
      </c>
      <c r="GM163" s="533">
        <f t="shared" si="136"/>
        <v>0</v>
      </c>
      <c r="GN163" s="533">
        <f t="shared" si="137"/>
        <v>0</v>
      </c>
      <c r="GO163" s="533">
        <f t="shared" si="138"/>
        <v>0</v>
      </c>
      <c r="GP163" s="533">
        <f t="shared" si="139"/>
        <v>0</v>
      </c>
      <c r="GQ163" s="533">
        <f t="shared" si="140"/>
        <v>0</v>
      </c>
      <c r="GR163" s="533">
        <f t="shared" si="141"/>
        <v>0</v>
      </c>
      <c r="GS163" s="533">
        <f t="shared" si="142"/>
        <v>0</v>
      </c>
      <c r="GT163" s="533">
        <f t="shared" si="143"/>
        <v>0</v>
      </c>
      <c r="GU163" s="533">
        <f t="shared" si="144"/>
        <v>0</v>
      </c>
      <c r="GV163" s="533">
        <f t="shared" si="145"/>
        <v>0</v>
      </c>
      <c r="GW163" s="533">
        <f t="shared" si="146"/>
        <v>0</v>
      </c>
      <c r="GX163" s="533">
        <f t="shared" si="147"/>
        <v>0</v>
      </c>
      <c r="GZ163" s="511">
        <f>IF(EXACT(A163,LCI!A5),LCI!N5,-1*10^6)</f>
        <v>0</v>
      </c>
      <c r="HA163" s="511">
        <f t="shared" si="148"/>
        <v>0</v>
      </c>
      <c r="HB163" s="511">
        <f t="shared" si="149"/>
        <v>0</v>
      </c>
      <c r="HC163" s="511">
        <f t="shared" si="150"/>
        <v>0</v>
      </c>
      <c r="HD163" s="511">
        <f t="shared" si="151"/>
        <v>0</v>
      </c>
      <c r="HE163" s="511">
        <f t="shared" si="152"/>
        <v>0</v>
      </c>
      <c r="HF163" s="511">
        <f t="shared" si="153"/>
        <v>0</v>
      </c>
      <c r="HG163" s="511">
        <f t="shared" si="154"/>
        <v>0</v>
      </c>
      <c r="HH163" s="511">
        <f t="shared" si="155"/>
        <v>0</v>
      </c>
      <c r="HI163" s="511">
        <f t="shared" si="156"/>
        <v>0</v>
      </c>
      <c r="HJ163" s="511">
        <f t="shared" si="157"/>
        <v>0</v>
      </c>
      <c r="HK163" s="511">
        <f t="shared" si="158"/>
        <v>0</v>
      </c>
      <c r="HL163" s="511">
        <f t="shared" si="159"/>
        <v>0</v>
      </c>
      <c r="HM163" s="511">
        <f t="shared" si="160"/>
        <v>0</v>
      </c>
      <c r="HN163" s="511">
        <f t="shared" si="161"/>
        <v>0</v>
      </c>
      <c r="HO163" s="511">
        <f t="shared" si="162"/>
        <v>0</v>
      </c>
      <c r="HP163" s="511">
        <f t="shared" si="163"/>
        <v>0</v>
      </c>
      <c r="HQ163" s="511">
        <f t="shared" si="164"/>
        <v>0</v>
      </c>
      <c r="HR163" s="511">
        <f t="shared" si="165"/>
        <v>0</v>
      </c>
      <c r="HS163" s="511">
        <f t="shared" si="166"/>
        <v>0</v>
      </c>
      <c r="HT163" s="511">
        <f t="shared" si="167"/>
        <v>0</v>
      </c>
      <c r="HU163" s="511">
        <f t="shared" si="168"/>
        <v>0</v>
      </c>
      <c r="HW163" s="534">
        <f>IF(EXACT(A163,LCI!A5),LCI!O5,-1*10^6)</f>
        <v>0</v>
      </c>
      <c r="HX163" s="534">
        <f t="shared" si="169"/>
        <v>0</v>
      </c>
      <c r="HY163" s="534">
        <f t="shared" si="170"/>
        <v>0</v>
      </c>
      <c r="HZ163" s="534">
        <f t="shared" si="171"/>
        <v>0</v>
      </c>
      <c r="IA163" s="534">
        <f t="shared" si="172"/>
        <v>0</v>
      </c>
      <c r="IB163" s="534">
        <f t="shared" si="173"/>
        <v>0</v>
      </c>
      <c r="IC163" s="534">
        <f t="shared" si="174"/>
        <v>0</v>
      </c>
      <c r="ID163" s="534">
        <f t="shared" si="175"/>
        <v>0</v>
      </c>
      <c r="IE163" s="534">
        <f t="shared" si="176"/>
        <v>0</v>
      </c>
      <c r="IF163" s="534">
        <f t="shared" si="177"/>
        <v>0</v>
      </c>
      <c r="IG163" s="534">
        <f t="shared" si="178"/>
        <v>0</v>
      </c>
      <c r="IH163" s="534">
        <f t="shared" si="179"/>
        <v>0</v>
      </c>
      <c r="II163" s="534">
        <f t="shared" si="180"/>
        <v>0</v>
      </c>
      <c r="IJ163" s="534">
        <f t="shared" si="181"/>
        <v>0</v>
      </c>
      <c r="IK163" s="534">
        <f t="shared" si="182"/>
        <v>0</v>
      </c>
      <c r="IL163" s="534">
        <f t="shared" si="183"/>
        <v>0</v>
      </c>
      <c r="IM163" s="534">
        <f t="shared" si="184"/>
        <v>0</v>
      </c>
      <c r="IN163" s="534">
        <f t="shared" si="185"/>
        <v>0</v>
      </c>
      <c r="IO163" s="534">
        <f t="shared" si="186"/>
        <v>0</v>
      </c>
      <c r="IP163" s="534">
        <f t="shared" si="187"/>
        <v>0</v>
      </c>
      <c r="IQ163" s="534">
        <f t="shared" si="188"/>
        <v>0</v>
      </c>
      <c r="IR163" s="534">
        <f t="shared" si="189"/>
        <v>0</v>
      </c>
      <c r="IT163" s="531">
        <f>IF(EXACT(A163,LCI!A5),LCI!P5,-1*10^6)</f>
        <v>0</v>
      </c>
      <c r="IU163" s="531">
        <f t="shared" si="190"/>
        <v>0</v>
      </c>
      <c r="IV163" s="531">
        <f t="shared" si="191"/>
        <v>0</v>
      </c>
      <c r="IW163" s="531">
        <f t="shared" si="192"/>
        <v>0</v>
      </c>
      <c r="IX163" s="531">
        <f t="shared" si="193"/>
        <v>0</v>
      </c>
      <c r="IY163" s="531">
        <f t="shared" si="194"/>
        <v>0</v>
      </c>
      <c r="IZ163" s="531">
        <f t="shared" si="195"/>
        <v>0</v>
      </c>
      <c r="JA163" s="531">
        <f t="shared" si="196"/>
        <v>0</v>
      </c>
      <c r="JB163" s="531">
        <f t="shared" si="197"/>
        <v>0</v>
      </c>
      <c r="JC163" s="531">
        <f t="shared" si="198"/>
        <v>0</v>
      </c>
      <c r="JD163" s="531">
        <f t="shared" si="199"/>
        <v>0</v>
      </c>
      <c r="JE163" s="531">
        <f t="shared" si="200"/>
        <v>0</v>
      </c>
      <c r="JF163" s="531">
        <f t="shared" si="201"/>
        <v>0</v>
      </c>
      <c r="JG163" s="531">
        <f t="shared" si="202"/>
        <v>0</v>
      </c>
      <c r="JH163" s="531">
        <f t="shared" si="203"/>
        <v>0</v>
      </c>
      <c r="JI163" s="531">
        <f t="shared" si="204"/>
        <v>0</v>
      </c>
      <c r="JJ163" s="531">
        <f t="shared" si="205"/>
        <v>0</v>
      </c>
      <c r="JK163" s="531">
        <f t="shared" si="206"/>
        <v>0</v>
      </c>
      <c r="JL163" s="531">
        <f t="shared" si="207"/>
        <v>0</v>
      </c>
      <c r="JM163" s="531">
        <f t="shared" si="208"/>
        <v>0</v>
      </c>
      <c r="JN163" s="531">
        <f t="shared" si="209"/>
        <v>0</v>
      </c>
      <c r="JO163" s="531">
        <f t="shared" si="210"/>
        <v>0</v>
      </c>
      <c r="JQ163" s="532">
        <f>IF(EXACT(A163,LCI!A5),LCI!Q5,-1*10^6)</f>
        <v>0</v>
      </c>
      <c r="JR163" s="532">
        <f t="shared" si="211"/>
        <v>0</v>
      </c>
      <c r="JS163" s="532">
        <f t="shared" si="212"/>
        <v>0</v>
      </c>
      <c r="JT163" s="532">
        <f t="shared" si="213"/>
        <v>0</v>
      </c>
      <c r="JU163" s="532">
        <f t="shared" si="214"/>
        <v>0</v>
      </c>
      <c r="JV163" s="532">
        <f t="shared" si="215"/>
        <v>0</v>
      </c>
      <c r="JW163" s="532">
        <f t="shared" si="216"/>
        <v>0</v>
      </c>
      <c r="JX163" s="532">
        <f t="shared" si="217"/>
        <v>0</v>
      </c>
      <c r="JY163" s="532">
        <f t="shared" si="218"/>
        <v>0</v>
      </c>
      <c r="JZ163" s="532">
        <f t="shared" si="219"/>
        <v>0</v>
      </c>
      <c r="KA163" s="532">
        <f t="shared" si="220"/>
        <v>0</v>
      </c>
      <c r="KB163" s="532">
        <f t="shared" si="221"/>
        <v>0</v>
      </c>
      <c r="KC163" s="532">
        <f t="shared" si="222"/>
        <v>0</v>
      </c>
      <c r="KD163" s="532">
        <f t="shared" si="223"/>
        <v>0</v>
      </c>
      <c r="KE163" s="532">
        <f t="shared" si="224"/>
        <v>0</v>
      </c>
      <c r="KF163" s="532">
        <f t="shared" si="225"/>
        <v>0</v>
      </c>
      <c r="KG163" s="532">
        <f t="shared" si="226"/>
        <v>0</v>
      </c>
      <c r="KH163" s="532">
        <f t="shared" si="227"/>
        <v>0</v>
      </c>
      <c r="KI163" s="532">
        <f t="shared" si="228"/>
        <v>0</v>
      </c>
      <c r="KJ163" s="532">
        <f t="shared" si="229"/>
        <v>0</v>
      </c>
      <c r="KK163" s="532">
        <f t="shared" si="230"/>
        <v>0</v>
      </c>
      <c r="KL163" s="532">
        <f t="shared" si="231"/>
        <v>0</v>
      </c>
      <c r="KN163" s="533">
        <f>IF(EXACT(A163,LCI!A5),LCI!R5,-1*10^6)</f>
        <v>0</v>
      </c>
      <c r="KO163" s="533">
        <f t="shared" si="232"/>
        <v>0</v>
      </c>
      <c r="KP163" s="533">
        <f t="shared" si="233"/>
        <v>0</v>
      </c>
      <c r="KQ163" s="533">
        <f t="shared" si="234"/>
        <v>0</v>
      </c>
      <c r="KR163" s="533">
        <f t="shared" si="235"/>
        <v>0</v>
      </c>
      <c r="KS163" s="533">
        <f t="shared" si="236"/>
        <v>0</v>
      </c>
      <c r="KT163" s="533">
        <f t="shared" si="237"/>
        <v>0</v>
      </c>
      <c r="KU163" s="533">
        <f t="shared" si="238"/>
        <v>0</v>
      </c>
      <c r="KV163" s="533">
        <f t="shared" si="239"/>
        <v>0</v>
      </c>
      <c r="KW163" s="533">
        <f t="shared" si="240"/>
        <v>0</v>
      </c>
      <c r="KX163" s="533">
        <f t="shared" si="241"/>
        <v>0</v>
      </c>
      <c r="KY163" s="533">
        <f t="shared" si="242"/>
        <v>0</v>
      </c>
      <c r="KZ163" s="533">
        <f t="shared" si="243"/>
        <v>0</v>
      </c>
      <c r="LA163" s="533">
        <f t="shared" si="244"/>
        <v>0</v>
      </c>
      <c r="LB163" s="533">
        <f t="shared" si="245"/>
        <v>0</v>
      </c>
      <c r="LC163" s="533">
        <f t="shared" si="246"/>
        <v>0</v>
      </c>
      <c r="LD163" s="533">
        <f t="shared" si="247"/>
        <v>0</v>
      </c>
      <c r="LE163" s="533">
        <f t="shared" si="248"/>
        <v>0</v>
      </c>
      <c r="LF163" s="533">
        <f t="shared" si="249"/>
        <v>0</v>
      </c>
      <c r="LG163" s="533">
        <f t="shared" si="250"/>
        <v>0</v>
      </c>
      <c r="LH163" s="533">
        <f t="shared" si="251"/>
        <v>0</v>
      </c>
      <c r="LI163" s="533">
        <f t="shared" si="252"/>
        <v>0</v>
      </c>
    </row>
    <row r="164" spans="1:321" x14ac:dyDescent="0.25">
      <c r="A164" s="14" t="str">
        <f>LCI!A6</f>
        <v>Marginal Land (ha/yr)</v>
      </c>
      <c r="B164" s="42">
        <f>B12</f>
        <v>0</v>
      </c>
      <c r="C164" s="42">
        <f t="shared" ref="C164:P164" si="264">C12</f>
        <v>0</v>
      </c>
      <c r="D164" s="42">
        <f t="shared" si="264"/>
        <v>0</v>
      </c>
      <c r="E164" s="42">
        <f t="shared" si="264"/>
        <v>0</v>
      </c>
      <c r="F164" s="42">
        <f t="shared" si="264"/>
        <v>0</v>
      </c>
      <c r="G164" s="42">
        <f t="shared" si="264"/>
        <v>0</v>
      </c>
      <c r="H164" s="42">
        <f t="shared" si="264"/>
        <v>0</v>
      </c>
      <c r="I164" s="42">
        <f t="shared" si="264"/>
        <v>0</v>
      </c>
      <c r="J164" s="42">
        <f t="shared" si="264"/>
        <v>0</v>
      </c>
      <c r="K164" s="42">
        <f t="shared" si="264"/>
        <v>0</v>
      </c>
      <c r="L164" s="42">
        <f>L12</f>
        <v>0</v>
      </c>
      <c r="M164" s="42">
        <f t="shared" si="264"/>
        <v>100</v>
      </c>
      <c r="N164" s="42">
        <f t="shared" si="264"/>
        <v>100</v>
      </c>
      <c r="O164" s="257">
        <f t="shared" si="264"/>
        <v>0</v>
      </c>
      <c r="P164" s="251">
        <f t="shared" si="264"/>
        <v>0</v>
      </c>
      <c r="Q164" s="251"/>
      <c r="R164" s="251"/>
      <c r="S164" s="251"/>
      <c r="T164" s="268"/>
      <c r="U164" s="251"/>
      <c r="V164" s="251"/>
      <c r="X164" s="45">
        <f>IF(EXACT(A164,LCI!A6),LCI!G6,-1*10^6)</f>
        <v>0</v>
      </c>
      <c r="Y164" s="47">
        <f t="shared" si="45"/>
        <v>0</v>
      </c>
      <c r="Z164" s="47">
        <f t="shared" si="46"/>
        <v>0</v>
      </c>
      <c r="AA164" s="47">
        <f t="shared" si="47"/>
        <v>0</v>
      </c>
      <c r="AB164" s="47">
        <f t="shared" si="48"/>
        <v>0</v>
      </c>
      <c r="AC164" s="47">
        <f t="shared" si="49"/>
        <v>0</v>
      </c>
      <c r="AD164" s="47">
        <f t="shared" si="8"/>
        <v>0</v>
      </c>
      <c r="AE164" s="47">
        <f t="shared" si="8"/>
        <v>0</v>
      </c>
      <c r="AF164" s="47">
        <f t="shared" si="8"/>
        <v>0</v>
      </c>
      <c r="AG164" s="47">
        <f t="shared" si="8"/>
        <v>0</v>
      </c>
      <c r="AH164" s="47">
        <f t="shared" si="8"/>
        <v>0</v>
      </c>
      <c r="AI164" s="47">
        <f t="shared" si="8"/>
        <v>0</v>
      </c>
      <c r="AJ164" s="47">
        <f t="shared" si="8"/>
        <v>0</v>
      </c>
      <c r="AK164" s="47">
        <f t="shared" si="50"/>
        <v>0</v>
      </c>
      <c r="AL164" s="262">
        <f t="shared" si="51"/>
        <v>0</v>
      </c>
      <c r="AM164" s="260">
        <f t="shared" si="52"/>
        <v>0</v>
      </c>
      <c r="AN164" s="260">
        <f t="shared" si="53"/>
        <v>0</v>
      </c>
      <c r="AO164" s="260">
        <f t="shared" si="54"/>
        <v>0</v>
      </c>
      <c r="AP164" s="260">
        <f t="shared" si="55"/>
        <v>0</v>
      </c>
      <c r="AQ164" s="260">
        <f t="shared" si="56"/>
        <v>0</v>
      </c>
      <c r="AR164" s="260">
        <f t="shared" si="57"/>
        <v>0</v>
      </c>
      <c r="AS164" s="260">
        <f t="shared" si="58"/>
        <v>0</v>
      </c>
      <c r="AU164" s="41">
        <f>IF(EXACT(A164,LCI!A6),LCI!H6,-1*10^6)</f>
        <v>0</v>
      </c>
      <c r="AV164" s="71">
        <f t="shared" si="9"/>
        <v>0</v>
      </c>
      <c r="AW164" s="71">
        <f t="shared" si="10"/>
        <v>0</v>
      </c>
      <c r="AX164" s="71">
        <f t="shared" si="11"/>
        <v>0</v>
      </c>
      <c r="AY164" s="71">
        <f t="shared" si="12"/>
        <v>0</v>
      </c>
      <c r="AZ164" s="71">
        <f t="shared" si="13"/>
        <v>0</v>
      </c>
      <c r="BA164" s="71">
        <f t="shared" si="14"/>
        <v>0</v>
      </c>
      <c r="BB164" s="71">
        <f t="shared" si="15"/>
        <v>0</v>
      </c>
      <c r="BC164" s="71">
        <f t="shared" si="16"/>
        <v>0</v>
      </c>
      <c r="BD164" s="71">
        <f t="shared" si="17"/>
        <v>0</v>
      </c>
      <c r="BE164" s="521">
        <f t="shared" si="18"/>
        <v>0</v>
      </c>
      <c r="BF164" s="71">
        <f t="shared" si="19"/>
        <v>0</v>
      </c>
      <c r="BG164" s="521">
        <f t="shared" si="20"/>
        <v>0</v>
      </c>
      <c r="BH164" s="71">
        <f t="shared" si="263"/>
        <v>0</v>
      </c>
      <c r="BI164" s="71">
        <f t="shared" si="254"/>
        <v>0</v>
      </c>
      <c r="BJ164" s="71">
        <f t="shared" si="255"/>
        <v>0</v>
      </c>
      <c r="BK164" s="71">
        <f t="shared" si="256"/>
        <v>0</v>
      </c>
      <c r="BL164" s="71">
        <f t="shared" si="257"/>
        <v>0</v>
      </c>
      <c r="BM164" s="71">
        <f t="shared" si="258"/>
        <v>0</v>
      </c>
      <c r="BN164" s="71">
        <f t="shared" si="259"/>
        <v>0</v>
      </c>
      <c r="BO164" s="71">
        <f t="shared" si="260"/>
        <v>0</v>
      </c>
      <c r="BP164" s="71">
        <f t="shared" si="261"/>
        <v>0</v>
      </c>
      <c r="BR164" s="507">
        <f>IF(EXACT(A164,LCI!A6),LCI!I6,-1*10^6)</f>
        <v>0</v>
      </c>
      <c r="BS164" s="507">
        <f t="shared" si="59"/>
        <v>0</v>
      </c>
      <c r="BT164" s="507">
        <f t="shared" si="60"/>
        <v>0</v>
      </c>
      <c r="BU164" s="507">
        <f t="shared" si="30"/>
        <v>0</v>
      </c>
      <c r="BV164" s="507">
        <f t="shared" si="30"/>
        <v>0</v>
      </c>
      <c r="BW164" s="507">
        <f t="shared" si="30"/>
        <v>0</v>
      </c>
      <c r="BX164" s="507">
        <f t="shared" si="30"/>
        <v>0</v>
      </c>
      <c r="BY164" s="507">
        <f t="shared" si="30"/>
        <v>0</v>
      </c>
      <c r="BZ164" s="507">
        <f t="shared" si="30"/>
        <v>0</v>
      </c>
      <c r="CA164" s="507">
        <f t="shared" si="30"/>
        <v>0</v>
      </c>
      <c r="CB164" s="507">
        <f t="shared" si="30"/>
        <v>0</v>
      </c>
      <c r="CC164" s="507">
        <f t="shared" si="30"/>
        <v>0</v>
      </c>
      <c r="CD164" s="507">
        <f t="shared" si="30"/>
        <v>0</v>
      </c>
      <c r="CE164" s="507">
        <f t="shared" si="30"/>
        <v>0</v>
      </c>
      <c r="CF164" s="507">
        <f t="shared" si="30"/>
        <v>0</v>
      </c>
      <c r="CG164" s="507">
        <f t="shared" si="30"/>
        <v>0</v>
      </c>
      <c r="CH164" s="507">
        <f t="shared" si="30"/>
        <v>0</v>
      </c>
      <c r="CI164" s="507">
        <f t="shared" si="30"/>
        <v>0</v>
      </c>
      <c r="CJ164" s="507">
        <f t="shared" si="30"/>
        <v>0</v>
      </c>
      <c r="CK164" s="507">
        <f t="shared" si="61"/>
        <v>0</v>
      </c>
      <c r="CL164" s="507">
        <f t="shared" si="61"/>
        <v>0</v>
      </c>
      <c r="CM164" s="507">
        <f t="shared" si="61"/>
        <v>0</v>
      </c>
      <c r="CO164" s="511">
        <f>IF(EXACT(A164,LCI!A6),LCI!F6,-1*10^6)</f>
        <v>0</v>
      </c>
      <c r="CP164" s="511">
        <f t="shared" si="62"/>
        <v>0</v>
      </c>
      <c r="CQ164" s="511">
        <f t="shared" si="31"/>
        <v>0</v>
      </c>
      <c r="CR164" s="511">
        <f t="shared" si="31"/>
        <v>0</v>
      </c>
      <c r="CS164" s="511">
        <f t="shared" si="31"/>
        <v>0</v>
      </c>
      <c r="CT164" s="511">
        <f t="shared" si="31"/>
        <v>0</v>
      </c>
      <c r="CU164" s="511">
        <f t="shared" si="31"/>
        <v>0</v>
      </c>
      <c r="CV164" s="511">
        <f t="shared" si="31"/>
        <v>0</v>
      </c>
      <c r="CW164" s="511">
        <f t="shared" si="31"/>
        <v>0</v>
      </c>
      <c r="CX164" s="511">
        <f t="shared" si="31"/>
        <v>0</v>
      </c>
      <c r="CY164" s="511">
        <f t="shared" si="31"/>
        <v>0</v>
      </c>
      <c r="CZ164" s="511">
        <f t="shared" si="31"/>
        <v>0</v>
      </c>
      <c r="DA164" s="511">
        <f t="shared" si="31"/>
        <v>0</v>
      </c>
      <c r="DB164" s="511">
        <f t="shared" si="31"/>
        <v>0</v>
      </c>
      <c r="DC164" s="511">
        <f t="shared" si="31"/>
        <v>0</v>
      </c>
      <c r="DD164" s="511">
        <f t="shared" si="31"/>
        <v>0</v>
      </c>
      <c r="DE164" s="511">
        <f t="shared" si="31"/>
        <v>0</v>
      </c>
      <c r="DF164" s="511">
        <f t="shared" si="31"/>
        <v>0</v>
      </c>
      <c r="DG164" s="511">
        <f t="shared" si="63"/>
        <v>0</v>
      </c>
      <c r="DH164" s="511">
        <f t="shared" si="63"/>
        <v>0</v>
      </c>
      <c r="DI164" s="511">
        <f t="shared" si="63"/>
        <v>0</v>
      </c>
      <c r="DJ164" s="511">
        <f t="shared" si="63"/>
        <v>0</v>
      </c>
      <c r="DL164" s="530">
        <f>IF(EXACT(A164,LCI!A6),LCI!J6,-1*10^6)</f>
        <v>0</v>
      </c>
      <c r="DM164" s="530">
        <f t="shared" si="64"/>
        <v>0</v>
      </c>
      <c r="DN164" s="530">
        <f t="shared" si="65"/>
        <v>0</v>
      </c>
      <c r="DO164" s="530">
        <f t="shared" si="66"/>
        <v>0</v>
      </c>
      <c r="DP164" s="530">
        <f t="shared" si="67"/>
        <v>0</v>
      </c>
      <c r="DQ164" s="530">
        <f t="shared" si="68"/>
        <v>0</v>
      </c>
      <c r="DR164" s="530">
        <f t="shared" si="69"/>
        <v>0</v>
      </c>
      <c r="DS164" s="530">
        <f t="shared" si="70"/>
        <v>0</v>
      </c>
      <c r="DT164" s="530">
        <f t="shared" si="71"/>
        <v>0</v>
      </c>
      <c r="DU164" s="530">
        <f t="shared" si="72"/>
        <v>0</v>
      </c>
      <c r="DV164" s="530">
        <f t="shared" si="73"/>
        <v>0</v>
      </c>
      <c r="DW164" s="530">
        <f t="shared" si="74"/>
        <v>0</v>
      </c>
      <c r="DX164" s="530">
        <f t="shared" si="75"/>
        <v>0</v>
      </c>
      <c r="DY164" s="530">
        <f t="shared" si="76"/>
        <v>0</v>
      </c>
      <c r="DZ164" s="530">
        <f t="shared" si="77"/>
        <v>0</v>
      </c>
      <c r="EA164" s="530">
        <f t="shared" si="78"/>
        <v>0</v>
      </c>
      <c r="EB164" s="530">
        <f t="shared" si="79"/>
        <v>0</v>
      </c>
      <c r="EC164" s="530">
        <f t="shared" si="80"/>
        <v>0</v>
      </c>
      <c r="ED164" s="530">
        <f t="shared" si="81"/>
        <v>0</v>
      </c>
      <c r="EE164" s="530">
        <f t="shared" si="82"/>
        <v>0</v>
      </c>
      <c r="EF164" s="530">
        <f t="shared" si="83"/>
        <v>0</v>
      </c>
      <c r="EG164" s="530">
        <f t="shared" si="84"/>
        <v>0</v>
      </c>
      <c r="EI164" s="535">
        <f>IF(EXACT(A164,LCI!A6),LCI!K6,-1*10^6)</f>
        <v>0</v>
      </c>
      <c r="EJ164" s="531">
        <f t="shared" si="85"/>
        <v>0</v>
      </c>
      <c r="EK164" s="536">
        <f t="shared" si="86"/>
        <v>0</v>
      </c>
      <c r="EL164" s="531">
        <f t="shared" si="87"/>
        <v>0</v>
      </c>
      <c r="EM164" s="531">
        <f t="shared" si="88"/>
        <v>0</v>
      </c>
      <c r="EN164" s="531">
        <f t="shared" si="89"/>
        <v>0</v>
      </c>
      <c r="EO164" s="531">
        <f t="shared" si="90"/>
        <v>0</v>
      </c>
      <c r="EP164" s="531">
        <f t="shared" si="91"/>
        <v>0</v>
      </c>
      <c r="EQ164" s="531">
        <f t="shared" si="92"/>
        <v>0</v>
      </c>
      <c r="ER164" s="531">
        <f t="shared" si="93"/>
        <v>0</v>
      </c>
      <c r="ES164" s="531">
        <f t="shared" si="94"/>
        <v>0</v>
      </c>
      <c r="ET164" s="531">
        <f t="shared" si="95"/>
        <v>0</v>
      </c>
      <c r="EU164" s="531">
        <f t="shared" si="96"/>
        <v>0</v>
      </c>
      <c r="EV164" s="531">
        <f t="shared" si="97"/>
        <v>0</v>
      </c>
      <c r="EW164" s="531">
        <f t="shared" si="98"/>
        <v>0</v>
      </c>
      <c r="EX164" s="531">
        <f t="shared" si="99"/>
        <v>0</v>
      </c>
      <c r="EY164" s="531">
        <f t="shared" si="100"/>
        <v>0</v>
      </c>
      <c r="EZ164" s="531">
        <f t="shared" si="101"/>
        <v>0</v>
      </c>
      <c r="FA164" s="531">
        <f t="shared" si="102"/>
        <v>0</v>
      </c>
      <c r="FB164" s="531">
        <f t="shared" si="103"/>
        <v>0</v>
      </c>
      <c r="FC164" s="531">
        <f t="shared" si="104"/>
        <v>0</v>
      </c>
      <c r="FD164" s="531">
        <f t="shared" si="105"/>
        <v>0</v>
      </c>
      <c r="FF164" s="532">
        <f>IF(EXACT(A164,LCI!A6),LCI!L6,-1*10^6)</f>
        <v>0</v>
      </c>
      <c r="FG164" s="532">
        <f t="shared" si="106"/>
        <v>0</v>
      </c>
      <c r="FH164" s="532">
        <f t="shared" si="107"/>
        <v>0</v>
      </c>
      <c r="FI164" s="532">
        <f t="shared" si="108"/>
        <v>0</v>
      </c>
      <c r="FJ164" s="532">
        <f t="shared" si="109"/>
        <v>0</v>
      </c>
      <c r="FK164" s="532">
        <f t="shared" si="110"/>
        <v>0</v>
      </c>
      <c r="FL164" s="532">
        <f t="shared" si="111"/>
        <v>0</v>
      </c>
      <c r="FM164" s="532">
        <f t="shared" si="112"/>
        <v>0</v>
      </c>
      <c r="FN164" s="532">
        <f t="shared" si="113"/>
        <v>0</v>
      </c>
      <c r="FO164" s="532">
        <f t="shared" si="114"/>
        <v>0</v>
      </c>
      <c r="FP164" s="532">
        <f t="shared" si="115"/>
        <v>0</v>
      </c>
      <c r="FQ164" s="532">
        <f t="shared" si="116"/>
        <v>0</v>
      </c>
      <c r="FR164" s="532">
        <f t="shared" si="117"/>
        <v>0</v>
      </c>
      <c r="FS164" s="532">
        <f t="shared" si="118"/>
        <v>0</v>
      </c>
      <c r="FT164" s="532">
        <f t="shared" si="119"/>
        <v>0</v>
      </c>
      <c r="FU164" s="532">
        <f t="shared" si="120"/>
        <v>0</v>
      </c>
      <c r="FV164" s="532">
        <f t="shared" si="121"/>
        <v>0</v>
      </c>
      <c r="FW164" s="532">
        <f t="shared" si="122"/>
        <v>0</v>
      </c>
      <c r="FX164" s="532">
        <f t="shared" si="123"/>
        <v>0</v>
      </c>
      <c r="FY164" s="532">
        <f t="shared" si="124"/>
        <v>0</v>
      </c>
      <c r="FZ164" s="532">
        <f t="shared" si="125"/>
        <v>0</v>
      </c>
      <c r="GA164" s="532">
        <f t="shared" si="126"/>
        <v>0</v>
      </c>
      <c r="GC164" s="533">
        <f>IF(EXACT(A164,LCI!A6),LCI!M6,-1*10^6)</f>
        <v>0</v>
      </c>
      <c r="GD164" s="533">
        <f t="shared" si="127"/>
        <v>0</v>
      </c>
      <c r="GE164" s="533">
        <f t="shared" si="128"/>
        <v>0</v>
      </c>
      <c r="GF164" s="533">
        <f t="shared" si="129"/>
        <v>0</v>
      </c>
      <c r="GG164" s="533">
        <f t="shared" si="130"/>
        <v>0</v>
      </c>
      <c r="GH164" s="533">
        <f t="shared" si="131"/>
        <v>0</v>
      </c>
      <c r="GI164" s="533">
        <f t="shared" si="132"/>
        <v>0</v>
      </c>
      <c r="GJ164" s="533">
        <f t="shared" si="133"/>
        <v>0</v>
      </c>
      <c r="GK164" s="533">
        <f t="shared" si="134"/>
        <v>0</v>
      </c>
      <c r="GL164" s="533">
        <f t="shared" si="135"/>
        <v>0</v>
      </c>
      <c r="GM164" s="533">
        <f t="shared" si="136"/>
        <v>0</v>
      </c>
      <c r="GN164" s="533">
        <f t="shared" si="137"/>
        <v>0</v>
      </c>
      <c r="GO164" s="533">
        <f t="shared" si="138"/>
        <v>0</v>
      </c>
      <c r="GP164" s="533">
        <f t="shared" si="139"/>
        <v>0</v>
      </c>
      <c r="GQ164" s="533">
        <f t="shared" si="140"/>
        <v>0</v>
      </c>
      <c r="GR164" s="533">
        <f t="shared" si="141"/>
        <v>0</v>
      </c>
      <c r="GS164" s="533">
        <f t="shared" si="142"/>
        <v>0</v>
      </c>
      <c r="GT164" s="533">
        <f t="shared" si="143"/>
        <v>0</v>
      </c>
      <c r="GU164" s="533">
        <f t="shared" si="144"/>
        <v>0</v>
      </c>
      <c r="GV164" s="533">
        <f t="shared" si="145"/>
        <v>0</v>
      </c>
      <c r="GW164" s="533">
        <f t="shared" si="146"/>
        <v>0</v>
      </c>
      <c r="GX164" s="533">
        <f t="shared" si="147"/>
        <v>0</v>
      </c>
      <c r="GZ164" s="511">
        <f>IF(EXACT(A164,LCI!A6),LCI!N6,-1*10^6)</f>
        <v>0</v>
      </c>
      <c r="HA164" s="511">
        <f t="shared" si="148"/>
        <v>0</v>
      </c>
      <c r="HB164" s="511">
        <f t="shared" si="149"/>
        <v>0</v>
      </c>
      <c r="HC164" s="511">
        <f t="shared" si="150"/>
        <v>0</v>
      </c>
      <c r="HD164" s="511">
        <f t="shared" si="151"/>
        <v>0</v>
      </c>
      <c r="HE164" s="511">
        <f t="shared" si="152"/>
        <v>0</v>
      </c>
      <c r="HF164" s="511">
        <f t="shared" si="153"/>
        <v>0</v>
      </c>
      <c r="HG164" s="511">
        <f t="shared" si="154"/>
        <v>0</v>
      </c>
      <c r="HH164" s="511">
        <f t="shared" si="155"/>
        <v>0</v>
      </c>
      <c r="HI164" s="511">
        <f t="shared" si="156"/>
        <v>0</v>
      </c>
      <c r="HJ164" s="511">
        <f t="shared" si="157"/>
        <v>0</v>
      </c>
      <c r="HK164" s="511">
        <f t="shared" si="158"/>
        <v>0</v>
      </c>
      <c r="HL164" s="511">
        <f t="shared" si="159"/>
        <v>0</v>
      </c>
      <c r="HM164" s="511">
        <f t="shared" si="160"/>
        <v>0</v>
      </c>
      <c r="HN164" s="511">
        <f t="shared" si="161"/>
        <v>0</v>
      </c>
      <c r="HO164" s="511">
        <f t="shared" si="162"/>
        <v>0</v>
      </c>
      <c r="HP164" s="511">
        <f t="shared" si="163"/>
        <v>0</v>
      </c>
      <c r="HQ164" s="511">
        <f t="shared" si="164"/>
        <v>0</v>
      </c>
      <c r="HR164" s="511">
        <f t="shared" si="165"/>
        <v>0</v>
      </c>
      <c r="HS164" s="511">
        <f t="shared" si="166"/>
        <v>0</v>
      </c>
      <c r="HT164" s="511">
        <f t="shared" si="167"/>
        <v>0</v>
      </c>
      <c r="HU164" s="511">
        <f t="shared" si="168"/>
        <v>0</v>
      </c>
      <c r="HW164" s="534">
        <f>IF(EXACT(A164,LCI!A6),LCI!O6,-1*10^6)</f>
        <v>0</v>
      </c>
      <c r="HX164" s="534">
        <f t="shared" si="169"/>
        <v>0</v>
      </c>
      <c r="HY164" s="534">
        <f t="shared" si="170"/>
        <v>0</v>
      </c>
      <c r="HZ164" s="534">
        <f t="shared" si="171"/>
        <v>0</v>
      </c>
      <c r="IA164" s="534">
        <f t="shared" si="172"/>
        <v>0</v>
      </c>
      <c r="IB164" s="534">
        <f t="shared" si="173"/>
        <v>0</v>
      </c>
      <c r="IC164" s="534">
        <f t="shared" si="174"/>
        <v>0</v>
      </c>
      <c r="ID164" s="534">
        <f t="shared" si="175"/>
        <v>0</v>
      </c>
      <c r="IE164" s="534">
        <f t="shared" si="176"/>
        <v>0</v>
      </c>
      <c r="IF164" s="534">
        <f t="shared" si="177"/>
        <v>0</v>
      </c>
      <c r="IG164" s="534">
        <f t="shared" si="178"/>
        <v>0</v>
      </c>
      <c r="IH164" s="534">
        <f t="shared" si="179"/>
        <v>0</v>
      </c>
      <c r="II164" s="534">
        <f t="shared" si="180"/>
        <v>0</v>
      </c>
      <c r="IJ164" s="534">
        <f t="shared" si="181"/>
        <v>0</v>
      </c>
      <c r="IK164" s="534">
        <f t="shared" si="182"/>
        <v>0</v>
      </c>
      <c r="IL164" s="534">
        <f t="shared" si="183"/>
        <v>0</v>
      </c>
      <c r="IM164" s="534">
        <f t="shared" si="184"/>
        <v>0</v>
      </c>
      <c r="IN164" s="534">
        <f t="shared" si="185"/>
        <v>0</v>
      </c>
      <c r="IO164" s="534">
        <f t="shared" si="186"/>
        <v>0</v>
      </c>
      <c r="IP164" s="534">
        <f t="shared" si="187"/>
        <v>0</v>
      </c>
      <c r="IQ164" s="534">
        <f t="shared" si="188"/>
        <v>0</v>
      </c>
      <c r="IR164" s="534">
        <f t="shared" si="189"/>
        <v>0</v>
      </c>
      <c r="IT164" s="531">
        <f>IF(EXACT(A164,LCI!A6),LCI!P6,-1*10^6)</f>
        <v>0</v>
      </c>
      <c r="IU164" s="531">
        <f t="shared" si="190"/>
        <v>0</v>
      </c>
      <c r="IV164" s="531">
        <f t="shared" si="191"/>
        <v>0</v>
      </c>
      <c r="IW164" s="531">
        <f t="shared" si="192"/>
        <v>0</v>
      </c>
      <c r="IX164" s="531">
        <f t="shared" si="193"/>
        <v>0</v>
      </c>
      <c r="IY164" s="531">
        <f t="shared" si="194"/>
        <v>0</v>
      </c>
      <c r="IZ164" s="531">
        <f t="shared" si="195"/>
        <v>0</v>
      </c>
      <c r="JA164" s="531">
        <f t="shared" si="196"/>
        <v>0</v>
      </c>
      <c r="JB164" s="531">
        <f t="shared" si="197"/>
        <v>0</v>
      </c>
      <c r="JC164" s="531">
        <f t="shared" si="198"/>
        <v>0</v>
      </c>
      <c r="JD164" s="531">
        <f t="shared" si="199"/>
        <v>0</v>
      </c>
      <c r="JE164" s="531">
        <f t="shared" si="200"/>
        <v>0</v>
      </c>
      <c r="JF164" s="531">
        <f t="shared" si="201"/>
        <v>0</v>
      </c>
      <c r="JG164" s="531">
        <f t="shared" si="202"/>
        <v>0</v>
      </c>
      <c r="JH164" s="531">
        <f t="shared" si="203"/>
        <v>0</v>
      </c>
      <c r="JI164" s="531">
        <f t="shared" si="204"/>
        <v>0</v>
      </c>
      <c r="JJ164" s="531">
        <f t="shared" si="205"/>
        <v>0</v>
      </c>
      <c r="JK164" s="531">
        <f t="shared" si="206"/>
        <v>0</v>
      </c>
      <c r="JL164" s="531">
        <f t="shared" si="207"/>
        <v>0</v>
      </c>
      <c r="JM164" s="531">
        <f t="shared" si="208"/>
        <v>0</v>
      </c>
      <c r="JN164" s="531">
        <f t="shared" si="209"/>
        <v>0</v>
      </c>
      <c r="JO164" s="531">
        <f t="shared" si="210"/>
        <v>0</v>
      </c>
      <c r="JQ164" s="532">
        <f>IF(EXACT(A164,LCI!A6),LCI!Q6,-1*10^6)</f>
        <v>0</v>
      </c>
      <c r="JR164" s="532">
        <f t="shared" si="211"/>
        <v>0</v>
      </c>
      <c r="JS164" s="532">
        <f t="shared" si="212"/>
        <v>0</v>
      </c>
      <c r="JT164" s="532">
        <f t="shared" si="213"/>
        <v>0</v>
      </c>
      <c r="JU164" s="532">
        <f t="shared" si="214"/>
        <v>0</v>
      </c>
      <c r="JV164" s="532">
        <f t="shared" si="215"/>
        <v>0</v>
      </c>
      <c r="JW164" s="532">
        <f t="shared" si="216"/>
        <v>0</v>
      </c>
      <c r="JX164" s="532">
        <f t="shared" si="217"/>
        <v>0</v>
      </c>
      <c r="JY164" s="532">
        <f t="shared" si="218"/>
        <v>0</v>
      </c>
      <c r="JZ164" s="532">
        <f t="shared" si="219"/>
        <v>0</v>
      </c>
      <c r="KA164" s="532">
        <f t="shared" si="220"/>
        <v>0</v>
      </c>
      <c r="KB164" s="532">
        <f t="shared" si="221"/>
        <v>0</v>
      </c>
      <c r="KC164" s="532">
        <f t="shared" si="222"/>
        <v>0</v>
      </c>
      <c r="KD164" s="532">
        <f t="shared" si="223"/>
        <v>0</v>
      </c>
      <c r="KE164" s="532">
        <f t="shared" si="224"/>
        <v>0</v>
      </c>
      <c r="KF164" s="532">
        <f t="shared" si="225"/>
        <v>0</v>
      </c>
      <c r="KG164" s="532">
        <f t="shared" si="226"/>
        <v>0</v>
      </c>
      <c r="KH164" s="532">
        <f t="shared" si="227"/>
        <v>0</v>
      </c>
      <c r="KI164" s="532">
        <f t="shared" si="228"/>
        <v>0</v>
      </c>
      <c r="KJ164" s="532">
        <f t="shared" si="229"/>
        <v>0</v>
      </c>
      <c r="KK164" s="532">
        <f t="shared" si="230"/>
        <v>0</v>
      </c>
      <c r="KL164" s="532">
        <f t="shared" si="231"/>
        <v>0</v>
      </c>
      <c r="KN164" s="533">
        <f>IF(EXACT(A164,LCI!A6),LCI!R6,-1*10^6)</f>
        <v>0</v>
      </c>
      <c r="KO164" s="533">
        <f t="shared" si="232"/>
        <v>0</v>
      </c>
      <c r="KP164" s="533">
        <f t="shared" si="233"/>
        <v>0</v>
      </c>
      <c r="KQ164" s="533">
        <f t="shared" si="234"/>
        <v>0</v>
      </c>
      <c r="KR164" s="533">
        <f t="shared" si="235"/>
        <v>0</v>
      </c>
      <c r="KS164" s="533">
        <f t="shared" si="236"/>
        <v>0</v>
      </c>
      <c r="KT164" s="533">
        <f t="shared" si="237"/>
        <v>0</v>
      </c>
      <c r="KU164" s="533">
        <f t="shared" si="238"/>
        <v>0</v>
      </c>
      <c r="KV164" s="533">
        <f t="shared" si="239"/>
        <v>0</v>
      </c>
      <c r="KW164" s="533">
        <f t="shared" si="240"/>
        <v>0</v>
      </c>
      <c r="KX164" s="533">
        <f t="shared" si="241"/>
        <v>0</v>
      </c>
      <c r="KY164" s="533">
        <f t="shared" si="242"/>
        <v>0</v>
      </c>
      <c r="KZ164" s="533">
        <f t="shared" si="243"/>
        <v>0</v>
      </c>
      <c r="LA164" s="533">
        <f t="shared" si="244"/>
        <v>0</v>
      </c>
      <c r="LB164" s="533">
        <f t="shared" si="245"/>
        <v>0</v>
      </c>
      <c r="LC164" s="533">
        <f t="shared" si="246"/>
        <v>0</v>
      </c>
      <c r="LD164" s="533">
        <f t="shared" si="247"/>
        <v>0</v>
      </c>
      <c r="LE164" s="533">
        <f t="shared" si="248"/>
        <v>0</v>
      </c>
      <c r="LF164" s="533">
        <f t="shared" si="249"/>
        <v>0</v>
      </c>
      <c r="LG164" s="533">
        <f t="shared" si="250"/>
        <v>0</v>
      </c>
      <c r="LH164" s="533">
        <f t="shared" si="251"/>
        <v>0</v>
      </c>
      <c r="LI164" s="533">
        <f t="shared" si="252"/>
        <v>0</v>
      </c>
    </row>
    <row r="165" spans="1:321" x14ac:dyDescent="0.25">
      <c r="A165" s="14" t="str">
        <f>LCI!A7</f>
        <v>Air (kg/yr)</v>
      </c>
      <c r="B165" s="42">
        <f>B45</f>
        <v>0</v>
      </c>
      <c r="C165" s="42">
        <f t="shared" ref="C165:P165" si="265">C45</f>
        <v>0</v>
      </c>
      <c r="D165" s="42">
        <f t="shared" si="265"/>
        <v>0</v>
      </c>
      <c r="E165" s="42">
        <f t="shared" si="265"/>
        <v>0</v>
      </c>
      <c r="F165" s="42">
        <f t="shared" si="265"/>
        <v>0</v>
      </c>
      <c r="G165" s="42">
        <f t="shared" si="265"/>
        <v>0</v>
      </c>
      <c r="H165" s="42">
        <f t="shared" si="265"/>
        <v>0</v>
      </c>
      <c r="I165" s="42">
        <f t="shared" si="265"/>
        <v>0</v>
      </c>
      <c r="J165" s="42">
        <f t="shared" si="265"/>
        <v>1699995.125</v>
      </c>
      <c r="K165" s="42">
        <f t="shared" si="265"/>
        <v>1321644.8</v>
      </c>
      <c r="L165" s="42">
        <f>L45</f>
        <v>3245110</v>
      </c>
      <c r="M165" s="42">
        <f t="shared" si="265"/>
        <v>0</v>
      </c>
      <c r="N165" s="42">
        <f t="shared" si="265"/>
        <v>0</v>
      </c>
      <c r="O165" s="257">
        <f t="shared" si="265"/>
        <v>1475050</v>
      </c>
      <c r="P165" s="251">
        <f t="shared" si="265"/>
        <v>0</v>
      </c>
      <c r="Q165" s="251"/>
      <c r="R165" s="251"/>
      <c r="S165" s="251"/>
      <c r="T165" s="268"/>
      <c r="U165" s="251"/>
      <c r="V165" s="251"/>
      <c r="X165" s="45">
        <f>IF(EXACT(A165,LCI!A7),LCI!G7,-1*10^6)</f>
        <v>0</v>
      </c>
      <c r="Y165" s="47">
        <f t="shared" si="45"/>
        <v>0</v>
      </c>
      <c r="Z165" s="47">
        <f t="shared" si="46"/>
        <v>0</v>
      </c>
      <c r="AA165" s="47">
        <f t="shared" si="47"/>
        <v>0</v>
      </c>
      <c r="AB165" s="47">
        <f t="shared" si="48"/>
        <v>0</v>
      </c>
      <c r="AC165" s="47">
        <f t="shared" si="49"/>
        <v>0</v>
      </c>
      <c r="AD165" s="47">
        <f t="shared" si="8"/>
        <v>0</v>
      </c>
      <c r="AE165" s="47">
        <f t="shared" si="8"/>
        <v>0</v>
      </c>
      <c r="AF165" s="47">
        <f t="shared" si="8"/>
        <v>0</v>
      </c>
      <c r="AG165" s="47">
        <f t="shared" si="8"/>
        <v>0</v>
      </c>
      <c r="AH165" s="47">
        <f t="shared" si="8"/>
        <v>0</v>
      </c>
      <c r="AI165" s="47">
        <f t="shared" si="8"/>
        <v>0</v>
      </c>
      <c r="AJ165" s="47">
        <f t="shared" si="8"/>
        <v>0</v>
      </c>
      <c r="AK165" s="47">
        <f t="shared" si="50"/>
        <v>0</v>
      </c>
      <c r="AL165" s="47">
        <f t="shared" si="51"/>
        <v>0</v>
      </c>
      <c r="AM165" s="260">
        <f t="shared" si="52"/>
        <v>0</v>
      </c>
      <c r="AN165" s="260">
        <f t="shared" si="53"/>
        <v>0</v>
      </c>
      <c r="AO165" s="260">
        <f t="shared" si="54"/>
        <v>0</v>
      </c>
      <c r="AP165" s="260">
        <f t="shared" si="55"/>
        <v>0</v>
      </c>
      <c r="AQ165" s="260">
        <f t="shared" si="56"/>
        <v>0</v>
      </c>
      <c r="AR165" s="260">
        <f t="shared" si="57"/>
        <v>0</v>
      </c>
      <c r="AS165" s="260">
        <f t="shared" si="58"/>
        <v>0</v>
      </c>
      <c r="AU165" s="41">
        <f>IF(EXACT(A165,LCI!A7),LCI!H7,-1*10^6)</f>
        <v>0</v>
      </c>
      <c r="AV165" s="71">
        <f t="shared" si="9"/>
        <v>0</v>
      </c>
      <c r="AW165" s="71">
        <f t="shared" si="10"/>
        <v>0</v>
      </c>
      <c r="AX165" s="71">
        <f t="shared" si="11"/>
        <v>0</v>
      </c>
      <c r="AY165" s="71">
        <f t="shared" si="12"/>
        <v>0</v>
      </c>
      <c r="AZ165" s="71">
        <f t="shared" si="13"/>
        <v>0</v>
      </c>
      <c r="BA165" s="71">
        <f t="shared" si="14"/>
        <v>0</v>
      </c>
      <c r="BB165" s="71">
        <f t="shared" si="15"/>
        <v>0</v>
      </c>
      <c r="BC165" s="71">
        <f t="shared" si="16"/>
        <v>0</v>
      </c>
      <c r="BD165" s="71">
        <f t="shared" si="17"/>
        <v>0</v>
      </c>
      <c r="BE165" s="521">
        <f t="shared" si="18"/>
        <v>0</v>
      </c>
      <c r="BF165" s="71">
        <f t="shared" si="19"/>
        <v>0</v>
      </c>
      <c r="BG165" s="521">
        <f t="shared" si="20"/>
        <v>0</v>
      </c>
      <c r="BH165" s="71">
        <f t="shared" si="263"/>
        <v>0</v>
      </c>
      <c r="BI165" s="71">
        <f t="shared" si="254"/>
        <v>0</v>
      </c>
      <c r="BJ165" s="71">
        <f t="shared" si="255"/>
        <v>0</v>
      </c>
      <c r="BK165" s="71">
        <f t="shared" si="256"/>
        <v>0</v>
      </c>
      <c r="BL165" s="71">
        <f t="shared" si="257"/>
        <v>0</v>
      </c>
      <c r="BM165" s="71">
        <f t="shared" si="258"/>
        <v>0</v>
      </c>
      <c r="BN165" s="71">
        <f t="shared" si="259"/>
        <v>0</v>
      </c>
      <c r="BO165" s="71">
        <f t="shared" si="260"/>
        <v>0</v>
      </c>
      <c r="BP165" s="71">
        <f t="shared" si="261"/>
        <v>0</v>
      </c>
      <c r="BR165" s="507">
        <f>IF(EXACT(A165,LCI!A7),LCI!I7,-1*10^6)</f>
        <v>0</v>
      </c>
      <c r="BS165" s="507">
        <f t="shared" si="59"/>
        <v>0</v>
      </c>
      <c r="BT165" s="507">
        <f t="shared" si="60"/>
        <v>0</v>
      </c>
      <c r="BU165" s="507">
        <f t="shared" si="30"/>
        <v>0</v>
      </c>
      <c r="BV165" s="507">
        <f t="shared" si="30"/>
        <v>0</v>
      </c>
      <c r="BW165" s="507">
        <f t="shared" si="30"/>
        <v>0</v>
      </c>
      <c r="BX165" s="507">
        <f t="shared" si="30"/>
        <v>0</v>
      </c>
      <c r="BY165" s="507">
        <f t="shared" si="30"/>
        <v>0</v>
      </c>
      <c r="BZ165" s="507">
        <f t="shared" si="30"/>
        <v>0</v>
      </c>
      <c r="CA165" s="507">
        <f t="shared" si="30"/>
        <v>0</v>
      </c>
      <c r="CB165" s="507">
        <f t="shared" si="30"/>
        <v>0</v>
      </c>
      <c r="CC165" s="507">
        <f t="shared" si="30"/>
        <v>0</v>
      </c>
      <c r="CD165" s="507">
        <f t="shared" si="30"/>
        <v>0</v>
      </c>
      <c r="CE165" s="507">
        <f t="shared" si="30"/>
        <v>0</v>
      </c>
      <c r="CF165" s="507">
        <f t="shared" si="30"/>
        <v>0</v>
      </c>
      <c r="CG165" s="507">
        <f t="shared" si="30"/>
        <v>0</v>
      </c>
      <c r="CH165" s="507">
        <f t="shared" si="30"/>
        <v>0</v>
      </c>
      <c r="CI165" s="507">
        <f t="shared" si="30"/>
        <v>0</v>
      </c>
      <c r="CJ165" s="507">
        <f t="shared" si="30"/>
        <v>0</v>
      </c>
      <c r="CK165" s="507">
        <f t="shared" si="61"/>
        <v>0</v>
      </c>
      <c r="CL165" s="507">
        <f t="shared" si="61"/>
        <v>0</v>
      </c>
      <c r="CM165" s="507">
        <f t="shared" si="61"/>
        <v>0</v>
      </c>
      <c r="CO165" s="511">
        <f>IF(EXACT(A165,LCI!A7),LCI!F7,-1*10^6)</f>
        <v>0</v>
      </c>
      <c r="CP165" s="511">
        <f t="shared" si="62"/>
        <v>0</v>
      </c>
      <c r="CQ165" s="511">
        <f t="shared" si="31"/>
        <v>0</v>
      </c>
      <c r="CR165" s="511">
        <f t="shared" si="31"/>
        <v>0</v>
      </c>
      <c r="CS165" s="511">
        <f t="shared" si="31"/>
        <v>0</v>
      </c>
      <c r="CT165" s="511">
        <f t="shared" si="31"/>
        <v>0</v>
      </c>
      <c r="CU165" s="511">
        <f t="shared" si="31"/>
        <v>0</v>
      </c>
      <c r="CV165" s="511">
        <f t="shared" si="31"/>
        <v>0</v>
      </c>
      <c r="CW165" s="511">
        <f t="shared" si="31"/>
        <v>0</v>
      </c>
      <c r="CX165" s="511">
        <f t="shared" si="31"/>
        <v>0</v>
      </c>
      <c r="CY165" s="511">
        <f t="shared" si="31"/>
        <v>0</v>
      </c>
      <c r="CZ165" s="511">
        <f t="shared" si="31"/>
        <v>0</v>
      </c>
      <c r="DA165" s="511">
        <f t="shared" si="31"/>
        <v>0</v>
      </c>
      <c r="DB165" s="511">
        <f t="shared" si="31"/>
        <v>0</v>
      </c>
      <c r="DC165" s="511">
        <f t="shared" si="31"/>
        <v>0</v>
      </c>
      <c r="DD165" s="511">
        <f t="shared" si="31"/>
        <v>0</v>
      </c>
      <c r="DE165" s="511">
        <f t="shared" si="31"/>
        <v>0</v>
      </c>
      <c r="DF165" s="511">
        <f t="shared" si="31"/>
        <v>0</v>
      </c>
      <c r="DG165" s="511">
        <f t="shared" si="63"/>
        <v>0</v>
      </c>
      <c r="DH165" s="511">
        <f t="shared" si="63"/>
        <v>0</v>
      </c>
      <c r="DI165" s="511">
        <f t="shared" si="63"/>
        <v>0</v>
      </c>
      <c r="DJ165" s="511">
        <f t="shared" si="63"/>
        <v>0</v>
      </c>
      <c r="DL165" s="530">
        <f>IF(EXACT(A165,LCI!A7),LCI!J7,-1*10^6)</f>
        <v>0</v>
      </c>
      <c r="DM165" s="530">
        <f t="shared" si="64"/>
        <v>0</v>
      </c>
      <c r="DN165" s="530">
        <f t="shared" si="65"/>
        <v>0</v>
      </c>
      <c r="DO165" s="530">
        <f t="shared" si="66"/>
        <v>0</v>
      </c>
      <c r="DP165" s="530">
        <f t="shared" si="67"/>
        <v>0</v>
      </c>
      <c r="DQ165" s="530">
        <f t="shared" si="68"/>
        <v>0</v>
      </c>
      <c r="DR165" s="530">
        <f t="shared" si="69"/>
        <v>0</v>
      </c>
      <c r="DS165" s="530">
        <f t="shared" si="70"/>
        <v>0</v>
      </c>
      <c r="DT165" s="530">
        <f t="shared" si="71"/>
        <v>0</v>
      </c>
      <c r="DU165" s="530">
        <f t="shared" si="72"/>
        <v>0</v>
      </c>
      <c r="DV165" s="530">
        <f t="shared" si="73"/>
        <v>0</v>
      </c>
      <c r="DW165" s="530">
        <f t="shared" si="74"/>
        <v>0</v>
      </c>
      <c r="DX165" s="530">
        <f t="shared" si="75"/>
        <v>0</v>
      </c>
      <c r="DY165" s="530">
        <f t="shared" si="76"/>
        <v>0</v>
      </c>
      <c r="DZ165" s="530">
        <f t="shared" si="77"/>
        <v>0</v>
      </c>
      <c r="EA165" s="530">
        <f t="shared" si="78"/>
        <v>0</v>
      </c>
      <c r="EB165" s="530">
        <f t="shared" si="79"/>
        <v>0</v>
      </c>
      <c r="EC165" s="530">
        <f t="shared" si="80"/>
        <v>0</v>
      </c>
      <c r="ED165" s="530">
        <f t="shared" si="81"/>
        <v>0</v>
      </c>
      <c r="EE165" s="530">
        <f t="shared" si="82"/>
        <v>0</v>
      </c>
      <c r="EF165" s="530">
        <f t="shared" si="83"/>
        <v>0</v>
      </c>
      <c r="EG165" s="530">
        <f t="shared" si="84"/>
        <v>0</v>
      </c>
      <c r="EI165" s="535">
        <f>IF(EXACT(A165,LCI!A7),LCI!K7,-1*10^6)</f>
        <v>0</v>
      </c>
      <c r="EJ165" s="531">
        <f t="shared" si="85"/>
        <v>0</v>
      </c>
      <c r="EK165" s="536">
        <f t="shared" si="86"/>
        <v>0</v>
      </c>
      <c r="EL165" s="531">
        <f t="shared" si="87"/>
        <v>0</v>
      </c>
      <c r="EM165" s="531">
        <f t="shared" si="88"/>
        <v>0</v>
      </c>
      <c r="EN165" s="531">
        <f t="shared" si="89"/>
        <v>0</v>
      </c>
      <c r="EO165" s="531">
        <f t="shared" si="90"/>
        <v>0</v>
      </c>
      <c r="EP165" s="531">
        <f t="shared" si="91"/>
        <v>0</v>
      </c>
      <c r="EQ165" s="531">
        <f t="shared" si="92"/>
        <v>0</v>
      </c>
      <c r="ER165" s="531">
        <f t="shared" si="93"/>
        <v>0</v>
      </c>
      <c r="ES165" s="531">
        <f t="shared" si="94"/>
        <v>0</v>
      </c>
      <c r="ET165" s="531">
        <f t="shared" si="95"/>
        <v>0</v>
      </c>
      <c r="EU165" s="531">
        <f t="shared" si="96"/>
        <v>0</v>
      </c>
      <c r="EV165" s="531">
        <f t="shared" si="97"/>
        <v>0</v>
      </c>
      <c r="EW165" s="531">
        <f t="shared" si="98"/>
        <v>0</v>
      </c>
      <c r="EX165" s="531">
        <f t="shared" si="99"/>
        <v>0</v>
      </c>
      <c r="EY165" s="531">
        <f t="shared" si="100"/>
        <v>0</v>
      </c>
      <c r="EZ165" s="531">
        <f t="shared" si="101"/>
        <v>0</v>
      </c>
      <c r="FA165" s="531">
        <f t="shared" si="102"/>
        <v>0</v>
      </c>
      <c r="FB165" s="531">
        <f t="shared" si="103"/>
        <v>0</v>
      </c>
      <c r="FC165" s="531">
        <f t="shared" si="104"/>
        <v>0</v>
      </c>
      <c r="FD165" s="531">
        <f t="shared" si="105"/>
        <v>0</v>
      </c>
      <c r="FF165" s="532">
        <f>IF(EXACT(A165,LCI!A7),LCI!L7,-1*10^6)</f>
        <v>0</v>
      </c>
      <c r="FG165" s="532">
        <f t="shared" si="106"/>
        <v>0</v>
      </c>
      <c r="FH165" s="532">
        <f t="shared" si="107"/>
        <v>0</v>
      </c>
      <c r="FI165" s="532">
        <f t="shared" si="108"/>
        <v>0</v>
      </c>
      <c r="FJ165" s="532">
        <f t="shared" si="109"/>
        <v>0</v>
      </c>
      <c r="FK165" s="532">
        <f t="shared" si="110"/>
        <v>0</v>
      </c>
      <c r="FL165" s="532">
        <f t="shared" si="111"/>
        <v>0</v>
      </c>
      <c r="FM165" s="532">
        <f t="shared" si="112"/>
        <v>0</v>
      </c>
      <c r="FN165" s="532">
        <f t="shared" si="113"/>
        <v>0</v>
      </c>
      <c r="FO165" s="532">
        <f t="shared" si="114"/>
        <v>0</v>
      </c>
      <c r="FP165" s="532">
        <f t="shared" si="115"/>
        <v>0</v>
      </c>
      <c r="FQ165" s="532">
        <f t="shared" si="116"/>
        <v>0</v>
      </c>
      <c r="FR165" s="532">
        <f t="shared" si="117"/>
        <v>0</v>
      </c>
      <c r="FS165" s="532">
        <f t="shared" si="118"/>
        <v>0</v>
      </c>
      <c r="FT165" s="532">
        <f t="shared" si="119"/>
        <v>0</v>
      </c>
      <c r="FU165" s="532">
        <f t="shared" si="120"/>
        <v>0</v>
      </c>
      <c r="FV165" s="532">
        <f t="shared" si="121"/>
        <v>0</v>
      </c>
      <c r="FW165" s="532">
        <f t="shared" si="122"/>
        <v>0</v>
      </c>
      <c r="FX165" s="532">
        <f t="shared" si="123"/>
        <v>0</v>
      </c>
      <c r="FY165" s="532">
        <f t="shared" si="124"/>
        <v>0</v>
      </c>
      <c r="FZ165" s="532">
        <f t="shared" si="125"/>
        <v>0</v>
      </c>
      <c r="GA165" s="532">
        <f t="shared" si="126"/>
        <v>0</v>
      </c>
      <c r="GC165" s="533">
        <f>IF(EXACT(A165,LCI!A7),LCI!M7,-1*10^6)</f>
        <v>0</v>
      </c>
      <c r="GD165" s="533">
        <f t="shared" si="127"/>
        <v>0</v>
      </c>
      <c r="GE165" s="533">
        <f t="shared" si="128"/>
        <v>0</v>
      </c>
      <c r="GF165" s="533">
        <f t="shared" si="129"/>
        <v>0</v>
      </c>
      <c r="GG165" s="533">
        <f t="shared" si="130"/>
        <v>0</v>
      </c>
      <c r="GH165" s="533">
        <f t="shared" si="131"/>
        <v>0</v>
      </c>
      <c r="GI165" s="533">
        <f t="shared" si="132"/>
        <v>0</v>
      </c>
      <c r="GJ165" s="533">
        <f t="shared" si="133"/>
        <v>0</v>
      </c>
      <c r="GK165" s="533">
        <f t="shared" si="134"/>
        <v>0</v>
      </c>
      <c r="GL165" s="533">
        <f t="shared" si="135"/>
        <v>0</v>
      </c>
      <c r="GM165" s="533">
        <f t="shared" si="136"/>
        <v>0</v>
      </c>
      <c r="GN165" s="533">
        <f t="shared" si="137"/>
        <v>0</v>
      </c>
      <c r="GO165" s="533">
        <f t="shared" si="138"/>
        <v>0</v>
      </c>
      <c r="GP165" s="533">
        <f t="shared" si="139"/>
        <v>0</v>
      </c>
      <c r="GQ165" s="533">
        <f t="shared" si="140"/>
        <v>0</v>
      </c>
      <c r="GR165" s="533">
        <f t="shared" si="141"/>
        <v>0</v>
      </c>
      <c r="GS165" s="533">
        <f t="shared" si="142"/>
        <v>0</v>
      </c>
      <c r="GT165" s="533">
        <f t="shared" si="143"/>
        <v>0</v>
      </c>
      <c r="GU165" s="533">
        <f t="shared" si="144"/>
        <v>0</v>
      </c>
      <c r="GV165" s="533">
        <f t="shared" si="145"/>
        <v>0</v>
      </c>
      <c r="GW165" s="533">
        <f t="shared" si="146"/>
        <v>0</v>
      </c>
      <c r="GX165" s="533">
        <f t="shared" si="147"/>
        <v>0</v>
      </c>
      <c r="GZ165" s="511">
        <f>IF(EXACT(A165,LCI!A7),LCI!N7,-1*10^6)</f>
        <v>0</v>
      </c>
      <c r="HA165" s="511">
        <f t="shared" si="148"/>
        <v>0</v>
      </c>
      <c r="HB165" s="511">
        <f t="shared" si="149"/>
        <v>0</v>
      </c>
      <c r="HC165" s="511">
        <f t="shared" si="150"/>
        <v>0</v>
      </c>
      <c r="HD165" s="511">
        <f t="shared" si="151"/>
        <v>0</v>
      </c>
      <c r="HE165" s="511">
        <f t="shared" si="152"/>
        <v>0</v>
      </c>
      <c r="HF165" s="511">
        <f t="shared" si="153"/>
        <v>0</v>
      </c>
      <c r="HG165" s="511">
        <f t="shared" si="154"/>
        <v>0</v>
      </c>
      <c r="HH165" s="511">
        <f t="shared" si="155"/>
        <v>0</v>
      </c>
      <c r="HI165" s="511">
        <f t="shared" si="156"/>
        <v>0</v>
      </c>
      <c r="HJ165" s="511">
        <f t="shared" si="157"/>
        <v>0</v>
      </c>
      <c r="HK165" s="511">
        <f t="shared" si="158"/>
        <v>0</v>
      </c>
      <c r="HL165" s="511">
        <f t="shared" si="159"/>
        <v>0</v>
      </c>
      <c r="HM165" s="511">
        <f t="shared" si="160"/>
        <v>0</v>
      </c>
      <c r="HN165" s="511">
        <f t="shared" si="161"/>
        <v>0</v>
      </c>
      <c r="HO165" s="511">
        <f t="shared" si="162"/>
        <v>0</v>
      </c>
      <c r="HP165" s="511">
        <f t="shared" si="163"/>
        <v>0</v>
      </c>
      <c r="HQ165" s="511">
        <f t="shared" si="164"/>
        <v>0</v>
      </c>
      <c r="HR165" s="511">
        <f t="shared" si="165"/>
        <v>0</v>
      </c>
      <c r="HS165" s="511">
        <f t="shared" si="166"/>
        <v>0</v>
      </c>
      <c r="HT165" s="511">
        <f t="shared" si="167"/>
        <v>0</v>
      </c>
      <c r="HU165" s="511">
        <f t="shared" si="168"/>
        <v>0</v>
      </c>
      <c r="HW165" s="534">
        <f>IF(EXACT(A165,LCI!A7),LCI!O7,-1*10^6)</f>
        <v>0</v>
      </c>
      <c r="HX165" s="534">
        <f t="shared" si="169"/>
        <v>0</v>
      </c>
      <c r="HY165" s="534">
        <f t="shared" si="170"/>
        <v>0</v>
      </c>
      <c r="HZ165" s="534">
        <f t="shared" si="171"/>
        <v>0</v>
      </c>
      <c r="IA165" s="534">
        <f t="shared" si="172"/>
        <v>0</v>
      </c>
      <c r="IB165" s="534">
        <f t="shared" si="173"/>
        <v>0</v>
      </c>
      <c r="IC165" s="534">
        <f t="shared" si="174"/>
        <v>0</v>
      </c>
      <c r="ID165" s="534">
        <f t="shared" si="175"/>
        <v>0</v>
      </c>
      <c r="IE165" s="534">
        <f t="shared" si="176"/>
        <v>0</v>
      </c>
      <c r="IF165" s="534">
        <f t="shared" si="177"/>
        <v>0</v>
      </c>
      <c r="IG165" s="534">
        <f t="shared" si="178"/>
        <v>0</v>
      </c>
      <c r="IH165" s="534">
        <f t="shared" si="179"/>
        <v>0</v>
      </c>
      <c r="II165" s="534">
        <f t="shared" si="180"/>
        <v>0</v>
      </c>
      <c r="IJ165" s="534">
        <f t="shared" si="181"/>
        <v>0</v>
      </c>
      <c r="IK165" s="534">
        <f t="shared" si="182"/>
        <v>0</v>
      </c>
      <c r="IL165" s="534">
        <f t="shared" si="183"/>
        <v>0</v>
      </c>
      <c r="IM165" s="534">
        <f t="shared" si="184"/>
        <v>0</v>
      </c>
      <c r="IN165" s="534">
        <f t="shared" si="185"/>
        <v>0</v>
      </c>
      <c r="IO165" s="534">
        <f t="shared" si="186"/>
        <v>0</v>
      </c>
      <c r="IP165" s="534">
        <f t="shared" si="187"/>
        <v>0</v>
      </c>
      <c r="IQ165" s="534">
        <f t="shared" si="188"/>
        <v>0</v>
      </c>
      <c r="IR165" s="534">
        <f t="shared" si="189"/>
        <v>0</v>
      </c>
      <c r="IT165" s="531">
        <f>IF(EXACT(A165,LCI!A7),LCI!P7,-1*10^6)</f>
        <v>0</v>
      </c>
      <c r="IU165" s="531">
        <f t="shared" si="190"/>
        <v>0</v>
      </c>
      <c r="IV165" s="531">
        <f t="shared" si="191"/>
        <v>0</v>
      </c>
      <c r="IW165" s="531">
        <f t="shared" si="192"/>
        <v>0</v>
      </c>
      <c r="IX165" s="531">
        <f t="shared" si="193"/>
        <v>0</v>
      </c>
      <c r="IY165" s="531">
        <f t="shared" si="194"/>
        <v>0</v>
      </c>
      <c r="IZ165" s="531">
        <f t="shared" si="195"/>
        <v>0</v>
      </c>
      <c r="JA165" s="531">
        <f t="shared" si="196"/>
        <v>0</v>
      </c>
      <c r="JB165" s="531">
        <f t="shared" si="197"/>
        <v>0</v>
      </c>
      <c r="JC165" s="531">
        <f t="shared" si="198"/>
        <v>0</v>
      </c>
      <c r="JD165" s="531">
        <f t="shared" si="199"/>
        <v>0</v>
      </c>
      <c r="JE165" s="531">
        <f t="shared" si="200"/>
        <v>0</v>
      </c>
      <c r="JF165" s="531">
        <f t="shared" si="201"/>
        <v>0</v>
      </c>
      <c r="JG165" s="531">
        <f t="shared" si="202"/>
        <v>0</v>
      </c>
      <c r="JH165" s="531">
        <f t="shared" si="203"/>
        <v>0</v>
      </c>
      <c r="JI165" s="531">
        <f t="shared" si="204"/>
        <v>0</v>
      </c>
      <c r="JJ165" s="531">
        <f t="shared" si="205"/>
        <v>0</v>
      </c>
      <c r="JK165" s="531">
        <f t="shared" si="206"/>
        <v>0</v>
      </c>
      <c r="JL165" s="531">
        <f t="shared" si="207"/>
        <v>0</v>
      </c>
      <c r="JM165" s="531">
        <f t="shared" si="208"/>
        <v>0</v>
      </c>
      <c r="JN165" s="531">
        <f t="shared" si="209"/>
        <v>0</v>
      </c>
      <c r="JO165" s="531">
        <f t="shared" si="210"/>
        <v>0</v>
      </c>
      <c r="JQ165" s="532">
        <f>IF(EXACT(A165,LCI!A7),LCI!Q7,-1*10^6)</f>
        <v>0</v>
      </c>
      <c r="JR165" s="532">
        <f t="shared" si="211"/>
        <v>0</v>
      </c>
      <c r="JS165" s="532">
        <f t="shared" si="212"/>
        <v>0</v>
      </c>
      <c r="JT165" s="532">
        <f t="shared" si="213"/>
        <v>0</v>
      </c>
      <c r="JU165" s="532">
        <f t="shared" si="214"/>
        <v>0</v>
      </c>
      <c r="JV165" s="532">
        <f t="shared" si="215"/>
        <v>0</v>
      </c>
      <c r="JW165" s="532">
        <f t="shared" si="216"/>
        <v>0</v>
      </c>
      <c r="JX165" s="532">
        <f t="shared" si="217"/>
        <v>0</v>
      </c>
      <c r="JY165" s="532">
        <f t="shared" si="218"/>
        <v>0</v>
      </c>
      <c r="JZ165" s="532">
        <f t="shared" si="219"/>
        <v>0</v>
      </c>
      <c r="KA165" s="532">
        <f t="shared" si="220"/>
        <v>0</v>
      </c>
      <c r="KB165" s="532">
        <f t="shared" si="221"/>
        <v>0</v>
      </c>
      <c r="KC165" s="532">
        <f t="shared" si="222"/>
        <v>0</v>
      </c>
      <c r="KD165" s="532">
        <f t="shared" si="223"/>
        <v>0</v>
      </c>
      <c r="KE165" s="532">
        <f t="shared" si="224"/>
        <v>0</v>
      </c>
      <c r="KF165" s="532">
        <f t="shared" si="225"/>
        <v>0</v>
      </c>
      <c r="KG165" s="532">
        <f t="shared" si="226"/>
        <v>0</v>
      </c>
      <c r="KH165" s="532">
        <f t="shared" si="227"/>
        <v>0</v>
      </c>
      <c r="KI165" s="532">
        <f t="shared" si="228"/>
        <v>0</v>
      </c>
      <c r="KJ165" s="532">
        <f t="shared" si="229"/>
        <v>0</v>
      </c>
      <c r="KK165" s="532">
        <f t="shared" si="230"/>
        <v>0</v>
      </c>
      <c r="KL165" s="532">
        <f t="shared" si="231"/>
        <v>0</v>
      </c>
      <c r="KN165" s="533">
        <f>IF(EXACT(A165,LCI!A7),LCI!R7,-1*10^6)</f>
        <v>0</v>
      </c>
      <c r="KO165" s="533">
        <f t="shared" si="232"/>
        <v>0</v>
      </c>
      <c r="KP165" s="533">
        <f t="shared" si="233"/>
        <v>0</v>
      </c>
      <c r="KQ165" s="533">
        <f t="shared" si="234"/>
        <v>0</v>
      </c>
      <c r="KR165" s="533">
        <f t="shared" si="235"/>
        <v>0</v>
      </c>
      <c r="KS165" s="533">
        <f t="shared" si="236"/>
        <v>0</v>
      </c>
      <c r="KT165" s="533">
        <f t="shared" si="237"/>
        <v>0</v>
      </c>
      <c r="KU165" s="533">
        <f t="shared" si="238"/>
        <v>0</v>
      </c>
      <c r="KV165" s="533">
        <f t="shared" si="239"/>
        <v>0</v>
      </c>
      <c r="KW165" s="533">
        <f t="shared" si="240"/>
        <v>0</v>
      </c>
      <c r="KX165" s="533">
        <f t="shared" si="241"/>
        <v>0</v>
      </c>
      <c r="KY165" s="533">
        <f t="shared" si="242"/>
        <v>0</v>
      </c>
      <c r="KZ165" s="533">
        <f t="shared" si="243"/>
        <v>0</v>
      </c>
      <c r="LA165" s="533">
        <f t="shared" si="244"/>
        <v>0</v>
      </c>
      <c r="LB165" s="533">
        <f t="shared" si="245"/>
        <v>0</v>
      </c>
      <c r="LC165" s="533">
        <f t="shared" si="246"/>
        <v>0</v>
      </c>
      <c r="LD165" s="533">
        <f t="shared" si="247"/>
        <v>0</v>
      </c>
      <c r="LE165" s="533">
        <f t="shared" si="248"/>
        <v>0</v>
      </c>
      <c r="LF165" s="533">
        <f t="shared" si="249"/>
        <v>0</v>
      </c>
      <c r="LG165" s="533">
        <f t="shared" si="250"/>
        <v>0</v>
      </c>
      <c r="LH165" s="533">
        <f t="shared" si="251"/>
        <v>0</v>
      </c>
      <c r="LI165" s="533">
        <f t="shared" si="252"/>
        <v>0</v>
      </c>
    </row>
    <row r="166" spans="1:321" x14ac:dyDescent="0.25">
      <c r="A166" s="14" t="str">
        <f>LCI!A8</f>
        <v>Alpha-Amylase (kg/yr)</v>
      </c>
      <c r="B166" s="42">
        <f>B47</f>
        <v>0</v>
      </c>
      <c r="C166" s="42">
        <f t="shared" ref="C166:I166" si="266">C47</f>
        <v>0</v>
      </c>
      <c r="D166" s="42">
        <f t="shared" si="266"/>
        <v>763.31851799999993</v>
      </c>
      <c r="E166" s="42">
        <f t="shared" si="266"/>
        <v>0</v>
      </c>
      <c r="F166" s="42">
        <f t="shared" si="266"/>
        <v>0</v>
      </c>
      <c r="G166" s="42">
        <f t="shared" si="266"/>
        <v>0</v>
      </c>
      <c r="H166" s="42">
        <f t="shared" si="266"/>
        <v>0</v>
      </c>
      <c r="I166" s="42">
        <f t="shared" si="266"/>
        <v>0</v>
      </c>
      <c r="J166" s="42"/>
      <c r="K166" s="42"/>
      <c r="L166" s="42">
        <f t="shared" ref="C166:P167" si="267">L47</f>
        <v>0</v>
      </c>
      <c r="M166" s="42"/>
      <c r="N166" s="42"/>
      <c r="O166" s="257"/>
      <c r="P166" s="251"/>
      <c r="Q166" s="251"/>
      <c r="R166" s="251"/>
      <c r="S166" s="251"/>
      <c r="T166" s="268"/>
      <c r="U166" s="251"/>
      <c r="V166" s="251"/>
      <c r="X166" s="45">
        <f>IF(EXACT(A166,LCI!A8),LCI!G8,-1*10^6)</f>
        <v>3.31</v>
      </c>
      <c r="Y166" s="47">
        <f t="shared" ref="Y166" si="268">B166*$X166</f>
        <v>0</v>
      </c>
      <c r="Z166" s="47">
        <f t="shared" ref="Z166" si="269">C166*$X166</f>
        <v>0</v>
      </c>
      <c r="AA166" s="47">
        <f t="shared" ref="AA166" si="270">D166*$X166</f>
        <v>2526.58429458</v>
      </c>
      <c r="AB166" s="47">
        <f t="shared" si="48"/>
        <v>0</v>
      </c>
      <c r="AC166" s="47">
        <f t="shared" si="49"/>
        <v>0</v>
      </c>
      <c r="AD166" s="47">
        <f t="shared" si="8"/>
        <v>0</v>
      </c>
      <c r="AE166" s="47">
        <f t="shared" si="8"/>
        <v>0</v>
      </c>
      <c r="AF166" s="47">
        <f t="shared" si="8"/>
        <v>0</v>
      </c>
      <c r="AG166" s="47">
        <f t="shared" si="8"/>
        <v>0</v>
      </c>
      <c r="AH166" s="47">
        <f t="shared" si="8"/>
        <v>0</v>
      </c>
      <c r="AI166" s="47">
        <f t="shared" si="8"/>
        <v>0</v>
      </c>
      <c r="AJ166" s="47">
        <f t="shared" si="8"/>
        <v>0</v>
      </c>
      <c r="AK166" s="47">
        <f t="shared" si="50"/>
        <v>0</v>
      </c>
      <c r="AL166" s="47">
        <f t="shared" si="51"/>
        <v>0</v>
      </c>
      <c r="AM166" s="47">
        <f t="shared" si="52"/>
        <v>0</v>
      </c>
      <c r="AN166" s="260">
        <f t="shared" si="53"/>
        <v>0</v>
      </c>
      <c r="AO166" s="260">
        <f t="shared" si="54"/>
        <v>0</v>
      </c>
      <c r="AP166" s="260">
        <f t="shared" si="55"/>
        <v>0</v>
      </c>
      <c r="AQ166" s="260">
        <f t="shared" si="56"/>
        <v>0</v>
      </c>
      <c r="AR166" s="260">
        <f t="shared" si="57"/>
        <v>0</v>
      </c>
      <c r="AS166" s="260">
        <f t="shared" si="58"/>
        <v>0</v>
      </c>
      <c r="AU166" s="41">
        <f>IF(EXACT(A166,LCI!A8),LCI!H8,-1*10^6)</f>
        <v>1200</v>
      </c>
      <c r="AV166" s="71">
        <f t="shared" si="9"/>
        <v>0</v>
      </c>
      <c r="AW166" s="71">
        <f t="shared" si="10"/>
        <v>0</v>
      </c>
      <c r="AX166" s="71">
        <f t="shared" si="11"/>
        <v>915982.22159999993</v>
      </c>
      <c r="AY166" s="71">
        <f t="shared" si="12"/>
        <v>0</v>
      </c>
      <c r="AZ166" s="71">
        <f t="shared" si="13"/>
        <v>0</v>
      </c>
      <c r="BA166" s="71">
        <f t="shared" si="14"/>
        <v>0</v>
      </c>
      <c r="BB166" s="71">
        <f t="shared" si="15"/>
        <v>0</v>
      </c>
      <c r="BC166" s="71">
        <f t="shared" si="16"/>
        <v>0</v>
      </c>
      <c r="BD166" s="71">
        <f t="shared" si="17"/>
        <v>0</v>
      </c>
      <c r="BE166" s="521">
        <f t="shared" si="18"/>
        <v>0</v>
      </c>
      <c r="BF166" s="71">
        <f t="shared" si="19"/>
        <v>0</v>
      </c>
      <c r="BG166" s="521">
        <f t="shared" si="20"/>
        <v>0</v>
      </c>
      <c r="BH166" s="71">
        <f t="shared" si="263"/>
        <v>0</v>
      </c>
      <c r="BI166" s="71">
        <f t="shared" si="254"/>
        <v>0</v>
      </c>
      <c r="BJ166" s="71">
        <f t="shared" si="255"/>
        <v>0</v>
      </c>
      <c r="BK166" s="71">
        <f t="shared" si="256"/>
        <v>0</v>
      </c>
      <c r="BL166" s="71">
        <f t="shared" si="257"/>
        <v>0</v>
      </c>
      <c r="BM166" s="71">
        <f t="shared" si="258"/>
        <v>0</v>
      </c>
      <c r="BN166" s="71">
        <f t="shared" si="259"/>
        <v>0</v>
      </c>
      <c r="BO166" s="71">
        <f t="shared" si="260"/>
        <v>0</v>
      </c>
      <c r="BP166" s="71">
        <f t="shared" si="261"/>
        <v>0</v>
      </c>
      <c r="BR166" s="507">
        <f>IF(EXACT(A166,LCI!A8),LCI!I8,-1*10^6)</f>
        <v>0</v>
      </c>
      <c r="BS166" s="507">
        <f t="shared" si="59"/>
        <v>0</v>
      </c>
      <c r="BT166" s="507">
        <f t="shared" si="60"/>
        <v>0</v>
      </c>
      <c r="BU166" s="507">
        <f t="shared" si="30"/>
        <v>0</v>
      </c>
      <c r="BV166" s="507">
        <f t="shared" si="30"/>
        <v>0</v>
      </c>
      <c r="BW166" s="507">
        <f t="shared" si="30"/>
        <v>0</v>
      </c>
      <c r="BX166" s="507">
        <f t="shared" si="30"/>
        <v>0</v>
      </c>
      <c r="BY166" s="507">
        <f t="shared" si="30"/>
        <v>0</v>
      </c>
      <c r="BZ166" s="507">
        <f t="shared" si="30"/>
        <v>0</v>
      </c>
      <c r="CA166" s="507">
        <f t="shared" si="30"/>
        <v>0</v>
      </c>
      <c r="CB166" s="507">
        <f t="shared" si="30"/>
        <v>0</v>
      </c>
      <c r="CC166" s="507">
        <f t="shared" si="30"/>
        <v>0</v>
      </c>
      <c r="CD166" s="507">
        <f t="shared" si="30"/>
        <v>0</v>
      </c>
      <c r="CE166" s="507">
        <f t="shared" si="30"/>
        <v>0</v>
      </c>
      <c r="CF166" s="507">
        <f t="shared" si="30"/>
        <v>0</v>
      </c>
      <c r="CG166" s="507">
        <f t="shared" si="30"/>
        <v>0</v>
      </c>
      <c r="CH166" s="507">
        <f t="shared" si="30"/>
        <v>0</v>
      </c>
      <c r="CI166" s="507">
        <f t="shared" si="30"/>
        <v>0</v>
      </c>
      <c r="CJ166" s="507">
        <f t="shared" si="30"/>
        <v>0</v>
      </c>
      <c r="CK166" s="507">
        <f t="shared" si="61"/>
        <v>0</v>
      </c>
      <c r="CL166" s="507">
        <f t="shared" si="61"/>
        <v>0</v>
      </c>
      <c r="CM166" s="507">
        <f t="shared" si="61"/>
        <v>0</v>
      </c>
      <c r="CO166" s="511">
        <f>IF(EXACT(A166,LCI!A8),LCI!F8,-1*10^6)</f>
        <v>191</v>
      </c>
      <c r="CP166" s="511">
        <f t="shared" si="62"/>
        <v>0</v>
      </c>
      <c r="CQ166" s="511">
        <f t="shared" si="31"/>
        <v>0</v>
      </c>
      <c r="CR166" s="511">
        <f t="shared" si="31"/>
        <v>145793.83693799999</v>
      </c>
      <c r="CS166" s="511">
        <f t="shared" si="31"/>
        <v>0</v>
      </c>
      <c r="CT166" s="511">
        <f t="shared" si="31"/>
        <v>0</v>
      </c>
      <c r="CU166" s="511">
        <f t="shared" si="31"/>
        <v>0</v>
      </c>
      <c r="CV166" s="511">
        <f t="shared" si="31"/>
        <v>0</v>
      </c>
      <c r="CW166" s="511">
        <f t="shared" si="31"/>
        <v>0</v>
      </c>
      <c r="CX166" s="511">
        <f t="shared" si="31"/>
        <v>0</v>
      </c>
      <c r="CY166" s="511">
        <f t="shared" si="31"/>
        <v>0</v>
      </c>
      <c r="CZ166" s="511">
        <f t="shared" si="31"/>
        <v>0</v>
      </c>
      <c r="DA166" s="511">
        <f t="shared" si="31"/>
        <v>0</v>
      </c>
      <c r="DB166" s="511">
        <f t="shared" si="31"/>
        <v>0</v>
      </c>
      <c r="DC166" s="511">
        <f t="shared" si="31"/>
        <v>0</v>
      </c>
      <c r="DD166" s="511">
        <f t="shared" si="31"/>
        <v>0</v>
      </c>
      <c r="DE166" s="511">
        <f t="shared" si="31"/>
        <v>0</v>
      </c>
      <c r="DF166" s="511">
        <f t="shared" si="31"/>
        <v>0</v>
      </c>
      <c r="DG166" s="511">
        <f t="shared" si="63"/>
        <v>0</v>
      </c>
      <c r="DH166" s="511">
        <f t="shared" si="63"/>
        <v>0</v>
      </c>
      <c r="DI166" s="511">
        <f t="shared" si="63"/>
        <v>0</v>
      </c>
      <c r="DJ166" s="511">
        <f t="shared" si="63"/>
        <v>0</v>
      </c>
      <c r="DL166" s="530">
        <f>IF(EXACT(A166,LCI!A8),LCI!J8,-1*10^6)</f>
        <v>0</v>
      </c>
      <c r="DM166" s="530">
        <f t="shared" si="64"/>
        <v>0</v>
      </c>
      <c r="DN166" s="530">
        <f t="shared" si="65"/>
        <v>0</v>
      </c>
      <c r="DO166" s="530">
        <f t="shared" si="66"/>
        <v>0</v>
      </c>
      <c r="DP166" s="530">
        <f t="shared" si="67"/>
        <v>0</v>
      </c>
      <c r="DQ166" s="530">
        <f t="shared" si="68"/>
        <v>0</v>
      </c>
      <c r="DR166" s="530">
        <f t="shared" si="69"/>
        <v>0</v>
      </c>
      <c r="DS166" s="530">
        <f t="shared" si="70"/>
        <v>0</v>
      </c>
      <c r="DT166" s="530">
        <f t="shared" si="71"/>
        <v>0</v>
      </c>
      <c r="DU166" s="530">
        <f t="shared" si="72"/>
        <v>0</v>
      </c>
      <c r="DV166" s="530">
        <f t="shared" si="73"/>
        <v>0</v>
      </c>
      <c r="DW166" s="530">
        <f t="shared" si="74"/>
        <v>0</v>
      </c>
      <c r="DX166" s="530">
        <f t="shared" si="75"/>
        <v>0</v>
      </c>
      <c r="DY166" s="530">
        <f t="shared" si="76"/>
        <v>0</v>
      </c>
      <c r="DZ166" s="530">
        <f t="shared" si="77"/>
        <v>0</v>
      </c>
      <c r="EA166" s="530">
        <f t="shared" si="78"/>
        <v>0</v>
      </c>
      <c r="EB166" s="530">
        <f t="shared" si="79"/>
        <v>0</v>
      </c>
      <c r="EC166" s="530">
        <f t="shared" si="80"/>
        <v>0</v>
      </c>
      <c r="ED166" s="530">
        <f t="shared" si="81"/>
        <v>0</v>
      </c>
      <c r="EE166" s="530">
        <f t="shared" si="82"/>
        <v>0</v>
      </c>
      <c r="EF166" s="530">
        <f t="shared" si="83"/>
        <v>0</v>
      </c>
      <c r="EG166" s="530">
        <f t="shared" si="84"/>
        <v>0</v>
      </c>
      <c r="EI166" s="535">
        <f>IF(EXACT(A166,LCI!A8),LCI!K8,-1*10^6)</f>
        <v>0</v>
      </c>
      <c r="EJ166" s="531">
        <f t="shared" si="85"/>
        <v>0</v>
      </c>
      <c r="EK166" s="536">
        <f t="shared" si="86"/>
        <v>0</v>
      </c>
      <c r="EL166" s="531">
        <f t="shared" si="87"/>
        <v>0</v>
      </c>
      <c r="EM166" s="531">
        <f t="shared" si="88"/>
        <v>0</v>
      </c>
      <c r="EN166" s="531">
        <f t="shared" si="89"/>
        <v>0</v>
      </c>
      <c r="EO166" s="531">
        <f t="shared" si="90"/>
        <v>0</v>
      </c>
      <c r="EP166" s="531">
        <f t="shared" si="91"/>
        <v>0</v>
      </c>
      <c r="EQ166" s="531">
        <f t="shared" si="92"/>
        <v>0</v>
      </c>
      <c r="ER166" s="531">
        <f t="shared" si="93"/>
        <v>0</v>
      </c>
      <c r="ES166" s="531">
        <f t="shared" si="94"/>
        <v>0</v>
      </c>
      <c r="ET166" s="531">
        <f t="shared" si="95"/>
        <v>0</v>
      </c>
      <c r="EU166" s="531">
        <f t="shared" si="96"/>
        <v>0</v>
      </c>
      <c r="EV166" s="531">
        <f t="shared" si="97"/>
        <v>0</v>
      </c>
      <c r="EW166" s="531">
        <f t="shared" si="98"/>
        <v>0</v>
      </c>
      <c r="EX166" s="531">
        <f t="shared" si="99"/>
        <v>0</v>
      </c>
      <c r="EY166" s="531">
        <f t="shared" si="100"/>
        <v>0</v>
      </c>
      <c r="EZ166" s="531">
        <f t="shared" si="101"/>
        <v>0</v>
      </c>
      <c r="FA166" s="531">
        <f t="shared" si="102"/>
        <v>0</v>
      </c>
      <c r="FB166" s="531">
        <f t="shared" si="103"/>
        <v>0</v>
      </c>
      <c r="FC166" s="531">
        <f t="shared" si="104"/>
        <v>0</v>
      </c>
      <c r="FD166" s="531">
        <f t="shared" si="105"/>
        <v>0</v>
      </c>
      <c r="FF166" s="532">
        <f>IF(EXACT(A166,LCI!A8),LCI!L8,-1*10^6)</f>
        <v>0</v>
      </c>
      <c r="FG166" s="532">
        <f t="shared" si="106"/>
        <v>0</v>
      </c>
      <c r="FH166" s="532">
        <f t="shared" si="107"/>
        <v>0</v>
      </c>
      <c r="FI166" s="532">
        <f t="shared" si="108"/>
        <v>0</v>
      </c>
      <c r="FJ166" s="532">
        <f t="shared" si="109"/>
        <v>0</v>
      </c>
      <c r="FK166" s="532">
        <f t="shared" si="110"/>
        <v>0</v>
      </c>
      <c r="FL166" s="532">
        <f t="shared" si="111"/>
        <v>0</v>
      </c>
      <c r="FM166" s="532">
        <f t="shared" si="112"/>
        <v>0</v>
      </c>
      <c r="FN166" s="532">
        <f t="shared" si="113"/>
        <v>0</v>
      </c>
      <c r="FO166" s="532">
        <f t="shared" si="114"/>
        <v>0</v>
      </c>
      <c r="FP166" s="532">
        <f t="shared" si="115"/>
        <v>0</v>
      </c>
      <c r="FQ166" s="532">
        <f t="shared" si="116"/>
        <v>0</v>
      </c>
      <c r="FR166" s="532">
        <f t="shared" si="117"/>
        <v>0</v>
      </c>
      <c r="FS166" s="532">
        <f t="shared" si="118"/>
        <v>0</v>
      </c>
      <c r="FT166" s="532">
        <f t="shared" si="119"/>
        <v>0</v>
      </c>
      <c r="FU166" s="532">
        <f t="shared" si="120"/>
        <v>0</v>
      </c>
      <c r="FV166" s="532">
        <f t="shared" si="121"/>
        <v>0</v>
      </c>
      <c r="FW166" s="532">
        <f t="shared" si="122"/>
        <v>0</v>
      </c>
      <c r="FX166" s="532">
        <f t="shared" si="123"/>
        <v>0</v>
      </c>
      <c r="FY166" s="532">
        <f t="shared" si="124"/>
        <v>0</v>
      </c>
      <c r="FZ166" s="532">
        <f t="shared" si="125"/>
        <v>0</v>
      </c>
      <c r="GA166" s="532">
        <f t="shared" si="126"/>
        <v>0</v>
      </c>
      <c r="GC166" s="533">
        <f>IF(EXACT(A166,LCI!A8),LCI!M8,-1*10^6)</f>
        <v>0</v>
      </c>
      <c r="GD166" s="533">
        <f t="shared" si="127"/>
        <v>0</v>
      </c>
      <c r="GE166" s="533">
        <f t="shared" si="128"/>
        <v>0</v>
      </c>
      <c r="GF166" s="533">
        <f t="shared" si="129"/>
        <v>0</v>
      </c>
      <c r="GG166" s="533">
        <f t="shared" si="130"/>
        <v>0</v>
      </c>
      <c r="GH166" s="533">
        <f t="shared" si="131"/>
        <v>0</v>
      </c>
      <c r="GI166" s="533">
        <f t="shared" si="132"/>
        <v>0</v>
      </c>
      <c r="GJ166" s="533">
        <f t="shared" si="133"/>
        <v>0</v>
      </c>
      <c r="GK166" s="533">
        <f t="shared" si="134"/>
        <v>0</v>
      </c>
      <c r="GL166" s="533">
        <f t="shared" si="135"/>
        <v>0</v>
      </c>
      <c r="GM166" s="533">
        <f t="shared" si="136"/>
        <v>0</v>
      </c>
      <c r="GN166" s="533">
        <f t="shared" si="137"/>
        <v>0</v>
      </c>
      <c r="GO166" s="533">
        <f t="shared" si="138"/>
        <v>0</v>
      </c>
      <c r="GP166" s="533">
        <f t="shared" si="139"/>
        <v>0</v>
      </c>
      <c r="GQ166" s="533">
        <f t="shared" si="140"/>
        <v>0</v>
      </c>
      <c r="GR166" s="533">
        <f t="shared" si="141"/>
        <v>0</v>
      </c>
      <c r="GS166" s="533">
        <f t="shared" si="142"/>
        <v>0</v>
      </c>
      <c r="GT166" s="533">
        <f t="shared" si="143"/>
        <v>0</v>
      </c>
      <c r="GU166" s="533">
        <f t="shared" si="144"/>
        <v>0</v>
      </c>
      <c r="GV166" s="533">
        <f t="shared" si="145"/>
        <v>0</v>
      </c>
      <c r="GW166" s="533">
        <f t="shared" si="146"/>
        <v>0</v>
      </c>
      <c r="GX166" s="533">
        <f t="shared" si="147"/>
        <v>0</v>
      </c>
      <c r="GZ166" s="511">
        <f>IF(EXACT(A166,LCI!A8),LCI!N8,-1*10^6)</f>
        <v>0</v>
      </c>
      <c r="HA166" s="511">
        <f t="shared" si="148"/>
        <v>0</v>
      </c>
      <c r="HB166" s="511">
        <f t="shared" si="149"/>
        <v>0</v>
      </c>
      <c r="HC166" s="511">
        <f t="shared" si="150"/>
        <v>0</v>
      </c>
      <c r="HD166" s="511">
        <f t="shared" si="151"/>
        <v>0</v>
      </c>
      <c r="HE166" s="511">
        <f t="shared" si="152"/>
        <v>0</v>
      </c>
      <c r="HF166" s="511">
        <f t="shared" si="153"/>
        <v>0</v>
      </c>
      <c r="HG166" s="511">
        <f t="shared" si="154"/>
        <v>0</v>
      </c>
      <c r="HH166" s="511">
        <f t="shared" si="155"/>
        <v>0</v>
      </c>
      <c r="HI166" s="511">
        <f t="shared" si="156"/>
        <v>0</v>
      </c>
      <c r="HJ166" s="511">
        <f t="shared" si="157"/>
        <v>0</v>
      </c>
      <c r="HK166" s="511">
        <f t="shared" si="158"/>
        <v>0</v>
      </c>
      <c r="HL166" s="511">
        <f t="shared" si="159"/>
        <v>0</v>
      </c>
      <c r="HM166" s="511">
        <f t="shared" si="160"/>
        <v>0</v>
      </c>
      <c r="HN166" s="511">
        <f t="shared" si="161"/>
        <v>0</v>
      </c>
      <c r="HO166" s="511">
        <f t="shared" si="162"/>
        <v>0</v>
      </c>
      <c r="HP166" s="511">
        <f t="shared" si="163"/>
        <v>0</v>
      </c>
      <c r="HQ166" s="511">
        <f t="shared" si="164"/>
        <v>0</v>
      </c>
      <c r="HR166" s="511">
        <f t="shared" si="165"/>
        <v>0</v>
      </c>
      <c r="HS166" s="511">
        <f t="shared" si="166"/>
        <v>0</v>
      </c>
      <c r="HT166" s="511">
        <f t="shared" si="167"/>
        <v>0</v>
      </c>
      <c r="HU166" s="511">
        <f t="shared" si="168"/>
        <v>0</v>
      </c>
      <c r="HW166" s="534">
        <f>IF(EXACT(A166,LCI!A8),LCI!O8,-1*10^6)</f>
        <v>0</v>
      </c>
      <c r="HX166" s="534">
        <f t="shared" si="169"/>
        <v>0</v>
      </c>
      <c r="HY166" s="534">
        <f t="shared" si="170"/>
        <v>0</v>
      </c>
      <c r="HZ166" s="534">
        <f t="shared" si="171"/>
        <v>0</v>
      </c>
      <c r="IA166" s="534">
        <f t="shared" si="172"/>
        <v>0</v>
      </c>
      <c r="IB166" s="534">
        <f t="shared" si="173"/>
        <v>0</v>
      </c>
      <c r="IC166" s="534">
        <f t="shared" si="174"/>
        <v>0</v>
      </c>
      <c r="ID166" s="534">
        <f t="shared" si="175"/>
        <v>0</v>
      </c>
      <c r="IE166" s="534">
        <f t="shared" si="176"/>
        <v>0</v>
      </c>
      <c r="IF166" s="534">
        <f t="shared" si="177"/>
        <v>0</v>
      </c>
      <c r="IG166" s="534">
        <f t="shared" si="178"/>
        <v>0</v>
      </c>
      <c r="IH166" s="534">
        <f t="shared" si="179"/>
        <v>0</v>
      </c>
      <c r="II166" s="534">
        <f t="shared" si="180"/>
        <v>0</v>
      </c>
      <c r="IJ166" s="534">
        <f t="shared" si="181"/>
        <v>0</v>
      </c>
      <c r="IK166" s="534">
        <f t="shared" si="182"/>
        <v>0</v>
      </c>
      <c r="IL166" s="534">
        <f t="shared" si="183"/>
        <v>0</v>
      </c>
      <c r="IM166" s="534">
        <f t="shared" si="184"/>
        <v>0</v>
      </c>
      <c r="IN166" s="534">
        <f t="shared" si="185"/>
        <v>0</v>
      </c>
      <c r="IO166" s="534">
        <f t="shared" si="186"/>
        <v>0</v>
      </c>
      <c r="IP166" s="534">
        <f t="shared" si="187"/>
        <v>0</v>
      </c>
      <c r="IQ166" s="534">
        <f t="shared" si="188"/>
        <v>0</v>
      </c>
      <c r="IR166" s="534">
        <f t="shared" si="189"/>
        <v>0</v>
      </c>
      <c r="IT166" s="531">
        <f>IF(EXACT(A166,LCI!A8),LCI!P8,-1*10^6)</f>
        <v>0</v>
      </c>
      <c r="IU166" s="531">
        <f t="shared" si="190"/>
        <v>0</v>
      </c>
      <c r="IV166" s="531">
        <f t="shared" si="191"/>
        <v>0</v>
      </c>
      <c r="IW166" s="531">
        <f t="shared" si="192"/>
        <v>0</v>
      </c>
      <c r="IX166" s="531">
        <f t="shared" si="193"/>
        <v>0</v>
      </c>
      <c r="IY166" s="531">
        <f t="shared" si="194"/>
        <v>0</v>
      </c>
      <c r="IZ166" s="531">
        <f t="shared" si="195"/>
        <v>0</v>
      </c>
      <c r="JA166" s="531">
        <f t="shared" si="196"/>
        <v>0</v>
      </c>
      <c r="JB166" s="531">
        <f t="shared" si="197"/>
        <v>0</v>
      </c>
      <c r="JC166" s="531">
        <f t="shared" si="198"/>
        <v>0</v>
      </c>
      <c r="JD166" s="531">
        <f t="shared" si="199"/>
        <v>0</v>
      </c>
      <c r="JE166" s="531">
        <f t="shared" si="200"/>
        <v>0</v>
      </c>
      <c r="JF166" s="531">
        <f t="shared" si="201"/>
        <v>0</v>
      </c>
      <c r="JG166" s="531">
        <f t="shared" si="202"/>
        <v>0</v>
      </c>
      <c r="JH166" s="531">
        <f t="shared" si="203"/>
        <v>0</v>
      </c>
      <c r="JI166" s="531">
        <f t="shared" si="204"/>
        <v>0</v>
      </c>
      <c r="JJ166" s="531">
        <f t="shared" si="205"/>
        <v>0</v>
      </c>
      <c r="JK166" s="531">
        <f t="shared" si="206"/>
        <v>0</v>
      </c>
      <c r="JL166" s="531">
        <f t="shared" si="207"/>
        <v>0</v>
      </c>
      <c r="JM166" s="531">
        <f t="shared" si="208"/>
        <v>0</v>
      </c>
      <c r="JN166" s="531">
        <f t="shared" si="209"/>
        <v>0</v>
      </c>
      <c r="JO166" s="531">
        <f t="shared" si="210"/>
        <v>0</v>
      </c>
      <c r="JQ166" s="532">
        <f>IF(EXACT(A166,LCI!A8),LCI!Q8,-1*10^6)</f>
        <v>0</v>
      </c>
      <c r="JR166" s="532">
        <f t="shared" si="211"/>
        <v>0</v>
      </c>
      <c r="JS166" s="532">
        <f t="shared" si="212"/>
        <v>0</v>
      </c>
      <c r="JT166" s="532">
        <f t="shared" si="213"/>
        <v>0</v>
      </c>
      <c r="JU166" s="532">
        <f t="shared" si="214"/>
        <v>0</v>
      </c>
      <c r="JV166" s="532">
        <f t="shared" si="215"/>
        <v>0</v>
      </c>
      <c r="JW166" s="532">
        <f t="shared" si="216"/>
        <v>0</v>
      </c>
      <c r="JX166" s="532">
        <f t="shared" si="217"/>
        <v>0</v>
      </c>
      <c r="JY166" s="532">
        <f t="shared" si="218"/>
        <v>0</v>
      </c>
      <c r="JZ166" s="532">
        <f t="shared" si="219"/>
        <v>0</v>
      </c>
      <c r="KA166" s="532">
        <f t="shared" si="220"/>
        <v>0</v>
      </c>
      <c r="KB166" s="532">
        <f t="shared" si="221"/>
        <v>0</v>
      </c>
      <c r="KC166" s="532">
        <f t="shared" si="222"/>
        <v>0</v>
      </c>
      <c r="KD166" s="532">
        <f t="shared" si="223"/>
        <v>0</v>
      </c>
      <c r="KE166" s="532">
        <f t="shared" si="224"/>
        <v>0</v>
      </c>
      <c r="KF166" s="532">
        <f t="shared" si="225"/>
        <v>0</v>
      </c>
      <c r="KG166" s="532">
        <f t="shared" si="226"/>
        <v>0</v>
      </c>
      <c r="KH166" s="532">
        <f t="shared" si="227"/>
        <v>0</v>
      </c>
      <c r="KI166" s="532">
        <f t="shared" si="228"/>
        <v>0</v>
      </c>
      <c r="KJ166" s="532">
        <f t="shared" si="229"/>
        <v>0</v>
      </c>
      <c r="KK166" s="532">
        <f t="shared" si="230"/>
        <v>0</v>
      </c>
      <c r="KL166" s="532">
        <f t="shared" si="231"/>
        <v>0</v>
      </c>
      <c r="KN166" s="533">
        <f>IF(EXACT(A166,LCI!A8),LCI!R8,-1*10^6)</f>
        <v>0</v>
      </c>
      <c r="KO166" s="533">
        <f t="shared" si="232"/>
        <v>0</v>
      </c>
      <c r="KP166" s="533">
        <f t="shared" si="233"/>
        <v>0</v>
      </c>
      <c r="KQ166" s="533">
        <f t="shared" si="234"/>
        <v>0</v>
      </c>
      <c r="KR166" s="533">
        <f t="shared" si="235"/>
        <v>0</v>
      </c>
      <c r="KS166" s="533">
        <f t="shared" si="236"/>
        <v>0</v>
      </c>
      <c r="KT166" s="533">
        <f t="shared" si="237"/>
        <v>0</v>
      </c>
      <c r="KU166" s="533">
        <f t="shared" si="238"/>
        <v>0</v>
      </c>
      <c r="KV166" s="533">
        <f t="shared" si="239"/>
        <v>0</v>
      </c>
      <c r="KW166" s="533">
        <f t="shared" si="240"/>
        <v>0</v>
      </c>
      <c r="KX166" s="533">
        <f t="shared" si="241"/>
        <v>0</v>
      </c>
      <c r="KY166" s="533">
        <f t="shared" si="242"/>
        <v>0</v>
      </c>
      <c r="KZ166" s="533">
        <f t="shared" si="243"/>
        <v>0</v>
      </c>
      <c r="LA166" s="533">
        <f t="shared" si="244"/>
        <v>0</v>
      </c>
      <c r="LB166" s="533">
        <f t="shared" si="245"/>
        <v>0</v>
      </c>
      <c r="LC166" s="533">
        <f t="shared" si="246"/>
        <v>0</v>
      </c>
      <c r="LD166" s="533">
        <f t="shared" si="247"/>
        <v>0</v>
      </c>
      <c r="LE166" s="533">
        <f t="shared" si="248"/>
        <v>0</v>
      </c>
      <c r="LF166" s="533">
        <f t="shared" si="249"/>
        <v>0</v>
      </c>
      <c r="LG166" s="533">
        <f t="shared" si="250"/>
        <v>0</v>
      </c>
      <c r="LH166" s="533">
        <f t="shared" si="251"/>
        <v>0</v>
      </c>
      <c r="LI166" s="533">
        <f t="shared" si="252"/>
        <v>0</v>
      </c>
    </row>
    <row r="167" spans="1:321" x14ac:dyDescent="0.25">
      <c r="A167" s="14" t="str">
        <f>LCI!A9</f>
        <v>Ammonia (kg/yr)</v>
      </c>
      <c r="B167" s="42">
        <f>B48</f>
        <v>0</v>
      </c>
      <c r="C167" s="42">
        <f t="shared" si="267"/>
        <v>0</v>
      </c>
      <c r="D167" s="42">
        <f t="shared" si="267"/>
        <v>0</v>
      </c>
      <c r="E167" s="42">
        <f t="shared" si="267"/>
        <v>0</v>
      </c>
      <c r="F167" s="42">
        <f t="shared" si="267"/>
        <v>0</v>
      </c>
      <c r="G167" s="42">
        <f t="shared" si="267"/>
        <v>0</v>
      </c>
      <c r="H167" s="42">
        <f t="shared" si="267"/>
        <v>0</v>
      </c>
      <c r="I167" s="42">
        <f t="shared" si="267"/>
        <v>0</v>
      </c>
      <c r="J167" s="42">
        <f t="shared" si="267"/>
        <v>0</v>
      </c>
      <c r="K167" s="42">
        <f t="shared" si="267"/>
        <v>0</v>
      </c>
      <c r="L167" s="42">
        <f t="shared" si="267"/>
        <v>0</v>
      </c>
      <c r="M167" s="42">
        <f t="shared" si="267"/>
        <v>0</v>
      </c>
      <c r="N167" s="42">
        <f t="shared" si="267"/>
        <v>0</v>
      </c>
      <c r="O167" s="257">
        <f t="shared" si="267"/>
        <v>0</v>
      </c>
      <c r="P167" s="251">
        <f t="shared" si="267"/>
        <v>0</v>
      </c>
      <c r="Q167" s="251"/>
      <c r="R167" s="251"/>
      <c r="S167" s="251"/>
      <c r="T167" s="268"/>
      <c r="U167" s="251"/>
      <c r="V167" s="251"/>
      <c r="X167" s="45">
        <f>IF(EXACT(A167,LCI!A9),LCI!G9,-1*10^6)</f>
        <v>0.42</v>
      </c>
      <c r="Y167" s="47">
        <f t="shared" si="45"/>
        <v>0</v>
      </c>
      <c r="Z167" s="47">
        <f t="shared" si="46"/>
        <v>0</v>
      </c>
      <c r="AA167" s="47">
        <f t="shared" si="47"/>
        <v>0</v>
      </c>
      <c r="AB167" s="47">
        <f t="shared" si="48"/>
        <v>0</v>
      </c>
      <c r="AC167" s="47">
        <f t="shared" si="49"/>
        <v>0</v>
      </c>
      <c r="AD167" s="47">
        <f t="shared" si="8"/>
        <v>0</v>
      </c>
      <c r="AE167" s="47">
        <f t="shared" si="8"/>
        <v>0</v>
      </c>
      <c r="AF167" s="47">
        <f t="shared" si="8"/>
        <v>0</v>
      </c>
      <c r="AG167" s="47">
        <f t="shared" si="8"/>
        <v>0</v>
      </c>
      <c r="AH167" s="47">
        <f t="shared" si="8"/>
        <v>0</v>
      </c>
      <c r="AI167" s="47">
        <f t="shared" si="8"/>
        <v>0</v>
      </c>
      <c r="AJ167" s="47">
        <f t="shared" si="8"/>
        <v>0</v>
      </c>
      <c r="AK167" s="47">
        <f t="shared" si="50"/>
        <v>0</v>
      </c>
      <c r="AL167" s="262">
        <f t="shared" si="51"/>
        <v>0</v>
      </c>
      <c r="AM167" s="260">
        <f t="shared" si="52"/>
        <v>0</v>
      </c>
      <c r="AN167" s="260">
        <f t="shared" si="53"/>
        <v>0</v>
      </c>
      <c r="AO167" s="260">
        <f t="shared" si="54"/>
        <v>0</v>
      </c>
      <c r="AP167" s="260">
        <f t="shared" si="55"/>
        <v>0</v>
      </c>
      <c r="AQ167" s="260">
        <f t="shared" si="56"/>
        <v>0</v>
      </c>
      <c r="AR167" s="260">
        <f t="shared" si="57"/>
        <v>0</v>
      </c>
      <c r="AS167" s="260">
        <f t="shared" si="58"/>
        <v>0</v>
      </c>
      <c r="AU167" s="41">
        <f>IF(EXACT(A167,LCI!A9),LCI!H9,-1*10^6)</f>
        <v>3373.95</v>
      </c>
      <c r="AV167" s="71">
        <f t="shared" si="9"/>
        <v>0</v>
      </c>
      <c r="AW167" s="71">
        <f t="shared" si="10"/>
        <v>0</v>
      </c>
      <c r="AX167" s="71">
        <f t="shared" si="11"/>
        <v>0</v>
      </c>
      <c r="AY167" s="71">
        <f t="shared" si="12"/>
        <v>0</v>
      </c>
      <c r="AZ167" s="71">
        <f t="shared" si="13"/>
        <v>0</v>
      </c>
      <c r="BA167" s="71">
        <f t="shared" si="14"/>
        <v>0</v>
      </c>
      <c r="BB167" s="71">
        <f t="shared" si="15"/>
        <v>0</v>
      </c>
      <c r="BC167" s="71">
        <f t="shared" si="16"/>
        <v>0</v>
      </c>
      <c r="BD167" s="71">
        <f t="shared" si="17"/>
        <v>0</v>
      </c>
      <c r="BE167" s="521">
        <f t="shared" si="18"/>
        <v>0</v>
      </c>
      <c r="BF167" s="71">
        <f t="shared" si="19"/>
        <v>0</v>
      </c>
      <c r="BG167" s="521">
        <f t="shared" si="20"/>
        <v>0</v>
      </c>
      <c r="BH167" s="71">
        <f t="shared" si="263"/>
        <v>0</v>
      </c>
      <c r="BI167" s="71">
        <f t="shared" si="254"/>
        <v>0</v>
      </c>
      <c r="BJ167" s="71">
        <f t="shared" si="255"/>
        <v>0</v>
      </c>
      <c r="BK167" s="71">
        <f t="shared" si="256"/>
        <v>0</v>
      </c>
      <c r="BL167" s="71">
        <f t="shared" si="257"/>
        <v>0</v>
      </c>
      <c r="BM167" s="71">
        <f t="shared" si="258"/>
        <v>0</v>
      </c>
      <c r="BN167" s="71">
        <f t="shared" si="259"/>
        <v>0</v>
      </c>
      <c r="BO167" s="71">
        <f t="shared" si="260"/>
        <v>0</v>
      </c>
      <c r="BP167" s="71">
        <f t="shared" si="261"/>
        <v>0</v>
      </c>
      <c r="BR167" s="507">
        <f>IF(EXACT(A167,LCI!A9),LCI!I9,-1*10^6)</f>
        <v>6.0400000000000002E-3</v>
      </c>
      <c r="BS167" s="507">
        <f t="shared" si="59"/>
        <v>0</v>
      </c>
      <c r="BT167" s="507">
        <f t="shared" si="60"/>
        <v>0</v>
      </c>
      <c r="BU167" s="507">
        <f t="shared" si="30"/>
        <v>0</v>
      </c>
      <c r="BV167" s="507">
        <f t="shared" si="30"/>
        <v>0</v>
      </c>
      <c r="BW167" s="507">
        <f t="shared" si="30"/>
        <v>0</v>
      </c>
      <c r="BX167" s="507">
        <f t="shared" si="30"/>
        <v>0</v>
      </c>
      <c r="BY167" s="507">
        <f t="shared" si="30"/>
        <v>0</v>
      </c>
      <c r="BZ167" s="507">
        <f t="shared" si="30"/>
        <v>0</v>
      </c>
      <c r="CA167" s="507">
        <f t="shared" si="30"/>
        <v>0</v>
      </c>
      <c r="CB167" s="507">
        <f t="shared" si="30"/>
        <v>0</v>
      </c>
      <c r="CC167" s="507">
        <f t="shared" si="30"/>
        <v>0</v>
      </c>
      <c r="CD167" s="507">
        <f t="shared" si="30"/>
        <v>0</v>
      </c>
      <c r="CE167" s="507">
        <f t="shared" si="30"/>
        <v>0</v>
      </c>
      <c r="CF167" s="507">
        <f t="shared" si="30"/>
        <v>0</v>
      </c>
      <c r="CG167" s="507">
        <f t="shared" si="30"/>
        <v>0</v>
      </c>
      <c r="CH167" s="507">
        <f t="shared" si="30"/>
        <v>0</v>
      </c>
      <c r="CI167" s="507">
        <f t="shared" si="30"/>
        <v>0</v>
      </c>
      <c r="CJ167" s="507">
        <f t="shared" si="30"/>
        <v>0</v>
      </c>
      <c r="CK167" s="507">
        <f t="shared" si="61"/>
        <v>0</v>
      </c>
      <c r="CL167" s="507">
        <f t="shared" si="61"/>
        <v>0</v>
      </c>
      <c r="CM167" s="507">
        <f t="shared" si="61"/>
        <v>0</v>
      </c>
      <c r="CO167" s="511">
        <f>IF(EXACT(A167,LCI!A9),LCI!F9,-1*10^6)</f>
        <v>38.700000000000003</v>
      </c>
      <c r="CP167" s="511">
        <f t="shared" si="62"/>
        <v>0</v>
      </c>
      <c r="CQ167" s="511">
        <f t="shared" si="31"/>
        <v>0</v>
      </c>
      <c r="CR167" s="511">
        <f t="shared" si="31"/>
        <v>0</v>
      </c>
      <c r="CS167" s="511">
        <f t="shared" si="31"/>
        <v>0</v>
      </c>
      <c r="CT167" s="511">
        <f t="shared" si="31"/>
        <v>0</v>
      </c>
      <c r="CU167" s="511">
        <f t="shared" si="31"/>
        <v>0</v>
      </c>
      <c r="CV167" s="511">
        <f t="shared" si="31"/>
        <v>0</v>
      </c>
      <c r="CW167" s="511">
        <f t="shared" si="31"/>
        <v>0</v>
      </c>
      <c r="CX167" s="511">
        <f t="shared" si="31"/>
        <v>0</v>
      </c>
      <c r="CY167" s="511">
        <f t="shared" si="31"/>
        <v>0</v>
      </c>
      <c r="CZ167" s="511">
        <f t="shared" si="31"/>
        <v>0</v>
      </c>
      <c r="DA167" s="511">
        <f t="shared" si="31"/>
        <v>0</v>
      </c>
      <c r="DB167" s="511">
        <f t="shared" si="31"/>
        <v>0</v>
      </c>
      <c r="DC167" s="511">
        <f t="shared" si="31"/>
        <v>0</v>
      </c>
      <c r="DD167" s="511">
        <f t="shared" si="31"/>
        <v>0</v>
      </c>
      <c r="DE167" s="511">
        <f t="shared" si="31"/>
        <v>0</v>
      </c>
      <c r="DF167" s="511">
        <f t="shared" si="31"/>
        <v>0</v>
      </c>
      <c r="DG167" s="511">
        <f t="shared" si="63"/>
        <v>0</v>
      </c>
      <c r="DH167" s="511">
        <f t="shared" si="63"/>
        <v>0</v>
      </c>
      <c r="DI167" s="511">
        <f t="shared" si="63"/>
        <v>0</v>
      </c>
      <c r="DJ167" s="511">
        <f t="shared" si="63"/>
        <v>0</v>
      </c>
      <c r="DL167" s="530">
        <f>IF(EXACT(A167,LCI!A9),LCI!J9,-1*10^6)</f>
        <v>8.3400000000000002E-3</v>
      </c>
      <c r="DM167" s="530">
        <f t="shared" si="64"/>
        <v>0</v>
      </c>
      <c r="DN167" s="530">
        <f t="shared" si="65"/>
        <v>0</v>
      </c>
      <c r="DO167" s="530">
        <f t="shared" si="66"/>
        <v>0</v>
      </c>
      <c r="DP167" s="530">
        <f t="shared" si="67"/>
        <v>0</v>
      </c>
      <c r="DQ167" s="530">
        <f t="shared" si="68"/>
        <v>0</v>
      </c>
      <c r="DR167" s="530">
        <f t="shared" si="69"/>
        <v>0</v>
      </c>
      <c r="DS167" s="530">
        <f t="shared" si="70"/>
        <v>0</v>
      </c>
      <c r="DT167" s="530">
        <f t="shared" si="71"/>
        <v>0</v>
      </c>
      <c r="DU167" s="530">
        <f t="shared" si="72"/>
        <v>0</v>
      </c>
      <c r="DV167" s="530">
        <f t="shared" si="73"/>
        <v>0</v>
      </c>
      <c r="DW167" s="530">
        <f t="shared" si="74"/>
        <v>0</v>
      </c>
      <c r="DX167" s="530">
        <f t="shared" si="75"/>
        <v>0</v>
      </c>
      <c r="DY167" s="530">
        <f t="shared" si="76"/>
        <v>0</v>
      </c>
      <c r="DZ167" s="530">
        <f t="shared" si="77"/>
        <v>0</v>
      </c>
      <c r="EA167" s="530">
        <f t="shared" si="78"/>
        <v>0</v>
      </c>
      <c r="EB167" s="530">
        <f t="shared" si="79"/>
        <v>0</v>
      </c>
      <c r="EC167" s="530">
        <f t="shared" si="80"/>
        <v>0</v>
      </c>
      <c r="ED167" s="530">
        <f t="shared" si="81"/>
        <v>0</v>
      </c>
      <c r="EE167" s="530">
        <f t="shared" si="82"/>
        <v>0</v>
      </c>
      <c r="EF167" s="530">
        <f t="shared" si="83"/>
        <v>0</v>
      </c>
      <c r="EG167" s="530">
        <f t="shared" si="84"/>
        <v>0</v>
      </c>
      <c r="EI167" s="535">
        <f>IF(EXACT(A167,LCI!A9),LCI!K9,-1*10^6)</f>
        <v>8.2900299999999998</v>
      </c>
      <c r="EJ167" s="531">
        <f t="shared" si="85"/>
        <v>0</v>
      </c>
      <c r="EK167" s="536">
        <f t="shared" si="86"/>
        <v>0</v>
      </c>
      <c r="EL167" s="531">
        <f t="shared" si="87"/>
        <v>0</v>
      </c>
      <c r="EM167" s="531">
        <f t="shared" si="88"/>
        <v>0</v>
      </c>
      <c r="EN167" s="531">
        <f t="shared" si="89"/>
        <v>0</v>
      </c>
      <c r="EO167" s="531">
        <f t="shared" si="90"/>
        <v>0</v>
      </c>
      <c r="EP167" s="531">
        <f t="shared" si="91"/>
        <v>0</v>
      </c>
      <c r="EQ167" s="531">
        <f t="shared" si="92"/>
        <v>0</v>
      </c>
      <c r="ER167" s="531">
        <f t="shared" si="93"/>
        <v>0</v>
      </c>
      <c r="ES167" s="531">
        <f t="shared" si="94"/>
        <v>0</v>
      </c>
      <c r="ET167" s="531">
        <f t="shared" si="95"/>
        <v>0</v>
      </c>
      <c r="EU167" s="531">
        <f t="shared" si="96"/>
        <v>0</v>
      </c>
      <c r="EV167" s="531">
        <f t="shared" si="97"/>
        <v>0</v>
      </c>
      <c r="EW167" s="531">
        <f t="shared" si="98"/>
        <v>0</v>
      </c>
      <c r="EX167" s="531">
        <f t="shared" si="99"/>
        <v>0</v>
      </c>
      <c r="EY167" s="531">
        <f t="shared" si="100"/>
        <v>0</v>
      </c>
      <c r="EZ167" s="531">
        <f t="shared" si="101"/>
        <v>0</v>
      </c>
      <c r="FA167" s="531">
        <f t="shared" si="102"/>
        <v>0</v>
      </c>
      <c r="FB167" s="531">
        <f t="shared" si="103"/>
        <v>0</v>
      </c>
      <c r="FC167" s="531">
        <f t="shared" si="104"/>
        <v>0</v>
      </c>
      <c r="FD167" s="531">
        <f t="shared" si="105"/>
        <v>0</v>
      </c>
      <c r="FF167" s="532">
        <f>IF(EXACT(A167,LCI!A9),LCI!L9,-1*10^6)</f>
        <v>6.1999999999999998E-3</v>
      </c>
      <c r="FG167" s="532">
        <f t="shared" si="106"/>
        <v>0</v>
      </c>
      <c r="FH167" s="532">
        <f t="shared" si="107"/>
        <v>0</v>
      </c>
      <c r="FI167" s="532">
        <f t="shared" si="108"/>
        <v>0</v>
      </c>
      <c r="FJ167" s="532">
        <f t="shared" si="109"/>
        <v>0</v>
      </c>
      <c r="FK167" s="532">
        <f t="shared" si="110"/>
        <v>0</v>
      </c>
      <c r="FL167" s="532">
        <f t="shared" si="111"/>
        <v>0</v>
      </c>
      <c r="FM167" s="532">
        <f t="shared" si="112"/>
        <v>0</v>
      </c>
      <c r="FN167" s="532">
        <f t="shared" si="113"/>
        <v>0</v>
      </c>
      <c r="FO167" s="532">
        <f t="shared" si="114"/>
        <v>0</v>
      </c>
      <c r="FP167" s="532">
        <f t="shared" si="115"/>
        <v>0</v>
      </c>
      <c r="FQ167" s="532">
        <f t="shared" si="116"/>
        <v>0</v>
      </c>
      <c r="FR167" s="532">
        <f t="shared" si="117"/>
        <v>0</v>
      </c>
      <c r="FS167" s="532">
        <f t="shared" si="118"/>
        <v>0</v>
      </c>
      <c r="FT167" s="532">
        <f t="shared" si="119"/>
        <v>0</v>
      </c>
      <c r="FU167" s="532">
        <f t="shared" si="120"/>
        <v>0</v>
      </c>
      <c r="FV167" s="532">
        <f t="shared" si="121"/>
        <v>0</v>
      </c>
      <c r="FW167" s="532">
        <f t="shared" si="122"/>
        <v>0</v>
      </c>
      <c r="FX167" s="532">
        <f t="shared" si="123"/>
        <v>0</v>
      </c>
      <c r="FY167" s="532">
        <f t="shared" si="124"/>
        <v>0</v>
      </c>
      <c r="FZ167" s="532">
        <f t="shared" si="125"/>
        <v>0</v>
      </c>
      <c r="GA167" s="532">
        <f t="shared" si="126"/>
        <v>0</v>
      </c>
      <c r="GC167" s="533">
        <f>IF(EXACT(A167,LCI!A9),LCI!M9,-1*10^6)</f>
        <v>1.8592499999999999E-7</v>
      </c>
      <c r="GD167" s="533">
        <f t="shared" si="127"/>
        <v>0</v>
      </c>
      <c r="GE167" s="533">
        <f t="shared" si="128"/>
        <v>0</v>
      </c>
      <c r="GF167" s="533">
        <f t="shared" si="129"/>
        <v>0</v>
      </c>
      <c r="GG167" s="533">
        <f t="shared" si="130"/>
        <v>0</v>
      </c>
      <c r="GH167" s="533">
        <f t="shared" si="131"/>
        <v>0</v>
      </c>
      <c r="GI167" s="533">
        <f t="shared" si="132"/>
        <v>0</v>
      </c>
      <c r="GJ167" s="533">
        <f t="shared" si="133"/>
        <v>0</v>
      </c>
      <c r="GK167" s="533">
        <f t="shared" si="134"/>
        <v>0</v>
      </c>
      <c r="GL167" s="533">
        <f t="shared" si="135"/>
        <v>0</v>
      </c>
      <c r="GM167" s="533">
        <f t="shared" si="136"/>
        <v>0</v>
      </c>
      <c r="GN167" s="533">
        <f t="shared" si="137"/>
        <v>0</v>
      </c>
      <c r="GO167" s="533">
        <f t="shared" si="138"/>
        <v>0</v>
      </c>
      <c r="GP167" s="533">
        <f t="shared" si="139"/>
        <v>0</v>
      </c>
      <c r="GQ167" s="533">
        <f t="shared" si="140"/>
        <v>0</v>
      </c>
      <c r="GR167" s="533">
        <f t="shared" si="141"/>
        <v>0</v>
      </c>
      <c r="GS167" s="533">
        <f t="shared" si="142"/>
        <v>0</v>
      </c>
      <c r="GT167" s="533">
        <f t="shared" si="143"/>
        <v>0</v>
      </c>
      <c r="GU167" s="533">
        <f t="shared" si="144"/>
        <v>0</v>
      </c>
      <c r="GV167" s="533">
        <f t="shared" si="145"/>
        <v>0</v>
      </c>
      <c r="GW167" s="533">
        <f t="shared" si="146"/>
        <v>0</v>
      </c>
      <c r="GX167" s="533">
        <f t="shared" si="147"/>
        <v>0</v>
      </c>
      <c r="GZ167" s="511">
        <f>IF(EXACT(A167,LCI!A9),LCI!N9,-1*10^6)</f>
        <v>3.2033299999999999E-7</v>
      </c>
      <c r="HA167" s="511">
        <f t="shared" si="148"/>
        <v>0</v>
      </c>
      <c r="HB167" s="511">
        <f t="shared" si="149"/>
        <v>0</v>
      </c>
      <c r="HC167" s="511">
        <f t="shared" si="150"/>
        <v>0</v>
      </c>
      <c r="HD167" s="511">
        <f t="shared" si="151"/>
        <v>0</v>
      </c>
      <c r="HE167" s="511">
        <f t="shared" si="152"/>
        <v>0</v>
      </c>
      <c r="HF167" s="511">
        <f t="shared" si="153"/>
        <v>0</v>
      </c>
      <c r="HG167" s="511">
        <f t="shared" si="154"/>
        <v>0</v>
      </c>
      <c r="HH167" s="511">
        <f t="shared" si="155"/>
        <v>0</v>
      </c>
      <c r="HI167" s="511">
        <f t="shared" si="156"/>
        <v>0</v>
      </c>
      <c r="HJ167" s="511">
        <f t="shared" si="157"/>
        <v>0</v>
      </c>
      <c r="HK167" s="511">
        <f t="shared" si="158"/>
        <v>0</v>
      </c>
      <c r="HL167" s="511">
        <f t="shared" si="159"/>
        <v>0</v>
      </c>
      <c r="HM167" s="511">
        <f t="shared" si="160"/>
        <v>0</v>
      </c>
      <c r="HN167" s="511">
        <f t="shared" si="161"/>
        <v>0</v>
      </c>
      <c r="HO167" s="511">
        <f t="shared" si="162"/>
        <v>0</v>
      </c>
      <c r="HP167" s="511">
        <f t="shared" si="163"/>
        <v>0</v>
      </c>
      <c r="HQ167" s="511">
        <f t="shared" si="164"/>
        <v>0</v>
      </c>
      <c r="HR167" s="511">
        <f t="shared" si="165"/>
        <v>0</v>
      </c>
      <c r="HS167" s="511">
        <f t="shared" si="166"/>
        <v>0</v>
      </c>
      <c r="HT167" s="511">
        <f t="shared" si="167"/>
        <v>0</v>
      </c>
      <c r="HU167" s="511">
        <f t="shared" si="168"/>
        <v>0</v>
      </c>
      <c r="HW167" s="534">
        <f>IF(EXACT(A167,LCI!A9),LCI!O9,-1*10^6)</f>
        <v>8.8368399999999996E-8</v>
      </c>
      <c r="HX167" s="534">
        <f t="shared" si="169"/>
        <v>0</v>
      </c>
      <c r="HY167" s="534">
        <f t="shared" si="170"/>
        <v>0</v>
      </c>
      <c r="HZ167" s="534">
        <f t="shared" si="171"/>
        <v>0</v>
      </c>
      <c r="IA167" s="534">
        <f t="shared" si="172"/>
        <v>0</v>
      </c>
      <c r="IB167" s="534">
        <f t="shared" si="173"/>
        <v>0</v>
      </c>
      <c r="IC167" s="534">
        <f t="shared" si="174"/>
        <v>0</v>
      </c>
      <c r="ID167" s="534">
        <f t="shared" si="175"/>
        <v>0</v>
      </c>
      <c r="IE167" s="534">
        <f t="shared" si="176"/>
        <v>0</v>
      </c>
      <c r="IF167" s="534">
        <f t="shared" si="177"/>
        <v>0</v>
      </c>
      <c r="IG167" s="534">
        <f t="shared" si="178"/>
        <v>0</v>
      </c>
      <c r="IH167" s="534">
        <f t="shared" si="179"/>
        <v>0</v>
      </c>
      <c r="II167" s="534">
        <f t="shared" si="180"/>
        <v>0</v>
      </c>
      <c r="IJ167" s="534">
        <f t="shared" si="181"/>
        <v>0</v>
      </c>
      <c r="IK167" s="534">
        <f t="shared" si="182"/>
        <v>0</v>
      </c>
      <c r="IL167" s="534">
        <f t="shared" si="183"/>
        <v>0</v>
      </c>
      <c r="IM167" s="534">
        <f t="shared" si="184"/>
        <v>0</v>
      </c>
      <c r="IN167" s="534">
        <f t="shared" si="185"/>
        <v>0</v>
      </c>
      <c r="IO167" s="534">
        <f t="shared" si="186"/>
        <v>0</v>
      </c>
      <c r="IP167" s="534">
        <f t="shared" si="187"/>
        <v>0</v>
      </c>
      <c r="IQ167" s="534">
        <f t="shared" si="188"/>
        <v>0</v>
      </c>
      <c r="IR167" s="534">
        <f t="shared" si="189"/>
        <v>0</v>
      </c>
      <c r="IT167" s="531">
        <f>IF(EXACT(A167,LCI!A9),LCI!P9,-1*10^6)</f>
        <v>0.10498</v>
      </c>
      <c r="IU167" s="531">
        <f t="shared" si="190"/>
        <v>0</v>
      </c>
      <c r="IV167" s="531">
        <f t="shared" si="191"/>
        <v>0</v>
      </c>
      <c r="IW167" s="531">
        <f t="shared" si="192"/>
        <v>0</v>
      </c>
      <c r="IX167" s="531">
        <f t="shared" si="193"/>
        <v>0</v>
      </c>
      <c r="IY167" s="531">
        <f t="shared" si="194"/>
        <v>0</v>
      </c>
      <c r="IZ167" s="531">
        <f t="shared" si="195"/>
        <v>0</v>
      </c>
      <c r="JA167" s="531">
        <f t="shared" si="196"/>
        <v>0</v>
      </c>
      <c r="JB167" s="531">
        <f t="shared" si="197"/>
        <v>0</v>
      </c>
      <c r="JC167" s="531">
        <f t="shared" si="198"/>
        <v>0</v>
      </c>
      <c r="JD167" s="531">
        <f t="shared" si="199"/>
        <v>0</v>
      </c>
      <c r="JE167" s="531">
        <f t="shared" si="200"/>
        <v>0</v>
      </c>
      <c r="JF167" s="531">
        <f t="shared" si="201"/>
        <v>0</v>
      </c>
      <c r="JG167" s="531">
        <f t="shared" si="202"/>
        <v>0</v>
      </c>
      <c r="JH167" s="531">
        <f t="shared" si="203"/>
        <v>0</v>
      </c>
      <c r="JI167" s="531">
        <f t="shared" si="204"/>
        <v>0</v>
      </c>
      <c r="JJ167" s="531">
        <f t="shared" si="205"/>
        <v>0</v>
      </c>
      <c r="JK167" s="531">
        <f t="shared" si="206"/>
        <v>0</v>
      </c>
      <c r="JL167" s="531">
        <f t="shared" si="207"/>
        <v>0</v>
      </c>
      <c r="JM167" s="531">
        <f t="shared" si="208"/>
        <v>0</v>
      </c>
      <c r="JN167" s="531">
        <f t="shared" si="209"/>
        <v>0</v>
      </c>
      <c r="JO167" s="531">
        <f t="shared" si="210"/>
        <v>0</v>
      </c>
      <c r="JQ167" s="532">
        <f>IF(EXACT(A167,LCI!A9),LCI!Q9,-1*10^6)</f>
        <v>3.8561000000000001</v>
      </c>
      <c r="JR167" s="532">
        <f t="shared" si="211"/>
        <v>0</v>
      </c>
      <c r="JS167" s="532">
        <f t="shared" si="212"/>
        <v>0</v>
      </c>
      <c r="JT167" s="532">
        <f t="shared" si="213"/>
        <v>0</v>
      </c>
      <c r="JU167" s="532">
        <f t="shared" si="214"/>
        <v>0</v>
      </c>
      <c r="JV167" s="532">
        <f t="shared" si="215"/>
        <v>0</v>
      </c>
      <c r="JW167" s="532">
        <f t="shared" si="216"/>
        <v>0</v>
      </c>
      <c r="JX167" s="532">
        <f t="shared" si="217"/>
        <v>0</v>
      </c>
      <c r="JY167" s="532">
        <f t="shared" si="218"/>
        <v>0</v>
      </c>
      <c r="JZ167" s="532">
        <f t="shared" si="219"/>
        <v>0</v>
      </c>
      <c r="KA167" s="532">
        <f t="shared" si="220"/>
        <v>0</v>
      </c>
      <c r="KB167" s="532">
        <f t="shared" si="221"/>
        <v>0</v>
      </c>
      <c r="KC167" s="532">
        <f t="shared" si="222"/>
        <v>0</v>
      </c>
      <c r="KD167" s="532">
        <f t="shared" si="223"/>
        <v>0</v>
      </c>
      <c r="KE167" s="532">
        <f t="shared" si="224"/>
        <v>0</v>
      </c>
      <c r="KF167" s="532">
        <f t="shared" si="225"/>
        <v>0</v>
      </c>
      <c r="KG167" s="532">
        <f t="shared" si="226"/>
        <v>0</v>
      </c>
      <c r="KH167" s="532">
        <f t="shared" si="227"/>
        <v>0</v>
      </c>
      <c r="KI167" s="532">
        <f t="shared" si="228"/>
        <v>0</v>
      </c>
      <c r="KJ167" s="532">
        <f t="shared" si="229"/>
        <v>0</v>
      </c>
      <c r="KK167" s="532">
        <f t="shared" si="230"/>
        <v>0</v>
      </c>
      <c r="KL167" s="532">
        <f t="shared" si="231"/>
        <v>0</v>
      </c>
      <c r="KN167" s="533">
        <f>IF(EXACT(A167,LCI!A9),LCI!R9,-1*10^6)</f>
        <v>8.4999999999999995E-4</v>
      </c>
      <c r="KO167" s="533">
        <f t="shared" si="232"/>
        <v>0</v>
      </c>
      <c r="KP167" s="533">
        <f t="shared" si="233"/>
        <v>0</v>
      </c>
      <c r="KQ167" s="533">
        <f t="shared" si="234"/>
        <v>0</v>
      </c>
      <c r="KR167" s="533">
        <f t="shared" si="235"/>
        <v>0</v>
      </c>
      <c r="KS167" s="533">
        <f t="shared" si="236"/>
        <v>0</v>
      </c>
      <c r="KT167" s="533">
        <f t="shared" si="237"/>
        <v>0</v>
      </c>
      <c r="KU167" s="533">
        <f t="shared" si="238"/>
        <v>0</v>
      </c>
      <c r="KV167" s="533">
        <f t="shared" si="239"/>
        <v>0</v>
      </c>
      <c r="KW167" s="533">
        <f t="shared" si="240"/>
        <v>0</v>
      </c>
      <c r="KX167" s="533">
        <f t="shared" si="241"/>
        <v>0</v>
      </c>
      <c r="KY167" s="533">
        <f t="shared" si="242"/>
        <v>0</v>
      </c>
      <c r="KZ167" s="533">
        <f t="shared" si="243"/>
        <v>0</v>
      </c>
      <c r="LA167" s="533">
        <f t="shared" si="244"/>
        <v>0</v>
      </c>
      <c r="LB167" s="533">
        <f t="shared" si="245"/>
        <v>0</v>
      </c>
      <c r="LC167" s="533">
        <f t="shared" si="246"/>
        <v>0</v>
      </c>
      <c r="LD167" s="533">
        <f t="shared" si="247"/>
        <v>0</v>
      </c>
      <c r="LE167" s="533">
        <f t="shared" si="248"/>
        <v>0</v>
      </c>
      <c r="LF167" s="533">
        <f t="shared" si="249"/>
        <v>0</v>
      </c>
      <c r="LG167" s="533">
        <f t="shared" si="250"/>
        <v>0</v>
      </c>
      <c r="LH167" s="533">
        <f t="shared" si="251"/>
        <v>0</v>
      </c>
      <c r="LI167" s="533">
        <f t="shared" si="252"/>
        <v>0</v>
      </c>
    </row>
    <row r="168" spans="1:321" x14ac:dyDescent="0.25">
      <c r="A168" s="351" t="str">
        <f>LCI!A10</f>
        <v>Boiler Chemicals (kg/yr)</v>
      </c>
      <c r="B168" s="42"/>
      <c r="C168" s="42"/>
      <c r="D168" s="42"/>
      <c r="E168" s="42"/>
      <c r="F168" s="42"/>
      <c r="G168" s="42"/>
      <c r="H168" s="42"/>
      <c r="I168" s="42"/>
      <c r="J168" s="42"/>
      <c r="K168" s="42"/>
      <c r="L168" s="42"/>
      <c r="M168" s="42"/>
      <c r="N168" s="42"/>
      <c r="O168" s="257"/>
      <c r="P168" s="251"/>
      <c r="Q168" s="251"/>
      <c r="R168" s="251"/>
      <c r="S168" s="251"/>
      <c r="T168" s="268"/>
      <c r="U168" s="251"/>
      <c r="V168" s="251"/>
      <c r="X168" s="45"/>
      <c r="Y168" s="47"/>
      <c r="Z168" s="47"/>
      <c r="AA168" s="47"/>
      <c r="AB168" s="47"/>
      <c r="AC168" s="47"/>
      <c r="AD168" s="47"/>
      <c r="AE168" s="47"/>
      <c r="AF168" s="47"/>
      <c r="AG168" s="47"/>
      <c r="AH168" s="47"/>
      <c r="AI168" s="47"/>
      <c r="AJ168" s="47"/>
      <c r="AK168" s="47"/>
      <c r="AL168" s="262"/>
      <c r="AM168" s="260"/>
      <c r="AN168" s="260"/>
      <c r="AO168" s="260"/>
      <c r="AP168" s="260"/>
      <c r="AQ168" s="260"/>
      <c r="AR168" s="260"/>
      <c r="AS168" s="260"/>
      <c r="AU168" s="41"/>
      <c r="AV168" s="71"/>
      <c r="AW168" s="71"/>
      <c r="AX168" s="71"/>
      <c r="AY168" s="71"/>
      <c r="AZ168" s="71"/>
      <c r="BA168" s="71"/>
      <c r="BB168" s="71"/>
      <c r="BC168" s="71"/>
      <c r="BD168" s="71"/>
      <c r="BE168" s="521"/>
      <c r="BF168" s="71"/>
      <c r="BG168" s="521"/>
      <c r="BH168" s="71"/>
      <c r="BI168" s="71"/>
      <c r="BJ168" s="71"/>
      <c r="BK168" s="71"/>
      <c r="BL168" s="71"/>
      <c r="BM168" s="71"/>
      <c r="BN168" s="71"/>
      <c r="BO168" s="71"/>
      <c r="BP168" s="71"/>
      <c r="BR168" s="507">
        <f>IF(EXACT(A168,LCI!A10),LCI!I10,-1*10^6)</f>
        <v>0</v>
      </c>
      <c r="BS168" s="507">
        <f t="shared" si="59"/>
        <v>0</v>
      </c>
      <c r="BT168" s="507">
        <f t="shared" si="60"/>
        <v>0</v>
      </c>
      <c r="BU168" s="507">
        <f t="shared" si="30"/>
        <v>0</v>
      </c>
      <c r="BV168" s="507">
        <f t="shared" si="30"/>
        <v>0</v>
      </c>
      <c r="BW168" s="507">
        <f t="shared" si="30"/>
        <v>0</v>
      </c>
      <c r="BX168" s="507">
        <f t="shared" si="30"/>
        <v>0</v>
      </c>
      <c r="BY168" s="507">
        <f t="shared" si="30"/>
        <v>0</v>
      </c>
      <c r="BZ168" s="507">
        <f t="shared" si="30"/>
        <v>0</v>
      </c>
      <c r="CA168" s="507">
        <f t="shared" si="30"/>
        <v>0</v>
      </c>
      <c r="CB168" s="507">
        <f t="shared" si="30"/>
        <v>0</v>
      </c>
      <c r="CC168" s="507">
        <f t="shared" si="30"/>
        <v>0</v>
      </c>
      <c r="CD168" s="507">
        <f t="shared" si="30"/>
        <v>0</v>
      </c>
      <c r="CE168" s="507">
        <f t="shared" si="30"/>
        <v>0</v>
      </c>
      <c r="CF168" s="507">
        <f t="shared" si="30"/>
        <v>0</v>
      </c>
      <c r="CG168" s="507">
        <f t="shared" si="30"/>
        <v>0</v>
      </c>
      <c r="CH168" s="507">
        <f t="shared" si="30"/>
        <v>0</v>
      </c>
      <c r="CI168" s="507">
        <f t="shared" si="30"/>
        <v>0</v>
      </c>
      <c r="CJ168" s="507">
        <f t="shared" si="30"/>
        <v>0</v>
      </c>
      <c r="CK168" s="507">
        <f t="shared" si="61"/>
        <v>0</v>
      </c>
      <c r="CL168" s="507">
        <f t="shared" si="61"/>
        <v>0</v>
      </c>
      <c r="CM168" s="507">
        <f t="shared" si="61"/>
        <v>0</v>
      </c>
      <c r="CO168" s="511">
        <f>IF(EXACT(A168,LCI!A10),LCI!F10,-1*10^6)</f>
        <v>0</v>
      </c>
      <c r="CP168" s="511">
        <f t="shared" si="62"/>
        <v>0</v>
      </c>
      <c r="CQ168" s="511">
        <f t="shared" si="31"/>
        <v>0</v>
      </c>
      <c r="CR168" s="511">
        <f t="shared" si="31"/>
        <v>0</v>
      </c>
      <c r="CS168" s="511">
        <f t="shared" si="31"/>
        <v>0</v>
      </c>
      <c r="CT168" s="511">
        <f t="shared" si="31"/>
        <v>0</v>
      </c>
      <c r="CU168" s="511">
        <f t="shared" si="31"/>
        <v>0</v>
      </c>
      <c r="CV168" s="511">
        <f t="shared" si="31"/>
        <v>0</v>
      </c>
      <c r="CW168" s="511">
        <f t="shared" si="31"/>
        <v>0</v>
      </c>
      <c r="CX168" s="511">
        <f t="shared" si="31"/>
        <v>0</v>
      </c>
      <c r="CY168" s="511">
        <f t="shared" si="31"/>
        <v>0</v>
      </c>
      <c r="CZ168" s="511">
        <f t="shared" si="31"/>
        <v>0</v>
      </c>
      <c r="DA168" s="511">
        <f t="shared" si="31"/>
        <v>0</v>
      </c>
      <c r="DB168" s="511">
        <f t="shared" si="31"/>
        <v>0</v>
      </c>
      <c r="DC168" s="511">
        <f t="shared" si="31"/>
        <v>0</v>
      </c>
      <c r="DD168" s="511">
        <f t="shared" si="31"/>
        <v>0</v>
      </c>
      <c r="DE168" s="511">
        <f t="shared" si="31"/>
        <v>0</v>
      </c>
      <c r="DF168" s="511">
        <f t="shared" si="31"/>
        <v>0</v>
      </c>
      <c r="DG168" s="511">
        <f t="shared" si="63"/>
        <v>0</v>
      </c>
      <c r="DH168" s="511">
        <f t="shared" si="63"/>
        <v>0</v>
      </c>
      <c r="DI168" s="511">
        <f t="shared" si="63"/>
        <v>0</v>
      </c>
      <c r="DJ168" s="511">
        <f t="shared" si="63"/>
        <v>0</v>
      </c>
      <c r="DL168" s="530">
        <f>IF(EXACT(A168,LCI!A10),LCI!J10,-1*10^6)</f>
        <v>0</v>
      </c>
      <c r="DM168" s="530">
        <f t="shared" si="64"/>
        <v>0</v>
      </c>
      <c r="DN168" s="530">
        <f t="shared" si="65"/>
        <v>0</v>
      </c>
      <c r="DO168" s="530">
        <f t="shared" si="66"/>
        <v>0</v>
      </c>
      <c r="DP168" s="530">
        <f t="shared" si="67"/>
        <v>0</v>
      </c>
      <c r="DQ168" s="530">
        <f t="shared" si="68"/>
        <v>0</v>
      </c>
      <c r="DR168" s="530">
        <f t="shared" si="69"/>
        <v>0</v>
      </c>
      <c r="DS168" s="530">
        <f t="shared" si="70"/>
        <v>0</v>
      </c>
      <c r="DT168" s="530">
        <f t="shared" si="71"/>
        <v>0</v>
      </c>
      <c r="DU168" s="530">
        <f t="shared" si="72"/>
        <v>0</v>
      </c>
      <c r="DV168" s="530">
        <f t="shared" si="73"/>
        <v>0</v>
      </c>
      <c r="DW168" s="530">
        <f t="shared" si="74"/>
        <v>0</v>
      </c>
      <c r="DX168" s="530">
        <f t="shared" si="75"/>
        <v>0</v>
      </c>
      <c r="DY168" s="530">
        <f t="shared" si="76"/>
        <v>0</v>
      </c>
      <c r="DZ168" s="530">
        <f t="shared" si="77"/>
        <v>0</v>
      </c>
      <c r="EA168" s="530">
        <f t="shared" si="78"/>
        <v>0</v>
      </c>
      <c r="EB168" s="530">
        <f t="shared" si="79"/>
        <v>0</v>
      </c>
      <c r="EC168" s="530">
        <f t="shared" si="80"/>
        <v>0</v>
      </c>
      <c r="ED168" s="530">
        <f t="shared" si="81"/>
        <v>0</v>
      </c>
      <c r="EE168" s="530">
        <f t="shared" si="82"/>
        <v>0</v>
      </c>
      <c r="EF168" s="530">
        <f t="shared" si="83"/>
        <v>0</v>
      </c>
      <c r="EG168" s="530">
        <f t="shared" si="84"/>
        <v>0</v>
      </c>
      <c r="EI168" s="535">
        <f>IF(EXACT(A168,LCI!A10),LCI!K10,-1*10^6)</f>
        <v>0</v>
      </c>
      <c r="EJ168" s="531">
        <f t="shared" si="85"/>
        <v>0</v>
      </c>
      <c r="EK168" s="536">
        <f t="shared" si="86"/>
        <v>0</v>
      </c>
      <c r="EL168" s="531">
        <f t="shared" si="87"/>
        <v>0</v>
      </c>
      <c r="EM168" s="531">
        <f t="shared" si="88"/>
        <v>0</v>
      </c>
      <c r="EN168" s="531">
        <f t="shared" si="89"/>
        <v>0</v>
      </c>
      <c r="EO168" s="531">
        <f t="shared" si="90"/>
        <v>0</v>
      </c>
      <c r="EP168" s="531">
        <f t="shared" si="91"/>
        <v>0</v>
      </c>
      <c r="EQ168" s="531">
        <f t="shared" si="92"/>
        <v>0</v>
      </c>
      <c r="ER168" s="531">
        <f t="shared" si="93"/>
        <v>0</v>
      </c>
      <c r="ES168" s="531">
        <f t="shared" si="94"/>
        <v>0</v>
      </c>
      <c r="ET168" s="531">
        <f t="shared" si="95"/>
        <v>0</v>
      </c>
      <c r="EU168" s="531">
        <f t="shared" si="96"/>
        <v>0</v>
      </c>
      <c r="EV168" s="531">
        <f t="shared" si="97"/>
        <v>0</v>
      </c>
      <c r="EW168" s="531">
        <f t="shared" si="98"/>
        <v>0</v>
      </c>
      <c r="EX168" s="531">
        <f t="shared" si="99"/>
        <v>0</v>
      </c>
      <c r="EY168" s="531">
        <f t="shared" si="100"/>
        <v>0</v>
      </c>
      <c r="EZ168" s="531">
        <f t="shared" si="101"/>
        <v>0</v>
      </c>
      <c r="FA168" s="531">
        <f t="shared" si="102"/>
        <v>0</v>
      </c>
      <c r="FB168" s="531">
        <f t="shared" si="103"/>
        <v>0</v>
      </c>
      <c r="FC168" s="531">
        <f t="shared" si="104"/>
        <v>0</v>
      </c>
      <c r="FD168" s="531">
        <f t="shared" si="105"/>
        <v>0</v>
      </c>
      <c r="FF168" s="532">
        <f>IF(EXACT(A168,LCI!A10),LCI!L10,-1*10^6)</f>
        <v>0</v>
      </c>
      <c r="FG168" s="532">
        <f t="shared" si="106"/>
        <v>0</v>
      </c>
      <c r="FH168" s="532">
        <f t="shared" si="107"/>
        <v>0</v>
      </c>
      <c r="FI168" s="532">
        <f t="shared" si="108"/>
        <v>0</v>
      </c>
      <c r="FJ168" s="532">
        <f t="shared" si="109"/>
        <v>0</v>
      </c>
      <c r="FK168" s="532">
        <f t="shared" si="110"/>
        <v>0</v>
      </c>
      <c r="FL168" s="532">
        <f t="shared" si="111"/>
        <v>0</v>
      </c>
      <c r="FM168" s="532">
        <f t="shared" si="112"/>
        <v>0</v>
      </c>
      <c r="FN168" s="532">
        <f t="shared" si="113"/>
        <v>0</v>
      </c>
      <c r="FO168" s="532">
        <f t="shared" si="114"/>
        <v>0</v>
      </c>
      <c r="FP168" s="532">
        <f t="shared" si="115"/>
        <v>0</v>
      </c>
      <c r="FQ168" s="532">
        <f t="shared" si="116"/>
        <v>0</v>
      </c>
      <c r="FR168" s="532">
        <f t="shared" si="117"/>
        <v>0</v>
      </c>
      <c r="FS168" s="532">
        <f t="shared" si="118"/>
        <v>0</v>
      </c>
      <c r="FT168" s="532">
        <f t="shared" si="119"/>
        <v>0</v>
      </c>
      <c r="FU168" s="532">
        <f t="shared" si="120"/>
        <v>0</v>
      </c>
      <c r="FV168" s="532">
        <f t="shared" si="121"/>
        <v>0</v>
      </c>
      <c r="FW168" s="532">
        <f t="shared" si="122"/>
        <v>0</v>
      </c>
      <c r="FX168" s="532">
        <f t="shared" si="123"/>
        <v>0</v>
      </c>
      <c r="FY168" s="532">
        <f t="shared" si="124"/>
        <v>0</v>
      </c>
      <c r="FZ168" s="532">
        <f t="shared" si="125"/>
        <v>0</v>
      </c>
      <c r="GA168" s="532">
        <f t="shared" si="126"/>
        <v>0</v>
      </c>
      <c r="GC168" s="533">
        <f>IF(EXACT(A168,LCI!A10),LCI!M10,-1*10^6)</f>
        <v>0</v>
      </c>
      <c r="GD168" s="533">
        <f t="shared" si="127"/>
        <v>0</v>
      </c>
      <c r="GE168" s="533">
        <f t="shared" si="128"/>
        <v>0</v>
      </c>
      <c r="GF168" s="533">
        <f t="shared" si="129"/>
        <v>0</v>
      </c>
      <c r="GG168" s="533">
        <f t="shared" si="130"/>
        <v>0</v>
      </c>
      <c r="GH168" s="533">
        <f t="shared" si="131"/>
        <v>0</v>
      </c>
      <c r="GI168" s="533">
        <f t="shared" si="132"/>
        <v>0</v>
      </c>
      <c r="GJ168" s="533">
        <f t="shared" si="133"/>
        <v>0</v>
      </c>
      <c r="GK168" s="533">
        <f t="shared" si="134"/>
        <v>0</v>
      </c>
      <c r="GL168" s="533">
        <f t="shared" si="135"/>
        <v>0</v>
      </c>
      <c r="GM168" s="533">
        <f t="shared" si="136"/>
        <v>0</v>
      </c>
      <c r="GN168" s="533">
        <f t="shared" si="137"/>
        <v>0</v>
      </c>
      <c r="GO168" s="533">
        <f t="shared" si="138"/>
        <v>0</v>
      </c>
      <c r="GP168" s="533">
        <f t="shared" si="139"/>
        <v>0</v>
      </c>
      <c r="GQ168" s="533">
        <f t="shared" si="140"/>
        <v>0</v>
      </c>
      <c r="GR168" s="533">
        <f t="shared" si="141"/>
        <v>0</v>
      </c>
      <c r="GS168" s="533">
        <f t="shared" si="142"/>
        <v>0</v>
      </c>
      <c r="GT168" s="533">
        <f t="shared" si="143"/>
        <v>0</v>
      </c>
      <c r="GU168" s="533">
        <f t="shared" si="144"/>
        <v>0</v>
      </c>
      <c r="GV168" s="533">
        <f t="shared" si="145"/>
        <v>0</v>
      </c>
      <c r="GW168" s="533">
        <f t="shared" si="146"/>
        <v>0</v>
      </c>
      <c r="GX168" s="533">
        <f t="shared" si="147"/>
        <v>0</v>
      </c>
      <c r="GZ168" s="511">
        <f>IF(EXACT(A168,LCI!A10),LCI!N10,-1*10^6)</f>
        <v>0</v>
      </c>
      <c r="HA168" s="511">
        <f t="shared" si="148"/>
        <v>0</v>
      </c>
      <c r="HB168" s="511">
        <f t="shared" si="149"/>
        <v>0</v>
      </c>
      <c r="HC168" s="511">
        <f t="shared" si="150"/>
        <v>0</v>
      </c>
      <c r="HD168" s="511">
        <f t="shared" si="151"/>
        <v>0</v>
      </c>
      <c r="HE168" s="511">
        <f t="shared" si="152"/>
        <v>0</v>
      </c>
      <c r="HF168" s="511">
        <f t="shared" si="153"/>
        <v>0</v>
      </c>
      <c r="HG168" s="511">
        <f t="shared" si="154"/>
        <v>0</v>
      </c>
      <c r="HH168" s="511">
        <f t="shared" si="155"/>
        <v>0</v>
      </c>
      <c r="HI168" s="511">
        <f t="shared" si="156"/>
        <v>0</v>
      </c>
      <c r="HJ168" s="511">
        <f t="shared" si="157"/>
        <v>0</v>
      </c>
      <c r="HK168" s="511">
        <f t="shared" si="158"/>
        <v>0</v>
      </c>
      <c r="HL168" s="511">
        <f t="shared" si="159"/>
        <v>0</v>
      </c>
      <c r="HM168" s="511">
        <f t="shared" si="160"/>
        <v>0</v>
      </c>
      <c r="HN168" s="511">
        <f t="shared" si="161"/>
        <v>0</v>
      </c>
      <c r="HO168" s="511">
        <f t="shared" si="162"/>
        <v>0</v>
      </c>
      <c r="HP168" s="511">
        <f t="shared" si="163"/>
        <v>0</v>
      </c>
      <c r="HQ168" s="511">
        <f t="shared" si="164"/>
        <v>0</v>
      </c>
      <c r="HR168" s="511">
        <f t="shared" si="165"/>
        <v>0</v>
      </c>
      <c r="HS168" s="511">
        <f t="shared" si="166"/>
        <v>0</v>
      </c>
      <c r="HT168" s="511">
        <f t="shared" si="167"/>
        <v>0</v>
      </c>
      <c r="HU168" s="511">
        <f t="shared" si="168"/>
        <v>0</v>
      </c>
      <c r="HW168" s="534">
        <f>IF(EXACT(A168,LCI!A10),LCI!O10,-1*10^6)</f>
        <v>0</v>
      </c>
      <c r="HX168" s="534">
        <f t="shared" si="169"/>
        <v>0</v>
      </c>
      <c r="HY168" s="534">
        <f t="shared" si="170"/>
        <v>0</v>
      </c>
      <c r="HZ168" s="534">
        <f t="shared" si="171"/>
        <v>0</v>
      </c>
      <c r="IA168" s="534">
        <f t="shared" si="172"/>
        <v>0</v>
      </c>
      <c r="IB168" s="534">
        <f t="shared" si="173"/>
        <v>0</v>
      </c>
      <c r="IC168" s="534">
        <f t="shared" si="174"/>
        <v>0</v>
      </c>
      <c r="ID168" s="534">
        <f t="shared" si="175"/>
        <v>0</v>
      </c>
      <c r="IE168" s="534">
        <f t="shared" si="176"/>
        <v>0</v>
      </c>
      <c r="IF168" s="534">
        <f t="shared" si="177"/>
        <v>0</v>
      </c>
      <c r="IG168" s="534">
        <f t="shared" si="178"/>
        <v>0</v>
      </c>
      <c r="IH168" s="534">
        <f t="shared" si="179"/>
        <v>0</v>
      </c>
      <c r="II168" s="534">
        <f t="shared" si="180"/>
        <v>0</v>
      </c>
      <c r="IJ168" s="534">
        <f t="shared" si="181"/>
        <v>0</v>
      </c>
      <c r="IK168" s="534">
        <f t="shared" si="182"/>
        <v>0</v>
      </c>
      <c r="IL168" s="534">
        <f t="shared" si="183"/>
        <v>0</v>
      </c>
      <c r="IM168" s="534">
        <f t="shared" si="184"/>
        <v>0</v>
      </c>
      <c r="IN168" s="534">
        <f t="shared" si="185"/>
        <v>0</v>
      </c>
      <c r="IO168" s="534">
        <f t="shared" si="186"/>
        <v>0</v>
      </c>
      <c r="IP168" s="534">
        <f t="shared" si="187"/>
        <v>0</v>
      </c>
      <c r="IQ168" s="534">
        <f t="shared" si="188"/>
        <v>0</v>
      </c>
      <c r="IR168" s="534">
        <f t="shared" si="189"/>
        <v>0</v>
      </c>
      <c r="IT168" s="531">
        <f>IF(EXACT(A168,LCI!A10),LCI!P10,-1*10^6)</f>
        <v>0</v>
      </c>
      <c r="IU168" s="531">
        <f t="shared" si="190"/>
        <v>0</v>
      </c>
      <c r="IV168" s="531">
        <f t="shared" si="191"/>
        <v>0</v>
      </c>
      <c r="IW168" s="531">
        <f t="shared" si="192"/>
        <v>0</v>
      </c>
      <c r="IX168" s="531">
        <f t="shared" si="193"/>
        <v>0</v>
      </c>
      <c r="IY168" s="531">
        <f t="shared" si="194"/>
        <v>0</v>
      </c>
      <c r="IZ168" s="531">
        <f t="shared" si="195"/>
        <v>0</v>
      </c>
      <c r="JA168" s="531">
        <f t="shared" si="196"/>
        <v>0</v>
      </c>
      <c r="JB168" s="531">
        <f t="shared" si="197"/>
        <v>0</v>
      </c>
      <c r="JC168" s="531">
        <f t="shared" si="198"/>
        <v>0</v>
      </c>
      <c r="JD168" s="531">
        <f t="shared" si="199"/>
        <v>0</v>
      </c>
      <c r="JE168" s="531">
        <f t="shared" si="200"/>
        <v>0</v>
      </c>
      <c r="JF168" s="531">
        <f t="shared" si="201"/>
        <v>0</v>
      </c>
      <c r="JG168" s="531">
        <f t="shared" si="202"/>
        <v>0</v>
      </c>
      <c r="JH168" s="531">
        <f t="shared" si="203"/>
        <v>0</v>
      </c>
      <c r="JI168" s="531">
        <f t="shared" si="204"/>
        <v>0</v>
      </c>
      <c r="JJ168" s="531">
        <f t="shared" si="205"/>
        <v>0</v>
      </c>
      <c r="JK168" s="531">
        <f t="shared" si="206"/>
        <v>0</v>
      </c>
      <c r="JL168" s="531">
        <f t="shared" si="207"/>
        <v>0</v>
      </c>
      <c r="JM168" s="531">
        <f t="shared" si="208"/>
        <v>0</v>
      </c>
      <c r="JN168" s="531">
        <f t="shared" si="209"/>
        <v>0</v>
      </c>
      <c r="JO168" s="531">
        <f t="shared" si="210"/>
        <v>0</v>
      </c>
      <c r="JQ168" s="532">
        <f>IF(EXACT(A168,LCI!A10),LCI!Q10,-1*10^6)</f>
        <v>0</v>
      </c>
      <c r="JR168" s="532">
        <f t="shared" si="211"/>
        <v>0</v>
      </c>
      <c r="JS168" s="532">
        <f t="shared" si="212"/>
        <v>0</v>
      </c>
      <c r="JT168" s="532">
        <f t="shared" si="213"/>
        <v>0</v>
      </c>
      <c r="JU168" s="532">
        <f t="shared" si="214"/>
        <v>0</v>
      </c>
      <c r="JV168" s="532">
        <f t="shared" si="215"/>
        <v>0</v>
      </c>
      <c r="JW168" s="532">
        <f t="shared" si="216"/>
        <v>0</v>
      </c>
      <c r="JX168" s="532">
        <f t="shared" si="217"/>
        <v>0</v>
      </c>
      <c r="JY168" s="532">
        <f t="shared" si="218"/>
        <v>0</v>
      </c>
      <c r="JZ168" s="532">
        <f t="shared" si="219"/>
        <v>0</v>
      </c>
      <c r="KA168" s="532">
        <f t="shared" si="220"/>
        <v>0</v>
      </c>
      <c r="KB168" s="532">
        <f t="shared" si="221"/>
        <v>0</v>
      </c>
      <c r="KC168" s="532">
        <f t="shared" si="222"/>
        <v>0</v>
      </c>
      <c r="KD168" s="532">
        <f t="shared" si="223"/>
        <v>0</v>
      </c>
      <c r="KE168" s="532">
        <f t="shared" si="224"/>
        <v>0</v>
      </c>
      <c r="KF168" s="532">
        <f t="shared" si="225"/>
        <v>0</v>
      </c>
      <c r="KG168" s="532">
        <f t="shared" si="226"/>
        <v>0</v>
      </c>
      <c r="KH168" s="532">
        <f t="shared" si="227"/>
        <v>0</v>
      </c>
      <c r="KI168" s="532">
        <f t="shared" si="228"/>
        <v>0</v>
      </c>
      <c r="KJ168" s="532">
        <f t="shared" si="229"/>
        <v>0</v>
      </c>
      <c r="KK168" s="532">
        <f t="shared" si="230"/>
        <v>0</v>
      </c>
      <c r="KL168" s="532">
        <f t="shared" si="231"/>
        <v>0</v>
      </c>
      <c r="KN168" s="533">
        <f>IF(EXACT(A168,LCI!A10),LCI!R10,-1*10^6)</f>
        <v>0</v>
      </c>
      <c r="KO168" s="533">
        <f t="shared" si="232"/>
        <v>0</v>
      </c>
      <c r="KP168" s="533">
        <f t="shared" si="233"/>
        <v>0</v>
      </c>
      <c r="KQ168" s="533">
        <f t="shared" si="234"/>
        <v>0</v>
      </c>
      <c r="KR168" s="533">
        <f t="shared" si="235"/>
        <v>0</v>
      </c>
      <c r="KS168" s="533">
        <f t="shared" si="236"/>
        <v>0</v>
      </c>
      <c r="KT168" s="533">
        <f t="shared" si="237"/>
        <v>0</v>
      </c>
      <c r="KU168" s="533">
        <f t="shared" si="238"/>
        <v>0</v>
      </c>
      <c r="KV168" s="533">
        <f t="shared" si="239"/>
        <v>0</v>
      </c>
      <c r="KW168" s="533">
        <f t="shared" si="240"/>
        <v>0</v>
      </c>
      <c r="KX168" s="533">
        <f t="shared" si="241"/>
        <v>0</v>
      </c>
      <c r="KY168" s="533">
        <f t="shared" si="242"/>
        <v>0</v>
      </c>
      <c r="KZ168" s="533">
        <f t="shared" si="243"/>
        <v>0</v>
      </c>
      <c r="LA168" s="533">
        <f t="shared" si="244"/>
        <v>0</v>
      </c>
      <c r="LB168" s="533">
        <f t="shared" si="245"/>
        <v>0</v>
      </c>
      <c r="LC168" s="533">
        <f t="shared" si="246"/>
        <v>0</v>
      </c>
      <c r="LD168" s="533">
        <f t="shared" si="247"/>
        <v>0</v>
      </c>
      <c r="LE168" s="533">
        <f t="shared" si="248"/>
        <v>0</v>
      </c>
      <c r="LF168" s="533">
        <f t="shared" si="249"/>
        <v>0</v>
      </c>
      <c r="LG168" s="533">
        <f t="shared" si="250"/>
        <v>0</v>
      </c>
      <c r="LH168" s="533">
        <f t="shared" si="251"/>
        <v>0</v>
      </c>
      <c r="LI168" s="533">
        <f t="shared" si="252"/>
        <v>0</v>
      </c>
    </row>
    <row r="169" spans="1:321" x14ac:dyDescent="0.25">
      <c r="A169" s="14" t="str">
        <f>LCI!A11</f>
        <v>CO2, Atmospheric (kg/yr)</v>
      </c>
      <c r="B169" s="42">
        <f>B14</f>
        <v>508889.75932080013</v>
      </c>
      <c r="C169" s="42">
        <f t="shared" ref="C169:P169" si="271">C14</f>
        <v>508889.75932080013</v>
      </c>
      <c r="D169" s="42">
        <f t="shared" si="271"/>
        <v>2508839.2999999998</v>
      </c>
      <c r="E169" s="42">
        <f t="shared" si="271"/>
        <v>2508839.2999999998</v>
      </c>
      <c r="F169" s="42">
        <f t="shared" si="271"/>
        <v>2508839.2999999998</v>
      </c>
      <c r="G169" s="42">
        <f t="shared" si="271"/>
        <v>0</v>
      </c>
      <c r="H169" s="42">
        <f t="shared" si="271"/>
        <v>0</v>
      </c>
      <c r="I169" s="42">
        <f t="shared" si="271"/>
        <v>0</v>
      </c>
      <c r="J169" s="42">
        <f t="shared" si="271"/>
        <v>2112916.6666666665</v>
      </c>
      <c r="K169" s="42">
        <f>K14</f>
        <v>1642666.6666666665</v>
      </c>
      <c r="L169" s="42">
        <f>L14</f>
        <v>4033333.333333333</v>
      </c>
      <c r="M169" s="42">
        <f t="shared" si="271"/>
        <v>9938449.9505041651</v>
      </c>
      <c r="N169" s="42">
        <f t="shared" si="271"/>
        <v>9938449.9505041651</v>
      </c>
      <c r="O169" s="257">
        <f t="shared" si="271"/>
        <v>1833333.3333333333</v>
      </c>
      <c r="P169" s="251">
        <f t="shared" si="271"/>
        <v>0</v>
      </c>
      <c r="Q169" s="251"/>
      <c r="R169" s="251"/>
      <c r="S169" s="251"/>
      <c r="T169" s="268"/>
      <c r="U169" s="251"/>
      <c r="V169" s="251"/>
      <c r="X169" s="45">
        <f>IF(EXACT(A169,LCI!A11),LCI!G11,-1*10^6)</f>
        <v>0</v>
      </c>
      <c r="Y169" s="47">
        <f t="shared" si="45"/>
        <v>0</v>
      </c>
      <c r="Z169" s="47">
        <f t="shared" si="46"/>
        <v>0</v>
      </c>
      <c r="AA169" s="47">
        <f t="shared" si="47"/>
        <v>0</v>
      </c>
      <c r="AB169" s="47">
        <f t="shared" si="48"/>
        <v>0</v>
      </c>
      <c r="AC169" s="47">
        <f t="shared" si="49"/>
        <v>0</v>
      </c>
      <c r="AD169" s="47">
        <f t="shared" si="8"/>
        <v>0</v>
      </c>
      <c r="AE169" s="47">
        <f t="shared" si="8"/>
        <v>0</v>
      </c>
      <c r="AF169" s="47">
        <f t="shared" si="8"/>
        <v>0</v>
      </c>
      <c r="AG169" s="47">
        <f t="shared" si="8"/>
        <v>0</v>
      </c>
      <c r="AH169" s="47">
        <f t="shared" si="8"/>
        <v>0</v>
      </c>
      <c r="AI169" s="47">
        <f t="shared" si="8"/>
        <v>0</v>
      </c>
      <c r="AJ169" s="47">
        <f t="shared" si="8"/>
        <v>0</v>
      </c>
      <c r="AK169" s="47">
        <f t="shared" si="50"/>
        <v>0</v>
      </c>
      <c r="AL169" s="262">
        <f t="shared" si="51"/>
        <v>0</v>
      </c>
      <c r="AM169" s="260">
        <f t="shared" si="52"/>
        <v>0</v>
      </c>
      <c r="AN169" s="260">
        <f t="shared" si="53"/>
        <v>0</v>
      </c>
      <c r="AO169" s="260">
        <f t="shared" si="54"/>
        <v>0</v>
      </c>
      <c r="AP169" s="260">
        <f t="shared" si="55"/>
        <v>0</v>
      </c>
      <c r="AQ169" s="260">
        <f t="shared" si="56"/>
        <v>0</v>
      </c>
      <c r="AR169" s="260">
        <f t="shared" si="57"/>
        <v>0</v>
      </c>
      <c r="AS169" s="260">
        <f t="shared" si="58"/>
        <v>0</v>
      </c>
      <c r="AU169" s="41">
        <f>IF(EXACT(A169,LCI!A11),LCI!H11,-1*10^6)</f>
        <v>-1000</v>
      </c>
      <c r="AV169" s="71">
        <f t="shared" si="9"/>
        <v>-508889759.32080013</v>
      </c>
      <c r="AW169" s="71">
        <f t="shared" si="10"/>
        <v>-508889759.32080013</v>
      </c>
      <c r="AX169" s="71">
        <f t="shared" si="11"/>
        <v>-2508839300</v>
      </c>
      <c r="AY169" s="71">
        <f t="shared" si="12"/>
        <v>-2508839300</v>
      </c>
      <c r="AZ169" s="71">
        <f t="shared" si="13"/>
        <v>-2508839300</v>
      </c>
      <c r="BA169" s="71">
        <f t="shared" si="14"/>
        <v>0</v>
      </c>
      <c r="BB169" s="71">
        <f t="shared" si="15"/>
        <v>0</v>
      </c>
      <c r="BC169" s="71">
        <f t="shared" si="16"/>
        <v>0</v>
      </c>
      <c r="BD169" s="520">
        <f t="shared" si="17"/>
        <v>-2112916666.6666665</v>
      </c>
      <c r="BE169" s="576">
        <f t="shared" si="18"/>
        <v>-1642666666.6666665</v>
      </c>
      <c r="BF169" s="71">
        <f t="shared" si="19"/>
        <v>-4033333333.333333</v>
      </c>
      <c r="BG169" s="521">
        <f t="shared" si="20"/>
        <v>-9938449950.5041656</v>
      </c>
      <c r="BH169" s="529">
        <f t="shared" si="263"/>
        <v>-9938449950.5041656</v>
      </c>
      <c r="BI169" s="71">
        <f t="shared" si="254"/>
        <v>-1833333333.3333333</v>
      </c>
      <c r="BJ169" s="71">
        <f t="shared" si="255"/>
        <v>0</v>
      </c>
      <c r="BK169" s="71">
        <f t="shared" si="256"/>
        <v>0</v>
      </c>
      <c r="BL169" s="71">
        <f t="shared" si="257"/>
        <v>0</v>
      </c>
      <c r="BM169" s="71">
        <f t="shared" si="258"/>
        <v>0</v>
      </c>
      <c r="BN169" s="71">
        <f t="shared" si="259"/>
        <v>0</v>
      </c>
      <c r="BO169" s="71">
        <f t="shared" si="260"/>
        <v>0</v>
      </c>
      <c r="BP169" s="71">
        <f t="shared" si="261"/>
        <v>0</v>
      </c>
      <c r="BR169" s="507">
        <f>IF(EXACT(A169,LCI!A11),LCI!I11,-1*10^6)</f>
        <v>0</v>
      </c>
      <c r="BS169" s="507">
        <f t="shared" si="59"/>
        <v>0</v>
      </c>
      <c r="BT169" s="507">
        <f t="shared" si="60"/>
        <v>0</v>
      </c>
      <c r="BU169" s="507">
        <f t="shared" si="30"/>
        <v>0</v>
      </c>
      <c r="BV169" s="507">
        <f t="shared" si="30"/>
        <v>0</v>
      </c>
      <c r="BW169" s="507">
        <f t="shared" si="30"/>
        <v>0</v>
      </c>
      <c r="BX169" s="507">
        <f t="shared" si="30"/>
        <v>0</v>
      </c>
      <c r="BY169" s="507">
        <f t="shared" si="30"/>
        <v>0</v>
      </c>
      <c r="BZ169" s="507">
        <f t="shared" si="30"/>
        <v>0</v>
      </c>
      <c r="CA169" s="507">
        <f t="shared" si="30"/>
        <v>0</v>
      </c>
      <c r="CB169" s="507">
        <f t="shared" si="30"/>
        <v>0</v>
      </c>
      <c r="CC169" s="507">
        <f t="shared" si="30"/>
        <v>0</v>
      </c>
      <c r="CD169" s="507">
        <f t="shared" si="30"/>
        <v>0</v>
      </c>
      <c r="CE169" s="507">
        <f t="shared" si="30"/>
        <v>0</v>
      </c>
      <c r="CF169" s="507">
        <f t="shared" si="30"/>
        <v>0</v>
      </c>
      <c r="CG169" s="507">
        <f t="shared" si="30"/>
        <v>0</v>
      </c>
      <c r="CH169" s="507">
        <f t="shared" si="30"/>
        <v>0</v>
      </c>
      <c r="CI169" s="507">
        <f t="shared" si="30"/>
        <v>0</v>
      </c>
      <c r="CJ169" s="507">
        <f t="shared" si="30"/>
        <v>0</v>
      </c>
      <c r="CK169" s="507">
        <f t="shared" si="61"/>
        <v>0</v>
      </c>
      <c r="CL169" s="507">
        <f t="shared" si="61"/>
        <v>0</v>
      </c>
      <c r="CM169" s="507">
        <f t="shared" si="61"/>
        <v>0</v>
      </c>
      <c r="CO169" s="511">
        <f>IF(EXACT(A169,LCI!A11),LCI!F11,-1*10^6)</f>
        <v>0</v>
      </c>
      <c r="CP169" s="511">
        <f t="shared" si="62"/>
        <v>0</v>
      </c>
      <c r="CQ169" s="511">
        <f t="shared" si="31"/>
        <v>0</v>
      </c>
      <c r="CR169" s="511">
        <f t="shared" si="31"/>
        <v>0</v>
      </c>
      <c r="CS169" s="511">
        <f t="shared" si="31"/>
        <v>0</v>
      </c>
      <c r="CT169" s="511">
        <f t="shared" si="31"/>
        <v>0</v>
      </c>
      <c r="CU169" s="511">
        <f t="shared" si="31"/>
        <v>0</v>
      </c>
      <c r="CV169" s="511">
        <f t="shared" si="31"/>
        <v>0</v>
      </c>
      <c r="CW169" s="511">
        <f t="shared" si="31"/>
        <v>0</v>
      </c>
      <c r="CX169" s="511">
        <f t="shared" si="31"/>
        <v>0</v>
      </c>
      <c r="CY169" s="511">
        <f t="shared" si="31"/>
        <v>0</v>
      </c>
      <c r="CZ169" s="511">
        <f t="shared" si="31"/>
        <v>0</v>
      </c>
      <c r="DA169" s="511">
        <f t="shared" si="31"/>
        <v>0</v>
      </c>
      <c r="DB169" s="511">
        <f t="shared" si="31"/>
        <v>0</v>
      </c>
      <c r="DC169" s="511">
        <f t="shared" si="31"/>
        <v>0</v>
      </c>
      <c r="DD169" s="511">
        <f t="shared" si="31"/>
        <v>0</v>
      </c>
      <c r="DE169" s="511">
        <f t="shared" si="31"/>
        <v>0</v>
      </c>
      <c r="DF169" s="511">
        <f t="shared" si="31"/>
        <v>0</v>
      </c>
      <c r="DG169" s="511">
        <f t="shared" si="63"/>
        <v>0</v>
      </c>
      <c r="DH169" s="511">
        <f t="shared" si="63"/>
        <v>0</v>
      </c>
      <c r="DI169" s="511">
        <f t="shared" si="63"/>
        <v>0</v>
      </c>
      <c r="DJ169" s="511">
        <f t="shared" si="63"/>
        <v>0</v>
      </c>
      <c r="DL169" s="530">
        <f>IF(EXACT(A169,LCI!A11),LCI!J11,-1*10^6)</f>
        <v>0</v>
      </c>
      <c r="DM169" s="530">
        <f t="shared" si="64"/>
        <v>0</v>
      </c>
      <c r="DN169" s="530">
        <f t="shared" si="65"/>
        <v>0</v>
      </c>
      <c r="DO169" s="530">
        <f t="shared" si="66"/>
        <v>0</v>
      </c>
      <c r="DP169" s="530">
        <f t="shared" si="67"/>
        <v>0</v>
      </c>
      <c r="DQ169" s="530">
        <f t="shared" si="68"/>
        <v>0</v>
      </c>
      <c r="DR169" s="530">
        <f t="shared" si="69"/>
        <v>0</v>
      </c>
      <c r="DS169" s="530">
        <f t="shared" si="70"/>
        <v>0</v>
      </c>
      <c r="DT169" s="530">
        <f t="shared" si="71"/>
        <v>0</v>
      </c>
      <c r="DU169" s="530">
        <f t="shared" si="72"/>
        <v>0</v>
      </c>
      <c r="DV169" s="530">
        <f t="shared" si="73"/>
        <v>0</v>
      </c>
      <c r="DW169" s="530">
        <f t="shared" si="74"/>
        <v>0</v>
      </c>
      <c r="DX169" s="530">
        <f t="shared" si="75"/>
        <v>0</v>
      </c>
      <c r="DY169" s="530">
        <f t="shared" si="76"/>
        <v>0</v>
      </c>
      <c r="DZ169" s="530">
        <f t="shared" si="77"/>
        <v>0</v>
      </c>
      <c r="EA169" s="530">
        <f t="shared" si="78"/>
        <v>0</v>
      </c>
      <c r="EB169" s="530">
        <f t="shared" si="79"/>
        <v>0</v>
      </c>
      <c r="EC169" s="530">
        <f t="shared" si="80"/>
        <v>0</v>
      </c>
      <c r="ED169" s="530">
        <f t="shared" si="81"/>
        <v>0</v>
      </c>
      <c r="EE169" s="530">
        <f t="shared" si="82"/>
        <v>0</v>
      </c>
      <c r="EF169" s="530">
        <f t="shared" si="83"/>
        <v>0</v>
      </c>
      <c r="EG169" s="530">
        <f t="shared" si="84"/>
        <v>0</v>
      </c>
      <c r="EI169" s="535">
        <f>IF(EXACT(A169,LCI!A11),LCI!K11,-1*10^6)</f>
        <v>0</v>
      </c>
      <c r="EJ169" s="531">
        <f t="shared" si="85"/>
        <v>0</v>
      </c>
      <c r="EK169" s="536">
        <f t="shared" si="86"/>
        <v>0</v>
      </c>
      <c r="EL169" s="531">
        <f t="shared" si="87"/>
        <v>0</v>
      </c>
      <c r="EM169" s="531">
        <f t="shared" si="88"/>
        <v>0</v>
      </c>
      <c r="EN169" s="531">
        <f t="shared" si="89"/>
        <v>0</v>
      </c>
      <c r="EO169" s="531">
        <f t="shared" si="90"/>
        <v>0</v>
      </c>
      <c r="EP169" s="531">
        <f t="shared" si="91"/>
        <v>0</v>
      </c>
      <c r="EQ169" s="531">
        <f t="shared" si="92"/>
        <v>0</v>
      </c>
      <c r="ER169" s="531">
        <f t="shared" si="93"/>
        <v>0</v>
      </c>
      <c r="ES169" s="531">
        <f t="shared" si="94"/>
        <v>0</v>
      </c>
      <c r="ET169" s="531">
        <f t="shared" si="95"/>
        <v>0</v>
      </c>
      <c r="EU169" s="531">
        <f t="shared" si="96"/>
        <v>0</v>
      </c>
      <c r="EV169" s="531">
        <f t="shared" si="97"/>
        <v>0</v>
      </c>
      <c r="EW169" s="531">
        <f t="shared" si="98"/>
        <v>0</v>
      </c>
      <c r="EX169" s="531">
        <f t="shared" si="99"/>
        <v>0</v>
      </c>
      <c r="EY169" s="531">
        <f t="shared" si="100"/>
        <v>0</v>
      </c>
      <c r="EZ169" s="531">
        <f t="shared" si="101"/>
        <v>0</v>
      </c>
      <c r="FA169" s="531">
        <f t="shared" si="102"/>
        <v>0</v>
      </c>
      <c r="FB169" s="531">
        <f t="shared" si="103"/>
        <v>0</v>
      </c>
      <c r="FC169" s="531">
        <f t="shared" si="104"/>
        <v>0</v>
      </c>
      <c r="FD169" s="531">
        <f t="shared" si="105"/>
        <v>0</v>
      </c>
      <c r="FF169" s="532">
        <f>IF(EXACT(A169,LCI!A11),LCI!L11,-1*10^6)</f>
        <v>0</v>
      </c>
      <c r="FG169" s="532">
        <f t="shared" si="106"/>
        <v>0</v>
      </c>
      <c r="FH169" s="532">
        <f t="shared" si="107"/>
        <v>0</v>
      </c>
      <c r="FI169" s="532">
        <f t="shared" si="108"/>
        <v>0</v>
      </c>
      <c r="FJ169" s="532">
        <f t="shared" si="109"/>
        <v>0</v>
      </c>
      <c r="FK169" s="532">
        <f t="shared" si="110"/>
        <v>0</v>
      </c>
      <c r="FL169" s="532">
        <f t="shared" si="111"/>
        <v>0</v>
      </c>
      <c r="FM169" s="532">
        <f t="shared" si="112"/>
        <v>0</v>
      </c>
      <c r="FN169" s="532">
        <f t="shared" si="113"/>
        <v>0</v>
      </c>
      <c r="FO169" s="532">
        <f t="shared" si="114"/>
        <v>0</v>
      </c>
      <c r="FP169" s="532">
        <f t="shared" si="115"/>
        <v>0</v>
      </c>
      <c r="FQ169" s="532">
        <f t="shared" si="116"/>
        <v>0</v>
      </c>
      <c r="FR169" s="532">
        <f t="shared" si="117"/>
        <v>0</v>
      </c>
      <c r="FS169" s="532">
        <f t="shared" si="118"/>
        <v>0</v>
      </c>
      <c r="FT169" s="532">
        <f t="shared" si="119"/>
        <v>0</v>
      </c>
      <c r="FU169" s="532">
        <f t="shared" si="120"/>
        <v>0</v>
      </c>
      <c r="FV169" s="532">
        <f t="shared" si="121"/>
        <v>0</v>
      </c>
      <c r="FW169" s="532">
        <f t="shared" si="122"/>
        <v>0</v>
      </c>
      <c r="FX169" s="532">
        <f t="shared" si="123"/>
        <v>0</v>
      </c>
      <c r="FY169" s="532">
        <f t="shared" si="124"/>
        <v>0</v>
      </c>
      <c r="FZ169" s="532">
        <f t="shared" si="125"/>
        <v>0</v>
      </c>
      <c r="GA169" s="532">
        <f t="shared" si="126"/>
        <v>0</v>
      </c>
      <c r="GC169" s="533">
        <f>IF(EXACT(A169,LCI!A11),LCI!M11,-1*10^6)</f>
        <v>0</v>
      </c>
      <c r="GD169" s="533">
        <f t="shared" si="127"/>
        <v>0</v>
      </c>
      <c r="GE169" s="533">
        <f t="shared" si="128"/>
        <v>0</v>
      </c>
      <c r="GF169" s="533">
        <f t="shared" si="129"/>
        <v>0</v>
      </c>
      <c r="GG169" s="533">
        <f t="shared" si="130"/>
        <v>0</v>
      </c>
      <c r="GH169" s="533">
        <f t="shared" si="131"/>
        <v>0</v>
      </c>
      <c r="GI169" s="533">
        <f t="shared" si="132"/>
        <v>0</v>
      </c>
      <c r="GJ169" s="533">
        <f t="shared" si="133"/>
        <v>0</v>
      </c>
      <c r="GK169" s="533">
        <f t="shared" si="134"/>
        <v>0</v>
      </c>
      <c r="GL169" s="533">
        <f t="shared" si="135"/>
        <v>0</v>
      </c>
      <c r="GM169" s="533">
        <f t="shared" si="136"/>
        <v>0</v>
      </c>
      <c r="GN169" s="533">
        <f t="shared" si="137"/>
        <v>0</v>
      </c>
      <c r="GO169" s="533">
        <f t="shared" si="138"/>
        <v>0</v>
      </c>
      <c r="GP169" s="533">
        <f t="shared" si="139"/>
        <v>0</v>
      </c>
      <c r="GQ169" s="533">
        <f t="shared" si="140"/>
        <v>0</v>
      </c>
      <c r="GR169" s="533">
        <f t="shared" si="141"/>
        <v>0</v>
      </c>
      <c r="GS169" s="533">
        <f t="shared" si="142"/>
        <v>0</v>
      </c>
      <c r="GT169" s="533">
        <f t="shared" si="143"/>
        <v>0</v>
      </c>
      <c r="GU169" s="533">
        <f t="shared" si="144"/>
        <v>0</v>
      </c>
      <c r="GV169" s="533">
        <f t="shared" si="145"/>
        <v>0</v>
      </c>
      <c r="GW169" s="533">
        <f t="shared" si="146"/>
        <v>0</v>
      </c>
      <c r="GX169" s="533">
        <f t="shared" si="147"/>
        <v>0</v>
      </c>
      <c r="GZ169" s="511">
        <f>IF(EXACT(A169,LCI!A11),LCI!N11,-1*10^6)</f>
        <v>0</v>
      </c>
      <c r="HA169" s="511">
        <f t="shared" si="148"/>
        <v>0</v>
      </c>
      <c r="HB169" s="511">
        <f t="shared" si="149"/>
        <v>0</v>
      </c>
      <c r="HC169" s="511">
        <f t="shared" si="150"/>
        <v>0</v>
      </c>
      <c r="HD169" s="511">
        <f t="shared" si="151"/>
        <v>0</v>
      </c>
      <c r="HE169" s="511">
        <f t="shared" si="152"/>
        <v>0</v>
      </c>
      <c r="HF169" s="511">
        <f t="shared" si="153"/>
        <v>0</v>
      </c>
      <c r="HG169" s="511">
        <f t="shared" si="154"/>
        <v>0</v>
      </c>
      <c r="HH169" s="511">
        <f t="shared" si="155"/>
        <v>0</v>
      </c>
      <c r="HI169" s="511">
        <f t="shared" si="156"/>
        <v>0</v>
      </c>
      <c r="HJ169" s="511">
        <f t="shared" si="157"/>
        <v>0</v>
      </c>
      <c r="HK169" s="511">
        <f t="shared" si="158"/>
        <v>0</v>
      </c>
      <c r="HL169" s="511">
        <f t="shared" si="159"/>
        <v>0</v>
      </c>
      <c r="HM169" s="511">
        <f t="shared" si="160"/>
        <v>0</v>
      </c>
      <c r="HN169" s="511">
        <f t="shared" si="161"/>
        <v>0</v>
      </c>
      <c r="HO169" s="511">
        <f t="shared" si="162"/>
        <v>0</v>
      </c>
      <c r="HP169" s="511">
        <f t="shared" si="163"/>
        <v>0</v>
      </c>
      <c r="HQ169" s="511">
        <f t="shared" si="164"/>
        <v>0</v>
      </c>
      <c r="HR169" s="511">
        <f t="shared" si="165"/>
        <v>0</v>
      </c>
      <c r="HS169" s="511">
        <f t="shared" si="166"/>
        <v>0</v>
      </c>
      <c r="HT169" s="511">
        <f t="shared" si="167"/>
        <v>0</v>
      </c>
      <c r="HU169" s="511">
        <f t="shared" si="168"/>
        <v>0</v>
      </c>
      <c r="HW169" s="534">
        <f>IF(EXACT(A169,LCI!A11),LCI!O11,-1*10^6)</f>
        <v>0</v>
      </c>
      <c r="HX169" s="534">
        <f t="shared" si="169"/>
        <v>0</v>
      </c>
      <c r="HY169" s="534">
        <f t="shared" si="170"/>
        <v>0</v>
      </c>
      <c r="HZ169" s="534">
        <f t="shared" si="171"/>
        <v>0</v>
      </c>
      <c r="IA169" s="534">
        <f t="shared" si="172"/>
        <v>0</v>
      </c>
      <c r="IB169" s="534">
        <f t="shared" si="173"/>
        <v>0</v>
      </c>
      <c r="IC169" s="534">
        <f t="shared" si="174"/>
        <v>0</v>
      </c>
      <c r="ID169" s="534">
        <f t="shared" si="175"/>
        <v>0</v>
      </c>
      <c r="IE169" s="534">
        <f t="shared" si="176"/>
        <v>0</v>
      </c>
      <c r="IF169" s="534">
        <f t="shared" si="177"/>
        <v>0</v>
      </c>
      <c r="IG169" s="534">
        <f t="shared" si="178"/>
        <v>0</v>
      </c>
      <c r="IH169" s="534">
        <f t="shared" si="179"/>
        <v>0</v>
      </c>
      <c r="II169" s="534">
        <f t="shared" si="180"/>
        <v>0</v>
      </c>
      <c r="IJ169" s="534">
        <f t="shared" si="181"/>
        <v>0</v>
      </c>
      <c r="IK169" s="534">
        <f t="shared" si="182"/>
        <v>0</v>
      </c>
      <c r="IL169" s="534">
        <f t="shared" si="183"/>
        <v>0</v>
      </c>
      <c r="IM169" s="534">
        <f t="shared" si="184"/>
        <v>0</v>
      </c>
      <c r="IN169" s="534">
        <f t="shared" si="185"/>
        <v>0</v>
      </c>
      <c r="IO169" s="534">
        <f t="shared" si="186"/>
        <v>0</v>
      </c>
      <c r="IP169" s="534">
        <f t="shared" si="187"/>
        <v>0</v>
      </c>
      <c r="IQ169" s="534">
        <f t="shared" si="188"/>
        <v>0</v>
      </c>
      <c r="IR169" s="534">
        <f t="shared" si="189"/>
        <v>0</v>
      </c>
      <c r="IT169" s="531">
        <f>IF(EXACT(A169,LCI!A11),LCI!P11,-1*10^6)</f>
        <v>0</v>
      </c>
      <c r="IU169" s="531">
        <f t="shared" si="190"/>
        <v>0</v>
      </c>
      <c r="IV169" s="531">
        <f t="shared" si="191"/>
        <v>0</v>
      </c>
      <c r="IW169" s="531">
        <f t="shared" si="192"/>
        <v>0</v>
      </c>
      <c r="IX169" s="531">
        <f t="shared" si="193"/>
        <v>0</v>
      </c>
      <c r="IY169" s="531">
        <f t="shared" si="194"/>
        <v>0</v>
      </c>
      <c r="IZ169" s="531">
        <f t="shared" si="195"/>
        <v>0</v>
      </c>
      <c r="JA169" s="531">
        <f t="shared" si="196"/>
        <v>0</v>
      </c>
      <c r="JB169" s="531">
        <f t="shared" si="197"/>
        <v>0</v>
      </c>
      <c r="JC169" s="531">
        <f t="shared" si="198"/>
        <v>0</v>
      </c>
      <c r="JD169" s="531">
        <f t="shared" si="199"/>
        <v>0</v>
      </c>
      <c r="JE169" s="531">
        <f t="shared" si="200"/>
        <v>0</v>
      </c>
      <c r="JF169" s="531">
        <f t="shared" si="201"/>
        <v>0</v>
      </c>
      <c r="JG169" s="531">
        <f t="shared" si="202"/>
        <v>0</v>
      </c>
      <c r="JH169" s="531">
        <f t="shared" si="203"/>
        <v>0</v>
      </c>
      <c r="JI169" s="531">
        <f t="shared" si="204"/>
        <v>0</v>
      </c>
      <c r="JJ169" s="531">
        <f t="shared" si="205"/>
        <v>0</v>
      </c>
      <c r="JK169" s="531">
        <f t="shared" si="206"/>
        <v>0</v>
      </c>
      <c r="JL169" s="531">
        <f t="shared" si="207"/>
        <v>0</v>
      </c>
      <c r="JM169" s="531">
        <f t="shared" si="208"/>
        <v>0</v>
      </c>
      <c r="JN169" s="531">
        <f t="shared" si="209"/>
        <v>0</v>
      </c>
      <c r="JO169" s="531">
        <f t="shared" si="210"/>
        <v>0</v>
      </c>
      <c r="JQ169" s="532">
        <f>IF(EXACT(A169,LCI!A11),LCI!Q11,-1*10^6)</f>
        <v>0</v>
      </c>
      <c r="JR169" s="532">
        <f t="shared" si="211"/>
        <v>0</v>
      </c>
      <c r="JS169" s="532">
        <f t="shared" si="212"/>
        <v>0</v>
      </c>
      <c r="JT169" s="532">
        <f t="shared" si="213"/>
        <v>0</v>
      </c>
      <c r="JU169" s="532">
        <f t="shared" si="214"/>
        <v>0</v>
      </c>
      <c r="JV169" s="532">
        <f t="shared" si="215"/>
        <v>0</v>
      </c>
      <c r="JW169" s="532">
        <f t="shared" si="216"/>
        <v>0</v>
      </c>
      <c r="JX169" s="532">
        <f t="shared" si="217"/>
        <v>0</v>
      </c>
      <c r="JY169" s="532">
        <f t="shared" si="218"/>
        <v>0</v>
      </c>
      <c r="JZ169" s="532">
        <f t="shared" si="219"/>
        <v>0</v>
      </c>
      <c r="KA169" s="532">
        <f t="shared" si="220"/>
        <v>0</v>
      </c>
      <c r="KB169" s="532">
        <f t="shared" si="221"/>
        <v>0</v>
      </c>
      <c r="KC169" s="532">
        <f t="shared" si="222"/>
        <v>0</v>
      </c>
      <c r="KD169" s="532">
        <f t="shared" si="223"/>
        <v>0</v>
      </c>
      <c r="KE169" s="532">
        <f t="shared" si="224"/>
        <v>0</v>
      </c>
      <c r="KF169" s="532">
        <f t="shared" si="225"/>
        <v>0</v>
      </c>
      <c r="KG169" s="532">
        <f t="shared" si="226"/>
        <v>0</v>
      </c>
      <c r="KH169" s="532">
        <f t="shared" si="227"/>
        <v>0</v>
      </c>
      <c r="KI169" s="532">
        <f t="shared" si="228"/>
        <v>0</v>
      </c>
      <c r="KJ169" s="532">
        <f t="shared" si="229"/>
        <v>0</v>
      </c>
      <c r="KK169" s="532">
        <f t="shared" si="230"/>
        <v>0</v>
      </c>
      <c r="KL169" s="532">
        <f t="shared" si="231"/>
        <v>0</v>
      </c>
      <c r="KN169" s="533">
        <f>IF(EXACT(A169,LCI!A11),LCI!R11,-1*10^6)</f>
        <v>0</v>
      </c>
      <c r="KO169" s="533">
        <f t="shared" si="232"/>
        <v>0</v>
      </c>
      <c r="KP169" s="533">
        <f t="shared" si="233"/>
        <v>0</v>
      </c>
      <c r="KQ169" s="533">
        <f t="shared" si="234"/>
        <v>0</v>
      </c>
      <c r="KR169" s="533">
        <f t="shared" si="235"/>
        <v>0</v>
      </c>
      <c r="KS169" s="533">
        <f t="shared" si="236"/>
        <v>0</v>
      </c>
      <c r="KT169" s="533">
        <f t="shared" si="237"/>
        <v>0</v>
      </c>
      <c r="KU169" s="533">
        <f t="shared" si="238"/>
        <v>0</v>
      </c>
      <c r="KV169" s="533">
        <f t="shared" si="239"/>
        <v>0</v>
      </c>
      <c r="KW169" s="533">
        <f t="shared" si="240"/>
        <v>0</v>
      </c>
      <c r="KX169" s="533">
        <f t="shared" si="241"/>
        <v>0</v>
      </c>
      <c r="KY169" s="533">
        <f t="shared" si="242"/>
        <v>0</v>
      </c>
      <c r="KZ169" s="533">
        <f t="shared" si="243"/>
        <v>0</v>
      </c>
      <c r="LA169" s="533">
        <f t="shared" si="244"/>
        <v>0</v>
      </c>
      <c r="LB169" s="533">
        <f t="shared" si="245"/>
        <v>0</v>
      </c>
      <c r="LC169" s="533">
        <f t="shared" si="246"/>
        <v>0</v>
      </c>
      <c r="LD169" s="533">
        <f t="shared" si="247"/>
        <v>0</v>
      </c>
      <c r="LE169" s="533">
        <f t="shared" si="248"/>
        <v>0</v>
      </c>
      <c r="LF169" s="533">
        <f t="shared" si="249"/>
        <v>0</v>
      </c>
      <c r="LG169" s="533">
        <f t="shared" si="250"/>
        <v>0</v>
      </c>
      <c r="LH169" s="533">
        <f t="shared" si="251"/>
        <v>0</v>
      </c>
      <c r="LI169" s="533">
        <f t="shared" si="252"/>
        <v>0</v>
      </c>
    </row>
    <row r="170" spans="1:321" x14ac:dyDescent="0.25">
      <c r="A170" s="14" t="str">
        <f>LCI!A12</f>
        <v>CO2, Commercial (kg/yr)</v>
      </c>
      <c r="B170" s="42">
        <f>B15</f>
        <v>0</v>
      </c>
      <c r="C170" s="42">
        <f t="shared" ref="C170:P170" si="272">C15</f>
        <v>0</v>
      </c>
      <c r="D170" s="42">
        <f t="shared" si="272"/>
        <v>0</v>
      </c>
      <c r="E170" s="42">
        <f t="shared" si="272"/>
        <v>0</v>
      </c>
      <c r="F170" s="42">
        <f t="shared" si="272"/>
        <v>0</v>
      </c>
      <c r="G170" s="42">
        <f t="shared" si="272"/>
        <v>0</v>
      </c>
      <c r="H170" s="42">
        <f t="shared" si="272"/>
        <v>0</v>
      </c>
      <c r="I170" s="42">
        <f t="shared" si="272"/>
        <v>0</v>
      </c>
      <c r="J170" s="42">
        <f t="shared" si="272"/>
        <v>0</v>
      </c>
      <c r="K170" s="42">
        <f t="shared" si="272"/>
        <v>0</v>
      </c>
      <c r="L170" s="42">
        <f t="shared" si="272"/>
        <v>0</v>
      </c>
      <c r="M170" s="42">
        <f t="shared" si="272"/>
        <v>0</v>
      </c>
      <c r="N170" s="42">
        <f t="shared" si="272"/>
        <v>0</v>
      </c>
      <c r="O170" s="257">
        <f t="shared" si="272"/>
        <v>0</v>
      </c>
      <c r="P170" s="251">
        <f t="shared" si="272"/>
        <v>0</v>
      </c>
      <c r="Q170" s="251"/>
      <c r="R170" s="251"/>
      <c r="S170" s="251"/>
      <c r="T170" s="268"/>
      <c r="U170" s="251"/>
      <c r="V170" s="251"/>
      <c r="X170" s="45">
        <f>IF(EXACT(A170,LCI!A12),LCI!G12,-1*10^6)</f>
        <v>0.13200000000000001</v>
      </c>
      <c r="Y170" s="47">
        <f>B170*$X170</f>
        <v>0</v>
      </c>
      <c r="Z170" s="47">
        <f t="shared" si="46"/>
        <v>0</v>
      </c>
      <c r="AA170" s="47">
        <f t="shared" si="47"/>
        <v>0</v>
      </c>
      <c r="AB170" s="47">
        <f t="shared" si="48"/>
        <v>0</v>
      </c>
      <c r="AC170" s="47">
        <f t="shared" si="49"/>
        <v>0</v>
      </c>
      <c r="AD170" s="47">
        <f t="shared" si="8"/>
        <v>0</v>
      </c>
      <c r="AE170" s="47">
        <f t="shared" si="8"/>
        <v>0</v>
      </c>
      <c r="AF170" s="47">
        <f t="shared" si="8"/>
        <v>0</v>
      </c>
      <c r="AG170" s="47">
        <f t="shared" si="8"/>
        <v>0</v>
      </c>
      <c r="AH170" s="47">
        <f t="shared" si="8"/>
        <v>0</v>
      </c>
      <c r="AI170" s="47">
        <f t="shared" si="8"/>
        <v>0</v>
      </c>
      <c r="AJ170" s="47">
        <f t="shared" si="8"/>
        <v>0</v>
      </c>
      <c r="AK170" s="47">
        <f t="shared" si="50"/>
        <v>0</v>
      </c>
      <c r="AL170" s="47">
        <f t="shared" si="51"/>
        <v>0</v>
      </c>
      <c r="AM170" s="260">
        <f t="shared" si="52"/>
        <v>0</v>
      </c>
      <c r="AN170" s="260">
        <f t="shared" si="53"/>
        <v>0</v>
      </c>
      <c r="AO170" s="260">
        <f t="shared" si="54"/>
        <v>0</v>
      </c>
      <c r="AP170" s="260">
        <f t="shared" si="55"/>
        <v>0</v>
      </c>
      <c r="AQ170" s="260">
        <f t="shared" si="56"/>
        <v>0</v>
      </c>
      <c r="AR170" s="260">
        <f t="shared" si="57"/>
        <v>0</v>
      </c>
      <c r="AS170" s="260">
        <f t="shared" si="58"/>
        <v>0</v>
      </c>
      <c r="AU170" s="41">
        <f>IF(EXACT(A170,LCI!A12),LCI!H12,-1*10^6)</f>
        <v>1610</v>
      </c>
      <c r="AV170" s="71">
        <f t="shared" si="9"/>
        <v>0</v>
      </c>
      <c r="AW170" s="71">
        <f t="shared" si="10"/>
        <v>0</v>
      </c>
      <c r="AX170" s="71">
        <f t="shared" si="11"/>
        <v>0</v>
      </c>
      <c r="AY170" s="71">
        <f t="shared" si="12"/>
        <v>0</v>
      </c>
      <c r="AZ170" s="71">
        <f t="shared" si="13"/>
        <v>0</v>
      </c>
      <c r="BA170" s="71">
        <f t="shared" si="14"/>
        <v>0</v>
      </c>
      <c r="BB170" s="71">
        <f t="shared" si="15"/>
        <v>0</v>
      </c>
      <c r="BC170" s="71">
        <f t="shared" si="16"/>
        <v>0</v>
      </c>
      <c r="BD170" s="520">
        <f t="shared" si="17"/>
        <v>0</v>
      </c>
      <c r="BE170" s="521">
        <f t="shared" si="18"/>
        <v>0</v>
      </c>
      <c r="BF170" s="71">
        <f t="shared" si="19"/>
        <v>0</v>
      </c>
      <c r="BG170" s="521">
        <f t="shared" si="20"/>
        <v>0</v>
      </c>
      <c r="BH170" s="529">
        <f t="shared" si="263"/>
        <v>0</v>
      </c>
      <c r="BI170" s="71">
        <f t="shared" si="254"/>
        <v>0</v>
      </c>
      <c r="BJ170" s="71">
        <f t="shared" si="255"/>
        <v>0</v>
      </c>
      <c r="BK170" s="71">
        <f t="shared" si="256"/>
        <v>0</v>
      </c>
      <c r="BL170" s="71">
        <f t="shared" si="257"/>
        <v>0</v>
      </c>
      <c r="BM170" s="71">
        <f t="shared" si="258"/>
        <v>0</v>
      </c>
      <c r="BN170" s="71">
        <f t="shared" si="259"/>
        <v>0</v>
      </c>
      <c r="BO170" s="71">
        <f t="shared" si="260"/>
        <v>0</v>
      </c>
      <c r="BP170" s="71">
        <f t="shared" si="261"/>
        <v>0</v>
      </c>
      <c r="BR170" s="507">
        <f>IF(EXACT(A170,LCI!A12),LCI!I12,-1*10^6)</f>
        <v>3.6579999999999998E-3</v>
      </c>
      <c r="BS170" s="507">
        <f t="shared" si="59"/>
        <v>0</v>
      </c>
      <c r="BT170" s="507">
        <f t="shared" si="60"/>
        <v>0</v>
      </c>
      <c r="BU170" s="507">
        <f t="shared" si="30"/>
        <v>0</v>
      </c>
      <c r="BV170" s="507">
        <f t="shared" si="30"/>
        <v>0</v>
      </c>
      <c r="BW170" s="507">
        <f t="shared" si="30"/>
        <v>0</v>
      </c>
      <c r="BX170" s="507">
        <f t="shared" si="30"/>
        <v>0</v>
      </c>
      <c r="BY170" s="507">
        <f t="shared" si="30"/>
        <v>0</v>
      </c>
      <c r="BZ170" s="507">
        <f t="shared" si="30"/>
        <v>0</v>
      </c>
      <c r="CA170" s="507">
        <f t="shared" si="30"/>
        <v>0</v>
      </c>
      <c r="CB170" s="507">
        <f t="shared" si="30"/>
        <v>0</v>
      </c>
      <c r="CC170" s="507">
        <f t="shared" si="30"/>
        <v>0</v>
      </c>
      <c r="CD170" s="507">
        <f t="shared" si="30"/>
        <v>0</v>
      </c>
      <c r="CE170" s="507">
        <f t="shared" si="30"/>
        <v>0</v>
      </c>
      <c r="CF170" s="507">
        <f t="shared" si="30"/>
        <v>0</v>
      </c>
      <c r="CG170" s="507">
        <f t="shared" si="30"/>
        <v>0</v>
      </c>
      <c r="CH170" s="507">
        <f t="shared" si="30"/>
        <v>0</v>
      </c>
      <c r="CI170" s="507">
        <f t="shared" si="30"/>
        <v>0</v>
      </c>
      <c r="CJ170" s="507">
        <f t="shared" si="30"/>
        <v>0</v>
      </c>
      <c r="CK170" s="507">
        <f t="shared" si="61"/>
        <v>0</v>
      </c>
      <c r="CL170" s="507">
        <f t="shared" si="61"/>
        <v>0</v>
      </c>
      <c r="CM170" s="507">
        <f t="shared" si="61"/>
        <v>0</v>
      </c>
      <c r="CO170" s="511">
        <f>IF(EXACT(A170,LCI!A12),LCI!F12,-1*10^6)</f>
        <v>8.93</v>
      </c>
      <c r="CP170" s="511">
        <f t="shared" si="62"/>
        <v>0</v>
      </c>
      <c r="CQ170" s="511">
        <f t="shared" si="31"/>
        <v>0</v>
      </c>
      <c r="CR170" s="511">
        <f t="shared" si="31"/>
        <v>0</v>
      </c>
      <c r="CS170" s="511">
        <f t="shared" si="31"/>
        <v>0</v>
      </c>
      <c r="CT170" s="511">
        <f t="shared" si="31"/>
        <v>0</v>
      </c>
      <c r="CU170" s="511">
        <f t="shared" si="31"/>
        <v>0</v>
      </c>
      <c r="CV170" s="511">
        <f t="shared" si="31"/>
        <v>0</v>
      </c>
      <c r="CW170" s="511">
        <f t="shared" si="31"/>
        <v>0</v>
      </c>
      <c r="CX170" s="511">
        <f t="shared" si="31"/>
        <v>0</v>
      </c>
      <c r="CY170" s="511">
        <f t="shared" si="31"/>
        <v>0</v>
      </c>
      <c r="CZ170" s="511">
        <f t="shared" si="31"/>
        <v>0</v>
      </c>
      <c r="DA170" s="511">
        <f t="shared" si="31"/>
        <v>0</v>
      </c>
      <c r="DB170" s="511">
        <f t="shared" si="31"/>
        <v>0</v>
      </c>
      <c r="DC170" s="511">
        <f t="shared" si="31"/>
        <v>0</v>
      </c>
      <c r="DD170" s="511">
        <f t="shared" si="31"/>
        <v>0</v>
      </c>
      <c r="DE170" s="511">
        <f t="shared" si="31"/>
        <v>0</v>
      </c>
      <c r="DF170" s="511">
        <f t="shared" si="31"/>
        <v>0</v>
      </c>
      <c r="DG170" s="511">
        <f t="shared" si="63"/>
        <v>0</v>
      </c>
      <c r="DH170" s="511">
        <f t="shared" si="63"/>
        <v>0</v>
      </c>
      <c r="DI170" s="511">
        <f t="shared" si="63"/>
        <v>0</v>
      </c>
      <c r="DJ170" s="511">
        <f t="shared" si="63"/>
        <v>0</v>
      </c>
      <c r="DL170" s="530">
        <f>IF(EXACT(A170,LCI!A12),LCI!J12,-1*10^6)</f>
        <v>0</v>
      </c>
      <c r="DM170" s="530">
        <f t="shared" si="64"/>
        <v>0</v>
      </c>
      <c r="DN170" s="530">
        <f t="shared" si="65"/>
        <v>0</v>
      </c>
      <c r="DO170" s="530">
        <f t="shared" si="66"/>
        <v>0</v>
      </c>
      <c r="DP170" s="530">
        <f t="shared" si="67"/>
        <v>0</v>
      </c>
      <c r="DQ170" s="530">
        <f t="shared" si="68"/>
        <v>0</v>
      </c>
      <c r="DR170" s="530">
        <f t="shared" si="69"/>
        <v>0</v>
      </c>
      <c r="DS170" s="530">
        <f t="shared" si="70"/>
        <v>0</v>
      </c>
      <c r="DT170" s="530">
        <f t="shared" si="71"/>
        <v>0</v>
      </c>
      <c r="DU170" s="530">
        <f t="shared" si="72"/>
        <v>0</v>
      </c>
      <c r="DV170" s="530">
        <f t="shared" si="73"/>
        <v>0</v>
      </c>
      <c r="DW170" s="530">
        <f t="shared" si="74"/>
        <v>0</v>
      </c>
      <c r="DX170" s="530">
        <f t="shared" si="75"/>
        <v>0</v>
      </c>
      <c r="DY170" s="530">
        <f t="shared" si="76"/>
        <v>0</v>
      </c>
      <c r="DZ170" s="530">
        <f t="shared" si="77"/>
        <v>0</v>
      </c>
      <c r="EA170" s="530">
        <f t="shared" si="78"/>
        <v>0</v>
      </c>
      <c r="EB170" s="530">
        <f t="shared" si="79"/>
        <v>0</v>
      </c>
      <c r="EC170" s="530">
        <f t="shared" si="80"/>
        <v>0</v>
      </c>
      <c r="ED170" s="530">
        <f t="shared" si="81"/>
        <v>0</v>
      </c>
      <c r="EE170" s="530">
        <f t="shared" si="82"/>
        <v>0</v>
      </c>
      <c r="EF170" s="530">
        <f t="shared" si="83"/>
        <v>0</v>
      </c>
      <c r="EG170" s="530">
        <f t="shared" si="84"/>
        <v>0</v>
      </c>
      <c r="EI170" s="535">
        <f>IF(EXACT(A170,LCI!A12),LCI!K12,-1*10^6)</f>
        <v>0</v>
      </c>
      <c r="EJ170" s="531">
        <f t="shared" si="85"/>
        <v>0</v>
      </c>
      <c r="EK170" s="536">
        <f t="shared" si="86"/>
        <v>0</v>
      </c>
      <c r="EL170" s="531">
        <f t="shared" si="87"/>
        <v>0</v>
      </c>
      <c r="EM170" s="531">
        <f t="shared" si="88"/>
        <v>0</v>
      </c>
      <c r="EN170" s="531">
        <f t="shared" si="89"/>
        <v>0</v>
      </c>
      <c r="EO170" s="531">
        <f t="shared" si="90"/>
        <v>0</v>
      </c>
      <c r="EP170" s="531">
        <f t="shared" si="91"/>
        <v>0</v>
      </c>
      <c r="EQ170" s="531">
        <f t="shared" si="92"/>
        <v>0</v>
      </c>
      <c r="ER170" s="531">
        <f t="shared" si="93"/>
        <v>0</v>
      </c>
      <c r="ES170" s="531">
        <f t="shared" si="94"/>
        <v>0</v>
      </c>
      <c r="ET170" s="531">
        <f t="shared" si="95"/>
        <v>0</v>
      </c>
      <c r="EU170" s="531">
        <f t="shared" si="96"/>
        <v>0</v>
      </c>
      <c r="EV170" s="531">
        <f t="shared" si="97"/>
        <v>0</v>
      </c>
      <c r="EW170" s="531">
        <f t="shared" si="98"/>
        <v>0</v>
      </c>
      <c r="EX170" s="531">
        <f t="shared" si="99"/>
        <v>0</v>
      </c>
      <c r="EY170" s="531">
        <f t="shared" si="100"/>
        <v>0</v>
      </c>
      <c r="EZ170" s="531">
        <f t="shared" si="101"/>
        <v>0</v>
      </c>
      <c r="FA170" s="531">
        <f t="shared" si="102"/>
        <v>0</v>
      </c>
      <c r="FB170" s="531">
        <f t="shared" si="103"/>
        <v>0</v>
      </c>
      <c r="FC170" s="531">
        <f t="shared" si="104"/>
        <v>0</v>
      </c>
      <c r="FD170" s="531">
        <f t="shared" si="105"/>
        <v>0</v>
      </c>
      <c r="FF170" s="532">
        <f>IF(EXACT(A170,LCI!A12),LCI!L12,-1*10^6)</f>
        <v>0</v>
      </c>
      <c r="FG170" s="532">
        <f t="shared" si="106"/>
        <v>0</v>
      </c>
      <c r="FH170" s="532">
        <f t="shared" si="107"/>
        <v>0</v>
      </c>
      <c r="FI170" s="532">
        <f t="shared" si="108"/>
        <v>0</v>
      </c>
      <c r="FJ170" s="532">
        <f t="shared" si="109"/>
        <v>0</v>
      </c>
      <c r="FK170" s="532">
        <f t="shared" si="110"/>
        <v>0</v>
      </c>
      <c r="FL170" s="532">
        <f t="shared" si="111"/>
        <v>0</v>
      </c>
      <c r="FM170" s="532">
        <f t="shared" si="112"/>
        <v>0</v>
      </c>
      <c r="FN170" s="532">
        <f t="shared" si="113"/>
        <v>0</v>
      </c>
      <c r="FO170" s="532">
        <f t="shared" si="114"/>
        <v>0</v>
      </c>
      <c r="FP170" s="532">
        <f t="shared" si="115"/>
        <v>0</v>
      </c>
      <c r="FQ170" s="532">
        <f t="shared" si="116"/>
        <v>0</v>
      </c>
      <c r="FR170" s="532">
        <f t="shared" si="117"/>
        <v>0</v>
      </c>
      <c r="FS170" s="532">
        <f t="shared" si="118"/>
        <v>0</v>
      </c>
      <c r="FT170" s="532">
        <f t="shared" si="119"/>
        <v>0</v>
      </c>
      <c r="FU170" s="532">
        <f t="shared" si="120"/>
        <v>0</v>
      </c>
      <c r="FV170" s="532">
        <f t="shared" si="121"/>
        <v>0</v>
      </c>
      <c r="FW170" s="532">
        <f t="shared" si="122"/>
        <v>0</v>
      </c>
      <c r="FX170" s="532">
        <f t="shared" si="123"/>
        <v>0</v>
      </c>
      <c r="FY170" s="532">
        <f t="shared" si="124"/>
        <v>0</v>
      </c>
      <c r="FZ170" s="532">
        <f t="shared" si="125"/>
        <v>0</v>
      </c>
      <c r="GA170" s="532">
        <f t="shared" si="126"/>
        <v>0</v>
      </c>
      <c r="GC170" s="533">
        <f>IF(EXACT(A170,LCI!A12),LCI!M12,-1*10^6)</f>
        <v>0</v>
      </c>
      <c r="GD170" s="533">
        <f t="shared" si="127"/>
        <v>0</v>
      </c>
      <c r="GE170" s="533">
        <f t="shared" si="128"/>
        <v>0</v>
      </c>
      <c r="GF170" s="533">
        <f t="shared" si="129"/>
        <v>0</v>
      </c>
      <c r="GG170" s="533">
        <f t="shared" si="130"/>
        <v>0</v>
      </c>
      <c r="GH170" s="533">
        <f t="shared" si="131"/>
        <v>0</v>
      </c>
      <c r="GI170" s="533">
        <f t="shared" si="132"/>
        <v>0</v>
      </c>
      <c r="GJ170" s="533">
        <f t="shared" si="133"/>
        <v>0</v>
      </c>
      <c r="GK170" s="533">
        <f t="shared" si="134"/>
        <v>0</v>
      </c>
      <c r="GL170" s="533">
        <f t="shared" si="135"/>
        <v>0</v>
      </c>
      <c r="GM170" s="533">
        <f t="shared" si="136"/>
        <v>0</v>
      </c>
      <c r="GN170" s="533">
        <f t="shared" si="137"/>
        <v>0</v>
      </c>
      <c r="GO170" s="533">
        <f t="shared" si="138"/>
        <v>0</v>
      </c>
      <c r="GP170" s="533">
        <f t="shared" si="139"/>
        <v>0</v>
      </c>
      <c r="GQ170" s="533">
        <f t="shared" si="140"/>
        <v>0</v>
      </c>
      <c r="GR170" s="533">
        <f t="shared" si="141"/>
        <v>0</v>
      </c>
      <c r="GS170" s="533">
        <f t="shared" si="142"/>
        <v>0</v>
      </c>
      <c r="GT170" s="533">
        <f t="shared" si="143"/>
        <v>0</v>
      </c>
      <c r="GU170" s="533">
        <f t="shared" si="144"/>
        <v>0</v>
      </c>
      <c r="GV170" s="533">
        <f t="shared" si="145"/>
        <v>0</v>
      </c>
      <c r="GW170" s="533">
        <f t="shared" si="146"/>
        <v>0</v>
      </c>
      <c r="GX170" s="533">
        <f t="shared" si="147"/>
        <v>0</v>
      </c>
      <c r="GZ170" s="511">
        <f>IF(EXACT(A170,LCI!A12),LCI!N12,-1*10^6)</f>
        <v>0</v>
      </c>
      <c r="HA170" s="511">
        <f t="shared" si="148"/>
        <v>0</v>
      </c>
      <c r="HB170" s="511">
        <f t="shared" si="149"/>
        <v>0</v>
      </c>
      <c r="HC170" s="511">
        <f t="shared" si="150"/>
        <v>0</v>
      </c>
      <c r="HD170" s="511">
        <f t="shared" si="151"/>
        <v>0</v>
      </c>
      <c r="HE170" s="511">
        <f t="shared" si="152"/>
        <v>0</v>
      </c>
      <c r="HF170" s="511">
        <f t="shared" si="153"/>
        <v>0</v>
      </c>
      <c r="HG170" s="511">
        <f t="shared" si="154"/>
        <v>0</v>
      </c>
      <c r="HH170" s="511">
        <f t="shared" si="155"/>
        <v>0</v>
      </c>
      <c r="HI170" s="511">
        <f t="shared" si="156"/>
        <v>0</v>
      </c>
      <c r="HJ170" s="511">
        <f t="shared" si="157"/>
        <v>0</v>
      </c>
      <c r="HK170" s="511">
        <f t="shared" si="158"/>
        <v>0</v>
      </c>
      <c r="HL170" s="511">
        <f t="shared" si="159"/>
        <v>0</v>
      </c>
      <c r="HM170" s="511">
        <f t="shared" si="160"/>
        <v>0</v>
      </c>
      <c r="HN170" s="511">
        <f t="shared" si="161"/>
        <v>0</v>
      </c>
      <c r="HO170" s="511">
        <f t="shared" si="162"/>
        <v>0</v>
      </c>
      <c r="HP170" s="511">
        <f t="shared" si="163"/>
        <v>0</v>
      </c>
      <c r="HQ170" s="511">
        <f t="shared" si="164"/>
        <v>0</v>
      </c>
      <c r="HR170" s="511">
        <f t="shared" si="165"/>
        <v>0</v>
      </c>
      <c r="HS170" s="511">
        <f t="shared" si="166"/>
        <v>0</v>
      </c>
      <c r="HT170" s="511">
        <f t="shared" si="167"/>
        <v>0</v>
      </c>
      <c r="HU170" s="511">
        <f t="shared" si="168"/>
        <v>0</v>
      </c>
      <c r="HW170" s="534">
        <f>IF(EXACT(A170,LCI!A12),LCI!O12,-1*10^6)</f>
        <v>0</v>
      </c>
      <c r="HX170" s="534">
        <f t="shared" si="169"/>
        <v>0</v>
      </c>
      <c r="HY170" s="534">
        <f t="shared" si="170"/>
        <v>0</v>
      </c>
      <c r="HZ170" s="534">
        <f t="shared" si="171"/>
        <v>0</v>
      </c>
      <c r="IA170" s="534">
        <f t="shared" si="172"/>
        <v>0</v>
      </c>
      <c r="IB170" s="534">
        <f t="shared" si="173"/>
        <v>0</v>
      </c>
      <c r="IC170" s="534">
        <f t="shared" si="174"/>
        <v>0</v>
      </c>
      <c r="ID170" s="534">
        <f t="shared" si="175"/>
        <v>0</v>
      </c>
      <c r="IE170" s="534">
        <f t="shared" si="176"/>
        <v>0</v>
      </c>
      <c r="IF170" s="534">
        <f t="shared" si="177"/>
        <v>0</v>
      </c>
      <c r="IG170" s="534">
        <f t="shared" si="178"/>
        <v>0</v>
      </c>
      <c r="IH170" s="534">
        <f t="shared" si="179"/>
        <v>0</v>
      </c>
      <c r="II170" s="534">
        <f t="shared" si="180"/>
        <v>0</v>
      </c>
      <c r="IJ170" s="534">
        <f t="shared" si="181"/>
        <v>0</v>
      </c>
      <c r="IK170" s="534">
        <f t="shared" si="182"/>
        <v>0</v>
      </c>
      <c r="IL170" s="534">
        <f t="shared" si="183"/>
        <v>0</v>
      </c>
      <c r="IM170" s="534">
        <f t="shared" si="184"/>
        <v>0</v>
      </c>
      <c r="IN170" s="534">
        <f t="shared" si="185"/>
        <v>0</v>
      </c>
      <c r="IO170" s="534">
        <f t="shared" si="186"/>
        <v>0</v>
      </c>
      <c r="IP170" s="534">
        <f t="shared" si="187"/>
        <v>0</v>
      </c>
      <c r="IQ170" s="534">
        <f t="shared" si="188"/>
        <v>0</v>
      </c>
      <c r="IR170" s="534">
        <f t="shared" si="189"/>
        <v>0</v>
      </c>
      <c r="IT170" s="531">
        <f>IF(EXACT(A170,LCI!A12),LCI!P12,-1*10^6)</f>
        <v>0</v>
      </c>
      <c r="IU170" s="531">
        <f t="shared" si="190"/>
        <v>0</v>
      </c>
      <c r="IV170" s="531">
        <f t="shared" si="191"/>
        <v>0</v>
      </c>
      <c r="IW170" s="531">
        <f t="shared" si="192"/>
        <v>0</v>
      </c>
      <c r="IX170" s="531">
        <f t="shared" si="193"/>
        <v>0</v>
      </c>
      <c r="IY170" s="531">
        <f t="shared" si="194"/>
        <v>0</v>
      </c>
      <c r="IZ170" s="531">
        <f t="shared" si="195"/>
        <v>0</v>
      </c>
      <c r="JA170" s="531">
        <f t="shared" si="196"/>
        <v>0</v>
      </c>
      <c r="JB170" s="531">
        <f t="shared" si="197"/>
        <v>0</v>
      </c>
      <c r="JC170" s="531">
        <f t="shared" si="198"/>
        <v>0</v>
      </c>
      <c r="JD170" s="531">
        <f t="shared" si="199"/>
        <v>0</v>
      </c>
      <c r="JE170" s="531">
        <f t="shared" si="200"/>
        <v>0</v>
      </c>
      <c r="JF170" s="531">
        <f t="shared" si="201"/>
        <v>0</v>
      </c>
      <c r="JG170" s="531">
        <f t="shared" si="202"/>
        <v>0</v>
      </c>
      <c r="JH170" s="531">
        <f t="shared" si="203"/>
        <v>0</v>
      </c>
      <c r="JI170" s="531">
        <f t="shared" si="204"/>
        <v>0</v>
      </c>
      <c r="JJ170" s="531">
        <f t="shared" si="205"/>
        <v>0</v>
      </c>
      <c r="JK170" s="531">
        <f t="shared" si="206"/>
        <v>0</v>
      </c>
      <c r="JL170" s="531">
        <f t="shared" si="207"/>
        <v>0</v>
      </c>
      <c r="JM170" s="531">
        <f t="shared" si="208"/>
        <v>0</v>
      </c>
      <c r="JN170" s="531">
        <f t="shared" si="209"/>
        <v>0</v>
      </c>
      <c r="JO170" s="531">
        <f t="shared" si="210"/>
        <v>0</v>
      </c>
      <c r="JQ170" s="532">
        <f>IF(EXACT(A170,LCI!A12),LCI!Q12,-1*10^6)</f>
        <v>0</v>
      </c>
      <c r="JR170" s="532">
        <f t="shared" si="211"/>
        <v>0</v>
      </c>
      <c r="JS170" s="532">
        <f t="shared" si="212"/>
        <v>0</v>
      </c>
      <c r="JT170" s="532">
        <f t="shared" si="213"/>
        <v>0</v>
      </c>
      <c r="JU170" s="532">
        <f t="shared" si="214"/>
        <v>0</v>
      </c>
      <c r="JV170" s="532">
        <f t="shared" si="215"/>
        <v>0</v>
      </c>
      <c r="JW170" s="532">
        <f t="shared" si="216"/>
        <v>0</v>
      </c>
      <c r="JX170" s="532">
        <f t="shared" si="217"/>
        <v>0</v>
      </c>
      <c r="JY170" s="532">
        <f t="shared" si="218"/>
        <v>0</v>
      </c>
      <c r="JZ170" s="532">
        <f t="shared" si="219"/>
        <v>0</v>
      </c>
      <c r="KA170" s="532">
        <f t="shared" si="220"/>
        <v>0</v>
      </c>
      <c r="KB170" s="532">
        <f t="shared" si="221"/>
        <v>0</v>
      </c>
      <c r="KC170" s="532">
        <f t="shared" si="222"/>
        <v>0</v>
      </c>
      <c r="KD170" s="532">
        <f t="shared" si="223"/>
        <v>0</v>
      </c>
      <c r="KE170" s="532">
        <f t="shared" si="224"/>
        <v>0</v>
      </c>
      <c r="KF170" s="532">
        <f t="shared" si="225"/>
        <v>0</v>
      </c>
      <c r="KG170" s="532">
        <f t="shared" si="226"/>
        <v>0</v>
      </c>
      <c r="KH170" s="532">
        <f t="shared" si="227"/>
        <v>0</v>
      </c>
      <c r="KI170" s="532">
        <f t="shared" si="228"/>
        <v>0</v>
      </c>
      <c r="KJ170" s="532">
        <f t="shared" si="229"/>
        <v>0</v>
      </c>
      <c r="KK170" s="532">
        <f t="shared" si="230"/>
        <v>0</v>
      </c>
      <c r="KL170" s="532">
        <f t="shared" si="231"/>
        <v>0</v>
      </c>
      <c r="KN170" s="533">
        <f>IF(EXACT(A170,LCI!A12),LCI!R12,-1*10^6)</f>
        <v>0</v>
      </c>
      <c r="KO170" s="533">
        <f t="shared" si="232"/>
        <v>0</v>
      </c>
      <c r="KP170" s="533">
        <f t="shared" si="233"/>
        <v>0</v>
      </c>
      <c r="KQ170" s="533">
        <f t="shared" si="234"/>
        <v>0</v>
      </c>
      <c r="KR170" s="533">
        <f t="shared" si="235"/>
        <v>0</v>
      </c>
      <c r="KS170" s="533">
        <f t="shared" si="236"/>
        <v>0</v>
      </c>
      <c r="KT170" s="533">
        <f t="shared" si="237"/>
        <v>0</v>
      </c>
      <c r="KU170" s="533">
        <f t="shared" si="238"/>
        <v>0</v>
      </c>
      <c r="KV170" s="533">
        <f t="shared" si="239"/>
        <v>0</v>
      </c>
      <c r="KW170" s="533">
        <f t="shared" si="240"/>
        <v>0</v>
      </c>
      <c r="KX170" s="533">
        <f t="shared" si="241"/>
        <v>0</v>
      </c>
      <c r="KY170" s="533">
        <f t="shared" si="242"/>
        <v>0</v>
      </c>
      <c r="KZ170" s="533">
        <f t="shared" si="243"/>
        <v>0</v>
      </c>
      <c r="LA170" s="533">
        <f t="shared" si="244"/>
        <v>0</v>
      </c>
      <c r="LB170" s="533">
        <f t="shared" si="245"/>
        <v>0</v>
      </c>
      <c r="LC170" s="533">
        <f t="shared" si="246"/>
        <v>0</v>
      </c>
      <c r="LD170" s="533">
        <f t="shared" si="247"/>
        <v>0</v>
      </c>
      <c r="LE170" s="533">
        <f t="shared" si="248"/>
        <v>0</v>
      </c>
      <c r="LF170" s="533">
        <f t="shared" si="249"/>
        <v>0</v>
      </c>
      <c r="LG170" s="533">
        <f t="shared" si="250"/>
        <v>0</v>
      </c>
      <c r="LH170" s="533">
        <f t="shared" si="251"/>
        <v>0</v>
      </c>
      <c r="LI170" s="533">
        <f t="shared" si="252"/>
        <v>0</v>
      </c>
    </row>
    <row r="171" spans="1:321" x14ac:dyDescent="0.25">
      <c r="A171" s="14" t="str">
        <f>LCI!A13</f>
        <v>Cobalt (kg/yr)</v>
      </c>
      <c r="B171" s="42">
        <f>B49</f>
        <v>0</v>
      </c>
      <c r="C171" s="42">
        <f t="shared" ref="C171:P171" si="273">C49</f>
        <v>0</v>
      </c>
      <c r="D171" s="42">
        <f t="shared" si="273"/>
        <v>0</v>
      </c>
      <c r="E171" s="42">
        <f t="shared" si="273"/>
        <v>0</v>
      </c>
      <c r="F171" s="42">
        <f t="shared" si="273"/>
        <v>0</v>
      </c>
      <c r="G171" s="42">
        <f t="shared" si="273"/>
        <v>0</v>
      </c>
      <c r="H171" s="42">
        <f t="shared" si="273"/>
        <v>0</v>
      </c>
      <c r="I171" s="42">
        <f t="shared" si="273"/>
        <v>0</v>
      </c>
      <c r="J171" s="42">
        <f t="shared" si="273"/>
        <v>148.00405000000001</v>
      </c>
      <c r="K171" s="42">
        <f t="shared" si="273"/>
        <v>115.06432</v>
      </c>
      <c r="L171" s="42">
        <f t="shared" si="273"/>
        <v>128.41999999999999</v>
      </c>
      <c r="M171" s="42">
        <f t="shared" si="273"/>
        <v>0</v>
      </c>
      <c r="N171" s="42">
        <f t="shared" si="273"/>
        <v>0</v>
      </c>
      <c r="O171" s="42">
        <f t="shared" si="273"/>
        <v>128.41999999999999</v>
      </c>
      <c r="P171" s="42">
        <f t="shared" si="273"/>
        <v>0</v>
      </c>
      <c r="Q171" s="251"/>
      <c r="R171" s="251"/>
      <c r="S171" s="251"/>
      <c r="T171" s="268"/>
      <c r="U171" s="251"/>
      <c r="V171" s="251"/>
      <c r="X171" s="45">
        <f>LCI!G13</f>
        <v>47.64</v>
      </c>
      <c r="Y171" s="47">
        <f>B171*$X171</f>
        <v>0</v>
      </c>
      <c r="Z171" s="47">
        <f t="shared" si="46"/>
        <v>0</v>
      </c>
      <c r="AA171" s="47">
        <f t="shared" si="47"/>
        <v>0</v>
      </c>
      <c r="AB171" s="47">
        <f t="shared" si="48"/>
        <v>0</v>
      </c>
      <c r="AC171" s="47">
        <f t="shared" si="49"/>
        <v>0</v>
      </c>
      <c r="AD171" s="47">
        <f t="shared" si="8"/>
        <v>0</v>
      </c>
      <c r="AE171" s="47">
        <f t="shared" si="8"/>
        <v>0</v>
      </c>
      <c r="AF171" s="47">
        <f t="shared" si="8"/>
        <v>0</v>
      </c>
      <c r="AG171" s="47">
        <f t="shared" si="8"/>
        <v>7050.9129420000008</v>
      </c>
      <c r="AH171" s="47">
        <f t="shared" si="8"/>
        <v>5481.6642047999994</v>
      </c>
      <c r="AI171" s="47">
        <f t="shared" si="8"/>
        <v>6117.9287999999997</v>
      </c>
      <c r="AJ171" s="47">
        <f t="shared" ref="AJ171:AJ178" si="274">M171*$X171</f>
        <v>0</v>
      </c>
      <c r="AK171" s="47">
        <f t="shared" si="50"/>
        <v>0</v>
      </c>
      <c r="AL171" s="47">
        <f t="shared" si="51"/>
        <v>6117.9287999999997</v>
      </c>
      <c r="AM171" s="47">
        <f t="shared" si="52"/>
        <v>0</v>
      </c>
      <c r="AN171" s="47">
        <f t="shared" si="53"/>
        <v>0</v>
      </c>
      <c r="AO171" s="47">
        <f t="shared" si="54"/>
        <v>0</v>
      </c>
      <c r="AP171" s="47">
        <f t="shared" si="55"/>
        <v>0</v>
      </c>
      <c r="AQ171" s="47">
        <f t="shared" si="56"/>
        <v>0</v>
      </c>
      <c r="AR171" s="47">
        <f t="shared" si="57"/>
        <v>0</v>
      </c>
      <c r="AS171" s="47">
        <f t="shared" si="58"/>
        <v>0</v>
      </c>
      <c r="AU171" s="41">
        <f>IF(EXACT(A171,LCI!A13),LCI!H13,-1*10^6)</f>
        <v>9576</v>
      </c>
      <c r="AV171" s="71">
        <f t="shared" si="9"/>
        <v>0</v>
      </c>
      <c r="AW171" s="71">
        <f t="shared" si="10"/>
        <v>0</v>
      </c>
      <c r="AX171" s="71">
        <f t="shared" si="11"/>
        <v>0</v>
      </c>
      <c r="AY171" s="71">
        <f t="shared" si="12"/>
        <v>0</v>
      </c>
      <c r="AZ171" s="71">
        <f t="shared" si="13"/>
        <v>0</v>
      </c>
      <c r="BA171" s="71">
        <f t="shared" si="14"/>
        <v>0</v>
      </c>
      <c r="BB171" s="71">
        <f t="shared" si="15"/>
        <v>0</v>
      </c>
      <c r="BC171" s="71">
        <f t="shared" si="16"/>
        <v>0</v>
      </c>
      <c r="BD171" s="520">
        <f>J171*$AU171</f>
        <v>1417286.7828000002</v>
      </c>
      <c r="BE171" s="521">
        <f t="shared" si="18"/>
        <v>1101855.9283199999</v>
      </c>
      <c r="BF171" s="71">
        <f t="shared" si="19"/>
        <v>1229749.92</v>
      </c>
      <c r="BG171" s="521">
        <f t="shared" si="20"/>
        <v>0</v>
      </c>
      <c r="BH171" s="529">
        <f t="shared" si="263"/>
        <v>0</v>
      </c>
      <c r="BI171" s="71">
        <f t="shared" si="254"/>
        <v>1229749.92</v>
      </c>
      <c r="BJ171" s="71">
        <f t="shared" si="255"/>
        <v>0</v>
      </c>
      <c r="BK171" s="71">
        <f t="shared" si="256"/>
        <v>0</v>
      </c>
      <c r="BL171" s="71">
        <f t="shared" si="257"/>
        <v>0</v>
      </c>
      <c r="BM171" s="71">
        <f t="shared" si="258"/>
        <v>0</v>
      </c>
      <c r="BN171" s="71">
        <f t="shared" si="259"/>
        <v>0</v>
      </c>
      <c r="BO171" s="71">
        <f t="shared" si="260"/>
        <v>0</v>
      </c>
      <c r="BP171" s="71">
        <f t="shared" si="261"/>
        <v>0</v>
      </c>
      <c r="BR171" s="507">
        <f>IF(EXACT(A171,LCI!A13),LCI!I13,-1*10^6)</f>
        <v>0</v>
      </c>
      <c r="BS171" s="507">
        <f t="shared" si="59"/>
        <v>0</v>
      </c>
      <c r="BT171" s="507">
        <f t="shared" si="60"/>
        <v>0</v>
      </c>
      <c r="BU171" s="507">
        <f t="shared" si="30"/>
        <v>0</v>
      </c>
      <c r="BV171" s="507">
        <f t="shared" si="30"/>
        <v>0</v>
      </c>
      <c r="BW171" s="507">
        <f t="shared" si="30"/>
        <v>0</v>
      </c>
      <c r="BX171" s="507">
        <f t="shared" si="30"/>
        <v>0</v>
      </c>
      <c r="BY171" s="507">
        <f t="shared" si="30"/>
        <v>0</v>
      </c>
      <c r="BZ171" s="507">
        <f t="shared" si="30"/>
        <v>0</v>
      </c>
      <c r="CA171" s="507">
        <f t="shared" si="30"/>
        <v>0</v>
      </c>
      <c r="CB171" s="507">
        <f t="shared" si="30"/>
        <v>0</v>
      </c>
      <c r="CC171" s="507">
        <f t="shared" si="30"/>
        <v>0</v>
      </c>
      <c r="CD171" s="507">
        <f t="shared" si="30"/>
        <v>0</v>
      </c>
      <c r="CE171" s="507">
        <f t="shared" si="30"/>
        <v>0</v>
      </c>
      <c r="CF171" s="507">
        <f t="shared" si="30"/>
        <v>0</v>
      </c>
      <c r="CG171" s="507">
        <f t="shared" si="30"/>
        <v>0</v>
      </c>
      <c r="CH171" s="507">
        <f t="shared" si="30"/>
        <v>0</v>
      </c>
      <c r="CI171" s="507">
        <f t="shared" si="30"/>
        <v>0</v>
      </c>
      <c r="CJ171" s="507">
        <f t="shared" si="30"/>
        <v>0</v>
      </c>
      <c r="CK171" s="507">
        <f t="shared" si="61"/>
        <v>0</v>
      </c>
      <c r="CL171" s="507">
        <f t="shared" si="61"/>
        <v>0</v>
      </c>
      <c r="CM171" s="507">
        <f t="shared" si="61"/>
        <v>0</v>
      </c>
      <c r="CO171" s="511">
        <f>IF(EXACT(A171,LCI!A13),LCI!F13,-1*10^6)</f>
        <v>134.19999999999999</v>
      </c>
      <c r="CP171" s="511">
        <f t="shared" si="62"/>
        <v>0</v>
      </c>
      <c r="CQ171" s="511">
        <f t="shared" si="31"/>
        <v>0</v>
      </c>
      <c r="CR171" s="511">
        <f t="shared" si="31"/>
        <v>0</v>
      </c>
      <c r="CS171" s="511">
        <f t="shared" si="31"/>
        <v>0</v>
      </c>
      <c r="CT171" s="511">
        <f t="shared" si="31"/>
        <v>0</v>
      </c>
      <c r="CU171" s="511">
        <f t="shared" si="31"/>
        <v>0</v>
      </c>
      <c r="CV171" s="511">
        <f t="shared" si="31"/>
        <v>0</v>
      </c>
      <c r="CW171" s="511">
        <f t="shared" si="31"/>
        <v>0</v>
      </c>
      <c r="CX171" s="511">
        <f t="shared" si="31"/>
        <v>19862.143509999998</v>
      </c>
      <c r="CY171" s="511">
        <f t="shared" si="31"/>
        <v>15441.631743999998</v>
      </c>
      <c r="CZ171" s="511">
        <f t="shared" si="31"/>
        <v>17233.963999999996</v>
      </c>
      <c r="DA171" s="511">
        <f t="shared" si="31"/>
        <v>0</v>
      </c>
      <c r="DB171" s="511">
        <f t="shared" si="31"/>
        <v>0</v>
      </c>
      <c r="DC171" s="511">
        <f t="shared" si="31"/>
        <v>17233.963999999996</v>
      </c>
      <c r="DD171" s="511">
        <f t="shared" si="31"/>
        <v>0</v>
      </c>
      <c r="DE171" s="511">
        <f t="shared" si="31"/>
        <v>0</v>
      </c>
      <c r="DF171" s="511">
        <f t="shared" ref="DF171:DF220" si="275">R171*$CO171</f>
        <v>0</v>
      </c>
      <c r="DG171" s="511">
        <f t="shared" si="63"/>
        <v>0</v>
      </c>
      <c r="DH171" s="511">
        <f t="shared" si="63"/>
        <v>0</v>
      </c>
      <c r="DI171" s="511">
        <f t="shared" si="63"/>
        <v>0</v>
      </c>
      <c r="DJ171" s="511">
        <f t="shared" si="63"/>
        <v>0</v>
      </c>
      <c r="DL171" s="530">
        <f>IF(EXACT(A171,LCI!A13),LCI!J13,-1*10^6)</f>
        <v>0</v>
      </c>
      <c r="DM171" s="530">
        <f t="shared" si="64"/>
        <v>0</v>
      </c>
      <c r="DN171" s="530">
        <f t="shared" si="65"/>
        <v>0</v>
      </c>
      <c r="DO171" s="530">
        <f t="shared" si="66"/>
        <v>0</v>
      </c>
      <c r="DP171" s="530">
        <f t="shared" si="67"/>
        <v>0</v>
      </c>
      <c r="DQ171" s="530">
        <f t="shared" si="68"/>
        <v>0</v>
      </c>
      <c r="DR171" s="530">
        <f t="shared" si="69"/>
        <v>0</v>
      </c>
      <c r="DS171" s="530">
        <f t="shared" si="70"/>
        <v>0</v>
      </c>
      <c r="DT171" s="530">
        <f t="shared" si="71"/>
        <v>0</v>
      </c>
      <c r="DU171" s="530">
        <f t="shared" si="72"/>
        <v>0</v>
      </c>
      <c r="DV171" s="530">
        <f t="shared" si="73"/>
        <v>0</v>
      </c>
      <c r="DW171" s="530">
        <f t="shared" si="74"/>
        <v>0</v>
      </c>
      <c r="DX171" s="530">
        <f t="shared" si="75"/>
        <v>0</v>
      </c>
      <c r="DY171" s="530">
        <f t="shared" si="76"/>
        <v>0</v>
      </c>
      <c r="DZ171" s="530">
        <f t="shared" si="77"/>
        <v>0</v>
      </c>
      <c r="EA171" s="530">
        <f t="shared" si="78"/>
        <v>0</v>
      </c>
      <c r="EB171" s="530">
        <f t="shared" si="79"/>
        <v>0</v>
      </c>
      <c r="EC171" s="530">
        <f t="shared" si="80"/>
        <v>0</v>
      </c>
      <c r="ED171" s="530">
        <f t="shared" si="81"/>
        <v>0</v>
      </c>
      <c r="EE171" s="530">
        <f t="shared" si="82"/>
        <v>0</v>
      </c>
      <c r="EF171" s="530">
        <f t="shared" si="83"/>
        <v>0</v>
      </c>
      <c r="EG171" s="530">
        <f t="shared" si="84"/>
        <v>0</v>
      </c>
      <c r="EI171" s="535">
        <f>IF(EXACT(A171,LCI!A13),LCI!K13,-1*10^6)</f>
        <v>0</v>
      </c>
      <c r="EJ171" s="531">
        <f t="shared" si="85"/>
        <v>0</v>
      </c>
      <c r="EK171" s="536">
        <f t="shared" si="86"/>
        <v>0</v>
      </c>
      <c r="EL171" s="531">
        <f t="shared" si="87"/>
        <v>0</v>
      </c>
      <c r="EM171" s="531">
        <f t="shared" si="88"/>
        <v>0</v>
      </c>
      <c r="EN171" s="531">
        <f t="shared" si="89"/>
        <v>0</v>
      </c>
      <c r="EO171" s="531">
        <f t="shared" si="90"/>
        <v>0</v>
      </c>
      <c r="EP171" s="531">
        <f t="shared" si="91"/>
        <v>0</v>
      </c>
      <c r="EQ171" s="531">
        <f t="shared" si="92"/>
        <v>0</v>
      </c>
      <c r="ER171" s="531">
        <f t="shared" si="93"/>
        <v>0</v>
      </c>
      <c r="ES171" s="531">
        <f t="shared" si="94"/>
        <v>0</v>
      </c>
      <c r="ET171" s="531">
        <f t="shared" si="95"/>
        <v>0</v>
      </c>
      <c r="EU171" s="531">
        <f t="shared" si="96"/>
        <v>0</v>
      </c>
      <c r="EV171" s="531">
        <f t="shared" si="97"/>
        <v>0</v>
      </c>
      <c r="EW171" s="531">
        <f t="shared" si="98"/>
        <v>0</v>
      </c>
      <c r="EX171" s="531">
        <f t="shared" si="99"/>
        <v>0</v>
      </c>
      <c r="EY171" s="531">
        <f t="shared" si="100"/>
        <v>0</v>
      </c>
      <c r="EZ171" s="531">
        <f t="shared" si="101"/>
        <v>0</v>
      </c>
      <c r="FA171" s="531">
        <f t="shared" si="102"/>
        <v>0</v>
      </c>
      <c r="FB171" s="531">
        <f t="shared" si="103"/>
        <v>0</v>
      </c>
      <c r="FC171" s="531">
        <f t="shared" si="104"/>
        <v>0</v>
      </c>
      <c r="FD171" s="531">
        <f t="shared" si="105"/>
        <v>0</v>
      </c>
      <c r="FF171" s="532">
        <f>IF(EXACT(A171,LCI!A13),LCI!L13,-1*10^6)</f>
        <v>0</v>
      </c>
      <c r="FG171" s="532">
        <f t="shared" si="106"/>
        <v>0</v>
      </c>
      <c r="FH171" s="532">
        <f t="shared" si="107"/>
        <v>0</v>
      </c>
      <c r="FI171" s="532">
        <f t="shared" si="108"/>
        <v>0</v>
      </c>
      <c r="FJ171" s="532">
        <f t="shared" si="109"/>
        <v>0</v>
      </c>
      <c r="FK171" s="532">
        <f t="shared" si="110"/>
        <v>0</v>
      </c>
      <c r="FL171" s="532">
        <f t="shared" si="111"/>
        <v>0</v>
      </c>
      <c r="FM171" s="532">
        <f t="shared" si="112"/>
        <v>0</v>
      </c>
      <c r="FN171" s="532">
        <f t="shared" si="113"/>
        <v>0</v>
      </c>
      <c r="FO171" s="532">
        <f t="shared" si="114"/>
        <v>0</v>
      </c>
      <c r="FP171" s="532">
        <f t="shared" si="115"/>
        <v>0</v>
      </c>
      <c r="FQ171" s="532">
        <f t="shared" si="116"/>
        <v>0</v>
      </c>
      <c r="FR171" s="532">
        <f t="shared" si="117"/>
        <v>0</v>
      </c>
      <c r="FS171" s="532">
        <f t="shared" si="118"/>
        <v>0</v>
      </c>
      <c r="FT171" s="532">
        <f t="shared" si="119"/>
        <v>0</v>
      </c>
      <c r="FU171" s="532">
        <f t="shared" si="120"/>
        <v>0</v>
      </c>
      <c r="FV171" s="532">
        <f t="shared" si="121"/>
        <v>0</v>
      </c>
      <c r="FW171" s="532">
        <f t="shared" si="122"/>
        <v>0</v>
      </c>
      <c r="FX171" s="532">
        <f t="shared" si="123"/>
        <v>0</v>
      </c>
      <c r="FY171" s="532">
        <f t="shared" si="124"/>
        <v>0</v>
      </c>
      <c r="FZ171" s="532">
        <f t="shared" si="125"/>
        <v>0</v>
      </c>
      <c r="GA171" s="532">
        <f t="shared" si="126"/>
        <v>0</v>
      </c>
      <c r="GC171" s="533">
        <f>IF(EXACT(A171,LCI!A13),LCI!M13,-1*10^6)</f>
        <v>0</v>
      </c>
      <c r="GD171" s="533">
        <f t="shared" si="127"/>
        <v>0</v>
      </c>
      <c r="GE171" s="533">
        <f t="shared" si="128"/>
        <v>0</v>
      </c>
      <c r="GF171" s="533">
        <f t="shared" si="129"/>
        <v>0</v>
      </c>
      <c r="GG171" s="533">
        <f t="shared" si="130"/>
        <v>0</v>
      </c>
      <c r="GH171" s="533">
        <f t="shared" si="131"/>
        <v>0</v>
      </c>
      <c r="GI171" s="533">
        <f t="shared" si="132"/>
        <v>0</v>
      </c>
      <c r="GJ171" s="533">
        <f t="shared" si="133"/>
        <v>0</v>
      </c>
      <c r="GK171" s="533">
        <f t="shared" si="134"/>
        <v>0</v>
      </c>
      <c r="GL171" s="533">
        <f t="shared" si="135"/>
        <v>0</v>
      </c>
      <c r="GM171" s="533">
        <f t="shared" si="136"/>
        <v>0</v>
      </c>
      <c r="GN171" s="533">
        <f t="shared" si="137"/>
        <v>0</v>
      </c>
      <c r="GO171" s="533">
        <f t="shared" si="138"/>
        <v>0</v>
      </c>
      <c r="GP171" s="533">
        <f t="shared" si="139"/>
        <v>0</v>
      </c>
      <c r="GQ171" s="533">
        <f t="shared" si="140"/>
        <v>0</v>
      </c>
      <c r="GR171" s="533">
        <f t="shared" si="141"/>
        <v>0</v>
      </c>
      <c r="GS171" s="533">
        <f t="shared" si="142"/>
        <v>0</v>
      </c>
      <c r="GT171" s="533">
        <f t="shared" si="143"/>
        <v>0</v>
      </c>
      <c r="GU171" s="533">
        <f t="shared" si="144"/>
        <v>0</v>
      </c>
      <c r="GV171" s="533">
        <f t="shared" si="145"/>
        <v>0</v>
      </c>
      <c r="GW171" s="533">
        <f t="shared" si="146"/>
        <v>0</v>
      </c>
      <c r="GX171" s="533">
        <f t="shared" si="147"/>
        <v>0</v>
      </c>
      <c r="GZ171" s="511">
        <f>IF(EXACT(A171,LCI!A13),LCI!N13,-1*10^6)</f>
        <v>0</v>
      </c>
      <c r="HA171" s="511">
        <f t="shared" si="148"/>
        <v>0</v>
      </c>
      <c r="HB171" s="511">
        <f t="shared" si="149"/>
        <v>0</v>
      </c>
      <c r="HC171" s="511">
        <f t="shared" si="150"/>
        <v>0</v>
      </c>
      <c r="HD171" s="511">
        <f t="shared" si="151"/>
        <v>0</v>
      </c>
      <c r="HE171" s="511">
        <f t="shared" si="152"/>
        <v>0</v>
      </c>
      <c r="HF171" s="511">
        <f t="shared" si="153"/>
        <v>0</v>
      </c>
      <c r="HG171" s="511">
        <f t="shared" si="154"/>
        <v>0</v>
      </c>
      <c r="HH171" s="511">
        <f t="shared" si="155"/>
        <v>0</v>
      </c>
      <c r="HI171" s="511">
        <f t="shared" si="156"/>
        <v>0</v>
      </c>
      <c r="HJ171" s="511">
        <f t="shared" si="157"/>
        <v>0</v>
      </c>
      <c r="HK171" s="511">
        <f t="shared" si="158"/>
        <v>0</v>
      </c>
      <c r="HL171" s="511">
        <f t="shared" si="159"/>
        <v>0</v>
      </c>
      <c r="HM171" s="511">
        <f t="shared" si="160"/>
        <v>0</v>
      </c>
      <c r="HN171" s="511">
        <f t="shared" si="161"/>
        <v>0</v>
      </c>
      <c r="HO171" s="511">
        <f t="shared" si="162"/>
        <v>0</v>
      </c>
      <c r="HP171" s="511">
        <f t="shared" si="163"/>
        <v>0</v>
      </c>
      <c r="HQ171" s="511">
        <f t="shared" si="164"/>
        <v>0</v>
      </c>
      <c r="HR171" s="511">
        <f t="shared" si="165"/>
        <v>0</v>
      </c>
      <c r="HS171" s="511">
        <f t="shared" si="166"/>
        <v>0</v>
      </c>
      <c r="HT171" s="511">
        <f t="shared" si="167"/>
        <v>0</v>
      </c>
      <c r="HU171" s="511">
        <f t="shared" si="168"/>
        <v>0</v>
      </c>
      <c r="HW171" s="534">
        <f>IF(EXACT(A171,LCI!A13),LCI!O13,-1*10^6)</f>
        <v>0</v>
      </c>
      <c r="HX171" s="534">
        <f t="shared" si="169"/>
        <v>0</v>
      </c>
      <c r="HY171" s="534">
        <f t="shared" si="170"/>
        <v>0</v>
      </c>
      <c r="HZ171" s="534">
        <f t="shared" si="171"/>
        <v>0</v>
      </c>
      <c r="IA171" s="534">
        <f t="shared" si="172"/>
        <v>0</v>
      </c>
      <c r="IB171" s="534">
        <f t="shared" si="173"/>
        <v>0</v>
      </c>
      <c r="IC171" s="534">
        <f t="shared" si="174"/>
        <v>0</v>
      </c>
      <c r="ID171" s="534">
        <f t="shared" si="175"/>
        <v>0</v>
      </c>
      <c r="IE171" s="534">
        <f t="shared" si="176"/>
        <v>0</v>
      </c>
      <c r="IF171" s="534">
        <f t="shared" si="177"/>
        <v>0</v>
      </c>
      <c r="IG171" s="534">
        <f t="shared" si="178"/>
        <v>0</v>
      </c>
      <c r="IH171" s="534">
        <f t="shared" si="179"/>
        <v>0</v>
      </c>
      <c r="II171" s="534">
        <f t="shared" si="180"/>
        <v>0</v>
      </c>
      <c r="IJ171" s="534">
        <f t="shared" si="181"/>
        <v>0</v>
      </c>
      <c r="IK171" s="534">
        <f t="shared" si="182"/>
        <v>0</v>
      </c>
      <c r="IL171" s="534">
        <f t="shared" si="183"/>
        <v>0</v>
      </c>
      <c r="IM171" s="534">
        <f t="shared" si="184"/>
        <v>0</v>
      </c>
      <c r="IN171" s="534">
        <f t="shared" si="185"/>
        <v>0</v>
      </c>
      <c r="IO171" s="534">
        <f t="shared" si="186"/>
        <v>0</v>
      </c>
      <c r="IP171" s="534">
        <f t="shared" si="187"/>
        <v>0</v>
      </c>
      <c r="IQ171" s="534">
        <f t="shared" si="188"/>
        <v>0</v>
      </c>
      <c r="IR171" s="534">
        <f t="shared" si="189"/>
        <v>0</v>
      </c>
      <c r="IT171" s="531">
        <f>IF(EXACT(A171,LCI!A13),LCI!P13,-1*10^6)</f>
        <v>0</v>
      </c>
      <c r="IU171" s="531">
        <f t="shared" si="190"/>
        <v>0</v>
      </c>
      <c r="IV171" s="531">
        <f t="shared" si="191"/>
        <v>0</v>
      </c>
      <c r="IW171" s="531">
        <f t="shared" si="192"/>
        <v>0</v>
      </c>
      <c r="IX171" s="531">
        <f t="shared" si="193"/>
        <v>0</v>
      </c>
      <c r="IY171" s="531">
        <f t="shared" si="194"/>
        <v>0</v>
      </c>
      <c r="IZ171" s="531">
        <f t="shared" si="195"/>
        <v>0</v>
      </c>
      <c r="JA171" s="531">
        <f t="shared" si="196"/>
        <v>0</v>
      </c>
      <c r="JB171" s="531">
        <f t="shared" si="197"/>
        <v>0</v>
      </c>
      <c r="JC171" s="531">
        <f t="shared" si="198"/>
        <v>0</v>
      </c>
      <c r="JD171" s="531">
        <f t="shared" si="199"/>
        <v>0</v>
      </c>
      <c r="JE171" s="531">
        <f t="shared" si="200"/>
        <v>0</v>
      </c>
      <c r="JF171" s="531">
        <f t="shared" si="201"/>
        <v>0</v>
      </c>
      <c r="JG171" s="531">
        <f t="shared" si="202"/>
        <v>0</v>
      </c>
      <c r="JH171" s="531">
        <f t="shared" si="203"/>
        <v>0</v>
      </c>
      <c r="JI171" s="531">
        <f t="shared" si="204"/>
        <v>0</v>
      </c>
      <c r="JJ171" s="531">
        <f t="shared" si="205"/>
        <v>0</v>
      </c>
      <c r="JK171" s="531">
        <f t="shared" si="206"/>
        <v>0</v>
      </c>
      <c r="JL171" s="531">
        <f t="shared" si="207"/>
        <v>0</v>
      </c>
      <c r="JM171" s="531">
        <f t="shared" si="208"/>
        <v>0</v>
      </c>
      <c r="JN171" s="531">
        <f t="shared" si="209"/>
        <v>0</v>
      </c>
      <c r="JO171" s="531">
        <f t="shared" si="210"/>
        <v>0</v>
      </c>
      <c r="JQ171" s="532">
        <f>IF(EXACT(A171,LCI!A13),LCI!Q13,-1*10^6)</f>
        <v>0</v>
      </c>
      <c r="JR171" s="532">
        <f t="shared" si="211"/>
        <v>0</v>
      </c>
      <c r="JS171" s="532">
        <f t="shared" si="212"/>
        <v>0</v>
      </c>
      <c r="JT171" s="532">
        <f t="shared" si="213"/>
        <v>0</v>
      </c>
      <c r="JU171" s="532">
        <f t="shared" si="214"/>
        <v>0</v>
      </c>
      <c r="JV171" s="532">
        <f t="shared" si="215"/>
        <v>0</v>
      </c>
      <c r="JW171" s="532">
        <f t="shared" si="216"/>
        <v>0</v>
      </c>
      <c r="JX171" s="532">
        <f t="shared" si="217"/>
        <v>0</v>
      </c>
      <c r="JY171" s="532">
        <f t="shared" si="218"/>
        <v>0</v>
      </c>
      <c r="JZ171" s="532">
        <f t="shared" si="219"/>
        <v>0</v>
      </c>
      <c r="KA171" s="532">
        <f t="shared" si="220"/>
        <v>0</v>
      </c>
      <c r="KB171" s="532">
        <f t="shared" si="221"/>
        <v>0</v>
      </c>
      <c r="KC171" s="532">
        <f t="shared" si="222"/>
        <v>0</v>
      </c>
      <c r="KD171" s="532">
        <f t="shared" si="223"/>
        <v>0</v>
      </c>
      <c r="KE171" s="532">
        <f t="shared" si="224"/>
        <v>0</v>
      </c>
      <c r="KF171" s="532">
        <f t="shared" si="225"/>
        <v>0</v>
      </c>
      <c r="KG171" s="532">
        <f t="shared" si="226"/>
        <v>0</v>
      </c>
      <c r="KH171" s="532">
        <f t="shared" si="227"/>
        <v>0</v>
      </c>
      <c r="KI171" s="532">
        <f t="shared" si="228"/>
        <v>0</v>
      </c>
      <c r="KJ171" s="532">
        <f t="shared" si="229"/>
        <v>0</v>
      </c>
      <c r="KK171" s="532">
        <f t="shared" si="230"/>
        <v>0</v>
      </c>
      <c r="KL171" s="532">
        <f t="shared" si="231"/>
        <v>0</v>
      </c>
      <c r="KN171" s="533">
        <f>IF(EXACT(A171,LCI!A13),LCI!R13,-1*10^6)</f>
        <v>0</v>
      </c>
      <c r="KO171" s="533">
        <f t="shared" si="232"/>
        <v>0</v>
      </c>
      <c r="KP171" s="533">
        <f t="shared" si="233"/>
        <v>0</v>
      </c>
      <c r="KQ171" s="533">
        <f t="shared" si="234"/>
        <v>0</v>
      </c>
      <c r="KR171" s="533">
        <f t="shared" si="235"/>
        <v>0</v>
      </c>
      <c r="KS171" s="533">
        <f t="shared" si="236"/>
        <v>0</v>
      </c>
      <c r="KT171" s="533">
        <f t="shared" si="237"/>
        <v>0</v>
      </c>
      <c r="KU171" s="533">
        <f t="shared" si="238"/>
        <v>0</v>
      </c>
      <c r="KV171" s="533">
        <f t="shared" si="239"/>
        <v>0</v>
      </c>
      <c r="KW171" s="533">
        <f t="shared" si="240"/>
        <v>0</v>
      </c>
      <c r="KX171" s="533">
        <f t="shared" si="241"/>
        <v>0</v>
      </c>
      <c r="KY171" s="533">
        <f t="shared" si="242"/>
        <v>0</v>
      </c>
      <c r="KZ171" s="533">
        <f t="shared" si="243"/>
        <v>0</v>
      </c>
      <c r="LA171" s="533">
        <f t="shared" si="244"/>
        <v>0</v>
      </c>
      <c r="LB171" s="533">
        <f t="shared" si="245"/>
        <v>0</v>
      </c>
      <c r="LC171" s="533">
        <f t="shared" si="246"/>
        <v>0</v>
      </c>
      <c r="LD171" s="533">
        <f t="shared" si="247"/>
        <v>0</v>
      </c>
      <c r="LE171" s="533">
        <f t="shared" si="248"/>
        <v>0</v>
      </c>
      <c r="LF171" s="533">
        <f t="shared" si="249"/>
        <v>0</v>
      </c>
      <c r="LG171" s="533">
        <f t="shared" si="250"/>
        <v>0</v>
      </c>
      <c r="LH171" s="533">
        <f t="shared" si="251"/>
        <v>0</v>
      </c>
      <c r="LI171" s="533">
        <f t="shared" si="252"/>
        <v>0</v>
      </c>
    </row>
    <row r="172" spans="1:321" x14ac:dyDescent="0.25">
      <c r="A172" s="351" t="str">
        <f>LCI!A14</f>
        <v>Cooling Tower Chemicals (kg/yr)</v>
      </c>
      <c r="B172" s="42"/>
      <c r="C172" s="42"/>
      <c r="D172" s="42"/>
      <c r="E172" s="42"/>
      <c r="F172" s="42"/>
      <c r="G172" s="42"/>
      <c r="H172" s="42"/>
      <c r="I172" s="42"/>
      <c r="J172" s="42"/>
      <c r="K172" s="42"/>
      <c r="L172" s="42"/>
      <c r="M172" s="42"/>
      <c r="N172" s="42"/>
      <c r="O172" s="257"/>
      <c r="P172" s="508"/>
      <c r="Q172" s="251"/>
      <c r="R172" s="251"/>
      <c r="S172" s="251"/>
      <c r="T172" s="268"/>
      <c r="U172" s="251"/>
      <c r="V172" s="251"/>
      <c r="X172" s="45"/>
      <c r="Y172" s="47"/>
      <c r="Z172" s="47"/>
      <c r="AA172" s="47"/>
      <c r="AB172" s="47"/>
      <c r="AC172" s="47"/>
      <c r="AD172" s="47"/>
      <c r="AE172" s="47"/>
      <c r="AF172" s="47"/>
      <c r="AG172" s="47"/>
      <c r="AH172" s="47"/>
      <c r="AI172" s="47"/>
      <c r="AJ172" s="47"/>
      <c r="AK172" s="47"/>
      <c r="AL172" s="262"/>
      <c r="AM172" s="509"/>
      <c r="AN172" s="509"/>
      <c r="AO172" s="509"/>
      <c r="AP172" s="509"/>
      <c r="AQ172" s="509"/>
      <c r="AR172" s="509"/>
      <c r="AS172" s="509"/>
      <c r="AU172" s="351"/>
      <c r="AV172" s="71"/>
      <c r="AW172" s="71"/>
      <c r="AX172" s="71"/>
      <c r="AY172" s="71"/>
      <c r="AZ172" s="71"/>
      <c r="BA172" s="71"/>
      <c r="BB172" s="71"/>
      <c r="BC172" s="71"/>
      <c r="BD172" s="520"/>
      <c r="BE172" s="521"/>
      <c r="BF172" s="71"/>
      <c r="BG172" s="521"/>
      <c r="BH172" s="529"/>
      <c r="BI172" s="71"/>
      <c r="BJ172" s="71"/>
      <c r="BK172" s="71"/>
      <c r="BL172" s="71"/>
      <c r="BM172" s="71"/>
      <c r="BN172" s="71"/>
      <c r="BO172" s="71"/>
      <c r="BP172" s="71"/>
      <c r="BR172" s="507">
        <f>IF(EXACT(A172,LCI!A14),LCI!I14,-1*10^6)</f>
        <v>0</v>
      </c>
      <c r="BS172" s="507">
        <f t="shared" si="59"/>
        <v>0</v>
      </c>
      <c r="BT172" s="507">
        <f t="shared" si="60"/>
        <v>0</v>
      </c>
      <c r="BU172" s="507">
        <f t="shared" si="30"/>
        <v>0</v>
      </c>
      <c r="BV172" s="507">
        <f t="shared" si="30"/>
        <v>0</v>
      </c>
      <c r="BW172" s="507">
        <f t="shared" si="30"/>
        <v>0</v>
      </c>
      <c r="BX172" s="507">
        <f t="shared" si="30"/>
        <v>0</v>
      </c>
      <c r="BY172" s="507">
        <f t="shared" si="30"/>
        <v>0</v>
      </c>
      <c r="BZ172" s="507">
        <f t="shared" si="30"/>
        <v>0</v>
      </c>
      <c r="CA172" s="507">
        <f t="shared" si="30"/>
        <v>0</v>
      </c>
      <c r="CB172" s="507">
        <f t="shared" si="30"/>
        <v>0</v>
      </c>
      <c r="CC172" s="507">
        <f t="shared" si="30"/>
        <v>0</v>
      </c>
      <c r="CD172" s="507">
        <f t="shared" si="30"/>
        <v>0</v>
      </c>
      <c r="CE172" s="507">
        <f t="shared" si="30"/>
        <v>0</v>
      </c>
      <c r="CF172" s="507">
        <f t="shared" si="30"/>
        <v>0</v>
      </c>
      <c r="CG172" s="507">
        <f t="shared" si="30"/>
        <v>0</v>
      </c>
      <c r="CH172" s="507">
        <f t="shared" si="30"/>
        <v>0</v>
      </c>
      <c r="CI172" s="507">
        <f t="shared" si="30"/>
        <v>0</v>
      </c>
      <c r="CJ172" s="507">
        <f t="shared" ref="CJ172:CJ220" si="276">S172*$BR172</f>
        <v>0</v>
      </c>
      <c r="CK172" s="507">
        <f t="shared" si="61"/>
        <v>0</v>
      </c>
      <c r="CL172" s="507">
        <f t="shared" si="61"/>
        <v>0</v>
      </c>
      <c r="CM172" s="507">
        <f t="shared" si="61"/>
        <v>0</v>
      </c>
      <c r="CO172" s="511">
        <f>IF(EXACT(A172,LCI!A14),LCI!F14,-1*10^6)</f>
        <v>0</v>
      </c>
      <c r="CP172" s="511">
        <f t="shared" si="62"/>
        <v>0</v>
      </c>
      <c r="CQ172" s="511">
        <f t="shared" si="31"/>
        <v>0</v>
      </c>
      <c r="CR172" s="511">
        <f t="shared" si="31"/>
        <v>0</v>
      </c>
      <c r="CS172" s="511">
        <f t="shared" si="31"/>
        <v>0</v>
      </c>
      <c r="CT172" s="511">
        <f t="shared" si="31"/>
        <v>0</v>
      </c>
      <c r="CU172" s="511">
        <f t="shared" si="31"/>
        <v>0</v>
      </c>
      <c r="CV172" s="511">
        <f t="shared" si="31"/>
        <v>0</v>
      </c>
      <c r="CW172" s="511">
        <f t="shared" si="31"/>
        <v>0</v>
      </c>
      <c r="CX172" s="511">
        <f t="shared" si="31"/>
        <v>0</v>
      </c>
      <c r="CY172" s="511">
        <f t="shared" si="31"/>
        <v>0</v>
      </c>
      <c r="CZ172" s="511">
        <f t="shared" si="31"/>
        <v>0</v>
      </c>
      <c r="DA172" s="511">
        <f t="shared" si="31"/>
        <v>0</v>
      </c>
      <c r="DB172" s="511">
        <f t="shared" si="31"/>
        <v>0</v>
      </c>
      <c r="DC172" s="511">
        <f t="shared" si="31"/>
        <v>0</v>
      </c>
      <c r="DD172" s="511">
        <f t="shared" si="31"/>
        <v>0</v>
      </c>
      <c r="DE172" s="511">
        <f t="shared" si="31"/>
        <v>0</v>
      </c>
      <c r="DF172" s="511">
        <f t="shared" si="275"/>
        <v>0</v>
      </c>
      <c r="DG172" s="511">
        <f t="shared" si="63"/>
        <v>0</v>
      </c>
      <c r="DH172" s="511">
        <f t="shared" si="63"/>
        <v>0</v>
      </c>
      <c r="DI172" s="511">
        <f t="shared" si="63"/>
        <v>0</v>
      </c>
      <c r="DJ172" s="511">
        <f t="shared" si="63"/>
        <v>0</v>
      </c>
      <c r="DL172" s="530">
        <f>IF(EXACT(A172,LCI!A14),LCI!J14,-1*10^6)</f>
        <v>0</v>
      </c>
      <c r="DM172" s="530">
        <f t="shared" si="64"/>
        <v>0</v>
      </c>
      <c r="DN172" s="530">
        <f t="shared" si="65"/>
        <v>0</v>
      </c>
      <c r="DO172" s="530">
        <f t="shared" si="66"/>
        <v>0</v>
      </c>
      <c r="DP172" s="530">
        <f t="shared" si="67"/>
        <v>0</v>
      </c>
      <c r="DQ172" s="530">
        <f t="shared" si="68"/>
        <v>0</v>
      </c>
      <c r="DR172" s="530">
        <f t="shared" si="69"/>
        <v>0</v>
      </c>
      <c r="DS172" s="530">
        <f t="shared" si="70"/>
        <v>0</v>
      </c>
      <c r="DT172" s="530">
        <f t="shared" si="71"/>
        <v>0</v>
      </c>
      <c r="DU172" s="530">
        <f t="shared" si="72"/>
        <v>0</v>
      </c>
      <c r="DV172" s="530">
        <f t="shared" si="73"/>
        <v>0</v>
      </c>
      <c r="DW172" s="530">
        <f t="shared" si="74"/>
        <v>0</v>
      </c>
      <c r="DX172" s="530">
        <f t="shared" si="75"/>
        <v>0</v>
      </c>
      <c r="DY172" s="530">
        <f t="shared" si="76"/>
        <v>0</v>
      </c>
      <c r="DZ172" s="530">
        <f t="shared" si="77"/>
        <v>0</v>
      </c>
      <c r="EA172" s="530">
        <f t="shared" si="78"/>
        <v>0</v>
      </c>
      <c r="EB172" s="530">
        <f t="shared" si="79"/>
        <v>0</v>
      </c>
      <c r="EC172" s="530">
        <f t="shared" si="80"/>
        <v>0</v>
      </c>
      <c r="ED172" s="530">
        <f t="shared" si="81"/>
        <v>0</v>
      </c>
      <c r="EE172" s="530">
        <f t="shared" si="82"/>
        <v>0</v>
      </c>
      <c r="EF172" s="530">
        <f t="shared" si="83"/>
        <v>0</v>
      </c>
      <c r="EG172" s="530">
        <f t="shared" si="84"/>
        <v>0</v>
      </c>
      <c r="EI172" s="535">
        <f>IF(EXACT(A172,LCI!A14),LCI!K14,-1*10^6)</f>
        <v>0</v>
      </c>
      <c r="EJ172" s="531">
        <f t="shared" si="85"/>
        <v>0</v>
      </c>
      <c r="EK172" s="536">
        <f t="shared" si="86"/>
        <v>0</v>
      </c>
      <c r="EL172" s="531">
        <f t="shared" si="87"/>
        <v>0</v>
      </c>
      <c r="EM172" s="531">
        <f t="shared" si="88"/>
        <v>0</v>
      </c>
      <c r="EN172" s="531">
        <f t="shared" si="89"/>
        <v>0</v>
      </c>
      <c r="EO172" s="531">
        <f t="shared" si="90"/>
        <v>0</v>
      </c>
      <c r="EP172" s="531">
        <f t="shared" si="91"/>
        <v>0</v>
      </c>
      <c r="EQ172" s="531">
        <f t="shared" si="92"/>
        <v>0</v>
      </c>
      <c r="ER172" s="531">
        <f t="shared" si="93"/>
        <v>0</v>
      </c>
      <c r="ES172" s="531">
        <f t="shared" si="94"/>
        <v>0</v>
      </c>
      <c r="ET172" s="531">
        <f t="shared" si="95"/>
        <v>0</v>
      </c>
      <c r="EU172" s="531">
        <f t="shared" si="96"/>
        <v>0</v>
      </c>
      <c r="EV172" s="531">
        <f t="shared" si="97"/>
        <v>0</v>
      </c>
      <c r="EW172" s="531">
        <f t="shared" si="98"/>
        <v>0</v>
      </c>
      <c r="EX172" s="531">
        <f t="shared" si="99"/>
        <v>0</v>
      </c>
      <c r="EY172" s="531">
        <f t="shared" si="100"/>
        <v>0</v>
      </c>
      <c r="EZ172" s="531">
        <f t="shared" si="101"/>
        <v>0</v>
      </c>
      <c r="FA172" s="531">
        <f t="shared" si="102"/>
        <v>0</v>
      </c>
      <c r="FB172" s="531">
        <f t="shared" si="103"/>
        <v>0</v>
      </c>
      <c r="FC172" s="531">
        <f t="shared" si="104"/>
        <v>0</v>
      </c>
      <c r="FD172" s="531">
        <f t="shared" si="105"/>
        <v>0</v>
      </c>
      <c r="FF172" s="532">
        <f>IF(EXACT(A172,LCI!A14),LCI!L14,-1*10^6)</f>
        <v>0</v>
      </c>
      <c r="FG172" s="532">
        <f t="shared" si="106"/>
        <v>0</v>
      </c>
      <c r="FH172" s="532">
        <f t="shared" si="107"/>
        <v>0</v>
      </c>
      <c r="FI172" s="532">
        <f t="shared" si="108"/>
        <v>0</v>
      </c>
      <c r="FJ172" s="532">
        <f t="shared" si="109"/>
        <v>0</v>
      </c>
      <c r="FK172" s="532">
        <f t="shared" si="110"/>
        <v>0</v>
      </c>
      <c r="FL172" s="532">
        <f t="shared" si="111"/>
        <v>0</v>
      </c>
      <c r="FM172" s="532">
        <f t="shared" si="112"/>
        <v>0</v>
      </c>
      <c r="FN172" s="532">
        <f t="shared" si="113"/>
        <v>0</v>
      </c>
      <c r="FO172" s="532">
        <f t="shared" si="114"/>
        <v>0</v>
      </c>
      <c r="FP172" s="532">
        <f t="shared" si="115"/>
        <v>0</v>
      </c>
      <c r="FQ172" s="532">
        <f t="shared" si="116"/>
        <v>0</v>
      </c>
      <c r="FR172" s="532">
        <f t="shared" si="117"/>
        <v>0</v>
      </c>
      <c r="FS172" s="532">
        <f t="shared" si="118"/>
        <v>0</v>
      </c>
      <c r="FT172" s="532">
        <f t="shared" si="119"/>
        <v>0</v>
      </c>
      <c r="FU172" s="532">
        <f t="shared" si="120"/>
        <v>0</v>
      </c>
      <c r="FV172" s="532">
        <f t="shared" si="121"/>
        <v>0</v>
      </c>
      <c r="FW172" s="532">
        <f t="shared" si="122"/>
        <v>0</v>
      </c>
      <c r="FX172" s="532">
        <f t="shared" si="123"/>
        <v>0</v>
      </c>
      <c r="FY172" s="532">
        <f t="shared" si="124"/>
        <v>0</v>
      </c>
      <c r="FZ172" s="532">
        <f t="shared" si="125"/>
        <v>0</v>
      </c>
      <c r="GA172" s="532">
        <f t="shared" si="126"/>
        <v>0</v>
      </c>
      <c r="GC172" s="533">
        <f>IF(EXACT(A172,LCI!A14),LCI!M14,-1*10^6)</f>
        <v>0</v>
      </c>
      <c r="GD172" s="533">
        <f t="shared" si="127"/>
        <v>0</v>
      </c>
      <c r="GE172" s="533">
        <f t="shared" si="128"/>
        <v>0</v>
      </c>
      <c r="GF172" s="533">
        <f t="shared" si="129"/>
        <v>0</v>
      </c>
      <c r="GG172" s="533">
        <f t="shared" si="130"/>
        <v>0</v>
      </c>
      <c r="GH172" s="533">
        <f t="shared" si="131"/>
        <v>0</v>
      </c>
      <c r="GI172" s="533">
        <f t="shared" si="132"/>
        <v>0</v>
      </c>
      <c r="GJ172" s="533">
        <f t="shared" si="133"/>
        <v>0</v>
      </c>
      <c r="GK172" s="533">
        <f t="shared" si="134"/>
        <v>0</v>
      </c>
      <c r="GL172" s="533">
        <f t="shared" si="135"/>
        <v>0</v>
      </c>
      <c r="GM172" s="533">
        <f t="shared" si="136"/>
        <v>0</v>
      </c>
      <c r="GN172" s="533">
        <f t="shared" si="137"/>
        <v>0</v>
      </c>
      <c r="GO172" s="533">
        <f t="shared" si="138"/>
        <v>0</v>
      </c>
      <c r="GP172" s="533">
        <f t="shared" si="139"/>
        <v>0</v>
      </c>
      <c r="GQ172" s="533">
        <f t="shared" si="140"/>
        <v>0</v>
      </c>
      <c r="GR172" s="533">
        <f t="shared" si="141"/>
        <v>0</v>
      </c>
      <c r="GS172" s="533">
        <f t="shared" si="142"/>
        <v>0</v>
      </c>
      <c r="GT172" s="533">
        <f t="shared" si="143"/>
        <v>0</v>
      </c>
      <c r="GU172" s="533">
        <f t="shared" si="144"/>
        <v>0</v>
      </c>
      <c r="GV172" s="533">
        <f t="shared" si="145"/>
        <v>0</v>
      </c>
      <c r="GW172" s="533">
        <f t="shared" si="146"/>
        <v>0</v>
      </c>
      <c r="GX172" s="533">
        <f t="shared" si="147"/>
        <v>0</v>
      </c>
      <c r="GZ172" s="511">
        <f>IF(EXACT(A172,LCI!A14),LCI!N14,-1*10^6)</f>
        <v>0</v>
      </c>
      <c r="HA172" s="511">
        <f t="shared" si="148"/>
        <v>0</v>
      </c>
      <c r="HB172" s="511">
        <f t="shared" si="149"/>
        <v>0</v>
      </c>
      <c r="HC172" s="511">
        <f t="shared" si="150"/>
        <v>0</v>
      </c>
      <c r="HD172" s="511">
        <f t="shared" si="151"/>
        <v>0</v>
      </c>
      <c r="HE172" s="511">
        <f t="shared" si="152"/>
        <v>0</v>
      </c>
      <c r="HF172" s="511">
        <f t="shared" si="153"/>
        <v>0</v>
      </c>
      <c r="HG172" s="511">
        <f t="shared" si="154"/>
        <v>0</v>
      </c>
      <c r="HH172" s="511">
        <f t="shared" si="155"/>
        <v>0</v>
      </c>
      <c r="HI172" s="511">
        <f t="shared" si="156"/>
        <v>0</v>
      </c>
      <c r="HJ172" s="511">
        <f t="shared" si="157"/>
        <v>0</v>
      </c>
      <c r="HK172" s="511">
        <f t="shared" si="158"/>
        <v>0</v>
      </c>
      <c r="HL172" s="511">
        <f t="shared" si="159"/>
        <v>0</v>
      </c>
      <c r="HM172" s="511">
        <f t="shared" si="160"/>
        <v>0</v>
      </c>
      <c r="HN172" s="511">
        <f t="shared" si="161"/>
        <v>0</v>
      </c>
      <c r="HO172" s="511">
        <f t="shared" si="162"/>
        <v>0</v>
      </c>
      <c r="HP172" s="511">
        <f t="shared" si="163"/>
        <v>0</v>
      </c>
      <c r="HQ172" s="511">
        <f t="shared" si="164"/>
        <v>0</v>
      </c>
      <c r="HR172" s="511">
        <f t="shared" si="165"/>
        <v>0</v>
      </c>
      <c r="HS172" s="511">
        <f t="shared" si="166"/>
        <v>0</v>
      </c>
      <c r="HT172" s="511">
        <f t="shared" si="167"/>
        <v>0</v>
      </c>
      <c r="HU172" s="511">
        <f t="shared" si="168"/>
        <v>0</v>
      </c>
      <c r="HW172" s="534">
        <f>IF(EXACT(A172,LCI!A14),LCI!O14,-1*10^6)</f>
        <v>0</v>
      </c>
      <c r="HX172" s="534">
        <f t="shared" si="169"/>
        <v>0</v>
      </c>
      <c r="HY172" s="534">
        <f t="shared" si="170"/>
        <v>0</v>
      </c>
      <c r="HZ172" s="534">
        <f t="shared" si="171"/>
        <v>0</v>
      </c>
      <c r="IA172" s="534">
        <f t="shared" si="172"/>
        <v>0</v>
      </c>
      <c r="IB172" s="534">
        <f t="shared" si="173"/>
        <v>0</v>
      </c>
      <c r="IC172" s="534">
        <f t="shared" si="174"/>
        <v>0</v>
      </c>
      <c r="ID172" s="534">
        <f t="shared" si="175"/>
        <v>0</v>
      </c>
      <c r="IE172" s="534">
        <f t="shared" si="176"/>
        <v>0</v>
      </c>
      <c r="IF172" s="534">
        <f t="shared" si="177"/>
        <v>0</v>
      </c>
      <c r="IG172" s="534">
        <f t="shared" si="178"/>
        <v>0</v>
      </c>
      <c r="IH172" s="534">
        <f t="shared" si="179"/>
        <v>0</v>
      </c>
      <c r="II172" s="534">
        <f t="shared" si="180"/>
        <v>0</v>
      </c>
      <c r="IJ172" s="534">
        <f t="shared" si="181"/>
        <v>0</v>
      </c>
      <c r="IK172" s="534">
        <f t="shared" si="182"/>
        <v>0</v>
      </c>
      <c r="IL172" s="534">
        <f t="shared" si="183"/>
        <v>0</v>
      </c>
      <c r="IM172" s="534">
        <f t="shared" si="184"/>
        <v>0</v>
      </c>
      <c r="IN172" s="534">
        <f t="shared" si="185"/>
        <v>0</v>
      </c>
      <c r="IO172" s="534">
        <f t="shared" si="186"/>
        <v>0</v>
      </c>
      <c r="IP172" s="534">
        <f t="shared" si="187"/>
        <v>0</v>
      </c>
      <c r="IQ172" s="534">
        <f t="shared" si="188"/>
        <v>0</v>
      </c>
      <c r="IR172" s="534">
        <f t="shared" si="189"/>
        <v>0</v>
      </c>
      <c r="IT172" s="531">
        <f>IF(EXACT(A172,LCI!A14),LCI!P14,-1*10^6)</f>
        <v>0</v>
      </c>
      <c r="IU172" s="531">
        <f t="shared" si="190"/>
        <v>0</v>
      </c>
      <c r="IV172" s="531">
        <f t="shared" si="191"/>
        <v>0</v>
      </c>
      <c r="IW172" s="531">
        <f t="shared" si="192"/>
        <v>0</v>
      </c>
      <c r="IX172" s="531">
        <f t="shared" si="193"/>
        <v>0</v>
      </c>
      <c r="IY172" s="531">
        <f t="shared" si="194"/>
        <v>0</v>
      </c>
      <c r="IZ172" s="531">
        <f t="shared" si="195"/>
        <v>0</v>
      </c>
      <c r="JA172" s="531">
        <f t="shared" si="196"/>
        <v>0</v>
      </c>
      <c r="JB172" s="531">
        <f t="shared" si="197"/>
        <v>0</v>
      </c>
      <c r="JC172" s="531">
        <f t="shared" si="198"/>
        <v>0</v>
      </c>
      <c r="JD172" s="531">
        <f t="shared" si="199"/>
        <v>0</v>
      </c>
      <c r="JE172" s="531">
        <f t="shared" si="200"/>
        <v>0</v>
      </c>
      <c r="JF172" s="531">
        <f t="shared" si="201"/>
        <v>0</v>
      </c>
      <c r="JG172" s="531">
        <f t="shared" si="202"/>
        <v>0</v>
      </c>
      <c r="JH172" s="531">
        <f t="shared" si="203"/>
        <v>0</v>
      </c>
      <c r="JI172" s="531">
        <f t="shared" si="204"/>
        <v>0</v>
      </c>
      <c r="JJ172" s="531">
        <f t="shared" si="205"/>
        <v>0</v>
      </c>
      <c r="JK172" s="531">
        <f t="shared" si="206"/>
        <v>0</v>
      </c>
      <c r="JL172" s="531">
        <f t="shared" si="207"/>
        <v>0</v>
      </c>
      <c r="JM172" s="531">
        <f t="shared" si="208"/>
        <v>0</v>
      </c>
      <c r="JN172" s="531">
        <f t="shared" si="209"/>
        <v>0</v>
      </c>
      <c r="JO172" s="531">
        <f t="shared" si="210"/>
        <v>0</v>
      </c>
      <c r="JQ172" s="532">
        <f>IF(EXACT(A172,LCI!A14),LCI!Q14,-1*10^6)</f>
        <v>0</v>
      </c>
      <c r="JR172" s="532">
        <f t="shared" si="211"/>
        <v>0</v>
      </c>
      <c r="JS172" s="532">
        <f t="shared" si="212"/>
        <v>0</v>
      </c>
      <c r="JT172" s="532">
        <f t="shared" si="213"/>
        <v>0</v>
      </c>
      <c r="JU172" s="532">
        <f t="shared" si="214"/>
        <v>0</v>
      </c>
      <c r="JV172" s="532">
        <f t="shared" si="215"/>
        <v>0</v>
      </c>
      <c r="JW172" s="532">
        <f t="shared" si="216"/>
        <v>0</v>
      </c>
      <c r="JX172" s="532">
        <f t="shared" si="217"/>
        <v>0</v>
      </c>
      <c r="JY172" s="532">
        <f t="shared" si="218"/>
        <v>0</v>
      </c>
      <c r="JZ172" s="532">
        <f t="shared" si="219"/>
        <v>0</v>
      </c>
      <c r="KA172" s="532">
        <f t="shared" si="220"/>
        <v>0</v>
      </c>
      <c r="KB172" s="532">
        <f t="shared" si="221"/>
        <v>0</v>
      </c>
      <c r="KC172" s="532">
        <f t="shared" si="222"/>
        <v>0</v>
      </c>
      <c r="KD172" s="532">
        <f t="shared" si="223"/>
        <v>0</v>
      </c>
      <c r="KE172" s="532">
        <f t="shared" si="224"/>
        <v>0</v>
      </c>
      <c r="KF172" s="532">
        <f t="shared" si="225"/>
        <v>0</v>
      </c>
      <c r="KG172" s="532">
        <f t="shared" si="226"/>
        <v>0</v>
      </c>
      <c r="KH172" s="532">
        <f t="shared" si="227"/>
        <v>0</v>
      </c>
      <c r="KI172" s="532">
        <f t="shared" si="228"/>
        <v>0</v>
      </c>
      <c r="KJ172" s="532">
        <f t="shared" si="229"/>
        <v>0</v>
      </c>
      <c r="KK172" s="532">
        <f t="shared" si="230"/>
        <v>0</v>
      </c>
      <c r="KL172" s="532">
        <f t="shared" si="231"/>
        <v>0</v>
      </c>
      <c r="KN172" s="533">
        <f>IF(EXACT(A172,LCI!A14),LCI!R14,-1*10^6)</f>
        <v>0</v>
      </c>
      <c r="KO172" s="533">
        <f t="shared" si="232"/>
        <v>0</v>
      </c>
      <c r="KP172" s="533">
        <f t="shared" si="233"/>
        <v>0</v>
      </c>
      <c r="KQ172" s="533">
        <f t="shared" si="234"/>
        <v>0</v>
      </c>
      <c r="KR172" s="533">
        <f t="shared" si="235"/>
        <v>0</v>
      </c>
      <c r="KS172" s="533">
        <f t="shared" si="236"/>
        <v>0</v>
      </c>
      <c r="KT172" s="533">
        <f t="shared" si="237"/>
        <v>0</v>
      </c>
      <c r="KU172" s="533">
        <f t="shared" si="238"/>
        <v>0</v>
      </c>
      <c r="KV172" s="533">
        <f t="shared" si="239"/>
        <v>0</v>
      </c>
      <c r="KW172" s="533">
        <f t="shared" si="240"/>
        <v>0</v>
      </c>
      <c r="KX172" s="533">
        <f t="shared" si="241"/>
        <v>0</v>
      </c>
      <c r="KY172" s="533">
        <f t="shared" si="242"/>
        <v>0</v>
      </c>
      <c r="KZ172" s="533">
        <f t="shared" si="243"/>
        <v>0</v>
      </c>
      <c r="LA172" s="533">
        <f t="shared" si="244"/>
        <v>0</v>
      </c>
      <c r="LB172" s="533">
        <f t="shared" si="245"/>
        <v>0</v>
      </c>
      <c r="LC172" s="533">
        <f t="shared" si="246"/>
        <v>0</v>
      </c>
      <c r="LD172" s="533">
        <f t="shared" si="247"/>
        <v>0</v>
      </c>
      <c r="LE172" s="533">
        <f t="shared" si="248"/>
        <v>0</v>
      </c>
      <c r="LF172" s="533">
        <f t="shared" si="249"/>
        <v>0</v>
      </c>
      <c r="LG172" s="533">
        <f t="shared" si="250"/>
        <v>0</v>
      </c>
      <c r="LH172" s="533">
        <f t="shared" si="251"/>
        <v>0</v>
      </c>
      <c r="LI172" s="533">
        <f t="shared" si="252"/>
        <v>0</v>
      </c>
    </row>
    <row r="173" spans="1:321" x14ac:dyDescent="0.25">
      <c r="A173" s="351" t="str">
        <f>LCI!A15</f>
        <v>Corn Grain (kg/yr)</v>
      </c>
      <c r="B173" s="42"/>
      <c r="C173" s="42"/>
      <c r="D173" s="42"/>
      <c r="E173" s="42"/>
      <c r="F173" s="42"/>
      <c r="G173" s="42"/>
      <c r="H173" s="42"/>
      <c r="I173" s="42"/>
      <c r="J173" s="42"/>
      <c r="K173" s="42"/>
      <c r="L173" s="42"/>
      <c r="M173" s="42"/>
      <c r="N173" s="42"/>
      <c r="O173" s="257"/>
      <c r="P173" s="508"/>
      <c r="Q173" s="251"/>
      <c r="R173" s="251"/>
      <c r="S173" s="251"/>
      <c r="T173" s="268"/>
      <c r="U173" s="251"/>
      <c r="V173" s="251"/>
      <c r="X173" s="45"/>
      <c r="Y173" s="47"/>
      <c r="Z173" s="47"/>
      <c r="AA173" s="47"/>
      <c r="AB173" s="47"/>
      <c r="AC173" s="47"/>
      <c r="AD173" s="47"/>
      <c r="AE173" s="47"/>
      <c r="AF173" s="47"/>
      <c r="AG173" s="47"/>
      <c r="AH173" s="47"/>
      <c r="AI173" s="47"/>
      <c r="AJ173" s="47"/>
      <c r="AK173" s="47"/>
      <c r="AL173" s="262"/>
      <c r="AM173" s="509"/>
      <c r="AN173" s="509"/>
      <c r="AO173" s="509"/>
      <c r="AP173" s="509"/>
      <c r="AQ173" s="509"/>
      <c r="AR173" s="509"/>
      <c r="AS173" s="509"/>
      <c r="AU173" s="351"/>
      <c r="AV173" s="71"/>
      <c r="AW173" s="71"/>
      <c r="AX173" s="71"/>
      <c r="AY173" s="71"/>
      <c r="AZ173" s="71"/>
      <c r="BA173" s="71"/>
      <c r="BB173" s="71"/>
      <c r="BC173" s="71"/>
      <c r="BD173" s="520"/>
      <c r="BE173" s="521"/>
      <c r="BF173" s="71"/>
      <c r="BG173" s="521"/>
      <c r="BH173" s="529"/>
      <c r="BI173" s="71"/>
      <c r="BJ173" s="71"/>
      <c r="BK173" s="71"/>
      <c r="BL173" s="71"/>
      <c r="BM173" s="71"/>
      <c r="BN173" s="71"/>
      <c r="BO173" s="71"/>
      <c r="BP173" s="71"/>
      <c r="BR173" s="507">
        <f>IF(EXACT(A173,LCI!A15),LCI!I15,-1*10^6)</f>
        <v>0.11382</v>
      </c>
      <c r="BS173" s="507">
        <f t="shared" si="59"/>
        <v>0</v>
      </c>
      <c r="BT173" s="507">
        <f t="shared" si="60"/>
        <v>0</v>
      </c>
      <c r="BU173" s="507">
        <f t="shared" si="30"/>
        <v>0</v>
      </c>
      <c r="BV173" s="507">
        <f t="shared" si="30"/>
        <v>0</v>
      </c>
      <c r="BW173" s="507">
        <f t="shared" si="30"/>
        <v>0</v>
      </c>
      <c r="BX173" s="507">
        <f t="shared" si="30"/>
        <v>0</v>
      </c>
      <c r="BY173" s="507">
        <f t="shared" si="30"/>
        <v>0</v>
      </c>
      <c r="BZ173" s="507">
        <f t="shared" si="30"/>
        <v>0</v>
      </c>
      <c r="CA173" s="507">
        <f t="shared" si="30"/>
        <v>0</v>
      </c>
      <c r="CB173" s="507">
        <f t="shared" si="30"/>
        <v>0</v>
      </c>
      <c r="CC173" s="507">
        <f t="shared" si="30"/>
        <v>0</v>
      </c>
      <c r="CD173" s="507">
        <f t="shared" si="30"/>
        <v>0</v>
      </c>
      <c r="CE173" s="507">
        <f t="shared" si="30"/>
        <v>0</v>
      </c>
      <c r="CF173" s="507">
        <f t="shared" si="30"/>
        <v>0</v>
      </c>
      <c r="CG173" s="507">
        <f t="shared" si="30"/>
        <v>0</v>
      </c>
      <c r="CH173" s="507">
        <f t="shared" si="30"/>
        <v>0</v>
      </c>
      <c r="CI173" s="507">
        <f t="shared" si="30"/>
        <v>0</v>
      </c>
      <c r="CJ173" s="507">
        <f t="shared" si="276"/>
        <v>0</v>
      </c>
      <c r="CK173" s="507">
        <f t="shared" si="61"/>
        <v>0</v>
      </c>
      <c r="CL173" s="507">
        <f t="shared" si="61"/>
        <v>0</v>
      </c>
      <c r="CM173" s="507">
        <f t="shared" si="61"/>
        <v>0</v>
      </c>
      <c r="CO173" s="511">
        <f>IF(EXACT(A173,LCI!A15),LCI!F15,-1*10^6)</f>
        <v>0</v>
      </c>
      <c r="CP173" s="511">
        <f t="shared" si="62"/>
        <v>0</v>
      </c>
      <c r="CQ173" s="511">
        <f t="shared" si="31"/>
        <v>0</v>
      </c>
      <c r="CR173" s="511">
        <f t="shared" si="31"/>
        <v>0</v>
      </c>
      <c r="CS173" s="511">
        <f t="shared" si="31"/>
        <v>0</v>
      </c>
      <c r="CT173" s="511">
        <f t="shared" si="31"/>
        <v>0</v>
      </c>
      <c r="CU173" s="511">
        <f t="shared" si="31"/>
        <v>0</v>
      </c>
      <c r="CV173" s="511">
        <f t="shared" si="31"/>
        <v>0</v>
      </c>
      <c r="CW173" s="511">
        <f t="shared" si="31"/>
        <v>0</v>
      </c>
      <c r="CX173" s="511">
        <f t="shared" si="31"/>
        <v>0</v>
      </c>
      <c r="CY173" s="511">
        <f t="shared" si="31"/>
        <v>0</v>
      </c>
      <c r="CZ173" s="511">
        <f t="shared" si="31"/>
        <v>0</v>
      </c>
      <c r="DA173" s="511">
        <f t="shared" si="31"/>
        <v>0</v>
      </c>
      <c r="DB173" s="511">
        <f t="shared" si="31"/>
        <v>0</v>
      </c>
      <c r="DC173" s="511">
        <f t="shared" si="31"/>
        <v>0</v>
      </c>
      <c r="DD173" s="511">
        <f t="shared" si="31"/>
        <v>0</v>
      </c>
      <c r="DE173" s="511">
        <f t="shared" si="31"/>
        <v>0</v>
      </c>
      <c r="DF173" s="511">
        <f t="shared" si="275"/>
        <v>0</v>
      </c>
      <c r="DG173" s="511">
        <f t="shared" si="63"/>
        <v>0</v>
      </c>
      <c r="DH173" s="511">
        <f t="shared" si="63"/>
        <v>0</v>
      </c>
      <c r="DI173" s="511">
        <f t="shared" si="63"/>
        <v>0</v>
      </c>
      <c r="DJ173" s="511">
        <f t="shared" si="63"/>
        <v>0</v>
      </c>
      <c r="DL173" s="530">
        <f>IF(EXACT(A173,LCI!A15),LCI!J15,-1*10^6)</f>
        <v>5.47E-3</v>
      </c>
      <c r="DM173" s="530">
        <f t="shared" si="64"/>
        <v>0</v>
      </c>
      <c r="DN173" s="530">
        <f t="shared" si="65"/>
        <v>0</v>
      </c>
      <c r="DO173" s="530">
        <f t="shared" si="66"/>
        <v>0</v>
      </c>
      <c r="DP173" s="530">
        <f t="shared" si="67"/>
        <v>0</v>
      </c>
      <c r="DQ173" s="530">
        <f t="shared" si="68"/>
        <v>0</v>
      </c>
      <c r="DR173" s="530">
        <f t="shared" si="69"/>
        <v>0</v>
      </c>
      <c r="DS173" s="530">
        <f t="shared" si="70"/>
        <v>0</v>
      </c>
      <c r="DT173" s="530">
        <f t="shared" si="71"/>
        <v>0</v>
      </c>
      <c r="DU173" s="530">
        <f t="shared" si="72"/>
        <v>0</v>
      </c>
      <c r="DV173" s="530">
        <f t="shared" si="73"/>
        <v>0</v>
      </c>
      <c r="DW173" s="530">
        <f t="shared" si="74"/>
        <v>0</v>
      </c>
      <c r="DX173" s="530">
        <f t="shared" si="75"/>
        <v>0</v>
      </c>
      <c r="DY173" s="530">
        <f t="shared" si="76"/>
        <v>0</v>
      </c>
      <c r="DZ173" s="530">
        <f t="shared" si="77"/>
        <v>0</v>
      </c>
      <c r="EA173" s="530">
        <f t="shared" si="78"/>
        <v>0</v>
      </c>
      <c r="EB173" s="530">
        <f t="shared" si="79"/>
        <v>0</v>
      </c>
      <c r="EC173" s="530">
        <f t="shared" si="80"/>
        <v>0</v>
      </c>
      <c r="ED173" s="530">
        <f t="shared" si="81"/>
        <v>0</v>
      </c>
      <c r="EE173" s="530">
        <f t="shared" si="82"/>
        <v>0</v>
      </c>
      <c r="EF173" s="530">
        <f t="shared" si="83"/>
        <v>0</v>
      </c>
      <c r="EG173" s="530">
        <f t="shared" si="84"/>
        <v>0</v>
      </c>
      <c r="EI173" s="535">
        <f>IF(EXACT(A173,LCI!A15),LCI!K15,-1*10^6)</f>
        <v>8.6139899999999994</v>
      </c>
      <c r="EJ173" s="531">
        <f t="shared" si="85"/>
        <v>0</v>
      </c>
      <c r="EK173" s="536">
        <f t="shared" si="86"/>
        <v>0</v>
      </c>
      <c r="EL173" s="531">
        <f t="shared" si="87"/>
        <v>0</v>
      </c>
      <c r="EM173" s="531">
        <f t="shared" si="88"/>
        <v>0</v>
      </c>
      <c r="EN173" s="531">
        <f t="shared" si="89"/>
        <v>0</v>
      </c>
      <c r="EO173" s="531">
        <f t="shared" si="90"/>
        <v>0</v>
      </c>
      <c r="EP173" s="531">
        <f t="shared" si="91"/>
        <v>0</v>
      </c>
      <c r="EQ173" s="531">
        <f t="shared" si="92"/>
        <v>0</v>
      </c>
      <c r="ER173" s="531">
        <f t="shared" si="93"/>
        <v>0</v>
      </c>
      <c r="ES173" s="531">
        <f t="shared" si="94"/>
        <v>0</v>
      </c>
      <c r="ET173" s="531">
        <f t="shared" si="95"/>
        <v>0</v>
      </c>
      <c r="EU173" s="531">
        <f t="shared" si="96"/>
        <v>0</v>
      </c>
      <c r="EV173" s="531">
        <f t="shared" si="97"/>
        <v>0</v>
      </c>
      <c r="EW173" s="531">
        <f t="shared" si="98"/>
        <v>0</v>
      </c>
      <c r="EX173" s="531">
        <f t="shared" si="99"/>
        <v>0</v>
      </c>
      <c r="EY173" s="531">
        <f t="shared" si="100"/>
        <v>0</v>
      </c>
      <c r="EZ173" s="531">
        <f t="shared" si="101"/>
        <v>0</v>
      </c>
      <c r="FA173" s="531">
        <f t="shared" si="102"/>
        <v>0</v>
      </c>
      <c r="FB173" s="531">
        <f t="shared" si="103"/>
        <v>0</v>
      </c>
      <c r="FC173" s="531">
        <f t="shared" si="104"/>
        <v>0</v>
      </c>
      <c r="FD173" s="531">
        <f t="shared" si="105"/>
        <v>0</v>
      </c>
      <c r="FF173" s="532">
        <f>IF(EXACT(A173,LCI!A15),LCI!L15,-1*10^6)</f>
        <v>3.8999999999999998E-3</v>
      </c>
      <c r="FG173" s="532">
        <f t="shared" si="106"/>
        <v>0</v>
      </c>
      <c r="FH173" s="532">
        <f t="shared" si="107"/>
        <v>0</v>
      </c>
      <c r="FI173" s="532">
        <f t="shared" si="108"/>
        <v>0</v>
      </c>
      <c r="FJ173" s="532">
        <f t="shared" si="109"/>
        <v>0</v>
      </c>
      <c r="FK173" s="532">
        <f t="shared" si="110"/>
        <v>0</v>
      </c>
      <c r="FL173" s="532">
        <f t="shared" si="111"/>
        <v>0</v>
      </c>
      <c r="FM173" s="532">
        <f t="shared" si="112"/>
        <v>0</v>
      </c>
      <c r="FN173" s="532">
        <f t="shared" si="113"/>
        <v>0</v>
      </c>
      <c r="FO173" s="532">
        <f t="shared" si="114"/>
        <v>0</v>
      </c>
      <c r="FP173" s="532">
        <f t="shared" si="115"/>
        <v>0</v>
      </c>
      <c r="FQ173" s="532">
        <f t="shared" si="116"/>
        <v>0</v>
      </c>
      <c r="FR173" s="532">
        <f t="shared" si="117"/>
        <v>0</v>
      </c>
      <c r="FS173" s="532">
        <f t="shared" si="118"/>
        <v>0</v>
      </c>
      <c r="FT173" s="532">
        <f t="shared" si="119"/>
        <v>0</v>
      </c>
      <c r="FU173" s="532">
        <f t="shared" si="120"/>
        <v>0</v>
      </c>
      <c r="FV173" s="532">
        <f t="shared" si="121"/>
        <v>0</v>
      </c>
      <c r="FW173" s="532">
        <f t="shared" si="122"/>
        <v>0</v>
      </c>
      <c r="FX173" s="532">
        <f t="shared" si="123"/>
        <v>0</v>
      </c>
      <c r="FY173" s="532">
        <f t="shared" si="124"/>
        <v>0</v>
      </c>
      <c r="FZ173" s="532">
        <f t="shared" si="125"/>
        <v>0</v>
      </c>
      <c r="GA173" s="532">
        <f t="shared" si="126"/>
        <v>0</v>
      </c>
      <c r="GC173" s="533">
        <f>IF(EXACT(A173,LCI!A15),LCI!M15,-1*10^6)</f>
        <v>4.6199999999999997E-8</v>
      </c>
      <c r="GD173" s="533">
        <f t="shared" si="127"/>
        <v>0</v>
      </c>
      <c r="GE173" s="533">
        <f t="shared" si="128"/>
        <v>0</v>
      </c>
      <c r="GF173" s="533">
        <f t="shared" si="129"/>
        <v>0</v>
      </c>
      <c r="GG173" s="533">
        <f t="shared" si="130"/>
        <v>0</v>
      </c>
      <c r="GH173" s="533">
        <f t="shared" si="131"/>
        <v>0</v>
      </c>
      <c r="GI173" s="533">
        <f t="shared" si="132"/>
        <v>0</v>
      </c>
      <c r="GJ173" s="533">
        <f t="shared" si="133"/>
        <v>0</v>
      </c>
      <c r="GK173" s="533">
        <f t="shared" si="134"/>
        <v>0</v>
      </c>
      <c r="GL173" s="533">
        <f t="shared" si="135"/>
        <v>0</v>
      </c>
      <c r="GM173" s="533">
        <f t="shared" si="136"/>
        <v>0</v>
      </c>
      <c r="GN173" s="533">
        <f t="shared" si="137"/>
        <v>0</v>
      </c>
      <c r="GO173" s="533">
        <f t="shared" si="138"/>
        <v>0</v>
      </c>
      <c r="GP173" s="533">
        <f t="shared" si="139"/>
        <v>0</v>
      </c>
      <c r="GQ173" s="533">
        <f t="shared" si="140"/>
        <v>0</v>
      </c>
      <c r="GR173" s="533">
        <f t="shared" si="141"/>
        <v>0</v>
      </c>
      <c r="GS173" s="533">
        <f t="shared" si="142"/>
        <v>0</v>
      </c>
      <c r="GT173" s="533">
        <f t="shared" si="143"/>
        <v>0</v>
      </c>
      <c r="GU173" s="533">
        <f t="shared" si="144"/>
        <v>0</v>
      </c>
      <c r="GV173" s="533">
        <f t="shared" si="145"/>
        <v>0</v>
      </c>
      <c r="GW173" s="533">
        <f t="shared" si="146"/>
        <v>0</v>
      </c>
      <c r="GX173" s="533">
        <f t="shared" si="147"/>
        <v>0</v>
      </c>
      <c r="GZ173" s="511">
        <f>IF(EXACT(A173,LCI!A15),LCI!N15,-1*10^6)</f>
        <v>5.8799999999999997E-8</v>
      </c>
      <c r="HA173" s="511">
        <f t="shared" si="148"/>
        <v>0</v>
      </c>
      <c r="HB173" s="511">
        <f t="shared" si="149"/>
        <v>0</v>
      </c>
      <c r="HC173" s="511">
        <f t="shared" si="150"/>
        <v>0</v>
      </c>
      <c r="HD173" s="511">
        <f t="shared" si="151"/>
        <v>0</v>
      </c>
      <c r="HE173" s="511">
        <f t="shared" si="152"/>
        <v>0</v>
      </c>
      <c r="HF173" s="511">
        <f t="shared" si="153"/>
        <v>0</v>
      </c>
      <c r="HG173" s="511">
        <f t="shared" si="154"/>
        <v>0</v>
      </c>
      <c r="HH173" s="511">
        <f t="shared" si="155"/>
        <v>0</v>
      </c>
      <c r="HI173" s="511">
        <f t="shared" si="156"/>
        <v>0</v>
      </c>
      <c r="HJ173" s="511">
        <f t="shared" si="157"/>
        <v>0</v>
      </c>
      <c r="HK173" s="511">
        <f t="shared" si="158"/>
        <v>0</v>
      </c>
      <c r="HL173" s="511">
        <f t="shared" si="159"/>
        <v>0</v>
      </c>
      <c r="HM173" s="511">
        <f t="shared" si="160"/>
        <v>0</v>
      </c>
      <c r="HN173" s="511">
        <f t="shared" si="161"/>
        <v>0</v>
      </c>
      <c r="HO173" s="511">
        <f t="shared" si="162"/>
        <v>0</v>
      </c>
      <c r="HP173" s="511">
        <f t="shared" si="163"/>
        <v>0</v>
      </c>
      <c r="HQ173" s="511">
        <f t="shared" si="164"/>
        <v>0</v>
      </c>
      <c r="HR173" s="511">
        <f t="shared" si="165"/>
        <v>0</v>
      </c>
      <c r="HS173" s="511">
        <f t="shared" si="166"/>
        <v>0</v>
      </c>
      <c r="HT173" s="511">
        <f t="shared" si="167"/>
        <v>0</v>
      </c>
      <c r="HU173" s="511">
        <f t="shared" si="168"/>
        <v>0</v>
      </c>
      <c r="HW173" s="534">
        <f>IF(EXACT(A173,LCI!A15),LCI!O15,-1*10^6)</f>
        <v>5.1300000000000003E-8</v>
      </c>
      <c r="HX173" s="534">
        <f t="shared" si="169"/>
        <v>0</v>
      </c>
      <c r="HY173" s="534">
        <f t="shared" si="170"/>
        <v>0</v>
      </c>
      <c r="HZ173" s="534">
        <f t="shared" si="171"/>
        <v>0</v>
      </c>
      <c r="IA173" s="534">
        <f t="shared" si="172"/>
        <v>0</v>
      </c>
      <c r="IB173" s="534">
        <f t="shared" si="173"/>
        <v>0</v>
      </c>
      <c r="IC173" s="534">
        <f t="shared" si="174"/>
        <v>0</v>
      </c>
      <c r="ID173" s="534">
        <f t="shared" si="175"/>
        <v>0</v>
      </c>
      <c r="IE173" s="534">
        <f t="shared" si="176"/>
        <v>0</v>
      </c>
      <c r="IF173" s="534">
        <f t="shared" si="177"/>
        <v>0</v>
      </c>
      <c r="IG173" s="534">
        <f t="shared" si="178"/>
        <v>0</v>
      </c>
      <c r="IH173" s="534">
        <f t="shared" si="179"/>
        <v>0</v>
      </c>
      <c r="II173" s="534">
        <f t="shared" si="180"/>
        <v>0</v>
      </c>
      <c r="IJ173" s="534">
        <f t="shared" si="181"/>
        <v>0</v>
      </c>
      <c r="IK173" s="534">
        <f t="shared" si="182"/>
        <v>0</v>
      </c>
      <c r="IL173" s="534">
        <f t="shared" si="183"/>
        <v>0</v>
      </c>
      <c r="IM173" s="534">
        <f t="shared" si="184"/>
        <v>0</v>
      </c>
      <c r="IN173" s="534">
        <f t="shared" si="185"/>
        <v>0</v>
      </c>
      <c r="IO173" s="534">
        <f t="shared" si="186"/>
        <v>0</v>
      </c>
      <c r="IP173" s="534">
        <f t="shared" si="187"/>
        <v>0</v>
      </c>
      <c r="IQ173" s="534">
        <f t="shared" si="188"/>
        <v>0</v>
      </c>
      <c r="IR173" s="534">
        <f t="shared" si="189"/>
        <v>0</v>
      </c>
      <c r="IT173" s="531">
        <f>IF(EXACT(A173,LCI!A15),LCI!P15,-1*10^6)</f>
        <v>5.289E-2</v>
      </c>
      <c r="IU173" s="531">
        <f t="shared" si="190"/>
        <v>0</v>
      </c>
      <c r="IV173" s="531">
        <f t="shared" si="191"/>
        <v>0</v>
      </c>
      <c r="IW173" s="531">
        <f t="shared" si="192"/>
        <v>0</v>
      </c>
      <c r="IX173" s="531">
        <f t="shared" si="193"/>
        <v>0</v>
      </c>
      <c r="IY173" s="531">
        <f t="shared" si="194"/>
        <v>0</v>
      </c>
      <c r="IZ173" s="531">
        <f t="shared" si="195"/>
        <v>0</v>
      </c>
      <c r="JA173" s="531">
        <f t="shared" si="196"/>
        <v>0</v>
      </c>
      <c r="JB173" s="531">
        <f t="shared" si="197"/>
        <v>0</v>
      </c>
      <c r="JC173" s="531">
        <f t="shared" si="198"/>
        <v>0</v>
      </c>
      <c r="JD173" s="531">
        <f t="shared" si="199"/>
        <v>0</v>
      </c>
      <c r="JE173" s="531">
        <f t="shared" si="200"/>
        <v>0</v>
      </c>
      <c r="JF173" s="531">
        <f t="shared" si="201"/>
        <v>0</v>
      </c>
      <c r="JG173" s="531">
        <f t="shared" si="202"/>
        <v>0</v>
      </c>
      <c r="JH173" s="531">
        <f t="shared" si="203"/>
        <v>0</v>
      </c>
      <c r="JI173" s="531">
        <f t="shared" si="204"/>
        <v>0</v>
      </c>
      <c r="JJ173" s="531">
        <f t="shared" si="205"/>
        <v>0</v>
      </c>
      <c r="JK173" s="531">
        <f t="shared" si="206"/>
        <v>0</v>
      </c>
      <c r="JL173" s="531">
        <f t="shared" si="207"/>
        <v>0</v>
      </c>
      <c r="JM173" s="531">
        <f t="shared" si="208"/>
        <v>0</v>
      </c>
      <c r="JN173" s="531">
        <f t="shared" si="209"/>
        <v>0</v>
      </c>
      <c r="JO173" s="531">
        <f t="shared" si="210"/>
        <v>0</v>
      </c>
      <c r="JQ173" s="532">
        <f>IF(EXACT(A173,LCI!A15),LCI!Q15,-1*10^6)</f>
        <v>0.49207000000000001</v>
      </c>
      <c r="JR173" s="532">
        <f t="shared" si="211"/>
        <v>0</v>
      </c>
      <c r="JS173" s="532">
        <f t="shared" si="212"/>
        <v>0</v>
      </c>
      <c r="JT173" s="532">
        <f t="shared" si="213"/>
        <v>0</v>
      </c>
      <c r="JU173" s="532">
        <f t="shared" si="214"/>
        <v>0</v>
      </c>
      <c r="JV173" s="532">
        <f t="shared" si="215"/>
        <v>0</v>
      </c>
      <c r="JW173" s="532">
        <f t="shared" si="216"/>
        <v>0</v>
      </c>
      <c r="JX173" s="532">
        <f t="shared" si="217"/>
        <v>0</v>
      </c>
      <c r="JY173" s="532">
        <f t="shared" si="218"/>
        <v>0</v>
      </c>
      <c r="JZ173" s="532">
        <f t="shared" si="219"/>
        <v>0</v>
      </c>
      <c r="KA173" s="532">
        <f t="shared" si="220"/>
        <v>0</v>
      </c>
      <c r="KB173" s="532">
        <f t="shared" si="221"/>
        <v>0</v>
      </c>
      <c r="KC173" s="532">
        <f t="shared" si="222"/>
        <v>0</v>
      </c>
      <c r="KD173" s="532">
        <f t="shared" si="223"/>
        <v>0</v>
      </c>
      <c r="KE173" s="532">
        <f t="shared" si="224"/>
        <v>0</v>
      </c>
      <c r="KF173" s="532">
        <f t="shared" si="225"/>
        <v>0</v>
      </c>
      <c r="KG173" s="532">
        <f t="shared" si="226"/>
        <v>0</v>
      </c>
      <c r="KH173" s="532">
        <f t="shared" si="227"/>
        <v>0</v>
      </c>
      <c r="KI173" s="532">
        <f t="shared" si="228"/>
        <v>0</v>
      </c>
      <c r="KJ173" s="532">
        <f t="shared" si="229"/>
        <v>0</v>
      </c>
      <c r="KK173" s="532">
        <f t="shared" si="230"/>
        <v>0</v>
      </c>
      <c r="KL173" s="532">
        <f t="shared" si="231"/>
        <v>0</v>
      </c>
      <c r="KN173" s="533">
        <f>IF(EXACT(A173,LCI!A15),LCI!R15,-1*10^6)</f>
        <v>4.6999999999999999E-4</v>
      </c>
      <c r="KO173" s="533">
        <f t="shared" si="232"/>
        <v>0</v>
      </c>
      <c r="KP173" s="533">
        <f t="shared" si="233"/>
        <v>0</v>
      </c>
      <c r="KQ173" s="533">
        <f t="shared" si="234"/>
        <v>0</v>
      </c>
      <c r="KR173" s="533">
        <f t="shared" si="235"/>
        <v>0</v>
      </c>
      <c r="KS173" s="533">
        <f t="shared" si="236"/>
        <v>0</v>
      </c>
      <c r="KT173" s="533">
        <f t="shared" si="237"/>
        <v>0</v>
      </c>
      <c r="KU173" s="533">
        <f t="shared" si="238"/>
        <v>0</v>
      </c>
      <c r="KV173" s="533">
        <f t="shared" si="239"/>
        <v>0</v>
      </c>
      <c r="KW173" s="533">
        <f t="shared" si="240"/>
        <v>0</v>
      </c>
      <c r="KX173" s="533">
        <f t="shared" si="241"/>
        <v>0</v>
      </c>
      <c r="KY173" s="533">
        <f t="shared" si="242"/>
        <v>0</v>
      </c>
      <c r="KZ173" s="533">
        <f t="shared" si="243"/>
        <v>0</v>
      </c>
      <c r="LA173" s="533">
        <f t="shared" si="244"/>
        <v>0</v>
      </c>
      <c r="LB173" s="533">
        <f t="shared" si="245"/>
        <v>0</v>
      </c>
      <c r="LC173" s="533">
        <f t="shared" si="246"/>
        <v>0</v>
      </c>
      <c r="LD173" s="533">
        <f t="shared" si="247"/>
        <v>0</v>
      </c>
      <c r="LE173" s="533">
        <f t="shared" si="248"/>
        <v>0</v>
      </c>
      <c r="LF173" s="533">
        <f t="shared" si="249"/>
        <v>0</v>
      </c>
      <c r="LG173" s="533">
        <f t="shared" si="250"/>
        <v>0</v>
      </c>
      <c r="LH173" s="533">
        <f t="shared" si="251"/>
        <v>0</v>
      </c>
      <c r="LI173" s="533">
        <f t="shared" si="252"/>
        <v>0</v>
      </c>
    </row>
    <row r="174" spans="1:321" x14ac:dyDescent="0.25">
      <c r="A174" s="14" t="str">
        <f>LCI!A16</f>
        <v>Corn Seed (kg/yr)</v>
      </c>
      <c r="B174" s="42">
        <f>B17</f>
        <v>0</v>
      </c>
      <c r="C174" s="42">
        <f t="shared" ref="C174:P174" si="277">C16</f>
        <v>0</v>
      </c>
      <c r="D174" s="42">
        <f t="shared" si="277"/>
        <v>1769.4594832116632</v>
      </c>
      <c r="E174" s="42">
        <f t="shared" si="277"/>
        <v>1769.4594832116632</v>
      </c>
      <c r="F174" s="42">
        <f t="shared" si="277"/>
        <v>1769.4594832116632</v>
      </c>
      <c r="G174" s="42">
        <f t="shared" si="277"/>
        <v>0</v>
      </c>
      <c r="H174" s="42">
        <f t="shared" si="277"/>
        <v>0</v>
      </c>
      <c r="I174" s="42">
        <f t="shared" si="277"/>
        <v>0</v>
      </c>
      <c r="J174" s="42">
        <f t="shared" si="277"/>
        <v>0</v>
      </c>
      <c r="K174" s="42">
        <f t="shared" si="277"/>
        <v>0</v>
      </c>
      <c r="L174" s="42">
        <f t="shared" si="277"/>
        <v>0</v>
      </c>
      <c r="M174" s="42">
        <f t="shared" si="277"/>
        <v>0</v>
      </c>
      <c r="N174" s="42">
        <f t="shared" si="277"/>
        <v>0</v>
      </c>
      <c r="O174" s="257">
        <f t="shared" si="277"/>
        <v>0</v>
      </c>
      <c r="P174" s="251">
        <f t="shared" si="277"/>
        <v>0</v>
      </c>
      <c r="Q174" s="251"/>
      <c r="R174" s="251"/>
      <c r="S174" s="251"/>
      <c r="T174" s="268"/>
      <c r="U174" s="251"/>
      <c r="V174" s="251"/>
      <c r="X174" s="45">
        <f>IF(EXACT(A174,LCI!A16),LCI!G16,-1*10^6)</f>
        <v>0.29399999999999998</v>
      </c>
      <c r="Y174" s="47">
        <f t="shared" si="45"/>
        <v>0</v>
      </c>
      <c r="Z174" s="47">
        <f t="shared" si="46"/>
        <v>0</v>
      </c>
      <c r="AA174" s="47">
        <f t="shared" si="47"/>
        <v>520.22108806422898</v>
      </c>
      <c r="AB174" s="47">
        <f t="shared" si="48"/>
        <v>520.22108806422898</v>
      </c>
      <c r="AC174" s="47">
        <f t="shared" si="49"/>
        <v>520.22108806422898</v>
      </c>
      <c r="AD174" s="47">
        <f t="shared" si="8"/>
        <v>0</v>
      </c>
      <c r="AE174" s="47">
        <f t="shared" si="8"/>
        <v>0</v>
      </c>
      <c r="AF174" s="47">
        <f t="shared" si="8"/>
        <v>0</v>
      </c>
      <c r="AG174" s="47">
        <f t="shared" si="8"/>
        <v>0</v>
      </c>
      <c r="AH174" s="47">
        <f t="shared" si="8"/>
        <v>0</v>
      </c>
      <c r="AI174" s="47">
        <f t="shared" si="8"/>
        <v>0</v>
      </c>
      <c r="AJ174" s="47">
        <f t="shared" si="274"/>
        <v>0</v>
      </c>
      <c r="AK174" s="47">
        <f t="shared" si="50"/>
        <v>0</v>
      </c>
      <c r="AL174" s="262">
        <f t="shared" si="51"/>
        <v>0</v>
      </c>
      <c r="AM174" s="260">
        <f t="shared" si="52"/>
        <v>0</v>
      </c>
      <c r="AN174" s="260">
        <f t="shared" si="53"/>
        <v>0</v>
      </c>
      <c r="AO174" s="260">
        <f t="shared" si="54"/>
        <v>0</v>
      </c>
      <c r="AP174" s="260">
        <f t="shared" si="55"/>
        <v>0</v>
      </c>
      <c r="AQ174" s="260">
        <f t="shared" si="56"/>
        <v>0</v>
      </c>
      <c r="AR174" s="260">
        <f t="shared" si="57"/>
        <v>0</v>
      </c>
      <c r="AS174" s="260">
        <f t="shared" si="58"/>
        <v>0</v>
      </c>
      <c r="AU174" s="41">
        <f>IF(EXACT(A174,LCI!A16),LCI!H16,-1*10^6)</f>
        <v>1462.15</v>
      </c>
      <c r="AV174" s="71">
        <f t="shared" si="9"/>
        <v>0</v>
      </c>
      <c r="AW174" s="71">
        <f t="shared" si="10"/>
        <v>0</v>
      </c>
      <c r="AX174" s="71">
        <f t="shared" si="11"/>
        <v>2587215.1833779332</v>
      </c>
      <c r="AY174" s="71">
        <f t="shared" si="12"/>
        <v>2587215.1833779332</v>
      </c>
      <c r="AZ174" s="71">
        <f t="shared" si="13"/>
        <v>2587215.1833779332</v>
      </c>
      <c r="BA174" s="71">
        <f t="shared" si="14"/>
        <v>0</v>
      </c>
      <c r="BB174" s="71">
        <f t="shared" si="15"/>
        <v>0</v>
      </c>
      <c r="BC174" s="71">
        <f t="shared" si="16"/>
        <v>0</v>
      </c>
      <c r="BD174" s="520">
        <f t="shared" si="17"/>
        <v>0</v>
      </c>
      <c r="BE174" s="521">
        <f t="shared" si="18"/>
        <v>0</v>
      </c>
      <c r="BF174" s="71">
        <f t="shared" si="19"/>
        <v>0</v>
      </c>
      <c r="BG174" s="521">
        <f t="shared" ref="BG174:BG218" si="278">M174*$AU174</f>
        <v>0</v>
      </c>
      <c r="BH174" s="529">
        <f t="shared" si="263"/>
        <v>0</v>
      </c>
      <c r="BI174" s="71">
        <f t="shared" si="254"/>
        <v>0</v>
      </c>
      <c r="BJ174" s="71">
        <f t="shared" si="255"/>
        <v>0</v>
      </c>
      <c r="BK174" s="71">
        <f t="shared" si="256"/>
        <v>0</v>
      </c>
      <c r="BL174" s="71">
        <f t="shared" si="257"/>
        <v>0</v>
      </c>
      <c r="BM174" s="71">
        <f t="shared" si="258"/>
        <v>0</v>
      </c>
      <c r="BN174" s="71">
        <f t="shared" si="259"/>
        <v>0</v>
      </c>
      <c r="BO174" s="71">
        <f t="shared" si="260"/>
        <v>0</v>
      </c>
      <c r="BP174" s="71">
        <f t="shared" si="261"/>
        <v>0</v>
      </c>
      <c r="BR174" s="507">
        <f>IF(EXACT(A174,LCI!A16),LCI!I16,-1*10^6)</f>
        <v>2.5799999999999998E-3</v>
      </c>
      <c r="BS174" s="507">
        <f t="shared" si="59"/>
        <v>0</v>
      </c>
      <c r="BT174" s="507">
        <f t="shared" si="60"/>
        <v>0</v>
      </c>
      <c r="BU174" s="507">
        <f t="shared" si="30"/>
        <v>4.5652054666860904</v>
      </c>
      <c r="BV174" s="507">
        <f t="shared" si="30"/>
        <v>4.5652054666860904</v>
      </c>
      <c r="BW174" s="507">
        <f t="shared" si="30"/>
        <v>4.5652054666860904</v>
      </c>
      <c r="BX174" s="507">
        <f t="shared" si="30"/>
        <v>0</v>
      </c>
      <c r="BY174" s="507">
        <f t="shared" si="30"/>
        <v>0</v>
      </c>
      <c r="BZ174" s="507">
        <f t="shared" si="30"/>
        <v>0</v>
      </c>
      <c r="CA174" s="507">
        <f t="shared" si="30"/>
        <v>0</v>
      </c>
      <c r="CB174" s="507">
        <f t="shared" si="30"/>
        <v>0</v>
      </c>
      <c r="CC174" s="507">
        <f t="shared" si="30"/>
        <v>0</v>
      </c>
      <c r="CD174" s="507">
        <f t="shared" si="30"/>
        <v>0</v>
      </c>
      <c r="CE174" s="507">
        <f t="shared" si="30"/>
        <v>0</v>
      </c>
      <c r="CF174" s="507">
        <f t="shared" si="30"/>
        <v>0</v>
      </c>
      <c r="CG174" s="507">
        <f t="shared" si="30"/>
        <v>0</v>
      </c>
      <c r="CH174" s="507">
        <f t="shared" si="30"/>
        <v>0</v>
      </c>
      <c r="CI174" s="507">
        <f t="shared" si="30"/>
        <v>0</v>
      </c>
      <c r="CJ174" s="507">
        <f t="shared" si="276"/>
        <v>0</v>
      </c>
      <c r="CK174" s="507">
        <f t="shared" si="61"/>
        <v>0</v>
      </c>
      <c r="CL174" s="507">
        <f t="shared" si="61"/>
        <v>0</v>
      </c>
      <c r="CM174" s="507">
        <f t="shared" si="61"/>
        <v>0</v>
      </c>
      <c r="CO174" s="511">
        <f>IF(EXACT(A174,LCI!A16),LCI!F16,-1*10^6)</f>
        <v>40.9</v>
      </c>
      <c r="CP174" s="511">
        <f t="shared" si="62"/>
        <v>0</v>
      </c>
      <c r="CQ174" s="511">
        <f t="shared" si="31"/>
        <v>0</v>
      </c>
      <c r="CR174" s="511">
        <f t="shared" si="31"/>
        <v>72370.892863357018</v>
      </c>
      <c r="CS174" s="511">
        <f t="shared" si="31"/>
        <v>72370.892863357018</v>
      </c>
      <c r="CT174" s="511">
        <f t="shared" si="31"/>
        <v>72370.892863357018</v>
      </c>
      <c r="CU174" s="511">
        <f t="shared" si="31"/>
        <v>0</v>
      </c>
      <c r="CV174" s="511">
        <f t="shared" si="31"/>
        <v>0</v>
      </c>
      <c r="CW174" s="511">
        <f t="shared" si="31"/>
        <v>0</v>
      </c>
      <c r="CX174" s="511">
        <f t="shared" si="31"/>
        <v>0</v>
      </c>
      <c r="CY174" s="511">
        <f t="shared" si="31"/>
        <v>0</v>
      </c>
      <c r="CZ174" s="511">
        <f t="shared" si="31"/>
        <v>0</v>
      </c>
      <c r="DA174" s="511">
        <f t="shared" si="31"/>
        <v>0</v>
      </c>
      <c r="DB174" s="511">
        <f t="shared" si="31"/>
        <v>0</v>
      </c>
      <c r="DC174" s="511">
        <f t="shared" si="31"/>
        <v>0</v>
      </c>
      <c r="DD174" s="511">
        <f t="shared" si="31"/>
        <v>0</v>
      </c>
      <c r="DE174" s="511">
        <f t="shared" si="31"/>
        <v>0</v>
      </c>
      <c r="DF174" s="511">
        <f t="shared" si="275"/>
        <v>0</v>
      </c>
      <c r="DG174" s="511">
        <f t="shared" si="63"/>
        <v>0</v>
      </c>
      <c r="DH174" s="511">
        <f t="shared" si="63"/>
        <v>0</v>
      </c>
      <c r="DI174" s="511">
        <f t="shared" si="63"/>
        <v>0</v>
      </c>
      <c r="DJ174" s="511">
        <f t="shared" si="63"/>
        <v>0</v>
      </c>
      <c r="DL174" s="530">
        <f>IF(EXACT(A174,LCI!A16),LCI!J16,-1*10^6)</f>
        <v>8.5699999999999995E-3</v>
      </c>
      <c r="DM174" s="530">
        <f t="shared" si="64"/>
        <v>0</v>
      </c>
      <c r="DN174" s="530">
        <f t="shared" si="65"/>
        <v>0</v>
      </c>
      <c r="DO174" s="530">
        <f t="shared" si="66"/>
        <v>15.164267771123953</v>
      </c>
      <c r="DP174" s="530">
        <f t="shared" si="67"/>
        <v>15.164267771123953</v>
      </c>
      <c r="DQ174" s="530">
        <f t="shared" si="68"/>
        <v>15.164267771123953</v>
      </c>
      <c r="DR174" s="530">
        <f t="shared" si="69"/>
        <v>0</v>
      </c>
      <c r="DS174" s="530">
        <f t="shared" si="70"/>
        <v>0</v>
      </c>
      <c r="DT174" s="530">
        <f t="shared" si="71"/>
        <v>0</v>
      </c>
      <c r="DU174" s="530">
        <f t="shared" si="72"/>
        <v>0</v>
      </c>
      <c r="DV174" s="530">
        <f t="shared" si="73"/>
        <v>0</v>
      </c>
      <c r="DW174" s="530">
        <f t="shared" si="74"/>
        <v>0</v>
      </c>
      <c r="DX174" s="530">
        <f t="shared" si="75"/>
        <v>0</v>
      </c>
      <c r="DY174" s="530">
        <f t="shared" si="76"/>
        <v>0</v>
      </c>
      <c r="DZ174" s="530">
        <f t="shared" si="77"/>
        <v>0</v>
      </c>
      <c r="EA174" s="530">
        <f t="shared" si="78"/>
        <v>0</v>
      </c>
      <c r="EB174" s="530">
        <f t="shared" si="79"/>
        <v>0</v>
      </c>
      <c r="EC174" s="530">
        <f t="shared" si="80"/>
        <v>0</v>
      </c>
      <c r="ED174" s="530">
        <f t="shared" si="81"/>
        <v>0</v>
      </c>
      <c r="EE174" s="530">
        <f t="shared" si="82"/>
        <v>0</v>
      </c>
      <c r="EF174" s="530">
        <f t="shared" si="83"/>
        <v>0</v>
      </c>
      <c r="EG174" s="530">
        <f t="shared" si="84"/>
        <v>0</v>
      </c>
      <c r="EI174" s="535">
        <f>IF(EXACT(A174,LCI!A16),LCI!K16,-1*10^6)</f>
        <v>8.1109600000000004</v>
      </c>
      <c r="EJ174" s="531">
        <f t="shared" si="85"/>
        <v>0</v>
      </c>
      <c r="EK174" s="536">
        <f t="shared" si="86"/>
        <v>0</v>
      </c>
      <c r="EL174" s="531">
        <f t="shared" si="87"/>
        <v>14352.015089950472</v>
      </c>
      <c r="EM174" s="531">
        <f t="shared" si="88"/>
        <v>14352.015089950472</v>
      </c>
      <c r="EN174" s="531">
        <f t="shared" si="89"/>
        <v>14352.015089950472</v>
      </c>
      <c r="EO174" s="531">
        <f t="shared" si="90"/>
        <v>0</v>
      </c>
      <c r="EP174" s="531">
        <f t="shared" si="91"/>
        <v>0</v>
      </c>
      <c r="EQ174" s="531">
        <f t="shared" si="92"/>
        <v>0</v>
      </c>
      <c r="ER174" s="531">
        <f t="shared" si="93"/>
        <v>0</v>
      </c>
      <c r="ES174" s="531">
        <f t="shared" si="94"/>
        <v>0</v>
      </c>
      <c r="ET174" s="531">
        <f t="shared" si="95"/>
        <v>0</v>
      </c>
      <c r="EU174" s="531">
        <f t="shared" si="96"/>
        <v>0</v>
      </c>
      <c r="EV174" s="531">
        <f t="shared" si="97"/>
        <v>0</v>
      </c>
      <c r="EW174" s="531">
        <f t="shared" si="98"/>
        <v>0</v>
      </c>
      <c r="EX174" s="531">
        <f t="shared" si="99"/>
        <v>0</v>
      </c>
      <c r="EY174" s="531">
        <f t="shared" si="100"/>
        <v>0</v>
      </c>
      <c r="EZ174" s="531">
        <f t="shared" si="101"/>
        <v>0</v>
      </c>
      <c r="FA174" s="531">
        <f t="shared" si="102"/>
        <v>0</v>
      </c>
      <c r="FB174" s="531">
        <f t="shared" si="103"/>
        <v>0</v>
      </c>
      <c r="FC174" s="531">
        <f t="shared" si="104"/>
        <v>0</v>
      </c>
      <c r="FD174" s="531">
        <f t="shared" si="105"/>
        <v>0</v>
      </c>
      <c r="FF174" s="532">
        <f>IF(EXACT(A174,LCI!A16),LCI!L16,-1*10^6)</f>
        <v>2.3769999999999999E-2</v>
      </c>
      <c r="FG174" s="532">
        <f t="shared" si="106"/>
        <v>0</v>
      </c>
      <c r="FH174" s="532">
        <f t="shared" si="107"/>
        <v>0</v>
      </c>
      <c r="FI174" s="532">
        <f t="shared" si="108"/>
        <v>42.06005191594123</v>
      </c>
      <c r="FJ174" s="532">
        <f t="shared" si="109"/>
        <v>42.06005191594123</v>
      </c>
      <c r="FK174" s="532">
        <f t="shared" si="110"/>
        <v>42.06005191594123</v>
      </c>
      <c r="FL174" s="532">
        <f t="shared" si="111"/>
        <v>0</v>
      </c>
      <c r="FM174" s="532">
        <f t="shared" si="112"/>
        <v>0</v>
      </c>
      <c r="FN174" s="532">
        <f t="shared" si="113"/>
        <v>0</v>
      </c>
      <c r="FO174" s="532">
        <f t="shared" si="114"/>
        <v>0</v>
      </c>
      <c r="FP174" s="532">
        <f t="shared" si="115"/>
        <v>0</v>
      </c>
      <c r="FQ174" s="532">
        <f t="shared" si="116"/>
        <v>0</v>
      </c>
      <c r="FR174" s="532">
        <f t="shared" si="117"/>
        <v>0</v>
      </c>
      <c r="FS174" s="532">
        <f t="shared" si="118"/>
        <v>0</v>
      </c>
      <c r="FT174" s="532">
        <f t="shared" si="119"/>
        <v>0</v>
      </c>
      <c r="FU174" s="532">
        <f t="shared" si="120"/>
        <v>0</v>
      </c>
      <c r="FV174" s="532">
        <f t="shared" si="121"/>
        <v>0</v>
      </c>
      <c r="FW174" s="532">
        <f t="shared" si="122"/>
        <v>0</v>
      </c>
      <c r="FX174" s="532">
        <f t="shared" si="123"/>
        <v>0</v>
      </c>
      <c r="FY174" s="532">
        <f t="shared" si="124"/>
        <v>0</v>
      </c>
      <c r="FZ174" s="532">
        <f t="shared" si="125"/>
        <v>0</v>
      </c>
      <c r="GA174" s="532">
        <f t="shared" si="126"/>
        <v>0</v>
      </c>
      <c r="GC174" s="533">
        <f>IF(EXACT(A174,LCI!A16),LCI!M16,-1*10^6)</f>
        <v>1.1899999999999999E-7</v>
      </c>
      <c r="GD174" s="533">
        <f t="shared" si="127"/>
        <v>0</v>
      </c>
      <c r="GE174" s="533">
        <f t="shared" si="128"/>
        <v>0</v>
      </c>
      <c r="GF174" s="533">
        <f t="shared" si="129"/>
        <v>2.1056567850218791E-4</v>
      </c>
      <c r="GG174" s="533">
        <f t="shared" si="130"/>
        <v>2.1056567850218791E-4</v>
      </c>
      <c r="GH174" s="533">
        <f t="shared" si="131"/>
        <v>2.1056567850218791E-4</v>
      </c>
      <c r="GI174" s="533">
        <f t="shared" si="132"/>
        <v>0</v>
      </c>
      <c r="GJ174" s="533">
        <f t="shared" si="133"/>
        <v>0</v>
      </c>
      <c r="GK174" s="533">
        <f t="shared" si="134"/>
        <v>0</v>
      </c>
      <c r="GL174" s="533">
        <f t="shared" si="135"/>
        <v>0</v>
      </c>
      <c r="GM174" s="533">
        <f t="shared" si="136"/>
        <v>0</v>
      </c>
      <c r="GN174" s="533">
        <f t="shared" si="137"/>
        <v>0</v>
      </c>
      <c r="GO174" s="533">
        <f t="shared" si="138"/>
        <v>0</v>
      </c>
      <c r="GP174" s="533">
        <f t="shared" si="139"/>
        <v>0</v>
      </c>
      <c r="GQ174" s="533">
        <f t="shared" si="140"/>
        <v>0</v>
      </c>
      <c r="GR174" s="533">
        <f t="shared" si="141"/>
        <v>0</v>
      </c>
      <c r="GS174" s="533">
        <f t="shared" si="142"/>
        <v>0</v>
      </c>
      <c r="GT174" s="533">
        <f t="shared" si="143"/>
        <v>0</v>
      </c>
      <c r="GU174" s="533">
        <f t="shared" si="144"/>
        <v>0</v>
      </c>
      <c r="GV174" s="533">
        <f t="shared" si="145"/>
        <v>0</v>
      </c>
      <c r="GW174" s="533">
        <f t="shared" si="146"/>
        <v>0</v>
      </c>
      <c r="GX174" s="533">
        <f t="shared" si="147"/>
        <v>0</v>
      </c>
      <c r="GZ174" s="511">
        <f>IF(EXACT(A174,LCI!A16),LCI!N16,-1*10^6)</f>
        <v>1.73E-7</v>
      </c>
      <c r="HA174" s="511">
        <f t="shared" si="148"/>
        <v>0</v>
      </c>
      <c r="HB174" s="511">
        <f t="shared" si="149"/>
        <v>0</v>
      </c>
      <c r="HC174" s="511">
        <f t="shared" si="150"/>
        <v>3.0611649059561773E-4</v>
      </c>
      <c r="HD174" s="511">
        <f t="shared" si="151"/>
        <v>3.0611649059561773E-4</v>
      </c>
      <c r="HE174" s="511">
        <f t="shared" si="152"/>
        <v>3.0611649059561773E-4</v>
      </c>
      <c r="HF174" s="511">
        <f t="shared" si="153"/>
        <v>0</v>
      </c>
      <c r="HG174" s="511">
        <f t="shared" si="154"/>
        <v>0</v>
      </c>
      <c r="HH174" s="511">
        <f t="shared" si="155"/>
        <v>0</v>
      </c>
      <c r="HI174" s="511">
        <f t="shared" si="156"/>
        <v>0</v>
      </c>
      <c r="HJ174" s="511">
        <f t="shared" si="157"/>
        <v>0</v>
      </c>
      <c r="HK174" s="511">
        <f t="shared" si="158"/>
        <v>0</v>
      </c>
      <c r="HL174" s="511">
        <f t="shared" si="159"/>
        <v>0</v>
      </c>
      <c r="HM174" s="511">
        <f t="shared" si="160"/>
        <v>0</v>
      </c>
      <c r="HN174" s="511">
        <f t="shared" si="161"/>
        <v>0</v>
      </c>
      <c r="HO174" s="511">
        <f t="shared" si="162"/>
        <v>0</v>
      </c>
      <c r="HP174" s="511">
        <f t="shared" si="163"/>
        <v>0</v>
      </c>
      <c r="HQ174" s="511">
        <f t="shared" si="164"/>
        <v>0</v>
      </c>
      <c r="HR174" s="511">
        <f t="shared" si="165"/>
        <v>0</v>
      </c>
      <c r="HS174" s="511">
        <f t="shared" si="166"/>
        <v>0</v>
      </c>
      <c r="HT174" s="511">
        <f t="shared" si="167"/>
        <v>0</v>
      </c>
      <c r="HU174" s="511">
        <f t="shared" si="168"/>
        <v>0</v>
      </c>
      <c r="HW174" s="534">
        <f>IF(EXACT(A174,LCI!A16),LCI!O16,-1*10^6)</f>
        <v>1.05E-7</v>
      </c>
      <c r="HX174" s="534">
        <f t="shared" si="169"/>
        <v>0</v>
      </c>
      <c r="HY174" s="534">
        <f t="shared" si="170"/>
        <v>0</v>
      </c>
      <c r="HZ174" s="534">
        <f t="shared" si="171"/>
        <v>1.8579324573722464E-4</v>
      </c>
      <c r="IA174" s="534">
        <f t="shared" si="172"/>
        <v>1.8579324573722464E-4</v>
      </c>
      <c r="IB174" s="534">
        <f t="shared" si="173"/>
        <v>1.8579324573722464E-4</v>
      </c>
      <c r="IC174" s="534">
        <f t="shared" si="174"/>
        <v>0</v>
      </c>
      <c r="ID174" s="534">
        <f t="shared" si="175"/>
        <v>0</v>
      </c>
      <c r="IE174" s="534">
        <f t="shared" si="176"/>
        <v>0</v>
      </c>
      <c r="IF174" s="534">
        <f t="shared" si="177"/>
        <v>0</v>
      </c>
      <c r="IG174" s="534">
        <f t="shared" si="178"/>
        <v>0</v>
      </c>
      <c r="IH174" s="534">
        <f t="shared" si="179"/>
        <v>0</v>
      </c>
      <c r="II174" s="534">
        <f t="shared" si="180"/>
        <v>0</v>
      </c>
      <c r="IJ174" s="534">
        <f t="shared" si="181"/>
        <v>0</v>
      </c>
      <c r="IK174" s="534">
        <f t="shared" si="182"/>
        <v>0</v>
      </c>
      <c r="IL174" s="534">
        <f t="shared" si="183"/>
        <v>0</v>
      </c>
      <c r="IM174" s="534">
        <f t="shared" si="184"/>
        <v>0</v>
      </c>
      <c r="IN174" s="534">
        <f t="shared" si="185"/>
        <v>0</v>
      </c>
      <c r="IO174" s="534">
        <f t="shared" si="186"/>
        <v>0</v>
      </c>
      <c r="IP174" s="534">
        <f t="shared" si="187"/>
        <v>0</v>
      </c>
      <c r="IQ174" s="534">
        <f t="shared" si="188"/>
        <v>0</v>
      </c>
      <c r="IR174" s="534">
        <f t="shared" si="189"/>
        <v>0</v>
      </c>
      <c r="IT174" s="531">
        <f>IF(EXACT(A174,LCI!A16),LCI!P16,-1*10^6)</f>
        <v>0.11236</v>
      </c>
      <c r="IU174" s="531">
        <f t="shared" si="190"/>
        <v>0</v>
      </c>
      <c r="IV174" s="531">
        <f t="shared" si="191"/>
        <v>0</v>
      </c>
      <c r="IW174" s="531">
        <f t="shared" si="192"/>
        <v>198.81646753366246</v>
      </c>
      <c r="IX174" s="531">
        <f t="shared" si="193"/>
        <v>198.81646753366246</v>
      </c>
      <c r="IY174" s="531">
        <f t="shared" si="194"/>
        <v>198.81646753366246</v>
      </c>
      <c r="IZ174" s="531">
        <f t="shared" si="195"/>
        <v>0</v>
      </c>
      <c r="JA174" s="531">
        <f t="shared" si="196"/>
        <v>0</v>
      </c>
      <c r="JB174" s="531">
        <f t="shared" si="197"/>
        <v>0</v>
      </c>
      <c r="JC174" s="531">
        <f t="shared" si="198"/>
        <v>0</v>
      </c>
      <c r="JD174" s="531">
        <f t="shared" si="199"/>
        <v>0</v>
      </c>
      <c r="JE174" s="531">
        <f t="shared" si="200"/>
        <v>0</v>
      </c>
      <c r="JF174" s="531">
        <f t="shared" si="201"/>
        <v>0</v>
      </c>
      <c r="JG174" s="531">
        <f t="shared" si="202"/>
        <v>0</v>
      </c>
      <c r="JH174" s="531">
        <f t="shared" si="203"/>
        <v>0</v>
      </c>
      <c r="JI174" s="531">
        <f t="shared" si="204"/>
        <v>0</v>
      </c>
      <c r="JJ174" s="531">
        <f t="shared" si="205"/>
        <v>0</v>
      </c>
      <c r="JK174" s="531">
        <f t="shared" si="206"/>
        <v>0</v>
      </c>
      <c r="JL174" s="531">
        <f t="shared" si="207"/>
        <v>0</v>
      </c>
      <c r="JM174" s="531">
        <f t="shared" si="208"/>
        <v>0</v>
      </c>
      <c r="JN174" s="531">
        <f t="shared" si="209"/>
        <v>0</v>
      </c>
      <c r="JO174" s="531">
        <f t="shared" si="210"/>
        <v>0</v>
      </c>
      <c r="JQ174" s="532">
        <f>IF(EXACT(A174,LCI!A16),LCI!Q16,-1*10^6)</f>
        <v>1.0666599999999999</v>
      </c>
      <c r="JR174" s="532">
        <f t="shared" si="211"/>
        <v>0</v>
      </c>
      <c r="JS174" s="532">
        <f t="shared" si="212"/>
        <v>0</v>
      </c>
      <c r="JT174" s="532">
        <f t="shared" si="213"/>
        <v>1887.4116523625526</v>
      </c>
      <c r="JU174" s="532">
        <f t="shared" si="214"/>
        <v>1887.4116523625526</v>
      </c>
      <c r="JV174" s="532">
        <f t="shared" si="215"/>
        <v>1887.4116523625526</v>
      </c>
      <c r="JW174" s="532">
        <f t="shared" si="216"/>
        <v>0</v>
      </c>
      <c r="JX174" s="532">
        <f t="shared" si="217"/>
        <v>0</v>
      </c>
      <c r="JY174" s="532">
        <f t="shared" si="218"/>
        <v>0</v>
      </c>
      <c r="JZ174" s="532">
        <f t="shared" si="219"/>
        <v>0</v>
      </c>
      <c r="KA174" s="532">
        <f t="shared" si="220"/>
        <v>0</v>
      </c>
      <c r="KB174" s="532">
        <f t="shared" si="221"/>
        <v>0</v>
      </c>
      <c r="KC174" s="532">
        <f t="shared" si="222"/>
        <v>0</v>
      </c>
      <c r="KD174" s="532">
        <f t="shared" si="223"/>
        <v>0</v>
      </c>
      <c r="KE174" s="532">
        <f t="shared" si="224"/>
        <v>0</v>
      </c>
      <c r="KF174" s="532">
        <f t="shared" si="225"/>
        <v>0</v>
      </c>
      <c r="KG174" s="532">
        <f t="shared" si="226"/>
        <v>0</v>
      </c>
      <c r="KH174" s="532">
        <f t="shared" si="227"/>
        <v>0</v>
      </c>
      <c r="KI174" s="532">
        <f t="shared" si="228"/>
        <v>0</v>
      </c>
      <c r="KJ174" s="532">
        <f t="shared" si="229"/>
        <v>0</v>
      </c>
      <c r="KK174" s="532">
        <f t="shared" si="230"/>
        <v>0</v>
      </c>
      <c r="KL174" s="532">
        <f t="shared" si="231"/>
        <v>0</v>
      </c>
      <c r="KN174" s="533">
        <f>IF(EXACT(A174,LCI!A16),LCI!R16,-1*10^6)</f>
        <v>1.17E-3</v>
      </c>
      <c r="KO174" s="533">
        <f t="shared" si="232"/>
        <v>0</v>
      </c>
      <c r="KP174" s="533">
        <f t="shared" si="233"/>
        <v>0</v>
      </c>
      <c r="KQ174" s="533">
        <f t="shared" si="234"/>
        <v>2.0702675953576462</v>
      </c>
      <c r="KR174" s="533">
        <f t="shared" si="235"/>
        <v>2.0702675953576462</v>
      </c>
      <c r="KS174" s="533">
        <f t="shared" si="236"/>
        <v>2.0702675953576462</v>
      </c>
      <c r="KT174" s="533">
        <f t="shared" si="237"/>
        <v>0</v>
      </c>
      <c r="KU174" s="533">
        <f t="shared" si="238"/>
        <v>0</v>
      </c>
      <c r="KV174" s="533">
        <f t="shared" si="239"/>
        <v>0</v>
      </c>
      <c r="KW174" s="533">
        <f t="shared" si="240"/>
        <v>0</v>
      </c>
      <c r="KX174" s="533">
        <f t="shared" si="241"/>
        <v>0</v>
      </c>
      <c r="KY174" s="533">
        <f t="shared" si="242"/>
        <v>0</v>
      </c>
      <c r="KZ174" s="533">
        <f t="shared" si="243"/>
        <v>0</v>
      </c>
      <c r="LA174" s="533">
        <f t="shared" si="244"/>
        <v>0</v>
      </c>
      <c r="LB174" s="533">
        <f t="shared" si="245"/>
        <v>0</v>
      </c>
      <c r="LC174" s="533">
        <f t="shared" si="246"/>
        <v>0</v>
      </c>
      <c r="LD174" s="533">
        <f t="shared" si="247"/>
        <v>0</v>
      </c>
      <c r="LE174" s="533">
        <f t="shared" si="248"/>
        <v>0</v>
      </c>
      <c r="LF174" s="533">
        <f t="shared" si="249"/>
        <v>0</v>
      </c>
      <c r="LG174" s="533">
        <f t="shared" si="250"/>
        <v>0</v>
      </c>
      <c r="LH174" s="533">
        <f t="shared" si="251"/>
        <v>0</v>
      </c>
      <c r="LI174" s="533">
        <f t="shared" si="252"/>
        <v>0</v>
      </c>
    </row>
    <row r="175" spans="1:321" x14ac:dyDescent="0.25">
      <c r="A175" s="351" t="str">
        <f>LCI!A17</f>
        <v>Corn Stover (kg/yr)</v>
      </c>
      <c r="B175" s="42"/>
      <c r="C175" s="42"/>
      <c r="D175" s="42"/>
      <c r="E175" s="42"/>
      <c r="F175" s="42"/>
      <c r="G175" s="42"/>
      <c r="H175" s="42"/>
      <c r="I175" s="42"/>
      <c r="J175" s="42"/>
      <c r="K175" s="42"/>
      <c r="L175" s="42"/>
      <c r="M175" s="42"/>
      <c r="N175" s="42"/>
      <c r="O175" s="257"/>
      <c r="P175" s="251"/>
      <c r="Q175" s="251"/>
      <c r="R175" s="251"/>
      <c r="S175" s="251"/>
      <c r="T175" s="268"/>
      <c r="U175" s="251"/>
      <c r="V175" s="251"/>
      <c r="X175" s="45"/>
      <c r="Y175" s="47"/>
      <c r="Z175" s="47"/>
      <c r="AA175" s="47"/>
      <c r="AB175" s="47"/>
      <c r="AC175" s="47"/>
      <c r="AD175" s="47"/>
      <c r="AE175" s="47"/>
      <c r="AF175" s="47"/>
      <c r="AG175" s="47"/>
      <c r="AH175" s="47"/>
      <c r="AI175" s="47"/>
      <c r="AJ175" s="47"/>
      <c r="AK175" s="47"/>
      <c r="AL175" s="262"/>
      <c r="AM175" s="260"/>
      <c r="AN175" s="260"/>
      <c r="AO175" s="260"/>
      <c r="AP175" s="260"/>
      <c r="AQ175" s="260"/>
      <c r="AR175" s="260"/>
      <c r="AS175" s="260"/>
      <c r="AU175" s="41"/>
      <c r="AV175" s="71"/>
      <c r="AW175" s="71"/>
      <c r="AX175" s="71"/>
      <c r="AY175" s="71"/>
      <c r="AZ175" s="71"/>
      <c r="BA175" s="71"/>
      <c r="BB175" s="71"/>
      <c r="BC175" s="71"/>
      <c r="BD175" s="520"/>
      <c r="BE175" s="521"/>
      <c r="BF175" s="71"/>
      <c r="BG175" s="521"/>
      <c r="BH175" s="529"/>
      <c r="BI175" s="71"/>
      <c r="BJ175" s="71"/>
      <c r="BK175" s="71"/>
      <c r="BL175" s="71"/>
      <c r="BM175" s="71"/>
      <c r="BN175" s="71"/>
      <c r="BO175" s="71"/>
      <c r="BP175" s="71"/>
      <c r="BR175" s="507">
        <f>IF(EXACT(A175,LCI!A17),LCI!I17,-1*10^6)</f>
        <v>1.1E-4</v>
      </c>
      <c r="BS175" s="507">
        <f t="shared" si="59"/>
        <v>0</v>
      </c>
      <c r="BT175" s="507">
        <f t="shared" si="60"/>
        <v>0</v>
      </c>
      <c r="BU175" s="507">
        <f t="shared" si="30"/>
        <v>0</v>
      </c>
      <c r="BV175" s="507">
        <f t="shared" si="30"/>
        <v>0</v>
      </c>
      <c r="BW175" s="507">
        <f t="shared" si="30"/>
        <v>0</v>
      </c>
      <c r="BX175" s="507">
        <f t="shared" si="30"/>
        <v>0</v>
      </c>
      <c r="BY175" s="507">
        <f t="shared" si="30"/>
        <v>0</v>
      </c>
      <c r="BZ175" s="507">
        <f t="shared" si="30"/>
        <v>0</v>
      </c>
      <c r="CA175" s="507">
        <f t="shared" si="30"/>
        <v>0</v>
      </c>
      <c r="CB175" s="507">
        <f t="shared" si="30"/>
        <v>0</v>
      </c>
      <c r="CC175" s="507">
        <f t="shared" si="30"/>
        <v>0</v>
      </c>
      <c r="CD175" s="507">
        <f t="shared" si="30"/>
        <v>0</v>
      </c>
      <c r="CE175" s="507">
        <f t="shared" si="30"/>
        <v>0</v>
      </c>
      <c r="CF175" s="507">
        <f t="shared" si="30"/>
        <v>0</v>
      </c>
      <c r="CG175" s="507">
        <f t="shared" si="30"/>
        <v>0</v>
      </c>
      <c r="CH175" s="507">
        <f t="shared" si="30"/>
        <v>0</v>
      </c>
      <c r="CI175" s="507">
        <f t="shared" si="30"/>
        <v>0</v>
      </c>
      <c r="CJ175" s="507">
        <f t="shared" si="276"/>
        <v>0</v>
      </c>
      <c r="CK175" s="507">
        <f t="shared" si="61"/>
        <v>0</v>
      </c>
      <c r="CL175" s="507">
        <f t="shared" si="61"/>
        <v>0</v>
      </c>
      <c r="CM175" s="507">
        <f t="shared" si="61"/>
        <v>0</v>
      </c>
      <c r="CO175" s="511">
        <f>IF(EXACT(A175,LCI!A17),LCI!F17,-1*10^6)</f>
        <v>0</v>
      </c>
      <c r="CP175" s="511">
        <f t="shared" si="62"/>
        <v>0</v>
      </c>
      <c r="CQ175" s="511">
        <f t="shared" si="31"/>
        <v>0</v>
      </c>
      <c r="CR175" s="511">
        <f t="shared" si="31"/>
        <v>0</v>
      </c>
      <c r="CS175" s="511">
        <f t="shared" si="31"/>
        <v>0</v>
      </c>
      <c r="CT175" s="511">
        <f t="shared" si="31"/>
        <v>0</v>
      </c>
      <c r="CU175" s="511">
        <f t="shared" si="31"/>
        <v>0</v>
      </c>
      <c r="CV175" s="511">
        <f t="shared" si="31"/>
        <v>0</v>
      </c>
      <c r="CW175" s="511">
        <f t="shared" si="31"/>
        <v>0</v>
      </c>
      <c r="CX175" s="511">
        <f t="shared" si="31"/>
        <v>0</v>
      </c>
      <c r="CY175" s="511">
        <f t="shared" si="31"/>
        <v>0</v>
      </c>
      <c r="CZ175" s="511">
        <f t="shared" si="31"/>
        <v>0</v>
      </c>
      <c r="DA175" s="511">
        <f t="shared" si="31"/>
        <v>0</v>
      </c>
      <c r="DB175" s="511">
        <f t="shared" si="31"/>
        <v>0</v>
      </c>
      <c r="DC175" s="511">
        <f t="shared" si="31"/>
        <v>0</v>
      </c>
      <c r="DD175" s="511">
        <f t="shared" si="31"/>
        <v>0</v>
      </c>
      <c r="DE175" s="511">
        <f t="shared" si="31"/>
        <v>0</v>
      </c>
      <c r="DF175" s="511">
        <f t="shared" si="275"/>
        <v>0</v>
      </c>
      <c r="DG175" s="511">
        <f t="shared" si="63"/>
        <v>0</v>
      </c>
      <c r="DH175" s="511">
        <f t="shared" si="63"/>
        <v>0</v>
      </c>
      <c r="DI175" s="511">
        <f t="shared" si="63"/>
        <v>0</v>
      </c>
      <c r="DJ175" s="511">
        <f t="shared" si="63"/>
        <v>0</v>
      </c>
      <c r="DL175" s="530">
        <f>IF(EXACT(A175,LCI!A17),LCI!J17,-1*10^6)</f>
        <v>2.2899999999999999E-3</v>
      </c>
      <c r="DM175" s="530">
        <f t="shared" si="64"/>
        <v>0</v>
      </c>
      <c r="DN175" s="530">
        <f t="shared" si="65"/>
        <v>0</v>
      </c>
      <c r="DO175" s="530">
        <f t="shared" si="66"/>
        <v>0</v>
      </c>
      <c r="DP175" s="530">
        <f t="shared" si="67"/>
        <v>0</v>
      </c>
      <c r="DQ175" s="530">
        <f t="shared" si="68"/>
        <v>0</v>
      </c>
      <c r="DR175" s="530">
        <f t="shared" si="69"/>
        <v>0</v>
      </c>
      <c r="DS175" s="530">
        <f t="shared" si="70"/>
        <v>0</v>
      </c>
      <c r="DT175" s="530">
        <f t="shared" si="71"/>
        <v>0</v>
      </c>
      <c r="DU175" s="530">
        <f t="shared" si="72"/>
        <v>0</v>
      </c>
      <c r="DV175" s="530">
        <f t="shared" si="73"/>
        <v>0</v>
      </c>
      <c r="DW175" s="530">
        <f t="shared" si="74"/>
        <v>0</v>
      </c>
      <c r="DX175" s="530">
        <f t="shared" si="75"/>
        <v>0</v>
      </c>
      <c r="DY175" s="530">
        <f t="shared" si="76"/>
        <v>0</v>
      </c>
      <c r="DZ175" s="530">
        <f t="shared" si="77"/>
        <v>0</v>
      </c>
      <c r="EA175" s="530">
        <f t="shared" si="78"/>
        <v>0</v>
      </c>
      <c r="EB175" s="530">
        <f t="shared" si="79"/>
        <v>0</v>
      </c>
      <c r="EC175" s="530">
        <f t="shared" si="80"/>
        <v>0</v>
      </c>
      <c r="ED175" s="530">
        <f t="shared" si="81"/>
        <v>0</v>
      </c>
      <c r="EE175" s="530">
        <f t="shared" si="82"/>
        <v>0</v>
      </c>
      <c r="EF175" s="530">
        <f t="shared" si="83"/>
        <v>0</v>
      </c>
      <c r="EG175" s="530">
        <f t="shared" si="84"/>
        <v>0</v>
      </c>
      <c r="EI175" s="535">
        <f>IF(EXACT(A175,LCI!A17),LCI!K17,-1*10^6)</f>
        <v>0.87531999999999999</v>
      </c>
      <c r="EJ175" s="531">
        <f t="shared" si="85"/>
        <v>0</v>
      </c>
      <c r="EK175" s="536">
        <f t="shared" si="86"/>
        <v>0</v>
      </c>
      <c r="EL175" s="531">
        <f t="shared" si="87"/>
        <v>0</v>
      </c>
      <c r="EM175" s="531">
        <f t="shared" si="88"/>
        <v>0</v>
      </c>
      <c r="EN175" s="531">
        <f t="shared" si="89"/>
        <v>0</v>
      </c>
      <c r="EO175" s="531">
        <f t="shared" si="90"/>
        <v>0</v>
      </c>
      <c r="EP175" s="531">
        <f t="shared" si="91"/>
        <v>0</v>
      </c>
      <c r="EQ175" s="531">
        <f t="shared" si="92"/>
        <v>0</v>
      </c>
      <c r="ER175" s="531">
        <f t="shared" si="93"/>
        <v>0</v>
      </c>
      <c r="ES175" s="531">
        <f t="shared" si="94"/>
        <v>0</v>
      </c>
      <c r="ET175" s="531">
        <f t="shared" si="95"/>
        <v>0</v>
      </c>
      <c r="EU175" s="531">
        <f t="shared" si="96"/>
        <v>0</v>
      </c>
      <c r="EV175" s="531">
        <f t="shared" si="97"/>
        <v>0</v>
      </c>
      <c r="EW175" s="531">
        <f t="shared" si="98"/>
        <v>0</v>
      </c>
      <c r="EX175" s="531">
        <f t="shared" si="99"/>
        <v>0</v>
      </c>
      <c r="EY175" s="531">
        <f t="shared" si="100"/>
        <v>0</v>
      </c>
      <c r="EZ175" s="531">
        <f t="shared" si="101"/>
        <v>0</v>
      </c>
      <c r="FA175" s="531">
        <f t="shared" si="102"/>
        <v>0</v>
      </c>
      <c r="FB175" s="531">
        <f t="shared" si="103"/>
        <v>0</v>
      </c>
      <c r="FC175" s="531">
        <f t="shared" si="104"/>
        <v>0</v>
      </c>
      <c r="FD175" s="531">
        <f t="shared" si="105"/>
        <v>0</v>
      </c>
      <c r="FF175" s="532">
        <f>IF(EXACT(A175,LCI!A17),LCI!L17,-1*10^6)</f>
        <v>1.9400000000000001E-3</v>
      </c>
      <c r="FG175" s="532">
        <f t="shared" si="106"/>
        <v>0</v>
      </c>
      <c r="FH175" s="532">
        <f t="shared" si="107"/>
        <v>0</v>
      </c>
      <c r="FI175" s="532">
        <f t="shared" si="108"/>
        <v>0</v>
      </c>
      <c r="FJ175" s="532">
        <f t="shared" si="109"/>
        <v>0</v>
      </c>
      <c r="FK175" s="532">
        <f t="shared" si="110"/>
        <v>0</v>
      </c>
      <c r="FL175" s="532">
        <f t="shared" si="111"/>
        <v>0</v>
      </c>
      <c r="FM175" s="532">
        <f t="shared" si="112"/>
        <v>0</v>
      </c>
      <c r="FN175" s="532">
        <f t="shared" si="113"/>
        <v>0</v>
      </c>
      <c r="FO175" s="532">
        <f t="shared" si="114"/>
        <v>0</v>
      </c>
      <c r="FP175" s="532">
        <f t="shared" si="115"/>
        <v>0</v>
      </c>
      <c r="FQ175" s="532">
        <f t="shared" si="116"/>
        <v>0</v>
      </c>
      <c r="FR175" s="532">
        <f t="shared" si="117"/>
        <v>0</v>
      </c>
      <c r="FS175" s="532">
        <f t="shared" si="118"/>
        <v>0</v>
      </c>
      <c r="FT175" s="532">
        <f t="shared" si="119"/>
        <v>0</v>
      </c>
      <c r="FU175" s="532">
        <f t="shared" si="120"/>
        <v>0</v>
      </c>
      <c r="FV175" s="532">
        <f t="shared" si="121"/>
        <v>0</v>
      </c>
      <c r="FW175" s="532">
        <f t="shared" si="122"/>
        <v>0</v>
      </c>
      <c r="FX175" s="532">
        <f t="shared" si="123"/>
        <v>0</v>
      </c>
      <c r="FY175" s="532">
        <f t="shared" si="124"/>
        <v>0</v>
      </c>
      <c r="FZ175" s="532">
        <f t="shared" si="125"/>
        <v>0</v>
      </c>
      <c r="GA175" s="532">
        <f t="shared" si="126"/>
        <v>0</v>
      </c>
      <c r="GC175" s="533">
        <f>IF(EXACT(A175,LCI!A17),LCI!M17,-1*10^6)</f>
        <v>1E-8</v>
      </c>
      <c r="GD175" s="533">
        <f t="shared" si="127"/>
        <v>0</v>
      </c>
      <c r="GE175" s="533">
        <f t="shared" si="128"/>
        <v>0</v>
      </c>
      <c r="GF175" s="533">
        <f t="shared" si="129"/>
        <v>0</v>
      </c>
      <c r="GG175" s="533">
        <f t="shared" si="130"/>
        <v>0</v>
      </c>
      <c r="GH175" s="533">
        <f t="shared" si="131"/>
        <v>0</v>
      </c>
      <c r="GI175" s="533">
        <f t="shared" si="132"/>
        <v>0</v>
      </c>
      <c r="GJ175" s="533">
        <f t="shared" si="133"/>
        <v>0</v>
      </c>
      <c r="GK175" s="533">
        <f t="shared" si="134"/>
        <v>0</v>
      </c>
      <c r="GL175" s="533">
        <f t="shared" si="135"/>
        <v>0</v>
      </c>
      <c r="GM175" s="533">
        <f t="shared" si="136"/>
        <v>0</v>
      </c>
      <c r="GN175" s="533">
        <f t="shared" si="137"/>
        <v>0</v>
      </c>
      <c r="GO175" s="533">
        <f t="shared" si="138"/>
        <v>0</v>
      </c>
      <c r="GP175" s="533">
        <f t="shared" si="139"/>
        <v>0</v>
      </c>
      <c r="GQ175" s="533">
        <f t="shared" si="140"/>
        <v>0</v>
      </c>
      <c r="GR175" s="533">
        <f t="shared" si="141"/>
        <v>0</v>
      </c>
      <c r="GS175" s="533">
        <f t="shared" si="142"/>
        <v>0</v>
      </c>
      <c r="GT175" s="533">
        <f t="shared" si="143"/>
        <v>0</v>
      </c>
      <c r="GU175" s="533">
        <f t="shared" si="144"/>
        <v>0</v>
      </c>
      <c r="GV175" s="533">
        <f t="shared" si="145"/>
        <v>0</v>
      </c>
      <c r="GW175" s="533">
        <f t="shared" si="146"/>
        <v>0</v>
      </c>
      <c r="GX175" s="533">
        <f t="shared" si="147"/>
        <v>0</v>
      </c>
      <c r="GZ175" s="511">
        <f>IF(EXACT(A175,LCI!A17),LCI!N17,-1*10^6)</f>
        <v>1.7999999999999999E-8</v>
      </c>
      <c r="HA175" s="511">
        <f t="shared" si="148"/>
        <v>0</v>
      </c>
      <c r="HB175" s="511">
        <f t="shared" si="149"/>
        <v>0</v>
      </c>
      <c r="HC175" s="511">
        <f t="shared" si="150"/>
        <v>0</v>
      </c>
      <c r="HD175" s="511">
        <f t="shared" si="151"/>
        <v>0</v>
      </c>
      <c r="HE175" s="511">
        <f t="shared" si="152"/>
        <v>0</v>
      </c>
      <c r="HF175" s="511">
        <f t="shared" si="153"/>
        <v>0</v>
      </c>
      <c r="HG175" s="511">
        <f t="shared" si="154"/>
        <v>0</v>
      </c>
      <c r="HH175" s="511">
        <f t="shared" si="155"/>
        <v>0</v>
      </c>
      <c r="HI175" s="511">
        <f t="shared" si="156"/>
        <v>0</v>
      </c>
      <c r="HJ175" s="511">
        <f t="shared" si="157"/>
        <v>0</v>
      </c>
      <c r="HK175" s="511">
        <f t="shared" si="158"/>
        <v>0</v>
      </c>
      <c r="HL175" s="511">
        <f t="shared" si="159"/>
        <v>0</v>
      </c>
      <c r="HM175" s="511">
        <f t="shared" si="160"/>
        <v>0</v>
      </c>
      <c r="HN175" s="511">
        <f t="shared" si="161"/>
        <v>0</v>
      </c>
      <c r="HO175" s="511">
        <f t="shared" si="162"/>
        <v>0</v>
      </c>
      <c r="HP175" s="511">
        <f t="shared" si="163"/>
        <v>0</v>
      </c>
      <c r="HQ175" s="511">
        <f t="shared" si="164"/>
        <v>0</v>
      </c>
      <c r="HR175" s="511">
        <f t="shared" si="165"/>
        <v>0</v>
      </c>
      <c r="HS175" s="511">
        <f t="shared" si="166"/>
        <v>0</v>
      </c>
      <c r="HT175" s="511">
        <f t="shared" si="167"/>
        <v>0</v>
      </c>
      <c r="HU175" s="511">
        <f t="shared" si="168"/>
        <v>0</v>
      </c>
      <c r="HW175" s="534">
        <f>IF(EXACT(A175,LCI!A17),LCI!O17,-1*10^6)</f>
        <v>1.24E-8</v>
      </c>
      <c r="HX175" s="534">
        <f t="shared" si="169"/>
        <v>0</v>
      </c>
      <c r="HY175" s="534">
        <f t="shared" si="170"/>
        <v>0</v>
      </c>
      <c r="HZ175" s="534">
        <f t="shared" si="171"/>
        <v>0</v>
      </c>
      <c r="IA175" s="534">
        <f t="shared" si="172"/>
        <v>0</v>
      </c>
      <c r="IB175" s="534">
        <f t="shared" si="173"/>
        <v>0</v>
      </c>
      <c r="IC175" s="534">
        <f t="shared" si="174"/>
        <v>0</v>
      </c>
      <c r="ID175" s="534">
        <f t="shared" si="175"/>
        <v>0</v>
      </c>
      <c r="IE175" s="534">
        <f t="shared" si="176"/>
        <v>0</v>
      </c>
      <c r="IF175" s="534">
        <f t="shared" si="177"/>
        <v>0</v>
      </c>
      <c r="IG175" s="534">
        <f t="shared" si="178"/>
        <v>0</v>
      </c>
      <c r="IH175" s="534">
        <f t="shared" si="179"/>
        <v>0</v>
      </c>
      <c r="II175" s="534">
        <f t="shared" si="180"/>
        <v>0</v>
      </c>
      <c r="IJ175" s="534">
        <f t="shared" si="181"/>
        <v>0</v>
      </c>
      <c r="IK175" s="534">
        <f t="shared" si="182"/>
        <v>0</v>
      </c>
      <c r="IL175" s="534">
        <f t="shared" si="183"/>
        <v>0</v>
      </c>
      <c r="IM175" s="534">
        <f t="shared" si="184"/>
        <v>0</v>
      </c>
      <c r="IN175" s="534">
        <f t="shared" si="185"/>
        <v>0</v>
      </c>
      <c r="IO175" s="534">
        <f t="shared" si="186"/>
        <v>0</v>
      </c>
      <c r="IP175" s="534">
        <f t="shared" si="187"/>
        <v>0</v>
      </c>
      <c r="IQ175" s="534">
        <f t="shared" si="188"/>
        <v>0</v>
      </c>
      <c r="IR175" s="534">
        <f t="shared" si="189"/>
        <v>0</v>
      </c>
      <c r="IT175" s="531">
        <f>IF(EXACT(A175,LCI!A17),LCI!P17,-1*10^6)</f>
        <v>1.55E-2</v>
      </c>
      <c r="IU175" s="531">
        <f t="shared" si="190"/>
        <v>0</v>
      </c>
      <c r="IV175" s="531">
        <f t="shared" si="191"/>
        <v>0</v>
      </c>
      <c r="IW175" s="531">
        <f t="shared" si="192"/>
        <v>0</v>
      </c>
      <c r="IX175" s="531">
        <f t="shared" si="193"/>
        <v>0</v>
      </c>
      <c r="IY175" s="531">
        <f t="shared" si="194"/>
        <v>0</v>
      </c>
      <c r="IZ175" s="531">
        <f t="shared" si="195"/>
        <v>0</v>
      </c>
      <c r="JA175" s="531">
        <f t="shared" si="196"/>
        <v>0</v>
      </c>
      <c r="JB175" s="531">
        <f t="shared" si="197"/>
        <v>0</v>
      </c>
      <c r="JC175" s="531">
        <f t="shared" si="198"/>
        <v>0</v>
      </c>
      <c r="JD175" s="531">
        <f t="shared" si="199"/>
        <v>0</v>
      </c>
      <c r="JE175" s="531">
        <f t="shared" si="200"/>
        <v>0</v>
      </c>
      <c r="JF175" s="531">
        <f t="shared" si="201"/>
        <v>0</v>
      </c>
      <c r="JG175" s="531">
        <f t="shared" si="202"/>
        <v>0</v>
      </c>
      <c r="JH175" s="531">
        <f t="shared" si="203"/>
        <v>0</v>
      </c>
      <c r="JI175" s="531">
        <f t="shared" si="204"/>
        <v>0</v>
      </c>
      <c r="JJ175" s="531">
        <f t="shared" si="205"/>
        <v>0</v>
      </c>
      <c r="JK175" s="531">
        <f t="shared" si="206"/>
        <v>0</v>
      </c>
      <c r="JL175" s="531">
        <f t="shared" si="207"/>
        <v>0</v>
      </c>
      <c r="JM175" s="531">
        <f t="shared" si="208"/>
        <v>0</v>
      </c>
      <c r="JN175" s="531">
        <f t="shared" si="209"/>
        <v>0</v>
      </c>
      <c r="JO175" s="531">
        <f t="shared" si="210"/>
        <v>0</v>
      </c>
      <c r="JQ175" s="532">
        <f>IF(EXACT(A175,LCI!A17),LCI!Q17,-1*10^6)</f>
        <v>0.11461</v>
      </c>
      <c r="JR175" s="532">
        <f t="shared" si="211"/>
        <v>0</v>
      </c>
      <c r="JS175" s="532">
        <f t="shared" si="212"/>
        <v>0</v>
      </c>
      <c r="JT175" s="532">
        <f t="shared" si="213"/>
        <v>0</v>
      </c>
      <c r="JU175" s="532">
        <f t="shared" si="214"/>
        <v>0</v>
      </c>
      <c r="JV175" s="532">
        <f t="shared" si="215"/>
        <v>0</v>
      </c>
      <c r="JW175" s="532">
        <f t="shared" si="216"/>
        <v>0</v>
      </c>
      <c r="JX175" s="532">
        <f t="shared" si="217"/>
        <v>0</v>
      </c>
      <c r="JY175" s="532">
        <f t="shared" si="218"/>
        <v>0</v>
      </c>
      <c r="JZ175" s="532">
        <f t="shared" si="219"/>
        <v>0</v>
      </c>
      <c r="KA175" s="532">
        <f t="shared" si="220"/>
        <v>0</v>
      </c>
      <c r="KB175" s="532">
        <f t="shared" si="221"/>
        <v>0</v>
      </c>
      <c r="KC175" s="532">
        <f t="shared" si="222"/>
        <v>0</v>
      </c>
      <c r="KD175" s="532">
        <f t="shared" si="223"/>
        <v>0</v>
      </c>
      <c r="KE175" s="532">
        <f t="shared" si="224"/>
        <v>0</v>
      </c>
      <c r="KF175" s="532">
        <f t="shared" si="225"/>
        <v>0</v>
      </c>
      <c r="KG175" s="532">
        <f t="shared" si="226"/>
        <v>0</v>
      </c>
      <c r="KH175" s="532">
        <f t="shared" si="227"/>
        <v>0</v>
      </c>
      <c r="KI175" s="532">
        <f t="shared" si="228"/>
        <v>0</v>
      </c>
      <c r="KJ175" s="532">
        <f t="shared" si="229"/>
        <v>0</v>
      </c>
      <c r="KK175" s="532">
        <f t="shared" si="230"/>
        <v>0</v>
      </c>
      <c r="KL175" s="532">
        <f t="shared" si="231"/>
        <v>0</v>
      </c>
      <c r="KN175" s="533">
        <f>IF(EXACT(A175,LCI!A17),LCI!R17,-1*10^6)</f>
        <v>1.2999999999999999E-4</v>
      </c>
      <c r="KO175" s="533">
        <f t="shared" si="232"/>
        <v>0</v>
      </c>
      <c r="KP175" s="533">
        <f t="shared" si="233"/>
        <v>0</v>
      </c>
      <c r="KQ175" s="533">
        <f t="shared" si="234"/>
        <v>0</v>
      </c>
      <c r="KR175" s="533">
        <f t="shared" si="235"/>
        <v>0</v>
      </c>
      <c r="KS175" s="533">
        <f t="shared" si="236"/>
        <v>0</v>
      </c>
      <c r="KT175" s="533">
        <f t="shared" si="237"/>
        <v>0</v>
      </c>
      <c r="KU175" s="533">
        <f t="shared" si="238"/>
        <v>0</v>
      </c>
      <c r="KV175" s="533">
        <f t="shared" si="239"/>
        <v>0</v>
      </c>
      <c r="KW175" s="533">
        <f t="shared" si="240"/>
        <v>0</v>
      </c>
      <c r="KX175" s="533">
        <f t="shared" si="241"/>
        <v>0</v>
      </c>
      <c r="KY175" s="533">
        <f t="shared" si="242"/>
        <v>0</v>
      </c>
      <c r="KZ175" s="533">
        <f t="shared" si="243"/>
        <v>0</v>
      </c>
      <c r="LA175" s="533">
        <f t="shared" si="244"/>
        <v>0</v>
      </c>
      <c r="LB175" s="533">
        <f t="shared" si="245"/>
        <v>0</v>
      </c>
      <c r="LC175" s="533">
        <f t="shared" si="246"/>
        <v>0</v>
      </c>
      <c r="LD175" s="533">
        <f t="shared" si="247"/>
        <v>0</v>
      </c>
      <c r="LE175" s="533">
        <f t="shared" si="248"/>
        <v>0</v>
      </c>
      <c r="LF175" s="533">
        <f t="shared" si="249"/>
        <v>0</v>
      </c>
      <c r="LG175" s="533">
        <f t="shared" si="250"/>
        <v>0</v>
      </c>
      <c r="LH175" s="533">
        <f t="shared" si="251"/>
        <v>0</v>
      </c>
      <c r="LI175" s="533">
        <f t="shared" si="252"/>
        <v>0</v>
      </c>
    </row>
    <row r="176" spans="1:321" x14ac:dyDescent="0.25">
      <c r="A176" s="351" t="str">
        <f>LCI!A18</f>
        <v>Corn Steep Liquor (kg/yr)</v>
      </c>
      <c r="B176" s="42"/>
      <c r="C176" s="42"/>
      <c r="D176" s="42"/>
      <c r="E176" s="42"/>
      <c r="F176" s="42"/>
      <c r="G176" s="42"/>
      <c r="H176" s="42"/>
      <c r="I176" s="42"/>
      <c r="J176" s="42"/>
      <c r="K176" s="42"/>
      <c r="L176" s="42">
        <f t="shared" ref="C176:P177" si="279">L51</f>
        <v>0</v>
      </c>
      <c r="M176" s="42"/>
      <c r="N176" s="42"/>
      <c r="O176" s="257"/>
      <c r="P176" s="251"/>
      <c r="Q176" s="251"/>
      <c r="R176" s="251"/>
      <c r="S176" s="251"/>
      <c r="T176" s="268"/>
      <c r="U176" s="251"/>
      <c r="V176" s="251"/>
      <c r="X176" s="45">
        <f>IF(EXACT(A176,LCI!A18),LCI!G18,-1*10^6)</f>
        <v>0</v>
      </c>
      <c r="Y176" s="47">
        <f t="shared" si="45"/>
        <v>0</v>
      </c>
      <c r="Z176" s="47">
        <f t="shared" si="46"/>
        <v>0</v>
      </c>
      <c r="AA176" s="47">
        <f t="shared" si="47"/>
        <v>0</v>
      </c>
      <c r="AB176" s="47">
        <f t="shared" si="48"/>
        <v>0</v>
      </c>
      <c r="AC176" s="47">
        <f t="shared" si="49"/>
        <v>0</v>
      </c>
      <c r="AD176" s="47">
        <f t="shared" si="8"/>
        <v>0</v>
      </c>
      <c r="AE176" s="47">
        <f t="shared" si="8"/>
        <v>0</v>
      </c>
      <c r="AF176" s="47">
        <f t="shared" si="8"/>
        <v>0</v>
      </c>
      <c r="AG176" s="47">
        <f t="shared" si="8"/>
        <v>0</v>
      </c>
      <c r="AH176" s="47">
        <f t="shared" si="8"/>
        <v>0</v>
      </c>
      <c r="AI176" s="47">
        <f t="shared" si="8"/>
        <v>0</v>
      </c>
      <c r="AJ176" s="47">
        <f t="shared" si="274"/>
        <v>0</v>
      </c>
      <c r="AK176" s="47">
        <f t="shared" si="50"/>
        <v>0</v>
      </c>
      <c r="AL176" s="262">
        <f t="shared" si="51"/>
        <v>0</v>
      </c>
      <c r="AM176" s="260">
        <f t="shared" si="52"/>
        <v>0</v>
      </c>
      <c r="AN176" s="260">
        <f t="shared" si="53"/>
        <v>0</v>
      </c>
      <c r="AO176" s="260">
        <f t="shared" si="54"/>
        <v>0</v>
      </c>
      <c r="AP176" s="260">
        <f t="shared" si="55"/>
        <v>0</v>
      </c>
      <c r="AQ176" s="260">
        <f t="shared" si="56"/>
        <v>0</v>
      </c>
      <c r="AR176" s="260">
        <f t="shared" si="57"/>
        <v>0</v>
      </c>
      <c r="AS176" s="260">
        <f t="shared" si="58"/>
        <v>0</v>
      </c>
      <c r="AU176" s="41">
        <f>IF(EXACT(A176,LCI!A18),LCI!H18,-1*10^6)</f>
        <v>8</v>
      </c>
      <c r="AV176" s="71">
        <f t="shared" si="9"/>
        <v>0</v>
      </c>
      <c r="AW176" s="71">
        <f t="shared" si="10"/>
        <v>0</v>
      </c>
      <c r="AX176" s="71">
        <f t="shared" si="11"/>
        <v>0</v>
      </c>
      <c r="AY176" s="71">
        <f t="shared" si="12"/>
        <v>0</v>
      </c>
      <c r="AZ176" s="71">
        <f t="shared" si="13"/>
        <v>0</v>
      </c>
      <c r="BA176" s="71">
        <f t="shared" si="14"/>
        <v>0</v>
      </c>
      <c r="BB176" s="71">
        <f t="shared" si="15"/>
        <v>0</v>
      </c>
      <c r="BC176" s="71">
        <f t="shared" si="16"/>
        <v>0</v>
      </c>
      <c r="BD176" s="520">
        <f t="shared" si="17"/>
        <v>0</v>
      </c>
      <c r="BE176" s="521">
        <f t="shared" si="18"/>
        <v>0</v>
      </c>
      <c r="BF176" s="71">
        <f t="shared" si="19"/>
        <v>0</v>
      </c>
      <c r="BG176" s="521">
        <f t="shared" si="278"/>
        <v>0</v>
      </c>
      <c r="BH176" s="529">
        <f t="shared" si="263"/>
        <v>0</v>
      </c>
      <c r="BI176" s="71">
        <f t="shared" si="254"/>
        <v>0</v>
      </c>
      <c r="BJ176" s="71">
        <f t="shared" si="255"/>
        <v>0</v>
      </c>
      <c r="BK176" s="71">
        <f t="shared" si="256"/>
        <v>0</v>
      </c>
      <c r="BL176" s="71">
        <f t="shared" si="257"/>
        <v>0</v>
      </c>
      <c r="BM176" s="71">
        <f t="shared" si="258"/>
        <v>0</v>
      </c>
      <c r="BN176" s="71">
        <f t="shared" si="259"/>
        <v>0</v>
      </c>
      <c r="BO176" s="71">
        <f t="shared" si="260"/>
        <v>0</v>
      </c>
      <c r="BP176" s="71">
        <f t="shared" si="261"/>
        <v>0</v>
      </c>
      <c r="BR176" s="507">
        <f>IF(EXACT(A176,LCI!A18),LCI!I18,-1*10^6)</f>
        <v>0</v>
      </c>
      <c r="BS176" s="507">
        <f t="shared" si="59"/>
        <v>0</v>
      </c>
      <c r="BT176" s="507">
        <f t="shared" si="60"/>
        <v>0</v>
      </c>
      <c r="BU176" s="507">
        <f t="shared" si="60"/>
        <v>0</v>
      </c>
      <c r="BV176" s="507">
        <f t="shared" si="60"/>
        <v>0</v>
      </c>
      <c r="BW176" s="507">
        <f t="shared" si="60"/>
        <v>0</v>
      </c>
      <c r="BX176" s="507">
        <f t="shared" si="60"/>
        <v>0</v>
      </c>
      <c r="BY176" s="507">
        <f t="shared" si="60"/>
        <v>0</v>
      </c>
      <c r="BZ176" s="507">
        <f t="shared" ref="BZ176:CE219" si="280">I176*$BR176</f>
        <v>0</v>
      </c>
      <c r="CA176" s="507">
        <f t="shared" si="280"/>
        <v>0</v>
      </c>
      <c r="CB176" s="507">
        <f t="shared" si="280"/>
        <v>0</v>
      </c>
      <c r="CC176" s="507">
        <f t="shared" si="280"/>
        <v>0</v>
      </c>
      <c r="CD176" s="507">
        <f t="shared" si="280"/>
        <v>0</v>
      </c>
      <c r="CE176" s="507">
        <f t="shared" si="280"/>
        <v>0</v>
      </c>
      <c r="CF176" s="507">
        <f t="shared" ref="CF176:CI219" si="281">O176*$BR176</f>
        <v>0</v>
      </c>
      <c r="CG176" s="507">
        <f t="shared" si="281"/>
        <v>0</v>
      </c>
      <c r="CH176" s="507">
        <f t="shared" si="281"/>
        <v>0</v>
      </c>
      <c r="CI176" s="507">
        <f t="shared" si="281"/>
        <v>0</v>
      </c>
      <c r="CJ176" s="507">
        <f t="shared" si="276"/>
        <v>0</v>
      </c>
      <c r="CK176" s="507">
        <f t="shared" si="61"/>
        <v>0</v>
      </c>
      <c r="CL176" s="507">
        <f t="shared" si="61"/>
        <v>0</v>
      </c>
      <c r="CM176" s="507">
        <f t="shared" si="61"/>
        <v>0</v>
      </c>
      <c r="CO176" s="511">
        <f>IF(EXACT(A176,LCI!A18),LCI!F18,-1*10^6)</f>
        <v>1.133E-2</v>
      </c>
      <c r="CP176" s="511">
        <f t="shared" si="62"/>
        <v>0</v>
      </c>
      <c r="CQ176" s="511">
        <f t="shared" si="62"/>
        <v>0</v>
      </c>
      <c r="CR176" s="511">
        <f t="shared" si="62"/>
        <v>0</v>
      </c>
      <c r="CS176" s="511">
        <f t="shared" si="62"/>
        <v>0</v>
      </c>
      <c r="CT176" s="511">
        <f t="shared" si="62"/>
        <v>0</v>
      </c>
      <c r="CU176" s="511">
        <f t="shared" si="62"/>
        <v>0</v>
      </c>
      <c r="CV176" s="511">
        <f t="shared" ref="CV176:DA219" si="282">H176*$CO176</f>
        <v>0</v>
      </c>
      <c r="CW176" s="511">
        <f t="shared" si="282"/>
        <v>0</v>
      </c>
      <c r="CX176" s="511">
        <f t="shared" si="282"/>
        <v>0</v>
      </c>
      <c r="CY176" s="511">
        <f t="shared" si="282"/>
        <v>0</v>
      </c>
      <c r="CZ176" s="511">
        <f t="shared" si="282"/>
        <v>0</v>
      </c>
      <c r="DA176" s="511">
        <f t="shared" si="282"/>
        <v>0</v>
      </c>
      <c r="DB176" s="511">
        <f t="shared" ref="DB176:DE219" si="283">N176*$CO176</f>
        <v>0</v>
      </c>
      <c r="DC176" s="511">
        <f t="shared" si="283"/>
        <v>0</v>
      </c>
      <c r="DD176" s="511">
        <f t="shared" si="283"/>
        <v>0</v>
      </c>
      <c r="DE176" s="511">
        <f t="shared" si="283"/>
        <v>0</v>
      </c>
      <c r="DF176" s="511">
        <f t="shared" si="275"/>
        <v>0</v>
      </c>
      <c r="DG176" s="511">
        <f t="shared" si="63"/>
        <v>0</v>
      </c>
      <c r="DH176" s="511">
        <f t="shared" si="63"/>
        <v>0</v>
      </c>
      <c r="DI176" s="511">
        <f t="shared" si="63"/>
        <v>0</v>
      </c>
      <c r="DJ176" s="511">
        <f t="shared" si="63"/>
        <v>0</v>
      </c>
      <c r="DL176" s="530">
        <f>IF(EXACT(A176,LCI!A18),LCI!J18,-1*10^6)</f>
        <v>8.4600000000000005E-3</v>
      </c>
      <c r="DM176" s="530">
        <f t="shared" si="64"/>
        <v>0</v>
      </c>
      <c r="DN176" s="530">
        <f t="shared" si="65"/>
        <v>0</v>
      </c>
      <c r="DO176" s="530">
        <f t="shared" si="66"/>
        <v>0</v>
      </c>
      <c r="DP176" s="530">
        <f t="shared" si="67"/>
        <v>0</v>
      </c>
      <c r="DQ176" s="530">
        <f t="shared" si="68"/>
        <v>0</v>
      </c>
      <c r="DR176" s="530">
        <f t="shared" si="69"/>
        <v>0</v>
      </c>
      <c r="DS176" s="530">
        <f t="shared" si="70"/>
        <v>0</v>
      </c>
      <c r="DT176" s="530">
        <f t="shared" si="71"/>
        <v>0</v>
      </c>
      <c r="DU176" s="530">
        <f t="shared" si="72"/>
        <v>0</v>
      </c>
      <c r="DV176" s="530">
        <f t="shared" si="73"/>
        <v>0</v>
      </c>
      <c r="DW176" s="530">
        <f t="shared" si="74"/>
        <v>0</v>
      </c>
      <c r="DX176" s="530">
        <f t="shared" si="75"/>
        <v>0</v>
      </c>
      <c r="DY176" s="530">
        <f t="shared" si="76"/>
        <v>0</v>
      </c>
      <c r="DZ176" s="530">
        <f t="shared" si="77"/>
        <v>0</v>
      </c>
      <c r="EA176" s="530">
        <f t="shared" si="78"/>
        <v>0</v>
      </c>
      <c r="EB176" s="530">
        <f t="shared" si="79"/>
        <v>0</v>
      </c>
      <c r="EC176" s="530">
        <f t="shared" si="80"/>
        <v>0</v>
      </c>
      <c r="ED176" s="530">
        <f t="shared" si="81"/>
        <v>0</v>
      </c>
      <c r="EE176" s="530">
        <f t="shared" si="82"/>
        <v>0</v>
      </c>
      <c r="EF176" s="530">
        <f t="shared" si="83"/>
        <v>0</v>
      </c>
      <c r="EG176" s="530">
        <f t="shared" si="84"/>
        <v>0</v>
      </c>
      <c r="EI176" s="535">
        <f>IF(EXACT(A176,LCI!A18),LCI!K18,-1*10^6)</f>
        <v>5.04E-6</v>
      </c>
      <c r="EJ176" s="531">
        <f t="shared" si="85"/>
        <v>0</v>
      </c>
      <c r="EK176" s="536">
        <f t="shared" si="86"/>
        <v>0</v>
      </c>
      <c r="EL176" s="531">
        <f t="shared" si="87"/>
        <v>0</v>
      </c>
      <c r="EM176" s="531">
        <f t="shared" si="88"/>
        <v>0</v>
      </c>
      <c r="EN176" s="531">
        <f t="shared" si="89"/>
        <v>0</v>
      </c>
      <c r="EO176" s="531">
        <f t="shared" si="90"/>
        <v>0</v>
      </c>
      <c r="EP176" s="531">
        <f t="shared" si="91"/>
        <v>0</v>
      </c>
      <c r="EQ176" s="531">
        <f t="shared" si="92"/>
        <v>0</v>
      </c>
      <c r="ER176" s="531">
        <f t="shared" si="93"/>
        <v>0</v>
      </c>
      <c r="ES176" s="531">
        <f t="shared" si="94"/>
        <v>0</v>
      </c>
      <c r="ET176" s="531">
        <f t="shared" si="95"/>
        <v>0</v>
      </c>
      <c r="EU176" s="531">
        <f t="shared" si="96"/>
        <v>0</v>
      </c>
      <c r="EV176" s="531">
        <f t="shared" si="97"/>
        <v>0</v>
      </c>
      <c r="EW176" s="531">
        <f t="shared" si="98"/>
        <v>0</v>
      </c>
      <c r="EX176" s="531">
        <f t="shared" si="99"/>
        <v>0</v>
      </c>
      <c r="EY176" s="531">
        <f t="shared" si="100"/>
        <v>0</v>
      </c>
      <c r="EZ176" s="531">
        <f t="shared" si="101"/>
        <v>0</v>
      </c>
      <c r="FA176" s="531">
        <f t="shared" si="102"/>
        <v>0</v>
      </c>
      <c r="FB176" s="531">
        <f t="shared" si="103"/>
        <v>0</v>
      </c>
      <c r="FC176" s="531">
        <f t="shared" si="104"/>
        <v>0</v>
      </c>
      <c r="FD176" s="531">
        <f t="shared" si="105"/>
        <v>0</v>
      </c>
      <c r="FF176" s="532">
        <f>IF(EXACT(A176,LCI!A18),LCI!L18,-1*10^6)</f>
        <v>1.3999999999999999E-4</v>
      </c>
      <c r="FG176" s="532">
        <f t="shared" si="106"/>
        <v>0</v>
      </c>
      <c r="FH176" s="532">
        <f t="shared" si="107"/>
        <v>0</v>
      </c>
      <c r="FI176" s="532">
        <f t="shared" si="108"/>
        <v>0</v>
      </c>
      <c r="FJ176" s="532">
        <f t="shared" si="109"/>
        <v>0</v>
      </c>
      <c r="FK176" s="532">
        <f t="shared" si="110"/>
        <v>0</v>
      </c>
      <c r="FL176" s="532">
        <f t="shared" si="111"/>
        <v>0</v>
      </c>
      <c r="FM176" s="532">
        <f t="shared" si="112"/>
        <v>0</v>
      </c>
      <c r="FN176" s="532">
        <f t="shared" si="113"/>
        <v>0</v>
      </c>
      <c r="FO176" s="532">
        <f t="shared" si="114"/>
        <v>0</v>
      </c>
      <c r="FP176" s="532">
        <f t="shared" si="115"/>
        <v>0</v>
      </c>
      <c r="FQ176" s="532">
        <f t="shared" si="116"/>
        <v>0</v>
      </c>
      <c r="FR176" s="532">
        <f t="shared" si="117"/>
        <v>0</v>
      </c>
      <c r="FS176" s="532">
        <f t="shared" si="118"/>
        <v>0</v>
      </c>
      <c r="FT176" s="532">
        <f t="shared" si="119"/>
        <v>0</v>
      </c>
      <c r="FU176" s="532">
        <f t="shared" si="120"/>
        <v>0</v>
      </c>
      <c r="FV176" s="532">
        <f t="shared" si="121"/>
        <v>0</v>
      </c>
      <c r="FW176" s="532">
        <f t="shared" si="122"/>
        <v>0</v>
      </c>
      <c r="FX176" s="532">
        <f t="shared" si="123"/>
        <v>0</v>
      </c>
      <c r="FY176" s="532">
        <f t="shared" si="124"/>
        <v>0</v>
      </c>
      <c r="FZ176" s="532">
        <f t="shared" si="125"/>
        <v>0</v>
      </c>
      <c r="GA176" s="532">
        <f t="shared" si="126"/>
        <v>0</v>
      </c>
      <c r="GC176" s="533">
        <f>IF(EXACT(A176,LCI!A18),LCI!M18,-1*10^6)</f>
        <v>3.1900000000000002E-14</v>
      </c>
      <c r="GD176" s="533">
        <f t="shared" si="127"/>
        <v>0</v>
      </c>
      <c r="GE176" s="533">
        <f t="shared" si="128"/>
        <v>0</v>
      </c>
      <c r="GF176" s="533">
        <f t="shared" si="129"/>
        <v>0</v>
      </c>
      <c r="GG176" s="533">
        <f t="shared" si="130"/>
        <v>0</v>
      </c>
      <c r="GH176" s="533">
        <f t="shared" si="131"/>
        <v>0</v>
      </c>
      <c r="GI176" s="533">
        <f t="shared" si="132"/>
        <v>0</v>
      </c>
      <c r="GJ176" s="533">
        <f t="shared" si="133"/>
        <v>0</v>
      </c>
      <c r="GK176" s="533">
        <f t="shared" si="134"/>
        <v>0</v>
      </c>
      <c r="GL176" s="533">
        <f t="shared" si="135"/>
        <v>0</v>
      </c>
      <c r="GM176" s="533">
        <f t="shared" si="136"/>
        <v>0</v>
      </c>
      <c r="GN176" s="533">
        <f t="shared" si="137"/>
        <v>0</v>
      </c>
      <c r="GO176" s="533">
        <f t="shared" si="138"/>
        <v>0</v>
      </c>
      <c r="GP176" s="533">
        <f t="shared" si="139"/>
        <v>0</v>
      </c>
      <c r="GQ176" s="533">
        <f t="shared" si="140"/>
        <v>0</v>
      </c>
      <c r="GR176" s="533">
        <f t="shared" si="141"/>
        <v>0</v>
      </c>
      <c r="GS176" s="533">
        <f t="shared" si="142"/>
        <v>0</v>
      </c>
      <c r="GT176" s="533">
        <f t="shared" si="143"/>
        <v>0</v>
      </c>
      <c r="GU176" s="533">
        <f t="shared" si="144"/>
        <v>0</v>
      </c>
      <c r="GV176" s="533">
        <f t="shared" si="145"/>
        <v>0</v>
      </c>
      <c r="GW176" s="533">
        <f t="shared" si="146"/>
        <v>0</v>
      </c>
      <c r="GX176" s="533">
        <f t="shared" si="147"/>
        <v>0</v>
      </c>
      <c r="GZ176" s="511">
        <f>IF(EXACT(A176,LCI!A18),LCI!N18,-1*10^6)</f>
        <v>3.2600000000000001E-15</v>
      </c>
      <c r="HA176" s="511">
        <f t="shared" si="148"/>
        <v>0</v>
      </c>
      <c r="HB176" s="511">
        <f t="shared" si="149"/>
        <v>0</v>
      </c>
      <c r="HC176" s="511">
        <f t="shared" si="150"/>
        <v>0</v>
      </c>
      <c r="HD176" s="511">
        <f t="shared" si="151"/>
        <v>0</v>
      </c>
      <c r="HE176" s="511">
        <f t="shared" si="152"/>
        <v>0</v>
      </c>
      <c r="HF176" s="511">
        <f t="shared" si="153"/>
        <v>0</v>
      </c>
      <c r="HG176" s="511">
        <f t="shared" si="154"/>
        <v>0</v>
      </c>
      <c r="HH176" s="511">
        <f t="shared" si="155"/>
        <v>0</v>
      </c>
      <c r="HI176" s="511">
        <f t="shared" si="156"/>
        <v>0</v>
      </c>
      <c r="HJ176" s="511">
        <f t="shared" si="157"/>
        <v>0</v>
      </c>
      <c r="HK176" s="511">
        <f t="shared" si="158"/>
        <v>0</v>
      </c>
      <c r="HL176" s="511">
        <f t="shared" si="159"/>
        <v>0</v>
      </c>
      <c r="HM176" s="511">
        <f t="shared" si="160"/>
        <v>0</v>
      </c>
      <c r="HN176" s="511">
        <f t="shared" si="161"/>
        <v>0</v>
      </c>
      <c r="HO176" s="511">
        <f t="shared" si="162"/>
        <v>0</v>
      </c>
      <c r="HP176" s="511">
        <f t="shared" si="163"/>
        <v>0</v>
      </c>
      <c r="HQ176" s="511">
        <f t="shared" si="164"/>
        <v>0</v>
      </c>
      <c r="HR176" s="511">
        <f t="shared" si="165"/>
        <v>0</v>
      </c>
      <c r="HS176" s="511">
        <f t="shared" si="166"/>
        <v>0</v>
      </c>
      <c r="HT176" s="511">
        <f t="shared" si="167"/>
        <v>0</v>
      </c>
      <c r="HU176" s="511">
        <f t="shared" si="168"/>
        <v>0</v>
      </c>
      <c r="HW176" s="534">
        <f>IF(EXACT(A176,LCI!A18),LCI!O18,-1*10^6)</f>
        <v>0</v>
      </c>
      <c r="HX176" s="534">
        <f t="shared" si="169"/>
        <v>0</v>
      </c>
      <c r="HY176" s="534">
        <f t="shared" si="170"/>
        <v>0</v>
      </c>
      <c r="HZ176" s="534">
        <f t="shared" si="171"/>
        <v>0</v>
      </c>
      <c r="IA176" s="534">
        <f t="shared" si="172"/>
        <v>0</v>
      </c>
      <c r="IB176" s="534">
        <f t="shared" si="173"/>
        <v>0</v>
      </c>
      <c r="IC176" s="534">
        <f t="shared" si="174"/>
        <v>0</v>
      </c>
      <c r="ID176" s="534">
        <f t="shared" si="175"/>
        <v>0</v>
      </c>
      <c r="IE176" s="534">
        <f t="shared" si="176"/>
        <v>0</v>
      </c>
      <c r="IF176" s="534">
        <f t="shared" si="177"/>
        <v>0</v>
      </c>
      <c r="IG176" s="534">
        <f t="shared" si="178"/>
        <v>0</v>
      </c>
      <c r="IH176" s="534">
        <f t="shared" si="179"/>
        <v>0</v>
      </c>
      <c r="II176" s="534">
        <f t="shared" si="180"/>
        <v>0</v>
      </c>
      <c r="IJ176" s="534">
        <f t="shared" si="181"/>
        <v>0</v>
      </c>
      <c r="IK176" s="534">
        <f t="shared" si="182"/>
        <v>0</v>
      </c>
      <c r="IL176" s="534">
        <f t="shared" si="183"/>
        <v>0</v>
      </c>
      <c r="IM176" s="534">
        <f t="shared" si="184"/>
        <v>0</v>
      </c>
      <c r="IN176" s="534">
        <f t="shared" si="185"/>
        <v>0</v>
      </c>
      <c r="IO176" s="534">
        <f t="shared" si="186"/>
        <v>0</v>
      </c>
      <c r="IP176" s="534">
        <f t="shared" si="187"/>
        <v>0</v>
      </c>
      <c r="IQ176" s="534">
        <f t="shared" si="188"/>
        <v>0</v>
      </c>
      <c r="IR176" s="534">
        <f t="shared" si="189"/>
        <v>0</v>
      </c>
      <c r="IT176" s="531">
        <f>IF(EXACT(A176,LCI!A18),LCI!P18,-1*10^6)</f>
        <v>7.3999999999999999E-4</v>
      </c>
      <c r="IU176" s="531">
        <f t="shared" si="190"/>
        <v>0</v>
      </c>
      <c r="IV176" s="531">
        <f t="shared" si="191"/>
        <v>0</v>
      </c>
      <c r="IW176" s="531">
        <f t="shared" si="192"/>
        <v>0</v>
      </c>
      <c r="IX176" s="531">
        <f t="shared" si="193"/>
        <v>0</v>
      </c>
      <c r="IY176" s="531">
        <f t="shared" si="194"/>
        <v>0</v>
      </c>
      <c r="IZ176" s="531">
        <f t="shared" si="195"/>
        <v>0</v>
      </c>
      <c r="JA176" s="531">
        <f t="shared" si="196"/>
        <v>0</v>
      </c>
      <c r="JB176" s="531">
        <f t="shared" si="197"/>
        <v>0</v>
      </c>
      <c r="JC176" s="531">
        <f t="shared" si="198"/>
        <v>0</v>
      </c>
      <c r="JD176" s="531">
        <f t="shared" si="199"/>
        <v>0</v>
      </c>
      <c r="JE176" s="531">
        <f t="shared" si="200"/>
        <v>0</v>
      </c>
      <c r="JF176" s="531">
        <f t="shared" si="201"/>
        <v>0</v>
      </c>
      <c r="JG176" s="531">
        <f t="shared" si="202"/>
        <v>0</v>
      </c>
      <c r="JH176" s="531">
        <f t="shared" si="203"/>
        <v>0</v>
      </c>
      <c r="JI176" s="531">
        <f t="shared" si="204"/>
        <v>0</v>
      </c>
      <c r="JJ176" s="531">
        <f t="shared" si="205"/>
        <v>0</v>
      </c>
      <c r="JK176" s="531">
        <f t="shared" si="206"/>
        <v>0</v>
      </c>
      <c r="JL176" s="531">
        <f t="shared" si="207"/>
        <v>0</v>
      </c>
      <c r="JM176" s="531">
        <f t="shared" si="208"/>
        <v>0</v>
      </c>
      <c r="JN176" s="531">
        <f t="shared" si="209"/>
        <v>0</v>
      </c>
      <c r="JO176" s="531">
        <f t="shared" si="210"/>
        <v>0</v>
      </c>
      <c r="JQ176" s="532">
        <f>IF(EXACT(A176,LCI!A18),LCI!Q18,-1*10^6)</f>
        <v>0</v>
      </c>
      <c r="JR176" s="532">
        <f t="shared" si="211"/>
        <v>0</v>
      </c>
      <c r="JS176" s="532">
        <f t="shared" si="212"/>
        <v>0</v>
      </c>
      <c r="JT176" s="532">
        <f t="shared" si="213"/>
        <v>0</v>
      </c>
      <c r="JU176" s="532">
        <f t="shared" si="214"/>
        <v>0</v>
      </c>
      <c r="JV176" s="532">
        <f t="shared" si="215"/>
        <v>0</v>
      </c>
      <c r="JW176" s="532">
        <f t="shared" si="216"/>
        <v>0</v>
      </c>
      <c r="JX176" s="532">
        <f t="shared" si="217"/>
        <v>0</v>
      </c>
      <c r="JY176" s="532">
        <f t="shared" si="218"/>
        <v>0</v>
      </c>
      <c r="JZ176" s="532">
        <f t="shared" si="219"/>
        <v>0</v>
      </c>
      <c r="KA176" s="532">
        <f t="shared" si="220"/>
        <v>0</v>
      </c>
      <c r="KB176" s="532">
        <f t="shared" si="221"/>
        <v>0</v>
      </c>
      <c r="KC176" s="532">
        <f t="shared" si="222"/>
        <v>0</v>
      </c>
      <c r="KD176" s="532">
        <f t="shared" si="223"/>
        <v>0</v>
      </c>
      <c r="KE176" s="532">
        <f t="shared" si="224"/>
        <v>0</v>
      </c>
      <c r="KF176" s="532">
        <f t="shared" si="225"/>
        <v>0</v>
      </c>
      <c r="KG176" s="532">
        <f t="shared" si="226"/>
        <v>0</v>
      </c>
      <c r="KH176" s="532">
        <f t="shared" si="227"/>
        <v>0</v>
      </c>
      <c r="KI176" s="532">
        <f t="shared" si="228"/>
        <v>0</v>
      </c>
      <c r="KJ176" s="532">
        <f t="shared" si="229"/>
        <v>0</v>
      </c>
      <c r="KK176" s="532">
        <f t="shared" si="230"/>
        <v>0</v>
      </c>
      <c r="KL176" s="532">
        <f t="shared" si="231"/>
        <v>0</v>
      </c>
      <c r="KN176" s="533">
        <f>IF(EXACT(A176,LCI!A18),LCI!R18,-1*10^6)</f>
        <v>5.1000000000000004E-4</v>
      </c>
      <c r="KO176" s="533">
        <f t="shared" si="232"/>
        <v>0</v>
      </c>
      <c r="KP176" s="533">
        <f t="shared" si="233"/>
        <v>0</v>
      </c>
      <c r="KQ176" s="533">
        <f t="shared" si="234"/>
        <v>0</v>
      </c>
      <c r="KR176" s="533">
        <f t="shared" si="235"/>
        <v>0</v>
      </c>
      <c r="KS176" s="533">
        <f t="shared" si="236"/>
        <v>0</v>
      </c>
      <c r="KT176" s="533">
        <f t="shared" si="237"/>
        <v>0</v>
      </c>
      <c r="KU176" s="533">
        <f t="shared" si="238"/>
        <v>0</v>
      </c>
      <c r="KV176" s="533">
        <f t="shared" si="239"/>
        <v>0</v>
      </c>
      <c r="KW176" s="533">
        <f t="shared" si="240"/>
        <v>0</v>
      </c>
      <c r="KX176" s="533">
        <f t="shared" si="241"/>
        <v>0</v>
      </c>
      <c r="KY176" s="533">
        <f t="shared" si="242"/>
        <v>0</v>
      </c>
      <c r="KZ176" s="533">
        <f t="shared" si="243"/>
        <v>0</v>
      </c>
      <c r="LA176" s="533">
        <f t="shared" si="244"/>
        <v>0</v>
      </c>
      <c r="LB176" s="533">
        <f t="shared" si="245"/>
        <v>0</v>
      </c>
      <c r="LC176" s="533">
        <f t="shared" si="246"/>
        <v>0</v>
      </c>
      <c r="LD176" s="533">
        <f t="shared" si="247"/>
        <v>0</v>
      </c>
      <c r="LE176" s="533">
        <f t="shared" si="248"/>
        <v>0</v>
      </c>
      <c r="LF176" s="533">
        <f t="shared" si="249"/>
        <v>0</v>
      </c>
      <c r="LG176" s="533">
        <f t="shared" si="250"/>
        <v>0</v>
      </c>
      <c r="LH176" s="533">
        <f t="shared" si="251"/>
        <v>0</v>
      </c>
      <c r="LI176" s="533">
        <f t="shared" si="252"/>
        <v>0</v>
      </c>
    </row>
    <row r="177" spans="1:321" x14ac:dyDescent="0.25">
      <c r="A177" s="14" t="str">
        <f>LCI!A19</f>
        <v>Enzymes (kg/yr)</v>
      </c>
      <c r="B177" s="42">
        <f>B52</f>
        <v>0</v>
      </c>
      <c r="C177" s="42">
        <f t="shared" si="279"/>
        <v>0</v>
      </c>
      <c r="D177" s="42">
        <f t="shared" si="279"/>
        <v>0</v>
      </c>
      <c r="E177" s="42">
        <f t="shared" si="279"/>
        <v>0</v>
      </c>
      <c r="F177" s="42">
        <f t="shared" si="279"/>
        <v>0</v>
      </c>
      <c r="G177" s="42">
        <f t="shared" si="279"/>
        <v>0</v>
      </c>
      <c r="H177" s="42">
        <f t="shared" si="279"/>
        <v>0</v>
      </c>
      <c r="I177" s="42">
        <f t="shared" si="279"/>
        <v>0</v>
      </c>
      <c r="J177" s="42">
        <f t="shared" si="279"/>
        <v>0</v>
      </c>
      <c r="K177" s="42">
        <f t="shared" si="279"/>
        <v>0</v>
      </c>
      <c r="L177" s="42">
        <f t="shared" si="279"/>
        <v>0</v>
      </c>
      <c r="M177" s="42">
        <f t="shared" si="279"/>
        <v>0</v>
      </c>
      <c r="N177" s="42">
        <f t="shared" si="279"/>
        <v>0</v>
      </c>
      <c r="O177" s="257">
        <f t="shared" si="279"/>
        <v>0</v>
      </c>
      <c r="P177" s="251">
        <f t="shared" si="279"/>
        <v>0</v>
      </c>
      <c r="Q177" s="251"/>
      <c r="R177" s="251"/>
      <c r="S177" s="251"/>
      <c r="T177" s="268"/>
      <c r="U177" s="251"/>
      <c r="V177" s="251"/>
      <c r="X177" s="45">
        <f>IF(EXACT(A177,LCI!A19),LCI!G19,-1*10^6)</f>
        <v>2.75</v>
      </c>
      <c r="Y177" s="47">
        <f t="shared" si="45"/>
        <v>0</v>
      </c>
      <c r="Z177" s="47">
        <f t="shared" si="46"/>
        <v>0</v>
      </c>
      <c r="AA177" s="47">
        <f t="shared" si="47"/>
        <v>0</v>
      </c>
      <c r="AB177" s="47">
        <f t="shared" si="48"/>
        <v>0</v>
      </c>
      <c r="AC177" s="47">
        <f t="shared" si="49"/>
        <v>0</v>
      </c>
      <c r="AD177" s="47">
        <f t="shared" si="8"/>
        <v>0</v>
      </c>
      <c r="AE177" s="47">
        <f t="shared" si="8"/>
        <v>0</v>
      </c>
      <c r="AF177" s="47">
        <f t="shared" si="8"/>
        <v>0</v>
      </c>
      <c r="AG177" s="47">
        <f t="shared" si="8"/>
        <v>0</v>
      </c>
      <c r="AH177" s="47">
        <f t="shared" si="8"/>
        <v>0</v>
      </c>
      <c r="AI177" s="47">
        <f t="shared" si="8"/>
        <v>0</v>
      </c>
      <c r="AJ177" s="47">
        <f t="shared" si="274"/>
        <v>0</v>
      </c>
      <c r="AK177" s="47">
        <f t="shared" si="50"/>
        <v>0</v>
      </c>
      <c r="AL177" s="262">
        <f t="shared" si="51"/>
        <v>0</v>
      </c>
      <c r="AM177" s="260">
        <f t="shared" si="52"/>
        <v>0</v>
      </c>
      <c r="AN177" s="260">
        <f t="shared" si="53"/>
        <v>0</v>
      </c>
      <c r="AO177" s="260">
        <f t="shared" si="54"/>
        <v>0</v>
      </c>
      <c r="AP177" s="260">
        <f t="shared" si="55"/>
        <v>0</v>
      </c>
      <c r="AQ177" s="260">
        <f t="shared" si="56"/>
        <v>0</v>
      </c>
      <c r="AR177" s="260">
        <f t="shared" si="57"/>
        <v>0</v>
      </c>
      <c r="AS177" s="260">
        <f t="shared" si="58"/>
        <v>0</v>
      </c>
      <c r="AU177" s="41">
        <f>IF(EXACT(A177,LCI!A19),LCI!H19,-1*10^6)</f>
        <v>11601.33</v>
      </c>
      <c r="AV177" s="71">
        <f t="shared" si="9"/>
        <v>0</v>
      </c>
      <c r="AW177" s="71">
        <f t="shared" si="10"/>
        <v>0</v>
      </c>
      <c r="AX177" s="71">
        <f t="shared" si="11"/>
        <v>0</v>
      </c>
      <c r="AY177" s="71">
        <f t="shared" si="12"/>
        <v>0</v>
      </c>
      <c r="AZ177" s="71">
        <f t="shared" si="13"/>
        <v>0</v>
      </c>
      <c r="BA177" s="71">
        <f t="shared" si="14"/>
        <v>0</v>
      </c>
      <c r="BB177" s="71">
        <f t="shared" si="15"/>
        <v>0</v>
      </c>
      <c r="BC177" s="71">
        <f t="shared" si="16"/>
        <v>0</v>
      </c>
      <c r="BD177" s="520">
        <f t="shared" si="17"/>
        <v>0</v>
      </c>
      <c r="BE177" s="521">
        <f t="shared" si="18"/>
        <v>0</v>
      </c>
      <c r="BF177" s="71">
        <f t="shared" si="19"/>
        <v>0</v>
      </c>
      <c r="BG177" s="521">
        <f t="shared" si="278"/>
        <v>0</v>
      </c>
      <c r="BH177" s="529">
        <f t="shared" si="263"/>
        <v>0</v>
      </c>
      <c r="BI177" s="71">
        <f t="shared" si="254"/>
        <v>0</v>
      </c>
      <c r="BJ177" s="71">
        <f t="shared" si="255"/>
        <v>0</v>
      </c>
      <c r="BK177" s="71">
        <f t="shared" si="256"/>
        <v>0</v>
      </c>
      <c r="BL177" s="71">
        <f t="shared" si="257"/>
        <v>0</v>
      </c>
      <c r="BM177" s="71">
        <f t="shared" si="258"/>
        <v>0</v>
      </c>
      <c r="BN177" s="71">
        <f t="shared" si="259"/>
        <v>0</v>
      </c>
      <c r="BO177" s="71">
        <f t="shared" si="260"/>
        <v>0</v>
      </c>
      <c r="BP177" s="71">
        <f t="shared" si="261"/>
        <v>0</v>
      </c>
      <c r="BR177" s="507">
        <f>IF(EXACT(A177,LCI!A19),LCI!I19,-1*10^6)</f>
        <v>1.97129</v>
      </c>
      <c r="BS177" s="507">
        <f t="shared" si="59"/>
        <v>0</v>
      </c>
      <c r="BT177" s="507">
        <f t="shared" si="60"/>
        <v>0</v>
      </c>
      <c r="BU177" s="507">
        <f t="shared" si="60"/>
        <v>0</v>
      </c>
      <c r="BV177" s="507">
        <f t="shared" si="60"/>
        <v>0</v>
      </c>
      <c r="BW177" s="507">
        <f t="shared" si="60"/>
        <v>0</v>
      </c>
      <c r="BX177" s="507">
        <f t="shared" si="60"/>
        <v>0</v>
      </c>
      <c r="BY177" s="507">
        <f t="shared" si="60"/>
        <v>0</v>
      </c>
      <c r="BZ177" s="507">
        <f t="shared" si="280"/>
        <v>0</v>
      </c>
      <c r="CA177" s="507">
        <f t="shared" si="280"/>
        <v>0</v>
      </c>
      <c r="CB177" s="507">
        <f t="shared" si="280"/>
        <v>0</v>
      </c>
      <c r="CC177" s="507">
        <f t="shared" si="280"/>
        <v>0</v>
      </c>
      <c r="CD177" s="507">
        <f t="shared" si="280"/>
        <v>0</v>
      </c>
      <c r="CE177" s="507">
        <f t="shared" si="280"/>
        <v>0</v>
      </c>
      <c r="CF177" s="507">
        <f t="shared" si="281"/>
        <v>0</v>
      </c>
      <c r="CG177" s="507">
        <f t="shared" si="281"/>
        <v>0</v>
      </c>
      <c r="CH177" s="507">
        <f t="shared" si="281"/>
        <v>0</v>
      </c>
      <c r="CI177" s="507">
        <f t="shared" si="281"/>
        <v>0</v>
      </c>
      <c r="CJ177" s="507">
        <f t="shared" si="276"/>
        <v>0</v>
      </c>
      <c r="CK177" s="507">
        <f t="shared" si="61"/>
        <v>0</v>
      </c>
      <c r="CL177" s="507">
        <f t="shared" si="61"/>
        <v>0</v>
      </c>
      <c r="CM177" s="507">
        <f t="shared" si="61"/>
        <v>0</v>
      </c>
      <c r="CO177" s="511">
        <f>IF(EXACT(A177,LCI!A19),LCI!F19,-1*10^6)</f>
        <v>191</v>
      </c>
      <c r="CP177" s="511">
        <f t="shared" si="62"/>
        <v>0</v>
      </c>
      <c r="CQ177" s="511">
        <f t="shared" si="62"/>
        <v>0</v>
      </c>
      <c r="CR177" s="511">
        <f t="shared" si="62"/>
        <v>0</v>
      </c>
      <c r="CS177" s="511">
        <f t="shared" si="62"/>
        <v>0</v>
      </c>
      <c r="CT177" s="511">
        <f t="shared" si="62"/>
        <v>0</v>
      </c>
      <c r="CU177" s="511">
        <f t="shared" si="62"/>
        <v>0</v>
      </c>
      <c r="CV177" s="511">
        <f t="shared" si="282"/>
        <v>0</v>
      </c>
      <c r="CW177" s="511">
        <f t="shared" si="282"/>
        <v>0</v>
      </c>
      <c r="CX177" s="511">
        <f t="shared" si="282"/>
        <v>0</v>
      </c>
      <c r="CY177" s="511">
        <f t="shared" si="282"/>
        <v>0</v>
      </c>
      <c r="CZ177" s="511">
        <f t="shared" si="282"/>
        <v>0</v>
      </c>
      <c r="DA177" s="511">
        <f t="shared" si="282"/>
        <v>0</v>
      </c>
      <c r="DB177" s="511">
        <f t="shared" si="283"/>
        <v>0</v>
      </c>
      <c r="DC177" s="511">
        <f t="shared" si="283"/>
        <v>0</v>
      </c>
      <c r="DD177" s="511">
        <f t="shared" si="283"/>
        <v>0</v>
      </c>
      <c r="DE177" s="511">
        <f t="shared" si="283"/>
        <v>0</v>
      </c>
      <c r="DF177" s="511">
        <f t="shared" si="275"/>
        <v>0</v>
      </c>
      <c r="DG177" s="511">
        <f t="shared" si="63"/>
        <v>0</v>
      </c>
      <c r="DH177" s="511">
        <f t="shared" si="63"/>
        <v>0</v>
      </c>
      <c r="DI177" s="511">
        <f t="shared" si="63"/>
        <v>0</v>
      </c>
      <c r="DJ177" s="511">
        <f t="shared" si="63"/>
        <v>0</v>
      </c>
      <c r="DL177" s="530">
        <f>IF(EXACT(A177,LCI!A19),LCI!J19,-1*10^6)</f>
        <v>0.10267</v>
      </c>
      <c r="DM177" s="530">
        <f t="shared" si="64"/>
        <v>0</v>
      </c>
      <c r="DN177" s="530">
        <f t="shared" si="65"/>
        <v>0</v>
      </c>
      <c r="DO177" s="530">
        <f t="shared" si="66"/>
        <v>0</v>
      </c>
      <c r="DP177" s="530">
        <f t="shared" si="67"/>
        <v>0</v>
      </c>
      <c r="DQ177" s="530">
        <f t="shared" si="68"/>
        <v>0</v>
      </c>
      <c r="DR177" s="530">
        <f t="shared" si="69"/>
        <v>0</v>
      </c>
      <c r="DS177" s="530">
        <f t="shared" si="70"/>
        <v>0</v>
      </c>
      <c r="DT177" s="530">
        <f t="shared" si="71"/>
        <v>0</v>
      </c>
      <c r="DU177" s="530">
        <f t="shared" si="72"/>
        <v>0</v>
      </c>
      <c r="DV177" s="530">
        <f t="shared" si="73"/>
        <v>0</v>
      </c>
      <c r="DW177" s="530">
        <f t="shared" si="74"/>
        <v>0</v>
      </c>
      <c r="DX177" s="530">
        <f t="shared" si="75"/>
        <v>0</v>
      </c>
      <c r="DY177" s="530">
        <f t="shared" si="76"/>
        <v>0</v>
      </c>
      <c r="DZ177" s="530">
        <f t="shared" si="77"/>
        <v>0</v>
      </c>
      <c r="EA177" s="530">
        <f t="shared" si="78"/>
        <v>0</v>
      </c>
      <c r="EB177" s="530">
        <f t="shared" si="79"/>
        <v>0</v>
      </c>
      <c r="EC177" s="530">
        <f t="shared" si="80"/>
        <v>0</v>
      </c>
      <c r="ED177" s="530">
        <f t="shared" si="81"/>
        <v>0</v>
      </c>
      <c r="EE177" s="530">
        <f t="shared" si="82"/>
        <v>0</v>
      </c>
      <c r="EF177" s="530">
        <f t="shared" si="83"/>
        <v>0</v>
      </c>
      <c r="EG177" s="530">
        <f t="shared" si="84"/>
        <v>0</v>
      </c>
      <c r="EI177" s="535">
        <f>IF(EXACT(A177,LCI!A19),LCI!K19,-1*10^6)</f>
        <v>160.55374</v>
      </c>
      <c r="EJ177" s="531">
        <f t="shared" si="85"/>
        <v>0</v>
      </c>
      <c r="EK177" s="536">
        <f t="shared" si="86"/>
        <v>0</v>
      </c>
      <c r="EL177" s="531">
        <f t="shared" si="87"/>
        <v>0</v>
      </c>
      <c r="EM177" s="531">
        <f t="shared" si="88"/>
        <v>0</v>
      </c>
      <c r="EN177" s="531">
        <f t="shared" si="89"/>
        <v>0</v>
      </c>
      <c r="EO177" s="531">
        <f t="shared" si="90"/>
        <v>0</v>
      </c>
      <c r="EP177" s="531">
        <f t="shared" si="91"/>
        <v>0</v>
      </c>
      <c r="EQ177" s="531">
        <f t="shared" si="92"/>
        <v>0</v>
      </c>
      <c r="ER177" s="531">
        <f t="shared" si="93"/>
        <v>0</v>
      </c>
      <c r="ES177" s="531">
        <f t="shared" si="94"/>
        <v>0</v>
      </c>
      <c r="ET177" s="531">
        <f t="shared" si="95"/>
        <v>0</v>
      </c>
      <c r="EU177" s="531">
        <f t="shared" si="96"/>
        <v>0</v>
      </c>
      <c r="EV177" s="531">
        <f t="shared" si="97"/>
        <v>0</v>
      </c>
      <c r="EW177" s="531">
        <f t="shared" si="98"/>
        <v>0</v>
      </c>
      <c r="EX177" s="531">
        <f t="shared" si="99"/>
        <v>0</v>
      </c>
      <c r="EY177" s="531">
        <f t="shared" si="100"/>
        <v>0</v>
      </c>
      <c r="EZ177" s="531">
        <f t="shared" si="101"/>
        <v>0</v>
      </c>
      <c r="FA177" s="531">
        <f t="shared" si="102"/>
        <v>0</v>
      </c>
      <c r="FB177" s="531">
        <f t="shared" si="103"/>
        <v>0</v>
      </c>
      <c r="FC177" s="531">
        <f t="shared" si="104"/>
        <v>0</v>
      </c>
      <c r="FD177" s="531">
        <f t="shared" si="105"/>
        <v>0</v>
      </c>
      <c r="FF177" s="532">
        <f>IF(EXACT(A177,LCI!A19),LCI!L19,-1*10^6)</f>
        <v>0.11138000000000001</v>
      </c>
      <c r="FG177" s="532">
        <f t="shared" si="106"/>
        <v>0</v>
      </c>
      <c r="FH177" s="532">
        <f t="shared" si="107"/>
        <v>0</v>
      </c>
      <c r="FI177" s="532">
        <f t="shared" si="108"/>
        <v>0</v>
      </c>
      <c r="FJ177" s="532">
        <f t="shared" si="109"/>
        <v>0</v>
      </c>
      <c r="FK177" s="532">
        <f t="shared" si="110"/>
        <v>0</v>
      </c>
      <c r="FL177" s="532">
        <f t="shared" si="111"/>
        <v>0</v>
      </c>
      <c r="FM177" s="532">
        <f t="shared" si="112"/>
        <v>0</v>
      </c>
      <c r="FN177" s="532">
        <f t="shared" si="113"/>
        <v>0</v>
      </c>
      <c r="FO177" s="532">
        <f t="shared" si="114"/>
        <v>0</v>
      </c>
      <c r="FP177" s="532">
        <f t="shared" si="115"/>
        <v>0</v>
      </c>
      <c r="FQ177" s="532">
        <f t="shared" si="116"/>
        <v>0</v>
      </c>
      <c r="FR177" s="532">
        <f t="shared" si="117"/>
        <v>0</v>
      </c>
      <c r="FS177" s="532">
        <f t="shared" si="118"/>
        <v>0</v>
      </c>
      <c r="FT177" s="532">
        <f t="shared" si="119"/>
        <v>0</v>
      </c>
      <c r="FU177" s="532">
        <f t="shared" si="120"/>
        <v>0</v>
      </c>
      <c r="FV177" s="532">
        <f t="shared" si="121"/>
        <v>0</v>
      </c>
      <c r="FW177" s="532">
        <f t="shared" si="122"/>
        <v>0</v>
      </c>
      <c r="FX177" s="532">
        <f t="shared" si="123"/>
        <v>0</v>
      </c>
      <c r="FY177" s="532">
        <f t="shared" si="124"/>
        <v>0</v>
      </c>
      <c r="FZ177" s="532">
        <f t="shared" si="125"/>
        <v>0</v>
      </c>
      <c r="GA177" s="532">
        <f t="shared" si="126"/>
        <v>0</v>
      </c>
      <c r="GC177" s="533">
        <f>IF(EXACT(A177,LCI!A19),LCI!M19,-1*10^6)</f>
        <v>1.1212899999999999E-6</v>
      </c>
      <c r="GD177" s="533">
        <f t="shared" si="127"/>
        <v>0</v>
      </c>
      <c r="GE177" s="533">
        <f t="shared" si="128"/>
        <v>0</v>
      </c>
      <c r="GF177" s="533">
        <f t="shared" si="129"/>
        <v>0</v>
      </c>
      <c r="GG177" s="533">
        <f t="shared" si="130"/>
        <v>0</v>
      </c>
      <c r="GH177" s="533">
        <f t="shared" si="131"/>
        <v>0</v>
      </c>
      <c r="GI177" s="533">
        <f t="shared" si="132"/>
        <v>0</v>
      </c>
      <c r="GJ177" s="533">
        <f t="shared" si="133"/>
        <v>0</v>
      </c>
      <c r="GK177" s="533">
        <f t="shared" si="134"/>
        <v>0</v>
      </c>
      <c r="GL177" s="533">
        <f t="shared" si="135"/>
        <v>0</v>
      </c>
      <c r="GM177" s="533">
        <f t="shared" si="136"/>
        <v>0</v>
      </c>
      <c r="GN177" s="533">
        <f t="shared" si="137"/>
        <v>0</v>
      </c>
      <c r="GO177" s="533">
        <f t="shared" si="138"/>
        <v>0</v>
      </c>
      <c r="GP177" s="533">
        <f t="shared" si="139"/>
        <v>0</v>
      </c>
      <c r="GQ177" s="533">
        <f t="shared" si="140"/>
        <v>0</v>
      </c>
      <c r="GR177" s="533">
        <f t="shared" si="141"/>
        <v>0</v>
      </c>
      <c r="GS177" s="533">
        <f t="shared" si="142"/>
        <v>0</v>
      </c>
      <c r="GT177" s="533">
        <f t="shared" si="143"/>
        <v>0</v>
      </c>
      <c r="GU177" s="533">
        <f t="shared" si="144"/>
        <v>0</v>
      </c>
      <c r="GV177" s="533">
        <f t="shared" si="145"/>
        <v>0</v>
      </c>
      <c r="GW177" s="533">
        <f t="shared" si="146"/>
        <v>0</v>
      </c>
      <c r="GX177" s="533">
        <f t="shared" si="147"/>
        <v>0</v>
      </c>
      <c r="GZ177" s="511">
        <f>IF(EXACT(A177,LCI!A19),LCI!N19,-1*10^6)</f>
        <v>1.9181299999999999E-6</v>
      </c>
      <c r="HA177" s="511">
        <f t="shared" si="148"/>
        <v>0</v>
      </c>
      <c r="HB177" s="511">
        <f t="shared" si="149"/>
        <v>0</v>
      </c>
      <c r="HC177" s="511">
        <f t="shared" si="150"/>
        <v>0</v>
      </c>
      <c r="HD177" s="511">
        <f t="shared" si="151"/>
        <v>0</v>
      </c>
      <c r="HE177" s="511">
        <f t="shared" si="152"/>
        <v>0</v>
      </c>
      <c r="HF177" s="511">
        <f t="shared" si="153"/>
        <v>0</v>
      </c>
      <c r="HG177" s="511">
        <f t="shared" si="154"/>
        <v>0</v>
      </c>
      <c r="HH177" s="511">
        <f t="shared" si="155"/>
        <v>0</v>
      </c>
      <c r="HI177" s="511">
        <f t="shared" si="156"/>
        <v>0</v>
      </c>
      <c r="HJ177" s="511">
        <f t="shared" si="157"/>
        <v>0</v>
      </c>
      <c r="HK177" s="511">
        <f t="shared" si="158"/>
        <v>0</v>
      </c>
      <c r="HL177" s="511">
        <f t="shared" si="159"/>
        <v>0</v>
      </c>
      <c r="HM177" s="511">
        <f t="shared" si="160"/>
        <v>0</v>
      </c>
      <c r="HN177" s="511">
        <f t="shared" si="161"/>
        <v>0</v>
      </c>
      <c r="HO177" s="511">
        <f t="shared" si="162"/>
        <v>0</v>
      </c>
      <c r="HP177" s="511">
        <f t="shared" si="163"/>
        <v>0</v>
      </c>
      <c r="HQ177" s="511">
        <f t="shared" si="164"/>
        <v>0</v>
      </c>
      <c r="HR177" s="511">
        <f t="shared" si="165"/>
        <v>0</v>
      </c>
      <c r="HS177" s="511">
        <f t="shared" si="166"/>
        <v>0</v>
      </c>
      <c r="HT177" s="511">
        <f t="shared" si="167"/>
        <v>0</v>
      </c>
      <c r="HU177" s="511">
        <f t="shared" si="168"/>
        <v>0</v>
      </c>
      <c r="HW177" s="534">
        <f>IF(EXACT(A177,LCI!A19),LCI!O19,-1*10^6)</f>
        <v>1.2114299999999999E-6</v>
      </c>
      <c r="HX177" s="534">
        <f t="shared" si="169"/>
        <v>0</v>
      </c>
      <c r="HY177" s="534">
        <f t="shared" si="170"/>
        <v>0</v>
      </c>
      <c r="HZ177" s="534">
        <f t="shared" si="171"/>
        <v>0</v>
      </c>
      <c r="IA177" s="534">
        <f t="shared" si="172"/>
        <v>0</v>
      </c>
      <c r="IB177" s="534">
        <f t="shared" si="173"/>
        <v>0</v>
      </c>
      <c r="IC177" s="534">
        <f t="shared" si="174"/>
        <v>0</v>
      </c>
      <c r="ID177" s="534">
        <f t="shared" si="175"/>
        <v>0</v>
      </c>
      <c r="IE177" s="534">
        <f t="shared" si="176"/>
        <v>0</v>
      </c>
      <c r="IF177" s="534">
        <f t="shared" si="177"/>
        <v>0</v>
      </c>
      <c r="IG177" s="534">
        <f t="shared" si="178"/>
        <v>0</v>
      </c>
      <c r="IH177" s="534">
        <f t="shared" si="179"/>
        <v>0</v>
      </c>
      <c r="II177" s="534">
        <f t="shared" si="180"/>
        <v>0</v>
      </c>
      <c r="IJ177" s="534">
        <f t="shared" si="181"/>
        <v>0</v>
      </c>
      <c r="IK177" s="534">
        <f t="shared" si="182"/>
        <v>0</v>
      </c>
      <c r="IL177" s="534">
        <f t="shared" si="183"/>
        <v>0</v>
      </c>
      <c r="IM177" s="534">
        <f t="shared" si="184"/>
        <v>0</v>
      </c>
      <c r="IN177" s="534">
        <f t="shared" si="185"/>
        <v>0</v>
      </c>
      <c r="IO177" s="534">
        <f t="shared" si="186"/>
        <v>0</v>
      </c>
      <c r="IP177" s="534">
        <f t="shared" si="187"/>
        <v>0</v>
      </c>
      <c r="IQ177" s="534">
        <f t="shared" si="188"/>
        <v>0</v>
      </c>
      <c r="IR177" s="534">
        <f t="shared" si="189"/>
        <v>0</v>
      </c>
      <c r="IT177" s="531">
        <f>IF(EXACT(A177,LCI!A19),LCI!P19,-1*10^6)</f>
        <v>0.88282000000000005</v>
      </c>
      <c r="IU177" s="531">
        <f t="shared" si="190"/>
        <v>0</v>
      </c>
      <c r="IV177" s="531">
        <f t="shared" si="191"/>
        <v>0</v>
      </c>
      <c r="IW177" s="531">
        <f t="shared" si="192"/>
        <v>0</v>
      </c>
      <c r="IX177" s="531">
        <f t="shared" si="193"/>
        <v>0</v>
      </c>
      <c r="IY177" s="531">
        <f t="shared" si="194"/>
        <v>0</v>
      </c>
      <c r="IZ177" s="531">
        <f t="shared" si="195"/>
        <v>0</v>
      </c>
      <c r="JA177" s="531">
        <f t="shared" si="196"/>
        <v>0</v>
      </c>
      <c r="JB177" s="531">
        <f t="shared" si="197"/>
        <v>0</v>
      </c>
      <c r="JC177" s="531">
        <f t="shared" si="198"/>
        <v>0</v>
      </c>
      <c r="JD177" s="531">
        <f t="shared" si="199"/>
        <v>0</v>
      </c>
      <c r="JE177" s="531">
        <f t="shared" si="200"/>
        <v>0</v>
      </c>
      <c r="JF177" s="531">
        <f t="shared" si="201"/>
        <v>0</v>
      </c>
      <c r="JG177" s="531">
        <f t="shared" si="202"/>
        <v>0</v>
      </c>
      <c r="JH177" s="531">
        <f t="shared" si="203"/>
        <v>0</v>
      </c>
      <c r="JI177" s="531">
        <f t="shared" si="204"/>
        <v>0</v>
      </c>
      <c r="JJ177" s="531">
        <f t="shared" si="205"/>
        <v>0</v>
      </c>
      <c r="JK177" s="531">
        <f t="shared" si="206"/>
        <v>0</v>
      </c>
      <c r="JL177" s="531">
        <f t="shared" si="207"/>
        <v>0</v>
      </c>
      <c r="JM177" s="531">
        <f t="shared" si="208"/>
        <v>0</v>
      </c>
      <c r="JN177" s="531">
        <f t="shared" si="209"/>
        <v>0</v>
      </c>
      <c r="JO177" s="531">
        <f t="shared" si="210"/>
        <v>0</v>
      </c>
      <c r="JQ177" s="532">
        <f>IF(EXACT(A177,LCI!A19),LCI!Q19,-1*10^6)</f>
        <v>11.29922</v>
      </c>
      <c r="JR177" s="532">
        <f t="shared" si="211"/>
        <v>0</v>
      </c>
      <c r="JS177" s="532">
        <f t="shared" si="212"/>
        <v>0</v>
      </c>
      <c r="JT177" s="532">
        <f t="shared" si="213"/>
        <v>0</v>
      </c>
      <c r="JU177" s="532">
        <f t="shared" si="214"/>
        <v>0</v>
      </c>
      <c r="JV177" s="532">
        <f t="shared" si="215"/>
        <v>0</v>
      </c>
      <c r="JW177" s="532">
        <f t="shared" si="216"/>
        <v>0</v>
      </c>
      <c r="JX177" s="532">
        <f t="shared" si="217"/>
        <v>0</v>
      </c>
      <c r="JY177" s="532">
        <f t="shared" si="218"/>
        <v>0</v>
      </c>
      <c r="JZ177" s="532">
        <f t="shared" si="219"/>
        <v>0</v>
      </c>
      <c r="KA177" s="532">
        <f t="shared" si="220"/>
        <v>0</v>
      </c>
      <c r="KB177" s="532">
        <f t="shared" si="221"/>
        <v>0</v>
      </c>
      <c r="KC177" s="532">
        <f t="shared" si="222"/>
        <v>0</v>
      </c>
      <c r="KD177" s="532">
        <f t="shared" si="223"/>
        <v>0</v>
      </c>
      <c r="KE177" s="532">
        <f t="shared" si="224"/>
        <v>0</v>
      </c>
      <c r="KF177" s="532">
        <f t="shared" si="225"/>
        <v>0</v>
      </c>
      <c r="KG177" s="532">
        <f t="shared" si="226"/>
        <v>0</v>
      </c>
      <c r="KH177" s="532">
        <f t="shared" si="227"/>
        <v>0</v>
      </c>
      <c r="KI177" s="532">
        <f t="shared" si="228"/>
        <v>0</v>
      </c>
      <c r="KJ177" s="532">
        <f t="shared" si="229"/>
        <v>0</v>
      </c>
      <c r="KK177" s="532">
        <f t="shared" si="230"/>
        <v>0</v>
      </c>
      <c r="KL177" s="532">
        <f t="shared" si="231"/>
        <v>0</v>
      </c>
      <c r="KN177" s="533">
        <f>IF(EXACT(A177,LCI!A19),LCI!R19,-1*10^6)</f>
        <v>9.4999999999999998E-3</v>
      </c>
      <c r="KO177" s="533">
        <f t="shared" si="232"/>
        <v>0</v>
      </c>
      <c r="KP177" s="533">
        <f t="shared" si="233"/>
        <v>0</v>
      </c>
      <c r="KQ177" s="533">
        <f t="shared" si="234"/>
        <v>0</v>
      </c>
      <c r="KR177" s="533">
        <f t="shared" si="235"/>
        <v>0</v>
      </c>
      <c r="KS177" s="533">
        <f t="shared" si="236"/>
        <v>0</v>
      </c>
      <c r="KT177" s="533">
        <f t="shared" si="237"/>
        <v>0</v>
      </c>
      <c r="KU177" s="533">
        <f t="shared" si="238"/>
        <v>0</v>
      </c>
      <c r="KV177" s="533">
        <f t="shared" si="239"/>
        <v>0</v>
      </c>
      <c r="KW177" s="533">
        <f t="shared" si="240"/>
        <v>0</v>
      </c>
      <c r="KX177" s="533">
        <f t="shared" si="241"/>
        <v>0</v>
      </c>
      <c r="KY177" s="533">
        <f t="shared" si="242"/>
        <v>0</v>
      </c>
      <c r="KZ177" s="533">
        <f t="shared" si="243"/>
        <v>0</v>
      </c>
      <c r="LA177" s="533">
        <f t="shared" si="244"/>
        <v>0</v>
      </c>
      <c r="LB177" s="533">
        <f t="shared" si="245"/>
        <v>0</v>
      </c>
      <c r="LC177" s="533">
        <f t="shared" si="246"/>
        <v>0</v>
      </c>
      <c r="LD177" s="533">
        <f t="shared" si="247"/>
        <v>0</v>
      </c>
      <c r="LE177" s="533">
        <f t="shared" si="248"/>
        <v>0</v>
      </c>
      <c r="LF177" s="533">
        <f t="shared" si="249"/>
        <v>0</v>
      </c>
      <c r="LG177" s="533">
        <f t="shared" si="250"/>
        <v>0</v>
      </c>
      <c r="LH177" s="533">
        <f t="shared" si="251"/>
        <v>0</v>
      </c>
      <c r="LI177" s="533">
        <f t="shared" si="252"/>
        <v>0</v>
      </c>
    </row>
    <row r="178" spans="1:321" x14ac:dyDescent="0.25">
      <c r="A178" s="14" t="str">
        <f>LCI!A20</f>
        <v>EtOH Catalysts (kg/yr)</v>
      </c>
      <c r="B178" s="42">
        <f>B85</f>
        <v>0</v>
      </c>
      <c r="C178" s="42">
        <f t="shared" ref="C178:P178" si="284">C85</f>
        <v>0</v>
      </c>
      <c r="D178" s="42">
        <f t="shared" si="284"/>
        <v>0</v>
      </c>
      <c r="E178" s="42">
        <f t="shared" si="284"/>
        <v>0</v>
      </c>
      <c r="F178" s="42">
        <f t="shared" si="284"/>
        <v>0</v>
      </c>
      <c r="G178" s="42">
        <f t="shared" si="284"/>
        <v>0</v>
      </c>
      <c r="H178" s="42">
        <f t="shared" si="284"/>
        <v>0</v>
      </c>
      <c r="I178" s="42">
        <f t="shared" si="284"/>
        <v>0</v>
      </c>
      <c r="J178" s="42">
        <f t="shared" si="284"/>
        <v>0</v>
      </c>
      <c r="K178" s="42">
        <f t="shared" si="284"/>
        <v>0</v>
      </c>
      <c r="L178" s="42">
        <f t="shared" ref="L178" si="285">L53</f>
        <v>0</v>
      </c>
      <c r="M178" s="42">
        <f t="shared" si="284"/>
        <v>0</v>
      </c>
      <c r="N178" s="42">
        <f t="shared" si="284"/>
        <v>0</v>
      </c>
      <c r="O178" s="257">
        <f t="shared" si="284"/>
        <v>0</v>
      </c>
      <c r="P178" s="251">
        <f t="shared" si="284"/>
        <v>0</v>
      </c>
      <c r="Q178" s="251"/>
      <c r="R178" s="251"/>
      <c r="S178" s="251"/>
      <c r="T178" s="268"/>
      <c r="U178" s="251"/>
      <c r="V178" s="251"/>
      <c r="X178" s="45">
        <f>IF(EXACT(A178,LCI!A20),LCI!G20,-1*10^6)</f>
        <v>70</v>
      </c>
      <c r="Y178" s="47">
        <f t="shared" si="45"/>
        <v>0</v>
      </c>
      <c r="Z178" s="47">
        <f t="shared" si="46"/>
        <v>0</v>
      </c>
      <c r="AA178" s="47">
        <f t="shared" si="47"/>
        <v>0</v>
      </c>
      <c r="AB178" s="47">
        <f t="shared" si="48"/>
        <v>0</v>
      </c>
      <c r="AC178" s="47">
        <f t="shared" si="49"/>
        <v>0</v>
      </c>
      <c r="AD178" s="47">
        <f t="shared" si="8"/>
        <v>0</v>
      </c>
      <c r="AE178" s="47">
        <f t="shared" si="8"/>
        <v>0</v>
      </c>
      <c r="AF178" s="47">
        <f t="shared" si="8"/>
        <v>0</v>
      </c>
      <c r="AG178" s="47">
        <f t="shared" si="8"/>
        <v>0</v>
      </c>
      <c r="AH178" s="47">
        <f t="shared" si="8"/>
        <v>0</v>
      </c>
      <c r="AI178" s="47">
        <f t="shared" si="8"/>
        <v>0</v>
      </c>
      <c r="AJ178" s="47">
        <f t="shared" si="274"/>
        <v>0</v>
      </c>
      <c r="AK178" s="47">
        <f t="shared" si="50"/>
        <v>0</v>
      </c>
      <c r="AL178" s="262">
        <f t="shared" si="51"/>
        <v>0</v>
      </c>
      <c r="AM178" s="260">
        <f t="shared" si="52"/>
        <v>0</v>
      </c>
      <c r="AN178" s="260">
        <f t="shared" si="53"/>
        <v>0</v>
      </c>
      <c r="AO178" s="260">
        <f t="shared" si="54"/>
        <v>0</v>
      </c>
      <c r="AP178" s="260">
        <f t="shared" si="55"/>
        <v>0</v>
      </c>
      <c r="AQ178" s="260">
        <f t="shared" si="56"/>
        <v>0</v>
      </c>
      <c r="AR178" s="260">
        <f t="shared" si="57"/>
        <v>0</v>
      </c>
      <c r="AS178" s="260">
        <f t="shared" si="58"/>
        <v>0</v>
      </c>
      <c r="AU178" s="41">
        <f>IF(EXACT(A178,LCI!A20),LCI!H20,-1*10^6)</f>
        <v>9576</v>
      </c>
      <c r="AV178" s="71">
        <f t="shared" si="9"/>
        <v>0</v>
      </c>
      <c r="AW178" s="71">
        <f t="shared" si="10"/>
        <v>0</v>
      </c>
      <c r="AX178" s="71">
        <f t="shared" si="11"/>
        <v>0</v>
      </c>
      <c r="AY178" s="71">
        <f t="shared" si="12"/>
        <v>0</v>
      </c>
      <c r="AZ178" s="71">
        <f t="shared" si="13"/>
        <v>0</v>
      </c>
      <c r="BA178" s="71">
        <f t="shared" si="14"/>
        <v>0</v>
      </c>
      <c r="BB178" s="71">
        <f t="shared" si="15"/>
        <v>0</v>
      </c>
      <c r="BC178" s="71">
        <f t="shared" si="16"/>
        <v>0</v>
      </c>
      <c r="BD178" s="520">
        <f t="shared" si="17"/>
        <v>0</v>
      </c>
      <c r="BE178" s="521">
        <f t="shared" si="18"/>
        <v>0</v>
      </c>
      <c r="BF178" s="71">
        <f t="shared" si="19"/>
        <v>0</v>
      </c>
      <c r="BG178" s="521">
        <f t="shared" si="278"/>
        <v>0</v>
      </c>
      <c r="BH178" s="529">
        <f t="shared" si="263"/>
        <v>0</v>
      </c>
      <c r="BI178" s="71">
        <f t="shared" si="254"/>
        <v>0</v>
      </c>
      <c r="BJ178" s="71">
        <f t="shared" si="255"/>
        <v>0</v>
      </c>
      <c r="BK178" s="71">
        <f t="shared" si="256"/>
        <v>0</v>
      </c>
      <c r="BL178" s="71">
        <f t="shared" si="257"/>
        <v>0</v>
      </c>
      <c r="BM178" s="71">
        <f t="shared" si="258"/>
        <v>0</v>
      </c>
      <c r="BN178" s="71">
        <f t="shared" si="259"/>
        <v>0</v>
      </c>
      <c r="BO178" s="71">
        <f t="shared" si="260"/>
        <v>0</v>
      </c>
      <c r="BP178" s="71">
        <f t="shared" si="261"/>
        <v>0</v>
      </c>
      <c r="BR178" s="507">
        <f>IF(EXACT(A178,LCI!A20),LCI!I20,-1*10^6)</f>
        <v>0.28749999999999998</v>
      </c>
      <c r="BS178" s="507">
        <f t="shared" si="59"/>
        <v>0</v>
      </c>
      <c r="BT178" s="507">
        <f t="shared" si="60"/>
        <v>0</v>
      </c>
      <c r="BU178" s="507">
        <f t="shared" si="60"/>
        <v>0</v>
      </c>
      <c r="BV178" s="507">
        <f t="shared" si="60"/>
        <v>0</v>
      </c>
      <c r="BW178" s="507">
        <f t="shared" si="60"/>
        <v>0</v>
      </c>
      <c r="BX178" s="507">
        <f t="shared" si="60"/>
        <v>0</v>
      </c>
      <c r="BY178" s="507">
        <f t="shared" si="60"/>
        <v>0</v>
      </c>
      <c r="BZ178" s="507">
        <f t="shared" si="280"/>
        <v>0</v>
      </c>
      <c r="CA178" s="507">
        <f t="shared" si="280"/>
        <v>0</v>
      </c>
      <c r="CB178" s="507">
        <f t="shared" si="280"/>
        <v>0</v>
      </c>
      <c r="CC178" s="507">
        <f t="shared" si="280"/>
        <v>0</v>
      </c>
      <c r="CD178" s="507">
        <f t="shared" si="280"/>
        <v>0</v>
      </c>
      <c r="CE178" s="507">
        <f t="shared" si="280"/>
        <v>0</v>
      </c>
      <c r="CF178" s="507">
        <f t="shared" si="281"/>
        <v>0</v>
      </c>
      <c r="CG178" s="507">
        <f t="shared" si="281"/>
        <v>0</v>
      </c>
      <c r="CH178" s="507">
        <f t="shared" si="281"/>
        <v>0</v>
      </c>
      <c r="CI178" s="507">
        <f t="shared" si="281"/>
        <v>0</v>
      </c>
      <c r="CJ178" s="507">
        <f t="shared" si="276"/>
        <v>0</v>
      </c>
      <c r="CK178" s="507">
        <f t="shared" si="61"/>
        <v>0</v>
      </c>
      <c r="CL178" s="507">
        <f t="shared" si="61"/>
        <v>0</v>
      </c>
      <c r="CM178" s="507">
        <f t="shared" si="61"/>
        <v>0</v>
      </c>
      <c r="CO178" s="511">
        <f>IF(EXACT(A178,LCI!A20),LCI!F20,-1*10^6)</f>
        <v>134.19999999999999</v>
      </c>
      <c r="CP178" s="511">
        <f t="shared" si="62"/>
        <v>0</v>
      </c>
      <c r="CQ178" s="511">
        <f t="shared" si="62"/>
        <v>0</v>
      </c>
      <c r="CR178" s="511">
        <f t="shared" si="62"/>
        <v>0</v>
      </c>
      <c r="CS178" s="511">
        <f t="shared" si="62"/>
        <v>0</v>
      </c>
      <c r="CT178" s="511">
        <f t="shared" si="62"/>
        <v>0</v>
      </c>
      <c r="CU178" s="511">
        <f t="shared" si="62"/>
        <v>0</v>
      </c>
      <c r="CV178" s="511">
        <f t="shared" si="282"/>
        <v>0</v>
      </c>
      <c r="CW178" s="511">
        <f t="shared" si="282"/>
        <v>0</v>
      </c>
      <c r="CX178" s="511">
        <f t="shared" si="282"/>
        <v>0</v>
      </c>
      <c r="CY178" s="511">
        <f t="shared" si="282"/>
        <v>0</v>
      </c>
      <c r="CZ178" s="511">
        <f t="shared" si="282"/>
        <v>0</v>
      </c>
      <c r="DA178" s="511">
        <f t="shared" si="282"/>
        <v>0</v>
      </c>
      <c r="DB178" s="511">
        <f t="shared" si="283"/>
        <v>0</v>
      </c>
      <c r="DC178" s="511">
        <f t="shared" si="283"/>
        <v>0</v>
      </c>
      <c r="DD178" s="511">
        <f t="shared" si="283"/>
        <v>0</v>
      </c>
      <c r="DE178" s="511">
        <f t="shared" si="283"/>
        <v>0</v>
      </c>
      <c r="DF178" s="511">
        <f t="shared" si="275"/>
        <v>0</v>
      </c>
      <c r="DG178" s="511">
        <f t="shared" si="63"/>
        <v>0</v>
      </c>
      <c r="DH178" s="511">
        <f t="shared" si="63"/>
        <v>0</v>
      </c>
      <c r="DI178" s="511">
        <f t="shared" si="63"/>
        <v>0</v>
      </c>
      <c r="DJ178" s="511">
        <f t="shared" si="63"/>
        <v>0</v>
      </c>
      <c r="DL178" s="530">
        <f>IF(EXACT(A178,LCI!A20),LCI!J20,-1*10^6)</f>
        <v>0</v>
      </c>
      <c r="DM178" s="530">
        <f t="shared" si="64"/>
        <v>0</v>
      </c>
      <c r="DN178" s="530">
        <f t="shared" si="65"/>
        <v>0</v>
      </c>
      <c r="DO178" s="530">
        <f t="shared" si="66"/>
        <v>0</v>
      </c>
      <c r="DP178" s="530">
        <f t="shared" si="67"/>
        <v>0</v>
      </c>
      <c r="DQ178" s="530">
        <f t="shared" si="68"/>
        <v>0</v>
      </c>
      <c r="DR178" s="530">
        <f t="shared" si="69"/>
        <v>0</v>
      </c>
      <c r="DS178" s="530">
        <f t="shared" si="70"/>
        <v>0</v>
      </c>
      <c r="DT178" s="530">
        <f t="shared" si="71"/>
        <v>0</v>
      </c>
      <c r="DU178" s="530">
        <f t="shared" si="72"/>
        <v>0</v>
      </c>
      <c r="DV178" s="530">
        <f t="shared" si="73"/>
        <v>0</v>
      </c>
      <c r="DW178" s="530">
        <f t="shared" si="74"/>
        <v>0</v>
      </c>
      <c r="DX178" s="530">
        <f t="shared" si="75"/>
        <v>0</v>
      </c>
      <c r="DY178" s="530">
        <f t="shared" si="76"/>
        <v>0</v>
      </c>
      <c r="DZ178" s="530">
        <f t="shared" si="77"/>
        <v>0</v>
      </c>
      <c r="EA178" s="530">
        <f t="shared" si="78"/>
        <v>0</v>
      </c>
      <c r="EB178" s="530">
        <f t="shared" si="79"/>
        <v>0</v>
      </c>
      <c r="EC178" s="530">
        <f t="shared" si="80"/>
        <v>0</v>
      </c>
      <c r="ED178" s="530">
        <f t="shared" si="81"/>
        <v>0</v>
      </c>
      <c r="EE178" s="530">
        <f t="shared" si="82"/>
        <v>0</v>
      </c>
      <c r="EF178" s="530">
        <f t="shared" si="83"/>
        <v>0</v>
      </c>
      <c r="EG178" s="530">
        <f t="shared" si="84"/>
        <v>0</v>
      </c>
      <c r="EI178" s="535">
        <f>IF(EXACT(A178,LCI!A20),LCI!K20,-1*10^6)</f>
        <v>0</v>
      </c>
      <c r="EJ178" s="531">
        <f t="shared" si="85"/>
        <v>0</v>
      </c>
      <c r="EK178" s="536">
        <f t="shared" si="86"/>
        <v>0</v>
      </c>
      <c r="EL178" s="531">
        <f t="shared" si="87"/>
        <v>0</v>
      </c>
      <c r="EM178" s="531">
        <f t="shared" si="88"/>
        <v>0</v>
      </c>
      <c r="EN178" s="531">
        <f t="shared" si="89"/>
        <v>0</v>
      </c>
      <c r="EO178" s="531">
        <f t="shared" si="90"/>
        <v>0</v>
      </c>
      <c r="EP178" s="531">
        <f t="shared" si="91"/>
        <v>0</v>
      </c>
      <c r="EQ178" s="531">
        <f t="shared" si="92"/>
        <v>0</v>
      </c>
      <c r="ER178" s="531">
        <f t="shared" si="93"/>
        <v>0</v>
      </c>
      <c r="ES178" s="531">
        <f t="shared" si="94"/>
        <v>0</v>
      </c>
      <c r="ET178" s="531">
        <f t="shared" si="95"/>
        <v>0</v>
      </c>
      <c r="EU178" s="531">
        <f t="shared" si="96"/>
        <v>0</v>
      </c>
      <c r="EV178" s="531">
        <f t="shared" si="97"/>
        <v>0</v>
      </c>
      <c r="EW178" s="531">
        <f t="shared" si="98"/>
        <v>0</v>
      </c>
      <c r="EX178" s="531">
        <f t="shared" si="99"/>
        <v>0</v>
      </c>
      <c r="EY178" s="531">
        <f t="shared" si="100"/>
        <v>0</v>
      </c>
      <c r="EZ178" s="531">
        <f t="shared" si="101"/>
        <v>0</v>
      </c>
      <c r="FA178" s="531">
        <f t="shared" si="102"/>
        <v>0</v>
      </c>
      <c r="FB178" s="531">
        <f t="shared" si="103"/>
        <v>0</v>
      </c>
      <c r="FC178" s="531">
        <f t="shared" si="104"/>
        <v>0</v>
      </c>
      <c r="FD178" s="531">
        <f t="shared" si="105"/>
        <v>0</v>
      </c>
      <c r="FF178" s="532">
        <f>IF(EXACT(A178,LCI!A20),LCI!L20,-1*10^6)</f>
        <v>0</v>
      </c>
      <c r="FG178" s="532">
        <f t="shared" si="106"/>
        <v>0</v>
      </c>
      <c r="FH178" s="532">
        <f t="shared" si="107"/>
        <v>0</v>
      </c>
      <c r="FI178" s="532">
        <f t="shared" si="108"/>
        <v>0</v>
      </c>
      <c r="FJ178" s="532">
        <f t="shared" si="109"/>
        <v>0</v>
      </c>
      <c r="FK178" s="532">
        <f t="shared" si="110"/>
        <v>0</v>
      </c>
      <c r="FL178" s="532">
        <f t="shared" si="111"/>
        <v>0</v>
      </c>
      <c r="FM178" s="532">
        <f t="shared" si="112"/>
        <v>0</v>
      </c>
      <c r="FN178" s="532">
        <f t="shared" si="113"/>
        <v>0</v>
      </c>
      <c r="FO178" s="532">
        <f t="shared" si="114"/>
        <v>0</v>
      </c>
      <c r="FP178" s="532">
        <f t="shared" si="115"/>
        <v>0</v>
      </c>
      <c r="FQ178" s="532">
        <f t="shared" si="116"/>
        <v>0</v>
      </c>
      <c r="FR178" s="532">
        <f t="shared" si="117"/>
        <v>0</v>
      </c>
      <c r="FS178" s="532">
        <f t="shared" si="118"/>
        <v>0</v>
      </c>
      <c r="FT178" s="532">
        <f t="shared" si="119"/>
        <v>0</v>
      </c>
      <c r="FU178" s="532">
        <f t="shared" si="120"/>
        <v>0</v>
      </c>
      <c r="FV178" s="532">
        <f t="shared" si="121"/>
        <v>0</v>
      </c>
      <c r="FW178" s="532">
        <f t="shared" si="122"/>
        <v>0</v>
      </c>
      <c r="FX178" s="532">
        <f t="shared" si="123"/>
        <v>0</v>
      </c>
      <c r="FY178" s="532">
        <f t="shared" si="124"/>
        <v>0</v>
      </c>
      <c r="FZ178" s="532">
        <f t="shared" si="125"/>
        <v>0</v>
      </c>
      <c r="GA178" s="532">
        <f t="shared" si="126"/>
        <v>0</v>
      </c>
      <c r="GC178" s="533">
        <f>IF(EXACT(A178,LCI!A20),LCI!M20,-1*10^6)</f>
        <v>0</v>
      </c>
      <c r="GD178" s="533">
        <f t="shared" si="127"/>
        <v>0</v>
      </c>
      <c r="GE178" s="533">
        <f t="shared" si="128"/>
        <v>0</v>
      </c>
      <c r="GF178" s="533">
        <f t="shared" si="129"/>
        <v>0</v>
      </c>
      <c r="GG178" s="533">
        <f t="shared" si="130"/>
        <v>0</v>
      </c>
      <c r="GH178" s="533">
        <f t="shared" si="131"/>
        <v>0</v>
      </c>
      <c r="GI178" s="533">
        <f t="shared" si="132"/>
        <v>0</v>
      </c>
      <c r="GJ178" s="533">
        <f t="shared" si="133"/>
        <v>0</v>
      </c>
      <c r="GK178" s="533">
        <f t="shared" si="134"/>
        <v>0</v>
      </c>
      <c r="GL178" s="533">
        <f t="shared" si="135"/>
        <v>0</v>
      </c>
      <c r="GM178" s="533">
        <f t="shared" si="136"/>
        <v>0</v>
      </c>
      <c r="GN178" s="533">
        <f t="shared" si="137"/>
        <v>0</v>
      </c>
      <c r="GO178" s="533">
        <f t="shared" si="138"/>
        <v>0</v>
      </c>
      <c r="GP178" s="533">
        <f t="shared" si="139"/>
        <v>0</v>
      </c>
      <c r="GQ178" s="533">
        <f t="shared" si="140"/>
        <v>0</v>
      </c>
      <c r="GR178" s="533">
        <f t="shared" si="141"/>
        <v>0</v>
      </c>
      <c r="GS178" s="533">
        <f t="shared" si="142"/>
        <v>0</v>
      </c>
      <c r="GT178" s="533">
        <f t="shared" si="143"/>
        <v>0</v>
      </c>
      <c r="GU178" s="533">
        <f t="shared" si="144"/>
        <v>0</v>
      </c>
      <c r="GV178" s="533">
        <f t="shared" si="145"/>
        <v>0</v>
      </c>
      <c r="GW178" s="533">
        <f t="shared" si="146"/>
        <v>0</v>
      </c>
      <c r="GX178" s="533">
        <f t="shared" si="147"/>
        <v>0</v>
      </c>
      <c r="GZ178" s="511">
        <f>IF(EXACT(A178,LCI!A20),LCI!N20,-1*10^6)</f>
        <v>0</v>
      </c>
      <c r="HA178" s="511">
        <f t="shared" si="148"/>
        <v>0</v>
      </c>
      <c r="HB178" s="511">
        <f t="shared" si="149"/>
        <v>0</v>
      </c>
      <c r="HC178" s="511">
        <f t="shared" si="150"/>
        <v>0</v>
      </c>
      <c r="HD178" s="511">
        <f t="shared" si="151"/>
        <v>0</v>
      </c>
      <c r="HE178" s="511">
        <f t="shared" si="152"/>
        <v>0</v>
      </c>
      <c r="HF178" s="511">
        <f t="shared" si="153"/>
        <v>0</v>
      </c>
      <c r="HG178" s="511">
        <f t="shared" si="154"/>
        <v>0</v>
      </c>
      <c r="HH178" s="511">
        <f t="shared" si="155"/>
        <v>0</v>
      </c>
      <c r="HI178" s="511">
        <f t="shared" si="156"/>
        <v>0</v>
      </c>
      <c r="HJ178" s="511">
        <f t="shared" si="157"/>
        <v>0</v>
      </c>
      <c r="HK178" s="511">
        <f t="shared" si="158"/>
        <v>0</v>
      </c>
      <c r="HL178" s="511">
        <f t="shared" si="159"/>
        <v>0</v>
      </c>
      <c r="HM178" s="511">
        <f t="shared" si="160"/>
        <v>0</v>
      </c>
      <c r="HN178" s="511">
        <f t="shared" si="161"/>
        <v>0</v>
      </c>
      <c r="HO178" s="511">
        <f t="shared" si="162"/>
        <v>0</v>
      </c>
      <c r="HP178" s="511">
        <f t="shared" si="163"/>
        <v>0</v>
      </c>
      <c r="HQ178" s="511">
        <f t="shared" si="164"/>
        <v>0</v>
      </c>
      <c r="HR178" s="511">
        <f t="shared" si="165"/>
        <v>0</v>
      </c>
      <c r="HS178" s="511">
        <f t="shared" si="166"/>
        <v>0</v>
      </c>
      <c r="HT178" s="511">
        <f t="shared" si="167"/>
        <v>0</v>
      </c>
      <c r="HU178" s="511">
        <f t="shared" si="168"/>
        <v>0</v>
      </c>
      <c r="HW178" s="534">
        <f>IF(EXACT(A178,LCI!A20),LCI!O20,-1*10^6)</f>
        <v>0</v>
      </c>
      <c r="HX178" s="534">
        <f t="shared" si="169"/>
        <v>0</v>
      </c>
      <c r="HY178" s="534">
        <f t="shared" si="170"/>
        <v>0</v>
      </c>
      <c r="HZ178" s="534">
        <f t="shared" si="171"/>
        <v>0</v>
      </c>
      <c r="IA178" s="534">
        <f t="shared" si="172"/>
        <v>0</v>
      </c>
      <c r="IB178" s="534">
        <f t="shared" si="173"/>
        <v>0</v>
      </c>
      <c r="IC178" s="534">
        <f t="shared" si="174"/>
        <v>0</v>
      </c>
      <c r="ID178" s="534">
        <f t="shared" si="175"/>
        <v>0</v>
      </c>
      <c r="IE178" s="534">
        <f t="shared" si="176"/>
        <v>0</v>
      </c>
      <c r="IF178" s="534">
        <f t="shared" si="177"/>
        <v>0</v>
      </c>
      <c r="IG178" s="534">
        <f t="shared" si="178"/>
        <v>0</v>
      </c>
      <c r="IH178" s="534">
        <f t="shared" si="179"/>
        <v>0</v>
      </c>
      <c r="II178" s="534">
        <f t="shared" si="180"/>
        <v>0</v>
      </c>
      <c r="IJ178" s="534">
        <f t="shared" si="181"/>
        <v>0</v>
      </c>
      <c r="IK178" s="534">
        <f t="shared" si="182"/>
        <v>0</v>
      </c>
      <c r="IL178" s="534">
        <f t="shared" si="183"/>
        <v>0</v>
      </c>
      <c r="IM178" s="534">
        <f t="shared" si="184"/>
        <v>0</v>
      </c>
      <c r="IN178" s="534">
        <f t="shared" si="185"/>
        <v>0</v>
      </c>
      <c r="IO178" s="534">
        <f t="shared" si="186"/>
        <v>0</v>
      </c>
      <c r="IP178" s="534">
        <f t="shared" si="187"/>
        <v>0</v>
      </c>
      <c r="IQ178" s="534">
        <f t="shared" si="188"/>
        <v>0</v>
      </c>
      <c r="IR178" s="534">
        <f t="shared" si="189"/>
        <v>0</v>
      </c>
      <c r="IT178" s="531">
        <f>IF(EXACT(A178,LCI!A20),LCI!P20,-1*10^6)</f>
        <v>0</v>
      </c>
      <c r="IU178" s="531">
        <f t="shared" si="190"/>
        <v>0</v>
      </c>
      <c r="IV178" s="531">
        <f t="shared" si="191"/>
        <v>0</v>
      </c>
      <c r="IW178" s="531">
        <f t="shared" si="192"/>
        <v>0</v>
      </c>
      <c r="IX178" s="531">
        <f t="shared" si="193"/>
        <v>0</v>
      </c>
      <c r="IY178" s="531">
        <f t="shared" si="194"/>
        <v>0</v>
      </c>
      <c r="IZ178" s="531">
        <f t="shared" si="195"/>
        <v>0</v>
      </c>
      <c r="JA178" s="531">
        <f t="shared" si="196"/>
        <v>0</v>
      </c>
      <c r="JB178" s="531">
        <f t="shared" si="197"/>
        <v>0</v>
      </c>
      <c r="JC178" s="531">
        <f t="shared" si="198"/>
        <v>0</v>
      </c>
      <c r="JD178" s="531">
        <f t="shared" si="199"/>
        <v>0</v>
      </c>
      <c r="JE178" s="531">
        <f t="shared" si="200"/>
        <v>0</v>
      </c>
      <c r="JF178" s="531">
        <f t="shared" si="201"/>
        <v>0</v>
      </c>
      <c r="JG178" s="531">
        <f t="shared" si="202"/>
        <v>0</v>
      </c>
      <c r="JH178" s="531">
        <f t="shared" si="203"/>
        <v>0</v>
      </c>
      <c r="JI178" s="531">
        <f t="shared" si="204"/>
        <v>0</v>
      </c>
      <c r="JJ178" s="531">
        <f t="shared" si="205"/>
        <v>0</v>
      </c>
      <c r="JK178" s="531">
        <f t="shared" si="206"/>
        <v>0</v>
      </c>
      <c r="JL178" s="531">
        <f t="shared" si="207"/>
        <v>0</v>
      </c>
      <c r="JM178" s="531">
        <f t="shared" si="208"/>
        <v>0</v>
      </c>
      <c r="JN178" s="531">
        <f t="shared" si="209"/>
        <v>0</v>
      </c>
      <c r="JO178" s="531">
        <f t="shared" si="210"/>
        <v>0</v>
      </c>
      <c r="JQ178" s="532">
        <f>IF(EXACT(A178,LCI!A20),LCI!Q20,-1*10^6)</f>
        <v>0</v>
      </c>
      <c r="JR178" s="532">
        <f t="shared" si="211"/>
        <v>0</v>
      </c>
      <c r="JS178" s="532">
        <f t="shared" si="212"/>
        <v>0</v>
      </c>
      <c r="JT178" s="532">
        <f t="shared" si="213"/>
        <v>0</v>
      </c>
      <c r="JU178" s="532">
        <f t="shared" si="214"/>
        <v>0</v>
      </c>
      <c r="JV178" s="532">
        <f t="shared" si="215"/>
        <v>0</v>
      </c>
      <c r="JW178" s="532">
        <f t="shared" si="216"/>
        <v>0</v>
      </c>
      <c r="JX178" s="532">
        <f t="shared" si="217"/>
        <v>0</v>
      </c>
      <c r="JY178" s="532">
        <f t="shared" si="218"/>
        <v>0</v>
      </c>
      <c r="JZ178" s="532">
        <f t="shared" si="219"/>
        <v>0</v>
      </c>
      <c r="KA178" s="532">
        <f t="shared" si="220"/>
        <v>0</v>
      </c>
      <c r="KB178" s="532">
        <f t="shared" si="221"/>
        <v>0</v>
      </c>
      <c r="KC178" s="532">
        <f t="shared" si="222"/>
        <v>0</v>
      </c>
      <c r="KD178" s="532">
        <f t="shared" si="223"/>
        <v>0</v>
      </c>
      <c r="KE178" s="532">
        <f t="shared" si="224"/>
        <v>0</v>
      </c>
      <c r="KF178" s="532">
        <f t="shared" si="225"/>
        <v>0</v>
      </c>
      <c r="KG178" s="532">
        <f t="shared" si="226"/>
        <v>0</v>
      </c>
      <c r="KH178" s="532">
        <f t="shared" si="227"/>
        <v>0</v>
      </c>
      <c r="KI178" s="532">
        <f t="shared" si="228"/>
        <v>0</v>
      </c>
      <c r="KJ178" s="532">
        <f t="shared" si="229"/>
        <v>0</v>
      </c>
      <c r="KK178" s="532">
        <f t="shared" si="230"/>
        <v>0</v>
      </c>
      <c r="KL178" s="532">
        <f t="shared" si="231"/>
        <v>0</v>
      </c>
      <c r="KN178" s="533">
        <f>IF(EXACT(A178,LCI!A20),LCI!R20,-1*10^6)</f>
        <v>0</v>
      </c>
      <c r="KO178" s="533">
        <f t="shared" si="232"/>
        <v>0</v>
      </c>
      <c r="KP178" s="533">
        <f t="shared" si="233"/>
        <v>0</v>
      </c>
      <c r="KQ178" s="533">
        <f t="shared" si="234"/>
        <v>0</v>
      </c>
      <c r="KR178" s="533">
        <f t="shared" si="235"/>
        <v>0</v>
      </c>
      <c r="KS178" s="533">
        <f t="shared" si="236"/>
        <v>0</v>
      </c>
      <c r="KT178" s="533">
        <f t="shared" si="237"/>
        <v>0</v>
      </c>
      <c r="KU178" s="533">
        <f t="shared" si="238"/>
        <v>0</v>
      </c>
      <c r="KV178" s="533">
        <f t="shared" si="239"/>
        <v>0</v>
      </c>
      <c r="KW178" s="533">
        <f t="shared" si="240"/>
        <v>0</v>
      </c>
      <c r="KX178" s="533">
        <f t="shared" si="241"/>
        <v>0</v>
      </c>
      <c r="KY178" s="533">
        <f t="shared" si="242"/>
        <v>0</v>
      </c>
      <c r="KZ178" s="533">
        <f t="shared" si="243"/>
        <v>0</v>
      </c>
      <c r="LA178" s="533">
        <f t="shared" si="244"/>
        <v>0</v>
      </c>
      <c r="LB178" s="533">
        <f t="shared" si="245"/>
        <v>0</v>
      </c>
      <c r="LC178" s="533">
        <f t="shared" si="246"/>
        <v>0</v>
      </c>
      <c r="LD178" s="533">
        <f t="shared" si="247"/>
        <v>0</v>
      </c>
      <c r="LE178" s="533">
        <f t="shared" si="248"/>
        <v>0</v>
      </c>
      <c r="LF178" s="533">
        <f t="shared" si="249"/>
        <v>0</v>
      </c>
      <c r="LG178" s="533">
        <f t="shared" si="250"/>
        <v>0</v>
      </c>
      <c r="LH178" s="533">
        <f t="shared" si="251"/>
        <v>0</v>
      </c>
      <c r="LI178" s="533">
        <f t="shared" si="252"/>
        <v>0</v>
      </c>
    </row>
    <row r="179" spans="1:321" x14ac:dyDescent="0.25">
      <c r="A179" s="14" t="str">
        <f>LCI!A21</f>
        <v>Forestry Residue (kg/yr)</v>
      </c>
      <c r="B179" s="42">
        <f>B17</f>
        <v>0</v>
      </c>
      <c r="C179" s="42">
        <f t="shared" ref="C179:P179" si="286">C17</f>
        <v>0</v>
      </c>
      <c r="D179" s="42">
        <f t="shared" si="286"/>
        <v>0</v>
      </c>
      <c r="E179" s="42">
        <f t="shared" si="286"/>
        <v>0</v>
      </c>
      <c r="F179" s="42">
        <f t="shared" si="286"/>
        <v>0</v>
      </c>
      <c r="G179" s="42">
        <f t="shared" si="286"/>
        <v>0</v>
      </c>
      <c r="H179" s="42">
        <f t="shared" si="286"/>
        <v>0</v>
      </c>
      <c r="I179" s="42">
        <f t="shared" si="286"/>
        <v>0</v>
      </c>
      <c r="J179" s="42">
        <f t="shared" si="286"/>
        <v>0</v>
      </c>
      <c r="K179" s="42">
        <f t="shared" si="286"/>
        <v>0</v>
      </c>
      <c r="L179" s="42">
        <f t="shared" ref="L179" si="287">L54</f>
        <v>0</v>
      </c>
      <c r="M179" s="42">
        <f t="shared" si="286"/>
        <v>0</v>
      </c>
      <c r="N179" s="42">
        <f t="shared" si="286"/>
        <v>0</v>
      </c>
      <c r="O179" s="257">
        <f>O115</f>
        <v>1000000</v>
      </c>
      <c r="P179" s="251">
        <f t="shared" si="286"/>
        <v>0</v>
      </c>
      <c r="Q179" s="251"/>
      <c r="R179" s="251"/>
      <c r="S179" s="251"/>
      <c r="T179" s="268"/>
      <c r="U179" s="251"/>
      <c r="V179" s="251"/>
      <c r="X179" s="45">
        <f>IF(EXACT(A179,LCI!A21),LCI!G21,-1*10^6)</f>
        <v>4.6076791999999998E-2</v>
      </c>
      <c r="Y179" s="47">
        <f t="shared" si="45"/>
        <v>0</v>
      </c>
      <c r="Z179" s="47">
        <f t="shared" si="46"/>
        <v>0</v>
      </c>
      <c r="AA179" s="47">
        <f t="shared" si="47"/>
        <v>0</v>
      </c>
      <c r="AB179" s="47">
        <f t="shared" si="48"/>
        <v>0</v>
      </c>
      <c r="AC179" s="47">
        <f t="shared" si="49"/>
        <v>0</v>
      </c>
      <c r="AD179" s="47">
        <f t="shared" si="8"/>
        <v>0</v>
      </c>
      <c r="AE179" s="47">
        <f t="shared" si="8"/>
        <v>0</v>
      </c>
      <c r="AF179" s="47">
        <f t="shared" si="8"/>
        <v>0</v>
      </c>
      <c r="AG179" s="47">
        <f t="shared" si="8"/>
        <v>0</v>
      </c>
      <c r="AH179" s="47">
        <f t="shared" si="8"/>
        <v>0</v>
      </c>
      <c r="AI179" s="47">
        <f t="shared" si="8"/>
        <v>0</v>
      </c>
      <c r="AJ179" s="47">
        <f t="shared" ref="AJ179:AJ220" si="288">M179*$X179</f>
        <v>0</v>
      </c>
      <c r="AK179" s="47">
        <f t="shared" si="50"/>
        <v>0</v>
      </c>
      <c r="AL179" s="262">
        <f t="shared" si="51"/>
        <v>46076.792000000001</v>
      </c>
      <c r="AM179" s="260">
        <f t="shared" si="52"/>
        <v>0</v>
      </c>
      <c r="AN179" s="260">
        <f t="shared" si="53"/>
        <v>0</v>
      </c>
      <c r="AO179" s="260">
        <f t="shared" si="54"/>
        <v>0</v>
      </c>
      <c r="AP179" s="260">
        <f t="shared" si="55"/>
        <v>0</v>
      </c>
      <c r="AQ179" s="260">
        <f t="shared" si="56"/>
        <v>0</v>
      </c>
      <c r="AR179" s="260">
        <f t="shared" si="57"/>
        <v>0</v>
      </c>
      <c r="AS179" s="260">
        <f t="shared" si="58"/>
        <v>0</v>
      </c>
      <c r="AU179" s="41">
        <f>IF(EXACT(A179,LCI!A21),LCI!H21,-1*10^6)</f>
        <v>0</v>
      </c>
      <c r="AV179" s="71">
        <f t="shared" si="9"/>
        <v>0</v>
      </c>
      <c r="AW179" s="71">
        <f t="shared" si="10"/>
        <v>0</v>
      </c>
      <c r="AX179" s="71">
        <f t="shared" si="11"/>
        <v>0</v>
      </c>
      <c r="AY179" s="71">
        <f t="shared" si="12"/>
        <v>0</v>
      </c>
      <c r="AZ179" s="71">
        <f t="shared" si="13"/>
        <v>0</v>
      </c>
      <c r="BA179" s="71">
        <f t="shared" si="14"/>
        <v>0</v>
      </c>
      <c r="BB179" s="71">
        <f t="shared" si="15"/>
        <v>0</v>
      </c>
      <c r="BC179" s="71">
        <f t="shared" si="16"/>
        <v>0</v>
      </c>
      <c r="BD179" s="520">
        <f t="shared" si="17"/>
        <v>0</v>
      </c>
      <c r="BE179" s="521">
        <f t="shared" si="18"/>
        <v>0</v>
      </c>
      <c r="BF179" s="71">
        <f t="shared" si="19"/>
        <v>0</v>
      </c>
      <c r="BG179" s="521">
        <f t="shared" si="278"/>
        <v>0</v>
      </c>
      <c r="BH179" s="529">
        <f t="shared" si="263"/>
        <v>0</v>
      </c>
      <c r="BI179" s="71">
        <f t="shared" si="254"/>
        <v>0</v>
      </c>
      <c r="BJ179" s="71">
        <f t="shared" si="255"/>
        <v>0</v>
      </c>
      <c r="BK179" s="71">
        <f t="shared" si="256"/>
        <v>0</v>
      </c>
      <c r="BL179" s="71">
        <f t="shared" si="257"/>
        <v>0</v>
      </c>
      <c r="BM179" s="71">
        <f t="shared" si="258"/>
        <v>0</v>
      </c>
      <c r="BN179" s="71">
        <f t="shared" si="259"/>
        <v>0</v>
      </c>
      <c r="BO179" s="71">
        <f t="shared" si="260"/>
        <v>0</v>
      </c>
      <c r="BP179" s="71">
        <f t="shared" si="261"/>
        <v>0</v>
      </c>
      <c r="BR179" s="507">
        <f>IF(EXACT(A179,LCI!A21),LCI!I21,-1*10^6)</f>
        <v>0</v>
      </c>
      <c r="BS179" s="507">
        <f t="shared" si="59"/>
        <v>0</v>
      </c>
      <c r="BT179" s="507">
        <f t="shared" si="60"/>
        <v>0</v>
      </c>
      <c r="BU179" s="507">
        <f t="shared" si="60"/>
        <v>0</v>
      </c>
      <c r="BV179" s="507">
        <f t="shared" si="60"/>
        <v>0</v>
      </c>
      <c r="BW179" s="507">
        <f t="shared" si="60"/>
        <v>0</v>
      </c>
      <c r="BX179" s="507">
        <f t="shared" si="60"/>
        <v>0</v>
      </c>
      <c r="BY179" s="507">
        <f t="shared" si="60"/>
        <v>0</v>
      </c>
      <c r="BZ179" s="507">
        <f t="shared" si="280"/>
        <v>0</v>
      </c>
      <c r="CA179" s="507">
        <f t="shared" si="280"/>
        <v>0</v>
      </c>
      <c r="CB179" s="507">
        <f t="shared" si="280"/>
        <v>0</v>
      </c>
      <c r="CC179" s="507">
        <f t="shared" si="280"/>
        <v>0</v>
      </c>
      <c r="CD179" s="507">
        <f t="shared" si="280"/>
        <v>0</v>
      </c>
      <c r="CE179" s="507">
        <f t="shared" si="280"/>
        <v>0</v>
      </c>
      <c r="CF179" s="507">
        <f t="shared" si="281"/>
        <v>0</v>
      </c>
      <c r="CG179" s="507">
        <f t="shared" si="281"/>
        <v>0</v>
      </c>
      <c r="CH179" s="507">
        <f t="shared" si="281"/>
        <v>0</v>
      </c>
      <c r="CI179" s="507">
        <f t="shared" si="281"/>
        <v>0</v>
      </c>
      <c r="CJ179" s="507">
        <f t="shared" si="276"/>
        <v>0</v>
      </c>
      <c r="CK179" s="507">
        <f t="shared" si="61"/>
        <v>0</v>
      </c>
      <c r="CL179" s="507">
        <f t="shared" si="61"/>
        <v>0</v>
      </c>
      <c r="CM179" s="507">
        <f t="shared" si="61"/>
        <v>0</v>
      </c>
      <c r="CO179" s="511">
        <f>IF(EXACT(A179,LCI!A21),LCI!F21,-1*10^6)</f>
        <v>0</v>
      </c>
      <c r="CP179" s="511">
        <f t="shared" si="62"/>
        <v>0</v>
      </c>
      <c r="CQ179" s="511">
        <f t="shared" si="62"/>
        <v>0</v>
      </c>
      <c r="CR179" s="511">
        <f t="shared" si="62"/>
        <v>0</v>
      </c>
      <c r="CS179" s="511">
        <f t="shared" si="62"/>
        <v>0</v>
      </c>
      <c r="CT179" s="511">
        <f t="shared" si="62"/>
        <v>0</v>
      </c>
      <c r="CU179" s="511">
        <f t="shared" si="62"/>
        <v>0</v>
      </c>
      <c r="CV179" s="511">
        <f t="shared" si="282"/>
        <v>0</v>
      </c>
      <c r="CW179" s="511">
        <f t="shared" si="282"/>
        <v>0</v>
      </c>
      <c r="CX179" s="511">
        <f t="shared" si="282"/>
        <v>0</v>
      </c>
      <c r="CY179" s="511">
        <f t="shared" si="282"/>
        <v>0</v>
      </c>
      <c r="CZ179" s="511">
        <f t="shared" si="282"/>
        <v>0</v>
      </c>
      <c r="DA179" s="511">
        <f t="shared" si="282"/>
        <v>0</v>
      </c>
      <c r="DB179" s="511">
        <f t="shared" si="283"/>
        <v>0</v>
      </c>
      <c r="DC179" s="511">
        <f t="shared" si="283"/>
        <v>0</v>
      </c>
      <c r="DD179" s="511">
        <f t="shared" si="283"/>
        <v>0</v>
      </c>
      <c r="DE179" s="511">
        <f t="shared" si="283"/>
        <v>0</v>
      </c>
      <c r="DF179" s="511">
        <f t="shared" si="275"/>
        <v>0</v>
      </c>
      <c r="DG179" s="511">
        <f t="shared" si="63"/>
        <v>0</v>
      </c>
      <c r="DH179" s="511">
        <f t="shared" si="63"/>
        <v>0</v>
      </c>
      <c r="DI179" s="511">
        <f t="shared" si="63"/>
        <v>0</v>
      </c>
      <c r="DJ179" s="511">
        <f t="shared" si="63"/>
        <v>0</v>
      </c>
      <c r="DL179" s="530">
        <f>IF(EXACT(A179,LCI!A21),LCI!J21,-1*10^6)</f>
        <v>0</v>
      </c>
      <c r="DM179" s="530">
        <f t="shared" si="64"/>
        <v>0</v>
      </c>
      <c r="DN179" s="530">
        <f t="shared" si="65"/>
        <v>0</v>
      </c>
      <c r="DO179" s="530">
        <f t="shared" si="66"/>
        <v>0</v>
      </c>
      <c r="DP179" s="530">
        <f t="shared" si="67"/>
        <v>0</v>
      </c>
      <c r="DQ179" s="530">
        <f t="shared" si="68"/>
        <v>0</v>
      </c>
      <c r="DR179" s="530">
        <f t="shared" si="69"/>
        <v>0</v>
      </c>
      <c r="DS179" s="530">
        <f t="shared" si="70"/>
        <v>0</v>
      </c>
      <c r="DT179" s="530">
        <f t="shared" si="71"/>
        <v>0</v>
      </c>
      <c r="DU179" s="530">
        <f t="shared" si="72"/>
        <v>0</v>
      </c>
      <c r="DV179" s="530">
        <f t="shared" si="73"/>
        <v>0</v>
      </c>
      <c r="DW179" s="530">
        <f t="shared" si="74"/>
        <v>0</v>
      </c>
      <c r="DX179" s="530">
        <f t="shared" si="75"/>
        <v>0</v>
      </c>
      <c r="DY179" s="530">
        <f t="shared" si="76"/>
        <v>0</v>
      </c>
      <c r="DZ179" s="530">
        <f t="shared" si="77"/>
        <v>0</v>
      </c>
      <c r="EA179" s="530">
        <f t="shared" si="78"/>
        <v>0</v>
      </c>
      <c r="EB179" s="530">
        <f t="shared" si="79"/>
        <v>0</v>
      </c>
      <c r="EC179" s="530">
        <f t="shared" si="80"/>
        <v>0</v>
      </c>
      <c r="ED179" s="530">
        <f t="shared" si="81"/>
        <v>0</v>
      </c>
      <c r="EE179" s="530">
        <f t="shared" si="82"/>
        <v>0</v>
      </c>
      <c r="EF179" s="530">
        <f t="shared" si="83"/>
        <v>0</v>
      </c>
      <c r="EG179" s="530">
        <f t="shared" si="84"/>
        <v>0</v>
      </c>
      <c r="EI179" s="535">
        <f>IF(EXACT(A179,LCI!A21),LCI!K21,-1*10^6)</f>
        <v>0</v>
      </c>
      <c r="EJ179" s="531">
        <f t="shared" si="85"/>
        <v>0</v>
      </c>
      <c r="EK179" s="536">
        <f t="shared" si="86"/>
        <v>0</v>
      </c>
      <c r="EL179" s="531">
        <f t="shared" si="87"/>
        <v>0</v>
      </c>
      <c r="EM179" s="531">
        <f t="shared" si="88"/>
        <v>0</v>
      </c>
      <c r="EN179" s="531">
        <f t="shared" si="89"/>
        <v>0</v>
      </c>
      <c r="EO179" s="531">
        <f t="shared" si="90"/>
        <v>0</v>
      </c>
      <c r="EP179" s="531">
        <f t="shared" si="91"/>
        <v>0</v>
      </c>
      <c r="EQ179" s="531">
        <f t="shared" si="92"/>
        <v>0</v>
      </c>
      <c r="ER179" s="531">
        <f t="shared" si="93"/>
        <v>0</v>
      </c>
      <c r="ES179" s="531">
        <f t="shared" si="94"/>
        <v>0</v>
      </c>
      <c r="ET179" s="531">
        <f t="shared" si="95"/>
        <v>0</v>
      </c>
      <c r="EU179" s="531">
        <f t="shared" si="96"/>
        <v>0</v>
      </c>
      <c r="EV179" s="531">
        <f t="shared" si="97"/>
        <v>0</v>
      </c>
      <c r="EW179" s="531">
        <f t="shared" si="98"/>
        <v>0</v>
      </c>
      <c r="EX179" s="531">
        <f t="shared" si="99"/>
        <v>0</v>
      </c>
      <c r="EY179" s="531">
        <f t="shared" si="100"/>
        <v>0</v>
      </c>
      <c r="EZ179" s="531">
        <f t="shared" si="101"/>
        <v>0</v>
      </c>
      <c r="FA179" s="531">
        <f t="shared" si="102"/>
        <v>0</v>
      </c>
      <c r="FB179" s="531">
        <f t="shared" si="103"/>
        <v>0</v>
      </c>
      <c r="FC179" s="531">
        <f t="shared" si="104"/>
        <v>0</v>
      </c>
      <c r="FD179" s="531">
        <f t="shared" si="105"/>
        <v>0</v>
      </c>
      <c r="FF179" s="532">
        <f>IF(EXACT(A179,LCI!A21),LCI!L21,-1*10^6)</f>
        <v>0</v>
      </c>
      <c r="FG179" s="532">
        <f t="shared" si="106"/>
        <v>0</v>
      </c>
      <c r="FH179" s="532">
        <f t="shared" si="107"/>
        <v>0</v>
      </c>
      <c r="FI179" s="532">
        <f t="shared" si="108"/>
        <v>0</v>
      </c>
      <c r="FJ179" s="532">
        <f t="shared" si="109"/>
        <v>0</v>
      </c>
      <c r="FK179" s="532">
        <f t="shared" si="110"/>
        <v>0</v>
      </c>
      <c r="FL179" s="532">
        <f t="shared" si="111"/>
        <v>0</v>
      </c>
      <c r="FM179" s="532">
        <f t="shared" si="112"/>
        <v>0</v>
      </c>
      <c r="FN179" s="532">
        <f t="shared" si="113"/>
        <v>0</v>
      </c>
      <c r="FO179" s="532">
        <f t="shared" si="114"/>
        <v>0</v>
      </c>
      <c r="FP179" s="532">
        <f t="shared" si="115"/>
        <v>0</v>
      </c>
      <c r="FQ179" s="532">
        <f t="shared" si="116"/>
        <v>0</v>
      </c>
      <c r="FR179" s="532">
        <f t="shared" si="117"/>
        <v>0</v>
      </c>
      <c r="FS179" s="532">
        <f t="shared" si="118"/>
        <v>0</v>
      </c>
      <c r="FT179" s="532">
        <f t="shared" si="119"/>
        <v>0</v>
      </c>
      <c r="FU179" s="532">
        <f t="shared" si="120"/>
        <v>0</v>
      </c>
      <c r="FV179" s="532">
        <f t="shared" si="121"/>
        <v>0</v>
      </c>
      <c r="FW179" s="532">
        <f t="shared" si="122"/>
        <v>0</v>
      </c>
      <c r="FX179" s="532">
        <f t="shared" si="123"/>
        <v>0</v>
      </c>
      <c r="FY179" s="532">
        <f t="shared" si="124"/>
        <v>0</v>
      </c>
      <c r="FZ179" s="532">
        <f t="shared" si="125"/>
        <v>0</v>
      </c>
      <c r="GA179" s="532">
        <f t="shared" si="126"/>
        <v>0</v>
      </c>
      <c r="GC179" s="533">
        <f>IF(EXACT(A179,LCI!A21),LCI!M21,-1*10^6)</f>
        <v>0</v>
      </c>
      <c r="GD179" s="533">
        <f t="shared" si="127"/>
        <v>0</v>
      </c>
      <c r="GE179" s="533">
        <f t="shared" si="128"/>
        <v>0</v>
      </c>
      <c r="GF179" s="533">
        <f t="shared" si="129"/>
        <v>0</v>
      </c>
      <c r="GG179" s="533">
        <f t="shared" si="130"/>
        <v>0</v>
      </c>
      <c r="GH179" s="533">
        <f t="shared" si="131"/>
        <v>0</v>
      </c>
      <c r="GI179" s="533">
        <f t="shared" si="132"/>
        <v>0</v>
      </c>
      <c r="GJ179" s="533">
        <f t="shared" si="133"/>
        <v>0</v>
      </c>
      <c r="GK179" s="533">
        <f t="shared" si="134"/>
        <v>0</v>
      </c>
      <c r="GL179" s="533">
        <f t="shared" si="135"/>
        <v>0</v>
      </c>
      <c r="GM179" s="533">
        <f t="shared" si="136"/>
        <v>0</v>
      </c>
      <c r="GN179" s="533">
        <f t="shared" si="137"/>
        <v>0</v>
      </c>
      <c r="GO179" s="533">
        <f t="shared" si="138"/>
        <v>0</v>
      </c>
      <c r="GP179" s="533">
        <f t="shared" si="139"/>
        <v>0</v>
      </c>
      <c r="GQ179" s="533">
        <f t="shared" si="140"/>
        <v>0</v>
      </c>
      <c r="GR179" s="533">
        <f t="shared" si="141"/>
        <v>0</v>
      </c>
      <c r="GS179" s="533">
        <f t="shared" si="142"/>
        <v>0</v>
      </c>
      <c r="GT179" s="533">
        <f t="shared" si="143"/>
        <v>0</v>
      </c>
      <c r="GU179" s="533">
        <f t="shared" si="144"/>
        <v>0</v>
      </c>
      <c r="GV179" s="533">
        <f t="shared" si="145"/>
        <v>0</v>
      </c>
      <c r="GW179" s="533">
        <f t="shared" si="146"/>
        <v>0</v>
      </c>
      <c r="GX179" s="533">
        <f t="shared" si="147"/>
        <v>0</v>
      </c>
      <c r="GZ179" s="511">
        <f>IF(EXACT(A179,LCI!A21),LCI!N21,-1*10^6)</f>
        <v>0</v>
      </c>
      <c r="HA179" s="511">
        <f t="shared" si="148"/>
        <v>0</v>
      </c>
      <c r="HB179" s="511">
        <f t="shared" si="149"/>
        <v>0</v>
      </c>
      <c r="HC179" s="511">
        <f t="shared" si="150"/>
        <v>0</v>
      </c>
      <c r="HD179" s="511">
        <f t="shared" si="151"/>
        <v>0</v>
      </c>
      <c r="HE179" s="511">
        <f t="shared" si="152"/>
        <v>0</v>
      </c>
      <c r="HF179" s="511">
        <f t="shared" si="153"/>
        <v>0</v>
      </c>
      <c r="HG179" s="511">
        <f t="shared" si="154"/>
        <v>0</v>
      </c>
      <c r="HH179" s="511">
        <f t="shared" si="155"/>
        <v>0</v>
      </c>
      <c r="HI179" s="511">
        <f t="shared" si="156"/>
        <v>0</v>
      </c>
      <c r="HJ179" s="511">
        <f t="shared" si="157"/>
        <v>0</v>
      </c>
      <c r="HK179" s="511">
        <f t="shared" si="158"/>
        <v>0</v>
      </c>
      <c r="HL179" s="511">
        <f t="shared" si="159"/>
        <v>0</v>
      </c>
      <c r="HM179" s="511">
        <f t="shared" si="160"/>
        <v>0</v>
      </c>
      <c r="HN179" s="511">
        <f t="shared" si="161"/>
        <v>0</v>
      </c>
      <c r="HO179" s="511">
        <f t="shared" si="162"/>
        <v>0</v>
      </c>
      <c r="HP179" s="511">
        <f t="shared" si="163"/>
        <v>0</v>
      </c>
      <c r="HQ179" s="511">
        <f t="shared" si="164"/>
        <v>0</v>
      </c>
      <c r="HR179" s="511">
        <f t="shared" si="165"/>
        <v>0</v>
      </c>
      <c r="HS179" s="511">
        <f t="shared" si="166"/>
        <v>0</v>
      </c>
      <c r="HT179" s="511">
        <f t="shared" si="167"/>
        <v>0</v>
      </c>
      <c r="HU179" s="511">
        <f t="shared" si="168"/>
        <v>0</v>
      </c>
      <c r="HW179" s="534">
        <f>IF(EXACT(A179,LCI!A21),LCI!O21,-1*10^6)</f>
        <v>0</v>
      </c>
      <c r="HX179" s="534">
        <f t="shared" si="169"/>
        <v>0</v>
      </c>
      <c r="HY179" s="534">
        <f t="shared" si="170"/>
        <v>0</v>
      </c>
      <c r="HZ179" s="534">
        <f t="shared" si="171"/>
        <v>0</v>
      </c>
      <c r="IA179" s="534">
        <f t="shared" si="172"/>
        <v>0</v>
      </c>
      <c r="IB179" s="534">
        <f t="shared" si="173"/>
        <v>0</v>
      </c>
      <c r="IC179" s="534">
        <f t="shared" si="174"/>
        <v>0</v>
      </c>
      <c r="ID179" s="534">
        <f t="shared" si="175"/>
        <v>0</v>
      </c>
      <c r="IE179" s="534">
        <f t="shared" si="176"/>
        <v>0</v>
      </c>
      <c r="IF179" s="534">
        <f t="shared" si="177"/>
        <v>0</v>
      </c>
      <c r="IG179" s="534">
        <f t="shared" si="178"/>
        <v>0</v>
      </c>
      <c r="IH179" s="534">
        <f t="shared" si="179"/>
        <v>0</v>
      </c>
      <c r="II179" s="534">
        <f t="shared" si="180"/>
        <v>0</v>
      </c>
      <c r="IJ179" s="534">
        <f t="shared" si="181"/>
        <v>0</v>
      </c>
      <c r="IK179" s="534">
        <f t="shared" si="182"/>
        <v>0</v>
      </c>
      <c r="IL179" s="534">
        <f t="shared" si="183"/>
        <v>0</v>
      </c>
      <c r="IM179" s="534">
        <f t="shared" si="184"/>
        <v>0</v>
      </c>
      <c r="IN179" s="534">
        <f t="shared" si="185"/>
        <v>0</v>
      </c>
      <c r="IO179" s="534">
        <f t="shared" si="186"/>
        <v>0</v>
      </c>
      <c r="IP179" s="534">
        <f t="shared" si="187"/>
        <v>0</v>
      </c>
      <c r="IQ179" s="534">
        <f t="shared" si="188"/>
        <v>0</v>
      </c>
      <c r="IR179" s="534">
        <f t="shared" si="189"/>
        <v>0</v>
      </c>
      <c r="IT179" s="531">
        <f>IF(EXACT(A179,LCI!A21),LCI!P21,-1*10^6)</f>
        <v>0</v>
      </c>
      <c r="IU179" s="531">
        <f t="shared" si="190"/>
        <v>0</v>
      </c>
      <c r="IV179" s="531">
        <f t="shared" si="191"/>
        <v>0</v>
      </c>
      <c r="IW179" s="531">
        <f t="shared" si="192"/>
        <v>0</v>
      </c>
      <c r="IX179" s="531">
        <f t="shared" si="193"/>
        <v>0</v>
      </c>
      <c r="IY179" s="531">
        <f t="shared" si="194"/>
        <v>0</v>
      </c>
      <c r="IZ179" s="531">
        <f t="shared" si="195"/>
        <v>0</v>
      </c>
      <c r="JA179" s="531">
        <f t="shared" si="196"/>
        <v>0</v>
      </c>
      <c r="JB179" s="531">
        <f t="shared" si="197"/>
        <v>0</v>
      </c>
      <c r="JC179" s="531">
        <f t="shared" si="198"/>
        <v>0</v>
      </c>
      <c r="JD179" s="531">
        <f t="shared" si="199"/>
        <v>0</v>
      </c>
      <c r="JE179" s="531">
        <f t="shared" si="200"/>
        <v>0</v>
      </c>
      <c r="JF179" s="531">
        <f t="shared" si="201"/>
        <v>0</v>
      </c>
      <c r="JG179" s="531">
        <f t="shared" si="202"/>
        <v>0</v>
      </c>
      <c r="JH179" s="531">
        <f t="shared" si="203"/>
        <v>0</v>
      </c>
      <c r="JI179" s="531">
        <f t="shared" si="204"/>
        <v>0</v>
      </c>
      <c r="JJ179" s="531">
        <f t="shared" si="205"/>
        <v>0</v>
      </c>
      <c r="JK179" s="531">
        <f t="shared" si="206"/>
        <v>0</v>
      </c>
      <c r="JL179" s="531">
        <f t="shared" si="207"/>
        <v>0</v>
      </c>
      <c r="JM179" s="531">
        <f t="shared" si="208"/>
        <v>0</v>
      </c>
      <c r="JN179" s="531">
        <f t="shared" si="209"/>
        <v>0</v>
      </c>
      <c r="JO179" s="531">
        <f t="shared" si="210"/>
        <v>0</v>
      </c>
      <c r="JQ179" s="532">
        <f>IF(EXACT(A179,LCI!A21),LCI!Q21,-1*10^6)</f>
        <v>0</v>
      </c>
      <c r="JR179" s="532">
        <f t="shared" si="211"/>
        <v>0</v>
      </c>
      <c r="JS179" s="532">
        <f t="shared" si="212"/>
        <v>0</v>
      </c>
      <c r="JT179" s="532">
        <f t="shared" si="213"/>
        <v>0</v>
      </c>
      <c r="JU179" s="532">
        <f t="shared" si="214"/>
        <v>0</v>
      </c>
      <c r="JV179" s="532">
        <f t="shared" si="215"/>
        <v>0</v>
      </c>
      <c r="JW179" s="532">
        <f t="shared" si="216"/>
        <v>0</v>
      </c>
      <c r="JX179" s="532">
        <f t="shared" si="217"/>
        <v>0</v>
      </c>
      <c r="JY179" s="532">
        <f t="shared" si="218"/>
        <v>0</v>
      </c>
      <c r="JZ179" s="532">
        <f t="shared" si="219"/>
        <v>0</v>
      </c>
      <c r="KA179" s="532">
        <f t="shared" si="220"/>
        <v>0</v>
      </c>
      <c r="KB179" s="532">
        <f t="shared" si="221"/>
        <v>0</v>
      </c>
      <c r="KC179" s="532">
        <f t="shared" si="222"/>
        <v>0</v>
      </c>
      <c r="KD179" s="532">
        <f t="shared" si="223"/>
        <v>0</v>
      </c>
      <c r="KE179" s="532">
        <f t="shared" si="224"/>
        <v>0</v>
      </c>
      <c r="KF179" s="532">
        <f t="shared" si="225"/>
        <v>0</v>
      </c>
      <c r="KG179" s="532">
        <f t="shared" si="226"/>
        <v>0</v>
      </c>
      <c r="KH179" s="532">
        <f t="shared" si="227"/>
        <v>0</v>
      </c>
      <c r="KI179" s="532">
        <f t="shared" si="228"/>
        <v>0</v>
      </c>
      <c r="KJ179" s="532">
        <f t="shared" si="229"/>
        <v>0</v>
      </c>
      <c r="KK179" s="532">
        <f t="shared" si="230"/>
        <v>0</v>
      </c>
      <c r="KL179" s="532">
        <f t="shared" si="231"/>
        <v>0</v>
      </c>
      <c r="KN179" s="533">
        <f>IF(EXACT(A179,LCI!A21),LCI!R21,-1*10^6)</f>
        <v>0</v>
      </c>
      <c r="KO179" s="533">
        <f t="shared" si="232"/>
        <v>0</v>
      </c>
      <c r="KP179" s="533">
        <f t="shared" si="233"/>
        <v>0</v>
      </c>
      <c r="KQ179" s="533">
        <f t="shared" si="234"/>
        <v>0</v>
      </c>
      <c r="KR179" s="533">
        <f t="shared" si="235"/>
        <v>0</v>
      </c>
      <c r="KS179" s="533">
        <f t="shared" si="236"/>
        <v>0</v>
      </c>
      <c r="KT179" s="533">
        <f t="shared" si="237"/>
        <v>0</v>
      </c>
      <c r="KU179" s="533">
        <f t="shared" si="238"/>
        <v>0</v>
      </c>
      <c r="KV179" s="533">
        <f t="shared" si="239"/>
        <v>0</v>
      </c>
      <c r="KW179" s="533">
        <f t="shared" si="240"/>
        <v>0</v>
      </c>
      <c r="KX179" s="533">
        <f t="shared" si="241"/>
        <v>0</v>
      </c>
      <c r="KY179" s="533">
        <f t="shared" si="242"/>
        <v>0</v>
      </c>
      <c r="KZ179" s="533">
        <f t="shared" si="243"/>
        <v>0</v>
      </c>
      <c r="LA179" s="533">
        <f t="shared" si="244"/>
        <v>0</v>
      </c>
      <c r="LB179" s="533">
        <f t="shared" si="245"/>
        <v>0</v>
      </c>
      <c r="LC179" s="533">
        <f t="shared" si="246"/>
        <v>0</v>
      </c>
      <c r="LD179" s="533">
        <f t="shared" si="247"/>
        <v>0</v>
      </c>
      <c r="LE179" s="533">
        <f t="shared" si="248"/>
        <v>0</v>
      </c>
      <c r="LF179" s="533">
        <f t="shared" si="249"/>
        <v>0</v>
      </c>
      <c r="LG179" s="533">
        <f t="shared" si="250"/>
        <v>0</v>
      </c>
      <c r="LH179" s="533">
        <f t="shared" si="251"/>
        <v>0</v>
      </c>
      <c r="LI179" s="533">
        <f t="shared" si="252"/>
        <v>0</v>
      </c>
    </row>
    <row r="180" spans="1:321" x14ac:dyDescent="0.25">
      <c r="A180" s="14" t="str">
        <f>LCI!A22</f>
        <v>Forestry Seed (cuttings/yr)</v>
      </c>
      <c r="B180" s="42">
        <f>B18</f>
        <v>0</v>
      </c>
      <c r="C180" s="42">
        <f t="shared" ref="C180:P180" si="289">C18</f>
        <v>0</v>
      </c>
      <c r="D180" s="42">
        <f t="shared" si="289"/>
        <v>0</v>
      </c>
      <c r="E180" s="42">
        <f t="shared" si="289"/>
        <v>0</v>
      </c>
      <c r="F180" s="42">
        <f t="shared" si="289"/>
        <v>0</v>
      </c>
      <c r="G180" s="42">
        <f t="shared" si="289"/>
        <v>0</v>
      </c>
      <c r="H180" s="42">
        <f t="shared" si="289"/>
        <v>0</v>
      </c>
      <c r="I180" s="42">
        <f t="shared" si="289"/>
        <v>0</v>
      </c>
      <c r="J180" s="42">
        <f t="shared" si="289"/>
        <v>18082</v>
      </c>
      <c r="K180" s="42">
        <f t="shared" si="289"/>
        <v>0</v>
      </c>
      <c r="L180" s="42">
        <f t="shared" ref="L180" si="290">L55</f>
        <v>0</v>
      </c>
      <c r="M180" s="42">
        <f t="shared" si="289"/>
        <v>0</v>
      </c>
      <c r="N180" s="42">
        <f t="shared" si="289"/>
        <v>0</v>
      </c>
      <c r="O180" s="257">
        <f t="shared" si="289"/>
        <v>0</v>
      </c>
      <c r="P180" s="251">
        <f t="shared" si="289"/>
        <v>0</v>
      </c>
      <c r="Q180" s="251"/>
      <c r="R180" s="251"/>
      <c r="S180" s="251"/>
      <c r="T180" s="268"/>
      <c r="U180" s="251"/>
      <c r="V180" s="251"/>
      <c r="X180" s="45">
        <f>IF(EXACT(A180,LCI!A22),LCI!G22,-1*10^6)</f>
        <v>0.06</v>
      </c>
      <c r="Y180" s="47">
        <f t="shared" si="45"/>
        <v>0</v>
      </c>
      <c r="Z180" s="47">
        <f t="shared" si="46"/>
        <v>0</v>
      </c>
      <c r="AA180" s="47">
        <f t="shared" si="47"/>
        <v>0</v>
      </c>
      <c r="AB180" s="47">
        <f t="shared" si="48"/>
        <v>0</v>
      </c>
      <c r="AC180" s="47">
        <f t="shared" si="49"/>
        <v>0</v>
      </c>
      <c r="AD180" s="47">
        <f t="shared" ref="AD180:AD198" si="291">G180*$X180</f>
        <v>0</v>
      </c>
      <c r="AE180" s="47">
        <f t="shared" ref="AE180:AE198" si="292">H180*$X180</f>
        <v>0</v>
      </c>
      <c r="AF180" s="47">
        <f t="shared" ref="AF180:AF198" si="293">I180*$X180</f>
        <v>0</v>
      </c>
      <c r="AG180" s="47">
        <f t="shared" ref="AG180:AG198" si="294">J180*$X180</f>
        <v>1084.92</v>
      </c>
      <c r="AH180" s="47">
        <f t="shared" ref="AH180:AH198" si="295">K180*$X180</f>
        <v>0</v>
      </c>
      <c r="AI180" s="47">
        <f t="shared" ref="AI180:AI198" si="296">L180*$X180</f>
        <v>0</v>
      </c>
      <c r="AJ180" s="47">
        <f t="shared" si="288"/>
        <v>0</v>
      </c>
      <c r="AK180" s="47">
        <f t="shared" si="50"/>
        <v>0</v>
      </c>
      <c r="AL180" s="262">
        <f t="shared" si="51"/>
        <v>0</v>
      </c>
      <c r="AM180" s="260">
        <f t="shared" si="52"/>
        <v>0</v>
      </c>
      <c r="AN180" s="260">
        <f t="shared" si="53"/>
        <v>0</v>
      </c>
      <c r="AO180" s="260">
        <f t="shared" si="54"/>
        <v>0</v>
      </c>
      <c r="AP180" s="260">
        <f t="shared" si="55"/>
        <v>0</v>
      </c>
      <c r="AQ180" s="260">
        <f t="shared" si="56"/>
        <v>0</v>
      </c>
      <c r="AR180" s="260">
        <f t="shared" si="57"/>
        <v>0</v>
      </c>
      <c r="AS180" s="260">
        <f t="shared" si="58"/>
        <v>0</v>
      </c>
      <c r="AU180" s="41">
        <f>IF(EXACT(A180,LCI!A22),LCI!H22,-1*10^6)</f>
        <v>13.950000000000001</v>
      </c>
      <c r="AV180" s="71">
        <f t="shared" si="9"/>
        <v>0</v>
      </c>
      <c r="AW180" s="71">
        <f t="shared" si="10"/>
        <v>0</v>
      </c>
      <c r="AX180" s="71">
        <f t="shared" si="11"/>
        <v>0</v>
      </c>
      <c r="AY180" s="71">
        <f t="shared" si="12"/>
        <v>0</v>
      </c>
      <c r="AZ180" s="71">
        <f t="shared" si="13"/>
        <v>0</v>
      </c>
      <c r="BA180" s="71">
        <f t="shared" si="14"/>
        <v>0</v>
      </c>
      <c r="BB180" s="71">
        <f t="shared" si="15"/>
        <v>0</v>
      </c>
      <c r="BC180" s="71">
        <f t="shared" si="16"/>
        <v>0</v>
      </c>
      <c r="BD180" s="520">
        <f t="shared" si="17"/>
        <v>252243.90000000002</v>
      </c>
      <c r="BE180" s="521">
        <f t="shared" si="18"/>
        <v>0</v>
      </c>
      <c r="BF180" s="71">
        <f t="shared" si="19"/>
        <v>0</v>
      </c>
      <c r="BG180" s="521">
        <f t="shared" si="278"/>
        <v>0</v>
      </c>
      <c r="BH180" s="529">
        <f t="shared" si="263"/>
        <v>0</v>
      </c>
      <c r="BI180" s="71">
        <f t="shared" si="254"/>
        <v>0</v>
      </c>
      <c r="BJ180" s="71">
        <f t="shared" si="255"/>
        <v>0</v>
      </c>
      <c r="BK180" s="71">
        <f t="shared" si="256"/>
        <v>0</v>
      </c>
      <c r="BL180" s="71">
        <f t="shared" si="257"/>
        <v>0</v>
      </c>
      <c r="BM180" s="71">
        <f t="shared" si="258"/>
        <v>0</v>
      </c>
      <c r="BN180" s="71">
        <f t="shared" si="259"/>
        <v>0</v>
      </c>
      <c r="BO180" s="71">
        <f t="shared" si="260"/>
        <v>0</v>
      </c>
      <c r="BP180" s="71">
        <f t="shared" si="261"/>
        <v>0</v>
      </c>
      <c r="BR180" s="507">
        <f>IF(EXACT(A180,LCI!A22),LCI!I22,-1*10^6)</f>
        <v>3.7765899999999997E-5</v>
      </c>
      <c r="BS180" s="507">
        <f t="shared" si="59"/>
        <v>0</v>
      </c>
      <c r="BT180" s="507">
        <f t="shared" si="60"/>
        <v>0</v>
      </c>
      <c r="BU180" s="507">
        <f t="shared" si="60"/>
        <v>0</v>
      </c>
      <c r="BV180" s="507">
        <f t="shared" si="60"/>
        <v>0</v>
      </c>
      <c r="BW180" s="507">
        <f t="shared" si="60"/>
        <v>0</v>
      </c>
      <c r="BX180" s="507">
        <f t="shared" si="60"/>
        <v>0</v>
      </c>
      <c r="BY180" s="507">
        <f t="shared" si="60"/>
        <v>0</v>
      </c>
      <c r="BZ180" s="507">
        <f t="shared" si="280"/>
        <v>0</v>
      </c>
      <c r="CA180" s="507">
        <f t="shared" si="280"/>
        <v>0.6828830038</v>
      </c>
      <c r="CB180" s="507">
        <f t="shared" si="280"/>
        <v>0</v>
      </c>
      <c r="CC180" s="507">
        <f t="shared" si="280"/>
        <v>0</v>
      </c>
      <c r="CD180" s="507">
        <f t="shared" si="280"/>
        <v>0</v>
      </c>
      <c r="CE180" s="507">
        <f t="shared" si="280"/>
        <v>0</v>
      </c>
      <c r="CF180" s="507">
        <f t="shared" si="281"/>
        <v>0</v>
      </c>
      <c r="CG180" s="507">
        <f t="shared" si="281"/>
        <v>0</v>
      </c>
      <c r="CH180" s="507">
        <f t="shared" si="281"/>
        <v>0</v>
      </c>
      <c r="CI180" s="507">
        <f t="shared" si="281"/>
        <v>0</v>
      </c>
      <c r="CJ180" s="507">
        <f t="shared" si="276"/>
        <v>0</v>
      </c>
      <c r="CK180" s="507">
        <f t="shared" si="61"/>
        <v>0</v>
      </c>
      <c r="CL180" s="507">
        <f t="shared" si="61"/>
        <v>0</v>
      </c>
      <c r="CM180" s="507">
        <f t="shared" si="61"/>
        <v>0</v>
      </c>
      <c r="CO180" s="511">
        <f>IF(EXACT(A180,LCI!A22),LCI!F22,-1*10^6)</f>
        <v>0.1</v>
      </c>
      <c r="CP180" s="511">
        <f t="shared" si="62"/>
        <v>0</v>
      </c>
      <c r="CQ180" s="511">
        <f t="shared" si="62"/>
        <v>0</v>
      </c>
      <c r="CR180" s="511">
        <f t="shared" si="62"/>
        <v>0</v>
      </c>
      <c r="CS180" s="511">
        <f t="shared" si="62"/>
        <v>0</v>
      </c>
      <c r="CT180" s="511">
        <f t="shared" si="62"/>
        <v>0</v>
      </c>
      <c r="CU180" s="511">
        <f t="shared" si="62"/>
        <v>0</v>
      </c>
      <c r="CV180" s="511">
        <f t="shared" si="282"/>
        <v>0</v>
      </c>
      <c r="CW180" s="511">
        <f t="shared" si="282"/>
        <v>0</v>
      </c>
      <c r="CX180" s="511">
        <f t="shared" si="282"/>
        <v>1808.2</v>
      </c>
      <c r="CY180" s="511">
        <f t="shared" si="282"/>
        <v>0</v>
      </c>
      <c r="CZ180" s="511">
        <f t="shared" si="282"/>
        <v>0</v>
      </c>
      <c r="DA180" s="511">
        <f t="shared" si="282"/>
        <v>0</v>
      </c>
      <c r="DB180" s="511">
        <f t="shared" si="283"/>
        <v>0</v>
      </c>
      <c r="DC180" s="511">
        <f t="shared" si="283"/>
        <v>0</v>
      </c>
      <c r="DD180" s="511">
        <f t="shared" si="283"/>
        <v>0</v>
      </c>
      <c r="DE180" s="511">
        <f t="shared" si="283"/>
        <v>0</v>
      </c>
      <c r="DF180" s="511">
        <f t="shared" si="275"/>
        <v>0</v>
      </c>
      <c r="DG180" s="511">
        <f t="shared" si="63"/>
        <v>0</v>
      </c>
      <c r="DH180" s="511">
        <f t="shared" si="63"/>
        <v>0</v>
      </c>
      <c r="DI180" s="511">
        <f t="shared" si="63"/>
        <v>0</v>
      </c>
      <c r="DJ180" s="511">
        <f t="shared" si="63"/>
        <v>0</v>
      </c>
      <c r="DL180" s="530">
        <f>IF(EXACT(A180,LCI!A22),LCI!J22,-1*10^6)</f>
        <v>1.7600000000000001E-3</v>
      </c>
      <c r="DM180" s="530">
        <f t="shared" si="64"/>
        <v>0</v>
      </c>
      <c r="DN180" s="530">
        <f t="shared" si="65"/>
        <v>0</v>
      </c>
      <c r="DO180" s="530">
        <f t="shared" si="66"/>
        <v>0</v>
      </c>
      <c r="DP180" s="530">
        <f t="shared" si="67"/>
        <v>0</v>
      </c>
      <c r="DQ180" s="530">
        <f t="shared" si="68"/>
        <v>0</v>
      </c>
      <c r="DR180" s="530">
        <f t="shared" si="69"/>
        <v>0</v>
      </c>
      <c r="DS180" s="530">
        <f t="shared" si="70"/>
        <v>0</v>
      </c>
      <c r="DT180" s="530">
        <f t="shared" si="71"/>
        <v>0</v>
      </c>
      <c r="DU180" s="530">
        <f t="shared" si="72"/>
        <v>31.82432</v>
      </c>
      <c r="DV180" s="530">
        <f t="shared" si="73"/>
        <v>0</v>
      </c>
      <c r="DW180" s="530">
        <f t="shared" si="74"/>
        <v>0</v>
      </c>
      <c r="DX180" s="530">
        <f t="shared" si="75"/>
        <v>0</v>
      </c>
      <c r="DY180" s="530">
        <f t="shared" si="76"/>
        <v>0</v>
      </c>
      <c r="DZ180" s="530">
        <f t="shared" si="77"/>
        <v>0</v>
      </c>
      <c r="EA180" s="530">
        <f t="shared" si="78"/>
        <v>0</v>
      </c>
      <c r="EB180" s="530">
        <f t="shared" si="79"/>
        <v>0</v>
      </c>
      <c r="EC180" s="530">
        <f t="shared" si="80"/>
        <v>0</v>
      </c>
      <c r="ED180" s="530">
        <f t="shared" si="81"/>
        <v>0</v>
      </c>
      <c r="EE180" s="530">
        <f t="shared" si="82"/>
        <v>0</v>
      </c>
      <c r="EF180" s="530">
        <f t="shared" si="83"/>
        <v>0</v>
      </c>
      <c r="EG180" s="530">
        <f t="shared" si="84"/>
        <v>0</v>
      </c>
      <c r="EI180" s="535">
        <f>IF(EXACT(A180,LCI!A22),LCI!K22,-1*10^6)</f>
        <v>1.78855E-9</v>
      </c>
      <c r="EJ180" s="531">
        <f t="shared" si="85"/>
        <v>0</v>
      </c>
      <c r="EK180" s="536">
        <f t="shared" si="86"/>
        <v>0</v>
      </c>
      <c r="EL180" s="531">
        <f t="shared" si="87"/>
        <v>0</v>
      </c>
      <c r="EM180" s="531">
        <f t="shared" si="88"/>
        <v>0</v>
      </c>
      <c r="EN180" s="531">
        <f t="shared" si="89"/>
        <v>0</v>
      </c>
      <c r="EO180" s="531">
        <f t="shared" si="90"/>
        <v>0</v>
      </c>
      <c r="EP180" s="531">
        <f t="shared" si="91"/>
        <v>0</v>
      </c>
      <c r="EQ180" s="531">
        <f t="shared" si="92"/>
        <v>0</v>
      </c>
      <c r="ER180" s="531">
        <f t="shared" si="93"/>
        <v>3.2340561099999998E-5</v>
      </c>
      <c r="ES180" s="531">
        <f t="shared" si="94"/>
        <v>0</v>
      </c>
      <c r="ET180" s="531">
        <f t="shared" si="95"/>
        <v>0</v>
      </c>
      <c r="EU180" s="531">
        <f t="shared" si="96"/>
        <v>0</v>
      </c>
      <c r="EV180" s="531">
        <f t="shared" si="97"/>
        <v>0</v>
      </c>
      <c r="EW180" s="531">
        <f t="shared" si="98"/>
        <v>0</v>
      </c>
      <c r="EX180" s="531">
        <f t="shared" si="99"/>
        <v>0</v>
      </c>
      <c r="EY180" s="531">
        <f t="shared" si="100"/>
        <v>0</v>
      </c>
      <c r="EZ180" s="531">
        <f t="shared" si="101"/>
        <v>0</v>
      </c>
      <c r="FA180" s="531">
        <f t="shared" si="102"/>
        <v>0</v>
      </c>
      <c r="FB180" s="531">
        <f t="shared" si="103"/>
        <v>0</v>
      </c>
      <c r="FC180" s="531">
        <f t="shared" si="104"/>
        <v>0</v>
      </c>
      <c r="FD180" s="531">
        <f t="shared" si="105"/>
        <v>0</v>
      </c>
      <c r="FF180" s="532">
        <f>IF(EXACT(A180,LCI!A22),LCI!L22,-1*10^6)</f>
        <v>1.06E-3</v>
      </c>
      <c r="FG180" s="532">
        <f t="shared" si="106"/>
        <v>0</v>
      </c>
      <c r="FH180" s="532">
        <f t="shared" si="107"/>
        <v>0</v>
      </c>
      <c r="FI180" s="532">
        <f t="shared" si="108"/>
        <v>0</v>
      </c>
      <c r="FJ180" s="532">
        <f t="shared" si="109"/>
        <v>0</v>
      </c>
      <c r="FK180" s="532">
        <f t="shared" si="110"/>
        <v>0</v>
      </c>
      <c r="FL180" s="532">
        <f t="shared" si="111"/>
        <v>0</v>
      </c>
      <c r="FM180" s="532">
        <f t="shared" si="112"/>
        <v>0</v>
      </c>
      <c r="FN180" s="532">
        <f t="shared" si="113"/>
        <v>0</v>
      </c>
      <c r="FO180" s="532">
        <f t="shared" si="114"/>
        <v>19.166920000000001</v>
      </c>
      <c r="FP180" s="532">
        <f t="shared" si="115"/>
        <v>0</v>
      </c>
      <c r="FQ180" s="532">
        <f t="shared" si="116"/>
        <v>0</v>
      </c>
      <c r="FR180" s="532">
        <f t="shared" si="117"/>
        <v>0</v>
      </c>
      <c r="FS180" s="532">
        <f t="shared" si="118"/>
        <v>0</v>
      </c>
      <c r="FT180" s="532">
        <f t="shared" si="119"/>
        <v>0</v>
      </c>
      <c r="FU180" s="532">
        <f t="shared" si="120"/>
        <v>0</v>
      </c>
      <c r="FV180" s="532">
        <f t="shared" si="121"/>
        <v>0</v>
      </c>
      <c r="FW180" s="532">
        <f t="shared" si="122"/>
        <v>0</v>
      </c>
      <c r="FX180" s="532">
        <f t="shared" si="123"/>
        <v>0</v>
      </c>
      <c r="FY180" s="532">
        <f t="shared" si="124"/>
        <v>0</v>
      </c>
      <c r="FZ180" s="532">
        <f t="shared" si="125"/>
        <v>0</v>
      </c>
      <c r="GA180" s="532">
        <f t="shared" si="126"/>
        <v>0</v>
      </c>
      <c r="GC180" s="533">
        <f>IF(EXACT(A180,LCI!A22),LCI!M22,-1*10^6)</f>
        <v>3.0373800000000001E-9</v>
      </c>
      <c r="GD180" s="533">
        <f t="shared" si="127"/>
        <v>0</v>
      </c>
      <c r="GE180" s="533">
        <f t="shared" si="128"/>
        <v>0</v>
      </c>
      <c r="GF180" s="533">
        <f t="shared" si="129"/>
        <v>0</v>
      </c>
      <c r="GG180" s="533">
        <f t="shared" si="130"/>
        <v>0</v>
      </c>
      <c r="GH180" s="533">
        <f t="shared" si="131"/>
        <v>0</v>
      </c>
      <c r="GI180" s="533">
        <f t="shared" si="132"/>
        <v>0</v>
      </c>
      <c r="GJ180" s="533">
        <f t="shared" si="133"/>
        <v>0</v>
      </c>
      <c r="GK180" s="533">
        <f t="shared" si="134"/>
        <v>0</v>
      </c>
      <c r="GL180" s="533">
        <f t="shared" si="135"/>
        <v>5.4921905160000004E-5</v>
      </c>
      <c r="GM180" s="533">
        <f t="shared" si="136"/>
        <v>0</v>
      </c>
      <c r="GN180" s="533">
        <f t="shared" si="137"/>
        <v>0</v>
      </c>
      <c r="GO180" s="533">
        <f t="shared" si="138"/>
        <v>0</v>
      </c>
      <c r="GP180" s="533">
        <f t="shared" si="139"/>
        <v>0</v>
      </c>
      <c r="GQ180" s="533">
        <f t="shared" si="140"/>
        <v>0</v>
      </c>
      <c r="GR180" s="533">
        <f t="shared" si="141"/>
        <v>0</v>
      </c>
      <c r="GS180" s="533">
        <f t="shared" si="142"/>
        <v>0</v>
      </c>
      <c r="GT180" s="533">
        <f t="shared" si="143"/>
        <v>0</v>
      </c>
      <c r="GU180" s="533">
        <f t="shared" si="144"/>
        <v>0</v>
      </c>
      <c r="GV180" s="533">
        <f t="shared" si="145"/>
        <v>0</v>
      </c>
      <c r="GW180" s="533">
        <f t="shared" si="146"/>
        <v>0</v>
      </c>
      <c r="GX180" s="533">
        <f t="shared" si="147"/>
        <v>0</v>
      </c>
      <c r="GZ180" s="511">
        <f>IF(EXACT(A180,LCI!A22),LCI!N22,-1*10^6)</f>
        <v>2.0567599999999998E-9</v>
      </c>
      <c r="HA180" s="511">
        <f t="shared" si="148"/>
        <v>0</v>
      </c>
      <c r="HB180" s="511">
        <f t="shared" si="149"/>
        <v>0</v>
      </c>
      <c r="HC180" s="511">
        <f t="shared" si="150"/>
        <v>0</v>
      </c>
      <c r="HD180" s="511">
        <f t="shared" si="151"/>
        <v>0</v>
      </c>
      <c r="HE180" s="511">
        <f t="shared" si="152"/>
        <v>0</v>
      </c>
      <c r="HF180" s="511">
        <f t="shared" si="153"/>
        <v>0</v>
      </c>
      <c r="HG180" s="511">
        <f t="shared" si="154"/>
        <v>0</v>
      </c>
      <c r="HH180" s="511">
        <f t="shared" si="155"/>
        <v>0</v>
      </c>
      <c r="HI180" s="511">
        <f t="shared" si="156"/>
        <v>3.7190334319999996E-5</v>
      </c>
      <c r="HJ180" s="511">
        <f t="shared" si="157"/>
        <v>0</v>
      </c>
      <c r="HK180" s="511">
        <f t="shared" si="158"/>
        <v>0</v>
      </c>
      <c r="HL180" s="511">
        <f t="shared" si="159"/>
        <v>0</v>
      </c>
      <c r="HM180" s="511">
        <f t="shared" si="160"/>
        <v>0</v>
      </c>
      <c r="HN180" s="511">
        <f t="shared" si="161"/>
        <v>0</v>
      </c>
      <c r="HO180" s="511">
        <f t="shared" si="162"/>
        <v>0</v>
      </c>
      <c r="HP180" s="511">
        <f t="shared" si="163"/>
        <v>0</v>
      </c>
      <c r="HQ180" s="511">
        <f t="shared" si="164"/>
        <v>0</v>
      </c>
      <c r="HR180" s="511">
        <f t="shared" si="165"/>
        <v>0</v>
      </c>
      <c r="HS180" s="511">
        <f t="shared" si="166"/>
        <v>0</v>
      </c>
      <c r="HT180" s="511">
        <f t="shared" si="167"/>
        <v>0</v>
      </c>
      <c r="HU180" s="511">
        <f t="shared" si="168"/>
        <v>0</v>
      </c>
      <c r="HW180" s="534">
        <f>IF(EXACT(A180,LCI!A22),LCI!O22,-1*10^6)</f>
        <v>6.9589999999999999E-2</v>
      </c>
      <c r="HX180" s="534">
        <f t="shared" si="169"/>
        <v>0</v>
      </c>
      <c r="HY180" s="534">
        <f t="shared" si="170"/>
        <v>0</v>
      </c>
      <c r="HZ180" s="534">
        <f t="shared" si="171"/>
        <v>0</v>
      </c>
      <c r="IA180" s="534">
        <f t="shared" si="172"/>
        <v>0</v>
      </c>
      <c r="IB180" s="534">
        <f t="shared" si="173"/>
        <v>0</v>
      </c>
      <c r="IC180" s="534">
        <f t="shared" si="174"/>
        <v>0</v>
      </c>
      <c r="ID180" s="534">
        <f t="shared" si="175"/>
        <v>0</v>
      </c>
      <c r="IE180" s="534">
        <f t="shared" si="176"/>
        <v>0</v>
      </c>
      <c r="IF180" s="534">
        <f t="shared" si="177"/>
        <v>1258.32638</v>
      </c>
      <c r="IG180" s="534">
        <f t="shared" si="178"/>
        <v>0</v>
      </c>
      <c r="IH180" s="534">
        <f t="shared" si="179"/>
        <v>0</v>
      </c>
      <c r="II180" s="534">
        <f t="shared" si="180"/>
        <v>0</v>
      </c>
      <c r="IJ180" s="534">
        <f t="shared" si="181"/>
        <v>0</v>
      </c>
      <c r="IK180" s="534">
        <f t="shared" si="182"/>
        <v>0</v>
      </c>
      <c r="IL180" s="534">
        <f t="shared" si="183"/>
        <v>0</v>
      </c>
      <c r="IM180" s="534">
        <f t="shared" si="184"/>
        <v>0</v>
      </c>
      <c r="IN180" s="534">
        <f t="shared" si="185"/>
        <v>0</v>
      </c>
      <c r="IO180" s="534">
        <f t="shared" si="186"/>
        <v>0</v>
      </c>
      <c r="IP180" s="534">
        <f t="shared" si="187"/>
        <v>0</v>
      </c>
      <c r="IQ180" s="534">
        <f t="shared" si="188"/>
        <v>0</v>
      </c>
      <c r="IR180" s="534">
        <f t="shared" si="189"/>
        <v>0</v>
      </c>
      <c r="IT180" s="531">
        <f>IF(EXACT(A180,LCI!A22),LCI!P22,-1*10^6)</f>
        <v>1.24184E-5</v>
      </c>
      <c r="IU180" s="531">
        <f t="shared" si="190"/>
        <v>0</v>
      </c>
      <c r="IV180" s="531">
        <f t="shared" si="191"/>
        <v>0</v>
      </c>
      <c r="IW180" s="531">
        <f t="shared" si="192"/>
        <v>0</v>
      </c>
      <c r="IX180" s="531">
        <f t="shared" si="193"/>
        <v>0</v>
      </c>
      <c r="IY180" s="531">
        <f t="shared" si="194"/>
        <v>0</v>
      </c>
      <c r="IZ180" s="531">
        <f t="shared" si="195"/>
        <v>0</v>
      </c>
      <c r="JA180" s="531">
        <f t="shared" si="196"/>
        <v>0</v>
      </c>
      <c r="JB180" s="531">
        <f t="shared" si="197"/>
        <v>0</v>
      </c>
      <c r="JC180" s="531">
        <f t="shared" si="198"/>
        <v>0.22454950879999999</v>
      </c>
      <c r="JD180" s="531">
        <f t="shared" si="199"/>
        <v>0</v>
      </c>
      <c r="JE180" s="531">
        <f t="shared" si="200"/>
        <v>0</v>
      </c>
      <c r="JF180" s="531">
        <f t="shared" si="201"/>
        <v>0</v>
      </c>
      <c r="JG180" s="531">
        <f t="shared" si="202"/>
        <v>0</v>
      </c>
      <c r="JH180" s="531">
        <f t="shared" si="203"/>
        <v>0</v>
      </c>
      <c r="JI180" s="531">
        <f t="shared" si="204"/>
        <v>0</v>
      </c>
      <c r="JJ180" s="531">
        <f t="shared" si="205"/>
        <v>0</v>
      </c>
      <c r="JK180" s="531">
        <f t="shared" si="206"/>
        <v>0</v>
      </c>
      <c r="JL180" s="531">
        <f t="shared" si="207"/>
        <v>0</v>
      </c>
      <c r="JM180" s="531">
        <f t="shared" si="208"/>
        <v>0</v>
      </c>
      <c r="JN180" s="531">
        <f t="shared" si="209"/>
        <v>0</v>
      </c>
      <c r="JO180" s="531">
        <f t="shared" si="210"/>
        <v>0</v>
      </c>
      <c r="JQ180" s="532">
        <f>IF(EXACT(A180,LCI!A22),LCI!Q22,-1*10^6)</f>
        <v>1.1E-4</v>
      </c>
      <c r="JR180" s="532">
        <f t="shared" si="211"/>
        <v>0</v>
      </c>
      <c r="JS180" s="532">
        <f t="shared" si="212"/>
        <v>0</v>
      </c>
      <c r="JT180" s="532">
        <f t="shared" si="213"/>
        <v>0</v>
      </c>
      <c r="JU180" s="532">
        <f t="shared" si="214"/>
        <v>0</v>
      </c>
      <c r="JV180" s="532">
        <f t="shared" si="215"/>
        <v>0</v>
      </c>
      <c r="JW180" s="532">
        <f t="shared" si="216"/>
        <v>0</v>
      </c>
      <c r="JX180" s="532">
        <f t="shared" si="217"/>
        <v>0</v>
      </c>
      <c r="JY180" s="532">
        <f t="shared" si="218"/>
        <v>0</v>
      </c>
      <c r="JZ180" s="532">
        <f t="shared" si="219"/>
        <v>1.98902</v>
      </c>
      <c r="KA180" s="532">
        <f t="shared" si="220"/>
        <v>0</v>
      </c>
      <c r="KB180" s="532">
        <f t="shared" si="221"/>
        <v>0</v>
      </c>
      <c r="KC180" s="532">
        <f t="shared" si="222"/>
        <v>0</v>
      </c>
      <c r="KD180" s="532">
        <f t="shared" si="223"/>
        <v>0</v>
      </c>
      <c r="KE180" s="532">
        <f t="shared" si="224"/>
        <v>0</v>
      </c>
      <c r="KF180" s="532">
        <f t="shared" si="225"/>
        <v>0</v>
      </c>
      <c r="KG180" s="532">
        <f t="shared" si="226"/>
        <v>0</v>
      </c>
      <c r="KH180" s="532">
        <f t="shared" si="227"/>
        <v>0</v>
      </c>
      <c r="KI180" s="532">
        <f t="shared" si="228"/>
        <v>0</v>
      </c>
      <c r="KJ180" s="532">
        <f t="shared" si="229"/>
        <v>0</v>
      </c>
      <c r="KK180" s="532">
        <f t="shared" si="230"/>
        <v>0</v>
      </c>
      <c r="KL180" s="532">
        <f t="shared" si="231"/>
        <v>0</v>
      </c>
      <c r="KN180" s="533">
        <f>IF(EXACT(A180,LCI!A22),LCI!R22,-1*10^6)</f>
        <v>3.2809999999999999E-2</v>
      </c>
      <c r="KO180" s="533">
        <f t="shared" si="232"/>
        <v>0</v>
      </c>
      <c r="KP180" s="533">
        <f t="shared" si="233"/>
        <v>0</v>
      </c>
      <c r="KQ180" s="533">
        <f t="shared" si="234"/>
        <v>0</v>
      </c>
      <c r="KR180" s="533">
        <f t="shared" si="235"/>
        <v>0</v>
      </c>
      <c r="KS180" s="533">
        <f t="shared" si="236"/>
        <v>0</v>
      </c>
      <c r="KT180" s="533">
        <f t="shared" si="237"/>
        <v>0</v>
      </c>
      <c r="KU180" s="533">
        <f t="shared" si="238"/>
        <v>0</v>
      </c>
      <c r="KV180" s="533">
        <f t="shared" si="239"/>
        <v>0</v>
      </c>
      <c r="KW180" s="533">
        <f t="shared" si="240"/>
        <v>593.27041999999994</v>
      </c>
      <c r="KX180" s="533">
        <f t="shared" si="241"/>
        <v>0</v>
      </c>
      <c r="KY180" s="533">
        <f t="shared" si="242"/>
        <v>0</v>
      </c>
      <c r="KZ180" s="533">
        <f t="shared" si="243"/>
        <v>0</v>
      </c>
      <c r="LA180" s="533">
        <f t="shared" si="244"/>
        <v>0</v>
      </c>
      <c r="LB180" s="533">
        <f t="shared" si="245"/>
        <v>0</v>
      </c>
      <c r="LC180" s="533">
        <f t="shared" si="246"/>
        <v>0</v>
      </c>
      <c r="LD180" s="533">
        <f t="shared" si="247"/>
        <v>0</v>
      </c>
      <c r="LE180" s="533">
        <f t="shared" si="248"/>
        <v>0</v>
      </c>
      <c r="LF180" s="533">
        <f t="shared" si="249"/>
        <v>0</v>
      </c>
      <c r="LG180" s="533">
        <f t="shared" si="250"/>
        <v>0</v>
      </c>
      <c r="LH180" s="533">
        <f t="shared" si="251"/>
        <v>0</v>
      </c>
      <c r="LI180" s="533">
        <f t="shared" si="252"/>
        <v>0</v>
      </c>
    </row>
    <row r="181" spans="1:321" x14ac:dyDescent="0.25">
      <c r="A181" s="14" t="str">
        <f>LCI!A23</f>
        <v>FT Catalysts (kg/yr)</v>
      </c>
      <c r="B181" s="42">
        <f>B53</f>
        <v>0</v>
      </c>
      <c r="C181" s="42">
        <f t="shared" ref="C181:P181" si="297">C53</f>
        <v>0</v>
      </c>
      <c r="D181" s="42">
        <f t="shared" si="297"/>
        <v>0</v>
      </c>
      <c r="E181" s="42">
        <f t="shared" si="297"/>
        <v>0</v>
      </c>
      <c r="F181" s="42">
        <f t="shared" si="297"/>
        <v>0</v>
      </c>
      <c r="G181" s="42">
        <f t="shared" si="297"/>
        <v>0</v>
      </c>
      <c r="H181" s="42">
        <f t="shared" si="297"/>
        <v>0</v>
      </c>
      <c r="I181" s="42">
        <f t="shared" si="297"/>
        <v>0</v>
      </c>
      <c r="J181" s="42">
        <f t="shared" si="297"/>
        <v>0</v>
      </c>
      <c r="K181" s="42">
        <f t="shared" si="297"/>
        <v>0</v>
      </c>
      <c r="L181" s="42">
        <f t="shared" ref="L181" si="298">L56</f>
        <v>0</v>
      </c>
      <c r="M181" s="42">
        <f t="shared" si="297"/>
        <v>0</v>
      </c>
      <c r="N181" s="42">
        <f t="shared" si="297"/>
        <v>0</v>
      </c>
      <c r="O181" s="257">
        <f t="shared" si="297"/>
        <v>0</v>
      </c>
      <c r="P181" s="251">
        <f t="shared" si="297"/>
        <v>0</v>
      </c>
      <c r="Q181" s="251"/>
      <c r="R181" s="251"/>
      <c r="S181" s="251"/>
      <c r="T181" s="268"/>
      <c r="U181" s="251"/>
      <c r="V181" s="251"/>
      <c r="X181" s="45">
        <f>IF(EXACT(A181,LCI!A23),LCI!G23,-1*10^6)</f>
        <v>47.64</v>
      </c>
      <c r="Y181" s="47">
        <f t="shared" si="45"/>
        <v>0</v>
      </c>
      <c r="Z181" s="47">
        <f t="shared" si="46"/>
        <v>0</v>
      </c>
      <c r="AA181" s="47">
        <f t="shared" si="47"/>
        <v>0</v>
      </c>
      <c r="AB181" s="47">
        <f t="shared" si="48"/>
        <v>0</v>
      </c>
      <c r="AC181" s="47">
        <f t="shared" si="49"/>
        <v>0</v>
      </c>
      <c r="AD181" s="47">
        <f t="shared" si="291"/>
        <v>0</v>
      </c>
      <c r="AE181" s="47">
        <f t="shared" si="292"/>
        <v>0</v>
      </c>
      <c r="AF181" s="47">
        <f t="shared" si="293"/>
        <v>0</v>
      </c>
      <c r="AG181" s="47">
        <f t="shared" si="294"/>
        <v>0</v>
      </c>
      <c r="AH181" s="47">
        <f t="shared" si="295"/>
        <v>0</v>
      </c>
      <c r="AI181" s="47">
        <f t="shared" si="296"/>
        <v>0</v>
      </c>
      <c r="AJ181" s="47">
        <f t="shared" si="288"/>
        <v>0</v>
      </c>
      <c r="AK181" s="47">
        <f t="shared" si="50"/>
        <v>0</v>
      </c>
      <c r="AL181" s="262">
        <f t="shared" si="51"/>
        <v>0</v>
      </c>
      <c r="AM181" s="260">
        <f t="shared" si="52"/>
        <v>0</v>
      </c>
      <c r="AN181" s="260">
        <f t="shared" si="53"/>
        <v>0</v>
      </c>
      <c r="AO181" s="260">
        <f t="shared" si="54"/>
        <v>0</v>
      </c>
      <c r="AP181" s="260">
        <f t="shared" si="55"/>
        <v>0</v>
      </c>
      <c r="AQ181" s="260">
        <f t="shared" si="56"/>
        <v>0</v>
      </c>
      <c r="AR181" s="260">
        <f t="shared" si="57"/>
        <v>0</v>
      </c>
      <c r="AS181" s="260">
        <f t="shared" si="58"/>
        <v>0</v>
      </c>
      <c r="AU181" s="41">
        <f>IF(EXACT(A181,LCI!A23),LCI!H23,-1*10^6)</f>
        <v>9576</v>
      </c>
      <c r="AV181" s="71">
        <f t="shared" si="9"/>
        <v>0</v>
      </c>
      <c r="AW181" s="71">
        <f t="shared" si="10"/>
        <v>0</v>
      </c>
      <c r="AX181" s="71">
        <f t="shared" si="11"/>
        <v>0</v>
      </c>
      <c r="AY181" s="71">
        <f t="shared" si="12"/>
        <v>0</v>
      </c>
      <c r="AZ181" s="71">
        <f t="shared" si="13"/>
        <v>0</v>
      </c>
      <c r="BA181" s="71">
        <f t="shared" si="14"/>
        <v>0</v>
      </c>
      <c r="BB181" s="71">
        <f t="shared" si="15"/>
        <v>0</v>
      </c>
      <c r="BC181" s="71">
        <f t="shared" si="16"/>
        <v>0</v>
      </c>
      <c r="BD181" s="520">
        <f t="shared" si="17"/>
        <v>0</v>
      </c>
      <c r="BE181" s="521">
        <f t="shared" si="18"/>
        <v>0</v>
      </c>
      <c r="BF181" s="71">
        <f t="shared" si="19"/>
        <v>0</v>
      </c>
      <c r="BG181" s="521">
        <f t="shared" si="278"/>
        <v>0</v>
      </c>
      <c r="BH181" s="529">
        <f t="shared" si="263"/>
        <v>0</v>
      </c>
      <c r="BI181" s="71">
        <f t="shared" si="254"/>
        <v>0</v>
      </c>
      <c r="BJ181" s="71">
        <f t="shared" si="255"/>
        <v>0</v>
      </c>
      <c r="BK181" s="71">
        <f t="shared" si="256"/>
        <v>0</v>
      </c>
      <c r="BL181" s="71">
        <f t="shared" si="257"/>
        <v>0</v>
      </c>
      <c r="BM181" s="71">
        <f t="shared" si="258"/>
        <v>0</v>
      </c>
      <c r="BN181" s="71">
        <f t="shared" si="259"/>
        <v>0</v>
      </c>
      <c r="BO181" s="71">
        <f t="shared" si="260"/>
        <v>0</v>
      </c>
      <c r="BP181" s="71">
        <f t="shared" si="261"/>
        <v>0</v>
      </c>
      <c r="BR181" s="507">
        <f>IF(EXACT(A181,LCI!A23),LCI!I23,-1*10^6)</f>
        <v>0.28749999999999998</v>
      </c>
      <c r="BS181" s="507">
        <f t="shared" si="59"/>
        <v>0</v>
      </c>
      <c r="BT181" s="507">
        <f t="shared" si="60"/>
        <v>0</v>
      </c>
      <c r="BU181" s="507">
        <f t="shared" si="60"/>
        <v>0</v>
      </c>
      <c r="BV181" s="507">
        <f t="shared" si="60"/>
        <v>0</v>
      </c>
      <c r="BW181" s="507">
        <f t="shared" si="60"/>
        <v>0</v>
      </c>
      <c r="BX181" s="507">
        <f t="shared" si="60"/>
        <v>0</v>
      </c>
      <c r="BY181" s="507">
        <f t="shared" si="60"/>
        <v>0</v>
      </c>
      <c r="BZ181" s="507">
        <f t="shared" si="280"/>
        <v>0</v>
      </c>
      <c r="CA181" s="507">
        <f t="shared" si="280"/>
        <v>0</v>
      </c>
      <c r="CB181" s="507">
        <f t="shared" si="280"/>
        <v>0</v>
      </c>
      <c r="CC181" s="507">
        <f t="shared" si="280"/>
        <v>0</v>
      </c>
      <c r="CD181" s="507">
        <f t="shared" si="280"/>
        <v>0</v>
      </c>
      <c r="CE181" s="507">
        <f t="shared" si="280"/>
        <v>0</v>
      </c>
      <c r="CF181" s="507">
        <f t="shared" si="281"/>
        <v>0</v>
      </c>
      <c r="CG181" s="507">
        <f t="shared" si="281"/>
        <v>0</v>
      </c>
      <c r="CH181" s="507">
        <f t="shared" si="281"/>
        <v>0</v>
      </c>
      <c r="CI181" s="507">
        <f t="shared" si="281"/>
        <v>0</v>
      </c>
      <c r="CJ181" s="507">
        <f t="shared" si="276"/>
        <v>0</v>
      </c>
      <c r="CK181" s="507">
        <f t="shared" si="61"/>
        <v>0</v>
      </c>
      <c r="CL181" s="507">
        <f t="shared" si="61"/>
        <v>0</v>
      </c>
      <c r="CM181" s="507">
        <f t="shared" si="61"/>
        <v>0</v>
      </c>
      <c r="CO181" s="511">
        <f>IF(EXACT(A181,LCI!A23),LCI!F23,-1*10^6)</f>
        <v>134.19999999999999</v>
      </c>
      <c r="CP181" s="511">
        <f t="shared" si="62"/>
        <v>0</v>
      </c>
      <c r="CQ181" s="511">
        <f t="shared" si="62"/>
        <v>0</v>
      </c>
      <c r="CR181" s="511">
        <f t="shared" si="62"/>
        <v>0</v>
      </c>
      <c r="CS181" s="511">
        <f t="shared" si="62"/>
        <v>0</v>
      </c>
      <c r="CT181" s="511">
        <f t="shared" si="62"/>
        <v>0</v>
      </c>
      <c r="CU181" s="511">
        <f t="shared" si="62"/>
        <v>0</v>
      </c>
      <c r="CV181" s="511">
        <f t="shared" si="282"/>
        <v>0</v>
      </c>
      <c r="CW181" s="511">
        <f t="shared" si="282"/>
        <v>0</v>
      </c>
      <c r="CX181" s="511">
        <f t="shared" si="282"/>
        <v>0</v>
      </c>
      <c r="CY181" s="511">
        <f t="shared" si="282"/>
        <v>0</v>
      </c>
      <c r="CZ181" s="511">
        <f t="shared" si="282"/>
        <v>0</v>
      </c>
      <c r="DA181" s="511">
        <f t="shared" si="282"/>
        <v>0</v>
      </c>
      <c r="DB181" s="511">
        <f t="shared" si="283"/>
        <v>0</v>
      </c>
      <c r="DC181" s="511">
        <f t="shared" si="283"/>
        <v>0</v>
      </c>
      <c r="DD181" s="511">
        <f t="shared" si="283"/>
        <v>0</v>
      </c>
      <c r="DE181" s="511">
        <f t="shared" si="283"/>
        <v>0</v>
      </c>
      <c r="DF181" s="511">
        <f t="shared" si="275"/>
        <v>0</v>
      </c>
      <c r="DG181" s="511">
        <f t="shared" si="63"/>
        <v>0</v>
      </c>
      <c r="DH181" s="511">
        <f t="shared" si="63"/>
        <v>0</v>
      </c>
      <c r="DI181" s="511">
        <f t="shared" si="63"/>
        <v>0</v>
      </c>
      <c r="DJ181" s="511">
        <f t="shared" si="63"/>
        <v>0</v>
      </c>
      <c r="DL181" s="530">
        <f>IF(EXACT(A181,LCI!A23),LCI!J23,-1*10^6)</f>
        <v>0</v>
      </c>
      <c r="DM181" s="530">
        <f t="shared" si="64"/>
        <v>0</v>
      </c>
      <c r="DN181" s="530">
        <f t="shared" si="65"/>
        <v>0</v>
      </c>
      <c r="DO181" s="530">
        <f t="shared" si="66"/>
        <v>0</v>
      </c>
      <c r="DP181" s="530">
        <f t="shared" si="67"/>
        <v>0</v>
      </c>
      <c r="DQ181" s="530">
        <f t="shared" si="68"/>
        <v>0</v>
      </c>
      <c r="DR181" s="530">
        <f t="shared" si="69"/>
        <v>0</v>
      </c>
      <c r="DS181" s="530">
        <f t="shared" si="70"/>
        <v>0</v>
      </c>
      <c r="DT181" s="530">
        <f t="shared" si="71"/>
        <v>0</v>
      </c>
      <c r="DU181" s="530">
        <f t="shared" si="72"/>
        <v>0</v>
      </c>
      <c r="DV181" s="530">
        <f t="shared" si="73"/>
        <v>0</v>
      </c>
      <c r="DW181" s="530">
        <f t="shared" si="74"/>
        <v>0</v>
      </c>
      <c r="DX181" s="530">
        <f t="shared" si="75"/>
        <v>0</v>
      </c>
      <c r="DY181" s="530">
        <f t="shared" si="76"/>
        <v>0</v>
      </c>
      <c r="DZ181" s="530">
        <f t="shared" si="77"/>
        <v>0</v>
      </c>
      <c r="EA181" s="530">
        <f t="shared" si="78"/>
        <v>0</v>
      </c>
      <c r="EB181" s="530">
        <f t="shared" si="79"/>
        <v>0</v>
      </c>
      <c r="EC181" s="530">
        <f t="shared" si="80"/>
        <v>0</v>
      </c>
      <c r="ED181" s="530">
        <f t="shared" si="81"/>
        <v>0</v>
      </c>
      <c r="EE181" s="530">
        <f t="shared" si="82"/>
        <v>0</v>
      </c>
      <c r="EF181" s="530">
        <f t="shared" si="83"/>
        <v>0</v>
      </c>
      <c r="EG181" s="530">
        <f t="shared" si="84"/>
        <v>0</v>
      </c>
      <c r="EI181" s="535">
        <f>IF(EXACT(A181,LCI!A23),LCI!K23,-1*10^6)</f>
        <v>0</v>
      </c>
      <c r="EJ181" s="531">
        <f t="shared" si="85"/>
        <v>0</v>
      </c>
      <c r="EK181" s="536">
        <f t="shared" si="86"/>
        <v>0</v>
      </c>
      <c r="EL181" s="531">
        <f t="shared" si="87"/>
        <v>0</v>
      </c>
      <c r="EM181" s="531">
        <f t="shared" si="88"/>
        <v>0</v>
      </c>
      <c r="EN181" s="531">
        <f t="shared" si="89"/>
        <v>0</v>
      </c>
      <c r="EO181" s="531">
        <f t="shared" si="90"/>
        <v>0</v>
      </c>
      <c r="EP181" s="531">
        <f t="shared" si="91"/>
        <v>0</v>
      </c>
      <c r="EQ181" s="531">
        <f t="shared" si="92"/>
        <v>0</v>
      </c>
      <c r="ER181" s="531">
        <f t="shared" si="93"/>
        <v>0</v>
      </c>
      <c r="ES181" s="531">
        <f t="shared" si="94"/>
        <v>0</v>
      </c>
      <c r="ET181" s="531">
        <f t="shared" si="95"/>
        <v>0</v>
      </c>
      <c r="EU181" s="531">
        <f t="shared" si="96"/>
        <v>0</v>
      </c>
      <c r="EV181" s="531">
        <f t="shared" si="97"/>
        <v>0</v>
      </c>
      <c r="EW181" s="531">
        <f t="shared" si="98"/>
        <v>0</v>
      </c>
      <c r="EX181" s="531">
        <f t="shared" si="99"/>
        <v>0</v>
      </c>
      <c r="EY181" s="531">
        <f t="shared" si="100"/>
        <v>0</v>
      </c>
      <c r="EZ181" s="531">
        <f t="shared" si="101"/>
        <v>0</v>
      </c>
      <c r="FA181" s="531">
        <f t="shared" si="102"/>
        <v>0</v>
      </c>
      <c r="FB181" s="531">
        <f t="shared" si="103"/>
        <v>0</v>
      </c>
      <c r="FC181" s="531">
        <f t="shared" si="104"/>
        <v>0</v>
      </c>
      <c r="FD181" s="531">
        <f t="shared" si="105"/>
        <v>0</v>
      </c>
      <c r="FF181" s="532">
        <f>IF(EXACT(A181,LCI!A23),LCI!L23,-1*10^6)</f>
        <v>0</v>
      </c>
      <c r="FG181" s="532">
        <f t="shared" si="106"/>
        <v>0</v>
      </c>
      <c r="FH181" s="532">
        <f t="shared" si="107"/>
        <v>0</v>
      </c>
      <c r="FI181" s="532">
        <f t="shared" si="108"/>
        <v>0</v>
      </c>
      <c r="FJ181" s="532">
        <f t="shared" si="109"/>
        <v>0</v>
      </c>
      <c r="FK181" s="532">
        <f t="shared" si="110"/>
        <v>0</v>
      </c>
      <c r="FL181" s="532">
        <f t="shared" si="111"/>
        <v>0</v>
      </c>
      <c r="FM181" s="532">
        <f t="shared" si="112"/>
        <v>0</v>
      </c>
      <c r="FN181" s="532">
        <f t="shared" si="113"/>
        <v>0</v>
      </c>
      <c r="FO181" s="532">
        <f t="shared" si="114"/>
        <v>0</v>
      </c>
      <c r="FP181" s="532">
        <f t="shared" si="115"/>
        <v>0</v>
      </c>
      <c r="FQ181" s="532">
        <f t="shared" si="116"/>
        <v>0</v>
      </c>
      <c r="FR181" s="532">
        <f t="shared" si="117"/>
        <v>0</v>
      </c>
      <c r="FS181" s="532">
        <f t="shared" si="118"/>
        <v>0</v>
      </c>
      <c r="FT181" s="532">
        <f t="shared" si="119"/>
        <v>0</v>
      </c>
      <c r="FU181" s="532">
        <f t="shared" si="120"/>
        <v>0</v>
      </c>
      <c r="FV181" s="532">
        <f t="shared" si="121"/>
        <v>0</v>
      </c>
      <c r="FW181" s="532">
        <f t="shared" si="122"/>
        <v>0</v>
      </c>
      <c r="FX181" s="532">
        <f t="shared" si="123"/>
        <v>0</v>
      </c>
      <c r="FY181" s="532">
        <f t="shared" si="124"/>
        <v>0</v>
      </c>
      <c r="FZ181" s="532">
        <f t="shared" si="125"/>
        <v>0</v>
      </c>
      <c r="GA181" s="532">
        <f t="shared" si="126"/>
        <v>0</v>
      </c>
      <c r="GC181" s="533">
        <f>IF(EXACT(A181,LCI!A23),LCI!M23,-1*10^6)</f>
        <v>0</v>
      </c>
      <c r="GD181" s="533">
        <f t="shared" si="127"/>
        <v>0</v>
      </c>
      <c r="GE181" s="533">
        <f t="shared" si="128"/>
        <v>0</v>
      </c>
      <c r="GF181" s="533">
        <f t="shared" si="129"/>
        <v>0</v>
      </c>
      <c r="GG181" s="533">
        <f t="shared" si="130"/>
        <v>0</v>
      </c>
      <c r="GH181" s="533">
        <f t="shared" si="131"/>
        <v>0</v>
      </c>
      <c r="GI181" s="533">
        <f t="shared" si="132"/>
        <v>0</v>
      </c>
      <c r="GJ181" s="533">
        <f t="shared" si="133"/>
        <v>0</v>
      </c>
      <c r="GK181" s="533">
        <f t="shared" si="134"/>
        <v>0</v>
      </c>
      <c r="GL181" s="533">
        <f t="shared" si="135"/>
        <v>0</v>
      </c>
      <c r="GM181" s="533">
        <f t="shared" si="136"/>
        <v>0</v>
      </c>
      <c r="GN181" s="533">
        <f t="shared" si="137"/>
        <v>0</v>
      </c>
      <c r="GO181" s="533">
        <f t="shared" si="138"/>
        <v>0</v>
      </c>
      <c r="GP181" s="533">
        <f t="shared" si="139"/>
        <v>0</v>
      </c>
      <c r="GQ181" s="533">
        <f t="shared" si="140"/>
        <v>0</v>
      </c>
      <c r="GR181" s="533">
        <f t="shared" si="141"/>
        <v>0</v>
      </c>
      <c r="GS181" s="533">
        <f t="shared" si="142"/>
        <v>0</v>
      </c>
      <c r="GT181" s="533">
        <f t="shared" si="143"/>
        <v>0</v>
      </c>
      <c r="GU181" s="533">
        <f t="shared" si="144"/>
        <v>0</v>
      </c>
      <c r="GV181" s="533">
        <f t="shared" si="145"/>
        <v>0</v>
      </c>
      <c r="GW181" s="533">
        <f t="shared" si="146"/>
        <v>0</v>
      </c>
      <c r="GX181" s="533">
        <f t="shared" si="147"/>
        <v>0</v>
      </c>
      <c r="GZ181" s="511">
        <f>IF(EXACT(A181,LCI!A23),LCI!N23,-1*10^6)</f>
        <v>0</v>
      </c>
      <c r="HA181" s="511">
        <f t="shared" si="148"/>
        <v>0</v>
      </c>
      <c r="HB181" s="511">
        <f t="shared" si="149"/>
        <v>0</v>
      </c>
      <c r="HC181" s="511">
        <f t="shared" si="150"/>
        <v>0</v>
      </c>
      <c r="HD181" s="511">
        <f t="shared" si="151"/>
        <v>0</v>
      </c>
      <c r="HE181" s="511">
        <f t="shared" si="152"/>
        <v>0</v>
      </c>
      <c r="HF181" s="511">
        <f t="shared" si="153"/>
        <v>0</v>
      </c>
      <c r="HG181" s="511">
        <f t="shared" si="154"/>
        <v>0</v>
      </c>
      <c r="HH181" s="511">
        <f t="shared" si="155"/>
        <v>0</v>
      </c>
      <c r="HI181" s="511">
        <f t="shared" si="156"/>
        <v>0</v>
      </c>
      <c r="HJ181" s="511">
        <f t="shared" si="157"/>
        <v>0</v>
      </c>
      <c r="HK181" s="511">
        <f t="shared" si="158"/>
        <v>0</v>
      </c>
      <c r="HL181" s="511">
        <f t="shared" si="159"/>
        <v>0</v>
      </c>
      <c r="HM181" s="511">
        <f t="shared" si="160"/>
        <v>0</v>
      </c>
      <c r="HN181" s="511">
        <f t="shared" si="161"/>
        <v>0</v>
      </c>
      <c r="HO181" s="511">
        <f t="shared" si="162"/>
        <v>0</v>
      </c>
      <c r="HP181" s="511">
        <f t="shared" si="163"/>
        <v>0</v>
      </c>
      <c r="HQ181" s="511">
        <f t="shared" si="164"/>
        <v>0</v>
      </c>
      <c r="HR181" s="511">
        <f t="shared" si="165"/>
        <v>0</v>
      </c>
      <c r="HS181" s="511">
        <f t="shared" si="166"/>
        <v>0</v>
      </c>
      <c r="HT181" s="511">
        <f t="shared" si="167"/>
        <v>0</v>
      </c>
      <c r="HU181" s="511">
        <f t="shared" si="168"/>
        <v>0</v>
      </c>
      <c r="HW181" s="534">
        <f>IF(EXACT(A181,LCI!A23),LCI!O23,-1*10^6)</f>
        <v>0</v>
      </c>
      <c r="HX181" s="534">
        <f t="shared" si="169"/>
        <v>0</v>
      </c>
      <c r="HY181" s="534">
        <f t="shared" si="170"/>
        <v>0</v>
      </c>
      <c r="HZ181" s="534">
        <f t="shared" si="171"/>
        <v>0</v>
      </c>
      <c r="IA181" s="534">
        <f t="shared" si="172"/>
        <v>0</v>
      </c>
      <c r="IB181" s="534">
        <f t="shared" si="173"/>
        <v>0</v>
      </c>
      <c r="IC181" s="534">
        <f t="shared" si="174"/>
        <v>0</v>
      </c>
      <c r="ID181" s="534">
        <f t="shared" si="175"/>
        <v>0</v>
      </c>
      <c r="IE181" s="534">
        <f t="shared" si="176"/>
        <v>0</v>
      </c>
      <c r="IF181" s="534">
        <f t="shared" si="177"/>
        <v>0</v>
      </c>
      <c r="IG181" s="534">
        <f t="shared" si="178"/>
        <v>0</v>
      </c>
      <c r="IH181" s="534">
        <f t="shared" si="179"/>
        <v>0</v>
      </c>
      <c r="II181" s="534">
        <f t="shared" si="180"/>
        <v>0</v>
      </c>
      <c r="IJ181" s="534">
        <f t="shared" si="181"/>
        <v>0</v>
      </c>
      <c r="IK181" s="534">
        <f t="shared" si="182"/>
        <v>0</v>
      </c>
      <c r="IL181" s="534">
        <f t="shared" si="183"/>
        <v>0</v>
      </c>
      <c r="IM181" s="534">
        <f t="shared" si="184"/>
        <v>0</v>
      </c>
      <c r="IN181" s="534">
        <f t="shared" si="185"/>
        <v>0</v>
      </c>
      <c r="IO181" s="534">
        <f t="shared" si="186"/>
        <v>0</v>
      </c>
      <c r="IP181" s="534">
        <f t="shared" si="187"/>
        <v>0</v>
      </c>
      <c r="IQ181" s="534">
        <f t="shared" si="188"/>
        <v>0</v>
      </c>
      <c r="IR181" s="534">
        <f t="shared" si="189"/>
        <v>0</v>
      </c>
      <c r="IT181" s="531">
        <f>IF(EXACT(A181,LCI!A23),LCI!P23,-1*10^6)</f>
        <v>0</v>
      </c>
      <c r="IU181" s="531">
        <f t="shared" si="190"/>
        <v>0</v>
      </c>
      <c r="IV181" s="531">
        <f t="shared" si="191"/>
        <v>0</v>
      </c>
      <c r="IW181" s="531">
        <f t="shared" si="192"/>
        <v>0</v>
      </c>
      <c r="IX181" s="531">
        <f t="shared" si="193"/>
        <v>0</v>
      </c>
      <c r="IY181" s="531">
        <f t="shared" si="194"/>
        <v>0</v>
      </c>
      <c r="IZ181" s="531">
        <f t="shared" si="195"/>
        <v>0</v>
      </c>
      <c r="JA181" s="531">
        <f t="shared" si="196"/>
        <v>0</v>
      </c>
      <c r="JB181" s="531">
        <f t="shared" si="197"/>
        <v>0</v>
      </c>
      <c r="JC181" s="531">
        <f t="shared" si="198"/>
        <v>0</v>
      </c>
      <c r="JD181" s="531">
        <f t="shared" si="199"/>
        <v>0</v>
      </c>
      <c r="JE181" s="531">
        <f t="shared" si="200"/>
        <v>0</v>
      </c>
      <c r="JF181" s="531">
        <f t="shared" si="201"/>
        <v>0</v>
      </c>
      <c r="JG181" s="531">
        <f t="shared" si="202"/>
        <v>0</v>
      </c>
      <c r="JH181" s="531">
        <f t="shared" si="203"/>
        <v>0</v>
      </c>
      <c r="JI181" s="531">
        <f t="shared" si="204"/>
        <v>0</v>
      </c>
      <c r="JJ181" s="531">
        <f t="shared" si="205"/>
        <v>0</v>
      </c>
      <c r="JK181" s="531">
        <f t="shared" si="206"/>
        <v>0</v>
      </c>
      <c r="JL181" s="531">
        <f t="shared" si="207"/>
        <v>0</v>
      </c>
      <c r="JM181" s="531">
        <f t="shared" si="208"/>
        <v>0</v>
      </c>
      <c r="JN181" s="531">
        <f t="shared" si="209"/>
        <v>0</v>
      </c>
      <c r="JO181" s="531">
        <f t="shared" si="210"/>
        <v>0</v>
      </c>
      <c r="JQ181" s="532">
        <f>IF(EXACT(A181,LCI!A23),LCI!Q23,-1*10^6)</f>
        <v>0</v>
      </c>
      <c r="JR181" s="532">
        <f t="shared" si="211"/>
        <v>0</v>
      </c>
      <c r="JS181" s="532">
        <f t="shared" si="212"/>
        <v>0</v>
      </c>
      <c r="JT181" s="532">
        <f t="shared" si="213"/>
        <v>0</v>
      </c>
      <c r="JU181" s="532">
        <f t="shared" si="214"/>
        <v>0</v>
      </c>
      <c r="JV181" s="532">
        <f t="shared" si="215"/>
        <v>0</v>
      </c>
      <c r="JW181" s="532">
        <f t="shared" si="216"/>
        <v>0</v>
      </c>
      <c r="JX181" s="532">
        <f t="shared" si="217"/>
        <v>0</v>
      </c>
      <c r="JY181" s="532">
        <f t="shared" si="218"/>
        <v>0</v>
      </c>
      <c r="JZ181" s="532">
        <f t="shared" si="219"/>
        <v>0</v>
      </c>
      <c r="KA181" s="532">
        <f t="shared" si="220"/>
        <v>0</v>
      </c>
      <c r="KB181" s="532">
        <f t="shared" si="221"/>
        <v>0</v>
      </c>
      <c r="KC181" s="532">
        <f t="shared" si="222"/>
        <v>0</v>
      </c>
      <c r="KD181" s="532">
        <f t="shared" si="223"/>
        <v>0</v>
      </c>
      <c r="KE181" s="532">
        <f t="shared" si="224"/>
        <v>0</v>
      </c>
      <c r="KF181" s="532">
        <f t="shared" si="225"/>
        <v>0</v>
      </c>
      <c r="KG181" s="532">
        <f t="shared" si="226"/>
        <v>0</v>
      </c>
      <c r="KH181" s="532">
        <f t="shared" si="227"/>
        <v>0</v>
      </c>
      <c r="KI181" s="532">
        <f t="shared" si="228"/>
        <v>0</v>
      </c>
      <c r="KJ181" s="532">
        <f t="shared" si="229"/>
        <v>0</v>
      </c>
      <c r="KK181" s="532">
        <f t="shared" si="230"/>
        <v>0</v>
      </c>
      <c r="KL181" s="532">
        <f t="shared" si="231"/>
        <v>0</v>
      </c>
      <c r="KN181" s="533">
        <f>IF(EXACT(A181,LCI!A23),LCI!R23,-1*10^6)</f>
        <v>0</v>
      </c>
      <c r="KO181" s="533">
        <f t="shared" si="232"/>
        <v>0</v>
      </c>
      <c r="KP181" s="533">
        <f t="shared" si="233"/>
        <v>0</v>
      </c>
      <c r="KQ181" s="533">
        <f t="shared" si="234"/>
        <v>0</v>
      </c>
      <c r="KR181" s="533">
        <f t="shared" si="235"/>
        <v>0</v>
      </c>
      <c r="KS181" s="533">
        <f t="shared" si="236"/>
        <v>0</v>
      </c>
      <c r="KT181" s="533">
        <f t="shared" si="237"/>
        <v>0</v>
      </c>
      <c r="KU181" s="533">
        <f t="shared" si="238"/>
        <v>0</v>
      </c>
      <c r="KV181" s="533">
        <f t="shared" si="239"/>
        <v>0</v>
      </c>
      <c r="KW181" s="533">
        <f t="shared" si="240"/>
        <v>0</v>
      </c>
      <c r="KX181" s="533">
        <f t="shared" si="241"/>
        <v>0</v>
      </c>
      <c r="KY181" s="533">
        <f t="shared" si="242"/>
        <v>0</v>
      </c>
      <c r="KZ181" s="533">
        <f t="shared" si="243"/>
        <v>0</v>
      </c>
      <c r="LA181" s="533">
        <f t="shared" si="244"/>
        <v>0</v>
      </c>
      <c r="LB181" s="533">
        <f t="shared" si="245"/>
        <v>0</v>
      </c>
      <c r="LC181" s="533">
        <f t="shared" si="246"/>
        <v>0</v>
      </c>
      <c r="LD181" s="533">
        <f t="shared" si="247"/>
        <v>0</v>
      </c>
      <c r="LE181" s="533">
        <f t="shared" si="248"/>
        <v>0</v>
      </c>
      <c r="LF181" s="533">
        <f t="shared" si="249"/>
        <v>0</v>
      </c>
      <c r="LG181" s="533">
        <f t="shared" si="250"/>
        <v>0</v>
      </c>
      <c r="LH181" s="533">
        <f t="shared" si="251"/>
        <v>0</v>
      </c>
      <c r="LI181" s="533">
        <f t="shared" si="252"/>
        <v>0</v>
      </c>
    </row>
    <row r="182" spans="1:321" x14ac:dyDescent="0.25">
      <c r="A182" s="14" t="str">
        <f>LCI!A24</f>
        <v>Glucoamylase (kg/yr)</v>
      </c>
      <c r="B182" s="42">
        <f>B54</f>
        <v>0</v>
      </c>
      <c r="C182" s="42">
        <f t="shared" ref="C182:I182" si="299">C54</f>
        <v>0</v>
      </c>
      <c r="D182" s="42">
        <f t="shared" si="299"/>
        <v>1102.524858</v>
      </c>
      <c r="E182" s="42">
        <f t="shared" si="299"/>
        <v>0</v>
      </c>
      <c r="F182" s="42">
        <f t="shared" si="299"/>
        <v>0</v>
      </c>
      <c r="G182" s="42">
        <f t="shared" si="299"/>
        <v>0</v>
      </c>
      <c r="H182" s="42">
        <f t="shared" si="299"/>
        <v>0</v>
      </c>
      <c r="I182" s="42">
        <f t="shared" si="299"/>
        <v>0</v>
      </c>
      <c r="J182" s="42"/>
      <c r="K182" s="42"/>
      <c r="L182" s="42">
        <f t="shared" ref="L182" si="300">L57</f>
        <v>0</v>
      </c>
      <c r="M182" s="42"/>
      <c r="N182" s="42"/>
      <c r="O182" s="257"/>
      <c r="P182" s="251"/>
      <c r="Q182" s="251"/>
      <c r="R182" s="251"/>
      <c r="S182" s="251"/>
      <c r="T182" s="268"/>
      <c r="U182" s="251"/>
      <c r="V182" s="251"/>
      <c r="X182" s="45">
        <f>IF(EXACT(A182,LCI!A24),LCI!G24,-1*10^6)</f>
        <v>3.31</v>
      </c>
      <c r="Y182" s="47">
        <f t="shared" si="45"/>
        <v>0</v>
      </c>
      <c r="Z182" s="47">
        <f t="shared" si="46"/>
        <v>0</v>
      </c>
      <c r="AA182" s="47">
        <f t="shared" si="47"/>
        <v>3649.3572799799999</v>
      </c>
      <c r="AB182" s="47">
        <f t="shared" si="48"/>
        <v>0</v>
      </c>
      <c r="AC182" s="47">
        <f t="shared" si="49"/>
        <v>0</v>
      </c>
      <c r="AD182" s="47">
        <f t="shared" si="291"/>
        <v>0</v>
      </c>
      <c r="AE182" s="47">
        <f t="shared" si="292"/>
        <v>0</v>
      </c>
      <c r="AF182" s="47">
        <f t="shared" si="293"/>
        <v>0</v>
      </c>
      <c r="AG182" s="47">
        <f t="shared" si="294"/>
        <v>0</v>
      </c>
      <c r="AH182" s="47">
        <f t="shared" si="295"/>
        <v>0</v>
      </c>
      <c r="AI182" s="47">
        <f t="shared" si="296"/>
        <v>0</v>
      </c>
      <c r="AJ182" s="47">
        <f t="shared" si="288"/>
        <v>0</v>
      </c>
      <c r="AK182" s="47">
        <f t="shared" si="50"/>
        <v>0</v>
      </c>
      <c r="AL182" s="262">
        <f t="shared" si="51"/>
        <v>0</v>
      </c>
      <c r="AM182" s="260">
        <f t="shared" si="52"/>
        <v>0</v>
      </c>
      <c r="AN182" s="260">
        <f t="shared" si="53"/>
        <v>0</v>
      </c>
      <c r="AO182" s="260">
        <f t="shared" si="54"/>
        <v>0</v>
      </c>
      <c r="AP182" s="260">
        <f t="shared" si="55"/>
        <v>0</v>
      </c>
      <c r="AQ182" s="260">
        <f t="shared" si="56"/>
        <v>0</v>
      </c>
      <c r="AR182" s="260">
        <f t="shared" si="57"/>
        <v>0</v>
      </c>
      <c r="AS182" s="260">
        <f t="shared" si="58"/>
        <v>0</v>
      </c>
      <c r="AU182" s="41">
        <f>IF(EXACT(A182,LCI!A24),LCI!H24,-1*10^6)</f>
        <v>1200</v>
      </c>
      <c r="AV182" s="71">
        <f t="shared" si="9"/>
        <v>0</v>
      </c>
      <c r="AW182" s="71">
        <f t="shared" si="10"/>
        <v>0</v>
      </c>
      <c r="AX182" s="71">
        <f t="shared" si="11"/>
        <v>1323029.8296000001</v>
      </c>
      <c r="AY182" s="71">
        <f t="shared" si="12"/>
        <v>0</v>
      </c>
      <c r="AZ182" s="71">
        <f t="shared" si="13"/>
        <v>0</v>
      </c>
      <c r="BA182" s="71">
        <f t="shared" si="14"/>
        <v>0</v>
      </c>
      <c r="BB182" s="71">
        <f t="shared" si="15"/>
        <v>0</v>
      </c>
      <c r="BC182" s="71">
        <f t="shared" si="16"/>
        <v>0</v>
      </c>
      <c r="BD182" s="520">
        <f t="shared" si="17"/>
        <v>0</v>
      </c>
      <c r="BE182" s="521">
        <f t="shared" si="18"/>
        <v>0</v>
      </c>
      <c r="BF182" s="71">
        <f t="shared" si="19"/>
        <v>0</v>
      </c>
      <c r="BG182" s="521">
        <f t="shared" si="278"/>
        <v>0</v>
      </c>
      <c r="BH182" s="529">
        <f t="shared" si="263"/>
        <v>0</v>
      </c>
      <c r="BI182" s="71">
        <f t="shared" si="254"/>
        <v>0</v>
      </c>
      <c r="BJ182" s="71">
        <f t="shared" si="255"/>
        <v>0</v>
      </c>
      <c r="BK182" s="71">
        <f t="shared" si="256"/>
        <v>0</v>
      </c>
      <c r="BL182" s="71">
        <f t="shared" si="257"/>
        <v>0</v>
      </c>
      <c r="BM182" s="71">
        <f t="shared" si="258"/>
        <v>0</v>
      </c>
      <c r="BN182" s="71">
        <f t="shared" si="259"/>
        <v>0</v>
      </c>
      <c r="BO182" s="71">
        <f t="shared" si="260"/>
        <v>0</v>
      </c>
      <c r="BP182" s="71">
        <f t="shared" si="261"/>
        <v>0</v>
      </c>
      <c r="BR182" s="507">
        <f>IF(EXACT(A182,LCI!A24),LCI!I24,-1*10^6)</f>
        <v>0</v>
      </c>
      <c r="BS182" s="507">
        <f t="shared" si="59"/>
        <v>0</v>
      </c>
      <c r="BT182" s="507">
        <f t="shared" si="60"/>
        <v>0</v>
      </c>
      <c r="BU182" s="507">
        <f t="shared" si="60"/>
        <v>0</v>
      </c>
      <c r="BV182" s="507">
        <f t="shared" si="60"/>
        <v>0</v>
      </c>
      <c r="BW182" s="507">
        <f t="shared" si="60"/>
        <v>0</v>
      </c>
      <c r="BX182" s="507">
        <f t="shared" si="60"/>
        <v>0</v>
      </c>
      <c r="BY182" s="507">
        <f t="shared" si="60"/>
        <v>0</v>
      </c>
      <c r="BZ182" s="507">
        <f t="shared" si="280"/>
        <v>0</v>
      </c>
      <c r="CA182" s="507">
        <f t="shared" si="280"/>
        <v>0</v>
      </c>
      <c r="CB182" s="507">
        <f t="shared" si="280"/>
        <v>0</v>
      </c>
      <c r="CC182" s="507">
        <f t="shared" si="280"/>
        <v>0</v>
      </c>
      <c r="CD182" s="507">
        <f t="shared" si="280"/>
        <v>0</v>
      </c>
      <c r="CE182" s="507">
        <f t="shared" si="280"/>
        <v>0</v>
      </c>
      <c r="CF182" s="507">
        <f t="shared" si="281"/>
        <v>0</v>
      </c>
      <c r="CG182" s="507">
        <f t="shared" si="281"/>
        <v>0</v>
      </c>
      <c r="CH182" s="507">
        <f t="shared" si="281"/>
        <v>0</v>
      </c>
      <c r="CI182" s="507">
        <f t="shared" si="281"/>
        <v>0</v>
      </c>
      <c r="CJ182" s="507">
        <f t="shared" si="276"/>
        <v>0</v>
      </c>
      <c r="CK182" s="507">
        <f t="shared" si="61"/>
        <v>0</v>
      </c>
      <c r="CL182" s="507">
        <f t="shared" si="61"/>
        <v>0</v>
      </c>
      <c r="CM182" s="507">
        <f t="shared" si="61"/>
        <v>0</v>
      </c>
      <c r="CO182" s="511">
        <f>IF(EXACT(A182,LCI!A24),LCI!F24,-1*10^6)</f>
        <v>191</v>
      </c>
      <c r="CP182" s="511">
        <f t="shared" si="62"/>
        <v>0</v>
      </c>
      <c r="CQ182" s="511">
        <f t="shared" si="62"/>
        <v>0</v>
      </c>
      <c r="CR182" s="511">
        <f t="shared" si="62"/>
        <v>210582.24787799999</v>
      </c>
      <c r="CS182" s="511">
        <f t="shared" si="62"/>
        <v>0</v>
      </c>
      <c r="CT182" s="511">
        <f t="shared" si="62"/>
        <v>0</v>
      </c>
      <c r="CU182" s="511">
        <f t="shared" si="62"/>
        <v>0</v>
      </c>
      <c r="CV182" s="511">
        <f t="shared" si="282"/>
        <v>0</v>
      </c>
      <c r="CW182" s="511">
        <f t="shared" si="282"/>
        <v>0</v>
      </c>
      <c r="CX182" s="511">
        <f t="shared" si="282"/>
        <v>0</v>
      </c>
      <c r="CY182" s="511">
        <f t="shared" si="282"/>
        <v>0</v>
      </c>
      <c r="CZ182" s="511">
        <f t="shared" si="282"/>
        <v>0</v>
      </c>
      <c r="DA182" s="511">
        <f t="shared" si="282"/>
        <v>0</v>
      </c>
      <c r="DB182" s="511">
        <f t="shared" si="283"/>
        <v>0</v>
      </c>
      <c r="DC182" s="511">
        <f t="shared" si="283"/>
        <v>0</v>
      </c>
      <c r="DD182" s="511">
        <f t="shared" si="283"/>
        <v>0</v>
      </c>
      <c r="DE182" s="511">
        <f t="shared" si="283"/>
        <v>0</v>
      </c>
      <c r="DF182" s="511">
        <f t="shared" si="275"/>
        <v>0</v>
      </c>
      <c r="DG182" s="511">
        <f t="shared" si="63"/>
        <v>0</v>
      </c>
      <c r="DH182" s="511">
        <f t="shared" si="63"/>
        <v>0</v>
      </c>
      <c r="DI182" s="511">
        <f t="shared" si="63"/>
        <v>0</v>
      </c>
      <c r="DJ182" s="511">
        <f t="shared" si="63"/>
        <v>0</v>
      </c>
      <c r="DL182" s="530">
        <f>IF(EXACT(A182,LCI!A24),LCI!J24,-1*10^6)</f>
        <v>0</v>
      </c>
      <c r="DM182" s="530">
        <f t="shared" si="64"/>
        <v>0</v>
      </c>
      <c r="DN182" s="530">
        <f t="shared" si="65"/>
        <v>0</v>
      </c>
      <c r="DO182" s="530">
        <f t="shared" si="66"/>
        <v>0</v>
      </c>
      <c r="DP182" s="530">
        <f t="shared" si="67"/>
        <v>0</v>
      </c>
      <c r="DQ182" s="530">
        <f t="shared" si="68"/>
        <v>0</v>
      </c>
      <c r="DR182" s="530">
        <f t="shared" si="69"/>
        <v>0</v>
      </c>
      <c r="DS182" s="530">
        <f t="shared" si="70"/>
        <v>0</v>
      </c>
      <c r="DT182" s="530">
        <f t="shared" si="71"/>
        <v>0</v>
      </c>
      <c r="DU182" s="530">
        <f t="shared" si="72"/>
        <v>0</v>
      </c>
      <c r="DV182" s="530">
        <f t="shared" si="73"/>
        <v>0</v>
      </c>
      <c r="DW182" s="530">
        <f t="shared" si="74"/>
        <v>0</v>
      </c>
      <c r="DX182" s="530">
        <f t="shared" si="75"/>
        <v>0</v>
      </c>
      <c r="DY182" s="530">
        <f t="shared" si="76"/>
        <v>0</v>
      </c>
      <c r="DZ182" s="530">
        <f t="shared" si="77"/>
        <v>0</v>
      </c>
      <c r="EA182" s="530">
        <f t="shared" si="78"/>
        <v>0</v>
      </c>
      <c r="EB182" s="530">
        <f t="shared" si="79"/>
        <v>0</v>
      </c>
      <c r="EC182" s="530">
        <f t="shared" si="80"/>
        <v>0</v>
      </c>
      <c r="ED182" s="530">
        <f t="shared" si="81"/>
        <v>0</v>
      </c>
      <c r="EE182" s="530">
        <f t="shared" si="82"/>
        <v>0</v>
      </c>
      <c r="EF182" s="530">
        <f t="shared" si="83"/>
        <v>0</v>
      </c>
      <c r="EG182" s="530">
        <f t="shared" si="84"/>
        <v>0</v>
      </c>
      <c r="EI182" s="535">
        <f>IF(EXACT(A182,LCI!A24),LCI!K24,-1*10^6)</f>
        <v>0</v>
      </c>
      <c r="EJ182" s="531">
        <f t="shared" si="85"/>
        <v>0</v>
      </c>
      <c r="EK182" s="536">
        <f t="shared" si="86"/>
        <v>0</v>
      </c>
      <c r="EL182" s="531">
        <f t="shared" si="87"/>
        <v>0</v>
      </c>
      <c r="EM182" s="531">
        <f t="shared" si="88"/>
        <v>0</v>
      </c>
      <c r="EN182" s="531">
        <f t="shared" si="89"/>
        <v>0</v>
      </c>
      <c r="EO182" s="531">
        <f t="shared" si="90"/>
        <v>0</v>
      </c>
      <c r="EP182" s="531">
        <f t="shared" si="91"/>
        <v>0</v>
      </c>
      <c r="EQ182" s="531">
        <f t="shared" si="92"/>
        <v>0</v>
      </c>
      <c r="ER182" s="531">
        <f t="shared" si="93"/>
        <v>0</v>
      </c>
      <c r="ES182" s="531">
        <f t="shared" si="94"/>
        <v>0</v>
      </c>
      <c r="ET182" s="531">
        <f t="shared" si="95"/>
        <v>0</v>
      </c>
      <c r="EU182" s="531">
        <f t="shared" si="96"/>
        <v>0</v>
      </c>
      <c r="EV182" s="531">
        <f t="shared" si="97"/>
        <v>0</v>
      </c>
      <c r="EW182" s="531">
        <f t="shared" si="98"/>
        <v>0</v>
      </c>
      <c r="EX182" s="531">
        <f t="shared" si="99"/>
        <v>0</v>
      </c>
      <c r="EY182" s="531">
        <f t="shared" si="100"/>
        <v>0</v>
      </c>
      <c r="EZ182" s="531">
        <f t="shared" si="101"/>
        <v>0</v>
      </c>
      <c r="FA182" s="531">
        <f t="shared" si="102"/>
        <v>0</v>
      </c>
      <c r="FB182" s="531">
        <f t="shared" si="103"/>
        <v>0</v>
      </c>
      <c r="FC182" s="531">
        <f t="shared" si="104"/>
        <v>0</v>
      </c>
      <c r="FD182" s="531">
        <f t="shared" si="105"/>
        <v>0</v>
      </c>
      <c r="FF182" s="532">
        <f>IF(EXACT(A182,LCI!A24),LCI!L24,-1*10^6)</f>
        <v>0</v>
      </c>
      <c r="FG182" s="532">
        <f t="shared" si="106"/>
        <v>0</v>
      </c>
      <c r="FH182" s="532">
        <f t="shared" si="107"/>
        <v>0</v>
      </c>
      <c r="FI182" s="532">
        <f t="shared" si="108"/>
        <v>0</v>
      </c>
      <c r="FJ182" s="532">
        <f t="shared" si="109"/>
        <v>0</v>
      </c>
      <c r="FK182" s="532">
        <f t="shared" si="110"/>
        <v>0</v>
      </c>
      <c r="FL182" s="532">
        <f t="shared" si="111"/>
        <v>0</v>
      </c>
      <c r="FM182" s="532">
        <f t="shared" si="112"/>
        <v>0</v>
      </c>
      <c r="FN182" s="532">
        <f t="shared" si="113"/>
        <v>0</v>
      </c>
      <c r="FO182" s="532">
        <f t="shared" si="114"/>
        <v>0</v>
      </c>
      <c r="FP182" s="532">
        <f t="shared" si="115"/>
        <v>0</v>
      </c>
      <c r="FQ182" s="532">
        <f t="shared" si="116"/>
        <v>0</v>
      </c>
      <c r="FR182" s="532">
        <f t="shared" si="117"/>
        <v>0</v>
      </c>
      <c r="FS182" s="532">
        <f t="shared" si="118"/>
        <v>0</v>
      </c>
      <c r="FT182" s="532">
        <f t="shared" si="119"/>
        <v>0</v>
      </c>
      <c r="FU182" s="532">
        <f t="shared" si="120"/>
        <v>0</v>
      </c>
      <c r="FV182" s="532">
        <f t="shared" si="121"/>
        <v>0</v>
      </c>
      <c r="FW182" s="532">
        <f t="shared" si="122"/>
        <v>0</v>
      </c>
      <c r="FX182" s="532">
        <f t="shared" si="123"/>
        <v>0</v>
      </c>
      <c r="FY182" s="532">
        <f t="shared" si="124"/>
        <v>0</v>
      </c>
      <c r="FZ182" s="532">
        <f t="shared" si="125"/>
        <v>0</v>
      </c>
      <c r="GA182" s="532">
        <f t="shared" si="126"/>
        <v>0</v>
      </c>
      <c r="GC182" s="533">
        <f>IF(EXACT(A182,LCI!A24),LCI!M24,-1*10^6)</f>
        <v>0</v>
      </c>
      <c r="GD182" s="533">
        <f t="shared" si="127"/>
        <v>0</v>
      </c>
      <c r="GE182" s="533">
        <f t="shared" si="128"/>
        <v>0</v>
      </c>
      <c r="GF182" s="533">
        <f t="shared" si="129"/>
        <v>0</v>
      </c>
      <c r="GG182" s="533">
        <f t="shared" si="130"/>
        <v>0</v>
      </c>
      <c r="GH182" s="533">
        <f t="shared" si="131"/>
        <v>0</v>
      </c>
      <c r="GI182" s="533">
        <f t="shared" si="132"/>
        <v>0</v>
      </c>
      <c r="GJ182" s="533">
        <f t="shared" si="133"/>
        <v>0</v>
      </c>
      <c r="GK182" s="533">
        <f t="shared" si="134"/>
        <v>0</v>
      </c>
      <c r="GL182" s="533">
        <f t="shared" si="135"/>
        <v>0</v>
      </c>
      <c r="GM182" s="533">
        <f t="shared" si="136"/>
        <v>0</v>
      </c>
      <c r="GN182" s="533">
        <f t="shared" si="137"/>
        <v>0</v>
      </c>
      <c r="GO182" s="533">
        <f t="shared" si="138"/>
        <v>0</v>
      </c>
      <c r="GP182" s="533">
        <f t="shared" si="139"/>
        <v>0</v>
      </c>
      <c r="GQ182" s="533">
        <f t="shared" si="140"/>
        <v>0</v>
      </c>
      <c r="GR182" s="533">
        <f t="shared" si="141"/>
        <v>0</v>
      </c>
      <c r="GS182" s="533">
        <f t="shared" si="142"/>
        <v>0</v>
      </c>
      <c r="GT182" s="533">
        <f t="shared" si="143"/>
        <v>0</v>
      </c>
      <c r="GU182" s="533">
        <f t="shared" si="144"/>
        <v>0</v>
      </c>
      <c r="GV182" s="533">
        <f t="shared" si="145"/>
        <v>0</v>
      </c>
      <c r="GW182" s="533">
        <f t="shared" si="146"/>
        <v>0</v>
      </c>
      <c r="GX182" s="533">
        <f t="shared" si="147"/>
        <v>0</v>
      </c>
      <c r="GZ182" s="511">
        <f>IF(EXACT(A182,LCI!A24),LCI!N24,-1*10^6)</f>
        <v>0</v>
      </c>
      <c r="HA182" s="511">
        <f t="shared" si="148"/>
        <v>0</v>
      </c>
      <c r="HB182" s="511">
        <f t="shared" si="149"/>
        <v>0</v>
      </c>
      <c r="HC182" s="511">
        <f t="shared" si="150"/>
        <v>0</v>
      </c>
      <c r="HD182" s="511">
        <f t="shared" si="151"/>
        <v>0</v>
      </c>
      <c r="HE182" s="511">
        <f t="shared" si="152"/>
        <v>0</v>
      </c>
      <c r="HF182" s="511">
        <f t="shared" si="153"/>
        <v>0</v>
      </c>
      <c r="HG182" s="511">
        <f t="shared" si="154"/>
        <v>0</v>
      </c>
      <c r="HH182" s="511">
        <f t="shared" si="155"/>
        <v>0</v>
      </c>
      <c r="HI182" s="511">
        <f t="shared" si="156"/>
        <v>0</v>
      </c>
      <c r="HJ182" s="511">
        <f t="shared" si="157"/>
        <v>0</v>
      </c>
      <c r="HK182" s="511">
        <f t="shared" si="158"/>
        <v>0</v>
      </c>
      <c r="HL182" s="511">
        <f t="shared" si="159"/>
        <v>0</v>
      </c>
      <c r="HM182" s="511">
        <f t="shared" si="160"/>
        <v>0</v>
      </c>
      <c r="HN182" s="511">
        <f t="shared" si="161"/>
        <v>0</v>
      </c>
      <c r="HO182" s="511">
        <f t="shared" si="162"/>
        <v>0</v>
      </c>
      <c r="HP182" s="511">
        <f t="shared" si="163"/>
        <v>0</v>
      </c>
      <c r="HQ182" s="511">
        <f t="shared" si="164"/>
        <v>0</v>
      </c>
      <c r="HR182" s="511">
        <f t="shared" si="165"/>
        <v>0</v>
      </c>
      <c r="HS182" s="511">
        <f t="shared" si="166"/>
        <v>0</v>
      </c>
      <c r="HT182" s="511">
        <f t="shared" si="167"/>
        <v>0</v>
      </c>
      <c r="HU182" s="511">
        <f t="shared" si="168"/>
        <v>0</v>
      </c>
      <c r="HW182" s="534">
        <f>IF(EXACT(A182,LCI!A24),LCI!O24,-1*10^6)</f>
        <v>0</v>
      </c>
      <c r="HX182" s="534">
        <f t="shared" si="169"/>
        <v>0</v>
      </c>
      <c r="HY182" s="534">
        <f t="shared" si="170"/>
        <v>0</v>
      </c>
      <c r="HZ182" s="534">
        <f t="shared" si="171"/>
        <v>0</v>
      </c>
      <c r="IA182" s="534">
        <f t="shared" si="172"/>
        <v>0</v>
      </c>
      <c r="IB182" s="534">
        <f t="shared" si="173"/>
        <v>0</v>
      </c>
      <c r="IC182" s="534">
        <f t="shared" si="174"/>
        <v>0</v>
      </c>
      <c r="ID182" s="534">
        <f t="shared" si="175"/>
        <v>0</v>
      </c>
      <c r="IE182" s="534">
        <f t="shared" si="176"/>
        <v>0</v>
      </c>
      <c r="IF182" s="534">
        <f t="shared" si="177"/>
        <v>0</v>
      </c>
      <c r="IG182" s="534">
        <f t="shared" si="178"/>
        <v>0</v>
      </c>
      <c r="IH182" s="534">
        <f t="shared" si="179"/>
        <v>0</v>
      </c>
      <c r="II182" s="534">
        <f t="shared" si="180"/>
        <v>0</v>
      </c>
      <c r="IJ182" s="534">
        <f t="shared" si="181"/>
        <v>0</v>
      </c>
      <c r="IK182" s="534">
        <f t="shared" si="182"/>
        <v>0</v>
      </c>
      <c r="IL182" s="534">
        <f t="shared" si="183"/>
        <v>0</v>
      </c>
      <c r="IM182" s="534">
        <f t="shared" si="184"/>
        <v>0</v>
      </c>
      <c r="IN182" s="534">
        <f t="shared" si="185"/>
        <v>0</v>
      </c>
      <c r="IO182" s="534">
        <f t="shared" si="186"/>
        <v>0</v>
      </c>
      <c r="IP182" s="534">
        <f t="shared" si="187"/>
        <v>0</v>
      </c>
      <c r="IQ182" s="534">
        <f t="shared" si="188"/>
        <v>0</v>
      </c>
      <c r="IR182" s="534">
        <f t="shared" si="189"/>
        <v>0</v>
      </c>
      <c r="IT182" s="531">
        <f>IF(EXACT(A182,LCI!A24),LCI!P24,-1*10^6)</f>
        <v>0</v>
      </c>
      <c r="IU182" s="531">
        <f t="shared" si="190"/>
        <v>0</v>
      </c>
      <c r="IV182" s="531">
        <f t="shared" si="191"/>
        <v>0</v>
      </c>
      <c r="IW182" s="531">
        <f t="shared" si="192"/>
        <v>0</v>
      </c>
      <c r="IX182" s="531">
        <f t="shared" si="193"/>
        <v>0</v>
      </c>
      <c r="IY182" s="531">
        <f t="shared" si="194"/>
        <v>0</v>
      </c>
      <c r="IZ182" s="531">
        <f t="shared" si="195"/>
        <v>0</v>
      </c>
      <c r="JA182" s="531">
        <f t="shared" si="196"/>
        <v>0</v>
      </c>
      <c r="JB182" s="531">
        <f t="shared" si="197"/>
        <v>0</v>
      </c>
      <c r="JC182" s="531">
        <f t="shared" si="198"/>
        <v>0</v>
      </c>
      <c r="JD182" s="531">
        <f t="shared" si="199"/>
        <v>0</v>
      </c>
      <c r="JE182" s="531">
        <f t="shared" si="200"/>
        <v>0</v>
      </c>
      <c r="JF182" s="531">
        <f t="shared" si="201"/>
        <v>0</v>
      </c>
      <c r="JG182" s="531">
        <f t="shared" si="202"/>
        <v>0</v>
      </c>
      <c r="JH182" s="531">
        <f t="shared" si="203"/>
        <v>0</v>
      </c>
      <c r="JI182" s="531">
        <f t="shared" si="204"/>
        <v>0</v>
      </c>
      <c r="JJ182" s="531">
        <f t="shared" si="205"/>
        <v>0</v>
      </c>
      <c r="JK182" s="531">
        <f t="shared" si="206"/>
        <v>0</v>
      </c>
      <c r="JL182" s="531">
        <f t="shared" si="207"/>
        <v>0</v>
      </c>
      <c r="JM182" s="531">
        <f t="shared" si="208"/>
        <v>0</v>
      </c>
      <c r="JN182" s="531">
        <f t="shared" si="209"/>
        <v>0</v>
      </c>
      <c r="JO182" s="531">
        <f t="shared" si="210"/>
        <v>0</v>
      </c>
      <c r="JQ182" s="532">
        <f>IF(EXACT(A182,LCI!A24),LCI!Q24,-1*10^6)</f>
        <v>0</v>
      </c>
      <c r="JR182" s="532">
        <f t="shared" si="211"/>
        <v>0</v>
      </c>
      <c r="JS182" s="532">
        <f t="shared" si="212"/>
        <v>0</v>
      </c>
      <c r="JT182" s="532">
        <f t="shared" si="213"/>
        <v>0</v>
      </c>
      <c r="JU182" s="532">
        <f t="shared" si="214"/>
        <v>0</v>
      </c>
      <c r="JV182" s="532">
        <f t="shared" si="215"/>
        <v>0</v>
      </c>
      <c r="JW182" s="532">
        <f t="shared" si="216"/>
        <v>0</v>
      </c>
      <c r="JX182" s="532">
        <f t="shared" si="217"/>
        <v>0</v>
      </c>
      <c r="JY182" s="532">
        <f t="shared" si="218"/>
        <v>0</v>
      </c>
      <c r="JZ182" s="532">
        <f t="shared" si="219"/>
        <v>0</v>
      </c>
      <c r="KA182" s="532">
        <f t="shared" si="220"/>
        <v>0</v>
      </c>
      <c r="KB182" s="532">
        <f t="shared" si="221"/>
        <v>0</v>
      </c>
      <c r="KC182" s="532">
        <f t="shared" si="222"/>
        <v>0</v>
      </c>
      <c r="KD182" s="532">
        <f t="shared" si="223"/>
        <v>0</v>
      </c>
      <c r="KE182" s="532">
        <f t="shared" si="224"/>
        <v>0</v>
      </c>
      <c r="KF182" s="532">
        <f t="shared" si="225"/>
        <v>0</v>
      </c>
      <c r="KG182" s="532">
        <f t="shared" si="226"/>
        <v>0</v>
      </c>
      <c r="KH182" s="532">
        <f t="shared" si="227"/>
        <v>0</v>
      </c>
      <c r="KI182" s="532">
        <f t="shared" si="228"/>
        <v>0</v>
      </c>
      <c r="KJ182" s="532">
        <f t="shared" si="229"/>
        <v>0</v>
      </c>
      <c r="KK182" s="532">
        <f t="shared" si="230"/>
        <v>0</v>
      </c>
      <c r="KL182" s="532">
        <f t="shared" si="231"/>
        <v>0</v>
      </c>
      <c r="KN182" s="533">
        <f>IF(EXACT(A182,LCI!A24),LCI!R24,-1*10^6)</f>
        <v>0</v>
      </c>
      <c r="KO182" s="533">
        <f t="shared" si="232"/>
        <v>0</v>
      </c>
      <c r="KP182" s="533">
        <f t="shared" si="233"/>
        <v>0</v>
      </c>
      <c r="KQ182" s="533">
        <f t="shared" si="234"/>
        <v>0</v>
      </c>
      <c r="KR182" s="533">
        <f t="shared" si="235"/>
        <v>0</v>
      </c>
      <c r="KS182" s="533">
        <f t="shared" si="236"/>
        <v>0</v>
      </c>
      <c r="KT182" s="533">
        <f t="shared" si="237"/>
        <v>0</v>
      </c>
      <c r="KU182" s="533">
        <f t="shared" si="238"/>
        <v>0</v>
      </c>
      <c r="KV182" s="533">
        <f t="shared" si="239"/>
        <v>0</v>
      </c>
      <c r="KW182" s="533">
        <f t="shared" si="240"/>
        <v>0</v>
      </c>
      <c r="KX182" s="533">
        <f t="shared" si="241"/>
        <v>0</v>
      </c>
      <c r="KY182" s="533">
        <f t="shared" si="242"/>
        <v>0</v>
      </c>
      <c r="KZ182" s="533">
        <f t="shared" si="243"/>
        <v>0</v>
      </c>
      <c r="LA182" s="533">
        <f t="shared" si="244"/>
        <v>0</v>
      </c>
      <c r="LB182" s="533">
        <f t="shared" si="245"/>
        <v>0</v>
      </c>
      <c r="LC182" s="533">
        <f t="shared" si="246"/>
        <v>0</v>
      </c>
      <c r="LD182" s="533">
        <f t="shared" si="247"/>
        <v>0</v>
      </c>
      <c r="LE182" s="533">
        <f t="shared" si="248"/>
        <v>0</v>
      </c>
      <c r="LF182" s="533">
        <f t="shared" si="249"/>
        <v>0</v>
      </c>
      <c r="LG182" s="533">
        <f t="shared" si="250"/>
        <v>0</v>
      </c>
      <c r="LH182" s="533">
        <f t="shared" si="251"/>
        <v>0</v>
      </c>
      <c r="LI182" s="533">
        <f t="shared" si="252"/>
        <v>0</v>
      </c>
    </row>
    <row r="183" spans="1:321" x14ac:dyDescent="0.25">
      <c r="A183" s="14" t="str">
        <f>LCI!A25</f>
        <v>Glucose (kg/yr)</v>
      </c>
      <c r="B183" s="42">
        <f>B55</f>
        <v>0</v>
      </c>
      <c r="C183" s="42">
        <f t="shared" ref="C183:P183" si="301">C55</f>
        <v>0</v>
      </c>
      <c r="D183" s="42">
        <f t="shared" si="301"/>
        <v>0</v>
      </c>
      <c r="E183" s="42">
        <f t="shared" si="301"/>
        <v>0</v>
      </c>
      <c r="F183" s="42">
        <f t="shared" si="301"/>
        <v>0</v>
      </c>
      <c r="G183" s="42">
        <f t="shared" si="301"/>
        <v>0</v>
      </c>
      <c r="H183" s="42">
        <f t="shared" si="301"/>
        <v>0</v>
      </c>
      <c r="I183" s="42">
        <f t="shared" si="301"/>
        <v>0</v>
      </c>
      <c r="J183" s="42">
        <f t="shared" si="301"/>
        <v>0</v>
      </c>
      <c r="K183" s="42">
        <f t="shared" si="301"/>
        <v>0</v>
      </c>
      <c r="L183" s="42">
        <f t="shared" ref="L183" si="302">L58</f>
        <v>0</v>
      </c>
      <c r="M183" s="42">
        <f t="shared" si="301"/>
        <v>0</v>
      </c>
      <c r="N183" s="42">
        <f t="shared" si="301"/>
        <v>0</v>
      </c>
      <c r="O183" s="257">
        <f t="shared" si="301"/>
        <v>0</v>
      </c>
      <c r="P183" s="251">
        <f t="shared" si="301"/>
        <v>0</v>
      </c>
      <c r="Q183" s="251"/>
      <c r="R183" s="251"/>
      <c r="S183" s="251"/>
      <c r="T183" s="268"/>
      <c r="U183" s="251"/>
      <c r="V183" s="251"/>
      <c r="X183" s="45">
        <f>IF(EXACT(A183,LCI!A25),LCI!G25,-1*10^6)</f>
        <v>0.66</v>
      </c>
      <c r="Y183" s="47">
        <f t="shared" si="45"/>
        <v>0</v>
      </c>
      <c r="Z183" s="47">
        <f t="shared" si="46"/>
        <v>0</v>
      </c>
      <c r="AA183" s="47">
        <f t="shared" si="47"/>
        <v>0</v>
      </c>
      <c r="AB183" s="47">
        <f t="shared" si="48"/>
        <v>0</v>
      </c>
      <c r="AC183" s="47">
        <f t="shared" si="49"/>
        <v>0</v>
      </c>
      <c r="AD183" s="47">
        <f t="shared" si="291"/>
        <v>0</v>
      </c>
      <c r="AE183" s="47">
        <f t="shared" si="292"/>
        <v>0</v>
      </c>
      <c r="AF183" s="47">
        <f t="shared" si="293"/>
        <v>0</v>
      </c>
      <c r="AG183" s="47">
        <f t="shared" si="294"/>
        <v>0</v>
      </c>
      <c r="AH183" s="47">
        <f t="shared" si="295"/>
        <v>0</v>
      </c>
      <c r="AI183" s="47">
        <f t="shared" si="296"/>
        <v>0</v>
      </c>
      <c r="AJ183" s="47">
        <f t="shared" si="288"/>
        <v>0</v>
      </c>
      <c r="AK183" s="47">
        <f t="shared" si="50"/>
        <v>0</v>
      </c>
      <c r="AL183" s="262">
        <f t="shared" si="51"/>
        <v>0</v>
      </c>
      <c r="AM183" s="260">
        <f t="shared" si="52"/>
        <v>0</v>
      </c>
      <c r="AN183" s="260">
        <f t="shared" si="53"/>
        <v>0</v>
      </c>
      <c r="AO183" s="260">
        <f t="shared" si="54"/>
        <v>0</v>
      </c>
      <c r="AP183" s="260">
        <f t="shared" si="55"/>
        <v>0</v>
      </c>
      <c r="AQ183" s="260">
        <f t="shared" si="56"/>
        <v>0</v>
      </c>
      <c r="AR183" s="260">
        <f t="shared" si="57"/>
        <v>0</v>
      </c>
      <c r="AS183" s="260">
        <f t="shared" si="58"/>
        <v>0</v>
      </c>
      <c r="AU183" s="41">
        <f>IF(EXACT(A183,LCI!A25),LCI!H25,-1*10^6)</f>
        <v>1344.4</v>
      </c>
      <c r="AV183" s="71">
        <f t="shared" si="9"/>
        <v>0</v>
      </c>
      <c r="AW183" s="71">
        <f t="shared" si="10"/>
        <v>0</v>
      </c>
      <c r="AX183" s="71">
        <f t="shared" si="11"/>
        <v>0</v>
      </c>
      <c r="AY183" s="71">
        <f t="shared" si="12"/>
        <v>0</v>
      </c>
      <c r="AZ183" s="71">
        <f t="shared" si="13"/>
        <v>0</v>
      </c>
      <c r="BA183" s="71">
        <f t="shared" si="14"/>
        <v>0</v>
      </c>
      <c r="BB183" s="71">
        <f t="shared" si="15"/>
        <v>0</v>
      </c>
      <c r="BC183" s="71">
        <f t="shared" si="16"/>
        <v>0</v>
      </c>
      <c r="BD183" s="520">
        <f t="shared" si="17"/>
        <v>0</v>
      </c>
      <c r="BE183" s="521">
        <f t="shared" si="18"/>
        <v>0</v>
      </c>
      <c r="BF183" s="71">
        <f t="shared" si="19"/>
        <v>0</v>
      </c>
      <c r="BG183" s="521">
        <f t="shared" si="278"/>
        <v>0</v>
      </c>
      <c r="BH183" s="529">
        <f t="shared" si="263"/>
        <v>0</v>
      </c>
      <c r="BI183" s="71">
        <f t="shared" si="254"/>
        <v>0</v>
      </c>
      <c r="BJ183" s="71">
        <f t="shared" si="255"/>
        <v>0</v>
      </c>
      <c r="BK183" s="71">
        <f t="shared" si="256"/>
        <v>0</v>
      </c>
      <c r="BL183" s="71">
        <f t="shared" si="257"/>
        <v>0</v>
      </c>
      <c r="BM183" s="71">
        <f t="shared" si="258"/>
        <v>0</v>
      </c>
      <c r="BN183" s="71">
        <f t="shared" si="259"/>
        <v>0</v>
      </c>
      <c r="BO183" s="71">
        <f t="shared" si="260"/>
        <v>0</v>
      </c>
      <c r="BP183" s="71">
        <f t="shared" si="261"/>
        <v>0</v>
      </c>
      <c r="BR183" s="507">
        <f>IF(EXACT(A183,LCI!A25),LCI!I25,-1*10^6)</f>
        <v>6.7860300000000002</v>
      </c>
      <c r="BS183" s="507">
        <f t="shared" si="59"/>
        <v>0</v>
      </c>
      <c r="BT183" s="507">
        <f t="shared" si="60"/>
        <v>0</v>
      </c>
      <c r="BU183" s="507">
        <f t="shared" si="60"/>
        <v>0</v>
      </c>
      <c r="BV183" s="507">
        <f t="shared" si="60"/>
        <v>0</v>
      </c>
      <c r="BW183" s="507">
        <f t="shared" si="60"/>
        <v>0</v>
      </c>
      <c r="BX183" s="507">
        <f t="shared" si="60"/>
        <v>0</v>
      </c>
      <c r="BY183" s="507">
        <f t="shared" si="60"/>
        <v>0</v>
      </c>
      <c r="BZ183" s="507">
        <f t="shared" si="280"/>
        <v>0</v>
      </c>
      <c r="CA183" s="507">
        <f t="shared" si="280"/>
        <v>0</v>
      </c>
      <c r="CB183" s="507">
        <f t="shared" si="280"/>
        <v>0</v>
      </c>
      <c r="CC183" s="507">
        <f t="shared" si="280"/>
        <v>0</v>
      </c>
      <c r="CD183" s="507">
        <f t="shared" si="280"/>
        <v>0</v>
      </c>
      <c r="CE183" s="507">
        <f t="shared" si="280"/>
        <v>0</v>
      </c>
      <c r="CF183" s="507">
        <f t="shared" si="281"/>
        <v>0</v>
      </c>
      <c r="CG183" s="507">
        <f t="shared" si="281"/>
        <v>0</v>
      </c>
      <c r="CH183" s="507">
        <f t="shared" si="281"/>
        <v>0</v>
      </c>
      <c r="CI183" s="507">
        <f t="shared" si="281"/>
        <v>0</v>
      </c>
      <c r="CJ183" s="507">
        <f t="shared" si="276"/>
        <v>0</v>
      </c>
      <c r="CK183" s="507">
        <f t="shared" si="61"/>
        <v>0</v>
      </c>
      <c r="CL183" s="507">
        <f t="shared" si="61"/>
        <v>0</v>
      </c>
      <c r="CM183" s="507">
        <f t="shared" si="61"/>
        <v>0</v>
      </c>
      <c r="CO183" s="511">
        <f>IF(EXACT(A183,LCI!A25),LCI!F25,-1*10^6)</f>
        <v>36.6</v>
      </c>
      <c r="CP183" s="511">
        <f t="shared" si="62"/>
        <v>0</v>
      </c>
      <c r="CQ183" s="511">
        <f t="shared" si="62"/>
        <v>0</v>
      </c>
      <c r="CR183" s="511">
        <f t="shared" si="62"/>
        <v>0</v>
      </c>
      <c r="CS183" s="511">
        <f t="shared" si="62"/>
        <v>0</v>
      </c>
      <c r="CT183" s="511">
        <f t="shared" si="62"/>
        <v>0</v>
      </c>
      <c r="CU183" s="511">
        <f t="shared" si="62"/>
        <v>0</v>
      </c>
      <c r="CV183" s="511">
        <f t="shared" si="282"/>
        <v>0</v>
      </c>
      <c r="CW183" s="511">
        <f t="shared" si="282"/>
        <v>0</v>
      </c>
      <c r="CX183" s="511">
        <f t="shared" si="282"/>
        <v>0</v>
      </c>
      <c r="CY183" s="511">
        <f t="shared" si="282"/>
        <v>0</v>
      </c>
      <c r="CZ183" s="511">
        <f t="shared" si="282"/>
        <v>0</v>
      </c>
      <c r="DA183" s="511">
        <f t="shared" si="282"/>
        <v>0</v>
      </c>
      <c r="DB183" s="511">
        <f t="shared" si="283"/>
        <v>0</v>
      </c>
      <c r="DC183" s="511">
        <f t="shared" si="283"/>
        <v>0</v>
      </c>
      <c r="DD183" s="511">
        <f t="shared" si="283"/>
        <v>0</v>
      </c>
      <c r="DE183" s="511">
        <f t="shared" si="283"/>
        <v>0</v>
      </c>
      <c r="DF183" s="511">
        <f t="shared" si="275"/>
        <v>0</v>
      </c>
      <c r="DG183" s="511">
        <f t="shared" si="63"/>
        <v>0</v>
      </c>
      <c r="DH183" s="511">
        <f t="shared" si="63"/>
        <v>0</v>
      </c>
      <c r="DI183" s="511">
        <f t="shared" si="63"/>
        <v>0</v>
      </c>
      <c r="DJ183" s="511">
        <f t="shared" si="63"/>
        <v>0</v>
      </c>
      <c r="DL183" s="530">
        <f>IF(EXACT(A183,LCI!A25),LCI!J25,-1*10^6)</f>
        <v>1.159E-2</v>
      </c>
      <c r="DM183" s="530">
        <f t="shared" si="64"/>
        <v>0</v>
      </c>
      <c r="DN183" s="530">
        <f t="shared" si="65"/>
        <v>0</v>
      </c>
      <c r="DO183" s="530">
        <f t="shared" si="66"/>
        <v>0</v>
      </c>
      <c r="DP183" s="530">
        <f t="shared" si="67"/>
        <v>0</v>
      </c>
      <c r="DQ183" s="530">
        <f t="shared" si="68"/>
        <v>0</v>
      </c>
      <c r="DR183" s="530">
        <f t="shared" si="69"/>
        <v>0</v>
      </c>
      <c r="DS183" s="530">
        <f t="shared" si="70"/>
        <v>0</v>
      </c>
      <c r="DT183" s="530">
        <f t="shared" si="71"/>
        <v>0</v>
      </c>
      <c r="DU183" s="530">
        <f t="shared" si="72"/>
        <v>0</v>
      </c>
      <c r="DV183" s="530">
        <f t="shared" si="73"/>
        <v>0</v>
      </c>
      <c r="DW183" s="530">
        <f t="shared" si="74"/>
        <v>0</v>
      </c>
      <c r="DX183" s="530">
        <f t="shared" si="75"/>
        <v>0</v>
      </c>
      <c r="DY183" s="530">
        <f t="shared" si="76"/>
        <v>0</v>
      </c>
      <c r="DZ183" s="530">
        <f t="shared" si="77"/>
        <v>0</v>
      </c>
      <c r="EA183" s="530">
        <f t="shared" si="78"/>
        <v>0</v>
      </c>
      <c r="EB183" s="530">
        <f t="shared" si="79"/>
        <v>0</v>
      </c>
      <c r="EC183" s="530">
        <f t="shared" si="80"/>
        <v>0</v>
      </c>
      <c r="ED183" s="530">
        <f t="shared" si="81"/>
        <v>0</v>
      </c>
      <c r="EE183" s="530">
        <f t="shared" si="82"/>
        <v>0</v>
      </c>
      <c r="EF183" s="530">
        <f t="shared" si="83"/>
        <v>0</v>
      </c>
      <c r="EG183" s="530">
        <f t="shared" si="84"/>
        <v>0</v>
      </c>
      <c r="EI183" s="535">
        <f>IF(EXACT(A183,LCI!A25),LCI!K25,-1*10^6)</f>
        <v>11.402509999999999</v>
      </c>
      <c r="EJ183" s="531">
        <f t="shared" si="85"/>
        <v>0</v>
      </c>
      <c r="EK183" s="536">
        <f t="shared" si="86"/>
        <v>0</v>
      </c>
      <c r="EL183" s="531">
        <f t="shared" si="87"/>
        <v>0</v>
      </c>
      <c r="EM183" s="531">
        <f t="shared" si="88"/>
        <v>0</v>
      </c>
      <c r="EN183" s="531">
        <f t="shared" si="89"/>
        <v>0</v>
      </c>
      <c r="EO183" s="531">
        <f t="shared" si="90"/>
        <v>0</v>
      </c>
      <c r="EP183" s="531">
        <f t="shared" si="91"/>
        <v>0</v>
      </c>
      <c r="EQ183" s="531">
        <f t="shared" si="92"/>
        <v>0</v>
      </c>
      <c r="ER183" s="531">
        <f t="shared" si="93"/>
        <v>0</v>
      </c>
      <c r="ES183" s="531">
        <f t="shared" si="94"/>
        <v>0</v>
      </c>
      <c r="ET183" s="531">
        <f t="shared" si="95"/>
        <v>0</v>
      </c>
      <c r="EU183" s="531">
        <f t="shared" si="96"/>
        <v>0</v>
      </c>
      <c r="EV183" s="531">
        <f t="shared" si="97"/>
        <v>0</v>
      </c>
      <c r="EW183" s="531">
        <f t="shared" si="98"/>
        <v>0</v>
      </c>
      <c r="EX183" s="531">
        <f t="shared" si="99"/>
        <v>0</v>
      </c>
      <c r="EY183" s="531">
        <f t="shared" si="100"/>
        <v>0</v>
      </c>
      <c r="EZ183" s="531">
        <f t="shared" si="101"/>
        <v>0</v>
      </c>
      <c r="FA183" s="531">
        <f t="shared" si="102"/>
        <v>0</v>
      </c>
      <c r="FB183" s="531">
        <f t="shared" si="103"/>
        <v>0</v>
      </c>
      <c r="FC183" s="531">
        <f t="shared" si="104"/>
        <v>0</v>
      </c>
      <c r="FD183" s="531">
        <f t="shared" si="105"/>
        <v>0</v>
      </c>
      <c r="FF183" s="532">
        <f>IF(EXACT(A183,LCI!A25),LCI!L25,-1*10^6)</f>
        <v>8.5699999999999995E-3</v>
      </c>
      <c r="FG183" s="532">
        <f t="shared" si="106"/>
        <v>0</v>
      </c>
      <c r="FH183" s="532">
        <f t="shared" si="107"/>
        <v>0</v>
      </c>
      <c r="FI183" s="532">
        <f t="shared" si="108"/>
        <v>0</v>
      </c>
      <c r="FJ183" s="532">
        <f t="shared" si="109"/>
        <v>0</v>
      </c>
      <c r="FK183" s="532">
        <f t="shared" si="110"/>
        <v>0</v>
      </c>
      <c r="FL183" s="532">
        <f t="shared" si="111"/>
        <v>0</v>
      </c>
      <c r="FM183" s="532">
        <f t="shared" si="112"/>
        <v>0</v>
      </c>
      <c r="FN183" s="532">
        <f t="shared" si="113"/>
        <v>0</v>
      </c>
      <c r="FO183" s="532">
        <f t="shared" si="114"/>
        <v>0</v>
      </c>
      <c r="FP183" s="532">
        <f t="shared" si="115"/>
        <v>0</v>
      </c>
      <c r="FQ183" s="532">
        <f t="shared" si="116"/>
        <v>0</v>
      </c>
      <c r="FR183" s="532">
        <f t="shared" si="117"/>
        <v>0</v>
      </c>
      <c r="FS183" s="532">
        <f t="shared" si="118"/>
        <v>0</v>
      </c>
      <c r="FT183" s="532">
        <f t="shared" si="119"/>
        <v>0</v>
      </c>
      <c r="FU183" s="532">
        <f t="shared" si="120"/>
        <v>0</v>
      </c>
      <c r="FV183" s="532">
        <f t="shared" si="121"/>
        <v>0</v>
      </c>
      <c r="FW183" s="532">
        <f t="shared" si="122"/>
        <v>0</v>
      </c>
      <c r="FX183" s="532">
        <f t="shared" si="123"/>
        <v>0</v>
      </c>
      <c r="FY183" s="532">
        <f t="shared" si="124"/>
        <v>0</v>
      </c>
      <c r="FZ183" s="532">
        <f t="shared" si="125"/>
        <v>0</v>
      </c>
      <c r="GA183" s="532">
        <f t="shared" si="126"/>
        <v>0</v>
      </c>
      <c r="GC183" s="533">
        <f>IF(EXACT(A183,LCI!A25),LCI!M25,-1*10^6)</f>
        <v>1.6976999999999999E-7</v>
      </c>
      <c r="GD183" s="533">
        <f t="shared" si="127"/>
        <v>0</v>
      </c>
      <c r="GE183" s="533">
        <f t="shared" si="128"/>
        <v>0</v>
      </c>
      <c r="GF183" s="533">
        <f t="shared" si="129"/>
        <v>0</v>
      </c>
      <c r="GG183" s="533">
        <f t="shared" si="130"/>
        <v>0</v>
      </c>
      <c r="GH183" s="533">
        <f t="shared" si="131"/>
        <v>0</v>
      </c>
      <c r="GI183" s="533">
        <f t="shared" si="132"/>
        <v>0</v>
      </c>
      <c r="GJ183" s="533">
        <f t="shared" si="133"/>
        <v>0</v>
      </c>
      <c r="GK183" s="533">
        <f t="shared" si="134"/>
        <v>0</v>
      </c>
      <c r="GL183" s="533">
        <f t="shared" si="135"/>
        <v>0</v>
      </c>
      <c r="GM183" s="533">
        <f t="shared" si="136"/>
        <v>0</v>
      </c>
      <c r="GN183" s="533">
        <f t="shared" si="137"/>
        <v>0</v>
      </c>
      <c r="GO183" s="533">
        <f t="shared" si="138"/>
        <v>0</v>
      </c>
      <c r="GP183" s="533">
        <f t="shared" si="139"/>
        <v>0</v>
      </c>
      <c r="GQ183" s="533">
        <f t="shared" si="140"/>
        <v>0</v>
      </c>
      <c r="GR183" s="533">
        <f t="shared" si="141"/>
        <v>0</v>
      </c>
      <c r="GS183" s="533">
        <f t="shared" si="142"/>
        <v>0</v>
      </c>
      <c r="GT183" s="533">
        <f t="shared" si="143"/>
        <v>0</v>
      </c>
      <c r="GU183" s="533">
        <f t="shared" si="144"/>
        <v>0</v>
      </c>
      <c r="GV183" s="533">
        <f t="shared" si="145"/>
        <v>0</v>
      </c>
      <c r="GW183" s="533">
        <f t="shared" si="146"/>
        <v>0</v>
      </c>
      <c r="GX183" s="533">
        <f t="shared" si="147"/>
        <v>0</v>
      </c>
      <c r="GZ183" s="511">
        <f>IF(EXACT(A183,LCI!A25),LCI!N25,-1*10^6)</f>
        <v>2.8300799999999999E-7</v>
      </c>
      <c r="HA183" s="511">
        <f t="shared" si="148"/>
        <v>0</v>
      </c>
      <c r="HB183" s="511">
        <f t="shared" si="149"/>
        <v>0</v>
      </c>
      <c r="HC183" s="511">
        <f t="shared" si="150"/>
        <v>0</v>
      </c>
      <c r="HD183" s="511">
        <f t="shared" si="151"/>
        <v>0</v>
      </c>
      <c r="HE183" s="511">
        <f t="shared" si="152"/>
        <v>0</v>
      </c>
      <c r="HF183" s="511">
        <f t="shared" si="153"/>
        <v>0</v>
      </c>
      <c r="HG183" s="511">
        <f t="shared" si="154"/>
        <v>0</v>
      </c>
      <c r="HH183" s="511">
        <f t="shared" si="155"/>
        <v>0</v>
      </c>
      <c r="HI183" s="511">
        <f t="shared" si="156"/>
        <v>0</v>
      </c>
      <c r="HJ183" s="511">
        <f t="shared" si="157"/>
        <v>0</v>
      </c>
      <c r="HK183" s="511">
        <f t="shared" si="158"/>
        <v>0</v>
      </c>
      <c r="HL183" s="511">
        <f t="shared" si="159"/>
        <v>0</v>
      </c>
      <c r="HM183" s="511">
        <f t="shared" si="160"/>
        <v>0</v>
      </c>
      <c r="HN183" s="511">
        <f t="shared" si="161"/>
        <v>0</v>
      </c>
      <c r="HO183" s="511">
        <f t="shared" si="162"/>
        <v>0</v>
      </c>
      <c r="HP183" s="511">
        <f t="shared" si="163"/>
        <v>0</v>
      </c>
      <c r="HQ183" s="511">
        <f t="shared" si="164"/>
        <v>0</v>
      </c>
      <c r="HR183" s="511">
        <f t="shared" si="165"/>
        <v>0</v>
      </c>
      <c r="HS183" s="511">
        <f t="shared" si="166"/>
        <v>0</v>
      </c>
      <c r="HT183" s="511">
        <f t="shared" si="167"/>
        <v>0</v>
      </c>
      <c r="HU183" s="511">
        <f t="shared" si="168"/>
        <v>0</v>
      </c>
      <c r="HW183" s="534">
        <f>IF(EXACT(A183,LCI!A25),LCI!O25,-1*10^6)</f>
        <v>1.15597E-7</v>
      </c>
      <c r="HX183" s="534">
        <f t="shared" si="169"/>
        <v>0</v>
      </c>
      <c r="HY183" s="534">
        <f t="shared" si="170"/>
        <v>0</v>
      </c>
      <c r="HZ183" s="534">
        <f t="shared" si="171"/>
        <v>0</v>
      </c>
      <c r="IA183" s="534">
        <f t="shared" si="172"/>
        <v>0</v>
      </c>
      <c r="IB183" s="534">
        <f t="shared" si="173"/>
        <v>0</v>
      </c>
      <c r="IC183" s="534">
        <f t="shared" si="174"/>
        <v>0</v>
      </c>
      <c r="ID183" s="534">
        <f t="shared" si="175"/>
        <v>0</v>
      </c>
      <c r="IE183" s="534">
        <f t="shared" si="176"/>
        <v>0</v>
      </c>
      <c r="IF183" s="534">
        <f t="shared" si="177"/>
        <v>0</v>
      </c>
      <c r="IG183" s="534">
        <f t="shared" si="178"/>
        <v>0</v>
      </c>
      <c r="IH183" s="534">
        <f t="shared" si="179"/>
        <v>0</v>
      </c>
      <c r="II183" s="534">
        <f t="shared" si="180"/>
        <v>0</v>
      </c>
      <c r="IJ183" s="534">
        <f t="shared" si="181"/>
        <v>0</v>
      </c>
      <c r="IK183" s="534">
        <f t="shared" si="182"/>
        <v>0</v>
      </c>
      <c r="IL183" s="534">
        <f t="shared" si="183"/>
        <v>0</v>
      </c>
      <c r="IM183" s="534">
        <f t="shared" si="184"/>
        <v>0</v>
      </c>
      <c r="IN183" s="534">
        <f t="shared" si="185"/>
        <v>0</v>
      </c>
      <c r="IO183" s="534">
        <f t="shared" si="186"/>
        <v>0</v>
      </c>
      <c r="IP183" s="534">
        <f t="shared" si="187"/>
        <v>0</v>
      </c>
      <c r="IQ183" s="534">
        <f t="shared" si="188"/>
        <v>0</v>
      </c>
      <c r="IR183" s="534">
        <f t="shared" si="189"/>
        <v>0</v>
      </c>
      <c r="IT183" s="531">
        <f>IF(EXACT(A183,LCI!A25),LCI!P25,-1*10^6)</f>
        <v>7.8659999999999994E-2</v>
      </c>
      <c r="IU183" s="531">
        <f t="shared" si="190"/>
        <v>0</v>
      </c>
      <c r="IV183" s="531">
        <f t="shared" si="191"/>
        <v>0</v>
      </c>
      <c r="IW183" s="531">
        <f t="shared" si="192"/>
        <v>0</v>
      </c>
      <c r="IX183" s="531">
        <f t="shared" si="193"/>
        <v>0</v>
      </c>
      <c r="IY183" s="531">
        <f t="shared" si="194"/>
        <v>0</v>
      </c>
      <c r="IZ183" s="531">
        <f t="shared" si="195"/>
        <v>0</v>
      </c>
      <c r="JA183" s="531">
        <f t="shared" si="196"/>
        <v>0</v>
      </c>
      <c r="JB183" s="531">
        <f t="shared" si="197"/>
        <v>0</v>
      </c>
      <c r="JC183" s="531">
        <f t="shared" si="198"/>
        <v>0</v>
      </c>
      <c r="JD183" s="531">
        <f t="shared" si="199"/>
        <v>0</v>
      </c>
      <c r="JE183" s="531">
        <f t="shared" si="200"/>
        <v>0</v>
      </c>
      <c r="JF183" s="531">
        <f t="shared" si="201"/>
        <v>0</v>
      </c>
      <c r="JG183" s="531">
        <f t="shared" si="202"/>
        <v>0</v>
      </c>
      <c r="JH183" s="531">
        <f t="shared" si="203"/>
        <v>0</v>
      </c>
      <c r="JI183" s="531">
        <f t="shared" si="204"/>
        <v>0</v>
      </c>
      <c r="JJ183" s="531">
        <f t="shared" si="205"/>
        <v>0</v>
      </c>
      <c r="JK183" s="531">
        <f t="shared" si="206"/>
        <v>0</v>
      </c>
      <c r="JL183" s="531">
        <f t="shared" si="207"/>
        <v>0</v>
      </c>
      <c r="JM183" s="531">
        <f t="shared" si="208"/>
        <v>0</v>
      </c>
      <c r="JN183" s="531">
        <f t="shared" si="209"/>
        <v>0</v>
      </c>
      <c r="JO183" s="531">
        <f t="shared" si="210"/>
        <v>0</v>
      </c>
      <c r="JQ183" s="532">
        <f>IF(EXACT(A183,LCI!A25),LCI!Q25,-1*10^6)</f>
        <v>1.5123</v>
      </c>
      <c r="JR183" s="532">
        <f t="shared" si="211"/>
        <v>0</v>
      </c>
      <c r="JS183" s="532">
        <f t="shared" si="212"/>
        <v>0</v>
      </c>
      <c r="JT183" s="532">
        <f t="shared" si="213"/>
        <v>0</v>
      </c>
      <c r="JU183" s="532">
        <f t="shared" si="214"/>
        <v>0</v>
      </c>
      <c r="JV183" s="532">
        <f t="shared" si="215"/>
        <v>0</v>
      </c>
      <c r="JW183" s="532">
        <f t="shared" si="216"/>
        <v>0</v>
      </c>
      <c r="JX183" s="532">
        <f t="shared" si="217"/>
        <v>0</v>
      </c>
      <c r="JY183" s="532">
        <f t="shared" si="218"/>
        <v>0</v>
      </c>
      <c r="JZ183" s="532">
        <f t="shared" si="219"/>
        <v>0</v>
      </c>
      <c r="KA183" s="532">
        <f t="shared" si="220"/>
        <v>0</v>
      </c>
      <c r="KB183" s="532">
        <f t="shared" si="221"/>
        <v>0</v>
      </c>
      <c r="KC183" s="532">
        <f t="shared" si="222"/>
        <v>0</v>
      </c>
      <c r="KD183" s="532">
        <f t="shared" si="223"/>
        <v>0</v>
      </c>
      <c r="KE183" s="532">
        <f t="shared" si="224"/>
        <v>0</v>
      </c>
      <c r="KF183" s="532">
        <f t="shared" si="225"/>
        <v>0</v>
      </c>
      <c r="KG183" s="532">
        <f t="shared" si="226"/>
        <v>0</v>
      </c>
      <c r="KH183" s="532">
        <f t="shared" si="227"/>
        <v>0</v>
      </c>
      <c r="KI183" s="532">
        <f t="shared" si="228"/>
        <v>0</v>
      </c>
      <c r="KJ183" s="532">
        <f t="shared" si="229"/>
        <v>0</v>
      </c>
      <c r="KK183" s="532">
        <f t="shared" si="230"/>
        <v>0</v>
      </c>
      <c r="KL183" s="532">
        <f t="shared" si="231"/>
        <v>0</v>
      </c>
      <c r="KN183" s="533">
        <f>IF(EXACT(A183,LCI!A25),LCI!R25,-1*10^6)</f>
        <v>1.2999999999999999E-3</v>
      </c>
      <c r="KO183" s="533">
        <f t="shared" si="232"/>
        <v>0</v>
      </c>
      <c r="KP183" s="533">
        <f t="shared" si="233"/>
        <v>0</v>
      </c>
      <c r="KQ183" s="533">
        <f t="shared" si="234"/>
        <v>0</v>
      </c>
      <c r="KR183" s="533">
        <f t="shared" si="235"/>
        <v>0</v>
      </c>
      <c r="KS183" s="533">
        <f t="shared" si="236"/>
        <v>0</v>
      </c>
      <c r="KT183" s="533">
        <f t="shared" si="237"/>
        <v>0</v>
      </c>
      <c r="KU183" s="533">
        <f t="shared" si="238"/>
        <v>0</v>
      </c>
      <c r="KV183" s="533">
        <f t="shared" si="239"/>
        <v>0</v>
      </c>
      <c r="KW183" s="533">
        <f t="shared" si="240"/>
        <v>0</v>
      </c>
      <c r="KX183" s="533">
        <f t="shared" si="241"/>
        <v>0</v>
      </c>
      <c r="KY183" s="533">
        <f t="shared" si="242"/>
        <v>0</v>
      </c>
      <c r="KZ183" s="533">
        <f t="shared" si="243"/>
        <v>0</v>
      </c>
      <c r="LA183" s="533">
        <f t="shared" si="244"/>
        <v>0</v>
      </c>
      <c r="LB183" s="533">
        <f t="shared" si="245"/>
        <v>0</v>
      </c>
      <c r="LC183" s="533">
        <f t="shared" si="246"/>
        <v>0</v>
      </c>
      <c r="LD183" s="533">
        <f t="shared" si="247"/>
        <v>0</v>
      </c>
      <c r="LE183" s="533">
        <f t="shared" si="248"/>
        <v>0</v>
      </c>
      <c r="LF183" s="533">
        <f t="shared" si="249"/>
        <v>0</v>
      </c>
      <c r="LG183" s="533">
        <f t="shared" si="250"/>
        <v>0</v>
      </c>
      <c r="LH183" s="533">
        <f t="shared" si="251"/>
        <v>0</v>
      </c>
      <c r="LI183" s="533">
        <f t="shared" si="252"/>
        <v>0</v>
      </c>
    </row>
    <row r="184" spans="1:321" x14ac:dyDescent="0.25">
      <c r="A184" s="351" t="str">
        <f>LCI!A26</f>
        <v>Glyphosate (kg/yr)</v>
      </c>
      <c r="B184" s="42"/>
      <c r="C184" s="42"/>
      <c r="D184" s="42"/>
      <c r="E184" s="42"/>
      <c r="F184" s="42"/>
      <c r="G184" s="42"/>
      <c r="H184" s="42"/>
      <c r="I184" s="42"/>
      <c r="J184" s="42"/>
      <c r="K184" s="42"/>
      <c r="L184" s="42"/>
      <c r="M184" s="42"/>
      <c r="N184" s="42"/>
      <c r="O184" s="257"/>
      <c r="P184" s="251"/>
      <c r="Q184" s="251"/>
      <c r="R184" s="251"/>
      <c r="S184" s="251"/>
      <c r="T184" s="268"/>
      <c r="U184" s="251"/>
      <c r="V184" s="251"/>
      <c r="X184" s="45"/>
      <c r="Y184" s="47"/>
      <c r="Z184" s="47"/>
      <c r="AA184" s="47"/>
      <c r="AB184" s="47"/>
      <c r="AC184" s="47"/>
      <c r="AD184" s="47"/>
      <c r="AE184" s="47"/>
      <c r="AF184" s="47"/>
      <c r="AG184" s="47"/>
      <c r="AH184" s="47"/>
      <c r="AI184" s="47"/>
      <c r="AJ184" s="47"/>
      <c r="AK184" s="47"/>
      <c r="AL184" s="262"/>
      <c r="AM184" s="260"/>
      <c r="AN184" s="260"/>
      <c r="AO184" s="260"/>
      <c r="AP184" s="260"/>
      <c r="AQ184" s="260"/>
      <c r="AR184" s="260"/>
      <c r="AS184" s="260"/>
      <c r="AU184" s="41"/>
      <c r="AV184" s="71"/>
      <c r="AW184" s="71"/>
      <c r="AX184" s="71"/>
      <c r="AY184" s="71"/>
      <c r="AZ184" s="71"/>
      <c r="BA184" s="71"/>
      <c r="BB184" s="71"/>
      <c r="BC184" s="71"/>
      <c r="BD184" s="520"/>
      <c r="BE184" s="521"/>
      <c r="BF184" s="71"/>
      <c r="BG184" s="521"/>
      <c r="BH184" s="529"/>
      <c r="BI184" s="71"/>
      <c r="BJ184" s="71"/>
      <c r="BK184" s="71"/>
      <c r="BL184" s="71"/>
      <c r="BM184" s="71"/>
      <c r="BN184" s="71"/>
      <c r="BO184" s="71"/>
      <c r="BP184" s="71"/>
      <c r="BR184" s="507">
        <f>IF(EXACT(A184,LCI!A26),LCI!I26,-1*10^6)</f>
        <v>36.488979999999998</v>
      </c>
      <c r="BS184" s="507">
        <f t="shared" si="59"/>
        <v>0</v>
      </c>
      <c r="BT184" s="507">
        <f t="shared" si="60"/>
        <v>0</v>
      </c>
      <c r="BU184" s="507">
        <f t="shared" si="60"/>
        <v>0</v>
      </c>
      <c r="BV184" s="507">
        <f t="shared" si="60"/>
        <v>0</v>
      </c>
      <c r="BW184" s="507">
        <f t="shared" si="60"/>
        <v>0</v>
      </c>
      <c r="BX184" s="507">
        <f t="shared" si="60"/>
        <v>0</v>
      </c>
      <c r="BY184" s="507">
        <f t="shared" si="60"/>
        <v>0</v>
      </c>
      <c r="BZ184" s="507">
        <f t="shared" si="280"/>
        <v>0</v>
      </c>
      <c r="CA184" s="507">
        <f t="shared" si="280"/>
        <v>0</v>
      </c>
      <c r="CB184" s="507">
        <f t="shared" si="280"/>
        <v>0</v>
      </c>
      <c r="CC184" s="507">
        <f t="shared" si="280"/>
        <v>0</v>
      </c>
      <c r="CD184" s="507">
        <f t="shared" si="280"/>
        <v>0</v>
      </c>
      <c r="CE184" s="507">
        <f t="shared" si="280"/>
        <v>0</v>
      </c>
      <c r="CF184" s="507">
        <f t="shared" si="281"/>
        <v>0</v>
      </c>
      <c r="CG184" s="507">
        <f t="shared" si="281"/>
        <v>0</v>
      </c>
      <c r="CH184" s="507">
        <f t="shared" si="281"/>
        <v>0</v>
      </c>
      <c r="CI184" s="507">
        <f t="shared" si="281"/>
        <v>0</v>
      </c>
      <c r="CJ184" s="507">
        <f t="shared" si="276"/>
        <v>0</v>
      </c>
      <c r="CK184" s="507">
        <f t="shared" si="61"/>
        <v>0</v>
      </c>
      <c r="CL184" s="507">
        <f t="shared" si="61"/>
        <v>0</v>
      </c>
      <c r="CM184" s="507">
        <f t="shared" si="61"/>
        <v>0</v>
      </c>
      <c r="CO184" s="511">
        <f>IF(EXACT(A184,LCI!A26),LCI!F26,-1*10^6)</f>
        <v>25.8</v>
      </c>
      <c r="CP184" s="511">
        <f t="shared" si="62"/>
        <v>0</v>
      </c>
      <c r="CQ184" s="511">
        <f t="shared" si="62"/>
        <v>0</v>
      </c>
      <c r="CR184" s="511">
        <f t="shared" si="62"/>
        <v>0</v>
      </c>
      <c r="CS184" s="511">
        <f t="shared" si="62"/>
        <v>0</v>
      </c>
      <c r="CT184" s="511">
        <f t="shared" si="62"/>
        <v>0</v>
      </c>
      <c r="CU184" s="511">
        <f t="shared" si="62"/>
        <v>0</v>
      </c>
      <c r="CV184" s="511">
        <f t="shared" si="282"/>
        <v>0</v>
      </c>
      <c r="CW184" s="511">
        <f t="shared" si="282"/>
        <v>0</v>
      </c>
      <c r="CX184" s="511">
        <f t="shared" si="282"/>
        <v>0</v>
      </c>
      <c r="CY184" s="511">
        <f t="shared" si="282"/>
        <v>0</v>
      </c>
      <c r="CZ184" s="511">
        <f t="shared" si="282"/>
        <v>0</v>
      </c>
      <c r="DA184" s="511">
        <f t="shared" si="282"/>
        <v>0</v>
      </c>
      <c r="DB184" s="511">
        <f t="shared" si="283"/>
        <v>0</v>
      </c>
      <c r="DC184" s="511">
        <f t="shared" si="283"/>
        <v>0</v>
      </c>
      <c r="DD184" s="511">
        <f t="shared" si="283"/>
        <v>0</v>
      </c>
      <c r="DE184" s="511">
        <f t="shared" si="283"/>
        <v>0</v>
      </c>
      <c r="DF184" s="511">
        <f t="shared" si="275"/>
        <v>0</v>
      </c>
      <c r="DG184" s="511">
        <f t="shared" si="63"/>
        <v>0</v>
      </c>
      <c r="DH184" s="511">
        <f t="shared" si="63"/>
        <v>0</v>
      </c>
      <c r="DI184" s="511">
        <f t="shared" si="63"/>
        <v>0</v>
      </c>
      <c r="DJ184" s="511">
        <f t="shared" si="63"/>
        <v>0</v>
      </c>
      <c r="DL184" s="530">
        <f>IF(EXACT(A184,LCI!A26),LCI!J26,-1*10^6)</f>
        <v>0.71125000000000005</v>
      </c>
      <c r="DM184" s="530">
        <f t="shared" si="64"/>
        <v>0</v>
      </c>
      <c r="DN184" s="530">
        <f t="shared" si="65"/>
        <v>0</v>
      </c>
      <c r="DO184" s="530">
        <f t="shared" si="66"/>
        <v>0</v>
      </c>
      <c r="DP184" s="530">
        <f t="shared" si="67"/>
        <v>0</v>
      </c>
      <c r="DQ184" s="530">
        <f t="shared" si="68"/>
        <v>0</v>
      </c>
      <c r="DR184" s="530">
        <f t="shared" si="69"/>
        <v>0</v>
      </c>
      <c r="DS184" s="530">
        <f t="shared" si="70"/>
        <v>0</v>
      </c>
      <c r="DT184" s="530">
        <f t="shared" si="71"/>
        <v>0</v>
      </c>
      <c r="DU184" s="530">
        <f t="shared" si="72"/>
        <v>0</v>
      </c>
      <c r="DV184" s="530">
        <f t="shared" si="73"/>
        <v>0</v>
      </c>
      <c r="DW184" s="530">
        <f t="shared" si="74"/>
        <v>0</v>
      </c>
      <c r="DX184" s="530">
        <f t="shared" si="75"/>
        <v>0</v>
      </c>
      <c r="DY184" s="530">
        <f t="shared" si="76"/>
        <v>0</v>
      </c>
      <c r="DZ184" s="530">
        <f t="shared" si="77"/>
        <v>0</v>
      </c>
      <c r="EA184" s="530">
        <f t="shared" si="78"/>
        <v>0</v>
      </c>
      <c r="EB184" s="530">
        <f t="shared" si="79"/>
        <v>0</v>
      </c>
      <c r="EC184" s="530">
        <f t="shared" si="80"/>
        <v>0</v>
      </c>
      <c r="ED184" s="530">
        <f t="shared" si="81"/>
        <v>0</v>
      </c>
      <c r="EE184" s="530">
        <f t="shared" si="82"/>
        <v>0</v>
      </c>
      <c r="EF184" s="530">
        <f t="shared" si="83"/>
        <v>0</v>
      </c>
      <c r="EG184" s="530">
        <f t="shared" si="84"/>
        <v>0</v>
      </c>
      <c r="EI184" s="535">
        <f>IF(EXACT(A184,LCI!A26),LCI!K26,-1*10^6)</f>
        <v>2.5162000000000002E-6</v>
      </c>
      <c r="EJ184" s="531">
        <f t="shared" si="85"/>
        <v>0</v>
      </c>
      <c r="EK184" s="536">
        <f t="shared" si="86"/>
        <v>0</v>
      </c>
      <c r="EL184" s="531">
        <f t="shared" si="87"/>
        <v>0</v>
      </c>
      <c r="EM184" s="531">
        <f t="shared" si="88"/>
        <v>0</v>
      </c>
      <c r="EN184" s="531">
        <f t="shared" si="89"/>
        <v>0</v>
      </c>
      <c r="EO184" s="531">
        <f t="shared" si="90"/>
        <v>0</v>
      </c>
      <c r="EP184" s="531">
        <f t="shared" si="91"/>
        <v>0</v>
      </c>
      <c r="EQ184" s="531">
        <f t="shared" si="92"/>
        <v>0</v>
      </c>
      <c r="ER184" s="531">
        <f t="shared" si="93"/>
        <v>0</v>
      </c>
      <c r="ES184" s="531">
        <f t="shared" si="94"/>
        <v>0</v>
      </c>
      <c r="ET184" s="531">
        <f t="shared" si="95"/>
        <v>0</v>
      </c>
      <c r="EU184" s="531">
        <f t="shared" si="96"/>
        <v>0</v>
      </c>
      <c r="EV184" s="531">
        <f t="shared" si="97"/>
        <v>0</v>
      </c>
      <c r="EW184" s="531">
        <f t="shared" si="98"/>
        <v>0</v>
      </c>
      <c r="EX184" s="531">
        <f t="shared" si="99"/>
        <v>0</v>
      </c>
      <c r="EY184" s="531">
        <f t="shared" si="100"/>
        <v>0</v>
      </c>
      <c r="EZ184" s="531">
        <f t="shared" si="101"/>
        <v>0</v>
      </c>
      <c r="FA184" s="531">
        <f t="shared" si="102"/>
        <v>0</v>
      </c>
      <c r="FB184" s="531">
        <f t="shared" si="103"/>
        <v>0</v>
      </c>
      <c r="FC184" s="531">
        <f t="shared" si="104"/>
        <v>0</v>
      </c>
      <c r="FD184" s="531">
        <f t="shared" si="105"/>
        <v>0</v>
      </c>
      <c r="FF184" s="532">
        <f>IF(EXACT(A184,LCI!A26),LCI!L26,-1*10^6)</f>
        <v>0.12187000000000001</v>
      </c>
      <c r="FG184" s="532">
        <f t="shared" si="106"/>
        <v>0</v>
      </c>
      <c r="FH184" s="532">
        <f t="shared" si="107"/>
        <v>0</v>
      </c>
      <c r="FI184" s="532">
        <f t="shared" si="108"/>
        <v>0</v>
      </c>
      <c r="FJ184" s="532">
        <f t="shared" si="109"/>
        <v>0</v>
      </c>
      <c r="FK184" s="532">
        <f t="shared" si="110"/>
        <v>0</v>
      </c>
      <c r="FL184" s="532">
        <f t="shared" si="111"/>
        <v>0</v>
      </c>
      <c r="FM184" s="532">
        <f t="shared" si="112"/>
        <v>0</v>
      </c>
      <c r="FN184" s="532">
        <f t="shared" si="113"/>
        <v>0</v>
      </c>
      <c r="FO184" s="532">
        <f t="shared" si="114"/>
        <v>0</v>
      </c>
      <c r="FP184" s="532">
        <f t="shared" si="115"/>
        <v>0</v>
      </c>
      <c r="FQ184" s="532">
        <f t="shared" si="116"/>
        <v>0</v>
      </c>
      <c r="FR184" s="532">
        <f t="shared" si="117"/>
        <v>0</v>
      </c>
      <c r="FS184" s="532">
        <f t="shared" si="118"/>
        <v>0</v>
      </c>
      <c r="FT184" s="532">
        <f t="shared" si="119"/>
        <v>0</v>
      </c>
      <c r="FU184" s="532">
        <f t="shared" si="120"/>
        <v>0</v>
      </c>
      <c r="FV184" s="532">
        <f t="shared" si="121"/>
        <v>0</v>
      </c>
      <c r="FW184" s="532">
        <f t="shared" si="122"/>
        <v>0</v>
      </c>
      <c r="FX184" s="532">
        <f t="shared" si="123"/>
        <v>0</v>
      </c>
      <c r="FY184" s="532">
        <f t="shared" si="124"/>
        <v>0</v>
      </c>
      <c r="FZ184" s="532">
        <f t="shared" si="125"/>
        <v>0</v>
      </c>
      <c r="GA184" s="532">
        <f t="shared" si="126"/>
        <v>0</v>
      </c>
      <c r="GC184" s="533">
        <f>IF(EXACT(A184,LCI!A26),LCI!M26,-1*10^6)</f>
        <v>2.1989900000000002E-6</v>
      </c>
      <c r="GD184" s="533">
        <f t="shared" si="127"/>
        <v>0</v>
      </c>
      <c r="GE184" s="533">
        <f t="shared" si="128"/>
        <v>0</v>
      </c>
      <c r="GF184" s="533">
        <f t="shared" si="129"/>
        <v>0</v>
      </c>
      <c r="GG184" s="533">
        <f t="shared" si="130"/>
        <v>0</v>
      </c>
      <c r="GH184" s="533">
        <f t="shared" si="131"/>
        <v>0</v>
      </c>
      <c r="GI184" s="533">
        <f t="shared" si="132"/>
        <v>0</v>
      </c>
      <c r="GJ184" s="533">
        <f t="shared" si="133"/>
        <v>0</v>
      </c>
      <c r="GK184" s="533">
        <f t="shared" si="134"/>
        <v>0</v>
      </c>
      <c r="GL184" s="533">
        <f t="shared" si="135"/>
        <v>0</v>
      </c>
      <c r="GM184" s="533">
        <f t="shared" si="136"/>
        <v>0</v>
      </c>
      <c r="GN184" s="533">
        <f t="shared" si="137"/>
        <v>0</v>
      </c>
      <c r="GO184" s="533">
        <f t="shared" si="138"/>
        <v>0</v>
      </c>
      <c r="GP184" s="533">
        <f t="shared" si="139"/>
        <v>0</v>
      </c>
      <c r="GQ184" s="533">
        <f t="shared" si="140"/>
        <v>0</v>
      </c>
      <c r="GR184" s="533">
        <f t="shared" si="141"/>
        <v>0</v>
      </c>
      <c r="GS184" s="533">
        <f t="shared" si="142"/>
        <v>0</v>
      </c>
      <c r="GT184" s="533">
        <f t="shared" si="143"/>
        <v>0</v>
      </c>
      <c r="GU184" s="533">
        <f t="shared" si="144"/>
        <v>0</v>
      </c>
      <c r="GV184" s="533">
        <f t="shared" si="145"/>
        <v>0</v>
      </c>
      <c r="GW184" s="533">
        <f t="shared" si="146"/>
        <v>0</v>
      </c>
      <c r="GX184" s="533">
        <f t="shared" si="147"/>
        <v>0</v>
      </c>
      <c r="GZ184" s="511">
        <f>IF(EXACT(A184,LCI!A26),LCI!N26,-1*10^6)</f>
        <v>1.1918299999999999E-6</v>
      </c>
      <c r="HA184" s="511">
        <f t="shared" si="148"/>
        <v>0</v>
      </c>
      <c r="HB184" s="511">
        <f t="shared" si="149"/>
        <v>0</v>
      </c>
      <c r="HC184" s="511">
        <f t="shared" si="150"/>
        <v>0</v>
      </c>
      <c r="HD184" s="511">
        <f t="shared" si="151"/>
        <v>0</v>
      </c>
      <c r="HE184" s="511">
        <f t="shared" si="152"/>
        <v>0</v>
      </c>
      <c r="HF184" s="511">
        <f t="shared" si="153"/>
        <v>0</v>
      </c>
      <c r="HG184" s="511">
        <f t="shared" si="154"/>
        <v>0</v>
      </c>
      <c r="HH184" s="511">
        <f t="shared" si="155"/>
        <v>0</v>
      </c>
      <c r="HI184" s="511">
        <f t="shared" si="156"/>
        <v>0</v>
      </c>
      <c r="HJ184" s="511">
        <f t="shared" si="157"/>
        <v>0</v>
      </c>
      <c r="HK184" s="511">
        <f t="shared" si="158"/>
        <v>0</v>
      </c>
      <c r="HL184" s="511">
        <f t="shared" si="159"/>
        <v>0</v>
      </c>
      <c r="HM184" s="511">
        <f t="shared" si="160"/>
        <v>0</v>
      </c>
      <c r="HN184" s="511">
        <f t="shared" si="161"/>
        <v>0</v>
      </c>
      <c r="HO184" s="511">
        <f t="shared" si="162"/>
        <v>0</v>
      </c>
      <c r="HP184" s="511">
        <f t="shared" si="163"/>
        <v>0</v>
      </c>
      <c r="HQ184" s="511">
        <f t="shared" si="164"/>
        <v>0</v>
      </c>
      <c r="HR184" s="511">
        <f t="shared" si="165"/>
        <v>0</v>
      </c>
      <c r="HS184" s="511">
        <f t="shared" si="166"/>
        <v>0</v>
      </c>
      <c r="HT184" s="511">
        <f t="shared" si="167"/>
        <v>0</v>
      </c>
      <c r="HU184" s="511">
        <f t="shared" si="168"/>
        <v>0</v>
      </c>
      <c r="HW184" s="534">
        <f>IF(EXACT(A184,LCI!A26),LCI!O26,-1*10^6)</f>
        <v>63.837479999999999</v>
      </c>
      <c r="HX184" s="534">
        <f t="shared" si="169"/>
        <v>0</v>
      </c>
      <c r="HY184" s="534">
        <f t="shared" si="170"/>
        <v>0</v>
      </c>
      <c r="HZ184" s="534">
        <f t="shared" si="171"/>
        <v>0</v>
      </c>
      <c r="IA184" s="534">
        <f t="shared" si="172"/>
        <v>0</v>
      </c>
      <c r="IB184" s="534">
        <f t="shared" si="173"/>
        <v>0</v>
      </c>
      <c r="IC184" s="534">
        <f t="shared" si="174"/>
        <v>0</v>
      </c>
      <c r="ID184" s="534">
        <f t="shared" si="175"/>
        <v>0</v>
      </c>
      <c r="IE184" s="534">
        <f t="shared" si="176"/>
        <v>0</v>
      </c>
      <c r="IF184" s="534">
        <f t="shared" si="177"/>
        <v>0</v>
      </c>
      <c r="IG184" s="534">
        <f t="shared" si="178"/>
        <v>0</v>
      </c>
      <c r="IH184" s="534">
        <f t="shared" si="179"/>
        <v>0</v>
      </c>
      <c r="II184" s="534">
        <f t="shared" si="180"/>
        <v>0</v>
      </c>
      <c r="IJ184" s="534">
        <f t="shared" si="181"/>
        <v>0</v>
      </c>
      <c r="IK184" s="534">
        <f t="shared" si="182"/>
        <v>0</v>
      </c>
      <c r="IL184" s="534">
        <f t="shared" si="183"/>
        <v>0</v>
      </c>
      <c r="IM184" s="534">
        <f t="shared" si="184"/>
        <v>0</v>
      </c>
      <c r="IN184" s="534">
        <f t="shared" si="185"/>
        <v>0</v>
      </c>
      <c r="IO184" s="534">
        <f t="shared" si="186"/>
        <v>0</v>
      </c>
      <c r="IP184" s="534">
        <f t="shared" si="187"/>
        <v>0</v>
      </c>
      <c r="IQ184" s="534">
        <f t="shared" si="188"/>
        <v>0</v>
      </c>
      <c r="IR184" s="534">
        <f t="shared" si="189"/>
        <v>0</v>
      </c>
      <c r="IT184" s="531">
        <f>IF(EXACT(A184,LCI!A26),LCI!P26,-1*10^6)</f>
        <v>1.145E-2</v>
      </c>
      <c r="IU184" s="531">
        <f t="shared" si="190"/>
        <v>0</v>
      </c>
      <c r="IV184" s="531">
        <f t="shared" si="191"/>
        <v>0</v>
      </c>
      <c r="IW184" s="531">
        <f t="shared" si="192"/>
        <v>0</v>
      </c>
      <c r="IX184" s="531">
        <f t="shared" si="193"/>
        <v>0</v>
      </c>
      <c r="IY184" s="531">
        <f t="shared" si="194"/>
        <v>0</v>
      </c>
      <c r="IZ184" s="531">
        <f t="shared" si="195"/>
        <v>0</v>
      </c>
      <c r="JA184" s="531">
        <f t="shared" si="196"/>
        <v>0</v>
      </c>
      <c r="JB184" s="531">
        <f t="shared" si="197"/>
        <v>0</v>
      </c>
      <c r="JC184" s="531">
        <f t="shared" si="198"/>
        <v>0</v>
      </c>
      <c r="JD184" s="531">
        <f t="shared" si="199"/>
        <v>0</v>
      </c>
      <c r="JE184" s="531">
        <f t="shared" si="200"/>
        <v>0</v>
      </c>
      <c r="JF184" s="531">
        <f t="shared" si="201"/>
        <v>0</v>
      </c>
      <c r="JG184" s="531">
        <f t="shared" si="202"/>
        <v>0</v>
      </c>
      <c r="JH184" s="531">
        <f t="shared" si="203"/>
        <v>0</v>
      </c>
      <c r="JI184" s="531">
        <f t="shared" si="204"/>
        <v>0</v>
      </c>
      <c r="JJ184" s="531">
        <f t="shared" si="205"/>
        <v>0</v>
      </c>
      <c r="JK184" s="531">
        <f t="shared" si="206"/>
        <v>0</v>
      </c>
      <c r="JL184" s="531">
        <f t="shared" si="207"/>
        <v>0</v>
      </c>
      <c r="JM184" s="531">
        <f t="shared" si="208"/>
        <v>0</v>
      </c>
      <c r="JN184" s="531">
        <f t="shared" si="209"/>
        <v>0</v>
      </c>
      <c r="JO184" s="531">
        <f t="shared" si="210"/>
        <v>0</v>
      </c>
      <c r="JQ184" s="532">
        <f>IF(EXACT(A184,LCI!A26),LCI!Q26,-1*10^6)</f>
        <v>4.9059999999999999E-2</v>
      </c>
      <c r="JR184" s="532">
        <f t="shared" si="211"/>
        <v>0</v>
      </c>
      <c r="JS184" s="532">
        <f t="shared" si="212"/>
        <v>0</v>
      </c>
      <c r="JT184" s="532">
        <f t="shared" si="213"/>
        <v>0</v>
      </c>
      <c r="JU184" s="532">
        <f t="shared" si="214"/>
        <v>0</v>
      </c>
      <c r="JV184" s="532">
        <f t="shared" si="215"/>
        <v>0</v>
      </c>
      <c r="JW184" s="532">
        <f t="shared" si="216"/>
        <v>0</v>
      </c>
      <c r="JX184" s="532">
        <f t="shared" si="217"/>
        <v>0</v>
      </c>
      <c r="JY184" s="532">
        <f t="shared" si="218"/>
        <v>0</v>
      </c>
      <c r="JZ184" s="532">
        <f t="shared" si="219"/>
        <v>0</v>
      </c>
      <c r="KA184" s="532">
        <f t="shared" si="220"/>
        <v>0</v>
      </c>
      <c r="KB184" s="532">
        <f t="shared" si="221"/>
        <v>0</v>
      </c>
      <c r="KC184" s="532">
        <f t="shared" si="222"/>
        <v>0</v>
      </c>
      <c r="KD184" s="532">
        <f t="shared" si="223"/>
        <v>0</v>
      </c>
      <c r="KE184" s="532">
        <f t="shared" si="224"/>
        <v>0</v>
      </c>
      <c r="KF184" s="532">
        <f t="shared" si="225"/>
        <v>0</v>
      </c>
      <c r="KG184" s="532">
        <f t="shared" si="226"/>
        <v>0</v>
      </c>
      <c r="KH184" s="532">
        <f t="shared" si="227"/>
        <v>0</v>
      </c>
      <c r="KI184" s="532">
        <f t="shared" si="228"/>
        <v>0</v>
      </c>
      <c r="KJ184" s="532">
        <f t="shared" si="229"/>
        <v>0</v>
      </c>
      <c r="KK184" s="532">
        <f t="shared" si="230"/>
        <v>0</v>
      </c>
      <c r="KL184" s="532">
        <f t="shared" si="231"/>
        <v>0</v>
      </c>
      <c r="KN184" s="533">
        <f>IF(EXACT(A184,LCI!A26),LCI!R26,-1*10^6)</f>
        <v>11.54548</v>
      </c>
      <c r="KO184" s="533">
        <f t="shared" si="232"/>
        <v>0</v>
      </c>
      <c r="KP184" s="533">
        <f t="shared" si="233"/>
        <v>0</v>
      </c>
      <c r="KQ184" s="533">
        <f t="shared" si="234"/>
        <v>0</v>
      </c>
      <c r="KR184" s="533">
        <f t="shared" si="235"/>
        <v>0</v>
      </c>
      <c r="KS184" s="533">
        <f t="shared" si="236"/>
        <v>0</v>
      </c>
      <c r="KT184" s="533">
        <f t="shared" si="237"/>
        <v>0</v>
      </c>
      <c r="KU184" s="533">
        <f t="shared" si="238"/>
        <v>0</v>
      </c>
      <c r="KV184" s="533">
        <f t="shared" si="239"/>
        <v>0</v>
      </c>
      <c r="KW184" s="533">
        <f t="shared" si="240"/>
        <v>0</v>
      </c>
      <c r="KX184" s="533">
        <f t="shared" si="241"/>
        <v>0</v>
      </c>
      <c r="KY184" s="533">
        <f t="shared" si="242"/>
        <v>0</v>
      </c>
      <c r="KZ184" s="533">
        <f t="shared" si="243"/>
        <v>0</v>
      </c>
      <c r="LA184" s="533">
        <f t="shared" si="244"/>
        <v>0</v>
      </c>
      <c r="LB184" s="533">
        <f t="shared" si="245"/>
        <v>0</v>
      </c>
      <c r="LC184" s="533">
        <f t="shared" si="246"/>
        <v>0</v>
      </c>
      <c r="LD184" s="533">
        <f t="shared" si="247"/>
        <v>0</v>
      </c>
      <c r="LE184" s="533">
        <f t="shared" si="248"/>
        <v>0</v>
      </c>
      <c r="LF184" s="533">
        <f t="shared" si="249"/>
        <v>0</v>
      </c>
      <c r="LG184" s="533">
        <f t="shared" si="250"/>
        <v>0</v>
      </c>
      <c r="LH184" s="533">
        <f t="shared" si="251"/>
        <v>0</v>
      </c>
      <c r="LI184" s="533">
        <f t="shared" si="252"/>
        <v>0</v>
      </c>
    </row>
    <row r="185" spans="1:321" x14ac:dyDescent="0.25">
      <c r="A185" s="14" t="str">
        <f>LCI!A27</f>
        <v>Grass Seed (kg/yr)</v>
      </c>
      <c r="B185" s="42">
        <f>B19</f>
        <v>0</v>
      </c>
      <c r="C185" s="42">
        <f t="shared" ref="C185:P185" si="303">C19</f>
        <v>0</v>
      </c>
      <c r="D185" s="42">
        <f t="shared" si="303"/>
        <v>0</v>
      </c>
      <c r="E185" s="42">
        <f t="shared" si="303"/>
        <v>0</v>
      </c>
      <c r="F185" s="42">
        <f t="shared" si="303"/>
        <v>0</v>
      </c>
      <c r="G185" s="42">
        <f t="shared" si="303"/>
        <v>0</v>
      </c>
      <c r="H185" s="42">
        <f t="shared" si="303"/>
        <v>0</v>
      </c>
      <c r="I185" s="42">
        <f t="shared" si="303"/>
        <v>0</v>
      </c>
      <c r="J185" s="42">
        <f t="shared" si="303"/>
        <v>0</v>
      </c>
      <c r="K185" s="42">
        <f t="shared" si="303"/>
        <v>112.27000000000001</v>
      </c>
      <c r="L185" s="42">
        <f t="shared" ref="L185" si="304">L59</f>
        <v>0</v>
      </c>
      <c r="M185" s="42">
        <f t="shared" si="303"/>
        <v>0</v>
      </c>
      <c r="N185" s="42">
        <f t="shared" si="303"/>
        <v>0</v>
      </c>
      <c r="O185" s="257">
        <f t="shared" si="303"/>
        <v>0</v>
      </c>
      <c r="P185" s="251">
        <f t="shared" si="303"/>
        <v>0</v>
      </c>
      <c r="Q185" s="251"/>
      <c r="R185" s="251"/>
      <c r="S185" s="251"/>
      <c r="T185" s="268"/>
      <c r="U185" s="251"/>
      <c r="V185" s="251"/>
      <c r="X185" s="45">
        <f>IF(EXACT(A185,LCI!A27),LCI!G27,-1*10^6)</f>
        <v>22</v>
      </c>
      <c r="Y185" s="47">
        <f t="shared" si="45"/>
        <v>0</v>
      </c>
      <c r="Z185" s="47">
        <f t="shared" si="46"/>
        <v>0</v>
      </c>
      <c r="AA185" s="47">
        <f t="shared" si="47"/>
        <v>0</v>
      </c>
      <c r="AB185" s="47">
        <f t="shared" si="48"/>
        <v>0</v>
      </c>
      <c r="AC185" s="47">
        <f t="shared" si="49"/>
        <v>0</v>
      </c>
      <c r="AD185" s="47">
        <f t="shared" si="291"/>
        <v>0</v>
      </c>
      <c r="AE185" s="47">
        <f t="shared" si="292"/>
        <v>0</v>
      </c>
      <c r="AF185" s="47">
        <f t="shared" si="293"/>
        <v>0</v>
      </c>
      <c r="AG185" s="47">
        <f t="shared" si="294"/>
        <v>0</v>
      </c>
      <c r="AH185" s="47">
        <f t="shared" si="295"/>
        <v>2469.94</v>
      </c>
      <c r="AI185" s="47">
        <f t="shared" si="296"/>
        <v>0</v>
      </c>
      <c r="AJ185" s="47">
        <f t="shared" si="288"/>
        <v>0</v>
      </c>
      <c r="AK185" s="47">
        <f t="shared" si="50"/>
        <v>0</v>
      </c>
      <c r="AL185" s="262">
        <f t="shared" si="51"/>
        <v>0</v>
      </c>
      <c r="AM185" s="260">
        <f t="shared" si="52"/>
        <v>0</v>
      </c>
      <c r="AN185" s="260">
        <f t="shared" si="53"/>
        <v>0</v>
      </c>
      <c r="AO185" s="260">
        <f t="shared" si="54"/>
        <v>0</v>
      </c>
      <c r="AP185" s="260">
        <f t="shared" si="55"/>
        <v>0</v>
      </c>
      <c r="AQ185" s="260">
        <f t="shared" si="56"/>
        <v>0</v>
      </c>
      <c r="AR185" s="260">
        <f t="shared" si="57"/>
        <v>0</v>
      </c>
      <c r="AS185" s="260">
        <f t="shared" si="58"/>
        <v>0</v>
      </c>
      <c r="AU185" s="41">
        <f>IF(EXACT(A185,LCI!A27),LCI!H27,-1*10^6)</f>
        <v>1720.5</v>
      </c>
      <c r="AV185" s="71">
        <f t="shared" si="9"/>
        <v>0</v>
      </c>
      <c r="AW185" s="71">
        <f t="shared" si="10"/>
        <v>0</v>
      </c>
      <c r="AX185" s="71">
        <f t="shared" si="11"/>
        <v>0</v>
      </c>
      <c r="AY185" s="71">
        <f t="shared" si="12"/>
        <v>0</v>
      </c>
      <c r="AZ185" s="71">
        <f t="shared" si="13"/>
        <v>0</v>
      </c>
      <c r="BA185" s="71">
        <f t="shared" si="14"/>
        <v>0</v>
      </c>
      <c r="BB185" s="71">
        <f t="shared" si="15"/>
        <v>0</v>
      </c>
      <c r="BC185" s="71">
        <f t="shared" si="16"/>
        <v>0</v>
      </c>
      <c r="BD185" s="520">
        <f t="shared" si="17"/>
        <v>0</v>
      </c>
      <c r="BE185" s="521">
        <f t="shared" si="18"/>
        <v>193160.535</v>
      </c>
      <c r="BF185" s="71">
        <f t="shared" si="19"/>
        <v>0</v>
      </c>
      <c r="BG185" s="521">
        <f t="shared" si="278"/>
        <v>0</v>
      </c>
      <c r="BH185" s="529">
        <f t="shared" si="263"/>
        <v>0</v>
      </c>
      <c r="BI185" s="71">
        <f t="shared" si="254"/>
        <v>0</v>
      </c>
      <c r="BJ185" s="71">
        <f t="shared" si="255"/>
        <v>0</v>
      </c>
      <c r="BK185" s="71">
        <f t="shared" si="256"/>
        <v>0</v>
      </c>
      <c r="BL185" s="71">
        <f t="shared" si="257"/>
        <v>0</v>
      </c>
      <c r="BM185" s="71">
        <f t="shared" si="258"/>
        <v>0</v>
      </c>
      <c r="BN185" s="71">
        <f t="shared" si="259"/>
        <v>0</v>
      </c>
      <c r="BO185" s="71">
        <f t="shared" si="260"/>
        <v>0</v>
      </c>
      <c r="BP185" s="71">
        <f t="shared" si="261"/>
        <v>0</v>
      </c>
      <c r="BR185" s="507">
        <f>IF(EXACT(A185,LCI!A27),LCI!I27,-1*10^6)</f>
        <v>3.2824300000000002</v>
      </c>
      <c r="BS185" s="507">
        <f t="shared" si="59"/>
        <v>0</v>
      </c>
      <c r="BT185" s="507">
        <f t="shared" si="60"/>
        <v>0</v>
      </c>
      <c r="BU185" s="507">
        <f t="shared" si="60"/>
        <v>0</v>
      </c>
      <c r="BV185" s="507">
        <f t="shared" si="60"/>
        <v>0</v>
      </c>
      <c r="BW185" s="507">
        <f t="shared" si="60"/>
        <v>0</v>
      </c>
      <c r="BX185" s="507">
        <f t="shared" si="60"/>
        <v>0</v>
      </c>
      <c r="BY185" s="507">
        <f t="shared" si="60"/>
        <v>0</v>
      </c>
      <c r="BZ185" s="507">
        <f t="shared" si="280"/>
        <v>0</v>
      </c>
      <c r="CA185" s="507">
        <f t="shared" si="280"/>
        <v>0</v>
      </c>
      <c r="CB185" s="507">
        <f t="shared" si="280"/>
        <v>368.51841610000008</v>
      </c>
      <c r="CC185" s="507">
        <f t="shared" si="280"/>
        <v>0</v>
      </c>
      <c r="CD185" s="507">
        <f t="shared" si="280"/>
        <v>0</v>
      </c>
      <c r="CE185" s="507">
        <f t="shared" si="280"/>
        <v>0</v>
      </c>
      <c r="CF185" s="507">
        <f t="shared" si="281"/>
        <v>0</v>
      </c>
      <c r="CG185" s="507">
        <f t="shared" si="281"/>
        <v>0</v>
      </c>
      <c r="CH185" s="507">
        <f t="shared" si="281"/>
        <v>0</v>
      </c>
      <c r="CI185" s="507">
        <f t="shared" si="281"/>
        <v>0</v>
      </c>
      <c r="CJ185" s="507">
        <f t="shared" si="276"/>
        <v>0</v>
      </c>
      <c r="CK185" s="507">
        <f t="shared" si="61"/>
        <v>0</v>
      </c>
      <c r="CL185" s="507">
        <f t="shared" si="61"/>
        <v>0</v>
      </c>
      <c r="CM185" s="507">
        <f t="shared" si="61"/>
        <v>0</v>
      </c>
      <c r="CO185" s="511">
        <f>IF(EXACT(A185,LCI!A27),LCI!F27,-1*10^6)</f>
        <v>34.4</v>
      </c>
      <c r="CP185" s="511">
        <f t="shared" si="62"/>
        <v>0</v>
      </c>
      <c r="CQ185" s="511">
        <f t="shared" si="62"/>
        <v>0</v>
      </c>
      <c r="CR185" s="511">
        <f t="shared" si="62"/>
        <v>0</v>
      </c>
      <c r="CS185" s="511">
        <f t="shared" si="62"/>
        <v>0</v>
      </c>
      <c r="CT185" s="511">
        <f t="shared" si="62"/>
        <v>0</v>
      </c>
      <c r="CU185" s="511">
        <f t="shared" si="62"/>
        <v>0</v>
      </c>
      <c r="CV185" s="511">
        <f t="shared" si="282"/>
        <v>0</v>
      </c>
      <c r="CW185" s="511">
        <f t="shared" si="282"/>
        <v>0</v>
      </c>
      <c r="CX185" s="511">
        <f t="shared" si="282"/>
        <v>0</v>
      </c>
      <c r="CY185" s="511">
        <f t="shared" si="282"/>
        <v>3862.0880000000002</v>
      </c>
      <c r="CZ185" s="511">
        <f t="shared" si="282"/>
        <v>0</v>
      </c>
      <c r="DA185" s="511">
        <f t="shared" si="282"/>
        <v>0</v>
      </c>
      <c r="DB185" s="511">
        <f t="shared" si="283"/>
        <v>0</v>
      </c>
      <c r="DC185" s="511">
        <f t="shared" si="283"/>
        <v>0</v>
      </c>
      <c r="DD185" s="511">
        <f t="shared" si="283"/>
        <v>0</v>
      </c>
      <c r="DE185" s="511">
        <f t="shared" si="283"/>
        <v>0</v>
      </c>
      <c r="DF185" s="511">
        <f t="shared" si="275"/>
        <v>0</v>
      </c>
      <c r="DG185" s="511">
        <f t="shared" si="63"/>
        <v>0</v>
      </c>
      <c r="DH185" s="511">
        <f t="shared" si="63"/>
        <v>0</v>
      </c>
      <c r="DI185" s="511">
        <f t="shared" si="63"/>
        <v>0</v>
      </c>
      <c r="DJ185" s="511">
        <f t="shared" si="63"/>
        <v>0</v>
      </c>
      <c r="DL185" s="530">
        <f>IF(EXACT(A185,LCI!A27),LCI!J27,-1*10^6)</f>
        <v>4.82E-2</v>
      </c>
      <c r="DM185" s="530">
        <f t="shared" si="64"/>
        <v>0</v>
      </c>
      <c r="DN185" s="530">
        <f t="shared" si="65"/>
        <v>0</v>
      </c>
      <c r="DO185" s="530">
        <f t="shared" si="66"/>
        <v>0</v>
      </c>
      <c r="DP185" s="530">
        <f t="shared" si="67"/>
        <v>0</v>
      </c>
      <c r="DQ185" s="530">
        <f t="shared" si="68"/>
        <v>0</v>
      </c>
      <c r="DR185" s="530">
        <f t="shared" si="69"/>
        <v>0</v>
      </c>
      <c r="DS185" s="530">
        <f t="shared" si="70"/>
        <v>0</v>
      </c>
      <c r="DT185" s="530">
        <f t="shared" si="71"/>
        <v>0</v>
      </c>
      <c r="DU185" s="530">
        <f t="shared" si="72"/>
        <v>0</v>
      </c>
      <c r="DV185" s="530">
        <f t="shared" si="73"/>
        <v>5.4114140000000006</v>
      </c>
      <c r="DW185" s="530">
        <f t="shared" si="74"/>
        <v>0</v>
      </c>
      <c r="DX185" s="530">
        <f t="shared" si="75"/>
        <v>0</v>
      </c>
      <c r="DY185" s="530">
        <f t="shared" si="76"/>
        <v>0</v>
      </c>
      <c r="DZ185" s="530">
        <f t="shared" si="77"/>
        <v>0</v>
      </c>
      <c r="EA185" s="530">
        <f t="shared" si="78"/>
        <v>0</v>
      </c>
      <c r="EB185" s="530">
        <f t="shared" si="79"/>
        <v>0</v>
      </c>
      <c r="EC185" s="530">
        <f t="shared" si="80"/>
        <v>0</v>
      </c>
      <c r="ED185" s="530">
        <f t="shared" si="81"/>
        <v>0</v>
      </c>
      <c r="EE185" s="530">
        <f t="shared" si="82"/>
        <v>0</v>
      </c>
      <c r="EF185" s="530">
        <f t="shared" si="83"/>
        <v>0</v>
      </c>
      <c r="EG185" s="530">
        <f t="shared" si="84"/>
        <v>0</v>
      </c>
      <c r="EI185" s="535">
        <f>IF(EXACT(A185,LCI!A27),LCI!K27,-1*10^6)</f>
        <v>3.8933</v>
      </c>
      <c r="EJ185" s="531">
        <f t="shared" si="85"/>
        <v>0</v>
      </c>
      <c r="EK185" s="536">
        <f t="shared" si="86"/>
        <v>0</v>
      </c>
      <c r="EL185" s="531">
        <f t="shared" si="87"/>
        <v>0</v>
      </c>
      <c r="EM185" s="531">
        <f t="shared" si="88"/>
        <v>0</v>
      </c>
      <c r="EN185" s="531">
        <f t="shared" si="89"/>
        <v>0</v>
      </c>
      <c r="EO185" s="531">
        <f t="shared" si="90"/>
        <v>0</v>
      </c>
      <c r="EP185" s="531">
        <f t="shared" si="91"/>
        <v>0</v>
      </c>
      <c r="EQ185" s="531">
        <f t="shared" si="92"/>
        <v>0</v>
      </c>
      <c r="ER185" s="531">
        <f t="shared" si="93"/>
        <v>0</v>
      </c>
      <c r="ES185" s="531">
        <f t="shared" si="94"/>
        <v>437.10079100000002</v>
      </c>
      <c r="ET185" s="531">
        <f t="shared" si="95"/>
        <v>0</v>
      </c>
      <c r="EU185" s="531">
        <f t="shared" si="96"/>
        <v>0</v>
      </c>
      <c r="EV185" s="531">
        <f t="shared" si="97"/>
        <v>0</v>
      </c>
      <c r="EW185" s="531">
        <f t="shared" si="98"/>
        <v>0</v>
      </c>
      <c r="EX185" s="531">
        <f t="shared" si="99"/>
        <v>0</v>
      </c>
      <c r="EY185" s="531">
        <f t="shared" si="100"/>
        <v>0</v>
      </c>
      <c r="EZ185" s="531">
        <f t="shared" si="101"/>
        <v>0</v>
      </c>
      <c r="FA185" s="531">
        <f t="shared" si="102"/>
        <v>0</v>
      </c>
      <c r="FB185" s="531">
        <f t="shared" si="103"/>
        <v>0</v>
      </c>
      <c r="FC185" s="531">
        <f t="shared" si="104"/>
        <v>0</v>
      </c>
      <c r="FD185" s="531">
        <f t="shared" si="105"/>
        <v>0</v>
      </c>
      <c r="FF185" s="532">
        <f>IF(EXACT(A185,LCI!A27),LCI!L27,-1*10^6)</f>
        <v>2.5489999999999999E-2</v>
      </c>
      <c r="FG185" s="532">
        <f t="shared" si="106"/>
        <v>0</v>
      </c>
      <c r="FH185" s="532">
        <f t="shared" si="107"/>
        <v>0</v>
      </c>
      <c r="FI185" s="532">
        <f t="shared" si="108"/>
        <v>0</v>
      </c>
      <c r="FJ185" s="532">
        <f t="shared" si="109"/>
        <v>0</v>
      </c>
      <c r="FK185" s="532">
        <f t="shared" si="110"/>
        <v>0</v>
      </c>
      <c r="FL185" s="532">
        <f t="shared" si="111"/>
        <v>0</v>
      </c>
      <c r="FM185" s="532">
        <f t="shared" si="112"/>
        <v>0</v>
      </c>
      <c r="FN185" s="532">
        <f t="shared" si="113"/>
        <v>0</v>
      </c>
      <c r="FO185" s="532">
        <f t="shared" si="114"/>
        <v>0</v>
      </c>
      <c r="FP185" s="532">
        <f t="shared" si="115"/>
        <v>2.8617623000000001</v>
      </c>
      <c r="FQ185" s="532">
        <f t="shared" si="116"/>
        <v>0</v>
      </c>
      <c r="FR185" s="532">
        <f t="shared" si="117"/>
        <v>0</v>
      </c>
      <c r="FS185" s="532">
        <f t="shared" si="118"/>
        <v>0</v>
      </c>
      <c r="FT185" s="532">
        <f t="shared" si="119"/>
        <v>0</v>
      </c>
      <c r="FU185" s="532">
        <f t="shared" si="120"/>
        <v>0</v>
      </c>
      <c r="FV185" s="532">
        <f t="shared" si="121"/>
        <v>0</v>
      </c>
      <c r="FW185" s="532">
        <f t="shared" si="122"/>
        <v>0</v>
      </c>
      <c r="FX185" s="532">
        <f t="shared" si="123"/>
        <v>0</v>
      </c>
      <c r="FY185" s="532">
        <f t="shared" si="124"/>
        <v>0</v>
      </c>
      <c r="FZ185" s="532">
        <f t="shared" si="125"/>
        <v>0</v>
      </c>
      <c r="GA185" s="532">
        <f t="shared" si="126"/>
        <v>0</v>
      </c>
      <c r="GC185" s="533">
        <f>IF(EXACT(A185,LCI!A27),LCI!M27,-1*10^6)</f>
        <v>1.20382E-7</v>
      </c>
      <c r="GD185" s="533">
        <f t="shared" si="127"/>
        <v>0</v>
      </c>
      <c r="GE185" s="533">
        <f t="shared" si="128"/>
        <v>0</v>
      </c>
      <c r="GF185" s="533">
        <f t="shared" si="129"/>
        <v>0</v>
      </c>
      <c r="GG185" s="533">
        <f t="shared" si="130"/>
        <v>0</v>
      </c>
      <c r="GH185" s="533">
        <f t="shared" si="131"/>
        <v>0</v>
      </c>
      <c r="GI185" s="533">
        <f t="shared" si="132"/>
        <v>0</v>
      </c>
      <c r="GJ185" s="533">
        <f t="shared" si="133"/>
        <v>0</v>
      </c>
      <c r="GK185" s="533">
        <f t="shared" si="134"/>
        <v>0</v>
      </c>
      <c r="GL185" s="533">
        <f t="shared" si="135"/>
        <v>0</v>
      </c>
      <c r="GM185" s="533">
        <f t="shared" si="136"/>
        <v>1.3515287140000001E-5</v>
      </c>
      <c r="GN185" s="533">
        <f t="shared" si="137"/>
        <v>0</v>
      </c>
      <c r="GO185" s="533">
        <f t="shared" si="138"/>
        <v>0</v>
      </c>
      <c r="GP185" s="533">
        <f t="shared" si="139"/>
        <v>0</v>
      </c>
      <c r="GQ185" s="533">
        <f t="shared" si="140"/>
        <v>0</v>
      </c>
      <c r="GR185" s="533">
        <f t="shared" si="141"/>
        <v>0</v>
      </c>
      <c r="GS185" s="533">
        <f t="shared" si="142"/>
        <v>0</v>
      </c>
      <c r="GT185" s="533">
        <f t="shared" si="143"/>
        <v>0</v>
      </c>
      <c r="GU185" s="533">
        <f t="shared" si="144"/>
        <v>0</v>
      </c>
      <c r="GV185" s="533">
        <f t="shared" si="145"/>
        <v>0</v>
      </c>
      <c r="GW185" s="533">
        <f t="shared" si="146"/>
        <v>0</v>
      </c>
      <c r="GX185" s="533">
        <f t="shared" si="147"/>
        <v>0</v>
      </c>
      <c r="GZ185" s="511">
        <f>IF(EXACT(A185,LCI!A27),LCI!N27,-1*10^6)</f>
        <v>1.5249699999999999E-7</v>
      </c>
      <c r="HA185" s="511">
        <f t="shared" si="148"/>
        <v>0</v>
      </c>
      <c r="HB185" s="511">
        <f t="shared" si="149"/>
        <v>0</v>
      </c>
      <c r="HC185" s="511">
        <f t="shared" si="150"/>
        <v>0</v>
      </c>
      <c r="HD185" s="511">
        <f t="shared" si="151"/>
        <v>0</v>
      </c>
      <c r="HE185" s="511">
        <f t="shared" si="152"/>
        <v>0</v>
      </c>
      <c r="HF185" s="511">
        <f t="shared" si="153"/>
        <v>0</v>
      </c>
      <c r="HG185" s="511">
        <f t="shared" si="154"/>
        <v>0</v>
      </c>
      <c r="HH185" s="511">
        <f t="shared" si="155"/>
        <v>0</v>
      </c>
      <c r="HI185" s="511">
        <f t="shared" si="156"/>
        <v>0</v>
      </c>
      <c r="HJ185" s="511">
        <f t="shared" si="157"/>
        <v>1.7120838190000001E-5</v>
      </c>
      <c r="HK185" s="511">
        <f t="shared" si="158"/>
        <v>0</v>
      </c>
      <c r="HL185" s="511">
        <f t="shared" si="159"/>
        <v>0</v>
      </c>
      <c r="HM185" s="511">
        <f t="shared" si="160"/>
        <v>0</v>
      </c>
      <c r="HN185" s="511">
        <f t="shared" si="161"/>
        <v>0</v>
      </c>
      <c r="HO185" s="511">
        <f t="shared" si="162"/>
        <v>0</v>
      </c>
      <c r="HP185" s="511">
        <f t="shared" si="163"/>
        <v>0</v>
      </c>
      <c r="HQ185" s="511">
        <f t="shared" si="164"/>
        <v>0</v>
      </c>
      <c r="HR185" s="511">
        <f t="shared" si="165"/>
        <v>0</v>
      </c>
      <c r="HS185" s="511">
        <f t="shared" si="166"/>
        <v>0</v>
      </c>
      <c r="HT185" s="511">
        <f t="shared" si="167"/>
        <v>0</v>
      </c>
      <c r="HU185" s="511">
        <f t="shared" si="168"/>
        <v>0</v>
      </c>
      <c r="HW185" s="534">
        <f>IF(EXACT(A185,LCI!A27),LCI!O27,-1*10^6)</f>
        <v>1.0335999999999999E-7</v>
      </c>
      <c r="HX185" s="534">
        <f t="shared" si="169"/>
        <v>0</v>
      </c>
      <c r="HY185" s="534">
        <f t="shared" si="170"/>
        <v>0</v>
      </c>
      <c r="HZ185" s="534">
        <f t="shared" si="171"/>
        <v>0</v>
      </c>
      <c r="IA185" s="534">
        <f t="shared" si="172"/>
        <v>0</v>
      </c>
      <c r="IB185" s="534">
        <f t="shared" si="173"/>
        <v>0</v>
      </c>
      <c r="IC185" s="534">
        <f t="shared" si="174"/>
        <v>0</v>
      </c>
      <c r="ID185" s="534">
        <f t="shared" si="175"/>
        <v>0</v>
      </c>
      <c r="IE185" s="534">
        <f t="shared" si="176"/>
        <v>0</v>
      </c>
      <c r="IF185" s="534">
        <f t="shared" si="177"/>
        <v>0</v>
      </c>
      <c r="IG185" s="534">
        <f t="shared" si="178"/>
        <v>1.16042272E-5</v>
      </c>
      <c r="IH185" s="534">
        <f t="shared" si="179"/>
        <v>0</v>
      </c>
      <c r="II185" s="534">
        <f t="shared" si="180"/>
        <v>0</v>
      </c>
      <c r="IJ185" s="534">
        <f t="shared" si="181"/>
        <v>0</v>
      </c>
      <c r="IK185" s="534">
        <f t="shared" si="182"/>
        <v>0</v>
      </c>
      <c r="IL185" s="534">
        <f t="shared" si="183"/>
        <v>0</v>
      </c>
      <c r="IM185" s="534">
        <f t="shared" si="184"/>
        <v>0</v>
      </c>
      <c r="IN185" s="534">
        <f t="shared" si="185"/>
        <v>0</v>
      </c>
      <c r="IO185" s="534">
        <f t="shared" si="186"/>
        <v>0</v>
      </c>
      <c r="IP185" s="534">
        <f t="shared" si="187"/>
        <v>0</v>
      </c>
      <c r="IQ185" s="534">
        <f t="shared" si="188"/>
        <v>0</v>
      </c>
      <c r="IR185" s="534">
        <f t="shared" si="189"/>
        <v>0</v>
      </c>
      <c r="IT185" s="531">
        <f>IF(EXACT(A185,LCI!A27),LCI!P27,-1*10^6)</f>
        <v>0.15584000000000001</v>
      </c>
      <c r="IU185" s="531">
        <f t="shared" si="190"/>
        <v>0</v>
      </c>
      <c r="IV185" s="531">
        <f t="shared" si="191"/>
        <v>0</v>
      </c>
      <c r="IW185" s="531">
        <f t="shared" si="192"/>
        <v>0</v>
      </c>
      <c r="IX185" s="531">
        <f t="shared" si="193"/>
        <v>0</v>
      </c>
      <c r="IY185" s="531">
        <f t="shared" si="194"/>
        <v>0</v>
      </c>
      <c r="IZ185" s="531">
        <f t="shared" si="195"/>
        <v>0</v>
      </c>
      <c r="JA185" s="531">
        <f t="shared" si="196"/>
        <v>0</v>
      </c>
      <c r="JB185" s="531">
        <f t="shared" si="197"/>
        <v>0</v>
      </c>
      <c r="JC185" s="531">
        <f t="shared" si="198"/>
        <v>0</v>
      </c>
      <c r="JD185" s="531">
        <f t="shared" si="199"/>
        <v>17.496156800000001</v>
      </c>
      <c r="JE185" s="531">
        <f t="shared" si="200"/>
        <v>0</v>
      </c>
      <c r="JF185" s="531">
        <f t="shared" si="201"/>
        <v>0</v>
      </c>
      <c r="JG185" s="531">
        <f t="shared" si="202"/>
        <v>0</v>
      </c>
      <c r="JH185" s="531">
        <f t="shared" si="203"/>
        <v>0</v>
      </c>
      <c r="JI185" s="531">
        <f t="shared" si="204"/>
        <v>0</v>
      </c>
      <c r="JJ185" s="531">
        <f t="shared" si="205"/>
        <v>0</v>
      </c>
      <c r="JK185" s="531">
        <f t="shared" si="206"/>
        <v>0</v>
      </c>
      <c r="JL185" s="531">
        <f t="shared" si="207"/>
        <v>0</v>
      </c>
      <c r="JM185" s="531">
        <f t="shared" si="208"/>
        <v>0</v>
      </c>
      <c r="JN185" s="531">
        <f t="shared" si="209"/>
        <v>0</v>
      </c>
      <c r="JO185" s="531">
        <f t="shared" si="210"/>
        <v>0</v>
      </c>
      <c r="JQ185" s="532">
        <f>IF(EXACT(A185,LCI!A27),LCI!Q27,-1*10^6)</f>
        <v>1.0127999999999999</v>
      </c>
      <c r="JR185" s="532">
        <f t="shared" si="211"/>
        <v>0</v>
      </c>
      <c r="JS185" s="532">
        <f t="shared" si="212"/>
        <v>0</v>
      </c>
      <c r="JT185" s="532">
        <f t="shared" si="213"/>
        <v>0</v>
      </c>
      <c r="JU185" s="532">
        <f t="shared" si="214"/>
        <v>0</v>
      </c>
      <c r="JV185" s="532">
        <f t="shared" si="215"/>
        <v>0</v>
      </c>
      <c r="JW185" s="532">
        <f t="shared" si="216"/>
        <v>0</v>
      </c>
      <c r="JX185" s="532">
        <f t="shared" si="217"/>
        <v>0</v>
      </c>
      <c r="JY185" s="532">
        <f t="shared" si="218"/>
        <v>0</v>
      </c>
      <c r="JZ185" s="532">
        <f t="shared" si="219"/>
        <v>0</v>
      </c>
      <c r="KA185" s="532">
        <f t="shared" si="220"/>
        <v>113.70705600000001</v>
      </c>
      <c r="KB185" s="532">
        <f t="shared" si="221"/>
        <v>0</v>
      </c>
      <c r="KC185" s="532">
        <f t="shared" si="222"/>
        <v>0</v>
      </c>
      <c r="KD185" s="532">
        <f t="shared" si="223"/>
        <v>0</v>
      </c>
      <c r="KE185" s="532">
        <f t="shared" si="224"/>
        <v>0</v>
      </c>
      <c r="KF185" s="532">
        <f t="shared" si="225"/>
        <v>0</v>
      </c>
      <c r="KG185" s="532">
        <f t="shared" si="226"/>
        <v>0</v>
      </c>
      <c r="KH185" s="532">
        <f t="shared" si="227"/>
        <v>0</v>
      </c>
      <c r="KI185" s="532">
        <f t="shared" si="228"/>
        <v>0</v>
      </c>
      <c r="KJ185" s="532">
        <f t="shared" si="229"/>
        <v>0</v>
      </c>
      <c r="KK185" s="532">
        <f t="shared" si="230"/>
        <v>0</v>
      </c>
      <c r="KL185" s="532">
        <f t="shared" si="231"/>
        <v>0</v>
      </c>
      <c r="KN185" s="533">
        <f>IF(EXACT(A185,LCI!A27),LCI!R27,-1*10^6)</f>
        <v>2.66E-3</v>
      </c>
      <c r="KO185" s="533">
        <f t="shared" si="232"/>
        <v>0</v>
      </c>
      <c r="KP185" s="533">
        <f t="shared" si="233"/>
        <v>0</v>
      </c>
      <c r="KQ185" s="533">
        <f t="shared" si="234"/>
        <v>0</v>
      </c>
      <c r="KR185" s="533">
        <f t="shared" si="235"/>
        <v>0</v>
      </c>
      <c r="KS185" s="533">
        <f t="shared" si="236"/>
        <v>0</v>
      </c>
      <c r="KT185" s="533">
        <f t="shared" si="237"/>
        <v>0</v>
      </c>
      <c r="KU185" s="533">
        <f t="shared" si="238"/>
        <v>0</v>
      </c>
      <c r="KV185" s="533">
        <f t="shared" si="239"/>
        <v>0</v>
      </c>
      <c r="KW185" s="533">
        <f t="shared" si="240"/>
        <v>0</v>
      </c>
      <c r="KX185" s="533">
        <f t="shared" si="241"/>
        <v>0.29863820000000002</v>
      </c>
      <c r="KY185" s="533">
        <f t="shared" si="242"/>
        <v>0</v>
      </c>
      <c r="KZ185" s="533">
        <f t="shared" si="243"/>
        <v>0</v>
      </c>
      <c r="LA185" s="533">
        <f t="shared" si="244"/>
        <v>0</v>
      </c>
      <c r="LB185" s="533">
        <f t="shared" si="245"/>
        <v>0</v>
      </c>
      <c r="LC185" s="533">
        <f t="shared" si="246"/>
        <v>0</v>
      </c>
      <c r="LD185" s="533">
        <f t="shared" si="247"/>
        <v>0</v>
      </c>
      <c r="LE185" s="533">
        <f t="shared" si="248"/>
        <v>0</v>
      </c>
      <c r="LF185" s="533">
        <f t="shared" si="249"/>
        <v>0</v>
      </c>
      <c r="LG185" s="533">
        <f t="shared" si="250"/>
        <v>0</v>
      </c>
      <c r="LH185" s="533">
        <f t="shared" si="251"/>
        <v>0</v>
      </c>
      <c r="LI185" s="533">
        <f t="shared" si="252"/>
        <v>0</v>
      </c>
    </row>
    <row r="186" spans="1:321" x14ac:dyDescent="0.25">
      <c r="A186" s="14" t="str">
        <f>LCI!A28</f>
        <v>Herbicide (kg/yr)</v>
      </c>
      <c r="B186" s="42">
        <f>B20</f>
        <v>241.37063683200009</v>
      </c>
      <c r="C186" s="42">
        <f t="shared" ref="C186:P186" si="305">C20</f>
        <v>241.37063683200009</v>
      </c>
      <c r="D186" s="42">
        <f t="shared" si="305"/>
        <v>121.30000000000001</v>
      </c>
      <c r="E186" s="42">
        <f t="shared" si="305"/>
        <v>121.30000000000001</v>
      </c>
      <c r="F186" s="42">
        <f t="shared" si="305"/>
        <v>121.30000000000001</v>
      </c>
      <c r="G186" s="42">
        <f t="shared" si="305"/>
        <v>0</v>
      </c>
      <c r="H186" s="42">
        <f t="shared" si="305"/>
        <v>0</v>
      </c>
      <c r="I186" s="42">
        <f t="shared" si="305"/>
        <v>0</v>
      </c>
      <c r="J186" s="42">
        <f t="shared" si="305"/>
        <v>78.218000000000004</v>
      </c>
      <c r="K186" s="42">
        <f t="shared" si="305"/>
        <v>239.9</v>
      </c>
      <c r="L186" s="42">
        <f>L20</f>
        <v>556.48045999999999</v>
      </c>
      <c r="M186" s="42">
        <f t="shared" si="305"/>
        <v>0</v>
      </c>
      <c r="N186" s="42">
        <f t="shared" si="305"/>
        <v>0</v>
      </c>
      <c r="O186" s="257">
        <f t="shared" si="305"/>
        <v>0</v>
      </c>
      <c r="P186" s="251">
        <f t="shared" si="305"/>
        <v>0</v>
      </c>
      <c r="Q186" s="251"/>
      <c r="R186" s="251"/>
      <c r="S186" s="251"/>
      <c r="T186" s="268"/>
      <c r="U186" s="251"/>
      <c r="V186" s="251"/>
      <c r="X186" s="45">
        <f>IF(EXACT(A186,LCI!A28),LCI!G28,-1*10^6)</f>
        <v>13.210039630000001</v>
      </c>
      <c r="Y186" s="47">
        <f t="shared" si="45"/>
        <v>3188.515678069059</v>
      </c>
      <c r="Z186" s="47">
        <f t="shared" si="46"/>
        <v>3188.515678069059</v>
      </c>
      <c r="AA186" s="47">
        <f t="shared" si="47"/>
        <v>1602.3778071190002</v>
      </c>
      <c r="AB186" s="47">
        <f t="shared" si="48"/>
        <v>1602.3778071190002</v>
      </c>
      <c r="AC186" s="47">
        <f t="shared" si="49"/>
        <v>1602.3778071190002</v>
      </c>
      <c r="AD186" s="47">
        <f t="shared" si="291"/>
        <v>0</v>
      </c>
      <c r="AE186" s="47">
        <f t="shared" si="292"/>
        <v>0</v>
      </c>
      <c r="AF186" s="47">
        <f t="shared" si="293"/>
        <v>0</v>
      </c>
      <c r="AG186" s="47">
        <f t="shared" si="294"/>
        <v>1033.2628797793402</v>
      </c>
      <c r="AH186" s="47">
        <f t="shared" si="295"/>
        <v>3169.0885072370002</v>
      </c>
      <c r="AI186" s="47">
        <f t="shared" si="296"/>
        <v>7351.1289299206301</v>
      </c>
      <c r="AJ186" s="47">
        <f t="shared" si="288"/>
        <v>0</v>
      </c>
      <c r="AK186" s="47">
        <f t="shared" si="50"/>
        <v>0</v>
      </c>
      <c r="AL186" s="262">
        <f t="shared" si="51"/>
        <v>0</v>
      </c>
      <c r="AM186" s="260">
        <f t="shared" si="52"/>
        <v>0</v>
      </c>
      <c r="AN186" s="260">
        <f t="shared" si="53"/>
        <v>0</v>
      </c>
      <c r="AO186" s="260">
        <f t="shared" si="54"/>
        <v>0</v>
      </c>
      <c r="AP186" s="260">
        <f t="shared" si="55"/>
        <v>0</v>
      </c>
      <c r="AQ186" s="260">
        <f t="shared" si="56"/>
        <v>0</v>
      </c>
      <c r="AR186" s="260">
        <f t="shared" si="57"/>
        <v>0</v>
      </c>
      <c r="AS186" s="260">
        <f t="shared" si="58"/>
        <v>0</v>
      </c>
      <c r="AU186" s="41">
        <f>IF(EXACT(A186,LCI!A28),LCI!H28,-1*10^6)</f>
        <v>8580.2199999999993</v>
      </c>
      <c r="AV186" s="71">
        <f t="shared" si="9"/>
        <v>2071013.1655586637</v>
      </c>
      <c r="AW186" s="71">
        <f t="shared" si="10"/>
        <v>2071013.1655586637</v>
      </c>
      <c r="AX186" s="71">
        <f t="shared" si="11"/>
        <v>1040780.686</v>
      </c>
      <c r="AY186" s="71">
        <f t="shared" si="12"/>
        <v>1040780.686</v>
      </c>
      <c r="AZ186" s="71">
        <f t="shared" si="13"/>
        <v>1040780.686</v>
      </c>
      <c r="BA186" s="71">
        <f t="shared" si="14"/>
        <v>0</v>
      </c>
      <c r="BB186" s="71">
        <f t="shared" si="15"/>
        <v>0</v>
      </c>
      <c r="BC186" s="71">
        <f t="shared" si="16"/>
        <v>0</v>
      </c>
      <c r="BD186" s="520">
        <f t="shared" si="17"/>
        <v>671127.64795999997</v>
      </c>
      <c r="BE186" s="521">
        <f t="shared" si="18"/>
        <v>2058394.7779999999</v>
      </c>
      <c r="BF186" s="71">
        <f t="shared" si="19"/>
        <v>4774724.7725011995</v>
      </c>
      <c r="BG186" s="521">
        <f t="shared" si="278"/>
        <v>0</v>
      </c>
      <c r="BH186" s="529">
        <f t="shared" si="263"/>
        <v>0</v>
      </c>
      <c r="BI186" s="71">
        <f t="shared" si="254"/>
        <v>0</v>
      </c>
      <c r="BJ186" s="71">
        <f t="shared" si="255"/>
        <v>0</v>
      </c>
      <c r="BK186" s="71">
        <f t="shared" si="256"/>
        <v>0</v>
      </c>
      <c r="BL186" s="71">
        <f t="shared" si="257"/>
        <v>0</v>
      </c>
      <c r="BM186" s="71">
        <f t="shared" si="258"/>
        <v>0</v>
      </c>
      <c r="BN186" s="71">
        <f t="shared" si="259"/>
        <v>0</v>
      </c>
      <c r="BO186" s="71">
        <f t="shared" si="260"/>
        <v>0</v>
      </c>
      <c r="BP186" s="71">
        <f t="shared" si="261"/>
        <v>0</v>
      </c>
      <c r="BR186" s="507">
        <f>IF(EXACT(A186,LCI!A28),LCI!I28,-1*10^6)</f>
        <v>2.2460000000000001E-2</v>
      </c>
      <c r="BS186" s="507">
        <f t="shared" si="59"/>
        <v>5.4211845032467219</v>
      </c>
      <c r="BT186" s="507">
        <f t="shared" si="60"/>
        <v>5.4211845032467219</v>
      </c>
      <c r="BU186" s="507">
        <f t="shared" si="60"/>
        <v>2.7243980000000003</v>
      </c>
      <c r="BV186" s="507">
        <f t="shared" si="60"/>
        <v>2.7243980000000003</v>
      </c>
      <c r="BW186" s="507">
        <f t="shared" si="60"/>
        <v>2.7243980000000003</v>
      </c>
      <c r="BX186" s="507">
        <f t="shared" si="60"/>
        <v>0</v>
      </c>
      <c r="BY186" s="507">
        <f t="shared" si="60"/>
        <v>0</v>
      </c>
      <c r="BZ186" s="507">
        <f t="shared" si="280"/>
        <v>0</v>
      </c>
      <c r="CA186" s="507">
        <f t="shared" si="280"/>
        <v>1.7567762800000002</v>
      </c>
      <c r="CB186" s="507">
        <f t="shared" si="280"/>
        <v>5.3881540000000001</v>
      </c>
      <c r="CC186" s="507">
        <f t="shared" si="280"/>
        <v>12.498551131600001</v>
      </c>
      <c r="CD186" s="507">
        <f t="shared" si="280"/>
        <v>0</v>
      </c>
      <c r="CE186" s="507">
        <f t="shared" si="280"/>
        <v>0</v>
      </c>
      <c r="CF186" s="507">
        <f t="shared" si="281"/>
        <v>0</v>
      </c>
      <c r="CG186" s="507">
        <f t="shared" si="281"/>
        <v>0</v>
      </c>
      <c r="CH186" s="507">
        <f t="shared" si="281"/>
        <v>0</v>
      </c>
      <c r="CI186" s="507">
        <f t="shared" si="281"/>
        <v>0</v>
      </c>
      <c r="CJ186" s="507">
        <f t="shared" si="276"/>
        <v>0</v>
      </c>
      <c r="CK186" s="507">
        <f t="shared" si="61"/>
        <v>0</v>
      </c>
      <c r="CL186" s="507">
        <f t="shared" si="61"/>
        <v>0</v>
      </c>
      <c r="CM186" s="507">
        <f t="shared" si="61"/>
        <v>0</v>
      </c>
      <c r="CO186" s="511">
        <f>IF(EXACT(A186,LCI!A28),LCI!F28,-1*10^6)</f>
        <v>25.8</v>
      </c>
      <c r="CP186" s="511">
        <f t="shared" si="62"/>
        <v>6227.3624302656026</v>
      </c>
      <c r="CQ186" s="511">
        <f t="shared" si="62"/>
        <v>6227.3624302656026</v>
      </c>
      <c r="CR186" s="511">
        <f t="shared" si="62"/>
        <v>3129.5400000000004</v>
      </c>
      <c r="CS186" s="511">
        <f t="shared" si="62"/>
        <v>3129.5400000000004</v>
      </c>
      <c r="CT186" s="511">
        <f t="shared" si="62"/>
        <v>3129.5400000000004</v>
      </c>
      <c r="CU186" s="511">
        <f t="shared" si="62"/>
        <v>0</v>
      </c>
      <c r="CV186" s="511">
        <f t="shared" si="282"/>
        <v>0</v>
      </c>
      <c r="CW186" s="511">
        <f t="shared" si="282"/>
        <v>0</v>
      </c>
      <c r="CX186" s="511">
        <f t="shared" si="282"/>
        <v>2018.0244000000002</v>
      </c>
      <c r="CY186" s="511">
        <f t="shared" si="282"/>
        <v>6189.42</v>
      </c>
      <c r="CZ186" s="511">
        <f t="shared" si="282"/>
        <v>14357.195868000001</v>
      </c>
      <c r="DA186" s="511">
        <f t="shared" si="282"/>
        <v>0</v>
      </c>
      <c r="DB186" s="511">
        <f t="shared" si="283"/>
        <v>0</v>
      </c>
      <c r="DC186" s="511">
        <f t="shared" si="283"/>
        <v>0</v>
      </c>
      <c r="DD186" s="511">
        <f t="shared" si="283"/>
        <v>0</v>
      </c>
      <c r="DE186" s="511">
        <f t="shared" si="283"/>
        <v>0</v>
      </c>
      <c r="DF186" s="511">
        <f t="shared" si="275"/>
        <v>0</v>
      </c>
      <c r="DG186" s="511">
        <f t="shared" si="63"/>
        <v>0</v>
      </c>
      <c r="DH186" s="511">
        <f t="shared" si="63"/>
        <v>0</v>
      </c>
      <c r="DI186" s="511">
        <f t="shared" si="63"/>
        <v>0</v>
      </c>
      <c r="DJ186" s="511">
        <f t="shared" si="63"/>
        <v>0</v>
      </c>
      <c r="DL186" s="530">
        <f>IF(EXACT(A186,LCI!A28),LCI!J28,-1*10^6)</f>
        <v>3.3369999999999997E-2</v>
      </c>
      <c r="DM186" s="530">
        <f t="shared" si="64"/>
        <v>8.0545381510838414</v>
      </c>
      <c r="DN186" s="530">
        <f t="shared" si="65"/>
        <v>8.0545381510838414</v>
      </c>
      <c r="DO186" s="530">
        <f t="shared" si="66"/>
        <v>4.0477809999999996</v>
      </c>
      <c r="DP186" s="530">
        <f t="shared" si="67"/>
        <v>4.0477809999999996</v>
      </c>
      <c r="DQ186" s="530">
        <f t="shared" si="68"/>
        <v>4.0477809999999996</v>
      </c>
      <c r="DR186" s="530">
        <f t="shared" si="69"/>
        <v>0</v>
      </c>
      <c r="DS186" s="530">
        <f t="shared" si="70"/>
        <v>0</v>
      </c>
      <c r="DT186" s="530">
        <f t="shared" si="71"/>
        <v>0</v>
      </c>
      <c r="DU186" s="530">
        <f t="shared" si="72"/>
        <v>2.6101346599999999</v>
      </c>
      <c r="DV186" s="530">
        <f t="shared" si="73"/>
        <v>8.0054629999999989</v>
      </c>
      <c r="DW186" s="530">
        <f t="shared" si="74"/>
        <v>18.569752950199998</v>
      </c>
      <c r="DX186" s="530">
        <f t="shared" si="75"/>
        <v>0</v>
      </c>
      <c r="DY186" s="530">
        <f t="shared" si="76"/>
        <v>0</v>
      </c>
      <c r="DZ186" s="530">
        <f t="shared" si="77"/>
        <v>0</v>
      </c>
      <c r="EA186" s="530">
        <f t="shared" si="78"/>
        <v>0</v>
      </c>
      <c r="EB186" s="530">
        <f t="shared" si="79"/>
        <v>0</v>
      </c>
      <c r="EC186" s="530">
        <f t="shared" si="80"/>
        <v>0</v>
      </c>
      <c r="ED186" s="530">
        <f t="shared" si="81"/>
        <v>0</v>
      </c>
      <c r="EE186" s="530">
        <f t="shared" si="82"/>
        <v>0</v>
      </c>
      <c r="EF186" s="530">
        <f t="shared" si="83"/>
        <v>0</v>
      </c>
      <c r="EG186" s="530">
        <f t="shared" si="84"/>
        <v>0</v>
      </c>
      <c r="EI186" s="535">
        <f>IF(EXACT(A186,LCI!A28),LCI!K28,-1*10^6)</f>
        <v>36.475209999999997</v>
      </c>
      <c r="EJ186" s="531">
        <f t="shared" si="85"/>
        <v>8804.0446662809372</v>
      </c>
      <c r="EK186" s="536">
        <f t="shared" si="86"/>
        <v>8804.0446662809372</v>
      </c>
      <c r="EL186" s="531">
        <f t="shared" si="87"/>
        <v>4424.4429730000002</v>
      </c>
      <c r="EM186" s="531">
        <f t="shared" si="88"/>
        <v>4424.4429730000002</v>
      </c>
      <c r="EN186" s="531">
        <f t="shared" si="89"/>
        <v>4424.4429730000002</v>
      </c>
      <c r="EO186" s="531">
        <f t="shared" si="90"/>
        <v>0</v>
      </c>
      <c r="EP186" s="531">
        <f t="shared" si="91"/>
        <v>0</v>
      </c>
      <c r="EQ186" s="531">
        <f t="shared" si="92"/>
        <v>0</v>
      </c>
      <c r="ER186" s="531">
        <f t="shared" si="93"/>
        <v>2853.0179757799997</v>
      </c>
      <c r="ES186" s="531">
        <f t="shared" si="94"/>
        <v>8750.4028789999993</v>
      </c>
      <c r="ET186" s="531">
        <f t="shared" si="95"/>
        <v>20297.741639396598</v>
      </c>
      <c r="EU186" s="531">
        <f t="shared" si="96"/>
        <v>0</v>
      </c>
      <c r="EV186" s="531">
        <f t="shared" si="97"/>
        <v>0</v>
      </c>
      <c r="EW186" s="531">
        <f t="shared" si="98"/>
        <v>0</v>
      </c>
      <c r="EX186" s="531">
        <f t="shared" si="99"/>
        <v>0</v>
      </c>
      <c r="EY186" s="531">
        <f t="shared" si="100"/>
        <v>0</v>
      </c>
      <c r="EZ186" s="531">
        <f t="shared" si="101"/>
        <v>0</v>
      </c>
      <c r="FA186" s="531">
        <f t="shared" si="102"/>
        <v>0</v>
      </c>
      <c r="FB186" s="531">
        <f t="shared" si="103"/>
        <v>0</v>
      </c>
      <c r="FC186" s="531">
        <f t="shared" si="104"/>
        <v>0</v>
      </c>
      <c r="FD186" s="531">
        <f t="shared" si="105"/>
        <v>0</v>
      </c>
      <c r="FF186" s="532">
        <f>IF(EXACT(A186,LCI!A28),LCI!L28,-1*10^6)</f>
        <v>2.9430000000000001E-2</v>
      </c>
      <c r="FG186" s="532">
        <f t="shared" si="106"/>
        <v>7.1035378419657631</v>
      </c>
      <c r="FH186" s="532">
        <f t="shared" si="107"/>
        <v>7.1035378419657631</v>
      </c>
      <c r="FI186" s="532">
        <f t="shared" si="108"/>
        <v>3.5698590000000006</v>
      </c>
      <c r="FJ186" s="532">
        <f t="shared" si="109"/>
        <v>3.5698590000000006</v>
      </c>
      <c r="FK186" s="532">
        <f t="shared" si="110"/>
        <v>3.5698590000000006</v>
      </c>
      <c r="FL186" s="532">
        <f t="shared" si="111"/>
        <v>0</v>
      </c>
      <c r="FM186" s="532">
        <f t="shared" si="112"/>
        <v>0</v>
      </c>
      <c r="FN186" s="532">
        <f t="shared" si="113"/>
        <v>0</v>
      </c>
      <c r="FO186" s="532">
        <f t="shared" si="114"/>
        <v>2.3019557400000004</v>
      </c>
      <c r="FP186" s="532">
        <f t="shared" si="115"/>
        <v>7.0602570000000009</v>
      </c>
      <c r="FQ186" s="532">
        <f t="shared" si="116"/>
        <v>16.3772199378</v>
      </c>
      <c r="FR186" s="532">
        <f t="shared" si="117"/>
        <v>0</v>
      </c>
      <c r="FS186" s="532">
        <f t="shared" si="118"/>
        <v>0</v>
      </c>
      <c r="FT186" s="532">
        <f t="shared" si="119"/>
        <v>0</v>
      </c>
      <c r="FU186" s="532">
        <f t="shared" si="120"/>
        <v>0</v>
      </c>
      <c r="FV186" s="532">
        <f t="shared" si="121"/>
        <v>0</v>
      </c>
      <c r="FW186" s="532">
        <f t="shared" si="122"/>
        <v>0</v>
      </c>
      <c r="FX186" s="532">
        <f t="shared" si="123"/>
        <v>0</v>
      </c>
      <c r="FY186" s="532">
        <f t="shared" si="124"/>
        <v>0</v>
      </c>
      <c r="FZ186" s="532">
        <f t="shared" si="125"/>
        <v>0</v>
      </c>
      <c r="GA186" s="532">
        <f t="shared" si="126"/>
        <v>0</v>
      </c>
      <c r="GC186" s="533">
        <f>IF(EXACT(A186,LCI!A28),LCI!M28,-1*10^6)</f>
        <v>8.4E-7</v>
      </c>
      <c r="GD186" s="533">
        <f t="shared" si="127"/>
        <v>2.0275133493888008E-4</v>
      </c>
      <c r="GE186" s="533">
        <f t="shared" si="128"/>
        <v>2.0275133493888008E-4</v>
      </c>
      <c r="GF186" s="533">
        <f t="shared" si="129"/>
        <v>1.0189200000000001E-4</v>
      </c>
      <c r="GG186" s="533">
        <f t="shared" si="130"/>
        <v>1.0189200000000001E-4</v>
      </c>
      <c r="GH186" s="533">
        <f t="shared" si="131"/>
        <v>1.0189200000000001E-4</v>
      </c>
      <c r="GI186" s="533">
        <f t="shared" si="132"/>
        <v>0</v>
      </c>
      <c r="GJ186" s="533">
        <f t="shared" si="133"/>
        <v>0</v>
      </c>
      <c r="GK186" s="533">
        <f t="shared" si="134"/>
        <v>0</v>
      </c>
      <c r="GL186" s="533">
        <f t="shared" si="135"/>
        <v>6.5703119999999999E-5</v>
      </c>
      <c r="GM186" s="533">
        <f t="shared" si="136"/>
        <v>2.01516E-4</v>
      </c>
      <c r="GN186" s="533">
        <f t="shared" si="137"/>
        <v>4.6744358640000001E-4</v>
      </c>
      <c r="GO186" s="533">
        <f t="shared" si="138"/>
        <v>0</v>
      </c>
      <c r="GP186" s="533">
        <f t="shared" si="139"/>
        <v>0</v>
      </c>
      <c r="GQ186" s="533">
        <f t="shared" si="140"/>
        <v>0</v>
      </c>
      <c r="GR186" s="533">
        <f t="shared" si="141"/>
        <v>0</v>
      </c>
      <c r="GS186" s="533">
        <f t="shared" si="142"/>
        <v>0</v>
      </c>
      <c r="GT186" s="533">
        <f t="shared" si="143"/>
        <v>0</v>
      </c>
      <c r="GU186" s="533">
        <f t="shared" si="144"/>
        <v>0</v>
      </c>
      <c r="GV186" s="533">
        <f t="shared" si="145"/>
        <v>0</v>
      </c>
      <c r="GW186" s="533">
        <f t="shared" si="146"/>
        <v>0</v>
      </c>
      <c r="GX186" s="533">
        <f t="shared" si="147"/>
        <v>0</v>
      </c>
      <c r="GZ186" s="511">
        <f>IF(EXACT(A186,LCI!A28),LCI!N28,-1*10^6)</f>
        <v>1.4899999999999999E-6</v>
      </c>
      <c r="HA186" s="511">
        <f t="shared" si="148"/>
        <v>3.5964224887968013E-4</v>
      </c>
      <c r="HB186" s="511">
        <f t="shared" si="149"/>
        <v>3.5964224887968013E-4</v>
      </c>
      <c r="HC186" s="511">
        <f t="shared" si="150"/>
        <v>1.8073700000000001E-4</v>
      </c>
      <c r="HD186" s="511">
        <f t="shared" si="151"/>
        <v>1.8073700000000001E-4</v>
      </c>
      <c r="HE186" s="511">
        <f t="shared" si="152"/>
        <v>1.8073700000000001E-4</v>
      </c>
      <c r="HF186" s="511">
        <f t="shared" si="153"/>
        <v>0</v>
      </c>
      <c r="HG186" s="511">
        <f t="shared" si="154"/>
        <v>0</v>
      </c>
      <c r="HH186" s="511">
        <f t="shared" si="155"/>
        <v>0</v>
      </c>
      <c r="HI186" s="511">
        <f t="shared" si="156"/>
        <v>1.1654482E-4</v>
      </c>
      <c r="HJ186" s="511">
        <f t="shared" si="157"/>
        <v>3.57451E-4</v>
      </c>
      <c r="HK186" s="511">
        <f t="shared" si="158"/>
        <v>8.2915588539999999E-4</v>
      </c>
      <c r="HL186" s="511">
        <f t="shared" si="159"/>
        <v>0</v>
      </c>
      <c r="HM186" s="511">
        <f t="shared" si="160"/>
        <v>0</v>
      </c>
      <c r="HN186" s="511">
        <f t="shared" si="161"/>
        <v>0</v>
      </c>
      <c r="HO186" s="511">
        <f t="shared" si="162"/>
        <v>0</v>
      </c>
      <c r="HP186" s="511">
        <f t="shared" si="163"/>
        <v>0</v>
      </c>
      <c r="HQ186" s="511">
        <f t="shared" si="164"/>
        <v>0</v>
      </c>
      <c r="HR186" s="511">
        <f t="shared" si="165"/>
        <v>0</v>
      </c>
      <c r="HS186" s="511">
        <f t="shared" si="166"/>
        <v>0</v>
      </c>
      <c r="HT186" s="511">
        <f t="shared" si="167"/>
        <v>0</v>
      </c>
      <c r="HU186" s="511">
        <f t="shared" si="168"/>
        <v>0</v>
      </c>
      <c r="HW186" s="534">
        <f>IF(EXACT(A186,LCI!A28),LCI!O28,-1*10^6)</f>
        <v>1.6899999999999999E-6</v>
      </c>
      <c r="HX186" s="534">
        <f t="shared" si="169"/>
        <v>4.0791637624608011E-4</v>
      </c>
      <c r="HY186" s="534">
        <f t="shared" si="170"/>
        <v>4.0791637624608011E-4</v>
      </c>
      <c r="HZ186" s="534">
        <f t="shared" si="171"/>
        <v>2.04997E-4</v>
      </c>
      <c r="IA186" s="534">
        <f t="shared" si="172"/>
        <v>2.04997E-4</v>
      </c>
      <c r="IB186" s="534">
        <f t="shared" si="173"/>
        <v>2.04997E-4</v>
      </c>
      <c r="IC186" s="534">
        <f t="shared" si="174"/>
        <v>0</v>
      </c>
      <c r="ID186" s="534">
        <f t="shared" si="175"/>
        <v>0</v>
      </c>
      <c r="IE186" s="534">
        <f t="shared" si="176"/>
        <v>0</v>
      </c>
      <c r="IF186" s="534">
        <f t="shared" si="177"/>
        <v>1.3218841999999999E-4</v>
      </c>
      <c r="IG186" s="534">
        <f t="shared" si="178"/>
        <v>4.0543099999999999E-4</v>
      </c>
      <c r="IH186" s="534">
        <f t="shared" si="179"/>
        <v>9.4045197739999994E-4</v>
      </c>
      <c r="II186" s="534">
        <f t="shared" si="180"/>
        <v>0</v>
      </c>
      <c r="IJ186" s="534">
        <f t="shared" si="181"/>
        <v>0</v>
      </c>
      <c r="IK186" s="534">
        <f t="shared" si="182"/>
        <v>0</v>
      </c>
      <c r="IL186" s="534">
        <f t="shared" si="183"/>
        <v>0</v>
      </c>
      <c r="IM186" s="534">
        <f t="shared" si="184"/>
        <v>0</v>
      </c>
      <c r="IN186" s="534">
        <f t="shared" si="185"/>
        <v>0</v>
      </c>
      <c r="IO186" s="534">
        <f t="shared" si="186"/>
        <v>0</v>
      </c>
      <c r="IP186" s="534">
        <f t="shared" si="187"/>
        <v>0</v>
      </c>
      <c r="IQ186" s="534">
        <f t="shared" si="188"/>
        <v>0</v>
      </c>
      <c r="IR186" s="534">
        <f t="shared" si="189"/>
        <v>0</v>
      </c>
      <c r="IT186" s="531">
        <f>IF(EXACT(A186,LCI!A28),LCI!P28,-1*10^6)</f>
        <v>0.45956999999999998</v>
      </c>
      <c r="IU186" s="531">
        <f t="shared" si="190"/>
        <v>110.92670356888227</v>
      </c>
      <c r="IV186" s="531">
        <f t="shared" si="191"/>
        <v>110.92670356888227</v>
      </c>
      <c r="IW186" s="531">
        <f t="shared" si="192"/>
        <v>55.745841000000006</v>
      </c>
      <c r="IX186" s="531">
        <f t="shared" si="193"/>
        <v>55.745841000000006</v>
      </c>
      <c r="IY186" s="531">
        <f t="shared" si="194"/>
        <v>55.745841000000006</v>
      </c>
      <c r="IZ186" s="531">
        <f t="shared" si="195"/>
        <v>0</v>
      </c>
      <c r="JA186" s="531">
        <f t="shared" si="196"/>
        <v>0</v>
      </c>
      <c r="JB186" s="531">
        <f t="shared" si="197"/>
        <v>0</v>
      </c>
      <c r="JC186" s="531">
        <f t="shared" si="198"/>
        <v>35.946646260000001</v>
      </c>
      <c r="JD186" s="531">
        <f t="shared" si="199"/>
        <v>110.250843</v>
      </c>
      <c r="JE186" s="531">
        <f t="shared" si="200"/>
        <v>255.74172500219998</v>
      </c>
      <c r="JF186" s="531">
        <f t="shared" si="201"/>
        <v>0</v>
      </c>
      <c r="JG186" s="531">
        <f t="shared" si="202"/>
        <v>0</v>
      </c>
      <c r="JH186" s="531">
        <f t="shared" si="203"/>
        <v>0</v>
      </c>
      <c r="JI186" s="531">
        <f t="shared" si="204"/>
        <v>0</v>
      </c>
      <c r="JJ186" s="531">
        <f t="shared" si="205"/>
        <v>0</v>
      </c>
      <c r="JK186" s="531">
        <f t="shared" si="206"/>
        <v>0</v>
      </c>
      <c r="JL186" s="531">
        <f t="shared" si="207"/>
        <v>0</v>
      </c>
      <c r="JM186" s="531">
        <f t="shared" si="208"/>
        <v>0</v>
      </c>
      <c r="JN186" s="531">
        <f t="shared" si="209"/>
        <v>0</v>
      </c>
      <c r="JO186" s="531">
        <f t="shared" si="210"/>
        <v>0</v>
      </c>
      <c r="JQ186" s="532">
        <f>IF(EXACT(A186,LCI!A28),LCI!Q28,-1*10^6)</f>
        <v>13.6058</v>
      </c>
      <c r="JR186" s="532">
        <f t="shared" si="211"/>
        <v>3284.0406106088267</v>
      </c>
      <c r="JS186" s="532">
        <f t="shared" si="212"/>
        <v>3284.0406106088267</v>
      </c>
      <c r="JT186" s="532">
        <f t="shared" si="213"/>
        <v>1650.3835400000003</v>
      </c>
      <c r="JU186" s="532">
        <f t="shared" si="214"/>
        <v>1650.3835400000003</v>
      </c>
      <c r="JV186" s="532">
        <f t="shared" si="215"/>
        <v>1650.3835400000003</v>
      </c>
      <c r="JW186" s="532">
        <f t="shared" si="216"/>
        <v>0</v>
      </c>
      <c r="JX186" s="532">
        <f t="shared" si="217"/>
        <v>0</v>
      </c>
      <c r="JY186" s="532">
        <f t="shared" si="218"/>
        <v>0</v>
      </c>
      <c r="JZ186" s="532">
        <f t="shared" si="219"/>
        <v>1064.2184644000001</v>
      </c>
      <c r="KA186" s="532">
        <f t="shared" si="220"/>
        <v>3264.0314200000003</v>
      </c>
      <c r="KB186" s="532">
        <f t="shared" si="221"/>
        <v>7571.3618426680005</v>
      </c>
      <c r="KC186" s="532">
        <f t="shared" si="222"/>
        <v>0</v>
      </c>
      <c r="KD186" s="532">
        <f t="shared" si="223"/>
        <v>0</v>
      </c>
      <c r="KE186" s="532">
        <f t="shared" si="224"/>
        <v>0</v>
      </c>
      <c r="KF186" s="532">
        <f t="shared" si="225"/>
        <v>0</v>
      </c>
      <c r="KG186" s="532">
        <f t="shared" si="226"/>
        <v>0</v>
      </c>
      <c r="KH186" s="532">
        <f t="shared" si="227"/>
        <v>0</v>
      </c>
      <c r="KI186" s="532">
        <f t="shared" si="228"/>
        <v>0</v>
      </c>
      <c r="KJ186" s="532">
        <f t="shared" si="229"/>
        <v>0</v>
      </c>
      <c r="KK186" s="532">
        <f t="shared" si="230"/>
        <v>0</v>
      </c>
      <c r="KL186" s="532">
        <f t="shared" si="231"/>
        <v>0</v>
      </c>
      <c r="KN186" s="533">
        <f>IF(EXACT(A186,LCI!A28),LCI!R28,-1*10^6)</f>
        <v>6.1799999999999997E-3</v>
      </c>
      <c r="KO186" s="533">
        <f t="shared" si="232"/>
        <v>1.4916705356217606</v>
      </c>
      <c r="KP186" s="533">
        <f t="shared" si="233"/>
        <v>1.4916705356217606</v>
      </c>
      <c r="KQ186" s="533">
        <f t="shared" si="234"/>
        <v>0.74963400000000002</v>
      </c>
      <c r="KR186" s="533">
        <f t="shared" si="235"/>
        <v>0.74963400000000002</v>
      </c>
      <c r="KS186" s="533">
        <f t="shared" si="236"/>
        <v>0.74963400000000002</v>
      </c>
      <c r="KT186" s="533">
        <f t="shared" si="237"/>
        <v>0</v>
      </c>
      <c r="KU186" s="533">
        <f t="shared" si="238"/>
        <v>0</v>
      </c>
      <c r="KV186" s="533">
        <f t="shared" si="239"/>
        <v>0</v>
      </c>
      <c r="KW186" s="533">
        <f t="shared" si="240"/>
        <v>0.48338724</v>
      </c>
      <c r="KX186" s="533">
        <f t="shared" si="241"/>
        <v>1.4825820000000001</v>
      </c>
      <c r="KY186" s="533">
        <f t="shared" si="242"/>
        <v>3.4390492427999999</v>
      </c>
      <c r="KZ186" s="533">
        <f t="shared" si="243"/>
        <v>0</v>
      </c>
      <c r="LA186" s="533">
        <f t="shared" si="244"/>
        <v>0</v>
      </c>
      <c r="LB186" s="533">
        <f t="shared" si="245"/>
        <v>0</v>
      </c>
      <c r="LC186" s="533">
        <f t="shared" si="246"/>
        <v>0</v>
      </c>
      <c r="LD186" s="533">
        <f t="shared" si="247"/>
        <v>0</v>
      </c>
      <c r="LE186" s="533">
        <f t="shared" si="248"/>
        <v>0</v>
      </c>
      <c r="LF186" s="533">
        <f t="shared" si="249"/>
        <v>0</v>
      </c>
      <c r="LG186" s="533">
        <f t="shared" si="250"/>
        <v>0</v>
      </c>
      <c r="LH186" s="533">
        <f t="shared" si="251"/>
        <v>0</v>
      </c>
      <c r="LI186" s="533">
        <f t="shared" si="252"/>
        <v>0</v>
      </c>
    </row>
    <row r="187" spans="1:321" x14ac:dyDescent="0.25">
      <c r="A187" s="14" t="str">
        <f>LCI!A29</f>
        <v>Hexane (kg/yr)</v>
      </c>
      <c r="B187" s="42">
        <f>B56</f>
        <v>267.48331917767001</v>
      </c>
      <c r="C187" s="42">
        <f t="shared" ref="C187:P187" si="306">C56</f>
        <v>267.48331917767001</v>
      </c>
      <c r="D187" s="42">
        <f t="shared" si="306"/>
        <v>0</v>
      </c>
      <c r="E187" s="42">
        <f t="shared" si="306"/>
        <v>0</v>
      </c>
      <c r="F187" s="42">
        <f t="shared" si="306"/>
        <v>0</v>
      </c>
      <c r="G187" s="42">
        <f t="shared" si="306"/>
        <v>0</v>
      </c>
      <c r="H187" s="42">
        <f t="shared" si="306"/>
        <v>0</v>
      </c>
      <c r="I187" s="42">
        <f t="shared" si="306"/>
        <v>0</v>
      </c>
      <c r="J187" s="42">
        <f t="shared" si="306"/>
        <v>0</v>
      </c>
      <c r="K187" s="42">
        <f t="shared" si="306"/>
        <v>0</v>
      </c>
      <c r="L187" s="42">
        <f t="shared" si="306"/>
        <v>0</v>
      </c>
      <c r="M187" s="42">
        <f t="shared" si="306"/>
        <v>4369.0477322576371</v>
      </c>
      <c r="N187" s="42">
        <f t="shared" si="306"/>
        <v>0</v>
      </c>
      <c r="O187" s="257">
        <f t="shared" si="306"/>
        <v>0</v>
      </c>
      <c r="P187" s="251">
        <f t="shared" si="306"/>
        <v>0</v>
      </c>
      <c r="Q187" s="251"/>
      <c r="R187" s="251"/>
      <c r="S187" s="251"/>
      <c r="T187" s="268"/>
      <c r="U187" s="251"/>
      <c r="V187" s="251"/>
      <c r="X187" s="45">
        <f>IF(EXACT(A187,LCI!A29),LCI!G29,-1*10^6)</f>
        <v>0.91200000000000003</v>
      </c>
      <c r="Y187" s="47">
        <f t="shared" si="45"/>
        <v>243.94478709003505</v>
      </c>
      <c r="Z187" s="47">
        <f t="shared" si="46"/>
        <v>243.94478709003505</v>
      </c>
      <c r="AA187" s="47">
        <f t="shared" si="47"/>
        <v>0</v>
      </c>
      <c r="AB187" s="47">
        <f t="shared" si="48"/>
        <v>0</v>
      </c>
      <c r="AC187" s="47">
        <f t="shared" si="49"/>
        <v>0</v>
      </c>
      <c r="AD187" s="47">
        <f t="shared" si="291"/>
        <v>0</v>
      </c>
      <c r="AE187" s="47">
        <f t="shared" si="292"/>
        <v>0</v>
      </c>
      <c r="AF187" s="47">
        <f t="shared" si="293"/>
        <v>0</v>
      </c>
      <c r="AG187" s="47">
        <f t="shared" si="294"/>
        <v>0</v>
      </c>
      <c r="AH187" s="47">
        <f t="shared" si="295"/>
        <v>0</v>
      </c>
      <c r="AI187" s="47">
        <f t="shared" si="296"/>
        <v>0</v>
      </c>
      <c r="AJ187" s="47">
        <f t="shared" si="288"/>
        <v>3984.571531818965</v>
      </c>
      <c r="AK187" s="47">
        <f t="shared" si="50"/>
        <v>0</v>
      </c>
      <c r="AL187" s="262">
        <f t="shared" si="51"/>
        <v>0</v>
      </c>
      <c r="AM187" s="260">
        <f t="shared" si="52"/>
        <v>0</v>
      </c>
      <c r="AN187" s="260">
        <f t="shared" si="53"/>
        <v>0</v>
      </c>
      <c r="AO187" s="260">
        <f t="shared" si="54"/>
        <v>0</v>
      </c>
      <c r="AP187" s="260">
        <f t="shared" si="55"/>
        <v>0</v>
      </c>
      <c r="AQ187" s="260">
        <f t="shared" si="56"/>
        <v>0</v>
      </c>
      <c r="AR187" s="260">
        <f t="shared" si="57"/>
        <v>0</v>
      </c>
      <c r="AS187" s="260">
        <f t="shared" si="58"/>
        <v>0</v>
      </c>
      <c r="AU187" s="41">
        <f>IF(EXACT(A187,LCI!A29),LCI!H29,-1*10^6)</f>
        <v>561.26</v>
      </c>
      <c r="AV187" s="71">
        <f t="shared" si="9"/>
        <v>150127.68772165908</v>
      </c>
      <c r="AW187" s="71">
        <f t="shared" si="10"/>
        <v>150127.68772165908</v>
      </c>
      <c r="AX187" s="71">
        <f t="shared" si="11"/>
        <v>0</v>
      </c>
      <c r="AY187" s="71">
        <f t="shared" si="12"/>
        <v>0</v>
      </c>
      <c r="AZ187" s="71">
        <f t="shared" si="13"/>
        <v>0</v>
      </c>
      <c r="BA187" s="71">
        <f t="shared" si="14"/>
        <v>0</v>
      </c>
      <c r="BB187" s="71">
        <f t="shared" si="15"/>
        <v>0</v>
      </c>
      <c r="BC187" s="71">
        <f t="shared" si="16"/>
        <v>0</v>
      </c>
      <c r="BD187" s="520">
        <f t="shared" si="17"/>
        <v>0</v>
      </c>
      <c r="BE187" s="521">
        <f t="shared" si="18"/>
        <v>0</v>
      </c>
      <c r="BF187" s="71">
        <f t="shared" si="19"/>
        <v>0</v>
      </c>
      <c r="BG187" s="521">
        <f t="shared" si="278"/>
        <v>2452171.7302069212</v>
      </c>
      <c r="BH187" s="529">
        <f t="shared" si="263"/>
        <v>0</v>
      </c>
      <c r="BI187" s="71">
        <f t="shared" si="254"/>
        <v>0</v>
      </c>
      <c r="BJ187" s="71">
        <f t="shared" si="255"/>
        <v>0</v>
      </c>
      <c r="BK187" s="71">
        <f t="shared" si="256"/>
        <v>0</v>
      </c>
      <c r="BL187" s="71">
        <f t="shared" si="257"/>
        <v>0</v>
      </c>
      <c r="BM187" s="71">
        <f t="shared" si="258"/>
        <v>0</v>
      </c>
      <c r="BN187" s="71">
        <f t="shared" si="259"/>
        <v>0</v>
      </c>
      <c r="BO187" s="71">
        <f t="shared" si="260"/>
        <v>0</v>
      </c>
      <c r="BP187" s="71">
        <f t="shared" si="261"/>
        <v>0</v>
      </c>
      <c r="BR187" s="507">
        <f>IF(EXACT(A187,LCI!A29),LCI!I29,-1*10^6)</f>
        <v>8.4999999999999995E-4</v>
      </c>
      <c r="BS187" s="507">
        <f t="shared" si="59"/>
        <v>0.22736082130101951</v>
      </c>
      <c r="BT187" s="507">
        <f t="shared" si="60"/>
        <v>0.22736082130101951</v>
      </c>
      <c r="BU187" s="507">
        <f t="shared" si="60"/>
        <v>0</v>
      </c>
      <c r="BV187" s="507">
        <f t="shared" si="60"/>
        <v>0</v>
      </c>
      <c r="BW187" s="507">
        <f t="shared" si="60"/>
        <v>0</v>
      </c>
      <c r="BX187" s="507">
        <f t="shared" si="60"/>
        <v>0</v>
      </c>
      <c r="BY187" s="507">
        <f t="shared" si="60"/>
        <v>0</v>
      </c>
      <c r="BZ187" s="507">
        <f t="shared" si="280"/>
        <v>0</v>
      </c>
      <c r="CA187" s="507">
        <f t="shared" si="280"/>
        <v>0</v>
      </c>
      <c r="CB187" s="507">
        <f t="shared" si="280"/>
        <v>0</v>
      </c>
      <c r="CC187" s="507">
        <f t="shared" si="280"/>
        <v>0</v>
      </c>
      <c r="CD187" s="507">
        <f t="shared" si="280"/>
        <v>3.7136905724189915</v>
      </c>
      <c r="CE187" s="507">
        <f t="shared" si="280"/>
        <v>0</v>
      </c>
      <c r="CF187" s="507">
        <f t="shared" si="281"/>
        <v>0</v>
      </c>
      <c r="CG187" s="507">
        <f t="shared" si="281"/>
        <v>0</v>
      </c>
      <c r="CH187" s="507">
        <f t="shared" si="281"/>
        <v>0</v>
      </c>
      <c r="CI187" s="507">
        <f t="shared" si="281"/>
        <v>0</v>
      </c>
      <c r="CJ187" s="507">
        <f t="shared" si="276"/>
        <v>0</v>
      </c>
      <c r="CK187" s="507">
        <f t="shared" si="61"/>
        <v>0</v>
      </c>
      <c r="CL187" s="507">
        <f t="shared" si="61"/>
        <v>0</v>
      </c>
      <c r="CM187" s="507">
        <f t="shared" si="61"/>
        <v>0</v>
      </c>
      <c r="CO187" s="511">
        <f>IF(EXACT(A187,LCI!A29),LCI!F29,-1*10^6)</f>
        <v>78.099999999999994</v>
      </c>
      <c r="CP187" s="511">
        <f t="shared" si="62"/>
        <v>20890.447227776025</v>
      </c>
      <c r="CQ187" s="511">
        <f t="shared" si="62"/>
        <v>20890.447227776025</v>
      </c>
      <c r="CR187" s="511">
        <f t="shared" si="62"/>
        <v>0</v>
      </c>
      <c r="CS187" s="511">
        <f t="shared" si="62"/>
        <v>0</v>
      </c>
      <c r="CT187" s="511">
        <f t="shared" si="62"/>
        <v>0</v>
      </c>
      <c r="CU187" s="511">
        <f t="shared" si="62"/>
        <v>0</v>
      </c>
      <c r="CV187" s="511">
        <f t="shared" si="282"/>
        <v>0</v>
      </c>
      <c r="CW187" s="511">
        <f t="shared" si="282"/>
        <v>0</v>
      </c>
      <c r="CX187" s="511">
        <f t="shared" si="282"/>
        <v>0</v>
      </c>
      <c r="CY187" s="511">
        <f t="shared" si="282"/>
        <v>0</v>
      </c>
      <c r="CZ187" s="511">
        <f t="shared" si="282"/>
        <v>0</v>
      </c>
      <c r="DA187" s="511">
        <f t="shared" si="282"/>
        <v>341222.62788932142</v>
      </c>
      <c r="DB187" s="511">
        <f t="shared" si="283"/>
        <v>0</v>
      </c>
      <c r="DC187" s="511">
        <f t="shared" si="283"/>
        <v>0</v>
      </c>
      <c r="DD187" s="511">
        <f t="shared" si="283"/>
        <v>0</v>
      </c>
      <c r="DE187" s="511">
        <f t="shared" si="283"/>
        <v>0</v>
      </c>
      <c r="DF187" s="511">
        <f t="shared" si="275"/>
        <v>0</v>
      </c>
      <c r="DG187" s="511">
        <f t="shared" si="63"/>
        <v>0</v>
      </c>
      <c r="DH187" s="511">
        <f t="shared" si="63"/>
        <v>0</v>
      </c>
      <c r="DI187" s="511">
        <f t="shared" si="63"/>
        <v>0</v>
      </c>
      <c r="DJ187" s="511">
        <f t="shared" si="63"/>
        <v>0</v>
      </c>
      <c r="DL187" s="530">
        <f>IF(EXACT(A187,LCI!A29),LCI!J29,-1*10^6)</f>
        <v>4.15E-3</v>
      </c>
      <c r="DM187" s="530">
        <f t="shared" si="64"/>
        <v>1.1100557745873305</v>
      </c>
      <c r="DN187" s="530">
        <f t="shared" si="65"/>
        <v>1.1100557745873305</v>
      </c>
      <c r="DO187" s="530">
        <f t="shared" si="66"/>
        <v>0</v>
      </c>
      <c r="DP187" s="530">
        <f t="shared" si="67"/>
        <v>0</v>
      </c>
      <c r="DQ187" s="530">
        <f t="shared" si="68"/>
        <v>0</v>
      </c>
      <c r="DR187" s="530">
        <f t="shared" si="69"/>
        <v>0</v>
      </c>
      <c r="DS187" s="530">
        <f t="shared" si="70"/>
        <v>0</v>
      </c>
      <c r="DT187" s="530">
        <f t="shared" si="71"/>
        <v>0</v>
      </c>
      <c r="DU187" s="530">
        <f t="shared" si="72"/>
        <v>0</v>
      </c>
      <c r="DV187" s="530">
        <f t="shared" si="73"/>
        <v>0</v>
      </c>
      <c r="DW187" s="530">
        <f t="shared" si="74"/>
        <v>0</v>
      </c>
      <c r="DX187" s="530">
        <f t="shared" si="75"/>
        <v>18.131548088869195</v>
      </c>
      <c r="DY187" s="530">
        <f t="shared" si="76"/>
        <v>0</v>
      </c>
      <c r="DZ187" s="530">
        <f t="shared" si="77"/>
        <v>0</v>
      </c>
      <c r="EA187" s="530">
        <f t="shared" si="78"/>
        <v>0</v>
      </c>
      <c r="EB187" s="530">
        <f t="shared" si="79"/>
        <v>0</v>
      </c>
      <c r="EC187" s="530">
        <f t="shared" si="80"/>
        <v>0</v>
      </c>
      <c r="ED187" s="530">
        <f t="shared" si="81"/>
        <v>0</v>
      </c>
      <c r="EE187" s="530">
        <f t="shared" si="82"/>
        <v>0</v>
      </c>
      <c r="EF187" s="530">
        <f t="shared" si="83"/>
        <v>0</v>
      </c>
      <c r="EG187" s="530">
        <f t="shared" si="84"/>
        <v>0</v>
      </c>
      <c r="EI187" s="535">
        <f>IF(EXACT(A187,LCI!A29),LCI!K29,-1*10^6)</f>
        <v>2.4730500000000002</v>
      </c>
      <c r="EJ187" s="531">
        <f t="shared" si="85"/>
        <v>661.49962249233693</v>
      </c>
      <c r="EK187" s="536">
        <f t="shared" si="86"/>
        <v>661.49962249233693</v>
      </c>
      <c r="EL187" s="531">
        <f t="shared" si="87"/>
        <v>0</v>
      </c>
      <c r="EM187" s="531">
        <f t="shared" si="88"/>
        <v>0</v>
      </c>
      <c r="EN187" s="531">
        <f t="shared" si="89"/>
        <v>0</v>
      </c>
      <c r="EO187" s="531">
        <f t="shared" si="90"/>
        <v>0</v>
      </c>
      <c r="EP187" s="531">
        <f t="shared" si="91"/>
        <v>0</v>
      </c>
      <c r="EQ187" s="531">
        <f t="shared" si="92"/>
        <v>0</v>
      </c>
      <c r="ER187" s="531">
        <f t="shared" si="93"/>
        <v>0</v>
      </c>
      <c r="ES187" s="531">
        <f t="shared" si="94"/>
        <v>0</v>
      </c>
      <c r="ET187" s="531">
        <f t="shared" si="95"/>
        <v>0</v>
      </c>
      <c r="EU187" s="531">
        <f t="shared" si="96"/>
        <v>10804.873494259751</v>
      </c>
      <c r="EV187" s="531">
        <f t="shared" si="97"/>
        <v>0</v>
      </c>
      <c r="EW187" s="531">
        <f t="shared" si="98"/>
        <v>0</v>
      </c>
      <c r="EX187" s="531">
        <f t="shared" si="99"/>
        <v>0</v>
      </c>
      <c r="EY187" s="531">
        <f t="shared" si="100"/>
        <v>0</v>
      </c>
      <c r="EZ187" s="531">
        <f t="shared" si="101"/>
        <v>0</v>
      </c>
      <c r="FA187" s="531">
        <f t="shared" si="102"/>
        <v>0</v>
      </c>
      <c r="FB187" s="531">
        <f t="shared" si="103"/>
        <v>0</v>
      </c>
      <c r="FC187" s="531">
        <f t="shared" si="104"/>
        <v>0</v>
      </c>
      <c r="FD187" s="531">
        <f t="shared" si="105"/>
        <v>0</v>
      </c>
      <c r="FF187" s="532">
        <f>IF(EXACT(A187,LCI!A29),LCI!L29,-1*10^6)</f>
        <v>2.5799999999999998E-3</v>
      </c>
      <c r="FG187" s="532">
        <f t="shared" si="106"/>
        <v>0.69010696347838862</v>
      </c>
      <c r="FH187" s="532">
        <f t="shared" si="107"/>
        <v>0.69010696347838862</v>
      </c>
      <c r="FI187" s="532">
        <f t="shared" si="108"/>
        <v>0</v>
      </c>
      <c r="FJ187" s="532">
        <f t="shared" si="109"/>
        <v>0</v>
      </c>
      <c r="FK187" s="532">
        <f t="shared" si="110"/>
        <v>0</v>
      </c>
      <c r="FL187" s="532">
        <f t="shared" si="111"/>
        <v>0</v>
      </c>
      <c r="FM187" s="532">
        <f t="shared" si="112"/>
        <v>0</v>
      </c>
      <c r="FN187" s="532">
        <f t="shared" si="113"/>
        <v>0</v>
      </c>
      <c r="FO187" s="532">
        <f t="shared" si="114"/>
        <v>0</v>
      </c>
      <c r="FP187" s="532">
        <f t="shared" si="115"/>
        <v>0</v>
      </c>
      <c r="FQ187" s="532">
        <f t="shared" si="116"/>
        <v>0</v>
      </c>
      <c r="FR187" s="532">
        <f t="shared" si="117"/>
        <v>11.272143149224704</v>
      </c>
      <c r="FS187" s="532">
        <f t="shared" si="118"/>
        <v>0</v>
      </c>
      <c r="FT187" s="532">
        <f t="shared" si="119"/>
        <v>0</v>
      </c>
      <c r="FU187" s="532">
        <f t="shared" si="120"/>
        <v>0</v>
      </c>
      <c r="FV187" s="532">
        <f t="shared" si="121"/>
        <v>0</v>
      </c>
      <c r="FW187" s="532">
        <f t="shared" si="122"/>
        <v>0</v>
      </c>
      <c r="FX187" s="532">
        <f t="shared" si="123"/>
        <v>0</v>
      </c>
      <c r="FY187" s="532">
        <f t="shared" si="124"/>
        <v>0</v>
      </c>
      <c r="FZ187" s="532">
        <f t="shared" si="125"/>
        <v>0</v>
      </c>
      <c r="GA187" s="532">
        <f t="shared" si="126"/>
        <v>0</v>
      </c>
      <c r="GC187" s="533">
        <f>IF(EXACT(A187,LCI!A29),LCI!M29,-1*10^6)</f>
        <v>7.0300000000000001E-8</v>
      </c>
      <c r="GD187" s="533">
        <f t="shared" si="127"/>
        <v>1.8804077338190202E-5</v>
      </c>
      <c r="GE187" s="533">
        <f t="shared" si="128"/>
        <v>1.8804077338190202E-5</v>
      </c>
      <c r="GF187" s="533">
        <f t="shared" si="129"/>
        <v>0</v>
      </c>
      <c r="GG187" s="533">
        <f t="shared" si="130"/>
        <v>0</v>
      </c>
      <c r="GH187" s="533">
        <f t="shared" si="131"/>
        <v>0</v>
      </c>
      <c r="GI187" s="533">
        <f t="shared" si="132"/>
        <v>0</v>
      </c>
      <c r="GJ187" s="533">
        <f t="shared" si="133"/>
        <v>0</v>
      </c>
      <c r="GK187" s="533">
        <f t="shared" si="134"/>
        <v>0</v>
      </c>
      <c r="GL187" s="533">
        <f t="shared" si="135"/>
        <v>0</v>
      </c>
      <c r="GM187" s="533">
        <f t="shared" si="136"/>
        <v>0</v>
      </c>
      <c r="GN187" s="533">
        <f t="shared" si="137"/>
        <v>0</v>
      </c>
      <c r="GO187" s="533">
        <f t="shared" si="138"/>
        <v>3.0714405557771189E-4</v>
      </c>
      <c r="GP187" s="533">
        <f t="shared" si="139"/>
        <v>0</v>
      </c>
      <c r="GQ187" s="533">
        <f t="shared" si="140"/>
        <v>0</v>
      </c>
      <c r="GR187" s="533">
        <f t="shared" si="141"/>
        <v>0</v>
      </c>
      <c r="GS187" s="533">
        <f t="shared" si="142"/>
        <v>0</v>
      </c>
      <c r="GT187" s="533">
        <f t="shared" si="143"/>
        <v>0</v>
      </c>
      <c r="GU187" s="533">
        <f t="shared" si="144"/>
        <v>0</v>
      </c>
      <c r="GV187" s="533">
        <f t="shared" si="145"/>
        <v>0</v>
      </c>
      <c r="GW187" s="533">
        <f t="shared" si="146"/>
        <v>0</v>
      </c>
      <c r="GX187" s="533">
        <f t="shared" si="147"/>
        <v>0</v>
      </c>
      <c r="GZ187" s="511">
        <f>IF(EXACT(A187,LCI!A29),LCI!N29,-1*10^6)</f>
        <v>9.3400000000000003E-8</v>
      </c>
      <c r="HA187" s="511">
        <f t="shared" si="148"/>
        <v>2.498294201119438E-5</v>
      </c>
      <c r="HB187" s="511">
        <f t="shared" si="149"/>
        <v>2.498294201119438E-5</v>
      </c>
      <c r="HC187" s="511">
        <f t="shared" si="150"/>
        <v>0</v>
      </c>
      <c r="HD187" s="511">
        <f t="shared" si="151"/>
        <v>0</v>
      </c>
      <c r="HE187" s="511">
        <f t="shared" si="152"/>
        <v>0</v>
      </c>
      <c r="HF187" s="511">
        <f t="shared" si="153"/>
        <v>0</v>
      </c>
      <c r="HG187" s="511">
        <f t="shared" si="154"/>
        <v>0</v>
      </c>
      <c r="HH187" s="511">
        <f t="shared" si="155"/>
        <v>0</v>
      </c>
      <c r="HI187" s="511">
        <f t="shared" si="156"/>
        <v>0</v>
      </c>
      <c r="HJ187" s="511">
        <f t="shared" si="157"/>
        <v>0</v>
      </c>
      <c r="HK187" s="511">
        <f t="shared" si="158"/>
        <v>0</v>
      </c>
      <c r="HL187" s="511">
        <f t="shared" si="159"/>
        <v>4.0806905819286334E-4</v>
      </c>
      <c r="HM187" s="511">
        <f t="shared" si="160"/>
        <v>0</v>
      </c>
      <c r="HN187" s="511">
        <f t="shared" si="161"/>
        <v>0</v>
      </c>
      <c r="HO187" s="511">
        <f t="shared" si="162"/>
        <v>0</v>
      </c>
      <c r="HP187" s="511">
        <f t="shared" si="163"/>
        <v>0</v>
      </c>
      <c r="HQ187" s="511">
        <f t="shared" si="164"/>
        <v>0</v>
      </c>
      <c r="HR187" s="511">
        <f t="shared" si="165"/>
        <v>0</v>
      </c>
      <c r="HS187" s="511">
        <f t="shared" si="166"/>
        <v>0</v>
      </c>
      <c r="HT187" s="511">
        <f t="shared" si="167"/>
        <v>0</v>
      </c>
      <c r="HU187" s="511">
        <f t="shared" si="168"/>
        <v>0</v>
      </c>
      <c r="HW187" s="534">
        <f>IF(EXACT(A187,LCI!A29),LCI!O29,-1*10^6)</f>
        <v>6.2200000000000004E-7</v>
      </c>
      <c r="HX187" s="534">
        <f t="shared" si="169"/>
        <v>1.6637462452851075E-4</v>
      </c>
      <c r="HY187" s="534">
        <f t="shared" si="170"/>
        <v>1.6637462452851075E-4</v>
      </c>
      <c r="HZ187" s="534">
        <f t="shared" si="171"/>
        <v>0</v>
      </c>
      <c r="IA187" s="534">
        <f t="shared" si="172"/>
        <v>0</v>
      </c>
      <c r="IB187" s="534">
        <f t="shared" si="173"/>
        <v>0</v>
      </c>
      <c r="IC187" s="534">
        <f t="shared" si="174"/>
        <v>0</v>
      </c>
      <c r="ID187" s="534">
        <f t="shared" si="175"/>
        <v>0</v>
      </c>
      <c r="IE187" s="534">
        <f t="shared" si="176"/>
        <v>0</v>
      </c>
      <c r="IF187" s="534">
        <f t="shared" si="177"/>
        <v>0</v>
      </c>
      <c r="IG187" s="534">
        <f t="shared" si="178"/>
        <v>0</v>
      </c>
      <c r="IH187" s="534">
        <f t="shared" si="179"/>
        <v>0</v>
      </c>
      <c r="II187" s="534">
        <f t="shared" si="180"/>
        <v>2.7175476894642503E-3</v>
      </c>
      <c r="IJ187" s="534">
        <f t="shared" si="181"/>
        <v>0</v>
      </c>
      <c r="IK187" s="534">
        <f t="shared" si="182"/>
        <v>0</v>
      </c>
      <c r="IL187" s="534">
        <f t="shared" si="183"/>
        <v>0</v>
      </c>
      <c r="IM187" s="534">
        <f t="shared" si="184"/>
        <v>0</v>
      </c>
      <c r="IN187" s="534">
        <f t="shared" si="185"/>
        <v>0</v>
      </c>
      <c r="IO187" s="534">
        <f t="shared" si="186"/>
        <v>0</v>
      </c>
      <c r="IP187" s="534">
        <f t="shared" si="187"/>
        <v>0</v>
      </c>
      <c r="IQ187" s="534">
        <f t="shared" si="188"/>
        <v>0</v>
      </c>
      <c r="IR187" s="534">
        <f t="shared" si="189"/>
        <v>0</v>
      </c>
      <c r="IT187" s="531">
        <f>IF(EXACT(A187,LCI!A29),LCI!P29,-1*10^6)</f>
        <v>4.9540000000000001E-2</v>
      </c>
      <c r="IU187" s="531">
        <f t="shared" si="190"/>
        <v>13.251123632061773</v>
      </c>
      <c r="IV187" s="531">
        <f t="shared" si="191"/>
        <v>13.251123632061773</v>
      </c>
      <c r="IW187" s="531">
        <f t="shared" si="192"/>
        <v>0</v>
      </c>
      <c r="IX187" s="531">
        <f t="shared" si="193"/>
        <v>0</v>
      </c>
      <c r="IY187" s="531">
        <f t="shared" si="194"/>
        <v>0</v>
      </c>
      <c r="IZ187" s="531">
        <f t="shared" si="195"/>
        <v>0</v>
      </c>
      <c r="JA187" s="531">
        <f t="shared" si="196"/>
        <v>0</v>
      </c>
      <c r="JB187" s="531">
        <f t="shared" si="197"/>
        <v>0</v>
      </c>
      <c r="JC187" s="531">
        <f t="shared" si="198"/>
        <v>0</v>
      </c>
      <c r="JD187" s="531">
        <f t="shared" si="199"/>
        <v>0</v>
      </c>
      <c r="JE187" s="531">
        <f t="shared" si="200"/>
        <v>0</v>
      </c>
      <c r="JF187" s="531">
        <f t="shared" si="201"/>
        <v>216.44262465604334</v>
      </c>
      <c r="JG187" s="531">
        <f t="shared" si="202"/>
        <v>0</v>
      </c>
      <c r="JH187" s="531">
        <f t="shared" si="203"/>
        <v>0</v>
      </c>
      <c r="JI187" s="531">
        <f t="shared" si="204"/>
        <v>0</v>
      </c>
      <c r="JJ187" s="531">
        <f t="shared" si="205"/>
        <v>0</v>
      </c>
      <c r="JK187" s="531">
        <f t="shared" si="206"/>
        <v>0</v>
      </c>
      <c r="JL187" s="531">
        <f t="shared" si="207"/>
        <v>0</v>
      </c>
      <c r="JM187" s="531">
        <f t="shared" si="208"/>
        <v>0</v>
      </c>
      <c r="JN187" s="531">
        <f t="shared" si="209"/>
        <v>0</v>
      </c>
      <c r="JO187" s="531">
        <f t="shared" si="210"/>
        <v>0</v>
      </c>
      <c r="JQ187" s="532">
        <f>IF(EXACT(A187,LCI!A29),LCI!Q29,-1*10^6)</f>
        <v>5.3029000000000002</v>
      </c>
      <c r="JR187" s="532">
        <f t="shared" si="211"/>
        <v>1418.4372932672663</v>
      </c>
      <c r="JS187" s="532">
        <f t="shared" si="212"/>
        <v>1418.4372932672663</v>
      </c>
      <c r="JT187" s="532">
        <f t="shared" si="213"/>
        <v>0</v>
      </c>
      <c r="JU187" s="532">
        <f t="shared" si="214"/>
        <v>0</v>
      </c>
      <c r="JV187" s="532">
        <f t="shared" si="215"/>
        <v>0</v>
      </c>
      <c r="JW187" s="532">
        <f t="shared" si="216"/>
        <v>0</v>
      </c>
      <c r="JX187" s="532">
        <f t="shared" si="217"/>
        <v>0</v>
      </c>
      <c r="JY187" s="532">
        <f t="shared" si="218"/>
        <v>0</v>
      </c>
      <c r="JZ187" s="532">
        <f t="shared" si="219"/>
        <v>0</v>
      </c>
      <c r="KA187" s="532">
        <f t="shared" si="220"/>
        <v>0</v>
      </c>
      <c r="KB187" s="532">
        <f t="shared" si="221"/>
        <v>0</v>
      </c>
      <c r="KC187" s="532">
        <f t="shared" si="222"/>
        <v>23168.623219389025</v>
      </c>
      <c r="KD187" s="532">
        <f t="shared" si="223"/>
        <v>0</v>
      </c>
      <c r="KE187" s="532">
        <f t="shared" si="224"/>
        <v>0</v>
      </c>
      <c r="KF187" s="532">
        <f t="shared" si="225"/>
        <v>0</v>
      </c>
      <c r="KG187" s="532">
        <f t="shared" si="226"/>
        <v>0</v>
      </c>
      <c r="KH187" s="532">
        <f t="shared" si="227"/>
        <v>0</v>
      </c>
      <c r="KI187" s="532">
        <f t="shared" si="228"/>
        <v>0</v>
      </c>
      <c r="KJ187" s="532">
        <f t="shared" si="229"/>
        <v>0</v>
      </c>
      <c r="KK187" s="532">
        <f t="shared" si="230"/>
        <v>0</v>
      </c>
      <c r="KL187" s="532">
        <f t="shared" si="231"/>
        <v>0</v>
      </c>
      <c r="KN187" s="533">
        <f>IF(EXACT(A187,LCI!A29),LCI!R29,-1*10^6)</f>
        <v>4.0999999999999999E-4</v>
      </c>
      <c r="KO187" s="533">
        <f t="shared" si="232"/>
        <v>0.1096681608628447</v>
      </c>
      <c r="KP187" s="533">
        <f t="shared" si="233"/>
        <v>0.1096681608628447</v>
      </c>
      <c r="KQ187" s="533">
        <f t="shared" si="234"/>
        <v>0</v>
      </c>
      <c r="KR187" s="533">
        <f t="shared" si="235"/>
        <v>0</v>
      </c>
      <c r="KS187" s="533">
        <f t="shared" si="236"/>
        <v>0</v>
      </c>
      <c r="KT187" s="533">
        <f t="shared" si="237"/>
        <v>0</v>
      </c>
      <c r="KU187" s="533">
        <f t="shared" si="238"/>
        <v>0</v>
      </c>
      <c r="KV187" s="533">
        <f t="shared" si="239"/>
        <v>0</v>
      </c>
      <c r="KW187" s="533">
        <f t="shared" si="240"/>
        <v>0</v>
      </c>
      <c r="KX187" s="533">
        <f t="shared" si="241"/>
        <v>0</v>
      </c>
      <c r="KY187" s="533">
        <f t="shared" si="242"/>
        <v>0</v>
      </c>
      <c r="KZ187" s="533">
        <f t="shared" si="243"/>
        <v>1.7913095702256312</v>
      </c>
      <c r="LA187" s="533">
        <f t="shared" si="244"/>
        <v>0</v>
      </c>
      <c r="LB187" s="533">
        <f t="shared" si="245"/>
        <v>0</v>
      </c>
      <c r="LC187" s="533">
        <f t="shared" si="246"/>
        <v>0</v>
      </c>
      <c r="LD187" s="533">
        <f t="shared" si="247"/>
        <v>0</v>
      </c>
      <c r="LE187" s="533">
        <f t="shared" si="248"/>
        <v>0</v>
      </c>
      <c r="LF187" s="533">
        <f t="shared" si="249"/>
        <v>0</v>
      </c>
      <c r="LG187" s="533">
        <f t="shared" si="250"/>
        <v>0</v>
      </c>
      <c r="LH187" s="533">
        <f t="shared" si="251"/>
        <v>0</v>
      </c>
      <c r="LI187" s="533">
        <f t="shared" si="252"/>
        <v>0</v>
      </c>
    </row>
    <row r="188" spans="1:321" x14ac:dyDescent="0.25">
      <c r="A188" s="14" t="str">
        <f>LCI!A30</f>
        <v>Insecticide (kg/yr)</v>
      </c>
      <c r="B188" s="42">
        <f>B21</f>
        <v>6.0342659208000029</v>
      </c>
      <c r="C188" s="42">
        <f t="shared" ref="C188:P188" si="307">C21</f>
        <v>6.0342659208000029</v>
      </c>
      <c r="D188" s="42">
        <f t="shared" si="307"/>
        <v>0</v>
      </c>
      <c r="E188" s="42">
        <f t="shared" si="307"/>
        <v>0</v>
      </c>
      <c r="F188" s="42">
        <f t="shared" si="307"/>
        <v>0</v>
      </c>
      <c r="G188" s="42">
        <f t="shared" si="307"/>
        <v>0</v>
      </c>
      <c r="H188" s="42">
        <f t="shared" si="307"/>
        <v>0</v>
      </c>
      <c r="I188" s="42">
        <f t="shared" si="307"/>
        <v>0</v>
      </c>
      <c r="J188" s="42">
        <f t="shared" si="307"/>
        <v>14.911</v>
      </c>
      <c r="K188" s="42">
        <f t="shared" si="307"/>
        <v>0.51</v>
      </c>
      <c r="L188" s="42">
        <f>L21</f>
        <v>0</v>
      </c>
      <c r="M188" s="42">
        <f t="shared" si="307"/>
        <v>0</v>
      </c>
      <c r="N188" s="42">
        <f t="shared" si="307"/>
        <v>0</v>
      </c>
      <c r="O188" s="257">
        <f t="shared" si="307"/>
        <v>0</v>
      </c>
      <c r="P188" s="251">
        <f t="shared" si="307"/>
        <v>0</v>
      </c>
      <c r="Q188" s="251"/>
      <c r="R188" s="251"/>
      <c r="S188" s="251"/>
      <c r="T188" s="268"/>
      <c r="U188" s="251"/>
      <c r="V188" s="251"/>
      <c r="X188" s="45">
        <f>IF(EXACT(A188,LCI!A30),LCI!G30,-1*10^6)</f>
        <v>26.420079260000001</v>
      </c>
      <c r="Y188" s="47">
        <f t="shared" si="45"/>
        <v>159.42578390345298</v>
      </c>
      <c r="Z188" s="47">
        <f t="shared" si="46"/>
        <v>159.42578390345298</v>
      </c>
      <c r="AA188" s="47">
        <f t="shared" si="47"/>
        <v>0</v>
      </c>
      <c r="AB188" s="47">
        <f t="shared" si="48"/>
        <v>0</v>
      </c>
      <c r="AC188" s="47">
        <f t="shared" si="49"/>
        <v>0</v>
      </c>
      <c r="AD188" s="47">
        <f t="shared" si="291"/>
        <v>0</v>
      </c>
      <c r="AE188" s="47">
        <f t="shared" si="292"/>
        <v>0</v>
      </c>
      <c r="AF188" s="47">
        <f t="shared" si="293"/>
        <v>0</v>
      </c>
      <c r="AG188" s="47">
        <f t="shared" si="294"/>
        <v>393.94980184586001</v>
      </c>
      <c r="AH188" s="47">
        <f t="shared" si="295"/>
        <v>13.474240422600001</v>
      </c>
      <c r="AI188" s="47">
        <f t="shared" si="296"/>
        <v>0</v>
      </c>
      <c r="AJ188" s="47">
        <f t="shared" si="288"/>
        <v>0</v>
      </c>
      <c r="AK188" s="47">
        <f t="shared" si="50"/>
        <v>0</v>
      </c>
      <c r="AL188" s="262">
        <f t="shared" si="51"/>
        <v>0</v>
      </c>
      <c r="AM188" s="260">
        <f t="shared" si="52"/>
        <v>0</v>
      </c>
      <c r="AN188" s="260">
        <f t="shared" si="53"/>
        <v>0</v>
      </c>
      <c r="AO188" s="260">
        <f t="shared" si="54"/>
        <v>0</v>
      </c>
      <c r="AP188" s="260">
        <f t="shared" si="55"/>
        <v>0</v>
      </c>
      <c r="AQ188" s="260">
        <f t="shared" si="56"/>
        <v>0</v>
      </c>
      <c r="AR188" s="260">
        <f t="shared" si="57"/>
        <v>0</v>
      </c>
      <c r="AS188" s="260">
        <f t="shared" si="58"/>
        <v>0</v>
      </c>
      <c r="AU188" s="41">
        <f>IF(EXACT(A188,LCI!A30),LCI!H30,-1*10^6)</f>
        <v>1863</v>
      </c>
      <c r="AV188" s="71">
        <f t="shared" si="9"/>
        <v>11241.837410450406</v>
      </c>
      <c r="AW188" s="71">
        <f t="shared" si="10"/>
        <v>11241.837410450406</v>
      </c>
      <c r="AX188" s="71">
        <f t="shared" si="11"/>
        <v>0</v>
      </c>
      <c r="AY188" s="71">
        <f t="shared" si="12"/>
        <v>0</v>
      </c>
      <c r="AZ188" s="71">
        <f t="shared" si="13"/>
        <v>0</v>
      </c>
      <c r="BA188" s="71">
        <f t="shared" si="14"/>
        <v>0</v>
      </c>
      <c r="BB188" s="71">
        <f t="shared" si="15"/>
        <v>0</v>
      </c>
      <c r="BC188" s="71">
        <f t="shared" si="16"/>
        <v>0</v>
      </c>
      <c r="BD188" s="520">
        <f t="shared" si="17"/>
        <v>27779.192999999999</v>
      </c>
      <c r="BE188" s="521">
        <f t="shared" si="18"/>
        <v>950.13</v>
      </c>
      <c r="BF188" s="71">
        <f t="shared" si="19"/>
        <v>0</v>
      </c>
      <c r="BG188" s="521">
        <f t="shared" si="278"/>
        <v>0</v>
      </c>
      <c r="BH188" s="529">
        <f t="shared" si="263"/>
        <v>0</v>
      </c>
      <c r="BI188" s="71">
        <f t="shared" si="254"/>
        <v>0</v>
      </c>
      <c r="BJ188" s="71">
        <f t="shared" si="255"/>
        <v>0</v>
      </c>
      <c r="BK188" s="71">
        <f t="shared" si="256"/>
        <v>0</v>
      </c>
      <c r="BL188" s="71">
        <f t="shared" si="257"/>
        <v>0</v>
      </c>
      <c r="BM188" s="71">
        <f t="shared" si="258"/>
        <v>0</v>
      </c>
      <c r="BN188" s="71">
        <f t="shared" si="259"/>
        <v>0</v>
      </c>
      <c r="BO188" s="71">
        <f t="shared" si="260"/>
        <v>0</v>
      </c>
      <c r="BP188" s="71">
        <f t="shared" si="261"/>
        <v>0</v>
      </c>
      <c r="BR188" s="507">
        <f>IF(EXACT(A188,LCI!A30),LCI!I30,-1*10^6)</f>
        <v>9.2817999999999998E-3</v>
      </c>
      <c r="BS188" s="507">
        <f t="shared" si="59"/>
        <v>5.6008849423681464E-2</v>
      </c>
      <c r="BT188" s="507">
        <f t="shared" si="60"/>
        <v>5.6008849423681464E-2</v>
      </c>
      <c r="BU188" s="507">
        <f t="shared" si="60"/>
        <v>0</v>
      </c>
      <c r="BV188" s="507">
        <f t="shared" si="60"/>
        <v>0</v>
      </c>
      <c r="BW188" s="507">
        <f t="shared" si="60"/>
        <v>0</v>
      </c>
      <c r="BX188" s="507">
        <f t="shared" si="60"/>
        <v>0</v>
      </c>
      <c r="BY188" s="507">
        <f t="shared" si="60"/>
        <v>0</v>
      </c>
      <c r="BZ188" s="507">
        <f t="shared" si="280"/>
        <v>0</v>
      </c>
      <c r="CA188" s="507">
        <f t="shared" si="280"/>
        <v>0.13840091979999999</v>
      </c>
      <c r="CB188" s="507">
        <f t="shared" si="280"/>
        <v>4.7337179999999996E-3</v>
      </c>
      <c r="CC188" s="507">
        <f t="shared" si="280"/>
        <v>0</v>
      </c>
      <c r="CD188" s="507">
        <f t="shared" si="280"/>
        <v>0</v>
      </c>
      <c r="CE188" s="507">
        <f t="shared" si="280"/>
        <v>0</v>
      </c>
      <c r="CF188" s="507">
        <f t="shared" si="281"/>
        <v>0</v>
      </c>
      <c r="CG188" s="507">
        <f t="shared" si="281"/>
        <v>0</v>
      </c>
      <c r="CH188" s="507">
        <f t="shared" si="281"/>
        <v>0</v>
      </c>
      <c r="CI188" s="507">
        <f t="shared" si="281"/>
        <v>0</v>
      </c>
      <c r="CJ188" s="507">
        <f t="shared" si="276"/>
        <v>0</v>
      </c>
      <c r="CK188" s="507">
        <f t="shared" si="61"/>
        <v>0</v>
      </c>
      <c r="CL188" s="507">
        <f t="shared" si="61"/>
        <v>0</v>
      </c>
      <c r="CM188" s="507">
        <f t="shared" si="61"/>
        <v>0</v>
      </c>
      <c r="CO188" s="511">
        <f>IF(EXACT(A188,LCI!A30),LCI!F30,-1*10^6)</f>
        <v>25.8</v>
      </c>
      <c r="CP188" s="511">
        <f t="shared" si="62"/>
        <v>155.68406075664009</v>
      </c>
      <c r="CQ188" s="511">
        <f t="shared" si="62"/>
        <v>155.68406075664009</v>
      </c>
      <c r="CR188" s="511">
        <f t="shared" si="62"/>
        <v>0</v>
      </c>
      <c r="CS188" s="511">
        <f t="shared" si="62"/>
        <v>0</v>
      </c>
      <c r="CT188" s="511">
        <f t="shared" si="62"/>
        <v>0</v>
      </c>
      <c r="CU188" s="511">
        <f t="shared" si="62"/>
        <v>0</v>
      </c>
      <c r="CV188" s="511">
        <f t="shared" si="282"/>
        <v>0</v>
      </c>
      <c r="CW188" s="511">
        <f t="shared" si="282"/>
        <v>0</v>
      </c>
      <c r="CX188" s="511">
        <f t="shared" si="282"/>
        <v>384.7038</v>
      </c>
      <c r="CY188" s="511">
        <f t="shared" si="282"/>
        <v>13.158000000000001</v>
      </c>
      <c r="CZ188" s="511">
        <f t="shared" si="282"/>
        <v>0</v>
      </c>
      <c r="DA188" s="511">
        <f t="shared" si="282"/>
        <v>0</v>
      </c>
      <c r="DB188" s="511">
        <f t="shared" si="283"/>
        <v>0</v>
      </c>
      <c r="DC188" s="511">
        <f t="shared" si="283"/>
        <v>0</v>
      </c>
      <c r="DD188" s="511">
        <f t="shared" si="283"/>
        <v>0</v>
      </c>
      <c r="DE188" s="511">
        <f t="shared" si="283"/>
        <v>0</v>
      </c>
      <c r="DF188" s="511">
        <f t="shared" si="275"/>
        <v>0</v>
      </c>
      <c r="DG188" s="511">
        <f t="shared" si="63"/>
        <v>0</v>
      </c>
      <c r="DH188" s="511">
        <f t="shared" si="63"/>
        <v>0</v>
      </c>
      <c r="DI188" s="511">
        <f t="shared" si="63"/>
        <v>0</v>
      </c>
      <c r="DJ188" s="511">
        <f t="shared" si="63"/>
        <v>0</v>
      </c>
      <c r="DL188" s="530">
        <f>IF(EXACT(A188,LCI!A30),LCI!J30,-1*10^6)</f>
        <v>0</v>
      </c>
      <c r="DM188" s="530">
        <f t="shared" si="64"/>
        <v>0</v>
      </c>
      <c r="DN188" s="530">
        <f t="shared" si="65"/>
        <v>0</v>
      </c>
      <c r="DO188" s="530">
        <f t="shared" si="66"/>
        <v>0</v>
      </c>
      <c r="DP188" s="530">
        <f t="shared" si="67"/>
        <v>0</v>
      </c>
      <c r="DQ188" s="530">
        <f t="shared" si="68"/>
        <v>0</v>
      </c>
      <c r="DR188" s="530">
        <f t="shared" si="69"/>
        <v>0</v>
      </c>
      <c r="DS188" s="530">
        <f t="shared" si="70"/>
        <v>0</v>
      </c>
      <c r="DT188" s="530">
        <f t="shared" si="71"/>
        <v>0</v>
      </c>
      <c r="DU188" s="530">
        <f t="shared" si="72"/>
        <v>0</v>
      </c>
      <c r="DV188" s="530">
        <f t="shared" si="73"/>
        <v>0</v>
      </c>
      <c r="DW188" s="530">
        <f t="shared" si="74"/>
        <v>0</v>
      </c>
      <c r="DX188" s="530">
        <f t="shared" si="75"/>
        <v>0</v>
      </c>
      <c r="DY188" s="530">
        <f t="shared" si="76"/>
        <v>0</v>
      </c>
      <c r="DZ188" s="530">
        <f t="shared" si="77"/>
        <v>0</v>
      </c>
      <c r="EA188" s="530">
        <f t="shared" si="78"/>
        <v>0</v>
      </c>
      <c r="EB188" s="530">
        <f t="shared" si="79"/>
        <v>0</v>
      </c>
      <c r="EC188" s="530">
        <f t="shared" si="80"/>
        <v>0</v>
      </c>
      <c r="ED188" s="530">
        <f t="shared" si="81"/>
        <v>0</v>
      </c>
      <c r="EE188" s="530">
        <f t="shared" si="82"/>
        <v>0</v>
      </c>
      <c r="EF188" s="530">
        <f t="shared" si="83"/>
        <v>0</v>
      </c>
      <c r="EG188" s="530">
        <f t="shared" si="84"/>
        <v>0</v>
      </c>
      <c r="EI188" s="535">
        <f>IF(EXACT(A188,LCI!A30),LCI!K30,-1*10^6)</f>
        <v>0</v>
      </c>
      <c r="EJ188" s="531">
        <f t="shared" si="85"/>
        <v>0</v>
      </c>
      <c r="EK188" s="536">
        <f t="shared" si="86"/>
        <v>0</v>
      </c>
      <c r="EL188" s="531">
        <f t="shared" si="87"/>
        <v>0</v>
      </c>
      <c r="EM188" s="531">
        <f t="shared" si="88"/>
        <v>0</v>
      </c>
      <c r="EN188" s="531">
        <f t="shared" si="89"/>
        <v>0</v>
      </c>
      <c r="EO188" s="531">
        <f t="shared" si="90"/>
        <v>0</v>
      </c>
      <c r="EP188" s="531">
        <f t="shared" si="91"/>
        <v>0</v>
      </c>
      <c r="EQ188" s="531">
        <f t="shared" si="92"/>
        <v>0</v>
      </c>
      <c r="ER188" s="531">
        <f t="shared" si="93"/>
        <v>0</v>
      </c>
      <c r="ES188" s="531">
        <f t="shared" si="94"/>
        <v>0</v>
      </c>
      <c r="ET188" s="531">
        <f t="shared" si="95"/>
        <v>0</v>
      </c>
      <c r="EU188" s="531">
        <f t="shared" si="96"/>
        <v>0</v>
      </c>
      <c r="EV188" s="531">
        <f t="shared" si="97"/>
        <v>0</v>
      </c>
      <c r="EW188" s="531">
        <f t="shared" si="98"/>
        <v>0</v>
      </c>
      <c r="EX188" s="531">
        <f t="shared" si="99"/>
        <v>0</v>
      </c>
      <c r="EY188" s="531">
        <f t="shared" si="100"/>
        <v>0</v>
      </c>
      <c r="EZ188" s="531">
        <f t="shared" si="101"/>
        <v>0</v>
      </c>
      <c r="FA188" s="531">
        <f t="shared" si="102"/>
        <v>0</v>
      </c>
      <c r="FB188" s="531">
        <f t="shared" si="103"/>
        <v>0</v>
      </c>
      <c r="FC188" s="531">
        <f t="shared" si="104"/>
        <v>0</v>
      </c>
      <c r="FD188" s="531">
        <f t="shared" si="105"/>
        <v>0</v>
      </c>
      <c r="FF188" s="532">
        <f>IF(EXACT(A188,LCI!A30),LCI!L30,-1*10^6)</f>
        <v>0</v>
      </c>
      <c r="FG188" s="532">
        <f t="shared" si="106"/>
        <v>0</v>
      </c>
      <c r="FH188" s="532">
        <f t="shared" si="107"/>
        <v>0</v>
      </c>
      <c r="FI188" s="532">
        <f t="shared" si="108"/>
        <v>0</v>
      </c>
      <c r="FJ188" s="532">
        <f t="shared" si="109"/>
        <v>0</v>
      </c>
      <c r="FK188" s="532">
        <f t="shared" si="110"/>
        <v>0</v>
      </c>
      <c r="FL188" s="532">
        <f t="shared" si="111"/>
        <v>0</v>
      </c>
      <c r="FM188" s="532">
        <f t="shared" si="112"/>
        <v>0</v>
      </c>
      <c r="FN188" s="532">
        <f t="shared" si="113"/>
        <v>0</v>
      </c>
      <c r="FO188" s="532">
        <f t="shared" si="114"/>
        <v>0</v>
      </c>
      <c r="FP188" s="532">
        <f t="shared" si="115"/>
        <v>0</v>
      </c>
      <c r="FQ188" s="532">
        <f t="shared" si="116"/>
        <v>0</v>
      </c>
      <c r="FR188" s="532">
        <f t="shared" si="117"/>
        <v>0</v>
      </c>
      <c r="FS188" s="532">
        <f t="shared" si="118"/>
        <v>0</v>
      </c>
      <c r="FT188" s="532">
        <f t="shared" si="119"/>
        <v>0</v>
      </c>
      <c r="FU188" s="532">
        <f t="shared" si="120"/>
        <v>0</v>
      </c>
      <c r="FV188" s="532">
        <f t="shared" si="121"/>
        <v>0</v>
      </c>
      <c r="FW188" s="532">
        <f t="shared" si="122"/>
        <v>0</v>
      </c>
      <c r="FX188" s="532">
        <f t="shared" si="123"/>
        <v>0</v>
      </c>
      <c r="FY188" s="532">
        <f t="shared" si="124"/>
        <v>0</v>
      </c>
      <c r="FZ188" s="532">
        <f t="shared" si="125"/>
        <v>0</v>
      </c>
      <c r="GA188" s="532">
        <f t="shared" si="126"/>
        <v>0</v>
      </c>
      <c r="GC188" s="533">
        <f>IF(EXACT(A188,LCI!A30),LCI!M30,-1*10^6)</f>
        <v>0</v>
      </c>
      <c r="GD188" s="533">
        <f t="shared" si="127"/>
        <v>0</v>
      </c>
      <c r="GE188" s="533">
        <f t="shared" si="128"/>
        <v>0</v>
      </c>
      <c r="GF188" s="533">
        <f t="shared" si="129"/>
        <v>0</v>
      </c>
      <c r="GG188" s="533">
        <f t="shared" si="130"/>
        <v>0</v>
      </c>
      <c r="GH188" s="533">
        <f t="shared" si="131"/>
        <v>0</v>
      </c>
      <c r="GI188" s="533">
        <f t="shared" si="132"/>
        <v>0</v>
      </c>
      <c r="GJ188" s="533">
        <f t="shared" si="133"/>
        <v>0</v>
      </c>
      <c r="GK188" s="533">
        <f t="shared" si="134"/>
        <v>0</v>
      </c>
      <c r="GL188" s="533">
        <f t="shared" si="135"/>
        <v>0</v>
      </c>
      <c r="GM188" s="533">
        <f t="shared" si="136"/>
        <v>0</v>
      </c>
      <c r="GN188" s="533">
        <f t="shared" si="137"/>
        <v>0</v>
      </c>
      <c r="GO188" s="533">
        <f t="shared" si="138"/>
        <v>0</v>
      </c>
      <c r="GP188" s="533">
        <f t="shared" si="139"/>
        <v>0</v>
      </c>
      <c r="GQ188" s="533">
        <f t="shared" si="140"/>
        <v>0</v>
      </c>
      <c r="GR188" s="533">
        <f t="shared" si="141"/>
        <v>0</v>
      </c>
      <c r="GS188" s="533">
        <f t="shared" si="142"/>
        <v>0</v>
      </c>
      <c r="GT188" s="533">
        <f t="shared" si="143"/>
        <v>0</v>
      </c>
      <c r="GU188" s="533">
        <f t="shared" si="144"/>
        <v>0</v>
      </c>
      <c r="GV188" s="533">
        <f t="shared" si="145"/>
        <v>0</v>
      </c>
      <c r="GW188" s="533">
        <f t="shared" si="146"/>
        <v>0</v>
      </c>
      <c r="GX188" s="533">
        <f t="shared" si="147"/>
        <v>0</v>
      </c>
      <c r="GZ188" s="511">
        <f>IF(EXACT(A188,LCI!A30),LCI!N30,-1*10^6)</f>
        <v>0</v>
      </c>
      <c r="HA188" s="511">
        <f t="shared" si="148"/>
        <v>0</v>
      </c>
      <c r="HB188" s="511">
        <f t="shared" si="149"/>
        <v>0</v>
      </c>
      <c r="HC188" s="511">
        <f t="shared" si="150"/>
        <v>0</v>
      </c>
      <c r="HD188" s="511">
        <f t="shared" si="151"/>
        <v>0</v>
      </c>
      <c r="HE188" s="511">
        <f t="shared" si="152"/>
        <v>0</v>
      </c>
      <c r="HF188" s="511">
        <f t="shared" si="153"/>
        <v>0</v>
      </c>
      <c r="HG188" s="511">
        <f t="shared" si="154"/>
        <v>0</v>
      </c>
      <c r="HH188" s="511">
        <f t="shared" si="155"/>
        <v>0</v>
      </c>
      <c r="HI188" s="511">
        <f t="shared" si="156"/>
        <v>0</v>
      </c>
      <c r="HJ188" s="511">
        <f t="shared" si="157"/>
        <v>0</v>
      </c>
      <c r="HK188" s="511">
        <f t="shared" si="158"/>
        <v>0</v>
      </c>
      <c r="HL188" s="511">
        <f t="shared" si="159"/>
        <v>0</v>
      </c>
      <c r="HM188" s="511">
        <f t="shared" si="160"/>
        <v>0</v>
      </c>
      <c r="HN188" s="511">
        <f t="shared" si="161"/>
        <v>0</v>
      </c>
      <c r="HO188" s="511">
        <f t="shared" si="162"/>
        <v>0</v>
      </c>
      <c r="HP188" s="511">
        <f t="shared" si="163"/>
        <v>0</v>
      </c>
      <c r="HQ188" s="511">
        <f t="shared" si="164"/>
        <v>0</v>
      </c>
      <c r="HR188" s="511">
        <f t="shared" si="165"/>
        <v>0</v>
      </c>
      <c r="HS188" s="511">
        <f t="shared" si="166"/>
        <v>0</v>
      </c>
      <c r="HT188" s="511">
        <f t="shared" si="167"/>
        <v>0</v>
      </c>
      <c r="HU188" s="511">
        <f t="shared" si="168"/>
        <v>0</v>
      </c>
      <c r="HW188" s="534">
        <f>IF(EXACT(A188,LCI!A30),LCI!O30,-1*10^6)</f>
        <v>0</v>
      </c>
      <c r="HX188" s="534">
        <f t="shared" si="169"/>
        <v>0</v>
      </c>
      <c r="HY188" s="534">
        <f t="shared" si="170"/>
        <v>0</v>
      </c>
      <c r="HZ188" s="534">
        <f t="shared" si="171"/>
        <v>0</v>
      </c>
      <c r="IA188" s="534">
        <f t="shared" si="172"/>
        <v>0</v>
      </c>
      <c r="IB188" s="534">
        <f t="shared" si="173"/>
        <v>0</v>
      </c>
      <c r="IC188" s="534">
        <f t="shared" si="174"/>
        <v>0</v>
      </c>
      <c r="ID188" s="534">
        <f t="shared" si="175"/>
        <v>0</v>
      </c>
      <c r="IE188" s="534">
        <f t="shared" si="176"/>
        <v>0</v>
      </c>
      <c r="IF188" s="534">
        <f t="shared" si="177"/>
        <v>0</v>
      </c>
      <c r="IG188" s="534">
        <f t="shared" si="178"/>
        <v>0</v>
      </c>
      <c r="IH188" s="534">
        <f t="shared" si="179"/>
        <v>0</v>
      </c>
      <c r="II188" s="534">
        <f t="shared" si="180"/>
        <v>0</v>
      </c>
      <c r="IJ188" s="534">
        <f t="shared" si="181"/>
        <v>0</v>
      </c>
      <c r="IK188" s="534">
        <f t="shared" si="182"/>
        <v>0</v>
      </c>
      <c r="IL188" s="534">
        <f t="shared" si="183"/>
        <v>0</v>
      </c>
      <c r="IM188" s="534">
        <f t="shared" si="184"/>
        <v>0</v>
      </c>
      <c r="IN188" s="534">
        <f t="shared" si="185"/>
        <v>0</v>
      </c>
      <c r="IO188" s="534">
        <f t="shared" si="186"/>
        <v>0</v>
      </c>
      <c r="IP188" s="534">
        <f t="shared" si="187"/>
        <v>0</v>
      </c>
      <c r="IQ188" s="534">
        <f t="shared" si="188"/>
        <v>0</v>
      </c>
      <c r="IR188" s="534">
        <f t="shared" si="189"/>
        <v>0</v>
      </c>
      <c r="IT188" s="531">
        <f>IF(EXACT(A188,LCI!A30),LCI!P30,-1*10^6)</f>
        <v>0</v>
      </c>
      <c r="IU188" s="531">
        <f t="shared" si="190"/>
        <v>0</v>
      </c>
      <c r="IV188" s="531">
        <f t="shared" si="191"/>
        <v>0</v>
      </c>
      <c r="IW188" s="531">
        <f t="shared" si="192"/>
        <v>0</v>
      </c>
      <c r="IX188" s="531">
        <f t="shared" si="193"/>
        <v>0</v>
      </c>
      <c r="IY188" s="531">
        <f t="shared" si="194"/>
        <v>0</v>
      </c>
      <c r="IZ188" s="531">
        <f t="shared" si="195"/>
        <v>0</v>
      </c>
      <c r="JA188" s="531">
        <f t="shared" si="196"/>
        <v>0</v>
      </c>
      <c r="JB188" s="531">
        <f t="shared" si="197"/>
        <v>0</v>
      </c>
      <c r="JC188" s="531">
        <f t="shared" si="198"/>
        <v>0</v>
      </c>
      <c r="JD188" s="531">
        <f t="shared" si="199"/>
        <v>0</v>
      </c>
      <c r="JE188" s="531">
        <f t="shared" si="200"/>
        <v>0</v>
      </c>
      <c r="JF188" s="531">
        <f t="shared" si="201"/>
        <v>0</v>
      </c>
      <c r="JG188" s="531">
        <f t="shared" si="202"/>
        <v>0</v>
      </c>
      <c r="JH188" s="531">
        <f t="shared" si="203"/>
        <v>0</v>
      </c>
      <c r="JI188" s="531">
        <f t="shared" si="204"/>
        <v>0</v>
      </c>
      <c r="JJ188" s="531">
        <f t="shared" si="205"/>
        <v>0</v>
      </c>
      <c r="JK188" s="531">
        <f t="shared" si="206"/>
        <v>0</v>
      </c>
      <c r="JL188" s="531">
        <f t="shared" si="207"/>
        <v>0</v>
      </c>
      <c r="JM188" s="531">
        <f t="shared" si="208"/>
        <v>0</v>
      </c>
      <c r="JN188" s="531">
        <f t="shared" si="209"/>
        <v>0</v>
      </c>
      <c r="JO188" s="531">
        <f t="shared" si="210"/>
        <v>0</v>
      </c>
      <c r="JQ188" s="532">
        <f>IF(EXACT(A188,LCI!A30),LCI!Q30,-1*10^6)</f>
        <v>0</v>
      </c>
      <c r="JR188" s="532">
        <f t="shared" si="211"/>
        <v>0</v>
      </c>
      <c r="JS188" s="532">
        <f t="shared" si="212"/>
        <v>0</v>
      </c>
      <c r="JT188" s="532">
        <f t="shared" si="213"/>
        <v>0</v>
      </c>
      <c r="JU188" s="532">
        <f t="shared" si="214"/>
        <v>0</v>
      </c>
      <c r="JV188" s="532">
        <f t="shared" si="215"/>
        <v>0</v>
      </c>
      <c r="JW188" s="532">
        <f t="shared" si="216"/>
        <v>0</v>
      </c>
      <c r="JX188" s="532">
        <f t="shared" si="217"/>
        <v>0</v>
      </c>
      <c r="JY188" s="532">
        <f t="shared" si="218"/>
        <v>0</v>
      </c>
      <c r="JZ188" s="532">
        <f t="shared" si="219"/>
        <v>0</v>
      </c>
      <c r="KA188" s="532">
        <f t="shared" si="220"/>
        <v>0</v>
      </c>
      <c r="KB188" s="532">
        <f t="shared" si="221"/>
        <v>0</v>
      </c>
      <c r="KC188" s="532">
        <f t="shared" si="222"/>
        <v>0</v>
      </c>
      <c r="KD188" s="532">
        <f t="shared" si="223"/>
        <v>0</v>
      </c>
      <c r="KE188" s="532">
        <f t="shared" si="224"/>
        <v>0</v>
      </c>
      <c r="KF188" s="532">
        <f t="shared" si="225"/>
        <v>0</v>
      </c>
      <c r="KG188" s="532">
        <f t="shared" si="226"/>
        <v>0</v>
      </c>
      <c r="KH188" s="532">
        <f t="shared" si="227"/>
        <v>0</v>
      </c>
      <c r="KI188" s="532">
        <f t="shared" si="228"/>
        <v>0</v>
      </c>
      <c r="KJ188" s="532">
        <f t="shared" si="229"/>
        <v>0</v>
      </c>
      <c r="KK188" s="532">
        <f t="shared" si="230"/>
        <v>0</v>
      </c>
      <c r="KL188" s="532">
        <f t="shared" si="231"/>
        <v>0</v>
      </c>
      <c r="KN188" s="533">
        <f>IF(EXACT(A188,LCI!A30),LCI!R30,-1*10^6)</f>
        <v>0</v>
      </c>
      <c r="KO188" s="533">
        <f t="shared" si="232"/>
        <v>0</v>
      </c>
      <c r="KP188" s="533">
        <f t="shared" si="233"/>
        <v>0</v>
      </c>
      <c r="KQ188" s="533">
        <f t="shared" si="234"/>
        <v>0</v>
      </c>
      <c r="KR188" s="533">
        <f t="shared" si="235"/>
        <v>0</v>
      </c>
      <c r="KS188" s="533">
        <f t="shared" si="236"/>
        <v>0</v>
      </c>
      <c r="KT188" s="533">
        <f t="shared" si="237"/>
        <v>0</v>
      </c>
      <c r="KU188" s="533">
        <f t="shared" si="238"/>
        <v>0</v>
      </c>
      <c r="KV188" s="533">
        <f t="shared" si="239"/>
        <v>0</v>
      </c>
      <c r="KW188" s="533">
        <f t="shared" si="240"/>
        <v>0</v>
      </c>
      <c r="KX188" s="533">
        <f t="shared" si="241"/>
        <v>0</v>
      </c>
      <c r="KY188" s="533">
        <f t="shared" si="242"/>
        <v>0</v>
      </c>
      <c r="KZ188" s="533">
        <f t="shared" si="243"/>
        <v>0</v>
      </c>
      <c r="LA188" s="533">
        <f t="shared" si="244"/>
        <v>0</v>
      </c>
      <c r="LB188" s="533">
        <f t="shared" si="245"/>
        <v>0</v>
      </c>
      <c r="LC188" s="533">
        <f t="shared" si="246"/>
        <v>0</v>
      </c>
      <c r="LD188" s="533">
        <f t="shared" si="247"/>
        <v>0</v>
      </c>
      <c r="LE188" s="533">
        <f t="shared" si="248"/>
        <v>0</v>
      </c>
      <c r="LF188" s="533">
        <f t="shared" si="249"/>
        <v>0</v>
      </c>
      <c r="LG188" s="533">
        <f t="shared" si="250"/>
        <v>0</v>
      </c>
      <c r="LH188" s="533">
        <f t="shared" si="251"/>
        <v>0</v>
      </c>
      <c r="LI188" s="533">
        <f t="shared" si="252"/>
        <v>0</v>
      </c>
    </row>
    <row r="189" spans="1:321" x14ac:dyDescent="0.25">
      <c r="A189" s="14" t="str">
        <f>LCI!A31</f>
        <v>Lime, Ag (kg/yr)</v>
      </c>
      <c r="B189" s="42">
        <f>B13</f>
        <v>0</v>
      </c>
      <c r="C189" s="42">
        <f t="shared" ref="C189:P189" si="308">C13</f>
        <v>0</v>
      </c>
      <c r="D189" s="42">
        <f t="shared" si="308"/>
        <v>52882.000000000007</v>
      </c>
      <c r="E189" s="42">
        <f t="shared" si="308"/>
        <v>52882.000000000007</v>
      </c>
      <c r="F189" s="42">
        <f t="shared" si="308"/>
        <v>52882.000000000007</v>
      </c>
      <c r="G189" s="42">
        <f t="shared" si="308"/>
        <v>0</v>
      </c>
      <c r="H189" s="42">
        <f t="shared" si="308"/>
        <v>0</v>
      </c>
      <c r="I189" s="42">
        <f t="shared" si="308"/>
        <v>0</v>
      </c>
      <c r="J189" s="42">
        <f t="shared" si="308"/>
        <v>29458.839999999997</v>
      </c>
      <c r="K189" s="42">
        <f t="shared" si="308"/>
        <v>0</v>
      </c>
      <c r="L189" s="42">
        <f>L13</f>
        <v>45200</v>
      </c>
      <c r="M189" s="42">
        <f t="shared" si="308"/>
        <v>0</v>
      </c>
      <c r="N189" s="42">
        <f t="shared" si="308"/>
        <v>0</v>
      </c>
      <c r="O189" s="257">
        <f t="shared" si="308"/>
        <v>0</v>
      </c>
      <c r="P189" s="251">
        <f t="shared" si="308"/>
        <v>0</v>
      </c>
      <c r="Q189" s="251"/>
      <c r="R189" s="251"/>
      <c r="S189" s="251"/>
      <c r="T189" s="268"/>
      <c r="U189" s="251"/>
      <c r="V189" s="251"/>
      <c r="X189" s="45">
        <f>IF(EXACT(A189,LCI!A31),LCI!G31,-1*10^6)</f>
        <v>0.04</v>
      </c>
      <c r="Y189" s="47">
        <f t="shared" si="45"/>
        <v>0</v>
      </c>
      <c r="Z189" s="47">
        <f t="shared" si="46"/>
        <v>0</v>
      </c>
      <c r="AA189" s="47">
        <f t="shared" si="47"/>
        <v>2115.2800000000002</v>
      </c>
      <c r="AB189" s="47">
        <f t="shared" si="48"/>
        <v>2115.2800000000002</v>
      </c>
      <c r="AC189" s="47">
        <f t="shared" si="49"/>
        <v>2115.2800000000002</v>
      </c>
      <c r="AD189" s="47">
        <f t="shared" si="291"/>
        <v>0</v>
      </c>
      <c r="AE189" s="47">
        <f t="shared" si="292"/>
        <v>0</v>
      </c>
      <c r="AF189" s="47">
        <f t="shared" si="293"/>
        <v>0</v>
      </c>
      <c r="AG189" s="47">
        <f t="shared" si="294"/>
        <v>1178.3535999999999</v>
      </c>
      <c r="AH189" s="47">
        <f t="shared" si="295"/>
        <v>0</v>
      </c>
      <c r="AI189" s="47">
        <f t="shared" si="296"/>
        <v>1808</v>
      </c>
      <c r="AJ189" s="47">
        <f t="shared" si="288"/>
        <v>0</v>
      </c>
      <c r="AK189" s="47">
        <f t="shared" si="50"/>
        <v>0</v>
      </c>
      <c r="AL189" s="262">
        <f t="shared" si="51"/>
        <v>0</v>
      </c>
      <c r="AM189" s="260">
        <f t="shared" si="52"/>
        <v>0</v>
      </c>
      <c r="AN189" s="260">
        <f t="shared" si="53"/>
        <v>0</v>
      </c>
      <c r="AO189" s="260">
        <f t="shared" si="54"/>
        <v>0</v>
      </c>
      <c r="AP189" s="260">
        <f t="shared" si="55"/>
        <v>0</v>
      </c>
      <c r="AQ189" s="260">
        <f t="shared" si="56"/>
        <v>0</v>
      </c>
      <c r="AR189" s="260">
        <f t="shared" si="57"/>
        <v>0</v>
      </c>
      <c r="AS189" s="260">
        <f t="shared" si="58"/>
        <v>0</v>
      </c>
      <c r="AU189" s="351">
        <f>IF(EXACT(A189,LCI!A31),LCI!H31,-1*10^6)</f>
        <v>43.87</v>
      </c>
      <c r="AV189" s="71">
        <f t="shared" si="9"/>
        <v>0</v>
      </c>
      <c r="AW189" s="71">
        <f t="shared" si="10"/>
        <v>0</v>
      </c>
      <c r="AX189" s="71">
        <f t="shared" si="11"/>
        <v>2319933.3400000003</v>
      </c>
      <c r="AY189" s="71">
        <f t="shared" si="12"/>
        <v>2319933.3400000003</v>
      </c>
      <c r="AZ189" s="71">
        <f t="shared" si="13"/>
        <v>2319933.3400000003</v>
      </c>
      <c r="BA189" s="71">
        <f t="shared" si="14"/>
        <v>0</v>
      </c>
      <c r="BB189" s="71">
        <f t="shared" si="15"/>
        <v>0</v>
      </c>
      <c r="BC189" s="71">
        <f t="shared" si="16"/>
        <v>0</v>
      </c>
      <c r="BD189" s="520">
        <f t="shared" si="17"/>
        <v>1292359.3107999999</v>
      </c>
      <c r="BE189" s="521">
        <f t="shared" si="18"/>
        <v>0</v>
      </c>
      <c r="BF189" s="71">
        <f t="shared" si="19"/>
        <v>1982924</v>
      </c>
      <c r="BG189" s="521">
        <f t="shared" si="278"/>
        <v>0</v>
      </c>
      <c r="BH189" s="529">
        <f t="shared" si="263"/>
        <v>0</v>
      </c>
      <c r="BI189" s="71">
        <f t="shared" si="254"/>
        <v>0</v>
      </c>
      <c r="BJ189" s="71">
        <f t="shared" si="255"/>
        <v>0</v>
      </c>
      <c r="BK189" s="71">
        <f t="shared" si="256"/>
        <v>0</v>
      </c>
      <c r="BL189" s="71">
        <f t="shared" si="257"/>
        <v>0</v>
      </c>
      <c r="BM189" s="71">
        <f t="shared" si="258"/>
        <v>0</v>
      </c>
      <c r="BN189" s="71">
        <f t="shared" si="259"/>
        <v>0</v>
      </c>
      <c r="BO189" s="71">
        <f t="shared" si="260"/>
        <v>0</v>
      </c>
      <c r="BP189" s="71">
        <f t="shared" si="261"/>
        <v>0</v>
      </c>
      <c r="BR189" s="507">
        <f>IF(EXACT(A189,LCI!A31),LCI!I31,-1*10^6)</f>
        <v>1.3999999999999999E-4</v>
      </c>
      <c r="BS189" s="507">
        <f t="shared" si="59"/>
        <v>0</v>
      </c>
      <c r="BT189" s="507">
        <f t="shared" si="60"/>
        <v>0</v>
      </c>
      <c r="BU189" s="507">
        <f t="shared" si="60"/>
        <v>7.4034800000000001</v>
      </c>
      <c r="BV189" s="507">
        <f t="shared" si="60"/>
        <v>7.4034800000000001</v>
      </c>
      <c r="BW189" s="507">
        <f t="shared" si="60"/>
        <v>7.4034800000000001</v>
      </c>
      <c r="BX189" s="507">
        <f t="shared" si="60"/>
        <v>0</v>
      </c>
      <c r="BY189" s="507">
        <f t="shared" si="60"/>
        <v>0</v>
      </c>
      <c r="BZ189" s="507">
        <f t="shared" si="280"/>
        <v>0</v>
      </c>
      <c r="CA189" s="507">
        <f t="shared" si="280"/>
        <v>4.1242375999999989</v>
      </c>
      <c r="CB189" s="507">
        <f t="shared" si="280"/>
        <v>0</v>
      </c>
      <c r="CC189" s="507">
        <f t="shared" si="280"/>
        <v>6.3279999999999994</v>
      </c>
      <c r="CD189" s="507">
        <f t="shared" si="280"/>
        <v>0</v>
      </c>
      <c r="CE189" s="507">
        <f t="shared" si="280"/>
        <v>0</v>
      </c>
      <c r="CF189" s="507">
        <f t="shared" si="281"/>
        <v>0</v>
      </c>
      <c r="CG189" s="507">
        <f t="shared" si="281"/>
        <v>0</v>
      </c>
      <c r="CH189" s="507">
        <f t="shared" si="281"/>
        <v>0</v>
      </c>
      <c r="CI189" s="507">
        <f t="shared" si="281"/>
        <v>0</v>
      </c>
      <c r="CJ189" s="507">
        <f t="shared" si="276"/>
        <v>0</v>
      </c>
      <c r="CK189" s="507">
        <f t="shared" si="61"/>
        <v>0</v>
      </c>
      <c r="CL189" s="507">
        <f t="shared" si="61"/>
        <v>0</v>
      </c>
      <c r="CM189" s="507">
        <f t="shared" si="61"/>
        <v>0</v>
      </c>
      <c r="CO189" s="511">
        <f>IF(EXACT(A189,LCI!A31),LCI!F31,-1*10^6)</f>
        <v>16.5</v>
      </c>
      <c r="CP189" s="511">
        <f t="shared" si="62"/>
        <v>0</v>
      </c>
      <c r="CQ189" s="511">
        <f t="shared" si="62"/>
        <v>0</v>
      </c>
      <c r="CR189" s="511">
        <f t="shared" si="62"/>
        <v>872553.00000000012</v>
      </c>
      <c r="CS189" s="511">
        <f t="shared" si="62"/>
        <v>872553.00000000012</v>
      </c>
      <c r="CT189" s="511">
        <f t="shared" si="62"/>
        <v>872553.00000000012</v>
      </c>
      <c r="CU189" s="511">
        <f t="shared" si="62"/>
        <v>0</v>
      </c>
      <c r="CV189" s="511">
        <f t="shared" si="282"/>
        <v>0</v>
      </c>
      <c r="CW189" s="511">
        <f t="shared" si="282"/>
        <v>0</v>
      </c>
      <c r="CX189" s="511">
        <f t="shared" si="282"/>
        <v>486070.85999999993</v>
      </c>
      <c r="CY189" s="511">
        <f t="shared" si="282"/>
        <v>0</v>
      </c>
      <c r="CZ189" s="511">
        <f t="shared" si="282"/>
        <v>745800</v>
      </c>
      <c r="DA189" s="511">
        <f t="shared" si="282"/>
        <v>0</v>
      </c>
      <c r="DB189" s="511">
        <f t="shared" si="283"/>
        <v>0</v>
      </c>
      <c r="DC189" s="511">
        <f t="shared" si="283"/>
        <v>0</v>
      </c>
      <c r="DD189" s="511">
        <f t="shared" si="283"/>
        <v>0</v>
      </c>
      <c r="DE189" s="511">
        <f t="shared" si="283"/>
        <v>0</v>
      </c>
      <c r="DF189" s="511">
        <f t="shared" si="275"/>
        <v>0</v>
      </c>
      <c r="DG189" s="511">
        <f t="shared" si="63"/>
        <v>0</v>
      </c>
      <c r="DH189" s="511">
        <f t="shared" si="63"/>
        <v>0</v>
      </c>
      <c r="DI189" s="511">
        <f t="shared" si="63"/>
        <v>0</v>
      </c>
      <c r="DJ189" s="511">
        <f t="shared" si="63"/>
        <v>0</v>
      </c>
      <c r="DL189" s="530">
        <f>IF(EXACT(A189,LCI!A31),LCI!J31,-1*10^6)</f>
        <v>3.3E-4</v>
      </c>
      <c r="DM189" s="530">
        <f t="shared" si="64"/>
        <v>0</v>
      </c>
      <c r="DN189" s="530">
        <f t="shared" si="65"/>
        <v>0</v>
      </c>
      <c r="DO189" s="530">
        <f t="shared" si="66"/>
        <v>17.451060000000002</v>
      </c>
      <c r="DP189" s="530">
        <f t="shared" si="67"/>
        <v>17.451060000000002</v>
      </c>
      <c r="DQ189" s="530">
        <f t="shared" si="68"/>
        <v>17.451060000000002</v>
      </c>
      <c r="DR189" s="530">
        <f t="shared" si="69"/>
        <v>0</v>
      </c>
      <c r="DS189" s="530">
        <f t="shared" si="70"/>
        <v>0</v>
      </c>
      <c r="DT189" s="530">
        <f t="shared" si="71"/>
        <v>0</v>
      </c>
      <c r="DU189" s="530">
        <f t="shared" si="72"/>
        <v>9.7214171999999994</v>
      </c>
      <c r="DV189" s="530">
        <f t="shared" si="73"/>
        <v>0</v>
      </c>
      <c r="DW189" s="530">
        <f t="shared" si="74"/>
        <v>14.916</v>
      </c>
      <c r="DX189" s="530">
        <f t="shared" si="75"/>
        <v>0</v>
      </c>
      <c r="DY189" s="530">
        <f t="shared" si="76"/>
        <v>0</v>
      </c>
      <c r="DZ189" s="530">
        <f t="shared" si="77"/>
        <v>0</v>
      </c>
      <c r="EA189" s="530">
        <f t="shared" si="78"/>
        <v>0</v>
      </c>
      <c r="EB189" s="530">
        <f t="shared" si="79"/>
        <v>0</v>
      </c>
      <c r="EC189" s="530">
        <f t="shared" si="80"/>
        <v>0</v>
      </c>
      <c r="ED189" s="530">
        <f t="shared" si="81"/>
        <v>0</v>
      </c>
      <c r="EE189" s="530">
        <f t="shared" si="82"/>
        <v>0</v>
      </c>
      <c r="EF189" s="530">
        <f t="shared" si="83"/>
        <v>0</v>
      </c>
      <c r="EG189" s="530">
        <f t="shared" si="84"/>
        <v>0</v>
      </c>
      <c r="EI189" s="535">
        <f>IF(EXACT(A189,LCI!A31),LCI!K31,-1*10^6)</f>
        <v>1.1230500000000001</v>
      </c>
      <c r="EJ189" s="531">
        <f t="shared" si="85"/>
        <v>0</v>
      </c>
      <c r="EK189" s="536">
        <f t="shared" si="86"/>
        <v>0</v>
      </c>
      <c r="EL189" s="531">
        <f t="shared" si="87"/>
        <v>59389.130100000017</v>
      </c>
      <c r="EM189" s="531">
        <f t="shared" si="88"/>
        <v>59389.130100000017</v>
      </c>
      <c r="EN189" s="531">
        <f t="shared" si="89"/>
        <v>59389.130100000017</v>
      </c>
      <c r="EO189" s="531">
        <f t="shared" si="90"/>
        <v>0</v>
      </c>
      <c r="EP189" s="531">
        <f t="shared" si="91"/>
        <v>0</v>
      </c>
      <c r="EQ189" s="531">
        <f t="shared" si="92"/>
        <v>0</v>
      </c>
      <c r="ER189" s="531">
        <f t="shared" si="93"/>
        <v>33083.750262000001</v>
      </c>
      <c r="ES189" s="531">
        <f t="shared" si="94"/>
        <v>0</v>
      </c>
      <c r="ET189" s="531">
        <f t="shared" si="95"/>
        <v>50761.860000000008</v>
      </c>
      <c r="EU189" s="531">
        <f t="shared" si="96"/>
        <v>0</v>
      </c>
      <c r="EV189" s="531">
        <f t="shared" si="97"/>
        <v>0</v>
      </c>
      <c r="EW189" s="531">
        <f t="shared" si="98"/>
        <v>0</v>
      </c>
      <c r="EX189" s="531">
        <f t="shared" si="99"/>
        <v>0</v>
      </c>
      <c r="EY189" s="531">
        <f t="shared" si="100"/>
        <v>0</v>
      </c>
      <c r="EZ189" s="531">
        <f t="shared" si="101"/>
        <v>0</v>
      </c>
      <c r="FA189" s="531">
        <f t="shared" si="102"/>
        <v>0</v>
      </c>
      <c r="FB189" s="531">
        <f t="shared" si="103"/>
        <v>0</v>
      </c>
      <c r="FC189" s="531">
        <f t="shared" si="104"/>
        <v>0</v>
      </c>
      <c r="FD189" s="531">
        <f t="shared" si="105"/>
        <v>0</v>
      </c>
      <c r="FF189" s="532">
        <f>IF(EXACT(A189,LCI!A31),LCI!L31,-1*10^6)</f>
        <v>1.3999999999999999E-4</v>
      </c>
      <c r="FG189" s="532">
        <f t="shared" si="106"/>
        <v>0</v>
      </c>
      <c r="FH189" s="532">
        <f t="shared" si="107"/>
        <v>0</v>
      </c>
      <c r="FI189" s="532">
        <f t="shared" si="108"/>
        <v>7.4034800000000001</v>
      </c>
      <c r="FJ189" s="532">
        <f t="shared" si="109"/>
        <v>7.4034800000000001</v>
      </c>
      <c r="FK189" s="532">
        <f t="shared" si="110"/>
        <v>7.4034800000000001</v>
      </c>
      <c r="FL189" s="532">
        <f t="shared" si="111"/>
        <v>0</v>
      </c>
      <c r="FM189" s="532">
        <f t="shared" si="112"/>
        <v>0</v>
      </c>
      <c r="FN189" s="532">
        <f t="shared" si="113"/>
        <v>0</v>
      </c>
      <c r="FO189" s="532">
        <f t="shared" si="114"/>
        <v>4.1242375999999989</v>
      </c>
      <c r="FP189" s="532">
        <f t="shared" si="115"/>
        <v>0</v>
      </c>
      <c r="FQ189" s="532">
        <f t="shared" si="116"/>
        <v>6.3279999999999994</v>
      </c>
      <c r="FR189" s="532">
        <f t="shared" si="117"/>
        <v>0</v>
      </c>
      <c r="FS189" s="532">
        <f t="shared" si="118"/>
        <v>0</v>
      </c>
      <c r="FT189" s="532">
        <f t="shared" si="119"/>
        <v>0</v>
      </c>
      <c r="FU189" s="532">
        <f t="shared" si="120"/>
        <v>0</v>
      </c>
      <c r="FV189" s="532">
        <f t="shared" si="121"/>
        <v>0</v>
      </c>
      <c r="FW189" s="532">
        <f t="shared" si="122"/>
        <v>0</v>
      </c>
      <c r="FX189" s="532">
        <f t="shared" si="123"/>
        <v>0</v>
      </c>
      <c r="FY189" s="532">
        <f t="shared" si="124"/>
        <v>0</v>
      </c>
      <c r="FZ189" s="532">
        <f t="shared" si="125"/>
        <v>0</v>
      </c>
      <c r="GA189" s="532">
        <f t="shared" si="126"/>
        <v>0</v>
      </c>
      <c r="GC189" s="533">
        <f>IF(EXACT(A189,LCI!A31),LCI!M31,-1*10^6)</f>
        <v>7.9500000000000001E-9</v>
      </c>
      <c r="GD189" s="533">
        <f t="shared" si="127"/>
        <v>0</v>
      </c>
      <c r="GE189" s="533">
        <f t="shared" si="128"/>
        <v>0</v>
      </c>
      <c r="GF189" s="533">
        <f t="shared" si="129"/>
        <v>4.2041190000000007E-4</v>
      </c>
      <c r="GG189" s="533">
        <f t="shared" si="130"/>
        <v>4.2041190000000007E-4</v>
      </c>
      <c r="GH189" s="533">
        <f t="shared" si="131"/>
        <v>4.2041190000000007E-4</v>
      </c>
      <c r="GI189" s="533">
        <f t="shared" si="132"/>
        <v>0</v>
      </c>
      <c r="GJ189" s="533">
        <f t="shared" si="133"/>
        <v>0</v>
      </c>
      <c r="GK189" s="533">
        <f t="shared" si="134"/>
        <v>0</v>
      </c>
      <c r="GL189" s="533">
        <f t="shared" si="135"/>
        <v>2.3419777799999996E-4</v>
      </c>
      <c r="GM189" s="533">
        <f t="shared" si="136"/>
        <v>0</v>
      </c>
      <c r="GN189" s="533">
        <f t="shared" si="137"/>
        <v>3.5933999999999998E-4</v>
      </c>
      <c r="GO189" s="533">
        <f t="shared" si="138"/>
        <v>0</v>
      </c>
      <c r="GP189" s="533">
        <f t="shared" si="139"/>
        <v>0</v>
      </c>
      <c r="GQ189" s="533">
        <f t="shared" si="140"/>
        <v>0</v>
      </c>
      <c r="GR189" s="533">
        <f t="shared" si="141"/>
        <v>0</v>
      </c>
      <c r="GS189" s="533">
        <f t="shared" si="142"/>
        <v>0</v>
      </c>
      <c r="GT189" s="533">
        <f t="shared" si="143"/>
        <v>0</v>
      </c>
      <c r="GU189" s="533">
        <f t="shared" si="144"/>
        <v>0</v>
      </c>
      <c r="GV189" s="533">
        <f t="shared" si="145"/>
        <v>0</v>
      </c>
      <c r="GW189" s="533">
        <f t="shared" si="146"/>
        <v>0</v>
      </c>
      <c r="GX189" s="533">
        <f t="shared" si="147"/>
        <v>0</v>
      </c>
      <c r="GZ189" s="511">
        <f>IF(EXACT(A189,LCI!A31),LCI!N31,-1*10^6)</f>
        <v>4.4700000000000003E-8</v>
      </c>
      <c r="HA189" s="511">
        <f t="shared" si="148"/>
        <v>0</v>
      </c>
      <c r="HB189" s="511">
        <f t="shared" si="149"/>
        <v>0</v>
      </c>
      <c r="HC189" s="511">
        <f t="shared" si="150"/>
        <v>2.3638254000000005E-3</v>
      </c>
      <c r="HD189" s="511">
        <f t="shared" si="151"/>
        <v>2.3638254000000005E-3</v>
      </c>
      <c r="HE189" s="511">
        <f t="shared" si="152"/>
        <v>2.3638254000000005E-3</v>
      </c>
      <c r="HF189" s="511">
        <f t="shared" si="153"/>
        <v>0</v>
      </c>
      <c r="HG189" s="511">
        <f t="shared" si="154"/>
        <v>0</v>
      </c>
      <c r="HH189" s="511">
        <f t="shared" si="155"/>
        <v>0</v>
      </c>
      <c r="HI189" s="511">
        <f t="shared" si="156"/>
        <v>1.3168101479999999E-3</v>
      </c>
      <c r="HJ189" s="511">
        <f t="shared" si="157"/>
        <v>0</v>
      </c>
      <c r="HK189" s="511">
        <f t="shared" si="158"/>
        <v>2.0204400000000001E-3</v>
      </c>
      <c r="HL189" s="511">
        <f t="shared" si="159"/>
        <v>0</v>
      </c>
      <c r="HM189" s="511">
        <f t="shared" si="160"/>
        <v>0</v>
      </c>
      <c r="HN189" s="511">
        <f t="shared" si="161"/>
        <v>0</v>
      </c>
      <c r="HO189" s="511">
        <f t="shared" si="162"/>
        <v>0</v>
      </c>
      <c r="HP189" s="511">
        <f t="shared" si="163"/>
        <v>0</v>
      </c>
      <c r="HQ189" s="511">
        <f t="shared" si="164"/>
        <v>0</v>
      </c>
      <c r="HR189" s="511">
        <f t="shared" si="165"/>
        <v>0</v>
      </c>
      <c r="HS189" s="511">
        <f t="shared" si="166"/>
        <v>0</v>
      </c>
      <c r="HT189" s="511">
        <f t="shared" si="167"/>
        <v>0</v>
      </c>
      <c r="HU189" s="511">
        <f t="shared" si="168"/>
        <v>0</v>
      </c>
      <c r="HW189" s="534">
        <f>IF(EXACT(A189,LCI!A31),LCI!O31,-1*10^6)</f>
        <v>3.3900000000000001E-9</v>
      </c>
      <c r="HX189" s="534">
        <f t="shared" si="169"/>
        <v>0</v>
      </c>
      <c r="HY189" s="534">
        <f t="shared" si="170"/>
        <v>0</v>
      </c>
      <c r="HZ189" s="534">
        <f t="shared" si="171"/>
        <v>1.7926998000000004E-4</v>
      </c>
      <c r="IA189" s="534">
        <f t="shared" si="172"/>
        <v>1.7926998000000004E-4</v>
      </c>
      <c r="IB189" s="534">
        <f t="shared" si="173"/>
        <v>1.7926998000000004E-4</v>
      </c>
      <c r="IC189" s="534">
        <f t="shared" si="174"/>
        <v>0</v>
      </c>
      <c r="ID189" s="534">
        <f t="shared" si="175"/>
        <v>0</v>
      </c>
      <c r="IE189" s="534">
        <f t="shared" si="176"/>
        <v>0</v>
      </c>
      <c r="IF189" s="534">
        <f t="shared" si="177"/>
        <v>9.9865467599999987E-5</v>
      </c>
      <c r="IG189" s="534">
        <f t="shared" si="178"/>
        <v>0</v>
      </c>
      <c r="IH189" s="534">
        <f t="shared" si="179"/>
        <v>1.5322799999999999E-4</v>
      </c>
      <c r="II189" s="534">
        <f t="shared" si="180"/>
        <v>0</v>
      </c>
      <c r="IJ189" s="534">
        <f t="shared" si="181"/>
        <v>0</v>
      </c>
      <c r="IK189" s="534">
        <f t="shared" si="182"/>
        <v>0</v>
      </c>
      <c r="IL189" s="534">
        <f t="shared" si="183"/>
        <v>0</v>
      </c>
      <c r="IM189" s="534">
        <f t="shared" si="184"/>
        <v>0</v>
      </c>
      <c r="IN189" s="534">
        <f t="shared" si="185"/>
        <v>0</v>
      </c>
      <c r="IO189" s="534">
        <f t="shared" si="186"/>
        <v>0</v>
      </c>
      <c r="IP189" s="534">
        <f t="shared" si="187"/>
        <v>0</v>
      </c>
      <c r="IQ189" s="534">
        <f t="shared" si="188"/>
        <v>0</v>
      </c>
      <c r="IR189" s="534">
        <f t="shared" si="189"/>
        <v>0</v>
      </c>
      <c r="IT189" s="531">
        <f>IF(EXACT(A189,LCI!A31),LCI!P31,-1*10^6)</f>
        <v>4.5300000000000002E-3</v>
      </c>
      <c r="IU189" s="531">
        <f t="shared" si="190"/>
        <v>0</v>
      </c>
      <c r="IV189" s="531">
        <f t="shared" si="191"/>
        <v>0</v>
      </c>
      <c r="IW189" s="531">
        <f t="shared" si="192"/>
        <v>239.55546000000004</v>
      </c>
      <c r="IX189" s="531">
        <f t="shared" si="193"/>
        <v>239.55546000000004</v>
      </c>
      <c r="IY189" s="531">
        <f t="shared" si="194"/>
        <v>239.55546000000004</v>
      </c>
      <c r="IZ189" s="531">
        <f t="shared" si="195"/>
        <v>0</v>
      </c>
      <c r="JA189" s="531">
        <f t="shared" si="196"/>
        <v>0</v>
      </c>
      <c r="JB189" s="531">
        <f t="shared" si="197"/>
        <v>0</v>
      </c>
      <c r="JC189" s="531">
        <f t="shared" si="198"/>
        <v>133.44854519999998</v>
      </c>
      <c r="JD189" s="531">
        <f t="shared" si="199"/>
        <v>0</v>
      </c>
      <c r="JE189" s="531">
        <f t="shared" si="200"/>
        <v>204.756</v>
      </c>
      <c r="JF189" s="531">
        <f t="shared" si="201"/>
        <v>0</v>
      </c>
      <c r="JG189" s="531">
        <f t="shared" si="202"/>
        <v>0</v>
      </c>
      <c r="JH189" s="531">
        <f t="shared" si="203"/>
        <v>0</v>
      </c>
      <c r="JI189" s="531">
        <f t="shared" si="204"/>
        <v>0</v>
      </c>
      <c r="JJ189" s="531">
        <f t="shared" si="205"/>
        <v>0</v>
      </c>
      <c r="JK189" s="531">
        <f t="shared" si="206"/>
        <v>0</v>
      </c>
      <c r="JL189" s="531">
        <f t="shared" si="207"/>
        <v>0</v>
      </c>
      <c r="JM189" s="531">
        <f t="shared" si="208"/>
        <v>0</v>
      </c>
      <c r="JN189" s="531">
        <f t="shared" si="209"/>
        <v>0</v>
      </c>
      <c r="JO189" s="531">
        <f t="shared" si="210"/>
        <v>0</v>
      </c>
      <c r="JQ189" s="532">
        <f>IF(EXACT(A189,LCI!A31),LCI!Q31,-1*10^6)</f>
        <v>4.4450000000000003E-2</v>
      </c>
      <c r="JR189" s="532">
        <f t="shared" si="211"/>
        <v>0</v>
      </c>
      <c r="JS189" s="532">
        <f t="shared" si="212"/>
        <v>0</v>
      </c>
      <c r="JT189" s="532">
        <f t="shared" si="213"/>
        <v>2350.6049000000007</v>
      </c>
      <c r="JU189" s="532">
        <f t="shared" si="214"/>
        <v>2350.6049000000007</v>
      </c>
      <c r="JV189" s="532">
        <f t="shared" si="215"/>
        <v>2350.6049000000007</v>
      </c>
      <c r="JW189" s="532">
        <f t="shared" si="216"/>
        <v>0</v>
      </c>
      <c r="JX189" s="532">
        <f t="shared" si="217"/>
        <v>0</v>
      </c>
      <c r="JY189" s="532">
        <f t="shared" si="218"/>
        <v>0</v>
      </c>
      <c r="JZ189" s="532">
        <f t="shared" si="219"/>
        <v>1309.445438</v>
      </c>
      <c r="KA189" s="532">
        <f t="shared" si="220"/>
        <v>0</v>
      </c>
      <c r="KB189" s="532">
        <f t="shared" si="221"/>
        <v>2009.14</v>
      </c>
      <c r="KC189" s="532">
        <f t="shared" si="222"/>
        <v>0</v>
      </c>
      <c r="KD189" s="532">
        <f t="shared" si="223"/>
        <v>0</v>
      </c>
      <c r="KE189" s="532">
        <f t="shared" si="224"/>
        <v>0</v>
      </c>
      <c r="KF189" s="532">
        <f t="shared" si="225"/>
        <v>0</v>
      </c>
      <c r="KG189" s="532">
        <f t="shared" si="226"/>
        <v>0</v>
      </c>
      <c r="KH189" s="532">
        <f t="shared" si="227"/>
        <v>0</v>
      </c>
      <c r="KI189" s="532">
        <f t="shared" si="228"/>
        <v>0</v>
      </c>
      <c r="KJ189" s="532">
        <f t="shared" si="229"/>
        <v>0</v>
      </c>
      <c r="KK189" s="532">
        <f t="shared" si="230"/>
        <v>0</v>
      </c>
      <c r="KL189" s="532">
        <f t="shared" si="231"/>
        <v>0</v>
      </c>
      <c r="KN189" s="533">
        <f>IF(EXACT(A189,LCI!A31),LCI!R31,-1*10^6)</f>
        <v>4.8600000000000002E-5</v>
      </c>
      <c r="KO189" s="533">
        <f t="shared" si="232"/>
        <v>0</v>
      </c>
      <c r="KP189" s="533">
        <f t="shared" si="233"/>
        <v>0</v>
      </c>
      <c r="KQ189" s="533">
        <f t="shared" si="234"/>
        <v>2.5700652000000006</v>
      </c>
      <c r="KR189" s="533">
        <f t="shared" si="235"/>
        <v>2.5700652000000006</v>
      </c>
      <c r="KS189" s="533">
        <f t="shared" si="236"/>
        <v>2.5700652000000006</v>
      </c>
      <c r="KT189" s="533">
        <f t="shared" si="237"/>
        <v>0</v>
      </c>
      <c r="KU189" s="533">
        <f t="shared" si="238"/>
        <v>0</v>
      </c>
      <c r="KV189" s="533">
        <f t="shared" si="239"/>
        <v>0</v>
      </c>
      <c r="KW189" s="533">
        <f t="shared" si="240"/>
        <v>1.4316996239999999</v>
      </c>
      <c r="KX189" s="533">
        <f t="shared" si="241"/>
        <v>0</v>
      </c>
      <c r="KY189" s="533">
        <f t="shared" si="242"/>
        <v>2.19672</v>
      </c>
      <c r="KZ189" s="533">
        <f t="shared" si="243"/>
        <v>0</v>
      </c>
      <c r="LA189" s="533">
        <f t="shared" si="244"/>
        <v>0</v>
      </c>
      <c r="LB189" s="533">
        <f t="shared" si="245"/>
        <v>0</v>
      </c>
      <c r="LC189" s="533">
        <f t="shared" si="246"/>
        <v>0</v>
      </c>
      <c r="LD189" s="533">
        <f t="shared" si="247"/>
        <v>0</v>
      </c>
      <c r="LE189" s="533">
        <f t="shared" si="248"/>
        <v>0</v>
      </c>
      <c r="LF189" s="533">
        <f t="shared" si="249"/>
        <v>0</v>
      </c>
      <c r="LG189" s="533">
        <f t="shared" si="250"/>
        <v>0</v>
      </c>
      <c r="LH189" s="533">
        <f t="shared" si="251"/>
        <v>0</v>
      </c>
      <c r="LI189" s="533">
        <f t="shared" si="252"/>
        <v>0</v>
      </c>
    </row>
    <row r="190" spans="1:321" x14ac:dyDescent="0.25">
      <c r="A190" s="14" t="str">
        <f>LCI!A32</f>
        <v>Lime, Hydrated (kg/yr)</v>
      </c>
      <c r="B190" s="42">
        <f>B57</f>
        <v>0</v>
      </c>
      <c r="C190" s="42">
        <f t="shared" ref="C190:I190" si="309">C57</f>
        <v>0</v>
      </c>
      <c r="D190" s="42">
        <f t="shared" si="309"/>
        <v>1300.7372460000001</v>
      </c>
      <c r="E190" s="42">
        <f t="shared" si="309"/>
        <v>0</v>
      </c>
      <c r="F190" s="42">
        <f t="shared" si="309"/>
        <v>0</v>
      </c>
      <c r="G190" s="42">
        <f t="shared" si="309"/>
        <v>0</v>
      </c>
      <c r="H190" s="42">
        <f t="shared" si="309"/>
        <v>0</v>
      </c>
      <c r="I190" s="42">
        <f t="shared" si="309"/>
        <v>0</v>
      </c>
      <c r="J190" s="42"/>
      <c r="K190" s="42"/>
      <c r="L190" s="42"/>
      <c r="M190" s="42"/>
      <c r="N190" s="42"/>
      <c r="O190" s="257"/>
      <c r="P190" s="251"/>
      <c r="Q190" s="251"/>
      <c r="R190" s="251"/>
      <c r="S190" s="251"/>
      <c r="T190" s="268"/>
      <c r="U190" s="251"/>
      <c r="V190" s="251"/>
      <c r="X190" s="45">
        <f>IF(EXACT(A190,LCI!A32),LCI!G32,-1*10^6)</f>
        <v>0.4</v>
      </c>
      <c r="Y190" s="47">
        <f t="shared" si="45"/>
        <v>0</v>
      </c>
      <c r="Z190" s="47">
        <f t="shared" si="46"/>
        <v>0</v>
      </c>
      <c r="AA190" s="47">
        <f t="shared" si="47"/>
        <v>520.29489840000008</v>
      </c>
      <c r="AB190" s="47">
        <f t="shared" si="48"/>
        <v>0</v>
      </c>
      <c r="AC190" s="47">
        <f t="shared" si="49"/>
        <v>0</v>
      </c>
      <c r="AD190" s="47">
        <f t="shared" si="291"/>
        <v>0</v>
      </c>
      <c r="AE190" s="47">
        <f t="shared" si="292"/>
        <v>0</v>
      </c>
      <c r="AF190" s="47">
        <f t="shared" si="293"/>
        <v>0</v>
      </c>
      <c r="AG190" s="47">
        <f t="shared" si="294"/>
        <v>0</v>
      </c>
      <c r="AH190" s="47">
        <f t="shared" si="295"/>
        <v>0</v>
      </c>
      <c r="AI190" s="47">
        <f t="shared" si="296"/>
        <v>0</v>
      </c>
      <c r="AJ190" s="47">
        <f t="shared" si="288"/>
        <v>0</v>
      </c>
      <c r="AK190" s="47">
        <f t="shared" si="50"/>
        <v>0</v>
      </c>
      <c r="AL190" s="262">
        <f t="shared" si="51"/>
        <v>0</v>
      </c>
      <c r="AM190" s="260">
        <f t="shared" si="52"/>
        <v>0</v>
      </c>
      <c r="AN190" s="260">
        <f t="shared" si="53"/>
        <v>0</v>
      </c>
      <c r="AO190" s="260">
        <f t="shared" si="54"/>
        <v>0</v>
      </c>
      <c r="AP190" s="260">
        <f t="shared" si="55"/>
        <v>0</v>
      </c>
      <c r="AQ190" s="260">
        <f t="shared" si="56"/>
        <v>0</v>
      </c>
      <c r="AR190" s="260">
        <f t="shared" si="57"/>
        <v>0</v>
      </c>
      <c r="AS190" s="260">
        <f t="shared" si="58"/>
        <v>0</v>
      </c>
      <c r="AU190" s="41">
        <f>IF(EXACT(A190,LCI!A32),LCI!H32,-1*10^6)</f>
        <v>979.54</v>
      </c>
      <c r="AV190" s="71">
        <f t="shared" si="9"/>
        <v>0</v>
      </c>
      <c r="AW190" s="71">
        <f t="shared" si="10"/>
        <v>0</v>
      </c>
      <c r="AX190" s="71">
        <f>D190*$AU190</f>
        <v>1274124.1619468401</v>
      </c>
      <c r="AY190" s="71">
        <f t="shared" si="12"/>
        <v>0</v>
      </c>
      <c r="AZ190" s="71">
        <f t="shared" si="13"/>
        <v>0</v>
      </c>
      <c r="BA190" s="71">
        <f t="shared" si="14"/>
        <v>0</v>
      </c>
      <c r="BB190" s="71">
        <f t="shared" si="15"/>
        <v>0</v>
      </c>
      <c r="BC190" s="71">
        <f t="shared" si="16"/>
        <v>0</v>
      </c>
      <c r="BD190" s="520">
        <f t="shared" si="17"/>
        <v>0</v>
      </c>
      <c r="BE190" s="521">
        <f t="shared" si="18"/>
        <v>0</v>
      </c>
      <c r="BF190" s="71">
        <f t="shared" si="19"/>
        <v>0</v>
      </c>
      <c r="BG190" s="521">
        <f t="shared" si="278"/>
        <v>0</v>
      </c>
      <c r="BH190" s="529">
        <f t="shared" si="263"/>
        <v>0</v>
      </c>
      <c r="BI190" s="71">
        <f t="shared" si="254"/>
        <v>0</v>
      </c>
      <c r="BJ190" s="71">
        <f t="shared" si="255"/>
        <v>0</v>
      </c>
      <c r="BK190" s="71">
        <f t="shared" si="256"/>
        <v>0</v>
      </c>
      <c r="BL190" s="71">
        <f t="shared" si="257"/>
        <v>0</v>
      </c>
      <c r="BM190" s="71">
        <f t="shared" si="258"/>
        <v>0</v>
      </c>
      <c r="BN190" s="71">
        <f t="shared" si="259"/>
        <v>0</v>
      </c>
      <c r="BO190" s="71">
        <f t="shared" si="260"/>
        <v>0</v>
      </c>
      <c r="BP190" s="71">
        <f t="shared" si="261"/>
        <v>0</v>
      </c>
      <c r="BR190" s="507">
        <f>IF(EXACT(A190,LCI!A32),LCI!I32,-1*10^6)</f>
        <v>1.33E-3</v>
      </c>
      <c r="BS190" s="507">
        <f t="shared" si="59"/>
        <v>0</v>
      </c>
      <c r="BT190" s="507">
        <f t="shared" si="60"/>
        <v>0</v>
      </c>
      <c r="BU190" s="507">
        <f t="shared" si="60"/>
        <v>1.7299805371800001</v>
      </c>
      <c r="BV190" s="507">
        <f t="shared" si="60"/>
        <v>0</v>
      </c>
      <c r="BW190" s="507">
        <f t="shared" si="60"/>
        <v>0</v>
      </c>
      <c r="BX190" s="507">
        <f t="shared" si="60"/>
        <v>0</v>
      </c>
      <c r="BY190" s="507">
        <f t="shared" si="60"/>
        <v>0</v>
      </c>
      <c r="BZ190" s="507">
        <f t="shared" si="280"/>
        <v>0</v>
      </c>
      <c r="CA190" s="507">
        <f t="shared" si="280"/>
        <v>0</v>
      </c>
      <c r="CB190" s="507">
        <f t="shared" si="280"/>
        <v>0</v>
      </c>
      <c r="CC190" s="507">
        <f t="shared" si="280"/>
        <v>0</v>
      </c>
      <c r="CD190" s="507">
        <f t="shared" si="280"/>
        <v>0</v>
      </c>
      <c r="CE190" s="507">
        <f t="shared" si="280"/>
        <v>0</v>
      </c>
      <c r="CF190" s="507">
        <f t="shared" si="281"/>
        <v>0</v>
      </c>
      <c r="CG190" s="507">
        <f t="shared" si="281"/>
        <v>0</v>
      </c>
      <c r="CH190" s="507">
        <f t="shared" si="281"/>
        <v>0</v>
      </c>
      <c r="CI190" s="507">
        <f t="shared" si="281"/>
        <v>0</v>
      </c>
      <c r="CJ190" s="507">
        <f t="shared" si="276"/>
        <v>0</v>
      </c>
      <c r="CK190" s="507">
        <f t="shared" si="61"/>
        <v>0</v>
      </c>
      <c r="CL190" s="507">
        <f t="shared" si="61"/>
        <v>0</v>
      </c>
      <c r="CM190" s="507">
        <f t="shared" si="61"/>
        <v>0</v>
      </c>
      <c r="CO190" s="511">
        <f>IF(EXACT(A190,LCI!A32),LCI!F32,-1*10^6)</f>
        <v>0</v>
      </c>
      <c r="CP190" s="511">
        <f t="shared" si="62"/>
        <v>0</v>
      </c>
      <c r="CQ190" s="511">
        <f t="shared" si="62"/>
        <v>0</v>
      </c>
      <c r="CR190" s="511">
        <f t="shared" si="62"/>
        <v>0</v>
      </c>
      <c r="CS190" s="511">
        <f t="shared" si="62"/>
        <v>0</v>
      </c>
      <c r="CT190" s="511">
        <f t="shared" si="62"/>
        <v>0</v>
      </c>
      <c r="CU190" s="511">
        <f t="shared" si="62"/>
        <v>0</v>
      </c>
      <c r="CV190" s="511">
        <f t="shared" si="282"/>
        <v>0</v>
      </c>
      <c r="CW190" s="511">
        <f t="shared" si="282"/>
        <v>0</v>
      </c>
      <c r="CX190" s="511">
        <f t="shared" si="282"/>
        <v>0</v>
      </c>
      <c r="CY190" s="511">
        <f t="shared" si="282"/>
        <v>0</v>
      </c>
      <c r="CZ190" s="511">
        <f t="shared" si="282"/>
        <v>0</v>
      </c>
      <c r="DA190" s="511">
        <f t="shared" si="282"/>
        <v>0</v>
      </c>
      <c r="DB190" s="511">
        <f t="shared" si="283"/>
        <v>0</v>
      </c>
      <c r="DC190" s="511">
        <f t="shared" si="283"/>
        <v>0</v>
      </c>
      <c r="DD190" s="511">
        <f t="shared" si="283"/>
        <v>0</v>
      </c>
      <c r="DE190" s="511">
        <f t="shared" si="283"/>
        <v>0</v>
      </c>
      <c r="DF190" s="511">
        <f t="shared" si="275"/>
        <v>0</v>
      </c>
      <c r="DG190" s="511">
        <f t="shared" si="63"/>
        <v>0</v>
      </c>
      <c r="DH190" s="511">
        <f t="shared" si="63"/>
        <v>0</v>
      </c>
      <c r="DI190" s="511">
        <f t="shared" si="63"/>
        <v>0</v>
      </c>
      <c r="DJ190" s="511">
        <f t="shared" si="63"/>
        <v>0</v>
      </c>
      <c r="DL190" s="530">
        <f>IF(EXACT(A190,LCI!A32),LCI!J32,-1*10^6)</f>
        <v>1.3799999999999999E-3</v>
      </c>
      <c r="DM190" s="530">
        <f t="shared" si="64"/>
        <v>0</v>
      </c>
      <c r="DN190" s="530">
        <f t="shared" si="65"/>
        <v>0</v>
      </c>
      <c r="DO190" s="530">
        <f t="shared" si="66"/>
        <v>1.7950173994800001</v>
      </c>
      <c r="DP190" s="530">
        <f t="shared" si="67"/>
        <v>0</v>
      </c>
      <c r="DQ190" s="530">
        <f t="shared" si="68"/>
        <v>0</v>
      </c>
      <c r="DR190" s="530">
        <f t="shared" si="69"/>
        <v>0</v>
      </c>
      <c r="DS190" s="530">
        <f t="shared" si="70"/>
        <v>0</v>
      </c>
      <c r="DT190" s="530">
        <f t="shared" si="71"/>
        <v>0</v>
      </c>
      <c r="DU190" s="530">
        <f t="shared" si="72"/>
        <v>0</v>
      </c>
      <c r="DV190" s="530">
        <f t="shared" si="73"/>
        <v>0</v>
      </c>
      <c r="DW190" s="530">
        <f t="shared" si="74"/>
        <v>0</v>
      </c>
      <c r="DX190" s="530">
        <f t="shared" si="75"/>
        <v>0</v>
      </c>
      <c r="DY190" s="530">
        <f t="shared" si="76"/>
        <v>0</v>
      </c>
      <c r="DZ190" s="530">
        <f t="shared" si="77"/>
        <v>0</v>
      </c>
      <c r="EA190" s="530">
        <f t="shared" si="78"/>
        <v>0</v>
      </c>
      <c r="EB190" s="530">
        <f t="shared" si="79"/>
        <v>0</v>
      </c>
      <c r="EC190" s="530">
        <f t="shared" si="80"/>
        <v>0</v>
      </c>
      <c r="ED190" s="530">
        <f t="shared" si="81"/>
        <v>0</v>
      </c>
      <c r="EE190" s="530">
        <f t="shared" si="82"/>
        <v>0</v>
      </c>
      <c r="EF190" s="530">
        <f t="shared" si="83"/>
        <v>0</v>
      </c>
      <c r="EG190" s="530">
        <f t="shared" si="84"/>
        <v>0</v>
      </c>
      <c r="EI190" s="535">
        <f>IF(EXACT(A190,LCI!A32),LCI!K32,-1*10^6)</f>
        <v>0.48204999999999998</v>
      </c>
      <c r="EJ190" s="531">
        <f t="shared" si="85"/>
        <v>0</v>
      </c>
      <c r="EK190" s="536">
        <f t="shared" si="86"/>
        <v>0</v>
      </c>
      <c r="EL190" s="531">
        <f t="shared" si="87"/>
        <v>627.0203894343</v>
      </c>
      <c r="EM190" s="531">
        <f t="shared" si="88"/>
        <v>0</v>
      </c>
      <c r="EN190" s="531">
        <f t="shared" si="89"/>
        <v>0</v>
      </c>
      <c r="EO190" s="531">
        <f t="shared" si="90"/>
        <v>0</v>
      </c>
      <c r="EP190" s="531">
        <f t="shared" si="91"/>
        <v>0</v>
      </c>
      <c r="EQ190" s="531">
        <f t="shared" si="92"/>
        <v>0</v>
      </c>
      <c r="ER190" s="531">
        <f t="shared" si="93"/>
        <v>0</v>
      </c>
      <c r="ES190" s="531">
        <f t="shared" si="94"/>
        <v>0</v>
      </c>
      <c r="ET190" s="531">
        <f t="shared" si="95"/>
        <v>0</v>
      </c>
      <c r="EU190" s="531">
        <f t="shared" si="96"/>
        <v>0</v>
      </c>
      <c r="EV190" s="531">
        <f t="shared" si="97"/>
        <v>0</v>
      </c>
      <c r="EW190" s="531">
        <f t="shared" si="98"/>
        <v>0</v>
      </c>
      <c r="EX190" s="531">
        <f t="shared" si="99"/>
        <v>0</v>
      </c>
      <c r="EY190" s="531">
        <f t="shared" si="100"/>
        <v>0</v>
      </c>
      <c r="EZ190" s="531">
        <f t="shared" si="101"/>
        <v>0</v>
      </c>
      <c r="FA190" s="531">
        <f t="shared" si="102"/>
        <v>0</v>
      </c>
      <c r="FB190" s="531">
        <f t="shared" si="103"/>
        <v>0</v>
      </c>
      <c r="FC190" s="531">
        <f t="shared" si="104"/>
        <v>0</v>
      </c>
      <c r="FD190" s="531">
        <f t="shared" si="105"/>
        <v>0</v>
      </c>
      <c r="FF190" s="532">
        <f>IF(EXACT(A190,LCI!A32),LCI!L32,-1*10^6)</f>
        <v>5.6999999999999998E-4</v>
      </c>
      <c r="FG190" s="532">
        <f t="shared" si="106"/>
        <v>0</v>
      </c>
      <c r="FH190" s="532">
        <f t="shared" si="107"/>
        <v>0</v>
      </c>
      <c r="FI190" s="532">
        <f t="shared" si="108"/>
        <v>0.74142023022000003</v>
      </c>
      <c r="FJ190" s="532">
        <f t="shared" si="109"/>
        <v>0</v>
      </c>
      <c r="FK190" s="532">
        <f t="shared" si="110"/>
        <v>0</v>
      </c>
      <c r="FL190" s="532">
        <f t="shared" si="111"/>
        <v>0</v>
      </c>
      <c r="FM190" s="532">
        <f t="shared" si="112"/>
        <v>0</v>
      </c>
      <c r="FN190" s="532">
        <f t="shared" si="113"/>
        <v>0</v>
      </c>
      <c r="FO190" s="532">
        <f t="shared" si="114"/>
        <v>0</v>
      </c>
      <c r="FP190" s="532">
        <f t="shared" si="115"/>
        <v>0</v>
      </c>
      <c r="FQ190" s="532">
        <f t="shared" si="116"/>
        <v>0</v>
      </c>
      <c r="FR190" s="532">
        <f t="shared" si="117"/>
        <v>0</v>
      </c>
      <c r="FS190" s="532">
        <f t="shared" si="118"/>
        <v>0</v>
      </c>
      <c r="FT190" s="532">
        <f t="shared" si="119"/>
        <v>0</v>
      </c>
      <c r="FU190" s="532">
        <f t="shared" si="120"/>
        <v>0</v>
      </c>
      <c r="FV190" s="532">
        <f t="shared" si="121"/>
        <v>0</v>
      </c>
      <c r="FW190" s="532">
        <f t="shared" si="122"/>
        <v>0</v>
      </c>
      <c r="FX190" s="532">
        <f t="shared" si="123"/>
        <v>0</v>
      </c>
      <c r="FY190" s="532">
        <f t="shared" si="124"/>
        <v>0</v>
      </c>
      <c r="FZ190" s="532">
        <f t="shared" si="125"/>
        <v>0</v>
      </c>
      <c r="GA190" s="532">
        <f t="shared" si="126"/>
        <v>0</v>
      </c>
      <c r="GC190" s="533">
        <f>IF(EXACT(A190,LCI!A32),LCI!M32,-1*10^6)</f>
        <v>1.44E-8</v>
      </c>
      <c r="GD190" s="533">
        <f t="shared" si="127"/>
        <v>0</v>
      </c>
      <c r="GE190" s="533">
        <f t="shared" si="128"/>
        <v>0</v>
      </c>
      <c r="GF190" s="533">
        <f t="shared" si="129"/>
        <v>1.8730616342400001E-5</v>
      </c>
      <c r="GG190" s="533">
        <f t="shared" si="130"/>
        <v>0</v>
      </c>
      <c r="GH190" s="533">
        <f t="shared" si="131"/>
        <v>0</v>
      </c>
      <c r="GI190" s="533">
        <f t="shared" si="132"/>
        <v>0</v>
      </c>
      <c r="GJ190" s="533">
        <f t="shared" si="133"/>
        <v>0</v>
      </c>
      <c r="GK190" s="533">
        <f t="shared" si="134"/>
        <v>0</v>
      </c>
      <c r="GL190" s="533">
        <f t="shared" si="135"/>
        <v>0</v>
      </c>
      <c r="GM190" s="533">
        <f t="shared" si="136"/>
        <v>0</v>
      </c>
      <c r="GN190" s="533">
        <f t="shared" si="137"/>
        <v>0</v>
      </c>
      <c r="GO190" s="533">
        <f t="shared" si="138"/>
        <v>0</v>
      </c>
      <c r="GP190" s="533">
        <f t="shared" si="139"/>
        <v>0</v>
      </c>
      <c r="GQ190" s="533">
        <f t="shared" si="140"/>
        <v>0</v>
      </c>
      <c r="GR190" s="533">
        <f t="shared" si="141"/>
        <v>0</v>
      </c>
      <c r="GS190" s="533">
        <f t="shared" si="142"/>
        <v>0</v>
      </c>
      <c r="GT190" s="533">
        <f t="shared" si="143"/>
        <v>0</v>
      </c>
      <c r="GU190" s="533">
        <f t="shared" si="144"/>
        <v>0</v>
      </c>
      <c r="GV190" s="533">
        <f t="shared" si="145"/>
        <v>0</v>
      </c>
      <c r="GW190" s="533">
        <f t="shared" si="146"/>
        <v>0</v>
      </c>
      <c r="GX190" s="533">
        <f t="shared" si="147"/>
        <v>0</v>
      </c>
      <c r="GZ190" s="511">
        <f>IF(EXACT(A190,LCI!A32),LCI!N32,-1*10^6)</f>
        <v>1.6499999999999999E-8</v>
      </c>
      <c r="HA190" s="511">
        <f t="shared" si="148"/>
        <v>0</v>
      </c>
      <c r="HB190" s="511">
        <f t="shared" si="149"/>
        <v>0</v>
      </c>
      <c r="HC190" s="511">
        <f t="shared" si="150"/>
        <v>2.1462164559000001E-5</v>
      </c>
      <c r="HD190" s="511">
        <f t="shared" si="151"/>
        <v>0</v>
      </c>
      <c r="HE190" s="511">
        <f t="shared" si="152"/>
        <v>0</v>
      </c>
      <c r="HF190" s="511">
        <f t="shared" si="153"/>
        <v>0</v>
      </c>
      <c r="HG190" s="511">
        <f t="shared" si="154"/>
        <v>0</v>
      </c>
      <c r="HH190" s="511">
        <f t="shared" si="155"/>
        <v>0</v>
      </c>
      <c r="HI190" s="511">
        <f t="shared" si="156"/>
        <v>0</v>
      </c>
      <c r="HJ190" s="511">
        <f t="shared" si="157"/>
        <v>0</v>
      </c>
      <c r="HK190" s="511">
        <f t="shared" si="158"/>
        <v>0</v>
      </c>
      <c r="HL190" s="511">
        <f t="shared" si="159"/>
        <v>0</v>
      </c>
      <c r="HM190" s="511">
        <f t="shared" si="160"/>
        <v>0</v>
      </c>
      <c r="HN190" s="511">
        <f t="shared" si="161"/>
        <v>0</v>
      </c>
      <c r="HO190" s="511">
        <f t="shared" si="162"/>
        <v>0</v>
      </c>
      <c r="HP190" s="511">
        <f t="shared" si="163"/>
        <v>0</v>
      </c>
      <c r="HQ190" s="511">
        <f t="shared" si="164"/>
        <v>0</v>
      </c>
      <c r="HR190" s="511">
        <f t="shared" si="165"/>
        <v>0</v>
      </c>
      <c r="HS190" s="511">
        <f t="shared" si="166"/>
        <v>0</v>
      </c>
      <c r="HT190" s="511">
        <f t="shared" si="167"/>
        <v>0</v>
      </c>
      <c r="HU190" s="511">
        <f t="shared" si="168"/>
        <v>0</v>
      </c>
      <c r="HW190" s="534">
        <f>IF(EXACT(A190,LCI!A32),LCI!O32,-1*10^6)</f>
        <v>6.9300000000000005E-8</v>
      </c>
      <c r="HX190" s="534">
        <f t="shared" si="169"/>
        <v>0</v>
      </c>
      <c r="HY190" s="534">
        <f t="shared" si="170"/>
        <v>0</v>
      </c>
      <c r="HZ190" s="534">
        <f t="shared" si="171"/>
        <v>9.0141091147800018E-5</v>
      </c>
      <c r="IA190" s="534">
        <f t="shared" si="172"/>
        <v>0</v>
      </c>
      <c r="IB190" s="534">
        <f t="shared" si="173"/>
        <v>0</v>
      </c>
      <c r="IC190" s="534">
        <f t="shared" si="174"/>
        <v>0</v>
      </c>
      <c r="ID190" s="534">
        <f t="shared" si="175"/>
        <v>0</v>
      </c>
      <c r="IE190" s="534">
        <f t="shared" si="176"/>
        <v>0</v>
      </c>
      <c r="IF190" s="534">
        <f t="shared" si="177"/>
        <v>0</v>
      </c>
      <c r="IG190" s="534">
        <f t="shared" si="178"/>
        <v>0</v>
      </c>
      <c r="IH190" s="534">
        <f t="shared" si="179"/>
        <v>0</v>
      </c>
      <c r="II190" s="534">
        <f t="shared" si="180"/>
        <v>0</v>
      </c>
      <c r="IJ190" s="534">
        <f t="shared" si="181"/>
        <v>0</v>
      </c>
      <c r="IK190" s="534">
        <f t="shared" si="182"/>
        <v>0</v>
      </c>
      <c r="IL190" s="534">
        <f t="shared" si="183"/>
        <v>0</v>
      </c>
      <c r="IM190" s="534">
        <f t="shared" si="184"/>
        <v>0</v>
      </c>
      <c r="IN190" s="534">
        <f t="shared" si="185"/>
        <v>0</v>
      </c>
      <c r="IO190" s="534">
        <f t="shared" si="186"/>
        <v>0</v>
      </c>
      <c r="IP190" s="534">
        <f t="shared" si="187"/>
        <v>0</v>
      </c>
      <c r="IQ190" s="534">
        <f t="shared" si="188"/>
        <v>0</v>
      </c>
      <c r="IR190" s="534">
        <f t="shared" si="189"/>
        <v>0</v>
      </c>
      <c r="IT190" s="531">
        <f>IF(EXACT(A190,LCI!A32),LCI!P32,-1*10^6)</f>
        <v>2.2950000000000002E-2</v>
      </c>
      <c r="IU190" s="531">
        <f t="shared" si="190"/>
        <v>0</v>
      </c>
      <c r="IV190" s="531">
        <f t="shared" si="191"/>
        <v>0</v>
      </c>
      <c r="IW190" s="531">
        <f t="shared" si="192"/>
        <v>29.851919795700006</v>
      </c>
      <c r="IX190" s="531">
        <f t="shared" si="193"/>
        <v>0</v>
      </c>
      <c r="IY190" s="531">
        <f t="shared" si="194"/>
        <v>0</v>
      </c>
      <c r="IZ190" s="531">
        <f t="shared" si="195"/>
        <v>0</v>
      </c>
      <c r="JA190" s="531">
        <f t="shared" si="196"/>
        <v>0</v>
      </c>
      <c r="JB190" s="531">
        <f t="shared" si="197"/>
        <v>0</v>
      </c>
      <c r="JC190" s="531">
        <f t="shared" si="198"/>
        <v>0</v>
      </c>
      <c r="JD190" s="531">
        <f t="shared" si="199"/>
        <v>0</v>
      </c>
      <c r="JE190" s="531">
        <f t="shared" si="200"/>
        <v>0</v>
      </c>
      <c r="JF190" s="531">
        <f t="shared" si="201"/>
        <v>0</v>
      </c>
      <c r="JG190" s="531">
        <f t="shared" si="202"/>
        <v>0</v>
      </c>
      <c r="JH190" s="531">
        <f t="shared" si="203"/>
        <v>0</v>
      </c>
      <c r="JI190" s="531">
        <f t="shared" si="204"/>
        <v>0</v>
      </c>
      <c r="JJ190" s="531">
        <f t="shared" si="205"/>
        <v>0</v>
      </c>
      <c r="JK190" s="531">
        <f t="shared" si="206"/>
        <v>0</v>
      </c>
      <c r="JL190" s="531">
        <f t="shared" si="207"/>
        <v>0</v>
      </c>
      <c r="JM190" s="531">
        <f t="shared" si="208"/>
        <v>0</v>
      </c>
      <c r="JN190" s="531">
        <f t="shared" si="209"/>
        <v>0</v>
      </c>
      <c r="JO190" s="531">
        <f t="shared" si="210"/>
        <v>0</v>
      </c>
      <c r="JQ190" s="532">
        <f>IF(EXACT(A190,LCI!A32),LCI!Q32,-1*10^6)</f>
        <v>0.59460999999999997</v>
      </c>
      <c r="JR190" s="532">
        <f t="shared" si="211"/>
        <v>0</v>
      </c>
      <c r="JS190" s="532">
        <f t="shared" si="212"/>
        <v>0</v>
      </c>
      <c r="JT190" s="532">
        <f t="shared" si="213"/>
        <v>773.43137384406009</v>
      </c>
      <c r="JU190" s="532">
        <f t="shared" si="214"/>
        <v>0</v>
      </c>
      <c r="JV190" s="532">
        <f t="shared" si="215"/>
        <v>0</v>
      </c>
      <c r="JW190" s="532">
        <f t="shared" si="216"/>
        <v>0</v>
      </c>
      <c r="JX190" s="532">
        <f t="shared" si="217"/>
        <v>0</v>
      </c>
      <c r="JY190" s="532">
        <f t="shared" si="218"/>
        <v>0</v>
      </c>
      <c r="JZ190" s="532">
        <f t="shared" si="219"/>
        <v>0</v>
      </c>
      <c r="KA190" s="532">
        <f t="shared" si="220"/>
        <v>0</v>
      </c>
      <c r="KB190" s="532">
        <f t="shared" si="221"/>
        <v>0</v>
      </c>
      <c r="KC190" s="532">
        <f t="shared" si="222"/>
        <v>0</v>
      </c>
      <c r="KD190" s="532">
        <f t="shared" si="223"/>
        <v>0</v>
      </c>
      <c r="KE190" s="532">
        <f t="shared" si="224"/>
        <v>0</v>
      </c>
      <c r="KF190" s="532">
        <f t="shared" si="225"/>
        <v>0</v>
      </c>
      <c r="KG190" s="532">
        <f t="shared" si="226"/>
        <v>0</v>
      </c>
      <c r="KH190" s="532">
        <f t="shared" si="227"/>
        <v>0</v>
      </c>
      <c r="KI190" s="532">
        <f t="shared" si="228"/>
        <v>0</v>
      </c>
      <c r="KJ190" s="532">
        <f t="shared" si="229"/>
        <v>0</v>
      </c>
      <c r="KK190" s="532">
        <f t="shared" si="230"/>
        <v>0</v>
      </c>
      <c r="KL190" s="532">
        <f t="shared" si="231"/>
        <v>0</v>
      </c>
      <c r="KN190" s="533">
        <f>IF(EXACT(A190,LCI!A32),LCI!R32,-1*10^6)</f>
        <v>1.7000000000000001E-4</v>
      </c>
      <c r="KO190" s="533">
        <f t="shared" si="232"/>
        <v>0</v>
      </c>
      <c r="KP190" s="533">
        <f t="shared" si="233"/>
        <v>0</v>
      </c>
      <c r="KQ190" s="533">
        <f t="shared" si="234"/>
        <v>0.22112533182000005</v>
      </c>
      <c r="KR190" s="533">
        <f t="shared" si="235"/>
        <v>0</v>
      </c>
      <c r="KS190" s="533">
        <f t="shared" si="236"/>
        <v>0</v>
      </c>
      <c r="KT190" s="533">
        <f t="shared" si="237"/>
        <v>0</v>
      </c>
      <c r="KU190" s="533">
        <f t="shared" si="238"/>
        <v>0</v>
      </c>
      <c r="KV190" s="533">
        <f t="shared" si="239"/>
        <v>0</v>
      </c>
      <c r="KW190" s="533">
        <f t="shared" si="240"/>
        <v>0</v>
      </c>
      <c r="KX190" s="533">
        <f t="shared" si="241"/>
        <v>0</v>
      </c>
      <c r="KY190" s="533">
        <f t="shared" si="242"/>
        <v>0</v>
      </c>
      <c r="KZ190" s="533">
        <f t="shared" si="243"/>
        <v>0</v>
      </c>
      <c r="LA190" s="533">
        <f t="shared" si="244"/>
        <v>0</v>
      </c>
      <c r="LB190" s="533">
        <f t="shared" si="245"/>
        <v>0</v>
      </c>
      <c r="LC190" s="533">
        <f t="shared" si="246"/>
        <v>0</v>
      </c>
      <c r="LD190" s="533">
        <f t="shared" si="247"/>
        <v>0</v>
      </c>
      <c r="LE190" s="533">
        <f t="shared" si="248"/>
        <v>0</v>
      </c>
      <c r="LF190" s="533">
        <f t="shared" si="249"/>
        <v>0</v>
      </c>
      <c r="LG190" s="533">
        <f t="shared" si="250"/>
        <v>0</v>
      </c>
      <c r="LH190" s="533">
        <f t="shared" si="251"/>
        <v>0</v>
      </c>
      <c r="LI190" s="533">
        <f t="shared" si="252"/>
        <v>0</v>
      </c>
    </row>
    <row r="191" spans="1:321" x14ac:dyDescent="0.25">
      <c r="A191" s="14" t="str">
        <f>LCI!A33</f>
        <v>Methanol (kg/yr)</v>
      </c>
      <c r="B191" s="42">
        <f>B81</f>
        <v>6600.8378349680961</v>
      </c>
      <c r="C191" s="42">
        <f t="shared" ref="C191:P191" si="310">C81</f>
        <v>0</v>
      </c>
      <c r="D191" s="42">
        <f t="shared" si="310"/>
        <v>0</v>
      </c>
      <c r="E191" s="42">
        <f t="shared" si="310"/>
        <v>0</v>
      </c>
      <c r="F191" s="42">
        <f t="shared" si="310"/>
        <v>0</v>
      </c>
      <c r="G191" s="42">
        <f t="shared" si="310"/>
        <v>0</v>
      </c>
      <c r="H191" s="42">
        <f t="shared" si="310"/>
        <v>0</v>
      </c>
      <c r="I191" s="42">
        <f t="shared" si="310"/>
        <v>0</v>
      </c>
      <c r="J191" s="42">
        <f t="shared" si="310"/>
        <v>0</v>
      </c>
      <c r="K191" s="42">
        <f t="shared" si="310"/>
        <v>0</v>
      </c>
      <c r="L191" s="42">
        <f t="shared" si="310"/>
        <v>0</v>
      </c>
      <c r="M191" s="42">
        <f t="shared" si="310"/>
        <v>0</v>
      </c>
      <c r="N191" s="42">
        <f t="shared" si="310"/>
        <v>0</v>
      </c>
      <c r="O191" s="257">
        <f t="shared" si="310"/>
        <v>0</v>
      </c>
      <c r="P191" s="251">
        <f t="shared" si="310"/>
        <v>0</v>
      </c>
      <c r="Q191" s="251"/>
      <c r="R191" s="251"/>
      <c r="S191" s="251"/>
      <c r="T191" s="268"/>
      <c r="U191" s="251"/>
      <c r="V191" s="251"/>
      <c r="X191" s="45">
        <f>IF(EXACT(A191,LCI!A33),LCI!G33,-1*10^6)</f>
        <v>0.34</v>
      </c>
      <c r="Y191" s="47">
        <f t="shared" si="45"/>
        <v>2244.2848638891528</v>
      </c>
      <c r="Z191" s="47">
        <f t="shared" si="46"/>
        <v>0</v>
      </c>
      <c r="AA191" s="47">
        <f t="shared" si="47"/>
        <v>0</v>
      </c>
      <c r="AB191" s="47">
        <f t="shared" si="48"/>
        <v>0</v>
      </c>
      <c r="AC191" s="47">
        <f t="shared" si="49"/>
        <v>0</v>
      </c>
      <c r="AD191" s="47">
        <f t="shared" si="291"/>
        <v>0</v>
      </c>
      <c r="AE191" s="47">
        <f t="shared" si="292"/>
        <v>0</v>
      </c>
      <c r="AF191" s="47">
        <f t="shared" si="293"/>
        <v>0</v>
      </c>
      <c r="AG191" s="47">
        <f t="shared" si="294"/>
        <v>0</v>
      </c>
      <c r="AH191" s="47">
        <f t="shared" si="295"/>
        <v>0</v>
      </c>
      <c r="AI191" s="47">
        <f t="shared" si="296"/>
        <v>0</v>
      </c>
      <c r="AJ191" s="47">
        <f t="shared" si="288"/>
        <v>0</v>
      </c>
      <c r="AK191" s="47">
        <f t="shared" si="50"/>
        <v>0</v>
      </c>
      <c r="AL191" s="262">
        <f t="shared" si="51"/>
        <v>0</v>
      </c>
      <c r="AM191" s="260">
        <f t="shared" si="52"/>
        <v>0</v>
      </c>
      <c r="AN191" s="260">
        <f t="shared" si="53"/>
        <v>0</v>
      </c>
      <c r="AO191" s="260">
        <f t="shared" si="54"/>
        <v>0</v>
      </c>
      <c r="AP191" s="260">
        <f t="shared" si="55"/>
        <v>0</v>
      </c>
      <c r="AQ191" s="260">
        <f t="shared" si="56"/>
        <v>0</v>
      </c>
      <c r="AR191" s="260">
        <f t="shared" si="57"/>
        <v>0</v>
      </c>
      <c r="AS191" s="260">
        <f t="shared" si="58"/>
        <v>0</v>
      </c>
      <c r="AU191" s="41">
        <f>IF(EXACT(A191,LCI!A33),LCI!H33,-1*10^6)</f>
        <v>11.4276</v>
      </c>
      <c r="AV191" s="71">
        <f t="shared" si="9"/>
        <v>75431.73444288141</v>
      </c>
      <c r="AW191" s="71">
        <f t="shared" si="10"/>
        <v>0</v>
      </c>
      <c r="AX191" s="71">
        <f t="shared" si="11"/>
        <v>0</v>
      </c>
      <c r="AY191" s="71">
        <f t="shared" si="12"/>
        <v>0</v>
      </c>
      <c r="AZ191" s="71">
        <f t="shared" si="13"/>
        <v>0</v>
      </c>
      <c r="BA191" s="71">
        <f t="shared" si="14"/>
        <v>0</v>
      </c>
      <c r="BB191" s="71">
        <f t="shared" si="15"/>
        <v>0</v>
      </c>
      <c r="BC191" s="71">
        <f t="shared" si="16"/>
        <v>0</v>
      </c>
      <c r="BD191" s="520">
        <f t="shared" si="17"/>
        <v>0</v>
      </c>
      <c r="BE191" s="521">
        <f t="shared" si="18"/>
        <v>0</v>
      </c>
      <c r="BF191" s="71">
        <f t="shared" si="19"/>
        <v>0</v>
      </c>
      <c r="BG191" s="521">
        <f t="shared" si="278"/>
        <v>0</v>
      </c>
      <c r="BH191" s="529">
        <f t="shared" si="263"/>
        <v>0</v>
      </c>
      <c r="BI191" s="71">
        <f t="shared" si="254"/>
        <v>0</v>
      </c>
      <c r="BJ191" s="71">
        <f t="shared" si="255"/>
        <v>0</v>
      </c>
      <c r="BK191" s="71">
        <f t="shared" si="256"/>
        <v>0</v>
      </c>
      <c r="BL191" s="71">
        <f t="shared" si="257"/>
        <v>0</v>
      </c>
      <c r="BM191" s="71">
        <f t="shared" si="258"/>
        <v>0</v>
      </c>
      <c r="BN191" s="71">
        <f t="shared" si="259"/>
        <v>0</v>
      </c>
      <c r="BO191" s="71">
        <f t="shared" si="260"/>
        <v>0</v>
      </c>
      <c r="BP191" s="71">
        <f t="shared" si="261"/>
        <v>0</v>
      </c>
      <c r="BR191" s="507">
        <f>IF(EXACT(A191,LCI!A33),LCI!I33,-1*10^6)</f>
        <v>0</v>
      </c>
      <c r="BS191" s="507">
        <f t="shared" si="59"/>
        <v>0</v>
      </c>
      <c r="BT191" s="507">
        <f t="shared" si="60"/>
        <v>0</v>
      </c>
      <c r="BU191" s="507">
        <f t="shared" si="60"/>
        <v>0</v>
      </c>
      <c r="BV191" s="507">
        <f t="shared" si="60"/>
        <v>0</v>
      </c>
      <c r="BW191" s="507">
        <f t="shared" si="60"/>
        <v>0</v>
      </c>
      <c r="BX191" s="507">
        <f t="shared" si="60"/>
        <v>0</v>
      </c>
      <c r="BY191" s="507">
        <f t="shared" si="60"/>
        <v>0</v>
      </c>
      <c r="BZ191" s="507">
        <f t="shared" si="280"/>
        <v>0</v>
      </c>
      <c r="CA191" s="507">
        <f t="shared" si="280"/>
        <v>0</v>
      </c>
      <c r="CB191" s="507">
        <f t="shared" si="280"/>
        <v>0</v>
      </c>
      <c r="CC191" s="507">
        <f t="shared" si="280"/>
        <v>0</v>
      </c>
      <c r="CD191" s="507">
        <f t="shared" si="280"/>
        <v>0</v>
      </c>
      <c r="CE191" s="507">
        <f t="shared" si="280"/>
        <v>0</v>
      </c>
      <c r="CF191" s="507">
        <f t="shared" si="281"/>
        <v>0</v>
      </c>
      <c r="CG191" s="507">
        <f t="shared" si="281"/>
        <v>0</v>
      </c>
      <c r="CH191" s="507">
        <f t="shared" si="281"/>
        <v>0</v>
      </c>
      <c r="CI191" s="507">
        <f t="shared" si="281"/>
        <v>0</v>
      </c>
      <c r="CJ191" s="507">
        <f t="shared" si="276"/>
        <v>0</v>
      </c>
      <c r="CK191" s="507">
        <f t="shared" si="61"/>
        <v>0</v>
      </c>
      <c r="CL191" s="507">
        <f t="shared" si="61"/>
        <v>0</v>
      </c>
      <c r="CM191" s="507">
        <f t="shared" si="61"/>
        <v>0</v>
      </c>
      <c r="CO191" s="511">
        <f>IF(EXACT(A191,LCI!A33),LCI!F33,-1*10^6)</f>
        <v>0</v>
      </c>
      <c r="CP191" s="511">
        <f t="shared" si="62"/>
        <v>0</v>
      </c>
      <c r="CQ191" s="511">
        <f t="shared" si="62"/>
        <v>0</v>
      </c>
      <c r="CR191" s="511">
        <f t="shared" si="62"/>
        <v>0</v>
      </c>
      <c r="CS191" s="511">
        <f t="shared" si="62"/>
        <v>0</v>
      </c>
      <c r="CT191" s="511">
        <f t="shared" si="62"/>
        <v>0</v>
      </c>
      <c r="CU191" s="511">
        <f t="shared" si="62"/>
        <v>0</v>
      </c>
      <c r="CV191" s="511">
        <f t="shared" si="282"/>
        <v>0</v>
      </c>
      <c r="CW191" s="511">
        <f t="shared" si="282"/>
        <v>0</v>
      </c>
      <c r="CX191" s="511">
        <f t="shared" si="282"/>
        <v>0</v>
      </c>
      <c r="CY191" s="511">
        <f t="shared" si="282"/>
        <v>0</v>
      </c>
      <c r="CZ191" s="511">
        <f t="shared" si="282"/>
        <v>0</v>
      </c>
      <c r="DA191" s="511">
        <f t="shared" si="282"/>
        <v>0</v>
      </c>
      <c r="DB191" s="511">
        <f t="shared" si="283"/>
        <v>0</v>
      </c>
      <c r="DC191" s="511">
        <f t="shared" si="283"/>
        <v>0</v>
      </c>
      <c r="DD191" s="511">
        <f t="shared" si="283"/>
        <v>0</v>
      </c>
      <c r="DE191" s="511">
        <f t="shared" si="283"/>
        <v>0</v>
      </c>
      <c r="DF191" s="511">
        <f t="shared" si="275"/>
        <v>0</v>
      </c>
      <c r="DG191" s="511">
        <f t="shared" si="63"/>
        <v>0</v>
      </c>
      <c r="DH191" s="511">
        <f t="shared" si="63"/>
        <v>0</v>
      </c>
      <c r="DI191" s="511">
        <f t="shared" si="63"/>
        <v>0</v>
      </c>
      <c r="DJ191" s="511">
        <f t="shared" si="63"/>
        <v>0</v>
      </c>
      <c r="DL191" s="530">
        <f>IF(EXACT(A191,LCI!A33),LCI!J33,-1*10^6)</f>
        <v>1.98E-3</v>
      </c>
      <c r="DM191" s="530">
        <f t="shared" si="64"/>
        <v>13.069658913236831</v>
      </c>
      <c r="DN191" s="530">
        <f t="shared" si="65"/>
        <v>0</v>
      </c>
      <c r="DO191" s="530">
        <f t="shared" si="66"/>
        <v>0</v>
      </c>
      <c r="DP191" s="530">
        <f t="shared" si="67"/>
        <v>0</v>
      </c>
      <c r="DQ191" s="530">
        <f t="shared" si="68"/>
        <v>0</v>
      </c>
      <c r="DR191" s="530">
        <f t="shared" si="69"/>
        <v>0</v>
      </c>
      <c r="DS191" s="530">
        <f t="shared" si="70"/>
        <v>0</v>
      </c>
      <c r="DT191" s="530">
        <f t="shared" si="71"/>
        <v>0</v>
      </c>
      <c r="DU191" s="530">
        <f t="shared" si="72"/>
        <v>0</v>
      </c>
      <c r="DV191" s="530">
        <f t="shared" si="73"/>
        <v>0</v>
      </c>
      <c r="DW191" s="530">
        <f t="shared" si="74"/>
        <v>0</v>
      </c>
      <c r="DX191" s="530">
        <f t="shared" si="75"/>
        <v>0</v>
      </c>
      <c r="DY191" s="530">
        <f t="shared" si="76"/>
        <v>0</v>
      </c>
      <c r="DZ191" s="530">
        <f t="shared" si="77"/>
        <v>0</v>
      </c>
      <c r="EA191" s="530">
        <f t="shared" si="78"/>
        <v>0</v>
      </c>
      <c r="EB191" s="530">
        <f t="shared" si="79"/>
        <v>0</v>
      </c>
      <c r="EC191" s="530">
        <f t="shared" si="80"/>
        <v>0</v>
      </c>
      <c r="ED191" s="530">
        <f t="shared" si="81"/>
        <v>0</v>
      </c>
      <c r="EE191" s="530">
        <f t="shared" si="82"/>
        <v>0</v>
      </c>
      <c r="EF191" s="530">
        <f t="shared" si="83"/>
        <v>0</v>
      </c>
      <c r="EG191" s="530">
        <f t="shared" si="84"/>
        <v>0</v>
      </c>
      <c r="EI191" s="535">
        <f>IF(EXACT(A191,LCI!A33),LCI!K33,-1*10^6)</f>
        <v>2.5272899999999998</v>
      </c>
      <c r="EJ191" s="531">
        <f t="shared" si="85"/>
        <v>16682.231451936517</v>
      </c>
      <c r="EK191" s="536">
        <f t="shared" si="86"/>
        <v>0</v>
      </c>
      <c r="EL191" s="531">
        <f t="shared" si="87"/>
        <v>0</v>
      </c>
      <c r="EM191" s="531">
        <f t="shared" si="88"/>
        <v>0</v>
      </c>
      <c r="EN191" s="531">
        <f t="shared" si="89"/>
        <v>0</v>
      </c>
      <c r="EO191" s="531">
        <f t="shared" si="90"/>
        <v>0</v>
      </c>
      <c r="EP191" s="531">
        <f t="shared" si="91"/>
        <v>0</v>
      </c>
      <c r="EQ191" s="531">
        <f t="shared" si="92"/>
        <v>0</v>
      </c>
      <c r="ER191" s="531">
        <f t="shared" si="93"/>
        <v>0</v>
      </c>
      <c r="ES191" s="531">
        <f t="shared" si="94"/>
        <v>0</v>
      </c>
      <c r="ET191" s="531">
        <f t="shared" si="95"/>
        <v>0</v>
      </c>
      <c r="EU191" s="531">
        <f t="shared" si="96"/>
        <v>0</v>
      </c>
      <c r="EV191" s="531">
        <f t="shared" si="97"/>
        <v>0</v>
      </c>
      <c r="EW191" s="531">
        <f t="shared" si="98"/>
        <v>0</v>
      </c>
      <c r="EX191" s="531">
        <f t="shared" si="99"/>
        <v>0</v>
      </c>
      <c r="EY191" s="531">
        <f t="shared" si="100"/>
        <v>0</v>
      </c>
      <c r="EZ191" s="531">
        <f t="shared" si="101"/>
        <v>0</v>
      </c>
      <c r="FA191" s="531">
        <f t="shared" si="102"/>
        <v>0</v>
      </c>
      <c r="FB191" s="531">
        <f t="shared" si="103"/>
        <v>0</v>
      </c>
      <c r="FC191" s="531">
        <f t="shared" si="104"/>
        <v>0</v>
      </c>
      <c r="FD191" s="531">
        <f t="shared" si="105"/>
        <v>0</v>
      </c>
      <c r="FF191" s="532">
        <f>IF(EXACT(A191,LCI!A33),LCI!L33,-1*10^6)</f>
        <v>9.6000000000000002E-4</v>
      </c>
      <c r="FG191" s="532">
        <f t="shared" si="106"/>
        <v>6.3368043215693728</v>
      </c>
      <c r="FH191" s="532">
        <f t="shared" si="107"/>
        <v>0</v>
      </c>
      <c r="FI191" s="532">
        <f t="shared" si="108"/>
        <v>0</v>
      </c>
      <c r="FJ191" s="532">
        <f t="shared" si="109"/>
        <v>0</v>
      </c>
      <c r="FK191" s="532">
        <f t="shared" si="110"/>
        <v>0</v>
      </c>
      <c r="FL191" s="532">
        <f t="shared" si="111"/>
        <v>0</v>
      </c>
      <c r="FM191" s="532">
        <f t="shared" si="112"/>
        <v>0</v>
      </c>
      <c r="FN191" s="532">
        <f t="shared" si="113"/>
        <v>0</v>
      </c>
      <c r="FO191" s="532">
        <f t="shared" si="114"/>
        <v>0</v>
      </c>
      <c r="FP191" s="532">
        <f t="shared" si="115"/>
        <v>0</v>
      </c>
      <c r="FQ191" s="532">
        <f t="shared" si="116"/>
        <v>0</v>
      </c>
      <c r="FR191" s="532">
        <f t="shared" si="117"/>
        <v>0</v>
      </c>
      <c r="FS191" s="532">
        <f t="shared" si="118"/>
        <v>0</v>
      </c>
      <c r="FT191" s="532">
        <f t="shared" si="119"/>
        <v>0</v>
      </c>
      <c r="FU191" s="532">
        <f t="shared" si="120"/>
        <v>0</v>
      </c>
      <c r="FV191" s="532">
        <f t="shared" si="121"/>
        <v>0</v>
      </c>
      <c r="FW191" s="532">
        <f t="shared" si="122"/>
        <v>0</v>
      </c>
      <c r="FX191" s="532">
        <f t="shared" si="123"/>
        <v>0</v>
      </c>
      <c r="FY191" s="532">
        <f t="shared" si="124"/>
        <v>0</v>
      </c>
      <c r="FZ191" s="532">
        <f t="shared" si="125"/>
        <v>0</v>
      </c>
      <c r="GA191" s="532">
        <f t="shared" si="126"/>
        <v>0</v>
      </c>
      <c r="GC191" s="533">
        <f>IF(EXACT(A191,LCI!A33),LCI!M33,-1*10^6)</f>
        <v>1.51E-8</v>
      </c>
      <c r="GD191" s="533">
        <f t="shared" si="127"/>
        <v>9.967265130801825E-5</v>
      </c>
      <c r="GE191" s="533">
        <f t="shared" si="128"/>
        <v>0</v>
      </c>
      <c r="GF191" s="533">
        <f t="shared" si="129"/>
        <v>0</v>
      </c>
      <c r="GG191" s="533">
        <f t="shared" si="130"/>
        <v>0</v>
      </c>
      <c r="GH191" s="533">
        <f t="shared" si="131"/>
        <v>0</v>
      </c>
      <c r="GI191" s="533">
        <f t="shared" si="132"/>
        <v>0</v>
      </c>
      <c r="GJ191" s="533">
        <f t="shared" si="133"/>
        <v>0</v>
      </c>
      <c r="GK191" s="533">
        <f t="shared" si="134"/>
        <v>0</v>
      </c>
      <c r="GL191" s="533">
        <f t="shared" si="135"/>
        <v>0</v>
      </c>
      <c r="GM191" s="533">
        <f t="shared" si="136"/>
        <v>0</v>
      </c>
      <c r="GN191" s="533">
        <f t="shared" si="137"/>
        <v>0</v>
      </c>
      <c r="GO191" s="533">
        <f t="shared" si="138"/>
        <v>0</v>
      </c>
      <c r="GP191" s="533">
        <f t="shared" si="139"/>
        <v>0</v>
      </c>
      <c r="GQ191" s="533">
        <f t="shared" si="140"/>
        <v>0</v>
      </c>
      <c r="GR191" s="533">
        <f t="shared" si="141"/>
        <v>0</v>
      </c>
      <c r="GS191" s="533">
        <f t="shared" si="142"/>
        <v>0</v>
      </c>
      <c r="GT191" s="533">
        <f t="shared" si="143"/>
        <v>0</v>
      </c>
      <c r="GU191" s="533">
        <f t="shared" si="144"/>
        <v>0</v>
      </c>
      <c r="GV191" s="533">
        <f t="shared" si="145"/>
        <v>0</v>
      </c>
      <c r="GW191" s="533">
        <f t="shared" si="146"/>
        <v>0</v>
      </c>
      <c r="GX191" s="533">
        <f t="shared" si="147"/>
        <v>0</v>
      </c>
      <c r="GZ191" s="511">
        <f>IF(EXACT(A191,LCI!A33),LCI!N33,-1*10^6)</f>
        <v>1.1300000000000001E-7</v>
      </c>
      <c r="HA191" s="511">
        <f t="shared" si="148"/>
        <v>7.4589467535139491E-4</v>
      </c>
      <c r="HB191" s="511">
        <f t="shared" si="149"/>
        <v>0</v>
      </c>
      <c r="HC191" s="511">
        <f t="shared" si="150"/>
        <v>0</v>
      </c>
      <c r="HD191" s="511">
        <f t="shared" si="151"/>
        <v>0</v>
      </c>
      <c r="HE191" s="511">
        <f t="shared" si="152"/>
        <v>0</v>
      </c>
      <c r="HF191" s="511">
        <f t="shared" si="153"/>
        <v>0</v>
      </c>
      <c r="HG191" s="511">
        <f t="shared" si="154"/>
        <v>0</v>
      </c>
      <c r="HH191" s="511">
        <f t="shared" si="155"/>
        <v>0</v>
      </c>
      <c r="HI191" s="511">
        <f t="shared" si="156"/>
        <v>0</v>
      </c>
      <c r="HJ191" s="511">
        <f t="shared" si="157"/>
        <v>0</v>
      </c>
      <c r="HK191" s="511">
        <f t="shared" si="158"/>
        <v>0</v>
      </c>
      <c r="HL191" s="511">
        <f t="shared" si="159"/>
        <v>0</v>
      </c>
      <c r="HM191" s="511">
        <f t="shared" si="160"/>
        <v>0</v>
      </c>
      <c r="HN191" s="511">
        <f t="shared" si="161"/>
        <v>0</v>
      </c>
      <c r="HO191" s="511">
        <f t="shared" si="162"/>
        <v>0</v>
      </c>
      <c r="HP191" s="511">
        <f t="shared" si="163"/>
        <v>0</v>
      </c>
      <c r="HQ191" s="511">
        <f t="shared" si="164"/>
        <v>0</v>
      </c>
      <c r="HR191" s="511">
        <f t="shared" si="165"/>
        <v>0</v>
      </c>
      <c r="HS191" s="511">
        <f t="shared" si="166"/>
        <v>0</v>
      </c>
      <c r="HT191" s="511">
        <f t="shared" si="167"/>
        <v>0</v>
      </c>
      <c r="HU191" s="511">
        <f t="shared" si="168"/>
        <v>0</v>
      </c>
      <c r="HW191" s="534">
        <f>IF(EXACT(A191,LCI!A33),LCI!O33,-1*10^6)</f>
        <v>2.36E-7</v>
      </c>
      <c r="HX191" s="534">
        <f t="shared" si="169"/>
        <v>1.5577977290524706E-3</v>
      </c>
      <c r="HY191" s="534">
        <f t="shared" si="170"/>
        <v>0</v>
      </c>
      <c r="HZ191" s="534">
        <f t="shared" si="171"/>
        <v>0</v>
      </c>
      <c r="IA191" s="534">
        <f t="shared" si="172"/>
        <v>0</v>
      </c>
      <c r="IB191" s="534">
        <f t="shared" si="173"/>
        <v>0</v>
      </c>
      <c r="IC191" s="534">
        <f t="shared" si="174"/>
        <v>0</v>
      </c>
      <c r="ID191" s="534">
        <f t="shared" si="175"/>
        <v>0</v>
      </c>
      <c r="IE191" s="534">
        <f t="shared" si="176"/>
        <v>0</v>
      </c>
      <c r="IF191" s="534">
        <f t="shared" si="177"/>
        <v>0</v>
      </c>
      <c r="IG191" s="534">
        <f t="shared" si="178"/>
        <v>0</v>
      </c>
      <c r="IH191" s="534">
        <f t="shared" si="179"/>
        <v>0</v>
      </c>
      <c r="II191" s="534">
        <f t="shared" si="180"/>
        <v>0</v>
      </c>
      <c r="IJ191" s="534">
        <f t="shared" si="181"/>
        <v>0</v>
      </c>
      <c r="IK191" s="534">
        <f t="shared" si="182"/>
        <v>0</v>
      </c>
      <c r="IL191" s="534">
        <f t="shared" si="183"/>
        <v>0</v>
      </c>
      <c r="IM191" s="534">
        <f t="shared" si="184"/>
        <v>0</v>
      </c>
      <c r="IN191" s="534">
        <f t="shared" si="185"/>
        <v>0</v>
      </c>
      <c r="IO191" s="534">
        <f t="shared" si="186"/>
        <v>0</v>
      </c>
      <c r="IP191" s="534">
        <f t="shared" si="187"/>
        <v>0</v>
      </c>
      <c r="IQ191" s="534">
        <f t="shared" si="188"/>
        <v>0</v>
      </c>
      <c r="IR191" s="534">
        <f t="shared" si="189"/>
        <v>0</v>
      </c>
      <c r="IT191" s="531">
        <f>IF(EXACT(A191,LCI!A33),LCI!P33,-1*10^6)</f>
        <v>2.3879999999999998E-2</v>
      </c>
      <c r="IU191" s="531">
        <f t="shared" si="190"/>
        <v>157.62800749903812</v>
      </c>
      <c r="IV191" s="531">
        <f t="shared" si="191"/>
        <v>0</v>
      </c>
      <c r="IW191" s="531">
        <f t="shared" si="192"/>
        <v>0</v>
      </c>
      <c r="IX191" s="531">
        <f t="shared" si="193"/>
        <v>0</v>
      </c>
      <c r="IY191" s="531">
        <f t="shared" si="194"/>
        <v>0</v>
      </c>
      <c r="IZ191" s="531">
        <f t="shared" si="195"/>
        <v>0</v>
      </c>
      <c r="JA191" s="531">
        <f t="shared" si="196"/>
        <v>0</v>
      </c>
      <c r="JB191" s="531">
        <f t="shared" si="197"/>
        <v>0</v>
      </c>
      <c r="JC191" s="531">
        <f t="shared" si="198"/>
        <v>0</v>
      </c>
      <c r="JD191" s="531">
        <f t="shared" si="199"/>
        <v>0</v>
      </c>
      <c r="JE191" s="531">
        <f t="shared" si="200"/>
        <v>0</v>
      </c>
      <c r="JF191" s="531">
        <f t="shared" si="201"/>
        <v>0</v>
      </c>
      <c r="JG191" s="531">
        <f t="shared" si="202"/>
        <v>0</v>
      </c>
      <c r="JH191" s="531">
        <f t="shared" si="203"/>
        <v>0</v>
      </c>
      <c r="JI191" s="531">
        <f t="shared" si="204"/>
        <v>0</v>
      </c>
      <c r="JJ191" s="531">
        <f t="shared" si="205"/>
        <v>0</v>
      </c>
      <c r="JK191" s="531">
        <f t="shared" si="206"/>
        <v>0</v>
      </c>
      <c r="JL191" s="531">
        <f t="shared" si="207"/>
        <v>0</v>
      </c>
      <c r="JM191" s="531">
        <f t="shared" si="208"/>
        <v>0</v>
      </c>
      <c r="JN191" s="531">
        <f t="shared" si="209"/>
        <v>0</v>
      </c>
      <c r="JO191" s="531">
        <f t="shared" si="210"/>
        <v>0</v>
      </c>
      <c r="JQ191" s="532">
        <f>IF(EXACT(A191,LCI!A33),LCI!Q33,-1*10^6)</f>
        <v>0</v>
      </c>
      <c r="JR191" s="532">
        <f t="shared" si="211"/>
        <v>0</v>
      </c>
      <c r="JS191" s="532">
        <f t="shared" si="212"/>
        <v>0</v>
      </c>
      <c r="JT191" s="532">
        <f t="shared" si="213"/>
        <v>0</v>
      </c>
      <c r="JU191" s="532">
        <f t="shared" si="214"/>
        <v>0</v>
      </c>
      <c r="JV191" s="532">
        <f t="shared" si="215"/>
        <v>0</v>
      </c>
      <c r="JW191" s="532">
        <f t="shared" si="216"/>
        <v>0</v>
      </c>
      <c r="JX191" s="532">
        <f t="shared" si="217"/>
        <v>0</v>
      </c>
      <c r="JY191" s="532">
        <f t="shared" si="218"/>
        <v>0</v>
      </c>
      <c r="JZ191" s="532">
        <f t="shared" si="219"/>
        <v>0</v>
      </c>
      <c r="KA191" s="532">
        <f t="shared" si="220"/>
        <v>0</v>
      </c>
      <c r="KB191" s="532">
        <f t="shared" si="221"/>
        <v>0</v>
      </c>
      <c r="KC191" s="532">
        <f t="shared" si="222"/>
        <v>0</v>
      </c>
      <c r="KD191" s="532">
        <f t="shared" si="223"/>
        <v>0</v>
      </c>
      <c r="KE191" s="532">
        <f t="shared" si="224"/>
        <v>0</v>
      </c>
      <c r="KF191" s="532">
        <f t="shared" si="225"/>
        <v>0</v>
      </c>
      <c r="KG191" s="532">
        <f t="shared" si="226"/>
        <v>0</v>
      </c>
      <c r="KH191" s="532">
        <f t="shared" si="227"/>
        <v>0</v>
      </c>
      <c r="KI191" s="532">
        <f t="shared" si="228"/>
        <v>0</v>
      </c>
      <c r="KJ191" s="532">
        <f t="shared" si="229"/>
        <v>0</v>
      </c>
      <c r="KK191" s="532">
        <f t="shared" si="230"/>
        <v>0</v>
      </c>
      <c r="KL191" s="532">
        <f t="shared" si="231"/>
        <v>0</v>
      </c>
      <c r="KN191" s="533">
        <f>IF(EXACT(A191,LCI!A33),LCI!R33,-1*10^6)</f>
        <v>2.2000000000000001E-4</v>
      </c>
      <c r="KO191" s="533">
        <f t="shared" si="232"/>
        <v>1.4521843236929812</v>
      </c>
      <c r="KP191" s="533">
        <f t="shared" si="233"/>
        <v>0</v>
      </c>
      <c r="KQ191" s="533">
        <f t="shared" si="234"/>
        <v>0</v>
      </c>
      <c r="KR191" s="533">
        <f t="shared" si="235"/>
        <v>0</v>
      </c>
      <c r="KS191" s="533">
        <f t="shared" si="236"/>
        <v>0</v>
      </c>
      <c r="KT191" s="533">
        <f t="shared" si="237"/>
        <v>0</v>
      </c>
      <c r="KU191" s="533">
        <f t="shared" si="238"/>
        <v>0</v>
      </c>
      <c r="KV191" s="533">
        <f t="shared" si="239"/>
        <v>0</v>
      </c>
      <c r="KW191" s="533">
        <f t="shared" si="240"/>
        <v>0</v>
      </c>
      <c r="KX191" s="533">
        <f t="shared" si="241"/>
        <v>0</v>
      </c>
      <c r="KY191" s="533">
        <f t="shared" si="242"/>
        <v>0</v>
      </c>
      <c r="KZ191" s="533">
        <f t="shared" si="243"/>
        <v>0</v>
      </c>
      <c r="LA191" s="533">
        <f t="shared" si="244"/>
        <v>0</v>
      </c>
      <c r="LB191" s="533">
        <f t="shared" si="245"/>
        <v>0</v>
      </c>
      <c r="LC191" s="533">
        <f t="shared" si="246"/>
        <v>0</v>
      </c>
      <c r="LD191" s="533">
        <f t="shared" si="247"/>
        <v>0</v>
      </c>
      <c r="LE191" s="533">
        <f t="shared" si="248"/>
        <v>0</v>
      </c>
      <c r="LF191" s="533">
        <f t="shared" si="249"/>
        <v>0</v>
      </c>
      <c r="LG191" s="533">
        <f t="shared" si="250"/>
        <v>0</v>
      </c>
      <c r="LH191" s="533">
        <f t="shared" si="251"/>
        <v>0</v>
      </c>
      <c r="LI191" s="533">
        <f t="shared" si="252"/>
        <v>0</v>
      </c>
    </row>
    <row r="192" spans="1:321" x14ac:dyDescent="0.25">
      <c r="A192" s="14" t="str">
        <f>LCI!A34</f>
        <v>MSW (kg/yr)</v>
      </c>
      <c r="B192" s="42">
        <f>B22</f>
        <v>0</v>
      </c>
      <c r="C192" s="42">
        <f t="shared" ref="C192:P192" si="311">C22</f>
        <v>0</v>
      </c>
      <c r="D192" s="42">
        <f t="shared" si="311"/>
        <v>0</v>
      </c>
      <c r="E192" s="42">
        <f t="shared" si="311"/>
        <v>0</v>
      </c>
      <c r="F192" s="42">
        <f t="shared" si="311"/>
        <v>0</v>
      </c>
      <c r="G192" s="42">
        <f t="shared" si="311"/>
        <v>0</v>
      </c>
      <c r="H192" s="42">
        <f t="shared" si="311"/>
        <v>0</v>
      </c>
      <c r="I192" s="42">
        <f t="shared" si="311"/>
        <v>0</v>
      </c>
      <c r="J192" s="42">
        <f t="shared" si="311"/>
        <v>0</v>
      </c>
      <c r="K192" s="42">
        <f t="shared" si="311"/>
        <v>0</v>
      </c>
      <c r="L192" s="42">
        <f t="shared" si="311"/>
        <v>0</v>
      </c>
      <c r="M192" s="42">
        <f t="shared" si="311"/>
        <v>0</v>
      </c>
      <c r="N192" s="42">
        <f t="shared" si="311"/>
        <v>0</v>
      </c>
      <c r="O192" s="257">
        <f t="shared" si="311"/>
        <v>0</v>
      </c>
      <c r="P192" s="251">
        <f t="shared" si="311"/>
        <v>0</v>
      </c>
      <c r="Q192" s="251"/>
      <c r="R192" s="251"/>
      <c r="S192" s="251"/>
      <c r="T192" s="268"/>
      <c r="U192" s="251"/>
      <c r="V192" s="251"/>
      <c r="X192" s="45">
        <f>IF(EXACT(A192,LCI!A34),LCI!G34,-1*10^6)</f>
        <v>0</v>
      </c>
      <c r="Y192" s="47">
        <f t="shared" si="45"/>
        <v>0</v>
      </c>
      <c r="Z192" s="47">
        <f t="shared" si="46"/>
        <v>0</v>
      </c>
      <c r="AA192" s="47">
        <f t="shared" si="47"/>
        <v>0</v>
      </c>
      <c r="AB192" s="47">
        <f t="shared" si="48"/>
        <v>0</v>
      </c>
      <c r="AC192" s="47">
        <f t="shared" si="49"/>
        <v>0</v>
      </c>
      <c r="AD192" s="47">
        <f t="shared" si="291"/>
        <v>0</v>
      </c>
      <c r="AE192" s="47">
        <f t="shared" si="292"/>
        <v>0</v>
      </c>
      <c r="AF192" s="47">
        <f t="shared" si="293"/>
        <v>0</v>
      </c>
      <c r="AG192" s="47">
        <f t="shared" si="294"/>
        <v>0</v>
      </c>
      <c r="AH192" s="47">
        <f t="shared" si="295"/>
        <v>0</v>
      </c>
      <c r="AI192" s="47">
        <f t="shared" si="296"/>
        <v>0</v>
      </c>
      <c r="AJ192" s="47">
        <f t="shared" si="288"/>
        <v>0</v>
      </c>
      <c r="AK192" s="47">
        <f t="shared" si="50"/>
        <v>0</v>
      </c>
      <c r="AL192" s="262">
        <f t="shared" si="51"/>
        <v>0</v>
      </c>
      <c r="AM192" s="260">
        <f t="shared" si="52"/>
        <v>0</v>
      </c>
      <c r="AN192" s="260">
        <f t="shared" si="53"/>
        <v>0</v>
      </c>
      <c r="AO192" s="260">
        <f t="shared" si="54"/>
        <v>0</v>
      </c>
      <c r="AP192" s="260">
        <f t="shared" si="55"/>
        <v>0</v>
      </c>
      <c r="AQ192" s="260">
        <f t="shared" si="56"/>
        <v>0</v>
      </c>
      <c r="AR192" s="260">
        <f t="shared" si="57"/>
        <v>0</v>
      </c>
      <c r="AS192" s="260">
        <f t="shared" si="58"/>
        <v>0</v>
      </c>
      <c r="AU192" s="41">
        <f>IF(EXACT(A192,LCI!A34),LCI!H34,-1*10^6)</f>
        <v>1060.21</v>
      </c>
      <c r="AV192" s="71">
        <f t="shared" si="9"/>
        <v>0</v>
      </c>
      <c r="AW192" s="71">
        <f t="shared" si="10"/>
        <v>0</v>
      </c>
      <c r="AX192" s="71">
        <f t="shared" si="11"/>
        <v>0</v>
      </c>
      <c r="AY192" s="71">
        <f t="shared" si="12"/>
        <v>0</v>
      </c>
      <c r="AZ192" s="71">
        <f t="shared" si="13"/>
        <v>0</v>
      </c>
      <c r="BA192" s="71">
        <f t="shared" si="14"/>
        <v>0</v>
      </c>
      <c r="BB192" s="71">
        <f t="shared" si="15"/>
        <v>0</v>
      </c>
      <c r="BC192" s="71">
        <f t="shared" si="16"/>
        <v>0</v>
      </c>
      <c r="BD192" s="520">
        <f t="shared" si="17"/>
        <v>0</v>
      </c>
      <c r="BE192" s="521">
        <f t="shared" si="18"/>
        <v>0</v>
      </c>
      <c r="BF192" s="71">
        <f t="shared" si="19"/>
        <v>0</v>
      </c>
      <c r="BG192" s="521">
        <f t="shared" si="278"/>
        <v>0</v>
      </c>
      <c r="BH192" s="529">
        <f t="shared" si="263"/>
        <v>0</v>
      </c>
      <c r="BI192" s="71">
        <f t="shared" si="254"/>
        <v>0</v>
      </c>
      <c r="BJ192" s="71">
        <f t="shared" si="255"/>
        <v>0</v>
      </c>
      <c r="BK192" s="71">
        <f t="shared" si="256"/>
        <v>0</v>
      </c>
      <c r="BL192" s="71">
        <f t="shared" si="257"/>
        <v>0</v>
      </c>
      <c r="BM192" s="71">
        <f t="shared" si="258"/>
        <v>0</v>
      </c>
      <c r="BN192" s="71">
        <f t="shared" si="259"/>
        <v>0</v>
      </c>
      <c r="BO192" s="71">
        <f t="shared" si="260"/>
        <v>0</v>
      </c>
      <c r="BP192" s="71">
        <f t="shared" si="261"/>
        <v>0</v>
      </c>
      <c r="BR192" s="507">
        <f>IF(EXACT(A192,LCI!A34),LCI!I34,-1*10^6)</f>
        <v>9.9500000000000006E-5</v>
      </c>
      <c r="BS192" s="507">
        <f t="shared" si="59"/>
        <v>0</v>
      </c>
      <c r="BT192" s="507">
        <f t="shared" si="60"/>
        <v>0</v>
      </c>
      <c r="BU192" s="507">
        <f t="shared" si="60"/>
        <v>0</v>
      </c>
      <c r="BV192" s="507">
        <f t="shared" si="60"/>
        <v>0</v>
      </c>
      <c r="BW192" s="507">
        <f t="shared" si="60"/>
        <v>0</v>
      </c>
      <c r="BX192" s="507">
        <f t="shared" si="60"/>
        <v>0</v>
      </c>
      <c r="BY192" s="507">
        <f t="shared" si="60"/>
        <v>0</v>
      </c>
      <c r="BZ192" s="507">
        <f t="shared" si="280"/>
        <v>0</v>
      </c>
      <c r="CA192" s="507">
        <f t="shared" si="280"/>
        <v>0</v>
      </c>
      <c r="CB192" s="507">
        <f t="shared" si="280"/>
        <v>0</v>
      </c>
      <c r="CC192" s="507">
        <f t="shared" si="280"/>
        <v>0</v>
      </c>
      <c r="CD192" s="507">
        <f t="shared" si="280"/>
        <v>0</v>
      </c>
      <c r="CE192" s="507">
        <f t="shared" si="280"/>
        <v>0</v>
      </c>
      <c r="CF192" s="507">
        <f t="shared" si="281"/>
        <v>0</v>
      </c>
      <c r="CG192" s="507">
        <f t="shared" si="281"/>
        <v>0</v>
      </c>
      <c r="CH192" s="507">
        <f t="shared" si="281"/>
        <v>0</v>
      </c>
      <c r="CI192" s="507">
        <f t="shared" si="281"/>
        <v>0</v>
      </c>
      <c r="CJ192" s="507">
        <f t="shared" si="276"/>
        <v>0</v>
      </c>
      <c r="CK192" s="507">
        <f t="shared" si="61"/>
        <v>0</v>
      </c>
      <c r="CL192" s="507">
        <f t="shared" si="61"/>
        <v>0</v>
      </c>
      <c r="CM192" s="507">
        <f t="shared" si="61"/>
        <v>0</v>
      </c>
      <c r="CO192" s="511">
        <f>IF(EXACT(A192,LCI!A34),LCI!F34,-1*10^6)</f>
        <v>0</v>
      </c>
      <c r="CP192" s="511">
        <f t="shared" si="62"/>
        <v>0</v>
      </c>
      <c r="CQ192" s="511">
        <f t="shared" si="62"/>
        <v>0</v>
      </c>
      <c r="CR192" s="511">
        <f t="shared" si="62"/>
        <v>0</v>
      </c>
      <c r="CS192" s="511">
        <f t="shared" si="62"/>
        <v>0</v>
      </c>
      <c r="CT192" s="511">
        <f t="shared" si="62"/>
        <v>0</v>
      </c>
      <c r="CU192" s="511">
        <f t="shared" si="62"/>
        <v>0</v>
      </c>
      <c r="CV192" s="511">
        <f t="shared" si="282"/>
        <v>0</v>
      </c>
      <c r="CW192" s="511">
        <f t="shared" si="282"/>
        <v>0</v>
      </c>
      <c r="CX192" s="511">
        <f t="shared" si="282"/>
        <v>0</v>
      </c>
      <c r="CY192" s="511">
        <f t="shared" si="282"/>
        <v>0</v>
      </c>
      <c r="CZ192" s="511">
        <f t="shared" si="282"/>
        <v>0</v>
      </c>
      <c r="DA192" s="511">
        <f t="shared" si="282"/>
        <v>0</v>
      </c>
      <c r="DB192" s="511">
        <f t="shared" si="283"/>
        <v>0</v>
      </c>
      <c r="DC192" s="511">
        <f t="shared" si="283"/>
        <v>0</v>
      </c>
      <c r="DD192" s="511">
        <f t="shared" si="283"/>
        <v>0</v>
      </c>
      <c r="DE192" s="511">
        <f t="shared" si="283"/>
        <v>0</v>
      </c>
      <c r="DF192" s="511">
        <f t="shared" si="275"/>
        <v>0</v>
      </c>
      <c r="DG192" s="511">
        <f t="shared" si="63"/>
        <v>0</v>
      </c>
      <c r="DH192" s="511">
        <f t="shared" si="63"/>
        <v>0</v>
      </c>
      <c r="DI192" s="511">
        <f t="shared" si="63"/>
        <v>0</v>
      </c>
      <c r="DJ192" s="511">
        <f t="shared" si="63"/>
        <v>0</v>
      </c>
      <c r="DL192" s="530">
        <f>IF(EXACT(A192,LCI!A34),LCI!J34,-1*10^6)</f>
        <v>1.2899999999999999E-3</v>
      </c>
      <c r="DM192" s="530">
        <f t="shared" si="64"/>
        <v>0</v>
      </c>
      <c r="DN192" s="530">
        <f t="shared" si="65"/>
        <v>0</v>
      </c>
      <c r="DO192" s="530">
        <f t="shared" si="66"/>
        <v>0</v>
      </c>
      <c r="DP192" s="530">
        <f t="shared" si="67"/>
        <v>0</v>
      </c>
      <c r="DQ192" s="530">
        <f t="shared" si="68"/>
        <v>0</v>
      </c>
      <c r="DR192" s="530">
        <f t="shared" si="69"/>
        <v>0</v>
      </c>
      <c r="DS192" s="530">
        <f t="shared" si="70"/>
        <v>0</v>
      </c>
      <c r="DT192" s="530">
        <f t="shared" si="71"/>
        <v>0</v>
      </c>
      <c r="DU192" s="530">
        <f t="shared" si="72"/>
        <v>0</v>
      </c>
      <c r="DV192" s="530">
        <f t="shared" si="73"/>
        <v>0</v>
      </c>
      <c r="DW192" s="530">
        <f t="shared" si="74"/>
        <v>0</v>
      </c>
      <c r="DX192" s="530">
        <f t="shared" si="75"/>
        <v>0</v>
      </c>
      <c r="DY192" s="530">
        <f t="shared" si="76"/>
        <v>0</v>
      </c>
      <c r="DZ192" s="530">
        <f t="shared" si="77"/>
        <v>0</v>
      </c>
      <c r="EA192" s="530">
        <f t="shared" si="78"/>
        <v>0</v>
      </c>
      <c r="EB192" s="530">
        <f t="shared" si="79"/>
        <v>0</v>
      </c>
      <c r="EC192" s="530">
        <f t="shared" si="80"/>
        <v>0</v>
      </c>
      <c r="ED192" s="530">
        <f t="shared" si="81"/>
        <v>0</v>
      </c>
      <c r="EE192" s="530">
        <f t="shared" si="82"/>
        <v>0</v>
      </c>
      <c r="EF192" s="530">
        <f t="shared" si="83"/>
        <v>0</v>
      </c>
      <c r="EG192" s="530">
        <f t="shared" si="84"/>
        <v>0</v>
      </c>
      <c r="EI192" s="535">
        <f>IF(EXACT(A192,LCI!A34),LCI!K34,-1*10^6)</f>
        <v>40.574860000000001</v>
      </c>
      <c r="EJ192" s="531">
        <f t="shared" si="85"/>
        <v>0</v>
      </c>
      <c r="EK192" s="536">
        <f t="shared" si="86"/>
        <v>0</v>
      </c>
      <c r="EL192" s="531">
        <f t="shared" si="87"/>
        <v>0</v>
      </c>
      <c r="EM192" s="531">
        <f t="shared" si="88"/>
        <v>0</v>
      </c>
      <c r="EN192" s="531">
        <f t="shared" si="89"/>
        <v>0</v>
      </c>
      <c r="EO192" s="531">
        <f t="shared" si="90"/>
        <v>0</v>
      </c>
      <c r="EP192" s="531">
        <f t="shared" si="91"/>
        <v>0</v>
      </c>
      <c r="EQ192" s="531">
        <f t="shared" si="92"/>
        <v>0</v>
      </c>
      <c r="ER192" s="531">
        <f t="shared" si="93"/>
        <v>0</v>
      </c>
      <c r="ES192" s="531">
        <f t="shared" si="94"/>
        <v>0</v>
      </c>
      <c r="ET192" s="531">
        <f t="shared" si="95"/>
        <v>0</v>
      </c>
      <c r="EU192" s="531">
        <f t="shared" si="96"/>
        <v>0</v>
      </c>
      <c r="EV192" s="531">
        <f t="shared" si="97"/>
        <v>0</v>
      </c>
      <c r="EW192" s="531">
        <f t="shared" si="98"/>
        <v>0</v>
      </c>
      <c r="EX192" s="531">
        <f t="shared" si="99"/>
        <v>0</v>
      </c>
      <c r="EY192" s="531">
        <f t="shared" si="100"/>
        <v>0</v>
      </c>
      <c r="EZ192" s="531">
        <f t="shared" si="101"/>
        <v>0</v>
      </c>
      <c r="FA192" s="531">
        <f t="shared" si="102"/>
        <v>0</v>
      </c>
      <c r="FB192" s="531">
        <f t="shared" si="103"/>
        <v>0</v>
      </c>
      <c r="FC192" s="531">
        <f t="shared" si="104"/>
        <v>0</v>
      </c>
      <c r="FD192" s="531">
        <f t="shared" si="105"/>
        <v>0</v>
      </c>
      <c r="FF192" s="532">
        <f>IF(EXACT(A192,LCI!A34),LCI!L34,-1*10^6)</f>
        <v>1.533E-2</v>
      </c>
      <c r="FG192" s="532">
        <f t="shared" si="106"/>
        <v>0</v>
      </c>
      <c r="FH192" s="532">
        <f t="shared" si="107"/>
        <v>0</v>
      </c>
      <c r="FI192" s="532">
        <f t="shared" si="108"/>
        <v>0</v>
      </c>
      <c r="FJ192" s="532">
        <f t="shared" si="109"/>
        <v>0</v>
      </c>
      <c r="FK192" s="532">
        <f t="shared" si="110"/>
        <v>0</v>
      </c>
      <c r="FL192" s="532">
        <f t="shared" si="111"/>
        <v>0</v>
      </c>
      <c r="FM192" s="532">
        <f t="shared" si="112"/>
        <v>0</v>
      </c>
      <c r="FN192" s="532">
        <f t="shared" si="113"/>
        <v>0</v>
      </c>
      <c r="FO192" s="532">
        <f t="shared" si="114"/>
        <v>0</v>
      </c>
      <c r="FP192" s="532">
        <f t="shared" si="115"/>
        <v>0</v>
      </c>
      <c r="FQ192" s="532">
        <f t="shared" si="116"/>
        <v>0</v>
      </c>
      <c r="FR192" s="532">
        <f t="shared" si="117"/>
        <v>0</v>
      </c>
      <c r="FS192" s="532">
        <f t="shared" si="118"/>
        <v>0</v>
      </c>
      <c r="FT192" s="532">
        <f t="shared" si="119"/>
        <v>0</v>
      </c>
      <c r="FU192" s="532">
        <f t="shared" si="120"/>
        <v>0</v>
      </c>
      <c r="FV192" s="532">
        <f t="shared" si="121"/>
        <v>0</v>
      </c>
      <c r="FW192" s="532">
        <f t="shared" si="122"/>
        <v>0</v>
      </c>
      <c r="FX192" s="532">
        <f t="shared" si="123"/>
        <v>0</v>
      </c>
      <c r="FY192" s="532">
        <f t="shared" si="124"/>
        <v>0</v>
      </c>
      <c r="FZ192" s="532">
        <f t="shared" si="125"/>
        <v>0</v>
      </c>
      <c r="GA192" s="532">
        <f t="shared" si="126"/>
        <v>0</v>
      </c>
      <c r="GC192" s="533">
        <f>IF(EXACT(A192,LCI!A34),LCI!M34,-1*10^6)</f>
        <v>2.2700000000000001E-8</v>
      </c>
      <c r="GD192" s="533">
        <f t="shared" si="127"/>
        <v>0</v>
      </c>
      <c r="GE192" s="533">
        <f t="shared" si="128"/>
        <v>0</v>
      </c>
      <c r="GF192" s="533">
        <f t="shared" si="129"/>
        <v>0</v>
      </c>
      <c r="GG192" s="533">
        <f t="shared" si="130"/>
        <v>0</v>
      </c>
      <c r="GH192" s="533">
        <f t="shared" si="131"/>
        <v>0</v>
      </c>
      <c r="GI192" s="533">
        <f t="shared" si="132"/>
        <v>0</v>
      </c>
      <c r="GJ192" s="533">
        <f t="shared" si="133"/>
        <v>0</v>
      </c>
      <c r="GK192" s="533">
        <f t="shared" si="134"/>
        <v>0</v>
      </c>
      <c r="GL192" s="533">
        <f t="shared" si="135"/>
        <v>0</v>
      </c>
      <c r="GM192" s="533">
        <f t="shared" si="136"/>
        <v>0</v>
      </c>
      <c r="GN192" s="533">
        <f t="shared" si="137"/>
        <v>0</v>
      </c>
      <c r="GO192" s="533">
        <f t="shared" si="138"/>
        <v>0</v>
      </c>
      <c r="GP192" s="533">
        <f t="shared" si="139"/>
        <v>0</v>
      </c>
      <c r="GQ192" s="533">
        <f t="shared" si="140"/>
        <v>0</v>
      </c>
      <c r="GR192" s="533">
        <f t="shared" si="141"/>
        <v>0</v>
      </c>
      <c r="GS192" s="533">
        <f t="shared" si="142"/>
        <v>0</v>
      </c>
      <c r="GT192" s="533">
        <f t="shared" si="143"/>
        <v>0</v>
      </c>
      <c r="GU192" s="533">
        <f t="shared" si="144"/>
        <v>0</v>
      </c>
      <c r="GV192" s="533">
        <f t="shared" si="145"/>
        <v>0</v>
      </c>
      <c r="GW192" s="533">
        <f t="shared" si="146"/>
        <v>0</v>
      </c>
      <c r="GX192" s="533">
        <f t="shared" si="147"/>
        <v>0</v>
      </c>
      <c r="GZ192" s="511">
        <f>IF(EXACT(A192,LCI!A34),LCI!N34,-1*10^6)</f>
        <v>1.3200000000000001E-6</v>
      </c>
      <c r="HA192" s="511">
        <f t="shared" si="148"/>
        <v>0</v>
      </c>
      <c r="HB192" s="511">
        <f t="shared" si="149"/>
        <v>0</v>
      </c>
      <c r="HC192" s="511">
        <f t="shared" si="150"/>
        <v>0</v>
      </c>
      <c r="HD192" s="511">
        <f t="shared" si="151"/>
        <v>0</v>
      </c>
      <c r="HE192" s="511">
        <f t="shared" si="152"/>
        <v>0</v>
      </c>
      <c r="HF192" s="511">
        <f t="shared" si="153"/>
        <v>0</v>
      </c>
      <c r="HG192" s="511">
        <f t="shared" si="154"/>
        <v>0</v>
      </c>
      <c r="HH192" s="511">
        <f t="shared" si="155"/>
        <v>0</v>
      </c>
      <c r="HI192" s="511">
        <f t="shared" si="156"/>
        <v>0</v>
      </c>
      <c r="HJ192" s="511">
        <f t="shared" si="157"/>
        <v>0</v>
      </c>
      <c r="HK192" s="511">
        <f t="shared" si="158"/>
        <v>0</v>
      </c>
      <c r="HL192" s="511">
        <f t="shared" si="159"/>
        <v>0</v>
      </c>
      <c r="HM192" s="511">
        <f t="shared" si="160"/>
        <v>0</v>
      </c>
      <c r="HN192" s="511">
        <f t="shared" si="161"/>
        <v>0</v>
      </c>
      <c r="HO192" s="511">
        <f t="shared" si="162"/>
        <v>0</v>
      </c>
      <c r="HP192" s="511">
        <f t="shared" si="163"/>
        <v>0</v>
      </c>
      <c r="HQ192" s="511">
        <f t="shared" si="164"/>
        <v>0</v>
      </c>
      <c r="HR192" s="511">
        <f t="shared" si="165"/>
        <v>0</v>
      </c>
      <c r="HS192" s="511">
        <f t="shared" si="166"/>
        <v>0</v>
      </c>
      <c r="HT192" s="511">
        <f t="shared" si="167"/>
        <v>0</v>
      </c>
      <c r="HU192" s="511">
        <f t="shared" si="168"/>
        <v>0</v>
      </c>
      <c r="HW192" s="534">
        <f>IF(EXACT(A192,LCI!A34),LCI!O34,-1*10^6)</f>
        <v>1.2E-9</v>
      </c>
      <c r="HX192" s="534">
        <f t="shared" si="169"/>
        <v>0</v>
      </c>
      <c r="HY192" s="534">
        <f t="shared" si="170"/>
        <v>0</v>
      </c>
      <c r="HZ192" s="534">
        <f t="shared" si="171"/>
        <v>0</v>
      </c>
      <c r="IA192" s="534">
        <f t="shared" si="172"/>
        <v>0</v>
      </c>
      <c r="IB192" s="534">
        <f t="shared" si="173"/>
        <v>0</v>
      </c>
      <c r="IC192" s="534">
        <f t="shared" si="174"/>
        <v>0</v>
      </c>
      <c r="ID192" s="534">
        <f t="shared" si="175"/>
        <v>0</v>
      </c>
      <c r="IE192" s="534">
        <f t="shared" si="176"/>
        <v>0</v>
      </c>
      <c r="IF192" s="534">
        <f t="shared" si="177"/>
        <v>0</v>
      </c>
      <c r="IG192" s="534">
        <f t="shared" si="178"/>
        <v>0</v>
      </c>
      <c r="IH192" s="534">
        <f t="shared" si="179"/>
        <v>0</v>
      </c>
      <c r="II192" s="534">
        <f t="shared" si="180"/>
        <v>0</v>
      </c>
      <c r="IJ192" s="534">
        <f t="shared" si="181"/>
        <v>0</v>
      </c>
      <c r="IK192" s="534">
        <f t="shared" si="182"/>
        <v>0</v>
      </c>
      <c r="IL192" s="534">
        <f t="shared" si="183"/>
        <v>0</v>
      </c>
      <c r="IM192" s="534">
        <f t="shared" si="184"/>
        <v>0</v>
      </c>
      <c r="IN192" s="534">
        <f t="shared" si="185"/>
        <v>0</v>
      </c>
      <c r="IO192" s="534">
        <f t="shared" si="186"/>
        <v>0</v>
      </c>
      <c r="IP192" s="534">
        <f t="shared" si="187"/>
        <v>0</v>
      </c>
      <c r="IQ192" s="534">
        <f t="shared" si="188"/>
        <v>0</v>
      </c>
      <c r="IR192" s="534">
        <f t="shared" si="189"/>
        <v>0</v>
      </c>
      <c r="IT192" s="531">
        <f>IF(EXACT(A192,LCI!A34),LCI!P34,-1*10^6)</f>
        <v>2.043E-2</v>
      </c>
      <c r="IU192" s="531">
        <f t="shared" si="190"/>
        <v>0</v>
      </c>
      <c r="IV192" s="531">
        <f t="shared" si="191"/>
        <v>0</v>
      </c>
      <c r="IW192" s="531">
        <f t="shared" si="192"/>
        <v>0</v>
      </c>
      <c r="IX192" s="531">
        <f t="shared" si="193"/>
        <v>0</v>
      </c>
      <c r="IY192" s="531">
        <f t="shared" si="194"/>
        <v>0</v>
      </c>
      <c r="IZ192" s="531">
        <f t="shared" si="195"/>
        <v>0</v>
      </c>
      <c r="JA192" s="531">
        <f t="shared" si="196"/>
        <v>0</v>
      </c>
      <c r="JB192" s="531">
        <f t="shared" si="197"/>
        <v>0</v>
      </c>
      <c r="JC192" s="531">
        <f t="shared" si="198"/>
        <v>0</v>
      </c>
      <c r="JD192" s="531">
        <f t="shared" si="199"/>
        <v>0</v>
      </c>
      <c r="JE192" s="531">
        <f t="shared" si="200"/>
        <v>0</v>
      </c>
      <c r="JF192" s="531">
        <f t="shared" si="201"/>
        <v>0</v>
      </c>
      <c r="JG192" s="531">
        <f t="shared" si="202"/>
        <v>0</v>
      </c>
      <c r="JH192" s="531">
        <f t="shared" si="203"/>
        <v>0</v>
      </c>
      <c r="JI192" s="531">
        <f t="shared" si="204"/>
        <v>0</v>
      </c>
      <c r="JJ192" s="531">
        <f t="shared" si="205"/>
        <v>0</v>
      </c>
      <c r="JK192" s="531">
        <f t="shared" si="206"/>
        <v>0</v>
      </c>
      <c r="JL192" s="531">
        <f t="shared" si="207"/>
        <v>0</v>
      </c>
      <c r="JM192" s="531">
        <f t="shared" si="208"/>
        <v>0</v>
      </c>
      <c r="JN192" s="531">
        <f t="shared" si="209"/>
        <v>0</v>
      </c>
      <c r="JO192" s="531">
        <f t="shared" si="210"/>
        <v>0</v>
      </c>
      <c r="JQ192" s="532">
        <f>IF(EXACT(A192,LCI!A34),LCI!Q34,-1*10^6)</f>
        <v>1.059E-2</v>
      </c>
      <c r="JR192" s="532">
        <f t="shared" si="211"/>
        <v>0</v>
      </c>
      <c r="JS192" s="532">
        <f t="shared" si="212"/>
        <v>0</v>
      </c>
      <c r="JT192" s="532">
        <f t="shared" si="213"/>
        <v>0</v>
      </c>
      <c r="JU192" s="532">
        <f t="shared" si="214"/>
        <v>0</v>
      </c>
      <c r="JV192" s="532">
        <f t="shared" si="215"/>
        <v>0</v>
      </c>
      <c r="JW192" s="532">
        <f t="shared" si="216"/>
        <v>0</v>
      </c>
      <c r="JX192" s="532">
        <f t="shared" si="217"/>
        <v>0</v>
      </c>
      <c r="JY192" s="532">
        <f t="shared" si="218"/>
        <v>0</v>
      </c>
      <c r="JZ192" s="532">
        <f t="shared" si="219"/>
        <v>0</v>
      </c>
      <c r="KA192" s="532">
        <f t="shared" si="220"/>
        <v>0</v>
      </c>
      <c r="KB192" s="532">
        <f t="shared" si="221"/>
        <v>0</v>
      </c>
      <c r="KC192" s="532">
        <f t="shared" si="222"/>
        <v>0</v>
      </c>
      <c r="KD192" s="532">
        <f t="shared" si="223"/>
        <v>0</v>
      </c>
      <c r="KE192" s="532">
        <f t="shared" si="224"/>
        <v>0</v>
      </c>
      <c r="KF192" s="532">
        <f t="shared" si="225"/>
        <v>0</v>
      </c>
      <c r="KG192" s="532">
        <f t="shared" si="226"/>
        <v>0</v>
      </c>
      <c r="KH192" s="532">
        <f t="shared" si="227"/>
        <v>0</v>
      </c>
      <c r="KI192" s="532">
        <f t="shared" si="228"/>
        <v>0</v>
      </c>
      <c r="KJ192" s="532">
        <f t="shared" si="229"/>
        <v>0</v>
      </c>
      <c r="KK192" s="532">
        <f t="shared" si="230"/>
        <v>0</v>
      </c>
      <c r="KL192" s="532">
        <f t="shared" si="231"/>
        <v>0</v>
      </c>
      <c r="KN192" s="533">
        <f>IF(EXACT(A192,LCI!A34),LCI!R34,-1*10^6)</f>
        <v>1.08E-3</v>
      </c>
      <c r="KO192" s="533">
        <f t="shared" si="232"/>
        <v>0</v>
      </c>
      <c r="KP192" s="533">
        <f t="shared" si="233"/>
        <v>0</v>
      </c>
      <c r="KQ192" s="533">
        <f t="shared" si="234"/>
        <v>0</v>
      </c>
      <c r="KR192" s="533">
        <f t="shared" si="235"/>
        <v>0</v>
      </c>
      <c r="KS192" s="533">
        <f t="shared" si="236"/>
        <v>0</v>
      </c>
      <c r="KT192" s="533">
        <f t="shared" si="237"/>
        <v>0</v>
      </c>
      <c r="KU192" s="533">
        <f t="shared" si="238"/>
        <v>0</v>
      </c>
      <c r="KV192" s="533">
        <f t="shared" si="239"/>
        <v>0</v>
      </c>
      <c r="KW192" s="533">
        <f t="shared" si="240"/>
        <v>0</v>
      </c>
      <c r="KX192" s="533">
        <f t="shared" si="241"/>
        <v>0</v>
      </c>
      <c r="KY192" s="533">
        <f t="shared" si="242"/>
        <v>0</v>
      </c>
      <c r="KZ192" s="533">
        <f t="shared" si="243"/>
        <v>0</v>
      </c>
      <c r="LA192" s="533">
        <f t="shared" si="244"/>
        <v>0</v>
      </c>
      <c r="LB192" s="533">
        <f t="shared" si="245"/>
        <v>0</v>
      </c>
      <c r="LC192" s="533">
        <f t="shared" si="246"/>
        <v>0</v>
      </c>
      <c r="LD192" s="533">
        <f t="shared" si="247"/>
        <v>0</v>
      </c>
      <c r="LE192" s="533">
        <f t="shared" si="248"/>
        <v>0</v>
      </c>
      <c r="LF192" s="533">
        <f t="shared" si="249"/>
        <v>0</v>
      </c>
      <c r="LG192" s="533">
        <f t="shared" si="250"/>
        <v>0</v>
      </c>
      <c r="LH192" s="533">
        <f t="shared" si="251"/>
        <v>0</v>
      </c>
      <c r="LI192" s="533">
        <f t="shared" si="252"/>
        <v>0</v>
      </c>
    </row>
    <row r="193" spans="1:321" x14ac:dyDescent="0.25">
      <c r="A193" s="14" t="str">
        <f>LCI!A35</f>
        <v>Nitrogen in Fertilizer (kg/yr)</v>
      </c>
      <c r="B193" s="42">
        <f>B23</f>
        <v>603.4265920800002</v>
      </c>
      <c r="C193" s="42">
        <f t="shared" ref="C193:P193" si="312">C23</f>
        <v>603.4265920800002</v>
      </c>
      <c r="D193" s="42">
        <f t="shared" si="312"/>
        <v>30766.666666666668</v>
      </c>
      <c r="E193" s="42">
        <f t="shared" si="312"/>
        <v>30766.666666666668</v>
      </c>
      <c r="F193" s="42">
        <f t="shared" si="312"/>
        <v>30766.666666666668</v>
      </c>
      <c r="G193" s="42">
        <f t="shared" si="312"/>
        <v>0</v>
      </c>
      <c r="H193" s="42">
        <f t="shared" si="312"/>
        <v>0</v>
      </c>
      <c r="I193" s="42">
        <f t="shared" si="312"/>
        <v>0</v>
      </c>
      <c r="J193" s="42">
        <f t="shared" si="312"/>
        <v>3561</v>
      </c>
      <c r="K193" s="42">
        <f t="shared" si="312"/>
        <v>11800</v>
      </c>
      <c r="L193" s="42">
        <f>L23</f>
        <v>8800</v>
      </c>
      <c r="M193" s="42">
        <f t="shared" si="312"/>
        <v>293554.00030522165</v>
      </c>
      <c r="N193" s="42">
        <f>N23</f>
        <v>293554.00030522165</v>
      </c>
      <c r="O193" s="257">
        <f t="shared" si="312"/>
        <v>0</v>
      </c>
      <c r="P193" s="251">
        <f t="shared" si="312"/>
        <v>0</v>
      </c>
      <c r="Q193" s="251"/>
      <c r="R193" s="251"/>
      <c r="S193" s="251"/>
      <c r="T193" s="268"/>
      <c r="U193" s="251"/>
      <c r="V193" s="251"/>
      <c r="X193" s="45">
        <f>IF(EXACT(A193,LCI!A35),LCI!G35,-1*10^6)</f>
        <v>0.56759999999999999</v>
      </c>
      <c r="Y193" s="47">
        <f t="shared" si="45"/>
        <v>342.50493366460813</v>
      </c>
      <c r="Z193" s="47">
        <f t="shared" si="46"/>
        <v>342.50493366460813</v>
      </c>
      <c r="AA193" s="47">
        <f t="shared" si="47"/>
        <v>17463.16</v>
      </c>
      <c r="AB193" s="47">
        <f t="shared" si="48"/>
        <v>17463.16</v>
      </c>
      <c r="AC193" s="47">
        <f t="shared" si="49"/>
        <v>17463.16</v>
      </c>
      <c r="AD193" s="47">
        <f t="shared" si="291"/>
        <v>0</v>
      </c>
      <c r="AE193" s="47">
        <f t="shared" si="292"/>
        <v>0</v>
      </c>
      <c r="AF193" s="47">
        <f t="shared" si="293"/>
        <v>0</v>
      </c>
      <c r="AG193" s="47">
        <f t="shared" si="294"/>
        <v>2021.2236</v>
      </c>
      <c r="AH193" s="47">
        <f t="shared" si="295"/>
        <v>6697.68</v>
      </c>
      <c r="AI193" s="47">
        <f t="shared" si="296"/>
        <v>4994.88</v>
      </c>
      <c r="AJ193" s="47">
        <f t="shared" si="288"/>
        <v>166621.2505732438</v>
      </c>
      <c r="AK193" s="47">
        <f t="shared" si="50"/>
        <v>166621.2505732438</v>
      </c>
      <c r="AL193" s="262">
        <f t="shared" si="51"/>
        <v>0</v>
      </c>
      <c r="AM193" s="260">
        <f t="shared" si="52"/>
        <v>0</v>
      </c>
      <c r="AN193" s="260">
        <f t="shared" si="53"/>
        <v>0</v>
      </c>
      <c r="AO193" s="260">
        <f t="shared" si="54"/>
        <v>0</v>
      </c>
      <c r="AP193" s="260">
        <f t="shared" si="55"/>
        <v>0</v>
      </c>
      <c r="AQ193" s="260">
        <f t="shared" si="56"/>
        <v>0</v>
      </c>
      <c r="AR193" s="260">
        <f t="shared" si="57"/>
        <v>0</v>
      </c>
      <c r="AS193" s="260">
        <f t="shared" si="58"/>
        <v>0</v>
      </c>
      <c r="AU193" s="41">
        <f>IF(EXACT(A193,LCI!A35),LCI!H35,-1*10^6)</f>
        <v>5205</v>
      </c>
      <c r="AV193" s="71">
        <f t="shared" si="9"/>
        <v>3140835.4117764011</v>
      </c>
      <c r="AW193" s="71">
        <f t="shared" si="10"/>
        <v>3140835.4117764011</v>
      </c>
      <c r="AX193" s="71">
        <f t="shared" si="11"/>
        <v>160140500</v>
      </c>
      <c r="AY193" s="71">
        <f t="shared" si="12"/>
        <v>160140500</v>
      </c>
      <c r="AZ193" s="71">
        <f t="shared" si="13"/>
        <v>160140500</v>
      </c>
      <c r="BA193" s="71">
        <f t="shared" si="14"/>
        <v>0</v>
      </c>
      <c r="BB193" s="71">
        <f t="shared" si="15"/>
        <v>0</v>
      </c>
      <c r="BC193" s="71">
        <f t="shared" si="16"/>
        <v>0</v>
      </c>
      <c r="BD193" s="520">
        <f t="shared" si="17"/>
        <v>18535005</v>
      </c>
      <c r="BE193" s="521">
        <f t="shared" si="18"/>
        <v>61419000</v>
      </c>
      <c r="BF193" s="71">
        <f t="shared" si="19"/>
        <v>45804000</v>
      </c>
      <c r="BG193" s="521">
        <f t="shared" si="278"/>
        <v>1527948571.5886786</v>
      </c>
      <c r="BH193" s="529">
        <f t="shared" si="263"/>
        <v>1527948571.5886786</v>
      </c>
      <c r="BI193" s="71">
        <f t="shared" si="254"/>
        <v>0</v>
      </c>
      <c r="BJ193" s="71">
        <f t="shared" si="255"/>
        <v>0</v>
      </c>
      <c r="BK193" s="71">
        <f t="shared" si="256"/>
        <v>0</v>
      </c>
      <c r="BL193" s="71">
        <f t="shared" si="257"/>
        <v>0</v>
      </c>
      <c r="BM193" s="71">
        <f t="shared" si="258"/>
        <v>0</v>
      </c>
      <c r="BN193" s="71">
        <f t="shared" si="259"/>
        <v>0</v>
      </c>
      <c r="BO193" s="71">
        <f t="shared" si="260"/>
        <v>0</v>
      </c>
      <c r="BP193" s="71">
        <f t="shared" si="261"/>
        <v>0</v>
      </c>
      <c r="BR193" s="507">
        <f>IF(EXACT(A193,LCI!A35),LCI!I35,-1*10^6)</f>
        <v>5.8583800000000004</v>
      </c>
      <c r="BS193" s="507">
        <f t="shared" si="59"/>
        <v>3535.102278509632</v>
      </c>
      <c r="BT193" s="507">
        <f t="shared" si="60"/>
        <v>3535.102278509632</v>
      </c>
      <c r="BU193" s="507">
        <f t="shared" si="60"/>
        <v>180242.82466666668</v>
      </c>
      <c r="BV193" s="507">
        <f t="shared" si="60"/>
        <v>180242.82466666668</v>
      </c>
      <c r="BW193" s="507">
        <f t="shared" si="60"/>
        <v>180242.82466666668</v>
      </c>
      <c r="BX193" s="507">
        <f t="shared" si="60"/>
        <v>0</v>
      </c>
      <c r="BY193" s="507">
        <f t="shared" si="60"/>
        <v>0</v>
      </c>
      <c r="BZ193" s="507">
        <f t="shared" si="280"/>
        <v>0</v>
      </c>
      <c r="CA193" s="507">
        <f t="shared" si="280"/>
        <v>20861.691180000002</v>
      </c>
      <c r="CB193" s="507">
        <f t="shared" si="280"/>
        <v>69128.884000000005</v>
      </c>
      <c r="CC193" s="507">
        <f t="shared" si="280"/>
        <v>51553.744000000006</v>
      </c>
      <c r="CD193" s="507">
        <f t="shared" si="280"/>
        <v>1719750.8843081044</v>
      </c>
      <c r="CE193" s="507">
        <f t="shared" si="280"/>
        <v>1719750.8843081044</v>
      </c>
      <c r="CF193" s="507">
        <f t="shared" si="281"/>
        <v>0</v>
      </c>
      <c r="CG193" s="507">
        <f t="shared" si="281"/>
        <v>0</v>
      </c>
      <c r="CH193" s="507">
        <f t="shared" si="281"/>
        <v>0</v>
      </c>
      <c r="CI193" s="507">
        <f t="shared" si="281"/>
        <v>0</v>
      </c>
      <c r="CJ193" s="507">
        <f t="shared" si="276"/>
        <v>0</v>
      </c>
      <c r="CK193" s="507">
        <f t="shared" si="61"/>
        <v>0</v>
      </c>
      <c r="CL193" s="507">
        <f t="shared" si="61"/>
        <v>0</v>
      </c>
      <c r="CM193" s="507">
        <f t="shared" si="61"/>
        <v>0</v>
      </c>
      <c r="CO193" s="511">
        <f>IF(EXACT(A193,LCI!A35),LCI!F35,-1*10^6)</f>
        <v>59.3</v>
      </c>
      <c r="CP193" s="511">
        <f t="shared" si="62"/>
        <v>35783.196910344013</v>
      </c>
      <c r="CQ193" s="511">
        <f t="shared" si="62"/>
        <v>35783.196910344013</v>
      </c>
      <c r="CR193" s="511">
        <f t="shared" si="62"/>
        <v>1824463.3333333333</v>
      </c>
      <c r="CS193" s="511">
        <f t="shared" si="62"/>
        <v>1824463.3333333333</v>
      </c>
      <c r="CT193" s="511">
        <f t="shared" si="62"/>
        <v>1824463.3333333333</v>
      </c>
      <c r="CU193" s="511">
        <f t="shared" si="62"/>
        <v>0</v>
      </c>
      <c r="CV193" s="511">
        <f t="shared" si="282"/>
        <v>0</v>
      </c>
      <c r="CW193" s="511">
        <f t="shared" si="282"/>
        <v>0</v>
      </c>
      <c r="CX193" s="511">
        <f t="shared" si="282"/>
        <v>211167.3</v>
      </c>
      <c r="CY193" s="511">
        <f t="shared" si="282"/>
        <v>699740</v>
      </c>
      <c r="CZ193" s="511">
        <f t="shared" si="282"/>
        <v>521840</v>
      </c>
      <c r="DA193" s="511">
        <f t="shared" si="282"/>
        <v>17407752.218099643</v>
      </c>
      <c r="DB193" s="517">
        <f>N193*$CO193</f>
        <v>17407752.218099643</v>
      </c>
      <c r="DC193" s="511">
        <f t="shared" si="283"/>
        <v>0</v>
      </c>
      <c r="DD193" s="511">
        <f t="shared" si="283"/>
        <v>0</v>
      </c>
      <c r="DE193" s="511">
        <f t="shared" si="283"/>
        <v>0</v>
      </c>
      <c r="DF193" s="511">
        <f t="shared" si="275"/>
        <v>0</v>
      </c>
      <c r="DG193" s="511">
        <f t="shared" si="63"/>
        <v>0</v>
      </c>
      <c r="DH193" s="511">
        <f t="shared" si="63"/>
        <v>0</v>
      </c>
      <c r="DI193" s="511">
        <f t="shared" si="63"/>
        <v>0</v>
      </c>
      <c r="DJ193" s="511">
        <f t="shared" si="63"/>
        <v>0</v>
      </c>
      <c r="DL193" s="530">
        <f>IF(EXACT(A193,LCI!A35),LCI!J35,-1*10^6)</f>
        <v>2.4340000000000001E-2</v>
      </c>
      <c r="DM193" s="530">
        <f t="shared" si="64"/>
        <v>14.687403251227206</v>
      </c>
      <c r="DN193" s="530">
        <f t="shared" si="65"/>
        <v>14.687403251227206</v>
      </c>
      <c r="DO193" s="530">
        <f t="shared" si="66"/>
        <v>748.8606666666667</v>
      </c>
      <c r="DP193" s="530">
        <f t="shared" si="67"/>
        <v>748.8606666666667</v>
      </c>
      <c r="DQ193" s="530">
        <f t="shared" si="68"/>
        <v>748.8606666666667</v>
      </c>
      <c r="DR193" s="530">
        <f t="shared" si="69"/>
        <v>0</v>
      </c>
      <c r="DS193" s="530">
        <f t="shared" si="70"/>
        <v>0</v>
      </c>
      <c r="DT193" s="530">
        <f t="shared" si="71"/>
        <v>0</v>
      </c>
      <c r="DU193" s="530">
        <f t="shared" si="72"/>
        <v>86.67474</v>
      </c>
      <c r="DV193" s="530">
        <f t="shared" si="73"/>
        <v>287.21199999999999</v>
      </c>
      <c r="DW193" s="530">
        <f t="shared" si="74"/>
        <v>214.19200000000001</v>
      </c>
      <c r="DX193" s="530">
        <f t="shared" si="75"/>
        <v>7145.104367429095</v>
      </c>
      <c r="DY193" s="530">
        <f t="shared" si="76"/>
        <v>7145.104367429095</v>
      </c>
      <c r="DZ193" s="530">
        <f t="shared" si="77"/>
        <v>0</v>
      </c>
      <c r="EA193" s="530">
        <f t="shared" si="78"/>
        <v>0</v>
      </c>
      <c r="EB193" s="530">
        <f t="shared" si="79"/>
        <v>0</v>
      </c>
      <c r="EC193" s="530">
        <f t="shared" si="80"/>
        <v>0</v>
      </c>
      <c r="ED193" s="530">
        <f t="shared" si="81"/>
        <v>0</v>
      </c>
      <c r="EE193" s="530">
        <f t="shared" si="82"/>
        <v>0</v>
      </c>
      <c r="EF193" s="530">
        <f t="shared" si="83"/>
        <v>0</v>
      </c>
      <c r="EG193" s="530">
        <f t="shared" si="84"/>
        <v>0</v>
      </c>
      <c r="EI193" s="535">
        <f>IF(EXACT(A193,LCI!A35),LCI!K35,-1*10^6)</f>
        <v>20.522670000000002</v>
      </c>
      <c r="EJ193" s="531">
        <f t="shared" si="85"/>
        <v>12383.924818482459</v>
      </c>
      <c r="EK193" s="536">
        <f t="shared" si="86"/>
        <v>12383.924818482459</v>
      </c>
      <c r="EL193" s="531">
        <f t="shared" si="87"/>
        <v>631414.14700000011</v>
      </c>
      <c r="EM193" s="531">
        <f t="shared" si="88"/>
        <v>631414.14700000011</v>
      </c>
      <c r="EN193" s="531">
        <f t="shared" si="89"/>
        <v>631414.14700000011</v>
      </c>
      <c r="EO193" s="531">
        <f t="shared" si="90"/>
        <v>0</v>
      </c>
      <c r="EP193" s="531">
        <f t="shared" si="91"/>
        <v>0</v>
      </c>
      <c r="EQ193" s="531">
        <f t="shared" si="92"/>
        <v>0</v>
      </c>
      <c r="ER193" s="531">
        <f t="shared" si="93"/>
        <v>73081.227870000002</v>
      </c>
      <c r="ES193" s="531">
        <f t="shared" si="94"/>
        <v>242167.50600000002</v>
      </c>
      <c r="ET193" s="531">
        <f t="shared" si="95"/>
        <v>180599.49600000001</v>
      </c>
      <c r="EU193" s="531">
        <f t="shared" si="96"/>
        <v>6024511.8754439633</v>
      </c>
      <c r="EV193" s="531">
        <f t="shared" si="97"/>
        <v>6024511.8754439633</v>
      </c>
      <c r="EW193" s="531">
        <f t="shared" si="98"/>
        <v>0</v>
      </c>
      <c r="EX193" s="531">
        <f t="shared" si="99"/>
        <v>0</v>
      </c>
      <c r="EY193" s="531">
        <f t="shared" si="100"/>
        <v>0</v>
      </c>
      <c r="EZ193" s="531">
        <f t="shared" si="101"/>
        <v>0</v>
      </c>
      <c r="FA193" s="531">
        <f t="shared" si="102"/>
        <v>0</v>
      </c>
      <c r="FB193" s="531">
        <f t="shared" si="103"/>
        <v>0</v>
      </c>
      <c r="FC193" s="531">
        <f t="shared" si="104"/>
        <v>0</v>
      </c>
      <c r="FD193" s="531">
        <f t="shared" si="105"/>
        <v>0</v>
      </c>
      <c r="FF193" s="532">
        <f>IF(EXACT(A193,LCI!A35),LCI!L35,-1*10^6)</f>
        <v>1.1560000000000001E-2</v>
      </c>
      <c r="FG193" s="532">
        <f t="shared" si="106"/>
        <v>6.9756114044448028</v>
      </c>
      <c r="FH193" s="532">
        <f t="shared" si="107"/>
        <v>6.9756114044448028</v>
      </c>
      <c r="FI193" s="532">
        <f t="shared" si="108"/>
        <v>355.66266666666672</v>
      </c>
      <c r="FJ193" s="532">
        <f t="shared" si="109"/>
        <v>355.66266666666672</v>
      </c>
      <c r="FK193" s="532">
        <f t="shared" si="110"/>
        <v>355.66266666666672</v>
      </c>
      <c r="FL193" s="532">
        <f t="shared" si="111"/>
        <v>0</v>
      </c>
      <c r="FM193" s="532">
        <f t="shared" si="112"/>
        <v>0</v>
      </c>
      <c r="FN193" s="532">
        <f t="shared" si="113"/>
        <v>0</v>
      </c>
      <c r="FO193" s="532">
        <f t="shared" si="114"/>
        <v>41.16516</v>
      </c>
      <c r="FP193" s="532">
        <f t="shared" si="115"/>
        <v>136.40800000000002</v>
      </c>
      <c r="FQ193" s="532">
        <f t="shared" si="116"/>
        <v>101.72800000000001</v>
      </c>
      <c r="FR193" s="532">
        <f t="shared" si="117"/>
        <v>3393.4842435283626</v>
      </c>
      <c r="FS193" s="532">
        <f t="shared" si="118"/>
        <v>3393.4842435283626</v>
      </c>
      <c r="FT193" s="532">
        <f t="shared" si="119"/>
        <v>0</v>
      </c>
      <c r="FU193" s="532">
        <f t="shared" si="120"/>
        <v>0</v>
      </c>
      <c r="FV193" s="532">
        <f t="shared" si="121"/>
        <v>0</v>
      </c>
      <c r="FW193" s="532">
        <f t="shared" si="122"/>
        <v>0</v>
      </c>
      <c r="FX193" s="532">
        <f t="shared" si="123"/>
        <v>0</v>
      </c>
      <c r="FY193" s="532">
        <f t="shared" si="124"/>
        <v>0</v>
      </c>
      <c r="FZ193" s="532">
        <f t="shared" si="125"/>
        <v>0</v>
      </c>
      <c r="GA193" s="532">
        <f t="shared" si="126"/>
        <v>0</v>
      </c>
      <c r="GC193" s="533">
        <f>IF(EXACT(A193,LCI!A35),LCI!M35,-1*10^6)</f>
        <v>1.3E-7</v>
      </c>
      <c r="GD193" s="533">
        <f t="shared" si="127"/>
        <v>7.8445456970400022E-5</v>
      </c>
      <c r="GE193" s="533">
        <f t="shared" si="128"/>
        <v>7.8445456970400022E-5</v>
      </c>
      <c r="GF193" s="533">
        <f t="shared" si="129"/>
        <v>3.999666666666667E-3</v>
      </c>
      <c r="GG193" s="533">
        <f t="shared" si="130"/>
        <v>3.999666666666667E-3</v>
      </c>
      <c r="GH193" s="533">
        <f t="shared" si="131"/>
        <v>3.999666666666667E-3</v>
      </c>
      <c r="GI193" s="533">
        <f t="shared" si="132"/>
        <v>0</v>
      </c>
      <c r="GJ193" s="533">
        <f t="shared" si="133"/>
        <v>0</v>
      </c>
      <c r="GK193" s="533">
        <f t="shared" si="134"/>
        <v>0</v>
      </c>
      <c r="GL193" s="533">
        <f t="shared" si="135"/>
        <v>4.6293000000000001E-4</v>
      </c>
      <c r="GM193" s="533">
        <f t="shared" si="136"/>
        <v>1.534E-3</v>
      </c>
      <c r="GN193" s="533">
        <f t="shared" si="137"/>
        <v>1.1440000000000001E-3</v>
      </c>
      <c r="GO193" s="533">
        <f t="shared" si="138"/>
        <v>3.8162020039678814E-2</v>
      </c>
      <c r="GP193" s="533">
        <f t="shared" si="139"/>
        <v>3.8162020039678814E-2</v>
      </c>
      <c r="GQ193" s="533">
        <f t="shared" si="140"/>
        <v>0</v>
      </c>
      <c r="GR193" s="533">
        <f t="shared" si="141"/>
        <v>0</v>
      </c>
      <c r="GS193" s="533">
        <f t="shared" si="142"/>
        <v>0</v>
      </c>
      <c r="GT193" s="533">
        <f t="shared" si="143"/>
        <v>0</v>
      </c>
      <c r="GU193" s="533">
        <f t="shared" si="144"/>
        <v>0</v>
      </c>
      <c r="GV193" s="533">
        <f t="shared" si="145"/>
        <v>0</v>
      </c>
      <c r="GW193" s="533">
        <f t="shared" si="146"/>
        <v>0</v>
      </c>
      <c r="GX193" s="533">
        <f t="shared" si="147"/>
        <v>0</v>
      </c>
      <c r="GZ193" s="511">
        <f>IF(EXACT(A193,LCI!A35),LCI!N35,-1*10^6)</f>
        <v>9.7999999999999993E-7</v>
      </c>
      <c r="HA193" s="511">
        <f t="shared" si="148"/>
        <v>5.9135806023840015E-4</v>
      </c>
      <c r="HB193" s="511">
        <f t="shared" si="149"/>
        <v>5.9135806023840015E-4</v>
      </c>
      <c r="HC193" s="511">
        <f t="shared" si="150"/>
        <v>3.0151333333333332E-2</v>
      </c>
      <c r="HD193" s="511">
        <f t="shared" si="151"/>
        <v>3.0151333333333332E-2</v>
      </c>
      <c r="HE193" s="511">
        <f t="shared" si="152"/>
        <v>3.0151333333333332E-2</v>
      </c>
      <c r="HF193" s="511">
        <f t="shared" si="153"/>
        <v>0</v>
      </c>
      <c r="HG193" s="511">
        <f t="shared" si="154"/>
        <v>0</v>
      </c>
      <c r="HH193" s="511">
        <f t="shared" si="155"/>
        <v>0</v>
      </c>
      <c r="HI193" s="511">
        <f t="shared" si="156"/>
        <v>3.4897799999999996E-3</v>
      </c>
      <c r="HJ193" s="511">
        <f t="shared" si="157"/>
        <v>1.1564E-2</v>
      </c>
      <c r="HK193" s="511">
        <f t="shared" si="158"/>
        <v>8.6239999999999997E-3</v>
      </c>
      <c r="HL193" s="511">
        <f t="shared" si="159"/>
        <v>0.28768292029911718</v>
      </c>
      <c r="HM193" s="511">
        <f t="shared" si="160"/>
        <v>0.28768292029911718</v>
      </c>
      <c r="HN193" s="511">
        <f t="shared" si="161"/>
        <v>0</v>
      </c>
      <c r="HO193" s="511">
        <f t="shared" si="162"/>
        <v>0</v>
      </c>
      <c r="HP193" s="511">
        <f t="shared" si="163"/>
        <v>0</v>
      </c>
      <c r="HQ193" s="511">
        <f t="shared" si="164"/>
        <v>0</v>
      </c>
      <c r="HR193" s="511">
        <f t="shared" si="165"/>
        <v>0</v>
      </c>
      <c r="HS193" s="511">
        <f t="shared" si="166"/>
        <v>0</v>
      </c>
      <c r="HT193" s="511">
        <f t="shared" si="167"/>
        <v>0</v>
      </c>
      <c r="HU193" s="511">
        <f t="shared" si="168"/>
        <v>0</v>
      </c>
      <c r="HW193" s="534">
        <f>IF(EXACT(A193,LCI!A35),LCI!O35,-1*10^6)</f>
        <v>5.75E-7</v>
      </c>
      <c r="HX193" s="534">
        <f t="shared" si="169"/>
        <v>3.4697029044600014E-4</v>
      </c>
      <c r="HY193" s="534">
        <f t="shared" si="170"/>
        <v>3.4697029044600014E-4</v>
      </c>
      <c r="HZ193" s="534">
        <f t="shared" si="171"/>
        <v>1.7690833333333333E-2</v>
      </c>
      <c r="IA193" s="534">
        <f t="shared" si="172"/>
        <v>1.7690833333333333E-2</v>
      </c>
      <c r="IB193" s="534">
        <f t="shared" si="173"/>
        <v>1.7690833333333333E-2</v>
      </c>
      <c r="IC193" s="534">
        <f t="shared" si="174"/>
        <v>0</v>
      </c>
      <c r="ID193" s="534">
        <f t="shared" si="175"/>
        <v>0</v>
      </c>
      <c r="IE193" s="534">
        <f t="shared" si="176"/>
        <v>0</v>
      </c>
      <c r="IF193" s="534">
        <f t="shared" si="177"/>
        <v>2.0475749999999998E-3</v>
      </c>
      <c r="IG193" s="534">
        <f t="shared" si="178"/>
        <v>6.7850000000000002E-3</v>
      </c>
      <c r="IH193" s="534">
        <f t="shared" si="179"/>
        <v>5.0600000000000003E-3</v>
      </c>
      <c r="II193" s="534">
        <f t="shared" si="180"/>
        <v>0.16879355017550246</v>
      </c>
      <c r="IJ193" s="534">
        <f t="shared" si="181"/>
        <v>0.16879355017550246</v>
      </c>
      <c r="IK193" s="534">
        <f t="shared" si="182"/>
        <v>0</v>
      </c>
      <c r="IL193" s="534">
        <f t="shared" si="183"/>
        <v>0</v>
      </c>
      <c r="IM193" s="534">
        <f t="shared" si="184"/>
        <v>0</v>
      </c>
      <c r="IN193" s="534">
        <f t="shared" si="185"/>
        <v>0</v>
      </c>
      <c r="IO193" s="534">
        <f t="shared" si="186"/>
        <v>0</v>
      </c>
      <c r="IP193" s="534">
        <f t="shared" si="187"/>
        <v>0</v>
      </c>
      <c r="IQ193" s="534">
        <f t="shared" si="188"/>
        <v>0</v>
      </c>
      <c r="IR193" s="534">
        <f t="shared" si="189"/>
        <v>0</v>
      </c>
      <c r="IT193" s="531">
        <f>IF(EXACT(A193,LCI!A35),LCI!P35,-1*10^6)</f>
        <v>0.25003999999999998</v>
      </c>
      <c r="IU193" s="531">
        <f t="shared" si="190"/>
        <v>150.88078508368324</v>
      </c>
      <c r="IV193" s="531">
        <f t="shared" si="191"/>
        <v>150.88078508368324</v>
      </c>
      <c r="IW193" s="531">
        <f t="shared" si="192"/>
        <v>7692.8973333333333</v>
      </c>
      <c r="IX193" s="531">
        <f t="shared" si="193"/>
        <v>7692.8973333333333</v>
      </c>
      <c r="IY193" s="531">
        <f t="shared" si="194"/>
        <v>7692.8973333333333</v>
      </c>
      <c r="IZ193" s="531">
        <f t="shared" si="195"/>
        <v>0</v>
      </c>
      <c r="JA193" s="531">
        <f t="shared" si="196"/>
        <v>0</v>
      </c>
      <c r="JB193" s="531">
        <f t="shared" si="197"/>
        <v>0</v>
      </c>
      <c r="JC193" s="531">
        <f t="shared" si="198"/>
        <v>890.39243999999997</v>
      </c>
      <c r="JD193" s="531">
        <f t="shared" si="199"/>
        <v>2950.4719999999998</v>
      </c>
      <c r="JE193" s="531">
        <f t="shared" si="200"/>
        <v>2200.3519999999999</v>
      </c>
      <c r="JF193" s="531">
        <f t="shared" si="201"/>
        <v>73400.242236317616</v>
      </c>
      <c r="JG193" s="531">
        <f t="shared" si="202"/>
        <v>73400.242236317616</v>
      </c>
      <c r="JH193" s="531">
        <f t="shared" si="203"/>
        <v>0</v>
      </c>
      <c r="JI193" s="531">
        <f t="shared" si="204"/>
        <v>0</v>
      </c>
      <c r="JJ193" s="531">
        <f t="shared" si="205"/>
        <v>0</v>
      </c>
      <c r="JK193" s="531">
        <f t="shared" si="206"/>
        <v>0</v>
      </c>
      <c r="JL193" s="531">
        <f t="shared" si="207"/>
        <v>0</v>
      </c>
      <c r="JM193" s="531">
        <f t="shared" si="208"/>
        <v>0</v>
      </c>
      <c r="JN193" s="531">
        <f t="shared" si="209"/>
        <v>0</v>
      </c>
      <c r="JO193" s="531">
        <f t="shared" si="210"/>
        <v>0</v>
      </c>
      <c r="JQ193" s="532">
        <f>IF(EXACT(A193,LCI!A35),LCI!Q35,-1*10^6)</f>
        <v>7.14</v>
      </c>
      <c r="JR193" s="532">
        <f t="shared" si="211"/>
        <v>4308.4658674512011</v>
      </c>
      <c r="JS193" s="532">
        <f t="shared" si="212"/>
        <v>4308.4658674512011</v>
      </c>
      <c r="JT193" s="532">
        <f t="shared" si="213"/>
        <v>219674</v>
      </c>
      <c r="JU193" s="532">
        <f t="shared" si="214"/>
        <v>219674</v>
      </c>
      <c r="JV193" s="532">
        <f t="shared" si="215"/>
        <v>219674</v>
      </c>
      <c r="JW193" s="532">
        <f t="shared" si="216"/>
        <v>0</v>
      </c>
      <c r="JX193" s="532">
        <f t="shared" si="217"/>
        <v>0</v>
      </c>
      <c r="JY193" s="532">
        <f t="shared" si="218"/>
        <v>0</v>
      </c>
      <c r="JZ193" s="532">
        <f t="shared" si="219"/>
        <v>25425.539999999997</v>
      </c>
      <c r="KA193" s="532">
        <f t="shared" si="220"/>
        <v>84252</v>
      </c>
      <c r="KB193" s="532">
        <f t="shared" si="221"/>
        <v>62832</v>
      </c>
      <c r="KC193" s="532">
        <f t="shared" si="222"/>
        <v>2095975.5621792825</v>
      </c>
      <c r="KD193" s="532">
        <f t="shared" si="223"/>
        <v>2095975.5621792825</v>
      </c>
      <c r="KE193" s="532">
        <f t="shared" si="224"/>
        <v>0</v>
      </c>
      <c r="KF193" s="532">
        <f t="shared" si="225"/>
        <v>0</v>
      </c>
      <c r="KG193" s="532">
        <f t="shared" si="226"/>
        <v>0</v>
      </c>
      <c r="KH193" s="532">
        <f t="shared" si="227"/>
        <v>0</v>
      </c>
      <c r="KI193" s="532">
        <f t="shared" si="228"/>
        <v>0</v>
      </c>
      <c r="KJ193" s="532">
        <f t="shared" si="229"/>
        <v>0</v>
      </c>
      <c r="KK193" s="532">
        <f t="shared" si="230"/>
        <v>0</v>
      </c>
      <c r="KL193" s="532">
        <f t="shared" si="231"/>
        <v>0</v>
      </c>
      <c r="KN193" s="533">
        <f>IF(EXACT(A193,LCI!A35),LCI!R35,-1*10^6)</f>
        <v>3.15E-3</v>
      </c>
      <c r="KO193" s="533">
        <f t="shared" si="232"/>
        <v>1.9007937650520006</v>
      </c>
      <c r="KP193" s="533">
        <f t="shared" si="233"/>
        <v>1.9007937650520006</v>
      </c>
      <c r="KQ193" s="533">
        <f t="shared" si="234"/>
        <v>96.915000000000006</v>
      </c>
      <c r="KR193" s="533">
        <f t="shared" si="235"/>
        <v>96.915000000000006</v>
      </c>
      <c r="KS193" s="533">
        <f t="shared" si="236"/>
        <v>96.915000000000006</v>
      </c>
      <c r="KT193" s="533">
        <f t="shared" si="237"/>
        <v>0</v>
      </c>
      <c r="KU193" s="533">
        <f t="shared" si="238"/>
        <v>0</v>
      </c>
      <c r="KV193" s="533">
        <f t="shared" si="239"/>
        <v>0</v>
      </c>
      <c r="KW193" s="533">
        <f t="shared" si="240"/>
        <v>11.21715</v>
      </c>
      <c r="KX193" s="533">
        <f t="shared" si="241"/>
        <v>37.17</v>
      </c>
      <c r="KY193" s="533">
        <f t="shared" si="242"/>
        <v>27.72</v>
      </c>
      <c r="KZ193" s="533">
        <f t="shared" si="243"/>
        <v>924.69510096144825</v>
      </c>
      <c r="LA193" s="533">
        <f t="shared" si="244"/>
        <v>924.69510096144825</v>
      </c>
      <c r="LB193" s="533">
        <f t="shared" si="245"/>
        <v>0</v>
      </c>
      <c r="LC193" s="533">
        <f t="shared" si="246"/>
        <v>0</v>
      </c>
      <c r="LD193" s="533">
        <f t="shared" si="247"/>
        <v>0</v>
      </c>
      <c r="LE193" s="533">
        <f t="shared" si="248"/>
        <v>0</v>
      </c>
      <c r="LF193" s="533">
        <f t="shared" si="249"/>
        <v>0</v>
      </c>
      <c r="LG193" s="533">
        <f t="shared" si="250"/>
        <v>0</v>
      </c>
      <c r="LH193" s="533">
        <f t="shared" si="251"/>
        <v>0</v>
      </c>
      <c r="LI193" s="533">
        <f t="shared" si="252"/>
        <v>0</v>
      </c>
    </row>
    <row r="194" spans="1:321" x14ac:dyDescent="0.25">
      <c r="A194" s="351" t="str">
        <f>LCI!A36</f>
        <v>Phosphoric Acid (kg/yr)</v>
      </c>
      <c r="B194" s="42"/>
      <c r="C194" s="42"/>
      <c r="D194" s="42"/>
      <c r="E194" s="42"/>
      <c r="F194" s="42"/>
      <c r="G194" s="42"/>
      <c r="H194" s="42"/>
      <c r="I194" s="42"/>
      <c r="J194" s="42"/>
      <c r="K194" s="42"/>
      <c r="L194" s="42"/>
      <c r="M194" s="42"/>
      <c r="N194" s="42"/>
      <c r="O194" s="257"/>
      <c r="P194" s="251"/>
      <c r="Q194" s="251"/>
      <c r="R194" s="251"/>
      <c r="S194" s="251"/>
      <c r="T194" s="268"/>
      <c r="U194" s="251"/>
      <c r="V194" s="251"/>
      <c r="X194" s="45">
        <f>IF(EXACT(A194,LCI!A36),LCI!G36,-1*10^6)</f>
        <v>0.8</v>
      </c>
      <c r="Y194" s="47">
        <f t="shared" si="45"/>
        <v>0</v>
      </c>
      <c r="Z194" s="47">
        <f t="shared" si="46"/>
        <v>0</v>
      </c>
      <c r="AA194" s="47">
        <f t="shared" si="47"/>
        <v>0</v>
      </c>
      <c r="AB194" s="47">
        <f t="shared" si="48"/>
        <v>0</v>
      </c>
      <c r="AC194" s="47">
        <f t="shared" si="49"/>
        <v>0</v>
      </c>
      <c r="AD194" s="47">
        <f t="shared" si="291"/>
        <v>0</v>
      </c>
      <c r="AE194" s="47">
        <f t="shared" si="292"/>
        <v>0</v>
      </c>
      <c r="AF194" s="47">
        <f t="shared" si="293"/>
        <v>0</v>
      </c>
      <c r="AG194" s="47">
        <f t="shared" si="294"/>
        <v>0</v>
      </c>
      <c r="AH194" s="47">
        <f t="shared" si="295"/>
        <v>0</v>
      </c>
      <c r="AI194" s="47">
        <f t="shared" si="296"/>
        <v>0</v>
      </c>
      <c r="AJ194" s="47">
        <f t="shared" si="288"/>
        <v>0</v>
      </c>
      <c r="AK194" s="47">
        <f t="shared" si="50"/>
        <v>0</v>
      </c>
      <c r="AL194" s="262">
        <f t="shared" si="51"/>
        <v>0</v>
      </c>
      <c r="AM194" s="260">
        <f t="shared" si="52"/>
        <v>0</v>
      </c>
      <c r="AN194" s="260">
        <f t="shared" si="53"/>
        <v>0</v>
      </c>
      <c r="AO194" s="260">
        <f t="shared" si="54"/>
        <v>0</v>
      </c>
      <c r="AP194" s="260">
        <f t="shared" si="55"/>
        <v>0</v>
      </c>
      <c r="AQ194" s="260">
        <f t="shared" si="56"/>
        <v>0</v>
      </c>
      <c r="AR194" s="260">
        <f t="shared" si="57"/>
        <v>0</v>
      </c>
      <c r="AS194" s="260">
        <f t="shared" si="58"/>
        <v>0</v>
      </c>
      <c r="AU194" s="41">
        <f>IF(EXACT(A194,LCI!A36),LCI!H36,-1*10^6)</f>
        <v>928.98</v>
      </c>
      <c r="AV194" s="71">
        <f t="shared" si="9"/>
        <v>0</v>
      </c>
      <c r="AW194" s="71">
        <f t="shared" si="10"/>
        <v>0</v>
      </c>
      <c r="AX194" s="71">
        <f t="shared" si="11"/>
        <v>0</v>
      </c>
      <c r="AY194" s="71">
        <f t="shared" si="12"/>
        <v>0</v>
      </c>
      <c r="AZ194" s="71">
        <f t="shared" si="13"/>
        <v>0</v>
      </c>
      <c r="BA194" s="71">
        <f t="shared" si="14"/>
        <v>0</v>
      </c>
      <c r="BB194" s="71">
        <f t="shared" si="15"/>
        <v>0</v>
      </c>
      <c r="BC194" s="71">
        <f t="shared" si="16"/>
        <v>0</v>
      </c>
      <c r="BD194" s="520">
        <f t="shared" si="17"/>
        <v>0</v>
      </c>
      <c r="BE194" s="521">
        <f t="shared" si="18"/>
        <v>0</v>
      </c>
      <c r="BF194" s="71">
        <f t="shared" si="19"/>
        <v>0</v>
      </c>
      <c r="BG194" s="521">
        <f t="shared" si="278"/>
        <v>0</v>
      </c>
      <c r="BH194" s="529">
        <f t="shared" si="263"/>
        <v>0</v>
      </c>
      <c r="BI194" s="71">
        <f t="shared" si="254"/>
        <v>0</v>
      </c>
      <c r="BJ194" s="71">
        <f t="shared" si="255"/>
        <v>0</v>
      </c>
      <c r="BK194" s="71">
        <f t="shared" si="256"/>
        <v>0</v>
      </c>
      <c r="BL194" s="71">
        <f t="shared" si="257"/>
        <v>0</v>
      </c>
      <c r="BM194" s="71">
        <f t="shared" si="258"/>
        <v>0</v>
      </c>
      <c r="BN194" s="71">
        <f t="shared" si="259"/>
        <v>0</v>
      </c>
      <c r="BO194" s="71">
        <f t="shared" si="260"/>
        <v>0</v>
      </c>
      <c r="BP194" s="71">
        <f t="shared" si="261"/>
        <v>0</v>
      </c>
      <c r="BR194" s="507">
        <f>IF(EXACT(A194,LCI!A36),LCI!I36,-1*10^6)</f>
        <v>1.2529999999999999E-2</v>
      </c>
      <c r="BS194" s="507">
        <f t="shared" si="59"/>
        <v>0</v>
      </c>
      <c r="BT194" s="507">
        <f t="shared" si="60"/>
        <v>0</v>
      </c>
      <c r="BU194" s="507">
        <f t="shared" si="60"/>
        <v>0</v>
      </c>
      <c r="BV194" s="507">
        <f t="shared" si="60"/>
        <v>0</v>
      </c>
      <c r="BW194" s="507">
        <f t="shared" si="60"/>
        <v>0</v>
      </c>
      <c r="BX194" s="507">
        <f t="shared" si="60"/>
        <v>0</v>
      </c>
      <c r="BY194" s="507">
        <f t="shared" si="60"/>
        <v>0</v>
      </c>
      <c r="BZ194" s="507">
        <f t="shared" si="280"/>
        <v>0</v>
      </c>
      <c r="CA194" s="507">
        <f t="shared" si="280"/>
        <v>0</v>
      </c>
      <c r="CB194" s="507">
        <f t="shared" si="280"/>
        <v>0</v>
      </c>
      <c r="CC194" s="507">
        <f t="shared" si="280"/>
        <v>0</v>
      </c>
      <c r="CD194" s="507">
        <f t="shared" si="280"/>
        <v>0</v>
      </c>
      <c r="CE194" s="507">
        <f t="shared" si="280"/>
        <v>0</v>
      </c>
      <c r="CF194" s="507">
        <f t="shared" si="281"/>
        <v>0</v>
      </c>
      <c r="CG194" s="507">
        <f t="shared" si="281"/>
        <v>0</v>
      </c>
      <c r="CH194" s="507">
        <f t="shared" si="281"/>
        <v>0</v>
      </c>
      <c r="CI194" s="507">
        <f t="shared" si="281"/>
        <v>0</v>
      </c>
      <c r="CJ194" s="507">
        <f t="shared" si="276"/>
        <v>0</v>
      </c>
      <c r="CK194" s="507">
        <f t="shared" si="61"/>
        <v>0</v>
      </c>
      <c r="CL194" s="507">
        <f t="shared" si="61"/>
        <v>0</v>
      </c>
      <c r="CM194" s="507">
        <f t="shared" si="61"/>
        <v>0</v>
      </c>
      <c r="CO194" s="511">
        <f>IF(EXACT(A194,LCI!A36),LCI!F36,-1*10^6)</f>
        <v>0</v>
      </c>
      <c r="CP194" s="511">
        <f t="shared" si="62"/>
        <v>0</v>
      </c>
      <c r="CQ194" s="511">
        <f t="shared" si="62"/>
        <v>0</v>
      </c>
      <c r="CR194" s="511">
        <f t="shared" si="62"/>
        <v>0</v>
      </c>
      <c r="CS194" s="511">
        <f t="shared" si="62"/>
        <v>0</v>
      </c>
      <c r="CT194" s="511">
        <f t="shared" si="62"/>
        <v>0</v>
      </c>
      <c r="CU194" s="511">
        <f t="shared" si="62"/>
        <v>0</v>
      </c>
      <c r="CV194" s="511">
        <f t="shared" si="282"/>
        <v>0</v>
      </c>
      <c r="CW194" s="511">
        <f t="shared" si="282"/>
        <v>0</v>
      </c>
      <c r="CX194" s="511">
        <f t="shared" si="282"/>
        <v>0</v>
      </c>
      <c r="CY194" s="511">
        <f t="shared" si="282"/>
        <v>0</v>
      </c>
      <c r="CZ194" s="511">
        <f t="shared" si="282"/>
        <v>0</v>
      </c>
      <c r="DA194" s="511">
        <f t="shared" si="282"/>
        <v>0</v>
      </c>
      <c r="DB194" s="511">
        <f t="shared" si="283"/>
        <v>0</v>
      </c>
      <c r="DC194" s="511">
        <f t="shared" si="283"/>
        <v>0</v>
      </c>
      <c r="DD194" s="511">
        <f t="shared" si="283"/>
        <v>0</v>
      </c>
      <c r="DE194" s="511">
        <f t="shared" si="283"/>
        <v>0</v>
      </c>
      <c r="DF194" s="511">
        <f t="shared" si="275"/>
        <v>0</v>
      </c>
      <c r="DG194" s="511">
        <f t="shared" si="63"/>
        <v>0</v>
      </c>
      <c r="DH194" s="511">
        <f t="shared" si="63"/>
        <v>0</v>
      </c>
      <c r="DI194" s="511">
        <f t="shared" si="63"/>
        <v>0</v>
      </c>
      <c r="DJ194" s="511">
        <f t="shared" si="63"/>
        <v>0</v>
      </c>
      <c r="DL194" s="530">
        <f>IF(EXACT(A194,LCI!A36),LCI!J36,-1*10^6)</f>
        <v>1.372E-2</v>
      </c>
      <c r="DM194" s="530">
        <f t="shared" si="64"/>
        <v>0</v>
      </c>
      <c r="DN194" s="530">
        <f t="shared" si="65"/>
        <v>0</v>
      </c>
      <c r="DO194" s="530">
        <f t="shared" si="66"/>
        <v>0</v>
      </c>
      <c r="DP194" s="530">
        <f t="shared" si="67"/>
        <v>0</v>
      </c>
      <c r="DQ194" s="530">
        <f t="shared" si="68"/>
        <v>0</v>
      </c>
      <c r="DR194" s="530">
        <f t="shared" si="69"/>
        <v>0</v>
      </c>
      <c r="DS194" s="530">
        <f t="shared" si="70"/>
        <v>0</v>
      </c>
      <c r="DT194" s="530">
        <f t="shared" si="71"/>
        <v>0</v>
      </c>
      <c r="DU194" s="530">
        <f t="shared" si="72"/>
        <v>0</v>
      </c>
      <c r="DV194" s="530">
        <f t="shared" si="73"/>
        <v>0</v>
      </c>
      <c r="DW194" s="530">
        <f t="shared" si="74"/>
        <v>0</v>
      </c>
      <c r="DX194" s="530">
        <f t="shared" si="75"/>
        <v>0</v>
      </c>
      <c r="DY194" s="530">
        <f t="shared" si="76"/>
        <v>0</v>
      </c>
      <c r="DZ194" s="530">
        <f t="shared" si="77"/>
        <v>0</v>
      </c>
      <c r="EA194" s="530">
        <f t="shared" si="78"/>
        <v>0</v>
      </c>
      <c r="EB194" s="530">
        <f t="shared" si="79"/>
        <v>0</v>
      </c>
      <c r="EC194" s="530">
        <f t="shared" si="80"/>
        <v>0</v>
      </c>
      <c r="ED194" s="530">
        <f t="shared" si="81"/>
        <v>0</v>
      </c>
      <c r="EE194" s="530">
        <f t="shared" si="82"/>
        <v>0</v>
      </c>
      <c r="EF194" s="530">
        <f t="shared" si="83"/>
        <v>0</v>
      </c>
      <c r="EG194" s="530">
        <f t="shared" si="84"/>
        <v>0</v>
      </c>
      <c r="EI194" s="535">
        <f>IF(EXACT(A194,LCI!A36),LCI!K36,-1*10^6)</f>
        <v>13.8354</v>
      </c>
      <c r="EJ194" s="531">
        <f t="shared" si="85"/>
        <v>0</v>
      </c>
      <c r="EK194" s="536">
        <f t="shared" si="86"/>
        <v>0</v>
      </c>
      <c r="EL194" s="531">
        <f t="shared" si="87"/>
        <v>0</v>
      </c>
      <c r="EM194" s="531">
        <f t="shared" si="88"/>
        <v>0</v>
      </c>
      <c r="EN194" s="531">
        <f t="shared" si="89"/>
        <v>0</v>
      </c>
      <c r="EO194" s="531">
        <f t="shared" si="90"/>
        <v>0</v>
      </c>
      <c r="EP194" s="531">
        <f t="shared" si="91"/>
        <v>0</v>
      </c>
      <c r="EQ194" s="531">
        <f t="shared" si="92"/>
        <v>0</v>
      </c>
      <c r="ER194" s="531">
        <f t="shared" si="93"/>
        <v>0</v>
      </c>
      <c r="ES194" s="531">
        <f t="shared" si="94"/>
        <v>0</v>
      </c>
      <c r="ET194" s="531">
        <f t="shared" si="95"/>
        <v>0</v>
      </c>
      <c r="EU194" s="531">
        <f t="shared" si="96"/>
        <v>0</v>
      </c>
      <c r="EV194" s="531">
        <f t="shared" si="97"/>
        <v>0</v>
      </c>
      <c r="EW194" s="531">
        <f t="shared" si="98"/>
        <v>0</v>
      </c>
      <c r="EX194" s="531">
        <f t="shared" si="99"/>
        <v>0</v>
      </c>
      <c r="EY194" s="531">
        <f t="shared" si="100"/>
        <v>0</v>
      </c>
      <c r="EZ194" s="531">
        <f t="shared" si="101"/>
        <v>0</v>
      </c>
      <c r="FA194" s="531">
        <f t="shared" si="102"/>
        <v>0</v>
      </c>
      <c r="FB194" s="531">
        <f t="shared" si="103"/>
        <v>0</v>
      </c>
      <c r="FC194" s="531">
        <f t="shared" si="104"/>
        <v>0</v>
      </c>
      <c r="FD194" s="531">
        <f t="shared" si="105"/>
        <v>0</v>
      </c>
      <c r="FF194" s="532">
        <f>IF(EXACT(A194,LCI!A36),LCI!L36,-1*10^6)</f>
        <v>1.0919999999999999E-2</v>
      </c>
      <c r="FG194" s="532">
        <f t="shared" si="106"/>
        <v>0</v>
      </c>
      <c r="FH194" s="532">
        <f t="shared" si="107"/>
        <v>0</v>
      </c>
      <c r="FI194" s="532">
        <f t="shared" si="108"/>
        <v>0</v>
      </c>
      <c r="FJ194" s="532">
        <f t="shared" si="109"/>
        <v>0</v>
      </c>
      <c r="FK194" s="532">
        <f t="shared" si="110"/>
        <v>0</v>
      </c>
      <c r="FL194" s="532">
        <f t="shared" si="111"/>
        <v>0</v>
      </c>
      <c r="FM194" s="532">
        <f t="shared" si="112"/>
        <v>0</v>
      </c>
      <c r="FN194" s="532">
        <f t="shared" si="113"/>
        <v>0</v>
      </c>
      <c r="FO194" s="532">
        <f t="shared" si="114"/>
        <v>0</v>
      </c>
      <c r="FP194" s="532">
        <f t="shared" si="115"/>
        <v>0</v>
      </c>
      <c r="FQ194" s="532">
        <f t="shared" si="116"/>
        <v>0</v>
      </c>
      <c r="FR194" s="532">
        <f t="shared" si="117"/>
        <v>0</v>
      </c>
      <c r="FS194" s="532">
        <f t="shared" si="118"/>
        <v>0</v>
      </c>
      <c r="FT194" s="532">
        <f t="shared" si="119"/>
        <v>0</v>
      </c>
      <c r="FU194" s="532">
        <f t="shared" si="120"/>
        <v>0</v>
      </c>
      <c r="FV194" s="532">
        <f t="shared" si="121"/>
        <v>0</v>
      </c>
      <c r="FW194" s="532">
        <f t="shared" si="122"/>
        <v>0</v>
      </c>
      <c r="FX194" s="532">
        <f t="shared" si="123"/>
        <v>0</v>
      </c>
      <c r="FY194" s="532">
        <f t="shared" si="124"/>
        <v>0</v>
      </c>
      <c r="FZ194" s="532">
        <f t="shared" si="125"/>
        <v>0</v>
      </c>
      <c r="GA194" s="532">
        <f t="shared" si="126"/>
        <v>0</v>
      </c>
      <c r="GC194" s="533">
        <f>IF(EXACT(A194,LCI!A36),LCI!M36,-1*10^6)</f>
        <v>1.24E-7</v>
      </c>
      <c r="GD194" s="533">
        <f t="shared" si="127"/>
        <v>0</v>
      </c>
      <c r="GE194" s="533">
        <f t="shared" si="128"/>
        <v>0</v>
      </c>
      <c r="GF194" s="533">
        <f t="shared" si="129"/>
        <v>0</v>
      </c>
      <c r="GG194" s="533">
        <f t="shared" si="130"/>
        <v>0</v>
      </c>
      <c r="GH194" s="533">
        <f t="shared" si="131"/>
        <v>0</v>
      </c>
      <c r="GI194" s="533">
        <f t="shared" si="132"/>
        <v>0</v>
      </c>
      <c r="GJ194" s="533">
        <f t="shared" si="133"/>
        <v>0</v>
      </c>
      <c r="GK194" s="533">
        <f t="shared" si="134"/>
        <v>0</v>
      </c>
      <c r="GL194" s="533">
        <f t="shared" si="135"/>
        <v>0</v>
      </c>
      <c r="GM194" s="533">
        <f t="shared" si="136"/>
        <v>0</v>
      </c>
      <c r="GN194" s="533">
        <f t="shared" si="137"/>
        <v>0</v>
      </c>
      <c r="GO194" s="533">
        <f t="shared" si="138"/>
        <v>0</v>
      </c>
      <c r="GP194" s="533">
        <f t="shared" si="139"/>
        <v>0</v>
      </c>
      <c r="GQ194" s="533">
        <f t="shared" si="140"/>
        <v>0</v>
      </c>
      <c r="GR194" s="533">
        <f t="shared" si="141"/>
        <v>0</v>
      </c>
      <c r="GS194" s="533">
        <f t="shared" si="142"/>
        <v>0</v>
      </c>
      <c r="GT194" s="533">
        <f t="shared" si="143"/>
        <v>0</v>
      </c>
      <c r="GU194" s="533">
        <f t="shared" si="144"/>
        <v>0</v>
      </c>
      <c r="GV194" s="533">
        <f t="shared" si="145"/>
        <v>0</v>
      </c>
      <c r="GW194" s="533">
        <f t="shared" si="146"/>
        <v>0</v>
      </c>
      <c r="GX194" s="533">
        <f t="shared" si="147"/>
        <v>0</v>
      </c>
      <c r="GZ194" s="511">
        <f>IF(EXACT(A194,LCI!A36),LCI!N36,-1*10^6)</f>
        <v>5.6400000000000002E-7</v>
      </c>
      <c r="HA194" s="511">
        <f t="shared" si="148"/>
        <v>0</v>
      </c>
      <c r="HB194" s="511">
        <f t="shared" si="149"/>
        <v>0</v>
      </c>
      <c r="HC194" s="511">
        <f t="shared" si="150"/>
        <v>0</v>
      </c>
      <c r="HD194" s="511">
        <f t="shared" si="151"/>
        <v>0</v>
      </c>
      <c r="HE194" s="511">
        <f t="shared" si="152"/>
        <v>0</v>
      </c>
      <c r="HF194" s="511">
        <f t="shared" si="153"/>
        <v>0</v>
      </c>
      <c r="HG194" s="511">
        <f t="shared" si="154"/>
        <v>0</v>
      </c>
      <c r="HH194" s="511">
        <f t="shared" si="155"/>
        <v>0</v>
      </c>
      <c r="HI194" s="511">
        <f t="shared" si="156"/>
        <v>0</v>
      </c>
      <c r="HJ194" s="511">
        <f t="shared" si="157"/>
        <v>0</v>
      </c>
      <c r="HK194" s="511">
        <f t="shared" si="158"/>
        <v>0</v>
      </c>
      <c r="HL194" s="511">
        <f t="shared" si="159"/>
        <v>0</v>
      </c>
      <c r="HM194" s="511">
        <f t="shared" si="160"/>
        <v>0</v>
      </c>
      <c r="HN194" s="511">
        <f t="shared" si="161"/>
        <v>0</v>
      </c>
      <c r="HO194" s="511">
        <f t="shared" si="162"/>
        <v>0</v>
      </c>
      <c r="HP194" s="511">
        <f t="shared" si="163"/>
        <v>0</v>
      </c>
      <c r="HQ194" s="511">
        <f t="shared" si="164"/>
        <v>0</v>
      </c>
      <c r="HR194" s="511">
        <f t="shared" si="165"/>
        <v>0</v>
      </c>
      <c r="HS194" s="511">
        <f t="shared" si="166"/>
        <v>0</v>
      </c>
      <c r="HT194" s="511">
        <f t="shared" si="167"/>
        <v>0</v>
      </c>
      <c r="HU194" s="511">
        <f t="shared" si="168"/>
        <v>0</v>
      </c>
      <c r="HW194" s="534">
        <f>IF(EXACT(A194,LCI!A36),LCI!O36,-1*10^6)</f>
        <v>1.2800000000000001E-7</v>
      </c>
      <c r="HX194" s="534">
        <f t="shared" si="169"/>
        <v>0</v>
      </c>
      <c r="HY194" s="534">
        <f t="shared" si="170"/>
        <v>0</v>
      </c>
      <c r="HZ194" s="534">
        <f t="shared" si="171"/>
        <v>0</v>
      </c>
      <c r="IA194" s="534">
        <f t="shared" si="172"/>
        <v>0</v>
      </c>
      <c r="IB194" s="534">
        <f t="shared" si="173"/>
        <v>0</v>
      </c>
      <c r="IC194" s="534">
        <f t="shared" si="174"/>
        <v>0</v>
      </c>
      <c r="ID194" s="534">
        <f t="shared" si="175"/>
        <v>0</v>
      </c>
      <c r="IE194" s="534">
        <f t="shared" si="176"/>
        <v>0</v>
      </c>
      <c r="IF194" s="534">
        <f t="shared" si="177"/>
        <v>0</v>
      </c>
      <c r="IG194" s="534">
        <f t="shared" si="178"/>
        <v>0</v>
      </c>
      <c r="IH194" s="534">
        <f t="shared" si="179"/>
        <v>0</v>
      </c>
      <c r="II194" s="534">
        <f t="shared" si="180"/>
        <v>0</v>
      </c>
      <c r="IJ194" s="534">
        <f t="shared" si="181"/>
        <v>0</v>
      </c>
      <c r="IK194" s="534">
        <f t="shared" si="182"/>
        <v>0</v>
      </c>
      <c r="IL194" s="534">
        <f t="shared" si="183"/>
        <v>0</v>
      </c>
      <c r="IM194" s="534">
        <f t="shared" si="184"/>
        <v>0</v>
      </c>
      <c r="IN194" s="534">
        <f t="shared" si="185"/>
        <v>0</v>
      </c>
      <c r="IO194" s="534">
        <f t="shared" si="186"/>
        <v>0</v>
      </c>
      <c r="IP194" s="534">
        <f t="shared" si="187"/>
        <v>0</v>
      </c>
      <c r="IQ194" s="534">
        <f t="shared" si="188"/>
        <v>0</v>
      </c>
      <c r="IR194" s="534">
        <f t="shared" si="189"/>
        <v>0</v>
      </c>
      <c r="IT194" s="531">
        <f>IF(EXACT(A194,LCI!A36),LCI!P36,-1*10^6)</f>
        <v>7.7929999999999999E-2</v>
      </c>
      <c r="IU194" s="531">
        <f t="shared" si="190"/>
        <v>0</v>
      </c>
      <c r="IV194" s="531">
        <f t="shared" si="191"/>
        <v>0</v>
      </c>
      <c r="IW194" s="531">
        <f t="shared" si="192"/>
        <v>0</v>
      </c>
      <c r="IX194" s="531">
        <f t="shared" si="193"/>
        <v>0</v>
      </c>
      <c r="IY194" s="531">
        <f t="shared" si="194"/>
        <v>0</v>
      </c>
      <c r="IZ194" s="531">
        <f t="shared" si="195"/>
        <v>0</v>
      </c>
      <c r="JA194" s="531">
        <f t="shared" si="196"/>
        <v>0</v>
      </c>
      <c r="JB194" s="531">
        <f t="shared" si="197"/>
        <v>0</v>
      </c>
      <c r="JC194" s="531">
        <f t="shared" si="198"/>
        <v>0</v>
      </c>
      <c r="JD194" s="531">
        <f t="shared" si="199"/>
        <v>0</v>
      </c>
      <c r="JE194" s="531">
        <f t="shared" si="200"/>
        <v>0</v>
      </c>
      <c r="JF194" s="531">
        <f t="shared" si="201"/>
        <v>0</v>
      </c>
      <c r="JG194" s="531">
        <f t="shared" si="202"/>
        <v>0</v>
      </c>
      <c r="JH194" s="531">
        <f t="shared" si="203"/>
        <v>0</v>
      </c>
      <c r="JI194" s="531">
        <f t="shared" si="204"/>
        <v>0</v>
      </c>
      <c r="JJ194" s="531">
        <f t="shared" si="205"/>
        <v>0</v>
      </c>
      <c r="JK194" s="531">
        <f t="shared" si="206"/>
        <v>0</v>
      </c>
      <c r="JL194" s="531">
        <f t="shared" si="207"/>
        <v>0</v>
      </c>
      <c r="JM194" s="531">
        <f t="shared" si="208"/>
        <v>0</v>
      </c>
      <c r="JN194" s="531">
        <f t="shared" si="209"/>
        <v>0</v>
      </c>
      <c r="JO194" s="531">
        <f t="shared" si="210"/>
        <v>0</v>
      </c>
      <c r="JQ194" s="532">
        <f>IF(EXACT(A194,LCI!A36),LCI!Q36,-1*10^6)</f>
        <v>1.6417200000000001</v>
      </c>
      <c r="JR194" s="532">
        <f t="shared" si="211"/>
        <v>0</v>
      </c>
      <c r="JS194" s="532">
        <f t="shared" si="212"/>
        <v>0</v>
      </c>
      <c r="JT194" s="532">
        <f t="shared" si="213"/>
        <v>0</v>
      </c>
      <c r="JU194" s="532">
        <f t="shared" si="214"/>
        <v>0</v>
      </c>
      <c r="JV194" s="532">
        <f t="shared" si="215"/>
        <v>0</v>
      </c>
      <c r="JW194" s="532">
        <f t="shared" si="216"/>
        <v>0</v>
      </c>
      <c r="JX194" s="532">
        <f t="shared" si="217"/>
        <v>0</v>
      </c>
      <c r="JY194" s="532">
        <f t="shared" si="218"/>
        <v>0</v>
      </c>
      <c r="JZ194" s="532">
        <f t="shared" si="219"/>
        <v>0</v>
      </c>
      <c r="KA194" s="532">
        <f t="shared" si="220"/>
        <v>0</v>
      </c>
      <c r="KB194" s="532">
        <f t="shared" si="221"/>
        <v>0</v>
      </c>
      <c r="KC194" s="532">
        <f t="shared" si="222"/>
        <v>0</v>
      </c>
      <c r="KD194" s="532">
        <f t="shared" si="223"/>
        <v>0</v>
      </c>
      <c r="KE194" s="532">
        <f t="shared" si="224"/>
        <v>0</v>
      </c>
      <c r="KF194" s="532">
        <f t="shared" si="225"/>
        <v>0</v>
      </c>
      <c r="KG194" s="532">
        <f t="shared" si="226"/>
        <v>0</v>
      </c>
      <c r="KH194" s="532">
        <f t="shared" si="227"/>
        <v>0</v>
      </c>
      <c r="KI194" s="532">
        <f t="shared" si="228"/>
        <v>0</v>
      </c>
      <c r="KJ194" s="532">
        <f t="shared" si="229"/>
        <v>0</v>
      </c>
      <c r="KK194" s="532">
        <f t="shared" si="230"/>
        <v>0</v>
      </c>
      <c r="KL194" s="532">
        <f t="shared" si="231"/>
        <v>0</v>
      </c>
      <c r="KN194" s="533">
        <f>IF(EXACT(A194,LCI!A36),LCI!R36,-1*10^6)</f>
        <v>1.4400000000000001E-3</v>
      </c>
      <c r="KO194" s="533">
        <f t="shared" si="232"/>
        <v>0</v>
      </c>
      <c r="KP194" s="533">
        <f t="shared" si="233"/>
        <v>0</v>
      </c>
      <c r="KQ194" s="533">
        <f t="shared" si="234"/>
        <v>0</v>
      </c>
      <c r="KR194" s="533">
        <f t="shared" si="235"/>
        <v>0</v>
      </c>
      <c r="KS194" s="533">
        <f t="shared" si="236"/>
        <v>0</v>
      </c>
      <c r="KT194" s="533">
        <f t="shared" si="237"/>
        <v>0</v>
      </c>
      <c r="KU194" s="533">
        <f t="shared" si="238"/>
        <v>0</v>
      </c>
      <c r="KV194" s="533">
        <f t="shared" si="239"/>
        <v>0</v>
      </c>
      <c r="KW194" s="533">
        <f t="shared" si="240"/>
        <v>0</v>
      </c>
      <c r="KX194" s="533">
        <f t="shared" si="241"/>
        <v>0</v>
      </c>
      <c r="KY194" s="533">
        <f t="shared" si="242"/>
        <v>0</v>
      </c>
      <c r="KZ194" s="533">
        <f t="shared" si="243"/>
        <v>0</v>
      </c>
      <c r="LA194" s="533">
        <f t="shared" si="244"/>
        <v>0</v>
      </c>
      <c r="LB194" s="533">
        <f t="shared" si="245"/>
        <v>0</v>
      </c>
      <c r="LC194" s="533">
        <f t="shared" si="246"/>
        <v>0</v>
      </c>
      <c r="LD194" s="533">
        <f t="shared" si="247"/>
        <v>0</v>
      </c>
      <c r="LE194" s="533">
        <f t="shared" si="248"/>
        <v>0</v>
      </c>
      <c r="LF194" s="533">
        <f t="shared" si="249"/>
        <v>0</v>
      </c>
      <c r="LG194" s="533">
        <f t="shared" si="250"/>
        <v>0</v>
      </c>
      <c r="LH194" s="533">
        <f t="shared" si="251"/>
        <v>0</v>
      </c>
      <c r="LI194" s="533">
        <f t="shared" si="252"/>
        <v>0</v>
      </c>
    </row>
    <row r="195" spans="1:321" x14ac:dyDescent="0.25">
      <c r="A195" s="14" t="str">
        <f>LCI!A37</f>
        <v>Phosphorus in Fertilizer (kg/yr)</v>
      </c>
      <c r="B195" s="42">
        <f>B24</f>
        <v>1074.2693132241131</v>
      </c>
      <c r="C195" s="42">
        <f t="shared" ref="C195:P195" si="313">C24</f>
        <v>1074.2693132241131</v>
      </c>
      <c r="D195" s="42">
        <f t="shared" si="313"/>
        <v>4583.3333333333339</v>
      </c>
      <c r="E195" s="42">
        <f t="shared" si="313"/>
        <v>4583.3333333333339</v>
      </c>
      <c r="F195" s="42">
        <f t="shared" si="313"/>
        <v>4583.3333333333339</v>
      </c>
      <c r="G195" s="42">
        <f t="shared" si="313"/>
        <v>0</v>
      </c>
      <c r="H195" s="42">
        <f t="shared" si="313"/>
        <v>0</v>
      </c>
      <c r="I195" s="42">
        <f t="shared" si="313"/>
        <v>0</v>
      </c>
      <c r="J195" s="42">
        <f t="shared" si="313"/>
        <v>350</v>
      </c>
      <c r="K195" s="42">
        <f>K24</f>
        <v>2225</v>
      </c>
      <c r="L195" s="42">
        <f>L24</f>
        <v>1650</v>
      </c>
      <c r="M195" s="42">
        <f t="shared" si="313"/>
        <v>22865.658797615135</v>
      </c>
      <c r="N195" s="42">
        <f t="shared" si="313"/>
        <v>22865.658797615135</v>
      </c>
      <c r="O195" s="257">
        <f t="shared" si="313"/>
        <v>0</v>
      </c>
      <c r="P195" s="251">
        <f t="shared" si="313"/>
        <v>0</v>
      </c>
      <c r="Q195" s="251"/>
      <c r="R195" s="251"/>
      <c r="S195" s="251"/>
      <c r="T195" s="268"/>
      <c r="U195" s="251"/>
      <c r="V195" s="251"/>
      <c r="X195" s="45">
        <f>IF(EXACT(A195,LCI!A37),LCI!G37,-1*10^6)</f>
        <v>0.66236128999999999</v>
      </c>
      <c r="Y195" s="47">
        <f t="shared" si="45"/>
        <v>711.55440811453764</v>
      </c>
      <c r="Z195" s="47">
        <f t="shared" si="46"/>
        <v>711.55440811453764</v>
      </c>
      <c r="AA195" s="47">
        <f t="shared" si="47"/>
        <v>3035.8225791666669</v>
      </c>
      <c r="AB195" s="47">
        <f t="shared" si="48"/>
        <v>3035.8225791666669</v>
      </c>
      <c r="AC195" s="47">
        <f t="shared" si="49"/>
        <v>3035.8225791666669</v>
      </c>
      <c r="AD195" s="47">
        <f t="shared" si="291"/>
        <v>0</v>
      </c>
      <c r="AE195" s="47">
        <f t="shared" si="292"/>
        <v>0</v>
      </c>
      <c r="AF195" s="47">
        <f t="shared" si="293"/>
        <v>0</v>
      </c>
      <c r="AG195" s="47">
        <f t="shared" si="294"/>
        <v>231.82645149999999</v>
      </c>
      <c r="AH195" s="47">
        <f t="shared" si="295"/>
        <v>1473.7538702500001</v>
      </c>
      <c r="AI195" s="47">
        <f t="shared" si="296"/>
        <v>1092.8961285</v>
      </c>
      <c r="AJ195" s="47">
        <f t="shared" si="288"/>
        <v>15145.32725788821</v>
      </c>
      <c r="AK195" s="47">
        <f t="shared" si="50"/>
        <v>15145.32725788821</v>
      </c>
      <c r="AL195" s="262">
        <f t="shared" si="51"/>
        <v>0</v>
      </c>
      <c r="AM195" s="260">
        <f t="shared" si="52"/>
        <v>0</v>
      </c>
      <c r="AN195" s="260">
        <f t="shared" si="53"/>
        <v>0</v>
      </c>
      <c r="AO195" s="260">
        <f t="shared" si="54"/>
        <v>0</v>
      </c>
      <c r="AP195" s="260">
        <f t="shared" si="55"/>
        <v>0</v>
      </c>
      <c r="AQ195" s="260">
        <f t="shared" si="56"/>
        <v>0</v>
      </c>
      <c r="AR195" s="260">
        <f t="shared" si="57"/>
        <v>0</v>
      </c>
      <c r="AS195" s="260">
        <f t="shared" si="58"/>
        <v>0</v>
      </c>
      <c r="AU195" s="41">
        <f>IF(EXACT(A195,LCI!A37),LCI!H37,-1*10^6)</f>
        <v>3097.81</v>
      </c>
      <c r="AV195" s="71">
        <f t="shared" si="9"/>
        <v>3327882.2211987898</v>
      </c>
      <c r="AW195" s="71">
        <f t="shared" si="10"/>
        <v>3327882.2211987898</v>
      </c>
      <c r="AX195" s="71">
        <f t="shared" si="11"/>
        <v>14198295.833333336</v>
      </c>
      <c r="AY195" s="71">
        <f t="shared" si="12"/>
        <v>14198295.833333336</v>
      </c>
      <c r="AZ195" s="71">
        <f t="shared" si="13"/>
        <v>14198295.833333336</v>
      </c>
      <c r="BA195" s="71">
        <f t="shared" si="14"/>
        <v>0</v>
      </c>
      <c r="BB195" s="71">
        <f t="shared" si="15"/>
        <v>0</v>
      </c>
      <c r="BC195" s="71">
        <f t="shared" si="16"/>
        <v>0</v>
      </c>
      <c r="BD195" s="520">
        <f t="shared" si="17"/>
        <v>1084233.5</v>
      </c>
      <c r="BE195" s="521">
        <f t="shared" si="18"/>
        <v>6892627.25</v>
      </c>
      <c r="BF195" s="71">
        <f t="shared" si="19"/>
        <v>5111386.5</v>
      </c>
      <c r="BG195" s="521">
        <f t="shared" si="278"/>
        <v>70833466.479840145</v>
      </c>
      <c r="BH195" s="529">
        <f t="shared" si="263"/>
        <v>70833466.479840145</v>
      </c>
      <c r="BI195" s="71">
        <f t="shared" si="254"/>
        <v>0</v>
      </c>
      <c r="BJ195" s="71">
        <f t="shared" si="255"/>
        <v>0</v>
      </c>
      <c r="BK195" s="71">
        <f t="shared" si="256"/>
        <v>0</v>
      </c>
      <c r="BL195" s="71">
        <f t="shared" si="257"/>
        <v>0</v>
      </c>
      <c r="BM195" s="71">
        <f t="shared" si="258"/>
        <v>0</v>
      </c>
      <c r="BN195" s="71">
        <f t="shared" si="259"/>
        <v>0</v>
      </c>
      <c r="BO195" s="71">
        <f t="shared" si="260"/>
        <v>0</v>
      </c>
      <c r="BP195" s="71">
        <f t="shared" si="261"/>
        <v>0</v>
      </c>
      <c r="BR195" s="507">
        <f>IF(EXACT(A195,LCI!A37),LCI!I37,-1*10^6)</f>
        <v>1.7399999999999999E-2</v>
      </c>
      <c r="BS195" s="507">
        <f t="shared" si="59"/>
        <v>18.692286050099568</v>
      </c>
      <c r="BT195" s="507">
        <f t="shared" si="60"/>
        <v>18.692286050099568</v>
      </c>
      <c r="BU195" s="507">
        <f t="shared" si="60"/>
        <v>79.75</v>
      </c>
      <c r="BV195" s="507">
        <f t="shared" si="60"/>
        <v>79.75</v>
      </c>
      <c r="BW195" s="507">
        <f t="shared" si="60"/>
        <v>79.75</v>
      </c>
      <c r="BX195" s="507">
        <f t="shared" si="60"/>
        <v>0</v>
      </c>
      <c r="BY195" s="507">
        <f t="shared" si="60"/>
        <v>0</v>
      </c>
      <c r="BZ195" s="507">
        <f t="shared" si="280"/>
        <v>0</v>
      </c>
      <c r="CA195" s="507">
        <f t="shared" si="280"/>
        <v>6.09</v>
      </c>
      <c r="CB195" s="507">
        <f t="shared" si="280"/>
        <v>38.714999999999996</v>
      </c>
      <c r="CC195" s="507">
        <f t="shared" si="280"/>
        <v>28.709999999999997</v>
      </c>
      <c r="CD195" s="507">
        <f t="shared" si="280"/>
        <v>397.86246307850331</v>
      </c>
      <c r="CE195" s="507">
        <f t="shared" si="280"/>
        <v>397.86246307850331</v>
      </c>
      <c r="CF195" s="507">
        <f t="shared" si="281"/>
        <v>0</v>
      </c>
      <c r="CG195" s="507">
        <f t="shared" si="281"/>
        <v>0</v>
      </c>
      <c r="CH195" s="507">
        <f t="shared" si="281"/>
        <v>0</v>
      </c>
      <c r="CI195" s="507">
        <f t="shared" si="281"/>
        <v>0</v>
      </c>
      <c r="CJ195" s="507">
        <f t="shared" si="276"/>
        <v>0</v>
      </c>
      <c r="CK195" s="507">
        <f t="shared" si="61"/>
        <v>0</v>
      </c>
      <c r="CL195" s="507">
        <f t="shared" si="61"/>
        <v>0</v>
      </c>
      <c r="CM195" s="507">
        <f t="shared" si="61"/>
        <v>0</v>
      </c>
      <c r="CO195" s="511">
        <f>IF(EXACT(A195,LCI!A37),LCI!F37,-1*10^6)</f>
        <v>96.88064516</v>
      </c>
      <c r="CP195" s="511">
        <f t="shared" si="62"/>
        <v>104075.9041407422</v>
      </c>
      <c r="CQ195" s="511">
        <f t="shared" si="62"/>
        <v>104075.9041407422</v>
      </c>
      <c r="CR195" s="511">
        <f t="shared" si="62"/>
        <v>444036.29031666671</v>
      </c>
      <c r="CS195" s="511">
        <f t="shared" si="62"/>
        <v>444036.29031666671</v>
      </c>
      <c r="CT195" s="511">
        <f t="shared" si="62"/>
        <v>444036.29031666671</v>
      </c>
      <c r="CU195" s="511">
        <f t="shared" si="62"/>
        <v>0</v>
      </c>
      <c r="CV195" s="511">
        <f t="shared" si="282"/>
        <v>0</v>
      </c>
      <c r="CW195" s="511">
        <f t="shared" si="282"/>
        <v>0</v>
      </c>
      <c r="CX195" s="511">
        <f t="shared" si="282"/>
        <v>33908.225806000002</v>
      </c>
      <c r="CY195" s="511">
        <f t="shared" si="282"/>
        <v>215559.43548099999</v>
      </c>
      <c r="CZ195" s="511">
        <f t="shared" si="282"/>
        <v>159853.064514</v>
      </c>
      <c r="DA195" s="511">
        <f t="shared" si="282"/>
        <v>2215239.7763213841</v>
      </c>
      <c r="DB195" s="517">
        <f t="shared" si="283"/>
        <v>2215239.7763213841</v>
      </c>
      <c r="DC195" s="511">
        <f t="shared" si="283"/>
        <v>0</v>
      </c>
      <c r="DD195" s="511">
        <f t="shared" si="283"/>
        <v>0</v>
      </c>
      <c r="DE195" s="511">
        <f t="shared" si="283"/>
        <v>0</v>
      </c>
      <c r="DF195" s="511">
        <f t="shared" si="275"/>
        <v>0</v>
      </c>
      <c r="DG195" s="511">
        <f t="shared" si="63"/>
        <v>0</v>
      </c>
      <c r="DH195" s="511">
        <f t="shared" si="63"/>
        <v>0</v>
      </c>
      <c r="DI195" s="511">
        <f t="shared" si="63"/>
        <v>0</v>
      </c>
      <c r="DJ195" s="511">
        <f t="shared" si="63"/>
        <v>0</v>
      </c>
      <c r="DL195" s="530">
        <f>IF(EXACT(A195,LCI!A37),LCI!J37,-1*10^6)</f>
        <v>1.5679999999999999E-2</v>
      </c>
      <c r="DM195" s="530">
        <f t="shared" si="64"/>
        <v>16.844542831354094</v>
      </c>
      <c r="DN195" s="530">
        <f t="shared" si="65"/>
        <v>16.844542831354094</v>
      </c>
      <c r="DO195" s="530">
        <f t="shared" si="66"/>
        <v>71.866666666666674</v>
      </c>
      <c r="DP195" s="530">
        <f t="shared" si="67"/>
        <v>71.866666666666674</v>
      </c>
      <c r="DQ195" s="530">
        <f t="shared" si="68"/>
        <v>71.866666666666674</v>
      </c>
      <c r="DR195" s="530">
        <f t="shared" si="69"/>
        <v>0</v>
      </c>
      <c r="DS195" s="530">
        <f t="shared" si="70"/>
        <v>0</v>
      </c>
      <c r="DT195" s="530">
        <f t="shared" si="71"/>
        <v>0</v>
      </c>
      <c r="DU195" s="530">
        <f t="shared" si="72"/>
        <v>5.4879999999999995</v>
      </c>
      <c r="DV195" s="530">
        <f t="shared" si="73"/>
        <v>34.887999999999998</v>
      </c>
      <c r="DW195" s="530">
        <f t="shared" si="74"/>
        <v>25.872</v>
      </c>
      <c r="DX195" s="530">
        <f t="shared" si="75"/>
        <v>358.53352994660531</v>
      </c>
      <c r="DY195" s="530">
        <f t="shared" si="76"/>
        <v>358.53352994660531</v>
      </c>
      <c r="DZ195" s="530">
        <f t="shared" si="77"/>
        <v>0</v>
      </c>
      <c r="EA195" s="530">
        <f t="shared" si="78"/>
        <v>0</v>
      </c>
      <c r="EB195" s="530">
        <f t="shared" si="79"/>
        <v>0</v>
      </c>
      <c r="EC195" s="530">
        <f t="shared" si="80"/>
        <v>0</v>
      </c>
      <c r="ED195" s="530">
        <f t="shared" si="81"/>
        <v>0</v>
      </c>
      <c r="EE195" s="530">
        <f t="shared" si="82"/>
        <v>0</v>
      </c>
      <c r="EF195" s="530">
        <f t="shared" si="83"/>
        <v>0</v>
      </c>
      <c r="EG195" s="530">
        <f t="shared" si="84"/>
        <v>0</v>
      </c>
      <c r="EI195" s="535">
        <f>IF(EXACT(A195,LCI!A37),LCI!K37,-1*10^6)</f>
        <v>15.56597</v>
      </c>
      <c r="EJ195" s="531">
        <f t="shared" si="85"/>
        <v>16722.043901567147</v>
      </c>
      <c r="EK195" s="536">
        <f t="shared" si="86"/>
        <v>16722.043901567147</v>
      </c>
      <c r="EL195" s="531">
        <f t="shared" si="87"/>
        <v>71344.029166666674</v>
      </c>
      <c r="EM195" s="531">
        <f t="shared" si="88"/>
        <v>71344.029166666674</v>
      </c>
      <c r="EN195" s="531">
        <f t="shared" si="89"/>
        <v>71344.029166666674</v>
      </c>
      <c r="EO195" s="531">
        <f t="shared" si="90"/>
        <v>0</v>
      </c>
      <c r="EP195" s="531">
        <f t="shared" si="91"/>
        <v>0</v>
      </c>
      <c r="EQ195" s="531">
        <f t="shared" si="92"/>
        <v>0</v>
      </c>
      <c r="ER195" s="531">
        <f t="shared" si="93"/>
        <v>5448.0895</v>
      </c>
      <c r="ES195" s="531">
        <f t="shared" si="94"/>
        <v>34634.28325</v>
      </c>
      <c r="ET195" s="531">
        <f t="shared" si="95"/>
        <v>25683.8505</v>
      </c>
      <c r="EU195" s="531">
        <f t="shared" si="96"/>
        <v>355926.15887391329</v>
      </c>
      <c r="EV195" s="531">
        <f t="shared" si="97"/>
        <v>355926.15887391329</v>
      </c>
      <c r="EW195" s="531">
        <f t="shared" si="98"/>
        <v>0</v>
      </c>
      <c r="EX195" s="531">
        <f t="shared" si="99"/>
        <v>0</v>
      </c>
      <c r="EY195" s="531">
        <f t="shared" si="100"/>
        <v>0</v>
      </c>
      <c r="EZ195" s="531">
        <f t="shared" si="101"/>
        <v>0</v>
      </c>
      <c r="FA195" s="531">
        <f t="shared" si="102"/>
        <v>0</v>
      </c>
      <c r="FB195" s="531">
        <f t="shared" si="103"/>
        <v>0</v>
      </c>
      <c r="FC195" s="531">
        <f t="shared" si="104"/>
        <v>0</v>
      </c>
      <c r="FD195" s="531">
        <f t="shared" si="105"/>
        <v>0</v>
      </c>
      <c r="FF195" s="532">
        <f>IF(EXACT(A195,LCI!A37),LCI!L37,-1*10^6)</f>
        <v>9.9900000000000006E-3</v>
      </c>
      <c r="FG195" s="532">
        <f t="shared" si="106"/>
        <v>10.731950439108891</v>
      </c>
      <c r="FH195" s="532">
        <f t="shared" si="107"/>
        <v>10.731950439108891</v>
      </c>
      <c r="FI195" s="532">
        <f t="shared" si="108"/>
        <v>45.787500000000009</v>
      </c>
      <c r="FJ195" s="532">
        <f t="shared" si="109"/>
        <v>45.787500000000009</v>
      </c>
      <c r="FK195" s="532">
        <f t="shared" si="110"/>
        <v>45.787500000000009</v>
      </c>
      <c r="FL195" s="532">
        <f t="shared" si="111"/>
        <v>0</v>
      </c>
      <c r="FM195" s="532">
        <f t="shared" si="112"/>
        <v>0</v>
      </c>
      <c r="FN195" s="532">
        <f t="shared" si="113"/>
        <v>0</v>
      </c>
      <c r="FO195" s="532">
        <f t="shared" si="114"/>
        <v>3.4965000000000002</v>
      </c>
      <c r="FP195" s="532">
        <f t="shared" si="115"/>
        <v>22.22775</v>
      </c>
      <c r="FQ195" s="532">
        <f t="shared" si="116"/>
        <v>16.483499999999999</v>
      </c>
      <c r="FR195" s="532">
        <f t="shared" si="117"/>
        <v>228.42793138817521</v>
      </c>
      <c r="FS195" s="532">
        <f t="shared" si="118"/>
        <v>228.42793138817521</v>
      </c>
      <c r="FT195" s="532">
        <f t="shared" si="119"/>
        <v>0</v>
      </c>
      <c r="FU195" s="532">
        <f t="shared" si="120"/>
        <v>0</v>
      </c>
      <c r="FV195" s="532">
        <f t="shared" si="121"/>
        <v>0</v>
      </c>
      <c r="FW195" s="532">
        <f t="shared" si="122"/>
        <v>0</v>
      </c>
      <c r="FX195" s="532">
        <f t="shared" si="123"/>
        <v>0</v>
      </c>
      <c r="FY195" s="532">
        <f t="shared" si="124"/>
        <v>0</v>
      </c>
      <c r="FZ195" s="532">
        <f t="shared" si="125"/>
        <v>0</v>
      </c>
      <c r="GA195" s="532">
        <f t="shared" si="126"/>
        <v>0</v>
      </c>
      <c r="GC195" s="533">
        <f>IF(EXACT(A195,LCI!A37),LCI!M37,-1*10^6)</f>
        <v>3.3299999999999998E-7</v>
      </c>
      <c r="GD195" s="533">
        <f t="shared" si="127"/>
        <v>3.5773168130362964E-4</v>
      </c>
      <c r="GE195" s="533">
        <f t="shared" si="128"/>
        <v>3.5773168130362964E-4</v>
      </c>
      <c r="GF195" s="533">
        <f t="shared" si="129"/>
        <v>1.52625E-3</v>
      </c>
      <c r="GG195" s="533">
        <f t="shared" si="130"/>
        <v>1.52625E-3</v>
      </c>
      <c r="GH195" s="533">
        <f t="shared" si="131"/>
        <v>1.52625E-3</v>
      </c>
      <c r="GI195" s="533">
        <f t="shared" si="132"/>
        <v>0</v>
      </c>
      <c r="GJ195" s="533">
        <f t="shared" si="133"/>
        <v>0</v>
      </c>
      <c r="GK195" s="533">
        <f t="shared" si="134"/>
        <v>0</v>
      </c>
      <c r="GL195" s="533">
        <f t="shared" si="135"/>
        <v>1.1654999999999999E-4</v>
      </c>
      <c r="GM195" s="533">
        <f t="shared" si="136"/>
        <v>7.4092499999999992E-4</v>
      </c>
      <c r="GN195" s="533">
        <f t="shared" si="137"/>
        <v>5.4944999999999994E-4</v>
      </c>
      <c r="GO195" s="533">
        <f t="shared" si="138"/>
        <v>7.6142643796058397E-3</v>
      </c>
      <c r="GP195" s="533">
        <f t="shared" si="139"/>
        <v>7.6142643796058397E-3</v>
      </c>
      <c r="GQ195" s="533">
        <f t="shared" si="140"/>
        <v>0</v>
      </c>
      <c r="GR195" s="533">
        <f t="shared" si="141"/>
        <v>0</v>
      </c>
      <c r="GS195" s="533">
        <f t="shared" si="142"/>
        <v>0</v>
      </c>
      <c r="GT195" s="533">
        <f t="shared" si="143"/>
        <v>0</v>
      </c>
      <c r="GU195" s="533">
        <f t="shared" si="144"/>
        <v>0</v>
      </c>
      <c r="GV195" s="533">
        <f t="shared" si="145"/>
        <v>0</v>
      </c>
      <c r="GW195" s="533">
        <f t="shared" si="146"/>
        <v>0</v>
      </c>
      <c r="GX195" s="533">
        <f t="shared" si="147"/>
        <v>0</v>
      </c>
      <c r="GZ195" s="511">
        <f>IF(EXACT(A195,LCI!A37),LCI!N37,-1*10^6)</f>
        <v>6.0299999999999999E-7</v>
      </c>
      <c r="HA195" s="511">
        <f t="shared" si="148"/>
        <v>6.4778439587414021E-4</v>
      </c>
      <c r="HB195" s="511">
        <f t="shared" si="149"/>
        <v>6.4778439587414021E-4</v>
      </c>
      <c r="HC195" s="511">
        <f t="shared" si="150"/>
        <v>2.7637500000000001E-3</v>
      </c>
      <c r="HD195" s="511">
        <f t="shared" si="151"/>
        <v>2.7637500000000001E-3</v>
      </c>
      <c r="HE195" s="511">
        <f t="shared" si="152"/>
        <v>2.7637500000000001E-3</v>
      </c>
      <c r="HF195" s="511">
        <f t="shared" si="153"/>
        <v>0</v>
      </c>
      <c r="HG195" s="511">
        <f t="shared" si="154"/>
        <v>0</v>
      </c>
      <c r="HH195" s="511">
        <f t="shared" si="155"/>
        <v>0</v>
      </c>
      <c r="HI195" s="511">
        <f t="shared" si="156"/>
        <v>2.1105000000000001E-4</v>
      </c>
      <c r="HJ195" s="511">
        <f t="shared" si="157"/>
        <v>1.3416750000000001E-3</v>
      </c>
      <c r="HK195" s="511">
        <f t="shared" si="158"/>
        <v>9.9494999999999987E-4</v>
      </c>
      <c r="HL195" s="511">
        <f t="shared" si="159"/>
        <v>1.3787992254961925E-2</v>
      </c>
      <c r="HM195" s="511">
        <f t="shared" si="160"/>
        <v>1.3787992254961925E-2</v>
      </c>
      <c r="HN195" s="511">
        <f t="shared" si="161"/>
        <v>0</v>
      </c>
      <c r="HO195" s="511">
        <f t="shared" si="162"/>
        <v>0</v>
      </c>
      <c r="HP195" s="511">
        <f t="shared" si="163"/>
        <v>0</v>
      </c>
      <c r="HQ195" s="511">
        <f t="shared" si="164"/>
        <v>0</v>
      </c>
      <c r="HR195" s="511">
        <f t="shared" si="165"/>
        <v>0</v>
      </c>
      <c r="HS195" s="511">
        <f t="shared" si="166"/>
        <v>0</v>
      </c>
      <c r="HT195" s="511">
        <f t="shared" si="167"/>
        <v>0</v>
      </c>
      <c r="HU195" s="511">
        <f t="shared" si="168"/>
        <v>0</v>
      </c>
      <c r="HW195" s="534">
        <f>IF(EXACT(A195,LCI!A37),LCI!O37,-1*10^6)</f>
        <v>3.1E-7</v>
      </c>
      <c r="HX195" s="534">
        <f t="shared" si="169"/>
        <v>3.3302348709947507E-4</v>
      </c>
      <c r="HY195" s="534">
        <f t="shared" si="170"/>
        <v>3.3302348709947507E-4</v>
      </c>
      <c r="HZ195" s="534">
        <f t="shared" si="171"/>
        <v>1.4208333333333334E-3</v>
      </c>
      <c r="IA195" s="534">
        <f t="shared" si="172"/>
        <v>1.4208333333333334E-3</v>
      </c>
      <c r="IB195" s="534">
        <f t="shared" si="173"/>
        <v>1.4208333333333334E-3</v>
      </c>
      <c r="IC195" s="534">
        <f t="shared" si="174"/>
        <v>0</v>
      </c>
      <c r="ID195" s="534">
        <f t="shared" si="175"/>
        <v>0</v>
      </c>
      <c r="IE195" s="534">
        <f t="shared" si="176"/>
        <v>0</v>
      </c>
      <c r="IF195" s="534">
        <f t="shared" si="177"/>
        <v>1.0849999999999999E-4</v>
      </c>
      <c r="IG195" s="534">
        <f t="shared" si="178"/>
        <v>6.8975000000000004E-4</v>
      </c>
      <c r="IH195" s="534">
        <f t="shared" si="179"/>
        <v>5.1150000000000002E-4</v>
      </c>
      <c r="II195" s="534">
        <f t="shared" si="180"/>
        <v>7.0883542272606919E-3</v>
      </c>
      <c r="IJ195" s="534">
        <f t="shared" si="181"/>
        <v>7.0883542272606919E-3</v>
      </c>
      <c r="IK195" s="534">
        <f t="shared" si="182"/>
        <v>0</v>
      </c>
      <c r="IL195" s="534">
        <f t="shared" si="183"/>
        <v>0</v>
      </c>
      <c r="IM195" s="534">
        <f t="shared" si="184"/>
        <v>0</v>
      </c>
      <c r="IN195" s="534">
        <f t="shared" si="185"/>
        <v>0</v>
      </c>
      <c r="IO195" s="534">
        <f t="shared" si="186"/>
        <v>0</v>
      </c>
      <c r="IP195" s="534">
        <f t="shared" si="187"/>
        <v>0</v>
      </c>
      <c r="IQ195" s="534">
        <f t="shared" si="188"/>
        <v>0</v>
      </c>
      <c r="IR195" s="534">
        <f t="shared" si="189"/>
        <v>0</v>
      </c>
      <c r="IT195" s="531">
        <f>IF(EXACT(A195,LCI!A37),LCI!P37,-1*10^6)</f>
        <v>0.19796</v>
      </c>
      <c r="IU195" s="531">
        <f t="shared" si="190"/>
        <v>212.66235324584542</v>
      </c>
      <c r="IV195" s="531">
        <f t="shared" si="191"/>
        <v>212.66235324584542</v>
      </c>
      <c r="IW195" s="531">
        <f t="shared" si="192"/>
        <v>907.31666666666672</v>
      </c>
      <c r="IX195" s="531">
        <f t="shared" si="193"/>
        <v>907.31666666666672</v>
      </c>
      <c r="IY195" s="531">
        <f t="shared" si="194"/>
        <v>907.31666666666672</v>
      </c>
      <c r="IZ195" s="531">
        <f t="shared" si="195"/>
        <v>0</v>
      </c>
      <c r="JA195" s="531">
        <f t="shared" si="196"/>
        <v>0</v>
      </c>
      <c r="JB195" s="531">
        <f t="shared" si="197"/>
        <v>0</v>
      </c>
      <c r="JC195" s="531">
        <f t="shared" si="198"/>
        <v>69.286000000000001</v>
      </c>
      <c r="JD195" s="531">
        <f t="shared" si="199"/>
        <v>440.46100000000001</v>
      </c>
      <c r="JE195" s="531">
        <f t="shared" si="200"/>
        <v>326.63400000000001</v>
      </c>
      <c r="JF195" s="531">
        <f t="shared" si="201"/>
        <v>4526.485815575892</v>
      </c>
      <c r="JG195" s="531">
        <f t="shared" si="202"/>
        <v>4526.485815575892</v>
      </c>
      <c r="JH195" s="531">
        <f t="shared" si="203"/>
        <v>0</v>
      </c>
      <c r="JI195" s="531">
        <f t="shared" si="204"/>
        <v>0</v>
      </c>
      <c r="JJ195" s="531">
        <f t="shared" si="205"/>
        <v>0</v>
      </c>
      <c r="JK195" s="531">
        <f t="shared" si="206"/>
        <v>0</v>
      </c>
      <c r="JL195" s="531">
        <f t="shared" si="207"/>
        <v>0</v>
      </c>
      <c r="JM195" s="531">
        <f t="shared" si="208"/>
        <v>0</v>
      </c>
      <c r="JN195" s="531">
        <f t="shared" si="209"/>
        <v>0</v>
      </c>
      <c r="JO195" s="531">
        <f t="shared" si="210"/>
        <v>0</v>
      </c>
      <c r="JQ195" s="532">
        <f>IF(EXACT(A195,LCI!A37),LCI!Q37,-1*10^6)</f>
        <v>4.2613799999999999</v>
      </c>
      <c r="JR195" s="532">
        <f t="shared" si="211"/>
        <v>4577.8697659869713</v>
      </c>
      <c r="JS195" s="532">
        <f t="shared" si="212"/>
        <v>4577.8697659869713</v>
      </c>
      <c r="JT195" s="532">
        <f t="shared" si="213"/>
        <v>19531.325000000001</v>
      </c>
      <c r="JU195" s="532">
        <f t="shared" si="214"/>
        <v>19531.325000000001</v>
      </c>
      <c r="JV195" s="532">
        <f t="shared" si="215"/>
        <v>19531.325000000001</v>
      </c>
      <c r="JW195" s="532">
        <f t="shared" si="216"/>
        <v>0</v>
      </c>
      <c r="JX195" s="532">
        <f t="shared" si="217"/>
        <v>0</v>
      </c>
      <c r="JY195" s="532">
        <f t="shared" si="218"/>
        <v>0</v>
      </c>
      <c r="JZ195" s="532">
        <f t="shared" si="219"/>
        <v>1491.4829999999999</v>
      </c>
      <c r="KA195" s="532">
        <f t="shared" si="220"/>
        <v>9481.5704999999998</v>
      </c>
      <c r="KB195" s="532">
        <f t="shared" si="221"/>
        <v>7031.277</v>
      </c>
      <c r="KC195" s="532">
        <f t="shared" si="222"/>
        <v>97439.261086981176</v>
      </c>
      <c r="KD195" s="532">
        <f t="shared" si="223"/>
        <v>97439.261086981176</v>
      </c>
      <c r="KE195" s="532">
        <f t="shared" si="224"/>
        <v>0</v>
      </c>
      <c r="KF195" s="532">
        <f t="shared" si="225"/>
        <v>0</v>
      </c>
      <c r="KG195" s="532">
        <f t="shared" si="226"/>
        <v>0</v>
      </c>
      <c r="KH195" s="532">
        <f t="shared" si="227"/>
        <v>0</v>
      </c>
      <c r="KI195" s="532">
        <f t="shared" si="228"/>
        <v>0</v>
      </c>
      <c r="KJ195" s="532">
        <f t="shared" si="229"/>
        <v>0</v>
      </c>
      <c r="KK195" s="532">
        <f t="shared" si="230"/>
        <v>0</v>
      </c>
      <c r="KL195" s="532">
        <f t="shared" si="231"/>
        <v>0</v>
      </c>
      <c r="KN195" s="533">
        <f>IF(EXACT(A195,LCI!A37),LCI!R37,-1*10^6)</f>
        <v>2.5300000000000001E-3</v>
      </c>
      <c r="KO195" s="533">
        <f t="shared" si="232"/>
        <v>2.7179013624570065</v>
      </c>
      <c r="KP195" s="533">
        <f t="shared" si="233"/>
        <v>2.7179013624570065</v>
      </c>
      <c r="KQ195" s="533">
        <f t="shared" si="234"/>
        <v>11.595833333333335</v>
      </c>
      <c r="KR195" s="533">
        <f t="shared" si="235"/>
        <v>11.595833333333335</v>
      </c>
      <c r="KS195" s="533">
        <f t="shared" si="236"/>
        <v>11.595833333333335</v>
      </c>
      <c r="KT195" s="533">
        <f t="shared" si="237"/>
        <v>0</v>
      </c>
      <c r="KU195" s="533">
        <f t="shared" si="238"/>
        <v>0</v>
      </c>
      <c r="KV195" s="533">
        <f t="shared" si="239"/>
        <v>0</v>
      </c>
      <c r="KW195" s="533">
        <f t="shared" si="240"/>
        <v>0.88550000000000006</v>
      </c>
      <c r="KX195" s="533">
        <f t="shared" si="241"/>
        <v>5.6292499999999999</v>
      </c>
      <c r="KY195" s="533">
        <f t="shared" si="242"/>
        <v>4.1745000000000001</v>
      </c>
      <c r="KZ195" s="533">
        <f t="shared" si="243"/>
        <v>57.850116757966298</v>
      </c>
      <c r="LA195" s="533">
        <f t="shared" si="244"/>
        <v>57.850116757966298</v>
      </c>
      <c r="LB195" s="533">
        <f t="shared" si="245"/>
        <v>0</v>
      </c>
      <c r="LC195" s="533">
        <f t="shared" si="246"/>
        <v>0</v>
      </c>
      <c r="LD195" s="533">
        <f t="shared" si="247"/>
        <v>0</v>
      </c>
      <c r="LE195" s="533">
        <f t="shared" si="248"/>
        <v>0</v>
      </c>
      <c r="LF195" s="533">
        <f t="shared" si="249"/>
        <v>0</v>
      </c>
      <c r="LG195" s="533">
        <f t="shared" si="250"/>
        <v>0</v>
      </c>
      <c r="LH195" s="533">
        <f t="shared" si="251"/>
        <v>0</v>
      </c>
      <c r="LI195" s="533">
        <f t="shared" si="252"/>
        <v>0</v>
      </c>
    </row>
    <row r="196" spans="1:321" x14ac:dyDescent="0.25">
      <c r="A196" s="14" t="str">
        <f>LCI!A38</f>
        <v>LDPE (kg/yr)</v>
      </c>
      <c r="B196" s="42">
        <f>B25</f>
        <v>0</v>
      </c>
      <c r="C196" s="42">
        <f t="shared" ref="C196:P196" si="314">C25</f>
        <v>0</v>
      </c>
      <c r="D196" s="42">
        <f t="shared" si="314"/>
        <v>0</v>
      </c>
      <c r="E196" s="42">
        <f t="shared" si="314"/>
        <v>0</v>
      </c>
      <c r="F196" s="42">
        <f t="shared" si="314"/>
        <v>0</v>
      </c>
      <c r="G196" s="42">
        <f t="shared" si="314"/>
        <v>0</v>
      </c>
      <c r="H196" s="42">
        <f t="shared" si="314"/>
        <v>0</v>
      </c>
      <c r="I196" s="42">
        <f t="shared" si="314"/>
        <v>0</v>
      </c>
      <c r="J196" s="42">
        <f t="shared" si="314"/>
        <v>0</v>
      </c>
      <c r="K196" s="42">
        <f t="shared" si="314"/>
        <v>0</v>
      </c>
      <c r="L196" s="42">
        <f t="shared" si="314"/>
        <v>0</v>
      </c>
      <c r="M196" s="42">
        <f t="shared" si="314"/>
        <v>139543.22954057888</v>
      </c>
      <c r="N196" s="42">
        <f>N25</f>
        <v>139543.22954057888</v>
      </c>
      <c r="O196" s="257">
        <f t="shared" si="314"/>
        <v>0</v>
      </c>
      <c r="P196" s="251">
        <f t="shared" si="314"/>
        <v>0</v>
      </c>
      <c r="Q196" s="251"/>
      <c r="R196" s="251"/>
      <c r="S196" s="251"/>
      <c r="T196" s="268"/>
      <c r="U196" s="251"/>
      <c r="V196" s="251"/>
      <c r="X196" s="45">
        <f>IF(EXACT(A196,LCI!A38),LCI!G38,-1*10^6)</f>
        <v>8.6656966792194456</v>
      </c>
      <c r="Y196" s="47">
        <f t="shared" si="45"/>
        <v>0</v>
      </c>
      <c r="Z196" s="47">
        <f t="shared" si="46"/>
        <v>0</v>
      </c>
      <c r="AA196" s="47">
        <f t="shared" si="47"/>
        <v>0</v>
      </c>
      <c r="AB196" s="47">
        <f t="shared" si="48"/>
        <v>0</v>
      </c>
      <c r="AC196" s="47">
        <f t="shared" si="49"/>
        <v>0</v>
      </c>
      <c r="AD196" s="47">
        <f t="shared" si="291"/>
        <v>0</v>
      </c>
      <c r="AE196" s="47">
        <f t="shared" si="292"/>
        <v>0</v>
      </c>
      <c r="AF196" s="47">
        <f t="shared" si="293"/>
        <v>0</v>
      </c>
      <c r="AG196" s="47">
        <f t="shared" si="294"/>
        <v>0</v>
      </c>
      <c r="AH196" s="47">
        <f t="shared" si="295"/>
        <v>0</v>
      </c>
      <c r="AI196" s="47">
        <f t="shared" si="296"/>
        <v>0</v>
      </c>
      <c r="AJ196" s="47">
        <f t="shared" si="288"/>
        <v>1209239.3008373512</v>
      </c>
      <c r="AK196" s="47">
        <f t="shared" si="50"/>
        <v>1209239.3008373512</v>
      </c>
      <c r="AL196" s="262">
        <f t="shared" si="51"/>
        <v>0</v>
      </c>
      <c r="AM196" s="260">
        <f t="shared" si="52"/>
        <v>0</v>
      </c>
      <c r="AN196" s="260">
        <f t="shared" si="53"/>
        <v>0</v>
      </c>
      <c r="AO196" s="260">
        <f t="shared" si="54"/>
        <v>0</v>
      </c>
      <c r="AP196" s="260">
        <f t="shared" si="55"/>
        <v>0</v>
      </c>
      <c r="AQ196" s="260">
        <f t="shared" si="56"/>
        <v>0</v>
      </c>
      <c r="AR196" s="260">
        <f t="shared" si="57"/>
        <v>0</v>
      </c>
      <c r="AS196" s="260">
        <f t="shared" si="58"/>
        <v>0</v>
      </c>
      <c r="AU196" s="41">
        <f>IF(EXACT(A196,LCI!A38),LCI!H38,-1*10^6)</f>
        <v>3120.57</v>
      </c>
      <c r="AV196" s="71">
        <f t="shared" si="9"/>
        <v>0</v>
      </c>
      <c r="AW196" s="71">
        <f t="shared" si="10"/>
        <v>0</v>
      </c>
      <c r="AX196" s="71">
        <f t="shared" si="11"/>
        <v>0</v>
      </c>
      <c r="AY196" s="71">
        <f t="shared" si="12"/>
        <v>0</v>
      </c>
      <c r="AZ196" s="71">
        <f t="shared" si="13"/>
        <v>0</v>
      </c>
      <c r="BA196" s="71">
        <f t="shared" si="14"/>
        <v>0</v>
      </c>
      <c r="BB196" s="71">
        <f t="shared" si="15"/>
        <v>0</v>
      </c>
      <c r="BC196" s="71">
        <f t="shared" si="16"/>
        <v>0</v>
      </c>
      <c r="BD196" s="520">
        <f t="shared" si="17"/>
        <v>0</v>
      </c>
      <c r="BE196" s="521">
        <f t="shared" si="18"/>
        <v>0</v>
      </c>
      <c r="BF196" s="71">
        <f t="shared" si="19"/>
        <v>0</v>
      </c>
      <c r="BG196" s="521">
        <f t="shared" si="278"/>
        <v>435454415.80744421</v>
      </c>
      <c r="BH196" s="529">
        <f t="shared" si="263"/>
        <v>435454415.80744421</v>
      </c>
      <c r="BI196" s="71">
        <f t="shared" si="254"/>
        <v>0</v>
      </c>
      <c r="BJ196" s="71">
        <f t="shared" si="255"/>
        <v>0</v>
      </c>
      <c r="BK196" s="71">
        <f t="shared" si="256"/>
        <v>0</v>
      </c>
      <c r="BL196" s="71">
        <f t="shared" si="257"/>
        <v>0</v>
      </c>
      <c r="BM196" s="71">
        <f t="shared" si="258"/>
        <v>0</v>
      </c>
      <c r="BN196" s="71">
        <f t="shared" si="259"/>
        <v>0</v>
      </c>
      <c r="BO196" s="71">
        <f t="shared" si="260"/>
        <v>0</v>
      </c>
      <c r="BP196" s="71">
        <f t="shared" si="261"/>
        <v>0</v>
      </c>
      <c r="BR196" s="507">
        <f>IF(EXACT(A196,LCI!A38),LCI!I38,-1*10^6)</f>
        <v>6.9499999999999996E-3</v>
      </c>
      <c r="BS196" s="507">
        <f t="shared" si="59"/>
        <v>0</v>
      </c>
      <c r="BT196" s="507">
        <f t="shared" si="60"/>
        <v>0</v>
      </c>
      <c r="BU196" s="507">
        <f t="shared" si="60"/>
        <v>0</v>
      </c>
      <c r="BV196" s="507">
        <f t="shared" si="60"/>
        <v>0</v>
      </c>
      <c r="BW196" s="507">
        <f t="shared" si="60"/>
        <v>0</v>
      </c>
      <c r="BX196" s="507">
        <f t="shared" si="60"/>
        <v>0</v>
      </c>
      <c r="BY196" s="507">
        <f t="shared" ref="BY196:BY220" si="315">H196*$BR196</f>
        <v>0</v>
      </c>
      <c r="BZ196" s="507">
        <f t="shared" si="280"/>
        <v>0</v>
      </c>
      <c r="CA196" s="507">
        <f t="shared" si="280"/>
        <v>0</v>
      </c>
      <c r="CB196" s="507">
        <f t="shared" si="280"/>
        <v>0</v>
      </c>
      <c r="CC196" s="507">
        <f t="shared" si="280"/>
        <v>0</v>
      </c>
      <c r="CD196" s="507">
        <f t="shared" si="280"/>
        <v>969.82544530702307</v>
      </c>
      <c r="CE196" s="507">
        <f t="shared" si="280"/>
        <v>969.82544530702307</v>
      </c>
      <c r="CF196" s="507">
        <f t="shared" si="281"/>
        <v>0</v>
      </c>
      <c r="CG196" s="507">
        <f t="shared" si="281"/>
        <v>0</v>
      </c>
      <c r="CH196" s="507">
        <f t="shared" si="281"/>
        <v>0</v>
      </c>
      <c r="CI196" s="507">
        <f t="shared" si="281"/>
        <v>0</v>
      </c>
      <c r="CJ196" s="507">
        <f t="shared" si="276"/>
        <v>0</v>
      </c>
      <c r="CK196" s="507">
        <f t="shared" si="61"/>
        <v>0</v>
      </c>
      <c r="CL196" s="507">
        <f t="shared" si="61"/>
        <v>0</v>
      </c>
      <c r="CM196" s="507">
        <f t="shared" si="61"/>
        <v>0</v>
      </c>
      <c r="CO196" s="511">
        <f>IF(EXACT(A196,LCI!A38),LCI!F38,-1*10^6)</f>
        <v>79.5</v>
      </c>
      <c r="CP196" s="511">
        <f t="shared" si="62"/>
        <v>0</v>
      </c>
      <c r="CQ196" s="511">
        <f t="shared" si="62"/>
        <v>0</v>
      </c>
      <c r="CR196" s="511">
        <f t="shared" si="62"/>
        <v>0</v>
      </c>
      <c r="CS196" s="511">
        <f t="shared" si="62"/>
        <v>0</v>
      </c>
      <c r="CT196" s="511">
        <f t="shared" si="62"/>
        <v>0</v>
      </c>
      <c r="CU196" s="511">
        <f t="shared" ref="CU196:CU220" si="316">G196*$CO196</f>
        <v>0</v>
      </c>
      <c r="CV196" s="511">
        <f t="shared" si="282"/>
        <v>0</v>
      </c>
      <c r="CW196" s="511">
        <f t="shared" si="282"/>
        <v>0</v>
      </c>
      <c r="CX196" s="511">
        <f t="shared" si="282"/>
        <v>0</v>
      </c>
      <c r="CY196" s="511">
        <f t="shared" si="282"/>
        <v>0</v>
      </c>
      <c r="CZ196" s="511">
        <f t="shared" si="282"/>
        <v>0</v>
      </c>
      <c r="DA196" s="511">
        <f t="shared" si="282"/>
        <v>11093686.748476021</v>
      </c>
      <c r="DB196" s="517">
        <f t="shared" si="283"/>
        <v>11093686.748476021</v>
      </c>
      <c r="DC196" s="511">
        <f t="shared" si="283"/>
        <v>0</v>
      </c>
      <c r="DD196" s="511">
        <f t="shared" si="283"/>
        <v>0</v>
      </c>
      <c r="DE196" s="511">
        <f t="shared" si="283"/>
        <v>0</v>
      </c>
      <c r="DF196" s="511">
        <f t="shared" si="275"/>
        <v>0</v>
      </c>
      <c r="DG196" s="511">
        <f t="shared" si="63"/>
        <v>0</v>
      </c>
      <c r="DH196" s="511">
        <f t="shared" si="63"/>
        <v>0</v>
      </c>
      <c r="DI196" s="511">
        <f t="shared" si="63"/>
        <v>0</v>
      </c>
      <c r="DJ196" s="511">
        <f t="shared" si="63"/>
        <v>0</v>
      </c>
      <c r="DL196" s="530">
        <f>IF(EXACT(A196,LCI!A38),LCI!J38,-1*10^6)</f>
        <v>1.2019999999999999E-2</v>
      </c>
      <c r="DM196" s="530">
        <f t="shared" si="64"/>
        <v>0</v>
      </c>
      <c r="DN196" s="530">
        <f t="shared" si="65"/>
        <v>0</v>
      </c>
      <c r="DO196" s="530">
        <f t="shared" si="66"/>
        <v>0</v>
      </c>
      <c r="DP196" s="530">
        <f t="shared" si="67"/>
        <v>0</v>
      </c>
      <c r="DQ196" s="530">
        <f t="shared" si="68"/>
        <v>0</v>
      </c>
      <c r="DR196" s="530">
        <f t="shared" si="69"/>
        <v>0</v>
      </c>
      <c r="DS196" s="530">
        <f t="shared" si="70"/>
        <v>0</v>
      </c>
      <c r="DT196" s="530">
        <f t="shared" si="71"/>
        <v>0</v>
      </c>
      <c r="DU196" s="530">
        <f t="shared" si="72"/>
        <v>0</v>
      </c>
      <c r="DV196" s="530">
        <f t="shared" si="73"/>
        <v>0</v>
      </c>
      <c r="DW196" s="530">
        <f t="shared" si="74"/>
        <v>0</v>
      </c>
      <c r="DX196" s="530">
        <f t="shared" si="75"/>
        <v>1677.309619077758</v>
      </c>
      <c r="DY196" s="530">
        <f t="shared" si="76"/>
        <v>1677.309619077758</v>
      </c>
      <c r="DZ196" s="530">
        <f t="shared" si="77"/>
        <v>0</v>
      </c>
      <c r="EA196" s="530">
        <f t="shared" si="78"/>
        <v>0</v>
      </c>
      <c r="EB196" s="530">
        <f t="shared" si="79"/>
        <v>0</v>
      </c>
      <c r="EC196" s="530">
        <f t="shared" si="80"/>
        <v>0</v>
      </c>
      <c r="ED196" s="530">
        <f t="shared" si="81"/>
        <v>0</v>
      </c>
      <c r="EE196" s="530">
        <f t="shared" si="82"/>
        <v>0</v>
      </c>
      <c r="EF196" s="530">
        <f t="shared" si="83"/>
        <v>0</v>
      </c>
      <c r="EG196" s="530">
        <f t="shared" si="84"/>
        <v>0</v>
      </c>
      <c r="EI196" s="535">
        <f>IF(EXACT(A196,LCI!A38),LCI!K38,-1*10^6)</f>
        <v>9.2422699999999995</v>
      </c>
      <c r="EJ196" s="531">
        <f t="shared" si="85"/>
        <v>0</v>
      </c>
      <c r="EK196" s="536">
        <f t="shared" si="86"/>
        <v>0</v>
      </c>
      <c r="EL196" s="531">
        <f t="shared" si="87"/>
        <v>0</v>
      </c>
      <c r="EM196" s="531">
        <f t="shared" si="88"/>
        <v>0</v>
      </c>
      <c r="EN196" s="531">
        <f t="shared" si="89"/>
        <v>0</v>
      </c>
      <c r="EO196" s="531">
        <f t="shared" si="90"/>
        <v>0</v>
      </c>
      <c r="EP196" s="531">
        <f t="shared" si="91"/>
        <v>0</v>
      </c>
      <c r="EQ196" s="531">
        <f t="shared" si="92"/>
        <v>0</v>
      </c>
      <c r="ER196" s="531">
        <f t="shared" si="93"/>
        <v>0</v>
      </c>
      <c r="ES196" s="531">
        <f t="shared" si="94"/>
        <v>0</v>
      </c>
      <c r="ET196" s="531">
        <f t="shared" si="95"/>
        <v>0</v>
      </c>
      <c r="EU196" s="531">
        <f t="shared" si="96"/>
        <v>1289696.2040860059</v>
      </c>
      <c r="EV196" s="531">
        <f t="shared" si="97"/>
        <v>1289696.2040860059</v>
      </c>
      <c r="EW196" s="531">
        <f t="shared" si="98"/>
        <v>0</v>
      </c>
      <c r="EX196" s="531">
        <f t="shared" si="99"/>
        <v>0</v>
      </c>
      <c r="EY196" s="531">
        <f t="shared" si="100"/>
        <v>0</v>
      </c>
      <c r="EZ196" s="531">
        <f t="shared" si="101"/>
        <v>0</v>
      </c>
      <c r="FA196" s="531">
        <f t="shared" si="102"/>
        <v>0</v>
      </c>
      <c r="FB196" s="531">
        <f t="shared" si="103"/>
        <v>0</v>
      </c>
      <c r="FC196" s="531">
        <f t="shared" si="104"/>
        <v>0</v>
      </c>
      <c r="FD196" s="531">
        <f t="shared" si="105"/>
        <v>0</v>
      </c>
      <c r="FF196" s="532">
        <f>IF(EXACT(A196,LCI!A38),LCI!L38,-1*10^6)</f>
        <v>7.77E-3</v>
      </c>
      <c r="FG196" s="532">
        <f t="shared" si="106"/>
        <v>0</v>
      </c>
      <c r="FH196" s="532">
        <f t="shared" si="107"/>
        <v>0</v>
      </c>
      <c r="FI196" s="532">
        <f t="shared" si="108"/>
        <v>0</v>
      </c>
      <c r="FJ196" s="532">
        <f t="shared" si="109"/>
        <v>0</v>
      </c>
      <c r="FK196" s="532">
        <f t="shared" si="110"/>
        <v>0</v>
      </c>
      <c r="FL196" s="532">
        <f t="shared" si="111"/>
        <v>0</v>
      </c>
      <c r="FM196" s="532">
        <f t="shared" si="112"/>
        <v>0</v>
      </c>
      <c r="FN196" s="532">
        <f t="shared" si="113"/>
        <v>0</v>
      </c>
      <c r="FO196" s="532">
        <f t="shared" si="114"/>
        <v>0</v>
      </c>
      <c r="FP196" s="532">
        <f t="shared" si="115"/>
        <v>0</v>
      </c>
      <c r="FQ196" s="532">
        <f t="shared" si="116"/>
        <v>0</v>
      </c>
      <c r="FR196" s="532">
        <f t="shared" si="117"/>
        <v>1084.2508935302978</v>
      </c>
      <c r="FS196" s="532">
        <f t="shared" si="118"/>
        <v>1084.2508935302978</v>
      </c>
      <c r="FT196" s="532">
        <f t="shared" si="119"/>
        <v>0</v>
      </c>
      <c r="FU196" s="532">
        <f t="shared" si="120"/>
        <v>0</v>
      </c>
      <c r="FV196" s="532">
        <f t="shared" si="121"/>
        <v>0</v>
      </c>
      <c r="FW196" s="532">
        <f t="shared" si="122"/>
        <v>0</v>
      </c>
      <c r="FX196" s="532">
        <f t="shared" si="123"/>
        <v>0</v>
      </c>
      <c r="FY196" s="532">
        <f t="shared" si="124"/>
        <v>0</v>
      </c>
      <c r="FZ196" s="532">
        <f t="shared" si="125"/>
        <v>0</v>
      </c>
      <c r="GA196" s="532">
        <f t="shared" si="126"/>
        <v>0</v>
      </c>
      <c r="GC196" s="533">
        <f>IF(EXACT(A196,LCI!A38),LCI!M38,-1*10^6)</f>
        <v>2.2399999999999999E-7</v>
      </c>
      <c r="GD196" s="533">
        <f t="shared" si="127"/>
        <v>0</v>
      </c>
      <c r="GE196" s="533">
        <f t="shared" si="128"/>
        <v>0</v>
      </c>
      <c r="GF196" s="533">
        <f t="shared" si="129"/>
        <v>0</v>
      </c>
      <c r="GG196" s="533">
        <f t="shared" si="130"/>
        <v>0</v>
      </c>
      <c r="GH196" s="533">
        <f t="shared" si="131"/>
        <v>0</v>
      </c>
      <c r="GI196" s="533">
        <f t="shared" si="132"/>
        <v>0</v>
      </c>
      <c r="GJ196" s="533">
        <f t="shared" si="133"/>
        <v>0</v>
      </c>
      <c r="GK196" s="533">
        <f t="shared" si="134"/>
        <v>0</v>
      </c>
      <c r="GL196" s="533">
        <f t="shared" si="135"/>
        <v>0</v>
      </c>
      <c r="GM196" s="533">
        <f t="shared" si="136"/>
        <v>0</v>
      </c>
      <c r="GN196" s="533">
        <f t="shared" si="137"/>
        <v>0</v>
      </c>
      <c r="GO196" s="533">
        <f t="shared" si="138"/>
        <v>3.125768341708967E-2</v>
      </c>
      <c r="GP196" s="533">
        <f t="shared" si="139"/>
        <v>3.125768341708967E-2</v>
      </c>
      <c r="GQ196" s="533">
        <f t="shared" si="140"/>
        <v>0</v>
      </c>
      <c r="GR196" s="533">
        <f t="shared" si="141"/>
        <v>0</v>
      </c>
      <c r="GS196" s="533">
        <f t="shared" si="142"/>
        <v>0</v>
      </c>
      <c r="GT196" s="533">
        <f t="shared" si="143"/>
        <v>0</v>
      </c>
      <c r="GU196" s="533">
        <f t="shared" si="144"/>
        <v>0</v>
      </c>
      <c r="GV196" s="533">
        <f t="shared" si="145"/>
        <v>0</v>
      </c>
      <c r="GW196" s="533">
        <f t="shared" si="146"/>
        <v>0</v>
      </c>
      <c r="GX196" s="533">
        <f t="shared" si="147"/>
        <v>0</v>
      </c>
      <c r="GZ196" s="511">
        <f>IF(EXACT(A196,LCI!A38),LCI!N38,-1*10^6)</f>
        <v>3.7599999999999998E-7</v>
      </c>
      <c r="HA196" s="511">
        <f t="shared" si="148"/>
        <v>0</v>
      </c>
      <c r="HB196" s="511">
        <f t="shared" si="149"/>
        <v>0</v>
      </c>
      <c r="HC196" s="511">
        <f t="shared" si="150"/>
        <v>0</v>
      </c>
      <c r="HD196" s="511">
        <f t="shared" si="151"/>
        <v>0</v>
      </c>
      <c r="HE196" s="511">
        <f t="shared" si="152"/>
        <v>0</v>
      </c>
      <c r="HF196" s="511">
        <f t="shared" si="153"/>
        <v>0</v>
      </c>
      <c r="HG196" s="511">
        <f t="shared" si="154"/>
        <v>0</v>
      </c>
      <c r="HH196" s="511">
        <f t="shared" si="155"/>
        <v>0</v>
      </c>
      <c r="HI196" s="511">
        <f t="shared" si="156"/>
        <v>0</v>
      </c>
      <c r="HJ196" s="511">
        <f t="shared" si="157"/>
        <v>0</v>
      </c>
      <c r="HK196" s="511">
        <f t="shared" si="158"/>
        <v>0</v>
      </c>
      <c r="HL196" s="511">
        <f t="shared" si="159"/>
        <v>5.2468254307257656E-2</v>
      </c>
      <c r="HM196" s="511">
        <f t="shared" si="160"/>
        <v>5.2468254307257656E-2</v>
      </c>
      <c r="HN196" s="511">
        <f t="shared" si="161"/>
        <v>0</v>
      </c>
      <c r="HO196" s="511">
        <f t="shared" si="162"/>
        <v>0</v>
      </c>
      <c r="HP196" s="511">
        <f t="shared" si="163"/>
        <v>0</v>
      </c>
      <c r="HQ196" s="511">
        <f t="shared" si="164"/>
        <v>0</v>
      </c>
      <c r="HR196" s="511">
        <f t="shared" si="165"/>
        <v>0</v>
      </c>
      <c r="HS196" s="511">
        <f t="shared" si="166"/>
        <v>0</v>
      </c>
      <c r="HT196" s="511">
        <f t="shared" si="167"/>
        <v>0</v>
      </c>
      <c r="HU196" s="511">
        <f t="shared" si="168"/>
        <v>0</v>
      </c>
      <c r="HW196" s="534">
        <f>IF(EXACT(A196,LCI!A38),LCI!O38,-1*10^6)</f>
        <v>1.06E-7</v>
      </c>
      <c r="HX196" s="534">
        <f t="shared" si="169"/>
        <v>0</v>
      </c>
      <c r="HY196" s="534">
        <f t="shared" si="170"/>
        <v>0</v>
      </c>
      <c r="HZ196" s="534">
        <f t="shared" si="171"/>
        <v>0</v>
      </c>
      <c r="IA196" s="534">
        <f t="shared" si="172"/>
        <v>0</v>
      </c>
      <c r="IB196" s="534">
        <f t="shared" si="173"/>
        <v>0</v>
      </c>
      <c r="IC196" s="534">
        <f t="shared" si="174"/>
        <v>0</v>
      </c>
      <c r="ID196" s="534">
        <f t="shared" si="175"/>
        <v>0</v>
      </c>
      <c r="IE196" s="534">
        <f t="shared" si="176"/>
        <v>0</v>
      </c>
      <c r="IF196" s="534">
        <f t="shared" si="177"/>
        <v>0</v>
      </c>
      <c r="IG196" s="534">
        <f t="shared" si="178"/>
        <v>0</v>
      </c>
      <c r="IH196" s="534">
        <f t="shared" si="179"/>
        <v>0</v>
      </c>
      <c r="II196" s="534">
        <f t="shared" si="180"/>
        <v>1.4791582331301361E-2</v>
      </c>
      <c r="IJ196" s="534">
        <f t="shared" si="181"/>
        <v>1.4791582331301361E-2</v>
      </c>
      <c r="IK196" s="534">
        <f t="shared" si="182"/>
        <v>0</v>
      </c>
      <c r="IL196" s="534">
        <f t="shared" si="183"/>
        <v>0</v>
      </c>
      <c r="IM196" s="534">
        <f t="shared" si="184"/>
        <v>0</v>
      </c>
      <c r="IN196" s="534">
        <f t="shared" si="185"/>
        <v>0</v>
      </c>
      <c r="IO196" s="534">
        <f t="shared" si="186"/>
        <v>0</v>
      </c>
      <c r="IP196" s="534">
        <f t="shared" si="187"/>
        <v>0</v>
      </c>
      <c r="IQ196" s="534">
        <f t="shared" si="188"/>
        <v>0</v>
      </c>
      <c r="IR196" s="534">
        <f t="shared" si="189"/>
        <v>0</v>
      </c>
      <c r="IT196" s="531">
        <f>IF(EXACT(A196,LCI!A38),LCI!P38,-1*10^6)</f>
        <v>0.17624000000000001</v>
      </c>
      <c r="IU196" s="531">
        <f t="shared" si="190"/>
        <v>0</v>
      </c>
      <c r="IV196" s="531">
        <f t="shared" si="191"/>
        <v>0</v>
      </c>
      <c r="IW196" s="531">
        <f t="shared" si="192"/>
        <v>0</v>
      </c>
      <c r="IX196" s="531">
        <f t="shared" si="193"/>
        <v>0</v>
      </c>
      <c r="IY196" s="531">
        <f t="shared" si="194"/>
        <v>0</v>
      </c>
      <c r="IZ196" s="531">
        <f t="shared" si="195"/>
        <v>0</v>
      </c>
      <c r="JA196" s="531">
        <f t="shared" si="196"/>
        <v>0</v>
      </c>
      <c r="JB196" s="531">
        <f t="shared" si="197"/>
        <v>0</v>
      </c>
      <c r="JC196" s="531">
        <f t="shared" si="198"/>
        <v>0</v>
      </c>
      <c r="JD196" s="531">
        <f t="shared" si="199"/>
        <v>0</v>
      </c>
      <c r="JE196" s="531">
        <f t="shared" si="200"/>
        <v>0</v>
      </c>
      <c r="JF196" s="531">
        <f t="shared" si="201"/>
        <v>24593.098774231621</v>
      </c>
      <c r="JG196" s="531">
        <f t="shared" si="202"/>
        <v>24593.098774231621</v>
      </c>
      <c r="JH196" s="531">
        <f t="shared" si="203"/>
        <v>0</v>
      </c>
      <c r="JI196" s="531">
        <f t="shared" si="204"/>
        <v>0</v>
      </c>
      <c r="JJ196" s="531">
        <f t="shared" si="205"/>
        <v>0</v>
      </c>
      <c r="JK196" s="531">
        <f t="shared" si="206"/>
        <v>0</v>
      </c>
      <c r="JL196" s="531">
        <f t="shared" si="207"/>
        <v>0</v>
      </c>
      <c r="JM196" s="531">
        <f t="shared" si="208"/>
        <v>0</v>
      </c>
      <c r="JN196" s="531">
        <f t="shared" si="209"/>
        <v>0</v>
      </c>
      <c r="JO196" s="531">
        <f t="shared" si="210"/>
        <v>0</v>
      </c>
      <c r="JQ196" s="532">
        <f>IF(EXACT(A196,LCI!A38),LCI!Q38,-1*10^6)</f>
        <v>10.2963</v>
      </c>
      <c r="JR196" s="532">
        <f t="shared" si="211"/>
        <v>0</v>
      </c>
      <c r="JS196" s="532">
        <f t="shared" si="212"/>
        <v>0</v>
      </c>
      <c r="JT196" s="532">
        <f t="shared" si="213"/>
        <v>0</v>
      </c>
      <c r="JU196" s="532">
        <f t="shared" si="214"/>
        <v>0</v>
      </c>
      <c r="JV196" s="532">
        <f t="shared" si="215"/>
        <v>0</v>
      </c>
      <c r="JW196" s="532">
        <f t="shared" si="216"/>
        <v>0</v>
      </c>
      <c r="JX196" s="532">
        <f t="shared" si="217"/>
        <v>0</v>
      </c>
      <c r="JY196" s="532">
        <f t="shared" si="218"/>
        <v>0</v>
      </c>
      <c r="JZ196" s="532">
        <f t="shared" si="219"/>
        <v>0</v>
      </c>
      <c r="KA196" s="532">
        <f t="shared" si="220"/>
        <v>0</v>
      </c>
      <c r="KB196" s="532">
        <f t="shared" si="221"/>
        <v>0</v>
      </c>
      <c r="KC196" s="532">
        <f t="shared" si="222"/>
        <v>1436778.9543186624</v>
      </c>
      <c r="KD196" s="532">
        <f t="shared" si="223"/>
        <v>1436778.9543186624</v>
      </c>
      <c r="KE196" s="532">
        <f t="shared" si="224"/>
        <v>0</v>
      </c>
      <c r="KF196" s="532">
        <f t="shared" si="225"/>
        <v>0</v>
      </c>
      <c r="KG196" s="532">
        <f t="shared" si="226"/>
        <v>0</v>
      </c>
      <c r="KH196" s="532">
        <f t="shared" si="227"/>
        <v>0</v>
      </c>
      <c r="KI196" s="532">
        <f t="shared" si="228"/>
        <v>0</v>
      </c>
      <c r="KJ196" s="532">
        <f t="shared" si="229"/>
        <v>0</v>
      </c>
      <c r="KK196" s="532">
        <f t="shared" si="230"/>
        <v>0</v>
      </c>
      <c r="KL196" s="532">
        <f t="shared" si="231"/>
        <v>0</v>
      </c>
      <c r="KN196" s="533">
        <f>IF(EXACT(A196,LCI!A38),LCI!R38,-1*10^6)</f>
        <v>1.99E-3</v>
      </c>
      <c r="KO196" s="533">
        <f t="shared" si="232"/>
        <v>0</v>
      </c>
      <c r="KP196" s="533">
        <f t="shared" si="233"/>
        <v>0</v>
      </c>
      <c r="KQ196" s="533">
        <f t="shared" si="234"/>
        <v>0</v>
      </c>
      <c r="KR196" s="533">
        <f t="shared" si="235"/>
        <v>0</v>
      </c>
      <c r="KS196" s="533">
        <f t="shared" si="236"/>
        <v>0</v>
      </c>
      <c r="KT196" s="533">
        <f t="shared" si="237"/>
        <v>0</v>
      </c>
      <c r="KU196" s="533">
        <f t="shared" si="238"/>
        <v>0</v>
      </c>
      <c r="KV196" s="533">
        <f t="shared" si="239"/>
        <v>0</v>
      </c>
      <c r="KW196" s="533">
        <f t="shared" si="240"/>
        <v>0</v>
      </c>
      <c r="KX196" s="533">
        <f t="shared" si="241"/>
        <v>0</v>
      </c>
      <c r="KY196" s="533">
        <f t="shared" si="242"/>
        <v>0</v>
      </c>
      <c r="KZ196" s="533">
        <f t="shared" si="243"/>
        <v>277.69102678575194</v>
      </c>
      <c r="LA196" s="533">
        <f t="shared" si="244"/>
        <v>277.69102678575194</v>
      </c>
      <c r="LB196" s="533">
        <f t="shared" si="245"/>
        <v>0</v>
      </c>
      <c r="LC196" s="533">
        <f t="shared" si="246"/>
        <v>0</v>
      </c>
      <c r="LD196" s="533">
        <f t="shared" si="247"/>
        <v>0</v>
      </c>
      <c r="LE196" s="533">
        <f t="shared" si="248"/>
        <v>0</v>
      </c>
      <c r="LF196" s="533">
        <f t="shared" si="249"/>
        <v>0</v>
      </c>
      <c r="LG196" s="533">
        <f t="shared" si="250"/>
        <v>0</v>
      </c>
      <c r="LH196" s="533">
        <f t="shared" si="251"/>
        <v>0</v>
      </c>
      <c r="LI196" s="533">
        <f t="shared" si="252"/>
        <v>0</v>
      </c>
    </row>
    <row r="197" spans="1:321" x14ac:dyDescent="0.25">
      <c r="A197" s="14" t="str">
        <f>LCI!A39</f>
        <v>Potassium in Fertilizer (kg/yr)</v>
      </c>
      <c r="B197" s="42">
        <f>B26</f>
        <v>3379.8308588310647</v>
      </c>
      <c r="C197" s="42">
        <f t="shared" ref="C197:P197" si="317">C26</f>
        <v>3379.8308588310647</v>
      </c>
      <c r="D197" s="42">
        <f t="shared" si="317"/>
        <v>13200</v>
      </c>
      <c r="E197" s="42">
        <f t="shared" si="317"/>
        <v>13200</v>
      </c>
      <c r="F197" s="42">
        <f t="shared" si="317"/>
        <v>13200</v>
      </c>
      <c r="G197" s="42">
        <f t="shared" si="317"/>
        <v>0</v>
      </c>
      <c r="H197" s="42">
        <f t="shared" si="317"/>
        <v>0</v>
      </c>
      <c r="I197" s="42">
        <f t="shared" si="317"/>
        <v>0</v>
      </c>
      <c r="J197" s="42">
        <f t="shared" si="317"/>
        <v>356</v>
      </c>
      <c r="K197" s="42">
        <f t="shared" si="317"/>
        <v>1000</v>
      </c>
      <c r="L197" s="42">
        <f t="shared" si="317"/>
        <v>8800</v>
      </c>
      <c r="M197" s="42">
        <f t="shared" si="317"/>
        <v>0</v>
      </c>
      <c r="N197" s="42">
        <f t="shared" si="317"/>
        <v>0</v>
      </c>
      <c r="O197" s="257">
        <f t="shared" si="317"/>
        <v>0</v>
      </c>
      <c r="P197" s="251">
        <f t="shared" si="317"/>
        <v>0</v>
      </c>
      <c r="Q197" s="251"/>
      <c r="R197" s="251"/>
      <c r="S197" s="251"/>
      <c r="T197" s="268"/>
      <c r="U197" s="251"/>
      <c r="V197" s="251"/>
      <c r="X197" s="45">
        <f>IF(EXACT(A197,LCI!A39),LCI!G39,-1*10^6)</f>
        <v>0.27187692299999999</v>
      </c>
      <c r="Y197" s="47">
        <f t="shared" si="45"/>
        <v>918.89801415943725</v>
      </c>
      <c r="Z197" s="47">
        <f t="shared" si="46"/>
        <v>918.89801415943725</v>
      </c>
      <c r="AA197" s="47">
        <f t="shared" si="47"/>
        <v>3588.7753835999997</v>
      </c>
      <c r="AB197" s="47">
        <f t="shared" si="48"/>
        <v>3588.7753835999997</v>
      </c>
      <c r="AC197" s="47">
        <f t="shared" si="49"/>
        <v>3588.7753835999997</v>
      </c>
      <c r="AD197" s="47">
        <f t="shared" si="291"/>
        <v>0</v>
      </c>
      <c r="AE197" s="47">
        <f t="shared" si="292"/>
        <v>0</v>
      </c>
      <c r="AF197" s="47">
        <f t="shared" si="293"/>
        <v>0</v>
      </c>
      <c r="AG197" s="47">
        <f t="shared" si="294"/>
        <v>96.788184587999993</v>
      </c>
      <c r="AH197" s="47">
        <f t="shared" si="295"/>
        <v>271.87692299999998</v>
      </c>
      <c r="AI197" s="47">
        <f t="shared" si="296"/>
        <v>2392.5169224000001</v>
      </c>
      <c r="AJ197" s="47">
        <f t="shared" si="288"/>
        <v>0</v>
      </c>
      <c r="AK197" s="47">
        <f t="shared" si="50"/>
        <v>0</v>
      </c>
      <c r="AL197" s="262">
        <f t="shared" si="51"/>
        <v>0</v>
      </c>
      <c r="AM197" s="260">
        <f t="shared" si="52"/>
        <v>0</v>
      </c>
      <c r="AN197" s="260">
        <f t="shared" si="53"/>
        <v>0</v>
      </c>
      <c r="AO197" s="260">
        <f t="shared" si="54"/>
        <v>0</v>
      </c>
      <c r="AP197" s="260">
        <f t="shared" si="55"/>
        <v>0</v>
      </c>
      <c r="AQ197" s="260">
        <f t="shared" si="56"/>
        <v>0</v>
      </c>
      <c r="AR197" s="260">
        <f t="shared" si="57"/>
        <v>0</v>
      </c>
      <c r="AS197" s="260">
        <f t="shared" si="58"/>
        <v>0</v>
      </c>
      <c r="AU197" s="41">
        <f>IF(EXACT(A197,LCI!A39),LCI!H39,-1*10^6)</f>
        <v>3237.99</v>
      </c>
      <c r="AV197" s="71">
        <f t="shared" si="9"/>
        <v>10943858.522586398</v>
      </c>
      <c r="AW197" s="71">
        <f t="shared" si="10"/>
        <v>10943858.522586398</v>
      </c>
      <c r="AX197" s="71">
        <f t="shared" si="11"/>
        <v>42741468</v>
      </c>
      <c r="AY197" s="71">
        <f t="shared" si="12"/>
        <v>42741468</v>
      </c>
      <c r="AZ197" s="71">
        <f t="shared" si="13"/>
        <v>42741468</v>
      </c>
      <c r="BA197" s="71">
        <f t="shared" si="14"/>
        <v>0</v>
      </c>
      <c r="BB197" s="71">
        <f t="shared" si="15"/>
        <v>0</v>
      </c>
      <c r="BC197" s="71">
        <f t="shared" si="16"/>
        <v>0</v>
      </c>
      <c r="BD197" s="520">
        <f t="shared" si="17"/>
        <v>1152724.44</v>
      </c>
      <c r="BE197" s="521">
        <f t="shared" si="18"/>
        <v>3237990</v>
      </c>
      <c r="BF197" s="71">
        <f t="shared" si="19"/>
        <v>28494311.999999996</v>
      </c>
      <c r="BG197" s="521">
        <f t="shared" si="278"/>
        <v>0</v>
      </c>
      <c r="BH197" s="529">
        <f t="shared" si="263"/>
        <v>0</v>
      </c>
      <c r="BI197" s="71">
        <f t="shared" si="254"/>
        <v>0</v>
      </c>
      <c r="BJ197" s="71">
        <f t="shared" si="255"/>
        <v>0</v>
      </c>
      <c r="BK197" s="71">
        <f t="shared" si="256"/>
        <v>0</v>
      </c>
      <c r="BL197" s="71">
        <f t="shared" si="257"/>
        <v>0</v>
      </c>
      <c r="BM197" s="71">
        <f t="shared" si="258"/>
        <v>0</v>
      </c>
      <c r="BN197" s="71">
        <f t="shared" si="259"/>
        <v>0</v>
      </c>
      <c r="BO197" s="71">
        <f t="shared" si="260"/>
        <v>0</v>
      </c>
      <c r="BP197" s="71">
        <f t="shared" si="261"/>
        <v>0</v>
      </c>
      <c r="BR197" s="507">
        <f>IF(EXACT(A197,LCI!A39),LCI!I39,-1*10^6)</f>
        <v>2.6927300000000001</v>
      </c>
      <c r="BS197" s="507">
        <f t="shared" si="59"/>
        <v>9100.9719485001733</v>
      </c>
      <c r="BT197" s="507">
        <f t="shared" si="60"/>
        <v>9100.9719485001733</v>
      </c>
      <c r="BU197" s="507">
        <f t="shared" si="60"/>
        <v>35544.036</v>
      </c>
      <c r="BV197" s="507">
        <f t="shared" si="60"/>
        <v>35544.036</v>
      </c>
      <c r="BW197" s="507">
        <f t="shared" si="60"/>
        <v>35544.036</v>
      </c>
      <c r="BX197" s="507">
        <f t="shared" si="60"/>
        <v>0</v>
      </c>
      <c r="BY197" s="507">
        <f t="shared" si="315"/>
        <v>0</v>
      </c>
      <c r="BZ197" s="507">
        <f t="shared" si="280"/>
        <v>0</v>
      </c>
      <c r="CA197" s="507">
        <f t="shared" si="280"/>
        <v>958.61188000000004</v>
      </c>
      <c r="CB197" s="507">
        <f t="shared" si="280"/>
        <v>2692.73</v>
      </c>
      <c r="CC197" s="507">
        <f t="shared" si="280"/>
        <v>23696.024000000001</v>
      </c>
      <c r="CD197" s="507">
        <f t="shared" si="280"/>
        <v>0</v>
      </c>
      <c r="CE197" s="507">
        <f t="shared" si="280"/>
        <v>0</v>
      </c>
      <c r="CF197" s="507">
        <f t="shared" si="281"/>
        <v>0</v>
      </c>
      <c r="CG197" s="507">
        <f t="shared" si="281"/>
        <v>0</v>
      </c>
      <c r="CH197" s="507">
        <f t="shared" si="281"/>
        <v>0</v>
      </c>
      <c r="CI197" s="507">
        <f t="shared" si="281"/>
        <v>0</v>
      </c>
      <c r="CJ197" s="507">
        <f t="shared" si="276"/>
        <v>0</v>
      </c>
      <c r="CK197" s="507">
        <f t="shared" si="61"/>
        <v>0</v>
      </c>
      <c r="CL197" s="507">
        <f t="shared" si="61"/>
        <v>0</v>
      </c>
      <c r="CM197" s="507">
        <f t="shared" si="61"/>
        <v>0</v>
      </c>
      <c r="CO197" s="511">
        <f>IF(EXACT(A197,LCI!A39),LCI!F39,-1*10^6)</f>
        <v>26.151282049999999</v>
      </c>
      <c r="CP197" s="511">
        <f t="shared" si="62"/>
        <v>88386.910070584898</v>
      </c>
      <c r="CQ197" s="511">
        <f t="shared" si="62"/>
        <v>88386.910070584898</v>
      </c>
      <c r="CR197" s="511">
        <f t="shared" si="62"/>
        <v>345196.92306</v>
      </c>
      <c r="CS197" s="511">
        <f t="shared" si="62"/>
        <v>345196.92306</v>
      </c>
      <c r="CT197" s="511">
        <f t="shared" si="62"/>
        <v>345196.92306</v>
      </c>
      <c r="CU197" s="511">
        <f t="shared" si="316"/>
        <v>0</v>
      </c>
      <c r="CV197" s="511">
        <f t="shared" si="282"/>
        <v>0</v>
      </c>
      <c r="CW197" s="511">
        <f t="shared" si="282"/>
        <v>0</v>
      </c>
      <c r="CX197" s="511">
        <f t="shared" si="282"/>
        <v>9309.8564097999988</v>
      </c>
      <c r="CY197" s="511">
        <f t="shared" si="282"/>
        <v>26151.282049999998</v>
      </c>
      <c r="CZ197" s="511">
        <f t="shared" si="282"/>
        <v>230131.28203999999</v>
      </c>
      <c r="DA197" s="511">
        <f t="shared" si="282"/>
        <v>0</v>
      </c>
      <c r="DB197" s="511">
        <f t="shared" si="283"/>
        <v>0</v>
      </c>
      <c r="DC197" s="511">
        <f t="shared" si="283"/>
        <v>0</v>
      </c>
      <c r="DD197" s="511">
        <f t="shared" si="283"/>
        <v>0</v>
      </c>
      <c r="DE197" s="511">
        <f t="shared" si="283"/>
        <v>0</v>
      </c>
      <c r="DF197" s="511">
        <f t="shared" si="275"/>
        <v>0</v>
      </c>
      <c r="DG197" s="511">
        <f t="shared" si="63"/>
        <v>0</v>
      </c>
      <c r="DH197" s="511">
        <f t="shared" si="63"/>
        <v>0</v>
      </c>
      <c r="DI197" s="511">
        <f t="shared" si="63"/>
        <v>0</v>
      </c>
      <c r="DJ197" s="511">
        <f t="shared" si="63"/>
        <v>0</v>
      </c>
      <c r="DL197" s="530">
        <f>IF(EXACT(A197,LCI!A39),LCI!J39,-1*10^6)</f>
        <v>1.3259999999999999E-2</v>
      </c>
      <c r="DM197" s="530">
        <f t="shared" si="64"/>
        <v>44.816557188099914</v>
      </c>
      <c r="DN197" s="530">
        <f t="shared" si="65"/>
        <v>44.816557188099914</v>
      </c>
      <c r="DO197" s="530">
        <f t="shared" si="66"/>
        <v>175.03199999999998</v>
      </c>
      <c r="DP197" s="530">
        <f t="shared" si="67"/>
        <v>175.03199999999998</v>
      </c>
      <c r="DQ197" s="530">
        <f t="shared" si="68"/>
        <v>175.03199999999998</v>
      </c>
      <c r="DR197" s="530">
        <f t="shared" si="69"/>
        <v>0</v>
      </c>
      <c r="DS197" s="530">
        <f t="shared" si="70"/>
        <v>0</v>
      </c>
      <c r="DT197" s="530">
        <f t="shared" si="71"/>
        <v>0</v>
      </c>
      <c r="DU197" s="530">
        <f t="shared" si="72"/>
        <v>4.7205599999999999</v>
      </c>
      <c r="DV197" s="530">
        <f t="shared" si="73"/>
        <v>13.26</v>
      </c>
      <c r="DW197" s="530">
        <f t="shared" si="74"/>
        <v>116.68799999999999</v>
      </c>
      <c r="DX197" s="530">
        <f t="shared" si="75"/>
        <v>0</v>
      </c>
      <c r="DY197" s="530">
        <f t="shared" si="76"/>
        <v>0</v>
      </c>
      <c r="DZ197" s="530">
        <f t="shared" si="77"/>
        <v>0</v>
      </c>
      <c r="EA197" s="530">
        <f t="shared" si="78"/>
        <v>0</v>
      </c>
      <c r="EB197" s="530">
        <f t="shared" si="79"/>
        <v>0</v>
      </c>
      <c r="EC197" s="530">
        <f t="shared" si="80"/>
        <v>0</v>
      </c>
      <c r="ED197" s="530">
        <f t="shared" si="81"/>
        <v>0</v>
      </c>
      <c r="EE197" s="530">
        <f t="shared" si="82"/>
        <v>0</v>
      </c>
      <c r="EF197" s="530">
        <f t="shared" si="83"/>
        <v>0</v>
      </c>
      <c r="EG197" s="530">
        <f t="shared" si="84"/>
        <v>0</v>
      </c>
      <c r="EI197" s="535">
        <f>IF(EXACT(A197,LCI!A39),LCI!K39,-1*10^6)</f>
        <v>12.09928</v>
      </c>
      <c r="EJ197" s="531">
        <f t="shared" si="85"/>
        <v>40893.519913637523</v>
      </c>
      <c r="EK197" s="536">
        <f t="shared" si="86"/>
        <v>40893.519913637523</v>
      </c>
      <c r="EL197" s="531">
        <f t="shared" si="87"/>
        <v>159710.49600000001</v>
      </c>
      <c r="EM197" s="531">
        <f t="shared" si="88"/>
        <v>159710.49600000001</v>
      </c>
      <c r="EN197" s="531">
        <f t="shared" si="89"/>
        <v>159710.49600000001</v>
      </c>
      <c r="EO197" s="531">
        <f t="shared" si="90"/>
        <v>0</v>
      </c>
      <c r="EP197" s="531">
        <f t="shared" si="91"/>
        <v>0</v>
      </c>
      <c r="EQ197" s="531">
        <f t="shared" si="92"/>
        <v>0</v>
      </c>
      <c r="ER197" s="531">
        <f t="shared" si="93"/>
        <v>4307.3436799999999</v>
      </c>
      <c r="ES197" s="531">
        <f t="shared" si="94"/>
        <v>12099.28</v>
      </c>
      <c r="ET197" s="531">
        <f t="shared" si="95"/>
        <v>106473.664</v>
      </c>
      <c r="EU197" s="531">
        <f t="shared" si="96"/>
        <v>0</v>
      </c>
      <c r="EV197" s="531">
        <f t="shared" si="97"/>
        <v>0</v>
      </c>
      <c r="EW197" s="531">
        <f t="shared" si="98"/>
        <v>0</v>
      </c>
      <c r="EX197" s="531">
        <f t="shared" si="99"/>
        <v>0</v>
      </c>
      <c r="EY197" s="531">
        <f t="shared" si="100"/>
        <v>0</v>
      </c>
      <c r="EZ197" s="531">
        <f t="shared" si="101"/>
        <v>0</v>
      </c>
      <c r="FA197" s="531">
        <f t="shared" si="102"/>
        <v>0</v>
      </c>
      <c r="FB197" s="531">
        <f t="shared" si="103"/>
        <v>0</v>
      </c>
      <c r="FC197" s="531">
        <f t="shared" si="104"/>
        <v>0</v>
      </c>
      <c r="FD197" s="531">
        <f t="shared" si="105"/>
        <v>0</v>
      </c>
      <c r="FF197" s="532">
        <f>IF(EXACT(A197,LCI!A39),LCI!L39,-1*10^6)</f>
        <v>6.7099999999999998E-3</v>
      </c>
      <c r="FG197" s="532">
        <f t="shared" si="106"/>
        <v>22.678665062756444</v>
      </c>
      <c r="FH197" s="532">
        <f t="shared" si="107"/>
        <v>22.678665062756444</v>
      </c>
      <c r="FI197" s="532">
        <f t="shared" si="108"/>
        <v>88.572000000000003</v>
      </c>
      <c r="FJ197" s="532">
        <f t="shared" si="109"/>
        <v>88.572000000000003</v>
      </c>
      <c r="FK197" s="532">
        <f t="shared" si="110"/>
        <v>88.572000000000003</v>
      </c>
      <c r="FL197" s="532">
        <f t="shared" si="111"/>
        <v>0</v>
      </c>
      <c r="FM197" s="532">
        <f t="shared" si="112"/>
        <v>0</v>
      </c>
      <c r="FN197" s="532">
        <f t="shared" si="113"/>
        <v>0</v>
      </c>
      <c r="FO197" s="532">
        <f t="shared" si="114"/>
        <v>2.38876</v>
      </c>
      <c r="FP197" s="532">
        <f t="shared" si="115"/>
        <v>6.71</v>
      </c>
      <c r="FQ197" s="532">
        <f t="shared" si="116"/>
        <v>59.048000000000002</v>
      </c>
      <c r="FR197" s="532">
        <f t="shared" si="117"/>
        <v>0</v>
      </c>
      <c r="FS197" s="532">
        <f t="shared" si="118"/>
        <v>0</v>
      </c>
      <c r="FT197" s="532">
        <f t="shared" si="119"/>
        <v>0</v>
      </c>
      <c r="FU197" s="532">
        <f t="shared" si="120"/>
        <v>0</v>
      </c>
      <c r="FV197" s="532">
        <f t="shared" si="121"/>
        <v>0</v>
      </c>
      <c r="FW197" s="532">
        <f t="shared" si="122"/>
        <v>0</v>
      </c>
      <c r="FX197" s="532">
        <f t="shared" si="123"/>
        <v>0</v>
      </c>
      <c r="FY197" s="532">
        <f t="shared" si="124"/>
        <v>0</v>
      </c>
      <c r="FZ197" s="532">
        <f t="shared" si="125"/>
        <v>0</v>
      </c>
      <c r="GA197" s="532">
        <f t="shared" si="126"/>
        <v>0</v>
      </c>
      <c r="GC197" s="533">
        <f>IF(EXACT(A197,LCI!A39),LCI!M39,-1*10^6)</f>
        <v>7.6199999999999994E-8</v>
      </c>
      <c r="GD197" s="533">
        <f t="shared" si="127"/>
        <v>2.575431114429271E-4</v>
      </c>
      <c r="GE197" s="533">
        <f t="shared" si="128"/>
        <v>2.575431114429271E-4</v>
      </c>
      <c r="GF197" s="533">
        <f t="shared" si="129"/>
        <v>1.0058399999999998E-3</v>
      </c>
      <c r="GG197" s="533">
        <f t="shared" si="130"/>
        <v>1.0058399999999998E-3</v>
      </c>
      <c r="GH197" s="533">
        <f t="shared" si="131"/>
        <v>1.0058399999999998E-3</v>
      </c>
      <c r="GI197" s="533">
        <f t="shared" si="132"/>
        <v>0</v>
      </c>
      <c r="GJ197" s="533">
        <f t="shared" si="133"/>
        <v>0</v>
      </c>
      <c r="GK197" s="533">
        <f t="shared" si="134"/>
        <v>0</v>
      </c>
      <c r="GL197" s="533">
        <f t="shared" si="135"/>
        <v>2.7127199999999997E-5</v>
      </c>
      <c r="GM197" s="533">
        <f t="shared" si="136"/>
        <v>7.6199999999999995E-5</v>
      </c>
      <c r="GN197" s="533">
        <f t="shared" si="137"/>
        <v>6.7055999999999995E-4</v>
      </c>
      <c r="GO197" s="533">
        <f t="shared" si="138"/>
        <v>0</v>
      </c>
      <c r="GP197" s="533">
        <f t="shared" si="139"/>
        <v>0</v>
      </c>
      <c r="GQ197" s="533">
        <f t="shared" si="140"/>
        <v>0</v>
      </c>
      <c r="GR197" s="533">
        <f t="shared" si="141"/>
        <v>0</v>
      </c>
      <c r="GS197" s="533">
        <f t="shared" si="142"/>
        <v>0</v>
      </c>
      <c r="GT197" s="533">
        <f t="shared" si="143"/>
        <v>0</v>
      </c>
      <c r="GU197" s="533">
        <f t="shared" si="144"/>
        <v>0</v>
      </c>
      <c r="GV197" s="533">
        <f t="shared" si="145"/>
        <v>0</v>
      </c>
      <c r="GW197" s="533">
        <f t="shared" si="146"/>
        <v>0</v>
      </c>
      <c r="GX197" s="533">
        <f t="shared" si="147"/>
        <v>0</v>
      </c>
      <c r="GZ197" s="511">
        <f>IF(EXACT(A197,LCI!A39),LCI!N39,-1*10^6)</f>
        <v>5.7899999999999998E-7</v>
      </c>
      <c r="HA197" s="511">
        <f t="shared" si="148"/>
        <v>1.9569220672631866E-3</v>
      </c>
      <c r="HB197" s="511">
        <f t="shared" si="149"/>
        <v>1.9569220672631866E-3</v>
      </c>
      <c r="HC197" s="511">
        <f t="shared" si="150"/>
        <v>7.6427999999999999E-3</v>
      </c>
      <c r="HD197" s="511">
        <f t="shared" si="151"/>
        <v>7.6427999999999999E-3</v>
      </c>
      <c r="HE197" s="511">
        <f t="shared" si="152"/>
        <v>7.6427999999999999E-3</v>
      </c>
      <c r="HF197" s="511">
        <f t="shared" si="153"/>
        <v>0</v>
      </c>
      <c r="HG197" s="511">
        <f t="shared" si="154"/>
        <v>0</v>
      </c>
      <c r="HH197" s="511">
        <f t="shared" si="155"/>
        <v>0</v>
      </c>
      <c r="HI197" s="511">
        <f t="shared" si="156"/>
        <v>2.0612399999999999E-4</v>
      </c>
      <c r="HJ197" s="511">
        <f t="shared" si="157"/>
        <v>5.7899999999999998E-4</v>
      </c>
      <c r="HK197" s="511">
        <f t="shared" si="158"/>
        <v>5.0952000000000002E-3</v>
      </c>
      <c r="HL197" s="511">
        <f t="shared" si="159"/>
        <v>0</v>
      </c>
      <c r="HM197" s="511">
        <f t="shared" si="160"/>
        <v>0</v>
      </c>
      <c r="HN197" s="511">
        <f t="shared" si="161"/>
        <v>0</v>
      </c>
      <c r="HO197" s="511">
        <f t="shared" si="162"/>
        <v>0</v>
      </c>
      <c r="HP197" s="511">
        <f t="shared" si="163"/>
        <v>0</v>
      </c>
      <c r="HQ197" s="511">
        <f t="shared" si="164"/>
        <v>0</v>
      </c>
      <c r="HR197" s="511">
        <f t="shared" si="165"/>
        <v>0</v>
      </c>
      <c r="HS197" s="511">
        <f t="shared" si="166"/>
        <v>0</v>
      </c>
      <c r="HT197" s="511">
        <f t="shared" si="167"/>
        <v>0</v>
      </c>
      <c r="HU197" s="511">
        <f t="shared" si="168"/>
        <v>0</v>
      </c>
      <c r="HW197" s="534">
        <f>IF(EXACT(A197,LCI!A39),LCI!O39,-1*10^6)</f>
        <v>1.99E-7</v>
      </c>
      <c r="HX197" s="534">
        <f t="shared" si="169"/>
        <v>6.7258634090738183E-4</v>
      </c>
      <c r="HY197" s="534">
        <f t="shared" si="170"/>
        <v>6.7258634090738183E-4</v>
      </c>
      <c r="HZ197" s="534">
        <f t="shared" si="171"/>
        <v>2.6267999999999999E-3</v>
      </c>
      <c r="IA197" s="534">
        <f t="shared" si="172"/>
        <v>2.6267999999999999E-3</v>
      </c>
      <c r="IB197" s="534">
        <f t="shared" si="173"/>
        <v>2.6267999999999999E-3</v>
      </c>
      <c r="IC197" s="534">
        <f t="shared" si="174"/>
        <v>0</v>
      </c>
      <c r="ID197" s="534">
        <f t="shared" si="175"/>
        <v>0</v>
      </c>
      <c r="IE197" s="534">
        <f t="shared" si="176"/>
        <v>0</v>
      </c>
      <c r="IF197" s="534">
        <f t="shared" si="177"/>
        <v>7.0844000000000001E-5</v>
      </c>
      <c r="IG197" s="534">
        <f t="shared" si="178"/>
        <v>1.9899999999999999E-4</v>
      </c>
      <c r="IH197" s="534">
        <f t="shared" si="179"/>
        <v>1.7512000000000001E-3</v>
      </c>
      <c r="II197" s="534">
        <f t="shared" si="180"/>
        <v>0</v>
      </c>
      <c r="IJ197" s="534">
        <f t="shared" si="181"/>
        <v>0</v>
      </c>
      <c r="IK197" s="534">
        <f t="shared" si="182"/>
        <v>0</v>
      </c>
      <c r="IL197" s="534">
        <f t="shared" si="183"/>
        <v>0</v>
      </c>
      <c r="IM197" s="534">
        <f t="shared" si="184"/>
        <v>0</v>
      </c>
      <c r="IN197" s="534">
        <f t="shared" si="185"/>
        <v>0</v>
      </c>
      <c r="IO197" s="534">
        <f t="shared" si="186"/>
        <v>0</v>
      </c>
      <c r="IP197" s="534">
        <f t="shared" si="187"/>
        <v>0</v>
      </c>
      <c r="IQ197" s="534">
        <f t="shared" si="188"/>
        <v>0</v>
      </c>
      <c r="IR197" s="534">
        <f t="shared" si="189"/>
        <v>0</v>
      </c>
      <c r="IT197" s="531">
        <f>IF(EXACT(A197,LCI!A39),LCI!P39,-1*10^6)</f>
        <v>0.15906000000000001</v>
      </c>
      <c r="IU197" s="531">
        <f t="shared" si="190"/>
        <v>537.59589640566912</v>
      </c>
      <c r="IV197" s="531">
        <f t="shared" si="191"/>
        <v>537.59589640566912</v>
      </c>
      <c r="IW197" s="531">
        <f t="shared" si="192"/>
        <v>2099.5920000000001</v>
      </c>
      <c r="IX197" s="531">
        <f t="shared" si="193"/>
        <v>2099.5920000000001</v>
      </c>
      <c r="IY197" s="531">
        <f t="shared" si="194"/>
        <v>2099.5920000000001</v>
      </c>
      <c r="IZ197" s="531">
        <f t="shared" si="195"/>
        <v>0</v>
      </c>
      <c r="JA197" s="531">
        <f t="shared" si="196"/>
        <v>0</v>
      </c>
      <c r="JB197" s="531">
        <f t="shared" si="197"/>
        <v>0</v>
      </c>
      <c r="JC197" s="531">
        <f t="shared" si="198"/>
        <v>56.625360000000001</v>
      </c>
      <c r="JD197" s="531">
        <f t="shared" si="199"/>
        <v>159.06</v>
      </c>
      <c r="JE197" s="531">
        <f t="shared" si="200"/>
        <v>1399.7280000000001</v>
      </c>
      <c r="JF197" s="531">
        <f t="shared" si="201"/>
        <v>0</v>
      </c>
      <c r="JG197" s="531">
        <f t="shared" si="202"/>
        <v>0</v>
      </c>
      <c r="JH197" s="531">
        <f t="shared" si="203"/>
        <v>0</v>
      </c>
      <c r="JI197" s="531">
        <f t="shared" si="204"/>
        <v>0</v>
      </c>
      <c r="JJ197" s="531">
        <f t="shared" si="205"/>
        <v>0</v>
      </c>
      <c r="JK197" s="531">
        <f t="shared" si="206"/>
        <v>0</v>
      </c>
      <c r="JL197" s="531">
        <f t="shared" si="207"/>
        <v>0</v>
      </c>
      <c r="JM197" s="531">
        <f t="shared" si="208"/>
        <v>0</v>
      </c>
      <c r="JN197" s="531">
        <f t="shared" si="209"/>
        <v>0</v>
      </c>
      <c r="JO197" s="531">
        <f t="shared" si="210"/>
        <v>0</v>
      </c>
      <c r="JQ197" s="532">
        <f>IF(EXACT(A197,LCI!A39),LCI!Q39,-1*10^6)</f>
        <v>2.5</v>
      </c>
      <c r="JR197" s="532">
        <f t="shared" si="211"/>
        <v>8449.5771470776617</v>
      </c>
      <c r="JS197" s="532">
        <f t="shared" si="212"/>
        <v>8449.5771470776617</v>
      </c>
      <c r="JT197" s="532">
        <f t="shared" si="213"/>
        <v>33000</v>
      </c>
      <c r="JU197" s="532">
        <f t="shared" si="214"/>
        <v>33000</v>
      </c>
      <c r="JV197" s="532">
        <f t="shared" si="215"/>
        <v>33000</v>
      </c>
      <c r="JW197" s="532">
        <f t="shared" si="216"/>
        <v>0</v>
      </c>
      <c r="JX197" s="532">
        <f t="shared" si="217"/>
        <v>0</v>
      </c>
      <c r="JY197" s="532">
        <f t="shared" si="218"/>
        <v>0</v>
      </c>
      <c r="JZ197" s="532">
        <f t="shared" si="219"/>
        <v>890</v>
      </c>
      <c r="KA197" s="532">
        <f t="shared" si="220"/>
        <v>2500</v>
      </c>
      <c r="KB197" s="532">
        <f t="shared" si="221"/>
        <v>22000</v>
      </c>
      <c r="KC197" s="532">
        <f t="shared" si="222"/>
        <v>0</v>
      </c>
      <c r="KD197" s="532">
        <f t="shared" si="223"/>
        <v>0</v>
      </c>
      <c r="KE197" s="532">
        <f t="shared" si="224"/>
        <v>0</v>
      </c>
      <c r="KF197" s="532">
        <f t="shared" si="225"/>
        <v>0</v>
      </c>
      <c r="KG197" s="532">
        <f t="shared" si="226"/>
        <v>0</v>
      </c>
      <c r="KH197" s="532">
        <f t="shared" si="227"/>
        <v>0</v>
      </c>
      <c r="KI197" s="532">
        <f t="shared" si="228"/>
        <v>0</v>
      </c>
      <c r="KJ197" s="532">
        <f t="shared" si="229"/>
        <v>0</v>
      </c>
      <c r="KK197" s="532">
        <f t="shared" si="230"/>
        <v>0</v>
      </c>
      <c r="KL197" s="532">
        <f t="shared" si="231"/>
        <v>0</v>
      </c>
      <c r="KN197" s="533">
        <f>IF(EXACT(A197,LCI!A39),LCI!R39,-1*10^6)</f>
        <v>1.0300000000000001E-3</v>
      </c>
      <c r="KO197" s="533">
        <f t="shared" si="232"/>
        <v>3.4812257845959969</v>
      </c>
      <c r="KP197" s="533">
        <f t="shared" si="233"/>
        <v>3.4812257845959969</v>
      </c>
      <c r="KQ197" s="533">
        <f t="shared" si="234"/>
        <v>13.596000000000002</v>
      </c>
      <c r="KR197" s="533">
        <f t="shared" si="235"/>
        <v>13.596000000000002</v>
      </c>
      <c r="KS197" s="533">
        <f t="shared" si="236"/>
        <v>13.596000000000002</v>
      </c>
      <c r="KT197" s="533">
        <f t="shared" si="237"/>
        <v>0</v>
      </c>
      <c r="KU197" s="533">
        <f t="shared" si="238"/>
        <v>0</v>
      </c>
      <c r="KV197" s="533">
        <f t="shared" si="239"/>
        <v>0</v>
      </c>
      <c r="KW197" s="533">
        <f t="shared" si="240"/>
        <v>0.36668000000000006</v>
      </c>
      <c r="KX197" s="533">
        <f t="shared" si="241"/>
        <v>1.03</v>
      </c>
      <c r="KY197" s="533">
        <f t="shared" si="242"/>
        <v>9.0640000000000001</v>
      </c>
      <c r="KZ197" s="533">
        <f t="shared" si="243"/>
        <v>0</v>
      </c>
      <c r="LA197" s="533">
        <f t="shared" si="244"/>
        <v>0</v>
      </c>
      <c r="LB197" s="533">
        <f t="shared" si="245"/>
        <v>0</v>
      </c>
      <c r="LC197" s="533">
        <f t="shared" si="246"/>
        <v>0</v>
      </c>
      <c r="LD197" s="533">
        <f t="shared" si="247"/>
        <v>0</v>
      </c>
      <c r="LE197" s="533">
        <f t="shared" si="248"/>
        <v>0</v>
      </c>
      <c r="LF197" s="533">
        <f t="shared" si="249"/>
        <v>0</v>
      </c>
      <c r="LG197" s="533">
        <f t="shared" si="250"/>
        <v>0</v>
      </c>
      <c r="LH197" s="533">
        <f t="shared" si="251"/>
        <v>0</v>
      </c>
      <c r="LI197" s="533">
        <f t="shared" si="252"/>
        <v>0</v>
      </c>
    </row>
    <row r="198" spans="1:321" x14ac:dyDescent="0.25">
      <c r="A198" s="14" t="str">
        <f>LCI!A40</f>
        <v>Rhizome Plugs (kg/yr)</v>
      </c>
      <c r="B198" s="42">
        <f>B27</f>
        <v>0</v>
      </c>
      <c r="C198" s="42">
        <f t="shared" ref="C198:P198" si="318">C27</f>
        <v>0</v>
      </c>
      <c r="D198" s="42">
        <f t="shared" si="318"/>
        <v>0</v>
      </c>
      <c r="E198" s="42">
        <f t="shared" si="318"/>
        <v>0</v>
      </c>
      <c r="F198" s="42">
        <f t="shared" si="318"/>
        <v>0</v>
      </c>
      <c r="G198" s="42">
        <f t="shared" si="318"/>
        <v>0</v>
      </c>
      <c r="H198" s="42">
        <f t="shared" si="318"/>
        <v>0</v>
      </c>
      <c r="I198" s="42">
        <f t="shared" si="318"/>
        <v>0</v>
      </c>
      <c r="J198" s="42">
        <f t="shared" si="318"/>
        <v>0</v>
      </c>
      <c r="K198" s="42">
        <f t="shared" si="318"/>
        <v>0</v>
      </c>
      <c r="L198" s="42">
        <f t="shared" si="318"/>
        <v>17297.349999999999</v>
      </c>
      <c r="M198" s="42">
        <f t="shared" si="318"/>
        <v>0</v>
      </c>
      <c r="N198" s="42">
        <f t="shared" si="318"/>
        <v>0</v>
      </c>
      <c r="O198" s="42">
        <f t="shared" si="318"/>
        <v>0</v>
      </c>
      <c r="P198" s="42">
        <f t="shared" si="318"/>
        <v>0</v>
      </c>
      <c r="Q198" s="251"/>
      <c r="R198" s="251"/>
      <c r="S198" s="251"/>
      <c r="T198" s="268"/>
      <c r="U198" s="251"/>
      <c r="V198" s="251"/>
      <c r="X198" s="466"/>
      <c r="Y198" s="47">
        <f t="shared" si="45"/>
        <v>0</v>
      </c>
      <c r="Z198" s="47">
        <f t="shared" si="46"/>
        <v>0</v>
      </c>
      <c r="AA198" s="47">
        <f t="shared" si="47"/>
        <v>0</v>
      </c>
      <c r="AB198" s="47">
        <f t="shared" si="48"/>
        <v>0</v>
      </c>
      <c r="AC198" s="47">
        <f t="shared" si="49"/>
        <v>0</v>
      </c>
      <c r="AD198" s="47">
        <f t="shared" si="291"/>
        <v>0</v>
      </c>
      <c r="AE198" s="47">
        <f t="shared" si="292"/>
        <v>0</v>
      </c>
      <c r="AF198" s="47">
        <f t="shared" si="293"/>
        <v>0</v>
      </c>
      <c r="AG198" s="47">
        <f t="shared" si="294"/>
        <v>0</v>
      </c>
      <c r="AH198" s="47">
        <f t="shared" si="295"/>
        <v>0</v>
      </c>
      <c r="AI198" s="47">
        <f t="shared" si="296"/>
        <v>0</v>
      </c>
      <c r="AJ198" s="47">
        <f t="shared" si="288"/>
        <v>0</v>
      </c>
      <c r="AK198" s="47">
        <f t="shared" si="50"/>
        <v>0</v>
      </c>
      <c r="AL198" s="47">
        <f t="shared" si="51"/>
        <v>0</v>
      </c>
      <c r="AM198" s="47">
        <f t="shared" si="52"/>
        <v>0</v>
      </c>
      <c r="AN198" s="47">
        <f t="shared" si="53"/>
        <v>0</v>
      </c>
      <c r="AO198" s="47">
        <f t="shared" si="54"/>
        <v>0</v>
      </c>
      <c r="AP198" s="47">
        <f t="shared" si="55"/>
        <v>0</v>
      </c>
      <c r="AQ198" s="47">
        <f t="shared" si="56"/>
        <v>0</v>
      </c>
      <c r="AR198" s="47">
        <f t="shared" si="57"/>
        <v>0</v>
      </c>
      <c r="AS198" s="47">
        <f t="shared" si="58"/>
        <v>0</v>
      </c>
      <c r="AU198" s="351"/>
      <c r="AV198" s="71">
        <f t="shared" si="9"/>
        <v>0</v>
      </c>
      <c r="AW198" s="71">
        <f t="shared" si="10"/>
        <v>0</v>
      </c>
      <c r="AX198" s="71">
        <f t="shared" si="11"/>
        <v>0</v>
      </c>
      <c r="AY198" s="71">
        <f t="shared" si="12"/>
        <v>0</v>
      </c>
      <c r="AZ198" s="71">
        <f t="shared" si="13"/>
        <v>0</v>
      </c>
      <c r="BA198" s="71">
        <f t="shared" si="14"/>
        <v>0</v>
      </c>
      <c r="BB198" s="71">
        <f t="shared" si="15"/>
        <v>0</v>
      </c>
      <c r="BC198" s="71">
        <f t="shared" si="16"/>
        <v>0</v>
      </c>
      <c r="BD198" s="520">
        <f t="shared" si="17"/>
        <v>0</v>
      </c>
      <c r="BE198" s="521">
        <f t="shared" si="18"/>
        <v>0</v>
      </c>
      <c r="BF198" s="71">
        <f t="shared" si="19"/>
        <v>0</v>
      </c>
      <c r="BG198" s="521">
        <f t="shared" si="278"/>
        <v>0</v>
      </c>
      <c r="BH198" s="529">
        <f t="shared" si="263"/>
        <v>0</v>
      </c>
      <c r="BI198" s="71">
        <f t="shared" si="254"/>
        <v>0</v>
      </c>
      <c r="BJ198" s="71">
        <f t="shared" si="255"/>
        <v>0</v>
      </c>
      <c r="BK198" s="71">
        <f t="shared" si="256"/>
        <v>0</v>
      </c>
      <c r="BL198" s="71">
        <f t="shared" si="257"/>
        <v>0</v>
      </c>
      <c r="BM198" s="71">
        <f t="shared" si="258"/>
        <v>0</v>
      </c>
      <c r="BN198" s="71">
        <f t="shared" si="259"/>
        <v>0</v>
      </c>
      <c r="BO198" s="71">
        <f t="shared" si="260"/>
        <v>0</v>
      </c>
      <c r="BP198" s="71">
        <f t="shared" si="261"/>
        <v>0</v>
      </c>
      <c r="BR198" s="507">
        <f>IF(EXACT(A198,LCI!A40),LCI!I40,-1*10^6)</f>
        <v>0</v>
      </c>
      <c r="BS198" s="507">
        <f t="shared" si="59"/>
        <v>0</v>
      </c>
      <c r="BT198" s="507">
        <f t="shared" si="60"/>
        <v>0</v>
      </c>
      <c r="BU198" s="507">
        <f t="shared" si="60"/>
        <v>0</v>
      </c>
      <c r="BV198" s="507">
        <f t="shared" si="60"/>
        <v>0</v>
      </c>
      <c r="BW198" s="507">
        <f t="shared" si="60"/>
        <v>0</v>
      </c>
      <c r="BX198" s="507">
        <f t="shared" si="60"/>
        <v>0</v>
      </c>
      <c r="BY198" s="507">
        <f t="shared" si="315"/>
        <v>0</v>
      </c>
      <c r="BZ198" s="507">
        <f t="shared" si="280"/>
        <v>0</v>
      </c>
      <c r="CA198" s="507">
        <f t="shared" si="280"/>
        <v>0</v>
      </c>
      <c r="CB198" s="507">
        <f t="shared" si="280"/>
        <v>0</v>
      </c>
      <c r="CC198" s="507">
        <f t="shared" si="280"/>
        <v>0</v>
      </c>
      <c r="CD198" s="507">
        <f t="shared" si="280"/>
        <v>0</v>
      </c>
      <c r="CE198" s="507">
        <f t="shared" si="280"/>
        <v>0</v>
      </c>
      <c r="CF198" s="507">
        <f t="shared" si="281"/>
        <v>0</v>
      </c>
      <c r="CG198" s="507">
        <f t="shared" si="281"/>
        <v>0</v>
      </c>
      <c r="CH198" s="507">
        <f t="shared" si="281"/>
        <v>0</v>
      </c>
      <c r="CI198" s="507">
        <f t="shared" si="281"/>
        <v>0</v>
      </c>
      <c r="CJ198" s="507">
        <f t="shared" si="276"/>
        <v>0</v>
      </c>
      <c r="CK198" s="507">
        <f t="shared" si="61"/>
        <v>0</v>
      </c>
      <c r="CL198" s="507">
        <f t="shared" si="61"/>
        <v>0</v>
      </c>
      <c r="CM198" s="507">
        <f t="shared" si="61"/>
        <v>0</v>
      </c>
      <c r="CO198" s="511">
        <f>IF(EXACT(A198,LCI!A40),LCI!F40,-1*10^6)</f>
        <v>0</v>
      </c>
      <c r="CP198" s="511">
        <f t="shared" si="62"/>
        <v>0</v>
      </c>
      <c r="CQ198" s="511">
        <f t="shared" si="62"/>
        <v>0</v>
      </c>
      <c r="CR198" s="511">
        <f t="shared" si="62"/>
        <v>0</v>
      </c>
      <c r="CS198" s="511">
        <f t="shared" si="62"/>
        <v>0</v>
      </c>
      <c r="CT198" s="511">
        <f t="shared" si="62"/>
        <v>0</v>
      </c>
      <c r="CU198" s="511">
        <f t="shared" si="316"/>
        <v>0</v>
      </c>
      <c r="CV198" s="511">
        <f t="shared" si="282"/>
        <v>0</v>
      </c>
      <c r="CW198" s="511">
        <f t="shared" si="282"/>
        <v>0</v>
      </c>
      <c r="CX198" s="511">
        <f t="shared" si="282"/>
        <v>0</v>
      </c>
      <c r="CY198" s="511">
        <f t="shared" si="282"/>
        <v>0</v>
      </c>
      <c r="CZ198" s="511">
        <f t="shared" si="282"/>
        <v>0</v>
      </c>
      <c r="DA198" s="511">
        <f t="shared" si="282"/>
        <v>0</v>
      </c>
      <c r="DB198" s="511">
        <f t="shared" si="283"/>
        <v>0</v>
      </c>
      <c r="DC198" s="511">
        <f t="shared" si="283"/>
        <v>0</v>
      </c>
      <c r="DD198" s="511">
        <f t="shared" si="283"/>
        <v>0</v>
      </c>
      <c r="DE198" s="511">
        <f t="shared" si="283"/>
        <v>0</v>
      </c>
      <c r="DF198" s="511">
        <f t="shared" si="275"/>
        <v>0</v>
      </c>
      <c r="DG198" s="511">
        <f t="shared" si="63"/>
        <v>0</v>
      </c>
      <c r="DH198" s="511">
        <f t="shared" si="63"/>
        <v>0</v>
      </c>
      <c r="DI198" s="511">
        <f t="shared" si="63"/>
        <v>0</v>
      </c>
      <c r="DJ198" s="511">
        <f t="shared" si="63"/>
        <v>0</v>
      </c>
      <c r="DL198" s="530">
        <f>IF(EXACT(A198,LCI!A40),LCI!J40,-1*10^6)</f>
        <v>0</v>
      </c>
      <c r="DM198" s="530">
        <f t="shared" si="64"/>
        <v>0</v>
      </c>
      <c r="DN198" s="530">
        <f t="shared" si="65"/>
        <v>0</v>
      </c>
      <c r="DO198" s="530">
        <f t="shared" si="66"/>
        <v>0</v>
      </c>
      <c r="DP198" s="530">
        <f t="shared" si="67"/>
        <v>0</v>
      </c>
      <c r="DQ198" s="530">
        <f t="shared" si="68"/>
        <v>0</v>
      </c>
      <c r="DR198" s="530">
        <f t="shared" si="69"/>
        <v>0</v>
      </c>
      <c r="DS198" s="530">
        <f t="shared" si="70"/>
        <v>0</v>
      </c>
      <c r="DT198" s="530">
        <f t="shared" si="71"/>
        <v>0</v>
      </c>
      <c r="DU198" s="530">
        <f t="shared" si="72"/>
        <v>0</v>
      </c>
      <c r="DV198" s="530">
        <f t="shared" si="73"/>
        <v>0</v>
      </c>
      <c r="DW198" s="530">
        <f t="shared" si="74"/>
        <v>0</v>
      </c>
      <c r="DX198" s="530">
        <f t="shared" si="75"/>
        <v>0</v>
      </c>
      <c r="DY198" s="530">
        <f t="shared" si="76"/>
        <v>0</v>
      </c>
      <c r="DZ198" s="530">
        <f t="shared" si="77"/>
        <v>0</v>
      </c>
      <c r="EA198" s="530">
        <f t="shared" si="78"/>
        <v>0</v>
      </c>
      <c r="EB198" s="530">
        <f t="shared" si="79"/>
        <v>0</v>
      </c>
      <c r="EC198" s="530">
        <f t="shared" si="80"/>
        <v>0</v>
      </c>
      <c r="ED198" s="530">
        <f t="shared" si="81"/>
        <v>0</v>
      </c>
      <c r="EE198" s="530">
        <f t="shared" si="82"/>
        <v>0</v>
      </c>
      <c r="EF198" s="530">
        <f t="shared" si="83"/>
        <v>0</v>
      </c>
      <c r="EG198" s="530">
        <f t="shared" si="84"/>
        <v>0</v>
      </c>
      <c r="EI198" s="535">
        <f>IF(EXACT(A198,LCI!A40),LCI!K40,-1*10^6)</f>
        <v>0</v>
      </c>
      <c r="EJ198" s="531">
        <f t="shared" si="85"/>
        <v>0</v>
      </c>
      <c r="EK198" s="536">
        <f t="shared" si="86"/>
        <v>0</v>
      </c>
      <c r="EL198" s="531">
        <f t="shared" si="87"/>
        <v>0</v>
      </c>
      <c r="EM198" s="531">
        <f t="shared" si="88"/>
        <v>0</v>
      </c>
      <c r="EN198" s="531">
        <f t="shared" si="89"/>
        <v>0</v>
      </c>
      <c r="EO198" s="531">
        <f t="shared" si="90"/>
        <v>0</v>
      </c>
      <c r="EP198" s="531">
        <f t="shared" si="91"/>
        <v>0</v>
      </c>
      <c r="EQ198" s="531">
        <f t="shared" si="92"/>
        <v>0</v>
      </c>
      <c r="ER198" s="531">
        <f t="shared" si="93"/>
        <v>0</v>
      </c>
      <c r="ES198" s="531">
        <f t="shared" si="94"/>
        <v>0</v>
      </c>
      <c r="ET198" s="531">
        <f t="shared" si="95"/>
        <v>0</v>
      </c>
      <c r="EU198" s="531">
        <f t="shared" si="96"/>
        <v>0</v>
      </c>
      <c r="EV198" s="531">
        <f t="shared" si="97"/>
        <v>0</v>
      </c>
      <c r="EW198" s="531">
        <f t="shared" si="98"/>
        <v>0</v>
      </c>
      <c r="EX198" s="531">
        <f t="shared" si="99"/>
        <v>0</v>
      </c>
      <c r="EY198" s="531">
        <f t="shared" si="100"/>
        <v>0</v>
      </c>
      <c r="EZ198" s="531">
        <f t="shared" si="101"/>
        <v>0</v>
      </c>
      <c r="FA198" s="531">
        <f t="shared" si="102"/>
        <v>0</v>
      </c>
      <c r="FB198" s="531">
        <f t="shared" si="103"/>
        <v>0</v>
      </c>
      <c r="FC198" s="531">
        <f t="shared" si="104"/>
        <v>0</v>
      </c>
      <c r="FD198" s="531">
        <f t="shared" si="105"/>
        <v>0</v>
      </c>
      <c r="FF198" s="532">
        <f>IF(EXACT(A198,LCI!A40),LCI!L40,-1*10^6)</f>
        <v>0</v>
      </c>
      <c r="FG198" s="532">
        <f t="shared" si="106"/>
        <v>0</v>
      </c>
      <c r="FH198" s="532">
        <f t="shared" si="107"/>
        <v>0</v>
      </c>
      <c r="FI198" s="532">
        <f t="shared" si="108"/>
        <v>0</v>
      </c>
      <c r="FJ198" s="532">
        <f t="shared" si="109"/>
        <v>0</v>
      </c>
      <c r="FK198" s="532">
        <f t="shared" si="110"/>
        <v>0</v>
      </c>
      <c r="FL198" s="532">
        <f t="shared" si="111"/>
        <v>0</v>
      </c>
      <c r="FM198" s="532">
        <f t="shared" si="112"/>
        <v>0</v>
      </c>
      <c r="FN198" s="532">
        <f t="shared" si="113"/>
        <v>0</v>
      </c>
      <c r="FO198" s="532">
        <f t="shared" si="114"/>
        <v>0</v>
      </c>
      <c r="FP198" s="532">
        <f t="shared" si="115"/>
        <v>0</v>
      </c>
      <c r="FQ198" s="532">
        <f t="shared" si="116"/>
        <v>0</v>
      </c>
      <c r="FR198" s="532">
        <f t="shared" si="117"/>
        <v>0</v>
      </c>
      <c r="FS198" s="532">
        <f t="shared" si="118"/>
        <v>0</v>
      </c>
      <c r="FT198" s="532">
        <f t="shared" si="119"/>
        <v>0</v>
      </c>
      <c r="FU198" s="532">
        <f t="shared" si="120"/>
        <v>0</v>
      </c>
      <c r="FV198" s="532">
        <f t="shared" si="121"/>
        <v>0</v>
      </c>
      <c r="FW198" s="532">
        <f t="shared" si="122"/>
        <v>0</v>
      </c>
      <c r="FX198" s="532">
        <f t="shared" si="123"/>
        <v>0</v>
      </c>
      <c r="FY198" s="532">
        <f t="shared" si="124"/>
        <v>0</v>
      </c>
      <c r="FZ198" s="532">
        <f t="shared" si="125"/>
        <v>0</v>
      </c>
      <c r="GA198" s="532">
        <f t="shared" si="126"/>
        <v>0</v>
      </c>
      <c r="GC198" s="533">
        <f>IF(EXACT(A198,LCI!A40),LCI!M40,-1*10^6)</f>
        <v>0</v>
      </c>
      <c r="GD198" s="533">
        <f t="shared" si="127"/>
        <v>0</v>
      </c>
      <c r="GE198" s="533">
        <f t="shared" si="128"/>
        <v>0</v>
      </c>
      <c r="GF198" s="533">
        <f t="shared" si="129"/>
        <v>0</v>
      </c>
      <c r="GG198" s="533">
        <f t="shared" si="130"/>
        <v>0</v>
      </c>
      <c r="GH198" s="533">
        <f t="shared" si="131"/>
        <v>0</v>
      </c>
      <c r="GI198" s="533">
        <f t="shared" si="132"/>
        <v>0</v>
      </c>
      <c r="GJ198" s="533">
        <f t="shared" si="133"/>
        <v>0</v>
      </c>
      <c r="GK198" s="533">
        <f t="shared" si="134"/>
        <v>0</v>
      </c>
      <c r="GL198" s="533">
        <f t="shared" si="135"/>
        <v>0</v>
      </c>
      <c r="GM198" s="533">
        <f t="shared" si="136"/>
        <v>0</v>
      </c>
      <c r="GN198" s="533">
        <f t="shared" si="137"/>
        <v>0</v>
      </c>
      <c r="GO198" s="533">
        <f t="shared" si="138"/>
        <v>0</v>
      </c>
      <c r="GP198" s="533">
        <f t="shared" si="139"/>
        <v>0</v>
      </c>
      <c r="GQ198" s="533">
        <f t="shared" si="140"/>
        <v>0</v>
      </c>
      <c r="GR198" s="533">
        <f t="shared" si="141"/>
        <v>0</v>
      </c>
      <c r="GS198" s="533">
        <f t="shared" si="142"/>
        <v>0</v>
      </c>
      <c r="GT198" s="533">
        <f t="shared" si="143"/>
        <v>0</v>
      </c>
      <c r="GU198" s="533">
        <f t="shared" si="144"/>
        <v>0</v>
      </c>
      <c r="GV198" s="533">
        <f t="shared" si="145"/>
        <v>0</v>
      </c>
      <c r="GW198" s="533">
        <f t="shared" si="146"/>
        <v>0</v>
      </c>
      <c r="GX198" s="533">
        <f t="shared" si="147"/>
        <v>0</v>
      </c>
      <c r="GZ198" s="511">
        <f>IF(EXACT(A198,LCI!A40),LCI!N40,-1*10^6)</f>
        <v>0</v>
      </c>
      <c r="HA198" s="511">
        <f t="shared" si="148"/>
        <v>0</v>
      </c>
      <c r="HB198" s="511">
        <f t="shared" si="149"/>
        <v>0</v>
      </c>
      <c r="HC198" s="511">
        <f t="shared" si="150"/>
        <v>0</v>
      </c>
      <c r="HD198" s="511">
        <f t="shared" si="151"/>
        <v>0</v>
      </c>
      <c r="HE198" s="511">
        <f t="shared" si="152"/>
        <v>0</v>
      </c>
      <c r="HF198" s="511">
        <f t="shared" si="153"/>
        <v>0</v>
      </c>
      <c r="HG198" s="511">
        <f t="shared" si="154"/>
        <v>0</v>
      </c>
      <c r="HH198" s="511">
        <f t="shared" si="155"/>
        <v>0</v>
      </c>
      <c r="HI198" s="511">
        <f t="shared" si="156"/>
        <v>0</v>
      </c>
      <c r="HJ198" s="511">
        <f t="shared" si="157"/>
        <v>0</v>
      </c>
      <c r="HK198" s="511">
        <f t="shared" si="158"/>
        <v>0</v>
      </c>
      <c r="HL198" s="511">
        <f t="shared" si="159"/>
        <v>0</v>
      </c>
      <c r="HM198" s="511">
        <f t="shared" si="160"/>
        <v>0</v>
      </c>
      <c r="HN198" s="511">
        <f t="shared" si="161"/>
        <v>0</v>
      </c>
      <c r="HO198" s="511">
        <f t="shared" si="162"/>
        <v>0</v>
      </c>
      <c r="HP198" s="511">
        <f t="shared" si="163"/>
        <v>0</v>
      </c>
      <c r="HQ198" s="511">
        <f t="shared" si="164"/>
        <v>0</v>
      </c>
      <c r="HR198" s="511">
        <f t="shared" si="165"/>
        <v>0</v>
      </c>
      <c r="HS198" s="511">
        <f t="shared" si="166"/>
        <v>0</v>
      </c>
      <c r="HT198" s="511">
        <f t="shared" si="167"/>
        <v>0</v>
      </c>
      <c r="HU198" s="511">
        <f t="shared" si="168"/>
        <v>0</v>
      </c>
      <c r="HW198" s="534">
        <f>IF(EXACT(A198,LCI!A40),LCI!O40,-1*10^6)</f>
        <v>0</v>
      </c>
      <c r="HX198" s="534">
        <f t="shared" si="169"/>
        <v>0</v>
      </c>
      <c r="HY198" s="534">
        <f t="shared" si="170"/>
        <v>0</v>
      </c>
      <c r="HZ198" s="534">
        <f t="shared" si="171"/>
        <v>0</v>
      </c>
      <c r="IA198" s="534">
        <f t="shared" si="172"/>
        <v>0</v>
      </c>
      <c r="IB198" s="534">
        <f t="shared" si="173"/>
        <v>0</v>
      </c>
      <c r="IC198" s="534">
        <f t="shared" si="174"/>
        <v>0</v>
      </c>
      <c r="ID198" s="534">
        <f t="shared" si="175"/>
        <v>0</v>
      </c>
      <c r="IE198" s="534">
        <f t="shared" si="176"/>
        <v>0</v>
      </c>
      <c r="IF198" s="534">
        <f t="shared" si="177"/>
        <v>0</v>
      </c>
      <c r="IG198" s="534">
        <f t="shared" si="178"/>
        <v>0</v>
      </c>
      <c r="IH198" s="534">
        <f t="shared" si="179"/>
        <v>0</v>
      </c>
      <c r="II198" s="534">
        <f t="shared" si="180"/>
        <v>0</v>
      </c>
      <c r="IJ198" s="534">
        <f t="shared" si="181"/>
        <v>0</v>
      </c>
      <c r="IK198" s="534">
        <f t="shared" si="182"/>
        <v>0</v>
      </c>
      <c r="IL198" s="534">
        <f t="shared" si="183"/>
        <v>0</v>
      </c>
      <c r="IM198" s="534">
        <f t="shared" si="184"/>
        <v>0</v>
      </c>
      <c r="IN198" s="534">
        <f t="shared" si="185"/>
        <v>0</v>
      </c>
      <c r="IO198" s="534">
        <f t="shared" si="186"/>
        <v>0</v>
      </c>
      <c r="IP198" s="534">
        <f t="shared" si="187"/>
        <v>0</v>
      </c>
      <c r="IQ198" s="534">
        <f t="shared" si="188"/>
        <v>0</v>
      </c>
      <c r="IR198" s="534">
        <f t="shared" si="189"/>
        <v>0</v>
      </c>
      <c r="IT198" s="531">
        <f>IF(EXACT(A198,LCI!A40),LCI!P40,-1*10^6)</f>
        <v>0</v>
      </c>
      <c r="IU198" s="531">
        <f t="shared" si="190"/>
        <v>0</v>
      </c>
      <c r="IV198" s="531">
        <f t="shared" si="191"/>
        <v>0</v>
      </c>
      <c r="IW198" s="531">
        <f t="shared" si="192"/>
        <v>0</v>
      </c>
      <c r="IX198" s="531">
        <f t="shared" si="193"/>
        <v>0</v>
      </c>
      <c r="IY198" s="531">
        <f t="shared" si="194"/>
        <v>0</v>
      </c>
      <c r="IZ198" s="531">
        <f t="shared" si="195"/>
        <v>0</v>
      </c>
      <c r="JA198" s="531">
        <f t="shared" si="196"/>
        <v>0</v>
      </c>
      <c r="JB198" s="531">
        <f t="shared" si="197"/>
        <v>0</v>
      </c>
      <c r="JC198" s="531">
        <f t="shared" si="198"/>
        <v>0</v>
      </c>
      <c r="JD198" s="531">
        <f t="shared" si="199"/>
        <v>0</v>
      </c>
      <c r="JE198" s="531">
        <f t="shared" si="200"/>
        <v>0</v>
      </c>
      <c r="JF198" s="531">
        <f t="shared" si="201"/>
        <v>0</v>
      </c>
      <c r="JG198" s="531">
        <f t="shared" si="202"/>
        <v>0</v>
      </c>
      <c r="JH198" s="531">
        <f t="shared" si="203"/>
        <v>0</v>
      </c>
      <c r="JI198" s="531">
        <f t="shared" si="204"/>
        <v>0</v>
      </c>
      <c r="JJ198" s="531">
        <f t="shared" si="205"/>
        <v>0</v>
      </c>
      <c r="JK198" s="531">
        <f t="shared" si="206"/>
        <v>0</v>
      </c>
      <c r="JL198" s="531">
        <f t="shared" si="207"/>
        <v>0</v>
      </c>
      <c r="JM198" s="531">
        <f t="shared" si="208"/>
        <v>0</v>
      </c>
      <c r="JN198" s="531">
        <f t="shared" si="209"/>
        <v>0</v>
      </c>
      <c r="JO198" s="531">
        <f t="shared" si="210"/>
        <v>0</v>
      </c>
      <c r="JQ198" s="532">
        <f>IF(EXACT(A198,LCI!A40),LCI!Q40,-1*10^6)</f>
        <v>0</v>
      </c>
      <c r="JR198" s="532">
        <f t="shared" si="211"/>
        <v>0</v>
      </c>
      <c r="JS198" s="532">
        <f t="shared" si="212"/>
        <v>0</v>
      </c>
      <c r="JT198" s="532">
        <f t="shared" si="213"/>
        <v>0</v>
      </c>
      <c r="JU198" s="532">
        <f t="shared" si="214"/>
        <v>0</v>
      </c>
      <c r="JV198" s="532">
        <f t="shared" si="215"/>
        <v>0</v>
      </c>
      <c r="JW198" s="532">
        <f t="shared" si="216"/>
        <v>0</v>
      </c>
      <c r="JX198" s="532">
        <f t="shared" si="217"/>
        <v>0</v>
      </c>
      <c r="JY198" s="532">
        <f t="shared" si="218"/>
        <v>0</v>
      </c>
      <c r="JZ198" s="532">
        <f t="shared" si="219"/>
        <v>0</v>
      </c>
      <c r="KA198" s="532">
        <f t="shared" si="220"/>
        <v>0</v>
      </c>
      <c r="KB198" s="532">
        <f t="shared" si="221"/>
        <v>0</v>
      </c>
      <c r="KC198" s="532">
        <f t="shared" si="222"/>
        <v>0</v>
      </c>
      <c r="KD198" s="532">
        <f t="shared" si="223"/>
        <v>0</v>
      </c>
      <c r="KE198" s="532">
        <f t="shared" si="224"/>
        <v>0</v>
      </c>
      <c r="KF198" s="532">
        <f t="shared" si="225"/>
        <v>0</v>
      </c>
      <c r="KG198" s="532">
        <f t="shared" si="226"/>
        <v>0</v>
      </c>
      <c r="KH198" s="532">
        <f t="shared" si="227"/>
        <v>0</v>
      </c>
      <c r="KI198" s="532">
        <f t="shared" si="228"/>
        <v>0</v>
      </c>
      <c r="KJ198" s="532">
        <f t="shared" si="229"/>
        <v>0</v>
      </c>
      <c r="KK198" s="532">
        <f t="shared" si="230"/>
        <v>0</v>
      </c>
      <c r="KL198" s="532">
        <f t="shared" si="231"/>
        <v>0</v>
      </c>
      <c r="KN198" s="533">
        <f>IF(EXACT(A198,LCI!A40),LCI!R40,-1*10^6)</f>
        <v>0</v>
      </c>
      <c r="KO198" s="533">
        <f t="shared" si="232"/>
        <v>0</v>
      </c>
      <c r="KP198" s="533">
        <f t="shared" si="233"/>
        <v>0</v>
      </c>
      <c r="KQ198" s="533">
        <f t="shared" si="234"/>
        <v>0</v>
      </c>
      <c r="KR198" s="533">
        <f t="shared" si="235"/>
        <v>0</v>
      </c>
      <c r="KS198" s="533">
        <f t="shared" si="236"/>
        <v>0</v>
      </c>
      <c r="KT198" s="533">
        <f t="shared" si="237"/>
        <v>0</v>
      </c>
      <c r="KU198" s="533">
        <f t="shared" si="238"/>
        <v>0</v>
      </c>
      <c r="KV198" s="533">
        <f t="shared" si="239"/>
        <v>0</v>
      </c>
      <c r="KW198" s="533">
        <f t="shared" si="240"/>
        <v>0</v>
      </c>
      <c r="KX198" s="533">
        <f t="shared" si="241"/>
        <v>0</v>
      </c>
      <c r="KY198" s="533">
        <f t="shared" si="242"/>
        <v>0</v>
      </c>
      <c r="KZ198" s="533">
        <f t="shared" si="243"/>
        <v>0</v>
      </c>
      <c r="LA198" s="533">
        <f t="shared" si="244"/>
        <v>0</v>
      </c>
      <c r="LB198" s="533">
        <f t="shared" si="245"/>
        <v>0</v>
      </c>
      <c r="LC198" s="533">
        <f t="shared" si="246"/>
        <v>0</v>
      </c>
      <c r="LD198" s="533">
        <f t="shared" si="247"/>
        <v>0</v>
      </c>
      <c r="LE198" s="533">
        <f t="shared" si="248"/>
        <v>0</v>
      </c>
      <c r="LF198" s="533">
        <f t="shared" si="249"/>
        <v>0</v>
      </c>
      <c r="LG198" s="533">
        <f t="shared" si="250"/>
        <v>0</v>
      </c>
      <c r="LH198" s="533">
        <f t="shared" si="251"/>
        <v>0</v>
      </c>
      <c r="LI198" s="533">
        <f t="shared" si="252"/>
        <v>0</v>
      </c>
    </row>
    <row r="199" spans="1:321" x14ac:dyDescent="0.25">
      <c r="A199" s="14" t="str">
        <f>LCI!A41</f>
        <v>Sodium Hydroxide (kg/yr)</v>
      </c>
      <c r="B199" s="42">
        <f>B59</f>
        <v>0</v>
      </c>
      <c r="C199" s="42">
        <f t="shared" ref="C199:P199" si="319">C59</f>
        <v>0</v>
      </c>
      <c r="D199" s="42">
        <f t="shared" si="319"/>
        <v>5472.0314639999997</v>
      </c>
      <c r="E199" s="42">
        <f t="shared" si="319"/>
        <v>0</v>
      </c>
      <c r="F199" s="42">
        <f t="shared" si="319"/>
        <v>0</v>
      </c>
      <c r="G199" s="42">
        <f t="shared" si="319"/>
        <v>0</v>
      </c>
      <c r="H199" s="42">
        <f t="shared" si="319"/>
        <v>0</v>
      </c>
      <c r="I199" s="42">
        <f t="shared" si="319"/>
        <v>0</v>
      </c>
      <c r="J199" s="42">
        <f t="shared" si="319"/>
        <v>0</v>
      </c>
      <c r="K199" s="42">
        <f t="shared" si="319"/>
        <v>0</v>
      </c>
      <c r="L199" s="42">
        <f t="shared" si="319"/>
        <v>0</v>
      </c>
      <c r="M199" s="42">
        <f t="shared" si="319"/>
        <v>0</v>
      </c>
      <c r="N199" s="42">
        <f t="shared" si="319"/>
        <v>0</v>
      </c>
      <c r="O199" s="257">
        <f t="shared" si="319"/>
        <v>0</v>
      </c>
      <c r="P199" s="251">
        <f t="shared" si="319"/>
        <v>0</v>
      </c>
      <c r="Q199" s="251"/>
      <c r="R199" s="251"/>
      <c r="S199" s="251"/>
      <c r="T199" s="268"/>
      <c r="U199" s="251"/>
      <c r="V199" s="251"/>
      <c r="X199" s="45">
        <f>IF(EXACT(A199,LCI!A41),LCI!G41,-1*10^6)</f>
        <v>0.45119999999999999</v>
      </c>
      <c r="Y199" s="47">
        <f t="shared" si="45"/>
        <v>0</v>
      </c>
      <c r="Z199" s="47">
        <f t="shared" si="46"/>
        <v>0</v>
      </c>
      <c r="AA199" s="47">
        <f t="shared" si="47"/>
        <v>2468.9805965567998</v>
      </c>
      <c r="AB199" s="47">
        <f t="shared" si="48"/>
        <v>0</v>
      </c>
      <c r="AC199" s="47">
        <f t="shared" si="49"/>
        <v>0</v>
      </c>
      <c r="AD199" s="47">
        <f t="shared" ref="AD199:AD204" si="320">G199*$X199</f>
        <v>0</v>
      </c>
      <c r="AE199" s="47">
        <f t="shared" ref="AE199:AE204" si="321">H199*$X199</f>
        <v>0</v>
      </c>
      <c r="AF199" s="47">
        <f t="shared" ref="AF199:AF204" si="322">I199*$X199</f>
        <v>0</v>
      </c>
      <c r="AG199" s="47">
        <f t="shared" ref="AG199:AG204" si="323">J199*$X199</f>
        <v>0</v>
      </c>
      <c r="AH199" s="47">
        <f t="shared" ref="AH199:AH204" si="324">K199*$X199</f>
        <v>0</v>
      </c>
      <c r="AI199" s="47">
        <f t="shared" ref="AI199:AI204" si="325">L199*$X199</f>
        <v>0</v>
      </c>
      <c r="AJ199" s="47">
        <f t="shared" si="288"/>
        <v>0</v>
      </c>
      <c r="AK199" s="47">
        <f t="shared" si="50"/>
        <v>0</v>
      </c>
      <c r="AL199" s="262">
        <f t="shared" si="51"/>
        <v>0</v>
      </c>
      <c r="AM199" s="260">
        <f t="shared" si="52"/>
        <v>0</v>
      </c>
      <c r="AN199" s="260">
        <f t="shared" si="53"/>
        <v>0</v>
      </c>
      <c r="AO199" s="260">
        <f t="shared" si="54"/>
        <v>0</v>
      </c>
      <c r="AP199" s="260">
        <f t="shared" si="55"/>
        <v>0</v>
      </c>
      <c r="AQ199" s="260">
        <f t="shared" si="56"/>
        <v>0</v>
      </c>
      <c r="AR199" s="260">
        <f t="shared" si="57"/>
        <v>0</v>
      </c>
      <c r="AS199" s="260">
        <f t="shared" si="58"/>
        <v>0</v>
      </c>
      <c r="AU199" s="41">
        <f>IF(EXACT(A199,LCI!A41),LCI!H41,-1*10^6)</f>
        <v>1314.85</v>
      </c>
      <c r="AV199" s="71">
        <f t="shared" si="9"/>
        <v>0</v>
      </c>
      <c r="AW199" s="71">
        <f t="shared" si="10"/>
        <v>0</v>
      </c>
      <c r="AX199" s="71">
        <f t="shared" si="11"/>
        <v>7194900.5704403995</v>
      </c>
      <c r="AY199" s="71">
        <f t="shared" si="12"/>
        <v>0</v>
      </c>
      <c r="AZ199" s="71">
        <f t="shared" si="13"/>
        <v>0</v>
      </c>
      <c r="BA199" s="71">
        <f t="shared" si="14"/>
        <v>0</v>
      </c>
      <c r="BB199" s="71">
        <f t="shared" si="15"/>
        <v>0</v>
      </c>
      <c r="BC199" s="71">
        <f t="shared" si="16"/>
        <v>0</v>
      </c>
      <c r="BD199" s="520">
        <f t="shared" si="17"/>
        <v>0</v>
      </c>
      <c r="BE199" s="521">
        <f t="shared" si="18"/>
        <v>0</v>
      </c>
      <c r="BF199" s="71">
        <f t="shared" si="19"/>
        <v>0</v>
      </c>
      <c r="BG199" s="521">
        <f t="shared" si="278"/>
        <v>0</v>
      </c>
      <c r="BH199" s="529">
        <f t="shared" si="263"/>
        <v>0</v>
      </c>
      <c r="BI199" s="71">
        <f t="shared" si="254"/>
        <v>0</v>
      </c>
      <c r="BJ199" s="71">
        <f t="shared" si="255"/>
        <v>0</v>
      </c>
      <c r="BK199" s="71">
        <f t="shared" si="256"/>
        <v>0</v>
      </c>
      <c r="BL199" s="71">
        <f t="shared" si="257"/>
        <v>0</v>
      </c>
      <c r="BM199" s="71">
        <f t="shared" si="258"/>
        <v>0</v>
      </c>
      <c r="BN199" s="71">
        <f t="shared" si="259"/>
        <v>0</v>
      </c>
      <c r="BO199" s="71">
        <f t="shared" si="260"/>
        <v>0</v>
      </c>
      <c r="BP199" s="71">
        <f t="shared" si="261"/>
        <v>0</v>
      </c>
      <c r="BR199" s="507">
        <f>IF(EXACT(A199,LCI!A41),LCI!I41,-1*10^6)</f>
        <v>5.0899999999999999E-3</v>
      </c>
      <c r="BS199" s="507">
        <f t="shared" si="59"/>
        <v>0</v>
      </c>
      <c r="BT199" s="507">
        <f t="shared" si="60"/>
        <v>0</v>
      </c>
      <c r="BU199" s="507">
        <f t="shared" si="60"/>
        <v>27.852640151759999</v>
      </c>
      <c r="BV199" s="507">
        <f t="shared" si="60"/>
        <v>0</v>
      </c>
      <c r="BW199" s="507">
        <f t="shared" si="60"/>
        <v>0</v>
      </c>
      <c r="BX199" s="507">
        <f t="shared" si="60"/>
        <v>0</v>
      </c>
      <c r="BY199" s="507">
        <f t="shared" si="315"/>
        <v>0</v>
      </c>
      <c r="BZ199" s="507">
        <f t="shared" si="280"/>
        <v>0</v>
      </c>
      <c r="CA199" s="507">
        <f t="shared" si="280"/>
        <v>0</v>
      </c>
      <c r="CB199" s="507">
        <f t="shared" si="280"/>
        <v>0</v>
      </c>
      <c r="CC199" s="507">
        <f t="shared" si="280"/>
        <v>0</v>
      </c>
      <c r="CD199" s="507">
        <f t="shared" si="280"/>
        <v>0</v>
      </c>
      <c r="CE199" s="507">
        <f t="shared" si="280"/>
        <v>0</v>
      </c>
      <c r="CF199" s="507">
        <f t="shared" si="281"/>
        <v>0</v>
      </c>
      <c r="CG199" s="507">
        <f t="shared" si="281"/>
        <v>0</v>
      </c>
      <c r="CH199" s="507">
        <f t="shared" si="281"/>
        <v>0</v>
      </c>
      <c r="CI199" s="507">
        <f t="shared" si="281"/>
        <v>0</v>
      </c>
      <c r="CJ199" s="507">
        <f t="shared" si="276"/>
        <v>0</v>
      </c>
      <c r="CK199" s="507">
        <f t="shared" si="61"/>
        <v>0</v>
      </c>
      <c r="CL199" s="507">
        <f t="shared" si="61"/>
        <v>0</v>
      </c>
      <c r="CM199" s="507">
        <f t="shared" si="61"/>
        <v>0</v>
      </c>
      <c r="CO199" s="511">
        <f>IF(EXACT(A199,LCI!A41),LCI!F41,-1*10^6)</f>
        <v>20.8</v>
      </c>
      <c r="CP199" s="511">
        <f t="shared" si="62"/>
        <v>0</v>
      </c>
      <c r="CQ199" s="511">
        <f t="shared" si="62"/>
        <v>0</v>
      </c>
      <c r="CR199" s="511">
        <f t="shared" si="62"/>
        <v>113818.2544512</v>
      </c>
      <c r="CS199" s="511">
        <f t="shared" si="62"/>
        <v>0</v>
      </c>
      <c r="CT199" s="511">
        <f t="shared" si="62"/>
        <v>0</v>
      </c>
      <c r="CU199" s="511">
        <f t="shared" si="316"/>
        <v>0</v>
      </c>
      <c r="CV199" s="511">
        <f t="shared" si="282"/>
        <v>0</v>
      </c>
      <c r="CW199" s="511">
        <f t="shared" si="282"/>
        <v>0</v>
      </c>
      <c r="CX199" s="511">
        <f t="shared" si="282"/>
        <v>0</v>
      </c>
      <c r="CY199" s="511">
        <f t="shared" si="282"/>
        <v>0</v>
      </c>
      <c r="CZ199" s="511">
        <f t="shared" si="282"/>
        <v>0</v>
      </c>
      <c r="DA199" s="511">
        <f t="shared" si="282"/>
        <v>0</v>
      </c>
      <c r="DB199" s="511">
        <f t="shared" si="283"/>
        <v>0</v>
      </c>
      <c r="DC199" s="511">
        <f t="shared" si="283"/>
        <v>0</v>
      </c>
      <c r="DD199" s="511">
        <f t="shared" si="283"/>
        <v>0</v>
      </c>
      <c r="DE199" s="511">
        <f t="shared" si="283"/>
        <v>0</v>
      </c>
      <c r="DF199" s="511">
        <f t="shared" si="275"/>
        <v>0</v>
      </c>
      <c r="DG199" s="511">
        <f t="shared" si="63"/>
        <v>0</v>
      </c>
      <c r="DH199" s="511">
        <f t="shared" si="63"/>
        <v>0</v>
      </c>
      <c r="DI199" s="511">
        <f t="shared" si="63"/>
        <v>0</v>
      </c>
      <c r="DJ199" s="511">
        <f t="shared" si="63"/>
        <v>0</v>
      </c>
      <c r="DL199" s="530">
        <f>IF(EXACT(A199,LCI!A41),LCI!J41,-1*10^6)</f>
        <v>6.1900000000000002E-3</v>
      </c>
      <c r="DM199" s="530">
        <f t="shared" si="64"/>
        <v>0</v>
      </c>
      <c r="DN199" s="530">
        <f t="shared" si="65"/>
        <v>0</v>
      </c>
      <c r="DO199" s="530">
        <f t="shared" si="66"/>
        <v>33.871874762159997</v>
      </c>
      <c r="DP199" s="530">
        <f t="shared" si="67"/>
        <v>0</v>
      </c>
      <c r="DQ199" s="530">
        <f t="shared" si="68"/>
        <v>0</v>
      </c>
      <c r="DR199" s="530">
        <f t="shared" si="69"/>
        <v>0</v>
      </c>
      <c r="DS199" s="530">
        <f t="shared" si="70"/>
        <v>0</v>
      </c>
      <c r="DT199" s="530">
        <f t="shared" si="71"/>
        <v>0</v>
      </c>
      <c r="DU199" s="530">
        <f t="shared" si="72"/>
        <v>0</v>
      </c>
      <c r="DV199" s="530">
        <f t="shared" si="73"/>
        <v>0</v>
      </c>
      <c r="DW199" s="530">
        <f t="shared" si="74"/>
        <v>0</v>
      </c>
      <c r="DX199" s="530">
        <f t="shared" si="75"/>
        <v>0</v>
      </c>
      <c r="DY199" s="530">
        <f t="shared" si="76"/>
        <v>0</v>
      </c>
      <c r="DZ199" s="530">
        <f t="shared" si="77"/>
        <v>0</v>
      </c>
      <c r="EA199" s="530">
        <f t="shared" si="78"/>
        <v>0</v>
      </c>
      <c r="EB199" s="530">
        <f t="shared" si="79"/>
        <v>0</v>
      </c>
      <c r="EC199" s="530">
        <f t="shared" si="80"/>
        <v>0</v>
      </c>
      <c r="ED199" s="530">
        <f t="shared" si="81"/>
        <v>0</v>
      </c>
      <c r="EE199" s="530">
        <f t="shared" si="82"/>
        <v>0</v>
      </c>
      <c r="EF199" s="530">
        <f t="shared" si="83"/>
        <v>0</v>
      </c>
      <c r="EG199" s="530">
        <f t="shared" si="84"/>
        <v>0</v>
      </c>
      <c r="EI199" s="535">
        <f>IF(EXACT(A199,LCI!A41),LCI!K41,-1*10^6)</f>
        <v>6.7986300000000002</v>
      </c>
      <c r="EJ199" s="531">
        <f t="shared" si="85"/>
        <v>0</v>
      </c>
      <c r="EK199" s="536">
        <f t="shared" si="86"/>
        <v>0</v>
      </c>
      <c r="EL199" s="531">
        <f t="shared" si="87"/>
        <v>37202.317272094318</v>
      </c>
      <c r="EM199" s="531">
        <f t="shared" si="88"/>
        <v>0</v>
      </c>
      <c r="EN199" s="531">
        <f t="shared" si="89"/>
        <v>0</v>
      </c>
      <c r="EO199" s="531">
        <f t="shared" si="90"/>
        <v>0</v>
      </c>
      <c r="EP199" s="531">
        <f t="shared" si="91"/>
        <v>0</v>
      </c>
      <c r="EQ199" s="531">
        <f t="shared" si="92"/>
        <v>0</v>
      </c>
      <c r="ER199" s="531">
        <f t="shared" si="93"/>
        <v>0</v>
      </c>
      <c r="ES199" s="531">
        <f t="shared" si="94"/>
        <v>0</v>
      </c>
      <c r="ET199" s="531">
        <f t="shared" si="95"/>
        <v>0</v>
      </c>
      <c r="EU199" s="531">
        <f t="shared" si="96"/>
        <v>0</v>
      </c>
      <c r="EV199" s="531">
        <f t="shared" si="97"/>
        <v>0</v>
      </c>
      <c r="EW199" s="531">
        <f t="shared" si="98"/>
        <v>0</v>
      </c>
      <c r="EX199" s="531">
        <f t="shared" si="99"/>
        <v>0</v>
      </c>
      <c r="EY199" s="531">
        <f t="shared" si="100"/>
        <v>0</v>
      </c>
      <c r="EZ199" s="531">
        <f t="shared" si="101"/>
        <v>0</v>
      </c>
      <c r="FA199" s="531">
        <f t="shared" si="102"/>
        <v>0</v>
      </c>
      <c r="FB199" s="531">
        <f t="shared" si="103"/>
        <v>0</v>
      </c>
      <c r="FC199" s="531">
        <f t="shared" si="104"/>
        <v>0</v>
      </c>
      <c r="FD199" s="531">
        <f t="shared" si="105"/>
        <v>0</v>
      </c>
      <c r="FF199" s="532">
        <f>IF(EXACT(A199,LCI!A41),LCI!L41,-1*10^6)</f>
        <v>5.1799999999999997E-3</v>
      </c>
      <c r="FG199" s="532">
        <f t="shared" si="106"/>
        <v>0</v>
      </c>
      <c r="FH199" s="532">
        <f t="shared" si="107"/>
        <v>0</v>
      </c>
      <c r="FI199" s="532">
        <f t="shared" si="108"/>
        <v>28.345122983519996</v>
      </c>
      <c r="FJ199" s="532">
        <f t="shared" si="109"/>
        <v>0</v>
      </c>
      <c r="FK199" s="532">
        <f t="shared" si="110"/>
        <v>0</v>
      </c>
      <c r="FL199" s="532">
        <f t="shared" si="111"/>
        <v>0</v>
      </c>
      <c r="FM199" s="532">
        <f t="shared" si="112"/>
        <v>0</v>
      </c>
      <c r="FN199" s="532">
        <f t="shared" si="113"/>
        <v>0</v>
      </c>
      <c r="FO199" s="532">
        <f t="shared" si="114"/>
        <v>0</v>
      </c>
      <c r="FP199" s="532">
        <f t="shared" si="115"/>
        <v>0</v>
      </c>
      <c r="FQ199" s="532">
        <f t="shared" si="116"/>
        <v>0</v>
      </c>
      <c r="FR199" s="532">
        <f t="shared" si="117"/>
        <v>0</v>
      </c>
      <c r="FS199" s="532">
        <f t="shared" si="118"/>
        <v>0</v>
      </c>
      <c r="FT199" s="532">
        <f t="shared" si="119"/>
        <v>0</v>
      </c>
      <c r="FU199" s="532">
        <f t="shared" si="120"/>
        <v>0</v>
      </c>
      <c r="FV199" s="532">
        <f t="shared" si="121"/>
        <v>0</v>
      </c>
      <c r="FW199" s="532">
        <f t="shared" si="122"/>
        <v>0</v>
      </c>
      <c r="FX199" s="532">
        <f t="shared" si="123"/>
        <v>0</v>
      </c>
      <c r="FY199" s="532">
        <f t="shared" si="124"/>
        <v>0</v>
      </c>
      <c r="FZ199" s="532">
        <f t="shared" si="125"/>
        <v>0</v>
      </c>
      <c r="GA199" s="532">
        <f t="shared" si="126"/>
        <v>0</v>
      </c>
      <c r="GC199" s="533">
        <f>IF(EXACT(A199,LCI!A41),LCI!M41,-1*10^6)</f>
        <v>1.5099999999999999E-7</v>
      </c>
      <c r="GD199" s="533">
        <f t="shared" si="127"/>
        <v>0</v>
      </c>
      <c r="GE199" s="533">
        <f t="shared" si="128"/>
        <v>0</v>
      </c>
      <c r="GF199" s="533">
        <f t="shared" si="129"/>
        <v>8.2627675106399987E-4</v>
      </c>
      <c r="GG199" s="533">
        <f t="shared" si="130"/>
        <v>0</v>
      </c>
      <c r="GH199" s="533">
        <f t="shared" si="131"/>
        <v>0</v>
      </c>
      <c r="GI199" s="533">
        <f t="shared" si="132"/>
        <v>0</v>
      </c>
      <c r="GJ199" s="533">
        <f t="shared" si="133"/>
        <v>0</v>
      </c>
      <c r="GK199" s="533">
        <f t="shared" si="134"/>
        <v>0</v>
      </c>
      <c r="GL199" s="533">
        <f t="shared" si="135"/>
        <v>0</v>
      </c>
      <c r="GM199" s="533">
        <f t="shared" si="136"/>
        <v>0</v>
      </c>
      <c r="GN199" s="533">
        <f t="shared" si="137"/>
        <v>0</v>
      </c>
      <c r="GO199" s="533">
        <f t="shared" si="138"/>
        <v>0</v>
      </c>
      <c r="GP199" s="533">
        <f t="shared" si="139"/>
        <v>0</v>
      </c>
      <c r="GQ199" s="533">
        <f t="shared" si="140"/>
        <v>0</v>
      </c>
      <c r="GR199" s="533">
        <f t="shared" si="141"/>
        <v>0</v>
      </c>
      <c r="GS199" s="533">
        <f t="shared" si="142"/>
        <v>0</v>
      </c>
      <c r="GT199" s="533">
        <f t="shared" si="143"/>
        <v>0</v>
      </c>
      <c r="GU199" s="533">
        <f t="shared" si="144"/>
        <v>0</v>
      </c>
      <c r="GV199" s="533">
        <f t="shared" si="145"/>
        <v>0</v>
      </c>
      <c r="GW199" s="533">
        <f t="shared" si="146"/>
        <v>0</v>
      </c>
      <c r="GX199" s="533">
        <f t="shared" si="147"/>
        <v>0</v>
      </c>
      <c r="GZ199" s="511">
        <f>IF(EXACT(A199,LCI!A41),LCI!N41,-1*10^6)</f>
        <v>2.9299999999999999E-7</v>
      </c>
      <c r="HA199" s="511">
        <f t="shared" si="148"/>
        <v>0</v>
      </c>
      <c r="HB199" s="511">
        <f t="shared" si="149"/>
        <v>0</v>
      </c>
      <c r="HC199" s="511">
        <f t="shared" si="150"/>
        <v>1.6033052189519999E-3</v>
      </c>
      <c r="HD199" s="511">
        <f t="shared" si="151"/>
        <v>0</v>
      </c>
      <c r="HE199" s="511">
        <f t="shared" si="152"/>
        <v>0</v>
      </c>
      <c r="HF199" s="511">
        <f t="shared" si="153"/>
        <v>0</v>
      </c>
      <c r="HG199" s="511">
        <f t="shared" si="154"/>
        <v>0</v>
      </c>
      <c r="HH199" s="511">
        <f t="shared" si="155"/>
        <v>0</v>
      </c>
      <c r="HI199" s="511">
        <f t="shared" si="156"/>
        <v>0</v>
      </c>
      <c r="HJ199" s="511">
        <f t="shared" si="157"/>
        <v>0</v>
      </c>
      <c r="HK199" s="511">
        <f t="shared" si="158"/>
        <v>0</v>
      </c>
      <c r="HL199" s="511">
        <f t="shared" si="159"/>
        <v>0</v>
      </c>
      <c r="HM199" s="511">
        <f t="shared" si="160"/>
        <v>0</v>
      </c>
      <c r="HN199" s="511">
        <f t="shared" si="161"/>
        <v>0</v>
      </c>
      <c r="HO199" s="511">
        <f t="shared" si="162"/>
        <v>0</v>
      </c>
      <c r="HP199" s="511">
        <f t="shared" si="163"/>
        <v>0</v>
      </c>
      <c r="HQ199" s="511">
        <f t="shared" si="164"/>
        <v>0</v>
      </c>
      <c r="HR199" s="511">
        <f t="shared" si="165"/>
        <v>0</v>
      </c>
      <c r="HS199" s="511">
        <f t="shared" si="166"/>
        <v>0</v>
      </c>
      <c r="HT199" s="511">
        <f t="shared" si="167"/>
        <v>0</v>
      </c>
      <c r="HU199" s="511">
        <f t="shared" si="168"/>
        <v>0</v>
      </c>
      <c r="HW199" s="534">
        <f>IF(EXACT(A199,LCI!A41),LCI!O41,-1*10^6)</f>
        <v>8.0699999999999996E-7</v>
      </c>
      <c r="HX199" s="534">
        <f t="shared" si="169"/>
        <v>0</v>
      </c>
      <c r="HY199" s="534">
        <f t="shared" si="170"/>
        <v>0</v>
      </c>
      <c r="HZ199" s="534">
        <f t="shared" si="171"/>
        <v>4.4159293914479997E-3</v>
      </c>
      <c r="IA199" s="534">
        <f t="shared" si="172"/>
        <v>0</v>
      </c>
      <c r="IB199" s="534">
        <f t="shared" si="173"/>
        <v>0</v>
      </c>
      <c r="IC199" s="534">
        <f t="shared" si="174"/>
        <v>0</v>
      </c>
      <c r="ID199" s="534">
        <f t="shared" si="175"/>
        <v>0</v>
      </c>
      <c r="IE199" s="534">
        <f t="shared" si="176"/>
        <v>0</v>
      </c>
      <c r="IF199" s="534">
        <f t="shared" si="177"/>
        <v>0</v>
      </c>
      <c r="IG199" s="534">
        <f t="shared" si="178"/>
        <v>0</v>
      </c>
      <c r="IH199" s="534">
        <f t="shared" si="179"/>
        <v>0</v>
      </c>
      <c r="II199" s="534">
        <f t="shared" si="180"/>
        <v>0</v>
      </c>
      <c r="IJ199" s="534">
        <f t="shared" si="181"/>
        <v>0</v>
      </c>
      <c r="IK199" s="534">
        <f t="shared" si="182"/>
        <v>0</v>
      </c>
      <c r="IL199" s="534">
        <f t="shared" si="183"/>
        <v>0</v>
      </c>
      <c r="IM199" s="534">
        <f t="shared" si="184"/>
        <v>0</v>
      </c>
      <c r="IN199" s="534">
        <f t="shared" si="185"/>
        <v>0</v>
      </c>
      <c r="IO199" s="534">
        <f t="shared" si="186"/>
        <v>0</v>
      </c>
      <c r="IP199" s="534">
        <f t="shared" si="187"/>
        <v>0</v>
      </c>
      <c r="IQ199" s="534">
        <f t="shared" si="188"/>
        <v>0</v>
      </c>
      <c r="IR199" s="534">
        <f t="shared" si="189"/>
        <v>0</v>
      </c>
      <c r="IT199" s="531">
        <f>IF(EXACT(A199,LCI!A41),LCI!P41,-1*10^6)</f>
        <v>8.455E-2</v>
      </c>
      <c r="IU199" s="531">
        <f t="shared" si="190"/>
        <v>0</v>
      </c>
      <c r="IV199" s="531">
        <f t="shared" si="191"/>
        <v>0</v>
      </c>
      <c r="IW199" s="531">
        <f t="shared" si="192"/>
        <v>462.66026028119995</v>
      </c>
      <c r="IX199" s="531">
        <f t="shared" si="193"/>
        <v>0</v>
      </c>
      <c r="IY199" s="531">
        <f t="shared" si="194"/>
        <v>0</v>
      </c>
      <c r="IZ199" s="531">
        <f t="shared" si="195"/>
        <v>0</v>
      </c>
      <c r="JA199" s="531">
        <f t="shared" si="196"/>
        <v>0</v>
      </c>
      <c r="JB199" s="531">
        <f t="shared" si="197"/>
        <v>0</v>
      </c>
      <c r="JC199" s="531">
        <f t="shared" si="198"/>
        <v>0</v>
      </c>
      <c r="JD199" s="531">
        <f t="shared" si="199"/>
        <v>0</v>
      </c>
      <c r="JE199" s="531">
        <f t="shared" si="200"/>
        <v>0</v>
      </c>
      <c r="JF199" s="531">
        <f t="shared" si="201"/>
        <v>0</v>
      </c>
      <c r="JG199" s="531">
        <f t="shared" si="202"/>
        <v>0</v>
      </c>
      <c r="JH199" s="531">
        <f t="shared" si="203"/>
        <v>0</v>
      </c>
      <c r="JI199" s="531">
        <f t="shared" si="204"/>
        <v>0</v>
      </c>
      <c r="JJ199" s="531">
        <f t="shared" si="205"/>
        <v>0</v>
      </c>
      <c r="JK199" s="531">
        <f t="shared" si="206"/>
        <v>0</v>
      </c>
      <c r="JL199" s="531">
        <f t="shared" si="207"/>
        <v>0</v>
      </c>
      <c r="JM199" s="531">
        <f t="shared" si="208"/>
        <v>0</v>
      </c>
      <c r="JN199" s="531">
        <f t="shared" si="209"/>
        <v>0</v>
      </c>
      <c r="JO199" s="531">
        <f t="shared" si="210"/>
        <v>0</v>
      </c>
      <c r="JQ199" s="532">
        <f>IF(EXACT(A199,LCI!A41),LCI!Q41,-1*10^6)</f>
        <v>0.93549000000000004</v>
      </c>
      <c r="JR199" s="532">
        <f t="shared" si="211"/>
        <v>0</v>
      </c>
      <c r="JS199" s="532">
        <f t="shared" si="212"/>
        <v>0</v>
      </c>
      <c r="JT199" s="532">
        <f t="shared" si="213"/>
        <v>5119.0307142573602</v>
      </c>
      <c r="JU199" s="532">
        <f t="shared" si="214"/>
        <v>0</v>
      </c>
      <c r="JV199" s="532">
        <f t="shared" si="215"/>
        <v>0</v>
      </c>
      <c r="JW199" s="532">
        <f t="shared" si="216"/>
        <v>0</v>
      </c>
      <c r="JX199" s="532">
        <f t="shared" si="217"/>
        <v>0</v>
      </c>
      <c r="JY199" s="532">
        <f t="shared" si="218"/>
        <v>0</v>
      </c>
      <c r="JZ199" s="532">
        <f t="shared" si="219"/>
        <v>0</v>
      </c>
      <c r="KA199" s="532">
        <f t="shared" si="220"/>
        <v>0</v>
      </c>
      <c r="KB199" s="532">
        <f t="shared" si="221"/>
        <v>0</v>
      </c>
      <c r="KC199" s="532">
        <f t="shared" si="222"/>
        <v>0</v>
      </c>
      <c r="KD199" s="532">
        <f t="shared" si="223"/>
        <v>0</v>
      </c>
      <c r="KE199" s="532">
        <f t="shared" si="224"/>
        <v>0</v>
      </c>
      <c r="KF199" s="532">
        <f t="shared" si="225"/>
        <v>0</v>
      </c>
      <c r="KG199" s="532">
        <f t="shared" si="226"/>
        <v>0</v>
      </c>
      <c r="KH199" s="532">
        <f t="shared" si="227"/>
        <v>0</v>
      </c>
      <c r="KI199" s="532">
        <f t="shared" si="228"/>
        <v>0</v>
      </c>
      <c r="KJ199" s="532">
        <f t="shared" si="229"/>
        <v>0</v>
      </c>
      <c r="KK199" s="532">
        <f t="shared" si="230"/>
        <v>0</v>
      </c>
      <c r="KL199" s="532">
        <f t="shared" si="231"/>
        <v>0</v>
      </c>
      <c r="KN199" s="533">
        <f>IF(EXACT(A199,LCI!A41),LCI!R41,-1*10^6)</f>
        <v>1.6900000000000001E-3</v>
      </c>
      <c r="KO199" s="533">
        <f t="shared" si="232"/>
        <v>0</v>
      </c>
      <c r="KP199" s="533">
        <f t="shared" si="233"/>
        <v>0</v>
      </c>
      <c r="KQ199" s="533">
        <f t="shared" si="234"/>
        <v>9.2477331741600004</v>
      </c>
      <c r="KR199" s="533">
        <f t="shared" si="235"/>
        <v>0</v>
      </c>
      <c r="KS199" s="533">
        <f t="shared" si="236"/>
        <v>0</v>
      </c>
      <c r="KT199" s="533">
        <f t="shared" si="237"/>
        <v>0</v>
      </c>
      <c r="KU199" s="533">
        <f t="shared" si="238"/>
        <v>0</v>
      </c>
      <c r="KV199" s="533">
        <f t="shared" si="239"/>
        <v>0</v>
      </c>
      <c r="KW199" s="533">
        <f t="shared" si="240"/>
        <v>0</v>
      </c>
      <c r="KX199" s="533">
        <f t="shared" si="241"/>
        <v>0</v>
      </c>
      <c r="KY199" s="533">
        <f t="shared" si="242"/>
        <v>0</v>
      </c>
      <c r="KZ199" s="533">
        <f t="shared" si="243"/>
        <v>0</v>
      </c>
      <c r="LA199" s="533">
        <f t="shared" si="244"/>
        <v>0</v>
      </c>
      <c r="LB199" s="533">
        <f t="shared" si="245"/>
        <v>0</v>
      </c>
      <c r="LC199" s="533">
        <f t="shared" si="246"/>
        <v>0</v>
      </c>
      <c r="LD199" s="533">
        <f t="shared" si="247"/>
        <v>0</v>
      </c>
      <c r="LE199" s="533">
        <f t="shared" si="248"/>
        <v>0</v>
      </c>
      <c r="LF199" s="533">
        <f t="shared" si="249"/>
        <v>0</v>
      </c>
      <c r="LG199" s="533">
        <f t="shared" si="250"/>
        <v>0</v>
      </c>
      <c r="LH199" s="533">
        <f t="shared" si="251"/>
        <v>0</v>
      </c>
      <c r="LI199" s="533">
        <f t="shared" si="252"/>
        <v>0</v>
      </c>
    </row>
    <row r="200" spans="1:321" x14ac:dyDescent="0.25">
      <c r="A200" s="14" t="str">
        <f>LCI!A42</f>
        <v>Soybean Seed (kg/yr)</v>
      </c>
      <c r="B200" s="42">
        <f>B28</f>
        <v>23351.399999999998</v>
      </c>
      <c r="C200" s="42">
        <f t="shared" ref="C200:P200" si="326">C28</f>
        <v>23351.399999999998</v>
      </c>
      <c r="D200" s="42">
        <f t="shared" si="326"/>
        <v>0</v>
      </c>
      <c r="E200" s="42">
        <f t="shared" si="326"/>
        <v>0</v>
      </c>
      <c r="F200" s="42">
        <f t="shared" si="326"/>
        <v>0</v>
      </c>
      <c r="G200" s="42">
        <f t="shared" si="326"/>
        <v>0</v>
      </c>
      <c r="H200" s="42">
        <f t="shared" si="326"/>
        <v>0</v>
      </c>
      <c r="I200" s="42">
        <f t="shared" si="326"/>
        <v>0</v>
      </c>
      <c r="J200" s="42">
        <f t="shared" si="326"/>
        <v>0</v>
      </c>
      <c r="K200" s="42">
        <f t="shared" si="326"/>
        <v>0</v>
      </c>
      <c r="L200" s="42">
        <f t="shared" si="326"/>
        <v>0</v>
      </c>
      <c r="M200" s="42">
        <f t="shared" si="326"/>
        <v>0</v>
      </c>
      <c r="N200" s="42">
        <f t="shared" si="326"/>
        <v>0</v>
      </c>
      <c r="O200" s="257">
        <f t="shared" si="326"/>
        <v>0</v>
      </c>
      <c r="P200" s="251">
        <f t="shared" si="326"/>
        <v>0</v>
      </c>
      <c r="Q200" s="251"/>
      <c r="R200" s="251"/>
      <c r="S200" s="251"/>
      <c r="T200" s="268"/>
      <c r="U200" s="251"/>
      <c r="V200" s="251"/>
      <c r="X200" s="45">
        <f>IF(EXACT(A200,LCI!A42),LCI!G42,-1*10^6)</f>
        <v>0.31559999999999999</v>
      </c>
      <c r="Y200" s="47">
        <f t="shared" si="45"/>
        <v>7369.7018399999988</v>
      </c>
      <c r="Z200" s="47">
        <f t="shared" si="46"/>
        <v>7369.7018399999988</v>
      </c>
      <c r="AA200" s="47">
        <f t="shared" si="47"/>
        <v>0</v>
      </c>
      <c r="AB200" s="47">
        <f t="shared" ref="AB200:AB220" si="327">E200*$X200</f>
        <v>0</v>
      </c>
      <c r="AC200" s="47">
        <f t="shared" ref="AC200:AC220" si="328">F200*$X200</f>
        <v>0</v>
      </c>
      <c r="AD200" s="47">
        <f t="shared" si="320"/>
        <v>0</v>
      </c>
      <c r="AE200" s="47">
        <f t="shared" si="321"/>
        <v>0</v>
      </c>
      <c r="AF200" s="47">
        <f t="shared" si="322"/>
        <v>0</v>
      </c>
      <c r="AG200" s="47">
        <f t="shared" si="323"/>
        <v>0</v>
      </c>
      <c r="AH200" s="47">
        <f t="shared" si="324"/>
        <v>0</v>
      </c>
      <c r="AI200" s="47">
        <f t="shared" si="325"/>
        <v>0</v>
      </c>
      <c r="AJ200" s="47">
        <f t="shared" si="288"/>
        <v>0</v>
      </c>
      <c r="AK200" s="47">
        <f t="shared" si="50"/>
        <v>0</v>
      </c>
      <c r="AL200" s="47">
        <f t="shared" si="51"/>
        <v>0</v>
      </c>
      <c r="AM200" s="260">
        <f t="shared" si="52"/>
        <v>0</v>
      </c>
      <c r="AN200" s="260">
        <f t="shared" si="53"/>
        <v>0</v>
      </c>
      <c r="AO200" s="260">
        <f t="shared" si="54"/>
        <v>0</v>
      </c>
      <c r="AP200" s="260">
        <f t="shared" si="55"/>
        <v>0</v>
      </c>
      <c r="AQ200" s="260">
        <f t="shared" si="56"/>
        <v>0</v>
      </c>
      <c r="AR200" s="260">
        <f t="shared" si="57"/>
        <v>0</v>
      </c>
      <c r="AS200" s="260">
        <f t="shared" si="58"/>
        <v>0</v>
      </c>
      <c r="AU200" s="41">
        <f>IF(EXACT(A200,LCI!A42),LCI!H42,-1*10^6)</f>
        <v>2684.68</v>
      </c>
      <c r="AV200" s="71">
        <f t="shared" si="9"/>
        <v>62691036.551999994</v>
      </c>
      <c r="AW200" s="71">
        <f t="shared" si="10"/>
        <v>62691036.551999994</v>
      </c>
      <c r="AX200" s="71">
        <f t="shared" si="11"/>
        <v>0</v>
      </c>
      <c r="AY200" s="71">
        <f t="shared" si="12"/>
        <v>0</v>
      </c>
      <c r="AZ200" s="71">
        <f t="shared" si="13"/>
        <v>0</v>
      </c>
      <c r="BA200" s="71">
        <f t="shared" si="14"/>
        <v>0</v>
      </c>
      <c r="BB200" s="71">
        <f t="shared" si="15"/>
        <v>0</v>
      </c>
      <c r="BC200" s="71">
        <f t="shared" si="16"/>
        <v>0</v>
      </c>
      <c r="BD200" s="520">
        <f t="shared" si="17"/>
        <v>0</v>
      </c>
      <c r="BE200" s="521">
        <f t="shared" si="18"/>
        <v>0</v>
      </c>
      <c r="BF200" s="71">
        <f t="shared" si="19"/>
        <v>0</v>
      </c>
      <c r="BG200" s="521">
        <f t="shared" si="278"/>
        <v>0</v>
      </c>
      <c r="BH200" s="529">
        <f t="shared" si="263"/>
        <v>0</v>
      </c>
      <c r="BI200" s="71">
        <f t="shared" si="254"/>
        <v>0</v>
      </c>
      <c r="BJ200" s="71">
        <f t="shared" si="255"/>
        <v>0</v>
      </c>
      <c r="BK200" s="71">
        <f t="shared" si="256"/>
        <v>0</v>
      </c>
      <c r="BL200" s="71">
        <f t="shared" si="257"/>
        <v>0</v>
      </c>
      <c r="BM200" s="71">
        <f t="shared" si="258"/>
        <v>0</v>
      </c>
      <c r="BN200" s="71">
        <f t="shared" si="259"/>
        <v>0</v>
      </c>
      <c r="BO200" s="71">
        <f t="shared" si="260"/>
        <v>0</v>
      </c>
      <c r="BP200" s="71">
        <f t="shared" si="261"/>
        <v>0</v>
      </c>
      <c r="BR200" s="507">
        <f>IF(EXACT(A200,LCI!A42),LCI!I42,-1*10^6)</f>
        <v>2.2899999999999999E-3</v>
      </c>
      <c r="BS200" s="507">
        <f t="shared" si="59"/>
        <v>53.474705999999991</v>
      </c>
      <c r="BT200" s="507">
        <f t="shared" si="60"/>
        <v>53.474705999999991</v>
      </c>
      <c r="BU200" s="507">
        <f t="shared" si="60"/>
        <v>0</v>
      </c>
      <c r="BV200" s="507">
        <f t="shared" si="60"/>
        <v>0</v>
      </c>
      <c r="BW200" s="507">
        <f t="shared" si="60"/>
        <v>0</v>
      </c>
      <c r="BX200" s="507">
        <f t="shared" si="60"/>
        <v>0</v>
      </c>
      <c r="BY200" s="507">
        <f t="shared" si="315"/>
        <v>0</v>
      </c>
      <c r="BZ200" s="507">
        <f t="shared" si="280"/>
        <v>0</v>
      </c>
      <c r="CA200" s="507">
        <f t="shared" si="280"/>
        <v>0</v>
      </c>
      <c r="CB200" s="507">
        <f t="shared" si="280"/>
        <v>0</v>
      </c>
      <c r="CC200" s="507">
        <f t="shared" si="280"/>
        <v>0</v>
      </c>
      <c r="CD200" s="507">
        <f t="shared" si="280"/>
        <v>0</v>
      </c>
      <c r="CE200" s="507">
        <f t="shared" si="280"/>
        <v>0</v>
      </c>
      <c r="CF200" s="507">
        <f t="shared" si="281"/>
        <v>0</v>
      </c>
      <c r="CG200" s="507">
        <f t="shared" si="281"/>
        <v>0</v>
      </c>
      <c r="CH200" s="507">
        <f t="shared" si="281"/>
        <v>0</v>
      </c>
      <c r="CI200" s="507">
        <f t="shared" si="281"/>
        <v>0</v>
      </c>
      <c r="CJ200" s="507">
        <f t="shared" si="276"/>
        <v>0</v>
      </c>
      <c r="CK200" s="507">
        <f t="shared" si="61"/>
        <v>0</v>
      </c>
      <c r="CL200" s="507">
        <f t="shared" si="61"/>
        <v>0</v>
      </c>
      <c r="CM200" s="507">
        <f t="shared" si="61"/>
        <v>0</v>
      </c>
      <c r="CO200" s="511">
        <f>IF(EXACT(A200,LCI!A42),LCI!F42,-1*10^6)</f>
        <v>52.8</v>
      </c>
      <c r="CP200" s="511">
        <f t="shared" si="62"/>
        <v>1232953.92</v>
      </c>
      <c r="CQ200" s="511">
        <f t="shared" si="62"/>
        <v>1232953.92</v>
      </c>
      <c r="CR200" s="511">
        <f t="shared" si="62"/>
        <v>0</v>
      </c>
      <c r="CS200" s="511">
        <f t="shared" si="62"/>
        <v>0</v>
      </c>
      <c r="CT200" s="511">
        <f t="shared" si="62"/>
        <v>0</v>
      </c>
      <c r="CU200" s="511">
        <f t="shared" si="316"/>
        <v>0</v>
      </c>
      <c r="CV200" s="511">
        <f t="shared" si="282"/>
        <v>0</v>
      </c>
      <c r="CW200" s="511">
        <f t="shared" si="282"/>
        <v>0</v>
      </c>
      <c r="CX200" s="511">
        <f t="shared" si="282"/>
        <v>0</v>
      </c>
      <c r="CY200" s="511">
        <f t="shared" si="282"/>
        <v>0</v>
      </c>
      <c r="CZ200" s="511">
        <f t="shared" si="282"/>
        <v>0</v>
      </c>
      <c r="DA200" s="511">
        <f t="shared" si="282"/>
        <v>0</v>
      </c>
      <c r="DB200" s="511">
        <f t="shared" si="283"/>
        <v>0</v>
      </c>
      <c r="DC200" s="511">
        <f t="shared" si="283"/>
        <v>0</v>
      </c>
      <c r="DD200" s="511">
        <f t="shared" si="283"/>
        <v>0</v>
      </c>
      <c r="DE200" s="511">
        <f t="shared" si="283"/>
        <v>0</v>
      </c>
      <c r="DF200" s="511">
        <f t="shared" si="275"/>
        <v>0</v>
      </c>
      <c r="DG200" s="511">
        <f t="shared" si="63"/>
        <v>0</v>
      </c>
      <c r="DH200" s="511">
        <f t="shared" si="63"/>
        <v>0</v>
      </c>
      <c r="DI200" s="511">
        <f t="shared" si="63"/>
        <v>0</v>
      </c>
      <c r="DJ200" s="511">
        <f t="shared" si="63"/>
        <v>0</v>
      </c>
      <c r="DL200" s="530">
        <f>IF(EXACT(A200,LCI!A42),LCI!J42,-1*10^6)</f>
        <v>3.47E-3</v>
      </c>
      <c r="DM200" s="530">
        <f t="shared" si="64"/>
        <v>81.029357999999988</v>
      </c>
      <c r="DN200" s="530">
        <f t="shared" si="65"/>
        <v>81.029357999999988</v>
      </c>
      <c r="DO200" s="530">
        <f t="shared" si="66"/>
        <v>0</v>
      </c>
      <c r="DP200" s="530">
        <f t="shared" si="67"/>
        <v>0</v>
      </c>
      <c r="DQ200" s="530">
        <f t="shared" si="68"/>
        <v>0</v>
      </c>
      <c r="DR200" s="530">
        <f t="shared" si="69"/>
        <v>0</v>
      </c>
      <c r="DS200" s="530">
        <f t="shared" si="70"/>
        <v>0</v>
      </c>
      <c r="DT200" s="530">
        <f t="shared" si="71"/>
        <v>0</v>
      </c>
      <c r="DU200" s="530">
        <f t="shared" si="72"/>
        <v>0</v>
      </c>
      <c r="DV200" s="530">
        <f t="shared" si="73"/>
        <v>0</v>
      </c>
      <c r="DW200" s="530">
        <f t="shared" si="74"/>
        <v>0</v>
      </c>
      <c r="DX200" s="530">
        <f t="shared" si="75"/>
        <v>0</v>
      </c>
      <c r="DY200" s="530">
        <f t="shared" si="76"/>
        <v>0</v>
      </c>
      <c r="DZ200" s="530">
        <f t="shared" si="77"/>
        <v>0</v>
      </c>
      <c r="EA200" s="530">
        <f t="shared" si="78"/>
        <v>0</v>
      </c>
      <c r="EB200" s="530">
        <f t="shared" si="79"/>
        <v>0</v>
      </c>
      <c r="EC200" s="530">
        <f t="shared" si="80"/>
        <v>0</v>
      </c>
      <c r="ED200" s="530">
        <f t="shared" si="81"/>
        <v>0</v>
      </c>
      <c r="EE200" s="530">
        <f t="shared" si="82"/>
        <v>0</v>
      </c>
      <c r="EF200" s="530">
        <f t="shared" si="83"/>
        <v>0</v>
      </c>
      <c r="EG200" s="530">
        <f t="shared" si="84"/>
        <v>0</v>
      </c>
      <c r="EI200" s="535">
        <f>IF(EXACT(A200,LCI!A42),LCI!K42,-1*10^6)</f>
        <v>10.004810000000001</v>
      </c>
      <c r="EJ200" s="531">
        <f t="shared" si="85"/>
        <v>233626.32023399998</v>
      </c>
      <c r="EK200" s="536">
        <f t="shared" si="86"/>
        <v>233626.32023399998</v>
      </c>
      <c r="EL200" s="531">
        <f t="shared" si="87"/>
        <v>0</v>
      </c>
      <c r="EM200" s="531">
        <f t="shared" si="88"/>
        <v>0</v>
      </c>
      <c r="EN200" s="531">
        <f t="shared" si="89"/>
        <v>0</v>
      </c>
      <c r="EO200" s="531">
        <f t="shared" si="90"/>
        <v>0</v>
      </c>
      <c r="EP200" s="531">
        <f t="shared" si="91"/>
        <v>0</v>
      </c>
      <c r="EQ200" s="531">
        <f t="shared" si="92"/>
        <v>0</v>
      </c>
      <c r="ER200" s="531">
        <f t="shared" si="93"/>
        <v>0</v>
      </c>
      <c r="ES200" s="531">
        <f t="shared" si="94"/>
        <v>0</v>
      </c>
      <c r="ET200" s="531">
        <f t="shared" si="95"/>
        <v>0</v>
      </c>
      <c r="EU200" s="531">
        <f t="shared" si="96"/>
        <v>0</v>
      </c>
      <c r="EV200" s="531">
        <f t="shared" si="97"/>
        <v>0</v>
      </c>
      <c r="EW200" s="531">
        <f t="shared" si="98"/>
        <v>0</v>
      </c>
      <c r="EX200" s="531">
        <f t="shared" si="99"/>
        <v>0</v>
      </c>
      <c r="EY200" s="531">
        <f t="shared" si="100"/>
        <v>0</v>
      </c>
      <c r="EZ200" s="531">
        <f t="shared" si="101"/>
        <v>0</v>
      </c>
      <c r="FA200" s="531">
        <f t="shared" si="102"/>
        <v>0</v>
      </c>
      <c r="FB200" s="531">
        <f t="shared" si="103"/>
        <v>0</v>
      </c>
      <c r="FC200" s="531">
        <f t="shared" si="104"/>
        <v>0</v>
      </c>
      <c r="FD200" s="531">
        <f t="shared" si="105"/>
        <v>0</v>
      </c>
      <c r="FF200" s="532">
        <f>IF(EXACT(A200,LCI!A42),LCI!L42,-1*10^6)</f>
        <v>1.797E-2</v>
      </c>
      <c r="FG200" s="532">
        <f t="shared" si="106"/>
        <v>419.62465799999995</v>
      </c>
      <c r="FH200" s="532">
        <f t="shared" si="107"/>
        <v>419.62465799999995</v>
      </c>
      <c r="FI200" s="532">
        <f t="shared" si="108"/>
        <v>0</v>
      </c>
      <c r="FJ200" s="532">
        <f t="shared" si="109"/>
        <v>0</v>
      </c>
      <c r="FK200" s="532">
        <f t="shared" si="110"/>
        <v>0</v>
      </c>
      <c r="FL200" s="532">
        <f t="shared" si="111"/>
        <v>0</v>
      </c>
      <c r="FM200" s="532">
        <f t="shared" si="112"/>
        <v>0</v>
      </c>
      <c r="FN200" s="532">
        <f t="shared" si="113"/>
        <v>0</v>
      </c>
      <c r="FO200" s="532">
        <f t="shared" si="114"/>
        <v>0</v>
      </c>
      <c r="FP200" s="532">
        <f t="shared" si="115"/>
        <v>0</v>
      </c>
      <c r="FQ200" s="532">
        <f t="shared" si="116"/>
        <v>0</v>
      </c>
      <c r="FR200" s="532">
        <f t="shared" si="117"/>
        <v>0</v>
      </c>
      <c r="FS200" s="532">
        <f t="shared" si="118"/>
        <v>0</v>
      </c>
      <c r="FT200" s="532">
        <f t="shared" si="119"/>
        <v>0</v>
      </c>
      <c r="FU200" s="532">
        <f t="shared" si="120"/>
        <v>0</v>
      </c>
      <c r="FV200" s="532">
        <f t="shared" si="121"/>
        <v>0</v>
      </c>
      <c r="FW200" s="532">
        <f t="shared" si="122"/>
        <v>0</v>
      </c>
      <c r="FX200" s="532">
        <f t="shared" si="123"/>
        <v>0</v>
      </c>
      <c r="FY200" s="532">
        <f t="shared" si="124"/>
        <v>0</v>
      </c>
      <c r="FZ200" s="532">
        <f t="shared" si="125"/>
        <v>0</v>
      </c>
      <c r="GA200" s="532">
        <f t="shared" si="126"/>
        <v>0</v>
      </c>
      <c r="GC200" s="533">
        <f>IF(EXACT(A200,LCI!A42),LCI!M42,-1*10^6)</f>
        <v>4.2400000000000002E-8</v>
      </c>
      <c r="GD200" s="533">
        <f t="shared" si="127"/>
        <v>9.9009936000000001E-4</v>
      </c>
      <c r="GE200" s="533">
        <f t="shared" si="128"/>
        <v>9.9009936000000001E-4</v>
      </c>
      <c r="GF200" s="533">
        <f t="shared" si="129"/>
        <v>0</v>
      </c>
      <c r="GG200" s="533">
        <f t="shared" si="130"/>
        <v>0</v>
      </c>
      <c r="GH200" s="533">
        <f t="shared" si="131"/>
        <v>0</v>
      </c>
      <c r="GI200" s="533">
        <f t="shared" si="132"/>
        <v>0</v>
      </c>
      <c r="GJ200" s="533">
        <f t="shared" si="133"/>
        <v>0</v>
      </c>
      <c r="GK200" s="533">
        <f t="shared" si="134"/>
        <v>0</v>
      </c>
      <c r="GL200" s="533">
        <f t="shared" si="135"/>
        <v>0</v>
      </c>
      <c r="GM200" s="533">
        <f t="shared" si="136"/>
        <v>0</v>
      </c>
      <c r="GN200" s="533">
        <f t="shared" si="137"/>
        <v>0</v>
      </c>
      <c r="GO200" s="533">
        <f t="shared" si="138"/>
        <v>0</v>
      </c>
      <c r="GP200" s="533">
        <f t="shared" si="139"/>
        <v>0</v>
      </c>
      <c r="GQ200" s="533">
        <f t="shared" si="140"/>
        <v>0</v>
      </c>
      <c r="GR200" s="533">
        <f t="shared" si="141"/>
        <v>0</v>
      </c>
      <c r="GS200" s="533">
        <f t="shared" si="142"/>
        <v>0</v>
      </c>
      <c r="GT200" s="533">
        <f t="shared" si="143"/>
        <v>0</v>
      </c>
      <c r="GU200" s="533">
        <f t="shared" si="144"/>
        <v>0</v>
      </c>
      <c r="GV200" s="533">
        <f t="shared" si="145"/>
        <v>0</v>
      </c>
      <c r="GW200" s="533">
        <f t="shared" si="146"/>
        <v>0</v>
      </c>
      <c r="GX200" s="533">
        <f t="shared" si="147"/>
        <v>0</v>
      </c>
      <c r="GZ200" s="511">
        <f>IF(EXACT(A200,LCI!A42),LCI!N42,-1*10^6)</f>
        <v>1.11E-7</v>
      </c>
      <c r="HA200" s="511">
        <f t="shared" si="148"/>
        <v>2.5920053999999998E-3</v>
      </c>
      <c r="HB200" s="511">
        <f t="shared" si="149"/>
        <v>2.5920053999999998E-3</v>
      </c>
      <c r="HC200" s="511">
        <f t="shared" si="150"/>
        <v>0</v>
      </c>
      <c r="HD200" s="511">
        <f t="shared" si="151"/>
        <v>0</v>
      </c>
      <c r="HE200" s="511">
        <f t="shared" si="152"/>
        <v>0</v>
      </c>
      <c r="HF200" s="511">
        <f t="shared" si="153"/>
        <v>0</v>
      </c>
      <c r="HG200" s="511">
        <f t="shared" si="154"/>
        <v>0</v>
      </c>
      <c r="HH200" s="511">
        <f t="shared" si="155"/>
        <v>0</v>
      </c>
      <c r="HI200" s="511">
        <f t="shared" si="156"/>
        <v>0</v>
      </c>
      <c r="HJ200" s="511">
        <f t="shared" si="157"/>
        <v>0</v>
      </c>
      <c r="HK200" s="511">
        <f t="shared" si="158"/>
        <v>0</v>
      </c>
      <c r="HL200" s="511">
        <f t="shared" si="159"/>
        <v>0</v>
      </c>
      <c r="HM200" s="511">
        <f t="shared" si="160"/>
        <v>0</v>
      </c>
      <c r="HN200" s="511">
        <f t="shared" si="161"/>
        <v>0</v>
      </c>
      <c r="HO200" s="511">
        <f t="shared" si="162"/>
        <v>0</v>
      </c>
      <c r="HP200" s="511">
        <f t="shared" si="163"/>
        <v>0</v>
      </c>
      <c r="HQ200" s="511">
        <f t="shared" si="164"/>
        <v>0</v>
      </c>
      <c r="HR200" s="511">
        <f t="shared" si="165"/>
        <v>0</v>
      </c>
      <c r="HS200" s="511">
        <f t="shared" si="166"/>
        <v>0</v>
      </c>
      <c r="HT200" s="511">
        <f t="shared" si="167"/>
        <v>0</v>
      </c>
      <c r="HU200" s="511">
        <f t="shared" si="168"/>
        <v>0</v>
      </c>
      <c r="HW200" s="534">
        <f>IF(EXACT(A200,LCI!A42),LCI!O42,-1*10^6)</f>
        <v>7.6000000000000006E-8</v>
      </c>
      <c r="HX200" s="534">
        <f t="shared" si="169"/>
        <v>1.7747063999999999E-3</v>
      </c>
      <c r="HY200" s="534">
        <f t="shared" si="170"/>
        <v>1.7747063999999999E-3</v>
      </c>
      <c r="HZ200" s="534">
        <f t="shared" si="171"/>
        <v>0</v>
      </c>
      <c r="IA200" s="534">
        <f t="shared" si="172"/>
        <v>0</v>
      </c>
      <c r="IB200" s="534">
        <f t="shared" si="173"/>
        <v>0</v>
      </c>
      <c r="IC200" s="534">
        <f t="shared" si="174"/>
        <v>0</v>
      </c>
      <c r="ID200" s="534">
        <f t="shared" si="175"/>
        <v>0</v>
      </c>
      <c r="IE200" s="534">
        <f t="shared" si="176"/>
        <v>0</v>
      </c>
      <c r="IF200" s="534">
        <f t="shared" si="177"/>
        <v>0</v>
      </c>
      <c r="IG200" s="534">
        <f t="shared" si="178"/>
        <v>0</v>
      </c>
      <c r="IH200" s="534">
        <f t="shared" si="179"/>
        <v>0</v>
      </c>
      <c r="II200" s="534">
        <f t="shared" si="180"/>
        <v>0</v>
      </c>
      <c r="IJ200" s="534">
        <f t="shared" si="181"/>
        <v>0</v>
      </c>
      <c r="IK200" s="534">
        <f t="shared" si="182"/>
        <v>0</v>
      </c>
      <c r="IL200" s="534">
        <f t="shared" si="183"/>
        <v>0</v>
      </c>
      <c r="IM200" s="534">
        <f t="shared" si="184"/>
        <v>0</v>
      </c>
      <c r="IN200" s="534">
        <f t="shared" si="185"/>
        <v>0</v>
      </c>
      <c r="IO200" s="534">
        <f t="shared" si="186"/>
        <v>0</v>
      </c>
      <c r="IP200" s="534">
        <f t="shared" si="187"/>
        <v>0</v>
      </c>
      <c r="IQ200" s="534">
        <f t="shared" si="188"/>
        <v>0</v>
      </c>
      <c r="IR200" s="534">
        <f t="shared" si="189"/>
        <v>0</v>
      </c>
      <c r="IT200" s="531">
        <f>IF(EXACT(A200,LCI!A42),LCI!P42,-1*10^6)</f>
        <v>7.2700000000000001E-2</v>
      </c>
      <c r="IU200" s="531">
        <f t="shared" si="190"/>
        <v>1697.6467799999998</v>
      </c>
      <c r="IV200" s="531">
        <f t="shared" si="191"/>
        <v>1697.6467799999998</v>
      </c>
      <c r="IW200" s="531">
        <f t="shared" si="192"/>
        <v>0</v>
      </c>
      <c r="IX200" s="531">
        <f t="shared" si="193"/>
        <v>0</v>
      </c>
      <c r="IY200" s="531">
        <f t="shared" si="194"/>
        <v>0</v>
      </c>
      <c r="IZ200" s="531">
        <f t="shared" si="195"/>
        <v>0</v>
      </c>
      <c r="JA200" s="531">
        <f t="shared" si="196"/>
        <v>0</v>
      </c>
      <c r="JB200" s="531">
        <f t="shared" si="197"/>
        <v>0</v>
      </c>
      <c r="JC200" s="531">
        <f t="shared" si="198"/>
        <v>0</v>
      </c>
      <c r="JD200" s="531">
        <f t="shared" si="199"/>
        <v>0</v>
      </c>
      <c r="JE200" s="531">
        <f t="shared" si="200"/>
        <v>0</v>
      </c>
      <c r="JF200" s="531">
        <f t="shared" si="201"/>
        <v>0</v>
      </c>
      <c r="JG200" s="531">
        <f t="shared" si="202"/>
        <v>0</v>
      </c>
      <c r="JH200" s="531">
        <f t="shared" si="203"/>
        <v>0</v>
      </c>
      <c r="JI200" s="531">
        <f t="shared" si="204"/>
        <v>0</v>
      </c>
      <c r="JJ200" s="531">
        <f t="shared" si="205"/>
        <v>0</v>
      </c>
      <c r="JK200" s="531">
        <f t="shared" si="206"/>
        <v>0</v>
      </c>
      <c r="JL200" s="531">
        <f t="shared" si="207"/>
        <v>0</v>
      </c>
      <c r="JM200" s="531">
        <f t="shared" si="208"/>
        <v>0</v>
      </c>
      <c r="JN200" s="531">
        <f t="shared" si="209"/>
        <v>0</v>
      </c>
      <c r="JO200" s="531">
        <f t="shared" si="210"/>
        <v>0</v>
      </c>
      <c r="JQ200" s="532">
        <f>IF(EXACT(A200,LCI!A42),LCI!Q42,-1*10^6)</f>
        <v>0.39495999999999998</v>
      </c>
      <c r="JR200" s="532">
        <f t="shared" si="211"/>
        <v>9222.868943999998</v>
      </c>
      <c r="JS200" s="532">
        <f t="shared" si="212"/>
        <v>9222.868943999998</v>
      </c>
      <c r="JT200" s="532">
        <f t="shared" si="213"/>
        <v>0</v>
      </c>
      <c r="JU200" s="532">
        <f t="shared" si="214"/>
        <v>0</v>
      </c>
      <c r="JV200" s="532">
        <f t="shared" si="215"/>
        <v>0</v>
      </c>
      <c r="JW200" s="532">
        <f t="shared" si="216"/>
        <v>0</v>
      </c>
      <c r="JX200" s="532">
        <f t="shared" si="217"/>
        <v>0</v>
      </c>
      <c r="JY200" s="532">
        <f t="shared" si="218"/>
        <v>0</v>
      </c>
      <c r="JZ200" s="532">
        <f t="shared" si="219"/>
        <v>0</v>
      </c>
      <c r="KA200" s="532">
        <f t="shared" si="220"/>
        <v>0</v>
      </c>
      <c r="KB200" s="532">
        <f t="shared" si="221"/>
        <v>0</v>
      </c>
      <c r="KC200" s="532">
        <f t="shared" si="222"/>
        <v>0</v>
      </c>
      <c r="KD200" s="532">
        <f t="shared" si="223"/>
        <v>0</v>
      </c>
      <c r="KE200" s="532">
        <f t="shared" si="224"/>
        <v>0</v>
      </c>
      <c r="KF200" s="532">
        <f t="shared" si="225"/>
        <v>0</v>
      </c>
      <c r="KG200" s="532">
        <f t="shared" si="226"/>
        <v>0</v>
      </c>
      <c r="KH200" s="532">
        <f t="shared" si="227"/>
        <v>0</v>
      </c>
      <c r="KI200" s="532">
        <f t="shared" si="228"/>
        <v>0</v>
      </c>
      <c r="KJ200" s="532">
        <f t="shared" si="229"/>
        <v>0</v>
      </c>
      <c r="KK200" s="532">
        <f t="shared" si="230"/>
        <v>0</v>
      </c>
      <c r="KL200" s="532">
        <f t="shared" si="231"/>
        <v>0</v>
      </c>
      <c r="KN200" s="533">
        <f>IF(EXACT(A200,LCI!A42),LCI!R42,-1*10^6)</f>
        <v>2.98E-3</v>
      </c>
      <c r="KO200" s="533">
        <f t="shared" si="232"/>
        <v>69.587171999999995</v>
      </c>
      <c r="KP200" s="533">
        <f t="shared" si="233"/>
        <v>69.587171999999995</v>
      </c>
      <c r="KQ200" s="533">
        <f t="shared" si="234"/>
        <v>0</v>
      </c>
      <c r="KR200" s="533">
        <f t="shared" si="235"/>
        <v>0</v>
      </c>
      <c r="KS200" s="533">
        <f t="shared" si="236"/>
        <v>0</v>
      </c>
      <c r="KT200" s="533">
        <f t="shared" si="237"/>
        <v>0</v>
      </c>
      <c r="KU200" s="533">
        <f t="shared" si="238"/>
        <v>0</v>
      </c>
      <c r="KV200" s="533">
        <f t="shared" si="239"/>
        <v>0</v>
      </c>
      <c r="KW200" s="533">
        <f t="shared" si="240"/>
        <v>0</v>
      </c>
      <c r="KX200" s="533">
        <f t="shared" si="241"/>
        <v>0</v>
      </c>
      <c r="KY200" s="533">
        <f t="shared" si="242"/>
        <v>0</v>
      </c>
      <c r="KZ200" s="533">
        <f t="shared" si="243"/>
        <v>0</v>
      </c>
      <c r="LA200" s="533">
        <f t="shared" si="244"/>
        <v>0</v>
      </c>
      <c r="LB200" s="533">
        <f t="shared" si="245"/>
        <v>0</v>
      </c>
      <c r="LC200" s="533">
        <f t="shared" si="246"/>
        <v>0</v>
      </c>
      <c r="LD200" s="533">
        <f t="shared" si="247"/>
        <v>0</v>
      </c>
      <c r="LE200" s="533">
        <f t="shared" si="248"/>
        <v>0</v>
      </c>
      <c r="LF200" s="533">
        <f t="shared" si="249"/>
        <v>0</v>
      </c>
      <c r="LG200" s="533">
        <f t="shared" si="250"/>
        <v>0</v>
      </c>
      <c r="LH200" s="533">
        <f t="shared" si="251"/>
        <v>0</v>
      </c>
      <c r="LI200" s="533">
        <f t="shared" si="252"/>
        <v>0</v>
      </c>
    </row>
    <row r="201" spans="1:321" x14ac:dyDescent="0.25">
      <c r="A201" s="14" t="str">
        <f>LCI!A43</f>
        <v>Steam (kg/yr)</v>
      </c>
      <c r="B201" s="42">
        <f>B61</f>
        <v>0</v>
      </c>
      <c r="C201" s="42">
        <f t="shared" ref="C201:P201" si="329">C61</f>
        <v>0</v>
      </c>
      <c r="D201" s="42">
        <f t="shared" si="329"/>
        <v>1009805.532</v>
      </c>
      <c r="E201" s="42">
        <f t="shared" si="329"/>
        <v>0</v>
      </c>
      <c r="F201" s="42">
        <f t="shared" si="329"/>
        <v>0</v>
      </c>
      <c r="G201" s="42">
        <f t="shared" si="329"/>
        <v>0</v>
      </c>
      <c r="H201" s="42">
        <f t="shared" si="329"/>
        <v>0</v>
      </c>
      <c r="I201" s="42">
        <f t="shared" si="329"/>
        <v>0</v>
      </c>
      <c r="J201" s="42">
        <f t="shared" si="329"/>
        <v>316995.125</v>
      </c>
      <c r="K201" s="42">
        <f t="shared" si="329"/>
        <v>246444.80000000002</v>
      </c>
      <c r="L201" s="42">
        <f t="shared" si="329"/>
        <v>605110</v>
      </c>
      <c r="M201" s="42">
        <f t="shared" si="329"/>
        <v>0</v>
      </c>
      <c r="N201" s="42">
        <f t="shared" si="329"/>
        <v>0</v>
      </c>
      <c r="O201" s="257">
        <f t="shared" si="329"/>
        <v>275050</v>
      </c>
      <c r="P201" s="251">
        <f t="shared" si="329"/>
        <v>0</v>
      </c>
      <c r="Q201" s="251"/>
      <c r="R201" s="251"/>
      <c r="S201" s="251"/>
      <c r="T201" s="268"/>
      <c r="U201" s="251"/>
      <c r="V201" s="251"/>
      <c r="X201" s="45">
        <f>IF(EXACT(A201,LCI!A43),LCI!G43,-1*10^6)</f>
        <v>1.7000000000000001E-2</v>
      </c>
      <c r="Y201" s="47">
        <f t="shared" si="45"/>
        <v>0</v>
      </c>
      <c r="Z201" s="47">
        <f t="shared" si="46"/>
        <v>0</v>
      </c>
      <c r="AA201" s="47">
        <f t="shared" si="47"/>
        <v>17166.694044</v>
      </c>
      <c r="AB201" s="47">
        <f t="shared" si="327"/>
        <v>0</v>
      </c>
      <c r="AC201" s="47">
        <f t="shared" si="328"/>
        <v>0</v>
      </c>
      <c r="AD201" s="47">
        <f t="shared" si="320"/>
        <v>0</v>
      </c>
      <c r="AE201" s="47">
        <f t="shared" si="321"/>
        <v>0</v>
      </c>
      <c r="AF201" s="47">
        <f t="shared" si="322"/>
        <v>0</v>
      </c>
      <c r="AG201" s="47">
        <f t="shared" si="323"/>
        <v>5388.9171249999999</v>
      </c>
      <c r="AH201" s="47">
        <f t="shared" si="324"/>
        <v>4189.5616000000009</v>
      </c>
      <c r="AI201" s="47">
        <f t="shared" si="325"/>
        <v>10286.870000000001</v>
      </c>
      <c r="AJ201" s="47">
        <f t="shared" si="288"/>
        <v>0</v>
      </c>
      <c r="AK201" s="47">
        <f t="shared" si="50"/>
        <v>0</v>
      </c>
      <c r="AL201" s="262">
        <f t="shared" si="51"/>
        <v>4675.8500000000004</v>
      </c>
      <c r="AM201" s="260">
        <f t="shared" si="52"/>
        <v>0</v>
      </c>
      <c r="AN201" s="260">
        <f t="shared" si="53"/>
        <v>0</v>
      </c>
      <c r="AO201" s="260">
        <f t="shared" si="54"/>
        <v>0</v>
      </c>
      <c r="AP201" s="260">
        <f t="shared" si="55"/>
        <v>0</v>
      </c>
      <c r="AQ201" s="260">
        <f t="shared" si="56"/>
        <v>0</v>
      </c>
      <c r="AR201" s="260">
        <f t="shared" si="57"/>
        <v>0</v>
      </c>
      <c r="AS201" s="260">
        <f t="shared" si="58"/>
        <v>0</v>
      </c>
      <c r="AU201" s="41">
        <f>IF(EXACT(A201,LCI!A43),LCI!H43,-1*10^6)</f>
        <v>329.84</v>
      </c>
      <c r="AV201" s="71">
        <f t="shared" si="9"/>
        <v>0</v>
      </c>
      <c r="AW201" s="71">
        <f t="shared" si="10"/>
        <v>0</v>
      </c>
      <c r="AX201" s="71">
        <f t="shared" si="11"/>
        <v>333074256.67487997</v>
      </c>
      <c r="AY201" s="71">
        <f t="shared" si="12"/>
        <v>0</v>
      </c>
      <c r="AZ201" s="71">
        <f t="shared" si="13"/>
        <v>0</v>
      </c>
      <c r="BA201" s="71">
        <f t="shared" si="14"/>
        <v>0</v>
      </c>
      <c r="BB201" s="71">
        <f t="shared" si="15"/>
        <v>0</v>
      </c>
      <c r="BC201" s="71">
        <f t="shared" si="16"/>
        <v>0</v>
      </c>
      <c r="BD201" s="520">
        <f t="shared" si="17"/>
        <v>104557672.02999999</v>
      </c>
      <c r="BE201" s="521">
        <f t="shared" si="18"/>
        <v>81287352.832000002</v>
      </c>
      <c r="BF201" s="71">
        <f t="shared" si="19"/>
        <v>199589482.39999998</v>
      </c>
      <c r="BG201" s="521">
        <f t="shared" si="278"/>
        <v>0</v>
      </c>
      <c r="BH201" s="529">
        <f t="shared" si="263"/>
        <v>0</v>
      </c>
      <c r="BI201" s="71">
        <f t="shared" si="254"/>
        <v>90722492</v>
      </c>
      <c r="BJ201" s="71">
        <f t="shared" si="255"/>
        <v>0</v>
      </c>
      <c r="BK201" s="71">
        <f t="shared" si="256"/>
        <v>0</v>
      </c>
      <c r="BL201" s="71">
        <f t="shared" si="257"/>
        <v>0</v>
      </c>
      <c r="BM201" s="71">
        <f t="shared" si="258"/>
        <v>0</v>
      </c>
      <c r="BN201" s="71">
        <f t="shared" si="259"/>
        <v>0</v>
      </c>
      <c r="BO201" s="71">
        <f t="shared" si="260"/>
        <v>0</v>
      </c>
      <c r="BP201" s="71">
        <f t="shared" si="261"/>
        <v>0</v>
      </c>
      <c r="BR201" s="507">
        <f>IF(EXACT(A201,LCI!A43),LCI!I43,-1*10^6)</f>
        <v>5.9999999999999995E-4</v>
      </c>
      <c r="BS201" s="507">
        <f t="shared" si="59"/>
        <v>0</v>
      </c>
      <c r="BT201" s="507">
        <f t="shared" si="60"/>
        <v>0</v>
      </c>
      <c r="BU201" s="507">
        <f t="shared" si="60"/>
        <v>605.88331919999996</v>
      </c>
      <c r="BV201" s="507">
        <f t="shared" si="60"/>
        <v>0</v>
      </c>
      <c r="BW201" s="507">
        <f t="shared" si="60"/>
        <v>0</v>
      </c>
      <c r="BX201" s="507">
        <f t="shared" si="60"/>
        <v>0</v>
      </c>
      <c r="BY201" s="507">
        <f t="shared" si="315"/>
        <v>0</v>
      </c>
      <c r="BZ201" s="507">
        <f t="shared" si="280"/>
        <v>0</v>
      </c>
      <c r="CA201" s="507">
        <f t="shared" si="280"/>
        <v>190.19707499999998</v>
      </c>
      <c r="CB201" s="507">
        <f t="shared" si="280"/>
        <v>147.86688000000001</v>
      </c>
      <c r="CC201" s="507">
        <f t="shared" si="280"/>
        <v>363.06599999999997</v>
      </c>
      <c r="CD201" s="507">
        <f t="shared" si="280"/>
        <v>0</v>
      </c>
      <c r="CE201" s="507">
        <f t="shared" si="280"/>
        <v>0</v>
      </c>
      <c r="CF201" s="507">
        <f t="shared" si="281"/>
        <v>165.02999999999997</v>
      </c>
      <c r="CG201" s="507">
        <f t="shared" si="281"/>
        <v>0</v>
      </c>
      <c r="CH201" s="507">
        <f t="shared" si="281"/>
        <v>0</v>
      </c>
      <c r="CI201" s="507">
        <f t="shared" si="281"/>
        <v>0</v>
      </c>
      <c r="CJ201" s="507">
        <f t="shared" si="276"/>
        <v>0</v>
      </c>
      <c r="CK201" s="507">
        <f t="shared" si="61"/>
        <v>0</v>
      </c>
      <c r="CL201" s="507">
        <f t="shared" si="61"/>
        <v>0</v>
      </c>
      <c r="CM201" s="507">
        <f t="shared" si="61"/>
        <v>0</v>
      </c>
      <c r="CO201" s="511">
        <f>IF(EXACT(A201,LCI!A43),LCI!F43,-1*10^6)</f>
        <v>4.3</v>
      </c>
      <c r="CP201" s="511">
        <f t="shared" si="62"/>
        <v>0</v>
      </c>
      <c r="CQ201" s="511">
        <f t="shared" si="62"/>
        <v>0</v>
      </c>
      <c r="CR201" s="511">
        <f t="shared" si="62"/>
        <v>4342163.7875999995</v>
      </c>
      <c r="CS201" s="511">
        <f t="shared" si="62"/>
        <v>0</v>
      </c>
      <c r="CT201" s="511">
        <f t="shared" si="62"/>
        <v>0</v>
      </c>
      <c r="CU201" s="511">
        <f t="shared" si="316"/>
        <v>0</v>
      </c>
      <c r="CV201" s="511">
        <f t="shared" si="282"/>
        <v>0</v>
      </c>
      <c r="CW201" s="511">
        <f t="shared" si="282"/>
        <v>0</v>
      </c>
      <c r="CX201" s="511">
        <f t="shared" si="282"/>
        <v>1363079.0374999999</v>
      </c>
      <c r="CY201" s="511">
        <f t="shared" si="282"/>
        <v>1059712.6400000001</v>
      </c>
      <c r="CZ201" s="511">
        <f t="shared" si="282"/>
        <v>2601973</v>
      </c>
      <c r="DA201" s="511">
        <f t="shared" si="282"/>
        <v>0</v>
      </c>
      <c r="DB201" s="511">
        <f t="shared" si="283"/>
        <v>0</v>
      </c>
      <c r="DC201" s="511">
        <f t="shared" si="283"/>
        <v>1182715</v>
      </c>
      <c r="DD201" s="511">
        <f t="shared" si="283"/>
        <v>0</v>
      </c>
      <c r="DE201" s="511">
        <f t="shared" si="283"/>
        <v>0</v>
      </c>
      <c r="DF201" s="511">
        <f t="shared" si="275"/>
        <v>0</v>
      </c>
      <c r="DG201" s="511">
        <f t="shared" si="63"/>
        <v>0</v>
      </c>
      <c r="DH201" s="511">
        <f t="shared" si="63"/>
        <v>0</v>
      </c>
      <c r="DI201" s="511">
        <f t="shared" si="63"/>
        <v>0</v>
      </c>
      <c r="DJ201" s="511">
        <f t="shared" si="63"/>
        <v>0</v>
      </c>
      <c r="DL201" s="530">
        <f>IF(EXACT(A201,LCI!A43),LCI!J43,-1*10^6)</f>
        <v>1.07E-3</v>
      </c>
      <c r="DM201" s="530">
        <f t="shared" si="64"/>
        <v>0</v>
      </c>
      <c r="DN201" s="530">
        <f t="shared" si="65"/>
        <v>0</v>
      </c>
      <c r="DO201" s="530">
        <f t="shared" si="66"/>
        <v>1080.49191924</v>
      </c>
      <c r="DP201" s="530">
        <f t="shared" si="67"/>
        <v>0</v>
      </c>
      <c r="DQ201" s="530">
        <f t="shared" si="68"/>
        <v>0</v>
      </c>
      <c r="DR201" s="530">
        <f t="shared" si="69"/>
        <v>0</v>
      </c>
      <c r="DS201" s="530">
        <f t="shared" si="70"/>
        <v>0</v>
      </c>
      <c r="DT201" s="530">
        <f t="shared" si="71"/>
        <v>0</v>
      </c>
      <c r="DU201" s="530">
        <f t="shared" si="72"/>
        <v>339.18478375000001</v>
      </c>
      <c r="DV201" s="530">
        <f t="shared" si="73"/>
        <v>263.69593600000002</v>
      </c>
      <c r="DW201" s="530">
        <f t="shared" si="74"/>
        <v>647.46770000000004</v>
      </c>
      <c r="DX201" s="530">
        <f t="shared" si="75"/>
        <v>0</v>
      </c>
      <c r="DY201" s="530">
        <f t="shared" si="76"/>
        <v>0</v>
      </c>
      <c r="DZ201" s="530">
        <f t="shared" si="77"/>
        <v>294.30349999999999</v>
      </c>
      <c r="EA201" s="530">
        <f t="shared" si="78"/>
        <v>0</v>
      </c>
      <c r="EB201" s="530">
        <f t="shared" si="79"/>
        <v>0</v>
      </c>
      <c r="EC201" s="530">
        <f t="shared" si="80"/>
        <v>0</v>
      </c>
      <c r="ED201" s="530">
        <f t="shared" si="81"/>
        <v>0</v>
      </c>
      <c r="EE201" s="530">
        <f t="shared" si="82"/>
        <v>0</v>
      </c>
      <c r="EF201" s="530">
        <f t="shared" si="83"/>
        <v>0</v>
      </c>
      <c r="EG201" s="530">
        <f t="shared" si="84"/>
        <v>0</v>
      </c>
      <c r="EI201" s="535">
        <f>IF(EXACT(A201,LCI!A43),LCI!K43,-1*10^6)</f>
        <v>0.38113999999999998</v>
      </c>
      <c r="EJ201" s="531">
        <f t="shared" si="85"/>
        <v>0</v>
      </c>
      <c r="EK201" s="536">
        <f t="shared" si="86"/>
        <v>0</v>
      </c>
      <c r="EL201" s="531">
        <f t="shared" si="87"/>
        <v>384877.28046648001</v>
      </c>
      <c r="EM201" s="531">
        <f t="shared" si="88"/>
        <v>0</v>
      </c>
      <c r="EN201" s="531">
        <f t="shared" si="89"/>
        <v>0</v>
      </c>
      <c r="EO201" s="531">
        <f t="shared" si="90"/>
        <v>0</v>
      </c>
      <c r="EP201" s="531">
        <f t="shared" si="91"/>
        <v>0</v>
      </c>
      <c r="EQ201" s="531">
        <f t="shared" si="92"/>
        <v>0</v>
      </c>
      <c r="ER201" s="531">
        <f t="shared" si="93"/>
        <v>120819.5219425</v>
      </c>
      <c r="ES201" s="531">
        <f t="shared" si="94"/>
        <v>93929.971072</v>
      </c>
      <c r="ET201" s="531">
        <f t="shared" si="95"/>
        <v>230631.62539999999</v>
      </c>
      <c r="EU201" s="531">
        <f t="shared" si="96"/>
        <v>0</v>
      </c>
      <c r="EV201" s="531">
        <f t="shared" si="97"/>
        <v>0</v>
      </c>
      <c r="EW201" s="531">
        <f t="shared" si="98"/>
        <v>104832.557</v>
      </c>
      <c r="EX201" s="531">
        <f t="shared" si="99"/>
        <v>0</v>
      </c>
      <c r="EY201" s="531">
        <f t="shared" si="100"/>
        <v>0</v>
      </c>
      <c r="EZ201" s="531">
        <f t="shared" si="101"/>
        <v>0</v>
      </c>
      <c r="FA201" s="531">
        <f t="shared" si="102"/>
        <v>0</v>
      </c>
      <c r="FB201" s="531">
        <f t="shared" si="103"/>
        <v>0</v>
      </c>
      <c r="FC201" s="531">
        <f t="shared" si="104"/>
        <v>0</v>
      </c>
      <c r="FD201" s="531">
        <f t="shared" si="105"/>
        <v>0</v>
      </c>
      <c r="FF201" s="532">
        <f>IF(EXACT(A201,LCI!A43),LCI!L43,-1*10^6)</f>
        <v>3.6999999999999999E-4</v>
      </c>
      <c r="FG201" s="532">
        <f t="shared" si="106"/>
        <v>0</v>
      </c>
      <c r="FH201" s="532">
        <f t="shared" si="107"/>
        <v>0</v>
      </c>
      <c r="FI201" s="532">
        <f t="shared" si="108"/>
        <v>373.62804684000002</v>
      </c>
      <c r="FJ201" s="532">
        <f t="shared" si="109"/>
        <v>0</v>
      </c>
      <c r="FK201" s="532">
        <f t="shared" si="110"/>
        <v>0</v>
      </c>
      <c r="FL201" s="532">
        <f t="shared" si="111"/>
        <v>0</v>
      </c>
      <c r="FM201" s="532">
        <f t="shared" si="112"/>
        <v>0</v>
      </c>
      <c r="FN201" s="532">
        <f t="shared" si="113"/>
        <v>0</v>
      </c>
      <c r="FO201" s="532">
        <f t="shared" si="114"/>
        <v>117.28819625</v>
      </c>
      <c r="FP201" s="532">
        <f t="shared" si="115"/>
        <v>91.184576000000007</v>
      </c>
      <c r="FQ201" s="532">
        <f t="shared" si="116"/>
        <v>223.89070000000001</v>
      </c>
      <c r="FR201" s="532">
        <f t="shared" si="117"/>
        <v>0</v>
      </c>
      <c r="FS201" s="532">
        <f t="shared" si="118"/>
        <v>0</v>
      </c>
      <c r="FT201" s="532">
        <f t="shared" si="119"/>
        <v>101.7685</v>
      </c>
      <c r="FU201" s="532">
        <f t="shared" si="120"/>
        <v>0</v>
      </c>
      <c r="FV201" s="532">
        <f t="shared" si="121"/>
        <v>0</v>
      </c>
      <c r="FW201" s="532">
        <f t="shared" si="122"/>
        <v>0</v>
      </c>
      <c r="FX201" s="532">
        <f t="shared" si="123"/>
        <v>0</v>
      </c>
      <c r="FY201" s="532">
        <f t="shared" si="124"/>
        <v>0</v>
      </c>
      <c r="FZ201" s="532">
        <f t="shared" si="125"/>
        <v>0</v>
      </c>
      <c r="GA201" s="532">
        <f t="shared" si="126"/>
        <v>0</v>
      </c>
      <c r="GC201" s="533">
        <f>IF(EXACT(A201,LCI!A43),LCI!M43,-1*10^6)</f>
        <v>7.4700000000000001E-9</v>
      </c>
      <c r="GD201" s="533">
        <f t="shared" si="127"/>
        <v>0</v>
      </c>
      <c r="GE201" s="533">
        <f t="shared" si="128"/>
        <v>0</v>
      </c>
      <c r="GF201" s="533">
        <f t="shared" si="129"/>
        <v>7.54324732404E-3</v>
      </c>
      <c r="GG201" s="533">
        <f t="shared" si="130"/>
        <v>0</v>
      </c>
      <c r="GH201" s="533">
        <f t="shared" si="131"/>
        <v>0</v>
      </c>
      <c r="GI201" s="533">
        <f t="shared" si="132"/>
        <v>0</v>
      </c>
      <c r="GJ201" s="533">
        <f t="shared" si="133"/>
        <v>0</v>
      </c>
      <c r="GK201" s="533">
        <f t="shared" si="134"/>
        <v>0</v>
      </c>
      <c r="GL201" s="533">
        <f t="shared" si="135"/>
        <v>2.3679535837500001E-3</v>
      </c>
      <c r="GM201" s="533">
        <f t="shared" si="136"/>
        <v>1.8409426560000001E-3</v>
      </c>
      <c r="GN201" s="533">
        <f t="shared" si="137"/>
        <v>4.5201716999999997E-3</v>
      </c>
      <c r="GO201" s="533">
        <f t="shared" si="138"/>
        <v>0</v>
      </c>
      <c r="GP201" s="533">
        <f t="shared" si="139"/>
        <v>0</v>
      </c>
      <c r="GQ201" s="533">
        <f t="shared" si="140"/>
        <v>2.0546234999999999E-3</v>
      </c>
      <c r="GR201" s="533">
        <f t="shared" si="141"/>
        <v>0</v>
      </c>
      <c r="GS201" s="533">
        <f t="shared" si="142"/>
        <v>0</v>
      </c>
      <c r="GT201" s="533">
        <f t="shared" si="143"/>
        <v>0</v>
      </c>
      <c r="GU201" s="533">
        <f t="shared" si="144"/>
        <v>0</v>
      </c>
      <c r="GV201" s="533">
        <f t="shared" si="145"/>
        <v>0</v>
      </c>
      <c r="GW201" s="533">
        <f t="shared" si="146"/>
        <v>0</v>
      </c>
      <c r="GX201" s="533">
        <f t="shared" si="147"/>
        <v>0</v>
      </c>
      <c r="GZ201" s="511">
        <f>IF(EXACT(A201,LCI!A43),LCI!N43,-1*10^6)</f>
        <v>1.9799999999999999E-8</v>
      </c>
      <c r="HA201" s="511">
        <f t="shared" si="148"/>
        <v>0</v>
      </c>
      <c r="HB201" s="511">
        <f t="shared" si="149"/>
        <v>0</v>
      </c>
      <c r="HC201" s="511">
        <f t="shared" si="150"/>
        <v>1.99941495336E-2</v>
      </c>
      <c r="HD201" s="511">
        <f t="shared" si="151"/>
        <v>0</v>
      </c>
      <c r="HE201" s="511">
        <f t="shared" si="152"/>
        <v>0</v>
      </c>
      <c r="HF201" s="511">
        <f t="shared" si="153"/>
        <v>0</v>
      </c>
      <c r="HG201" s="511">
        <f t="shared" si="154"/>
        <v>0</v>
      </c>
      <c r="HH201" s="511">
        <f t="shared" si="155"/>
        <v>0</v>
      </c>
      <c r="HI201" s="511">
        <f t="shared" si="156"/>
        <v>6.2765034749999995E-3</v>
      </c>
      <c r="HJ201" s="511">
        <f t="shared" si="157"/>
        <v>4.8796070400000001E-3</v>
      </c>
      <c r="HK201" s="511">
        <f t="shared" si="158"/>
        <v>1.1981177999999999E-2</v>
      </c>
      <c r="HL201" s="511">
        <f t="shared" si="159"/>
        <v>0</v>
      </c>
      <c r="HM201" s="511">
        <f t="shared" si="160"/>
        <v>0</v>
      </c>
      <c r="HN201" s="511">
        <f t="shared" si="161"/>
        <v>5.4459899999999995E-3</v>
      </c>
      <c r="HO201" s="511">
        <f t="shared" si="162"/>
        <v>0</v>
      </c>
      <c r="HP201" s="511">
        <f t="shared" si="163"/>
        <v>0</v>
      </c>
      <c r="HQ201" s="511">
        <f t="shared" si="164"/>
        <v>0</v>
      </c>
      <c r="HR201" s="511">
        <f t="shared" si="165"/>
        <v>0</v>
      </c>
      <c r="HS201" s="511">
        <f t="shared" si="166"/>
        <v>0</v>
      </c>
      <c r="HT201" s="511">
        <f t="shared" si="167"/>
        <v>0</v>
      </c>
      <c r="HU201" s="511">
        <f t="shared" si="168"/>
        <v>0</v>
      </c>
      <c r="HW201" s="534">
        <f>IF(EXACT(A201,LCI!A43),LCI!O43,-1*10^6)</f>
        <v>3.5600000000000001E-8</v>
      </c>
      <c r="HX201" s="534">
        <f t="shared" si="169"/>
        <v>0</v>
      </c>
      <c r="HY201" s="534">
        <f t="shared" si="170"/>
        <v>0</v>
      </c>
      <c r="HZ201" s="534">
        <f t="shared" si="171"/>
        <v>3.5949076939199999E-2</v>
      </c>
      <c r="IA201" s="534">
        <f t="shared" si="172"/>
        <v>0</v>
      </c>
      <c r="IB201" s="534">
        <f t="shared" si="173"/>
        <v>0</v>
      </c>
      <c r="IC201" s="534">
        <f t="shared" si="174"/>
        <v>0</v>
      </c>
      <c r="ID201" s="534">
        <f t="shared" si="175"/>
        <v>0</v>
      </c>
      <c r="IE201" s="534">
        <f t="shared" si="176"/>
        <v>0</v>
      </c>
      <c r="IF201" s="534">
        <f t="shared" si="177"/>
        <v>1.1285026450000001E-2</v>
      </c>
      <c r="IG201" s="534">
        <f t="shared" si="178"/>
        <v>8.77343488E-3</v>
      </c>
      <c r="IH201" s="534">
        <f t="shared" si="179"/>
        <v>2.1541916000000001E-2</v>
      </c>
      <c r="II201" s="534">
        <f t="shared" si="180"/>
        <v>0</v>
      </c>
      <c r="IJ201" s="534">
        <f t="shared" si="181"/>
        <v>0</v>
      </c>
      <c r="IK201" s="534">
        <f t="shared" si="182"/>
        <v>9.7917799999999999E-3</v>
      </c>
      <c r="IL201" s="534">
        <f t="shared" si="183"/>
        <v>0</v>
      </c>
      <c r="IM201" s="534">
        <f t="shared" si="184"/>
        <v>0</v>
      </c>
      <c r="IN201" s="534">
        <f t="shared" si="185"/>
        <v>0</v>
      </c>
      <c r="IO201" s="534">
        <f t="shared" si="186"/>
        <v>0</v>
      </c>
      <c r="IP201" s="534">
        <f t="shared" si="187"/>
        <v>0</v>
      </c>
      <c r="IQ201" s="534">
        <f t="shared" si="188"/>
        <v>0</v>
      </c>
      <c r="IR201" s="534">
        <f t="shared" si="189"/>
        <v>0</v>
      </c>
      <c r="IT201" s="531">
        <f>IF(EXACT(A201,LCI!A43),LCI!P43,-1*10^6)</f>
        <v>1.0699999999999999E-2</v>
      </c>
      <c r="IU201" s="531">
        <f t="shared" si="190"/>
        <v>0</v>
      </c>
      <c r="IV201" s="531">
        <f t="shared" si="191"/>
        <v>0</v>
      </c>
      <c r="IW201" s="531">
        <f t="shared" si="192"/>
        <v>10804.919192399999</v>
      </c>
      <c r="IX201" s="531">
        <f t="shared" si="193"/>
        <v>0</v>
      </c>
      <c r="IY201" s="531">
        <f t="shared" si="194"/>
        <v>0</v>
      </c>
      <c r="IZ201" s="531">
        <f t="shared" si="195"/>
        <v>0</v>
      </c>
      <c r="JA201" s="531">
        <f t="shared" si="196"/>
        <v>0</v>
      </c>
      <c r="JB201" s="531">
        <f t="shared" si="197"/>
        <v>0</v>
      </c>
      <c r="JC201" s="531">
        <f t="shared" si="198"/>
        <v>3391.8478375</v>
      </c>
      <c r="JD201" s="531">
        <f t="shared" si="199"/>
        <v>2636.9593599999998</v>
      </c>
      <c r="JE201" s="531">
        <f t="shared" si="200"/>
        <v>6474.6769999999997</v>
      </c>
      <c r="JF201" s="531">
        <f t="shared" si="201"/>
        <v>0</v>
      </c>
      <c r="JG201" s="531">
        <f t="shared" si="202"/>
        <v>0</v>
      </c>
      <c r="JH201" s="531">
        <f t="shared" si="203"/>
        <v>2943.0349999999999</v>
      </c>
      <c r="JI201" s="531">
        <f t="shared" si="204"/>
        <v>0</v>
      </c>
      <c r="JJ201" s="531">
        <f t="shared" si="205"/>
        <v>0</v>
      </c>
      <c r="JK201" s="531">
        <f t="shared" si="206"/>
        <v>0</v>
      </c>
      <c r="JL201" s="531">
        <f t="shared" si="207"/>
        <v>0</v>
      </c>
      <c r="JM201" s="531">
        <f t="shared" si="208"/>
        <v>0</v>
      </c>
      <c r="JN201" s="531">
        <f t="shared" si="209"/>
        <v>0</v>
      </c>
      <c r="JO201" s="531">
        <f t="shared" si="210"/>
        <v>0</v>
      </c>
      <c r="JQ201" s="532">
        <f>IF(EXACT(A201,LCI!A43),LCI!Q43,-1*10^6)</f>
        <v>0.48057</v>
      </c>
      <c r="JR201" s="532">
        <f t="shared" si="211"/>
        <v>0</v>
      </c>
      <c r="JS201" s="532">
        <f t="shared" si="212"/>
        <v>0</v>
      </c>
      <c r="JT201" s="532">
        <f t="shared" si="213"/>
        <v>485282.24451324</v>
      </c>
      <c r="JU201" s="532">
        <f t="shared" si="214"/>
        <v>0</v>
      </c>
      <c r="JV201" s="532">
        <f t="shared" si="215"/>
        <v>0</v>
      </c>
      <c r="JW201" s="532">
        <f t="shared" si="216"/>
        <v>0</v>
      </c>
      <c r="JX201" s="532">
        <f t="shared" si="217"/>
        <v>0</v>
      </c>
      <c r="JY201" s="532">
        <f t="shared" si="218"/>
        <v>0</v>
      </c>
      <c r="JZ201" s="532">
        <f t="shared" si="219"/>
        <v>152338.34722125001</v>
      </c>
      <c r="KA201" s="532">
        <f t="shared" si="220"/>
        <v>118433.97753600001</v>
      </c>
      <c r="KB201" s="532">
        <f t="shared" si="221"/>
        <v>290797.71269999997</v>
      </c>
      <c r="KC201" s="532">
        <f t="shared" si="222"/>
        <v>0</v>
      </c>
      <c r="KD201" s="532">
        <f t="shared" si="223"/>
        <v>0</v>
      </c>
      <c r="KE201" s="532">
        <f t="shared" si="224"/>
        <v>132180.77849999999</v>
      </c>
      <c r="KF201" s="532">
        <f t="shared" si="225"/>
        <v>0</v>
      </c>
      <c r="KG201" s="532">
        <f t="shared" si="226"/>
        <v>0</v>
      </c>
      <c r="KH201" s="532">
        <f t="shared" si="227"/>
        <v>0</v>
      </c>
      <c r="KI201" s="532">
        <f t="shared" si="228"/>
        <v>0</v>
      </c>
      <c r="KJ201" s="532">
        <f t="shared" si="229"/>
        <v>0</v>
      </c>
      <c r="KK201" s="532">
        <f t="shared" si="230"/>
        <v>0</v>
      </c>
      <c r="KL201" s="532">
        <f t="shared" si="231"/>
        <v>0</v>
      </c>
      <c r="KN201" s="533">
        <f>IF(EXACT(A201,LCI!A43),LCI!R43,-1*10^6)</f>
        <v>1.2E-4</v>
      </c>
      <c r="KO201" s="533">
        <f t="shared" si="232"/>
        <v>0</v>
      </c>
      <c r="KP201" s="533">
        <f t="shared" si="233"/>
        <v>0</v>
      </c>
      <c r="KQ201" s="533">
        <f t="shared" si="234"/>
        <v>121.17666384</v>
      </c>
      <c r="KR201" s="533">
        <f t="shared" si="235"/>
        <v>0</v>
      </c>
      <c r="KS201" s="533">
        <f t="shared" si="236"/>
        <v>0</v>
      </c>
      <c r="KT201" s="533">
        <f t="shared" si="237"/>
        <v>0</v>
      </c>
      <c r="KU201" s="533">
        <f t="shared" si="238"/>
        <v>0</v>
      </c>
      <c r="KV201" s="533">
        <f t="shared" si="239"/>
        <v>0</v>
      </c>
      <c r="KW201" s="533">
        <f t="shared" si="240"/>
        <v>38.039414999999998</v>
      </c>
      <c r="KX201" s="533">
        <f t="shared" si="241"/>
        <v>29.573376000000003</v>
      </c>
      <c r="KY201" s="533">
        <f t="shared" si="242"/>
        <v>72.613200000000006</v>
      </c>
      <c r="KZ201" s="533">
        <f t="shared" si="243"/>
        <v>0</v>
      </c>
      <c r="LA201" s="533">
        <f t="shared" si="244"/>
        <v>0</v>
      </c>
      <c r="LB201" s="533">
        <f t="shared" si="245"/>
        <v>33.006</v>
      </c>
      <c r="LC201" s="533">
        <f t="shared" si="246"/>
        <v>0</v>
      </c>
      <c r="LD201" s="533">
        <f t="shared" si="247"/>
        <v>0</v>
      </c>
      <c r="LE201" s="533">
        <f t="shared" si="248"/>
        <v>0</v>
      </c>
      <c r="LF201" s="533">
        <f t="shared" si="249"/>
        <v>0</v>
      </c>
      <c r="LG201" s="533">
        <f t="shared" si="250"/>
        <v>0</v>
      </c>
      <c r="LH201" s="533">
        <f t="shared" si="251"/>
        <v>0</v>
      </c>
      <c r="LI201" s="533">
        <f t="shared" si="252"/>
        <v>0</v>
      </c>
    </row>
    <row r="202" spans="1:321" x14ac:dyDescent="0.25">
      <c r="A202" s="14" t="str">
        <f>LCI!A44</f>
        <v>Sulfuric Acid (kg/yr)</v>
      </c>
      <c r="B202" s="42">
        <f>B62</f>
        <v>0</v>
      </c>
      <c r="C202" s="42">
        <f t="shared" ref="C202:P202" si="330">C62</f>
        <v>0</v>
      </c>
      <c r="D202" s="42">
        <f t="shared" si="330"/>
        <v>2176.9980578516743</v>
      </c>
      <c r="E202" s="42">
        <f t="shared" si="330"/>
        <v>0</v>
      </c>
      <c r="F202" s="42">
        <f t="shared" si="330"/>
        <v>0</v>
      </c>
      <c r="G202" s="42">
        <f t="shared" si="330"/>
        <v>0</v>
      </c>
      <c r="H202" s="42">
        <f t="shared" si="330"/>
        <v>0</v>
      </c>
      <c r="I202" s="42">
        <f t="shared" si="330"/>
        <v>0</v>
      </c>
      <c r="J202" s="42">
        <f t="shared" si="330"/>
        <v>0</v>
      </c>
      <c r="K202" s="42">
        <f t="shared" si="330"/>
        <v>0</v>
      </c>
      <c r="L202" s="42">
        <f t="shared" si="330"/>
        <v>0</v>
      </c>
      <c r="M202" s="42">
        <f t="shared" si="330"/>
        <v>0</v>
      </c>
      <c r="N202" s="42">
        <f t="shared" si="330"/>
        <v>0</v>
      </c>
      <c r="O202" s="257">
        <f t="shared" si="330"/>
        <v>0</v>
      </c>
      <c r="P202" s="251">
        <f t="shared" si="330"/>
        <v>0</v>
      </c>
      <c r="Q202" s="251"/>
      <c r="R202" s="251"/>
      <c r="S202" s="251"/>
      <c r="T202" s="268"/>
      <c r="U202" s="251"/>
      <c r="V202" s="251"/>
      <c r="X202" s="45">
        <f>IF(EXACT(A202,LCI!A44),LCI!G44,-1*10^6)</f>
        <v>0.11</v>
      </c>
      <c r="Y202" s="47">
        <f t="shared" si="45"/>
        <v>0</v>
      </c>
      <c r="Z202" s="47">
        <f t="shared" si="46"/>
        <v>0</v>
      </c>
      <c r="AA202" s="47">
        <f t="shared" si="47"/>
        <v>239.46978636368416</v>
      </c>
      <c r="AB202" s="47">
        <f t="shared" si="327"/>
        <v>0</v>
      </c>
      <c r="AC202" s="47">
        <f t="shared" si="328"/>
        <v>0</v>
      </c>
      <c r="AD202" s="47">
        <f t="shared" si="320"/>
        <v>0</v>
      </c>
      <c r="AE202" s="47">
        <f t="shared" si="321"/>
        <v>0</v>
      </c>
      <c r="AF202" s="47">
        <f t="shared" si="322"/>
        <v>0</v>
      </c>
      <c r="AG202" s="47">
        <f t="shared" si="323"/>
        <v>0</v>
      </c>
      <c r="AH202" s="47">
        <f t="shared" si="324"/>
        <v>0</v>
      </c>
      <c r="AI202" s="47">
        <f t="shared" si="325"/>
        <v>0</v>
      </c>
      <c r="AJ202" s="47">
        <f t="shared" si="288"/>
        <v>0</v>
      </c>
      <c r="AK202" s="47">
        <f t="shared" si="50"/>
        <v>0</v>
      </c>
      <c r="AL202" s="262">
        <f t="shared" si="51"/>
        <v>0</v>
      </c>
      <c r="AM202" s="260">
        <f t="shared" si="52"/>
        <v>0</v>
      </c>
      <c r="AN202" s="260">
        <f t="shared" si="53"/>
        <v>0</v>
      </c>
      <c r="AO202" s="260">
        <f t="shared" si="54"/>
        <v>0</v>
      </c>
      <c r="AP202" s="260">
        <f t="shared" si="55"/>
        <v>0</v>
      </c>
      <c r="AQ202" s="260">
        <f t="shared" si="56"/>
        <v>0</v>
      </c>
      <c r="AR202" s="260">
        <f t="shared" si="57"/>
        <v>0</v>
      </c>
      <c r="AS202" s="260">
        <f t="shared" si="58"/>
        <v>0</v>
      </c>
      <c r="AU202" s="41">
        <f>IF(EXACT(A202,LCI!A44),LCI!H44,-1*10^6)</f>
        <v>186.29</v>
      </c>
      <c r="AV202" s="71">
        <f t="shared" si="9"/>
        <v>0</v>
      </c>
      <c r="AW202" s="71">
        <f t="shared" si="10"/>
        <v>0</v>
      </c>
      <c r="AX202" s="71">
        <f t="shared" si="11"/>
        <v>405552.9681971884</v>
      </c>
      <c r="AY202" s="71">
        <f t="shared" si="12"/>
        <v>0</v>
      </c>
      <c r="AZ202" s="71">
        <f t="shared" si="13"/>
        <v>0</v>
      </c>
      <c r="BA202" s="71">
        <f t="shared" si="14"/>
        <v>0</v>
      </c>
      <c r="BB202" s="71">
        <f t="shared" si="15"/>
        <v>0</v>
      </c>
      <c r="BC202" s="71">
        <f t="shared" si="16"/>
        <v>0</v>
      </c>
      <c r="BD202" s="520">
        <f t="shared" si="17"/>
        <v>0</v>
      </c>
      <c r="BE202" s="521">
        <f t="shared" si="18"/>
        <v>0</v>
      </c>
      <c r="BF202" s="71">
        <f t="shared" si="19"/>
        <v>0</v>
      </c>
      <c r="BG202" s="521">
        <f t="shared" si="278"/>
        <v>0</v>
      </c>
      <c r="BH202" s="529">
        <f t="shared" si="263"/>
        <v>0</v>
      </c>
      <c r="BI202" s="71">
        <f t="shared" si="254"/>
        <v>0</v>
      </c>
      <c r="BJ202" s="71">
        <f t="shared" si="255"/>
        <v>0</v>
      </c>
      <c r="BK202" s="71">
        <f t="shared" si="256"/>
        <v>0</v>
      </c>
      <c r="BL202" s="71">
        <f t="shared" si="257"/>
        <v>0</v>
      </c>
      <c r="BM202" s="71">
        <f t="shared" si="258"/>
        <v>0</v>
      </c>
      <c r="BN202" s="71">
        <f t="shared" si="259"/>
        <v>0</v>
      </c>
      <c r="BO202" s="71">
        <f t="shared" si="260"/>
        <v>0</v>
      </c>
      <c r="BP202" s="71">
        <f t="shared" si="261"/>
        <v>0</v>
      </c>
      <c r="BR202" s="507">
        <f>IF(EXACT(A202,LCI!A44),LCI!I44,-1*10^6)</f>
        <v>1.65E-3</v>
      </c>
      <c r="BS202" s="507">
        <f t="shared" si="59"/>
        <v>0</v>
      </c>
      <c r="BT202" s="507">
        <f t="shared" si="60"/>
        <v>0</v>
      </c>
      <c r="BU202" s="507">
        <f t="shared" si="60"/>
        <v>3.5920467954552624</v>
      </c>
      <c r="BV202" s="507">
        <f t="shared" si="60"/>
        <v>0</v>
      </c>
      <c r="BW202" s="507">
        <f t="shared" si="60"/>
        <v>0</v>
      </c>
      <c r="BX202" s="507">
        <f t="shared" si="60"/>
        <v>0</v>
      </c>
      <c r="BY202" s="507">
        <f t="shared" si="315"/>
        <v>0</v>
      </c>
      <c r="BZ202" s="507">
        <f t="shared" si="280"/>
        <v>0</v>
      </c>
      <c r="CA202" s="507">
        <f t="shared" si="280"/>
        <v>0</v>
      </c>
      <c r="CB202" s="507">
        <f t="shared" si="280"/>
        <v>0</v>
      </c>
      <c r="CC202" s="507">
        <f t="shared" si="280"/>
        <v>0</v>
      </c>
      <c r="CD202" s="507">
        <f t="shared" si="280"/>
        <v>0</v>
      </c>
      <c r="CE202" s="507">
        <f t="shared" si="280"/>
        <v>0</v>
      </c>
      <c r="CF202" s="507">
        <f t="shared" si="281"/>
        <v>0</v>
      </c>
      <c r="CG202" s="507">
        <f t="shared" si="281"/>
        <v>0</v>
      </c>
      <c r="CH202" s="507">
        <f t="shared" si="281"/>
        <v>0</v>
      </c>
      <c r="CI202" s="507">
        <f t="shared" si="281"/>
        <v>0</v>
      </c>
      <c r="CJ202" s="507">
        <f t="shared" si="276"/>
        <v>0</v>
      </c>
      <c r="CK202" s="507">
        <f t="shared" si="61"/>
        <v>0</v>
      </c>
      <c r="CL202" s="507">
        <f t="shared" si="61"/>
        <v>0</v>
      </c>
      <c r="CM202" s="507">
        <f t="shared" si="61"/>
        <v>0</v>
      </c>
      <c r="CO202" s="511">
        <f>IF(EXACT(A202,LCI!A44),LCI!F44,-1*10^6)</f>
        <v>7.2</v>
      </c>
      <c r="CP202" s="511">
        <f t="shared" si="62"/>
        <v>0</v>
      </c>
      <c r="CQ202" s="511">
        <f t="shared" si="62"/>
        <v>0</v>
      </c>
      <c r="CR202" s="511">
        <f t="shared" si="62"/>
        <v>15674.386016532055</v>
      </c>
      <c r="CS202" s="511">
        <f t="shared" si="62"/>
        <v>0</v>
      </c>
      <c r="CT202" s="511">
        <f t="shared" si="62"/>
        <v>0</v>
      </c>
      <c r="CU202" s="511">
        <f t="shared" si="316"/>
        <v>0</v>
      </c>
      <c r="CV202" s="511">
        <f t="shared" si="282"/>
        <v>0</v>
      </c>
      <c r="CW202" s="511">
        <f t="shared" si="282"/>
        <v>0</v>
      </c>
      <c r="CX202" s="511">
        <f t="shared" si="282"/>
        <v>0</v>
      </c>
      <c r="CY202" s="511">
        <f t="shared" si="282"/>
        <v>0</v>
      </c>
      <c r="CZ202" s="511">
        <f t="shared" si="282"/>
        <v>0</v>
      </c>
      <c r="DA202" s="511">
        <f t="shared" si="282"/>
        <v>0</v>
      </c>
      <c r="DB202" s="511">
        <f t="shared" si="283"/>
        <v>0</v>
      </c>
      <c r="DC202" s="511">
        <f t="shared" si="283"/>
        <v>0</v>
      </c>
      <c r="DD202" s="511">
        <f t="shared" si="283"/>
        <v>0</v>
      </c>
      <c r="DE202" s="511">
        <f t="shared" si="283"/>
        <v>0</v>
      </c>
      <c r="DF202" s="511">
        <f t="shared" si="275"/>
        <v>0</v>
      </c>
      <c r="DG202" s="511">
        <f t="shared" si="63"/>
        <v>0</v>
      </c>
      <c r="DH202" s="511">
        <f t="shared" si="63"/>
        <v>0</v>
      </c>
      <c r="DI202" s="511">
        <f t="shared" si="63"/>
        <v>0</v>
      </c>
      <c r="DJ202" s="511">
        <f t="shared" si="63"/>
        <v>0</v>
      </c>
      <c r="DL202" s="530">
        <f>IF(EXACT(A202,LCI!A44),LCI!J44,-1*10^6)</f>
        <v>7.1999999999999998E-3</v>
      </c>
      <c r="DM202" s="530">
        <f t="shared" si="64"/>
        <v>0</v>
      </c>
      <c r="DN202" s="530">
        <f t="shared" si="65"/>
        <v>0</v>
      </c>
      <c r="DO202" s="530">
        <f t="shared" si="66"/>
        <v>15.674386016532054</v>
      </c>
      <c r="DP202" s="530">
        <f t="shared" si="67"/>
        <v>0</v>
      </c>
      <c r="DQ202" s="530">
        <f t="shared" si="68"/>
        <v>0</v>
      </c>
      <c r="DR202" s="530">
        <f t="shared" si="69"/>
        <v>0</v>
      </c>
      <c r="DS202" s="530">
        <f t="shared" si="70"/>
        <v>0</v>
      </c>
      <c r="DT202" s="530">
        <f t="shared" si="71"/>
        <v>0</v>
      </c>
      <c r="DU202" s="530">
        <f t="shared" si="72"/>
        <v>0</v>
      </c>
      <c r="DV202" s="530">
        <f t="shared" si="73"/>
        <v>0</v>
      </c>
      <c r="DW202" s="530">
        <f t="shared" si="74"/>
        <v>0</v>
      </c>
      <c r="DX202" s="530">
        <f t="shared" si="75"/>
        <v>0</v>
      </c>
      <c r="DY202" s="530">
        <f t="shared" si="76"/>
        <v>0</v>
      </c>
      <c r="DZ202" s="530">
        <f t="shared" si="77"/>
        <v>0</v>
      </c>
      <c r="EA202" s="530">
        <f t="shared" si="78"/>
        <v>0</v>
      </c>
      <c r="EB202" s="530">
        <f t="shared" si="79"/>
        <v>0</v>
      </c>
      <c r="EC202" s="530">
        <f t="shared" si="80"/>
        <v>0</v>
      </c>
      <c r="ED202" s="530">
        <f t="shared" si="81"/>
        <v>0</v>
      </c>
      <c r="EE202" s="530">
        <f t="shared" si="82"/>
        <v>0</v>
      </c>
      <c r="EF202" s="530">
        <f t="shared" si="83"/>
        <v>0</v>
      </c>
      <c r="EG202" s="530">
        <f t="shared" si="84"/>
        <v>0</v>
      </c>
      <c r="EI202" s="535">
        <f>IF(EXACT(A202,LCI!A44),LCI!K44,-1*10^6)</f>
        <v>9.3047900000000006</v>
      </c>
      <c r="EJ202" s="531">
        <f t="shared" si="85"/>
        <v>0</v>
      </c>
      <c r="EK202" s="536">
        <f t="shared" si="86"/>
        <v>0</v>
      </c>
      <c r="EL202" s="531">
        <f t="shared" si="87"/>
        <v>20256.509758717682</v>
      </c>
      <c r="EM202" s="531">
        <f t="shared" si="88"/>
        <v>0</v>
      </c>
      <c r="EN202" s="531">
        <f t="shared" si="89"/>
        <v>0</v>
      </c>
      <c r="EO202" s="531">
        <f t="shared" si="90"/>
        <v>0</v>
      </c>
      <c r="EP202" s="531">
        <f t="shared" si="91"/>
        <v>0</v>
      </c>
      <c r="EQ202" s="531">
        <f t="shared" si="92"/>
        <v>0</v>
      </c>
      <c r="ER202" s="531">
        <f t="shared" si="93"/>
        <v>0</v>
      </c>
      <c r="ES202" s="531">
        <f t="shared" si="94"/>
        <v>0</v>
      </c>
      <c r="ET202" s="531">
        <f t="shared" si="95"/>
        <v>0</v>
      </c>
      <c r="EU202" s="531">
        <f t="shared" si="96"/>
        <v>0</v>
      </c>
      <c r="EV202" s="531">
        <f t="shared" si="97"/>
        <v>0</v>
      </c>
      <c r="EW202" s="531">
        <f t="shared" si="98"/>
        <v>0</v>
      </c>
      <c r="EX202" s="531">
        <f t="shared" si="99"/>
        <v>0</v>
      </c>
      <c r="EY202" s="531">
        <f t="shared" si="100"/>
        <v>0</v>
      </c>
      <c r="EZ202" s="531">
        <f t="shared" si="101"/>
        <v>0</v>
      </c>
      <c r="FA202" s="531">
        <f t="shared" si="102"/>
        <v>0</v>
      </c>
      <c r="FB202" s="531">
        <f t="shared" si="103"/>
        <v>0</v>
      </c>
      <c r="FC202" s="531">
        <f t="shared" si="104"/>
        <v>0</v>
      </c>
      <c r="FD202" s="531">
        <f t="shared" si="105"/>
        <v>0</v>
      </c>
      <c r="FF202" s="532">
        <f>IF(EXACT(A202,LCI!A44),LCI!L44,-1*10^6)</f>
        <v>1.5E-3</v>
      </c>
      <c r="FG202" s="532">
        <f t="shared" si="106"/>
        <v>0</v>
      </c>
      <c r="FH202" s="532">
        <f t="shared" si="107"/>
        <v>0</v>
      </c>
      <c r="FI202" s="532">
        <f t="shared" si="108"/>
        <v>3.2654970867775113</v>
      </c>
      <c r="FJ202" s="532">
        <f t="shared" si="109"/>
        <v>0</v>
      </c>
      <c r="FK202" s="532">
        <f t="shared" si="110"/>
        <v>0</v>
      </c>
      <c r="FL202" s="532">
        <f t="shared" si="111"/>
        <v>0</v>
      </c>
      <c r="FM202" s="532">
        <f t="shared" si="112"/>
        <v>0</v>
      </c>
      <c r="FN202" s="532">
        <f t="shared" si="113"/>
        <v>0</v>
      </c>
      <c r="FO202" s="532">
        <f t="shared" si="114"/>
        <v>0</v>
      </c>
      <c r="FP202" s="532">
        <f t="shared" si="115"/>
        <v>0</v>
      </c>
      <c r="FQ202" s="532">
        <f t="shared" si="116"/>
        <v>0</v>
      </c>
      <c r="FR202" s="532">
        <f t="shared" si="117"/>
        <v>0</v>
      </c>
      <c r="FS202" s="532">
        <f t="shared" si="118"/>
        <v>0</v>
      </c>
      <c r="FT202" s="532">
        <f t="shared" si="119"/>
        <v>0</v>
      </c>
      <c r="FU202" s="532">
        <f t="shared" si="120"/>
        <v>0</v>
      </c>
      <c r="FV202" s="532">
        <f t="shared" si="121"/>
        <v>0</v>
      </c>
      <c r="FW202" s="532">
        <f t="shared" si="122"/>
        <v>0</v>
      </c>
      <c r="FX202" s="532">
        <f t="shared" si="123"/>
        <v>0</v>
      </c>
      <c r="FY202" s="532">
        <f t="shared" si="124"/>
        <v>0</v>
      </c>
      <c r="FZ202" s="532">
        <f t="shared" si="125"/>
        <v>0</v>
      </c>
      <c r="GA202" s="532">
        <f t="shared" si="126"/>
        <v>0</v>
      </c>
      <c r="GC202" s="533">
        <f>IF(EXACT(A202,LCI!A44),LCI!M44,-1*10^6)</f>
        <v>5.5700000000000002E-8</v>
      </c>
      <c r="GD202" s="533">
        <f t="shared" si="127"/>
        <v>0</v>
      </c>
      <c r="GE202" s="533">
        <f t="shared" si="128"/>
        <v>0</v>
      </c>
      <c r="GF202" s="533">
        <f t="shared" si="129"/>
        <v>1.2125879182233826E-4</v>
      </c>
      <c r="GG202" s="533">
        <f t="shared" si="130"/>
        <v>0</v>
      </c>
      <c r="GH202" s="533">
        <f t="shared" si="131"/>
        <v>0</v>
      </c>
      <c r="GI202" s="533">
        <f t="shared" si="132"/>
        <v>0</v>
      </c>
      <c r="GJ202" s="533">
        <f t="shared" si="133"/>
        <v>0</v>
      </c>
      <c r="GK202" s="533">
        <f t="shared" si="134"/>
        <v>0</v>
      </c>
      <c r="GL202" s="533">
        <f t="shared" si="135"/>
        <v>0</v>
      </c>
      <c r="GM202" s="533">
        <f t="shared" si="136"/>
        <v>0</v>
      </c>
      <c r="GN202" s="533">
        <f t="shared" si="137"/>
        <v>0</v>
      </c>
      <c r="GO202" s="533">
        <f t="shared" si="138"/>
        <v>0</v>
      </c>
      <c r="GP202" s="533">
        <f t="shared" si="139"/>
        <v>0</v>
      </c>
      <c r="GQ202" s="533">
        <f t="shared" si="140"/>
        <v>0</v>
      </c>
      <c r="GR202" s="533">
        <f t="shared" si="141"/>
        <v>0</v>
      </c>
      <c r="GS202" s="533">
        <f t="shared" si="142"/>
        <v>0</v>
      </c>
      <c r="GT202" s="533">
        <f t="shared" si="143"/>
        <v>0</v>
      </c>
      <c r="GU202" s="533">
        <f t="shared" si="144"/>
        <v>0</v>
      </c>
      <c r="GV202" s="533">
        <f t="shared" si="145"/>
        <v>0</v>
      </c>
      <c r="GW202" s="533">
        <f t="shared" si="146"/>
        <v>0</v>
      </c>
      <c r="GX202" s="533">
        <f t="shared" si="147"/>
        <v>0</v>
      </c>
      <c r="GZ202" s="511">
        <f>IF(EXACT(A202,LCI!A44),LCI!N44,-1*10^6)</f>
        <v>3.8200000000000001E-7</v>
      </c>
      <c r="HA202" s="511">
        <f t="shared" si="148"/>
        <v>0</v>
      </c>
      <c r="HB202" s="511">
        <f t="shared" si="149"/>
        <v>0</v>
      </c>
      <c r="HC202" s="511">
        <f t="shared" si="150"/>
        <v>8.3161325809933957E-4</v>
      </c>
      <c r="HD202" s="511">
        <f t="shared" si="151"/>
        <v>0</v>
      </c>
      <c r="HE202" s="511">
        <f t="shared" si="152"/>
        <v>0</v>
      </c>
      <c r="HF202" s="511">
        <f t="shared" si="153"/>
        <v>0</v>
      </c>
      <c r="HG202" s="511">
        <f t="shared" si="154"/>
        <v>0</v>
      </c>
      <c r="HH202" s="511">
        <f t="shared" si="155"/>
        <v>0</v>
      </c>
      <c r="HI202" s="511">
        <f t="shared" si="156"/>
        <v>0</v>
      </c>
      <c r="HJ202" s="511">
        <f t="shared" si="157"/>
        <v>0</v>
      </c>
      <c r="HK202" s="511">
        <f t="shared" si="158"/>
        <v>0</v>
      </c>
      <c r="HL202" s="511">
        <f t="shared" si="159"/>
        <v>0</v>
      </c>
      <c r="HM202" s="511">
        <f t="shared" si="160"/>
        <v>0</v>
      </c>
      <c r="HN202" s="511">
        <f t="shared" si="161"/>
        <v>0</v>
      </c>
      <c r="HO202" s="511">
        <f t="shared" si="162"/>
        <v>0</v>
      </c>
      <c r="HP202" s="511">
        <f t="shared" si="163"/>
        <v>0</v>
      </c>
      <c r="HQ202" s="511">
        <f t="shared" si="164"/>
        <v>0</v>
      </c>
      <c r="HR202" s="511">
        <f t="shared" si="165"/>
        <v>0</v>
      </c>
      <c r="HS202" s="511">
        <f t="shared" si="166"/>
        <v>0</v>
      </c>
      <c r="HT202" s="511">
        <f t="shared" si="167"/>
        <v>0</v>
      </c>
      <c r="HU202" s="511">
        <f t="shared" si="168"/>
        <v>0</v>
      </c>
      <c r="HW202" s="534">
        <f>IF(EXACT(A202,LCI!A44),LCI!O44,-1*10^6)</f>
        <v>2.1500000000000001E-8</v>
      </c>
      <c r="HX202" s="534">
        <f t="shared" si="169"/>
        <v>0</v>
      </c>
      <c r="HY202" s="534">
        <f t="shared" si="170"/>
        <v>0</v>
      </c>
      <c r="HZ202" s="534">
        <f t="shared" si="171"/>
        <v>4.6805458243810996E-5</v>
      </c>
      <c r="IA202" s="534">
        <f t="shared" si="172"/>
        <v>0</v>
      </c>
      <c r="IB202" s="534">
        <f t="shared" si="173"/>
        <v>0</v>
      </c>
      <c r="IC202" s="534">
        <f t="shared" si="174"/>
        <v>0</v>
      </c>
      <c r="ID202" s="534">
        <f t="shared" si="175"/>
        <v>0</v>
      </c>
      <c r="IE202" s="534">
        <f t="shared" si="176"/>
        <v>0</v>
      </c>
      <c r="IF202" s="534">
        <f t="shared" si="177"/>
        <v>0</v>
      </c>
      <c r="IG202" s="534">
        <f t="shared" si="178"/>
        <v>0</v>
      </c>
      <c r="IH202" s="534">
        <f t="shared" si="179"/>
        <v>0</v>
      </c>
      <c r="II202" s="534">
        <f t="shared" si="180"/>
        <v>0</v>
      </c>
      <c r="IJ202" s="534">
        <f t="shared" si="181"/>
        <v>0</v>
      </c>
      <c r="IK202" s="534">
        <f t="shared" si="182"/>
        <v>0</v>
      </c>
      <c r="IL202" s="534">
        <f t="shared" si="183"/>
        <v>0</v>
      </c>
      <c r="IM202" s="534">
        <f t="shared" si="184"/>
        <v>0</v>
      </c>
      <c r="IN202" s="534">
        <f t="shared" si="185"/>
        <v>0</v>
      </c>
      <c r="IO202" s="534">
        <f t="shared" si="186"/>
        <v>0</v>
      </c>
      <c r="IP202" s="534">
        <f t="shared" si="187"/>
        <v>0</v>
      </c>
      <c r="IQ202" s="534">
        <f t="shared" si="188"/>
        <v>0</v>
      </c>
      <c r="IR202" s="534">
        <f t="shared" si="189"/>
        <v>0</v>
      </c>
      <c r="IT202" s="531">
        <f>IF(EXACT(A202,LCI!A44),LCI!P44,-1*10^6)</f>
        <v>2.2409999999999999E-2</v>
      </c>
      <c r="IU202" s="531">
        <f t="shared" si="190"/>
        <v>0</v>
      </c>
      <c r="IV202" s="531">
        <f t="shared" si="191"/>
        <v>0</v>
      </c>
      <c r="IW202" s="531">
        <f t="shared" si="192"/>
        <v>48.786526476456018</v>
      </c>
      <c r="IX202" s="531">
        <f t="shared" si="193"/>
        <v>0</v>
      </c>
      <c r="IY202" s="531">
        <f t="shared" si="194"/>
        <v>0</v>
      </c>
      <c r="IZ202" s="531">
        <f t="shared" si="195"/>
        <v>0</v>
      </c>
      <c r="JA202" s="531">
        <f t="shared" si="196"/>
        <v>0</v>
      </c>
      <c r="JB202" s="531">
        <f t="shared" si="197"/>
        <v>0</v>
      </c>
      <c r="JC202" s="531">
        <f t="shared" si="198"/>
        <v>0</v>
      </c>
      <c r="JD202" s="531">
        <f t="shared" si="199"/>
        <v>0</v>
      </c>
      <c r="JE202" s="531">
        <f t="shared" si="200"/>
        <v>0</v>
      </c>
      <c r="JF202" s="531">
        <f t="shared" si="201"/>
        <v>0</v>
      </c>
      <c r="JG202" s="531">
        <f t="shared" si="202"/>
        <v>0</v>
      </c>
      <c r="JH202" s="531">
        <f t="shared" si="203"/>
        <v>0</v>
      </c>
      <c r="JI202" s="531">
        <f t="shared" si="204"/>
        <v>0</v>
      </c>
      <c r="JJ202" s="531">
        <f t="shared" si="205"/>
        <v>0</v>
      </c>
      <c r="JK202" s="531">
        <f t="shared" si="206"/>
        <v>0</v>
      </c>
      <c r="JL202" s="531">
        <f t="shared" si="207"/>
        <v>0</v>
      </c>
      <c r="JM202" s="531">
        <f t="shared" si="208"/>
        <v>0</v>
      </c>
      <c r="JN202" s="531">
        <f t="shared" si="209"/>
        <v>0</v>
      </c>
      <c r="JO202" s="531">
        <f t="shared" si="210"/>
        <v>0</v>
      </c>
      <c r="JQ202" s="532">
        <f>IF(EXACT(A202,LCI!A44),LCI!Q44,-1*10^6)</f>
        <v>0.59301000000000004</v>
      </c>
      <c r="JR202" s="532">
        <f t="shared" si="211"/>
        <v>0</v>
      </c>
      <c r="JS202" s="532">
        <f t="shared" si="212"/>
        <v>0</v>
      </c>
      <c r="JT202" s="532">
        <f t="shared" si="213"/>
        <v>1290.9816182866214</v>
      </c>
      <c r="JU202" s="532">
        <f t="shared" si="214"/>
        <v>0</v>
      </c>
      <c r="JV202" s="532">
        <f t="shared" si="215"/>
        <v>0</v>
      </c>
      <c r="JW202" s="532">
        <f t="shared" si="216"/>
        <v>0</v>
      </c>
      <c r="JX202" s="532">
        <f t="shared" si="217"/>
        <v>0</v>
      </c>
      <c r="JY202" s="532">
        <f t="shared" si="218"/>
        <v>0</v>
      </c>
      <c r="JZ202" s="532">
        <f t="shared" si="219"/>
        <v>0</v>
      </c>
      <c r="KA202" s="532">
        <f t="shared" si="220"/>
        <v>0</v>
      </c>
      <c r="KB202" s="532">
        <f t="shared" si="221"/>
        <v>0</v>
      </c>
      <c r="KC202" s="532">
        <f t="shared" si="222"/>
        <v>0</v>
      </c>
      <c r="KD202" s="532">
        <f t="shared" si="223"/>
        <v>0</v>
      </c>
      <c r="KE202" s="532">
        <f t="shared" si="224"/>
        <v>0</v>
      </c>
      <c r="KF202" s="532">
        <f t="shared" si="225"/>
        <v>0</v>
      </c>
      <c r="KG202" s="532">
        <f t="shared" si="226"/>
        <v>0</v>
      </c>
      <c r="KH202" s="532">
        <f t="shared" si="227"/>
        <v>0</v>
      </c>
      <c r="KI202" s="532">
        <f t="shared" si="228"/>
        <v>0</v>
      </c>
      <c r="KJ202" s="532">
        <f t="shared" si="229"/>
        <v>0</v>
      </c>
      <c r="KK202" s="532">
        <f t="shared" si="230"/>
        <v>0</v>
      </c>
      <c r="KL202" s="532">
        <f t="shared" si="231"/>
        <v>0</v>
      </c>
      <c r="KN202" s="533">
        <f>IF(EXACT(A202,LCI!A44),LCI!R44,-1*10^6)</f>
        <v>5.1000000000000004E-4</v>
      </c>
      <c r="KO202" s="533">
        <f t="shared" si="232"/>
        <v>0</v>
      </c>
      <c r="KP202" s="533">
        <f t="shared" si="233"/>
        <v>0</v>
      </c>
      <c r="KQ202" s="533">
        <f t="shared" si="234"/>
        <v>1.1102690095043539</v>
      </c>
      <c r="KR202" s="533">
        <f t="shared" si="235"/>
        <v>0</v>
      </c>
      <c r="KS202" s="533">
        <f t="shared" si="236"/>
        <v>0</v>
      </c>
      <c r="KT202" s="533">
        <f t="shared" si="237"/>
        <v>0</v>
      </c>
      <c r="KU202" s="533">
        <f t="shared" si="238"/>
        <v>0</v>
      </c>
      <c r="KV202" s="533">
        <f t="shared" si="239"/>
        <v>0</v>
      </c>
      <c r="KW202" s="533">
        <f t="shared" si="240"/>
        <v>0</v>
      </c>
      <c r="KX202" s="533">
        <f t="shared" si="241"/>
        <v>0</v>
      </c>
      <c r="KY202" s="533">
        <f t="shared" si="242"/>
        <v>0</v>
      </c>
      <c r="KZ202" s="533">
        <f t="shared" si="243"/>
        <v>0</v>
      </c>
      <c r="LA202" s="533">
        <f t="shared" si="244"/>
        <v>0</v>
      </c>
      <c r="LB202" s="533">
        <f t="shared" si="245"/>
        <v>0</v>
      </c>
      <c r="LC202" s="533">
        <f t="shared" si="246"/>
        <v>0</v>
      </c>
      <c r="LD202" s="533">
        <f t="shared" si="247"/>
        <v>0</v>
      </c>
      <c r="LE202" s="533">
        <f t="shared" si="248"/>
        <v>0</v>
      </c>
      <c r="LF202" s="533">
        <f t="shared" si="249"/>
        <v>0</v>
      </c>
      <c r="LG202" s="533">
        <f t="shared" si="250"/>
        <v>0</v>
      </c>
      <c r="LH202" s="533">
        <f t="shared" si="251"/>
        <v>0</v>
      </c>
      <c r="LI202" s="533">
        <f t="shared" si="252"/>
        <v>0</v>
      </c>
    </row>
    <row r="203" spans="1:321" x14ac:dyDescent="0.25">
      <c r="A203" s="14" t="str">
        <f>LCI!A45</f>
        <v>Urea (kg/yr)</v>
      </c>
      <c r="B203" s="42">
        <f>B63</f>
        <v>0</v>
      </c>
      <c r="C203" s="42">
        <f t="shared" ref="C203:I203" si="331">C63</f>
        <v>0</v>
      </c>
      <c r="D203" s="42">
        <f t="shared" si="331"/>
        <v>2177.000172</v>
      </c>
      <c r="E203" s="42">
        <f t="shared" si="331"/>
        <v>0</v>
      </c>
      <c r="F203" s="42">
        <f t="shared" si="331"/>
        <v>0</v>
      </c>
      <c r="G203" s="42">
        <f t="shared" si="331"/>
        <v>0</v>
      </c>
      <c r="H203" s="42">
        <f t="shared" si="331"/>
        <v>0</v>
      </c>
      <c r="I203" s="42">
        <f t="shared" si="331"/>
        <v>0</v>
      </c>
      <c r="J203" s="42"/>
      <c r="K203" s="42"/>
      <c r="L203" s="42"/>
      <c r="M203" s="42"/>
      <c r="N203" s="42"/>
      <c r="O203" s="257"/>
      <c r="P203" s="251"/>
      <c r="Q203" s="251"/>
      <c r="R203" s="251"/>
      <c r="S203" s="251"/>
      <c r="T203" s="268"/>
      <c r="U203" s="251"/>
      <c r="V203" s="251"/>
      <c r="X203" s="45">
        <f>IF(EXACT(A203,LCI!A45),LCI!G45,-1*10^6)</f>
        <v>0.5</v>
      </c>
      <c r="Y203" s="47">
        <f t="shared" si="45"/>
        <v>0</v>
      </c>
      <c r="Z203" s="47">
        <f t="shared" si="46"/>
        <v>0</v>
      </c>
      <c r="AA203" s="47">
        <f t="shared" si="47"/>
        <v>1088.500086</v>
      </c>
      <c r="AB203" s="47">
        <f t="shared" si="327"/>
        <v>0</v>
      </c>
      <c r="AC203" s="47">
        <f t="shared" si="328"/>
        <v>0</v>
      </c>
      <c r="AD203" s="47">
        <f t="shared" si="320"/>
        <v>0</v>
      </c>
      <c r="AE203" s="47">
        <f t="shared" si="321"/>
        <v>0</v>
      </c>
      <c r="AF203" s="47">
        <f t="shared" si="322"/>
        <v>0</v>
      </c>
      <c r="AG203" s="47">
        <f t="shared" si="323"/>
        <v>0</v>
      </c>
      <c r="AH203" s="47">
        <f t="shared" si="324"/>
        <v>0</v>
      </c>
      <c r="AI203" s="47">
        <f t="shared" si="325"/>
        <v>0</v>
      </c>
      <c r="AJ203" s="47">
        <f t="shared" si="288"/>
        <v>0</v>
      </c>
      <c r="AK203" s="47">
        <f t="shared" si="50"/>
        <v>0</v>
      </c>
      <c r="AL203" s="262">
        <f t="shared" si="51"/>
        <v>0</v>
      </c>
      <c r="AM203" s="260">
        <f t="shared" si="52"/>
        <v>0</v>
      </c>
      <c r="AN203" s="260">
        <f t="shared" si="53"/>
        <v>0</v>
      </c>
      <c r="AO203" s="260">
        <f t="shared" si="54"/>
        <v>0</v>
      </c>
      <c r="AP203" s="260">
        <f t="shared" si="55"/>
        <v>0</v>
      </c>
      <c r="AQ203" s="260">
        <f t="shared" si="56"/>
        <v>0</v>
      </c>
      <c r="AR203" s="260">
        <f t="shared" si="57"/>
        <v>0</v>
      </c>
      <c r="AS203" s="260">
        <f t="shared" si="58"/>
        <v>0</v>
      </c>
      <c r="AU203" s="41">
        <f>IF(EXACT(A203,LCI!A45),LCI!H45,-1*10^6)</f>
        <v>1728.38</v>
      </c>
      <c r="AV203" s="71">
        <f t="shared" si="9"/>
        <v>0</v>
      </c>
      <c r="AW203" s="71">
        <f t="shared" si="10"/>
        <v>0</v>
      </c>
      <c r="AX203" s="71">
        <f t="shared" si="11"/>
        <v>3762683.5572813605</v>
      </c>
      <c r="AY203" s="71">
        <f t="shared" si="12"/>
        <v>0</v>
      </c>
      <c r="AZ203" s="71">
        <f t="shared" si="13"/>
        <v>0</v>
      </c>
      <c r="BA203" s="71">
        <f t="shared" si="14"/>
        <v>0</v>
      </c>
      <c r="BB203" s="71">
        <f t="shared" si="15"/>
        <v>0</v>
      </c>
      <c r="BC203" s="71">
        <f t="shared" si="16"/>
        <v>0</v>
      </c>
      <c r="BD203" s="520">
        <f t="shared" si="17"/>
        <v>0</v>
      </c>
      <c r="BE203" s="521">
        <f t="shared" si="18"/>
        <v>0</v>
      </c>
      <c r="BF203" s="71">
        <f t="shared" si="19"/>
        <v>0</v>
      </c>
      <c r="BG203" s="521">
        <f t="shared" si="278"/>
        <v>0</v>
      </c>
      <c r="BH203" s="529">
        <f t="shared" si="263"/>
        <v>0</v>
      </c>
      <c r="BI203" s="71">
        <f t="shared" si="254"/>
        <v>0</v>
      </c>
      <c r="BJ203" s="71">
        <f t="shared" si="255"/>
        <v>0</v>
      </c>
      <c r="BK203" s="71">
        <f t="shared" si="256"/>
        <v>0</v>
      </c>
      <c r="BL203" s="71">
        <f t="shared" si="257"/>
        <v>0</v>
      </c>
      <c r="BM203" s="71">
        <f t="shared" si="258"/>
        <v>0</v>
      </c>
      <c r="BN203" s="71">
        <f t="shared" si="259"/>
        <v>0</v>
      </c>
      <c r="BO203" s="71">
        <f t="shared" si="260"/>
        <v>0</v>
      </c>
      <c r="BP203" s="71">
        <f t="shared" si="261"/>
        <v>0</v>
      </c>
      <c r="BR203" s="507">
        <f>IF(EXACT(A203,LCI!A45),LCI!I45,-1*10^6)</f>
        <v>4.4400000000000004E-3</v>
      </c>
      <c r="BS203" s="507">
        <f t="shared" si="59"/>
        <v>0</v>
      </c>
      <c r="BT203" s="507">
        <f t="shared" si="60"/>
        <v>0</v>
      </c>
      <c r="BU203" s="507">
        <f t="shared" si="60"/>
        <v>9.6658807636800006</v>
      </c>
      <c r="BV203" s="507">
        <f t="shared" si="60"/>
        <v>0</v>
      </c>
      <c r="BW203" s="507">
        <f t="shared" si="60"/>
        <v>0</v>
      </c>
      <c r="BX203" s="507">
        <f t="shared" si="60"/>
        <v>0</v>
      </c>
      <c r="BY203" s="507">
        <f t="shared" si="315"/>
        <v>0</v>
      </c>
      <c r="BZ203" s="507">
        <f t="shared" si="280"/>
        <v>0</v>
      </c>
      <c r="CA203" s="507">
        <f t="shared" si="280"/>
        <v>0</v>
      </c>
      <c r="CB203" s="507">
        <f t="shared" si="280"/>
        <v>0</v>
      </c>
      <c r="CC203" s="507">
        <f t="shared" si="280"/>
        <v>0</v>
      </c>
      <c r="CD203" s="507">
        <f t="shared" si="280"/>
        <v>0</v>
      </c>
      <c r="CE203" s="507">
        <f t="shared" si="280"/>
        <v>0</v>
      </c>
      <c r="CF203" s="507">
        <f t="shared" si="281"/>
        <v>0</v>
      </c>
      <c r="CG203" s="507">
        <f t="shared" si="281"/>
        <v>0</v>
      </c>
      <c r="CH203" s="507">
        <f t="shared" si="281"/>
        <v>0</v>
      </c>
      <c r="CI203" s="507">
        <f t="shared" si="281"/>
        <v>0</v>
      </c>
      <c r="CJ203" s="507">
        <f t="shared" si="276"/>
        <v>0</v>
      </c>
      <c r="CK203" s="507">
        <f t="shared" si="61"/>
        <v>0</v>
      </c>
      <c r="CL203" s="507">
        <f t="shared" si="61"/>
        <v>0</v>
      </c>
      <c r="CM203" s="507">
        <f t="shared" si="61"/>
        <v>0</v>
      </c>
      <c r="CO203" s="511">
        <f>IF(EXACT(A203,LCI!A45),LCI!F45,-1*10^6)</f>
        <v>0</v>
      </c>
      <c r="CP203" s="511">
        <f t="shared" si="62"/>
        <v>0</v>
      </c>
      <c r="CQ203" s="511">
        <f t="shared" si="62"/>
        <v>0</v>
      </c>
      <c r="CR203" s="511">
        <f t="shared" si="62"/>
        <v>0</v>
      </c>
      <c r="CS203" s="511">
        <f t="shared" si="62"/>
        <v>0</v>
      </c>
      <c r="CT203" s="511">
        <f t="shared" si="62"/>
        <v>0</v>
      </c>
      <c r="CU203" s="511">
        <f t="shared" si="316"/>
        <v>0</v>
      </c>
      <c r="CV203" s="511">
        <f t="shared" si="282"/>
        <v>0</v>
      </c>
      <c r="CW203" s="511">
        <f t="shared" si="282"/>
        <v>0</v>
      </c>
      <c r="CX203" s="511">
        <f t="shared" si="282"/>
        <v>0</v>
      </c>
      <c r="CY203" s="511">
        <f t="shared" si="282"/>
        <v>0</v>
      </c>
      <c r="CZ203" s="511">
        <f t="shared" si="282"/>
        <v>0</v>
      </c>
      <c r="DA203" s="511">
        <f t="shared" si="282"/>
        <v>0</v>
      </c>
      <c r="DB203" s="511">
        <f t="shared" si="283"/>
        <v>0</v>
      </c>
      <c r="DC203" s="511">
        <f t="shared" si="283"/>
        <v>0</v>
      </c>
      <c r="DD203" s="511">
        <f t="shared" si="283"/>
        <v>0</v>
      </c>
      <c r="DE203" s="511">
        <f t="shared" si="283"/>
        <v>0</v>
      </c>
      <c r="DF203" s="511">
        <f t="shared" si="275"/>
        <v>0</v>
      </c>
      <c r="DG203" s="511">
        <f t="shared" si="63"/>
        <v>0</v>
      </c>
      <c r="DH203" s="511">
        <f t="shared" si="63"/>
        <v>0</v>
      </c>
      <c r="DI203" s="511">
        <f t="shared" si="63"/>
        <v>0</v>
      </c>
      <c r="DJ203" s="511">
        <f t="shared" si="63"/>
        <v>0</v>
      </c>
      <c r="DL203" s="530">
        <f>IF(EXACT(A203,LCI!A45),LCI!J45,-1*10^6)</f>
        <v>7.8100000000000001E-3</v>
      </c>
      <c r="DM203" s="530">
        <f t="shared" si="64"/>
        <v>0</v>
      </c>
      <c r="DN203" s="530">
        <f t="shared" si="65"/>
        <v>0</v>
      </c>
      <c r="DO203" s="530">
        <f t="shared" si="66"/>
        <v>17.00237134332</v>
      </c>
      <c r="DP203" s="530">
        <f t="shared" si="67"/>
        <v>0</v>
      </c>
      <c r="DQ203" s="530">
        <f t="shared" si="68"/>
        <v>0</v>
      </c>
      <c r="DR203" s="530">
        <f t="shared" si="69"/>
        <v>0</v>
      </c>
      <c r="DS203" s="530">
        <f t="shared" si="70"/>
        <v>0</v>
      </c>
      <c r="DT203" s="530">
        <f t="shared" si="71"/>
        <v>0</v>
      </c>
      <c r="DU203" s="530">
        <f t="shared" si="72"/>
        <v>0</v>
      </c>
      <c r="DV203" s="530">
        <f t="shared" si="73"/>
        <v>0</v>
      </c>
      <c r="DW203" s="530">
        <f t="shared" si="74"/>
        <v>0</v>
      </c>
      <c r="DX203" s="530">
        <f t="shared" si="75"/>
        <v>0</v>
      </c>
      <c r="DY203" s="530">
        <f t="shared" si="76"/>
        <v>0</v>
      </c>
      <c r="DZ203" s="530">
        <f t="shared" si="77"/>
        <v>0</v>
      </c>
      <c r="EA203" s="530">
        <f t="shared" si="78"/>
        <v>0</v>
      </c>
      <c r="EB203" s="530">
        <f t="shared" si="79"/>
        <v>0</v>
      </c>
      <c r="EC203" s="530">
        <f t="shared" si="80"/>
        <v>0</v>
      </c>
      <c r="ED203" s="530">
        <f t="shared" si="81"/>
        <v>0</v>
      </c>
      <c r="EE203" s="530">
        <f t="shared" si="82"/>
        <v>0</v>
      </c>
      <c r="EF203" s="530">
        <f t="shared" si="83"/>
        <v>0</v>
      </c>
      <c r="EG203" s="530">
        <f t="shared" si="84"/>
        <v>0</v>
      </c>
      <c r="EI203" s="535">
        <f>IF(EXACT(A203,LCI!A45),LCI!K45,-1*10^6)</f>
        <v>7.1565399999999997</v>
      </c>
      <c r="EJ203" s="531">
        <f t="shared" si="85"/>
        <v>0</v>
      </c>
      <c r="EK203" s="536">
        <f t="shared" si="86"/>
        <v>0</v>
      </c>
      <c r="EL203" s="531">
        <f t="shared" si="87"/>
        <v>15579.78881092488</v>
      </c>
      <c r="EM203" s="531">
        <f t="shared" si="88"/>
        <v>0</v>
      </c>
      <c r="EN203" s="531">
        <f t="shared" si="89"/>
        <v>0</v>
      </c>
      <c r="EO203" s="531">
        <f t="shared" si="90"/>
        <v>0</v>
      </c>
      <c r="EP203" s="531">
        <f t="shared" si="91"/>
        <v>0</v>
      </c>
      <c r="EQ203" s="531">
        <f t="shared" si="92"/>
        <v>0</v>
      </c>
      <c r="ER203" s="531">
        <f t="shared" si="93"/>
        <v>0</v>
      </c>
      <c r="ES203" s="531">
        <f t="shared" si="94"/>
        <v>0</v>
      </c>
      <c r="ET203" s="531">
        <f t="shared" si="95"/>
        <v>0</v>
      </c>
      <c r="EU203" s="531">
        <f t="shared" si="96"/>
        <v>0</v>
      </c>
      <c r="EV203" s="531">
        <f t="shared" si="97"/>
        <v>0</v>
      </c>
      <c r="EW203" s="531">
        <f t="shared" si="98"/>
        <v>0</v>
      </c>
      <c r="EX203" s="531">
        <f t="shared" si="99"/>
        <v>0</v>
      </c>
      <c r="EY203" s="531">
        <f t="shared" si="100"/>
        <v>0</v>
      </c>
      <c r="EZ203" s="531">
        <f t="shared" si="101"/>
        <v>0</v>
      </c>
      <c r="FA203" s="531">
        <f t="shared" si="102"/>
        <v>0</v>
      </c>
      <c r="FB203" s="531">
        <f t="shared" si="103"/>
        <v>0</v>
      </c>
      <c r="FC203" s="531">
        <f t="shared" si="104"/>
        <v>0</v>
      </c>
      <c r="FD203" s="531">
        <f t="shared" si="105"/>
        <v>0</v>
      </c>
      <c r="FF203" s="532">
        <f>IF(EXACT(A203,LCI!A45),LCI!L45,-1*10^6)</f>
        <v>4.8700000000000002E-3</v>
      </c>
      <c r="FG203" s="532">
        <f t="shared" si="106"/>
        <v>0</v>
      </c>
      <c r="FH203" s="532">
        <f t="shared" si="107"/>
        <v>0</v>
      </c>
      <c r="FI203" s="532">
        <f t="shared" si="108"/>
        <v>10.601990837640001</v>
      </c>
      <c r="FJ203" s="532">
        <f t="shared" si="109"/>
        <v>0</v>
      </c>
      <c r="FK203" s="532">
        <f t="shared" si="110"/>
        <v>0</v>
      </c>
      <c r="FL203" s="532">
        <f t="shared" si="111"/>
        <v>0</v>
      </c>
      <c r="FM203" s="532">
        <f t="shared" si="112"/>
        <v>0</v>
      </c>
      <c r="FN203" s="532">
        <f t="shared" si="113"/>
        <v>0</v>
      </c>
      <c r="FO203" s="532">
        <f t="shared" si="114"/>
        <v>0</v>
      </c>
      <c r="FP203" s="532">
        <f t="shared" si="115"/>
        <v>0</v>
      </c>
      <c r="FQ203" s="532">
        <f t="shared" si="116"/>
        <v>0</v>
      </c>
      <c r="FR203" s="532">
        <f t="shared" si="117"/>
        <v>0</v>
      </c>
      <c r="FS203" s="532">
        <f t="shared" si="118"/>
        <v>0</v>
      </c>
      <c r="FT203" s="532">
        <f t="shared" si="119"/>
        <v>0</v>
      </c>
      <c r="FU203" s="532">
        <f t="shared" si="120"/>
        <v>0</v>
      </c>
      <c r="FV203" s="532">
        <f t="shared" si="121"/>
        <v>0</v>
      </c>
      <c r="FW203" s="532">
        <f t="shared" si="122"/>
        <v>0</v>
      </c>
      <c r="FX203" s="532">
        <f t="shared" si="123"/>
        <v>0</v>
      </c>
      <c r="FY203" s="532">
        <f t="shared" si="124"/>
        <v>0</v>
      </c>
      <c r="FZ203" s="532">
        <f t="shared" si="125"/>
        <v>0</v>
      </c>
      <c r="GA203" s="532">
        <f t="shared" si="126"/>
        <v>0</v>
      </c>
      <c r="GC203" s="533">
        <f>IF(EXACT(A203,LCI!A45),LCI!M45,-1*10^6)</f>
        <v>1.6400000000000001E-7</v>
      </c>
      <c r="GD203" s="533">
        <f t="shared" si="127"/>
        <v>0</v>
      </c>
      <c r="GE203" s="533">
        <f t="shared" si="128"/>
        <v>0</v>
      </c>
      <c r="GF203" s="533">
        <f t="shared" si="129"/>
        <v>3.5702802820800002E-4</v>
      </c>
      <c r="GG203" s="533">
        <f t="shared" si="130"/>
        <v>0</v>
      </c>
      <c r="GH203" s="533">
        <f t="shared" si="131"/>
        <v>0</v>
      </c>
      <c r="GI203" s="533">
        <f t="shared" si="132"/>
        <v>0</v>
      </c>
      <c r="GJ203" s="533">
        <f t="shared" si="133"/>
        <v>0</v>
      </c>
      <c r="GK203" s="533">
        <f t="shared" si="134"/>
        <v>0</v>
      </c>
      <c r="GL203" s="533">
        <f t="shared" si="135"/>
        <v>0</v>
      </c>
      <c r="GM203" s="533">
        <f t="shared" si="136"/>
        <v>0</v>
      </c>
      <c r="GN203" s="533">
        <f t="shared" si="137"/>
        <v>0</v>
      </c>
      <c r="GO203" s="533">
        <f t="shared" si="138"/>
        <v>0</v>
      </c>
      <c r="GP203" s="533">
        <f t="shared" si="139"/>
        <v>0</v>
      </c>
      <c r="GQ203" s="533">
        <f t="shared" si="140"/>
        <v>0</v>
      </c>
      <c r="GR203" s="533">
        <f t="shared" si="141"/>
        <v>0</v>
      </c>
      <c r="GS203" s="533">
        <f t="shared" si="142"/>
        <v>0</v>
      </c>
      <c r="GT203" s="533">
        <f t="shared" si="143"/>
        <v>0</v>
      </c>
      <c r="GU203" s="533">
        <f t="shared" si="144"/>
        <v>0</v>
      </c>
      <c r="GV203" s="533">
        <f t="shared" si="145"/>
        <v>0</v>
      </c>
      <c r="GW203" s="533">
        <f t="shared" si="146"/>
        <v>0</v>
      </c>
      <c r="GX203" s="533">
        <f t="shared" si="147"/>
        <v>0</v>
      </c>
      <c r="GZ203" s="511">
        <f>IF(EXACT(A203,LCI!A45),LCI!N45,-1*10^6)</f>
        <v>2.79E-7</v>
      </c>
      <c r="HA203" s="511">
        <f t="shared" si="148"/>
        <v>0</v>
      </c>
      <c r="HB203" s="511">
        <f t="shared" si="149"/>
        <v>0</v>
      </c>
      <c r="HC203" s="511">
        <f t="shared" si="150"/>
        <v>6.0738304798800004E-4</v>
      </c>
      <c r="HD203" s="511">
        <f t="shared" si="151"/>
        <v>0</v>
      </c>
      <c r="HE203" s="511">
        <f t="shared" si="152"/>
        <v>0</v>
      </c>
      <c r="HF203" s="511">
        <f t="shared" si="153"/>
        <v>0</v>
      </c>
      <c r="HG203" s="511">
        <f t="shared" si="154"/>
        <v>0</v>
      </c>
      <c r="HH203" s="511">
        <f t="shared" si="155"/>
        <v>0</v>
      </c>
      <c r="HI203" s="511">
        <f t="shared" si="156"/>
        <v>0</v>
      </c>
      <c r="HJ203" s="511">
        <f t="shared" si="157"/>
        <v>0</v>
      </c>
      <c r="HK203" s="511">
        <f t="shared" si="158"/>
        <v>0</v>
      </c>
      <c r="HL203" s="511">
        <f t="shared" si="159"/>
        <v>0</v>
      </c>
      <c r="HM203" s="511">
        <f t="shared" si="160"/>
        <v>0</v>
      </c>
      <c r="HN203" s="511">
        <f t="shared" si="161"/>
        <v>0</v>
      </c>
      <c r="HO203" s="511">
        <f t="shared" si="162"/>
        <v>0</v>
      </c>
      <c r="HP203" s="511">
        <f t="shared" si="163"/>
        <v>0</v>
      </c>
      <c r="HQ203" s="511">
        <f t="shared" si="164"/>
        <v>0</v>
      </c>
      <c r="HR203" s="511">
        <f t="shared" si="165"/>
        <v>0</v>
      </c>
      <c r="HS203" s="511">
        <f t="shared" si="166"/>
        <v>0</v>
      </c>
      <c r="HT203" s="511">
        <f t="shared" si="167"/>
        <v>0</v>
      </c>
      <c r="HU203" s="511">
        <f t="shared" si="168"/>
        <v>0</v>
      </c>
      <c r="HW203" s="534">
        <f>IF(EXACT(A203,LCI!A45),LCI!O45,-1*10^6)</f>
        <v>1.3E-7</v>
      </c>
      <c r="HX203" s="534">
        <f t="shared" si="169"/>
        <v>0</v>
      </c>
      <c r="HY203" s="534">
        <f t="shared" si="170"/>
        <v>0</v>
      </c>
      <c r="HZ203" s="534">
        <f t="shared" si="171"/>
        <v>2.8301002236000002E-4</v>
      </c>
      <c r="IA203" s="534">
        <f t="shared" si="172"/>
        <v>0</v>
      </c>
      <c r="IB203" s="534">
        <f t="shared" si="173"/>
        <v>0</v>
      </c>
      <c r="IC203" s="534">
        <f t="shared" si="174"/>
        <v>0</v>
      </c>
      <c r="ID203" s="534">
        <f t="shared" si="175"/>
        <v>0</v>
      </c>
      <c r="IE203" s="534">
        <f t="shared" si="176"/>
        <v>0</v>
      </c>
      <c r="IF203" s="534">
        <f t="shared" si="177"/>
        <v>0</v>
      </c>
      <c r="IG203" s="534">
        <f t="shared" si="178"/>
        <v>0</v>
      </c>
      <c r="IH203" s="534">
        <f t="shared" si="179"/>
        <v>0</v>
      </c>
      <c r="II203" s="534">
        <f t="shared" si="180"/>
        <v>0</v>
      </c>
      <c r="IJ203" s="534">
        <f t="shared" si="181"/>
        <v>0</v>
      </c>
      <c r="IK203" s="534">
        <f t="shared" si="182"/>
        <v>0</v>
      </c>
      <c r="IL203" s="534">
        <f t="shared" si="183"/>
        <v>0</v>
      </c>
      <c r="IM203" s="534">
        <f t="shared" si="184"/>
        <v>0</v>
      </c>
      <c r="IN203" s="534">
        <f t="shared" si="185"/>
        <v>0</v>
      </c>
      <c r="IO203" s="534">
        <f t="shared" si="186"/>
        <v>0</v>
      </c>
      <c r="IP203" s="534">
        <f t="shared" si="187"/>
        <v>0</v>
      </c>
      <c r="IQ203" s="534">
        <f t="shared" si="188"/>
        <v>0</v>
      </c>
      <c r="IR203" s="534">
        <f t="shared" si="189"/>
        <v>0</v>
      </c>
      <c r="IT203" s="531">
        <f>IF(EXACT(A203,LCI!A45),LCI!P45,-1*10^6)</f>
        <v>8.6900000000000005E-2</v>
      </c>
      <c r="IU203" s="531">
        <f t="shared" si="190"/>
        <v>0</v>
      </c>
      <c r="IV203" s="531">
        <f t="shared" si="191"/>
        <v>0</v>
      </c>
      <c r="IW203" s="531">
        <f t="shared" si="192"/>
        <v>189.1813149468</v>
      </c>
      <c r="IX203" s="531">
        <f t="shared" si="193"/>
        <v>0</v>
      </c>
      <c r="IY203" s="531">
        <f t="shared" si="194"/>
        <v>0</v>
      </c>
      <c r="IZ203" s="531">
        <f t="shared" si="195"/>
        <v>0</v>
      </c>
      <c r="JA203" s="531">
        <f t="shared" si="196"/>
        <v>0</v>
      </c>
      <c r="JB203" s="531">
        <f t="shared" si="197"/>
        <v>0</v>
      </c>
      <c r="JC203" s="531">
        <f t="shared" si="198"/>
        <v>0</v>
      </c>
      <c r="JD203" s="531">
        <f t="shared" si="199"/>
        <v>0</v>
      </c>
      <c r="JE203" s="531">
        <f t="shared" si="200"/>
        <v>0</v>
      </c>
      <c r="JF203" s="531">
        <f t="shared" si="201"/>
        <v>0</v>
      </c>
      <c r="JG203" s="531">
        <f t="shared" si="202"/>
        <v>0</v>
      </c>
      <c r="JH203" s="531">
        <f t="shared" si="203"/>
        <v>0</v>
      </c>
      <c r="JI203" s="531">
        <f t="shared" si="204"/>
        <v>0</v>
      </c>
      <c r="JJ203" s="531">
        <f t="shared" si="205"/>
        <v>0</v>
      </c>
      <c r="JK203" s="531">
        <f t="shared" si="206"/>
        <v>0</v>
      </c>
      <c r="JL203" s="531">
        <f t="shared" si="207"/>
        <v>0</v>
      </c>
      <c r="JM203" s="531">
        <f t="shared" si="208"/>
        <v>0</v>
      </c>
      <c r="JN203" s="531">
        <f t="shared" si="209"/>
        <v>0</v>
      </c>
      <c r="JO203" s="531">
        <f t="shared" si="210"/>
        <v>0</v>
      </c>
      <c r="JQ203" s="532">
        <f>IF(EXACT(A203,LCI!A45),LCI!Q45,-1*10^6)</f>
        <v>3.2355499999999999</v>
      </c>
      <c r="JR203" s="532">
        <f t="shared" si="211"/>
        <v>0</v>
      </c>
      <c r="JS203" s="532">
        <f t="shared" si="212"/>
        <v>0</v>
      </c>
      <c r="JT203" s="532">
        <f t="shared" si="213"/>
        <v>7043.7929065146</v>
      </c>
      <c r="JU203" s="532">
        <f t="shared" si="214"/>
        <v>0</v>
      </c>
      <c r="JV203" s="532">
        <f t="shared" si="215"/>
        <v>0</v>
      </c>
      <c r="JW203" s="532">
        <f t="shared" si="216"/>
        <v>0</v>
      </c>
      <c r="JX203" s="532">
        <f t="shared" si="217"/>
        <v>0</v>
      </c>
      <c r="JY203" s="532">
        <f t="shared" si="218"/>
        <v>0</v>
      </c>
      <c r="JZ203" s="532">
        <f t="shared" si="219"/>
        <v>0</v>
      </c>
      <c r="KA203" s="532">
        <f t="shared" si="220"/>
        <v>0</v>
      </c>
      <c r="KB203" s="532">
        <f t="shared" si="221"/>
        <v>0</v>
      </c>
      <c r="KC203" s="532">
        <f t="shared" si="222"/>
        <v>0</v>
      </c>
      <c r="KD203" s="532">
        <f t="shared" si="223"/>
        <v>0</v>
      </c>
      <c r="KE203" s="532">
        <f t="shared" si="224"/>
        <v>0</v>
      </c>
      <c r="KF203" s="532">
        <f t="shared" si="225"/>
        <v>0</v>
      </c>
      <c r="KG203" s="532">
        <f t="shared" si="226"/>
        <v>0</v>
      </c>
      <c r="KH203" s="532">
        <f t="shared" si="227"/>
        <v>0</v>
      </c>
      <c r="KI203" s="532">
        <f t="shared" si="228"/>
        <v>0</v>
      </c>
      <c r="KJ203" s="532">
        <f t="shared" si="229"/>
        <v>0</v>
      </c>
      <c r="KK203" s="532">
        <f t="shared" si="230"/>
        <v>0</v>
      </c>
      <c r="KL203" s="532">
        <f t="shared" si="231"/>
        <v>0</v>
      </c>
      <c r="KN203" s="533">
        <f>IF(EXACT(A203,LCI!A45),LCI!R45,-1*10^6)</f>
        <v>7.7999999999999999E-4</v>
      </c>
      <c r="KO203" s="533">
        <f t="shared" si="232"/>
        <v>0</v>
      </c>
      <c r="KP203" s="533">
        <f t="shared" si="233"/>
        <v>0</v>
      </c>
      <c r="KQ203" s="533">
        <f t="shared" si="234"/>
        <v>1.6980601341599999</v>
      </c>
      <c r="KR203" s="533">
        <f t="shared" si="235"/>
        <v>0</v>
      </c>
      <c r="KS203" s="533">
        <f t="shared" si="236"/>
        <v>0</v>
      </c>
      <c r="KT203" s="533">
        <f t="shared" si="237"/>
        <v>0</v>
      </c>
      <c r="KU203" s="533">
        <f t="shared" si="238"/>
        <v>0</v>
      </c>
      <c r="KV203" s="533">
        <f t="shared" si="239"/>
        <v>0</v>
      </c>
      <c r="KW203" s="533">
        <f t="shared" si="240"/>
        <v>0</v>
      </c>
      <c r="KX203" s="533">
        <f t="shared" si="241"/>
        <v>0</v>
      </c>
      <c r="KY203" s="533">
        <f t="shared" si="242"/>
        <v>0</v>
      </c>
      <c r="KZ203" s="533">
        <f t="shared" si="243"/>
        <v>0</v>
      </c>
      <c r="LA203" s="533">
        <f t="shared" si="244"/>
        <v>0</v>
      </c>
      <c r="LB203" s="533">
        <f t="shared" si="245"/>
        <v>0</v>
      </c>
      <c r="LC203" s="533">
        <f t="shared" si="246"/>
        <v>0</v>
      </c>
      <c r="LD203" s="533">
        <f t="shared" si="247"/>
        <v>0</v>
      </c>
      <c r="LE203" s="533">
        <f t="shared" si="248"/>
        <v>0</v>
      </c>
      <c r="LF203" s="533">
        <f t="shared" si="249"/>
        <v>0</v>
      </c>
      <c r="LG203" s="533">
        <f t="shared" si="250"/>
        <v>0</v>
      </c>
      <c r="LH203" s="533">
        <f t="shared" si="251"/>
        <v>0</v>
      </c>
      <c r="LI203" s="533">
        <f t="shared" si="252"/>
        <v>0</v>
      </c>
    </row>
    <row r="204" spans="1:321" x14ac:dyDescent="0.25">
      <c r="A204" s="14" t="str">
        <f>LCI!A46</f>
        <v>Water, Process (kg/yr)</v>
      </c>
      <c r="B204" s="42">
        <f t="shared" ref="B204:P204" si="332">B64+B84</f>
        <v>108334.41740034861</v>
      </c>
      <c r="C204" s="42">
        <f t="shared" si="332"/>
        <v>138117.64218720005</v>
      </c>
      <c r="D204" s="42">
        <f t="shared" si="332"/>
        <v>12441810.053027999</v>
      </c>
      <c r="E204" s="42">
        <f t="shared" si="332"/>
        <v>0</v>
      </c>
      <c r="F204" s="42">
        <f t="shared" si="332"/>
        <v>0</v>
      </c>
      <c r="G204" s="42">
        <f t="shared" si="332"/>
        <v>0</v>
      </c>
      <c r="H204" s="42">
        <f t="shared" si="332"/>
        <v>0</v>
      </c>
      <c r="I204" s="42">
        <f t="shared" si="332"/>
        <v>0</v>
      </c>
      <c r="J204" s="42">
        <f t="shared" si="332"/>
        <v>635004.45000000007</v>
      </c>
      <c r="K204" s="42">
        <f t="shared" si="332"/>
        <v>493678.08000000002</v>
      </c>
      <c r="L204" s="42">
        <f t="shared" si="332"/>
        <v>1212156</v>
      </c>
      <c r="M204" s="42">
        <f t="shared" si="332"/>
        <v>2165893.2079882887</v>
      </c>
      <c r="N204" s="42">
        <f t="shared" si="332"/>
        <v>2217670.6501124999</v>
      </c>
      <c r="O204" s="257">
        <f t="shared" si="332"/>
        <v>550980</v>
      </c>
      <c r="P204" s="251">
        <f t="shared" si="332"/>
        <v>0</v>
      </c>
      <c r="Q204" s="251"/>
      <c r="R204" s="251"/>
      <c r="S204" s="251"/>
      <c r="T204" s="268"/>
      <c r="U204" s="251"/>
      <c r="V204" s="251"/>
      <c r="X204" s="45">
        <f>IF(EXACT(A204,LCI!A46),LCI!G46,-1*10^6)</f>
        <v>5.5199999999999997E-4</v>
      </c>
      <c r="Y204" s="47">
        <f t="shared" si="45"/>
        <v>59.800598404992428</v>
      </c>
      <c r="Z204" s="47">
        <f t="shared" si="46"/>
        <v>76.240938487334418</v>
      </c>
      <c r="AA204" s="47">
        <f t="shared" si="47"/>
        <v>6867.8791492714545</v>
      </c>
      <c r="AB204" s="47">
        <f t="shared" si="327"/>
        <v>0</v>
      </c>
      <c r="AC204" s="47">
        <f t="shared" si="328"/>
        <v>0</v>
      </c>
      <c r="AD204" s="47">
        <f t="shared" si="320"/>
        <v>0</v>
      </c>
      <c r="AE204" s="47">
        <f t="shared" si="321"/>
        <v>0</v>
      </c>
      <c r="AF204" s="47">
        <f t="shared" si="322"/>
        <v>0</v>
      </c>
      <c r="AG204" s="47">
        <f t="shared" si="323"/>
        <v>350.52245640000001</v>
      </c>
      <c r="AH204" s="47">
        <f t="shared" si="324"/>
        <v>272.51030015999999</v>
      </c>
      <c r="AI204" s="47">
        <f t="shared" si="325"/>
        <v>669.11011199999996</v>
      </c>
      <c r="AJ204" s="47">
        <f t="shared" si="288"/>
        <v>1195.5730508095353</v>
      </c>
      <c r="AK204" s="47">
        <f t="shared" si="50"/>
        <v>1224.1541988621</v>
      </c>
      <c r="AL204" s="262">
        <f t="shared" si="51"/>
        <v>304.14096000000001</v>
      </c>
      <c r="AM204" s="260">
        <f t="shared" si="52"/>
        <v>0</v>
      </c>
      <c r="AN204" s="260">
        <f t="shared" si="53"/>
        <v>0</v>
      </c>
      <c r="AO204" s="260">
        <f t="shared" si="54"/>
        <v>0</v>
      </c>
      <c r="AP204" s="260">
        <f t="shared" si="55"/>
        <v>0</v>
      </c>
      <c r="AQ204" s="260">
        <f t="shared" si="56"/>
        <v>0</v>
      </c>
      <c r="AR204" s="260">
        <f t="shared" si="57"/>
        <v>0</v>
      </c>
      <c r="AS204" s="260">
        <f t="shared" si="58"/>
        <v>0</v>
      </c>
      <c r="AU204" s="41">
        <f>IF(EXACT(A204,LCI!A46),LCI!H46,-1*10^6)</f>
        <v>8.7444999999999995E-2</v>
      </c>
      <c r="AV204" s="71">
        <f t="shared" si="9"/>
        <v>9473.3031295734836</v>
      </c>
      <c r="AW204" s="71">
        <f t="shared" si="10"/>
        <v>12077.697221059707</v>
      </c>
      <c r="AX204" s="71">
        <f t="shared" si="11"/>
        <v>1087974.0800870333</v>
      </c>
      <c r="AY204" s="71">
        <f t="shared" si="12"/>
        <v>0</v>
      </c>
      <c r="AZ204" s="71">
        <f t="shared" si="13"/>
        <v>0</v>
      </c>
      <c r="BA204" s="71">
        <f t="shared" si="14"/>
        <v>0</v>
      </c>
      <c r="BB204" s="71">
        <f t="shared" si="15"/>
        <v>0</v>
      </c>
      <c r="BC204" s="71">
        <f t="shared" si="16"/>
        <v>0</v>
      </c>
      <c r="BD204" s="520">
        <f t="shared" si="17"/>
        <v>55527.964130250002</v>
      </c>
      <c r="BE204" s="521">
        <f t="shared" si="18"/>
        <v>43169.6797056</v>
      </c>
      <c r="BF204" s="71">
        <f t="shared" si="19"/>
        <v>105996.98142</v>
      </c>
      <c r="BG204" s="521">
        <f t="shared" si="278"/>
        <v>189396.5315725359</v>
      </c>
      <c r="BH204" s="529">
        <f t="shared" si="263"/>
        <v>193924.20999908756</v>
      </c>
      <c r="BI204" s="71">
        <f t="shared" si="254"/>
        <v>48180.446099999994</v>
      </c>
      <c r="BJ204" s="71">
        <f t="shared" si="255"/>
        <v>0</v>
      </c>
      <c r="BK204" s="71">
        <f t="shared" si="256"/>
        <v>0</v>
      </c>
      <c r="BL204" s="71">
        <f t="shared" si="257"/>
        <v>0</v>
      </c>
      <c r="BM204" s="71">
        <f t="shared" si="258"/>
        <v>0</v>
      </c>
      <c r="BN204" s="71">
        <f t="shared" si="259"/>
        <v>0</v>
      </c>
      <c r="BO204" s="71">
        <f t="shared" si="260"/>
        <v>0</v>
      </c>
      <c r="BP204" s="71">
        <f t="shared" si="261"/>
        <v>0</v>
      </c>
      <c r="BR204" s="507">
        <f>IF(EXACT(A204,LCI!A46),LCI!I46,-1*10^6)</f>
        <v>1.0300000000000001E-3</v>
      </c>
      <c r="BS204" s="507">
        <f t="shared" si="59"/>
        <v>111.58444992235908</v>
      </c>
      <c r="BT204" s="507">
        <f t="shared" si="60"/>
        <v>142.26117145281606</v>
      </c>
      <c r="BU204" s="507">
        <f t="shared" si="60"/>
        <v>12815.06435461884</v>
      </c>
      <c r="BV204" s="507">
        <f t="shared" si="60"/>
        <v>0</v>
      </c>
      <c r="BW204" s="507">
        <f t="shared" si="60"/>
        <v>0</v>
      </c>
      <c r="BX204" s="507">
        <f t="shared" si="60"/>
        <v>0</v>
      </c>
      <c r="BY204" s="507">
        <f t="shared" si="315"/>
        <v>0</v>
      </c>
      <c r="BZ204" s="507">
        <f t="shared" si="280"/>
        <v>0</v>
      </c>
      <c r="CA204" s="507">
        <f t="shared" si="280"/>
        <v>654.05458350000015</v>
      </c>
      <c r="CB204" s="507">
        <f t="shared" si="280"/>
        <v>508.48842240000005</v>
      </c>
      <c r="CC204" s="507">
        <f t="shared" si="280"/>
        <v>1248.5206800000001</v>
      </c>
      <c r="CD204" s="507">
        <f t="shared" si="280"/>
        <v>2230.8700042279374</v>
      </c>
      <c r="CE204" s="507">
        <f t="shared" si="280"/>
        <v>2284.2007696158753</v>
      </c>
      <c r="CF204" s="507">
        <f t="shared" si="281"/>
        <v>567.50940000000003</v>
      </c>
      <c r="CG204" s="507">
        <f t="shared" si="281"/>
        <v>0</v>
      </c>
      <c r="CH204" s="507">
        <f t="shared" si="281"/>
        <v>0</v>
      </c>
      <c r="CI204" s="507">
        <f t="shared" si="281"/>
        <v>0</v>
      </c>
      <c r="CJ204" s="507">
        <f t="shared" si="276"/>
        <v>0</v>
      </c>
      <c r="CK204" s="507">
        <f t="shared" si="61"/>
        <v>0</v>
      </c>
      <c r="CL204" s="507">
        <f t="shared" si="61"/>
        <v>0</v>
      </c>
      <c r="CM204" s="507">
        <f t="shared" si="61"/>
        <v>0</v>
      </c>
      <c r="CO204" s="511">
        <f>IF(EXACT(A204,LCI!A46),LCI!F46,-1*10^6)</f>
        <v>7.7999999999999999E-5</v>
      </c>
      <c r="CP204" s="511">
        <f t="shared" si="62"/>
        <v>8.450084557227191</v>
      </c>
      <c r="CQ204" s="511">
        <f t="shared" si="62"/>
        <v>10.773176090601604</v>
      </c>
      <c r="CR204" s="511">
        <f t="shared" si="62"/>
        <v>970.46118413618387</v>
      </c>
      <c r="CS204" s="511">
        <f t="shared" si="62"/>
        <v>0</v>
      </c>
      <c r="CT204" s="511">
        <f t="shared" si="62"/>
        <v>0</v>
      </c>
      <c r="CU204" s="511">
        <f t="shared" si="316"/>
        <v>0</v>
      </c>
      <c r="CV204" s="511">
        <f t="shared" si="282"/>
        <v>0</v>
      </c>
      <c r="CW204" s="511">
        <f t="shared" si="282"/>
        <v>0</v>
      </c>
      <c r="CX204" s="511">
        <f t="shared" si="282"/>
        <v>49.530347100000007</v>
      </c>
      <c r="CY204" s="511">
        <f t="shared" si="282"/>
        <v>38.506890239999997</v>
      </c>
      <c r="CZ204" s="511">
        <f t="shared" si="282"/>
        <v>94.548168000000004</v>
      </c>
      <c r="DA204" s="511">
        <f t="shared" si="282"/>
        <v>168.93967022308652</v>
      </c>
      <c r="DB204" s="517">
        <f t="shared" si="283"/>
        <v>172.97831070877498</v>
      </c>
      <c r="DC204" s="511">
        <f t="shared" si="283"/>
        <v>42.976439999999997</v>
      </c>
      <c r="DD204" s="511">
        <f t="shared" si="283"/>
        <v>0</v>
      </c>
      <c r="DE204" s="511">
        <f t="shared" si="283"/>
        <v>0</v>
      </c>
      <c r="DF204" s="511">
        <f t="shared" si="275"/>
        <v>0</v>
      </c>
      <c r="DG204" s="511">
        <f t="shared" si="63"/>
        <v>0</v>
      </c>
      <c r="DH204" s="511">
        <f t="shared" si="63"/>
        <v>0</v>
      </c>
      <c r="DI204" s="511">
        <f t="shared" si="63"/>
        <v>0</v>
      </c>
      <c r="DJ204" s="511">
        <f t="shared" si="63"/>
        <v>0</v>
      </c>
      <c r="DL204" s="530">
        <f>IF(EXACT(A204,LCI!A46),LCI!J46,-1*10^6)</f>
        <v>2.9200000000000002E-7</v>
      </c>
      <c r="DM204" s="530">
        <f t="shared" si="64"/>
        <v>3.1633649880901796E-2</v>
      </c>
      <c r="DN204" s="530">
        <f t="shared" si="65"/>
        <v>4.0330351518662419E-2</v>
      </c>
      <c r="DO204" s="530">
        <f t="shared" si="66"/>
        <v>3.6330085354841759</v>
      </c>
      <c r="DP204" s="530">
        <f t="shared" si="67"/>
        <v>0</v>
      </c>
      <c r="DQ204" s="530">
        <f t="shared" si="68"/>
        <v>0</v>
      </c>
      <c r="DR204" s="530">
        <f t="shared" si="69"/>
        <v>0</v>
      </c>
      <c r="DS204" s="530">
        <f t="shared" si="70"/>
        <v>0</v>
      </c>
      <c r="DT204" s="530">
        <f t="shared" si="71"/>
        <v>0</v>
      </c>
      <c r="DU204" s="530">
        <f t="shared" si="72"/>
        <v>0.18542129940000004</v>
      </c>
      <c r="DV204" s="530">
        <f t="shared" si="73"/>
        <v>0.14415399936000001</v>
      </c>
      <c r="DW204" s="530">
        <f t="shared" si="74"/>
        <v>0.353949552</v>
      </c>
      <c r="DX204" s="530">
        <f t="shared" si="75"/>
        <v>0.63244081673258035</v>
      </c>
      <c r="DY204" s="530">
        <f t="shared" si="76"/>
        <v>0.64755982983284999</v>
      </c>
      <c r="DZ204" s="530">
        <f t="shared" si="77"/>
        <v>0.16088616</v>
      </c>
      <c r="EA204" s="530">
        <f t="shared" si="78"/>
        <v>0</v>
      </c>
      <c r="EB204" s="530">
        <f t="shared" si="79"/>
        <v>0</v>
      </c>
      <c r="EC204" s="530">
        <f t="shared" si="80"/>
        <v>0</v>
      </c>
      <c r="ED204" s="530">
        <f t="shared" si="81"/>
        <v>0</v>
      </c>
      <c r="EE204" s="530">
        <f t="shared" si="82"/>
        <v>0</v>
      </c>
      <c r="EF204" s="530">
        <f t="shared" si="83"/>
        <v>0</v>
      </c>
      <c r="EG204" s="530">
        <f t="shared" si="84"/>
        <v>0</v>
      </c>
      <c r="EI204" s="535">
        <f>IF(EXACT(A204,LCI!A46),LCI!K46,-1*10^6)</f>
        <v>1.17E-3</v>
      </c>
      <c r="EJ204" s="531">
        <f t="shared" si="85"/>
        <v>126.75126835840788</v>
      </c>
      <c r="EK204" s="536">
        <f t="shared" si="86"/>
        <v>161.59764135902407</v>
      </c>
      <c r="EL204" s="531">
        <f t="shared" si="87"/>
        <v>14556.917762042758</v>
      </c>
      <c r="EM204" s="531">
        <f t="shared" si="88"/>
        <v>0</v>
      </c>
      <c r="EN204" s="531">
        <f t="shared" si="89"/>
        <v>0</v>
      </c>
      <c r="EO204" s="531">
        <f t="shared" si="90"/>
        <v>0</v>
      </c>
      <c r="EP204" s="531">
        <f t="shared" si="91"/>
        <v>0</v>
      </c>
      <c r="EQ204" s="531">
        <f t="shared" si="92"/>
        <v>0</v>
      </c>
      <c r="ER204" s="531">
        <f t="shared" si="93"/>
        <v>742.95520650000014</v>
      </c>
      <c r="ES204" s="531">
        <f t="shared" si="94"/>
        <v>577.60335359999999</v>
      </c>
      <c r="ET204" s="531">
        <f t="shared" si="95"/>
        <v>1418.22252</v>
      </c>
      <c r="EU204" s="531">
        <f t="shared" si="96"/>
        <v>2534.0950533462978</v>
      </c>
      <c r="EV204" s="531">
        <f t="shared" si="97"/>
        <v>2594.6746606316251</v>
      </c>
      <c r="EW204" s="531">
        <f t="shared" si="98"/>
        <v>644.64660000000003</v>
      </c>
      <c r="EX204" s="531">
        <f t="shared" si="99"/>
        <v>0</v>
      </c>
      <c r="EY204" s="531">
        <f t="shared" si="100"/>
        <v>0</v>
      </c>
      <c r="EZ204" s="531">
        <f t="shared" si="101"/>
        <v>0</v>
      </c>
      <c r="FA204" s="531">
        <f t="shared" si="102"/>
        <v>0</v>
      </c>
      <c r="FB204" s="531">
        <f t="shared" si="103"/>
        <v>0</v>
      </c>
      <c r="FC204" s="531">
        <f t="shared" si="104"/>
        <v>0</v>
      </c>
      <c r="FD204" s="531">
        <f t="shared" si="105"/>
        <v>0</v>
      </c>
      <c r="FF204" s="532">
        <f>IF(EXACT(A204,LCI!A46),LCI!L46,-1*10^6)</f>
        <v>2.3999999999999999E-6</v>
      </c>
      <c r="FG204" s="532">
        <f t="shared" si="106"/>
        <v>0.26000260176083667</v>
      </c>
      <c r="FH204" s="532">
        <f t="shared" si="107"/>
        <v>0.33148234124928011</v>
      </c>
      <c r="FI204" s="532">
        <f t="shared" si="108"/>
        <v>29.860344127267194</v>
      </c>
      <c r="FJ204" s="532">
        <f t="shared" si="109"/>
        <v>0</v>
      </c>
      <c r="FK204" s="532">
        <f t="shared" si="110"/>
        <v>0</v>
      </c>
      <c r="FL204" s="532">
        <f t="shared" si="111"/>
        <v>0</v>
      </c>
      <c r="FM204" s="532">
        <f t="shared" si="112"/>
        <v>0</v>
      </c>
      <c r="FN204" s="532">
        <f t="shared" si="113"/>
        <v>0</v>
      </c>
      <c r="FO204" s="532">
        <f t="shared" si="114"/>
        <v>1.5240106800000002</v>
      </c>
      <c r="FP204" s="532">
        <f t="shared" si="115"/>
        <v>1.1848273920000001</v>
      </c>
      <c r="FQ204" s="532">
        <f t="shared" si="116"/>
        <v>2.9091743999999999</v>
      </c>
      <c r="FR204" s="532">
        <f t="shared" si="117"/>
        <v>5.1981436991718928</v>
      </c>
      <c r="FS204" s="532">
        <f t="shared" si="118"/>
        <v>5.3224095602699997</v>
      </c>
      <c r="FT204" s="532">
        <f t="shared" si="119"/>
        <v>1.322352</v>
      </c>
      <c r="FU204" s="532">
        <f t="shared" si="120"/>
        <v>0</v>
      </c>
      <c r="FV204" s="532">
        <f t="shared" si="121"/>
        <v>0</v>
      </c>
      <c r="FW204" s="532">
        <f t="shared" si="122"/>
        <v>0</v>
      </c>
      <c r="FX204" s="532">
        <f t="shared" si="123"/>
        <v>0</v>
      </c>
      <c r="FY204" s="532">
        <f t="shared" si="124"/>
        <v>0</v>
      </c>
      <c r="FZ204" s="532">
        <f t="shared" si="125"/>
        <v>0</v>
      </c>
      <c r="GA204" s="532">
        <f t="shared" si="126"/>
        <v>0</v>
      </c>
      <c r="GC204" s="533">
        <f>IF(EXACT(A204,LCI!A46),LCI!M46,-1*10^6)</f>
        <v>5.9000000000000003E-11</v>
      </c>
      <c r="GD204" s="533">
        <f t="shared" si="127"/>
        <v>6.3917306266205686E-6</v>
      </c>
      <c r="GE204" s="533">
        <f t="shared" si="128"/>
        <v>8.1489408890448026E-6</v>
      </c>
      <c r="GF204" s="533">
        <f t="shared" si="129"/>
        <v>7.3406679312865196E-4</v>
      </c>
      <c r="GG204" s="533">
        <f t="shared" si="130"/>
        <v>0</v>
      </c>
      <c r="GH204" s="533">
        <f t="shared" si="131"/>
        <v>0</v>
      </c>
      <c r="GI204" s="533">
        <f t="shared" si="132"/>
        <v>0</v>
      </c>
      <c r="GJ204" s="533">
        <f t="shared" si="133"/>
        <v>0</v>
      </c>
      <c r="GK204" s="533">
        <f t="shared" si="134"/>
        <v>0</v>
      </c>
      <c r="GL204" s="533">
        <f t="shared" si="135"/>
        <v>3.7465262550000005E-5</v>
      </c>
      <c r="GM204" s="533">
        <f t="shared" si="136"/>
        <v>2.9127006720000001E-5</v>
      </c>
      <c r="GN204" s="533">
        <f t="shared" si="137"/>
        <v>7.1517203999999998E-5</v>
      </c>
      <c r="GO204" s="533">
        <f t="shared" si="138"/>
        <v>1.2778769927130904E-4</v>
      </c>
      <c r="GP204" s="533">
        <f t="shared" si="139"/>
        <v>1.3084256835663752E-4</v>
      </c>
      <c r="GQ204" s="533">
        <f t="shared" si="140"/>
        <v>3.2507820000000002E-5</v>
      </c>
      <c r="GR204" s="533">
        <f t="shared" si="141"/>
        <v>0</v>
      </c>
      <c r="GS204" s="533">
        <f t="shared" si="142"/>
        <v>0</v>
      </c>
      <c r="GT204" s="533">
        <f t="shared" si="143"/>
        <v>0</v>
      </c>
      <c r="GU204" s="533">
        <f t="shared" si="144"/>
        <v>0</v>
      </c>
      <c r="GV204" s="533">
        <f t="shared" si="145"/>
        <v>0</v>
      </c>
      <c r="GW204" s="533">
        <f t="shared" si="146"/>
        <v>0</v>
      </c>
      <c r="GX204" s="533">
        <f t="shared" si="147"/>
        <v>0</v>
      </c>
      <c r="GZ204" s="511">
        <f>IF(EXACT(A204,LCI!A46),LCI!N46,-1*10^6)</f>
        <v>1.0999999999999999E-10</v>
      </c>
      <c r="HA204" s="511">
        <f t="shared" si="148"/>
        <v>1.1916785914038347E-5</v>
      </c>
      <c r="HB204" s="511">
        <f t="shared" si="149"/>
        <v>1.5192940640592005E-5</v>
      </c>
      <c r="HC204" s="511">
        <f t="shared" si="150"/>
        <v>1.3685991058330798E-3</v>
      </c>
      <c r="HD204" s="511">
        <f t="shared" si="151"/>
        <v>0</v>
      </c>
      <c r="HE204" s="511">
        <f t="shared" si="152"/>
        <v>0</v>
      </c>
      <c r="HF204" s="511">
        <f t="shared" si="153"/>
        <v>0</v>
      </c>
      <c r="HG204" s="511">
        <f t="shared" si="154"/>
        <v>0</v>
      </c>
      <c r="HH204" s="511">
        <f t="shared" si="155"/>
        <v>0</v>
      </c>
      <c r="HI204" s="511">
        <f t="shared" si="156"/>
        <v>6.9850489499999999E-5</v>
      </c>
      <c r="HJ204" s="511">
        <f t="shared" si="157"/>
        <v>5.4304588800000002E-5</v>
      </c>
      <c r="HK204" s="511">
        <f t="shared" si="158"/>
        <v>1.3333715999999998E-4</v>
      </c>
      <c r="HL204" s="511">
        <f t="shared" si="159"/>
        <v>2.3824825287871174E-4</v>
      </c>
      <c r="HM204" s="511">
        <f t="shared" si="160"/>
        <v>2.4394377151237497E-4</v>
      </c>
      <c r="HN204" s="511">
        <f t="shared" si="161"/>
        <v>6.0607799999999999E-5</v>
      </c>
      <c r="HO204" s="511">
        <f t="shared" si="162"/>
        <v>0</v>
      </c>
      <c r="HP204" s="511">
        <f t="shared" si="163"/>
        <v>0</v>
      </c>
      <c r="HQ204" s="511">
        <f t="shared" si="164"/>
        <v>0</v>
      </c>
      <c r="HR204" s="511">
        <f t="shared" si="165"/>
        <v>0</v>
      </c>
      <c r="HS204" s="511">
        <f t="shared" si="166"/>
        <v>0</v>
      </c>
      <c r="HT204" s="511">
        <f t="shared" si="167"/>
        <v>0</v>
      </c>
      <c r="HU204" s="511">
        <f t="shared" si="168"/>
        <v>0</v>
      </c>
      <c r="HW204" s="534">
        <f>IF(EXACT(A204,LCI!A46),LCI!O46,-1*10^6)</f>
        <v>8.52E-12</v>
      </c>
      <c r="HX204" s="534">
        <f t="shared" si="169"/>
        <v>9.2300923625097018E-7</v>
      </c>
      <c r="HY204" s="534">
        <f t="shared" si="170"/>
        <v>1.1767623114349445E-6</v>
      </c>
      <c r="HZ204" s="534">
        <f t="shared" si="171"/>
        <v>1.0600422165179854E-4</v>
      </c>
      <c r="IA204" s="534">
        <f t="shared" si="172"/>
        <v>0</v>
      </c>
      <c r="IB204" s="534">
        <f t="shared" si="173"/>
        <v>0</v>
      </c>
      <c r="IC204" s="534">
        <f t="shared" si="174"/>
        <v>0</v>
      </c>
      <c r="ID204" s="534">
        <f t="shared" si="175"/>
        <v>0</v>
      </c>
      <c r="IE204" s="534">
        <f t="shared" si="176"/>
        <v>0</v>
      </c>
      <c r="IF204" s="534">
        <f t="shared" si="177"/>
        <v>5.4102379140000004E-6</v>
      </c>
      <c r="IG204" s="534">
        <f t="shared" si="178"/>
        <v>4.2061372416000002E-6</v>
      </c>
      <c r="IH204" s="534">
        <f t="shared" si="179"/>
        <v>1.0327569120000001E-5</v>
      </c>
      <c r="II204" s="534">
        <f t="shared" si="180"/>
        <v>1.8453410132060222E-5</v>
      </c>
      <c r="IJ204" s="534">
        <f t="shared" si="181"/>
        <v>1.8894553938958501E-5</v>
      </c>
      <c r="IK204" s="534">
        <f t="shared" si="182"/>
        <v>4.6943495999999996E-6</v>
      </c>
      <c r="IL204" s="534">
        <f t="shared" si="183"/>
        <v>0</v>
      </c>
      <c r="IM204" s="534">
        <f t="shared" si="184"/>
        <v>0</v>
      </c>
      <c r="IN204" s="534">
        <f t="shared" si="185"/>
        <v>0</v>
      </c>
      <c r="IO204" s="534">
        <f t="shared" si="186"/>
        <v>0</v>
      </c>
      <c r="IP204" s="534">
        <f t="shared" si="187"/>
        <v>0</v>
      </c>
      <c r="IQ204" s="534">
        <f t="shared" si="188"/>
        <v>0</v>
      </c>
      <c r="IR204" s="534">
        <f t="shared" si="189"/>
        <v>0</v>
      </c>
      <c r="IT204" s="531">
        <f>IF(EXACT(A204,LCI!A46),LCI!P46,-1*10^6)</f>
        <v>4.0400000000000003E-6</v>
      </c>
      <c r="IU204" s="531">
        <f t="shared" si="190"/>
        <v>0.43767104629740844</v>
      </c>
      <c r="IV204" s="531">
        <f t="shared" si="191"/>
        <v>0.55799527443628827</v>
      </c>
      <c r="IW204" s="531">
        <f t="shared" si="192"/>
        <v>50.264912614233118</v>
      </c>
      <c r="IX204" s="531">
        <f t="shared" si="193"/>
        <v>0</v>
      </c>
      <c r="IY204" s="531">
        <f t="shared" si="194"/>
        <v>0</v>
      </c>
      <c r="IZ204" s="531">
        <f t="shared" si="195"/>
        <v>0</v>
      </c>
      <c r="JA204" s="531">
        <f t="shared" si="196"/>
        <v>0</v>
      </c>
      <c r="JB204" s="531">
        <f t="shared" si="197"/>
        <v>0</v>
      </c>
      <c r="JC204" s="531">
        <f t="shared" si="198"/>
        <v>2.5654179780000006</v>
      </c>
      <c r="JD204" s="531">
        <f t="shared" si="199"/>
        <v>1.9944594432000002</v>
      </c>
      <c r="JE204" s="531">
        <f t="shared" si="200"/>
        <v>4.8971102399999999</v>
      </c>
      <c r="JF204" s="531">
        <f t="shared" si="201"/>
        <v>8.7502085602726876</v>
      </c>
      <c r="JG204" s="531">
        <f t="shared" si="202"/>
        <v>8.9593894264545</v>
      </c>
      <c r="JH204" s="531">
        <f t="shared" si="203"/>
        <v>2.2259592000000001</v>
      </c>
      <c r="JI204" s="531">
        <f t="shared" si="204"/>
        <v>0</v>
      </c>
      <c r="JJ204" s="531">
        <f t="shared" si="205"/>
        <v>0</v>
      </c>
      <c r="JK204" s="531">
        <f t="shared" si="206"/>
        <v>0</v>
      </c>
      <c r="JL204" s="531">
        <f t="shared" si="207"/>
        <v>0</v>
      </c>
      <c r="JM204" s="531">
        <f t="shared" si="208"/>
        <v>0</v>
      </c>
      <c r="JN204" s="531">
        <f t="shared" si="209"/>
        <v>0</v>
      </c>
      <c r="JO204" s="531">
        <f t="shared" si="210"/>
        <v>0</v>
      </c>
      <c r="JQ204" s="532">
        <f>IF(EXACT(A204,LCI!A46),LCI!Q46,-1*10^6)</f>
        <v>9.7800000000000006E-5</v>
      </c>
      <c r="JR204" s="532">
        <f t="shared" si="211"/>
        <v>10.595106021754095</v>
      </c>
      <c r="JS204" s="532">
        <f t="shared" si="212"/>
        <v>13.507905405908165</v>
      </c>
      <c r="JT204" s="532">
        <f t="shared" si="213"/>
        <v>1216.8090231861383</v>
      </c>
      <c r="JU204" s="532">
        <f t="shared" si="214"/>
        <v>0</v>
      </c>
      <c r="JV204" s="532">
        <f t="shared" si="215"/>
        <v>0</v>
      </c>
      <c r="JW204" s="532">
        <f t="shared" si="216"/>
        <v>0</v>
      </c>
      <c r="JX204" s="532">
        <f t="shared" si="217"/>
        <v>0</v>
      </c>
      <c r="JY204" s="532">
        <f t="shared" si="218"/>
        <v>0</v>
      </c>
      <c r="JZ204" s="532">
        <f t="shared" si="219"/>
        <v>62.103435210000008</v>
      </c>
      <c r="KA204" s="532">
        <f t="shared" si="220"/>
        <v>48.281716224000007</v>
      </c>
      <c r="KB204" s="532">
        <f t="shared" si="221"/>
        <v>118.54885680000001</v>
      </c>
      <c r="KC204" s="532">
        <f t="shared" si="222"/>
        <v>211.82435574125464</v>
      </c>
      <c r="KD204" s="532">
        <f t="shared" si="223"/>
        <v>216.88818958100251</v>
      </c>
      <c r="KE204" s="532">
        <f t="shared" si="224"/>
        <v>53.885844000000006</v>
      </c>
      <c r="KF204" s="532">
        <f t="shared" si="225"/>
        <v>0</v>
      </c>
      <c r="KG204" s="532">
        <f t="shared" si="226"/>
        <v>0</v>
      </c>
      <c r="KH204" s="532">
        <f t="shared" si="227"/>
        <v>0</v>
      </c>
      <c r="KI204" s="532">
        <f t="shared" si="228"/>
        <v>0</v>
      </c>
      <c r="KJ204" s="532">
        <f t="shared" si="229"/>
        <v>0</v>
      </c>
      <c r="KK204" s="532">
        <f t="shared" si="230"/>
        <v>0</v>
      </c>
      <c r="KL204" s="532">
        <f t="shared" si="231"/>
        <v>0</v>
      </c>
      <c r="KN204" s="533">
        <f>IF(EXACT(A204,LCI!A46),LCI!R46,-1*10^6)</f>
        <v>1.66E-7</v>
      </c>
      <c r="KO204" s="533">
        <f t="shared" si="232"/>
        <v>1.7983513288457868E-2</v>
      </c>
      <c r="KP204" s="533">
        <f t="shared" si="233"/>
        <v>2.292752860307521E-2</v>
      </c>
      <c r="KQ204" s="533">
        <f t="shared" si="234"/>
        <v>2.0653404688026478</v>
      </c>
      <c r="KR204" s="533">
        <f t="shared" si="235"/>
        <v>0</v>
      </c>
      <c r="KS204" s="533">
        <f t="shared" si="236"/>
        <v>0</v>
      </c>
      <c r="KT204" s="533">
        <f t="shared" si="237"/>
        <v>0</v>
      </c>
      <c r="KU204" s="533">
        <f t="shared" si="238"/>
        <v>0</v>
      </c>
      <c r="KV204" s="533">
        <f t="shared" si="239"/>
        <v>0</v>
      </c>
      <c r="KW204" s="533">
        <f t="shared" si="240"/>
        <v>0.10541073870000002</v>
      </c>
      <c r="KX204" s="533">
        <f t="shared" si="241"/>
        <v>8.1950561280000001E-2</v>
      </c>
      <c r="KY204" s="533">
        <f t="shared" si="242"/>
        <v>0.20121789600000001</v>
      </c>
      <c r="KZ204" s="533">
        <f t="shared" si="243"/>
        <v>0.35953827252605591</v>
      </c>
      <c r="LA204" s="533">
        <f t="shared" si="244"/>
        <v>0.36813332791867498</v>
      </c>
      <c r="LB204" s="533">
        <f t="shared" si="245"/>
        <v>9.1462680000000005E-2</v>
      </c>
      <c r="LC204" s="533">
        <f t="shared" si="246"/>
        <v>0</v>
      </c>
      <c r="LD204" s="533">
        <f t="shared" si="247"/>
        <v>0</v>
      </c>
      <c r="LE204" s="533">
        <f t="shared" si="248"/>
        <v>0</v>
      </c>
      <c r="LF204" s="533">
        <f t="shared" si="249"/>
        <v>0</v>
      </c>
      <c r="LG204" s="533">
        <f t="shared" si="250"/>
        <v>0</v>
      </c>
      <c r="LH204" s="533">
        <f t="shared" si="251"/>
        <v>0</v>
      </c>
      <c r="LI204" s="533">
        <f t="shared" si="252"/>
        <v>0</v>
      </c>
    </row>
    <row r="205" spans="1:321" x14ac:dyDescent="0.25">
      <c r="A205" s="351" t="str">
        <f>LCI!A47</f>
        <v>Water, Irrigation, Blue? (m3/yr)</v>
      </c>
      <c r="B205" s="42"/>
      <c r="C205" s="42"/>
      <c r="D205" s="42"/>
      <c r="E205" s="42"/>
      <c r="F205" s="42"/>
      <c r="G205" s="42"/>
      <c r="H205" s="42"/>
      <c r="I205" s="42"/>
      <c r="J205" s="42"/>
      <c r="K205" s="42"/>
      <c r="L205" s="42"/>
      <c r="M205" s="42"/>
      <c r="N205" s="42"/>
      <c r="O205" s="257"/>
      <c r="P205" s="251"/>
      <c r="Q205" s="251"/>
      <c r="R205" s="251"/>
      <c r="S205" s="251"/>
      <c r="T205" s="268"/>
      <c r="U205" s="251"/>
      <c r="V205" s="251"/>
      <c r="X205" s="45"/>
      <c r="Y205" s="47"/>
      <c r="Z205" s="47"/>
      <c r="AA205" s="47"/>
      <c r="AB205" s="47"/>
      <c r="AC205" s="47"/>
      <c r="AD205" s="47"/>
      <c r="AE205" s="47"/>
      <c r="AF205" s="47"/>
      <c r="AG205" s="47"/>
      <c r="AH205" s="47"/>
      <c r="AI205" s="47"/>
      <c r="AJ205" s="47"/>
      <c r="AK205" s="47"/>
      <c r="AL205" s="262"/>
      <c r="AM205" s="260"/>
      <c r="AN205" s="260"/>
      <c r="AO205" s="260"/>
      <c r="AP205" s="260"/>
      <c r="AQ205" s="260"/>
      <c r="AR205" s="260"/>
      <c r="AS205" s="260"/>
      <c r="AU205" s="41"/>
      <c r="AV205" s="71"/>
      <c r="AW205" s="71"/>
      <c r="AX205" s="71"/>
      <c r="AY205" s="71"/>
      <c r="AZ205" s="71"/>
      <c r="BA205" s="71"/>
      <c r="BB205" s="71"/>
      <c r="BC205" s="71"/>
      <c r="BD205" s="520"/>
      <c r="BE205" s="521"/>
      <c r="BF205" s="71"/>
      <c r="BG205" s="521"/>
      <c r="BH205" s="529"/>
      <c r="BI205" s="71"/>
      <c r="BJ205" s="71"/>
      <c r="BK205" s="71"/>
      <c r="BL205" s="71"/>
      <c r="BM205" s="71"/>
      <c r="BN205" s="71"/>
      <c r="BO205" s="71"/>
      <c r="BP205" s="71"/>
      <c r="BR205" s="507">
        <f>IF(EXACT(A205,LCI!A47),LCI!I47,-1*10^6)</f>
        <v>0</v>
      </c>
      <c r="BS205" s="507">
        <f t="shared" si="59"/>
        <v>0</v>
      </c>
      <c r="BT205" s="507">
        <f t="shared" si="60"/>
        <v>0</v>
      </c>
      <c r="BU205" s="507">
        <f t="shared" si="60"/>
        <v>0</v>
      </c>
      <c r="BV205" s="507">
        <f t="shared" si="60"/>
        <v>0</v>
      </c>
      <c r="BW205" s="507">
        <f t="shared" si="60"/>
        <v>0</v>
      </c>
      <c r="BX205" s="507">
        <f t="shared" si="60"/>
        <v>0</v>
      </c>
      <c r="BY205" s="507">
        <f t="shared" si="315"/>
        <v>0</v>
      </c>
      <c r="BZ205" s="507">
        <f t="shared" si="280"/>
        <v>0</v>
      </c>
      <c r="CA205" s="507">
        <f t="shared" si="280"/>
        <v>0</v>
      </c>
      <c r="CB205" s="507">
        <f t="shared" si="280"/>
        <v>0</v>
      </c>
      <c r="CC205" s="507">
        <f t="shared" si="280"/>
        <v>0</v>
      </c>
      <c r="CD205" s="507">
        <f t="shared" si="280"/>
        <v>0</v>
      </c>
      <c r="CE205" s="507">
        <f t="shared" si="280"/>
        <v>0</v>
      </c>
      <c r="CF205" s="507">
        <f t="shared" si="281"/>
        <v>0</v>
      </c>
      <c r="CG205" s="507">
        <f t="shared" si="281"/>
        <v>0</v>
      </c>
      <c r="CH205" s="507">
        <f t="shared" si="281"/>
        <v>0</v>
      </c>
      <c r="CI205" s="507">
        <f t="shared" si="281"/>
        <v>0</v>
      </c>
      <c r="CJ205" s="507">
        <f t="shared" si="276"/>
        <v>0</v>
      </c>
      <c r="CK205" s="507">
        <f t="shared" si="61"/>
        <v>0</v>
      </c>
      <c r="CL205" s="507">
        <f t="shared" si="61"/>
        <v>0</v>
      </c>
      <c r="CM205" s="507">
        <f t="shared" si="61"/>
        <v>0</v>
      </c>
      <c r="CO205" s="511">
        <f>IF(EXACT(A205,LCI!A47),LCI!F47,-1*10^6)</f>
        <v>0</v>
      </c>
      <c r="CP205" s="511">
        <f t="shared" si="62"/>
        <v>0</v>
      </c>
      <c r="CQ205" s="511">
        <f t="shared" si="62"/>
        <v>0</v>
      </c>
      <c r="CR205" s="511">
        <f t="shared" si="62"/>
        <v>0</v>
      </c>
      <c r="CS205" s="511">
        <f t="shared" si="62"/>
        <v>0</v>
      </c>
      <c r="CT205" s="511">
        <f t="shared" si="62"/>
        <v>0</v>
      </c>
      <c r="CU205" s="511">
        <f t="shared" si="316"/>
        <v>0</v>
      </c>
      <c r="CV205" s="511">
        <f t="shared" si="282"/>
        <v>0</v>
      </c>
      <c r="CW205" s="511">
        <f t="shared" si="282"/>
        <v>0</v>
      </c>
      <c r="CX205" s="511">
        <f t="shared" si="282"/>
        <v>0</v>
      </c>
      <c r="CY205" s="511">
        <f t="shared" si="282"/>
        <v>0</v>
      </c>
      <c r="CZ205" s="511">
        <f t="shared" si="282"/>
        <v>0</v>
      </c>
      <c r="DA205" s="511">
        <f t="shared" si="282"/>
        <v>0</v>
      </c>
      <c r="DB205" s="511">
        <f t="shared" si="283"/>
        <v>0</v>
      </c>
      <c r="DC205" s="511">
        <f t="shared" si="283"/>
        <v>0</v>
      </c>
      <c r="DD205" s="511">
        <f t="shared" si="283"/>
        <v>0</v>
      </c>
      <c r="DE205" s="511">
        <f t="shared" si="283"/>
        <v>0</v>
      </c>
      <c r="DF205" s="511">
        <f t="shared" si="275"/>
        <v>0</v>
      </c>
      <c r="DG205" s="511">
        <f t="shared" si="63"/>
        <v>0</v>
      </c>
      <c r="DH205" s="511">
        <f t="shared" si="63"/>
        <v>0</v>
      </c>
      <c r="DI205" s="511">
        <f t="shared" si="63"/>
        <v>0</v>
      </c>
      <c r="DJ205" s="511">
        <f t="shared" si="63"/>
        <v>0</v>
      </c>
      <c r="DL205" s="530">
        <f>IF(EXACT(A205,LCI!A47),LCI!J47,-1*10^6)</f>
        <v>0</v>
      </c>
      <c r="DM205" s="530">
        <f t="shared" si="64"/>
        <v>0</v>
      </c>
      <c r="DN205" s="530">
        <f t="shared" si="65"/>
        <v>0</v>
      </c>
      <c r="DO205" s="530">
        <f t="shared" si="66"/>
        <v>0</v>
      </c>
      <c r="DP205" s="530">
        <f t="shared" si="67"/>
        <v>0</v>
      </c>
      <c r="DQ205" s="530">
        <f t="shared" si="68"/>
        <v>0</v>
      </c>
      <c r="DR205" s="530">
        <f t="shared" si="69"/>
        <v>0</v>
      </c>
      <c r="DS205" s="530">
        <f t="shared" si="70"/>
        <v>0</v>
      </c>
      <c r="DT205" s="530">
        <f t="shared" si="71"/>
        <v>0</v>
      </c>
      <c r="DU205" s="530">
        <f t="shared" si="72"/>
        <v>0</v>
      </c>
      <c r="DV205" s="530">
        <f t="shared" si="73"/>
        <v>0</v>
      </c>
      <c r="DW205" s="530">
        <f t="shared" si="74"/>
        <v>0</v>
      </c>
      <c r="DX205" s="530">
        <f t="shared" si="75"/>
        <v>0</v>
      </c>
      <c r="DY205" s="530">
        <f t="shared" si="76"/>
        <v>0</v>
      </c>
      <c r="DZ205" s="530">
        <f t="shared" si="77"/>
        <v>0</v>
      </c>
      <c r="EA205" s="530">
        <f t="shared" si="78"/>
        <v>0</v>
      </c>
      <c r="EB205" s="530">
        <f t="shared" si="79"/>
        <v>0</v>
      </c>
      <c r="EC205" s="530">
        <f t="shared" si="80"/>
        <v>0</v>
      </c>
      <c r="ED205" s="530">
        <f t="shared" si="81"/>
        <v>0</v>
      </c>
      <c r="EE205" s="530">
        <f t="shared" si="82"/>
        <v>0</v>
      </c>
      <c r="EF205" s="530">
        <f t="shared" si="83"/>
        <v>0</v>
      </c>
      <c r="EG205" s="530">
        <f t="shared" si="84"/>
        <v>0</v>
      </c>
      <c r="EI205" s="535">
        <f>IF(EXACT(A205,LCI!A47),LCI!K47,-1*10^6)</f>
        <v>0</v>
      </c>
      <c r="EJ205" s="531">
        <f t="shared" si="85"/>
        <v>0</v>
      </c>
      <c r="EK205" s="536">
        <f t="shared" si="86"/>
        <v>0</v>
      </c>
      <c r="EL205" s="531">
        <f t="shared" si="87"/>
        <v>0</v>
      </c>
      <c r="EM205" s="531">
        <f t="shared" si="88"/>
        <v>0</v>
      </c>
      <c r="EN205" s="531">
        <f t="shared" si="89"/>
        <v>0</v>
      </c>
      <c r="EO205" s="531">
        <f t="shared" si="90"/>
        <v>0</v>
      </c>
      <c r="EP205" s="531">
        <f t="shared" si="91"/>
        <v>0</v>
      </c>
      <c r="EQ205" s="531">
        <f t="shared" si="92"/>
        <v>0</v>
      </c>
      <c r="ER205" s="531">
        <f t="shared" si="93"/>
        <v>0</v>
      </c>
      <c r="ES205" s="531">
        <f t="shared" si="94"/>
        <v>0</v>
      </c>
      <c r="ET205" s="531">
        <f t="shared" si="95"/>
        <v>0</v>
      </c>
      <c r="EU205" s="531">
        <f t="shared" si="96"/>
        <v>0</v>
      </c>
      <c r="EV205" s="531">
        <f t="shared" si="97"/>
        <v>0</v>
      </c>
      <c r="EW205" s="531">
        <f t="shared" si="98"/>
        <v>0</v>
      </c>
      <c r="EX205" s="531">
        <f t="shared" si="99"/>
        <v>0</v>
      </c>
      <c r="EY205" s="531">
        <f t="shared" si="100"/>
        <v>0</v>
      </c>
      <c r="EZ205" s="531">
        <f t="shared" si="101"/>
        <v>0</v>
      </c>
      <c r="FA205" s="531">
        <f t="shared" si="102"/>
        <v>0</v>
      </c>
      <c r="FB205" s="531">
        <f t="shared" si="103"/>
        <v>0</v>
      </c>
      <c r="FC205" s="531">
        <f t="shared" si="104"/>
        <v>0</v>
      </c>
      <c r="FD205" s="531">
        <f t="shared" si="105"/>
        <v>0</v>
      </c>
      <c r="FF205" s="532">
        <f>IF(EXACT(A205,LCI!A47),LCI!L47,-1*10^6)</f>
        <v>0</v>
      </c>
      <c r="FG205" s="532">
        <f t="shared" si="106"/>
        <v>0</v>
      </c>
      <c r="FH205" s="532">
        <f t="shared" si="107"/>
        <v>0</v>
      </c>
      <c r="FI205" s="532">
        <f t="shared" si="108"/>
        <v>0</v>
      </c>
      <c r="FJ205" s="532">
        <f t="shared" si="109"/>
        <v>0</v>
      </c>
      <c r="FK205" s="532">
        <f t="shared" si="110"/>
        <v>0</v>
      </c>
      <c r="FL205" s="532">
        <f t="shared" si="111"/>
        <v>0</v>
      </c>
      <c r="FM205" s="532">
        <f t="shared" si="112"/>
        <v>0</v>
      </c>
      <c r="FN205" s="532">
        <f t="shared" si="113"/>
        <v>0</v>
      </c>
      <c r="FO205" s="532">
        <f t="shared" si="114"/>
        <v>0</v>
      </c>
      <c r="FP205" s="532">
        <f t="shared" si="115"/>
        <v>0</v>
      </c>
      <c r="FQ205" s="532">
        <f t="shared" si="116"/>
        <v>0</v>
      </c>
      <c r="FR205" s="532">
        <f t="shared" si="117"/>
        <v>0</v>
      </c>
      <c r="FS205" s="532">
        <f t="shared" si="118"/>
        <v>0</v>
      </c>
      <c r="FT205" s="532">
        <f t="shared" si="119"/>
        <v>0</v>
      </c>
      <c r="FU205" s="532">
        <f t="shared" si="120"/>
        <v>0</v>
      </c>
      <c r="FV205" s="532">
        <f t="shared" si="121"/>
        <v>0</v>
      </c>
      <c r="FW205" s="532">
        <f t="shared" si="122"/>
        <v>0</v>
      </c>
      <c r="FX205" s="532">
        <f t="shared" si="123"/>
        <v>0</v>
      </c>
      <c r="FY205" s="532">
        <f t="shared" si="124"/>
        <v>0</v>
      </c>
      <c r="FZ205" s="532">
        <f t="shared" si="125"/>
        <v>0</v>
      </c>
      <c r="GA205" s="532">
        <f t="shared" si="126"/>
        <v>0</v>
      </c>
      <c r="GC205" s="533">
        <f>IF(EXACT(A205,LCI!A47),LCI!M47,-1*10^6)</f>
        <v>0</v>
      </c>
      <c r="GD205" s="533">
        <f t="shared" si="127"/>
        <v>0</v>
      </c>
      <c r="GE205" s="533">
        <f t="shared" si="128"/>
        <v>0</v>
      </c>
      <c r="GF205" s="533">
        <f t="shared" si="129"/>
        <v>0</v>
      </c>
      <c r="GG205" s="533">
        <f t="shared" si="130"/>
        <v>0</v>
      </c>
      <c r="GH205" s="533">
        <f t="shared" si="131"/>
        <v>0</v>
      </c>
      <c r="GI205" s="533">
        <f t="shared" si="132"/>
        <v>0</v>
      </c>
      <c r="GJ205" s="533">
        <f t="shared" si="133"/>
        <v>0</v>
      </c>
      <c r="GK205" s="533">
        <f t="shared" si="134"/>
        <v>0</v>
      </c>
      <c r="GL205" s="533">
        <f t="shared" si="135"/>
        <v>0</v>
      </c>
      <c r="GM205" s="533">
        <f t="shared" si="136"/>
        <v>0</v>
      </c>
      <c r="GN205" s="533">
        <f t="shared" si="137"/>
        <v>0</v>
      </c>
      <c r="GO205" s="533">
        <f t="shared" si="138"/>
        <v>0</v>
      </c>
      <c r="GP205" s="533">
        <f t="shared" si="139"/>
        <v>0</v>
      </c>
      <c r="GQ205" s="533">
        <f t="shared" si="140"/>
        <v>0</v>
      </c>
      <c r="GR205" s="533">
        <f t="shared" si="141"/>
        <v>0</v>
      </c>
      <c r="GS205" s="533">
        <f t="shared" si="142"/>
        <v>0</v>
      </c>
      <c r="GT205" s="533">
        <f t="shared" si="143"/>
        <v>0</v>
      </c>
      <c r="GU205" s="533">
        <f t="shared" si="144"/>
        <v>0</v>
      </c>
      <c r="GV205" s="533">
        <f t="shared" si="145"/>
        <v>0</v>
      </c>
      <c r="GW205" s="533">
        <f t="shared" si="146"/>
        <v>0</v>
      </c>
      <c r="GX205" s="533">
        <f t="shared" si="147"/>
        <v>0</v>
      </c>
      <c r="GZ205" s="511">
        <f>IF(EXACT(A205,LCI!A47),LCI!N47,-1*10^6)</f>
        <v>0</v>
      </c>
      <c r="HA205" s="511">
        <f t="shared" si="148"/>
        <v>0</v>
      </c>
      <c r="HB205" s="511">
        <f t="shared" si="149"/>
        <v>0</v>
      </c>
      <c r="HC205" s="511">
        <f t="shared" si="150"/>
        <v>0</v>
      </c>
      <c r="HD205" s="511">
        <f t="shared" si="151"/>
        <v>0</v>
      </c>
      <c r="HE205" s="511">
        <f t="shared" si="152"/>
        <v>0</v>
      </c>
      <c r="HF205" s="511">
        <f t="shared" si="153"/>
        <v>0</v>
      </c>
      <c r="HG205" s="511">
        <f t="shared" si="154"/>
        <v>0</v>
      </c>
      <c r="HH205" s="511">
        <f t="shared" si="155"/>
        <v>0</v>
      </c>
      <c r="HI205" s="511">
        <f t="shared" si="156"/>
        <v>0</v>
      </c>
      <c r="HJ205" s="511">
        <f t="shared" si="157"/>
        <v>0</v>
      </c>
      <c r="HK205" s="511">
        <f t="shared" si="158"/>
        <v>0</v>
      </c>
      <c r="HL205" s="511">
        <f t="shared" si="159"/>
        <v>0</v>
      </c>
      <c r="HM205" s="511">
        <f t="shared" si="160"/>
        <v>0</v>
      </c>
      <c r="HN205" s="511">
        <f t="shared" si="161"/>
        <v>0</v>
      </c>
      <c r="HO205" s="511">
        <f t="shared" si="162"/>
        <v>0</v>
      </c>
      <c r="HP205" s="511">
        <f t="shared" si="163"/>
        <v>0</v>
      </c>
      <c r="HQ205" s="511">
        <f t="shared" si="164"/>
        <v>0</v>
      </c>
      <c r="HR205" s="511">
        <f t="shared" si="165"/>
        <v>0</v>
      </c>
      <c r="HS205" s="511">
        <f t="shared" si="166"/>
        <v>0</v>
      </c>
      <c r="HT205" s="511">
        <f t="shared" si="167"/>
        <v>0</v>
      </c>
      <c r="HU205" s="511">
        <f t="shared" si="168"/>
        <v>0</v>
      </c>
      <c r="HW205" s="534">
        <f>IF(EXACT(A205,LCI!A47),LCI!O47,-1*10^6)</f>
        <v>0</v>
      </c>
      <c r="HX205" s="534">
        <f t="shared" si="169"/>
        <v>0</v>
      </c>
      <c r="HY205" s="534">
        <f t="shared" si="170"/>
        <v>0</v>
      </c>
      <c r="HZ205" s="534">
        <f t="shared" si="171"/>
        <v>0</v>
      </c>
      <c r="IA205" s="534">
        <f t="shared" si="172"/>
        <v>0</v>
      </c>
      <c r="IB205" s="534">
        <f t="shared" si="173"/>
        <v>0</v>
      </c>
      <c r="IC205" s="534">
        <f t="shared" si="174"/>
        <v>0</v>
      </c>
      <c r="ID205" s="534">
        <f t="shared" si="175"/>
        <v>0</v>
      </c>
      <c r="IE205" s="534">
        <f t="shared" si="176"/>
        <v>0</v>
      </c>
      <c r="IF205" s="534">
        <f t="shared" si="177"/>
        <v>0</v>
      </c>
      <c r="IG205" s="534">
        <f t="shared" si="178"/>
        <v>0</v>
      </c>
      <c r="IH205" s="534">
        <f t="shared" si="179"/>
        <v>0</v>
      </c>
      <c r="II205" s="534">
        <f t="shared" si="180"/>
        <v>0</v>
      </c>
      <c r="IJ205" s="534">
        <f t="shared" si="181"/>
        <v>0</v>
      </c>
      <c r="IK205" s="534">
        <f t="shared" si="182"/>
        <v>0</v>
      </c>
      <c r="IL205" s="534">
        <f t="shared" si="183"/>
        <v>0</v>
      </c>
      <c r="IM205" s="534">
        <f t="shared" si="184"/>
        <v>0</v>
      </c>
      <c r="IN205" s="534">
        <f t="shared" si="185"/>
        <v>0</v>
      </c>
      <c r="IO205" s="534">
        <f t="shared" si="186"/>
        <v>0</v>
      </c>
      <c r="IP205" s="534">
        <f t="shared" si="187"/>
        <v>0</v>
      </c>
      <c r="IQ205" s="534">
        <f t="shared" si="188"/>
        <v>0</v>
      </c>
      <c r="IR205" s="534">
        <f t="shared" si="189"/>
        <v>0</v>
      </c>
      <c r="IT205" s="531">
        <f>IF(EXACT(A205,LCI!A47),LCI!P47,-1*10^6)</f>
        <v>0</v>
      </c>
      <c r="IU205" s="531">
        <f t="shared" si="190"/>
        <v>0</v>
      </c>
      <c r="IV205" s="531">
        <f t="shared" si="191"/>
        <v>0</v>
      </c>
      <c r="IW205" s="531">
        <f t="shared" si="192"/>
        <v>0</v>
      </c>
      <c r="IX205" s="531">
        <f t="shared" si="193"/>
        <v>0</v>
      </c>
      <c r="IY205" s="531">
        <f t="shared" si="194"/>
        <v>0</v>
      </c>
      <c r="IZ205" s="531">
        <f t="shared" si="195"/>
        <v>0</v>
      </c>
      <c r="JA205" s="531">
        <f t="shared" si="196"/>
        <v>0</v>
      </c>
      <c r="JB205" s="531">
        <f t="shared" si="197"/>
        <v>0</v>
      </c>
      <c r="JC205" s="531">
        <f t="shared" si="198"/>
        <v>0</v>
      </c>
      <c r="JD205" s="531">
        <f t="shared" si="199"/>
        <v>0</v>
      </c>
      <c r="JE205" s="531">
        <f t="shared" si="200"/>
        <v>0</v>
      </c>
      <c r="JF205" s="531">
        <f t="shared" si="201"/>
        <v>0</v>
      </c>
      <c r="JG205" s="531">
        <f t="shared" si="202"/>
        <v>0</v>
      </c>
      <c r="JH205" s="531">
        <f t="shared" si="203"/>
        <v>0</v>
      </c>
      <c r="JI205" s="531">
        <f t="shared" si="204"/>
        <v>0</v>
      </c>
      <c r="JJ205" s="531">
        <f t="shared" si="205"/>
        <v>0</v>
      </c>
      <c r="JK205" s="531">
        <f t="shared" si="206"/>
        <v>0</v>
      </c>
      <c r="JL205" s="531">
        <f t="shared" si="207"/>
        <v>0</v>
      </c>
      <c r="JM205" s="531">
        <f t="shared" si="208"/>
        <v>0</v>
      </c>
      <c r="JN205" s="531">
        <f t="shared" si="209"/>
        <v>0</v>
      </c>
      <c r="JO205" s="531">
        <f t="shared" si="210"/>
        <v>0</v>
      </c>
      <c r="JQ205" s="532">
        <f>IF(EXACT(A205,LCI!A47),LCI!Q47,-1*10^6)</f>
        <v>0</v>
      </c>
      <c r="JR205" s="532">
        <f t="shared" si="211"/>
        <v>0</v>
      </c>
      <c r="JS205" s="532">
        <f t="shared" si="212"/>
        <v>0</v>
      </c>
      <c r="JT205" s="532">
        <f t="shared" si="213"/>
        <v>0</v>
      </c>
      <c r="JU205" s="532">
        <f t="shared" si="214"/>
        <v>0</v>
      </c>
      <c r="JV205" s="532">
        <f t="shared" si="215"/>
        <v>0</v>
      </c>
      <c r="JW205" s="532">
        <f t="shared" si="216"/>
        <v>0</v>
      </c>
      <c r="JX205" s="532">
        <f t="shared" si="217"/>
        <v>0</v>
      </c>
      <c r="JY205" s="532">
        <f t="shared" si="218"/>
        <v>0</v>
      </c>
      <c r="JZ205" s="532">
        <f t="shared" si="219"/>
        <v>0</v>
      </c>
      <c r="KA205" s="532">
        <f t="shared" si="220"/>
        <v>0</v>
      </c>
      <c r="KB205" s="532">
        <f t="shared" si="221"/>
        <v>0</v>
      </c>
      <c r="KC205" s="532">
        <f t="shared" si="222"/>
        <v>0</v>
      </c>
      <c r="KD205" s="532">
        <f t="shared" si="223"/>
        <v>0</v>
      </c>
      <c r="KE205" s="532">
        <f t="shared" si="224"/>
        <v>0</v>
      </c>
      <c r="KF205" s="532">
        <f t="shared" si="225"/>
        <v>0</v>
      </c>
      <c r="KG205" s="532">
        <f t="shared" si="226"/>
        <v>0</v>
      </c>
      <c r="KH205" s="532">
        <f t="shared" si="227"/>
        <v>0</v>
      </c>
      <c r="KI205" s="532">
        <f t="shared" si="228"/>
        <v>0</v>
      </c>
      <c r="KJ205" s="532">
        <f t="shared" si="229"/>
        <v>0</v>
      </c>
      <c r="KK205" s="532">
        <f t="shared" si="230"/>
        <v>0</v>
      </c>
      <c r="KL205" s="532">
        <f t="shared" si="231"/>
        <v>0</v>
      </c>
      <c r="KN205" s="533">
        <f>IF(EXACT(A205,LCI!A47),LCI!R47,-1*10^6)</f>
        <v>0</v>
      </c>
      <c r="KO205" s="533">
        <f t="shared" si="232"/>
        <v>0</v>
      </c>
      <c r="KP205" s="533">
        <f t="shared" si="233"/>
        <v>0</v>
      </c>
      <c r="KQ205" s="533">
        <f t="shared" si="234"/>
        <v>0</v>
      </c>
      <c r="KR205" s="533">
        <f t="shared" si="235"/>
        <v>0</v>
      </c>
      <c r="KS205" s="533">
        <f t="shared" si="236"/>
        <v>0</v>
      </c>
      <c r="KT205" s="533">
        <f t="shared" si="237"/>
        <v>0</v>
      </c>
      <c r="KU205" s="533">
        <f t="shared" si="238"/>
        <v>0</v>
      </c>
      <c r="KV205" s="533">
        <f t="shared" si="239"/>
        <v>0</v>
      </c>
      <c r="KW205" s="533">
        <f t="shared" si="240"/>
        <v>0</v>
      </c>
      <c r="KX205" s="533">
        <f t="shared" si="241"/>
        <v>0</v>
      </c>
      <c r="KY205" s="533">
        <f t="shared" si="242"/>
        <v>0</v>
      </c>
      <c r="KZ205" s="533">
        <f t="shared" si="243"/>
        <v>0</v>
      </c>
      <c r="LA205" s="533">
        <f t="shared" si="244"/>
        <v>0</v>
      </c>
      <c r="LB205" s="533">
        <f t="shared" si="245"/>
        <v>0</v>
      </c>
      <c r="LC205" s="533">
        <f t="shared" si="246"/>
        <v>0</v>
      </c>
      <c r="LD205" s="533">
        <f t="shared" si="247"/>
        <v>0</v>
      </c>
      <c r="LE205" s="533">
        <f t="shared" si="248"/>
        <v>0</v>
      </c>
      <c r="LF205" s="533">
        <f t="shared" si="249"/>
        <v>0</v>
      </c>
      <c r="LG205" s="533">
        <f t="shared" si="250"/>
        <v>0</v>
      </c>
      <c r="LH205" s="533">
        <f t="shared" si="251"/>
        <v>0</v>
      </c>
      <c r="LI205" s="533">
        <f t="shared" si="252"/>
        <v>0</v>
      </c>
    </row>
    <row r="206" spans="1:321" x14ac:dyDescent="0.25">
      <c r="A206" s="14" t="str">
        <f>LCI!A48</f>
        <v>Water, Rain, Blue? (m3/yr)</v>
      </c>
      <c r="B206" s="42">
        <f>B30</f>
        <v>575000</v>
      </c>
      <c r="C206" s="42">
        <f t="shared" ref="C206:P206" si="333">C30</f>
        <v>575000</v>
      </c>
      <c r="D206" s="42">
        <f t="shared" si="333"/>
        <v>650000</v>
      </c>
      <c r="E206" s="42">
        <f t="shared" si="333"/>
        <v>650000</v>
      </c>
      <c r="F206" s="42">
        <f t="shared" si="333"/>
        <v>650000</v>
      </c>
      <c r="G206" s="42">
        <f t="shared" si="333"/>
        <v>0</v>
      </c>
      <c r="H206" s="42">
        <f t="shared" si="333"/>
        <v>0</v>
      </c>
      <c r="I206" s="42">
        <f t="shared" si="333"/>
        <v>0</v>
      </c>
      <c r="J206" s="42">
        <f t="shared" si="333"/>
        <v>464000</v>
      </c>
      <c r="K206" s="42">
        <f t="shared" si="333"/>
        <v>635000</v>
      </c>
      <c r="L206" s="42">
        <f t="shared" si="333"/>
        <v>0</v>
      </c>
      <c r="M206" s="42">
        <f t="shared" si="333"/>
        <v>0</v>
      </c>
      <c r="N206" s="42">
        <f t="shared" si="333"/>
        <v>0</v>
      </c>
      <c r="O206" s="257">
        <f t="shared" si="333"/>
        <v>0</v>
      </c>
      <c r="P206" s="251">
        <f t="shared" si="333"/>
        <v>0</v>
      </c>
      <c r="Q206" s="251"/>
      <c r="R206" s="251"/>
      <c r="S206" s="251"/>
      <c r="T206" s="268"/>
      <c r="U206" s="251"/>
      <c r="V206" s="251"/>
      <c r="X206" s="45">
        <f>IF(EXACT(A206,LCI!A48),LCI!G48,-1*10^6)</f>
        <v>0</v>
      </c>
      <c r="Y206" s="47">
        <f t="shared" si="45"/>
        <v>0</v>
      </c>
      <c r="Z206" s="47">
        <f t="shared" si="46"/>
        <v>0</v>
      </c>
      <c r="AA206" s="47">
        <f t="shared" si="47"/>
        <v>0</v>
      </c>
      <c r="AB206" s="47">
        <f t="shared" si="327"/>
        <v>0</v>
      </c>
      <c r="AC206" s="47">
        <f t="shared" si="328"/>
        <v>0</v>
      </c>
      <c r="AD206" s="47">
        <f t="shared" ref="AD206:AD220" si="334">G206*$X206</f>
        <v>0</v>
      </c>
      <c r="AE206" s="47">
        <f t="shared" ref="AE206:AE220" si="335">H206*$X206</f>
        <v>0</v>
      </c>
      <c r="AF206" s="47">
        <f t="shared" ref="AF206:AF220" si="336">I206*$X206</f>
        <v>0</v>
      </c>
      <c r="AG206" s="47">
        <f t="shared" ref="AG206:AG220" si="337">J206*$X206</f>
        <v>0</v>
      </c>
      <c r="AH206" s="47">
        <f t="shared" ref="AH206:AH220" si="338">K206*$X206</f>
        <v>0</v>
      </c>
      <c r="AI206" s="47">
        <f t="shared" ref="AI206:AI220" si="339">L206*$X206</f>
        <v>0</v>
      </c>
      <c r="AJ206" s="47">
        <f t="shared" ref="AJ206:AJ207" si="340">M206*$X206</f>
        <v>0</v>
      </c>
      <c r="AK206" s="47">
        <f t="shared" si="50"/>
        <v>0</v>
      </c>
      <c r="AL206" s="262">
        <f t="shared" si="51"/>
        <v>0</v>
      </c>
      <c r="AM206" s="260">
        <f t="shared" si="52"/>
        <v>0</v>
      </c>
      <c r="AN206" s="260">
        <f t="shared" si="53"/>
        <v>0</v>
      </c>
      <c r="AO206" s="260">
        <f t="shared" si="54"/>
        <v>0</v>
      </c>
      <c r="AP206" s="260">
        <f t="shared" si="55"/>
        <v>0</v>
      </c>
      <c r="AQ206" s="260">
        <f t="shared" si="56"/>
        <v>0</v>
      </c>
      <c r="AR206" s="260">
        <f t="shared" si="57"/>
        <v>0</v>
      </c>
      <c r="AS206" s="260">
        <f t="shared" si="58"/>
        <v>0</v>
      </c>
      <c r="AU206" s="41">
        <f>IF(EXACT(A206,LCI!A48),LCI!H48,-1*10^6)</f>
        <v>0</v>
      </c>
      <c r="AV206" s="71">
        <f t="shared" si="9"/>
        <v>0</v>
      </c>
      <c r="AW206" s="71">
        <f t="shared" si="10"/>
        <v>0</v>
      </c>
      <c r="AX206" s="71">
        <f t="shared" si="11"/>
        <v>0</v>
      </c>
      <c r="AY206" s="71">
        <f t="shared" si="12"/>
        <v>0</v>
      </c>
      <c r="AZ206" s="71">
        <f t="shared" si="13"/>
        <v>0</v>
      </c>
      <c r="BA206" s="71">
        <f t="shared" ref="BA206:BA220" si="341">G206*$AU206</f>
        <v>0</v>
      </c>
      <c r="BB206" s="71">
        <f t="shared" ref="BB206:BB220" si="342">H206*$AU206</f>
        <v>0</v>
      </c>
      <c r="BC206" s="71">
        <f t="shared" ref="BC206:BC220" si="343">I206*$AU206</f>
        <v>0</v>
      </c>
      <c r="BD206" s="520">
        <f t="shared" ref="BD206:BD220" si="344">J206*$AU206</f>
        <v>0</v>
      </c>
      <c r="BE206" s="521">
        <f t="shared" ref="BE206:BE220" si="345">K206*$AU206</f>
        <v>0</v>
      </c>
      <c r="BF206" s="71">
        <f t="shared" ref="BF206:BF220" si="346">L206*$AU206</f>
        <v>0</v>
      </c>
      <c r="BG206" s="521">
        <f t="shared" ref="BG206:BG207" si="347">M206*$AU206</f>
        <v>0</v>
      </c>
      <c r="BH206" s="529">
        <f t="shared" si="263"/>
        <v>0</v>
      </c>
      <c r="BI206" s="71">
        <f t="shared" si="254"/>
        <v>0</v>
      </c>
      <c r="BJ206" s="71">
        <f t="shared" si="255"/>
        <v>0</v>
      </c>
      <c r="BK206" s="71">
        <f t="shared" si="256"/>
        <v>0</v>
      </c>
      <c r="BL206" s="71">
        <f t="shared" si="257"/>
        <v>0</v>
      </c>
      <c r="BM206" s="71">
        <f t="shared" si="258"/>
        <v>0</v>
      </c>
      <c r="BN206" s="71">
        <f t="shared" si="259"/>
        <v>0</v>
      </c>
      <c r="BO206" s="71">
        <f t="shared" si="260"/>
        <v>0</v>
      </c>
      <c r="BP206" s="71">
        <f t="shared" si="261"/>
        <v>0</v>
      </c>
      <c r="BR206" s="507">
        <f>IF(EXACT(A206,LCI!A48),LCI!I48,-1*10^6)</f>
        <v>0</v>
      </c>
      <c r="BS206" s="507">
        <f t="shared" si="59"/>
        <v>0</v>
      </c>
      <c r="BT206" s="507">
        <f t="shared" si="60"/>
        <v>0</v>
      </c>
      <c r="BU206" s="507">
        <f t="shared" si="60"/>
        <v>0</v>
      </c>
      <c r="BV206" s="507">
        <f t="shared" si="60"/>
        <v>0</v>
      </c>
      <c r="BW206" s="507">
        <f t="shared" si="60"/>
        <v>0</v>
      </c>
      <c r="BX206" s="507">
        <f t="shared" si="60"/>
        <v>0</v>
      </c>
      <c r="BY206" s="507">
        <f t="shared" si="315"/>
        <v>0</v>
      </c>
      <c r="BZ206" s="507">
        <f t="shared" si="280"/>
        <v>0</v>
      </c>
      <c r="CA206" s="507">
        <f t="shared" si="280"/>
        <v>0</v>
      </c>
      <c r="CB206" s="507">
        <f t="shared" si="280"/>
        <v>0</v>
      </c>
      <c r="CC206" s="507">
        <f t="shared" si="280"/>
        <v>0</v>
      </c>
      <c r="CD206" s="507">
        <f t="shared" si="280"/>
        <v>0</v>
      </c>
      <c r="CE206" s="507">
        <f t="shared" si="280"/>
        <v>0</v>
      </c>
      <c r="CF206" s="507">
        <f t="shared" si="281"/>
        <v>0</v>
      </c>
      <c r="CG206" s="507">
        <f t="shared" si="281"/>
        <v>0</v>
      </c>
      <c r="CH206" s="507">
        <f t="shared" si="281"/>
        <v>0</v>
      </c>
      <c r="CI206" s="507">
        <f t="shared" si="281"/>
        <v>0</v>
      </c>
      <c r="CJ206" s="507">
        <f t="shared" si="276"/>
        <v>0</v>
      </c>
      <c r="CK206" s="507">
        <f t="shared" si="61"/>
        <v>0</v>
      </c>
      <c r="CL206" s="507">
        <f t="shared" si="61"/>
        <v>0</v>
      </c>
      <c r="CM206" s="507">
        <f t="shared" si="61"/>
        <v>0</v>
      </c>
      <c r="CO206" s="511">
        <f>IF(EXACT(A206,LCI!A48),LCI!F48,-1*10^6)</f>
        <v>0</v>
      </c>
      <c r="CP206" s="511">
        <f t="shared" si="62"/>
        <v>0</v>
      </c>
      <c r="CQ206" s="511">
        <f t="shared" si="62"/>
        <v>0</v>
      </c>
      <c r="CR206" s="511">
        <f t="shared" si="62"/>
        <v>0</v>
      </c>
      <c r="CS206" s="511">
        <f t="shared" si="62"/>
        <v>0</v>
      </c>
      <c r="CT206" s="511">
        <f t="shared" si="62"/>
        <v>0</v>
      </c>
      <c r="CU206" s="511">
        <f t="shared" si="316"/>
        <v>0</v>
      </c>
      <c r="CV206" s="511">
        <f t="shared" si="282"/>
        <v>0</v>
      </c>
      <c r="CW206" s="511">
        <f t="shared" si="282"/>
        <v>0</v>
      </c>
      <c r="CX206" s="511">
        <f t="shared" si="282"/>
        <v>0</v>
      </c>
      <c r="CY206" s="511">
        <f t="shared" si="282"/>
        <v>0</v>
      </c>
      <c r="CZ206" s="511">
        <f t="shared" si="282"/>
        <v>0</v>
      </c>
      <c r="DA206" s="511">
        <f t="shared" si="282"/>
        <v>0</v>
      </c>
      <c r="DB206" s="511">
        <f t="shared" si="283"/>
        <v>0</v>
      </c>
      <c r="DC206" s="511">
        <f t="shared" si="283"/>
        <v>0</v>
      </c>
      <c r="DD206" s="511">
        <f t="shared" si="283"/>
        <v>0</v>
      </c>
      <c r="DE206" s="511">
        <f t="shared" si="283"/>
        <v>0</v>
      </c>
      <c r="DF206" s="511">
        <f t="shared" si="275"/>
        <v>0</v>
      </c>
      <c r="DG206" s="511">
        <f t="shared" si="63"/>
        <v>0</v>
      </c>
      <c r="DH206" s="511">
        <f t="shared" si="63"/>
        <v>0</v>
      </c>
      <c r="DI206" s="511">
        <f t="shared" si="63"/>
        <v>0</v>
      </c>
      <c r="DJ206" s="511">
        <f t="shared" si="63"/>
        <v>0</v>
      </c>
      <c r="DL206" s="530">
        <f>IF(EXACT(A206,LCI!A48),LCI!J48,-1*10^6)</f>
        <v>0</v>
      </c>
      <c r="DM206" s="530">
        <f t="shared" si="64"/>
        <v>0</v>
      </c>
      <c r="DN206" s="530">
        <f t="shared" si="65"/>
        <v>0</v>
      </c>
      <c r="DO206" s="530">
        <f t="shared" si="66"/>
        <v>0</v>
      </c>
      <c r="DP206" s="530">
        <f t="shared" si="67"/>
        <v>0</v>
      </c>
      <c r="DQ206" s="530">
        <f t="shared" si="68"/>
        <v>0</v>
      </c>
      <c r="DR206" s="530">
        <f t="shared" si="69"/>
        <v>0</v>
      </c>
      <c r="DS206" s="530">
        <f t="shared" si="70"/>
        <v>0</v>
      </c>
      <c r="DT206" s="530">
        <f t="shared" si="71"/>
        <v>0</v>
      </c>
      <c r="DU206" s="530">
        <f t="shared" si="72"/>
        <v>0</v>
      </c>
      <c r="DV206" s="530">
        <f t="shared" si="73"/>
        <v>0</v>
      </c>
      <c r="DW206" s="530">
        <f t="shared" si="74"/>
        <v>0</v>
      </c>
      <c r="DX206" s="530">
        <f t="shared" si="75"/>
        <v>0</v>
      </c>
      <c r="DY206" s="530">
        <f t="shared" si="76"/>
        <v>0</v>
      </c>
      <c r="DZ206" s="530">
        <f t="shared" si="77"/>
        <v>0</v>
      </c>
      <c r="EA206" s="530">
        <f t="shared" si="78"/>
        <v>0</v>
      </c>
      <c r="EB206" s="530">
        <f t="shared" si="79"/>
        <v>0</v>
      </c>
      <c r="EC206" s="530">
        <f t="shared" si="80"/>
        <v>0</v>
      </c>
      <c r="ED206" s="530">
        <f t="shared" si="81"/>
        <v>0</v>
      </c>
      <c r="EE206" s="530">
        <f t="shared" si="82"/>
        <v>0</v>
      </c>
      <c r="EF206" s="530">
        <f t="shared" si="83"/>
        <v>0</v>
      </c>
      <c r="EG206" s="530">
        <f t="shared" si="84"/>
        <v>0</v>
      </c>
      <c r="EI206" s="535">
        <f>IF(EXACT(A206,LCI!A48),LCI!K48,-1*10^6)</f>
        <v>0</v>
      </c>
      <c r="EJ206" s="531">
        <f t="shared" si="85"/>
        <v>0</v>
      </c>
      <c r="EK206" s="536">
        <f t="shared" si="86"/>
        <v>0</v>
      </c>
      <c r="EL206" s="531">
        <f t="shared" si="87"/>
        <v>0</v>
      </c>
      <c r="EM206" s="531">
        <f t="shared" si="88"/>
        <v>0</v>
      </c>
      <c r="EN206" s="531">
        <f t="shared" si="89"/>
        <v>0</v>
      </c>
      <c r="EO206" s="531">
        <f t="shared" si="90"/>
        <v>0</v>
      </c>
      <c r="EP206" s="531">
        <f t="shared" si="91"/>
        <v>0</v>
      </c>
      <c r="EQ206" s="531">
        <f t="shared" si="92"/>
        <v>0</v>
      </c>
      <c r="ER206" s="531">
        <f t="shared" si="93"/>
        <v>0</v>
      </c>
      <c r="ES206" s="531">
        <f t="shared" si="94"/>
        <v>0</v>
      </c>
      <c r="ET206" s="531">
        <f t="shared" si="95"/>
        <v>0</v>
      </c>
      <c r="EU206" s="531">
        <f t="shared" si="96"/>
        <v>0</v>
      </c>
      <c r="EV206" s="531">
        <f t="shared" si="97"/>
        <v>0</v>
      </c>
      <c r="EW206" s="531">
        <f t="shared" si="98"/>
        <v>0</v>
      </c>
      <c r="EX206" s="531">
        <f t="shared" si="99"/>
        <v>0</v>
      </c>
      <c r="EY206" s="531">
        <f t="shared" si="100"/>
        <v>0</v>
      </c>
      <c r="EZ206" s="531">
        <f t="shared" si="101"/>
        <v>0</v>
      </c>
      <c r="FA206" s="531">
        <f t="shared" si="102"/>
        <v>0</v>
      </c>
      <c r="FB206" s="531">
        <f t="shared" si="103"/>
        <v>0</v>
      </c>
      <c r="FC206" s="531">
        <f t="shared" si="104"/>
        <v>0</v>
      </c>
      <c r="FD206" s="531">
        <f t="shared" si="105"/>
        <v>0</v>
      </c>
      <c r="FF206" s="532">
        <f>IF(EXACT(A206,LCI!A48),LCI!L48,-1*10^6)</f>
        <v>0</v>
      </c>
      <c r="FG206" s="532">
        <f t="shared" si="106"/>
        <v>0</v>
      </c>
      <c r="FH206" s="532">
        <f t="shared" si="107"/>
        <v>0</v>
      </c>
      <c r="FI206" s="532">
        <f t="shared" si="108"/>
        <v>0</v>
      </c>
      <c r="FJ206" s="532">
        <f t="shared" si="109"/>
        <v>0</v>
      </c>
      <c r="FK206" s="532">
        <f t="shared" si="110"/>
        <v>0</v>
      </c>
      <c r="FL206" s="532">
        <f t="shared" si="111"/>
        <v>0</v>
      </c>
      <c r="FM206" s="532">
        <f t="shared" si="112"/>
        <v>0</v>
      </c>
      <c r="FN206" s="532">
        <f t="shared" si="113"/>
        <v>0</v>
      </c>
      <c r="FO206" s="532">
        <f t="shared" si="114"/>
        <v>0</v>
      </c>
      <c r="FP206" s="532">
        <f t="shared" si="115"/>
        <v>0</v>
      </c>
      <c r="FQ206" s="532">
        <f t="shared" si="116"/>
        <v>0</v>
      </c>
      <c r="FR206" s="532">
        <f t="shared" si="117"/>
        <v>0</v>
      </c>
      <c r="FS206" s="532">
        <f t="shared" si="118"/>
        <v>0</v>
      </c>
      <c r="FT206" s="532">
        <f t="shared" si="119"/>
        <v>0</v>
      </c>
      <c r="FU206" s="532">
        <f t="shared" si="120"/>
        <v>0</v>
      </c>
      <c r="FV206" s="532">
        <f t="shared" si="121"/>
        <v>0</v>
      </c>
      <c r="FW206" s="532">
        <f t="shared" si="122"/>
        <v>0</v>
      </c>
      <c r="FX206" s="532">
        <f t="shared" si="123"/>
        <v>0</v>
      </c>
      <c r="FY206" s="532">
        <f t="shared" si="124"/>
        <v>0</v>
      </c>
      <c r="FZ206" s="532">
        <f t="shared" si="125"/>
        <v>0</v>
      </c>
      <c r="GA206" s="532">
        <f t="shared" si="126"/>
        <v>0</v>
      </c>
      <c r="GC206" s="533">
        <f>IF(EXACT(A206,LCI!A48),LCI!M48,-1*10^6)</f>
        <v>0</v>
      </c>
      <c r="GD206" s="533">
        <f t="shared" si="127"/>
        <v>0</v>
      </c>
      <c r="GE206" s="533">
        <f t="shared" si="128"/>
        <v>0</v>
      </c>
      <c r="GF206" s="533">
        <f t="shared" si="129"/>
        <v>0</v>
      </c>
      <c r="GG206" s="533">
        <f t="shared" si="130"/>
        <v>0</v>
      </c>
      <c r="GH206" s="533">
        <f t="shared" si="131"/>
        <v>0</v>
      </c>
      <c r="GI206" s="533">
        <f t="shared" si="132"/>
        <v>0</v>
      </c>
      <c r="GJ206" s="533">
        <f t="shared" si="133"/>
        <v>0</v>
      </c>
      <c r="GK206" s="533">
        <f t="shared" si="134"/>
        <v>0</v>
      </c>
      <c r="GL206" s="533">
        <f t="shared" si="135"/>
        <v>0</v>
      </c>
      <c r="GM206" s="533">
        <f t="shared" si="136"/>
        <v>0</v>
      </c>
      <c r="GN206" s="533">
        <f t="shared" si="137"/>
        <v>0</v>
      </c>
      <c r="GO206" s="533">
        <f t="shared" si="138"/>
        <v>0</v>
      </c>
      <c r="GP206" s="533">
        <f t="shared" si="139"/>
        <v>0</v>
      </c>
      <c r="GQ206" s="533">
        <f t="shared" si="140"/>
        <v>0</v>
      </c>
      <c r="GR206" s="533">
        <f t="shared" si="141"/>
        <v>0</v>
      </c>
      <c r="GS206" s="533">
        <f t="shared" si="142"/>
        <v>0</v>
      </c>
      <c r="GT206" s="533">
        <f t="shared" si="143"/>
        <v>0</v>
      </c>
      <c r="GU206" s="533">
        <f t="shared" si="144"/>
        <v>0</v>
      </c>
      <c r="GV206" s="533">
        <f t="shared" si="145"/>
        <v>0</v>
      </c>
      <c r="GW206" s="533">
        <f t="shared" si="146"/>
        <v>0</v>
      </c>
      <c r="GX206" s="533">
        <f t="shared" si="147"/>
        <v>0</v>
      </c>
      <c r="GZ206" s="511">
        <f>IF(EXACT(A206,LCI!A48),LCI!N48,-1*10^6)</f>
        <v>0</v>
      </c>
      <c r="HA206" s="511">
        <f t="shared" si="148"/>
        <v>0</v>
      </c>
      <c r="HB206" s="511">
        <f t="shared" si="149"/>
        <v>0</v>
      </c>
      <c r="HC206" s="511">
        <f t="shared" si="150"/>
        <v>0</v>
      </c>
      <c r="HD206" s="511">
        <f t="shared" si="151"/>
        <v>0</v>
      </c>
      <c r="HE206" s="511">
        <f t="shared" si="152"/>
        <v>0</v>
      </c>
      <c r="HF206" s="511">
        <f t="shared" si="153"/>
        <v>0</v>
      </c>
      <c r="HG206" s="511">
        <f t="shared" si="154"/>
        <v>0</v>
      </c>
      <c r="HH206" s="511">
        <f t="shared" si="155"/>
        <v>0</v>
      </c>
      <c r="HI206" s="511">
        <f t="shared" si="156"/>
        <v>0</v>
      </c>
      <c r="HJ206" s="511">
        <f t="shared" si="157"/>
        <v>0</v>
      </c>
      <c r="HK206" s="511">
        <f t="shared" si="158"/>
        <v>0</v>
      </c>
      <c r="HL206" s="511">
        <f t="shared" si="159"/>
        <v>0</v>
      </c>
      <c r="HM206" s="511">
        <f t="shared" si="160"/>
        <v>0</v>
      </c>
      <c r="HN206" s="511">
        <f t="shared" si="161"/>
        <v>0</v>
      </c>
      <c r="HO206" s="511">
        <f t="shared" si="162"/>
        <v>0</v>
      </c>
      <c r="HP206" s="511">
        <f t="shared" si="163"/>
        <v>0</v>
      </c>
      <c r="HQ206" s="511">
        <f t="shared" si="164"/>
        <v>0</v>
      </c>
      <c r="HR206" s="511">
        <f t="shared" si="165"/>
        <v>0</v>
      </c>
      <c r="HS206" s="511">
        <f t="shared" si="166"/>
        <v>0</v>
      </c>
      <c r="HT206" s="511">
        <f t="shared" si="167"/>
        <v>0</v>
      </c>
      <c r="HU206" s="511">
        <f t="shared" si="168"/>
        <v>0</v>
      </c>
      <c r="HW206" s="534">
        <f>IF(EXACT(A206,LCI!A48),LCI!O48,-1*10^6)</f>
        <v>0</v>
      </c>
      <c r="HX206" s="534">
        <f t="shared" si="169"/>
        <v>0</v>
      </c>
      <c r="HY206" s="534">
        <f t="shared" si="170"/>
        <v>0</v>
      </c>
      <c r="HZ206" s="534">
        <f t="shared" si="171"/>
        <v>0</v>
      </c>
      <c r="IA206" s="534">
        <f t="shared" si="172"/>
        <v>0</v>
      </c>
      <c r="IB206" s="534">
        <f t="shared" si="173"/>
        <v>0</v>
      </c>
      <c r="IC206" s="534">
        <f t="shared" si="174"/>
        <v>0</v>
      </c>
      <c r="ID206" s="534">
        <f t="shared" si="175"/>
        <v>0</v>
      </c>
      <c r="IE206" s="534">
        <f t="shared" si="176"/>
        <v>0</v>
      </c>
      <c r="IF206" s="534">
        <f t="shared" si="177"/>
        <v>0</v>
      </c>
      <c r="IG206" s="534">
        <f t="shared" si="178"/>
        <v>0</v>
      </c>
      <c r="IH206" s="534">
        <f t="shared" si="179"/>
        <v>0</v>
      </c>
      <c r="II206" s="534">
        <f t="shared" si="180"/>
        <v>0</v>
      </c>
      <c r="IJ206" s="534">
        <f t="shared" si="181"/>
        <v>0</v>
      </c>
      <c r="IK206" s="534">
        <f t="shared" si="182"/>
        <v>0</v>
      </c>
      <c r="IL206" s="534">
        <f t="shared" si="183"/>
        <v>0</v>
      </c>
      <c r="IM206" s="534">
        <f t="shared" si="184"/>
        <v>0</v>
      </c>
      <c r="IN206" s="534">
        <f t="shared" si="185"/>
        <v>0</v>
      </c>
      <c r="IO206" s="534">
        <f t="shared" si="186"/>
        <v>0</v>
      </c>
      <c r="IP206" s="534">
        <f t="shared" si="187"/>
        <v>0</v>
      </c>
      <c r="IQ206" s="534">
        <f t="shared" si="188"/>
        <v>0</v>
      </c>
      <c r="IR206" s="534">
        <f t="shared" si="189"/>
        <v>0</v>
      </c>
      <c r="IT206" s="531">
        <f>IF(EXACT(A206,LCI!A48),LCI!P48,-1*10^6)</f>
        <v>0</v>
      </c>
      <c r="IU206" s="531">
        <f t="shared" si="190"/>
        <v>0</v>
      </c>
      <c r="IV206" s="531">
        <f t="shared" si="191"/>
        <v>0</v>
      </c>
      <c r="IW206" s="531">
        <f t="shared" si="192"/>
        <v>0</v>
      </c>
      <c r="IX206" s="531">
        <f t="shared" si="193"/>
        <v>0</v>
      </c>
      <c r="IY206" s="531">
        <f t="shared" si="194"/>
        <v>0</v>
      </c>
      <c r="IZ206" s="531">
        <f t="shared" si="195"/>
        <v>0</v>
      </c>
      <c r="JA206" s="531">
        <f t="shared" si="196"/>
        <v>0</v>
      </c>
      <c r="JB206" s="531">
        <f t="shared" si="197"/>
        <v>0</v>
      </c>
      <c r="JC206" s="531">
        <f t="shared" si="198"/>
        <v>0</v>
      </c>
      <c r="JD206" s="531">
        <f t="shared" si="199"/>
        <v>0</v>
      </c>
      <c r="JE206" s="531">
        <f t="shared" si="200"/>
        <v>0</v>
      </c>
      <c r="JF206" s="531">
        <f t="shared" si="201"/>
        <v>0</v>
      </c>
      <c r="JG206" s="531">
        <f t="shared" si="202"/>
        <v>0</v>
      </c>
      <c r="JH206" s="531">
        <f t="shared" si="203"/>
        <v>0</v>
      </c>
      <c r="JI206" s="531">
        <f t="shared" si="204"/>
        <v>0</v>
      </c>
      <c r="JJ206" s="531">
        <f t="shared" si="205"/>
        <v>0</v>
      </c>
      <c r="JK206" s="531">
        <f t="shared" si="206"/>
        <v>0</v>
      </c>
      <c r="JL206" s="531">
        <f t="shared" si="207"/>
        <v>0</v>
      </c>
      <c r="JM206" s="531">
        <f t="shared" si="208"/>
        <v>0</v>
      </c>
      <c r="JN206" s="531">
        <f t="shared" si="209"/>
        <v>0</v>
      </c>
      <c r="JO206" s="531">
        <f t="shared" si="210"/>
        <v>0</v>
      </c>
      <c r="JQ206" s="532">
        <f>IF(EXACT(A206,LCI!A48),LCI!Q48,-1*10^6)</f>
        <v>0</v>
      </c>
      <c r="JR206" s="532">
        <f t="shared" si="211"/>
        <v>0</v>
      </c>
      <c r="JS206" s="532">
        <f t="shared" si="212"/>
        <v>0</v>
      </c>
      <c r="JT206" s="532">
        <f t="shared" si="213"/>
        <v>0</v>
      </c>
      <c r="JU206" s="532">
        <f t="shared" si="214"/>
        <v>0</v>
      </c>
      <c r="JV206" s="532">
        <f t="shared" si="215"/>
        <v>0</v>
      </c>
      <c r="JW206" s="532">
        <f t="shared" si="216"/>
        <v>0</v>
      </c>
      <c r="JX206" s="532">
        <f t="shared" si="217"/>
        <v>0</v>
      </c>
      <c r="JY206" s="532">
        <f t="shared" si="218"/>
        <v>0</v>
      </c>
      <c r="JZ206" s="532">
        <f t="shared" si="219"/>
        <v>0</v>
      </c>
      <c r="KA206" s="532">
        <f t="shared" si="220"/>
        <v>0</v>
      </c>
      <c r="KB206" s="532">
        <f t="shared" si="221"/>
        <v>0</v>
      </c>
      <c r="KC206" s="532">
        <f t="shared" si="222"/>
        <v>0</v>
      </c>
      <c r="KD206" s="532">
        <f t="shared" si="223"/>
        <v>0</v>
      </c>
      <c r="KE206" s="532">
        <f t="shared" si="224"/>
        <v>0</v>
      </c>
      <c r="KF206" s="532">
        <f t="shared" si="225"/>
        <v>0</v>
      </c>
      <c r="KG206" s="532">
        <f t="shared" si="226"/>
        <v>0</v>
      </c>
      <c r="KH206" s="532">
        <f t="shared" si="227"/>
        <v>0</v>
      </c>
      <c r="KI206" s="532">
        <f t="shared" si="228"/>
        <v>0</v>
      </c>
      <c r="KJ206" s="532">
        <f t="shared" si="229"/>
        <v>0</v>
      </c>
      <c r="KK206" s="532">
        <f t="shared" si="230"/>
        <v>0</v>
      </c>
      <c r="KL206" s="532">
        <f t="shared" si="231"/>
        <v>0</v>
      </c>
      <c r="KN206" s="533">
        <f>IF(EXACT(A206,LCI!A48),LCI!R48,-1*10^6)</f>
        <v>0</v>
      </c>
      <c r="KO206" s="533">
        <f t="shared" si="232"/>
        <v>0</v>
      </c>
      <c r="KP206" s="533">
        <f t="shared" si="233"/>
        <v>0</v>
      </c>
      <c r="KQ206" s="533">
        <f t="shared" si="234"/>
        <v>0</v>
      </c>
      <c r="KR206" s="533">
        <f t="shared" si="235"/>
        <v>0</v>
      </c>
      <c r="KS206" s="533">
        <f t="shared" si="236"/>
        <v>0</v>
      </c>
      <c r="KT206" s="533">
        <f t="shared" si="237"/>
        <v>0</v>
      </c>
      <c r="KU206" s="533">
        <f t="shared" si="238"/>
        <v>0</v>
      </c>
      <c r="KV206" s="533">
        <f t="shared" si="239"/>
        <v>0</v>
      </c>
      <c r="KW206" s="533">
        <f t="shared" si="240"/>
        <v>0</v>
      </c>
      <c r="KX206" s="533">
        <f t="shared" si="241"/>
        <v>0</v>
      </c>
      <c r="KY206" s="533">
        <f t="shared" si="242"/>
        <v>0</v>
      </c>
      <c r="KZ206" s="533">
        <f t="shared" si="243"/>
        <v>0</v>
      </c>
      <c r="LA206" s="533">
        <f t="shared" si="244"/>
        <v>0</v>
      </c>
      <c r="LB206" s="533">
        <f t="shared" si="245"/>
        <v>0</v>
      </c>
      <c r="LC206" s="533">
        <f t="shared" si="246"/>
        <v>0</v>
      </c>
      <c r="LD206" s="533">
        <f t="shared" si="247"/>
        <v>0</v>
      </c>
      <c r="LE206" s="533">
        <f t="shared" si="248"/>
        <v>0</v>
      </c>
      <c r="LF206" s="533">
        <f t="shared" si="249"/>
        <v>0</v>
      </c>
      <c r="LG206" s="533">
        <f t="shared" si="250"/>
        <v>0</v>
      </c>
      <c r="LH206" s="533">
        <f t="shared" si="251"/>
        <v>0</v>
      </c>
      <c r="LI206" s="533">
        <f t="shared" si="252"/>
        <v>0</v>
      </c>
    </row>
    <row r="207" spans="1:321" x14ac:dyDescent="0.25">
      <c r="A207" s="14" t="str">
        <f>LCI!A49</f>
        <v>Water, Saline (m3/yr)</v>
      </c>
      <c r="B207" s="42">
        <f>B31</f>
        <v>0</v>
      </c>
      <c r="C207" s="42">
        <f t="shared" ref="C207:P207" si="348">C31</f>
        <v>0</v>
      </c>
      <c r="D207" s="42">
        <f t="shared" si="348"/>
        <v>0</v>
      </c>
      <c r="E207" s="42">
        <f t="shared" si="348"/>
        <v>0</v>
      </c>
      <c r="F207" s="42">
        <f t="shared" si="348"/>
        <v>0</v>
      </c>
      <c r="G207" s="42">
        <f t="shared" si="348"/>
        <v>0</v>
      </c>
      <c r="H207" s="42">
        <f t="shared" si="348"/>
        <v>0</v>
      </c>
      <c r="I207" s="42">
        <f t="shared" si="348"/>
        <v>0</v>
      </c>
      <c r="J207" s="42">
        <f t="shared" si="348"/>
        <v>0</v>
      </c>
      <c r="K207" s="42">
        <f t="shared" si="348"/>
        <v>0</v>
      </c>
      <c r="L207" s="42">
        <f t="shared" si="348"/>
        <v>0</v>
      </c>
      <c r="M207" s="42">
        <f t="shared" si="348"/>
        <v>9242983.7837837841</v>
      </c>
      <c r="N207" s="42">
        <f t="shared" si="348"/>
        <v>9242983.7837837841</v>
      </c>
      <c r="O207" s="257">
        <f t="shared" si="348"/>
        <v>0</v>
      </c>
      <c r="P207" s="251">
        <f t="shared" si="348"/>
        <v>0</v>
      </c>
      <c r="Q207" s="251"/>
      <c r="R207" s="251"/>
      <c r="S207" s="251"/>
      <c r="T207" s="268"/>
      <c r="U207" s="251"/>
      <c r="V207" s="251"/>
      <c r="X207" s="45">
        <f>IF(EXACT(A207,LCI!A49),LCI!G49,-1*10^6)</f>
        <v>0</v>
      </c>
      <c r="Y207" s="47">
        <f t="shared" si="45"/>
        <v>0</v>
      </c>
      <c r="Z207" s="47">
        <f t="shared" si="46"/>
        <v>0</v>
      </c>
      <c r="AA207" s="47">
        <f t="shared" si="47"/>
        <v>0</v>
      </c>
      <c r="AB207" s="47">
        <f t="shared" si="327"/>
        <v>0</v>
      </c>
      <c r="AC207" s="47">
        <f t="shared" si="328"/>
        <v>0</v>
      </c>
      <c r="AD207" s="47">
        <f t="shared" si="334"/>
        <v>0</v>
      </c>
      <c r="AE207" s="47">
        <f t="shared" si="335"/>
        <v>0</v>
      </c>
      <c r="AF207" s="47">
        <f t="shared" si="336"/>
        <v>0</v>
      </c>
      <c r="AG207" s="47">
        <f t="shared" si="337"/>
        <v>0</v>
      </c>
      <c r="AH207" s="47">
        <f t="shared" si="338"/>
        <v>0</v>
      </c>
      <c r="AI207" s="47">
        <f t="shared" si="339"/>
        <v>0</v>
      </c>
      <c r="AJ207" s="47">
        <f t="shared" si="340"/>
        <v>0</v>
      </c>
      <c r="AK207" s="47">
        <f t="shared" si="50"/>
        <v>0</v>
      </c>
      <c r="AL207" s="262">
        <f t="shared" si="51"/>
        <v>0</v>
      </c>
      <c r="AM207" s="260">
        <f t="shared" si="52"/>
        <v>0</v>
      </c>
      <c r="AN207" s="260">
        <f t="shared" si="53"/>
        <v>0</v>
      </c>
      <c r="AO207" s="260">
        <f t="shared" si="54"/>
        <v>0</v>
      </c>
      <c r="AP207" s="260">
        <f t="shared" si="55"/>
        <v>0</v>
      </c>
      <c r="AQ207" s="260">
        <f t="shared" si="56"/>
        <v>0</v>
      </c>
      <c r="AR207" s="260">
        <f t="shared" si="57"/>
        <v>0</v>
      </c>
      <c r="AS207" s="260">
        <f t="shared" si="58"/>
        <v>0</v>
      </c>
      <c r="AU207" s="41">
        <f>IF(EXACT(A207,LCI!A49),LCI!H49,-1*10^6)</f>
        <v>0</v>
      </c>
      <c r="AV207" s="71">
        <f t="shared" si="9"/>
        <v>0</v>
      </c>
      <c r="AW207" s="71">
        <f t="shared" si="10"/>
        <v>0</v>
      </c>
      <c r="AX207" s="71">
        <f t="shared" si="11"/>
        <v>0</v>
      </c>
      <c r="AY207" s="71">
        <f t="shared" si="12"/>
        <v>0</v>
      </c>
      <c r="AZ207" s="71">
        <f t="shared" si="13"/>
        <v>0</v>
      </c>
      <c r="BA207" s="71">
        <f t="shared" si="341"/>
        <v>0</v>
      </c>
      <c r="BB207" s="71">
        <f t="shared" si="342"/>
        <v>0</v>
      </c>
      <c r="BC207" s="71">
        <f t="shared" si="343"/>
        <v>0</v>
      </c>
      <c r="BD207" s="520">
        <f t="shared" si="344"/>
        <v>0</v>
      </c>
      <c r="BE207" s="521">
        <f t="shared" si="345"/>
        <v>0</v>
      </c>
      <c r="BF207" s="71">
        <f t="shared" si="346"/>
        <v>0</v>
      </c>
      <c r="BG207" s="521">
        <f t="shared" si="347"/>
        <v>0</v>
      </c>
      <c r="BH207" s="529">
        <f t="shared" si="263"/>
        <v>0</v>
      </c>
      <c r="BI207" s="71">
        <f t="shared" si="254"/>
        <v>0</v>
      </c>
      <c r="BJ207" s="71">
        <f t="shared" si="255"/>
        <v>0</v>
      </c>
      <c r="BK207" s="71">
        <f t="shared" si="256"/>
        <v>0</v>
      </c>
      <c r="BL207" s="71">
        <f t="shared" si="257"/>
        <v>0</v>
      </c>
      <c r="BM207" s="71">
        <f t="shared" si="258"/>
        <v>0</v>
      </c>
      <c r="BN207" s="71">
        <f t="shared" si="259"/>
        <v>0</v>
      </c>
      <c r="BO207" s="71">
        <f t="shared" si="260"/>
        <v>0</v>
      </c>
      <c r="BP207" s="71">
        <f t="shared" si="261"/>
        <v>0</v>
      </c>
      <c r="BR207" s="507">
        <f>IF(EXACT(A207,LCI!A49),LCI!I49,-1*10^6)</f>
        <v>0</v>
      </c>
      <c r="BS207" s="507">
        <f t="shared" si="59"/>
        <v>0</v>
      </c>
      <c r="BT207" s="507">
        <f t="shared" si="60"/>
        <v>0</v>
      </c>
      <c r="BU207" s="507">
        <f t="shared" si="60"/>
        <v>0</v>
      </c>
      <c r="BV207" s="507">
        <f t="shared" si="60"/>
        <v>0</v>
      </c>
      <c r="BW207" s="507">
        <f t="shared" si="60"/>
        <v>0</v>
      </c>
      <c r="BX207" s="507">
        <f t="shared" si="60"/>
        <v>0</v>
      </c>
      <c r="BY207" s="507">
        <f t="shared" si="315"/>
        <v>0</v>
      </c>
      <c r="BZ207" s="507">
        <f t="shared" si="280"/>
        <v>0</v>
      </c>
      <c r="CA207" s="507">
        <f t="shared" si="280"/>
        <v>0</v>
      </c>
      <c r="CB207" s="507">
        <f t="shared" si="280"/>
        <v>0</v>
      </c>
      <c r="CC207" s="507">
        <f t="shared" si="280"/>
        <v>0</v>
      </c>
      <c r="CD207" s="507">
        <f t="shared" si="280"/>
        <v>0</v>
      </c>
      <c r="CE207" s="507">
        <f t="shared" si="280"/>
        <v>0</v>
      </c>
      <c r="CF207" s="507">
        <f t="shared" si="281"/>
        <v>0</v>
      </c>
      <c r="CG207" s="507">
        <f t="shared" si="281"/>
        <v>0</v>
      </c>
      <c r="CH207" s="507">
        <f t="shared" si="281"/>
        <v>0</v>
      </c>
      <c r="CI207" s="507">
        <f t="shared" si="281"/>
        <v>0</v>
      </c>
      <c r="CJ207" s="507">
        <f t="shared" si="276"/>
        <v>0</v>
      </c>
      <c r="CK207" s="507">
        <f t="shared" si="61"/>
        <v>0</v>
      </c>
      <c r="CL207" s="507">
        <f t="shared" si="61"/>
        <v>0</v>
      </c>
      <c r="CM207" s="507">
        <f t="shared" si="61"/>
        <v>0</v>
      </c>
      <c r="CO207" s="511">
        <f>IF(EXACT(A207,LCI!A49),LCI!F49,-1*10^6)</f>
        <v>0</v>
      </c>
      <c r="CP207" s="511">
        <f t="shared" si="62"/>
        <v>0</v>
      </c>
      <c r="CQ207" s="511">
        <f t="shared" si="62"/>
        <v>0</v>
      </c>
      <c r="CR207" s="511">
        <f t="shared" si="62"/>
        <v>0</v>
      </c>
      <c r="CS207" s="511">
        <f t="shared" si="62"/>
        <v>0</v>
      </c>
      <c r="CT207" s="511">
        <f t="shared" si="62"/>
        <v>0</v>
      </c>
      <c r="CU207" s="511">
        <f t="shared" si="316"/>
        <v>0</v>
      </c>
      <c r="CV207" s="511">
        <f t="shared" si="282"/>
        <v>0</v>
      </c>
      <c r="CW207" s="511">
        <f t="shared" si="282"/>
        <v>0</v>
      </c>
      <c r="CX207" s="511">
        <f t="shared" si="282"/>
        <v>0</v>
      </c>
      <c r="CY207" s="511">
        <f t="shared" si="282"/>
        <v>0</v>
      </c>
      <c r="CZ207" s="511">
        <f t="shared" si="282"/>
        <v>0</v>
      </c>
      <c r="DA207" s="511">
        <f t="shared" si="282"/>
        <v>0</v>
      </c>
      <c r="DB207" s="511">
        <f t="shared" si="283"/>
        <v>0</v>
      </c>
      <c r="DC207" s="511">
        <f t="shared" si="283"/>
        <v>0</v>
      </c>
      <c r="DD207" s="511">
        <f t="shared" si="283"/>
        <v>0</v>
      </c>
      <c r="DE207" s="511">
        <f t="shared" si="283"/>
        <v>0</v>
      </c>
      <c r="DF207" s="511">
        <f t="shared" si="275"/>
        <v>0</v>
      </c>
      <c r="DG207" s="511">
        <f t="shared" si="63"/>
        <v>0</v>
      </c>
      <c r="DH207" s="511">
        <f t="shared" si="63"/>
        <v>0</v>
      </c>
      <c r="DI207" s="511">
        <f t="shared" si="63"/>
        <v>0</v>
      </c>
      <c r="DJ207" s="511">
        <f t="shared" si="63"/>
        <v>0</v>
      </c>
      <c r="DL207" s="530">
        <f>IF(EXACT(A207,LCI!A49),LCI!J49,-1*10^6)</f>
        <v>0</v>
      </c>
      <c r="DM207" s="530">
        <f t="shared" si="64"/>
        <v>0</v>
      </c>
      <c r="DN207" s="530">
        <f t="shared" si="65"/>
        <v>0</v>
      </c>
      <c r="DO207" s="530">
        <f t="shared" si="66"/>
        <v>0</v>
      </c>
      <c r="DP207" s="530">
        <f t="shared" si="67"/>
        <v>0</v>
      </c>
      <c r="DQ207" s="530">
        <f t="shared" si="68"/>
        <v>0</v>
      </c>
      <c r="DR207" s="530">
        <f t="shared" si="69"/>
        <v>0</v>
      </c>
      <c r="DS207" s="530">
        <f t="shared" si="70"/>
        <v>0</v>
      </c>
      <c r="DT207" s="530">
        <f t="shared" si="71"/>
        <v>0</v>
      </c>
      <c r="DU207" s="530">
        <f t="shared" si="72"/>
        <v>0</v>
      </c>
      <c r="DV207" s="530">
        <f t="shared" si="73"/>
        <v>0</v>
      </c>
      <c r="DW207" s="530">
        <f t="shared" si="74"/>
        <v>0</v>
      </c>
      <c r="DX207" s="530">
        <f t="shared" si="75"/>
        <v>0</v>
      </c>
      <c r="DY207" s="530">
        <f t="shared" si="76"/>
        <v>0</v>
      </c>
      <c r="DZ207" s="530">
        <f t="shared" si="77"/>
        <v>0</v>
      </c>
      <c r="EA207" s="530">
        <f t="shared" si="78"/>
        <v>0</v>
      </c>
      <c r="EB207" s="530">
        <f t="shared" si="79"/>
        <v>0</v>
      </c>
      <c r="EC207" s="530">
        <f t="shared" si="80"/>
        <v>0</v>
      </c>
      <c r="ED207" s="530">
        <f t="shared" si="81"/>
        <v>0</v>
      </c>
      <c r="EE207" s="530">
        <f t="shared" si="82"/>
        <v>0</v>
      </c>
      <c r="EF207" s="530">
        <f t="shared" si="83"/>
        <v>0</v>
      </c>
      <c r="EG207" s="530">
        <f t="shared" si="84"/>
        <v>0</v>
      </c>
      <c r="EI207" s="535">
        <f>IF(EXACT(A207,LCI!A49),LCI!K49,-1*10^6)</f>
        <v>0</v>
      </c>
      <c r="EJ207" s="531">
        <f t="shared" si="85"/>
        <v>0</v>
      </c>
      <c r="EK207" s="536">
        <f t="shared" si="86"/>
        <v>0</v>
      </c>
      <c r="EL207" s="531">
        <f t="shared" si="87"/>
        <v>0</v>
      </c>
      <c r="EM207" s="531">
        <f t="shared" si="88"/>
        <v>0</v>
      </c>
      <c r="EN207" s="531">
        <f t="shared" si="89"/>
        <v>0</v>
      </c>
      <c r="EO207" s="531">
        <f t="shared" si="90"/>
        <v>0</v>
      </c>
      <c r="EP207" s="531">
        <f t="shared" si="91"/>
        <v>0</v>
      </c>
      <c r="EQ207" s="531">
        <f t="shared" si="92"/>
        <v>0</v>
      </c>
      <c r="ER207" s="531">
        <f t="shared" si="93"/>
        <v>0</v>
      </c>
      <c r="ES207" s="531">
        <f t="shared" si="94"/>
        <v>0</v>
      </c>
      <c r="ET207" s="531">
        <f t="shared" si="95"/>
        <v>0</v>
      </c>
      <c r="EU207" s="531">
        <f t="shared" si="96"/>
        <v>0</v>
      </c>
      <c r="EV207" s="531">
        <f t="shared" si="97"/>
        <v>0</v>
      </c>
      <c r="EW207" s="531">
        <f t="shared" si="98"/>
        <v>0</v>
      </c>
      <c r="EX207" s="531">
        <f t="shared" si="99"/>
        <v>0</v>
      </c>
      <c r="EY207" s="531">
        <f t="shared" si="100"/>
        <v>0</v>
      </c>
      <c r="EZ207" s="531">
        <f t="shared" si="101"/>
        <v>0</v>
      </c>
      <c r="FA207" s="531">
        <f t="shared" si="102"/>
        <v>0</v>
      </c>
      <c r="FB207" s="531">
        <f t="shared" si="103"/>
        <v>0</v>
      </c>
      <c r="FC207" s="531">
        <f t="shared" si="104"/>
        <v>0</v>
      </c>
      <c r="FD207" s="531">
        <f t="shared" si="105"/>
        <v>0</v>
      </c>
      <c r="FF207" s="532">
        <f>IF(EXACT(A207,LCI!A49),LCI!L49,-1*10^6)</f>
        <v>0</v>
      </c>
      <c r="FG207" s="532">
        <f t="shared" si="106"/>
        <v>0</v>
      </c>
      <c r="FH207" s="532">
        <f t="shared" si="107"/>
        <v>0</v>
      </c>
      <c r="FI207" s="532">
        <f t="shared" si="108"/>
        <v>0</v>
      </c>
      <c r="FJ207" s="532">
        <f t="shared" si="109"/>
        <v>0</v>
      </c>
      <c r="FK207" s="532">
        <f t="shared" si="110"/>
        <v>0</v>
      </c>
      <c r="FL207" s="532">
        <f t="shared" si="111"/>
        <v>0</v>
      </c>
      <c r="FM207" s="532">
        <f t="shared" si="112"/>
        <v>0</v>
      </c>
      <c r="FN207" s="532">
        <f t="shared" si="113"/>
        <v>0</v>
      </c>
      <c r="FO207" s="532">
        <f t="shared" si="114"/>
        <v>0</v>
      </c>
      <c r="FP207" s="532">
        <f t="shared" si="115"/>
        <v>0</v>
      </c>
      <c r="FQ207" s="532">
        <f t="shared" si="116"/>
        <v>0</v>
      </c>
      <c r="FR207" s="532">
        <f t="shared" si="117"/>
        <v>0</v>
      </c>
      <c r="FS207" s="532">
        <f t="shared" si="118"/>
        <v>0</v>
      </c>
      <c r="FT207" s="532">
        <f t="shared" si="119"/>
        <v>0</v>
      </c>
      <c r="FU207" s="532">
        <f t="shared" si="120"/>
        <v>0</v>
      </c>
      <c r="FV207" s="532">
        <f t="shared" si="121"/>
        <v>0</v>
      </c>
      <c r="FW207" s="532">
        <f t="shared" si="122"/>
        <v>0</v>
      </c>
      <c r="FX207" s="532">
        <f t="shared" si="123"/>
        <v>0</v>
      </c>
      <c r="FY207" s="532">
        <f t="shared" si="124"/>
        <v>0</v>
      </c>
      <c r="FZ207" s="532">
        <f t="shared" si="125"/>
        <v>0</v>
      </c>
      <c r="GA207" s="532">
        <f t="shared" si="126"/>
        <v>0</v>
      </c>
      <c r="GC207" s="533">
        <f>IF(EXACT(A207,LCI!A49),LCI!M49,-1*10^6)</f>
        <v>0</v>
      </c>
      <c r="GD207" s="533">
        <f t="shared" si="127"/>
        <v>0</v>
      </c>
      <c r="GE207" s="533">
        <f t="shared" si="128"/>
        <v>0</v>
      </c>
      <c r="GF207" s="533">
        <f t="shared" si="129"/>
        <v>0</v>
      </c>
      <c r="GG207" s="533">
        <f t="shared" si="130"/>
        <v>0</v>
      </c>
      <c r="GH207" s="533">
        <f t="shared" si="131"/>
        <v>0</v>
      </c>
      <c r="GI207" s="533">
        <f t="shared" si="132"/>
        <v>0</v>
      </c>
      <c r="GJ207" s="533">
        <f t="shared" si="133"/>
        <v>0</v>
      </c>
      <c r="GK207" s="533">
        <f t="shared" si="134"/>
        <v>0</v>
      </c>
      <c r="GL207" s="533">
        <f t="shared" si="135"/>
        <v>0</v>
      </c>
      <c r="GM207" s="533">
        <f t="shared" si="136"/>
        <v>0</v>
      </c>
      <c r="GN207" s="533">
        <f t="shared" si="137"/>
        <v>0</v>
      </c>
      <c r="GO207" s="533">
        <f t="shared" si="138"/>
        <v>0</v>
      </c>
      <c r="GP207" s="533">
        <f t="shared" si="139"/>
        <v>0</v>
      </c>
      <c r="GQ207" s="533">
        <f t="shared" si="140"/>
        <v>0</v>
      </c>
      <c r="GR207" s="533">
        <f t="shared" si="141"/>
        <v>0</v>
      </c>
      <c r="GS207" s="533">
        <f t="shared" si="142"/>
        <v>0</v>
      </c>
      <c r="GT207" s="533">
        <f t="shared" si="143"/>
        <v>0</v>
      </c>
      <c r="GU207" s="533">
        <f t="shared" si="144"/>
        <v>0</v>
      </c>
      <c r="GV207" s="533">
        <f t="shared" si="145"/>
        <v>0</v>
      </c>
      <c r="GW207" s="533">
        <f t="shared" si="146"/>
        <v>0</v>
      </c>
      <c r="GX207" s="533">
        <f t="shared" si="147"/>
        <v>0</v>
      </c>
      <c r="GZ207" s="511">
        <f>IF(EXACT(A207,LCI!A49),LCI!N49,-1*10^6)</f>
        <v>0</v>
      </c>
      <c r="HA207" s="511">
        <f t="shared" si="148"/>
        <v>0</v>
      </c>
      <c r="HB207" s="511">
        <f t="shared" si="149"/>
        <v>0</v>
      </c>
      <c r="HC207" s="511">
        <f t="shared" si="150"/>
        <v>0</v>
      </c>
      <c r="HD207" s="511">
        <f t="shared" si="151"/>
        <v>0</v>
      </c>
      <c r="HE207" s="511">
        <f t="shared" si="152"/>
        <v>0</v>
      </c>
      <c r="HF207" s="511">
        <f t="shared" si="153"/>
        <v>0</v>
      </c>
      <c r="HG207" s="511">
        <f t="shared" si="154"/>
        <v>0</v>
      </c>
      <c r="HH207" s="511">
        <f t="shared" si="155"/>
        <v>0</v>
      </c>
      <c r="HI207" s="511">
        <f t="shared" si="156"/>
        <v>0</v>
      </c>
      <c r="HJ207" s="511">
        <f t="shared" si="157"/>
        <v>0</v>
      </c>
      <c r="HK207" s="511">
        <f t="shared" si="158"/>
        <v>0</v>
      </c>
      <c r="HL207" s="511">
        <f t="shared" si="159"/>
        <v>0</v>
      </c>
      <c r="HM207" s="511">
        <f t="shared" si="160"/>
        <v>0</v>
      </c>
      <c r="HN207" s="511">
        <f t="shared" si="161"/>
        <v>0</v>
      </c>
      <c r="HO207" s="511">
        <f t="shared" si="162"/>
        <v>0</v>
      </c>
      <c r="HP207" s="511">
        <f t="shared" si="163"/>
        <v>0</v>
      </c>
      <c r="HQ207" s="511">
        <f t="shared" si="164"/>
        <v>0</v>
      </c>
      <c r="HR207" s="511">
        <f t="shared" si="165"/>
        <v>0</v>
      </c>
      <c r="HS207" s="511">
        <f t="shared" si="166"/>
        <v>0</v>
      </c>
      <c r="HT207" s="511">
        <f t="shared" si="167"/>
        <v>0</v>
      </c>
      <c r="HU207" s="511">
        <f t="shared" si="168"/>
        <v>0</v>
      </c>
      <c r="HW207" s="534">
        <f>IF(EXACT(A207,LCI!A49),LCI!O49,-1*10^6)</f>
        <v>0</v>
      </c>
      <c r="HX207" s="534">
        <f t="shared" si="169"/>
        <v>0</v>
      </c>
      <c r="HY207" s="534">
        <f t="shared" si="170"/>
        <v>0</v>
      </c>
      <c r="HZ207" s="534">
        <f t="shared" si="171"/>
        <v>0</v>
      </c>
      <c r="IA207" s="534">
        <f t="shared" si="172"/>
        <v>0</v>
      </c>
      <c r="IB207" s="534">
        <f t="shared" si="173"/>
        <v>0</v>
      </c>
      <c r="IC207" s="534">
        <f t="shared" si="174"/>
        <v>0</v>
      </c>
      <c r="ID207" s="534">
        <f t="shared" si="175"/>
        <v>0</v>
      </c>
      <c r="IE207" s="534">
        <f t="shared" si="176"/>
        <v>0</v>
      </c>
      <c r="IF207" s="534">
        <f t="shared" si="177"/>
        <v>0</v>
      </c>
      <c r="IG207" s="534">
        <f t="shared" si="178"/>
        <v>0</v>
      </c>
      <c r="IH207" s="534">
        <f t="shared" si="179"/>
        <v>0</v>
      </c>
      <c r="II207" s="534">
        <f t="shared" si="180"/>
        <v>0</v>
      </c>
      <c r="IJ207" s="534">
        <f t="shared" si="181"/>
        <v>0</v>
      </c>
      <c r="IK207" s="534">
        <f t="shared" si="182"/>
        <v>0</v>
      </c>
      <c r="IL207" s="534">
        <f t="shared" si="183"/>
        <v>0</v>
      </c>
      <c r="IM207" s="534">
        <f t="shared" si="184"/>
        <v>0</v>
      </c>
      <c r="IN207" s="534">
        <f t="shared" si="185"/>
        <v>0</v>
      </c>
      <c r="IO207" s="534">
        <f t="shared" si="186"/>
        <v>0</v>
      </c>
      <c r="IP207" s="534">
        <f t="shared" si="187"/>
        <v>0</v>
      </c>
      <c r="IQ207" s="534">
        <f t="shared" si="188"/>
        <v>0</v>
      </c>
      <c r="IR207" s="534">
        <f t="shared" si="189"/>
        <v>0</v>
      </c>
      <c r="IT207" s="531">
        <f>IF(EXACT(A207,LCI!A49),LCI!P49,-1*10^6)</f>
        <v>0</v>
      </c>
      <c r="IU207" s="531">
        <f t="shared" si="190"/>
        <v>0</v>
      </c>
      <c r="IV207" s="531">
        <f t="shared" si="191"/>
        <v>0</v>
      </c>
      <c r="IW207" s="531">
        <f t="shared" si="192"/>
        <v>0</v>
      </c>
      <c r="IX207" s="531">
        <f t="shared" si="193"/>
        <v>0</v>
      </c>
      <c r="IY207" s="531">
        <f t="shared" si="194"/>
        <v>0</v>
      </c>
      <c r="IZ207" s="531">
        <f t="shared" si="195"/>
        <v>0</v>
      </c>
      <c r="JA207" s="531">
        <f t="shared" si="196"/>
        <v>0</v>
      </c>
      <c r="JB207" s="531">
        <f t="shared" si="197"/>
        <v>0</v>
      </c>
      <c r="JC207" s="531">
        <f t="shared" si="198"/>
        <v>0</v>
      </c>
      <c r="JD207" s="531">
        <f t="shared" si="199"/>
        <v>0</v>
      </c>
      <c r="JE207" s="531">
        <f t="shared" si="200"/>
        <v>0</v>
      </c>
      <c r="JF207" s="531">
        <f t="shared" si="201"/>
        <v>0</v>
      </c>
      <c r="JG207" s="531">
        <f t="shared" si="202"/>
        <v>0</v>
      </c>
      <c r="JH207" s="531">
        <f t="shared" si="203"/>
        <v>0</v>
      </c>
      <c r="JI207" s="531">
        <f t="shared" si="204"/>
        <v>0</v>
      </c>
      <c r="JJ207" s="531">
        <f t="shared" si="205"/>
        <v>0</v>
      </c>
      <c r="JK207" s="531">
        <f t="shared" si="206"/>
        <v>0</v>
      </c>
      <c r="JL207" s="531">
        <f t="shared" si="207"/>
        <v>0</v>
      </c>
      <c r="JM207" s="531">
        <f t="shared" si="208"/>
        <v>0</v>
      </c>
      <c r="JN207" s="531">
        <f t="shared" si="209"/>
        <v>0</v>
      </c>
      <c r="JO207" s="531">
        <f t="shared" si="210"/>
        <v>0</v>
      </c>
      <c r="JQ207" s="532">
        <f>IF(EXACT(A207,LCI!A49),LCI!Q49,-1*10^6)</f>
        <v>0</v>
      </c>
      <c r="JR207" s="532">
        <f t="shared" si="211"/>
        <v>0</v>
      </c>
      <c r="JS207" s="532">
        <f t="shared" si="212"/>
        <v>0</v>
      </c>
      <c r="JT207" s="532">
        <f t="shared" si="213"/>
        <v>0</v>
      </c>
      <c r="JU207" s="532">
        <f t="shared" si="214"/>
        <v>0</v>
      </c>
      <c r="JV207" s="532">
        <f t="shared" si="215"/>
        <v>0</v>
      </c>
      <c r="JW207" s="532">
        <f t="shared" si="216"/>
        <v>0</v>
      </c>
      <c r="JX207" s="532">
        <f t="shared" si="217"/>
        <v>0</v>
      </c>
      <c r="JY207" s="532">
        <f t="shared" si="218"/>
        <v>0</v>
      </c>
      <c r="JZ207" s="532">
        <f t="shared" si="219"/>
        <v>0</v>
      </c>
      <c r="KA207" s="532">
        <f t="shared" si="220"/>
        <v>0</v>
      </c>
      <c r="KB207" s="532">
        <f t="shared" si="221"/>
        <v>0</v>
      </c>
      <c r="KC207" s="532">
        <f t="shared" si="222"/>
        <v>0</v>
      </c>
      <c r="KD207" s="532">
        <f t="shared" si="223"/>
        <v>0</v>
      </c>
      <c r="KE207" s="532">
        <f t="shared" si="224"/>
        <v>0</v>
      </c>
      <c r="KF207" s="532">
        <f t="shared" si="225"/>
        <v>0</v>
      </c>
      <c r="KG207" s="532">
        <f t="shared" si="226"/>
        <v>0</v>
      </c>
      <c r="KH207" s="532">
        <f t="shared" si="227"/>
        <v>0</v>
      </c>
      <c r="KI207" s="532">
        <f t="shared" si="228"/>
        <v>0</v>
      </c>
      <c r="KJ207" s="532">
        <f t="shared" si="229"/>
        <v>0</v>
      </c>
      <c r="KK207" s="532">
        <f t="shared" si="230"/>
        <v>0</v>
      </c>
      <c r="KL207" s="532">
        <f t="shared" si="231"/>
        <v>0</v>
      </c>
      <c r="KN207" s="533">
        <f>IF(EXACT(A207,LCI!A49),LCI!R49,-1*10^6)</f>
        <v>0</v>
      </c>
      <c r="KO207" s="533">
        <f t="shared" si="232"/>
        <v>0</v>
      </c>
      <c r="KP207" s="533">
        <f t="shared" si="233"/>
        <v>0</v>
      </c>
      <c r="KQ207" s="533">
        <f t="shared" si="234"/>
        <v>0</v>
      </c>
      <c r="KR207" s="533">
        <f t="shared" si="235"/>
        <v>0</v>
      </c>
      <c r="KS207" s="533">
        <f t="shared" si="236"/>
        <v>0</v>
      </c>
      <c r="KT207" s="533">
        <f t="shared" si="237"/>
        <v>0</v>
      </c>
      <c r="KU207" s="533">
        <f t="shared" si="238"/>
        <v>0</v>
      </c>
      <c r="KV207" s="533">
        <f t="shared" si="239"/>
        <v>0</v>
      </c>
      <c r="KW207" s="533">
        <f t="shared" si="240"/>
        <v>0</v>
      </c>
      <c r="KX207" s="533">
        <f t="shared" si="241"/>
        <v>0</v>
      </c>
      <c r="KY207" s="533">
        <f t="shared" si="242"/>
        <v>0</v>
      </c>
      <c r="KZ207" s="533">
        <f t="shared" si="243"/>
        <v>0</v>
      </c>
      <c r="LA207" s="533">
        <f t="shared" si="244"/>
        <v>0</v>
      </c>
      <c r="LB207" s="533">
        <f t="shared" si="245"/>
        <v>0</v>
      </c>
      <c r="LC207" s="533">
        <f t="shared" si="246"/>
        <v>0</v>
      </c>
      <c r="LD207" s="533">
        <f t="shared" si="247"/>
        <v>0</v>
      </c>
      <c r="LE207" s="533">
        <f t="shared" si="248"/>
        <v>0</v>
      </c>
      <c r="LF207" s="533">
        <f t="shared" si="249"/>
        <v>0</v>
      </c>
      <c r="LG207" s="533">
        <f t="shared" si="250"/>
        <v>0</v>
      </c>
      <c r="LH207" s="533">
        <f t="shared" si="251"/>
        <v>0</v>
      </c>
      <c r="LI207" s="533">
        <f t="shared" si="252"/>
        <v>0</v>
      </c>
    </row>
    <row r="208" spans="1:321" x14ac:dyDescent="0.25">
      <c r="A208" s="351" t="str">
        <f>LCI!A50</f>
        <v>Woody Biomass (kg/yr)</v>
      </c>
      <c r="B208" s="42"/>
      <c r="C208" s="42"/>
      <c r="D208" s="42"/>
      <c r="E208" s="42"/>
      <c r="F208" s="42"/>
      <c r="G208" s="42"/>
      <c r="H208" s="42"/>
      <c r="I208" s="42"/>
      <c r="J208" s="42"/>
      <c r="K208" s="42"/>
      <c r="L208" s="42"/>
      <c r="M208" s="42"/>
      <c r="N208" s="42"/>
      <c r="O208" s="257"/>
      <c r="P208" s="251"/>
      <c r="Q208" s="251"/>
      <c r="R208" s="251"/>
      <c r="S208" s="251"/>
      <c r="T208" s="268"/>
      <c r="U208" s="251"/>
      <c r="V208" s="251"/>
      <c r="X208" s="45"/>
      <c r="Y208" s="47"/>
      <c r="Z208" s="47"/>
      <c r="AA208" s="47"/>
      <c r="AB208" s="47"/>
      <c r="AC208" s="47"/>
      <c r="AD208" s="47"/>
      <c r="AE208" s="47"/>
      <c r="AF208" s="47"/>
      <c r="AG208" s="47"/>
      <c r="AH208" s="47"/>
      <c r="AI208" s="47"/>
      <c r="AJ208" s="47"/>
      <c r="AK208" s="47"/>
      <c r="AL208" s="262"/>
      <c r="AM208" s="260"/>
      <c r="AN208" s="260"/>
      <c r="AO208" s="260"/>
      <c r="AP208" s="260"/>
      <c r="AQ208" s="260"/>
      <c r="AR208" s="260"/>
      <c r="AS208" s="260"/>
      <c r="AU208" s="41"/>
      <c r="AV208" s="71"/>
      <c r="AW208" s="71"/>
      <c r="AX208" s="71"/>
      <c r="AY208" s="71"/>
      <c r="AZ208" s="71"/>
      <c r="BA208" s="71"/>
      <c r="BB208" s="71"/>
      <c r="BC208" s="71"/>
      <c r="BD208" s="520"/>
      <c r="BE208" s="521"/>
      <c r="BF208" s="71"/>
      <c r="BG208" s="521"/>
      <c r="BH208" s="529"/>
      <c r="BI208" s="71"/>
      <c r="BJ208" s="71"/>
      <c r="BK208" s="71"/>
      <c r="BL208" s="71"/>
      <c r="BM208" s="71"/>
      <c r="BN208" s="71"/>
      <c r="BO208" s="71"/>
      <c r="BP208" s="71"/>
      <c r="BR208" s="507">
        <f>IF(EXACT(A208,LCI!A50),LCI!I50,-1*10^6)</f>
        <v>0</v>
      </c>
      <c r="BS208" s="507">
        <f t="shared" si="59"/>
        <v>0</v>
      </c>
      <c r="BT208" s="507">
        <f t="shared" si="60"/>
        <v>0</v>
      </c>
      <c r="BU208" s="507">
        <f t="shared" si="60"/>
        <v>0</v>
      </c>
      <c r="BV208" s="507">
        <f t="shared" si="60"/>
        <v>0</v>
      </c>
      <c r="BW208" s="507">
        <f t="shared" si="60"/>
        <v>0</v>
      </c>
      <c r="BX208" s="507">
        <f t="shared" si="60"/>
        <v>0</v>
      </c>
      <c r="BY208" s="507">
        <f t="shared" si="315"/>
        <v>0</v>
      </c>
      <c r="BZ208" s="507">
        <f t="shared" si="280"/>
        <v>0</v>
      </c>
      <c r="CA208" s="507">
        <f t="shared" si="280"/>
        <v>0</v>
      </c>
      <c r="CB208" s="507">
        <f t="shared" si="280"/>
        <v>0</v>
      </c>
      <c r="CC208" s="507">
        <f t="shared" si="280"/>
        <v>0</v>
      </c>
      <c r="CD208" s="507">
        <f t="shared" si="280"/>
        <v>0</v>
      </c>
      <c r="CE208" s="507">
        <f t="shared" si="280"/>
        <v>0</v>
      </c>
      <c r="CF208" s="507">
        <f t="shared" si="281"/>
        <v>0</v>
      </c>
      <c r="CG208" s="507">
        <f t="shared" si="281"/>
        <v>0</v>
      </c>
      <c r="CH208" s="507">
        <f t="shared" si="281"/>
        <v>0</v>
      </c>
      <c r="CI208" s="507">
        <f t="shared" si="281"/>
        <v>0</v>
      </c>
      <c r="CJ208" s="507">
        <f t="shared" si="276"/>
        <v>0</v>
      </c>
      <c r="CK208" s="507">
        <f t="shared" si="61"/>
        <v>0</v>
      </c>
      <c r="CL208" s="507">
        <f t="shared" si="61"/>
        <v>0</v>
      </c>
      <c r="CM208" s="507">
        <f t="shared" si="61"/>
        <v>0</v>
      </c>
      <c r="CO208" s="511">
        <f>IF(EXACT(A208,LCI!A50),LCI!F50,-1*10^6)</f>
        <v>0</v>
      </c>
      <c r="CP208" s="511">
        <f t="shared" si="62"/>
        <v>0</v>
      </c>
      <c r="CQ208" s="511">
        <f t="shared" si="62"/>
        <v>0</v>
      </c>
      <c r="CR208" s="511">
        <f t="shared" si="62"/>
        <v>0</v>
      </c>
      <c r="CS208" s="511">
        <f t="shared" si="62"/>
        <v>0</v>
      </c>
      <c r="CT208" s="511">
        <f t="shared" si="62"/>
        <v>0</v>
      </c>
      <c r="CU208" s="511">
        <f t="shared" si="316"/>
        <v>0</v>
      </c>
      <c r="CV208" s="511">
        <f t="shared" si="282"/>
        <v>0</v>
      </c>
      <c r="CW208" s="511">
        <f t="shared" si="282"/>
        <v>0</v>
      </c>
      <c r="CX208" s="511">
        <f t="shared" si="282"/>
        <v>0</v>
      </c>
      <c r="CY208" s="511">
        <f t="shared" si="282"/>
        <v>0</v>
      </c>
      <c r="CZ208" s="511">
        <f t="shared" si="282"/>
        <v>0</v>
      </c>
      <c r="DA208" s="511">
        <f t="shared" si="282"/>
        <v>0</v>
      </c>
      <c r="DB208" s="511">
        <f t="shared" si="283"/>
        <v>0</v>
      </c>
      <c r="DC208" s="511">
        <f t="shared" si="283"/>
        <v>0</v>
      </c>
      <c r="DD208" s="511">
        <f t="shared" si="283"/>
        <v>0</v>
      </c>
      <c r="DE208" s="511">
        <f t="shared" si="283"/>
        <v>0</v>
      </c>
      <c r="DF208" s="511">
        <f t="shared" si="275"/>
        <v>0</v>
      </c>
      <c r="DG208" s="511">
        <f t="shared" si="63"/>
        <v>0</v>
      </c>
      <c r="DH208" s="511">
        <f t="shared" si="63"/>
        <v>0</v>
      </c>
      <c r="DI208" s="511">
        <f t="shared" si="63"/>
        <v>0</v>
      </c>
      <c r="DJ208" s="511">
        <f t="shared" si="63"/>
        <v>0</v>
      </c>
      <c r="DL208" s="530">
        <f>IF(EXACT(A208,LCI!A50),LCI!J50,-1*10^6)</f>
        <v>0</v>
      </c>
      <c r="DM208" s="530">
        <f t="shared" si="64"/>
        <v>0</v>
      </c>
      <c r="DN208" s="530">
        <f t="shared" si="65"/>
        <v>0</v>
      </c>
      <c r="DO208" s="530">
        <f t="shared" si="66"/>
        <v>0</v>
      </c>
      <c r="DP208" s="530">
        <f t="shared" si="67"/>
        <v>0</v>
      </c>
      <c r="DQ208" s="530">
        <f t="shared" si="68"/>
        <v>0</v>
      </c>
      <c r="DR208" s="530">
        <f t="shared" si="69"/>
        <v>0</v>
      </c>
      <c r="DS208" s="530">
        <f t="shared" si="70"/>
        <v>0</v>
      </c>
      <c r="DT208" s="530">
        <f t="shared" si="71"/>
        <v>0</v>
      </c>
      <c r="DU208" s="530">
        <f t="shared" si="72"/>
        <v>0</v>
      </c>
      <c r="DV208" s="530">
        <f t="shared" si="73"/>
        <v>0</v>
      </c>
      <c r="DW208" s="530">
        <f t="shared" si="74"/>
        <v>0</v>
      </c>
      <c r="DX208" s="530">
        <f t="shared" si="75"/>
        <v>0</v>
      </c>
      <c r="DY208" s="530">
        <f t="shared" si="76"/>
        <v>0</v>
      </c>
      <c r="DZ208" s="530">
        <f t="shared" si="77"/>
        <v>0</v>
      </c>
      <c r="EA208" s="530">
        <f t="shared" si="78"/>
        <v>0</v>
      </c>
      <c r="EB208" s="530">
        <f t="shared" si="79"/>
        <v>0</v>
      </c>
      <c r="EC208" s="530">
        <f t="shared" si="80"/>
        <v>0</v>
      </c>
      <c r="ED208" s="530">
        <f t="shared" si="81"/>
        <v>0</v>
      </c>
      <c r="EE208" s="530">
        <f t="shared" si="82"/>
        <v>0</v>
      </c>
      <c r="EF208" s="530">
        <f t="shared" si="83"/>
        <v>0</v>
      </c>
      <c r="EG208" s="530">
        <f t="shared" si="84"/>
        <v>0</v>
      </c>
      <c r="EI208" s="535">
        <f>IF(EXACT(A208,LCI!A50),LCI!K50,-1*10^6)</f>
        <v>0</v>
      </c>
      <c r="EJ208" s="531">
        <f t="shared" si="85"/>
        <v>0</v>
      </c>
      <c r="EK208" s="536">
        <f t="shared" si="86"/>
        <v>0</v>
      </c>
      <c r="EL208" s="531">
        <f t="shared" si="87"/>
        <v>0</v>
      </c>
      <c r="EM208" s="531">
        <f t="shared" si="88"/>
        <v>0</v>
      </c>
      <c r="EN208" s="531">
        <f t="shared" si="89"/>
        <v>0</v>
      </c>
      <c r="EO208" s="531">
        <f t="shared" si="90"/>
        <v>0</v>
      </c>
      <c r="EP208" s="531">
        <f t="shared" si="91"/>
        <v>0</v>
      </c>
      <c r="EQ208" s="531">
        <f t="shared" si="92"/>
        <v>0</v>
      </c>
      <c r="ER208" s="531">
        <f t="shared" si="93"/>
        <v>0</v>
      </c>
      <c r="ES208" s="531">
        <f t="shared" si="94"/>
        <v>0</v>
      </c>
      <c r="ET208" s="531">
        <f t="shared" si="95"/>
        <v>0</v>
      </c>
      <c r="EU208" s="531">
        <f t="shared" si="96"/>
        <v>0</v>
      </c>
      <c r="EV208" s="531">
        <f t="shared" si="97"/>
        <v>0</v>
      </c>
      <c r="EW208" s="531">
        <f t="shared" si="98"/>
        <v>0</v>
      </c>
      <c r="EX208" s="531">
        <f t="shared" si="99"/>
        <v>0</v>
      </c>
      <c r="EY208" s="531">
        <f t="shared" si="100"/>
        <v>0</v>
      </c>
      <c r="EZ208" s="531">
        <f t="shared" si="101"/>
        <v>0</v>
      </c>
      <c r="FA208" s="531">
        <f t="shared" si="102"/>
        <v>0</v>
      </c>
      <c r="FB208" s="531">
        <f t="shared" si="103"/>
        <v>0</v>
      </c>
      <c r="FC208" s="531">
        <f t="shared" si="104"/>
        <v>0</v>
      </c>
      <c r="FD208" s="531">
        <f t="shared" si="105"/>
        <v>0</v>
      </c>
      <c r="FF208" s="532">
        <f>IF(EXACT(A208,LCI!A50),LCI!L50,-1*10^6)</f>
        <v>0</v>
      </c>
      <c r="FG208" s="532">
        <f t="shared" si="106"/>
        <v>0</v>
      </c>
      <c r="FH208" s="532">
        <f t="shared" si="107"/>
        <v>0</v>
      </c>
      <c r="FI208" s="532">
        <f t="shared" si="108"/>
        <v>0</v>
      </c>
      <c r="FJ208" s="532">
        <f t="shared" si="109"/>
        <v>0</v>
      </c>
      <c r="FK208" s="532">
        <f t="shared" si="110"/>
        <v>0</v>
      </c>
      <c r="FL208" s="532">
        <f t="shared" si="111"/>
        <v>0</v>
      </c>
      <c r="FM208" s="532">
        <f t="shared" si="112"/>
        <v>0</v>
      </c>
      <c r="FN208" s="532">
        <f t="shared" si="113"/>
        <v>0</v>
      </c>
      <c r="FO208" s="532">
        <f t="shared" si="114"/>
        <v>0</v>
      </c>
      <c r="FP208" s="532">
        <f t="shared" si="115"/>
        <v>0</v>
      </c>
      <c r="FQ208" s="532">
        <f t="shared" si="116"/>
        <v>0</v>
      </c>
      <c r="FR208" s="532">
        <f t="shared" si="117"/>
        <v>0</v>
      </c>
      <c r="FS208" s="532">
        <f t="shared" si="118"/>
        <v>0</v>
      </c>
      <c r="FT208" s="532">
        <f t="shared" si="119"/>
        <v>0</v>
      </c>
      <c r="FU208" s="532">
        <f t="shared" si="120"/>
        <v>0</v>
      </c>
      <c r="FV208" s="532">
        <f t="shared" si="121"/>
        <v>0</v>
      </c>
      <c r="FW208" s="532">
        <f t="shared" si="122"/>
        <v>0</v>
      </c>
      <c r="FX208" s="532">
        <f t="shared" si="123"/>
        <v>0</v>
      </c>
      <c r="FY208" s="532">
        <f t="shared" si="124"/>
        <v>0</v>
      </c>
      <c r="FZ208" s="532">
        <f t="shared" si="125"/>
        <v>0</v>
      </c>
      <c r="GA208" s="532">
        <f t="shared" si="126"/>
        <v>0</v>
      </c>
      <c r="GC208" s="533">
        <f>IF(EXACT(A208,LCI!A50),LCI!M50,-1*10^6)</f>
        <v>0</v>
      </c>
      <c r="GD208" s="533">
        <f t="shared" si="127"/>
        <v>0</v>
      </c>
      <c r="GE208" s="533">
        <f t="shared" si="128"/>
        <v>0</v>
      </c>
      <c r="GF208" s="533">
        <f t="shared" si="129"/>
        <v>0</v>
      </c>
      <c r="GG208" s="533">
        <f t="shared" si="130"/>
        <v>0</v>
      </c>
      <c r="GH208" s="533">
        <f t="shared" si="131"/>
        <v>0</v>
      </c>
      <c r="GI208" s="533">
        <f t="shared" si="132"/>
        <v>0</v>
      </c>
      <c r="GJ208" s="533">
        <f t="shared" si="133"/>
        <v>0</v>
      </c>
      <c r="GK208" s="533">
        <f t="shared" si="134"/>
        <v>0</v>
      </c>
      <c r="GL208" s="533">
        <f t="shared" si="135"/>
        <v>0</v>
      </c>
      <c r="GM208" s="533">
        <f t="shared" si="136"/>
        <v>0</v>
      </c>
      <c r="GN208" s="533">
        <f t="shared" si="137"/>
        <v>0</v>
      </c>
      <c r="GO208" s="533">
        <f t="shared" si="138"/>
        <v>0</v>
      </c>
      <c r="GP208" s="533">
        <f t="shared" si="139"/>
        <v>0</v>
      </c>
      <c r="GQ208" s="533">
        <f t="shared" si="140"/>
        <v>0</v>
      </c>
      <c r="GR208" s="533">
        <f t="shared" si="141"/>
        <v>0</v>
      </c>
      <c r="GS208" s="533">
        <f t="shared" si="142"/>
        <v>0</v>
      </c>
      <c r="GT208" s="533">
        <f t="shared" si="143"/>
        <v>0</v>
      </c>
      <c r="GU208" s="533">
        <f t="shared" si="144"/>
        <v>0</v>
      </c>
      <c r="GV208" s="533">
        <f t="shared" si="145"/>
        <v>0</v>
      </c>
      <c r="GW208" s="533">
        <f t="shared" si="146"/>
        <v>0</v>
      </c>
      <c r="GX208" s="533">
        <f t="shared" si="147"/>
        <v>0</v>
      </c>
      <c r="GZ208" s="511">
        <f>IF(EXACT(A208,LCI!A50),LCI!N50,-1*10^6)</f>
        <v>0</v>
      </c>
      <c r="HA208" s="511">
        <f t="shared" si="148"/>
        <v>0</v>
      </c>
      <c r="HB208" s="511">
        <f t="shared" si="149"/>
        <v>0</v>
      </c>
      <c r="HC208" s="511">
        <f t="shared" si="150"/>
        <v>0</v>
      </c>
      <c r="HD208" s="511">
        <f t="shared" si="151"/>
        <v>0</v>
      </c>
      <c r="HE208" s="511">
        <f t="shared" si="152"/>
        <v>0</v>
      </c>
      <c r="HF208" s="511">
        <f t="shared" si="153"/>
        <v>0</v>
      </c>
      <c r="HG208" s="511">
        <f t="shared" si="154"/>
        <v>0</v>
      </c>
      <c r="HH208" s="511">
        <f t="shared" si="155"/>
        <v>0</v>
      </c>
      <c r="HI208" s="511">
        <f t="shared" si="156"/>
        <v>0</v>
      </c>
      <c r="HJ208" s="511">
        <f t="shared" si="157"/>
        <v>0</v>
      </c>
      <c r="HK208" s="511">
        <f t="shared" si="158"/>
        <v>0</v>
      </c>
      <c r="HL208" s="511">
        <f t="shared" si="159"/>
        <v>0</v>
      </c>
      <c r="HM208" s="511">
        <f t="shared" si="160"/>
        <v>0</v>
      </c>
      <c r="HN208" s="511">
        <f t="shared" si="161"/>
        <v>0</v>
      </c>
      <c r="HO208" s="511">
        <f t="shared" si="162"/>
        <v>0</v>
      </c>
      <c r="HP208" s="511">
        <f t="shared" si="163"/>
        <v>0</v>
      </c>
      <c r="HQ208" s="511">
        <f t="shared" si="164"/>
        <v>0</v>
      </c>
      <c r="HR208" s="511">
        <f t="shared" si="165"/>
        <v>0</v>
      </c>
      <c r="HS208" s="511">
        <f t="shared" si="166"/>
        <v>0</v>
      </c>
      <c r="HT208" s="511">
        <f t="shared" si="167"/>
        <v>0</v>
      </c>
      <c r="HU208" s="511">
        <f t="shared" si="168"/>
        <v>0</v>
      </c>
      <c r="HW208" s="534">
        <f>IF(EXACT(A208,LCI!A50),LCI!O50,-1*10^6)</f>
        <v>0</v>
      </c>
      <c r="HX208" s="534">
        <f t="shared" si="169"/>
        <v>0</v>
      </c>
      <c r="HY208" s="534">
        <f t="shared" si="170"/>
        <v>0</v>
      </c>
      <c r="HZ208" s="534">
        <f t="shared" si="171"/>
        <v>0</v>
      </c>
      <c r="IA208" s="534">
        <f t="shared" si="172"/>
        <v>0</v>
      </c>
      <c r="IB208" s="534">
        <f t="shared" si="173"/>
        <v>0</v>
      </c>
      <c r="IC208" s="534">
        <f t="shared" si="174"/>
        <v>0</v>
      </c>
      <c r="ID208" s="534">
        <f t="shared" si="175"/>
        <v>0</v>
      </c>
      <c r="IE208" s="534">
        <f t="shared" si="176"/>
        <v>0</v>
      </c>
      <c r="IF208" s="534">
        <f t="shared" si="177"/>
        <v>0</v>
      </c>
      <c r="IG208" s="534">
        <f t="shared" si="178"/>
        <v>0</v>
      </c>
      <c r="IH208" s="534">
        <f t="shared" si="179"/>
        <v>0</v>
      </c>
      <c r="II208" s="534">
        <f t="shared" si="180"/>
        <v>0</v>
      </c>
      <c r="IJ208" s="534">
        <f t="shared" si="181"/>
        <v>0</v>
      </c>
      <c r="IK208" s="534">
        <f t="shared" si="182"/>
        <v>0</v>
      </c>
      <c r="IL208" s="534">
        <f t="shared" si="183"/>
        <v>0</v>
      </c>
      <c r="IM208" s="534">
        <f t="shared" si="184"/>
        <v>0</v>
      </c>
      <c r="IN208" s="534">
        <f t="shared" si="185"/>
        <v>0</v>
      </c>
      <c r="IO208" s="534">
        <f t="shared" si="186"/>
        <v>0</v>
      </c>
      <c r="IP208" s="534">
        <f t="shared" si="187"/>
        <v>0</v>
      </c>
      <c r="IQ208" s="534">
        <f t="shared" si="188"/>
        <v>0</v>
      </c>
      <c r="IR208" s="534">
        <f t="shared" si="189"/>
        <v>0</v>
      </c>
      <c r="IT208" s="531">
        <f>IF(EXACT(A208,LCI!A50),LCI!P50,-1*10^6)</f>
        <v>0</v>
      </c>
      <c r="IU208" s="531">
        <f t="shared" si="190"/>
        <v>0</v>
      </c>
      <c r="IV208" s="531">
        <f t="shared" si="191"/>
        <v>0</v>
      </c>
      <c r="IW208" s="531">
        <f t="shared" si="192"/>
        <v>0</v>
      </c>
      <c r="IX208" s="531">
        <f t="shared" si="193"/>
        <v>0</v>
      </c>
      <c r="IY208" s="531">
        <f t="shared" si="194"/>
        <v>0</v>
      </c>
      <c r="IZ208" s="531">
        <f t="shared" si="195"/>
        <v>0</v>
      </c>
      <c r="JA208" s="531">
        <f t="shared" si="196"/>
        <v>0</v>
      </c>
      <c r="JB208" s="531">
        <f t="shared" si="197"/>
        <v>0</v>
      </c>
      <c r="JC208" s="531">
        <f t="shared" si="198"/>
        <v>0</v>
      </c>
      <c r="JD208" s="531">
        <f t="shared" si="199"/>
        <v>0</v>
      </c>
      <c r="JE208" s="531">
        <f t="shared" si="200"/>
        <v>0</v>
      </c>
      <c r="JF208" s="531">
        <f t="shared" si="201"/>
        <v>0</v>
      </c>
      <c r="JG208" s="531">
        <f t="shared" si="202"/>
        <v>0</v>
      </c>
      <c r="JH208" s="531">
        <f t="shared" si="203"/>
        <v>0</v>
      </c>
      <c r="JI208" s="531">
        <f t="shared" si="204"/>
        <v>0</v>
      </c>
      <c r="JJ208" s="531">
        <f t="shared" si="205"/>
        <v>0</v>
      </c>
      <c r="JK208" s="531">
        <f t="shared" si="206"/>
        <v>0</v>
      </c>
      <c r="JL208" s="531">
        <f t="shared" si="207"/>
        <v>0</v>
      </c>
      <c r="JM208" s="531">
        <f t="shared" si="208"/>
        <v>0</v>
      </c>
      <c r="JN208" s="531">
        <f t="shared" si="209"/>
        <v>0</v>
      </c>
      <c r="JO208" s="531">
        <f t="shared" si="210"/>
        <v>0</v>
      </c>
      <c r="JQ208" s="532">
        <f>IF(EXACT(A208,LCI!A50),LCI!Q50,-1*10^6)</f>
        <v>0</v>
      </c>
      <c r="JR208" s="532">
        <f t="shared" si="211"/>
        <v>0</v>
      </c>
      <c r="JS208" s="532">
        <f t="shared" si="212"/>
        <v>0</v>
      </c>
      <c r="JT208" s="532">
        <f t="shared" si="213"/>
        <v>0</v>
      </c>
      <c r="JU208" s="532">
        <f t="shared" si="214"/>
        <v>0</v>
      </c>
      <c r="JV208" s="532">
        <f t="shared" si="215"/>
        <v>0</v>
      </c>
      <c r="JW208" s="532">
        <f t="shared" si="216"/>
        <v>0</v>
      </c>
      <c r="JX208" s="532">
        <f t="shared" si="217"/>
        <v>0</v>
      </c>
      <c r="JY208" s="532">
        <f t="shared" si="218"/>
        <v>0</v>
      </c>
      <c r="JZ208" s="532">
        <f t="shared" si="219"/>
        <v>0</v>
      </c>
      <c r="KA208" s="532">
        <f t="shared" si="220"/>
        <v>0</v>
      </c>
      <c r="KB208" s="532">
        <f t="shared" si="221"/>
        <v>0</v>
      </c>
      <c r="KC208" s="532">
        <f t="shared" si="222"/>
        <v>0</v>
      </c>
      <c r="KD208" s="532">
        <f t="shared" si="223"/>
        <v>0</v>
      </c>
      <c r="KE208" s="532">
        <f t="shared" si="224"/>
        <v>0</v>
      </c>
      <c r="KF208" s="532">
        <f t="shared" si="225"/>
        <v>0</v>
      </c>
      <c r="KG208" s="532">
        <f t="shared" si="226"/>
        <v>0</v>
      </c>
      <c r="KH208" s="532">
        <f t="shared" si="227"/>
        <v>0</v>
      </c>
      <c r="KI208" s="532">
        <f t="shared" si="228"/>
        <v>0</v>
      </c>
      <c r="KJ208" s="532">
        <f t="shared" si="229"/>
        <v>0</v>
      </c>
      <c r="KK208" s="532">
        <f t="shared" si="230"/>
        <v>0</v>
      </c>
      <c r="KL208" s="532">
        <f t="shared" si="231"/>
        <v>0</v>
      </c>
      <c r="KN208" s="533">
        <f>IF(EXACT(A208,LCI!A50),LCI!R50,-1*10^6)</f>
        <v>0</v>
      </c>
      <c r="KO208" s="533">
        <f t="shared" si="232"/>
        <v>0</v>
      </c>
      <c r="KP208" s="533">
        <f t="shared" si="233"/>
        <v>0</v>
      </c>
      <c r="KQ208" s="533">
        <f t="shared" si="234"/>
        <v>0</v>
      </c>
      <c r="KR208" s="533">
        <f t="shared" si="235"/>
        <v>0</v>
      </c>
      <c r="KS208" s="533">
        <f t="shared" si="236"/>
        <v>0</v>
      </c>
      <c r="KT208" s="533">
        <f t="shared" si="237"/>
        <v>0</v>
      </c>
      <c r="KU208" s="533">
        <f t="shared" si="238"/>
        <v>0</v>
      </c>
      <c r="KV208" s="533">
        <f t="shared" si="239"/>
        <v>0</v>
      </c>
      <c r="KW208" s="533">
        <f t="shared" si="240"/>
        <v>0</v>
      </c>
      <c r="KX208" s="533">
        <f t="shared" si="241"/>
        <v>0</v>
      </c>
      <c r="KY208" s="533">
        <f t="shared" si="242"/>
        <v>0</v>
      </c>
      <c r="KZ208" s="533">
        <f t="shared" si="243"/>
        <v>0</v>
      </c>
      <c r="LA208" s="533">
        <f t="shared" si="244"/>
        <v>0</v>
      </c>
      <c r="LB208" s="533">
        <f t="shared" si="245"/>
        <v>0</v>
      </c>
      <c r="LC208" s="533">
        <f t="shared" si="246"/>
        <v>0</v>
      </c>
      <c r="LD208" s="533">
        <f t="shared" si="247"/>
        <v>0</v>
      </c>
      <c r="LE208" s="533">
        <f t="shared" si="248"/>
        <v>0</v>
      </c>
      <c r="LF208" s="533">
        <f t="shared" si="249"/>
        <v>0</v>
      </c>
      <c r="LG208" s="533">
        <f t="shared" si="250"/>
        <v>0</v>
      </c>
      <c r="LH208" s="533">
        <f t="shared" si="251"/>
        <v>0</v>
      </c>
      <c r="LI208" s="533">
        <f t="shared" si="252"/>
        <v>0</v>
      </c>
    </row>
    <row r="209" spans="1:321" x14ac:dyDescent="0.25">
      <c r="A209" s="14" t="str">
        <f>LCI!A51</f>
        <v>WOG, raw (kg/yr)</v>
      </c>
      <c r="B209" s="42">
        <f>B32</f>
        <v>0</v>
      </c>
      <c r="C209" s="42">
        <f t="shared" ref="C209:P209" si="349">C32</f>
        <v>0</v>
      </c>
      <c r="D209" s="42">
        <f t="shared" si="349"/>
        <v>0</v>
      </c>
      <c r="E209" s="42">
        <f t="shared" si="349"/>
        <v>0</v>
      </c>
      <c r="F209" s="42">
        <f t="shared" si="349"/>
        <v>0</v>
      </c>
      <c r="G209" s="42">
        <f t="shared" si="349"/>
        <v>0</v>
      </c>
      <c r="H209" s="42">
        <f t="shared" si="349"/>
        <v>0</v>
      </c>
      <c r="I209" s="42">
        <f t="shared" si="349"/>
        <v>0</v>
      </c>
      <c r="J209" s="42">
        <f t="shared" si="349"/>
        <v>0</v>
      </c>
      <c r="K209" s="42">
        <f t="shared" si="349"/>
        <v>0</v>
      </c>
      <c r="L209" s="42">
        <f t="shared" si="349"/>
        <v>0</v>
      </c>
      <c r="M209" s="42">
        <f t="shared" si="349"/>
        <v>0</v>
      </c>
      <c r="N209" s="42">
        <f t="shared" si="349"/>
        <v>0</v>
      </c>
      <c r="O209" s="257">
        <f t="shared" si="349"/>
        <v>0</v>
      </c>
      <c r="P209" s="251">
        <f t="shared" si="349"/>
        <v>0</v>
      </c>
      <c r="Q209" s="251"/>
      <c r="R209" s="251"/>
      <c r="S209" s="251"/>
      <c r="T209" s="268"/>
      <c r="U209" s="251"/>
      <c r="V209" s="251"/>
      <c r="X209" s="45">
        <f>IF(EXACT(A209,LCI!A51),LCI!G51,-1*10^6)</f>
        <v>0.57199999999999995</v>
      </c>
      <c r="Y209" s="47">
        <f t="shared" si="45"/>
        <v>0</v>
      </c>
      <c r="Z209" s="47">
        <f t="shared" si="46"/>
        <v>0</v>
      </c>
      <c r="AA209" s="47">
        <f t="shared" si="47"/>
        <v>0</v>
      </c>
      <c r="AB209" s="47">
        <f t="shared" si="327"/>
        <v>0</v>
      </c>
      <c r="AC209" s="47">
        <f t="shared" si="328"/>
        <v>0</v>
      </c>
      <c r="AD209" s="47">
        <f t="shared" si="334"/>
        <v>0</v>
      </c>
      <c r="AE209" s="47">
        <f t="shared" si="335"/>
        <v>0</v>
      </c>
      <c r="AF209" s="47">
        <f t="shared" si="336"/>
        <v>0</v>
      </c>
      <c r="AG209" s="47">
        <f t="shared" si="337"/>
        <v>0</v>
      </c>
      <c r="AH209" s="47">
        <f t="shared" si="338"/>
        <v>0</v>
      </c>
      <c r="AI209" s="47">
        <f t="shared" si="339"/>
        <v>0</v>
      </c>
      <c r="AJ209" s="47">
        <f t="shared" si="288"/>
        <v>0</v>
      </c>
      <c r="AK209" s="47">
        <f t="shared" si="50"/>
        <v>0</v>
      </c>
      <c r="AL209" s="262">
        <f t="shared" si="51"/>
        <v>0</v>
      </c>
      <c r="AM209" s="260">
        <f t="shared" si="52"/>
        <v>0</v>
      </c>
      <c r="AN209" s="260">
        <f t="shared" si="53"/>
        <v>0</v>
      </c>
      <c r="AO209" s="260">
        <f t="shared" si="54"/>
        <v>0</v>
      </c>
      <c r="AP209" s="260">
        <f t="shared" si="55"/>
        <v>0</v>
      </c>
      <c r="AQ209" s="260">
        <f t="shared" si="56"/>
        <v>0</v>
      </c>
      <c r="AR209" s="260">
        <f t="shared" si="57"/>
        <v>0</v>
      </c>
      <c r="AS209" s="260">
        <f t="shared" si="58"/>
        <v>0</v>
      </c>
      <c r="AU209" s="41">
        <f>IF(EXACT(A209,LCI!A51),LCI!H51,-1*10^6)</f>
        <v>0</v>
      </c>
      <c r="AV209" s="71">
        <f t="shared" si="9"/>
        <v>0</v>
      </c>
      <c r="AW209" s="71">
        <f t="shared" si="10"/>
        <v>0</v>
      </c>
      <c r="AX209" s="71">
        <f t="shared" si="11"/>
        <v>0</v>
      </c>
      <c r="AY209" s="71">
        <f t="shared" si="12"/>
        <v>0</v>
      </c>
      <c r="AZ209" s="71">
        <f t="shared" si="13"/>
        <v>0</v>
      </c>
      <c r="BA209" s="71">
        <f t="shared" si="341"/>
        <v>0</v>
      </c>
      <c r="BB209" s="71">
        <f t="shared" si="342"/>
        <v>0</v>
      </c>
      <c r="BC209" s="71">
        <f t="shared" si="343"/>
        <v>0</v>
      </c>
      <c r="BD209" s="520">
        <f t="shared" si="344"/>
        <v>0</v>
      </c>
      <c r="BE209" s="521">
        <f t="shared" si="345"/>
        <v>0</v>
      </c>
      <c r="BF209" s="71">
        <f t="shared" si="346"/>
        <v>0</v>
      </c>
      <c r="BG209" s="521">
        <f t="shared" si="278"/>
        <v>0</v>
      </c>
      <c r="BH209" s="529">
        <f t="shared" si="263"/>
        <v>0</v>
      </c>
      <c r="BI209" s="71">
        <f t="shared" si="254"/>
        <v>0</v>
      </c>
      <c r="BJ209" s="71">
        <f t="shared" si="255"/>
        <v>0</v>
      </c>
      <c r="BK209" s="71">
        <f t="shared" si="256"/>
        <v>0</v>
      </c>
      <c r="BL209" s="71">
        <f t="shared" si="257"/>
        <v>0</v>
      </c>
      <c r="BM209" s="71">
        <f t="shared" si="258"/>
        <v>0</v>
      </c>
      <c r="BN209" s="71">
        <f t="shared" si="259"/>
        <v>0</v>
      </c>
      <c r="BO209" s="71">
        <f t="shared" si="260"/>
        <v>0</v>
      </c>
      <c r="BP209" s="71">
        <f t="shared" si="261"/>
        <v>0</v>
      </c>
      <c r="BR209" s="507">
        <f>IF(EXACT(A209,LCI!A51),LCI!I51,-1*10^6)</f>
        <v>0</v>
      </c>
      <c r="BS209" s="507">
        <f t="shared" si="59"/>
        <v>0</v>
      </c>
      <c r="BT209" s="507">
        <f t="shared" si="60"/>
        <v>0</v>
      </c>
      <c r="BU209" s="507">
        <f t="shared" si="60"/>
        <v>0</v>
      </c>
      <c r="BV209" s="507">
        <f t="shared" si="60"/>
        <v>0</v>
      </c>
      <c r="BW209" s="507">
        <f t="shared" si="60"/>
        <v>0</v>
      </c>
      <c r="BX209" s="507">
        <f t="shared" si="60"/>
        <v>0</v>
      </c>
      <c r="BY209" s="507">
        <f t="shared" si="315"/>
        <v>0</v>
      </c>
      <c r="BZ209" s="507">
        <f t="shared" si="280"/>
        <v>0</v>
      </c>
      <c r="CA209" s="507">
        <f t="shared" si="280"/>
        <v>0</v>
      </c>
      <c r="CB209" s="507">
        <f t="shared" si="280"/>
        <v>0</v>
      </c>
      <c r="CC209" s="507">
        <f t="shared" si="280"/>
        <v>0</v>
      </c>
      <c r="CD209" s="507">
        <f t="shared" si="280"/>
        <v>0</v>
      </c>
      <c r="CE209" s="507">
        <f t="shared" si="280"/>
        <v>0</v>
      </c>
      <c r="CF209" s="507">
        <f t="shared" si="281"/>
        <v>0</v>
      </c>
      <c r="CG209" s="507">
        <f t="shared" si="281"/>
        <v>0</v>
      </c>
      <c r="CH209" s="507">
        <f t="shared" si="281"/>
        <v>0</v>
      </c>
      <c r="CI209" s="507">
        <f t="shared" si="281"/>
        <v>0</v>
      </c>
      <c r="CJ209" s="507">
        <f t="shared" si="276"/>
        <v>0</v>
      </c>
      <c r="CK209" s="507">
        <f t="shared" si="61"/>
        <v>0</v>
      </c>
      <c r="CL209" s="507">
        <f t="shared" si="61"/>
        <v>0</v>
      </c>
      <c r="CM209" s="507">
        <f t="shared" si="61"/>
        <v>0</v>
      </c>
      <c r="CO209" s="511">
        <f>IF(EXACT(A209,LCI!A51),LCI!F51,-1*10^6)</f>
        <v>0</v>
      </c>
      <c r="CP209" s="511">
        <f t="shared" si="62"/>
        <v>0</v>
      </c>
      <c r="CQ209" s="511">
        <f t="shared" si="62"/>
        <v>0</v>
      </c>
      <c r="CR209" s="511">
        <f t="shared" si="62"/>
        <v>0</v>
      </c>
      <c r="CS209" s="511">
        <f t="shared" si="62"/>
        <v>0</v>
      </c>
      <c r="CT209" s="511">
        <f t="shared" si="62"/>
        <v>0</v>
      </c>
      <c r="CU209" s="511">
        <f t="shared" si="316"/>
        <v>0</v>
      </c>
      <c r="CV209" s="511">
        <f t="shared" si="282"/>
        <v>0</v>
      </c>
      <c r="CW209" s="511">
        <f t="shared" si="282"/>
        <v>0</v>
      </c>
      <c r="CX209" s="511">
        <f t="shared" si="282"/>
        <v>0</v>
      </c>
      <c r="CY209" s="511">
        <f t="shared" si="282"/>
        <v>0</v>
      </c>
      <c r="CZ209" s="511">
        <f t="shared" si="282"/>
        <v>0</v>
      </c>
      <c r="DA209" s="511">
        <f t="shared" si="282"/>
        <v>0</v>
      </c>
      <c r="DB209" s="511">
        <f t="shared" si="283"/>
        <v>0</v>
      </c>
      <c r="DC209" s="511">
        <f t="shared" si="283"/>
        <v>0</v>
      </c>
      <c r="DD209" s="511">
        <f t="shared" si="283"/>
        <v>0</v>
      </c>
      <c r="DE209" s="511">
        <f t="shared" si="283"/>
        <v>0</v>
      </c>
      <c r="DF209" s="511">
        <f t="shared" si="275"/>
        <v>0</v>
      </c>
      <c r="DG209" s="511">
        <f t="shared" si="63"/>
        <v>0</v>
      </c>
      <c r="DH209" s="511">
        <f t="shared" si="63"/>
        <v>0</v>
      </c>
      <c r="DI209" s="511">
        <f t="shared" si="63"/>
        <v>0</v>
      </c>
      <c r="DJ209" s="511">
        <f t="shared" si="63"/>
        <v>0</v>
      </c>
      <c r="DL209" s="530">
        <f>IF(EXACT(A209,LCI!A51),LCI!J51,-1*10^6)</f>
        <v>0</v>
      </c>
      <c r="DM209" s="530">
        <f t="shared" si="64"/>
        <v>0</v>
      </c>
      <c r="DN209" s="530">
        <f t="shared" si="65"/>
        <v>0</v>
      </c>
      <c r="DO209" s="530">
        <f t="shared" si="66"/>
        <v>0</v>
      </c>
      <c r="DP209" s="530">
        <f t="shared" si="67"/>
        <v>0</v>
      </c>
      <c r="DQ209" s="530">
        <f t="shared" si="68"/>
        <v>0</v>
      </c>
      <c r="DR209" s="530">
        <f t="shared" si="69"/>
        <v>0</v>
      </c>
      <c r="DS209" s="530">
        <f t="shared" si="70"/>
        <v>0</v>
      </c>
      <c r="DT209" s="530">
        <f t="shared" si="71"/>
        <v>0</v>
      </c>
      <c r="DU209" s="530">
        <f t="shared" si="72"/>
        <v>0</v>
      </c>
      <c r="DV209" s="530">
        <f t="shared" si="73"/>
        <v>0</v>
      </c>
      <c r="DW209" s="530">
        <f t="shared" si="74"/>
        <v>0</v>
      </c>
      <c r="DX209" s="530">
        <f t="shared" si="75"/>
        <v>0</v>
      </c>
      <c r="DY209" s="530">
        <f t="shared" si="76"/>
        <v>0</v>
      </c>
      <c r="DZ209" s="530">
        <f t="shared" si="77"/>
        <v>0</v>
      </c>
      <c r="EA209" s="530">
        <f t="shared" si="78"/>
        <v>0</v>
      </c>
      <c r="EB209" s="530">
        <f t="shared" si="79"/>
        <v>0</v>
      </c>
      <c r="EC209" s="530">
        <f t="shared" si="80"/>
        <v>0</v>
      </c>
      <c r="ED209" s="530">
        <f t="shared" si="81"/>
        <v>0</v>
      </c>
      <c r="EE209" s="530">
        <f t="shared" si="82"/>
        <v>0</v>
      </c>
      <c r="EF209" s="530">
        <f t="shared" si="83"/>
        <v>0</v>
      </c>
      <c r="EG209" s="530">
        <f t="shared" si="84"/>
        <v>0</v>
      </c>
      <c r="EI209" s="535">
        <f>IF(EXACT(A209,LCI!A51),LCI!K51,-1*10^6)</f>
        <v>0</v>
      </c>
      <c r="EJ209" s="531">
        <f t="shared" si="85"/>
        <v>0</v>
      </c>
      <c r="EK209" s="536">
        <f t="shared" si="86"/>
        <v>0</v>
      </c>
      <c r="EL209" s="531">
        <f t="shared" si="87"/>
        <v>0</v>
      </c>
      <c r="EM209" s="531">
        <f t="shared" si="88"/>
        <v>0</v>
      </c>
      <c r="EN209" s="531">
        <f t="shared" si="89"/>
        <v>0</v>
      </c>
      <c r="EO209" s="531">
        <f t="shared" si="90"/>
        <v>0</v>
      </c>
      <c r="EP209" s="531">
        <f t="shared" si="91"/>
        <v>0</v>
      </c>
      <c r="EQ209" s="531">
        <f t="shared" si="92"/>
        <v>0</v>
      </c>
      <c r="ER209" s="531">
        <f t="shared" si="93"/>
        <v>0</v>
      </c>
      <c r="ES209" s="531">
        <f t="shared" si="94"/>
        <v>0</v>
      </c>
      <c r="ET209" s="531">
        <f t="shared" si="95"/>
        <v>0</v>
      </c>
      <c r="EU209" s="531">
        <f t="shared" si="96"/>
        <v>0</v>
      </c>
      <c r="EV209" s="531">
        <f t="shared" si="97"/>
        <v>0</v>
      </c>
      <c r="EW209" s="531">
        <f t="shared" si="98"/>
        <v>0</v>
      </c>
      <c r="EX209" s="531">
        <f t="shared" si="99"/>
        <v>0</v>
      </c>
      <c r="EY209" s="531">
        <f t="shared" si="100"/>
        <v>0</v>
      </c>
      <c r="EZ209" s="531">
        <f t="shared" si="101"/>
        <v>0</v>
      </c>
      <c r="FA209" s="531">
        <f t="shared" si="102"/>
        <v>0</v>
      </c>
      <c r="FB209" s="531">
        <f t="shared" si="103"/>
        <v>0</v>
      </c>
      <c r="FC209" s="531">
        <f t="shared" si="104"/>
        <v>0</v>
      </c>
      <c r="FD209" s="531">
        <f t="shared" si="105"/>
        <v>0</v>
      </c>
      <c r="FF209" s="532">
        <f>IF(EXACT(A209,LCI!A51),LCI!L51,-1*10^6)</f>
        <v>0</v>
      </c>
      <c r="FG209" s="532">
        <f t="shared" si="106"/>
        <v>0</v>
      </c>
      <c r="FH209" s="532">
        <f t="shared" si="107"/>
        <v>0</v>
      </c>
      <c r="FI209" s="532">
        <f t="shared" si="108"/>
        <v>0</v>
      </c>
      <c r="FJ209" s="532">
        <f t="shared" si="109"/>
        <v>0</v>
      </c>
      <c r="FK209" s="532">
        <f t="shared" si="110"/>
        <v>0</v>
      </c>
      <c r="FL209" s="532">
        <f t="shared" si="111"/>
        <v>0</v>
      </c>
      <c r="FM209" s="532">
        <f t="shared" si="112"/>
        <v>0</v>
      </c>
      <c r="FN209" s="532">
        <f t="shared" si="113"/>
        <v>0</v>
      </c>
      <c r="FO209" s="532">
        <f t="shared" si="114"/>
        <v>0</v>
      </c>
      <c r="FP209" s="532">
        <f t="shared" si="115"/>
        <v>0</v>
      </c>
      <c r="FQ209" s="532">
        <f t="shared" si="116"/>
        <v>0</v>
      </c>
      <c r="FR209" s="532">
        <f t="shared" si="117"/>
        <v>0</v>
      </c>
      <c r="FS209" s="532">
        <f t="shared" si="118"/>
        <v>0</v>
      </c>
      <c r="FT209" s="532">
        <f t="shared" si="119"/>
        <v>0</v>
      </c>
      <c r="FU209" s="532">
        <f t="shared" si="120"/>
        <v>0</v>
      </c>
      <c r="FV209" s="532">
        <f t="shared" si="121"/>
        <v>0</v>
      </c>
      <c r="FW209" s="532">
        <f t="shared" si="122"/>
        <v>0</v>
      </c>
      <c r="FX209" s="532">
        <f t="shared" si="123"/>
        <v>0</v>
      </c>
      <c r="FY209" s="532">
        <f t="shared" si="124"/>
        <v>0</v>
      </c>
      <c r="FZ209" s="532">
        <f t="shared" si="125"/>
        <v>0</v>
      </c>
      <c r="GA209" s="532">
        <f t="shared" si="126"/>
        <v>0</v>
      </c>
      <c r="GC209" s="533">
        <f>IF(EXACT(A209,LCI!A51),LCI!M51,-1*10^6)</f>
        <v>0</v>
      </c>
      <c r="GD209" s="533">
        <f t="shared" si="127"/>
        <v>0</v>
      </c>
      <c r="GE209" s="533">
        <f t="shared" si="128"/>
        <v>0</v>
      </c>
      <c r="GF209" s="533">
        <f t="shared" si="129"/>
        <v>0</v>
      </c>
      <c r="GG209" s="533">
        <f t="shared" si="130"/>
        <v>0</v>
      </c>
      <c r="GH209" s="533">
        <f t="shared" si="131"/>
        <v>0</v>
      </c>
      <c r="GI209" s="533">
        <f t="shared" si="132"/>
        <v>0</v>
      </c>
      <c r="GJ209" s="533">
        <f t="shared" si="133"/>
        <v>0</v>
      </c>
      <c r="GK209" s="533">
        <f t="shared" si="134"/>
        <v>0</v>
      </c>
      <c r="GL209" s="533">
        <f t="shared" si="135"/>
        <v>0</v>
      </c>
      <c r="GM209" s="533">
        <f t="shared" si="136"/>
        <v>0</v>
      </c>
      <c r="GN209" s="533">
        <f t="shared" si="137"/>
        <v>0</v>
      </c>
      <c r="GO209" s="533">
        <f t="shared" si="138"/>
        <v>0</v>
      </c>
      <c r="GP209" s="533">
        <f t="shared" si="139"/>
        <v>0</v>
      </c>
      <c r="GQ209" s="533">
        <f t="shared" si="140"/>
        <v>0</v>
      </c>
      <c r="GR209" s="533">
        <f t="shared" si="141"/>
        <v>0</v>
      </c>
      <c r="GS209" s="533">
        <f t="shared" si="142"/>
        <v>0</v>
      </c>
      <c r="GT209" s="533">
        <f t="shared" si="143"/>
        <v>0</v>
      </c>
      <c r="GU209" s="533">
        <f t="shared" si="144"/>
        <v>0</v>
      </c>
      <c r="GV209" s="533">
        <f t="shared" si="145"/>
        <v>0</v>
      </c>
      <c r="GW209" s="533">
        <f t="shared" si="146"/>
        <v>0</v>
      </c>
      <c r="GX209" s="533">
        <f t="shared" si="147"/>
        <v>0</v>
      </c>
      <c r="GZ209" s="511">
        <f>IF(EXACT(A209,LCI!A51),LCI!N51,-1*10^6)</f>
        <v>0</v>
      </c>
      <c r="HA209" s="511">
        <f t="shared" si="148"/>
        <v>0</v>
      </c>
      <c r="HB209" s="511">
        <f t="shared" si="149"/>
        <v>0</v>
      </c>
      <c r="HC209" s="511">
        <f t="shared" si="150"/>
        <v>0</v>
      </c>
      <c r="HD209" s="511">
        <f t="shared" si="151"/>
        <v>0</v>
      </c>
      <c r="HE209" s="511">
        <f t="shared" si="152"/>
        <v>0</v>
      </c>
      <c r="HF209" s="511">
        <f t="shared" si="153"/>
        <v>0</v>
      </c>
      <c r="HG209" s="511">
        <f t="shared" si="154"/>
        <v>0</v>
      </c>
      <c r="HH209" s="511">
        <f t="shared" si="155"/>
        <v>0</v>
      </c>
      <c r="HI209" s="511">
        <f t="shared" si="156"/>
        <v>0</v>
      </c>
      <c r="HJ209" s="511">
        <f t="shared" si="157"/>
        <v>0</v>
      </c>
      <c r="HK209" s="511">
        <f t="shared" si="158"/>
        <v>0</v>
      </c>
      <c r="HL209" s="511">
        <f t="shared" si="159"/>
        <v>0</v>
      </c>
      <c r="HM209" s="511">
        <f t="shared" si="160"/>
        <v>0</v>
      </c>
      <c r="HN209" s="511">
        <f t="shared" si="161"/>
        <v>0</v>
      </c>
      <c r="HO209" s="511">
        <f t="shared" si="162"/>
        <v>0</v>
      </c>
      <c r="HP209" s="511">
        <f t="shared" si="163"/>
        <v>0</v>
      </c>
      <c r="HQ209" s="511">
        <f t="shared" si="164"/>
        <v>0</v>
      </c>
      <c r="HR209" s="511">
        <f t="shared" si="165"/>
        <v>0</v>
      </c>
      <c r="HS209" s="511">
        <f t="shared" si="166"/>
        <v>0</v>
      </c>
      <c r="HT209" s="511">
        <f t="shared" si="167"/>
        <v>0</v>
      </c>
      <c r="HU209" s="511">
        <f t="shared" si="168"/>
        <v>0</v>
      </c>
      <c r="HW209" s="534">
        <f>IF(EXACT(A209,LCI!A51),LCI!O51,-1*10^6)</f>
        <v>0</v>
      </c>
      <c r="HX209" s="534">
        <f t="shared" si="169"/>
        <v>0</v>
      </c>
      <c r="HY209" s="534">
        <f t="shared" si="170"/>
        <v>0</v>
      </c>
      <c r="HZ209" s="534">
        <f t="shared" si="171"/>
        <v>0</v>
      </c>
      <c r="IA209" s="534">
        <f t="shared" si="172"/>
        <v>0</v>
      </c>
      <c r="IB209" s="534">
        <f t="shared" si="173"/>
        <v>0</v>
      </c>
      <c r="IC209" s="534">
        <f t="shared" si="174"/>
        <v>0</v>
      </c>
      <c r="ID209" s="534">
        <f t="shared" si="175"/>
        <v>0</v>
      </c>
      <c r="IE209" s="534">
        <f t="shared" si="176"/>
        <v>0</v>
      </c>
      <c r="IF209" s="534">
        <f t="shared" si="177"/>
        <v>0</v>
      </c>
      <c r="IG209" s="534">
        <f t="shared" si="178"/>
        <v>0</v>
      </c>
      <c r="IH209" s="534">
        <f t="shared" si="179"/>
        <v>0</v>
      </c>
      <c r="II209" s="534">
        <f t="shared" si="180"/>
        <v>0</v>
      </c>
      <c r="IJ209" s="534">
        <f t="shared" si="181"/>
        <v>0</v>
      </c>
      <c r="IK209" s="534">
        <f t="shared" si="182"/>
        <v>0</v>
      </c>
      <c r="IL209" s="534">
        <f t="shared" si="183"/>
        <v>0</v>
      </c>
      <c r="IM209" s="534">
        <f t="shared" si="184"/>
        <v>0</v>
      </c>
      <c r="IN209" s="534">
        <f t="shared" si="185"/>
        <v>0</v>
      </c>
      <c r="IO209" s="534">
        <f t="shared" si="186"/>
        <v>0</v>
      </c>
      <c r="IP209" s="534">
        <f t="shared" si="187"/>
        <v>0</v>
      </c>
      <c r="IQ209" s="534">
        <f t="shared" si="188"/>
        <v>0</v>
      </c>
      <c r="IR209" s="534">
        <f t="shared" si="189"/>
        <v>0</v>
      </c>
      <c r="IT209" s="531">
        <f>IF(EXACT(A209,LCI!A51),LCI!P51,-1*10^6)</f>
        <v>0</v>
      </c>
      <c r="IU209" s="531">
        <f t="shared" si="190"/>
        <v>0</v>
      </c>
      <c r="IV209" s="531">
        <f t="shared" si="191"/>
        <v>0</v>
      </c>
      <c r="IW209" s="531">
        <f t="shared" si="192"/>
        <v>0</v>
      </c>
      <c r="IX209" s="531">
        <f t="shared" si="193"/>
        <v>0</v>
      </c>
      <c r="IY209" s="531">
        <f t="shared" si="194"/>
        <v>0</v>
      </c>
      <c r="IZ209" s="531">
        <f t="shared" si="195"/>
        <v>0</v>
      </c>
      <c r="JA209" s="531">
        <f t="shared" si="196"/>
        <v>0</v>
      </c>
      <c r="JB209" s="531">
        <f t="shared" si="197"/>
        <v>0</v>
      </c>
      <c r="JC209" s="531">
        <f t="shared" si="198"/>
        <v>0</v>
      </c>
      <c r="JD209" s="531">
        <f t="shared" si="199"/>
        <v>0</v>
      </c>
      <c r="JE209" s="531">
        <f t="shared" si="200"/>
        <v>0</v>
      </c>
      <c r="JF209" s="531">
        <f t="shared" si="201"/>
        <v>0</v>
      </c>
      <c r="JG209" s="531">
        <f t="shared" si="202"/>
        <v>0</v>
      </c>
      <c r="JH209" s="531">
        <f t="shared" si="203"/>
        <v>0</v>
      </c>
      <c r="JI209" s="531">
        <f t="shared" si="204"/>
        <v>0</v>
      </c>
      <c r="JJ209" s="531">
        <f t="shared" si="205"/>
        <v>0</v>
      </c>
      <c r="JK209" s="531">
        <f t="shared" si="206"/>
        <v>0</v>
      </c>
      <c r="JL209" s="531">
        <f t="shared" si="207"/>
        <v>0</v>
      </c>
      <c r="JM209" s="531">
        <f t="shared" si="208"/>
        <v>0</v>
      </c>
      <c r="JN209" s="531">
        <f t="shared" si="209"/>
        <v>0</v>
      </c>
      <c r="JO209" s="531">
        <f t="shared" si="210"/>
        <v>0</v>
      </c>
      <c r="JQ209" s="532">
        <f>IF(EXACT(A209,LCI!A51),LCI!Q51,-1*10^6)</f>
        <v>0</v>
      </c>
      <c r="JR209" s="532">
        <f t="shared" si="211"/>
        <v>0</v>
      </c>
      <c r="JS209" s="532">
        <f t="shared" si="212"/>
        <v>0</v>
      </c>
      <c r="JT209" s="532">
        <f t="shared" si="213"/>
        <v>0</v>
      </c>
      <c r="JU209" s="532">
        <f t="shared" si="214"/>
        <v>0</v>
      </c>
      <c r="JV209" s="532">
        <f t="shared" si="215"/>
        <v>0</v>
      </c>
      <c r="JW209" s="532">
        <f t="shared" si="216"/>
        <v>0</v>
      </c>
      <c r="JX209" s="532">
        <f t="shared" si="217"/>
        <v>0</v>
      </c>
      <c r="JY209" s="532">
        <f t="shared" si="218"/>
        <v>0</v>
      </c>
      <c r="JZ209" s="532">
        <f t="shared" si="219"/>
        <v>0</v>
      </c>
      <c r="KA209" s="532">
        <f t="shared" si="220"/>
        <v>0</v>
      </c>
      <c r="KB209" s="532">
        <f t="shared" si="221"/>
        <v>0</v>
      </c>
      <c r="KC209" s="532">
        <f t="shared" si="222"/>
        <v>0</v>
      </c>
      <c r="KD209" s="532">
        <f t="shared" si="223"/>
        <v>0</v>
      </c>
      <c r="KE209" s="532">
        <f t="shared" si="224"/>
        <v>0</v>
      </c>
      <c r="KF209" s="532">
        <f t="shared" si="225"/>
        <v>0</v>
      </c>
      <c r="KG209" s="532">
        <f t="shared" si="226"/>
        <v>0</v>
      </c>
      <c r="KH209" s="532">
        <f t="shared" si="227"/>
        <v>0</v>
      </c>
      <c r="KI209" s="532">
        <f t="shared" si="228"/>
        <v>0</v>
      </c>
      <c r="KJ209" s="532">
        <f t="shared" si="229"/>
        <v>0</v>
      </c>
      <c r="KK209" s="532">
        <f t="shared" si="230"/>
        <v>0</v>
      </c>
      <c r="KL209" s="532">
        <f t="shared" si="231"/>
        <v>0</v>
      </c>
      <c r="KN209" s="533">
        <f>IF(EXACT(A209,LCI!A51),LCI!R51,-1*10^6)</f>
        <v>0</v>
      </c>
      <c r="KO209" s="533">
        <f t="shared" si="232"/>
        <v>0</v>
      </c>
      <c r="KP209" s="533">
        <f t="shared" si="233"/>
        <v>0</v>
      </c>
      <c r="KQ209" s="533">
        <f t="shared" si="234"/>
        <v>0</v>
      </c>
      <c r="KR209" s="533">
        <f t="shared" si="235"/>
        <v>0</v>
      </c>
      <c r="KS209" s="533">
        <f t="shared" si="236"/>
        <v>0</v>
      </c>
      <c r="KT209" s="533">
        <f t="shared" si="237"/>
        <v>0</v>
      </c>
      <c r="KU209" s="533">
        <f t="shared" si="238"/>
        <v>0</v>
      </c>
      <c r="KV209" s="533">
        <f t="shared" si="239"/>
        <v>0</v>
      </c>
      <c r="KW209" s="533">
        <f t="shared" si="240"/>
        <v>0</v>
      </c>
      <c r="KX209" s="533">
        <f t="shared" si="241"/>
        <v>0</v>
      </c>
      <c r="KY209" s="533">
        <f t="shared" si="242"/>
        <v>0</v>
      </c>
      <c r="KZ209" s="533">
        <f t="shared" si="243"/>
        <v>0</v>
      </c>
      <c r="LA209" s="533">
        <f t="shared" si="244"/>
        <v>0</v>
      </c>
      <c r="LB209" s="533">
        <f t="shared" si="245"/>
        <v>0</v>
      </c>
      <c r="LC209" s="533">
        <f t="shared" si="246"/>
        <v>0</v>
      </c>
      <c r="LD209" s="533">
        <f t="shared" si="247"/>
        <v>0</v>
      </c>
      <c r="LE209" s="533">
        <f t="shared" si="248"/>
        <v>0</v>
      </c>
      <c r="LF209" s="533">
        <f t="shared" si="249"/>
        <v>0</v>
      </c>
      <c r="LG209" s="533">
        <f t="shared" si="250"/>
        <v>0</v>
      </c>
      <c r="LH209" s="533">
        <f t="shared" si="251"/>
        <v>0</v>
      </c>
      <c r="LI209" s="533">
        <f t="shared" si="252"/>
        <v>0</v>
      </c>
    </row>
    <row r="210" spans="1:321" x14ac:dyDescent="0.25">
      <c r="A210" s="14" t="str">
        <f>LCI!A52</f>
        <v>Yeast (kg/yr)</v>
      </c>
      <c r="B210" s="42">
        <f>B66</f>
        <v>0</v>
      </c>
      <c r="C210" s="42">
        <f t="shared" ref="C210:P210" si="350">C66</f>
        <v>0</v>
      </c>
      <c r="D210" s="42">
        <f t="shared" si="350"/>
        <v>205.69471420883499</v>
      </c>
      <c r="E210" s="42">
        <f t="shared" si="350"/>
        <v>0</v>
      </c>
      <c r="F210" s="42">
        <f t="shared" si="350"/>
        <v>0</v>
      </c>
      <c r="G210" s="42">
        <f t="shared" si="350"/>
        <v>0</v>
      </c>
      <c r="H210" s="42">
        <f t="shared" si="350"/>
        <v>0</v>
      </c>
      <c r="I210" s="42">
        <f t="shared" si="350"/>
        <v>0</v>
      </c>
      <c r="J210" s="42">
        <f t="shared" si="350"/>
        <v>0</v>
      </c>
      <c r="K210" s="42">
        <f t="shared" si="350"/>
        <v>0</v>
      </c>
      <c r="L210" s="42">
        <f t="shared" si="350"/>
        <v>0</v>
      </c>
      <c r="M210" s="42">
        <f t="shared" si="350"/>
        <v>0</v>
      </c>
      <c r="N210" s="42">
        <f t="shared" si="350"/>
        <v>0</v>
      </c>
      <c r="O210" s="257">
        <f t="shared" si="350"/>
        <v>0</v>
      </c>
      <c r="P210" s="251">
        <f t="shared" si="350"/>
        <v>0</v>
      </c>
      <c r="Q210" s="251"/>
      <c r="R210" s="251"/>
      <c r="S210" s="251"/>
      <c r="T210" s="268"/>
      <c r="U210" s="251"/>
      <c r="V210" s="251"/>
      <c r="X210" s="45">
        <f>IF(EXACT(A210,LCI!A52),LCI!G52,-1*10^6)</f>
        <v>5.5</v>
      </c>
      <c r="Y210" s="47">
        <f t="shared" si="45"/>
        <v>0</v>
      </c>
      <c r="Z210" s="47">
        <f t="shared" si="46"/>
        <v>0</v>
      </c>
      <c r="AA210" s="47">
        <f t="shared" si="47"/>
        <v>1131.3209281485924</v>
      </c>
      <c r="AB210" s="47">
        <f t="shared" si="327"/>
        <v>0</v>
      </c>
      <c r="AC210" s="47">
        <f t="shared" si="328"/>
        <v>0</v>
      </c>
      <c r="AD210" s="47">
        <f t="shared" si="334"/>
        <v>0</v>
      </c>
      <c r="AE210" s="47">
        <f t="shared" si="335"/>
        <v>0</v>
      </c>
      <c r="AF210" s="47">
        <f t="shared" si="336"/>
        <v>0</v>
      </c>
      <c r="AG210" s="47">
        <f t="shared" si="337"/>
        <v>0</v>
      </c>
      <c r="AH210" s="47">
        <f t="shared" si="338"/>
        <v>0</v>
      </c>
      <c r="AI210" s="47">
        <f t="shared" si="339"/>
        <v>0</v>
      </c>
      <c r="AJ210" s="47">
        <f t="shared" si="288"/>
        <v>0</v>
      </c>
      <c r="AK210" s="47">
        <f t="shared" si="50"/>
        <v>0</v>
      </c>
      <c r="AL210" s="262">
        <f t="shared" si="51"/>
        <v>0</v>
      </c>
      <c r="AM210" s="260">
        <f t="shared" si="52"/>
        <v>0</v>
      </c>
      <c r="AN210" s="260">
        <f t="shared" si="53"/>
        <v>0</v>
      </c>
      <c r="AO210" s="260">
        <f t="shared" si="54"/>
        <v>0</v>
      </c>
      <c r="AP210" s="260">
        <f t="shared" si="55"/>
        <v>0</v>
      </c>
      <c r="AQ210" s="260">
        <f t="shared" si="56"/>
        <v>0</v>
      </c>
      <c r="AR210" s="260">
        <f t="shared" si="57"/>
        <v>0</v>
      </c>
      <c r="AS210" s="260">
        <f t="shared" si="58"/>
        <v>0</v>
      </c>
      <c r="AU210" s="41">
        <f>IF(EXACT(A210,LCI!A52),LCI!H52,-1*10^6)</f>
        <v>4306.59</v>
      </c>
      <c r="AV210" s="71">
        <f t="shared" si="9"/>
        <v>0</v>
      </c>
      <c r="AW210" s="71">
        <f t="shared" si="10"/>
        <v>0</v>
      </c>
      <c r="AX210" s="71">
        <f t="shared" si="11"/>
        <v>885842.79926462669</v>
      </c>
      <c r="AY210" s="71">
        <f t="shared" si="12"/>
        <v>0</v>
      </c>
      <c r="AZ210" s="71">
        <f t="shared" si="13"/>
        <v>0</v>
      </c>
      <c r="BA210" s="71">
        <f t="shared" si="341"/>
        <v>0</v>
      </c>
      <c r="BB210" s="71">
        <f t="shared" si="342"/>
        <v>0</v>
      </c>
      <c r="BC210" s="71">
        <f t="shared" si="343"/>
        <v>0</v>
      </c>
      <c r="BD210" s="520">
        <f t="shared" si="344"/>
        <v>0</v>
      </c>
      <c r="BE210" s="521">
        <f t="shared" si="345"/>
        <v>0</v>
      </c>
      <c r="BF210" s="71">
        <f t="shared" si="346"/>
        <v>0</v>
      </c>
      <c r="BG210" s="521">
        <f t="shared" si="278"/>
        <v>0</v>
      </c>
      <c r="BH210" s="529">
        <f t="shared" si="263"/>
        <v>0</v>
      </c>
      <c r="BI210" s="71">
        <f t="shared" si="254"/>
        <v>0</v>
      </c>
      <c r="BJ210" s="71">
        <f t="shared" si="255"/>
        <v>0</v>
      </c>
      <c r="BK210" s="71">
        <f t="shared" si="256"/>
        <v>0</v>
      </c>
      <c r="BL210" s="71">
        <f t="shared" si="257"/>
        <v>0</v>
      </c>
      <c r="BM210" s="71">
        <f t="shared" si="258"/>
        <v>0</v>
      </c>
      <c r="BN210" s="71">
        <f t="shared" si="259"/>
        <v>0</v>
      </c>
      <c r="BO210" s="71">
        <f t="shared" si="260"/>
        <v>0</v>
      </c>
      <c r="BP210" s="71">
        <f t="shared" si="261"/>
        <v>0</v>
      </c>
      <c r="BR210" s="507">
        <f>IF(EXACT(A210,LCI!A52),LCI!I52,-1*10^6)</f>
        <v>4.8228</v>
      </c>
      <c r="BS210" s="507">
        <f t="shared" si="59"/>
        <v>0</v>
      </c>
      <c r="BT210" s="507">
        <f t="shared" si="60"/>
        <v>0</v>
      </c>
      <c r="BU210" s="507">
        <f t="shared" si="60"/>
        <v>992.02446768636946</v>
      </c>
      <c r="BV210" s="507">
        <f t="shared" si="60"/>
        <v>0</v>
      </c>
      <c r="BW210" s="507">
        <f t="shared" si="60"/>
        <v>0</v>
      </c>
      <c r="BX210" s="507">
        <f t="shared" si="60"/>
        <v>0</v>
      </c>
      <c r="BY210" s="507">
        <f t="shared" si="315"/>
        <v>0</v>
      </c>
      <c r="BZ210" s="507">
        <f t="shared" si="280"/>
        <v>0</v>
      </c>
      <c r="CA210" s="507">
        <f t="shared" si="280"/>
        <v>0</v>
      </c>
      <c r="CB210" s="507">
        <f t="shared" si="280"/>
        <v>0</v>
      </c>
      <c r="CC210" s="507">
        <f t="shared" si="280"/>
        <v>0</v>
      </c>
      <c r="CD210" s="507">
        <f t="shared" si="280"/>
        <v>0</v>
      </c>
      <c r="CE210" s="507">
        <f t="shared" si="280"/>
        <v>0</v>
      </c>
      <c r="CF210" s="507">
        <f t="shared" si="281"/>
        <v>0</v>
      </c>
      <c r="CG210" s="507">
        <f t="shared" si="281"/>
        <v>0</v>
      </c>
      <c r="CH210" s="507">
        <f t="shared" si="281"/>
        <v>0</v>
      </c>
      <c r="CI210" s="507">
        <f t="shared" si="281"/>
        <v>0</v>
      </c>
      <c r="CJ210" s="507">
        <f t="shared" si="276"/>
        <v>0</v>
      </c>
      <c r="CK210" s="507">
        <f t="shared" si="61"/>
        <v>0</v>
      </c>
      <c r="CL210" s="507">
        <f t="shared" si="61"/>
        <v>0</v>
      </c>
      <c r="CM210" s="507">
        <f t="shared" si="61"/>
        <v>0</v>
      </c>
      <c r="CO210" s="511">
        <f>IF(EXACT(A210,LCI!A52),LCI!F52,-1*10^6)</f>
        <v>25.8</v>
      </c>
      <c r="CP210" s="511">
        <f t="shared" si="62"/>
        <v>0</v>
      </c>
      <c r="CQ210" s="511">
        <f t="shared" si="62"/>
        <v>0</v>
      </c>
      <c r="CR210" s="511">
        <f t="shared" si="62"/>
        <v>5306.9236265879426</v>
      </c>
      <c r="CS210" s="511">
        <f t="shared" si="62"/>
        <v>0</v>
      </c>
      <c r="CT210" s="511">
        <f t="shared" si="62"/>
        <v>0</v>
      </c>
      <c r="CU210" s="511">
        <f t="shared" si="316"/>
        <v>0</v>
      </c>
      <c r="CV210" s="511">
        <f t="shared" si="282"/>
        <v>0</v>
      </c>
      <c r="CW210" s="511">
        <f t="shared" si="282"/>
        <v>0</v>
      </c>
      <c r="CX210" s="511">
        <f t="shared" si="282"/>
        <v>0</v>
      </c>
      <c r="CY210" s="511">
        <f t="shared" si="282"/>
        <v>0</v>
      </c>
      <c r="CZ210" s="511">
        <f t="shared" si="282"/>
        <v>0</v>
      </c>
      <c r="DA210" s="511">
        <f t="shared" si="282"/>
        <v>0</v>
      </c>
      <c r="DB210" s="511">
        <f t="shared" si="283"/>
        <v>0</v>
      </c>
      <c r="DC210" s="511">
        <f t="shared" si="283"/>
        <v>0</v>
      </c>
      <c r="DD210" s="511">
        <f t="shared" si="283"/>
        <v>0</v>
      </c>
      <c r="DE210" s="511">
        <f t="shared" si="283"/>
        <v>0</v>
      </c>
      <c r="DF210" s="511">
        <f t="shared" si="275"/>
        <v>0</v>
      </c>
      <c r="DG210" s="511">
        <f t="shared" si="63"/>
        <v>0</v>
      </c>
      <c r="DH210" s="511">
        <f t="shared" si="63"/>
        <v>0</v>
      </c>
      <c r="DI210" s="511">
        <f t="shared" si="63"/>
        <v>0</v>
      </c>
      <c r="DJ210" s="511">
        <f t="shared" si="63"/>
        <v>0</v>
      </c>
      <c r="DL210" s="530">
        <f>IF(EXACT(A210,LCI!A52),LCI!J52,-1*10^6)</f>
        <v>1.729E-2</v>
      </c>
      <c r="DM210" s="530">
        <f t="shared" si="64"/>
        <v>0</v>
      </c>
      <c r="DN210" s="530">
        <f t="shared" si="65"/>
        <v>0</v>
      </c>
      <c r="DO210" s="530">
        <f t="shared" si="66"/>
        <v>3.556461608670757</v>
      </c>
      <c r="DP210" s="530">
        <f t="shared" si="67"/>
        <v>0</v>
      </c>
      <c r="DQ210" s="530">
        <f t="shared" si="68"/>
        <v>0</v>
      </c>
      <c r="DR210" s="530">
        <f t="shared" si="69"/>
        <v>0</v>
      </c>
      <c r="DS210" s="530">
        <f t="shared" si="70"/>
        <v>0</v>
      </c>
      <c r="DT210" s="530">
        <f t="shared" si="71"/>
        <v>0</v>
      </c>
      <c r="DU210" s="530">
        <f t="shared" si="72"/>
        <v>0</v>
      </c>
      <c r="DV210" s="530">
        <f t="shared" si="73"/>
        <v>0</v>
      </c>
      <c r="DW210" s="530">
        <f t="shared" si="74"/>
        <v>0</v>
      </c>
      <c r="DX210" s="530">
        <f t="shared" si="75"/>
        <v>0</v>
      </c>
      <c r="DY210" s="530">
        <f t="shared" si="76"/>
        <v>0</v>
      </c>
      <c r="DZ210" s="530">
        <f t="shared" si="77"/>
        <v>0</v>
      </c>
      <c r="EA210" s="530">
        <f t="shared" si="78"/>
        <v>0</v>
      </c>
      <c r="EB210" s="530">
        <f t="shared" si="79"/>
        <v>0</v>
      </c>
      <c r="EC210" s="530">
        <f t="shared" si="80"/>
        <v>0</v>
      </c>
      <c r="ED210" s="530">
        <f t="shared" si="81"/>
        <v>0</v>
      </c>
      <c r="EE210" s="530">
        <f t="shared" si="82"/>
        <v>0</v>
      </c>
      <c r="EF210" s="530">
        <f t="shared" si="83"/>
        <v>0</v>
      </c>
      <c r="EG210" s="530">
        <f t="shared" si="84"/>
        <v>0</v>
      </c>
      <c r="EI210" s="535">
        <f>IF(EXACT(A210,LCI!A52),LCI!K52,-1*10^6)</f>
        <v>10.9397</v>
      </c>
      <c r="EJ210" s="531">
        <f t="shared" si="85"/>
        <v>0</v>
      </c>
      <c r="EK210" s="536">
        <f t="shared" si="86"/>
        <v>0</v>
      </c>
      <c r="EL210" s="531">
        <f t="shared" si="87"/>
        <v>2250.238465030392</v>
      </c>
      <c r="EM210" s="531">
        <f t="shared" si="88"/>
        <v>0</v>
      </c>
      <c r="EN210" s="531">
        <f t="shared" si="89"/>
        <v>0</v>
      </c>
      <c r="EO210" s="531">
        <f t="shared" si="90"/>
        <v>0</v>
      </c>
      <c r="EP210" s="531">
        <f t="shared" si="91"/>
        <v>0</v>
      </c>
      <c r="EQ210" s="531">
        <f t="shared" si="92"/>
        <v>0</v>
      </c>
      <c r="ER210" s="531">
        <f t="shared" si="93"/>
        <v>0</v>
      </c>
      <c r="ES210" s="531">
        <f t="shared" si="94"/>
        <v>0</v>
      </c>
      <c r="ET210" s="531">
        <f t="shared" si="95"/>
        <v>0</v>
      </c>
      <c r="EU210" s="531">
        <f t="shared" si="96"/>
        <v>0</v>
      </c>
      <c r="EV210" s="531">
        <f t="shared" si="97"/>
        <v>0</v>
      </c>
      <c r="EW210" s="531">
        <f t="shared" si="98"/>
        <v>0</v>
      </c>
      <c r="EX210" s="531">
        <f t="shared" si="99"/>
        <v>0</v>
      </c>
      <c r="EY210" s="531">
        <f t="shared" si="100"/>
        <v>0</v>
      </c>
      <c r="EZ210" s="531">
        <f t="shared" si="101"/>
        <v>0</v>
      </c>
      <c r="FA210" s="531">
        <f t="shared" si="102"/>
        <v>0</v>
      </c>
      <c r="FB210" s="531">
        <f t="shared" si="103"/>
        <v>0</v>
      </c>
      <c r="FC210" s="531">
        <f t="shared" si="104"/>
        <v>0</v>
      </c>
      <c r="FD210" s="531">
        <f t="shared" si="105"/>
        <v>0</v>
      </c>
      <c r="FF210" s="532">
        <f>IF(EXACT(A210,LCI!A52),LCI!L52,-1*10^6)</f>
        <v>1.9599999999999999E-2</v>
      </c>
      <c r="FG210" s="532">
        <f t="shared" si="106"/>
        <v>0</v>
      </c>
      <c r="FH210" s="532">
        <f t="shared" si="107"/>
        <v>0</v>
      </c>
      <c r="FI210" s="532">
        <f t="shared" si="108"/>
        <v>4.0316163984931661</v>
      </c>
      <c r="FJ210" s="532">
        <f t="shared" si="109"/>
        <v>0</v>
      </c>
      <c r="FK210" s="532">
        <f t="shared" si="110"/>
        <v>0</v>
      </c>
      <c r="FL210" s="532">
        <f t="shared" si="111"/>
        <v>0</v>
      </c>
      <c r="FM210" s="532">
        <f t="shared" si="112"/>
        <v>0</v>
      </c>
      <c r="FN210" s="532">
        <f t="shared" si="113"/>
        <v>0</v>
      </c>
      <c r="FO210" s="532">
        <f t="shared" si="114"/>
        <v>0</v>
      </c>
      <c r="FP210" s="532">
        <f t="shared" si="115"/>
        <v>0</v>
      </c>
      <c r="FQ210" s="532">
        <f t="shared" si="116"/>
        <v>0</v>
      </c>
      <c r="FR210" s="532">
        <f t="shared" si="117"/>
        <v>0</v>
      </c>
      <c r="FS210" s="532">
        <f t="shared" si="118"/>
        <v>0</v>
      </c>
      <c r="FT210" s="532">
        <f t="shared" si="119"/>
        <v>0</v>
      </c>
      <c r="FU210" s="532">
        <f t="shared" si="120"/>
        <v>0</v>
      </c>
      <c r="FV210" s="532">
        <f t="shared" si="121"/>
        <v>0</v>
      </c>
      <c r="FW210" s="532">
        <f t="shared" si="122"/>
        <v>0</v>
      </c>
      <c r="FX210" s="532">
        <f t="shared" si="123"/>
        <v>0</v>
      </c>
      <c r="FY210" s="532">
        <f t="shared" si="124"/>
        <v>0</v>
      </c>
      <c r="FZ210" s="532">
        <f t="shared" si="125"/>
        <v>0</v>
      </c>
      <c r="GA210" s="532">
        <f t="shared" si="126"/>
        <v>0</v>
      </c>
      <c r="GC210" s="533">
        <f>IF(EXACT(A210,LCI!A52),LCI!M52,-1*10^6)</f>
        <v>8.7600000000000004E-8</v>
      </c>
      <c r="GD210" s="533">
        <f t="shared" si="127"/>
        <v>0</v>
      </c>
      <c r="GE210" s="533">
        <f t="shared" si="128"/>
        <v>0</v>
      </c>
      <c r="GF210" s="533">
        <f t="shared" si="129"/>
        <v>1.8018856964693946E-5</v>
      </c>
      <c r="GG210" s="533">
        <f t="shared" si="130"/>
        <v>0</v>
      </c>
      <c r="GH210" s="533">
        <f t="shared" si="131"/>
        <v>0</v>
      </c>
      <c r="GI210" s="533">
        <f t="shared" si="132"/>
        <v>0</v>
      </c>
      <c r="GJ210" s="533">
        <f t="shared" si="133"/>
        <v>0</v>
      </c>
      <c r="GK210" s="533">
        <f t="shared" si="134"/>
        <v>0</v>
      </c>
      <c r="GL210" s="533">
        <f t="shared" si="135"/>
        <v>0</v>
      </c>
      <c r="GM210" s="533">
        <f t="shared" si="136"/>
        <v>0</v>
      </c>
      <c r="GN210" s="533">
        <f t="shared" si="137"/>
        <v>0</v>
      </c>
      <c r="GO210" s="533">
        <f t="shared" si="138"/>
        <v>0</v>
      </c>
      <c r="GP210" s="533">
        <f t="shared" si="139"/>
        <v>0</v>
      </c>
      <c r="GQ210" s="533">
        <f t="shared" si="140"/>
        <v>0</v>
      </c>
      <c r="GR210" s="533">
        <f t="shared" si="141"/>
        <v>0</v>
      </c>
      <c r="GS210" s="533">
        <f t="shared" si="142"/>
        <v>0</v>
      </c>
      <c r="GT210" s="533">
        <f t="shared" si="143"/>
        <v>0</v>
      </c>
      <c r="GU210" s="533">
        <f t="shared" si="144"/>
        <v>0</v>
      </c>
      <c r="GV210" s="533">
        <f t="shared" si="145"/>
        <v>0</v>
      </c>
      <c r="GW210" s="533">
        <f t="shared" si="146"/>
        <v>0</v>
      </c>
      <c r="GX210" s="533">
        <f t="shared" si="147"/>
        <v>0</v>
      </c>
      <c r="GZ210" s="511">
        <f>IF(EXACT(A210,LCI!A52),LCI!N52,-1*10^6)</f>
        <v>3.0199999999999998E-7</v>
      </c>
      <c r="HA210" s="511">
        <f t="shared" si="148"/>
        <v>0</v>
      </c>
      <c r="HB210" s="511">
        <f t="shared" si="149"/>
        <v>0</v>
      </c>
      <c r="HC210" s="511">
        <f t="shared" si="150"/>
        <v>6.211980369106817E-5</v>
      </c>
      <c r="HD210" s="511">
        <f t="shared" si="151"/>
        <v>0</v>
      </c>
      <c r="HE210" s="511">
        <f t="shared" si="152"/>
        <v>0</v>
      </c>
      <c r="HF210" s="511">
        <f t="shared" si="153"/>
        <v>0</v>
      </c>
      <c r="HG210" s="511">
        <f t="shared" si="154"/>
        <v>0</v>
      </c>
      <c r="HH210" s="511">
        <f t="shared" si="155"/>
        <v>0</v>
      </c>
      <c r="HI210" s="511">
        <f t="shared" si="156"/>
        <v>0</v>
      </c>
      <c r="HJ210" s="511">
        <f t="shared" si="157"/>
        <v>0</v>
      </c>
      <c r="HK210" s="511">
        <f t="shared" si="158"/>
        <v>0</v>
      </c>
      <c r="HL210" s="511">
        <f t="shared" si="159"/>
        <v>0</v>
      </c>
      <c r="HM210" s="511">
        <f t="shared" si="160"/>
        <v>0</v>
      </c>
      <c r="HN210" s="511">
        <f t="shared" si="161"/>
        <v>0</v>
      </c>
      <c r="HO210" s="511">
        <f t="shared" si="162"/>
        <v>0</v>
      </c>
      <c r="HP210" s="511">
        <f t="shared" si="163"/>
        <v>0</v>
      </c>
      <c r="HQ210" s="511">
        <f t="shared" si="164"/>
        <v>0</v>
      </c>
      <c r="HR210" s="511">
        <f t="shared" si="165"/>
        <v>0</v>
      </c>
      <c r="HS210" s="511">
        <f t="shared" si="166"/>
        <v>0</v>
      </c>
      <c r="HT210" s="511">
        <f t="shared" si="167"/>
        <v>0</v>
      </c>
      <c r="HU210" s="511">
        <f t="shared" si="168"/>
        <v>0</v>
      </c>
      <c r="HW210" s="534">
        <f>IF(EXACT(A210,LCI!A52),LCI!O52,-1*10^6)</f>
        <v>1.66E-7</v>
      </c>
      <c r="HX210" s="534">
        <f t="shared" si="169"/>
        <v>0</v>
      </c>
      <c r="HY210" s="534">
        <f t="shared" si="170"/>
        <v>0</v>
      </c>
      <c r="HZ210" s="534">
        <f t="shared" si="171"/>
        <v>3.4145322558666611E-5</v>
      </c>
      <c r="IA210" s="534">
        <f t="shared" si="172"/>
        <v>0</v>
      </c>
      <c r="IB210" s="534">
        <f t="shared" si="173"/>
        <v>0</v>
      </c>
      <c r="IC210" s="534">
        <f t="shared" si="174"/>
        <v>0</v>
      </c>
      <c r="ID210" s="534">
        <f t="shared" si="175"/>
        <v>0</v>
      </c>
      <c r="IE210" s="534">
        <f t="shared" si="176"/>
        <v>0</v>
      </c>
      <c r="IF210" s="534">
        <f t="shared" si="177"/>
        <v>0</v>
      </c>
      <c r="IG210" s="534">
        <f t="shared" si="178"/>
        <v>0</v>
      </c>
      <c r="IH210" s="534">
        <f t="shared" si="179"/>
        <v>0</v>
      </c>
      <c r="II210" s="534">
        <f t="shared" si="180"/>
        <v>0</v>
      </c>
      <c r="IJ210" s="534">
        <f t="shared" si="181"/>
        <v>0</v>
      </c>
      <c r="IK210" s="534">
        <f t="shared" si="182"/>
        <v>0</v>
      </c>
      <c r="IL210" s="534">
        <f t="shared" si="183"/>
        <v>0</v>
      </c>
      <c r="IM210" s="534">
        <f t="shared" si="184"/>
        <v>0</v>
      </c>
      <c r="IN210" s="534">
        <f t="shared" si="185"/>
        <v>0</v>
      </c>
      <c r="IO210" s="534">
        <f t="shared" si="186"/>
        <v>0</v>
      </c>
      <c r="IP210" s="534">
        <f t="shared" si="187"/>
        <v>0</v>
      </c>
      <c r="IQ210" s="534">
        <f t="shared" si="188"/>
        <v>0</v>
      </c>
      <c r="IR210" s="534">
        <f t="shared" si="189"/>
        <v>0</v>
      </c>
      <c r="IT210" s="531">
        <f>IF(EXACT(A210,LCI!A52),LCI!P52,-1*10^6)</f>
        <v>0.122</v>
      </c>
      <c r="IU210" s="531">
        <f t="shared" si="190"/>
        <v>0</v>
      </c>
      <c r="IV210" s="531">
        <f t="shared" si="191"/>
        <v>0</v>
      </c>
      <c r="IW210" s="531">
        <f t="shared" si="192"/>
        <v>25.094755133477868</v>
      </c>
      <c r="IX210" s="531">
        <f t="shared" si="193"/>
        <v>0</v>
      </c>
      <c r="IY210" s="531">
        <f t="shared" si="194"/>
        <v>0</v>
      </c>
      <c r="IZ210" s="531">
        <f t="shared" si="195"/>
        <v>0</v>
      </c>
      <c r="JA210" s="531">
        <f t="shared" si="196"/>
        <v>0</v>
      </c>
      <c r="JB210" s="531">
        <f t="shared" si="197"/>
        <v>0</v>
      </c>
      <c r="JC210" s="531">
        <f t="shared" si="198"/>
        <v>0</v>
      </c>
      <c r="JD210" s="531">
        <f t="shared" si="199"/>
        <v>0</v>
      </c>
      <c r="JE210" s="531">
        <f t="shared" si="200"/>
        <v>0</v>
      </c>
      <c r="JF210" s="531">
        <f t="shared" si="201"/>
        <v>0</v>
      </c>
      <c r="JG210" s="531">
        <f t="shared" si="202"/>
        <v>0</v>
      </c>
      <c r="JH210" s="531">
        <f t="shared" si="203"/>
        <v>0</v>
      </c>
      <c r="JI210" s="531">
        <f t="shared" si="204"/>
        <v>0</v>
      </c>
      <c r="JJ210" s="531">
        <f t="shared" si="205"/>
        <v>0</v>
      </c>
      <c r="JK210" s="531">
        <f t="shared" si="206"/>
        <v>0</v>
      </c>
      <c r="JL210" s="531">
        <f t="shared" si="207"/>
        <v>0</v>
      </c>
      <c r="JM210" s="531">
        <f t="shared" si="208"/>
        <v>0</v>
      </c>
      <c r="JN210" s="531">
        <f t="shared" si="209"/>
        <v>0</v>
      </c>
      <c r="JO210" s="531">
        <f t="shared" si="210"/>
        <v>0</v>
      </c>
      <c r="JQ210" s="532">
        <f>IF(EXACT(A210,LCI!A52),LCI!Q52,-1*10^6)</f>
        <v>1.85</v>
      </c>
      <c r="JR210" s="532">
        <f t="shared" si="211"/>
        <v>0</v>
      </c>
      <c r="JS210" s="532">
        <f t="shared" si="212"/>
        <v>0</v>
      </c>
      <c r="JT210" s="532">
        <f t="shared" si="213"/>
        <v>380.53522128634478</v>
      </c>
      <c r="JU210" s="532">
        <f t="shared" si="214"/>
        <v>0</v>
      </c>
      <c r="JV210" s="532">
        <f t="shared" si="215"/>
        <v>0</v>
      </c>
      <c r="JW210" s="532">
        <f t="shared" si="216"/>
        <v>0</v>
      </c>
      <c r="JX210" s="532">
        <f t="shared" si="217"/>
        <v>0</v>
      </c>
      <c r="JY210" s="532">
        <f t="shared" si="218"/>
        <v>0</v>
      </c>
      <c r="JZ210" s="532">
        <f t="shared" si="219"/>
        <v>0</v>
      </c>
      <c r="KA210" s="532">
        <f t="shared" si="220"/>
        <v>0</v>
      </c>
      <c r="KB210" s="532">
        <f t="shared" si="221"/>
        <v>0</v>
      </c>
      <c r="KC210" s="532">
        <f t="shared" si="222"/>
        <v>0</v>
      </c>
      <c r="KD210" s="532">
        <f t="shared" si="223"/>
        <v>0</v>
      </c>
      <c r="KE210" s="532">
        <f t="shared" si="224"/>
        <v>0</v>
      </c>
      <c r="KF210" s="532">
        <f t="shared" si="225"/>
        <v>0</v>
      </c>
      <c r="KG210" s="532">
        <f t="shared" si="226"/>
        <v>0</v>
      </c>
      <c r="KH210" s="532">
        <f t="shared" si="227"/>
        <v>0</v>
      </c>
      <c r="KI210" s="532">
        <f t="shared" si="228"/>
        <v>0</v>
      </c>
      <c r="KJ210" s="532">
        <f t="shared" si="229"/>
        <v>0</v>
      </c>
      <c r="KK210" s="532">
        <f t="shared" si="230"/>
        <v>0</v>
      </c>
      <c r="KL210" s="532">
        <f t="shared" si="231"/>
        <v>0</v>
      </c>
      <c r="KN210" s="533">
        <f>IF(EXACT(A210,LCI!A52),LCI!R52,-1*10^6)</f>
        <v>2.2000000000000001E-3</v>
      </c>
      <c r="KO210" s="533">
        <f t="shared" si="232"/>
        <v>0</v>
      </c>
      <c r="KP210" s="533">
        <f t="shared" si="233"/>
        <v>0</v>
      </c>
      <c r="KQ210" s="533">
        <f t="shared" si="234"/>
        <v>0.45252837125943701</v>
      </c>
      <c r="KR210" s="533">
        <f t="shared" si="235"/>
        <v>0</v>
      </c>
      <c r="KS210" s="533">
        <f t="shared" si="236"/>
        <v>0</v>
      </c>
      <c r="KT210" s="533">
        <f t="shared" si="237"/>
        <v>0</v>
      </c>
      <c r="KU210" s="533">
        <f t="shared" si="238"/>
        <v>0</v>
      </c>
      <c r="KV210" s="533">
        <f t="shared" si="239"/>
        <v>0</v>
      </c>
      <c r="KW210" s="533">
        <f t="shared" si="240"/>
        <v>0</v>
      </c>
      <c r="KX210" s="533">
        <f t="shared" si="241"/>
        <v>0</v>
      </c>
      <c r="KY210" s="533">
        <f t="shared" si="242"/>
        <v>0</v>
      </c>
      <c r="KZ210" s="533">
        <f t="shared" si="243"/>
        <v>0</v>
      </c>
      <c r="LA210" s="533">
        <f t="shared" si="244"/>
        <v>0</v>
      </c>
      <c r="LB210" s="533">
        <f t="shared" si="245"/>
        <v>0</v>
      </c>
      <c r="LC210" s="533">
        <f t="shared" si="246"/>
        <v>0</v>
      </c>
      <c r="LD210" s="533">
        <f t="shared" si="247"/>
        <v>0</v>
      </c>
      <c r="LE210" s="533">
        <f t="shared" si="248"/>
        <v>0</v>
      </c>
      <c r="LF210" s="533">
        <f t="shared" si="249"/>
        <v>0</v>
      </c>
      <c r="LG210" s="533">
        <f t="shared" si="250"/>
        <v>0</v>
      </c>
      <c r="LH210" s="533">
        <f t="shared" si="251"/>
        <v>0</v>
      </c>
      <c r="LI210" s="533">
        <f t="shared" si="252"/>
        <v>0</v>
      </c>
    </row>
    <row r="211" spans="1:321" x14ac:dyDescent="0.25">
      <c r="A211" s="14" t="str">
        <f>LCI!A53</f>
        <v>Diesel (kg/yr)</v>
      </c>
      <c r="B211" s="42">
        <f>B33</f>
        <v>4676.5560886200019</v>
      </c>
      <c r="C211" s="42">
        <f t="shared" ref="C211:P211" si="351">C33</f>
        <v>4676.5560886200019</v>
      </c>
      <c r="D211" s="42">
        <f t="shared" si="351"/>
        <v>9328.898662012798</v>
      </c>
      <c r="E211" s="42">
        <f t="shared" si="351"/>
        <v>9328.898662012798</v>
      </c>
      <c r="F211" s="42">
        <f t="shared" si="351"/>
        <v>9328.898662012798</v>
      </c>
      <c r="G211" s="42">
        <f t="shared" si="351"/>
        <v>0</v>
      </c>
      <c r="H211" s="42">
        <f t="shared" si="351"/>
        <v>0</v>
      </c>
      <c r="I211" s="42">
        <f t="shared" si="351"/>
        <v>0</v>
      </c>
      <c r="J211" s="42">
        <f t="shared" si="351"/>
        <v>41720.5</v>
      </c>
      <c r="K211" s="42">
        <f t="shared" si="351"/>
        <v>1565.6499999999999</v>
      </c>
      <c r="L211" s="42">
        <f t="shared" si="351"/>
        <v>1565.6499999999999</v>
      </c>
      <c r="M211" s="42">
        <f t="shared" si="351"/>
        <v>0</v>
      </c>
      <c r="N211" s="42">
        <f t="shared" si="351"/>
        <v>0</v>
      </c>
      <c r="O211" s="257">
        <f t="shared" si="351"/>
        <v>9464</v>
      </c>
      <c r="P211" s="251">
        <f t="shared" si="351"/>
        <v>0</v>
      </c>
      <c r="Q211" s="251"/>
      <c r="R211" s="251"/>
      <c r="S211" s="251"/>
      <c r="T211" s="268"/>
      <c r="U211" s="251"/>
      <c r="V211" s="251"/>
      <c r="X211" s="45">
        <f>IF(EXACT(A211,LCI!A53),LCI!G53,-1*10^6)</f>
        <v>0.48</v>
      </c>
      <c r="Y211" s="47">
        <f t="shared" si="45"/>
        <v>2244.7469225376008</v>
      </c>
      <c r="Z211" s="47">
        <f t="shared" si="46"/>
        <v>2244.7469225376008</v>
      </c>
      <c r="AA211" s="47">
        <f t="shared" si="47"/>
        <v>4477.8713577661429</v>
      </c>
      <c r="AB211" s="47">
        <f t="shared" si="327"/>
        <v>4477.8713577661429</v>
      </c>
      <c r="AC211" s="47">
        <f t="shared" si="328"/>
        <v>4477.8713577661429</v>
      </c>
      <c r="AD211" s="47">
        <f t="shared" si="334"/>
        <v>0</v>
      </c>
      <c r="AE211" s="47">
        <f t="shared" si="335"/>
        <v>0</v>
      </c>
      <c r="AF211" s="47">
        <f t="shared" si="336"/>
        <v>0</v>
      </c>
      <c r="AG211" s="47">
        <f>O211*$X211</f>
        <v>4542.72</v>
      </c>
      <c r="AH211" s="47">
        <f t="shared" si="338"/>
        <v>751.51199999999994</v>
      </c>
      <c r="AI211" s="47">
        <f t="shared" si="339"/>
        <v>751.51199999999994</v>
      </c>
      <c r="AJ211" s="47">
        <f t="shared" si="288"/>
        <v>0</v>
      </c>
      <c r="AK211" s="47">
        <f t="shared" si="50"/>
        <v>0</v>
      </c>
      <c r="AL211" s="262">
        <f t="shared" si="51"/>
        <v>4542.72</v>
      </c>
      <c r="AM211" s="260">
        <f t="shared" si="52"/>
        <v>0</v>
      </c>
      <c r="AN211" s="260">
        <f t="shared" si="53"/>
        <v>0</v>
      </c>
      <c r="AO211" s="260">
        <f t="shared" si="54"/>
        <v>0</v>
      </c>
      <c r="AP211" s="260">
        <f t="shared" si="55"/>
        <v>0</v>
      </c>
      <c r="AQ211" s="260">
        <f t="shared" si="56"/>
        <v>0</v>
      </c>
      <c r="AR211" s="260">
        <f t="shared" si="57"/>
        <v>0</v>
      </c>
      <c r="AS211" s="260">
        <f t="shared" si="58"/>
        <v>0</v>
      </c>
      <c r="AU211" s="41">
        <f>IF(EXACT(A211,LCI!A53),LCI!H53,-1*10^6)</f>
        <v>3715.0842459999999</v>
      </c>
      <c r="AV211" s="71">
        <f t="shared" si="9"/>
        <v>17373799.85036755</v>
      </c>
      <c r="AW211" s="71">
        <f t="shared" si="10"/>
        <v>17373799.85036755</v>
      </c>
      <c r="AX211" s="71">
        <f t="shared" si="11"/>
        <v>34657644.451774225</v>
      </c>
      <c r="AY211" s="71">
        <f t="shared" si="12"/>
        <v>34657644.451774225</v>
      </c>
      <c r="AZ211" s="71">
        <f t="shared" si="13"/>
        <v>34657644.451774225</v>
      </c>
      <c r="BA211" s="71">
        <f t="shared" si="341"/>
        <v>0</v>
      </c>
      <c r="BB211" s="71">
        <f t="shared" si="342"/>
        <v>0</v>
      </c>
      <c r="BC211" s="71">
        <f t="shared" si="343"/>
        <v>0</v>
      </c>
      <c r="BD211" s="520">
        <f t="shared" si="344"/>
        <v>154995172.285243</v>
      </c>
      <c r="BE211" s="521">
        <f t="shared" si="345"/>
        <v>5816521.6497498993</v>
      </c>
      <c r="BF211" s="71">
        <f t="shared" si="346"/>
        <v>5816521.6497498993</v>
      </c>
      <c r="BG211" s="521">
        <f t="shared" si="278"/>
        <v>0</v>
      </c>
      <c r="BH211" s="529">
        <f t="shared" si="263"/>
        <v>0</v>
      </c>
      <c r="BI211" s="71">
        <f t="shared" si="254"/>
        <v>35159557.304144002</v>
      </c>
      <c r="BJ211" s="71">
        <f t="shared" si="255"/>
        <v>0</v>
      </c>
      <c r="BK211" s="71">
        <f t="shared" si="256"/>
        <v>0</v>
      </c>
      <c r="BL211" s="71">
        <f t="shared" si="257"/>
        <v>0</v>
      </c>
      <c r="BM211" s="71">
        <f t="shared" si="258"/>
        <v>0</v>
      </c>
      <c r="BN211" s="71">
        <f t="shared" si="259"/>
        <v>0</v>
      </c>
      <c r="BO211" s="71">
        <f t="shared" si="260"/>
        <v>0</v>
      </c>
      <c r="BP211" s="71">
        <f t="shared" si="261"/>
        <v>0</v>
      </c>
      <c r="BR211" s="507">
        <f>IF(EXACT(A211,LCI!A53),LCI!I53,-1*10^6)</f>
        <v>3.6999999999999999E-4</v>
      </c>
      <c r="BS211" s="507">
        <f t="shared" si="59"/>
        <v>1.7303257527894007</v>
      </c>
      <c r="BT211" s="507">
        <f t="shared" si="60"/>
        <v>1.7303257527894007</v>
      </c>
      <c r="BU211" s="507">
        <f t="shared" si="60"/>
        <v>3.4516925049447353</v>
      </c>
      <c r="BV211" s="507">
        <f t="shared" si="60"/>
        <v>3.4516925049447353</v>
      </c>
      <c r="BW211" s="507">
        <f t="shared" si="60"/>
        <v>3.4516925049447353</v>
      </c>
      <c r="BX211" s="507">
        <f t="shared" si="60"/>
        <v>0</v>
      </c>
      <c r="BY211" s="507">
        <f t="shared" si="315"/>
        <v>0</v>
      </c>
      <c r="BZ211" s="507">
        <f t="shared" si="280"/>
        <v>0</v>
      </c>
      <c r="CA211" s="507">
        <f t="shared" si="280"/>
        <v>15.436584999999999</v>
      </c>
      <c r="CB211" s="507">
        <f t="shared" si="280"/>
        <v>0.57929049999999993</v>
      </c>
      <c r="CC211" s="507">
        <f t="shared" si="280"/>
        <v>0.57929049999999993</v>
      </c>
      <c r="CD211" s="507">
        <f t="shared" si="280"/>
        <v>0</v>
      </c>
      <c r="CE211" s="507">
        <f t="shared" ref="CE211:CE220" si="352">N211*$BR211</f>
        <v>0</v>
      </c>
      <c r="CF211" s="507">
        <f t="shared" si="281"/>
        <v>3.5016799999999999</v>
      </c>
      <c r="CG211" s="507">
        <f t="shared" si="281"/>
        <v>0</v>
      </c>
      <c r="CH211" s="507">
        <f t="shared" si="281"/>
        <v>0</v>
      </c>
      <c r="CI211" s="507">
        <f t="shared" si="281"/>
        <v>0</v>
      </c>
      <c r="CJ211" s="507">
        <f t="shared" si="276"/>
        <v>0</v>
      </c>
      <c r="CK211" s="507">
        <f t="shared" si="61"/>
        <v>0</v>
      </c>
      <c r="CL211" s="507">
        <f t="shared" si="61"/>
        <v>0</v>
      </c>
      <c r="CM211" s="507">
        <f t="shared" si="61"/>
        <v>0</v>
      </c>
      <c r="CO211" s="511">
        <f>IF(EXACT(A211,LCI!A53),LCI!F53,-1*10^6)</f>
        <v>56.8</v>
      </c>
      <c r="CP211" s="511">
        <f t="shared" si="62"/>
        <v>265628.38583361608</v>
      </c>
      <c r="CQ211" s="511">
        <f t="shared" si="62"/>
        <v>265628.38583361608</v>
      </c>
      <c r="CR211" s="511">
        <f t="shared" si="62"/>
        <v>529881.44400232693</v>
      </c>
      <c r="CS211" s="511">
        <f t="shared" si="62"/>
        <v>529881.44400232693</v>
      </c>
      <c r="CT211" s="511">
        <f t="shared" si="62"/>
        <v>529881.44400232693</v>
      </c>
      <c r="CU211" s="511">
        <f t="shared" si="316"/>
        <v>0</v>
      </c>
      <c r="CV211" s="511">
        <f t="shared" si="282"/>
        <v>0</v>
      </c>
      <c r="CW211" s="511">
        <f t="shared" si="282"/>
        <v>0</v>
      </c>
      <c r="CX211" s="511">
        <f t="shared" si="282"/>
        <v>2369724.4</v>
      </c>
      <c r="CY211" s="511">
        <f t="shared" si="282"/>
        <v>88928.919999999984</v>
      </c>
      <c r="CZ211" s="511">
        <f t="shared" si="282"/>
        <v>88928.919999999984</v>
      </c>
      <c r="DA211" s="511">
        <f t="shared" ref="DA211:DA220" si="353">M211*$CO211</f>
        <v>0</v>
      </c>
      <c r="DB211" s="511">
        <f t="shared" si="283"/>
        <v>0</v>
      </c>
      <c r="DC211" s="511">
        <f t="shared" si="283"/>
        <v>537555.19999999995</v>
      </c>
      <c r="DD211" s="511">
        <f t="shared" si="283"/>
        <v>0</v>
      </c>
      <c r="DE211" s="511">
        <f t="shared" si="283"/>
        <v>0</v>
      </c>
      <c r="DF211" s="511">
        <f t="shared" si="275"/>
        <v>0</v>
      </c>
      <c r="DG211" s="511">
        <f t="shared" si="63"/>
        <v>0</v>
      </c>
      <c r="DH211" s="511">
        <f t="shared" si="63"/>
        <v>0</v>
      </c>
      <c r="DI211" s="511">
        <f t="shared" si="63"/>
        <v>0</v>
      </c>
      <c r="DJ211" s="511">
        <f t="shared" si="63"/>
        <v>0</v>
      </c>
      <c r="DL211" s="530">
        <f>IF(EXACT(A211,LCI!A53),LCI!J53,-1*10^6)</f>
        <v>5.45E-3</v>
      </c>
      <c r="DM211" s="530">
        <f t="shared" si="64"/>
        <v>25.487230682979011</v>
      </c>
      <c r="DN211" s="530">
        <f t="shared" si="65"/>
        <v>25.487230682979011</v>
      </c>
      <c r="DO211" s="530">
        <f t="shared" si="66"/>
        <v>50.842497707969748</v>
      </c>
      <c r="DP211" s="530">
        <f t="shared" si="67"/>
        <v>50.842497707969748</v>
      </c>
      <c r="DQ211" s="530">
        <f t="shared" si="68"/>
        <v>50.842497707969748</v>
      </c>
      <c r="DR211" s="530">
        <f t="shared" si="69"/>
        <v>0</v>
      </c>
      <c r="DS211" s="530">
        <f t="shared" si="70"/>
        <v>0</v>
      </c>
      <c r="DT211" s="530">
        <f t="shared" si="71"/>
        <v>0</v>
      </c>
      <c r="DU211" s="530">
        <f t="shared" si="72"/>
        <v>227.37672499999999</v>
      </c>
      <c r="DV211" s="530">
        <f t="shared" si="73"/>
        <v>8.5327924999999993</v>
      </c>
      <c r="DW211" s="530">
        <f t="shared" si="74"/>
        <v>8.5327924999999993</v>
      </c>
      <c r="DX211" s="530">
        <f t="shared" si="75"/>
        <v>0</v>
      </c>
      <c r="DY211" s="530">
        <f t="shared" si="76"/>
        <v>0</v>
      </c>
      <c r="DZ211" s="530">
        <f t="shared" si="77"/>
        <v>51.578800000000001</v>
      </c>
      <c r="EA211" s="530">
        <f t="shared" si="78"/>
        <v>0</v>
      </c>
      <c r="EB211" s="530">
        <f t="shared" si="79"/>
        <v>0</v>
      </c>
      <c r="EC211" s="530">
        <f t="shared" si="80"/>
        <v>0</v>
      </c>
      <c r="ED211" s="530">
        <f t="shared" si="81"/>
        <v>0</v>
      </c>
      <c r="EE211" s="530">
        <f t="shared" si="82"/>
        <v>0</v>
      </c>
      <c r="EF211" s="530">
        <f t="shared" si="83"/>
        <v>0</v>
      </c>
      <c r="EG211" s="530">
        <f t="shared" si="84"/>
        <v>0</v>
      </c>
      <c r="EI211" s="535">
        <f>IF(EXACT(A211,LCI!A53),LCI!K53,-1*10^6)</f>
        <v>0.89178000000000002</v>
      </c>
      <c r="EJ211" s="531">
        <f t="shared" si="85"/>
        <v>4170.4591887095457</v>
      </c>
      <c r="EK211" s="536">
        <f t="shared" si="86"/>
        <v>4170.4591887095457</v>
      </c>
      <c r="EL211" s="531">
        <f t="shared" si="87"/>
        <v>8319.3252488097733</v>
      </c>
      <c r="EM211" s="531">
        <f t="shared" si="88"/>
        <v>8319.3252488097733</v>
      </c>
      <c r="EN211" s="531">
        <f t="shared" si="89"/>
        <v>8319.3252488097733</v>
      </c>
      <c r="EO211" s="531">
        <f t="shared" si="90"/>
        <v>0</v>
      </c>
      <c r="EP211" s="531">
        <f t="shared" si="91"/>
        <v>0</v>
      </c>
      <c r="EQ211" s="531">
        <f t="shared" si="92"/>
        <v>0</v>
      </c>
      <c r="ER211" s="531">
        <f t="shared" si="93"/>
        <v>37205.507490000004</v>
      </c>
      <c r="ES211" s="531">
        <f t="shared" si="94"/>
        <v>1396.2153569999998</v>
      </c>
      <c r="ET211" s="531">
        <f t="shared" si="95"/>
        <v>1396.2153569999998</v>
      </c>
      <c r="EU211" s="531">
        <f t="shared" si="96"/>
        <v>0</v>
      </c>
      <c r="EV211" s="531">
        <f t="shared" si="97"/>
        <v>0</v>
      </c>
      <c r="EW211" s="531">
        <f t="shared" si="98"/>
        <v>8439.8059200000007</v>
      </c>
      <c r="EX211" s="531">
        <f t="shared" si="99"/>
        <v>0</v>
      </c>
      <c r="EY211" s="531">
        <f t="shared" si="100"/>
        <v>0</v>
      </c>
      <c r="EZ211" s="531">
        <f t="shared" si="101"/>
        <v>0</v>
      </c>
      <c r="FA211" s="531">
        <f t="shared" si="102"/>
        <v>0</v>
      </c>
      <c r="FB211" s="531">
        <f t="shared" si="103"/>
        <v>0</v>
      </c>
      <c r="FC211" s="531">
        <f t="shared" si="104"/>
        <v>0</v>
      </c>
      <c r="FD211" s="531">
        <f t="shared" si="105"/>
        <v>0</v>
      </c>
      <c r="FF211" s="532">
        <f>IF(EXACT(A211,LCI!A53),LCI!L53,-1*10^6)</f>
        <v>1.57E-3</v>
      </c>
      <c r="FG211" s="532">
        <f t="shared" si="106"/>
        <v>7.342193059133403</v>
      </c>
      <c r="FH211" s="532">
        <f t="shared" si="107"/>
        <v>7.342193059133403</v>
      </c>
      <c r="FI211" s="532">
        <f t="shared" si="108"/>
        <v>14.646370899360093</v>
      </c>
      <c r="FJ211" s="532">
        <f t="shared" si="109"/>
        <v>14.646370899360093</v>
      </c>
      <c r="FK211" s="532">
        <f t="shared" si="110"/>
        <v>14.646370899360093</v>
      </c>
      <c r="FL211" s="532">
        <f t="shared" si="111"/>
        <v>0</v>
      </c>
      <c r="FM211" s="532">
        <f t="shared" si="112"/>
        <v>0</v>
      </c>
      <c r="FN211" s="532">
        <f t="shared" si="113"/>
        <v>0</v>
      </c>
      <c r="FO211" s="532">
        <f t="shared" si="114"/>
        <v>65.501185000000007</v>
      </c>
      <c r="FP211" s="532">
        <f t="shared" si="115"/>
        <v>2.4580704999999998</v>
      </c>
      <c r="FQ211" s="532">
        <f t="shared" si="116"/>
        <v>2.4580704999999998</v>
      </c>
      <c r="FR211" s="532">
        <f t="shared" si="117"/>
        <v>0</v>
      </c>
      <c r="FS211" s="532">
        <f t="shared" si="118"/>
        <v>0</v>
      </c>
      <c r="FT211" s="532">
        <f t="shared" si="119"/>
        <v>14.85848</v>
      </c>
      <c r="FU211" s="532">
        <f t="shared" si="120"/>
        <v>0</v>
      </c>
      <c r="FV211" s="532">
        <f t="shared" si="121"/>
        <v>0</v>
      </c>
      <c r="FW211" s="532">
        <f t="shared" si="122"/>
        <v>0</v>
      </c>
      <c r="FX211" s="532">
        <f t="shared" si="123"/>
        <v>0</v>
      </c>
      <c r="FY211" s="532">
        <f t="shared" si="124"/>
        <v>0</v>
      </c>
      <c r="FZ211" s="532">
        <f t="shared" si="125"/>
        <v>0</v>
      </c>
      <c r="GA211" s="532">
        <f t="shared" si="126"/>
        <v>0</v>
      </c>
      <c r="GC211" s="533">
        <f>IF(EXACT(A211,LCI!A53),LCI!M53,-1*10^6)</f>
        <v>3.9699999999999998E-8</v>
      </c>
      <c r="GD211" s="533">
        <f t="shared" si="127"/>
        <v>1.8565927671821406E-4</v>
      </c>
      <c r="GE211" s="533">
        <f t="shared" si="128"/>
        <v>1.8565927671821406E-4</v>
      </c>
      <c r="GF211" s="533">
        <f t="shared" si="129"/>
        <v>3.7035727688190806E-4</v>
      </c>
      <c r="GG211" s="533">
        <f t="shared" si="130"/>
        <v>3.7035727688190806E-4</v>
      </c>
      <c r="GH211" s="533">
        <f t="shared" si="131"/>
        <v>3.7035727688190806E-4</v>
      </c>
      <c r="GI211" s="533">
        <f t="shared" si="132"/>
        <v>0</v>
      </c>
      <c r="GJ211" s="533">
        <f t="shared" si="133"/>
        <v>0</v>
      </c>
      <c r="GK211" s="533">
        <f t="shared" si="134"/>
        <v>0</v>
      </c>
      <c r="GL211" s="533">
        <f t="shared" si="135"/>
        <v>1.6563038499999999E-3</v>
      </c>
      <c r="GM211" s="533">
        <f t="shared" si="136"/>
        <v>6.2156304999999993E-5</v>
      </c>
      <c r="GN211" s="533">
        <f t="shared" si="137"/>
        <v>6.2156304999999993E-5</v>
      </c>
      <c r="GO211" s="533">
        <f t="shared" si="138"/>
        <v>0</v>
      </c>
      <c r="GP211" s="533">
        <f t="shared" si="139"/>
        <v>0</v>
      </c>
      <c r="GQ211" s="533">
        <f t="shared" si="140"/>
        <v>3.7572079999999996E-4</v>
      </c>
      <c r="GR211" s="533">
        <f t="shared" si="141"/>
        <v>0</v>
      </c>
      <c r="GS211" s="533">
        <f t="shared" si="142"/>
        <v>0</v>
      </c>
      <c r="GT211" s="533">
        <f t="shared" si="143"/>
        <v>0</v>
      </c>
      <c r="GU211" s="533">
        <f t="shared" si="144"/>
        <v>0</v>
      </c>
      <c r="GV211" s="533">
        <f t="shared" si="145"/>
        <v>0</v>
      </c>
      <c r="GW211" s="533">
        <f t="shared" si="146"/>
        <v>0</v>
      </c>
      <c r="GX211" s="533">
        <f t="shared" si="147"/>
        <v>0</v>
      </c>
      <c r="GZ211" s="511">
        <f>IF(EXACT(A211,LCI!A53),LCI!N53,-1*10^6)</f>
        <v>3.0099999999999998E-8</v>
      </c>
      <c r="HA211" s="511">
        <f t="shared" si="148"/>
        <v>1.4076433826746204E-4</v>
      </c>
      <c r="HB211" s="511">
        <f t="shared" si="149"/>
        <v>1.4076433826746204E-4</v>
      </c>
      <c r="HC211" s="511">
        <f t="shared" si="150"/>
        <v>2.8079984972658519E-4</v>
      </c>
      <c r="HD211" s="511">
        <f t="shared" si="151"/>
        <v>2.8079984972658519E-4</v>
      </c>
      <c r="HE211" s="511">
        <f t="shared" si="152"/>
        <v>2.8079984972658519E-4</v>
      </c>
      <c r="HF211" s="511">
        <f t="shared" si="153"/>
        <v>0</v>
      </c>
      <c r="HG211" s="511">
        <f t="shared" si="154"/>
        <v>0</v>
      </c>
      <c r="HH211" s="511">
        <f t="shared" si="155"/>
        <v>0</v>
      </c>
      <c r="HI211" s="511">
        <f t="shared" si="156"/>
        <v>1.25578705E-3</v>
      </c>
      <c r="HJ211" s="511">
        <f t="shared" si="157"/>
        <v>4.7126064999999993E-5</v>
      </c>
      <c r="HK211" s="511">
        <f t="shared" si="158"/>
        <v>4.7126064999999993E-5</v>
      </c>
      <c r="HL211" s="511">
        <f t="shared" si="159"/>
        <v>0</v>
      </c>
      <c r="HM211" s="511">
        <f t="shared" si="160"/>
        <v>0</v>
      </c>
      <c r="HN211" s="511">
        <f t="shared" si="161"/>
        <v>2.8486639999999997E-4</v>
      </c>
      <c r="HO211" s="511">
        <f t="shared" si="162"/>
        <v>0</v>
      </c>
      <c r="HP211" s="511">
        <f t="shared" si="163"/>
        <v>0</v>
      </c>
      <c r="HQ211" s="511">
        <f t="shared" si="164"/>
        <v>0</v>
      </c>
      <c r="HR211" s="511">
        <f t="shared" si="165"/>
        <v>0</v>
      </c>
      <c r="HS211" s="511">
        <f t="shared" si="166"/>
        <v>0</v>
      </c>
      <c r="HT211" s="511">
        <f t="shared" si="167"/>
        <v>0</v>
      </c>
      <c r="HU211" s="511">
        <f t="shared" si="168"/>
        <v>0</v>
      </c>
      <c r="HW211" s="534">
        <f>IF(EXACT(A211,LCI!A53),LCI!O53,-1*10^6)</f>
        <v>9.0999999999999997E-7</v>
      </c>
      <c r="HX211" s="534">
        <f t="shared" si="169"/>
        <v>4.2556660406442015E-3</v>
      </c>
      <c r="HY211" s="534">
        <f t="shared" si="170"/>
        <v>4.2556660406442015E-3</v>
      </c>
      <c r="HZ211" s="534">
        <f t="shared" si="171"/>
        <v>8.4892977824316453E-3</v>
      </c>
      <c r="IA211" s="534">
        <f t="shared" si="172"/>
        <v>8.4892977824316453E-3</v>
      </c>
      <c r="IB211" s="534">
        <f t="shared" si="173"/>
        <v>8.4892977824316453E-3</v>
      </c>
      <c r="IC211" s="534">
        <f t="shared" si="174"/>
        <v>0</v>
      </c>
      <c r="ID211" s="534">
        <f t="shared" si="175"/>
        <v>0</v>
      </c>
      <c r="IE211" s="534">
        <f t="shared" si="176"/>
        <v>0</v>
      </c>
      <c r="IF211" s="534">
        <f t="shared" si="177"/>
        <v>3.7965655000000001E-2</v>
      </c>
      <c r="IG211" s="534">
        <f t="shared" si="178"/>
        <v>1.4247414999999997E-3</v>
      </c>
      <c r="IH211" s="534">
        <f t="shared" si="179"/>
        <v>1.4247414999999997E-3</v>
      </c>
      <c r="II211" s="534">
        <f t="shared" si="180"/>
        <v>0</v>
      </c>
      <c r="IJ211" s="534">
        <f t="shared" si="181"/>
        <v>0</v>
      </c>
      <c r="IK211" s="534">
        <f t="shared" si="182"/>
        <v>8.6122400000000002E-3</v>
      </c>
      <c r="IL211" s="534">
        <f t="shared" si="183"/>
        <v>0</v>
      </c>
      <c r="IM211" s="534">
        <f t="shared" si="184"/>
        <v>0</v>
      </c>
      <c r="IN211" s="534">
        <f t="shared" si="185"/>
        <v>0</v>
      </c>
      <c r="IO211" s="534">
        <f t="shared" si="186"/>
        <v>0</v>
      </c>
      <c r="IP211" s="534">
        <f t="shared" si="187"/>
        <v>0</v>
      </c>
      <c r="IQ211" s="534">
        <f t="shared" si="188"/>
        <v>0</v>
      </c>
      <c r="IR211" s="534">
        <f t="shared" si="189"/>
        <v>0</v>
      </c>
      <c r="IT211" s="531">
        <f>IF(EXACT(A211,LCI!A53),LCI!P53,-1*10^6)</f>
        <v>5.1929999999999997E-2</v>
      </c>
      <c r="IU211" s="531">
        <f t="shared" si="190"/>
        <v>242.85355768203669</v>
      </c>
      <c r="IV211" s="531">
        <f t="shared" si="191"/>
        <v>242.85355768203669</v>
      </c>
      <c r="IW211" s="531">
        <f t="shared" si="192"/>
        <v>484.4497075183246</v>
      </c>
      <c r="IX211" s="531">
        <f t="shared" si="193"/>
        <v>484.4497075183246</v>
      </c>
      <c r="IY211" s="531">
        <f t="shared" si="194"/>
        <v>484.4497075183246</v>
      </c>
      <c r="IZ211" s="531">
        <f t="shared" si="195"/>
        <v>0</v>
      </c>
      <c r="JA211" s="531">
        <f t="shared" si="196"/>
        <v>0</v>
      </c>
      <c r="JB211" s="531">
        <f t="shared" si="197"/>
        <v>0</v>
      </c>
      <c r="JC211" s="531">
        <f t="shared" si="198"/>
        <v>2166.5455649999999</v>
      </c>
      <c r="JD211" s="531">
        <f t="shared" si="199"/>
        <v>81.304204499999983</v>
      </c>
      <c r="JE211" s="531">
        <f t="shared" si="200"/>
        <v>81.304204499999983</v>
      </c>
      <c r="JF211" s="531">
        <f t="shared" si="201"/>
        <v>0</v>
      </c>
      <c r="JG211" s="531">
        <f t="shared" si="202"/>
        <v>0</v>
      </c>
      <c r="JH211" s="531">
        <f t="shared" si="203"/>
        <v>491.46551999999997</v>
      </c>
      <c r="JI211" s="531">
        <f t="shared" si="204"/>
        <v>0</v>
      </c>
      <c r="JJ211" s="531">
        <f t="shared" si="205"/>
        <v>0</v>
      </c>
      <c r="JK211" s="531">
        <f t="shared" si="206"/>
        <v>0</v>
      </c>
      <c r="JL211" s="531">
        <f t="shared" si="207"/>
        <v>0</v>
      </c>
      <c r="JM211" s="531">
        <f t="shared" si="208"/>
        <v>0</v>
      </c>
      <c r="JN211" s="531">
        <f t="shared" si="209"/>
        <v>0</v>
      </c>
      <c r="JO211" s="531">
        <f t="shared" si="210"/>
        <v>0</v>
      </c>
      <c r="JQ211" s="532">
        <f>IF(EXACT(A211,LCI!A53),LCI!Q53,-1*10^6)</f>
        <v>7.5893699999999997</v>
      </c>
      <c r="JR211" s="532">
        <f t="shared" si="211"/>
        <v>35492.114482289981</v>
      </c>
      <c r="JS211" s="532">
        <f t="shared" si="212"/>
        <v>35492.114482289981</v>
      </c>
      <c r="JT211" s="532">
        <f t="shared" si="213"/>
        <v>70800.463638520072</v>
      </c>
      <c r="JU211" s="532">
        <f t="shared" si="214"/>
        <v>70800.463638520072</v>
      </c>
      <c r="JV211" s="532">
        <f t="shared" si="215"/>
        <v>70800.463638520072</v>
      </c>
      <c r="JW211" s="532">
        <f t="shared" si="216"/>
        <v>0</v>
      </c>
      <c r="JX211" s="532">
        <f t="shared" si="217"/>
        <v>0</v>
      </c>
      <c r="JY211" s="532">
        <f t="shared" si="218"/>
        <v>0</v>
      </c>
      <c r="JZ211" s="532">
        <f t="shared" si="219"/>
        <v>316632.31108499999</v>
      </c>
      <c r="KA211" s="532">
        <f t="shared" si="220"/>
        <v>11882.297140499999</v>
      </c>
      <c r="KB211" s="532">
        <f t="shared" si="221"/>
        <v>11882.297140499999</v>
      </c>
      <c r="KC211" s="532">
        <f t="shared" si="222"/>
        <v>0</v>
      </c>
      <c r="KD211" s="532">
        <f t="shared" si="223"/>
        <v>0</v>
      </c>
      <c r="KE211" s="532">
        <f t="shared" si="224"/>
        <v>71825.797680000003</v>
      </c>
      <c r="KF211" s="532">
        <f t="shared" si="225"/>
        <v>0</v>
      </c>
      <c r="KG211" s="532">
        <f t="shared" si="226"/>
        <v>0</v>
      </c>
      <c r="KH211" s="532">
        <f t="shared" si="227"/>
        <v>0</v>
      </c>
      <c r="KI211" s="532">
        <f t="shared" si="228"/>
        <v>0</v>
      </c>
      <c r="KJ211" s="532">
        <f t="shared" si="229"/>
        <v>0</v>
      </c>
      <c r="KK211" s="532">
        <f t="shared" si="230"/>
        <v>0</v>
      </c>
      <c r="KL211" s="532">
        <f t="shared" si="231"/>
        <v>0</v>
      </c>
      <c r="KN211" s="533">
        <f>IF(EXACT(A211,LCI!A53),LCI!R53,-1*10^6)</f>
        <v>4.8000000000000001E-4</v>
      </c>
      <c r="KO211" s="533">
        <f t="shared" si="232"/>
        <v>2.2447469225376011</v>
      </c>
      <c r="KP211" s="533">
        <f t="shared" si="233"/>
        <v>2.2447469225376011</v>
      </c>
      <c r="KQ211" s="533">
        <f t="shared" si="234"/>
        <v>4.4778713577661433</v>
      </c>
      <c r="KR211" s="533">
        <f t="shared" si="235"/>
        <v>4.4778713577661433</v>
      </c>
      <c r="KS211" s="533">
        <f t="shared" si="236"/>
        <v>4.4778713577661433</v>
      </c>
      <c r="KT211" s="533">
        <f t="shared" si="237"/>
        <v>0</v>
      </c>
      <c r="KU211" s="533">
        <f t="shared" si="238"/>
        <v>0</v>
      </c>
      <c r="KV211" s="533">
        <f t="shared" si="239"/>
        <v>0</v>
      </c>
      <c r="KW211" s="533">
        <f t="shared" si="240"/>
        <v>20.025839999999999</v>
      </c>
      <c r="KX211" s="533">
        <f t="shared" si="241"/>
        <v>0.75151199999999996</v>
      </c>
      <c r="KY211" s="533">
        <f t="shared" si="242"/>
        <v>0.75151199999999996</v>
      </c>
      <c r="KZ211" s="533">
        <f t="shared" si="243"/>
        <v>0</v>
      </c>
      <c r="LA211" s="533">
        <f t="shared" si="244"/>
        <v>0</v>
      </c>
      <c r="LB211" s="533">
        <f t="shared" si="245"/>
        <v>4.5427200000000001</v>
      </c>
      <c r="LC211" s="533">
        <f t="shared" si="246"/>
        <v>0</v>
      </c>
      <c r="LD211" s="533">
        <f t="shared" si="247"/>
        <v>0</v>
      </c>
      <c r="LE211" s="533">
        <f t="shared" si="248"/>
        <v>0</v>
      </c>
      <c r="LF211" s="533">
        <f t="shared" si="249"/>
        <v>0</v>
      </c>
      <c r="LG211" s="533">
        <f t="shared" si="250"/>
        <v>0</v>
      </c>
      <c r="LH211" s="533">
        <f t="shared" si="251"/>
        <v>0</v>
      </c>
      <c r="LI211" s="533">
        <f t="shared" si="252"/>
        <v>0</v>
      </c>
    </row>
    <row r="212" spans="1:321" x14ac:dyDescent="0.25">
      <c r="A212" s="14" t="str">
        <f>LCI!A54</f>
        <v>Electricity, Grid (MJ/yr)</v>
      </c>
      <c r="B212" s="42">
        <f t="shared" ref="B212:P212" si="354">B34+B67+B86</f>
        <v>43819.089759964569</v>
      </c>
      <c r="C212" s="42">
        <f t="shared" si="354"/>
        <v>49585.043846546883</v>
      </c>
      <c r="D212" s="42">
        <f t="shared" si="354"/>
        <v>352052.79500839999</v>
      </c>
      <c r="E212" s="42">
        <f t="shared" si="354"/>
        <v>14540</v>
      </c>
      <c r="F212" s="42">
        <f t="shared" si="354"/>
        <v>14540</v>
      </c>
      <c r="G212" s="42">
        <f t="shared" si="354"/>
        <v>0</v>
      </c>
      <c r="H212" s="42">
        <f t="shared" si="354"/>
        <v>0</v>
      </c>
      <c r="I212" s="42">
        <f t="shared" si="354"/>
        <v>0</v>
      </c>
      <c r="J212" s="42">
        <f t="shared" si="354"/>
        <v>1100443.2377693751</v>
      </c>
      <c r="K212" s="42">
        <f t="shared" si="354"/>
        <v>855528.97270400007</v>
      </c>
      <c r="L212" s="42">
        <f t="shared" si="354"/>
        <v>2100629.17405</v>
      </c>
      <c r="M212" s="42">
        <f>M34+M67+M86</f>
        <v>52982702.594195232</v>
      </c>
      <c r="N212" s="42">
        <f t="shared" si="354"/>
        <v>53669871.847031325</v>
      </c>
      <c r="O212" s="257">
        <f t="shared" si="354"/>
        <v>954831.44275000005</v>
      </c>
      <c r="P212" s="251">
        <f t="shared" si="354"/>
        <v>0</v>
      </c>
      <c r="Q212" s="251"/>
      <c r="R212" s="251"/>
      <c r="S212" s="251"/>
      <c r="T212" s="268"/>
      <c r="U212" s="251"/>
      <c r="V212" s="251"/>
      <c r="X212" s="45">
        <f>IF(EXACT(A212,LCI!A54),LCI!G54,-1*10^6)</f>
        <v>1.8722222E-2</v>
      </c>
      <c r="Y212" s="47">
        <f t="shared" si="45"/>
        <v>820.39072632398336</v>
      </c>
      <c r="Z212" s="47">
        <f t="shared" si="46"/>
        <v>928.34219877478472</v>
      </c>
      <c r="AA212" s="47">
        <f t="shared" si="47"/>
        <v>6591.2105838677562</v>
      </c>
      <c r="AB212" s="47">
        <f t="shared" si="327"/>
        <v>272.22110787999998</v>
      </c>
      <c r="AC212" s="47">
        <f t="shared" si="328"/>
        <v>272.22110787999998</v>
      </c>
      <c r="AD212" s="47">
        <f t="shared" si="334"/>
        <v>0</v>
      </c>
      <c r="AE212" s="47">
        <f t="shared" si="335"/>
        <v>0</v>
      </c>
      <c r="AF212" s="47">
        <f t="shared" si="336"/>
        <v>0</v>
      </c>
      <c r="AG212" s="47">
        <f t="shared" si="337"/>
        <v>20602.742595917025</v>
      </c>
      <c r="AH212" s="47">
        <f t="shared" si="338"/>
        <v>16017.40335439623</v>
      </c>
      <c r="AI212" s="47">
        <f t="shared" si="339"/>
        <v>39328.445736240741</v>
      </c>
      <c r="AJ212" s="47">
        <f t="shared" si="288"/>
        <v>991953.92012849904</v>
      </c>
      <c r="AK212" s="47">
        <f t="shared" si="50"/>
        <v>1004819.2554316705</v>
      </c>
      <c r="AL212" s="262">
        <f t="shared" si="51"/>
        <v>17876.56624374579</v>
      </c>
      <c r="AM212" s="260">
        <f t="shared" si="52"/>
        <v>0</v>
      </c>
      <c r="AN212" s="260">
        <f t="shared" si="53"/>
        <v>0</v>
      </c>
      <c r="AO212" s="260">
        <f t="shared" si="54"/>
        <v>0</v>
      </c>
      <c r="AP212" s="260">
        <f t="shared" si="55"/>
        <v>0</v>
      </c>
      <c r="AQ212" s="260">
        <f t="shared" si="56"/>
        <v>0</v>
      </c>
      <c r="AR212" s="260">
        <f t="shared" si="57"/>
        <v>0</v>
      </c>
      <c r="AS212" s="260">
        <f t="shared" si="58"/>
        <v>0</v>
      </c>
      <c r="AU212" s="41">
        <f>IF(EXACT(A212,LCI!A54),LCI!H54,-1*10^6)</f>
        <v>176.11</v>
      </c>
      <c r="AV212" s="71">
        <f t="shared" si="9"/>
        <v>7716979.8976273611</v>
      </c>
      <c r="AW212" s="71">
        <f t="shared" si="10"/>
        <v>8732422.0718153715</v>
      </c>
      <c r="AX212" s="71">
        <f t="shared" si="11"/>
        <v>62000017.728929326</v>
      </c>
      <c r="AY212" s="71">
        <f t="shared" si="12"/>
        <v>2560639.4000000004</v>
      </c>
      <c r="AZ212" s="71">
        <f t="shared" si="13"/>
        <v>2560639.4000000004</v>
      </c>
      <c r="BA212" s="71">
        <f t="shared" si="341"/>
        <v>0</v>
      </c>
      <c r="BB212" s="71">
        <f t="shared" si="342"/>
        <v>0</v>
      </c>
      <c r="BC212" s="71">
        <f t="shared" si="343"/>
        <v>0</v>
      </c>
      <c r="BD212" s="520">
        <f t="shared" si="344"/>
        <v>193799058.60356465</v>
      </c>
      <c r="BE212" s="521">
        <f t="shared" si="345"/>
        <v>150667207.38290146</v>
      </c>
      <c r="BF212" s="71">
        <f t="shared" si="346"/>
        <v>369941803.84194553</v>
      </c>
      <c r="BG212" s="521">
        <f t="shared" si="278"/>
        <v>9330783753.8637238</v>
      </c>
      <c r="BH212" s="529">
        <f t="shared" si="263"/>
        <v>9451801130.9806881</v>
      </c>
      <c r="BI212" s="71">
        <f t="shared" si="254"/>
        <v>168155365.38270253</v>
      </c>
      <c r="BJ212" s="71">
        <f t="shared" si="255"/>
        <v>0</v>
      </c>
      <c r="BK212" s="71">
        <f t="shared" si="256"/>
        <v>0</v>
      </c>
      <c r="BL212" s="71">
        <f t="shared" si="257"/>
        <v>0</v>
      </c>
      <c r="BM212" s="71">
        <f t="shared" si="258"/>
        <v>0</v>
      </c>
      <c r="BN212" s="71">
        <f t="shared" si="259"/>
        <v>0</v>
      </c>
      <c r="BO212" s="71">
        <f t="shared" si="260"/>
        <v>0</v>
      </c>
      <c r="BP212" s="71">
        <f t="shared" si="261"/>
        <v>0</v>
      </c>
      <c r="BR212" s="507">
        <f>IF(EXACT(A212,LCI!A54),LCI!I54,-1*10^6)</f>
        <v>0.55903000000000003</v>
      </c>
      <c r="BS212" s="507">
        <f t="shared" si="59"/>
        <v>24496.185748512995</v>
      </c>
      <c r="BT212" s="507">
        <f t="shared" si="60"/>
        <v>27719.527061535104</v>
      </c>
      <c r="BU212" s="507">
        <f t="shared" si="60"/>
        <v>196808.07399354587</v>
      </c>
      <c r="BV212" s="507">
        <f t="shared" si="60"/>
        <v>8128.2962000000007</v>
      </c>
      <c r="BW212" s="507">
        <f t="shared" si="60"/>
        <v>8128.2962000000007</v>
      </c>
      <c r="BX212" s="507">
        <f t="shared" si="60"/>
        <v>0</v>
      </c>
      <c r="BY212" s="507">
        <f t="shared" si="315"/>
        <v>0</v>
      </c>
      <c r="BZ212" s="507">
        <f t="shared" si="280"/>
        <v>0</v>
      </c>
      <c r="CA212" s="507">
        <f t="shared" si="280"/>
        <v>615180.78321021376</v>
      </c>
      <c r="CB212" s="507">
        <f t="shared" si="280"/>
        <v>478266.3616107172</v>
      </c>
      <c r="CC212" s="507">
        <f t="shared" si="280"/>
        <v>1174314.7271691717</v>
      </c>
      <c r="CD212" s="507">
        <f t="shared" si="280"/>
        <v>29618920.231232964</v>
      </c>
      <c r="CE212" s="507">
        <f t="shared" si="352"/>
        <v>30003068.458645925</v>
      </c>
      <c r="CF212" s="507">
        <f t="shared" si="281"/>
        <v>533779.42144053255</v>
      </c>
      <c r="CG212" s="507">
        <f t="shared" si="281"/>
        <v>0</v>
      </c>
      <c r="CH212" s="507">
        <f t="shared" si="281"/>
        <v>0</v>
      </c>
      <c r="CI212" s="507">
        <f t="shared" si="281"/>
        <v>0</v>
      </c>
      <c r="CJ212" s="507">
        <f t="shared" si="276"/>
        <v>0</v>
      </c>
      <c r="CK212" s="507">
        <f t="shared" si="61"/>
        <v>0</v>
      </c>
      <c r="CL212" s="507">
        <f t="shared" si="61"/>
        <v>0</v>
      </c>
      <c r="CM212" s="507">
        <f t="shared" si="61"/>
        <v>0</v>
      </c>
      <c r="CO212" s="511">
        <f>IF(EXACT(A212,LCI!A54),LCI!F54,-1*10^6)</f>
        <v>3.138888889</v>
      </c>
      <c r="CP212" s="511">
        <f t="shared" si="62"/>
        <v>137543.25397364647</v>
      </c>
      <c r="CQ212" s="511">
        <f t="shared" si="62"/>
        <v>155641.94319050384</v>
      </c>
      <c r="CR212" s="511">
        <f t="shared" si="62"/>
        <v>1105054.6065932615</v>
      </c>
      <c r="CS212" s="511">
        <f t="shared" si="62"/>
        <v>45639.444446059999</v>
      </c>
      <c r="CT212" s="511">
        <f t="shared" si="62"/>
        <v>45639.444446059999</v>
      </c>
      <c r="CU212" s="511">
        <f t="shared" si="316"/>
        <v>0</v>
      </c>
      <c r="CV212" s="511">
        <f t="shared" si="282"/>
        <v>0</v>
      </c>
      <c r="CW212" s="511">
        <f t="shared" si="282"/>
        <v>0</v>
      </c>
      <c r="CX212" s="511">
        <f t="shared" si="282"/>
        <v>3454169.0520094763</v>
      </c>
      <c r="CY212" s="511">
        <f t="shared" si="282"/>
        <v>2685410.3866381701</v>
      </c>
      <c r="CZ212" s="511">
        <f t="shared" si="282"/>
        <v>6593641.5743347919</v>
      </c>
      <c r="DA212" s="511">
        <f t="shared" si="353"/>
        <v>166306816.48211089</v>
      </c>
      <c r="DB212" s="517">
        <f t="shared" si="283"/>
        <v>168463764.41470054</v>
      </c>
      <c r="DC212" s="511">
        <f t="shared" si="283"/>
        <v>2997109.8065158147</v>
      </c>
      <c r="DD212" s="511">
        <f t="shared" si="283"/>
        <v>0</v>
      </c>
      <c r="DE212" s="511">
        <f t="shared" si="283"/>
        <v>0</v>
      </c>
      <c r="DF212" s="511">
        <f t="shared" si="275"/>
        <v>0</v>
      </c>
      <c r="DG212" s="511">
        <f t="shared" si="63"/>
        <v>0</v>
      </c>
      <c r="DH212" s="511">
        <f t="shared" si="63"/>
        <v>0</v>
      </c>
      <c r="DI212" s="511">
        <f t="shared" si="63"/>
        <v>0</v>
      </c>
      <c r="DJ212" s="511">
        <f t="shared" si="63"/>
        <v>0</v>
      </c>
      <c r="DL212" s="530">
        <f>IF(EXACT(A212,LCI!A54),LCI!J54,-1*10^6)</f>
        <v>7.9000000000000001E-4</v>
      </c>
      <c r="DM212" s="530">
        <f t="shared" si="64"/>
        <v>34.61708091037201</v>
      </c>
      <c r="DN212" s="530">
        <f t="shared" si="65"/>
        <v>39.172184638772038</v>
      </c>
      <c r="DO212" s="530">
        <f t="shared" si="66"/>
        <v>278.12170805663601</v>
      </c>
      <c r="DP212" s="530">
        <f t="shared" si="67"/>
        <v>11.486600000000001</v>
      </c>
      <c r="DQ212" s="530">
        <f t="shared" si="68"/>
        <v>11.486600000000001</v>
      </c>
      <c r="DR212" s="530">
        <f t="shared" si="69"/>
        <v>0</v>
      </c>
      <c r="DS212" s="530">
        <f t="shared" si="70"/>
        <v>0</v>
      </c>
      <c r="DT212" s="530">
        <f t="shared" si="71"/>
        <v>0</v>
      </c>
      <c r="DU212" s="530">
        <f t="shared" si="72"/>
        <v>869.35015783780636</v>
      </c>
      <c r="DV212" s="530">
        <f t="shared" si="73"/>
        <v>675.86788843616011</v>
      </c>
      <c r="DW212" s="530">
        <f t="shared" si="74"/>
        <v>1659.4970474995</v>
      </c>
      <c r="DX212" s="530">
        <f t="shared" si="75"/>
        <v>41856.335049414236</v>
      </c>
      <c r="DY212" s="530">
        <f t="shared" si="76"/>
        <v>42399.198759154744</v>
      </c>
      <c r="DZ212" s="530">
        <f t="shared" si="77"/>
        <v>754.31683977250009</v>
      </c>
      <c r="EA212" s="530">
        <f t="shared" si="78"/>
        <v>0</v>
      </c>
      <c r="EB212" s="530">
        <f t="shared" si="79"/>
        <v>0</v>
      </c>
      <c r="EC212" s="530">
        <f t="shared" si="80"/>
        <v>0</v>
      </c>
      <c r="ED212" s="530">
        <f t="shared" si="81"/>
        <v>0</v>
      </c>
      <c r="EE212" s="530">
        <f t="shared" si="82"/>
        <v>0</v>
      </c>
      <c r="EF212" s="530">
        <f t="shared" si="83"/>
        <v>0</v>
      </c>
      <c r="EG212" s="530">
        <f t="shared" si="84"/>
        <v>0</v>
      </c>
      <c r="EI212" s="535">
        <f>IF(EXACT(A212,LCI!A54),LCI!K54,-1*10^6)</f>
        <v>1.6234900000000001</v>
      </c>
      <c r="EJ212" s="531">
        <f t="shared" si="85"/>
        <v>71139.854034404882</v>
      </c>
      <c r="EK212" s="536">
        <f t="shared" si="86"/>
        <v>80500.822834430408</v>
      </c>
      <c r="EL212" s="531">
        <f t="shared" si="87"/>
        <v>571554.19216818735</v>
      </c>
      <c r="EM212" s="531">
        <f t="shared" si="88"/>
        <v>23605.544600000001</v>
      </c>
      <c r="EN212" s="531">
        <f t="shared" si="89"/>
        <v>23605.544600000001</v>
      </c>
      <c r="EO212" s="531">
        <f t="shared" si="90"/>
        <v>0</v>
      </c>
      <c r="EP212" s="531">
        <f t="shared" si="91"/>
        <v>0</v>
      </c>
      <c r="EQ212" s="531">
        <f t="shared" si="92"/>
        <v>0</v>
      </c>
      <c r="ER212" s="531">
        <f t="shared" si="93"/>
        <v>1786558.5920862029</v>
      </c>
      <c r="ES212" s="531">
        <f t="shared" si="94"/>
        <v>1388942.7318952172</v>
      </c>
      <c r="ET212" s="531">
        <f t="shared" si="95"/>
        <v>3410350.4577784347</v>
      </c>
      <c r="EU212" s="531">
        <f t="shared" si="96"/>
        <v>86016887.834650025</v>
      </c>
      <c r="EV212" s="531">
        <f t="shared" si="97"/>
        <v>87132500.244936898</v>
      </c>
      <c r="EW212" s="531">
        <f t="shared" si="98"/>
        <v>1550159.2989901977</v>
      </c>
      <c r="EX212" s="531">
        <f t="shared" si="99"/>
        <v>0</v>
      </c>
      <c r="EY212" s="531">
        <f t="shared" si="100"/>
        <v>0</v>
      </c>
      <c r="EZ212" s="531">
        <f t="shared" si="101"/>
        <v>0</v>
      </c>
      <c r="FA212" s="531">
        <f t="shared" si="102"/>
        <v>0</v>
      </c>
      <c r="FB212" s="531">
        <f t="shared" si="103"/>
        <v>0</v>
      </c>
      <c r="FC212" s="531">
        <f t="shared" si="104"/>
        <v>0</v>
      </c>
      <c r="FD212" s="531">
        <f t="shared" si="105"/>
        <v>0</v>
      </c>
      <c r="FF212" s="532">
        <f>IF(EXACT(A212,LCI!A54),LCI!L54,-1*10^6)</f>
        <v>2.2000000000000001E-3</v>
      </c>
      <c r="FG212" s="532">
        <f t="shared" si="106"/>
        <v>96.401997471922058</v>
      </c>
      <c r="FH212" s="532">
        <f t="shared" si="107"/>
        <v>109.08709646240315</v>
      </c>
      <c r="FI212" s="532">
        <f t="shared" si="108"/>
        <v>774.51614901848006</v>
      </c>
      <c r="FJ212" s="532">
        <f t="shared" si="109"/>
        <v>31.988000000000003</v>
      </c>
      <c r="FK212" s="532">
        <f t="shared" si="110"/>
        <v>31.988000000000003</v>
      </c>
      <c r="FL212" s="532">
        <f t="shared" si="111"/>
        <v>0</v>
      </c>
      <c r="FM212" s="532">
        <f t="shared" si="112"/>
        <v>0</v>
      </c>
      <c r="FN212" s="532">
        <f t="shared" si="113"/>
        <v>0</v>
      </c>
      <c r="FO212" s="532">
        <f t="shared" si="114"/>
        <v>2420.9751230926254</v>
      </c>
      <c r="FP212" s="532">
        <f t="shared" si="115"/>
        <v>1882.1637399488002</v>
      </c>
      <c r="FQ212" s="532">
        <f t="shared" si="116"/>
        <v>4621.3841829100002</v>
      </c>
      <c r="FR212" s="532">
        <f t="shared" si="117"/>
        <v>116561.94570722952</v>
      </c>
      <c r="FS212" s="532">
        <f t="shared" si="118"/>
        <v>118073.71806346893</v>
      </c>
      <c r="FT212" s="532">
        <f t="shared" si="119"/>
        <v>2100.6291740500001</v>
      </c>
      <c r="FU212" s="532">
        <f t="shared" si="120"/>
        <v>0</v>
      </c>
      <c r="FV212" s="532">
        <f t="shared" si="121"/>
        <v>0</v>
      </c>
      <c r="FW212" s="532">
        <f t="shared" si="122"/>
        <v>0</v>
      </c>
      <c r="FX212" s="532">
        <f t="shared" si="123"/>
        <v>0</v>
      </c>
      <c r="FY212" s="532">
        <f t="shared" si="124"/>
        <v>0</v>
      </c>
      <c r="FZ212" s="532">
        <f t="shared" si="125"/>
        <v>0</v>
      </c>
      <c r="GA212" s="532">
        <f t="shared" si="126"/>
        <v>0</v>
      </c>
      <c r="GC212" s="533">
        <f>IF(EXACT(A212,LCI!A54),LCI!M54,-1*10^6)</f>
        <v>2.0100000000000001E-8</v>
      </c>
      <c r="GD212" s="533">
        <f t="shared" si="127"/>
        <v>8.8076370417528786E-4</v>
      </c>
      <c r="GE212" s="533">
        <f t="shared" si="128"/>
        <v>9.9665938131559238E-4</v>
      </c>
      <c r="GF212" s="533">
        <f t="shared" si="129"/>
        <v>7.0762611796688401E-3</v>
      </c>
      <c r="GG212" s="533">
        <f t="shared" si="130"/>
        <v>2.9225400000000004E-4</v>
      </c>
      <c r="GH212" s="533">
        <f t="shared" si="131"/>
        <v>2.9225400000000004E-4</v>
      </c>
      <c r="GI212" s="533">
        <f t="shared" si="132"/>
        <v>0</v>
      </c>
      <c r="GJ212" s="533">
        <f t="shared" si="133"/>
        <v>0</v>
      </c>
      <c r="GK212" s="533">
        <f t="shared" si="134"/>
        <v>0</v>
      </c>
      <c r="GL212" s="533">
        <f t="shared" si="135"/>
        <v>2.2118909079164441E-2</v>
      </c>
      <c r="GM212" s="533">
        <f t="shared" si="136"/>
        <v>1.7196132351350403E-2</v>
      </c>
      <c r="GN212" s="533">
        <f t="shared" si="137"/>
        <v>4.2222646398405006E-2</v>
      </c>
      <c r="GO212" s="533">
        <f t="shared" si="138"/>
        <v>1.0649523221433241</v>
      </c>
      <c r="GP212" s="533">
        <f t="shared" si="139"/>
        <v>1.0787644241253298</v>
      </c>
      <c r="GQ212" s="533">
        <f t="shared" si="140"/>
        <v>1.9192111999275001E-2</v>
      </c>
      <c r="GR212" s="533">
        <f t="shared" si="141"/>
        <v>0</v>
      </c>
      <c r="GS212" s="533">
        <f t="shared" si="142"/>
        <v>0</v>
      </c>
      <c r="GT212" s="533">
        <f t="shared" si="143"/>
        <v>0</v>
      </c>
      <c r="GU212" s="533">
        <f t="shared" si="144"/>
        <v>0</v>
      </c>
      <c r="GV212" s="533">
        <f t="shared" si="145"/>
        <v>0</v>
      </c>
      <c r="GW212" s="533">
        <f t="shared" si="146"/>
        <v>0</v>
      </c>
      <c r="GX212" s="533">
        <f t="shared" si="147"/>
        <v>0</v>
      </c>
      <c r="GZ212" s="511">
        <f>IF(EXACT(A212,LCI!A54),LCI!N54,-1*10^6)</f>
        <v>6.5099999999999994E-8</v>
      </c>
      <c r="HA212" s="511">
        <f t="shared" si="148"/>
        <v>2.8526227433736933E-3</v>
      </c>
      <c r="HB212" s="511">
        <f t="shared" si="149"/>
        <v>3.2279863544102017E-3</v>
      </c>
      <c r="HC212" s="511">
        <f t="shared" si="150"/>
        <v>2.2918636955046836E-2</v>
      </c>
      <c r="HD212" s="511">
        <f t="shared" si="151"/>
        <v>9.4655399999999995E-4</v>
      </c>
      <c r="HE212" s="511">
        <f t="shared" si="152"/>
        <v>9.4655399999999995E-4</v>
      </c>
      <c r="HF212" s="511">
        <f t="shared" si="153"/>
        <v>0</v>
      </c>
      <c r="HG212" s="511">
        <f t="shared" si="154"/>
        <v>0</v>
      </c>
      <c r="HH212" s="511">
        <f t="shared" si="155"/>
        <v>0</v>
      </c>
      <c r="HI212" s="511">
        <f t="shared" si="156"/>
        <v>7.1638854778786315E-2</v>
      </c>
      <c r="HJ212" s="511">
        <f t="shared" si="157"/>
        <v>5.5694936123030399E-2</v>
      </c>
      <c r="HK212" s="511">
        <f t="shared" si="158"/>
        <v>0.136750959230655</v>
      </c>
      <c r="HL212" s="511">
        <f t="shared" si="159"/>
        <v>3.4491739388821094</v>
      </c>
      <c r="HM212" s="511">
        <f t="shared" si="160"/>
        <v>3.493908657241739</v>
      </c>
      <c r="HN212" s="511">
        <f t="shared" si="161"/>
        <v>6.2159526923024996E-2</v>
      </c>
      <c r="HO212" s="511">
        <f t="shared" si="162"/>
        <v>0</v>
      </c>
      <c r="HP212" s="511">
        <f t="shared" si="163"/>
        <v>0</v>
      </c>
      <c r="HQ212" s="511">
        <f t="shared" si="164"/>
        <v>0</v>
      </c>
      <c r="HR212" s="511">
        <f t="shared" si="165"/>
        <v>0</v>
      </c>
      <c r="HS212" s="511">
        <f t="shared" si="166"/>
        <v>0</v>
      </c>
      <c r="HT212" s="511">
        <f t="shared" si="167"/>
        <v>0</v>
      </c>
      <c r="HU212" s="511">
        <f t="shared" si="168"/>
        <v>0</v>
      </c>
      <c r="HW212" s="534">
        <f>IF(EXACT(A212,LCI!A54),LCI!O54,-1*10^6)</f>
        <v>8.8100000000000008E-9</v>
      </c>
      <c r="HX212" s="534">
        <f t="shared" si="169"/>
        <v>3.8604618078528786E-4</v>
      </c>
      <c r="HY212" s="534">
        <f t="shared" si="170"/>
        <v>4.3684423628807806E-4</v>
      </c>
      <c r="HZ212" s="534">
        <f t="shared" si="171"/>
        <v>3.1015851240240042E-3</v>
      </c>
      <c r="IA212" s="534">
        <f t="shared" si="172"/>
        <v>1.280974E-4</v>
      </c>
      <c r="IB212" s="534">
        <f t="shared" si="173"/>
        <v>1.280974E-4</v>
      </c>
      <c r="IC212" s="534">
        <f t="shared" si="174"/>
        <v>0</v>
      </c>
      <c r="ID212" s="534">
        <f t="shared" si="175"/>
        <v>0</v>
      </c>
      <c r="IE212" s="534">
        <f t="shared" si="176"/>
        <v>0</v>
      </c>
      <c r="IF212" s="534">
        <f t="shared" si="177"/>
        <v>9.6949049247481954E-3</v>
      </c>
      <c r="IG212" s="534">
        <f t="shared" si="178"/>
        <v>7.5372102495222413E-3</v>
      </c>
      <c r="IH212" s="534">
        <f t="shared" si="179"/>
        <v>1.8506543023380503E-2</v>
      </c>
      <c r="II212" s="534">
        <f t="shared" si="180"/>
        <v>0.46677760985486005</v>
      </c>
      <c r="IJ212" s="534">
        <f t="shared" si="181"/>
        <v>0.47283157097234602</v>
      </c>
      <c r="IK212" s="534">
        <f t="shared" si="182"/>
        <v>8.4120650106275004E-3</v>
      </c>
      <c r="IL212" s="534">
        <f t="shared" si="183"/>
        <v>0</v>
      </c>
      <c r="IM212" s="534">
        <f t="shared" si="184"/>
        <v>0</v>
      </c>
      <c r="IN212" s="534">
        <f t="shared" si="185"/>
        <v>0</v>
      </c>
      <c r="IO212" s="534">
        <f t="shared" si="186"/>
        <v>0</v>
      </c>
      <c r="IP212" s="534">
        <f t="shared" si="187"/>
        <v>0</v>
      </c>
      <c r="IQ212" s="534">
        <f t="shared" si="188"/>
        <v>0</v>
      </c>
      <c r="IR212" s="534">
        <f t="shared" si="189"/>
        <v>0</v>
      </c>
      <c r="IT212" s="531">
        <f>IF(EXACT(A212,LCI!A54),LCI!P54,-1*10^6)</f>
        <v>6.9100000000000003E-3</v>
      </c>
      <c r="IU212" s="531">
        <f t="shared" si="190"/>
        <v>302.78991024135519</v>
      </c>
      <c r="IV212" s="531">
        <f t="shared" si="191"/>
        <v>342.63265297963898</v>
      </c>
      <c r="IW212" s="531">
        <f t="shared" si="192"/>
        <v>2432.684813508044</v>
      </c>
      <c r="IX212" s="531">
        <f t="shared" si="193"/>
        <v>100.4714</v>
      </c>
      <c r="IY212" s="531">
        <f t="shared" si="194"/>
        <v>100.4714</v>
      </c>
      <c r="IZ212" s="531">
        <f t="shared" si="195"/>
        <v>0</v>
      </c>
      <c r="JA212" s="531">
        <f t="shared" si="196"/>
        <v>0</v>
      </c>
      <c r="JB212" s="531">
        <f t="shared" si="197"/>
        <v>0</v>
      </c>
      <c r="JC212" s="531">
        <f t="shared" si="198"/>
        <v>7604.0627729863827</v>
      </c>
      <c r="JD212" s="531">
        <f t="shared" si="199"/>
        <v>5911.7052013846405</v>
      </c>
      <c r="JE212" s="531">
        <f t="shared" si="200"/>
        <v>14515.347592685501</v>
      </c>
      <c r="JF212" s="531">
        <f t="shared" si="201"/>
        <v>366110.47492588905</v>
      </c>
      <c r="JG212" s="531">
        <f t="shared" si="202"/>
        <v>370858.81446298648</v>
      </c>
      <c r="JH212" s="531">
        <f t="shared" si="203"/>
        <v>6597.8852694025009</v>
      </c>
      <c r="JI212" s="531">
        <f t="shared" si="204"/>
        <v>0</v>
      </c>
      <c r="JJ212" s="531">
        <f t="shared" si="205"/>
        <v>0</v>
      </c>
      <c r="JK212" s="531">
        <f t="shared" si="206"/>
        <v>0</v>
      </c>
      <c r="JL212" s="531">
        <f t="shared" si="207"/>
        <v>0</v>
      </c>
      <c r="JM212" s="531">
        <f t="shared" si="208"/>
        <v>0</v>
      </c>
      <c r="JN212" s="531">
        <f t="shared" si="209"/>
        <v>0</v>
      </c>
      <c r="JO212" s="531">
        <f t="shared" si="210"/>
        <v>0</v>
      </c>
      <c r="JQ212" s="532">
        <f>IF(EXACT(A212,LCI!A54),LCI!Q54,-1*10^6)</f>
        <v>4.6600000000000003E-2</v>
      </c>
      <c r="JR212" s="532">
        <f t="shared" si="211"/>
        <v>2041.969582814349</v>
      </c>
      <c r="JS212" s="532">
        <f t="shared" si="212"/>
        <v>2310.6630432490847</v>
      </c>
      <c r="JT212" s="532">
        <f t="shared" si="213"/>
        <v>16405.660247391439</v>
      </c>
      <c r="JU212" s="532">
        <f t="shared" si="214"/>
        <v>677.56400000000008</v>
      </c>
      <c r="JV212" s="532">
        <f t="shared" si="215"/>
        <v>677.56400000000008</v>
      </c>
      <c r="JW212" s="532">
        <f t="shared" si="216"/>
        <v>0</v>
      </c>
      <c r="JX212" s="532">
        <f t="shared" si="217"/>
        <v>0</v>
      </c>
      <c r="JY212" s="532">
        <f t="shared" si="218"/>
        <v>0</v>
      </c>
      <c r="JZ212" s="532">
        <f t="shared" si="219"/>
        <v>51280.654880052884</v>
      </c>
      <c r="KA212" s="532">
        <f t="shared" si="220"/>
        <v>39867.650128006404</v>
      </c>
      <c r="KB212" s="532">
        <f t="shared" si="221"/>
        <v>97889.319510730013</v>
      </c>
      <c r="KC212" s="532">
        <f t="shared" si="222"/>
        <v>2468993.9408894978</v>
      </c>
      <c r="KD212" s="532">
        <f t="shared" si="223"/>
        <v>2501016.0280716601</v>
      </c>
      <c r="KE212" s="532">
        <f t="shared" si="224"/>
        <v>44495.145232150004</v>
      </c>
      <c r="KF212" s="532">
        <f t="shared" si="225"/>
        <v>0</v>
      </c>
      <c r="KG212" s="532">
        <f t="shared" si="226"/>
        <v>0</v>
      </c>
      <c r="KH212" s="532">
        <f t="shared" si="227"/>
        <v>0</v>
      </c>
      <c r="KI212" s="532">
        <f t="shared" si="228"/>
        <v>0</v>
      </c>
      <c r="KJ212" s="532">
        <f t="shared" si="229"/>
        <v>0</v>
      </c>
      <c r="KK212" s="532">
        <f t="shared" si="230"/>
        <v>0</v>
      </c>
      <c r="KL212" s="532">
        <f t="shared" si="231"/>
        <v>0</v>
      </c>
      <c r="KN212" s="533">
        <f>IF(EXACT(A212,LCI!A54),LCI!R54,-1*10^6)</f>
        <v>7.7999999999999999E-4</v>
      </c>
      <c r="KO212" s="533">
        <f t="shared" si="232"/>
        <v>34.178890012772364</v>
      </c>
      <c r="KP212" s="533">
        <f t="shared" si="233"/>
        <v>38.67633420030657</v>
      </c>
      <c r="KQ212" s="533">
        <f t="shared" si="234"/>
        <v>274.60118010655196</v>
      </c>
      <c r="KR212" s="533">
        <f t="shared" si="235"/>
        <v>11.341200000000001</v>
      </c>
      <c r="KS212" s="533">
        <f t="shared" si="236"/>
        <v>11.341200000000001</v>
      </c>
      <c r="KT212" s="533">
        <f t="shared" si="237"/>
        <v>0</v>
      </c>
      <c r="KU212" s="533">
        <f t="shared" si="238"/>
        <v>0</v>
      </c>
      <c r="KV212" s="533">
        <f t="shared" si="239"/>
        <v>0</v>
      </c>
      <c r="KW212" s="533">
        <f t="shared" si="240"/>
        <v>858.34572546011259</v>
      </c>
      <c r="KX212" s="533">
        <f t="shared" si="241"/>
        <v>667.31259870912004</v>
      </c>
      <c r="KY212" s="533">
        <f t="shared" si="242"/>
        <v>1638.490755759</v>
      </c>
      <c r="KZ212" s="533">
        <f t="shared" si="243"/>
        <v>41326.508023472277</v>
      </c>
      <c r="LA212" s="533">
        <f t="shared" si="244"/>
        <v>41862.500040684434</v>
      </c>
      <c r="LB212" s="533">
        <f t="shared" si="245"/>
        <v>744.76852534500006</v>
      </c>
      <c r="LC212" s="533">
        <f t="shared" si="246"/>
        <v>0</v>
      </c>
      <c r="LD212" s="533">
        <f t="shared" si="247"/>
        <v>0</v>
      </c>
      <c r="LE212" s="533">
        <f t="shared" si="248"/>
        <v>0</v>
      </c>
      <c r="LF212" s="533">
        <f t="shared" si="249"/>
        <v>0</v>
      </c>
      <c r="LG212" s="533">
        <f t="shared" si="250"/>
        <v>0</v>
      </c>
      <c r="LH212" s="533">
        <f t="shared" si="251"/>
        <v>0</v>
      </c>
      <c r="LI212" s="533">
        <f t="shared" si="252"/>
        <v>0</v>
      </c>
    </row>
    <row r="213" spans="1:321" x14ac:dyDescent="0.25">
      <c r="A213" s="14" t="str">
        <f>LCI!A55</f>
        <v>Electricity, PV Solar (MJ/yr)</v>
      </c>
      <c r="B213" s="42">
        <f t="shared" ref="B213:L213" si="355">B35+B68+B87</f>
        <v>0</v>
      </c>
      <c r="C213" s="42">
        <f t="shared" si="355"/>
        <v>0</v>
      </c>
      <c r="D213" s="42">
        <f t="shared" si="355"/>
        <v>0</v>
      </c>
      <c r="E213" s="42">
        <f t="shared" si="355"/>
        <v>0</v>
      </c>
      <c r="F213" s="42">
        <f t="shared" si="355"/>
        <v>0</v>
      </c>
      <c r="G213" s="42">
        <f t="shared" si="355"/>
        <v>0</v>
      </c>
      <c r="H213" s="42">
        <f t="shared" si="355"/>
        <v>0</v>
      </c>
      <c r="I213" s="42">
        <f t="shared" si="355"/>
        <v>0</v>
      </c>
      <c r="J213" s="42">
        <f t="shared" si="355"/>
        <v>0</v>
      </c>
      <c r="K213" s="42">
        <f t="shared" si="355"/>
        <v>0</v>
      </c>
      <c r="L213" s="42">
        <f t="shared" si="355"/>
        <v>0</v>
      </c>
      <c r="M213" s="42">
        <f>M35+M68+M87</f>
        <v>0</v>
      </c>
      <c r="N213" s="42">
        <f t="shared" ref="N213:U213" si="356">N35+N68+N87</f>
        <v>0</v>
      </c>
      <c r="O213" s="42">
        <f t="shared" si="356"/>
        <v>0</v>
      </c>
      <c r="P213" s="42">
        <f t="shared" si="356"/>
        <v>0</v>
      </c>
      <c r="Q213" s="42">
        <f t="shared" si="356"/>
        <v>0</v>
      </c>
      <c r="R213" s="42">
        <f t="shared" si="356"/>
        <v>0</v>
      </c>
      <c r="S213" s="42">
        <f t="shared" si="356"/>
        <v>0</v>
      </c>
      <c r="T213" s="42">
        <f t="shared" si="356"/>
        <v>0</v>
      </c>
      <c r="U213" s="42">
        <f t="shared" si="356"/>
        <v>0</v>
      </c>
      <c r="V213" s="42">
        <f t="shared" ref="V213" si="357">V35+V68+V87</f>
        <v>0</v>
      </c>
      <c r="X213" s="45">
        <f>IF(EXACT(A213,LCI!A55),LCI!G55,-1*10^6)</f>
        <v>2.1000000000000001E-2</v>
      </c>
      <c r="Y213" s="47">
        <f t="shared" si="45"/>
        <v>0</v>
      </c>
      <c r="Z213" s="47">
        <f t="shared" si="46"/>
        <v>0</v>
      </c>
      <c r="AA213" s="47">
        <f t="shared" si="47"/>
        <v>0</v>
      </c>
      <c r="AB213" s="47">
        <f t="shared" si="327"/>
        <v>0</v>
      </c>
      <c r="AC213" s="47">
        <f t="shared" si="328"/>
        <v>0</v>
      </c>
      <c r="AD213" s="47">
        <f t="shared" si="334"/>
        <v>0</v>
      </c>
      <c r="AE213" s="47">
        <f t="shared" si="335"/>
        <v>0</v>
      </c>
      <c r="AF213" s="47">
        <f t="shared" si="336"/>
        <v>0</v>
      </c>
      <c r="AG213" s="47">
        <f t="shared" si="337"/>
        <v>0</v>
      </c>
      <c r="AH213" s="47">
        <f t="shared" si="338"/>
        <v>0</v>
      </c>
      <c r="AI213" s="47">
        <f t="shared" si="339"/>
        <v>0</v>
      </c>
      <c r="AJ213" s="47">
        <f t="shared" si="288"/>
        <v>0</v>
      </c>
      <c r="AK213" s="47">
        <f t="shared" si="50"/>
        <v>0</v>
      </c>
      <c r="AL213" s="262">
        <f t="shared" si="51"/>
        <v>0</v>
      </c>
      <c r="AM213" s="260">
        <f t="shared" si="52"/>
        <v>0</v>
      </c>
      <c r="AN213" s="260">
        <f t="shared" si="53"/>
        <v>0</v>
      </c>
      <c r="AO213" s="260">
        <f t="shared" si="54"/>
        <v>0</v>
      </c>
      <c r="AP213" s="260">
        <f t="shared" si="55"/>
        <v>0</v>
      </c>
      <c r="AQ213" s="260">
        <f t="shared" si="56"/>
        <v>0</v>
      </c>
      <c r="AR213" s="260">
        <f t="shared" si="57"/>
        <v>0</v>
      </c>
      <c r="AS213" s="260">
        <f t="shared" si="58"/>
        <v>0</v>
      </c>
      <c r="AU213" s="41">
        <f>IF(EXACT(A213,LCI!A55),LCI!H55,-1*10^6)</f>
        <v>20.277777780000001</v>
      </c>
      <c r="AV213" s="71">
        <f t="shared" si="9"/>
        <v>0</v>
      </c>
      <c r="AW213" s="71">
        <f t="shared" si="10"/>
        <v>0</v>
      </c>
      <c r="AX213" s="71">
        <f t="shared" si="11"/>
        <v>0</v>
      </c>
      <c r="AY213" s="71">
        <f t="shared" si="12"/>
        <v>0</v>
      </c>
      <c r="AZ213" s="71">
        <f t="shared" si="13"/>
        <v>0</v>
      </c>
      <c r="BA213" s="71">
        <f t="shared" si="341"/>
        <v>0</v>
      </c>
      <c r="BB213" s="71">
        <f t="shared" si="342"/>
        <v>0</v>
      </c>
      <c r="BC213" s="71">
        <f t="shared" si="343"/>
        <v>0</v>
      </c>
      <c r="BD213" s="520">
        <f t="shared" si="344"/>
        <v>0</v>
      </c>
      <c r="BE213" s="521">
        <f t="shared" si="345"/>
        <v>0</v>
      </c>
      <c r="BF213" s="71">
        <f t="shared" si="346"/>
        <v>0</v>
      </c>
      <c r="BG213" s="521">
        <f>M213*$AU213</f>
        <v>0</v>
      </c>
      <c r="BH213" s="529">
        <f t="shared" si="263"/>
        <v>0</v>
      </c>
      <c r="BI213" s="71">
        <f t="shared" si="254"/>
        <v>0</v>
      </c>
      <c r="BJ213" s="71">
        <f t="shared" si="255"/>
        <v>0</v>
      </c>
      <c r="BK213" s="71">
        <f t="shared" si="256"/>
        <v>0</v>
      </c>
      <c r="BL213" s="71">
        <f t="shared" si="257"/>
        <v>0</v>
      </c>
      <c r="BM213" s="71">
        <f t="shared" si="258"/>
        <v>0</v>
      </c>
      <c r="BN213" s="71">
        <f t="shared" si="259"/>
        <v>0</v>
      </c>
      <c r="BO213" s="71">
        <f t="shared" si="260"/>
        <v>0</v>
      </c>
      <c r="BP213" s="71">
        <f t="shared" si="261"/>
        <v>0</v>
      </c>
      <c r="BR213" s="507">
        <f>IF(EXACT(A213,LCI!A55),LCI!I55,-1*10^6)</f>
        <v>1.2944399999999999E-4</v>
      </c>
      <c r="BS213" s="507">
        <f t="shared" si="59"/>
        <v>0</v>
      </c>
      <c r="BT213" s="507">
        <f t="shared" si="60"/>
        <v>0</v>
      </c>
      <c r="BU213" s="507">
        <f t="shared" si="60"/>
        <v>0</v>
      </c>
      <c r="BV213" s="507">
        <f t="shared" si="60"/>
        <v>0</v>
      </c>
      <c r="BW213" s="507">
        <f t="shared" si="60"/>
        <v>0</v>
      </c>
      <c r="BX213" s="507">
        <f t="shared" si="60"/>
        <v>0</v>
      </c>
      <c r="BY213" s="507">
        <f t="shared" si="315"/>
        <v>0</v>
      </c>
      <c r="BZ213" s="507">
        <f t="shared" si="280"/>
        <v>0</v>
      </c>
      <c r="CA213" s="507">
        <f t="shared" si="280"/>
        <v>0</v>
      </c>
      <c r="CB213" s="507">
        <f t="shared" si="280"/>
        <v>0</v>
      </c>
      <c r="CC213" s="507">
        <f t="shared" si="280"/>
        <v>0</v>
      </c>
      <c r="CD213" s="507">
        <f t="shared" si="280"/>
        <v>0</v>
      </c>
      <c r="CE213" s="507">
        <f t="shared" si="352"/>
        <v>0</v>
      </c>
      <c r="CF213" s="507">
        <f t="shared" si="281"/>
        <v>0</v>
      </c>
      <c r="CG213" s="507">
        <f t="shared" si="281"/>
        <v>0</v>
      </c>
      <c r="CH213" s="507">
        <f t="shared" si="281"/>
        <v>0</v>
      </c>
      <c r="CI213" s="507">
        <f t="shared" si="281"/>
        <v>0</v>
      </c>
      <c r="CJ213" s="507">
        <f t="shared" si="276"/>
        <v>0</v>
      </c>
      <c r="CK213" s="507">
        <f t="shared" si="61"/>
        <v>0</v>
      </c>
      <c r="CL213" s="507">
        <f t="shared" si="61"/>
        <v>0</v>
      </c>
      <c r="CM213" s="507">
        <f t="shared" si="61"/>
        <v>0</v>
      </c>
      <c r="CO213" s="511">
        <f>IF(EXACT(A213,LCI!A55),LCI!F55,-1*10^6)</f>
        <v>0.34166666699999998</v>
      </c>
      <c r="CP213" s="511">
        <f t="shared" si="62"/>
        <v>0</v>
      </c>
      <c r="CQ213" s="511">
        <f t="shared" si="62"/>
        <v>0</v>
      </c>
      <c r="CR213" s="511">
        <f t="shared" si="62"/>
        <v>0</v>
      </c>
      <c r="CS213" s="511">
        <f t="shared" si="62"/>
        <v>0</v>
      </c>
      <c r="CT213" s="511">
        <f t="shared" si="62"/>
        <v>0</v>
      </c>
      <c r="CU213" s="511">
        <f t="shared" si="316"/>
        <v>0</v>
      </c>
      <c r="CV213" s="511">
        <f t="shared" si="282"/>
        <v>0</v>
      </c>
      <c r="CW213" s="511">
        <f t="shared" si="282"/>
        <v>0</v>
      </c>
      <c r="CX213" s="511">
        <f t="shared" si="282"/>
        <v>0</v>
      </c>
      <c r="CY213" s="511">
        <f t="shared" si="282"/>
        <v>0</v>
      </c>
      <c r="CZ213" s="511">
        <f t="shared" si="282"/>
        <v>0</v>
      </c>
      <c r="DA213" s="511">
        <f t="shared" si="353"/>
        <v>0</v>
      </c>
      <c r="DB213" s="517">
        <f t="shared" si="283"/>
        <v>0</v>
      </c>
      <c r="DC213" s="511">
        <f t="shared" si="283"/>
        <v>0</v>
      </c>
      <c r="DD213" s="511">
        <f t="shared" si="283"/>
        <v>0</v>
      </c>
      <c r="DE213" s="511">
        <f t="shared" si="283"/>
        <v>0</v>
      </c>
      <c r="DF213" s="511">
        <f t="shared" si="275"/>
        <v>0</v>
      </c>
      <c r="DG213" s="511">
        <f t="shared" si="63"/>
        <v>0</v>
      </c>
      <c r="DH213" s="511">
        <f t="shared" si="63"/>
        <v>0</v>
      </c>
      <c r="DI213" s="511">
        <f t="shared" si="63"/>
        <v>0</v>
      </c>
      <c r="DJ213" s="511">
        <f t="shared" si="63"/>
        <v>0</v>
      </c>
      <c r="DL213" s="530">
        <f>IF(EXACT(A213,LCI!A55),LCI!J55,-1*10^6)</f>
        <v>0</v>
      </c>
      <c r="DM213" s="530">
        <f t="shared" si="64"/>
        <v>0</v>
      </c>
      <c r="DN213" s="530">
        <f t="shared" si="65"/>
        <v>0</v>
      </c>
      <c r="DO213" s="530">
        <f t="shared" si="66"/>
        <v>0</v>
      </c>
      <c r="DP213" s="530">
        <f t="shared" si="67"/>
        <v>0</v>
      </c>
      <c r="DQ213" s="530">
        <f t="shared" si="68"/>
        <v>0</v>
      </c>
      <c r="DR213" s="530">
        <f t="shared" si="69"/>
        <v>0</v>
      </c>
      <c r="DS213" s="530">
        <f t="shared" si="70"/>
        <v>0</v>
      </c>
      <c r="DT213" s="530">
        <f t="shared" si="71"/>
        <v>0</v>
      </c>
      <c r="DU213" s="530">
        <f t="shared" si="72"/>
        <v>0</v>
      </c>
      <c r="DV213" s="530">
        <f t="shared" si="73"/>
        <v>0</v>
      </c>
      <c r="DW213" s="530">
        <f t="shared" si="74"/>
        <v>0</v>
      </c>
      <c r="DX213" s="530">
        <f t="shared" si="75"/>
        <v>0</v>
      </c>
      <c r="DY213" s="530">
        <f t="shared" si="76"/>
        <v>0</v>
      </c>
      <c r="DZ213" s="530">
        <f t="shared" si="77"/>
        <v>0</v>
      </c>
      <c r="EA213" s="530">
        <f t="shared" si="78"/>
        <v>0</v>
      </c>
      <c r="EB213" s="530">
        <f t="shared" si="79"/>
        <v>0</v>
      </c>
      <c r="EC213" s="530">
        <f t="shared" si="80"/>
        <v>0</v>
      </c>
      <c r="ED213" s="530">
        <f t="shared" si="81"/>
        <v>0</v>
      </c>
      <c r="EE213" s="530">
        <f t="shared" si="82"/>
        <v>0</v>
      </c>
      <c r="EF213" s="530">
        <f t="shared" si="83"/>
        <v>0</v>
      </c>
      <c r="EG213" s="530">
        <f t="shared" si="84"/>
        <v>0</v>
      </c>
      <c r="EI213" s="535">
        <f>IF(EXACT(A213,LCI!A55),LCI!K55,-1*10^6)</f>
        <v>0</v>
      </c>
      <c r="EJ213" s="531">
        <f t="shared" si="85"/>
        <v>0</v>
      </c>
      <c r="EK213" s="536">
        <f t="shared" si="86"/>
        <v>0</v>
      </c>
      <c r="EL213" s="531">
        <f t="shared" si="87"/>
        <v>0</v>
      </c>
      <c r="EM213" s="531">
        <f t="shared" si="88"/>
        <v>0</v>
      </c>
      <c r="EN213" s="531">
        <f t="shared" si="89"/>
        <v>0</v>
      </c>
      <c r="EO213" s="531">
        <f t="shared" si="90"/>
        <v>0</v>
      </c>
      <c r="EP213" s="531">
        <f t="shared" si="91"/>
        <v>0</v>
      </c>
      <c r="EQ213" s="531">
        <f t="shared" si="92"/>
        <v>0</v>
      </c>
      <c r="ER213" s="531">
        <f t="shared" si="93"/>
        <v>0</v>
      </c>
      <c r="ES213" s="531">
        <f t="shared" si="94"/>
        <v>0</v>
      </c>
      <c r="ET213" s="531">
        <f t="shared" si="95"/>
        <v>0</v>
      </c>
      <c r="EU213" s="531">
        <f t="shared" si="96"/>
        <v>0</v>
      </c>
      <c r="EV213" s="531">
        <f t="shared" si="97"/>
        <v>0</v>
      </c>
      <c r="EW213" s="531">
        <f t="shared" si="98"/>
        <v>0</v>
      </c>
      <c r="EX213" s="531">
        <f t="shared" si="99"/>
        <v>0</v>
      </c>
      <c r="EY213" s="531">
        <f t="shared" si="100"/>
        <v>0</v>
      </c>
      <c r="EZ213" s="531">
        <f t="shared" si="101"/>
        <v>0</v>
      </c>
      <c r="FA213" s="531">
        <f t="shared" si="102"/>
        <v>0</v>
      </c>
      <c r="FB213" s="531">
        <f t="shared" si="103"/>
        <v>0</v>
      </c>
      <c r="FC213" s="531">
        <f t="shared" si="104"/>
        <v>0</v>
      </c>
      <c r="FD213" s="531">
        <f t="shared" si="105"/>
        <v>0</v>
      </c>
      <c r="FF213" s="532">
        <f>IF(EXACT(A213,LCI!A55),LCI!L55,-1*10^6)</f>
        <v>0</v>
      </c>
      <c r="FG213" s="532">
        <f t="shared" si="106"/>
        <v>0</v>
      </c>
      <c r="FH213" s="532">
        <f t="shared" si="107"/>
        <v>0</v>
      </c>
      <c r="FI213" s="532">
        <f t="shared" si="108"/>
        <v>0</v>
      </c>
      <c r="FJ213" s="532">
        <f t="shared" si="109"/>
        <v>0</v>
      </c>
      <c r="FK213" s="532">
        <f t="shared" si="110"/>
        <v>0</v>
      </c>
      <c r="FL213" s="532">
        <f t="shared" si="111"/>
        <v>0</v>
      </c>
      <c r="FM213" s="532">
        <f t="shared" si="112"/>
        <v>0</v>
      </c>
      <c r="FN213" s="532">
        <f t="shared" si="113"/>
        <v>0</v>
      </c>
      <c r="FO213" s="532">
        <f t="shared" si="114"/>
        <v>0</v>
      </c>
      <c r="FP213" s="532">
        <f t="shared" si="115"/>
        <v>0</v>
      </c>
      <c r="FQ213" s="532">
        <f t="shared" si="116"/>
        <v>0</v>
      </c>
      <c r="FR213" s="532">
        <f t="shared" si="117"/>
        <v>0</v>
      </c>
      <c r="FS213" s="532">
        <f t="shared" si="118"/>
        <v>0</v>
      </c>
      <c r="FT213" s="532">
        <f t="shared" si="119"/>
        <v>0</v>
      </c>
      <c r="FU213" s="532">
        <f t="shared" si="120"/>
        <v>0</v>
      </c>
      <c r="FV213" s="532">
        <f t="shared" si="121"/>
        <v>0</v>
      </c>
      <c r="FW213" s="532">
        <f t="shared" si="122"/>
        <v>0</v>
      </c>
      <c r="FX213" s="532">
        <f t="shared" si="123"/>
        <v>0</v>
      </c>
      <c r="FY213" s="532">
        <f t="shared" si="124"/>
        <v>0</v>
      </c>
      <c r="FZ213" s="532">
        <f t="shared" si="125"/>
        <v>0</v>
      </c>
      <c r="GA213" s="532">
        <f t="shared" si="126"/>
        <v>0</v>
      </c>
      <c r="GC213" s="533">
        <f>IF(EXACT(A213,LCI!A55),LCI!M55,-1*10^6)</f>
        <v>0</v>
      </c>
      <c r="GD213" s="533">
        <f t="shared" si="127"/>
        <v>0</v>
      </c>
      <c r="GE213" s="533">
        <f t="shared" si="128"/>
        <v>0</v>
      </c>
      <c r="GF213" s="533">
        <f t="shared" si="129"/>
        <v>0</v>
      </c>
      <c r="GG213" s="533">
        <f t="shared" si="130"/>
        <v>0</v>
      </c>
      <c r="GH213" s="533">
        <f t="shared" si="131"/>
        <v>0</v>
      </c>
      <c r="GI213" s="533">
        <f t="shared" si="132"/>
        <v>0</v>
      </c>
      <c r="GJ213" s="533">
        <f t="shared" si="133"/>
        <v>0</v>
      </c>
      <c r="GK213" s="533">
        <f t="shared" si="134"/>
        <v>0</v>
      </c>
      <c r="GL213" s="533">
        <f t="shared" si="135"/>
        <v>0</v>
      </c>
      <c r="GM213" s="533">
        <f t="shared" si="136"/>
        <v>0</v>
      </c>
      <c r="GN213" s="533">
        <f t="shared" si="137"/>
        <v>0</v>
      </c>
      <c r="GO213" s="533">
        <f t="shared" si="138"/>
        <v>0</v>
      </c>
      <c r="GP213" s="533">
        <f t="shared" si="139"/>
        <v>0</v>
      </c>
      <c r="GQ213" s="533">
        <f t="shared" si="140"/>
        <v>0</v>
      </c>
      <c r="GR213" s="533">
        <f t="shared" si="141"/>
        <v>0</v>
      </c>
      <c r="GS213" s="533">
        <f t="shared" si="142"/>
        <v>0</v>
      </c>
      <c r="GT213" s="533">
        <f t="shared" si="143"/>
        <v>0</v>
      </c>
      <c r="GU213" s="533">
        <f t="shared" si="144"/>
        <v>0</v>
      </c>
      <c r="GV213" s="533">
        <f t="shared" si="145"/>
        <v>0</v>
      </c>
      <c r="GW213" s="533">
        <f t="shared" si="146"/>
        <v>0</v>
      </c>
      <c r="GX213" s="533">
        <f t="shared" si="147"/>
        <v>0</v>
      </c>
      <c r="GZ213" s="511">
        <f>IF(EXACT(A213,LCI!A55),LCI!N55,-1*10^6)</f>
        <v>0</v>
      </c>
      <c r="HA213" s="511">
        <f t="shared" si="148"/>
        <v>0</v>
      </c>
      <c r="HB213" s="511">
        <f t="shared" si="149"/>
        <v>0</v>
      </c>
      <c r="HC213" s="511">
        <f t="shared" si="150"/>
        <v>0</v>
      </c>
      <c r="HD213" s="511">
        <f t="shared" si="151"/>
        <v>0</v>
      </c>
      <c r="HE213" s="511">
        <f t="shared" si="152"/>
        <v>0</v>
      </c>
      <c r="HF213" s="511">
        <f t="shared" si="153"/>
        <v>0</v>
      </c>
      <c r="HG213" s="511">
        <f t="shared" si="154"/>
        <v>0</v>
      </c>
      <c r="HH213" s="511">
        <f t="shared" si="155"/>
        <v>0</v>
      </c>
      <c r="HI213" s="511">
        <f t="shared" si="156"/>
        <v>0</v>
      </c>
      <c r="HJ213" s="511">
        <f t="shared" si="157"/>
        <v>0</v>
      </c>
      <c r="HK213" s="511">
        <f t="shared" si="158"/>
        <v>0</v>
      </c>
      <c r="HL213" s="511">
        <f t="shared" si="159"/>
        <v>0</v>
      </c>
      <c r="HM213" s="511">
        <f t="shared" si="160"/>
        <v>0</v>
      </c>
      <c r="HN213" s="511">
        <f t="shared" si="161"/>
        <v>0</v>
      </c>
      <c r="HO213" s="511">
        <f t="shared" si="162"/>
        <v>0</v>
      </c>
      <c r="HP213" s="511">
        <f t="shared" si="163"/>
        <v>0</v>
      </c>
      <c r="HQ213" s="511">
        <f t="shared" si="164"/>
        <v>0</v>
      </c>
      <c r="HR213" s="511">
        <f t="shared" si="165"/>
        <v>0</v>
      </c>
      <c r="HS213" s="511">
        <f t="shared" si="166"/>
        <v>0</v>
      </c>
      <c r="HT213" s="511">
        <f t="shared" si="167"/>
        <v>0</v>
      </c>
      <c r="HU213" s="511">
        <f t="shared" si="168"/>
        <v>0</v>
      </c>
      <c r="HW213" s="534">
        <f>IF(EXACT(A213,LCI!A55),LCI!O55,-1*10^6)</f>
        <v>0</v>
      </c>
      <c r="HX213" s="534">
        <f t="shared" si="169"/>
        <v>0</v>
      </c>
      <c r="HY213" s="534">
        <f t="shared" si="170"/>
        <v>0</v>
      </c>
      <c r="HZ213" s="534">
        <f t="shared" si="171"/>
        <v>0</v>
      </c>
      <c r="IA213" s="534">
        <f t="shared" si="172"/>
        <v>0</v>
      </c>
      <c r="IB213" s="534">
        <f t="shared" si="173"/>
        <v>0</v>
      </c>
      <c r="IC213" s="534">
        <f t="shared" si="174"/>
        <v>0</v>
      </c>
      <c r="ID213" s="534">
        <f t="shared" si="175"/>
        <v>0</v>
      </c>
      <c r="IE213" s="534">
        <f t="shared" si="176"/>
        <v>0</v>
      </c>
      <c r="IF213" s="534">
        <f t="shared" si="177"/>
        <v>0</v>
      </c>
      <c r="IG213" s="534">
        <f t="shared" si="178"/>
        <v>0</v>
      </c>
      <c r="IH213" s="534">
        <f t="shared" si="179"/>
        <v>0</v>
      </c>
      <c r="II213" s="534">
        <f t="shared" si="180"/>
        <v>0</v>
      </c>
      <c r="IJ213" s="534">
        <f t="shared" si="181"/>
        <v>0</v>
      </c>
      <c r="IK213" s="534">
        <f t="shared" si="182"/>
        <v>0</v>
      </c>
      <c r="IL213" s="534">
        <f t="shared" si="183"/>
        <v>0</v>
      </c>
      <c r="IM213" s="534">
        <f t="shared" si="184"/>
        <v>0</v>
      </c>
      <c r="IN213" s="534">
        <f t="shared" si="185"/>
        <v>0</v>
      </c>
      <c r="IO213" s="534">
        <f t="shared" si="186"/>
        <v>0</v>
      </c>
      <c r="IP213" s="534">
        <f t="shared" si="187"/>
        <v>0</v>
      </c>
      <c r="IQ213" s="534">
        <f t="shared" si="188"/>
        <v>0</v>
      </c>
      <c r="IR213" s="534">
        <f t="shared" si="189"/>
        <v>0</v>
      </c>
      <c r="IT213" s="531">
        <f>IF(EXACT(A213,LCI!A55),LCI!P55,-1*10^6)</f>
        <v>0</v>
      </c>
      <c r="IU213" s="531">
        <f t="shared" si="190"/>
        <v>0</v>
      </c>
      <c r="IV213" s="531">
        <f t="shared" si="191"/>
        <v>0</v>
      </c>
      <c r="IW213" s="531">
        <f t="shared" si="192"/>
        <v>0</v>
      </c>
      <c r="IX213" s="531">
        <f t="shared" si="193"/>
        <v>0</v>
      </c>
      <c r="IY213" s="531">
        <f t="shared" si="194"/>
        <v>0</v>
      </c>
      <c r="IZ213" s="531">
        <f t="shared" si="195"/>
        <v>0</v>
      </c>
      <c r="JA213" s="531">
        <f t="shared" si="196"/>
        <v>0</v>
      </c>
      <c r="JB213" s="531">
        <f t="shared" si="197"/>
        <v>0</v>
      </c>
      <c r="JC213" s="531">
        <f t="shared" si="198"/>
        <v>0</v>
      </c>
      <c r="JD213" s="531">
        <f t="shared" si="199"/>
        <v>0</v>
      </c>
      <c r="JE213" s="531">
        <f t="shared" si="200"/>
        <v>0</v>
      </c>
      <c r="JF213" s="531">
        <f t="shared" si="201"/>
        <v>0</v>
      </c>
      <c r="JG213" s="531">
        <f t="shared" si="202"/>
        <v>0</v>
      </c>
      <c r="JH213" s="531">
        <f t="shared" si="203"/>
        <v>0</v>
      </c>
      <c r="JI213" s="531">
        <f t="shared" si="204"/>
        <v>0</v>
      </c>
      <c r="JJ213" s="531">
        <f t="shared" si="205"/>
        <v>0</v>
      </c>
      <c r="JK213" s="531">
        <f t="shared" si="206"/>
        <v>0</v>
      </c>
      <c r="JL213" s="531">
        <f t="shared" si="207"/>
        <v>0</v>
      </c>
      <c r="JM213" s="531">
        <f t="shared" si="208"/>
        <v>0</v>
      </c>
      <c r="JN213" s="531">
        <f t="shared" si="209"/>
        <v>0</v>
      </c>
      <c r="JO213" s="531">
        <f t="shared" si="210"/>
        <v>0</v>
      </c>
      <c r="JQ213" s="532">
        <f>IF(EXACT(A213,LCI!A55),LCI!Q55,-1*10^6)</f>
        <v>0</v>
      </c>
      <c r="JR213" s="532">
        <f t="shared" si="211"/>
        <v>0</v>
      </c>
      <c r="JS213" s="532">
        <f t="shared" si="212"/>
        <v>0</v>
      </c>
      <c r="JT213" s="532">
        <f t="shared" si="213"/>
        <v>0</v>
      </c>
      <c r="JU213" s="532">
        <f t="shared" si="214"/>
        <v>0</v>
      </c>
      <c r="JV213" s="532">
        <f t="shared" si="215"/>
        <v>0</v>
      </c>
      <c r="JW213" s="532">
        <f t="shared" si="216"/>
        <v>0</v>
      </c>
      <c r="JX213" s="532">
        <f t="shared" si="217"/>
        <v>0</v>
      </c>
      <c r="JY213" s="532">
        <f t="shared" si="218"/>
        <v>0</v>
      </c>
      <c r="JZ213" s="532">
        <f t="shared" si="219"/>
        <v>0</v>
      </c>
      <c r="KA213" s="532">
        <f t="shared" si="220"/>
        <v>0</v>
      </c>
      <c r="KB213" s="532">
        <f t="shared" si="221"/>
        <v>0</v>
      </c>
      <c r="KC213" s="532">
        <f t="shared" si="222"/>
        <v>0</v>
      </c>
      <c r="KD213" s="532">
        <f t="shared" si="223"/>
        <v>0</v>
      </c>
      <c r="KE213" s="532">
        <f t="shared" si="224"/>
        <v>0</v>
      </c>
      <c r="KF213" s="532">
        <f t="shared" si="225"/>
        <v>0</v>
      </c>
      <c r="KG213" s="532">
        <f t="shared" si="226"/>
        <v>0</v>
      </c>
      <c r="KH213" s="532">
        <f t="shared" si="227"/>
        <v>0</v>
      </c>
      <c r="KI213" s="532">
        <f t="shared" si="228"/>
        <v>0</v>
      </c>
      <c r="KJ213" s="532">
        <f t="shared" si="229"/>
        <v>0</v>
      </c>
      <c r="KK213" s="532">
        <f t="shared" si="230"/>
        <v>0</v>
      </c>
      <c r="KL213" s="532">
        <f t="shared" si="231"/>
        <v>0</v>
      </c>
      <c r="KN213" s="533">
        <f>IF(EXACT(A213,LCI!A55),LCI!R55,-1*10^6)</f>
        <v>0</v>
      </c>
      <c r="KO213" s="533">
        <f t="shared" si="232"/>
        <v>0</v>
      </c>
      <c r="KP213" s="533">
        <f t="shared" si="233"/>
        <v>0</v>
      </c>
      <c r="KQ213" s="533">
        <f t="shared" si="234"/>
        <v>0</v>
      </c>
      <c r="KR213" s="533">
        <f t="shared" si="235"/>
        <v>0</v>
      </c>
      <c r="KS213" s="533">
        <f t="shared" si="236"/>
        <v>0</v>
      </c>
      <c r="KT213" s="533">
        <f t="shared" si="237"/>
        <v>0</v>
      </c>
      <c r="KU213" s="533">
        <f t="shared" si="238"/>
        <v>0</v>
      </c>
      <c r="KV213" s="533">
        <f t="shared" si="239"/>
        <v>0</v>
      </c>
      <c r="KW213" s="533">
        <f t="shared" si="240"/>
        <v>0</v>
      </c>
      <c r="KX213" s="533">
        <f t="shared" si="241"/>
        <v>0</v>
      </c>
      <c r="KY213" s="533">
        <f t="shared" si="242"/>
        <v>0</v>
      </c>
      <c r="KZ213" s="533">
        <f t="shared" si="243"/>
        <v>0</v>
      </c>
      <c r="LA213" s="533">
        <f t="shared" si="244"/>
        <v>0</v>
      </c>
      <c r="LB213" s="533">
        <f t="shared" si="245"/>
        <v>0</v>
      </c>
      <c r="LC213" s="533">
        <f t="shared" si="246"/>
        <v>0</v>
      </c>
      <c r="LD213" s="533">
        <f t="shared" si="247"/>
        <v>0</v>
      </c>
      <c r="LE213" s="533">
        <f t="shared" si="248"/>
        <v>0</v>
      </c>
      <c r="LF213" s="533">
        <f t="shared" si="249"/>
        <v>0</v>
      </c>
      <c r="LG213" s="533">
        <f t="shared" si="250"/>
        <v>0</v>
      </c>
      <c r="LH213" s="533">
        <f t="shared" si="251"/>
        <v>0</v>
      </c>
      <c r="LI213" s="533">
        <f t="shared" si="252"/>
        <v>0</v>
      </c>
    </row>
    <row r="214" spans="1:321" x14ac:dyDescent="0.25">
      <c r="A214" s="14" t="str">
        <f>LCI!A56</f>
        <v>Gasoline (kg/yr)</v>
      </c>
      <c r="B214" s="42">
        <f>B36+B70</f>
        <v>1055.9965361400004</v>
      </c>
      <c r="C214" s="42">
        <f t="shared" ref="C214:P214" si="358">C36+C70</f>
        <v>1055.9965361400004</v>
      </c>
      <c r="D214" s="42">
        <f t="shared" si="358"/>
        <v>17018.61962367766</v>
      </c>
      <c r="E214" s="42">
        <f t="shared" si="358"/>
        <v>1070.4419889502763</v>
      </c>
      <c r="F214" s="42">
        <f t="shared" si="358"/>
        <v>1070.4419889502763</v>
      </c>
      <c r="G214" s="42">
        <f t="shared" si="358"/>
        <v>0</v>
      </c>
      <c r="H214" s="42">
        <f t="shared" si="358"/>
        <v>0</v>
      </c>
      <c r="I214" s="42">
        <f t="shared" si="358"/>
        <v>0</v>
      </c>
      <c r="J214" s="42">
        <f t="shared" si="358"/>
        <v>0</v>
      </c>
      <c r="K214" s="42">
        <f t="shared" si="358"/>
        <v>0</v>
      </c>
      <c r="L214" s="42">
        <f t="shared" si="358"/>
        <v>0</v>
      </c>
      <c r="M214" s="42">
        <f t="shared" si="358"/>
        <v>0</v>
      </c>
      <c r="N214" s="42">
        <f t="shared" si="358"/>
        <v>0</v>
      </c>
      <c r="O214" s="257">
        <f t="shared" si="358"/>
        <v>0</v>
      </c>
      <c r="P214" s="251">
        <f t="shared" si="358"/>
        <v>0</v>
      </c>
      <c r="Q214" s="251"/>
      <c r="R214" s="251"/>
      <c r="S214" s="251"/>
      <c r="T214" s="268"/>
      <c r="U214" s="251"/>
      <c r="V214" s="251"/>
      <c r="X214" s="45">
        <f>IF(EXACT(A214,LCI!A56),LCI!G56,-1*10^6)</f>
        <v>0.48</v>
      </c>
      <c r="Y214" s="47">
        <f t="shared" si="45"/>
        <v>506.87833734720022</v>
      </c>
      <c r="Z214" s="47">
        <f t="shared" si="46"/>
        <v>506.87833734720022</v>
      </c>
      <c r="AA214" s="47">
        <f t="shared" si="47"/>
        <v>8168.9374193652766</v>
      </c>
      <c r="AB214" s="47">
        <f t="shared" si="327"/>
        <v>513.81215469613255</v>
      </c>
      <c r="AC214" s="47">
        <f t="shared" si="328"/>
        <v>513.81215469613255</v>
      </c>
      <c r="AD214" s="47">
        <f t="shared" si="334"/>
        <v>0</v>
      </c>
      <c r="AE214" s="47">
        <f t="shared" si="335"/>
        <v>0</v>
      </c>
      <c r="AF214" s="47">
        <f t="shared" si="336"/>
        <v>0</v>
      </c>
      <c r="AG214" s="47">
        <f t="shared" si="337"/>
        <v>0</v>
      </c>
      <c r="AH214" s="47">
        <f t="shared" si="338"/>
        <v>0</v>
      </c>
      <c r="AI214" s="47">
        <f t="shared" si="339"/>
        <v>0</v>
      </c>
      <c r="AJ214" s="47">
        <f t="shared" si="288"/>
        <v>0</v>
      </c>
      <c r="AK214" s="47">
        <f t="shared" si="50"/>
        <v>0</v>
      </c>
      <c r="AL214" s="262">
        <f t="shared" si="51"/>
        <v>0</v>
      </c>
      <c r="AM214" s="260">
        <f t="shared" si="52"/>
        <v>0</v>
      </c>
      <c r="AN214" s="260">
        <f t="shared" si="53"/>
        <v>0</v>
      </c>
      <c r="AO214" s="260">
        <f t="shared" si="54"/>
        <v>0</v>
      </c>
      <c r="AP214" s="260">
        <f t="shared" si="55"/>
        <v>0</v>
      </c>
      <c r="AQ214" s="260">
        <f t="shared" si="56"/>
        <v>0</v>
      </c>
      <c r="AR214" s="260">
        <f t="shared" si="57"/>
        <v>0</v>
      </c>
      <c r="AS214" s="260">
        <f t="shared" si="58"/>
        <v>0</v>
      </c>
      <c r="AU214" s="41">
        <f>IF(EXACT(A214,LCI!A56),LCI!H56,-1*10^6)</f>
        <v>3715.0842459999999</v>
      </c>
      <c r="AV214" s="71">
        <f t="shared" si="9"/>
        <v>3923116.0952442852</v>
      </c>
      <c r="AW214" s="71">
        <f t="shared" si="10"/>
        <v>3923116.0952442852</v>
      </c>
      <c r="AX214" s="71">
        <f t="shared" si="11"/>
        <v>63225605.652591318</v>
      </c>
      <c r="AY214" s="71">
        <f t="shared" si="12"/>
        <v>3976782.1694060774</v>
      </c>
      <c r="AZ214" s="71">
        <f t="shared" si="13"/>
        <v>3976782.1694060774</v>
      </c>
      <c r="BA214" s="71">
        <f t="shared" si="341"/>
        <v>0</v>
      </c>
      <c r="BB214" s="71">
        <f t="shared" si="342"/>
        <v>0</v>
      </c>
      <c r="BC214" s="71">
        <f t="shared" si="343"/>
        <v>0</v>
      </c>
      <c r="BD214" s="520">
        <f t="shared" si="344"/>
        <v>0</v>
      </c>
      <c r="BE214" s="521">
        <f t="shared" si="345"/>
        <v>0</v>
      </c>
      <c r="BF214" s="71">
        <f t="shared" si="346"/>
        <v>0</v>
      </c>
      <c r="BG214" s="521">
        <f t="shared" si="278"/>
        <v>0</v>
      </c>
      <c r="BH214" s="529">
        <f t="shared" si="263"/>
        <v>0</v>
      </c>
      <c r="BI214" s="71">
        <f t="shared" si="254"/>
        <v>0</v>
      </c>
      <c r="BJ214" s="71">
        <f t="shared" si="255"/>
        <v>0</v>
      </c>
      <c r="BK214" s="71">
        <f t="shared" si="256"/>
        <v>0</v>
      </c>
      <c r="BL214" s="71">
        <f t="shared" si="257"/>
        <v>0</v>
      </c>
      <c r="BM214" s="71">
        <f t="shared" si="258"/>
        <v>0</v>
      </c>
      <c r="BN214" s="71">
        <f t="shared" si="259"/>
        <v>0</v>
      </c>
      <c r="BO214" s="71">
        <f t="shared" si="260"/>
        <v>0</v>
      </c>
      <c r="BP214" s="71">
        <f t="shared" si="261"/>
        <v>0</v>
      </c>
      <c r="BR214" s="507">
        <f>IF(EXACT(A214,LCI!A56),LCI!I56,-1*10^6)</f>
        <v>1.2398000000000001E-3</v>
      </c>
      <c r="BS214" s="507">
        <f t="shared" si="59"/>
        <v>1.3092245055063727</v>
      </c>
      <c r="BT214" s="507">
        <f t="shared" si="60"/>
        <v>1.3092245055063727</v>
      </c>
      <c r="BU214" s="507">
        <f t="shared" si="60"/>
        <v>21.099684609435563</v>
      </c>
      <c r="BV214" s="507">
        <f t="shared" si="60"/>
        <v>1.3271339779005527</v>
      </c>
      <c r="BW214" s="507">
        <f t="shared" si="60"/>
        <v>1.3271339779005527</v>
      </c>
      <c r="BX214" s="507">
        <f t="shared" si="60"/>
        <v>0</v>
      </c>
      <c r="BY214" s="507">
        <f t="shared" si="315"/>
        <v>0</v>
      </c>
      <c r="BZ214" s="507">
        <f t="shared" si="280"/>
        <v>0</v>
      </c>
      <c r="CA214" s="507">
        <f t="shared" si="280"/>
        <v>0</v>
      </c>
      <c r="CB214" s="507">
        <f t="shared" si="280"/>
        <v>0</v>
      </c>
      <c r="CC214" s="507">
        <f t="shared" si="280"/>
        <v>0</v>
      </c>
      <c r="CD214" s="507">
        <f t="shared" si="280"/>
        <v>0</v>
      </c>
      <c r="CE214" s="507">
        <f t="shared" si="352"/>
        <v>0</v>
      </c>
      <c r="CF214" s="507">
        <f t="shared" si="281"/>
        <v>0</v>
      </c>
      <c r="CG214" s="507">
        <f t="shared" si="281"/>
        <v>0</v>
      </c>
      <c r="CH214" s="507">
        <f t="shared" si="281"/>
        <v>0</v>
      </c>
      <c r="CI214" s="507">
        <f t="shared" si="281"/>
        <v>0</v>
      </c>
      <c r="CJ214" s="507">
        <f t="shared" si="276"/>
        <v>0</v>
      </c>
      <c r="CK214" s="507">
        <f t="shared" si="61"/>
        <v>0</v>
      </c>
      <c r="CL214" s="507">
        <f t="shared" si="61"/>
        <v>0</v>
      </c>
      <c r="CM214" s="507">
        <f t="shared" si="61"/>
        <v>0</v>
      </c>
      <c r="CO214" s="511">
        <f>IF(EXACT(A214,LCI!A56),LCI!F56,-1*10^6)</f>
        <v>56.8</v>
      </c>
      <c r="CP214" s="511">
        <f t="shared" si="62"/>
        <v>59980.603252752022</v>
      </c>
      <c r="CQ214" s="511">
        <f t="shared" si="62"/>
        <v>59980.603252752022</v>
      </c>
      <c r="CR214" s="511">
        <f t="shared" si="62"/>
        <v>966657.59462489106</v>
      </c>
      <c r="CS214" s="511">
        <f t="shared" si="62"/>
        <v>60801.104972375688</v>
      </c>
      <c r="CT214" s="511">
        <f t="shared" si="62"/>
        <v>60801.104972375688</v>
      </c>
      <c r="CU214" s="511">
        <f t="shared" si="316"/>
        <v>0</v>
      </c>
      <c r="CV214" s="511">
        <f t="shared" si="282"/>
        <v>0</v>
      </c>
      <c r="CW214" s="511">
        <f t="shared" si="282"/>
        <v>0</v>
      </c>
      <c r="CX214" s="511">
        <f t="shared" si="282"/>
        <v>0</v>
      </c>
      <c r="CY214" s="511">
        <f t="shared" si="282"/>
        <v>0</v>
      </c>
      <c r="CZ214" s="511">
        <f t="shared" si="282"/>
        <v>0</v>
      </c>
      <c r="DA214" s="511">
        <f t="shared" si="353"/>
        <v>0</v>
      </c>
      <c r="DB214" s="511">
        <f t="shared" si="283"/>
        <v>0</v>
      </c>
      <c r="DC214" s="511">
        <f t="shared" si="283"/>
        <v>0</v>
      </c>
      <c r="DD214" s="511">
        <f t="shared" si="283"/>
        <v>0</v>
      </c>
      <c r="DE214" s="511">
        <f t="shared" si="283"/>
        <v>0</v>
      </c>
      <c r="DF214" s="511">
        <f t="shared" si="275"/>
        <v>0</v>
      </c>
      <c r="DG214" s="511">
        <f t="shared" si="63"/>
        <v>0</v>
      </c>
      <c r="DH214" s="511">
        <f t="shared" si="63"/>
        <v>0</v>
      </c>
      <c r="DI214" s="511">
        <f t="shared" si="63"/>
        <v>0</v>
      </c>
      <c r="DJ214" s="511">
        <f t="shared" si="63"/>
        <v>0</v>
      </c>
      <c r="DL214" s="530">
        <f>IF(EXACT(A214,LCI!A56),LCI!J56,-1*10^6)</f>
        <v>0</v>
      </c>
      <c r="DM214" s="530">
        <f t="shared" si="64"/>
        <v>0</v>
      </c>
      <c r="DN214" s="530">
        <f t="shared" si="65"/>
        <v>0</v>
      </c>
      <c r="DO214" s="530">
        <f t="shared" si="66"/>
        <v>0</v>
      </c>
      <c r="DP214" s="530">
        <f t="shared" si="67"/>
        <v>0</v>
      </c>
      <c r="DQ214" s="530">
        <f t="shared" si="68"/>
        <v>0</v>
      </c>
      <c r="DR214" s="530">
        <f t="shared" si="69"/>
        <v>0</v>
      </c>
      <c r="DS214" s="530">
        <f t="shared" si="70"/>
        <v>0</v>
      </c>
      <c r="DT214" s="530">
        <f t="shared" si="71"/>
        <v>0</v>
      </c>
      <c r="DU214" s="530">
        <f t="shared" si="72"/>
        <v>0</v>
      </c>
      <c r="DV214" s="530">
        <f t="shared" si="73"/>
        <v>0</v>
      </c>
      <c r="DW214" s="530">
        <f t="shared" si="74"/>
        <v>0</v>
      </c>
      <c r="DX214" s="530">
        <f t="shared" si="75"/>
        <v>0</v>
      </c>
      <c r="DY214" s="530">
        <f t="shared" si="76"/>
        <v>0</v>
      </c>
      <c r="DZ214" s="530">
        <f t="shared" si="77"/>
        <v>0</v>
      </c>
      <c r="EA214" s="530">
        <f t="shared" si="78"/>
        <v>0</v>
      </c>
      <c r="EB214" s="530">
        <f t="shared" si="79"/>
        <v>0</v>
      </c>
      <c r="EC214" s="530">
        <f t="shared" si="80"/>
        <v>0</v>
      </c>
      <c r="ED214" s="530">
        <f t="shared" si="81"/>
        <v>0</v>
      </c>
      <c r="EE214" s="530">
        <f t="shared" si="82"/>
        <v>0</v>
      </c>
      <c r="EF214" s="530">
        <f t="shared" si="83"/>
        <v>0</v>
      </c>
      <c r="EG214" s="530">
        <f t="shared" si="84"/>
        <v>0</v>
      </c>
      <c r="EI214" s="535">
        <f>IF(EXACT(A214,LCI!A56),LCI!K56,-1*10^6)</f>
        <v>0</v>
      </c>
      <c r="EJ214" s="531">
        <f t="shared" si="85"/>
        <v>0</v>
      </c>
      <c r="EK214" s="536">
        <f t="shared" si="86"/>
        <v>0</v>
      </c>
      <c r="EL214" s="531">
        <f t="shared" si="87"/>
        <v>0</v>
      </c>
      <c r="EM214" s="531">
        <f t="shared" si="88"/>
        <v>0</v>
      </c>
      <c r="EN214" s="531">
        <f t="shared" si="89"/>
        <v>0</v>
      </c>
      <c r="EO214" s="531">
        <f t="shared" si="90"/>
        <v>0</v>
      </c>
      <c r="EP214" s="531">
        <f t="shared" si="91"/>
        <v>0</v>
      </c>
      <c r="EQ214" s="531">
        <f t="shared" si="92"/>
        <v>0</v>
      </c>
      <c r="ER214" s="531">
        <f t="shared" si="93"/>
        <v>0</v>
      </c>
      <c r="ES214" s="531">
        <f t="shared" si="94"/>
        <v>0</v>
      </c>
      <c r="ET214" s="531">
        <f t="shared" si="95"/>
        <v>0</v>
      </c>
      <c r="EU214" s="531">
        <f t="shared" si="96"/>
        <v>0</v>
      </c>
      <c r="EV214" s="531">
        <f t="shared" si="97"/>
        <v>0</v>
      </c>
      <c r="EW214" s="531">
        <f t="shared" si="98"/>
        <v>0</v>
      </c>
      <c r="EX214" s="531">
        <f t="shared" si="99"/>
        <v>0</v>
      </c>
      <c r="EY214" s="531">
        <f t="shared" si="100"/>
        <v>0</v>
      </c>
      <c r="EZ214" s="531">
        <f t="shared" si="101"/>
        <v>0</v>
      </c>
      <c r="FA214" s="531">
        <f t="shared" si="102"/>
        <v>0</v>
      </c>
      <c r="FB214" s="531">
        <f t="shared" si="103"/>
        <v>0</v>
      </c>
      <c r="FC214" s="531">
        <f t="shared" si="104"/>
        <v>0</v>
      </c>
      <c r="FD214" s="531">
        <f t="shared" si="105"/>
        <v>0</v>
      </c>
      <c r="FF214" s="532">
        <f>IF(EXACT(A214,LCI!A56),LCI!L56,-1*10^6)</f>
        <v>0</v>
      </c>
      <c r="FG214" s="532">
        <f t="shared" si="106"/>
        <v>0</v>
      </c>
      <c r="FH214" s="532">
        <f t="shared" si="107"/>
        <v>0</v>
      </c>
      <c r="FI214" s="532">
        <f t="shared" si="108"/>
        <v>0</v>
      </c>
      <c r="FJ214" s="532">
        <f t="shared" si="109"/>
        <v>0</v>
      </c>
      <c r="FK214" s="532">
        <f t="shared" si="110"/>
        <v>0</v>
      </c>
      <c r="FL214" s="532">
        <f t="shared" si="111"/>
        <v>0</v>
      </c>
      <c r="FM214" s="532">
        <f t="shared" si="112"/>
        <v>0</v>
      </c>
      <c r="FN214" s="532">
        <f t="shared" si="113"/>
        <v>0</v>
      </c>
      <c r="FO214" s="532">
        <f t="shared" si="114"/>
        <v>0</v>
      </c>
      <c r="FP214" s="532">
        <f t="shared" si="115"/>
        <v>0</v>
      </c>
      <c r="FQ214" s="532">
        <f t="shared" si="116"/>
        <v>0</v>
      </c>
      <c r="FR214" s="532">
        <f t="shared" si="117"/>
        <v>0</v>
      </c>
      <c r="FS214" s="532">
        <f t="shared" si="118"/>
        <v>0</v>
      </c>
      <c r="FT214" s="532">
        <f t="shared" si="119"/>
        <v>0</v>
      </c>
      <c r="FU214" s="532">
        <f t="shared" si="120"/>
        <v>0</v>
      </c>
      <c r="FV214" s="532">
        <f t="shared" si="121"/>
        <v>0</v>
      </c>
      <c r="FW214" s="532">
        <f t="shared" si="122"/>
        <v>0</v>
      </c>
      <c r="FX214" s="532">
        <f t="shared" si="123"/>
        <v>0</v>
      </c>
      <c r="FY214" s="532">
        <f t="shared" si="124"/>
        <v>0</v>
      </c>
      <c r="FZ214" s="532">
        <f t="shared" si="125"/>
        <v>0</v>
      </c>
      <c r="GA214" s="532">
        <f t="shared" si="126"/>
        <v>0</v>
      </c>
      <c r="GC214" s="533">
        <f>IF(EXACT(A214,LCI!A56),LCI!M56,-1*10^6)</f>
        <v>0</v>
      </c>
      <c r="GD214" s="533">
        <f t="shared" si="127"/>
        <v>0</v>
      </c>
      <c r="GE214" s="533">
        <f t="shared" si="128"/>
        <v>0</v>
      </c>
      <c r="GF214" s="533">
        <f t="shared" si="129"/>
        <v>0</v>
      </c>
      <c r="GG214" s="533">
        <f t="shared" si="130"/>
        <v>0</v>
      </c>
      <c r="GH214" s="533">
        <f t="shared" si="131"/>
        <v>0</v>
      </c>
      <c r="GI214" s="533">
        <f t="shared" si="132"/>
        <v>0</v>
      </c>
      <c r="GJ214" s="533">
        <f t="shared" si="133"/>
        <v>0</v>
      </c>
      <c r="GK214" s="533">
        <f t="shared" si="134"/>
        <v>0</v>
      </c>
      <c r="GL214" s="533">
        <f t="shared" si="135"/>
        <v>0</v>
      </c>
      <c r="GM214" s="533">
        <f t="shared" si="136"/>
        <v>0</v>
      </c>
      <c r="GN214" s="533">
        <f t="shared" si="137"/>
        <v>0</v>
      </c>
      <c r="GO214" s="533">
        <f t="shared" si="138"/>
        <v>0</v>
      </c>
      <c r="GP214" s="533">
        <f t="shared" si="139"/>
        <v>0</v>
      </c>
      <c r="GQ214" s="533">
        <f t="shared" si="140"/>
        <v>0</v>
      </c>
      <c r="GR214" s="533">
        <f t="shared" si="141"/>
        <v>0</v>
      </c>
      <c r="GS214" s="533">
        <f t="shared" si="142"/>
        <v>0</v>
      </c>
      <c r="GT214" s="533">
        <f t="shared" si="143"/>
        <v>0</v>
      </c>
      <c r="GU214" s="533">
        <f t="shared" si="144"/>
        <v>0</v>
      </c>
      <c r="GV214" s="533">
        <f t="shared" si="145"/>
        <v>0</v>
      </c>
      <c r="GW214" s="533">
        <f t="shared" si="146"/>
        <v>0</v>
      </c>
      <c r="GX214" s="533">
        <f t="shared" si="147"/>
        <v>0</v>
      </c>
      <c r="GZ214" s="511">
        <f>IF(EXACT(A214,LCI!A56),LCI!N56,-1*10^6)</f>
        <v>0</v>
      </c>
      <c r="HA214" s="511">
        <f t="shared" si="148"/>
        <v>0</v>
      </c>
      <c r="HB214" s="511">
        <f t="shared" si="149"/>
        <v>0</v>
      </c>
      <c r="HC214" s="511">
        <f t="shared" si="150"/>
        <v>0</v>
      </c>
      <c r="HD214" s="511">
        <f t="shared" si="151"/>
        <v>0</v>
      </c>
      <c r="HE214" s="511">
        <f t="shared" si="152"/>
        <v>0</v>
      </c>
      <c r="HF214" s="511">
        <f t="shared" si="153"/>
        <v>0</v>
      </c>
      <c r="HG214" s="511">
        <f t="shared" si="154"/>
        <v>0</v>
      </c>
      <c r="HH214" s="511">
        <f t="shared" si="155"/>
        <v>0</v>
      </c>
      <c r="HI214" s="511">
        <f t="shared" si="156"/>
        <v>0</v>
      </c>
      <c r="HJ214" s="511">
        <f t="shared" si="157"/>
        <v>0</v>
      </c>
      <c r="HK214" s="511">
        <f t="shared" si="158"/>
        <v>0</v>
      </c>
      <c r="HL214" s="511">
        <f t="shared" si="159"/>
        <v>0</v>
      </c>
      <c r="HM214" s="511">
        <f t="shared" si="160"/>
        <v>0</v>
      </c>
      <c r="HN214" s="511">
        <f t="shared" si="161"/>
        <v>0</v>
      </c>
      <c r="HO214" s="511">
        <f t="shared" si="162"/>
        <v>0</v>
      </c>
      <c r="HP214" s="511">
        <f t="shared" si="163"/>
        <v>0</v>
      </c>
      <c r="HQ214" s="511">
        <f t="shared" si="164"/>
        <v>0</v>
      </c>
      <c r="HR214" s="511">
        <f t="shared" si="165"/>
        <v>0</v>
      </c>
      <c r="HS214" s="511">
        <f t="shared" si="166"/>
        <v>0</v>
      </c>
      <c r="HT214" s="511">
        <f t="shared" si="167"/>
        <v>0</v>
      </c>
      <c r="HU214" s="511">
        <f t="shared" si="168"/>
        <v>0</v>
      </c>
      <c r="HW214" s="534">
        <f>IF(EXACT(A214,LCI!A56),LCI!O56,-1*10^6)</f>
        <v>0</v>
      </c>
      <c r="HX214" s="534">
        <f t="shared" si="169"/>
        <v>0</v>
      </c>
      <c r="HY214" s="534">
        <f t="shared" si="170"/>
        <v>0</v>
      </c>
      <c r="HZ214" s="534">
        <f t="shared" si="171"/>
        <v>0</v>
      </c>
      <c r="IA214" s="534">
        <f t="shared" si="172"/>
        <v>0</v>
      </c>
      <c r="IB214" s="534">
        <f t="shared" si="173"/>
        <v>0</v>
      </c>
      <c r="IC214" s="534">
        <f t="shared" si="174"/>
        <v>0</v>
      </c>
      <c r="ID214" s="534">
        <f t="shared" si="175"/>
        <v>0</v>
      </c>
      <c r="IE214" s="534">
        <f t="shared" si="176"/>
        <v>0</v>
      </c>
      <c r="IF214" s="534">
        <f t="shared" si="177"/>
        <v>0</v>
      </c>
      <c r="IG214" s="534">
        <f t="shared" si="178"/>
        <v>0</v>
      </c>
      <c r="IH214" s="534">
        <f t="shared" si="179"/>
        <v>0</v>
      </c>
      <c r="II214" s="534">
        <f t="shared" si="180"/>
        <v>0</v>
      </c>
      <c r="IJ214" s="534">
        <f t="shared" si="181"/>
        <v>0</v>
      </c>
      <c r="IK214" s="534">
        <f t="shared" si="182"/>
        <v>0</v>
      </c>
      <c r="IL214" s="534">
        <f t="shared" si="183"/>
        <v>0</v>
      </c>
      <c r="IM214" s="534">
        <f t="shared" si="184"/>
        <v>0</v>
      </c>
      <c r="IN214" s="534">
        <f t="shared" si="185"/>
        <v>0</v>
      </c>
      <c r="IO214" s="534">
        <f t="shared" si="186"/>
        <v>0</v>
      </c>
      <c r="IP214" s="534">
        <f t="shared" si="187"/>
        <v>0</v>
      </c>
      <c r="IQ214" s="534">
        <f t="shared" si="188"/>
        <v>0</v>
      </c>
      <c r="IR214" s="534">
        <f t="shared" si="189"/>
        <v>0</v>
      </c>
      <c r="IT214" s="531">
        <f>IF(EXACT(A214,LCI!A56),LCI!P56,-1*10^6)</f>
        <v>0</v>
      </c>
      <c r="IU214" s="531">
        <f t="shared" si="190"/>
        <v>0</v>
      </c>
      <c r="IV214" s="531">
        <f t="shared" si="191"/>
        <v>0</v>
      </c>
      <c r="IW214" s="531">
        <f t="shared" si="192"/>
        <v>0</v>
      </c>
      <c r="IX214" s="531">
        <f t="shared" si="193"/>
        <v>0</v>
      </c>
      <c r="IY214" s="531">
        <f t="shared" si="194"/>
        <v>0</v>
      </c>
      <c r="IZ214" s="531">
        <f t="shared" si="195"/>
        <v>0</v>
      </c>
      <c r="JA214" s="531">
        <f t="shared" si="196"/>
        <v>0</v>
      </c>
      <c r="JB214" s="531">
        <f t="shared" si="197"/>
        <v>0</v>
      </c>
      <c r="JC214" s="531">
        <f t="shared" si="198"/>
        <v>0</v>
      </c>
      <c r="JD214" s="531">
        <f t="shared" si="199"/>
        <v>0</v>
      </c>
      <c r="JE214" s="531">
        <f t="shared" si="200"/>
        <v>0</v>
      </c>
      <c r="JF214" s="531">
        <f t="shared" si="201"/>
        <v>0</v>
      </c>
      <c r="JG214" s="531">
        <f t="shared" si="202"/>
        <v>0</v>
      </c>
      <c r="JH214" s="531">
        <f t="shared" si="203"/>
        <v>0</v>
      </c>
      <c r="JI214" s="531">
        <f t="shared" si="204"/>
        <v>0</v>
      </c>
      <c r="JJ214" s="531">
        <f t="shared" si="205"/>
        <v>0</v>
      </c>
      <c r="JK214" s="531">
        <f t="shared" si="206"/>
        <v>0</v>
      </c>
      <c r="JL214" s="531">
        <f t="shared" si="207"/>
        <v>0</v>
      </c>
      <c r="JM214" s="531">
        <f t="shared" si="208"/>
        <v>0</v>
      </c>
      <c r="JN214" s="531">
        <f t="shared" si="209"/>
        <v>0</v>
      </c>
      <c r="JO214" s="531">
        <f t="shared" si="210"/>
        <v>0</v>
      </c>
      <c r="JQ214" s="532">
        <f>IF(EXACT(A214,LCI!A56),LCI!Q56,-1*10^6)</f>
        <v>0</v>
      </c>
      <c r="JR214" s="532">
        <f t="shared" si="211"/>
        <v>0</v>
      </c>
      <c r="JS214" s="532">
        <f t="shared" si="212"/>
        <v>0</v>
      </c>
      <c r="JT214" s="532">
        <f t="shared" si="213"/>
        <v>0</v>
      </c>
      <c r="JU214" s="532">
        <f t="shared" si="214"/>
        <v>0</v>
      </c>
      <c r="JV214" s="532">
        <f t="shared" si="215"/>
        <v>0</v>
      </c>
      <c r="JW214" s="532">
        <f t="shared" si="216"/>
        <v>0</v>
      </c>
      <c r="JX214" s="532">
        <f t="shared" si="217"/>
        <v>0</v>
      </c>
      <c r="JY214" s="532">
        <f t="shared" si="218"/>
        <v>0</v>
      </c>
      <c r="JZ214" s="532">
        <f t="shared" si="219"/>
        <v>0</v>
      </c>
      <c r="KA214" s="532">
        <f t="shared" si="220"/>
        <v>0</v>
      </c>
      <c r="KB214" s="532">
        <f t="shared" si="221"/>
        <v>0</v>
      </c>
      <c r="KC214" s="532">
        <f t="shared" si="222"/>
        <v>0</v>
      </c>
      <c r="KD214" s="532">
        <f t="shared" si="223"/>
        <v>0</v>
      </c>
      <c r="KE214" s="532">
        <f t="shared" si="224"/>
        <v>0</v>
      </c>
      <c r="KF214" s="532">
        <f t="shared" si="225"/>
        <v>0</v>
      </c>
      <c r="KG214" s="532">
        <f t="shared" si="226"/>
        <v>0</v>
      </c>
      <c r="KH214" s="532">
        <f t="shared" si="227"/>
        <v>0</v>
      </c>
      <c r="KI214" s="532">
        <f t="shared" si="228"/>
        <v>0</v>
      </c>
      <c r="KJ214" s="532">
        <f t="shared" si="229"/>
        <v>0</v>
      </c>
      <c r="KK214" s="532">
        <f t="shared" si="230"/>
        <v>0</v>
      </c>
      <c r="KL214" s="532">
        <f t="shared" si="231"/>
        <v>0</v>
      </c>
      <c r="KN214" s="533">
        <f>IF(EXACT(A214,LCI!A56),LCI!R56,-1*10^6)</f>
        <v>0</v>
      </c>
      <c r="KO214" s="533">
        <f t="shared" si="232"/>
        <v>0</v>
      </c>
      <c r="KP214" s="533">
        <f t="shared" si="233"/>
        <v>0</v>
      </c>
      <c r="KQ214" s="533">
        <f t="shared" si="234"/>
        <v>0</v>
      </c>
      <c r="KR214" s="533">
        <f t="shared" si="235"/>
        <v>0</v>
      </c>
      <c r="KS214" s="533">
        <f t="shared" si="236"/>
        <v>0</v>
      </c>
      <c r="KT214" s="533">
        <f t="shared" si="237"/>
        <v>0</v>
      </c>
      <c r="KU214" s="533">
        <f t="shared" si="238"/>
        <v>0</v>
      </c>
      <c r="KV214" s="533">
        <f t="shared" si="239"/>
        <v>0</v>
      </c>
      <c r="KW214" s="533">
        <f t="shared" si="240"/>
        <v>0</v>
      </c>
      <c r="KX214" s="533">
        <f t="shared" si="241"/>
        <v>0</v>
      </c>
      <c r="KY214" s="533">
        <f t="shared" si="242"/>
        <v>0</v>
      </c>
      <c r="KZ214" s="533">
        <f t="shared" si="243"/>
        <v>0</v>
      </c>
      <c r="LA214" s="533">
        <f t="shared" si="244"/>
        <v>0</v>
      </c>
      <c r="LB214" s="533">
        <f t="shared" si="245"/>
        <v>0</v>
      </c>
      <c r="LC214" s="533">
        <f t="shared" si="246"/>
        <v>0</v>
      </c>
      <c r="LD214" s="533">
        <f t="shared" si="247"/>
        <v>0</v>
      </c>
      <c r="LE214" s="533">
        <f t="shared" si="248"/>
        <v>0</v>
      </c>
      <c r="LF214" s="533">
        <f t="shared" si="249"/>
        <v>0</v>
      </c>
      <c r="LG214" s="533">
        <f t="shared" si="250"/>
        <v>0</v>
      </c>
      <c r="LH214" s="533">
        <f t="shared" si="251"/>
        <v>0</v>
      </c>
      <c r="LI214" s="533">
        <f t="shared" si="252"/>
        <v>0</v>
      </c>
    </row>
    <row r="215" spans="1:321" x14ac:dyDescent="0.25">
      <c r="A215" s="14" t="str">
        <f>LCI!A57</f>
        <v>LNG (kg/yr)</v>
      </c>
      <c r="B215" s="42">
        <f t="shared" ref="B215:C215" si="359">B72</f>
        <v>0</v>
      </c>
      <c r="C215" s="42">
        <f t="shared" si="359"/>
        <v>0</v>
      </c>
      <c r="D215" s="42">
        <f>D72</f>
        <v>79376.081101200005</v>
      </c>
      <c r="E215" s="42">
        <f t="shared" ref="E215:P215" si="360">E72</f>
        <v>0</v>
      </c>
      <c r="F215" s="42">
        <f t="shared" si="360"/>
        <v>0</v>
      </c>
      <c r="G215" s="42">
        <f t="shared" si="360"/>
        <v>0</v>
      </c>
      <c r="H215" s="42">
        <f t="shared" si="360"/>
        <v>0</v>
      </c>
      <c r="I215" s="42">
        <f t="shared" si="360"/>
        <v>0</v>
      </c>
      <c r="J215" s="42">
        <f t="shared" si="360"/>
        <v>0</v>
      </c>
      <c r="K215" s="42">
        <f t="shared" si="360"/>
        <v>0</v>
      </c>
      <c r="L215" s="42">
        <f t="shared" si="360"/>
        <v>0</v>
      </c>
      <c r="M215" s="42">
        <f t="shared" si="360"/>
        <v>0</v>
      </c>
      <c r="N215" s="42">
        <f t="shared" si="360"/>
        <v>0</v>
      </c>
      <c r="O215" s="257">
        <f t="shared" si="360"/>
        <v>0</v>
      </c>
      <c r="P215" s="251">
        <f t="shared" si="360"/>
        <v>0</v>
      </c>
      <c r="Q215" s="251"/>
      <c r="R215" s="251"/>
      <c r="S215" s="251"/>
      <c r="T215" s="268"/>
      <c r="U215" s="251"/>
      <c r="V215" s="251"/>
      <c r="X215" s="45">
        <f>LCI!G57</f>
        <v>0.5</v>
      </c>
      <c r="Y215" s="47">
        <f t="shared" si="45"/>
        <v>0</v>
      </c>
      <c r="Z215" s="47">
        <f t="shared" si="46"/>
        <v>0</v>
      </c>
      <c r="AA215" s="47">
        <f t="shared" si="47"/>
        <v>39688.040550600002</v>
      </c>
      <c r="AB215" s="47">
        <f t="shared" si="327"/>
        <v>0</v>
      </c>
      <c r="AC215" s="47">
        <f t="shared" si="328"/>
        <v>0</v>
      </c>
      <c r="AD215" s="47">
        <f t="shared" si="334"/>
        <v>0</v>
      </c>
      <c r="AE215" s="47">
        <f t="shared" si="335"/>
        <v>0</v>
      </c>
      <c r="AF215" s="47">
        <f t="shared" si="336"/>
        <v>0</v>
      </c>
      <c r="AG215" s="47">
        <f t="shared" si="337"/>
        <v>0</v>
      </c>
      <c r="AH215" s="47">
        <f t="shared" si="338"/>
        <v>0</v>
      </c>
      <c r="AI215" s="47">
        <f t="shared" si="339"/>
        <v>0</v>
      </c>
      <c r="AJ215" s="47">
        <f t="shared" si="288"/>
        <v>0</v>
      </c>
      <c r="AK215" s="47">
        <f t="shared" si="50"/>
        <v>0</v>
      </c>
      <c r="AL215" s="262">
        <f t="shared" si="51"/>
        <v>0</v>
      </c>
      <c r="AM215" s="260">
        <f t="shared" si="52"/>
        <v>0</v>
      </c>
      <c r="AN215" s="260">
        <f t="shared" si="53"/>
        <v>0</v>
      </c>
      <c r="AO215" s="260">
        <f t="shared" si="54"/>
        <v>0</v>
      </c>
      <c r="AP215" s="260">
        <f t="shared" si="55"/>
        <v>0</v>
      </c>
      <c r="AQ215" s="260">
        <f t="shared" si="56"/>
        <v>0</v>
      </c>
      <c r="AR215" s="260">
        <f t="shared" si="57"/>
        <v>0</v>
      </c>
      <c r="AS215" s="260">
        <f t="shared" si="58"/>
        <v>0</v>
      </c>
      <c r="AU215" s="41">
        <f>IF(EXACT(A215,LCI!A57),LCI!H57,-1*10^6)</f>
        <v>3715.0842459999999</v>
      </c>
      <c r="AV215" s="71">
        <f t="shared" si="9"/>
        <v>0</v>
      </c>
      <c r="AW215" s="71">
        <f t="shared" si="10"/>
        <v>0</v>
      </c>
      <c r="AX215" s="71">
        <f t="shared" si="11"/>
        <v>294888828.40828645</v>
      </c>
      <c r="AY215" s="71">
        <f t="shared" si="12"/>
        <v>0</v>
      </c>
      <c r="AZ215" s="71">
        <f t="shared" si="13"/>
        <v>0</v>
      </c>
      <c r="BA215" s="71">
        <f t="shared" si="341"/>
        <v>0</v>
      </c>
      <c r="BB215" s="71">
        <f t="shared" si="342"/>
        <v>0</v>
      </c>
      <c r="BC215" s="71">
        <f t="shared" si="343"/>
        <v>0</v>
      </c>
      <c r="BD215" s="520">
        <f t="shared" si="344"/>
        <v>0</v>
      </c>
      <c r="BE215" s="521">
        <f t="shared" si="345"/>
        <v>0</v>
      </c>
      <c r="BF215" s="71">
        <f t="shared" si="346"/>
        <v>0</v>
      </c>
      <c r="BG215" s="521">
        <f t="shared" si="278"/>
        <v>0</v>
      </c>
      <c r="BH215" s="529">
        <f t="shared" si="263"/>
        <v>0</v>
      </c>
      <c r="BI215" s="71">
        <f t="shared" si="254"/>
        <v>0</v>
      </c>
      <c r="BJ215" s="71">
        <f t="shared" si="255"/>
        <v>0</v>
      </c>
      <c r="BK215" s="71">
        <f t="shared" si="256"/>
        <v>0</v>
      </c>
      <c r="BL215" s="71">
        <f t="shared" si="257"/>
        <v>0</v>
      </c>
      <c r="BM215" s="71">
        <f t="shared" si="258"/>
        <v>0</v>
      </c>
      <c r="BN215" s="71">
        <f t="shared" si="259"/>
        <v>0</v>
      </c>
      <c r="BO215" s="71">
        <f t="shared" si="260"/>
        <v>0</v>
      </c>
      <c r="BP215" s="71">
        <f t="shared" si="261"/>
        <v>0</v>
      </c>
      <c r="BR215" s="507">
        <f>IF(EXACT(A215,LCI!A57),LCI!I57,-1*10^6)</f>
        <v>1.387E-2</v>
      </c>
      <c r="BS215" s="507">
        <f t="shared" si="59"/>
        <v>0</v>
      </c>
      <c r="BT215" s="507">
        <f t="shared" si="60"/>
        <v>0</v>
      </c>
      <c r="BU215" s="507">
        <f t="shared" si="60"/>
        <v>1100.946244873644</v>
      </c>
      <c r="BV215" s="507">
        <f t="shared" si="60"/>
        <v>0</v>
      </c>
      <c r="BW215" s="507">
        <f t="shared" si="60"/>
        <v>0</v>
      </c>
      <c r="BX215" s="507">
        <f t="shared" si="60"/>
        <v>0</v>
      </c>
      <c r="BY215" s="507">
        <f t="shared" si="315"/>
        <v>0</v>
      </c>
      <c r="BZ215" s="507">
        <f t="shared" si="280"/>
        <v>0</v>
      </c>
      <c r="CA215" s="507">
        <f t="shared" si="280"/>
        <v>0</v>
      </c>
      <c r="CB215" s="507">
        <f t="shared" si="280"/>
        <v>0</v>
      </c>
      <c r="CC215" s="507">
        <f t="shared" si="280"/>
        <v>0</v>
      </c>
      <c r="CD215" s="507">
        <f t="shared" si="280"/>
        <v>0</v>
      </c>
      <c r="CE215" s="507">
        <f t="shared" si="352"/>
        <v>0</v>
      </c>
      <c r="CF215" s="507">
        <f t="shared" si="281"/>
        <v>0</v>
      </c>
      <c r="CG215" s="507">
        <f t="shared" si="281"/>
        <v>0</v>
      </c>
      <c r="CH215" s="507">
        <f t="shared" si="281"/>
        <v>0</v>
      </c>
      <c r="CI215" s="507">
        <f t="shared" si="281"/>
        <v>0</v>
      </c>
      <c r="CJ215" s="507">
        <f t="shared" si="276"/>
        <v>0</v>
      </c>
      <c r="CK215" s="507">
        <f t="shared" si="61"/>
        <v>0</v>
      </c>
      <c r="CL215" s="507">
        <f t="shared" si="61"/>
        <v>0</v>
      </c>
      <c r="CM215" s="507">
        <f t="shared" si="61"/>
        <v>0</v>
      </c>
      <c r="CO215" s="511">
        <f>IF(EXACT(A215,LCI!A57),LCI!F57,-1*10^6)</f>
        <v>0</v>
      </c>
      <c r="CP215" s="511">
        <f t="shared" si="62"/>
        <v>0</v>
      </c>
      <c r="CQ215" s="511">
        <f t="shared" si="62"/>
        <v>0</v>
      </c>
      <c r="CR215" s="511">
        <f t="shared" si="62"/>
        <v>0</v>
      </c>
      <c r="CS215" s="511">
        <f t="shared" si="62"/>
        <v>0</v>
      </c>
      <c r="CT215" s="511">
        <f t="shared" si="62"/>
        <v>0</v>
      </c>
      <c r="CU215" s="511">
        <f t="shared" si="316"/>
        <v>0</v>
      </c>
      <c r="CV215" s="511">
        <f t="shared" si="282"/>
        <v>0</v>
      </c>
      <c r="CW215" s="511">
        <f t="shared" si="282"/>
        <v>0</v>
      </c>
      <c r="CX215" s="511">
        <f t="shared" si="282"/>
        <v>0</v>
      </c>
      <c r="CY215" s="511">
        <f t="shared" si="282"/>
        <v>0</v>
      </c>
      <c r="CZ215" s="511">
        <f t="shared" si="282"/>
        <v>0</v>
      </c>
      <c r="DA215" s="511">
        <f t="shared" si="353"/>
        <v>0</v>
      </c>
      <c r="DB215" s="511">
        <f t="shared" si="283"/>
        <v>0</v>
      </c>
      <c r="DC215" s="511">
        <f t="shared" si="283"/>
        <v>0</v>
      </c>
      <c r="DD215" s="511">
        <f t="shared" si="283"/>
        <v>0</v>
      </c>
      <c r="DE215" s="511">
        <f t="shared" si="283"/>
        <v>0</v>
      </c>
      <c r="DF215" s="511">
        <f t="shared" si="275"/>
        <v>0</v>
      </c>
      <c r="DG215" s="511">
        <f t="shared" si="63"/>
        <v>0</v>
      </c>
      <c r="DH215" s="511">
        <f t="shared" si="63"/>
        <v>0</v>
      </c>
      <c r="DI215" s="511">
        <f t="shared" si="63"/>
        <v>0</v>
      </c>
      <c r="DJ215" s="511">
        <f t="shared" si="63"/>
        <v>0</v>
      </c>
      <c r="DL215" s="530">
        <f>IF(EXACT(A215,LCI!A57),LCI!J57,-1*10^6)</f>
        <v>6.5099999999999997E-5</v>
      </c>
      <c r="DM215" s="530">
        <f t="shared" si="64"/>
        <v>0</v>
      </c>
      <c r="DN215" s="530">
        <f t="shared" si="65"/>
        <v>0</v>
      </c>
      <c r="DO215" s="530">
        <f t="shared" si="66"/>
        <v>5.1673828796881205</v>
      </c>
      <c r="DP215" s="530">
        <f t="shared" si="67"/>
        <v>0</v>
      </c>
      <c r="DQ215" s="530">
        <f t="shared" si="68"/>
        <v>0</v>
      </c>
      <c r="DR215" s="530">
        <f t="shared" si="69"/>
        <v>0</v>
      </c>
      <c r="DS215" s="530">
        <f t="shared" si="70"/>
        <v>0</v>
      </c>
      <c r="DT215" s="530">
        <f t="shared" si="71"/>
        <v>0</v>
      </c>
      <c r="DU215" s="530">
        <f t="shared" si="72"/>
        <v>0</v>
      </c>
      <c r="DV215" s="530">
        <f t="shared" si="73"/>
        <v>0</v>
      </c>
      <c r="DW215" s="530">
        <f t="shared" si="74"/>
        <v>0</v>
      </c>
      <c r="DX215" s="530">
        <f t="shared" si="75"/>
        <v>0</v>
      </c>
      <c r="DY215" s="530">
        <f t="shared" si="76"/>
        <v>0</v>
      </c>
      <c r="DZ215" s="530">
        <f t="shared" si="77"/>
        <v>0</v>
      </c>
      <c r="EA215" s="530">
        <f t="shared" si="78"/>
        <v>0</v>
      </c>
      <c r="EB215" s="530">
        <f t="shared" si="79"/>
        <v>0</v>
      </c>
      <c r="EC215" s="530">
        <f t="shared" si="80"/>
        <v>0</v>
      </c>
      <c r="ED215" s="530">
        <f t="shared" si="81"/>
        <v>0</v>
      </c>
      <c r="EE215" s="530">
        <f t="shared" si="82"/>
        <v>0</v>
      </c>
      <c r="EF215" s="530">
        <f t="shared" si="83"/>
        <v>0</v>
      </c>
      <c r="EG215" s="530">
        <f t="shared" si="84"/>
        <v>0</v>
      </c>
      <c r="EI215" s="535">
        <f>IF(EXACT(A215,LCI!A57),LCI!K57,-1*10^6)</f>
        <v>2.4549999999999999E-2</v>
      </c>
      <c r="EJ215" s="531">
        <f t="shared" si="85"/>
        <v>0</v>
      </c>
      <c r="EK215" s="536">
        <f t="shared" si="86"/>
        <v>0</v>
      </c>
      <c r="EL215" s="531">
        <f t="shared" si="87"/>
        <v>1948.68279103446</v>
      </c>
      <c r="EM215" s="531">
        <f t="shared" si="88"/>
        <v>0</v>
      </c>
      <c r="EN215" s="531">
        <f t="shared" si="89"/>
        <v>0</v>
      </c>
      <c r="EO215" s="531">
        <f t="shared" si="90"/>
        <v>0</v>
      </c>
      <c r="EP215" s="531">
        <f t="shared" si="91"/>
        <v>0</v>
      </c>
      <c r="EQ215" s="531">
        <f t="shared" si="92"/>
        <v>0</v>
      </c>
      <c r="ER215" s="531">
        <f t="shared" si="93"/>
        <v>0</v>
      </c>
      <c r="ES215" s="531">
        <f t="shared" si="94"/>
        <v>0</v>
      </c>
      <c r="ET215" s="531">
        <f t="shared" si="95"/>
        <v>0</v>
      </c>
      <c r="EU215" s="531">
        <f t="shared" si="96"/>
        <v>0</v>
      </c>
      <c r="EV215" s="531">
        <f t="shared" si="97"/>
        <v>0</v>
      </c>
      <c r="EW215" s="531">
        <f t="shared" si="98"/>
        <v>0</v>
      </c>
      <c r="EX215" s="531">
        <f t="shared" si="99"/>
        <v>0</v>
      </c>
      <c r="EY215" s="531">
        <f t="shared" si="100"/>
        <v>0</v>
      </c>
      <c r="EZ215" s="531">
        <f t="shared" si="101"/>
        <v>0</v>
      </c>
      <c r="FA215" s="531">
        <f t="shared" si="102"/>
        <v>0</v>
      </c>
      <c r="FB215" s="531">
        <f t="shared" si="103"/>
        <v>0</v>
      </c>
      <c r="FC215" s="531">
        <f t="shared" si="104"/>
        <v>0</v>
      </c>
      <c r="FD215" s="531">
        <f t="shared" si="105"/>
        <v>0</v>
      </c>
      <c r="FF215" s="532">
        <f>IF(EXACT(A215,LCI!A57),LCI!L57,-1*10^6)</f>
        <v>1.1399999999999999E-5</v>
      </c>
      <c r="FG215" s="532">
        <f t="shared" si="106"/>
        <v>0</v>
      </c>
      <c r="FH215" s="532">
        <f t="shared" si="107"/>
        <v>0</v>
      </c>
      <c r="FI215" s="532">
        <f t="shared" si="108"/>
        <v>0.90488732455368004</v>
      </c>
      <c r="FJ215" s="532">
        <f t="shared" si="109"/>
        <v>0</v>
      </c>
      <c r="FK215" s="532">
        <f t="shared" si="110"/>
        <v>0</v>
      </c>
      <c r="FL215" s="532">
        <f t="shared" si="111"/>
        <v>0</v>
      </c>
      <c r="FM215" s="532">
        <f t="shared" si="112"/>
        <v>0</v>
      </c>
      <c r="FN215" s="532">
        <f t="shared" si="113"/>
        <v>0</v>
      </c>
      <c r="FO215" s="532">
        <f t="shared" si="114"/>
        <v>0</v>
      </c>
      <c r="FP215" s="532">
        <f t="shared" si="115"/>
        <v>0</v>
      </c>
      <c r="FQ215" s="532">
        <f t="shared" si="116"/>
        <v>0</v>
      </c>
      <c r="FR215" s="532">
        <f t="shared" si="117"/>
        <v>0</v>
      </c>
      <c r="FS215" s="532">
        <f t="shared" si="118"/>
        <v>0</v>
      </c>
      <c r="FT215" s="532">
        <f t="shared" si="119"/>
        <v>0</v>
      </c>
      <c r="FU215" s="532">
        <f t="shared" si="120"/>
        <v>0</v>
      </c>
      <c r="FV215" s="532">
        <f t="shared" si="121"/>
        <v>0</v>
      </c>
      <c r="FW215" s="532">
        <f t="shared" si="122"/>
        <v>0</v>
      </c>
      <c r="FX215" s="532">
        <f t="shared" si="123"/>
        <v>0</v>
      </c>
      <c r="FY215" s="532">
        <f t="shared" si="124"/>
        <v>0</v>
      </c>
      <c r="FZ215" s="532">
        <f t="shared" si="125"/>
        <v>0</v>
      </c>
      <c r="GA215" s="532">
        <f t="shared" si="126"/>
        <v>0</v>
      </c>
      <c r="GC215" s="533">
        <f>IF(EXACT(A215,LCI!A57),LCI!M57,-1*10^6)</f>
        <v>3.2600000000000001E-10</v>
      </c>
      <c r="GD215" s="533">
        <f t="shared" si="127"/>
        <v>0</v>
      </c>
      <c r="GE215" s="533">
        <f t="shared" si="128"/>
        <v>0</v>
      </c>
      <c r="GF215" s="533">
        <f t="shared" si="129"/>
        <v>2.5876602438991204E-5</v>
      </c>
      <c r="GG215" s="533">
        <f t="shared" si="130"/>
        <v>0</v>
      </c>
      <c r="GH215" s="533">
        <f t="shared" si="131"/>
        <v>0</v>
      </c>
      <c r="GI215" s="533">
        <f t="shared" si="132"/>
        <v>0</v>
      </c>
      <c r="GJ215" s="533">
        <f t="shared" si="133"/>
        <v>0</v>
      </c>
      <c r="GK215" s="533">
        <f t="shared" si="134"/>
        <v>0</v>
      </c>
      <c r="GL215" s="533">
        <f t="shared" si="135"/>
        <v>0</v>
      </c>
      <c r="GM215" s="533">
        <f t="shared" si="136"/>
        <v>0</v>
      </c>
      <c r="GN215" s="533">
        <f t="shared" si="137"/>
        <v>0</v>
      </c>
      <c r="GO215" s="533">
        <f t="shared" si="138"/>
        <v>0</v>
      </c>
      <c r="GP215" s="533">
        <f t="shared" si="139"/>
        <v>0</v>
      </c>
      <c r="GQ215" s="533">
        <f t="shared" si="140"/>
        <v>0</v>
      </c>
      <c r="GR215" s="533">
        <f t="shared" si="141"/>
        <v>0</v>
      </c>
      <c r="GS215" s="533">
        <f t="shared" si="142"/>
        <v>0</v>
      </c>
      <c r="GT215" s="533">
        <f t="shared" si="143"/>
        <v>0</v>
      </c>
      <c r="GU215" s="533">
        <f t="shared" si="144"/>
        <v>0</v>
      </c>
      <c r="GV215" s="533">
        <f t="shared" si="145"/>
        <v>0</v>
      </c>
      <c r="GW215" s="533">
        <f t="shared" si="146"/>
        <v>0</v>
      </c>
      <c r="GX215" s="533">
        <f t="shared" si="147"/>
        <v>0</v>
      </c>
      <c r="GZ215" s="511">
        <f>IF(EXACT(A215,LCI!A57),LCI!N57,-1*10^6)</f>
        <v>6.7800000000000004E-10</v>
      </c>
      <c r="HA215" s="511">
        <f t="shared" si="148"/>
        <v>0</v>
      </c>
      <c r="HB215" s="511">
        <f t="shared" si="149"/>
        <v>0</v>
      </c>
      <c r="HC215" s="511">
        <f t="shared" si="150"/>
        <v>5.3816982986613603E-5</v>
      </c>
      <c r="HD215" s="511">
        <f t="shared" si="151"/>
        <v>0</v>
      </c>
      <c r="HE215" s="511">
        <f t="shared" si="152"/>
        <v>0</v>
      </c>
      <c r="HF215" s="511">
        <f t="shared" si="153"/>
        <v>0</v>
      </c>
      <c r="HG215" s="511">
        <f t="shared" si="154"/>
        <v>0</v>
      </c>
      <c r="HH215" s="511">
        <f t="shared" si="155"/>
        <v>0</v>
      </c>
      <c r="HI215" s="511">
        <f t="shared" si="156"/>
        <v>0</v>
      </c>
      <c r="HJ215" s="511">
        <f t="shared" si="157"/>
        <v>0</v>
      </c>
      <c r="HK215" s="511">
        <f t="shared" si="158"/>
        <v>0</v>
      </c>
      <c r="HL215" s="511">
        <f t="shared" si="159"/>
        <v>0</v>
      </c>
      <c r="HM215" s="511">
        <f t="shared" si="160"/>
        <v>0</v>
      </c>
      <c r="HN215" s="511">
        <f t="shared" si="161"/>
        <v>0</v>
      </c>
      <c r="HO215" s="511">
        <f t="shared" si="162"/>
        <v>0</v>
      </c>
      <c r="HP215" s="511">
        <f t="shared" si="163"/>
        <v>0</v>
      </c>
      <c r="HQ215" s="511">
        <f t="shared" si="164"/>
        <v>0</v>
      </c>
      <c r="HR215" s="511">
        <f t="shared" si="165"/>
        <v>0</v>
      </c>
      <c r="HS215" s="511">
        <f t="shared" si="166"/>
        <v>0</v>
      </c>
      <c r="HT215" s="511">
        <f t="shared" si="167"/>
        <v>0</v>
      </c>
      <c r="HU215" s="511">
        <f t="shared" si="168"/>
        <v>0</v>
      </c>
      <c r="HW215" s="534">
        <f>IF(EXACT(A215,LCI!A57),LCI!O57,-1*10^6)</f>
        <v>7.4199999999999996E-9</v>
      </c>
      <c r="HX215" s="534">
        <f t="shared" si="169"/>
        <v>0</v>
      </c>
      <c r="HY215" s="534">
        <f t="shared" si="170"/>
        <v>0</v>
      </c>
      <c r="HZ215" s="534">
        <f t="shared" si="171"/>
        <v>5.8897052177090401E-4</v>
      </c>
      <c r="IA215" s="534">
        <f t="shared" si="172"/>
        <v>0</v>
      </c>
      <c r="IB215" s="534">
        <f t="shared" si="173"/>
        <v>0</v>
      </c>
      <c r="IC215" s="534">
        <f t="shared" si="174"/>
        <v>0</v>
      </c>
      <c r="ID215" s="534">
        <f t="shared" si="175"/>
        <v>0</v>
      </c>
      <c r="IE215" s="534">
        <f t="shared" si="176"/>
        <v>0</v>
      </c>
      <c r="IF215" s="534">
        <f t="shared" si="177"/>
        <v>0</v>
      </c>
      <c r="IG215" s="534">
        <f t="shared" si="178"/>
        <v>0</v>
      </c>
      <c r="IH215" s="534">
        <f t="shared" si="179"/>
        <v>0</v>
      </c>
      <c r="II215" s="534">
        <f t="shared" si="180"/>
        <v>0</v>
      </c>
      <c r="IJ215" s="534">
        <f t="shared" si="181"/>
        <v>0</v>
      </c>
      <c r="IK215" s="534">
        <f t="shared" si="182"/>
        <v>0</v>
      </c>
      <c r="IL215" s="534">
        <f t="shared" si="183"/>
        <v>0</v>
      </c>
      <c r="IM215" s="534">
        <f t="shared" si="184"/>
        <v>0</v>
      </c>
      <c r="IN215" s="534">
        <f t="shared" si="185"/>
        <v>0</v>
      </c>
      <c r="IO215" s="534">
        <f t="shared" si="186"/>
        <v>0</v>
      </c>
      <c r="IP215" s="534">
        <f t="shared" si="187"/>
        <v>0</v>
      </c>
      <c r="IQ215" s="534">
        <f t="shared" si="188"/>
        <v>0</v>
      </c>
      <c r="IR215" s="534">
        <f t="shared" si="189"/>
        <v>0</v>
      </c>
      <c r="IT215" s="531">
        <f>IF(EXACT(A215,LCI!A57),LCI!P57,-1*10^6)</f>
        <v>8.5999999999999998E-4</v>
      </c>
      <c r="IU215" s="531">
        <f t="shared" si="190"/>
        <v>0</v>
      </c>
      <c r="IV215" s="531">
        <f t="shared" si="191"/>
        <v>0</v>
      </c>
      <c r="IW215" s="531">
        <f t="shared" si="192"/>
        <v>68.263429747032006</v>
      </c>
      <c r="IX215" s="531">
        <f t="shared" si="193"/>
        <v>0</v>
      </c>
      <c r="IY215" s="531">
        <f t="shared" si="194"/>
        <v>0</v>
      </c>
      <c r="IZ215" s="531">
        <f t="shared" si="195"/>
        <v>0</v>
      </c>
      <c r="JA215" s="531">
        <f t="shared" si="196"/>
        <v>0</v>
      </c>
      <c r="JB215" s="531">
        <f t="shared" si="197"/>
        <v>0</v>
      </c>
      <c r="JC215" s="531">
        <f t="shared" si="198"/>
        <v>0</v>
      </c>
      <c r="JD215" s="531">
        <f t="shared" si="199"/>
        <v>0</v>
      </c>
      <c r="JE215" s="531">
        <f t="shared" si="200"/>
        <v>0</v>
      </c>
      <c r="JF215" s="531">
        <f t="shared" si="201"/>
        <v>0</v>
      </c>
      <c r="JG215" s="531">
        <f t="shared" si="202"/>
        <v>0</v>
      </c>
      <c r="JH215" s="531">
        <f t="shared" si="203"/>
        <v>0</v>
      </c>
      <c r="JI215" s="531">
        <f t="shared" si="204"/>
        <v>0</v>
      </c>
      <c r="JJ215" s="531">
        <f t="shared" si="205"/>
        <v>0</v>
      </c>
      <c r="JK215" s="531">
        <f t="shared" si="206"/>
        <v>0</v>
      </c>
      <c r="JL215" s="531">
        <f t="shared" si="207"/>
        <v>0</v>
      </c>
      <c r="JM215" s="531">
        <f t="shared" si="208"/>
        <v>0</v>
      </c>
      <c r="JN215" s="531">
        <f t="shared" si="209"/>
        <v>0</v>
      </c>
      <c r="JO215" s="531">
        <f t="shared" si="210"/>
        <v>0</v>
      </c>
      <c r="JQ215" s="532">
        <f>IF(EXACT(A215,LCI!A57),LCI!Q57,-1*10^6)</f>
        <v>0.15462000000000001</v>
      </c>
      <c r="JR215" s="532">
        <f t="shared" si="211"/>
        <v>0</v>
      </c>
      <c r="JS215" s="532">
        <f t="shared" si="212"/>
        <v>0</v>
      </c>
      <c r="JT215" s="532">
        <f t="shared" si="213"/>
        <v>12273.129659867545</v>
      </c>
      <c r="JU215" s="532">
        <f t="shared" si="214"/>
        <v>0</v>
      </c>
      <c r="JV215" s="532">
        <f t="shared" si="215"/>
        <v>0</v>
      </c>
      <c r="JW215" s="532">
        <f t="shared" si="216"/>
        <v>0</v>
      </c>
      <c r="JX215" s="532">
        <f t="shared" si="217"/>
        <v>0</v>
      </c>
      <c r="JY215" s="532">
        <f t="shared" si="218"/>
        <v>0</v>
      </c>
      <c r="JZ215" s="532">
        <f t="shared" si="219"/>
        <v>0</v>
      </c>
      <c r="KA215" s="532">
        <f t="shared" si="220"/>
        <v>0</v>
      </c>
      <c r="KB215" s="532">
        <f t="shared" si="221"/>
        <v>0</v>
      </c>
      <c r="KC215" s="532">
        <f t="shared" si="222"/>
        <v>0</v>
      </c>
      <c r="KD215" s="532">
        <f t="shared" si="223"/>
        <v>0</v>
      </c>
      <c r="KE215" s="532">
        <f t="shared" si="224"/>
        <v>0</v>
      </c>
      <c r="KF215" s="532">
        <f t="shared" si="225"/>
        <v>0</v>
      </c>
      <c r="KG215" s="532">
        <f t="shared" si="226"/>
        <v>0</v>
      </c>
      <c r="KH215" s="532">
        <f t="shared" si="227"/>
        <v>0</v>
      </c>
      <c r="KI215" s="532">
        <f t="shared" si="228"/>
        <v>0</v>
      </c>
      <c r="KJ215" s="532">
        <f t="shared" si="229"/>
        <v>0</v>
      </c>
      <c r="KK215" s="532">
        <f t="shared" si="230"/>
        <v>0</v>
      </c>
      <c r="KL215" s="532">
        <f t="shared" si="231"/>
        <v>0</v>
      </c>
      <c r="KN215" s="533">
        <f>IF(EXACT(A215,LCI!A57),LCI!R57,-1*10^6)</f>
        <v>5.6500000000000001E-6</v>
      </c>
      <c r="KO215" s="533">
        <f t="shared" si="232"/>
        <v>0</v>
      </c>
      <c r="KP215" s="533">
        <f t="shared" si="233"/>
        <v>0</v>
      </c>
      <c r="KQ215" s="533">
        <f t="shared" si="234"/>
        <v>0.44847485822178002</v>
      </c>
      <c r="KR215" s="533">
        <f t="shared" si="235"/>
        <v>0</v>
      </c>
      <c r="KS215" s="533">
        <f t="shared" si="236"/>
        <v>0</v>
      </c>
      <c r="KT215" s="533">
        <f t="shared" si="237"/>
        <v>0</v>
      </c>
      <c r="KU215" s="533">
        <f t="shared" si="238"/>
        <v>0</v>
      </c>
      <c r="KV215" s="533">
        <f t="shared" si="239"/>
        <v>0</v>
      </c>
      <c r="KW215" s="533">
        <f t="shared" si="240"/>
        <v>0</v>
      </c>
      <c r="KX215" s="533">
        <f t="shared" si="241"/>
        <v>0</v>
      </c>
      <c r="KY215" s="533">
        <f t="shared" si="242"/>
        <v>0</v>
      </c>
      <c r="KZ215" s="533">
        <f t="shared" si="243"/>
        <v>0</v>
      </c>
      <c r="LA215" s="533">
        <f t="shared" si="244"/>
        <v>0</v>
      </c>
      <c r="LB215" s="533">
        <f t="shared" si="245"/>
        <v>0</v>
      </c>
      <c r="LC215" s="533">
        <f t="shared" si="246"/>
        <v>0</v>
      </c>
      <c r="LD215" s="533">
        <f t="shared" si="247"/>
        <v>0</v>
      </c>
      <c r="LE215" s="533">
        <f t="shared" si="248"/>
        <v>0</v>
      </c>
      <c r="LF215" s="533">
        <f t="shared" si="249"/>
        <v>0</v>
      </c>
      <c r="LG215" s="533">
        <f t="shared" si="250"/>
        <v>0</v>
      </c>
      <c r="LH215" s="533">
        <f t="shared" si="251"/>
        <v>0</v>
      </c>
      <c r="LI215" s="533">
        <f t="shared" si="252"/>
        <v>0</v>
      </c>
    </row>
    <row r="216" spans="1:321" x14ac:dyDescent="0.25">
      <c r="A216" s="14" t="str">
        <f>LCI!A58</f>
        <v>LPG (kg/yr)</v>
      </c>
      <c r="B216" s="42">
        <f>B38</f>
        <v>205.76846789928007</v>
      </c>
      <c r="C216" s="42">
        <f t="shared" ref="C216:P216" si="361">C38</f>
        <v>205.76846789928007</v>
      </c>
      <c r="D216" s="42">
        <f t="shared" si="361"/>
        <v>1134</v>
      </c>
      <c r="E216" s="42">
        <f t="shared" si="361"/>
        <v>1134</v>
      </c>
      <c r="F216" s="42">
        <f t="shared" si="361"/>
        <v>1134</v>
      </c>
      <c r="G216" s="42">
        <f t="shared" si="361"/>
        <v>0</v>
      </c>
      <c r="H216" s="42">
        <f t="shared" si="361"/>
        <v>0</v>
      </c>
      <c r="I216" s="42">
        <f t="shared" si="361"/>
        <v>0</v>
      </c>
      <c r="J216" s="42">
        <f t="shared" si="361"/>
        <v>0</v>
      </c>
      <c r="K216" s="42">
        <f t="shared" si="361"/>
        <v>0</v>
      </c>
      <c r="L216" s="42">
        <f t="shared" si="361"/>
        <v>0</v>
      </c>
      <c r="M216" s="42">
        <f t="shared" si="361"/>
        <v>0</v>
      </c>
      <c r="N216" s="42">
        <f t="shared" si="361"/>
        <v>0</v>
      </c>
      <c r="O216" s="257">
        <f t="shared" si="361"/>
        <v>0</v>
      </c>
      <c r="P216" s="251">
        <f t="shared" si="361"/>
        <v>0</v>
      </c>
      <c r="Q216" s="251"/>
      <c r="R216" s="251"/>
      <c r="S216" s="251"/>
      <c r="T216" s="268"/>
      <c r="U216" s="251"/>
      <c r="V216" s="251"/>
      <c r="X216" s="45">
        <f>IF(EXACT(A216,LCI!A58),LCI!G58,-1*10^6)</f>
        <v>0.64400000000000002</v>
      </c>
      <c r="Y216" s="47">
        <f t="shared" si="45"/>
        <v>132.51489332713638</v>
      </c>
      <c r="Z216" s="47">
        <f t="shared" si="46"/>
        <v>132.51489332713638</v>
      </c>
      <c r="AA216" s="47">
        <f t="shared" si="47"/>
        <v>730.29600000000005</v>
      </c>
      <c r="AB216" s="47">
        <f t="shared" si="327"/>
        <v>730.29600000000005</v>
      </c>
      <c r="AC216" s="47">
        <f t="shared" si="328"/>
        <v>730.29600000000005</v>
      </c>
      <c r="AD216" s="47">
        <f t="shared" si="334"/>
        <v>0</v>
      </c>
      <c r="AE216" s="47">
        <f t="shared" si="335"/>
        <v>0</v>
      </c>
      <c r="AF216" s="47">
        <f t="shared" si="336"/>
        <v>0</v>
      </c>
      <c r="AG216" s="47">
        <f t="shared" si="337"/>
        <v>0</v>
      </c>
      <c r="AH216" s="47">
        <f t="shared" si="338"/>
        <v>0</v>
      </c>
      <c r="AI216" s="47">
        <f t="shared" si="339"/>
        <v>0</v>
      </c>
      <c r="AJ216" s="47">
        <f t="shared" si="288"/>
        <v>0</v>
      </c>
      <c r="AK216" s="47">
        <f t="shared" si="50"/>
        <v>0</v>
      </c>
      <c r="AL216" s="262">
        <f t="shared" si="51"/>
        <v>0</v>
      </c>
      <c r="AM216" s="260">
        <f t="shared" si="52"/>
        <v>0</v>
      </c>
      <c r="AN216" s="260">
        <f t="shared" si="53"/>
        <v>0</v>
      </c>
      <c r="AO216" s="260">
        <f t="shared" si="54"/>
        <v>0</v>
      </c>
      <c r="AP216" s="260">
        <f t="shared" si="55"/>
        <v>0</v>
      </c>
      <c r="AQ216" s="260">
        <f t="shared" si="56"/>
        <v>0</v>
      </c>
      <c r="AR216" s="260">
        <f t="shared" si="57"/>
        <v>0</v>
      </c>
      <c r="AS216" s="260">
        <f t="shared" si="58"/>
        <v>0</v>
      </c>
      <c r="AU216" s="41">
        <f>IF(EXACT(A216,LCI!A58),LCI!H58,-1*10^6)</f>
        <v>3715.0842459999999</v>
      </c>
      <c r="AV216" s="71">
        <f t="shared" si="9"/>
        <v>764447.19341617206</v>
      </c>
      <c r="AW216" s="71">
        <f t="shared" si="10"/>
        <v>764447.19341617206</v>
      </c>
      <c r="AX216" s="71">
        <f t="shared" si="11"/>
        <v>4212905.5349639999</v>
      </c>
      <c r="AY216" s="71">
        <f t="shared" si="12"/>
        <v>4212905.5349639999</v>
      </c>
      <c r="AZ216" s="71">
        <f t="shared" si="13"/>
        <v>4212905.5349639999</v>
      </c>
      <c r="BA216" s="71">
        <f t="shared" si="341"/>
        <v>0</v>
      </c>
      <c r="BB216" s="71">
        <f t="shared" si="342"/>
        <v>0</v>
      </c>
      <c r="BC216" s="71">
        <f t="shared" si="343"/>
        <v>0</v>
      </c>
      <c r="BD216" s="520">
        <f t="shared" si="344"/>
        <v>0</v>
      </c>
      <c r="BE216" s="521">
        <f t="shared" si="345"/>
        <v>0</v>
      </c>
      <c r="BF216" s="71">
        <f t="shared" si="346"/>
        <v>0</v>
      </c>
      <c r="BG216" s="521">
        <f t="shared" si="278"/>
        <v>0</v>
      </c>
      <c r="BH216" s="529">
        <f t="shared" si="263"/>
        <v>0</v>
      </c>
      <c r="BI216" s="71">
        <f t="shared" si="254"/>
        <v>0</v>
      </c>
      <c r="BJ216" s="71">
        <f t="shared" si="255"/>
        <v>0</v>
      </c>
      <c r="BK216" s="71">
        <f t="shared" si="256"/>
        <v>0</v>
      </c>
      <c r="BL216" s="71">
        <f t="shared" si="257"/>
        <v>0</v>
      </c>
      <c r="BM216" s="71">
        <f t="shared" si="258"/>
        <v>0</v>
      </c>
      <c r="BN216" s="71">
        <f t="shared" si="259"/>
        <v>0</v>
      </c>
      <c r="BO216" s="71">
        <f t="shared" si="260"/>
        <v>0</v>
      </c>
      <c r="BP216" s="71">
        <f t="shared" si="261"/>
        <v>0</v>
      </c>
      <c r="BR216" s="507">
        <f>IF(EXACT(A216,LCI!A58),LCI!I58,-1*10^6)</f>
        <v>0</v>
      </c>
      <c r="BS216" s="507">
        <f t="shared" si="59"/>
        <v>0</v>
      </c>
      <c r="BT216" s="507">
        <f t="shared" si="60"/>
        <v>0</v>
      </c>
      <c r="BU216" s="507">
        <f t="shared" si="60"/>
        <v>0</v>
      </c>
      <c r="BV216" s="507">
        <f t="shared" si="60"/>
        <v>0</v>
      </c>
      <c r="BW216" s="507">
        <f t="shared" si="60"/>
        <v>0</v>
      </c>
      <c r="BX216" s="507">
        <f t="shared" si="60"/>
        <v>0</v>
      </c>
      <c r="BY216" s="507">
        <f t="shared" si="315"/>
        <v>0</v>
      </c>
      <c r="BZ216" s="507">
        <f t="shared" si="280"/>
        <v>0</v>
      </c>
      <c r="CA216" s="507">
        <f t="shared" si="280"/>
        <v>0</v>
      </c>
      <c r="CB216" s="507">
        <f t="shared" si="280"/>
        <v>0</v>
      </c>
      <c r="CC216" s="507">
        <f t="shared" si="280"/>
        <v>0</v>
      </c>
      <c r="CD216" s="507">
        <f t="shared" si="280"/>
        <v>0</v>
      </c>
      <c r="CE216" s="507">
        <f t="shared" si="352"/>
        <v>0</v>
      </c>
      <c r="CF216" s="507">
        <f t="shared" si="281"/>
        <v>0</v>
      </c>
      <c r="CG216" s="507">
        <f t="shared" si="281"/>
        <v>0</v>
      </c>
      <c r="CH216" s="507">
        <f t="shared" si="281"/>
        <v>0</v>
      </c>
      <c r="CI216" s="507">
        <f t="shared" si="281"/>
        <v>0</v>
      </c>
      <c r="CJ216" s="507">
        <f t="shared" si="276"/>
        <v>0</v>
      </c>
      <c r="CK216" s="507">
        <f t="shared" si="61"/>
        <v>0</v>
      </c>
      <c r="CL216" s="507">
        <f t="shared" si="61"/>
        <v>0</v>
      </c>
      <c r="CM216" s="507">
        <f t="shared" si="61"/>
        <v>0</v>
      </c>
      <c r="CO216" s="511">
        <f>IF(EXACT(A216,LCI!A58),LCI!F58,-1*10^6)</f>
        <v>0</v>
      </c>
      <c r="CP216" s="511">
        <f t="shared" si="62"/>
        <v>0</v>
      </c>
      <c r="CQ216" s="511">
        <f t="shared" si="62"/>
        <v>0</v>
      </c>
      <c r="CR216" s="511">
        <f t="shared" si="62"/>
        <v>0</v>
      </c>
      <c r="CS216" s="511">
        <f t="shared" si="62"/>
        <v>0</v>
      </c>
      <c r="CT216" s="511">
        <f t="shared" si="62"/>
        <v>0</v>
      </c>
      <c r="CU216" s="511">
        <f t="shared" si="316"/>
        <v>0</v>
      </c>
      <c r="CV216" s="511">
        <f t="shared" si="282"/>
        <v>0</v>
      </c>
      <c r="CW216" s="511">
        <f t="shared" si="282"/>
        <v>0</v>
      </c>
      <c r="CX216" s="511">
        <f t="shared" si="282"/>
        <v>0</v>
      </c>
      <c r="CY216" s="511">
        <f t="shared" si="282"/>
        <v>0</v>
      </c>
      <c r="CZ216" s="511">
        <f t="shared" si="282"/>
        <v>0</v>
      </c>
      <c r="DA216" s="511">
        <f t="shared" si="353"/>
        <v>0</v>
      </c>
      <c r="DB216" s="511">
        <f t="shared" si="283"/>
        <v>0</v>
      </c>
      <c r="DC216" s="511">
        <f t="shared" si="283"/>
        <v>0</v>
      </c>
      <c r="DD216" s="511">
        <f t="shared" si="283"/>
        <v>0</v>
      </c>
      <c r="DE216" s="511">
        <f t="shared" si="283"/>
        <v>0</v>
      </c>
      <c r="DF216" s="511">
        <f t="shared" si="275"/>
        <v>0</v>
      </c>
      <c r="DG216" s="511">
        <f t="shared" si="63"/>
        <v>0</v>
      </c>
      <c r="DH216" s="511">
        <f t="shared" si="63"/>
        <v>0</v>
      </c>
      <c r="DI216" s="511">
        <f t="shared" si="63"/>
        <v>0</v>
      </c>
      <c r="DJ216" s="511">
        <f t="shared" si="63"/>
        <v>0</v>
      </c>
      <c r="DL216" s="530">
        <f>IF(EXACT(A216,LCI!A58),LCI!J58,-1*10^6)</f>
        <v>0</v>
      </c>
      <c r="DM216" s="530">
        <f t="shared" si="64"/>
        <v>0</v>
      </c>
      <c r="DN216" s="530">
        <f t="shared" si="65"/>
        <v>0</v>
      </c>
      <c r="DO216" s="530">
        <f t="shared" si="66"/>
        <v>0</v>
      </c>
      <c r="DP216" s="530">
        <f t="shared" si="67"/>
        <v>0</v>
      </c>
      <c r="DQ216" s="530">
        <f t="shared" si="68"/>
        <v>0</v>
      </c>
      <c r="DR216" s="530">
        <f t="shared" si="69"/>
        <v>0</v>
      </c>
      <c r="DS216" s="530">
        <f t="shared" si="70"/>
        <v>0</v>
      </c>
      <c r="DT216" s="530">
        <f t="shared" si="71"/>
        <v>0</v>
      </c>
      <c r="DU216" s="530">
        <f t="shared" si="72"/>
        <v>0</v>
      </c>
      <c r="DV216" s="530">
        <f t="shared" si="73"/>
        <v>0</v>
      </c>
      <c r="DW216" s="530">
        <f t="shared" si="74"/>
        <v>0</v>
      </c>
      <c r="DX216" s="530">
        <f t="shared" si="75"/>
        <v>0</v>
      </c>
      <c r="DY216" s="530">
        <f t="shared" si="76"/>
        <v>0</v>
      </c>
      <c r="DZ216" s="530">
        <f t="shared" si="77"/>
        <v>0</v>
      </c>
      <c r="EA216" s="530">
        <f t="shared" si="78"/>
        <v>0</v>
      </c>
      <c r="EB216" s="530">
        <f t="shared" si="79"/>
        <v>0</v>
      </c>
      <c r="EC216" s="530">
        <f t="shared" si="80"/>
        <v>0</v>
      </c>
      <c r="ED216" s="530">
        <f t="shared" si="81"/>
        <v>0</v>
      </c>
      <c r="EE216" s="530">
        <f t="shared" si="82"/>
        <v>0</v>
      </c>
      <c r="EF216" s="530">
        <f t="shared" si="83"/>
        <v>0</v>
      </c>
      <c r="EG216" s="530">
        <f t="shared" si="84"/>
        <v>0</v>
      </c>
      <c r="EI216" s="535">
        <f>IF(EXACT(A216,LCI!A58),LCI!K58,-1*10^6)</f>
        <v>0</v>
      </c>
      <c r="EJ216" s="531">
        <f t="shared" si="85"/>
        <v>0</v>
      </c>
      <c r="EK216" s="536">
        <f t="shared" si="86"/>
        <v>0</v>
      </c>
      <c r="EL216" s="531">
        <f t="shared" si="87"/>
        <v>0</v>
      </c>
      <c r="EM216" s="531">
        <f t="shared" si="88"/>
        <v>0</v>
      </c>
      <c r="EN216" s="531">
        <f t="shared" si="89"/>
        <v>0</v>
      </c>
      <c r="EO216" s="531">
        <f t="shared" si="90"/>
        <v>0</v>
      </c>
      <c r="EP216" s="531">
        <f t="shared" si="91"/>
        <v>0</v>
      </c>
      <c r="EQ216" s="531">
        <f t="shared" si="92"/>
        <v>0</v>
      </c>
      <c r="ER216" s="531">
        <f t="shared" si="93"/>
        <v>0</v>
      </c>
      <c r="ES216" s="531">
        <f t="shared" si="94"/>
        <v>0</v>
      </c>
      <c r="ET216" s="531">
        <f t="shared" si="95"/>
        <v>0</v>
      </c>
      <c r="EU216" s="531">
        <f t="shared" si="96"/>
        <v>0</v>
      </c>
      <c r="EV216" s="531">
        <f t="shared" si="97"/>
        <v>0</v>
      </c>
      <c r="EW216" s="531">
        <f t="shared" si="98"/>
        <v>0</v>
      </c>
      <c r="EX216" s="531">
        <f t="shared" si="99"/>
        <v>0</v>
      </c>
      <c r="EY216" s="531">
        <f t="shared" si="100"/>
        <v>0</v>
      </c>
      <c r="EZ216" s="531">
        <f t="shared" si="101"/>
        <v>0</v>
      </c>
      <c r="FA216" s="531">
        <f t="shared" si="102"/>
        <v>0</v>
      </c>
      <c r="FB216" s="531">
        <f t="shared" si="103"/>
        <v>0</v>
      </c>
      <c r="FC216" s="531">
        <f t="shared" si="104"/>
        <v>0</v>
      </c>
      <c r="FD216" s="531">
        <f t="shared" si="105"/>
        <v>0</v>
      </c>
      <c r="FF216" s="532">
        <f>IF(EXACT(A216,LCI!A58),LCI!L58,-1*10^6)</f>
        <v>0</v>
      </c>
      <c r="FG216" s="532">
        <f t="shared" si="106"/>
        <v>0</v>
      </c>
      <c r="FH216" s="532">
        <f t="shared" si="107"/>
        <v>0</v>
      </c>
      <c r="FI216" s="532">
        <f t="shared" si="108"/>
        <v>0</v>
      </c>
      <c r="FJ216" s="532">
        <f t="shared" si="109"/>
        <v>0</v>
      </c>
      <c r="FK216" s="532">
        <f t="shared" si="110"/>
        <v>0</v>
      </c>
      <c r="FL216" s="532">
        <f t="shared" si="111"/>
        <v>0</v>
      </c>
      <c r="FM216" s="532">
        <f t="shared" si="112"/>
        <v>0</v>
      </c>
      <c r="FN216" s="532">
        <f t="shared" si="113"/>
        <v>0</v>
      </c>
      <c r="FO216" s="532">
        <f t="shared" si="114"/>
        <v>0</v>
      </c>
      <c r="FP216" s="532">
        <f t="shared" si="115"/>
        <v>0</v>
      </c>
      <c r="FQ216" s="532">
        <f t="shared" si="116"/>
        <v>0</v>
      </c>
      <c r="FR216" s="532">
        <f t="shared" si="117"/>
        <v>0</v>
      </c>
      <c r="FS216" s="532">
        <f t="shared" si="118"/>
        <v>0</v>
      </c>
      <c r="FT216" s="532">
        <f t="shared" si="119"/>
        <v>0</v>
      </c>
      <c r="FU216" s="532">
        <f t="shared" si="120"/>
        <v>0</v>
      </c>
      <c r="FV216" s="532">
        <f t="shared" si="121"/>
        <v>0</v>
      </c>
      <c r="FW216" s="532">
        <f t="shared" si="122"/>
        <v>0</v>
      </c>
      <c r="FX216" s="532">
        <f t="shared" si="123"/>
        <v>0</v>
      </c>
      <c r="FY216" s="532">
        <f t="shared" si="124"/>
        <v>0</v>
      </c>
      <c r="FZ216" s="532">
        <f t="shared" si="125"/>
        <v>0</v>
      </c>
      <c r="GA216" s="532">
        <f t="shared" si="126"/>
        <v>0</v>
      </c>
      <c r="GC216" s="533">
        <f>IF(EXACT(A216,LCI!A58),LCI!M58,-1*10^6)</f>
        <v>0</v>
      </c>
      <c r="GD216" s="533">
        <f t="shared" si="127"/>
        <v>0</v>
      </c>
      <c r="GE216" s="533">
        <f t="shared" si="128"/>
        <v>0</v>
      </c>
      <c r="GF216" s="533">
        <f t="shared" si="129"/>
        <v>0</v>
      </c>
      <c r="GG216" s="533">
        <f t="shared" si="130"/>
        <v>0</v>
      </c>
      <c r="GH216" s="533">
        <f t="shared" si="131"/>
        <v>0</v>
      </c>
      <c r="GI216" s="533">
        <f t="shared" si="132"/>
        <v>0</v>
      </c>
      <c r="GJ216" s="533">
        <f t="shared" si="133"/>
        <v>0</v>
      </c>
      <c r="GK216" s="533">
        <f t="shared" si="134"/>
        <v>0</v>
      </c>
      <c r="GL216" s="533">
        <f t="shared" si="135"/>
        <v>0</v>
      </c>
      <c r="GM216" s="533">
        <f t="shared" si="136"/>
        <v>0</v>
      </c>
      <c r="GN216" s="533">
        <f t="shared" si="137"/>
        <v>0</v>
      </c>
      <c r="GO216" s="533">
        <f t="shared" si="138"/>
        <v>0</v>
      </c>
      <c r="GP216" s="533">
        <f t="shared" si="139"/>
        <v>0</v>
      </c>
      <c r="GQ216" s="533">
        <f t="shared" si="140"/>
        <v>0</v>
      </c>
      <c r="GR216" s="533">
        <f t="shared" si="141"/>
        <v>0</v>
      </c>
      <c r="GS216" s="533">
        <f t="shared" si="142"/>
        <v>0</v>
      </c>
      <c r="GT216" s="533">
        <f t="shared" si="143"/>
        <v>0</v>
      </c>
      <c r="GU216" s="533">
        <f t="shared" si="144"/>
        <v>0</v>
      </c>
      <c r="GV216" s="533">
        <f t="shared" si="145"/>
        <v>0</v>
      </c>
      <c r="GW216" s="533">
        <f t="shared" si="146"/>
        <v>0</v>
      </c>
      <c r="GX216" s="533">
        <f t="shared" si="147"/>
        <v>0</v>
      </c>
      <c r="GZ216" s="511">
        <f>IF(EXACT(A216,LCI!A58),LCI!N58,-1*10^6)</f>
        <v>0</v>
      </c>
      <c r="HA216" s="511">
        <f t="shared" si="148"/>
        <v>0</v>
      </c>
      <c r="HB216" s="511">
        <f t="shared" si="149"/>
        <v>0</v>
      </c>
      <c r="HC216" s="511">
        <f t="shared" si="150"/>
        <v>0</v>
      </c>
      <c r="HD216" s="511">
        <f t="shared" si="151"/>
        <v>0</v>
      </c>
      <c r="HE216" s="511">
        <f t="shared" si="152"/>
        <v>0</v>
      </c>
      <c r="HF216" s="511">
        <f t="shared" si="153"/>
        <v>0</v>
      </c>
      <c r="HG216" s="511">
        <f t="shared" si="154"/>
        <v>0</v>
      </c>
      <c r="HH216" s="511">
        <f t="shared" si="155"/>
        <v>0</v>
      </c>
      <c r="HI216" s="511">
        <f t="shared" si="156"/>
        <v>0</v>
      </c>
      <c r="HJ216" s="511">
        <f t="shared" si="157"/>
        <v>0</v>
      </c>
      <c r="HK216" s="511">
        <f t="shared" si="158"/>
        <v>0</v>
      </c>
      <c r="HL216" s="511">
        <f t="shared" si="159"/>
        <v>0</v>
      </c>
      <c r="HM216" s="511">
        <f t="shared" si="160"/>
        <v>0</v>
      </c>
      <c r="HN216" s="511">
        <f t="shared" si="161"/>
        <v>0</v>
      </c>
      <c r="HO216" s="511">
        <f t="shared" si="162"/>
        <v>0</v>
      </c>
      <c r="HP216" s="511">
        <f t="shared" si="163"/>
        <v>0</v>
      </c>
      <c r="HQ216" s="511">
        <f t="shared" si="164"/>
        <v>0</v>
      </c>
      <c r="HR216" s="511">
        <f t="shared" si="165"/>
        <v>0</v>
      </c>
      <c r="HS216" s="511">
        <f t="shared" si="166"/>
        <v>0</v>
      </c>
      <c r="HT216" s="511">
        <f t="shared" si="167"/>
        <v>0</v>
      </c>
      <c r="HU216" s="511">
        <f t="shared" si="168"/>
        <v>0</v>
      </c>
      <c r="HW216" s="534">
        <f>IF(EXACT(A216,LCI!A58),LCI!O58,-1*10^6)</f>
        <v>0</v>
      </c>
      <c r="HX216" s="534">
        <f t="shared" si="169"/>
        <v>0</v>
      </c>
      <c r="HY216" s="534">
        <f t="shared" si="170"/>
        <v>0</v>
      </c>
      <c r="HZ216" s="534">
        <f t="shared" si="171"/>
        <v>0</v>
      </c>
      <c r="IA216" s="534">
        <f t="shared" si="172"/>
        <v>0</v>
      </c>
      <c r="IB216" s="534">
        <f t="shared" si="173"/>
        <v>0</v>
      </c>
      <c r="IC216" s="534">
        <f t="shared" si="174"/>
        <v>0</v>
      </c>
      <c r="ID216" s="534">
        <f t="shared" si="175"/>
        <v>0</v>
      </c>
      <c r="IE216" s="534">
        <f t="shared" si="176"/>
        <v>0</v>
      </c>
      <c r="IF216" s="534">
        <f t="shared" si="177"/>
        <v>0</v>
      </c>
      <c r="IG216" s="534">
        <f t="shared" si="178"/>
        <v>0</v>
      </c>
      <c r="IH216" s="534">
        <f t="shared" si="179"/>
        <v>0</v>
      </c>
      <c r="II216" s="534">
        <f t="shared" si="180"/>
        <v>0</v>
      </c>
      <c r="IJ216" s="534">
        <f t="shared" si="181"/>
        <v>0</v>
      </c>
      <c r="IK216" s="534">
        <f t="shared" si="182"/>
        <v>0</v>
      </c>
      <c r="IL216" s="534">
        <f t="shared" si="183"/>
        <v>0</v>
      </c>
      <c r="IM216" s="534">
        <f t="shared" si="184"/>
        <v>0</v>
      </c>
      <c r="IN216" s="534">
        <f t="shared" si="185"/>
        <v>0</v>
      </c>
      <c r="IO216" s="534">
        <f t="shared" si="186"/>
        <v>0</v>
      </c>
      <c r="IP216" s="534">
        <f t="shared" si="187"/>
        <v>0</v>
      </c>
      <c r="IQ216" s="534">
        <f t="shared" si="188"/>
        <v>0</v>
      </c>
      <c r="IR216" s="534">
        <f t="shared" si="189"/>
        <v>0</v>
      </c>
      <c r="IT216" s="531">
        <f>IF(EXACT(A216,LCI!A58),LCI!P58,-1*10^6)</f>
        <v>0</v>
      </c>
      <c r="IU216" s="531">
        <f t="shared" si="190"/>
        <v>0</v>
      </c>
      <c r="IV216" s="531">
        <f t="shared" si="191"/>
        <v>0</v>
      </c>
      <c r="IW216" s="531">
        <f t="shared" si="192"/>
        <v>0</v>
      </c>
      <c r="IX216" s="531">
        <f t="shared" si="193"/>
        <v>0</v>
      </c>
      <c r="IY216" s="531">
        <f t="shared" si="194"/>
        <v>0</v>
      </c>
      <c r="IZ216" s="531">
        <f t="shared" si="195"/>
        <v>0</v>
      </c>
      <c r="JA216" s="531">
        <f t="shared" si="196"/>
        <v>0</v>
      </c>
      <c r="JB216" s="531">
        <f t="shared" si="197"/>
        <v>0</v>
      </c>
      <c r="JC216" s="531">
        <f t="shared" si="198"/>
        <v>0</v>
      </c>
      <c r="JD216" s="531">
        <f t="shared" si="199"/>
        <v>0</v>
      </c>
      <c r="JE216" s="531">
        <f t="shared" si="200"/>
        <v>0</v>
      </c>
      <c r="JF216" s="531">
        <f t="shared" si="201"/>
        <v>0</v>
      </c>
      <c r="JG216" s="531">
        <f t="shared" si="202"/>
        <v>0</v>
      </c>
      <c r="JH216" s="531">
        <f t="shared" si="203"/>
        <v>0</v>
      </c>
      <c r="JI216" s="531">
        <f t="shared" si="204"/>
        <v>0</v>
      </c>
      <c r="JJ216" s="531">
        <f t="shared" si="205"/>
        <v>0</v>
      </c>
      <c r="JK216" s="531">
        <f t="shared" si="206"/>
        <v>0</v>
      </c>
      <c r="JL216" s="531">
        <f t="shared" si="207"/>
        <v>0</v>
      </c>
      <c r="JM216" s="531">
        <f t="shared" si="208"/>
        <v>0</v>
      </c>
      <c r="JN216" s="531">
        <f t="shared" si="209"/>
        <v>0</v>
      </c>
      <c r="JO216" s="531">
        <f t="shared" si="210"/>
        <v>0</v>
      </c>
      <c r="JQ216" s="532">
        <f>IF(EXACT(A216,LCI!A58),LCI!Q58,-1*10^6)</f>
        <v>0</v>
      </c>
      <c r="JR216" s="532">
        <f t="shared" si="211"/>
        <v>0</v>
      </c>
      <c r="JS216" s="532">
        <f t="shared" si="212"/>
        <v>0</v>
      </c>
      <c r="JT216" s="532">
        <f t="shared" si="213"/>
        <v>0</v>
      </c>
      <c r="JU216" s="532">
        <f t="shared" si="214"/>
        <v>0</v>
      </c>
      <c r="JV216" s="532">
        <f t="shared" si="215"/>
        <v>0</v>
      </c>
      <c r="JW216" s="532">
        <f t="shared" si="216"/>
        <v>0</v>
      </c>
      <c r="JX216" s="532">
        <f t="shared" si="217"/>
        <v>0</v>
      </c>
      <c r="JY216" s="532">
        <f t="shared" si="218"/>
        <v>0</v>
      </c>
      <c r="JZ216" s="532">
        <f t="shared" si="219"/>
        <v>0</v>
      </c>
      <c r="KA216" s="532">
        <f t="shared" si="220"/>
        <v>0</v>
      </c>
      <c r="KB216" s="532">
        <f t="shared" si="221"/>
        <v>0</v>
      </c>
      <c r="KC216" s="532">
        <f t="shared" si="222"/>
        <v>0</v>
      </c>
      <c r="KD216" s="532">
        <f t="shared" si="223"/>
        <v>0</v>
      </c>
      <c r="KE216" s="532">
        <f t="shared" si="224"/>
        <v>0</v>
      </c>
      <c r="KF216" s="532">
        <f t="shared" si="225"/>
        <v>0</v>
      </c>
      <c r="KG216" s="532">
        <f t="shared" si="226"/>
        <v>0</v>
      </c>
      <c r="KH216" s="532">
        <f t="shared" si="227"/>
        <v>0</v>
      </c>
      <c r="KI216" s="532">
        <f t="shared" si="228"/>
        <v>0</v>
      </c>
      <c r="KJ216" s="532">
        <f t="shared" si="229"/>
        <v>0</v>
      </c>
      <c r="KK216" s="532">
        <f t="shared" si="230"/>
        <v>0</v>
      </c>
      <c r="KL216" s="532">
        <f t="shared" si="231"/>
        <v>0</v>
      </c>
      <c r="KN216" s="533">
        <f>IF(EXACT(A216,LCI!A58),LCI!R58,-1*10^6)</f>
        <v>0</v>
      </c>
      <c r="KO216" s="533">
        <f t="shared" si="232"/>
        <v>0</v>
      </c>
      <c r="KP216" s="533">
        <f t="shared" si="233"/>
        <v>0</v>
      </c>
      <c r="KQ216" s="533">
        <f t="shared" si="234"/>
        <v>0</v>
      </c>
      <c r="KR216" s="533">
        <f t="shared" si="235"/>
        <v>0</v>
      </c>
      <c r="KS216" s="533">
        <f t="shared" si="236"/>
        <v>0</v>
      </c>
      <c r="KT216" s="533">
        <f t="shared" si="237"/>
        <v>0</v>
      </c>
      <c r="KU216" s="533">
        <f t="shared" si="238"/>
        <v>0</v>
      </c>
      <c r="KV216" s="533">
        <f t="shared" si="239"/>
        <v>0</v>
      </c>
      <c r="KW216" s="533">
        <f t="shared" si="240"/>
        <v>0</v>
      </c>
      <c r="KX216" s="533">
        <f t="shared" si="241"/>
        <v>0</v>
      </c>
      <c r="KY216" s="533">
        <f t="shared" si="242"/>
        <v>0</v>
      </c>
      <c r="KZ216" s="533">
        <f t="shared" si="243"/>
        <v>0</v>
      </c>
      <c r="LA216" s="533">
        <f t="shared" si="244"/>
        <v>0</v>
      </c>
      <c r="LB216" s="533">
        <f t="shared" si="245"/>
        <v>0</v>
      </c>
      <c r="LC216" s="533">
        <f t="shared" si="246"/>
        <v>0</v>
      </c>
      <c r="LD216" s="533">
        <f t="shared" si="247"/>
        <v>0</v>
      </c>
      <c r="LE216" s="533">
        <f t="shared" si="248"/>
        <v>0</v>
      </c>
      <c r="LF216" s="533">
        <f t="shared" si="249"/>
        <v>0</v>
      </c>
      <c r="LG216" s="533">
        <f t="shared" si="250"/>
        <v>0</v>
      </c>
      <c r="LH216" s="533">
        <f t="shared" si="251"/>
        <v>0</v>
      </c>
      <c r="LI216" s="533">
        <f t="shared" si="252"/>
        <v>0</v>
      </c>
    </row>
    <row r="217" spans="1:321" x14ac:dyDescent="0.25">
      <c r="A217" s="14" t="str">
        <f>LCI!A59</f>
        <v>Heat (MJ/yr)</v>
      </c>
      <c r="B217" s="42">
        <f>B37+B69+B90</f>
        <v>0</v>
      </c>
      <c r="C217" s="42">
        <f t="shared" ref="C217:M217" si="362">C37+C69+C89</f>
        <v>0</v>
      </c>
      <c r="D217" s="42">
        <f t="shared" si="362"/>
        <v>0</v>
      </c>
      <c r="E217" s="42">
        <f t="shared" si="362"/>
        <v>0</v>
      </c>
      <c r="F217" s="42">
        <f t="shared" si="362"/>
        <v>0</v>
      </c>
      <c r="G217" s="42">
        <f t="shared" si="362"/>
        <v>0</v>
      </c>
      <c r="H217" s="42">
        <f t="shared" si="362"/>
        <v>0</v>
      </c>
      <c r="I217" s="42">
        <f t="shared" si="362"/>
        <v>0</v>
      </c>
      <c r="J217" s="42">
        <f t="shared" si="362"/>
        <v>0</v>
      </c>
      <c r="K217" s="42">
        <f t="shared" si="362"/>
        <v>0</v>
      </c>
      <c r="L217" s="42">
        <f t="shared" si="362"/>
        <v>0</v>
      </c>
      <c r="M217" s="42">
        <f t="shared" si="362"/>
        <v>0</v>
      </c>
      <c r="N217" s="42">
        <f t="shared" ref="N217:P217" si="363">N37+N69+N89</f>
        <v>0</v>
      </c>
      <c r="O217" s="42">
        <f t="shared" si="363"/>
        <v>0</v>
      </c>
      <c r="P217" s="42">
        <f t="shared" si="363"/>
        <v>0</v>
      </c>
      <c r="Q217" s="251"/>
      <c r="R217" s="251"/>
      <c r="S217" s="251"/>
      <c r="T217" s="268"/>
      <c r="U217" s="251"/>
      <c r="V217" s="251"/>
      <c r="X217" s="45">
        <f>IF(EXACT(A217,LCI!A59),LCI!G59,-1*10^6)</f>
        <v>4.4928909999999997E-3</v>
      </c>
      <c r="Y217" s="47">
        <f t="shared" si="45"/>
        <v>0</v>
      </c>
      <c r="Z217" s="47">
        <f t="shared" si="46"/>
        <v>0</v>
      </c>
      <c r="AA217" s="47">
        <f t="shared" si="47"/>
        <v>0</v>
      </c>
      <c r="AB217" s="47">
        <f t="shared" si="327"/>
        <v>0</v>
      </c>
      <c r="AC217" s="47">
        <f t="shared" si="328"/>
        <v>0</v>
      </c>
      <c r="AD217" s="47">
        <f t="shared" si="334"/>
        <v>0</v>
      </c>
      <c r="AE217" s="47">
        <f t="shared" si="335"/>
        <v>0</v>
      </c>
      <c r="AF217" s="47">
        <f t="shared" si="336"/>
        <v>0</v>
      </c>
      <c r="AG217" s="47">
        <f t="shared" si="337"/>
        <v>0</v>
      </c>
      <c r="AH217" s="47">
        <f t="shared" si="338"/>
        <v>0</v>
      </c>
      <c r="AI217" s="47">
        <f t="shared" si="339"/>
        <v>0</v>
      </c>
      <c r="AJ217" s="47">
        <f t="shared" si="288"/>
        <v>0</v>
      </c>
      <c r="AK217" s="47">
        <f t="shared" si="50"/>
        <v>0</v>
      </c>
      <c r="AL217" s="262">
        <f t="shared" si="51"/>
        <v>0</v>
      </c>
      <c r="AM217" s="260">
        <f t="shared" si="52"/>
        <v>0</v>
      </c>
      <c r="AN217" s="260">
        <f t="shared" si="53"/>
        <v>0</v>
      </c>
      <c r="AO217" s="260">
        <f t="shared" si="54"/>
        <v>0</v>
      </c>
      <c r="AP217" s="260">
        <f t="shared" si="55"/>
        <v>0</v>
      </c>
      <c r="AQ217" s="260">
        <f t="shared" si="56"/>
        <v>0</v>
      </c>
      <c r="AR217" s="260">
        <f t="shared" si="57"/>
        <v>0</v>
      </c>
      <c r="AS217" s="260">
        <f t="shared" si="58"/>
        <v>0</v>
      </c>
      <c r="AU217" s="41">
        <f>IF(EXACT(A217,LCI!A59),LCI!H59,-1*10^6)</f>
        <v>70</v>
      </c>
      <c r="AV217" s="71">
        <f t="shared" si="9"/>
        <v>0</v>
      </c>
      <c r="AW217" s="71">
        <f t="shared" si="10"/>
        <v>0</v>
      </c>
      <c r="AX217" s="71">
        <f t="shared" si="11"/>
        <v>0</v>
      </c>
      <c r="AY217" s="71">
        <f t="shared" si="12"/>
        <v>0</v>
      </c>
      <c r="AZ217" s="71">
        <f t="shared" si="13"/>
        <v>0</v>
      </c>
      <c r="BA217" s="71">
        <f t="shared" si="341"/>
        <v>0</v>
      </c>
      <c r="BB217" s="71">
        <f t="shared" si="342"/>
        <v>0</v>
      </c>
      <c r="BC217" s="71">
        <f t="shared" si="343"/>
        <v>0</v>
      </c>
      <c r="BD217" s="520">
        <f t="shared" si="344"/>
        <v>0</v>
      </c>
      <c r="BE217" s="521">
        <f t="shared" si="345"/>
        <v>0</v>
      </c>
      <c r="BF217" s="71">
        <f t="shared" si="346"/>
        <v>0</v>
      </c>
      <c r="BG217" s="521">
        <f t="shared" si="278"/>
        <v>0</v>
      </c>
      <c r="BH217" s="529">
        <f t="shared" si="263"/>
        <v>0</v>
      </c>
      <c r="BI217" s="71">
        <f t="shared" si="254"/>
        <v>0</v>
      </c>
      <c r="BJ217" s="71">
        <f t="shared" si="255"/>
        <v>0</v>
      </c>
      <c r="BK217" s="71">
        <f t="shared" si="256"/>
        <v>0</v>
      </c>
      <c r="BL217" s="71">
        <f t="shared" si="257"/>
        <v>0</v>
      </c>
      <c r="BM217" s="71">
        <f t="shared" si="258"/>
        <v>0</v>
      </c>
      <c r="BN217" s="71">
        <f t="shared" si="259"/>
        <v>0</v>
      </c>
      <c r="BO217" s="71">
        <f t="shared" si="260"/>
        <v>0</v>
      </c>
      <c r="BP217" s="71">
        <f t="shared" si="261"/>
        <v>0</v>
      </c>
      <c r="BR217" s="507">
        <f>IF(EXACT(A217,LCI!A59),LCI!I59,-1*10^6)</f>
        <v>1.1600000000000001E-5</v>
      </c>
      <c r="BS217" s="507">
        <f t="shared" si="59"/>
        <v>0</v>
      </c>
      <c r="BT217" s="507">
        <f t="shared" si="60"/>
        <v>0</v>
      </c>
      <c r="BU217" s="507">
        <f t="shared" si="60"/>
        <v>0</v>
      </c>
      <c r="BV217" s="507">
        <f t="shared" si="60"/>
        <v>0</v>
      </c>
      <c r="BW217" s="507">
        <f t="shared" si="60"/>
        <v>0</v>
      </c>
      <c r="BX217" s="507">
        <f t="shared" si="60"/>
        <v>0</v>
      </c>
      <c r="BY217" s="507">
        <f t="shared" si="315"/>
        <v>0</v>
      </c>
      <c r="BZ217" s="507">
        <f t="shared" si="280"/>
        <v>0</v>
      </c>
      <c r="CA217" s="507">
        <f t="shared" si="280"/>
        <v>0</v>
      </c>
      <c r="CB217" s="507">
        <f t="shared" si="280"/>
        <v>0</v>
      </c>
      <c r="CC217" s="507">
        <f t="shared" si="280"/>
        <v>0</v>
      </c>
      <c r="CD217" s="507">
        <f t="shared" si="280"/>
        <v>0</v>
      </c>
      <c r="CE217" s="507">
        <f t="shared" si="352"/>
        <v>0</v>
      </c>
      <c r="CF217" s="507">
        <f t="shared" si="281"/>
        <v>0</v>
      </c>
      <c r="CG217" s="507">
        <f t="shared" si="281"/>
        <v>0</v>
      </c>
      <c r="CH217" s="507">
        <f t="shared" si="281"/>
        <v>0</v>
      </c>
      <c r="CI217" s="507">
        <f t="shared" si="281"/>
        <v>0</v>
      </c>
      <c r="CJ217" s="507">
        <f t="shared" si="276"/>
        <v>0</v>
      </c>
      <c r="CK217" s="507">
        <f t="shared" si="61"/>
        <v>0</v>
      </c>
      <c r="CL217" s="507">
        <f t="shared" si="61"/>
        <v>0</v>
      </c>
      <c r="CM217" s="507">
        <f t="shared" si="61"/>
        <v>0</v>
      </c>
      <c r="CO217" s="511">
        <f>IF(EXACT(A217,LCI!A59),LCI!F59,-1*10^6)</f>
        <v>1.3</v>
      </c>
      <c r="CP217" s="511">
        <f t="shared" si="62"/>
        <v>0</v>
      </c>
      <c r="CQ217" s="511">
        <f t="shared" si="62"/>
        <v>0</v>
      </c>
      <c r="CR217" s="511">
        <f t="shared" si="62"/>
        <v>0</v>
      </c>
      <c r="CS217" s="511">
        <f t="shared" si="62"/>
        <v>0</v>
      </c>
      <c r="CT217" s="511">
        <f t="shared" si="62"/>
        <v>0</v>
      </c>
      <c r="CU217" s="511">
        <f t="shared" si="316"/>
        <v>0</v>
      </c>
      <c r="CV217" s="511">
        <f t="shared" si="282"/>
        <v>0</v>
      </c>
      <c r="CW217" s="511">
        <f t="shared" si="282"/>
        <v>0</v>
      </c>
      <c r="CX217" s="511">
        <f t="shared" si="282"/>
        <v>0</v>
      </c>
      <c r="CY217" s="511">
        <f t="shared" si="282"/>
        <v>0</v>
      </c>
      <c r="CZ217" s="511">
        <f t="shared" si="282"/>
        <v>0</v>
      </c>
      <c r="DA217" s="511">
        <f t="shared" si="353"/>
        <v>0</v>
      </c>
      <c r="DB217" s="511">
        <f t="shared" si="283"/>
        <v>0</v>
      </c>
      <c r="DC217" s="511">
        <f t="shared" si="283"/>
        <v>0</v>
      </c>
      <c r="DD217" s="511">
        <f t="shared" si="283"/>
        <v>0</v>
      </c>
      <c r="DE217" s="511">
        <f t="shared" si="283"/>
        <v>0</v>
      </c>
      <c r="DF217" s="511">
        <f t="shared" si="275"/>
        <v>0</v>
      </c>
      <c r="DG217" s="511">
        <f t="shared" si="63"/>
        <v>0</v>
      </c>
      <c r="DH217" s="511">
        <f t="shared" si="63"/>
        <v>0</v>
      </c>
      <c r="DI217" s="511">
        <f t="shared" si="63"/>
        <v>0</v>
      </c>
      <c r="DJ217" s="511">
        <f t="shared" si="63"/>
        <v>0</v>
      </c>
      <c r="DL217" s="530">
        <f>IF(EXACT(A217,LCI!A59),LCI!J59,-1*10^6)</f>
        <v>0</v>
      </c>
      <c r="DM217" s="530">
        <f t="shared" si="64"/>
        <v>0</v>
      </c>
      <c r="DN217" s="530">
        <f t="shared" si="65"/>
        <v>0</v>
      </c>
      <c r="DO217" s="530">
        <f t="shared" si="66"/>
        <v>0</v>
      </c>
      <c r="DP217" s="530">
        <f t="shared" si="67"/>
        <v>0</v>
      </c>
      <c r="DQ217" s="530">
        <f t="shared" si="68"/>
        <v>0</v>
      </c>
      <c r="DR217" s="530">
        <f t="shared" si="69"/>
        <v>0</v>
      </c>
      <c r="DS217" s="530">
        <f t="shared" si="70"/>
        <v>0</v>
      </c>
      <c r="DT217" s="530">
        <f t="shared" si="71"/>
        <v>0</v>
      </c>
      <c r="DU217" s="530">
        <f t="shared" si="72"/>
        <v>0</v>
      </c>
      <c r="DV217" s="530">
        <f t="shared" si="73"/>
        <v>0</v>
      </c>
      <c r="DW217" s="530">
        <f t="shared" si="74"/>
        <v>0</v>
      </c>
      <c r="DX217" s="530">
        <f t="shared" si="75"/>
        <v>0</v>
      </c>
      <c r="DY217" s="530">
        <f t="shared" si="76"/>
        <v>0</v>
      </c>
      <c r="DZ217" s="530">
        <f t="shared" si="77"/>
        <v>0</v>
      </c>
      <c r="EA217" s="530">
        <f t="shared" si="78"/>
        <v>0</v>
      </c>
      <c r="EB217" s="530">
        <f t="shared" si="79"/>
        <v>0</v>
      </c>
      <c r="EC217" s="530">
        <f t="shared" si="80"/>
        <v>0</v>
      </c>
      <c r="ED217" s="530">
        <f t="shared" si="81"/>
        <v>0</v>
      </c>
      <c r="EE217" s="530">
        <f t="shared" si="82"/>
        <v>0</v>
      </c>
      <c r="EF217" s="530">
        <f t="shared" si="83"/>
        <v>0</v>
      </c>
      <c r="EG217" s="530">
        <f t="shared" si="84"/>
        <v>0</v>
      </c>
      <c r="EI217" s="535">
        <f>IF(EXACT(A217,LCI!A59),LCI!K59,-1*10^6)</f>
        <v>0</v>
      </c>
      <c r="EJ217" s="531">
        <f t="shared" si="85"/>
        <v>0</v>
      </c>
      <c r="EK217" s="536">
        <f t="shared" si="86"/>
        <v>0</v>
      </c>
      <c r="EL217" s="531">
        <f t="shared" si="87"/>
        <v>0</v>
      </c>
      <c r="EM217" s="531">
        <f t="shared" si="88"/>
        <v>0</v>
      </c>
      <c r="EN217" s="531">
        <f t="shared" si="89"/>
        <v>0</v>
      </c>
      <c r="EO217" s="531">
        <f t="shared" si="90"/>
        <v>0</v>
      </c>
      <c r="EP217" s="531">
        <f t="shared" si="91"/>
        <v>0</v>
      </c>
      <c r="EQ217" s="531">
        <f t="shared" si="92"/>
        <v>0</v>
      </c>
      <c r="ER217" s="531">
        <f t="shared" si="93"/>
        <v>0</v>
      </c>
      <c r="ES217" s="531">
        <f t="shared" si="94"/>
        <v>0</v>
      </c>
      <c r="ET217" s="531">
        <f t="shared" si="95"/>
        <v>0</v>
      </c>
      <c r="EU217" s="531">
        <f t="shared" si="96"/>
        <v>0</v>
      </c>
      <c r="EV217" s="531">
        <f t="shared" si="97"/>
        <v>0</v>
      </c>
      <c r="EW217" s="531">
        <f t="shared" si="98"/>
        <v>0</v>
      </c>
      <c r="EX217" s="531">
        <f t="shared" si="99"/>
        <v>0</v>
      </c>
      <c r="EY217" s="531">
        <f t="shared" si="100"/>
        <v>0</v>
      </c>
      <c r="EZ217" s="531">
        <f t="shared" si="101"/>
        <v>0</v>
      </c>
      <c r="FA217" s="531">
        <f t="shared" si="102"/>
        <v>0</v>
      </c>
      <c r="FB217" s="531">
        <f t="shared" si="103"/>
        <v>0</v>
      </c>
      <c r="FC217" s="531">
        <f t="shared" si="104"/>
        <v>0</v>
      </c>
      <c r="FD217" s="531">
        <f t="shared" si="105"/>
        <v>0</v>
      </c>
      <c r="FF217" s="532">
        <f>IF(EXACT(A217,LCI!A59),LCI!L59,-1*10^6)</f>
        <v>0</v>
      </c>
      <c r="FG217" s="532">
        <f t="shared" si="106"/>
        <v>0</v>
      </c>
      <c r="FH217" s="532">
        <f t="shared" si="107"/>
        <v>0</v>
      </c>
      <c r="FI217" s="532">
        <f t="shared" si="108"/>
        <v>0</v>
      </c>
      <c r="FJ217" s="532">
        <f t="shared" si="109"/>
        <v>0</v>
      </c>
      <c r="FK217" s="532">
        <f t="shared" si="110"/>
        <v>0</v>
      </c>
      <c r="FL217" s="532">
        <f t="shared" si="111"/>
        <v>0</v>
      </c>
      <c r="FM217" s="532">
        <f t="shared" si="112"/>
        <v>0</v>
      </c>
      <c r="FN217" s="532">
        <f t="shared" si="113"/>
        <v>0</v>
      </c>
      <c r="FO217" s="532">
        <f t="shared" si="114"/>
        <v>0</v>
      </c>
      <c r="FP217" s="532">
        <f t="shared" si="115"/>
        <v>0</v>
      </c>
      <c r="FQ217" s="532">
        <f t="shared" si="116"/>
        <v>0</v>
      </c>
      <c r="FR217" s="532">
        <f t="shared" si="117"/>
        <v>0</v>
      </c>
      <c r="FS217" s="532">
        <f t="shared" si="118"/>
        <v>0</v>
      </c>
      <c r="FT217" s="532">
        <f t="shared" si="119"/>
        <v>0</v>
      </c>
      <c r="FU217" s="532">
        <f t="shared" si="120"/>
        <v>0</v>
      </c>
      <c r="FV217" s="532">
        <f t="shared" si="121"/>
        <v>0</v>
      </c>
      <c r="FW217" s="532">
        <f t="shared" si="122"/>
        <v>0</v>
      </c>
      <c r="FX217" s="532">
        <f t="shared" si="123"/>
        <v>0</v>
      </c>
      <c r="FY217" s="532">
        <f t="shared" si="124"/>
        <v>0</v>
      </c>
      <c r="FZ217" s="532">
        <f t="shared" si="125"/>
        <v>0</v>
      </c>
      <c r="GA217" s="532">
        <f t="shared" si="126"/>
        <v>0</v>
      </c>
      <c r="GC217" s="533">
        <f>IF(EXACT(A217,LCI!A59),LCI!M59,-1*10^6)</f>
        <v>0</v>
      </c>
      <c r="GD217" s="533">
        <f t="shared" si="127"/>
        <v>0</v>
      </c>
      <c r="GE217" s="533">
        <f t="shared" si="128"/>
        <v>0</v>
      </c>
      <c r="GF217" s="533">
        <f t="shared" si="129"/>
        <v>0</v>
      </c>
      <c r="GG217" s="533">
        <f t="shared" si="130"/>
        <v>0</v>
      </c>
      <c r="GH217" s="533">
        <f t="shared" si="131"/>
        <v>0</v>
      </c>
      <c r="GI217" s="533">
        <f t="shared" si="132"/>
        <v>0</v>
      </c>
      <c r="GJ217" s="533">
        <f t="shared" si="133"/>
        <v>0</v>
      </c>
      <c r="GK217" s="533">
        <f t="shared" si="134"/>
        <v>0</v>
      </c>
      <c r="GL217" s="533">
        <f t="shared" si="135"/>
        <v>0</v>
      </c>
      <c r="GM217" s="533">
        <f t="shared" si="136"/>
        <v>0</v>
      </c>
      <c r="GN217" s="533">
        <f t="shared" si="137"/>
        <v>0</v>
      </c>
      <c r="GO217" s="533">
        <f t="shared" si="138"/>
        <v>0</v>
      </c>
      <c r="GP217" s="533">
        <f t="shared" si="139"/>
        <v>0</v>
      </c>
      <c r="GQ217" s="533">
        <f t="shared" si="140"/>
        <v>0</v>
      </c>
      <c r="GR217" s="533">
        <f t="shared" si="141"/>
        <v>0</v>
      </c>
      <c r="GS217" s="533">
        <f t="shared" si="142"/>
        <v>0</v>
      </c>
      <c r="GT217" s="533">
        <f t="shared" si="143"/>
        <v>0</v>
      </c>
      <c r="GU217" s="533">
        <f t="shared" si="144"/>
        <v>0</v>
      </c>
      <c r="GV217" s="533">
        <f t="shared" si="145"/>
        <v>0</v>
      </c>
      <c r="GW217" s="533">
        <f t="shared" si="146"/>
        <v>0</v>
      </c>
      <c r="GX217" s="533">
        <f t="shared" si="147"/>
        <v>0</v>
      </c>
      <c r="GZ217" s="511">
        <f>IF(EXACT(A217,LCI!A59),LCI!N59,-1*10^6)</f>
        <v>0</v>
      </c>
      <c r="HA217" s="511">
        <f t="shared" si="148"/>
        <v>0</v>
      </c>
      <c r="HB217" s="511">
        <f t="shared" si="149"/>
        <v>0</v>
      </c>
      <c r="HC217" s="511">
        <f t="shared" si="150"/>
        <v>0</v>
      </c>
      <c r="HD217" s="511">
        <f t="shared" si="151"/>
        <v>0</v>
      </c>
      <c r="HE217" s="511">
        <f t="shared" si="152"/>
        <v>0</v>
      </c>
      <c r="HF217" s="511">
        <f t="shared" si="153"/>
        <v>0</v>
      </c>
      <c r="HG217" s="511">
        <f t="shared" si="154"/>
        <v>0</v>
      </c>
      <c r="HH217" s="511">
        <f t="shared" si="155"/>
        <v>0</v>
      </c>
      <c r="HI217" s="511">
        <f t="shared" si="156"/>
        <v>0</v>
      </c>
      <c r="HJ217" s="511">
        <f t="shared" si="157"/>
        <v>0</v>
      </c>
      <c r="HK217" s="511">
        <f t="shared" si="158"/>
        <v>0</v>
      </c>
      <c r="HL217" s="511">
        <f t="shared" si="159"/>
        <v>0</v>
      </c>
      <c r="HM217" s="511">
        <f t="shared" si="160"/>
        <v>0</v>
      </c>
      <c r="HN217" s="511">
        <f t="shared" si="161"/>
        <v>0</v>
      </c>
      <c r="HO217" s="511">
        <f t="shared" si="162"/>
        <v>0</v>
      </c>
      <c r="HP217" s="511">
        <f t="shared" si="163"/>
        <v>0</v>
      </c>
      <c r="HQ217" s="511">
        <f t="shared" si="164"/>
        <v>0</v>
      </c>
      <c r="HR217" s="511">
        <f t="shared" si="165"/>
        <v>0</v>
      </c>
      <c r="HS217" s="511">
        <f t="shared" si="166"/>
        <v>0</v>
      </c>
      <c r="HT217" s="511">
        <f t="shared" si="167"/>
        <v>0</v>
      </c>
      <c r="HU217" s="511">
        <f t="shared" si="168"/>
        <v>0</v>
      </c>
      <c r="HW217" s="534">
        <f>IF(EXACT(A217,LCI!A59),LCI!O59,-1*10^6)</f>
        <v>0</v>
      </c>
      <c r="HX217" s="534">
        <f t="shared" si="169"/>
        <v>0</v>
      </c>
      <c r="HY217" s="534">
        <f t="shared" si="170"/>
        <v>0</v>
      </c>
      <c r="HZ217" s="534">
        <f t="shared" si="171"/>
        <v>0</v>
      </c>
      <c r="IA217" s="534">
        <f t="shared" si="172"/>
        <v>0</v>
      </c>
      <c r="IB217" s="534">
        <f t="shared" si="173"/>
        <v>0</v>
      </c>
      <c r="IC217" s="534">
        <f t="shared" si="174"/>
        <v>0</v>
      </c>
      <c r="ID217" s="534">
        <f t="shared" si="175"/>
        <v>0</v>
      </c>
      <c r="IE217" s="534">
        <f t="shared" si="176"/>
        <v>0</v>
      </c>
      <c r="IF217" s="534">
        <f t="shared" si="177"/>
        <v>0</v>
      </c>
      <c r="IG217" s="534">
        <f t="shared" si="178"/>
        <v>0</v>
      </c>
      <c r="IH217" s="534">
        <f t="shared" si="179"/>
        <v>0</v>
      </c>
      <c r="II217" s="534">
        <f t="shared" si="180"/>
        <v>0</v>
      </c>
      <c r="IJ217" s="534">
        <f t="shared" si="181"/>
        <v>0</v>
      </c>
      <c r="IK217" s="534">
        <f t="shared" si="182"/>
        <v>0</v>
      </c>
      <c r="IL217" s="534">
        <f t="shared" si="183"/>
        <v>0</v>
      </c>
      <c r="IM217" s="534">
        <f t="shared" si="184"/>
        <v>0</v>
      </c>
      <c r="IN217" s="534">
        <f t="shared" si="185"/>
        <v>0</v>
      </c>
      <c r="IO217" s="534">
        <f t="shared" si="186"/>
        <v>0</v>
      </c>
      <c r="IP217" s="534">
        <f t="shared" si="187"/>
        <v>0</v>
      </c>
      <c r="IQ217" s="534">
        <f t="shared" si="188"/>
        <v>0</v>
      </c>
      <c r="IR217" s="534">
        <f t="shared" si="189"/>
        <v>0</v>
      </c>
      <c r="IT217" s="531">
        <f>IF(EXACT(A217,LCI!A59),LCI!P59,-1*10^6)</f>
        <v>0</v>
      </c>
      <c r="IU217" s="531">
        <f t="shared" si="190"/>
        <v>0</v>
      </c>
      <c r="IV217" s="531">
        <f t="shared" si="191"/>
        <v>0</v>
      </c>
      <c r="IW217" s="531">
        <f t="shared" si="192"/>
        <v>0</v>
      </c>
      <c r="IX217" s="531">
        <f t="shared" si="193"/>
        <v>0</v>
      </c>
      <c r="IY217" s="531">
        <f t="shared" si="194"/>
        <v>0</v>
      </c>
      <c r="IZ217" s="531">
        <f t="shared" si="195"/>
        <v>0</v>
      </c>
      <c r="JA217" s="531">
        <f t="shared" si="196"/>
        <v>0</v>
      </c>
      <c r="JB217" s="531">
        <f t="shared" si="197"/>
        <v>0</v>
      </c>
      <c r="JC217" s="531">
        <f t="shared" si="198"/>
        <v>0</v>
      </c>
      <c r="JD217" s="531">
        <f t="shared" si="199"/>
        <v>0</v>
      </c>
      <c r="JE217" s="531">
        <f t="shared" si="200"/>
        <v>0</v>
      </c>
      <c r="JF217" s="531">
        <f t="shared" si="201"/>
        <v>0</v>
      </c>
      <c r="JG217" s="531">
        <f t="shared" si="202"/>
        <v>0</v>
      </c>
      <c r="JH217" s="531">
        <f t="shared" si="203"/>
        <v>0</v>
      </c>
      <c r="JI217" s="531">
        <f t="shared" si="204"/>
        <v>0</v>
      </c>
      <c r="JJ217" s="531">
        <f t="shared" si="205"/>
        <v>0</v>
      </c>
      <c r="JK217" s="531">
        <f t="shared" si="206"/>
        <v>0</v>
      </c>
      <c r="JL217" s="531">
        <f t="shared" si="207"/>
        <v>0</v>
      </c>
      <c r="JM217" s="531">
        <f t="shared" si="208"/>
        <v>0</v>
      </c>
      <c r="JN217" s="531">
        <f t="shared" si="209"/>
        <v>0</v>
      </c>
      <c r="JO217" s="531">
        <f t="shared" si="210"/>
        <v>0</v>
      </c>
      <c r="JQ217" s="532">
        <f>IF(EXACT(A217,LCI!A59),LCI!Q59,-1*10^6)</f>
        <v>0</v>
      </c>
      <c r="JR217" s="532">
        <f t="shared" si="211"/>
        <v>0</v>
      </c>
      <c r="JS217" s="532">
        <f t="shared" si="212"/>
        <v>0</v>
      </c>
      <c r="JT217" s="532">
        <f t="shared" si="213"/>
        <v>0</v>
      </c>
      <c r="JU217" s="532">
        <f t="shared" si="214"/>
        <v>0</v>
      </c>
      <c r="JV217" s="532">
        <f t="shared" si="215"/>
        <v>0</v>
      </c>
      <c r="JW217" s="532">
        <f t="shared" si="216"/>
        <v>0</v>
      </c>
      <c r="JX217" s="532">
        <f t="shared" si="217"/>
        <v>0</v>
      </c>
      <c r="JY217" s="532">
        <f t="shared" si="218"/>
        <v>0</v>
      </c>
      <c r="JZ217" s="532">
        <f t="shared" si="219"/>
        <v>0</v>
      </c>
      <c r="KA217" s="532">
        <f t="shared" si="220"/>
        <v>0</v>
      </c>
      <c r="KB217" s="532">
        <f t="shared" si="221"/>
        <v>0</v>
      </c>
      <c r="KC217" s="532">
        <f t="shared" si="222"/>
        <v>0</v>
      </c>
      <c r="KD217" s="532">
        <f t="shared" si="223"/>
        <v>0</v>
      </c>
      <c r="KE217" s="532">
        <f t="shared" si="224"/>
        <v>0</v>
      </c>
      <c r="KF217" s="532">
        <f t="shared" si="225"/>
        <v>0</v>
      </c>
      <c r="KG217" s="532">
        <f t="shared" si="226"/>
        <v>0</v>
      </c>
      <c r="KH217" s="532">
        <f t="shared" si="227"/>
        <v>0</v>
      </c>
      <c r="KI217" s="532">
        <f t="shared" si="228"/>
        <v>0</v>
      </c>
      <c r="KJ217" s="532">
        <f t="shared" si="229"/>
        <v>0</v>
      </c>
      <c r="KK217" s="532">
        <f t="shared" si="230"/>
        <v>0</v>
      </c>
      <c r="KL217" s="532">
        <f t="shared" si="231"/>
        <v>0</v>
      </c>
      <c r="KN217" s="533">
        <f>IF(EXACT(A217,LCI!A59),LCI!R59,-1*10^6)</f>
        <v>0</v>
      </c>
      <c r="KO217" s="533">
        <f t="shared" si="232"/>
        <v>0</v>
      </c>
      <c r="KP217" s="533">
        <f t="shared" si="233"/>
        <v>0</v>
      </c>
      <c r="KQ217" s="533">
        <f t="shared" si="234"/>
        <v>0</v>
      </c>
      <c r="KR217" s="533">
        <f t="shared" si="235"/>
        <v>0</v>
      </c>
      <c r="KS217" s="533">
        <f t="shared" si="236"/>
        <v>0</v>
      </c>
      <c r="KT217" s="533">
        <f t="shared" si="237"/>
        <v>0</v>
      </c>
      <c r="KU217" s="533">
        <f t="shared" si="238"/>
        <v>0</v>
      </c>
      <c r="KV217" s="533">
        <f t="shared" si="239"/>
        <v>0</v>
      </c>
      <c r="KW217" s="533">
        <f t="shared" si="240"/>
        <v>0</v>
      </c>
      <c r="KX217" s="533">
        <f t="shared" si="241"/>
        <v>0</v>
      </c>
      <c r="KY217" s="533">
        <f t="shared" si="242"/>
        <v>0</v>
      </c>
      <c r="KZ217" s="533">
        <f t="shared" si="243"/>
        <v>0</v>
      </c>
      <c r="LA217" s="533">
        <f t="shared" si="244"/>
        <v>0</v>
      </c>
      <c r="LB217" s="533">
        <f t="shared" si="245"/>
        <v>0</v>
      </c>
      <c r="LC217" s="533">
        <f t="shared" si="246"/>
        <v>0</v>
      </c>
      <c r="LD217" s="533">
        <f t="shared" si="247"/>
        <v>0</v>
      </c>
      <c r="LE217" s="533">
        <f t="shared" si="248"/>
        <v>0</v>
      </c>
      <c r="LF217" s="533">
        <f t="shared" si="249"/>
        <v>0</v>
      </c>
      <c r="LG217" s="533">
        <f t="shared" si="250"/>
        <v>0</v>
      </c>
      <c r="LH217" s="533">
        <f t="shared" si="251"/>
        <v>0</v>
      </c>
      <c r="LI217" s="533">
        <f t="shared" si="252"/>
        <v>0</v>
      </c>
    </row>
    <row r="218" spans="1:321" x14ac:dyDescent="0.25">
      <c r="A218" s="14" t="str">
        <f>LCI!A60</f>
        <v>Hydrogen (kg/yr)</v>
      </c>
      <c r="B218" s="42">
        <f>B90</f>
        <v>0</v>
      </c>
      <c r="C218" s="42">
        <f t="shared" ref="C218:P218" si="364">C90</f>
        <v>2681.8959648000009</v>
      </c>
      <c r="D218" s="42">
        <f t="shared" si="364"/>
        <v>0</v>
      </c>
      <c r="E218" s="42">
        <f t="shared" si="364"/>
        <v>0</v>
      </c>
      <c r="F218" s="42">
        <f t="shared" si="364"/>
        <v>0</v>
      </c>
      <c r="G218" s="42">
        <f t="shared" si="364"/>
        <v>0</v>
      </c>
      <c r="H218" s="42">
        <f t="shared" si="364"/>
        <v>0</v>
      </c>
      <c r="I218" s="42">
        <f t="shared" si="364"/>
        <v>0</v>
      </c>
      <c r="J218" s="42">
        <f t="shared" si="364"/>
        <v>0</v>
      </c>
      <c r="K218" s="42">
        <f t="shared" si="364"/>
        <v>0</v>
      </c>
      <c r="L218" s="42">
        <f t="shared" si="364"/>
        <v>0</v>
      </c>
      <c r="M218" s="42">
        <f t="shared" si="364"/>
        <v>39801.05990772642</v>
      </c>
      <c r="N218" s="42">
        <f t="shared" si="364"/>
        <v>98563.140004999994</v>
      </c>
      <c r="O218" s="257">
        <f t="shared" si="364"/>
        <v>0</v>
      </c>
      <c r="P218" s="251">
        <f t="shared" si="364"/>
        <v>0</v>
      </c>
      <c r="Q218" s="251"/>
      <c r="R218" s="251"/>
      <c r="S218" s="251"/>
      <c r="T218" s="268"/>
      <c r="U218" s="251"/>
      <c r="V218" s="251"/>
      <c r="X218" s="45">
        <f>IF(EXACT(A218,LCI!A60),LCI!G60,-1*10^6)</f>
        <v>3.2160000000000002</v>
      </c>
      <c r="Y218" s="47">
        <f t="shared" ref="Y218:Y220" si="365">B218*$X218</f>
        <v>0</v>
      </c>
      <c r="Z218" s="47">
        <f t="shared" ref="Z218:Z220" si="366">C218*$X218</f>
        <v>8624.9774227968028</v>
      </c>
      <c r="AA218" s="47">
        <f t="shared" ref="AA218:AA220" si="367">D218*$X218</f>
        <v>0</v>
      </c>
      <c r="AB218" s="47">
        <f t="shared" si="327"/>
        <v>0</v>
      </c>
      <c r="AC218" s="47">
        <f t="shared" si="328"/>
        <v>0</v>
      </c>
      <c r="AD218" s="47">
        <f t="shared" si="334"/>
        <v>0</v>
      </c>
      <c r="AE218" s="47">
        <f t="shared" si="335"/>
        <v>0</v>
      </c>
      <c r="AF218" s="47">
        <f t="shared" si="336"/>
        <v>0</v>
      </c>
      <c r="AG218" s="47">
        <f t="shared" si="337"/>
        <v>0</v>
      </c>
      <c r="AH218" s="47">
        <f t="shared" si="338"/>
        <v>0</v>
      </c>
      <c r="AI218" s="47">
        <f t="shared" si="339"/>
        <v>0</v>
      </c>
      <c r="AJ218" s="47">
        <f t="shared" si="288"/>
        <v>128000.20866324817</v>
      </c>
      <c r="AK218" s="47">
        <f t="shared" ref="AK218:AL220" si="368">N218*$X218</f>
        <v>316979.05825608002</v>
      </c>
      <c r="AL218" s="47">
        <f t="shared" si="368"/>
        <v>0</v>
      </c>
      <c r="AM218" s="260">
        <f t="shared" ref="AM218:AM220" si="369">P218*$X218</f>
        <v>0</v>
      </c>
      <c r="AN218" s="260">
        <f t="shared" si="53"/>
        <v>0</v>
      </c>
      <c r="AO218" s="260">
        <f t="shared" si="54"/>
        <v>0</v>
      </c>
      <c r="AP218" s="260">
        <f t="shared" si="55"/>
        <v>0</v>
      </c>
      <c r="AQ218" s="260">
        <f t="shared" si="56"/>
        <v>0</v>
      </c>
      <c r="AR218" s="260">
        <f t="shared" si="57"/>
        <v>0</v>
      </c>
      <c r="AS218" s="260">
        <f t="shared" si="58"/>
        <v>0</v>
      </c>
      <c r="AU218" s="41">
        <f>IF(EXACT(A218,LCI!A60),LCI!H60,-1*10^6)</f>
        <v>1940</v>
      </c>
      <c r="AV218" s="71">
        <f t="shared" si="9"/>
        <v>0</v>
      </c>
      <c r="AW218" s="71">
        <f t="shared" si="10"/>
        <v>5202878.1717120018</v>
      </c>
      <c r="AX218" s="71">
        <f t="shared" si="11"/>
        <v>0</v>
      </c>
      <c r="AY218" s="71">
        <f t="shared" si="12"/>
        <v>0</v>
      </c>
      <c r="AZ218" s="71">
        <f t="shared" si="13"/>
        <v>0</v>
      </c>
      <c r="BA218" s="71">
        <f t="shared" si="341"/>
        <v>0</v>
      </c>
      <c r="BB218" s="71">
        <f t="shared" si="342"/>
        <v>0</v>
      </c>
      <c r="BC218" s="71">
        <f t="shared" si="343"/>
        <v>0</v>
      </c>
      <c r="BD218" s="520">
        <f t="shared" si="344"/>
        <v>0</v>
      </c>
      <c r="BE218" s="521">
        <f t="shared" si="345"/>
        <v>0</v>
      </c>
      <c r="BF218" s="71">
        <f t="shared" si="346"/>
        <v>0</v>
      </c>
      <c r="BG218" s="521">
        <f t="shared" si="278"/>
        <v>77214056.220989257</v>
      </c>
      <c r="BH218" s="529">
        <f t="shared" si="263"/>
        <v>191212491.60969999</v>
      </c>
      <c r="BI218" s="71">
        <f t="shared" si="254"/>
        <v>0</v>
      </c>
      <c r="BJ218" s="71">
        <f t="shared" si="255"/>
        <v>0</v>
      </c>
      <c r="BK218" s="71">
        <f t="shared" si="256"/>
        <v>0</v>
      </c>
      <c r="BL218" s="71">
        <f t="shared" si="257"/>
        <v>0</v>
      </c>
      <c r="BM218" s="71">
        <f t="shared" si="258"/>
        <v>0</v>
      </c>
      <c r="BN218" s="71">
        <f t="shared" si="259"/>
        <v>0</v>
      </c>
      <c r="BO218" s="71">
        <f t="shared" si="260"/>
        <v>0</v>
      </c>
      <c r="BP218" s="71">
        <f t="shared" si="261"/>
        <v>0</v>
      </c>
      <c r="BR218" s="507">
        <f>IF(EXACT(A218,LCI!A60),LCI!I60,-1*10^6)</f>
        <v>8.1269999999999995E-2</v>
      </c>
      <c r="BS218" s="507">
        <f t="shared" si="59"/>
        <v>0</v>
      </c>
      <c r="BT218" s="507">
        <f t="shared" si="60"/>
        <v>217.95768505929607</v>
      </c>
      <c r="BU218" s="507">
        <f t="shared" si="60"/>
        <v>0</v>
      </c>
      <c r="BV218" s="507">
        <f t="shared" si="60"/>
        <v>0</v>
      </c>
      <c r="BW218" s="507">
        <f t="shared" si="60"/>
        <v>0</v>
      </c>
      <c r="BX218" s="507">
        <f t="shared" si="60"/>
        <v>0</v>
      </c>
      <c r="BY218" s="507">
        <f t="shared" si="315"/>
        <v>0</v>
      </c>
      <c r="BZ218" s="507">
        <f t="shared" si="280"/>
        <v>0</v>
      </c>
      <c r="CA218" s="507">
        <f t="shared" si="280"/>
        <v>0</v>
      </c>
      <c r="CB218" s="507">
        <f t="shared" si="280"/>
        <v>0</v>
      </c>
      <c r="CC218" s="507">
        <f t="shared" si="280"/>
        <v>0</v>
      </c>
      <c r="CD218" s="507">
        <f t="shared" si="280"/>
        <v>3234.6321387009261</v>
      </c>
      <c r="CE218" s="507">
        <f t="shared" si="352"/>
        <v>8010.2263882063489</v>
      </c>
      <c r="CF218" s="507">
        <f t="shared" si="281"/>
        <v>0</v>
      </c>
      <c r="CG218" s="507">
        <f t="shared" si="281"/>
        <v>0</v>
      </c>
      <c r="CH218" s="507">
        <f t="shared" si="281"/>
        <v>0</v>
      </c>
      <c r="CI218" s="507">
        <f t="shared" si="281"/>
        <v>0</v>
      </c>
      <c r="CJ218" s="507">
        <f t="shared" si="276"/>
        <v>0</v>
      </c>
      <c r="CK218" s="507">
        <f t="shared" si="61"/>
        <v>0</v>
      </c>
      <c r="CL218" s="507">
        <f t="shared" si="61"/>
        <v>0</v>
      </c>
      <c r="CM218" s="507">
        <f t="shared" si="61"/>
        <v>0</v>
      </c>
      <c r="CO218" s="511">
        <f>IF(EXACT(A218,LCI!A60),LCI!F60,-1*10^6)</f>
        <v>79.8</v>
      </c>
      <c r="CP218" s="511">
        <f t="shared" si="62"/>
        <v>0</v>
      </c>
      <c r="CQ218" s="511">
        <f t="shared" si="62"/>
        <v>214015.29799104008</v>
      </c>
      <c r="CR218" s="511">
        <f t="shared" si="62"/>
        <v>0</v>
      </c>
      <c r="CS218" s="511">
        <f t="shared" si="62"/>
        <v>0</v>
      </c>
      <c r="CT218" s="511">
        <f t="shared" si="62"/>
        <v>0</v>
      </c>
      <c r="CU218" s="511">
        <f t="shared" si="316"/>
        <v>0</v>
      </c>
      <c r="CV218" s="511">
        <f t="shared" si="282"/>
        <v>0</v>
      </c>
      <c r="CW218" s="511">
        <f t="shared" si="282"/>
        <v>0</v>
      </c>
      <c r="CX218" s="511">
        <f t="shared" si="282"/>
        <v>0</v>
      </c>
      <c r="CY218" s="511">
        <f t="shared" si="282"/>
        <v>0</v>
      </c>
      <c r="CZ218" s="511">
        <f t="shared" si="282"/>
        <v>0</v>
      </c>
      <c r="DA218" s="511">
        <f t="shared" si="353"/>
        <v>3176124.5806365684</v>
      </c>
      <c r="DB218" s="517">
        <f t="shared" si="283"/>
        <v>7865338.5723989988</v>
      </c>
      <c r="DC218" s="511">
        <f t="shared" si="283"/>
        <v>0</v>
      </c>
      <c r="DD218" s="511">
        <f t="shared" si="283"/>
        <v>0</v>
      </c>
      <c r="DE218" s="511">
        <f t="shared" si="283"/>
        <v>0</v>
      </c>
      <c r="DF218" s="511">
        <f t="shared" si="275"/>
        <v>0</v>
      </c>
      <c r="DG218" s="511">
        <f t="shared" si="63"/>
        <v>0</v>
      </c>
      <c r="DH218" s="511">
        <f t="shared" si="63"/>
        <v>0</v>
      </c>
      <c r="DI218" s="511">
        <f t="shared" si="63"/>
        <v>0</v>
      </c>
      <c r="DJ218" s="511">
        <f t="shared" si="63"/>
        <v>0</v>
      </c>
      <c r="DL218" s="530">
        <f>IF(EXACT(A218,LCI!A60),LCI!J60,-1*10^6)</f>
        <v>3.5400000000000002E-3</v>
      </c>
      <c r="DM218" s="530">
        <f t="shared" si="64"/>
        <v>0</v>
      </c>
      <c r="DN218" s="530">
        <f t="shared" si="65"/>
        <v>9.4939117153920041</v>
      </c>
      <c r="DO218" s="530">
        <f t="shared" si="66"/>
        <v>0</v>
      </c>
      <c r="DP218" s="530">
        <f t="shared" si="67"/>
        <v>0</v>
      </c>
      <c r="DQ218" s="530">
        <f t="shared" si="68"/>
        <v>0</v>
      </c>
      <c r="DR218" s="530">
        <f t="shared" si="69"/>
        <v>0</v>
      </c>
      <c r="DS218" s="530">
        <f t="shared" si="70"/>
        <v>0</v>
      </c>
      <c r="DT218" s="530">
        <f t="shared" si="71"/>
        <v>0</v>
      </c>
      <c r="DU218" s="530">
        <f t="shared" si="72"/>
        <v>0</v>
      </c>
      <c r="DV218" s="530">
        <f t="shared" si="73"/>
        <v>0</v>
      </c>
      <c r="DW218" s="530">
        <f t="shared" si="74"/>
        <v>0</v>
      </c>
      <c r="DX218" s="530">
        <f t="shared" si="75"/>
        <v>140.89575207335153</v>
      </c>
      <c r="DY218" s="530">
        <f t="shared" si="76"/>
        <v>348.9135156177</v>
      </c>
      <c r="DZ218" s="530">
        <f t="shared" si="77"/>
        <v>0</v>
      </c>
      <c r="EA218" s="530">
        <f t="shared" si="78"/>
        <v>0</v>
      </c>
      <c r="EB218" s="530">
        <f t="shared" si="79"/>
        <v>0</v>
      </c>
      <c r="EC218" s="530">
        <f t="shared" si="80"/>
        <v>0</v>
      </c>
      <c r="ED218" s="530">
        <f t="shared" si="81"/>
        <v>0</v>
      </c>
      <c r="EE218" s="530">
        <f t="shared" si="82"/>
        <v>0</v>
      </c>
      <c r="EF218" s="530">
        <f t="shared" si="83"/>
        <v>0</v>
      </c>
      <c r="EG218" s="530">
        <f t="shared" si="84"/>
        <v>0</v>
      </c>
      <c r="EI218" s="535">
        <f>IF(EXACT(A218,LCI!A60),LCI!K60,-1*10^6)</f>
        <v>0.52520999999999995</v>
      </c>
      <c r="EJ218" s="531">
        <f t="shared" si="85"/>
        <v>0</v>
      </c>
      <c r="EK218" s="536">
        <f t="shared" si="86"/>
        <v>1408.5585796726084</v>
      </c>
      <c r="EL218" s="531">
        <f t="shared" si="87"/>
        <v>0</v>
      </c>
      <c r="EM218" s="531">
        <f t="shared" si="88"/>
        <v>0</v>
      </c>
      <c r="EN218" s="531">
        <f t="shared" si="89"/>
        <v>0</v>
      </c>
      <c r="EO218" s="531">
        <f t="shared" si="90"/>
        <v>0</v>
      </c>
      <c r="EP218" s="531">
        <f t="shared" si="91"/>
        <v>0</v>
      </c>
      <c r="EQ218" s="531">
        <f t="shared" si="92"/>
        <v>0</v>
      </c>
      <c r="ER218" s="531">
        <f t="shared" si="93"/>
        <v>0</v>
      </c>
      <c r="ES218" s="531">
        <f t="shared" si="94"/>
        <v>0</v>
      </c>
      <c r="ET218" s="531">
        <f t="shared" si="95"/>
        <v>0</v>
      </c>
      <c r="EU218" s="531">
        <f t="shared" si="96"/>
        <v>20903.914674136991</v>
      </c>
      <c r="EV218" s="531">
        <f t="shared" si="97"/>
        <v>51766.346762026042</v>
      </c>
      <c r="EW218" s="531">
        <f t="shared" si="98"/>
        <v>0</v>
      </c>
      <c r="EX218" s="531">
        <f t="shared" si="99"/>
        <v>0</v>
      </c>
      <c r="EY218" s="531">
        <f t="shared" si="100"/>
        <v>0</v>
      </c>
      <c r="EZ218" s="531">
        <f t="shared" si="101"/>
        <v>0</v>
      </c>
      <c r="FA218" s="531">
        <f t="shared" si="102"/>
        <v>0</v>
      </c>
      <c r="FB218" s="531">
        <f t="shared" si="103"/>
        <v>0</v>
      </c>
      <c r="FC218" s="531">
        <f t="shared" si="104"/>
        <v>0</v>
      </c>
      <c r="FD218" s="531">
        <f t="shared" si="105"/>
        <v>0</v>
      </c>
      <c r="FF218" s="532">
        <f>IF(EXACT(A218,LCI!A60),LCI!L60,-1*10^6)</f>
        <v>2.5000000000000001E-4</v>
      </c>
      <c r="FG218" s="532">
        <f t="shared" si="106"/>
        <v>0</v>
      </c>
      <c r="FH218" s="532">
        <f t="shared" si="107"/>
        <v>0.67047399120000029</v>
      </c>
      <c r="FI218" s="532">
        <f t="shared" si="108"/>
        <v>0</v>
      </c>
      <c r="FJ218" s="532">
        <f t="shared" si="109"/>
        <v>0</v>
      </c>
      <c r="FK218" s="532">
        <f t="shared" si="110"/>
        <v>0</v>
      </c>
      <c r="FL218" s="532">
        <f t="shared" si="111"/>
        <v>0</v>
      </c>
      <c r="FM218" s="532">
        <f t="shared" si="112"/>
        <v>0</v>
      </c>
      <c r="FN218" s="532">
        <f t="shared" si="113"/>
        <v>0</v>
      </c>
      <c r="FO218" s="532">
        <f t="shared" si="114"/>
        <v>0</v>
      </c>
      <c r="FP218" s="532">
        <f t="shared" si="115"/>
        <v>0</v>
      </c>
      <c r="FQ218" s="532">
        <f t="shared" si="116"/>
        <v>0</v>
      </c>
      <c r="FR218" s="532">
        <f t="shared" si="117"/>
        <v>9.9502649769316047</v>
      </c>
      <c r="FS218" s="532">
        <f t="shared" si="118"/>
        <v>24.640785001249998</v>
      </c>
      <c r="FT218" s="532">
        <f t="shared" si="119"/>
        <v>0</v>
      </c>
      <c r="FU218" s="532">
        <f t="shared" si="120"/>
        <v>0</v>
      </c>
      <c r="FV218" s="532">
        <f t="shared" si="121"/>
        <v>0</v>
      </c>
      <c r="FW218" s="532">
        <f t="shared" si="122"/>
        <v>0</v>
      </c>
      <c r="FX218" s="532">
        <f t="shared" si="123"/>
        <v>0</v>
      </c>
      <c r="FY218" s="532">
        <f t="shared" si="124"/>
        <v>0</v>
      </c>
      <c r="FZ218" s="532">
        <f t="shared" si="125"/>
        <v>0</v>
      </c>
      <c r="GA218" s="532">
        <f t="shared" si="126"/>
        <v>0</v>
      </c>
      <c r="GC218" s="533">
        <f>IF(EXACT(A218,LCI!A60),LCI!M60,-1*10^6)</f>
        <v>2.8200000000000001E-8</v>
      </c>
      <c r="GD218" s="533">
        <f t="shared" si="127"/>
        <v>0</v>
      </c>
      <c r="GE218" s="533">
        <f t="shared" si="128"/>
        <v>7.5629466207360034E-5</v>
      </c>
      <c r="GF218" s="533">
        <f t="shared" si="129"/>
        <v>0</v>
      </c>
      <c r="GG218" s="533">
        <f t="shared" si="130"/>
        <v>0</v>
      </c>
      <c r="GH218" s="533">
        <f t="shared" si="131"/>
        <v>0</v>
      </c>
      <c r="GI218" s="533">
        <f t="shared" si="132"/>
        <v>0</v>
      </c>
      <c r="GJ218" s="533">
        <f t="shared" si="133"/>
        <v>0</v>
      </c>
      <c r="GK218" s="533">
        <f t="shared" si="134"/>
        <v>0</v>
      </c>
      <c r="GL218" s="533">
        <f t="shared" si="135"/>
        <v>0</v>
      </c>
      <c r="GM218" s="533">
        <f t="shared" si="136"/>
        <v>0</v>
      </c>
      <c r="GN218" s="533">
        <f t="shared" si="137"/>
        <v>0</v>
      </c>
      <c r="GO218" s="533">
        <f t="shared" si="138"/>
        <v>1.1223898893978851E-3</v>
      </c>
      <c r="GP218" s="533">
        <f t="shared" si="139"/>
        <v>2.779480548141E-3</v>
      </c>
      <c r="GQ218" s="533">
        <f t="shared" si="140"/>
        <v>0</v>
      </c>
      <c r="GR218" s="533">
        <f t="shared" si="141"/>
        <v>0</v>
      </c>
      <c r="GS218" s="533">
        <f t="shared" si="142"/>
        <v>0</v>
      </c>
      <c r="GT218" s="533">
        <f t="shared" si="143"/>
        <v>0</v>
      </c>
      <c r="GU218" s="533">
        <f t="shared" si="144"/>
        <v>0</v>
      </c>
      <c r="GV218" s="533">
        <f t="shared" si="145"/>
        <v>0</v>
      </c>
      <c r="GW218" s="533">
        <f t="shared" si="146"/>
        <v>0</v>
      </c>
      <c r="GX218" s="533">
        <f t="shared" si="147"/>
        <v>0</v>
      </c>
      <c r="GZ218" s="511">
        <f>IF(EXACT(A218,LCI!A60),LCI!N60,-1*10^6)</f>
        <v>1.0999999999999999E-8</v>
      </c>
      <c r="HA218" s="511">
        <f t="shared" si="148"/>
        <v>0</v>
      </c>
      <c r="HB218" s="511">
        <f t="shared" si="149"/>
        <v>2.9500855612800007E-5</v>
      </c>
      <c r="HC218" s="511">
        <f t="shared" si="150"/>
        <v>0</v>
      </c>
      <c r="HD218" s="511">
        <f t="shared" si="151"/>
        <v>0</v>
      </c>
      <c r="HE218" s="511">
        <f t="shared" si="152"/>
        <v>0</v>
      </c>
      <c r="HF218" s="511">
        <f t="shared" si="153"/>
        <v>0</v>
      </c>
      <c r="HG218" s="511">
        <f t="shared" si="154"/>
        <v>0</v>
      </c>
      <c r="HH218" s="511">
        <f t="shared" si="155"/>
        <v>0</v>
      </c>
      <c r="HI218" s="511">
        <f t="shared" si="156"/>
        <v>0</v>
      </c>
      <c r="HJ218" s="511">
        <f t="shared" si="157"/>
        <v>0</v>
      </c>
      <c r="HK218" s="511">
        <f t="shared" si="158"/>
        <v>0</v>
      </c>
      <c r="HL218" s="511">
        <f t="shared" si="159"/>
        <v>4.3781165898499057E-4</v>
      </c>
      <c r="HM218" s="511">
        <f t="shared" si="160"/>
        <v>1.0841945400549998E-3</v>
      </c>
      <c r="HN218" s="511">
        <f t="shared" si="161"/>
        <v>0</v>
      </c>
      <c r="HO218" s="511">
        <f t="shared" si="162"/>
        <v>0</v>
      </c>
      <c r="HP218" s="511">
        <f t="shared" si="163"/>
        <v>0</v>
      </c>
      <c r="HQ218" s="511">
        <f t="shared" si="164"/>
        <v>0</v>
      </c>
      <c r="HR218" s="511">
        <f t="shared" si="165"/>
        <v>0</v>
      </c>
      <c r="HS218" s="511">
        <f t="shared" si="166"/>
        <v>0</v>
      </c>
      <c r="HT218" s="511">
        <f t="shared" si="167"/>
        <v>0</v>
      </c>
      <c r="HU218" s="511">
        <f t="shared" si="168"/>
        <v>0</v>
      </c>
      <c r="HW218" s="534">
        <f>IF(EXACT(A218,LCI!A60),LCI!O60,-1*10^6)</f>
        <v>4.19E-10</v>
      </c>
      <c r="HX218" s="534">
        <f t="shared" si="169"/>
        <v>0</v>
      </c>
      <c r="HY218" s="534">
        <f t="shared" si="170"/>
        <v>1.1237144092512003E-6</v>
      </c>
      <c r="HZ218" s="534">
        <f t="shared" si="171"/>
        <v>0</v>
      </c>
      <c r="IA218" s="534">
        <f t="shared" si="172"/>
        <v>0</v>
      </c>
      <c r="IB218" s="534">
        <f t="shared" si="173"/>
        <v>0</v>
      </c>
      <c r="IC218" s="534">
        <f t="shared" si="174"/>
        <v>0</v>
      </c>
      <c r="ID218" s="534">
        <f t="shared" si="175"/>
        <v>0</v>
      </c>
      <c r="IE218" s="534">
        <f t="shared" si="176"/>
        <v>0</v>
      </c>
      <c r="IF218" s="534">
        <f t="shared" si="177"/>
        <v>0</v>
      </c>
      <c r="IG218" s="534">
        <f t="shared" si="178"/>
        <v>0</v>
      </c>
      <c r="IH218" s="534">
        <f t="shared" si="179"/>
        <v>0</v>
      </c>
      <c r="II218" s="534">
        <f t="shared" si="180"/>
        <v>1.6676644101337371E-5</v>
      </c>
      <c r="IJ218" s="534">
        <f t="shared" si="181"/>
        <v>4.1297955662094999E-5</v>
      </c>
      <c r="IK218" s="534">
        <f t="shared" si="182"/>
        <v>0</v>
      </c>
      <c r="IL218" s="534">
        <f t="shared" si="183"/>
        <v>0</v>
      </c>
      <c r="IM218" s="534">
        <f t="shared" si="184"/>
        <v>0</v>
      </c>
      <c r="IN218" s="534">
        <f t="shared" si="185"/>
        <v>0</v>
      </c>
      <c r="IO218" s="534">
        <f t="shared" si="186"/>
        <v>0</v>
      </c>
      <c r="IP218" s="534">
        <f t="shared" si="187"/>
        <v>0</v>
      </c>
      <c r="IQ218" s="534">
        <f t="shared" si="188"/>
        <v>0</v>
      </c>
      <c r="IR218" s="534">
        <f t="shared" si="189"/>
        <v>0</v>
      </c>
      <c r="IT218" s="531">
        <f>IF(EXACT(A218,LCI!A60),LCI!P60,-1*10^6)</f>
        <v>5.2999999999999999E-2</v>
      </c>
      <c r="IU218" s="531">
        <f t="shared" si="190"/>
        <v>0</v>
      </c>
      <c r="IV218" s="531">
        <f t="shared" si="191"/>
        <v>142.14048613440005</v>
      </c>
      <c r="IW218" s="531">
        <f t="shared" si="192"/>
        <v>0</v>
      </c>
      <c r="IX218" s="531">
        <f t="shared" si="193"/>
        <v>0</v>
      </c>
      <c r="IY218" s="531">
        <f t="shared" si="194"/>
        <v>0</v>
      </c>
      <c r="IZ218" s="531">
        <f t="shared" si="195"/>
        <v>0</v>
      </c>
      <c r="JA218" s="531">
        <f t="shared" si="196"/>
        <v>0</v>
      </c>
      <c r="JB218" s="531">
        <f t="shared" si="197"/>
        <v>0</v>
      </c>
      <c r="JC218" s="531">
        <f t="shared" si="198"/>
        <v>0</v>
      </c>
      <c r="JD218" s="531">
        <f t="shared" si="199"/>
        <v>0</v>
      </c>
      <c r="JE218" s="531">
        <f t="shared" si="200"/>
        <v>0</v>
      </c>
      <c r="JF218" s="531">
        <f t="shared" si="201"/>
        <v>2109.4561751095002</v>
      </c>
      <c r="JG218" s="531">
        <f t="shared" si="202"/>
        <v>5223.8464202649993</v>
      </c>
      <c r="JH218" s="531">
        <f t="shared" si="203"/>
        <v>0</v>
      </c>
      <c r="JI218" s="531">
        <f t="shared" si="204"/>
        <v>0</v>
      </c>
      <c r="JJ218" s="531">
        <f t="shared" si="205"/>
        <v>0</v>
      </c>
      <c r="JK218" s="531">
        <f t="shared" si="206"/>
        <v>0</v>
      </c>
      <c r="JL218" s="531">
        <f t="shared" si="207"/>
        <v>0</v>
      </c>
      <c r="JM218" s="531">
        <f t="shared" si="208"/>
        <v>0</v>
      </c>
      <c r="JN218" s="531">
        <f t="shared" si="209"/>
        <v>0</v>
      </c>
      <c r="JO218" s="531">
        <f t="shared" si="210"/>
        <v>0</v>
      </c>
      <c r="JQ218" s="532">
        <f>IF(EXACT(A218,LCI!A60),LCI!Q60,-1*10^6)</f>
        <v>9.48</v>
      </c>
      <c r="JR218" s="532">
        <f t="shared" si="211"/>
        <v>0</v>
      </c>
      <c r="JS218" s="532">
        <f t="shared" si="212"/>
        <v>25424.373746304009</v>
      </c>
      <c r="JT218" s="532">
        <f t="shared" si="213"/>
        <v>0</v>
      </c>
      <c r="JU218" s="532">
        <f t="shared" si="214"/>
        <v>0</v>
      </c>
      <c r="JV218" s="532">
        <f t="shared" si="215"/>
        <v>0</v>
      </c>
      <c r="JW218" s="532">
        <f t="shared" si="216"/>
        <v>0</v>
      </c>
      <c r="JX218" s="532">
        <f t="shared" si="217"/>
        <v>0</v>
      </c>
      <c r="JY218" s="532">
        <f t="shared" si="218"/>
        <v>0</v>
      </c>
      <c r="JZ218" s="532">
        <f t="shared" si="219"/>
        <v>0</v>
      </c>
      <c r="KA218" s="532">
        <f t="shared" si="220"/>
        <v>0</v>
      </c>
      <c r="KB218" s="532">
        <f t="shared" si="221"/>
        <v>0</v>
      </c>
      <c r="KC218" s="532">
        <f t="shared" si="222"/>
        <v>377314.04792524647</v>
      </c>
      <c r="KD218" s="532">
        <f t="shared" si="223"/>
        <v>934378.56724739994</v>
      </c>
      <c r="KE218" s="532">
        <f t="shared" si="224"/>
        <v>0</v>
      </c>
      <c r="KF218" s="532">
        <f t="shared" si="225"/>
        <v>0</v>
      </c>
      <c r="KG218" s="532">
        <f t="shared" si="226"/>
        <v>0</v>
      </c>
      <c r="KH218" s="532">
        <f t="shared" si="227"/>
        <v>0</v>
      </c>
      <c r="KI218" s="532">
        <f t="shared" si="228"/>
        <v>0</v>
      </c>
      <c r="KJ218" s="532">
        <f t="shared" si="229"/>
        <v>0</v>
      </c>
      <c r="KK218" s="532">
        <f t="shared" si="230"/>
        <v>0</v>
      </c>
      <c r="KL218" s="532">
        <f t="shared" si="231"/>
        <v>0</v>
      </c>
      <c r="KN218" s="533">
        <f>IF(EXACT(A218,LCI!A60),LCI!R60,-1*10^6)</f>
        <v>2.5000000000000001E-4</v>
      </c>
      <c r="KO218" s="533">
        <f t="shared" si="232"/>
        <v>0</v>
      </c>
      <c r="KP218" s="533">
        <f t="shared" si="233"/>
        <v>0.67047399120000029</v>
      </c>
      <c r="KQ218" s="533">
        <f t="shared" si="234"/>
        <v>0</v>
      </c>
      <c r="KR218" s="533">
        <f t="shared" si="235"/>
        <v>0</v>
      </c>
      <c r="KS218" s="533">
        <f t="shared" si="236"/>
        <v>0</v>
      </c>
      <c r="KT218" s="533">
        <f t="shared" si="237"/>
        <v>0</v>
      </c>
      <c r="KU218" s="533">
        <f t="shared" si="238"/>
        <v>0</v>
      </c>
      <c r="KV218" s="533">
        <f t="shared" si="239"/>
        <v>0</v>
      </c>
      <c r="KW218" s="533">
        <f t="shared" si="240"/>
        <v>0</v>
      </c>
      <c r="KX218" s="533">
        <f t="shared" si="241"/>
        <v>0</v>
      </c>
      <c r="KY218" s="533">
        <f t="shared" si="242"/>
        <v>0</v>
      </c>
      <c r="KZ218" s="533">
        <f t="shared" si="243"/>
        <v>9.9502649769316047</v>
      </c>
      <c r="LA218" s="533">
        <f t="shared" si="244"/>
        <v>24.640785001249998</v>
      </c>
      <c r="LB218" s="533">
        <f t="shared" si="245"/>
        <v>0</v>
      </c>
      <c r="LC218" s="533">
        <f t="shared" si="246"/>
        <v>0</v>
      </c>
      <c r="LD218" s="533">
        <f t="shared" si="247"/>
        <v>0</v>
      </c>
      <c r="LE218" s="533">
        <f t="shared" si="248"/>
        <v>0</v>
      </c>
      <c r="LF218" s="533">
        <f t="shared" si="249"/>
        <v>0</v>
      </c>
      <c r="LG218" s="533">
        <f t="shared" si="250"/>
        <v>0</v>
      </c>
      <c r="LH218" s="533">
        <f t="shared" si="251"/>
        <v>0</v>
      </c>
      <c r="LI218" s="533">
        <f t="shared" si="252"/>
        <v>0</v>
      </c>
    </row>
    <row r="219" spans="1:321" x14ac:dyDescent="0.25">
      <c r="A219" s="14" t="str">
        <f>LCI!A61</f>
        <v>Natural Gas (kg/yr)</v>
      </c>
      <c r="B219" s="42">
        <f>B39+B71+B91</f>
        <v>6919.818051188965</v>
      </c>
      <c r="C219" s="42">
        <f>C39+C71+C91</f>
        <v>15507.703654862755</v>
      </c>
      <c r="D219" s="42">
        <f>D39+D71+D91</f>
        <v>856</v>
      </c>
      <c r="E219" s="42">
        <f>E39+E71+E91</f>
        <v>856</v>
      </c>
      <c r="F219" s="42">
        <f t="shared" ref="F219:I219" si="370">F39+F71+F91</f>
        <v>856</v>
      </c>
      <c r="G219" s="42">
        <f t="shared" si="370"/>
        <v>0</v>
      </c>
      <c r="H219" s="42">
        <f t="shared" si="370"/>
        <v>0</v>
      </c>
      <c r="I219" s="42">
        <f t="shared" si="370"/>
        <v>0</v>
      </c>
      <c r="J219" s="42">
        <f t="shared" ref="J219:P219" si="371">J39+J71+J91</f>
        <v>0</v>
      </c>
      <c r="K219" s="42">
        <f t="shared" si="371"/>
        <v>0</v>
      </c>
      <c r="L219" s="42">
        <f t="shared" si="371"/>
        <v>0</v>
      </c>
      <c r="M219" s="42">
        <f t="shared" si="371"/>
        <v>233996.59410071204</v>
      </c>
      <c r="N219" s="42">
        <f t="shared" si="371"/>
        <v>394008.68524268561</v>
      </c>
      <c r="O219" s="257">
        <f t="shared" si="371"/>
        <v>0</v>
      </c>
      <c r="P219" s="251">
        <f t="shared" si="371"/>
        <v>0</v>
      </c>
      <c r="Q219" s="251"/>
      <c r="R219" s="251"/>
      <c r="S219" s="251"/>
      <c r="T219" s="268"/>
      <c r="U219" s="251"/>
      <c r="V219" s="251"/>
      <c r="X219" s="45">
        <f>IF(EXACT(A219,LCI!A61),LCI!G61,-1*10^6)</f>
        <v>0.25</v>
      </c>
      <c r="Y219" s="47">
        <f t="shared" si="365"/>
        <v>1729.9545127972413</v>
      </c>
      <c r="Z219" s="47">
        <f t="shared" si="366"/>
        <v>3876.9259137156887</v>
      </c>
      <c r="AA219" s="47">
        <f t="shared" si="367"/>
        <v>214</v>
      </c>
      <c r="AB219" s="47">
        <f t="shared" si="327"/>
        <v>214</v>
      </c>
      <c r="AC219" s="47">
        <f t="shared" si="328"/>
        <v>214</v>
      </c>
      <c r="AD219" s="47">
        <f t="shared" si="334"/>
        <v>0</v>
      </c>
      <c r="AE219" s="47">
        <f t="shared" si="335"/>
        <v>0</v>
      </c>
      <c r="AF219" s="47">
        <f t="shared" si="336"/>
        <v>0</v>
      </c>
      <c r="AG219" s="47">
        <f t="shared" si="337"/>
        <v>0</v>
      </c>
      <c r="AH219" s="47">
        <f t="shared" si="338"/>
        <v>0</v>
      </c>
      <c r="AI219" s="47">
        <f t="shared" si="339"/>
        <v>0</v>
      </c>
      <c r="AJ219" s="47">
        <f t="shared" si="288"/>
        <v>58499.14852517801</v>
      </c>
      <c r="AK219" s="47">
        <f t="shared" si="368"/>
        <v>98502.171310671401</v>
      </c>
      <c r="AL219" s="262">
        <f t="shared" ref="AL219:AL220" si="372">O219*$X219</f>
        <v>0</v>
      </c>
      <c r="AM219" s="260">
        <f t="shared" si="369"/>
        <v>0</v>
      </c>
      <c r="AN219" s="260">
        <f t="shared" si="53"/>
        <v>0</v>
      </c>
      <c r="AO219" s="260">
        <f t="shared" si="54"/>
        <v>0</v>
      </c>
      <c r="AP219" s="260">
        <f t="shared" si="55"/>
        <v>0</v>
      </c>
      <c r="AQ219" s="260">
        <f t="shared" si="56"/>
        <v>0</v>
      </c>
      <c r="AR219" s="260">
        <f t="shared" si="57"/>
        <v>0</v>
      </c>
      <c r="AS219" s="260">
        <f t="shared" si="58"/>
        <v>0</v>
      </c>
      <c r="AU219" s="41">
        <f>IF(EXACT(A219,LCI!A61),LCI!H61,-1*10^6)</f>
        <v>3500</v>
      </c>
      <c r="AV219" s="71">
        <f t="shared" si="9"/>
        <v>24219363.179161377</v>
      </c>
      <c r="AW219" s="71">
        <f t="shared" si="10"/>
        <v>54276962.792019643</v>
      </c>
      <c r="AX219" s="71">
        <f t="shared" si="11"/>
        <v>2996000</v>
      </c>
      <c r="AY219" s="71">
        <f t="shared" si="12"/>
        <v>2996000</v>
      </c>
      <c r="AZ219" s="71">
        <f t="shared" si="13"/>
        <v>2996000</v>
      </c>
      <c r="BA219" s="71">
        <f t="shared" si="341"/>
        <v>0</v>
      </c>
      <c r="BB219" s="71">
        <f t="shared" si="342"/>
        <v>0</v>
      </c>
      <c r="BC219" s="71">
        <f t="shared" si="343"/>
        <v>0</v>
      </c>
      <c r="BD219" s="520">
        <f t="shared" si="344"/>
        <v>0</v>
      </c>
      <c r="BE219" s="521">
        <f t="shared" si="345"/>
        <v>0</v>
      </c>
      <c r="BF219" s="71">
        <f t="shared" si="346"/>
        <v>0</v>
      </c>
      <c r="BG219" s="521">
        <f>M219*$AU219</f>
        <v>818988079.35249209</v>
      </c>
      <c r="BH219" s="529">
        <f t="shared" si="263"/>
        <v>1379030398.3493996</v>
      </c>
      <c r="BI219" s="71">
        <f t="shared" si="254"/>
        <v>0</v>
      </c>
      <c r="BJ219" s="71">
        <f t="shared" si="255"/>
        <v>0</v>
      </c>
      <c r="BK219" s="71">
        <f t="shared" si="256"/>
        <v>0</v>
      </c>
      <c r="BL219" s="71">
        <f t="shared" si="257"/>
        <v>0</v>
      </c>
      <c r="BM219" s="71">
        <f t="shared" si="258"/>
        <v>0</v>
      </c>
      <c r="BN219" s="71">
        <f t="shared" si="259"/>
        <v>0</v>
      </c>
      <c r="BO219" s="71">
        <f t="shared" si="260"/>
        <v>0</v>
      </c>
      <c r="BP219" s="71">
        <f t="shared" si="261"/>
        <v>0</v>
      </c>
      <c r="BR219" s="507">
        <f>IF(EXACT(A219,LCI!A61),LCI!I61,-1*10^6)</f>
        <v>0</v>
      </c>
      <c r="BS219" s="507">
        <f t="shared" si="59"/>
        <v>0</v>
      </c>
      <c r="BT219" s="507">
        <f t="shared" si="60"/>
        <v>0</v>
      </c>
      <c r="BU219" s="507">
        <f t="shared" si="60"/>
        <v>0</v>
      </c>
      <c r="BV219" s="507">
        <f t="shared" si="60"/>
        <v>0</v>
      </c>
      <c r="BW219" s="507">
        <f t="shared" si="60"/>
        <v>0</v>
      </c>
      <c r="BX219" s="507">
        <f t="shared" si="60"/>
        <v>0</v>
      </c>
      <c r="BY219" s="507">
        <f t="shared" si="315"/>
        <v>0</v>
      </c>
      <c r="BZ219" s="507">
        <f t="shared" si="280"/>
        <v>0</v>
      </c>
      <c r="CA219" s="507">
        <f t="shared" si="280"/>
        <v>0</v>
      </c>
      <c r="CB219" s="507">
        <f t="shared" si="280"/>
        <v>0</v>
      </c>
      <c r="CC219" s="507">
        <f t="shared" si="280"/>
        <v>0</v>
      </c>
      <c r="CD219" s="507">
        <f t="shared" si="280"/>
        <v>0</v>
      </c>
      <c r="CE219" s="507">
        <f t="shared" si="352"/>
        <v>0</v>
      </c>
      <c r="CF219" s="507">
        <f t="shared" si="281"/>
        <v>0</v>
      </c>
      <c r="CG219" s="507">
        <f t="shared" si="281"/>
        <v>0</v>
      </c>
      <c r="CH219" s="507">
        <f t="shared" si="281"/>
        <v>0</v>
      </c>
      <c r="CI219" s="507">
        <f t="shared" si="281"/>
        <v>0</v>
      </c>
      <c r="CJ219" s="507">
        <f t="shared" si="276"/>
        <v>0</v>
      </c>
      <c r="CK219" s="507">
        <f t="shared" si="61"/>
        <v>0</v>
      </c>
      <c r="CL219" s="507">
        <f t="shared" si="61"/>
        <v>0</v>
      </c>
      <c r="CM219" s="507">
        <f t="shared" si="61"/>
        <v>0</v>
      </c>
      <c r="CO219" s="511">
        <f>IF(EXACT(A219,LCI!A61),LCI!F61,-1*10^6)</f>
        <v>1.3</v>
      </c>
      <c r="CP219" s="511">
        <f t="shared" si="62"/>
        <v>8995.7634665456553</v>
      </c>
      <c r="CQ219" s="511">
        <f t="shared" si="62"/>
        <v>20160.014751321582</v>
      </c>
      <c r="CR219" s="511">
        <f t="shared" si="62"/>
        <v>1112.8</v>
      </c>
      <c r="CS219" s="511">
        <f t="shared" si="62"/>
        <v>1112.8</v>
      </c>
      <c r="CT219" s="511">
        <f t="shared" si="62"/>
        <v>1112.8</v>
      </c>
      <c r="CU219" s="511">
        <f t="shared" si="316"/>
        <v>0</v>
      </c>
      <c r="CV219" s="511">
        <f t="shared" si="282"/>
        <v>0</v>
      </c>
      <c r="CW219" s="511">
        <f t="shared" si="282"/>
        <v>0</v>
      </c>
      <c r="CX219" s="511">
        <f t="shared" si="282"/>
        <v>0</v>
      </c>
      <c r="CY219" s="511">
        <f t="shared" si="282"/>
        <v>0</v>
      </c>
      <c r="CZ219" s="511">
        <f t="shared" si="282"/>
        <v>0</v>
      </c>
      <c r="DA219" s="511">
        <f t="shared" si="353"/>
        <v>304195.57233092567</v>
      </c>
      <c r="DB219" s="517">
        <f t="shared" si="283"/>
        <v>512211.29081549129</v>
      </c>
      <c r="DC219" s="511">
        <f t="shared" si="283"/>
        <v>0</v>
      </c>
      <c r="DD219" s="511">
        <f t="shared" si="283"/>
        <v>0</v>
      </c>
      <c r="DE219" s="511">
        <f t="shared" si="283"/>
        <v>0</v>
      </c>
      <c r="DF219" s="511">
        <f t="shared" si="275"/>
        <v>0</v>
      </c>
      <c r="DG219" s="511">
        <f t="shared" si="63"/>
        <v>0</v>
      </c>
      <c r="DH219" s="511">
        <f t="shared" si="63"/>
        <v>0</v>
      </c>
      <c r="DI219" s="511">
        <f t="shared" si="63"/>
        <v>0</v>
      </c>
      <c r="DJ219" s="511">
        <f t="shared" si="63"/>
        <v>0</v>
      </c>
      <c r="DL219" s="530">
        <f>IF(EXACT(A219,LCI!A61),LCI!J61,-1*10^6)</f>
        <v>0</v>
      </c>
      <c r="DM219" s="530">
        <f t="shared" si="64"/>
        <v>0</v>
      </c>
      <c r="DN219" s="530">
        <f t="shared" si="65"/>
        <v>0</v>
      </c>
      <c r="DO219" s="530">
        <f t="shared" si="66"/>
        <v>0</v>
      </c>
      <c r="DP219" s="530">
        <f t="shared" si="67"/>
        <v>0</v>
      </c>
      <c r="DQ219" s="530">
        <f t="shared" si="68"/>
        <v>0</v>
      </c>
      <c r="DR219" s="530">
        <f t="shared" si="69"/>
        <v>0</v>
      </c>
      <c r="DS219" s="530">
        <f t="shared" si="70"/>
        <v>0</v>
      </c>
      <c r="DT219" s="530">
        <f t="shared" si="71"/>
        <v>0</v>
      </c>
      <c r="DU219" s="530">
        <f t="shared" si="72"/>
        <v>0</v>
      </c>
      <c r="DV219" s="530">
        <f t="shared" si="73"/>
        <v>0</v>
      </c>
      <c r="DW219" s="530">
        <f t="shared" si="74"/>
        <v>0</v>
      </c>
      <c r="DX219" s="530">
        <f t="shared" si="75"/>
        <v>0</v>
      </c>
      <c r="DY219" s="530">
        <f t="shared" si="76"/>
        <v>0</v>
      </c>
      <c r="DZ219" s="530">
        <f t="shared" si="77"/>
        <v>0</v>
      </c>
      <c r="EA219" s="530">
        <f t="shared" si="78"/>
        <v>0</v>
      </c>
      <c r="EB219" s="530">
        <f t="shared" si="79"/>
        <v>0</v>
      </c>
      <c r="EC219" s="530">
        <f t="shared" si="80"/>
        <v>0</v>
      </c>
      <c r="ED219" s="530">
        <f t="shared" si="81"/>
        <v>0</v>
      </c>
      <c r="EE219" s="530">
        <f t="shared" si="82"/>
        <v>0</v>
      </c>
      <c r="EF219" s="530">
        <f t="shared" si="83"/>
        <v>0</v>
      </c>
      <c r="EG219" s="530">
        <f t="shared" si="84"/>
        <v>0</v>
      </c>
      <c r="EI219" s="535">
        <f>IF(EXACT(A219,LCI!A61),LCI!K61,-1*10^6)</f>
        <v>0</v>
      </c>
      <c r="EJ219" s="531">
        <f t="shared" si="85"/>
        <v>0</v>
      </c>
      <c r="EK219" s="536">
        <f t="shared" si="86"/>
        <v>0</v>
      </c>
      <c r="EL219" s="531">
        <f t="shared" si="87"/>
        <v>0</v>
      </c>
      <c r="EM219" s="531">
        <f t="shared" si="88"/>
        <v>0</v>
      </c>
      <c r="EN219" s="531">
        <f t="shared" si="89"/>
        <v>0</v>
      </c>
      <c r="EO219" s="531">
        <f t="shared" si="90"/>
        <v>0</v>
      </c>
      <c r="EP219" s="531">
        <f t="shared" si="91"/>
        <v>0</v>
      </c>
      <c r="EQ219" s="531">
        <f t="shared" si="92"/>
        <v>0</v>
      </c>
      <c r="ER219" s="531">
        <f t="shared" si="93"/>
        <v>0</v>
      </c>
      <c r="ES219" s="531">
        <f t="shared" si="94"/>
        <v>0</v>
      </c>
      <c r="ET219" s="531">
        <f t="shared" si="95"/>
        <v>0</v>
      </c>
      <c r="EU219" s="531">
        <f t="shared" si="96"/>
        <v>0</v>
      </c>
      <c r="EV219" s="531">
        <f t="shared" si="97"/>
        <v>0</v>
      </c>
      <c r="EW219" s="531">
        <f t="shared" si="98"/>
        <v>0</v>
      </c>
      <c r="EX219" s="531">
        <f t="shared" si="99"/>
        <v>0</v>
      </c>
      <c r="EY219" s="531">
        <f t="shared" si="100"/>
        <v>0</v>
      </c>
      <c r="EZ219" s="531">
        <f t="shared" si="101"/>
        <v>0</v>
      </c>
      <c r="FA219" s="531">
        <f t="shared" si="102"/>
        <v>0</v>
      </c>
      <c r="FB219" s="531">
        <f t="shared" si="103"/>
        <v>0</v>
      </c>
      <c r="FC219" s="531">
        <f t="shared" si="104"/>
        <v>0</v>
      </c>
      <c r="FD219" s="531">
        <f t="shared" si="105"/>
        <v>0</v>
      </c>
      <c r="FF219" s="532">
        <f>IF(EXACT(A219,LCI!A61),LCI!L61,-1*10^6)</f>
        <v>0</v>
      </c>
      <c r="FG219" s="532">
        <f t="shared" si="106"/>
        <v>0</v>
      </c>
      <c r="FH219" s="532">
        <f t="shared" si="107"/>
        <v>0</v>
      </c>
      <c r="FI219" s="532">
        <f t="shared" si="108"/>
        <v>0</v>
      </c>
      <c r="FJ219" s="532">
        <f t="shared" si="109"/>
        <v>0</v>
      </c>
      <c r="FK219" s="532">
        <f t="shared" si="110"/>
        <v>0</v>
      </c>
      <c r="FL219" s="532">
        <f t="shared" si="111"/>
        <v>0</v>
      </c>
      <c r="FM219" s="532">
        <f t="shared" si="112"/>
        <v>0</v>
      </c>
      <c r="FN219" s="532">
        <f t="shared" si="113"/>
        <v>0</v>
      </c>
      <c r="FO219" s="532">
        <f t="shared" si="114"/>
        <v>0</v>
      </c>
      <c r="FP219" s="532">
        <f t="shared" si="115"/>
        <v>0</v>
      </c>
      <c r="FQ219" s="532">
        <f t="shared" si="116"/>
        <v>0</v>
      </c>
      <c r="FR219" s="532">
        <f t="shared" si="117"/>
        <v>0</v>
      </c>
      <c r="FS219" s="532">
        <f t="shared" si="118"/>
        <v>0</v>
      </c>
      <c r="FT219" s="532">
        <f t="shared" si="119"/>
        <v>0</v>
      </c>
      <c r="FU219" s="532">
        <f t="shared" si="120"/>
        <v>0</v>
      </c>
      <c r="FV219" s="532">
        <f t="shared" si="121"/>
        <v>0</v>
      </c>
      <c r="FW219" s="532">
        <f t="shared" si="122"/>
        <v>0</v>
      </c>
      <c r="FX219" s="532">
        <f t="shared" si="123"/>
        <v>0</v>
      </c>
      <c r="FY219" s="532">
        <f t="shared" si="124"/>
        <v>0</v>
      </c>
      <c r="FZ219" s="532">
        <f t="shared" si="125"/>
        <v>0</v>
      </c>
      <c r="GA219" s="532">
        <f t="shared" si="126"/>
        <v>0</v>
      </c>
      <c r="GC219" s="533">
        <f>IF(EXACT(A219,LCI!A61),LCI!M61,-1*10^6)</f>
        <v>0</v>
      </c>
      <c r="GD219" s="533">
        <f t="shared" si="127"/>
        <v>0</v>
      </c>
      <c r="GE219" s="533">
        <f t="shared" si="128"/>
        <v>0</v>
      </c>
      <c r="GF219" s="533">
        <f t="shared" si="129"/>
        <v>0</v>
      </c>
      <c r="GG219" s="533">
        <f t="shared" si="130"/>
        <v>0</v>
      </c>
      <c r="GH219" s="533">
        <f t="shared" si="131"/>
        <v>0</v>
      </c>
      <c r="GI219" s="533">
        <f t="shared" si="132"/>
        <v>0</v>
      </c>
      <c r="GJ219" s="533">
        <f t="shared" si="133"/>
        <v>0</v>
      </c>
      <c r="GK219" s="533">
        <f t="shared" si="134"/>
        <v>0</v>
      </c>
      <c r="GL219" s="533">
        <f t="shared" si="135"/>
        <v>0</v>
      </c>
      <c r="GM219" s="533">
        <f t="shared" si="136"/>
        <v>0</v>
      </c>
      <c r="GN219" s="533">
        <f t="shared" si="137"/>
        <v>0</v>
      </c>
      <c r="GO219" s="533">
        <f t="shared" si="138"/>
        <v>0</v>
      </c>
      <c r="GP219" s="533">
        <f t="shared" si="139"/>
        <v>0</v>
      </c>
      <c r="GQ219" s="533">
        <f t="shared" si="140"/>
        <v>0</v>
      </c>
      <c r="GR219" s="533">
        <f t="shared" si="141"/>
        <v>0</v>
      </c>
      <c r="GS219" s="533">
        <f t="shared" si="142"/>
        <v>0</v>
      </c>
      <c r="GT219" s="533">
        <f t="shared" si="143"/>
        <v>0</v>
      </c>
      <c r="GU219" s="533">
        <f t="shared" si="144"/>
        <v>0</v>
      </c>
      <c r="GV219" s="533">
        <f t="shared" si="145"/>
        <v>0</v>
      </c>
      <c r="GW219" s="533">
        <f t="shared" si="146"/>
        <v>0</v>
      </c>
      <c r="GX219" s="533">
        <f t="shared" si="147"/>
        <v>0</v>
      </c>
      <c r="GZ219" s="511">
        <f>IF(EXACT(A219,LCI!A61),LCI!N61,-1*10^6)</f>
        <v>0</v>
      </c>
      <c r="HA219" s="511">
        <f t="shared" si="148"/>
        <v>0</v>
      </c>
      <c r="HB219" s="511">
        <f t="shared" si="149"/>
        <v>0</v>
      </c>
      <c r="HC219" s="511">
        <f t="shared" si="150"/>
        <v>0</v>
      </c>
      <c r="HD219" s="511">
        <f t="shared" si="151"/>
        <v>0</v>
      </c>
      <c r="HE219" s="511">
        <f t="shared" si="152"/>
        <v>0</v>
      </c>
      <c r="HF219" s="511">
        <f t="shared" si="153"/>
        <v>0</v>
      </c>
      <c r="HG219" s="511">
        <f t="shared" si="154"/>
        <v>0</v>
      </c>
      <c r="HH219" s="511">
        <f t="shared" si="155"/>
        <v>0</v>
      </c>
      <c r="HI219" s="511">
        <f t="shared" si="156"/>
        <v>0</v>
      </c>
      <c r="HJ219" s="511">
        <f t="shared" si="157"/>
        <v>0</v>
      </c>
      <c r="HK219" s="511">
        <f t="shared" si="158"/>
        <v>0</v>
      </c>
      <c r="HL219" s="511">
        <f t="shared" si="159"/>
        <v>0</v>
      </c>
      <c r="HM219" s="511">
        <f t="shared" si="160"/>
        <v>0</v>
      </c>
      <c r="HN219" s="511">
        <f t="shared" si="161"/>
        <v>0</v>
      </c>
      <c r="HO219" s="511">
        <f t="shared" si="162"/>
        <v>0</v>
      </c>
      <c r="HP219" s="511">
        <f t="shared" si="163"/>
        <v>0</v>
      </c>
      <c r="HQ219" s="511">
        <f t="shared" si="164"/>
        <v>0</v>
      </c>
      <c r="HR219" s="511">
        <f t="shared" si="165"/>
        <v>0</v>
      </c>
      <c r="HS219" s="511">
        <f t="shared" si="166"/>
        <v>0</v>
      </c>
      <c r="HT219" s="511">
        <f t="shared" si="167"/>
        <v>0</v>
      </c>
      <c r="HU219" s="511">
        <f t="shared" si="168"/>
        <v>0</v>
      </c>
      <c r="HW219" s="534">
        <f>IF(EXACT(A219,LCI!A61),LCI!O61,-1*10^6)</f>
        <v>0</v>
      </c>
      <c r="HX219" s="534">
        <f t="shared" si="169"/>
        <v>0</v>
      </c>
      <c r="HY219" s="534">
        <f t="shared" si="170"/>
        <v>0</v>
      </c>
      <c r="HZ219" s="534">
        <f t="shared" si="171"/>
        <v>0</v>
      </c>
      <c r="IA219" s="534">
        <f t="shared" si="172"/>
        <v>0</v>
      </c>
      <c r="IB219" s="534">
        <f t="shared" si="173"/>
        <v>0</v>
      </c>
      <c r="IC219" s="534">
        <f t="shared" si="174"/>
        <v>0</v>
      </c>
      <c r="ID219" s="534">
        <f t="shared" si="175"/>
        <v>0</v>
      </c>
      <c r="IE219" s="534">
        <f t="shared" si="176"/>
        <v>0</v>
      </c>
      <c r="IF219" s="534">
        <f t="shared" si="177"/>
        <v>0</v>
      </c>
      <c r="IG219" s="534">
        <f t="shared" si="178"/>
        <v>0</v>
      </c>
      <c r="IH219" s="534">
        <f t="shared" si="179"/>
        <v>0</v>
      </c>
      <c r="II219" s="534">
        <f t="shared" si="180"/>
        <v>0</v>
      </c>
      <c r="IJ219" s="534">
        <f t="shared" si="181"/>
        <v>0</v>
      </c>
      <c r="IK219" s="534">
        <f t="shared" si="182"/>
        <v>0</v>
      </c>
      <c r="IL219" s="534">
        <f t="shared" si="183"/>
        <v>0</v>
      </c>
      <c r="IM219" s="534">
        <f t="shared" si="184"/>
        <v>0</v>
      </c>
      <c r="IN219" s="534">
        <f t="shared" si="185"/>
        <v>0</v>
      </c>
      <c r="IO219" s="534">
        <f t="shared" si="186"/>
        <v>0</v>
      </c>
      <c r="IP219" s="534">
        <f t="shared" si="187"/>
        <v>0</v>
      </c>
      <c r="IQ219" s="534">
        <f t="shared" si="188"/>
        <v>0</v>
      </c>
      <c r="IR219" s="534">
        <f t="shared" si="189"/>
        <v>0</v>
      </c>
      <c r="IT219" s="531">
        <f>IF(EXACT(A219,LCI!A61),LCI!P61,-1*10^6)</f>
        <v>0</v>
      </c>
      <c r="IU219" s="531">
        <f t="shared" si="190"/>
        <v>0</v>
      </c>
      <c r="IV219" s="531">
        <f t="shared" si="191"/>
        <v>0</v>
      </c>
      <c r="IW219" s="531">
        <f t="shared" si="192"/>
        <v>0</v>
      </c>
      <c r="IX219" s="531">
        <f t="shared" si="193"/>
        <v>0</v>
      </c>
      <c r="IY219" s="531">
        <f t="shared" si="194"/>
        <v>0</v>
      </c>
      <c r="IZ219" s="531">
        <f t="shared" si="195"/>
        <v>0</v>
      </c>
      <c r="JA219" s="531">
        <f t="shared" si="196"/>
        <v>0</v>
      </c>
      <c r="JB219" s="531">
        <f t="shared" si="197"/>
        <v>0</v>
      </c>
      <c r="JC219" s="531">
        <f t="shared" si="198"/>
        <v>0</v>
      </c>
      <c r="JD219" s="531">
        <f t="shared" si="199"/>
        <v>0</v>
      </c>
      <c r="JE219" s="531">
        <f t="shared" si="200"/>
        <v>0</v>
      </c>
      <c r="JF219" s="531">
        <f t="shared" si="201"/>
        <v>0</v>
      </c>
      <c r="JG219" s="531">
        <f t="shared" si="202"/>
        <v>0</v>
      </c>
      <c r="JH219" s="531">
        <f t="shared" si="203"/>
        <v>0</v>
      </c>
      <c r="JI219" s="531">
        <f t="shared" si="204"/>
        <v>0</v>
      </c>
      <c r="JJ219" s="531">
        <f t="shared" si="205"/>
        <v>0</v>
      </c>
      <c r="JK219" s="531">
        <f t="shared" si="206"/>
        <v>0</v>
      </c>
      <c r="JL219" s="531">
        <f t="shared" si="207"/>
        <v>0</v>
      </c>
      <c r="JM219" s="531">
        <f t="shared" si="208"/>
        <v>0</v>
      </c>
      <c r="JN219" s="531">
        <f t="shared" si="209"/>
        <v>0</v>
      </c>
      <c r="JO219" s="531">
        <f t="shared" si="210"/>
        <v>0</v>
      </c>
      <c r="JQ219" s="532">
        <f>IF(EXACT(A219,LCI!A61),LCI!Q61,-1*10^6)</f>
        <v>0</v>
      </c>
      <c r="JR219" s="532">
        <f t="shared" si="211"/>
        <v>0</v>
      </c>
      <c r="JS219" s="532">
        <f t="shared" si="212"/>
        <v>0</v>
      </c>
      <c r="JT219" s="532">
        <f t="shared" si="213"/>
        <v>0</v>
      </c>
      <c r="JU219" s="532">
        <f t="shared" si="214"/>
        <v>0</v>
      </c>
      <c r="JV219" s="532">
        <f t="shared" si="215"/>
        <v>0</v>
      </c>
      <c r="JW219" s="532">
        <f t="shared" si="216"/>
        <v>0</v>
      </c>
      <c r="JX219" s="532">
        <f t="shared" si="217"/>
        <v>0</v>
      </c>
      <c r="JY219" s="532">
        <f t="shared" si="218"/>
        <v>0</v>
      </c>
      <c r="JZ219" s="532">
        <f t="shared" si="219"/>
        <v>0</v>
      </c>
      <c r="KA219" s="532">
        <f t="shared" si="220"/>
        <v>0</v>
      </c>
      <c r="KB219" s="532">
        <f t="shared" si="221"/>
        <v>0</v>
      </c>
      <c r="KC219" s="532">
        <f t="shared" si="222"/>
        <v>0</v>
      </c>
      <c r="KD219" s="532">
        <f t="shared" si="223"/>
        <v>0</v>
      </c>
      <c r="KE219" s="532">
        <f t="shared" si="224"/>
        <v>0</v>
      </c>
      <c r="KF219" s="532">
        <f t="shared" si="225"/>
        <v>0</v>
      </c>
      <c r="KG219" s="532">
        <f t="shared" si="226"/>
        <v>0</v>
      </c>
      <c r="KH219" s="532">
        <f t="shared" si="227"/>
        <v>0</v>
      </c>
      <c r="KI219" s="532">
        <f t="shared" si="228"/>
        <v>0</v>
      </c>
      <c r="KJ219" s="532">
        <f t="shared" si="229"/>
        <v>0</v>
      </c>
      <c r="KK219" s="532">
        <f t="shared" si="230"/>
        <v>0</v>
      </c>
      <c r="KL219" s="532">
        <f t="shared" si="231"/>
        <v>0</v>
      </c>
      <c r="KN219" s="533">
        <f>IF(EXACT(A219,LCI!A61),LCI!R61,-1*10^6)</f>
        <v>0</v>
      </c>
      <c r="KO219" s="533">
        <f t="shared" si="232"/>
        <v>0</v>
      </c>
      <c r="KP219" s="533">
        <f t="shared" si="233"/>
        <v>0</v>
      </c>
      <c r="KQ219" s="533">
        <f t="shared" si="234"/>
        <v>0</v>
      </c>
      <c r="KR219" s="533">
        <f t="shared" si="235"/>
        <v>0</v>
      </c>
      <c r="KS219" s="533">
        <f t="shared" si="236"/>
        <v>0</v>
      </c>
      <c r="KT219" s="533">
        <f t="shared" si="237"/>
        <v>0</v>
      </c>
      <c r="KU219" s="533">
        <f t="shared" si="238"/>
        <v>0</v>
      </c>
      <c r="KV219" s="533">
        <f t="shared" si="239"/>
        <v>0</v>
      </c>
      <c r="KW219" s="533">
        <f t="shared" si="240"/>
        <v>0</v>
      </c>
      <c r="KX219" s="533">
        <f t="shared" si="241"/>
        <v>0</v>
      </c>
      <c r="KY219" s="533">
        <f t="shared" si="242"/>
        <v>0</v>
      </c>
      <c r="KZ219" s="533">
        <f t="shared" si="243"/>
        <v>0</v>
      </c>
      <c r="LA219" s="533">
        <f t="shared" si="244"/>
        <v>0</v>
      </c>
      <c r="LB219" s="533">
        <f t="shared" si="245"/>
        <v>0</v>
      </c>
      <c r="LC219" s="533">
        <f t="shared" si="246"/>
        <v>0</v>
      </c>
      <c r="LD219" s="533">
        <f t="shared" si="247"/>
        <v>0</v>
      </c>
      <c r="LE219" s="533">
        <f t="shared" si="248"/>
        <v>0</v>
      </c>
      <c r="LF219" s="533">
        <f t="shared" si="249"/>
        <v>0</v>
      </c>
      <c r="LG219" s="533">
        <f t="shared" si="250"/>
        <v>0</v>
      </c>
      <c r="LH219" s="533">
        <f t="shared" si="251"/>
        <v>0</v>
      </c>
      <c r="LI219" s="533">
        <f t="shared" si="252"/>
        <v>0</v>
      </c>
    </row>
    <row r="220" spans="1:321" x14ac:dyDescent="0.25">
      <c r="A220" s="14" t="str">
        <f>LCI!A62</f>
        <v>Propane, Input (kg/yr)</v>
      </c>
      <c r="B220" s="42">
        <f>B40+B73+B92</f>
        <v>0</v>
      </c>
      <c r="C220" s="42">
        <f t="shared" ref="C220:P220" si="373">C40+C73+C92</f>
        <v>0</v>
      </c>
      <c r="D220" s="42">
        <f t="shared" si="373"/>
        <v>0</v>
      </c>
      <c r="E220" s="42">
        <f t="shared" si="373"/>
        <v>0</v>
      </c>
      <c r="F220" s="42">
        <f t="shared" si="373"/>
        <v>0</v>
      </c>
      <c r="G220" s="42">
        <f t="shared" si="373"/>
        <v>0</v>
      </c>
      <c r="H220" s="42">
        <f t="shared" si="373"/>
        <v>0</v>
      </c>
      <c r="I220" s="42">
        <f t="shared" si="373"/>
        <v>0</v>
      </c>
      <c r="J220" s="42">
        <f t="shared" si="373"/>
        <v>27999.987499999999</v>
      </c>
      <c r="K220" s="42">
        <f t="shared" si="373"/>
        <v>21768.32</v>
      </c>
      <c r="L220" s="42">
        <f t="shared" si="373"/>
        <v>53449</v>
      </c>
      <c r="M220" s="42">
        <f t="shared" si="373"/>
        <v>0</v>
      </c>
      <c r="N220" s="42">
        <f t="shared" si="373"/>
        <v>0</v>
      </c>
      <c r="O220" s="42">
        <f t="shared" si="373"/>
        <v>24295</v>
      </c>
      <c r="P220" s="42">
        <f t="shared" si="373"/>
        <v>0</v>
      </c>
      <c r="Q220" s="251"/>
      <c r="R220" s="251"/>
      <c r="S220" s="251"/>
      <c r="T220" s="268"/>
      <c r="U220" s="251"/>
      <c r="V220" s="251"/>
      <c r="X220" s="45">
        <f>IF(EXACT(A220,LCI!A62),LCI!G62,-1*10^6)</f>
        <v>1.0718084892591391</v>
      </c>
      <c r="Y220" s="47">
        <f t="shared" si="365"/>
        <v>0</v>
      </c>
      <c r="Z220" s="47">
        <f t="shared" si="366"/>
        <v>0</v>
      </c>
      <c r="AA220" s="47">
        <f t="shared" si="367"/>
        <v>0</v>
      </c>
      <c r="AB220" s="47">
        <f t="shared" si="327"/>
        <v>0</v>
      </c>
      <c r="AC220" s="47">
        <f t="shared" si="328"/>
        <v>0</v>
      </c>
      <c r="AD220" s="47">
        <f t="shared" si="334"/>
        <v>0</v>
      </c>
      <c r="AE220" s="47">
        <f t="shared" si="335"/>
        <v>0</v>
      </c>
      <c r="AF220" s="47">
        <f t="shared" si="336"/>
        <v>0</v>
      </c>
      <c r="AG220" s="47">
        <f t="shared" si="337"/>
        <v>30010.624301649779</v>
      </c>
      <c r="AH220" s="47">
        <f t="shared" si="338"/>
        <v>23331.470172909503</v>
      </c>
      <c r="AI220" s="47">
        <f t="shared" si="339"/>
        <v>57287.091942411724</v>
      </c>
      <c r="AJ220" s="47">
        <f t="shared" si="288"/>
        <v>0</v>
      </c>
      <c r="AK220" s="47">
        <f t="shared" si="368"/>
        <v>0</v>
      </c>
      <c r="AL220" s="47">
        <f t="shared" si="372"/>
        <v>26039.587246550785</v>
      </c>
      <c r="AM220" s="47">
        <f t="shared" si="369"/>
        <v>0</v>
      </c>
      <c r="AN220" s="47">
        <f t="shared" si="53"/>
        <v>0</v>
      </c>
      <c r="AO220" s="47">
        <f t="shared" si="54"/>
        <v>0</v>
      </c>
      <c r="AP220" s="47">
        <f t="shared" si="55"/>
        <v>0</v>
      </c>
      <c r="AQ220" s="47">
        <f t="shared" si="56"/>
        <v>0</v>
      </c>
      <c r="AR220" s="47">
        <f t="shared" si="57"/>
        <v>0</v>
      </c>
      <c r="AS220" s="47">
        <f t="shared" si="58"/>
        <v>0</v>
      </c>
      <c r="AU220" s="41">
        <f>IF(EXACT(A220,LCI!A62),LCI!H62,-1*10^6)</f>
        <v>3715.0842459999999</v>
      </c>
      <c r="AV220" s="71">
        <f t="shared" si="9"/>
        <v>0</v>
      </c>
      <c r="AW220" s="71">
        <f t="shared" si="10"/>
        <v>0</v>
      </c>
      <c r="AX220" s="71">
        <f t="shared" si="11"/>
        <v>0</v>
      </c>
      <c r="AY220" s="71">
        <f t="shared" si="12"/>
        <v>0</v>
      </c>
      <c r="AZ220" s="71">
        <f t="shared" si="13"/>
        <v>0</v>
      </c>
      <c r="BA220" s="71">
        <f t="shared" si="341"/>
        <v>0</v>
      </c>
      <c r="BB220" s="71">
        <f t="shared" si="342"/>
        <v>0</v>
      </c>
      <c r="BC220" s="71">
        <f t="shared" si="343"/>
        <v>0</v>
      </c>
      <c r="BD220" s="71">
        <f t="shared" si="344"/>
        <v>104022312.44944692</v>
      </c>
      <c r="BE220" s="71">
        <f t="shared" si="345"/>
        <v>80871142.693886712</v>
      </c>
      <c r="BF220" s="71">
        <f t="shared" si="346"/>
        <v>198567537.864454</v>
      </c>
      <c r="BG220" s="71">
        <f t="shared" ref="BG220" si="374">M220*$AU220</f>
        <v>0</v>
      </c>
      <c r="BH220" s="71">
        <f t="shared" si="263"/>
        <v>0</v>
      </c>
      <c r="BI220" s="71">
        <f t="shared" si="254"/>
        <v>90257971.756569996</v>
      </c>
      <c r="BJ220" s="71">
        <f t="shared" si="255"/>
        <v>0</v>
      </c>
      <c r="BK220" s="71">
        <f t="shared" si="256"/>
        <v>0</v>
      </c>
      <c r="BL220" s="71">
        <f t="shared" si="257"/>
        <v>0</v>
      </c>
      <c r="BM220" s="71">
        <f t="shared" si="258"/>
        <v>0</v>
      </c>
      <c r="BN220" s="71">
        <f t="shared" si="259"/>
        <v>0</v>
      </c>
      <c r="BO220" s="71">
        <f t="shared" si="260"/>
        <v>0</v>
      </c>
      <c r="BP220" s="71">
        <f t="shared" si="261"/>
        <v>0</v>
      </c>
      <c r="BR220" s="507">
        <f>IF(EXACT(A220,LCI!A62),LCI!I62,-1*10^6)</f>
        <v>0</v>
      </c>
      <c r="BS220" s="507">
        <f t="shared" si="59"/>
        <v>0</v>
      </c>
      <c r="BT220" s="507">
        <f t="shared" ref="BT220" si="375">C220*$BR220</f>
        <v>0</v>
      </c>
      <c r="BU220" s="507">
        <f t="shared" ref="BU220" si="376">D220*$BR220</f>
        <v>0</v>
      </c>
      <c r="BV220" s="507">
        <f t="shared" ref="BV220" si="377">E220*$BR220</f>
        <v>0</v>
      </c>
      <c r="BW220" s="507">
        <f t="shared" ref="BW220" si="378">F220*$BR220</f>
        <v>0</v>
      </c>
      <c r="BX220" s="507">
        <f t="shared" ref="BX220" si="379">G220*$BR220</f>
        <v>0</v>
      </c>
      <c r="BY220" s="507">
        <f t="shared" si="315"/>
        <v>0</v>
      </c>
      <c r="BZ220" s="507">
        <f t="shared" ref="BZ220" si="380">I220*$BR220</f>
        <v>0</v>
      </c>
      <c r="CA220" s="507">
        <f t="shared" ref="CA220" si="381">J220*$BR220</f>
        <v>0</v>
      </c>
      <c r="CB220" s="507">
        <f t="shared" ref="CB220" si="382">K220*$BR220</f>
        <v>0</v>
      </c>
      <c r="CC220" s="507">
        <f t="shared" ref="CC220" si="383">L220*$BR220</f>
        <v>0</v>
      </c>
      <c r="CD220" s="507">
        <f t="shared" ref="CD220" si="384">M220*$BR220</f>
        <v>0</v>
      </c>
      <c r="CE220" s="507">
        <f t="shared" si="352"/>
        <v>0</v>
      </c>
      <c r="CF220" s="507">
        <f t="shared" ref="CF220" si="385">O220*$BR220</f>
        <v>0</v>
      </c>
      <c r="CG220" s="507">
        <f t="shared" ref="CG220" si="386">P220*$BR220</f>
        <v>0</v>
      </c>
      <c r="CH220" s="507">
        <f t="shared" ref="CH220" si="387">Q220*$BR220</f>
        <v>0</v>
      </c>
      <c r="CI220" s="507">
        <f t="shared" ref="CI220" si="388">R220*$BR220</f>
        <v>0</v>
      </c>
      <c r="CJ220" s="507">
        <f t="shared" si="276"/>
        <v>0</v>
      </c>
      <c r="CK220" s="507">
        <f t="shared" ref="CK220" si="389">T220*$BR220</f>
        <v>0</v>
      </c>
      <c r="CL220" s="507">
        <f t="shared" ref="CL220" si="390">U220*$BR220</f>
        <v>0</v>
      </c>
      <c r="CM220" s="507">
        <f t="shared" ref="CM220" si="391">V220*$BR220</f>
        <v>0</v>
      </c>
      <c r="CO220" s="511">
        <f>IF(EXACT(A220,LCI!A62),LCI!F62,-1*10^6)</f>
        <v>0</v>
      </c>
      <c r="CP220" s="511">
        <f t="shared" ref="CP220" si="392">B220*$CO220</f>
        <v>0</v>
      </c>
      <c r="CQ220" s="511">
        <f t="shared" ref="CQ220" si="393">C220*$CO220</f>
        <v>0</v>
      </c>
      <c r="CR220" s="511">
        <f t="shared" ref="CR220" si="394">D220*$CO220</f>
        <v>0</v>
      </c>
      <c r="CS220" s="511">
        <f t="shared" ref="CS220" si="395">E220*$CO220</f>
        <v>0</v>
      </c>
      <c r="CT220" s="511">
        <f t="shared" ref="CT220" si="396">F220*$CO220</f>
        <v>0</v>
      </c>
      <c r="CU220" s="511">
        <f t="shared" si="316"/>
        <v>0</v>
      </c>
      <c r="CV220" s="511">
        <f t="shared" ref="CV220" si="397">H220*$CO220</f>
        <v>0</v>
      </c>
      <c r="CW220" s="511">
        <f t="shared" ref="CW220" si="398">I220*$CO220</f>
        <v>0</v>
      </c>
      <c r="CX220" s="511">
        <f t="shared" ref="CX220" si="399">J220*$CO220</f>
        <v>0</v>
      </c>
      <c r="CY220" s="511">
        <f t="shared" ref="CY220" si="400">K220*$CO220</f>
        <v>0</v>
      </c>
      <c r="CZ220" s="511">
        <f t="shared" ref="CZ220" si="401">L220*$CO220</f>
        <v>0</v>
      </c>
      <c r="DA220" s="511">
        <f t="shared" si="353"/>
        <v>0</v>
      </c>
      <c r="DB220" s="511">
        <f t="shared" ref="DB220" si="402">N220*$CO220</f>
        <v>0</v>
      </c>
      <c r="DC220" s="511">
        <f t="shared" ref="DC220" si="403">O220*$CO220</f>
        <v>0</v>
      </c>
      <c r="DD220" s="511">
        <f t="shared" ref="DD220" si="404">P220*$CO220</f>
        <v>0</v>
      </c>
      <c r="DE220" s="511">
        <f t="shared" ref="DE220" si="405">Q220*$CO220</f>
        <v>0</v>
      </c>
      <c r="DF220" s="511">
        <f t="shared" si="275"/>
        <v>0</v>
      </c>
      <c r="DG220" s="511">
        <f t="shared" ref="DG220" si="406">S220*$CO220</f>
        <v>0</v>
      </c>
      <c r="DH220" s="511">
        <f t="shared" ref="DH220" si="407">T220*$CO220</f>
        <v>0</v>
      </c>
      <c r="DI220" s="511">
        <f t="shared" ref="DI220" si="408">U220*$CO220</f>
        <v>0</v>
      </c>
      <c r="DJ220" s="511">
        <f t="shared" ref="DJ220" si="409">V220*$CO220</f>
        <v>0</v>
      </c>
      <c r="DL220" s="530">
        <f>IF(EXACT(A220,LCI!A62),LCI!J62,-1*10^6)</f>
        <v>0</v>
      </c>
      <c r="DM220" s="530">
        <f t="shared" si="64"/>
        <v>0</v>
      </c>
      <c r="DN220" s="530">
        <f t="shared" si="65"/>
        <v>0</v>
      </c>
      <c r="DO220" s="530">
        <f t="shared" si="66"/>
        <v>0</v>
      </c>
      <c r="DP220" s="530">
        <f t="shared" si="67"/>
        <v>0</v>
      </c>
      <c r="DQ220" s="530">
        <f t="shared" si="68"/>
        <v>0</v>
      </c>
      <c r="DR220" s="530">
        <f t="shared" si="69"/>
        <v>0</v>
      </c>
      <c r="DS220" s="530">
        <f t="shared" si="70"/>
        <v>0</v>
      </c>
      <c r="DT220" s="530">
        <f t="shared" si="71"/>
        <v>0</v>
      </c>
      <c r="DU220" s="530">
        <f t="shared" si="72"/>
        <v>0</v>
      </c>
      <c r="DV220" s="530">
        <f t="shared" si="73"/>
        <v>0</v>
      </c>
      <c r="DW220" s="530">
        <f t="shared" si="74"/>
        <v>0</v>
      </c>
      <c r="DX220" s="530">
        <f t="shared" si="75"/>
        <v>0</v>
      </c>
      <c r="DY220" s="530">
        <f t="shared" si="76"/>
        <v>0</v>
      </c>
      <c r="DZ220" s="530">
        <f t="shared" si="77"/>
        <v>0</v>
      </c>
      <c r="EA220" s="530">
        <f t="shared" si="78"/>
        <v>0</v>
      </c>
      <c r="EB220" s="530">
        <f t="shared" si="79"/>
        <v>0</v>
      </c>
      <c r="EC220" s="530">
        <f t="shared" si="80"/>
        <v>0</v>
      </c>
      <c r="ED220" s="530">
        <f t="shared" si="81"/>
        <v>0</v>
      </c>
      <c r="EE220" s="530">
        <f t="shared" si="82"/>
        <v>0</v>
      </c>
      <c r="EF220" s="530">
        <f t="shared" si="83"/>
        <v>0</v>
      </c>
      <c r="EG220" s="530">
        <f t="shared" si="84"/>
        <v>0</v>
      </c>
      <c r="EI220" s="535">
        <f>IF(EXACT(A220,LCI!A62),LCI!K62,-1*10^6)</f>
        <v>0</v>
      </c>
      <c r="EJ220" s="531">
        <f t="shared" si="85"/>
        <v>0</v>
      </c>
      <c r="EK220" s="531">
        <f t="shared" si="86"/>
        <v>0</v>
      </c>
      <c r="EL220" s="531">
        <f t="shared" si="87"/>
        <v>0</v>
      </c>
      <c r="EM220" s="531">
        <f t="shared" si="88"/>
        <v>0</v>
      </c>
      <c r="EN220" s="531">
        <f t="shared" si="89"/>
        <v>0</v>
      </c>
      <c r="EO220" s="531">
        <f t="shared" si="90"/>
        <v>0</v>
      </c>
      <c r="EP220" s="531">
        <f t="shared" si="91"/>
        <v>0</v>
      </c>
      <c r="EQ220" s="531">
        <f t="shared" si="92"/>
        <v>0</v>
      </c>
      <c r="ER220" s="531">
        <f t="shared" si="93"/>
        <v>0</v>
      </c>
      <c r="ES220" s="531">
        <f t="shared" si="94"/>
        <v>0</v>
      </c>
      <c r="ET220" s="531">
        <f t="shared" si="95"/>
        <v>0</v>
      </c>
      <c r="EU220" s="531">
        <f t="shared" si="96"/>
        <v>0</v>
      </c>
      <c r="EV220" s="531">
        <f t="shared" si="97"/>
        <v>0</v>
      </c>
      <c r="EW220" s="531">
        <f t="shared" si="98"/>
        <v>0</v>
      </c>
      <c r="EX220" s="531">
        <f t="shared" si="99"/>
        <v>0</v>
      </c>
      <c r="EY220" s="531">
        <f t="shared" si="100"/>
        <v>0</v>
      </c>
      <c r="EZ220" s="531">
        <f t="shared" si="101"/>
        <v>0</v>
      </c>
      <c r="FA220" s="531">
        <f t="shared" si="102"/>
        <v>0</v>
      </c>
      <c r="FB220" s="531">
        <f t="shared" si="103"/>
        <v>0</v>
      </c>
      <c r="FC220" s="531">
        <f t="shared" si="104"/>
        <v>0</v>
      </c>
      <c r="FD220" s="531">
        <f t="shared" si="105"/>
        <v>0</v>
      </c>
      <c r="FF220" s="532">
        <f>IF(EXACT(A220,LCI!A62),LCI!L62,-1*10^6)</f>
        <v>0</v>
      </c>
      <c r="FG220" s="532">
        <f t="shared" si="106"/>
        <v>0</v>
      </c>
      <c r="FH220" s="532">
        <f t="shared" si="107"/>
        <v>0</v>
      </c>
      <c r="FI220" s="532">
        <f t="shared" si="108"/>
        <v>0</v>
      </c>
      <c r="FJ220" s="532">
        <f t="shared" si="109"/>
        <v>0</v>
      </c>
      <c r="FK220" s="532">
        <f t="shared" si="110"/>
        <v>0</v>
      </c>
      <c r="FL220" s="532">
        <f t="shared" si="111"/>
        <v>0</v>
      </c>
      <c r="FM220" s="532">
        <f t="shared" si="112"/>
        <v>0</v>
      </c>
      <c r="FN220" s="532">
        <f t="shared" si="113"/>
        <v>0</v>
      </c>
      <c r="FO220" s="532">
        <f t="shared" si="114"/>
        <v>0</v>
      </c>
      <c r="FP220" s="532">
        <f t="shared" si="115"/>
        <v>0</v>
      </c>
      <c r="FQ220" s="532">
        <f t="shared" si="116"/>
        <v>0</v>
      </c>
      <c r="FR220" s="532">
        <f t="shared" si="117"/>
        <v>0</v>
      </c>
      <c r="FS220" s="532">
        <f t="shared" si="118"/>
        <v>0</v>
      </c>
      <c r="FT220" s="532">
        <f t="shared" si="119"/>
        <v>0</v>
      </c>
      <c r="FU220" s="532">
        <f t="shared" si="120"/>
        <v>0</v>
      </c>
      <c r="FV220" s="532">
        <f t="shared" si="121"/>
        <v>0</v>
      </c>
      <c r="FW220" s="532">
        <f t="shared" si="122"/>
        <v>0</v>
      </c>
      <c r="FX220" s="532">
        <f t="shared" si="123"/>
        <v>0</v>
      </c>
      <c r="FY220" s="532">
        <f t="shared" si="124"/>
        <v>0</v>
      </c>
      <c r="FZ220" s="532">
        <f t="shared" si="125"/>
        <v>0</v>
      </c>
      <c r="GA220" s="532">
        <f t="shared" si="126"/>
        <v>0</v>
      </c>
      <c r="GC220" s="533">
        <f>IF(EXACT(A220,LCI!A62),LCI!M62,-1*10^6)</f>
        <v>0</v>
      </c>
      <c r="GD220" s="533">
        <f t="shared" si="127"/>
        <v>0</v>
      </c>
      <c r="GE220" s="533">
        <f t="shared" si="128"/>
        <v>0</v>
      </c>
      <c r="GF220" s="533">
        <f t="shared" si="129"/>
        <v>0</v>
      </c>
      <c r="GG220" s="533">
        <f t="shared" si="130"/>
        <v>0</v>
      </c>
      <c r="GH220" s="533">
        <f t="shared" si="131"/>
        <v>0</v>
      </c>
      <c r="GI220" s="533">
        <f t="shared" si="132"/>
        <v>0</v>
      </c>
      <c r="GJ220" s="533">
        <f t="shared" si="133"/>
        <v>0</v>
      </c>
      <c r="GK220" s="533">
        <f t="shared" si="134"/>
        <v>0</v>
      </c>
      <c r="GL220" s="533">
        <f t="shared" si="135"/>
        <v>0</v>
      </c>
      <c r="GM220" s="533">
        <f t="shared" si="136"/>
        <v>0</v>
      </c>
      <c r="GN220" s="533">
        <f t="shared" si="137"/>
        <v>0</v>
      </c>
      <c r="GO220" s="533">
        <f t="shared" si="138"/>
        <v>0</v>
      </c>
      <c r="GP220" s="533">
        <f t="shared" si="139"/>
        <v>0</v>
      </c>
      <c r="GQ220" s="533">
        <f t="shared" si="140"/>
        <v>0</v>
      </c>
      <c r="GR220" s="533">
        <f t="shared" si="141"/>
        <v>0</v>
      </c>
      <c r="GS220" s="533">
        <f t="shared" si="142"/>
        <v>0</v>
      </c>
      <c r="GT220" s="533">
        <f t="shared" si="143"/>
        <v>0</v>
      </c>
      <c r="GU220" s="533">
        <f t="shared" si="144"/>
        <v>0</v>
      </c>
      <c r="GV220" s="533">
        <f t="shared" si="145"/>
        <v>0</v>
      </c>
      <c r="GW220" s="533">
        <f t="shared" si="146"/>
        <v>0</v>
      </c>
      <c r="GX220" s="533">
        <f t="shared" si="147"/>
        <v>0</v>
      </c>
      <c r="GZ220" s="511">
        <f>IF(EXACT(A220,LCI!A62),LCI!N62,-1*10^6)</f>
        <v>0</v>
      </c>
      <c r="HA220" s="511">
        <f t="shared" si="148"/>
        <v>0</v>
      </c>
      <c r="HB220" s="511">
        <f t="shared" si="149"/>
        <v>0</v>
      </c>
      <c r="HC220" s="511">
        <f t="shared" si="150"/>
        <v>0</v>
      </c>
      <c r="HD220" s="511">
        <f t="shared" si="151"/>
        <v>0</v>
      </c>
      <c r="HE220" s="511">
        <f t="shared" si="152"/>
        <v>0</v>
      </c>
      <c r="HF220" s="511">
        <f t="shared" si="153"/>
        <v>0</v>
      </c>
      <c r="HG220" s="511">
        <f t="shared" si="154"/>
        <v>0</v>
      </c>
      <c r="HH220" s="511">
        <f t="shared" si="155"/>
        <v>0</v>
      </c>
      <c r="HI220" s="511">
        <f t="shared" si="156"/>
        <v>0</v>
      </c>
      <c r="HJ220" s="511">
        <f t="shared" si="157"/>
        <v>0</v>
      </c>
      <c r="HK220" s="511">
        <f t="shared" si="158"/>
        <v>0</v>
      </c>
      <c r="HL220" s="511">
        <f t="shared" si="159"/>
        <v>0</v>
      </c>
      <c r="HM220" s="511">
        <f t="shared" si="160"/>
        <v>0</v>
      </c>
      <c r="HN220" s="511">
        <f t="shared" si="161"/>
        <v>0</v>
      </c>
      <c r="HO220" s="511">
        <f t="shared" si="162"/>
        <v>0</v>
      </c>
      <c r="HP220" s="511">
        <f t="shared" si="163"/>
        <v>0</v>
      </c>
      <c r="HQ220" s="511">
        <f t="shared" si="164"/>
        <v>0</v>
      </c>
      <c r="HR220" s="511">
        <f t="shared" si="165"/>
        <v>0</v>
      </c>
      <c r="HS220" s="511">
        <f t="shared" si="166"/>
        <v>0</v>
      </c>
      <c r="HT220" s="511">
        <f t="shared" si="167"/>
        <v>0</v>
      </c>
      <c r="HU220" s="511">
        <f t="shared" si="168"/>
        <v>0</v>
      </c>
      <c r="HW220" s="534">
        <f>IF(EXACT(A220,LCI!A62),LCI!O62,-1*10^6)</f>
        <v>0</v>
      </c>
      <c r="HX220" s="534">
        <f t="shared" si="169"/>
        <v>0</v>
      </c>
      <c r="HY220" s="534">
        <f t="shared" si="170"/>
        <v>0</v>
      </c>
      <c r="HZ220" s="534">
        <f t="shared" si="171"/>
        <v>0</v>
      </c>
      <c r="IA220" s="534">
        <f t="shared" si="172"/>
        <v>0</v>
      </c>
      <c r="IB220" s="534">
        <f t="shared" si="173"/>
        <v>0</v>
      </c>
      <c r="IC220" s="534">
        <f t="shared" si="174"/>
        <v>0</v>
      </c>
      <c r="ID220" s="534">
        <f t="shared" si="175"/>
        <v>0</v>
      </c>
      <c r="IE220" s="534">
        <f t="shared" si="176"/>
        <v>0</v>
      </c>
      <c r="IF220" s="534">
        <f t="shared" si="177"/>
        <v>0</v>
      </c>
      <c r="IG220" s="534">
        <f t="shared" si="178"/>
        <v>0</v>
      </c>
      <c r="IH220" s="534">
        <f t="shared" si="179"/>
        <v>0</v>
      </c>
      <c r="II220" s="534">
        <f t="shared" si="180"/>
        <v>0</v>
      </c>
      <c r="IJ220" s="534">
        <f t="shared" si="181"/>
        <v>0</v>
      </c>
      <c r="IK220" s="534">
        <f t="shared" si="182"/>
        <v>0</v>
      </c>
      <c r="IL220" s="534">
        <f t="shared" si="183"/>
        <v>0</v>
      </c>
      <c r="IM220" s="534">
        <f t="shared" si="184"/>
        <v>0</v>
      </c>
      <c r="IN220" s="534">
        <f t="shared" si="185"/>
        <v>0</v>
      </c>
      <c r="IO220" s="534">
        <f t="shared" si="186"/>
        <v>0</v>
      </c>
      <c r="IP220" s="534">
        <f t="shared" si="187"/>
        <v>0</v>
      </c>
      <c r="IQ220" s="534">
        <f t="shared" si="188"/>
        <v>0</v>
      </c>
      <c r="IR220" s="534">
        <f t="shared" si="189"/>
        <v>0</v>
      </c>
      <c r="IT220" s="531">
        <f>IF(EXACT(A220,LCI!A62),LCI!P62,-1*10^6)</f>
        <v>0</v>
      </c>
      <c r="IU220" s="531">
        <f t="shared" si="190"/>
        <v>0</v>
      </c>
      <c r="IV220" s="531">
        <f t="shared" si="191"/>
        <v>0</v>
      </c>
      <c r="IW220" s="531">
        <f t="shared" si="192"/>
        <v>0</v>
      </c>
      <c r="IX220" s="531">
        <f t="shared" si="193"/>
        <v>0</v>
      </c>
      <c r="IY220" s="531">
        <f t="shared" si="194"/>
        <v>0</v>
      </c>
      <c r="IZ220" s="531">
        <f t="shared" si="195"/>
        <v>0</v>
      </c>
      <c r="JA220" s="531">
        <f t="shared" si="196"/>
        <v>0</v>
      </c>
      <c r="JB220" s="531">
        <f t="shared" si="197"/>
        <v>0</v>
      </c>
      <c r="JC220" s="531">
        <f t="shared" si="198"/>
        <v>0</v>
      </c>
      <c r="JD220" s="531">
        <f t="shared" si="199"/>
        <v>0</v>
      </c>
      <c r="JE220" s="531">
        <f t="shared" si="200"/>
        <v>0</v>
      </c>
      <c r="JF220" s="531">
        <f t="shared" si="201"/>
        <v>0</v>
      </c>
      <c r="JG220" s="531">
        <f t="shared" si="202"/>
        <v>0</v>
      </c>
      <c r="JH220" s="531">
        <f t="shared" si="203"/>
        <v>0</v>
      </c>
      <c r="JI220" s="531">
        <f t="shared" si="204"/>
        <v>0</v>
      </c>
      <c r="JJ220" s="531">
        <f t="shared" si="205"/>
        <v>0</v>
      </c>
      <c r="JK220" s="531">
        <f t="shared" si="206"/>
        <v>0</v>
      </c>
      <c r="JL220" s="531">
        <f t="shared" si="207"/>
        <v>0</v>
      </c>
      <c r="JM220" s="531">
        <f t="shared" si="208"/>
        <v>0</v>
      </c>
      <c r="JN220" s="531">
        <f t="shared" si="209"/>
        <v>0</v>
      </c>
      <c r="JO220" s="531">
        <f t="shared" si="210"/>
        <v>0</v>
      </c>
      <c r="JQ220" s="532">
        <f>IF(EXACT(A220,LCI!A62),LCI!Q62,-1*10^6)</f>
        <v>0</v>
      </c>
      <c r="JR220" s="532">
        <f t="shared" si="211"/>
        <v>0</v>
      </c>
      <c r="JS220" s="532">
        <f t="shared" si="212"/>
        <v>0</v>
      </c>
      <c r="JT220" s="532">
        <f t="shared" si="213"/>
        <v>0</v>
      </c>
      <c r="JU220" s="532">
        <f t="shared" si="214"/>
        <v>0</v>
      </c>
      <c r="JV220" s="532">
        <f t="shared" si="215"/>
        <v>0</v>
      </c>
      <c r="JW220" s="532">
        <f t="shared" si="216"/>
        <v>0</v>
      </c>
      <c r="JX220" s="532">
        <f t="shared" si="217"/>
        <v>0</v>
      </c>
      <c r="JY220" s="532">
        <f t="shared" si="218"/>
        <v>0</v>
      </c>
      <c r="JZ220" s="532">
        <f t="shared" si="219"/>
        <v>0</v>
      </c>
      <c r="KA220" s="532">
        <f t="shared" si="220"/>
        <v>0</v>
      </c>
      <c r="KB220" s="532">
        <f t="shared" si="221"/>
        <v>0</v>
      </c>
      <c r="KC220" s="532">
        <f t="shared" si="222"/>
        <v>0</v>
      </c>
      <c r="KD220" s="532">
        <f t="shared" si="223"/>
        <v>0</v>
      </c>
      <c r="KE220" s="532">
        <f t="shared" si="224"/>
        <v>0</v>
      </c>
      <c r="KF220" s="532">
        <f t="shared" si="225"/>
        <v>0</v>
      </c>
      <c r="KG220" s="532">
        <f t="shared" si="226"/>
        <v>0</v>
      </c>
      <c r="KH220" s="532">
        <f t="shared" si="227"/>
        <v>0</v>
      </c>
      <c r="KI220" s="532">
        <f t="shared" si="228"/>
        <v>0</v>
      </c>
      <c r="KJ220" s="532">
        <f t="shared" si="229"/>
        <v>0</v>
      </c>
      <c r="KK220" s="532">
        <f t="shared" si="230"/>
        <v>0</v>
      </c>
      <c r="KL220" s="532">
        <f t="shared" si="231"/>
        <v>0</v>
      </c>
      <c r="KN220" s="533">
        <f>IF(EXACT(A220,LCI!A62),LCI!R62,-1*10^6)</f>
        <v>0</v>
      </c>
      <c r="KO220" s="533">
        <f t="shared" si="232"/>
        <v>0</v>
      </c>
      <c r="KP220" s="533">
        <f t="shared" si="233"/>
        <v>0</v>
      </c>
      <c r="KQ220" s="533">
        <f t="shared" si="234"/>
        <v>0</v>
      </c>
      <c r="KR220" s="533">
        <f t="shared" si="235"/>
        <v>0</v>
      </c>
      <c r="KS220" s="533">
        <f t="shared" si="236"/>
        <v>0</v>
      </c>
      <c r="KT220" s="533">
        <f t="shared" si="237"/>
        <v>0</v>
      </c>
      <c r="KU220" s="533">
        <f t="shared" si="238"/>
        <v>0</v>
      </c>
      <c r="KV220" s="533">
        <f t="shared" si="239"/>
        <v>0</v>
      </c>
      <c r="KW220" s="533">
        <f t="shared" si="240"/>
        <v>0</v>
      </c>
      <c r="KX220" s="533">
        <f t="shared" si="241"/>
        <v>0</v>
      </c>
      <c r="KY220" s="533">
        <f t="shared" si="242"/>
        <v>0</v>
      </c>
      <c r="KZ220" s="533">
        <f t="shared" si="243"/>
        <v>0</v>
      </c>
      <c r="LA220" s="533">
        <f t="shared" si="244"/>
        <v>0</v>
      </c>
      <c r="LB220" s="533">
        <f t="shared" si="245"/>
        <v>0</v>
      </c>
      <c r="LC220" s="533">
        <f t="shared" si="246"/>
        <v>0</v>
      </c>
      <c r="LD220" s="533">
        <f t="shared" si="247"/>
        <v>0</v>
      </c>
      <c r="LE220" s="533">
        <f t="shared" si="248"/>
        <v>0</v>
      </c>
      <c r="LF220" s="533">
        <f t="shared" si="249"/>
        <v>0</v>
      </c>
      <c r="LG220" s="533">
        <f t="shared" si="250"/>
        <v>0</v>
      </c>
      <c r="LH220" s="533">
        <f t="shared" si="251"/>
        <v>0</v>
      </c>
      <c r="LI220" s="533">
        <f t="shared" si="252"/>
        <v>0</v>
      </c>
    </row>
    <row r="221" spans="1:321" x14ac:dyDescent="0.25">
      <c r="A221" s="14"/>
      <c r="B221" s="15"/>
      <c r="C221" s="15"/>
      <c r="D221" s="15"/>
      <c r="E221" s="15"/>
      <c r="F221" s="15"/>
      <c r="G221" s="15"/>
      <c r="H221" s="15"/>
      <c r="I221" s="15"/>
      <c r="J221" s="15"/>
      <c r="K221" s="15"/>
      <c r="L221" s="15"/>
      <c r="M221" s="15"/>
      <c r="N221" s="15"/>
      <c r="O221" s="256"/>
      <c r="P221" s="250"/>
      <c r="Q221" s="250"/>
      <c r="R221" s="250"/>
      <c r="S221" s="250"/>
      <c r="T221" s="267"/>
      <c r="U221" s="250"/>
      <c r="V221" s="250"/>
      <c r="X221" s="44"/>
      <c r="Y221" s="40"/>
      <c r="Z221" s="40"/>
      <c r="AA221" s="40"/>
      <c r="AB221" s="40"/>
      <c r="AC221" s="40"/>
      <c r="AD221" s="40"/>
      <c r="AE221" s="40"/>
      <c r="AF221" s="40"/>
      <c r="AG221" s="40"/>
      <c r="AH221" s="40"/>
      <c r="AI221" s="40"/>
      <c r="AJ221" s="40"/>
      <c r="AK221" s="40"/>
      <c r="AL221" s="261"/>
      <c r="AM221" s="259"/>
      <c r="AN221" s="259"/>
      <c r="AO221" s="259"/>
      <c r="AP221" s="259"/>
      <c r="AQ221" s="259"/>
      <c r="AR221" s="259"/>
      <c r="AS221" s="259"/>
      <c r="AU221" s="41"/>
      <c r="AV221" s="71"/>
      <c r="AW221" s="71"/>
      <c r="AX221" s="71"/>
      <c r="AY221" s="71"/>
      <c r="AZ221" s="71"/>
      <c r="BA221" s="71"/>
      <c r="BB221" s="71"/>
      <c r="BC221" s="71"/>
      <c r="BD221" s="520"/>
      <c r="BE221" s="521"/>
      <c r="BF221" s="71"/>
      <c r="BG221" s="521"/>
      <c r="BH221" s="529"/>
      <c r="BI221" s="71"/>
      <c r="BJ221" s="71"/>
      <c r="BK221" s="71"/>
      <c r="BL221" s="71"/>
      <c r="BM221" s="71"/>
      <c r="BN221" s="71"/>
      <c r="BO221" s="71"/>
      <c r="BP221" s="71"/>
      <c r="BR221" s="507"/>
      <c r="BS221" s="507"/>
      <c r="BT221" s="507"/>
      <c r="BU221" s="507"/>
      <c r="BV221" s="507"/>
      <c r="BW221" s="507"/>
      <c r="BX221" s="507"/>
      <c r="BY221" s="507"/>
      <c r="BZ221" s="507"/>
      <c r="CA221" s="507"/>
      <c r="CB221" s="507"/>
      <c r="CC221" s="507"/>
      <c r="CD221" s="507"/>
      <c r="CE221" s="507"/>
      <c r="CF221" s="507"/>
      <c r="CG221" s="507"/>
      <c r="CH221" s="507"/>
      <c r="CI221" s="507"/>
      <c r="CJ221" s="507"/>
      <c r="CK221" s="507"/>
      <c r="CL221" s="507"/>
      <c r="CM221" s="507"/>
      <c r="CO221" s="511"/>
      <c r="CP221" s="511"/>
      <c r="CQ221" s="511"/>
      <c r="CR221" s="511"/>
      <c r="CS221" s="511"/>
      <c r="CT221" s="511"/>
      <c r="CU221" s="511"/>
      <c r="CV221" s="511"/>
      <c r="CW221" s="511"/>
      <c r="CX221" s="511"/>
      <c r="CY221" s="511"/>
      <c r="CZ221" s="511"/>
      <c r="DA221" s="511"/>
      <c r="DB221" s="511"/>
      <c r="DC221" s="511"/>
      <c r="DD221" s="511"/>
      <c r="DE221" s="511"/>
      <c r="DF221" s="511"/>
      <c r="DG221" s="511"/>
      <c r="DH221" s="511"/>
      <c r="DI221" s="511"/>
      <c r="DJ221" s="511"/>
      <c r="DL221" s="530"/>
      <c r="DM221" s="530">
        <f t="shared" si="64"/>
        <v>0</v>
      </c>
      <c r="DN221" s="530">
        <f t="shared" si="65"/>
        <v>0</v>
      </c>
      <c r="DO221" s="530">
        <f t="shared" si="66"/>
        <v>0</v>
      </c>
      <c r="DP221" s="530">
        <f t="shared" si="67"/>
        <v>0</v>
      </c>
      <c r="DQ221" s="530">
        <f t="shared" si="68"/>
        <v>0</v>
      </c>
      <c r="DR221" s="530">
        <f t="shared" si="69"/>
        <v>0</v>
      </c>
      <c r="DS221" s="530">
        <f t="shared" si="70"/>
        <v>0</v>
      </c>
      <c r="DT221" s="530">
        <f t="shared" si="71"/>
        <v>0</v>
      </c>
      <c r="DU221" s="530">
        <f t="shared" si="72"/>
        <v>0</v>
      </c>
      <c r="DV221" s="530">
        <f t="shared" si="73"/>
        <v>0</v>
      </c>
      <c r="DW221" s="530">
        <f t="shared" si="74"/>
        <v>0</v>
      </c>
      <c r="DX221" s="530">
        <f t="shared" si="75"/>
        <v>0</v>
      </c>
      <c r="DY221" s="530">
        <f t="shared" si="76"/>
        <v>0</v>
      </c>
      <c r="DZ221" s="530">
        <f t="shared" si="77"/>
        <v>0</v>
      </c>
      <c r="EA221" s="530">
        <f t="shared" si="78"/>
        <v>0</v>
      </c>
      <c r="EB221" s="530">
        <f t="shared" si="79"/>
        <v>0</v>
      </c>
      <c r="EC221" s="530">
        <f t="shared" si="80"/>
        <v>0</v>
      </c>
      <c r="ED221" s="530">
        <f t="shared" si="81"/>
        <v>0</v>
      </c>
      <c r="EE221" s="530">
        <f t="shared" si="82"/>
        <v>0</v>
      </c>
      <c r="EF221" s="530">
        <f t="shared" si="83"/>
        <v>0</v>
      </c>
      <c r="EG221" s="530">
        <f t="shared" si="84"/>
        <v>0</v>
      </c>
      <c r="EI221" s="535"/>
      <c r="EJ221" s="531">
        <f t="shared" si="85"/>
        <v>0</v>
      </c>
      <c r="EK221" s="536">
        <f t="shared" si="86"/>
        <v>0</v>
      </c>
      <c r="EL221" s="531">
        <f t="shared" si="87"/>
        <v>0</v>
      </c>
      <c r="EM221" s="531">
        <f t="shared" si="88"/>
        <v>0</v>
      </c>
      <c r="EN221" s="531">
        <f t="shared" si="89"/>
        <v>0</v>
      </c>
      <c r="EO221" s="531">
        <f t="shared" si="90"/>
        <v>0</v>
      </c>
      <c r="EP221" s="531">
        <f t="shared" si="91"/>
        <v>0</v>
      </c>
      <c r="EQ221" s="531">
        <f t="shared" si="92"/>
        <v>0</v>
      </c>
      <c r="ER221" s="531">
        <f t="shared" si="93"/>
        <v>0</v>
      </c>
      <c r="ES221" s="531">
        <f t="shared" si="94"/>
        <v>0</v>
      </c>
      <c r="ET221" s="531">
        <f t="shared" si="95"/>
        <v>0</v>
      </c>
      <c r="EU221" s="531">
        <f t="shared" si="96"/>
        <v>0</v>
      </c>
      <c r="EV221" s="531">
        <f t="shared" si="97"/>
        <v>0</v>
      </c>
      <c r="EW221" s="531">
        <f t="shared" si="98"/>
        <v>0</v>
      </c>
      <c r="EX221" s="531">
        <f t="shared" si="99"/>
        <v>0</v>
      </c>
      <c r="EY221" s="531">
        <f t="shared" si="100"/>
        <v>0</v>
      </c>
      <c r="EZ221" s="531">
        <f t="shared" si="101"/>
        <v>0</v>
      </c>
      <c r="FA221" s="531">
        <f t="shared" si="102"/>
        <v>0</v>
      </c>
      <c r="FB221" s="531">
        <f t="shared" si="103"/>
        <v>0</v>
      </c>
      <c r="FC221" s="531">
        <f t="shared" si="104"/>
        <v>0</v>
      </c>
      <c r="FD221" s="531">
        <f t="shared" si="105"/>
        <v>0</v>
      </c>
      <c r="FF221" s="532"/>
      <c r="FG221" s="532">
        <f t="shared" si="106"/>
        <v>0</v>
      </c>
      <c r="FH221" s="532">
        <f t="shared" si="107"/>
        <v>0</v>
      </c>
      <c r="FI221" s="532">
        <f t="shared" si="108"/>
        <v>0</v>
      </c>
      <c r="FJ221" s="532">
        <f t="shared" si="109"/>
        <v>0</v>
      </c>
      <c r="FK221" s="532">
        <f t="shared" si="110"/>
        <v>0</v>
      </c>
      <c r="FL221" s="532">
        <f t="shared" si="111"/>
        <v>0</v>
      </c>
      <c r="FM221" s="532">
        <f t="shared" si="112"/>
        <v>0</v>
      </c>
      <c r="FN221" s="532">
        <f t="shared" si="113"/>
        <v>0</v>
      </c>
      <c r="FO221" s="532">
        <f t="shared" si="114"/>
        <v>0</v>
      </c>
      <c r="FP221" s="532">
        <f t="shared" si="115"/>
        <v>0</v>
      </c>
      <c r="FQ221" s="532">
        <f t="shared" si="116"/>
        <v>0</v>
      </c>
      <c r="FR221" s="532">
        <f t="shared" si="117"/>
        <v>0</v>
      </c>
      <c r="FS221" s="532">
        <f t="shared" si="118"/>
        <v>0</v>
      </c>
      <c r="FT221" s="532">
        <f t="shared" si="119"/>
        <v>0</v>
      </c>
      <c r="FU221" s="532">
        <f t="shared" si="120"/>
        <v>0</v>
      </c>
      <c r="FV221" s="532">
        <f t="shared" si="121"/>
        <v>0</v>
      </c>
      <c r="FW221" s="532">
        <f t="shared" si="122"/>
        <v>0</v>
      </c>
      <c r="FX221" s="532">
        <f t="shared" si="123"/>
        <v>0</v>
      </c>
      <c r="FY221" s="532">
        <f t="shared" si="124"/>
        <v>0</v>
      </c>
      <c r="FZ221" s="532">
        <f t="shared" si="125"/>
        <v>0</v>
      </c>
      <c r="GA221" s="532">
        <f t="shared" si="126"/>
        <v>0</v>
      </c>
      <c r="GC221" s="533"/>
      <c r="GD221" s="533">
        <f t="shared" si="127"/>
        <v>0</v>
      </c>
      <c r="GE221" s="533">
        <f t="shared" si="128"/>
        <v>0</v>
      </c>
      <c r="GF221" s="533">
        <f t="shared" si="129"/>
        <v>0</v>
      </c>
      <c r="GG221" s="533">
        <f t="shared" si="130"/>
        <v>0</v>
      </c>
      <c r="GH221" s="533">
        <f t="shared" si="131"/>
        <v>0</v>
      </c>
      <c r="GI221" s="533">
        <f t="shared" si="132"/>
        <v>0</v>
      </c>
      <c r="GJ221" s="533">
        <f t="shared" si="133"/>
        <v>0</v>
      </c>
      <c r="GK221" s="533">
        <f t="shared" si="134"/>
        <v>0</v>
      </c>
      <c r="GL221" s="533">
        <f t="shared" si="135"/>
        <v>0</v>
      </c>
      <c r="GM221" s="533">
        <f t="shared" si="136"/>
        <v>0</v>
      </c>
      <c r="GN221" s="533">
        <f t="shared" si="137"/>
        <v>0</v>
      </c>
      <c r="GO221" s="533">
        <f t="shared" si="138"/>
        <v>0</v>
      </c>
      <c r="GP221" s="533">
        <f t="shared" si="139"/>
        <v>0</v>
      </c>
      <c r="GQ221" s="533">
        <f t="shared" si="140"/>
        <v>0</v>
      </c>
      <c r="GR221" s="533">
        <f t="shared" si="141"/>
        <v>0</v>
      </c>
      <c r="GS221" s="533">
        <f t="shared" si="142"/>
        <v>0</v>
      </c>
      <c r="GT221" s="533">
        <f t="shared" si="143"/>
        <v>0</v>
      </c>
      <c r="GU221" s="533">
        <f t="shared" si="144"/>
        <v>0</v>
      </c>
      <c r="GV221" s="533">
        <f t="shared" si="145"/>
        <v>0</v>
      </c>
      <c r="GW221" s="533">
        <f t="shared" si="146"/>
        <v>0</v>
      </c>
      <c r="GX221" s="533">
        <f t="shared" si="147"/>
        <v>0</v>
      </c>
      <c r="GZ221" s="511"/>
      <c r="HA221" s="511"/>
      <c r="HB221" s="511"/>
      <c r="HC221" s="511"/>
      <c r="HD221" s="511"/>
      <c r="HE221" s="511"/>
      <c r="HF221" s="511"/>
      <c r="HG221" s="511"/>
      <c r="HH221" s="511"/>
      <c r="HI221" s="511"/>
      <c r="HJ221" s="511"/>
      <c r="HK221" s="511"/>
      <c r="HL221" s="511"/>
      <c r="HM221" s="511"/>
      <c r="HN221" s="511"/>
      <c r="HO221" s="511"/>
      <c r="HP221" s="511"/>
      <c r="HQ221" s="511"/>
      <c r="HR221" s="511"/>
      <c r="HS221" s="511"/>
      <c r="HT221" s="511"/>
      <c r="HU221" s="511"/>
      <c r="HW221" s="534"/>
      <c r="HX221" s="534">
        <f t="shared" si="169"/>
        <v>0</v>
      </c>
      <c r="HY221" s="534">
        <f t="shared" si="170"/>
        <v>0</v>
      </c>
      <c r="HZ221" s="534">
        <f t="shared" si="171"/>
        <v>0</v>
      </c>
      <c r="IA221" s="534">
        <f t="shared" si="172"/>
        <v>0</v>
      </c>
      <c r="IB221" s="534">
        <f t="shared" si="173"/>
        <v>0</v>
      </c>
      <c r="IC221" s="534">
        <f t="shared" si="174"/>
        <v>0</v>
      </c>
      <c r="ID221" s="534">
        <f t="shared" si="175"/>
        <v>0</v>
      </c>
      <c r="IE221" s="534">
        <f t="shared" si="176"/>
        <v>0</v>
      </c>
      <c r="IF221" s="534">
        <f t="shared" si="177"/>
        <v>0</v>
      </c>
      <c r="IG221" s="534">
        <f t="shared" si="178"/>
        <v>0</v>
      </c>
      <c r="IH221" s="534">
        <f t="shared" si="179"/>
        <v>0</v>
      </c>
      <c r="II221" s="534">
        <f t="shared" si="180"/>
        <v>0</v>
      </c>
      <c r="IJ221" s="534">
        <f t="shared" si="181"/>
        <v>0</v>
      </c>
      <c r="IK221" s="534">
        <f t="shared" si="182"/>
        <v>0</v>
      </c>
      <c r="IL221" s="534">
        <f t="shared" si="183"/>
        <v>0</v>
      </c>
      <c r="IM221" s="534">
        <f t="shared" si="184"/>
        <v>0</v>
      </c>
      <c r="IN221" s="534">
        <f t="shared" si="185"/>
        <v>0</v>
      </c>
      <c r="IO221" s="534">
        <f t="shared" si="186"/>
        <v>0</v>
      </c>
      <c r="IP221" s="534">
        <f t="shared" si="187"/>
        <v>0</v>
      </c>
      <c r="IQ221" s="534">
        <f t="shared" si="188"/>
        <v>0</v>
      </c>
      <c r="IR221" s="534">
        <f t="shared" si="189"/>
        <v>0</v>
      </c>
      <c r="IT221" s="531"/>
      <c r="IU221" s="531">
        <f t="shared" si="190"/>
        <v>0</v>
      </c>
      <c r="IV221" s="531">
        <f t="shared" si="191"/>
        <v>0</v>
      </c>
      <c r="IW221" s="531">
        <f t="shared" si="192"/>
        <v>0</v>
      </c>
      <c r="IX221" s="531">
        <f t="shared" si="193"/>
        <v>0</v>
      </c>
      <c r="IY221" s="531">
        <f t="shared" si="194"/>
        <v>0</v>
      </c>
      <c r="IZ221" s="531">
        <f t="shared" si="195"/>
        <v>0</v>
      </c>
      <c r="JA221" s="531">
        <f t="shared" si="196"/>
        <v>0</v>
      </c>
      <c r="JB221" s="531">
        <f t="shared" si="197"/>
        <v>0</v>
      </c>
      <c r="JC221" s="531">
        <f t="shared" si="198"/>
        <v>0</v>
      </c>
      <c r="JD221" s="531">
        <f t="shared" si="199"/>
        <v>0</v>
      </c>
      <c r="JE221" s="531">
        <f t="shared" si="200"/>
        <v>0</v>
      </c>
      <c r="JF221" s="531">
        <f t="shared" si="201"/>
        <v>0</v>
      </c>
      <c r="JG221" s="531">
        <f t="shared" si="202"/>
        <v>0</v>
      </c>
      <c r="JH221" s="531">
        <f t="shared" si="203"/>
        <v>0</v>
      </c>
      <c r="JI221" s="531">
        <f t="shared" si="204"/>
        <v>0</v>
      </c>
      <c r="JJ221" s="531">
        <f t="shared" si="205"/>
        <v>0</v>
      </c>
      <c r="JK221" s="531">
        <f t="shared" si="206"/>
        <v>0</v>
      </c>
      <c r="JL221" s="531">
        <f t="shared" si="207"/>
        <v>0</v>
      </c>
      <c r="JM221" s="531">
        <f t="shared" si="208"/>
        <v>0</v>
      </c>
      <c r="JN221" s="531">
        <f t="shared" si="209"/>
        <v>0</v>
      </c>
      <c r="JO221" s="531">
        <f t="shared" si="210"/>
        <v>0</v>
      </c>
      <c r="JQ221" s="532"/>
      <c r="JR221" s="532">
        <f t="shared" si="211"/>
        <v>0</v>
      </c>
      <c r="JS221" s="532">
        <f t="shared" si="212"/>
        <v>0</v>
      </c>
      <c r="JT221" s="532">
        <f t="shared" si="213"/>
        <v>0</v>
      </c>
      <c r="JU221" s="532">
        <f t="shared" si="214"/>
        <v>0</v>
      </c>
      <c r="JV221" s="532">
        <f t="shared" si="215"/>
        <v>0</v>
      </c>
      <c r="JW221" s="532">
        <f t="shared" si="216"/>
        <v>0</v>
      </c>
      <c r="JX221" s="532">
        <f t="shared" si="217"/>
        <v>0</v>
      </c>
      <c r="JY221" s="532">
        <f t="shared" si="218"/>
        <v>0</v>
      </c>
      <c r="JZ221" s="532">
        <f t="shared" si="219"/>
        <v>0</v>
      </c>
      <c r="KA221" s="532">
        <f t="shared" si="220"/>
        <v>0</v>
      </c>
      <c r="KB221" s="532">
        <f t="shared" si="221"/>
        <v>0</v>
      </c>
      <c r="KC221" s="532">
        <f t="shared" si="222"/>
        <v>0</v>
      </c>
      <c r="KD221" s="532">
        <f t="shared" si="223"/>
        <v>0</v>
      </c>
      <c r="KE221" s="532">
        <f t="shared" si="224"/>
        <v>0</v>
      </c>
      <c r="KF221" s="532">
        <f t="shared" si="225"/>
        <v>0</v>
      </c>
      <c r="KG221" s="532">
        <f t="shared" si="226"/>
        <v>0</v>
      </c>
      <c r="KH221" s="532">
        <f t="shared" si="227"/>
        <v>0</v>
      </c>
      <c r="KI221" s="532">
        <f t="shared" si="228"/>
        <v>0</v>
      </c>
      <c r="KJ221" s="532">
        <f t="shared" si="229"/>
        <v>0</v>
      </c>
      <c r="KK221" s="532">
        <f t="shared" si="230"/>
        <v>0</v>
      </c>
      <c r="KL221" s="532">
        <f t="shared" si="231"/>
        <v>0</v>
      </c>
      <c r="KN221" s="533"/>
      <c r="KO221" s="533">
        <f t="shared" si="232"/>
        <v>0</v>
      </c>
      <c r="KP221" s="533">
        <f t="shared" si="233"/>
        <v>0</v>
      </c>
      <c r="KQ221" s="533">
        <f t="shared" si="234"/>
        <v>0</v>
      </c>
      <c r="KR221" s="533">
        <f t="shared" si="235"/>
        <v>0</v>
      </c>
      <c r="KS221" s="533">
        <f t="shared" si="236"/>
        <v>0</v>
      </c>
      <c r="KT221" s="533">
        <f t="shared" si="237"/>
        <v>0</v>
      </c>
      <c r="KU221" s="533">
        <f t="shared" si="238"/>
        <v>0</v>
      </c>
      <c r="KV221" s="533">
        <f t="shared" si="239"/>
        <v>0</v>
      </c>
      <c r="KW221" s="533">
        <f t="shared" si="240"/>
        <v>0</v>
      </c>
      <c r="KX221" s="533">
        <f t="shared" si="241"/>
        <v>0</v>
      </c>
      <c r="KY221" s="533">
        <f t="shared" si="242"/>
        <v>0</v>
      </c>
      <c r="KZ221" s="533">
        <f t="shared" si="243"/>
        <v>0</v>
      </c>
      <c r="LA221" s="533">
        <f t="shared" si="244"/>
        <v>0</v>
      </c>
      <c r="LB221" s="533">
        <f t="shared" si="245"/>
        <v>0</v>
      </c>
      <c r="LC221" s="533">
        <f t="shared" si="246"/>
        <v>0</v>
      </c>
      <c r="LD221" s="533">
        <f t="shared" si="247"/>
        <v>0</v>
      </c>
      <c r="LE221" s="533">
        <f t="shared" si="248"/>
        <v>0</v>
      </c>
      <c r="LF221" s="533">
        <f t="shared" si="249"/>
        <v>0</v>
      </c>
      <c r="LG221" s="533">
        <f t="shared" si="250"/>
        <v>0</v>
      </c>
      <c r="LH221" s="533">
        <f t="shared" si="251"/>
        <v>0</v>
      </c>
      <c r="LI221" s="533">
        <f t="shared" si="252"/>
        <v>0</v>
      </c>
    </row>
    <row r="222" spans="1:321" x14ac:dyDescent="0.25">
      <c r="A222" s="16" t="s">
        <v>2505</v>
      </c>
      <c r="B222" s="15"/>
      <c r="C222" s="15"/>
      <c r="D222" s="15"/>
      <c r="E222" s="15"/>
      <c r="F222" s="15"/>
      <c r="G222" s="15"/>
      <c r="H222" s="15"/>
      <c r="I222" s="15"/>
      <c r="J222" s="15"/>
      <c r="K222" s="15"/>
      <c r="L222" s="15"/>
      <c r="M222" s="15"/>
      <c r="N222" s="15"/>
      <c r="O222" s="256"/>
      <c r="P222" s="250"/>
      <c r="Q222" s="250"/>
      <c r="R222" s="250"/>
      <c r="S222" s="250"/>
      <c r="T222" s="267"/>
      <c r="U222" s="250"/>
      <c r="V222" s="250"/>
      <c r="X222" s="44"/>
      <c r="Y222" s="40"/>
      <c r="Z222" s="40"/>
      <c r="AA222" s="40"/>
      <c r="AB222" s="40"/>
      <c r="AC222" s="40"/>
      <c r="AD222" s="40"/>
      <c r="AE222" s="40"/>
      <c r="AF222" s="40"/>
      <c r="AG222" s="40"/>
      <c r="AH222" s="40"/>
      <c r="AI222" s="40"/>
      <c r="AJ222" s="40"/>
      <c r="AK222" s="40"/>
      <c r="AL222" s="261"/>
      <c r="AM222" s="259"/>
      <c r="AN222" s="259"/>
      <c r="AO222" s="259"/>
      <c r="AP222" s="259"/>
      <c r="AQ222" s="259"/>
      <c r="AR222" s="259"/>
      <c r="AS222" s="259"/>
      <c r="AU222" s="41"/>
      <c r="AV222" s="71"/>
      <c r="AW222" s="71"/>
      <c r="AX222" s="71"/>
      <c r="AY222" s="71"/>
      <c r="AZ222" s="71"/>
      <c r="BA222" s="71"/>
      <c r="BB222" s="71"/>
      <c r="BC222" s="71"/>
      <c r="BD222" s="520"/>
      <c r="BE222" s="521"/>
      <c r="BF222" s="71"/>
      <c r="BG222" s="521"/>
      <c r="BH222" s="529"/>
      <c r="BI222" s="71"/>
      <c r="BJ222" s="71"/>
      <c r="BK222" s="71"/>
      <c r="BL222" s="71"/>
      <c r="BM222" s="71"/>
      <c r="BN222" s="71"/>
      <c r="BO222" s="71"/>
      <c r="BP222" s="71"/>
      <c r="BR222" s="507"/>
      <c r="BS222" s="507"/>
      <c r="BT222" s="507"/>
      <c r="BU222" s="507"/>
      <c r="BV222" s="507"/>
      <c r="BW222" s="507"/>
      <c r="BX222" s="507"/>
      <c r="BY222" s="507"/>
      <c r="BZ222" s="507"/>
      <c r="CA222" s="507"/>
      <c r="CB222" s="507"/>
      <c r="CC222" s="507"/>
      <c r="CD222" s="507"/>
      <c r="CE222" s="507"/>
      <c r="CF222" s="507"/>
      <c r="CG222" s="507"/>
      <c r="CH222" s="507"/>
      <c r="CI222" s="507"/>
      <c r="CJ222" s="507"/>
      <c r="CK222" s="507"/>
      <c r="CL222" s="507"/>
      <c r="CM222" s="507"/>
      <c r="CO222" s="511"/>
      <c r="CP222" s="511"/>
      <c r="CQ222" s="511"/>
      <c r="CR222" s="511"/>
      <c r="CS222" s="511"/>
      <c r="CT222" s="511"/>
      <c r="CU222" s="511"/>
      <c r="CV222" s="511"/>
      <c r="CW222" s="511"/>
      <c r="CX222" s="511"/>
      <c r="CY222" s="511"/>
      <c r="CZ222" s="511"/>
      <c r="DA222" s="511"/>
      <c r="DB222" s="511"/>
      <c r="DC222" s="511"/>
      <c r="DD222" s="511"/>
      <c r="DE222" s="511"/>
      <c r="DF222" s="511"/>
      <c r="DG222" s="511"/>
      <c r="DH222" s="511"/>
      <c r="DI222" s="511"/>
      <c r="DJ222" s="511"/>
      <c r="DL222" s="530"/>
      <c r="DM222" s="530">
        <f t="shared" si="64"/>
        <v>0</v>
      </c>
      <c r="DN222" s="530">
        <f t="shared" si="65"/>
        <v>0</v>
      </c>
      <c r="DO222" s="530">
        <f t="shared" si="66"/>
        <v>0</v>
      </c>
      <c r="DP222" s="530">
        <f t="shared" si="67"/>
        <v>0</v>
      </c>
      <c r="DQ222" s="530">
        <f t="shared" si="68"/>
        <v>0</v>
      </c>
      <c r="DR222" s="530">
        <f t="shared" si="69"/>
        <v>0</v>
      </c>
      <c r="DS222" s="530">
        <f t="shared" si="70"/>
        <v>0</v>
      </c>
      <c r="DT222" s="530">
        <f t="shared" si="71"/>
        <v>0</v>
      </c>
      <c r="DU222" s="530">
        <f t="shared" si="72"/>
        <v>0</v>
      </c>
      <c r="DV222" s="530">
        <f t="shared" si="73"/>
        <v>0</v>
      </c>
      <c r="DW222" s="530">
        <f t="shared" si="74"/>
        <v>0</v>
      </c>
      <c r="DX222" s="530">
        <f t="shared" si="75"/>
        <v>0</v>
      </c>
      <c r="DY222" s="530">
        <f t="shared" si="76"/>
        <v>0</v>
      </c>
      <c r="DZ222" s="530">
        <f t="shared" si="77"/>
        <v>0</v>
      </c>
      <c r="EA222" s="530">
        <f t="shared" si="78"/>
        <v>0</v>
      </c>
      <c r="EB222" s="530">
        <f t="shared" si="79"/>
        <v>0</v>
      </c>
      <c r="EC222" s="530">
        <f t="shared" si="80"/>
        <v>0</v>
      </c>
      <c r="ED222" s="530">
        <f t="shared" si="81"/>
        <v>0</v>
      </c>
      <c r="EE222" s="530">
        <f t="shared" si="82"/>
        <v>0</v>
      </c>
      <c r="EF222" s="530">
        <f t="shared" si="83"/>
        <v>0</v>
      </c>
      <c r="EG222" s="530">
        <f t="shared" si="84"/>
        <v>0</v>
      </c>
      <c r="EI222" s="535"/>
      <c r="EJ222" s="531">
        <f t="shared" si="85"/>
        <v>0</v>
      </c>
      <c r="EK222" s="536">
        <f t="shared" si="86"/>
        <v>0</v>
      </c>
      <c r="EL222" s="531">
        <f t="shared" si="87"/>
        <v>0</v>
      </c>
      <c r="EM222" s="531">
        <f t="shared" si="88"/>
        <v>0</v>
      </c>
      <c r="EN222" s="531">
        <f t="shared" si="89"/>
        <v>0</v>
      </c>
      <c r="EO222" s="531">
        <f t="shared" si="90"/>
        <v>0</v>
      </c>
      <c r="EP222" s="531">
        <f t="shared" si="91"/>
        <v>0</v>
      </c>
      <c r="EQ222" s="531">
        <f t="shared" si="92"/>
        <v>0</v>
      </c>
      <c r="ER222" s="531">
        <f t="shared" si="93"/>
        <v>0</v>
      </c>
      <c r="ES222" s="531">
        <f t="shared" si="94"/>
        <v>0</v>
      </c>
      <c r="ET222" s="531">
        <f t="shared" si="95"/>
        <v>0</v>
      </c>
      <c r="EU222" s="531">
        <f t="shared" si="96"/>
        <v>0</v>
      </c>
      <c r="EV222" s="531">
        <f t="shared" si="97"/>
        <v>0</v>
      </c>
      <c r="EW222" s="531">
        <f t="shared" si="98"/>
        <v>0</v>
      </c>
      <c r="EX222" s="531">
        <f t="shared" si="99"/>
        <v>0</v>
      </c>
      <c r="EY222" s="531">
        <f t="shared" si="100"/>
        <v>0</v>
      </c>
      <c r="EZ222" s="531">
        <f t="shared" si="101"/>
        <v>0</v>
      </c>
      <c r="FA222" s="531">
        <f t="shared" si="102"/>
        <v>0</v>
      </c>
      <c r="FB222" s="531">
        <f t="shared" si="103"/>
        <v>0</v>
      </c>
      <c r="FC222" s="531">
        <f t="shared" si="104"/>
        <v>0</v>
      </c>
      <c r="FD222" s="531">
        <f t="shared" si="105"/>
        <v>0</v>
      </c>
      <c r="FF222" s="532"/>
      <c r="FG222" s="532">
        <f t="shared" si="106"/>
        <v>0</v>
      </c>
      <c r="FH222" s="532">
        <f t="shared" si="107"/>
        <v>0</v>
      </c>
      <c r="FI222" s="532">
        <f t="shared" si="108"/>
        <v>0</v>
      </c>
      <c r="FJ222" s="532">
        <f t="shared" si="109"/>
        <v>0</v>
      </c>
      <c r="FK222" s="532">
        <f t="shared" si="110"/>
        <v>0</v>
      </c>
      <c r="FL222" s="532">
        <f t="shared" si="111"/>
        <v>0</v>
      </c>
      <c r="FM222" s="532">
        <f t="shared" si="112"/>
        <v>0</v>
      </c>
      <c r="FN222" s="532">
        <f t="shared" si="113"/>
        <v>0</v>
      </c>
      <c r="FO222" s="532">
        <f t="shared" si="114"/>
        <v>0</v>
      </c>
      <c r="FP222" s="532">
        <f t="shared" si="115"/>
        <v>0</v>
      </c>
      <c r="FQ222" s="532">
        <f t="shared" si="116"/>
        <v>0</v>
      </c>
      <c r="FR222" s="532">
        <f t="shared" si="117"/>
        <v>0</v>
      </c>
      <c r="FS222" s="532">
        <f t="shared" si="118"/>
        <v>0</v>
      </c>
      <c r="FT222" s="532">
        <f t="shared" si="119"/>
        <v>0</v>
      </c>
      <c r="FU222" s="532">
        <f t="shared" si="120"/>
        <v>0</v>
      </c>
      <c r="FV222" s="532">
        <f t="shared" si="121"/>
        <v>0</v>
      </c>
      <c r="FW222" s="532">
        <f t="shared" si="122"/>
        <v>0</v>
      </c>
      <c r="FX222" s="532">
        <f t="shared" si="123"/>
        <v>0</v>
      </c>
      <c r="FY222" s="532">
        <f t="shared" si="124"/>
        <v>0</v>
      </c>
      <c r="FZ222" s="532">
        <f t="shared" si="125"/>
        <v>0</v>
      </c>
      <c r="GA222" s="532">
        <f t="shared" si="126"/>
        <v>0</v>
      </c>
      <c r="GC222" s="533"/>
      <c r="GD222" s="533">
        <f t="shared" si="127"/>
        <v>0</v>
      </c>
      <c r="GE222" s="533">
        <f t="shared" si="128"/>
        <v>0</v>
      </c>
      <c r="GF222" s="533">
        <f t="shared" si="129"/>
        <v>0</v>
      </c>
      <c r="GG222" s="533">
        <f t="shared" si="130"/>
        <v>0</v>
      </c>
      <c r="GH222" s="533">
        <f t="shared" si="131"/>
        <v>0</v>
      </c>
      <c r="GI222" s="533">
        <f t="shared" si="132"/>
        <v>0</v>
      </c>
      <c r="GJ222" s="533">
        <f t="shared" si="133"/>
        <v>0</v>
      </c>
      <c r="GK222" s="533">
        <f t="shared" si="134"/>
        <v>0</v>
      </c>
      <c r="GL222" s="533">
        <f t="shared" si="135"/>
        <v>0</v>
      </c>
      <c r="GM222" s="533">
        <f t="shared" si="136"/>
        <v>0</v>
      </c>
      <c r="GN222" s="533">
        <f t="shared" si="137"/>
        <v>0</v>
      </c>
      <c r="GO222" s="533">
        <f t="shared" si="138"/>
        <v>0</v>
      </c>
      <c r="GP222" s="533">
        <f t="shared" si="139"/>
        <v>0</v>
      </c>
      <c r="GQ222" s="533">
        <f t="shared" si="140"/>
        <v>0</v>
      </c>
      <c r="GR222" s="533">
        <f t="shared" si="141"/>
        <v>0</v>
      </c>
      <c r="GS222" s="533">
        <f t="shared" si="142"/>
        <v>0</v>
      </c>
      <c r="GT222" s="533">
        <f t="shared" si="143"/>
        <v>0</v>
      </c>
      <c r="GU222" s="533">
        <f t="shared" si="144"/>
        <v>0</v>
      </c>
      <c r="GV222" s="533">
        <f t="shared" si="145"/>
        <v>0</v>
      </c>
      <c r="GW222" s="533">
        <f t="shared" si="146"/>
        <v>0</v>
      </c>
      <c r="GX222" s="533">
        <f t="shared" si="147"/>
        <v>0</v>
      </c>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W222" s="534"/>
      <c r="HX222" s="534">
        <f t="shared" si="169"/>
        <v>0</v>
      </c>
      <c r="HY222" s="534">
        <f t="shared" si="170"/>
        <v>0</v>
      </c>
      <c r="HZ222" s="534">
        <f t="shared" si="171"/>
        <v>0</v>
      </c>
      <c r="IA222" s="534">
        <f t="shared" si="172"/>
        <v>0</v>
      </c>
      <c r="IB222" s="534">
        <f t="shared" si="173"/>
        <v>0</v>
      </c>
      <c r="IC222" s="534">
        <f t="shared" si="174"/>
        <v>0</v>
      </c>
      <c r="ID222" s="534">
        <f t="shared" si="175"/>
        <v>0</v>
      </c>
      <c r="IE222" s="534">
        <f t="shared" si="176"/>
        <v>0</v>
      </c>
      <c r="IF222" s="534">
        <f t="shared" si="177"/>
        <v>0</v>
      </c>
      <c r="IG222" s="534">
        <f t="shared" si="178"/>
        <v>0</v>
      </c>
      <c r="IH222" s="534">
        <f t="shared" si="179"/>
        <v>0</v>
      </c>
      <c r="II222" s="534">
        <f t="shared" si="180"/>
        <v>0</v>
      </c>
      <c r="IJ222" s="534">
        <f t="shared" si="181"/>
        <v>0</v>
      </c>
      <c r="IK222" s="534">
        <f t="shared" si="182"/>
        <v>0</v>
      </c>
      <c r="IL222" s="534">
        <f t="shared" si="183"/>
        <v>0</v>
      </c>
      <c r="IM222" s="534">
        <f t="shared" si="184"/>
        <v>0</v>
      </c>
      <c r="IN222" s="534">
        <f t="shared" si="185"/>
        <v>0</v>
      </c>
      <c r="IO222" s="534">
        <f t="shared" si="186"/>
        <v>0</v>
      </c>
      <c r="IP222" s="534">
        <f t="shared" si="187"/>
        <v>0</v>
      </c>
      <c r="IQ222" s="534">
        <f t="shared" si="188"/>
        <v>0</v>
      </c>
      <c r="IR222" s="534">
        <f t="shared" si="189"/>
        <v>0</v>
      </c>
      <c r="IT222" s="531"/>
      <c r="IU222" s="531">
        <f t="shared" si="190"/>
        <v>0</v>
      </c>
      <c r="IV222" s="531">
        <f t="shared" si="191"/>
        <v>0</v>
      </c>
      <c r="IW222" s="531">
        <f t="shared" si="192"/>
        <v>0</v>
      </c>
      <c r="IX222" s="531">
        <f t="shared" si="193"/>
        <v>0</v>
      </c>
      <c r="IY222" s="531">
        <f t="shared" si="194"/>
        <v>0</v>
      </c>
      <c r="IZ222" s="531">
        <f t="shared" si="195"/>
        <v>0</v>
      </c>
      <c r="JA222" s="531">
        <f t="shared" si="196"/>
        <v>0</v>
      </c>
      <c r="JB222" s="531">
        <f t="shared" si="197"/>
        <v>0</v>
      </c>
      <c r="JC222" s="531">
        <f t="shared" si="198"/>
        <v>0</v>
      </c>
      <c r="JD222" s="531">
        <f t="shared" si="199"/>
        <v>0</v>
      </c>
      <c r="JE222" s="531">
        <f t="shared" si="200"/>
        <v>0</v>
      </c>
      <c r="JF222" s="531">
        <f t="shared" si="201"/>
        <v>0</v>
      </c>
      <c r="JG222" s="531">
        <f t="shared" si="202"/>
        <v>0</v>
      </c>
      <c r="JH222" s="531">
        <f t="shared" si="203"/>
        <v>0</v>
      </c>
      <c r="JI222" s="531">
        <f t="shared" si="204"/>
        <v>0</v>
      </c>
      <c r="JJ222" s="531">
        <f t="shared" si="205"/>
        <v>0</v>
      </c>
      <c r="JK222" s="531">
        <f t="shared" si="206"/>
        <v>0</v>
      </c>
      <c r="JL222" s="531">
        <f t="shared" si="207"/>
        <v>0</v>
      </c>
      <c r="JM222" s="531">
        <f t="shared" si="208"/>
        <v>0</v>
      </c>
      <c r="JN222" s="531">
        <f t="shared" si="209"/>
        <v>0</v>
      </c>
      <c r="JO222" s="531">
        <f t="shared" si="210"/>
        <v>0</v>
      </c>
      <c r="JQ222" s="532"/>
      <c r="JR222" s="532">
        <f t="shared" si="211"/>
        <v>0</v>
      </c>
      <c r="JS222" s="532">
        <f t="shared" si="212"/>
        <v>0</v>
      </c>
      <c r="JT222" s="532">
        <f t="shared" si="213"/>
        <v>0</v>
      </c>
      <c r="JU222" s="532">
        <f t="shared" si="214"/>
        <v>0</v>
      </c>
      <c r="JV222" s="532">
        <f t="shared" si="215"/>
        <v>0</v>
      </c>
      <c r="JW222" s="532">
        <f t="shared" si="216"/>
        <v>0</v>
      </c>
      <c r="JX222" s="532">
        <f t="shared" si="217"/>
        <v>0</v>
      </c>
      <c r="JY222" s="532">
        <f t="shared" si="218"/>
        <v>0</v>
      </c>
      <c r="JZ222" s="532">
        <f t="shared" si="219"/>
        <v>0</v>
      </c>
      <c r="KA222" s="532">
        <f t="shared" si="220"/>
        <v>0</v>
      </c>
      <c r="KB222" s="532">
        <f t="shared" si="221"/>
        <v>0</v>
      </c>
      <c r="KC222" s="532">
        <f t="shared" si="222"/>
        <v>0</v>
      </c>
      <c r="KD222" s="532">
        <f t="shared" si="223"/>
        <v>0</v>
      </c>
      <c r="KE222" s="532">
        <f t="shared" si="224"/>
        <v>0</v>
      </c>
      <c r="KF222" s="532">
        <f t="shared" si="225"/>
        <v>0</v>
      </c>
      <c r="KG222" s="532">
        <f t="shared" si="226"/>
        <v>0</v>
      </c>
      <c r="KH222" s="532">
        <f t="shared" si="227"/>
        <v>0</v>
      </c>
      <c r="KI222" s="532">
        <f t="shared" si="228"/>
        <v>0</v>
      </c>
      <c r="KJ222" s="532">
        <f t="shared" si="229"/>
        <v>0</v>
      </c>
      <c r="KK222" s="532">
        <f t="shared" si="230"/>
        <v>0</v>
      </c>
      <c r="KL222" s="532">
        <f t="shared" si="231"/>
        <v>0</v>
      </c>
      <c r="KN222" s="533"/>
      <c r="KO222" s="533">
        <f t="shared" si="232"/>
        <v>0</v>
      </c>
      <c r="KP222" s="533">
        <f t="shared" si="233"/>
        <v>0</v>
      </c>
      <c r="KQ222" s="533">
        <f t="shared" si="234"/>
        <v>0</v>
      </c>
      <c r="KR222" s="533">
        <f t="shared" si="235"/>
        <v>0</v>
      </c>
      <c r="KS222" s="533">
        <f t="shared" si="236"/>
        <v>0</v>
      </c>
      <c r="KT222" s="533">
        <f t="shared" si="237"/>
        <v>0</v>
      </c>
      <c r="KU222" s="533">
        <f t="shared" si="238"/>
        <v>0</v>
      </c>
      <c r="KV222" s="533">
        <f t="shared" si="239"/>
        <v>0</v>
      </c>
      <c r="KW222" s="533">
        <f t="shared" si="240"/>
        <v>0</v>
      </c>
      <c r="KX222" s="533">
        <f t="shared" si="241"/>
        <v>0</v>
      </c>
      <c r="KY222" s="533">
        <f t="shared" si="242"/>
        <v>0</v>
      </c>
      <c r="KZ222" s="533">
        <f t="shared" si="243"/>
        <v>0</v>
      </c>
      <c r="LA222" s="533">
        <f t="shared" si="244"/>
        <v>0</v>
      </c>
      <c r="LB222" s="533">
        <f t="shared" si="245"/>
        <v>0</v>
      </c>
      <c r="LC222" s="533">
        <f t="shared" si="246"/>
        <v>0</v>
      </c>
      <c r="LD222" s="533">
        <f t="shared" si="247"/>
        <v>0</v>
      </c>
      <c r="LE222" s="533">
        <f t="shared" si="248"/>
        <v>0</v>
      </c>
      <c r="LF222" s="533">
        <f t="shared" si="249"/>
        <v>0</v>
      </c>
      <c r="LG222" s="533">
        <f t="shared" si="250"/>
        <v>0</v>
      </c>
      <c r="LH222" s="533">
        <f t="shared" si="251"/>
        <v>0</v>
      </c>
      <c r="LI222" s="533">
        <f t="shared" si="252"/>
        <v>0</v>
      </c>
    </row>
    <row r="223" spans="1:321" x14ac:dyDescent="0.25">
      <c r="A223" s="14" t="str">
        <f>LCI!A63</f>
        <v>CH4 Emissions (kg/yr)</v>
      </c>
      <c r="B223" s="43">
        <f>B103</f>
        <v>0</v>
      </c>
      <c r="C223" s="43">
        <f t="shared" ref="C223:P223" si="410">C103</f>
        <v>0</v>
      </c>
      <c r="D223" s="43">
        <f t="shared" si="410"/>
        <v>0</v>
      </c>
      <c r="E223" s="43">
        <f t="shared" si="410"/>
        <v>0</v>
      </c>
      <c r="F223" s="43">
        <f t="shared" si="410"/>
        <v>0</v>
      </c>
      <c r="G223" s="43">
        <f t="shared" si="410"/>
        <v>0</v>
      </c>
      <c r="H223" s="43">
        <f t="shared" si="410"/>
        <v>0</v>
      </c>
      <c r="I223" s="43">
        <f t="shared" si="410"/>
        <v>0</v>
      </c>
      <c r="J223" s="43">
        <f t="shared" si="410"/>
        <v>0</v>
      </c>
      <c r="K223" s="43">
        <f t="shared" si="410"/>
        <v>0</v>
      </c>
      <c r="L223" s="43">
        <f t="shared" si="410"/>
        <v>0</v>
      </c>
      <c r="M223" s="43">
        <f t="shared" si="410"/>
        <v>0</v>
      </c>
      <c r="N223" s="43">
        <f t="shared" si="410"/>
        <v>0</v>
      </c>
      <c r="O223" s="258">
        <f t="shared" si="410"/>
        <v>0</v>
      </c>
      <c r="P223" s="252">
        <f t="shared" si="410"/>
        <v>0</v>
      </c>
      <c r="Q223" s="252"/>
      <c r="R223" s="252"/>
      <c r="S223" s="252"/>
      <c r="T223" s="269"/>
      <c r="U223" s="252"/>
      <c r="V223" s="252"/>
      <c r="X223" s="45">
        <f>IF(EXACT(A223,LCI!A63),LCI!G63,-1*10^6)</f>
        <v>0</v>
      </c>
      <c r="Y223" s="47">
        <f t="shared" ref="Y223:Y256" si="411">B223*$X223</f>
        <v>0</v>
      </c>
      <c r="Z223" s="47">
        <f t="shared" ref="Z223:Z256" si="412">C223*$X223</f>
        <v>0</v>
      </c>
      <c r="AA223" s="47">
        <f t="shared" ref="AA223:AA256" si="413">D223*$X223</f>
        <v>0</v>
      </c>
      <c r="AB223" s="47">
        <f t="shared" ref="AB223:AB265" si="414">E223*$X223</f>
        <v>0</v>
      </c>
      <c r="AC223" s="47">
        <f t="shared" ref="AC223:AC265" si="415">F223*$X223</f>
        <v>0</v>
      </c>
      <c r="AD223" s="47">
        <f t="shared" ref="AD223:AD265" si="416">G223*$X223</f>
        <v>0</v>
      </c>
      <c r="AE223" s="47">
        <f t="shared" ref="AE223:AE265" si="417">H223*$X223</f>
        <v>0</v>
      </c>
      <c r="AF223" s="47">
        <f t="shared" ref="AF223:AF265" si="418">I223*$X223</f>
        <v>0</v>
      </c>
      <c r="AG223" s="47">
        <f t="shared" ref="AG223:AG265" si="419">J223*$X223</f>
        <v>0</v>
      </c>
      <c r="AH223" s="47">
        <f t="shared" ref="AH223:AH265" si="420">K223*$X223</f>
        <v>0</v>
      </c>
      <c r="AI223" s="47">
        <f t="shared" ref="AI223:AI265" si="421">L223*$X223</f>
        <v>0</v>
      </c>
      <c r="AJ223" s="47">
        <f t="shared" ref="AJ223:AJ224" si="422">M223*$X223</f>
        <v>0</v>
      </c>
      <c r="AK223" s="47">
        <f t="shared" ref="AK223" si="423">N223*$X223</f>
        <v>0</v>
      </c>
      <c r="AL223" s="262">
        <f t="shared" ref="AL223" si="424">O223*$X223</f>
        <v>0</v>
      </c>
      <c r="AM223" s="260">
        <f t="shared" ref="AM223" si="425">P223*$X223</f>
        <v>0</v>
      </c>
      <c r="AN223" s="260">
        <f t="shared" ref="AN223:AN232" si="426">Q223*$X223</f>
        <v>0</v>
      </c>
      <c r="AO223" s="260">
        <f t="shared" ref="AO223:AO232" si="427">R223*$X223</f>
        <v>0</v>
      </c>
      <c r="AP223" s="260">
        <f t="shared" ref="AP223:AP232" si="428">S223*$X223</f>
        <v>0</v>
      </c>
      <c r="AQ223" s="260">
        <f t="shared" ref="AQ223:AQ232" si="429">T223*$X223</f>
        <v>0</v>
      </c>
      <c r="AR223" s="260">
        <f t="shared" ref="AR223:AR232" si="430">U223*$X223</f>
        <v>0</v>
      </c>
      <c r="AS223" s="260">
        <f t="shared" ref="AS223:AS232" si="431">V223*$X223</f>
        <v>0</v>
      </c>
      <c r="AU223" s="41">
        <f>IF(EXACT(A223,LCI!A63),LCI!H63,-1*10^6)</f>
        <v>36000</v>
      </c>
      <c r="AV223" s="71">
        <f t="shared" ref="AV223:AV265" si="432">B223*$AU223</f>
        <v>0</v>
      </c>
      <c r="AW223" s="71">
        <f t="shared" ref="AW223:AW265" si="433">C223*$AU223</f>
        <v>0</v>
      </c>
      <c r="AX223" s="71">
        <f t="shared" ref="AX223:AX265" si="434">D223*$AU223</f>
        <v>0</v>
      </c>
      <c r="AY223" s="71">
        <f t="shared" ref="AY223:AY265" si="435">E223*$AU223</f>
        <v>0</v>
      </c>
      <c r="AZ223" s="71">
        <f t="shared" ref="AZ223:AZ265" si="436">F223*$AU223</f>
        <v>0</v>
      </c>
      <c r="BA223" s="71">
        <f t="shared" ref="BA223:BA265" si="437">G223*$AU223</f>
        <v>0</v>
      </c>
      <c r="BB223" s="71">
        <f t="shared" ref="BB223:BB265" si="438">H223*$AU223</f>
        <v>0</v>
      </c>
      <c r="BC223" s="71">
        <f t="shared" ref="BC223:BC265" si="439">I223*$AU223</f>
        <v>0</v>
      </c>
      <c r="BD223" s="520">
        <f t="shared" ref="BD223:BD265" si="440">J223*$AU223</f>
        <v>0</v>
      </c>
      <c r="BE223" s="521">
        <f t="shared" ref="BE223:BE265" si="441">K223*$AU223</f>
        <v>0</v>
      </c>
      <c r="BF223" s="71">
        <f t="shared" ref="BF223:BF265" si="442">L223*$AU223</f>
        <v>0</v>
      </c>
      <c r="BG223" s="521">
        <f t="shared" ref="BG223:BG264" si="443">M223*$AU223</f>
        <v>0</v>
      </c>
      <c r="BH223" s="529">
        <f t="shared" ref="BH223:BH265" si="444">N223*$AU223</f>
        <v>0</v>
      </c>
      <c r="BI223" s="71">
        <f t="shared" ref="BI223:BI265" si="445">O223*$AU223</f>
        <v>0</v>
      </c>
      <c r="BJ223" s="71">
        <f t="shared" ref="BJ223:BJ265" si="446">P223*$AU223</f>
        <v>0</v>
      </c>
      <c r="BK223" s="71">
        <f t="shared" ref="BK223:BK265" si="447">Q223*$AU223</f>
        <v>0</v>
      </c>
      <c r="BL223" s="71">
        <f t="shared" ref="BL223:BL265" si="448">R223*$AU223</f>
        <v>0</v>
      </c>
      <c r="BM223" s="71">
        <f t="shared" ref="BM223:BM265" si="449">S223*$AU223</f>
        <v>0</v>
      </c>
      <c r="BN223" s="71">
        <f t="shared" ref="BN223:BN265" si="450">T223*$AU223</f>
        <v>0</v>
      </c>
      <c r="BO223" s="71">
        <f t="shared" ref="BO223:BO265" si="451">U223*$AU223</f>
        <v>0</v>
      </c>
      <c r="BP223" s="71">
        <f t="shared" ref="BP223:BP265" si="452">V223*$AU223</f>
        <v>0</v>
      </c>
      <c r="BR223" s="507">
        <f>IF(EXACT(A223,LCI!A63),LCI!I63,-1*10^6)</f>
        <v>0</v>
      </c>
      <c r="BS223" s="507">
        <f>B223*$BR223</f>
        <v>0</v>
      </c>
      <c r="BT223" s="507">
        <f>C223*$BR223</f>
        <v>0</v>
      </c>
      <c r="BU223" s="507">
        <f t="shared" ref="BU223:BV238" si="453">D223*$BR223</f>
        <v>0</v>
      </c>
      <c r="BV223" s="507">
        <f t="shared" si="453"/>
        <v>0</v>
      </c>
      <c r="BW223" s="507">
        <f t="shared" ref="BW223:BW265" si="454">F223*$BR223</f>
        <v>0</v>
      </c>
      <c r="BX223" s="507">
        <f t="shared" ref="BX223:BX265" si="455">G223*$BR223</f>
        <v>0</v>
      </c>
      <c r="BY223" s="507">
        <f t="shared" ref="BY223:BY265" si="456">H223*$BR223</f>
        <v>0</v>
      </c>
      <c r="BZ223" s="507">
        <f t="shared" ref="BZ223:BZ265" si="457">I223*$BR223</f>
        <v>0</v>
      </c>
      <c r="CA223" s="507">
        <f t="shared" ref="CA223:CA265" si="458">J223*$BR223</f>
        <v>0</v>
      </c>
      <c r="CB223" s="507">
        <f t="shared" ref="CB223:CB265" si="459">K223*$BR223</f>
        <v>0</v>
      </c>
      <c r="CC223" s="507">
        <f t="shared" ref="CC223:CC265" si="460">L223*$BR223</f>
        <v>0</v>
      </c>
      <c r="CD223" s="507">
        <f t="shared" ref="CD223:CD265" si="461">M223*$BR223</f>
        <v>0</v>
      </c>
      <c r="CE223" s="507">
        <f t="shared" ref="CE223:CE265" si="462">N223*$BR223</f>
        <v>0</v>
      </c>
      <c r="CF223" s="507">
        <f t="shared" ref="CF223:CH265" si="463">O223*$BR223</f>
        <v>0</v>
      </c>
      <c r="CG223" s="507">
        <f t="shared" ref="CG223:CH238" si="464">P223*$BR223</f>
        <v>0</v>
      </c>
      <c r="CH223" s="507">
        <f t="shared" si="464"/>
        <v>0</v>
      </c>
      <c r="CI223" s="507">
        <f t="shared" ref="CI223:CI265" si="465">R223*$BR223</f>
        <v>0</v>
      </c>
      <c r="CJ223" s="507">
        <f t="shared" ref="CJ223:CJ265" si="466">S223*$BR223</f>
        <v>0</v>
      </c>
      <c r="CK223" s="507">
        <f t="shared" ref="CK223:CK265" si="467">T223*$BR223</f>
        <v>0</v>
      </c>
      <c r="CL223" s="507">
        <f>U223*$BR223</f>
        <v>0</v>
      </c>
      <c r="CM223" s="507">
        <f t="shared" ref="CM223:CM265" si="468">V223*$BR223</f>
        <v>0</v>
      </c>
      <c r="CO223" s="511">
        <f>IF(EXACT(A223,LCI!A63),LCI!F63,-1*10^6)</f>
        <v>0</v>
      </c>
      <c r="CP223" s="511">
        <f>B223*$CO223</f>
        <v>0</v>
      </c>
      <c r="CQ223" s="511">
        <f t="shared" ref="CQ223:DJ223" si="469">C223*$CO223</f>
        <v>0</v>
      </c>
      <c r="CR223" s="511">
        <f t="shared" si="469"/>
        <v>0</v>
      </c>
      <c r="CS223" s="511">
        <f t="shared" si="469"/>
        <v>0</v>
      </c>
      <c r="CT223" s="511">
        <f t="shared" si="469"/>
        <v>0</v>
      </c>
      <c r="CU223" s="511">
        <f t="shared" si="469"/>
        <v>0</v>
      </c>
      <c r="CV223" s="511">
        <f t="shared" si="469"/>
        <v>0</v>
      </c>
      <c r="CW223" s="511">
        <f t="shared" si="469"/>
        <v>0</v>
      </c>
      <c r="CX223" s="511">
        <f t="shared" si="469"/>
        <v>0</v>
      </c>
      <c r="CY223" s="511">
        <f t="shared" si="469"/>
        <v>0</v>
      </c>
      <c r="CZ223" s="511">
        <f t="shared" si="469"/>
        <v>0</v>
      </c>
      <c r="DA223" s="511">
        <f t="shared" si="469"/>
        <v>0</v>
      </c>
      <c r="DB223" s="511">
        <f t="shared" si="469"/>
        <v>0</v>
      </c>
      <c r="DC223" s="511">
        <f t="shared" si="469"/>
        <v>0</v>
      </c>
      <c r="DD223" s="511">
        <f t="shared" si="469"/>
        <v>0</v>
      </c>
      <c r="DE223" s="511">
        <f t="shared" si="469"/>
        <v>0</v>
      </c>
      <c r="DF223" s="511">
        <f t="shared" si="469"/>
        <v>0</v>
      </c>
      <c r="DG223" s="511">
        <f t="shared" si="469"/>
        <v>0</v>
      </c>
      <c r="DH223" s="511">
        <f t="shared" si="469"/>
        <v>0</v>
      </c>
      <c r="DI223" s="511">
        <f t="shared" si="469"/>
        <v>0</v>
      </c>
      <c r="DJ223" s="511">
        <f t="shared" si="469"/>
        <v>0</v>
      </c>
      <c r="DL223" s="530">
        <f>IF(EXACT(A223,LCI!A63),LCI!J63,-1*10^6)</f>
        <v>0</v>
      </c>
      <c r="DM223" s="530">
        <f t="shared" si="64"/>
        <v>0</v>
      </c>
      <c r="DN223" s="530">
        <f t="shared" si="65"/>
        <v>0</v>
      </c>
      <c r="DO223" s="530">
        <f t="shared" si="66"/>
        <v>0</v>
      </c>
      <c r="DP223" s="530">
        <f t="shared" si="67"/>
        <v>0</v>
      </c>
      <c r="DQ223" s="530">
        <f t="shared" si="68"/>
        <v>0</v>
      </c>
      <c r="DR223" s="530">
        <f t="shared" si="69"/>
        <v>0</v>
      </c>
      <c r="DS223" s="530">
        <f t="shared" si="70"/>
        <v>0</v>
      </c>
      <c r="DT223" s="530">
        <f t="shared" si="71"/>
        <v>0</v>
      </c>
      <c r="DU223" s="530">
        <f t="shared" si="72"/>
        <v>0</v>
      </c>
      <c r="DV223" s="530">
        <f t="shared" si="73"/>
        <v>0</v>
      </c>
      <c r="DW223" s="530">
        <f t="shared" si="74"/>
        <v>0</v>
      </c>
      <c r="DX223" s="530">
        <f t="shared" si="75"/>
        <v>0</v>
      </c>
      <c r="DY223" s="530">
        <f t="shared" si="76"/>
        <v>0</v>
      </c>
      <c r="DZ223" s="530">
        <f t="shared" si="77"/>
        <v>0</v>
      </c>
      <c r="EA223" s="530">
        <f t="shared" si="78"/>
        <v>0</v>
      </c>
      <c r="EB223" s="530">
        <f t="shared" si="79"/>
        <v>0</v>
      </c>
      <c r="EC223" s="530">
        <f t="shared" si="80"/>
        <v>0</v>
      </c>
      <c r="ED223" s="530">
        <f t="shared" si="81"/>
        <v>0</v>
      </c>
      <c r="EE223" s="530">
        <f t="shared" si="82"/>
        <v>0</v>
      </c>
      <c r="EF223" s="530">
        <f t="shared" si="83"/>
        <v>0</v>
      </c>
      <c r="EG223" s="530">
        <f t="shared" si="84"/>
        <v>0</v>
      </c>
      <c r="EI223" s="535">
        <f>IF(EXACT(A223,LCI!A63),LCI!K63,-1*10^6)</f>
        <v>0</v>
      </c>
      <c r="EJ223" s="531">
        <f t="shared" si="85"/>
        <v>0</v>
      </c>
      <c r="EK223" s="536">
        <f t="shared" si="86"/>
        <v>0</v>
      </c>
      <c r="EL223" s="531">
        <f t="shared" si="87"/>
        <v>0</v>
      </c>
      <c r="EM223" s="531">
        <f t="shared" si="88"/>
        <v>0</v>
      </c>
      <c r="EN223" s="531">
        <f t="shared" si="89"/>
        <v>0</v>
      </c>
      <c r="EO223" s="531">
        <f t="shared" si="90"/>
        <v>0</v>
      </c>
      <c r="EP223" s="531">
        <f t="shared" si="91"/>
        <v>0</v>
      </c>
      <c r="EQ223" s="531">
        <f t="shared" si="92"/>
        <v>0</v>
      </c>
      <c r="ER223" s="531">
        <f t="shared" si="93"/>
        <v>0</v>
      </c>
      <c r="ES223" s="531">
        <f t="shared" si="94"/>
        <v>0</v>
      </c>
      <c r="ET223" s="531">
        <f t="shared" si="95"/>
        <v>0</v>
      </c>
      <c r="EU223" s="531">
        <f t="shared" si="96"/>
        <v>0</v>
      </c>
      <c r="EV223" s="531">
        <f t="shared" si="97"/>
        <v>0</v>
      </c>
      <c r="EW223" s="531">
        <f t="shared" si="98"/>
        <v>0</v>
      </c>
      <c r="EX223" s="531">
        <f t="shared" si="99"/>
        <v>0</v>
      </c>
      <c r="EY223" s="531">
        <f t="shared" si="100"/>
        <v>0</v>
      </c>
      <c r="EZ223" s="531">
        <f t="shared" si="101"/>
        <v>0</v>
      </c>
      <c r="FA223" s="531">
        <f t="shared" si="102"/>
        <v>0</v>
      </c>
      <c r="FB223" s="531">
        <f t="shared" si="103"/>
        <v>0</v>
      </c>
      <c r="FC223" s="531">
        <f t="shared" si="104"/>
        <v>0</v>
      </c>
      <c r="FD223" s="531">
        <f t="shared" si="105"/>
        <v>0</v>
      </c>
      <c r="FF223" s="532">
        <f>IF(EXACT(A223,LCI!A63),LCI!L63,-1*10^6)</f>
        <v>0</v>
      </c>
      <c r="FG223" s="532">
        <f t="shared" si="106"/>
        <v>0</v>
      </c>
      <c r="FH223" s="532">
        <f t="shared" si="107"/>
        <v>0</v>
      </c>
      <c r="FI223" s="532">
        <f t="shared" si="108"/>
        <v>0</v>
      </c>
      <c r="FJ223" s="532">
        <f t="shared" si="109"/>
        <v>0</v>
      </c>
      <c r="FK223" s="532">
        <f t="shared" si="110"/>
        <v>0</v>
      </c>
      <c r="FL223" s="532">
        <f t="shared" si="111"/>
        <v>0</v>
      </c>
      <c r="FM223" s="532">
        <f t="shared" si="112"/>
        <v>0</v>
      </c>
      <c r="FN223" s="532">
        <f t="shared" si="113"/>
        <v>0</v>
      </c>
      <c r="FO223" s="532">
        <f t="shared" si="114"/>
        <v>0</v>
      </c>
      <c r="FP223" s="532">
        <f t="shared" si="115"/>
        <v>0</v>
      </c>
      <c r="FQ223" s="532">
        <f t="shared" si="116"/>
        <v>0</v>
      </c>
      <c r="FR223" s="532">
        <f t="shared" si="117"/>
        <v>0</v>
      </c>
      <c r="FS223" s="532">
        <f t="shared" si="118"/>
        <v>0</v>
      </c>
      <c r="FT223" s="532">
        <f t="shared" si="119"/>
        <v>0</v>
      </c>
      <c r="FU223" s="532">
        <f t="shared" si="120"/>
        <v>0</v>
      </c>
      <c r="FV223" s="532">
        <f t="shared" si="121"/>
        <v>0</v>
      </c>
      <c r="FW223" s="532">
        <f t="shared" si="122"/>
        <v>0</v>
      </c>
      <c r="FX223" s="532">
        <f t="shared" si="123"/>
        <v>0</v>
      </c>
      <c r="FY223" s="532">
        <f t="shared" si="124"/>
        <v>0</v>
      </c>
      <c r="FZ223" s="532">
        <f t="shared" si="125"/>
        <v>0</v>
      </c>
      <c r="GA223" s="532">
        <f t="shared" si="126"/>
        <v>0</v>
      </c>
      <c r="GC223" s="533">
        <f>IF(EXACT(A223,LCI!A63),LCI!M63,-1*10^6)</f>
        <v>0</v>
      </c>
      <c r="GD223" s="533">
        <f t="shared" si="127"/>
        <v>0</v>
      </c>
      <c r="GE223" s="533">
        <f t="shared" si="128"/>
        <v>0</v>
      </c>
      <c r="GF223" s="533">
        <f t="shared" si="129"/>
        <v>0</v>
      </c>
      <c r="GG223" s="533">
        <f t="shared" si="130"/>
        <v>0</v>
      </c>
      <c r="GH223" s="533">
        <f t="shared" si="131"/>
        <v>0</v>
      </c>
      <c r="GI223" s="533">
        <f t="shared" si="132"/>
        <v>0</v>
      </c>
      <c r="GJ223" s="533">
        <f t="shared" si="133"/>
        <v>0</v>
      </c>
      <c r="GK223" s="533">
        <f t="shared" si="134"/>
        <v>0</v>
      </c>
      <c r="GL223" s="533">
        <f t="shared" si="135"/>
        <v>0</v>
      </c>
      <c r="GM223" s="533">
        <f t="shared" si="136"/>
        <v>0</v>
      </c>
      <c r="GN223" s="533">
        <f t="shared" si="137"/>
        <v>0</v>
      </c>
      <c r="GO223" s="533">
        <f t="shared" si="138"/>
        <v>0</v>
      </c>
      <c r="GP223" s="533">
        <f t="shared" si="139"/>
        <v>0</v>
      </c>
      <c r="GQ223" s="533">
        <f t="shared" si="140"/>
        <v>0</v>
      </c>
      <c r="GR223" s="533">
        <f t="shared" si="141"/>
        <v>0</v>
      </c>
      <c r="GS223" s="533">
        <f t="shared" si="142"/>
        <v>0</v>
      </c>
      <c r="GT223" s="533">
        <f t="shared" si="143"/>
        <v>0</v>
      </c>
      <c r="GU223" s="533">
        <f t="shared" si="144"/>
        <v>0</v>
      </c>
      <c r="GV223" s="533">
        <f t="shared" si="145"/>
        <v>0</v>
      </c>
      <c r="GW223" s="533">
        <f t="shared" si="146"/>
        <v>0</v>
      </c>
      <c r="GX223" s="533">
        <f t="shared" si="147"/>
        <v>0</v>
      </c>
      <c r="GZ223" s="511">
        <f>IF(EXACT(A223,LCI!A63),LCI!N63,-1*10^6)</f>
        <v>0</v>
      </c>
      <c r="HA223" s="511"/>
      <c r="HB223" s="511"/>
      <c r="HC223" s="511"/>
      <c r="HD223" s="511"/>
      <c r="HE223" s="511"/>
      <c r="HF223" s="511"/>
      <c r="HG223" s="511"/>
      <c r="HH223" s="511"/>
      <c r="HI223" s="511"/>
      <c r="HJ223" s="511"/>
      <c r="HK223" s="511"/>
      <c r="HL223" s="511"/>
      <c r="HM223" s="511"/>
      <c r="HN223" s="511"/>
      <c r="HO223" s="511"/>
      <c r="HP223" s="511"/>
      <c r="HQ223" s="511"/>
      <c r="HR223" s="511"/>
      <c r="HS223" s="511"/>
      <c r="HT223" s="511"/>
      <c r="HU223" s="511"/>
      <c r="HW223" s="534">
        <f>IF(EXACT(A223,LCI!A63),LCI!O63,-1*10^6)</f>
        <v>0</v>
      </c>
      <c r="HX223" s="534">
        <f t="shared" si="169"/>
        <v>0</v>
      </c>
      <c r="HY223" s="534">
        <f t="shared" si="170"/>
        <v>0</v>
      </c>
      <c r="HZ223" s="534">
        <f t="shared" si="171"/>
        <v>0</v>
      </c>
      <c r="IA223" s="534">
        <f t="shared" si="172"/>
        <v>0</v>
      </c>
      <c r="IB223" s="534">
        <f t="shared" si="173"/>
        <v>0</v>
      </c>
      <c r="IC223" s="534">
        <f t="shared" si="174"/>
        <v>0</v>
      </c>
      <c r="ID223" s="534">
        <f t="shared" si="175"/>
        <v>0</v>
      </c>
      <c r="IE223" s="534">
        <f t="shared" si="176"/>
        <v>0</v>
      </c>
      <c r="IF223" s="534">
        <f t="shared" si="177"/>
        <v>0</v>
      </c>
      <c r="IG223" s="534">
        <f t="shared" si="178"/>
        <v>0</v>
      </c>
      <c r="IH223" s="534">
        <f t="shared" si="179"/>
        <v>0</v>
      </c>
      <c r="II223" s="534">
        <f t="shared" si="180"/>
        <v>0</v>
      </c>
      <c r="IJ223" s="534">
        <f t="shared" si="181"/>
        <v>0</v>
      </c>
      <c r="IK223" s="534">
        <f t="shared" si="182"/>
        <v>0</v>
      </c>
      <c r="IL223" s="534">
        <f t="shared" si="183"/>
        <v>0</v>
      </c>
      <c r="IM223" s="534">
        <f t="shared" si="184"/>
        <v>0</v>
      </c>
      <c r="IN223" s="534">
        <f t="shared" si="185"/>
        <v>0</v>
      </c>
      <c r="IO223" s="534">
        <f t="shared" si="186"/>
        <v>0</v>
      </c>
      <c r="IP223" s="534">
        <f t="shared" si="187"/>
        <v>0</v>
      </c>
      <c r="IQ223" s="534">
        <f t="shared" si="188"/>
        <v>0</v>
      </c>
      <c r="IR223" s="534">
        <f t="shared" si="189"/>
        <v>0</v>
      </c>
      <c r="IT223" s="531">
        <f>IF(EXACT(A223,LCI!A63),LCI!P63,-1*10^6)</f>
        <v>0</v>
      </c>
      <c r="IU223" s="531">
        <f t="shared" si="190"/>
        <v>0</v>
      </c>
      <c r="IV223" s="531">
        <f t="shared" si="191"/>
        <v>0</v>
      </c>
      <c r="IW223" s="531">
        <f t="shared" si="192"/>
        <v>0</v>
      </c>
      <c r="IX223" s="531">
        <f t="shared" si="193"/>
        <v>0</v>
      </c>
      <c r="IY223" s="531">
        <f t="shared" si="194"/>
        <v>0</v>
      </c>
      <c r="IZ223" s="531">
        <f t="shared" si="195"/>
        <v>0</v>
      </c>
      <c r="JA223" s="531">
        <f t="shared" si="196"/>
        <v>0</v>
      </c>
      <c r="JB223" s="531">
        <f t="shared" si="197"/>
        <v>0</v>
      </c>
      <c r="JC223" s="531">
        <f t="shared" si="198"/>
        <v>0</v>
      </c>
      <c r="JD223" s="531">
        <f t="shared" si="199"/>
        <v>0</v>
      </c>
      <c r="JE223" s="531">
        <f t="shared" si="200"/>
        <v>0</v>
      </c>
      <c r="JF223" s="531">
        <f t="shared" si="201"/>
        <v>0</v>
      </c>
      <c r="JG223" s="531">
        <f t="shared" si="202"/>
        <v>0</v>
      </c>
      <c r="JH223" s="531">
        <f t="shared" si="203"/>
        <v>0</v>
      </c>
      <c r="JI223" s="531">
        <f t="shared" si="204"/>
        <v>0</v>
      </c>
      <c r="JJ223" s="531">
        <f t="shared" si="205"/>
        <v>0</v>
      </c>
      <c r="JK223" s="531">
        <f t="shared" si="206"/>
        <v>0</v>
      </c>
      <c r="JL223" s="531">
        <f t="shared" si="207"/>
        <v>0</v>
      </c>
      <c r="JM223" s="531">
        <f t="shared" si="208"/>
        <v>0</v>
      </c>
      <c r="JN223" s="531">
        <f t="shared" si="209"/>
        <v>0</v>
      </c>
      <c r="JO223" s="531">
        <f t="shared" si="210"/>
        <v>0</v>
      </c>
      <c r="JQ223" s="532">
        <f>IF(EXACT(A223,LCI!A63),LCI!Q63,-1*10^6)</f>
        <v>0</v>
      </c>
      <c r="JR223" s="532">
        <f t="shared" si="211"/>
        <v>0</v>
      </c>
      <c r="JS223" s="532">
        <f t="shared" si="212"/>
        <v>0</v>
      </c>
      <c r="JT223" s="532">
        <f t="shared" si="213"/>
        <v>0</v>
      </c>
      <c r="JU223" s="532">
        <f t="shared" si="214"/>
        <v>0</v>
      </c>
      <c r="JV223" s="532">
        <f t="shared" si="215"/>
        <v>0</v>
      </c>
      <c r="JW223" s="532">
        <f t="shared" si="216"/>
        <v>0</v>
      </c>
      <c r="JX223" s="532">
        <f t="shared" si="217"/>
        <v>0</v>
      </c>
      <c r="JY223" s="532">
        <f t="shared" si="218"/>
        <v>0</v>
      </c>
      <c r="JZ223" s="532">
        <f t="shared" si="219"/>
        <v>0</v>
      </c>
      <c r="KA223" s="532">
        <f t="shared" si="220"/>
        <v>0</v>
      </c>
      <c r="KB223" s="532">
        <f t="shared" si="221"/>
        <v>0</v>
      </c>
      <c r="KC223" s="532">
        <f t="shared" si="222"/>
        <v>0</v>
      </c>
      <c r="KD223" s="532">
        <f t="shared" si="223"/>
        <v>0</v>
      </c>
      <c r="KE223" s="532">
        <f t="shared" si="224"/>
        <v>0</v>
      </c>
      <c r="KF223" s="532">
        <f t="shared" si="225"/>
        <v>0</v>
      </c>
      <c r="KG223" s="532">
        <f t="shared" si="226"/>
        <v>0</v>
      </c>
      <c r="KH223" s="532">
        <f t="shared" si="227"/>
        <v>0</v>
      </c>
      <c r="KI223" s="532">
        <f t="shared" si="228"/>
        <v>0</v>
      </c>
      <c r="KJ223" s="532">
        <f t="shared" si="229"/>
        <v>0</v>
      </c>
      <c r="KK223" s="532">
        <f t="shared" si="230"/>
        <v>0</v>
      </c>
      <c r="KL223" s="532">
        <f t="shared" si="231"/>
        <v>0</v>
      </c>
      <c r="KN223" s="533">
        <f>IF(EXACT(A223,LCI!A63),LCI!R63,-1*10^6)</f>
        <v>0</v>
      </c>
      <c r="KO223" s="533">
        <f t="shared" si="232"/>
        <v>0</v>
      </c>
      <c r="KP223" s="533">
        <f t="shared" si="233"/>
        <v>0</v>
      </c>
      <c r="KQ223" s="533">
        <f t="shared" si="234"/>
        <v>0</v>
      </c>
      <c r="KR223" s="533">
        <f t="shared" si="235"/>
        <v>0</v>
      </c>
      <c r="KS223" s="533">
        <f t="shared" si="236"/>
        <v>0</v>
      </c>
      <c r="KT223" s="533">
        <f t="shared" si="237"/>
        <v>0</v>
      </c>
      <c r="KU223" s="533">
        <f t="shared" si="238"/>
        <v>0</v>
      </c>
      <c r="KV223" s="533">
        <f t="shared" si="239"/>
        <v>0</v>
      </c>
      <c r="KW223" s="533">
        <f t="shared" si="240"/>
        <v>0</v>
      </c>
      <c r="KX223" s="533">
        <f t="shared" si="241"/>
        <v>0</v>
      </c>
      <c r="KY223" s="533">
        <f t="shared" si="242"/>
        <v>0</v>
      </c>
      <c r="KZ223" s="533">
        <f t="shared" si="243"/>
        <v>0</v>
      </c>
      <c r="LA223" s="533">
        <f t="shared" si="244"/>
        <v>0</v>
      </c>
      <c r="LB223" s="533">
        <f t="shared" si="245"/>
        <v>0</v>
      </c>
      <c r="LC223" s="533">
        <f t="shared" si="246"/>
        <v>0</v>
      </c>
      <c r="LD223" s="533">
        <f t="shared" si="247"/>
        <v>0</v>
      </c>
      <c r="LE223" s="533">
        <f t="shared" si="248"/>
        <v>0</v>
      </c>
      <c r="LF223" s="533">
        <f t="shared" si="249"/>
        <v>0</v>
      </c>
      <c r="LG223" s="533">
        <f t="shared" si="250"/>
        <v>0</v>
      </c>
      <c r="LH223" s="533">
        <f t="shared" si="251"/>
        <v>0</v>
      </c>
      <c r="LI223" s="533">
        <f t="shared" si="252"/>
        <v>0</v>
      </c>
    </row>
    <row r="224" spans="1:321" x14ac:dyDescent="0.25">
      <c r="A224" s="14" t="str">
        <f>LCI!A64</f>
        <v>CO2 Emissions (kg/yr)</v>
      </c>
      <c r="B224" s="43">
        <f>B104+B119+B138</f>
        <v>0</v>
      </c>
      <c r="C224" s="43">
        <f t="shared" ref="C224:P224" si="470">C104+C119+C138</f>
        <v>3620.559552480001</v>
      </c>
      <c r="D224" s="43">
        <f t="shared" si="470"/>
        <v>272706.38890319999</v>
      </c>
      <c r="E224" s="43">
        <f t="shared" si="470"/>
        <v>0</v>
      </c>
      <c r="F224" s="43">
        <f t="shared" si="470"/>
        <v>0</v>
      </c>
      <c r="G224" s="43">
        <f t="shared" si="470"/>
        <v>0</v>
      </c>
      <c r="H224" s="43">
        <f t="shared" si="470"/>
        <v>0</v>
      </c>
      <c r="I224" s="43">
        <f t="shared" si="470"/>
        <v>0</v>
      </c>
      <c r="J224" s="43">
        <f>J104+J119+J138</f>
        <v>1134931.9815</v>
      </c>
      <c r="K224" s="43">
        <f t="shared" si="470"/>
        <v>882341.91359999997</v>
      </c>
      <c r="L224" s="43">
        <f t="shared" si="470"/>
        <v>2166464.52</v>
      </c>
      <c r="M224" s="43">
        <f>M104+M119+M138</f>
        <v>2303695.0319590294</v>
      </c>
      <c r="N224" s="43">
        <f>N104+N119+N138</f>
        <v>2383023.8400903484</v>
      </c>
      <c r="O224" s="258">
        <f t="shared" si="470"/>
        <v>984756.6</v>
      </c>
      <c r="P224" s="252">
        <f t="shared" si="470"/>
        <v>0</v>
      </c>
      <c r="Q224" s="252"/>
      <c r="R224" s="252"/>
      <c r="S224" s="252"/>
      <c r="T224" s="269"/>
      <c r="U224" s="252"/>
      <c r="V224" s="252"/>
      <c r="X224" s="45">
        <f>IF(EXACT(A224,LCI!A64),LCI!G64,-1*10^6)</f>
        <v>0</v>
      </c>
      <c r="Y224" s="47">
        <f t="shared" si="411"/>
        <v>0</v>
      </c>
      <c r="Z224" s="47">
        <f t="shared" si="412"/>
        <v>0</v>
      </c>
      <c r="AA224" s="47">
        <f t="shared" si="413"/>
        <v>0</v>
      </c>
      <c r="AB224" s="47">
        <f t="shared" si="414"/>
        <v>0</v>
      </c>
      <c r="AC224" s="47">
        <f t="shared" si="415"/>
        <v>0</v>
      </c>
      <c r="AD224" s="47">
        <f t="shared" si="416"/>
        <v>0</v>
      </c>
      <c r="AE224" s="47">
        <f t="shared" si="417"/>
        <v>0</v>
      </c>
      <c r="AF224" s="47">
        <f t="shared" si="418"/>
        <v>0</v>
      </c>
      <c r="AG224" s="47">
        <f t="shared" si="419"/>
        <v>0</v>
      </c>
      <c r="AH224" s="47">
        <f t="shared" si="420"/>
        <v>0</v>
      </c>
      <c r="AI224" s="47">
        <f t="shared" si="421"/>
        <v>0</v>
      </c>
      <c r="AJ224" s="47">
        <f t="shared" si="422"/>
        <v>0</v>
      </c>
      <c r="AK224" s="47">
        <f t="shared" ref="AK224:AK256" si="471">N224*$X224</f>
        <v>0</v>
      </c>
      <c r="AL224" s="262">
        <f t="shared" ref="AL224:AL256" si="472">O224*$X224</f>
        <v>0</v>
      </c>
      <c r="AM224" s="260">
        <f t="shared" ref="AM224:AM256" si="473">P224*$X224</f>
        <v>0</v>
      </c>
      <c r="AN224" s="260">
        <f t="shared" si="426"/>
        <v>0</v>
      </c>
      <c r="AO224" s="260">
        <f t="shared" si="427"/>
        <v>0</v>
      </c>
      <c r="AP224" s="260">
        <f t="shared" si="428"/>
        <v>0</v>
      </c>
      <c r="AQ224" s="260">
        <f t="shared" si="429"/>
        <v>0</v>
      </c>
      <c r="AR224" s="260">
        <f t="shared" si="430"/>
        <v>0</v>
      </c>
      <c r="AS224" s="260">
        <f t="shared" si="431"/>
        <v>0</v>
      </c>
      <c r="AU224" s="41">
        <f>IF(EXACT(A224,LCI!A64),LCI!H64,-1*10^6)</f>
        <v>1000</v>
      </c>
      <c r="AV224" s="71">
        <f t="shared" si="432"/>
        <v>0</v>
      </c>
      <c r="AW224" s="71">
        <f t="shared" si="433"/>
        <v>3620559.552480001</v>
      </c>
      <c r="AX224" s="71">
        <f t="shared" si="434"/>
        <v>272706388.90319997</v>
      </c>
      <c r="AY224" s="71">
        <f t="shared" si="435"/>
        <v>0</v>
      </c>
      <c r="AZ224" s="71">
        <f t="shared" si="436"/>
        <v>0</v>
      </c>
      <c r="BA224" s="71">
        <f t="shared" si="437"/>
        <v>0</v>
      </c>
      <c r="BB224" s="71">
        <f t="shared" si="438"/>
        <v>0</v>
      </c>
      <c r="BC224" s="71">
        <f t="shared" si="439"/>
        <v>0</v>
      </c>
      <c r="BD224" s="520">
        <f>J224*$AU224</f>
        <v>1134931981.5</v>
      </c>
      <c r="BE224" s="521">
        <f t="shared" si="441"/>
        <v>882341913.60000002</v>
      </c>
      <c r="BF224" s="71">
        <f t="shared" si="442"/>
        <v>2166464520</v>
      </c>
      <c r="BG224" s="521">
        <f t="shared" si="443"/>
        <v>2303695031.9590292</v>
      </c>
      <c r="BH224" s="529">
        <f t="shared" si="444"/>
        <v>2383023840.0903482</v>
      </c>
      <c r="BI224" s="71">
        <f t="shared" si="445"/>
        <v>984756600</v>
      </c>
      <c r="BJ224" s="71">
        <f t="shared" si="446"/>
        <v>0</v>
      </c>
      <c r="BK224" s="71">
        <f t="shared" si="447"/>
        <v>0</v>
      </c>
      <c r="BL224" s="71">
        <f t="shared" si="448"/>
        <v>0</v>
      </c>
      <c r="BM224" s="71">
        <f t="shared" si="449"/>
        <v>0</v>
      </c>
      <c r="BN224" s="71">
        <f t="shared" si="450"/>
        <v>0</v>
      </c>
      <c r="BO224" s="71">
        <f t="shared" si="451"/>
        <v>0</v>
      </c>
      <c r="BP224" s="71">
        <f t="shared" si="452"/>
        <v>0</v>
      </c>
      <c r="BR224" s="507">
        <f>IF(EXACT(A224,LCI!A64),LCI!I64,-1*10^6)</f>
        <v>0</v>
      </c>
      <c r="BS224" s="507">
        <f t="shared" ref="BS224:BS265" si="474">B224*$BR224</f>
        <v>0</v>
      </c>
      <c r="BT224" s="507">
        <f t="shared" ref="BT224:BV265" si="475">C224*$BR224</f>
        <v>0</v>
      </c>
      <c r="BU224" s="507">
        <f t="shared" si="453"/>
        <v>0</v>
      </c>
      <c r="BV224" s="507">
        <f t="shared" si="453"/>
        <v>0</v>
      </c>
      <c r="BW224" s="507">
        <f t="shared" si="454"/>
        <v>0</v>
      </c>
      <c r="BX224" s="507">
        <f t="shared" si="455"/>
        <v>0</v>
      </c>
      <c r="BY224" s="507">
        <f t="shared" si="456"/>
        <v>0</v>
      </c>
      <c r="BZ224" s="507">
        <f t="shared" si="457"/>
        <v>0</v>
      </c>
      <c r="CA224" s="507">
        <f t="shared" si="458"/>
        <v>0</v>
      </c>
      <c r="CB224" s="507">
        <f t="shared" si="459"/>
        <v>0</v>
      </c>
      <c r="CC224" s="507">
        <f t="shared" si="460"/>
        <v>0</v>
      </c>
      <c r="CD224" s="507">
        <f t="shared" si="461"/>
        <v>0</v>
      </c>
      <c r="CE224" s="507">
        <f t="shared" si="462"/>
        <v>0</v>
      </c>
      <c r="CF224" s="507">
        <f t="shared" si="463"/>
        <v>0</v>
      </c>
      <c r="CG224" s="507">
        <f t="shared" si="464"/>
        <v>0</v>
      </c>
      <c r="CH224" s="507">
        <f t="shared" si="464"/>
        <v>0</v>
      </c>
      <c r="CI224" s="507">
        <f t="shared" si="465"/>
        <v>0</v>
      </c>
      <c r="CJ224" s="507">
        <f t="shared" si="466"/>
        <v>0</v>
      </c>
      <c r="CK224" s="507">
        <f t="shared" si="467"/>
        <v>0</v>
      </c>
      <c r="CL224" s="507">
        <f t="shared" ref="CL224:CL265" si="476">U224*$BR224</f>
        <v>0</v>
      </c>
      <c r="CM224" s="507">
        <f t="shared" si="468"/>
        <v>0</v>
      </c>
      <c r="CO224" s="511">
        <f>IF(EXACT(A224,LCI!A64),LCI!F64,-1*10^6)</f>
        <v>0</v>
      </c>
      <c r="CP224" s="511">
        <f t="shared" ref="CP224:CP265" si="477">B224*$CO224</f>
        <v>0</v>
      </c>
      <c r="CQ224" s="511">
        <f t="shared" ref="CQ224:CQ265" si="478">C224*$CO224</f>
        <v>0</v>
      </c>
      <c r="CR224" s="511">
        <f t="shared" ref="CR224:CR265" si="479">D224*$CO224</f>
        <v>0</v>
      </c>
      <c r="CS224" s="511">
        <f t="shared" ref="CS224:CS265" si="480">E224*$CO224</f>
        <v>0</v>
      </c>
      <c r="CT224" s="511">
        <f t="shared" ref="CT224:CT265" si="481">F224*$CO224</f>
        <v>0</v>
      </c>
      <c r="CU224" s="511">
        <f t="shared" ref="CU224:CU265" si="482">G224*$CO224</f>
        <v>0</v>
      </c>
      <c r="CV224" s="511">
        <f t="shared" ref="CV224:CV265" si="483">H224*$CO224</f>
        <v>0</v>
      </c>
      <c r="CW224" s="511">
        <f t="shared" ref="CW224:CW265" si="484">I224*$CO224</f>
        <v>0</v>
      </c>
      <c r="CX224" s="511">
        <f t="shared" ref="CX224:CX265" si="485">J224*$CO224</f>
        <v>0</v>
      </c>
      <c r="CY224" s="511">
        <f t="shared" ref="CY224:CY265" si="486">K224*$CO224</f>
        <v>0</v>
      </c>
      <c r="CZ224" s="511">
        <f t="shared" ref="CZ224:CZ265" si="487">L224*$CO224</f>
        <v>0</v>
      </c>
      <c r="DA224" s="511">
        <f t="shared" ref="DA224:DA265" si="488">M224*$CO224</f>
        <v>0</v>
      </c>
      <c r="DB224" s="511">
        <f t="shared" ref="DB224:DB265" si="489">N224*$CO224</f>
        <v>0</v>
      </c>
      <c r="DC224" s="511">
        <f t="shared" ref="DC224:DC265" si="490">O224*$CO224</f>
        <v>0</v>
      </c>
      <c r="DD224" s="511">
        <f t="shared" ref="DD224:DD265" si="491">P224*$CO224</f>
        <v>0</v>
      </c>
      <c r="DE224" s="511">
        <f t="shared" ref="DE224:DE265" si="492">Q224*$CO224</f>
        <v>0</v>
      </c>
      <c r="DF224" s="511">
        <f t="shared" ref="DF224:DF265" si="493">R224*$CO224</f>
        <v>0</v>
      </c>
      <c r="DG224" s="511">
        <f t="shared" ref="DG224:DG265" si="494">S224*$CO224</f>
        <v>0</v>
      </c>
      <c r="DH224" s="511">
        <f t="shared" ref="DH224:DH265" si="495">T224*$CO224</f>
        <v>0</v>
      </c>
      <c r="DI224" s="511">
        <f t="shared" ref="DI224:DI265" si="496">U224*$CO224</f>
        <v>0</v>
      </c>
      <c r="DJ224" s="511">
        <f t="shared" ref="DJ224:DJ265" si="497">V224*$CO224</f>
        <v>0</v>
      </c>
      <c r="DL224" s="530">
        <f>IF(EXACT(A224,LCI!A64),LCI!J64,-1*10^6)</f>
        <v>0</v>
      </c>
      <c r="DM224" s="530">
        <f t="shared" si="64"/>
        <v>0</v>
      </c>
      <c r="DN224" s="530">
        <f t="shared" si="65"/>
        <v>0</v>
      </c>
      <c r="DO224" s="530">
        <f t="shared" si="66"/>
        <v>0</v>
      </c>
      <c r="DP224" s="530">
        <f t="shared" si="67"/>
        <v>0</v>
      </c>
      <c r="DQ224" s="530">
        <f t="shared" si="68"/>
        <v>0</v>
      </c>
      <c r="DR224" s="530">
        <f t="shared" si="69"/>
        <v>0</v>
      </c>
      <c r="DS224" s="530">
        <f t="shared" si="70"/>
        <v>0</v>
      </c>
      <c r="DT224" s="530">
        <f t="shared" si="71"/>
        <v>0</v>
      </c>
      <c r="DU224" s="530">
        <f t="shared" si="72"/>
        <v>0</v>
      </c>
      <c r="DV224" s="530">
        <f t="shared" si="73"/>
        <v>0</v>
      </c>
      <c r="DW224" s="530">
        <f t="shared" si="74"/>
        <v>0</v>
      </c>
      <c r="DX224" s="530">
        <f t="shared" si="75"/>
        <v>0</v>
      </c>
      <c r="DY224" s="530">
        <f t="shared" si="76"/>
        <v>0</v>
      </c>
      <c r="DZ224" s="530">
        <f t="shared" si="77"/>
        <v>0</v>
      </c>
      <c r="EA224" s="530">
        <f t="shared" si="78"/>
        <v>0</v>
      </c>
      <c r="EB224" s="530">
        <f t="shared" si="79"/>
        <v>0</v>
      </c>
      <c r="EC224" s="530">
        <f t="shared" si="80"/>
        <v>0</v>
      </c>
      <c r="ED224" s="530">
        <f t="shared" si="81"/>
        <v>0</v>
      </c>
      <c r="EE224" s="530">
        <f t="shared" si="82"/>
        <v>0</v>
      </c>
      <c r="EF224" s="530">
        <f t="shared" si="83"/>
        <v>0</v>
      </c>
      <c r="EG224" s="530">
        <f t="shared" si="84"/>
        <v>0</v>
      </c>
      <c r="EI224" s="535">
        <f>IF(EXACT(A224,LCI!A64),LCI!K64,-1*10^6)</f>
        <v>0</v>
      </c>
      <c r="EJ224" s="531">
        <f t="shared" si="85"/>
        <v>0</v>
      </c>
      <c r="EK224" s="536">
        <f t="shared" si="86"/>
        <v>0</v>
      </c>
      <c r="EL224" s="531">
        <f t="shared" si="87"/>
        <v>0</v>
      </c>
      <c r="EM224" s="531">
        <f t="shared" si="88"/>
        <v>0</v>
      </c>
      <c r="EN224" s="531">
        <f t="shared" si="89"/>
        <v>0</v>
      </c>
      <c r="EO224" s="531">
        <f t="shared" si="90"/>
        <v>0</v>
      </c>
      <c r="EP224" s="531">
        <f t="shared" si="91"/>
        <v>0</v>
      </c>
      <c r="EQ224" s="531">
        <f t="shared" si="92"/>
        <v>0</v>
      </c>
      <c r="ER224" s="531">
        <f t="shared" si="93"/>
        <v>0</v>
      </c>
      <c r="ES224" s="531">
        <f t="shared" si="94"/>
        <v>0</v>
      </c>
      <c r="ET224" s="531">
        <f t="shared" si="95"/>
        <v>0</v>
      </c>
      <c r="EU224" s="531">
        <f t="shared" si="96"/>
        <v>0</v>
      </c>
      <c r="EV224" s="531">
        <f t="shared" si="97"/>
        <v>0</v>
      </c>
      <c r="EW224" s="531">
        <f t="shared" si="98"/>
        <v>0</v>
      </c>
      <c r="EX224" s="531">
        <f t="shared" si="99"/>
        <v>0</v>
      </c>
      <c r="EY224" s="531">
        <f t="shared" si="100"/>
        <v>0</v>
      </c>
      <c r="EZ224" s="531">
        <f t="shared" si="101"/>
        <v>0</v>
      </c>
      <c r="FA224" s="531">
        <f t="shared" si="102"/>
        <v>0</v>
      </c>
      <c r="FB224" s="531">
        <f t="shared" si="103"/>
        <v>0</v>
      </c>
      <c r="FC224" s="531">
        <f t="shared" si="104"/>
        <v>0</v>
      </c>
      <c r="FD224" s="531">
        <f t="shared" si="105"/>
        <v>0</v>
      </c>
      <c r="FF224" s="532">
        <f>IF(EXACT(A224,LCI!A64),LCI!L64,-1*10^6)</f>
        <v>0</v>
      </c>
      <c r="FG224" s="532">
        <f t="shared" si="106"/>
        <v>0</v>
      </c>
      <c r="FH224" s="532">
        <f t="shared" si="107"/>
        <v>0</v>
      </c>
      <c r="FI224" s="532">
        <f t="shared" si="108"/>
        <v>0</v>
      </c>
      <c r="FJ224" s="532">
        <f t="shared" si="109"/>
        <v>0</v>
      </c>
      <c r="FK224" s="532">
        <f t="shared" si="110"/>
        <v>0</v>
      </c>
      <c r="FL224" s="532">
        <f t="shared" si="111"/>
        <v>0</v>
      </c>
      <c r="FM224" s="532">
        <f t="shared" si="112"/>
        <v>0</v>
      </c>
      <c r="FN224" s="532">
        <f t="shared" si="113"/>
        <v>0</v>
      </c>
      <c r="FO224" s="532">
        <f t="shared" si="114"/>
        <v>0</v>
      </c>
      <c r="FP224" s="532">
        <f t="shared" si="115"/>
        <v>0</v>
      </c>
      <c r="FQ224" s="532">
        <f t="shared" si="116"/>
        <v>0</v>
      </c>
      <c r="FR224" s="532">
        <f t="shared" si="117"/>
        <v>0</v>
      </c>
      <c r="FS224" s="532">
        <f t="shared" si="118"/>
        <v>0</v>
      </c>
      <c r="FT224" s="532">
        <f t="shared" si="119"/>
        <v>0</v>
      </c>
      <c r="FU224" s="532">
        <f t="shared" si="120"/>
        <v>0</v>
      </c>
      <c r="FV224" s="532">
        <f t="shared" si="121"/>
        <v>0</v>
      </c>
      <c r="FW224" s="532">
        <f t="shared" si="122"/>
        <v>0</v>
      </c>
      <c r="FX224" s="532">
        <f t="shared" si="123"/>
        <v>0</v>
      </c>
      <c r="FY224" s="532">
        <f t="shared" si="124"/>
        <v>0</v>
      </c>
      <c r="FZ224" s="532">
        <f t="shared" si="125"/>
        <v>0</v>
      </c>
      <c r="GA224" s="532">
        <f t="shared" si="126"/>
        <v>0</v>
      </c>
      <c r="GC224" s="533">
        <f>IF(EXACT(A224,LCI!A64),LCI!M64,-1*10^6)</f>
        <v>0</v>
      </c>
      <c r="GD224" s="533">
        <f t="shared" si="127"/>
        <v>0</v>
      </c>
      <c r="GE224" s="533">
        <f t="shared" si="128"/>
        <v>0</v>
      </c>
      <c r="GF224" s="533">
        <f t="shared" si="129"/>
        <v>0</v>
      </c>
      <c r="GG224" s="533">
        <f t="shared" si="130"/>
        <v>0</v>
      </c>
      <c r="GH224" s="533">
        <f t="shared" si="131"/>
        <v>0</v>
      </c>
      <c r="GI224" s="533">
        <f t="shared" si="132"/>
        <v>0</v>
      </c>
      <c r="GJ224" s="533">
        <f t="shared" si="133"/>
        <v>0</v>
      </c>
      <c r="GK224" s="533">
        <f t="shared" si="134"/>
        <v>0</v>
      </c>
      <c r="GL224" s="533">
        <f t="shared" si="135"/>
        <v>0</v>
      </c>
      <c r="GM224" s="533">
        <f t="shared" si="136"/>
        <v>0</v>
      </c>
      <c r="GN224" s="533">
        <f t="shared" si="137"/>
        <v>0</v>
      </c>
      <c r="GO224" s="533">
        <f t="shared" si="138"/>
        <v>0</v>
      </c>
      <c r="GP224" s="533">
        <f t="shared" si="139"/>
        <v>0</v>
      </c>
      <c r="GQ224" s="533">
        <f t="shared" si="140"/>
        <v>0</v>
      </c>
      <c r="GR224" s="533">
        <f t="shared" si="141"/>
        <v>0</v>
      </c>
      <c r="GS224" s="533">
        <f t="shared" si="142"/>
        <v>0</v>
      </c>
      <c r="GT224" s="533">
        <f t="shared" si="143"/>
        <v>0</v>
      </c>
      <c r="GU224" s="533">
        <f t="shared" si="144"/>
        <v>0</v>
      </c>
      <c r="GV224" s="533">
        <f t="shared" si="145"/>
        <v>0</v>
      </c>
      <c r="GW224" s="533">
        <f t="shared" si="146"/>
        <v>0</v>
      </c>
      <c r="GX224" s="533">
        <f>$GC224*V224</f>
        <v>0</v>
      </c>
      <c r="GZ224" s="511">
        <f>IF(EXACT(A224,LCI!A64),LCI!N64,-1*10^6)</f>
        <v>0</v>
      </c>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W224" s="534">
        <f>IF(EXACT(A224,LCI!A64),LCI!O64,-1*10^6)</f>
        <v>0</v>
      </c>
      <c r="HX224" s="534">
        <f t="shared" si="169"/>
        <v>0</v>
      </c>
      <c r="HY224" s="534">
        <f t="shared" si="170"/>
        <v>0</v>
      </c>
      <c r="HZ224" s="534">
        <f t="shared" si="171"/>
        <v>0</v>
      </c>
      <c r="IA224" s="534">
        <f t="shared" si="172"/>
        <v>0</v>
      </c>
      <c r="IB224" s="534">
        <f t="shared" si="173"/>
        <v>0</v>
      </c>
      <c r="IC224" s="534">
        <f t="shared" si="174"/>
        <v>0</v>
      </c>
      <c r="ID224" s="534">
        <f t="shared" si="175"/>
        <v>0</v>
      </c>
      <c r="IE224" s="534">
        <f t="shared" si="176"/>
        <v>0</v>
      </c>
      <c r="IF224" s="534">
        <f t="shared" si="177"/>
        <v>0</v>
      </c>
      <c r="IG224" s="534">
        <f t="shared" si="178"/>
        <v>0</v>
      </c>
      <c r="IH224" s="534">
        <f t="shared" si="179"/>
        <v>0</v>
      </c>
      <c r="II224" s="534">
        <f t="shared" si="180"/>
        <v>0</v>
      </c>
      <c r="IJ224" s="534">
        <f t="shared" si="181"/>
        <v>0</v>
      </c>
      <c r="IK224" s="534">
        <f t="shared" si="182"/>
        <v>0</v>
      </c>
      <c r="IL224" s="534">
        <f t="shared" si="183"/>
        <v>0</v>
      </c>
      <c r="IM224" s="534">
        <f t="shared" si="184"/>
        <v>0</v>
      </c>
      <c r="IN224" s="534">
        <f t="shared" si="185"/>
        <v>0</v>
      </c>
      <c r="IO224" s="534">
        <f t="shared" si="186"/>
        <v>0</v>
      </c>
      <c r="IP224" s="534">
        <f t="shared" si="187"/>
        <v>0</v>
      </c>
      <c r="IQ224" s="534">
        <f t="shared" si="188"/>
        <v>0</v>
      </c>
      <c r="IR224" s="534">
        <f t="shared" si="189"/>
        <v>0</v>
      </c>
      <c r="IT224" s="531">
        <f>IF(EXACT(A224,LCI!A64),LCI!P64,-1*10^6)</f>
        <v>0</v>
      </c>
      <c r="IU224" s="531">
        <f t="shared" si="190"/>
        <v>0</v>
      </c>
      <c r="IV224" s="531">
        <f t="shared" si="191"/>
        <v>0</v>
      </c>
      <c r="IW224" s="531">
        <f t="shared" si="192"/>
        <v>0</v>
      </c>
      <c r="IX224" s="531">
        <f t="shared" si="193"/>
        <v>0</v>
      </c>
      <c r="IY224" s="531">
        <f t="shared" si="194"/>
        <v>0</v>
      </c>
      <c r="IZ224" s="531">
        <f t="shared" si="195"/>
        <v>0</v>
      </c>
      <c r="JA224" s="531">
        <f t="shared" si="196"/>
        <v>0</v>
      </c>
      <c r="JB224" s="531">
        <f t="shared" si="197"/>
        <v>0</v>
      </c>
      <c r="JC224" s="531">
        <f t="shared" si="198"/>
        <v>0</v>
      </c>
      <c r="JD224" s="531">
        <f t="shared" si="199"/>
        <v>0</v>
      </c>
      <c r="JE224" s="531">
        <f t="shared" si="200"/>
        <v>0</v>
      </c>
      <c r="JF224" s="531">
        <f t="shared" si="201"/>
        <v>0</v>
      </c>
      <c r="JG224" s="531">
        <f t="shared" si="202"/>
        <v>0</v>
      </c>
      <c r="JH224" s="531">
        <f t="shared" si="203"/>
        <v>0</v>
      </c>
      <c r="JI224" s="531">
        <f t="shared" si="204"/>
        <v>0</v>
      </c>
      <c r="JJ224" s="531">
        <f t="shared" si="205"/>
        <v>0</v>
      </c>
      <c r="JK224" s="531">
        <f t="shared" si="206"/>
        <v>0</v>
      </c>
      <c r="JL224" s="531">
        <f t="shared" si="207"/>
        <v>0</v>
      </c>
      <c r="JM224" s="531">
        <f t="shared" si="208"/>
        <v>0</v>
      </c>
      <c r="JN224" s="531">
        <f t="shared" si="209"/>
        <v>0</v>
      </c>
      <c r="JO224" s="531">
        <f t="shared" si="210"/>
        <v>0</v>
      </c>
      <c r="JQ224" s="532">
        <f>IF(EXACT(A224,LCI!A64),LCI!Q64,-1*10^6)</f>
        <v>0</v>
      </c>
      <c r="JR224" s="532">
        <f t="shared" si="211"/>
        <v>0</v>
      </c>
      <c r="JS224" s="532">
        <f t="shared" si="212"/>
        <v>0</v>
      </c>
      <c r="JT224" s="532">
        <f t="shared" si="213"/>
        <v>0</v>
      </c>
      <c r="JU224" s="532">
        <f t="shared" si="214"/>
        <v>0</v>
      </c>
      <c r="JV224" s="532">
        <f t="shared" si="215"/>
        <v>0</v>
      </c>
      <c r="JW224" s="532">
        <f t="shared" si="216"/>
        <v>0</v>
      </c>
      <c r="JX224" s="532">
        <f t="shared" si="217"/>
        <v>0</v>
      </c>
      <c r="JY224" s="532">
        <f t="shared" si="218"/>
        <v>0</v>
      </c>
      <c r="JZ224" s="532">
        <f t="shared" si="219"/>
        <v>0</v>
      </c>
      <c r="KA224" s="532">
        <f t="shared" si="220"/>
        <v>0</v>
      </c>
      <c r="KB224" s="532">
        <f t="shared" si="221"/>
        <v>0</v>
      </c>
      <c r="KC224" s="532">
        <f t="shared" si="222"/>
        <v>0</v>
      </c>
      <c r="KD224" s="532">
        <f t="shared" si="223"/>
        <v>0</v>
      </c>
      <c r="KE224" s="532">
        <f t="shared" si="224"/>
        <v>0</v>
      </c>
      <c r="KF224" s="532">
        <f t="shared" si="225"/>
        <v>0</v>
      </c>
      <c r="KG224" s="532">
        <f t="shared" si="226"/>
        <v>0</v>
      </c>
      <c r="KH224" s="532">
        <f t="shared" si="227"/>
        <v>0</v>
      </c>
      <c r="KI224" s="532">
        <f t="shared" si="228"/>
        <v>0</v>
      </c>
      <c r="KJ224" s="532">
        <f t="shared" si="229"/>
        <v>0</v>
      </c>
      <c r="KK224" s="532">
        <f t="shared" si="230"/>
        <v>0</v>
      </c>
      <c r="KL224" s="532">
        <f t="shared" si="231"/>
        <v>0</v>
      </c>
      <c r="KN224" s="533">
        <f>IF(EXACT(A224,LCI!A64),LCI!R64,-1*10^6)</f>
        <v>0</v>
      </c>
      <c r="KO224" s="533">
        <f t="shared" si="232"/>
        <v>0</v>
      </c>
      <c r="KP224" s="533">
        <f t="shared" si="233"/>
        <v>0</v>
      </c>
      <c r="KQ224" s="533">
        <f t="shared" si="234"/>
        <v>0</v>
      </c>
      <c r="KR224" s="533">
        <f t="shared" si="235"/>
        <v>0</v>
      </c>
      <c r="KS224" s="533">
        <f t="shared" si="236"/>
        <v>0</v>
      </c>
      <c r="KT224" s="533">
        <f t="shared" si="237"/>
        <v>0</v>
      </c>
      <c r="KU224" s="533">
        <f t="shared" si="238"/>
        <v>0</v>
      </c>
      <c r="KV224" s="533">
        <f t="shared" si="239"/>
        <v>0</v>
      </c>
      <c r="KW224" s="533">
        <f t="shared" si="240"/>
        <v>0</v>
      </c>
      <c r="KX224" s="533">
        <f t="shared" si="241"/>
        <v>0</v>
      </c>
      <c r="KY224" s="533">
        <f t="shared" si="242"/>
        <v>0</v>
      </c>
      <c r="KZ224" s="533">
        <f t="shared" si="243"/>
        <v>0</v>
      </c>
      <c r="LA224" s="533">
        <f t="shared" si="244"/>
        <v>0</v>
      </c>
      <c r="LB224" s="533">
        <f t="shared" si="245"/>
        <v>0</v>
      </c>
      <c r="LC224" s="533">
        <f t="shared" si="246"/>
        <v>0</v>
      </c>
      <c r="LD224" s="533">
        <f t="shared" si="247"/>
        <v>0</v>
      </c>
      <c r="LE224" s="533">
        <f t="shared" si="248"/>
        <v>0</v>
      </c>
      <c r="LF224" s="533">
        <f t="shared" si="249"/>
        <v>0</v>
      </c>
      <c r="LG224" s="533">
        <f t="shared" si="250"/>
        <v>0</v>
      </c>
      <c r="LH224" s="533">
        <f t="shared" si="251"/>
        <v>0</v>
      </c>
      <c r="LI224" s="533">
        <f t="shared" si="252"/>
        <v>0</v>
      </c>
    </row>
    <row r="225" spans="1:321" x14ac:dyDescent="0.25">
      <c r="A225" s="14" t="str">
        <f>LCI!A65</f>
        <v>CO Emissions (kg/yr)</v>
      </c>
      <c r="B225" s="43">
        <f>B137</f>
        <v>0</v>
      </c>
      <c r="C225" s="43">
        <f t="shared" ref="C225:P225" si="498">C137</f>
        <v>0</v>
      </c>
      <c r="D225" s="43">
        <f t="shared" si="498"/>
        <v>0</v>
      </c>
      <c r="E225" s="43">
        <f t="shared" si="498"/>
        <v>0</v>
      </c>
      <c r="F225" s="43">
        <f t="shared" si="498"/>
        <v>0</v>
      </c>
      <c r="G225" s="43">
        <f t="shared" si="498"/>
        <v>0</v>
      </c>
      <c r="H225" s="43">
        <f t="shared" si="498"/>
        <v>0</v>
      </c>
      <c r="I225" s="43">
        <f t="shared" si="498"/>
        <v>0</v>
      </c>
      <c r="J225" s="43">
        <f t="shared" si="498"/>
        <v>0</v>
      </c>
      <c r="K225" s="43">
        <f t="shared" si="498"/>
        <v>0</v>
      </c>
      <c r="L225" s="43">
        <f t="shared" si="498"/>
        <v>0</v>
      </c>
      <c r="M225" s="43">
        <f t="shared" si="498"/>
        <v>0</v>
      </c>
      <c r="N225" s="43">
        <f t="shared" si="498"/>
        <v>0</v>
      </c>
      <c r="O225" s="258">
        <f t="shared" si="498"/>
        <v>0</v>
      </c>
      <c r="P225" s="252">
        <f t="shared" si="498"/>
        <v>0</v>
      </c>
      <c r="Q225" s="252"/>
      <c r="R225" s="252"/>
      <c r="S225" s="252"/>
      <c r="T225" s="269"/>
      <c r="U225" s="252"/>
      <c r="V225" s="252"/>
      <c r="X225" s="45">
        <f>IF(EXACT(A225,LCI!A65),LCI!G65,-1*10^6)</f>
        <v>0</v>
      </c>
      <c r="Y225" s="47">
        <f t="shared" si="411"/>
        <v>0</v>
      </c>
      <c r="Z225" s="47">
        <f t="shared" si="412"/>
        <v>0</v>
      </c>
      <c r="AA225" s="47">
        <f t="shared" si="413"/>
        <v>0</v>
      </c>
      <c r="AB225" s="47">
        <f t="shared" si="414"/>
        <v>0</v>
      </c>
      <c r="AC225" s="47">
        <f t="shared" si="415"/>
        <v>0</v>
      </c>
      <c r="AD225" s="47">
        <f t="shared" si="416"/>
        <v>0</v>
      </c>
      <c r="AE225" s="47">
        <f t="shared" si="417"/>
        <v>0</v>
      </c>
      <c r="AF225" s="47">
        <f t="shared" si="418"/>
        <v>0</v>
      </c>
      <c r="AG225" s="47">
        <f t="shared" si="419"/>
        <v>0</v>
      </c>
      <c r="AH225" s="47">
        <f t="shared" si="420"/>
        <v>0</v>
      </c>
      <c r="AI225" s="47">
        <f t="shared" si="421"/>
        <v>0</v>
      </c>
      <c r="AJ225" s="47">
        <f t="shared" ref="AJ225:AJ256" si="499">M225*$X225</f>
        <v>0</v>
      </c>
      <c r="AK225" s="47">
        <f t="shared" si="471"/>
        <v>0</v>
      </c>
      <c r="AL225" s="262">
        <f t="shared" si="472"/>
        <v>0</v>
      </c>
      <c r="AM225" s="260">
        <f t="shared" si="473"/>
        <v>0</v>
      </c>
      <c r="AN225" s="260">
        <f t="shared" si="426"/>
        <v>0</v>
      </c>
      <c r="AO225" s="260">
        <f t="shared" si="427"/>
        <v>0</v>
      </c>
      <c r="AP225" s="260">
        <f t="shared" si="428"/>
        <v>0</v>
      </c>
      <c r="AQ225" s="260">
        <f t="shared" si="429"/>
        <v>0</v>
      </c>
      <c r="AR225" s="260">
        <f t="shared" si="430"/>
        <v>0</v>
      </c>
      <c r="AS225" s="260">
        <f t="shared" si="431"/>
        <v>0</v>
      </c>
      <c r="AU225" s="41">
        <f>IF(EXACT(A225,LCI!A65),LCI!H65,-1*10^6)</f>
        <v>0</v>
      </c>
      <c r="AV225" s="71">
        <f t="shared" si="432"/>
        <v>0</v>
      </c>
      <c r="AW225" s="71">
        <f t="shared" si="433"/>
        <v>0</v>
      </c>
      <c r="AX225" s="71">
        <f t="shared" si="434"/>
        <v>0</v>
      </c>
      <c r="AY225" s="71">
        <f t="shared" si="435"/>
        <v>0</v>
      </c>
      <c r="AZ225" s="71">
        <f t="shared" si="436"/>
        <v>0</v>
      </c>
      <c r="BA225" s="71">
        <f t="shared" si="437"/>
        <v>0</v>
      </c>
      <c r="BB225" s="71">
        <f t="shared" si="438"/>
        <v>0</v>
      </c>
      <c r="BC225" s="71">
        <f t="shared" si="439"/>
        <v>0</v>
      </c>
      <c r="BD225" s="520">
        <f t="shared" si="440"/>
        <v>0</v>
      </c>
      <c r="BE225" s="521">
        <f t="shared" si="441"/>
        <v>0</v>
      </c>
      <c r="BF225" s="71">
        <f t="shared" si="442"/>
        <v>0</v>
      </c>
      <c r="BG225" s="521">
        <f t="shared" si="443"/>
        <v>0</v>
      </c>
      <c r="BH225" s="521">
        <f t="shared" si="444"/>
        <v>0</v>
      </c>
      <c r="BI225" s="71">
        <f t="shared" si="445"/>
        <v>0</v>
      </c>
      <c r="BJ225" s="71">
        <f t="shared" si="446"/>
        <v>0</v>
      </c>
      <c r="BK225" s="71">
        <f t="shared" si="447"/>
        <v>0</v>
      </c>
      <c r="BL225" s="71">
        <f t="shared" si="448"/>
        <v>0</v>
      </c>
      <c r="BM225" s="71">
        <f t="shared" si="449"/>
        <v>0</v>
      </c>
      <c r="BN225" s="71">
        <f t="shared" si="450"/>
        <v>0</v>
      </c>
      <c r="BO225" s="71">
        <f t="shared" si="451"/>
        <v>0</v>
      </c>
      <c r="BP225" s="71">
        <f t="shared" si="452"/>
        <v>0</v>
      </c>
      <c r="BR225" s="507">
        <f>IF(EXACT(A225,LCI!A65),LCI!I65,-1*10^6)</f>
        <v>0</v>
      </c>
      <c r="BS225" s="507">
        <f t="shared" si="474"/>
        <v>0</v>
      </c>
      <c r="BT225" s="507">
        <f t="shared" si="475"/>
        <v>0</v>
      </c>
      <c r="BU225" s="507">
        <f t="shared" si="453"/>
        <v>0</v>
      </c>
      <c r="BV225" s="507">
        <f t="shared" si="453"/>
        <v>0</v>
      </c>
      <c r="BW225" s="507">
        <f t="shared" si="454"/>
        <v>0</v>
      </c>
      <c r="BX225" s="507">
        <f t="shared" si="455"/>
        <v>0</v>
      </c>
      <c r="BY225" s="507">
        <f t="shared" si="456"/>
        <v>0</v>
      </c>
      <c r="BZ225" s="507">
        <f t="shared" si="457"/>
        <v>0</v>
      </c>
      <c r="CA225" s="507">
        <f t="shared" si="458"/>
        <v>0</v>
      </c>
      <c r="CB225" s="507">
        <f t="shared" si="459"/>
        <v>0</v>
      </c>
      <c r="CC225" s="507">
        <f t="shared" si="460"/>
        <v>0</v>
      </c>
      <c r="CD225" s="507">
        <f t="shared" si="461"/>
        <v>0</v>
      </c>
      <c r="CE225" s="507">
        <f t="shared" si="462"/>
        <v>0</v>
      </c>
      <c r="CF225" s="507">
        <f t="shared" si="463"/>
        <v>0</v>
      </c>
      <c r="CG225" s="507">
        <f t="shared" si="464"/>
        <v>0</v>
      </c>
      <c r="CH225" s="507">
        <f t="shared" si="464"/>
        <v>0</v>
      </c>
      <c r="CI225" s="507">
        <f t="shared" si="465"/>
        <v>0</v>
      </c>
      <c r="CJ225" s="507">
        <f t="shared" si="466"/>
        <v>0</v>
      </c>
      <c r="CK225" s="507">
        <f t="shared" si="467"/>
        <v>0</v>
      </c>
      <c r="CL225" s="507">
        <f t="shared" si="476"/>
        <v>0</v>
      </c>
      <c r="CM225" s="507">
        <f t="shared" si="468"/>
        <v>0</v>
      </c>
      <c r="CO225" s="511">
        <f>IF(EXACT(A225,LCI!A65),LCI!F65,-1*10^6)</f>
        <v>0</v>
      </c>
      <c r="CP225" s="511">
        <f t="shared" si="477"/>
        <v>0</v>
      </c>
      <c r="CQ225" s="511">
        <f t="shared" si="478"/>
        <v>0</v>
      </c>
      <c r="CR225" s="511">
        <f t="shared" si="479"/>
        <v>0</v>
      </c>
      <c r="CS225" s="511">
        <f t="shared" si="480"/>
        <v>0</v>
      </c>
      <c r="CT225" s="511">
        <f t="shared" si="481"/>
        <v>0</v>
      </c>
      <c r="CU225" s="511">
        <f t="shared" si="482"/>
        <v>0</v>
      </c>
      <c r="CV225" s="511">
        <f t="shared" si="483"/>
        <v>0</v>
      </c>
      <c r="CW225" s="511">
        <f t="shared" si="484"/>
        <v>0</v>
      </c>
      <c r="CX225" s="511">
        <f t="shared" si="485"/>
        <v>0</v>
      </c>
      <c r="CY225" s="511">
        <f t="shared" si="486"/>
        <v>0</v>
      </c>
      <c r="CZ225" s="511">
        <f t="shared" si="487"/>
        <v>0</v>
      </c>
      <c r="DA225" s="511">
        <f t="shared" si="488"/>
        <v>0</v>
      </c>
      <c r="DB225" s="511">
        <f t="shared" si="489"/>
        <v>0</v>
      </c>
      <c r="DC225" s="511">
        <f t="shared" si="490"/>
        <v>0</v>
      </c>
      <c r="DD225" s="511">
        <f t="shared" si="491"/>
        <v>0</v>
      </c>
      <c r="DE225" s="511">
        <f t="shared" si="492"/>
        <v>0</v>
      </c>
      <c r="DF225" s="511">
        <f t="shared" si="493"/>
        <v>0</v>
      </c>
      <c r="DG225" s="511">
        <f t="shared" si="494"/>
        <v>0</v>
      </c>
      <c r="DH225" s="511">
        <f t="shared" si="495"/>
        <v>0</v>
      </c>
      <c r="DI225" s="511">
        <f t="shared" si="496"/>
        <v>0</v>
      </c>
      <c r="DJ225" s="511">
        <f t="shared" si="497"/>
        <v>0</v>
      </c>
      <c r="DL225" s="530">
        <f>IF(EXACT(A225,LCI!A65),LCI!J65,-1*10^6)</f>
        <v>0</v>
      </c>
      <c r="DM225" s="530">
        <f t="shared" si="64"/>
        <v>0</v>
      </c>
      <c r="DN225" s="530">
        <f t="shared" si="65"/>
        <v>0</v>
      </c>
      <c r="DO225" s="530">
        <f t="shared" si="66"/>
        <v>0</v>
      </c>
      <c r="DP225" s="530">
        <f t="shared" si="67"/>
        <v>0</v>
      </c>
      <c r="DQ225" s="530">
        <f t="shared" si="68"/>
        <v>0</v>
      </c>
      <c r="DR225" s="530">
        <f t="shared" si="69"/>
        <v>0</v>
      </c>
      <c r="DS225" s="530">
        <f t="shared" si="70"/>
        <v>0</v>
      </c>
      <c r="DT225" s="530">
        <f t="shared" si="71"/>
        <v>0</v>
      </c>
      <c r="DU225" s="530">
        <f t="shared" si="72"/>
        <v>0</v>
      </c>
      <c r="DV225" s="530">
        <f t="shared" si="73"/>
        <v>0</v>
      </c>
      <c r="DW225" s="530">
        <f t="shared" si="74"/>
        <v>0</v>
      </c>
      <c r="DX225" s="530">
        <f t="shared" si="75"/>
        <v>0</v>
      </c>
      <c r="DY225" s="530">
        <f t="shared" si="76"/>
        <v>0</v>
      </c>
      <c r="DZ225" s="530">
        <f t="shared" si="77"/>
        <v>0</v>
      </c>
      <c r="EA225" s="530">
        <f t="shared" si="78"/>
        <v>0</v>
      </c>
      <c r="EB225" s="530">
        <f t="shared" si="79"/>
        <v>0</v>
      </c>
      <c r="EC225" s="530">
        <f t="shared" si="80"/>
        <v>0</v>
      </c>
      <c r="ED225" s="530">
        <f t="shared" si="81"/>
        <v>0</v>
      </c>
      <c r="EE225" s="530">
        <f t="shared" si="82"/>
        <v>0</v>
      </c>
      <c r="EF225" s="530">
        <f t="shared" si="83"/>
        <v>0</v>
      </c>
      <c r="EG225" s="530">
        <f t="shared" si="84"/>
        <v>0</v>
      </c>
      <c r="EI225" s="535">
        <f>IF(EXACT(A225,LCI!A65),LCI!K65,-1*10^6)</f>
        <v>0</v>
      </c>
      <c r="EJ225" s="531">
        <f t="shared" si="85"/>
        <v>0</v>
      </c>
      <c r="EK225" s="536">
        <f t="shared" si="86"/>
        <v>0</v>
      </c>
      <c r="EL225" s="531">
        <f t="shared" si="87"/>
        <v>0</v>
      </c>
      <c r="EM225" s="531">
        <f t="shared" si="88"/>
        <v>0</v>
      </c>
      <c r="EN225" s="531">
        <f t="shared" si="89"/>
        <v>0</v>
      </c>
      <c r="EO225" s="531">
        <f t="shared" si="90"/>
        <v>0</v>
      </c>
      <c r="EP225" s="531">
        <f t="shared" si="91"/>
        <v>0</v>
      </c>
      <c r="EQ225" s="531">
        <f t="shared" si="92"/>
        <v>0</v>
      </c>
      <c r="ER225" s="531">
        <f t="shared" si="93"/>
        <v>0</v>
      </c>
      <c r="ES225" s="531">
        <f t="shared" si="94"/>
        <v>0</v>
      </c>
      <c r="ET225" s="531">
        <f t="shared" si="95"/>
        <v>0</v>
      </c>
      <c r="EU225" s="531">
        <f t="shared" si="96"/>
        <v>0</v>
      </c>
      <c r="EV225" s="531">
        <f t="shared" si="97"/>
        <v>0</v>
      </c>
      <c r="EW225" s="531">
        <f t="shared" si="98"/>
        <v>0</v>
      </c>
      <c r="EX225" s="531">
        <f t="shared" si="99"/>
        <v>0</v>
      </c>
      <c r="EY225" s="531">
        <f t="shared" si="100"/>
        <v>0</v>
      </c>
      <c r="EZ225" s="531">
        <f t="shared" si="101"/>
        <v>0</v>
      </c>
      <c r="FA225" s="531">
        <f t="shared" si="102"/>
        <v>0</v>
      </c>
      <c r="FB225" s="531">
        <f t="shared" si="103"/>
        <v>0</v>
      </c>
      <c r="FC225" s="531">
        <f t="shared" si="104"/>
        <v>0</v>
      </c>
      <c r="FD225" s="531">
        <f t="shared" si="105"/>
        <v>0</v>
      </c>
      <c r="FF225" s="532">
        <f>IF(EXACT(A225,LCI!A65),LCI!L65,-1*10^6)</f>
        <v>0</v>
      </c>
      <c r="FG225" s="532">
        <f t="shared" si="106"/>
        <v>0</v>
      </c>
      <c r="FH225" s="532">
        <f t="shared" si="107"/>
        <v>0</v>
      </c>
      <c r="FI225" s="532">
        <f t="shared" si="108"/>
        <v>0</v>
      </c>
      <c r="FJ225" s="532">
        <f t="shared" si="109"/>
        <v>0</v>
      </c>
      <c r="FK225" s="532">
        <f t="shared" si="110"/>
        <v>0</v>
      </c>
      <c r="FL225" s="532">
        <f t="shared" si="111"/>
        <v>0</v>
      </c>
      <c r="FM225" s="532">
        <f t="shared" si="112"/>
        <v>0</v>
      </c>
      <c r="FN225" s="532">
        <f t="shared" si="113"/>
        <v>0</v>
      </c>
      <c r="FO225" s="532">
        <f t="shared" si="114"/>
        <v>0</v>
      </c>
      <c r="FP225" s="532">
        <f t="shared" si="115"/>
        <v>0</v>
      </c>
      <c r="FQ225" s="532">
        <f t="shared" si="116"/>
        <v>0</v>
      </c>
      <c r="FR225" s="532">
        <f t="shared" si="117"/>
        <v>0</v>
      </c>
      <c r="FS225" s="532">
        <f t="shared" si="118"/>
        <v>0</v>
      </c>
      <c r="FT225" s="532">
        <f t="shared" si="119"/>
        <v>0</v>
      </c>
      <c r="FU225" s="532">
        <f t="shared" si="120"/>
        <v>0</v>
      </c>
      <c r="FV225" s="532">
        <f t="shared" si="121"/>
        <v>0</v>
      </c>
      <c r="FW225" s="532">
        <f t="shared" si="122"/>
        <v>0</v>
      </c>
      <c r="FX225" s="532">
        <f t="shared" si="123"/>
        <v>0</v>
      </c>
      <c r="FY225" s="532">
        <f t="shared" si="124"/>
        <v>0</v>
      </c>
      <c r="FZ225" s="532">
        <f t="shared" si="125"/>
        <v>0</v>
      </c>
      <c r="GA225" s="532">
        <f t="shared" si="126"/>
        <v>0</v>
      </c>
      <c r="GC225" s="533">
        <f>IF(EXACT(A225,LCI!A65),LCI!M65,-1*10^6)</f>
        <v>0</v>
      </c>
      <c r="GD225" s="533">
        <f t="shared" si="127"/>
        <v>0</v>
      </c>
      <c r="GE225" s="533">
        <f t="shared" si="128"/>
        <v>0</v>
      </c>
      <c r="GF225" s="533">
        <f t="shared" si="129"/>
        <v>0</v>
      </c>
      <c r="GG225" s="533">
        <f t="shared" si="130"/>
        <v>0</v>
      </c>
      <c r="GH225" s="533">
        <f t="shared" si="131"/>
        <v>0</v>
      </c>
      <c r="GI225" s="533">
        <f t="shared" si="132"/>
        <v>0</v>
      </c>
      <c r="GJ225" s="533">
        <f t="shared" si="133"/>
        <v>0</v>
      </c>
      <c r="GK225" s="533">
        <f t="shared" si="134"/>
        <v>0</v>
      </c>
      <c r="GL225" s="533">
        <f t="shared" si="135"/>
        <v>0</v>
      </c>
      <c r="GM225" s="533">
        <f t="shared" si="136"/>
        <v>0</v>
      </c>
      <c r="GN225" s="533">
        <f t="shared" si="137"/>
        <v>0</v>
      </c>
      <c r="GO225" s="533">
        <f t="shared" si="138"/>
        <v>0</v>
      </c>
      <c r="GP225" s="533">
        <f t="shared" si="139"/>
        <v>0</v>
      </c>
      <c r="GQ225" s="533">
        <f t="shared" si="140"/>
        <v>0</v>
      </c>
      <c r="GR225" s="533">
        <f t="shared" si="141"/>
        <v>0</v>
      </c>
      <c r="GS225" s="533">
        <f t="shared" si="142"/>
        <v>0</v>
      </c>
      <c r="GT225" s="533">
        <f t="shared" si="143"/>
        <v>0</v>
      </c>
      <c r="GU225" s="533">
        <f t="shared" si="144"/>
        <v>0</v>
      </c>
      <c r="GV225" s="533">
        <f t="shared" si="145"/>
        <v>0</v>
      </c>
      <c r="GW225" s="533">
        <f t="shared" si="146"/>
        <v>0</v>
      </c>
      <c r="GX225" s="533">
        <f t="shared" si="147"/>
        <v>0</v>
      </c>
      <c r="GZ225" s="511">
        <f>IF(EXACT(A225,LCI!A65),LCI!N65,-1*10^6)</f>
        <v>0</v>
      </c>
      <c r="HA225" s="511"/>
      <c r="HB225" s="511"/>
      <c r="HC225" s="511"/>
      <c r="HD225" s="511"/>
      <c r="HE225" s="511"/>
      <c r="HF225" s="511"/>
      <c r="HG225" s="511"/>
      <c r="HH225" s="511"/>
      <c r="HI225" s="511"/>
      <c r="HJ225" s="511"/>
      <c r="HK225" s="511"/>
      <c r="HL225" s="511"/>
      <c r="HM225" s="511"/>
      <c r="HN225" s="511"/>
      <c r="HO225" s="511"/>
      <c r="HP225" s="511"/>
      <c r="HQ225" s="511"/>
      <c r="HR225" s="511"/>
      <c r="HS225" s="511"/>
      <c r="HT225" s="511"/>
      <c r="HU225" s="511"/>
      <c r="HW225" s="534">
        <f>IF(EXACT(A225,LCI!A65),LCI!O65,-1*10^6)</f>
        <v>0</v>
      </c>
      <c r="HX225" s="534">
        <f t="shared" si="169"/>
        <v>0</v>
      </c>
      <c r="HY225" s="534">
        <f t="shared" si="170"/>
        <v>0</v>
      </c>
      <c r="HZ225" s="534">
        <f t="shared" si="171"/>
        <v>0</v>
      </c>
      <c r="IA225" s="534">
        <f t="shared" si="172"/>
        <v>0</v>
      </c>
      <c r="IB225" s="534">
        <f t="shared" si="173"/>
        <v>0</v>
      </c>
      <c r="IC225" s="534">
        <f t="shared" si="174"/>
        <v>0</v>
      </c>
      <c r="ID225" s="534">
        <f t="shared" si="175"/>
        <v>0</v>
      </c>
      <c r="IE225" s="534">
        <f t="shared" si="176"/>
        <v>0</v>
      </c>
      <c r="IF225" s="534">
        <f t="shared" si="177"/>
        <v>0</v>
      </c>
      <c r="IG225" s="534">
        <f t="shared" si="178"/>
        <v>0</v>
      </c>
      <c r="IH225" s="534">
        <f t="shared" si="179"/>
        <v>0</v>
      </c>
      <c r="II225" s="534">
        <f t="shared" si="180"/>
        <v>0</v>
      </c>
      <c r="IJ225" s="534">
        <f t="shared" si="181"/>
        <v>0</v>
      </c>
      <c r="IK225" s="534">
        <f t="shared" si="182"/>
        <v>0</v>
      </c>
      <c r="IL225" s="534">
        <f t="shared" si="183"/>
        <v>0</v>
      </c>
      <c r="IM225" s="534">
        <f t="shared" si="184"/>
        <v>0</v>
      </c>
      <c r="IN225" s="534">
        <f t="shared" si="185"/>
        <v>0</v>
      </c>
      <c r="IO225" s="534">
        <f t="shared" si="186"/>
        <v>0</v>
      </c>
      <c r="IP225" s="534">
        <f t="shared" si="187"/>
        <v>0</v>
      </c>
      <c r="IQ225" s="534">
        <f t="shared" si="188"/>
        <v>0</v>
      </c>
      <c r="IR225" s="534">
        <f t="shared" si="189"/>
        <v>0</v>
      </c>
      <c r="IT225" s="531">
        <f>IF(EXACT(A225,LCI!A65),LCI!P65,-1*10^6)</f>
        <v>0</v>
      </c>
      <c r="IU225" s="531">
        <f t="shared" si="190"/>
        <v>0</v>
      </c>
      <c r="IV225" s="531">
        <f t="shared" si="191"/>
        <v>0</v>
      </c>
      <c r="IW225" s="531">
        <f t="shared" si="192"/>
        <v>0</v>
      </c>
      <c r="IX225" s="531">
        <f t="shared" si="193"/>
        <v>0</v>
      </c>
      <c r="IY225" s="531">
        <f t="shared" si="194"/>
        <v>0</v>
      </c>
      <c r="IZ225" s="531">
        <f t="shared" si="195"/>
        <v>0</v>
      </c>
      <c r="JA225" s="531">
        <f t="shared" si="196"/>
        <v>0</v>
      </c>
      <c r="JB225" s="531">
        <f t="shared" si="197"/>
        <v>0</v>
      </c>
      <c r="JC225" s="531">
        <f t="shared" si="198"/>
        <v>0</v>
      </c>
      <c r="JD225" s="531">
        <f t="shared" si="199"/>
        <v>0</v>
      </c>
      <c r="JE225" s="531">
        <f t="shared" si="200"/>
        <v>0</v>
      </c>
      <c r="JF225" s="531">
        <f t="shared" si="201"/>
        <v>0</v>
      </c>
      <c r="JG225" s="531">
        <f t="shared" si="202"/>
        <v>0</v>
      </c>
      <c r="JH225" s="531">
        <f t="shared" si="203"/>
        <v>0</v>
      </c>
      <c r="JI225" s="531">
        <f t="shared" si="204"/>
        <v>0</v>
      </c>
      <c r="JJ225" s="531">
        <f t="shared" si="205"/>
        <v>0</v>
      </c>
      <c r="JK225" s="531">
        <f t="shared" si="206"/>
        <v>0</v>
      </c>
      <c r="JL225" s="531">
        <f t="shared" si="207"/>
        <v>0</v>
      </c>
      <c r="JM225" s="531">
        <f t="shared" si="208"/>
        <v>0</v>
      </c>
      <c r="JN225" s="531">
        <f t="shared" si="209"/>
        <v>0</v>
      </c>
      <c r="JO225" s="531">
        <f t="shared" si="210"/>
        <v>0</v>
      </c>
      <c r="JQ225" s="532">
        <f>IF(EXACT(A225,LCI!A65),LCI!Q65,-1*10^6)</f>
        <v>0</v>
      </c>
      <c r="JR225" s="532">
        <f t="shared" si="211"/>
        <v>0</v>
      </c>
      <c r="JS225" s="532">
        <f t="shared" si="212"/>
        <v>0</v>
      </c>
      <c r="JT225" s="532">
        <f t="shared" si="213"/>
        <v>0</v>
      </c>
      <c r="JU225" s="532">
        <f t="shared" si="214"/>
        <v>0</v>
      </c>
      <c r="JV225" s="532">
        <f t="shared" si="215"/>
        <v>0</v>
      </c>
      <c r="JW225" s="532">
        <f t="shared" si="216"/>
        <v>0</v>
      </c>
      <c r="JX225" s="532">
        <f t="shared" si="217"/>
        <v>0</v>
      </c>
      <c r="JY225" s="532">
        <f t="shared" si="218"/>
        <v>0</v>
      </c>
      <c r="JZ225" s="532">
        <f t="shared" si="219"/>
        <v>0</v>
      </c>
      <c r="KA225" s="532">
        <f t="shared" si="220"/>
        <v>0</v>
      </c>
      <c r="KB225" s="532">
        <f t="shared" si="221"/>
        <v>0</v>
      </c>
      <c r="KC225" s="532">
        <f t="shared" si="222"/>
        <v>0</v>
      </c>
      <c r="KD225" s="532">
        <f t="shared" si="223"/>
        <v>0</v>
      </c>
      <c r="KE225" s="532">
        <f t="shared" si="224"/>
        <v>0</v>
      </c>
      <c r="KF225" s="532">
        <f t="shared" si="225"/>
        <v>0</v>
      </c>
      <c r="KG225" s="532">
        <f t="shared" si="226"/>
        <v>0</v>
      </c>
      <c r="KH225" s="532">
        <f t="shared" si="227"/>
        <v>0</v>
      </c>
      <c r="KI225" s="532">
        <f t="shared" si="228"/>
        <v>0</v>
      </c>
      <c r="KJ225" s="532">
        <f t="shared" si="229"/>
        <v>0</v>
      </c>
      <c r="KK225" s="532">
        <f t="shared" si="230"/>
        <v>0</v>
      </c>
      <c r="KL225" s="532">
        <f t="shared" si="231"/>
        <v>0</v>
      </c>
      <c r="KN225" s="533">
        <f>IF(EXACT(A225,LCI!A65),LCI!R65,-1*10^6)</f>
        <v>0</v>
      </c>
      <c r="KO225" s="533">
        <f t="shared" si="232"/>
        <v>0</v>
      </c>
      <c r="KP225" s="533">
        <f t="shared" si="233"/>
        <v>0</v>
      </c>
      <c r="KQ225" s="533">
        <f t="shared" si="234"/>
        <v>0</v>
      </c>
      <c r="KR225" s="533">
        <f t="shared" si="235"/>
        <v>0</v>
      </c>
      <c r="KS225" s="533">
        <f t="shared" si="236"/>
        <v>0</v>
      </c>
      <c r="KT225" s="533">
        <f t="shared" si="237"/>
        <v>0</v>
      </c>
      <c r="KU225" s="533">
        <f t="shared" si="238"/>
        <v>0</v>
      </c>
      <c r="KV225" s="533">
        <f t="shared" si="239"/>
        <v>0</v>
      </c>
      <c r="KW225" s="533">
        <f t="shared" si="240"/>
        <v>0</v>
      </c>
      <c r="KX225" s="533">
        <f t="shared" si="241"/>
        <v>0</v>
      </c>
      <c r="KY225" s="533">
        <f t="shared" si="242"/>
        <v>0</v>
      </c>
      <c r="KZ225" s="533">
        <f t="shared" si="243"/>
        <v>0</v>
      </c>
      <c r="LA225" s="533">
        <f t="shared" si="244"/>
        <v>0</v>
      </c>
      <c r="LB225" s="533">
        <f t="shared" si="245"/>
        <v>0</v>
      </c>
      <c r="LC225" s="533">
        <f t="shared" si="246"/>
        <v>0</v>
      </c>
      <c r="LD225" s="533">
        <f t="shared" si="247"/>
        <v>0</v>
      </c>
      <c r="LE225" s="533">
        <f t="shared" si="248"/>
        <v>0</v>
      </c>
      <c r="LF225" s="533">
        <f t="shared" si="249"/>
        <v>0</v>
      </c>
      <c r="LG225" s="533">
        <f t="shared" si="250"/>
        <v>0</v>
      </c>
      <c r="LH225" s="533">
        <f t="shared" si="251"/>
        <v>0</v>
      </c>
      <c r="LI225" s="533">
        <f t="shared" si="252"/>
        <v>0</v>
      </c>
    </row>
    <row r="226" spans="1:321" x14ac:dyDescent="0.25">
      <c r="A226" s="14" t="str">
        <f>LCI!A66</f>
        <v>LUC Emissions (kg CO2e/yr)</v>
      </c>
      <c r="B226" s="43">
        <f>B105</f>
        <v>0</v>
      </c>
      <c r="C226" s="43">
        <f t="shared" ref="C226:P226" si="500">C105</f>
        <v>0</v>
      </c>
      <c r="D226" s="43">
        <f t="shared" si="500"/>
        <v>0</v>
      </c>
      <c r="E226" s="43">
        <f t="shared" si="500"/>
        <v>0</v>
      </c>
      <c r="F226" s="43">
        <f t="shared" si="500"/>
        <v>0</v>
      </c>
      <c r="G226" s="43">
        <f t="shared" si="500"/>
        <v>0</v>
      </c>
      <c r="H226" s="43">
        <f t="shared" si="500"/>
        <v>0</v>
      </c>
      <c r="I226" s="43">
        <f t="shared" si="500"/>
        <v>0</v>
      </c>
      <c r="J226" s="43">
        <f t="shared" si="500"/>
        <v>0</v>
      </c>
      <c r="K226" s="43">
        <f t="shared" si="500"/>
        <v>0</v>
      </c>
      <c r="L226" s="43">
        <f t="shared" si="500"/>
        <v>0</v>
      </c>
      <c r="M226" s="43">
        <f t="shared" si="500"/>
        <v>0</v>
      </c>
      <c r="N226" s="43">
        <f t="shared" si="500"/>
        <v>0</v>
      </c>
      <c r="O226" s="258">
        <f t="shared" si="500"/>
        <v>0</v>
      </c>
      <c r="P226" s="252">
        <f t="shared" si="500"/>
        <v>0</v>
      </c>
      <c r="Q226" s="252"/>
      <c r="R226" s="252"/>
      <c r="S226" s="252"/>
      <c r="T226" s="269"/>
      <c r="U226" s="252"/>
      <c r="V226" s="252"/>
      <c r="X226" s="45">
        <f>IF(EXACT(A226,LCI!A66),LCI!G66,-1*10^6)</f>
        <v>0</v>
      </c>
      <c r="Y226" s="47">
        <f t="shared" si="411"/>
        <v>0</v>
      </c>
      <c r="Z226" s="47">
        <f t="shared" si="412"/>
        <v>0</v>
      </c>
      <c r="AA226" s="47">
        <f t="shared" si="413"/>
        <v>0</v>
      </c>
      <c r="AB226" s="47">
        <f t="shared" si="414"/>
        <v>0</v>
      </c>
      <c r="AC226" s="47">
        <f t="shared" si="415"/>
        <v>0</v>
      </c>
      <c r="AD226" s="47">
        <f t="shared" si="416"/>
        <v>0</v>
      </c>
      <c r="AE226" s="47">
        <f t="shared" si="417"/>
        <v>0</v>
      </c>
      <c r="AF226" s="47">
        <f t="shared" si="418"/>
        <v>0</v>
      </c>
      <c r="AG226" s="47">
        <f t="shared" si="419"/>
        <v>0</v>
      </c>
      <c r="AH226" s="47">
        <f t="shared" si="420"/>
        <v>0</v>
      </c>
      <c r="AI226" s="47">
        <f t="shared" si="421"/>
        <v>0</v>
      </c>
      <c r="AJ226" s="47">
        <f t="shared" si="499"/>
        <v>0</v>
      </c>
      <c r="AK226" s="47">
        <f t="shared" si="471"/>
        <v>0</v>
      </c>
      <c r="AL226" s="262">
        <f t="shared" si="472"/>
        <v>0</v>
      </c>
      <c r="AM226" s="260">
        <f t="shared" si="473"/>
        <v>0</v>
      </c>
      <c r="AN226" s="260">
        <f t="shared" si="426"/>
        <v>0</v>
      </c>
      <c r="AO226" s="260">
        <f t="shared" si="427"/>
        <v>0</v>
      </c>
      <c r="AP226" s="260">
        <f t="shared" si="428"/>
        <v>0</v>
      </c>
      <c r="AQ226" s="260">
        <f t="shared" si="429"/>
        <v>0</v>
      </c>
      <c r="AR226" s="260">
        <f t="shared" si="430"/>
        <v>0</v>
      </c>
      <c r="AS226" s="260">
        <f t="shared" si="431"/>
        <v>0</v>
      </c>
      <c r="AU226" s="41">
        <f>IF(EXACT(A226,LCI!A66),LCI!H66,-1*10^6)</f>
        <v>1000</v>
      </c>
      <c r="AV226" s="71">
        <f t="shared" si="432"/>
        <v>0</v>
      </c>
      <c r="AW226" s="71">
        <f t="shared" si="433"/>
        <v>0</v>
      </c>
      <c r="AX226" s="71">
        <f t="shared" si="434"/>
        <v>0</v>
      </c>
      <c r="AY226" s="71">
        <f t="shared" si="435"/>
        <v>0</v>
      </c>
      <c r="AZ226" s="71">
        <f t="shared" si="436"/>
        <v>0</v>
      </c>
      <c r="BA226" s="71">
        <f t="shared" si="437"/>
        <v>0</v>
      </c>
      <c r="BB226" s="71">
        <f t="shared" si="438"/>
        <v>0</v>
      </c>
      <c r="BC226" s="71">
        <f t="shared" si="439"/>
        <v>0</v>
      </c>
      <c r="BD226" s="520">
        <f t="shared" si="440"/>
        <v>0</v>
      </c>
      <c r="BE226" s="521">
        <f t="shared" si="441"/>
        <v>0</v>
      </c>
      <c r="BF226" s="71">
        <f t="shared" si="442"/>
        <v>0</v>
      </c>
      <c r="BG226" s="521">
        <f t="shared" si="443"/>
        <v>0</v>
      </c>
      <c r="BH226" s="521">
        <f t="shared" si="444"/>
        <v>0</v>
      </c>
      <c r="BI226" s="71">
        <f t="shared" si="445"/>
        <v>0</v>
      </c>
      <c r="BJ226" s="71">
        <f t="shared" si="446"/>
        <v>0</v>
      </c>
      <c r="BK226" s="71">
        <f t="shared" si="447"/>
        <v>0</v>
      </c>
      <c r="BL226" s="71">
        <f t="shared" si="448"/>
        <v>0</v>
      </c>
      <c r="BM226" s="71">
        <f t="shared" si="449"/>
        <v>0</v>
      </c>
      <c r="BN226" s="71">
        <f t="shared" si="450"/>
        <v>0</v>
      </c>
      <c r="BO226" s="71">
        <f t="shared" si="451"/>
        <v>0</v>
      </c>
      <c r="BP226" s="71">
        <f t="shared" si="452"/>
        <v>0</v>
      </c>
      <c r="BR226" s="507">
        <f>IF(EXACT(A226,LCI!A66),LCI!I66,-1*10^6)</f>
        <v>0</v>
      </c>
      <c r="BS226" s="507">
        <f t="shared" si="474"/>
        <v>0</v>
      </c>
      <c r="BT226" s="507">
        <f t="shared" si="475"/>
        <v>0</v>
      </c>
      <c r="BU226" s="507">
        <f t="shared" si="453"/>
        <v>0</v>
      </c>
      <c r="BV226" s="507">
        <f t="shared" si="453"/>
        <v>0</v>
      </c>
      <c r="BW226" s="507">
        <f t="shared" si="454"/>
        <v>0</v>
      </c>
      <c r="BX226" s="507">
        <f t="shared" si="455"/>
        <v>0</v>
      </c>
      <c r="BY226" s="507">
        <f t="shared" si="456"/>
        <v>0</v>
      </c>
      <c r="BZ226" s="507">
        <f t="shared" si="457"/>
        <v>0</v>
      </c>
      <c r="CA226" s="507">
        <f t="shared" si="458"/>
        <v>0</v>
      </c>
      <c r="CB226" s="507">
        <f t="shared" si="459"/>
        <v>0</v>
      </c>
      <c r="CC226" s="507">
        <f t="shared" si="460"/>
        <v>0</v>
      </c>
      <c r="CD226" s="507">
        <f t="shared" si="461"/>
        <v>0</v>
      </c>
      <c r="CE226" s="507">
        <f t="shared" si="462"/>
        <v>0</v>
      </c>
      <c r="CF226" s="507">
        <f t="shared" si="463"/>
        <v>0</v>
      </c>
      <c r="CG226" s="507">
        <f t="shared" si="464"/>
        <v>0</v>
      </c>
      <c r="CH226" s="507">
        <f t="shared" si="464"/>
        <v>0</v>
      </c>
      <c r="CI226" s="507">
        <f t="shared" si="465"/>
        <v>0</v>
      </c>
      <c r="CJ226" s="507">
        <f t="shared" si="466"/>
        <v>0</v>
      </c>
      <c r="CK226" s="507">
        <f t="shared" si="467"/>
        <v>0</v>
      </c>
      <c r="CL226" s="507">
        <f t="shared" si="476"/>
        <v>0</v>
      </c>
      <c r="CM226" s="507">
        <f t="shared" si="468"/>
        <v>0</v>
      </c>
      <c r="CO226" s="511">
        <f>IF(EXACT(A226,LCI!A66),LCI!F66,-1*10^6)</f>
        <v>0</v>
      </c>
      <c r="CP226" s="511">
        <f t="shared" si="477"/>
        <v>0</v>
      </c>
      <c r="CQ226" s="511">
        <f t="shared" si="478"/>
        <v>0</v>
      </c>
      <c r="CR226" s="511">
        <f t="shared" si="479"/>
        <v>0</v>
      </c>
      <c r="CS226" s="511">
        <f t="shared" si="480"/>
        <v>0</v>
      </c>
      <c r="CT226" s="511">
        <f t="shared" si="481"/>
        <v>0</v>
      </c>
      <c r="CU226" s="511">
        <f t="shared" si="482"/>
        <v>0</v>
      </c>
      <c r="CV226" s="511">
        <f t="shared" si="483"/>
        <v>0</v>
      </c>
      <c r="CW226" s="511">
        <f t="shared" si="484"/>
        <v>0</v>
      </c>
      <c r="CX226" s="511">
        <f t="shared" si="485"/>
        <v>0</v>
      </c>
      <c r="CY226" s="511">
        <f t="shared" si="486"/>
        <v>0</v>
      </c>
      <c r="CZ226" s="511">
        <f t="shared" si="487"/>
        <v>0</v>
      </c>
      <c r="DA226" s="511">
        <f t="shared" si="488"/>
        <v>0</v>
      </c>
      <c r="DB226" s="511">
        <f t="shared" si="489"/>
        <v>0</v>
      </c>
      <c r="DC226" s="511">
        <f t="shared" si="490"/>
        <v>0</v>
      </c>
      <c r="DD226" s="511">
        <f t="shared" si="491"/>
        <v>0</v>
      </c>
      <c r="DE226" s="511">
        <f t="shared" si="492"/>
        <v>0</v>
      </c>
      <c r="DF226" s="511">
        <f t="shared" si="493"/>
        <v>0</v>
      </c>
      <c r="DG226" s="511">
        <f t="shared" si="494"/>
        <v>0</v>
      </c>
      <c r="DH226" s="511">
        <f t="shared" si="495"/>
        <v>0</v>
      </c>
      <c r="DI226" s="511">
        <f t="shared" si="496"/>
        <v>0</v>
      </c>
      <c r="DJ226" s="511">
        <f t="shared" si="497"/>
        <v>0</v>
      </c>
      <c r="DL226" s="530">
        <f>IF(EXACT(A226,LCI!A66),LCI!J66,-1*10^6)</f>
        <v>0</v>
      </c>
      <c r="DM226" s="530">
        <f t="shared" ref="DM226:DM265" si="501">$DL226*B226</f>
        <v>0</v>
      </c>
      <c r="DN226" s="530">
        <f t="shared" ref="DN226:DN265" si="502">$DL226*C226</f>
        <v>0</v>
      </c>
      <c r="DO226" s="530">
        <f t="shared" ref="DO226:DO265" si="503">$DL226*D226</f>
        <v>0</v>
      </c>
      <c r="DP226" s="530">
        <f t="shared" ref="DP226:DP265" si="504">$DL226*E226</f>
        <v>0</v>
      </c>
      <c r="DQ226" s="530">
        <f t="shared" ref="DQ226:DQ265" si="505">$DL226*F226</f>
        <v>0</v>
      </c>
      <c r="DR226" s="530">
        <f t="shared" ref="DR226:DR265" si="506">$DL226*G226</f>
        <v>0</v>
      </c>
      <c r="DS226" s="530">
        <f t="shared" ref="DS226:DS265" si="507">$DL226*H226</f>
        <v>0</v>
      </c>
      <c r="DT226" s="530">
        <f t="shared" ref="DT226:DT265" si="508">$DL226*I226</f>
        <v>0</v>
      </c>
      <c r="DU226" s="530">
        <f t="shared" ref="DU226:DU265" si="509">$DL226*J226</f>
        <v>0</v>
      </c>
      <c r="DV226" s="530">
        <f t="shared" ref="DV226:DV265" si="510">$DL226*K226</f>
        <v>0</v>
      </c>
      <c r="DW226" s="530">
        <f t="shared" ref="DW226:DW265" si="511">$DL226*L226</f>
        <v>0</v>
      </c>
      <c r="DX226" s="530">
        <f t="shared" ref="DX226:DX265" si="512">$DL226*M226</f>
        <v>0</v>
      </c>
      <c r="DY226" s="530">
        <f t="shared" ref="DY226:DY265" si="513">$DL226*N226</f>
        <v>0</v>
      </c>
      <c r="DZ226" s="530">
        <f t="shared" ref="DZ226:DZ265" si="514">$DL226*O226</f>
        <v>0</v>
      </c>
      <c r="EA226" s="530">
        <f t="shared" ref="EA226:EA265" si="515">$DL226*P226</f>
        <v>0</v>
      </c>
      <c r="EB226" s="530">
        <f t="shared" ref="EB226:EB265" si="516">$DL226*Q226</f>
        <v>0</v>
      </c>
      <c r="EC226" s="530">
        <f t="shared" ref="EC226:EC265" si="517">$DL226*R226</f>
        <v>0</v>
      </c>
      <c r="ED226" s="530">
        <f t="shared" ref="ED226:ED265" si="518">$DL226*S226</f>
        <v>0</v>
      </c>
      <c r="EE226" s="530">
        <f t="shared" ref="EE226:EE265" si="519">$DL226*T226</f>
        <v>0</v>
      </c>
      <c r="EF226" s="530">
        <f t="shared" ref="EF226:EF265" si="520">$DL226*U226</f>
        <v>0</v>
      </c>
      <c r="EG226" s="530">
        <f t="shared" ref="EG226:EG265" si="521">$DL226*V226</f>
        <v>0</v>
      </c>
      <c r="EI226" s="535">
        <f>IF(EXACT(A226,LCI!A66),LCI!K66,-1*10^6)</f>
        <v>0</v>
      </c>
      <c r="EJ226" s="531">
        <f t="shared" ref="EJ226:EJ265" si="522">$EI226*B226</f>
        <v>0</v>
      </c>
      <c r="EK226" s="536">
        <f t="shared" ref="EK226:EK265" si="523">$EI226*C226</f>
        <v>0</v>
      </c>
      <c r="EL226" s="531">
        <f t="shared" ref="EL226:EL265" si="524">$EI226*D226</f>
        <v>0</v>
      </c>
      <c r="EM226" s="531">
        <f t="shared" ref="EM226:EM265" si="525">$EI226*E226</f>
        <v>0</v>
      </c>
      <c r="EN226" s="531">
        <f t="shared" ref="EN226:EN265" si="526">$EI226*F226</f>
        <v>0</v>
      </c>
      <c r="EO226" s="531">
        <f t="shared" ref="EO226:EO265" si="527">$EI226*G226</f>
        <v>0</v>
      </c>
      <c r="EP226" s="531">
        <f t="shared" ref="EP226:EP265" si="528">$EI226*H226</f>
        <v>0</v>
      </c>
      <c r="EQ226" s="531">
        <f t="shared" ref="EQ226:EQ265" si="529">$EI226*I226</f>
        <v>0</v>
      </c>
      <c r="ER226" s="531">
        <f t="shared" ref="ER226:ER265" si="530">$EI226*J226</f>
        <v>0</v>
      </c>
      <c r="ES226" s="531">
        <f t="shared" ref="ES226:ES265" si="531">$EI226*K226</f>
        <v>0</v>
      </c>
      <c r="ET226" s="531">
        <f t="shared" ref="ET226:ET265" si="532">$EI226*L226</f>
        <v>0</v>
      </c>
      <c r="EU226" s="531">
        <f t="shared" ref="EU226:EU265" si="533">$EI226*M226</f>
        <v>0</v>
      </c>
      <c r="EV226" s="531">
        <f t="shared" ref="EV226:EV265" si="534">$EI226*N226</f>
        <v>0</v>
      </c>
      <c r="EW226" s="531">
        <f t="shared" ref="EW226:EW265" si="535">$EI226*O226</f>
        <v>0</v>
      </c>
      <c r="EX226" s="531">
        <f t="shared" ref="EX226:EX265" si="536">$EI226*P226</f>
        <v>0</v>
      </c>
      <c r="EY226" s="531">
        <f t="shared" ref="EY226:EY265" si="537">$EI226*Q226</f>
        <v>0</v>
      </c>
      <c r="EZ226" s="531">
        <f t="shared" ref="EZ226:EZ265" si="538">$EI226*R226</f>
        <v>0</v>
      </c>
      <c r="FA226" s="531">
        <f t="shared" ref="FA226:FA265" si="539">$EI226*S226</f>
        <v>0</v>
      </c>
      <c r="FB226" s="531">
        <f t="shared" ref="FB226:FB265" si="540">$EI226*T226</f>
        <v>0</v>
      </c>
      <c r="FC226" s="531">
        <f t="shared" ref="FC226:FC265" si="541">$EI226*U226</f>
        <v>0</v>
      </c>
      <c r="FD226" s="531">
        <f t="shared" ref="FD226:FD265" si="542">$EI226*V226</f>
        <v>0</v>
      </c>
      <c r="FF226" s="532">
        <f>IF(EXACT(A226,LCI!A66),LCI!L66,-1*10^6)</f>
        <v>0</v>
      </c>
      <c r="FG226" s="532">
        <f t="shared" ref="FG226:FG265" si="543">$FF226*B226</f>
        <v>0</v>
      </c>
      <c r="FH226" s="532">
        <f t="shared" ref="FH226:FH265" si="544">$FF226*C226</f>
        <v>0</v>
      </c>
      <c r="FI226" s="532">
        <f t="shared" ref="FI226:FI265" si="545">$FF226*D226</f>
        <v>0</v>
      </c>
      <c r="FJ226" s="532">
        <f t="shared" ref="FJ226:FJ265" si="546">$FF226*E226</f>
        <v>0</v>
      </c>
      <c r="FK226" s="532">
        <f t="shared" ref="FK226:FK265" si="547">$FF226*F226</f>
        <v>0</v>
      </c>
      <c r="FL226" s="532">
        <f t="shared" ref="FL226:FL265" si="548">$FF226*G226</f>
        <v>0</v>
      </c>
      <c r="FM226" s="532">
        <f t="shared" ref="FM226:FM265" si="549">$FF226*H226</f>
        <v>0</v>
      </c>
      <c r="FN226" s="532">
        <f t="shared" ref="FN226:FN265" si="550">$FF226*I226</f>
        <v>0</v>
      </c>
      <c r="FO226" s="532">
        <f t="shared" ref="FO226:FO265" si="551">$FF226*J226</f>
        <v>0</v>
      </c>
      <c r="FP226" s="532">
        <f t="shared" ref="FP226:FP265" si="552">$FF226*K226</f>
        <v>0</v>
      </c>
      <c r="FQ226" s="532">
        <f t="shared" ref="FQ226:FQ265" si="553">$FF226*L226</f>
        <v>0</v>
      </c>
      <c r="FR226" s="532">
        <f t="shared" ref="FR226:FR265" si="554">$FF226*M226</f>
        <v>0</v>
      </c>
      <c r="FS226" s="532">
        <f t="shared" ref="FS226:FS265" si="555">$FF226*N226</f>
        <v>0</v>
      </c>
      <c r="FT226" s="532">
        <f t="shared" ref="FT226:FT265" si="556">$FF226*O226</f>
        <v>0</v>
      </c>
      <c r="FU226" s="532">
        <f t="shared" ref="FU226:FU265" si="557">$FF226*P226</f>
        <v>0</v>
      </c>
      <c r="FV226" s="532">
        <f t="shared" ref="FV226:FV265" si="558">$FF226*Q226</f>
        <v>0</v>
      </c>
      <c r="FW226" s="532">
        <f t="shared" ref="FW226:FW265" si="559">$FF226*R226</f>
        <v>0</v>
      </c>
      <c r="FX226" s="532">
        <f t="shared" ref="FX226:FX265" si="560">$FF226*S226</f>
        <v>0</v>
      </c>
      <c r="FY226" s="532">
        <f t="shared" ref="FY226:FY265" si="561">$FF226*T226</f>
        <v>0</v>
      </c>
      <c r="FZ226" s="532">
        <f t="shared" ref="FZ226:FZ265" si="562">$FF226*U226</f>
        <v>0</v>
      </c>
      <c r="GA226" s="532">
        <f t="shared" ref="GA226:GA265" si="563">$FF226*V226</f>
        <v>0</v>
      </c>
      <c r="GC226" s="533">
        <f>IF(EXACT(A226,LCI!A66),LCI!M66,-1*10^6)</f>
        <v>0</v>
      </c>
      <c r="GD226" s="533">
        <f t="shared" ref="GD226:GD265" si="564">$GC226*B226</f>
        <v>0</v>
      </c>
      <c r="GE226" s="533">
        <f t="shared" ref="GE226:GE265" si="565">$GC226*C226</f>
        <v>0</v>
      </c>
      <c r="GF226" s="533">
        <f t="shared" ref="GF226:GF265" si="566">$GC226*D226</f>
        <v>0</v>
      </c>
      <c r="GG226" s="533">
        <f t="shared" ref="GG226:GG265" si="567">$GC226*E226</f>
        <v>0</v>
      </c>
      <c r="GH226" s="533">
        <f t="shared" ref="GH226:GH265" si="568">$GC226*F226</f>
        <v>0</v>
      </c>
      <c r="GI226" s="533">
        <f t="shared" ref="GI226:GI265" si="569">$GC226*G226</f>
        <v>0</v>
      </c>
      <c r="GJ226" s="533">
        <f t="shared" ref="GJ226:GJ265" si="570">$GC226*H226</f>
        <v>0</v>
      </c>
      <c r="GK226" s="533">
        <f t="shared" ref="GK226:GK265" si="571">$GC226*I226</f>
        <v>0</v>
      </c>
      <c r="GL226" s="533">
        <f t="shared" ref="GL226:GL265" si="572">$GC226*J226</f>
        <v>0</v>
      </c>
      <c r="GM226" s="533">
        <f t="shared" ref="GM226:GM265" si="573">$GC226*K226</f>
        <v>0</v>
      </c>
      <c r="GN226" s="533">
        <f t="shared" ref="GN226:GN265" si="574">$GC226*L226</f>
        <v>0</v>
      </c>
      <c r="GO226" s="533">
        <f t="shared" ref="GO226:GO265" si="575">$GC226*M226</f>
        <v>0</v>
      </c>
      <c r="GP226" s="533">
        <f t="shared" ref="GP226:GP265" si="576">$GC226*N226</f>
        <v>0</v>
      </c>
      <c r="GQ226" s="533">
        <f t="shared" ref="GQ226:GQ265" si="577">$GC226*O226</f>
        <v>0</v>
      </c>
      <c r="GR226" s="533">
        <f t="shared" ref="GR226:GR265" si="578">$GC226*P226</f>
        <v>0</v>
      </c>
      <c r="GS226" s="533">
        <f t="shared" ref="GS226:GS265" si="579">$GC226*Q226</f>
        <v>0</v>
      </c>
      <c r="GT226" s="533">
        <f t="shared" ref="GT226:GT265" si="580">$GC226*R226</f>
        <v>0</v>
      </c>
      <c r="GU226" s="533">
        <f t="shared" ref="GU226:GU265" si="581">$GC226*S226</f>
        <v>0</v>
      </c>
      <c r="GV226" s="533">
        <f t="shared" ref="GV226:GV265" si="582">$GC226*T226</f>
        <v>0</v>
      </c>
      <c r="GW226" s="533">
        <f t="shared" ref="GW226:GW265" si="583">$GC226*U226</f>
        <v>0</v>
      </c>
      <c r="GX226" s="533">
        <f t="shared" ref="GX226:GX265" si="584">$GC226*V226</f>
        <v>0</v>
      </c>
      <c r="GZ226" s="511">
        <f>IF(EXACT(A226,LCI!A66),LCI!N66,-1*10^6)</f>
        <v>0</v>
      </c>
      <c r="HA226" s="511"/>
      <c r="HB226" s="511"/>
      <c r="HC226" s="511"/>
      <c r="HD226" s="511"/>
      <c r="HE226" s="511"/>
      <c r="HF226" s="511"/>
      <c r="HG226" s="511"/>
      <c r="HH226" s="511"/>
      <c r="HI226" s="511"/>
      <c r="HJ226" s="511"/>
      <c r="HK226" s="511"/>
      <c r="HL226" s="511"/>
      <c r="HM226" s="511"/>
      <c r="HN226" s="511"/>
      <c r="HO226" s="511"/>
      <c r="HP226" s="511"/>
      <c r="HQ226" s="511"/>
      <c r="HR226" s="511"/>
      <c r="HS226" s="511"/>
      <c r="HT226" s="511"/>
      <c r="HU226" s="511"/>
      <c r="HW226" s="534">
        <f>IF(EXACT(A226,LCI!A66),LCI!O66,-1*10^6)</f>
        <v>0</v>
      </c>
      <c r="HX226" s="534">
        <f t="shared" ref="HX226:HX265" si="585">$HW226*B226</f>
        <v>0</v>
      </c>
      <c r="HY226" s="534">
        <f t="shared" ref="HY226:HY265" si="586">$HW226*C226</f>
        <v>0</v>
      </c>
      <c r="HZ226" s="534">
        <f t="shared" ref="HZ226:HZ265" si="587">$HW226*D226</f>
        <v>0</v>
      </c>
      <c r="IA226" s="534">
        <f t="shared" ref="IA226:IA265" si="588">$HW226*E226</f>
        <v>0</v>
      </c>
      <c r="IB226" s="534">
        <f t="shared" ref="IB226:IB265" si="589">$HW226*F226</f>
        <v>0</v>
      </c>
      <c r="IC226" s="534">
        <f t="shared" ref="IC226:IC265" si="590">$HW226*G226</f>
        <v>0</v>
      </c>
      <c r="ID226" s="534">
        <f t="shared" ref="ID226:ID265" si="591">$HW226*H226</f>
        <v>0</v>
      </c>
      <c r="IE226" s="534">
        <f t="shared" ref="IE226:IE265" si="592">$HW226*I226</f>
        <v>0</v>
      </c>
      <c r="IF226" s="534">
        <f t="shared" ref="IF226:IF265" si="593">$HW226*J226</f>
        <v>0</v>
      </c>
      <c r="IG226" s="534">
        <f t="shared" ref="IG226:IG265" si="594">$HW226*K226</f>
        <v>0</v>
      </c>
      <c r="IH226" s="534">
        <f t="shared" ref="IH226:IH265" si="595">$HW226*L226</f>
        <v>0</v>
      </c>
      <c r="II226" s="534">
        <f t="shared" ref="II226:II265" si="596">$HW226*M226</f>
        <v>0</v>
      </c>
      <c r="IJ226" s="534">
        <f t="shared" ref="IJ226:IJ265" si="597">$HW226*N226</f>
        <v>0</v>
      </c>
      <c r="IK226" s="534">
        <f t="shared" ref="IK226:IK265" si="598">$HW226*O226</f>
        <v>0</v>
      </c>
      <c r="IL226" s="534">
        <f t="shared" ref="IL226:IL265" si="599">$HW226*P226</f>
        <v>0</v>
      </c>
      <c r="IM226" s="534">
        <f t="shared" ref="IM226:IM265" si="600">$HW226*Q226</f>
        <v>0</v>
      </c>
      <c r="IN226" s="534">
        <f t="shared" ref="IN226:IN265" si="601">$HW226*R226</f>
        <v>0</v>
      </c>
      <c r="IO226" s="534">
        <f t="shared" ref="IO226:IO265" si="602">$HW226*S226</f>
        <v>0</v>
      </c>
      <c r="IP226" s="534">
        <f t="shared" ref="IP226:IP265" si="603">$HW226*T226</f>
        <v>0</v>
      </c>
      <c r="IQ226" s="534">
        <f t="shared" ref="IQ226:IQ265" si="604">$HW226*U226</f>
        <v>0</v>
      </c>
      <c r="IR226" s="534">
        <f t="shared" ref="IR226:IR265" si="605">$HW226*V226</f>
        <v>0</v>
      </c>
      <c r="IT226" s="531">
        <f>IF(EXACT(A226,LCI!A66),LCI!P66,-1*10^6)</f>
        <v>0</v>
      </c>
      <c r="IU226" s="531">
        <f t="shared" ref="IU226:IU265" si="606">$IT226*B226</f>
        <v>0</v>
      </c>
      <c r="IV226" s="531">
        <f t="shared" ref="IV226:IV265" si="607">$IT226*C226</f>
        <v>0</v>
      </c>
      <c r="IW226" s="531">
        <f t="shared" ref="IW226:IW265" si="608">$IT226*D226</f>
        <v>0</v>
      </c>
      <c r="IX226" s="531">
        <f t="shared" ref="IX226:IX265" si="609">$IT226*E226</f>
        <v>0</v>
      </c>
      <c r="IY226" s="531">
        <f t="shared" ref="IY226:IY265" si="610">$IT226*F226</f>
        <v>0</v>
      </c>
      <c r="IZ226" s="531">
        <f t="shared" ref="IZ226:IZ265" si="611">$IT226*G226</f>
        <v>0</v>
      </c>
      <c r="JA226" s="531">
        <f t="shared" ref="JA226:JA265" si="612">$IT226*H226</f>
        <v>0</v>
      </c>
      <c r="JB226" s="531">
        <f t="shared" ref="JB226:JB265" si="613">$IT226*I226</f>
        <v>0</v>
      </c>
      <c r="JC226" s="531">
        <f t="shared" ref="JC226:JC265" si="614">$IT226*J226</f>
        <v>0</v>
      </c>
      <c r="JD226" s="531">
        <f t="shared" ref="JD226:JD265" si="615">$IT226*K226</f>
        <v>0</v>
      </c>
      <c r="JE226" s="531">
        <f t="shared" ref="JE226:JE265" si="616">$IT226*L226</f>
        <v>0</v>
      </c>
      <c r="JF226" s="531">
        <f t="shared" ref="JF226:JF265" si="617">$IT226*M226</f>
        <v>0</v>
      </c>
      <c r="JG226" s="531">
        <f t="shared" ref="JG226:JG265" si="618">$IT226*N226</f>
        <v>0</v>
      </c>
      <c r="JH226" s="531">
        <f t="shared" ref="JH226:JH265" si="619">$IT226*O226</f>
        <v>0</v>
      </c>
      <c r="JI226" s="531">
        <f t="shared" ref="JI226:JI265" si="620">$IT226*P226</f>
        <v>0</v>
      </c>
      <c r="JJ226" s="531">
        <f t="shared" ref="JJ226:JJ265" si="621">$IT226*Q226</f>
        <v>0</v>
      </c>
      <c r="JK226" s="531">
        <f t="shared" ref="JK226:JK265" si="622">$IT226*R226</f>
        <v>0</v>
      </c>
      <c r="JL226" s="531">
        <f t="shared" ref="JL226:JL265" si="623">$IT226*S226</f>
        <v>0</v>
      </c>
      <c r="JM226" s="531">
        <f t="shared" ref="JM226:JM265" si="624">$IT226*T226</f>
        <v>0</v>
      </c>
      <c r="JN226" s="531">
        <f t="shared" ref="JN226:JN265" si="625">$IT226*U226</f>
        <v>0</v>
      </c>
      <c r="JO226" s="531">
        <f t="shared" ref="JO226:JO265" si="626">$IT226*V226</f>
        <v>0</v>
      </c>
      <c r="JQ226" s="532">
        <f>IF(EXACT(A226,LCI!A66),LCI!Q66,-1*10^6)</f>
        <v>0</v>
      </c>
      <c r="JR226" s="532">
        <f t="shared" ref="JR226:JR265" si="627">$JQ226*B226</f>
        <v>0</v>
      </c>
      <c r="JS226" s="532">
        <f t="shared" ref="JS226:JS265" si="628">$JQ226*C226</f>
        <v>0</v>
      </c>
      <c r="JT226" s="532">
        <f t="shared" ref="JT226:JT265" si="629">$JQ226*D226</f>
        <v>0</v>
      </c>
      <c r="JU226" s="532">
        <f t="shared" ref="JU226:JU265" si="630">$JQ226*E226</f>
        <v>0</v>
      </c>
      <c r="JV226" s="532">
        <f t="shared" ref="JV226:JV265" si="631">$JQ226*F226</f>
        <v>0</v>
      </c>
      <c r="JW226" s="532">
        <f t="shared" ref="JW226:JW265" si="632">$JQ226*G226</f>
        <v>0</v>
      </c>
      <c r="JX226" s="532">
        <f t="shared" ref="JX226:JX265" si="633">$JQ226*H226</f>
        <v>0</v>
      </c>
      <c r="JY226" s="532">
        <f t="shared" ref="JY226:JY265" si="634">$JQ226*I226</f>
        <v>0</v>
      </c>
      <c r="JZ226" s="532">
        <f t="shared" ref="JZ226:JZ265" si="635">$JQ226*J226</f>
        <v>0</v>
      </c>
      <c r="KA226" s="532">
        <f t="shared" ref="KA226:KA265" si="636">$JQ226*K226</f>
        <v>0</v>
      </c>
      <c r="KB226" s="532">
        <f t="shared" ref="KB226:KB265" si="637">$JQ226*L226</f>
        <v>0</v>
      </c>
      <c r="KC226" s="532">
        <f t="shared" ref="KC226:KC265" si="638">$JQ226*M226</f>
        <v>0</v>
      </c>
      <c r="KD226" s="532">
        <f t="shared" ref="KD226:KD265" si="639">$JQ226*N226</f>
        <v>0</v>
      </c>
      <c r="KE226" s="532">
        <f t="shared" ref="KE226:KE265" si="640">$JQ226*O226</f>
        <v>0</v>
      </c>
      <c r="KF226" s="532">
        <f t="shared" ref="KF226:KF265" si="641">$JQ226*P226</f>
        <v>0</v>
      </c>
      <c r="KG226" s="532">
        <f t="shared" ref="KG226:KG265" si="642">$JQ226*Q226</f>
        <v>0</v>
      </c>
      <c r="KH226" s="532">
        <f t="shared" ref="KH226:KH265" si="643">$JQ226*R226</f>
        <v>0</v>
      </c>
      <c r="KI226" s="532">
        <f t="shared" ref="KI226:KI265" si="644">$JQ226*S226</f>
        <v>0</v>
      </c>
      <c r="KJ226" s="532">
        <f t="shared" ref="KJ226:KJ265" si="645">$JQ226*T226</f>
        <v>0</v>
      </c>
      <c r="KK226" s="532">
        <f t="shared" ref="KK226:KK265" si="646">$JQ226*U226</f>
        <v>0</v>
      </c>
      <c r="KL226" s="532">
        <f t="shared" ref="KL226:KL265" si="647">$JQ226*V226</f>
        <v>0</v>
      </c>
      <c r="KN226" s="533">
        <f>IF(EXACT(A226,LCI!A66),LCI!R66,-1*10^6)</f>
        <v>0</v>
      </c>
      <c r="KO226" s="533">
        <f t="shared" ref="KO226:KO265" si="648">$KN226*B226</f>
        <v>0</v>
      </c>
      <c r="KP226" s="533">
        <f t="shared" ref="KP226:KP265" si="649">$KN226*C226</f>
        <v>0</v>
      </c>
      <c r="KQ226" s="533">
        <f t="shared" ref="KQ226:KQ265" si="650">$KN226*D226</f>
        <v>0</v>
      </c>
      <c r="KR226" s="533">
        <f t="shared" ref="KR226:KR265" si="651">$KN226*E226</f>
        <v>0</v>
      </c>
      <c r="KS226" s="533">
        <f t="shared" ref="KS226:KS265" si="652">$KN226*F226</f>
        <v>0</v>
      </c>
      <c r="KT226" s="533">
        <f t="shared" ref="KT226:KT265" si="653">$KN226*G226</f>
        <v>0</v>
      </c>
      <c r="KU226" s="533">
        <f t="shared" ref="KU226:KU265" si="654">$KN226*H226</f>
        <v>0</v>
      </c>
      <c r="KV226" s="533">
        <f t="shared" ref="KV226:KV265" si="655">$KN226*I226</f>
        <v>0</v>
      </c>
      <c r="KW226" s="533">
        <f t="shared" ref="KW226:KW265" si="656">$KN226*J226</f>
        <v>0</v>
      </c>
      <c r="KX226" s="533">
        <f t="shared" ref="KX226:KX265" si="657">$KN226*K226</f>
        <v>0</v>
      </c>
      <c r="KY226" s="533">
        <f t="shared" ref="KY226:KY265" si="658">$KN226*L226</f>
        <v>0</v>
      </c>
      <c r="KZ226" s="533">
        <f t="shared" ref="KZ226:KZ265" si="659">$KN226*M226</f>
        <v>0</v>
      </c>
      <c r="LA226" s="533">
        <f t="shared" ref="LA226:LA265" si="660">$KN226*N226</f>
        <v>0</v>
      </c>
      <c r="LB226" s="533">
        <f t="shared" ref="LB226:LB265" si="661">$KN226*O226</f>
        <v>0</v>
      </c>
      <c r="LC226" s="533">
        <f t="shared" ref="LC226:LC265" si="662">$KN226*P226</f>
        <v>0</v>
      </c>
      <c r="LD226" s="533">
        <f t="shared" ref="LD226:LD265" si="663">$KN226*Q226</f>
        <v>0</v>
      </c>
      <c r="LE226" s="533">
        <f t="shared" ref="LE226:LE265" si="664">$KN226*R226</f>
        <v>0</v>
      </c>
      <c r="LF226" s="533">
        <f t="shared" ref="LF226:LF265" si="665">$KN226*S226</f>
        <v>0</v>
      </c>
      <c r="LG226" s="533">
        <f t="shared" ref="LG226:LG265" si="666">$KN226*T226</f>
        <v>0</v>
      </c>
      <c r="LH226" s="533">
        <f t="shared" ref="LH226:LH265" si="667">$KN226*U226</f>
        <v>0</v>
      </c>
      <c r="LI226" s="533">
        <f t="shared" ref="LI226:LI265" si="668">$KN226*V226</f>
        <v>0</v>
      </c>
    </row>
    <row r="227" spans="1:321" x14ac:dyDescent="0.25">
      <c r="A227" s="14" t="str">
        <f>LCI!A67</f>
        <v>N2O Emissions (kg/yr)</v>
      </c>
      <c r="B227" s="43">
        <f>B106</f>
        <v>8</v>
      </c>
      <c r="C227" s="43">
        <f t="shared" ref="C227:P227" si="669">C106</f>
        <v>8</v>
      </c>
      <c r="D227" s="43">
        <f>D106</f>
        <v>407.66</v>
      </c>
      <c r="E227" s="43">
        <f>E106</f>
        <v>34808.211858928429</v>
      </c>
      <c r="F227" s="43">
        <f t="shared" si="669"/>
        <v>0</v>
      </c>
      <c r="G227" s="43">
        <f t="shared" si="669"/>
        <v>0</v>
      </c>
      <c r="H227" s="43">
        <f t="shared" si="669"/>
        <v>0</v>
      </c>
      <c r="I227" s="43">
        <f t="shared" si="669"/>
        <v>0</v>
      </c>
      <c r="J227" s="43">
        <f t="shared" si="669"/>
        <v>47</v>
      </c>
      <c r="K227" s="43">
        <f t="shared" si="669"/>
        <v>0</v>
      </c>
      <c r="L227" s="43">
        <f t="shared" si="669"/>
        <v>0</v>
      </c>
      <c r="M227" s="43">
        <f t="shared" si="669"/>
        <v>0</v>
      </c>
      <c r="N227" s="43">
        <f t="shared" si="669"/>
        <v>0</v>
      </c>
      <c r="O227" s="258">
        <f t="shared" si="669"/>
        <v>0</v>
      </c>
      <c r="P227" s="252">
        <f t="shared" si="669"/>
        <v>0</v>
      </c>
      <c r="Q227" s="252"/>
      <c r="R227" s="252"/>
      <c r="S227" s="252"/>
      <c r="T227" s="269"/>
      <c r="U227" s="252"/>
      <c r="V227" s="252"/>
      <c r="X227" s="45">
        <f>IF(EXACT(A227,LCI!A67),LCI!G67,-1*10^6)</f>
        <v>0</v>
      </c>
      <c r="Y227" s="47">
        <f t="shared" si="411"/>
        <v>0</v>
      </c>
      <c r="Z227" s="47">
        <f t="shared" si="412"/>
        <v>0</v>
      </c>
      <c r="AA227" s="47">
        <f t="shared" si="413"/>
        <v>0</v>
      </c>
      <c r="AB227" s="47">
        <f t="shared" si="414"/>
        <v>0</v>
      </c>
      <c r="AC227" s="47">
        <f t="shared" si="415"/>
        <v>0</v>
      </c>
      <c r="AD227" s="47">
        <f t="shared" si="416"/>
        <v>0</v>
      </c>
      <c r="AE227" s="47">
        <f t="shared" si="417"/>
        <v>0</v>
      </c>
      <c r="AF227" s="47">
        <f t="shared" si="418"/>
        <v>0</v>
      </c>
      <c r="AG227" s="47">
        <f t="shared" si="419"/>
        <v>0</v>
      </c>
      <c r="AH227" s="47">
        <f t="shared" si="420"/>
        <v>0</v>
      </c>
      <c r="AI227" s="47">
        <f t="shared" si="421"/>
        <v>0</v>
      </c>
      <c r="AJ227" s="47">
        <f t="shared" si="499"/>
        <v>0</v>
      </c>
      <c r="AK227" s="47">
        <f t="shared" si="471"/>
        <v>0</v>
      </c>
      <c r="AL227" s="262">
        <f t="shared" si="472"/>
        <v>0</v>
      </c>
      <c r="AM227" s="260">
        <f t="shared" si="473"/>
        <v>0</v>
      </c>
      <c r="AN227" s="260">
        <f t="shared" si="426"/>
        <v>0</v>
      </c>
      <c r="AO227" s="260">
        <f t="shared" si="427"/>
        <v>0</v>
      </c>
      <c r="AP227" s="260">
        <f t="shared" si="428"/>
        <v>0</v>
      </c>
      <c r="AQ227" s="260">
        <f t="shared" si="429"/>
        <v>0</v>
      </c>
      <c r="AR227" s="260">
        <f t="shared" si="430"/>
        <v>0</v>
      </c>
      <c r="AS227" s="260">
        <f t="shared" si="431"/>
        <v>0</v>
      </c>
      <c r="AU227" s="41">
        <f>IF(EXACT(A227,LCI!A67),LCI!H67,-1*10^6)</f>
        <v>298000</v>
      </c>
      <c r="AV227" s="71">
        <f t="shared" si="432"/>
        <v>2384000</v>
      </c>
      <c r="AW227" s="71">
        <f t="shared" si="433"/>
        <v>2384000</v>
      </c>
      <c r="AX227" s="71">
        <f>D227*$AU227</f>
        <v>121482680</v>
      </c>
      <c r="AY227" s="71">
        <f t="shared" si="435"/>
        <v>10372847133.960672</v>
      </c>
      <c r="AZ227" s="71">
        <f t="shared" si="436"/>
        <v>0</v>
      </c>
      <c r="BA227" s="71">
        <f t="shared" si="437"/>
        <v>0</v>
      </c>
      <c r="BB227" s="71">
        <f t="shared" si="438"/>
        <v>0</v>
      </c>
      <c r="BC227" s="71">
        <f t="shared" si="439"/>
        <v>0</v>
      </c>
      <c r="BD227" s="520">
        <f t="shared" si="440"/>
        <v>14006000</v>
      </c>
      <c r="BE227" s="521">
        <f t="shared" si="441"/>
        <v>0</v>
      </c>
      <c r="BF227" s="71">
        <f t="shared" si="442"/>
        <v>0</v>
      </c>
      <c r="BG227" s="521">
        <f t="shared" si="443"/>
        <v>0</v>
      </c>
      <c r="BH227" s="521">
        <f t="shared" si="444"/>
        <v>0</v>
      </c>
      <c r="BI227" s="71">
        <f t="shared" si="445"/>
        <v>0</v>
      </c>
      <c r="BJ227" s="71">
        <f t="shared" si="446"/>
        <v>0</v>
      </c>
      <c r="BK227" s="71">
        <f t="shared" si="447"/>
        <v>0</v>
      </c>
      <c r="BL227" s="71">
        <f t="shared" si="448"/>
        <v>0</v>
      </c>
      <c r="BM227" s="71">
        <f t="shared" si="449"/>
        <v>0</v>
      </c>
      <c r="BN227" s="71">
        <f t="shared" si="450"/>
        <v>0</v>
      </c>
      <c r="BO227" s="71">
        <f t="shared" si="451"/>
        <v>0</v>
      </c>
      <c r="BP227" s="71">
        <f t="shared" si="452"/>
        <v>0</v>
      </c>
      <c r="BR227" s="507">
        <f>IF(EXACT(A227,LCI!A67),LCI!I67,-1*10^6)</f>
        <v>0</v>
      </c>
      <c r="BS227" s="507">
        <f t="shared" si="474"/>
        <v>0</v>
      </c>
      <c r="BT227" s="507">
        <f t="shared" si="475"/>
        <v>0</v>
      </c>
      <c r="BU227" s="507">
        <f t="shared" si="453"/>
        <v>0</v>
      </c>
      <c r="BV227" s="507">
        <f t="shared" si="453"/>
        <v>0</v>
      </c>
      <c r="BW227" s="507">
        <f t="shared" si="454"/>
        <v>0</v>
      </c>
      <c r="BX227" s="507">
        <f t="shared" si="455"/>
        <v>0</v>
      </c>
      <c r="BY227" s="507">
        <f t="shared" si="456"/>
        <v>0</v>
      </c>
      <c r="BZ227" s="507">
        <f t="shared" si="457"/>
        <v>0</v>
      </c>
      <c r="CA227" s="507">
        <f t="shared" si="458"/>
        <v>0</v>
      </c>
      <c r="CB227" s="507">
        <f t="shared" si="459"/>
        <v>0</v>
      </c>
      <c r="CC227" s="507">
        <f t="shared" si="460"/>
        <v>0</v>
      </c>
      <c r="CD227" s="507">
        <f t="shared" si="461"/>
        <v>0</v>
      </c>
      <c r="CE227" s="507">
        <f t="shared" si="462"/>
        <v>0</v>
      </c>
      <c r="CF227" s="507">
        <f t="shared" si="463"/>
        <v>0</v>
      </c>
      <c r="CG227" s="507">
        <f t="shared" si="464"/>
        <v>0</v>
      </c>
      <c r="CH227" s="507">
        <f t="shared" si="464"/>
        <v>0</v>
      </c>
      <c r="CI227" s="507">
        <f t="shared" si="465"/>
        <v>0</v>
      </c>
      <c r="CJ227" s="507">
        <f t="shared" si="466"/>
        <v>0</v>
      </c>
      <c r="CK227" s="507">
        <f t="shared" si="467"/>
        <v>0</v>
      </c>
      <c r="CL227" s="507">
        <f t="shared" si="476"/>
        <v>0</v>
      </c>
      <c r="CM227" s="507">
        <f t="shared" si="468"/>
        <v>0</v>
      </c>
      <c r="CO227" s="511">
        <f>IF(EXACT(A227,LCI!A67),LCI!F67,-1*10^6)</f>
        <v>0</v>
      </c>
      <c r="CP227" s="511">
        <f t="shared" si="477"/>
        <v>0</v>
      </c>
      <c r="CQ227" s="511">
        <f t="shared" si="478"/>
        <v>0</v>
      </c>
      <c r="CR227" s="511">
        <f t="shared" si="479"/>
        <v>0</v>
      </c>
      <c r="CS227" s="511">
        <f t="shared" si="480"/>
        <v>0</v>
      </c>
      <c r="CT227" s="511">
        <f t="shared" si="481"/>
        <v>0</v>
      </c>
      <c r="CU227" s="511">
        <f t="shared" si="482"/>
        <v>0</v>
      </c>
      <c r="CV227" s="511">
        <f t="shared" si="483"/>
        <v>0</v>
      </c>
      <c r="CW227" s="511">
        <f t="shared" si="484"/>
        <v>0</v>
      </c>
      <c r="CX227" s="511">
        <f t="shared" si="485"/>
        <v>0</v>
      </c>
      <c r="CY227" s="511">
        <f t="shared" si="486"/>
        <v>0</v>
      </c>
      <c r="CZ227" s="511">
        <f t="shared" si="487"/>
        <v>0</v>
      </c>
      <c r="DA227" s="511">
        <f t="shared" si="488"/>
        <v>0</v>
      </c>
      <c r="DB227" s="511">
        <f t="shared" si="489"/>
        <v>0</v>
      </c>
      <c r="DC227" s="511">
        <f t="shared" si="490"/>
        <v>0</v>
      </c>
      <c r="DD227" s="511">
        <f t="shared" si="491"/>
        <v>0</v>
      </c>
      <c r="DE227" s="511">
        <f t="shared" si="492"/>
        <v>0</v>
      </c>
      <c r="DF227" s="511">
        <f t="shared" si="493"/>
        <v>0</v>
      </c>
      <c r="DG227" s="511">
        <f t="shared" si="494"/>
        <v>0</v>
      </c>
      <c r="DH227" s="511">
        <f t="shared" si="495"/>
        <v>0</v>
      </c>
      <c r="DI227" s="511">
        <f t="shared" si="496"/>
        <v>0</v>
      </c>
      <c r="DJ227" s="511">
        <f t="shared" si="497"/>
        <v>0</v>
      </c>
      <c r="DL227" s="530">
        <f>IF(EXACT(A227,LCI!A67),LCI!J67,-1*10^6)</f>
        <v>0</v>
      </c>
      <c r="DM227" s="530">
        <f t="shared" si="501"/>
        <v>0</v>
      </c>
      <c r="DN227" s="530">
        <f t="shared" si="502"/>
        <v>0</v>
      </c>
      <c r="DO227" s="530">
        <f t="shared" si="503"/>
        <v>0</v>
      </c>
      <c r="DP227" s="530">
        <f t="shared" si="504"/>
        <v>0</v>
      </c>
      <c r="DQ227" s="530">
        <f t="shared" si="505"/>
        <v>0</v>
      </c>
      <c r="DR227" s="530">
        <f t="shared" si="506"/>
        <v>0</v>
      </c>
      <c r="DS227" s="530">
        <f t="shared" si="507"/>
        <v>0</v>
      </c>
      <c r="DT227" s="530">
        <f t="shared" si="508"/>
        <v>0</v>
      </c>
      <c r="DU227" s="530">
        <f t="shared" si="509"/>
        <v>0</v>
      </c>
      <c r="DV227" s="530">
        <f t="shared" si="510"/>
        <v>0</v>
      </c>
      <c r="DW227" s="530">
        <f t="shared" si="511"/>
        <v>0</v>
      </c>
      <c r="DX227" s="530">
        <f t="shared" si="512"/>
        <v>0</v>
      </c>
      <c r="DY227" s="530">
        <f t="shared" si="513"/>
        <v>0</v>
      </c>
      <c r="DZ227" s="530">
        <f t="shared" si="514"/>
        <v>0</v>
      </c>
      <c r="EA227" s="530">
        <f t="shared" si="515"/>
        <v>0</v>
      </c>
      <c r="EB227" s="530">
        <f t="shared" si="516"/>
        <v>0</v>
      </c>
      <c r="EC227" s="530">
        <f t="shared" si="517"/>
        <v>0</v>
      </c>
      <c r="ED227" s="530">
        <f t="shared" si="518"/>
        <v>0</v>
      </c>
      <c r="EE227" s="530">
        <f t="shared" si="519"/>
        <v>0</v>
      </c>
      <c r="EF227" s="530">
        <f t="shared" si="520"/>
        <v>0</v>
      </c>
      <c r="EG227" s="530">
        <f t="shared" si="521"/>
        <v>0</v>
      </c>
      <c r="EI227" s="535">
        <f>IF(EXACT(A227,LCI!A67),LCI!K67,-1*10^6)</f>
        <v>0</v>
      </c>
      <c r="EJ227" s="531">
        <f t="shared" si="522"/>
        <v>0</v>
      </c>
      <c r="EK227" s="536">
        <f t="shared" si="523"/>
        <v>0</v>
      </c>
      <c r="EL227" s="531">
        <f t="shared" si="524"/>
        <v>0</v>
      </c>
      <c r="EM227" s="531">
        <f t="shared" si="525"/>
        <v>0</v>
      </c>
      <c r="EN227" s="531">
        <f t="shared" si="526"/>
        <v>0</v>
      </c>
      <c r="EO227" s="531">
        <f t="shared" si="527"/>
        <v>0</v>
      </c>
      <c r="EP227" s="531">
        <f t="shared" si="528"/>
        <v>0</v>
      </c>
      <c r="EQ227" s="531">
        <f t="shared" si="529"/>
        <v>0</v>
      </c>
      <c r="ER227" s="531">
        <f t="shared" si="530"/>
        <v>0</v>
      </c>
      <c r="ES227" s="531">
        <f t="shared" si="531"/>
        <v>0</v>
      </c>
      <c r="ET227" s="531">
        <f t="shared" si="532"/>
        <v>0</v>
      </c>
      <c r="EU227" s="531">
        <f t="shared" si="533"/>
        <v>0</v>
      </c>
      <c r="EV227" s="531">
        <f t="shared" si="534"/>
        <v>0</v>
      </c>
      <c r="EW227" s="531">
        <f t="shared" si="535"/>
        <v>0</v>
      </c>
      <c r="EX227" s="531">
        <f t="shared" si="536"/>
        <v>0</v>
      </c>
      <c r="EY227" s="531">
        <f t="shared" si="537"/>
        <v>0</v>
      </c>
      <c r="EZ227" s="531">
        <f t="shared" si="538"/>
        <v>0</v>
      </c>
      <c r="FA227" s="531">
        <f t="shared" si="539"/>
        <v>0</v>
      </c>
      <c r="FB227" s="531">
        <f t="shared" si="540"/>
        <v>0</v>
      </c>
      <c r="FC227" s="531">
        <f t="shared" si="541"/>
        <v>0</v>
      </c>
      <c r="FD227" s="531">
        <f t="shared" si="542"/>
        <v>0</v>
      </c>
      <c r="FF227" s="532">
        <f>IF(EXACT(A227,LCI!A67),LCI!L67,-1*10^6)</f>
        <v>0</v>
      </c>
      <c r="FG227" s="532">
        <f t="shared" si="543"/>
        <v>0</v>
      </c>
      <c r="FH227" s="532">
        <f t="shared" si="544"/>
        <v>0</v>
      </c>
      <c r="FI227" s="532">
        <f t="shared" si="545"/>
        <v>0</v>
      </c>
      <c r="FJ227" s="532">
        <f t="shared" si="546"/>
        <v>0</v>
      </c>
      <c r="FK227" s="532">
        <f t="shared" si="547"/>
        <v>0</v>
      </c>
      <c r="FL227" s="532">
        <f t="shared" si="548"/>
        <v>0</v>
      </c>
      <c r="FM227" s="532">
        <f t="shared" si="549"/>
        <v>0</v>
      </c>
      <c r="FN227" s="532">
        <f t="shared" si="550"/>
        <v>0</v>
      </c>
      <c r="FO227" s="532">
        <f t="shared" si="551"/>
        <v>0</v>
      </c>
      <c r="FP227" s="532">
        <f t="shared" si="552"/>
        <v>0</v>
      </c>
      <c r="FQ227" s="532">
        <f t="shared" si="553"/>
        <v>0</v>
      </c>
      <c r="FR227" s="532">
        <f t="shared" si="554"/>
        <v>0</v>
      </c>
      <c r="FS227" s="532">
        <f t="shared" si="555"/>
        <v>0</v>
      </c>
      <c r="FT227" s="532">
        <f t="shared" si="556"/>
        <v>0</v>
      </c>
      <c r="FU227" s="532">
        <f t="shared" si="557"/>
        <v>0</v>
      </c>
      <c r="FV227" s="532">
        <f t="shared" si="558"/>
        <v>0</v>
      </c>
      <c r="FW227" s="532">
        <f t="shared" si="559"/>
        <v>0</v>
      </c>
      <c r="FX227" s="532">
        <f t="shared" si="560"/>
        <v>0</v>
      </c>
      <c r="FY227" s="532">
        <f t="shared" si="561"/>
        <v>0</v>
      </c>
      <c r="FZ227" s="532">
        <f t="shared" si="562"/>
        <v>0</v>
      </c>
      <c r="GA227" s="532">
        <f t="shared" si="563"/>
        <v>0</v>
      </c>
      <c r="GC227" s="533">
        <f>IF(EXACT(A227,LCI!A67),LCI!M67,-1*10^6)</f>
        <v>0</v>
      </c>
      <c r="GD227" s="533">
        <f t="shared" si="564"/>
        <v>0</v>
      </c>
      <c r="GE227" s="533">
        <f t="shared" si="565"/>
        <v>0</v>
      </c>
      <c r="GF227" s="533">
        <f t="shared" si="566"/>
        <v>0</v>
      </c>
      <c r="GG227" s="533">
        <f t="shared" si="567"/>
        <v>0</v>
      </c>
      <c r="GH227" s="533">
        <f t="shared" si="568"/>
        <v>0</v>
      </c>
      <c r="GI227" s="533">
        <f t="shared" si="569"/>
        <v>0</v>
      </c>
      <c r="GJ227" s="533">
        <f t="shared" si="570"/>
        <v>0</v>
      </c>
      <c r="GK227" s="533">
        <f t="shared" si="571"/>
        <v>0</v>
      </c>
      <c r="GL227" s="533">
        <f t="shared" si="572"/>
        <v>0</v>
      </c>
      <c r="GM227" s="533">
        <f t="shared" si="573"/>
        <v>0</v>
      </c>
      <c r="GN227" s="533">
        <f t="shared" si="574"/>
        <v>0</v>
      </c>
      <c r="GO227" s="533">
        <f t="shared" si="575"/>
        <v>0</v>
      </c>
      <c r="GP227" s="533">
        <f t="shared" si="576"/>
        <v>0</v>
      </c>
      <c r="GQ227" s="533">
        <f t="shared" si="577"/>
        <v>0</v>
      </c>
      <c r="GR227" s="533">
        <f t="shared" si="578"/>
        <v>0</v>
      </c>
      <c r="GS227" s="533">
        <f t="shared" si="579"/>
        <v>0</v>
      </c>
      <c r="GT227" s="533">
        <f t="shared" si="580"/>
        <v>0</v>
      </c>
      <c r="GU227" s="533">
        <f t="shared" si="581"/>
        <v>0</v>
      </c>
      <c r="GV227" s="533">
        <f t="shared" si="582"/>
        <v>0</v>
      </c>
      <c r="GW227" s="533">
        <f t="shared" si="583"/>
        <v>0</v>
      </c>
      <c r="GX227" s="533">
        <f t="shared" si="584"/>
        <v>0</v>
      </c>
      <c r="GZ227" s="511">
        <f>IF(EXACT(A227,LCI!A67),LCI!N67,-1*10^6)</f>
        <v>0</v>
      </c>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W227" s="534">
        <f>IF(EXACT(A227,LCI!A67),LCI!O67,-1*10^6)</f>
        <v>0</v>
      </c>
      <c r="HX227" s="534">
        <f t="shared" si="585"/>
        <v>0</v>
      </c>
      <c r="HY227" s="534">
        <f t="shared" si="586"/>
        <v>0</v>
      </c>
      <c r="HZ227" s="534">
        <f t="shared" si="587"/>
        <v>0</v>
      </c>
      <c r="IA227" s="534">
        <f t="shared" si="588"/>
        <v>0</v>
      </c>
      <c r="IB227" s="534">
        <f t="shared" si="589"/>
        <v>0</v>
      </c>
      <c r="IC227" s="534">
        <f t="shared" si="590"/>
        <v>0</v>
      </c>
      <c r="ID227" s="534">
        <f t="shared" si="591"/>
        <v>0</v>
      </c>
      <c r="IE227" s="534">
        <f t="shared" si="592"/>
        <v>0</v>
      </c>
      <c r="IF227" s="534">
        <f t="shared" si="593"/>
        <v>0</v>
      </c>
      <c r="IG227" s="534">
        <f t="shared" si="594"/>
        <v>0</v>
      </c>
      <c r="IH227" s="534">
        <f t="shared" si="595"/>
        <v>0</v>
      </c>
      <c r="II227" s="534">
        <f t="shared" si="596"/>
        <v>0</v>
      </c>
      <c r="IJ227" s="534">
        <f t="shared" si="597"/>
        <v>0</v>
      </c>
      <c r="IK227" s="534">
        <f t="shared" si="598"/>
        <v>0</v>
      </c>
      <c r="IL227" s="534">
        <f t="shared" si="599"/>
        <v>0</v>
      </c>
      <c r="IM227" s="534">
        <f t="shared" si="600"/>
        <v>0</v>
      </c>
      <c r="IN227" s="534">
        <f t="shared" si="601"/>
        <v>0</v>
      </c>
      <c r="IO227" s="534">
        <f t="shared" si="602"/>
        <v>0</v>
      </c>
      <c r="IP227" s="534">
        <f t="shared" si="603"/>
        <v>0</v>
      </c>
      <c r="IQ227" s="534">
        <f t="shared" si="604"/>
        <v>0</v>
      </c>
      <c r="IR227" s="534">
        <f t="shared" si="605"/>
        <v>0</v>
      </c>
      <c r="IT227" s="531">
        <f>IF(EXACT(A227,LCI!A67),LCI!P67,-1*10^6)</f>
        <v>0</v>
      </c>
      <c r="IU227" s="531">
        <f t="shared" si="606"/>
        <v>0</v>
      </c>
      <c r="IV227" s="531">
        <f t="shared" si="607"/>
        <v>0</v>
      </c>
      <c r="IW227" s="531">
        <f t="shared" si="608"/>
        <v>0</v>
      </c>
      <c r="IX227" s="531">
        <f t="shared" si="609"/>
        <v>0</v>
      </c>
      <c r="IY227" s="531">
        <f t="shared" si="610"/>
        <v>0</v>
      </c>
      <c r="IZ227" s="531">
        <f t="shared" si="611"/>
        <v>0</v>
      </c>
      <c r="JA227" s="531">
        <f t="shared" si="612"/>
        <v>0</v>
      </c>
      <c r="JB227" s="531">
        <f t="shared" si="613"/>
        <v>0</v>
      </c>
      <c r="JC227" s="531">
        <f t="shared" si="614"/>
        <v>0</v>
      </c>
      <c r="JD227" s="531">
        <f t="shared" si="615"/>
        <v>0</v>
      </c>
      <c r="JE227" s="531">
        <f t="shared" si="616"/>
        <v>0</v>
      </c>
      <c r="JF227" s="531">
        <f t="shared" si="617"/>
        <v>0</v>
      </c>
      <c r="JG227" s="531">
        <f t="shared" si="618"/>
        <v>0</v>
      </c>
      <c r="JH227" s="531">
        <f t="shared" si="619"/>
        <v>0</v>
      </c>
      <c r="JI227" s="531">
        <f t="shared" si="620"/>
        <v>0</v>
      </c>
      <c r="JJ227" s="531">
        <f t="shared" si="621"/>
        <v>0</v>
      </c>
      <c r="JK227" s="531">
        <f t="shared" si="622"/>
        <v>0</v>
      </c>
      <c r="JL227" s="531">
        <f t="shared" si="623"/>
        <v>0</v>
      </c>
      <c r="JM227" s="531">
        <f t="shared" si="624"/>
        <v>0</v>
      </c>
      <c r="JN227" s="531">
        <f t="shared" si="625"/>
        <v>0</v>
      </c>
      <c r="JO227" s="531">
        <f t="shared" si="626"/>
        <v>0</v>
      </c>
      <c r="JQ227" s="532">
        <f>IF(EXACT(A227,LCI!A67),LCI!Q67,-1*10^6)</f>
        <v>0</v>
      </c>
      <c r="JR227" s="532">
        <f t="shared" si="627"/>
        <v>0</v>
      </c>
      <c r="JS227" s="532">
        <f t="shared" si="628"/>
        <v>0</v>
      </c>
      <c r="JT227" s="532">
        <f t="shared" si="629"/>
        <v>0</v>
      </c>
      <c r="JU227" s="532">
        <f t="shared" si="630"/>
        <v>0</v>
      </c>
      <c r="JV227" s="532">
        <f t="shared" si="631"/>
        <v>0</v>
      </c>
      <c r="JW227" s="532">
        <f t="shared" si="632"/>
        <v>0</v>
      </c>
      <c r="JX227" s="532">
        <f t="shared" si="633"/>
        <v>0</v>
      </c>
      <c r="JY227" s="532">
        <f t="shared" si="634"/>
        <v>0</v>
      </c>
      <c r="JZ227" s="532">
        <f t="shared" si="635"/>
        <v>0</v>
      </c>
      <c r="KA227" s="532">
        <f t="shared" si="636"/>
        <v>0</v>
      </c>
      <c r="KB227" s="532">
        <f t="shared" si="637"/>
        <v>0</v>
      </c>
      <c r="KC227" s="532">
        <f t="shared" si="638"/>
        <v>0</v>
      </c>
      <c r="KD227" s="532">
        <f t="shared" si="639"/>
        <v>0</v>
      </c>
      <c r="KE227" s="532">
        <f t="shared" si="640"/>
        <v>0</v>
      </c>
      <c r="KF227" s="532">
        <f t="shared" si="641"/>
        <v>0</v>
      </c>
      <c r="KG227" s="532">
        <f t="shared" si="642"/>
        <v>0</v>
      </c>
      <c r="KH227" s="532">
        <f t="shared" si="643"/>
        <v>0</v>
      </c>
      <c r="KI227" s="532">
        <f t="shared" si="644"/>
        <v>0</v>
      </c>
      <c r="KJ227" s="532">
        <f t="shared" si="645"/>
        <v>0</v>
      </c>
      <c r="KK227" s="532">
        <f t="shared" si="646"/>
        <v>0</v>
      </c>
      <c r="KL227" s="532">
        <f t="shared" si="647"/>
        <v>0</v>
      </c>
      <c r="KN227" s="533">
        <f>IF(EXACT(A227,LCI!A67),LCI!R67,-1*10^6)</f>
        <v>0</v>
      </c>
      <c r="KO227" s="533">
        <f t="shared" si="648"/>
        <v>0</v>
      </c>
      <c r="KP227" s="533">
        <f t="shared" si="649"/>
        <v>0</v>
      </c>
      <c r="KQ227" s="533">
        <f t="shared" si="650"/>
        <v>0</v>
      </c>
      <c r="KR227" s="533">
        <f t="shared" si="651"/>
        <v>0</v>
      </c>
      <c r="KS227" s="533">
        <f t="shared" si="652"/>
        <v>0</v>
      </c>
      <c r="KT227" s="533">
        <f t="shared" si="653"/>
        <v>0</v>
      </c>
      <c r="KU227" s="533">
        <f t="shared" si="654"/>
        <v>0</v>
      </c>
      <c r="KV227" s="533">
        <f t="shared" si="655"/>
        <v>0</v>
      </c>
      <c r="KW227" s="533">
        <f t="shared" si="656"/>
        <v>0</v>
      </c>
      <c r="KX227" s="533">
        <f t="shared" si="657"/>
        <v>0</v>
      </c>
      <c r="KY227" s="533">
        <f t="shared" si="658"/>
        <v>0</v>
      </c>
      <c r="KZ227" s="533">
        <f t="shared" si="659"/>
        <v>0</v>
      </c>
      <c r="LA227" s="533">
        <f t="shared" si="660"/>
        <v>0</v>
      </c>
      <c r="LB227" s="533">
        <f t="shared" si="661"/>
        <v>0</v>
      </c>
      <c r="LC227" s="533">
        <f t="shared" si="662"/>
        <v>0</v>
      </c>
      <c r="LD227" s="533">
        <f t="shared" si="663"/>
        <v>0</v>
      </c>
      <c r="LE227" s="533">
        <f t="shared" si="664"/>
        <v>0</v>
      </c>
      <c r="LF227" s="533">
        <f t="shared" si="665"/>
        <v>0</v>
      </c>
      <c r="LG227" s="533">
        <f t="shared" si="666"/>
        <v>0</v>
      </c>
      <c r="LH227" s="533">
        <f t="shared" si="667"/>
        <v>0</v>
      </c>
      <c r="LI227" s="533">
        <f t="shared" si="668"/>
        <v>0</v>
      </c>
    </row>
    <row r="228" spans="1:321" x14ac:dyDescent="0.25">
      <c r="A228" s="14" t="str">
        <f>LCI!A68</f>
        <v>NOx Emissions (kg/yr)</v>
      </c>
      <c r="B228" s="43">
        <f>B139</f>
        <v>0</v>
      </c>
      <c r="C228" s="43">
        <f t="shared" ref="C228:P228" si="670">C139</f>
        <v>0</v>
      </c>
      <c r="D228" s="43">
        <f t="shared" si="670"/>
        <v>0</v>
      </c>
      <c r="E228" s="43">
        <f t="shared" si="670"/>
        <v>0</v>
      </c>
      <c r="F228" s="43">
        <f t="shared" si="670"/>
        <v>0</v>
      </c>
      <c r="G228" s="43">
        <f t="shared" si="670"/>
        <v>0</v>
      </c>
      <c r="H228" s="43">
        <f t="shared" si="670"/>
        <v>0</v>
      </c>
      <c r="I228" s="43">
        <f t="shared" si="670"/>
        <v>0</v>
      </c>
      <c r="J228" s="43">
        <f t="shared" si="670"/>
        <v>0</v>
      </c>
      <c r="K228" s="43">
        <f t="shared" si="670"/>
        <v>0</v>
      </c>
      <c r="L228" s="43">
        <f t="shared" si="670"/>
        <v>0</v>
      </c>
      <c r="M228" s="43">
        <f t="shared" si="670"/>
        <v>0</v>
      </c>
      <c r="N228" s="43">
        <f t="shared" si="670"/>
        <v>0</v>
      </c>
      <c r="O228" s="258">
        <f t="shared" si="670"/>
        <v>0</v>
      </c>
      <c r="P228" s="252">
        <f t="shared" si="670"/>
        <v>0</v>
      </c>
      <c r="Q228" s="252"/>
      <c r="R228" s="252"/>
      <c r="S228" s="252"/>
      <c r="T228" s="269"/>
      <c r="U228" s="252"/>
      <c r="V228" s="252"/>
      <c r="X228" s="45">
        <f>IF(EXACT(A228,LCI!A68),LCI!G68,-1*10^6)</f>
        <v>0</v>
      </c>
      <c r="Y228" s="47">
        <f t="shared" si="411"/>
        <v>0</v>
      </c>
      <c r="Z228" s="47">
        <f t="shared" si="412"/>
        <v>0</v>
      </c>
      <c r="AA228" s="47">
        <f t="shared" si="413"/>
        <v>0</v>
      </c>
      <c r="AB228" s="47">
        <f t="shared" si="414"/>
        <v>0</v>
      </c>
      <c r="AC228" s="47">
        <f t="shared" si="415"/>
        <v>0</v>
      </c>
      <c r="AD228" s="47">
        <f t="shared" si="416"/>
        <v>0</v>
      </c>
      <c r="AE228" s="47">
        <f t="shared" si="417"/>
        <v>0</v>
      </c>
      <c r="AF228" s="47">
        <f t="shared" si="418"/>
        <v>0</v>
      </c>
      <c r="AG228" s="47">
        <f t="shared" si="419"/>
        <v>0</v>
      </c>
      <c r="AH228" s="47">
        <f t="shared" si="420"/>
        <v>0</v>
      </c>
      <c r="AI228" s="47">
        <f t="shared" si="421"/>
        <v>0</v>
      </c>
      <c r="AJ228" s="47">
        <f t="shared" si="499"/>
        <v>0</v>
      </c>
      <c r="AK228" s="47">
        <f t="shared" si="471"/>
        <v>0</v>
      </c>
      <c r="AL228" s="262">
        <f t="shared" si="472"/>
        <v>0</v>
      </c>
      <c r="AM228" s="260">
        <f t="shared" si="473"/>
        <v>0</v>
      </c>
      <c r="AN228" s="260">
        <f t="shared" si="426"/>
        <v>0</v>
      </c>
      <c r="AO228" s="260">
        <f t="shared" si="427"/>
        <v>0</v>
      </c>
      <c r="AP228" s="260">
        <f t="shared" si="428"/>
        <v>0</v>
      </c>
      <c r="AQ228" s="260">
        <f t="shared" si="429"/>
        <v>0</v>
      </c>
      <c r="AR228" s="260">
        <f t="shared" si="430"/>
        <v>0</v>
      </c>
      <c r="AS228" s="260">
        <f t="shared" si="431"/>
        <v>0</v>
      </c>
      <c r="AU228" s="41">
        <f>IF(EXACT(A228,LCI!A68),LCI!H68,-1*10^6)</f>
        <v>0</v>
      </c>
      <c r="AV228" s="71">
        <f t="shared" si="432"/>
        <v>0</v>
      </c>
      <c r="AW228" s="71">
        <f t="shared" si="433"/>
        <v>0</v>
      </c>
      <c r="AX228" s="71">
        <f t="shared" si="434"/>
        <v>0</v>
      </c>
      <c r="AY228" s="71">
        <f t="shared" si="435"/>
        <v>0</v>
      </c>
      <c r="AZ228" s="71">
        <f t="shared" si="436"/>
        <v>0</v>
      </c>
      <c r="BA228" s="71">
        <f t="shared" si="437"/>
        <v>0</v>
      </c>
      <c r="BB228" s="71">
        <f t="shared" si="438"/>
        <v>0</v>
      </c>
      <c r="BC228" s="71">
        <f t="shared" si="439"/>
        <v>0</v>
      </c>
      <c r="BD228" s="520">
        <f t="shared" si="440"/>
        <v>0</v>
      </c>
      <c r="BE228" s="521">
        <f t="shared" si="441"/>
        <v>0</v>
      </c>
      <c r="BF228" s="71">
        <f t="shared" si="442"/>
        <v>0</v>
      </c>
      <c r="BG228" s="521">
        <f t="shared" si="443"/>
        <v>0</v>
      </c>
      <c r="BH228" s="521">
        <f t="shared" si="444"/>
        <v>0</v>
      </c>
      <c r="BI228" s="71">
        <f t="shared" si="445"/>
        <v>0</v>
      </c>
      <c r="BJ228" s="71">
        <f t="shared" si="446"/>
        <v>0</v>
      </c>
      <c r="BK228" s="71">
        <f t="shared" si="447"/>
        <v>0</v>
      </c>
      <c r="BL228" s="71">
        <f t="shared" si="448"/>
        <v>0</v>
      </c>
      <c r="BM228" s="71">
        <f t="shared" si="449"/>
        <v>0</v>
      </c>
      <c r="BN228" s="71">
        <f t="shared" si="450"/>
        <v>0</v>
      </c>
      <c r="BO228" s="71">
        <f t="shared" si="451"/>
        <v>0</v>
      </c>
      <c r="BP228" s="71">
        <f t="shared" si="452"/>
        <v>0</v>
      </c>
      <c r="BR228" s="507">
        <f>IF(EXACT(A228,LCI!A68),LCI!I68,-1*10^6)</f>
        <v>0</v>
      </c>
      <c r="BS228" s="507">
        <f t="shared" si="474"/>
        <v>0</v>
      </c>
      <c r="BT228" s="507">
        <f t="shared" si="475"/>
        <v>0</v>
      </c>
      <c r="BU228" s="507">
        <f t="shared" si="453"/>
        <v>0</v>
      </c>
      <c r="BV228" s="507">
        <f t="shared" si="453"/>
        <v>0</v>
      </c>
      <c r="BW228" s="507">
        <f t="shared" si="454"/>
        <v>0</v>
      </c>
      <c r="BX228" s="507">
        <f t="shared" si="455"/>
        <v>0</v>
      </c>
      <c r="BY228" s="507">
        <f t="shared" si="456"/>
        <v>0</v>
      </c>
      <c r="BZ228" s="507">
        <f t="shared" si="457"/>
        <v>0</v>
      </c>
      <c r="CA228" s="507">
        <f t="shared" si="458"/>
        <v>0</v>
      </c>
      <c r="CB228" s="507">
        <f t="shared" si="459"/>
        <v>0</v>
      </c>
      <c r="CC228" s="507">
        <f t="shared" si="460"/>
        <v>0</v>
      </c>
      <c r="CD228" s="507">
        <f t="shared" si="461"/>
        <v>0</v>
      </c>
      <c r="CE228" s="507">
        <f t="shared" si="462"/>
        <v>0</v>
      </c>
      <c r="CF228" s="507">
        <f t="shared" si="463"/>
        <v>0</v>
      </c>
      <c r="CG228" s="507">
        <f t="shared" si="464"/>
        <v>0</v>
      </c>
      <c r="CH228" s="507">
        <f t="shared" si="464"/>
        <v>0</v>
      </c>
      <c r="CI228" s="507">
        <f t="shared" si="465"/>
        <v>0</v>
      </c>
      <c r="CJ228" s="507">
        <f t="shared" si="466"/>
        <v>0</v>
      </c>
      <c r="CK228" s="507">
        <f t="shared" si="467"/>
        <v>0</v>
      </c>
      <c r="CL228" s="507">
        <f t="shared" si="476"/>
        <v>0</v>
      </c>
      <c r="CM228" s="507">
        <f t="shared" si="468"/>
        <v>0</v>
      </c>
      <c r="CO228" s="511">
        <f>IF(EXACT(A228,LCI!A68),LCI!F68,-1*10^6)</f>
        <v>0</v>
      </c>
      <c r="CP228" s="511">
        <f t="shared" si="477"/>
        <v>0</v>
      </c>
      <c r="CQ228" s="511">
        <f t="shared" si="478"/>
        <v>0</v>
      </c>
      <c r="CR228" s="511">
        <f t="shared" si="479"/>
        <v>0</v>
      </c>
      <c r="CS228" s="511">
        <f t="shared" si="480"/>
        <v>0</v>
      </c>
      <c r="CT228" s="511">
        <f t="shared" si="481"/>
        <v>0</v>
      </c>
      <c r="CU228" s="511">
        <f t="shared" si="482"/>
        <v>0</v>
      </c>
      <c r="CV228" s="511">
        <f t="shared" si="483"/>
        <v>0</v>
      </c>
      <c r="CW228" s="511">
        <f t="shared" si="484"/>
        <v>0</v>
      </c>
      <c r="CX228" s="511">
        <f t="shared" si="485"/>
        <v>0</v>
      </c>
      <c r="CY228" s="511">
        <f t="shared" si="486"/>
        <v>0</v>
      </c>
      <c r="CZ228" s="511">
        <f t="shared" si="487"/>
        <v>0</v>
      </c>
      <c r="DA228" s="511">
        <f t="shared" si="488"/>
        <v>0</v>
      </c>
      <c r="DB228" s="511">
        <f t="shared" si="489"/>
        <v>0</v>
      </c>
      <c r="DC228" s="511">
        <f t="shared" si="490"/>
        <v>0</v>
      </c>
      <c r="DD228" s="511">
        <f t="shared" si="491"/>
        <v>0</v>
      </c>
      <c r="DE228" s="511">
        <f t="shared" si="492"/>
        <v>0</v>
      </c>
      <c r="DF228" s="511">
        <f t="shared" si="493"/>
        <v>0</v>
      </c>
      <c r="DG228" s="511">
        <f t="shared" si="494"/>
        <v>0</v>
      </c>
      <c r="DH228" s="511">
        <f t="shared" si="495"/>
        <v>0</v>
      </c>
      <c r="DI228" s="511">
        <f t="shared" si="496"/>
        <v>0</v>
      </c>
      <c r="DJ228" s="511">
        <f t="shared" si="497"/>
        <v>0</v>
      </c>
      <c r="DL228" s="530">
        <f>IF(EXACT(A228,LCI!A68),LCI!J68,-1*10^6)</f>
        <v>0</v>
      </c>
      <c r="DM228" s="530">
        <f t="shared" si="501"/>
        <v>0</v>
      </c>
      <c r="DN228" s="530">
        <f t="shared" si="502"/>
        <v>0</v>
      </c>
      <c r="DO228" s="530">
        <f t="shared" si="503"/>
        <v>0</v>
      </c>
      <c r="DP228" s="530">
        <f t="shared" si="504"/>
        <v>0</v>
      </c>
      <c r="DQ228" s="530">
        <f t="shared" si="505"/>
        <v>0</v>
      </c>
      <c r="DR228" s="530">
        <f t="shared" si="506"/>
        <v>0</v>
      </c>
      <c r="DS228" s="530">
        <f t="shared" si="507"/>
        <v>0</v>
      </c>
      <c r="DT228" s="530">
        <f t="shared" si="508"/>
        <v>0</v>
      </c>
      <c r="DU228" s="530">
        <f t="shared" si="509"/>
        <v>0</v>
      </c>
      <c r="DV228" s="530">
        <f t="shared" si="510"/>
        <v>0</v>
      </c>
      <c r="DW228" s="530">
        <f t="shared" si="511"/>
        <v>0</v>
      </c>
      <c r="DX228" s="530">
        <f t="shared" si="512"/>
        <v>0</v>
      </c>
      <c r="DY228" s="530">
        <f t="shared" si="513"/>
        <v>0</v>
      </c>
      <c r="DZ228" s="530">
        <f t="shared" si="514"/>
        <v>0</v>
      </c>
      <c r="EA228" s="530">
        <f t="shared" si="515"/>
        <v>0</v>
      </c>
      <c r="EB228" s="530">
        <f t="shared" si="516"/>
        <v>0</v>
      </c>
      <c r="EC228" s="530">
        <f t="shared" si="517"/>
        <v>0</v>
      </c>
      <c r="ED228" s="530">
        <f t="shared" si="518"/>
        <v>0</v>
      </c>
      <c r="EE228" s="530">
        <f t="shared" si="519"/>
        <v>0</v>
      </c>
      <c r="EF228" s="530">
        <f t="shared" si="520"/>
        <v>0</v>
      </c>
      <c r="EG228" s="530">
        <f t="shared" si="521"/>
        <v>0</v>
      </c>
      <c r="EI228" s="535">
        <f>IF(EXACT(A228,LCI!A68),LCI!K68,-1*10^6)</f>
        <v>0</v>
      </c>
      <c r="EJ228" s="531">
        <f t="shared" si="522"/>
        <v>0</v>
      </c>
      <c r="EK228" s="536">
        <f t="shared" si="523"/>
        <v>0</v>
      </c>
      <c r="EL228" s="531">
        <f t="shared" si="524"/>
        <v>0</v>
      </c>
      <c r="EM228" s="531">
        <f t="shared" si="525"/>
        <v>0</v>
      </c>
      <c r="EN228" s="531">
        <f t="shared" si="526"/>
        <v>0</v>
      </c>
      <c r="EO228" s="531">
        <f t="shared" si="527"/>
        <v>0</v>
      </c>
      <c r="EP228" s="531">
        <f t="shared" si="528"/>
        <v>0</v>
      </c>
      <c r="EQ228" s="531">
        <f t="shared" si="529"/>
        <v>0</v>
      </c>
      <c r="ER228" s="531">
        <f t="shared" si="530"/>
        <v>0</v>
      </c>
      <c r="ES228" s="531">
        <f t="shared" si="531"/>
        <v>0</v>
      </c>
      <c r="ET228" s="531">
        <f t="shared" si="532"/>
        <v>0</v>
      </c>
      <c r="EU228" s="531">
        <f t="shared" si="533"/>
        <v>0</v>
      </c>
      <c r="EV228" s="531">
        <f t="shared" si="534"/>
        <v>0</v>
      </c>
      <c r="EW228" s="531">
        <f t="shared" si="535"/>
        <v>0</v>
      </c>
      <c r="EX228" s="531">
        <f t="shared" si="536"/>
        <v>0</v>
      </c>
      <c r="EY228" s="531">
        <f t="shared" si="537"/>
        <v>0</v>
      </c>
      <c r="EZ228" s="531">
        <f t="shared" si="538"/>
        <v>0</v>
      </c>
      <c r="FA228" s="531">
        <f t="shared" si="539"/>
        <v>0</v>
      </c>
      <c r="FB228" s="531">
        <f t="shared" si="540"/>
        <v>0</v>
      </c>
      <c r="FC228" s="531">
        <f t="shared" si="541"/>
        <v>0</v>
      </c>
      <c r="FD228" s="531">
        <f t="shared" si="542"/>
        <v>0</v>
      </c>
      <c r="FF228" s="532">
        <f>IF(EXACT(A228,LCI!A68),LCI!L68,-1*10^6)</f>
        <v>0</v>
      </c>
      <c r="FG228" s="532">
        <f t="shared" si="543"/>
        <v>0</v>
      </c>
      <c r="FH228" s="532">
        <f t="shared" si="544"/>
        <v>0</v>
      </c>
      <c r="FI228" s="532">
        <f t="shared" si="545"/>
        <v>0</v>
      </c>
      <c r="FJ228" s="532">
        <f t="shared" si="546"/>
        <v>0</v>
      </c>
      <c r="FK228" s="532">
        <f t="shared" si="547"/>
        <v>0</v>
      </c>
      <c r="FL228" s="532">
        <f t="shared" si="548"/>
        <v>0</v>
      </c>
      <c r="FM228" s="532">
        <f t="shared" si="549"/>
        <v>0</v>
      </c>
      <c r="FN228" s="532">
        <f t="shared" si="550"/>
        <v>0</v>
      </c>
      <c r="FO228" s="532">
        <f t="shared" si="551"/>
        <v>0</v>
      </c>
      <c r="FP228" s="532">
        <f t="shared" si="552"/>
        <v>0</v>
      </c>
      <c r="FQ228" s="532">
        <f t="shared" si="553"/>
        <v>0</v>
      </c>
      <c r="FR228" s="532">
        <f t="shared" si="554"/>
        <v>0</v>
      </c>
      <c r="FS228" s="532">
        <f t="shared" si="555"/>
        <v>0</v>
      </c>
      <c r="FT228" s="532">
        <f t="shared" si="556"/>
        <v>0</v>
      </c>
      <c r="FU228" s="532">
        <f t="shared" si="557"/>
        <v>0</v>
      </c>
      <c r="FV228" s="532">
        <f t="shared" si="558"/>
        <v>0</v>
      </c>
      <c r="FW228" s="532">
        <f t="shared" si="559"/>
        <v>0</v>
      </c>
      <c r="FX228" s="532">
        <f t="shared" si="560"/>
        <v>0</v>
      </c>
      <c r="FY228" s="532">
        <f t="shared" si="561"/>
        <v>0</v>
      </c>
      <c r="FZ228" s="532">
        <f t="shared" si="562"/>
        <v>0</v>
      </c>
      <c r="GA228" s="532">
        <f t="shared" si="563"/>
        <v>0</v>
      </c>
      <c r="GC228" s="533">
        <f>IF(EXACT(A228,LCI!A68),LCI!M68,-1*10^6)</f>
        <v>0</v>
      </c>
      <c r="GD228" s="533">
        <f t="shared" si="564"/>
        <v>0</v>
      </c>
      <c r="GE228" s="533">
        <f t="shared" si="565"/>
        <v>0</v>
      </c>
      <c r="GF228" s="533">
        <f t="shared" si="566"/>
        <v>0</v>
      </c>
      <c r="GG228" s="533">
        <f t="shared" si="567"/>
        <v>0</v>
      </c>
      <c r="GH228" s="533">
        <f t="shared" si="568"/>
        <v>0</v>
      </c>
      <c r="GI228" s="533">
        <f t="shared" si="569"/>
        <v>0</v>
      </c>
      <c r="GJ228" s="533">
        <f t="shared" si="570"/>
        <v>0</v>
      </c>
      <c r="GK228" s="533">
        <f t="shared" si="571"/>
        <v>0</v>
      </c>
      <c r="GL228" s="533">
        <f t="shared" si="572"/>
        <v>0</v>
      </c>
      <c r="GM228" s="533">
        <f t="shared" si="573"/>
        <v>0</v>
      </c>
      <c r="GN228" s="533">
        <f t="shared" si="574"/>
        <v>0</v>
      </c>
      <c r="GO228" s="533">
        <f t="shared" si="575"/>
        <v>0</v>
      </c>
      <c r="GP228" s="533">
        <f t="shared" si="576"/>
        <v>0</v>
      </c>
      <c r="GQ228" s="533">
        <f t="shared" si="577"/>
        <v>0</v>
      </c>
      <c r="GR228" s="533">
        <f t="shared" si="578"/>
        <v>0</v>
      </c>
      <c r="GS228" s="533">
        <f t="shared" si="579"/>
        <v>0</v>
      </c>
      <c r="GT228" s="533">
        <f t="shared" si="580"/>
        <v>0</v>
      </c>
      <c r="GU228" s="533">
        <f t="shared" si="581"/>
        <v>0</v>
      </c>
      <c r="GV228" s="533">
        <f t="shared" si="582"/>
        <v>0</v>
      </c>
      <c r="GW228" s="533">
        <f t="shared" si="583"/>
        <v>0</v>
      </c>
      <c r="GX228" s="533">
        <f t="shared" si="584"/>
        <v>0</v>
      </c>
      <c r="GZ228" s="511">
        <f>IF(EXACT(A228,LCI!A68),LCI!N68,-1*10^6)</f>
        <v>0</v>
      </c>
      <c r="HA228" s="511"/>
      <c r="HB228" s="511"/>
      <c r="HC228" s="511"/>
      <c r="HD228" s="511"/>
      <c r="HE228" s="511"/>
      <c r="HF228" s="511"/>
      <c r="HG228" s="511"/>
      <c r="HH228" s="511"/>
      <c r="HI228" s="511"/>
      <c r="HJ228" s="511"/>
      <c r="HK228" s="511"/>
      <c r="HL228" s="511"/>
      <c r="HM228" s="511"/>
      <c r="HN228" s="511"/>
      <c r="HO228" s="511"/>
      <c r="HP228" s="511"/>
      <c r="HQ228" s="511"/>
      <c r="HR228" s="511"/>
      <c r="HS228" s="511"/>
      <c r="HT228" s="511"/>
      <c r="HU228" s="511"/>
      <c r="HW228" s="534">
        <f>IF(EXACT(A228,LCI!A68),LCI!O68,-1*10^6)</f>
        <v>0</v>
      </c>
      <c r="HX228" s="534">
        <f t="shared" si="585"/>
        <v>0</v>
      </c>
      <c r="HY228" s="534">
        <f t="shared" si="586"/>
        <v>0</v>
      </c>
      <c r="HZ228" s="534">
        <f t="shared" si="587"/>
        <v>0</v>
      </c>
      <c r="IA228" s="534">
        <f t="shared" si="588"/>
        <v>0</v>
      </c>
      <c r="IB228" s="534">
        <f t="shared" si="589"/>
        <v>0</v>
      </c>
      <c r="IC228" s="534">
        <f t="shared" si="590"/>
        <v>0</v>
      </c>
      <c r="ID228" s="534">
        <f t="shared" si="591"/>
        <v>0</v>
      </c>
      <c r="IE228" s="534">
        <f t="shared" si="592"/>
        <v>0</v>
      </c>
      <c r="IF228" s="534">
        <f t="shared" si="593"/>
        <v>0</v>
      </c>
      <c r="IG228" s="534">
        <f t="shared" si="594"/>
        <v>0</v>
      </c>
      <c r="IH228" s="534">
        <f t="shared" si="595"/>
        <v>0</v>
      </c>
      <c r="II228" s="534">
        <f t="shared" si="596"/>
        <v>0</v>
      </c>
      <c r="IJ228" s="534">
        <f t="shared" si="597"/>
        <v>0</v>
      </c>
      <c r="IK228" s="534">
        <f t="shared" si="598"/>
        <v>0</v>
      </c>
      <c r="IL228" s="534">
        <f t="shared" si="599"/>
        <v>0</v>
      </c>
      <c r="IM228" s="534">
        <f t="shared" si="600"/>
        <v>0</v>
      </c>
      <c r="IN228" s="534">
        <f t="shared" si="601"/>
        <v>0</v>
      </c>
      <c r="IO228" s="534">
        <f t="shared" si="602"/>
        <v>0</v>
      </c>
      <c r="IP228" s="534">
        <f t="shared" si="603"/>
        <v>0</v>
      </c>
      <c r="IQ228" s="534">
        <f t="shared" si="604"/>
        <v>0</v>
      </c>
      <c r="IR228" s="534">
        <f t="shared" si="605"/>
        <v>0</v>
      </c>
      <c r="IT228" s="531">
        <f>IF(EXACT(A228,LCI!A68),LCI!P68,-1*10^6)</f>
        <v>0</v>
      </c>
      <c r="IU228" s="531">
        <f t="shared" si="606"/>
        <v>0</v>
      </c>
      <c r="IV228" s="531">
        <f t="shared" si="607"/>
        <v>0</v>
      </c>
      <c r="IW228" s="531">
        <f t="shared" si="608"/>
        <v>0</v>
      </c>
      <c r="IX228" s="531">
        <f t="shared" si="609"/>
        <v>0</v>
      </c>
      <c r="IY228" s="531">
        <f t="shared" si="610"/>
        <v>0</v>
      </c>
      <c r="IZ228" s="531">
        <f t="shared" si="611"/>
        <v>0</v>
      </c>
      <c r="JA228" s="531">
        <f t="shared" si="612"/>
        <v>0</v>
      </c>
      <c r="JB228" s="531">
        <f t="shared" si="613"/>
        <v>0</v>
      </c>
      <c r="JC228" s="531">
        <f t="shared" si="614"/>
        <v>0</v>
      </c>
      <c r="JD228" s="531">
        <f t="shared" si="615"/>
        <v>0</v>
      </c>
      <c r="JE228" s="531">
        <f t="shared" si="616"/>
        <v>0</v>
      </c>
      <c r="JF228" s="531">
        <f t="shared" si="617"/>
        <v>0</v>
      </c>
      <c r="JG228" s="531">
        <f t="shared" si="618"/>
        <v>0</v>
      </c>
      <c r="JH228" s="531">
        <f t="shared" si="619"/>
        <v>0</v>
      </c>
      <c r="JI228" s="531">
        <f t="shared" si="620"/>
        <v>0</v>
      </c>
      <c r="JJ228" s="531">
        <f t="shared" si="621"/>
        <v>0</v>
      </c>
      <c r="JK228" s="531">
        <f t="shared" si="622"/>
        <v>0</v>
      </c>
      <c r="JL228" s="531">
        <f t="shared" si="623"/>
        <v>0</v>
      </c>
      <c r="JM228" s="531">
        <f t="shared" si="624"/>
        <v>0</v>
      </c>
      <c r="JN228" s="531">
        <f t="shared" si="625"/>
        <v>0</v>
      </c>
      <c r="JO228" s="531">
        <f t="shared" si="626"/>
        <v>0</v>
      </c>
      <c r="JQ228" s="532">
        <f>IF(EXACT(A228,LCI!A68),LCI!Q68,-1*10^6)</f>
        <v>0</v>
      </c>
      <c r="JR228" s="532">
        <f t="shared" si="627"/>
        <v>0</v>
      </c>
      <c r="JS228" s="532">
        <f t="shared" si="628"/>
        <v>0</v>
      </c>
      <c r="JT228" s="532">
        <f t="shared" si="629"/>
        <v>0</v>
      </c>
      <c r="JU228" s="532">
        <f t="shared" si="630"/>
        <v>0</v>
      </c>
      <c r="JV228" s="532">
        <f t="shared" si="631"/>
        <v>0</v>
      </c>
      <c r="JW228" s="532">
        <f t="shared" si="632"/>
        <v>0</v>
      </c>
      <c r="JX228" s="532">
        <f t="shared" si="633"/>
        <v>0</v>
      </c>
      <c r="JY228" s="532">
        <f t="shared" si="634"/>
        <v>0</v>
      </c>
      <c r="JZ228" s="532">
        <f t="shared" si="635"/>
        <v>0</v>
      </c>
      <c r="KA228" s="532">
        <f t="shared" si="636"/>
        <v>0</v>
      </c>
      <c r="KB228" s="532">
        <f t="shared" si="637"/>
        <v>0</v>
      </c>
      <c r="KC228" s="532">
        <f t="shared" si="638"/>
        <v>0</v>
      </c>
      <c r="KD228" s="532">
        <f t="shared" si="639"/>
        <v>0</v>
      </c>
      <c r="KE228" s="532">
        <f t="shared" si="640"/>
        <v>0</v>
      </c>
      <c r="KF228" s="532">
        <f t="shared" si="641"/>
        <v>0</v>
      </c>
      <c r="KG228" s="532">
        <f t="shared" si="642"/>
        <v>0</v>
      </c>
      <c r="KH228" s="532">
        <f t="shared" si="643"/>
        <v>0</v>
      </c>
      <c r="KI228" s="532">
        <f t="shared" si="644"/>
        <v>0</v>
      </c>
      <c r="KJ228" s="532">
        <f t="shared" si="645"/>
        <v>0</v>
      </c>
      <c r="KK228" s="532">
        <f t="shared" si="646"/>
        <v>0</v>
      </c>
      <c r="KL228" s="532">
        <f t="shared" si="647"/>
        <v>0</v>
      </c>
      <c r="KN228" s="533">
        <f>IF(EXACT(A228,LCI!A68),LCI!R68,-1*10^6)</f>
        <v>0</v>
      </c>
      <c r="KO228" s="533">
        <f t="shared" si="648"/>
        <v>0</v>
      </c>
      <c r="KP228" s="533">
        <f t="shared" si="649"/>
        <v>0</v>
      </c>
      <c r="KQ228" s="533">
        <f t="shared" si="650"/>
        <v>0</v>
      </c>
      <c r="KR228" s="533">
        <f t="shared" si="651"/>
        <v>0</v>
      </c>
      <c r="KS228" s="533">
        <f t="shared" si="652"/>
        <v>0</v>
      </c>
      <c r="KT228" s="533">
        <f t="shared" si="653"/>
        <v>0</v>
      </c>
      <c r="KU228" s="533">
        <f t="shared" si="654"/>
        <v>0</v>
      </c>
      <c r="KV228" s="533">
        <f t="shared" si="655"/>
        <v>0</v>
      </c>
      <c r="KW228" s="533">
        <f t="shared" si="656"/>
        <v>0</v>
      </c>
      <c r="KX228" s="533">
        <f t="shared" si="657"/>
        <v>0</v>
      </c>
      <c r="KY228" s="533">
        <f t="shared" si="658"/>
        <v>0</v>
      </c>
      <c r="KZ228" s="533">
        <f t="shared" si="659"/>
        <v>0</v>
      </c>
      <c r="LA228" s="533">
        <f t="shared" si="660"/>
        <v>0</v>
      </c>
      <c r="LB228" s="533">
        <f t="shared" si="661"/>
        <v>0</v>
      </c>
      <c r="LC228" s="533">
        <f t="shared" si="662"/>
        <v>0</v>
      </c>
      <c r="LD228" s="533">
        <f t="shared" si="663"/>
        <v>0</v>
      </c>
      <c r="LE228" s="533">
        <f t="shared" si="664"/>
        <v>0</v>
      </c>
      <c r="LF228" s="533">
        <f t="shared" si="665"/>
        <v>0</v>
      </c>
      <c r="LG228" s="533">
        <f t="shared" si="666"/>
        <v>0</v>
      </c>
      <c r="LH228" s="533">
        <f t="shared" si="667"/>
        <v>0</v>
      </c>
      <c r="LI228" s="533">
        <f t="shared" si="668"/>
        <v>0</v>
      </c>
    </row>
    <row r="229" spans="1:321" x14ac:dyDescent="0.25">
      <c r="A229" s="14" t="str">
        <f>LCI!A69</f>
        <v>Algal Biomass, Whole (kg/yr)</v>
      </c>
      <c r="B229" s="43">
        <f>B107-B46</f>
        <v>0</v>
      </c>
      <c r="C229" s="43">
        <f>C107-C46</f>
        <v>0</v>
      </c>
      <c r="D229" s="43">
        <f>D107-D46</f>
        <v>0</v>
      </c>
      <c r="E229" s="43">
        <f>E107-E46</f>
        <v>0</v>
      </c>
      <c r="F229" s="43">
        <f t="shared" ref="F229:I229" si="671">F107-F46</f>
        <v>0</v>
      </c>
      <c r="G229" s="43">
        <f t="shared" si="671"/>
        <v>0</v>
      </c>
      <c r="H229" s="43">
        <f t="shared" si="671"/>
        <v>0</v>
      </c>
      <c r="I229" s="43">
        <f t="shared" si="671"/>
        <v>0</v>
      </c>
      <c r="J229" s="43">
        <f t="shared" ref="J229:P229" si="672">J107-J46</f>
        <v>0</v>
      </c>
      <c r="K229" s="43">
        <f t="shared" si="672"/>
        <v>0</v>
      </c>
      <c r="L229" s="43">
        <f t="shared" si="672"/>
        <v>0</v>
      </c>
      <c r="M229" s="43">
        <f t="shared" si="672"/>
        <v>0</v>
      </c>
      <c r="N229" s="43">
        <f t="shared" si="672"/>
        <v>0</v>
      </c>
      <c r="O229" s="258">
        <f t="shared" si="672"/>
        <v>0</v>
      </c>
      <c r="P229" s="252">
        <f t="shared" si="672"/>
        <v>0</v>
      </c>
      <c r="Q229" s="252"/>
      <c r="R229" s="252"/>
      <c r="S229" s="252"/>
      <c r="T229" s="269"/>
      <c r="U229" s="252"/>
      <c r="V229" s="252"/>
      <c r="X229" s="45">
        <f>IF(EXACT(A229,LCI!A69),LCI!G69,-1*10^6)</f>
        <v>0.5</v>
      </c>
      <c r="Y229" s="47">
        <f t="shared" si="411"/>
        <v>0</v>
      </c>
      <c r="Z229" s="47">
        <f t="shared" si="412"/>
        <v>0</v>
      </c>
      <c r="AA229" s="47">
        <f t="shared" si="413"/>
        <v>0</v>
      </c>
      <c r="AB229" s="47">
        <f t="shared" si="414"/>
        <v>0</v>
      </c>
      <c r="AC229" s="47">
        <f t="shared" si="415"/>
        <v>0</v>
      </c>
      <c r="AD229" s="47">
        <f t="shared" si="416"/>
        <v>0</v>
      </c>
      <c r="AE229" s="47">
        <f t="shared" si="417"/>
        <v>0</v>
      </c>
      <c r="AF229" s="47">
        <f t="shared" si="418"/>
        <v>0</v>
      </c>
      <c r="AG229" s="47">
        <f t="shared" si="419"/>
        <v>0</v>
      </c>
      <c r="AH229" s="47">
        <f t="shared" si="420"/>
        <v>0</v>
      </c>
      <c r="AI229" s="47">
        <f t="shared" si="421"/>
        <v>0</v>
      </c>
      <c r="AJ229" s="47">
        <f t="shared" si="499"/>
        <v>0</v>
      </c>
      <c r="AK229" s="47">
        <f t="shared" si="471"/>
        <v>0</v>
      </c>
      <c r="AL229" s="262">
        <f t="shared" si="472"/>
        <v>0</v>
      </c>
      <c r="AM229" s="260">
        <f t="shared" si="473"/>
        <v>0</v>
      </c>
      <c r="AN229" s="260">
        <f t="shared" si="426"/>
        <v>0</v>
      </c>
      <c r="AO229" s="260">
        <f t="shared" si="427"/>
        <v>0</v>
      </c>
      <c r="AP229" s="260">
        <f t="shared" si="428"/>
        <v>0</v>
      </c>
      <c r="AQ229" s="260">
        <f t="shared" si="429"/>
        <v>0</v>
      </c>
      <c r="AR229" s="260">
        <f t="shared" si="430"/>
        <v>0</v>
      </c>
      <c r="AS229" s="260">
        <f t="shared" si="431"/>
        <v>0</v>
      </c>
      <c r="AU229" s="41">
        <f>IF(EXACT(A229,LCI!A69),LCI!H69,-1*10^6)</f>
        <v>-2000</v>
      </c>
      <c r="AV229" s="71">
        <f t="shared" si="432"/>
        <v>0</v>
      </c>
      <c r="AW229" s="71">
        <f t="shared" si="433"/>
        <v>0</v>
      </c>
      <c r="AX229" s="71">
        <f t="shared" si="434"/>
        <v>0</v>
      </c>
      <c r="AY229" s="71">
        <f t="shared" si="435"/>
        <v>0</v>
      </c>
      <c r="AZ229" s="71">
        <f t="shared" si="436"/>
        <v>0</v>
      </c>
      <c r="BA229" s="71">
        <f t="shared" si="437"/>
        <v>0</v>
      </c>
      <c r="BB229" s="71">
        <f t="shared" si="438"/>
        <v>0</v>
      </c>
      <c r="BC229" s="71">
        <f t="shared" si="439"/>
        <v>0</v>
      </c>
      <c r="BD229" s="520">
        <f t="shared" si="440"/>
        <v>0</v>
      </c>
      <c r="BE229" s="521">
        <f t="shared" si="441"/>
        <v>0</v>
      </c>
      <c r="BF229" s="71">
        <f t="shared" si="442"/>
        <v>0</v>
      </c>
      <c r="BG229" s="521">
        <f t="shared" si="443"/>
        <v>0</v>
      </c>
      <c r="BH229" s="521">
        <f t="shared" si="444"/>
        <v>0</v>
      </c>
      <c r="BI229" s="71">
        <f t="shared" si="445"/>
        <v>0</v>
      </c>
      <c r="BJ229" s="71">
        <f t="shared" si="446"/>
        <v>0</v>
      </c>
      <c r="BK229" s="71">
        <f t="shared" si="447"/>
        <v>0</v>
      </c>
      <c r="BL229" s="71">
        <f t="shared" si="448"/>
        <v>0</v>
      </c>
      <c r="BM229" s="71">
        <f t="shared" si="449"/>
        <v>0</v>
      </c>
      <c r="BN229" s="71">
        <f t="shared" si="450"/>
        <v>0</v>
      </c>
      <c r="BO229" s="71">
        <f t="shared" si="451"/>
        <v>0</v>
      </c>
      <c r="BP229" s="71">
        <f t="shared" si="452"/>
        <v>0</v>
      </c>
      <c r="BR229" s="507">
        <f>IF(EXACT(A229,LCI!A69),LCI!I69,-1*10^6)</f>
        <v>0</v>
      </c>
      <c r="BS229" s="507">
        <f t="shared" si="474"/>
        <v>0</v>
      </c>
      <c r="BT229" s="507">
        <f t="shared" si="475"/>
        <v>0</v>
      </c>
      <c r="BU229" s="507">
        <f t="shared" si="453"/>
        <v>0</v>
      </c>
      <c r="BV229" s="507">
        <f t="shared" si="453"/>
        <v>0</v>
      </c>
      <c r="BW229" s="507">
        <f t="shared" si="454"/>
        <v>0</v>
      </c>
      <c r="BX229" s="507">
        <f t="shared" si="455"/>
        <v>0</v>
      </c>
      <c r="BY229" s="507">
        <f t="shared" si="456"/>
        <v>0</v>
      </c>
      <c r="BZ229" s="507">
        <f t="shared" si="457"/>
        <v>0</v>
      </c>
      <c r="CA229" s="507">
        <f t="shared" si="458"/>
        <v>0</v>
      </c>
      <c r="CB229" s="507">
        <f t="shared" si="459"/>
        <v>0</v>
      </c>
      <c r="CC229" s="507">
        <f t="shared" si="460"/>
        <v>0</v>
      </c>
      <c r="CD229" s="507">
        <f t="shared" si="461"/>
        <v>0</v>
      </c>
      <c r="CE229" s="507">
        <f t="shared" si="462"/>
        <v>0</v>
      </c>
      <c r="CF229" s="507">
        <f t="shared" si="463"/>
        <v>0</v>
      </c>
      <c r="CG229" s="507">
        <f t="shared" si="464"/>
        <v>0</v>
      </c>
      <c r="CH229" s="507">
        <f t="shared" si="464"/>
        <v>0</v>
      </c>
      <c r="CI229" s="507">
        <f t="shared" si="465"/>
        <v>0</v>
      </c>
      <c r="CJ229" s="507">
        <f t="shared" si="466"/>
        <v>0</v>
      </c>
      <c r="CK229" s="507">
        <f t="shared" si="467"/>
        <v>0</v>
      </c>
      <c r="CL229" s="507">
        <f t="shared" si="476"/>
        <v>0</v>
      </c>
      <c r="CM229" s="507">
        <f t="shared" si="468"/>
        <v>0</v>
      </c>
      <c r="CO229" s="511">
        <f>IF(EXACT(A229,LCI!A69),LCI!F69,-1*10^6)</f>
        <v>0</v>
      </c>
      <c r="CP229" s="511">
        <f t="shared" si="477"/>
        <v>0</v>
      </c>
      <c r="CQ229" s="511">
        <f t="shared" si="478"/>
        <v>0</v>
      </c>
      <c r="CR229" s="511">
        <f t="shared" si="479"/>
        <v>0</v>
      </c>
      <c r="CS229" s="511">
        <f t="shared" si="480"/>
        <v>0</v>
      </c>
      <c r="CT229" s="511">
        <f t="shared" si="481"/>
        <v>0</v>
      </c>
      <c r="CU229" s="511">
        <f t="shared" si="482"/>
        <v>0</v>
      </c>
      <c r="CV229" s="511">
        <f t="shared" si="483"/>
        <v>0</v>
      </c>
      <c r="CW229" s="511">
        <f t="shared" si="484"/>
        <v>0</v>
      </c>
      <c r="CX229" s="511">
        <f t="shared" si="485"/>
        <v>0</v>
      </c>
      <c r="CY229" s="511">
        <f t="shared" si="486"/>
        <v>0</v>
      </c>
      <c r="CZ229" s="511">
        <f t="shared" si="487"/>
        <v>0</v>
      </c>
      <c r="DA229" s="511">
        <f t="shared" si="488"/>
        <v>0</v>
      </c>
      <c r="DB229" s="511">
        <f t="shared" si="489"/>
        <v>0</v>
      </c>
      <c r="DC229" s="511">
        <f t="shared" si="490"/>
        <v>0</v>
      </c>
      <c r="DD229" s="511">
        <f t="shared" si="491"/>
        <v>0</v>
      </c>
      <c r="DE229" s="511">
        <f t="shared" si="492"/>
        <v>0</v>
      </c>
      <c r="DF229" s="511">
        <f t="shared" si="493"/>
        <v>0</v>
      </c>
      <c r="DG229" s="511">
        <f t="shared" si="494"/>
        <v>0</v>
      </c>
      <c r="DH229" s="511">
        <f t="shared" si="495"/>
        <v>0</v>
      </c>
      <c r="DI229" s="511">
        <f t="shared" si="496"/>
        <v>0</v>
      </c>
      <c r="DJ229" s="511">
        <f t="shared" si="497"/>
        <v>0</v>
      </c>
      <c r="DL229" s="530">
        <f>IF(EXACT(A229,LCI!A69),LCI!J69,-1*10^6)</f>
        <v>0</v>
      </c>
      <c r="DM229" s="530">
        <f t="shared" si="501"/>
        <v>0</v>
      </c>
      <c r="DN229" s="530">
        <f t="shared" si="502"/>
        <v>0</v>
      </c>
      <c r="DO229" s="530">
        <f t="shared" si="503"/>
        <v>0</v>
      </c>
      <c r="DP229" s="530">
        <f t="shared" si="504"/>
        <v>0</v>
      </c>
      <c r="DQ229" s="530">
        <f t="shared" si="505"/>
        <v>0</v>
      </c>
      <c r="DR229" s="530">
        <f t="shared" si="506"/>
        <v>0</v>
      </c>
      <c r="DS229" s="530">
        <f t="shared" si="507"/>
        <v>0</v>
      </c>
      <c r="DT229" s="530">
        <f t="shared" si="508"/>
        <v>0</v>
      </c>
      <c r="DU229" s="530">
        <f t="shared" si="509"/>
        <v>0</v>
      </c>
      <c r="DV229" s="530">
        <f t="shared" si="510"/>
        <v>0</v>
      </c>
      <c r="DW229" s="530">
        <f t="shared" si="511"/>
        <v>0</v>
      </c>
      <c r="DX229" s="530">
        <f t="shared" si="512"/>
        <v>0</v>
      </c>
      <c r="DY229" s="530">
        <f t="shared" si="513"/>
        <v>0</v>
      </c>
      <c r="DZ229" s="530">
        <f t="shared" si="514"/>
        <v>0</v>
      </c>
      <c r="EA229" s="530">
        <f t="shared" si="515"/>
        <v>0</v>
      </c>
      <c r="EB229" s="530">
        <f t="shared" si="516"/>
        <v>0</v>
      </c>
      <c r="EC229" s="530">
        <f t="shared" si="517"/>
        <v>0</v>
      </c>
      <c r="ED229" s="530">
        <f t="shared" si="518"/>
        <v>0</v>
      </c>
      <c r="EE229" s="530">
        <f t="shared" si="519"/>
        <v>0</v>
      </c>
      <c r="EF229" s="530">
        <f t="shared" si="520"/>
        <v>0</v>
      </c>
      <c r="EG229" s="530">
        <f t="shared" si="521"/>
        <v>0</v>
      </c>
      <c r="EI229" s="535">
        <f>IF(EXACT(A229,LCI!A69),LCI!K69,-1*10^6)</f>
        <v>0</v>
      </c>
      <c r="EJ229" s="531">
        <f t="shared" si="522"/>
        <v>0</v>
      </c>
      <c r="EK229" s="536">
        <f t="shared" si="523"/>
        <v>0</v>
      </c>
      <c r="EL229" s="531">
        <f t="shared" si="524"/>
        <v>0</v>
      </c>
      <c r="EM229" s="531">
        <f t="shared" si="525"/>
        <v>0</v>
      </c>
      <c r="EN229" s="531">
        <f t="shared" si="526"/>
        <v>0</v>
      </c>
      <c r="EO229" s="531">
        <f t="shared" si="527"/>
        <v>0</v>
      </c>
      <c r="EP229" s="531">
        <f t="shared" si="528"/>
        <v>0</v>
      </c>
      <c r="EQ229" s="531">
        <f t="shared" si="529"/>
        <v>0</v>
      </c>
      <c r="ER229" s="531">
        <f t="shared" si="530"/>
        <v>0</v>
      </c>
      <c r="ES229" s="531">
        <f t="shared" si="531"/>
        <v>0</v>
      </c>
      <c r="ET229" s="531">
        <f t="shared" si="532"/>
        <v>0</v>
      </c>
      <c r="EU229" s="531">
        <f t="shared" si="533"/>
        <v>0</v>
      </c>
      <c r="EV229" s="531">
        <f t="shared" si="534"/>
        <v>0</v>
      </c>
      <c r="EW229" s="531">
        <f t="shared" si="535"/>
        <v>0</v>
      </c>
      <c r="EX229" s="531">
        <f t="shared" si="536"/>
        <v>0</v>
      </c>
      <c r="EY229" s="531">
        <f t="shared" si="537"/>
        <v>0</v>
      </c>
      <c r="EZ229" s="531">
        <f t="shared" si="538"/>
        <v>0</v>
      </c>
      <c r="FA229" s="531">
        <f t="shared" si="539"/>
        <v>0</v>
      </c>
      <c r="FB229" s="531">
        <f t="shared" si="540"/>
        <v>0</v>
      </c>
      <c r="FC229" s="531">
        <f t="shared" si="541"/>
        <v>0</v>
      </c>
      <c r="FD229" s="531">
        <f t="shared" si="542"/>
        <v>0</v>
      </c>
      <c r="FF229" s="532">
        <f>IF(EXACT(A229,LCI!A69),LCI!L69,-1*10^6)</f>
        <v>0</v>
      </c>
      <c r="FG229" s="532">
        <f t="shared" si="543"/>
        <v>0</v>
      </c>
      <c r="FH229" s="532">
        <f t="shared" si="544"/>
        <v>0</v>
      </c>
      <c r="FI229" s="532">
        <f t="shared" si="545"/>
        <v>0</v>
      </c>
      <c r="FJ229" s="532">
        <f t="shared" si="546"/>
        <v>0</v>
      </c>
      <c r="FK229" s="532">
        <f t="shared" si="547"/>
        <v>0</v>
      </c>
      <c r="FL229" s="532">
        <f t="shared" si="548"/>
        <v>0</v>
      </c>
      <c r="FM229" s="532">
        <f t="shared" si="549"/>
        <v>0</v>
      </c>
      <c r="FN229" s="532">
        <f t="shared" si="550"/>
        <v>0</v>
      </c>
      <c r="FO229" s="532">
        <f t="shared" si="551"/>
        <v>0</v>
      </c>
      <c r="FP229" s="532">
        <f t="shared" si="552"/>
        <v>0</v>
      </c>
      <c r="FQ229" s="532">
        <f t="shared" si="553"/>
        <v>0</v>
      </c>
      <c r="FR229" s="532">
        <f t="shared" si="554"/>
        <v>0</v>
      </c>
      <c r="FS229" s="532">
        <f t="shared" si="555"/>
        <v>0</v>
      </c>
      <c r="FT229" s="532">
        <f t="shared" si="556"/>
        <v>0</v>
      </c>
      <c r="FU229" s="532">
        <f t="shared" si="557"/>
        <v>0</v>
      </c>
      <c r="FV229" s="532">
        <f t="shared" si="558"/>
        <v>0</v>
      </c>
      <c r="FW229" s="532">
        <f t="shared" si="559"/>
        <v>0</v>
      </c>
      <c r="FX229" s="532">
        <f t="shared" si="560"/>
        <v>0</v>
      </c>
      <c r="FY229" s="532">
        <f t="shared" si="561"/>
        <v>0</v>
      </c>
      <c r="FZ229" s="532">
        <f t="shared" si="562"/>
        <v>0</v>
      </c>
      <c r="GA229" s="532">
        <f t="shared" si="563"/>
        <v>0</v>
      </c>
      <c r="GC229" s="533">
        <f>IF(EXACT(A229,LCI!A69),LCI!M69,-1*10^6)</f>
        <v>0</v>
      </c>
      <c r="GD229" s="533">
        <f t="shared" si="564"/>
        <v>0</v>
      </c>
      <c r="GE229" s="533">
        <f t="shared" si="565"/>
        <v>0</v>
      </c>
      <c r="GF229" s="533">
        <f t="shared" si="566"/>
        <v>0</v>
      </c>
      <c r="GG229" s="533">
        <f t="shared" si="567"/>
        <v>0</v>
      </c>
      <c r="GH229" s="533">
        <f t="shared" si="568"/>
        <v>0</v>
      </c>
      <c r="GI229" s="533">
        <f t="shared" si="569"/>
        <v>0</v>
      </c>
      <c r="GJ229" s="533">
        <f t="shared" si="570"/>
        <v>0</v>
      </c>
      <c r="GK229" s="533">
        <f t="shared" si="571"/>
        <v>0</v>
      </c>
      <c r="GL229" s="533">
        <f t="shared" si="572"/>
        <v>0</v>
      </c>
      <c r="GM229" s="533">
        <f t="shared" si="573"/>
        <v>0</v>
      </c>
      <c r="GN229" s="533">
        <f t="shared" si="574"/>
        <v>0</v>
      </c>
      <c r="GO229" s="533">
        <f t="shared" si="575"/>
        <v>0</v>
      </c>
      <c r="GP229" s="533">
        <f t="shared" si="576"/>
        <v>0</v>
      </c>
      <c r="GQ229" s="533">
        <f t="shared" si="577"/>
        <v>0</v>
      </c>
      <c r="GR229" s="533">
        <f t="shared" si="578"/>
        <v>0</v>
      </c>
      <c r="GS229" s="533">
        <f t="shared" si="579"/>
        <v>0</v>
      </c>
      <c r="GT229" s="533">
        <f t="shared" si="580"/>
        <v>0</v>
      </c>
      <c r="GU229" s="533">
        <f t="shared" si="581"/>
        <v>0</v>
      </c>
      <c r="GV229" s="533">
        <f t="shared" si="582"/>
        <v>0</v>
      </c>
      <c r="GW229" s="533">
        <f t="shared" si="583"/>
        <v>0</v>
      </c>
      <c r="GX229" s="533">
        <f t="shared" si="584"/>
        <v>0</v>
      </c>
      <c r="GZ229" s="511">
        <f>IF(EXACT(A229,LCI!A69),LCI!N69,-1*10^6)</f>
        <v>0</v>
      </c>
      <c r="HA229" s="511"/>
      <c r="HB229" s="511"/>
      <c r="HC229" s="511"/>
      <c r="HD229" s="511"/>
      <c r="HE229" s="511"/>
      <c r="HF229" s="511"/>
      <c r="HG229" s="511"/>
      <c r="HH229" s="511"/>
      <c r="HI229" s="511"/>
      <c r="HJ229" s="511"/>
      <c r="HK229" s="511"/>
      <c r="HL229" s="511"/>
      <c r="HM229" s="511"/>
      <c r="HN229" s="511"/>
      <c r="HO229" s="511"/>
      <c r="HP229" s="511"/>
      <c r="HQ229" s="511"/>
      <c r="HR229" s="511"/>
      <c r="HS229" s="511"/>
      <c r="HT229" s="511"/>
      <c r="HU229" s="511"/>
      <c r="HW229" s="534">
        <f>IF(EXACT(A229,LCI!A69),LCI!O69,-1*10^6)</f>
        <v>0</v>
      </c>
      <c r="HX229" s="534">
        <f t="shared" si="585"/>
        <v>0</v>
      </c>
      <c r="HY229" s="534">
        <f t="shared" si="586"/>
        <v>0</v>
      </c>
      <c r="HZ229" s="534">
        <f t="shared" si="587"/>
        <v>0</v>
      </c>
      <c r="IA229" s="534">
        <f t="shared" si="588"/>
        <v>0</v>
      </c>
      <c r="IB229" s="534">
        <f t="shared" si="589"/>
        <v>0</v>
      </c>
      <c r="IC229" s="534">
        <f t="shared" si="590"/>
        <v>0</v>
      </c>
      <c r="ID229" s="534">
        <f t="shared" si="591"/>
        <v>0</v>
      </c>
      <c r="IE229" s="534">
        <f t="shared" si="592"/>
        <v>0</v>
      </c>
      <c r="IF229" s="534">
        <f t="shared" si="593"/>
        <v>0</v>
      </c>
      <c r="IG229" s="534">
        <f t="shared" si="594"/>
        <v>0</v>
      </c>
      <c r="IH229" s="534">
        <f t="shared" si="595"/>
        <v>0</v>
      </c>
      <c r="II229" s="534">
        <f t="shared" si="596"/>
        <v>0</v>
      </c>
      <c r="IJ229" s="534">
        <f t="shared" si="597"/>
        <v>0</v>
      </c>
      <c r="IK229" s="534">
        <f t="shared" si="598"/>
        <v>0</v>
      </c>
      <c r="IL229" s="534">
        <f t="shared" si="599"/>
        <v>0</v>
      </c>
      <c r="IM229" s="534">
        <f t="shared" si="600"/>
        <v>0</v>
      </c>
      <c r="IN229" s="534">
        <f t="shared" si="601"/>
        <v>0</v>
      </c>
      <c r="IO229" s="534">
        <f t="shared" si="602"/>
        <v>0</v>
      </c>
      <c r="IP229" s="534">
        <f t="shared" si="603"/>
        <v>0</v>
      </c>
      <c r="IQ229" s="534">
        <f t="shared" si="604"/>
        <v>0</v>
      </c>
      <c r="IR229" s="534">
        <f t="shared" si="605"/>
        <v>0</v>
      </c>
      <c r="IT229" s="531">
        <f>IF(EXACT(A229,LCI!A69),LCI!P69,-1*10^6)</f>
        <v>0</v>
      </c>
      <c r="IU229" s="531">
        <f t="shared" si="606"/>
        <v>0</v>
      </c>
      <c r="IV229" s="531">
        <f t="shared" si="607"/>
        <v>0</v>
      </c>
      <c r="IW229" s="531">
        <f t="shared" si="608"/>
        <v>0</v>
      </c>
      <c r="IX229" s="531">
        <f t="shared" si="609"/>
        <v>0</v>
      </c>
      <c r="IY229" s="531">
        <f t="shared" si="610"/>
        <v>0</v>
      </c>
      <c r="IZ229" s="531">
        <f t="shared" si="611"/>
        <v>0</v>
      </c>
      <c r="JA229" s="531">
        <f t="shared" si="612"/>
        <v>0</v>
      </c>
      <c r="JB229" s="531">
        <f t="shared" si="613"/>
        <v>0</v>
      </c>
      <c r="JC229" s="531">
        <f t="shared" si="614"/>
        <v>0</v>
      </c>
      <c r="JD229" s="531">
        <f t="shared" si="615"/>
        <v>0</v>
      </c>
      <c r="JE229" s="531">
        <f t="shared" si="616"/>
        <v>0</v>
      </c>
      <c r="JF229" s="531">
        <f t="shared" si="617"/>
        <v>0</v>
      </c>
      <c r="JG229" s="531">
        <f t="shared" si="618"/>
        <v>0</v>
      </c>
      <c r="JH229" s="531">
        <f t="shared" si="619"/>
        <v>0</v>
      </c>
      <c r="JI229" s="531">
        <f t="shared" si="620"/>
        <v>0</v>
      </c>
      <c r="JJ229" s="531">
        <f t="shared" si="621"/>
        <v>0</v>
      </c>
      <c r="JK229" s="531">
        <f t="shared" si="622"/>
        <v>0</v>
      </c>
      <c r="JL229" s="531">
        <f t="shared" si="623"/>
        <v>0</v>
      </c>
      <c r="JM229" s="531">
        <f t="shared" si="624"/>
        <v>0</v>
      </c>
      <c r="JN229" s="531">
        <f t="shared" si="625"/>
        <v>0</v>
      </c>
      <c r="JO229" s="531">
        <f t="shared" si="626"/>
        <v>0</v>
      </c>
      <c r="JQ229" s="532">
        <f>IF(EXACT(A229,LCI!A69),LCI!Q69,-1*10^6)</f>
        <v>0</v>
      </c>
      <c r="JR229" s="532">
        <f t="shared" si="627"/>
        <v>0</v>
      </c>
      <c r="JS229" s="532">
        <f t="shared" si="628"/>
        <v>0</v>
      </c>
      <c r="JT229" s="532">
        <f t="shared" si="629"/>
        <v>0</v>
      </c>
      <c r="JU229" s="532">
        <f t="shared" si="630"/>
        <v>0</v>
      </c>
      <c r="JV229" s="532">
        <f t="shared" si="631"/>
        <v>0</v>
      </c>
      <c r="JW229" s="532">
        <f t="shared" si="632"/>
        <v>0</v>
      </c>
      <c r="JX229" s="532">
        <f t="shared" si="633"/>
        <v>0</v>
      </c>
      <c r="JY229" s="532">
        <f t="shared" si="634"/>
        <v>0</v>
      </c>
      <c r="JZ229" s="532">
        <f t="shared" si="635"/>
        <v>0</v>
      </c>
      <c r="KA229" s="532">
        <f t="shared" si="636"/>
        <v>0</v>
      </c>
      <c r="KB229" s="532">
        <f t="shared" si="637"/>
        <v>0</v>
      </c>
      <c r="KC229" s="532">
        <f t="shared" si="638"/>
        <v>0</v>
      </c>
      <c r="KD229" s="532">
        <f t="shared" si="639"/>
        <v>0</v>
      </c>
      <c r="KE229" s="532">
        <f t="shared" si="640"/>
        <v>0</v>
      </c>
      <c r="KF229" s="532">
        <f t="shared" si="641"/>
        <v>0</v>
      </c>
      <c r="KG229" s="532">
        <f t="shared" si="642"/>
        <v>0</v>
      </c>
      <c r="KH229" s="532">
        <f t="shared" si="643"/>
        <v>0</v>
      </c>
      <c r="KI229" s="532">
        <f t="shared" si="644"/>
        <v>0</v>
      </c>
      <c r="KJ229" s="532">
        <f t="shared" si="645"/>
        <v>0</v>
      </c>
      <c r="KK229" s="532">
        <f t="shared" si="646"/>
        <v>0</v>
      </c>
      <c r="KL229" s="532">
        <f t="shared" si="647"/>
        <v>0</v>
      </c>
      <c r="KN229" s="533">
        <f>IF(EXACT(A229,LCI!A69),LCI!R69,-1*10^6)</f>
        <v>0</v>
      </c>
      <c r="KO229" s="533">
        <f t="shared" si="648"/>
        <v>0</v>
      </c>
      <c r="KP229" s="533">
        <f t="shared" si="649"/>
        <v>0</v>
      </c>
      <c r="KQ229" s="533">
        <f t="shared" si="650"/>
        <v>0</v>
      </c>
      <c r="KR229" s="533">
        <f t="shared" si="651"/>
        <v>0</v>
      </c>
      <c r="KS229" s="533">
        <f t="shared" si="652"/>
        <v>0</v>
      </c>
      <c r="KT229" s="533">
        <f t="shared" si="653"/>
        <v>0</v>
      </c>
      <c r="KU229" s="533">
        <f t="shared" si="654"/>
        <v>0</v>
      </c>
      <c r="KV229" s="533">
        <f t="shared" si="655"/>
        <v>0</v>
      </c>
      <c r="KW229" s="533">
        <f t="shared" si="656"/>
        <v>0</v>
      </c>
      <c r="KX229" s="533">
        <f t="shared" si="657"/>
        <v>0</v>
      </c>
      <c r="KY229" s="533">
        <f t="shared" si="658"/>
        <v>0</v>
      </c>
      <c r="KZ229" s="533">
        <f t="shared" si="659"/>
        <v>0</v>
      </c>
      <c r="LA229" s="533">
        <f t="shared" si="660"/>
        <v>0</v>
      </c>
      <c r="LB229" s="533">
        <f t="shared" si="661"/>
        <v>0</v>
      </c>
      <c r="LC229" s="533">
        <f t="shared" si="662"/>
        <v>0</v>
      </c>
      <c r="LD229" s="533">
        <f t="shared" si="663"/>
        <v>0</v>
      </c>
      <c r="LE229" s="533">
        <f t="shared" si="664"/>
        <v>0</v>
      </c>
      <c r="LF229" s="533">
        <f t="shared" si="665"/>
        <v>0</v>
      </c>
      <c r="LG229" s="533">
        <f t="shared" si="666"/>
        <v>0</v>
      </c>
      <c r="LH229" s="533">
        <f t="shared" si="667"/>
        <v>0</v>
      </c>
      <c r="LI229" s="533">
        <f t="shared" si="668"/>
        <v>0</v>
      </c>
    </row>
    <row r="230" spans="1:321" x14ac:dyDescent="0.25">
      <c r="A230" s="14" t="str">
        <f>LCI!A70</f>
        <v>Algal Biomass, LEA Meal (kg/yr)</v>
      </c>
      <c r="B230" s="43">
        <f>B120</f>
        <v>0</v>
      </c>
      <c r="C230" s="43">
        <f t="shared" ref="C230:P230" si="673">C120</f>
        <v>0</v>
      </c>
      <c r="D230" s="43">
        <f t="shared" si="673"/>
        <v>0</v>
      </c>
      <c r="E230" s="43">
        <f t="shared" si="673"/>
        <v>0</v>
      </c>
      <c r="F230" s="43">
        <f t="shared" si="673"/>
        <v>0</v>
      </c>
      <c r="G230" s="43">
        <f t="shared" si="673"/>
        <v>0</v>
      </c>
      <c r="H230" s="43">
        <f t="shared" si="673"/>
        <v>0</v>
      </c>
      <c r="I230" s="43">
        <f t="shared" si="673"/>
        <v>0</v>
      </c>
      <c r="J230" s="43">
        <f t="shared" si="673"/>
        <v>0</v>
      </c>
      <c r="K230" s="43">
        <f t="shared" si="673"/>
        <v>0</v>
      </c>
      <c r="L230" s="43">
        <f t="shared" si="673"/>
        <v>0</v>
      </c>
      <c r="M230" s="43">
        <f t="shared" si="673"/>
        <v>3933130.502556839</v>
      </c>
      <c r="N230" s="43">
        <f t="shared" si="673"/>
        <v>0</v>
      </c>
      <c r="O230" s="258">
        <f t="shared" si="673"/>
        <v>0</v>
      </c>
      <c r="P230" s="252">
        <f t="shared" si="673"/>
        <v>0</v>
      </c>
      <c r="Q230" s="252"/>
      <c r="R230" s="252"/>
      <c r="S230" s="252"/>
      <c r="T230" s="269"/>
      <c r="U230" s="252"/>
      <c r="V230" s="252"/>
      <c r="X230" s="45">
        <f>IF(EXACT(A230,LCI!A70),LCI!G70,-1*10^6)</f>
        <v>0.35</v>
      </c>
      <c r="Y230" s="47">
        <f t="shared" si="411"/>
        <v>0</v>
      </c>
      <c r="Z230" s="47">
        <f t="shared" si="412"/>
        <v>0</v>
      </c>
      <c r="AA230" s="47">
        <f t="shared" si="413"/>
        <v>0</v>
      </c>
      <c r="AB230" s="47">
        <f t="shared" si="414"/>
        <v>0</v>
      </c>
      <c r="AC230" s="47">
        <f t="shared" si="415"/>
        <v>0</v>
      </c>
      <c r="AD230" s="47">
        <f t="shared" si="416"/>
        <v>0</v>
      </c>
      <c r="AE230" s="47">
        <f t="shared" si="417"/>
        <v>0</v>
      </c>
      <c r="AF230" s="47">
        <f t="shared" si="418"/>
        <v>0</v>
      </c>
      <c r="AG230" s="47">
        <f t="shared" si="419"/>
        <v>0</v>
      </c>
      <c r="AH230" s="47">
        <f t="shared" si="420"/>
        <v>0</v>
      </c>
      <c r="AI230" s="47">
        <f t="shared" si="421"/>
        <v>0</v>
      </c>
      <c r="AJ230" s="47">
        <f t="shared" si="499"/>
        <v>1376595.6758948935</v>
      </c>
      <c r="AK230" s="47">
        <f t="shared" si="471"/>
        <v>0</v>
      </c>
      <c r="AL230" s="262">
        <f t="shared" si="472"/>
        <v>0</v>
      </c>
      <c r="AM230" s="260">
        <f t="shared" si="473"/>
        <v>0</v>
      </c>
      <c r="AN230" s="260">
        <f t="shared" si="426"/>
        <v>0</v>
      </c>
      <c r="AO230" s="260">
        <f t="shared" si="427"/>
        <v>0</v>
      </c>
      <c r="AP230" s="260">
        <f t="shared" si="428"/>
        <v>0</v>
      </c>
      <c r="AQ230" s="260">
        <f t="shared" si="429"/>
        <v>0</v>
      </c>
      <c r="AR230" s="260">
        <f t="shared" si="430"/>
        <v>0</v>
      </c>
      <c r="AS230" s="260">
        <f t="shared" si="431"/>
        <v>0</v>
      </c>
      <c r="AU230" s="41">
        <f>IF(EXACT(A230,LCI!A70),LCI!H70,-1*10^6)</f>
        <v>-2709</v>
      </c>
      <c r="AV230" s="71">
        <f t="shared" si="432"/>
        <v>0</v>
      </c>
      <c r="AW230" s="71">
        <f t="shared" si="433"/>
        <v>0</v>
      </c>
      <c r="AX230" s="71">
        <f t="shared" si="434"/>
        <v>0</v>
      </c>
      <c r="AY230" s="71">
        <f t="shared" si="435"/>
        <v>0</v>
      </c>
      <c r="AZ230" s="71">
        <f t="shared" si="436"/>
        <v>0</v>
      </c>
      <c r="BA230" s="71">
        <f t="shared" si="437"/>
        <v>0</v>
      </c>
      <c r="BB230" s="71">
        <f t="shared" si="438"/>
        <v>0</v>
      </c>
      <c r="BC230" s="71">
        <f t="shared" si="439"/>
        <v>0</v>
      </c>
      <c r="BD230" s="520">
        <f t="shared" si="440"/>
        <v>0</v>
      </c>
      <c r="BE230" s="521">
        <f t="shared" si="441"/>
        <v>0</v>
      </c>
      <c r="BF230" s="71">
        <f t="shared" si="442"/>
        <v>0</v>
      </c>
      <c r="BG230" s="521">
        <f t="shared" si="443"/>
        <v>-10654850531.426477</v>
      </c>
      <c r="BH230" s="521">
        <f t="shared" si="444"/>
        <v>0</v>
      </c>
      <c r="BI230" s="71">
        <f t="shared" si="445"/>
        <v>0</v>
      </c>
      <c r="BJ230" s="71">
        <f t="shared" si="446"/>
        <v>0</v>
      </c>
      <c r="BK230" s="71">
        <f t="shared" si="447"/>
        <v>0</v>
      </c>
      <c r="BL230" s="71">
        <f t="shared" si="448"/>
        <v>0</v>
      </c>
      <c r="BM230" s="71">
        <f t="shared" si="449"/>
        <v>0</v>
      </c>
      <c r="BN230" s="71">
        <f t="shared" si="450"/>
        <v>0</v>
      </c>
      <c r="BO230" s="71">
        <f t="shared" si="451"/>
        <v>0</v>
      </c>
      <c r="BP230" s="71">
        <f t="shared" si="452"/>
        <v>0</v>
      </c>
      <c r="BR230" s="507">
        <f>IF(EXACT(A230,LCI!A70),LCI!I70,-1*10^6)</f>
        <v>0</v>
      </c>
      <c r="BS230" s="507">
        <f t="shared" si="474"/>
        <v>0</v>
      </c>
      <c r="BT230" s="507">
        <f t="shared" si="475"/>
        <v>0</v>
      </c>
      <c r="BU230" s="507">
        <f t="shared" si="453"/>
        <v>0</v>
      </c>
      <c r="BV230" s="507">
        <f t="shared" si="453"/>
        <v>0</v>
      </c>
      <c r="BW230" s="507">
        <f t="shared" si="454"/>
        <v>0</v>
      </c>
      <c r="BX230" s="507">
        <f t="shared" si="455"/>
        <v>0</v>
      </c>
      <c r="BY230" s="507">
        <f t="shared" si="456"/>
        <v>0</v>
      </c>
      <c r="BZ230" s="507">
        <f t="shared" si="457"/>
        <v>0</v>
      </c>
      <c r="CA230" s="507">
        <f t="shared" si="458"/>
        <v>0</v>
      </c>
      <c r="CB230" s="507">
        <f t="shared" si="459"/>
        <v>0</v>
      </c>
      <c r="CC230" s="507">
        <f t="shared" si="460"/>
        <v>0</v>
      </c>
      <c r="CD230" s="507">
        <f t="shared" si="461"/>
        <v>0</v>
      </c>
      <c r="CE230" s="507">
        <f t="shared" si="462"/>
        <v>0</v>
      </c>
      <c r="CF230" s="507">
        <f t="shared" si="463"/>
        <v>0</v>
      </c>
      <c r="CG230" s="507">
        <f t="shared" si="464"/>
        <v>0</v>
      </c>
      <c r="CH230" s="507">
        <f t="shared" si="464"/>
        <v>0</v>
      </c>
      <c r="CI230" s="507">
        <f t="shared" si="465"/>
        <v>0</v>
      </c>
      <c r="CJ230" s="507">
        <f t="shared" si="466"/>
        <v>0</v>
      </c>
      <c r="CK230" s="507">
        <f t="shared" si="467"/>
        <v>0</v>
      </c>
      <c r="CL230" s="507">
        <f t="shared" si="476"/>
        <v>0</v>
      </c>
      <c r="CM230" s="507">
        <f t="shared" si="468"/>
        <v>0</v>
      </c>
      <c r="CO230" s="511">
        <f>IF(EXACT(A230,LCI!A70),LCI!F70,-1*10^6)</f>
        <v>19.899999999999999</v>
      </c>
      <c r="CP230" s="511">
        <f t="shared" si="477"/>
        <v>0</v>
      </c>
      <c r="CQ230" s="511">
        <f t="shared" si="478"/>
        <v>0</v>
      </c>
      <c r="CR230" s="511">
        <f t="shared" si="479"/>
        <v>0</v>
      </c>
      <c r="CS230" s="511">
        <f t="shared" si="480"/>
        <v>0</v>
      </c>
      <c r="CT230" s="511">
        <f t="shared" si="481"/>
        <v>0</v>
      </c>
      <c r="CU230" s="511">
        <f t="shared" si="482"/>
        <v>0</v>
      </c>
      <c r="CV230" s="511">
        <f t="shared" si="483"/>
        <v>0</v>
      </c>
      <c r="CW230" s="511">
        <f t="shared" si="484"/>
        <v>0</v>
      </c>
      <c r="CX230" s="511">
        <f t="shared" si="485"/>
        <v>0</v>
      </c>
      <c r="CY230" s="511">
        <f t="shared" si="486"/>
        <v>0</v>
      </c>
      <c r="CZ230" s="511">
        <f t="shared" si="487"/>
        <v>0</v>
      </c>
      <c r="DA230" s="511">
        <f t="shared" si="488"/>
        <v>78269297.000881091</v>
      </c>
      <c r="DB230" s="511">
        <f t="shared" si="489"/>
        <v>0</v>
      </c>
      <c r="DC230" s="511">
        <f t="shared" si="490"/>
        <v>0</v>
      </c>
      <c r="DD230" s="511">
        <f t="shared" si="491"/>
        <v>0</v>
      </c>
      <c r="DE230" s="511">
        <f t="shared" si="492"/>
        <v>0</v>
      </c>
      <c r="DF230" s="511">
        <f t="shared" si="493"/>
        <v>0</v>
      </c>
      <c r="DG230" s="511">
        <f t="shared" si="494"/>
        <v>0</v>
      </c>
      <c r="DH230" s="511">
        <f t="shared" si="495"/>
        <v>0</v>
      </c>
      <c r="DI230" s="511">
        <f t="shared" si="496"/>
        <v>0</v>
      </c>
      <c r="DJ230" s="511">
        <f t="shared" si="497"/>
        <v>0</v>
      </c>
      <c r="DL230" s="530">
        <f>IF(EXACT(A230,LCI!A70),LCI!J70,-1*10^6)</f>
        <v>0</v>
      </c>
      <c r="DM230" s="530">
        <f t="shared" si="501"/>
        <v>0</v>
      </c>
      <c r="DN230" s="530">
        <f t="shared" si="502"/>
        <v>0</v>
      </c>
      <c r="DO230" s="530">
        <f t="shared" si="503"/>
        <v>0</v>
      </c>
      <c r="DP230" s="530">
        <f t="shared" si="504"/>
        <v>0</v>
      </c>
      <c r="DQ230" s="530">
        <f t="shared" si="505"/>
        <v>0</v>
      </c>
      <c r="DR230" s="530">
        <f t="shared" si="506"/>
        <v>0</v>
      </c>
      <c r="DS230" s="530">
        <f t="shared" si="507"/>
        <v>0</v>
      </c>
      <c r="DT230" s="530">
        <f t="shared" si="508"/>
        <v>0</v>
      </c>
      <c r="DU230" s="530">
        <f t="shared" si="509"/>
        <v>0</v>
      </c>
      <c r="DV230" s="530">
        <f t="shared" si="510"/>
        <v>0</v>
      </c>
      <c r="DW230" s="530">
        <f t="shared" si="511"/>
        <v>0</v>
      </c>
      <c r="DX230" s="530">
        <f t="shared" si="512"/>
        <v>0</v>
      </c>
      <c r="DY230" s="530">
        <f t="shared" si="513"/>
        <v>0</v>
      </c>
      <c r="DZ230" s="530">
        <f t="shared" si="514"/>
        <v>0</v>
      </c>
      <c r="EA230" s="530">
        <f t="shared" si="515"/>
        <v>0</v>
      </c>
      <c r="EB230" s="530">
        <f t="shared" si="516"/>
        <v>0</v>
      </c>
      <c r="EC230" s="530">
        <f t="shared" si="517"/>
        <v>0</v>
      </c>
      <c r="ED230" s="530">
        <f t="shared" si="518"/>
        <v>0</v>
      </c>
      <c r="EE230" s="530">
        <f t="shared" si="519"/>
        <v>0</v>
      </c>
      <c r="EF230" s="530">
        <f t="shared" si="520"/>
        <v>0</v>
      </c>
      <c r="EG230" s="530">
        <f t="shared" si="521"/>
        <v>0</v>
      </c>
      <c r="EI230" s="535">
        <f>IF(EXACT(A230,LCI!A70),LCI!K70,-1*10^6)</f>
        <v>0</v>
      </c>
      <c r="EJ230" s="531">
        <f t="shared" si="522"/>
        <v>0</v>
      </c>
      <c r="EK230" s="536">
        <f t="shared" si="523"/>
        <v>0</v>
      </c>
      <c r="EL230" s="531">
        <f t="shared" si="524"/>
        <v>0</v>
      </c>
      <c r="EM230" s="531">
        <f t="shared" si="525"/>
        <v>0</v>
      </c>
      <c r="EN230" s="531">
        <f t="shared" si="526"/>
        <v>0</v>
      </c>
      <c r="EO230" s="531">
        <f t="shared" si="527"/>
        <v>0</v>
      </c>
      <c r="EP230" s="531">
        <f t="shared" si="528"/>
        <v>0</v>
      </c>
      <c r="EQ230" s="531">
        <f t="shared" si="529"/>
        <v>0</v>
      </c>
      <c r="ER230" s="531">
        <f t="shared" si="530"/>
        <v>0</v>
      </c>
      <c r="ES230" s="531">
        <f t="shared" si="531"/>
        <v>0</v>
      </c>
      <c r="ET230" s="531">
        <f t="shared" si="532"/>
        <v>0</v>
      </c>
      <c r="EU230" s="531">
        <f t="shared" si="533"/>
        <v>0</v>
      </c>
      <c r="EV230" s="531">
        <f t="shared" si="534"/>
        <v>0</v>
      </c>
      <c r="EW230" s="531">
        <f t="shared" si="535"/>
        <v>0</v>
      </c>
      <c r="EX230" s="531">
        <f t="shared" si="536"/>
        <v>0</v>
      </c>
      <c r="EY230" s="531">
        <f t="shared" si="537"/>
        <v>0</v>
      </c>
      <c r="EZ230" s="531">
        <f t="shared" si="538"/>
        <v>0</v>
      </c>
      <c r="FA230" s="531">
        <f t="shared" si="539"/>
        <v>0</v>
      </c>
      <c r="FB230" s="531">
        <f t="shared" si="540"/>
        <v>0</v>
      </c>
      <c r="FC230" s="531">
        <f t="shared" si="541"/>
        <v>0</v>
      </c>
      <c r="FD230" s="531">
        <f t="shared" si="542"/>
        <v>0</v>
      </c>
      <c r="FF230" s="532">
        <f>IF(EXACT(A230,LCI!A70),LCI!L70,-1*10^6)</f>
        <v>0</v>
      </c>
      <c r="FG230" s="532">
        <f t="shared" si="543"/>
        <v>0</v>
      </c>
      <c r="FH230" s="532">
        <f t="shared" si="544"/>
        <v>0</v>
      </c>
      <c r="FI230" s="532">
        <f t="shared" si="545"/>
        <v>0</v>
      </c>
      <c r="FJ230" s="532">
        <f t="shared" si="546"/>
        <v>0</v>
      </c>
      <c r="FK230" s="532">
        <f t="shared" si="547"/>
        <v>0</v>
      </c>
      <c r="FL230" s="532">
        <f t="shared" si="548"/>
        <v>0</v>
      </c>
      <c r="FM230" s="532">
        <f t="shared" si="549"/>
        <v>0</v>
      </c>
      <c r="FN230" s="532">
        <f t="shared" si="550"/>
        <v>0</v>
      </c>
      <c r="FO230" s="532">
        <f t="shared" si="551"/>
        <v>0</v>
      </c>
      <c r="FP230" s="532">
        <f t="shared" si="552"/>
        <v>0</v>
      </c>
      <c r="FQ230" s="532">
        <f t="shared" si="553"/>
        <v>0</v>
      </c>
      <c r="FR230" s="532">
        <f t="shared" si="554"/>
        <v>0</v>
      </c>
      <c r="FS230" s="532">
        <f t="shared" si="555"/>
        <v>0</v>
      </c>
      <c r="FT230" s="532">
        <f t="shared" si="556"/>
        <v>0</v>
      </c>
      <c r="FU230" s="532">
        <f t="shared" si="557"/>
        <v>0</v>
      </c>
      <c r="FV230" s="532">
        <f t="shared" si="558"/>
        <v>0</v>
      </c>
      <c r="FW230" s="532">
        <f t="shared" si="559"/>
        <v>0</v>
      </c>
      <c r="FX230" s="532">
        <f t="shared" si="560"/>
        <v>0</v>
      </c>
      <c r="FY230" s="532">
        <f t="shared" si="561"/>
        <v>0</v>
      </c>
      <c r="FZ230" s="532">
        <f t="shared" si="562"/>
        <v>0</v>
      </c>
      <c r="GA230" s="532">
        <f t="shared" si="563"/>
        <v>0</v>
      </c>
      <c r="GC230" s="533">
        <f>IF(EXACT(A230,LCI!A70),LCI!M70,-1*10^6)</f>
        <v>0</v>
      </c>
      <c r="GD230" s="533">
        <f t="shared" si="564"/>
        <v>0</v>
      </c>
      <c r="GE230" s="533">
        <f t="shared" si="565"/>
        <v>0</v>
      </c>
      <c r="GF230" s="533">
        <f t="shared" si="566"/>
        <v>0</v>
      </c>
      <c r="GG230" s="533">
        <f t="shared" si="567"/>
        <v>0</v>
      </c>
      <c r="GH230" s="533">
        <f t="shared" si="568"/>
        <v>0</v>
      </c>
      <c r="GI230" s="533">
        <f t="shared" si="569"/>
        <v>0</v>
      </c>
      <c r="GJ230" s="533">
        <f t="shared" si="570"/>
        <v>0</v>
      </c>
      <c r="GK230" s="533">
        <f t="shared" si="571"/>
        <v>0</v>
      </c>
      <c r="GL230" s="533">
        <f t="shared" si="572"/>
        <v>0</v>
      </c>
      <c r="GM230" s="533">
        <f t="shared" si="573"/>
        <v>0</v>
      </c>
      <c r="GN230" s="533">
        <f t="shared" si="574"/>
        <v>0</v>
      </c>
      <c r="GO230" s="533">
        <f t="shared" si="575"/>
        <v>0</v>
      </c>
      <c r="GP230" s="533">
        <f t="shared" si="576"/>
        <v>0</v>
      </c>
      <c r="GQ230" s="533">
        <f t="shared" si="577"/>
        <v>0</v>
      </c>
      <c r="GR230" s="533">
        <f t="shared" si="578"/>
        <v>0</v>
      </c>
      <c r="GS230" s="533">
        <f t="shared" si="579"/>
        <v>0</v>
      </c>
      <c r="GT230" s="533">
        <f t="shared" si="580"/>
        <v>0</v>
      </c>
      <c r="GU230" s="533">
        <f t="shared" si="581"/>
        <v>0</v>
      </c>
      <c r="GV230" s="533">
        <f t="shared" si="582"/>
        <v>0</v>
      </c>
      <c r="GW230" s="533">
        <f t="shared" si="583"/>
        <v>0</v>
      </c>
      <c r="GX230" s="533">
        <f t="shared" si="584"/>
        <v>0</v>
      </c>
      <c r="GZ230" s="511">
        <f>IF(EXACT(A230,LCI!A70),LCI!N70,-1*10^6)</f>
        <v>0</v>
      </c>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W230" s="534">
        <f>IF(EXACT(A230,LCI!A70),LCI!O70,-1*10^6)</f>
        <v>0</v>
      </c>
      <c r="HX230" s="534">
        <f t="shared" si="585"/>
        <v>0</v>
      </c>
      <c r="HY230" s="534">
        <f t="shared" si="586"/>
        <v>0</v>
      </c>
      <c r="HZ230" s="534">
        <f t="shared" si="587"/>
        <v>0</v>
      </c>
      <c r="IA230" s="534">
        <f t="shared" si="588"/>
        <v>0</v>
      </c>
      <c r="IB230" s="534">
        <f t="shared" si="589"/>
        <v>0</v>
      </c>
      <c r="IC230" s="534">
        <f t="shared" si="590"/>
        <v>0</v>
      </c>
      <c r="ID230" s="534">
        <f t="shared" si="591"/>
        <v>0</v>
      </c>
      <c r="IE230" s="534">
        <f t="shared" si="592"/>
        <v>0</v>
      </c>
      <c r="IF230" s="534">
        <f t="shared" si="593"/>
        <v>0</v>
      </c>
      <c r="IG230" s="534">
        <f t="shared" si="594"/>
        <v>0</v>
      </c>
      <c r="IH230" s="534">
        <f t="shared" si="595"/>
        <v>0</v>
      </c>
      <c r="II230" s="534">
        <f t="shared" si="596"/>
        <v>0</v>
      </c>
      <c r="IJ230" s="534">
        <f t="shared" si="597"/>
        <v>0</v>
      </c>
      <c r="IK230" s="534">
        <f t="shared" si="598"/>
        <v>0</v>
      </c>
      <c r="IL230" s="534">
        <f t="shared" si="599"/>
        <v>0</v>
      </c>
      <c r="IM230" s="534">
        <f t="shared" si="600"/>
        <v>0</v>
      </c>
      <c r="IN230" s="534">
        <f t="shared" si="601"/>
        <v>0</v>
      </c>
      <c r="IO230" s="534">
        <f t="shared" si="602"/>
        <v>0</v>
      </c>
      <c r="IP230" s="534">
        <f t="shared" si="603"/>
        <v>0</v>
      </c>
      <c r="IQ230" s="534">
        <f t="shared" si="604"/>
        <v>0</v>
      </c>
      <c r="IR230" s="534">
        <f t="shared" si="605"/>
        <v>0</v>
      </c>
      <c r="IT230" s="531">
        <f>IF(EXACT(A230,LCI!A70),LCI!P70,-1*10^6)</f>
        <v>0</v>
      </c>
      <c r="IU230" s="531">
        <f t="shared" si="606"/>
        <v>0</v>
      </c>
      <c r="IV230" s="531">
        <f t="shared" si="607"/>
        <v>0</v>
      </c>
      <c r="IW230" s="531">
        <f t="shared" si="608"/>
        <v>0</v>
      </c>
      <c r="IX230" s="531">
        <f t="shared" si="609"/>
        <v>0</v>
      </c>
      <c r="IY230" s="531">
        <f t="shared" si="610"/>
        <v>0</v>
      </c>
      <c r="IZ230" s="531">
        <f t="shared" si="611"/>
        <v>0</v>
      </c>
      <c r="JA230" s="531">
        <f t="shared" si="612"/>
        <v>0</v>
      </c>
      <c r="JB230" s="531">
        <f t="shared" si="613"/>
        <v>0</v>
      </c>
      <c r="JC230" s="531">
        <f t="shared" si="614"/>
        <v>0</v>
      </c>
      <c r="JD230" s="531">
        <f t="shared" si="615"/>
        <v>0</v>
      </c>
      <c r="JE230" s="531">
        <f t="shared" si="616"/>
        <v>0</v>
      </c>
      <c r="JF230" s="531">
        <f t="shared" si="617"/>
        <v>0</v>
      </c>
      <c r="JG230" s="531">
        <f t="shared" si="618"/>
        <v>0</v>
      </c>
      <c r="JH230" s="531">
        <f t="shared" si="619"/>
        <v>0</v>
      </c>
      <c r="JI230" s="531">
        <f t="shared" si="620"/>
        <v>0</v>
      </c>
      <c r="JJ230" s="531">
        <f t="shared" si="621"/>
        <v>0</v>
      </c>
      <c r="JK230" s="531">
        <f t="shared" si="622"/>
        <v>0</v>
      </c>
      <c r="JL230" s="531">
        <f t="shared" si="623"/>
        <v>0</v>
      </c>
      <c r="JM230" s="531">
        <f t="shared" si="624"/>
        <v>0</v>
      </c>
      <c r="JN230" s="531">
        <f t="shared" si="625"/>
        <v>0</v>
      </c>
      <c r="JO230" s="531">
        <f t="shared" si="626"/>
        <v>0</v>
      </c>
      <c r="JQ230" s="532">
        <f>IF(EXACT(A230,LCI!A70),LCI!Q70,-1*10^6)</f>
        <v>0</v>
      </c>
      <c r="JR230" s="532">
        <f t="shared" si="627"/>
        <v>0</v>
      </c>
      <c r="JS230" s="532">
        <f t="shared" si="628"/>
        <v>0</v>
      </c>
      <c r="JT230" s="532">
        <f t="shared" si="629"/>
        <v>0</v>
      </c>
      <c r="JU230" s="532">
        <f t="shared" si="630"/>
        <v>0</v>
      </c>
      <c r="JV230" s="532">
        <f t="shared" si="631"/>
        <v>0</v>
      </c>
      <c r="JW230" s="532">
        <f t="shared" si="632"/>
        <v>0</v>
      </c>
      <c r="JX230" s="532">
        <f t="shared" si="633"/>
        <v>0</v>
      </c>
      <c r="JY230" s="532">
        <f t="shared" si="634"/>
        <v>0</v>
      </c>
      <c r="JZ230" s="532">
        <f t="shared" si="635"/>
        <v>0</v>
      </c>
      <c r="KA230" s="532">
        <f t="shared" si="636"/>
        <v>0</v>
      </c>
      <c r="KB230" s="532">
        <f t="shared" si="637"/>
        <v>0</v>
      </c>
      <c r="KC230" s="532">
        <f t="shared" si="638"/>
        <v>0</v>
      </c>
      <c r="KD230" s="532">
        <f t="shared" si="639"/>
        <v>0</v>
      </c>
      <c r="KE230" s="532">
        <f t="shared" si="640"/>
        <v>0</v>
      </c>
      <c r="KF230" s="532">
        <f t="shared" si="641"/>
        <v>0</v>
      </c>
      <c r="KG230" s="532">
        <f t="shared" si="642"/>
        <v>0</v>
      </c>
      <c r="KH230" s="532">
        <f t="shared" si="643"/>
        <v>0</v>
      </c>
      <c r="KI230" s="532">
        <f t="shared" si="644"/>
        <v>0</v>
      </c>
      <c r="KJ230" s="532">
        <f t="shared" si="645"/>
        <v>0</v>
      </c>
      <c r="KK230" s="532">
        <f t="shared" si="646"/>
        <v>0</v>
      </c>
      <c r="KL230" s="532">
        <f t="shared" si="647"/>
        <v>0</v>
      </c>
      <c r="KN230" s="533">
        <f>IF(EXACT(A230,LCI!A70),LCI!R70,-1*10^6)</f>
        <v>0</v>
      </c>
      <c r="KO230" s="533">
        <f t="shared" si="648"/>
        <v>0</v>
      </c>
      <c r="KP230" s="533">
        <f t="shared" si="649"/>
        <v>0</v>
      </c>
      <c r="KQ230" s="533">
        <f t="shared" si="650"/>
        <v>0</v>
      </c>
      <c r="KR230" s="533">
        <f t="shared" si="651"/>
        <v>0</v>
      </c>
      <c r="KS230" s="533">
        <f t="shared" si="652"/>
        <v>0</v>
      </c>
      <c r="KT230" s="533">
        <f t="shared" si="653"/>
        <v>0</v>
      </c>
      <c r="KU230" s="533">
        <f t="shared" si="654"/>
        <v>0</v>
      </c>
      <c r="KV230" s="533">
        <f t="shared" si="655"/>
        <v>0</v>
      </c>
      <c r="KW230" s="533">
        <f t="shared" si="656"/>
        <v>0</v>
      </c>
      <c r="KX230" s="533">
        <f t="shared" si="657"/>
        <v>0</v>
      </c>
      <c r="KY230" s="533">
        <f t="shared" si="658"/>
        <v>0</v>
      </c>
      <c r="KZ230" s="533">
        <f t="shared" si="659"/>
        <v>0</v>
      </c>
      <c r="LA230" s="533">
        <f t="shared" si="660"/>
        <v>0</v>
      </c>
      <c r="LB230" s="533">
        <f t="shared" si="661"/>
        <v>0</v>
      </c>
      <c r="LC230" s="533">
        <f t="shared" si="662"/>
        <v>0</v>
      </c>
      <c r="LD230" s="533">
        <f t="shared" si="663"/>
        <v>0</v>
      </c>
      <c r="LE230" s="533">
        <f t="shared" si="664"/>
        <v>0</v>
      </c>
      <c r="LF230" s="533">
        <f t="shared" si="665"/>
        <v>0</v>
      </c>
      <c r="LG230" s="533">
        <f t="shared" si="666"/>
        <v>0</v>
      </c>
      <c r="LH230" s="533">
        <f t="shared" si="667"/>
        <v>0</v>
      </c>
      <c r="LI230" s="533">
        <f t="shared" si="668"/>
        <v>0</v>
      </c>
    </row>
    <row r="231" spans="1:321" x14ac:dyDescent="0.25">
      <c r="A231" s="14" t="str">
        <f>LCI!A71</f>
        <v>Algal Oil (kg/yr)</v>
      </c>
      <c r="B231" s="43">
        <f>B121-B79</f>
        <v>0</v>
      </c>
      <c r="C231" s="43">
        <f t="shared" ref="C231:P231" si="674">C121-C79</f>
        <v>0</v>
      </c>
      <c r="D231" s="43">
        <f t="shared" si="674"/>
        <v>0</v>
      </c>
      <c r="E231" s="43">
        <f t="shared" si="674"/>
        <v>0</v>
      </c>
      <c r="F231" s="43">
        <f t="shared" si="674"/>
        <v>0</v>
      </c>
      <c r="G231" s="43">
        <f t="shared" si="674"/>
        <v>0</v>
      </c>
      <c r="H231" s="43">
        <f t="shared" si="674"/>
        <v>0</v>
      </c>
      <c r="I231" s="43">
        <f t="shared" si="674"/>
        <v>0</v>
      </c>
      <c r="J231" s="43">
        <f t="shared" si="674"/>
        <v>0</v>
      </c>
      <c r="K231" s="43">
        <f>K121-K79</f>
        <v>0</v>
      </c>
      <c r="L231" s="43">
        <f>L121-L79</f>
        <v>0</v>
      </c>
      <c r="M231" s="43">
        <f t="shared" si="674"/>
        <v>0</v>
      </c>
      <c r="N231" s="43">
        <f t="shared" si="674"/>
        <v>0</v>
      </c>
      <c r="O231" s="258">
        <f t="shared" si="674"/>
        <v>0</v>
      </c>
      <c r="P231" s="252">
        <f t="shared" si="674"/>
        <v>0</v>
      </c>
      <c r="Q231" s="252"/>
      <c r="R231" s="252"/>
      <c r="S231" s="252"/>
      <c r="T231" s="269"/>
      <c r="U231" s="252"/>
      <c r="V231" s="252"/>
      <c r="X231" s="45">
        <f>IF(EXACT(A231,LCI!A71),LCI!G71,-1*10^6)</f>
        <v>0.5</v>
      </c>
      <c r="Y231" s="47">
        <f t="shared" si="411"/>
        <v>0</v>
      </c>
      <c r="Z231" s="47">
        <f t="shared" si="412"/>
        <v>0</v>
      </c>
      <c r="AA231" s="47">
        <f t="shared" si="413"/>
        <v>0</v>
      </c>
      <c r="AB231" s="47">
        <f t="shared" si="414"/>
        <v>0</v>
      </c>
      <c r="AC231" s="47">
        <f t="shared" si="415"/>
        <v>0</v>
      </c>
      <c r="AD231" s="47">
        <f t="shared" si="416"/>
        <v>0</v>
      </c>
      <c r="AE231" s="47">
        <f t="shared" si="417"/>
        <v>0</v>
      </c>
      <c r="AF231" s="47">
        <f t="shared" si="418"/>
        <v>0</v>
      </c>
      <c r="AG231" s="47">
        <f t="shared" si="419"/>
        <v>0</v>
      </c>
      <c r="AH231" s="47">
        <f t="shared" si="420"/>
        <v>0</v>
      </c>
      <c r="AI231" s="47">
        <f t="shared" si="421"/>
        <v>0</v>
      </c>
      <c r="AJ231" s="47">
        <f t="shared" si="499"/>
        <v>0</v>
      </c>
      <c r="AK231" s="47">
        <f t="shared" si="471"/>
        <v>0</v>
      </c>
      <c r="AL231" s="262">
        <f t="shared" si="472"/>
        <v>0</v>
      </c>
      <c r="AM231" s="260">
        <f t="shared" si="473"/>
        <v>0</v>
      </c>
      <c r="AN231" s="260">
        <f t="shared" si="426"/>
        <v>0</v>
      </c>
      <c r="AO231" s="260">
        <f t="shared" si="427"/>
        <v>0</v>
      </c>
      <c r="AP231" s="260">
        <f t="shared" si="428"/>
        <v>0</v>
      </c>
      <c r="AQ231" s="260">
        <f t="shared" si="429"/>
        <v>0</v>
      </c>
      <c r="AR231" s="260">
        <f t="shared" si="430"/>
        <v>0</v>
      </c>
      <c r="AS231" s="260">
        <f t="shared" si="431"/>
        <v>0</v>
      </c>
      <c r="AU231" s="41">
        <f>IF(EXACT(A231,LCI!A71),LCI!H71,-1*10^6)</f>
        <v>-2000</v>
      </c>
      <c r="AV231" s="71">
        <f t="shared" si="432"/>
        <v>0</v>
      </c>
      <c r="AW231" s="71">
        <f t="shared" si="433"/>
        <v>0</v>
      </c>
      <c r="AX231" s="71">
        <f t="shared" si="434"/>
        <v>0</v>
      </c>
      <c r="AY231" s="71">
        <f t="shared" si="435"/>
        <v>0</v>
      </c>
      <c r="AZ231" s="71">
        <f t="shared" si="436"/>
        <v>0</v>
      </c>
      <c r="BA231" s="71">
        <f t="shared" si="437"/>
        <v>0</v>
      </c>
      <c r="BB231" s="71">
        <f t="shared" si="438"/>
        <v>0</v>
      </c>
      <c r="BC231" s="71">
        <f t="shared" si="439"/>
        <v>0</v>
      </c>
      <c r="BD231" s="520">
        <f t="shared" si="440"/>
        <v>0</v>
      </c>
      <c r="BE231" s="521">
        <f t="shared" si="441"/>
        <v>0</v>
      </c>
      <c r="BF231" s="71">
        <f t="shared" si="442"/>
        <v>0</v>
      </c>
      <c r="BG231" s="521">
        <f t="shared" si="443"/>
        <v>0</v>
      </c>
      <c r="BH231" s="521">
        <f t="shared" si="444"/>
        <v>0</v>
      </c>
      <c r="BI231" s="71">
        <f t="shared" si="445"/>
        <v>0</v>
      </c>
      <c r="BJ231" s="71">
        <f t="shared" si="446"/>
        <v>0</v>
      </c>
      <c r="BK231" s="71">
        <f t="shared" si="447"/>
        <v>0</v>
      </c>
      <c r="BL231" s="71">
        <f t="shared" si="448"/>
        <v>0</v>
      </c>
      <c r="BM231" s="71">
        <f t="shared" si="449"/>
        <v>0</v>
      </c>
      <c r="BN231" s="71">
        <f t="shared" si="450"/>
        <v>0</v>
      </c>
      <c r="BO231" s="71">
        <f t="shared" si="451"/>
        <v>0</v>
      </c>
      <c r="BP231" s="71">
        <f t="shared" si="452"/>
        <v>0</v>
      </c>
      <c r="BR231" s="507">
        <f>IF(EXACT(A231,LCI!A71),LCI!I71,-1*10^6)</f>
        <v>0</v>
      </c>
      <c r="BS231" s="507">
        <f t="shared" si="474"/>
        <v>0</v>
      </c>
      <c r="BT231" s="507">
        <f t="shared" si="475"/>
        <v>0</v>
      </c>
      <c r="BU231" s="507">
        <f t="shared" si="453"/>
        <v>0</v>
      </c>
      <c r="BV231" s="507">
        <f t="shared" si="453"/>
        <v>0</v>
      </c>
      <c r="BW231" s="507">
        <f t="shared" si="454"/>
        <v>0</v>
      </c>
      <c r="BX231" s="507">
        <f t="shared" si="455"/>
        <v>0</v>
      </c>
      <c r="BY231" s="507">
        <f t="shared" si="456"/>
        <v>0</v>
      </c>
      <c r="BZ231" s="507">
        <f t="shared" si="457"/>
        <v>0</v>
      </c>
      <c r="CA231" s="507">
        <f t="shared" si="458"/>
        <v>0</v>
      </c>
      <c r="CB231" s="507">
        <f t="shared" si="459"/>
        <v>0</v>
      </c>
      <c r="CC231" s="507">
        <f t="shared" si="460"/>
        <v>0</v>
      </c>
      <c r="CD231" s="507">
        <f t="shared" si="461"/>
        <v>0</v>
      </c>
      <c r="CE231" s="507">
        <f t="shared" si="462"/>
        <v>0</v>
      </c>
      <c r="CF231" s="507">
        <f t="shared" si="463"/>
        <v>0</v>
      </c>
      <c r="CG231" s="507">
        <f t="shared" si="464"/>
        <v>0</v>
      </c>
      <c r="CH231" s="507">
        <f t="shared" si="464"/>
        <v>0</v>
      </c>
      <c r="CI231" s="507">
        <f t="shared" si="465"/>
        <v>0</v>
      </c>
      <c r="CJ231" s="507">
        <f t="shared" si="466"/>
        <v>0</v>
      </c>
      <c r="CK231" s="507">
        <f t="shared" si="467"/>
        <v>0</v>
      </c>
      <c r="CL231" s="507">
        <f t="shared" si="476"/>
        <v>0</v>
      </c>
      <c r="CM231" s="507">
        <f t="shared" si="468"/>
        <v>0</v>
      </c>
      <c r="CO231" s="511">
        <f>IF(EXACT(A231,LCI!A71),LCI!F71,-1*10^6)</f>
        <v>0</v>
      </c>
      <c r="CP231" s="511">
        <f t="shared" si="477"/>
        <v>0</v>
      </c>
      <c r="CQ231" s="511">
        <f t="shared" si="478"/>
        <v>0</v>
      </c>
      <c r="CR231" s="511">
        <f t="shared" si="479"/>
        <v>0</v>
      </c>
      <c r="CS231" s="511">
        <f t="shared" si="480"/>
        <v>0</v>
      </c>
      <c r="CT231" s="511">
        <f t="shared" si="481"/>
        <v>0</v>
      </c>
      <c r="CU231" s="511">
        <f t="shared" si="482"/>
        <v>0</v>
      </c>
      <c r="CV231" s="511">
        <f t="shared" si="483"/>
        <v>0</v>
      </c>
      <c r="CW231" s="511">
        <f t="shared" si="484"/>
        <v>0</v>
      </c>
      <c r="CX231" s="511">
        <f t="shared" si="485"/>
        <v>0</v>
      </c>
      <c r="CY231" s="511">
        <f t="shared" si="486"/>
        <v>0</v>
      </c>
      <c r="CZ231" s="511">
        <f t="shared" si="487"/>
        <v>0</v>
      </c>
      <c r="DA231" s="511">
        <f t="shared" si="488"/>
        <v>0</v>
      </c>
      <c r="DB231" s="511">
        <f t="shared" si="489"/>
        <v>0</v>
      </c>
      <c r="DC231" s="511">
        <f t="shared" si="490"/>
        <v>0</v>
      </c>
      <c r="DD231" s="511">
        <f t="shared" si="491"/>
        <v>0</v>
      </c>
      <c r="DE231" s="511">
        <f t="shared" si="492"/>
        <v>0</v>
      </c>
      <c r="DF231" s="511">
        <f t="shared" si="493"/>
        <v>0</v>
      </c>
      <c r="DG231" s="511">
        <f t="shared" si="494"/>
        <v>0</v>
      </c>
      <c r="DH231" s="511">
        <f t="shared" si="495"/>
        <v>0</v>
      </c>
      <c r="DI231" s="511">
        <f t="shared" si="496"/>
        <v>0</v>
      </c>
      <c r="DJ231" s="511">
        <f t="shared" si="497"/>
        <v>0</v>
      </c>
      <c r="DL231" s="530">
        <f>IF(EXACT(A231,LCI!A71),LCI!J71,-1*10^6)</f>
        <v>0</v>
      </c>
      <c r="DM231" s="530">
        <f t="shared" si="501"/>
        <v>0</v>
      </c>
      <c r="DN231" s="530">
        <f t="shared" si="502"/>
        <v>0</v>
      </c>
      <c r="DO231" s="530">
        <f t="shared" si="503"/>
        <v>0</v>
      </c>
      <c r="DP231" s="530">
        <f t="shared" si="504"/>
        <v>0</v>
      </c>
      <c r="DQ231" s="530">
        <f t="shared" si="505"/>
        <v>0</v>
      </c>
      <c r="DR231" s="530">
        <f t="shared" si="506"/>
        <v>0</v>
      </c>
      <c r="DS231" s="530">
        <f t="shared" si="507"/>
        <v>0</v>
      </c>
      <c r="DT231" s="530">
        <f t="shared" si="508"/>
        <v>0</v>
      </c>
      <c r="DU231" s="530">
        <f t="shared" si="509"/>
        <v>0</v>
      </c>
      <c r="DV231" s="530">
        <f t="shared" si="510"/>
        <v>0</v>
      </c>
      <c r="DW231" s="530">
        <f t="shared" si="511"/>
        <v>0</v>
      </c>
      <c r="DX231" s="530">
        <f t="shared" si="512"/>
        <v>0</v>
      </c>
      <c r="DY231" s="530">
        <f t="shared" si="513"/>
        <v>0</v>
      </c>
      <c r="DZ231" s="530">
        <f t="shared" si="514"/>
        <v>0</v>
      </c>
      <c r="EA231" s="530">
        <f t="shared" si="515"/>
        <v>0</v>
      </c>
      <c r="EB231" s="530">
        <f t="shared" si="516"/>
        <v>0</v>
      </c>
      <c r="EC231" s="530">
        <f t="shared" si="517"/>
        <v>0</v>
      </c>
      <c r="ED231" s="530">
        <f t="shared" si="518"/>
        <v>0</v>
      </c>
      <c r="EE231" s="530">
        <f t="shared" si="519"/>
        <v>0</v>
      </c>
      <c r="EF231" s="530">
        <f t="shared" si="520"/>
        <v>0</v>
      </c>
      <c r="EG231" s="530">
        <f t="shared" si="521"/>
        <v>0</v>
      </c>
      <c r="EI231" s="535">
        <f>IF(EXACT(A231,LCI!A71),LCI!K71,-1*10^6)</f>
        <v>0</v>
      </c>
      <c r="EJ231" s="531">
        <f t="shared" si="522"/>
        <v>0</v>
      </c>
      <c r="EK231" s="536">
        <f t="shared" si="523"/>
        <v>0</v>
      </c>
      <c r="EL231" s="531">
        <f t="shared" si="524"/>
        <v>0</v>
      </c>
      <c r="EM231" s="531">
        <f t="shared" si="525"/>
        <v>0</v>
      </c>
      <c r="EN231" s="531">
        <f t="shared" si="526"/>
        <v>0</v>
      </c>
      <c r="EO231" s="531">
        <f t="shared" si="527"/>
        <v>0</v>
      </c>
      <c r="EP231" s="531">
        <f t="shared" si="528"/>
        <v>0</v>
      </c>
      <c r="EQ231" s="531">
        <f t="shared" si="529"/>
        <v>0</v>
      </c>
      <c r="ER231" s="531">
        <f t="shared" si="530"/>
        <v>0</v>
      </c>
      <c r="ES231" s="531">
        <f t="shared" si="531"/>
        <v>0</v>
      </c>
      <c r="ET231" s="531">
        <f t="shared" si="532"/>
        <v>0</v>
      </c>
      <c r="EU231" s="531">
        <f t="shared" si="533"/>
        <v>0</v>
      </c>
      <c r="EV231" s="531">
        <f t="shared" si="534"/>
        <v>0</v>
      </c>
      <c r="EW231" s="531">
        <f t="shared" si="535"/>
        <v>0</v>
      </c>
      <c r="EX231" s="531">
        <f t="shared" si="536"/>
        <v>0</v>
      </c>
      <c r="EY231" s="531">
        <f t="shared" si="537"/>
        <v>0</v>
      </c>
      <c r="EZ231" s="531">
        <f t="shared" si="538"/>
        <v>0</v>
      </c>
      <c r="FA231" s="531">
        <f t="shared" si="539"/>
        <v>0</v>
      </c>
      <c r="FB231" s="531">
        <f t="shared" si="540"/>
        <v>0</v>
      </c>
      <c r="FC231" s="531">
        <f t="shared" si="541"/>
        <v>0</v>
      </c>
      <c r="FD231" s="531">
        <f t="shared" si="542"/>
        <v>0</v>
      </c>
      <c r="FF231" s="532">
        <f>IF(EXACT(A231,LCI!A71),LCI!L71,-1*10^6)</f>
        <v>0</v>
      </c>
      <c r="FG231" s="532">
        <f t="shared" si="543"/>
        <v>0</v>
      </c>
      <c r="FH231" s="532">
        <f t="shared" si="544"/>
        <v>0</v>
      </c>
      <c r="FI231" s="532">
        <f t="shared" si="545"/>
        <v>0</v>
      </c>
      <c r="FJ231" s="532">
        <f t="shared" si="546"/>
        <v>0</v>
      </c>
      <c r="FK231" s="532">
        <f t="shared" si="547"/>
        <v>0</v>
      </c>
      <c r="FL231" s="532">
        <f t="shared" si="548"/>
        <v>0</v>
      </c>
      <c r="FM231" s="532">
        <f t="shared" si="549"/>
        <v>0</v>
      </c>
      <c r="FN231" s="532">
        <f t="shared" si="550"/>
        <v>0</v>
      </c>
      <c r="FO231" s="532">
        <f t="shared" si="551"/>
        <v>0</v>
      </c>
      <c r="FP231" s="532">
        <f t="shared" si="552"/>
        <v>0</v>
      </c>
      <c r="FQ231" s="532">
        <f t="shared" si="553"/>
        <v>0</v>
      </c>
      <c r="FR231" s="532">
        <f t="shared" si="554"/>
        <v>0</v>
      </c>
      <c r="FS231" s="532">
        <f t="shared" si="555"/>
        <v>0</v>
      </c>
      <c r="FT231" s="532">
        <f t="shared" si="556"/>
        <v>0</v>
      </c>
      <c r="FU231" s="532">
        <f t="shared" si="557"/>
        <v>0</v>
      </c>
      <c r="FV231" s="532">
        <f t="shared" si="558"/>
        <v>0</v>
      </c>
      <c r="FW231" s="532">
        <f t="shared" si="559"/>
        <v>0</v>
      </c>
      <c r="FX231" s="532">
        <f t="shared" si="560"/>
        <v>0</v>
      </c>
      <c r="FY231" s="532">
        <f t="shared" si="561"/>
        <v>0</v>
      </c>
      <c r="FZ231" s="532">
        <f t="shared" si="562"/>
        <v>0</v>
      </c>
      <c r="GA231" s="532">
        <f t="shared" si="563"/>
        <v>0</v>
      </c>
      <c r="GC231" s="533">
        <f>IF(EXACT(A231,LCI!A71),LCI!M71,-1*10^6)</f>
        <v>0</v>
      </c>
      <c r="GD231" s="533">
        <f t="shared" si="564"/>
        <v>0</v>
      </c>
      <c r="GE231" s="533">
        <f t="shared" si="565"/>
        <v>0</v>
      </c>
      <c r="GF231" s="533">
        <f t="shared" si="566"/>
        <v>0</v>
      </c>
      <c r="GG231" s="533">
        <f t="shared" si="567"/>
        <v>0</v>
      </c>
      <c r="GH231" s="533">
        <f t="shared" si="568"/>
        <v>0</v>
      </c>
      <c r="GI231" s="533">
        <f t="shared" si="569"/>
        <v>0</v>
      </c>
      <c r="GJ231" s="533">
        <f t="shared" si="570"/>
        <v>0</v>
      </c>
      <c r="GK231" s="533">
        <f t="shared" si="571"/>
        <v>0</v>
      </c>
      <c r="GL231" s="533">
        <f t="shared" si="572"/>
        <v>0</v>
      </c>
      <c r="GM231" s="533">
        <f t="shared" si="573"/>
        <v>0</v>
      </c>
      <c r="GN231" s="533">
        <f t="shared" si="574"/>
        <v>0</v>
      </c>
      <c r="GO231" s="533">
        <f t="shared" si="575"/>
        <v>0</v>
      </c>
      <c r="GP231" s="533">
        <f t="shared" si="576"/>
        <v>0</v>
      </c>
      <c r="GQ231" s="533">
        <f t="shared" si="577"/>
        <v>0</v>
      </c>
      <c r="GR231" s="533">
        <f t="shared" si="578"/>
        <v>0</v>
      </c>
      <c r="GS231" s="533">
        <f t="shared" si="579"/>
        <v>0</v>
      </c>
      <c r="GT231" s="533">
        <f t="shared" si="580"/>
        <v>0</v>
      </c>
      <c r="GU231" s="533">
        <f t="shared" si="581"/>
        <v>0</v>
      </c>
      <c r="GV231" s="533">
        <f t="shared" si="582"/>
        <v>0</v>
      </c>
      <c r="GW231" s="533">
        <f t="shared" si="583"/>
        <v>0</v>
      </c>
      <c r="GX231" s="533">
        <f t="shared" si="584"/>
        <v>0</v>
      </c>
      <c r="GZ231" s="511">
        <f>IF(EXACT(A231,LCI!A71),LCI!N71,-1*10^6)</f>
        <v>0</v>
      </c>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W231" s="534">
        <f>IF(EXACT(A231,LCI!A71),LCI!O71,-1*10^6)</f>
        <v>0</v>
      </c>
      <c r="HX231" s="534">
        <f t="shared" si="585"/>
        <v>0</v>
      </c>
      <c r="HY231" s="534">
        <f t="shared" si="586"/>
        <v>0</v>
      </c>
      <c r="HZ231" s="534">
        <f t="shared" si="587"/>
        <v>0</v>
      </c>
      <c r="IA231" s="534">
        <f t="shared" si="588"/>
        <v>0</v>
      </c>
      <c r="IB231" s="534">
        <f t="shared" si="589"/>
        <v>0</v>
      </c>
      <c r="IC231" s="534">
        <f t="shared" si="590"/>
        <v>0</v>
      </c>
      <c r="ID231" s="534">
        <f t="shared" si="591"/>
        <v>0</v>
      </c>
      <c r="IE231" s="534">
        <f t="shared" si="592"/>
        <v>0</v>
      </c>
      <c r="IF231" s="534">
        <f t="shared" si="593"/>
        <v>0</v>
      </c>
      <c r="IG231" s="534">
        <f t="shared" si="594"/>
        <v>0</v>
      </c>
      <c r="IH231" s="534">
        <f t="shared" si="595"/>
        <v>0</v>
      </c>
      <c r="II231" s="534">
        <f t="shared" si="596"/>
        <v>0</v>
      </c>
      <c r="IJ231" s="534">
        <f t="shared" si="597"/>
        <v>0</v>
      </c>
      <c r="IK231" s="534">
        <f t="shared" si="598"/>
        <v>0</v>
      </c>
      <c r="IL231" s="534">
        <f t="shared" si="599"/>
        <v>0</v>
      </c>
      <c r="IM231" s="534">
        <f t="shared" si="600"/>
        <v>0</v>
      </c>
      <c r="IN231" s="534">
        <f t="shared" si="601"/>
        <v>0</v>
      </c>
      <c r="IO231" s="534">
        <f t="shared" si="602"/>
        <v>0</v>
      </c>
      <c r="IP231" s="534">
        <f t="shared" si="603"/>
        <v>0</v>
      </c>
      <c r="IQ231" s="534">
        <f t="shared" si="604"/>
        <v>0</v>
      </c>
      <c r="IR231" s="534">
        <f t="shared" si="605"/>
        <v>0</v>
      </c>
      <c r="IT231" s="531">
        <f>IF(EXACT(A231,LCI!A71),LCI!P71,-1*10^6)</f>
        <v>0</v>
      </c>
      <c r="IU231" s="531">
        <f t="shared" si="606"/>
        <v>0</v>
      </c>
      <c r="IV231" s="531">
        <f t="shared" si="607"/>
        <v>0</v>
      </c>
      <c r="IW231" s="531">
        <f t="shared" si="608"/>
        <v>0</v>
      </c>
      <c r="IX231" s="531">
        <f t="shared" si="609"/>
        <v>0</v>
      </c>
      <c r="IY231" s="531">
        <f t="shared" si="610"/>
        <v>0</v>
      </c>
      <c r="IZ231" s="531">
        <f t="shared" si="611"/>
        <v>0</v>
      </c>
      <c r="JA231" s="531">
        <f t="shared" si="612"/>
        <v>0</v>
      </c>
      <c r="JB231" s="531">
        <f t="shared" si="613"/>
        <v>0</v>
      </c>
      <c r="JC231" s="531">
        <f t="shared" si="614"/>
        <v>0</v>
      </c>
      <c r="JD231" s="531">
        <f t="shared" si="615"/>
        <v>0</v>
      </c>
      <c r="JE231" s="531">
        <f t="shared" si="616"/>
        <v>0</v>
      </c>
      <c r="JF231" s="531">
        <f t="shared" si="617"/>
        <v>0</v>
      </c>
      <c r="JG231" s="531">
        <f t="shared" si="618"/>
        <v>0</v>
      </c>
      <c r="JH231" s="531">
        <f t="shared" si="619"/>
        <v>0</v>
      </c>
      <c r="JI231" s="531">
        <f t="shared" si="620"/>
        <v>0</v>
      </c>
      <c r="JJ231" s="531">
        <f t="shared" si="621"/>
        <v>0</v>
      </c>
      <c r="JK231" s="531">
        <f t="shared" si="622"/>
        <v>0</v>
      </c>
      <c r="JL231" s="531">
        <f t="shared" si="623"/>
        <v>0</v>
      </c>
      <c r="JM231" s="531">
        <f t="shared" si="624"/>
        <v>0</v>
      </c>
      <c r="JN231" s="531">
        <f t="shared" si="625"/>
        <v>0</v>
      </c>
      <c r="JO231" s="531">
        <f t="shared" si="626"/>
        <v>0</v>
      </c>
      <c r="JQ231" s="532">
        <f>IF(EXACT(A231,LCI!A71),LCI!Q71,-1*10^6)</f>
        <v>0</v>
      </c>
      <c r="JR231" s="532">
        <f t="shared" si="627"/>
        <v>0</v>
      </c>
      <c r="JS231" s="532">
        <f t="shared" si="628"/>
        <v>0</v>
      </c>
      <c r="JT231" s="532">
        <f t="shared" si="629"/>
        <v>0</v>
      </c>
      <c r="JU231" s="532">
        <f t="shared" si="630"/>
        <v>0</v>
      </c>
      <c r="JV231" s="532">
        <f t="shared" si="631"/>
        <v>0</v>
      </c>
      <c r="JW231" s="532">
        <f t="shared" si="632"/>
        <v>0</v>
      </c>
      <c r="JX231" s="532">
        <f t="shared" si="633"/>
        <v>0</v>
      </c>
      <c r="JY231" s="532">
        <f t="shared" si="634"/>
        <v>0</v>
      </c>
      <c r="JZ231" s="532">
        <f t="shared" si="635"/>
        <v>0</v>
      </c>
      <c r="KA231" s="532">
        <f t="shared" si="636"/>
        <v>0</v>
      </c>
      <c r="KB231" s="532">
        <f t="shared" si="637"/>
        <v>0</v>
      </c>
      <c r="KC231" s="532">
        <f t="shared" si="638"/>
        <v>0</v>
      </c>
      <c r="KD231" s="532">
        <f t="shared" si="639"/>
        <v>0</v>
      </c>
      <c r="KE231" s="532">
        <f t="shared" si="640"/>
        <v>0</v>
      </c>
      <c r="KF231" s="532">
        <f t="shared" si="641"/>
        <v>0</v>
      </c>
      <c r="KG231" s="532">
        <f t="shared" si="642"/>
        <v>0</v>
      </c>
      <c r="KH231" s="532">
        <f t="shared" si="643"/>
        <v>0</v>
      </c>
      <c r="KI231" s="532">
        <f t="shared" si="644"/>
        <v>0</v>
      </c>
      <c r="KJ231" s="532">
        <f t="shared" si="645"/>
        <v>0</v>
      </c>
      <c r="KK231" s="532">
        <f t="shared" si="646"/>
        <v>0</v>
      </c>
      <c r="KL231" s="532">
        <f t="shared" si="647"/>
        <v>0</v>
      </c>
      <c r="KN231" s="533">
        <f>IF(EXACT(A231,LCI!A71),LCI!R71,-1*10^6)</f>
        <v>0</v>
      </c>
      <c r="KO231" s="533">
        <f t="shared" si="648"/>
        <v>0</v>
      </c>
      <c r="KP231" s="533">
        <f t="shared" si="649"/>
        <v>0</v>
      </c>
      <c r="KQ231" s="533">
        <f t="shared" si="650"/>
        <v>0</v>
      </c>
      <c r="KR231" s="533">
        <f t="shared" si="651"/>
        <v>0</v>
      </c>
      <c r="KS231" s="533">
        <f t="shared" si="652"/>
        <v>0</v>
      </c>
      <c r="KT231" s="533">
        <f t="shared" si="653"/>
        <v>0</v>
      </c>
      <c r="KU231" s="533">
        <f t="shared" si="654"/>
        <v>0</v>
      </c>
      <c r="KV231" s="533">
        <f t="shared" si="655"/>
        <v>0</v>
      </c>
      <c r="KW231" s="533">
        <f t="shared" si="656"/>
        <v>0</v>
      </c>
      <c r="KX231" s="533">
        <f t="shared" si="657"/>
        <v>0</v>
      </c>
      <c r="KY231" s="533">
        <f t="shared" si="658"/>
        <v>0</v>
      </c>
      <c r="KZ231" s="533">
        <f t="shared" si="659"/>
        <v>0</v>
      </c>
      <c r="LA231" s="533">
        <f t="shared" si="660"/>
        <v>0</v>
      </c>
      <c r="LB231" s="533">
        <f t="shared" si="661"/>
        <v>0</v>
      </c>
      <c r="LC231" s="533">
        <f t="shared" si="662"/>
        <v>0</v>
      </c>
      <c r="LD231" s="533">
        <f t="shared" si="663"/>
        <v>0</v>
      </c>
      <c r="LE231" s="533">
        <f t="shared" si="664"/>
        <v>0</v>
      </c>
      <c r="LF231" s="533">
        <f t="shared" si="665"/>
        <v>0</v>
      </c>
      <c r="LG231" s="533">
        <f t="shared" si="666"/>
        <v>0</v>
      </c>
      <c r="LH231" s="533">
        <f t="shared" si="667"/>
        <v>0</v>
      </c>
      <c r="LI231" s="533">
        <f t="shared" si="668"/>
        <v>0</v>
      </c>
    </row>
    <row r="232" spans="1:321" x14ac:dyDescent="0.25">
      <c r="A232" s="14" t="str">
        <f>LCI!A72</f>
        <v>Biochar (kg/yr)</v>
      </c>
      <c r="B232" s="43">
        <f>B122</f>
        <v>0</v>
      </c>
      <c r="C232" s="43">
        <f t="shared" ref="C232:P232" si="675">C122</f>
        <v>0</v>
      </c>
      <c r="D232" s="43">
        <f t="shared" si="675"/>
        <v>0</v>
      </c>
      <c r="E232" s="43">
        <f t="shared" si="675"/>
        <v>0</v>
      </c>
      <c r="F232" s="43">
        <f t="shared" si="675"/>
        <v>0</v>
      </c>
      <c r="G232" s="43">
        <f t="shared" si="675"/>
        <v>0</v>
      </c>
      <c r="H232" s="43">
        <f t="shared" si="675"/>
        <v>0</v>
      </c>
      <c r="I232" s="43">
        <f t="shared" si="675"/>
        <v>0</v>
      </c>
      <c r="J232" s="43">
        <f t="shared" si="675"/>
        <v>0</v>
      </c>
      <c r="K232" s="43">
        <f t="shared" si="675"/>
        <v>0</v>
      </c>
      <c r="L232" s="43">
        <f t="shared" si="675"/>
        <v>0</v>
      </c>
      <c r="M232" s="43">
        <f t="shared" si="675"/>
        <v>0</v>
      </c>
      <c r="N232" s="43">
        <f t="shared" si="675"/>
        <v>0</v>
      </c>
      <c r="O232" s="43">
        <f t="shared" si="675"/>
        <v>0</v>
      </c>
      <c r="P232" s="43">
        <f t="shared" si="675"/>
        <v>0</v>
      </c>
      <c r="Q232" s="252"/>
      <c r="R232" s="252"/>
      <c r="S232" s="252"/>
      <c r="T232" s="269"/>
      <c r="U232" s="252"/>
      <c r="V232" s="252"/>
      <c r="X232" s="45">
        <f>IF(EXACT(A232,LCI!A72),LCI!G72,-1*10^6)</f>
        <v>0.1</v>
      </c>
      <c r="Y232" s="47">
        <f t="shared" ref="Y232" si="676">B232*$X232</f>
        <v>0</v>
      </c>
      <c r="Z232" s="47">
        <f t="shared" ref="Z232" si="677">C232*$X232</f>
        <v>0</v>
      </c>
      <c r="AA232" s="47">
        <f t="shared" ref="AA232" si="678">D232*$X232</f>
        <v>0</v>
      </c>
      <c r="AB232" s="47">
        <f t="shared" si="414"/>
        <v>0</v>
      </c>
      <c r="AC232" s="47">
        <f t="shared" si="415"/>
        <v>0</v>
      </c>
      <c r="AD232" s="47">
        <f t="shared" si="416"/>
        <v>0</v>
      </c>
      <c r="AE232" s="47">
        <f t="shared" si="417"/>
        <v>0</v>
      </c>
      <c r="AF232" s="47">
        <f t="shared" si="418"/>
        <v>0</v>
      </c>
      <c r="AG232" s="47">
        <f t="shared" si="419"/>
        <v>0</v>
      </c>
      <c r="AH232" s="47">
        <f t="shared" si="420"/>
        <v>0</v>
      </c>
      <c r="AI232" s="47">
        <f t="shared" si="421"/>
        <v>0</v>
      </c>
      <c r="AJ232" s="47">
        <f t="shared" si="499"/>
        <v>0</v>
      </c>
      <c r="AK232" s="47">
        <f t="shared" si="471"/>
        <v>0</v>
      </c>
      <c r="AL232" s="47">
        <f t="shared" si="472"/>
        <v>0</v>
      </c>
      <c r="AM232" s="47">
        <f t="shared" si="473"/>
        <v>0</v>
      </c>
      <c r="AN232" s="47">
        <f t="shared" si="426"/>
        <v>0</v>
      </c>
      <c r="AO232" s="47">
        <f t="shared" si="427"/>
        <v>0</v>
      </c>
      <c r="AP232" s="47">
        <f t="shared" si="428"/>
        <v>0</v>
      </c>
      <c r="AQ232" s="47">
        <f t="shared" si="429"/>
        <v>0</v>
      </c>
      <c r="AR232" s="47">
        <f t="shared" si="430"/>
        <v>0</v>
      </c>
      <c r="AS232" s="47">
        <f t="shared" si="431"/>
        <v>0</v>
      </c>
      <c r="AU232" s="41">
        <f>IF(EXACT(A232,LCI!A72),LCI!H72,-1*10^6)</f>
        <v>-2000</v>
      </c>
      <c r="AV232" s="71">
        <f t="shared" si="432"/>
        <v>0</v>
      </c>
      <c r="AW232" s="71">
        <f t="shared" si="433"/>
        <v>0</v>
      </c>
      <c r="AX232" s="71">
        <f t="shared" si="434"/>
        <v>0</v>
      </c>
      <c r="AY232" s="71">
        <f t="shared" si="435"/>
        <v>0</v>
      </c>
      <c r="AZ232" s="71">
        <f t="shared" si="436"/>
        <v>0</v>
      </c>
      <c r="BA232" s="71">
        <f t="shared" si="437"/>
        <v>0</v>
      </c>
      <c r="BB232" s="71">
        <f t="shared" si="438"/>
        <v>0</v>
      </c>
      <c r="BC232" s="71">
        <f t="shared" si="439"/>
        <v>0</v>
      </c>
      <c r="BD232" s="520">
        <f t="shared" si="440"/>
        <v>0</v>
      </c>
      <c r="BE232" s="521">
        <f t="shared" si="441"/>
        <v>0</v>
      </c>
      <c r="BF232" s="71">
        <f t="shared" si="442"/>
        <v>0</v>
      </c>
      <c r="BG232" s="521">
        <f t="shared" si="443"/>
        <v>0</v>
      </c>
      <c r="BH232" s="521">
        <f t="shared" si="444"/>
        <v>0</v>
      </c>
      <c r="BI232" s="71">
        <f t="shared" si="445"/>
        <v>0</v>
      </c>
      <c r="BJ232" s="71">
        <f t="shared" si="446"/>
        <v>0</v>
      </c>
      <c r="BK232" s="71">
        <f t="shared" si="447"/>
        <v>0</v>
      </c>
      <c r="BL232" s="71">
        <f t="shared" si="448"/>
        <v>0</v>
      </c>
      <c r="BM232" s="71">
        <f t="shared" si="449"/>
        <v>0</v>
      </c>
      <c r="BN232" s="71">
        <f t="shared" si="450"/>
        <v>0</v>
      </c>
      <c r="BO232" s="71">
        <f t="shared" si="451"/>
        <v>0</v>
      </c>
      <c r="BP232" s="71">
        <f t="shared" si="452"/>
        <v>0</v>
      </c>
      <c r="BR232" s="507">
        <f>IF(EXACT(A232,LCI!A72),LCI!I72,-1*10^6)</f>
        <v>0</v>
      </c>
      <c r="BS232" s="507">
        <f t="shared" si="474"/>
        <v>0</v>
      </c>
      <c r="BT232" s="507">
        <f t="shared" si="475"/>
        <v>0</v>
      </c>
      <c r="BU232" s="507">
        <f t="shared" si="453"/>
        <v>0</v>
      </c>
      <c r="BV232" s="507">
        <f t="shared" si="453"/>
        <v>0</v>
      </c>
      <c r="BW232" s="507">
        <f t="shared" si="454"/>
        <v>0</v>
      </c>
      <c r="BX232" s="507">
        <f t="shared" si="455"/>
        <v>0</v>
      </c>
      <c r="BY232" s="507">
        <f t="shared" si="456"/>
        <v>0</v>
      </c>
      <c r="BZ232" s="507">
        <f t="shared" si="457"/>
        <v>0</v>
      </c>
      <c r="CA232" s="507">
        <f t="shared" si="458"/>
        <v>0</v>
      </c>
      <c r="CB232" s="507">
        <f t="shared" si="459"/>
        <v>0</v>
      </c>
      <c r="CC232" s="507">
        <f t="shared" si="460"/>
        <v>0</v>
      </c>
      <c r="CD232" s="507">
        <f t="shared" si="461"/>
        <v>0</v>
      </c>
      <c r="CE232" s="507">
        <f t="shared" si="462"/>
        <v>0</v>
      </c>
      <c r="CF232" s="507">
        <f t="shared" si="463"/>
        <v>0</v>
      </c>
      <c r="CG232" s="507">
        <f t="shared" si="464"/>
        <v>0</v>
      </c>
      <c r="CH232" s="507">
        <f t="shared" si="464"/>
        <v>0</v>
      </c>
      <c r="CI232" s="507">
        <f t="shared" si="465"/>
        <v>0</v>
      </c>
      <c r="CJ232" s="507">
        <f t="shared" si="466"/>
        <v>0</v>
      </c>
      <c r="CK232" s="507">
        <f t="shared" si="467"/>
        <v>0</v>
      </c>
      <c r="CL232" s="507">
        <f t="shared" si="476"/>
        <v>0</v>
      </c>
      <c r="CM232" s="507">
        <f t="shared" si="468"/>
        <v>0</v>
      </c>
      <c r="CO232" s="511">
        <f>IF(EXACT(A232,LCI!A72),LCI!F72,-1*10^6)</f>
        <v>0</v>
      </c>
      <c r="CP232" s="511">
        <f t="shared" si="477"/>
        <v>0</v>
      </c>
      <c r="CQ232" s="511">
        <f t="shared" si="478"/>
        <v>0</v>
      </c>
      <c r="CR232" s="511">
        <f t="shared" si="479"/>
        <v>0</v>
      </c>
      <c r="CS232" s="511">
        <f t="shared" si="480"/>
        <v>0</v>
      </c>
      <c r="CT232" s="511">
        <f t="shared" si="481"/>
        <v>0</v>
      </c>
      <c r="CU232" s="511">
        <f t="shared" si="482"/>
        <v>0</v>
      </c>
      <c r="CV232" s="511">
        <f t="shared" si="483"/>
        <v>0</v>
      </c>
      <c r="CW232" s="511">
        <f t="shared" si="484"/>
        <v>0</v>
      </c>
      <c r="CX232" s="511">
        <f t="shared" si="485"/>
        <v>0</v>
      </c>
      <c r="CY232" s="511">
        <f t="shared" si="486"/>
        <v>0</v>
      </c>
      <c r="CZ232" s="511">
        <f t="shared" si="487"/>
        <v>0</v>
      </c>
      <c r="DA232" s="511">
        <f t="shared" si="488"/>
        <v>0</v>
      </c>
      <c r="DB232" s="511">
        <f t="shared" si="489"/>
        <v>0</v>
      </c>
      <c r="DC232" s="511">
        <f t="shared" si="490"/>
        <v>0</v>
      </c>
      <c r="DD232" s="511">
        <f t="shared" si="491"/>
        <v>0</v>
      </c>
      <c r="DE232" s="511">
        <f t="shared" si="492"/>
        <v>0</v>
      </c>
      <c r="DF232" s="511">
        <f t="shared" si="493"/>
        <v>0</v>
      </c>
      <c r="DG232" s="511">
        <f t="shared" si="494"/>
        <v>0</v>
      </c>
      <c r="DH232" s="511">
        <f t="shared" si="495"/>
        <v>0</v>
      </c>
      <c r="DI232" s="511">
        <f t="shared" si="496"/>
        <v>0</v>
      </c>
      <c r="DJ232" s="511">
        <f t="shared" si="497"/>
        <v>0</v>
      </c>
      <c r="DL232" s="530">
        <f>IF(EXACT(A232,LCI!A72),LCI!J72,-1*10^6)</f>
        <v>0</v>
      </c>
      <c r="DM232" s="530">
        <f t="shared" si="501"/>
        <v>0</v>
      </c>
      <c r="DN232" s="530">
        <f t="shared" si="502"/>
        <v>0</v>
      </c>
      <c r="DO232" s="530">
        <f t="shared" si="503"/>
        <v>0</v>
      </c>
      <c r="DP232" s="530">
        <f t="shared" si="504"/>
        <v>0</v>
      </c>
      <c r="DQ232" s="530">
        <f t="shared" si="505"/>
        <v>0</v>
      </c>
      <c r="DR232" s="530">
        <f t="shared" si="506"/>
        <v>0</v>
      </c>
      <c r="DS232" s="530">
        <f t="shared" si="507"/>
        <v>0</v>
      </c>
      <c r="DT232" s="530">
        <f t="shared" si="508"/>
        <v>0</v>
      </c>
      <c r="DU232" s="530">
        <f t="shared" si="509"/>
        <v>0</v>
      </c>
      <c r="DV232" s="530">
        <f t="shared" si="510"/>
        <v>0</v>
      </c>
      <c r="DW232" s="530">
        <f t="shared" si="511"/>
        <v>0</v>
      </c>
      <c r="DX232" s="530">
        <f t="shared" si="512"/>
        <v>0</v>
      </c>
      <c r="DY232" s="530">
        <f t="shared" si="513"/>
        <v>0</v>
      </c>
      <c r="DZ232" s="530">
        <f t="shared" si="514"/>
        <v>0</v>
      </c>
      <c r="EA232" s="530">
        <f t="shared" si="515"/>
        <v>0</v>
      </c>
      <c r="EB232" s="530">
        <f t="shared" si="516"/>
        <v>0</v>
      </c>
      <c r="EC232" s="530">
        <f t="shared" si="517"/>
        <v>0</v>
      </c>
      <c r="ED232" s="530">
        <f t="shared" si="518"/>
        <v>0</v>
      </c>
      <c r="EE232" s="530">
        <f t="shared" si="519"/>
        <v>0</v>
      </c>
      <c r="EF232" s="530">
        <f t="shared" si="520"/>
        <v>0</v>
      </c>
      <c r="EG232" s="530">
        <f t="shared" si="521"/>
        <v>0</v>
      </c>
      <c r="EI232" s="535">
        <f>IF(EXACT(A232,LCI!A72),LCI!K72,-1*10^6)</f>
        <v>0</v>
      </c>
      <c r="EJ232" s="531">
        <f t="shared" si="522"/>
        <v>0</v>
      </c>
      <c r="EK232" s="536">
        <f t="shared" si="523"/>
        <v>0</v>
      </c>
      <c r="EL232" s="531">
        <f t="shared" si="524"/>
        <v>0</v>
      </c>
      <c r="EM232" s="531">
        <f t="shared" si="525"/>
        <v>0</v>
      </c>
      <c r="EN232" s="531">
        <f t="shared" si="526"/>
        <v>0</v>
      </c>
      <c r="EO232" s="531">
        <f t="shared" si="527"/>
        <v>0</v>
      </c>
      <c r="EP232" s="531">
        <f t="shared" si="528"/>
        <v>0</v>
      </c>
      <c r="EQ232" s="531">
        <f t="shared" si="529"/>
        <v>0</v>
      </c>
      <c r="ER232" s="531">
        <f t="shared" si="530"/>
        <v>0</v>
      </c>
      <c r="ES232" s="531">
        <f t="shared" si="531"/>
        <v>0</v>
      </c>
      <c r="ET232" s="531">
        <f t="shared" si="532"/>
        <v>0</v>
      </c>
      <c r="EU232" s="531">
        <f t="shared" si="533"/>
        <v>0</v>
      </c>
      <c r="EV232" s="531">
        <f t="shared" si="534"/>
        <v>0</v>
      </c>
      <c r="EW232" s="531">
        <f t="shared" si="535"/>
        <v>0</v>
      </c>
      <c r="EX232" s="531">
        <f t="shared" si="536"/>
        <v>0</v>
      </c>
      <c r="EY232" s="531">
        <f t="shared" si="537"/>
        <v>0</v>
      </c>
      <c r="EZ232" s="531">
        <f t="shared" si="538"/>
        <v>0</v>
      </c>
      <c r="FA232" s="531">
        <f t="shared" si="539"/>
        <v>0</v>
      </c>
      <c r="FB232" s="531">
        <f t="shared" si="540"/>
        <v>0</v>
      </c>
      <c r="FC232" s="531">
        <f t="shared" si="541"/>
        <v>0</v>
      </c>
      <c r="FD232" s="531">
        <f t="shared" si="542"/>
        <v>0</v>
      </c>
      <c r="FF232" s="532">
        <f>IF(EXACT(A232,LCI!A72),LCI!L72,-1*10^6)</f>
        <v>0</v>
      </c>
      <c r="FG232" s="532">
        <f t="shared" si="543"/>
        <v>0</v>
      </c>
      <c r="FH232" s="532">
        <f t="shared" si="544"/>
        <v>0</v>
      </c>
      <c r="FI232" s="532">
        <f t="shared" si="545"/>
        <v>0</v>
      </c>
      <c r="FJ232" s="532">
        <f t="shared" si="546"/>
        <v>0</v>
      </c>
      <c r="FK232" s="532">
        <f t="shared" si="547"/>
        <v>0</v>
      </c>
      <c r="FL232" s="532">
        <f t="shared" si="548"/>
        <v>0</v>
      </c>
      <c r="FM232" s="532">
        <f t="shared" si="549"/>
        <v>0</v>
      </c>
      <c r="FN232" s="532">
        <f t="shared" si="550"/>
        <v>0</v>
      </c>
      <c r="FO232" s="532">
        <f t="shared" si="551"/>
        <v>0</v>
      </c>
      <c r="FP232" s="532">
        <f t="shared" si="552"/>
        <v>0</v>
      </c>
      <c r="FQ232" s="532">
        <f t="shared" si="553"/>
        <v>0</v>
      </c>
      <c r="FR232" s="532">
        <f t="shared" si="554"/>
        <v>0</v>
      </c>
      <c r="FS232" s="532">
        <f t="shared" si="555"/>
        <v>0</v>
      </c>
      <c r="FT232" s="532">
        <f t="shared" si="556"/>
        <v>0</v>
      </c>
      <c r="FU232" s="532">
        <f t="shared" si="557"/>
        <v>0</v>
      </c>
      <c r="FV232" s="532">
        <f t="shared" si="558"/>
        <v>0</v>
      </c>
      <c r="FW232" s="532">
        <f t="shared" si="559"/>
        <v>0</v>
      </c>
      <c r="FX232" s="532">
        <f t="shared" si="560"/>
        <v>0</v>
      </c>
      <c r="FY232" s="532">
        <f t="shared" si="561"/>
        <v>0</v>
      </c>
      <c r="FZ232" s="532">
        <f t="shared" si="562"/>
        <v>0</v>
      </c>
      <c r="GA232" s="532">
        <f t="shared" si="563"/>
        <v>0</v>
      </c>
      <c r="GC232" s="533">
        <f>IF(EXACT(A232,LCI!A72),LCI!M72,-1*10^6)</f>
        <v>0</v>
      </c>
      <c r="GD232" s="533">
        <f t="shared" si="564"/>
        <v>0</v>
      </c>
      <c r="GE232" s="533">
        <f t="shared" si="565"/>
        <v>0</v>
      </c>
      <c r="GF232" s="533">
        <f t="shared" si="566"/>
        <v>0</v>
      </c>
      <c r="GG232" s="533">
        <f t="shared" si="567"/>
        <v>0</v>
      </c>
      <c r="GH232" s="533">
        <f t="shared" si="568"/>
        <v>0</v>
      </c>
      <c r="GI232" s="533">
        <f t="shared" si="569"/>
        <v>0</v>
      </c>
      <c r="GJ232" s="533">
        <f t="shared" si="570"/>
        <v>0</v>
      </c>
      <c r="GK232" s="533">
        <f t="shared" si="571"/>
        <v>0</v>
      </c>
      <c r="GL232" s="533">
        <f t="shared" si="572"/>
        <v>0</v>
      </c>
      <c r="GM232" s="533">
        <f t="shared" si="573"/>
        <v>0</v>
      </c>
      <c r="GN232" s="533">
        <f t="shared" si="574"/>
        <v>0</v>
      </c>
      <c r="GO232" s="533">
        <f t="shared" si="575"/>
        <v>0</v>
      </c>
      <c r="GP232" s="533">
        <f t="shared" si="576"/>
        <v>0</v>
      </c>
      <c r="GQ232" s="533">
        <f t="shared" si="577"/>
        <v>0</v>
      </c>
      <c r="GR232" s="533">
        <f t="shared" si="578"/>
        <v>0</v>
      </c>
      <c r="GS232" s="533">
        <f t="shared" si="579"/>
        <v>0</v>
      </c>
      <c r="GT232" s="533">
        <f t="shared" si="580"/>
        <v>0</v>
      </c>
      <c r="GU232" s="533">
        <f t="shared" si="581"/>
        <v>0</v>
      </c>
      <c r="GV232" s="533">
        <f t="shared" si="582"/>
        <v>0</v>
      </c>
      <c r="GW232" s="533">
        <f t="shared" si="583"/>
        <v>0</v>
      </c>
      <c r="GX232" s="533">
        <f t="shared" si="584"/>
        <v>0</v>
      </c>
      <c r="GZ232" s="511">
        <f>IF(EXACT(A232,LCI!A72),LCI!N72,-1*10^6)</f>
        <v>0</v>
      </c>
      <c r="HA232" s="511"/>
      <c r="HB232" s="511"/>
      <c r="HC232" s="511"/>
      <c r="HD232" s="511"/>
      <c r="HE232" s="511"/>
      <c r="HF232" s="511"/>
      <c r="HG232" s="511"/>
      <c r="HH232" s="511"/>
      <c r="HI232" s="511"/>
      <c r="HJ232" s="511"/>
      <c r="HK232" s="511"/>
      <c r="HL232" s="511"/>
      <c r="HM232" s="511"/>
      <c r="HN232" s="511"/>
      <c r="HO232" s="511"/>
      <c r="HP232" s="511"/>
      <c r="HQ232" s="511"/>
      <c r="HR232" s="511"/>
      <c r="HS232" s="511"/>
      <c r="HT232" s="511"/>
      <c r="HU232" s="511"/>
      <c r="HW232" s="534">
        <f>IF(EXACT(A232,LCI!A72),LCI!O72,-1*10^6)</f>
        <v>0</v>
      </c>
      <c r="HX232" s="534">
        <f t="shared" si="585"/>
        <v>0</v>
      </c>
      <c r="HY232" s="534">
        <f t="shared" si="586"/>
        <v>0</v>
      </c>
      <c r="HZ232" s="534">
        <f t="shared" si="587"/>
        <v>0</v>
      </c>
      <c r="IA232" s="534">
        <f t="shared" si="588"/>
        <v>0</v>
      </c>
      <c r="IB232" s="534">
        <f t="shared" si="589"/>
        <v>0</v>
      </c>
      <c r="IC232" s="534">
        <f t="shared" si="590"/>
        <v>0</v>
      </c>
      <c r="ID232" s="534">
        <f t="shared" si="591"/>
        <v>0</v>
      </c>
      <c r="IE232" s="534">
        <f t="shared" si="592"/>
        <v>0</v>
      </c>
      <c r="IF232" s="534">
        <f t="shared" si="593"/>
        <v>0</v>
      </c>
      <c r="IG232" s="534">
        <f t="shared" si="594"/>
        <v>0</v>
      </c>
      <c r="IH232" s="534">
        <f t="shared" si="595"/>
        <v>0</v>
      </c>
      <c r="II232" s="534">
        <f t="shared" si="596"/>
        <v>0</v>
      </c>
      <c r="IJ232" s="534">
        <f t="shared" si="597"/>
        <v>0</v>
      </c>
      <c r="IK232" s="534">
        <f t="shared" si="598"/>
        <v>0</v>
      </c>
      <c r="IL232" s="534">
        <f t="shared" si="599"/>
        <v>0</v>
      </c>
      <c r="IM232" s="534">
        <f t="shared" si="600"/>
        <v>0</v>
      </c>
      <c r="IN232" s="534">
        <f t="shared" si="601"/>
        <v>0</v>
      </c>
      <c r="IO232" s="534">
        <f t="shared" si="602"/>
        <v>0</v>
      </c>
      <c r="IP232" s="534">
        <f t="shared" si="603"/>
        <v>0</v>
      </c>
      <c r="IQ232" s="534">
        <f t="shared" si="604"/>
        <v>0</v>
      </c>
      <c r="IR232" s="534">
        <f t="shared" si="605"/>
        <v>0</v>
      </c>
      <c r="IT232" s="531">
        <f>IF(EXACT(A232,LCI!A72),LCI!P72,-1*10^6)</f>
        <v>0</v>
      </c>
      <c r="IU232" s="531">
        <f t="shared" si="606"/>
        <v>0</v>
      </c>
      <c r="IV232" s="531">
        <f t="shared" si="607"/>
        <v>0</v>
      </c>
      <c r="IW232" s="531">
        <f t="shared" si="608"/>
        <v>0</v>
      </c>
      <c r="IX232" s="531">
        <f t="shared" si="609"/>
        <v>0</v>
      </c>
      <c r="IY232" s="531">
        <f t="shared" si="610"/>
        <v>0</v>
      </c>
      <c r="IZ232" s="531">
        <f t="shared" si="611"/>
        <v>0</v>
      </c>
      <c r="JA232" s="531">
        <f t="shared" si="612"/>
        <v>0</v>
      </c>
      <c r="JB232" s="531">
        <f t="shared" si="613"/>
        <v>0</v>
      </c>
      <c r="JC232" s="531">
        <f t="shared" si="614"/>
        <v>0</v>
      </c>
      <c r="JD232" s="531">
        <f t="shared" si="615"/>
        <v>0</v>
      </c>
      <c r="JE232" s="531">
        <f t="shared" si="616"/>
        <v>0</v>
      </c>
      <c r="JF232" s="531">
        <f t="shared" si="617"/>
        <v>0</v>
      </c>
      <c r="JG232" s="531">
        <f t="shared" si="618"/>
        <v>0</v>
      </c>
      <c r="JH232" s="531">
        <f t="shared" si="619"/>
        <v>0</v>
      </c>
      <c r="JI232" s="531">
        <f t="shared" si="620"/>
        <v>0</v>
      </c>
      <c r="JJ232" s="531">
        <f t="shared" si="621"/>
        <v>0</v>
      </c>
      <c r="JK232" s="531">
        <f t="shared" si="622"/>
        <v>0</v>
      </c>
      <c r="JL232" s="531">
        <f t="shared" si="623"/>
        <v>0</v>
      </c>
      <c r="JM232" s="531">
        <f t="shared" si="624"/>
        <v>0</v>
      </c>
      <c r="JN232" s="531">
        <f t="shared" si="625"/>
        <v>0</v>
      </c>
      <c r="JO232" s="531">
        <f t="shared" si="626"/>
        <v>0</v>
      </c>
      <c r="JQ232" s="532">
        <f>IF(EXACT(A232,LCI!A72),LCI!Q72,-1*10^6)</f>
        <v>0</v>
      </c>
      <c r="JR232" s="532">
        <f t="shared" si="627"/>
        <v>0</v>
      </c>
      <c r="JS232" s="532">
        <f t="shared" si="628"/>
        <v>0</v>
      </c>
      <c r="JT232" s="532">
        <f t="shared" si="629"/>
        <v>0</v>
      </c>
      <c r="JU232" s="532">
        <f t="shared" si="630"/>
        <v>0</v>
      </c>
      <c r="JV232" s="532">
        <f t="shared" si="631"/>
        <v>0</v>
      </c>
      <c r="JW232" s="532">
        <f t="shared" si="632"/>
        <v>0</v>
      </c>
      <c r="JX232" s="532">
        <f t="shared" si="633"/>
        <v>0</v>
      </c>
      <c r="JY232" s="532">
        <f t="shared" si="634"/>
        <v>0</v>
      </c>
      <c r="JZ232" s="532">
        <f t="shared" si="635"/>
        <v>0</v>
      </c>
      <c r="KA232" s="532">
        <f t="shared" si="636"/>
        <v>0</v>
      </c>
      <c r="KB232" s="532">
        <f t="shared" si="637"/>
        <v>0</v>
      </c>
      <c r="KC232" s="532">
        <f t="shared" si="638"/>
        <v>0</v>
      </c>
      <c r="KD232" s="532">
        <f t="shared" si="639"/>
        <v>0</v>
      </c>
      <c r="KE232" s="532">
        <f t="shared" si="640"/>
        <v>0</v>
      </c>
      <c r="KF232" s="532">
        <f t="shared" si="641"/>
        <v>0</v>
      </c>
      <c r="KG232" s="532">
        <f t="shared" si="642"/>
        <v>0</v>
      </c>
      <c r="KH232" s="532">
        <f t="shared" si="643"/>
        <v>0</v>
      </c>
      <c r="KI232" s="532">
        <f t="shared" si="644"/>
        <v>0</v>
      </c>
      <c r="KJ232" s="532">
        <f t="shared" si="645"/>
        <v>0</v>
      </c>
      <c r="KK232" s="532">
        <f t="shared" si="646"/>
        <v>0</v>
      </c>
      <c r="KL232" s="532">
        <f t="shared" si="647"/>
        <v>0</v>
      </c>
      <c r="KN232" s="533">
        <f>IF(EXACT(A232,LCI!A72),LCI!R72,-1*10^6)</f>
        <v>0</v>
      </c>
      <c r="KO232" s="533">
        <f t="shared" si="648"/>
        <v>0</v>
      </c>
      <c r="KP232" s="533">
        <f t="shared" si="649"/>
        <v>0</v>
      </c>
      <c r="KQ232" s="533">
        <f t="shared" si="650"/>
        <v>0</v>
      </c>
      <c r="KR232" s="533">
        <f t="shared" si="651"/>
        <v>0</v>
      </c>
      <c r="KS232" s="533">
        <f t="shared" si="652"/>
        <v>0</v>
      </c>
      <c r="KT232" s="533">
        <f t="shared" si="653"/>
        <v>0</v>
      </c>
      <c r="KU232" s="533">
        <f t="shared" si="654"/>
        <v>0</v>
      </c>
      <c r="KV232" s="533">
        <f t="shared" si="655"/>
        <v>0</v>
      </c>
      <c r="KW232" s="533">
        <f t="shared" si="656"/>
        <v>0</v>
      </c>
      <c r="KX232" s="533">
        <f t="shared" si="657"/>
        <v>0</v>
      </c>
      <c r="KY232" s="533">
        <f t="shared" si="658"/>
        <v>0</v>
      </c>
      <c r="KZ232" s="533">
        <f t="shared" si="659"/>
        <v>0</v>
      </c>
      <c r="LA232" s="533">
        <f t="shared" si="660"/>
        <v>0</v>
      </c>
      <c r="LB232" s="533">
        <f t="shared" si="661"/>
        <v>0</v>
      </c>
      <c r="LC232" s="533">
        <f t="shared" si="662"/>
        <v>0</v>
      </c>
      <c r="LD232" s="533">
        <f t="shared" si="663"/>
        <v>0</v>
      </c>
      <c r="LE232" s="533">
        <f t="shared" si="664"/>
        <v>0</v>
      </c>
      <c r="LF232" s="533">
        <f t="shared" si="665"/>
        <v>0</v>
      </c>
      <c r="LG232" s="533">
        <f t="shared" si="666"/>
        <v>0</v>
      </c>
      <c r="LH232" s="533">
        <f t="shared" si="667"/>
        <v>0</v>
      </c>
      <c r="LI232" s="533">
        <f t="shared" si="668"/>
        <v>0</v>
      </c>
    </row>
    <row r="233" spans="1:321" x14ac:dyDescent="0.25">
      <c r="A233" s="351" t="str">
        <f>LCI!A73</f>
        <v>Biocrude (kg/yr)</v>
      </c>
      <c r="B233" s="43"/>
      <c r="C233" s="43"/>
      <c r="D233" s="43"/>
      <c r="E233" s="43"/>
      <c r="F233" s="43"/>
      <c r="G233" s="43"/>
      <c r="H233" s="43"/>
      <c r="I233" s="43"/>
      <c r="J233" s="43"/>
      <c r="K233" s="43"/>
      <c r="L233" s="43"/>
      <c r="M233" s="43"/>
      <c r="N233" s="43"/>
      <c r="O233" s="258"/>
      <c r="P233" s="510"/>
      <c r="Q233" s="252"/>
      <c r="R233" s="252"/>
      <c r="S233" s="252"/>
      <c r="T233" s="269"/>
      <c r="U233" s="252"/>
      <c r="V233" s="252"/>
      <c r="X233" s="45"/>
      <c r="Y233" s="47"/>
      <c r="Z233" s="47"/>
      <c r="AA233" s="47"/>
      <c r="AB233" s="47"/>
      <c r="AC233" s="47"/>
      <c r="AD233" s="47"/>
      <c r="AE233" s="47"/>
      <c r="AF233" s="47"/>
      <c r="AG233" s="47"/>
      <c r="AH233" s="47"/>
      <c r="AI233" s="47"/>
      <c r="AJ233" s="47"/>
      <c r="AK233" s="47"/>
      <c r="AL233" s="262"/>
      <c r="AM233" s="509"/>
      <c r="AN233" s="509"/>
      <c r="AO233" s="509"/>
      <c r="AP233" s="509"/>
      <c r="AQ233" s="509"/>
      <c r="AR233" s="509"/>
      <c r="AS233" s="509"/>
      <c r="AU233" s="41"/>
      <c r="AV233" s="71"/>
      <c r="AW233" s="71"/>
      <c r="AX233" s="71"/>
      <c r="AY233" s="71"/>
      <c r="AZ233" s="71"/>
      <c r="BA233" s="71"/>
      <c r="BB233" s="71"/>
      <c r="BC233" s="71"/>
      <c r="BD233" s="520"/>
      <c r="BE233" s="521"/>
      <c r="BF233" s="71"/>
      <c r="BG233" s="521"/>
      <c r="BH233" s="521"/>
      <c r="BI233" s="71"/>
      <c r="BJ233" s="71"/>
      <c r="BK233" s="71"/>
      <c r="BL233" s="71"/>
      <c r="BM233" s="71"/>
      <c r="BN233" s="71"/>
      <c r="BO233" s="71"/>
      <c r="BP233" s="71"/>
      <c r="BR233" s="507">
        <f>IF(EXACT(A233,LCI!A73),LCI!I73,-1*10^6)</f>
        <v>0</v>
      </c>
      <c r="BS233" s="507">
        <f t="shared" si="474"/>
        <v>0</v>
      </c>
      <c r="BT233" s="507">
        <f t="shared" si="475"/>
        <v>0</v>
      </c>
      <c r="BU233" s="507">
        <f t="shared" si="453"/>
        <v>0</v>
      </c>
      <c r="BV233" s="507">
        <f t="shared" si="453"/>
        <v>0</v>
      </c>
      <c r="BW233" s="507">
        <f t="shared" si="454"/>
        <v>0</v>
      </c>
      <c r="BX233" s="507">
        <f t="shared" si="455"/>
        <v>0</v>
      </c>
      <c r="BY233" s="507">
        <f t="shared" si="456"/>
        <v>0</v>
      </c>
      <c r="BZ233" s="507">
        <f t="shared" si="457"/>
        <v>0</v>
      </c>
      <c r="CA233" s="507">
        <f t="shared" si="458"/>
        <v>0</v>
      </c>
      <c r="CB233" s="507">
        <f t="shared" si="459"/>
        <v>0</v>
      </c>
      <c r="CC233" s="507">
        <f t="shared" si="460"/>
        <v>0</v>
      </c>
      <c r="CD233" s="507">
        <f t="shared" si="461"/>
        <v>0</v>
      </c>
      <c r="CE233" s="507">
        <f t="shared" si="462"/>
        <v>0</v>
      </c>
      <c r="CF233" s="507">
        <f t="shared" si="463"/>
        <v>0</v>
      </c>
      <c r="CG233" s="507">
        <f t="shared" si="464"/>
        <v>0</v>
      </c>
      <c r="CH233" s="507">
        <f t="shared" si="464"/>
        <v>0</v>
      </c>
      <c r="CI233" s="507">
        <f t="shared" si="465"/>
        <v>0</v>
      </c>
      <c r="CJ233" s="507">
        <f t="shared" si="466"/>
        <v>0</v>
      </c>
      <c r="CK233" s="507">
        <f t="shared" si="467"/>
        <v>0</v>
      </c>
      <c r="CL233" s="507">
        <f t="shared" si="476"/>
        <v>0</v>
      </c>
      <c r="CM233" s="507">
        <f t="shared" si="468"/>
        <v>0</v>
      </c>
      <c r="CO233" s="511">
        <f>IF(EXACT(A233,LCI!A73),LCI!F73,-1*10^6)</f>
        <v>0</v>
      </c>
      <c r="CP233" s="511">
        <f t="shared" si="477"/>
        <v>0</v>
      </c>
      <c r="CQ233" s="511">
        <f t="shared" si="478"/>
        <v>0</v>
      </c>
      <c r="CR233" s="511">
        <f t="shared" si="479"/>
        <v>0</v>
      </c>
      <c r="CS233" s="511">
        <f t="shared" si="480"/>
        <v>0</v>
      </c>
      <c r="CT233" s="511">
        <f t="shared" si="481"/>
        <v>0</v>
      </c>
      <c r="CU233" s="511">
        <f t="shared" si="482"/>
        <v>0</v>
      </c>
      <c r="CV233" s="511">
        <f t="shared" si="483"/>
        <v>0</v>
      </c>
      <c r="CW233" s="511">
        <f t="shared" si="484"/>
        <v>0</v>
      </c>
      <c r="CX233" s="511">
        <f t="shared" si="485"/>
        <v>0</v>
      </c>
      <c r="CY233" s="511">
        <f t="shared" si="486"/>
        <v>0</v>
      </c>
      <c r="CZ233" s="511">
        <f t="shared" si="487"/>
        <v>0</v>
      </c>
      <c r="DA233" s="511">
        <f t="shared" si="488"/>
        <v>0</v>
      </c>
      <c r="DB233" s="511">
        <f t="shared" si="489"/>
        <v>0</v>
      </c>
      <c r="DC233" s="511">
        <f t="shared" si="490"/>
        <v>0</v>
      </c>
      <c r="DD233" s="511">
        <f t="shared" si="491"/>
        <v>0</v>
      </c>
      <c r="DE233" s="511">
        <f t="shared" si="492"/>
        <v>0</v>
      </c>
      <c r="DF233" s="511">
        <f t="shared" si="493"/>
        <v>0</v>
      </c>
      <c r="DG233" s="511">
        <f t="shared" si="494"/>
        <v>0</v>
      </c>
      <c r="DH233" s="511">
        <f t="shared" si="495"/>
        <v>0</v>
      </c>
      <c r="DI233" s="511">
        <f t="shared" si="496"/>
        <v>0</v>
      </c>
      <c r="DJ233" s="511">
        <f t="shared" si="497"/>
        <v>0</v>
      </c>
      <c r="DL233" s="530">
        <f>IF(EXACT(A233,LCI!A73),LCI!J73,-1*10^6)</f>
        <v>0</v>
      </c>
      <c r="DM233" s="530">
        <f t="shared" si="501"/>
        <v>0</v>
      </c>
      <c r="DN233" s="530">
        <f t="shared" si="502"/>
        <v>0</v>
      </c>
      <c r="DO233" s="530">
        <f t="shared" si="503"/>
        <v>0</v>
      </c>
      <c r="DP233" s="530">
        <f t="shared" si="504"/>
        <v>0</v>
      </c>
      <c r="DQ233" s="530">
        <f t="shared" si="505"/>
        <v>0</v>
      </c>
      <c r="DR233" s="530">
        <f t="shared" si="506"/>
        <v>0</v>
      </c>
      <c r="DS233" s="530">
        <f t="shared" si="507"/>
        <v>0</v>
      </c>
      <c r="DT233" s="530">
        <f t="shared" si="508"/>
        <v>0</v>
      </c>
      <c r="DU233" s="530">
        <f t="shared" si="509"/>
        <v>0</v>
      </c>
      <c r="DV233" s="530">
        <f t="shared" si="510"/>
        <v>0</v>
      </c>
      <c r="DW233" s="530">
        <f t="shared" si="511"/>
        <v>0</v>
      </c>
      <c r="DX233" s="530">
        <f t="shared" si="512"/>
        <v>0</v>
      </c>
      <c r="DY233" s="530">
        <f t="shared" si="513"/>
        <v>0</v>
      </c>
      <c r="DZ233" s="530">
        <f t="shared" si="514"/>
        <v>0</v>
      </c>
      <c r="EA233" s="530">
        <f t="shared" si="515"/>
        <v>0</v>
      </c>
      <c r="EB233" s="530">
        <f t="shared" si="516"/>
        <v>0</v>
      </c>
      <c r="EC233" s="530">
        <f t="shared" si="517"/>
        <v>0</v>
      </c>
      <c r="ED233" s="530">
        <f t="shared" si="518"/>
        <v>0</v>
      </c>
      <c r="EE233" s="530">
        <f t="shared" si="519"/>
        <v>0</v>
      </c>
      <c r="EF233" s="530">
        <f t="shared" si="520"/>
        <v>0</v>
      </c>
      <c r="EG233" s="530">
        <f t="shared" si="521"/>
        <v>0</v>
      </c>
      <c r="EI233" s="535">
        <f>IF(EXACT(A233,LCI!A73),LCI!K73,-1*10^6)</f>
        <v>0</v>
      </c>
      <c r="EJ233" s="531">
        <f t="shared" si="522"/>
        <v>0</v>
      </c>
      <c r="EK233" s="536">
        <f t="shared" si="523"/>
        <v>0</v>
      </c>
      <c r="EL233" s="531">
        <f t="shared" si="524"/>
        <v>0</v>
      </c>
      <c r="EM233" s="531">
        <f t="shared" si="525"/>
        <v>0</v>
      </c>
      <c r="EN233" s="531">
        <f t="shared" si="526"/>
        <v>0</v>
      </c>
      <c r="EO233" s="531">
        <f t="shared" si="527"/>
        <v>0</v>
      </c>
      <c r="EP233" s="531">
        <f t="shared" si="528"/>
        <v>0</v>
      </c>
      <c r="EQ233" s="531">
        <f t="shared" si="529"/>
        <v>0</v>
      </c>
      <c r="ER233" s="531">
        <f t="shared" si="530"/>
        <v>0</v>
      </c>
      <c r="ES233" s="531">
        <f t="shared" si="531"/>
        <v>0</v>
      </c>
      <c r="ET233" s="531">
        <f t="shared" si="532"/>
        <v>0</v>
      </c>
      <c r="EU233" s="531">
        <f t="shared" si="533"/>
        <v>0</v>
      </c>
      <c r="EV233" s="531">
        <f t="shared" si="534"/>
        <v>0</v>
      </c>
      <c r="EW233" s="531">
        <f t="shared" si="535"/>
        <v>0</v>
      </c>
      <c r="EX233" s="531">
        <f t="shared" si="536"/>
        <v>0</v>
      </c>
      <c r="EY233" s="531">
        <f t="shared" si="537"/>
        <v>0</v>
      </c>
      <c r="EZ233" s="531">
        <f t="shared" si="538"/>
        <v>0</v>
      </c>
      <c r="FA233" s="531">
        <f t="shared" si="539"/>
        <v>0</v>
      </c>
      <c r="FB233" s="531">
        <f t="shared" si="540"/>
        <v>0</v>
      </c>
      <c r="FC233" s="531">
        <f t="shared" si="541"/>
        <v>0</v>
      </c>
      <c r="FD233" s="531">
        <f t="shared" si="542"/>
        <v>0</v>
      </c>
      <c r="FF233" s="532">
        <f>IF(EXACT(A233,LCI!A73),LCI!L73,-1*10^6)</f>
        <v>0</v>
      </c>
      <c r="FG233" s="532">
        <f t="shared" si="543"/>
        <v>0</v>
      </c>
      <c r="FH233" s="532">
        <f t="shared" si="544"/>
        <v>0</v>
      </c>
      <c r="FI233" s="532">
        <f t="shared" si="545"/>
        <v>0</v>
      </c>
      <c r="FJ233" s="532">
        <f t="shared" si="546"/>
        <v>0</v>
      </c>
      <c r="FK233" s="532">
        <f t="shared" si="547"/>
        <v>0</v>
      </c>
      <c r="FL233" s="532">
        <f t="shared" si="548"/>
        <v>0</v>
      </c>
      <c r="FM233" s="532">
        <f t="shared" si="549"/>
        <v>0</v>
      </c>
      <c r="FN233" s="532">
        <f t="shared" si="550"/>
        <v>0</v>
      </c>
      <c r="FO233" s="532">
        <f t="shared" si="551"/>
        <v>0</v>
      </c>
      <c r="FP233" s="532">
        <f t="shared" si="552"/>
        <v>0</v>
      </c>
      <c r="FQ233" s="532">
        <f t="shared" si="553"/>
        <v>0</v>
      </c>
      <c r="FR233" s="532">
        <f t="shared" si="554"/>
        <v>0</v>
      </c>
      <c r="FS233" s="532">
        <f t="shared" si="555"/>
        <v>0</v>
      </c>
      <c r="FT233" s="532">
        <f t="shared" si="556"/>
        <v>0</v>
      </c>
      <c r="FU233" s="532">
        <f t="shared" si="557"/>
        <v>0</v>
      </c>
      <c r="FV233" s="532">
        <f t="shared" si="558"/>
        <v>0</v>
      </c>
      <c r="FW233" s="532">
        <f t="shared" si="559"/>
        <v>0</v>
      </c>
      <c r="FX233" s="532">
        <f t="shared" si="560"/>
        <v>0</v>
      </c>
      <c r="FY233" s="532">
        <f t="shared" si="561"/>
        <v>0</v>
      </c>
      <c r="FZ233" s="532">
        <f t="shared" si="562"/>
        <v>0</v>
      </c>
      <c r="GA233" s="532">
        <f t="shared" si="563"/>
        <v>0</v>
      </c>
      <c r="GC233" s="533">
        <f>IF(EXACT(A233,LCI!A73),LCI!M73,-1*10^6)</f>
        <v>0</v>
      </c>
      <c r="GD233" s="533">
        <f t="shared" si="564"/>
        <v>0</v>
      </c>
      <c r="GE233" s="533">
        <f t="shared" si="565"/>
        <v>0</v>
      </c>
      <c r="GF233" s="533">
        <f t="shared" si="566"/>
        <v>0</v>
      </c>
      <c r="GG233" s="533">
        <f t="shared" si="567"/>
        <v>0</v>
      </c>
      <c r="GH233" s="533">
        <f t="shared" si="568"/>
        <v>0</v>
      </c>
      <c r="GI233" s="533">
        <f t="shared" si="569"/>
        <v>0</v>
      </c>
      <c r="GJ233" s="533">
        <f t="shared" si="570"/>
        <v>0</v>
      </c>
      <c r="GK233" s="533">
        <f t="shared" si="571"/>
        <v>0</v>
      </c>
      <c r="GL233" s="533">
        <f t="shared" si="572"/>
        <v>0</v>
      </c>
      <c r="GM233" s="533">
        <f t="shared" si="573"/>
        <v>0</v>
      </c>
      <c r="GN233" s="533">
        <f t="shared" si="574"/>
        <v>0</v>
      </c>
      <c r="GO233" s="533">
        <f t="shared" si="575"/>
        <v>0</v>
      </c>
      <c r="GP233" s="533">
        <f t="shared" si="576"/>
        <v>0</v>
      </c>
      <c r="GQ233" s="533">
        <f t="shared" si="577"/>
        <v>0</v>
      </c>
      <c r="GR233" s="533">
        <f t="shared" si="578"/>
        <v>0</v>
      </c>
      <c r="GS233" s="533">
        <f t="shared" si="579"/>
        <v>0</v>
      </c>
      <c r="GT233" s="533">
        <f t="shared" si="580"/>
        <v>0</v>
      </c>
      <c r="GU233" s="533">
        <f t="shared" si="581"/>
        <v>0</v>
      </c>
      <c r="GV233" s="533">
        <f t="shared" si="582"/>
        <v>0</v>
      </c>
      <c r="GW233" s="533">
        <f t="shared" si="583"/>
        <v>0</v>
      </c>
      <c r="GX233" s="533">
        <f t="shared" si="584"/>
        <v>0</v>
      </c>
      <c r="GZ233" s="511">
        <f>IF(EXACT(A233,LCI!A73),LCI!N73,-1*10^6)</f>
        <v>0</v>
      </c>
      <c r="HA233" s="511"/>
      <c r="HB233" s="511"/>
      <c r="HC233" s="511"/>
      <c r="HD233" s="511"/>
      <c r="HE233" s="511"/>
      <c r="HF233" s="511"/>
      <c r="HG233" s="511"/>
      <c r="HH233" s="511"/>
      <c r="HI233" s="511"/>
      <c r="HJ233" s="511"/>
      <c r="HK233" s="511"/>
      <c r="HL233" s="511"/>
      <c r="HM233" s="511"/>
      <c r="HN233" s="511"/>
      <c r="HO233" s="511"/>
      <c r="HP233" s="511"/>
      <c r="HQ233" s="511"/>
      <c r="HR233" s="511"/>
      <c r="HS233" s="511"/>
      <c r="HT233" s="511"/>
      <c r="HU233" s="511"/>
      <c r="HW233" s="534">
        <f>IF(EXACT(A233,LCI!A73),LCI!O73,-1*10^6)</f>
        <v>0</v>
      </c>
      <c r="HX233" s="534">
        <f t="shared" si="585"/>
        <v>0</v>
      </c>
      <c r="HY233" s="534">
        <f t="shared" si="586"/>
        <v>0</v>
      </c>
      <c r="HZ233" s="534">
        <f t="shared" si="587"/>
        <v>0</v>
      </c>
      <c r="IA233" s="534">
        <f t="shared" si="588"/>
        <v>0</v>
      </c>
      <c r="IB233" s="534">
        <f t="shared" si="589"/>
        <v>0</v>
      </c>
      <c r="IC233" s="534">
        <f t="shared" si="590"/>
        <v>0</v>
      </c>
      <c r="ID233" s="534">
        <f t="shared" si="591"/>
        <v>0</v>
      </c>
      <c r="IE233" s="534">
        <f t="shared" si="592"/>
        <v>0</v>
      </c>
      <c r="IF233" s="534">
        <f t="shared" si="593"/>
        <v>0</v>
      </c>
      <c r="IG233" s="534">
        <f t="shared" si="594"/>
        <v>0</v>
      </c>
      <c r="IH233" s="534">
        <f t="shared" si="595"/>
        <v>0</v>
      </c>
      <c r="II233" s="534">
        <f t="shared" si="596"/>
        <v>0</v>
      </c>
      <c r="IJ233" s="534">
        <f t="shared" si="597"/>
        <v>0</v>
      </c>
      <c r="IK233" s="534">
        <f t="shared" si="598"/>
        <v>0</v>
      </c>
      <c r="IL233" s="534">
        <f t="shared" si="599"/>
        <v>0</v>
      </c>
      <c r="IM233" s="534">
        <f t="shared" si="600"/>
        <v>0</v>
      </c>
      <c r="IN233" s="534">
        <f t="shared" si="601"/>
        <v>0</v>
      </c>
      <c r="IO233" s="534">
        <f t="shared" si="602"/>
        <v>0</v>
      </c>
      <c r="IP233" s="534">
        <f t="shared" si="603"/>
        <v>0</v>
      </c>
      <c r="IQ233" s="534">
        <f t="shared" si="604"/>
        <v>0</v>
      </c>
      <c r="IR233" s="534">
        <f t="shared" si="605"/>
        <v>0</v>
      </c>
      <c r="IT233" s="531">
        <f>IF(EXACT(A233,LCI!A73),LCI!P73,-1*10^6)</f>
        <v>0</v>
      </c>
      <c r="IU233" s="531">
        <f t="shared" si="606"/>
        <v>0</v>
      </c>
      <c r="IV233" s="531">
        <f t="shared" si="607"/>
        <v>0</v>
      </c>
      <c r="IW233" s="531">
        <f t="shared" si="608"/>
        <v>0</v>
      </c>
      <c r="IX233" s="531">
        <f t="shared" si="609"/>
        <v>0</v>
      </c>
      <c r="IY233" s="531">
        <f t="shared" si="610"/>
        <v>0</v>
      </c>
      <c r="IZ233" s="531">
        <f t="shared" si="611"/>
        <v>0</v>
      </c>
      <c r="JA233" s="531">
        <f t="shared" si="612"/>
        <v>0</v>
      </c>
      <c r="JB233" s="531">
        <f t="shared" si="613"/>
        <v>0</v>
      </c>
      <c r="JC233" s="531">
        <f t="shared" si="614"/>
        <v>0</v>
      </c>
      <c r="JD233" s="531">
        <f t="shared" si="615"/>
        <v>0</v>
      </c>
      <c r="JE233" s="531">
        <f t="shared" si="616"/>
        <v>0</v>
      </c>
      <c r="JF233" s="531">
        <f t="shared" si="617"/>
        <v>0</v>
      </c>
      <c r="JG233" s="531">
        <f t="shared" si="618"/>
        <v>0</v>
      </c>
      <c r="JH233" s="531">
        <f t="shared" si="619"/>
        <v>0</v>
      </c>
      <c r="JI233" s="531">
        <f t="shared" si="620"/>
        <v>0</v>
      </c>
      <c r="JJ233" s="531">
        <f t="shared" si="621"/>
        <v>0</v>
      </c>
      <c r="JK233" s="531">
        <f t="shared" si="622"/>
        <v>0</v>
      </c>
      <c r="JL233" s="531">
        <f t="shared" si="623"/>
        <v>0</v>
      </c>
      <c r="JM233" s="531">
        <f t="shared" si="624"/>
        <v>0</v>
      </c>
      <c r="JN233" s="531">
        <f t="shared" si="625"/>
        <v>0</v>
      </c>
      <c r="JO233" s="531">
        <f t="shared" si="626"/>
        <v>0</v>
      </c>
      <c r="JQ233" s="532">
        <f>IF(EXACT(A233,LCI!A73),LCI!Q73,-1*10^6)</f>
        <v>0</v>
      </c>
      <c r="JR233" s="532">
        <f t="shared" si="627"/>
        <v>0</v>
      </c>
      <c r="JS233" s="532">
        <f t="shared" si="628"/>
        <v>0</v>
      </c>
      <c r="JT233" s="532">
        <f t="shared" si="629"/>
        <v>0</v>
      </c>
      <c r="JU233" s="532">
        <f t="shared" si="630"/>
        <v>0</v>
      </c>
      <c r="JV233" s="532">
        <f t="shared" si="631"/>
        <v>0</v>
      </c>
      <c r="JW233" s="532">
        <f t="shared" si="632"/>
        <v>0</v>
      </c>
      <c r="JX233" s="532">
        <f t="shared" si="633"/>
        <v>0</v>
      </c>
      <c r="JY233" s="532">
        <f t="shared" si="634"/>
        <v>0</v>
      </c>
      <c r="JZ233" s="532">
        <f t="shared" si="635"/>
        <v>0</v>
      </c>
      <c r="KA233" s="532">
        <f t="shared" si="636"/>
        <v>0</v>
      </c>
      <c r="KB233" s="532">
        <f t="shared" si="637"/>
        <v>0</v>
      </c>
      <c r="KC233" s="532">
        <f t="shared" si="638"/>
        <v>0</v>
      </c>
      <c r="KD233" s="532">
        <f t="shared" si="639"/>
        <v>0</v>
      </c>
      <c r="KE233" s="532">
        <f t="shared" si="640"/>
        <v>0</v>
      </c>
      <c r="KF233" s="532">
        <f t="shared" si="641"/>
        <v>0</v>
      </c>
      <c r="KG233" s="532">
        <f t="shared" si="642"/>
        <v>0</v>
      </c>
      <c r="KH233" s="532">
        <f t="shared" si="643"/>
        <v>0</v>
      </c>
      <c r="KI233" s="532">
        <f t="shared" si="644"/>
        <v>0</v>
      </c>
      <c r="KJ233" s="532">
        <f t="shared" si="645"/>
        <v>0</v>
      </c>
      <c r="KK233" s="532">
        <f t="shared" si="646"/>
        <v>0</v>
      </c>
      <c r="KL233" s="532">
        <f t="shared" si="647"/>
        <v>0</v>
      </c>
      <c r="KN233" s="533">
        <f>IF(EXACT(A233,LCI!A73),LCI!R73,-1*10^6)</f>
        <v>0</v>
      </c>
      <c r="KO233" s="533">
        <f t="shared" si="648"/>
        <v>0</v>
      </c>
      <c r="KP233" s="533">
        <f t="shared" si="649"/>
        <v>0</v>
      </c>
      <c r="KQ233" s="533">
        <f t="shared" si="650"/>
        <v>0</v>
      </c>
      <c r="KR233" s="533">
        <f t="shared" si="651"/>
        <v>0</v>
      </c>
      <c r="KS233" s="533">
        <f t="shared" si="652"/>
        <v>0</v>
      </c>
      <c r="KT233" s="533">
        <f t="shared" si="653"/>
        <v>0</v>
      </c>
      <c r="KU233" s="533">
        <f t="shared" si="654"/>
        <v>0</v>
      </c>
      <c r="KV233" s="533">
        <f t="shared" si="655"/>
        <v>0</v>
      </c>
      <c r="KW233" s="533">
        <f t="shared" si="656"/>
        <v>0</v>
      </c>
      <c r="KX233" s="533">
        <f t="shared" si="657"/>
        <v>0</v>
      </c>
      <c r="KY233" s="533">
        <f t="shared" si="658"/>
        <v>0</v>
      </c>
      <c r="KZ233" s="533">
        <f t="shared" si="659"/>
        <v>0</v>
      </c>
      <c r="LA233" s="533">
        <f t="shared" si="660"/>
        <v>0</v>
      </c>
      <c r="LB233" s="533">
        <f t="shared" si="661"/>
        <v>0</v>
      </c>
      <c r="LC233" s="533">
        <f t="shared" si="662"/>
        <v>0</v>
      </c>
      <c r="LD233" s="533">
        <f t="shared" si="663"/>
        <v>0</v>
      </c>
      <c r="LE233" s="533">
        <f t="shared" si="664"/>
        <v>0</v>
      </c>
      <c r="LF233" s="533">
        <f t="shared" si="665"/>
        <v>0</v>
      </c>
      <c r="LG233" s="533">
        <f t="shared" si="666"/>
        <v>0</v>
      </c>
      <c r="LH233" s="533">
        <f t="shared" si="667"/>
        <v>0</v>
      </c>
      <c r="LI233" s="533">
        <f t="shared" si="668"/>
        <v>0</v>
      </c>
    </row>
    <row r="234" spans="1:321" x14ac:dyDescent="0.25">
      <c r="A234" s="14" t="str">
        <f>LCI!A74</f>
        <v>Corn Grain (kg/yr)</v>
      </c>
      <c r="B234" s="43">
        <f t="shared" ref="B234:I234" si="679">B108-B50</f>
        <v>0</v>
      </c>
      <c r="C234" s="43">
        <f t="shared" si="679"/>
        <v>0</v>
      </c>
      <c r="D234" s="43">
        <f t="shared" si="679"/>
        <v>0</v>
      </c>
      <c r="E234" s="43">
        <f t="shared" si="679"/>
        <v>0</v>
      </c>
      <c r="F234" s="43">
        <f t="shared" si="679"/>
        <v>0</v>
      </c>
      <c r="G234" s="43">
        <f t="shared" si="679"/>
        <v>0</v>
      </c>
      <c r="H234" s="43">
        <f t="shared" si="679"/>
        <v>0</v>
      </c>
      <c r="I234" s="43">
        <f t="shared" si="679"/>
        <v>0</v>
      </c>
      <c r="J234" s="43">
        <f t="shared" ref="J234:P234" si="680">J108-J50</f>
        <v>0</v>
      </c>
      <c r="K234" s="43">
        <f t="shared" si="680"/>
        <v>0</v>
      </c>
      <c r="L234" s="43">
        <f t="shared" si="680"/>
        <v>0</v>
      </c>
      <c r="M234" s="43">
        <f t="shared" si="680"/>
        <v>0</v>
      </c>
      <c r="N234" s="43">
        <f t="shared" si="680"/>
        <v>0</v>
      </c>
      <c r="O234" s="258">
        <f t="shared" si="680"/>
        <v>0</v>
      </c>
      <c r="P234" s="252">
        <f t="shared" si="680"/>
        <v>0</v>
      </c>
      <c r="Q234" s="252"/>
      <c r="R234" s="252"/>
      <c r="S234" s="252"/>
      <c r="T234" s="269"/>
      <c r="U234" s="252"/>
      <c r="V234" s="252"/>
      <c r="X234" s="45">
        <f>IF(EXACT(A234,LCI!A74),LCI!G74,-1*10^6)</f>
        <v>0.2</v>
      </c>
      <c r="Y234" s="47">
        <f t="shared" si="411"/>
        <v>0</v>
      </c>
      <c r="Z234" s="47">
        <f t="shared" si="412"/>
        <v>0</v>
      </c>
      <c r="AA234" s="47">
        <f t="shared" si="413"/>
        <v>0</v>
      </c>
      <c r="AB234" s="47">
        <f t="shared" si="414"/>
        <v>0</v>
      </c>
      <c r="AC234" s="47">
        <f t="shared" si="415"/>
        <v>0</v>
      </c>
      <c r="AD234" s="47">
        <f t="shared" si="416"/>
        <v>0</v>
      </c>
      <c r="AE234" s="47">
        <f t="shared" si="417"/>
        <v>0</v>
      </c>
      <c r="AF234" s="47">
        <f t="shared" si="418"/>
        <v>0</v>
      </c>
      <c r="AG234" s="47">
        <f t="shared" si="419"/>
        <v>0</v>
      </c>
      <c r="AH234" s="47">
        <f t="shared" si="420"/>
        <v>0</v>
      </c>
      <c r="AI234" s="47">
        <f t="shared" si="421"/>
        <v>0</v>
      </c>
      <c r="AJ234" s="47">
        <f t="shared" si="499"/>
        <v>0</v>
      </c>
      <c r="AK234" s="47">
        <f t="shared" si="471"/>
        <v>0</v>
      </c>
      <c r="AL234" s="262">
        <f t="shared" si="472"/>
        <v>0</v>
      </c>
      <c r="AM234" s="260">
        <f t="shared" si="473"/>
        <v>0</v>
      </c>
      <c r="AN234" s="260">
        <f t="shared" ref="AN234:AN265" si="681">Q234*$X234</f>
        <v>0</v>
      </c>
      <c r="AO234" s="260">
        <f t="shared" ref="AO234:AO265" si="682">R234*$X234</f>
        <v>0</v>
      </c>
      <c r="AP234" s="260">
        <f t="shared" ref="AP234:AP265" si="683">S234*$X234</f>
        <v>0</v>
      </c>
      <c r="AQ234" s="260">
        <f t="shared" ref="AQ234:AQ265" si="684">T234*$X234</f>
        <v>0</v>
      </c>
      <c r="AR234" s="260">
        <f t="shared" ref="AR234:AR265" si="685">U234*$X234</f>
        <v>0</v>
      </c>
      <c r="AS234" s="260">
        <f t="shared" ref="AS234:AS265" si="686">V234*$X234</f>
        <v>0</v>
      </c>
      <c r="AU234" s="41">
        <f>IF(EXACT(A234,LCI!A74),LCI!H74,-1*10^6)</f>
        <v>-2000</v>
      </c>
      <c r="AV234" s="71">
        <f t="shared" si="432"/>
        <v>0</v>
      </c>
      <c r="AW234" s="71">
        <f t="shared" si="433"/>
        <v>0</v>
      </c>
      <c r="AX234" s="71">
        <f t="shared" si="434"/>
        <v>0</v>
      </c>
      <c r="AY234" s="71">
        <f t="shared" si="435"/>
        <v>0</v>
      </c>
      <c r="AZ234" s="71">
        <f t="shared" si="436"/>
        <v>0</v>
      </c>
      <c r="BA234" s="71">
        <f t="shared" si="437"/>
        <v>0</v>
      </c>
      <c r="BB234" s="71">
        <f t="shared" si="438"/>
        <v>0</v>
      </c>
      <c r="BC234" s="71">
        <f t="shared" si="439"/>
        <v>0</v>
      </c>
      <c r="BD234" s="520">
        <f t="shared" si="440"/>
        <v>0</v>
      </c>
      <c r="BE234" s="521">
        <f t="shared" si="441"/>
        <v>0</v>
      </c>
      <c r="BF234" s="71">
        <f t="shared" si="442"/>
        <v>0</v>
      </c>
      <c r="BG234" s="521">
        <f t="shared" si="443"/>
        <v>0</v>
      </c>
      <c r="BH234" s="521">
        <f t="shared" si="444"/>
        <v>0</v>
      </c>
      <c r="BI234" s="71">
        <f t="shared" si="445"/>
        <v>0</v>
      </c>
      <c r="BJ234" s="71">
        <f t="shared" si="446"/>
        <v>0</v>
      </c>
      <c r="BK234" s="71">
        <f t="shared" si="447"/>
        <v>0</v>
      </c>
      <c r="BL234" s="71">
        <f t="shared" si="448"/>
        <v>0</v>
      </c>
      <c r="BM234" s="71">
        <f t="shared" si="449"/>
        <v>0</v>
      </c>
      <c r="BN234" s="71">
        <f t="shared" si="450"/>
        <v>0</v>
      </c>
      <c r="BO234" s="71">
        <f t="shared" si="451"/>
        <v>0</v>
      </c>
      <c r="BP234" s="71">
        <f t="shared" si="452"/>
        <v>0</v>
      </c>
      <c r="BR234" s="507">
        <f>IF(EXACT(A234,LCI!A74),LCI!I74,-1*10^6)</f>
        <v>0</v>
      </c>
      <c r="BS234" s="507">
        <f t="shared" si="474"/>
        <v>0</v>
      </c>
      <c r="BT234" s="507">
        <f t="shared" si="475"/>
        <v>0</v>
      </c>
      <c r="BU234" s="507">
        <f t="shared" si="453"/>
        <v>0</v>
      </c>
      <c r="BV234" s="507">
        <f t="shared" si="453"/>
        <v>0</v>
      </c>
      <c r="BW234" s="507">
        <f t="shared" si="454"/>
        <v>0</v>
      </c>
      <c r="BX234" s="507">
        <f t="shared" si="455"/>
        <v>0</v>
      </c>
      <c r="BY234" s="507">
        <f t="shared" si="456"/>
        <v>0</v>
      </c>
      <c r="BZ234" s="507">
        <f t="shared" si="457"/>
        <v>0</v>
      </c>
      <c r="CA234" s="507">
        <f t="shared" si="458"/>
        <v>0</v>
      </c>
      <c r="CB234" s="507">
        <f t="shared" si="459"/>
        <v>0</v>
      </c>
      <c r="CC234" s="507">
        <f t="shared" si="460"/>
        <v>0</v>
      </c>
      <c r="CD234" s="507">
        <f t="shared" si="461"/>
        <v>0</v>
      </c>
      <c r="CE234" s="507">
        <f t="shared" si="462"/>
        <v>0</v>
      </c>
      <c r="CF234" s="507">
        <f t="shared" si="463"/>
        <v>0</v>
      </c>
      <c r="CG234" s="507">
        <f t="shared" si="464"/>
        <v>0</v>
      </c>
      <c r="CH234" s="507">
        <f t="shared" si="464"/>
        <v>0</v>
      </c>
      <c r="CI234" s="507">
        <f t="shared" si="465"/>
        <v>0</v>
      </c>
      <c r="CJ234" s="507">
        <f t="shared" si="466"/>
        <v>0</v>
      </c>
      <c r="CK234" s="507">
        <f t="shared" si="467"/>
        <v>0</v>
      </c>
      <c r="CL234" s="507">
        <f t="shared" si="476"/>
        <v>0</v>
      </c>
      <c r="CM234" s="507">
        <f t="shared" si="468"/>
        <v>0</v>
      </c>
      <c r="CO234" s="511">
        <f>IF(EXACT(A234,LCI!A74),LCI!F74,-1*10^6)</f>
        <v>0</v>
      </c>
      <c r="CP234" s="511">
        <f t="shared" si="477"/>
        <v>0</v>
      </c>
      <c r="CQ234" s="511">
        <f t="shared" si="478"/>
        <v>0</v>
      </c>
      <c r="CR234" s="511">
        <f t="shared" si="479"/>
        <v>0</v>
      </c>
      <c r="CS234" s="511">
        <f t="shared" si="480"/>
        <v>0</v>
      </c>
      <c r="CT234" s="511">
        <f t="shared" si="481"/>
        <v>0</v>
      </c>
      <c r="CU234" s="511">
        <f t="shared" si="482"/>
        <v>0</v>
      </c>
      <c r="CV234" s="511">
        <f t="shared" si="483"/>
        <v>0</v>
      </c>
      <c r="CW234" s="511">
        <f t="shared" si="484"/>
        <v>0</v>
      </c>
      <c r="CX234" s="511">
        <f t="shared" si="485"/>
        <v>0</v>
      </c>
      <c r="CY234" s="511">
        <f t="shared" si="486"/>
        <v>0</v>
      </c>
      <c r="CZ234" s="511">
        <f t="shared" si="487"/>
        <v>0</v>
      </c>
      <c r="DA234" s="511">
        <f t="shared" si="488"/>
        <v>0</v>
      </c>
      <c r="DB234" s="511">
        <f t="shared" si="489"/>
        <v>0</v>
      </c>
      <c r="DC234" s="511">
        <f t="shared" si="490"/>
        <v>0</v>
      </c>
      <c r="DD234" s="511">
        <f t="shared" si="491"/>
        <v>0</v>
      </c>
      <c r="DE234" s="511">
        <f t="shared" si="492"/>
        <v>0</v>
      </c>
      <c r="DF234" s="511">
        <f t="shared" si="493"/>
        <v>0</v>
      </c>
      <c r="DG234" s="511">
        <f t="shared" si="494"/>
        <v>0</v>
      </c>
      <c r="DH234" s="511">
        <f t="shared" si="495"/>
        <v>0</v>
      </c>
      <c r="DI234" s="511">
        <f t="shared" si="496"/>
        <v>0</v>
      </c>
      <c r="DJ234" s="511">
        <f t="shared" si="497"/>
        <v>0</v>
      </c>
      <c r="DL234" s="530">
        <f>IF(EXACT(A234,LCI!A74),LCI!J74,-1*10^6)</f>
        <v>0</v>
      </c>
      <c r="DM234" s="530">
        <f t="shared" si="501"/>
        <v>0</v>
      </c>
      <c r="DN234" s="530">
        <f t="shared" si="502"/>
        <v>0</v>
      </c>
      <c r="DO234" s="530">
        <f t="shared" si="503"/>
        <v>0</v>
      </c>
      <c r="DP234" s="530">
        <f t="shared" si="504"/>
        <v>0</v>
      </c>
      <c r="DQ234" s="530">
        <f t="shared" si="505"/>
        <v>0</v>
      </c>
      <c r="DR234" s="530">
        <f t="shared" si="506"/>
        <v>0</v>
      </c>
      <c r="DS234" s="530">
        <f t="shared" si="507"/>
        <v>0</v>
      </c>
      <c r="DT234" s="530">
        <f t="shared" si="508"/>
        <v>0</v>
      </c>
      <c r="DU234" s="530">
        <f t="shared" si="509"/>
        <v>0</v>
      </c>
      <c r="DV234" s="530">
        <f t="shared" si="510"/>
        <v>0</v>
      </c>
      <c r="DW234" s="530">
        <f t="shared" si="511"/>
        <v>0</v>
      </c>
      <c r="DX234" s="530">
        <f t="shared" si="512"/>
        <v>0</v>
      </c>
      <c r="DY234" s="530">
        <f t="shared" si="513"/>
        <v>0</v>
      </c>
      <c r="DZ234" s="530">
        <f t="shared" si="514"/>
        <v>0</v>
      </c>
      <c r="EA234" s="530">
        <f t="shared" si="515"/>
        <v>0</v>
      </c>
      <c r="EB234" s="530">
        <f t="shared" si="516"/>
        <v>0</v>
      </c>
      <c r="EC234" s="530">
        <f t="shared" si="517"/>
        <v>0</v>
      </c>
      <c r="ED234" s="530">
        <f t="shared" si="518"/>
        <v>0</v>
      </c>
      <c r="EE234" s="530">
        <f t="shared" si="519"/>
        <v>0</v>
      </c>
      <c r="EF234" s="530">
        <f t="shared" si="520"/>
        <v>0</v>
      </c>
      <c r="EG234" s="530">
        <f t="shared" si="521"/>
        <v>0</v>
      </c>
      <c r="EI234" s="535">
        <f>IF(EXACT(A234,LCI!A74),LCI!K74,-1*10^6)</f>
        <v>0</v>
      </c>
      <c r="EJ234" s="531">
        <f t="shared" si="522"/>
        <v>0</v>
      </c>
      <c r="EK234" s="536">
        <f t="shared" si="523"/>
        <v>0</v>
      </c>
      <c r="EL234" s="531">
        <f t="shared" si="524"/>
        <v>0</v>
      </c>
      <c r="EM234" s="531">
        <f t="shared" si="525"/>
        <v>0</v>
      </c>
      <c r="EN234" s="531">
        <f t="shared" si="526"/>
        <v>0</v>
      </c>
      <c r="EO234" s="531">
        <f t="shared" si="527"/>
        <v>0</v>
      </c>
      <c r="EP234" s="531">
        <f t="shared" si="528"/>
        <v>0</v>
      </c>
      <c r="EQ234" s="531">
        <f t="shared" si="529"/>
        <v>0</v>
      </c>
      <c r="ER234" s="531">
        <f t="shared" si="530"/>
        <v>0</v>
      </c>
      <c r="ES234" s="531">
        <f t="shared" si="531"/>
        <v>0</v>
      </c>
      <c r="ET234" s="531">
        <f t="shared" si="532"/>
        <v>0</v>
      </c>
      <c r="EU234" s="531">
        <f t="shared" si="533"/>
        <v>0</v>
      </c>
      <c r="EV234" s="531">
        <f t="shared" si="534"/>
        <v>0</v>
      </c>
      <c r="EW234" s="531">
        <f t="shared" si="535"/>
        <v>0</v>
      </c>
      <c r="EX234" s="531">
        <f t="shared" si="536"/>
        <v>0</v>
      </c>
      <c r="EY234" s="531">
        <f t="shared" si="537"/>
        <v>0</v>
      </c>
      <c r="EZ234" s="531">
        <f t="shared" si="538"/>
        <v>0</v>
      </c>
      <c r="FA234" s="531">
        <f t="shared" si="539"/>
        <v>0</v>
      </c>
      <c r="FB234" s="531">
        <f t="shared" si="540"/>
        <v>0</v>
      </c>
      <c r="FC234" s="531">
        <f t="shared" si="541"/>
        <v>0</v>
      </c>
      <c r="FD234" s="531">
        <f t="shared" si="542"/>
        <v>0</v>
      </c>
      <c r="FF234" s="532">
        <f>IF(EXACT(A234,LCI!A74),LCI!L74,-1*10^6)</f>
        <v>0</v>
      </c>
      <c r="FG234" s="532">
        <f t="shared" si="543"/>
        <v>0</v>
      </c>
      <c r="FH234" s="532">
        <f t="shared" si="544"/>
        <v>0</v>
      </c>
      <c r="FI234" s="532">
        <f t="shared" si="545"/>
        <v>0</v>
      </c>
      <c r="FJ234" s="532">
        <f t="shared" si="546"/>
        <v>0</v>
      </c>
      <c r="FK234" s="532">
        <f t="shared" si="547"/>
        <v>0</v>
      </c>
      <c r="FL234" s="532">
        <f t="shared" si="548"/>
        <v>0</v>
      </c>
      <c r="FM234" s="532">
        <f t="shared" si="549"/>
        <v>0</v>
      </c>
      <c r="FN234" s="532">
        <f t="shared" si="550"/>
        <v>0</v>
      </c>
      <c r="FO234" s="532">
        <f t="shared" si="551"/>
        <v>0</v>
      </c>
      <c r="FP234" s="532">
        <f t="shared" si="552"/>
        <v>0</v>
      </c>
      <c r="FQ234" s="532">
        <f t="shared" si="553"/>
        <v>0</v>
      </c>
      <c r="FR234" s="532">
        <f t="shared" si="554"/>
        <v>0</v>
      </c>
      <c r="FS234" s="532">
        <f t="shared" si="555"/>
        <v>0</v>
      </c>
      <c r="FT234" s="532">
        <f t="shared" si="556"/>
        <v>0</v>
      </c>
      <c r="FU234" s="532">
        <f t="shared" si="557"/>
        <v>0</v>
      </c>
      <c r="FV234" s="532">
        <f t="shared" si="558"/>
        <v>0</v>
      </c>
      <c r="FW234" s="532">
        <f t="shared" si="559"/>
        <v>0</v>
      </c>
      <c r="FX234" s="532">
        <f t="shared" si="560"/>
        <v>0</v>
      </c>
      <c r="FY234" s="532">
        <f t="shared" si="561"/>
        <v>0</v>
      </c>
      <c r="FZ234" s="532">
        <f t="shared" si="562"/>
        <v>0</v>
      </c>
      <c r="GA234" s="532">
        <f t="shared" si="563"/>
        <v>0</v>
      </c>
      <c r="GC234" s="533">
        <f>IF(EXACT(A234,LCI!A74),LCI!M74,-1*10^6)</f>
        <v>0</v>
      </c>
      <c r="GD234" s="533">
        <f t="shared" si="564"/>
        <v>0</v>
      </c>
      <c r="GE234" s="533">
        <f t="shared" si="565"/>
        <v>0</v>
      </c>
      <c r="GF234" s="533">
        <f t="shared" si="566"/>
        <v>0</v>
      </c>
      <c r="GG234" s="533">
        <f t="shared" si="567"/>
        <v>0</v>
      </c>
      <c r="GH234" s="533">
        <f t="shared" si="568"/>
        <v>0</v>
      </c>
      <c r="GI234" s="533">
        <f t="shared" si="569"/>
        <v>0</v>
      </c>
      <c r="GJ234" s="533">
        <f t="shared" si="570"/>
        <v>0</v>
      </c>
      <c r="GK234" s="533">
        <f t="shared" si="571"/>
        <v>0</v>
      </c>
      <c r="GL234" s="533">
        <f t="shared" si="572"/>
        <v>0</v>
      </c>
      <c r="GM234" s="533">
        <f t="shared" si="573"/>
        <v>0</v>
      </c>
      <c r="GN234" s="533">
        <f t="shared" si="574"/>
        <v>0</v>
      </c>
      <c r="GO234" s="533">
        <f t="shared" si="575"/>
        <v>0</v>
      </c>
      <c r="GP234" s="533">
        <f t="shared" si="576"/>
        <v>0</v>
      </c>
      <c r="GQ234" s="533">
        <f t="shared" si="577"/>
        <v>0</v>
      </c>
      <c r="GR234" s="533">
        <f t="shared" si="578"/>
        <v>0</v>
      </c>
      <c r="GS234" s="533">
        <f t="shared" si="579"/>
        <v>0</v>
      </c>
      <c r="GT234" s="533">
        <f t="shared" si="580"/>
        <v>0</v>
      </c>
      <c r="GU234" s="533">
        <f t="shared" si="581"/>
        <v>0</v>
      </c>
      <c r="GV234" s="533">
        <f t="shared" si="582"/>
        <v>0</v>
      </c>
      <c r="GW234" s="533">
        <f t="shared" si="583"/>
        <v>0</v>
      </c>
      <c r="GX234" s="533">
        <f t="shared" si="584"/>
        <v>0</v>
      </c>
      <c r="GZ234" s="511">
        <f>IF(EXACT(A234,LCI!A74),LCI!N74,-1*10^6)</f>
        <v>0</v>
      </c>
      <c r="HA234" s="511"/>
      <c r="HB234" s="511"/>
      <c r="HC234" s="511"/>
      <c r="HD234" s="511"/>
      <c r="HE234" s="511"/>
      <c r="HF234" s="511"/>
      <c r="HG234" s="511"/>
      <c r="HH234" s="511"/>
      <c r="HI234" s="511"/>
      <c r="HJ234" s="511"/>
      <c r="HK234" s="511"/>
      <c r="HL234" s="511"/>
      <c r="HM234" s="511"/>
      <c r="HN234" s="511"/>
      <c r="HO234" s="511"/>
      <c r="HP234" s="511"/>
      <c r="HQ234" s="511"/>
      <c r="HR234" s="511"/>
      <c r="HS234" s="511"/>
      <c r="HT234" s="511"/>
      <c r="HU234" s="511"/>
      <c r="HW234" s="534">
        <f>IF(EXACT(A234,LCI!A74),LCI!O74,-1*10^6)</f>
        <v>0</v>
      </c>
      <c r="HX234" s="534">
        <f t="shared" si="585"/>
        <v>0</v>
      </c>
      <c r="HY234" s="534">
        <f t="shared" si="586"/>
        <v>0</v>
      </c>
      <c r="HZ234" s="534">
        <f t="shared" si="587"/>
        <v>0</v>
      </c>
      <c r="IA234" s="534">
        <f t="shared" si="588"/>
        <v>0</v>
      </c>
      <c r="IB234" s="534">
        <f t="shared" si="589"/>
        <v>0</v>
      </c>
      <c r="IC234" s="534">
        <f t="shared" si="590"/>
        <v>0</v>
      </c>
      <c r="ID234" s="534">
        <f t="shared" si="591"/>
        <v>0</v>
      </c>
      <c r="IE234" s="534">
        <f t="shared" si="592"/>
        <v>0</v>
      </c>
      <c r="IF234" s="534">
        <f t="shared" si="593"/>
        <v>0</v>
      </c>
      <c r="IG234" s="534">
        <f t="shared" si="594"/>
        <v>0</v>
      </c>
      <c r="IH234" s="534">
        <f t="shared" si="595"/>
        <v>0</v>
      </c>
      <c r="II234" s="534">
        <f t="shared" si="596"/>
        <v>0</v>
      </c>
      <c r="IJ234" s="534">
        <f t="shared" si="597"/>
        <v>0</v>
      </c>
      <c r="IK234" s="534">
        <f t="shared" si="598"/>
        <v>0</v>
      </c>
      <c r="IL234" s="534">
        <f t="shared" si="599"/>
        <v>0</v>
      </c>
      <c r="IM234" s="534">
        <f t="shared" si="600"/>
        <v>0</v>
      </c>
      <c r="IN234" s="534">
        <f t="shared" si="601"/>
        <v>0</v>
      </c>
      <c r="IO234" s="534">
        <f t="shared" si="602"/>
        <v>0</v>
      </c>
      <c r="IP234" s="534">
        <f t="shared" si="603"/>
        <v>0</v>
      </c>
      <c r="IQ234" s="534">
        <f t="shared" si="604"/>
        <v>0</v>
      </c>
      <c r="IR234" s="534">
        <f t="shared" si="605"/>
        <v>0</v>
      </c>
      <c r="IT234" s="531">
        <f>IF(EXACT(A234,LCI!A74),LCI!P74,-1*10^6)</f>
        <v>0</v>
      </c>
      <c r="IU234" s="531">
        <f t="shared" si="606"/>
        <v>0</v>
      </c>
      <c r="IV234" s="531">
        <f t="shared" si="607"/>
        <v>0</v>
      </c>
      <c r="IW234" s="531">
        <f t="shared" si="608"/>
        <v>0</v>
      </c>
      <c r="IX234" s="531">
        <f t="shared" si="609"/>
        <v>0</v>
      </c>
      <c r="IY234" s="531">
        <f t="shared" si="610"/>
        <v>0</v>
      </c>
      <c r="IZ234" s="531">
        <f t="shared" si="611"/>
        <v>0</v>
      </c>
      <c r="JA234" s="531">
        <f t="shared" si="612"/>
        <v>0</v>
      </c>
      <c r="JB234" s="531">
        <f t="shared" si="613"/>
        <v>0</v>
      </c>
      <c r="JC234" s="531">
        <f t="shared" si="614"/>
        <v>0</v>
      </c>
      <c r="JD234" s="531">
        <f t="shared" si="615"/>
        <v>0</v>
      </c>
      <c r="JE234" s="531">
        <f t="shared" si="616"/>
        <v>0</v>
      </c>
      <c r="JF234" s="531">
        <f t="shared" si="617"/>
        <v>0</v>
      </c>
      <c r="JG234" s="531">
        <f t="shared" si="618"/>
        <v>0</v>
      </c>
      <c r="JH234" s="531">
        <f t="shared" si="619"/>
        <v>0</v>
      </c>
      <c r="JI234" s="531">
        <f t="shared" si="620"/>
        <v>0</v>
      </c>
      <c r="JJ234" s="531">
        <f t="shared" si="621"/>
        <v>0</v>
      </c>
      <c r="JK234" s="531">
        <f t="shared" si="622"/>
        <v>0</v>
      </c>
      <c r="JL234" s="531">
        <f t="shared" si="623"/>
        <v>0</v>
      </c>
      <c r="JM234" s="531">
        <f t="shared" si="624"/>
        <v>0</v>
      </c>
      <c r="JN234" s="531">
        <f t="shared" si="625"/>
        <v>0</v>
      </c>
      <c r="JO234" s="531">
        <f t="shared" si="626"/>
        <v>0</v>
      </c>
      <c r="JQ234" s="532">
        <f>IF(EXACT(A234,LCI!A74),LCI!Q74,-1*10^6)</f>
        <v>0</v>
      </c>
      <c r="JR234" s="532">
        <f t="shared" si="627"/>
        <v>0</v>
      </c>
      <c r="JS234" s="532">
        <f t="shared" si="628"/>
        <v>0</v>
      </c>
      <c r="JT234" s="532">
        <f t="shared" si="629"/>
        <v>0</v>
      </c>
      <c r="JU234" s="532">
        <f t="shared" si="630"/>
        <v>0</v>
      </c>
      <c r="JV234" s="532">
        <f t="shared" si="631"/>
        <v>0</v>
      </c>
      <c r="JW234" s="532">
        <f t="shared" si="632"/>
        <v>0</v>
      </c>
      <c r="JX234" s="532">
        <f t="shared" si="633"/>
        <v>0</v>
      </c>
      <c r="JY234" s="532">
        <f t="shared" si="634"/>
        <v>0</v>
      </c>
      <c r="JZ234" s="532">
        <f t="shared" si="635"/>
        <v>0</v>
      </c>
      <c r="KA234" s="532">
        <f t="shared" si="636"/>
        <v>0</v>
      </c>
      <c r="KB234" s="532">
        <f t="shared" si="637"/>
        <v>0</v>
      </c>
      <c r="KC234" s="532">
        <f t="shared" si="638"/>
        <v>0</v>
      </c>
      <c r="KD234" s="532">
        <f t="shared" si="639"/>
        <v>0</v>
      </c>
      <c r="KE234" s="532">
        <f t="shared" si="640"/>
        <v>0</v>
      </c>
      <c r="KF234" s="532">
        <f t="shared" si="641"/>
        <v>0</v>
      </c>
      <c r="KG234" s="532">
        <f t="shared" si="642"/>
        <v>0</v>
      </c>
      <c r="KH234" s="532">
        <f t="shared" si="643"/>
        <v>0</v>
      </c>
      <c r="KI234" s="532">
        <f t="shared" si="644"/>
        <v>0</v>
      </c>
      <c r="KJ234" s="532">
        <f t="shared" si="645"/>
        <v>0</v>
      </c>
      <c r="KK234" s="532">
        <f t="shared" si="646"/>
        <v>0</v>
      </c>
      <c r="KL234" s="532">
        <f t="shared" si="647"/>
        <v>0</v>
      </c>
      <c r="KN234" s="533">
        <f>IF(EXACT(A234,LCI!A74),LCI!R74,-1*10^6)</f>
        <v>0</v>
      </c>
      <c r="KO234" s="533">
        <f t="shared" si="648"/>
        <v>0</v>
      </c>
      <c r="KP234" s="533">
        <f t="shared" si="649"/>
        <v>0</v>
      </c>
      <c r="KQ234" s="533">
        <f t="shared" si="650"/>
        <v>0</v>
      </c>
      <c r="KR234" s="533">
        <f t="shared" si="651"/>
        <v>0</v>
      </c>
      <c r="KS234" s="533">
        <f t="shared" si="652"/>
        <v>0</v>
      </c>
      <c r="KT234" s="533">
        <f t="shared" si="653"/>
        <v>0</v>
      </c>
      <c r="KU234" s="533">
        <f t="shared" si="654"/>
        <v>0</v>
      </c>
      <c r="KV234" s="533">
        <f t="shared" si="655"/>
        <v>0</v>
      </c>
      <c r="KW234" s="533">
        <f t="shared" si="656"/>
        <v>0</v>
      </c>
      <c r="KX234" s="533">
        <f t="shared" si="657"/>
        <v>0</v>
      </c>
      <c r="KY234" s="533">
        <f t="shared" si="658"/>
        <v>0</v>
      </c>
      <c r="KZ234" s="533">
        <f t="shared" si="659"/>
        <v>0</v>
      </c>
      <c r="LA234" s="533">
        <f t="shared" si="660"/>
        <v>0</v>
      </c>
      <c r="LB234" s="533">
        <f t="shared" si="661"/>
        <v>0</v>
      </c>
      <c r="LC234" s="533">
        <f t="shared" si="662"/>
        <v>0</v>
      </c>
      <c r="LD234" s="533">
        <f t="shared" si="663"/>
        <v>0</v>
      </c>
      <c r="LE234" s="533">
        <f t="shared" si="664"/>
        <v>0</v>
      </c>
      <c r="LF234" s="533">
        <f t="shared" si="665"/>
        <v>0</v>
      </c>
      <c r="LG234" s="533">
        <f t="shared" si="666"/>
        <v>0</v>
      </c>
      <c r="LH234" s="533">
        <f t="shared" si="667"/>
        <v>0</v>
      </c>
      <c r="LI234" s="533">
        <f t="shared" si="668"/>
        <v>0</v>
      </c>
    </row>
    <row r="235" spans="1:321" x14ac:dyDescent="0.25">
      <c r="A235" s="351" t="str">
        <f>LCI!A75</f>
        <v>Corn Stover (kg/yr)</v>
      </c>
      <c r="B235" s="43"/>
      <c r="C235" s="43"/>
      <c r="D235" s="43"/>
      <c r="E235" s="43"/>
      <c r="F235" s="43"/>
      <c r="G235" s="43"/>
      <c r="H235" s="43"/>
      <c r="I235" s="43"/>
      <c r="J235" s="43"/>
      <c r="K235" s="43"/>
      <c r="L235" s="43"/>
      <c r="M235" s="43"/>
      <c r="N235" s="43"/>
      <c r="O235" s="258"/>
      <c r="P235" s="252"/>
      <c r="Q235" s="252"/>
      <c r="R235" s="252"/>
      <c r="S235" s="252"/>
      <c r="T235" s="269"/>
      <c r="U235" s="252"/>
      <c r="V235" s="252"/>
      <c r="X235" s="45"/>
      <c r="Y235" s="47"/>
      <c r="Z235" s="47"/>
      <c r="AA235" s="47"/>
      <c r="AB235" s="47"/>
      <c r="AC235" s="47"/>
      <c r="AD235" s="47"/>
      <c r="AE235" s="47"/>
      <c r="AF235" s="47"/>
      <c r="AG235" s="47"/>
      <c r="AH235" s="47"/>
      <c r="AI235" s="47"/>
      <c r="AJ235" s="47"/>
      <c r="AK235" s="47"/>
      <c r="AL235" s="262"/>
      <c r="AM235" s="260"/>
      <c r="AN235" s="260"/>
      <c r="AO235" s="260"/>
      <c r="AP235" s="260"/>
      <c r="AQ235" s="260"/>
      <c r="AR235" s="260"/>
      <c r="AS235" s="260"/>
      <c r="AU235" s="41"/>
      <c r="AV235" s="71"/>
      <c r="AW235" s="71"/>
      <c r="AX235" s="71"/>
      <c r="AY235" s="71"/>
      <c r="AZ235" s="71"/>
      <c r="BA235" s="71"/>
      <c r="BB235" s="71"/>
      <c r="BC235" s="71"/>
      <c r="BD235" s="520"/>
      <c r="BE235" s="521"/>
      <c r="BF235" s="71"/>
      <c r="BG235" s="521"/>
      <c r="BH235" s="521"/>
      <c r="BI235" s="71"/>
      <c r="BJ235" s="71"/>
      <c r="BK235" s="71"/>
      <c r="BL235" s="71"/>
      <c r="BM235" s="71"/>
      <c r="BN235" s="71"/>
      <c r="BO235" s="71"/>
      <c r="BP235" s="71"/>
      <c r="BR235" s="507">
        <f>IF(EXACT(A235,LCI!A75),LCI!I75,-1*10^6)</f>
        <v>0</v>
      </c>
      <c r="BS235" s="507">
        <f t="shared" si="474"/>
        <v>0</v>
      </c>
      <c r="BT235" s="507">
        <f t="shared" si="475"/>
        <v>0</v>
      </c>
      <c r="BU235" s="507">
        <f t="shared" si="453"/>
        <v>0</v>
      </c>
      <c r="BV235" s="507">
        <f t="shared" si="453"/>
        <v>0</v>
      </c>
      <c r="BW235" s="507">
        <f t="shared" si="454"/>
        <v>0</v>
      </c>
      <c r="BX235" s="507">
        <f t="shared" si="455"/>
        <v>0</v>
      </c>
      <c r="BY235" s="507">
        <f t="shared" si="456"/>
        <v>0</v>
      </c>
      <c r="BZ235" s="507">
        <f t="shared" si="457"/>
        <v>0</v>
      </c>
      <c r="CA235" s="507">
        <f t="shared" si="458"/>
        <v>0</v>
      </c>
      <c r="CB235" s="507">
        <f t="shared" si="459"/>
        <v>0</v>
      </c>
      <c r="CC235" s="507">
        <f t="shared" si="460"/>
        <v>0</v>
      </c>
      <c r="CD235" s="507">
        <f t="shared" si="461"/>
        <v>0</v>
      </c>
      <c r="CE235" s="507">
        <f t="shared" si="462"/>
        <v>0</v>
      </c>
      <c r="CF235" s="507">
        <f t="shared" si="463"/>
        <v>0</v>
      </c>
      <c r="CG235" s="507">
        <f t="shared" si="464"/>
        <v>0</v>
      </c>
      <c r="CH235" s="507">
        <f t="shared" si="464"/>
        <v>0</v>
      </c>
      <c r="CI235" s="507">
        <f t="shared" si="465"/>
        <v>0</v>
      </c>
      <c r="CJ235" s="507">
        <f t="shared" si="466"/>
        <v>0</v>
      </c>
      <c r="CK235" s="507">
        <f t="shared" si="467"/>
        <v>0</v>
      </c>
      <c r="CL235" s="507">
        <f t="shared" si="476"/>
        <v>0</v>
      </c>
      <c r="CM235" s="507">
        <f t="shared" si="468"/>
        <v>0</v>
      </c>
      <c r="CO235" s="511">
        <f>IF(EXACT(A235,LCI!A75),LCI!F75,-1*10^6)</f>
        <v>0</v>
      </c>
      <c r="CP235" s="511">
        <f t="shared" si="477"/>
        <v>0</v>
      </c>
      <c r="CQ235" s="511">
        <f t="shared" si="478"/>
        <v>0</v>
      </c>
      <c r="CR235" s="511">
        <f t="shared" si="479"/>
        <v>0</v>
      </c>
      <c r="CS235" s="511">
        <f t="shared" si="480"/>
        <v>0</v>
      </c>
      <c r="CT235" s="511">
        <f t="shared" si="481"/>
        <v>0</v>
      </c>
      <c r="CU235" s="511">
        <f t="shared" si="482"/>
        <v>0</v>
      </c>
      <c r="CV235" s="511">
        <f t="shared" si="483"/>
        <v>0</v>
      </c>
      <c r="CW235" s="511">
        <f t="shared" si="484"/>
        <v>0</v>
      </c>
      <c r="CX235" s="511">
        <f t="shared" si="485"/>
        <v>0</v>
      </c>
      <c r="CY235" s="511">
        <f t="shared" si="486"/>
        <v>0</v>
      </c>
      <c r="CZ235" s="511">
        <f t="shared" si="487"/>
        <v>0</v>
      </c>
      <c r="DA235" s="511">
        <f t="shared" si="488"/>
        <v>0</v>
      </c>
      <c r="DB235" s="511">
        <f t="shared" si="489"/>
        <v>0</v>
      </c>
      <c r="DC235" s="511">
        <f t="shared" si="490"/>
        <v>0</v>
      </c>
      <c r="DD235" s="511">
        <f t="shared" si="491"/>
        <v>0</v>
      </c>
      <c r="DE235" s="511">
        <f t="shared" si="492"/>
        <v>0</v>
      </c>
      <c r="DF235" s="511">
        <f t="shared" si="493"/>
        <v>0</v>
      </c>
      <c r="DG235" s="511">
        <f t="shared" si="494"/>
        <v>0</v>
      </c>
      <c r="DH235" s="511">
        <f t="shared" si="495"/>
        <v>0</v>
      </c>
      <c r="DI235" s="511">
        <f t="shared" si="496"/>
        <v>0</v>
      </c>
      <c r="DJ235" s="511">
        <f t="shared" si="497"/>
        <v>0</v>
      </c>
      <c r="DL235" s="530">
        <f>IF(EXACT(A235,LCI!A75),LCI!J75,-1*10^6)</f>
        <v>0</v>
      </c>
      <c r="DM235" s="530">
        <f t="shared" si="501"/>
        <v>0</v>
      </c>
      <c r="DN235" s="530">
        <f t="shared" si="502"/>
        <v>0</v>
      </c>
      <c r="DO235" s="530">
        <f t="shared" si="503"/>
        <v>0</v>
      </c>
      <c r="DP235" s="530">
        <f t="shared" si="504"/>
        <v>0</v>
      </c>
      <c r="DQ235" s="530">
        <f t="shared" si="505"/>
        <v>0</v>
      </c>
      <c r="DR235" s="530">
        <f t="shared" si="506"/>
        <v>0</v>
      </c>
      <c r="DS235" s="530">
        <f t="shared" si="507"/>
        <v>0</v>
      </c>
      <c r="DT235" s="530">
        <f t="shared" si="508"/>
        <v>0</v>
      </c>
      <c r="DU235" s="530">
        <f t="shared" si="509"/>
        <v>0</v>
      </c>
      <c r="DV235" s="530">
        <f t="shared" si="510"/>
        <v>0</v>
      </c>
      <c r="DW235" s="530">
        <f t="shared" si="511"/>
        <v>0</v>
      </c>
      <c r="DX235" s="530">
        <f t="shared" si="512"/>
        <v>0</v>
      </c>
      <c r="DY235" s="530">
        <f t="shared" si="513"/>
        <v>0</v>
      </c>
      <c r="DZ235" s="530">
        <f t="shared" si="514"/>
        <v>0</v>
      </c>
      <c r="EA235" s="530">
        <f t="shared" si="515"/>
        <v>0</v>
      </c>
      <c r="EB235" s="530">
        <f t="shared" si="516"/>
        <v>0</v>
      </c>
      <c r="EC235" s="530">
        <f t="shared" si="517"/>
        <v>0</v>
      </c>
      <c r="ED235" s="530">
        <f t="shared" si="518"/>
        <v>0</v>
      </c>
      <c r="EE235" s="530">
        <f t="shared" si="519"/>
        <v>0</v>
      </c>
      <c r="EF235" s="530">
        <f t="shared" si="520"/>
        <v>0</v>
      </c>
      <c r="EG235" s="530">
        <f t="shared" si="521"/>
        <v>0</v>
      </c>
      <c r="EI235" s="535">
        <f>IF(EXACT(A235,LCI!A75),LCI!K75,-1*10^6)</f>
        <v>0</v>
      </c>
      <c r="EJ235" s="531">
        <f t="shared" si="522"/>
        <v>0</v>
      </c>
      <c r="EK235" s="536">
        <f t="shared" si="523"/>
        <v>0</v>
      </c>
      <c r="EL235" s="531">
        <f t="shared" si="524"/>
        <v>0</v>
      </c>
      <c r="EM235" s="531">
        <f t="shared" si="525"/>
        <v>0</v>
      </c>
      <c r="EN235" s="531">
        <f t="shared" si="526"/>
        <v>0</v>
      </c>
      <c r="EO235" s="531">
        <f t="shared" si="527"/>
        <v>0</v>
      </c>
      <c r="EP235" s="531">
        <f t="shared" si="528"/>
        <v>0</v>
      </c>
      <c r="EQ235" s="531">
        <f t="shared" si="529"/>
        <v>0</v>
      </c>
      <c r="ER235" s="531">
        <f t="shared" si="530"/>
        <v>0</v>
      </c>
      <c r="ES235" s="531">
        <f t="shared" si="531"/>
        <v>0</v>
      </c>
      <c r="ET235" s="531">
        <f t="shared" si="532"/>
        <v>0</v>
      </c>
      <c r="EU235" s="531">
        <f t="shared" si="533"/>
        <v>0</v>
      </c>
      <c r="EV235" s="531">
        <f t="shared" si="534"/>
        <v>0</v>
      </c>
      <c r="EW235" s="531">
        <f t="shared" si="535"/>
        <v>0</v>
      </c>
      <c r="EX235" s="531">
        <f t="shared" si="536"/>
        <v>0</v>
      </c>
      <c r="EY235" s="531">
        <f t="shared" si="537"/>
        <v>0</v>
      </c>
      <c r="EZ235" s="531">
        <f t="shared" si="538"/>
        <v>0</v>
      </c>
      <c r="FA235" s="531">
        <f t="shared" si="539"/>
        <v>0</v>
      </c>
      <c r="FB235" s="531">
        <f t="shared" si="540"/>
        <v>0</v>
      </c>
      <c r="FC235" s="531">
        <f t="shared" si="541"/>
        <v>0</v>
      </c>
      <c r="FD235" s="531">
        <f t="shared" si="542"/>
        <v>0</v>
      </c>
      <c r="FF235" s="532">
        <f>IF(EXACT(A235,LCI!A75),LCI!L75,-1*10^6)</f>
        <v>0</v>
      </c>
      <c r="FG235" s="532">
        <f t="shared" si="543"/>
        <v>0</v>
      </c>
      <c r="FH235" s="532">
        <f t="shared" si="544"/>
        <v>0</v>
      </c>
      <c r="FI235" s="532">
        <f t="shared" si="545"/>
        <v>0</v>
      </c>
      <c r="FJ235" s="532">
        <f t="shared" si="546"/>
        <v>0</v>
      </c>
      <c r="FK235" s="532">
        <f t="shared" si="547"/>
        <v>0</v>
      </c>
      <c r="FL235" s="532">
        <f t="shared" si="548"/>
        <v>0</v>
      </c>
      <c r="FM235" s="532">
        <f t="shared" si="549"/>
        <v>0</v>
      </c>
      <c r="FN235" s="532">
        <f t="shared" si="550"/>
        <v>0</v>
      </c>
      <c r="FO235" s="532">
        <f t="shared" si="551"/>
        <v>0</v>
      </c>
      <c r="FP235" s="532">
        <f t="shared" si="552"/>
        <v>0</v>
      </c>
      <c r="FQ235" s="532">
        <f t="shared" si="553"/>
        <v>0</v>
      </c>
      <c r="FR235" s="532">
        <f t="shared" si="554"/>
        <v>0</v>
      </c>
      <c r="FS235" s="532">
        <f t="shared" si="555"/>
        <v>0</v>
      </c>
      <c r="FT235" s="532">
        <f t="shared" si="556"/>
        <v>0</v>
      </c>
      <c r="FU235" s="532">
        <f t="shared" si="557"/>
        <v>0</v>
      </c>
      <c r="FV235" s="532">
        <f t="shared" si="558"/>
        <v>0</v>
      </c>
      <c r="FW235" s="532">
        <f t="shared" si="559"/>
        <v>0</v>
      </c>
      <c r="FX235" s="532">
        <f t="shared" si="560"/>
        <v>0</v>
      </c>
      <c r="FY235" s="532">
        <f t="shared" si="561"/>
        <v>0</v>
      </c>
      <c r="FZ235" s="532">
        <f t="shared" si="562"/>
        <v>0</v>
      </c>
      <c r="GA235" s="532">
        <f t="shared" si="563"/>
        <v>0</v>
      </c>
      <c r="GC235" s="533">
        <f>IF(EXACT(A235,LCI!A75),LCI!M75,-1*10^6)</f>
        <v>0</v>
      </c>
      <c r="GD235" s="533">
        <f t="shared" si="564"/>
        <v>0</v>
      </c>
      <c r="GE235" s="533">
        <f t="shared" si="565"/>
        <v>0</v>
      </c>
      <c r="GF235" s="533">
        <f t="shared" si="566"/>
        <v>0</v>
      </c>
      <c r="GG235" s="533">
        <f t="shared" si="567"/>
        <v>0</v>
      </c>
      <c r="GH235" s="533">
        <f t="shared" si="568"/>
        <v>0</v>
      </c>
      <c r="GI235" s="533">
        <f t="shared" si="569"/>
        <v>0</v>
      </c>
      <c r="GJ235" s="533">
        <f t="shared" si="570"/>
        <v>0</v>
      </c>
      <c r="GK235" s="533">
        <f t="shared" si="571"/>
        <v>0</v>
      </c>
      <c r="GL235" s="533">
        <f t="shared" si="572"/>
        <v>0</v>
      </c>
      <c r="GM235" s="533">
        <f t="shared" si="573"/>
        <v>0</v>
      </c>
      <c r="GN235" s="533">
        <f t="shared" si="574"/>
        <v>0</v>
      </c>
      <c r="GO235" s="533">
        <f t="shared" si="575"/>
        <v>0</v>
      </c>
      <c r="GP235" s="533">
        <f t="shared" si="576"/>
        <v>0</v>
      </c>
      <c r="GQ235" s="533">
        <f t="shared" si="577"/>
        <v>0</v>
      </c>
      <c r="GR235" s="533">
        <f t="shared" si="578"/>
        <v>0</v>
      </c>
      <c r="GS235" s="533">
        <f t="shared" si="579"/>
        <v>0</v>
      </c>
      <c r="GT235" s="533">
        <f t="shared" si="580"/>
        <v>0</v>
      </c>
      <c r="GU235" s="533">
        <f t="shared" si="581"/>
        <v>0</v>
      </c>
      <c r="GV235" s="533">
        <f t="shared" si="582"/>
        <v>0</v>
      </c>
      <c r="GW235" s="533">
        <f t="shared" si="583"/>
        <v>0</v>
      </c>
      <c r="GX235" s="533">
        <f t="shared" si="584"/>
        <v>0</v>
      </c>
      <c r="GZ235" s="511">
        <f>IF(EXACT(A235,LCI!A75),LCI!N75,-1*10^6)</f>
        <v>0</v>
      </c>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W235" s="534">
        <f>IF(EXACT(A235,LCI!A75),LCI!O75,-1*10^6)</f>
        <v>0</v>
      </c>
      <c r="HX235" s="534">
        <f t="shared" si="585"/>
        <v>0</v>
      </c>
      <c r="HY235" s="534">
        <f t="shared" si="586"/>
        <v>0</v>
      </c>
      <c r="HZ235" s="534">
        <f t="shared" si="587"/>
        <v>0</v>
      </c>
      <c r="IA235" s="534">
        <f t="shared" si="588"/>
        <v>0</v>
      </c>
      <c r="IB235" s="534">
        <f t="shared" si="589"/>
        <v>0</v>
      </c>
      <c r="IC235" s="534">
        <f t="shared" si="590"/>
        <v>0</v>
      </c>
      <c r="ID235" s="534">
        <f t="shared" si="591"/>
        <v>0</v>
      </c>
      <c r="IE235" s="534">
        <f t="shared" si="592"/>
        <v>0</v>
      </c>
      <c r="IF235" s="534">
        <f t="shared" si="593"/>
        <v>0</v>
      </c>
      <c r="IG235" s="534">
        <f t="shared" si="594"/>
        <v>0</v>
      </c>
      <c r="IH235" s="534">
        <f t="shared" si="595"/>
        <v>0</v>
      </c>
      <c r="II235" s="534">
        <f t="shared" si="596"/>
        <v>0</v>
      </c>
      <c r="IJ235" s="534">
        <f t="shared" si="597"/>
        <v>0</v>
      </c>
      <c r="IK235" s="534">
        <f t="shared" si="598"/>
        <v>0</v>
      </c>
      <c r="IL235" s="534">
        <f t="shared" si="599"/>
        <v>0</v>
      </c>
      <c r="IM235" s="534">
        <f t="shared" si="600"/>
        <v>0</v>
      </c>
      <c r="IN235" s="534">
        <f t="shared" si="601"/>
        <v>0</v>
      </c>
      <c r="IO235" s="534">
        <f t="shared" si="602"/>
        <v>0</v>
      </c>
      <c r="IP235" s="534">
        <f t="shared" si="603"/>
        <v>0</v>
      </c>
      <c r="IQ235" s="534">
        <f t="shared" si="604"/>
        <v>0</v>
      </c>
      <c r="IR235" s="534">
        <f t="shared" si="605"/>
        <v>0</v>
      </c>
      <c r="IT235" s="531">
        <f>IF(EXACT(A235,LCI!A75),LCI!P75,-1*10^6)</f>
        <v>0</v>
      </c>
      <c r="IU235" s="531">
        <f t="shared" si="606"/>
        <v>0</v>
      </c>
      <c r="IV235" s="531">
        <f t="shared" si="607"/>
        <v>0</v>
      </c>
      <c r="IW235" s="531">
        <f t="shared" si="608"/>
        <v>0</v>
      </c>
      <c r="IX235" s="531">
        <f t="shared" si="609"/>
        <v>0</v>
      </c>
      <c r="IY235" s="531">
        <f t="shared" si="610"/>
        <v>0</v>
      </c>
      <c r="IZ235" s="531">
        <f t="shared" si="611"/>
        <v>0</v>
      </c>
      <c r="JA235" s="531">
        <f t="shared" si="612"/>
        <v>0</v>
      </c>
      <c r="JB235" s="531">
        <f t="shared" si="613"/>
        <v>0</v>
      </c>
      <c r="JC235" s="531">
        <f t="shared" si="614"/>
        <v>0</v>
      </c>
      <c r="JD235" s="531">
        <f t="shared" si="615"/>
        <v>0</v>
      </c>
      <c r="JE235" s="531">
        <f t="shared" si="616"/>
        <v>0</v>
      </c>
      <c r="JF235" s="531">
        <f t="shared" si="617"/>
        <v>0</v>
      </c>
      <c r="JG235" s="531">
        <f t="shared" si="618"/>
        <v>0</v>
      </c>
      <c r="JH235" s="531">
        <f t="shared" si="619"/>
        <v>0</v>
      </c>
      <c r="JI235" s="531">
        <f t="shared" si="620"/>
        <v>0</v>
      </c>
      <c r="JJ235" s="531">
        <f t="shared" si="621"/>
        <v>0</v>
      </c>
      <c r="JK235" s="531">
        <f t="shared" si="622"/>
        <v>0</v>
      </c>
      <c r="JL235" s="531">
        <f t="shared" si="623"/>
        <v>0</v>
      </c>
      <c r="JM235" s="531">
        <f t="shared" si="624"/>
        <v>0</v>
      </c>
      <c r="JN235" s="531">
        <f t="shared" si="625"/>
        <v>0</v>
      </c>
      <c r="JO235" s="531">
        <f t="shared" si="626"/>
        <v>0</v>
      </c>
      <c r="JQ235" s="532">
        <f>IF(EXACT(A235,LCI!A75),LCI!Q75,-1*10^6)</f>
        <v>0</v>
      </c>
      <c r="JR235" s="532">
        <f t="shared" si="627"/>
        <v>0</v>
      </c>
      <c r="JS235" s="532">
        <f t="shared" si="628"/>
        <v>0</v>
      </c>
      <c r="JT235" s="532">
        <f t="shared" si="629"/>
        <v>0</v>
      </c>
      <c r="JU235" s="532">
        <f t="shared" si="630"/>
        <v>0</v>
      </c>
      <c r="JV235" s="532">
        <f t="shared" si="631"/>
        <v>0</v>
      </c>
      <c r="JW235" s="532">
        <f t="shared" si="632"/>
        <v>0</v>
      </c>
      <c r="JX235" s="532">
        <f t="shared" si="633"/>
        <v>0</v>
      </c>
      <c r="JY235" s="532">
        <f t="shared" si="634"/>
        <v>0</v>
      </c>
      <c r="JZ235" s="532">
        <f t="shared" si="635"/>
        <v>0</v>
      </c>
      <c r="KA235" s="532">
        <f t="shared" si="636"/>
        <v>0</v>
      </c>
      <c r="KB235" s="532">
        <f t="shared" si="637"/>
        <v>0</v>
      </c>
      <c r="KC235" s="532">
        <f t="shared" si="638"/>
        <v>0</v>
      </c>
      <c r="KD235" s="532">
        <f t="shared" si="639"/>
        <v>0</v>
      </c>
      <c r="KE235" s="532">
        <f t="shared" si="640"/>
        <v>0</v>
      </c>
      <c r="KF235" s="532">
        <f t="shared" si="641"/>
        <v>0</v>
      </c>
      <c r="KG235" s="532">
        <f t="shared" si="642"/>
        <v>0</v>
      </c>
      <c r="KH235" s="532">
        <f t="shared" si="643"/>
        <v>0</v>
      </c>
      <c r="KI235" s="532">
        <f t="shared" si="644"/>
        <v>0</v>
      </c>
      <c r="KJ235" s="532">
        <f t="shared" si="645"/>
        <v>0</v>
      </c>
      <c r="KK235" s="532">
        <f t="shared" si="646"/>
        <v>0</v>
      </c>
      <c r="KL235" s="532">
        <f t="shared" si="647"/>
        <v>0</v>
      </c>
      <c r="KN235" s="533">
        <f>IF(EXACT(A235,LCI!A75),LCI!R75,-1*10^6)</f>
        <v>0</v>
      </c>
      <c r="KO235" s="533">
        <f t="shared" si="648"/>
        <v>0</v>
      </c>
      <c r="KP235" s="533">
        <f t="shared" si="649"/>
        <v>0</v>
      </c>
      <c r="KQ235" s="533">
        <f t="shared" si="650"/>
        <v>0</v>
      </c>
      <c r="KR235" s="533">
        <f t="shared" si="651"/>
        <v>0</v>
      </c>
      <c r="KS235" s="533">
        <f t="shared" si="652"/>
        <v>0</v>
      </c>
      <c r="KT235" s="533">
        <f t="shared" si="653"/>
        <v>0</v>
      </c>
      <c r="KU235" s="533">
        <f t="shared" si="654"/>
        <v>0</v>
      </c>
      <c r="KV235" s="533">
        <f t="shared" si="655"/>
        <v>0</v>
      </c>
      <c r="KW235" s="533">
        <f t="shared" si="656"/>
        <v>0</v>
      </c>
      <c r="KX235" s="533">
        <f t="shared" si="657"/>
        <v>0</v>
      </c>
      <c r="KY235" s="533">
        <f t="shared" si="658"/>
        <v>0</v>
      </c>
      <c r="KZ235" s="533">
        <f t="shared" si="659"/>
        <v>0</v>
      </c>
      <c r="LA235" s="533">
        <f t="shared" si="660"/>
        <v>0</v>
      </c>
      <c r="LB235" s="533">
        <f t="shared" si="661"/>
        <v>0</v>
      </c>
      <c r="LC235" s="533">
        <f t="shared" si="662"/>
        <v>0</v>
      </c>
      <c r="LD235" s="533">
        <f t="shared" si="663"/>
        <v>0</v>
      </c>
      <c r="LE235" s="533">
        <f t="shared" si="664"/>
        <v>0</v>
      </c>
      <c r="LF235" s="533">
        <f t="shared" si="665"/>
        <v>0</v>
      </c>
      <c r="LG235" s="533">
        <f t="shared" si="666"/>
        <v>0</v>
      </c>
      <c r="LH235" s="533">
        <f t="shared" si="667"/>
        <v>0</v>
      </c>
      <c r="LI235" s="533">
        <f t="shared" si="668"/>
        <v>0</v>
      </c>
    </row>
    <row r="236" spans="1:321" x14ac:dyDescent="0.25">
      <c r="A236" s="14" t="str">
        <f>LCI!A76</f>
        <v>Corn Stover, Collected (kg/yr)</v>
      </c>
      <c r="B236" s="43">
        <f t="shared" ref="B236:P236" si="687">B109-B51</f>
        <v>0</v>
      </c>
      <c r="C236" s="43">
        <f t="shared" si="687"/>
        <v>0</v>
      </c>
      <c r="D236" s="43">
        <f t="shared" si="687"/>
        <v>493830</v>
      </c>
      <c r="E236" s="43">
        <f t="shared" si="687"/>
        <v>493830</v>
      </c>
      <c r="F236" s="43">
        <f t="shared" si="687"/>
        <v>0</v>
      </c>
      <c r="G236" s="43">
        <f t="shared" si="687"/>
        <v>0</v>
      </c>
      <c r="H236" s="43">
        <f t="shared" si="687"/>
        <v>0</v>
      </c>
      <c r="I236" s="43">
        <f t="shared" si="687"/>
        <v>0</v>
      </c>
      <c r="J236" s="43">
        <f t="shared" si="687"/>
        <v>0</v>
      </c>
      <c r="K236" s="43">
        <f t="shared" si="687"/>
        <v>0</v>
      </c>
      <c r="L236" s="43">
        <f t="shared" si="687"/>
        <v>0</v>
      </c>
      <c r="M236" s="43">
        <f t="shared" si="687"/>
        <v>0</v>
      </c>
      <c r="N236" s="43">
        <f t="shared" si="687"/>
        <v>0</v>
      </c>
      <c r="O236" s="258">
        <f t="shared" si="687"/>
        <v>0</v>
      </c>
      <c r="P236" s="252">
        <f t="shared" si="687"/>
        <v>0</v>
      </c>
      <c r="Q236" s="252"/>
      <c r="R236" s="252"/>
      <c r="S236" s="252"/>
      <c r="T236" s="269"/>
      <c r="U236" s="252"/>
      <c r="V236" s="252"/>
      <c r="X236" s="45">
        <f>IF(EXACT(A236,LCI!A76),LCI!G76,-1*10^6)</f>
        <v>8.3000000000000004E-2</v>
      </c>
      <c r="Y236" s="47">
        <f t="shared" si="411"/>
        <v>0</v>
      </c>
      <c r="Z236" s="47">
        <f t="shared" si="412"/>
        <v>0</v>
      </c>
      <c r="AA236" s="47">
        <f t="shared" si="413"/>
        <v>40987.89</v>
      </c>
      <c r="AB236" s="47">
        <f t="shared" si="414"/>
        <v>40987.89</v>
      </c>
      <c r="AC236" s="47">
        <f t="shared" si="415"/>
        <v>0</v>
      </c>
      <c r="AD236" s="47">
        <f t="shared" si="416"/>
        <v>0</v>
      </c>
      <c r="AE236" s="47">
        <f t="shared" si="417"/>
        <v>0</v>
      </c>
      <c r="AF236" s="47">
        <f t="shared" si="418"/>
        <v>0</v>
      </c>
      <c r="AG236" s="47">
        <f t="shared" si="419"/>
        <v>0</v>
      </c>
      <c r="AH236" s="47">
        <f t="shared" si="420"/>
        <v>0</v>
      </c>
      <c r="AI236" s="47">
        <f t="shared" si="421"/>
        <v>0</v>
      </c>
      <c r="AJ236" s="47">
        <f t="shared" si="499"/>
        <v>0</v>
      </c>
      <c r="AK236" s="47">
        <f t="shared" si="471"/>
        <v>0</v>
      </c>
      <c r="AL236" s="262">
        <f t="shared" si="472"/>
        <v>0</v>
      </c>
      <c r="AM236" s="260">
        <f t="shared" si="473"/>
        <v>0</v>
      </c>
      <c r="AN236" s="260">
        <f t="shared" si="681"/>
        <v>0</v>
      </c>
      <c r="AO236" s="260">
        <f t="shared" si="682"/>
        <v>0</v>
      </c>
      <c r="AP236" s="260">
        <f t="shared" si="683"/>
        <v>0</v>
      </c>
      <c r="AQ236" s="260">
        <f t="shared" si="684"/>
        <v>0</v>
      </c>
      <c r="AR236" s="260">
        <f t="shared" si="685"/>
        <v>0</v>
      </c>
      <c r="AS236" s="260">
        <f t="shared" si="686"/>
        <v>0</v>
      </c>
      <c r="AU236" s="41">
        <f>IF(EXACT(A236,LCI!A76),LCI!H76,-1*10^6)</f>
        <v>-2000</v>
      </c>
      <c r="AV236" s="71">
        <f t="shared" si="432"/>
        <v>0</v>
      </c>
      <c r="AW236" s="71">
        <f t="shared" si="433"/>
        <v>0</v>
      </c>
      <c r="AX236" s="71">
        <f t="shared" si="434"/>
        <v>-987660000</v>
      </c>
      <c r="AY236" s="71">
        <f t="shared" si="435"/>
        <v>-987660000</v>
      </c>
      <c r="AZ236" s="71">
        <f t="shared" si="436"/>
        <v>0</v>
      </c>
      <c r="BA236" s="71">
        <f t="shared" si="437"/>
        <v>0</v>
      </c>
      <c r="BB236" s="71">
        <f t="shared" si="438"/>
        <v>0</v>
      </c>
      <c r="BC236" s="71">
        <f t="shared" si="439"/>
        <v>0</v>
      </c>
      <c r="BD236" s="520">
        <f t="shared" si="440"/>
        <v>0</v>
      </c>
      <c r="BE236" s="521">
        <f t="shared" si="441"/>
        <v>0</v>
      </c>
      <c r="BF236" s="71">
        <f t="shared" si="442"/>
        <v>0</v>
      </c>
      <c r="BG236" s="521">
        <f t="shared" si="443"/>
        <v>0</v>
      </c>
      <c r="BH236" s="521">
        <f t="shared" si="444"/>
        <v>0</v>
      </c>
      <c r="BI236" s="71">
        <f t="shared" si="445"/>
        <v>0</v>
      </c>
      <c r="BJ236" s="71">
        <f t="shared" si="446"/>
        <v>0</v>
      </c>
      <c r="BK236" s="71">
        <f t="shared" si="447"/>
        <v>0</v>
      </c>
      <c r="BL236" s="71">
        <f t="shared" si="448"/>
        <v>0</v>
      </c>
      <c r="BM236" s="71">
        <f t="shared" si="449"/>
        <v>0</v>
      </c>
      <c r="BN236" s="71">
        <f t="shared" si="450"/>
        <v>0</v>
      </c>
      <c r="BO236" s="71">
        <f t="shared" si="451"/>
        <v>0</v>
      </c>
      <c r="BP236" s="71">
        <f t="shared" si="452"/>
        <v>0</v>
      </c>
      <c r="BR236" s="507">
        <f>IF(EXACT(A236,LCI!A76),LCI!I76,-1*10^6)</f>
        <v>0</v>
      </c>
      <c r="BS236" s="507">
        <f t="shared" si="474"/>
        <v>0</v>
      </c>
      <c r="BT236" s="507">
        <f t="shared" si="475"/>
        <v>0</v>
      </c>
      <c r="BU236" s="507">
        <f t="shared" si="453"/>
        <v>0</v>
      </c>
      <c r="BV236" s="507">
        <f t="shared" si="453"/>
        <v>0</v>
      </c>
      <c r="BW236" s="507">
        <f t="shared" si="454"/>
        <v>0</v>
      </c>
      <c r="BX236" s="507">
        <f t="shared" si="455"/>
        <v>0</v>
      </c>
      <c r="BY236" s="507">
        <f t="shared" si="456"/>
        <v>0</v>
      </c>
      <c r="BZ236" s="507">
        <f t="shared" si="457"/>
        <v>0</v>
      </c>
      <c r="CA236" s="507">
        <f t="shared" si="458"/>
        <v>0</v>
      </c>
      <c r="CB236" s="507">
        <f t="shared" si="459"/>
        <v>0</v>
      </c>
      <c r="CC236" s="507">
        <f t="shared" si="460"/>
        <v>0</v>
      </c>
      <c r="CD236" s="507">
        <f t="shared" si="461"/>
        <v>0</v>
      </c>
      <c r="CE236" s="507">
        <f t="shared" si="462"/>
        <v>0</v>
      </c>
      <c r="CF236" s="507">
        <f t="shared" si="463"/>
        <v>0</v>
      </c>
      <c r="CG236" s="507">
        <f t="shared" si="464"/>
        <v>0</v>
      </c>
      <c r="CH236" s="507">
        <f t="shared" si="464"/>
        <v>0</v>
      </c>
      <c r="CI236" s="507">
        <f t="shared" si="465"/>
        <v>0</v>
      </c>
      <c r="CJ236" s="507">
        <f t="shared" si="466"/>
        <v>0</v>
      </c>
      <c r="CK236" s="507">
        <f t="shared" si="467"/>
        <v>0</v>
      </c>
      <c r="CL236" s="507">
        <f t="shared" si="476"/>
        <v>0</v>
      </c>
      <c r="CM236" s="507">
        <f t="shared" si="468"/>
        <v>0</v>
      </c>
      <c r="CO236" s="511">
        <f>IF(EXACT(A236,LCI!A76),LCI!F76,-1*10^6)</f>
        <v>0</v>
      </c>
      <c r="CP236" s="511">
        <f t="shared" si="477"/>
        <v>0</v>
      </c>
      <c r="CQ236" s="511">
        <f t="shared" si="478"/>
        <v>0</v>
      </c>
      <c r="CR236" s="511">
        <f t="shared" si="479"/>
        <v>0</v>
      </c>
      <c r="CS236" s="511">
        <f t="shared" si="480"/>
        <v>0</v>
      </c>
      <c r="CT236" s="511">
        <f t="shared" si="481"/>
        <v>0</v>
      </c>
      <c r="CU236" s="511">
        <f t="shared" si="482"/>
        <v>0</v>
      </c>
      <c r="CV236" s="511">
        <f t="shared" si="483"/>
        <v>0</v>
      </c>
      <c r="CW236" s="511">
        <f t="shared" si="484"/>
        <v>0</v>
      </c>
      <c r="CX236" s="511">
        <f t="shared" si="485"/>
        <v>0</v>
      </c>
      <c r="CY236" s="511">
        <f t="shared" si="486"/>
        <v>0</v>
      </c>
      <c r="CZ236" s="511">
        <f t="shared" si="487"/>
        <v>0</v>
      </c>
      <c r="DA236" s="511">
        <f t="shared" si="488"/>
        <v>0</v>
      </c>
      <c r="DB236" s="511">
        <f t="shared" si="489"/>
        <v>0</v>
      </c>
      <c r="DC236" s="511">
        <f t="shared" si="490"/>
        <v>0</v>
      </c>
      <c r="DD236" s="511">
        <f t="shared" si="491"/>
        <v>0</v>
      </c>
      <c r="DE236" s="511">
        <f t="shared" si="492"/>
        <v>0</v>
      </c>
      <c r="DF236" s="511">
        <f t="shared" si="493"/>
        <v>0</v>
      </c>
      <c r="DG236" s="511">
        <f t="shared" si="494"/>
        <v>0</v>
      </c>
      <c r="DH236" s="511">
        <f t="shared" si="495"/>
        <v>0</v>
      </c>
      <c r="DI236" s="511">
        <f t="shared" si="496"/>
        <v>0</v>
      </c>
      <c r="DJ236" s="511">
        <f t="shared" si="497"/>
        <v>0</v>
      </c>
      <c r="DL236" s="530">
        <f>IF(EXACT(A236,LCI!A76),LCI!J76,-1*10^6)</f>
        <v>0</v>
      </c>
      <c r="DM236" s="530">
        <f t="shared" si="501"/>
        <v>0</v>
      </c>
      <c r="DN236" s="530">
        <f t="shared" si="502"/>
        <v>0</v>
      </c>
      <c r="DO236" s="530">
        <f t="shared" si="503"/>
        <v>0</v>
      </c>
      <c r="DP236" s="530">
        <f t="shared" si="504"/>
        <v>0</v>
      </c>
      <c r="DQ236" s="530">
        <f t="shared" si="505"/>
        <v>0</v>
      </c>
      <c r="DR236" s="530">
        <f t="shared" si="506"/>
        <v>0</v>
      </c>
      <c r="DS236" s="530">
        <f t="shared" si="507"/>
        <v>0</v>
      </c>
      <c r="DT236" s="530">
        <f t="shared" si="508"/>
        <v>0</v>
      </c>
      <c r="DU236" s="530">
        <f t="shared" si="509"/>
        <v>0</v>
      </c>
      <c r="DV236" s="530">
        <f t="shared" si="510"/>
        <v>0</v>
      </c>
      <c r="DW236" s="530">
        <f t="shared" si="511"/>
        <v>0</v>
      </c>
      <c r="DX236" s="530">
        <f t="shared" si="512"/>
        <v>0</v>
      </c>
      <c r="DY236" s="530">
        <f t="shared" si="513"/>
        <v>0</v>
      </c>
      <c r="DZ236" s="530">
        <f t="shared" si="514"/>
        <v>0</v>
      </c>
      <c r="EA236" s="530">
        <f t="shared" si="515"/>
        <v>0</v>
      </c>
      <c r="EB236" s="530">
        <f t="shared" si="516"/>
        <v>0</v>
      </c>
      <c r="EC236" s="530">
        <f t="shared" si="517"/>
        <v>0</v>
      </c>
      <c r="ED236" s="530">
        <f t="shared" si="518"/>
        <v>0</v>
      </c>
      <c r="EE236" s="530">
        <f t="shared" si="519"/>
        <v>0</v>
      </c>
      <c r="EF236" s="530">
        <f t="shared" si="520"/>
        <v>0</v>
      </c>
      <c r="EG236" s="530">
        <f t="shared" si="521"/>
        <v>0</v>
      </c>
      <c r="EI236" s="535">
        <f>IF(EXACT(A236,LCI!A76),LCI!K76,-1*10^6)</f>
        <v>0</v>
      </c>
      <c r="EJ236" s="531">
        <f t="shared" si="522"/>
        <v>0</v>
      </c>
      <c r="EK236" s="536">
        <f t="shared" si="523"/>
        <v>0</v>
      </c>
      <c r="EL236" s="531">
        <f t="shared" si="524"/>
        <v>0</v>
      </c>
      <c r="EM236" s="531">
        <f t="shared" si="525"/>
        <v>0</v>
      </c>
      <c r="EN236" s="531">
        <f t="shared" si="526"/>
        <v>0</v>
      </c>
      <c r="EO236" s="531">
        <f t="shared" si="527"/>
        <v>0</v>
      </c>
      <c r="EP236" s="531">
        <f t="shared" si="528"/>
        <v>0</v>
      </c>
      <c r="EQ236" s="531">
        <f t="shared" si="529"/>
        <v>0</v>
      </c>
      <c r="ER236" s="531">
        <f t="shared" si="530"/>
        <v>0</v>
      </c>
      <c r="ES236" s="531">
        <f t="shared" si="531"/>
        <v>0</v>
      </c>
      <c r="ET236" s="531">
        <f t="shared" si="532"/>
        <v>0</v>
      </c>
      <c r="EU236" s="531">
        <f t="shared" si="533"/>
        <v>0</v>
      </c>
      <c r="EV236" s="531">
        <f t="shared" si="534"/>
        <v>0</v>
      </c>
      <c r="EW236" s="531">
        <f t="shared" si="535"/>
        <v>0</v>
      </c>
      <c r="EX236" s="531">
        <f t="shared" si="536"/>
        <v>0</v>
      </c>
      <c r="EY236" s="531">
        <f t="shared" si="537"/>
        <v>0</v>
      </c>
      <c r="EZ236" s="531">
        <f t="shared" si="538"/>
        <v>0</v>
      </c>
      <c r="FA236" s="531">
        <f t="shared" si="539"/>
        <v>0</v>
      </c>
      <c r="FB236" s="531">
        <f t="shared" si="540"/>
        <v>0</v>
      </c>
      <c r="FC236" s="531">
        <f t="shared" si="541"/>
        <v>0</v>
      </c>
      <c r="FD236" s="531">
        <f t="shared" si="542"/>
        <v>0</v>
      </c>
      <c r="FF236" s="532">
        <f>IF(EXACT(A236,LCI!A76),LCI!L76,-1*10^6)</f>
        <v>0</v>
      </c>
      <c r="FG236" s="532">
        <f t="shared" si="543"/>
        <v>0</v>
      </c>
      <c r="FH236" s="532">
        <f t="shared" si="544"/>
        <v>0</v>
      </c>
      <c r="FI236" s="532">
        <f t="shared" si="545"/>
        <v>0</v>
      </c>
      <c r="FJ236" s="532">
        <f t="shared" si="546"/>
        <v>0</v>
      </c>
      <c r="FK236" s="532">
        <f t="shared" si="547"/>
        <v>0</v>
      </c>
      <c r="FL236" s="532">
        <f t="shared" si="548"/>
        <v>0</v>
      </c>
      <c r="FM236" s="532">
        <f t="shared" si="549"/>
        <v>0</v>
      </c>
      <c r="FN236" s="532">
        <f t="shared" si="550"/>
        <v>0</v>
      </c>
      <c r="FO236" s="532">
        <f t="shared" si="551"/>
        <v>0</v>
      </c>
      <c r="FP236" s="532">
        <f t="shared" si="552"/>
        <v>0</v>
      </c>
      <c r="FQ236" s="532">
        <f t="shared" si="553"/>
        <v>0</v>
      </c>
      <c r="FR236" s="532">
        <f t="shared" si="554"/>
        <v>0</v>
      </c>
      <c r="FS236" s="532">
        <f t="shared" si="555"/>
        <v>0</v>
      </c>
      <c r="FT236" s="532">
        <f t="shared" si="556"/>
        <v>0</v>
      </c>
      <c r="FU236" s="532">
        <f t="shared" si="557"/>
        <v>0</v>
      </c>
      <c r="FV236" s="532">
        <f t="shared" si="558"/>
        <v>0</v>
      </c>
      <c r="FW236" s="532">
        <f t="shared" si="559"/>
        <v>0</v>
      </c>
      <c r="FX236" s="532">
        <f t="shared" si="560"/>
        <v>0</v>
      </c>
      <c r="FY236" s="532">
        <f t="shared" si="561"/>
        <v>0</v>
      </c>
      <c r="FZ236" s="532">
        <f t="shared" si="562"/>
        <v>0</v>
      </c>
      <c r="GA236" s="532">
        <f t="shared" si="563"/>
        <v>0</v>
      </c>
      <c r="GC236" s="533">
        <f>IF(EXACT(A236,LCI!A76),LCI!M76,-1*10^6)</f>
        <v>0</v>
      </c>
      <c r="GD236" s="533">
        <f t="shared" si="564"/>
        <v>0</v>
      </c>
      <c r="GE236" s="533">
        <f t="shared" si="565"/>
        <v>0</v>
      </c>
      <c r="GF236" s="533">
        <f t="shared" si="566"/>
        <v>0</v>
      </c>
      <c r="GG236" s="533">
        <f t="shared" si="567"/>
        <v>0</v>
      </c>
      <c r="GH236" s="533">
        <f t="shared" si="568"/>
        <v>0</v>
      </c>
      <c r="GI236" s="533">
        <f t="shared" si="569"/>
        <v>0</v>
      </c>
      <c r="GJ236" s="533">
        <f t="shared" si="570"/>
        <v>0</v>
      </c>
      <c r="GK236" s="533">
        <f t="shared" si="571"/>
        <v>0</v>
      </c>
      <c r="GL236" s="533">
        <f t="shared" si="572"/>
        <v>0</v>
      </c>
      <c r="GM236" s="533">
        <f t="shared" si="573"/>
        <v>0</v>
      </c>
      <c r="GN236" s="533">
        <f t="shared" si="574"/>
        <v>0</v>
      </c>
      <c r="GO236" s="533">
        <f t="shared" si="575"/>
        <v>0</v>
      </c>
      <c r="GP236" s="533">
        <f t="shared" si="576"/>
        <v>0</v>
      </c>
      <c r="GQ236" s="533">
        <f t="shared" si="577"/>
        <v>0</v>
      </c>
      <c r="GR236" s="533">
        <f t="shared" si="578"/>
        <v>0</v>
      </c>
      <c r="GS236" s="533">
        <f t="shared" si="579"/>
        <v>0</v>
      </c>
      <c r="GT236" s="533">
        <f t="shared" si="580"/>
        <v>0</v>
      </c>
      <c r="GU236" s="533">
        <f t="shared" si="581"/>
        <v>0</v>
      </c>
      <c r="GV236" s="533">
        <f t="shared" si="582"/>
        <v>0</v>
      </c>
      <c r="GW236" s="533">
        <f t="shared" si="583"/>
        <v>0</v>
      </c>
      <c r="GX236" s="533">
        <f t="shared" si="584"/>
        <v>0</v>
      </c>
      <c r="GZ236" s="511">
        <f>IF(EXACT(A236,LCI!A76),LCI!N76,-1*10^6)</f>
        <v>0</v>
      </c>
      <c r="HA236" s="511"/>
      <c r="HB236" s="511"/>
      <c r="HC236" s="511"/>
      <c r="HD236" s="511"/>
      <c r="HE236" s="511"/>
      <c r="HF236" s="511"/>
      <c r="HG236" s="511"/>
      <c r="HH236" s="511"/>
      <c r="HI236" s="511"/>
      <c r="HJ236" s="511"/>
      <c r="HK236" s="511"/>
      <c r="HL236" s="511"/>
      <c r="HM236" s="511"/>
      <c r="HN236" s="511"/>
      <c r="HO236" s="511"/>
      <c r="HP236" s="511"/>
      <c r="HQ236" s="511"/>
      <c r="HR236" s="511"/>
      <c r="HS236" s="511"/>
      <c r="HT236" s="511"/>
      <c r="HU236" s="511"/>
      <c r="HW236" s="534">
        <f>IF(EXACT(A236,LCI!A76),LCI!O76,-1*10^6)</f>
        <v>0</v>
      </c>
      <c r="HX236" s="534">
        <f t="shared" si="585"/>
        <v>0</v>
      </c>
      <c r="HY236" s="534">
        <f t="shared" si="586"/>
        <v>0</v>
      </c>
      <c r="HZ236" s="534">
        <f t="shared" si="587"/>
        <v>0</v>
      </c>
      <c r="IA236" s="534">
        <f t="shared" si="588"/>
        <v>0</v>
      </c>
      <c r="IB236" s="534">
        <f t="shared" si="589"/>
        <v>0</v>
      </c>
      <c r="IC236" s="534">
        <f t="shared" si="590"/>
        <v>0</v>
      </c>
      <c r="ID236" s="534">
        <f t="shared" si="591"/>
        <v>0</v>
      </c>
      <c r="IE236" s="534">
        <f t="shared" si="592"/>
        <v>0</v>
      </c>
      <c r="IF236" s="534">
        <f t="shared" si="593"/>
        <v>0</v>
      </c>
      <c r="IG236" s="534">
        <f t="shared" si="594"/>
        <v>0</v>
      </c>
      <c r="IH236" s="534">
        <f t="shared" si="595"/>
        <v>0</v>
      </c>
      <c r="II236" s="534">
        <f t="shared" si="596"/>
        <v>0</v>
      </c>
      <c r="IJ236" s="534">
        <f t="shared" si="597"/>
        <v>0</v>
      </c>
      <c r="IK236" s="534">
        <f t="shared" si="598"/>
        <v>0</v>
      </c>
      <c r="IL236" s="534">
        <f t="shared" si="599"/>
        <v>0</v>
      </c>
      <c r="IM236" s="534">
        <f t="shared" si="600"/>
        <v>0</v>
      </c>
      <c r="IN236" s="534">
        <f t="shared" si="601"/>
        <v>0</v>
      </c>
      <c r="IO236" s="534">
        <f t="shared" si="602"/>
        <v>0</v>
      </c>
      <c r="IP236" s="534">
        <f t="shared" si="603"/>
        <v>0</v>
      </c>
      <c r="IQ236" s="534">
        <f t="shared" si="604"/>
        <v>0</v>
      </c>
      <c r="IR236" s="534">
        <f t="shared" si="605"/>
        <v>0</v>
      </c>
      <c r="IT236" s="531">
        <f>IF(EXACT(A236,LCI!A76),LCI!P76,-1*10^6)</f>
        <v>0</v>
      </c>
      <c r="IU236" s="531">
        <f t="shared" si="606"/>
        <v>0</v>
      </c>
      <c r="IV236" s="531">
        <f t="shared" si="607"/>
        <v>0</v>
      </c>
      <c r="IW236" s="531">
        <f t="shared" si="608"/>
        <v>0</v>
      </c>
      <c r="IX236" s="531">
        <f t="shared" si="609"/>
        <v>0</v>
      </c>
      <c r="IY236" s="531">
        <f t="shared" si="610"/>
        <v>0</v>
      </c>
      <c r="IZ236" s="531">
        <f t="shared" si="611"/>
        <v>0</v>
      </c>
      <c r="JA236" s="531">
        <f t="shared" si="612"/>
        <v>0</v>
      </c>
      <c r="JB236" s="531">
        <f t="shared" si="613"/>
        <v>0</v>
      </c>
      <c r="JC236" s="531">
        <f t="shared" si="614"/>
        <v>0</v>
      </c>
      <c r="JD236" s="531">
        <f t="shared" si="615"/>
        <v>0</v>
      </c>
      <c r="JE236" s="531">
        <f t="shared" si="616"/>
        <v>0</v>
      </c>
      <c r="JF236" s="531">
        <f t="shared" si="617"/>
        <v>0</v>
      </c>
      <c r="JG236" s="531">
        <f t="shared" si="618"/>
        <v>0</v>
      </c>
      <c r="JH236" s="531">
        <f t="shared" si="619"/>
        <v>0</v>
      </c>
      <c r="JI236" s="531">
        <f t="shared" si="620"/>
        <v>0</v>
      </c>
      <c r="JJ236" s="531">
        <f t="shared" si="621"/>
        <v>0</v>
      </c>
      <c r="JK236" s="531">
        <f t="shared" si="622"/>
        <v>0</v>
      </c>
      <c r="JL236" s="531">
        <f t="shared" si="623"/>
        <v>0</v>
      </c>
      <c r="JM236" s="531">
        <f t="shared" si="624"/>
        <v>0</v>
      </c>
      <c r="JN236" s="531">
        <f t="shared" si="625"/>
        <v>0</v>
      </c>
      <c r="JO236" s="531">
        <f t="shared" si="626"/>
        <v>0</v>
      </c>
      <c r="JQ236" s="532">
        <f>IF(EXACT(A236,LCI!A76),LCI!Q76,-1*10^6)</f>
        <v>0</v>
      </c>
      <c r="JR236" s="532">
        <f t="shared" si="627"/>
        <v>0</v>
      </c>
      <c r="JS236" s="532">
        <f t="shared" si="628"/>
        <v>0</v>
      </c>
      <c r="JT236" s="532">
        <f t="shared" si="629"/>
        <v>0</v>
      </c>
      <c r="JU236" s="532">
        <f t="shared" si="630"/>
        <v>0</v>
      </c>
      <c r="JV236" s="532">
        <f t="shared" si="631"/>
        <v>0</v>
      </c>
      <c r="JW236" s="532">
        <f t="shared" si="632"/>
        <v>0</v>
      </c>
      <c r="JX236" s="532">
        <f t="shared" si="633"/>
        <v>0</v>
      </c>
      <c r="JY236" s="532">
        <f t="shared" si="634"/>
        <v>0</v>
      </c>
      <c r="JZ236" s="532">
        <f t="shared" si="635"/>
        <v>0</v>
      </c>
      <c r="KA236" s="532">
        <f t="shared" si="636"/>
        <v>0</v>
      </c>
      <c r="KB236" s="532">
        <f t="shared" si="637"/>
        <v>0</v>
      </c>
      <c r="KC236" s="532">
        <f t="shared" si="638"/>
        <v>0</v>
      </c>
      <c r="KD236" s="532">
        <f t="shared" si="639"/>
        <v>0</v>
      </c>
      <c r="KE236" s="532">
        <f t="shared" si="640"/>
        <v>0</v>
      </c>
      <c r="KF236" s="532">
        <f t="shared" si="641"/>
        <v>0</v>
      </c>
      <c r="KG236" s="532">
        <f t="shared" si="642"/>
        <v>0</v>
      </c>
      <c r="KH236" s="532">
        <f t="shared" si="643"/>
        <v>0</v>
      </c>
      <c r="KI236" s="532">
        <f t="shared" si="644"/>
        <v>0</v>
      </c>
      <c r="KJ236" s="532">
        <f t="shared" si="645"/>
        <v>0</v>
      </c>
      <c r="KK236" s="532">
        <f t="shared" si="646"/>
        <v>0</v>
      </c>
      <c r="KL236" s="532">
        <f t="shared" si="647"/>
        <v>0</v>
      </c>
      <c r="KN236" s="533">
        <f>IF(EXACT(A236,LCI!A76),LCI!R76,-1*10^6)</f>
        <v>0</v>
      </c>
      <c r="KO236" s="533">
        <f t="shared" si="648"/>
        <v>0</v>
      </c>
      <c r="KP236" s="533">
        <f t="shared" si="649"/>
        <v>0</v>
      </c>
      <c r="KQ236" s="533">
        <f t="shared" si="650"/>
        <v>0</v>
      </c>
      <c r="KR236" s="533">
        <f t="shared" si="651"/>
        <v>0</v>
      </c>
      <c r="KS236" s="533">
        <f t="shared" si="652"/>
        <v>0</v>
      </c>
      <c r="KT236" s="533">
        <f t="shared" si="653"/>
        <v>0</v>
      </c>
      <c r="KU236" s="533">
        <f t="shared" si="654"/>
        <v>0</v>
      </c>
      <c r="KV236" s="533">
        <f t="shared" si="655"/>
        <v>0</v>
      </c>
      <c r="KW236" s="533">
        <f t="shared" si="656"/>
        <v>0</v>
      </c>
      <c r="KX236" s="533">
        <f t="shared" si="657"/>
        <v>0</v>
      </c>
      <c r="KY236" s="533">
        <f t="shared" si="658"/>
        <v>0</v>
      </c>
      <c r="KZ236" s="533">
        <f t="shared" si="659"/>
        <v>0</v>
      </c>
      <c r="LA236" s="533">
        <f t="shared" si="660"/>
        <v>0</v>
      </c>
      <c r="LB236" s="533">
        <f t="shared" si="661"/>
        <v>0</v>
      </c>
      <c r="LC236" s="533">
        <f t="shared" si="662"/>
        <v>0</v>
      </c>
      <c r="LD236" s="533">
        <f t="shared" si="663"/>
        <v>0</v>
      </c>
      <c r="LE236" s="533">
        <f t="shared" si="664"/>
        <v>0</v>
      </c>
      <c r="LF236" s="533">
        <f t="shared" si="665"/>
        <v>0</v>
      </c>
      <c r="LG236" s="533">
        <f t="shared" si="666"/>
        <v>0</v>
      </c>
      <c r="LH236" s="533">
        <f t="shared" si="667"/>
        <v>0</v>
      </c>
      <c r="LI236" s="533">
        <f t="shared" si="668"/>
        <v>0</v>
      </c>
    </row>
    <row r="237" spans="1:321" x14ac:dyDescent="0.25">
      <c r="A237" s="14" t="str">
        <f>LCI!A77</f>
        <v>Corn Stover, Left (kg/yr)</v>
      </c>
      <c r="B237" s="43">
        <f>B110</f>
        <v>0</v>
      </c>
      <c r="C237" s="43">
        <f t="shared" ref="C237:P237" si="688">C110</f>
        <v>0</v>
      </c>
      <c r="D237" s="43">
        <f t="shared" si="688"/>
        <v>0</v>
      </c>
      <c r="E237" s="43">
        <f t="shared" si="688"/>
        <v>0</v>
      </c>
      <c r="F237" s="43">
        <f t="shared" si="688"/>
        <v>0</v>
      </c>
      <c r="G237" s="43">
        <f t="shared" si="688"/>
        <v>0</v>
      </c>
      <c r="H237" s="43">
        <f t="shared" si="688"/>
        <v>0</v>
      </c>
      <c r="I237" s="43">
        <f t="shared" si="688"/>
        <v>0</v>
      </c>
      <c r="J237" s="43">
        <f t="shared" si="688"/>
        <v>0</v>
      </c>
      <c r="K237" s="43">
        <f t="shared" si="688"/>
        <v>0</v>
      </c>
      <c r="L237" s="43">
        <f t="shared" si="688"/>
        <v>0</v>
      </c>
      <c r="M237" s="43">
        <f t="shared" si="688"/>
        <v>0</v>
      </c>
      <c r="N237" s="43">
        <f t="shared" si="688"/>
        <v>0</v>
      </c>
      <c r="O237" s="258">
        <f t="shared" si="688"/>
        <v>0</v>
      </c>
      <c r="P237" s="252">
        <f t="shared" si="688"/>
        <v>0</v>
      </c>
      <c r="Q237" s="252"/>
      <c r="R237" s="252"/>
      <c r="S237" s="252"/>
      <c r="T237" s="269"/>
      <c r="U237" s="252"/>
      <c r="V237" s="252"/>
      <c r="X237" s="45">
        <f>IF(EXACT(A237,LCI!A77),LCI!G77,-1*10^6)</f>
        <v>0</v>
      </c>
      <c r="Y237" s="47">
        <f t="shared" si="411"/>
        <v>0</v>
      </c>
      <c r="Z237" s="47">
        <f t="shared" si="412"/>
        <v>0</v>
      </c>
      <c r="AA237" s="47">
        <f t="shared" si="413"/>
        <v>0</v>
      </c>
      <c r="AB237" s="47">
        <f t="shared" si="414"/>
        <v>0</v>
      </c>
      <c r="AC237" s="47">
        <f t="shared" si="415"/>
        <v>0</v>
      </c>
      <c r="AD237" s="47">
        <f t="shared" si="416"/>
        <v>0</v>
      </c>
      <c r="AE237" s="47">
        <f t="shared" si="417"/>
        <v>0</v>
      </c>
      <c r="AF237" s="47">
        <f t="shared" si="418"/>
        <v>0</v>
      </c>
      <c r="AG237" s="47">
        <f t="shared" si="419"/>
        <v>0</v>
      </c>
      <c r="AH237" s="47">
        <f t="shared" si="420"/>
        <v>0</v>
      </c>
      <c r="AI237" s="47">
        <f t="shared" si="421"/>
        <v>0</v>
      </c>
      <c r="AJ237" s="47">
        <f t="shared" si="499"/>
        <v>0</v>
      </c>
      <c r="AK237" s="47">
        <f t="shared" si="471"/>
        <v>0</v>
      </c>
      <c r="AL237" s="262">
        <f t="shared" si="472"/>
        <v>0</v>
      </c>
      <c r="AM237" s="260">
        <f t="shared" si="473"/>
        <v>0</v>
      </c>
      <c r="AN237" s="260">
        <f t="shared" si="681"/>
        <v>0</v>
      </c>
      <c r="AO237" s="260">
        <f t="shared" si="682"/>
        <v>0</v>
      </c>
      <c r="AP237" s="260">
        <f t="shared" si="683"/>
        <v>0</v>
      </c>
      <c r="AQ237" s="260">
        <f t="shared" si="684"/>
        <v>0</v>
      </c>
      <c r="AR237" s="260">
        <f t="shared" si="685"/>
        <v>0</v>
      </c>
      <c r="AS237" s="260">
        <f t="shared" si="686"/>
        <v>0</v>
      </c>
      <c r="AU237" s="41">
        <f>IF(EXACT(A237,LCI!A77),LCI!H77,-1*10^6)</f>
        <v>0</v>
      </c>
      <c r="AV237" s="71">
        <f t="shared" si="432"/>
        <v>0</v>
      </c>
      <c r="AW237" s="71">
        <f t="shared" si="433"/>
        <v>0</v>
      </c>
      <c r="AX237" s="71">
        <f t="shared" si="434"/>
        <v>0</v>
      </c>
      <c r="AY237" s="71">
        <f t="shared" si="435"/>
        <v>0</v>
      </c>
      <c r="AZ237" s="71">
        <f t="shared" si="436"/>
        <v>0</v>
      </c>
      <c r="BA237" s="71">
        <f t="shared" si="437"/>
        <v>0</v>
      </c>
      <c r="BB237" s="71">
        <f t="shared" si="438"/>
        <v>0</v>
      </c>
      <c r="BC237" s="71">
        <f t="shared" si="439"/>
        <v>0</v>
      </c>
      <c r="BD237" s="520">
        <f t="shared" si="440"/>
        <v>0</v>
      </c>
      <c r="BE237" s="521">
        <f t="shared" si="441"/>
        <v>0</v>
      </c>
      <c r="BF237" s="71">
        <f t="shared" si="442"/>
        <v>0</v>
      </c>
      <c r="BG237" s="521">
        <f t="shared" si="443"/>
        <v>0</v>
      </c>
      <c r="BH237" s="521">
        <f t="shared" si="444"/>
        <v>0</v>
      </c>
      <c r="BI237" s="71">
        <f t="shared" si="445"/>
        <v>0</v>
      </c>
      <c r="BJ237" s="71">
        <f t="shared" si="446"/>
        <v>0</v>
      </c>
      <c r="BK237" s="71">
        <f t="shared" si="447"/>
        <v>0</v>
      </c>
      <c r="BL237" s="71">
        <f t="shared" si="448"/>
        <v>0</v>
      </c>
      <c r="BM237" s="71">
        <f t="shared" si="449"/>
        <v>0</v>
      </c>
      <c r="BN237" s="71">
        <f t="shared" si="450"/>
        <v>0</v>
      </c>
      <c r="BO237" s="71">
        <f t="shared" si="451"/>
        <v>0</v>
      </c>
      <c r="BP237" s="71">
        <f t="shared" si="452"/>
        <v>0</v>
      </c>
      <c r="BR237" s="507">
        <f>IF(EXACT(A237,LCI!A77),LCI!I77,-1*10^6)</f>
        <v>0</v>
      </c>
      <c r="BS237" s="507">
        <f t="shared" si="474"/>
        <v>0</v>
      </c>
      <c r="BT237" s="507">
        <f t="shared" si="475"/>
        <v>0</v>
      </c>
      <c r="BU237" s="507">
        <f t="shared" si="453"/>
        <v>0</v>
      </c>
      <c r="BV237" s="507">
        <f t="shared" si="453"/>
        <v>0</v>
      </c>
      <c r="BW237" s="507">
        <f t="shared" si="454"/>
        <v>0</v>
      </c>
      <c r="BX237" s="507">
        <f t="shared" si="455"/>
        <v>0</v>
      </c>
      <c r="BY237" s="507">
        <f t="shared" si="456"/>
        <v>0</v>
      </c>
      <c r="BZ237" s="507">
        <f t="shared" si="457"/>
        <v>0</v>
      </c>
      <c r="CA237" s="507">
        <f t="shared" si="458"/>
        <v>0</v>
      </c>
      <c r="CB237" s="507">
        <f t="shared" si="459"/>
        <v>0</v>
      </c>
      <c r="CC237" s="507">
        <f t="shared" si="460"/>
        <v>0</v>
      </c>
      <c r="CD237" s="507">
        <f t="shared" si="461"/>
        <v>0</v>
      </c>
      <c r="CE237" s="507">
        <f t="shared" si="462"/>
        <v>0</v>
      </c>
      <c r="CF237" s="507">
        <f t="shared" si="463"/>
        <v>0</v>
      </c>
      <c r="CG237" s="507">
        <f t="shared" si="464"/>
        <v>0</v>
      </c>
      <c r="CH237" s="507">
        <f t="shared" si="464"/>
        <v>0</v>
      </c>
      <c r="CI237" s="507">
        <f t="shared" si="465"/>
        <v>0</v>
      </c>
      <c r="CJ237" s="507">
        <f t="shared" si="466"/>
        <v>0</v>
      </c>
      <c r="CK237" s="507">
        <f t="shared" si="467"/>
        <v>0</v>
      </c>
      <c r="CL237" s="507">
        <f t="shared" si="476"/>
        <v>0</v>
      </c>
      <c r="CM237" s="507">
        <f t="shared" si="468"/>
        <v>0</v>
      </c>
      <c r="CO237" s="511">
        <f>IF(EXACT(A237,LCI!A77),LCI!F77,-1*10^6)</f>
        <v>0</v>
      </c>
      <c r="CP237" s="511">
        <f t="shared" si="477"/>
        <v>0</v>
      </c>
      <c r="CQ237" s="511">
        <f t="shared" si="478"/>
        <v>0</v>
      </c>
      <c r="CR237" s="511">
        <f t="shared" si="479"/>
        <v>0</v>
      </c>
      <c r="CS237" s="511">
        <f t="shared" si="480"/>
        <v>0</v>
      </c>
      <c r="CT237" s="511">
        <f t="shared" si="481"/>
        <v>0</v>
      </c>
      <c r="CU237" s="511">
        <f t="shared" si="482"/>
        <v>0</v>
      </c>
      <c r="CV237" s="511">
        <f t="shared" si="483"/>
        <v>0</v>
      </c>
      <c r="CW237" s="511">
        <f t="shared" si="484"/>
        <v>0</v>
      </c>
      <c r="CX237" s="511">
        <f t="shared" si="485"/>
        <v>0</v>
      </c>
      <c r="CY237" s="511">
        <f t="shared" si="486"/>
        <v>0</v>
      </c>
      <c r="CZ237" s="511">
        <f t="shared" si="487"/>
        <v>0</v>
      </c>
      <c r="DA237" s="511">
        <f t="shared" si="488"/>
        <v>0</v>
      </c>
      <c r="DB237" s="511">
        <f t="shared" si="489"/>
        <v>0</v>
      </c>
      <c r="DC237" s="511">
        <f t="shared" si="490"/>
        <v>0</v>
      </c>
      <c r="DD237" s="511">
        <f t="shared" si="491"/>
        <v>0</v>
      </c>
      <c r="DE237" s="511">
        <f t="shared" si="492"/>
        <v>0</v>
      </c>
      <c r="DF237" s="511">
        <f t="shared" si="493"/>
        <v>0</v>
      </c>
      <c r="DG237" s="511">
        <f t="shared" si="494"/>
        <v>0</v>
      </c>
      <c r="DH237" s="511">
        <f t="shared" si="495"/>
        <v>0</v>
      </c>
      <c r="DI237" s="511">
        <f t="shared" si="496"/>
        <v>0</v>
      </c>
      <c r="DJ237" s="511">
        <f t="shared" si="497"/>
        <v>0</v>
      </c>
      <c r="DL237" s="530">
        <f>IF(EXACT(A237,LCI!A77),LCI!J77,-1*10^6)</f>
        <v>0</v>
      </c>
      <c r="DM237" s="530">
        <f t="shared" si="501"/>
        <v>0</v>
      </c>
      <c r="DN237" s="530">
        <f t="shared" si="502"/>
        <v>0</v>
      </c>
      <c r="DO237" s="530">
        <f t="shared" si="503"/>
        <v>0</v>
      </c>
      <c r="DP237" s="530">
        <f t="shared" si="504"/>
        <v>0</v>
      </c>
      <c r="DQ237" s="530">
        <f t="shared" si="505"/>
        <v>0</v>
      </c>
      <c r="DR237" s="530">
        <f t="shared" si="506"/>
        <v>0</v>
      </c>
      <c r="DS237" s="530">
        <f t="shared" si="507"/>
        <v>0</v>
      </c>
      <c r="DT237" s="530">
        <f t="shared" si="508"/>
        <v>0</v>
      </c>
      <c r="DU237" s="530">
        <f t="shared" si="509"/>
        <v>0</v>
      </c>
      <c r="DV237" s="530">
        <f t="shared" si="510"/>
        <v>0</v>
      </c>
      <c r="DW237" s="530">
        <f t="shared" si="511"/>
        <v>0</v>
      </c>
      <c r="DX237" s="530">
        <f t="shared" si="512"/>
        <v>0</v>
      </c>
      <c r="DY237" s="530">
        <f t="shared" si="513"/>
        <v>0</v>
      </c>
      <c r="DZ237" s="530">
        <f t="shared" si="514"/>
        <v>0</v>
      </c>
      <c r="EA237" s="530">
        <f t="shared" si="515"/>
        <v>0</v>
      </c>
      <c r="EB237" s="530">
        <f t="shared" si="516"/>
        <v>0</v>
      </c>
      <c r="EC237" s="530">
        <f t="shared" si="517"/>
        <v>0</v>
      </c>
      <c r="ED237" s="530">
        <f t="shared" si="518"/>
        <v>0</v>
      </c>
      <c r="EE237" s="530">
        <f t="shared" si="519"/>
        <v>0</v>
      </c>
      <c r="EF237" s="530">
        <f t="shared" si="520"/>
        <v>0</v>
      </c>
      <c r="EG237" s="530">
        <f t="shared" si="521"/>
        <v>0</v>
      </c>
      <c r="EI237" s="535">
        <f>IF(EXACT(A237,LCI!A77),LCI!K77,-1*10^6)</f>
        <v>0</v>
      </c>
      <c r="EJ237" s="531">
        <f t="shared" si="522"/>
        <v>0</v>
      </c>
      <c r="EK237" s="536">
        <f t="shared" si="523"/>
        <v>0</v>
      </c>
      <c r="EL237" s="531">
        <f t="shared" si="524"/>
        <v>0</v>
      </c>
      <c r="EM237" s="531">
        <f t="shared" si="525"/>
        <v>0</v>
      </c>
      <c r="EN237" s="531">
        <f t="shared" si="526"/>
        <v>0</v>
      </c>
      <c r="EO237" s="531">
        <f t="shared" si="527"/>
        <v>0</v>
      </c>
      <c r="EP237" s="531">
        <f t="shared" si="528"/>
        <v>0</v>
      </c>
      <c r="EQ237" s="531">
        <f t="shared" si="529"/>
        <v>0</v>
      </c>
      <c r="ER237" s="531">
        <f t="shared" si="530"/>
        <v>0</v>
      </c>
      <c r="ES237" s="531">
        <f t="shared" si="531"/>
        <v>0</v>
      </c>
      <c r="ET237" s="531">
        <f t="shared" si="532"/>
        <v>0</v>
      </c>
      <c r="EU237" s="531">
        <f t="shared" si="533"/>
        <v>0</v>
      </c>
      <c r="EV237" s="531">
        <f t="shared" si="534"/>
        <v>0</v>
      </c>
      <c r="EW237" s="531">
        <f t="shared" si="535"/>
        <v>0</v>
      </c>
      <c r="EX237" s="531">
        <f t="shared" si="536"/>
        <v>0</v>
      </c>
      <c r="EY237" s="531">
        <f t="shared" si="537"/>
        <v>0</v>
      </c>
      <c r="EZ237" s="531">
        <f t="shared" si="538"/>
        <v>0</v>
      </c>
      <c r="FA237" s="531">
        <f t="shared" si="539"/>
        <v>0</v>
      </c>
      <c r="FB237" s="531">
        <f t="shared" si="540"/>
        <v>0</v>
      </c>
      <c r="FC237" s="531">
        <f t="shared" si="541"/>
        <v>0</v>
      </c>
      <c r="FD237" s="531">
        <f t="shared" si="542"/>
        <v>0</v>
      </c>
      <c r="FF237" s="532">
        <f>IF(EXACT(A237,LCI!A77),LCI!L77,-1*10^6)</f>
        <v>0</v>
      </c>
      <c r="FG237" s="532">
        <f t="shared" si="543"/>
        <v>0</v>
      </c>
      <c r="FH237" s="532">
        <f t="shared" si="544"/>
        <v>0</v>
      </c>
      <c r="FI237" s="532">
        <f t="shared" si="545"/>
        <v>0</v>
      </c>
      <c r="FJ237" s="532">
        <f t="shared" si="546"/>
        <v>0</v>
      </c>
      <c r="FK237" s="532">
        <f t="shared" si="547"/>
        <v>0</v>
      </c>
      <c r="FL237" s="532">
        <f t="shared" si="548"/>
        <v>0</v>
      </c>
      <c r="FM237" s="532">
        <f t="shared" si="549"/>
        <v>0</v>
      </c>
      <c r="FN237" s="532">
        <f t="shared" si="550"/>
        <v>0</v>
      </c>
      <c r="FO237" s="532">
        <f t="shared" si="551"/>
        <v>0</v>
      </c>
      <c r="FP237" s="532">
        <f t="shared" si="552"/>
        <v>0</v>
      </c>
      <c r="FQ237" s="532">
        <f t="shared" si="553"/>
        <v>0</v>
      </c>
      <c r="FR237" s="532">
        <f t="shared" si="554"/>
        <v>0</v>
      </c>
      <c r="FS237" s="532">
        <f t="shared" si="555"/>
        <v>0</v>
      </c>
      <c r="FT237" s="532">
        <f t="shared" si="556"/>
        <v>0</v>
      </c>
      <c r="FU237" s="532">
        <f t="shared" si="557"/>
        <v>0</v>
      </c>
      <c r="FV237" s="532">
        <f t="shared" si="558"/>
        <v>0</v>
      </c>
      <c r="FW237" s="532">
        <f t="shared" si="559"/>
        <v>0</v>
      </c>
      <c r="FX237" s="532">
        <f t="shared" si="560"/>
        <v>0</v>
      </c>
      <c r="FY237" s="532">
        <f t="shared" si="561"/>
        <v>0</v>
      </c>
      <c r="FZ237" s="532">
        <f t="shared" si="562"/>
        <v>0</v>
      </c>
      <c r="GA237" s="532">
        <f t="shared" si="563"/>
        <v>0</v>
      </c>
      <c r="GC237" s="533">
        <f>IF(EXACT(A237,LCI!A77),LCI!M77,-1*10^6)</f>
        <v>0</v>
      </c>
      <c r="GD237" s="533">
        <f t="shared" si="564"/>
        <v>0</v>
      </c>
      <c r="GE237" s="533">
        <f t="shared" si="565"/>
        <v>0</v>
      </c>
      <c r="GF237" s="533">
        <f t="shared" si="566"/>
        <v>0</v>
      </c>
      <c r="GG237" s="533">
        <f t="shared" si="567"/>
        <v>0</v>
      </c>
      <c r="GH237" s="533">
        <f t="shared" si="568"/>
        <v>0</v>
      </c>
      <c r="GI237" s="533">
        <f t="shared" si="569"/>
        <v>0</v>
      </c>
      <c r="GJ237" s="533">
        <f t="shared" si="570"/>
        <v>0</v>
      </c>
      <c r="GK237" s="533">
        <f t="shared" si="571"/>
        <v>0</v>
      </c>
      <c r="GL237" s="533">
        <f t="shared" si="572"/>
        <v>0</v>
      </c>
      <c r="GM237" s="533">
        <f t="shared" si="573"/>
        <v>0</v>
      </c>
      <c r="GN237" s="533">
        <f t="shared" si="574"/>
        <v>0</v>
      </c>
      <c r="GO237" s="533">
        <f t="shared" si="575"/>
        <v>0</v>
      </c>
      <c r="GP237" s="533">
        <f t="shared" si="576"/>
        <v>0</v>
      </c>
      <c r="GQ237" s="533">
        <f t="shared" si="577"/>
        <v>0</v>
      </c>
      <c r="GR237" s="533">
        <f t="shared" si="578"/>
        <v>0</v>
      </c>
      <c r="GS237" s="533">
        <f t="shared" si="579"/>
        <v>0</v>
      </c>
      <c r="GT237" s="533">
        <f t="shared" si="580"/>
        <v>0</v>
      </c>
      <c r="GU237" s="533">
        <f t="shared" si="581"/>
        <v>0</v>
      </c>
      <c r="GV237" s="533">
        <f t="shared" si="582"/>
        <v>0</v>
      </c>
      <c r="GW237" s="533">
        <f t="shared" si="583"/>
        <v>0</v>
      </c>
      <c r="GX237" s="533">
        <f t="shared" si="584"/>
        <v>0</v>
      </c>
      <c r="GZ237" s="511">
        <f>IF(EXACT(A237,LCI!A77),LCI!N77,-1*10^6)</f>
        <v>0</v>
      </c>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W237" s="534">
        <f>IF(EXACT(A237,LCI!A77),LCI!O77,-1*10^6)</f>
        <v>0</v>
      </c>
      <c r="HX237" s="534">
        <f t="shared" si="585"/>
        <v>0</v>
      </c>
      <c r="HY237" s="534">
        <f t="shared" si="586"/>
        <v>0</v>
      </c>
      <c r="HZ237" s="534">
        <f t="shared" si="587"/>
        <v>0</v>
      </c>
      <c r="IA237" s="534">
        <f t="shared" si="588"/>
        <v>0</v>
      </c>
      <c r="IB237" s="534">
        <f t="shared" si="589"/>
        <v>0</v>
      </c>
      <c r="IC237" s="534">
        <f t="shared" si="590"/>
        <v>0</v>
      </c>
      <c r="ID237" s="534">
        <f t="shared" si="591"/>
        <v>0</v>
      </c>
      <c r="IE237" s="534">
        <f t="shared" si="592"/>
        <v>0</v>
      </c>
      <c r="IF237" s="534">
        <f t="shared" si="593"/>
        <v>0</v>
      </c>
      <c r="IG237" s="534">
        <f t="shared" si="594"/>
        <v>0</v>
      </c>
      <c r="IH237" s="534">
        <f t="shared" si="595"/>
        <v>0</v>
      </c>
      <c r="II237" s="534">
        <f t="shared" si="596"/>
        <v>0</v>
      </c>
      <c r="IJ237" s="534">
        <f t="shared" si="597"/>
        <v>0</v>
      </c>
      <c r="IK237" s="534">
        <f t="shared" si="598"/>
        <v>0</v>
      </c>
      <c r="IL237" s="534">
        <f t="shared" si="599"/>
        <v>0</v>
      </c>
      <c r="IM237" s="534">
        <f t="shared" si="600"/>
        <v>0</v>
      </c>
      <c r="IN237" s="534">
        <f t="shared" si="601"/>
        <v>0</v>
      </c>
      <c r="IO237" s="534">
        <f t="shared" si="602"/>
        <v>0</v>
      </c>
      <c r="IP237" s="534">
        <f t="shared" si="603"/>
        <v>0</v>
      </c>
      <c r="IQ237" s="534">
        <f t="shared" si="604"/>
        <v>0</v>
      </c>
      <c r="IR237" s="534">
        <f t="shared" si="605"/>
        <v>0</v>
      </c>
      <c r="IT237" s="531">
        <f>IF(EXACT(A237,LCI!A77),LCI!P77,-1*10^6)</f>
        <v>0</v>
      </c>
      <c r="IU237" s="531">
        <f t="shared" si="606"/>
        <v>0</v>
      </c>
      <c r="IV237" s="531">
        <f t="shared" si="607"/>
        <v>0</v>
      </c>
      <c r="IW237" s="531">
        <f t="shared" si="608"/>
        <v>0</v>
      </c>
      <c r="IX237" s="531">
        <f t="shared" si="609"/>
        <v>0</v>
      </c>
      <c r="IY237" s="531">
        <f t="shared" si="610"/>
        <v>0</v>
      </c>
      <c r="IZ237" s="531">
        <f t="shared" si="611"/>
        <v>0</v>
      </c>
      <c r="JA237" s="531">
        <f t="shared" si="612"/>
        <v>0</v>
      </c>
      <c r="JB237" s="531">
        <f t="shared" si="613"/>
        <v>0</v>
      </c>
      <c r="JC237" s="531">
        <f t="shared" si="614"/>
        <v>0</v>
      </c>
      <c r="JD237" s="531">
        <f t="shared" si="615"/>
        <v>0</v>
      </c>
      <c r="JE237" s="531">
        <f t="shared" si="616"/>
        <v>0</v>
      </c>
      <c r="JF237" s="531">
        <f t="shared" si="617"/>
        <v>0</v>
      </c>
      <c r="JG237" s="531">
        <f t="shared" si="618"/>
        <v>0</v>
      </c>
      <c r="JH237" s="531">
        <f t="shared" si="619"/>
        <v>0</v>
      </c>
      <c r="JI237" s="531">
        <f t="shared" si="620"/>
        <v>0</v>
      </c>
      <c r="JJ237" s="531">
        <f t="shared" si="621"/>
        <v>0</v>
      </c>
      <c r="JK237" s="531">
        <f t="shared" si="622"/>
        <v>0</v>
      </c>
      <c r="JL237" s="531">
        <f t="shared" si="623"/>
        <v>0</v>
      </c>
      <c r="JM237" s="531">
        <f t="shared" si="624"/>
        <v>0</v>
      </c>
      <c r="JN237" s="531">
        <f t="shared" si="625"/>
        <v>0</v>
      </c>
      <c r="JO237" s="531">
        <f t="shared" si="626"/>
        <v>0</v>
      </c>
      <c r="JQ237" s="532">
        <f>IF(EXACT(A237,LCI!A77),LCI!Q77,-1*10^6)</f>
        <v>0</v>
      </c>
      <c r="JR237" s="532">
        <f t="shared" si="627"/>
        <v>0</v>
      </c>
      <c r="JS237" s="532">
        <f t="shared" si="628"/>
        <v>0</v>
      </c>
      <c r="JT237" s="532">
        <f t="shared" si="629"/>
        <v>0</v>
      </c>
      <c r="JU237" s="532">
        <f t="shared" si="630"/>
        <v>0</v>
      </c>
      <c r="JV237" s="532">
        <f t="shared" si="631"/>
        <v>0</v>
      </c>
      <c r="JW237" s="532">
        <f t="shared" si="632"/>
        <v>0</v>
      </c>
      <c r="JX237" s="532">
        <f t="shared" si="633"/>
        <v>0</v>
      </c>
      <c r="JY237" s="532">
        <f t="shared" si="634"/>
        <v>0</v>
      </c>
      <c r="JZ237" s="532">
        <f t="shared" si="635"/>
        <v>0</v>
      </c>
      <c r="KA237" s="532">
        <f t="shared" si="636"/>
        <v>0</v>
      </c>
      <c r="KB237" s="532">
        <f t="shared" si="637"/>
        <v>0</v>
      </c>
      <c r="KC237" s="532">
        <f t="shared" si="638"/>
        <v>0</v>
      </c>
      <c r="KD237" s="532">
        <f t="shared" si="639"/>
        <v>0</v>
      </c>
      <c r="KE237" s="532">
        <f t="shared" si="640"/>
        <v>0</v>
      </c>
      <c r="KF237" s="532">
        <f t="shared" si="641"/>
        <v>0</v>
      </c>
      <c r="KG237" s="532">
        <f t="shared" si="642"/>
        <v>0</v>
      </c>
      <c r="KH237" s="532">
        <f t="shared" si="643"/>
        <v>0</v>
      </c>
      <c r="KI237" s="532">
        <f t="shared" si="644"/>
        <v>0</v>
      </c>
      <c r="KJ237" s="532">
        <f t="shared" si="645"/>
        <v>0</v>
      </c>
      <c r="KK237" s="532">
        <f t="shared" si="646"/>
        <v>0</v>
      </c>
      <c r="KL237" s="532">
        <f t="shared" si="647"/>
        <v>0</v>
      </c>
      <c r="KN237" s="533">
        <f>IF(EXACT(A237,LCI!A77),LCI!R77,-1*10^6)</f>
        <v>0</v>
      </c>
      <c r="KO237" s="533">
        <f t="shared" si="648"/>
        <v>0</v>
      </c>
      <c r="KP237" s="533">
        <f t="shared" si="649"/>
        <v>0</v>
      </c>
      <c r="KQ237" s="533">
        <f t="shared" si="650"/>
        <v>0</v>
      </c>
      <c r="KR237" s="533">
        <f t="shared" si="651"/>
        <v>0</v>
      </c>
      <c r="KS237" s="533">
        <f t="shared" si="652"/>
        <v>0</v>
      </c>
      <c r="KT237" s="533">
        <f t="shared" si="653"/>
        <v>0</v>
      </c>
      <c r="KU237" s="533">
        <f t="shared" si="654"/>
        <v>0</v>
      </c>
      <c r="KV237" s="533">
        <f t="shared" si="655"/>
        <v>0</v>
      </c>
      <c r="KW237" s="533">
        <f t="shared" si="656"/>
        <v>0</v>
      </c>
      <c r="KX237" s="533">
        <f t="shared" si="657"/>
        <v>0</v>
      </c>
      <c r="KY237" s="533">
        <f t="shared" si="658"/>
        <v>0</v>
      </c>
      <c r="KZ237" s="533">
        <f t="shared" si="659"/>
        <v>0</v>
      </c>
      <c r="LA237" s="533">
        <f t="shared" si="660"/>
        <v>0</v>
      </c>
      <c r="LB237" s="533">
        <f t="shared" si="661"/>
        <v>0</v>
      </c>
      <c r="LC237" s="533">
        <f t="shared" si="662"/>
        <v>0</v>
      </c>
      <c r="LD237" s="533">
        <f t="shared" si="663"/>
        <v>0</v>
      </c>
      <c r="LE237" s="533">
        <f t="shared" si="664"/>
        <v>0</v>
      </c>
      <c r="LF237" s="533">
        <f t="shared" si="665"/>
        <v>0</v>
      </c>
      <c r="LG237" s="533">
        <f t="shared" si="666"/>
        <v>0</v>
      </c>
      <c r="LH237" s="533">
        <f t="shared" si="667"/>
        <v>0</v>
      </c>
      <c r="LI237" s="533">
        <f t="shared" si="668"/>
        <v>0</v>
      </c>
    </row>
    <row r="238" spans="1:321" x14ac:dyDescent="0.25">
      <c r="A238" s="14" t="str">
        <f>LCI!A78</f>
        <v>DDGS (kg/yr)</v>
      </c>
      <c r="B238" s="43">
        <f>B124</f>
        <v>0</v>
      </c>
      <c r="C238" s="43">
        <f t="shared" ref="C238:P238" si="689">C124</f>
        <v>0</v>
      </c>
      <c r="D238" s="43">
        <f t="shared" si="689"/>
        <v>362142</v>
      </c>
      <c r="E238" s="43">
        <f t="shared" si="689"/>
        <v>0</v>
      </c>
      <c r="F238" s="43">
        <f t="shared" si="689"/>
        <v>0</v>
      </c>
      <c r="G238" s="43">
        <f t="shared" si="689"/>
        <v>0</v>
      </c>
      <c r="H238" s="43">
        <f t="shared" si="689"/>
        <v>0</v>
      </c>
      <c r="I238" s="43">
        <f t="shared" si="689"/>
        <v>0</v>
      </c>
      <c r="J238" s="43">
        <f t="shared" si="689"/>
        <v>0</v>
      </c>
      <c r="K238" s="43">
        <f t="shared" si="689"/>
        <v>0</v>
      </c>
      <c r="L238" s="43">
        <f t="shared" si="689"/>
        <v>0</v>
      </c>
      <c r="M238" s="43">
        <f t="shared" si="689"/>
        <v>0</v>
      </c>
      <c r="N238" s="43">
        <f t="shared" si="689"/>
        <v>0</v>
      </c>
      <c r="O238" s="258">
        <f t="shared" si="689"/>
        <v>0</v>
      </c>
      <c r="P238" s="252">
        <f t="shared" si="689"/>
        <v>0</v>
      </c>
      <c r="Q238" s="252"/>
      <c r="R238" s="252"/>
      <c r="S238" s="252"/>
      <c r="T238" s="269"/>
      <c r="U238" s="252"/>
      <c r="V238" s="252"/>
      <c r="X238" s="45">
        <f>IF(EXACT(A238,LCI!A78),LCI!G78,-1*10^6)</f>
        <v>0.15435501700000001</v>
      </c>
      <c r="Y238" s="47">
        <f t="shared" si="411"/>
        <v>0</v>
      </c>
      <c r="Z238" s="47">
        <f t="shared" si="412"/>
        <v>0</v>
      </c>
      <c r="AA238" s="47">
        <f t="shared" si="413"/>
        <v>55898.434566414006</v>
      </c>
      <c r="AB238" s="47">
        <f t="shared" si="414"/>
        <v>0</v>
      </c>
      <c r="AC238" s="47">
        <f t="shared" si="415"/>
        <v>0</v>
      </c>
      <c r="AD238" s="47">
        <f t="shared" si="416"/>
        <v>0</v>
      </c>
      <c r="AE238" s="47">
        <f t="shared" si="417"/>
        <v>0</v>
      </c>
      <c r="AF238" s="47">
        <f t="shared" si="418"/>
        <v>0</v>
      </c>
      <c r="AG238" s="47">
        <f t="shared" si="419"/>
        <v>0</v>
      </c>
      <c r="AH238" s="47">
        <f t="shared" si="420"/>
        <v>0</v>
      </c>
      <c r="AI238" s="47">
        <f t="shared" si="421"/>
        <v>0</v>
      </c>
      <c r="AJ238" s="47">
        <f t="shared" si="499"/>
        <v>0</v>
      </c>
      <c r="AK238" s="47">
        <f t="shared" si="471"/>
        <v>0</v>
      </c>
      <c r="AL238" s="262">
        <f t="shared" si="472"/>
        <v>0</v>
      </c>
      <c r="AM238" s="260">
        <f t="shared" si="473"/>
        <v>0</v>
      </c>
      <c r="AN238" s="260">
        <f t="shared" si="681"/>
        <v>0</v>
      </c>
      <c r="AO238" s="260">
        <f t="shared" si="682"/>
        <v>0</v>
      </c>
      <c r="AP238" s="260">
        <f t="shared" si="683"/>
        <v>0</v>
      </c>
      <c r="AQ238" s="260">
        <f t="shared" si="684"/>
        <v>0</v>
      </c>
      <c r="AR238" s="260">
        <f t="shared" si="685"/>
        <v>0</v>
      </c>
      <c r="AS238" s="260">
        <f t="shared" si="686"/>
        <v>0</v>
      </c>
      <c r="AU238" s="41">
        <f>IF(EXACT(A238,LCI!A78),LCI!H78,-1*10^6)</f>
        <v>-2000</v>
      </c>
      <c r="AV238" s="71">
        <f t="shared" si="432"/>
        <v>0</v>
      </c>
      <c r="AW238" s="71">
        <f t="shared" si="433"/>
        <v>0</v>
      </c>
      <c r="AX238" s="71">
        <f t="shared" si="434"/>
        <v>-724284000</v>
      </c>
      <c r="AY238" s="71">
        <f t="shared" si="435"/>
        <v>0</v>
      </c>
      <c r="AZ238" s="71">
        <f t="shared" si="436"/>
        <v>0</v>
      </c>
      <c r="BA238" s="71">
        <f t="shared" si="437"/>
        <v>0</v>
      </c>
      <c r="BB238" s="71">
        <f t="shared" si="438"/>
        <v>0</v>
      </c>
      <c r="BC238" s="71">
        <f t="shared" si="439"/>
        <v>0</v>
      </c>
      <c r="BD238" s="520">
        <f t="shared" si="440"/>
        <v>0</v>
      </c>
      <c r="BE238" s="521">
        <f t="shared" si="441"/>
        <v>0</v>
      </c>
      <c r="BF238" s="71">
        <f t="shared" si="442"/>
        <v>0</v>
      </c>
      <c r="BG238" s="521">
        <f t="shared" si="443"/>
        <v>0</v>
      </c>
      <c r="BH238" s="521">
        <f t="shared" si="444"/>
        <v>0</v>
      </c>
      <c r="BI238" s="71">
        <f t="shared" si="445"/>
        <v>0</v>
      </c>
      <c r="BJ238" s="71">
        <f t="shared" si="446"/>
        <v>0</v>
      </c>
      <c r="BK238" s="71">
        <f t="shared" si="447"/>
        <v>0</v>
      </c>
      <c r="BL238" s="71">
        <f t="shared" si="448"/>
        <v>0</v>
      </c>
      <c r="BM238" s="71">
        <f t="shared" si="449"/>
        <v>0</v>
      </c>
      <c r="BN238" s="71">
        <f t="shared" si="450"/>
        <v>0</v>
      </c>
      <c r="BO238" s="71">
        <f t="shared" si="451"/>
        <v>0</v>
      </c>
      <c r="BP238" s="71">
        <f t="shared" si="452"/>
        <v>0</v>
      </c>
      <c r="BR238" s="507">
        <f>IF(EXACT(A238,LCI!A78),LCI!I78,-1*10^6)</f>
        <v>0</v>
      </c>
      <c r="BS238" s="507">
        <f t="shared" si="474"/>
        <v>0</v>
      </c>
      <c r="BT238" s="507">
        <f t="shared" si="475"/>
        <v>0</v>
      </c>
      <c r="BU238" s="507">
        <f t="shared" si="453"/>
        <v>0</v>
      </c>
      <c r="BV238" s="507">
        <f t="shared" si="453"/>
        <v>0</v>
      </c>
      <c r="BW238" s="507">
        <f t="shared" si="454"/>
        <v>0</v>
      </c>
      <c r="BX238" s="507">
        <f t="shared" si="455"/>
        <v>0</v>
      </c>
      <c r="BY238" s="507">
        <f t="shared" si="456"/>
        <v>0</v>
      </c>
      <c r="BZ238" s="507">
        <f t="shared" si="457"/>
        <v>0</v>
      </c>
      <c r="CA238" s="507">
        <f t="shared" si="458"/>
        <v>0</v>
      </c>
      <c r="CB238" s="507">
        <f t="shared" si="459"/>
        <v>0</v>
      </c>
      <c r="CC238" s="507">
        <f t="shared" si="460"/>
        <v>0</v>
      </c>
      <c r="CD238" s="507">
        <f t="shared" si="461"/>
        <v>0</v>
      </c>
      <c r="CE238" s="507">
        <f t="shared" si="462"/>
        <v>0</v>
      </c>
      <c r="CF238" s="507">
        <f t="shared" si="463"/>
        <v>0</v>
      </c>
      <c r="CG238" s="507">
        <f t="shared" si="464"/>
        <v>0</v>
      </c>
      <c r="CH238" s="507">
        <f t="shared" si="464"/>
        <v>0</v>
      </c>
      <c r="CI238" s="507">
        <f t="shared" si="465"/>
        <v>0</v>
      </c>
      <c r="CJ238" s="507">
        <f t="shared" si="466"/>
        <v>0</v>
      </c>
      <c r="CK238" s="507">
        <f t="shared" si="467"/>
        <v>0</v>
      </c>
      <c r="CL238" s="507">
        <f t="shared" si="476"/>
        <v>0</v>
      </c>
      <c r="CM238" s="507">
        <f t="shared" si="468"/>
        <v>0</v>
      </c>
      <c r="CO238" s="511">
        <f>IF(EXACT(A238,LCI!A78),LCI!F78,-1*10^6)</f>
        <v>16.71</v>
      </c>
      <c r="CP238" s="511">
        <f t="shared" si="477"/>
        <v>0</v>
      </c>
      <c r="CQ238" s="511">
        <f t="shared" si="478"/>
        <v>0</v>
      </c>
      <c r="CR238" s="511">
        <f t="shared" si="479"/>
        <v>6051392.8200000003</v>
      </c>
      <c r="CS238" s="511">
        <f t="shared" si="480"/>
        <v>0</v>
      </c>
      <c r="CT238" s="511">
        <f t="shared" si="481"/>
        <v>0</v>
      </c>
      <c r="CU238" s="511">
        <f t="shared" si="482"/>
        <v>0</v>
      </c>
      <c r="CV238" s="511">
        <f t="shared" si="483"/>
        <v>0</v>
      </c>
      <c r="CW238" s="511">
        <f t="shared" si="484"/>
        <v>0</v>
      </c>
      <c r="CX238" s="511">
        <f t="shared" si="485"/>
        <v>0</v>
      </c>
      <c r="CY238" s="511">
        <f t="shared" si="486"/>
        <v>0</v>
      </c>
      <c r="CZ238" s="511">
        <f t="shared" si="487"/>
        <v>0</v>
      </c>
      <c r="DA238" s="511">
        <f t="shared" si="488"/>
        <v>0</v>
      </c>
      <c r="DB238" s="511">
        <f t="shared" si="489"/>
        <v>0</v>
      </c>
      <c r="DC238" s="511">
        <f t="shared" si="490"/>
        <v>0</v>
      </c>
      <c r="DD238" s="511">
        <f t="shared" si="491"/>
        <v>0</v>
      </c>
      <c r="DE238" s="511">
        <f t="shared" si="492"/>
        <v>0</v>
      </c>
      <c r="DF238" s="511">
        <f t="shared" si="493"/>
        <v>0</v>
      </c>
      <c r="DG238" s="511">
        <f t="shared" si="494"/>
        <v>0</v>
      </c>
      <c r="DH238" s="511">
        <f t="shared" si="495"/>
        <v>0</v>
      </c>
      <c r="DI238" s="511">
        <f t="shared" si="496"/>
        <v>0</v>
      </c>
      <c r="DJ238" s="511">
        <f t="shared" si="497"/>
        <v>0</v>
      </c>
      <c r="DL238" s="530">
        <f>IF(EXACT(A238,LCI!A78),LCI!J78,-1*10^6)</f>
        <v>0</v>
      </c>
      <c r="DM238" s="530">
        <f t="shared" si="501"/>
        <v>0</v>
      </c>
      <c r="DN238" s="530">
        <f t="shared" si="502"/>
        <v>0</v>
      </c>
      <c r="DO238" s="530">
        <f t="shared" si="503"/>
        <v>0</v>
      </c>
      <c r="DP238" s="530">
        <f t="shared" si="504"/>
        <v>0</v>
      </c>
      <c r="DQ238" s="530">
        <f t="shared" si="505"/>
        <v>0</v>
      </c>
      <c r="DR238" s="530">
        <f t="shared" si="506"/>
        <v>0</v>
      </c>
      <c r="DS238" s="530">
        <f t="shared" si="507"/>
        <v>0</v>
      </c>
      <c r="DT238" s="530">
        <f t="shared" si="508"/>
        <v>0</v>
      </c>
      <c r="DU238" s="530">
        <f t="shared" si="509"/>
        <v>0</v>
      </c>
      <c r="DV238" s="530">
        <f t="shared" si="510"/>
        <v>0</v>
      </c>
      <c r="DW238" s="530">
        <f t="shared" si="511"/>
        <v>0</v>
      </c>
      <c r="DX238" s="530">
        <f t="shared" si="512"/>
        <v>0</v>
      </c>
      <c r="DY238" s="530">
        <f t="shared" si="513"/>
        <v>0</v>
      </c>
      <c r="DZ238" s="530">
        <f t="shared" si="514"/>
        <v>0</v>
      </c>
      <c r="EA238" s="530">
        <f t="shared" si="515"/>
        <v>0</v>
      </c>
      <c r="EB238" s="530">
        <f t="shared" si="516"/>
        <v>0</v>
      </c>
      <c r="EC238" s="530">
        <f t="shared" si="517"/>
        <v>0</v>
      </c>
      <c r="ED238" s="530">
        <f t="shared" si="518"/>
        <v>0</v>
      </c>
      <c r="EE238" s="530">
        <f t="shared" si="519"/>
        <v>0</v>
      </c>
      <c r="EF238" s="530">
        <f t="shared" si="520"/>
        <v>0</v>
      </c>
      <c r="EG238" s="530">
        <f t="shared" si="521"/>
        <v>0</v>
      </c>
      <c r="EI238" s="535">
        <f>IF(EXACT(A238,LCI!A78),LCI!K78,-1*10^6)</f>
        <v>0</v>
      </c>
      <c r="EJ238" s="531">
        <f t="shared" si="522"/>
        <v>0</v>
      </c>
      <c r="EK238" s="536">
        <f t="shared" si="523"/>
        <v>0</v>
      </c>
      <c r="EL238" s="531">
        <f t="shared" si="524"/>
        <v>0</v>
      </c>
      <c r="EM238" s="531">
        <f t="shared" si="525"/>
        <v>0</v>
      </c>
      <c r="EN238" s="531">
        <f t="shared" si="526"/>
        <v>0</v>
      </c>
      <c r="EO238" s="531">
        <f t="shared" si="527"/>
        <v>0</v>
      </c>
      <c r="EP238" s="531">
        <f t="shared" si="528"/>
        <v>0</v>
      </c>
      <c r="EQ238" s="531">
        <f t="shared" si="529"/>
        <v>0</v>
      </c>
      <c r="ER238" s="531">
        <f t="shared" si="530"/>
        <v>0</v>
      </c>
      <c r="ES238" s="531">
        <f t="shared" si="531"/>
        <v>0</v>
      </c>
      <c r="ET238" s="531">
        <f t="shared" si="532"/>
        <v>0</v>
      </c>
      <c r="EU238" s="531">
        <f t="shared" si="533"/>
        <v>0</v>
      </c>
      <c r="EV238" s="531">
        <f t="shared" si="534"/>
        <v>0</v>
      </c>
      <c r="EW238" s="531">
        <f t="shared" si="535"/>
        <v>0</v>
      </c>
      <c r="EX238" s="531">
        <f t="shared" si="536"/>
        <v>0</v>
      </c>
      <c r="EY238" s="531">
        <f t="shared" si="537"/>
        <v>0</v>
      </c>
      <c r="EZ238" s="531">
        <f t="shared" si="538"/>
        <v>0</v>
      </c>
      <c r="FA238" s="531">
        <f t="shared" si="539"/>
        <v>0</v>
      </c>
      <c r="FB238" s="531">
        <f t="shared" si="540"/>
        <v>0</v>
      </c>
      <c r="FC238" s="531">
        <f t="shared" si="541"/>
        <v>0</v>
      </c>
      <c r="FD238" s="531">
        <f t="shared" si="542"/>
        <v>0</v>
      </c>
      <c r="FF238" s="532">
        <f>IF(EXACT(A238,LCI!A78),LCI!L78,-1*10^6)</f>
        <v>0</v>
      </c>
      <c r="FG238" s="532">
        <f t="shared" si="543"/>
        <v>0</v>
      </c>
      <c r="FH238" s="532">
        <f t="shared" si="544"/>
        <v>0</v>
      </c>
      <c r="FI238" s="532">
        <f t="shared" si="545"/>
        <v>0</v>
      </c>
      <c r="FJ238" s="532">
        <f t="shared" si="546"/>
        <v>0</v>
      </c>
      <c r="FK238" s="532">
        <f t="shared" si="547"/>
        <v>0</v>
      </c>
      <c r="FL238" s="532">
        <f t="shared" si="548"/>
        <v>0</v>
      </c>
      <c r="FM238" s="532">
        <f t="shared" si="549"/>
        <v>0</v>
      </c>
      <c r="FN238" s="532">
        <f t="shared" si="550"/>
        <v>0</v>
      </c>
      <c r="FO238" s="532">
        <f t="shared" si="551"/>
        <v>0</v>
      </c>
      <c r="FP238" s="532">
        <f t="shared" si="552"/>
        <v>0</v>
      </c>
      <c r="FQ238" s="532">
        <f t="shared" si="553"/>
        <v>0</v>
      </c>
      <c r="FR238" s="532">
        <f t="shared" si="554"/>
        <v>0</v>
      </c>
      <c r="FS238" s="532">
        <f t="shared" si="555"/>
        <v>0</v>
      </c>
      <c r="FT238" s="532">
        <f t="shared" si="556"/>
        <v>0</v>
      </c>
      <c r="FU238" s="532">
        <f t="shared" si="557"/>
        <v>0</v>
      </c>
      <c r="FV238" s="532">
        <f t="shared" si="558"/>
        <v>0</v>
      </c>
      <c r="FW238" s="532">
        <f t="shared" si="559"/>
        <v>0</v>
      </c>
      <c r="FX238" s="532">
        <f t="shared" si="560"/>
        <v>0</v>
      </c>
      <c r="FY238" s="532">
        <f t="shared" si="561"/>
        <v>0</v>
      </c>
      <c r="FZ238" s="532">
        <f t="shared" si="562"/>
        <v>0</v>
      </c>
      <c r="GA238" s="532">
        <f t="shared" si="563"/>
        <v>0</v>
      </c>
      <c r="GC238" s="533">
        <f>IF(EXACT(A238,LCI!A78),LCI!M78,-1*10^6)</f>
        <v>0</v>
      </c>
      <c r="GD238" s="533">
        <f t="shared" si="564"/>
        <v>0</v>
      </c>
      <c r="GE238" s="533">
        <f t="shared" si="565"/>
        <v>0</v>
      </c>
      <c r="GF238" s="533">
        <f t="shared" si="566"/>
        <v>0</v>
      </c>
      <c r="GG238" s="533">
        <f t="shared" si="567"/>
        <v>0</v>
      </c>
      <c r="GH238" s="533">
        <f t="shared" si="568"/>
        <v>0</v>
      </c>
      <c r="GI238" s="533">
        <f t="shared" si="569"/>
        <v>0</v>
      </c>
      <c r="GJ238" s="533">
        <f t="shared" si="570"/>
        <v>0</v>
      </c>
      <c r="GK238" s="533">
        <f t="shared" si="571"/>
        <v>0</v>
      </c>
      <c r="GL238" s="533">
        <f t="shared" si="572"/>
        <v>0</v>
      </c>
      <c r="GM238" s="533">
        <f t="shared" si="573"/>
        <v>0</v>
      </c>
      <c r="GN238" s="533">
        <f t="shared" si="574"/>
        <v>0</v>
      </c>
      <c r="GO238" s="533">
        <f t="shared" si="575"/>
        <v>0</v>
      </c>
      <c r="GP238" s="533">
        <f t="shared" si="576"/>
        <v>0</v>
      </c>
      <c r="GQ238" s="533">
        <f t="shared" si="577"/>
        <v>0</v>
      </c>
      <c r="GR238" s="533">
        <f t="shared" si="578"/>
        <v>0</v>
      </c>
      <c r="GS238" s="533">
        <f t="shared" si="579"/>
        <v>0</v>
      </c>
      <c r="GT238" s="533">
        <f t="shared" si="580"/>
        <v>0</v>
      </c>
      <c r="GU238" s="533">
        <f t="shared" si="581"/>
        <v>0</v>
      </c>
      <c r="GV238" s="533">
        <f t="shared" si="582"/>
        <v>0</v>
      </c>
      <c r="GW238" s="533">
        <f t="shared" si="583"/>
        <v>0</v>
      </c>
      <c r="GX238" s="533">
        <f t="shared" si="584"/>
        <v>0</v>
      </c>
      <c r="GZ238" s="511">
        <f>IF(EXACT(A238,LCI!A78),LCI!N78,-1*10^6)</f>
        <v>0</v>
      </c>
      <c r="HA238" s="511"/>
      <c r="HB238" s="511"/>
      <c r="HC238" s="511"/>
      <c r="HD238" s="511"/>
      <c r="HE238" s="511"/>
      <c r="HF238" s="511"/>
      <c r="HG238" s="511"/>
      <c r="HH238" s="511"/>
      <c r="HI238" s="511"/>
      <c r="HJ238" s="511"/>
      <c r="HK238" s="511"/>
      <c r="HL238" s="511"/>
      <c r="HM238" s="511"/>
      <c r="HN238" s="511"/>
      <c r="HO238" s="511"/>
      <c r="HP238" s="511"/>
      <c r="HQ238" s="511"/>
      <c r="HR238" s="511"/>
      <c r="HS238" s="511"/>
      <c r="HT238" s="511"/>
      <c r="HU238" s="511"/>
      <c r="HW238" s="534">
        <f>IF(EXACT(A238,LCI!A78),LCI!O78,-1*10^6)</f>
        <v>0</v>
      </c>
      <c r="HX238" s="534">
        <f t="shared" si="585"/>
        <v>0</v>
      </c>
      <c r="HY238" s="534">
        <f t="shared" si="586"/>
        <v>0</v>
      </c>
      <c r="HZ238" s="534">
        <f t="shared" si="587"/>
        <v>0</v>
      </c>
      <c r="IA238" s="534">
        <f t="shared" si="588"/>
        <v>0</v>
      </c>
      <c r="IB238" s="534">
        <f t="shared" si="589"/>
        <v>0</v>
      </c>
      <c r="IC238" s="534">
        <f t="shared" si="590"/>
        <v>0</v>
      </c>
      <c r="ID238" s="534">
        <f t="shared" si="591"/>
        <v>0</v>
      </c>
      <c r="IE238" s="534">
        <f t="shared" si="592"/>
        <v>0</v>
      </c>
      <c r="IF238" s="534">
        <f t="shared" si="593"/>
        <v>0</v>
      </c>
      <c r="IG238" s="534">
        <f t="shared" si="594"/>
        <v>0</v>
      </c>
      <c r="IH238" s="534">
        <f t="shared" si="595"/>
        <v>0</v>
      </c>
      <c r="II238" s="534">
        <f t="shared" si="596"/>
        <v>0</v>
      </c>
      <c r="IJ238" s="534">
        <f t="shared" si="597"/>
        <v>0</v>
      </c>
      <c r="IK238" s="534">
        <f t="shared" si="598"/>
        <v>0</v>
      </c>
      <c r="IL238" s="534">
        <f t="shared" si="599"/>
        <v>0</v>
      </c>
      <c r="IM238" s="534">
        <f t="shared" si="600"/>
        <v>0</v>
      </c>
      <c r="IN238" s="534">
        <f t="shared" si="601"/>
        <v>0</v>
      </c>
      <c r="IO238" s="534">
        <f t="shared" si="602"/>
        <v>0</v>
      </c>
      <c r="IP238" s="534">
        <f t="shared" si="603"/>
        <v>0</v>
      </c>
      <c r="IQ238" s="534">
        <f t="shared" si="604"/>
        <v>0</v>
      </c>
      <c r="IR238" s="534">
        <f t="shared" si="605"/>
        <v>0</v>
      </c>
      <c r="IT238" s="531">
        <f>IF(EXACT(A238,LCI!A78),LCI!P78,-1*10^6)</f>
        <v>0</v>
      </c>
      <c r="IU238" s="531">
        <f t="shared" si="606"/>
        <v>0</v>
      </c>
      <c r="IV238" s="531">
        <f t="shared" si="607"/>
        <v>0</v>
      </c>
      <c r="IW238" s="531">
        <f t="shared" si="608"/>
        <v>0</v>
      </c>
      <c r="IX238" s="531">
        <f t="shared" si="609"/>
        <v>0</v>
      </c>
      <c r="IY238" s="531">
        <f t="shared" si="610"/>
        <v>0</v>
      </c>
      <c r="IZ238" s="531">
        <f t="shared" si="611"/>
        <v>0</v>
      </c>
      <c r="JA238" s="531">
        <f t="shared" si="612"/>
        <v>0</v>
      </c>
      <c r="JB238" s="531">
        <f t="shared" si="613"/>
        <v>0</v>
      </c>
      <c r="JC238" s="531">
        <f t="shared" si="614"/>
        <v>0</v>
      </c>
      <c r="JD238" s="531">
        <f t="shared" si="615"/>
        <v>0</v>
      </c>
      <c r="JE238" s="531">
        <f t="shared" si="616"/>
        <v>0</v>
      </c>
      <c r="JF238" s="531">
        <f t="shared" si="617"/>
        <v>0</v>
      </c>
      <c r="JG238" s="531">
        <f t="shared" si="618"/>
        <v>0</v>
      </c>
      <c r="JH238" s="531">
        <f t="shared" si="619"/>
        <v>0</v>
      </c>
      <c r="JI238" s="531">
        <f t="shared" si="620"/>
        <v>0</v>
      </c>
      <c r="JJ238" s="531">
        <f t="shared" si="621"/>
        <v>0</v>
      </c>
      <c r="JK238" s="531">
        <f t="shared" si="622"/>
        <v>0</v>
      </c>
      <c r="JL238" s="531">
        <f t="shared" si="623"/>
        <v>0</v>
      </c>
      <c r="JM238" s="531">
        <f t="shared" si="624"/>
        <v>0</v>
      </c>
      <c r="JN238" s="531">
        <f t="shared" si="625"/>
        <v>0</v>
      </c>
      <c r="JO238" s="531">
        <f t="shared" si="626"/>
        <v>0</v>
      </c>
      <c r="JQ238" s="532">
        <f>IF(EXACT(A238,LCI!A78),LCI!Q78,-1*10^6)</f>
        <v>0</v>
      </c>
      <c r="JR238" s="532">
        <f t="shared" si="627"/>
        <v>0</v>
      </c>
      <c r="JS238" s="532">
        <f t="shared" si="628"/>
        <v>0</v>
      </c>
      <c r="JT238" s="532">
        <f t="shared" si="629"/>
        <v>0</v>
      </c>
      <c r="JU238" s="532">
        <f t="shared" si="630"/>
        <v>0</v>
      </c>
      <c r="JV238" s="532">
        <f t="shared" si="631"/>
        <v>0</v>
      </c>
      <c r="JW238" s="532">
        <f t="shared" si="632"/>
        <v>0</v>
      </c>
      <c r="JX238" s="532">
        <f t="shared" si="633"/>
        <v>0</v>
      </c>
      <c r="JY238" s="532">
        <f t="shared" si="634"/>
        <v>0</v>
      </c>
      <c r="JZ238" s="532">
        <f t="shared" si="635"/>
        <v>0</v>
      </c>
      <c r="KA238" s="532">
        <f t="shared" si="636"/>
        <v>0</v>
      </c>
      <c r="KB238" s="532">
        <f t="shared" si="637"/>
        <v>0</v>
      </c>
      <c r="KC238" s="532">
        <f t="shared" si="638"/>
        <v>0</v>
      </c>
      <c r="KD238" s="532">
        <f t="shared" si="639"/>
        <v>0</v>
      </c>
      <c r="KE238" s="532">
        <f t="shared" si="640"/>
        <v>0</v>
      </c>
      <c r="KF238" s="532">
        <f t="shared" si="641"/>
        <v>0</v>
      </c>
      <c r="KG238" s="532">
        <f t="shared" si="642"/>
        <v>0</v>
      </c>
      <c r="KH238" s="532">
        <f t="shared" si="643"/>
        <v>0</v>
      </c>
      <c r="KI238" s="532">
        <f t="shared" si="644"/>
        <v>0</v>
      </c>
      <c r="KJ238" s="532">
        <f t="shared" si="645"/>
        <v>0</v>
      </c>
      <c r="KK238" s="532">
        <f t="shared" si="646"/>
        <v>0</v>
      </c>
      <c r="KL238" s="532">
        <f t="shared" si="647"/>
        <v>0</v>
      </c>
      <c r="KN238" s="533">
        <f>IF(EXACT(A238,LCI!A78),LCI!R78,-1*10^6)</f>
        <v>0</v>
      </c>
      <c r="KO238" s="533">
        <f t="shared" si="648"/>
        <v>0</v>
      </c>
      <c r="KP238" s="533">
        <f t="shared" si="649"/>
        <v>0</v>
      </c>
      <c r="KQ238" s="533">
        <f t="shared" si="650"/>
        <v>0</v>
      </c>
      <c r="KR238" s="533">
        <f t="shared" si="651"/>
        <v>0</v>
      </c>
      <c r="KS238" s="533">
        <f t="shared" si="652"/>
        <v>0</v>
      </c>
      <c r="KT238" s="533">
        <f t="shared" si="653"/>
        <v>0</v>
      </c>
      <c r="KU238" s="533">
        <f t="shared" si="654"/>
        <v>0</v>
      </c>
      <c r="KV238" s="533">
        <f t="shared" si="655"/>
        <v>0</v>
      </c>
      <c r="KW238" s="533">
        <f t="shared" si="656"/>
        <v>0</v>
      </c>
      <c r="KX238" s="533">
        <f t="shared" si="657"/>
        <v>0</v>
      </c>
      <c r="KY238" s="533">
        <f t="shared" si="658"/>
        <v>0</v>
      </c>
      <c r="KZ238" s="533">
        <f t="shared" si="659"/>
        <v>0</v>
      </c>
      <c r="LA238" s="533">
        <f t="shared" si="660"/>
        <v>0</v>
      </c>
      <c r="LB238" s="533">
        <f t="shared" si="661"/>
        <v>0</v>
      </c>
      <c r="LC238" s="533">
        <f t="shared" si="662"/>
        <v>0</v>
      </c>
      <c r="LD238" s="533">
        <f t="shared" si="663"/>
        <v>0</v>
      </c>
      <c r="LE238" s="533">
        <f t="shared" si="664"/>
        <v>0</v>
      </c>
      <c r="LF238" s="533">
        <f t="shared" si="665"/>
        <v>0</v>
      </c>
      <c r="LG238" s="533">
        <f t="shared" si="666"/>
        <v>0</v>
      </c>
      <c r="LH238" s="533">
        <f t="shared" si="667"/>
        <v>0</v>
      </c>
      <c r="LI238" s="533">
        <f t="shared" si="668"/>
        <v>0</v>
      </c>
    </row>
    <row r="239" spans="1:321" x14ac:dyDescent="0.25">
      <c r="A239" s="14" t="str">
        <f>LCI!A79</f>
        <v>Glycerin (kg/yr)</v>
      </c>
      <c r="B239" s="43">
        <f>B143</f>
        <v>5928.5302777028282</v>
      </c>
      <c r="C239" s="43">
        <f t="shared" ref="C239:P239" si="690">C143</f>
        <v>0</v>
      </c>
      <c r="D239" s="43">
        <f t="shared" si="690"/>
        <v>0</v>
      </c>
      <c r="E239" s="43">
        <f t="shared" si="690"/>
        <v>0</v>
      </c>
      <c r="F239" s="43">
        <f t="shared" si="690"/>
        <v>0</v>
      </c>
      <c r="G239" s="43">
        <f t="shared" si="690"/>
        <v>0</v>
      </c>
      <c r="H239" s="43">
        <f t="shared" si="690"/>
        <v>0</v>
      </c>
      <c r="I239" s="43">
        <f t="shared" si="690"/>
        <v>0</v>
      </c>
      <c r="J239" s="43">
        <f t="shared" si="690"/>
        <v>0</v>
      </c>
      <c r="K239" s="43">
        <f t="shared" si="690"/>
        <v>0</v>
      </c>
      <c r="L239" s="43">
        <f t="shared" si="690"/>
        <v>0</v>
      </c>
      <c r="M239" s="43">
        <f t="shared" si="690"/>
        <v>0</v>
      </c>
      <c r="N239" s="43">
        <f t="shared" si="690"/>
        <v>0</v>
      </c>
      <c r="O239" s="258">
        <f t="shared" si="690"/>
        <v>0</v>
      </c>
      <c r="P239" s="252">
        <f t="shared" si="690"/>
        <v>0</v>
      </c>
      <c r="Q239" s="252"/>
      <c r="R239" s="252"/>
      <c r="S239" s="252"/>
      <c r="T239" s="269"/>
      <c r="U239" s="252"/>
      <c r="V239" s="252"/>
      <c r="X239" s="45">
        <f>IF(EXACT(A239,LCI!A79),LCI!G79,-1*10^6)</f>
        <v>0.13200000000000001</v>
      </c>
      <c r="Y239" s="47">
        <f t="shared" si="411"/>
        <v>782.56599665677334</v>
      </c>
      <c r="Z239" s="47">
        <f t="shared" si="412"/>
        <v>0</v>
      </c>
      <c r="AA239" s="47">
        <f t="shared" si="413"/>
        <v>0</v>
      </c>
      <c r="AB239" s="47">
        <f t="shared" si="414"/>
        <v>0</v>
      </c>
      <c r="AC239" s="47">
        <f t="shared" si="415"/>
        <v>0</v>
      </c>
      <c r="AD239" s="47">
        <f t="shared" si="416"/>
        <v>0</v>
      </c>
      <c r="AE239" s="47">
        <f t="shared" si="417"/>
        <v>0</v>
      </c>
      <c r="AF239" s="47">
        <f t="shared" si="418"/>
        <v>0</v>
      </c>
      <c r="AG239" s="47">
        <f t="shared" si="419"/>
        <v>0</v>
      </c>
      <c r="AH239" s="47">
        <f t="shared" si="420"/>
        <v>0</v>
      </c>
      <c r="AI239" s="47">
        <f t="shared" si="421"/>
        <v>0</v>
      </c>
      <c r="AJ239" s="47">
        <f t="shared" si="499"/>
        <v>0</v>
      </c>
      <c r="AK239" s="47">
        <f t="shared" si="471"/>
        <v>0</v>
      </c>
      <c r="AL239" s="262">
        <f t="shared" si="472"/>
        <v>0</v>
      </c>
      <c r="AM239" s="260">
        <f t="shared" si="473"/>
        <v>0</v>
      </c>
      <c r="AN239" s="260">
        <f t="shared" si="681"/>
        <v>0</v>
      </c>
      <c r="AO239" s="260">
        <f t="shared" si="682"/>
        <v>0</v>
      </c>
      <c r="AP239" s="260">
        <f t="shared" si="683"/>
        <v>0</v>
      </c>
      <c r="AQ239" s="260">
        <f t="shared" si="684"/>
        <v>0</v>
      </c>
      <c r="AR239" s="260">
        <f t="shared" si="685"/>
        <v>0</v>
      </c>
      <c r="AS239" s="260">
        <f t="shared" si="686"/>
        <v>0</v>
      </c>
      <c r="AU239" s="41">
        <f>IF(EXACT(A239,LCI!A79),LCI!H79,-1*10^6)</f>
        <v>-2000</v>
      </c>
      <c r="AV239" s="71">
        <f t="shared" si="432"/>
        <v>-11857060.555405656</v>
      </c>
      <c r="AW239" s="71">
        <f t="shared" si="433"/>
        <v>0</v>
      </c>
      <c r="AX239" s="71">
        <f t="shared" si="434"/>
        <v>0</v>
      </c>
      <c r="AY239" s="71">
        <f t="shared" si="435"/>
        <v>0</v>
      </c>
      <c r="AZ239" s="71">
        <f t="shared" si="436"/>
        <v>0</v>
      </c>
      <c r="BA239" s="71">
        <f t="shared" si="437"/>
        <v>0</v>
      </c>
      <c r="BB239" s="71">
        <f t="shared" si="438"/>
        <v>0</v>
      </c>
      <c r="BC239" s="71">
        <f t="shared" si="439"/>
        <v>0</v>
      </c>
      <c r="BD239" s="520">
        <f t="shared" si="440"/>
        <v>0</v>
      </c>
      <c r="BE239" s="521">
        <f t="shared" si="441"/>
        <v>0</v>
      </c>
      <c r="BF239" s="71">
        <f t="shared" si="442"/>
        <v>0</v>
      </c>
      <c r="BG239" s="521">
        <f t="shared" si="443"/>
        <v>0</v>
      </c>
      <c r="BH239" s="521">
        <f t="shared" si="444"/>
        <v>0</v>
      </c>
      <c r="BI239" s="71">
        <f t="shared" si="445"/>
        <v>0</v>
      </c>
      <c r="BJ239" s="71">
        <f t="shared" si="446"/>
        <v>0</v>
      </c>
      <c r="BK239" s="71">
        <f t="shared" si="447"/>
        <v>0</v>
      </c>
      <c r="BL239" s="71">
        <f t="shared" si="448"/>
        <v>0</v>
      </c>
      <c r="BM239" s="71">
        <f t="shared" si="449"/>
        <v>0</v>
      </c>
      <c r="BN239" s="71">
        <f t="shared" si="450"/>
        <v>0</v>
      </c>
      <c r="BO239" s="71">
        <f t="shared" si="451"/>
        <v>0</v>
      </c>
      <c r="BP239" s="71">
        <f t="shared" si="452"/>
        <v>0</v>
      </c>
      <c r="BR239" s="507">
        <f>IF(EXACT(A239,LCI!A79),LCI!I79,-1*10^6)</f>
        <v>0</v>
      </c>
      <c r="BS239" s="507">
        <f t="shared" si="474"/>
        <v>0</v>
      </c>
      <c r="BT239" s="507">
        <f t="shared" si="475"/>
        <v>0</v>
      </c>
      <c r="BU239" s="507">
        <f t="shared" si="475"/>
        <v>0</v>
      </c>
      <c r="BV239" s="507">
        <f t="shared" si="475"/>
        <v>0</v>
      </c>
      <c r="BW239" s="507">
        <f t="shared" si="454"/>
        <v>0</v>
      </c>
      <c r="BX239" s="507">
        <f t="shared" si="455"/>
        <v>0</v>
      </c>
      <c r="BY239" s="507">
        <f t="shared" si="456"/>
        <v>0</v>
      </c>
      <c r="BZ239" s="507">
        <f t="shared" si="457"/>
        <v>0</v>
      </c>
      <c r="CA239" s="507">
        <f t="shared" si="458"/>
        <v>0</v>
      </c>
      <c r="CB239" s="507">
        <f t="shared" si="459"/>
        <v>0</v>
      </c>
      <c r="CC239" s="507">
        <f t="shared" si="460"/>
        <v>0</v>
      </c>
      <c r="CD239" s="507">
        <f t="shared" si="461"/>
        <v>0</v>
      </c>
      <c r="CE239" s="507">
        <f t="shared" si="462"/>
        <v>0</v>
      </c>
      <c r="CF239" s="507">
        <f t="shared" si="463"/>
        <v>0</v>
      </c>
      <c r="CG239" s="507">
        <f t="shared" si="463"/>
        <v>0</v>
      </c>
      <c r="CH239" s="507">
        <f t="shared" si="463"/>
        <v>0</v>
      </c>
      <c r="CI239" s="507">
        <f t="shared" si="465"/>
        <v>0</v>
      </c>
      <c r="CJ239" s="507">
        <f t="shared" si="466"/>
        <v>0</v>
      </c>
      <c r="CK239" s="507">
        <f t="shared" si="467"/>
        <v>0</v>
      </c>
      <c r="CL239" s="507">
        <f t="shared" si="476"/>
        <v>0</v>
      </c>
      <c r="CM239" s="507">
        <f t="shared" si="468"/>
        <v>0</v>
      </c>
      <c r="CO239" s="511">
        <f>IF(EXACT(A239,LCI!A79),LCI!F79,-1*10^6)</f>
        <v>19</v>
      </c>
      <c r="CP239" s="511">
        <f t="shared" si="477"/>
        <v>112642.07527635373</v>
      </c>
      <c r="CQ239" s="511">
        <f t="shared" si="478"/>
        <v>0</v>
      </c>
      <c r="CR239" s="511">
        <f t="shared" si="479"/>
        <v>0</v>
      </c>
      <c r="CS239" s="511">
        <f t="shared" si="480"/>
        <v>0</v>
      </c>
      <c r="CT239" s="511">
        <f t="shared" si="481"/>
        <v>0</v>
      </c>
      <c r="CU239" s="511">
        <f t="shared" si="482"/>
        <v>0</v>
      </c>
      <c r="CV239" s="511">
        <f t="shared" si="483"/>
        <v>0</v>
      </c>
      <c r="CW239" s="511">
        <f t="shared" si="484"/>
        <v>0</v>
      </c>
      <c r="CX239" s="511">
        <f t="shared" si="485"/>
        <v>0</v>
      </c>
      <c r="CY239" s="511">
        <f t="shared" si="486"/>
        <v>0</v>
      </c>
      <c r="CZ239" s="511">
        <f t="shared" si="487"/>
        <v>0</v>
      </c>
      <c r="DA239" s="511">
        <f t="shared" si="488"/>
        <v>0</v>
      </c>
      <c r="DB239" s="511">
        <f t="shared" si="489"/>
        <v>0</v>
      </c>
      <c r="DC239" s="511">
        <f t="shared" si="490"/>
        <v>0</v>
      </c>
      <c r="DD239" s="511">
        <f t="shared" si="491"/>
        <v>0</v>
      </c>
      <c r="DE239" s="511">
        <f t="shared" si="492"/>
        <v>0</v>
      </c>
      <c r="DF239" s="511">
        <f t="shared" si="493"/>
        <v>0</v>
      </c>
      <c r="DG239" s="511">
        <f t="shared" si="494"/>
        <v>0</v>
      </c>
      <c r="DH239" s="511">
        <f t="shared" si="495"/>
        <v>0</v>
      </c>
      <c r="DI239" s="511">
        <f t="shared" si="496"/>
        <v>0</v>
      </c>
      <c r="DJ239" s="511">
        <f t="shared" si="497"/>
        <v>0</v>
      </c>
      <c r="DL239" s="530">
        <f>IF(EXACT(A239,LCI!A79),LCI!J79,-1*10^6)</f>
        <v>0</v>
      </c>
      <c r="DM239" s="530">
        <f t="shared" si="501"/>
        <v>0</v>
      </c>
      <c r="DN239" s="530">
        <f t="shared" si="502"/>
        <v>0</v>
      </c>
      <c r="DO239" s="530">
        <f t="shared" si="503"/>
        <v>0</v>
      </c>
      <c r="DP239" s="530">
        <f t="shared" si="504"/>
        <v>0</v>
      </c>
      <c r="DQ239" s="530">
        <f t="shared" si="505"/>
        <v>0</v>
      </c>
      <c r="DR239" s="530">
        <f t="shared" si="506"/>
        <v>0</v>
      </c>
      <c r="DS239" s="530">
        <f t="shared" si="507"/>
        <v>0</v>
      </c>
      <c r="DT239" s="530">
        <f t="shared" si="508"/>
        <v>0</v>
      </c>
      <c r="DU239" s="530">
        <f t="shared" si="509"/>
        <v>0</v>
      </c>
      <c r="DV239" s="530">
        <f t="shared" si="510"/>
        <v>0</v>
      </c>
      <c r="DW239" s="530">
        <f t="shared" si="511"/>
        <v>0</v>
      </c>
      <c r="DX239" s="530">
        <f t="shared" si="512"/>
        <v>0</v>
      </c>
      <c r="DY239" s="530">
        <f t="shared" si="513"/>
        <v>0</v>
      </c>
      <c r="DZ239" s="530">
        <f t="shared" si="514"/>
        <v>0</v>
      </c>
      <c r="EA239" s="530">
        <f t="shared" si="515"/>
        <v>0</v>
      </c>
      <c r="EB239" s="530">
        <f t="shared" si="516"/>
        <v>0</v>
      </c>
      <c r="EC239" s="530">
        <f t="shared" si="517"/>
        <v>0</v>
      </c>
      <c r="ED239" s="530">
        <f t="shared" si="518"/>
        <v>0</v>
      </c>
      <c r="EE239" s="530">
        <f t="shared" si="519"/>
        <v>0</v>
      </c>
      <c r="EF239" s="530">
        <f t="shared" si="520"/>
        <v>0</v>
      </c>
      <c r="EG239" s="530">
        <f t="shared" si="521"/>
        <v>0</v>
      </c>
      <c r="EI239" s="535">
        <f>IF(EXACT(A239,LCI!A79),LCI!K79,-1*10^6)</f>
        <v>0</v>
      </c>
      <c r="EJ239" s="531">
        <f t="shared" si="522"/>
        <v>0</v>
      </c>
      <c r="EK239" s="536">
        <f t="shared" si="523"/>
        <v>0</v>
      </c>
      <c r="EL239" s="531">
        <f t="shared" si="524"/>
        <v>0</v>
      </c>
      <c r="EM239" s="531">
        <f t="shared" si="525"/>
        <v>0</v>
      </c>
      <c r="EN239" s="531">
        <f t="shared" si="526"/>
        <v>0</v>
      </c>
      <c r="EO239" s="531">
        <f t="shared" si="527"/>
        <v>0</v>
      </c>
      <c r="EP239" s="531">
        <f t="shared" si="528"/>
        <v>0</v>
      </c>
      <c r="EQ239" s="531">
        <f t="shared" si="529"/>
        <v>0</v>
      </c>
      <c r="ER239" s="531">
        <f t="shared" si="530"/>
        <v>0</v>
      </c>
      <c r="ES239" s="531">
        <f t="shared" si="531"/>
        <v>0</v>
      </c>
      <c r="ET239" s="531">
        <f t="shared" si="532"/>
        <v>0</v>
      </c>
      <c r="EU239" s="531">
        <f t="shared" si="533"/>
        <v>0</v>
      </c>
      <c r="EV239" s="531">
        <f t="shared" si="534"/>
        <v>0</v>
      </c>
      <c r="EW239" s="531">
        <f t="shared" si="535"/>
        <v>0</v>
      </c>
      <c r="EX239" s="531">
        <f t="shared" si="536"/>
        <v>0</v>
      </c>
      <c r="EY239" s="531">
        <f t="shared" si="537"/>
        <v>0</v>
      </c>
      <c r="EZ239" s="531">
        <f t="shared" si="538"/>
        <v>0</v>
      </c>
      <c r="FA239" s="531">
        <f t="shared" si="539"/>
        <v>0</v>
      </c>
      <c r="FB239" s="531">
        <f t="shared" si="540"/>
        <v>0</v>
      </c>
      <c r="FC239" s="531">
        <f t="shared" si="541"/>
        <v>0</v>
      </c>
      <c r="FD239" s="531">
        <f t="shared" si="542"/>
        <v>0</v>
      </c>
      <c r="FF239" s="532">
        <f>IF(EXACT(A239,LCI!A79),LCI!L79,-1*10^6)</f>
        <v>0</v>
      </c>
      <c r="FG239" s="532">
        <f t="shared" si="543"/>
        <v>0</v>
      </c>
      <c r="FH239" s="532">
        <f t="shared" si="544"/>
        <v>0</v>
      </c>
      <c r="FI239" s="532">
        <f t="shared" si="545"/>
        <v>0</v>
      </c>
      <c r="FJ239" s="532">
        <f t="shared" si="546"/>
        <v>0</v>
      </c>
      <c r="FK239" s="532">
        <f t="shared" si="547"/>
        <v>0</v>
      </c>
      <c r="FL239" s="532">
        <f t="shared" si="548"/>
        <v>0</v>
      </c>
      <c r="FM239" s="532">
        <f t="shared" si="549"/>
        <v>0</v>
      </c>
      <c r="FN239" s="532">
        <f t="shared" si="550"/>
        <v>0</v>
      </c>
      <c r="FO239" s="532">
        <f t="shared" si="551"/>
        <v>0</v>
      </c>
      <c r="FP239" s="532">
        <f t="shared" si="552"/>
        <v>0</v>
      </c>
      <c r="FQ239" s="532">
        <f t="shared" si="553"/>
        <v>0</v>
      </c>
      <c r="FR239" s="532">
        <f t="shared" si="554"/>
        <v>0</v>
      </c>
      <c r="FS239" s="532">
        <f t="shared" si="555"/>
        <v>0</v>
      </c>
      <c r="FT239" s="532">
        <f t="shared" si="556"/>
        <v>0</v>
      </c>
      <c r="FU239" s="532">
        <f t="shared" si="557"/>
        <v>0</v>
      </c>
      <c r="FV239" s="532">
        <f t="shared" si="558"/>
        <v>0</v>
      </c>
      <c r="FW239" s="532">
        <f t="shared" si="559"/>
        <v>0</v>
      </c>
      <c r="FX239" s="532">
        <f t="shared" si="560"/>
        <v>0</v>
      </c>
      <c r="FY239" s="532">
        <f t="shared" si="561"/>
        <v>0</v>
      </c>
      <c r="FZ239" s="532">
        <f t="shared" si="562"/>
        <v>0</v>
      </c>
      <c r="GA239" s="532">
        <f t="shared" si="563"/>
        <v>0</v>
      </c>
      <c r="GC239" s="533">
        <f>IF(EXACT(A239,LCI!A79),LCI!M79,-1*10^6)</f>
        <v>0</v>
      </c>
      <c r="GD239" s="533">
        <f t="shared" si="564"/>
        <v>0</v>
      </c>
      <c r="GE239" s="533">
        <f t="shared" si="565"/>
        <v>0</v>
      </c>
      <c r="GF239" s="533">
        <f t="shared" si="566"/>
        <v>0</v>
      </c>
      <c r="GG239" s="533">
        <f t="shared" si="567"/>
        <v>0</v>
      </c>
      <c r="GH239" s="533">
        <f t="shared" si="568"/>
        <v>0</v>
      </c>
      <c r="GI239" s="533">
        <f t="shared" si="569"/>
        <v>0</v>
      </c>
      <c r="GJ239" s="533">
        <f t="shared" si="570"/>
        <v>0</v>
      </c>
      <c r="GK239" s="533">
        <f t="shared" si="571"/>
        <v>0</v>
      </c>
      <c r="GL239" s="533">
        <f t="shared" si="572"/>
        <v>0</v>
      </c>
      <c r="GM239" s="533">
        <f t="shared" si="573"/>
        <v>0</v>
      </c>
      <c r="GN239" s="533">
        <f t="shared" si="574"/>
        <v>0</v>
      </c>
      <c r="GO239" s="533">
        <f t="shared" si="575"/>
        <v>0</v>
      </c>
      <c r="GP239" s="533">
        <f t="shared" si="576"/>
        <v>0</v>
      </c>
      <c r="GQ239" s="533">
        <f t="shared" si="577"/>
        <v>0</v>
      </c>
      <c r="GR239" s="533">
        <f t="shared" si="578"/>
        <v>0</v>
      </c>
      <c r="GS239" s="533">
        <f t="shared" si="579"/>
        <v>0</v>
      </c>
      <c r="GT239" s="533">
        <f t="shared" si="580"/>
        <v>0</v>
      </c>
      <c r="GU239" s="533">
        <f t="shared" si="581"/>
        <v>0</v>
      </c>
      <c r="GV239" s="533">
        <f t="shared" si="582"/>
        <v>0</v>
      </c>
      <c r="GW239" s="533">
        <f t="shared" si="583"/>
        <v>0</v>
      </c>
      <c r="GX239" s="533">
        <f t="shared" si="584"/>
        <v>0</v>
      </c>
      <c r="GZ239" s="511">
        <f>IF(EXACT(A239,LCI!A79),LCI!N79,-1*10^6)</f>
        <v>0</v>
      </c>
      <c r="HA239" s="511"/>
      <c r="HB239" s="511"/>
      <c r="HC239" s="511"/>
      <c r="HD239" s="511"/>
      <c r="HE239" s="511"/>
      <c r="HF239" s="511"/>
      <c r="HG239" s="511"/>
      <c r="HH239" s="511"/>
      <c r="HI239" s="511"/>
      <c r="HJ239" s="511"/>
      <c r="HK239" s="511"/>
      <c r="HL239" s="511"/>
      <c r="HM239" s="511"/>
      <c r="HN239" s="511"/>
      <c r="HO239" s="511"/>
      <c r="HP239" s="511"/>
      <c r="HQ239" s="511"/>
      <c r="HR239" s="511"/>
      <c r="HS239" s="511"/>
      <c r="HT239" s="511"/>
      <c r="HU239" s="511"/>
      <c r="HW239" s="534">
        <f>IF(EXACT(A239,LCI!A79),LCI!O79,-1*10^6)</f>
        <v>0</v>
      </c>
      <c r="HX239" s="534">
        <f t="shared" si="585"/>
        <v>0</v>
      </c>
      <c r="HY239" s="534">
        <f t="shared" si="586"/>
        <v>0</v>
      </c>
      <c r="HZ239" s="534">
        <f t="shared" si="587"/>
        <v>0</v>
      </c>
      <c r="IA239" s="534">
        <f t="shared" si="588"/>
        <v>0</v>
      </c>
      <c r="IB239" s="534">
        <f t="shared" si="589"/>
        <v>0</v>
      </c>
      <c r="IC239" s="534">
        <f t="shared" si="590"/>
        <v>0</v>
      </c>
      <c r="ID239" s="534">
        <f t="shared" si="591"/>
        <v>0</v>
      </c>
      <c r="IE239" s="534">
        <f t="shared" si="592"/>
        <v>0</v>
      </c>
      <c r="IF239" s="534">
        <f t="shared" si="593"/>
        <v>0</v>
      </c>
      <c r="IG239" s="534">
        <f t="shared" si="594"/>
        <v>0</v>
      </c>
      <c r="IH239" s="534">
        <f t="shared" si="595"/>
        <v>0</v>
      </c>
      <c r="II239" s="534">
        <f t="shared" si="596"/>
        <v>0</v>
      </c>
      <c r="IJ239" s="534">
        <f t="shared" si="597"/>
        <v>0</v>
      </c>
      <c r="IK239" s="534">
        <f t="shared" si="598"/>
        <v>0</v>
      </c>
      <c r="IL239" s="534">
        <f t="shared" si="599"/>
        <v>0</v>
      </c>
      <c r="IM239" s="534">
        <f t="shared" si="600"/>
        <v>0</v>
      </c>
      <c r="IN239" s="534">
        <f t="shared" si="601"/>
        <v>0</v>
      </c>
      <c r="IO239" s="534">
        <f t="shared" si="602"/>
        <v>0</v>
      </c>
      <c r="IP239" s="534">
        <f t="shared" si="603"/>
        <v>0</v>
      </c>
      <c r="IQ239" s="534">
        <f t="shared" si="604"/>
        <v>0</v>
      </c>
      <c r="IR239" s="534">
        <f t="shared" si="605"/>
        <v>0</v>
      </c>
      <c r="IT239" s="531">
        <f>IF(EXACT(A239,LCI!A79),LCI!P79,-1*10^6)</f>
        <v>0</v>
      </c>
      <c r="IU239" s="531">
        <f t="shared" si="606"/>
        <v>0</v>
      </c>
      <c r="IV239" s="531">
        <f t="shared" si="607"/>
        <v>0</v>
      </c>
      <c r="IW239" s="531">
        <f t="shared" si="608"/>
        <v>0</v>
      </c>
      <c r="IX239" s="531">
        <f t="shared" si="609"/>
        <v>0</v>
      </c>
      <c r="IY239" s="531">
        <f t="shared" si="610"/>
        <v>0</v>
      </c>
      <c r="IZ239" s="531">
        <f t="shared" si="611"/>
        <v>0</v>
      </c>
      <c r="JA239" s="531">
        <f t="shared" si="612"/>
        <v>0</v>
      </c>
      <c r="JB239" s="531">
        <f t="shared" si="613"/>
        <v>0</v>
      </c>
      <c r="JC239" s="531">
        <f t="shared" si="614"/>
        <v>0</v>
      </c>
      <c r="JD239" s="531">
        <f t="shared" si="615"/>
        <v>0</v>
      </c>
      <c r="JE239" s="531">
        <f t="shared" si="616"/>
        <v>0</v>
      </c>
      <c r="JF239" s="531">
        <f t="shared" si="617"/>
        <v>0</v>
      </c>
      <c r="JG239" s="531">
        <f t="shared" si="618"/>
        <v>0</v>
      </c>
      <c r="JH239" s="531">
        <f t="shared" si="619"/>
        <v>0</v>
      </c>
      <c r="JI239" s="531">
        <f t="shared" si="620"/>
        <v>0</v>
      </c>
      <c r="JJ239" s="531">
        <f t="shared" si="621"/>
        <v>0</v>
      </c>
      <c r="JK239" s="531">
        <f t="shared" si="622"/>
        <v>0</v>
      </c>
      <c r="JL239" s="531">
        <f t="shared" si="623"/>
        <v>0</v>
      </c>
      <c r="JM239" s="531">
        <f t="shared" si="624"/>
        <v>0</v>
      </c>
      <c r="JN239" s="531">
        <f t="shared" si="625"/>
        <v>0</v>
      </c>
      <c r="JO239" s="531">
        <f t="shared" si="626"/>
        <v>0</v>
      </c>
      <c r="JQ239" s="532">
        <f>IF(EXACT(A239,LCI!A79),LCI!Q79,-1*10^6)</f>
        <v>0</v>
      </c>
      <c r="JR239" s="532">
        <f t="shared" si="627"/>
        <v>0</v>
      </c>
      <c r="JS239" s="532">
        <f t="shared" si="628"/>
        <v>0</v>
      </c>
      <c r="JT239" s="532">
        <f t="shared" si="629"/>
        <v>0</v>
      </c>
      <c r="JU239" s="532">
        <f t="shared" si="630"/>
        <v>0</v>
      </c>
      <c r="JV239" s="532">
        <f t="shared" si="631"/>
        <v>0</v>
      </c>
      <c r="JW239" s="532">
        <f t="shared" si="632"/>
        <v>0</v>
      </c>
      <c r="JX239" s="532">
        <f t="shared" si="633"/>
        <v>0</v>
      </c>
      <c r="JY239" s="532">
        <f t="shared" si="634"/>
        <v>0</v>
      </c>
      <c r="JZ239" s="532">
        <f t="shared" si="635"/>
        <v>0</v>
      </c>
      <c r="KA239" s="532">
        <f t="shared" si="636"/>
        <v>0</v>
      </c>
      <c r="KB239" s="532">
        <f t="shared" si="637"/>
        <v>0</v>
      </c>
      <c r="KC239" s="532">
        <f t="shared" si="638"/>
        <v>0</v>
      </c>
      <c r="KD239" s="532">
        <f t="shared" si="639"/>
        <v>0</v>
      </c>
      <c r="KE239" s="532">
        <f t="shared" si="640"/>
        <v>0</v>
      </c>
      <c r="KF239" s="532">
        <f t="shared" si="641"/>
        <v>0</v>
      </c>
      <c r="KG239" s="532">
        <f t="shared" si="642"/>
        <v>0</v>
      </c>
      <c r="KH239" s="532">
        <f t="shared" si="643"/>
        <v>0</v>
      </c>
      <c r="KI239" s="532">
        <f t="shared" si="644"/>
        <v>0</v>
      </c>
      <c r="KJ239" s="532">
        <f t="shared" si="645"/>
        <v>0</v>
      </c>
      <c r="KK239" s="532">
        <f t="shared" si="646"/>
        <v>0</v>
      </c>
      <c r="KL239" s="532">
        <f t="shared" si="647"/>
        <v>0</v>
      </c>
      <c r="KN239" s="533">
        <f>IF(EXACT(A239,LCI!A79),LCI!R79,-1*10^6)</f>
        <v>0</v>
      </c>
      <c r="KO239" s="533">
        <f t="shared" si="648"/>
        <v>0</v>
      </c>
      <c r="KP239" s="533">
        <f t="shared" si="649"/>
        <v>0</v>
      </c>
      <c r="KQ239" s="533">
        <f t="shared" si="650"/>
        <v>0</v>
      </c>
      <c r="KR239" s="533">
        <f t="shared" si="651"/>
        <v>0</v>
      </c>
      <c r="KS239" s="533">
        <f t="shared" si="652"/>
        <v>0</v>
      </c>
      <c r="KT239" s="533">
        <f t="shared" si="653"/>
        <v>0</v>
      </c>
      <c r="KU239" s="533">
        <f t="shared" si="654"/>
        <v>0</v>
      </c>
      <c r="KV239" s="533">
        <f t="shared" si="655"/>
        <v>0</v>
      </c>
      <c r="KW239" s="533">
        <f t="shared" si="656"/>
        <v>0</v>
      </c>
      <c r="KX239" s="533">
        <f t="shared" si="657"/>
        <v>0</v>
      </c>
      <c r="KY239" s="533">
        <f t="shared" si="658"/>
        <v>0</v>
      </c>
      <c r="KZ239" s="533">
        <f t="shared" si="659"/>
        <v>0</v>
      </c>
      <c r="LA239" s="533">
        <f t="shared" si="660"/>
        <v>0</v>
      </c>
      <c r="LB239" s="533">
        <f t="shared" si="661"/>
        <v>0</v>
      </c>
      <c r="LC239" s="533">
        <f t="shared" si="662"/>
        <v>0</v>
      </c>
      <c r="LD239" s="533">
        <f t="shared" si="663"/>
        <v>0</v>
      </c>
      <c r="LE239" s="533">
        <f t="shared" si="664"/>
        <v>0</v>
      </c>
      <c r="LF239" s="533">
        <f t="shared" si="665"/>
        <v>0</v>
      </c>
      <c r="LG239" s="533">
        <f t="shared" si="666"/>
        <v>0</v>
      </c>
      <c r="LH239" s="533">
        <f t="shared" si="667"/>
        <v>0</v>
      </c>
      <c r="LI239" s="533">
        <f t="shared" si="668"/>
        <v>0</v>
      </c>
    </row>
    <row r="240" spans="1:321" x14ac:dyDescent="0.25">
      <c r="A240" s="14" t="str">
        <f>LCI!A80</f>
        <v>MSW Co-Products (kg/yr)</v>
      </c>
      <c r="B240" s="43">
        <f>B111</f>
        <v>0</v>
      </c>
      <c r="C240" s="43">
        <f t="shared" ref="C240:P240" si="691">C111</f>
        <v>0</v>
      </c>
      <c r="D240" s="43">
        <f t="shared" si="691"/>
        <v>0</v>
      </c>
      <c r="E240" s="43">
        <f t="shared" si="691"/>
        <v>0</v>
      </c>
      <c r="F240" s="43">
        <f t="shared" si="691"/>
        <v>0</v>
      </c>
      <c r="G240" s="43">
        <f t="shared" si="691"/>
        <v>0</v>
      </c>
      <c r="H240" s="43">
        <f t="shared" si="691"/>
        <v>0</v>
      </c>
      <c r="I240" s="43">
        <f t="shared" si="691"/>
        <v>0</v>
      </c>
      <c r="J240" s="43">
        <f t="shared" si="691"/>
        <v>0</v>
      </c>
      <c r="K240" s="43">
        <f t="shared" si="691"/>
        <v>0</v>
      </c>
      <c r="L240" s="43">
        <f t="shared" si="691"/>
        <v>0</v>
      </c>
      <c r="M240" s="43">
        <f t="shared" si="691"/>
        <v>0</v>
      </c>
      <c r="N240" s="43">
        <f t="shared" si="691"/>
        <v>0</v>
      </c>
      <c r="O240" s="258">
        <f t="shared" si="691"/>
        <v>0</v>
      </c>
      <c r="P240" s="252">
        <f t="shared" si="691"/>
        <v>0</v>
      </c>
      <c r="Q240" s="252"/>
      <c r="R240" s="252"/>
      <c r="S240" s="252"/>
      <c r="T240" s="269"/>
      <c r="U240" s="252"/>
      <c r="V240" s="252"/>
      <c r="X240" s="45">
        <f>IF(EXACT(A240,LCI!A80),LCI!G80,-1*10^6)</f>
        <v>0.33</v>
      </c>
      <c r="Y240" s="47">
        <f t="shared" si="411"/>
        <v>0</v>
      </c>
      <c r="Z240" s="47">
        <f t="shared" si="412"/>
        <v>0</v>
      </c>
      <c r="AA240" s="47">
        <f t="shared" si="413"/>
        <v>0</v>
      </c>
      <c r="AB240" s="47">
        <f t="shared" si="414"/>
        <v>0</v>
      </c>
      <c r="AC240" s="47">
        <f t="shared" si="415"/>
        <v>0</v>
      </c>
      <c r="AD240" s="47">
        <f t="shared" si="416"/>
        <v>0</v>
      </c>
      <c r="AE240" s="47">
        <f t="shared" si="417"/>
        <v>0</v>
      </c>
      <c r="AF240" s="47">
        <f t="shared" si="418"/>
        <v>0</v>
      </c>
      <c r="AG240" s="47">
        <f t="shared" si="419"/>
        <v>0</v>
      </c>
      <c r="AH240" s="47">
        <f t="shared" si="420"/>
        <v>0</v>
      </c>
      <c r="AI240" s="47">
        <f t="shared" si="421"/>
        <v>0</v>
      </c>
      <c r="AJ240" s="47">
        <f t="shared" si="499"/>
        <v>0</v>
      </c>
      <c r="AK240" s="47">
        <f t="shared" si="471"/>
        <v>0</v>
      </c>
      <c r="AL240" s="262">
        <f t="shared" si="472"/>
        <v>0</v>
      </c>
      <c r="AM240" s="260">
        <f t="shared" si="473"/>
        <v>0</v>
      </c>
      <c r="AN240" s="260">
        <f t="shared" si="681"/>
        <v>0</v>
      </c>
      <c r="AO240" s="260">
        <f t="shared" si="682"/>
        <v>0</v>
      </c>
      <c r="AP240" s="260">
        <f t="shared" si="683"/>
        <v>0</v>
      </c>
      <c r="AQ240" s="260">
        <f t="shared" si="684"/>
        <v>0</v>
      </c>
      <c r="AR240" s="260">
        <f t="shared" si="685"/>
        <v>0</v>
      </c>
      <c r="AS240" s="260">
        <f t="shared" si="686"/>
        <v>0</v>
      </c>
      <c r="AU240" s="41">
        <f>IF(EXACT(A240,LCI!A80),LCI!H80,-1*10^6)</f>
        <v>-2000</v>
      </c>
      <c r="AV240" s="71">
        <f t="shared" si="432"/>
        <v>0</v>
      </c>
      <c r="AW240" s="71">
        <f t="shared" si="433"/>
        <v>0</v>
      </c>
      <c r="AX240" s="71">
        <f t="shared" si="434"/>
        <v>0</v>
      </c>
      <c r="AY240" s="71">
        <f t="shared" si="435"/>
        <v>0</v>
      </c>
      <c r="AZ240" s="71">
        <f t="shared" si="436"/>
        <v>0</v>
      </c>
      <c r="BA240" s="71">
        <f t="shared" si="437"/>
        <v>0</v>
      </c>
      <c r="BB240" s="71">
        <f t="shared" si="438"/>
        <v>0</v>
      </c>
      <c r="BC240" s="71">
        <f t="shared" si="439"/>
        <v>0</v>
      </c>
      <c r="BD240" s="520">
        <f t="shared" si="440"/>
        <v>0</v>
      </c>
      <c r="BE240" s="521">
        <f t="shared" si="441"/>
        <v>0</v>
      </c>
      <c r="BF240" s="71">
        <f t="shared" si="442"/>
        <v>0</v>
      </c>
      <c r="BG240" s="521">
        <f t="shared" si="443"/>
        <v>0</v>
      </c>
      <c r="BH240" s="521">
        <f t="shared" si="444"/>
        <v>0</v>
      </c>
      <c r="BI240" s="71">
        <f t="shared" si="445"/>
        <v>0</v>
      </c>
      <c r="BJ240" s="71">
        <f t="shared" si="446"/>
        <v>0</v>
      </c>
      <c r="BK240" s="71">
        <f t="shared" si="447"/>
        <v>0</v>
      </c>
      <c r="BL240" s="71">
        <f t="shared" si="448"/>
        <v>0</v>
      </c>
      <c r="BM240" s="71">
        <f t="shared" si="449"/>
        <v>0</v>
      </c>
      <c r="BN240" s="71">
        <f t="shared" si="450"/>
        <v>0</v>
      </c>
      <c r="BO240" s="71">
        <f t="shared" si="451"/>
        <v>0</v>
      </c>
      <c r="BP240" s="71">
        <f t="shared" si="452"/>
        <v>0</v>
      </c>
      <c r="BR240" s="507">
        <f>IF(EXACT(A240,LCI!A80),LCI!I80,-1*10^6)</f>
        <v>0</v>
      </c>
      <c r="BS240" s="507">
        <f t="shared" si="474"/>
        <v>0</v>
      </c>
      <c r="BT240" s="507">
        <f t="shared" si="475"/>
        <v>0</v>
      </c>
      <c r="BU240" s="507">
        <f t="shared" si="475"/>
        <v>0</v>
      </c>
      <c r="BV240" s="507">
        <f t="shared" si="475"/>
        <v>0</v>
      </c>
      <c r="BW240" s="507">
        <f t="shared" si="454"/>
        <v>0</v>
      </c>
      <c r="BX240" s="507">
        <f t="shared" si="455"/>
        <v>0</v>
      </c>
      <c r="BY240" s="507">
        <f t="shared" si="456"/>
        <v>0</v>
      </c>
      <c r="BZ240" s="507">
        <f t="shared" si="457"/>
        <v>0</v>
      </c>
      <c r="CA240" s="507">
        <f t="shared" si="458"/>
        <v>0</v>
      </c>
      <c r="CB240" s="507">
        <f t="shared" si="459"/>
        <v>0</v>
      </c>
      <c r="CC240" s="507">
        <f t="shared" si="460"/>
        <v>0</v>
      </c>
      <c r="CD240" s="507">
        <f t="shared" si="461"/>
        <v>0</v>
      </c>
      <c r="CE240" s="507">
        <f t="shared" si="462"/>
        <v>0</v>
      </c>
      <c r="CF240" s="507">
        <f t="shared" si="463"/>
        <v>0</v>
      </c>
      <c r="CG240" s="507">
        <f t="shared" si="463"/>
        <v>0</v>
      </c>
      <c r="CH240" s="507">
        <f t="shared" si="463"/>
        <v>0</v>
      </c>
      <c r="CI240" s="507">
        <f t="shared" si="465"/>
        <v>0</v>
      </c>
      <c r="CJ240" s="507">
        <f t="shared" si="466"/>
        <v>0</v>
      </c>
      <c r="CK240" s="507">
        <f t="shared" si="467"/>
        <v>0</v>
      </c>
      <c r="CL240" s="507">
        <f t="shared" si="476"/>
        <v>0</v>
      </c>
      <c r="CM240" s="507">
        <f t="shared" si="468"/>
        <v>0</v>
      </c>
      <c r="CO240" s="511">
        <f>IF(EXACT(A240,LCI!A80),LCI!F80,-1*10^6)</f>
        <v>12.87234043</v>
      </c>
      <c r="CP240" s="511">
        <f t="shared" si="477"/>
        <v>0</v>
      </c>
      <c r="CQ240" s="511">
        <f t="shared" si="478"/>
        <v>0</v>
      </c>
      <c r="CR240" s="511">
        <f t="shared" si="479"/>
        <v>0</v>
      </c>
      <c r="CS240" s="511">
        <f t="shared" si="480"/>
        <v>0</v>
      </c>
      <c r="CT240" s="511">
        <f t="shared" si="481"/>
        <v>0</v>
      </c>
      <c r="CU240" s="511">
        <f t="shared" si="482"/>
        <v>0</v>
      </c>
      <c r="CV240" s="511">
        <f t="shared" si="483"/>
        <v>0</v>
      </c>
      <c r="CW240" s="511">
        <f t="shared" si="484"/>
        <v>0</v>
      </c>
      <c r="CX240" s="511">
        <f t="shared" si="485"/>
        <v>0</v>
      </c>
      <c r="CY240" s="511">
        <f t="shared" si="486"/>
        <v>0</v>
      </c>
      <c r="CZ240" s="511">
        <f t="shared" si="487"/>
        <v>0</v>
      </c>
      <c r="DA240" s="511">
        <f t="shared" si="488"/>
        <v>0</v>
      </c>
      <c r="DB240" s="511">
        <f t="shared" si="489"/>
        <v>0</v>
      </c>
      <c r="DC240" s="511">
        <f t="shared" si="490"/>
        <v>0</v>
      </c>
      <c r="DD240" s="511">
        <f t="shared" si="491"/>
        <v>0</v>
      </c>
      <c r="DE240" s="511">
        <f t="shared" si="492"/>
        <v>0</v>
      </c>
      <c r="DF240" s="511">
        <f t="shared" si="493"/>
        <v>0</v>
      </c>
      <c r="DG240" s="511">
        <f t="shared" si="494"/>
        <v>0</v>
      </c>
      <c r="DH240" s="511">
        <f t="shared" si="495"/>
        <v>0</v>
      </c>
      <c r="DI240" s="511">
        <f t="shared" si="496"/>
        <v>0</v>
      </c>
      <c r="DJ240" s="511">
        <f t="shared" si="497"/>
        <v>0</v>
      </c>
      <c r="DL240" s="530">
        <f>IF(EXACT(A240,LCI!A80),LCI!J80,-1*10^6)</f>
        <v>0</v>
      </c>
      <c r="DM240" s="530">
        <f t="shared" si="501"/>
        <v>0</v>
      </c>
      <c r="DN240" s="530">
        <f t="shared" si="502"/>
        <v>0</v>
      </c>
      <c r="DO240" s="530">
        <f t="shared" si="503"/>
        <v>0</v>
      </c>
      <c r="DP240" s="530">
        <f t="shared" si="504"/>
        <v>0</v>
      </c>
      <c r="DQ240" s="530">
        <f t="shared" si="505"/>
        <v>0</v>
      </c>
      <c r="DR240" s="530">
        <f t="shared" si="506"/>
        <v>0</v>
      </c>
      <c r="DS240" s="530">
        <f t="shared" si="507"/>
        <v>0</v>
      </c>
      <c r="DT240" s="530">
        <f t="shared" si="508"/>
        <v>0</v>
      </c>
      <c r="DU240" s="530">
        <f t="shared" si="509"/>
        <v>0</v>
      </c>
      <c r="DV240" s="530">
        <f t="shared" si="510"/>
        <v>0</v>
      </c>
      <c r="DW240" s="530">
        <f t="shared" si="511"/>
        <v>0</v>
      </c>
      <c r="DX240" s="530">
        <f t="shared" si="512"/>
        <v>0</v>
      </c>
      <c r="DY240" s="530">
        <f t="shared" si="513"/>
        <v>0</v>
      </c>
      <c r="DZ240" s="530">
        <f t="shared" si="514"/>
        <v>0</v>
      </c>
      <c r="EA240" s="530">
        <f t="shared" si="515"/>
        <v>0</v>
      </c>
      <c r="EB240" s="530">
        <f t="shared" si="516"/>
        <v>0</v>
      </c>
      <c r="EC240" s="530">
        <f t="shared" si="517"/>
        <v>0</v>
      </c>
      <c r="ED240" s="530">
        <f t="shared" si="518"/>
        <v>0</v>
      </c>
      <c r="EE240" s="530">
        <f t="shared" si="519"/>
        <v>0</v>
      </c>
      <c r="EF240" s="530">
        <f t="shared" si="520"/>
        <v>0</v>
      </c>
      <c r="EG240" s="530">
        <f t="shared" si="521"/>
        <v>0</v>
      </c>
      <c r="EI240" s="535">
        <f>IF(EXACT(A240,LCI!A80),LCI!K80,-1*10^6)</f>
        <v>0</v>
      </c>
      <c r="EJ240" s="531">
        <f t="shared" si="522"/>
        <v>0</v>
      </c>
      <c r="EK240" s="536">
        <f t="shared" si="523"/>
        <v>0</v>
      </c>
      <c r="EL240" s="531">
        <f t="shared" si="524"/>
        <v>0</v>
      </c>
      <c r="EM240" s="531">
        <f t="shared" si="525"/>
        <v>0</v>
      </c>
      <c r="EN240" s="531">
        <f t="shared" si="526"/>
        <v>0</v>
      </c>
      <c r="EO240" s="531">
        <f t="shared" si="527"/>
        <v>0</v>
      </c>
      <c r="EP240" s="531">
        <f t="shared" si="528"/>
        <v>0</v>
      </c>
      <c r="EQ240" s="531">
        <f t="shared" si="529"/>
        <v>0</v>
      </c>
      <c r="ER240" s="531">
        <f t="shared" si="530"/>
        <v>0</v>
      </c>
      <c r="ES240" s="531">
        <f t="shared" si="531"/>
        <v>0</v>
      </c>
      <c r="ET240" s="531">
        <f t="shared" si="532"/>
        <v>0</v>
      </c>
      <c r="EU240" s="531">
        <f t="shared" si="533"/>
        <v>0</v>
      </c>
      <c r="EV240" s="531">
        <f t="shared" si="534"/>
        <v>0</v>
      </c>
      <c r="EW240" s="531">
        <f t="shared" si="535"/>
        <v>0</v>
      </c>
      <c r="EX240" s="531">
        <f t="shared" si="536"/>
        <v>0</v>
      </c>
      <c r="EY240" s="531">
        <f t="shared" si="537"/>
        <v>0</v>
      </c>
      <c r="EZ240" s="531">
        <f t="shared" si="538"/>
        <v>0</v>
      </c>
      <c r="FA240" s="531">
        <f t="shared" si="539"/>
        <v>0</v>
      </c>
      <c r="FB240" s="531">
        <f t="shared" si="540"/>
        <v>0</v>
      </c>
      <c r="FC240" s="531">
        <f t="shared" si="541"/>
        <v>0</v>
      </c>
      <c r="FD240" s="531">
        <f t="shared" si="542"/>
        <v>0</v>
      </c>
      <c r="FF240" s="532">
        <f>IF(EXACT(A240,LCI!A80),LCI!L80,-1*10^6)</f>
        <v>0</v>
      </c>
      <c r="FG240" s="532">
        <f t="shared" si="543"/>
        <v>0</v>
      </c>
      <c r="FH240" s="532">
        <f t="shared" si="544"/>
        <v>0</v>
      </c>
      <c r="FI240" s="532">
        <f t="shared" si="545"/>
        <v>0</v>
      </c>
      <c r="FJ240" s="532">
        <f t="shared" si="546"/>
        <v>0</v>
      </c>
      <c r="FK240" s="532">
        <f t="shared" si="547"/>
        <v>0</v>
      </c>
      <c r="FL240" s="532">
        <f t="shared" si="548"/>
        <v>0</v>
      </c>
      <c r="FM240" s="532">
        <f t="shared" si="549"/>
        <v>0</v>
      </c>
      <c r="FN240" s="532">
        <f t="shared" si="550"/>
        <v>0</v>
      </c>
      <c r="FO240" s="532">
        <f t="shared" si="551"/>
        <v>0</v>
      </c>
      <c r="FP240" s="532">
        <f t="shared" si="552"/>
        <v>0</v>
      </c>
      <c r="FQ240" s="532">
        <f t="shared" si="553"/>
        <v>0</v>
      </c>
      <c r="FR240" s="532">
        <f t="shared" si="554"/>
        <v>0</v>
      </c>
      <c r="FS240" s="532">
        <f t="shared" si="555"/>
        <v>0</v>
      </c>
      <c r="FT240" s="532">
        <f t="shared" si="556"/>
        <v>0</v>
      </c>
      <c r="FU240" s="532">
        <f t="shared" si="557"/>
        <v>0</v>
      </c>
      <c r="FV240" s="532">
        <f t="shared" si="558"/>
        <v>0</v>
      </c>
      <c r="FW240" s="532">
        <f t="shared" si="559"/>
        <v>0</v>
      </c>
      <c r="FX240" s="532">
        <f t="shared" si="560"/>
        <v>0</v>
      </c>
      <c r="FY240" s="532">
        <f t="shared" si="561"/>
        <v>0</v>
      </c>
      <c r="FZ240" s="532">
        <f t="shared" si="562"/>
        <v>0</v>
      </c>
      <c r="GA240" s="532">
        <f t="shared" si="563"/>
        <v>0</v>
      </c>
      <c r="GC240" s="533">
        <f>IF(EXACT(A240,LCI!A80),LCI!M80,-1*10^6)</f>
        <v>0</v>
      </c>
      <c r="GD240" s="533">
        <f t="shared" si="564"/>
        <v>0</v>
      </c>
      <c r="GE240" s="533">
        <f t="shared" si="565"/>
        <v>0</v>
      </c>
      <c r="GF240" s="533">
        <f t="shared" si="566"/>
        <v>0</v>
      </c>
      <c r="GG240" s="533">
        <f t="shared" si="567"/>
        <v>0</v>
      </c>
      <c r="GH240" s="533">
        <f t="shared" si="568"/>
        <v>0</v>
      </c>
      <c r="GI240" s="533">
        <f t="shared" si="569"/>
        <v>0</v>
      </c>
      <c r="GJ240" s="533">
        <f t="shared" si="570"/>
        <v>0</v>
      </c>
      <c r="GK240" s="533">
        <f t="shared" si="571"/>
        <v>0</v>
      </c>
      <c r="GL240" s="533">
        <f t="shared" si="572"/>
        <v>0</v>
      </c>
      <c r="GM240" s="533">
        <f t="shared" si="573"/>
        <v>0</v>
      </c>
      <c r="GN240" s="533">
        <f t="shared" si="574"/>
        <v>0</v>
      </c>
      <c r="GO240" s="533">
        <f t="shared" si="575"/>
        <v>0</v>
      </c>
      <c r="GP240" s="533">
        <f t="shared" si="576"/>
        <v>0</v>
      </c>
      <c r="GQ240" s="533">
        <f t="shared" si="577"/>
        <v>0</v>
      </c>
      <c r="GR240" s="533">
        <f t="shared" si="578"/>
        <v>0</v>
      </c>
      <c r="GS240" s="533">
        <f t="shared" si="579"/>
        <v>0</v>
      </c>
      <c r="GT240" s="533">
        <f t="shared" si="580"/>
        <v>0</v>
      </c>
      <c r="GU240" s="533">
        <f t="shared" si="581"/>
        <v>0</v>
      </c>
      <c r="GV240" s="533">
        <f t="shared" si="582"/>
        <v>0</v>
      </c>
      <c r="GW240" s="533">
        <f t="shared" si="583"/>
        <v>0</v>
      </c>
      <c r="GX240" s="533">
        <f t="shared" si="584"/>
        <v>0</v>
      </c>
      <c r="GZ240" s="511">
        <f>IF(EXACT(A240,LCI!A80),LCI!N80,-1*10^6)</f>
        <v>0</v>
      </c>
      <c r="HA240" s="511"/>
      <c r="HB240" s="511"/>
      <c r="HC240" s="511"/>
      <c r="HD240" s="511"/>
      <c r="HE240" s="511"/>
      <c r="HF240" s="511"/>
      <c r="HG240" s="511"/>
      <c r="HH240" s="511"/>
      <c r="HI240" s="511"/>
      <c r="HJ240" s="511"/>
      <c r="HK240" s="511"/>
      <c r="HL240" s="511"/>
      <c r="HM240" s="511"/>
      <c r="HN240" s="511"/>
      <c r="HO240" s="511"/>
      <c r="HP240" s="511"/>
      <c r="HQ240" s="511"/>
      <c r="HR240" s="511"/>
      <c r="HS240" s="511"/>
      <c r="HT240" s="511"/>
      <c r="HU240" s="511"/>
      <c r="HW240" s="534">
        <f>IF(EXACT(A240,LCI!A80),LCI!O80,-1*10^6)</f>
        <v>0</v>
      </c>
      <c r="HX240" s="534">
        <f t="shared" si="585"/>
        <v>0</v>
      </c>
      <c r="HY240" s="534">
        <f t="shared" si="586"/>
        <v>0</v>
      </c>
      <c r="HZ240" s="534">
        <f t="shared" si="587"/>
        <v>0</v>
      </c>
      <c r="IA240" s="534">
        <f t="shared" si="588"/>
        <v>0</v>
      </c>
      <c r="IB240" s="534">
        <f t="shared" si="589"/>
        <v>0</v>
      </c>
      <c r="IC240" s="534">
        <f t="shared" si="590"/>
        <v>0</v>
      </c>
      <c r="ID240" s="534">
        <f t="shared" si="591"/>
        <v>0</v>
      </c>
      <c r="IE240" s="534">
        <f t="shared" si="592"/>
        <v>0</v>
      </c>
      <c r="IF240" s="534">
        <f t="shared" si="593"/>
        <v>0</v>
      </c>
      <c r="IG240" s="534">
        <f t="shared" si="594"/>
        <v>0</v>
      </c>
      <c r="IH240" s="534">
        <f t="shared" si="595"/>
        <v>0</v>
      </c>
      <c r="II240" s="534">
        <f t="shared" si="596"/>
        <v>0</v>
      </c>
      <c r="IJ240" s="534">
        <f t="shared" si="597"/>
        <v>0</v>
      </c>
      <c r="IK240" s="534">
        <f t="shared" si="598"/>
        <v>0</v>
      </c>
      <c r="IL240" s="534">
        <f t="shared" si="599"/>
        <v>0</v>
      </c>
      <c r="IM240" s="534">
        <f t="shared" si="600"/>
        <v>0</v>
      </c>
      <c r="IN240" s="534">
        <f t="shared" si="601"/>
        <v>0</v>
      </c>
      <c r="IO240" s="534">
        <f t="shared" si="602"/>
        <v>0</v>
      </c>
      <c r="IP240" s="534">
        <f t="shared" si="603"/>
        <v>0</v>
      </c>
      <c r="IQ240" s="534">
        <f t="shared" si="604"/>
        <v>0</v>
      </c>
      <c r="IR240" s="534">
        <f t="shared" si="605"/>
        <v>0</v>
      </c>
      <c r="IT240" s="531">
        <f>IF(EXACT(A240,LCI!A80),LCI!P80,-1*10^6)</f>
        <v>0</v>
      </c>
      <c r="IU240" s="531">
        <f t="shared" si="606"/>
        <v>0</v>
      </c>
      <c r="IV240" s="531">
        <f t="shared" si="607"/>
        <v>0</v>
      </c>
      <c r="IW240" s="531">
        <f t="shared" si="608"/>
        <v>0</v>
      </c>
      <c r="IX240" s="531">
        <f t="shared" si="609"/>
        <v>0</v>
      </c>
      <c r="IY240" s="531">
        <f t="shared" si="610"/>
        <v>0</v>
      </c>
      <c r="IZ240" s="531">
        <f t="shared" si="611"/>
        <v>0</v>
      </c>
      <c r="JA240" s="531">
        <f t="shared" si="612"/>
        <v>0</v>
      </c>
      <c r="JB240" s="531">
        <f t="shared" si="613"/>
        <v>0</v>
      </c>
      <c r="JC240" s="531">
        <f t="shared" si="614"/>
        <v>0</v>
      </c>
      <c r="JD240" s="531">
        <f t="shared" si="615"/>
        <v>0</v>
      </c>
      <c r="JE240" s="531">
        <f t="shared" si="616"/>
        <v>0</v>
      </c>
      <c r="JF240" s="531">
        <f t="shared" si="617"/>
        <v>0</v>
      </c>
      <c r="JG240" s="531">
        <f t="shared" si="618"/>
        <v>0</v>
      </c>
      <c r="JH240" s="531">
        <f t="shared" si="619"/>
        <v>0</v>
      </c>
      <c r="JI240" s="531">
        <f t="shared" si="620"/>
        <v>0</v>
      </c>
      <c r="JJ240" s="531">
        <f t="shared" si="621"/>
        <v>0</v>
      </c>
      <c r="JK240" s="531">
        <f t="shared" si="622"/>
        <v>0</v>
      </c>
      <c r="JL240" s="531">
        <f t="shared" si="623"/>
        <v>0</v>
      </c>
      <c r="JM240" s="531">
        <f t="shared" si="624"/>
        <v>0</v>
      </c>
      <c r="JN240" s="531">
        <f t="shared" si="625"/>
        <v>0</v>
      </c>
      <c r="JO240" s="531">
        <f t="shared" si="626"/>
        <v>0</v>
      </c>
      <c r="JQ240" s="532">
        <f>IF(EXACT(A240,LCI!A80),LCI!Q80,-1*10^6)</f>
        <v>0</v>
      </c>
      <c r="JR240" s="532">
        <f t="shared" si="627"/>
        <v>0</v>
      </c>
      <c r="JS240" s="532">
        <f t="shared" si="628"/>
        <v>0</v>
      </c>
      <c r="JT240" s="532">
        <f t="shared" si="629"/>
        <v>0</v>
      </c>
      <c r="JU240" s="532">
        <f t="shared" si="630"/>
        <v>0</v>
      </c>
      <c r="JV240" s="532">
        <f t="shared" si="631"/>
        <v>0</v>
      </c>
      <c r="JW240" s="532">
        <f t="shared" si="632"/>
        <v>0</v>
      </c>
      <c r="JX240" s="532">
        <f t="shared" si="633"/>
        <v>0</v>
      </c>
      <c r="JY240" s="532">
        <f t="shared" si="634"/>
        <v>0</v>
      </c>
      <c r="JZ240" s="532">
        <f t="shared" si="635"/>
        <v>0</v>
      </c>
      <c r="KA240" s="532">
        <f t="shared" si="636"/>
        <v>0</v>
      </c>
      <c r="KB240" s="532">
        <f t="shared" si="637"/>
        <v>0</v>
      </c>
      <c r="KC240" s="532">
        <f t="shared" si="638"/>
        <v>0</v>
      </c>
      <c r="KD240" s="532">
        <f t="shared" si="639"/>
        <v>0</v>
      </c>
      <c r="KE240" s="532">
        <f t="shared" si="640"/>
        <v>0</v>
      </c>
      <c r="KF240" s="532">
        <f t="shared" si="641"/>
        <v>0</v>
      </c>
      <c r="KG240" s="532">
        <f t="shared" si="642"/>
        <v>0</v>
      </c>
      <c r="KH240" s="532">
        <f t="shared" si="643"/>
        <v>0</v>
      </c>
      <c r="KI240" s="532">
        <f t="shared" si="644"/>
        <v>0</v>
      </c>
      <c r="KJ240" s="532">
        <f t="shared" si="645"/>
        <v>0</v>
      </c>
      <c r="KK240" s="532">
        <f t="shared" si="646"/>
        <v>0</v>
      </c>
      <c r="KL240" s="532">
        <f t="shared" si="647"/>
        <v>0</v>
      </c>
      <c r="KN240" s="533">
        <f>IF(EXACT(A240,LCI!A80),LCI!R80,-1*10^6)</f>
        <v>0</v>
      </c>
      <c r="KO240" s="533">
        <f t="shared" si="648"/>
        <v>0</v>
      </c>
      <c r="KP240" s="533">
        <f t="shared" si="649"/>
        <v>0</v>
      </c>
      <c r="KQ240" s="533">
        <f t="shared" si="650"/>
        <v>0</v>
      </c>
      <c r="KR240" s="533">
        <f t="shared" si="651"/>
        <v>0</v>
      </c>
      <c r="KS240" s="533">
        <f t="shared" si="652"/>
        <v>0</v>
      </c>
      <c r="KT240" s="533">
        <f t="shared" si="653"/>
        <v>0</v>
      </c>
      <c r="KU240" s="533">
        <f t="shared" si="654"/>
        <v>0</v>
      </c>
      <c r="KV240" s="533">
        <f t="shared" si="655"/>
        <v>0</v>
      </c>
      <c r="KW240" s="533">
        <f t="shared" si="656"/>
        <v>0</v>
      </c>
      <c r="KX240" s="533">
        <f t="shared" si="657"/>
        <v>0</v>
      </c>
      <c r="KY240" s="533">
        <f t="shared" si="658"/>
        <v>0</v>
      </c>
      <c r="KZ240" s="533">
        <f t="shared" si="659"/>
        <v>0</v>
      </c>
      <c r="LA240" s="533">
        <f t="shared" si="660"/>
        <v>0</v>
      </c>
      <c r="LB240" s="533">
        <f t="shared" si="661"/>
        <v>0</v>
      </c>
      <c r="LC240" s="533">
        <f t="shared" si="662"/>
        <v>0</v>
      </c>
      <c r="LD240" s="533">
        <f t="shared" si="663"/>
        <v>0</v>
      </c>
      <c r="LE240" s="533">
        <f t="shared" si="664"/>
        <v>0</v>
      </c>
      <c r="LF240" s="533">
        <f t="shared" si="665"/>
        <v>0</v>
      </c>
      <c r="LG240" s="533">
        <f t="shared" si="666"/>
        <v>0</v>
      </c>
      <c r="LH240" s="533">
        <f t="shared" si="667"/>
        <v>0</v>
      </c>
      <c r="LI240" s="533">
        <f t="shared" si="668"/>
        <v>0</v>
      </c>
    </row>
    <row r="241" spans="1:321" x14ac:dyDescent="0.25">
      <c r="A241" s="14" t="str">
        <f>LCI!A81</f>
        <v>Nitrogen Gas (kg/yr)</v>
      </c>
      <c r="B241" s="43">
        <f>B128</f>
        <v>0</v>
      </c>
      <c r="C241" s="43">
        <f t="shared" ref="C241:P241" si="692">C128</f>
        <v>0</v>
      </c>
      <c r="D241" s="43">
        <f t="shared" si="692"/>
        <v>0</v>
      </c>
      <c r="E241" s="43">
        <f t="shared" si="692"/>
        <v>0</v>
      </c>
      <c r="F241" s="43">
        <f t="shared" si="692"/>
        <v>0</v>
      </c>
      <c r="G241" s="43">
        <f t="shared" si="692"/>
        <v>0</v>
      </c>
      <c r="H241" s="43">
        <f t="shared" si="692"/>
        <v>0</v>
      </c>
      <c r="I241" s="43">
        <f t="shared" si="692"/>
        <v>0</v>
      </c>
      <c r="J241" s="43">
        <f t="shared" si="692"/>
        <v>0</v>
      </c>
      <c r="K241" s="43">
        <f t="shared" si="692"/>
        <v>0</v>
      </c>
      <c r="L241" s="43">
        <f t="shared" si="692"/>
        <v>0</v>
      </c>
      <c r="M241" s="43">
        <f t="shared" si="692"/>
        <v>0</v>
      </c>
      <c r="N241" s="43">
        <f t="shared" si="692"/>
        <v>0</v>
      </c>
      <c r="O241" s="258">
        <f t="shared" si="692"/>
        <v>0</v>
      </c>
      <c r="P241" s="252">
        <f t="shared" si="692"/>
        <v>0</v>
      </c>
      <c r="Q241" s="252"/>
      <c r="R241" s="252"/>
      <c r="S241" s="252"/>
      <c r="T241" s="269"/>
      <c r="U241" s="252"/>
      <c r="V241" s="252"/>
      <c r="X241" s="45">
        <f>IF(EXACT(A241,LCI!A81),LCI!G81,-1*10^6)</f>
        <v>14.102564102564104</v>
      </c>
      <c r="Y241" s="47">
        <f t="shared" si="411"/>
        <v>0</v>
      </c>
      <c r="Z241" s="47">
        <f t="shared" si="412"/>
        <v>0</v>
      </c>
      <c r="AA241" s="47">
        <f t="shared" si="413"/>
        <v>0</v>
      </c>
      <c r="AB241" s="47">
        <f t="shared" si="414"/>
        <v>0</v>
      </c>
      <c r="AC241" s="47">
        <f t="shared" si="415"/>
        <v>0</v>
      </c>
      <c r="AD241" s="47">
        <f t="shared" si="416"/>
        <v>0</v>
      </c>
      <c r="AE241" s="47">
        <f t="shared" si="417"/>
        <v>0</v>
      </c>
      <c r="AF241" s="47">
        <f t="shared" si="418"/>
        <v>0</v>
      </c>
      <c r="AG241" s="47">
        <f t="shared" si="419"/>
        <v>0</v>
      </c>
      <c r="AH241" s="47">
        <f t="shared" si="420"/>
        <v>0</v>
      </c>
      <c r="AI241" s="47">
        <f t="shared" si="421"/>
        <v>0</v>
      </c>
      <c r="AJ241" s="47">
        <f t="shared" si="499"/>
        <v>0</v>
      </c>
      <c r="AK241" s="47">
        <f t="shared" si="471"/>
        <v>0</v>
      </c>
      <c r="AL241" s="262">
        <f t="shared" si="472"/>
        <v>0</v>
      </c>
      <c r="AM241" s="260">
        <f t="shared" si="473"/>
        <v>0</v>
      </c>
      <c r="AN241" s="260">
        <f t="shared" si="681"/>
        <v>0</v>
      </c>
      <c r="AO241" s="260">
        <f t="shared" si="682"/>
        <v>0</v>
      </c>
      <c r="AP241" s="260">
        <f t="shared" si="683"/>
        <v>0</v>
      </c>
      <c r="AQ241" s="260">
        <f t="shared" si="684"/>
        <v>0</v>
      </c>
      <c r="AR241" s="260">
        <f t="shared" si="685"/>
        <v>0</v>
      </c>
      <c r="AS241" s="260">
        <f t="shared" si="686"/>
        <v>0</v>
      </c>
      <c r="AU241" s="41">
        <f>IF(EXACT(A241,LCI!A81),LCI!H81,-1*10^6)</f>
        <v>-2000</v>
      </c>
      <c r="AV241" s="71">
        <f t="shared" si="432"/>
        <v>0</v>
      </c>
      <c r="AW241" s="71">
        <f t="shared" si="433"/>
        <v>0</v>
      </c>
      <c r="AX241" s="71">
        <f t="shared" si="434"/>
        <v>0</v>
      </c>
      <c r="AY241" s="71">
        <f t="shared" si="435"/>
        <v>0</v>
      </c>
      <c r="AZ241" s="71">
        <f t="shared" si="436"/>
        <v>0</v>
      </c>
      <c r="BA241" s="71">
        <f t="shared" si="437"/>
        <v>0</v>
      </c>
      <c r="BB241" s="71">
        <f t="shared" si="438"/>
        <v>0</v>
      </c>
      <c r="BC241" s="71">
        <f t="shared" si="439"/>
        <v>0</v>
      </c>
      <c r="BD241" s="520">
        <f t="shared" si="440"/>
        <v>0</v>
      </c>
      <c r="BE241" s="521">
        <f t="shared" si="441"/>
        <v>0</v>
      </c>
      <c r="BF241" s="71">
        <f t="shared" si="442"/>
        <v>0</v>
      </c>
      <c r="BG241" s="521">
        <f t="shared" si="443"/>
        <v>0</v>
      </c>
      <c r="BH241" s="521">
        <f t="shared" si="444"/>
        <v>0</v>
      </c>
      <c r="BI241" s="71">
        <f t="shared" si="445"/>
        <v>0</v>
      </c>
      <c r="BJ241" s="71">
        <f t="shared" si="446"/>
        <v>0</v>
      </c>
      <c r="BK241" s="71">
        <f t="shared" si="447"/>
        <v>0</v>
      </c>
      <c r="BL241" s="71">
        <f t="shared" si="448"/>
        <v>0</v>
      </c>
      <c r="BM241" s="71">
        <f t="shared" si="449"/>
        <v>0</v>
      </c>
      <c r="BN241" s="71">
        <f t="shared" si="450"/>
        <v>0</v>
      </c>
      <c r="BO241" s="71">
        <f t="shared" si="451"/>
        <v>0</v>
      </c>
      <c r="BP241" s="71">
        <f t="shared" si="452"/>
        <v>0</v>
      </c>
      <c r="BR241" s="507">
        <f>IF(EXACT(A241,LCI!A81),LCI!I81,-1*10^6)</f>
        <v>0</v>
      </c>
      <c r="BS241" s="507">
        <f t="shared" si="474"/>
        <v>0</v>
      </c>
      <c r="BT241" s="507">
        <f t="shared" si="475"/>
        <v>0</v>
      </c>
      <c r="BU241" s="507">
        <f t="shared" si="475"/>
        <v>0</v>
      </c>
      <c r="BV241" s="507">
        <f t="shared" si="475"/>
        <v>0</v>
      </c>
      <c r="BW241" s="507">
        <f t="shared" si="454"/>
        <v>0</v>
      </c>
      <c r="BX241" s="507">
        <f t="shared" si="455"/>
        <v>0</v>
      </c>
      <c r="BY241" s="507">
        <f t="shared" si="456"/>
        <v>0</v>
      </c>
      <c r="BZ241" s="507">
        <f t="shared" si="457"/>
        <v>0</v>
      </c>
      <c r="CA241" s="507">
        <f t="shared" si="458"/>
        <v>0</v>
      </c>
      <c r="CB241" s="507">
        <f t="shared" si="459"/>
        <v>0</v>
      </c>
      <c r="CC241" s="507">
        <f t="shared" si="460"/>
        <v>0</v>
      </c>
      <c r="CD241" s="507">
        <f t="shared" si="461"/>
        <v>0</v>
      </c>
      <c r="CE241" s="507">
        <f t="shared" si="462"/>
        <v>0</v>
      </c>
      <c r="CF241" s="507">
        <f t="shared" si="463"/>
        <v>0</v>
      </c>
      <c r="CG241" s="507">
        <f t="shared" si="463"/>
        <v>0</v>
      </c>
      <c r="CH241" s="507">
        <f t="shared" si="463"/>
        <v>0</v>
      </c>
      <c r="CI241" s="507">
        <f t="shared" si="465"/>
        <v>0</v>
      </c>
      <c r="CJ241" s="507">
        <f t="shared" si="466"/>
        <v>0</v>
      </c>
      <c r="CK241" s="507">
        <f t="shared" si="467"/>
        <v>0</v>
      </c>
      <c r="CL241" s="507">
        <f t="shared" si="476"/>
        <v>0</v>
      </c>
      <c r="CM241" s="507">
        <f t="shared" si="468"/>
        <v>0</v>
      </c>
      <c r="CO241" s="511">
        <f>IF(EXACT(A241,LCI!A81),LCI!F81,-1*10^6)</f>
        <v>0</v>
      </c>
      <c r="CP241" s="511">
        <f t="shared" si="477"/>
        <v>0</v>
      </c>
      <c r="CQ241" s="511">
        <f t="shared" si="478"/>
        <v>0</v>
      </c>
      <c r="CR241" s="511">
        <f t="shared" si="479"/>
        <v>0</v>
      </c>
      <c r="CS241" s="511">
        <f t="shared" si="480"/>
        <v>0</v>
      </c>
      <c r="CT241" s="511">
        <f t="shared" si="481"/>
        <v>0</v>
      </c>
      <c r="CU241" s="511">
        <f t="shared" si="482"/>
        <v>0</v>
      </c>
      <c r="CV241" s="511">
        <f t="shared" si="483"/>
        <v>0</v>
      </c>
      <c r="CW241" s="511">
        <f t="shared" si="484"/>
        <v>0</v>
      </c>
      <c r="CX241" s="511">
        <f t="shared" si="485"/>
        <v>0</v>
      </c>
      <c r="CY241" s="511">
        <f t="shared" si="486"/>
        <v>0</v>
      </c>
      <c r="CZ241" s="511">
        <f t="shared" si="487"/>
        <v>0</v>
      </c>
      <c r="DA241" s="511">
        <f t="shared" si="488"/>
        <v>0</v>
      </c>
      <c r="DB241" s="511">
        <f t="shared" si="489"/>
        <v>0</v>
      </c>
      <c r="DC241" s="511">
        <f t="shared" si="490"/>
        <v>0</v>
      </c>
      <c r="DD241" s="511">
        <f t="shared" si="491"/>
        <v>0</v>
      </c>
      <c r="DE241" s="511">
        <f t="shared" si="492"/>
        <v>0</v>
      </c>
      <c r="DF241" s="511">
        <f t="shared" si="493"/>
        <v>0</v>
      </c>
      <c r="DG241" s="511">
        <f t="shared" si="494"/>
        <v>0</v>
      </c>
      <c r="DH241" s="511">
        <f t="shared" si="495"/>
        <v>0</v>
      </c>
      <c r="DI241" s="511">
        <f t="shared" si="496"/>
        <v>0</v>
      </c>
      <c r="DJ241" s="511">
        <f t="shared" si="497"/>
        <v>0</v>
      </c>
      <c r="DL241" s="530">
        <f>IF(EXACT(A241,LCI!A81),LCI!J81,-1*10^6)</f>
        <v>0</v>
      </c>
      <c r="DM241" s="530">
        <f t="shared" si="501"/>
        <v>0</v>
      </c>
      <c r="DN241" s="530">
        <f t="shared" si="502"/>
        <v>0</v>
      </c>
      <c r="DO241" s="530">
        <f t="shared" si="503"/>
        <v>0</v>
      </c>
      <c r="DP241" s="530">
        <f t="shared" si="504"/>
        <v>0</v>
      </c>
      <c r="DQ241" s="530">
        <f t="shared" si="505"/>
        <v>0</v>
      </c>
      <c r="DR241" s="530">
        <f t="shared" si="506"/>
        <v>0</v>
      </c>
      <c r="DS241" s="530">
        <f t="shared" si="507"/>
        <v>0</v>
      </c>
      <c r="DT241" s="530">
        <f t="shared" si="508"/>
        <v>0</v>
      </c>
      <c r="DU241" s="530">
        <f t="shared" si="509"/>
        <v>0</v>
      </c>
      <c r="DV241" s="530">
        <f t="shared" si="510"/>
        <v>0</v>
      </c>
      <c r="DW241" s="530">
        <f t="shared" si="511"/>
        <v>0</v>
      </c>
      <c r="DX241" s="530">
        <f t="shared" si="512"/>
        <v>0</v>
      </c>
      <c r="DY241" s="530">
        <f t="shared" si="513"/>
        <v>0</v>
      </c>
      <c r="DZ241" s="530">
        <f t="shared" si="514"/>
        <v>0</v>
      </c>
      <c r="EA241" s="530">
        <f t="shared" si="515"/>
        <v>0</v>
      </c>
      <c r="EB241" s="530">
        <f t="shared" si="516"/>
        <v>0</v>
      </c>
      <c r="EC241" s="530">
        <f t="shared" si="517"/>
        <v>0</v>
      </c>
      <c r="ED241" s="530">
        <f t="shared" si="518"/>
        <v>0</v>
      </c>
      <c r="EE241" s="530">
        <f t="shared" si="519"/>
        <v>0</v>
      </c>
      <c r="EF241" s="530">
        <f t="shared" si="520"/>
        <v>0</v>
      </c>
      <c r="EG241" s="530">
        <f t="shared" si="521"/>
        <v>0</v>
      </c>
      <c r="EI241" s="535">
        <f>IF(EXACT(A241,LCI!A81),LCI!K81,-1*10^6)</f>
        <v>0</v>
      </c>
      <c r="EJ241" s="531">
        <f t="shared" si="522"/>
        <v>0</v>
      </c>
      <c r="EK241" s="536">
        <f t="shared" si="523"/>
        <v>0</v>
      </c>
      <c r="EL241" s="531">
        <f t="shared" si="524"/>
        <v>0</v>
      </c>
      <c r="EM241" s="531">
        <f t="shared" si="525"/>
        <v>0</v>
      </c>
      <c r="EN241" s="531">
        <f t="shared" si="526"/>
        <v>0</v>
      </c>
      <c r="EO241" s="531">
        <f t="shared" si="527"/>
        <v>0</v>
      </c>
      <c r="EP241" s="531">
        <f t="shared" si="528"/>
        <v>0</v>
      </c>
      <c r="EQ241" s="531">
        <f t="shared" si="529"/>
        <v>0</v>
      </c>
      <c r="ER241" s="531">
        <f t="shared" si="530"/>
        <v>0</v>
      </c>
      <c r="ES241" s="531">
        <f t="shared" si="531"/>
        <v>0</v>
      </c>
      <c r="ET241" s="531">
        <f t="shared" si="532"/>
        <v>0</v>
      </c>
      <c r="EU241" s="531">
        <f t="shared" si="533"/>
        <v>0</v>
      </c>
      <c r="EV241" s="531">
        <f t="shared" si="534"/>
        <v>0</v>
      </c>
      <c r="EW241" s="531">
        <f t="shared" si="535"/>
        <v>0</v>
      </c>
      <c r="EX241" s="531">
        <f t="shared" si="536"/>
        <v>0</v>
      </c>
      <c r="EY241" s="531">
        <f t="shared" si="537"/>
        <v>0</v>
      </c>
      <c r="EZ241" s="531">
        <f t="shared" si="538"/>
        <v>0</v>
      </c>
      <c r="FA241" s="531">
        <f t="shared" si="539"/>
        <v>0</v>
      </c>
      <c r="FB241" s="531">
        <f t="shared" si="540"/>
        <v>0</v>
      </c>
      <c r="FC241" s="531">
        <f t="shared" si="541"/>
        <v>0</v>
      </c>
      <c r="FD241" s="531">
        <f t="shared" si="542"/>
        <v>0</v>
      </c>
      <c r="FF241" s="532">
        <f>IF(EXACT(A241,LCI!A81),LCI!L81,-1*10^6)</f>
        <v>0</v>
      </c>
      <c r="FG241" s="532">
        <f t="shared" si="543"/>
        <v>0</v>
      </c>
      <c r="FH241" s="532">
        <f t="shared" si="544"/>
        <v>0</v>
      </c>
      <c r="FI241" s="532">
        <f t="shared" si="545"/>
        <v>0</v>
      </c>
      <c r="FJ241" s="532">
        <f t="shared" si="546"/>
        <v>0</v>
      </c>
      <c r="FK241" s="532">
        <f t="shared" si="547"/>
        <v>0</v>
      </c>
      <c r="FL241" s="532">
        <f t="shared" si="548"/>
        <v>0</v>
      </c>
      <c r="FM241" s="532">
        <f t="shared" si="549"/>
        <v>0</v>
      </c>
      <c r="FN241" s="532">
        <f t="shared" si="550"/>
        <v>0</v>
      </c>
      <c r="FO241" s="532">
        <f t="shared" si="551"/>
        <v>0</v>
      </c>
      <c r="FP241" s="532">
        <f t="shared" si="552"/>
        <v>0</v>
      </c>
      <c r="FQ241" s="532">
        <f t="shared" si="553"/>
        <v>0</v>
      </c>
      <c r="FR241" s="532">
        <f t="shared" si="554"/>
        <v>0</v>
      </c>
      <c r="FS241" s="532">
        <f t="shared" si="555"/>
        <v>0</v>
      </c>
      <c r="FT241" s="532">
        <f t="shared" si="556"/>
        <v>0</v>
      </c>
      <c r="FU241" s="532">
        <f t="shared" si="557"/>
        <v>0</v>
      </c>
      <c r="FV241" s="532">
        <f t="shared" si="558"/>
        <v>0</v>
      </c>
      <c r="FW241" s="532">
        <f t="shared" si="559"/>
        <v>0</v>
      </c>
      <c r="FX241" s="532">
        <f t="shared" si="560"/>
        <v>0</v>
      </c>
      <c r="FY241" s="532">
        <f t="shared" si="561"/>
        <v>0</v>
      </c>
      <c r="FZ241" s="532">
        <f t="shared" si="562"/>
        <v>0</v>
      </c>
      <c r="GA241" s="532">
        <f t="shared" si="563"/>
        <v>0</v>
      </c>
      <c r="GC241" s="533">
        <f>IF(EXACT(A241,LCI!A81),LCI!M81,-1*10^6)</f>
        <v>0</v>
      </c>
      <c r="GD241" s="533">
        <f t="shared" si="564"/>
        <v>0</v>
      </c>
      <c r="GE241" s="533">
        <f t="shared" si="565"/>
        <v>0</v>
      </c>
      <c r="GF241" s="533">
        <f t="shared" si="566"/>
        <v>0</v>
      </c>
      <c r="GG241" s="533">
        <f t="shared" si="567"/>
        <v>0</v>
      </c>
      <c r="GH241" s="533">
        <f t="shared" si="568"/>
        <v>0</v>
      </c>
      <c r="GI241" s="533">
        <f t="shared" si="569"/>
        <v>0</v>
      </c>
      <c r="GJ241" s="533">
        <f t="shared" si="570"/>
        <v>0</v>
      </c>
      <c r="GK241" s="533">
        <f t="shared" si="571"/>
        <v>0</v>
      </c>
      <c r="GL241" s="533">
        <f t="shared" si="572"/>
        <v>0</v>
      </c>
      <c r="GM241" s="533">
        <f t="shared" si="573"/>
        <v>0</v>
      </c>
      <c r="GN241" s="533">
        <f t="shared" si="574"/>
        <v>0</v>
      </c>
      <c r="GO241" s="533">
        <f t="shared" si="575"/>
        <v>0</v>
      </c>
      <c r="GP241" s="533">
        <f t="shared" si="576"/>
        <v>0</v>
      </c>
      <c r="GQ241" s="533">
        <f t="shared" si="577"/>
        <v>0</v>
      </c>
      <c r="GR241" s="533">
        <f t="shared" si="578"/>
        <v>0</v>
      </c>
      <c r="GS241" s="533">
        <f t="shared" si="579"/>
        <v>0</v>
      </c>
      <c r="GT241" s="533">
        <f t="shared" si="580"/>
        <v>0</v>
      </c>
      <c r="GU241" s="533">
        <f t="shared" si="581"/>
        <v>0</v>
      </c>
      <c r="GV241" s="533">
        <f t="shared" si="582"/>
        <v>0</v>
      </c>
      <c r="GW241" s="533">
        <f t="shared" si="583"/>
        <v>0</v>
      </c>
      <c r="GX241" s="533">
        <f t="shared" si="584"/>
        <v>0</v>
      </c>
      <c r="GZ241" s="511">
        <f>IF(EXACT(A241,LCI!A81),LCI!N81,-1*10^6)</f>
        <v>0</v>
      </c>
      <c r="HA241" s="511"/>
      <c r="HB241" s="511"/>
      <c r="HC241" s="511"/>
      <c r="HD241" s="511"/>
      <c r="HE241" s="511"/>
      <c r="HF241" s="511"/>
      <c r="HG241" s="511"/>
      <c r="HH241" s="511"/>
      <c r="HI241" s="511"/>
      <c r="HJ241" s="511"/>
      <c r="HK241" s="511"/>
      <c r="HL241" s="511"/>
      <c r="HM241" s="511"/>
      <c r="HN241" s="511"/>
      <c r="HO241" s="511"/>
      <c r="HP241" s="511"/>
      <c r="HQ241" s="511"/>
      <c r="HR241" s="511"/>
      <c r="HS241" s="511"/>
      <c r="HT241" s="511"/>
      <c r="HU241" s="511"/>
      <c r="HW241" s="534">
        <f>IF(EXACT(A241,LCI!A81),LCI!O81,-1*10^6)</f>
        <v>0</v>
      </c>
      <c r="HX241" s="534">
        <f t="shared" si="585"/>
        <v>0</v>
      </c>
      <c r="HY241" s="534">
        <f t="shared" si="586"/>
        <v>0</v>
      </c>
      <c r="HZ241" s="534">
        <f t="shared" si="587"/>
        <v>0</v>
      </c>
      <c r="IA241" s="534">
        <f t="shared" si="588"/>
        <v>0</v>
      </c>
      <c r="IB241" s="534">
        <f t="shared" si="589"/>
        <v>0</v>
      </c>
      <c r="IC241" s="534">
        <f t="shared" si="590"/>
        <v>0</v>
      </c>
      <c r="ID241" s="534">
        <f t="shared" si="591"/>
        <v>0</v>
      </c>
      <c r="IE241" s="534">
        <f t="shared" si="592"/>
        <v>0</v>
      </c>
      <c r="IF241" s="534">
        <f t="shared" si="593"/>
        <v>0</v>
      </c>
      <c r="IG241" s="534">
        <f t="shared" si="594"/>
        <v>0</v>
      </c>
      <c r="IH241" s="534">
        <f t="shared" si="595"/>
        <v>0</v>
      </c>
      <c r="II241" s="534">
        <f t="shared" si="596"/>
        <v>0</v>
      </c>
      <c r="IJ241" s="534">
        <f t="shared" si="597"/>
        <v>0</v>
      </c>
      <c r="IK241" s="534">
        <f t="shared" si="598"/>
        <v>0</v>
      </c>
      <c r="IL241" s="534">
        <f t="shared" si="599"/>
        <v>0</v>
      </c>
      <c r="IM241" s="534">
        <f t="shared" si="600"/>
        <v>0</v>
      </c>
      <c r="IN241" s="534">
        <f t="shared" si="601"/>
        <v>0</v>
      </c>
      <c r="IO241" s="534">
        <f t="shared" si="602"/>
        <v>0</v>
      </c>
      <c r="IP241" s="534">
        <f t="shared" si="603"/>
        <v>0</v>
      </c>
      <c r="IQ241" s="534">
        <f t="shared" si="604"/>
        <v>0</v>
      </c>
      <c r="IR241" s="534">
        <f t="shared" si="605"/>
        <v>0</v>
      </c>
      <c r="IT241" s="531">
        <f>IF(EXACT(A241,LCI!A81),LCI!P81,-1*10^6)</f>
        <v>0</v>
      </c>
      <c r="IU241" s="531">
        <f t="shared" si="606"/>
        <v>0</v>
      </c>
      <c r="IV241" s="531">
        <f t="shared" si="607"/>
        <v>0</v>
      </c>
      <c r="IW241" s="531">
        <f t="shared" si="608"/>
        <v>0</v>
      </c>
      <c r="IX241" s="531">
        <f t="shared" si="609"/>
        <v>0</v>
      </c>
      <c r="IY241" s="531">
        <f t="shared" si="610"/>
        <v>0</v>
      </c>
      <c r="IZ241" s="531">
        <f t="shared" si="611"/>
        <v>0</v>
      </c>
      <c r="JA241" s="531">
        <f t="shared" si="612"/>
        <v>0</v>
      </c>
      <c r="JB241" s="531">
        <f t="shared" si="613"/>
        <v>0</v>
      </c>
      <c r="JC241" s="531">
        <f t="shared" si="614"/>
        <v>0</v>
      </c>
      <c r="JD241" s="531">
        <f t="shared" si="615"/>
        <v>0</v>
      </c>
      <c r="JE241" s="531">
        <f t="shared" si="616"/>
        <v>0</v>
      </c>
      <c r="JF241" s="531">
        <f t="shared" si="617"/>
        <v>0</v>
      </c>
      <c r="JG241" s="531">
        <f t="shared" si="618"/>
        <v>0</v>
      </c>
      <c r="JH241" s="531">
        <f t="shared" si="619"/>
        <v>0</v>
      </c>
      <c r="JI241" s="531">
        <f t="shared" si="620"/>
        <v>0</v>
      </c>
      <c r="JJ241" s="531">
        <f t="shared" si="621"/>
        <v>0</v>
      </c>
      <c r="JK241" s="531">
        <f t="shared" si="622"/>
        <v>0</v>
      </c>
      <c r="JL241" s="531">
        <f t="shared" si="623"/>
        <v>0</v>
      </c>
      <c r="JM241" s="531">
        <f t="shared" si="624"/>
        <v>0</v>
      </c>
      <c r="JN241" s="531">
        <f t="shared" si="625"/>
        <v>0</v>
      </c>
      <c r="JO241" s="531">
        <f t="shared" si="626"/>
        <v>0</v>
      </c>
      <c r="JQ241" s="532">
        <f>IF(EXACT(A241,LCI!A81),LCI!Q81,-1*10^6)</f>
        <v>0</v>
      </c>
      <c r="JR241" s="532">
        <f t="shared" si="627"/>
        <v>0</v>
      </c>
      <c r="JS241" s="532">
        <f t="shared" si="628"/>
        <v>0</v>
      </c>
      <c r="JT241" s="532">
        <f t="shared" si="629"/>
        <v>0</v>
      </c>
      <c r="JU241" s="532">
        <f t="shared" si="630"/>
        <v>0</v>
      </c>
      <c r="JV241" s="532">
        <f t="shared" si="631"/>
        <v>0</v>
      </c>
      <c r="JW241" s="532">
        <f t="shared" si="632"/>
        <v>0</v>
      </c>
      <c r="JX241" s="532">
        <f t="shared" si="633"/>
        <v>0</v>
      </c>
      <c r="JY241" s="532">
        <f t="shared" si="634"/>
        <v>0</v>
      </c>
      <c r="JZ241" s="532">
        <f t="shared" si="635"/>
        <v>0</v>
      </c>
      <c r="KA241" s="532">
        <f t="shared" si="636"/>
        <v>0</v>
      </c>
      <c r="KB241" s="532">
        <f t="shared" si="637"/>
        <v>0</v>
      </c>
      <c r="KC241" s="532">
        <f t="shared" si="638"/>
        <v>0</v>
      </c>
      <c r="KD241" s="532">
        <f t="shared" si="639"/>
        <v>0</v>
      </c>
      <c r="KE241" s="532">
        <f t="shared" si="640"/>
        <v>0</v>
      </c>
      <c r="KF241" s="532">
        <f t="shared" si="641"/>
        <v>0</v>
      </c>
      <c r="KG241" s="532">
        <f t="shared" si="642"/>
        <v>0</v>
      </c>
      <c r="KH241" s="532">
        <f t="shared" si="643"/>
        <v>0</v>
      </c>
      <c r="KI241" s="532">
        <f t="shared" si="644"/>
        <v>0</v>
      </c>
      <c r="KJ241" s="532">
        <f t="shared" si="645"/>
        <v>0</v>
      </c>
      <c r="KK241" s="532">
        <f t="shared" si="646"/>
        <v>0</v>
      </c>
      <c r="KL241" s="532">
        <f t="shared" si="647"/>
        <v>0</v>
      </c>
      <c r="KN241" s="533">
        <f>IF(EXACT(A241,LCI!A81),LCI!R81,-1*10^6)</f>
        <v>0</v>
      </c>
      <c r="KO241" s="533">
        <f t="shared" si="648"/>
        <v>0</v>
      </c>
      <c r="KP241" s="533">
        <f t="shared" si="649"/>
        <v>0</v>
      </c>
      <c r="KQ241" s="533">
        <f t="shared" si="650"/>
        <v>0</v>
      </c>
      <c r="KR241" s="533">
        <f t="shared" si="651"/>
        <v>0</v>
      </c>
      <c r="KS241" s="533">
        <f t="shared" si="652"/>
        <v>0</v>
      </c>
      <c r="KT241" s="533">
        <f t="shared" si="653"/>
        <v>0</v>
      </c>
      <c r="KU241" s="533">
        <f t="shared" si="654"/>
        <v>0</v>
      </c>
      <c r="KV241" s="533">
        <f t="shared" si="655"/>
        <v>0</v>
      </c>
      <c r="KW241" s="533">
        <f t="shared" si="656"/>
        <v>0</v>
      </c>
      <c r="KX241" s="533">
        <f t="shared" si="657"/>
        <v>0</v>
      </c>
      <c r="KY241" s="533">
        <f t="shared" si="658"/>
        <v>0</v>
      </c>
      <c r="KZ241" s="533">
        <f t="shared" si="659"/>
        <v>0</v>
      </c>
      <c r="LA241" s="533">
        <f t="shared" si="660"/>
        <v>0</v>
      </c>
      <c r="LB241" s="533">
        <f t="shared" si="661"/>
        <v>0</v>
      </c>
      <c r="LC241" s="533">
        <f t="shared" si="662"/>
        <v>0</v>
      </c>
      <c r="LD241" s="533">
        <f t="shared" si="663"/>
        <v>0</v>
      </c>
      <c r="LE241" s="533">
        <f t="shared" si="664"/>
        <v>0</v>
      </c>
      <c r="LF241" s="533">
        <f t="shared" si="665"/>
        <v>0</v>
      </c>
      <c r="LG241" s="533">
        <f t="shared" si="666"/>
        <v>0</v>
      </c>
      <c r="LH241" s="533">
        <f t="shared" si="667"/>
        <v>0</v>
      </c>
      <c r="LI241" s="533">
        <f t="shared" si="668"/>
        <v>0</v>
      </c>
    </row>
    <row r="242" spans="1:321" x14ac:dyDescent="0.25">
      <c r="A242" s="14" t="str">
        <f>LCI!A82</f>
        <v>Refused Derived Fuel (kg/yr)</v>
      </c>
      <c r="B242" s="43">
        <f>B112-B58</f>
        <v>0</v>
      </c>
      <c r="C242" s="43">
        <f t="shared" ref="C242:P242" si="693">C112-C58</f>
        <v>0</v>
      </c>
      <c r="D242" s="43">
        <f t="shared" si="693"/>
        <v>0</v>
      </c>
      <c r="E242" s="43">
        <f t="shared" si="693"/>
        <v>0</v>
      </c>
      <c r="F242" s="43">
        <f t="shared" si="693"/>
        <v>0</v>
      </c>
      <c r="G242" s="43">
        <f t="shared" si="693"/>
        <v>0</v>
      </c>
      <c r="H242" s="43">
        <f t="shared" si="693"/>
        <v>0</v>
      </c>
      <c r="I242" s="43">
        <f t="shared" si="693"/>
        <v>0</v>
      </c>
      <c r="J242" s="43">
        <f t="shared" si="693"/>
        <v>0</v>
      </c>
      <c r="K242" s="43">
        <f t="shared" si="693"/>
        <v>0</v>
      </c>
      <c r="L242" s="43">
        <f t="shared" si="693"/>
        <v>0</v>
      </c>
      <c r="M242" s="43">
        <f t="shared" si="693"/>
        <v>0</v>
      </c>
      <c r="N242" s="43">
        <f t="shared" si="693"/>
        <v>0</v>
      </c>
      <c r="O242" s="258">
        <f t="shared" si="693"/>
        <v>0</v>
      </c>
      <c r="P242" s="252">
        <f t="shared" si="693"/>
        <v>0</v>
      </c>
      <c r="Q242" s="252"/>
      <c r="R242" s="252"/>
      <c r="S242" s="252"/>
      <c r="T242" s="269"/>
      <c r="U242" s="252"/>
      <c r="V242" s="252"/>
      <c r="X242" s="45">
        <f>IF(EXACT(A242,LCI!A82),LCI!G82,-1*10^6)</f>
        <v>0.1</v>
      </c>
      <c r="Y242" s="47">
        <f t="shared" si="411"/>
        <v>0</v>
      </c>
      <c r="Z242" s="47">
        <f t="shared" si="412"/>
        <v>0</v>
      </c>
      <c r="AA242" s="47">
        <f t="shared" si="413"/>
        <v>0</v>
      </c>
      <c r="AB242" s="47">
        <f t="shared" si="414"/>
        <v>0</v>
      </c>
      <c r="AC242" s="47">
        <f t="shared" si="415"/>
        <v>0</v>
      </c>
      <c r="AD242" s="47">
        <f t="shared" si="416"/>
        <v>0</v>
      </c>
      <c r="AE242" s="47">
        <f t="shared" si="417"/>
        <v>0</v>
      </c>
      <c r="AF242" s="47">
        <f t="shared" si="418"/>
        <v>0</v>
      </c>
      <c r="AG242" s="47">
        <f t="shared" si="419"/>
        <v>0</v>
      </c>
      <c r="AH242" s="47">
        <f t="shared" si="420"/>
        <v>0</v>
      </c>
      <c r="AI242" s="47">
        <f t="shared" si="421"/>
        <v>0</v>
      </c>
      <c r="AJ242" s="47">
        <f t="shared" si="499"/>
        <v>0</v>
      </c>
      <c r="AK242" s="47">
        <f t="shared" si="471"/>
        <v>0</v>
      </c>
      <c r="AL242" s="262">
        <f t="shared" si="472"/>
        <v>0</v>
      </c>
      <c r="AM242" s="260">
        <f t="shared" si="473"/>
        <v>0</v>
      </c>
      <c r="AN242" s="260">
        <f t="shared" si="681"/>
        <v>0</v>
      </c>
      <c r="AO242" s="260">
        <f t="shared" si="682"/>
        <v>0</v>
      </c>
      <c r="AP242" s="260">
        <f t="shared" si="683"/>
        <v>0</v>
      </c>
      <c r="AQ242" s="260">
        <f t="shared" si="684"/>
        <v>0</v>
      </c>
      <c r="AR242" s="260">
        <f t="shared" si="685"/>
        <v>0</v>
      </c>
      <c r="AS242" s="260">
        <f t="shared" si="686"/>
        <v>0</v>
      </c>
      <c r="AU242" s="41">
        <f>IF(EXACT(A242,LCI!A82),LCI!H82,-1*10^6)</f>
        <v>-2000</v>
      </c>
      <c r="AV242" s="71">
        <f t="shared" si="432"/>
        <v>0</v>
      </c>
      <c r="AW242" s="71">
        <f t="shared" si="433"/>
        <v>0</v>
      </c>
      <c r="AX242" s="71">
        <f t="shared" si="434"/>
        <v>0</v>
      </c>
      <c r="AY242" s="71">
        <f t="shared" si="435"/>
        <v>0</v>
      </c>
      <c r="AZ242" s="71">
        <f t="shared" si="436"/>
        <v>0</v>
      </c>
      <c r="BA242" s="71">
        <f t="shared" si="437"/>
        <v>0</v>
      </c>
      <c r="BB242" s="71">
        <f t="shared" si="438"/>
        <v>0</v>
      </c>
      <c r="BC242" s="71">
        <f t="shared" si="439"/>
        <v>0</v>
      </c>
      <c r="BD242" s="520">
        <f t="shared" si="440"/>
        <v>0</v>
      </c>
      <c r="BE242" s="521">
        <f t="shared" si="441"/>
        <v>0</v>
      </c>
      <c r="BF242" s="71">
        <f t="shared" si="442"/>
        <v>0</v>
      </c>
      <c r="BG242" s="521">
        <f t="shared" si="443"/>
        <v>0</v>
      </c>
      <c r="BH242" s="521">
        <f t="shared" si="444"/>
        <v>0</v>
      </c>
      <c r="BI242" s="71">
        <f t="shared" si="445"/>
        <v>0</v>
      </c>
      <c r="BJ242" s="71">
        <f t="shared" si="446"/>
        <v>0</v>
      </c>
      <c r="BK242" s="71">
        <f t="shared" si="447"/>
        <v>0</v>
      </c>
      <c r="BL242" s="71">
        <f t="shared" si="448"/>
        <v>0</v>
      </c>
      <c r="BM242" s="71">
        <f t="shared" si="449"/>
        <v>0</v>
      </c>
      <c r="BN242" s="71">
        <f t="shared" si="450"/>
        <v>0</v>
      </c>
      <c r="BO242" s="71">
        <f t="shared" si="451"/>
        <v>0</v>
      </c>
      <c r="BP242" s="71">
        <f t="shared" si="452"/>
        <v>0</v>
      </c>
      <c r="BR242" s="507">
        <f>IF(EXACT(A242,LCI!A82),LCI!I82,-1*10^6)</f>
        <v>0</v>
      </c>
      <c r="BS242" s="507">
        <f t="shared" si="474"/>
        <v>0</v>
      </c>
      <c r="BT242" s="507">
        <f t="shared" si="475"/>
        <v>0</v>
      </c>
      <c r="BU242" s="507">
        <f t="shared" si="475"/>
        <v>0</v>
      </c>
      <c r="BV242" s="507">
        <f t="shared" si="475"/>
        <v>0</v>
      </c>
      <c r="BW242" s="507">
        <f t="shared" si="454"/>
        <v>0</v>
      </c>
      <c r="BX242" s="507">
        <f t="shared" si="455"/>
        <v>0</v>
      </c>
      <c r="BY242" s="507">
        <f t="shared" si="456"/>
        <v>0</v>
      </c>
      <c r="BZ242" s="507">
        <f t="shared" si="457"/>
        <v>0</v>
      </c>
      <c r="CA242" s="507">
        <f t="shared" si="458"/>
        <v>0</v>
      </c>
      <c r="CB242" s="507">
        <f t="shared" si="459"/>
        <v>0</v>
      </c>
      <c r="CC242" s="507">
        <f t="shared" si="460"/>
        <v>0</v>
      </c>
      <c r="CD242" s="507">
        <f t="shared" si="461"/>
        <v>0</v>
      </c>
      <c r="CE242" s="507">
        <f t="shared" si="462"/>
        <v>0</v>
      </c>
      <c r="CF242" s="507">
        <f t="shared" si="463"/>
        <v>0</v>
      </c>
      <c r="CG242" s="507">
        <f t="shared" si="463"/>
        <v>0</v>
      </c>
      <c r="CH242" s="507">
        <f t="shared" si="463"/>
        <v>0</v>
      </c>
      <c r="CI242" s="507">
        <f t="shared" si="465"/>
        <v>0</v>
      </c>
      <c r="CJ242" s="507">
        <f t="shared" si="466"/>
        <v>0</v>
      </c>
      <c r="CK242" s="507">
        <f t="shared" si="467"/>
        <v>0</v>
      </c>
      <c r="CL242" s="507">
        <f t="shared" si="476"/>
        <v>0</v>
      </c>
      <c r="CM242" s="507">
        <f t="shared" si="468"/>
        <v>0</v>
      </c>
      <c r="CO242" s="511">
        <f>IF(EXACT(A242,LCI!A82),LCI!F82,-1*10^6)</f>
        <v>0</v>
      </c>
      <c r="CP242" s="511">
        <f t="shared" si="477"/>
        <v>0</v>
      </c>
      <c r="CQ242" s="511">
        <f t="shared" si="478"/>
        <v>0</v>
      </c>
      <c r="CR242" s="511">
        <f t="shared" si="479"/>
        <v>0</v>
      </c>
      <c r="CS242" s="511">
        <f t="shared" si="480"/>
        <v>0</v>
      </c>
      <c r="CT242" s="511">
        <f t="shared" si="481"/>
        <v>0</v>
      </c>
      <c r="CU242" s="511">
        <f t="shared" si="482"/>
        <v>0</v>
      </c>
      <c r="CV242" s="511">
        <f t="shared" si="483"/>
        <v>0</v>
      </c>
      <c r="CW242" s="511">
        <f t="shared" si="484"/>
        <v>0</v>
      </c>
      <c r="CX242" s="511">
        <f t="shared" si="485"/>
        <v>0</v>
      </c>
      <c r="CY242" s="511">
        <f t="shared" si="486"/>
        <v>0</v>
      </c>
      <c r="CZ242" s="511">
        <f t="shared" si="487"/>
        <v>0</v>
      </c>
      <c r="DA242" s="511">
        <f t="shared" si="488"/>
        <v>0</v>
      </c>
      <c r="DB242" s="511">
        <f t="shared" si="489"/>
        <v>0</v>
      </c>
      <c r="DC242" s="511">
        <f t="shared" si="490"/>
        <v>0</v>
      </c>
      <c r="DD242" s="511">
        <f t="shared" si="491"/>
        <v>0</v>
      </c>
      <c r="DE242" s="511">
        <f t="shared" si="492"/>
        <v>0</v>
      </c>
      <c r="DF242" s="511">
        <f t="shared" si="493"/>
        <v>0</v>
      </c>
      <c r="DG242" s="511">
        <f t="shared" si="494"/>
        <v>0</v>
      </c>
      <c r="DH242" s="511">
        <f t="shared" si="495"/>
        <v>0</v>
      </c>
      <c r="DI242" s="511">
        <f t="shared" si="496"/>
        <v>0</v>
      </c>
      <c r="DJ242" s="511">
        <f t="shared" si="497"/>
        <v>0</v>
      </c>
      <c r="DL242" s="530">
        <f>IF(EXACT(A242,LCI!A82),LCI!J82,-1*10^6)</f>
        <v>0</v>
      </c>
      <c r="DM242" s="530">
        <f t="shared" si="501"/>
        <v>0</v>
      </c>
      <c r="DN242" s="530">
        <f t="shared" si="502"/>
        <v>0</v>
      </c>
      <c r="DO242" s="530">
        <f t="shared" si="503"/>
        <v>0</v>
      </c>
      <c r="DP242" s="530">
        <f t="shared" si="504"/>
        <v>0</v>
      </c>
      <c r="DQ242" s="530">
        <f t="shared" si="505"/>
        <v>0</v>
      </c>
      <c r="DR242" s="530">
        <f t="shared" si="506"/>
        <v>0</v>
      </c>
      <c r="DS242" s="530">
        <f t="shared" si="507"/>
        <v>0</v>
      </c>
      <c r="DT242" s="530">
        <f t="shared" si="508"/>
        <v>0</v>
      </c>
      <c r="DU242" s="530">
        <f t="shared" si="509"/>
        <v>0</v>
      </c>
      <c r="DV242" s="530">
        <f t="shared" si="510"/>
        <v>0</v>
      </c>
      <c r="DW242" s="530">
        <f t="shared" si="511"/>
        <v>0</v>
      </c>
      <c r="DX242" s="530">
        <f t="shared" si="512"/>
        <v>0</v>
      </c>
      <c r="DY242" s="530">
        <f t="shared" si="513"/>
        <v>0</v>
      </c>
      <c r="DZ242" s="530">
        <f t="shared" si="514"/>
        <v>0</v>
      </c>
      <c r="EA242" s="530">
        <f t="shared" si="515"/>
        <v>0</v>
      </c>
      <c r="EB242" s="530">
        <f t="shared" si="516"/>
        <v>0</v>
      </c>
      <c r="EC242" s="530">
        <f t="shared" si="517"/>
        <v>0</v>
      </c>
      <c r="ED242" s="530">
        <f t="shared" si="518"/>
        <v>0</v>
      </c>
      <c r="EE242" s="530">
        <f t="shared" si="519"/>
        <v>0</v>
      </c>
      <c r="EF242" s="530">
        <f t="shared" si="520"/>
        <v>0</v>
      </c>
      <c r="EG242" s="530">
        <f t="shared" si="521"/>
        <v>0</v>
      </c>
      <c r="EI242" s="535">
        <f>IF(EXACT(A242,LCI!A82),LCI!K82,-1*10^6)</f>
        <v>0</v>
      </c>
      <c r="EJ242" s="531">
        <f t="shared" si="522"/>
        <v>0</v>
      </c>
      <c r="EK242" s="536">
        <f t="shared" si="523"/>
        <v>0</v>
      </c>
      <c r="EL242" s="531">
        <f t="shared" si="524"/>
        <v>0</v>
      </c>
      <c r="EM242" s="531">
        <f t="shared" si="525"/>
        <v>0</v>
      </c>
      <c r="EN242" s="531">
        <f t="shared" si="526"/>
        <v>0</v>
      </c>
      <c r="EO242" s="531">
        <f t="shared" si="527"/>
        <v>0</v>
      </c>
      <c r="EP242" s="531">
        <f t="shared" si="528"/>
        <v>0</v>
      </c>
      <c r="EQ242" s="531">
        <f t="shared" si="529"/>
        <v>0</v>
      </c>
      <c r="ER242" s="531">
        <f t="shared" si="530"/>
        <v>0</v>
      </c>
      <c r="ES242" s="531">
        <f t="shared" si="531"/>
        <v>0</v>
      </c>
      <c r="ET242" s="531">
        <f t="shared" si="532"/>
        <v>0</v>
      </c>
      <c r="EU242" s="531">
        <f t="shared" si="533"/>
        <v>0</v>
      </c>
      <c r="EV242" s="531">
        <f t="shared" si="534"/>
        <v>0</v>
      </c>
      <c r="EW242" s="531">
        <f t="shared" si="535"/>
        <v>0</v>
      </c>
      <c r="EX242" s="531">
        <f t="shared" si="536"/>
        <v>0</v>
      </c>
      <c r="EY242" s="531">
        <f t="shared" si="537"/>
        <v>0</v>
      </c>
      <c r="EZ242" s="531">
        <f t="shared" si="538"/>
        <v>0</v>
      </c>
      <c r="FA242" s="531">
        <f t="shared" si="539"/>
        <v>0</v>
      </c>
      <c r="FB242" s="531">
        <f t="shared" si="540"/>
        <v>0</v>
      </c>
      <c r="FC242" s="531">
        <f t="shared" si="541"/>
        <v>0</v>
      </c>
      <c r="FD242" s="531">
        <f t="shared" si="542"/>
        <v>0</v>
      </c>
      <c r="FF242" s="532">
        <f>IF(EXACT(A242,LCI!A82),LCI!L82,-1*10^6)</f>
        <v>0</v>
      </c>
      <c r="FG242" s="532">
        <f t="shared" si="543"/>
        <v>0</v>
      </c>
      <c r="FH242" s="532">
        <f t="shared" si="544"/>
        <v>0</v>
      </c>
      <c r="FI242" s="532">
        <f t="shared" si="545"/>
        <v>0</v>
      </c>
      <c r="FJ242" s="532">
        <f t="shared" si="546"/>
        <v>0</v>
      </c>
      <c r="FK242" s="532">
        <f t="shared" si="547"/>
        <v>0</v>
      </c>
      <c r="FL242" s="532">
        <f t="shared" si="548"/>
        <v>0</v>
      </c>
      <c r="FM242" s="532">
        <f t="shared" si="549"/>
        <v>0</v>
      </c>
      <c r="FN242" s="532">
        <f t="shared" si="550"/>
        <v>0</v>
      </c>
      <c r="FO242" s="532">
        <f t="shared" si="551"/>
        <v>0</v>
      </c>
      <c r="FP242" s="532">
        <f t="shared" si="552"/>
        <v>0</v>
      </c>
      <c r="FQ242" s="532">
        <f t="shared" si="553"/>
        <v>0</v>
      </c>
      <c r="FR242" s="532">
        <f t="shared" si="554"/>
        <v>0</v>
      </c>
      <c r="FS242" s="532">
        <f t="shared" si="555"/>
        <v>0</v>
      </c>
      <c r="FT242" s="532">
        <f t="shared" si="556"/>
        <v>0</v>
      </c>
      <c r="FU242" s="532">
        <f t="shared" si="557"/>
        <v>0</v>
      </c>
      <c r="FV242" s="532">
        <f t="shared" si="558"/>
        <v>0</v>
      </c>
      <c r="FW242" s="532">
        <f t="shared" si="559"/>
        <v>0</v>
      </c>
      <c r="FX242" s="532">
        <f t="shared" si="560"/>
        <v>0</v>
      </c>
      <c r="FY242" s="532">
        <f t="shared" si="561"/>
        <v>0</v>
      </c>
      <c r="FZ242" s="532">
        <f t="shared" si="562"/>
        <v>0</v>
      </c>
      <c r="GA242" s="532">
        <f t="shared" si="563"/>
        <v>0</v>
      </c>
      <c r="GC242" s="533">
        <f>IF(EXACT(A242,LCI!A82),LCI!M82,-1*10^6)</f>
        <v>0</v>
      </c>
      <c r="GD242" s="533">
        <f t="shared" si="564"/>
        <v>0</v>
      </c>
      <c r="GE242" s="533">
        <f t="shared" si="565"/>
        <v>0</v>
      </c>
      <c r="GF242" s="533">
        <f t="shared" si="566"/>
        <v>0</v>
      </c>
      <c r="GG242" s="533">
        <f t="shared" si="567"/>
        <v>0</v>
      </c>
      <c r="GH242" s="533">
        <f t="shared" si="568"/>
        <v>0</v>
      </c>
      <c r="GI242" s="533">
        <f t="shared" si="569"/>
        <v>0</v>
      </c>
      <c r="GJ242" s="533">
        <f t="shared" si="570"/>
        <v>0</v>
      </c>
      <c r="GK242" s="533">
        <f t="shared" si="571"/>
        <v>0</v>
      </c>
      <c r="GL242" s="533">
        <f t="shared" si="572"/>
        <v>0</v>
      </c>
      <c r="GM242" s="533">
        <f t="shared" si="573"/>
        <v>0</v>
      </c>
      <c r="GN242" s="533">
        <f t="shared" si="574"/>
        <v>0</v>
      </c>
      <c r="GO242" s="533">
        <f t="shared" si="575"/>
        <v>0</v>
      </c>
      <c r="GP242" s="533">
        <f t="shared" si="576"/>
        <v>0</v>
      </c>
      <c r="GQ242" s="533">
        <f t="shared" si="577"/>
        <v>0</v>
      </c>
      <c r="GR242" s="533">
        <f t="shared" si="578"/>
        <v>0</v>
      </c>
      <c r="GS242" s="533">
        <f t="shared" si="579"/>
        <v>0</v>
      </c>
      <c r="GT242" s="533">
        <f t="shared" si="580"/>
        <v>0</v>
      </c>
      <c r="GU242" s="533">
        <f t="shared" si="581"/>
        <v>0</v>
      </c>
      <c r="GV242" s="533">
        <f t="shared" si="582"/>
        <v>0</v>
      </c>
      <c r="GW242" s="533">
        <f t="shared" si="583"/>
        <v>0</v>
      </c>
      <c r="GX242" s="533">
        <f t="shared" si="584"/>
        <v>0</v>
      </c>
      <c r="GZ242" s="511">
        <f>IF(EXACT(A242,LCI!A82),LCI!N82,-1*10^6)</f>
        <v>0</v>
      </c>
      <c r="HA242" s="511"/>
      <c r="HB242" s="511"/>
      <c r="HC242" s="511"/>
      <c r="HD242" s="511"/>
      <c r="HE242" s="511"/>
      <c r="HF242" s="511"/>
      <c r="HG242" s="511"/>
      <c r="HH242" s="511"/>
      <c r="HI242" s="511"/>
      <c r="HJ242" s="511"/>
      <c r="HK242" s="511"/>
      <c r="HL242" s="511"/>
      <c r="HM242" s="511"/>
      <c r="HN242" s="511"/>
      <c r="HO242" s="511"/>
      <c r="HP242" s="511"/>
      <c r="HQ242" s="511"/>
      <c r="HR242" s="511"/>
      <c r="HS242" s="511"/>
      <c r="HT242" s="511"/>
      <c r="HU242" s="511"/>
      <c r="HW242" s="534">
        <f>IF(EXACT(A242,LCI!A82),LCI!O82,-1*10^6)</f>
        <v>0</v>
      </c>
      <c r="HX242" s="534">
        <f t="shared" si="585"/>
        <v>0</v>
      </c>
      <c r="HY242" s="534">
        <f t="shared" si="586"/>
        <v>0</v>
      </c>
      <c r="HZ242" s="534">
        <f t="shared" si="587"/>
        <v>0</v>
      </c>
      <c r="IA242" s="534">
        <f t="shared" si="588"/>
        <v>0</v>
      </c>
      <c r="IB242" s="534">
        <f t="shared" si="589"/>
        <v>0</v>
      </c>
      <c r="IC242" s="534">
        <f t="shared" si="590"/>
        <v>0</v>
      </c>
      <c r="ID242" s="534">
        <f t="shared" si="591"/>
        <v>0</v>
      </c>
      <c r="IE242" s="534">
        <f t="shared" si="592"/>
        <v>0</v>
      </c>
      <c r="IF242" s="534">
        <f t="shared" si="593"/>
        <v>0</v>
      </c>
      <c r="IG242" s="534">
        <f t="shared" si="594"/>
        <v>0</v>
      </c>
      <c r="IH242" s="534">
        <f t="shared" si="595"/>
        <v>0</v>
      </c>
      <c r="II242" s="534">
        <f t="shared" si="596"/>
        <v>0</v>
      </c>
      <c r="IJ242" s="534">
        <f t="shared" si="597"/>
        <v>0</v>
      </c>
      <c r="IK242" s="534">
        <f t="shared" si="598"/>
        <v>0</v>
      </c>
      <c r="IL242" s="534">
        <f t="shared" si="599"/>
        <v>0</v>
      </c>
      <c r="IM242" s="534">
        <f t="shared" si="600"/>
        <v>0</v>
      </c>
      <c r="IN242" s="534">
        <f t="shared" si="601"/>
        <v>0</v>
      </c>
      <c r="IO242" s="534">
        <f t="shared" si="602"/>
        <v>0</v>
      </c>
      <c r="IP242" s="534">
        <f t="shared" si="603"/>
        <v>0</v>
      </c>
      <c r="IQ242" s="534">
        <f t="shared" si="604"/>
        <v>0</v>
      </c>
      <c r="IR242" s="534">
        <f t="shared" si="605"/>
        <v>0</v>
      </c>
      <c r="IT242" s="531">
        <f>IF(EXACT(A242,LCI!A82),LCI!P82,-1*10^6)</f>
        <v>0</v>
      </c>
      <c r="IU242" s="531">
        <f t="shared" si="606"/>
        <v>0</v>
      </c>
      <c r="IV242" s="531">
        <f t="shared" si="607"/>
        <v>0</v>
      </c>
      <c r="IW242" s="531">
        <f t="shared" si="608"/>
        <v>0</v>
      </c>
      <c r="IX242" s="531">
        <f t="shared" si="609"/>
        <v>0</v>
      </c>
      <c r="IY242" s="531">
        <f t="shared" si="610"/>
        <v>0</v>
      </c>
      <c r="IZ242" s="531">
        <f t="shared" si="611"/>
        <v>0</v>
      </c>
      <c r="JA242" s="531">
        <f t="shared" si="612"/>
        <v>0</v>
      </c>
      <c r="JB242" s="531">
        <f t="shared" si="613"/>
        <v>0</v>
      </c>
      <c r="JC242" s="531">
        <f t="shared" si="614"/>
        <v>0</v>
      </c>
      <c r="JD242" s="531">
        <f t="shared" si="615"/>
        <v>0</v>
      </c>
      <c r="JE242" s="531">
        <f t="shared" si="616"/>
        <v>0</v>
      </c>
      <c r="JF242" s="531">
        <f t="shared" si="617"/>
        <v>0</v>
      </c>
      <c r="JG242" s="531">
        <f t="shared" si="618"/>
        <v>0</v>
      </c>
      <c r="JH242" s="531">
        <f t="shared" si="619"/>
        <v>0</v>
      </c>
      <c r="JI242" s="531">
        <f t="shared" si="620"/>
        <v>0</v>
      </c>
      <c r="JJ242" s="531">
        <f t="shared" si="621"/>
        <v>0</v>
      </c>
      <c r="JK242" s="531">
        <f t="shared" si="622"/>
        <v>0</v>
      </c>
      <c r="JL242" s="531">
        <f t="shared" si="623"/>
        <v>0</v>
      </c>
      <c r="JM242" s="531">
        <f t="shared" si="624"/>
        <v>0</v>
      </c>
      <c r="JN242" s="531">
        <f t="shared" si="625"/>
        <v>0</v>
      </c>
      <c r="JO242" s="531">
        <f t="shared" si="626"/>
        <v>0</v>
      </c>
      <c r="JQ242" s="532">
        <f>IF(EXACT(A242,LCI!A82),LCI!Q82,-1*10^6)</f>
        <v>0</v>
      </c>
      <c r="JR242" s="532">
        <f t="shared" si="627"/>
        <v>0</v>
      </c>
      <c r="JS242" s="532">
        <f t="shared" si="628"/>
        <v>0</v>
      </c>
      <c r="JT242" s="532">
        <f t="shared" si="629"/>
        <v>0</v>
      </c>
      <c r="JU242" s="532">
        <f t="shared" si="630"/>
        <v>0</v>
      </c>
      <c r="JV242" s="532">
        <f t="shared" si="631"/>
        <v>0</v>
      </c>
      <c r="JW242" s="532">
        <f t="shared" si="632"/>
        <v>0</v>
      </c>
      <c r="JX242" s="532">
        <f t="shared" si="633"/>
        <v>0</v>
      </c>
      <c r="JY242" s="532">
        <f t="shared" si="634"/>
        <v>0</v>
      </c>
      <c r="JZ242" s="532">
        <f t="shared" si="635"/>
        <v>0</v>
      </c>
      <c r="KA242" s="532">
        <f t="shared" si="636"/>
        <v>0</v>
      </c>
      <c r="KB242" s="532">
        <f t="shared" si="637"/>
        <v>0</v>
      </c>
      <c r="KC242" s="532">
        <f t="shared" si="638"/>
        <v>0</v>
      </c>
      <c r="KD242" s="532">
        <f t="shared" si="639"/>
        <v>0</v>
      </c>
      <c r="KE242" s="532">
        <f t="shared" si="640"/>
        <v>0</v>
      </c>
      <c r="KF242" s="532">
        <f t="shared" si="641"/>
        <v>0</v>
      </c>
      <c r="KG242" s="532">
        <f t="shared" si="642"/>
        <v>0</v>
      </c>
      <c r="KH242" s="532">
        <f t="shared" si="643"/>
        <v>0</v>
      </c>
      <c r="KI242" s="532">
        <f t="shared" si="644"/>
        <v>0</v>
      </c>
      <c r="KJ242" s="532">
        <f t="shared" si="645"/>
        <v>0</v>
      </c>
      <c r="KK242" s="532">
        <f t="shared" si="646"/>
        <v>0</v>
      </c>
      <c r="KL242" s="532">
        <f t="shared" si="647"/>
        <v>0</v>
      </c>
      <c r="KN242" s="533">
        <f>IF(EXACT(A242,LCI!A82),LCI!R82,-1*10^6)</f>
        <v>0</v>
      </c>
      <c r="KO242" s="533">
        <f t="shared" si="648"/>
        <v>0</v>
      </c>
      <c r="KP242" s="533">
        <f t="shared" si="649"/>
        <v>0</v>
      </c>
      <c r="KQ242" s="533">
        <f t="shared" si="650"/>
        <v>0</v>
      </c>
      <c r="KR242" s="533">
        <f t="shared" si="651"/>
        <v>0</v>
      </c>
      <c r="KS242" s="533">
        <f t="shared" si="652"/>
        <v>0</v>
      </c>
      <c r="KT242" s="533">
        <f t="shared" si="653"/>
        <v>0</v>
      </c>
      <c r="KU242" s="533">
        <f t="shared" si="654"/>
        <v>0</v>
      </c>
      <c r="KV242" s="533">
        <f t="shared" si="655"/>
        <v>0</v>
      </c>
      <c r="KW242" s="533">
        <f t="shared" si="656"/>
        <v>0</v>
      </c>
      <c r="KX242" s="533">
        <f t="shared" si="657"/>
        <v>0</v>
      </c>
      <c r="KY242" s="533">
        <f t="shared" si="658"/>
        <v>0</v>
      </c>
      <c r="KZ242" s="533">
        <f t="shared" si="659"/>
        <v>0</v>
      </c>
      <c r="LA242" s="533">
        <f t="shared" si="660"/>
        <v>0</v>
      </c>
      <c r="LB242" s="533">
        <f t="shared" si="661"/>
        <v>0</v>
      </c>
      <c r="LC242" s="533">
        <f t="shared" si="662"/>
        <v>0</v>
      </c>
      <c r="LD242" s="533">
        <f t="shared" si="663"/>
        <v>0</v>
      </c>
      <c r="LE242" s="533">
        <f t="shared" si="664"/>
        <v>0</v>
      </c>
      <c r="LF242" s="533">
        <f t="shared" si="665"/>
        <v>0</v>
      </c>
      <c r="LG242" s="533">
        <f t="shared" si="666"/>
        <v>0</v>
      </c>
      <c r="LH242" s="533">
        <f t="shared" si="667"/>
        <v>0</v>
      </c>
      <c r="LI242" s="533">
        <f t="shared" si="668"/>
        <v>0</v>
      </c>
    </row>
    <row r="243" spans="1:321" x14ac:dyDescent="0.25">
      <c r="A243" s="14" t="str">
        <f>LCI!A83</f>
        <v>Slag (kg/yr)</v>
      </c>
      <c r="B243" s="43">
        <f>B129</f>
        <v>0</v>
      </c>
      <c r="C243" s="43">
        <f t="shared" ref="C243:P243" si="694">C129</f>
        <v>0</v>
      </c>
      <c r="D243" s="43">
        <f t="shared" si="694"/>
        <v>0</v>
      </c>
      <c r="E243" s="43">
        <f t="shared" si="694"/>
        <v>0</v>
      </c>
      <c r="F243" s="43">
        <f t="shared" si="694"/>
        <v>0</v>
      </c>
      <c r="G243" s="43">
        <f t="shared" si="694"/>
        <v>0</v>
      </c>
      <c r="H243" s="43">
        <f t="shared" si="694"/>
        <v>0</v>
      </c>
      <c r="I243" s="43">
        <f t="shared" si="694"/>
        <v>0</v>
      </c>
      <c r="J243" s="43">
        <f t="shared" si="694"/>
        <v>65999.986999999994</v>
      </c>
      <c r="K243" s="43">
        <f t="shared" si="694"/>
        <v>51311.052799999998</v>
      </c>
      <c r="L243" s="43">
        <f>L129</f>
        <v>125986.96</v>
      </c>
      <c r="M243" s="43">
        <f t="shared" si="694"/>
        <v>0</v>
      </c>
      <c r="N243" s="43">
        <f t="shared" si="694"/>
        <v>0</v>
      </c>
      <c r="O243" s="258">
        <f t="shared" si="694"/>
        <v>57266.8</v>
      </c>
      <c r="P243" s="252">
        <f t="shared" si="694"/>
        <v>0</v>
      </c>
      <c r="Q243" s="252"/>
      <c r="R243" s="252"/>
      <c r="S243" s="252"/>
      <c r="T243" s="269"/>
      <c r="U243" s="252"/>
      <c r="V243" s="252"/>
      <c r="X243" s="45">
        <f>IF(EXACT(A243,LCI!A83),LCI!G83,-1*10^6)</f>
        <v>-2.5899999999999999E-2</v>
      </c>
      <c r="Y243" s="47">
        <f t="shared" si="411"/>
        <v>0</v>
      </c>
      <c r="Z243" s="47">
        <f t="shared" si="412"/>
        <v>0</v>
      </c>
      <c r="AA243" s="47">
        <f t="shared" si="413"/>
        <v>0</v>
      </c>
      <c r="AB243" s="47">
        <f t="shared" si="414"/>
        <v>0</v>
      </c>
      <c r="AC243" s="47">
        <f t="shared" si="415"/>
        <v>0</v>
      </c>
      <c r="AD243" s="47">
        <f t="shared" si="416"/>
        <v>0</v>
      </c>
      <c r="AE243" s="47">
        <f t="shared" si="417"/>
        <v>0</v>
      </c>
      <c r="AF243" s="47">
        <f t="shared" si="418"/>
        <v>0</v>
      </c>
      <c r="AG243" s="47">
        <f t="shared" si="419"/>
        <v>-1709.3996632999997</v>
      </c>
      <c r="AH243" s="47">
        <f t="shared" si="420"/>
        <v>-1328.95626752</v>
      </c>
      <c r="AI243" s="47">
        <f t="shared" si="421"/>
        <v>-3263.0622640000001</v>
      </c>
      <c r="AJ243" s="47">
        <f t="shared" si="499"/>
        <v>0</v>
      </c>
      <c r="AK243" s="47">
        <f t="shared" si="471"/>
        <v>0</v>
      </c>
      <c r="AL243" s="262">
        <f t="shared" si="472"/>
        <v>-1483.21012</v>
      </c>
      <c r="AM243" s="260">
        <f t="shared" si="473"/>
        <v>0</v>
      </c>
      <c r="AN243" s="260">
        <f t="shared" si="681"/>
        <v>0</v>
      </c>
      <c r="AO243" s="260">
        <f t="shared" si="682"/>
        <v>0</v>
      </c>
      <c r="AP243" s="260">
        <f t="shared" si="683"/>
        <v>0</v>
      </c>
      <c r="AQ243" s="260">
        <f t="shared" si="684"/>
        <v>0</v>
      </c>
      <c r="AR243" s="260">
        <f t="shared" si="685"/>
        <v>0</v>
      </c>
      <c r="AS243" s="260">
        <f t="shared" si="686"/>
        <v>0</v>
      </c>
      <c r="AU243" s="41">
        <f>IF(EXACT(A243,LCI!A83),LCI!H83,-1*10^6)</f>
        <v>3666.666667</v>
      </c>
      <c r="AV243" s="71">
        <f t="shared" si="432"/>
        <v>0</v>
      </c>
      <c r="AW243" s="71">
        <f t="shared" si="433"/>
        <v>0</v>
      </c>
      <c r="AX243" s="71">
        <f t="shared" si="434"/>
        <v>0</v>
      </c>
      <c r="AY243" s="71">
        <f t="shared" si="435"/>
        <v>0</v>
      </c>
      <c r="AZ243" s="71">
        <f t="shared" si="436"/>
        <v>0</v>
      </c>
      <c r="BA243" s="71">
        <f t="shared" si="437"/>
        <v>0</v>
      </c>
      <c r="BB243" s="71">
        <f t="shared" si="438"/>
        <v>0</v>
      </c>
      <c r="BC243" s="71">
        <f t="shared" si="439"/>
        <v>0</v>
      </c>
      <c r="BD243" s="520">
        <f t="shared" si="440"/>
        <v>241999952.3553333</v>
      </c>
      <c r="BE243" s="521">
        <f t="shared" si="441"/>
        <v>188140526.95043701</v>
      </c>
      <c r="BF243" s="71">
        <f t="shared" si="442"/>
        <v>461952186.70866233</v>
      </c>
      <c r="BG243" s="521">
        <f t="shared" si="443"/>
        <v>0</v>
      </c>
      <c r="BH243" s="521">
        <f t="shared" si="444"/>
        <v>0</v>
      </c>
      <c r="BI243" s="71">
        <f t="shared" si="445"/>
        <v>209978266.68575561</v>
      </c>
      <c r="BJ243" s="71">
        <f t="shared" si="446"/>
        <v>0</v>
      </c>
      <c r="BK243" s="71">
        <f t="shared" si="447"/>
        <v>0</v>
      </c>
      <c r="BL243" s="71">
        <f t="shared" si="448"/>
        <v>0</v>
      </c>
      <c r="BM243" s="71">
        <f t="shared" si="449"/>
        <v>0</v>
      </c>
      <c r="BN243" s="71">
        <f t="shared" si="450"/>
        <v>0</v>
      </c>
      <c r="BO243" s="71">
        <f t="shared" si="451"/>
        <v>0</v>
      </c>
      <c r="BP243" s="71">
        <f t="shared" si="452"/>
        <v>0</v>
      </c>
      <c r="BR243" s="507">
        <f>IF(EXACT(A243,LCI!A83),LCI!I83,-1*10^6)</f>
        <v>0</v>
      </c>
      <c r="BS243" s="507">
        <f t="shared" si="474"/>
        <v>0</v>
      </c>
      <c r="BT243" s="507">
        <f t="shared" si="475"/>
        <v>0</v>
      </c>
      <c r="BU243" s="507">
        <f t="shared" si="475"/>
        <v>0</v>
      </c>
      <c r="BV243" s="507">
        <f t="shared" si="475"/>
        <v>0</v>
      </c>
      <c r="BW243" s="507">
        <f t="shared" si="454"/>
        <v>0</v>
      </c>
      <c r="BX243" s="507">
        <f t="shared" si="455"/>
        <v>0</v>
      </c>
      <c r="BY243" s="507">
        <f t="shared" si="456"/>
        <v>0</v>
      </c>
      <c r="BZ243" s="507">
        <f t="shared" si="457"/>
        <v>0</v>
      </c>
      <c r="CA243" s="507">
        <f t="shared" si="458"/>
        <v>0</v>
      </c>
      <c r="CB243" s="507">
        <f t="shared" si="459"/>
        <v>0</v>
      </c>
      <c r="CC243" s="507">
        <f t="shared" si="460"/>
        <v>0</v>
      </c>
      <c r="CD243" s="507">
        <f t="shared" si="461"/>
        <v>0</v>
      </c>
      <c r="CE243" s="507">
        <f t="shared" si="462"/>
        <v>0</v>
      </c>
      <c r="CF243" s="507">
        <f t="shared" si="463"/>
        <v>0</v>
      </c>
      <c r="CG243" s="507">
        <f t="shared" si="463"/>
        <v>0</v>
      </c>
      <c r="CH243" s="507">
        <f t="shared" si="463"/>
        <v>0</v>
      </c>
      <c r="CI243" s="507">
        <f t="shared" si="465"/>
        <v>0</v>
      </c>
      <c r="CJ243" s="507">
        <f t="shared" si="466"/>
        <v>0</v>
      </c>
      <c r="CK243" s="507">
        <f t="shared" si="467"/>
        <v>0</v>
      </c>
      <c r="CL243" s="507">
        <f t="shared" si="476"/>
        <v>0</v>
      </c>
      <c r="CM243" s="507">
        <f t="shared" si="468"/>
        <v>0</v>
      </c>
      <c r="CO243" s="511">
        <f>IF(EXACT(A243,LCI!A83),LCI!F83,-1*10^6)</f>
        <v>0</v>
      </c>
      <c r="CP243" s="511">
        <f t="shared" si="477"/>
        <v>0</v>
      </c>
      <c r="CQ243" s="511">
        <f t="shared" si="478"/>
        <v>0</v>
      </c>
      <c r="CR243" s="511">
        <f t="shared" si="479"/>
        <v>0</v>
      </c>
      <c r="CS243" s="511">
        <f t="shared" si="480"/>
        <v>0</v>
      </c>
      <c r="CT243" s="511">
        <f t="shared" si="481"/>
        <v>0</v>
      </c>
      <c r="CU243" s="511">
        <f t="shared" si="482"/>
        <v>0</v>
      </c>
      <c r="CV243" s="511">
        <f t="shared" si="483"/>
        <v>0</v>
      </c>
      <c r="CW243" s="511">
        <f t="shared" si="484"/>
        <v>0</v>
      </c>
      <c r="CX243" s="511">
        <f t="shared" si="485"/>
        <v>0</v>
      </c>
      <c r="CY243" s="511">
        <f t="shared" si="486"/>
        <v>0</v>
      </c>
      <c r="CZ243" s="511">
        <f t="shared" si="487"/>
        <v>0</v>
      </c>
      <c r="DA243" s="511">
        <f t="shared" si="488"/>
        <v>0</v>
      </c>
      <c r="DB243" s="511">
        <f t="shared" si="489"/>
        <v>0</v>
      </c>
      <c r="DC243" s="511">
        <f t="shared" si="490"/>
        <v>0</v>
      </c>
      <c r="DD243" s="511">
        <f t="shared" si="491"/>
        <v>0</v>
      </c>
      <c r="DE243" s="511">
        <f t="shared" si="492"/>
        <v>0</v>
      </c>
      <c r="DF243" s="511">
        <f t="shared" si="493"/>
        <v>0</v>
      </c>
      <c r="DG243" s="511">
        <f t="shared" si="494"/>
        <v>0</v>
      </c>
      <c r="DH243" s="511">
        <f t="shared" si="495"/>
        <v>0</v>
      </c>
      <c r="DI243" s="511">
        <f t="shared" si="496"/>
        <v>0</v>
      </c>
      <c r="DJ243" s="511">
        <f t="shared" si="497"/>
        <v>0</v>
      </c>
      <c r="DL243" s="530">
        <f>IF(EXACT(A243,LCI!A83),LCI!J83,-1*10^6)</f>
        <v>0</v>
      </c>
      <c r="DM243" s="530">
        <f t="shared" si="501"/>
        <v>0</v>
      </c>
      <c r="DN243" s="530">
        <f t="shared" si="502"/>
        <v>0</v>
      </c>
      <c r="DO243" s="530">
        <f t="shared" si="503"/>
        <v>0</v>
      </c>
      <c r="DP243" s="530">
        <f t="shared" si="504"/>
        <v>0</v>
      </c>
      <c r="DQ243" s="530">
        <f t="shared" si="505"/>
        <v>0</v>
      </c>
      <c r="DR243" s="530">
        <f t="shared" si="506"/>
        <v>0</v>
      </c>
      <c r="DS243" s="530">
        <f t="shared" si="507"/>
        <v>0</v>
      </c>
      <c r="DT243" s="530">
        <f t="shared" si="508"/>
        <v>0</v>
      </c>
      <c r="DU243" s="530">
        <f t="shared" si="509"/>
        <v>0</v>
      </c>
      <c r="DV243" s="530">
        <f t="shared" si="510"/>
        <v>0</v>
      </c>
      <c r="DW243" s="530">
        <f t="shared" si="511"/>
        <v>0</v>
      </c>
      <c r="DX243" s="530">
        <f t="shared" si="512"/>
        <v>0</v>
      </c>
      <c r="DY243" s="530">
        <f t="shared" si="513"/>
        <v>0</v>
      </c>
      <c r="DZ243" s="530">
        <f t="shared" si="514"/>
        <v>0</v>
      </c>
      <c r="EA243" s="530">
        <f t="shared" si="515"/>
        <v>0</v>
      </c>
      <c r="EB243" s="530">
        <f t="shared" si="516"/>
        <v>0</v>
      </c>
      <c r="EC243" s="530">
        <f t="shared" si="517"/>
        <v>0</v>
      </c>
      <c r="ED243" s="530">
        <f t="shared" si="518"/>
        <v>0</v>
      </c>
      <c r="EE243" s="530">
        <f t="shared" si="519"/>
        <v>0</v>
      </c>
      <c r="EF243" s="530">
        <f t="shared" si="520"/>
        <v>0</v>
      </c>
      <c r="EG243" s="530">
        <f t="shared" si="521"/>
        <v>0</v>
      </c>
      <c r="EI243" s="535">
        <f>IF(EXACT(A243,LCI!A83),LCI!K83,-1*10^6)</f>
        <v>0</v>
      </c>
      <c r="EJ243" s="531">
        <f t="shared" si="522"/>
        <v>0</v>
      </c>
      <c r="EK243" s="536">
        <f t="shared" si="523"/>
        <v>0</v>
      </c>
      <c r="EL243" s="531">
        <f t="shared" si="524"/>
        <v>0</v>
      </c>
      <c r="EM243" s="531">
        <f t="shared" si="525"/>
        <v>0</v>
      </c>
      <c r="EN243" s="531">
        <f t="shared" si="526"/>
        <v>0</v>
      </c>
      <c r="EO243" s="531">
        <f t="shared" si="527"/>
        <v>0</v>
      </c>
      <c r="EP243" s="531">
        <f t="shared" si="528"/>
        <v>0</v>
      </c>
      <c r="EQ243" s="531">
        <f t="shared" si="529"/>
        <v>0</v>
      </c>
      <c r="ER243" s="531">
        <f t="shared" si="530"/>
        <v>0</v>
      </c>
      <c r="ES243" s="531">
        <f t="shared" si="531"/>
        <v>0</v>
      </c>
      <c r="ET243" s="531">
        <f t="shared" si="532"/>
        <v>0</v>
      </c>
      <c r="EU243" s="531">
        <f t="shared" si="533"/>
        <v>0</v>
      </c>
      <c r="EV243" s="531">
        <f t="shared" si="534"/>
        <v>0</v>
      </c>
      <c r="EW243" s="531">
        <f t="shared" si="535"/>
        <v>0</v>
      </c>
      <c r="EX243" s="531">
        <f t="shared" si="536"/>
        <v>0</v>
      </c>
      <c r="EY243" s="531">
        <f t="shared" si="537"/>
        <v>0</v>
      </c>
      <c r="EZ243" s="531">
        <f t="shared" si="538"/>
        <v>0</v>
      </c>
      <c r="FA243" s="531">
        <f t="shared" si="539"/>
        <v>0</v>
      </c>
      <c r="FB243" s="531">
        <f t="shared" si="540"/>
        <v>0</v>
      </c>
      <c r="FC243" s="531">
        <f t="shared" si="541"/>
        <v>0</v>
      </c>
      <c r="FD243" s="531">
        <f t="shared" si="542"/>
        <v>0</v>
      </c>
      <c r="FF243" s="532">
        <f>IF(EXACT(A243,LCI!A83),LCI!L83,-1*10^6)</f>
        <v>0</v>
      </c>
      <c r="FG243" s="532">
        <f t="shared" si="543"/>
        <v>0</v>
      </c>
      <c r="FH243" s="532">
        <f t="shared" si="544"/>
        <v>0</v>
      </c>
      <c r="FI243" s="532">
        <f t="shared" si="545"/>
        <v>0</v>
      </c>
      <c r="FJ243" s="532">
        <f t="shared" si="546"/>
        <v>0</v>
      </c>
      <c r="FK243" s="532">
        <f t="shared" si="547"/>
        <v>0</v>
      </c>
      <c r="FL243" s="532">
        <f t="shared" si="548"/>
        <v>0</v>
      </c>
      <c r="FM243" s="532">
        <f t="shared" si="549"/>
        <v>0</v>
      </c>
      <c r="FN243" s="532">
        <f t="shared" si="550"/>
        <v>0</v>
      </c>
      <c r="FO243" s="532">
        <f t="shared" si="551"/>
        <v>0</v>
      </c>
      <c r="FP243" s="532">
        <f t="shared" si="552"/>
        <v>0</v>
      </c>
      <c r="FQ243" s="532">
        <f t="shared" si="553"/>
        <v>0</v>
      </c>
      <c r="FR243" s="532">
        <f t="shared" si="554"/>
        <v>0</v>
      </c>
      <c r="FS243" s="532">
        <f t="shared" si="555"/>
        <v>0</v>
      </c>
      <c r="FT243" s="532">
        <f t="shared" si="556"/>
        <v>0</v>
      </c>
      <c r="FU243" s="532">
        <f t="shared" si="557"/>
        <v>0</v>
      </c>
      <c r="FV243" s="532">
        <f t="shared" si="558"/>
        <v>0</v>
      </c>
      <c r="FW243" s="532">
        <f t="shared" si="559"/>
        <v>0</v>
      </c>
      <c r="FX243" s="532">
        <f t="shared" si="560"/>
        <v>0</v>
      </c>
      <c r="FY243" s="532">
        <f t="shared" si="561"/>
        <v>0</v>
      </c>
      <c r="FZ243" s="532">
        <f t="shared" si="562"/>
        <v>0</v>
      </c>
      <c r="GA243" s="532">
        <f t="shared" si="563"/>
        <v>0</v>
      </c>
      <c r="GC243" s="533">
        <f>IF(EXACT(A243,LCI!A83),LCI!M83,-1*10^6)</f>
        <v>0</v>
      </c>
      <c r="GD243" s="533">
        <f t="shared" si="564"/>
        <v>0</v>
      </c>
      <c r="GE243" s="533">
        <f t="shared" si="565"/>
        <v>0</v>
      </c>
      <c r="GF243" s="533">
        <f t="shared" si="566"/>
        <v>0</v>
      </c>
      <c r="GG243" s="533">
        <f t="shared" si="567"/>
        <v>0</v>
      </c>
      <c r="GH243" s="533">
        <f t="shared" si="568"/>
        <v>0</v>
      </c>
      <c r="GI243" s="533">
        <f t="shared" si="569"/>
        <v>0</v>
      </c>
      <c r="GJ243" s="533">
        <f t="shared" si="570"/>
        <v>0</v>
      </c>
      <c r="GK243" s="533">
        <f t="shared" si="571"/>
        <v>0</v>
      </c>
      <c r="GL243" s="533">
        <f t="shared" si="572"/>
        <v>0</v>
      </c>
      <c r="GM243" s="533">
        <f t="shared" si="573"/>
        <v>0</v>
      </c>
      <c r="GN243" s="533">
        <f t="shared" si="574"/>
        <v>0</v>
      </c>
      <c r="GO243" s="533">
        <f t="shared" si="575"/>
        <v>0</v>
      </c>
      <c r="GP243" s="533">
        <f t="shared" si="576"/>
        <v>0</v>
      </c>
      <c r="GQ243" s="533">
        <f t="shared" si="577"/>
        <v>0</v>
      </c>
      <c r="GR243" s="533">
        <f t="shared" si="578"/>
        <v>0</v>
      </c>
      <c r="GS243" s="533">
        <f t="shared" si="579"/>
        <v>0</v>
      </c>
      <c r="GT243" s="533">
        <f t="shared" si="580"/>
        <v>0</v>
      </c>
      <c r="GU243" s="533">
        <f t="shared" si="581"/>
        <v>0</v>
      </c>
      <c r="GV243" s="533">
        <f t="shared" si="582"/>
        <v>0</v>
      </c>
      <c r="GW243" s="533">
        <f t="shared" si="583"/>
        <v>0</v>
      </c>
      <c r="GX243" s="533">
        <f t="shared" si="584"/>
        <v>0</v>
      </c>
      <c r="GZ243" s="511">
        <f>IF(EXACT(A243,LCI!A83),LCI!N83,-1*10^6)</f>
        <v>0</v>
      </c>
      <c r="HA243" s="511"/>
      <c r="HB243" s="511"/>
      <c r="HC243" s="511"/>
      <c r="HD243" s="511"/>
      <c r="HE243" s="511"/>
      <c r="HF243" s="511"/>
      <c r="HG243" s="511"/>
      <c r="HH243" s="511"/>
      <c r="HI243" s="511"/>
      <c r="HJ243" s="511"/>
      <c r="HK243" s="511"/>
      <c r="HL243" s="511"/>
      <c r="HM243" s="511"/>
      <c r="HN243" s="511"/>
      <c r="HO243" s="511"/>
      <c r="HP243" s="511"/>
      <c r="HQ243" s="511"/>
      <c r="HR243" s="511"/>
      <c r="HS243" s="511"/>
      <c r="HT243" s="511"/>
      <c r="HU243" s="511"/>
      <c r="HW243" s="534">
        <f>IF(EXACT(A243,LCI!A83),LCI!O83,-1*10^6)</f>
        <v>0</v>
      </c>
      <c r="HX243" s="534">
        <f t="shared" si="585"/>
        <v>0</v>
      </c>
      <c r="HY243" s="534">
        <f t="shared" si="586"/>
        <v>0</v>
      </c>
      <c r="HZ243" s="534">
        <f t="shared" si="587"/>
        <v>0</v>
      </c>
      <c r="IA243" s="534">
        <f t="shared" si="588"/>
        <v>0</v>
      </c>
      <c r="IB243" s="534">
        <f t="shared" si="589"/>
        <v>0</v>
      </c>
      <c r="IC243" s="534">
        <f t="shared" si="590"/>
        <v>0</v>
      </c>
      <c r="ID243" s="534">
        <f t="shared" si="591"/>
        <v>0</v>
      </c>
      <c r="IE243" s="534">
        <f t="shared" si="592"/>
        <v>0</v>
      </c>
      <c r="IF243" s="534">
        <f t="shared" si="593"/>
        <v>0</v>
      </c>
      <c r="IG243" s="534">
        <f t="shared" si="594"/>
        <v>0</v>
      </c>
      <c r="IH243" s="534">
        <f t="shared" si="595"/>
        <v>0</v>
      </c>
      <c r="II243" s="534">
        <f t="shared" si="596"/>
        <v>0</v>
      </c>
      <c r="IJ243" s="534">
        <f t="shared" si="597"/>
        <v>0</v>
      </c>
      <c r="IK243" s="534">
        <f t="shared" si="598"/>
        <v>0</v>
      </c>
      <c r="IL243" s="534">
        <f t="shared" si="599"/>
        <v>0</v>
      </c>
      <c r="IM243" s="534">
        <f t="shared" si="600"/>
        <v>0</v>
      </c>
      <c r="IN243" s="534">
        <f t="shared" si="601"/>
        <v>0</v>
      </c>
      <c r="IO243" s="534">
        <f t="shared" si="602"/>
        <v>0</v>
      </c>
      <c r="IP243" s="534">
        <f t="shared" si="603"/>
        <v>0</v>
      </c>
      <c r="IQ243" s="534">
        <f t="shared" si="604"/>
        <v>0</v>
      </c>
      <c r="IR243" s="534">
        <f t="shared" si="605"/>
        <v>0</v>
      </c>
      <c r="IT243" s="531">
        <f>IF(EXACT(A243,LCI!A83),LCI!P83,-1*10^6)</f>
        <v>0</v>
      </c>
      <c r="IU243" s="531">
        <f t="shared" si="606"/>
        <v>0</v>
      </c>
      <c r="IV243" s="531">
        <f t="shared" si="607"/>
        <v>0</v>
      </c>
      <c r="IW243" s="531">
        <f t="shared" si="608"/>
        <v>0</v>
      </c>
      <c r="IX243" s="531">
        <f t="shared" si="609"/>
        <v>0</v>
      </c>
      <c r="IY243" s="531">
        <f t="shared" si="610"/>
        <v>0</v>
      </c>
      <c r="IZ243" s="531">
        <f t="shared" si="611"/>
        <v>0</v>
      </c>
      <c r="JA243" s="531">
        <f t="shared" si="612"/>
        <v>0</v>
      </c>
      <c r="JB243" s="531">
        <f t="shared" si="613"/>
        <v>0</v>
      </c>
      <c r="JC243" s="531">
        <f t="shared" si="614"/>
        <v>0</v>
      </c>
      <c r="JD243" s="531">
        <f t="shared" si="615"/>
        <v>0</v>
      </c>
      <c r="JE243" s="531">
        <f t="shared" si="616"/>
        <v>0</v>
      </c>
      <c r="JF243" s="531">
        <f t="shared" si="617"/>
        <v>0</v>
      </c>
      <c r="JG243" s="531">
        <f t="shared" si="618"/>
        <v>0</v>
      </c>
      <c r="JH243" s="531">
        <f t="shared" si="619"/>
        <v>0</v>
      </c>
      <c r="JI243" s="531">
        <f t="shared" si="620"/>
        <v>0</v>
      </c>
      <c r="JJ243" s="531">
        <f t="shared" si="621"/>
        <v>0</v>
      </c>
      <c r="JK243" s="531">
        <f t="shared" si="622"/>
        <v>0</v>
      </c>
      <c r="JL243" s="531">
        <f t="shared" si="623"/>
        <v>0</v>
      </c>
      <c r="JM243" s="531">
        <f t="shared" si="624"/>
        <v>0</v>
      </c>
      <c r="JN243" s="531">
        <f t="shared" si="625"/>
        <v>0</v>
      </c>
      <c r="JO243" s="531">
        <f t="shared" si="626"/>
        <v>0</v>
      </c>
      <c r="JQ243" s="532">
        <f>IF(EXACT(A243,LCI!A83),LCI!Q83,-1*10^6)</f>
        <v>0</v>
      </c>
      <c r="JR243" s="532">
        <f t="shared" si="627"/>
        <v>0</v>
      </c>
      <c r="JS243" s="532">
        <f t="shared" si="628"/>
        <v>0</v>
      </c>
      <c r="JT243" s="532">
        <f t="shared" si="629"/>
        <v>0</v>
      </c>
      <c r="JU243" s="532">
        <f t="shared" si="630"/>
        <v>0</v>
      </c>
      <c r="JV243" s="532">
        <f t="shared" si="631"/>
        <v>0</v>
      </c>
      <c r="JW243" s="532">
        <f t="shared" si="632"/>
        <v>0</v>
      </c>
      <c r="JX243" s="532">
        <f t="shared" si="633"/>
        <v>0</v>
      </c>
      <c r="JY243" s="532">
        <f t="shared" si="634"/>
        <v>0</v>
      </c>
      <c r="JZ243" s="532">
        <f t="shared" si="635"/>
        <v>0</v>
      </c>
      <c r="KA243" s="532">
        <f t="shared" si="636"/>
        <v>0</v>
      </c>
      <c r="KB243" s="532">
        <f t="shared" si="637"/>
        <v>0</v>
      </c>
      <c r="KC243" s="532">
        <f t="shared" si="638"/>
        <v>0</v>
      </c>
      <c r="KD243" s="532">
        <f t="shared" si="639"/>
        <v>0</v>
      </c>
      <c r="KE243" s="532">
        <f t="shared" si="640"/>
        <v>0</v>
      </c>
      <c r="KF243" s="532">
        <f t="shared" si="641"/>
        <v>0</v>
      </c>
      <c r="KG243" s="532">
        <f t="shared" si="642"/>
        <v>0</v>
      </c>
      <c r="KH243" s="532">
        <f t="shared" si="643"/>
        <v>0</v>
      </c>
      <c r="KI243" s="532">
        <f t="shared" si="644"/>
        <v>0</v>
      </c>
      <c r="KJ243" s="532">
        <f t="shared" si="645"/>
        <v>0</v>
      </c>
      <c r="KK243" s="532">
        <f t="shared" si="646"/>
        <v>0</v>
      </c>
      <c r="KL243" s="532">
        <f t="shared" si="647"/>
        <v>0</v>
      </c>
      <c r="KN243" s="533">
        <f>IF(EXACT(A243,LCI!A83),LCI!R83,-1*10^6)</f>
        <v>0</v>
      </c>
      <c r="KO243" s="533">
        <f t="shared" si="648"/>
        <v>0</v>
      </c>
      <c r="KP243" s="533">
        <f t="shared" si="649"/>
        <v>0</v>
      </c>
      <c r="KQ243" s="533">
        <f t="shared" si="650"/>
        <v>0</v>
      </c>
      <c r="KR243" s="533">
        <f t="shared" si="651"/>
        <v>0</v>
      </c>
      <c r="KS243" s="533">
        <f t="shared" si="652"/>
        <v>0</v>
      </c>
      <c r="KT243" s="533">
        <f t="shared" si="653"/>
        <v>0</v>
      </c>
      <c r="KU243" s="533">
        <f t="shared" si="654"/>
        <v>0</v>
      </c>
      <c r="KV243" s="533">
        <f t="shared" si="655"/>
        <v>0</v>
      </c>
      <c r="KW243" s="533">
        <f t="shared" si="656"/>
        <v>0</v>
      </c>
      <c r="KX243" s="533">
        <f t="shared" si="657"/>
        <v>0</v>
      </c>
      <c r="KY243" s="533">
        <f t="shared" si="658"/>
        <v>0</v>
      </c>
      <c r="KZ243" s="533">
        <f t="shared" si="659"/>
        <v>0</v>
      </c>
      <c r="LA243" s="533">
        <f t="shared" si="660"/>
        <v>0</v>
      </c>
      <c r="LB243" s="533">
        <f t="shared" si="661"/>
        <v>0</v>
      </c>
      <c r="LC243" s="533">
        <f t="shared" si="662"/>
        <v>0</v>
      </c>
      <c r="LD243" s="533">
        <f t="shared" si="663"/>
        <v>0</v>
      </c>
      <c r="LE243" s="533">
        <f t="shared" si="664"/>
        <v>0</v>
      </c>
      <c r="LF243" s="533">
        <f t="shared" si="665"/>
        <v>0</v>
      </c>
      <c r="LG243" s="533">
        <f t="shared" si="666"/>
        <v>0</v>
      </c>
      <c r="LH243" s="533">
        <f t="shared" si="667"/>
        <v>0</v>
      </c>
      <c r="LI243" s="533">
        <f t="shared" si="668"/>
        <v>0</v>
      </c>
    </row>
    <row r="244" spans="1:321" x14ac:dyDescent="0.25">
      <c r="A244" s="14" t="str">
        <f>LCI!A84</f>
        <v>Soybean Meal (kg/yr)</v>
      </c>
      <c r="B244" s="43">
        <f>B130</f>
        <v>234665.89692000009</v>
      </c>
      <c r="C244" s="43">
        <f t="shared" ref="C244:P244" si="695">C130</f>
        <v>234665.89692000009</v>
      </c>
      <c r="D244" s="43">
        <f t="shared" si="695"/>
        <v>0</v>
      </c>
      <c r="E244" s="43">
        <f t="shared" si="695"/>
        <v>0</v>
      </c>
      <c r="F244" s="43">
        <f t="shared" si="695"/>
        <v>0</v>
      </c>
      <c r="G244" s="43">
        <f t="shared" si="695"/>
        <v>0</v>
      </c>
      <c r="H244" s="43">
        <f t="shared" si="695"/>
        <v>0</v>
      </c>
      <c r="I244" s="43">
        <f t="shared" si="695"/>
        <v>0</v>
      </c>
      <c r="J244" s="43">
        <f t="shared" si="695"/>
        <v>0</v>
      </c>
      <c r="K244" s="43">
        <f t="shared" si="695"/>
        <v>0</v>
      </c>
      <c r="L244" s="43">
        <f t="shared" si="695"/>
        <v>0</v>
      </c>
      <c r="M244" s="43">
        <f t="shared" si="695"/>
        <v>0</v>
      </c>
      <c r="N244" s="43">
        <f t="shared" si="695"/>
        <v>0</v>
      </c>
      <c r="O244" s="258">
        <f t="shared" si="695"/>
        <v>0</v>
      </c>
      <c r="P244" s="252">
        <f t="shared" si="695"/>
        <v>0</v>
      </c>
      <c r="Q244" s="252"/>
      <c r="R244" s="252"/>
      <c r="S244" s="252"/>
      <c r="T244" s="269"/>
      <c r="U244" s="252"/>
      <c r="V244" s="252"/>
      <c r="X244" s="45">
        <f>IF(EXACT(A244,LCI!A84),LCI!G84,-1*10^6)</f>
        <v>0.35</v>
      </c>
      <c r="Y244" s="47">
        <f t="shared" si="411"/>
        <v>82133.06392200003</v>
      </c>
      <c r="Z244" s="47">
        <f t="shared" si="412"/>
        <v>82133.06392200003</v>
      </c>
      <c r="AA244" s="47">
        <f t="shared" si="413"/>
        <v>0</v>
      </c>
      <c r="AB244" s="47">
        <f t="shared" si="414"/>
        <v>0</v>
      </c>
      <c r="AC244" s="47">
        <f t="shared" si="415"/>
        <v>0</v>
      </c>
      <c r="AD244" s="47">
        <f t="shared" si="416"/>
        <v>0</v>
      </c>
      <c r="AE244" s="47">
        <f t="shared" si="417"/>
        <v>0</v>
      </c>
      <c r="AF244" s="47">
        <f t="shared" si="418"/>
        <v>0</v>
      </c>
      <c r="AG244" s="47">
        <f t="shared" si="419"/>
        <v>0</v>
      </c>
      <c r="AH244" s="47">
        <f t="shared" si="420"/>
        <v>0</v>
      </c>
      <c r="AI244" s="47">
        <f t="shared" si="421"/>
        <v>0</v>
      </c>
      <c r="AJ244" s="47">
        <f t="shared" si="499"/>
        <v>0</v>
      </c>
      <c r="AK244" s="47">
        <f t="shared" si="471"/>
        <v>0</v>
      </c>
      <c r="AL244" s="262">
        <f t="shared" si="472"/>
        <v>0</v>
      </c>
      <c r="AM244" s="260">
        <f t="shared" si="473"/>
        <v>0</v>
      </c>
      <c r="AN244" s="260">
        <f t="shared" si="681"/>
        <v>0</v>
      </c>
      <c r="AO244" s="260">
        <f t="shared" si="682"/>
        <v>0</v>
      </c>
      <c r="AP244" s="260">
        <f t="shared" si="683"/>
        <v>0</v>
      </c>
      <c r="AQ244" s="260">
        <f t="shared" si="684"/>
        <v>0</v>
      </c>
      <c r="AR244" s="260">
        <f t="shared" si="685"/>
        <v>0</v>
      </c>
      <c r="AS244" s="260">
        <f t="shared" si="686"/>
        <v>0</v>
      </c>
      <c r="AU244" s="41">
        <f>IF(EXACT(A244,LCI!A84),LCI!H84,-1*10^6)</f>
        <v>-2000</v>
      </c>
      <c r="AV244" s="71">
        <f t="shared" si="432"/>
        <v>-469331793.84000015</v>
      </c>
      <c r="AW244" s="71">
        <f t="shared" si="433"/>
        <v>-469331793.84000015</v>
      </c>
      <c r="AX244" s="71">
        <f t="shared" si="434"/>
        <v>0</v>
      </c>
      <c r="AY244" s="71">
        <f t="shared" si="435"/>
        <v>0</v>
      </c>
      <c r="AZ244" s="71">
        <f t="shared" si="436"/>
        <v>0</v>
      </c>
      <c r="BA244" s="71">
        <f t="shared" si="437"/>
        <v>0</v>
      </c>
      <c r="BB244" s="71">
        <f t="shared" si="438"/>
        <v>0</v>
      </c>
      <c r="BC244" s="71">
        <f t="shared" si="439"/>
        <v>0</v>
      </c>
      <c r="BD244" s="520">
        <f t="shared" si="440"/>
        <v>0</v>
      </c>
      <c r="BE244" s="521">
        <f t="shared" si="441"/>
        <v>0</v>
      </c>
      <c r="BF244" s="71">
        <f t="shared" si="442"/>
        <v>0</v>
      </c>
      <c r="BG244" s="521">
        <f t="shared" si="443"/>
        <v>0</v>
      </c>
      <c r="BH244" s="521">
        <f t="shared" si="444"/>
        <v>0</v>
      </c>
      <c r="BI244" s="71">
        <f t="shared" si="445"/>
        <v>0</v>
      </c>
      <c r="BJ244" s="71">
        <f t="shared" si="446"/>
        <v>0</v>
      </c>
      <c r="BK244" s="71">
        <f t="shared" si="447"/>
        <v>0</v>
      </c>
      <c r="BL244" s="71">
        <f t="shared" si="448"/>
        <v>0</v>
      </c>
      <c r="BM244" s="71">
        <f t="shared" si="449"/>
        <v>0</v>
      </c>
      <c r="BN244" s="71">
        <f t="shared" si="450"/>
        <v>0</v>
      </c>
      <c r="BO244" s="71">
        <f t="shared" si="451"/>
        <v>0</v>
      </c>
      <c r="BP244" s="71">
        <f t="shared" si="452"/>
        <v>0</v>
      </c>
      <c r="BR244" s="507">
        <f>IF(EXACT(A244,LCI!A84),LCI!I84,-1*10^6)</f>
        <v>0</v>
      </c>
      <c r="BS244" s="507">
        <f t="shared" si="474"/>
        <v>0</v>
      </c>
      <c r="BT244" s="507">
        <f t="shared" si="475"/>
        <v>0</v>
      </c>
      <c r="BU244" s="507">
        <f t="shared" si="475"/>
        <v>0</v>
      </c>
      <c r="BV244" s="507">
        <f t="shared" si="475"/>
        <v>0</v>
      </c>
      <c r="BW244" s="507">
        <f t="shared" si="454"/>
        <v>0</v>
      </c>
      <c r="BX244" s="507">
        <f t="shared" si="455"/>
        <v>0</v>
      </c>
      <c r="BY244" s="507">
        <f t="shared" si="456"/>
        <v>0</v>
      </c>
      <c r="BZ244" s="507">
        <f t="shared" si="457"/>
        <v>0</v>
      </c>
      <c r="CA244" s="507">
        <f t="shared" si="458"/>
        <v>0</v>
      </c>
      <c r="CB244" s="507">
        <f t="shared" si="459"/>
        <v>0</v>
      </c>
      <c r="CC244" s="507">
        <f t="shared" si="460"/>
        <v>0</v>
      </c>
      <c r="CD244" s="507">
        <f t="shared" si="461"/>
        <v>0</v>
      </c>
      <c r="CE244" s="507">
        <f t="shared" si="462"/>
        <v>0</v>
      </c>
      <c r="CF244" s="507">
        <f t="shared" si="463"/>
        <v>0</v>
      </c>
      <c r="CG244" s="507">
        <f t="shared" si="463"/>
        <v>0</v>
      </c>
      <c r="CH244" s="507">
        <f t="shared" si="463"/>
        <v>0</v>
      </c>
      <c r="CI244" s="507">
        <f t="shared" si="465"/>
        <v>0</v>
      </c>
      <c r="CJ244" s="507">
        <f t="shared" si="466"/>
        <v>0</v>
      </c>
      <c r="CK244" s="507">
        <f t="shared" si="467"/>
        <v>0</v>
      </c>
      <c r="CL244" s="507">
        <f t="shared" si="476"/>
        <v>0</v>
      </c>
      <c r="CM244" s="507">
        <f t="shared" si="468"/>
        <v>0</v>
      </c>
      <c r="CO244" s="511">
        <f>IF(EXACT(A244,LCI!A84),LCI!F84,-1*10^6)</f>
        <v>19.899999999999999</v>
      </c>
      <c r="CP244" s="511">
        <f t="shared" si="477"/>
        <v>4669851.348708001</v>
      </c>
      <c r="CQ244" s="511">
        <f t="shared" si="478"/>
        <v>4669851.348708001</v>
      </c>
      <c r="CR244" s="511">
        <f t="shared" si="479"/>
        <v>0</v>
      </c>
      <c r="CS244" s="511">
        <f t="shared" si="480"/>
        <v>0</v>
      </c>
      <c r="CT244" s="511">
        <f t="shared" si="481"/>
        <v>0</v>
      </c>
      <c r="CU244" s="511">
        <f t="shared" si="482"/>
        <v>0</v>
      </c>
      <c r="CV244" s="511">
        <f t="shared" si="483"/>
        <v>0</v>
      </c>
      <c r="CW244" s="511">
        <f t="shared" si="484"/>
        <v>0</v>
      </c>
      <c r="CX244" s="511">
        <f t="shared" si="485"/>
        <v>0</v>
      </c>
      <c r="CY244" s="511">
        <f t="shared" si="486"/>
        <v>0</v>
      </c>
      <c r="CZ244" s="511">
        <f t="shared" si="487"/>
        <v>0</v>
      </c>
      <c r="DA244" s="511">
        <f t="shared" si="488"/>
        <v>0</v>
      </c>
      <c r="DB244" s="511">
        <f t="shared" si="489"/>
        <v>0</v>
      </c>
      <c r="DC244" s="511">
        <f t="shared" si="490"/>
        <v>0</v>
      </c>
      <c r="DD244" s="511">
        <f t="shared" si="491"/>
        <v>0</v>
      </c>
      <c r="DE244" s="511">
        <f t="shared" si="492"/>
        <v>0</v>
      </c>
      <c r="DF244" s="511">
        <f t="shared" si="493"/>
        <v>0</v>
      </c>
      <c r="DG244" s="511">
        <f t="shared" si="494"/>
        <v>0</v>
      </c>
      <c r="DH244" s="511">
        <f t="shared" si="495"/>
        <v>0</v>
      </c>
      <c r="DI244" s="511">
        <f t="shared" si="496"/>
        <v>0</v>
      </c>
      <c r="DJ244" s="511">
        <f t="shared" si="497"/>
        <v>0</v>
      </c>
      <c r="DL244" s="530">
        <f>IF(EXACT(A244,LCI!A84),LCI!J84,-1*10^6)</f>
        <v>0</v>
      </c>
      <c r="DM244" s="530">
        <f t="shared" si="501"/>
        <v>0</v>
      </c>
      <c r="DN244" s="530">
        <f t="shared" si="502"/>
        <v>0</v>
      </c>
      <c r="DO244" s="530">
        <f t="shared" si="503"/>
        <v>0</v>
      </c>
      <c r="DP244" s="530">
        <f t="shared" si="504"/>
        <v>0</v>
      </c>
      <c r="DQ244" s="530">
        <f t="shared" si="505"/>
        <v>0</v>
      </c>
      <c r="DR244" s="530">
        <f t="shared" si="506"/>
        <v>0</v>
      </c>
      <c r="DS244" s="530">
        <f t="shared" si="507"/>
        <v>0</v>
      </c>
      <c r="DT244" s="530">
        <f t="shared" si="508"/>
        <v>0</v>
      </c>
      <c r="DU244" s="530">
        <f t="shared" si="509"/>
        <v>0</v>
      </c>
      <c r="DV244" s="530">
        <f t="shared" si="510"/>
        <v>0</v>
      </c>
      <c r="DW244" s="530">
        <f t="shared" si="511"/>
        <v>0</v>
      </c>
      <c r="DX244" s="530">
        <f t="shared" si="512"/>
        <v>0</v>
      </c>
      <c r="DY244" s="530">
        <f t="shared" si="513"/>
        <v>0</v>
      </c>
      <c r="DZ244" s="530">
        <f t="shared" si="514"/>
        <v>0</v>
      </c>
      <c r="EA244" s="530">
        <f t="shared" si="515"/>
        <v>0</v>
      </c>
      <c r="EB244" s="530">
        <f t="shared" si="516"/>
        <v>0</v>
      </c>
      <c r="EC244" s="530">
        <f t="shared" si="517"/>
        <v>0</v>
      </c>
      <c r="ED244" s="530">
        <f t="shared" si="518"/>
        <v>0</v>
      </c>
      <c r="EE244" s="530">
        <f t="shared" si="519"/>
        <v>0</v>
      </c>
      <c r="EF244" s="530">
        <f t="shared" si="520"/>
        <v>0</v>
      </c>
      <c r="EG244" s="530">
        <f t="shared" si="521"/>
        <v>0</v>
      </c>
      <c r="EI244" s="535">
        <f>IF(EXACT(A244,LCI!A84),LCI!K84,-1*10^6)</f>
        <v>0</v>
      </c>
      <c r="EJ244" s="531">
        <f t="shared" si="522"/>
        <v>0</v>
      </c>
      <c r="EK244" s="536">
        <f t="shared" si="523"/>
        <v>0</v>
      </c>
      <c r="EL244" s="531">
        <f t="shared" si="524"/>
        <v>0</v>
      </c>
      <c r="EM244" s="531">
        <f t="shared" si="525"/>
        <v>0</v>
      </c>
      <c r="EN244" s="531">
        <f t="shared" si="526"/>
        <v>0</v>
      </c>
      <c r="EO244" s="531">
        <f t="shared" si="527"/>
        <v>0</v>
      </c>
      <c r="EP244" s="531">
        <f t="shared" si="528"/>
        <v>0</v>
      </c>
      <c r="EQ244" s="531">
        <f t="shared" si="529"/>
        <v>0</v>
      </c>
      <c r="ER244" s="531">
        <f t="shared" si="530"/>
        <v>0</v>
      </c>
      <c r="ES244" s="531">
        <f t="shared" si="531"/>
        <v>0</v>
      </c>
      <c r="ET244" s="531">
        <f t="shared" si="532"/>
        <v>0</v>
      </c>
      <c r="EU244" s="531">
        <f t="shared" si="533"/>
        <v>0</v>
      </c>
      <c r="EV244" s="531">
        <f t="shared" si="534"/>
        <v>0</v>
      </c>
      <c r="EW244" s="531">
        <f t="shared" si="535"/>
        <v>0</v>
      </c>
      <c r="EX244" s="531">
        <f t="shared" si="536"/>
        <v>0</v>
      </c>
      <c r="EY244" s="531">
        <f t="shared" si="537"/>
        <v>0</v>
      </c>
      <c r="EZ244" s="531">
        <f t="shared" si="538"/>
        <v>0</v>
      </c>
      <c r="FA244" s="531">
        <f t="shared" si="539"/>
        <v>0</v>
      </c>
      <c r="FB244" s="531">
        <f t="shared" si="540"/>
        <v>0</v>
      </c>
      <c r="FC244" s="531">
        <f t="shared" si="541"/>
        <v>0</v>
      </c>
      <c r="FD244" s="531">
        <f t="shared" si="542"/>
        <v>0</v>
      </c>
      <c r="FF244" s="532">
        <f>IF(EXACT(A244,LCI!A84),LCI!L84,-1*10^6)</f>
        <v>0</v>
      </c>
      <c r="FG244" s="532">
        <f t="shared" si="543"/>
        <v>0</v>
      </c>
      <c r="FH244" s="532">
        <f t="shared" si="544"/>
        <v>0</v>
      </c>
      <c r="FI244" s="532">
        <f t="shared" si="545"/>
        <v>0</v>
      </c>
      <c r="FJ244" s="532">
        <f t="shared" si="546"/>
        <v>0</v>
      </c>
      <c r="FK244" s="532">
        <f t="shared" si="547"/>
        <v>0</v>
      </c>
      <c r="FL244" s="532">
        <f t="shared" si="548"/>
        <v>0</v>
      </c>
      <c r="FM244" s="532">
        <f t="shared" si="549"/>
        <v>0</v>
      </c>
      <c r="FN244" s="532">
        <f t="shared" si="550"/>
        <v>0</v>
      </c>
      <c r="FO244" s="532">
        <f t="shared" si="551"/>
        <v>0</v>
      </c>
      <c r="FP244" s="532">
        <f t="shared" si="552"/>
        <v>0</v>
      </c>
      <c r="FQ244" s="532">
        <f t="shared" si="553"/>
        <v>0</v>
      </c>
      <c r="FR244" s="532">
        <f t="shared" si="554"/>
        <v>0</v>
      </c>
      <c r="FS244" s="532">
        <f t="shared" si="555"/>
        <v>0</v>
      </c>
      <c r="FT244" s="532">
        <f t="shared" si="556"/>
        <v>0</v>
      </c>
      <c r="FU244" s="532">
        <f t="shared" si="557"/>
        <v>0</v>
      </c>
      <c r="FV244" s="532">
        <f t="shared" si="558"/>
        <v>0</v>
      </c>
      <c r="FW244" s="532">
        <f t="shared" si="559"/>
        <v>0</v>
      </c>
      <c r="FX244" s="532">
        <f t="shared" si="560"/>
        <v>0</v>
      </c>
      <c r="FY244" s="532">
        <f t="shared" si="561"/>
        <v>0</v>
      </c>
      <c r="FZ244" s="532">
        <f t="shared" si="562"/>
        <v>0</v>
      </c>
      <c r="GA244" s="532">
        <f t="shared" si="563"/>
        <v>0</v>
      </c>
      <c r="GC244" s="533">
        <f>IF(EXACT(A244,LCI!A84),LCI!M84,-1*10^6)</f>
        <v>0</v>
      </c>
      <c r="GD244" s="533">
        <f t="shared" si="564"/>
        <v>0</v>
      </c>
      <c r="GE244" s="533">
        <f t="shared" si="565"/>
        <v>0</v>
      </c>
      <c r="GF244" s="533">
        <f t="shared" si="566"/>
        <v>0</v>
      </c>
      <c r="GG244" s="533">
        <f t="shared" si="567"/>
        <v>0</v>
      </c>
      <c r="GH244" s="533">
        <f t="shared" si="568"/>
        <v>0</v>
      </c>
      <c r="GI244" s="533">
        <f t="shared" si="569"/>
        <v>0</v>
      </c>
      <c r="GJ244" s="533">
        <f t="shared" si="570"/>
        <v>0</v>
      </c>
      <c r="GK244" s="533">
        <f t="shared" si="571"/>
        <v>0</v>
      </c>
      <c r="GL244" s="533">
        <f t="shared" si="572"/>
        <v>0</v>
      </c>
      <c r="GM244" s="533">
        <f t="shared" si="573"/>
        <v>0</v>
      </c>
      <c r="GN244" s="533">
        <f t="shared" si="574"/>
        <v>0</v>
      </c>
      <c r="GO244" s="533">
        <f t="shared" si="575"/>
        <v>0</v>
      </c>
      <c r="GP244" s="533">
        <f t="shared" si="576"/>
        <v>0</v>
      </c>
      <c r="GQ244" s="533">
        <f t="shared" si="577"/>
        <v>0</v>
      </c>
      <c r="GR244" s="533">
        <f t="shared" si="578"/>
        <v>0</v>
      </c>
      <c r="GS244" s="533">
        <f t="shared" si="579"/>
        <v>0</v>
      </c>
      <c r="GT244" s="533">
        <f t="shared" si="580"/>
        <v>0</v>
      </c>
      <c r="GU244" s="533">
        <f t="shared" si="581"/>
        <v>0</v>
      </c>
      <c r="GV244" s="533">
        <f t="shared" si="582"/>
        <v>0</v>
      </c>
      <c r="GW244" s="533">
        <f t="shared" si="583"/>
        <v>0</v>
      </c>
      <c r="GX244" s="533">
        <f t="shared" si="584"/>
        <v>0</v>
      </c>
      <c r="GZ244" s="511">
        <f>IF(EXACT(A244,LCI!A84),LCI!N84,-1*10^6)</f>
        <v>0</v>
      </c>
      <c r="HA244" s="511"/>
      <c r="HB244" s="511"/>
      <c r="HC244" s="511"/>
      <c r="HD244" s="511"/>
      <c r="HE244" s="511"/>
      <c r="HF244" s="511"/>
      <c r="HG244" s="511"/>
      <c r="HH244" s="511"/>
      <c r="HI244" s="511"/>
      <c r="HJ244" s="511"/>
      <c r="HK244" s="511"/>
      <c r="HL244" s="511"/>
      <c r="HM244" s="511"/>
      <c r="HN244" s="511"/>
      <c r="HO244" s="511"/>
      <c r="HP244" s="511"/>
      <c r="HQ244" s="511"/>
      <c r="HR244" s="511"/>
      <c r="HS244" s="511"/>
      <c r="HT244" s="511"/>
      <c r="HU244" s="511"/>
      <c r="HW244" s="534">
        <f>IF(EXACT(A244,LCI!A84),LCI!O84,-1*10^6)</f>
        <v>0</v>
      </c>
      <c r="HX244" s="534">
        <f t="shared" si="585"/>
        <v>0</v>
      </c>
      <c r="HY244" s="534">
        <f t="shared" si="586"/>
        <v>0</v>
      </c>
      <c r="HZ244" s="534">
        <f t="shared" si="587"/>
        <v>0</v>
      </c>
      <c r="IA244" s="534">
        <f t="shared" si="588"/>
        <v>0</v>
      </c>
      <c r="IB244" s="534">
        <f t="shared" si="589"/>
        <v>0</v>
      </c>
      <c r="IC244" s="534">
        <f t="shared" si="590"/>
        <v>0</v>
      </c>
      <c r="ID244" s="534">
        <f t="shared" si="591"/>
        <v>0</v>
      </c>
      <c r="IE244" s="534">
        <f t="shared" si="592"/>
        <v>0</v>
      </c>
      <c r="IF244" s="534">
        <f t="shared" si="593"/>
        <v>0</v>
      </c>
      <c r="IG244" s="534">
        <f t="shared" si="594"/>
        <v>0</v>
      </c>
      <c r="IH244" s="534">
        <f t="shared" si="595"/>
        <v>0</v>
      </c>
      <c r="II244" s="534">
        <f t="shared" si="596"/>
        <v>0</v>
      </c>
      <c r="IJ244" s="534">
        <f t="shared" si="597"/>
        <v>0</v>
      </c>
      <c r="IK244" s="534">
        <f t="shared" si="598"/>
        <v>0</v>
      </c>
      <c r="IL244" s="534">
        <f t="shared" si="599"/>
        <v>0</v>
      </c>
      <c r="IM244" s="534">
        <f t="shared" si="600"/>
        <v>0</v>
      </c>
      <c r="IN244" s="534">
        <f t="shared" si="601"/>
        <v>0</v>
      </c>
      <c r="IO244" s="534">
        <f t="shared" si="602"/>
        <v>0</v>
      </c>
      <c r="IP244" s="534">
        <f t="shared" si="603"/>
        <v>0</v>
      </c>
      <c r="IQ244" s="534">
        <f t="shared" si="604"/>
        <v>0</v>
      </c>
      <c r="IR244" s="534">
        <f t="shared" si="605"/>
        <v>0</v>
      </c>
      <c r="IT244" s="531">
        <f>IF(EXACT(A244,LCI!A84),LCI!P84,-1*10^6)</f>
        <v>0</v>
      </c>
      <c r="IU244" s="531">
        <f t="shared" si="606"/>
        <v>0</v>
      </c>
      <c r="IV244" s="531">
        <f t="shared" si="607"/>
        <v>0</v>
      </c>
      <c r="IW244" s="531">
        <f t="shared" si="608"/>
        <v>0</v>
      </c>
      <c r="IX244" s="531">
        <f t="shared" si="609"/>
        <v>0</v>
      </c>
      <c r="IY244" s="531">
        <f t="shared" si="610"/>
        <v>0</v>
      </c>
      <c r="IZ244" s="531">
        <f t="shared" si="611"/>
        <v>0</v>
      </c>
      <c r="JA244" s="531">
        <f t="shared" si="612"/>
        <v>0</v>
      </c>
      <c r="JB244" s="531">
        <f t="shared" si="613"/>
        <v>0</v>
      </c>
      <c r="JC244" s="531">
        <f t="shared" si="614"/>
        <v>0</v>
      </c>
      <c r="JD244" s="531">
        <f t="shared" si="615"/>
        <v>0</v>
      </c>
      <c r="JE244" s="531">
        <f t="shared" si="616"/>
        <v>0</v>
      </c>
      <c r="JF244" s="531">
        <f t="shared" si="617"/>
        <v>0</v>
      </c>
      <c r="JG244" s="531">
        <f t="shared" si="618"/>
        <v>0</v>
      </c>
      <c r="JH244" s="531">
        <f t="shared" si="619"/>
        <v>0</v>
      </c>
      <c r="JI244" s="531">
        <f t="shared" si="620"/>
        <v>0</v>
      </c>
      <c r="JJ244" s="531">
        <f t="shared" si="621"/>
        <v>0</v>
      </c>
      <c r="JK244" s="531">
        <f t="shared" si="622"/>
        <v>0</v>
      </c>
      <c r="JL244" s="531">
        <f t="shared" si="623"/>
        <v>0</v>
      </c>
      <c r="JM244" s="531">
        <f t="shared" si="624"/>
        <v>0</v>
      </c>
      <c r="JN244" s="531">
        <f t="shared" si="625"/>
        <v>0</v>
      </c>
      <c r="JO244" s="531">
        <f t="shared" si="626"/>
        <v>0</v>
      </c>
      <c r="JQ244" s="532">
        <f>IF(EXACT(A244,LCI!A84),LCI!Q84,-1*10^6)</f>
        <v>0</v>
      </c>
      <c r="JR244" s="532">
        <f t="shared" si="627"/>
        <v>0</v>
      </c>
      <c r="JS244" s="532">
        <f t="shared" si="628"/>
        <v>0</v>
      </c>
      <c r="JT244" s="532">
        <f t="shared" si="629"/>
        <v>0</v>
      </c>
      <c r="JU244" s="532">
        <f t="shared" si="630"/>
        <v>0</v>
      </c>
      <c r="JV244" s="532">
        <f t="shared" si="631"/>
        <v>0</v>
      </c>
      <c r="JW244" s="532">
        <f t="shared" si="632"/>
        <v>0</v>
      </c>
      <c r="JX244" s="532">
        <f t="shared" si="633"/>
        <v>0</v>
      </c>
      <c r="JY244" s="532">
        <f t="shared" si="634"/>
        <v>0</v>
      </c>
      <c r="JZ244" s="532">
        <f t="shared" si="635"/>
        <v>0</v>
      </c>
      <c r="KA244" s="532">
        <f t="shared" si="636"/>
        <v>0</v>
      </c>
      <c r="KB244" s="532">
        <f t="shared" si="637"/>
        <v>0</v>
      </c>
      <c r="KC244" s="532">
        <f t="shared" si="638"/>
        <v>0</v>
      </c>
      <c r="KD244" s="532">
        <f t="shared" si="639"/>
        <v>0</v>
      </c>
      <c r="KE244" s="532">
        <f t="shared" si="640"/>
        <v>0</v>
      </c>
      <c r="KF244" s="532">
        <f t="shared" si="641"/>
        <v>0</v>
      </c>
      <c r="KG244" s="532">
        <f t="shared" si="642"/>
        <v>0</v>
      </c>
      <c r="KH244" s="532">
        <f t="shared" si="643"/>
        <v>0</v>
      </c>
      <c r="KI244" s="532">
        <f t="shared" si="644"/>
        <v>0</v>
      </c>
      <c r="KJ244" s="532">
        <f t="shared" si="645"/>
        <v>0</v>
      </c>
      <c r="KK244" s="532">
        <f t="shared" si="646"/>
        <v>0</v>
      </c>
      <c r="KL244" s="532">
        <f t="shared" si="647"/>
        <v>0</v>
      </c>
      <c r="KN244" s="533">
        <f>IF(EXACT(A244,LCI!A84),LCI!R84,-1*10^6)</f>
        <v>0</v>
      </c>
      <c r="KO244" s="533">
        <f t="shared" si="648"/>
        <v>0</v>
      </c>
      <c r="KP244" s="533">
        <f t="shared" si="649"/>
        <v>0</v>
      </c>
      <c r="KQ244" s="533">
        <f t="shared" si="650"/>
        <v>0</v>
      </c>
      <c r="KR244" s="533">
        <f t="shared" si="651"/>
        <v>0</v>
      </c>
      <c r="KS244" s="533">
        <f t="shared" si="652"/>
        <v>0</v>
      </c>
      <c r="KT244" s="533">
        <f t="shared" si="653"/>
        <v>0</v>
      </c>
      <c r="KU244" s="533">
        <f t="shared" si="654"/>
        <v>0</v>
      </c>
      <c r="KV244" s="533">
        <f t="shared" si="655"/>
        <v>0</v>
      </c>
      <c r="KW244" s="533">
        <f t="shared" si="656"/>
        <v>0</v>
      </c>
      <c r="KX244" s="533">
        <f t="shared" si="657"/>
        <v>0</v>
      </c>
      <c r="KY244" s="533">
        <f t="shared" si="658"/>
        <v>0</v>
      </c>
      <c r="KZ244" s="533">
        <f t="shared" si="659"/>
        <v>0</v>
      </c>
      <c r="LA244" s="533">
        <f t="shared" si="660"/>
        <v>0</v>
      </c>
      <c r="LB244" s="533">
        <f t="shared" si="661"/>
        <v>0</v>
      </c>
      <c r="LC244" s="533">
        <f t="shared" si="662"/>
        <v>0</v>
      </c>
      <c r="LD244" s="533">
        <f t="shared" si="663"/>
        <v>0</v>
      </c>
      <c r="LE244" s="533">
        <f t="shared" si="664"/>
        <v>0</v>
      </c>
      <c r="LF244" s="533">
        <f t="shared" si="665"/>
        <v>0</v>
      </c>
      <c r="LG244" s="533">
        <f t="shared" si="666"/>
        <v>0</v>
      </c>
      <c r="LH244" s="533">
        <f t="shared" si="667"/>
        <v>0</v>
      </c>
      <c r="LI244" s="533">
        <f t="shared" si="668"/>
        <v>0</v>
      </c>
    </row>
    <row r="245" spans="1:321" x14ac:dyDescent="0.25">
      <c r="A245" s="14" t="str">
        <f>LCI!A85</f>
        <v>Soybean Oil (kg/yr)</v>
      </c>
      <c r="B245" s="43">
        <f>B131-B82</f>
        <v>0</v>
      </c>
      <c r="C245" s="43">
        <f t="shared" ref="C245:P245" si="696">C131-C82</f>
        <v>0</v>
      </c>
      <c r="D245" s="43">
        <f t="shared" si="696"/>
        <v>0</v>
      </c>
      <c r="E245" s="43">
        <f t="shared" si="696"/>
        <v>0</v>
      </c>
      <c r="F245" s="43">
        <f t="shared" si="696"/>
        <v>0</v>
      </c>
      <c r="G245" s="43">
        <f t="shared" si="696"/>
        <v>0</v>
      </c>
      <c r="H245" s="43">
        <f t="shared" si="696"/>
        <v>0</v>
      </c>
      <c r="I245" s="43">
        <f t="shared" si="696"/>
        <v>0</v>
      </c>
      <c r="J245" s="43">
        <f t="shared" si="696"/>
        <v>0</v>
      </c>
      <c r="K245" s="43">
        <f t="shared" si="696"/>
        <v>0</v>
      </c>
      <c r="L245" s="43">
        <f t="shared" si="696"/>
        <v>0</v>
      </c>
      <c r="M245" s="43">
        <f t="shared" si="696"/>
        <v>0</v>
      </c>
      <c r="N245" s="43">
        <f t="shared" si="696"/>
        <v>0</v>
      </c>
      <c r="O245" s="258">
        <f t="shared" si="696"/>
        <v>0</v>
      </c>
      <c r="P245" s="252">
        <f t="shared" si="696"/>
        <v>0</v>
      </c>
      <c r="Q245" s="252"/>
      <c r="R245" s="252"/>
      <c r="S245" s="252"/>
      <c r="T245" s="269"/>
      <c r="U245" s="252"/>
      <c r="V245" s="252"/>
      <c r="X245" s="45">
        <f>IF(EXACT(A245,LCI!A85),LCI!G85,-1*10^6)</f>
        <v>0.5</v>
      </c>
      <c r="Y245" s="47">
        <f t="shared" si="411"/>
        <v>0</v>
      </c>
      <c r="Z245" s="47">
        <f t="shared" si="412"/>
        <v>0</v>
      </c>
      <c r="AA245" s="47">
        <f t="shared" si="413"/>
        <v>0</v>
      </c>
      <c r="AB245" s="47">
        <f t="shared" si="414"/>
        <v>0</v>
      </c>
      <c r="AC245" s="47">
        <f t="shared" si="415"/>
        <v>0</v>
      </c>
      <c r="AD245" s="47">
        <f t="shared" si="416"/>
        <v>0</v>
      </c>
      <c r="AE245" s="47">
        <f t="shared" si="417"/>
        <v>0</v>
      </c>
      <c r="AF245" s="47">
        <f t="shared" si="418"/>
        <v>0</v>
      </c>
      <c r="AG245" s="47">
        <f t="shared" si="419"/>
        <v>0</v>
      </c>
      <c r="AH245" s="47">
        <f t="shared" si="420"/>
        <v>0</v>
      </c>
      <c r="AI245" s="47">
        <f t="shared" si="421"/>
        <v>0</v>
      </c>
      <c r="AJ245" s="47">
        <f t="shared" si="499"/>
        <v>0</v>
      </c>
      <c r="AK245" s="47">
        <f t="shared" si="471"/>
        <v>0</v>
      </c>
      <c r="AL245" s="262">
        <f t="shared" si="472"/>
        <v>0</v>
      </c>
      <c r="AM245" s="260">
        <f t="shared" si="473"/>
        <v>0</v>
      </c>
      <c r="AN245" s="260">
        <f t="shared" si="681"/>
        <v>0</v>
      </c>
      <c r="AO245" s="260">
        <f t="shared" si="682"/>
        <v>0</v>
      </c>
      <c r="AP245" s="260">
        <f t="shared" si="683"/>
        <v>0</v>
      </c>
      <c r="AQ245" s="260">
        <f t="shared" si="684"/>
        <v>0</v>
      </c>
      <c r="AR245" s="260">
        <f t="shared" si="685"/>
        <v>0</v>
      </c>
      <c r="AS245" s="260">
        <f t="shared" si="686"/>
        <v>0</v>
      </c>
      <c r="AU245" s="41">
        <f>IF(EXACT(A245,LCI!A85),LCI!H85,-1*10^6)</f>
        <v>-2000</v>
      </c>
      <c r="AV245" s="71">
        <f t="shared" si="432"/>
        <v>0</v>
      </c>
      <c r="AW245" s="71">
        <f t="shared" si="433"/>
        <v>0</v>
      </c>
      <c r="AX245" s="71">
        <f t="shared" si="434"/>
        <v>0</v>
      </c>
      <c r="AY245" s="71">
        <f t="shared" si="435"/>
        <v>0</v>
      </c>
      <c r="AZ245" s="71">
        <f t="shared" si="436"/>
        <v>0</v>
      </c>
      <c r="BA245" s="71">
        <f t="shared" si="437"/>
        <v>0</v>
      </c>
      <c r="BB245" s="71">
        <f t="shared" si="438"/>
        <v>0</v>
      </c>
      <c r="BC245" s="71">
        <f t="shared" si="439"/>
        <v>0</v>
      </c>
      <c r="BD245" s="520">
        <f t="shared" si="440"/>
        <v>0</v>
      </c>
      <c r="BE245" s="521">
        <f t="shared" si="441"/>
        <v>0</v>
      </c>
      <c r="BF245" s="71">
        <f t="shared" si="442"/>
        <v>0</v>
      </c>
      <c r="BG245" s="521">
        <f t="shared" si="443"/>
        <v>0</v>
      </c>
      <c r="BH245" s="521">
        <f t="shared" si="444"/>
        <v>0</v>
      </c>
      <c r="BI245" s="71">
        <f t="shared" si="445"/>
        <v>0</v>
      </c>
      <c r="BJ245" s="71">
        <f t="shared" si="446"/>
        <v>0</v>
      </c>
      <c r="BK245" s="71">
        <f t="shared" si="447"/>
        <v>0</v>
      </c>
      <c r="BL245" s="71">
        <f t="shared" si="448"/>
        <v>0</v>
      </c>
      <c r="BM245" s="71">
        <f t="shared" si="449"/>
        <v>0</v>
      </c>
      <c r="BN245" s="71">
        <f t="shared" si="450"/>
        <v>0</v>
      </c>
      <c r="BO245" s="71">
        <f t="shared" si="451"/>
        <v>0</v>
      </c>
      <c r="BP245" s="71">
        <f t="shared" si="452"/>
        <v>0</v>
      </c>
      <c r="BR245" s="507">
        <f>IF(EXACT(A245,LCI!A85),LCI!I85,-1*10^6)</f>
        <v>0</v>
      </c>
      <c r="BS245" s="507">
        <f t="shared" si="474"/>
        <v>0</v>
      </c>
      <c r="BT245" s="507">
        <f t="shared" si="475"/>
        <v>0</v>
      </c>
      <c r="BU245" s="507">
        <f t="shared" si="475"/>
        <v>0</v>
      </c>
      <c r="BV245" s="507">
        <f t="shared" si="475"/>
        <v>0</v>
      </c>
      <c r="BW245" s="507">
        <f t="shared" si="454"/>
        <v>0</v>
      </c>
      <c r="BX245" s="507">
        <f t="shared" si="455"/>
        <v>0</v>
      </c>
      <c r="BY245" s="507">
        <f t="shared" si="456"/>
        <v>0</v>
      </c>
      <c r="BZ245" s="507">
        <f t="shared" si="457"/>
        <v>0</v>
      </c>
      <c r="CA245" s="507">
        <f t="shared" si="458"/>
        <v>0</v>
      </c>
      <c r="CB245" s="507">
        <f t="shared" si="459"/>
        <v>0</v>
      </c>
      <c r="CC245" s="507">
        <f t="shared" si="460"/>
        <v>0</v>
      </c>
      <c r="CD245" s="507">
        <f t="shared" si="461"/>
        <v>0</v>
      </c>
      <c r="CE245" s="507">
        <f t="shared" si="462"/>
        <v>0</v>
      </c>
      <c r="CF245" s="507">
        <f t="shared" si="463"/>
        <v>0</v>
      </c>
      <c r="CG245" s="507">
        <f t="shared" si="463"/>
        <v>0</v>
      </c>
      <c r="CH245" s="507">
        <f t="shared" si="463"/>
        <v>0</v>
      </c>
      <c r="CI245" s="507">
        <f t="shared" si="465"/>
        <v>0</v>
      </c>
      <c r="CJ245" s="507">
        <f t="shared" si="466"/>
        <v>0</v>
      </c>
      <c r="CK245" s="507">
        <f t="shared" si="467"/>
        <v>0</v>
      </c>
      <c r="CL245" s="507">
        <f t="shared" si="476"/>
        <v>0</v>
      </c>
      <c r="CM245" s="507">
        <f t="shared" si="468"/>
        <v>0</v>
      </c>
      <c r="CO245" s="511">
        <f>IF(EXACT(A245,LCI!A85),LCI!F85,-1*10^6)</f>
        <v>0</v>
      </c>
      <c r="CP245" s="511">
        <f t="shared" si="477"/>
        <v>0</v>
      </c>
      <c r="CQ245" s="511">
        <f t="shared" si="478"/>
        <v>0</v>
      </c>
      <c r="CR245" s="511">
        <f t="shared" si="479"/>
        <v>0</v>
      </c>
      <c r="CS245" s="511">
        <f t="shared" si="480"/>
        <v>0</v>
      </c>
      <c r="CT245" s="511">
        <f t="shared" si="481"/>
        <v>0</v>
      </c>
      <c r="CU245" s="511">
        <f t="shared" si="482"/>
        <v>0</v>
      </c>
      <c r="CV245" s="511">
        <f t="shared" si="483"/>
        <v>0</v>
      </c>
      <c r="CW245" s="511">
        <f t="shared" si="484"/>
        <v>0</v>
      </c>
      <c r="CX245" s="511">
        <f t="shared" si="485"/>
        <v>0</v>
      </c>
      <c r="CY245" s="511">
        <f t="shared" si="486"/>
        <v>0</v>
      </c>
      <c r="CZ245" s="511">
        <f t="shared" si="487"/>
        <v>0</v>
      </c>
      <c r="DA245" s="511">
        <f t="shared" si="488"/>
        <v>0</v>
      </c>
      <c r="DB245" s="511">
        <f t="shared" si="489"/>
        <v>0</v>
      </c>
      <c r="DC245" s="511">
        <f t="shared" si="490"/>
        <v>0</v>
      </c>
      <c r="DD245" s="511">
        <f t="shared" si="491"/>
        <v>0</v>
      </c>
      <c r="DE245" s="511">
        <f t="shared" si="492"/>
        <v>0</v>
      </c>
      <c r="DF245" s="511">
        <f t="shared" si="493"/>
        <v>0</v>
      </c>
      <c r="DG245" s="511">
        <f t="shared" si="494"/>
        <v>0</v>
      </c>
      <c r="DH245" s="511">
        <f t="shared" si="495"/>
        <v>0</v>
      </c>
      <c r="DI245" s="511">
        <f t="shared" si="496"/>
        <v>0</v>
      </c>
      <c r="DJ245" s="511">
        <f t="shared" si="497"/>
        <v>0</v>
      </c>
      <c r="DL245" s="530">
        <f>IF(EXACT(A245,LCI!A85),LCI!J85,-1*10^6)</f>
        <v>0</v>
      </c>
      <c r="DM245" s="530">
        <f t="shared" si="501"/>
        <v>0</v>
      </c>
      <c r="DN245" s="530">
        <f t="shared" si="502"/>
        <v>0</v>
      </c>
      <c r="DO245" s="530">
        <f t="shared" si="503"/>
        <v>0</v>
      </c>
      <c r="DP245" s="530">
        <f t="shared" si="504"/>
        <v>0</v>
      </c>
      <c r="DQ245" s="530">
        <f t="shared" si="505"/>
        <v>0</v>
      </c>
      <c r="DR245" s="530">
        <f t="shared" si="506"/>
        <v>0</v>
      </c>
      <c r="DS245" s="530">
        <f t="shared" si="507"/>
        <v>0</v>
      </c>
      <c r="DT245" s="530">
        <f t="shared" si="508"/>
        <v>0</v>
      </c>
      <c r="DU245" s="530">
        <f t="shared" si="509"/>
        <v>0</v>
      </c>
      <c r="DV245" s="530">
        <f t="shared" si="510"/>
        <v>0</v>
      </c>
      <c r="DW245" s="530">
        <f t="shared" si="511"/>
        <v>0</v>
      </c>
      <c r="DX245" s="530">
        <f t="shared" si="512"/>
        <v>0</v>
      </c>
      <c r="DY245" s="530">
        <f t="shared" si="513"/>
        <v>0</v>
      </c>
      <c r="DZ245" s="530">
        <f t="shared" si="514"/>
        <v>0</v>
      </c>
      <c r="EA245" s="530">
        <f t="shared" si="515"/>
        <v>0</v>
      </c>
      <c r="EB245" s="530">
        <f t="shared" si="516"/>
        <v>0</v>
      </c>
      <c r="EC245" s="530">
        <f t="shared" si="517"/>
        <v>0</v>
      </c>
      <c r="ED245" s="530">
        <f t="shared" si="518"/>
        <v>0</v>
      </c>
      <c r="EE245" s="530">
        <f t="shared" si="519"/>
        <v>0</v>
      </c>
      <c r="EF245" s="530">
        <f t="shared" si="520"/>
        <v>0</v>
      </c>
      <c r="EG245" s="530">
        <f t="shared" si="521"/>
        <v>0</v>
      </c>
      <c r="EI245" s="535">
        <f>IF(EXACT(A245,LCI!A85),LCI!K85,-1*10^6)</f>
        <v>0</v>
      </c>
      <c r="EJ245" s="531">
        <f t="shared" si="522"/>
        <v>0</v>
      </c>
      <c r="EK245" s="536">
        <f t="shared" si="523"/>
        <v>0</v>
      </c>
      <c r="EL245" s="531">
        <f t="shared" si="524"/>
        <v>0</v>
      </c>
      <c r="EM245" s="531">
        <f t="shared" si="525"/>
        <v>0</v>
      </c>
      <c r="EN245" s="531">
        <f t="shared" si="526"/>
        <v>0</v>
      </c>
      <c r="EO245" s="531">
        <f t="shared" si="527"/>
        <v>0</v>
      </c>
      <c r="EP245" s="531">
        <f t="shared" si="528"/>
        <v>0</v>
      </c>
      <c r="EQ245" s="531">
        <f t="shared" si="529"/>
        <v>0</v>
      </c>
      <c r="ER245" s="531">
        <f t="shared" si="530"/>
        <v>0</v>
      </c>
      <c r="ES245" s="531">
        <f t="shared" si="531"/>
        <v>0</v>
      </c>
      <c r="ET245" s="531">
        <f t="shared" si="532"/>
        <v>0</v>
      </c>
      <c r="EU245" s="531">
        <f t="shared" si="533"/>
        <v>0</v>
      </c>
      <c r="EV245" s="531">
        <f t="shared" si="534"/>
        <v>0</v>
      </c>
      <c r="EW245" s="531">
        <f t="shared" si="535"/>
        <v>0</v>
      </c>
      <c r="EX245" s="531">
        <f t="shared" si="536"/>
        <v>0</v>
      </c>
      <c r="EY245" s="531">
        <f t="shared" si="537"/>
        <v>0</v>
      </c>
      <c r="EZ245" s="531">
        <f t="shared" si="538"/>
        <v>0</v>
      </c>
      <c r="FA245" s="531">
        <f t="shared" si="539"/>
        <v>0</v>
      </c>
      <c r="FB245" s="531">
        <f t="shared" si="540"/>
        <v>0</v>
      </c>
      <c r="FC245" s="531">
        <f t="shared" si="541"/>
        <v>0</v>
      </c>
      <c r="FD245" s="531">
        <f t="shared" si="542"/>
        <v>0</v>
      </c>
      <c r="FF245" s="532">
        <f>IF(EXACT(A245,LCI!A85),LCI!L85,-1*10^6)</f>
        <v>0</v>
      </c>
      <c r="FG245" s="532">
        <f t="shared" si="543"/>
        <v>0</v>
      </c>
      <c r="FH245" s="532">
        <f t="shared" si="544"/>
        <v>0</v>
      </c>
      <c r="FI245" s="532">
        <f t="shared" si="545"/>
        <v>0</v>
      </c>
      <c r="FJ245" s="532">
        <f t="shared" si="546"/>
        <v>0</v>
      </c>
      <c r="FK245" s="532">
        <f t="shared" si="547"/>
        <v>0</v>
      </c>
      <c r="FL245" s="532">
        <f t="shared" si="548"/>
        <v>0</v>
      </c>
      <c r="FM245" s="532">
        <f t="shared" si="549"/>
        <v>0</v>
      </c>
      <c r="FN245" s="532">
        <f t="shared" si="550"/>
        <v>0</v>
      </c>
      <c r="FO245" s="532">
        <f t="shared" si="551"/>
        <v>0</v>
      </c>
      <c r="FP245" s="532">
        <f t="shared" si="552"/>
        <v>0</v>
      </c>
      <c r="FQ245" s="532">
        <f t="shared" si="553"/>
        <v>0</v>
      </c>
      <c r="FR245" s="532">
        <f t="shared" si="554"/>
        <v>0</v>
      </c>
      <c r="FS245" s="532">
        <f t="shared" si="555"/>
        <v>0</v>
      </c>
      <c r="FT245" s="532">
        <f t="shared" si="556"/>
        <v>0</v>
      </c>
      <c r="FU245" s="532">
        <f t="shared" si="557"/>
        <v>0</v>
      </c>
      <c r="FV245" s="532">
        <f t="shared" si="558"/>
        <v>0</v>
      </c>
      <c r="FW245" s="532">
        <f t="shared" si="559"/>
        <v>0</v>
      </c>
      <c r="FX245" s="532">
        <f t="shared" si="560"/>
        <v>0</v>
      </c>
      <c r="FY245" s="532">
        <f t="shared" si="561"/>
        <v>0</v>
      </c>
      <c r="FZ245" s="532">
        <f t="shared" si="562"/>
        <v>0</v>
      </c>
      <c r="GA245" s="532">
        <f t="shared" si="563"/>
        <v>0</v>
      </c>
      <c r="GC245" s="533">
        <f>IF(EXACT(A245,LCI!A85),LCI!M85,-1*10^6)</f>
        <v>0</v>
      </c>
      <c r="GD245" s="533">
        <f t="shared" si="564"/>
        <v>0</v>
      </c>
      <c r="GE245" s="533">
        <f t="shared" si="565"/>
        <v>0</v>
      </c>
      <c r="GF245" s="533">
        <f t="shared" si="566"/>
        <v>0</v>
      </c>
      <c r="GG245" s="533">
        <f t="shared" si="567"/>
        <v>0</v>
      </c>
      <c r="GH245" s="533">
        <f t="shared" si="568"/>
        <v>0</v>
      </c>
      <c r="GI245" s="533">
        <f t="shared" si="569"/>
        <v>0</v>
      </c>
      <c r="GJ245" s="533">
        <f t="shared" si="570"/>
        <v>0</v>
      </c>
      <c r="GK245" s="533">
        <f t="shared" si="571"/>
        <v>0</v>
      </c>
      <c r="GL245" s="533">
        <f t="shared" si="572"/>
        <v>0</v>
      </c>
      <c r="GM245" s="533">
        <f t="shared" si="573"/>
        <v>0</v>
      </c>
      <c r="GN245" s="533">
        <f t="shared" si="574"/>
        <v>0</v>
      </c>
      <c r="GO245" s="533">
        <f t="shared" si="575"/>
        <v>0</v>
      </c>
      <c r="GP245" s="533">
        <f t="shared" si="576"/>
        <v>0</v>
      </c>
      <c r="GQ245" s="533">
        <f t="shared" si="577"/>
        <v>0</v>
      </c>
      <c r="GR245" s="533">
        <f t="shared" si="578"/>
        <v>0</v>
      </c>
      <c r="GS245" s="533">
        <f t="shared" si="579"/>
        <v>0</v>
      </c>
      <c r="GT245" s="533">
        <f t="shared" si="580"/>
        <v>0</v>
      </c>
      <c r="GU245" s="533">
        <f t="shared" si="581"/>
        <v>0</v>
      </c>
      <c r="GV245" s="533">
        <f t="shared" si="582"/>
        <v>0</v>
      </c>
      <c r="GW245" s="533">
        <f t="shared" si="583"/>
        <v>0</v>
      </c>
      <c r="GX245" s="533">
        <f t="shared" si="584"/>
        <v>0</v>
      </c>
      <c r="GZ245" s="511">
        <f>IF(EXACT(A245,LCI!A85),LCI!N85,-1*10^6)</f>
        <v>0</v>
      </c>
      <c r="HA245" s="511"/>
      <c r="HB245" s="511"/>
      <c r="HC245" s="511"/>
      <c r="HD245" s="511"/>
      <c r="HE245" s="511"/>
      <c r="HF245" s="511"/>
      <c r="HG245" s="511"/>
      <c r="HH245" s="511"/>
      <c r="HI245" s="511"/>
      <c r="HJ245" s="511"/>
      <c r="HK245" s="511"/>
      <c r="HL245" s="511"/>
      <c r="HM245" s="511"/>
      <c r="HN245" s="511"/>
      <c r="HO245" s="511"/>
      <c r="HP245" s="511"/>
      <c r="HQ245" s="511"/>
      <c r="HR245" s="511"/>
      <c r="HS245" s="511"/>
      <c r="HT245" s="511"/>
      <c r="HU245" s="511"/>
      <c r="HW245" s="534">
        <f>IF(EXACT(A245,LCI!A85),LCI!O85,-1*10^6)</f>
        <v>0</v>
      </c>
      <c r="HX245" s="534">
        <f t="shared" si="585"/>
        <v>0</v>
      </c>
      <c r="HY245" s="534">
        <f t="shared" si="586"/>
        <v>0</v>
      </c>
      <c r="HZ245" s="534">
        <f t="shared" si="587"/>
        <v>0</v>
      </c>
      <c r="IA245" s="534">
        <f t="shared" si="588"/>
        <v>0</v>
      </c>
      <c r="IB245" s="534">
        <f t="shared" si="589"/>
        <v>0</v>
      </c>
      <c r="IC245" s="534">
        <f t="shared" si="590"/>
        <v>0</v>
      </c>
      <c r="ID245" s="534">
        <f t="shared" si="591"/>
        <v>0</v>
      </c>
      <c r="IE245" s="534">
        <f t="shared" si="592"/>
        <v>0</v>
      </c>
      <c r="IF245" s="534">
        <f t="shared" si="593"/>
        <v>0</v>
      </c>
      <c r="IG245" s="534">
        <f t="shared" si="594"/>
        <v>0</v>
      </c>
      <c r="IH245" s="534">
        <f t="shared" si="595"/>
        <v>0</v>
      </c>
      <c r="II245" s="534">
        <f t="shared" si="596"/>
        <v>0</v>
      </c>
      <c r="IJ245" s="534">
        <f t="shared" si="597"/>
        <v>0</v>
      </c>
      <c r="IK245" s="534">
        <f t="shared" si="598"/>
        <v>0</v>
      </c>
      <c r="IL245" s="534">
        <f t="shared" si="599"/>
        <v>0</v>
      </c>
      <c r="IM245" s="534">
        <f t="shared" si="600"/>
        <v>0</v>
      </c>
      <c r="IN245" s="534">
        <f t="shared" si="601"/>
        <v>0</v>
      </c>
      <c r="IO245" s="534">
        <f t="shared" si="602"/>
        <v>0</v>
      </c>
      <c r="IP245" s="534">
        <f t="shared" si="603"/>
        <v>0</v>
      </c>
      <c r="IQ245" s="534">
        <f t="shared" si="604"/>
        <v>0</v>
      </c>
      <c r="IR245" s="534">
        <f t="shared" si="605"/>
        <v>0</v>
      </c>
      <c r="IT245" s="531">
        <f>IF(EXACT(A245,LCI!A85),LCI!P85,-1*10^6)</f>
        <v>0</v>
      </c>
      <c r="IU245" s="531">
        <f t="shared" si="606"/>
        <v>0</v>
      </c>
      <c r="IV245" s="531">
        <f t="shared" si="607"/>
        <v>0</v>
      </c>
      <c r="IW245" s="531">
        <f t="shared" si="608"/>
        <v>0</v>
      </c>
      <c r="IX245" s="531">
        <f t="shared" si="609"/>
        <v>0</v>
      </c>
      <c r="IY245" s="531">
        <f t="shared" si="610"/>
        <v>0</v>
      </c>
      <c r="IZ245" s="531">
        <f t="shared" si="611"/>
        <v>0</v>
      </c>
      <c r="JA245" s="531">
        <f t="shared" si="612"/>
        <v>0</v>
      </c>
      <c r="JB245" s="531">
        <f t="shared" si="613"/>
        <v>0</v>
      </c>
      <c r="JC245" s="531">
        <f t="shared" si="614"/>
        <v>0</v>
      </c>
      <c r="JD245" s="531">
        <f t="shared" si="615"/>
        <v>0</v>
      </c>
      <c r="JE245" s="531">
        <f t="shared" si="616"/>
        <v>0</v>
      </c>
      <c r="JF245" s="531">
        <f t="shared" si="617"/>
        <v>0</v>
      </c>
      <c r="JG245" s="531">
        <f t="shared" si="618"/>
        <v>0</v>
      </c>
      <c r="JH245" s="531">
        <f t="shared" si="619"/>
        <v>0</v>
      </c>
      <c r="JI245" s="531">
        <f t="shared" si="620"/>
        <v>0</v>
      </c>
      <c r="JJ245" s="531">
        <f t="shared" si="621"/>
        <v>0</v>
      </c>
      <c r="JK245" s="531">
        <f t="shared" si="622"/>
        <v>0</v>
      </c>
      <c r="JL245" s="531">
        <f t="shared" si="623"/>
        <v>0</v>
      </c>
      <c r="JM245" s="531">
        <f t="shared" si="624"/>
        <v>0</v>
      </c>
      <c r="JN245" s="531">
        <f t="shared" si="625"/>
        <v>0</v>
      </c>
      <c r="JO245" s="531">
        <f t="shared" si="626"/>
        <v>0</v>
      </c>
      <c r="JQ245" s="532">
        <f>IF(EXACT(A245,LCI!A85),LCI!Q85,-1*10^6)</f>
        <v>0</v>
      </c>
      <c r="JR245" s="532">
        <f t="shared" si="627"/>
        <v>0</v>
      </c>
      <c r="JS245" s="532">
        <f t="shared" si="628"/>
        <v>0</v>
      </c>
      <c r="JT245" s="532">
        <f t="shared" si="629"/>
        <v>0</v>
      </c>
      <c r="JU245" s="532">
        <f t="shared" si="630"/>
        <v>0</v>
      </c>
      <c r="JV245" s="532">
        <f t="shared" si="631"/>
        <v>0</v>
      </c>
      <c r="JW245" s="532">
        <f t="shared" si="632"/>
        <v>0</v>
      </c>
      <c r="JX245" s="532">
        <f t="shared" si="633"/>
        <v>0</v>
      </c>
      <c r="JY245" s="532">
        <f t="shared" si="634"/>
        <v>0</v>
      </c>
      <c r="JZ245" s="532">
        <f t="shared" si="635"/>
        <v>0</v>
      </c>
      <c r="KA245" s="532">
        <f t="shared" si="636"/>
        <v>0</v>
      </c>
      <c r="KB245" s="532">
        <f t="shared" si="637"/>
        <v>0</v>
      </c>
      <c r="KC245" s="532">
        <f t="shared" si="638"/>
        <v>0</v>
      </c>
      <c r="KD245" s="532">
        <f t="shared" si="639"/>
        <v>0</v>
      </c>
      <c r="KE245" s="532">
        <f t="shared" si="640"/>
        <v>0</v>
      </c>
      <c r="KF245" s="532">
        <f t="shared" si="641"/>
        <v>0</v>
      </c>
      <c r="KG245" s="532">
        <f t="shared" si="642"/>
        <v>0</v>
      </c>
      <c r="KH245" s="532">
        <f t="shared" si="643"/>
        <v>0</v>
      </c>
      <c r="KI245" s="532">
        <f t="shared" si="644"/>
        <v>0</v>
      </c>
      <c r="KJ245" s="532">
        <f t="shared" si="645"/>
        <v>0</v>
      </c>
      <c r="KK245" s="532">
        <f t="shared" si="646"/>
        <v>0</v>
      </c>
      <c r="KL245" s="532">
        <f t="shared" si="647"/>
        <v>0</v>
      </c>
      <c r="KN245" s="533">
        <f>IF(EXACT(A245,LCI!A85),LCI!R85,-1*10^6)</f>
        <v>0</v>
      </c>
      <c r="KO245" s="533">
        <f t="shared" si="648"/>
        <v>0</v>
      </c>
      <c r="KP245" s="533">
        <f t="shared" si="649"/>
        <v>0</v>
      </c>
      <c r="KQ245" s="533">
        <f t="shared" si="650"/>
        <v>0</v>
      </c>
      <c r="KR245" s="533">
        <f t="shared" si="651"/>
        <v>0</v>
      </c>
      <c r="KS245" s="533">
        <f t="shared" si="652"/>
        <v>0</v>
      </c>
      <c r="KT245" s="533">
        <f t="shared" si="653"/>
        <v>0</v>
      </c>
      <c r="KU245" s="533">
        <f t="shared" si="654"/>
        <v>0</v>
      </c>
      <c r="KV245" s="533">
        <f t="shared" si="655"/>
        <v>0</v>
      </c>
      <c r="KW245" s="533">
        <f t="shared" si="656"/>
        <v>0</v>
      </c>
      <c r="KX245" s="533">
        <f t="shared" si="657"/>
        <v>0</v>
      </c>
      <c r="KY245" s="533">
        <f t="shared" si="658"/>
        <v>0</v>
      </c>
      <c r="KZ245" s="533">
        <f t="shared" si="659"/>
        <v>0</v>
      </c>
      <c r="LA245" s="533">
        <f t="shared" si="660"/>
        <v>0</v>
      </c>
      <c r="LB245" s="533">
        <f t="shared" si="661"/>
        <v>0</v>
      </c>
      <c r="LC245" s="533">
        <f t="shared" si="662"/>
        <v>0</v>
      </c>
      <c r="LD245" s="533">
        <f t="shared" si="663"/>
        <v>0</v>
      </c>
      <c r="LE245" s="533">
        <f t="shared" si="664"/>
        <v>0</v>
      </c>
      <c r="LF245" s="533">
        <f t="shared" si="665"/>
        <v>0</v>
      </c>
      <c r="LG245" s="533">
        <f t="shared" si="666"/>
        <v>0</v>
      </c>
      <c r="LH245" s="533">
        <f t="shared" si="667"/>
        <v>0</v>
      </c>
      <c r="LI245" s="533">
        <f t="shared" si="668"/>
        <v>0</v>
      </c>
    </row>
    <row r="246" spans="1:321" x14ac:dyDescent="0.25">
      <c r="A246" s="14" t="str">
        <f>LCI!A86</f>
        <v>Soybeans (kg/yr)</v>
      </c>
      <c r="B246" s="43">
        <f>B113-B60</f>
        <v>0</v>
      </c>
      <c r="C246" s="43">
        <f t="shared" ref="C246:P246" si="697">C113-C60</f>
        <v>0</v>
      </c>
      <c r="D246" s="43">
        <f t="shared" si="697"/>
        <v>0</v>
      </c>
      <c r="E246" s="43">
        <f t="shared" si="697"/>
        <v>0</v>
      </c>
      <c r="F246" s="43">
        <f t="shared" si="697"/>
        <v>0</v>
      </c>
      <c r="G246" s="43">
        <f t="shared" si="697"/>
        <v>0</v>
      </c>
      <c r="H246" s="43">
        <f t="shared" si="697"/>
        <v>0</v>
      </c>
      <c r="I246" s="43">
        <f t="shared" si="697"/>
        <v>0</v>
      </c>
      <c r="J246" s="43">
        <f t="shared" si="697"/>
        <v>0</v>
      </c>
      <c r="K246" s="43">
        <f t="shared" si="697"/>
        <v>0</v>
      </c>
      <c r="L246" s="43">
        <f t="shared" si="697"/>
        <v>0</v>
      </c>
      <c r="M246" s="43">
        <f t="shared" si="697"/>
        <v>0</v>
      </c>
      <c r="N246" s="43">
        <f t="shared" si="697"/>
        <v>0</v>
      </c>
      <c r="O246" s="258">
        <f t="shared" si="697"/>
        <v>0</v>
      </c>
      <c r="P246" s="252">
        <f t="shared" si="697"/>
        <v>0</v>
      </c>
      <c r="Q246" s="252"/>
      <c r="R246" s="252"/>
      <c r="S246" s="252"/>
      <c r="T246" s="269"/>
      <c r="U246" s="252"/>
      <c r="V246" s="252"/>
      <c r="X246" s="45">
        <f>IF(EXACT(A246,LCI!A86),LCI!G86,-1*10^6)</f>
        <v>0.55000000000000004</v>
      </c>
      <c r="Y246" s="47">
        <f t="shared" si="411"/>
        <v>0</v>
      </c>
      <c r="Z246" s="47">
        <f t="shared" si="412"/>
        <v>0</v>
      </c>
      <c r="AA246" s="47">
        <f t="shared" si="413"/>
        <v>0</v>
      </c>
      <c r="AB246" s="47">
        <f t="shared" si="414"/>
        <v>0</v>
      </c>
      <c r="AC246" s="47">
        <f t="shared" si="415"/>
        <v>0</v>
      </c>
      <c r="AD246" s="47">
        <f t="shared" si="416"/>
        <v>0</v>
      </c>
      <c r="AE246" s="47">
        <f t="shared" si="417"/>
        <v>0</v>
      </c>
      <c r="AF246" s="47">
        <f t="shared" si="418"/>
        <v>0</v>
      </c>
      <c r="AG246" s="47">
        <f t="shared" si="419"/>
        <v>0</v>
      </c>
      <c r="AH246" s="47">
        <f t="shared" si="420"/>
        <v>0</v>
      </c>
      <c r="AI246" s="47">
        <f t="shared" si="421"/>
        <v>0</v>
      </c>
      <c r="AJ246" s="47">
        <f t="shared" si="499"/>
        <v>0</v>
      </c>
      <c r="AK246" s="47">
        <f t="shared" si="471"/>
        <v>0</v>
      </c>
      <c r="AL246" s="262">
        <f t="shared" si="472"/>
        <v>0</v>
      </c>
      <c r="AM246" s="260">
        <f t="shared" si="473"/>
        <v>0</v>
      </c>
      <c r="AN246" s="260">
        <f t="shared" si="681"/>
        <v>0</v>
      </c>
      <c r="AO246" s="260">
        <f t="shared" si="682"/>
        <v>0</v>
      </c>
      <c r="AP246" s="260">
        <f t="shared" si="683"/>
        <v>0</v>
      </c>
      <c r="AQ246" s="260">
        <f t="shared" si="684"/>
        <v>0</v>
      </c>
      <c r="AR246" s="260">
        <f t="shared" si="685"/>
        <v>0</v>
      </c>
      <c r="AS246" s="260">
        <f t="shared" si="686"/>
        <v>0</v>
      </c>
      <c r="AU246" s="41">
        <f>IF(EXACT(A246,LCI!A86),LCI!H86,-1*10^6)</f>
        <v>-2000</v>
      </c>
      <c r="AV246" s="71">
        <f t="shared" si="432"/>
        <v>0</v>
      </c>
      <c r="AW246" s="71">
        <f t="shared" si="433"/>
        <v>0</v>
      </c>
      <c r="AX246" s="71">
        <f t="shared" si="434"/>
        <v>0</v>
      </c>
      <c r="AY246" s="71">
        <f t="shared" si="435"/>
        <v>0</v>
      </c>
      <c r="AZ246" s="71">
        <f t="shared" si="436"/>
        <v>0</v>
      </c>
      <c r="BA246" s="71">
        <f t="shared" si="437"/>
        <v>0</v>
      </c>
      <c r="BB246" s="71">
        <f t="shared" si="438"/>
        <v>0</v>
      </c>
      <c r="BC246" s="71">
        <f t="shared" si="439"/>
        <v>0</v>
      </c>
      <c r="BD246" s="520">
        <f t="shared" si="440"/>
        <v>0</v>
      </c>
      <c r="BE246" s="521">
        <f t="shared" si="441"/>
        <v>0</v>
      </c>
      <c r="BF246" s="71">
        <f t="shared" si="442"/>
        <v>0</v>
      </c>
      <c r="BG246" s="521">
        <f t="shared" si="443"/>
        <v>0</v>
      </c>
      <c r="BH246" s="521">
        <f t="shared" si="444"/>
        <v>0</v>
      </c>
      <c r="BI246" s="71">
        <f t="shared" si="445"/>
        <v>0</v>
      </c>
      <c r="BJ246" s="71">
        <f t="shared" si="446"/>
        <v>0</v>
      </c>
      <c r="BK246" s="71">
        <f t="shared" si="447"/>
        <v>0</v>
      </c>
      <c r="BL246" s="71">
        <f t="shared" si="448"/>
        <v>0</v>
      </c>
      <c r="BM246" s="71">
        <f t="shared" si="449"/>
        <v>0</v>
      </c>
      <c r="BN246" s="71">
        <f t="shared" si="450"/>
        <v>0</v>
      </c>
      <c r="BO246" s="71">
        <f t="shared" si="451"/>
        <v>0</v>
      </c>
      <c r="BP246" s="71">
        <f t="shared" si="452"/>
        <v>0</v>
      </c>
      <c r="BR246" s="507">
        <f>IF(EXACT(A246,LCI!A86),LCI!I86,-1*10^6)</f>
        <v>0</v>
      </c>
      <c r="BS246" s="507">
        <f t="shared" si="474"/>
        <v>0</v>
      </c>
      <c r="BT246" s="507">
        <f t="shared" si="475"/>
        <v>0</v>
      </c>
      <c r="BU246" s="507">
        <f t="shared" si="475"/>
        <v>0</v>
      </c>
      <c r="BV246" s="507">
        <f t="shared" si="475"/>
        <v>0</v>
      </c>
      <c r="BW246" s="507">
        <f t="shared" si="454"/>
        <v>0</v>
      </c>
      <c r="BX246" s="507">
        <f t="shared" si="455"/>
        <v>0</v>
      </c>
      <c r="BY246" s="507">
        <f t="shared" si="456"/>
        <v>0</v>
      </c>
      <c r="BZ246" s="507">
        <f t="shared" si="457"/>
        <v>0</v>
      </c>
      <c r="CA246" s="507">
        <f t="shared" si="458"/>
        <v>0</v>
      </c>
      <c r="CB246" s="507">
        <f t="shared" si="459"/>
        <v>0</v>
      </c>
      <c r="CC246" s="507">
        <f t="shared" si="460"/>
        <v>0</v>
      </c>
      <c r="CD246" s="507">
        <f t="shared" si="461"/>
        <v>0</v>
      </c>
      <c r="CE246" s="507">
        <f t="shared" si="462"/>
        <v>0</v>
      </c>
      <c r="CF246" s="507">
        <f t="shared" si="463"/>
        <v>0</v>
      </c>
      <c r="CG246" s="507">
        <f t="shared" si="463"/>
        <v>0</v>
      </c>
      <c r="CH246" s="507">
        <f t="shared" si="463"/>
        <v>0</v>
      </c>
      <c r="CI246" s="507">
        <f t="shared" si="465"/>
        <v>0</v>
      </c>
      <c r="CJ246" s="507">
        <f t="shared" si="466"/>
        <v>0</v>
      </c>
      <c r="CK246" s="507">
        <f t="shared" si="467"/>
        <v>0</v>
      </c>
      <c r="CL246" s="507">
        <f t="shared" si="476"/>
        <v>0</v>
      </c>
      <c r="CM246" s="507">
        <f t="shared" si="468"/>
        <v>0</v>
      </c>
      <c r="CO246" s="511">
        <f>IF(EXACT(A246,LCI!A86),LCI!F86,-1*10^6)</f>
        <v>0</v>
      </c>
      <c r="CP246" s="511">
        <f t="shared" si="477"/>
        <v>0</v>
      </c>
      <c r="CQ246" s="511">
        <f t="shared" si="478"/>
        <v>0</v>
      </c>
      <c r="CR246" s="511">
        <f t="shared" si="479"/>
        <v>0</v>
      </c>
      <c r="CS246" s="511">
        <f t="shared" si="480"/>
        <v>0</v>
      </c>
      <c r="CT246" s="511">
        <f t="shared" si="481"/>
        <v>0</v>
      </c>
      <c r="CU246" s="511">
        <f t="shared" si="482"/>
        <v>0</v>
      </c>
      <c r="CV246" s="511">
        <f t="shared" si="483"/>
        <v>0</v>
      </c>
      <c r="CW246" s="511">
        <f t="shared" si="484"/>
        <v>0</v>
      </c>
      <c r="CX246" s="511">
        <f t="shared" si="485"/>
        <v>0</v>
      </c>
      <c r="CY246" s="511">
        <f t="shared" si="486"/>
        <v>0</v>
      </c>
      <c r="CZ246" s="511">
        <f t="shared" si="487"/>
        <v>0</v>
      </c>
      <c r="DA246" s="511">
        <f t="shared" si="488"/>
        <v>0</v>
      </c>
      <c r="DB246" s="511">
        <f t="shared" si="489"/>
        <v>0</v>
      </c>
      <c r="DC246" s="511">
        <f t="shared" si="490"/>
        <v>0</v>
      </c>
      <c r="DD246" s="511">
        <f t="shared" si="491"/>
        <v>0</v>
      </c>
      <c r="DE246" s="511">
        <f t="shared" si="492"/>
        <v>0</v>
      </c>
      <c r="DF246" s="511">
        <f t="shared" si="493"/>
        <v>0</v>
      </c>
      <c r="DG246" s="511">
        <f t="shared" si="494"/>
        <v>0</v>
      </c>
      <c r="DH246" s="511">
        <f t="shared" si="495"/>
        <v>0</v>
      </c>
      <c r="DI246" s="511">
        <f t="shared" si="496"/>
        <v>0</v>
      </c>
      <c r="DJ246" s="511">
        <f t="shared" si="497"/>
        <v>0</v>
      </c>
      <c r="DL246" s="530">
        <f>IF(EXACT(A246,LCI!A86),LCI!J86,-1*10^6)</f>
        <v>0</v>
      </c>
      <c r="DM246" s="530">
        <f t="shared" si="501"/>
        <v>0</v>
      </c>
      <c r="DN246" s="530">
        <f t="shared" si="502"/>
        <v>0</v>
      </c>
      <c r="DO246" s="530">
        <f t="shared" si="503"/>
        <v>0</v>
      </c>
      <c r="DP246" s="530">
        <f t="shared" si="504"/>
        <v>0</v>
      </c>
      <c r="DQ246" s="530">
        <f t="shared" si="505"/>
        <v>0</v>
      </c>
      <c r="DR246" s="530">
        <f t="shared" si="506"/>
        <v>0</v>
      </c>
      <c r="DS246" s="530">
        <f t="shared" si="507"/>
        <v>0</v>
      </c>
      <c r="DT246" s="530">
        <f t="shared" si="508"/>
        <v>0</v>
      </c>
      <c r="DU246" s="530">
        <f t="shared" si="509"/>
        <v>0</v>
      </c>
      <c r="DV246" s="530">
        <f t="shared" si="510"/>
        <v>0</v>
      </c>
      <c r="DW246" s="530">
        <f t="shared" si="511"/>
        <v>0</v>
      </c>
      <c r="DX246" s="530">
        <f t="shared" si="512"/>
        <v>0</v>
      </c>
      <c r="DY246" s="530">
        <f t="shared" si="513"/>
        <v>0</v>
      </c>
      <c r="DZ246" s="530">
        <f t="shared" si="514"/>
        <v>0</v>
      </c>
      <c r="EA246" s="530">
        <f t="shared" si="515"/>
        <v>0</v>
      </c>
      <c r="EB246" s="530">
        <f t="shared" si="516"/>
        <v>0</v>
      </c>
      <c r="EC246" s="530">
        <f t="shared" si="517"/>
        <v>0</v>
      </c>
      <c r="ED246" s="530">
        <f t="shared" si="518"/>
        <v>0</v>
      </c>
      <c r="EE246" s="530">
        <f t="shared" si="519"/>
        <v>0</v>
      </c>
      <c r="EF246" s="530">
        <f t="shared" si="520"/>
        <v>0</v>
      </c>
      <c r="EG246" s="530">
        <f t="shared" si="521"/>
        <v>0</v>
      </c>
      <c r="EI246" s="535">
        <f>IF(EXACT(A246,LCI!A86),LCI!K86,-1*10^6)</f>
        <v>0</v>
      </c>
      <c r="EJ246" s="531">
        <f t="shared" si="522"/>
        <v>0</v>
      </c>
      <c r="EK246" s="536">
        <f t="shared" si="523"/>
        <v>0</v>
      </c>
      <c r="EL246" s="531">
        <f t="shared" si="524"/>
        <v>0</v>
      </c>
      <c r="EM246" s="531">
        <f t="shared" si="525"/>
        <v>0</v>
      </c>
      <c r="EN246" s="531">
        <f t="shared" si="526"/>
        <v>0</v>
      </c>
      <c r="EO246" s="531">
        <f t="shared" si="527"/>
        <v>0</v>
      </c>
      <c r="EP246" s="531">
        <f t="shared" si="528"/>
        <v>0</v>
      </c>
      <c r="EQ246" s="531">
        <f t="shared" si="529"/>
        <v>0</v>
      </c>
      <c r="ER246" s="531">
        <f t="shared" si="530"/>
        <v>0</v>
      </c>
      <c r="ES246" s="531">
        <f t="shared" si="531"/>
        <v>0</v>
      </c>
      <c r="ET246" s="531">
        <f t="shared" si="532"/>
        <v>0</v>
      </c>
      <c r="EU246" s="531">
        <f t="shared" si="533"/>
        <v>0</v>
      </c>
      <c r="EV246" s="531">
        <f t="shared" si="534"/>
        <v>0</v>
      </c>
      <c r="EW246" s="531">
        <f t="shared" si="535"/>
        <v>0</v>
      </c>
      <c r="EX246" s="531">
        <f t="shared" si="536"/>
        <v>0</v>
      </c>
      <c r="EY246" s="531">
        <f t="shared" si="537"/>
        <v>0</v>
      </c>
      <c r="EZ246" s="531">
        <f t="shared" si="538"/>
        <v>0</v>
      </c>
      <c r="FA246" s="531">
        <f t="shared" si="539"/>
        <v>0</v>
      </c>
      <c r="FB246" s="531">
        <f t="shared" si="540"/>
        <v>0</v>
      </c>
      <c r="FC246" s="531">
        <f t="shared" si="541"/>
        <v>0</v>
      </c>
      <c r="FD246" s="531">
        <f t="shared" si="542"/>
        <v>0</v>
      </c>
      <c r="FF246" s="532">
        <f>IF(EXACT(A246,LCI!A86),LCI!L86,-1*10^6)</f>
        <v>0</v>
      </c>
      <c r="FG246" s="532">
        <f t="shared" si="543"/>
        <v>0</v>
      </c>
      <c r="FH246" s="532">
        <f t="shared" si="544"/>
        <v>0</v>
      </c>
      <c r="FI246" s="532">
        <f t="shared" si="545"/>
        <v>0</v>
      </c>
      <c r="FJ246" s="532">
        <f t="shared" si="546"/>
        <v>0</v>
      </c>
      <c r="FK246" s="532">
        <f t="shared" si="547"/>
        <v>0</v>
      </c>
      <c r="FL246" s="532">
        <f t="shared" si="548"/>
        <v>0</v>
      </c>
      <c r="FM246" s="532">
        <f t="shared" si="549"/>
        <v>0</v>
      </c>
      <c r="FN246" s="532">
        <f t="shared" si="550"/>
        <v>0</v>
      </c>
      <c r="FO246" s="532">
        <f t="shared" si="551"/>
        <v>0</v>
      </c>
      <c r="FP246" s="532">
        <f t="shared" si="552"/>
        <v>0</v>
      </c>
      <c r="FQ246" s="532">
        <f t="shared" si="553"/>
        <v>0</v>
      </c>
      <c r="FR246" s="532">
        <f t="shared" si="554"/>
        <v>0</v>
      </c>
      <c r="FS246" s="532">
        <f t="shared" si="555"/>
        <v>0</v>
      </c>
      <c r="FT246" s="532">
        <f t="shared" si="556"/>
        <v>0</v>
      </c>
      <c r="FU246" s="532">
        <f t="shared" si="557"/>
        <v>0</v>
      </c>
      <c r="FV246" s="532">
        <f t="shared" si="558"/>
        <v>0</v>
      </c>
      <c r="FW246" s="532">
        <f t="shared" si="559"/>
        <v>0</v>
      </c>
      <c r="FX246" s="532">
        <f t="shared" si="560"/>
        <v>0</v>
      </c>
      <c r="FY246" s="532">
        <f t="shared" si="561"/>
        <v>0</v>
      </c>
      <c r="FZ246" s="532">
        <f t="shared" si="562"/>
        <v>0</v>
      </c>
      <c r="GA246" s="532">
        <f t="shared" si="563"/>
        <v>0</v>
      </c>
      <c r="GC246" s="533">
        <f>IF(EXACT(A246,LCI!A86),LCI!M86,-1*10^6)</f>
        <v>0</v>
      </c>
      <c r="GD246" s="533">
        <f t="shared" si="564"/>
        <v>0</v>
      </c>
      <c r="GE246" s="533">
        <f t="shared" si="565"/>
        <v>0</v>
      </c>
      <c r="GF246" s="533">
        <f t="shared" si="566"/>
        <v>0</v>
      </c>
      <c r="GG246" s="533">
        <f t="shared" si="567"/>
        <v>0</v>
      </c>
      <c r="GH246" s="533">
        <f t="shared" si="568"/>
        <v>0</v>
      </c>
      <c r="GI246" s="533">
        <f t="shared" si="569"/>
        <v>0</v>
      </c>
      <c r="GJ246" s="533">
        <f t="shared" si="570"/>
        <v>0</v>
      </c>
      <c r="GK246" s="533">
        <f t="shared" si="571"/>
        <v>0</v>
      </c>
      <c r="GL246" s="533">
        <f t="shared" si="572"/>
        <v>0</v>
      </c>
      <c r="GM246" s="533">
        <f t="shared" si="573"/>
        <v>0</v>
      </c>
      <c r="GN246" s="533">
        <f t="shared" si="574"/>
        <v>0</v>
      </c>
      <c r="GO246" s="533">
        <f t="shared" si="575"/>
        <v>0</v>
      </c>
      <c r="GP246" s="533">
        <f t="shared" si="576"/>
        <v>0</v>
      </c>
      <c r="GQ246" s="533">
        <f t="shared" si="577"/>
        <v>0</v>
      </c>
      <c r="GR246" s="533">
        <f t="shared" si="578"/>
        <v>0</v>
      </c>
      <c r="GS246" s="533">
        <f t="shared" si="579"/>
        <v>0</v>
      </c>
      <c r="GT246" s="533">
        <f t="shared" si="580"/>
        <v>0</v>
      </c>
      <c r="GU246" s="533">
        <f t="shared" si="581"/>
        <v>0</v>
      </c>
      <c r="GV246" s="533">
        <f t="shared" si="582"/>
        <v>0</v>
      </c>
      <c r="GW246" s="533">
        <f t="shared" si="583"/>
        <v>0</v>
      </c>
      <c r="GX246" s="533">
        <f t="shared" si="584"/>
        <v>0</v>
      </c>
      <c r="GZ246" s="511">
        <f>IF(EXACT(A246,LCI!A86),LCI!N86,-1*10^6)</f>
        <v>0</v>
      </c>
      <c r="HA246" s="511"/>
      <c r="HB246" s="511"/>
      <c r="HC246" s="511"/>
      <c r="HD246" s="511"/>
      <c r="HE246" s="511"/>
      <c r="HF246" s="511"/>
      <c r="HG246" s="511"/>
      <c r="HH246" s="511"/>
      <c r="HI246" s="511"/>
      <c r="HJ246" s="511"/>
      <c r="HK246" s="511"/>
      <c r="HL246" s="511"/>
      <c r="HM246" s="511"/>
      <c r="HN246" s="511"/>
      <c r="HO246" s="511"/>
      <c r="HP246" s="511"/>
      <c r="HQ246" s="511"/>
      <c r="HR246" s="511"/>
      <c r="HS246" s="511"/>
      <c r="HT246" s="511"/>
      <c r="HU246" s="511"/>
      <c r="HW246" s="534">
        <f>IF(EXACT(A246,LCI!A86),LCI!O86,-1*10^6)</f>
        <v>0</v>
      </c>
      <c r="HX246" s="534">
        <f t="shared" si="585"/>
        <v>0</v>
      </c>
      <c r="HY246" s="534">
        <f t="shared" si="586"/>
        <v>0</v>
      </c>
      <c r="HZ246" s="534">
        <f t="shared" si="587"/>
        <v>0</v>
      </c>
      <c r="IA246" s="534">
        <f t="shared" si="588"/>
        <v>0</v>
      </c>
      <c r="IB246" s="534">
        <f t="shared" si="589"/>
        <v>0</v>
      </c>
      <c r="IC246" s="534">
        <f t="shared" si="590"/>
        <v>0</v>
      </c>
      <c r="ID246" s="534">
        <f t="shared" si="591"/>
        <v>0</v>
      </c>
      <c r="IE246" s="534">
        <f t="shared" si="592"/>
        <v>0</v>
      </c>
      <c r="IF246" s="534">
        <f t="shared" si="593"/>
        <v>0</v>
      </c>
      <c r="IG246" s="534">
        <f t="shared" si="594"/>
        <v>0</v>
      </c>
      <c r="IH246" s="534">
        <f t="shared" si="595"/>
        <v>0</v>
      </c>
      <c r="II246" s="534">
        <f t="shared" si="596"/>
        <v>0</v>
      </c>
      <c r="IJ246" s="534">
        <f t="shared" si="597"/>
        <v>0</v>
      </c>
      <c r="IK246" s="534">
        <f t="shared" si="598"/>
        <v>0</v>
      </c>
      <c r="IL246" s="534">
        <f t="shared" si="599"/>
        <v>0</v>
      </c>
      <c r="IM246" s="534">
        <f t="shared" si="600"/>
        <v>0</v>
      </c>
      <c r="IN246" s="534">
        <f t="shared" si="601"/>
        <v>0</v>
      </c>
      <c r="IO246" s="534">
        <f t="shared" si="602"/>
        <v>0</v>
      </c>
      <c r="IP246" s="534">
        <f t="shared" si="603"/>
        <v>0</v>
      </c>
      <c r="IQ246" s="534">
        <f t="shared" si="604"/>
        <v>0</v>
      </c>
      <c r="IR246" s="534">
        <f t="shared" si="605"/>
        <v>0</v>
      </c>
      <c r="IT246" s="531">
        <f>IF(EXACT(A246,LCI!A86),LCI!P86,-1*10^6)</f>
        <v>0</v>
      </c>
      <c r="IU246" s="531">
        <f t="shared" si="606"/>
        <v>0</v>
      </c>
      <c r="IV246" s="531">
        <f t="shared" si="607"/>
        <v>0</v>
      </c>
      <c r="IW246" s="531">
        <f t="shared" si="608"/>
        <v>0</v>
      </c>
      <c r="IX246" s="531">
        <f t="shared" si="609"/>
        <v>0</v>
      </c>
      <c r="IY246" s="531">
        <f t="shared" si="610"/>
        <v>0</v>
      </c>
      <c r="IZ246" s="531">
        <f t="shared" si="611"/>
        <v>0</v>
      </c>
      <c r="JA246" s="531">
        <f t="shared" si="612"/>
        <v>0</v>
      </c>
      <c r="JB246" s="531">
        <f t="shared" si="613"/>
        <v>0</v>
      </c>
      <c r="JC246" s="531">
        <f t="shared" si="614"/>
        <v>0</v>
      </c>
      <c r="JD246" s="531">
        <f t="shared" si="615"/>
        <v>0</v>
      </c>
      <c r="JE246" s="531">
        <f t="shared" si="616"/>
        <v>0</v>
      </c>
      <c r="JF246" s="531">
        <f t="shared" si="617"/>
        <v>0</v>
      </c>
      <c r="JG246" s="531">
        <f t="shared" si="618"/>
        <v>0</v>
      </c>
      <c r="JH246" s="531">
        <f t="shared" si="619"/>
        <v>0</v>
      </c>
      <c r="JI246" s="531">
        <f t="shared" si="620"/>
        <v>0</v>
      </c>
      <c r="JJ246" s="531">
        <f t="shared" si="621"/>
        <v>0</v>
      </c>
      <c r="JK246" s="531">
        <f t="shared" si="622"/>
        <v>0</v>
      </c>
      <c r="JL246" s="531">
        <f t="shared" si="623"/>
        <v>0</v>
      </c>
      <c r="JM246" s="531">
        <f t="shared" si="624"/>
        <v>0</v>
      </c>
      <c r="JN246" s="531">
        <f t="shared" si="625"/>
        <v>0</v>
      </c>
      <c r="JO246" s="531">
        <f t="shared" si="626"/>
        <v>0</v>
      </c>
      <c r="JQ246" s="532">
        <f>IF(EXACT(A246,LCI!A86),LCI!Q86,-1*10^6)</f>
        <v>0</v>
      </c>
      <c r="JR246" s="532">
        <f t="shared" si="627"/>
        <v>0</v>
      </c>
      <c r="JS246" s="532">
        <f t="shared" si="628"/>
        <v>0</v>
      </c>
      <c r="JT246" s="532">
        <f t="shared" si="629"/>
        <v>0</v>
      </c>
      <c r="JU246" s="532">
        <f t="shared" si="630"/>
        <v>0</v>
      </c>
      <c r="JV246" s="532">
        <f t="shared" si="631"/>
        <v>0</v>
      </c>
      <c r="JW246" s="532">
        <f t="shared" si="632"/>
        <v>0</v>
      </c>
      <c r="JX246" s="532">
        <f t="shared" si="633"/>
        <v>0</v>
      </c>
      <c r="JY246" s="532">
        <f t="shared" si="634"/>
        <v>0</v>
      </c>
      <c r="JZ246" s="532">
        <f t="shared" si="635"/>
        <v>0</v>
      </c>
      <c r="KA246" s="532">
        <f t="shared" si="636"/>
        <v>0</v>
      </c>
      <c r="KB246" s="532">
        <f t="shared" si="637"/>
        <v>0</v>
      </c>
      <c r="KC246" s="532">
        <f t="shared" si="638"/>
        <v>0</v>
      </c>
      <c r="KD246" s="532">
        <f t="shared" si="639"/>
        <v>0</v>
      </c>
      <c r="KE246" s="532">
        <f t="shared" si="640"/>
        <v>0</v>
      </c>
      <c r="KF246" s="532">
        <f t="shared" si="641"/>
        <v>0</v>
      </c>
      <c r="KG246" s="532">
        <f t="shared" si="642"/>
        <v>0</v>
      </c>
      <c r="KH246" s="532">
        <f t="shared" si="643"/>
        <v>0</v>
      </c>
      <c r="KI246" s="532">
        <f t="shared" si="644"/>
        <v>0</v>
      </c>
      <c r="KJ246" s="532">
        <f t="shared" si="645"/>
        <v>0</v>
      </c>
      <c r="KK246" s="532">
        <f t="shared" si="646"/>
        <v>0</v>
      </c>
      <c r="KL246" s="532">
        <f t="shared" si="647"/>
        <v>0</v>
      </c>
      <c r="KN246" s="533">
        <f>IF(EXACT(A246,LCI!A86),LCI!R86,-1*10^6)</f>
        <v>0</v>
      </c>
      <c r="KO246" s="533">
        <f t="shared" si="648"/>
        <v>0</v>
      </c>
      <c r="KP246" s="533">
        <f t="shared" si="649"/>
        <v>0</v>
      </c>
      <c r="KQ246" s="533">
        <f t="shared" si="650"/>
        <v>0</v>
      </c>
      <c r="KR246" s="533">
        <f t="shared" si="651"/>
        <v>0</v>
      </c>
      <c r="KS246" s="533">
        <f t="shared" si="652"/>
        <v>0</v>
      </c>
      <c r="KT246" s="533">
        <f t="shared" si="653"/>
        <v>0</v>
      </c>
      <c r="KU246" s="533">
        <f t="shared" si="654"/>
        <v>0</v>
      </c>
      <c r="KV246" s="533">
        <f t="shared" si="655"/>
        <v>0</v>
      </c>
      <c r="KW246" s="533">
        <f t="shared" si="656"/>
        <v>0</v>
      </c>
      <c r="KX246" s="533">
        <f t="shared" si="657"/>
        <v>0</v>
      </c>
      <c r="KY246" s="533">
        <f t="shared" si="658"/>
        <v>0</v>
      </c>
      <c r="KZ246" s="533">
        <f t="shared" si="659"/>
        <v>0</v>
      </c>
      <c r="LA246" s="533">
        <f t="shared" si="660"/>
        <v>0</v>
      </c>
      <c r="LB246" s="533">
        <f t="shared" si="661"/>
        <v>0</v>
      </c>
      <c r="LC246" s="533">
        <f t="shared" si="662"/>
        <v>0</v>
      </c>
      <c r="LD246" s="533">
        <f t="shared" si="663"/>
        <v>0</v>
      </c>
      <c r="LE246" s="533">
        <f t="shared" si="664"/>
        <v>0</v>
      </c>
      <c r="LF246" s="533">
        <f t="shared" si="665"/>
        <v>0</v>
      </c>
      <c r="LG246" s="533">
        <f t="shared" si="666"/>
        <v>0</v>
      </c>
      <c r="LH246" s="533">
        <f t="shared" si="667"/>
        <v>0</v>
      </c>
      <c r="LI246" s="533">
        <f t="shared" si="668"/>
        <v>0</v>
      </c>
    </row>
    <row r="247" spans="1:321" x14ac:dyDescent="0.25">
      <c r="A247" s="14" t="str">
        <f>LCI!A87</f>
        <v>Syncrude (kg/yr)</v>
      </c>
      <c r="B247" s="43">
        <f>B132-B83</f>
        <v>0</v>
      </c>
      <c r="C247" s="43">
        <f t="shared" ref="C247:P247" si="698">C132-C83</f>
        <v>0</v>
      </c>
      <c r="D247" s="43">
        <f t="shared" si="698"/>
        <v>0</v>
      </c>
      <c r="E247" s="43">
        <f t="shared" si="698"/>
        <v>0</v>
      </c>
      <c r="F247" s="43">
        <f t="shared" si="698"/>
        <v>0</v>
      </c>
      <c r="G247" s="43">
        <f t="shared" si="698"/>
        <v>0</v>
      </c>
      <c r="H247" s="43">
        <f t="shared" si="698"/>
        <v>0</v>
      </c>
      <c r="I247" s="43">
        <f t="shared" si="698"/>
        <v>0</v>
      </c>
      <c r="J247" s="43">
        <f t="shared" si="698"/>
        <v>0</v>
      </c>
      <c r="K247" s="43">
        <f t="shared" si="698"/>
        <v>0</v>
      </c>
      <c r="L247" s="43">
        <f t="shared" si="698"/>
        <v>0</v>
      </c>
      <c r="M247" s="43">
        <f t="shared" si="698"/>
        <v>0</v>
      </c>
      <c r="N247" s="43">
        <f t="shared" si="698"/>
        <v>0</v>
      </c>
      <c r="O247" s="258">
        <f t="shared" si="698"/>
        <v>0</v>
      </c>
      <c r="P247" s="252">
        <f t="shared" si="698"/>
        <v>0</v>
      </c>
      <c r="Q247" s="252"/>
      <c r="R247" s="252"/>
      <c r="S247" s="252"/>
      <c r="T247" s="269"/>
      <c r="U247" s="252"/>
      <c r="V247" s="252"/>
      <c r="X247" s="45">
        <f>IF(EXACT(A247,LCI!A87),LCI!G87,-1*10^6)</f>
        <v>0.5</v>
      </c>
      <c r="Y247" s="47">
        <f t="shared" si="411"/>
        <v>0</v>
      </c>
      <c r="Z247" s="47">
        <f t="shared" si="412"/>
        <v>0</v>
      </c>
      <c r="AA247" s="47">
        <f t="shared" si="413"/>
        <v>0</v>
      </c>
      <c r="AB247" s="47">
        <f t="shared" si="414"/>
        <v>0</v>
      </c>
      <c r="AC247" s="47">
        <f t="shared" si="415"/>
        <v>0</v>
      </c>
      <c r="AD247" s="47">
        <f t="shared" si="416"/>
        <v>0</v>
      </c>
      <c r="AE247" s="47">
        <f t="shared" si="417"/>
        <v>0</v>
      </c>
      <c r="AF247" s="47">
        <f t="shared" si="418"/>
        <v>0</v>
      </c>
      <c r="AG247" s="47">
        <f t="shared" si="419"/>
        <v>0</v>
      </c>
      <c r="AH247" s="47">
        <f t="shared" si="420"/>
        <v>0</v>
      </c>
      <c r="AI247" s="47">
        <f t="shared" si="421"/>
        <v>0</v>
      </c>
      <c r="AJ247" s="47">
        <f t="shared" si="499"/>
        <v>0</v>
      </c>
      <c r="AK247" s="47">
        <f t="shared" si="471"/>
        <v>0</v>
      </c>
      <c r="AL247" s="262">
        <f t="shared" si="472"/>
        <v>0</v>
      </c>
      <c r="AM247" s="260">
        <f t="shared" si="473"/>
        <v>0</v>
      </c>
      <c r="AN247" s="260">
        <f t="shared" si="681"/>
        <v>0</v>
      </c>
      <c r="AO247" s="260">
        <f t="shared" si="682"/>
        <v>0</v>
      </c>
      <c r="AP247" s="260">
        <f t="shared" si="683"/>
        <v>0</v>
      </c>
      <c r="AQ247" s="260">
        <f t="shared" si="684"/>
        <v>0</v>
      </c>
      <c r="AR247" s="260">
        <f t="shared" si="685"/>
        <v>0</v>
      </c>
      <c r="AS247" s="260">
        <f t="shared" si="686"/>
        <v>0</v>
      </c>
      <c r="AU247" s="41">
        <f>IF(EXACT(A247,LCI!A87),LCI!H87,-1*10^6)</f>
        <v>-2000</v>
      </c>
      <c r="AV247" s="71">
        <f t="shared" si="432"/>
        <v>0</v>
      </c>
      <c r="AW247" s="71">
        <f t="shared" si="433"/>
        <v>0</v>
      </c>
      <c r="AX247" s="71">
        <f t="shared" si="434"/>
        <v>0</v>
      </c>
      <c r="AY247" s="71">
        <f t="shared" si="435"/>
        <v>0</v>
      </c>
      <c r="AZ247" s="71">
        <f t="shared" si="436"/>
        <v>0</v>
      </c>
      <c r="BA247" s="71">
        <f t="shared" si="437"/>
        <v>0</v>
      </c>
      <c r="BB247" s="71">
        <f t="shared" si="438"/>
        <v>0</v>
      </c>
      <c r="BC247" s="71">
        <f t="shared" si="439"/>
        <v>0</v>
      </c>
      <c r="BD247" s="520">
        <f t="shared" si="440"/>
        <v>0</v>
      </c>
      <c r="BE247" s="521">
        <f t="shared" si="441"/>
        <v>0</v>
      </c>
      <c r="BF247" s="71">
        <f t="shared" si="442"/>
        <v>0</v>
      </c>
      <c r="BG247" s="521">
        <f t="shared" si="443"/>
        <v>0</v>
      </c>
      <c r="BH247" s="521">
        <f t="shared" si="444"/>
        <v>0</v>
      </c>
      <c r="BI247" s="71">
        <f t="shared" si="445"/>
        <v>0</v>
      </c>
      <c r="BJ247" s="71">
        <f t="shared" si="446"/>
        <v>0</v>
      </c>
      <c r="BK247" s="71">
        <f t="shared" si="447"/>
        <v>0</v>
      </c>
      <c r="BL247" s="71">
        <f t="shared" si="448"/>
        <v>0</v>
      </c>
      <c r="BM247" s="71">
        <f t="shared" si="449"/>
        <v>0</v>
      </c>
      <c r="BN247" s="71">
        <f t="shared" si="450"/>
        <v>0</v>
      </c>
      <c r="BO247" s="71">
        <f t="shared" si="451"/>
        <v>0</v>
      </c>
      <c r="BP247" s="71">
        <f t="shared" si="452"/>
        <v>0</v>
      </c>
      <c r="BR247" s="507">
        <f>IF(EXACT(A247,LCI!A87),LCI!I87,-1*10^6)</f>
        <v>0</v>
      </c>
      <c r="BS247" s="507">
        <f t="shared" si="474"/>
        <v>0</v>
      </c>
      <c r="BT247" s="507">
        <f t="shared" si="475"/>
        <v>0</v>
      </c>
      <c r="BU247" s="507">
        <f t="shared" si="475"/>
        <v>0</v>
      </c>
      <c r="BV247" s="507">
        <f t="shared" si="475"/>
        <v>0</v>
      </c>
      <c r="BW247" s="507">
        <f t="shared" si="454"/>
        <v>0</v>
      </c>
      <c r="BX247" s="507">
        <f t="shared" si="455"/>
        <v>0</v>
      </c>
      <c r="BY247" s="507">
        <f t="shared" si="456"/>
        <v>0</v>
      </c>
      <c r="BZ247" s="507">
        <f t="shared" si="457"/>
        <v>0</v>
      </c>
      <c r="CA247" s="507">
        <f t="shared" si="458"/>
        <v>0</v>
      </c>
      <c r="CB247" s="507">
        <f t="shared" si="459"/>
        <v>0</v>
      </c>
      <c r="CC247" s="507">
        <f t="shared" si="460"/>
        <v>0</v>
      </c>
      <c r="CD247" s="507">
        <f t="shared" si="461"/>
        <v>0</v>
      </c>
      <c r="CE247" s="507">
        <f t="shared" si="462"/>
        <v>0</v>
      </c>
      <c r="CF247" s="507">
        <f t="shared" si="463"/>
        <v>0</v>
      </c>
      <c r="CG247" s="507">
        <f t="shared" si="463"/>
        <v>0</v>
      </c>
      <c r="CH247" s="507">
        <f t="shared" si="463"/>
        <v>0</v>
      </c>
      <c r="CI247" s="507">
        <f t="shared" si="465"/>
        <v>0</v>
      </c>
      <c r="CJ247" s="507">
        <f t="shared" si="466"/>
        <v>0</v>
      </c>
      <c r="CK247" s="507">
        <f t="shared" si="467"/>
        <v>0</v>
      </c>
      <c r="CL247" s="507">
        <f t="shared" si="476"/>
        <v>0</v>
      </c>
      <c r="CM247" s="507">
        <f t="shared" si="468"/>
        <v>0</v>
      </c>
      <c r="CO247" s="511">
        <f>IF(EXACT(A247,LCI!A87),LCI!F87,-1*10^6)</f>
        <v>0</v>
      </c>
      <c r="CP247" s="511">
        <f t="shared" si="477"/>
        <v>0</v>
      </c>
      <c r="CQ247" s="511">
        <f t="shared" si="478"/>
        <v>0</v>
      </c>
      <c r="CR247" s="511">
        <f t="shared" si="479"/>
        <v>0</v>
      </c>
      <c r="CS247" s="511">
        <f t="shared" si="480"/>
        <v>0</v>
      </c>
      <c r="CT247" s="511">
        <f t="shared" si="481"/>
        <v>0</v>
      </c>
      <c r="CU247" s="511">
        <f t="shared" si="482"/>
        <v>0</v>
      </c>
      <c r="CV247" s="511">
        <f t="shared" si="483"/>
        <v>0</v>
      </c>
      <c r="CW247" s="511">
        <f t="shared" si="484"/>
        <v>0</v>
      </c>
      <c r="CX247" s="511">
        <f t="shared" si="485"/>
        <v>0</v>
      </c>
      <c r="CY247" s="511">
        <f t="shared" si="486"/>
        <v>0</v>
      </c>
      <c r="CZ247" s="511">
        <f t="shared" si="487"/>
        <v>0</v>
      </c>
      <c r="DA247" s="511">
        <f t="shared" si="488"/>
        <v>0</v>
      </c>
      <c r="DB247" s="511">
        <f t="shared" si="489"/>
        <v>0</v>
      </c>
      <c r="DC247" s="511">
        <f t="shared" si="490"/>
        <v>0</v>
      </c>
      <c r="DD247" s="511">
        <f t="shared" si="491"/>
        <v>0</v>
      </c>
      <c r="DE247" s="511">
        <f t="shared" si="492"/>
        <v>0</v>
      </c>
      <c r="DF247" s="511">
        <f t="shared" si="493"/>
        <v>0</v>
      </c>
      <c r="DG247" s="511">
        <f t="shared" si="494"/>
        <v>0</v>
      </c>
      <c r="DH247" s="511">
        <f t="shared" si="495"/>
        <v>0</v>
      </c>
      <c r="DI247" s="511">
        <f t="shared" si="496"/>
        <v>0</v>
      </c>
      <c r="DJ247" s="511">
        <f t="shared" si="497"/>
        <v>0</v>
      </c>
      <c r="DL247" s="530">
        <f>IF(EXACT(A247,LCI!A87),LCI!J87,-1*10^6)</f>
        <v>0</v>
      </c>
      <c r="DM247" s="530">
        <f t="shared" si="501"/>
        <v>0</v>
      </c>
      <c r="DN247" s="530">
        <f t="shared" si="502"/>
        <v>0</v>
      </c>
      <c r="DO247" s="530">
        <f t="shared" si="503"/>
        <v>0</v>
      </c>
      <c r="DP247" s="530">
        <f t="shared" si="504"/>
        <v>0</v>
      </c>
      <c r="DQ247" s="530">
        <f t="shared" si="505"/>
        <v>0</v>
      </c>
      <c r="DR247" s="530">
        <f t="shared" si="506"/>
        <v>0</v>
      </c>
      <c r="DS247" s="530">
        <f t="shared" si="507"/>
        <v>0</v>
      </c>
      <c r="DT247" s="530">
        <f t="shared" si="508"/>
        <v>0</v>
      </c>
      <c r="DU247" s="530">
        <f t="shared" si="509"/>
        <v>0</v>
      </c>
      <c r="DV247" s="530">
        <f t="shared" si="510"/>
        <v>0</v>
      </c>
      <c r="DW247" s="530">
        <f t="shared" si="511"/>
        <v>0</v>
      </c>
      <c r="DX247" s="530">
        <f t="shared" si="512"/>
        <v>0</v>
      </c>
      <c r="DY247" s="530">
        <f t="shared" si="513"/>
        <v>0</v>
      </c>
      <c r="DZ247" s="530">
        <f t="shared" si="514"/>
        <v>0</v>
      </c>
      <c r="EA247" s="530">
        <f t="shared" si="515"/>
        <v>0</v>
      </c>
      <c r="EB247" s="530">
        <f t="shared" si="516"/>
        <v>0</v>
      </c>
      <c r="EC247" s="530">
        <f t="shared" si="517"/>
        <v>0</v>
      </c>
      <c r="ED247" s="530">
        <f t="shared" si="518"/>
        <v>0</v>
      </c>
      <c r="EE247" s="530">
        <f t="shared" si="519"/>
        <v>0</v>
      </c>
      <c r="EF247" s="530">
        <f t="shared" si="520"/>
        <v>0</v>
      </c>
      <c r="EG247" s="530">
        <f t="shared" si="521"/>
        <v>0</v>
      </c>
      <c r="EI247" s="535">
        <f>IF(EXACT(A247,LCI!A87),LCI!K87,-1*10^6)</f>
        <v>0</v>
      </c>
      <c r="EJ247" s="531">
        <f t="shared" si="522"/>
        <v>0</v>
      </c>
      <c r="EK247" s="536">
        <f t="shared" si="523"/>
        <v>0</v>
      </c>
      <c r="EL247" s="531">
        <f t="shared" si="524"/>
        <v>0</v>
      </c>
      <c r="EM247" s="531">
        <f t="shared" si="525"/>
        <v>0</v>
      </c>
      <c r="EN247" s="531">
        <f t="shared" si="526"/>
        <v>0</v>
      </c>
      <c r="EO247" s="531">
        <f t="shared" si="527"/>
        <v>0</v>
      </c>
      <c r="EP247" s="531">
        <f t="shared" si="528"/>
        <v>0</v>
      </c>
      <c r="EQ247" s="531">
        <f t="shared" si="529"/>
        <v>0</v>
      </c>
      <c r="ER247" s="531">
        <f t="shared" si="530"/>
        <v>0</v>
      </c>
      <c r="ES247" s="531">
        <f t="shared" si="531"/>
        <v>0</v>
      </c>
      <c r="ET247" s="531">
        <f t="shared" si="532"/>
        <v>0</v>
      </c>
      <c r="EU247" s="531">
        <f t="shared" si="533"/>
        <v>0</v>
      </c>
      <c r="EV247" s="531">
        <f t="shared" si="534"/>
        <v>0</v>
      </c>
      <c r="EW247" s="531">
        <f t="shared" si="535"/>
        <v>0</v>
      </c>
      <c r="EX247" s="531">
        <f t="shared" si="536"/>
        <v>0</v>
      </c>
      <c r="EY247" s="531">
        <f t="shared" si="537"/>
        <v>0</v>
      </c>
      <c r="EZ247" s="531">
        <f t="shared" si="538"/>
        <v>0</v>
      </c>
      <c r="FA247" s="531">
        <f t="shared" si="539"/>
        <v>0</v>
      </c>
      <c r="FB247" s="531">
        <f t="shared" si="540"/>
        <v>0</v>
      </c>
      <c r="FC247" s="531">
        <f t="shared" si="541"/>
        <v>0</v>
      </c>
      <c r="FD247" s="531">
        <f t="shared" si="542"/>
        <v>0</v>
      </c>
      <c r="FF247" s="532">
        <f>IF(EXACT(A247,LCI!A87),LCI!L87,-1*10^6)</f>
        <v>0</v>
      </c>
      <c r="FG247" s="532">
        <f t="shared" si="543"/>
        <v>0</v>
      </c>
      <c r="FH247" s="532">
        <f t="shared" si="544"/>
        <v>0</v>
      </c>
      <c r="FI247" s="532">
        <f t="shared" si="545"/>
        <v>0</v>
      </c>
      <c r="FJ247" s="532">
        <f t="shared" si="546"/>
        <v>0</v>
      </c>
      <c r="FK247" s="532">
        <f t="shared" si="547"/>
        <v>0</v>
      </c>
      <c r="FL247" s="532">
        <f t="shared" si="548"/>
        <v>0</v>
      </c>
      <c r="FM247" s="532">
        <f t="shared" si="549"/>
        <v>0</v>
      </c>
      <c r="FN247" s="532">
        <f t="shared" si="550"/>
        <v>0</v>
      </c>
      <c r="FO247" s="532">
        <f t="shared" si="551"/>
        <v>0</v>
      </c>
      <c r="FP247" s="532">
        <f t="shared" si="552"/>
        <v>0</v>
      </c>
      <c r="FQ247" s="532">
        <f t="shared" si="553"/>
        <v>0</v>
      </c>
      <c r="FR247" s="532">
        <f t="shared" si="554"/>
        <v>0</v>
      </c>
      <c r="FS247" s="532">
        <f t="shared" si="555"/>
        <v>0</v>
      </c>
      <c r="FT247" s="532">
        <f t="shared" si="556"/>
        <v>0</v>
      </c>
      <c r="FU247" s="532">
        <f t="shared" si="557"/>
        <v>0</v>
      </c>
      <c r="FV247" s="532">
        <f t="shared" si="558"/>
        <v>0</v>
      </c>
      <c r="FW247" s="532">
        <f t="shared" si="559"/>
        <v>0</v>
      </c>
      <c r="FX247" s="532">
        <f t="shared" si="560"/>
        <v>0</v>
      </c>
      <c r="FY247" s="532">
        <f t="shared" si="561"/>
        <v>0</v>
      </c>
      <c r="FZ247" s="532">
        <f t="shared" si="562"/>
        <v>0</v>
      </c>
      <c r="GA247" s="532">
        <f t="shared" si="563"/>
        <v>0</v>
      </c>
      <c r="GC247" s="533">
        <f>IF(EXACT(A247,LCI!A87),LCI!M87,-1*10^6)</f>
        <v>0</v>
      </c>
      <c r="GD247" s="533">
        <f t="shared" si="564"/>
        <v>0</v>
      </c>
      <c r="GE247" s="533">
        <f t="shared" si="565"/>
        <v>0</v>
      </c>
      <c r="GF247" s="533">
        <f t="shared" si="566"/>
        <v>0</v>
      </c>
      <c r="GG247" s="533">
        <f t="shared" si="567"/>
        <v>0</v>
      </c>
      <c r="GH247" s="533">
        <f t="shared" si="568"/>
        <v>0</v>
      </c>
      <c r="GI247" s="533">
        <f t="shared" si="569"/>
        <v>0</v>
      </c>
      <c r="GJ247" s="533">
        <f t="shared" si="570"/>
        <v>0</v>
      </c>
      <c r="GK247" s="533">
        <f t="shared" si="571"/>
        <v>0</v>
      </c>
      <c r="GL247" s="533">
        <f t="shared" si="572"/>
        <v>0</v>
      </c>
      <c r="GM247" s="533">
        <f t="shared" si="573"/>
        <v>0</v>
      </c>
      <c r="GN247" s="533">
        <f t="shared" si="574"/>
        <v>0</v>
      </c>
      <c r="GO247" s="533">
        <f t="shared" si="575"/>
        <v>0</v>
      </c>
      <c r="GP247" s="533">
        <f t="shared" si="576"/>
        <v>0</v>
      </c>
      <c r="GQ247" s="533">
        <f t="shared" si="577"/>
        <v>0</v>
      </c>
      <c r="GR247" s="533">
        <f t="shared" si="578"/>
        <v>0</v>
      </c>
      <c r="GS247" s="533">
        <f t="shared" si="579"/>
        <v>0</v>
      </c>
      <c r="GT247" s="533">
        <f t="shared" si="580"/>
        <v>0</v>
      </c>
      <c r="GU247" s="533">
        <f t="shared" si="581"/>
        <v>0</v>
      </c>
      <c r="GV247" s="533">
        <f t="shared" si="582"/>
        <v>0</v>
      </c>
      <c r="GW247" s="533">
        <f t="shared" si="583"/>
        <v>0</v>
      </c>
      <c r="GX247" s="533">
        <f t="shared" si="584"/>
        <v>0</v>
      </c>
      <c r="GZ247" s="511">
        <f>IF(EXACT(A247,LCI!A87),LCI!N87,-1*10^6)</f>
        <v>0</v>
      </c>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W247" s="534">
        <f>IF(EXACT(A247,LCI!A87),LCI!O87,-1*10^6)</f>
        <v>0</v>
      </c>
      <c r="HX247" s="534">
        <f t="shared" si="585"/>
        <v>0</v>
      </c>
      <c r="HY247" s="534">
        <f t="shared" si="586"/>
        <v>0</v>
      </c>
      <c r="HZ247" s="534">
        <f t="shared" si="587"/>
        <v>0</v>
      </c>
      <c r="IA247" s="534">
        <f t="shared" si="588"/>
        <v>0</v>
      </c>
      <c r="IB247" s="534">
        <f t="shared" si="589"/>
        <v>0</v>
      </c>
      <c r="IC247" s="534">
        <f t="shared" si="590"/>
        <v>0</v>
      </c>
      <c r="ID247" s="534">
        <f t="shared" si="591"/>
        <v>0</v>
      </c>
      <c r="IE247" s="534">
        <f t="shared" si="592"/>
        <v>0</v>
      </c>
      <c r="IF247" s="534">
        <f t="shared" si="593"/>
        <v>0</v>
      </c>
      <c r="IG247" s="534">
        <f t="shared" si="594"/>
        <v>0</v>
      </c>
      <c r="IH247" s="534">
        <f t="shared" si="595"/>
        <v>0</v>
      </c>
      <c r="II247" s="534">
        <f t="shared" si="596"/>
        <v>0</v>
      </c>
      <c r="IJ247" s="534">
        <f t="shared" si="597"/>
        <v>0</v>
      </c>
      <c r="IK247" s="534">
        <f t="shared" si="598"/>
        <v>0</v>
      </c>
      <c r="IL247" s="534">
        <f t="shared" si="599"/>
        <v>0</v>
      </c>
      <c r="IM247" s="534">
        <f t="shared" si="600"/>
        <v>0</v>
      </c>
      <c r="IN247" s="534">
        <f t="shared" si="601"/>
        <v>0</v>
      </c>
      <c r="IO247" s="534">
        <f t="shared" si="602"/>
        <v>0</v>
      </c>
      <c r="IP247" s="534">
        <f t="shared" si="603"/>
        <v>0</v>
      </c>
      <c r="IQ247" s="534">
        <f t="shared" si="604"/>
        <v>0</v>
      </c>
      <c r="IR247" s="534">
        <f t="shared" si="605"/>
        <v>0</v>
      </c>
      <c r="IT247" s="531">
        <f>IF(EXACT(A247,LCI!A87),LCI!P87,-1*10^6)</f>
        <v>0</v>
      </c>
      <c r="IU247" s="531">
        <f t="shared" si="606"/>
        <v>0</v>
      </c>
      <c r="IV247" s="531">
        <f t="shared" si="607"/>
        <v>0</v>
      </c>
      <c r="IW247" s="531">
        <f t="shared" si="608"/>
        <v>0</v>
      </c>
      <c r="IX247" s="531">
        <f t="shared" si="609"/>
        <v>0</v>
      </c>
      <c r="IY247" s="531">
        <f t="shared" si="610"/>
        <v>0</v>
      </c>
      <c r="IZ247" s="531">
        <f t="shared" si="611"/>
        <v>0</v>
      </c>
      <c r="JA247" s="531">
        <f t="shared" si="612"/>
        <v>0</v>
      </c>
      <c r="JB247" s="531">
        <f t="shared" si="613"/>
        <v>0</v>
      </c>
      <c r="JC247" s="531">
        <f t="shared" si="614"/>
        <v>0</v>
      </c>
      <c r="JD247" s="531">
        <f t="shared" si="615"/>
        <v>0</v>
      </c>
      <c r="JE247" s="531">
        <f t="shared" si="616"/>
        <v>0</v>
      </c>
      <c r="JF247" s="531">
        <f t="shared" si="617"/>
        <v>0</v>
      </c>
      <c r="JG247" s="531">
        <f t="shared" si="618"/>
        <v>0</v>
      </c>
      <c r="JH247" s="531">
        <f t="shared" si="619"/>
        <v>0</v>
      </c>
      <c r="JI247" s="531">
        <f t="shared" si="620"/>
        <v>0</v>
      </c>
      <c r="JJ247" s="531">
        <f t="shared" si="621"/>
        <v>0</v>
      </c>
      <c r="JK247" s="531">
        <f t="shared" si="622"/>
        <v>0</v>
      </c>
      <c r="JL247" s="531">
        <f t="shared" si="623"/>
        <v>0</v>
      </c>
      <c r="JM247" s="531">
        <f t="shared" si="624"/>
        <v>0</v>
      </c>
      <c r="JN247" s="531">
        <f t="shared" si="625"/>
        <v>0</v>
      </c>
      <c r="JO247" s="531">
        <f t="shared" si="626"/>
        <v>0</v>
      </c>
      <c r="JQ247" s="532">
        <f>IF(EXACT(A247,LCI!A87),LCI!Q87,-1*10^6)</f>
        <v>0</v>
      </c>
      <c r="JR247" s="532">
        <f t="shared" si="627"/>
        <v>0</v>
      </c>
      <c r="JS247" s="532">
        <f t="shared" si="628"/>
        <v>0</v>
      </c>
      <c r="JT247" s="532">
        <f t="shared" si="629"/>
        <v>0</v>
      </c>
      <c r="JU247" s="532">
        <f t="shared" si="630"/>
        <v>0</v>
      </c>
      <c r="JV247" s="532">
        <f t="shared" si="631"/>
        <v>0</v>
      </c>
      <c r="JW247" s="532">
        <f t="shared" si="632"/>
        <v>0</v>
      </c>
      <c r="JX247" s="532">
        <f t="shared" si="633"/>
        <v>0</v>
      </c>
      <c r="JY247" s="532">
        <f t="shared" si="634"/>
        <v>0</v>
      </c>
      <c r="JZ247" s="532">
        <f t="shared" si="635"/>
        <v>0</v>
      </c>
      <c r="KA247" s="532">
        <f t="shared" si="636"/>
        <v>0</v>
      </c>
      <c r="KB247" s="532">
        <f t="shared" si="637"/>
        <v>0</v>
      </c>
      <c r="KC247" s="532">
        <f t="shared" si="638"/>
        <v>0</v>
      </c>
      <c r="KD247" s="532">
        <f t="shared" si="639"/>
        <v>0</v>
      </c>
      <c r="KE247" s="532">
        <f t="shared" si="640"/>
        <v>0</v>
      </c>
      <c r="KF247" s="532">
        <f t="shared" si="641"/>
        <v>0</v>
      </c>
      <c r="KG247" s="532">
        <f t="shared" si="642"/>
        <v>0</v>
      </c>
      <c r="KH247" s="532">
        <f t="shared" si="643"/>
        <v>0</v>
      </c>
      <c r="KI247" s="532">
        <f t="shared" si="644"/>
        <v>0</v>
      </c>
      <c r="KJ247" s="532">
        <f t="shared" si="645"/>
        <v>0</v>
      </c>
      <c r="KK247" s="532">
        <f t="shared" si="646"/>
        <v>0</v>
      </c>
      <c r="KL247" s="532">
        <f t="shared" si="647"/>
        <v>0</v>
      </c>
      <c r="KN247" s="533">
        <f>IF(EXACT(A247,LCI!A87),LCI!R87,-1*10^6)</f>
        <v>0</v>
      </c>
      <c r="KO247" s="533">
        <f t="shared" si="648"/>
        <v>0</v>
      </c>
      <c r="KP247" s="533">
        <f t="shared" si="649"/>
        <v>0</v>
      </c>
      <c r="KQ247" s="533">
        <f t="shared" si="650"/>
        <v>0</v>
      </c>
      <c r="KR247" s="533">
        <f t="shared" si="651"/>
        <v>0</v>
      </c>
      <c r="KS247" s="533">
        <f t="shared" si="652"/>
        <v>0</v>
      </c>
      <c r="KT247" s="533">
        <f t="shared" si="653"/>
        <v>0</v>
      </c>
      <c r="KU247" s="533">
        <f t="shared" si="654"/>
        <v>0</v>
      </c>
      <c r="KV247" s="533">
        <f t="shared" si="655"/>
        <v>0</v>
      </c>
      <c r="KW247" s="533">
        <f t="shared" si="656"/>
        <v>0</v>
      </c>
      <c r="KX247" s="533">
        <f t="shared" si="657"/>
        <v>0</v>
      </c>
      <c r="KY247" s="533">
        <f t="shared" si="658"/>
        <v>0</v>
      </c>
      <c r="KZ247" s="533">
        <f t="shared" si="659"/>
        <v>0</v>
      </c>
      <c r="LA247" s="533">
        <f t="shared" si="660"/>
        <v>0</v>
      </c>
      <c r="LB247" s="533">
        <f t="shared" si="661"/>
        <v>0</v>
      </c>
      <c r="LC247" s="533">
        <f t="shared" si="662"/>
        <v>0</v>
      </c>
      <c r="LD247" s="533">
        <f t="shared" si="663"/>
        <v>0</v>
      </c>
      <c r="LE247" s="533">
        <f t="shared" si="664"/>
        <v>0</v>
      </c>
      <c r="LF247" s="533">
        <f t="shared" si="665"/>
        <v>0</v>
      </c>
      <c r="LG247" s="533">
        <f t="shared" si="666"/>
        <v>0</v>
      </c>
      <c r="LH247" s="533">
        <f t="shared" si="667"/>
        <v>0</v>
      </c>
      <c r="LI247" s="533">
        <f t="shared" si="668"/>
        <v>0</v>
      </c>
    </row>
    <row r="248" spans="1:321" x14ac:dyDescent="0.25">
      <c r="A248" s="14" t="str">
        <f>LCI!A88</f>
        <v>Wastewater, Gasification (kg/yr)</v>
      </c>
      <c r="B248" s="43">
        <f>B133</f>
        <v>0</v>
      </c>
      <c r="C248" s="43">
        <f t="shared" ref="C248:P248" si="699">C133</f>
        <v>0</v>
      </c>
      <c r="D248" s="43">
        <f t="shared" si="699"/>
        <v>0</v>
      </c>
      <c r="E248" s="43">
        <f t="shared" si="699"/>
        <v>0</v>
      </c>
      <c r="F248" s="43">
        <f t="shared" si="699"/>
        <v>0</v>
      </c>
      <c r="G248" s="43">
        <f t="shared" si="699"/>
        <v>0</v>
      </c>
      <c r="H248" s="43">
        <f t="shared" si="699"/>
        <v>0</v>
      </c>
      <c r="I248" s="43">
        <f t="shared" si="699"/>
        <v>0</v>
      </c>
      <c r="J248" s="43">
        <f t="shared" si="699"/>
        <v>865988.5</v>
      </c>
      <c r="K248" s="43">
        <f t="shared" si="699"/>
        <v>673254.39999999991</v>
      </c>
      <c r="L248" s="43">
        <f>L133</f>
        <v>1653080</v>
      </c>
      <c r="M248" s="43">
        <f t="shared" si="699"/>
        <v>0</v>
      </c>
      <c r="N248" s="43">
        <f t="shared" si="699"/>
        <v>0</v>
      </c>
      <c r="O248" s="258">
        <f t="shared" si="699"/>
        <v>751400</v>
      </c>
      <c r="P248" s="252">
        <f t="shared" si="699"/>
        <v>0</v>
      </c>
      <c r="Q248" s="252"/>
      <c r="R248" s="252"/>
      <c r="S248" s="252"/>
      <c r="T248" s="269"/>
      <c r="U248" s="252"/>
      <c r="V248" s="252"/>
      <c r="X248" s="45">
        <f>IF(EXACT(A248,LCI!A88),LCI!G88,-1*10^6)</f>
        <v>-1.17E-3</v>
      </c>
      <c r="Y248" s="47">
        <f t="shared" si="411"/>
        <v>0</v>
      </c>
      <c r="Z248" s="47">
        <f t="shared" si="412"/>
        <v>0</v>
      </c>
      <c r="AA248" s="47">
        <f t="shared" si="413"/>
        <v>0</v>
      </c>
      <c r="AB248" s="47">
        <f t="shared" si="414"/>
        <v>0</v>
      </c>
      <c r="AC248" s="47">
        <f t="shared" si="415"/>
        <v>0</v>
      </c>
      <c r="AD248" s="47">
        <f t="shared" si="416"/>
        <v>0</v>
      </c>
      <c r="AE248" s="47">
        <f t="shared" si="417"/>
        <v>0</v>
      </c>
      <c r="AF248" s="47">
        <f t="shared" si="418"/>
        <v>0</v>
      </c>
      <c r="AG248" s="47">
        <f t="shared" si="419"/>
        <v>-1013.206545</v>
      </c>
      <c r="AH248" s="47">
        <f t="shared" si="420"/>
        <v>-787.70764799999995</v>
      </c>
      <c r="AI248" s="47">
        <f t="shared" si="421"/>
        <v>-1934.1036000000001</v>
      </c>
      <c r="AJ248" s="47">
        <f t="shared" si="499"/>
        <v>0</v>
      </c>
      <c r="AK248" s="47">
        <f t="shared" si="471"/>
        <v>0</v>
      </c>
      <c r="AL248" s="262">
        <f t="shared" si="472"/>
        <v>-879.13800000000003</v>
      </c>
      <c r="AM248" s="260">
        <f t="shared" si="473"/>
        <v>0</v>
      </c>
      <c r="AN248" s="260">
        <f t="shared" si="681"/>
        <v>0</v>
      </c>
      <c r="AO248" s="260">
        <f t="shared" si="682"/>
        <v>0</v>
      </c>
      <c r="AP248" s="260">
        <f t="shared" si="683"/>
        <v>0</v>
      </c>
      <c r="AQ248" s="260">
        <f t="shared" si="684"/>
        <v>0</v>
      </c>
      <c r="AR248" s="260">
        <f t="shared" si="685"/>
        <v>0</v>
      </c>
      <c r="AS248" s="260">
        <f t="shared" si="686"/>
        <v>0</v>
      </c>
      <c r="AU248" s="41">
        <f>IF(EXACT(A248,LCI!A88),LCI!H88,-1*10^6)</f>
        <v>0</v>
      </c>
      <c r="AV248" s="71">
        <f t="shared" si="432"/>
        <v>0</v>
      </c>
      <c r="AW248" s="71">
        <f t="shared" si="433"/>
        <v>0</v>
      </c>
      <c r="AX248" s="71">
        <f t="shared" si="434"/>
        <v>0</v>
      </c>
      <c r="AY248" s="71">
        <f t="shared" si="435"/>
        <v>0</v>
      </c>
      <c r="AZ248" s="71">
        <f t="shared" si="436"/>
        <v>0</v>
      </c>
      <c r="BA248" s="71">
        <f t="shared" si="437"/>
        <v>0</v>
      </c>
      <c r="BB248" s="71">
        <f t="shared" si="438"/>
        <v>0</v>
      </c>
      <c r="BC248" s="71">
        <f t="shared" si="439"/>
        <v>0</v>
      </c>
      <c r="BD248" s="520">
        <f t="shared" si="440"/>
        <v>0</v>
      </c>
      <c r="BE248" s="521">
        <f t="shared" si="441"/>
        <v>0</v>
      </c>
      <c r="BF248" s="71">
        <f t="shared" si="442"/>
        <v>0</v>
      </c>
      <c r="BG248" s="521">
        <f t="shared" si="443"/>
        <v>0</v>
      </c>
      <c r="BH248" s="521">
        <f t="shared" si="444"/>
        <v>0</v>
      </c>
      <c r="BI248" s="71">
        <f t="shared" si="445"/>
        <v>0</v>
      </c>
      <c r="BJ248" s="71">
        <f t="shared" si="446"/>
        <v>0</v>
      </c>
      <c r="BK248" s="71">
        <f t="shared" si="447"/>
        <v>0</v>
      </c>
      <c r="BL248" s="71">
        <f t="shared" si="448"/>
        <v>0</v>
      </c>
      <c r="BM248" s="71">
        <f t="shared" si="449"/>
        <v>0</v>
      </c>
      <c r="BN248" s="71">
        <f t="shared" si="450"/>
        <v>0</v>
      </c>
      <c r="BO248" s="71">
        <f t="shared" si="451"/>
        <v>0</v>
      </c>
      <c r="BP248" s="71">
        <f t="shared" si="452"/>
        <v>0</v>
      </c>
      <c r="BR248" s="507">
        <f>IF(EXACT(A248,LCI!A88),LCI!I88,-1*10^6)</f>
        <v>0</v>
      </c>
      <c r="BS248" s="507">
        <f t="shared" si="474"/>
        <v>0</v>
      </c>
      <c r="BT248" s="507">
        <f t="shared" si="475"/>
        <v>0</v>
      </c>
      <c r="BU248" s="507">
        <f t="shared" si="475"/>
        <v>0</v>
      </c>
      <c r="BV248" s="507">
        <f t="shared" si="475"/>
        <v>0</v>
      </c>
      <c r="BW248" s="507">
        <f t="shared" si="454"/>
        <v>0</v>
      </c>
      <c r="BX248" s="507">
        <f t="shared" si="455"/>
        <v>0</v>
      </c>
      <c r="BY248" s="507">
        <f t="shared" si="456"/>
        <v>0</v>
      </c>
      <c r="BZ248" s="507">
        <f t="shared" si="457"/>
        <v>0</v>
      </c>
      <c r="CA248" s="507">
        <f t="shared" si="458"/>
        <v>0</v>
      </c>
      <c r="CB248" s="507">
        <f t="shared" si="459"/>
        <v>0</v>
      </c>
      <c r="CC248" s="507">
        <f t="shared" si="460"/>
        <v>0</v>
      </c>
      <c r="CD248" s="507">
        <f t="shared" si="461"/>
        <v>0</v>
      </c>
      <c r="CE248" s="507">
        <f t="shared" si="462"/>
        <v>0</v>
      </c>
      <c r="CF248" s="507">
        <f t="shared" si="463"/>
        <v>0</v>
      </c>
      <c r="CG248" s="507">
        <f t="shared" si="463"/>
        <v>0</v>
      </c>
      <c r="CH248" s="507">
        <f t="shared" si="463"/>
        <v>0</v>
      </c>
      <c r="CI248" s="507">
        <f t="shared" si="465"/>
        <v>0</v>
      </c>
      <c r="CJ248" s="507">
        <f t="shared" si="466"/>
        <v>0</v>
      </c>
      <c r="CK248" s="507">
        <f t="shared" si="467"/>
        <v>0</v>
      </c>
      <c r="CL248" s="507">
        <f t="shared" si="476"/>
        <v>0</v>
      </c>
      <c r="CM248" s="507">
        <f t="shared" si="468"/>
        <v>0</v>
      </c>
      <c r="CO248" s="511">
        <f>IF(EXACT(A248,LCI!A88),LCI!F88,-1*10^6)</f>
        <v>0</v>
      </c>
      <c r="CP248" s="511">
        <f t="shared" si="477"/>
        <v>0</v>
      </c>
      <c r="CQ248" s="511">
        <f t="shared" si="478"/>
        <v>0</v>
      </c>
      <c r="CR248" s="511">
        <f t="shared" si="479"/>
        <v>0</v>
      </c>
      <c r="CS248" s="511">
        <f t="shared" si="480"/>
        <v>0</v>
      </c>
      <c r="CT248" s="511">
        <f t="shared" si="481"/>
        <v>0</v>
      </c>
      <c r="CU248" s="511">
        <f t="shared" si="482"/>
        <v>0</v>
      </c>
      <c r="CV248" s="511">
        <f t="shared" si="483"/>
        <v>0</v>
      </c>
      <c r="CW248" s="511">
        <f t="shared" si="484"/>
        <v>0</v>
      </c>
      <c r="CX248" s="511">
        <f t="shared" si="485"/>
        <v>0</v>
      </c>
      <c r="CY248" s="511">
        <f t="shared" si="486"/>
        <v>0</v>
      </c>
      <c r="CZ248" s="511">
        <f t="shared" si="487"/>
        <v>0</v>
      </c>
      <c r="DA248" s="511">
        <f t="shared" si="488"/>
        <v>0</v>
      </c>
      <c r="DB248" s="511">
        <f t="shared" si="489"/>
        <v>0</v>
      </c>
      <c r="DC248" s="511">
        <f t="shared" si="490"/>
        <v>0</v>
      </c>
      <c r="DD248" s="511">
        <f t="shared" si="491"/>
        <v>0</v>
      </c>
      <c r="DE248" s="511">
        <f t="shared" si="492"/>
        <v>0</v>
      </c>
      <c r="DF248" s="511">
        <f t="shared" si="493"/>
        <v>0</v>
      </c>
      <c r="DG248" s="511">
        <f t="shared" si="494"/>
        <v>0</v>
      </c>
      <c r="DH248" s="511">
        <f t="shared" si="495"/>
        <v>0</v>
      </c>
      <c r="DI248" s="511">
        <f t="shared" si="496"/>
        <v>0</v>
      </c>
      <c r="DJ248" s="511">
        <f t="shared" si="497"/>
        <v>0</v>
      </c>
      <c r="DL248" s="530">
        <f>IF(EXACT(A248,LCI!A88),LCI!J88,-1*10^6)</f>
        <v>0</v>
      </c>
      <c r="DM248" s="530">
        <f t="shared" si="501"/>
        <v>0</v>
      </c>
      <c r="DN248" s="530">
        <f t="shared" si="502"/>
        <v>0</v>
      </c>
      <c r="DO248" s="530">
        <f t="shared" si="503"/>
        <v>0</v>
      </c>
      <c r="DP248" s="530">
        <f t="shared" si="504"/>
        <v>0</v>
      </c>
      <c r="DQ248" s="530">
        <f t="shared" si="505"/>
        <v>0</v>
      </c>
      <c r="DR248" s="530">
        <f t="shared" si="506"/>
        <v>0</v>
      </c>
      <c r="DS248" s="530">
        <f t="shared" si="507"/>
        <v>0</v>
      </c>
      <c r="DT248" s="530">
        <f t="shared" si="508"/>
        <v>0</v>
      </c>
      <c r="DU248" s="530">
        <f t="shared" si="509"/>
        <v>0</v>
      </c>
      <c r="DV248" s="530">
        <f t="shared" si="510"/>
        <v>0</v>
      </c>
      <c r="DW248" s="530">
        <f t="shared" si="511"/>
        <v>0</v>
      </c>
      <c r="DX248" s="530">
        <f t="shared" si="512"/>
        <v>0</v>
      </c>
      <c r="DY248" s="530">
        <f t="shared" si="513"/>
        <v>0</v>
      </c>
      <c r="DZ248" s="530">
        <f t="shared" si="514"/>
        <v>0</v>
      </c>
      <c r="EA248" s="530">
        <f t="shared" si="515"/>
        <v>0</v>
      </c>
      <c r="EB248" s="530">
        <f t="shared" si="516"/>
        <v>0</v>
      </c>
      <c r="EC248" s="530">
        <f t="shared" si="517"/>
        <v>0</v>
      </c>
      <c r="ED248" s="530">
        <f t="shared" si="518"/>
        <v>0</v>
      </c>
      <c r="EE248" s="530">
        <f t="shared" si="519"/>
        <v>0</v>
      </c>
      <c r="EF248" s="530">
        <f t="shared" si="520"/>
        <v>0</v>
      </c>
      <c r="EG248" s="530">
        <f t="shared" si="521"/>
        <v>0</v>
      </c>
      <c r="EI248" s="535">
        <f>IF(EXACT(A248,LCI!A88),LCI!K88,-1*10^6)</f>
        <v>0</v>
      </c>
      <c r="EJ248" s="531">
        <f t="shared" si="522"/>
        <v>0</v>
      </c>
      <c r="EK248" s="536">
        <f t="shared" si="523"/>
        <v>0</v>
      </c>
      <c r="EL248" s="531">
        <f t="shared" si="524"/>
        <v>0</v>
      </c>
      <c r="EM248" s="531">
        <f t="shared" si="525"/>
        <v>0</v>
      </c>
      <c r="EN248" s="531">
        <f t="shared" si="526"/>
        <v>0</v>
      </c>
      <c r="EO248" s="531">
        <f t="shared" si="527"/>
        <v>0</v>
      </c>
      <c r="EP248" s="531">
        <f t="shared" si="528"/>
        <v>0</v>
      </c>
      <c r="EQ248" s="531">
        <f t="shared" si="529"/>
        <v>0</v>
      </c>
      <c r="ER248" s="531">
        <f t="shared" si="530"/>
        <v>0</v>
      </c>
      <c r="ES248" s="531">
        <f t="shared" si="531"/>
        <v>0</v>
      </c>
      <c r="ET248" s="531">
        <f t="shared" si="532"/>
        <v>0</v>
      </c>
      <c r="EU248" s="531">
        <f t="shared" si="533"/>
        <v>0</v>
      </c>
      <c r="EV248" s="531">
        <f t="shared" si="534"/>
        <v>0</v>
      </c>
      <c r="EW248" s="531">
        <f t="shared" si="535"/>
        <v>0</v>
      </c>
      <c r="EX248" s="531">
        <f t="shared" si="536"/>
        <v>0</v>
      </c>
      <c r="EY248" s="531">
        <f t="shared" si="537"/>
        <v>0</v>
      </c>
      <c r="EZ248" s="531">
        <f t="shared" si="538"/>
        <v>0</v>
      </c>
      <c r="FA248" s="531">
        <f t="shared" si="539"/>
        <v>0</v>
      </c>
      <c r="FB248" s="531">
        <f t="shared" si="540"/>
        <v>0</v>
      </c>
      <c r="FC248" s="531">
        <f t="shared" si="541"/>
        <v>0</v>
      </c>
      <c r="FD248" s="531">
        <f t="shared" si="542"/>
        <v>0</v>
      </c>
      <c r="FF248" s="532">
        <f>IF(EXACT(A248,LCI!A88),LCI!L88,-1*10^6)</f>
        <v>0</v>
      </c>
      <c r="FG248" s="532">
        <f t="shared" si="543"/>
        <v>0</v>
      </c>
      <c r="FH248" s="532">
        <f t="shared" si="544"/>
        <v>0</v>
      </c>
      <c r="FI248" s="532">
        <f t="shared" si="545"/>
        <v>0</v>
      </c>
      <c r="FJ248" s="532">
        <f t="shared" si="546"/>
        <v>0</v>
      </c>
      <c r="FK248" s="532">
        <f t="shared" si="547"/>
        <v>0</v>
      </c>
      <c r="FL248" s="532">
        <f t="shared" si="548"/>
        <v>0</v>
      </c>
      <c r="FM248" s="532">
        <f t="shared" si="549"/>
        <v>0</v>
      </c>
      <c r="FN248" s="532">
        <f t="shared" si="550"/>
        <v>0</v>
      </c>
      <c r="FO248" s="532">
        <f t="shared" si="551"/>
        <v>0</v>
      </c>
      <c r="FP248" s="532">
        <f t="shared" si="552"/>
        <v>0</v>
      </c>
      <c r="FQ248" s="532">
        <f t="shared" si="553"/>
        <v>0</v>
      </c>
      <c r="FR248" s="532">
        <f t="shared" si="554"/>
        <v>0</v>
      </c>
      <c r="FS248" s="532">
        <f t="shared" si="555"/>
        <v>0</v>
      </c>
      <c r="FT248" s="532">
        <f t="shared" si="556"/>
        <v>0</v>
      </c>
      <c r="FU248" s="532">
        <f t="shared" si="557"/>
        <v>0</v>
      </c>
      <c r="FV248" s="532">
        <f t="shared" si="558"/>
        <v>0</v>
      </c>
      <c r="FW248" s="532">
        <f t="shared" si="559"/>
        <v>0</v>
      </c>
      <c r="FX248" s="532">
        <f t="shared" si="560"/>
        <v>0</v>
      </c>
      <c r="FY248" s="532">
        <f t="shared" si="561"/>
        <v>0</v>
      </c>
      <c r="FZ248" s="532">
        <f t="shared" si="562"/>
        <v>0</v>
      </c>
      <c r="GA248" s="532">
        <f t="shared" si="563"/>
        <v>0</v>
      </c>
      <c r="GC248" s="533">
        <f>IF(EXACT(A248,LCI!A88),LCI!M88,-1*10^6)</f>
        <v>0</v>
      </c>
      <c r="GD248" s="533">
        <f t="shared" si="564"/>
        <v>0</v>
      </c>
      <c r="GE248" s="533">
        <f t="shared" si="565"/>
        <v>0</v>
      </c>
      <c r="GF248" s="533">
        <f t="shared" si="566"/>
        <v>0</v>
      </c>
      <c r="GG248" s="533">
        <f t="shared" si="567"/>
        <v>0</v>
      </c>
      <c r="GH248" s="533">
        <f t="shared" si="568"/>
        <v>0</v>
      </c>
      <c r="GI248" s="533">
        <f t="shared" si="569"/>
        <v>0</v>
      </c>
      <c r="GJ248" s="533">
        <f t="shared" si="570"/>
        <v>0</v>
      </c>
      <c r="GK248" s="533">
        <f t="shared" si="571"/>
        <v>0</v>
      </c>
      <c r="GL248" s="533">
        <f t="shared" si="572"/>
        <v>0</v>
      </c>
      <c r="GM248" s="533">
        <f t="shared" si="573"/>
        <v>0</v>
      </c>
      <c r="GN248" s="533">
        <f t="shared" si="574"/>
        <v>0</v>
      </c>
      <c r="GO248" s="533">
        <f t="shared" si="575"/>
        <v>0</v>
      </c>
      <c r="GP248" s="533">
        <f t="shared" si="576"/>
        <v>0</v>
      </c>
      <c r="GQ248" s="533">
        <f t="shared" si="577"/>
        <v>0</v>
      </c>
      <c r="GR248" s="533">
        <f t="shared" si="578"/>
        <v>0</v>
      </c>
      <c r="GS248" s="533">
        <f t="shared" si="579"/>
        <v>0</v>
      </c>
      <c r="GT248" s="533">
        <f t="shared" si="580"/>
        <v>0</v>
      </c>
      <c r="GU248" s="533">
        <f t="shared" si="581"/>
        <v>0</v>
      </c>
      <c r="GV248" s="533">
        <f t="shared" si="582"/>
        <v>0</v>
      </c>
      <c r="GW248" s="533">
        <f t="shared" si="583"/>
        <v>0</v>
      </c>
      <c r="GX248" s="533">
        <f t="shared" si="584"/>
        <v>0</v>
      </c>
      <c r="GZ248" s="511">
        <f>IF(EXACT(A248,LCI!A88),LCI!N88,-1*10^6)</f>
        <v>0</v>
      </c>
      <c r="HA248" s="511"/>
      <c r="HB248" s="511"/>
      <c r="HC248" s="511"/>
      <c r="HD248" s="511"/>
      <c r="HE248" s="511"/>
      <c r="HF248" s="511"/>
      <c r="HG248" s="511"/>
      <c r="HH248" s="511"/>
      <c r="HI248" s="511"/>
      <c r="HJ248" s="511"/>
      <c r="HK248" s="511"/>
      <c r="HL248" s="511"/>
      <c r="HM248" s="511"/>
      <c r="HN248" s="511"/>
      <c r="HO248" s="511"/>
      <c r="HP248" s="511"/>
      <c r="HQ248" s="511"/>
      <c r="HR248" s="511"/>
      <c r="HS248" s="511"/>
      <c r="HT248" s="511"/>
      <c r="HU248" s="511"/>
      <c r="HW248" s="534">
        <f>IF(EXACT(A248,LCI!A88),LCI!O88,-1*10^6)</f>
        <v>0</v>
      </c>
      <c r="HX248" s="534">
        <f t="shared" si="585"/>
        <v>0</v>
      </c>
      <c r="HY248" s="534">
        <f t="shared" si="586"/>
        <v>0</v>
      </c>
      <c r="HZ248" s="534">
        <f t="shared" si="587"/>
        <v>0</v>
      </c>
      <c r="IA248" s="534">
        <f t="shared" si="588"/>
        <v>0</v>
      </c>
      <c r="IB248" s="534">
        <f t="shared" si="589"/>
        <v>0</v>
      </c>
      <c r="IC248" s="534">
        <f t="shared" si="590"/>
        <v>0</v>
      </c>
      <c r="ID248" s="534">
        <f t="shared" si="591"/>
        <v>0</v>
      </c>
      <c r="IE248" s="534">
        <f t="shared" si="592"/>
        <v>0</v>
      </c>
      <c r="IF248" s="534">
        <f t="shared" si="593"/>
        <v>0</v>
      </c>
      <c r="IG248" s="534">
        <f t="shared" si="594"/>
        <v>0</v>
      </c>
      <c r="IH248" s="534">
        <f t="shared" si="595"/>
        <v>0</v>
      </c>
      <c r="II248" s="534">
        <f t="shared" si="596"/>
        <v>0</v>
      </c>
      <c r="IJ248" s="534">
        <f t="shared" si="597"/>
        <v>0</v>
      </c>
      <c r="IK248" s="534">
        <f t="shared" si="598"/>
        <v>0</v>
      </c>
      <c r="IL248" s="534">
        <f t="shared" si="599"/>
        <v>0</v>
      </c>
      <c r="IM248" s="534">
        <f t="shared" si="600"/>
        <v>0</v>
      </c>
      <c r="IN248" s="534">
        <f t="shared" si="601"/>
        <v>0</v>
      </c>
      <c r="IO248" s="534">
        <f t="shared" si="602"/>
        <v>0</v>
      </c>
      <c r="IP248" s="534">
        <f t="shared" si="603"/>
        <v>0</v>
      </c>
      <c r="IQ248" s="534">
        <f t="shared" si="604"/>
        <v>0</v>
      </c>
      <c r="IR248" s="534">
        <f t="shared" si="605"/>
        <v>0</v>
      </c>
      <c r="IT248" s="531">
        <f>IF(EXACT(A248,LCI!A88),LCI!P88,-1*10^6)</f>
        <v>0</v>
      </c>
      <c r="IU248" s="531">
        <f t="shared" si="606"/>
        <v>0</v>
      </c>
      <c r="IV248" s="531">
        <f t="shared" si="607"/>
        <v>0</v>
      </c>
      <c r="IW248" s="531">
        <f t="shared" si="608"/>
        <v>0</v>
      </c>
      <c r="IX248" s="531">
        <f t="shared" si="609"/>
        <v>0</v>
      </c>
      <c r="IY248" s="531">
        <f t="shared" si="610"/>
        <v>0</v>
      </c>
      <c r="IZ248" s="531">
        <f t="shared" si="611"/>
        <v>0</v>
      </c>
      <c r="JA248" s="531">
        <f t="shared" si="612"/>
        <v>0</v>
      </c>
      <c r="JB248" s="531">
        <f t="shared" si="613"/>
        <v>0</v>
      </c>
      <c r="JC248" s="531">
        <f t="shared" si="614"/>
        <v>0</v>
      </c>
      <c r="JD248" s="531">
        <f t="shared" si="615"/>
        <v>0</v>
      </c>
      <c r="JE248" s="531">
        <f t="shared" si="616"/>
        <v>0</v>
      </c>
      <c r="JF248" s="531">
        <f t="shared" si="617"/>
        <v>0</v>
      </c>
      <c r="JG248" s="531">
        <f t="shared" si="618"/>
        <v>0</v>
      </c>
      <c r="JH248" s="531">
        <f t="shared" si="619"/>
        <v>0</v>
      </c>
      <c r="JI248" s="531">
        <f t="shared" si="620"/>
        <v>0</v>
      </c>
      <c r="JJ248" s="531">
        <f t="shared" si="621"/>
        <v>0</v>
      </c>
      <c r="JK248" s="531">
        <f t="shared" si="622"/>
        <v>0</v>
      </c>
      <c r="JL248" s="531">
        <f t="shared" si="623"/>
        <v>0</v>
      </c>
      <c r="JM248" s="531">
        <f t="shared" si="624"/>
        <v>0</v>
      </c>
      <c r="JN248" s="531">
        <f t="shared" si="625"/>
        <v>0</v>
      </c>
      <c r="JO248" s="531">
        <f t="shared" si="626"/>
        <v>0</v>
      </c>
      <c r="JQ248" s="532">
        <f>IF(EXACT(A248,LCI!A88),LCI!Q88,-1*10^6)</f>
        <v>0</v>
      </c>
      <c r="JR248" s="532">
        <f t="shared" si="627"/>
        <v>0</v>
      </c>
      <c r="JS248" s="532">
        <f t="shared" si="628"/>
        <v>0</v>
      </c>
      <c r="JT248" s="532">
        <f t="shared" si="629"/>
        <v>0</v>
      </c>
      <c r="JU248" s="532">
        <f t="shared" si="630"/>
        <v>0</v>
      </c>
      <c r="JV248" s="532">
        <f t="shared" si="631"/>
        <v>0</v>
      </c>
      <c r="JW248" s="532">
        <f t="shared" si="632"/>
        <v>0</v>
      </c>
      <c r="JX248" s="532">
        <f t="shared" si="633"/>
        <v>0</v>
      </c>
      <c r="JY248" s="532">
        <f t="shared" si="634"/>
        <v>0</v>
      </c>
      <c r="JZ248" s="532">
        <f t="shared" si="635"/>
        <v>0</v>
      </c>
      <c r="KA248" s="532">
        <f t="shared" si="636"/>
        <v>0</v>
      </c>
      <c r="KB248" s="532">
        <f t="shared" si="637"/>
        <v>0</v>
      </c>
      <c r="KC248" s="532">
        <f t="shared" si="638"/>
        <v>0</v>
      </c>
      <c r="KD248" s="532">
        <f t="shared" si="639"/>
        <v>0</v>
      </c>
      <c r="KE248" s="532">
        <f t="shared" si="640"/>
        <v>0</v>
      </c>
      <c r="KF248" s="532">
        <f t="shared" si="641"/>
        <v>0</v>
      </c>
      <c r="KG248" s="532">
        <f t="shared" si="642"/>
        <v>0</v>
      </c>
      <c r="KH248" s="532">
        <f t="shared" si="643"/>
        <v>0</v>
      </c>
      <c r="KI248" s="532">
        <f t="shared" si="644"/>
        <v>0</v>
      </c>
      <c r="KJ248" s="532">
        <f t="shared" si="645"/>
        <v>0</v>
      </c>
      <c r="KK248" s="532">
        <f t="shared" si="646"/>
        <v>0</v>
      </c>
      <c r="KL248" s="532">
        <f t="shared" si="647"/>
        <v>0</v>
      </c>
      <c r="KN248" s="533">
        <f>IF(EXACT(A248,LCI!A88),LCI!R88,-1*10^6)</f>
        <v>0</v>
      </c>
      <c r="KO248" s="533">
        <f t="shared" si="648"/>
        <v>0</v>
      </c>
      <c r="KP248" s="533">
        <f t="shared" si="649"/>
        <v>0</v>
      </c>
      <c r="KQ248" s="533">
        <f t="shared" si="650"/>
        <v>0</v>
      </c>
      <c r="KR248" s="533">
        <f t="shared" si="651"/>
        <v>0</v>
      </c>
      <c r="KS248" s="533">
        <f t="shared" si="652"/>
        <v>0</v>
      </c>
      <c r="KT248" s="533">
        <f t="shared" si="653"/>
        <v>0</v>
      </c>
      <c r="KU248" s="533">
        <f t="shared" si="654"/>
        <v>0</v>
      </c>
      <c r="KV248" s="533">
        <f t="shared" si="655"/>
        <v>0</v>
      </c>
      <c r="KW248" s="533">
        <f t="shared" si="656"/>
        <v>0</v>
      </c>
      <c r="KX248" s="533">
        <f t="shared" si="657"/>
        <v>0</v>
      </c>
      <c r="KY248" s="533">
        <f t="shared" si="658"/>
        <v>0</v>
      </c>
      <c r="KZ248" s="533">
        <f t="shared" si="659"/>
        <v>0</v>
      </c>
      <c r="LA248" s="533">
        <f t="shared" si="660"/>
        <v>0</v>
      </c>
      <c r="LB248" s="533">
        <f t="shared" si="661"/>
        <v>0</v>
      </c>
      <c r="LC248" s="533">
        <f t="shared" si="662"/>
        <v>0</v>
      </c>
      <c r="LD248" s="533">
        <f t="shared" si="663"/>
        <v>0</v>
      </c>
      <c r="LE248" s="533">
        <f t="shared" si="664"/>
        <v>0</v>
      </c>
      <c r="LF248" s="533">
        <f t="shared" si="665"/>
        <v>0</v>
      </c>
      <c r="LG248" s="533">
        <f t="shared" si="666"/>
        <v>0</v>
      </c>
      <c r="LH248" s="533">
        <f t="shared" si="667"/>
        <v>0</v>
      </c>
      <c r="LI248" s="533">
        <f t="shared" si="668"/>
        <v>0</v>
      </c>
    </row>
    <row r="249" spans="1:321" x14ac:dyDescent="0.25">
      <c r="A249" s="14" t="str">
        <f>LCI!A89</f>
        <v>Water, Output (kg/yr)</v>
      </c>
      <c r="B249" s="43">
        <f>B148</f>
        <v>0</v>
      </c>
      <c r="C249" s="43">
        <f t="shared" ref="C249:P249" si="700">C148</f>
        <v>5833.1237234400014</v>
      </c>
      <c r="D249" s="43">
        <f t="shared" si="700"/>
        <v>0</v>
      </c>
      <c r="E249" s="43">
        <f t="shared" si="700"/>
        <v>0</v>
      </c>
      <c r="F249" s="43">
        <f t="shared" si="700"/>
        <v>0</v>
      </c>
      <c r="G249" s="43">
        <f t="shared" si="700"/>
        <v>0</v>
      </c>
      <c r="H249" s="43">
        <f t="shared" si="700"/>
        <v>0</v>
      </c>
      <c r="I249" s="43">
        <f t="shared" si="700"/>
        <v>0</v>
      </c>
      <c r="J249" s="43">
        <f t="shared" si="700"/>
        <v>369061.45874312497</v>
      </c>
      <c r="K249" s="43">
        <f t="shared" si="700"/>
        <v>286923.268576</v>
      </c>
      <c r="L249" s="43">
        <f>L148</f>
        <v>704499.09694999992</v>
      </c>
      <c r="M249" s="43">
        <f t="shared" si="700"/>
        <v>86567.305299304964</v>
      </c>
      <c r="N249" s="43">
        <f t="shared" si="700"/>
        <v>214374.82951087496</v>
      </c>
      <c r="O249" s="258">
        <f t="shared" si="700"/>
        <v>320226.86225000001</v>
      </c>
      <c r="P249" s="252">
        <f t="shared" si="700"/>
        <v>0</v>
      </c>
      <c r="Q249" s="252"/>
      <c r="R249" s="252"/>
      <c r="S249" s="252"/>
      <c r="T249" s="269"/>
      <c r="U249" s="252"/>
      <c r="V249" s="252"/>
      <c r="X249" s="45">
        <f>IF(EXACT(A249,LCI!A89),LCI!G89,-1*10^6)</f>
        <v>0</v>
      </c>
      <c r="Y249" s="47">
        <f t="shared" si="411"/>
        <v>0</v>
      </c>
      <c r="Z249" s="47">
        <f t="shared" si="412"/>
        <v>0</v>
      </c>
      <c r="AA249" s="47">
        <f t="shared" si="413"/>
        <v>0</v>
      </c>
      <c r="AB249" s="47">
        <f t="shared" si="414"/>
        <v>0</v>
      </c>
      <c r="AC249" s="47">
        <f t="shared" si="415"/>
        <v>0</v>
      </c>
      <c r="AD249" s="47">
        <f t="shared" si="416"/>
        <v>0</v>
      </c>
      <c r="AE249" s="47">
        <f t="shared" si="417"/>
        <v>0</v>
      </c>
      <c r="AF249" s="47">
        <f t="shared" si="418"/>
        <v>0</v>
      </c>
      <c r="AG249" s="47">
        <f t="shared" si="419"/>
        <v>0</v>
      </c>
      <c r="AH249" s="47">
        <f t="shared" si="420"/>
        <v>0</v>
      </c>
      <c r="AI249" s="47">
        <f t="shared" si="421"/>
        <v>0</v>
      </c>
      <c r="AJ249" s="47">
        <f t="shared" si="499"/>
        <v>0</v>
      </c>
      <c r="AK249" s="47">
        <f t="shared" si="471"/>
        <v>0</v>
      </c>
      <c r="AL249" s="262">
        <f t="shared" si="472"/>
        <v>0</v>
      </c>
      <c r="AM249" s="260">
        <f t="shared" si="473"/>
        <v>0</v>
      </c>
      <c r="AN249" s="260">
        <f t="shared" si="681"/>
        <v>0</v>
      </c>
      <c r="AO249" s="260">
        <f t="shared" si="682"/>
        <v>0</v>
      </c>
      <c r="AP249" s="260">
        <f t="shared" si="683"/>
        <v>0</v>
      </c>
      <c r="AQ249" s="260">
        <f t="shared" si="684"/>
        <v>0</v>
      </c>
      <c r="AR249" s="260">
        <f t="shared" si="685"/>
        <v>0</v>
      </c>
      <c r="AS249" s="260">
        <f t="shared" si="686"/>
        <v>0</v>
      </c>
      <c r="AU249" s="41">
        <f>IF(EXACT(A249,LCI!A89),LCI!H89,-1*10^6)</f>
        <v>0</v>
      </c>
      <c r="AV249" s="71">
        <f t="shared" si="432"/>
        <v>0</v>
      </c>
      <c r="AW249" s="71">
        <f t="shared" si="433"/>
        <v>0</v>
      </c>
      <c r="AX249" s="71">
        <f t="shared" si="434"/>
        <v>0</v>
      </c>
      <c r="AY249" s="71">
        <f t="shared" si="435"/>
        <v>0</v>
      </c>
      <c r="AZ249" s="71">
        <f t="shared" si="436"/>
        <v>0</v>
      </c>
      <c r="BA249" s="71">
        <f t="shared" si="437"/>
        <v>0</v>
      </c>
      <c r="BB249" s="71">
        <f t="shared" si="438"/>
        <v>0</v>
      </c>
      <c r="BC249" s="71">
        <f t="shared" si="439"/>
        <v>0</v>
      </c>
      <c r="BD249" s="520">
        <f t="shared" si="440"/>
        <v>0</v>
      </c>
      <c r="BE249" s="521">
        <f t="shared" si="441"/>
        <v>0</v>
      </c>
      <c r="BF249" s="71">
        <f t="shared" si="442"/>
        <v>0</v>
      </c>
      <c r="BG249" s="521">
        <f t="shared" si="443"/>
        <v>0</v>
      </c>
      <c r="BH249" s="521">
        <f t="shared" si="444"/>
        <v>0</v>
      </c>
      <c r="BI249" s="71">
        <f t="shared" si="445"/>
        <v>0</v>
      </c>
      <c r="BJ249" s="71">
        <f t="shared" si="446"/>
        <v>0</v>
      </c>
      <c r="BK249" s="71">
        <f t="shared" si="447"/>
        <v>0</v>
      </c>
      <c r="BL249" s="71">
        <f t="shared" si="448"/>
        <v>0</v>
      </c>
      <c r="BM249" s="71">
        <f t="shared" si="449"/>
        <v>0</v>
      </c>
      <c r="BN249" s="71">
        <f t="shared" si="450"/>
        <v>0</v>
      </c>
      <c r="BO249" s="71">
        <f t="shared" si="451"/>
        <v>0</v>
      </c>
      <c r="BP249" s="71">
        <f t="shared" si="452"/>
        <v>0</v>
      </c>
      <c r="BR249" s="507">
        <f>IF(EXACT(A249,LCI!A89),LCI!I89,-1*10^6)</f>
        <v>1.0300000000000001E-3</v>
      </c>
      <c r="BS249" s="507">
        <f t="shared" si="474"/>
        <v>0</v>
      </c>
      <c r="BT249" s="507">
        <f t="shared" si="475"/>
        <v>6.0081174351432018</v>
      </c>
      <c r="BU249" s="507">
        <f t="shared" si="475"/>
        <v>0</v>
      </c>
      <c r="BV249" s="507">
        <f t="shared" si="475"/>
        <v>0</v>
      </c>
      <c r="BW249" s="507">
        <f t="shared" si="454"/>
        <v>0</v>
      </c>
      <c r="BX249" s="507">
        <f t="shared" si="455"/>
        <v>0</v>
      </c>
      <c r="BY249" s="507">
        <f t="shared" si="456"/>
        <v>0</v>
      </c>
      <c r="BZ249" s="507">
        <f t="shared" si="457"/>
        <v>0</v>
      </c>
      <c r="CA249" s="507">
        <f t="shared" si="458"/>
        <v>380.13330250541873</v>
      </c>
      <c r="CB249" s="507">
        <f t="shared" si="459"/>
        <v>295.53096663328006</v>
      </c>
      <c r="CC249" s="507">
        <f t="shared" si="460"/>
        <v>725.63406985849997</v>
      </c>
      <c r="CD249" s="507">
        <f t="shared" si="461"/>
        <v>89.164324458284128</v>
      </c>
      <c r="CE249" s="507">
        <f t="shared" si="462"/>
        <v>220.80607439620124</v>
      </c>
      <c r="CF249" s="507">
        <f t="shared" si="463"/>
        <v>329.83366811750005</v>
      </c>
      <c r="CG249" s="507">
        <f t="shared" si="463"/>
        <v>0</v>
      </c>
      <c r="CH249" s="507">
        <f t="shared" si="463"/>
        <v>0</v>
      </c>
      <c r="CI249" s="507">
        <f t="shared" si="465"/>
        <v>0</v>
      </c>
      <c r="CJ249" s="507">
        <f t="shared" si="466"/>
        <v>0</v>
      </c>
      <c r="CK249" s="507">
        <f t="shared" si="467"/>
        <v>0</v>
      </c>
      <c r="CL249" s="507">
        <f t="shared" si="476"/>
        <v>0</v>
      </c>
      <c r="CM249" s="507">
        <f t="shared" si="468"/>
        <v>0</v>
      </c>
      <c r="CO249" s="511">
        <f>IF(EXACT(A249,LCI!A89),LCI!F89,-1*10^6)</f>
        <v>0</v>
      </c>
      <c r="CP249" s="511">
        <f t="shared" si="477"/>
        <v>0</v>
      </c>
      <c r="CQ249" s="511">
        <f t="shared" si="478"/>
        <v>0</v>
      </c>
      <c r="CR249" s="511">
        <f t="shared" si="479"/>
        <v>0</v>
      </c>
      <c r="CS249" s="511">
        <f t="shared" si="480"/>
        <v>0</v>
      </c>
      <c r="CT249" s="511">
        <f t="shared" si="481"/>
        <v>0</v>
      </c>
      <c r="CU249" s="511">
        <f t="shared" si="482"/>
        <v>0</v>
      </c>
      <c r="CV249" s="511">
        <f t="shared" si="483"/>
        <v>0</v>
      </c>
      <c r="CW249" s="511">
        <f t="shared" si="484"/>
        <v>0</v>
      </c>
      <c r="CX249" s="511">
        <f t="shared" si="485"/>
        <v>0</v>
      </c>
      <c r="CY249" s="511">
        <f t="shared" si="486"/>
        <v>0</v>
      </c>
      <c r="CZ249" s="511">
        <f t="shared" si="487"/>
        <v>0</v>
      </c>
      <c r="DA249" s="511">
        <f t="shared" si="488"/>
        <v>0</v>
      </c>
      <c r="DB249" s="511">
        <f t="shared" si="489"/>
        <v>0</v>
      </c>
      <c r="DC249" s="511">
        <f t="shared" si="490"/>
        <v>0</v>
      </c>
      <c r="DD249" s="511">
        <f t="shared" si="491"/>
        <v>0</v>
      </c>
      <c r="DE249" s="511">
        <f t="shared" si="492"/>
        <v>0</v>
      </c>
      <c r="DF249" s="511">
        <f t="shared" si="493"/>
        <v>0</v>
      </c>
      <c r="DG249" s="511">
        <f t="shared" si="494"/>
        <v>0</v>
      </c>
      <c r="DH249" s="511">
        <f t="shared" si="495"/>
        <v>0</v>
      </c>
      <c r="DI249" s="511">
        <f t="shared" si="496"/>
        <v>0</v>
      </c>
      <c r="DJ249" s="511">
        <f t="shared" si="497"/>
        <v>0</v>
      </c>
      <c r="DL249" s="530">
        <f>IF(EXACT(A249,LCI!A89),LCI!J89,-1*10^6)</f>
        <v>3.3400000000000002E-6</v>
      </c>
      <c r="DM249" s="530">
        <f t="shared" si="501"/>
        <v>0</v>
      </c>
      <c r="DN249" s="530">
        <f t="shared" si="502"/>
        <v>1.9482633236289605E-2</v>
      </c>
      <c r="DO249" s="530">
        <f t="shared" si="503"/>
        <v>0</v>
      </c>
      <c r="DP249" s="530">
        <f t="shared" si="504"/>
        <v>0</v>
      </c>
      <c r="DQ249" s="530">
        <f t="shared" si="505"/>
        <v>0</v>
      </c>
      <c r="DR249" s="530">
        <f t="shared" si="506"/>
        <v>0</v>
      </c>
      <c r="DS249" s="530">
        <f t="shared" si="507"/>
        <v>0</v>
      </c>
      <c r="DT249" s="530">
        <f t="shared" si="508"/>
        <v>0</v>
      </c>
      <c r="DU249" s="530">
        <f t="shared" si="509"/>
        <v>1.2326652722020375</v>
      </c>
      <c r="DV249" s="530">
        <f t="shared" si="510"/>
        <v>0.95832371704384012</v>
      </c>
      <c r="DW249" s="530">
        <f t="shared" si="511"/>
        <v>2.3530269838129998</v>
      </c>
      <c r="DX249" s="530">
        <f t="shared" si="512"/>
        <v>0.28913479969967859</v>
      </c>
      <c r="DY249" s="530">
        <f t="shared" si="513"/>
        <v>0.7160119305663224</v>
      </c>
      <c r="DZ249" s="530">
        <f t="shared" si="514"/>
        <v>1.0695577199150001</v>
      </c>
      <c r="EA249" s="530">
        <f t="shared" si="515"/>
        <v>0</v>
      </c>
      <c r="EB249" s="530">
        <f t="shared" si="516"/>
        <v>0</v>
      </c>
      <c r="EC249" s="530">
        <f t="shared" si="517"/>
        <v>0</v>
      </c>
      <c r="ED249" s="530">
        <f t="shared" si="518"/>
        <v>0</v>
      </c>
      <c r="EE249" s="530">
        <f t="shared" si="519"/>
        <v>0</v>
      </c>
      <c r="EF249" s="530">
        <f t="shared" si="520"/>
        <v>0</v>
      </c>
      <c r="EG249" s="530">
        <f t="shared" si="521"/>
        <v>0</v>
      </c>
      <c r="EI249" s="535">
        <f>IF(EXACT(A249,LCI!A89),LCI!K89,-1*10^6)</f>
        <v>2.3500000000000001E-3</v>
      </c>
      <c r="EJ249" s="531">
        <f t="shared" si="522"/>
        <v>0</v>
      </c>
      <c r="EK249" s="536">
        <f t="shared" si="523"/>
        <v>13.707840750084005</v>
      </c>
      <c r="EL249" s="531">
        <f t="shared" si="524"/>
        <v>0</v>
      </c>
      <c r="EM249" s="531">
        <f t="shared" si="525"/>
        <v>0</v>
      </c>
      <c r="EN249" s="531">
        <f t="shared" si="526"/>
        <v>0</v>
      </c>
      <c r="EO249" s="531">
        <f t="shared" si="527"/>
        <v>0</v>
      </c>
      <c r="EP249" s="531">
        <f t="shared" si="528"/>
        <v>0</v>
      </c>
      <c r="EQ249" s="531">
        <f t="shared" si="529"/>
        <v>0</v>
      </c>
      <c r="ER249" s="531">
        <f t="shared" si="530"/>
        <v>867.29442804634368</v>
      </c>
      <c r="ES249" s="531">
        <f t="shared" si="531"/>
        <v>674.2696811536</v>
      </c>
      <c r="ET249" s="531">
        <f t="shared" si="532"/>
        <v>1655.5728778324999</v>
      </c>
      <c r="EU249" s="531">
        <f t="shared" si="533"/>
        <v>203.43316745336668</v>
      </c>
      <c r="EV249" s="531">
        <f t="shared" si="534"/>
        <v>503.7808493505562</v>
      </c>
      <c r="EW249" s="531">
        <f t="shared" si="535"/>
        <v>752.53312628750007</v>
      </c>
      <c r="EX249" s="531">
        <f t="shared" si="536"/>
        <v>0</v>
      </c>
      <c r="EY249" s="531">
        <f t="shared" si="537"/>
        <v>0</v>
      </c>
      <c r="EZ249" s="531">
        <f t="shared" si="538"/>
        <v>0</v>
      </c>
      <c r="FA249" s="531">
        <f t="shared" si="539"/>
        <v>0</v>
      </c>
      <c r="FB249" s="531">
        <f t="shared" si="540"/>
        <v>0</v>
      </c>
      <c r="FC249" s="531">
        <f t="shared" si="541"/>
        <v>0</v>
      </c>
      <c r="FD249" s="531">
        <f t="shared" si="542"/>
        <v>0</v>
      </c>
      <c r="FF249" s="532">
        <f>IF(EXACT(A249,LCI!A89),LCI!L89,-1*10^6)</f>
        <v>2.6400000000000001E-6</v>
      </c>
      <c r="FG249" s="532">
        <f t="shared" si="543"/>
        <v>0</v>
      </c>
      <c r="FH249" s="532">
        <f t="shared" si="544"/>
        <v>1.5399446629881604E-2</v>
      </c>
      <c r="FI249" s="532">
        <f t="shared" si="545"/>
        <v>0</v>
      </c>
      <c r="FJ249" s="532">
        <f t="shared" si="546"/>
        <v>0</v>
      </c>
      <c r="FK249" s="532">
        <f t="shared" si="547"/>
        <v>0</v>
      </c>
      <c r="FL249" s="532">
        <f t="shared" si="548"/>
        <v>0</v>
      </c>
      <c r="FM249" s="532">
        <f t="shared" si="549"/>
        <v>0</v>
      </c>
      <c r="FN249" s="532">
        <f t="shared" si="550"/>
        <v>0</v>
      </c>
      <c r="FO249" s="532">
        <f t="shared" si="551"/>
        <v>0.97432225108185</v>
      </c>
      <c r="FP249" s="532">
        <f t="shared" si="552"/>
        <v>0.75747742904064008</v>
      </c>
      <c r="FQ249" s="532">
        <f t="shared" si="553"/>
        <v>1.8598776159479999</v>
      </c>
      <c r="FR249" s="532">
        <f t="shared" si="554"/>
        <v>0.22853768599016511</v>
      </c>
      <c r="FS249" s="532">
        <f t="shared" si="555"/>
        <v>0.56594954990870994</v>
      </c>
      <c r="FT249" s="532">
        <f t="shared" si="556"/>
        <v>0.84539891634000008</v>
      </c>
      <c r="FU249" s="532">
        <f t="shared" si="557"/>
        <v>0</v>
      </c>
      <c r="FV249" s="532">
        <f t="shared" si="558"/>
        <v>0</v>
      </c>
      <c r="FW249" s="532">
        <f t="shared" si="559"/>
        <v>0</v>
      </c>
      <c r="FX249" s="532">
        <f t="shared" si="560"/>
        <v>0</v>
      </c>
      <c r="FY249" s="532">
        <f t="shared" si="561"/>
        <v>0</v>
      </c>
      <c r="FZ249" s="532">
        <f t="shared" si="562"/>
        <v>0</v>
      </c>
      <c r="GA249" s="532">
        <f t="shared" si="563"/>
        <v>0</v>
      </c>
      <c r="GC249" s="533">
        <f>IF(EXACT(A249,LCI!A89),LCI!M89,-1*10^6)</f>
        <v>4.1000000000000001E-11</v>
      </c>
      <c r="GD249" s="533">
        <f t="shared" si="564"/>
        <v>0</v>
      </c>
      <c r="GE249" s="533">
        <f t="shared" si="565"/>
        <v>2.3915807266104005E-7</v>
      </c>
      <c r="GF249" s="533">
        <f t="shared" si="566"/>
        <v>0</v>
      </c>
      <c r="GG249" s="533">
        <f t="shared" si="567"/>
        <v>0</v>
      </c>
      <c r="GH249" s="533">
        <f t="shared" si="568"/>
        <v>0</v>
      </c>
      <c r="GI249" s="533">
        <f t="shared" si="569"/>
        <v>0</v>
      </c>
      <c r="GJ249" s="533">
        <f t="shared" si="570"/>
        <v>0</v>
      </c>
      <c r="GK249" s="533">
        <f t="shared" si="571"/>
        <v>0</v>
      </c>
      <c r="GL249" s="533">
        <f t="shared" si="572"/>
        <v>1.5131519808468124E-5</v>
      </c>
      <c r="GM249" s="533">
        <f t="shared" si="573"/>
        <v>1.1763854011616E-5</v>
      </c>
      <c r="GN249" s="533">
        <f t="shared" si="574"/>
        <v>2.8884462974949996E-5</v>
      </c>
      <c r="GO249" s="533">
        <f t="shared" si="575"/>
        <v>3.5492595172715038E-6</v>
      </c>
      <c r="GP249" s="533">
        <f t="shared" si="576"/>
        <v>8.7893680099458728E-6</v>
      </c>
      <c r="GQ249" s="533">
        <f t="shared" si="577"/>
        <v>1.3129301352250001E-5</v>
      </c>
      <c r="GR249" s="533">
        <f t="shared" si="578"/>
        <v>0</v>
      </c>
      <c r="GS249" s="533">
        <f t="shared" si="579"/>
        <v>0</v>
      </c>
      <c r="GT249" s="533">
        <f t="shared" si="580"/>
        <v>0</v>
      </c>
      <c r="GU249" s="533">
        <f t="shared" si="581"/>
        <v>0</v>
      </c>
      <c r="GV249" s="533">
        <f t="shared" si="582"/>
        <v>0</v>
      </c>
      <c r="GW249" s="533">
        <f t="shared" si="583"/>
        <v>0</v>
      </c>
      <c r="GX249" s="533">
        <f t="shared" si="584"/>
        <v>0</v>
      </c>
      <c r="GZ249" s="511">
        <f>IF(EXACT(A249,LCI!A89),LCI!N89,-1*10^6)</f>
        <v>1.1100000000000001E-11</v>
      </c>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W249" s="534">
        <f>IF(EXACT(A249,LCI!A89),LCI!O89,-1*10^6)</f>
        <v>4.3E-11</v>
      </c>
      <c r="HX249" s="534">
        <f t="shared" si="585"/>
        <v>0</v>
      </c>
      <c r="HY249" s="534">
        <f t="shared" si="586"/>
        <v>2.5082432010792006E-7</v>
      </c>
      <c r="HZ249" s="534">
        <f t="shared" si="587"/>
        <v>0</v>
      </c>
      <c r="IA249" s="534">
        <f t="shared" si="588"/>
        <v>0</v>
      </c>
      <c r="IB249" s="534">
        <f t="shared" si="589"/>
        <v>0</v>
      </c>
      <c r="IC249" s="534">
        <f t="shared" si="590"/>
        <v>0</v>
      </c>
      <c r="ID249" s="534">
        <f t="shared" si="591"/>
        <v>0</v>
      </c>
      <c r="IE249" s="534">
        <f t="shared" si="592"/>
        <v>0</v>
      </c>
      <c r="IF249" s="534">
        <f t="shared" si="593"/>
        <v>1.5869642725954374E-5</v>
      </c>
      <c r="IG249" s="534">
        <f t="shared" si="594"/>
        <v>1.2337700548768E-5</v>
      </c>
      <c r="IH249" s="534">
        <f t="shared" si="595"/>
        <v>3.0293461168849998E-5</v>
      </c>
      <c r="II249" s="534">
        <f t="shared" si="596"/>
        <v>3.7223941278701134E-6</v>
      </c>
      <c r="IJ249" s="534">
        <f t="shared" si="597"/>
        <v>9.2181176689676234E-6</v>
      </c>
      <c r="IK249" s="534">
        <f t="shared" si="598"/>
        <v>1.3769755076750001E-5</v>
      </c>
      <c r="IL249" s="534">
        <f t="shared" si="599"/>
        <v>0</v>
      </c>
      <c r="IM249" s="534">
        <f t="shared" si="600"/>
        <v>0</v>
      </c>
      <c r="IN249" s="534">
        <f t="shared" si="601"/>
        <v>0</v>
      </c>
      <c r="IO249" s="534">
        <f t="shared" si="602"/>
        <v>0</v>
      </c>
      <c r="IP249" s="534">
        <f t="shared" si="603"/>
        <v>0</v>
      </c>
      <c r="IQ249" s="534">
        <f t="shared" si="604"/>
        <v>0</v>
      </c>
      <c r="IR249" s="534">
        <f t="shared" si="605"/>
        <v>0</v>
      </c>
      <c r="IT249" s="531">
        <f>IF(EXACT(A249,LCI!A89),LCI!P89,-1*10^6)</f>
        <v>3.7799999999999997E-5</v>
      </c>
      <c r="IU249" s="531">
        <f t="shared" si="606"/>
        <v>0</v>
      </c>
      <c r="IV249" s="531">
        <f t="shared" si="607"/>
        <v>0.22049207674603205</v>
      </c>
      <c r="IW249" s="531">
        <f t="shared" si="608"/>
        <v>0</v>
      </c>
      <c r="IX249" s="531">
        <f t="shared" si="609"/>
        <v>0</v>
      </c>
      <c r="IY249" s="531">
        <f t="shared" si="610"/>
        <v>0</v>
      </c>
      <c r="IZ249" s="531">
        <f t="shared" si="611"/>
        <v>0</v>
      </c>
      <c r="JA249" s="531">
        <f t="shared" si="612"/>
        <v>0</v>
      </c>
      <c r="JB249" s="531">
        <f t="shared" si="613"/>
        <v>0</v>
      </c>
      <c r="JC249" s="531">
        <f t="shared" si="614"/>
        <v>13.950523140490123</v>
      </c>
      <c r="JD249" s="531">
        <f t="shared" si="615"/>
        <v>10.8456995521728</v>
      </c>
      <c r="JE249" s="531">
        <f t="shared" si="616"/>
        <v>26.630065864709994</v>
      </c>
      <c r="JF249" s="531">
        <f t="shared" si="617"/>
        <v>3.2722441403137275</v>
      </c>
      <c r="JG249" s="531">
        <f t="shared" si="618"/>
        <v>8.1033685555110733</v>
      </c>
      <c r="JH249" s="531">
        <f t="shared" si="619"/>
        <v>12.10457539305</v>
      </c>
      <c r="JI249" s="531">
        <f t="shared" si="620"/>
        <v>0</v>
      </c>
      <c r="JJ249" s="531">
        <f t="shared" si="621"/>
        <v>0</v>
      </c>
      <c r="JK249" s="531">
        <f t="shared" si="622"/>
        <v>0</v>
      </c>
      <c r="JL249" s="531">
        <f t="shared" si="623"/>
        <v>0</v>
      </c>
      <c r="JM249" s="531">
        <f t="shared" si="624"/>
        <v>0</v>
      </c>
      <c r="JN249" s="531">
        <f t="shared" si="625"/>
        <v>0</v>
      </c>
      <c r="JO249" s="531">
        <f t="shared" si="626"/>
        <v>0</v>
      </c>
      <c r="JQ249" s="532">
        <f>IF(EXACT(A249,LCI!A89),LCI!Q89,-1*10^6)</f>
        <v>0</v>
      </c>
      <c r="JR249" s="532">
        <f t="shared" si="627"/>
        <v>0</v>
      </c>
      <c r="JS249" s="532">
        <f t="shared" si="628"/>
        <v>0</v>
      </c>
      <c r="JT249" s="532">
        <f t="shared" si="629"/>
        <v>0</v>
      </c>
      <c r="JU249" s="532">
        <f t="shared" si="630"/>
        <v>0</v>
      </c>
      <c r="JV249" s="532">
        <f t="shared" si="631"/>
        <v>0</v>
      </c>
      <c r="JW249" s="532">
        <f t="shared" si="632"/>
        <v>0</v>
      </c>
      <c r="JX249" s="532">
        <f t="shared" si="633"/>
        <v>0</v>
      </c>
      <c r="JY249" s="532">
        <f t="shared" si="634"/>
        <v>0</v>
      </c>
      <c r="JZ249" s="532">
        <f t="shared" si="635"/>
        <v>0</v>
      </c>
      <c r="KA249" s="532">
        <f t="shared" si="636"/>
        <v>0</v>
      </c>
      <c r="KB249" s="532">
        <f t="shared" si="637"/>
        <v>0</v>
      </c>
      <c r="KC249" s="532">
        <f t="shared" si="638"/>
        <v>0</v>
      </c>
      <c r="KD249" s="532">
        <f t="shared" si="639"/>
        <v>0</v>
      </c>
      <c r="KE249" s="532">
        <f t="shared" si="640"/>
        <v>0</v>
      </c>
      <c r="KF249" s="532">
        <f t="shared" si="641"/>
        <v>0</v>
      </c>
      <c r="KG249" s="532">
        <f t="shared" si="642"/>
        <v>0</v>
      </c>
      <c r="KH249" s="532">
        <f t="shared" si="643"/>
        <v>0</v>
      </c>
      <c r="KI249" s="532">
        <f t="shared" si="644"/>
        <v>0</v>
      </c>
      <c r="KJ249" s="532">
        <f t="shared" si="645"/>
        <v>0</v>
      </c>
      <c r="KK249" s="532">
        <f t="shared" si="646"/>
        <v>0</v>
      </c>
      <c r="KL249" s="532">
        <f t="shared" si="647"/>
        <v>0</v>
      </c>
      <c r="KN249" s="533">
        <f>IF(EXACT(A249,LCI!A89),LCI!R89,-1*10^6)</f>
        <v>1.0899999999999999E-6</v>
      </c>
      <c r="KO249" s="533">
        <f t="shared" si="648"/>
        <v>0</v>
      </c>
      <c r="KP249" s="533">
        <f t="shared" si="649"/>
        <v>6.358104858549601E-3</v>
      </c>
      <c r="KQ249" s="533">
        <f t="shared" si="650"/>
        <v>0</v>
      </c>
      <c r="KR249" s="533">
        <f t="shared" si="651"/>
        <v>0</v>
      </c>
      <c r="KS249" s="533">
        <f t="shared" si="652"/>
        <v>0</v>
      </c>
      <c r="KT249" s="533">
        <f t="shared" si="653"/>
        <v>0</v>
      </c>
      <c r="KU249" s="533">
        <f t="shared" si="654"/>
        <v>0</v>
      </c>
      <c r="KV249" s="533">
        <f t="shared" si="655"/>
        <v>0</v>
      </c>
      <c r="KW249" s="533">
        <f t="shared" si="656"/>
        <v>0.40227699003000617</v>
      </c>
      <c r="KX249" s="533">
        <f t="shared" si="657"/>
        <v>0.31274636274784001</v>
      </c>
      <c r="KY249" s="533">
        <f t="shared" si="658"/>
        <v>0.76790401567549982</v>
      </c>
      <c r="KZ249" s="533">
        <f t="shared" si="659"/>
        <v>9.4358362776242405E-2</v>
      </c>
      <c r="LA249" s="533">
        <f t="shared" si="660"/>
        <v>0.23366856416685369</v>
      </c>
      <c r="LB249" s="533">
        <f t="shared" si="661"/>
        <v>0.3490472798525</v>
      </c>
      <c r="LC249" s="533">
        <f t="shared" si="662"/>
        <v>0</v>
      </c>
      <c r="LD249" s="533">
        <f t="shared" si="663"/>
        <v>0</v>
      </c>
      <c r="LE249" s="533">
        <f t="shared" si="664"/>
        <v>0</v>
      </c>
      <c r="LF249" s="533">
        <f t="shared" si="665"/>
        <v>0</v>
      </c>
      <c r="LG249" s="533">
        <f t="shared" si="666"/>
        <v>0</v>
      </c>
      <c r="LH249" s="533">
        <f t="shared" si="667"/>
        <v>0</v>
      </c>
      <c r="LI249" s="533">
        <f t="shared" si="668"/>
        <v>0</v>
      </c>
    </row>
    <row r="250" spans="1:321" x14ac:dyDescent="0.25">
      <c r="A250" s="351" t="str">
        <f>LCI!A90</f>
        <v>WDGS (kg/yr)</v>
      </c>
      <c r="B250" s="43"/>
      <c r="C250" s="43"/>
      <c r="D250" s="43"/>
      <c r="E250" s="43"/>
      <c r="F250" s="43"/>
      <c r="G250" s="43"/>
      <c r="H250" s="43"/>
      <c r="I250" s="43"/>
      <c r="J250" s="43"/>
      <c r="K250" s="43"/>
      <c r="L250" s="43"/>
      <c r="M250" s="43"/>
      <c r="N250" s="43"/>
      <c r="O250" s="258"/>
      <c r="P250" s="252"/>
      <c r="Q250" s="252"/>
      <c r="R250" s="252"/>
      <c r="S250" s="252"/>
      <c r="T250" s="269"/>
      <c r="U250" s="252"/>
      <c r="V250" s="252"/>
      <c r="X250" s="45">
        <f>IF(EXACT(A250,LCI!A90),LCI!G90,-1*10^6)</f>
        <v>0.3</v>
      </c>
      <c r="Y250" s="47">
        <f t="shared" si="411"/>
        <v>0</v>
      </c>
      <c r="Z250" s="47">
        <f t="shared" si="412"/>
        <v>0</v>
      </c>
      <c r="AA250" s="47">
        <f t="shared" si="413"/>
        <v>0</v>
      </c>
      <c r="AB250" s="47">
        <f t="shared" si="414"/>
        <v>0</v>
      </c>
      <c r="AC250" s="47">
        <f t="shared" si="415"/>
        <v>0</v>
      </c>
      <c r="AD250" s="47">
        <f t="shared" si="416"/>
        <v>0</v>
      </c>
      <c r="AE250" s="47">
        <f t="shared" si="417"/>
        <v>0</v>
      </c>
      <c r="AF250" s="47">
        <f t="shared" si="418"/>
        <v>0</v>
      </c>
      <c r="AG250" s="47">
        <f t="shared" si="419"/>
        <v>0</v>
      </c>
      <c r="AH250" s="47">
        <f t="shared" si="420"/>
        <v>0</v>
      </c>
      <c r="AI250" s="47">
        <f t="shared" si="421"/>
        <v>0</v>
      </c>
      <c r="AJ250" s="47">
        <f t="shared" si="499"/>
        <v>0</v>
      </c>
      <c r="AK250" s="47">
        <f t="shared" si="471"/>
        <v>0</v>
      </c>
      <c r="AL250" s="262">
        <f t="shared" si="472"/>
        <v>0</v>
      </c>
      <c r="AM250" s="260">
        <f t="shared" si="473"/>
        <v>0</v>
      </c>
      <c r="AN250" s="260">
        <f t="shared" si="681"/>
        <v>0</v>
      </c>
      <c r="AO250" s="260">
        <f t="shared" si="682"/>
        <v>0</v>
      </c>
      <c r="AP250" s="260">
        <f t="shared" si="683"/>
        <v>0</v>
      </c>
      <c r="AQ250" s="260">
        <f t="shared" si="684"/>
        <v>0</v>
      </c>
      <c r="AR250" s="260">
        <f t="shared" si="685"/>
        <v>0</v>
      </c>
      <c r="AS250" s="260">
        <f t="shared" si="686"/>
        <v>0</v>
      </c>
      <c r="AU250" s="41">
        <f>IF(EXACT(A250,LCI!A90),LCI!H90,-1*10^6)</f>
        <v>-2000</v>
      </c>
      <c r="AV250" s="71">
        <f t="shared" si="432"/>
        <v>0</v>
      </c>
      <c r="AW250" s="71">
        <f t="shared" si="433"/>
        <v>0</v>
      </c>
      <c r="AX250" s="71">
        <f t="shared" si="434"/>
        <v>0</v>
      </c>
      <c r="AY250" s="71">
        <f t="shared" si="435"/>
        <v>0</v>
      </c>
      <c r="AZ250" s="71">
        <f t="shared" si="436"/>
        <v>0</v>
      </c>
      <c r="BA250" s="71">
        <f t="shared" si="437"/>
        <v>0</v>
      </c>
      <c r="BB250" s="71">
        <f t="shared" si="438"/>
        <v>0</v>
      </c>
      <c r="BC250" s="71">
        <f t="shared" si="439"/>
        <v>0</v>
      </c>
      <c r="BD250" s="520">
        <f t="shared" si="440"/>
        <v>0</v>
      </c>
      <c r="BE250" s="521">
        <f t="shared" si="441"/>
        <v>0</v>
      </c>
      <c r="BF250" s="71">
        <f t="shared" si="442"/>
        <v>0</v>
      </c>
      <c r="BG250" s="521">
        <f t="shared" si="443"/>
        <v>0</v>
      </c>
      <c r="BH250" s="521">
        <f t="shared" si="444"/>
        <v>0</v>
      </c>
      <c r="BI250" s="71">
        <f t="shared" si="445"/>
        <v>0</v>
      </c>
      <c r="BJ250" s="71">
        <f t="shared" si="446"/>
        <v>0</v>
      </c>
      <c r="BK250" s="71">
        <f t="shared" si="447"/>
        <v>0</v>
      </c>
      <c r="BL250" s="71">
        <f t="shared" si="448"/>
        <v>0</v>
      </c>
      <c r="BM250" s="71">
        <f t="shared" si="449"/>
        <v>0</v>
      </c>
      <c r="BN250" s="71">
        <f t="shared" si="450"/>
        <v>0</v>
      </c>
      <c r="BO250" s="71">
        <f t="shared" si="451"/>
        <v>0</v>
      </c>
      <c r="BP250" s="71">
        <f t="shared" si="452"/>
        <v>0</v>
      </c>
      <c r="BR250" s="507">
        <f>IF(EXACT(A250,LCI!A90),LCI!I90,-1*10^6)</f>
        <v>0</v>
      </c>
      <c r="BS250" s="507">
        <f t="shared" si="474"/>
        <v>0</v>
      </c>
      <c r="BT250" s="507">
        <f t="shared" si="475"/>
        <v>0</v>
      </c>
      <c r="BU250" s="507">
        <f t="shared" si="475"/>
        <v>0</v>
      </c>
      <c r="BV250" s="507">
        <f t="shared" si="475"/>
        <v>0</v>
      </c>
      <c r="BW250" s="507">
        <f t="shared" si="454"/>
        <v>0</v>
      </c>
      <c r="BX250" s="507">
        <f t="shared" si="455"/>
        <v>0</v>
      </c>
      <c r="BY250" s="507">
        <f t="shared" si="456"/>
        <v>0</v>
      </c>
      <c r="BZ250" s="507">
        <f t="shared" si="457"/>
        <v>0</v>
      </c>
      <c r="CA250" s="507">
        <f t="shared" si="458"/>
        <v>0</v>
      </c>
      <c r="CB250" s="507">
        <f t="shared" si="459"/>
        <v>0</v>
      </c>
      <c r="CC250" s="507">
        <f t="shared" si="460"/>
        <v>0</v>
      </c>
      <c r="CD250" s="507">
        <f t="shared" si="461"/>
        <v>0</v>
      </c>
      <c r="CE250" s="507">
        <f t="shared" si="462"/>
        <v>0</v>
      </c>
      <c r="CF250" s="507">
        <f t="shared" si="463"/>
        <v>0</v>
      </c>
      <c r="CG250" s="507">
        <f t="shared" si="463"/>
        <v>0</v>
      </c>
      <c r="CH250" s="507">
        <f t="shared" si="463"/>
        <v>0</v>
      </c>
      <c r="CI250" s="507">
        <f t="shared" si="465"/>
        <v>0</v>
      </c>
      <c r="CJ250" s="507">
        <f t="shared" si="466"/>
        <v>0</v>
      </c>
      <c r="CK250" s="507">
        <f t="shared" si="467"/>
        <v>0</v>
      </c>
      <c r="CL250" s="507">
        <f t="shared" si="476"/>
        <v>0</v>
      </c>
      <c r="CM250" s="507">
        <f t="shared" si="468"/>
        <v>0</v>
      </c>
      <c r="CO250" s="511">
        <f>IF(EXACT(A250,LCI!A90),LCI!F90,-1*10^6)</f>
        <v>0</v>
      </c>
      <c r="CP250" s="511">
        <f t="shared" si="477"/>
        <v>0</v>
      </c>
      <c r="CQ250" s="511">
        <f t="shared" si="478"/>
        <v>0</v>
      </c>
      <c r="CR250" s="511">
        <f t="shared" si="479"/>
        <v>0</v>
      </c>
      <c r="CS250" s="511">
        <f t="shared" si="480"/>
        <v>0</v>
      </c>
      <c r="CT250" s="511">
        <f t="shared" si="481"/>
        <v>0</v>
      </c>
      <c r="CU250" s="511">
        <f t="shared" si="482"/>
        <v>0</v>
      </c>
      <c r="CV250" s="511">
        <f t="shared" si="483"/>
        <v>0</v>
      </c>
      <c r="CW250" s="511">
        <f t="shared" si="484"/>
        <v>0</v>
      </c>
      <c r="CX250" s="511">
        <f t="shared" si="485"/>
        <v>0</v>
      </c>
      <c r="CY250" s="511">
        <f t="shared" si="486"/>
        <v>0</v>
      </c>
      <c r="CZ250" s="511">
        <f t="shared" si="487"/>
        <v>0</v>
      </c>
      <c r="DA250" s="511">
        <f t="shared" si="488"/>
        <v>0</v>
      </c>
      <c r="DB250" s="511">
        <f t="shared" si="489"/>
        <v>0</v>
      </c>
      <c r="DC250" s="511">
        <f t="shared" si="490"/>
        <v>0</v>
      </c>
      <c r="DD250" s="511">
        <f t="shared" si="491"/>
        <v>0</v>
      </c>
      <c r="DE250" s="511">
        <f t="shared" si="492"/>
        <v>0</v>
      </c>
      <c r="DF250" s="511">
        <f t="shared" si="493"/>
        <v>0</v>
      </c>
      <c r="DG250" s="511">
        <f t="shared" si="494"/>
        <v>0</v>
      </c>
      <c r="DH250" s="511">
        <f t="shared" si="495"/>
        <v>0</v>
      </c>
      <c r="DI250" s="511">
        <f t="shared" si="496"/>
        <v>0</v>
      </c>
      <c r="DJ250" s="511">
        <f t="shared" si="497"/>
        <v>0</v>
      </c>
      <c r="DL250" s="530">
        <f>IF(EXACT(A250,LCI!A90),LCI!J90,-1*10^6)</f>
        <v>0</v>
      </c>
      <c r="DM250" s="530">
        <f t="shared" si="501"/>
        <v>0</v>
      </c>
      <c r="DN250" s="530">
        <f t="shared" si="502"/>
        <v>0</v>
      </c>
      <c r="DO250" s="530">
        <f t="shared" si="503"/>
        <v>0</v>
      </c>
      <c r="DP250" s="530">
        <f t="shared" si="504"/>
        <v>0</v>
      </c>
      <c r="DQ250" s="530">
        <f t="shared" si="505"/>
        <v>0</v>
      </c>
      <c r="DR250" s="530">
        <f t="shared" si="506"/>
        <v>0</v>
      </c>
      <c r="DS250" s="530">
        <f t="shared" si="507"/>
        <v>0</v>
      </c>
      <c r="DT250" s="530">
        <f t="shared" si="508"/>
        <v>0</v>
      </c>
      <c r="DU250" s="530">
        <f t="shared" si="509"/>
        <v>0</v>
      </c>
      <c r="DV250" s="530">
        <f t="shared" si="510"/>
        <v>0</v>
      </c>
      <c r="DW250" s="530">
        <f t="shared" si="511"/>
        <v>0</v>
      </c>
      <c r="DX250" s="530">
        <f t="shared" si="512"/>
        <v>0</v>
      </c>
      <c r="DY250" s="530">
        <f t="shared" si="513"/>
        <v>0</v>
      </c>
      <c r="DZ250" s="530">
        <f t="shared" si="514"/>
        <v>0</v>
      </c>
      <c r="EA250" s="530">
        <f t="shared" si="515"/>
        <v>0</v>
      </c>
      <c r="EB250" s="530">
        <f t="shared" si="516"/>
        <v>0</v>
      </c>
      <c r="EC250" s="530">
        <f t="shared" si="517"/>
        <v>0</v>
      </c>
      <c r="ED250" s="530">
        <f t="shared" si="518"/>
        <v>0</v>
      </c>
      <c r="EE250" s="530">
        <f t="shared" si="519"/>
        <v>0</v>
      </c>
      <c r="EF250" s="530">
        <f t="shared" si="520"/>
        <v>0</v>
      </c>
      <c r="EG250" s="530">
        <f t="shared" si="521"/>
        <v>0</v>
      </c>
      <c r="EI250" s="535">
        <f>IF(EXACT(A250,LCI!A90),LCI!K90,-1*10^6)</f>
        <v>0</v>
      </c>
      <c r="EJ250" s="531">
        <f t="shared" si="522"/>
        <v>0</v>
      </c>
      <c r="EK250" s="536">
        <f t="shared" si="523"/>
        <v>0</v>
      </c>
      <c r="EL250" s="531">
        <f t="shared" si="524"/>
        <v>0</v>
      </c>
      <c r="EM250" s="531">
        <f t="shared" si="525"/>
        <v>0</v>
      </c>
      <c r="EN250" s="531">
        <f t="shared" si="526"/>
        <v>0</v>
      </c>
      <c r="EO250" s="531">
        <f t="shared" si="527"/>
        <v>0</v>
      </c>
      <c r="EP250" s="531">
        <f t="shared" si="528"/>
        <v>0</v>
      </c>
      <c r="EQ250" s="531">
        <f t="shared" si="529"/>
        <v>0</v>
      </c>
      <c r="ER250" s="531">
        <f t="shared" si="530"/>
        <v>0</v>
      </c>
      <c r="ES250" s="531">
        <f t="shared" si="531"/>
        <v>0</v>
      </c>
      <c r="ET250" s="531">
        <f t="shared" si="532"/>
        <v>0</v>
      </c>
      <c r="EU250" s="531">
        <f t="shared" si="533"/>
        <v>0</v>
      </c>
      <c r="EV250" s="531">
        <f t="shared" si="534"/>
        <v>0</v>
      </c>
      <c r="EW250" s="531">
        <f t="shared" si="535"/>
        <v>0</v>
      </c>
      <c r="EX250" s="531">
        <f t="shared" si="536"/>
        <v>0</v>
      </c>
      <c r="EY250" s="531">
        <f t="shared" si="537"/>
        <v>0</v>
      </c>
      <c r="EZ250" s="531">
        <f t="shared" si="538"/>
        <v>0</v>
      </c>
      <c r="FA250" s="531">
        <f t="shared" si="539"/>
        <v>0</v>
      </c>
      <c r="FB250" s="531">
        <f t="shared" si="540"/>
        <v>0</v>
      </c>
      <c r="FC250" s="531">
        <f t="shared" si="541"/>
        <v>0</v>
      </c>
      <c r="FD250" s="531">
        <f t="shared" si="542"/>
        <v>0</v>
      </c>
      <c r="FF250" s="532">
        <f>IF(EXACT(A250,LCI!A90),LCI!L90,-1*10^6)</f>
        <v>0</v>
      </c>
      <c r="FG250" s="532">
        <f t="shared" si="543"/>
        <v>0</v>
      </c>
      <c r="FH250" s="532">
        <f t="shared" si="544"/>
        <v>0</v>
      </c>
      <c r="FI250" s="532">
        <f t="shared" si="545"/>
        <v>0</v>
      </c>
      <c r="FJ250" s="532">
        <f t="shared" si="546"/>
        <v>0</v>
      </c>
      <c r="FK250" s="532">
        <f t="shared" si="547"/>
        <v>0</v>
      </c>
      <c r="FL250" s="532">
        <f t="shared" si="548"/>
        <v>0</v>
      </c>
      <c r="FM250" s="532">
        <f t="shared" si="549"/>
        <v>0</v>
      </c>
      <c r="FN250" s="532">
        <f t="shared" si="550"/>
        <v>0</v>
      </c>
      <c r="FO250" s="532">
        <f t="shared" si="551"/>
        <v>0</v>
      </c>
      <c r="FP250" s="532">
        <f t="shared" si="552"/>
        <v>0</v>
      </c>
      <c r="FQ250" s="532">
        <f t="shared" si="553"/>
        <v>0</v>
      </c>
      <c r="FR250" s="532">
        <f t="shared" si="554"/>
        <v>0</v>
      </c>
      <c r="FS250" s="532">
        <f t="shared" si="555"/>
        <v>0</v>
      </c>
      <c r="FT250" s="532">
        <f t="shared" si="556"/>
        <v>0</v>
      </c>
      <c r="FU250" s="532">
        <f t="shared" si="557"/>
        <v>0</v>
      </c>
      <c r="FV250" s="532">
        <f t="shared" si="558"/>
        <v>0</v>
      </c>
      <c r="FW250" s="532">
        <f t="shared" si="559"/>
        <v>0</v>
      </c>
      <c r="FX250" s="532">
        <f t="shared" si="560"/>
        <v>0</v>
      </c>
      <c r="FY250" s="532">
        <f t="shared" si="561"/>
        <v>0</v>
      </c>
      <c r="FZ250" s="532">
        <f t="shared" si="562"/>
        <v>0</v>
      </c>
      <c r="GA250" s="532">
        <f t="shared" si="563"/>
        <v>0</v>
      </c>
      <c r="GC250" s="533">
        <f>IF(EXACT(A250,LCI!A90),LCI!M90,-1*10^6)</f>
        <v>0</v>
      </c>
      <c r="GD250" s="533">
        <f t="shared" si="564"/>
        <v>0</v>
      </c>
      <c r="GE250" s="533">
        <f t="shared" si="565"/>
        <v>0</v>
      </c>
      <c r="GF250" s="533">
        <f t="shared" si="566"/>
        <v>0</v>
      </c>
      <c r="GG250" s="533">
        <f t="shared" si="567"/>
        <v>0</v>
      </c>
      <c r="GH250" s="533">
        <f t="shared" si="568"/>
        <v>0</v>
      </c>
      <c r="GI250" s="533">
        <f t="shared" si="569"/>
        <v>0</v>
      </c>
      <c r="GJ250" s="533">
        <f t="shared" si="570"/>
        <v>0</v>
      </c>
      <c r="GK250" s="533">
        <f t="shared" si="571"/>
        <v>0</v>
      </c>
      <c r="GL250" s="533">
        <f t="shared" si="572"/>
        <v>0</v>
      </c>
      <c r="GM250" s="533">
        <f t="shared" si="573"/>
        <v>0</v>
      </c>
      <c r="GN250" s="533">
        <f t="shared" si="574"/>
        <v>0</v>
      </c>
      <c r="GO250" s="533">
        <f t="shared" si="575"/>
        <v>0</v>
      </c>
      <c r="GP250" s="533">
        <f t="shared" si="576"/>
        <v>0</v>
      </c>
      <c r="GQ250" s="533">
        <f t="shared" si="577"/>
        <v>0</v>
      </c>
      <c r="GR250" s="533">
        <f t="shared" si="578"/>
        <v>0</v>
      </c>
      <c r="GS250" s="533">
        <f t="shared" si="579"/>
        <v>0</v>
      </c>
      <c r="GT250" s="533">
        <f t="shared" si="580"/>
        <v>0</v>
      </c>
      <c r="GU250" s="533">
        <f t="shared" si="581"/>
        <v>0</v>
      </c>
      <c r="GV250" s="533">
        <f t="shared" si="582"/>
        <v>0</v>
      </c>
      <c r="GW250" s="533">
        <f t="shared" si="583"/>
        <v>0</v>
      </c>
      <c r="GX250" s="533">
        <f t="shared" si="584"/>
        <v>0</v>
      </c>
      <c r="GZ250" s="511">
        <f>IF(EXACT(A250,LCI!A90),LCI!N90,-1*10^6)</f>
        <v>0</v>
      </c>
      <c r="HA250" s="511"/>
      <c r="HB250" s="511"/>
      <c r="HC250" s="511"/>
      <c r="HD250" s="511"/>
      <c r="HE250" s="511"/>
      <c r="HF250" s="511"/>
      <c r="HG250" s="511"/>
      <c r="HH250" s="511"/>
      <c r="HI250" s="511"/>
      <c r="HJ250" s="511"/>
      <c r="HK250" s="511"/>
      <c r="HL250" s="511"/>
      <c r="HM250" s="511"/>
      <c r="HN250" s="511"/>
      <c r="HO250" s="511"/>
      <c r="HP250" s="511"/>
      <c r="HQ250" s="511"/>
      <c r="HR250" s="511"/>
      <c r="HS250" s="511"/>
      <c r="HT250" s="511"/>
      <c r="HU250" s="511"/>
      <c r="HW250" s="534">
        <f>IF(EXACT(A250,LCI!A90),LCI!O90,-1*10^6)</f>
        <v>0</v>
      </c>
      <c r="HX250" s="534">
        <f t="shared" si="585"/>
        <v>0</v>
      </c>
      <c r="HY250" s="534">
        <f t="shared" si="586"/>
        <v>0</v>
      </c>
      <c r="HZ250" s="534">
        <f t="shared" si="587"/>
        <v>0</v>
      </c>
      <c r="IA250" s="534">
        <f t="shared" si="588"/>
        <v>0</v>
      </c>
      <c r="IB250" s="534">
        <f t="shared" si="589"/>
        <v>0</v>
      </c>
      <c r="IC250" s="534">
        <f t="shared" si="590"/>
        <v>0</v>
      </c>
      <c r="ID250" s="534">
        <f t="shared" si="591"/>
        <v>0</v>
      </c>
      <c r="IE250" s="534">
        <f t="shared" si="592"/>
        <v>0</v>
      </c>
      <c r="IF250" s="534">
        <f t="shared" si="593"/>
        <v>0</v>
      </c>
      <c r="IG250" s="534">
        <f t="shared" si="594"/>
        <v>0</v>
      </c>
      <c r="IH250" s="534">
        <f t="shared" si="595"/>
        <v>0</v>
      </c>
      <c r="II250" s="534">
        <f t="shared" si="596"/>
        <v>0</v>
      </c>
      <c r="IJ250" s="534">
        <f t="shared" si="597"/>
        <v>0</v>
      </c>
      <c r="IK250" s="534">
        <f t="shared" si="598"/>
        <v>0</v>
      </c>
      <c r="IL250" s="534">
        <f t="shared" si="599"/>
        <v>0</v>
      </c>
      <c r="IM250" s="534">
        <f t="shared" si="600"/>
        <v>0</v>
      </c>
      <c r="IN250" s="534">
        <f t="shared" si="601"/>
        <v>0</v>
      </c>
      <c r="IO250" s="534">
        <f t="shared" si="602"/>
        <v>0</v>
      </c>
      <c r="IP250" s="534">
        <f t="shared" si="603"/>
        <v>0</v>
      </c>
      <c r="IQ250" s="534">
        <f t="shared" si="604"/>
        <v>0</v>
      </c>
      <c r="IR250" s="534">
        <f t="shared" si="605"/>
        <v>0</v>
      </c>
      <c r="IT250" s="531">
        <f>IF(EXACT(A250,LCI!A90),LCI!P90,-1*10^6)</f>
        <v>0</v>
      </c>
      <c r="IU250" s="531">
        <f t="shared" si="606"/>
        <v>0</v>
      </c>
      <c r="IV250" s="531">
        <f t="shared" si="607"/>
        <v>0</v>
      </c>
      <c r="IW250" s="531">
        <f t="shared" si="608"/>
        <v>0</v>
      </c>
      <c r="IX250" s="531">
        <f t="shared" si="609"/>
        <v>0</v>
      </c>
      <c r="IY250" s="531">
        <f t="shared" si="610"/>
        <v>0</v>
      </c>
      <c r="IZ250" s="531">
        <f t="shared" si="611"/>
        <v>0</v>
      </c>
      <c r="JA250" s="531">
        <f t="shared" si="612"/>
        <v>0</v>
      </c>
      <c r="JB250" s="531">
        <f t="shared" si="613"/>
        <v>0</v>
      </c>
      <c r="JC250" s="531">
        <f t="shared" si="614"/>
        <v>0</v>
      </c>
      <c r="JD250" s="531">
        <f t="shared" si="615"/>
        <v>0</v>
      </c>
      <c r="JE250" s="531">
        <f t="shared" si="616"/>
        <v>0</v>
      </c>
      <c r="JF250" s="531">
        <f t="shared" si="617"/>
        <v>0</v>
      </c>
      <c r="JG250" s="531">
        <f t="shared" si="618"/>
        <v>0</v>
      </c>
      <c r="JH250" s="531">
        <f t="shared" si="619"/>
        <v>0</v>
      </c>
      <c r="JI250" s="531">
        <f t="shared" si="620"/>
        <v>0</v>
      </c>
      <c r="JJ250" s="531">
        <f t="shared" si="621"/>
        <v>0</v>
      </c>
      <c r="JK250" s="531">
        <f t="shared" si="622"/>
        <v>0</v>
      </c>
      <c r="JL250" s="531">
        <f t="shared" si="623"/>
        <v>0</v>
      </c>
      <c r="JM250" s="531">
        <f t="shared" si="624"/>
        <v>0</v>
      </c>
      <c r="JN250" s="531">
        <f t="shared" si="625"/>
        <v>0</v>
      </c>
      <c r="JO250" s="531">
        <f t="shared" si="626"/>
        <v>0</v>
      </c>
      <c r="JQ250" s="532">
        <f>IF(EXACT(A250,LCI!A90),LCI!Q90,-1*10^6)</f>
        <v>0</v>
      </c>
      <c r="JR250" s="532">
        <f t="shared" si="627"/>
        <v>0</v>
      </c>
      <c r="JS250" s="532">
        <f t="shared" si="628"/>
        <v>0</v>
      </c>
      <c r="JT250" s="532">
        <f t="shared" si="629"/>
        <v>0</v>
      </c>
      <c r="JU250" s="532">
        <f t="shared" si="630"/>
        <v>0</v>
      </c>
      <c r="JV250" s="532">
        <f t="shared" si="631"/>
        <v>0</v>
      </c>
      <c r="JW250" s="532">
        <f t="shared" si="632"/>
        <v>0</v>
      </c>
      <c r="JX250" s="532">
        <f t="shared" si="633"/>
        <v>0</v>
      </c>
      <c r="JY250" s="532">
        <f t="shared" si="634"/>
        <v>0</v>
      </c>
      <c r="JZ250" s="532">
        <f t="shared" si="635"/>
        <v>0</v>
      </c>
      <c r="KA250" s="532">
        <f t="shared" si="636"/>
        <v>0</v>
      </c>
      <c r="KB250" s="532">
        <f t="shared" si="637"/>
        <v>0</v>
      </c>
      <c r="KC250" s="532">
        <f t="shared" si="638"/>
        <v>0</v>
      </c>
      <c r="KD250" s="532">
        <f t="shared" si="639"/>
        <v>0</v>
      </c>
      <c r="KE250" s="532">
        <f t="shared" si="640"/>
        <v>0</v>
      </c>
      <c r="KF250" s="532">
        <f t="shared" si="641"/>
        <v>0</v>
      </c>
      <c r="KG250" s="532">
        <f t="shared" si="642"/>
        <v>0</v>
      </c>
      <c r="KH250" s="532">
        <f t="shared" si="643"/>
        <v>0</v>
      </c>
      <c r="KI250" s="532">
        <f t="shared" si="644"/>
        <v>0</v>
      </c>
      <c r="KJ250" s="532">
        <f t="shared" si="645"/>
        <v>0</v>
      </c>
      <c r="KK250" s="532">
        <f t="shared" si="646"/>
        <v>0</v>
      </c>
      <c r="KL250" s="532">
        <f t="shared" si="647"/>
        <v>0</v>
      </c>
      <c r="KN250" s="533">
        <f>IF(EXACT(A250,LCI!A90),LCI!R90,-1*10^6)</f>
        <v>0</v>
      </c>
      <c r="KO250" s="533">
        <f t="shared" si="648"/>
        <v>0</v>
      </c>
      <c r="KP250" s="533">
        <f t="shared" si="649"/>
        <v>0</v>
      </c>
      <c r="KQ250" s="533">
        <f t="shared" si="650"/>
        <v>0</v>
      </c>
      <c r="KR250" s="533">
        <f t="shared" si="651"/>
        <v>0</v>
      </c>
      <c r="KS250" s="533">
        <f t="shared" si="652"/>
        <v>0</v>
      </c>
      <c r="KT250" s="533">
        <f t="shared" si="653"/>
        <v>0</v>
      </c>
      <c r="KU250" s="533">
        <f t="shared" si="654"/>
        <v>0</v>
      </c>
      <c r="KV250" s="533">
        <f t="shared" si="655"/>
        <v>0</v>
      </c>
      <c r="KW250" s="533">
        <f t="shared" si="656"/>
        <v>0</v>
      </c>
      <c r="KX250" s="533">
        <f t="shared" si="657"/>
        <v>0</v>
      </c>
      <c r="KY250" s="533">
        <f t="shared" si="658"/>
        <v>0</v>
      </c>
      <c r="KZ250" s="533">
        <f t="shared" si="659"/>
        <v>0</v>
      </c>
      <c r="LA250" s="533">
        <f t="shared" si="660"/>
        <v>0</v>
      </c>
      <c r="LB250" s="533">
        <f t="shared" si="661"/>
        <v>0</v>
      </c>
      <c r="LC250" s="533">
        <f t="shared" si="662"/>
        <v>0</v>
      </c>
      <c r="LD250" s="533">
        <f t="shared" si="663"/>
        <v>0</v>
      </c>
      <c r="LE250" s="533">
        <f t="shared" si="664"/>
        <v>0</v>
      </c>
      <c r="LF250" s="533">
        <f t="shared" si="665"/>
        <v>0</v>
      </c>
      <c r="LG250" s="533">
        <f t="shared" si="666"/>
        <v>0</v>
      </c>
      <c r="LH250" s="533">
        <f t="shared" si="667"/>
        <v>0</v>
      </c>
      <c r="LI250" s="533">
        <f t="shared" si="668"/>
        <v>0</v>
      </c>
    </row>
    <row r="251" spans="1:321" x14ac:dyDescent="0.25">
      <c r="A251" s="14" t="str">
        <f>LCI!A91</f>
        <v>WOG, Delivered (kg/yr)</v>
      </c>
      <c r="B251" s="43">
        <f>B114-B85</f>
        <v>0</v>
      </c>
      <c r="C251" s="43">
        <f t="shared" ref="C251:P251" si="701">C114-C85</f>
        <v>0</v>
      </c>
      <c r="D251" s="43">
        <f t="shared" si="701"/>
        <v>0</v>
      </c>
      <c r="E251" s="43">
        <f t="shared" si="701"/>
        <v>0</v>
      </c>
      <c r="F251" s="43">
        <f t="shared" si="701"/>
        <v>0</v>
      </c>
      <c r="G251" s="43">
        <f t="shared" si="701"/>
        <v>0</v>
      </c>
      <c r="H251" s="43">
        <f t="shared" si="701"/>
        <v>0</v>
      </c>
      <c r="I251" s="43">
        <f t="shared" si="701"/>
        <v>0</v>
      </c>
      <c r="J251" s="43">
        <f t="shared" si="701"/>
        <v>0</v>
      </c>
      <c r="K251" s="43">
        <f t="shared" si="701"/>
        <v>0</v>
      </c>
      <c r="L251" s="43">
        <f t="shared" si="701"/>
        <v>0</v>
      </c>
      <c r="M251" s="43">
        <f t="shared" si="701"/>
        <v>0</v>
      </c>
      <c r="N251" s="43">
        <f t="shared" si="701"/>
        <v>0</v>
      </c>
      <c r="O251" s="258">
        <f t="shared" si="701"/>
        <v>0</v>
      </c>
      <c r="P251" s="252">
        <f t="shared" si="701"/>
        <v>0</v>
      </c>
      <c r="Q251" s="252"/>
      <c r="R251" s="252"/>
      <c r="S251" s="252"/>
      <c r="T251" s="269"/>
      <c r="U251" s="252"/>
      <c r="V251" s="252"/>
      <c r="X251" s="45">
        <f>IF(EXACT(A251,LCI!A91),LCI!G91,-1*10^6)</f>
        <v>0.55000000000000004</v>
      </c>
      <c r="Y251" s="47">
        <f t="shared" si="411"/>
        <v>0</v>
      </c>
      <c r="Z251" s="47">
        <f t="shared" si="412"/>
        <v>0</v>
      </c>
      <c r="AA251" s="47">
        <f t="shared" si="413"/>
        <v>0</v>
      </c>
      <c r="AB251" s="47">
        <f t="shared" si="414"/>
        <v>0</v>
      </c>
      <c r="AC251" s="47">
        <f t="shared" si="415"/>
        <v>0</v>
      </c>
      <c r="AD251" s="47">
        <f t="shared" si="416"/>
        <v>0</v>
      </c>
      <c r="AE251" s="47">
        <f t="shared" si="417"/>
        <v>0</v>
      </c>
      <c r="AF251" s="47">
        <f t="shared" si="418"/>
        <v>0</v>
      </c>
      <c r="AG251" s="47">
        <f t="shared" si="419"/>
        <v>0</v>
      </c>
      <c r="AH251" s="47">
        <f t="shared" si="420"/>
        <v>0</v>
      </c>
      <c r="AI251" s="47">
        <f t="shared" si="421"/>
        <v>0</v>
      </c>
      <c r="AJ251" s="47">
        <f t="shared" si="499"/>
        <v>0</v>
      </c>
      <c r="AK251" s="47">
        <f t="shared" si="471"/>
        <v>0</v>
      </c>
      <c r="AL251" s="262">
        <f t="shared" si="472"/>
        <v>0</v>
      </c>
      <c r="AM251" s="260">
        <f t="shared" si="473"/>
        <v>0</v>
      </c>
      <c r="AN251" s="260">
        <f t="shared" si="681"/>
        <v>0</v>
      </c>
      <c r="AO251" s="260">
        <f t="shared" si="682"/>
        <v>0</v>
      </c>
      <c r="AP251" s="260">
        <f t="shared" si="683"/>
        <v>0</v>
      </c>
      <c r="AQ251" s="260">
        <f t="shared" si="684"/>
        <v>0</v>
      </c>
      <c r="AR251" s="260">
        <f t="shared" si="685"/>
        <v>0</v>
      </c>
      <c r="AS251" s="260">
        <f t="shared" si="686"/>
        <v>0</v>
      </c>
      <c r="AU251" s="41">
        <f>IF(EXACT(A251,LCI!A91),LCI!H91,-1*10^6)</f>
        <v>-2000</v>
      </c>
      <c r="AV251" s="71">
        <f t="shared" si="432"/>
        <v>0</v>
      </c>
      <c r="AW251" s="71">
        <f t="shared" si="433"/>
        <v>0</v>
      </c>
      <c r="AX251" s="71">
        <f t="shared" si="434"/>
        <v>0</v>
      </c>
      <c r="AY251" s="71">
        <f t="shared" si="435"/>
        <v>0</v>
      </c>
      <c r="AZ251" s="71">
        <f t="shared" si="436"/>
        <v>0</v>
      </c>
      <c r="BA251" s="71">
        <f t="shared" si="437"/>
        <v>0</v>
      </c>
      <c r="BB251" s="71">
        <f t="shared" si="438"/>
        <v>0</v>
      </c>
      <c r="BC251" s="71">
        <f t="shared" si="439"/>
        <v>0</v>
      </c>
      <c r="BD251" s="520">
        <f t="shared" si="440"/>
        <v>0</v>
      </c>
      <c r="BE251" s="521">
        <f t="shared" si="441"/>
        <v>0</v>
      </c>
      <c r="BF251" s="71">
        <f t="shared" si="442"/>
        <v>0</v>
      </c>
      <c r="BG251" s="521">
        <f t="shared" si="443"/>
        <v>0</v>
      </c>
      <c r="BH251" s="521">
        <f t="shared" si="444"/>
        <v>0</v>
      </c>
      <c r="BI251" s="71">
        <f t="shared" si="445"/>
        <v>0</v>
      </c>
      <c r="BJ251" s="71">
        <f t="shared" si="446"/>
        <v>0</v>
      </c>
      <c r="BK251" s="71">
        <f t="shared" si="447"/>
        <v>0</v>
      </c>
      <c r="BL251" s="71">
        <f t="shared" si="448"/>
        <v>0</v>
      </c>
      <c r="BM251" s="71">
        <f t="shared" si="449"/>
        <v>0</v>
      </c>
      <c r="BN251" s="71">
        <f t="shared" si="450"/>
        <v>0</v>
      </c>
      <c r="BO251" s="71">
        <f t="shared" si="451"/>
        <v>0</v>
      </c>
      <c r="BP251" s="71">
        <f t="shared" si="452"/>
        <v>0</v>
      </c>
      <c r="BR251" s="507">
        <f>IF(EXACT(A251,LCI!A91),LCI!I91,-1*10^6)</f>
        <v>0</v>
      </c>
      <c r="BS251" s="507">
        <f t="shared" si="474"/>
        <v>0</v>
      </c>
      <c r="BT251" s="507">
        <f t="shared" si="475"/>
        <v>0</v>
      </c>
      <c r="BU251" s="507">
        <f t="shared" si="475"/>
        <v>0</v>
      </c>
      <c r="BV251" s="507">
        <f t="shared" si="475"/>
        <v>0</v>
      </c>
      <c r="BW251" s="507">
        <f t="shared" si="454"/>
        <v>0</v>
      </c>
      <c r="BX251" s="507">
        <f t="shared" si="455"/>
        <v>0</v>
      </c>
      <c r="BY251" s="507">
        <f t="shared" si="456"/>
        <v>0</v>
      </c>
      <c r="BZ251" s="507">
        <f t="shared" si="457"/>
        <v>0</v>
      </c>
      <c r="CA251" s="507">
        <f t="shared" si="458"/>
        <v>0</v>
      </c>
      <c r="CB251" s="507">
        <f t="shared" si="459"/>
        <v>0</v>
      </c>
      <c r="CC251" s="507">
        <f t="shared" si="460"/>
        <v>0</v>
      </c>
      <c r="CD251" s="507">
        <f t="shared" si="461"/>
        <v>0</v>
      </c>
      <c r="CE251" s="507">
        <f t="shared" si="462"/>
        <v>0</v>
      </c>
      <c r="CF251" s="507">
        <f t="shared" si="463"/>
        <v>0</v>
      </c>
      <c r="CG251" s="507">
        <f t="shared" si="463"/>
        <v>0</v>
      </c>
      <c r="CH251" s="507">
        <f t="shared" si="463"/>
        <v>0</v>
      </c>
      <c r="CI251" s="507">
        <f t="shared" si="465"/>
        <v>0</v>
      </c>
      <c r="CJ251" s="507">
        <f t="shared" si="466"/>
        <v>0</v>
      </c>
      <c r="CK251" s="507">
        <f t="shared" si="467"/>
        <v>0</v>
      </c>
      <c r="CL251" s="507">
        <f t="shared" si="476"/>
        <v>0</v>
      </c>
      <c r="CM251" s="507">
        <f t="shared" si="468"/>
        <v>0</v>
      </c>
      <c r="CO251" s="511">
        <f>IF(EXACT(A251,LCI!A91),LCI!F91,-1*10^6)</f>
        <v>0</v>
      </c>
      <c r="CP251" s="511">
        <f t="shared" si="477"/>
        <v>0</v>
      </c>
      <c r="CQ251" s="511">
        <f t="shared" si="478"/>
        <v>0</v>
      </c>
      <c r="CR251" s="511">
        <f t="shared" si="479"/>
        <v>0</v>
      </c>
      <c r="CS251" s="511">
        <f t="shared" si="480"/>
        <v>0</v>
      </c>
      <c r="CT251" s="511">
        <f t="shared" si="481"/>
        <v>0</v>
      </c>
      <c r="CU251" s="511">
        <f t="shared" si="482"/>
        <v>0</v>
      </c>
      <c r="CV251" s="511">
        <f t="shared" si="483"/>
        <v>0</v>
      </c>
      <c r="CW251" s="511">
        <f t="shared" si="484"/>
        <v>0</v>
      </c>
      <c r="CX251" s="511">
        <f t="shared" si="485"/>
        <v>0</v>
      </c>
      <c r="CY251" s="511">
        <f t="shared" si="486"/>
        <v>0</v>
      </c>
      <c r="CZ251" s="511">
        <f t="shared" si="487"/>
        <v>0</v>
      </c>
      <c r="DA251" s="511">
        <f t="shared" si="488"/>
        <v>0</v>
      </c>
      <c r="DB251" s="511">
        <f t="shared" si="489"/>
        <v>0</v>
      </c>
      <c r="DC251" s="511">
        <f t="shared" si="490"/>
        <v>0</v>
      </c>
      <c r="DD251" s="511">
        <f t="shared" si="491"/>
        <v>0</v>
      </c>
      <c r="DE251" s="511">
        <f t="shared" si="492"/>
        <v>0</v>
      </c>
      <c r="DF251" s="511">
        <f t="shared" si="493"/>
        <v>0</v>
      </c>
      <c r="DG251" s="511">
        <f t="shared" si="494"/>
        <v>0</v>
      </c>
      <c r="DH251" s="511">
        <f t="shared" si="495"/>
        <v>0</v>
      </c>
      <c r="DI251" s="511">
        <f t="shared" si="496"/>
        <v>0</v>
      </c>
      <c r="DJ251" s="511">
        <f t="shared" si="497"/>
        <v>0</v>
      </c>
      <c r="DL251" s="530">
        <f>IF(EXACT(A251,LCI!A91),LCI!J91,-1*10^6)</f>
        <v>0</v>
      </c>
      <c r="DM251" s="530">
        <f t="shared" si="501"/>
        <v>0</v>
      </c>
      <c r="DN251" s="530">
        <f t="shared" si="502"/>
        <v>0</v>
      </c>
      <c r="DO251" s="530">
        <f t="shared" si="503"/>
        <v>0</v>
      </c>
      <c r="DP251" s="530">
        <f t="shared" si="504"/>
        <v>0</v>
      </c>
      <c r="DQ251" s="530">
        <f t="shared" si="505"/>
        <v>0</v>
      </c>
      <c r="DR251" s="530">
        <f t="shared" si="506"/>
        <v>0</v>
      </c>
      <c r="DS251" s="530">
        <f t="shared" si="507"/>
        <v>0</v>
      </c>
      <c r="DT251" s="530">
        <f t="shared" si="508"/>
        <v>0</v>
      </c>
      <c r="DU251" s="530">
        <f t="shared" si="509"/>
        <v>0</v>
      </c>
      <c r="DV251" s="530">
        <f t="shared" si="510"/>
        <v>0</v>
      </c>
      <c r="DW251" s="530">
        <f t="shared" si="511"/>
        <v>0</v>
      </c>
      <c r="DX251" s="530">
        <f t="shared" si="512"/>
        <v>0</v>
      </c>
      <c r="DY251" s="530">
        <f t="shared" si="513"/>
        <v>0</v>
      </c>
      <c r="DZ251" s="530">
        <f t="shared" si="514"/>
        <v>0</v>
      </c>
      <c r="EA251" s="530">
        <f t="shared" si="515"/>
        <v>0</v>
      </c>
      <c r="EB251" s="530">
        <f t="shared" si="516"/>
        <v>0</v>
      </c>
      <c r="EC251" s="530">
        <f t="shared" si="517"/>
        <v>0</v>
      </c>
      <c r="ED251" s="530">
        <f t="shared" si="518"/>
        <v>0</v>
      </c>
      <c r="EE251" s="530">
        <f t="shared" si="519"/>
        <v>0</v>
      </c>
      <c r="EF251" s="530">
        <f t="shared" si="520"/>
        <v>0</v>
      </c>
      <c r="EG251" s="530">
        <f t="shared" si="521"/>
        <v>0</v>
      </c>
      <c r="EI251" s="535">
        <f>IF(EXACT(A251,LCI!A91),LCI!K91,-1*10^6)</f>
        <v>0</v>
      </c>
      <c r="EJ251" s="531">
        <f t="shared" si="522"/>
        <v>0</v>
      </c>
      <c r="EK251" s="536">
        <f t="shared" si="523"/>
        <v>0</v>
      </c>
      <c r="EL251" s="531">
        <f t="shared" si="524"/>
        <v>0</v>
      </c>
      <c r="EM251" s="531">
        <f t="shared" si="525"/>
        <v>0</v>
      </c>
      <c r="EN251" s="531">
        <f t="shared" si="526"/>
        <v>0</v>
      </c>
      <c r="EO251" s="531">
        <f t="shared" si="527"/>
        <v>0</v>
      </c>
      <c r="EP251" s="531">
        <f t="shared" si="528"/>
        <v>0</v>
      </c>
      <c r="EQ251" s="531">
        <f t="shared" si="529"/>
        <v>0</v>
      </c>
      <c r="ER251" s="531">
        <f t="shared" si="530"/>
        <v>0</v>
      </c>
      <c r="ES251" s="531">
        <f t="shared" si="531"/>
        <v>0</v>
      </c>
      <c r="ET251" s="531">
        <f t="shared" si="532"/>
        <v>0</v>
      </c>
      <c r="EU251" s="531">
        <f t="shared" si="533"/>
        <v>0</v>
      </c>
      <c r="EV251" s="531">
        <f t="shared" si="534"/>
        <v>0</v>
      </c>
      <c r="EW251" s="531">
        <f t="shared" si="535"/>
        <v>0</v>
      </c>
      <c r="EX251" s="531">
        <f t="shared" si="536"/>
        <v>0</v>
      </c>
      <c r="EY251" s="531">
        <f t="shared" si="537"/>
        <v>0</v>
      </c>
      <c r="EZ251" s="531">
        <f t="shared" si="538"/>
        <v>0</v>
      </c>
      <c r="FA251" s="531">
        <f t="shared" si="539"/>
        <v>0</v>
      </c>
      <c r="FB251" s="531">
        <f t="shared" si="540"/>
        <v>0</v>
      </c>
      <c r="FC251" s="531">
        <f t="shared" si="541"/>
        <v>0</v>
      </c>
      <c r="FD251" s="531">
        <f t="shared" si="542"/>
        <v>0</v>
      </c>
      <c r="FF251" s="532">
        <f>IF(EXACT(A251,LCI!A91),LCI!L91,-1*10^6)</f>
        <v>0</v>
      </c>
      <c r="FG251" s="532">
        <f t="shared" si="543"/>
        <v>0</v>
      </c>
      <c r="FH251" s="532">
        <f t="shared" si="544"/>
        <v>0</v>
      </c>
      <c r="FI251" s="532">
        <f t="shared" si="545"/>
        <v>0</v>
      </c>
      <c r="FJ251" s="532">
        <f t="shared" si="546"/>
        <v>0</v>
      </c>
      <c r="FK251" s="532">
        <f t="shared" si="547"/>
        <v>0</v>
      </c>
      <c r="FL251" s="532">
        <f t="shared" si="548"/>
        <v>0</v>
      </c>
      <c r="FM251" s="532">
        <f t="shared" si="549"/>
        <v>0</v>
      </c>
      <c r="FN251" s="532">
        <f t="shared" si="550"/>
        <v>0</v>
      </c>
      <c r="FO251" s="532">
        <f t="shared" si="551"/>
        <v>0</v>
      </c>
      <c r="FP251" s="532">
        <f t="shared" si="552"/>
        <v>0</v>
      </c>
      <c r="FQ251" s="532">
        <f t="shared" si="553"/>
        <v>0</v>
      </c>
      <c r="FR251" s="532">
        <f t="shared" si="554"/>
        <v>0</v>
      </c>
      <c r="FS251" s="532">
        <f t="shared" si="555"/>
        <v>0</v>
      </c>
      <c r="FT251" s="532">
        <f t="shared" si="556"/>
        <v>0</v>
      </c>
      <c r="FU251" s="532">
        <f t="shared" si="557"/>
        <v>0</v>
      </c>
      <c r="FV251" s="532">
        <f t="shared" si="558"/>
        <v>0</v>
      </c>
      <c r="FW251" s="532">
        <f t="shared" si="559"/>
        <v>0</v>
      </c>
      <c r="FX251" s="532">
        <f t="shared" si="560"/>
        <v>0</v>
      </c>
      <c r="FY251" s="532">
        <f t="shared" si="561"/>
        <v>0</v>
      </c>
      <c r="FZ251" s="532">
        <f t="shared" si="562"/>
        <v>0</v>
      </c>
      <c r="GA251" s="532">
        <f t="shared" si="563"/>
        <v>0</v>
      </c>
      <c r="GC251" s="533">
        <f>IF(EXACT(A251,LCI!A91),LCI!M91,-1*10^6)</f>
        <v>0</v>
      </c>
      <c r="GD251" s="533">
        <f t="shared" si="564"/>
        <v>0</v>
      </c>
      <c r="GE251" s="533">
        <f t="shared" si="565"/>
        <v>0</v>
      </c>
      <c r="GF251" s="533">
        <f t="shared" si="566"/>
        <v>0</v>
      </c>
      <c r="GG251" s="533">
        <f t="shared" si="567"/>
        <v>0</v>
      </c>
      <c r="GH251" s="533">
        <f t="shared" si="568"/>
        <v>0</v>
      </c>
      <c r="GI251" s="533">
        <f t="shared" si="569"/>
        <v>0</v>
      </c>
      <c r="GJ251" s="533">
        <f t="shared" si="570"/>
        <v>0</v>
      </c>
      <c r="GK251" s="533">
        <f t="shared" si="571"/>
        <v>0</v>
      </c>
      <c r="GL251" s="533">
        <f t="shared" si="572"/>
        <v>0</v>
      </c>
      <c r="GM251" s="533">
        <f t="shared" si="573"/>
        <v>0</v>
      </c>
      <c r="GN251" s="533">
        <f t="shared" si="574"/>
        <v>0</v>
      </c>
      <c r="GO251" s="533">
        <f t="shared" si="575"/>
        <v>0</v>
      </c>
      <c r="GP251" s="533">
        <f t="shared" si="576"/>
        <v>0</v>
      </c>
      <c r="GQ251" s="533">
        <f t="shared" si="577"/>
        <v>0</v>
      </c>
      <c r="GR251" s="533">
        <f t="shared" si="578"/>
        <v>0</v>
      </c>
      <c r="GS251" s="533">
        <f t="shared" si="579"/>
        <v>0</v>
      </c>
      <c r="GT251" s="533">
        <f t="shared" si="580"/>
        <v>0</v>
      </c>
      <c r="GU251" s="533">
        <f t="shared" si="581"/>
        <v>0</v>
      </c>
      <c r="GV251" s="533">
        <f t="shared" si="582"/>
        <v>0</v>
      </c>
      <c r="GW251" s="533">
        <f t="shared" si="583"/>
        <v>0</v>
      </c>
      <c r="GX251" s="533">
        <f t="shared" si="584"/>
        <v>0</v>
      </c>
      <c r="GZ251" s="511">
        <f>IF(EXACT(A251,LCI!A91),LCI!N91,-1*10^6)</f>
        <v>0</v>
      </c>
      <c r="HA251" s="511"/>
      <c r="HB251" s="511"/>
      <c r="HC251" s="511"/>
      <c r="HD251" s="511"/>
      <c r="HE251" s="511"/>
      <c r="HF251" s="511"/>
      <c r="HG251" s="511"/>
      <c r="HH251" s="511"/>
      <c r="HI251" s="511"/>
      <c r="HJ251" s="511"/>
      <c r="HK251" s="511"/>
      <c r="HL251" s="511"/>
      <c r="HM251" s="511"/>
      <c r="HN251" s="511"/>
      <c r="HO251" s="511"/>
      <c r="HP251" s="511"/>
      <c r="HQ251" s="511"/>
      <c r="HR251" s="511"/>
      <c r="HS251" s="511"/>
      <c r="HT251" s="511"/>
      <c r="HU251" s="511"/>
      <c r="HW251" s="534">
        <f>IF(EXACT(A251,LCI!A91),LCI!O91,-1*10^6)</f>
        <v>0</v>
      </c>
      <c r="HX251" s="534">
        <f t="shared" si="585"/>
        <v>0</v>
      </c>
      <c r="HY251" s="534">
        <f t="shared" si="586"/>
        <v>0</v>
      </c>
      <c r="HZ251" s="534">
        <f t="shared" si="587"/>
        <v>0</v>
      </c>
      <c r="IA251" s="534">
        <f t="shared" si="588"/>
        <v>0</v>
      </c>
      <c r="IB251" s="534">
        <f t="shared" si="589"/>
        <v>0</v>
      </c>
      <c r="IC251" s="534">
        <f t="shared" si="590"/>
        <v>0</v>
      </c>
      <c r="ID251" s="534">
        <f t="shared" si="591"/>
        <v>0</v>
      </c>
      <c r="IE251" s="534">
        <f t="shared" si="592"/>
        <v>0</v>
      </c>
      <c r="IF251" s="534">
        <f t="shared" si="593"/>
        <v>0</v>
      </c>
      <c r="IG251" s="534">
        <f t="shared" si="594"/>
        <v>0</v>
      </c>
      <c r="IH251" s="534">
        <f t="shared" si="595"/>
        <v>0</v>
      </c>
      <c r="II251" s="534">
        <f t="shared" si="596"/>
        <v>0</v>
      </c>
      <c r="IJ251" s="534">
        <f t="shared" si="597"/>
        <v>0</v>
      </c>
      <c r="IK251" s="534">
        <f t="shared" si="598"/>
        <v>0</v>
      </c>
      <c r="IL251" s="534">
        <f t="shared" si="599"/>
        <v>0</v>
      </c>
      <c r="IM251" s="534">
        <f t="shared" si="600"/>
        <v>0</v>
      </c>
      <c r="IN251" s="534">
        <f t="shared" si="601"/>
        <v>0</v>
      </c>
      <c r="IO251" s="534">
        <f t="shared" si="602"/>
        <v>0</v>
      </c>
      <c r="IP251" s="534">
        <f t="shared" si="603"/>
        <v>0</v>
      </c>
      <c r="IQ251" s="534">
        <f t="shared" si="604"/>
        <v>0</v>
      </c>
      <c r="IR251" s="534">
        <f t="shared" si="605"/>
        <v>0</v>
      </c>
      <c r="IT251" s="531">
        <f>IF(EXACT(A251,LCI!A91),LCI!P91,-1*10^6)</f>
        <v>0</v>
      </c>
      <c r="IU251" s="531">
        <f t="shared" si="606"/>
        <v>0</v>
      </c>
      <c r="IV251" s="531">
        <f t="shared" si="607"/>
        <v>0</v>
      </c>
      <c r="IW251" s="531">
        <f t="shared" si="608"/>
        <v>0</v>
      </c>
      <c r="IX251" s="531">
        <f t="shared" si="609"/>
        <v>0</v>
      </c>
      <c r="IY251" s="531">
        <f t="shared" si="610"/>
        <v>0</v>
      </c>
      <c r="IZ251" s="531">
        <f t="shared" si="611"/>
        <v>0</v>
      </c>
      <c r="JA251" s="531">
        <f t="shared" si="612"/>
        <v>0</v>
      </c>
      <c r="JB251" s="531">
        <f t="shared" si="613"/>
        <v>0</v>
      </c>
      <c r="JC251" s="531">
        <f t="shared" si="614"/>
        <v>0</v>
      </c>
      <c r="JD251" s="531">
        <f t="shared" si="615"/>
        <v>0</v>
      </c>
      <c r="JE251" s="531">
        <f t="shared" si="616"/>
        <v>0</v>
      </c>
      <c r="JF251" s="531">
        <f t="shared" si="617"/>
        <v>0</v>
      </c>
      <c r="JG251" s="531">
        <f t="shared" si="618"/>
        <v>0</v>
      </c>
      <c r="JH251" s="531">
        <f t="shared" si="619"/>
        <v>0</v>
      </c>
      <c r="JI251" s="531">
        <f t="shared" si="620"/>
        <v>0</v>
      </c>
      <c r="JJ251" s="531">
        <f t="shared" si="621"/>
        <v>0</v>
      </c>
      <c r="JK251" s="531">
        <f t="shared" si="622"/>
        <v>0</v>
      </c>
      <c r="JL251" s="531">
        <f t="shared" si="623"/>
        <v>0</v>
      </c>
      <c r="JM251" s="531">
        <f t="shared" si="624"/>
        <v>0</v>
      </c>
      <c r="JN251" s="531">
        <f t="shared" si="625"/>
        <v>0</v>
      </c>
      <c r="JO251" s="531">
        <f t="shared" si="626"/>
        <v>0</v>
      </c>
      <c r="JQ251" s="532">
        <f>IF(EXACT(A251,LCI!A91),LCI!Q91,-1*10^6)</f>
        <v>0</v>
      </c>
      <c r="JR251" s="532">
        <f t="shared" si="627"/>
        <v>0</v>
      </c>
      <c r="JS251" s="532">
        <f t="shared" si="628"/>
        <v>0</v>
      </c>
      <c r="JT251" s="532">
        <f t="shared" si="629"/>
        <v>0</v>
      </c>
      <c r="JU251" s="532">
        <f t="shared" si="630"/>
        <v>0</v>
      </c>
      <c r="JV251" s="532">
        <f t="shared" si="631"/>
        <v>0</v>
      </c>
      <c r="JW251" s="532">
        <f t="shared" si="632"/>
        <v>0</v>
      </c>
      <c r="JX251" s="532">
        <f t="shared" si="633"/>
        <v>0</v>
      </c>
      <c r="JY251" s="532">
        <f t="shared" si="634"/>
        <v>0</v>
      </c>
      <c r="JZ251" s="532">
        <f t="shared" si="635"/>
        <v>0</v>
      </c>
      <c r="KA251" s="532">
        <f t="shared" si="636"/>
        <v>0</v>
      </c>
      <c r="KB251" s="532">
        <f t="shared" si="637"/>
        <v>0</v>
      </c>
      <c r="KC251" s="532">
        <f t="shared" si="638"/>
        <v>0</v>
      </c>
      <c r="KD251" s="532">
        <f t="shared" si="639"/>
        <v>0</v>
      </c>
      <c r="KE251" s="532">
        <f t="shared" si="640"/>
        <v>0</v>
      </c>
      <c r="KF251" s="532">
        <f t="shared" si="641"/>
        <v>0</v>
      </c>
      <c r="KG251" s="532">
        <f t="shared" si="642"/>
        <v>0</v>
      </c>
      <c r="KH251" s="532">
        <f t="shared" si="643"/>
        <v>0</v>
      </c>
      <c r="KI251" s="532">
        <f t="shared" si="644"/>
        <v>0</v>
      </c>
      <c r="KJ251" s="532">
        <f t="shared" si="645"/>
        <v>0</v>
      </c>
      <c r="KK251" s="532">
        <f t="shared" si="646"/>
        <v>0</v>
      </c>
      <c r="KL251" s="532">
        <f t="shared" si="647"/>
        <v>0</v>
      </c>
      <c r="KN251" s="533">
        <f>IF(EXACT(A251,LCI!A91),LCI!R91,-1*10^6)</f>
        <v>0</v>
      </c>
      <c r="KO251" s="533">
        <f t="shared" si="648"/>
        <v>0</v>
      </c>
      <c r="KP251" s="533">
        <f t="shared" si="649"/>
        <v>0</v>
      </c>
      <c r="KQ251" s="533">
        <f t="shared" si="650"/>
        <v>0</v>
      </c>
      <c r="KR251" s="533">
        <f t="shared" si="651"/>
        <v>0</v>
      </c>
      <c r="KS251" s="533">
        <f t="shared" si="652"/>
        <v>0</v>
      </c>
      <c r="KT251" s="533">
        <f t="shared" si="653"/>
        <v>0</v>
      </c>
      <c r="KU251" s="533">
        <f t="shared" si="654"/>
        <v>0</v>
      </c>
      <c r="KV251" s="533">
        <f t="shared" si="655"/>
        <v>0</v>
      </c>
      <c r="KW251" s="533">
        <f t="shared" si="656"/>
        <v>0</v>
      </c>
      <c r="KX251" s="533">
        <f t="shared" si="657"/>
        <v>0</v>
      </c>
      <c r="KY251" s="533">
        <f t="shared" si="658"/>
        <v>0</v>
      </c>
      <c r="KZ251" s="533">
        <f t="shared" si="659"/>
        <v>0</v>
      </c>
      <c r="LA251" s="533">
        <f t="shared" si="660"/>
        <v>0</v>
      </c>
      <c r="LB251" s="533">
        <f t="shared" si="661"/>
        <v>0</v>
      </c>
      <c r="LC251" s="533">
        <f t="shared" si="662"/>
        <v>0</v>
      </c>
      <c r="LD251" s="533">
        <f t="shared" si="663"/>
        <v>0</v>
      </c>
      <c r="LE251" s="533">
        <f t="shared" si="664"/>
        <v>0</v>
      </c>
      <c r="LF251" s="533">
        <f t="shared" si="665"/>
        <v>0</v>
      </c>
      <c r="LG251" s="533">
        <f t="shared" si="666"/>
        <v>0</v>
      </c>
      <c r="LH251" s="533">
        <f t="shared" si="667"/>
        <v>0</v>
      </c>
      <c r="LI251" s="533">
        <f t="shared" si="668"/>
        <v>0</v>
      </c>
    </row>
    <row r="252" spans="1:321" x14ac:dyDescent="0.25">
      <c r="A252" s="14" t="str">
        <f>LCI!A92</f>
        <v>Woody Biomass (kg/yr)</v>
      </c>
      <c r="B252" s="43">
        <f>B115-B65</f>
        <v>0</v>
      </c>
      <c r="C252" s="43">
        <f t="shared" ref="C252:P252" si="702">C115-C65</f>
        <v>0</v>
      </c>
      <c r="D252" s="43">
        <f t="shared" si="702"/>
        <v>0</v>
      </c>
      <c r="E252" s="43">
        <f t="shared" si="702"/>
        <v>0</v>
      </c>
      <c r="F252" s="43">
        <f t="shared" si="702"/>
        <v>0</v>
      </c>
      <c r="G252" s="43">
        <f t="shared" si="702"/>
        <v>0</v>
      </c>
      <c r="H252" s="43">
        <f t="shared" si="702"/>
        <v>0</v>
      </c>
      <c r="I252" s="43">
        <f t="shared" si="702"/>
        <v>0</v>
      </c>
      <c r="J252" s="43">
        <f t="shared" si="702"/>
        <v>0</v>
      </c>
      <c r="K252" s="43">
        <f t="shared" si="702"/>
        <v>0</v>
      </c>
      <c r="L252" s="43">
        <f t="shared" si="702"/>
        <v>0</v>
      </c>
      <c r="M252" s="43">
        <f t="shared" si="702"/>
        <v>0</v>
      </c>
      <c r="N252" s="43">
        <f t="shared" si="702"/>
        <v>0</v>
      </c>
      <c r="O252" s="258">
        <f t="shared" si="702"/>
        <v>0</v>
      </c>
      <c r="P252" s="252">
        <f t="shared" si="702"/>
        <v>0</v>
      </c>
      <c r="Q252" s="252"/>
      <c r="R252" s="252"/>
      <c r="S252" s="252"/>
      <c r="T252" s="269"/>
      <c r="U252" s="252"/>
      <c r="V252" s="252"/>
      <c r="X252" s="45">
        <f>IF(EXACT(A252,LCI!A92),LCI!G92,-1*10^6)</f>
        <v>0.06</v>
      </c>
      <c r="Y252" s="47">
        <f t="shared" si="411"/>
        <v>0</v>
      </c>
      <c r="Z252" s="47">
        <f t="shared" si="412"/>
        <v>0</v>
      </c>
      <c r="AA252" s="47">
        <f t="shared" si="413"/>
        <v>0</v>
      </c>
      <c r="AB252" s="47">
        <f t="shared" si="414"/>
        <v>0</v>
      </c>
      <c r="AC252" s="47">
        <f t="shared" si="415"/>
        <v>0</v>
      </c>
      <c r="AD252" s="47">
        <f t="shared" si="416"/>
        <v>0</v>
      </c>
      <c r="AE252" s="47">
        <f t="shared" si="417"/>
        <v>0</v>
      </c>
      <c r="AF252" s="47">
        <f t="shared" si="418"/>
        <v>0</v>
      </c>
      <c r="AG252" s="47">
        <f t="shared" si="419"/>
        <v>0</v>
      </c>
      <c r="AH252" s="47">
        <f t="shared" si="420"/>
        <v>0</v>
      </c>
      <c r="AI252" s="47">
        <f t="shared" si="421"/>
        <v>0</v>
      </c>
      <c r="AJ252" s="47">
        <f t="shared" si="499"/>
        <v>0</v>
      </c>
      <c r="AK252" s="47">
        <f t="shared" si="471"/>
        <v>0</v>
      </c>
      <c r="AL252" s="262">
        <f t="shared" si="472"/>
        <v>0</v>
      </c>
      <c r="AM252" s="260">
        <f t="shared" si="473"/>
        <v>0</v>
      </c>
      <c r="AN252" s="260">
        <f t="shared" si="681"/>
        <v>0</v>
      </c>
      <c r="AO252" s="260">
        <f t="shared" si="682"/>
        <v>0</v>
      </c>
      <c r="AP252" s="260">
        <f t="shared" si="683"/>
        <v>0</v>
      </c>
      <c r="AQ252" s="260">
        <f t="shared" si="684"/>
        <v>0</v>
      </c>
      <c r="AR252" s="260">
        <f t="shared" si="685"/>
        <v>0</v>
      </c>
      <c r="AS252" s="260">
        <f t="shared" si="686"/>
        <v>0</v>
      </c>
      <c r="AU252" s="41">
        <f>IF(EXACT(A252,LCI!A92),LCI!H92,-1*10^6)</f>
        <v>-2000</v>
      </c>
      <c r="AV252" s="71">
        <f t="shared" si="432"/>
        <v>0</v>
      </c>
      <c r="AW252" s="71">
        <f t="shared" si="433"/>
        <v>0</v>
      </c>
      <c r="AX252" s="71">
        <f t="shared" si="434"/>
        <v>0</v>
      </c>
      <c r="AY252" s="71">
        <f t="shared" si="435"/>
        <v>0</v>
      </c>
      <c r="AZ252" s="71">
        <f t="shared" si="436"/>
        <v>0</v>
      </c>
      <c r="BA252" s="71">
        <f t="shared" si="437"/>
        <v>0</v>
      </c>
      <c r="BB252" s="71">
        <f t="shared" si="438"/>
        <v>0</v>
      </c>
      <c r="BC252" s="71">
        <f t="shared" si="439"/>
        <v>0</v>
      </c>
      <c r="BD252" s="520">
        <f t="shared" si="440"/>
        <v>0</v>
      </c>
      <c r="BE252" s="521">
        <f t="shared" si="441"/>
        <v>0</v>
      </c>
      <c r="BF252" s="71">
        <f t="shared" si="442"/>
        <v>0</v>
      </c>
      <c r="BG252" s="521">
        <f t="shared" si="443"/>
        <v>0</v>
      </c>
      <c r="BH252" s="521">
        <f t="shared" si="444"/>
        <v>0</v>
      </c>
      <c r="BI252" s="71">
        <f t="shared" si="445"/>
        <v>0</v>
      </c>
      <c r="BJ252" s="71">
        <f t="shared" si="446"/>
        <v>0</v>
      </c>
      <c r="BK252" s="71">
        <f t="shared" si="447"/>
        <v>0</v>
      </c>
      <c r="BL252" s="71">
        <f t="shared" si="448"/>
        <v>0</v>
      </c>
      <c r="BM252" s="71">
        <f t="shared" si="449"/>
        <v>0</v>
      </c>
      <c r="BN252" s="71">
        <f t="shared" si="450"/>
        <v>0</v>
      </c>
      <c r="BO252" s="71">
        <f t="shared" si="451"/>
        <v>0</v>
      </c>
      <c r="BP252" s="71">
        <f t="shared" si="452"/>
        <v>0</v>
      </c>
      <c r="BR252" s="507">
        <f>IF(EXACT(A252,LCI!A92),LCI!I92,-1*10^6)</f>
        <v>0</v>
      </c>
      <c r="BS252" s="507">
        <f t="shared" si="474"/>
        <v>0</v>
      </c>
      <c r="BT252" s="507">
        <f t="shared" si="475"/>
        <v>0</v>
      </c>
      <c r="BU252" s="507">
        <f t="shared" si="475"/>
        <v>0</v>
      </c>
      <c r="BV252" s="507">
        <f t="shared" si="475"/>
        <v>0</v>
      </c>
      <c r="BW252" s="507">
        <f t="shared" si="454"/>
        <v>0</v>
      </c>
      <c r="BX252" s="507">
        <f t="shared" si="455"/>
        <v>0</v>
      </c>
      <c r="BY252" s="507">
        <f t="shared" si="456"/>
        <v>0</v>
      </c>
      <c r="BZ252" s="507">
        <f t="shared" si="457"/>
        <v>0</v>
      </c>
      <c r="CA252" s="507">
        <f t="shared" si="458"/>
        <v>0</v>
      </c>
      <c r="CB252" s="507">
        <f t="shared" si="459"/>
        <v>0</v>
      </c>
      <c r="CC252" s="507">
        <f t="shared" si="460"/>
        <v>0</v>
      </c>
      <c r="CD252" s="507">
        <f t="shared" si="461"/>
        <v>0</v>
      </c>
      <c r="CE252" s="507">
        <f t="shared" si="462"/>
        <v>0</v>
      </c>
      <c r="CF252" s="507">
        <f t="shared" si="463"/>
        <v>0</v>
      </c>
      <c r="CG252" s="507">
        <f t="shared" si="463"/>
        <v>0</v>
      </c>
      <c r="CH252" s="507">
        <f t="shared" si="463"/>
        <v>0</v>
      </c>
      <c r="CI252" s="507">
        <f t="shared" si="465"/>
        <v>0</v>
      </c>
      <c r="CJ252" s="507">
        <f t="shared" si="466"/>
        <v>0</v>
      </c>
      <c r="CK252" s="507">
        <f t="shared" si="467"/>
        <v>0</v>
      </c>
      <c r="CL252" s="507">
        <f t="shared" si="476"/>
        <v>0</v>
      </c>
      <c r="CM252" s="507">
        <f t="shared" si="468"/>
        <v>0</v>
      </c>
      <c r="CO252" s="511">
        <f>IF(EXACT(A252,LCI!A92),LCI!F92,-1*10^6)</f>
        <v>0</v>
      </c>
      <c r="CP252" s="511">
        <f t="shared" si="477"/>
        <v>0</v>
      </c>
      <c r="CQ252" s="511">
        <f t="shared" si="478"/>
        <v>0</v>
      </c>
      <c r="CR252" s="511">
        <f t="shared" si="479"/>
        <v>0</v>
      </c>
      <c r="CS252" s="511">
        <f t="shared" si="480"/>
        <v>0</v>
      </c>
      <c r="CT252" s="511">
        <f t="shared" si="481"/>
        <v>0</v>
      </c>
      <c r="CU252" s="511">
        <f t="shared" si="482"/>
        <v>0</v>
      </c>
      <c r="CV252" s="511">
        <f t="shared" si="483"/>
        <v>0</v>
      </c>
      <c r="CW252" s="511">
        <f t="shared" si="484"/>
        <v>0</v>
      </c>
      <c r="CX252" s="511">
        <f t="shared" si="485"/>
        <v>0</v>
      </c>
      <c r="CY252" s="511">
        <f t="shared" si="486"/>
        <v>0</v>
      </c>
      <c r="CZ252" s="511">
        <f t="shared" si="487"/>
        <v>0</v>
      </c>
      <c r="DA252" s="511">
        <f t="shared" si="488"/>
        <v>0</v>
      </c>
      <c r="DB252" s="511">
        <f t="shared" si="489"/>
        <v>0</v>
      </c>
      <c r="DC252" s="511">
        <f t="shared" si="490"/>
        <v>0</v>
      </c>
      <c r="DD252" s="511">
        <f t="shared" si="491"/>
        <v>0</v>
      </c>
      <c r="DE252" s="511">
        <f t="shared" si="492"/>
        <v>0</v>
      </c>
      <c r="DF252" s="511">
        <f t="shared" si="493"/>
        <v>0</v>
      </c>
      <c r="DG252" s="511">
        <f t="shared" si="494"/>
        <v>0</v>
      </c>
      <c r="DH252" s="511">
        <f t="shared" si="495"/>
        <v>0</v>
      </c>
      <c r="DI252" s="511">
        <f t="shared" si="496"/>
        <v>0</v>
      </c>
      <c r="DJ252" s="511">
        <f t="shared" si="497"/>
        <v>0</v>
      </c>
      <c r="DL252" s="530">
        <f>IF(EXACT(A252,LCI!A92),LCI!J92,-1*10^6)</f>
        <v>0</v>
      </c>
      <c r="DM252" s="530">
        <f t="shared" si="501"/>
        <v>0</v>
      </c>
      <c r="DN252" s="530">
        <f t="shared" si="502"/>
        <v>0</v>
      </c>
      <c r="DO252" s="530">
        <f t="shared" si="503"/>
        <v>0</v>
      </c>
      <c r="DP252" s="530">
        <f t="shared" si="504"/>
        <v>0</v>
      </c>
      <c r="DQ252" s="530">
        <f t="shared" si="505"/>
        <v>0</v>
      </c>
      <c r="DR252" s="530">
        <f t="shared" si="506"/>
        <v>0</v>
      </c>
      <c r="DS252" s="530">
        <f t="shared" si="507"/>
        <v>0</v>
      </c>
      <c r="DT252" s="530">
        <f t="shared" si="508"/>
        <v>0</v>
      </c>
      <c r="DU252" s="530">
        <f t="shared" si="509"/>
        <v>0</v>
      </c>
      <c r="DV252" s="530">
        <f t="shared" si="510"/>
        <v>0</v>
      </c>
      <c r="DW252" s="530">
        <f t="shared" si="511"/>
        <v>0</v>
      </c>
      <c r="DX252" s="530">
        <f t="shared" si="512"/>
        <v>0</v>
      </c>
      <c r="DY252" s="530">
        <f t="shared" si="513"/>
        <v>0</v>
      </c>
      <c r="DZ252" s="530">
        <f t="shared" si="514"/>
        <v>0</v>
      </c>
      <c r="EA252" s="530">
        <f t="shared" si="515"/>
        <v>0</v>
      </c>
      <c r="EB252" s="530">
        <f t="shared" si="516"/>
        <v>0</v>
      </c>
      <c r="EC252" s="530">
        <f t="shared" si="517"/>
        <v>0</v>
      </c>
      <c r="ED252" s="530">
        <f t="shared" si="518"/>
        <v>0</v>
      </c>
      <c r="EE252" s="530">
        <f t="shared" si="519"/>
        <v>0</v>
      </c>
      <c r="EF252" s="530">
        <f t="shared" si="520"/>
        <v>0</v>
      </c>
      <c r="EG252" s="530">
        <f t="shared" si="521"/>
        <v>0</v>
      </c>
      <c r="EI252" s="535">
        <f>IF(EXACT(A252,LCI!A92),LCI!K92,-1*10^6)</f>
        <v>0</v>
      </c>
      <c r="EJ252" s="531">
        <f t="shared" si="522"/>
        <v>0</v>
      </c>
      <c r="EK252" s="536">
        <f t="shared" si="523"/>
        <v>0</v>
      </c>
      <c r="EL252" s="531">
        <f t="shared" si="524"/>
        <v>0</v>
      </c>
      <c r="EM252" s="531">
        <f t="shared" si="525"/>
        <v>0</v>
      </c>
      <c r="EN252" s="531">
        <f t="shared" si="526"/>
        <v>0</v>
      </c>
      <c r="EO252" s="531">
        <f t="shared" si="527"/>
        <v>0</v>
      </c>
      <c r="EP252" s="531">
        <f t="shared" si="528"/>
        <v>0</v>
      </c>
      <c r="EQ252" s="531">
        <f t="shared" si="529"/>
        <v>0</v>
      </c>
      <c r="ER252" s="531">
        <f t="shared" si="530"/>
        <v>0</v>
      </c>
      <c r="ES252" s="531">
        <f t="shared" si="531"/>
        <v>0</v>
      </c>
      <c r="ET252" s="531">
        <f t="shared" si="532"/>
        <v>0</v>
      </c>
      <c r="EU252" s="531">
        <f t="shared" si="533"/>
        <v>0</v>
      </c>
      <c r="EV252" s="531">
        <f t="shared" si="534"/>
        <v>0</v>
      </c>
      <c r="EW252" s="531">
        <f t="shared" si="535"/>
        <v>0</v>
      </c>
      <c r="EX252" s="531">
        <f t="shared" si="536"/>
        <v>0</v>
      </c>
      <c r="EY252" s="531">
        <f t="shared" si="537"/>
        <v>0</v>
      </c>
      <c r="EZ252" s="531">
        <f t="shared" si="538"/>
        <v>0</v>
      </c>
      <c r="FA252" s="531">
        <f t="shared" si="539"/>
        <v>0</v>
      </c>
      <c r="FB252" s="531">
        <f t="shared" si="540"/>
        <v>0</v>
      </c>
      <c r="FC252" s="531">
        <f t="shared" si="541"/>
        <v>0</v>
      </c>
      <c r="FD252" s="531">
        <f t="shared" si="542"/>
        <v>0</v>
      </c>
      <c r="FF252" s="532">
        <f>IF(EXACT(A252,LCI!A92),LCI!L92,-1*10^6)</f>
        <v>0</v>
      </c>
      <c r="FG252" s="532">
        <f t="shared" si="543"/>
        <v>0</v>
      </c>
      <c r="FH252" s="532">
        <f t="shared" si="544"/>
        <v>0</v>
      </c>
      <c r="FI252" s="532">
        <f t="shared" si="545"/>
        <v>0</v>
      </c>
      <c r="FJ252" s="532">
        <f t="shared" si="546"/>
        <v>0</v>
      </c>
      <c r="FK252" s="532">
        <f t="shared" si="547"/>
        <v>0</v>
      </c>
      <c r="FL252" s="532">
        <f t="shared" si="548"/>
        <v>0</v>
      </c>
      <c r="FM252" s="532">
        <f t="shared" si="549"/>
        <v>0</v>
      </c>
      <c r="FN252" s="532">
        <f t="shared" si="550"/>
        <v>0</v>
      </c>
      <c r="FO252" s="532">
        <f t="shared" si="551"/>
        <v>0</v>
      </c>
      <c r="FP252" s="532">
        <f t="shared" si="552"/>
        <v>0</v>
      </c>
      <c r="FQ252" s="532">
        <f t="shared" si="553"/>
        <v>0</v>
      </c>
      <c r="FR252" s="532">
        <f t="shared" si="554"/>
        <v>0</v>
      </c>
      <c r="FS252" s="532">
        <f t="shared" si="555"/>
        <v>0</v>
      </c>
      <c r="FT252" s="532">
        <f t="shared" si="556"/>
        <v>0</v>
      </c>
      <c r="FU252" s="532">
        <f t="shared" si="557"/>
        <v>0</v>
      </c>
      <c r="FV252" s="532">
        <f t="shared" si="558"/>
        <v>0</v>
      </c>
      <c r="FW252" s="532">
        <f t="shared" si="559"/>
        <v>0</v>
      </c>
      <c r="FX252" s="532">
        <f t="shared" si="560"/>
        <v>0</v>
      </c>
      <c r="FY252" s="532">
        <f t="shared" si="561"/>
        <v>0</v>
      </c>
      <c r="FZ252" s="532">
        <f t="shared" si="562"/>
        <v>0</v>
      </c>
      <c r="GA252" s="532">
        <f t="shared" si="563"/>
        <v>0</v>
      </c>
      <c r="GC252" s="533">
        <f>IF(EXACT(A252,LCI!A92),LCI!M92,-1*10^6)</f>
        <v>0</v>
      </c>
      <c r="GD252" s="533">
        <f t="shared" si="564"/>
        <v>0</v>
      </c>
      <c r="GE252" s="533">
        <f t="shared" si="565"/>
        <v>0</v>
      </c>
      <c r="GF252" s="533">
        <f t="shared" si="566"/>
        <v>0</v>
      </c>
      <c r="GG252" s="533">
        <f t="shared" si="567"/>
        <v>0</v>
      </c>
      <c r="GH252" s="533">
        <f t="shared" si="568"/>
        <v>0</v>
      </c>
      <c r="GI252" s="533">
        <f t="shared" si="569"/>
        <v>0</v>
      </c>
      <c r="GJ252" s="533">
        <f t="shared" si="570"/>
        <v>0</v>
      </c>
      <c r="GK252" s="533">
        <f t="shared" si="571"/>
        <v>0</v>
      </c>
      <c r="GL252" s="533">
        <f t="shared" si="572"/>
        <v>0</v>
      </c>
      <c r="GM252" s="533">
        <f t="shared" si="573"/>
        <v>0</v>
      </c>
      <c r="GN252" s="533">
        <f t="shared" si="574"/>
        <v>0</v>
      </c>
      <c r="GO252" s="533">
        <f t="shared" si="575"/>
        <v>0</v>
      </c>
      <c r="GP252" s="533">
        <f t="shared" si="576"/>
        <v>0</v>
      </c>
      <c r="GQ252" s="533">
        <f t="shared" si="577"/>
        <v>0</v>
      </c>
      <c r="GR252" s="533">
        <f t="shared" si="578"/>
        <v>0</v>
      </c>
      <c r="GS252" s="533">
        <f t="shared" si="579"/>
        <v>0</v>
      </c>
      <c r="GT252" s="533">
        <f t="shared" si="580"/>
        <v>0</v>
      </c>
      <c r="GU252" s="533">
        <f t="shared" si="581"/>
        <v>0</v>
      </c>
      <c r="GV252" s="533">
        <f t="shared" si="582"/>
        <v>0</v>
      </c>
      <c r="GW252" s="533">
        <f t="shared" si="583"/>
        <v>0</v>
      </c>
      <c r="GX252" s="533">
        <f t="shared" si="584"/>
        <v>0</v>
      </c>
      <c r="GZ252" s="511">
        <f>IF(EXACT(A252,LCI!A92),LCI!N92,-1*10^6)</f>
        <v>0</v>
      </c>
      <c r="HA252" s="511"/>
      <c r="HB252" s="511"/>
      <c r="HC252" s="511"/>
      <c r="HD252" s="511"/>
      <c r="HE252" s="511"/>
      <c r="HF252" s="511"/>
      <c r="HG252" s="511"/>
      <c r="HH252" s="511"/>
      <c r="HI252" s="511"/>
      <c r="HJ252" s="511"/>
      <c r="HK252" s="511"/>
      <c r="HL252" s="511"/>
      <c r="HM252" s="511"/>
      <c r="HN252" s="511"/>
      <c r="HO252" s="511"/>
      <c r="HP252" s="511"/>
      <c r="HQ252" s="511"/>
      <c r="HR252" s="511"/>
      <c r="HS252" s="511"/>
      <c r="HT252" s="511"/>
      <c r="HU252" s="511"/>
      <c r="HW252" s="534">
        <f>IF(EXACT(A252,LCI!A92),LCI!O92,-1*10^6)</f>
        <v>0</v>
      </c>
      <c r="HX252" s="534">
        <f t="shared" si="585"/>
        <v>0</v>
      </c>
      <c r="HY252" s="534">
        <f t="shared" si="586"/>
        <v>0</v>
      </c>
      <c r="HZ252" s="534">
        <f t="shared" si="587"/>
        <v>0</v>
      </c>
      <c r="IA252" s="534">
        <f t="shared" si="588"/>
        <v>0</v>
      </c>
      <c r="IB252" s="534">
        <f t="shared" si="589"/>
        <v>0</v>
      </c>
      <c r="IC252" s="534">
        <f t="shared" si="590"/>
        <v>0</v>
      </c>
      <c r="ID252" s="534">
        <f t="shared" si="591"/>
        <v>0</v>
      </c>
      <c r="IE252" s="534">
        <f t="shared" si="592"/>
        <v>0</v>
      </c>
      <c r="IF252" s="534">
        <f t="shared" si="593"/>
        <v>0</v>
      </c>
      <c r="IG252" s="534">
        <f t="shared" si="594"/>
        <v>0</v>
      </c>
      <c r="IH252" s="534">
        <f t="shared" si="595"/>
        <v>0</v>
      </c>
      <c r="II252" s="534">
        <f t="shared" si="596"/>
        <v>0</v>
      </c>
      <c r="IJ252" s="534">
        <f t="shared" si="597"/>
        <v>0</v>
      </c>
      <c r="IK252" s="534">
        <f t="shared" si="598"/>
        <v>0</v>
      </c>
      <c r="IL252" s="534">
        <f t="shared" si="599"/>
        <v>0</v>
      </c>
      <c r="IM252" s="534">
        <f t="shared" si="600"/>
        <v>0</v>
      </c>
      <c r="IN252" s="534">
        <f t="shared" si="601"/>
        <v>0</v>
      </c>
      <c r="IO252" s="534">
        <f t="shared" si="602"/>
        <v>0</v>
      </c>
      <c r="IP252" s="534">
        <f t="shared" si="603"/>
        <v>0</v>
      </c>
      <c r="IQ252" s="534">
        <f t="shared" si="604"/>
        <v>0</v>
      </c>
      <c r="IR252" s="534">
        <f t="shared" si="605"/>
        <v>0</v>
      </c>
      <c r="IT252" s="531">
        <f>IF(EXACT(A252,LCI!A92),LCI!P92,-1*10^6)</f>
        <v>0</v>
      </c>
      <c r="IU252" s="531">
        <f t="shared" si="606"/>
        <v>0</v>
      </c>
      <c r="IV252" s="531">
        <f t="shared" si="607"/>
        <v>0</v>
      </c>
      <c r="IW252" s="531">
        <f t="shared" si="608"/>
        <v>0</v>
      </c>
      <c r="IX252" s="531">
        <f t="shared" si="609"/>
        <v>0</v>
      </c>
      <c r="IY252" s="531">
        <f t="shared" si="610"/>
        <v>0</v>
      </c>
      <c r="IZ252" s="531">
        <f t="shared" si="611"/>
        <v>0</v>
      </c>
      <c r="JA252" s="531">
        <f t="shared" si="612"/>
        <v>0</v>
      </c>
      <c r="JB252" s="531">
        <f t="shared" si="613"/>
        <v>0</v>
      </c>
      <c r="JC252" s="531">
        <f t="shared" si="614"/>
        <v>0</v>
      </c>
      <c r="JD252" s="531">
        <f t="shared" si="615"/>
        <v>0</v>
      </c>
      <c r="JE252" s="531">
        <f t="shared" si="616"/>
        <v>0</v>
      </c>
      <c r="JF252" s="531">
        <f t="shared" si="617"/>
        <v>0</v>
      </c>
      <c r="JG252" s="531">
        <f t="shared" si="618"/>
        <v>0</v>
      </c>
      <c r="JH252" s="531">
        <f t="shared" si="619"/>
        <v>0</v>
      </c>
      <c r="JI252" s="531">
        <f t="shared" si="620"/>
        <v>0</v>
      </c>
      <c r="JJ252" s="531">
        <f t="shared" si="621"/>
        <v>0</v>
      </c>
      <c r="JK252" s="531">
        <f t="shared" si="622"/>
        <v>0</v>
      </c>
      <c r="JL252" s="531">
        <f t="shared" si="623"/>
        <v>0</v>
      </c>
      <c r="JM252" s="531">
        <f t="shared" si="624"/>
        <v>0</v>
      </c>
      <c r="JN252" s="531">
        <f t="shared" si="625"/>
        <v>0</v>
      </c>
      <c r="JO252" s="531">
        <f t="shared" si="626"/>
        <v>0</v>
      </c>
      <c r="JQ252" s="532">
        <f>IF(EXACT(A252,LCI!A92),LCI!Q92,-1*10^6)</f>
        <v>0</v>
      </c>
      <c r="JR252" s="532">
        <f t="shared" si="627"/>
        <v>0</v>
      </c>
      <c r="JS252" s="532">
        <f t="shared" si="628"/>
        <v>0</v>
      </c>
      <c r="JT252" s="532">
        <f t="shared" si="629"/>
        <v>0</v>
      </c>
      <c r="JU252" s="532">
        <f t="shared" si="630"/>
        <v>0</v>
      </c>
      <c r="JV252" s="532">
        <f t="shared" si="631"/>
        <v>0</v>
      </c>
      <c r="JW252" s="532">
        <f t="shared" si="632"/>
        <v>0</v>
      </c>
      <c r="JX252" s="532">
        <f t="shared" si="633"/>
        <v>0</v>
      </c>
      <c r="JY252" s="532">
        <f t="shared" si="634"/>
        <v>0</v>
      </c>
      <c r="JZ252" s="532">
        <f t="shared" si="635"/>
        <v>0</v>
      </c>
      <c r="KA252" s="532">
        <f t="shared" si="636"/>
        <v>0</v>
      </c>
      <c r="KB252" s="532">
        <f t="shared" si="637"/>
        <v>0</v>
      </c>
      <c r="KC252" s="532">
        <f t="shared" si="638"/>
        <v>0</v>
      </c>
      <c r="KD252" s="532">
        <f t="shared" si="639"/>
        <v>0</v>
      </c>
      <c r="KE252" s="532">
        <f t="shared" si="640"/>
        <v>0</v>
      </c>
      <c r="KF252" s="532">
        <f t="shared" si="641"/>
        <v>0</v>
      </c>
      <c r="KG252" s="532">
        <f t="shared" si="642"/>
        <v>0</v>
      </c>
      <c r="KH252" s="532">
        <f t="shared" si="643"/>
        <v>0</v>
      </c>
      <c r="KI252" s="532">
        <f t="shared" si="644"/>
        <v>0</v>
      </c>
      <c r="KJ252" s="532">
        <f t="shared" si="645"/>
        <v>0</v>
      </c>
      <c r="KK252" s="532">
        <f t="shared" si="646"/>
        <v>0</v>
      </c>
      <c r="KL252" s="532">
        <f t="shared" si="647"/>
        <v>0</v>
      </c>
      <c r="KN252" s="533">
        <f>IF(EXACT(A252,LCI!A92),LCI!R92,-1*10^6)</f>
        <v>0</v>
      </c>
      <c r="KO252" s="533">
        <f t="shared" si="648"/>
        <v>0</v>
      </c>
      <c r="KP252" s="533">
        <f t="shared" si="649"/>
        <v>0</v>
      </c>
      <c r="KQ252" s="533">
        <f t="shared" si="650"/>
        <v>0</v>
      </c>
      <c r="KR252" s="533">
        <f t="shared" si="651"/>
        <v>0</v>
      </c>
      <c r="KS252" s="533">
        <f t="shared" si="652"/>
        <v>0</v>
      </c>
      <c r="KT252" s="533">
        <f t="shared" si="653"/>
        <v>0</v>
      </c>
      <c r="KU252" s="533">
        <f t="shared" si="654"/>
        <v>0</v>
      </c>
      <c r="KV252" s="533">
        <f t="shared" si="655"/>
        <v>0</v>
      </c>
      <c r="KW252" s="533">
        <f t="shared" si="656"/>
        <v>0</v>
      </c>
      <c r="KX252" s="533">
        <f t="shared" si="657"/>
        <v>0</v>
      </c>
      <c r="KY252" s="533">
        <f t="shared" si="658"/>
        <v>0</v>
      </c>
      <c r="KZ252" s="533">
        <f t="shared" si="659"/>
        <v>0</v>
      </c>
      <c r="LA252" s="533">
        <f t="shared" si="660"/>
        <v>0</v>
      </c>
      <c r="LB252" s="533">
        <f t="shared" si="661"/>
        <v>0</v>
      </c>
      <c r="LC252" s="533">
        <f t="shared" si="662"/>
        <v>0</v>
      </c>
      <c r="LD252" s="533">
        <f t="shared" si="663"/>
        <v>0</v>
      </c>
      <c r="LE252" s="533">
        <f t="shared" si="664"/>
        <v>0</v>
      </c>
      <c r="LF252" s="533">
        <f t="shared" si="665"/>
        <v>0</v>
      </c>
      <c r="LG252" s="533">
        <f t="shared" si="666"/>
        <v>0</v>
      </c>
      <c r="LH252" s="533">
        <f t="shared" si="667"/>
        <v>0</v>
      </c>
      <c r="LI252" s="533">
        <f t="shared" si="668"/>
        <v>0</v>
      </c>
    </row>
    <row r="253" spans="1:321" x14ac:dyDescent="0.25">
      <c r="A253" s="14" t="str">
        <f>LCI!A93</f>
        <v>Biodiesel, Produced (kg/yr)</v>
      </c>
      <c r="B253" s="43">
        <f>B140</f>
        <v>61118.86884229719</v>
      </c>
      <c r="C253" s="43">
        <f t="shared" ref="C253:P253" si="703">C140</f>
        <v>0</v>
      </c>
      <c r="D253" s="43">
        <f t="shared" si="703"/>
        <v>0</v>
      </c>
      <c r="E253" s="43">
        <f t="shared" si="703"/>
        <v>0</v>
      </c>
      <c r="F253" s="43">
        <f t="shared" si="703"/>
        <v>0</v>
      </c>
      <c r="G253" s="43">
        <f t="shared" si="703"/>
        <v>0</v>
      </c>
      <c r="H253" s="43">
        <f t="shared" si="703"/>
        <v>0</v>
      </c>
      <c r="I253" s="43">
        <f t="shared" si="703"/>
        <v>0</v>
      </c>
      <c r="J253" s="43">
        <f t="shared" si="703"/>
        <v>0</v>
      </c>
      <c r="K253" s="43">
        <f t="shared" si="703"/>
        <v>0</v>
      </c>
      <c r="L253" s="43">
        <f t="shared" si="703"/>
        <v>0</v>
      </c>
      <c r="M253" s="43">
        <f t="shared" si="703"/>
        <v>0</v>
      </c>
      <c r="N253" s="43">
        <f t="shared" si="703"/>
        <v>0</v>
      </c>
      <c r="O253" s="258">
        <f t="shared" si="703"/>
        <v>0</v>
      </c>
      <c r="P253" s="252">
        <f t="shared" si="703"/>
        <v>0</v>
      </c>
      <c r="Q253" s="252"/>
      <c r="R253" s="252"/>
      <c r="S253" s="252"/>
      <c r="T253" s="269"/>
      <c r="U253" s="252"/>
      <c r="V253" s="252"/>
      <c r="X253" s="45">
        <f>IF(EXACT(A253,LCI!A93),LCI!G93,-1*10^6)</f>
        <v>0.5</v>
      </c>
      <c r="Y253" s="47">
        <f t="shared" si="411"/>
        <v>30559.434421148595</v>
      </c>
      <c r="Z253" s="47">
        <f t="shared" si="412"/>
        <v>0</v>
      </c>
      <c r="AA253" s="47">
        <f t="shared" si="413"/>
        <v>0</v>
      </c>
      <c r="AB253" s="47">
        <f t="shared" si="414"/>
        <v>0</v>
      </c>
      <c r="AC253" s="47">
        <f t="shared" si="415"/>
        <v>0</v>
      </c>
      <c r="AD253" s="47">
        <f t="shared" si="416"/>
        <v>0</v>
      </c>
      <c r="AE253" s="47">
        <f t="shared" si="417"/>
        <v>0</v>
      </c>
      <c r="AF253" s="47">
        <f t="shared" si="418"/>
        <v>0</v>
      </c>
      <c r="AG253" s="47">
        <f t="shared" si="419"/>
        <v>0</v>
      </c>
      <c r="AH253" s="47">
        <f t="shared" si="420"/>
        <v>0</v>
      </c>
      <c r="AI253" s="47">
        <f t="shared" si="421"/>
        <v>0</v>
      </c>
      <c r="AJ253" s="47">
        <f t="shared" si="499"/>
        <v>0</v>
      </c>
      <c r="AK253" s="47">
        <f t="shared" si="471"/>
        <v>0</v>
      </c>
      <c r="AL253" s="262">
        <f t="shared" si="472"/>
        <v>0</v>
      </c>
      <c r="AM253" s="260">
        <f t="shared" si="473"/>
        <v>0</v>
      </c>
      <c r="AN253" s="260">
        <f t="shared" si="681"/>
        <v>0</v>
      </c>
      <c r="AO253" s="260">
        <f t="shared" si="682"/>
        <v>0</v>
      </c>
      <c r="AP253" s="260">
        <f t="shared" si="683"/>
        <v>0</v>
      </c>
      <c r="AQ253" s="260">
        <f t="shared" si="684"/>
        <v>0</v>
      </c>
      <c r="AR253" s="260">
        <f t="shared" si="685"/>
        <v>0</v>
      </c>
      <c r="AS253" s="260">
        <f t="shared" si="686"/>
        <v>0</v>
      </c>
      <c r="AU253" s="41">
        <f>IF(EXACT(A253,LCI!A93),LCI!H93,-1*10^6)</f>
        <v>-100</v>
      </c>
      <c r="AV253" s="71">
        <f t="shared" si="432"/>
        <v>-6111886.8842297187</v>
      </c>
      <c r="AW253" s="71">
        <f t="shared" si="433"/>
        <v>0</v>
      </c>
      <c r="AX253" s="71">
        <f t="shared" si="434"/>
        <v>0</v>
      </c>
      <c r="AY253" s="71">
        <f t="shared" si="435"/>
        <v>0</v>
      </c>
      <c r="AZ253" s="71">
        <f t="shared" si="436"/>
        <v>0</v>
      </c>
      <c r="BA253" s="71">
        <f t="shared" si="437"/>
        <v>0</v>
      </c>
      <c r="BB253" s="71">
        <f t="shared" si="438"/>
        <v>0</v>
      </c>
      <c r="BC253" s="71">
        <f t="shared" si="439"/>
        <v>0</v>
      </c>
      <c r="BD253" s="520">
        <f t="shared" si="440"/>
        <v>0</v>
      </c>
      <c r="BE253" s="521">
        <f t="shared" si="441"/>
        <v>0</v>
      </c>
      <c r="BF253" s="71">
        <f t="shared" si="442"/>
        <v>0</v>
      </c>
      <c r="BG253" s="521">
        <f t="shared" si="443"/>
        <v>0</v>
      </c>
      <c r="BH253" s="71">
        <f t="shared" si="444"/>
        <v>0</v>
      </c>
      <c r="BI253" s="71">
        <f t="shared" si="445"/>
        <v>0</v>
      </c>
      <c r="BJ253" s="71">
        <f t="shared" si="446"/>
        <v>0</v>
      </c>
      <c r="BK253" s="71">
        <f t="shared" si="447"/>
        <v>0</v>
      </c>
      <c r="BL253" s="71">
        <f t="shared" si="448"/>
        <v>0</v>
      </c>
      <c r="BM253" s="71">
        <f t="shared" si="449"/>
        <v>0</v>
      </c>
      <c r="BN253" s="71">
        <f t="shared" si="450"/>
        <v>0</v>
      </c>
      <c r="BO253" s="71">
        <f t="shared" si="451"/>
        <v>0</v>
      </c>
      <c r="BP253" s="71">
        <f t="shared" si="452"/>
        <v>0</v>
      </c>
      <c r="BR253" s="507">
        <f>IF(EXACT(A253,LCI!A93),LCI!I93,-1*10^6)</f>
        <v>0</v>
      </c>
      <c r="BS253" s="507">
        <f t="shared" si="474"/>
        <v>0</v>
      </c>
      <c r="BT253" s="507">
        <f t="shared" si="475"/>
        <v>0</v>
      </c>
      <c r="BU253" s="507">
        <f t="shared" si="475"/>
        <v>0</v>
      </c>
      <c r="BV253" s="507">
        <f t="shared" si="475"/>
        <v>0</v>
      </c>
      <c r="BW253" s="507">
        <f t="shared" si="454"/>
        <v>0</v>
      </c>
      <c r="BX253" s="507">
        <f t="shared" si="455"/>
        <v>0</v>
      </c>
      <c r="BY253" s="507">
        <f t="shared" si="456"/>
        <v>0</v>
      </c>
      <c r="BZ253" s="507">
        <f t="shared" si="457"/>
        <v>0</v>
      </c>
      <c r="CA253" s="507">
        <f t="shared" si="458"/>
        <v>0</v>
      </c>
      <c r="CB253" s="507">
        <f t="shared" si="459"/>
        <v>0</v>
      </c>
      <c r="CC253" s="507">
        <f t="shared" si="460"/>
        <v>0</v>
      </c>
      <c r="CD253" s="507">
        <f t="shared" si="461"/>
        <v>0</v>
      </c>
      <c r="CE253" s="507">
        <f t="shared" si="462"/>
        <v>0</v>
      </c>
      <c r="CF253" s="507">
        <f t="shared" si="463"/>
        <v>0</v>
      </c>
      <c r="CG253" s="507">
        <f t="shared" si="463"/>
        <v>0</v>
      </c>
      <c r="CH253" s="507">
        <f t="shared" si="463"/>
        <v>0</v>
      </c>
      <c r="CI253" s="507">
        <f t="shared" si="465"/>
        <v>0</v>
      </c>
      <c r="CJ253" s="507">
        <f t="shared" si="466"/>
        <v>0</v>
      </c>
      <c r="CK253" s="507">
        <f t="shared" si="467"/>
        <v>0</v>
      </c>
      <c r="CL253" s="507">
        <f t="shared" si="476"/>
        <v>0</v>
      </c>
      <c r="CM253" s="507">
        <f t="shared" si="468"/>
        <v>0</v>
      </c>
      <c r="CO253" s="511">
        <f>IF(EXACT(A253,LCI!A93),LCI!F93,-1*10^6)</f>
        <v>37.799999999999997</v>
      </c>
      <c r="CP253" s="511">
        <f t="shared" si="477"/>
        <v>2310293.2422388336</v>
      </c>
      <c r="CQ253" s="511">
        <f t="shared" si="478"/>
        <v>0</v>
      </c>
      <c r="CR253" s="511">
        <f t="shared" si="479"/>
        <v>0</v>
      </c>
      <c r="CS253" s="511">
        <f t="shared" si="480"/>
        <v>0</v>
      </c>
      <c r="CT253" s="511">
        <f t="shared" si="481"/>
        <v>0</v>
      </c>
      <c r="CU253" s="511">
        <f t="shared" si="482"/>
        <v>0</v>
      </c>
      <c r="CV253" s="511">
        <f t="shared" si="483"/>
        <v>0</v>
      </c>
      <c r="CW253" s="511">
        <f t="shared" si="484"/>
        <v>0</v>
      </c>
      <c r="CX253" s="511">
        <f t="shared" si="485"/>
        <v>0</v>
      </c>
      <c r="CY253" s="511">
        <f t="shared" si="486"/>
        <v>0</v>
      </c>
      <c r="CZ253" s="511">
        <f t="shared" si="487"/>
        <v>0</v>
      </c>
      <c r="DA253" s="511">
        <f t="shared" si="488"/>
        <v>0</v>
      </c>
      <c r="DB253" s="511">
        <f t="shared" si="489"/>
        <v>0</v>
      </c>
      <c r="DC253" s="511">
        <f t="shared" si="490"/>
        <v>0</v>
      </c>
      <c r="DD253" s="511">
        <f t="shared" si="491"/>
        <v>0</v>
      </c>
      <c r="DE253" s="511">
        <f t="shared" si="492"/>
        <v>0</v>
      </c>
      <c r="DF253" s="511">
        <f t="shared" si="493"/>
        <v>0</v>
      </c>
      <c r="DG253" s="511">
        <f t="shared" si="494"/>
        <v>0</v>
      </c>
      <c r="DH253" s="511">
        <f t="shared" si="495"/>
        <v>0</v>
      </c>
      <c r="DI253" s="511">
        <f t="shared" si="496"/>
        <v>0</v>
      </c>
      <c r="DJ253" s="511">
        <f t="shared" si="497"/>
        <v>0</v>
      </c>
      <c r="DL253" s="530">
        <f>IF(EXACT(A253,LCI!A93),LCI!J93,-1*10^6)</f>
        <v>0</v>
      </c>
      <c r="DM253" s="530">
        <f t="shared" si="501"/>
        <v>0</v>
      </c>
      <c r="DN253" s="530">
        <f t="shared" si="502"/>
        <v>0</v>
      </c>
      <c r="DO253" s="530">
        <f t="shared" si="503"/>
        <v>0</v>
      </c>
      <c r="DP253" s="530">
        <f t="shared" si="504"/>
        <v>0</v>
      </c>
      <c r="DQ253" s="530">
        <f t="shared" si="505"/>
        <v>0</v>
      </c>
      <c r="DR253" s="530">
        <f t="shared" si="506"/>
        <v>0</v>
      </c>
      <c r="DS253" s="530">
        <f t="shared" si="507"/>
        <v>0</v>
      </c>
      <c r="DT253" s="530">
        <f t="shared" si="508"/>
        <v>0</v>
      </c>
      <c r="DU253" s="530">
        <f t="shared" si="509"/>
        <v>0</v>
      </c>
      <c r="DV253" s="530">
        <f t="shared" si="510"/>
        <v>0</v>
      </c>
      <c r="DW253" s="530">
        <f t="shared" si="511"/>
        <v>0</v>
      </c>
      <c r="DX253" s="530">
        <f t="shared" si="512"/>
        <v>0</v>
      </c>
      <c r="DY253" s="530">
        <f t="shared" si="513"/>
        <v>0</v>
      </c>
      <c r="DZ253" s="530">
        <f t="shared" si="514"/>
        <v>0</v>
      </c>
      <c r="EA253" s="530">
        <f t="shared" si="515"/>
        <v>0</v>
      </c>
      <c r="EB253" s="530">
        <f t="shared" si="516"/>
        <v>0</v>
      </c>
      <c r="EC253" s="530">
        <f t="shared" si="517"/>
        <v>0</v>
      </c>
      <c r="ED253" s="530">
        <f t="shared" si="518"/>
        <v>0</v>
      </c>
      <c r="EE253" s="530">
        <f t="shared" si="519"/>
        <v>0</v>
      </c>
      <c r="EF253" s="530">
        <f t="shared" si="520"/>
        <v>0</v>
      </c>
      <c r="EG253" s="530">
        <f t="shared" si="521"/>
        <v>0</v>
      </c>
      <c r="EI253" s="535">
        <f>IF(EXACT(A253,LCI!A93),LCI!K93,-1*10^6)</f>
        <v>0</v>
      </c>
      <c r="EJ253" s="531">
        <f t="shared" si="522"/>
        <v>0</v>
      </c>
      <c r="EK253" s="536">
        <f t="shared" si="523"/>
        <v>0</v>
      </c>
      <c r="EL253" s="531">
        <f t="shared" si="524"/>
        <v>0</v>
      </c>
      <c r="EM253" s="531">
        <f t="shared" si="525"/>
        <v>0</v>
      </c>
      <c r="EN253" s="531">
        <f t="shared" si="526"/>
        <v>0</v>
      </c>
      <c r="EO253" s="531">
        <f t="shared" si="527"/>
        <v>0</v>
      </c>
      <c r="EP253" s="531">
        <f t="shared" si="528"/>
        <v>0</v>
      </c>
      <c r="EQ253" s="531">
        <f t="shared" si="529"/>
        <v>0</v>
      </c>
      <c r="ER253" s="531">
        <f t="shared" si="530"/>
        <v>0</v>
      </c>
      <c r="ES253" s="531">
        <f t="shared" si="531"/>
        <v>0</v>
      </c>
      <c r="ET253" s="531">
        <f t="shared" si="532"/>
        <v>0</v>
      </c>
      <c r="EU253" s="531">
        <f t="shared" si="533"/>
        <v>0</v>
      </c>
      <c r="EV253" s="531">
        <f t="shared" si="534"/>
        <v>0</v>
      </c>
      <c r="EW253" s="531">
        <f t="shared" si="535"/>
        <v>0</v>
      </c>
      <c r="EX253" s="531">
        <f t="shared" si="536"/>
        <v>0</v>
      </c>
      <c r="EY253" s="531">
        <f t="shared" si="537"/>
        <v>0</v>
      </c>
      <c r="EZ253" s="531">
        <f t="shared" si="538"/>
        <v>0</v>
      </c>
      <c r="FA253" s="531">
        <f t="shared" si="539"/>
        <v>0</v>
      </c>
      <c r="FB253" s="531">
        <f t="shared" si="540"/>
        <v>0</v>
      </c>
      <c r="FC253" s="531">
        <f t="shared" si="541"/>
        <v>0</v>
      </c>
      <c r="FD253" s="531">
        <f t="shared" si="542"/>
        <v>0</v>
      </c>
      <c r="FF253" s="532">
        <f>IF(EXACT(A253,LCI!A93),LCI!L93,-1*10^6)</f>
        <v>0</v>
      </c>
      <c r="FG253" s="532">
        <f t="shared" si="543"/>
        <v>0</v>
      </c>
      <c r="FH253" s="532">
        <f t="shared" si="544"/>
        <v>0</v>
      </c>
      <c r="FI253" s="532">
        <f t="shared" si="545"/>
        <v>0</v>
      </c>
      <c r="FJ253" s="532">
        <f t="shared" si="546"/>
        <v>0</v>
      </c>
      <c r="FK253" s="532">
        <f t="shared" si="547"/>
        <v>0</v>
      </c>
      <c r="FL253" s="532">
        <f t="shared" si="548"/>
        <v>0</v>
      </c>
      <c r="FM253" s="532">
        <f t="shared" si="549"/>
        <v>0</v>
      </c>
      <c r="FN253" s="532">
        <f t="shared" si="550"/>
        <v>0</v>
      </c>
      <c r="FO253" s="532">
        <f t="shared" si="551"/>
        <v>0</v>
      </c>
      <c r="FP253" s="532">
        <f t="shared" si="552"/>
        <v>0</v>
      </c>
      <c r="FQ253" s="532">
        <f t="shared" si="553"/>
        <v>0</v>
      </c>
      <c r="FR253" s="532">
        <f t="shared" si="554"/>
        <v>0</v>
      </c>
      <c r="FS253" s="532">
        <f t="shared" si="555"/>
        <v>0</v>
      </c>
      <c r="FT253" s="532">
        <f t="shared" si="556"/>
        <v>0</v>
      </c>
      <c r="FU253" s="532">
        <f t="shared" si="557"/>
        <v>0</v>
      </c>
      <c r="FV253" s="532">
        <f t="shared" si="558"/>
        <v>0</v>
      </c>
      <c r="FW253" s="532">
        <f t="shared" si="559"/>
        <v>0</v>
      </c>
      <c r="FX253" s="532">
        <f t="shared" si="560"/>
        <v>0</v>
      </c>
      <c r="FY253" s="532">
        <f t="shared" si="561"/>
        <v>0</v>
      </c>
      <c r="FZ253" s="532">
        <f t="shared" si="562"/>
        <v>0</v>
      </c>
      <c r="GA253" s="532">
        <f t="shared" si="563"/>
        <v>0</v>
      </c>
      <c r="GC253" s="533">
        <f>IF(EXACT(A253,LCI!A93),LCI!M93,-1*10^6)</f>
        <v>0</v>
      </c>
      <c r="GD253" s="533">
        <f t="shared" si="564"/>
        <v>0</v>
      </c>
      <c r="GE253" s="533">
        <f t="shared" si="565"/>
        <v>0</v>
      </c>
      <c r="GF253" s="533">
        <f t="shared" si="566"/>
        <v>0</v>
      </c>
      <c r="GG253" s="533">
        <f t="shared" si="567"/>
        <v>0</v>
      </c>
      <c r="GH253" s="533">
        <f t="shared" si="568"/>
        <v>0</v>
      </c>
      <c r="GI253" s="533">
        <f t="shared" si="569"/>
        <v>0</v>
      </c>
      <c r="GJ253" s="533">
        <f t="shared" si="570"/>
        <v>0</v>
      </c>
      <c r="GK253" s="533">
        <f t="shared" si="571"/>
        <v>0</v>
      </c>
      <c r="GL253" s="533">
        <f t="shared" si="572"/>
        <v>0</v>
      </c>
      <c r="GM253" s="533">
        <f t="shared" si="573"/>
        <v>0</v>
      </c>
      <c r="GN253" s="533">
        <f t="shared" si="574"/>
        <v>0</v>
      </c>
      <c r="GO253" s="533">
        <f t="shared" si="575"/>
        <v>0</v>
      </c>
      <c r="GP253" s="533">
        <f t="shared" si="576"/>
        <v>0</v>
      </c>
      <c r="GQ253" s="533">
        <f t="shared" si="577"/>
        <v>0</v>
      </c>
      <c r="GR253" s="533">
        <f t="shared" si="578"/>
        <v>0</v>
      </c>
      <c r="GS253" s="533">
        <f t="shared" si="579"/>
        <v>0</v>
      </c>
      <c r="GT253" s="533">
        <f t="shared" si="580"/>
        <v>0</v>
      </c>
      <c r="GU253" s="533">
        <f t="shared" si="581"/>
        <v>0</v>
      </c>
      <c r="GV253" s="533">
        <f t="shared" si="582"/>
        <v>0</v>
      </c>
      <c r="GW253" s="533">
        <f t="shared" si="583"/>
        <v>0</v>
      </c>
      <c r="GX253" s="533">
        <f t="shared" si="584"/>
        <v>0</v>
      </c>
      <c r="GZ253" s="511">
        <f>IF(EXACT(A253,LCI!A93),LCI!N93,-1*10^6)</f>
        <v>0</v>
      </c>
      <c r="HA253" s="511"/>
      <c r="HB253" s="511"/>
      <c r="HC253" s="511"/>
      <c r="HD253" s="511"/>
      <c r="HE253" s="511"/>
      <c r="HF253" s="511"/>
      <c r="HG253" s="511"/>
      <c r="HH253" s="511"/>
      <c r="HI253" s="511"/>
      <c r="HJ253" s="511"/>
      <c r="HK253" s="511"/>
      <c r="HL253" s="511"/>
      <c r="HM253" s="511"/>
      <c r="HN253" s="511"/>
      <c r="HO253" s="511"/>
      <c r="HP253" s="511"/>
      <c r="HQ253" s="511"/>
      <c r="HR253" s="511"/>
      <c r="HS253" s="511"/>
      <c r="HT253" s="511"/>
      <c r="HU253" s="511"/>
      <c r="HW253" s="534">
        <f>IF(EXACT(A253,LCI!A93),LCI!O93,-1*10^6)</f>
        <v>0</v>
      </c>
      <c r="HX253" s="534">
        <f t="shared" si="585"/>
        <v>0</v>
      </c>
      <c r="HY253" s="534">
        <f t="shared" si="586"/>
        <v>0</v>
      </c>
      <c r="HZ253" s="534">
        <f t="shared" si="587"/>
        <v>0</v>
      </c>
      <c r="IA253" s="534">
        <f t="shared" si="588"/>
        <v>0</v>
      </c>
      <c r="IB253" s="534">
        <f t="shared" si="589"/>
        <v>0</v>
      </c>
      <c r="IC253" s="534">
        <f t="shared" si="590"/>
        <v>0</v>
      </c>
      <c r="ID253" s="534">
        <f t="shared" si="591"/>
        <v>0</v>
      </c>
      <c r="IE253" s="534">
        <f t="shared" si="592"/>
        <v>0</v>
      </c>
      <c r="IF253" s="534">
        <f t="shared" si="593"/>
        <v>0</v>
      </c>
      <c r="IG253" s="534">
        <f t="shared" si="594"/>
        <v>0</v>
      </c>
      <c r="IH253" s="534">
        <f t="shared" si="595"/>
        <v>0</v>
      </c>
      <c r="II253" s="534">
        <f t="shared" si="596"/>
        <v>0</v>
      </c>
      <c r="IJ253" s="534">
        <f t="shared" si="597"/>
        <v>0</v>
      </c>
      <c r="IK253" s="534">
        <f t="shared" si="598"/>
        <v>0</v>
      </c>
      <c r="IL253" s="534">
        <f t="shared" si="599"/>
        <v>0</v>
      </c>
      <c r="IM253" s="534">
        <f t="shared" si="600"/>
        <v>0</v>
      </c>
      <c r="IN253" s="534">
        <f t="shared" si="601"/>
        <v>0</v>
      </c>
      <c r="IO253" s="534">
        <f t="shared" si="602"/>
        <v>0</v>
      </c>
      <c r="IP253" s="534">
        <f t="shared" si="603"/>
        <v>0</v>
      </c>
      <c r="IQ253" s="534">
        <f t="shared" si="604"/>
        <v>0</v>
      </c>
      <c r="IR253" s="534">
        <f t="shared" si="605"/>
        <v>0</v>
      </c>
      <c r="IT253" s="531">
        <f>IF(EXACT(A253,LCI!A93),LCI!P93,-1*10^6)</f>
        <v>0</v>
      </c>
      <c r="IU253" s="531">
        <f t="shared" si="606"/>
        <v>0</v>
      </c>
      <c r="IV253" s="531">
        <f t="shared" si="607"/>
        <v>0</v>
      </c>
      <c r="IW253" s="531">
        <f t="shared" si="608"/>
        <v>0</v>
      </c>
      <c r="IX253" s="531">
        <f t="shared" si="609"/>
        <v>0</v>
      </c>
      <c r="IY253" s="531">
        <f t="shared" si="610"/>
        <v>0</v>
      </c>
      <c r="IZ253" s="531">
        <f t="shared" si="611"/>
        <v>0</v>
      </c>
      <c r="JA253" s="531">
        <f t="shared" si="612"/>
        <v>0</v>
      </c>
      <c r="JB253" s="531">
        <f t="shared" si="613"/>
        <v>0</v>
      </c>
      <c r="JC253" s="531">
        <f t="shared" si="614"/>
        <v>0</v>
      </c>
      <c r="JD253" s="531">
        <f t="shared" si="615"/>
        <v>0</v>
      </c>
      <c r="JE253" s="531">
        <f t="shared" si="616"/>
        <v>0</v>
      </c>
      <c r="JF253" s="531">
        <f t="shared" si="617"/>
        <v>0</v>
      </c>
      <c r="JG253" s="531">
        <f t="shared" si="618"/>
        <v>0</v>
      </c>
      <c r="JH253" s="531">
        <f t="shared" si="619"/>
        <v>0</v>
      </c>
      <c r="JI253" s="531">
        <f t="shared" si="620"/>
        <v>0</v>
      </c>
      <c r="JJ253" s="531">
        <f t="shared" si="621"/>
        <v>0</v>
      </c>
      <c r="JK253" s="531">
        <f t="shared" si="622"/>
        <v>0</v>
      </c>
      <c r="JL253" s="531">
        <f t="shared" si="623"/>
        <v>0</v>
      </c>
      <c r="JM253" s="531">
        <f t="shared" si="624"/>
        <v>0</v>
      </c>
      <c r="JN253" s="531">
        <f t="shared" si="625"/>
        <v>0</v>
      </c>
      <c r="JO253" s="531">
        <f t="shared" si="626"/>
        <v>0</v>
      </c>
      <c r="JQ253" s="532">
        <f>IF(EXACT(A253,LCI!A93),LCI!Q93,-1*10^6)</f>
        <v>0</v>
      </c>
      <c r="JR253" s="532">
        <f t="shared" si="627"/>
        <v>0</v>
      </c>
      <c r="JS253" s="532">
        <f t="shared" si="628"/>
        <v>0</v>
      </c>
      <c r="JT253" s="532">
        <f t="shared" si="629"/>
        <v>0</v>
      </c>
      <c r="JU253" s="532">
        <f t="shared" si="630"/>
        <v>0</v>
      </c>
      <c r="JV253" s="532">
        <f t="shared" si="631"/>
        <v>0</v>
      </c>
      <c r="JW253" s="532">
        <f t="shared" si="632"/>
        <v>0</v>
      </c>
      <c r="JX253" s="532">
        <f t="shared" si="633"/>
        <v>0</v>
      </c>
      <c r="JY253" s="532">
        <f t="shared" si="634"/>
        <v>0</v>
      </c>
      <c r="JZ253" s="532">
        <f t="shared" si="635"/>
        <v>0</v>
      </c>
      <c r="KA253" s="532">
        <f t="shared" si="636"/>
        <v>0</v>
      </c>
      <c r="KB253" s="532">
        <f t="shared" si="637"/>
        <v>0</v>
      </c>
      <c r="KC253" s="532">
        <f t="shared" si="638"/>
        <v>0</v>
      </c>
      <c r="KD253" s="532">
        <f t="shared" si="639"/>
        <v>0</v>
      </c>
      <c r="KE253" s="532">
        <f t="shared" si="640"/>
        <v>0</v>
      </c>
      <c r="KF253" s="532">
        <f t="shared" si="641"/>
        <v>0</v>
      </c>
      <c r="KG253" s="532">
        <f t="shared" si="642"/>
        <v>0</v>
      </c>
      <c r="KH253" s="532">
        <f t="shared" si="643"/>
        <v>0</v>
      </c>
      <c r="KI253" s="532">
        <f t="shared" si="644"/>
        <v>0</v>
      </c>
      <c r="KJ253" s="532">
        <f t="shared" si="645"/>
        <v>0</v>
      </c>
      <c r="KK253" s="532">
        <f t="shared" si="646"/>
        <v>0</v>
      </c>
      <c r="KL253" s="532">
        <f t="shared" si="647"/>
        <v>0</v>
      </c>
      <c r="KN253" s="533">
        <f>IF(EXACT(A253,LCI!A93),LCI!R93,-1*10^6)</f>
        <v>0</v>
      </c>
      <c r="KO253" s="533">
        <f t="shared" si="648"/>
        <v>0</v>
      </c>
      <c r="KP253" s="533">
        <f t="shared" si="649"/>
        <v>0</v>
      </c>
      <c r="KQ253" s="533">
        <f t="shared" si="650"/>
        <v>0</v>
      </c>
      <c r="KR253" s="533">
        <f t="shared" si="651"/>
        <v>0</v>
      </c>
      <c r="KS253" s="533">
        <f t="shared" si="652"/>
        <v>0</v>
      </c>
      <c r="KT253" s="533">
        <f t="shared" si="653"/>
        <v>0</v>
      </c>
      <c r="KU253" s="533">
        <f t="shared" si="654"/>
        <v>0</v>
      </c>
      <c r="KV253" s="533">
        <f t="shared" si="655"/>
        <v>0</v>
      </c>
      <c r="KW253" s="533">
        <f t="shared" si="656"/>
        <v>0</v>
      </c>
      <c r="KX253" s="533">
        <f t="shared" si="657"/>
        <v>0</v>
      </c>
      <c r="KY253" s="533">
        <f t="shared" si="658"/>
        <v>0</v>
      </c>
      <c r="KZ253" s="533">
        <f t="shared" si="659"/>
        <v>0</v>
      </c>
      <c r="LA253" s="533">
        <f t="shared" si="660"/>
        <v>0</v>
      </c>
      <c r="LB253" s="533">
        <f t="shared" si="661"/>
        <v>0</v>
      </c>
      <c r="LC253" s="533">
        <f t="shared" si="662"/>
        <v>0</v>
      </c>
      <c r="LD253" s="533">
        <f t="shared" si="663"/>
        <v>0</v>
      </c>
      <c r="LE253" s="533">
        <f t="shared" si="664"/>
        <v>0</v>
      </c>
      <c r="LF253" s="533">
        <f t="shared" si="665"/>
        <v>0</v>
      </c>
      <c r="LG253" s="533">
        <f t="shared" si="666"/>
        <v>0</v>
      </c>
      <c r="LH253" s="533">
        <f t="shared" si="667"/>
        <v>0</v>
      </c>
      <c r="LI253" s="533">
        <f t="shared" si="668"/>
        <v>0</v>
      </c>
    </row>
    <row r="254" spans="1:321" x14ac:dyDescent="0.25">
      <c r="A254" s="14" t="str">
        <f>LCI!A94</f>
        <v>Diesel, Produced (kg/yr)</v>
      </c>
      <c r="B254" s="43">
        <f>B141</f>
        <v>0</v>
      </c>
      <c r="C254" s="43">
        <f t="shared" ref="C254:P254" si="704">C141</f>
        <v>15622.043994960004</v>
      </c>
      <c r="D254" s="43">
        <f t="shared" si="704"/>
        <v>0</v>
      </c>
      <c r="E254" s="43">
        <f t="shared" si="704"/>
        <v>0</v>
      </c>
      <c r="F254" s="43">
        <f t="shared" si="704"/>
        <v>0</v>
      </c>
      <c r="G254" s="43">
        <f t="shared" si="704"/>
        <v>0</v>
      </c>
      <c r="H254" s="43">
        <f t="shared" si="704"/>
        <v>0</v>
      </c>
      <c r="I254" s="43">
        <f t="shared" si="704"/>
        <v>0</v>
      </c>
      <c r="J254" s="43">
        <f t="shared" si="704"/>
        <v>89236.490024375002</v>
      </c>
      <c r="K254" s="43">
        <f t="shared" si="704"/>
        <v>69376.047776000007</v>
      </c>
      <c r="L254" s="43">
        <f>L141</f>
        <v>170342.97445000001</v>
      </c>
      <c r="M254" s="43">
        <f t="shared" si="704"/>
        <v>231841.17396250641</v>
      </c>
      <c r="N254" s="43">
        <f t="shared" si="704"/>
        <v>574130.29052912502</v>
      </c>
      <c r="O254" s="258">
        <f t="shared" si="704"/>
        <v>77428.624750000003</v>
      </c>
      <c r="P254" s="252">
        <f t="shared" si="704"/>
        <v>0</v>
      </c>
      <c r="Q254" s="252"/>
      <c r="R254" s="252"/>
      <c r="S254" s="252"/>
      <c r="T254" s="269"/>
      <c r="U254" s="252"/>
      <c r="V254" s="252"/>
      <c r="X254" s="45">
        <f>IF(EXACT(A254,LCI!A94),LCI!G94,-1*10^6)</f>
        <v>0.58711287199999995</v>
      </c>
      <c r="Y254" s="47">
        <f t="shared" si="411"/>
        <v>0</v>
      </c>
      <c r="Z254" s="47">
        <f t="shared" si="412"/>
        <v>9171.9031163913205</v>
      </c>
      <c r="AA254" s="47">
        <f t="shared" si="413"/>
        <v>0</v>
      </c>
      <c r="AB254" s="47">
        <f t="shared" si="414"/>
        <v>0</v>
      </c>
      <c r="AC254" s="47">
        <f t="shared" si="415"/>
        <v>0</v>
      </c>
      <c r="AD254" s="47">
        <f t="shared" si="416"/>
        <v>0</v>
      </c>
      <c r="AE254" s="47">
        <f t="shared" si="417"/>
        <v>0</v>
      </c>
      <c r="AF254" s="47">
        <f t="shared" si="418"/>
        <v>0</v>
      </c>
      <c r="AG254" s="47">
        <f t="shared" si="419"/>
        <v>52391.891945410156</v>
      </c>
      <c r="AH254" s="47">
        <f t="shared" si="420"/>
        <v>40731.570657776574</v>
      </c>
      <c r="AI254" s="47">
        <f t="shared" si="421"/>
        <v>100010.55295436212</v>
      </c>
      <c r="AJ254" s="47">
        <f t="shared" si="499"/>
        <v>136116.93749297876</v>
      </c>
      <c r="AK254" s="47">
        <f t="shared" si="471"/>
        <v>337079.28377474897</v>
      </c>
      <c r="AL254" s="262">
        <f t="shared" si="472"/>
        <v>45459.34225198278</v>
      </c>
      <c r="AM254" s="260">
        <f t="shared" si="473"/>
        <v>0</v>
      </c>
      <c r="AN254" s="260">
        <f t="shared" si="681"/>
        <v>0</v>
      </c>
      <c r="AO254" s="260">
        <f t="shared" si="682"/>
        <v>0</v>
      </c>
      <c r="AP254" s="260">
        <f t="shared" si="683"/>
        <v>0</v>
      </c>
      <c r="AQ254" s="260">
        <f t="shared" si="684"/>
        <v>0</v>
      </c>
      <c r="AR254" s="260">
        <f t="shared" si="685"/>
        <v>0</v>
      </c>
      <c r="AS254" s="260">
        <f t="shared" si="686"/>
        <v>0</v>
      </c>
      <c r="AU254" s="41">
        <f>IF(EXACT(A254,LCI!A94),LCI!H94,-1*10^6)</f>
        <v>-100</v>
      </c>
      <c r="AV254" s="71">
        <f t="shared" si="432"/>
        <v>0</v>
      </c>
      <c r="AW254" s="71">
        <f>C254*$AU254</f>
        <v>-1562204.3994960005</v>
      </c>
      <c r="AX254" s="71">
        <f t="shared" si="434"/>
        <v>0</v>
      </c>
      <c r="AY254" s="71">
        <f t="shared" si="435"/>
        <v>0</v>
      </c>
      <c r="AZ254" s="71">
        <f t="shared" si="436"/>
        <v>0</v>
      </c>
      <c r="BA254" s="71">
        <f t="shared" si="437"/>
        <v>0</v>
      </c>
      <c r="BB254" s="71">
        <f t="shared" si="438"/>
        <v>0</v>
      </c>
      <c r="BC254" s="71">
        <f t="shared" si="439"/>
        <v>0</v>
      </c>
      <c r="BD254" s="520">
        <f t="shared" si="440"/>
        <v>-8923649.0024375003</v>
      </c>
      <c r="BE254" s="521">
        <f t="shared" si="441"/>
        <v>-6937604.7776000006</v>
      </c>
      <c r="BF254" s="71">
        <f t="shared" si="442"/>
        <v>-17034297.445</v>
      </c>
      <c r="BG254" s="521">
        <f t="shared" si="443"/>
        <v>-23184117.396250639</v>
      </c>
      <c r="BH254" s="71">
        <f t="shared" si="444"/>
        <v>-57413029.052912503</v>
      </c>
      <c r="BI254" s="71">
        <f t="shared" si="445"/>
        <v>-7742862.4750000006</v>
      </c>
      <c r="BJ254" s="71">
        <f t="shared" si="446"/>
        <v>0</v>
      </c>
      <c r="BK254" s="71">
        <f t="shared" si="447"/>
        <v>0</v>
      </c>
      <c r="BL254" s="71">
        <f t="shared" si="448"/>
        <v>0</v>
      </c>
      <c r="BM254" s="71">
        <f t="shared" si="449"/>
        <v>0</v>
      </c>
      <c r="BN254" s="71">
        <f t="shared" si="450"/>
        <v>0</v>
      </c>
      <c r="BO254" s="71">
        <f t="shared" si="451"/>
        <v>0</v>
      </c>
      <c r="BP254" s="71">
        <f t="shared" si="452"/>
        <v>0</v>
      </c>
      <c r="BR254" s="507">
        <f>IF(EXACT(A254,LCI!A94),LCI!I94,-1*10^6)</f>
        <v>0</v>
      </c>
      <c r="BS254" s="507">
        <f t="shared" si="474"/>
        <v>0</v>
      </c>
      <c r="BT254" s="507">
        <f t="shared" si="475"/>
        <v>0</v>
      </c>
      <c r="BU254" s="507">
        <f t="shared" si="475"/>
        <v>0</v>
      </c>
      <c r="BV254" s="507">
        <f t="shared" si="475"/>
        <v>0</v>
      </c>
      <c r="BW254" s="507">
        <f t="shared" si="454"/>
        <v>0</v>
      </c>
      <c r="BX254" s="507">
        <f t="shared" si="455"/>
        <v>0</v>
      </c>
      <c r="BY254" s="507">
        <f t="shared" si="456"/>
        <v>0</v>
      </c>
      <c r="BZ254" s="507">
        <f t="shared" si="457"/>
        <v>0</v>
      </c>
      <c r="CA254" s="507">
        <f t="shared" si="458"/>
        <v>0</v>
      </c>
      <c r="CB254" s="507">
        <f t="shared" si="459"/>
        <v>0</v>
      </c>
      <c r="CC254" s="507">
        <f t="shared" si="460"/>
        <v>0</v>
      </c>
      <c r="CD254" s="507">
        <f t="shared" si="461"/>
        <v>0</v>
      </c>
      <c r="CE254" s="507">
        <f t="shared" si="462"/>
        <v>0</v>
      </c>
      <c r="CF254" s="507">
        <f t="shared" si="463"/>
        <v>0</v>
      </c>
      <c r="CG254" s="507">
        <f t="shared" si="463"/>
        <v>0</v>
      </c>
      <c r="CH254" s="507">
        <f t="shared" si="463"/>
        <v>0</v>
      </c>
      <c r="CI254" s="507">
        <f t="shared" si="465"/>
        <v>0</v>
      </c>
      <c r="CJ254" s="507">
        <f t="shared" si="466"/>
        <v>0</v>
      </c>
      <c r="CK254" s="507">
        <f t="shared" si="467"/>
        <v>0</v>
      </c>
      <c r="CL254" s="507">
        <f t="shared" si="476"/>
        <v>0</v>
      </c>
      <c r="CM254" s="507">
        <f t="shared" si="468"/>
        <v>0</v>
      </c>
      <c r="CO254" s="511">
        <f>IF(EXACT(A254,LCI!A94),LCI!F94,-1*10^6)</f>
        <v>57.417769999999997</v>
      </c>
      <c r="CP254" s="511">
        <f t="shared" si="477"/>
        <v>0</v>
      </c>
      <c r="CQ254" s="511">
        <f t="shared" si="478"/>
        <v>896982.92903249466</v>
      </c>
      <c r="CR254" s="511">
        <f t="shared" si="479"/>
        <v>0</v>
      </c>
      <c r="CS254" s="511">
        <f t="shared" si="480"/>
        <v>0</v>
      </c>
      <c r="CT254" s="511">
        <f t="shared" si="481"/>
        <v>0</v>
      </c>
      <c r="CU254" s="511">
        <f t="shared" si="482"/>
        <v>0</v>
      </c>
      <c r="CV254" s="511">
        <f t="shared" si="483"/>
        <v>0</v>
      </c>
      <c r="CW254" s="511">
        <f t="shared" si="484"/>
        <v>0</v>
      </c>
      <c r="CX254" s="511">
        <f t="shared" si="485"/>
        <v>5123760.2598268576</v>
      </c>
      <c r="CY254" s="511">
        <f t="shared" si="486"/>
        <v>3983417.9547113799</v>
      </c>
      <c r="CZ254" s="511">
        <f t="shared" si="487"/>
        <v>9780713.7280859761</v>
      </c>
      <c r="DA254" s="511">
        <f t="shared" si="488"/>
        <v>13311803.203109181</v>
      </c>
      <c r="DB254" s="511">
        <f t="shared" si="489"/>
        <v>32965280.971634477</v>
      </c>
      <c r="DC254" s="511">
        <f t="shared" si="490"/>
        <v>4445778.9673118079</v>
      </c>
      <c r="DD254" s="511">
        <f t="shared" si="491"/>
        <v>0</v>
      </c>
      <c r="DE254" s="511">
        <f t="shared" si="492"/>
        <v>0</v>
      </c>
      <c r="DF254" s="511">
        <f t="shared" si="493"/>
        <v>0</v>
      </c>
      <c r="DG254" s="511">
        <f t="shared" si="494"/>
        <v>0</v>
      </c>
      <c r="DH254" s="511">
        <f t="shared" si="495"/>
        <v>0</v>
      </c>
      <c r="DI254" s="511">
        <f t="shared" si="496"/>
        <v>0</v>
      </c>
      <c r="DJ254" s="511">
        <f t="shared" si="497"/>
        <v>0</v>
      </c>
      <c r="DL254" s="530">
        <f>IF(EXACT(A254,LCI!A94),LCI!J94,-1*10^6)</f>
        <v>0</v>
      </c>
      <c r="DM254" s="530">
        <f t="shared" si="501"/>
        <v>0</v>
      </c>
      <c r="DN254" s="530">
        <f t="shared" si="502"/>
        <v>0</v>
      </c>
      <c r="DO254" s="530">
        <f t="shared" si="503"/>
        <v>0</v>
      </c>
      <c r="DP254" s="530">
        <f t="shared" si="504"/>
        <v>0</v>
      </c>
      <c r="DQ254" s="530">
        <f t="shared" si="505"/>
        <v>0</v>
      </c>
      <c r="DR254" s="530">
        <f t="shared" si="506"/>
        <v>0</v>
      </c>
      <c r="DS254" s="530">
        <f t="shared" si="507"/>
        <v>0</v>
      </c>
      <c r="DT254" s="530">
        <f t="shared" si="508"/>
        <v>0</v>
      </c>
      <c r="DU254" s="530">
        <f t="shared" si="509"/>
        <v>0</v>
      </c>
      <c r="DV254" s="530">
        <f t="shared" si="510"/>
        <v>0</v>
      </c>
      <c r="DW254" s="530">
        <f t="shared" si="511"/>
        <v>0</v>
      </c>
      <c r="DX254" s="530">
        <f t="shared" si="512"/>
        <v>0</v>
      </c>
      <c r="DY254" s="530">
        <f t="shared" si="513"/>
        <v>0</v>
      </c>
      <c r="DZ254" s="530">
        <f t="shared" si="514"/>
        <v>0</v>
      </c>
      <c r="EA254" s="530">
        <f t="shared" si="515"/>
        <v>0</v>
      </c>
      <c r="EB254" s="530">
        <f t="shared" si="516"/>
        <v>0</v>
      </c>
      <c r="EC254" s="530">
        <f t="shared" si="517"/>
        <v>0</v>
      </c>
      <c r="ED254" s="530">
        <f t="shared" si="518"/>
        <v>0</v>
      </c>
      <c r="EE254" s="530">
        <f t="shared" si="519"/>
        <v>0</v>
      </c>
      <c r="EF254" s="530">
        <f t="shared" si="520"/>
        <v>0</v>
      </c>
      <c r="EG254" s="530">
        <f t="shared" si="521"/>
        <v>0</v>
      </c>
      <c r="EI254" s="535">
        <f>IF(EXACT(A254,LCI!A94),LCI!K94,-1*10^6)</f>
        <v>0</v>
      </c>
      <c r="EJ254" s="531">
        <f t="shared" si="522"/>
        <v>0</v>
      </c>
      <c r="EK254" s="536">
        <f t="shared" si="523"/>
        <v>0</v>
      </c>
      <c r="EL254" s="531">
        <f t="shared" si="524"/>
        <v>0</v>
      </c>
      <c r="EM254" s="531">
        <f t="shared" si="525"/>
        <v>0</v>
      </c>
      <c r="EN254" s="531">
        <f t="shared" si="526"/>
        <v>0</v>
      </c>
      <c r="EO254" s="531">
        <f t="shared" si="527"/>
        <v>0</v>
      </c>
      <c r="EP254" s="531">
        <f t="shared" si="528"/>
        <v>0</v>
      </c>
      <c r="EQ254" s="531">
        <f t="shared" si="529"/>
        <v>0</v>
      </c>
      <c r="ER254" s="531">
        <f t="shared" si="530"/>
        <v>0</v>
      </c>
      <c r="ES254" s="531">
        <f t="shared" si="531"/>
        <v>0</v>
      </c>
      <c r="ET254" s="531">
        <f t="shared" si="532"/>
        <v>0</v>
      </c>
      <c r="EU254" s="531">
        <f t="shared" si="533"/>
        <v>0</v>
      </c>
      <c r="EV254" s="531">
        <f t="shared" si="534"/>
        <v>0</v>
      </c>
      <c r="EW254" s="531">
        <f t="shared" si="535"/>
        <v>0</v>
      </c>
      <c r="EX254" s="531">
        <f t="shared" si="536"/>
        <v>0</v>
      </c>
      <c r="EY254" s="531">
        <f t="shared" si="537"/>
        <v>0</v>
      </c>
      <c r="EZ254" s="531">
        <f t="shared" si="538"/>
        <v>0</v>
      </c>
      <c r="FA254" s="531">
        <f t="shared" si="539"/>
        <v>0</v>
      </c>
      <c r="FB254" s="531">
        <f t="shared" si="540"/>
        <v>0</v>
      </c>
      <c r="FC254" s="531">
        <f t="shared" si="541"/>
        <v>0</v>
      </c>
      <c r="FD254" s="531">
        <f t="shared" si="542"/>
        <v>0</v>
      </c>
      <c r="FF254" s="532">
        <f>IF(EXACT(A254,LCI!A94),LCI!L94,-1*10^6)</f>
        <v>0</v>
      </c>
      <c r="FG254" s="532">
        <f t="shared" si="543"/>
        <v>0</v>
      </c>
      <c r="FH254" s="532">
        <f t="shared" si="544"/>
        <v>0</v>
      </c>
      <c r="FI254" s="532">
        <f t="shared" si="545"/>
        <v>0</v>
      </c>
      <c r="FJ254" s="532">
        <f t="shared" si="546"/>
        <v>0</v>
      </c>
      <c r="FK254" s="532">
        <f t="shared" si="547"/>
        <v>0</v>
      </c>
      <c r="FL254" s="532">
        <f t="shared" si="548"/>
        <v>0</v>
      </c>
      <c r="FM254" s="532">
        <f t="shared" si="549"/>
        <v>0</v>
      </c>
      <c r="FN254" s="532">
        <f t="shared" si="550"/>
        <v>0</v>
      </c>
      <c r="FO254" s="532">
        <f t="shared" si="551"/>
        <v>0</v>
      </c>
      <c r="FP254" s="532">
        <f t="shared" si="552"/>
        <v>0</v>
      </c>
      <c r="FQ254" s="532">
        <f t="shared" si="553"/>
        <v>0</v>
      </c>
      <c r="FR254" s="532">
        <f t="shared" si="554"/>
        <v>0</v>
      </c>
      <c r="FS254" s="532">
        <f t="shared" si="555"/>
        <v>0</v>
      </c>
      <c r="FT254" s="532">
        <f t="shared" si="556"/>
        <v>0</v>
      </c>
      <c r="FU254" s="532">
        <f t="shared" si="557"/>
        <v>0</v>
      </c>
      <c r="FV254" s="532">
        <f t="shared" si="558"/>
        <v>0</v>
      </c>
      <c r="FW254" s="532">
        <f t="shared" si="559"/>
        <v>0</v>
      </c>
      <c r="FX254" s="532">
        <f t="shared" si="560"/>
        <v>0</v>
      </c>
      <c r="FY254" s="532">
        <f t="shared" si="561"/>
        <v>0</v>
      </c>
      <c r="FZ254" s="532">
        <f t="shared" si="562"/>
        <v>0</v>
      </c>
      <c r="GA254" s="532">
        <f t="shared" si="563"/>
        <v>0</v>
      </c>
      <c r="GC254" s="533">
        <f>IF(EXACT(A254,LCI!A94),LCI!M94,-1*10^6)</f>
        <v>0</v>
      </c>
      <c r="GD254" s="533">
        <f t="shared" si="564"/>
        <v>0</v>
      </c>
      <c r="GE254" s="533">
        <f t="shared" si="565"/>
        <v>0</v>
      </c>
      <c r="GF254" s="533">
        <f t="shared" si="566"/>
        <v>0</v>
      </c>
      <c r="GG254" s="533">
        <f t="shared" si="567"/>
        <v>0</v>
      </c>
      <c r="GH254" s="533">
        <f t="shared" si="568"/>
        <v>0</v>
      </c>
      <c r="GI254" s="533">
        <f t="shared" si="569"/>
        <v>0</v>
      </c>
      <c r="GJ254" s="533">
        <f t="shared" si="570"/>
        <v>0</v>
      </c>
      <c r="GK254" s="533">
        <f t="shared" si="571"/>
        <v>0</v>
      </c>
      <c r="GL254" s="533">
        <f t="shared" si="572"/>
        <v>0</v>
      </c>
      <c r="GM254" s="533">
        <f t="shared" si="573"/>
        <v>0</v>
      </c>
      <c r="GN254" s="533">
        <f t="shared" si="574"/>
        <v>0</v>
      </c>
      <c r="GO254" s="533">
        <f t="shared" si="575"/>
        <v>0</v>
      </c>
      <c r="GP254" s="533">
        <f t="shared" si="576"/>
        <v>0</v>
      </c>
      <c r="GQ254" s="533">
        <f t="shared" si="577"/>
        <v>0</v>
      </c>
      <c r="GR254" s="533">
        <f t="shared" si="578"/>
        <v>0</v>
      </c>
      <c r="GS254" s="533">
        <f t="shared" si="579"/>
        <v>0</v>
      </c>
      <c r="GT254" s="533">
        <f t="shared" si="580"/>
        <v>0</v>
      </c>
      <c r="GU254" s="533">
        <f t="shared" si="581"/>
        <v>0</v>
      </c>
      <c r="GV254" s="533">
        <f t="shared" si="582"/>
        <v>0</v>
      </c>
      <c r="GW254" s="533">
        <f t="shared" si="583"/>
        <v>0</v>
      </c>
      <c r="GX254" s="533">
        <f t="shared" si="584"/>
        <v>0</v>
      </c>
      <c r="GZ254" s="511">
        <f>IF(EXACT(A254,LCI!A94),LCI!N94,-1*10^6)</f>
        <v>0</v>
      </c>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W254" s="534">
        <f>IF(EXACT(A254,LCI!A94),LCI!O94,-1*10^6)</f>
        <v>0</v>
      </c>
      <c r="HX254" s="534">
        <f t="shared" si="585"/>
        <v>0</v>
      </c>
      <c r="HY254" s="534">
        <f t="shared" si="586"/>
        <v>0</v>
      </c>
      <c r="HZ254" s="534">
        <f t="shared" si="587"/>
        <v>0</v>
      </c>
      <c r="IA254" s="534">
        <f t="shared" si="588"/>
        <v>0</v>
      </c>
      <c r="IB254" s="534">
        <f t="shared" si="589"/>
        <v>0</v>
      </c>
      <c r="IC254" s="534">
        <f t="shared" si="590"/>
        <v>0</v>
      </c>
      <c r="ID254" s="534">
        <f t="shared" si="591"/>
        <v>0</v>
      </c>
      <c r="IE254" s="534">
        <f t="shared" si="592"/>
        <v>0</v>
      </c>
      <c r="IF254" s="534">
        <f t="shared" si="593"/>
        <v>0</v>
      </c>
      <c r="IG254" s="534">
        <f t="shared" si="594"/>
        <v>0</v>
      </c>
      <c r="IH254" s="534">
        <f t="shared" si="595"/>
        <v>0</v>
      </c>
      <c r="II254" s="534">
        <f t="shared" si="596"/>
        <v>0</v>
      </c>
      <c r="IJ254" s="534">
        <f t="shared" si="597"/>
        <v>0</v>
      </c>
      <c r="IK254" s="534">
        <f t="shared" si="598"/>
        <v>0</v>
      </c>
      <c r="IL254" s="534">
        <f t="shared" si="599"/>
        <v>0</v>
      </c>
      <c r="IM254" s="534">
        <f t="shared" si="600"/>
        <v>0</v>
      </c>
      <c r="IN254" s="534">
        <f t="shared" si="601"/>
        <v>0</v>
      </c>
      <c r="IO254" s="534">
        <f t="shared" si="602"/>
        <v>0</v>
      </c>
      <c r="IP254" s="534">
        <f t="shared" si="603"/>
        <v>0</v>
      </c>
      <c r="IQ254" s="534">
        <f t="shared" si="604"/>
        <v>0</v>
      </c>
      <c r="IR254" s="534">
        <f t="shared" si="605"/>
        <v>0</v>
      </c>
      <c r="IT254" s="531">
        <f>IF(EXACT(A254,LCI!A94),LCI!P94,-1*10^6)</f>
        <v>0</v>
      </c>
      <c r="IU254" s="531">
        <f t="shared" si="606"/>
        <v>0</v>
      </c>
      <c r="IV254" s="531">
        <f t="shared" si="607"/>
        <v>0</v>
      </c>
      <c r="IW254" s="531">
        <f t="shared" si="608"/>
        <v>0</v>
      </c>
      <c r="IX254" s="531">
        <f t="shared" si="609"/>
        <v>0</v>
      </c>
      <c r="IY254" s="531">
        <f t="shared" si="610"/>
        <v>0</v>
      </c>
      <c r="IZ254" s="531">
        <f t="shared" si="611"/>
        <v>0</v>
      </c>
      <c r="JA254" s="531">
        <f t="shared" si="612"/>
        <v>0</v>
      </c>
      <c r="JB254" s="531">
        <f t="shared" si="613"/>
        <v>0</v>
      </c>
      <c r="JC254" s="531">
        <f t="shared" si="614"/>
        <v>0</v>
      </c>
      <c r="JD254" s="531">
        <f t="shared" si="615"/>
        <v>0</v>
      </c>
      <c r="JE254" s="531">
        <f t="shared" si="616"/>
        <v>0</v>
      </c>
      <c r="JF254" s="531">
        <f t="shared" si="617"/>
        <v>0</v>
      </c>
      <c r="JG254" s="531">
        <f t="shared" si="618"/>
        <v>0</v>
      </c>
      <c r="JH254" s="531">
        <f t="shared" si="619"/>
        <v>0</v>
      </c>
      <c r="JI254" s="531">
        <f t="shared" si="620"/>
        <v>0</v>
      </c>
      <c r="JJ254" s="531">
        <f t="shared" si="621"/>
        <v>0</v>
      </c>
      <c r="JK254" s="531">
        <f t="shared" si="622"/>
        <v>0</v>
      </c>
      <c r="JL254" s="531">
        <f t="shared" si="623"/>
        <v>0</v>
      </c>
      <c r="JM254" s="531">
        <f t="shared" si="624"/>
        <v>0</v>
      </c>
      <c r="JN254" s="531">
        <f t="shared" si="625"/>
        <v>0</v>
      </c>
      <c r="JO254" s="531">
        <f t="shared" si="626"/>
        <v>0</v>
      </c>
      <c r="JQ254" s="532">
        <f>IF(EXACT(A254,LCI!A94),LCI!Q94,-1*10^6)</f>
        <v>0</v>
      </c>
      <c r="JR254" s="532">
        <f t="shared" si="627"/>
        <v>0</v>
      </c>
      <c r="JS254" s="532">
        <f t="shared" si="628"/>
        <v>0</v>
      </c>
      <c r="JT254" s="532">
        <f t="shared" si="629"/>
        <v>0</v>
      </c>
      <c r="JU254" s="532">
        <f t="shared" si="630"/>
        <v>0</v>
      </c>
      <c r="JV254" s="532">
        <f t="shared" si="631"/>
        <v>0</v>
      </c>
      <c r="JW254" s="532">
        <f t="shared" si="632"/>
        <v>0</v>
      </c>
      <c r="JX254" s="532">
        <f t="shared" si="633"/>
        <v>0</v>
      </c>
      <c r="JY254" s="532">
        <f t="shared" si="634"/>
        <v>0</v>
      </c>
      <c r="JZ254" s="532">
        <f t="shared" si="635"/>
        <v>0</v>
      </c>
      <c r="KA254" s="532">
        <f t="shared" si="636"/>
        <v>0</v>
      </c>
      <c r="KB254" s="532">
        <f t="shared" si="637"/>
        <v>0</v>
      </c>
      <c r="KC254" s="532">
        <f t="shared" si="638"/>
        <v>0</v>
      </c>
      <c r="KD254" s="532">
        <f t="shared" si="639"/>
        <v>0</v>
      </c>
      <c r="KE254" s="532">
        <f t="shared" si="640"/>
        <v>0</v>
      </c>
      <c r="KF254" s="532">
        <f t="shared" si="641"/>
        <v>0</v>
      </c>
      <c r="KG254" s="532">
        <f t="shared" si="642"/>
        <v>0</v>
      </c>
      <c r="KH254" s="532">
        <f t="shared" si="643"/>
        <v>0</v>
      </c>
      <c r="KI254" s="532">
        <f t="shared" si="644"/>
        <v>0</v>
      </c>
      <c r="KJ254" s="532">
        <f t="shared" si="645"/>
        <v>0</v>
      </c>
      <c r="KK254" s="532">
        <f t="shared" si="646"/>
        <v>0</v>
      </c>
      <c r="KL254" s="532">
        <f t="shared" si="647"/>
        <v>0</v>
      </c>
      <c r="KN254" s="533">
        <f>IF(EXACT(A254,LCI!A94),LCI!R94,-1*10^6)</f>
        <v>0</v>
      </c>
      <c r="KO254" s="533">
        <f t="shared" si="648"/>
        <v>0</v>
      </c>
      <c r="KP254" s="533">
        <f t="shared" si="649"/>
        <v>0</v>
      </c>
      <c r="KQ254" s="533">
        <f t="shared" si="650"/>
        <v>0</v>
      </c>
      <c r="KR254" s="533">
        <f t="shared" si="651"/>
        <v>0</v>
      </c>
      <c r="KS254" s="533">
        <f t="shared" si="652"/>
        <v>0</v>
      </c>
      <c r="KT254" s="533">
        <f t="shared" si="653"/>
        <v>0</v>
      </c>
      <c r="KU254" s="533">
        <f t="shared" si="654"/>
        <v>0</v>
      </c>
      <c r="KV254" s="533">
        <f t="shared" si="655"/>
        <v>0</v>
      </c>
      <c r="KW254" s="533">
        <f t="shared" si="656"/>
        <v>0</v>
      </c>
      <c r="KX254" s="533">
        <f t="shared" si="657"/>
        <v>0</v>
      </c>
      <c r="KY254" s="533">
        <f t="shared" si="658"/>
        <v>0</v>
      </c>
      <c r="KZ254" s="533">
        <f t="shared" si="659"/>
        <v>0</v>
      </c>
      <c r="LA254" s="533">
        <f t="shared" si="660"/>
        <v>0</v>
      </c>
      <c r="LB254" s="533">
        <f t="shared" si="661"/>
        <v>0</v>
      </c>
      <c r="LC254" s="533">
        <f t="shared" si="662"/>
        <v>0</v>
      </c>
      <c r="LD254" s="533">
        <f t="shared" si="663"/>
        <v>0</v>
      </c>
      <c r="LE254" s="533">
        <f t="shared" si="664"/>
        <v>0</v>
      </c>
      <c r="LF254" s="533">
        <f t="shared" si="665"/>
        <v>0</v>
      </c>
      <c r="LG254" s="533">
        <f t="shared" si="666"/>
        <v>0</v>
      </c>
      <c r="LH254" s="533">
        <f t="shared" si="667"/>
        <v>0</v>
      </c>
      <c r="LI254" s="533">
        <f t="shared" si="668"/>
        <v>0</v>
      </c>
    </row>
    <row r="255" spans="1:321" x14ac:dyDescent="0.25">
      <c r="A255" s="14" t="str">
        <f>LCI!A95</f>
        <v>Electricity, Generated (MJ/yr)</v>
      </c>
      <c r="B255" s="43">
        <f>B125</f>
        <v>0</v>
      </c>
      <c r="C255" s="43">
        <f t="shared" ref="C255:P255" si="705">C125</f>
        <v>0</v>
      </c>
      <c r="D255" s="43">
        <f t="shared" si="705"/>
        <v>0</v>
      </c>
      <c r="E255" s="43">
        <f t="shared" si="705"/>
        <v>0</v>
      </c>
      <c r="F255" s="43">
        <f t="shared" si="705"/>
        <v>0</v>
      </c>
      <c r="G255" s="43">
        <f t="shared" si="705"/>
        <v>0</v>
      </c>
      <c r="H255" s="43">
        <f t="shared" si="705"/>
        <v>0</v>
      </c>
      <c r="I255" s="43">
        <f t="shared" si="705"/>
        <v>0</v>
      </c>
      <c r="J255" s="43">
        <f t="shared" si="705"/>
        <v>1800205</v>
      </c>
      <c r="K255" s="43">
        <f t="shared" si="705"/>
        <v>1399552</v>
      </c>
      <c r="L255" s="43">
        <f>L125</f>
        <v>3436400</v>
      </c>
      <c r="M255" s="43">
        <f t="shared" si="705"/>
        <v>0</v>
      </c>
      <c r="N255" s="43">
        <f t="shared" si="705"/>
        <v>0</v>
      </c>
      <c r="O255" s="258">
        <f t="shared" si="705"/>
        <v>1562000</v>
      </c>
      <c r="P255" s="252">
        <f t="shared" si="705"/>
        <v>0</v>
      </c>
      <c r="Q255" s="252"/>
      <c r="R255" s="252"/>
      <c r="S255" s="252"/>
      <c r="T255" s="269"/>
      <c r="U255" s="252"/>
      <c r="V255" s="252"/>
      <c r="X255" s="45">
        <f>IF(EXACT(A255,LCI!A95),LCI!G95,-1*10^6)</f>
        <v>1.8722222E-2</v>
      </c>
      <c r="Y255" s="47">
        <f t="shared" si="411"/>
        <v>0</v>
      </c>
      <c r="Z255" s="47">
        <f t="shared" si="412"/>
        <v>0</v>
      </c>
      <c r="AA255" s="47">
        <f t="shared" si="413"/>
        <v>0</v>
      </c>
      <c r="AB255" s="47">
        <f t="shared" si="414"/>
        <v>0</v>
      </c>
      <c r="AC255" s="47">
        <f t="shared" si="415"/>
        <v>0</v>
      </c>
      <c r="AD255" s="47">
        <f t="shared" si="416"/>
        <v>0</v>
      </c>
      <c r="AE255" s="47">
        <f t="shared" si="417"/>
        <v>0</v>
      </c>
      <c r="AF255" s="47">
        <f t="shared" si="418"/>
        <v>0</v>
      </c>
      <c r="AG255" s="47">
        <f t="shared" si="419"/>
        <v>33703.837655509997</v>
      </c>
      <c r="AH255" s="47">
        <f t="shared" si="420"/>
        <v>26202.723244543999</v>
      </c>
      <c r="AI255" s="47">
        <f t="shared" si="421"/>
        <v>64337.043680800001</v>
      </c>
      <c r="AJ255" s="47">
        <f t="shared" si="499"/>
        <v>0</v>
      </c>
      <c r="AK255" s="47">
        <f t="shared" si="471"/>
        <v>0</v>
      </c>
      <c r="AL255" s="262">
        <f t="shared" si="472"/>
        <v>29244.110764000001</v>
      </c>
      <c r="AM255" s="260">
        <f t="shared" si="473"/>
        <v>0</v>
      </c>
      <c r="AN255" s="260">
        <f t="shared" si="681"/>
        <v>0</v>
      </c>
      <c r="AO255" s="260">
        <f t="shared" si="682"/>
        <v>0</v>
      </c>
      <c r="AP255" s="260">
        <f t="shared" si="683"/>
        <v>0</v>
      </c>
      <c r="AQ255" s="260">
        <f t="shared" si="684"/>
        <v>0</v>
      </c>
      <c r="AR255" s="260">
        <f t="shared" si="685"/>
        <v>0</v>
      </c>
      <c r="AS255" s="260">
        <f t="shared" si="686"/>
        <v>0</v>
      </c>
      <c r="AU255" s="41">
        <f>IF(EXACT(A255,LCI!A95),LCI!H95,-1*10^6)</f>
        <v>-214.47</v>
      </c>
      <c r="AV255" s="71">
        <f t="shared" si="432"/>
        <v>0</v>
      </c>
      <c r="AW255" s="71">
        <f t="shared" si="433"/>
        <v>0</v>
      </c>
      <c r="AX255" s="71">
        <f t="shared" si="434"/>
        <v>0</v>
      </c>
      <c r="AY255" s="71">
        <f t="shared" si="435"/>
        <v>0</v>
      </c>
      <c r="AZ255" s="71">
        <f t="shared" si="436"/>
        <v>0</v>
      </c>
      <c r="BA255" s="71">
        <f t="shared" si="437"/>
        <v>0</v>
      </c>
      <c r="BB255" s="71">
        <f t="shared" si="438"/>
        <v>0</v>
      </c>
      <c r="BC255" s="71">
        <f t="shared" si="439"/>
        <v>0</v>
      </c>
      <c r="BD255" s="520">
        <f t="shared" si="440"/>
        <v>-386089966.35000002</v>
      </c>
      <c r="BE255" s="521">
        <f t="shared" si="441"/>
        <v>-300161917.44</v>
      </c>
      <c r="BF255" s="71">
        <f t="shared" si="442"/>
        <v>-737004708</v>
      </c>
      <c r="BG255" s="521">
        <f t="shared" si="443"/>
        <v>0</v>
      </c>
      <c r="BH255" s="71">
        <f t="shared" si="444"/>
        <v>0</v>
      </c>
      <c r="BI255" s="71">
        <f t="shared" si="445"/>
        <v>-335002140</v>
      </c>
      <c r="BJ255" s="71">
        <f t="shared" si="446"/>
        <v>0</v>
      </c>
      <c r="BK255" s="71">
        <f t="shared" si="447"/>
        <v>0</v>
      </c>
      <c r="BL255" s="71">
        <f t="shared" si="448"/>
        <v>0</v>
      </c>
      <c r="BM255" s="71">
        <f t="shared" si="449"/>
        <v>0</v>
      </c>
      <c r="BN255" s="71">
        <f t="shared" si="450"/>
        <v>0</v>
      </c>
      <c r="BO255" s="71">
        <f t="shared" si="451"/>
        <v>0</v>
      </c>
      <c r="BP255" s="71">
        <f t="shared" si="452"/>
        <v>0</v>
      </c>
      <c r="BR255" s="507">
        <f>IF(EXACT(A255,LCI!A95),LCI!I95,-1*10^6)</f>
        <v>0.55903000000000003</v>
      </c>
      <c r="BS255" s="507">
        <f t="shared" si="474"/>
        <v>0</v>
      </c>
      <c r="BT255" s="507">
        <f t="shared" si="475"/>
        <v>0</v>
      </c>
      <c r="BU255" s="507">
        <f t="shared" si="475"/>
        <v>0</v>
      </c>
      <c r="BV255" s="507">
        <f t="shared" si="475"/>
        <v>0</v>
      </c>
      <c r="BW255" s="507">
        <f t="shared" si="454"/>
        <v>0</v>
      </c>
      <c r="BX255" s="507">
        <f t="shared" si="455"/>
        <v>0</v>
      </c>
      <c r="BY255" s="507">
        <f t="shared" si="456"/>
        <v>0</v>
      </c>
      <c r="BZ255" s="507">
        <f t="shared" si="457"/>
        <v>0</v>
      </c>
      <c r="CA255" s="507">
        <f t="shared" si="458"/>
        <v>1006368.60115</v>
      </c>
      <c r="CB255" s="507">
        <f t="shared" si="459"/>
        <v>782391.55456000008</v>
      </c>
      <c r="CC255" s="507">
        <f t="shared" si="460"/>
        <v>1921050.692</v>
      </c>
      <c r="CD255" s="507">
        <f t="shared" si="461"/>
        <v>0</v>
      </c>
      <c r="CE255" s="507">
        <f t="shared" si="462"/>
        <v>0</v>
      </c>
      <c r="CF255" s="507">
        <f t="shared" si="463"/>
        <v>873204.86</v>
      </c>
      <c r="CG255" s="507">
        <f t="shared" si="463"/>
        <v>0</v>
      </c>
      <c r="CH255" s="507">
        <f t="shared" si="463"/>
        <v>0</v>
      </c>
      <c r="CI255" s="507">
        <f t="shared" si="465"/>
        <v>0</v>
      </c>
      <c r="CJ255" s="507">
        <f t="shared" si="466"/>
        <v>0</v>
      </c>
      <c r="CK255" s="507">
        <f t="shared" si="467"/>
        <v>0</v>
      </c>
      <c r="CL255" s="507">
        <f t="shared" si="476"/>
        <v>0</v>
      </c>
      <c r="CM255" s="507">
        <f t="shared" si="468"/>
        <v>0</v>
      </c>
      <c r="CO255" s="511">
        <f>IF(EXACT(A255,LCI!A95),LCI!F95,-1*10^6)</f>
        <v>3.138888889</v>
      </c>
      <c r="CP255" s="511">
        <f t="shared" si="477"/>
        <v>0</v>
      </c>
      <c r="CQ255" s="511">
        <f t="shared" si="478"/>
        <v>0</v>
      </c>
      <c r="CR255" s="511">
        <f t="shared" si="479"/>
        <v>0</v>
      </c>
      <c r="CS255" s="511">
        <f t="shared" si="480"/>
        <v>0</v>
      </c>
      <c r="CT255" s="511">
        <f t="shared" si="481"/>
        <v>0</v>
      </c>
      <c r="CU255" s="511">
        <f t="shared" si="482"/>
        <v>0</v>
      </c>
      <c r="CV255" s="511">
        <f t="shared" si="483"/>
        <v>0</v>
      </c>
      <c r="CW255" s="511">
        <f t="shared" si="484"/>
        <v>0</v>
      </c>
      <c r="CX255" s="511">
        <f t="shared" si="485"/>
        <v>5650643.472422245</v>
      </c>
      <c r="CY255" s="511">
        <f t="shared" si="486"/>
        <v>4393038.2223777277</v>
      </c>
      <c r="CZ255" s="511">
        <f t="shared" si="487"/>
        <v>10786477.7781596</v>
      </c>
      <c r="DA255" s="511">
        <f t="shared" si="488"/>
        <v>0</v>
      </c>
      <c r="DB255" s="511">
        <f t="shared" si="489"/>
        <v>0</v>
      </c>
      <c r="DC255" s="511">
        <f t="shared" si="490"/>
        <v>4902944.4446179997</v>
      </c>
      <c r="DD255" s="511">
        <f t="shared" si="491"/>
        <v>0</v>
      </c>
      <c r="DE255" s="511">
        <f t="shared" si="492"/>
        <v>0</v>
      </c>
      <c r="DF255" s="511">
        <f t="shared" si="493"/>
        <v>0</v>
      </c>
      <c r="DG255" s="511">
        <f t="shared" si="494"/>
        <v>0</v>
      </c>
      <c r="DH255" s="511">
        <f t="shared" si="495"/>
        <v>0</v>
      </c>
      <c r="DI255" s="511">
        <f t="shared" si="496"/>
        <v>0</v>
      </c>
      <c r="DJ255" s="511">
        <f t="shared" si="497"/>
        <v>0</v>
      </c>
      <c r="DL255" s="530">
        <f>IF(EXACT(A255,LCI!A95),LCI!J95,-1*10^6)</f>
        <v>7.9000000000000001E-4</v>
      </c>
      <c r="DM255" s="530">
        <f t="shared" si="501"/>
        <v>0</v>
      </c>
      <c r="DN255" s="530">
        <f t="shared" si="502"/>
        <v>0</v>
      </c>
      <c r="DO255" s="530">
        <f t="shared" si="503"/>
        <v>0</v>
      </c>
      <c r="DP255" s="530">
        <f t="shared" si="504"/>
        <v>0</v>
      </c>
      <c r="DQ255" s="530">
        <f t="shared" si="505"/>
        <v>0</v>
      </c>
      <c r="DR255" s="530">
        <f t="shared" si="506"/>
        <v>0</v>
      </c>
      <c r="DS255" s="530">
        <f t="shared" si="507"/>
        <v>0</v>
      </c>
      <c r="DT255" s="530">
        <f t="shared" si="508"/>
        <v>0</v>
      </c>
      <c r="DU255" s="530">
        <f t="shared" si="509"/>
        <v>1422.1619499999999</v>
      </c>
      <c r="DV255" s="530">
        <f t="shared" si="510"/>
        <v>1105.64608</v>
      </c>
      <c r="DW255" s="530">
        <f t="shared" si="511"/>
        <v>2714.7559999999999</v>
      </c>
      <c r="DX255" s="530">
        <f t="shared" si="512"/>
        <v>0</v>
      </c>
      <c r="DY255" s="530">
        <f t="shared" si="513"/>
        <v>0</v>
      </c>
      <c r="DZ255" s="530">
        <f t="shared" si="514"/>
        <v>1233.98</v>
      </c>
      <c r="EA255" s="530">
        <f t="shared" si="515"/>
        <v>0</v>
      </c>
      <c r="EB255" s="530">
        <f t="shared" si="516"/>
        <v>0</v>
      </c>
      <c r="EC255" s="530">
        <f t="shared" si="517"/>
        <v>0</v>
      </c>
      <c r="ED255" s="530">
        <f t="shared" si="518"/>
        <v>0</v>
      </c>
      <c r="EE255" s="530">
        <f t="shared" si="519"/>
        <v>0</v>
      </c>
      <c r="EF255" s="530">
        <f t="shared" si="520"/>
        <v>0</v>
      </c>
      <c r="EG255" s="530">
        <f t="shared" si="521"/>
        <v>0</v>
      </c>
      <c r="EI255" s="535">
        <f>IF(EXACT(A255,LCI!A95),LCI!K95,-1*10^6)</f>
        <v>1.6234900000000001</v>
      </c>
      <c r="EJ255" s="531">
        <f t="shared" si="522"/>
        <v>0</v>
      </c>
      <c r="EK255" s="536">
        <f t="shared" si="523"/>
        <v>0</v>
      </c>
      <c r="EL255" s="531">
        <f t="shared" si="524"/>
        <v>0</v>
      </c>
      <c r="EM255" s="531">
        <f t="shared" si="525"/>
        <v>0</v>
      </c>
      <c r="EN255" s="531">
        <f t="shared" si="526"/>
        <v>0</v>
      </c>
      <c r="EO255" s="531">
        <f t="shared" si="527"/>
        <v>0</v>
      </c>
      <c r="EP255" s="531">
        <f t="shared" si="528"/>
        <v>0</v>
      </c>
      <c r="EQ255" s="531">
        <f t="shared" si="529"/>
        <v>0</v>
      </c>
      <c r="ER255" s="531">
        <f t="shared" si="530"/>
        <v>2922614.8154500001</v>
      </c>
      <c r="ES255" s="531">
        <f t="shared" si="531"/>
        <v>2272158.6764799999</v>
      </c>
      <c r="ET255" s="531">
        <f t="shared" si="532"/>
        <v>5578961.0360000003</v>
      </c>
      <c r="EU255" s="531">
        <f t="shared" si="533"/>
        <v>0</v>
      </c>
      <c r="EV255" s="531">
        <f t="shared" si="534"/>
        <v>0</v>
      </c>
      <c r="EW255" s="531">
        <f t="shared" si="535"/>
        <v>2535891.3800000004</v>
      </c>
      <c r="EX255" s="531">
        <f t="shared" si="536"/>
        <v>0</v>
      </c>
      <c r="EY255" s="531">
        <f t="shared" si="537"/>
        <v>0</v>
      </c>
      <c r="EZ255" s="531">
        <f t="shared" si="538"/>
        <v>0</v>
      </c>
      <c r="FA255" s="531">
        <f t="shared" si="539"/>
        <v>0</v>
      </c>
      <c r="FB255" s="531">
        <f t="shared" si="540"/>
        <v>0</v>
      </c>
      <c r="FC255" s="531">
        <f t="shared" si="541"/>
        <v>0</v>
      </c>
      <c r="FD255" s="531">
        <f t="shared" si="542"/>
        <v>0</v>
      </c>
      <c r="FF255" s="532">
        <f>IF(EXACT(A255,LCI!A95),LCI!L95,-1*10^6)</f>
        <v>2.2000000000000001E-3</v>
      </c>
      <c r="FG255" s="532">
        <f t="shared" si="543"/>
        <v>0</v>
      </c>
      <c r="FH255" s="532">
        <f t="shared" si="544"/>
        <v>0</v>
      </c>
      <c r="FI255" s="532">
        <f t="shared" si="545"/>
        <v>0</v>
      </c>
      <c r="FJ255" s="532">
        <f t="shared" si="546"/>
        <v>0</v>
      </c>
      <c r="FK255" s="532">
        <f t="shared" si="547"/>
        <v>0</v>
      </c>
      <c r="FL255" s="532">
        <f t="shared" si="548"/>
        <v>0</v>
      </c>
      <c r="FM255" s="532">
        <f t="shared" si="549"/>
        <v>0</v>
      </c>
      <c r="FN255" s="532">
        <f t="shared" si="550"/>
        <v>0</v>
      </c>
      <c r="FO255" s="532">
        <f t="shared" si="551"/>
        <v>3960.451</v>
      </c>
      <c r="FP255" s="532">
        <f t="shared" si="552"/>
        <v>3079.0144</v>
      </c>
      <c r="FQ255" s="532">
        <f t="shared" si="553"/>
        <v>7560.0800000000008</v>
      </c>
      <c r="FR255" s="532">
        <f t="shared" si="554"/>
        <v>0</v>
      </c>
      <c r="FS255" s="532">
        <f t="shared" si="555"/>
        <v>0</v>
      </c>
      <c r="FT255" s="532">
        <f t="shared" si="556"/>
        <v>3436.4</v>
      </c>
      <c r="FU255" s="532">
        <f t="shared" si="557"/>
        <v>0</v>
      </c>
      <c r="FV255" s="532">
        <f t="shared" si="558"/>
        <v>0</v>
      </c>
      <c r="FW255" s="532">
        <f t="shared" si="559"/>
        <v>0</v>
      </c>
      <c r="FX255" s="532">
        <f t="shared" si="560"/>
        <v>0</v>
      </c>
      <c r="FY255" s="532">
        <f t="shared" si="561"/>
        <v>0</v>
      </c>
      <c r="FZ255" s="532">
        <f t="shared" si="562"/>
        <v>0</v>
      </c>
      <c r="GA255" s="532">
        <f t="shared" si="563"/>
        <v>0</v>
      </c>
      <c r="GC255" s="533">
        <f>IF(EXACT(A255,LCI!A95),LCI!M95,-1*10^6)</f>
        <v>2.0100000000000001E-8</v>
      </c>
      <c r="GD255" s="533">
        <f t="shared" si="564"/>
        <v>0</v>
      </c>
      <c r="GE255" s="533">
        <f t="shared" si="565"/>
        <v>0</v>
      </c>
      <c r="GF255" s="533">
        <f t="shared" si="566"/>
        <v>0</v>
      </c>
      <c r="GG255" s="533">
        <f t="shared" si="567"/>
        <v>0</v>
      </c>
      <c r="GH255" s="533">
        <f t="shared" si="568"/>
        <v>0</v>
      </c>
      <c r="GI255" s="533">
        <f t="shared" si="569"/>
        <v>0</v>
      </c>
      <c r="GJ255" s="533">
        <f t="shared" si="570"/>
        <v>0</v>
      </c>
      <c r="GK255" s="533">
        <f t="shared" si="571"/>
        <v>0</v>
      </c>
      <c r="GL255" s="533">
        <f t="shared" si="572"/>
        <v>3.61841205E-2</v>
      </c>
      <c r="GM255" s="533">
        <f t="shared" si="573"/>
        <v>2.8130995200000002E-2</v>
      </c>
      <c r="GN255" s="533">
        <f t="shared" si="574"/>
        <v>6.9071640000000004E-2</v>
      </c>
      <c r="GO255" s="533">
        <f t="shared" si="575"/>
        <v>0</v>
      </c>
      <c r="GP255" s="533">
        <f t="shared" si="576"/>
        <v>0</v>
      </c>
      <c r="GQ255" s="533">
        <f t="shared" si="577"/>
        <v>3.1396199999999999E-2</v>
      </c>
      <c r="GR255" s="533">
        <f t="shared" si="578"/>
        <v>0</v>
      </c>
      <c r="GS255" s="533">
        <f t="shared" si="579"/>
        <v>0</v>
      </c>
      <c r="GT255" s="533">
        <f t="shared" si="580"/>
        <v>0</v>
      </c>
      <c r="GU255" s="533">
        <f t="shared" si="581"/>
        <v>0</v>
      </c>
      <c r="GV255" s="533">
        <f t="shared" si="582"/>
        <v>0</v>
      </c>
      <c r="GW255" s="533">
        <f t="shared" si="583"/>
        <v>0</v>
      </c>
      <c r="GX255" s="533">
        <f t="shared" si="584"/>
        <v>0</v>
      </c>
      <c r="GZ255" s="511">
        <f>IF(EXACT(A255,LCI!A95),LCI!N95,-1*10^6)</f>
        <v>6.5099999999999994E-8</v>
      </c>
      <c r="HA255" s="511"/>
      <c r="HB255" s="511"/>
      <c r="HC255" s="511"/>
      <c r="HD255" s="511"/>
      <c r="HE255" s="511"/>
      <c r="HF255" s="511"/>
      <c r="HG255" s="511"/>
      <c r="HH255" s="511"/>
      <c r="HI255" s="511"/>
      <c r="HJ255" s="511"/>
      <c r="HK255" s="511"/>
      <c r="HL255" s="511"/>
      <c r="HM255" s="511"/>
      <c r="HN255" s="511"/>
      <c r="HO255" s="511"/>
      <c r="HP255" s="511"/>
      <c r="HQ255" s="511"/>
      <c r="HR255" s="511"/>
      <c r="HS255" s="511"/>
      <c r="HT255" s="511"/>
      <c r="HU255" s="511"/>
      <c r="HW255" s="534">
        <f>IF(EXACT(A255,LCI!A95),LCI!O95,-1*10^6)</f>
        <v>8.8100000000000008E-9</v>
      </c>
      <c r="HX255" s="534">
        <f t="shared" si="585"/>
        <v>0</v>
      </c>
      <c r="HY255" s="534">
        <f t="shared" si="586"/>
        <v>0</v>
      </c>
      <c r="HZ255" s="534">
        <f t="shared" si="587"/>
        <v>0</v>
      </c>
      <c r="IA255" s="534">
        <f t="shared" si="588"/>
        <v>0</v>
      </c>
      <c r="IB255" s="534">
        <f t="shared" si="589"/>
        <v>0</v>
      </c>
      <c r="IC255" s="534">
        <f t="shared" si="590"/>
        <v>0</v>
      </c>
      <c r="ID255" s="534">
        <f t="shared" si="591"/>
        <v>0</v>
      </c>
      <c r="IE255" s="534">
        <f t="shared" si="592"/>
        <v>0</v>
      </c>
      <c r="IF255" s="534">
        <f t="shared" si="593"/>
        <v>1.5859806050000001E-2</v>
      </c>
      <c r="IG255" s="534">
        <f t="shared" si="594"/>
        <v>1.2330053120000002E-2</v>
      </c>
      <c r="IH255" s="534">
        <f t="shared" si="595"/>
        <v>3.0274684000000003E-2</v>
      </c>
      <c r="II255" s="534">
        <f t="shared" si="596"/>
        <v>0</v>
      </c>
      <c r="IJ255" s="534">
        <f t="shared" si="597"/>
        <v>0</v>
      </c>
      <c r="IK255" s="534">
        <f t="shared" si="598"/>
        <v>1.3761220000000001E-2</v>
      </c>
      <c r="IL255" s="534">
        <f t="shared" si="599"/>
        <v>0</v>
      </c>
      <c r="IM255" s="534">
        <f t="shared" si="600"/>
        <v>0</v>
      </c>
      <c r="IN255" s="534">
        <f t="shared" si="601"/>
        <v>0</v>
      </c>
      <c r="IO255" s="534">
        <f t="shared" si="602"/>
        <v>0</v>
      </c>
      <c r="IP255" s="534">
        <f t="shared" si="603"/>
        <v>0</v>
      </c>
      <c r="IQ255" s="534">
        <f t="shared" si="604"/>
        <v>0</v>
      </c>
      <c r="IR255" s="534">
        <f t="shared" si="605"/>
        <v>0</v>
      </c>
      <c r="IT255" s="531">
        <f>IF(EXACT(A255,LCI!A95),LCI!P95,-1*10^6)</f>
        <v>6.9100000000000003E-3</v>
      </c>
      <c r="IU255" s="531">
        <f t="shared" si="606"/>
        <v>0</v>
      </c>
      <c r="IV255" s="531">
        <f t="shared" si="607"/>
        <v>0</v>
      </c>
      <c r="IW255" s="531">
        <f t="shared" si="608"/>
        <v>0</v>
      </c>
      <c r="IX255" s="531">
        <f t="shared" si="609"/>
        <v>0</v>
      </c>
      <c r="IY255" s="531">
        <f t="shared" si="610"/>
        <v>0</v>
      </c>
      <c r="IZ255" s="531">
        <f t="shared" si="611"/>
        <v>0</v>
      </c>
      <c r="JA255" s="531">
        <f t="shared" si="612"/>
        <v>0</v>
      </c>
      <c r="JB255" s="531">
        <f t="shared" si="613"/>
        <v>0</v>
      </c>
      <c r="JC255" s="531">
        <f t="shared" si="614"/>
        <v>12439.41655</v>
      </c>
      <c r="JD255" s="531">
        <f t="shared" si="615"/>
        <v>9670.9043199999996</v>
      </c>
      <c r="JE255" s="531">
        <f t="shared" si="616"/>
        <v>23745.524000000001</v>
      </c>
      <c r="JF255" s="531">
        <f t="shared" si="617"/>
        <v>0</v>
      </c>
      <c r="JG255" s="531">
        <f t="shared" si="618"/>
        <v>0</v>
      </c>
      <c r="JH255" s="531">
        <f t="shared" si="619"/>
        <v>10793.42</v>
      </c>
      <c r="JI255" s="531">
        <f t="shared" si="620"/>
        <v>0</v>
      </c>
      <c r="JJ255" s="531">
        <f t="shared" si="621"/>
        <v>0</v>
      </c>
      <c r="JK255" s="531">
        <f t="shared" si="622"/>
        <v>0</v>
      </c>
      <c r="JL255" s="531">
        <f t="shared" si="623"/>
        <v>0</v>
      </c>
      <c r="JM255" s="531">
        <f t="shared" si="624"/>
        <v>0</v>
      </c>
      <c r="JN255" s="531">
        <f t="shared" si="625"/>
        <v>0</v>
      </c>
      <c r="JO255" s="531">
        <f t="shared" si="626"/>
        <v>0</v>
      </c>
      <c r="JQ255" s="532">
        <f>IF(EXACT(A255,LCI!A95),LCI!Q95,-1*10^6)</f>
        <v>4.6600000000000003E-2</v>
      </c>
      <c r="JR255" s="532">
        <f t="shared" si="627"/>
        <v>0</v>
      </c>
      <c r="JS255" s="532">
        <f t="shared" si="628"/>
        <v>0</v>
      </c>
      <c r="JT255" s="532">
        <f t="shared" si="629"/>
        <v>0</v>
      </c>
      <c r="JU255" s="532">
        <f t="shared" si="630"/>
        <v>0</v>
      </c>
      <c r="JV255" s="532">
        <f t="shared" si="631"/>
        <v>0</v>
      </c>
      <c r="JW255" s="532">
        <f t="shared" si="632"/>
        <v>0</v>
      </c>
      <c r="JX255" s="532">
        <f t="shared" si="633"/>
        <v>0</v>
      </c>
      <c r="JY255" s="532">
        <f t="shared" si="634"/>
        <v>0</v>
      </c>
      <c r="JZ255" s="532">
        <f t="shared" si="635"/>
        <v>83889.553</v>
      </c>
      <c r="KA255" s="532">
        <f t="shared" si="636"/>
        <v>65219.123200000002</v>
      </c>
      <c r="KB255" s="532">
        <f t="shared" si="637"/>
        <v>160136.24000000002</v>
      </c>
      <c r="KC255" s="532">
        <f t="shared" si="638"/>
        <v>0</v>
      </c>
      <c r="KD255" s="532">
        <f t="shared" si="639"/>
        <v>0</v>
      </c>
      <c r="KE255" s="532">
        <f t="shared" si="640"/>
        <v>72789.2</v>
      </c>
      <c r="KF255" s="532">
        <f t="shared" si="641"/>
        <v>0</v>
      </c>
      <c r="KG255" s="532">
        <f t="shared" si="642"/>
        <v>0</v>
      </c>
      <c r="KH255" s="532">
        <f t="shared" si="643"/>
        <v>0</v>
      </c>
      <c r="KI255" s="532">
        <f t="shared" si="644"/>
        <v>0</v>
      </c>
      <c r="KJ255" s="532">
        <f t="shared" si="645"/>
        <v>0</v>
      </c>
      <c r="KK255" s="532">
        <f t="shared" si="646"/>
        <v>0</v>
      </c>
      <c r="KL255" s="532">
        <f t="shared" si="647"/>
        <v>0</v>
      </c>
      <c r="KN255" s="533">
        <f>IF(EXACT(A255,LCI!A95),LCI!R95,-1*10^6)</f>
        <v>7.7999999999999999E-4</v>
      </c>
      <c r="KO255" s="533">
        <f t="shared" si="648"/>
        <v>0</v>
      </c>
      <c r="KP255" s="533">
        <f t="shared" si="649"/>
        <v>0</v>
      </c>
      <c r="KQ255" s="533">
        <f t="shared" si="650"/>
        <v>0</v>
      </c>
      <c r="KR255" s="533">
        <f t="shared" si="651"/>
        <v>0</v>
      </c>
      <c r="KS255" s="533">
        <f t="shared" si="652"/>
        <v>0</v>
      </c>
      <c r="KT255" s="533">
        <f t="shared" si="653"/>
        <v>0</v>
      </c>
      <c r="KU255" s="533">
        <f t="shared" si="654"/>
        <v>0</v>
      </c>
      <c r="KV255" s="533">
        <f t="shared" si="655"/>
        <v>0</v>
      </c>
      <c r="KW255" s="533">
        <f t="shared" si="656"/>
        <v>1404.1598999999999</v>
      </c>
      <c r="KX255" s="533">
        <f t="shared" si="657"/>
        <v>1091.65056</v>
      </c>
      <c r="KY255" s="533">
        <f t="shared" si="658"/>
        <v>2680.3919999999998</v>
      </c>
      <c r="KZ255" s="533">
        <f t="shared" si="659"/>
        <v>0</v>
      </c>
      <c r="LA255" s="533">
        <f t="shared" si="660"/>
        <v>0</v>
      </c>
      <c r="LB255" s="533">
        <f t="shared" si="661"/>
        <v>1218.3599999999999</v>
      </c>
      <c r="LC255" s="533">
        <f t="shared" si="662"/>
        <v>0</v>
      </c>
      <c r="LD255" s="533">
        <f t="shared" si="663"/>
        <v>0</v>
      </c>
      <c r="LE255" s="533">
        <f t="shared" si="664"/>
        <v>0</v>
      </c>
      <c r="LF255" s="533">
        <f t="shared" si="665"/>
        <v>0</v>
      </c>
      <c r="LG255" s="533">
        <f t="shared" si="666"/>
        <v>0</v>
      </c>
      <c r="LH255" s="533">
        <f t="shared" si="667"/>
        <v>0</v>
      </c>
      <c r="LI255" s="533">
        <f t="shared" si="668"/>
        <v>0</v>
      </c>
    </row>
    <row r="256" spans="1:321" x14ac:dyDescent="0.25">
      <c r="A256" s="14" t="str">
        <f>LCI!A96</f>
        <v>Ethanol (kg/yr)</v>
      </c>
      <c r="B256" s="43">
        <f>B126-B88</f>
        <v>0</v>
      </c>
      <c r="C256" s="43">
        <f t="shared" ref="C256:P256" si="706">C126-C88</f>
        <v>0</v>
      </c>
      <c r="D256" s="43">
        <f t="shared" si="706"/>
        <v>363868.23906892742</v>
      </c>
      <c r="E256" s="43">
        <f t="shared" si="706"/>
        <v>0</v>
      </c>
      <c r="F256" s="43">
        <f t="shared" si="706"/>
        <v>0</v>
      </c>
      <c r="G256" s="43">
        <f t="shared" si="706"/>
        <v>0</v>
      </c>
      <c r="H256" s="43">
        <f t="shared" si="706"/>
        <v>0</v>
      </c>
      <c r="I256" s="43">
        <f t="shared" si="706"/>
        <v>0</v>
      </c>
      <c r="J256" s="43">
        <f t="shared" si="706"/>
        <v>0</v>
      </c>
      <c r="K256" s="43">
        <f t="shared" si="706"/>
        <v>0</v>
      </c>
      <c r="L256" s="43">
        <f t="shared" si="706"/>
        <v>0</v>
      </c>
      <c r="M256" s="43">
        <f t="shared" si="706"/>
        <v>0</v>
      </c>
      <c r="N256" s="43">
        <f t="shared" si="706"/>
        <v>0</v>
      </c>
      <c r="O256" s="258">
        <f t="shared" si="706"/>
        <v>0</v>
      </c>
      <c r="P256" s="252">
        <f t="shared" si="706"/>
        <v>0</v>
      </c>
      <c r="Q256" s="252"/>
      <c r="R256" s="252"/>
      <c r="S256" s="252"/>
      <c r="T256" s="269"/>
      <c r="U256" s="252"/>
      <c r="V256" s="252"/>
      <c r="X256" s="45">
        <f>IF(EXACT(A256,LCI!A96),LCI!G96,-1*10^6)</f>
        <v>0.42</v>
      </c>
      <c r="Y256" s="47">
        <f t="shared" si="411"/>
        <v>0</v>
      </c>
      <c r="Z256" s="47">
        <f t="shared" si="412"/>
        <v>0</v>
      </c>
      <c r="AA256" s="47">
        <f t="shared" si="413"/>
        <v>152824.66040894951</v>
      </c>
      <c r="AB256" s="47">
        <f t="shared" si="414"/>
        <v>0</v>
      </c>
      <c r="AC256" s="47">
        <f t="shared" si="415"/>
        <v>0</v>
      </c>
      <c r="AD256" s="47">
        <f t="shared" si="416"/>
        <v>0</v>
      </c>
      <c r="AE256" s="47">
        <f t="shared" si="417"/>
        <v>0</v>
      </c>
      <c r="AF256" s="47">
        <f t="shared" si="418"/>
        <v>0</v>
      </c>
      <c r="AG256" s="47">
        <f t="shared" si="419"/>
        <v>0</v>
      </c>
      <c r="AH256" s="47">
        <f t="shared" si="420"/>
        <v>0</v>
      </c>
      <c r="AI256" s="47">
        <f t="shared" si="421"/>
        <v>0</v>
      </c>
      <c r="AJ256" s="47">
        <f t="shared" si="499"/>
        <v>0</v>
      </c>
      <c r="AK256" s="47">
        <f t="shared" si="471"/>
        <v>0</v>
      </c>
      <c r="AL256" s="262">
        <f t="shared" si="472"/>
        <v>0</v>
      </c>
      <c r="AM256" s="260">
        <f t="shared" si="473"/>
        <v>0</v>
      </c>
      <c r="AN256" s="260">
        <f t="shared" si="681"/>
        <v>0</v>
      </c>
      <c r="AO256" s="260">
        <f t="shared" si="682"/>
        <v>0</v>
      </c>
      <c r="AP256" s="260">
        <f t="shared" si="683"/>
        <v>0</v>
      </c>
      <c r="AQ256" s="260">
        <f t="shared" si="684"/>
        <v>0</v>
      </c>
      <c r="AR256" s="260">
        <f t="shared" si="685"/>
        <v>0</v>
      </c>
      <c r="AS256" s="260">
        <f t="shared" si="686"/>
        <v>0</v>
      </c>
      <c r="AU256" s="41">
        <f>IF(EXACT(A256,LCI!A96),LCI!H96,-1*10^6)</f>
        <v>-100</v>
      </c>
      <c r="AV256" s="71">
        <f t="shared" si="432"/>
        <v>0</v>
      </c>
      <c r="AW256" s="71">
        <f t="shared" si="433"/>
        <v>0</v>
      </c>
      <c r="AX256" s="71">
        <f t="shared" si="434"/>
        <v>-36386823.906892739</v>
      </c>
      <c r="AY256" s="71">
        <f t="shared" si="435"/>
        <v>0</v>
      </c>
      <c r="AZ256" s="71">
        <f t="shared" si="436"/>
        <v>0</v>
      </c>
      <c r="BA256" s="71">
        <f t="shared" si="437"/>
        <v>0</v>
      </c>
      <c r="BB256" s="71">
        <f t="shared" si="438"/>
        <v>0</v>
      </c>
      <c r="BC256" s="71">
        <f t="shared" si="439"/>
        <v>0</v>
      </c>
      <c r="BD256" s="520">
        <f t="shared" si="440"/>
        <v>0</v>
      </c>
      <c r="BE256" s="521">
        <f t="shared" si="441"/>
        <v>0</v>
      </c>
      <c r="BF256" s="71">
        <f t="shared" si="442"/>
        <v>0</v>
      </c>
      <c r="BG256" s="521">
        <f t="shared" si="443"/>
        <v>0</v>
      </c>
      <c r="BH256" s="71">
        <f t="shared" si="444"/>
        <v>0</v>
      </c>
      <c r="BI256" s="71">
        <f t="shared" si="445"/>
        <v>0</v>
      </c>
      <c r="BJ256" s="71">
        <f t="shared" si="446"/>
        <v>0</v>
      </c>
      <c r="BK256" s="71">
        <f t="shared" si="447"/>
        <v>0</v>
      </c>
      <c r="BL256" s="71">
        <f t="shared" si="448"/>
        <v>0</v>
      </c>
      <c r="BM256" s="71">
        <f t="shared" si="449"/>
        <v>0</v>
      </c>
      <c r="BN256" s="71">
        <f t="shared" si="450"/>
        <v>0</v>
      </c>
      <c r="BO256" s="71">
        <f t="shared" si="451"/>
        <v>0</v>
      </c>
      <c r="BP256" s="71">
        <f t="shared" si="452"/>
        <v>0</v>
      </c>
      <c r="BR256" s="507">
        <f>IF(EXACT(A256,LCI!A96),LCI!I96,-1*10^6)</f>
        <v>0</v>
      </c>
      <c r="BS256" s="507">
        <f t="shared" si="474"/>
        <v>0</v>
      </c>
      <c r="BT256" s="507">
        <f t="shared" si="475"/>
        <v>0</v>
      </c>
      <c r="BU256" s="507">
        <f t="shared" si="475"/>
        <v>0</v>
      </c>
      <c r="BV256" s="507">
        <f t="shared" si="475"/>
        <v>0</v>
      </c>
      <c r="BW256" s="507">
        <f t="shared" si="454"/>
        <v>0</v>
      </c>
      <c r="BX256" s="507">
        <f t="shared" si="455"/>
        <v>0</v>
      </c>
      <c r="BY256" s="507">
        <f t="shared" si="456"/>
        <v>0</v>
      </c>
      <c r="BZ256" s="507">
        <f t="shared" si="457"/>
        <v>0</v>
      </c>
      <c r="CA256" s="507">
        <f t="shared" si="458"/>
        <v>0</v>
      </c>
      <c r="CB256" s="507">
        <f t="shared" si="459"/>
        <v>0</v>
      </c>
      <c r="CC256" s="507">
        <f t="shared" si="460"/>
        <v>0</v>
      </c>
      <c r="CD256" s="507">
        <f t="shared" si="461"/>
        <v>0</v>
      </c>
      <c r="CE256" s="507">
        <f t="shared" si="462"/>
        <v>0</v>
      </c>
      <c r="CF256" s="507">
        <f t="shared" si="463"/>
        <v>0</v>
      </c>
      <c r="CG256" s="507">
        <f t="shared" si="463"/>
        <v>0</v>
      </c>
      <c r="CH256" s="507">
        <f t="shared" si="463"/>
        <v>0</v>
      </c>
      <c r="CI256" s="507">
        <f t="shared" si="465"/>
        <v>0</v>
      </c>
      <c r="CJ256" s="507">
        <f t="shared" si="466"/>
        <v>0</v>
      </c>
      <c r="CK256" s="507">
        <f t="shared" si="467"/>
        <v>0</v>
      </c>
      <c r="CL256" s="507">
        <f t="shared" si="476"/>
        <v>0</v>
      </c>
      <c r="CM256" s="507">
        <f t="shared" si="468"/>
        <v>0</v>
      </c>
      <c r="CO256" s="511">
        <f>IF(EXACT(A256,LCI!A96),LCI!F96,-1*10^6)</f>
        <v>29.7</v>
      </c>
      <c r="CP256" s="511">
        <f t="shared" si="477"/>
        <v>0</v>
      </c>
      <c r="CQ256" s="511">
        <f t="shared" si="478"/>
        <v>0</v>
      </c>
      <c r="CR256" s="511">
        <f t="shared" si="479"/>
        <v>10806886.700347144</v>
      </c>
      <c r="CS256" s="511">
        <f t="shared" si="480"/>
        <v>0</v>
      </c>
      <c r="CT256" s="511">
        <f t="shared" si="481"/>
        <v>0</v>
      </c>
      <c r="CU256" s="511">
        <f t="shared" si="482"/>
        <v>0</v>
      </c>
      <c r="CV256" s="511">
        <f t="shared" si="483"/>
        <v>0</v>
      </c>
      <c r="CW256" s="511">
        <f t="shared" si="484"/>
        <v>0</v>
      </c>
      <c r="CX256" s="511">
        <f t="shared" si="485"/>
        <v>0</v>
      </c>
      <c r="CY256" s="511">
        <f t="shared" si="486"/>
        <v>0</v>
      </c>
      <c r="CZ256" s="511">
        <f t="shared" si="487"/>
        <v>0</v>
      </c>
      <c r="DA256" s="511">
        <f t="shared" si="488"/>
        <v>0</v>
      </c>
      <c r="DB256" s="511">
        <f t="shared" si="489"/>
        <v>0</v>
      </c>
      <c r="DC256" s="511">
        <f t="shared" si="490"/>
        <v>0</v>
      </c>
      <c r="DD256" s="511">
        <f t="shared" si="491"/>
        <v>0</v>
      </c>
      <c r="DE256" s="511">
        <f t="shared" si="492"/>
        <v>0</v>
      </c>
      <c r="DF256" s="511">
        <f t="shared" si="493"/>
        <v>0</v>
      </c>
      <c r="DG256" s="511">
        <f t="shared" si="494"/>
        <v>0</v>
      </c>
      <c r="DH256" s="511">
        <f t="shared" si="495"/>
        <v>0</v>
      </c>
      <c r="DI256" s="511">
        <f t="shared" si="496"/>
        <v>0</v>
      </c>
      <c r="DJ256" s="511">
        <f t="shared" si="497"/>
        <v>0</v>
      </c>
      <c r="DL256" s="530">
        <f>IF(EXACT(A256,LCI!A96),LCI!J96,-1*10^6)</f>
        <v>0</v>
      </c>
      <c r="DM256" s="530">
        <f t="shared" si="501"/>
        <v>0</v>
      </c>
      <c r="DN256" s="530">
        <f t="shared" si="502"/>
        <v>0</v>
      </c>
      <c r="DO256" s="530">
        <f t="shared" si="503"/>
        <v>0</v>
      </c>
      <c r="DP256" s="530">
        <f t="shared" si="504"/>
        <v>0</v>
      </c>
      <c r="DQ256" s="530">
        <f t="shared" si="505"/>
        <v>0</v>
      </c>
      <c r="DR256" s="530">
        <f t="shared" si="506"/>
        <v>0</v>
      </c>
      <c r="DS256" s="530">
        <f t="shared" si="507"/>
        <v>0</v>
      </c>
      <c r="DT256" s="530">
        <f t="shared" si="508"/>
        <v>0</v>
      </c>
      <c r="DU256" s="530">
        <f t="shared" si="509"/>
        <v>0</v>
      </c>
      <c r="DV256" s="530">
        <f t="shared" si="510"/>
        <v>0</v>
      </c>
      <c r="DW256" s="530">
        <f t="shared" si="511"/>
        <v>0</v>
      </c>
      <c r="DX256" s="530">
        <f t="shared" si="512"/>
        <v>0</v>
      </c>
      <c r="DY256" s="530">
        <f t="shared" si="513"/>
        <v>0</v>
      </c>
      <c r="DZ256" s="530">
        <f t="shared" si="514"/>
        <v>0</v>
      </c>
      <c r="EA256" s="530">
        <f t="shared" si="515"/>
        <v>0</v>
      </c>
      <c r="EB256" s="530">
        <f t="shared" si="516"/>
        <v>0</v>
      </c>
      <c r="EC256" s="530">
        <f t="shared" si="517"/>
        <v>0</v>
      </c>
      <c r="ED256" s="530">
        <f t="shared" si="518"/>
        <v>0</v>
      </c>
      <c r="EE256" s="530">
        <f t="shared" si="519"/>
        <v>0</v>
      </c>
      <c r="EF256" s="530">
        <f t="shared" si="520"/>
        <v>0</v>
      </c>
      <c r="EG256" s="530">
        <f t="shared" si="521"/>
        <v>0</v>
      </c>
      <c r="EI256" s="535">
        <f>IF(EXACT(A256,LCI!A96),LCI!K96,-1*10^6)</f>
        <v>0</v>
      </c>
      <c r="EJ256" s="531">
        <f t="shared" si="522"/>
        <v>0</v>
      </c>
      <c r="EK256" s="536">
        <f t="shared" si="523"/>
        <v>0</v>
      </c>
      <c r="EL256" s="531">
        <f t="shared" si="524"/>
        <v>0</v>
      </c>
      <c r="EM256" s="531">
        <f t="shared" si="525"/>
        <v>0</v>
      </c>
      <c r="EN256" s="531">
        <f t="shared" si="526"/>
        <v>0</v>
      </c>
      <c r="EO256" s="531">
        <f t="shared" si="527"/>
        <v>0</v>
      </c>
      <c r="EP256" s="531">
        <f t="shared" si="528"/>
        <v>0</v>
      </c>
      <c r="EQ256" s="531">
        <f t="shared" si="529"/>
        <v>0</v>
      </c>
      <c r="ER256" s="531">
        <f t="shared" si="530"/>
        <v>0</v>
      </c>
      <c r="ES256" s="531">
        <f t="shared" si="531"/>
        <v>0</v>
      </c>
      <c r="ET256" s="531">
        <f t="shared" si="532"/>
        <v>0</v>
      </c>
      <c r="EU256" s="531">
        <f t="shared" si="533"/>
        <v>0</v>
      </c>
      <c r="EV256" s="531">
        <f t="shared" si="534"/>
        <v>0</v>
      </c>
      <c r="EW256" s="531">
        <f t="shared" si="535"/>
        <v>0</v>
      </c>
      <c r="EX256" s="531">
        <f t="shared" si="536"/>
        <v>0</v>
      </c>
      <c r="EY256" s="531">
        <f t="shared" si="537"/>
        <v>0</v>
      </c>
      <c r="EZ256" s="531">
        <f t="shared" si="538"/>
        <v>0</v>
      </c>
      <c r="FA256" s="531">
        <f t="shared" si="539"/>
        <v>0</v>
      </c>
      <c r="FB256" s="531">
        <f t="shared" si="540"/>
        <v>0</v>
      </c>
      <c r="FC256" s="531">
        <f t="shared" si="541"/>
        <v>0</v>
      </c>
      <c r="FD256" s="531">
        <f t="shared" si="542"/>
        <v>0</v>
      </c>
      <c r="FF256" s="532">
        <f>IF(EXACT(A256,LCI!A96),LCI!L96,-1*10^6)</f>
        <v>0</v>
      </c>
      <c r="FG256" s="532">
        <f t="shared" si="543"/>
        <v>0</v>
      </c>
      <c r="FH256" s="532">
        <f t="shared" si="544"/>
        <v>0</v>
      </c>
      <c r="FI256" s="532">
        <f t="shared" si="545"/>
        <v>0</v>
      </c>
      <c r="FJ256" s="532">
        <f t="shared" si="546"/>
        <v>0</v>
      </c>
      <c r="FK256" s="532">
        <f t="shared" si="547"/>
        <v>0</v>
      </c>
      <c r="FL256" s="532">
        <f t="shared" si="548"/>
        <v>0</v>
      </c>
      <c r="FM256" s="532">
        <f t="shared" si="549"/>
        <v>0</v>
      </c>
      <c r="FN256" s="532">
        <f t="shared" si="550"/>
        <v>0</v>
      </c>
      <c r="FO256" s="532">
        <f t="shared" si="551"/>
        <v>0</v>
      </c>
      <c r="FP256" s="532">
        <f t="shared" si="552"/>
        <v>0</v>
      </c>
      <c r="FQ256" s="532">
        <f t="shared" si="553"/>
        <v>0</v>
      </c>
      <c r="FR256" s="532">
        <f t="shared" si="554"/>
        <v>0</v>
      </c>
      <c r="FS256" s="532">
        <f t="shared" si="555"/>
        <v>0</v>
      </c>
      <c r="FT256" s="532">
        <f t="shared" si="556"/>
        <v>0</v>
      </c>
      <c r="FU256" s="532">
        <f t="shared" si="557"/>
        <v>0</v>
      </c>
      <c r="FV256" s="532">
        <f t="shared" si="558"/>
        <v>0</v>
      </c>
      <c r="FW256" s="532">
        <f t="shared" si="559"/>
        <v>0</v>
      </c>
      <c r="FX256" s="532">
        <f t="shared" si="560"/>
        <v>0</v>
      </c>
      <c r="FY256" s="532">
        <f t="shared" si="561"/>
        <v>0</v>
      </c>
      <c r="FZ256" s="532">
        <f t="shared" si="562"/>
        <v>0</v>
      </c>
      <c r="GA256" s="532">
        <f t="shared" si="563"/>
        <v>0</v>
      </c>
      <c r="GC256" s="533">
        <f>IF(EXACT(A256,LCI!A96),LCI!M96,-1*10^6)</f>
        <v>0</v>
      </c>
      <c r="GD256" s="533">
        <f t="shared" si="564"/>
        <v>0</v>
      </c>
      <c r="GE256" s="533">
        <f t="shared" si="565"/>
        <v>0</v>
      </c>
      <c r="GF256" s="533">
        <f t="shared" si="566"/>
        <v>0</v>
      </c>
      <c r="GG256" s="533">
        <f t="shared" si="567"/>
        <v>0</v>
      </c>
      <c r="GH256" s="533">
        <f t="shared" si="568"/>
        <v>0</v>
      </c>
      <c r="GI256" s="533">
        <f t="shared" si="569"/>
        <v>0</v>
      </c>
      <c r="GJ256" s="533">
        <f t="shared" si="570"/>
        <v>0</v>
      </c>
      <c r="GK256" s="533">
        <f t="shared" si="571"/>
        <v>0</v>
      </c>
      <c r="GL256" s="533">
        <f t="shared" si="572"/>
        <v>0</v>
      </c>
      <c r="GM256" s="533">
        <f t="shared" si="573"/>
        <v>0</v>
      </c>
      <c r="GN256" s="533">
        <f t="shared" si="574"/>
        <v>0</v>
      </c>
      <c r="GO256" s="533">
        <f t="shared" si="575"/>
        <v>0</v>
      </c>
      <c r="GP256" s="533">
        <f t="shared" si="576"/>
        <v>0</v>
      </c>
      <c r="GQ256" s="533">
        <f t="shared" si="577"/>
        <v>0</v>
      </c>
      <c r="GR256" s="533">
        <f t="shared" si="578"/>
        <v>0</v>
      </c>
      <c r="GS256" s="533">
        <f t="shared" si="579"/>
        <v>0</v>
      </c>
      <c r="GT256" s="533">
        <f t="shared" si="580"/>
        <v>0</v>
      </c>
      <c r="GU256" s="533">
        <f t="shared" si="581"/>
        <v>0</v>
      </c>
      <c r="GV256" s="533">
        <f t="shared" si="582"/>
        <v>0</v>
      </c>
      <c r="GW256" s="533">
        <f t="shared" si="583"/>
        <v>0</v>
      </c>
      <c r="GX256" s="533">
        <f t="shared" si="584"/>
        <v>0</v>
      </c>
      <c r="GZ256" s="511">
        <f>IF(EXACT(A256,LCI!A96),LCI!N96,-1*10^6)</f>
        <v>0</v>
      </c>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W256" s="534">
        <f>IF(EXACT(A256,LCI!A96),LCI!O96,-1*10^6)</f>
        <v>0</v>
      </c>
      <c r="HX256" s="534">
        <f t="shared" si="585"/>
        <v>0</v>
      </c>
      <c r="HY256" s="534">
        <f t="shared" si="586"/>
        <v>0</v>
      </c>
      <c r="HZ256" s="534">
        <f t="shared" si="587"/>
        <v>0</v>
      </c>
      <c r="IA256" s="534">
        <f t="shared" si="588"/>
        <v>0</v>
      </c>
      <c r="IB256" s="534">
        <f t="shared" si="589"/>
        <v>0</v>
      </c>
      <c r="IC256" s="534">
        <f t="shared" si="590"/>
        <v>0</v>
      </c>
      <c r="ID256" s="534">
        <f t="shared" si="591"/>
        <v>0</v>
      </c>
      <c r="IE256" s="534">
        <f t="shared" si="592"/>
        <v>0</v>
      </c>
      <c r="IF256" s="534">
        <f t="shared" si="593"/>
        <v>0</v>
      </c>
      <c r="IG256" s="534">
        <f t="shared" si="594"/>
        <v>0</v>
      </c>
      <c r="IH256" s="534">
        <f t="shared" si="595"/>
        <v>0</v>
      </c>
      <c r="II256" s="534">
        <f t="shared" si="596"/>
        <v>0</v>
      </c>
      <c r="IJ256" s="534">
        <f t="shared" si="597"/>
        <v>0</v>
      </c>
      <c r="IK256" s="534">
        <f t="shared" si="598"/>
        <v>0</v>
      </c>
      <c r="IL256" s="534">
        <f t="shared" si="599"/>
        <v>0</v>
      </c>
      <c r="IM256" s="534">
        <f t="shared" si="600"/>
        <v>0</v>
      </c>
      <c r="IN256" s="534">
        <f t="shared" si="601"/>
        <v>0</v>
      </c>
      <c r="IO256" s="534">
        <f t="shared" si="602"/>
        <v>0</v>
      </c>
      <c r="IP256" s="534">
        <f t="shared" si="603"/>
        <v>0</v>
      </c>
      <c r="IQ256" s="534">
        <f t="shared" si="604"/>
        <v>0</v>
      </c>
      <c r="IR256" s="534">
        <f t="shared" si="605"/>
        <v>0</v>
      </c>
      <c r="IT256" s="531">
        <f>IF(EXACT(A256,LCI!A96),LCI!P96,-1*10^6)</f>
        <v>0</v>
      </c>
      <c r="IU256" s="531">
        <f t="shared" si="606"/>
        <v>0</v>
      </c>
      <c r="IV256" s="531">
        <f t="shared" si="607"/>
        <v>0</v>
      </c>
      <c r="IW256" s="531">
        <f t="shared" si="608"/>
        <v>0</v>
      </c>
      <c r="IX256" s="531">
        <f t="shared" si="609"/>
        <v>0</v>
      </c>
      <c r="IY256" s="531">
        <f t="shared" si="610"/>
        <v>0</v>
      </c>
      <c r="IZ256" s="531">
        <f t="shared" si="611"/>
        <v>0</v>
      </c>
      <c r="JA256" s="531">
        <f t="shared" si="612"/>
        <v>0</v>
      </c>
      <c r="JB256" s="531">
        <f t="shared" si="613"/>
        <v>0</v>
      </c>
      <c r="JC256" s="531">
        <f t="shared" si="614"/>
        <v>0</v>
      </c>
      <c r="JD256" s="531">
        <f t="shared" si="615"/>
        <v>0</v>
      </c>
      <c r="JE256" s="531">
        <f t="shared" si="616"/>
        <v>0</v>
      </c>
      <c r="JF256" s="531">
        <f t="shared" si="617"/>
        <v>0</v>
      </c>
      <c r="JG256" s="531">
        <f t="shared" si="618"/>
        <v>0</v>
      </c>
      <c r="JH256" s="531">
        <f t="shared" si="619"/>
        <v>0</v>
      </c>
      <c r="JI256" s="531">
        <f t="shared" si="620"/>
        <v>0</v>
      </c>
      <c r="JJ256" s="531">
        <f t="shared" si="621"/>
        <v>0</v>
      </c>
      <c r="JK256" s="531">
        <f t="shared" si="622"/>
        <v>0</v>
      </c>
      <c r="JL256" s="531">
        <f t="shared" si="623"/>
        <v>0</v>
      </c>
      <c r="JM256" s="531">
        <f t="shared" si="624"/>
        <v>0</v>
      </c>
      <c r="JN256" s="531">
        <f t="shared" si="625"/>
        <v>0</v>
      </c>
      <c r="JO256" s="531">
        <f t="shared" si="626"/>
        <v>0</v>
      </c>
      <c r="JQ256" s="532">
        <f>IF(EXACT(A256,LCI!A96),LCI!Q96,-1*10^6)</f>
        <v>0</v>
      </c>
      <c r="JR256" s="532">
        <f t="shared" si="627"/>
        <v>0</v>
      </c>
      <c r="JS256" s="532">
        <f t="shared" si="628"/>
        <v>0</v>
      </c>
      <c r="JT256" s="532">
        <f t="shared" si="629"/>
        <v>0</v>
      </c>
      <c r="JU256" s="532">
        <f t="shared" si="630"/>
        <v>0</v>
      </c>
      <c r="JV256" s="532">
        <f t="shared" si="631"/>
        <v>0</v>
      </c>
      <c r="JW256" s="532">
        <f t="shared" si="632"/>
        <v>0</v>
      </c>
      <c r="JX256" s="532">
        <f t="shared" si="633"/>
        <v>0</v>
      </c>
      <c r="JY256" s="532">
        <f t="shared" si="634"/>
        <v>0</v>
      </c>
      <c r="JZ256" s="532">
        <f t="shared" si="635"/>
        <v>0</v>
      </c>
      <c r="KA256" s="532">
        <f t="shared" si="636"/>
        <v>0</v>
      </c>
      <c r="KB256" s="532">
        <f t="shared" si="637"/>
        <v>0</v>
      </c>
      <c r="KC256" s="532">
        <f t="shared" si="638"/>
        <v>0</v>
      </c>
      <c r="KD256" s="532">
        <f t="shared" si="639"/>
        <v>0</v>
      </c>
      <c r="KE256" s="532">
        <f t="shared" si="640"/>
        <v>0</v>
      </c>
      <c r="KF256" s="532">
        <f t="shared" si="641"/>
        <v>0</v>
      </c>
      <c r="KG256" s="532">
        <f t="shared" si="642"/>
        <v>0</v>
      </c>
      <c r="KH256" s="532">
        <f t="shared" si="643"/>
        <v>0</v>
      </c>
      <c r="KI256" s="532">
        <f t="shared" si="644"/>
        <v>0</v>
      </c>
      <c r="KJ256" s="532">
        <f t="shared" si="645"/>
        <v>0</v>
      </c>
      <c r="KK256" s="532">
        <f t="shared" si="646"/>
        <v>0</v>
      </c>
      <c r="KL256" s="532">
        <f t="shared" si="647"/>
        <v>0</v>
      </c>
      <c r="KN256" s="533">
        <f>IF(EXACT(A256,LCI!A96),LCI!R96,-1*10^6)</f>
        <v>0</v>
      </c>
      <c r="KO256" s="533">
        <f t="shared" si="648"/>
        <v>0</v>
      </c>
      <c r="KP256" s="533">
        <f t="shared" si="649"/>
        <v>0</v>
      </c>
      <c r="KQ256" s="533">
        <f t="shared" si="650"/>
        <v>0</v>
      </c>
      <c r="KR256" s="533">
        <f t="shared" si="651"/>
        <v>0</v>
      </c>
      <c r="KS256" s="533">
        <f t="shared" si="652"/>
        <v>0</v>
      </c>
      <c r="KT256" s="533">
        <f t="shared" si="653"/>
        <v>0</v>
      </c>
      <c r="KU256" s="533">
        <f t="shared" si="654"/>
        <v>0</v>
      </c>
      <c r="KV256" s="533">
        <f t="shared" si="655"/>
        <v>0</v>
      </c>
      <c r="KW256" s="533">
        <f t="shared" si="656"/>
        <v>0</v>
      </c>
      <c r="KX256" s="533">
        <f t="shared" si="657"/>
        <v>0</v>
      </c>
      <c r="KY256" s="533">
        <f t="shared" si="658"/>
        <v>0</v>
      </c>
      <c r="KZ256" s="533">
        <f t="shared" si="659"/>
        <v>0</v>
      </c>
      <c r="LA256" s="533">
        <f t="shared" si="660"/>
        <v>0</v>
      </c>
      <c r="LB256" s="533">
        <f t="shared" si="661"/>
        <v>0</v>
      </c>
      <c r="LC256" s="533">
        <f t="shared" si="662"/>
        <v>0</v>
      </c>
      <c r="LD256" s="533">
        <f t="shared" si="663"/>
        <v>0</v>
      </c>
      <c r="LE256" s="533">
        <f t="shared" si="664"/>
        <v>0</v>
      </c>
      <c r="LF256" s="533">
        <f t="shared" si="665"/>
        <v>0</v>
      </c>
      <c r="LG256" s="533">
        <f t="shared" si="666"/>
        <v>0</v>
      </c>
      <c r="LH256" s="533">
        <f t="shared" si="667"/>
        <v>0</v>
      </c>
      <c r="LI256" s="533">
        <f t="shared" si="668"/>
        <v>0</v>
      </c>
    </row>
    <row r="257" spans="1:321" x14ac:dyDescent="0.25">
      <c r="A257" s="14" t="str">
        <f>LCI!A97</f>
        <v>Gasoline, Produced (kg/yr)</v>
      </c>
      <c r="B257" s="43">
        <f>B142</f>
        <v>0</v>
      </c>
      <c r="C257" s="43">
        <f t="shared" ref="C257:P257" si="707">C142</f>
        <v>4693.3179384000014</v>
      </c>
      <c r="D257" s="43">
        <f t="shared" si="707"/>
        <v>0</v>
      </c>
      <c r="E257" s="43">
        <f t="shared" si="707"/>
        <v>0</v>
      </c>
      <c r="F257" s="43">
        <f t="shared" si="707"/>
        <v>0</v>
      </c>
      <c r="G257" s="43">
        <f t="shared" si="707"/>
        <v>0</v>
      </c>
      <c r="H257" s="43">
        <f t="shared" si="707"/>
        <v>0</v>
      </c>
      <c r="I257" s="43">
        <f t="shared" si="707"/>
        <v>0</v>
      </c>
      <c r="J257" s="43">
        <f t="shared" si="707"/>
        <v>46370.99481625</v>
      </c>
      <c r="K257" s="43">
        <f t="shared" si="707"/>
        <v>36050.682304000002</v>
      </c>
      <c r="L257" s="43">
        <f>L142</f>
        <v>88517.300299999988</v>
      </c>
      <c r="M257" s="43">
        <f t="shared" si="707"/>
        <v>69651.854838521249</v>
      </c>
      <c r="N257" s="43">
        <f t="shared" si="707"/>
        <v>172485.49500875</v>
      </c>
      <c r="O257" s="258">
        <f t="shared" si="707"/>
        <v>40235.136500000001</v>
      </c>
      <c r="P257" s="252">
        <f t="shared" si="707"/>
        <v>0</v>
      </c>
      <c r="Q257" s="252"/>
      <c r="R257" s="252"/>
      <c r="S257" s="252"/>
      <c r="T257" s="269"/>
      <c r="U257" s="252"/>
      <c r="V257" s="252"/>
      <c r="X257" s="45">
        <f>IF(EXACT(A257,LCI!A97),LCI!G97,-1*10^6)</f>
        <v>0.58711287199999995</v>
      </c>
      <c r="Y257" s="47">
        <f t="shared" ref="Y257:Y265" si="708">B257*$X257</f>
        <v>0</v>
      </c>
      <c r="Z257" s="47">
        <f t="shared" ref="Z257:Z265" si="709">C257*$X257</f>
        <v>2755.5073740231437</v>
      </c>
      <c r="AA257" s="47">
        <f t="shared" ref="AA257:AA265" si="710">D257*$X257</f>
        <v>0</v>
      </c>
      <c r="AB257" s="47">
        <f t="shared" si="414"/>
        <v>0</v>
      </c>
      <c r="AC257" s="47">
        <f t="shared" si="415"/>
        <v>0</v>
      </c>
      <c r="AD257" s="47">
        <f t="shared" si="416"/>
        <v>0</v>
      </c>
      <c r="AE257" s="47">
        <f t="shared" si="417"/>
        <v>0</v>
      </c>
      <c r="AF257" s="47">
        <f t="shared" si="418"/>
        <v>0</v>
      </c>
      <c r="AG257" s="47">
        <f t="shared" si="419"/>
        <v>27225.007944065648</v>
      </c>
      <c r="AH257" s="47">
        <f t="shared" si="420"/>
        <v>21165.819625061016</v>
      </c>
      <c r="AI257" s="47">
        <f t="shared" si="421"/>
        <v>51969.646400819453</v>
      </c>
      <c r="AJ257" s="47">
        <f t="shared" ref="AJ257:AJ265" si="711">M257*$X257</f>
        <v>40893.500534371306</v>
      </c>
      <c r="AK257" s="47">
        <f t="shared" ref="AK257:AK265" si="712">N257*$X257</f>
        <v>101268.45435292888</v>
      </c>
      <c r="AL257" s="262">
        <f t="shared" ref="AL257:AL265" si="713">O257*$X257</f>
        <v>23622.566545827027</v>
      </c>
      <c r="AM257" s="260">
        <f t="shared" ref="AM257:AM265" si="714">P257*$X257</f>
        <v>0</v>
      </c>
      <c r="AN257" s="260">
        <f t="shared" si="681"/>
        <v>0</v>
      </c>
      <c r="AO257" s="260">
        <f t="shared" si="682"/>
        <v>0</v>
      </c>
      <c r="AP257" s="260">
        <f t="shared" si="683"/>
        <v>0</v>
      </c>
      <c r="AQ257" s="260">
        <f t="shared" si="684"/>
        <v>0</v>
      </c>
      <c r="AR257" s="260">
        <f t="shared" si="685"/>
        <v>0</v>
      </c>
      <c r="AS257" s="260">
        <f t="shared" si="686"/>
        <v>0</v>
      </c>
      <c r="AU257" s="41">
        <f>IF(EXACT(A257,LCI!A97),LCI!H97,-1*10^6)</f>
        <v>-100</v>
      </c>
      <c r="AV257" s="71">
        <f t="shared" si="432"/>
        <v>0</v>
      </c>
      <c r="AW257" s="71">
        <f t="shared" si="433"/>
        <v>-469331.79384000011</v>
      </c>
      <c r="AX257" s="71">
        <f t="shared" si="434"/>
        <v>0</v>
      </c>
      <c r="AY257" s="71">
        <f t="shared" si="435"/>
        <v>0</v>
      </c>
      <c r="AZ257" s="71">
        <f t="shared" si="436"/>
        <v>0</v>
      </c>
      <c r="BA257" s="71">
        <f t="shared" si="437"/>
        <v>0</v>
      </c>
      <c r="BB257" s="71">
        <f t="shared" si="438"/>
        <v>0</v>
      </c>
      <c r="BC257" s="71">
        <f t="shared" si="439"/>
        <v>0</v>
      </c>
      <c r="BD257" s="520">
        <f t="shared" si="440"/>
        <v>-4637099.481625</v>
      </c>
      <c r="BE257" s="521">
        <f t="shared" si="441"/>
        <v>-3605068.2304000002</v>
      </c>
      <c r="BF257" s="71">
        <f t="shared" si="442"/>
        <v>-8851730.0299999993</v>
      </c>
      <c r="BG257" s="521">
        <f t="shared" si="443"/>
        <v>-6965185.4838521248</v>
      </c>
      <c r="BH257" s="71">
        <f t="shared" si="444"/>
        <v>-17248549.500875</v>
      </c>
      <c r="BI257" s="71">
        <f t="shared" si="445"/>
        <v>-4023513.65</v>
      </c>
      <c r="BJ257" s="71">
        <f t="shared" si="446"/>
        <v>0</v>
      </c>
      <c r="BK257" s="71">
        <f t="shared" si="447"/>
        <v>0</v>
      </c>
      <c r="BL257" s="71">
        <f t="shared" si="448"/>
        <v>0</v>
      </c>
      <c r="BM257" s="71">
        <f t="shared" si="449"/>
        <v>0</v>
      </c>
      <c r="BN257" s="71">
        <f t="shared" si="450"/>
        <v>0</v>
      </c>
      <c r="BO257" s="71">
        <f t="shared" si="451"/>
        <v>0</v>
      </c>
      <c r="BP257" s="71">
        <f t="shared" si="452"/>
        <v>0</v>
      </c>
      <c r="BR257" s="507">
        <f>IF(EXACT(A257,LCI!A97),LCI!I97,-1*10^6)</f>
        <v>0</v>
      </c>
      <c r="BS257" s="507">
        <f t="shared" si="474"/>
        <v>0</v>
      </c>
      <c r="BT257" s="507">
        <f t="shared" si="475"/>
        <v>0</v>
      </c>
      <c r="BU257" s="507">
        <f t="shared" si="475"/>
        <v>0</v>
      </c>
      <c r="BV257" s="507">
        <f t="shared" si="475"/>
        <v>0</v>
      </c>
      <c r="BW257" s="507">
        <f t="shared" si="454"/>
        <v>0</v>
      </c>
      <c r="BX257" s="507">
        <f t="shared" si="455"/>
        <v>0</v>
      </c>
      <c r="BY257" s="507">
        <f t="shared" si="456"/>
        <v>0</v>
      </c>
      <c r="BZ257" s="507">
        <f t="shared" si="457"/>
        <v>0</v>
      </c>
      <c r="CA257" s="507">
        <f t="shared" si="458"/>
        <v>0</v>
      </c>
      <c r="CB257" s="507">
        <f t="shared" si="459"/>
        <v>0</v>
      </c>
      <c r="CC257" s="507">
        <f t="shared" si="460"/>
        <v>0</v>
      </c>
      <c r="CD257" s="507">
        <f t="shared" si="461"/>
        <v>0</v>
      </c>
      <c r="CE257" s="507">
        <f t="shared" si="462"/>
        <v>0</v>
      </c>
      <c r="CF257" s="507">
        <f t="shared" si="463"/>
        <v>0</v>
      </c>
      <c r="CG257" s="507">
        <f t="shared" si="463"/>
        <v>0</v>
      </c>
      <c r="CH257" s="507">
        <f t="shared" si="463"/>
        <v>0</v>
      </c>
      <c r="CI257" s="507">
        <f t="shared" si="465"/>
        <v>0</v>
      </c>
      <c r="CJ257" s="507">
        <f t="shared" si="466"/>
        <v>0</v>
      </c>
      <c r="CK257" s="507">
        <f t="shared" si="467"/>
        <v>0</v>
      </c>
      <c r="CL257" s="507">
        <f t="shared" si="476"/>
        <v>0</v>
      </c>
      <c r="CM257" s="507">
        <f t="shared" si="468"/>
        <v>0</v>
      </c>
      <c r="CO257" s="511">
        <f>IF(EXACT(A257,LCI!A97),LCI!F97,-1*10^6)</f>
        <v>52.2</v>
      </c>
      <c r="CP257" s="511">
        <f t="shared" si="477"/>
        <v>0</v>
      </c>
      <c r="CQ257" s="511">
        <f t="shared" si="478"/>
        <v>244991.19638448008</v>
      </c>
      <c r="CR257" s="511">
        <f t="shared" si="479"/>
        <v>0</v>
      </c>
      <c r="CS257" s="511">
        <f t="shared" si="480"/>
        <v>0</v>
      </c>
      <c r="CT257" s="511">
        <f t="shared" si="481"/>
        <v>0</v>
      </c>
      <c r="CU257" s="511">
        <f t="shared" si="482"/>
        <v>0</v>
      </c>
      <c r="CV257" s="511">
        <f t="shared" si="483"/>
        <v>0</v>
      </c>
      <c r="CW257" s="511">
        <f t="shared" si="484"/>
        <v>0</v>
      </c>
      <c r="CX257" s="511">
        <f t="shared" si="485"/>
        <v>2420565.9294082504</v>
      </c>
      <c r="CY257" s="511">
        <f t="shared" si="486"/>
        <v>1881845.6162688001</v>
      </c>
      <c r="CZ257" s="511">
        <f t="shared" si="487"/>
        <v>4620603.0756599996</v>
      </c>
      <c r="DA257" s="511">
        <f t="shared" si="488"/>
        <v>3635826.8225708092</v>
      </c>
      <c r="DB257" s="511">
        <f t="shared" si="489"/>
        <v>9003742.8394567501</v>
      </c>
      <c r="DC257" s="511">
        <f t="shared" si="490"/>
        <v>2100274.1253</v>
      </c>
      <c r="DD257" s="511">
        <f t="shared" si="491"/>
        <v>0</v>
      </c>
      <c r="DE257" s="511">
        <f t="shared" si="492"/>
        <v>0</v>
      </c>
      <c r="DF257" s="511">
        <f t="shared" si="493"/>
        <v>0</v>
      </c>
      <c r="DG257" s="511">
        <f t="shared" si="494"/>
        <v>0</v>
      </c>
      <c r="DH257" s="511">
        <f t="shared" si="495"/>
        <v>0</v>
      </c>
      <c r="DI257" s="511">
        <f t="shared" si="496"/>
        <v>0</v>
      </c>
      <c r="DJ257" s="511">
        <f t="shared" si="497"/>
        <v>0</v>
      </c>
      <c r="DL257" s="530">
        <f>IF(EXACT(A257,LCI!A97),LCI!J97,-1*10^6)</f>
        <v>0</v>
      </c>
      <c r="DM257" s="530">
        <f t="shared" si="501"/>
        <v>0</v>
      </c>
      <c r="DN257" s="530">
        <f t="shared" si="502"/>
        <v>0</v>
      </c>
      <c r="DO257" s="530">
        <f t="shared" si="503"/>
        <v>0</v>
      </c>
      <c r="DP257" s="530">
        <f t="shared" si="504"/>
        <v>0</v>
      </c>
      <c r="DQ257" s="530">
        <f t="shared" si="505"/>
        <v>0</v>
      </c>
      <c r="DR257" s="530">
        <f t="shared" si="506"/>
        <v>0</v>
      </c>
      <c r="DS257" s="530">
        <f t="shared" si="507"/>
        <v>0</v>
      </c>
      <c r="DT257" s="530">
        <f t="shared" si="508"/>
        <v>0</v>
      </c>
      <c r="DU257" s="530">
        <f t="shared" si="509"/>
        <v>0</v>
      </c>
      <c r="DV257" s="530">
        <f t="shared" si="510"/>
        <v>0</v>
      </c>
      <c r="DW257" s="530">
        <f t="shared" si="511"/>
        <v>0</v>
      </c>
      <c r="DX257" s="530">
        <f t="shared" si="512"/>
        <v>0</v>
      </c>
      <c r="DY257" s="530">
        <f t="shared" si="513"/>
        <v>0</v>
      </c>
      <c r="DZ257" s="530">
        <f t="shared" si="514"/>
        <v>0</v>
      </c>
      <c r="EA257" s="530">
        <f t="shared" si="515"/>
        <v>0</v>
      </c>
      <c r="EB257" s="530">
        <f t="shared" si="516"/>
        <v>0</v>
      </c>
      <c r="EC257" s="530">
        <f t="shared" si="517"/>
        <v>0</v>
      </c>
      <c r="ED257" s="530">
        <f t="shared" si="518"/>
        <v>0</v>
      </c>
      <c r="EE257" s="530">
        <f t="shared" si="519"/>
        <v>0</v>
      </c>
      <c r="EF257" s="530">
        <f t="shared" si="520"/>
        <v>0</v>
      </c>
      <c r="EG257" s="530">
        <f t="shared" si="521"/>
        <v>0</v>
      </c>
      <c r="EI257" s="535">
        <f>IF(EXACT(A257,LCI!A97),LCI!K97,-1*10^6)</f>
        <v>0</v>
      </c>
      <c r="EJ257" s="531">
        <f t="shared" si="522"/>
        <v>0</v>
      </c>
      <c r="EK257" s="536">
        <f t="shared" si="523"/>
        <v>0</v>
      </c>
      <c r="EL257" s="531">
        <f t="shared" si="524"/>
        <v>0</v>
      </c>
      <c r="EM257" s="531">
        <f t="shared" si="525"/>
        <v>0</v>
      </c>
      <c r="EN257" s="531">
        <f t="shared" si="526"/>
        <v>0</v>
      </c>
      <c r="EO257" s="531">
        <f t="shared" si="527"/>
        <v>0</v>
      </c>
      <c r="EP257" s="531">
        <f t="shared" si="528"/>
        <v>0</v>
      </c>
      <c r="EQ257" s="531">
        <f t="shared" si="529"/>
        <v>0</v>
      </c>
      <c r="ER257" s="531">
        <f t="shared" si="530"/>
        <v>0</v>
      </c>
      <c r="ES257" s="531">
        <f t="shared" si="531"/>
        <v>0</v>
      </c>
      <c r="ET257" s="531">
        <f t="shared" si="532"/>
        <v>0</v>
      </c>
      <c r="EU257" s="531">
        <f t="shared" si="533"/>
        <v>0</v>
      </c>
      <c r="EV257" s="531">
        <f t="shared" si="534"/>
        <v>0</v>
      </c>
      <c r="EW257" s="531">
        <f t="shared" si="535"/>
        <v>0</v>
      </c>
      <c r="EX257" s="531">
        <f t="shared" si="536"/>
        <v>0</v>
      </c>
      <c r="EY257" s="531">
        <f t="shared" si="537"/>
        <v>0</v>
      </c>
      <c r="EZ257" s="531">
        <f t="shared" si="538"/>
        <v>0</v>
      </c>
      <c r="FA257" s="531">
        <f t="shared" si="539"/>
        <v>0</v>
      </c>
      <c r="FB257" s="531">
        <f t="shared" si="540"/>
        <v>0</v>
      </c>
      <c r="FC257" s="531">
        <f t="shared" si="541"/>
        <v>0</v>
      </c>
      <c r="FD257" s="531">
        <f t="shared" si="542"/>
        <v>0</v>
      </c>
      <c r="FF257" s="532">
        <f>IF(EXACT(A257,LCI!A97),LCI!L97,-1*10^6)</f>
        <v>0</v>
      </c>
      <c r="FG257" s="532">
        <f t="shared" si="543"/>
        <v>0</v>
      </c>
      <c r="FH257" s="532">
        <f t="shared" si="544"/>
        <v>0</v>
      </c>
      <c r="FI257" s="532">
        <f t="shared" si="545"/>
        <v>0</v>
      </c>
      <c r="FJ257" s="532">
        <f t="shared" si="546"/>
        <v>0</v>
      </c>
      <c r="FK257" s="532">
        <f t="shared" si="547"/>
        <v>0</v>
      </c>
      <c r="FL257" s="532">
        <f t="shared" si="548"/>
        <v>0</v>
      </c>
      <c r="FM257" s="532">
        <f t="shared" si="549"/>
        <v>0</v>
      </c>
      <c r="FN257" s="532">
        <f t="shared" si="550"/>
        <v>0</v>
      </c>
      <c r="FO257" s="532">
        <f t="shared" si="551"/>
        <v>0</v>
      </c>
      <c r="FP257" s="532">
        <f t="shared" si="552"/>
        <v>0</v>
      </c>
      <c r="FQ257" s="532">
        <f t="shared" si="553"/>
        <v>0</v>
      </c>
      <c r="FR257" s="532">
        <f t="shared" si="554"/>
        <v>0</v>
      </c>
      <c r="FS257" s="532">
        <f t="shared" si="555"/>
        <v>0</v>
      </c>
      <c r="FT257" s="532">
        <f t="shared" si="556"/>
        <v>0</v>
      </c>
      <c r="FU257" s="532">
        <f t="shared" si="557"/>
        <v>0</v>
      </c>
      <c r="FV257" s="532">
        <f t="shared" si="558"/>
        <v>0</v>
      </c>
      <c r="FW257" s="532">
        <f t="shared" si="559"/>
        <v>0</v>
      </c>
      <c r="FX257" s="532">
        <f t="shared" si="560"/>
        <v>0</v>
      </c>
      <c r="FY257" s="532">
        <f t="shared" si="561"/>
        <v>0</v>
      </c>
      <c r="FZ257" s="532">
        <f t="shared" si="562"/>
        <v>0</v>
      </c>
      <c r="GA257" s="532">
        <f t="shared" si="563"/>
        <v>0</v>
      </c>
      <c r="GC257" s="533">
        <f>IF(EXACT(A257,LCI!A97),LCI!M97,-1*10^6)</f>
        <v>0</v>
      </c>
      <c r="GD257" s="533">
        <f t="shared" si="564"/>
        <v>0</v>
      </c>
      <c r="GE257" s="533">
        <f t="shared" si="565"/>
        <v>0</v>
      </c>
      <c r="GF257" s="533">
        <f t="shared" si="566"/>
        <v>0</v>
      </c>
      <c r="GG257" s="533">
        <f t="shared" si="567"/>
        <v>0</v>
      </c>
      <c r="GH257" s="533">
        <f t="shared" si="568"/>
        <v>0</v>
      </c>
      <c r="GI257" s="533">
        <f t="shared" si="569"/>
        <v>0</v>
      </c>
      <c r="GJ257" s="533">
        <f t="shared" si="570"/>
        <v>0</v>
      </c>
      <c r="GK257" s="533">
        <f t="shared" si="571"/>
        <v>0</v>
      </c>
      <c r="GL257" s="533">
        <f t="shared" si="572"/>
        <v>0</v>
      </c>
      <c r="GM257" s="533">
        <f t="shared" si="573"/>
        <v>0</v>
      </c>
      <c r="GN257" s="533">
        <f t="shared" si="574"/>
        <v>0</v>
      </c>
      <c r="GO257" s="533">
        <f t="shared" si="575"/>
        <v>0</v>
      </c>
      <c r="GP257" s="533">
        <f t="shared" si="576"/>
        <v>0</v>
      </c>
      <c r="GQ257" s="533">
        <f t="shared" si="577"/>
        <v>0</v>
      </c>
      <c r="GR257" s="533">
        <f t="shared" si="578"/>
        <v>0</v>
      </c>
      <c r="GS257" s="533">
        <f t="shared" si="579"/>
        <v>0</v>
      </c>
      <c r="GT257" s="533">
        <f t="shared" si="580"/>
        <v>0</v>
      </c>
      <c r="GU257" s="533">
        <f t="shared" si="581"/>
        <v>0</v>
      </c>
      <c r="GV257" s="533">
        <f t="shared" si="582"/>
        <v>0</v>
      </c>
      <c r="GW257" s="533">
        <f t="shared" si="583"/>
        <v>0</v>
      </c>
      <c r="GX257" s="533">
        <f t="shared" si="584"/>
        <v>0</v>
      </c>
      <c r="GZ257" s="511">
        <f>IF(EXACT(A257,LCI!A97),LCI!N97,-1*10^6)</f>
        <v>0</v>
      </c>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W257" s="534">
        <f>IF(EXACT(A257,LCI!A97),LCI!O97,-1*10^6)</f>
        <v>0</v>
      </c>
      <c r="HX257" s="534">
        <f t="shared" si="585"/>
        <v>0</v>
      </c>
      <c r="HY257" s="534">
        <f t="shared" si="586"/>
        <v>0</v>
      </c>
      <c r="HZ257" s="534">
        <f t="shared" si="587"/>
        <v>0</v>
      </c>
      <c r="IA257" s="534">
        <f t="shared" si="588"/>
        <v>0</v>
      </c>
      <c r="IB257" s="534">
        <f t="shared" si="589"/>
        <v>0</v>
      </c>
      <c r="IC257" s="534">
        <f t="shared" si="590"/>
        <v>0</v>
      </c>
      <c r="ID257" s="534">
        <f t="shared" si="591"/>
        <v>0</v>
      </c>
      <c r="IE257" s="534">
        <f t="shared" si="592"/>
        <v>0</v>
      </c>
      <c r="IF257" s="534">
        <f t="shared" si="593"/>
        <v>0</v>
      </c>
      <c r="IG257" s="534">
        <f t="shared" si="594"/>
        <v>0</v>
      </c>
      <c r="IH257" s="534">
        <f t="shared" si="595"/>
        <v>0</v>
      </c>
      <c r="II257" s="534">
        <f t="shared" si="596"/>
        <v>0</v>
      </c>
      <c r="IJ257" s="534">
        <f t="shared" si="597"/>
        <v>0</v>
      </c>
      <c r="IK257" s="534">
        <f t="shared" si="598"/>
        <v>0</v>
      </c>
      <c r="IL257" s="534">
        <f t="shared" si="599"/>
        <v>0</v>
      </c>
      <c r="IM257" s="534">
        <f t="shared" si="600"/>
        <v>0</v>
      </c>
      <c r="IN257" s="534">
        <f t="shared" si="601"/>
        <v>0</v>
      </c>
      <c r="IO257" s="534">
        <f t="shared" si="602"/>
        <v>0</v>
      </c>
      <c r="IP257" s="534">
        <f t="shared" si="603"/>
        <v>0</v>
      </c>
      <c r="IQ257" s="534">
        <f t="shared" si="604"/>
        <v>0</v>
      </c>
      <c r="IR257" s="534">
        <f t="shared" si="605"/>
        <v>0</v>
      </c>
      <c r="IT257" s="531">
        <f>IF(EXACT(A257,LCI!A97),LCI!P97,-1*10^6)</f>
        <v>0</v>
      </c>
      <c r="IU257" s="531">
        <f t="shared" si="606"/>
        <v>0</v>
      </c>
      <c r="IV257" s="531">
        <f t="shared" si="607"/>
        <v>0</v>
      </c>
      <c r="IW257" s="531">
        <f t="shared" si="608"/>
        <v>0</v>
      </c>
      <c r="IX257" s="531">
        <f t="shared" si="609"/>
        <v>0</v>
      </c>
      <c r="IY257" s="531">
        <f t="shared" si="610"/>
        <v>0</v>
      </c>
      <c r="IZ257" s="531">
        <f t="shared" si="611"/>
        <v>0</v>
      </c>
      <c r="JA257" s="531">
        <f t="shared" si="612"/>
        <v>0</v>
      </c>
      <c r="JB257" s="531">
        <f t="shared" si="613"/>
        <v>0</v>
      </c>
      <c r="JC257" s="531">
        <f t="shared" si="614"/>
        <v>0</v>
      </c>
      <c r="JD257" s="531">
        <f t="shared" si="615"/>
        <v>0</v>
      </c>
      <c r="JE257" s="531">
        <f t="shared" si="616"/>
        <v>0</v>
      </c>
      <c r="JF257" s="531">
        <f t="shared" si="617"/>
        <v>0</v>
      </c>
      <c r="JG257" s="531">
        <f t="shared" si="618"/>
        <v>0</v>
      </c>
      <c r="JH257" s="531">
        <f t="shared" si="619"/>
        <v>0</v>
      </c>
      <c r="JI257" s="531">
        <f t="shared" si="620"/>
        <v>0</v>
      </c>
      <c r="JJ257" s="531">
        <f t="shared" si="621"/>
        <v>0</v>
      </c>
      <c r="JK257" s="531">
        <f t="shared" si="622"/>
        <v>0</v>
      </c>
      <c r="JL257" s="531">
        <f t="shared" si="623"/>
        <v>0</v>
      </c>
      <c r="JM257" s="531">
        <f t="shared" si="624"/>
        <v>0</v>
      </c>
      <c r="JN257" s="531">
        <f t="shared" si="625"/>
        <v>0</v>
      </c>
      <c r="JO257" s="531">
        <f t="shared" si="626"/>
        <v>0</v>
      </c>
      <c r="JQ257" s="532">
        <f>IF(EXACT(A257,LCI!A97),LCI!Q97,-1*10^6)</f>
        <v>0</v>
      </c>
      <c r="JR257" s="532">
        <f t="shared" si="627"/>
        <v>0</v>
      </c>
      <c r="JS257" s="532">
        <f t="shared" si="628"/>
        <v>0</v>
      </c>
      <c r="JT257" s="532">
        <f t="shared" si="629"/>
        <v>0</v>
      </c>
      <c r="JU257" s="532">
        <f t="shared" si="630"/>
        <v>0</v>
      </c>
      <c r="JV257" s="532">
        <f t="shared" si="631"/>
        <v>0</v>
      </c>
      <c r="JW257" s="532">
        <f t="shared" si="632"/>
        <v>0</v>
      </c>
      <c r="JX257" s="532">
        <f t="shared" si="633"/>
        <v>0</v>
      </c>
      <c r="JY257" s="532">
        <f t="shared" si="634"/>
        <v>0</v>
      </c>
      <c r="JZ257" s="532">
        <f t="shared" si="635"/>
        <v>0</v>
      </c>
      <c r="KA257" s="532">
        <f t="shared" si="636"/>
        <v>0</v>
      </c>
      <c r="KB257" s="532">
        <f t="shared" si="637"/>
        <v>0</v>
      </c>
      <c r="KC257" s="532">
        <f t="shared" si="638"/>
        <v>0</v>
      </c>
      <c r="KD257" s="532">
        <f t="shared" si="639"/>
        <v>0</v>
      </c>
      <c r="KE257" s="532">
        <f t="shared" si="640"/>
        <v>0</v>
      </c>
      <c r="KF257" s="532">
        <f t="shared" si="641"/>
        <v>0</v>
      </c>
      <c r="KG257" s="532">
        <f t="shared" si="642"/>
        <v>0</v>
      </c>
      <c r="KH257" s="532">
        <f t="shared" si="643"/>
        <v>0</v>
      </c>
      <c r="KI257" s="532">
        <f t="shared" si="644"/>
        <v>0</v>
      </c>
      <c r="KJ257" s="532">
        <f t="shared" si="645"/>
        <v>0</v>
      </c>
      <c r="KK257" s="532">
        <f t="shared" si="646"/>
        <v>0</v>
      </c>
      <c r="KL257" s="532">
        <f t="shared" si="647"/>
        <v>0</v>
      </c>
      <c r="KN257" s="533">
        <f>IF(EXACT(A257,LCI!A97),LCI!R97,-1*10^6)</f>
        <v>0</v>
      </c>
      <c r="KO257" s="533">
        <f t="shared" si="648"/>
        <v>0</v>
      </c>
      <c r="KP257" s="533">
        <f t="shared" si="649"/>
        <v>0</v>
      </c>
      <c r="KQ257" s="533">
        <f t="shared" si="650"/>
        <v>0</v>
      </c>
      <c r="KR257" s="533">
        <f t="shared" si="651"/>
        <v>0</v>
      </c>
      <c r="KS257" s="533">
        <f t="shared" si="652"/>
        <v>0</v>
      </c>
      <c r="KT257" s="533">
        <f t="shared" si="653"/>
        <v>0</v>
      </c>
      <c r="KU257" s="533">
        <f t="shared" si="654"/>
        <v>0</v>
      </c>
      <c r="KV257" s="533">
        <f t="shared" si="655"/>
        <v>0</v>
      </c>
      <c r="KW257" s="533">
        <f t="shared" si="656"/>
        <v>0</v>
      </c>
      <c r="KX257" s="533">
        <f t="shared" si="657"/>
        <v>0</v>
      </c>
      <c r="KY257" s="533">
        <f t="shared" si="658"/>
        <v>0</v>
      </c>
      <c r="KZ257" s="533">
        <f t="shared" si="659"/>
        <v>0</v>
      </c>
      <c r="LA257" s="533">
        <f t="shared" si="660"/>
        <v>0</v>
      </c>
      <c r="LB257" s="533">
        <f t="shared" si="661"/>
        <v>0</v>
      </c>
      <c r="LC257" s="533">
        <f t="shared" si="662"/>
        <v>0</v>
      </c>
      <c r="LD257" s="533">
        <f t="shared" si="663"/>
        <v>0</v>
      </c>
      <c r="LE257" s="533">
        <f t="shared" si="664"/>
        <v>0</v>
      </c>
      <c r="LF257" s="533">
        <f t="shared" si="665"/>
        <v>0</v>
      </c>
      <c r="LG257" s="533">
        <f t="shared" si="666"/>
        <v>0</v>
      </c>
      <c r="LH257" s="533">
        <f t="shared" si="667"/>
        <v>0</v>
      </c>
      <c r="LI257" s="533">
        <f t="shared" si="668"/>
        <v>0</v>
      </c>
    </row>
    <row r="258" spans="1:321" x14ac:dyDescent="0.25">
      <c r="A258" s="14" t="str">
        <f>LCI!A98</f>
        <v>Hydrogen, Produced (kg/yr)</v>
      </c>
      <c r="B258" s="43">
        <f>B127</f>
        <v>0</v>
      </c>
      <c r="C258" s="43">
        <f t="shared" ref="C258:P258" si="715">C127</f>
        <v>0</v>
      </c>
      <c r="D258" s="43">
        <f t="shared" si="715"/>
        <v>0</v>
      </c>
      <c r="E258" s="43">
        <f t="shared" si="715"/>
        <v>0</v>
      </c>
      <c r="F258" s="43">
        <f t="shared" si="715"/>
        <v>0</v>
      </c>
      <c r="G258" s="43">
        <f t="shared" si="715"/>
        <v>0</v>
      </c>
      <c r="H258" s="43">
        <f t="shared" si="715"/>
        <v>0</v>
      </c>
      <c r="I258" s="43">
        <f t="shared" si="715"/>
        <v>0</v>
      </c>
      <c r="J258" s="43">
        <f t="shared" si="715"/>
        <v>0</v>
      </c>
      <c r="K258" s="43">
        <f t="shared" si="715"/>
        <v>0</v>
      </c>
      <c r="L258" s="43">
        <f t="shared" si="715"/>
        <v>0</v>
      </c>
      <c r="M258" s="43">
        <f t="shared" si="715"/>
        <v>0</v>
      </c>
      <c r="N258" s="43">
        <f t="shared" si="715"/>
        <v>0</v>
      </c>
      <c r="O258" s="258">
        <f t="shared" si="715"/>
        <v>0</v>
      </c>
      <c r="P258" s="252">
        <f t="shared" si="715"/>
        <v>0</v>
      </c>
      <c r="Q258" s="252"/>
      <c r="R258" s="252"/>
      <c r="S258" s="252"/>
      <c r="T258" s="269"/>
      <c r="U258" s="252"/>
      <c r="V258" s="252"/>
      <c r="X258" s="45">
        <f>IF(EXACT(A258,LCI!A98),LCI!G98,-1*10^6)</f>
        <v>3.2160000000000002</v>
      </c>
      <c r="Y258" s="47">
        <f t="shared" si="708"/>
        <v>0</v>
      </c>
      <c r="Z258" s="47">
        <f t="shared" si="709"/>
        <v>0</v>
      </c>
      <c r="AA258" s="47">
        <f t="shared" si="710"/>
        <v>0</v>
      </c>
      <c r="AB258" s="47">
        <f t="shared" si="414"/>
        <v>0</v>
      </c>
      <c r="AC258" s="47">
        <f t="shared" si="415"/>
        <v>0</v>
      </c>
      <c r="AD258" s="47">
        <f t="shared" si="416"/>
        <v>0</v>
      </c>
      <c r="AE258" s="47">
        <f t="shared" si="417"/>
        <v>0</v>
      </c>
      <c r="AF258" s="47">
        <f t="shared" si="418"/>
        <v>0</v>
      </c>
      <c r="AG258" s="47">
        <f t="shared" si="419"/>
        <v>0</v>
      </c>
      <c r="AH258" s="47">
        <f t="shared" si="420"/>
        <v>0</v>
      </c>
      <c r="AI258" s="47">
        <f t="shared" si="421"/>
        <v>0</v>
      </c>
      <c r="AJ258" s="47">
        <f t="shared" si="711"/>
        <v>0</v>
      </c>
      <c r="AK258" s="47">
        <f t="shared" si="712"/>
        <v>0</v>
      </c>
      <c r="AL258" s="262">
        <f t="shared" si="713"/>
        <v>0</v>
      </c>
      <c r="AM258" s="260">
        <f t="shared" si="714"/>
        <v>0</v>
      </c>
      <c r="AN258" s="260">
        <f t="shared" si="681"/>
        <v>0</v>
      </c>
      <c r="AO258" s="260">
        <f t="shared" si="682"/>
        <v>0</v>
      </c>
      <c r="AP258" s="260">
        <f t="shared" si="683"/>
        <v>0</v>
      </c>
      <c r="AQ258" s="260">
        <f t="shared" si="684"/>
        <v>0</v>
      </c>
      <c r="AR258" s="260">
        <f t="shared" si="685"/>
        <v>0</v>
      </c>
      <c r="AS258" s="260">
        <f t="shared" si="686"/>
        <v>0</v>
      </c>
      <c r="AU258" s="41">
        <f>IF(EXACT(A258,LCI!A98),LCI!H98,-1*10^6)</f>
        <v>-1940</v>
      </c>
      <c r="AV258" s="71">
        <f t="shared" si="432"/>
        <v>0</v>
      </c>
      <c r="AW258" s="71">
        <f t="shared" si="433"/>
        <v>0</v>
      </c>
      <c r="AX258" s="71">
        <f t="shared" si="434"/>
        <v>0</v>
      </c>
      <c r="AY258" s="71">
        <f t="shared" si="435"/>
        <v>0</v>
      </c>
      <c r="AZ258" s="71">
        <f t="shared" si="436"/>
        <v>0</v>
      </c>
      <c r="BA258" s="71">
        <f t="shared" si="437"/>
        <v>0</v>
      </c>
      <c r="BB258" s="71">
        <f t="shared" si="438"/>
        <v>0</v>
      </c>
      <c r="BC258" s="71">
        <f t="shared" si="439"/>
        <v>0</v>
      </c>
      <c r="BD258" s="520">
        <f t="shared" si="440"/>
        <v>0</v>
      </c>
      <c r="BE258" s="521">
        <f t="shared" si="441"/>
        <v>0</v>
      </c>
      <c r="BF258" s="71">
        <f t="shared" si="442"/>
        <v>0</v>
      </c>
      <c r="BG258" s="521">
        <f t="shared" si="443"/>
        <v>0</v>
      </c>
      <c r="BH258" s="71">
        <f t="shared" si="444"/>
        <v>0</v>
      </c>
      <c r="BI258" s="71">
        <f t="shared" si="445"/>
        <v>0</v>
      </c>
      <c r="BJ258" s="71">
        <f t="shared" si="446"/>
        <v>0</v>
      </c>
      <c r="BK258" s="71">
        <f t="shared" si="447"/>
        <v>0</v>
      </c>
      <c r="BL258" s="71">
        <f t="shared" si="448"/>
        <v>0</v>
      </c>
      <c r="BM258" s="71">
        <f t="shared" si="449"/>
        <v>0</v>
      </c>
      <c r="BN258" s="71">
        <f t="shared" si="450"/>
        <v>0</v>
      </c>
      <c r="BO258" s="71">
        <f t="shared" si="451"/>
        <v>0</v>
      </c>
      <c r="BP258" s="71">
        <f t="shared" si="452"/>
        <v>0</v>
      </c>
      <c r="BR258" s="507">
        <f>IF(EXACT(A258,LCI!A98),LCI!I98,-1*10^6)</f>
        <v>8.1269999999999995E-2</v>
      </c>
      <c r="BS258" s="507">
        <f t="shared" si="474"/>
        <v>0</v>
      </c>
      <c r="BT258" s="507">
        <f t="shared" si="475"/>
        <v>0</v>
      </c>
      <c r="BU258" s="507">
        <f t="shared" si="475"/>
        <v>0</v>
      </c>
      <c r="BV258" s="507">
        <f t="shared" si="475"/>
        <v>0</v>
      </c>
      <c r="BW258" s="507">
        <f t="shared" si="454"/>
        <v>0</v>
      </c>
      <c r="BX258" s="507">
        <f t="shared" si="455"/>
        <v>0</v>
      </c>
      <c r="BY258" s="507">
        <f t="shared" si="456"/>
        <v>0</v>
      </c>
      <c r="BZ258" s="507">
        <f t="shared" si="457"/>
        <v>0</v>
      </c>
      <c r="CA258" s="507">
        <f t="shared" si="458"/>
        <v>0</v>
      </c>
      <c r="CB258" s="507">
        <f t="shared" si="459"/>
        <v>0</v>
      </c>
      <c r="CC258" s="507">
        <f t="shared" si="460"/>
        <v>0</v>
      </c>
      <c r="CD258" s="507">
        <f t="shared" si="461"/>
        <v>0</v>
      </c>
      <c r="CE258" s="507">
        <f t="shared" si="462"/>
        <v>0</v>
      </c>
      <c r="CF258" s="507">
        <f t="shared" si="463"/>
        <v>0</v>
      </c>
      <c r="CG258" s="507">
        <f t="shared" si="463"/>
        <v>0</v>
      </c>
      <c r="CH258" s="507">
        <f t="shared" si="463"/>
        <v>0</v>
      </c>
      <c r="CI258" s="507">
        <f t="shared" si="465"/>
        <v>0</v>
      </c>
      <c r="CJ258" s="507">
        <f t="shared" si="466"/>
        <v>0</v>
      </c>
      <c r="CK258" s="507">
        <f t="shared" si="467"/>
        <v>0</v>
      </c>
      <c r="CL258" s="507">
        <f t="shared" si="476"/>
        <v>0</v>
      </c>
      <c r="CM258" s="507">
        <f t="shared" si="468"/>
        <v>0</v>
      </c>
      <c r="CO258" s="511">
        <f>IF(EXACT(A258,LCI!A98),LCI!F98,-1*10^6)</f>
        <v>79.8</v>
      </c>
      <c r="CP258" s="511">
        <f t="shared" si="477"/>
        <v>0</v>
      </c>
      <c r="CQ258" s="511">
        <f t="shared" si="478"/>
        <v>0</v>
      </c>
      <c r="CR258" s="511">
        <f t="shared" si="479"/>
        <v>0</v>
      </c>
      <c r="CS258" s="511">
        <f t="shared" si="480"/>
        <v>0</v>
      </c>
      <c r="CT258" s="511">
        <f t="shared" si="481"/>
        <v>0</v>
      </c>
      <c r="CU258" s="511">
        <f t="shared" si="482"/>
        <v>0</v>
      </c>
      <c r="CV258" s="511">
        <f t="shared" si="483"/>
        <v>0</v>
      </c>
      <c r="CW258" s="511">
        <f t="shared" si="484"/>
        <v>0</v>
      </c>
      <c r="CX258" s="511">
        <f t="shared" si="485"/>
        <v>0</v>
      </c>
      <c r="CY258" s="511">
        <f t="shared" si="486"/>
        <v>0</v>
      </c>
      <c r="CZ258" s="511">
        <f t="shared" si="487"/>
        <v>0</v>
      </c>
      <c r="DA258" s="511">
        <f t="shared" si="488"/>
        <v>0</v>
      </c>
      <c r="DB258" s="511">
        <f t="shared" si="489"/>
        <v>0</v>
      </c>
      <c r="DC258" s="511">
        <f t="shared" si="490"/>
        <v>0</v>
      </c>
      <c r="DD258" s="511">
        <f t="shared" si="491"/>
        <v>0</v>
      </c>
      <c r="DE258" s="511">
        <f t="shared" si="492"/>
        <v>0</v>
      </c>
      <c r="DF258" s="511">
        <f t="shared" si="493"/>
        <v>0</v>
      </c>
      <c r="DG258" s="511">
        <f t="shared" si="494"/>
        <v>0</v>
      </c>
      <c r="DH258" s="511">
        <f t="shared" si="495"/>
        <v>0</v>
      </c>
      <c r="DI258" s="511">
        <f t="shared" si="496"/>
        <v>0</v>
      </c>
      <c r="DJ258" s="511">
        <f t="shared" si="497"/>
        <v>0</v>
      </c>
      <c r="DL258" s="530">
        <f>IF(EXACT(A258,LCI!A98),LCI!J98,-1*10^6)</f>
        <v>3.5400000000000002E-3</v>
      </c>
      <c r="DM258" s="530">
        <f t="shared" si="501"/>
        <v>0</v>
      </c>
      <c r="DN258" s="530">
        <f t="shared" si="502"/>
        <v>0</v>
      </c>
      <c r="DO258" s="530">
        <f t="shared" si="503"/>
        <v>0</v>
      </c>
      <c r="DP258" s="530">
        <f t="shared" si="504"/>
        <v>0</v>
      </c>
      <c r="DQ258" s="530">
        <f t="shared" si="505"/>
        <v>0</v>
      </c>
      <c r="DR258" s="530">
        <f t="shared" si="506"/>
        <v>0</v>
      </c>
      <c r="DS258" s="530">
        <f t="shared" si="507"/>
        <v>0</v>
      </c>
      <c r="DT258" s="530">
        <f t="shared" si="508"/>
        <v>0</v>
      </c>
      <c r="DU258" s="530">
        <f t="shared" si="509"/>
        <v>0</v>
      </c>
      <c r="DV258" s="530">
        <f t="shared" si="510"/>
        <v>0</v>
      </c>
      <c r="DW258" s="530">
        <f t="shared" si="511"/>
        <v>0</v>
      </c>
      <c r="DX258" s="530">
        <f t="shared" si="512"/>
        <v>0</v>
      </c>
      <c r="DY258" s="530">
        <f t="shared" si="513"/>
        <v>0</v>
      </c>
      <c r="DZ258" s="530">
        <f t="shared" si="514"/>
        <v>0</v>
      </c>
      <c r="EA258" s="530">
        <f t="shared" si="515"/>
        <v>0</v>
      </c>
      <c r="EB258" s="530">
        <f t="shared" si="516"/>
        <v>0</v>
      </c>
      <c r="EC258" s="530">
        <f t="shared" si="517"/>
        <v>0</v>
      </c>
      <c r="ED258" s="530">
        <f t="shared" si="518"/>
        <v>0</v>
      </c>
      <c r="EE258" s="530">
        <f t="shared" si="519"/>
        <v>0</v>
      </c>
      <c r="EF258" s="530">
        <f t="shared" si="520"/>
        <v>0</v>
      </c>
      <c r="EG258" s="530">
        <f t="shared" si="521"/>
        <v>0</v>
      </c>
      <c r="EI258" s="535">
        <f>IF(EXACT(A258,LCI!A98),LCI!K98,-1*10^6)</f>
        <v>0.52520999999999995</v>
      </c>
      <c r="EJ258" s="531">
        <f t="shared" si="522"/>
        <v>0</v>
      </c>
      <c r="EK258" s="536">
        <f t="shared" si="523"/>
        <v>0</v>
      </c>
      <c r="EL258" s="531">
        <f t="shared" si="524"/>
        <v>0</v>
      </c>
      <c r="EM258" s="531">
        <f t="shared" si="525"/>
        <v>0</v>
      </c>
      <c r="EN258" s="531">
        <f t="shared" si="526"/>
        <v>0</v>
      </c>
      <c r="EO258" s="531">
        <f t="shared" si="527"/>
        <v>0</v>
      </c>
      <c r="EP258" s="531">
        <f t="shared" si="528"/>
        <v>0</v>
      </c>
      <c r="EQ258" s="531">
        <f t="shared" si="529"/>
        <v>0</v>
      </c>
      <c r="ER258" s="531">
        <f t="shared" si="530"/>
        <v>0</v>
      </c>
      <c r="ES258" s="531">
        <f t="shared" si="531"/>
        <v>0</v>
      </c>
      <c r="ET258" s="531">
        <f t="shared" si="532"/>
        <v>0</v>
      </c>
      <c r="EU258" s="531">
        <f t="shared" si="533"/>
        <v>0</v>
      </c>
      <c r="EV258" s="531">
        <f t="shared" si="534"/>
        <v>0</v>
      </c>
      <c r="EW258" s="531">
        <f t="shared" si="535"/>
        <v>0</v>
      </c>
      <c r="EX258" s="531">
        <f t="shared" si="536"/>
        <v>0</v>
      </c>
      <c r="EY258" s="531">
        <f t="shared" si="537"/>
        <v>0</v>
      </c>
      <c r="EZ258" s="531">
        <f t="shared" si="538"/>
        <v>0</v>
      </c>
      <c r="FA258" s="531">
        <f t="shared" si="539"/>
        <v>0</v>
      </c>
      <c r="FB258" s="531">
        <f t="shared" si="540"/>
        <v>0</v>
      </c>
      <c r="FC258" s="531">
        <f t="shared" si="541"/>
        <v>0</v>
      </c>
      <c r="FD258" s="531">
        <f t="shared" si="542"/>
        <v>0</v>
      </c>
      <c r="FF258" s="532">
        <f>IF(EXACT(A258,LCI!A98),LCI!L98,-1*10^6)</f>
        <v>2.5000000000000001E-4</v>
      </c>
      <c r="FG258" s="532">
        <f t="shared" si="543"/>
        <v>0</v>
      </c>
      <c r="FH258" s="532">
        <f t="shared" si="544"/>
        <v>0</v>
      </c>
      <c r="FI258" s="532">
        <f t="shared" si="545"/>
        <v>0</v>
      </c>
      <c r="FJ258" s="532">
        <f t="shared" si="546"/>
        <v>0</v>
      </c>
      <c r="FK258" s="532">
        <f t="shared" si="547"/>
        <v>0</v>
      </c>
      <c r="FL258" s="532">
        <f t="shared" si="548"/>
        <v>0</v>
      </c>
      <c r="FM258" s="532">
        <f t="shared" si="549"/>
        <v>0</v>
      </c>
      <c r="FN258" s="532">
        <f t="shared" si="550"/>
        <v>0</v>
      </c>
      <c r="FO258" s="532">
        <f t="shared" si="551"/>
        <v>0</v>
      </c>
      <c r="FP258" s="532">
        <f t="shared" si="552"/>
        <v>0</v>
      </c>
      <c r="FQ258" s="532">
        <f t="shared" si="553"/>
        <v>0</v>
      </c>
      <c r="FR258" s="532">
        <f t="shared" si="554"/>
        <v>0</v>
      </c>
      <c r="FS258" s="532">
        <f t="shared" si="555"/>
        <v>0</v>
      </c>
      <c r="FT258" s="532">
        <f t="shared" si="556"/>
        <v>0</v>
      </c>
      <c r="FU258" s="532">
        <f t="shared" si="557"/>
        <v>0</v>
      </c>
      <c r="FV258" s="532">
        <f t="shared" si="558"/>
        <v>0</v>
      </c>
      <c r="FW258" s="532">
        <f t="shared" si="559"/>
        <v>0</v>
      </c>
      <c r="FX258" s="532">
        <f t="shared" si="560"/>
        <v>0</v>
      </c>
      <c r="FY258" s="532">
        <f t="shared" si="561"/>
        <v>0</v>
      </c>
      <c r="FZ258" s="532">
        <f t="shared" si="562"/>
        <v>0</v>
      </c>
      <c r="GA258" s="532">
        <f t="shared" si="563"/>
        <v>0</v>
      </c>
      <c r="GC258" s="533">
        <f>IF(EXACT(A258,LCI!A98),LCI!M98,-1*10^6)</f>
        <v>2.8200000000000001E-8</v>
      </c>
      <c r="GD258" s="533">
        <f t="shared" si="564"/>
        <v>0</v>
      </c>
      <c r="GE258" s="533">
        <f t="shared" si="565"/>
        <v>0</v>
      </c>
      <c r="GF258" s="533">
        <f t="shared" si="566"/>
        <v>0</v>
      </c>
      <c r="GG258" s="533">
        <f t="shared" si="567"/>
        <v>0</v>
      </c>
      <c r="GH258" s="533">
        <f t="shared" si="568"/>
        <v>0</v>
      </c>
      <c r="GI258" s="533">
        <f t="shared" si="569"/>
        <v>0</v>
      </c>
      <c r="GJ258" s="533">
        <f t="shared" si="570"/>
        <v>0</v>
      </c>
      <c r="GK258" s="533">
        <f t="shared" si="571"/>
        <v>0</v>
      </c>
      <c r="GL258" s="533">
        <f t="shared" si="572"/>
        <v>0</v>
      </c>
      <c r="GM258" s="533">
        <f t="shared" si="573"/>
        <v>0</v>
      </c>
      <c r="GN258" s="533">
        <f t="shared" si="574"/>
        <v>0</v>
      </c>
      <c r="GO258" s="533">
        <f t="shared" si="575"/>
        <v>0</v>
      </c>
      <c r="GP258" s="533">
        <f t="shared" si="576"/>
        <v>0</v>
      </c>
      <c r="GQ258" s="533">
        <f t="shared" si="577"/>
        <v>0</v>
      </c>
      <c r="GR258" s="533">
        <f t="shared" si="578"/>
        <v>0</v>
      </c>
      <c r="GS258" s="533">
        <f t="shared" si="579"/>
        <v>0</v>
      </c>
      <c r="GT258" s="533">
        <f t="shared" si="580"/>
        <v>0</v>
      </c>
      <c r="GU258" s="533">
        <f t="shared" si="581"/>
        <v>0</v>
      </c>
      <c r="GV258" s="533">
        <f t="shared" si="582"/>
        <v>0</v>
      </c>
      <c r="GW258" s="533">
        <f t="shared" si="583"/>
        <v>0</v>
      </c>
      <c r="GX258" s="533">
        <f t="shared" si="584"/>
        <v>0</v>
      </c>
      <c r="GZ258" s="511">
        <f>IF(EXACT(A258,LCI!A98),LCI!N98,-1*10^6)</f>
        <v>1.0999999999999999E-8</v>
      </c>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W258" s="534">
        <f>IF(EXACT(A258,LCI!A98),LCI!O98,-1*10^6)</f>
        <v>4.19E-10</v>
      </c>
      <c r="HX258" s="534">
        <f t="shared" si="585"/>
        <v>0</v>
      </c>
      <c r="HY258" s="534">
        <f t="shared" si="586"/>
        <v>0</v>
      </c>
      <c r="HZ258" s="534">
        <f t="shared" si="587"/>
        <v>0</v>
      </c>
      <c r="IA258" s="534">
        <f t="shared" si="588"/>
        <v>0</v>
      </c>
      <c r="IB258" s="534">
        <f t="shared" si="589"/>
        <v>0</v>
      </c>
      <c r="IC258" s="534">
        <f t="shared" si="590"/>
        <v>0</v>
      </c>
      <c r="ID258" s="534">
        <f t="shared" si="591"/>
        <v>0</v>
      </c>
      <c r="IE258" s="534">
        <f t="shared" si="592"/>
        <v>0</v>
      </c>
      <c r="IF258" s="534">
        <f t="shared" si="593"/>
        <v>0</v>
      </c>
      <c r="IG258" s="534">
        <f t="shared" si="594"/>
        <v>0</v>
      </c>
      <c r="IH258" s="534">
        <f t="shared" si="595"/>
        <v>0</v>
      </c>
      <c r="II258" s="534">
        <f t="shared" si="596"/>
        <v>0</v>
      </c>
      <c r="IJ258" s="534">
        <f t="shared" si="597"/>
        <v>0</v>
      </c>
      <c r="IK258" s="534">
        <f t="shared" si="598"/>
        <v>0</v>
      </c>
      <c r="IL258" s="534">
        <f t="shared" si="599"/>
        <v>0</v>
      </c>
      <c r="IM258" s="534">
        <f t="shared" si="600"/>
        <v>0</v>
      </c>
      <c r="IN258" s="534">
        <f t="shared" si="601"/>
        <v>0</v>
      </c>
      <c r="IO258" s="534">
        <f t="shared" si="602"/>
        <v>0</v>
      </c>
      <c r="IP258" s="534">
        <f t="shared" si="603"/>
        <v>0</v>
      </c>
      <c r="IQ258" s="534">
        <f t="shared" si="604"/>
        <v>0</v>
      </c>
      <c r="IR258" s="534">
        <f t="shared" si="605"/>
        <v>0</v>
      </c>
      <c r="IT258" s="531">
        <f>IF(EXACT(A258,LCI!A98),LCI!P98,-1*10^6)</f>
        <v>5.2999999999999999E-2</v>
      </c>
      <c r="IU258" s="531">
        <f t="shared" si="606"/>
        <v>0</v>
      </c>
      <c r="IV258" s="531">
        <f t="shared" si="607"/>
        <v>0</v>
      </c>
      <c r="IW258" s="531">
        <f t="shared" si="608"/>
        <v>0</v>
      </c>
      <c r="IX258" s="531">
        <f t="shared" si="609"/>
        <v>0</v>
      </c>
      <c r="IY258" s="531">
        <f t="shared" si="610"/>
        <v>0</v>
      </c>
      <c r="IZ258" s="531">
        <f t="shared" si="611"/>
        <v>0</v>
      </c>
      <c r="JA258" s="531">
        <f t="shared" si="612"/>
        <v>0</v>
      </c>
      <c r="JB258" s="531">
        <f t="shared" si="613"/>
        <v>0</v>
      </c>
      <c r="JC258" s="531">
        <f t="shared" si="614"/>
        <v>0</v>
      </c>
      <c r="JD258" s="531">
        <f t="shared" si="615"/>
        <v>0</v>
      </c>
      <c r="JE258" s="531">
        <f t="shared" si="616"/>
        <v>0</v>
      </c>
      <c r="JF258" s="531">
        <f t="shared" si="617"/>
        <v>0</v>
      </c>
      <c r="JG258" s="531">
        <f t="shared" si="618"/>
        <v>0</v>
      </c>
      <c r="JH258" s="531">
        <f t="shared" si="619"/>
        <v>0</v>
      </c>
      <c r="JI258" s="531">
        <f t="shared" si="620"/>
        <v>0</v>
      </c>
      <c r="JJ258" s="531">
        <f t="shared" si="621"/>
        <v>0</v>
      </c>
      <c r="JK258" s="531">
        <f t="shared" si="622"/>
        <v>0</v>
      </c>
      <c r="JL258" s="531">
        <f t="shared" si="623"/>
        <v>0</v>
      </c>
      <c r="JM258" s="531">
        <f t="shared" si="624"/>
        <v>0</v>
      </c>
      <c r="JN258" s="531">
        <f t="shared" si="625"/>
        <v>0</v>
      </c>
      <c r="JO258" s="531">
        <f t="shared" si="626"/>
        <v>0</v>
      </c>
      <c r="JQ258" s="532">
        <f>IF(EXACT(A258,LCI!A98),LCI!Q98,-1*10^6)</f>
        <v>9.48</v>
      </c>
      <c r="JR258" s="532">
        <f t="shared" si="627"/>
        <v>0</v>
      </c>
      <c r="JS258" s="532">
        <f t="shared" si="628"/>
        <v>0</v>
      </c>
      <c r="JT258" s="532">
        <f t="shared" si="629"/>
        <v>0</v>
      </c>
      <c r="JU258" s="532">
        <f t="shared" si="630"/>
        <v>0</v>
      </c>
      <c r="JV258" s="532">
        <f t="shared" si="631"/>
        <v>0</v>
      </c>
      <c r="JW258" s="532">
        <f t="shared" si="632"/>
        <v>0</v>
      </c>
      <c r="JX258" s="532">
        <f t="shared" si="633"/>
        <v>0</v>
      </c>
      <c r="JY258" s="532">
        <f t="shared" si="634"/>
        <v>0</v>
      </c>
      <c r="JZ258" s="532">
        <f t="shared" si="635"/>
        <v>0</v>
      </c>
      <c r="KA258" s="532">
        <f t="shared" si="636"/>
        <v>0</v>
      </c>
      <c r="KB258" s="532">
        <f t="shared" si="637"/>
        <v>0</v>
      </c>
      <c r="KC258" s="532">
        <f t="shared" si="638"/>
        <v>0</v>
      </c>
      <c r="KD258" s="532">
        <f t="shared" si="639"/>
        <v>0</v>
      </c>
      <c r="KE258" s="532">
        <f t="shared" si="640"/>
        <v>0</v>
      </c>
      <c r="KF258" s="532">
        <f t="shared" si="641"/>
        <v>0</v>
      </c>
      <c r="KG258" s="532">
        <f t="shared" si="642"/>
        <v>0</v>
      </c>
      <c r="KH258" s="532">
        <f t="shared" si="643"/>
        <v>0</v>
      </c>
      <c r="KI258" s="532">
        <f t="shared" si="644"/>
        <v>0</v>
      </c>
      <c r="KJ258" s="532">
        <f t="shared" si="645"/>
        <v>0</v>
      </c>
      <c r="KK258" s="532">
        <f t="shared" si="646"/>
        <v>0</v>
      </c>
      <c r="KL258" s="532">
        <f t="shared" si="647"/>
        <v>0</v>
      </c>
      <c r="KN258" s="533">
        <f>IF(EXACT(A258,LCI!A98),LCI!R98,-1*10^6)</f>
        <v>2.5000000000000001E-4</v>
      </c>
      <c r="KO258" s="533">
        <f t="shared" si="648"/>
        <v>0</v>
      </c>
      <c r="KP258" s="533">
        <f t="shared" si="649"/>
        <v>0</v>
      </c>
      <c r="KQ258" s="533">
        <f t="shared" si="650"/>
        <v>0</v>
      </c>
      <c r="KR258" s="533">
        <f t="shared" si="651"/>
        <v>0</v>
      </c>
      <c r="KS258" s="533">
        <f t="shared" si="652"/>
        <v>0</v>
      </c>
      <c r="KT258" s="533">
        <f t="shared" si="653"/>
        <v>0</v>
      </c>
      <c r="KU258" s="533">
        <f t="shared" si="654"/>
        <v>0</v>
      </c>
      <c r="KV258" s="533">
        <f t="shared" si="655"/>
        <v>0</v>
      </c>
      <c r="KW258" s="533">
        <f t="shared" si="656"/>
        <v>0</v>
      </c>
      <c r="KX258" s="533">
        <f t="shared" si="657"/>
        <v>0</v>
      </c>
      <c r="KY258" s="533">
        <f t="shared" si="658"/>
        <v>0</v>
      </c>
      <c r="KZ258" s="533">
        <f t="shared" si="659"/>
        <v>0</v>
      </c>
      <c r="LA258" s="533">
        <f t="shared" si="660"/>
        <v>0</v>
      </c>
      <c r="LB258" s="533">
        <f t="shared" si="661"/>
        <v>0</v>
      </c>
      <c r="LC258" s="533">
        <f t="shared" si="662"/>
        <v>0</v>
      </c>
      <c r="LD258" s="533">
        <f t="shared" si="663"/>
        <v>0</v>
      </c>
      <c r="LE258" s="533">
        <f t="shared" si="664"/>
        <v>0</v>
      </c>
      <c r="LF258" s="533">
        <f t="shared" si="665"/>
        <v>0</v>
      </c>
      <c r="LG258" s="533">
        <f t="shared" si="666"/>
        <v>0</v>
      </c>
      <c r="LH258" s="533">
        <f t="shared" si="667"/>
        <v>0</v>
      </c>
      <c r="LI258" s="533">
        <f t="shared" si="668"/>
        <v>0</v>
      </c>
    </row>
    <row r="259" spans="1:321" x14ac:dyDescent="0.25">
      <c r="A259" s="14" t="str">
        <f>LCI!A99</f>
        <v>Jet A-1 (kg/yr)</v>
      </c>
      <c r="B259" s="43"/>
      <c r="C259" s="43"/>
      <c r="D259" s="43"/>
      <c r="E259" s="43"/>
      <c r="F259" s="43"/>
      <c r="G259" s="43"/>
      <c r="H259" s="43"/>
      <c r="I259" s="43"/>
      <c r="J259" s="43"/>
      <c r="K259" s="43"/>
      <c r="L259" s="43"/>
      <c r="M259" s="43"/>
      <c r="N259" s="43"/>
      <c r="O259" s="258"/>
      <c r="P259" s="252"/>
      <c r="Q259" s="252"/>
      <c r="R259" s="252"/>
      <c r="S259" s="252"/>
      <c r="T259" s="269"/>
      <c r="U259" s="252"/>
      <c r="V259" s="252"/>
      <c r="X259" s="45">
        <f>IF(EXACT(A259,LCI!A99),LCI!G99,-1*10^6)</f>
        <v>0.60735814391351217</v>
      </c>
      <c r="Y259" s="47">
        <f t="shared" si="708"/>
        <v>0</v>
      </c>
      <c r="Z259" s="47">
        <f t="shared" si="709"/>
        <v>0</v>
      </c>
      <c r="AA259" s="47">
        <f t="shared" si="710"/>
        <v>0</v>
      </c>
      <c r="AB259" s="47">
        <f t="shared" si="414"/>
        <v>0</v>
      </c>
      <c r="AC259" s="47">
        <f t="shared" si="415"/>
        <v>0</v>
      </c>
      <c r="AD259" s="47">
        <f t="shared" si="416"/>
        <v>0</v>
      </c>
      <c r="AE259" s="47">
        <f t="shared" si="417"/>
        <v>0</v>
      </c>
      <c r="AF259" s="47">
        <f t="shared" si="418"/>
        <v>0</v>
      </c>
      <c r="AG259" s="47">
        <f t="shared" si="419"/>
        <v>0</v>
      </c>
      <c r="AH259" s="47">
        <f t="shared" si="420"/>
        <v>0</v>
      </c>
      <c r="AI259" s="47">
        <f t="shared" si="421"/>
        <v>0</v>
      </c>
      <c r="AJ259" s="47">
        <f t="shared" si="711"/>
        <v>0</v>
      </c>
      <c r="AK259" s="47">
        <f t="shared" si="712"/>
        <v>0</v>
      </c>
      <c r="AL259" s="262">
        <f t="shared" si="713"/>
        <v>0</v>
      </c>
      <c r="AM259" s="260">
        <f t="shared" si="714"/>
        <v>0</v>
      </c>
      <c r="AN259" s="260">
        <f t="shared" si="681"/>
        <v>0</v>
      </c>
      <c r="AO259" s="260">
        <f t="shared" si="682"/>
        <v>0</v>
      </c>
      <c r="AP259" s="260">
        <f t="shared" si="683"/>
        <v>0</v>
      </c>
      <c r="AQ259" s="260">
        <f t="shared" si="684"/>
        <v>0</v>
      </c>
      <c r="AR259" s="260">
        <f t="shared" si="685"/>
        <v>0</v>
      </c>
      <c r="AS259" s="260">
        <f t="shared" si="686"/>
        <v>0</v>
      </c>
      <c r="AU259" s="41">
        <f>IF(EXACT(A259,LCI!A99),LCI!H99,-1*10^6)</f>
        <v>-100</v>
      </c>
      <c r="AV259" s="71">
        <f t="shared" si="432"/>
        <v>0</v>
      </c>
      <c r="AW259" s="71">
        <f t="shared" si="433"/>
        <v>0</v>
      </c>
      <c r="AX259" s="71">
        <f t="shared" si="434"/>
        <v>0</v>
      </c>
      <c r="AY259" s="71">
        <f t="shared" si="435"/>
        <v>0</v>
      </c>
      <c r="AZ259" s="71">
        <f t="shared" si="436"/>
        <v>0</v>
      </c>
      <c r="BA259" s="71">
        <f t="shared" si="437"/>
        <v>0</v>
      </c>
      <c r="BB259" s="71">
        <f t="shared" si="438"/>
        <v>0</v>
      </c>
      <c r="BC259" s="71">
        <f t="shared" si="439"/>
        <v>0</v>
      </c>
      <c r="BD259" s="520">
        <f t="shared" si="440"/>
        <v>0</v>
      </c>
      <c r="BE259" s="521">
        <f t="shared" si="441"/>
        <v>0</v>
      </c>
      <c r="BF259" s="71">
        <f t="shared" si="442"/>
        <v>0</v>
      </c>
      <c r="BG259" s="521">
        <f t="shared" si="443"/>
        <v>0</v>
      </c>
      <c r="BH259" s="71">
        <f t="shared" si="444"/>
        <v>0</v>
      </c>
      <c r="BI259" s="71">
        <f t="shared" si="445"/>
        <v>0</v>
      </c>
      <c r="BJ259" s="71">
        <f t="shared" si="446"/>
        <v>0</v>
      </c>
      <c r="BK259" s="71">
        <f t="shared" si="447"/>
        <v>0</v>
      </c>
      <c r="BL259" s="71">
        <f t="shared" si="448"/>
        <v>0</v>
      </c>
      <c r="BM259" s="71">
        <f t="shared" si="449"/>
        <v>0</v>
      </c>
      <c r="BN259" s="71">
        <f t="shared" si="450"/>
        <v>0</v>
      </c>
      <c r="BO259" s="71">
        <f t="shared" si="451"/>
        <v>0</v>
      </c>
      <c r="BP259" s="71">
        <f t="shared" si="452"/>
        <v>0</v>
      </c>
      <c r="BR259" s="507">
        <f>IF(EXACT(A259,LCI!A99),LCI!I99,-1*10^6)</f>
        <v>0</v>
      </c>
      <c r="BS259" s="507">
        <f t="shared" si="474"/>
        <v>0</v>
      </c>
      <c r="BT259" s="507">
        <f t="shared" si="475"/>
        <v>0</v>
      </c>
      <c r="BU259" s="507">
        <f t="shared" si="475"/>
        <v>0</v>
      </c>
      <c r="BV259" s="507">
        <f t="shared" si="475"/>
        <v>0</v>
      </c>
      <c r="BW259" s="507">
        <f t="shared" si="454"/>
        <v>0</v>
      </c>
      <c r="BX259" s="507">
        <f t="shared" si="455"/>
        <v>0</v>
      </c>
      <c r="BY259" s="507">
        <f t="shared" si="456"/>
        <v>0</v>
      </c>
      <c r="BZ259" s="507">
        <f t="shared" si="457"/>
        <v>0</v>
      </c>
      <c r="CA259" s="507">
        <f t="shared" si="458"/>
        <v>0</v>
      </c>
      <c r="CB259" s="507">
        <f t="shared" si="459"/>
        <v>0</v>
      </c>
      <c r="CC259" s="507">
        <f t="shared" si="460"/>
        <v>0</v>
      </c>
      <c r="CD259" s="507">
        <f t="shared" si="461"/>
        <v>0</v>
      </c>
      <c r="CE259" s="507">
        <f t="shared" si="462"/>
        <v>0</v>
      </c>
      <c r="CF259" s="507">
        <f t="shared" si="463"/>
        <v>0</v>
      </c>
      <c r="CG259" s="507">
        <f t="shared" si="463"/>
        <v>0</v>
      </c>
      <c r="CH259" s="507">
        <f t="shared" si="463"/>
        <v>0</v>
      </c>
      <c r="CI259" s="507">
        <f t="shared" si="465"/>
        <v>0</v>
      </c>
      <c r="CJ259" s="507">
        <f t="shared" si="466"/>
        <v>0</v>
      </c>
      <c r="CK259" s="507">
        <f t="shared" si="467"/>
        <v>0</v>
      </c>
      <c r="CL259" s="507">
        <f t="shared" si="476"/>
        <v>0</v>
      </c>
      <c r="CM259" s="507">
        <f t="shared" si="468"/>
        <v>0</v>
      </c>
      <c r="CO259" s="511">
        <f>IF(EXACT(A259,LCI!A99),LCI!F99,-1*10^6)</f>
        <v>54</v>
      </c>
      <c r="CP259" s="511">
        <f t="shared" si="477"/>
        <v>0</v>
      </c>
      <c r="CQ259" s="511">
        <f t="shared" si="478"/>
        <v>0</v>
      </c>
      <c r="CR259" s="511">
        <f t="shared" si="479"/>
        <v>0</v>
      </c>
      <c r="CS259" s="511">
        <f t="shared" si="480"/>
        <v>0</v>
      </c>
      <c r="CT259" s="511">
        <f t="shared" si="481"/>
        <v>0</v>
      </c>
      <c r="CU259" s="511">
        <f t="shared" si="482"/>
        <v>0</v>
      </c>
      <c r="CV259" s="511">
        <f t="shared" si="483"/>
        <v>0</v>
      </c>
      <c r="CW259" s="511">
        <f t="shared" si="484"/>
        <v>0</v>
      </c>
      <c r="CX259" s="511">
        <f t="shared" si="485"/>
        <v>0</v>
      </c>
      <c r="CY259" s="511">
        <f t="shared" si="486"/>
        <v>0</v>
      </c>
      <c r="CZ259" s="511">
        <f t="shared" si="487"/>
        <v>0</v>
      </c>
      <c r="DA259" s="511">
        <f t="shared" si="488"/>
        <v>0</v>
      </c>
      <c r="DB259" s="511">
        <f t="shared" si="489"/>
        <v>0</v>
      </c>
      <c r="DC259" s="511">
        <f t="shared" si="490"/>
        <v>0</v>
      </c>
      <c r="DD259" s="511">
        <f t="shared" si="491"/>
        <v>0</v>
      </c>
      <c r="DE259" s="511">
        <f t="shared" si="492"/>
        <v>0</v>
      </c>
      <c r="DF259" s="511">
        <f t="shared" si="493"/>
        <v>0</v>
      </c>
      <c r="DG259" s="511">
        <f t="shared" si="494"/>
        <v>0</v>
      </c>
      <c r="DH259" s="511">
        <f t="shared" si="495"/>
        <v>0</v>
      </c>
      <c r="DI259" s="511">
        <f t="shared" si="496"/>
        <v>0</v>
      </c>
      <c r="DJ259" s="511">
        <f t="shared" si="497"/>
        <v>0</v>
      </c>
      <c r="DL259" s="530">
        <f>IF(EXACT(A259,LCI!A99),LCI!J99,-1*10^6)</f>
        <v>0</v>
      </c>
      <c r="DM259" s="530">
        <f t="shared" si="501"/>
        <v>0</v>
      </c>
      <c r="DN259" s="530">
        <f t="shared" si="502"/>
        <v>0</v>
      </c>
      <c r="DO259" s="530">
        <f t="shared" si="503"/>
        <v>0</v>
      </c>
      <c r="DP259" s="530">
        <f t="shared" si="504"/>
        <v>0</v>
      </c>
      <c r="DQ259" s="530">
        <f t="shared" si="505"/>
        <v>0</v>
      </c>
      <c r="DR259" s="530">
        <f t="shared" si="506"/>
        <v>0</v>
      </c>
      <c r="DS259" s="530">
        <f t="shared" si="507"/>
        <v>0</v>
      </c>
      <c r="DT259" s="530">
        <f t="shared" si="508"/>
        <v>0</v>
      </c>
      <c r="DU259" s="530">
        <f t="shared" si="509"/>
        <v>0</v>
      </c>
      <c r="DV259" s="530">
        <f t="shared" si="510"/>
        <v>0</v>
      </c>
      <c r="DW259" s="530">
        <f t="shared" si="511"/>
        <v>0</v>
      </c>
      <c r="DX259" s="530">
        <f t="shared" si="512"/>
        <v>0</v>
      </c>
      <c r="DY259" s="530">
        <f t="shared" si="513"/>
        <v>0</v>
      </c>
      <c r="DZ259" s="530">
        <f t="shared" si="514"/>
        <v>0</v>
      </c>
      <c r="EA259" s="530">
        <f t="shared" si="515"/>
        <v>0</v>
      </c>
      <c r="EB259" s="530">
        <f t="shared" si="516"/>
        <v>0</v>
      </c>
      <c r="EC259" s="530">
        <f t="shared" si="517"/>
        <v>0</v>
      </c>
      <c r="ED259" s="530">
        <f t="shared" si="518"/>
        <v>0</v>
      </c>
      <c r="EE259" s="530">
        <f t="shared" si="519"/>
        <v>0</v>
      </c>
      <c r="EF259" s="530">
        <f t="shared" si="520"/>
        <v>0</v>
      </c>
      <c r="EG259" s="530">
        <f t="shared" si="521"/>
        <v>0</v>
      </c>
      <c r="EI259" s="535">
        <f>IF(EXACT(A259,LCI!A99),LCI!K99,-1*10^6)</f>
        <v>0</v>
      </c>
      <c r="EJ259" s="531">
        <f t="shared" si="522"/>
        <v>0</v>
      </c>
      <c r="EK259" s="536">
        <f t="shared" si="523"/>
        <v>0</v>
      </c>
      <c r="EL259" s="531">
        <f t="shared" si="524"/>
        <v>0</v>
      </c>
      <c r="EM259" s="531">
        <f t="shared" si="525"/>
        <v>0</v>
      </c>
      <c r="EN259" s="531">
        <f t="shared" si="526"/>
        <v>0</v>
      </c>
      <c r="EO259" s="531">
        <f t="shared" si="527"/>
        <v>0</v>
      </c>
      <c r="EP259" s="531">
        <f t="shared" si="528"/>
        <v>0</v>
      </c>
      <c r="EQ259" s="531">
        <f t="shared" si="529"/>
        <v>0</v>
      </c>
      <c r="ER259" s="531">
        <f t="shared" si="530"/>
        <v>0</v>
      </c>
      <c r="ES259" s="531">
        <f t="shared" si="531"/>
        <v>0</v>
      </c>
      <c r="ET259" s="531">
        <f t="shared" si="532"/>
        <v>0</v>
      </c>
      <c r="EU259" s="531">
        <f t="shared" si="533"/>
        <v>0</v>
      </c>
      <c r="EV259" s="531">
        <f t="shared" si="534"/>
        <v>0</v>
      </c>
      <c r="EW259" s="531">
        <f t="shared" si="535"/>
        <v>0</v>
      </c>
      <c r="EX259" s="531">
        <f t="shared" si="536"/>
        <v>0</v>
      </c>
      <c r="EY259" s="531">
        <f t="shared" si="537"/>
        <v>0</v>
      </c>
      <c r="EZ259" s="531">
        <f t="shared" si="538"/>
        <v>0</v>
      </c>
      <c r="FA259" s="531">
        <f t="shared" si="539"/>
        <v>0</v>
      </c>
      <c r="FB259" s="531">
        <f t="shared" si="540"/>
        <v>0</v>
      </c>
      <c r="FC259" s="531">
        <f t="shared" si="541"/>
        <v>0</v>
      </c>
      <c r="FD259" s="531">
        <f t="shared" si="542"/>
        <v>0</v>
      </c>
      <c r="FF259" s="532">
        <f>IF(EXACT(A259,LCI!A99),LCI!L99,-1*10^6)</f>
        <v>0</v>
      </c>
      <c r="FG259" s="532">
        <f t="shared" si="543"/>
        <v>0</v>
      </c>
      <c r="FH259" s="532">
        <f t="shared" si="544"/>
        <v>0</v>
      </c>
      <c r="FI259" s="532">
        <f t="shared" si="545"/>
        <v>0</v>
      </c>
      <c r="FJ259" s="532">
        <f t="shared" si="546"/>
        <v>0</v>
      </c>
      <c r="FK259" s="532">
        <f t="shared" si="547"/>
        <v>0</v>
      </c>
      <c r="FL259" s="532">
        <f t="shared" si="548"/>
        <v>0</v>
      </c>
      <c r="FM259" s="532">
        <f t="shared" si="549"/>
        <v>0</v>
      </c>
      <c r="FN259" s="532">
        <f t="shared" si="550"/>
        <v>0</v>
      </c>
      <c r="FO259" s="532">
        <f t="shared" si="551"/>
        <v>0</v>
      </c>
      <c r="FP259" s="532">
        <f t="shared" si="552"/>
        <v>0</v>
      </c>
      <c r="FQ259" s="532">
        <f t="shared" si="553"/>
        <v>0</v>
      </c>
      <c r="FR259" s="532">
        <f t="shared" si="554"/>
        <v>0</v>
      </c>
      <c r="FS259" s="532">
        <f t="shared" si="555"/>
        <v>0</v>
      </c>
      <c r="FT259" s="532">
        <f t="shared" si="556"/>
        <v>0</v>
      </c>
      <c r="FU259" s="532">
        <f t="shared" si="557"/>
        <v>0</v>
      </c>
      <c r="FV259" s="532">
        <f t="shared" si="558"/>
        <v>0</v>
      </c>
      <c r="FW259" s="532">
        <f t="shared" si="559"/>
        <v>0</v>
      </c>
      <c r="FX259" s="532">
        <f t="shared" si="560"/>
        <v>0</v>
      </c>
      <c r="FY259" s="532">
        <f t="shared" si="561"/>
        <v>0</v>
      </c>
      <c r="FZ259" s="532">
        <f t="shared" si="562"/>
        <v>0</v>
      </c>
      <c r="GA259" s="532">
        <f t="shared" si="563"/>
        <v>0</v>
      </c>
      <c r="GC259" s="533">
        <f>IF(EXACT(A259,LCI!A99),LCI!M99,-1*10^6)</f>
        <v>0</v>
      </c>
      <c r="GD259" s="533">
        <f t="shared" si="564"/>
        <v>0</v>
      </c>
      <c r="GE259" s="533">
        <f t="shared" si="565"/>
        <v>0</v>
      </c>
      <c r="GF259" s="533">
        <f t="shared" si="566"/>
        <v>0</v>
      </c>
      <c r="GG259" s="533">
        <f t="shared" si="567"/>
        <v>0</v>
      </c>
      <c r="GH259" s="533">
        <f t="shared" si="568"/>
        <v>0</v>
      </c>
      <c r="GI259" s="533">
        <f t="shared" si="569"/>
        <v>0</v>
      </c>
      <c r="GJ259" s="533">
        <f t="shared" si="570"/>
        <v>0</v>
      </c>
      <c r="GK259" s="533">
        <f t="shared" si="571"/>
        <v>0</v>
      </c>
      <c r="GL259" s="533">
        <f t="shared" si="572"/>
        <v>0</v>
      </c>
      <c r="GM259" s="533">
        <f t="shared" si="573"/>
        <v>0</v>
      </c>
      <c r="GN259" s="533">
        <f t="shared" si="574"/>
        <v>0</v>
      </c>
      <c r="GO259" s="533">
        <f t="shared" si="575"/>
        <v>0</v>
      </c>
      <c r="GP259" s="533">
        <f t="shared" si="576"/>
        <v>0</v>
      </c>
      <c r="GQ259" s="533">
        <f t="shared" si="577"/>
        <v>0</v>
      </c>
      <c r="GR259" s="533">
        <f t="shared" si="578"/>
        <v>0</v>
      </c>
      <c r="GS259" s="533">
        <f t="shared" si="579"/>
        <v>0</v>
      </c>
      <c r="GT259" s="533">
        <f t="shared" si="580"/>
        <v>0</v>
      </c>
      <c r="GU259" s="533">
        <f t="shared" si="581"/>
        <v>0</v>
      </c>
      <c r="GV259" s="533">
        <f t="shared" si="582"/>
        <v>0</v>
      </c>
      <c r="GW259" s="533">
        <f t="shared" si="583"/>
        <v>0</v>
      </c>
      <c r="GX259" s="533">
        <f t="shared" si="584"/>
        <v>0</v>
      </c>
      <c r="GZ259" s="511">
        <f>IF(EXACT(A259,LCI!A99),LCI!N99,-1*10^6)</f>
        <v>0</v>
      </c>
      <c r="HA259" s="511"/>
      <c r="HB259" s="511"/>
      <c r="HC259" s="511"/>
      <c r="HD259" s="511"/>
      <c r="HE259" s="511"/>
      <c r="HF259" s="511"/>
      <c r="HG259" s="511"/>
      <c r="HH259" s="511"/>
      <c r="HI259" s="511"/>
      <c r="HJ259" s="511"/>
      <c r="HK259" s="511"/>
      <c r="HL259" s="511"/>
      <c r="HM259" s="511"/>
      <c r="HN259" s="511"/>
      <c r="HO259" s="511"/>
      <c r="HP259" s="511"/>
      <c r="HQ259" s="511"/>
      <c r="HR259" s="511"/>
      <c r="HS259" s="511"/>
      <c r="HT259" s="511"/>
      <c r="HU259" s="511"/>
      <c r="HW259" s="534">
        <f>IF(EXACT(A259,LCI!A99),LCI!O99,-1*10^6)</f>
        <v>0</v>
      </c>
      <c r="HX259" s="534">
        <f t="shared" si="585"/>
        <v>0</v>
      </c>
      <c r="HY259" s="534">
        <f t="shared" si="586"/>
        <v>0</v>
      </c>
      <c r="HZ259" s="534">
        <f t="shared" si="587"/>
        <v>0</v>
      </c>
      <c r="IA259" s="534">
        <f t="shared" si="588"/>
        <v>0</v>
      </c>
      <c r="IB259" s="534">
        <f t="shared" si="589"/>
        <v>0</v>
      </c>
      <c r="IC259" s="534">
        <f t="shared" si="590"/>
        <v>0</v>
      </c>
      <c r="ID259" s="534">
        <f t="shared" si="591"/>
        <v>0</v>
      </c>
      <c r="IE259" s="534">
        <f t="shared" si="592"/>
        <v>0</v>
      </c>
      <c r="IF259" s="534">
        <f t="shared" si="593"/>
        <v>0</v>
      </c>
      <c r="IG259" s="534">
        <f t="shared" si="594"/>
        <v>0</v>
      </c>
      <c r="IH259" s="534">
        <f t="shared" si="595"/>
        <v>0</v>
      </c>
      <c r="II259" s="534">
        <f t="shared" si="596"/>
        <v>0</v>
      </c>
      <c r="IJ259" s="534">
        <f t="shared" si="597"/>
        <v>0</v>
      </c>
      <c r="IK259" s="534">
        <f t="shared" si="598"/>
        <v>0</v>
      </c>
      <c r="IL259" s="534">
        <f t="shared" si="599"/>
        <v>0</v>
      </c>
      <c r="IM259" s="534">
        <f t="shared" si="600"/>
        <v>0</v>
      </c>
      <c r="IN259" s="534">
        <f t="shared" si="601"/>
        <v>0</v>
      </c>
      <c r="IO259" s="534">
        <f t="shared" si="602"/>
        <v>0</v>
      </c>
      <c r="IP259" s="534">
        <f t="shared" si="603"/>
        <v>0</v>
      </c>
      <c r="IQ259" s="534">
        <f t="shared" si="604"/>
        <v>0</v>
      </c>
      <c r="IR259" s="534">
        <f t="shared" si="605"/>
        <v>0</v>
      </c>
      <c r="IT259" s="531">
        <f>IF(EXACT(A259,LCI!A99),LCI!P99,-1*10^6)</f>
        <v>0</v>
      </c>
      <c r="IU259" s="531">
        <f t="shared" si="606"/>
        <v>0</v>
      </c>
      <c r="IV259" s="531">
        <f t="shared" si="607"/>
        <v>0</v>
      </c>
      <c r="IW259" s="531">
        <f t="shared" si="608"/>
        <v>0</v>
      </c>
      <c r="IX259" s="531">
        <f t="shared" si="609"/>
        <v>0</v>
      </c>
      <c r="IY259" s="531">
        <f t="shared" si="610"/>
        <v>0</v>
      </c>
      <c r="IZ259" s="531">
        <f t="shared" si="611"/>
        <v>0</v>
      </c>
      <c r="JA259" s="531">
        <f t="shared" si="612"/>
        <v>0</v>
      </c>
      <c r="JB259" s="531">
        <f t="shared" si="613"/>
        <v>0</v>
      </c>
      <c r="JC259" s="531">
        <f t="shared" si="614"/>
        <v>0</v>
      </c>
      <c r="JD259" s="531">
        <f t="shared" si="615"/>
        <v>0</v>
      </c>
      <c r="JE259" s="531">
        <f t="shared" si="616"/>
        <v>0</v>
      </c>
      <c r="JF259" s="531">
        <f t="shared" si="617"/>
        <v>0</v>
      </c>
      <c r="JG259" s="531">
        <f t="shared" si="618"/>
        <v>0</v>
      </c>
      <c r="JH259" s="531">
        <f t="shared" si="619"/>
        <v>0</v>
      </c>
      <c r="JI259" s="531">
        <f t="shared" si="620"/>
        <v>0</v>
      </c>
      <c r="JJ259" s="531">
        <f t="shared" si="621"/>
        <v>0</v>
      </c>
      <c r="JK259" s="531">
        <f t="shared" si="622"/>
        <v>0</v>
      </c>
      <c r="JL259" s="531">
        <f t="shared" si="623"/>
        <v>0</v>
      </c>
      <c r="JM259" s="531">
        <f t="shared" si="624"/>
        <v>0</v>
      </c>
      <c r="JN259" s="531">
        <f t="shared" si="625"/>
        <v>0</v>
      </c>
      <c r="JO259" s="531">
        <f t="shared" si="626"/>
        <v>0</v>
      </c>
      <c r="JQ259" s="532">
        <f>IF(EXACT(A259,LCI!A99),LCI!Q99,-1*10^6)</f>
        <v>0</v>
      </c>
      <c r="JR259" s="532">
        <f t="shared" si="627"/>
        <v>0</v>
      </c>
      <c r="JS259" s="532">
        <f t="shared" si="628"/>
        <v>0</v>
      </c>
      <c r="JT259" s="532">
        <f t="shared" si="629"/>
        <v>0</v>
      </c>
      <c r="JU259" s="532">
        <f t="shared" si="630"/>
        <v>0</v>
      </c>
      <c r="JV259" s="532">
        <f t="shared" si="631"/>
        <v>0</v>
      </c>
      <c r="JW259" s="532">
        <f t="shared" si="632"/>
        <v>0</v>
      </c>
      <c r="JX259" s="532">
        <f t="shared" si="633"/>
        <v>0</v>
      </c>
      <c r="JY259" s="532">
        <f t="shared" si="634"/>
        <v>0</v>
      </c>
      <c r="JZ259" s="532">
        <f t="shared" si="635"/>
        <v>0</v>
      </c>
      <c r="KA259" s="532">
        <f t="shared" si="636"/>
        <v>0</v>
      </c>
      <c r="KB259" s="532">
        <f t="shared" si="637"/>
        <v>0</v>
      </c>
      <c r="KC259" s="532">
        <f t="shared" si="638"/>
        <v>0</v>
      </c>
      <c r="KD259" s="532">
        <f t="shared" si="639"/>
        <v>0</v>
      </c>
      <c r="KE259" s="532">
        <f t="shared" si="640"/>
        <v>0</v>
      </c>
      <c r="KF259" s="532">
        <f t="shared" si="641"/>
        <v>0</v>
      </c>
      <c r="KG259" s="532">
        <f t="shared" si="642"/>
        <v>0</v>
      </c>
      <c r="KH259" s="532">
        <f t="shared" si="643"/>
        <v>0</v>
      </c>
      <c r="KI259" s="532">
        <f t="shared" si="644"/>
        <v>0</v>
      </c>
      <c r="KJ259" s="532">
        <f t="shared" si="645"/>
        <v>0</v>
      </c>
      <c r="KK259" s="532">
        <f t="shared" si="646"/>
        <v>0</v>
      </c>
      <c r="KL259" s="532">
        <f t="shared" si="647"/>
        <v>0</v>
      </c>
      <c r="KN259" s="533">
        <f>IF(EXACT(A259,LCI!A99),LCI!R99,-1*10^6)</f>
        <v>0</v>
      </c>
      <c r="KO259" s="533">
        <f t="shared" si="648"/>
        <v>0</v>
      </c>
      <c r="KP259" s="533">
        <f t="shared" si="649"/>
        <v>0</v>
      </c>
      <c r="KQ259" s="533">
        <f t="shared" si="650"/>
        <v>0</v>
      </c>
      <c r="KR259" s="533">
        <f t="shared" si="651"/>
        <v>0</v>
      </c>
      <c r="KS259" s="533">
        <f t="shared" si="652"/>
        <v>0</v>
      </c>
      <c r="KT259" s="533">
        <f t="shared" si="653"/>
        <v>0</v>
      </c>
      <c r="KU259" s="533">
        <f t="shared" si="654"/>
        <v>0</v>
      </c>
      <c r="KV259" s="533">
        <f t="shared" si="655"/>
        <v>0</v>
      </c>
      <c r="KW259" s="533">
        <f t="shared" si="656"/>
        <v>0</v>
      </c>
      <c r="KX259" s="533">
        <f t="shared" si="657"/>
        <v>0</v>
      </c>
      <c r="KY259" s="533">
        <f t="shared" si="658"/>
        <v>0</v>
      </c>
      <c r="KZ259" s="533">
        <f t="shared" si="659"/>
        <v>0</v>
      </c>
      <c r="LA259" s="533">
        <f t="shared" si="660"/>
        <v>0</v>
      </c>
      <c r="LB259" s="533">
        <f t="shared" si="661"/>
        <v>0</v>
      </c>
      <c r="LC259" s="533">
        <f t="shared" si="662"/>
        <v>0</v>
      </c>
      <c r="LD259" s="533">
        <f t="shared" si="663"/>
        <v>0</v>
      </c>
      <c r="LE259" s="533">
        <f t="shared" si="664"/>
        <v>0</v>
      </c>
      <c r="LF259" s="533">
        <f t="shared" si="665"/>
        <v>0</v>
      </c>
      <c r="LG259" s="533">
        <f t="shared" si="666"/>
        <v>0</v>
      </c>
      <c r="LH259" s="533">
        <f t="shared" si="667"/>
        <v>0</v>
      </c>
      <c r="LI259" s="533">
        <f t="shared" si="668"/>
        <v>0</v>
      </c>
    </row>
    <row r="260" spans="1:321" x14ac:dyDescent="0.25">
      <c r="A260" s="14" t="str">
        <f>LCI!A100</f>
        <v>Jet-A (kg/yr)</v>
      </c>
      <c r="B260" s="43">
        <f>B144</f>
        <v>0</v>
      </c>
      <c r="C260" s="43">
        <f t="shared" ref="C260:P260" si="716">C144</f>
        <v>33121.415165280006</v>
      </c>
      <c r="D260" s="43">
        <f t="shared" si="716"/>
        <v>0</v>
      </c>
      <c r="E260" s="43">
        <f t="shared" si="716"/>
        <v>0</v>
      </c>
      <c r="F260" s="43">
        <f t="shared" si="716"/>
        <v>0</v>
      </c>
      <c r="G260" s="43">
        <f t="shared" si="716"/>
        <v>0</v>
      </c>
      <c r="H260" s="43">
        <f t="shared" si="716"/>
        <v>0</v>
      </c>
      <c r="I260" s="43">
        <f t="shared" si="716"/>
        <v>0</v>
      </c>
      <c r="J260" s="43">
        <f t="shared" si="716"/>
        <v>43541.9951325</v>
      </c>
      <c r="K260" s="43">
        <f t="shared" si="716"/>
        <v>33851.303808000004</v>
      </c>
      <c r="L260" s="43">
        <f>L144</f>
        <v>83117.040600000008</v>
      </c>
      <c r="M260" s="43">
        <f t="shared" si="716"/>
        <v>491543.08986042131</v>
      </c>
      <c r="N260" s="43">
        <f t="shared" si="716"/>
        <v>1217254.7790617498</v>
      </c>
      <c r="O260" s="258">
        <f t="shared" si="716"/>
        <v>37780.472999999998</v>
      </c>
      <c r="P260" s="252">
        <f t="shared" si="716"/>
        <v>0</v>
      </c>
      <c r="Q260" s="252"/>
      <c r="R260" s="252"/>
      <c r="S260" s="252"/>
      <c r="T260" s="269"/>
      <c r="U260" s="252"/>
      <c r="V260" s="252"/>
      <c r="X260" s="45">
        <f>IF(EXACT(A260,LCI!A100),LCI!G100,-1*10^6)</f>
        <v>0.60735814391351217</v>
      </c>
      <c r="Y260" s="47">
        <f t="shared" si="708"/>
        <v>0</v>
      </c>
      <c r="Z260" s="47">
        <f t="shared" si="709"/>
        <v>20116.561238573318</v>
      </c>
      <c r="AA260" s="47">
        <f t="shared" si="710"/>
        <v>0</v>
      </c>
      <c r="AB260" s="47">
        <f t="shared" si="414"/>
        <v>0</v>
      </c>
      <c r="AC260" s="47">
        <f t="shared" si="415"/>
        <v>0</v>
      </c>
      <c r="AD260" s="47">
        <f t="shared" si="416"/>
        <v>0</v>
      </c>
      <c r="AE260" s="47">
        <f t="shared" si="417"/>
        <v>0</v>
      </c>
      <c r="AF260" s="47">
        <f t="shared" si="418"/>
        <v>0</v>
      </c>
      <c r="AG260" s="47">
        <f t="shared" si="419"/>
        <v>26445.585345966381</v>
      </c>
      <c r="AH260" s="47">
        <f t="shared" si="420"/>
        <v>20559.865049879289</v>
      </c>
      <c r="AI260" s="47">
        <f t="shared" si="421"/>
        <v>50481.811506400038</v>
      </c>
      <c r="AJ260" s="47">
        <f t="shared" si="711"/>
        <v>298542.69871113822</v>
      </c>
      <c r="AK260" s="47">
        <f t="shared" si="712"/>
        <v>739309.60328079667</v>
      </c>
      <c r="AL260" s="262">
        <f t="shared" si="713"/>
        <v>22946.27795745456</v>
      </c>
      <c r="AM260" s="260">
        <f t="shared" si="714"/>
        <v>0</v>
      </c>
      <c r="AN260" s="260">
        <f t="shared" si="681"/>
        <v>0</v>
      </c>
      <c r="AO260" s="260">
        <f t="shared" si="682"/>
        <v>0</v>
      </c>
      <c r="AP260" s="260">
        <f t="shared" si="683"/>
        <v>0</v>
      </c>
      <c r="AQ260" s="260">
        <f t="shared" si="684"/>
        <v>0</v>
      </c>
      <c r="AR260" s="260">
        <f t="shared" si="685"/>
        <v>0</v>
      </c>
      <c r="AS260" s="260">
        <f t="shared" si="686"/>
        <v>0</v>
      </c>
      <c r="AU260" s="41">
        <f>IF(EXACT(A260,LCI!A100),LCI!H100,-1*10^6)</f>
        <v>-100</v>
      </c>
      <c r="AV260" s="71">
        <f t="shared" si="432"/>
        <v>0</v>
      </c>
      <c r="AW260" s="71">
        <f t="shared" si="433"/>
        <v>-3312141.5165280006</v>
      </c>
      <c r="AX260" s="71">
        <f t="shared" si="434"/>
        <v>0</v>
      </c>
      <c r="AY260" s="71">
        <f t="shared" si="435"/>
        <v>0</v>
      </c>
      <c r="AZ260" s="71">
        <f t="shared" si="436"/>
        <v>0</v>
      </c>
      <c r="BA260" s="71">
        <f t="shared" si="437"/>
        <v>0</v>
      </c>
      <c r="BB260" s="71">
        <f t="shared" si="438"/>
        <v>0</v>
      </c>
      <c r="BC260" s="71">
        <f t="shared" si="439"/>
        <v>0</v>
      </c>
      <c r="BD260" s="520">
        <f t="shared" si="440"/>
        <v>-4354199.5132499998</v>
      </c>
      <c r="BE260" s="521">
        <f t="shared" si="441"/>
        <v>-3385130.3808000004</v>
      </c>
      <c r="BF260" s="71">
        <f t="shared" si="442"/>
        <v>-8311704.0600000005</v>
      </c>
      <c r="BG260" s="521">
        <f t="shared" si="443"/>
        <v>-49154308.986042134</v>
      </c>
      <c r="BH260" s="71">
        <f t="shared" si="444"/>
        <v>-121725477.90617499</v>
      </c>
      <c r="BI260" s="71">
        <f t="shared" si="445"/>
        <v>-3778047.3</v>
      </c>
      <c r="BJ260" s="71">
        <f t="shared" si="446"/>
        <v>0</v>
      </c>
      <c r="BK260" s="71">
        <f t="shared" si="447"/>
        <v>0</v>
      </c>
      <c r="BL260" s="71">
        <f t="shared" si="448"/>
        <v>0</v>
      </c>
      <c r="BM260" s="71">
        <f t="shared" si="449"/>
        <v>0</v>
      </c>
      <c r="BN260" s="71">
        <f t="shared" si="450"/>
        <v>0</v>
      </c>
      <c r="BO260" s="71">
        <f t="shared" si="451"/>
        <v>0</v>
      </c>
      <c r="BP260" s="71">
        <f t="shared" si="452"/>
        <v>0</v>
      </c>
      <c r="BR260" s="507">
        <f>IF(EXACT(A260,LCI!A100),LCI!I100,-1*10^6)</f>
        <v>0</v>
      </c>
      <c r="BS260" s="507">
        <f t="shared" si="474"/>
        <v>0</v>
      </c>
      <c r="BT260" s="507">
        <f t="shared" si="475"/>
        <v>0</v>
      </c>
      <c r="BU260" s="507">
        <f t="shared" si="475"/>
        <v>0</v>
      </c>
      <c r="BV260" s="507">
        <f t="shared" si="475"/>
        <v>0</v>
      </c>
      <c r="BW260" s="507">
        <f t="shared" si="454"/>
        <v>0</v>
      </c>
      <c r="BX260" s="507">
        <f t="shared" si="455"/>
        <v>0</v>
      </c>
      <c r="BY260" s="507">
        <f t="shared" si="456"/>
        <v>0</v>
      </c>
      <c r="BZ260" s="507">
        <f t="shared" si="457"/>
        <v>0</v>
      </c>
      <c r="CA260" s="507">
        <f t="shared" si="458"/>
        <v>0</v>
      </c>
      <c r="CB260" s="507">
        <f t="shared" si="459"/>
        <v>0</v>
      </c>
      <c r="CC260" s="507">
        <f t="shared" si="460"/>
        <v>0</v>
      </c>
      <c r="CD260" s="507">
        <f t="shared" si="461"/>
        <v>0</v>
      </c>
      <c r="CE260" s="507">
        <f t="shared" si="462"/>
        <v>0</v>
      </c>
      <c r="CF260" s="507">
        <f t="shared" si="463"/>
        <v>0</v>
      </c>
      <c r="CG260" s="507">
        <f t="shared" si="463"/>
        <v>0</v>
      </c>
      <c r="CH260" s="507">
        <f t="shared" si="463"/>
        <v>0</v>
      </c>
      <c r="CI260" s="507">
        <f t="shared" si="465"/>
        <v>0</v>
      </c>
      <c r="CJ260" s="507">
        <f t="shared" si="466"/>
        <v>0</v>
      </c>
      <c r="CK260" s="507">
        <f t="shared" si="467"/>
        <v>0</v>
      </c>
      <c r="CL260" s="507">
        <f t="shared" si="476"/>
        <v>0</v>
      </c>
      <c r="CM260" s="507">
        <f t="shared" si="468"/>
        <v>0</v>
      </c>
      <c r="CO260" s="511">
        <f>IF(EXACT(A260,LCI!A100),LCI!F100,-1*10^6)</f>
        <v>54</v>
      </c>
      <c r="CP260" s="511">
        <f t="shared" si="477"/>
        <v>0</v>
      </c>
      <c r="CQ260" s="511">
        <f t="shared" si="478"/>
        <v>1788556.4189251203</v>
      </c>
      <c r="CR260" s="511">
        <f t="shared" si="479"/>
        <v>0</v>
      </c>
      <c r="CS260" s="511">
        <f t="shared" si="480"/>
        <v>0</v>
      </c>
      <c r="CT260" s="511">
        <f t="shared" si="481"/>
        <v>0</v>
      </c>
      <c r="CU260" s="511">
        <f t="shared" si="482"/>
        <v>0</v>
      </c>
      <c r="CV260" s="511">
        <f t="shared" si="483"/>
        <v>0</v>
      </c>
      <c r="CW260" s="511">
        <f t="shared" si="484"/>
        <v>0</v>
      </c>
      <c r="CX260" s="511">
        <f t="shared" si="485"/>
        <v>2351267.7371550002</v>
      </c>
      <c r="CY260" s="511">
        <f t="shared" si="486"/>
        <v>1827970.4056320002</v>
      </c>
      <c r="CZ260" s="511">
        <f t="shared" si="487"/>
        <v>4488320.1924000001</v>
      </c>
      <c r="DA260" s="511">
        <f t="shared" si="488"/>
        <v>26543326.85246275</v>
      </c>
      <c r="DB260" s="511">
        <f t="shared" si="489"/>
        <v>65731758.069334492</v>
      </c>
      <c r="DC260" s="511">
        <f t="shared" si="490"/>
        <v>2040145.5419999999</v>
      </c>
      <c r="DD260" s="511">
        <f t="shared" si="491"/>
        <v>0</v>
      </c>
      <c r="DE260" s="511">
        <f t="shared" si="492"/>
        <v>0</v>
      </c>
      <c r="DF260" s="511">
        <f t="shared" si="493"/>
        <v>0</v>
      </c>
      <c r="DG260" s="511">
        <f t="shared" si="494"/>
        <v>0</v>
      </c>
      <c r="DH260" s="511">
        <f t="shared" si="495"/>
        <v>0</v>
      </c>
      <c r="DI260" s="511">
        <f t="shared" si="496"/>
        <v>0</v>
      </c>
      <c r="DJ260" s="511">
        <f t="shared" si="497"/>
        <v>0</v>
      </c>
      <c r="DL260" s="530">
        <f>IF(EXACT(A260,LCI!A100),LCI!J100,-1*10^6)</f>
        <v>0</v>
      </c>
      <c r="DM260" s="530">
        <f t="shared" si="501"/>
        <v>0</v>
      </c>
      <c r="DN260" s="530">
        <f t="shared" si="502"/>
        <v>0</v>
      </c>
      <c r="DO260" s="530">
        <f t="shared" si="503"/>
        <v>0</v>
      </c>
      <c r="DP260" s="530">
        <f t="shared" si="504"/>
        <v>0</v>
      </c>
      <c r="DQ260" s="530">
        <f t="shared" si="505"/>
        <v>0</v>
      </c>
      <c r="DR260" s="530">
        <f t="shared" si="506"/>
        <v>0</v>
      </c>
      <c r="DS260" s="530">
        <f t="shared" si="507"/>
        <v>0</v>
      </c>
      <c r="DT260" s="530">
        <f t="shared" si="508"/>
        <v>0</v>
      </c>
      <c r="DU260" s="530">
        <f t="shared" si="509"/>
        <v>0</v>
      </c>
      <c r="DV260" s="530">
        <f t="shared" si="510"/>
        <v>0</v>
      </c>
      <c r="DW260" s="530">
        <f t="shared" si="511"/>
        <v>0</v>
      </c>
      <c r="DX260" s="530">
        <f t="shared" si="512"/>
        <v>0</v>
      </c>
      <c r="DY260" s="530">
        <f t="shared" si="513"/>
        <v>0</v>
      </c>
      <c r="DZ260" s="530">
        <f t="shared" si="514"/>
        <v>0</v>
      </c>
      <c r="EA260" s="530">
        <f t="shared" si="515"/>
        <v>0</v>
      </c>
      <c r="EB260" s="530">
        <f t="shared" si="516"/>
        <v>0</v>
      </c>
      <c r="EC260" s="530">
        <f t="shared" si="517"/>
        <v>0</v>
      </c>
      <c r="ED260" s="530">
        <f t="shared" si="518"/>
        <v>0</v>
      </c>
      <c r="EE260" s="530">
        <f t="shared" si="519"/>
        <v>0</v>
      </c>
      <c r="EF260" s="530">
        <f t="shared" si="520"/>
        <v>0</v>
      </c>
      <c r="EG260" s="530">
        <f t="shared" si="521"/>
        <v>0</v>
      </c>
      <c r="EI260" s="535">
        <f>IF(EXACT(A260,LCI!A100),LCI!K100,-1*10^6)</f>
        <v>0</v>
      </c>
      <c r="EJ260" s="531">
        <f t="shared" si="522"/>
        <v>0</v>
      </c>
      <c r="EK260" s="536">
        <f t="shared" si="523"/>
        <v>0</v>
      </c>
      <c r="EL260" s="531">
        <f t="shared" si="524"/>
        <v>0</v>
      </c>
      <c r="EM260" s="531">
        <f t="shared" si="525"/>
        <v>0</v>
      </c>
      <c r="EN260" s="531">
        <f t="shared" si="526"/>
        <v>0</v>
      </c>
      <c r="EO260" s="531">
        <f t="shared" si="527"/>
        <v>0</v>
      </c>
      <c r="EP260" s="531">
        <f t="shared" si="528"/>
        <v>0</v>
      </c>
      <c r="EQ260" s="531">
        <f t="shared" si="529"/>
        <v>0</v>
      </c>
      <c r="ER260" s="531">
        <f t="shared" si="530"/>
        <v>0</v>
      </c>
      <c r="ES260" s="531">
        <f t="shared" si="531"/>
        <v>0</v>
      </c>
      <c r="ET260" s="531">
        <f t="shared" si="532"/>
        <v>0</v>
      </c>
      <c r="EU260" s="531">
        <f t="shared" si="533"/>
        <v>0</v>
      </c>
      <c r="EV260" s="531">
        <f t="shared" si="534"/>
        <v>0</v>
      </c>
      <c r="EW260" s="531">
        <f t="shared" si="535"/>
        <v>0</v>
      </c>
      <c r="EX260" s="531">
        <f t="shared" si="536"/>
        <v>0</v>
      </c>
      <c r="EY260" s="531">
        <f t="shared" si="537"/>
        <v>0</v>
      </c>
      <c r="EZ260" s="531">
        <f t="shared" si="538"/>
        <v>0</v>
      </c>
      <c r="FA260" s="531">
        <f t="shared" si="539"/>
        <v>0</v>
      </c>
      <c r="FB260" s="531">
        <f t="shared" si="540"/>
        <v>0</v>
      </c>
      <c r="FC260" s="531">
        <f t="shared" si="541"/>
        <v>0</v>
      </c>
      <c r="FD260" s="531">
        <f t="shared" si="542"/>
        <v>0</v>
      </c>
      <c r="FF260" s="532">
        <f>IF(EXACT(A260,LCI!A100),LCI!L100,-1*10^6)</f>
        <v>0</v>
      </c>
      <c r="FG260" s="532">
        <f t="shared" si="543"/>
        <v>0</v>
      </c>
      <c r="FH260" s="532">
        <f t="shared" si="544"/>
        <v>0</v>
      </c>
      <c r="FI260" s="532">
        <f t="shared" si="545"/>
        <v>0</v>
      </c>
      <c r="FJ260" s="532">
        <f t="shared" si="546"/>
        <v>0</v>
      </c>
      <c r="FK260" s="532">
        <f t="shared" si="547"/>
        <v>0</v>
      </c>
      <c r="FL260" s="532">
        <f t="shared" si="548"/>
        <v>0</v>
      </c>
      <c r="FM260" s="532">
        <f t="shared" si="549"/>
        <v>0</v>
      </c>
      <c r="FN260" s="532">
        <f t="shared" si="550"/>
        <v>0</v>
      </c>
      <c r="FO260" s="532">
        <f t="shared" si="551"/>
        <v>0</v>
      </c>
      <c r="FP260" s="532">
        <f t="shared" si="552"/>
        <v>0</v>
      </c>
      <c r="FQ260" s="532">
        <f t="shared" si="553"/>
        <v>0</v>
      </c>
      <c r="FR260" s="532">
        <f t="shared" si="554"/>
        <v>0</v>
      </c>
      <c r="FS260" s="532">
        <f t="shared" si="555"/>
        <v>0</v>
      </c>
      <c r="FT260" s="532">
        <f t="shared" si="556"/>
        <v>0</v>
      </c>
      <c r="FU260" s="532">
        <f t="shared" si="557"/>
        <v>0</v>
      </c>
      <c r="FV260" s="532">
        <f t="shared" si="558"/>
        <v>0</v>
      </c>
      <c r="FW260" s="532">
        <f t="shared" si="559"/>
        <v>0</v>
      </c>
      <c r="FX260" s="532">
        <f t="shared" si="560"/>
        <v>0</v>
      </c>
      <c r="FY260" s="532">
        <f t="shared" si="561"/>
        <v>0</v>
      </c>
      <c r="FZ260" s="532">
        <f t="shared" si="562"/>
        <v>0</v>
      </c>
      <c r="GA260" s="532">
        <f t="shared" si="563"/>
        <v>0</v>
      </c>
      <c r="GC260" s="533">
        <f>IF(EXACT(A260,LCI!A100),LCI!M100,-1*10^6)</f>
        <v>0</v>
      </c>
      <c r="GD260" s="533">
        <f t="shared" si="564"/>
        <v>0</v>
      </c>
      <c r="GE260" s="533">
        <f t="shared" si="565"/>
        <v>0</v>
      </c>
      <c r="GF260" s="533">
        <f t="shared" si="566"/>
        <v>0</v>
      </c>
      <c r="GG260" s="533">
        <f t="shared" si="567"/>
        <v>0</v>
      </c>
      <c r="GH260" s="533">
        <f t="shared" si="568"/>
        <v>0</v>
      </c>
      <c r="GI260" s="533">
        <f t="shared" si="569"/>
        <v>0</v>
      </c>
      <c r="GJ260" s="533">
        <f t="shared" si="570"/>
        <v>0</v>
      </c>
      <c r="GK260" s="533">
        <f t="shared" si="571"/>
        <v>0</v>
      </c>
      <c r="GL260" s="533">
        <f t="shared" si="572"/>
        <v>0</v>
      </c>
      <c r="GM260" s="533">
        <f t="shared" si="573"/>
        <v>0</v>
      </c>
      <c r="GN260" s="533">
        <f t="shared" si="574"/>
        <v>0</v>
      </c>
      <c r="GO260" s="533">
        <f t="shared" si="575"/>
        <v>0</v>
      </c>
      <c r="GP260" s="533">
        <f t="shared" si="576"/>
        <v>0</v>
      </c>
      <c r="GQ260" s="533">
        <f t="shared" si="577"/>
        <v>0</v>
      </c>
      <c r="GR260" s="533">
        <f t="shared" si="578"/>
        <v>0</v>
      </c>
      <c r="GS260" s="533">
        <f t="shared" si="579"/>
        <v>0</v>
      </c>
      <c r="GT260" s="533">
        <f t="shared" si="580"/>
        <v>0</v>
      </c>
      <c r="GU260" s="533">
        <f t="shared" si="581"/>
        <v>0</v>
      </c>
      <c r="GV260" s="533">
        <f t="shared" si="582"/>
        <v>0</v>
      </c>
      <c r="GW260" s="533">
        <f t="shared" si="583"/>
        <v>0</v>
      </c>
      <c r="GX260" s="533">
        <f t="shared" si="584"/>
        <v>0</v>
      </c>
      <c r="GZ260" s="511">
        <f>IF(EXACT(A260,LCI!A100),LCI!N100,-1*10^6)</f>
        <v>0</v>
      </c>
      <c r="HA260" s="511"/>
      <c r="HB260" s="511"/>
      <c r="HC260" s="511"/>
      <c r="HD260" s="511"/>
      <c r="HE260" s="511"/>
      <c r="HF260" s="511"/>
      <c r="HG260" s="511"/>
      <c r="HH260" s="511"/>
      <c r="HI260" s="511"/>
      <c r="HJ260" s="511"/>
      <c r="HK260" s="511"/>
      <c r="HL260" s="511"/>
      <c r="HM260" s="511"/>
      <c r="HN260" s="511"/>
      <c r="HO260" s="511"/>
      <c r="HP260" s="511"/>
      <c r="HQ260" s="511"/>
      <c r="HR260" s="511"/>
      <c r="HS260" s="511"/>
      <c r="HT260" s="511"/>
      <c r="HU260" s="511"/>
      <c r="HW260" s="534">
        <f>IF(EXACT(A260,LCI!A100),LCI!O100,-1*10^6)</f>
        <v>0</v>
      </c>
      <c r="HX260" s="534">
        <f t="shared" si="585"/>
        <v>0</v>
      </c>
      <c r="HY260" s="534">
        <f t="shared" si="586"/>
        <v>0</v>
      </c>
      <c r="HZ260" s="534">
        <f t="shared" si="587"/>
        <v>0</v>
      </c>
      <c r="IA260" s="534">
        <f t="shared" si="588"/>
        <v>0</v>
      </c>
      <c r="IB260" s="534">
        <f t="shared" si="589"/>
        <v>0</v>
      </c>
      <c r="IC260" s="534">
        <f t="shared" si="590"/>
        <v>0</v>
      </c>
      <c r="ID260" s="534">
        <f t="shared" si="591"/>
        <v>0</v>
      </c>
      <c r="IE260" s="534">
        <f t="shared" si="592"/>
        <v>0</v>
      </c>
      <c r="IF260" s="534">
        <f t="shared" si="593"/>
        <v>0</v>
      </c>
      <c r="IG260" s="534">
        <f t="shared" si="594"/>
        <v>0</v>
      </c>
      <c r="IH260" s="534">
        <f t="shared" si="595"/>
        <v>0</v>
      </c>
      <c r="II260" s="534">
        <f t="shared" si="596"/>
        <v>0</v>
      </c>
      <c r="IJ260" s="534">
        <f t="shared" si="597"/>
        <v>0</v>
      </c>
      <c r="IK260" s="534">
        <f t="shared" si="598"/>
        <v>0</v>
      </c>
      <c r="IL260" s="534">
        <f t="shared" si="599"/>
        <v>0</v>
      </c>
      <c r="IM260" s="534">
        <f t="shared" si="600"/>
        <v>0</v>
      </c>
      <c r="IN260" s="534">
        <f t="shared" si="601"/>
        <v>0</v>
      </c>
      <c r="IO260" s="534">
        <f t="shared" si="602"/>
        <v>0</v>
      </c>
      <c r="IP260" s="534">
        <f t="shared" si="603"/>
        <v>0</v>
      </c>
      <c r="IQ260" s="534">
        <f t="shared" si="604"/>
        <v>0</v>
      </c>
      <c r="IR260" s="534">
        <f t="shared" si="605"/>
        <v>0</v>
      </c>
      <c r="IT260" s="531">
        <f>IF(EXACT(A260,LCI!A100),LCI!P100,-1*10^6)</f>
        <v>0</v>
      </c>
      <c r="IU260" s="531">
        <f t="shared" si="606"/>
        <v>0</v>
      </c>
      <c r="IV260" s="531">
        <f t="shared" si="607"/>
        <v>0</v>
      </c>
      <c r="IW260" s="531">
        <f t="shared" si="608"/>
        <v>0</v>
      </c>
      <c r="IX260" s="531">
        <f t="shared" si="609"/>
        <v>0</v>
      </c>
      <c r="IY260" s="531">
        <f t="shared" si="610"/>
        <v>0</v>
      </c>
      <c r="IZ260" s="531">
        <f t="shared" si="611"/>
        <v>0</v>
      </c>
      <c r="JA260" s="531">
        <f t="shared" si="612"/>
        <v>0</v>
      </c>
      <c r="JB260" s="531">
        <f t="shared" si="613"/>
        <v>0</v>
      </c>
      <c r="JC260" s="531">
        <f t="shared" si="614"/>
        <v>0</v>
      </c>
      <c r="JD260" s="531">
        <f t="shared" si="615"/>
        <v>0</v>
      </c>
      <c r="JE260" s="531">
        <f t="shared" si="616"/>
        <v>0</v>
      </c>
      <c r="JF260" s="531">
        <f t="shared" si="617"/>
        <v>0</v>
      </c>
      <c r="JG260" s="531">
        <f t="shared" si="618"/>
        <v>0</v>
      </c>
      <c r="JH260" s="531">
        <f t="shared" si="619"/>
        <v>0</v>
      </c>
      <c r="JI260" s="531">
        <f t="shared" si="620"/>
        <v>0</v>
      </c>
      <c r="JJ260" s="531">
        <f t="shared" si="621"/>
        <v>0</v>
      </c>
      <c r="JK260" s="531">
        <f t="shared" si="622"/>
        <v>0</v>
      </c>
      <c r="JL260" s="531">
        <f t="shared" si="623"/>
        <v>0</v>
      </c>
      <c r="JM260" s="531">
        <f t="shared" si="624"/>
        <v>0</v>
      </c>
      <c r="JN260" s="531">
        <f t="shared" si="625"/>
        <v>0</v>
      </c>
      <c r="JO260" s="531">
        <f t="shared" si="626"/>
        <v>0</v>
      </c>
      <c r="JQ260" s="532">
        <f>IF(EXACT(A260,LCI!A100),LCI!Q100,-1*10^6)</f>
        <v>0</v>
      </c>
      <c r="JR260" s="532">
        <f t="shared" si="627"/>
        <v>0</v>
      </c>
      <c r="JS260" s="532">
        <f t="shared" si="628"/>
        <v>0</v>
      </c>
      <c r="JT260" s="532">
        <f t="shared" si="629"/>
        <v>0</v>
      </c>
      <c r="JU260" s="532">
        <f t="shared" si="630"/>
        <v>0</v>
      </c>
      <c r="JV260" s="532">
        <f t="shared" si="631"/>
        <v>0</v>
      </c>
      <c r="JW260" s="532">
        <f t="shared" si="632"/>
        <v>0</v>
      </c>
      <c r="JX260" s="532">
        <f t="shared" si="633"/>
        <v>0</v>
      </c>
      <c r="JY260" s="532">
        <f t="shared" si="634"/>
        <v>0</v>
      </c>
      <c r="JZ260" s="532">
        <f t="shared" si="635"/>
        <v>0</v>
      </c>
      <c r="KA260" s="532">
        <f t="shared" si="636"/>
        <v>0</v>
      </c>
      <c r="KB260" s="532">
        <f t="shared" si="637"/>
        <v>0</v>
      </c>
      <c r="KC260" s="532">
        <f t="shared" si="638"/>
        <v>0</v>
      </c>
      <c r="KD260" s="532">
        <f t="shared" si="639"/>
        <v>0</v>
      </c>
      <c r="KE260" s="532">
        <f t="shared" si="640"/>
        <v>0</v>
      </c>
      <c r="KF260" s="532">
        <f t="shared" si="641"/>
        <v>0</v>
      </c>
      <c r="KG260" s="532">
        <f t="shared" si="642"/>
        <v>0</v>
      </c>
      <c r="KH260" s="532">
        <f t="shared" si="643"/>
        <v>0</v>
      </c>
      <c r="KI260" s="532">
        <f t="shared" si="644"/>
        <v>0</v>
      </c>
      <c r="KJ260" s="532">
        <f t="shared" si="645"/>
        <v>0</v>
      </c>
      <c r="KK260" s="532">
        <f t="shared" si="646"/>
        <v>0</v>
      </c>
      <c r="KL260" s="532">
        <f t="shared" si="647"/>
        <v>0</v>
      </c>
      <c r="KN260" s="533">
        <f>IF(EXACT(A260,LCI!A100),LCI!R100,-1*10^6)</f>
        <v>0</v>
      </c>
      <c r="KO260" s="533">
        <f t="shared" si="648"/>
        <v>0</v>
      </c>
      <c r="KP260" s="533">
        <f t="shared" si="649"/>
        <v>0</v>
      </c>
      <c r="KQ260" s="533">
        <f t="shared" si="650"/>
        <v>0</v>
      </c>
      <c r="KR260" s="533">
        <f t="shared" si="651"/>
        <v>0</v>
      </c>
      <c r="KS260" s="533">
        <f t="shared" si="652"/>
        <v>0</v>
      </c>
      <c r="KT260" s="533">
        <f t="shared" si="653"/>
        <v>0</v>
      </c>
      <c r="KU260" s="533">
        <f t="shared" si="654"/>
        <v>0</v>
      </c>
      <c r="KV260" s="533">
        <f t="shared" si="655"/>
        <v>0</v>
      </c>
      <c r="KW260" s="533">
        <f t="shared" si="656"/>
        <v>0</v>
      </c>
      <c r="KX260" s="533">
        <f t="shared" si="657"/>
        <v>0</v>
      </c>
      <c r="KY260" s="533">
        <f t="shared" si="658"/>
        <v>0</v>
      </c>
      <c r="KZ260" s="533">
        <f t="shared" si="659"/>
        <v>0</v>
      </c>
      <c r="LA260" s="533">
        <f t="shared" si="660"/>
        <v>0</v>
      </c>
      <c r="LB260" s="533">
        <f t="shared" si="661"/>
        <v>0</v>
      </c>
      <c r="LC260" s="533">
        <f t="shared" si="662"/>
        <v>0</v>
      </c>
      <c r="LD260" s="533">
        <f t="shared" si="663"/>
        <v>0</v>
      </c>
      <c r="LE260" s="533">
        <f t="shared" si="664"/>
        <v>0</v>
      </c>
      <c r="LF260" s="533">
        <f t="shared" si="665"/>
        <v>0</v>
      </c>
      <c r="LG260" s="533">
        <f t="shared" si="666"/>
        <v>0</v>
      </c>
      <c r="LH260" s="533">
        <f t="shared" si="667"/>
        <v>0</v>
      </c>
      <c r="LI260" s="533">
        <f t="shared" si="668"/>
        <v>0</v>
      </c>
    </row>
    <row r="261" spans="1:321" x14ac:dyDescent="0.25">
      <c r="A261" s="14" t="str">
        <f>LCI!A101</f>
        <v>JP-5 (kg/yr)</v>
      </c>
      <c r="B261" s="43"/>
      <c r="C261" s="43"/>
      <c r="D261" s="43"/>
      <c r="E261" s="43"/>
      <c r="F261" s="43"/>
      <c r="G261" s="43"/>
      <c r="H261" s="43"/>
      <c r="I261" s="43"/>
      <c r="J261" s="43"/>
      <c r="K261" s="43"/>
      <c r="L261" s="43"/>
      <c r="M261" s="43"/>
      <c r="N261" s="43"/>
      <c r="O261" s="258"/>
      <c r="P261" s="252"/>
      <c r="Q261" s="252"/>
      <c r="R261" s="252"/>
      <c r="S261" s="252"/>
      <c r="T261" s="269"/>
      <c r="U261" s="252"/>
      <c r="V261" s="252"/>
      <c r="X261" s="45">
        <f>IF(EXACT(A261,LCI!A101),LCI!G101,-1*10^6)</f>
        <v>0.60735814391351217</v>
      </c>
      <c r="Y261" s="47">
        <f t="shared" si="708"/>
        <v>0</v>
      </c>
      <c r="Z261" s="47">
        <f t="shared" si="709"/>
        <v>0</v>
      </c>
      <c r="AA261" s="47">
        <f t="shared" si="710"/>
        <v>0</v>
      </c>
      <c r="AB261" s="47">
        <f t="shared" si="414"/>
        <v>0</v>
      </c>
      <c r="AC261" s="47">
        <f t="shared" si="415"/>
        <v>0</v>
      </c>
      <c r="AD261" s="47">
        <f t="shared" si="416"/>
        <v>0</v>
      </c>
      <c r="AE261" s="47">
        <f t="shared" si="417"/>
        <v>0</v>
      </c>
      <c r="AF261" s="47">
        <f t="shared" si="418"/>
        <v>0</v>
      </c>
      <c r="AG261" s="47">
        <f t="shared" si="419"/>
        <v>0</v>
      </c>
      <c r="AH261" s="47">
        <f t="shared" si="420"/>
        <v>0</v>
      </c>
      <c r="AI261" s="47">
        <f t="shared" si="421"/>
        <v>0</v>
      </c>
      <c r="AJ261" s="47">
        <f t="shared" si="711"/>
        <v>0</v>
      </c>
      <c r="AK261" s="47">
        <f t="shared" si="712"/>
        <v>0</v>
      </c>
      <c r="AL261" s="47">
        <f t="shared" si="713"/>
        <v>0</v>
      </c>
      <c r="AM261" s="260">
        <f t="shared" si="714"/>
        <v>0</v>
      </c>
      <c r="AN261" s="260">
        <f t="shared" si="681"/>
        <v>0</v>
      </c>
      <c r="AO261" s="260">
        <f t="shared" si="682"/>
        <v>0</v>
      </c>
      <c r="AP261" s="260">
        <f t="shared" si="683"/>
        <v>0</v>
      </c>
      <c r="AQ261" s="260">
        <f t="shared" si="684"/>
        <v>0</v>
      </c>
      <c r="AR261" s="260">
        <f t="shared" si="685"/>
        <v>0</v>
      </c>
      <c r="AS261" s="260">
        <f t="shared" si="686"/>
        <v>0</v>
      </c>
      <c r="AU261" s="41">
        <f>IF(EXACT(A261,LCI!A101),LCI!H101,-1*10^6)</f>
        <v>-100</v>
      </c>
      <c r="AV261" s="71">
        <f t="shared" si="432"/>
        <v>0</v>
      </c>
      <c r="AW261" s="71">
        <f t="shared" si="433"/>
        <v>0</v>
      </c>
      <c r="AX261" s="71">
        <f t="shared" si="434"/>
        <v>0</v>
      </c>
      <c r="AY261" s="71">
        <f t="shared" si="435"/>
        <v>0</v>
      </c>
      <c r="AZ261" s="71">
        <f t="shared" si="436"/>
        <v>0</v>
      </c>
      <c r="BA261" s="71">
        <f t="shared" si="437"/>
        <v>0</v>
      </c>
      <c r="BB261" s="71">
        <f t="shared" si="438"/>
        <v>0</v>
      </c>
      <c r="BC261" s="71">
        <f t="shared" si="439"/>
        <v>0</v>
      </c>
      <c r="BD261" s="520">
        <f t="shared" si="440"/>
        <v>0</v>
      </c>
      <c r="BE261" s="521">
        <f t="shared" si="441"/>
        <v>0</v>
      </c>
      <c r="BF261" s="71">
        <f t="shared" si="442"/>
        <v>0</v>
      </c>
      <c r="BG261" s="521">
        <f t="shared" si="443"/>
        <v>0</v>
      </c>
      <c r="BH261" s="71">
        <f t="shared" si="444"/>
        <v>0</v>
      </c>
      <c r="BI261" s="71">
        <f t="shared" si="445"/>
        <v>0</v>
      </c>
      <c r="BJ261" s="71">
        <f t="shared" si="446"/>
        <v>0</v>
      </c>
      <c r="BK261" s="71">
        <f t="shared" si="447"/>
        <v>0</v>
      </c>
      <c r="BL261" s="71">
        <f t="shared" si="448"/>
        <v>0</v>
      </c>
      <c r="BM261" s="71">
        <f t="shared" si="449"/>
        <v>0</v>
      </c>
      <c r="BN261" s="71">
        <f t="shared" si="450"/>
        <v>0</v>
      </c>
      <c r="BO261" s="71">
        <f t="shared" si="451"/>
        <v>0</v>
      </c>
      <c r="BP261" s="71">
        <f t="shared" si="452"/>
        <v>0</v>
      </c>
      <c r="BR261" s="507">
        <f>IF(EXACT(A261,LCI!A101),LCI!I101,-1*10^6)</f>
        <v>0</v>
      </c>
      <c r="BS261" s="507">
        <f t="shared" si="474"/>
        <v>0</v>
      </c>
      <c r="BT261" s="507">
        <f t="shared" si="475"/>
        <v>0</v>
      </c>
      <c r="BU261" s="507">
        <f t="shared" si="475"/>
        <v>0</v>
      </c>
      <c r="BV261" s="507">
        <f t="shared" si="475"/>
        <v>0</v>
      </c>
      <c r="BW261" s="507">
        <f t="shared" si="454"/>
        <v>0</v>
      </c>
      <c r="BX261" s="507">
        <f t="shared" si="455"/>
        <v>0</v>
      </c>
      <c r="BY261" s="507">
        <f t="shared" si="456"/>
        <v>0</v>
      </c>
      <c r="BZ261" s="507">
        <f t="shared" si="457"/>
        <v>0</v>
      </c>
      <c r="CA261" s="507">
        <f t="shared" si="458"/>
        <v>0</v>
      </c>
      <c r="CB261" s="507">
        <f t="shared" si="459"/>
        <v>0</v>
      </c>
      <c r="CC261" s="507">
        <f t="shared" si="460"/>
        <v>0</v>
      </c>
      <c r="CD261" s="507">
        <f t="shared" si="461"/>
        <v>0</v>
      </c>
      <c r="CE261" s="507">
        <f t="shared" si="462"/>
        <v>0</v>
      </c>
      <c r="CF261" s="507">
        <f t="shared" si="463"/>
        <v>0</v>
      </c>
      <c r="CG261" s="507">
        <f t="shared" si="463"/>
        <v>0</v>
      </c>
      <c r="CH261" s="507">
        <f t="shared" si="463"/>
        <v>0</v>
      </c>
      <c r="CI261" s="507">
        <f t="shared" si="465"/>
        <v>0</v>
      </c>
      <c r="CJ261" s="507">
        <f t="shared" si="466"/>
        <v>0</v>
      </c>
      <c r="CK261" s="507">
        <f t="shared" si="467"/>
        <v>0</v>
      </c>
      <c r="CL261" s="507">
        <f t="shared" si="476"/>
        <v>0</v>
      </c>
      <c r="CM261" s="507">
        <f t="shared" si="468"/>
        <v>0</v>
      </c>
      <c r="CO261" s="511">
        <f>IF(EXACT(A261,LCI!A101),LCI!F101,-1*10^6)</f>
        <v>54</v>
      </c>
      <c r="CP261" s="511">
        <f t="shared" si="477"/>
        <v>0</v>
      </c>
      <c r="CQ261" s="511">
        <f t="shared" si="478"/>
        <v>0</v>
      </c>
      <c r="CR261" s="511">
        <f t="shared" si="479"/>
        <v>0</v>
      </c>
      <c r="CS261" s="511">
        <f t="shared" si="480"/>
        <v>0</v>
      </c>
      <c r="CT261" s="511">
        <f t="shared" si="481"/>
        <v>0</v>
      </c>
      <c r="CU261" s="511">
        <f t="shared" si="482"/>
        <v>0</v>
      </c>
      <c r="CV261" s="511">
        <f t="shared" si="483"/>
        <v>0</v>
      </c>
      <c r="CW261" s="511">
        <f t="shared" si="484"/>
        <v>0</v>
      </c>
      <c r="CX261" s="511">
        <f t="shared" si="485"/>
        <v>0</v>
      </c>
      <c r="CY261" s="511">
        <f t="shared" si="486"/>
        <v>0</v>
      </c>
      <c r="CZ261" s="511">
        <f t="shared" si="487"/>
        <v>0</v>
      </c>
      <c r="DA261" s="511">
        <f t="shared" si="488"/>
        <v>0</v>
      </c>
      <c r="DB261" s="511">
        <f t="shared" si="489"/>
        <v>0</v>
      </c>
      <c r="DC261" s="511">
        <f t="shared" si="490"/>
        <v>0</v>
      </c>
      <c r="DD261" s="511">
        <f t="shared" si="491"/>
        <v>0</v>
      </c>
      <c r="DE261" s="511">
        <f t="shared" si="492"/>
        <v>0</v>
      </c>
      <c r="DF261" s="511">
        <f t="shared" si="493"/>
        <v>0</v>
      </c>
      <c r="DG261" s="511">
        <f t="shared" si="494"/>
        <v>0</v>
      </c>
      <c r="DH261" s="511">
        <f t="shared" si="495"/>
        <v>0</v>
      </c>
      <c r="DI261" s="511">
        <f t="shared" si="496"/>
        <v>0</v>
      </c>
      <c r="DJ261" s="511">
        <f t="shared" si="497"/>
        <v>0</v>
      </c>
      <c r="DL261" s="530">
        <f>IF(EXACT(A261,LCI!A101),LCI!J101,-1*10^6)</f>
        <v>0</v>
      </c>
      <c r="DM261" s="530">
        <f t="shared" si="501"/>
        <v>0</v>
      </c>
      <c r="DN261" s="530">
        <f t="shared" si="502"/>
        <v>0</v>
      </c>
      <c r="DO261" s="530">
        <f t="shared" si="503"/>
        <v>0</v>
      </c>
      <c r="DP261" s="530">
        <f t="shared" si="504"/>
        <v>0</v>
      </c>
      <c r="DQ261" s="530">
        <f t="shared" si="505"/>
        <v>0</v>
      </c>
      <c r="DR261" s="530">
        <f t="shared" si="506"/>
        <v>0</v>
      </c>
      <c r="DS261" s="530">
        <f t="shared" si="507"/>
        <v>0</v>
      </c>
      <c r="DT261" s="530">
        <f t="shared" si="508"/>
        <v>0</v>
      </c>
      <c r="DU261" s="530">
        <f t="shared" si="509"/>
        <v>0</v>
      </c>
      <c r="DV261" s="530">
        <f t="shared" si="510"/>
        <v>0</v>
      </c>
      <c r="DW261" s="530">
        <f t="shared" si="511"/>
        <v>0</v>
      </c>
      <c r="DX261" s="530">
        <f t="shared" si="512"/>
        <v>0</v>
      </c>
      <c r="DY261" s="530">
        <f t="shared" si="513"/>
        <v>0</v>
      </c>
      <c r="DZ261" s="530">
        <f t="shared" si="514"/>
        <v>0</v>
      </c>
      <c r="EA261" s="530">
        <f t="shared" si="515"/>
        <v>0</v>
      </c>
      <c r="EB261" s="530">
        <f t="shared" si="516"/>
        <v>0</v>
      </c>
      <c r="EC261" s="530">
        <f t="shared" si="517"/>
        <v>0</v>
      </c>
      <c r="ED261" s="530">
        <f t="shared" si="518"/>
        <v>0</v>
      </c>
      <c r="EE261" s="530">
        <f t="shared" si="519"/>
        <v>0</v>
      </c>
      <c r="EF261" s="530">
        <f t="shared" si="520"/>
        <v>0</v>
      </c>
      <c r="EG261" s="530">
        <f t="shared" si="521"/>
        <v>0</v>
      </c>
      <c r="EI261" s="535">
        <f>IF(EXACT(A261,LCI!A101),LCI!K101,-1*10^6)</f>
        <v>0</v>
      </c>
      <c r="EJ261" s="531">
        <f t="shared" si="522"/>
        <v>0</v>
      </c>
      <c r="EK261" s="536">
        <f t="shared" si="523"/>
        <v>0</v>
      </c>
      <c r="EL261" s="531">
        <f t="shared" si="524"/>
        <v>0</v>
      </c>
      <c r="EM261" s="531">
        <f t="shared" si="525"/>
        <v>0</v>
      </c>
      <c r="EN261" s="531">
        <f t="shared" si="526"/>
        <v>0</v>
      </c>
      <c r="EO261" s="531">
        <f t="shared" si="527"/>
        <v>0</v>
      </c>
      <c r="EP261" s="531">
        <f t="shared" si="528"/>
        <v>0</v>
      </c>
      <c r="EQ261" s="531">
        <f t="shared" si="529"/>
        <v>0</v>
      </c>
      <c r="ER261" s="531">
        <f t="shared" si="530"/>
        <v>0</v>
      </c>
      <c r="ES261" s="531">
        <f t="shared" si="531"/>
        <v>0</v>
      </c>
      <c r="ET261" s="531">
        <f t="shared" si="532"/>
        <v>0</v>
      </c>
      <c r="EU261" s="531">
        <f t="shared" si="533"/>
        <v>0</v>
      </c>
      <c r="EV261" s="531">
        <f t="shared" si="534"/>
        <v>0</v>
      </c>
      <c r="EW261" s="531">
        <f t="shared" si="535"/>
        <v>0</v>
      </c>
      <c r="EX261" s="531">
        <f t="shared" si="536"/>
        <v>0</v>
      </c>
      <c r="EY261" s="531">
        <f t="shared" si="537"/>
        <v>0</v>
      </c>
      <c r="EZ261" s="531">
        <f t="shared" si="538"/>
        <v>0</v>
      </c>
      <c r="FA261" s="531">
        <f t="shared" si="539"/>
        <v>0</v>
      </c>
      <c r="FB261" s="531">
        <f t="shared" si="540"/>
        <v>0</v>
      </c>
      <c r="FC261" s="531">
        <f t="shared" si="541"/>
        <v>0</v>
      </c>
      <c r="FD261" s="531">
        <f t="shared" si="542"/>
        <v>0</v>
      </c>
      <c r="FF261" s="532">
        <f>IF(EXACT(A261,LCI!A101),LCI!L101,-1*10^6)</f>
        <v>0</v>
      </c>
      <c r="FG261" s="532">
        <f t="shared" si="543"/>
        <v>0</v>
      </c>
      <c r="FH261" s="532">
        <f t="shared" si="544"/>
        <v>0</v>
      </c>
      <c r="FI261" s="532">
        <f t="shared" si="545"/>
        <v>0</v>
      </c>
      <c r="FJ261" s="532">
        <f t="shared" si="546"/>
        <v>0</v>
      </c>
      <c r="FK261" s="532">
        <f t="shared" si="547"/>
        <v>0</v>
      </c>
      <c r="FL261" s="532">
        <f t="shared" si="548"/>
        <v>0</v>
      </c>
      <c r="FM261" s="532">
        <f t="shared" si="549"/>
        <v>0</v>
      </c>
      <c r="FN261" s="532">
        <f t="shared" si="550"/>
        <v>0</v>
      </c>
      <c r="FO261" s="532">
        <f t="shared" si="551"/>
        <v>0</v>
      </c>
      <c r="FP261" s="532">
        <f t="shared" si="552"/>
        <v>0</v>
      </c>
      <c r="FQ261" s="532">
        <f t="shared" si="553"/>
        <v>0</v>
      </c>
      <c r="FR261" s="532">
        <f t="shared" si="554"/>
        <v>0</v>
      </c>
      <c r="FS261" s="532">
        <f t="shared" si="555"/>
        <v>0</v>
      </c>
      <c r="FT261" s="532">
        <f t="shared" si="556"/>
        <v>0</v>
      </c>
      <c r="FU261" s="532">
        <f t="shared" si="557"/>
        <v>0</v>
      </c>
      <c r="FV261" s="532">
        <f t="shared" si="558"/>
        <v>0</v>
      </c>
      <c r="FW261" s="532">
        <f t="shared" si="559"/>
        <v>0</v>
      </c>
      <c r="FX261" s="532">
        <f t="shared" si="560"/>
        <v>0</v>
      </c>
      <c r="FY261" s="532">
        <f t="shared" si="561"/>
        <v>0</v>
      </c>
      <c r="FZ261" s="532">
        <f t="shared" si="562"/>
        <v>0</v>
      </c>
      <c r="GA261" s="532">
        <f t="shared" si="563"/>
        <v>0</v>
      </c>
      <c r="GC261" s="533">
        <f>IF(EXACT(A261,LCI!A101),LCI!M101,-1*10^6)</f>
        <v>0</v>
      </c>
      <c r="GD261" s="533">
        <f t="shared" si="564"/>
        <v>0</v>
      </c>
      <c r="GE261" s="533">
        <f t="shared" si="565"/>
        <v>0</v>
      </c>
      <c r="GF261" s="533">
        <f t="shared" si="566"/>
        <v>0</v>
      </c>
      <c r="GG261" s="533">
        <f t="shared" si="567"/>
        <v>0</v>
      </c>
      <c r="GH261" s="533">
        <f t="shared" si="568"/>
        <v>0</v>
      </c>
      <c r="GI261" s="533">
        <f t="shared" si="569"/>
        <v>0</v>
      </c>
      <c r="GJ261" s="533">
        <f t="shared" si="570"/>
        <v>0</v>
      </c>
      <c r="GK261" s="533">
        <f t="shared" si="571"/>
        <v>0</v>
      </c>
      <c r="GL261" s="533">
        <f t="shared" si="572"/>
        <v>0</v>
      </c>
      <c r="GM261" s="533">
        <f t="shared" si="573"/>
        <v>0</v>
      </c>
      <c r="GN261" s="533">
        <f t="shared" si="574"/>
        <v>0</v>
      </c>
      <c r="GO261" s="533">
        <f t="shared" si="575"/>
        <v>0</v>
      </c>
      <c r="GP261" s="533">
        <f t="shared" si="576"/>
        <v>0</v>
      </c>
      <c r="GQ261" s="533">
        <f t="shared" si="577"/>
        <v>0</v>
      </c>
      <c r="GR261" s="533">
        <f t="shared" si="578"/>
        <v>0</v>
      </c>
      <c r="GS261" s="533">
        <f t="shared" si="579"/>
        <v>0</v>
      </c>
      <c r="GT261" s="533">
        <f t="shared" si="580"/>
        <v>0</v>
      </c>
      <c r="GU261" s="533">
        <f t="shared" si="581"/>
        <v>0</v>
      </c>
      <c r="GV261" s="533">
        <f t="shared" si="582"/>
        <v>0</v>
      </c>
      <c r="GW261" s="533">
        <f t="shared" si="583"/>
        <v>0</v>
      </c>
      <c r="GX261" s="533">
        <f t="shared" si="584"/>
        <v>0</v>
      </c>
      <c r="GZ261" s="511">
        <f>IF(EXACT(A261,LCI!A101),LCI!N101,-1*10^6)</f>
        <v>0</v>
      </c>
      <c r="HA261" s="511"/>
      <c r="HB261" s="511"/>
      <c r="HC261" s="511"/>
      <c r="HD261" s="511"/>
      <c r="HE261" s="511"/>
      <c r="HF261" s="511"/>
      <c r="HG261" s="511"/>
      <c r="HH261" s="511"/>
      <c r="HI261" s="511"/>
      <c r="HJ261" s="511"/>
      <c r="HK261" s="511"/>
      <c r="HL261" s="511"/>
      <c r="HM261" s="511"/>
      <c r="HN261" s="511"/>
      <c r="HO261" s="511"/>
      <c r="HP261" s="511"/>
      <c r="HQ261" s="511"/>
      <c r="HR261" s="511"/>
      <c r="HS261" s="511"/>
      <c r="HT261" s="511"/>
      <c r="HU261" s="511"/>
      <c r="HW261" s="534">
        <f>IF(EXACT(A261,LCI!A101),LCI!O101,-1*10^6)</f>
        <v>0</v>
      </c>
      <c r="HX261" s="534">
        <f t="shared" si="585"/>
        <v>0</v>
      </c>
      <c r="HY261" s="534">
        <f t="shared" si="586"/>
        <v>0</v>
      </c>
      <c r="HZ261" s="534">
        <f t="shared" si="587"/>
        <v>0</v>
      </c>
      <c r="IA261" s="534">
        <f t="shared" si="588"/>
        <v>0</v>
      </c>
      <c r="IB261" s="534">
        <f t="shared" si="589"/>
        <v>0</v>
      </c>
      <c r="IC261" s="534">
        <f t="shared" si="590"/>
        <v>0</v>
      </c>
      <c r="ID261" s="534">
        <f t="shared" si="591"/>
        <v>0</v>
      </c>
      <c r="IE261" s="534">
        <f t="shared" si="592"/>
        <v>0</v>
      </c>
      <c r="IF261" s="534">
        <f t="shared" si="593"/>
        <v>0</v>
      </c>
      <c r="IG261" s="534">
        <f t="shared" si="594"/>
        <v>0</v>
      </c>
      <c r="IH261" s="534">
        <f t="shared" si="595"/>
        <v>0</v>
      </c>
      <c r="II261" s="534">
        <f t="shared" si="596"/>
        <v>0</v>
      </c>
      <c r="IJ261" s="534">
        <f t="shared" si="597"/>
        <v>0</v>
      </c>
      <c r="IK261" s="534">
        <f t="shared" si="598"/>
        <v>0</v>
      </c>
      <c r="IL261" s="534">
        <f t="shared" si="599"/>
        <v>0</v>
      </c>
      <c r="IM261" s="534">
        <f t="shared" si="600"/>
        <v>0</v>
      </c>
      <c r="IN261" s="534">
        <f t="shared" si="601"/>
        <v>0</v>
      </c>
      <c r="IO261" s="534">
        <f t="shared" si="602"/>
        <v>0</v>
      </c>
      <c r="IP261" s="534">
        <f t="shared" si="603"/>
        <v>0</v>
      </c>
      <c r="IQ261" s="534">
        <f t="shared" si="604"/>
        <v>0</v>
      </c>
      <c r="IR261" s="534">
        <f t="shared" si="605"/>
        <v>0</v>
      </c>
      <c r="IT261" s="531">
        <f>IF(EXACT(A261,LCI!A101),LCI!P101,-1*10^6)</f>
        <v>0</v>
      </c>
      <c r="IU261" s="531">
        <f t="shared" si="606"/>
        <v>0</v>
      </c>
      <c r="IV261" s="531">
        <f t="shared" si="607"/>
        <v>0</v>
      </c>
      <c r="IW261" s="531">
        <f t="shared" si="608"/>
        <v>0</v>
      </c>
      <c r="IX261" s="531">
        <f t="shared" si="609"/>
        <v>0</v>
      </c>
      <c r="IY261" s="531">
        <f t="shared" si="610"/>
        <v>0</v>
      </c>
      <c r="IZ261" s="531">
        <f t="shared" si="611"/>
        <v>0</v>
      </c>
      <c r="JA261" s="531">
        <f t="shared" si="612"/>
        <v>0</v>
      </c>
      <c r="JB261" s="531">
        <f t="shared" si="613"/>
        <v>0</v>
      </c>
      <c r="JC261" s="531">
        <f t="shared" si="614"/>
        <v>0</v>
      </c>
      <c r="JD261" s="531">
        <f t="shared" si="615"/>
        <v>0</v>
      </c>
      <c r="JE261" s="531">
        <f t="shared" si="616"/>
        <v>0</v>
      </c>
      <c r="JF261" s="531">
        <f t="shared" si="617"/>
        <v>0</v>
      </c>
      <c r="JG261" s="531">
        <f t="shared" si="618"/>
        <v>0</v>
      </c>
      <c r="JH261" s="531">
        <f t="shared" si="619"/>
        <v>0</v>
      </c>
      <c r="JI261" s="531">
        <f t="shared" si="620"/>
        <v>0</v>
      </c>
      <c r="JJ261" s="531">
        <f t="shared" si="621"/>
        <v>0</v>
      </c>
      <c r="JK261" s="531">
        <f t="shared" si="622"/>
        <v>0</v>
      </c>
      <c r="JL261" s="531">
        <f t="shared" si="623"/>
        <v>0</v>
      </c>
      <c r="JM261" s="531">
        <f t="shared" si="624"/>
        <v>0</v>
      </c>
      <c r="JN261" s="531">
        <f t="shared" si="625"/>
        <v>0</v>
      </c>
      <c r="JO261" s="531">
        <f t="shared" si="626"/>
        <v>0</v>
      </c>
      <c r="JQ261" s="532">
        <f>IF(EXACT(A261,LCI!A101),LCI!Q101,-1*10^6)</f>
        <v>0</v>
      </c>
      <c r="JR261" s="532">
        <f t="shared" si="627"/>
        <v>0</v>
      </c>
      <c r="JS261" s="532">
        <f t="shared" si="628"/>
        <v>0</v>
      </c>
      <c r="JT261" s="532">
        <f t="shared" si="629"/>
        <v>0</v>
      </c>
      <c r="JU261" s="532">
        <f t="shared" si="630"/>
        <v>0</v>
      </c>
      <c r="JV261" s="532">
        <f t="shared" si="631"/>
        <v>0</v>
      </c>
      <c r="JW261" s="532">
        <f t="shared" si="632"/>
        <v>0</v>
      </c>
      <c r="JX261" s="532">
        <f t="shared" si="633"/>
        <v>0</v>
      </c>
      <c r="JY261" s="532">
        <f t="shared" si="634"/>
        <v>0</v>
      </c>
      <c r="JZ261" s="532">
        <f t="shared" si="635"/>
        <v>0</v>
      </c>
      <c r="KA261" s="532">
        <f t="shared" si="636"/>
        <v>0</v>
      </c>
      <c r="KB261" s="532">
        <f t="shared" si="637"/>
        <v>0</v>
      </c>
      <c r="KC261" s="532">
        <f t="shared" si="638"/>
        <v>0</v>
      </c>
      <c r="KD261" s="532">
        <f t="shared" si="639"/>
        <v>0</v>
      </c>
      <c r="KE261" s="532">
        <f t="shared" si="640"/>
        <v>0</v>
      </c>
      <c r="KF261" s="532">
        <f t="shared" si="641"/>
        <v>0</v>
      </c>
      <c r="KG261" s="532">
        <f t="shared" si="642"/>
        <v>0</v>
      </c>
      <c r="KH261" s="532">
        <f t="shared" si="643"/>
        <v>0</v>
      </c>
      <c r="KI261" s="532">
        <f t="shared" si="644"/>
        <v>0</v>
      </c>
      <c r="KJ261" s="532">
        <f t="shared" si="645"/>
        <v>0</v>
      </c>
      <c r="KK261" s="532">
        <f t="shared" si="646"/>
        <v>0</v>
      </c>
      <c r="KL261" s="532">
        <f t="shared" si="647"/>
        <v>0</v>
      </c>
      <c r="KN261" s="533">
        <f>IF(EXACT(A261,LCI!A101),LCI!R101,-1*10^6)</f>
        <v>0</v>
      </c>
      <c r="KO261" s="533">
        <f t="shared" si="648"/>
        <v>0</v>
      </c>
      <c r="KP261" s="533">
        <f t="shared" si="649"/>
        <v>0</v>
      </c>
      <c r="KQ261" s="533">
        <f t="shared" si="650"/>
        <v>0</v>
      </c>
      <c r="KR261" s="533">
        <f t="shared" si="651"/>
        <v>0</v>
      </c>
      <c r="KS261" s="533">
        <f t="shared" si="652"/>
        <v>0</v>
      </c>
      <c r="KT261" s="533">
        <f t="shared" si="653"/>
        <v>0</v>
      </c>
      <c r="KU261" s="533">
        <f t="shared" si="654"/>
        <v>0</v>
      </c>
      <c r="KV261" s="533">
        <f t="shared" si="655"/>
        <v>0</v>
      </c>
      <c r="KW261" s="533">
        <f t="shared" si="656"/>
        <v>0</v>
      </c>
      <c r="KX261" s="533">
        <f t="shared" si="657"/>
        <v>0</v>
      </c>
      <c r="KY261" s="533">
        <f t="shared" si="658"/>
        <v>0</v>
      </c>
      <c r="KZ261" s="533">
        <f t="shared" si="659"/>
        <v>0</v>
      </c>
      <c r="LA261" s="533">
        <f t="shared" si="660"/>
        <v>0</v>
      </c>
      <c r="LB261" s="533">
        <f t="shared" si="661"/>
        <v>0</v>
      </c>
      <c r="LC261" s="533">
        <f t="shared" si="662"/>
        <v>0</v>
      </c>
      <c r="LD261" s="533">
        <f t="shared" si="663"/>
        <v>0</v>
      </c>
      <c r="LE261" s="533">
        <f t="shared" si="664"/>
        <v>0</v>
      </c>
      <c r="LF261" s="533">
        <f t="shared" si="665"/>
        <v>0</v>
      </c>
      <c r="LG261" s="533">
        <f t="shared" si="666"/>
        <v>0</v>
      </c>
      <c r="LH261" s="533">
        <f t="shared" si="667"/>
        <v>0</v>
      </c>
      <c r="LI261" s="533">
        <f t="shared" si="668"/>
        <v>0</v>
      </c>
    </row>
    <row r="262" spans="1:321" x14ac:dyDescent="0.25">
      <c r="A262" s="14" t="str">
        <f>LCI!A102</f>
        <v>JP-8 (kg/yr)</v>
      </c>
      <c r="B262" s="43"/>
      <c r="C262" s="43"/>
      <c r="D262" s="43"/>
      <c r="E262" s="43"/>
      <c r="F262" s="43"/>
      <c r="G262" s="43"/>
      <c r="H262" s="43"/>
      <c r="I262" s="43"/>
      <c r="J262" s="43"/>
      <c r="K262" s="43"/>
      <c r="L262" s="43"/>
      <c r="M262" s="43"/>
      <c r="N262" s="43"/>
      <c r="O262" s="258"/>
      <c r="P262" s="252"/>
      <c r="Q262" s="252"/>
      <c r="R262" s="252"/>
      <c r="S262" s="252"/>
      <c r="T262" s="269"/>
      <c r="U262" s="252"/>
      <c r="V262" s="252"/>
      <c r="X262" s="45">
        <f>IF(EXACT(A262,LCI!A102),LCI!G102,-1*10^6)</f>
        <v>0.60735814391351217</v>
      </c>
      <c r="Y262" s="47">
        <f t="shared" si="708"/>
        <v>0</v>
      </c>
      <c r="Z262" s="47">
        <f t="shared" si="709"/>
        <v>0</v>
      </c>
      <c r="AA262" s="47">
        <f t="shared" si="710"/>
        <v>0</v>
      </c>
      <c r="AB262" s="47">
        <f t="shared" si="414"/>
        <v>0</v>
      </c>
      <c r="AC262" s="47">
        <f t="shared" si="415"/>
        <v>0</v>
      </c>
      <c r="AD262" s="47">
        <f t="shared" si="416"/>
        <v>0</v>
      </c>
      <c r="AE262" s="47">
        <f t="shared" si="417"/>
        <v>0</v>
      </c>
      <c r="AF262" s="47">
        <f t="shared" si="418"/>
        <v>0</v>
      </c>
      <c r="AG262" s="47">
        <f t="shared" si="419"/>
        <v>0</v>
      </c>
      <c r="AH262" s="47">
        <f t="shared" si="420"/>
        <v>0</v>
      </c>
      <c r="AI262" s="47">
        <f t="shared" si="421"/>
        <v>0</v>
      </c>
      <c r="AJ262" s="47">
        <f t="shared" si="711"/>
        <v>0</v>
      </c>
      <c r="AK262" s="47">
        <f t="shared" si="712"/>
        <v>0</v>
      </c>
      <c r="AL262" s="262">
        <f t="shared" si="713"/>
        <v>0</v>
      </c>
      <c r="AM262" s="260">
        <f t="shared" si="714"/>
        <v>0</v>
      </c>
      <c r="AN262" s="260">
        <f t="shared" si="681"/>
        <v>0</v>
      </c>
      <c r="AO262" s="260">
        <f t="shared" si="682"/>
        <v>0</v>
      </c>
      <c r="AP262" s="260">
        <f t="shared" si="683"/>
        <v>0</v>
      </c>
      <c r="AQ262" s="260">
        <f t="shared" si="684"/>
        <v>0</v>
      </c>
      <c r="AR262" s="260">
        <f t="shared" si="685"/>
        <v>0</v>
      </c>
      <c r="AS262" s="260">
        <f t="shared" si="686"/>
        <v>0</v>
      </c>
      <c r="AU262" s="41">
        <f>IF(EXACT(A262,LCI!A102),LCI!H102,-1*10^6)</f>
        <v>-100</v>
      </c>
      <c r="AV262" s="71">
        <f t="shared" si="432"/>
        <v>0</v>
      </c>
      <c r="AW262" s="71">
        <f t="shared" si="433"/>
        <v>0</v>
      </c>
      <c r="AX262" s="71">
        <f t="shared" si="434"/>
        <v>0</v>
      </c>
      <c r="AY262" s="71">
        <f t="shared" si="435"/>
        <v>0</v>
      </c>
      <c r="AZ262" s="71">
        <f t="shared" si="436"/>
        <v>0</v>
      </c>
      <c r="BA262" s="71">
        <f t="shared" si="437"/>
        <v>0</v>
      </c>
      <c r="BB262" s="71">
        <f t="shared" si="438"/>
        <v>0</v>
      </c>
      <c r="BC262" s="71">
        <f t="shared" si="439"/>
        <v>0</v>
      </c>
      <c r="BD262" s="520">
        <f t="shared" si="440"/>
        <v>0</v>
      </c>
      <c r="BE262" s="521">
        <f t="shared" si="441"/>
        <v>0</v>
      </c>
      <c r="BF262" s="71">
        <f t="shared" si="442"/>
        <v>0</v>
      </c>
      <c r="BG262" s="521">
        <f t="shared" si="443"/>
        <v>0</v>
      </c>
      <c r="BH262" s="71">
        <f t="shared" si="444"/>
        <v>0</v>
      </c>
      <c r="BI262" s="71">
        <f t="shared" si="445"/>
        <v>0</v>
      </c>
      <c r="BJ262" s="71">
        <f t="shared" si="446"/>
        <v>0</v>
      </c>
      <c r="BK262" s="71">
        <f t="shared" si="447"/>
        <v>0</v>
      </c>
      <c r="BL262" s="71">
        <f t="shared" si="448"/>
        <v>0</v>
      </c>
      <c r="BM262" s="71">
        <f t="shared" si="449"/>
        <v>0</v>
      </c>
      <c r="BN262" s="71">
        <f t="shared" si="450"/>
        <v>0</v>
      </c>
      <c r="BO262" s="71">
        <f t="shared" si="451"/>
        <v>0</v>
      </c>
      <c r="BP262" s="71">
        <f t="shared" si="452"/>
        <v>0</v>
      </c>
      <c r="BR262" s="507">
        <f>IF(EXACT(A262,LCI!A102),LCI!I102,-1*10^6)</f>
        <v>0</v>
      </c>
      <c r="BS262" s="507">
        <f t="shared" si="474"/>
        <v>0</v>
      </c>
      <c r="BT262" s="507">
        <f t="shared" si="475"/>
        <v>0</v>
      </c>
      <c r="BU262" s="507">
        <f t="shared" si="475"/>
        <v>0</v>
      </c>
      <c r="BV262" s="507">
        <f t="shared" si="475"/>
        <v>0</v>
      </c>
      <c r="BW262" s="507">
        <f t="shared" si="454"/>
        <v>0</v>
      </c>
      <c r="BX262" s="507">
        <f t="shared" si="455"/>
        <v>0</v>
      </c>
      <c r="BY262" s="507">
        <f t="shared" si="456"/>
        <v>0</v>
      </c>
      <c r="BZ262" s="507">
        <f t="shared" si="457"/>
        <v>0</v>
      </c>
      <c r="CA262" s="507">
        <f t="shared" si="458"/>
        <v>0</v>
      </c>
      <c r="CB262" s="507">
        <f t="shared" si="459"/>
        <v>0</v>
      </c>
      <c r="CC262" s="507">
        <f t="shared" si="460"/>
        <v>0</v>
      </c>
      <c r="CD262" s="507">
        <f t="shared" si="461"/>
        <v>0</v>
      </c>
      <c r="CE262" s="507">
        <f t="shared" si="462"/>
        <v>0</v>
      </c>
      <c r="CF262" s="507">
        <f t="shared" si="463"/>
        <v>0</v>
      </c>
      <c r="CG262" s="507">
        <f t="shared" si="463"/>
        <v>0</v>
      </c>
      <c r="CH262" s="507">
        <f t="shared" si="463"/>
        <v>0</v>
      </c>
      <c r="CI262" s="507">
        <f t="shared" si="465"/>
        <v>0</v>
      </c>
      <c r="CJ262" s="507">
        <f t="shared" si="466"/>
        <v>0</v>
      </c>
      <c r="CK262" s="507">
        <f t="shared" si="467"/>
        <v>0</v>
      </c>
      <c r="CL262" s="507">
        <f t="shared" si="476"/>
        <v>0</v>
      </c>
      <c r="CM262" s="507">
        <f t="shared" si="468"/>
        <v>0</v>
      </c>
      <c r="CO262" s="511">
        <f>IF(EXACT(A262,LCI!A102),LCI!F102,-1*10^6)</f>
        <v>54</v>
      </c>
      <c r="CP262" s="511">
        <f t="shared" si="477"/>
        <v>0</v>
      </c>
      <c r="CQ262" s="511">
        <f t="shared" si="478"/>
        <v>0</v>
      </c>
      <c r="CR262" s="511">
        <f t="shared" si="479"/>
        <v>0</v>
      </c>
      <c r="CS262" s="511">
        <f t="shared" si="480"/>
        <v>0</v>
      </c>
      <c r="CT262" s="511">
        <f t="shared" si="481"/>
        <v>0</v>
      </c>
      <c r="CU262" s="511">
        <f t="shared" si="482"/>
        <v>0</v>
      </c>
      <c r="CV262" s="511">
        <f t="shared" si="483"/>
        <v>0</v>
      </c>
      <c r="CW262" s="511">
        <f t="shared" si="484"/>
        <v>0</v>
      </c>
      <c r="CX262" s="511">
        <f t="shared" si="485"/>
        <v>0</v>
      </c>
      <c r="CY262" s="511">
        <f t="shared" si="486"/>
        <v>0</v>
      </c>
      <c r="CZ262" s="511">
        <f t="shared" si="487"/>
        <v>0</v>
      </c>
      <c r="DA262" s="511">
        <f t="shared" si="488"/>
        <v>0</v>
      </c>
      <c r="DB262" s="511">
        <f t="shared" si="489"/>
        <v>0</v>
      </c>
      <c r="DC262" s="511">
        <f t="shared" si="490"/>
        <v>0</v>
      </c>
      <c r="DD262" s="511">
        <f t="shared" si="491"/>
        <v>0</v>
      </c>
      <c r="DE262" s="511">
        <f t="shared" si="492"/>
        <v>0</v>
      </c>
      <c r="DF262" s="511">
        <f t="shared" si="493"/>
        <v>0</v>
      </c>
      <c r="DG262" s="511">
        <f t="shared" si="494"/>
        <v>0</v>
      </c>
      <c r="DH262" s="511">
        <f t="shared" si="495"/>
        <v>0</v>
      </c>
      <c r="DI262" s="511">
        <f t="shared" si="496"/>
        <v>0</v>
      </c>
      <c r="DJ262" s="511">
        <f t="shared" si="497"/>
        <v>0</v>
      </c>
      <c r="DL262" s="530">
        <f>IF(EXACT(A262,LCI!A102),LCI!J102,-1*10^6)</f>
        <v>0</v>
      </c>
      <c r="DM262" s="530">
        <f t="shared" si="501"/>
        <v>0</v>
      </c>
      <c r="DN262" s="530">
        <f t="shared" si="502"/>
        <v>0</v>
      </c>
      <c r="DO262" s="530">
        <f t="shared" si="503"/>
        <v>0</v>
      </c>
      <c r="DP262" s="530">
        <f t="shared" si="504"/>
        <v>0</v>
      </c>
      <c r="DQ262" s="530">
        <f t="shared" si="505"/>
        <v>0</v>
      </c>
      <c r="DR262" s="530">
        <f t="shared" si="506"/>
        <v>0</v>
      </c>
      <c r="DS262" s="530">
        <f t="shared" si="507"/>
        <v>0</v>
      </c>
      <c r="DT262" s="530">
        <f t="shared" si="508"/>
        <v>0</v>
      </c>
      <c r="DU262" s="530">
        <f t="shared" si="509"/>
        <v>0</v>
      </c>
      <c r="DV262" s="530">
        <f t="shared" si="510"/>
        <v>0</v>
      </c>
      <c r="DW262" s="530">
        <f t="shared" si="511"/>
        <v>0</v>
      </c>
      <c r="DX262" s="530">
        <f t="shared" si="512"/>
        <v>0</v>
      </c>
      <c r="DY262" s="530">
        <f t="shared" si="513"/>
        <v>0</v>
      </c>
      <c r="DZ262" s="530">
        <f t="shared" si="514"/>
        <v>0</v>
      </c>
      <c r="EA262" s="530">
        <f t="shared" si="515"/>
        <v>0</v>
      </c>
      <c r="EB262" s="530">
        <f t="shared" si="516"/>
        <v>0</v>
      </c>
      <c r="EC262" s="530">
        <f t="shared" si="517"/>
        <v>0</v>
      </c>
      <c r="ED262" s="530">
        <f t="shared" si="518"/>
        <v>0</v>
      </c>
      <c r="EE262" s="530">
        <f t="shared" si="519"/>
        <v>0</v>
      </c>
      <c r="EF262" s="530">
        <f t="shared" si="520"/>
        <v>0</v>
      </c>
      <c r="EG262" s="530">
        <f t="shared" si="521"/>
        <v>0</v>
      </c>
      <c r="EI262" s="535">
        <f>IF(EXACT(A262,LCI!A102),LCI!K102,-1*10^6)</f>
        <v>0</v>
      </c>
      <c r="EJ262" s="531">
        <f t="shared" si="522"/>
        <v>0</v>
      </c>
      <c r="EK262" s="536">
        <f t="shared" si="523"/>
        <v>0</v>
      </c>
      <c r="EL262" s="531">
        <f t="shared" si="524"/>
        <v>0</v>
      </c>
      <c r="EM262" s="531">
        <f t="shared" si="525"/>
        <v>0</v>
      </c>
      <c r="EN262" s="531">
        <f t="shared" si="526"/>
        <v>0</v>
      </c>
      <c r="EO262" s="531">
        <f t="shared" si="527"/>
        <v>0</v>
      </c>
      <c r="EP262" s="531">
        <f t="shared" si="528"/>
        <v>0</v>
      </c>
      <c r="EQ262" s="531">
        <f t="shared" si="529"/>
        <v>0</v>
      </c>
      <c r="ER262" s="531">
        <f t="shared" si="530"/>
        <v>0</v>
      </c>
      <c r="ES262" s="531">
        <f t="shared" si="531"/>
        <v>0</v>
      </c>
      <c r="ET262" s="531">
        <f t="shared" si="532"/>
        <v>0</v>
      </c>
      <c r="EU262" s="531">
        <f t="shared" si="533"/>
        <v>0</v>
      </c>
      <c r="EV262" s="531">
        <f t="shared" si="534"/>
        <v>0</v>
      </c>
      <c r="EW262" s="531">
        <f t="shared" si="535"/>
        <v>0</v>
      </c>
      <c r="EX262" s="531">
        <f t="shared" si="536"/>
        <v>0</v>
      </c>
      <c r="EY262" s="531">
        <f t="shared" si="537"/>
        <v>0</v>
      </c>
      <c r="EZ262" s="531">
        <f t="shared" si="538"/>
        <v>0</v>
      </c>
      <c r="FA262" s="531">
        <f t="shared" si="539"/>
        <v>0</v>
      </c>
      <c r="FB262" s="531">
        <f t="shared" si="540"/>
        <v>0</v>
      </c>
      <c r="FC262" s="531">
        <f t="shared" si="541"/>
        <v>0</v>
      </c>
      <c r="FD262" s="531">
        <f t="shared" si="542"/>
        <v>0</v>
      </c>
      <c r="FF262" s="532">
        <f>IF(EXACT(A262,LCI!A102),LCI!L102,-1*10^6)</f>
        <v>0</v>
      </c>
      <c r="FG262" s="532">
        <f t="shared" si="543"/>
        <v>0</v>
      </c>
      <c r="FH262" s="532">
        <f t="shared" si="544"/>
        <v>0</v>
      </c>
      <c r="FI262" s="532">
        <f t="shared" si="545"/>
        <v>0</v>
      </c>
      <c r="FJ262" s="532">
        <f t="shared" si="546"/>
        <v>0</v>
      </c>
      <c r="FK262" s="532">
        <f t="shared" si="547"/>
        <v>0</v>
      </c>
      <c r="FL262" s="532">
        <f t="shared" si="548"/>
        <v>0</v>
      </c>
      <c r="FM262" s="532">
        <f t="shared" si="549"/>
        <v>0</v>
      </c>
      <c r="FN262" s="532">
        <f t="shared" si="550"/>
        <v>0</v>
      </c>
      <c r="FO262" s="532">
        <f t="shared" si="551"/>
        <v>0</v>
      </c>
      <c r="FP262" s="532">
        <f t="shared" si="552"/>
        <v>0</v>
      </c>
      <c r="FQ262" s="532">
        <f t="shared" si="553"/>
        <v>0</v>
      </c>
      <c r="FR262" s="532">
        <f t="shared" si="554"/>
        <v>0</v>
      </c>
      <c r="FS262" s="532">
        <f t="shared" si="555"/>
        <v>0</v>
      </c>
      <c r="FT262" s="532">
        <f t="shared" si="556"/>
        <v>0</v>
      </c>
      <c r="FU262" s="532">
        <f t="shared" si="557"/>
        <v>0</v>
      </c>
      <c r="FV262" s="532">
        <f t="shared" si="558"/>
        <v>0</v>
      </c>
      <c r="FW262" s="532">
        <f t="shared" si="559"/>
        <v>0</v>
      </c>
      <c r="FX262" s="532">
        <f t="shared" si="560"/>
        <v>0</v>
      </c>
      <c r="FY262" s="532">
        <f t="shared" si="561"/>
        <v>0</v>
      </c>
      <c r="FZ262" s="532">
        <f t="shared" si="562"/>
        <v>0</v>
      </c>
      <c r="GA262" s="532">
        <f t="shared" si="563"/>
        <v>0</v>
      </c>
      <c r="GC262" s="533">
        <f>IF(EXACT(A262,LCI!A102),LCI!M102,-1*10^6)</f>
        <v>0</v>
      </c>
      <c r="GD262" s="533">
        <f t="shared" si="564"/>
        <v>0</v>
      </c>
      <c r="GE262" s="533">
        <f t="shared" si="565"/>
        <v>0</v>
      </c>
      <c r="GF262" s="533">
        <f t="shared" si="566"/>
        <v>0</v>
      </c>
      <c r="GG262" s="533">
        <f t="shared" si="567"/>
        <v>0</v>
      </c>
      <c r="GH262" s="533">
        <f t="shared" si="568"/>
        <v>0</v>
      </c>
      <c r="GI262" s="533">
        <f t="shared" si="569"/>
        <v>0</v>
      </c>
      <c r="GJ262" s="533">
        <f t="shared" si="570"/>
        <v>0</v>
      </c>
      <c r="GK262" s="533">
        <f t="shared" si="571"/>
        <v>0</v>
      </c>
      <c r="GL262" s="533">
        <f t="shared" si="572"/>
        <v>0</v>
      </c>
      <c r="GM262" s="533">
        <f t="shared" si="573"/>
        <v>0</v>
      </c>
      <c r="GN262" s="533">
        <f t="shared" si="574"/>
        <v>0</v>
      </c>
      <c r="GO262" s="533">
        <f t="shared" si="575"/>
        <v>0</v>
      </c>
      <c r="GP262" s="533">
        <f t="shared" si="576"/>
        <v>0</v>
      </c>
      <c r="GQ262" s="533">
        <f t="shared" si="577"/>
        <v>0</v>
      </c>
      <c r="GR262" s="533">
        <f t="shared" si="578"/>
        <v>0</v>
      </c>
      <c r="GS262" s="533">
        <f t="shared" si="579"/>
        <v>0</v>
      </c>
      <c r="GT262" s="533">
        <f t="shared" si="580"/>
        <v>0</v>
      </c>
      <c r="GU262" s="533">
        <f t="shared" si="581"/>
        <v>0</v>
      </c>
      <c r="GV262" s="533">
        <f t="shared" si="582"/>
        <v>0</v>
      </c>
      <c r="GW262" s="533">
        <f t="shared" si="583"/>
        <v>0</v>
      </c>
      <c r="GX262" s="533">
        <f t="shared" si="584"/>
        <v>0</v>
      </c>
      <c r="GZ262" s="511">
        <f>IF(EXACT(A262,LCI!A102),LCI!N102,-1*10^6)</f>
        <v>0</v>
      </c>
      <c r="HA262" s="511"/>
      <c r="HB262" s="511"/>
      <c r="HC262" s="511"/>
      <c r="HD262" s="511"/>
      <c r="HE262" s="511"/>
      <c r="HF262" s="511"/>
      <c r="HG262" s="511"/>
      <c r="HH262" s="511"/>
      <c r="HI262" s="511"/>
      <c r="HJ262" s="511"/>
      <c r="HK262" s="511"/>
      <c r="HL262" s="511"/>
      <c r="HM262" s="511"/>
      <c r="HN262" s="511"/>
      <c r="HO262" s="511"/>
      <c r="HP262" s="511"/>
      <c r="HQ262" s="511"/>
      <c r="HR262" s="511"/>
      <c r="HS262" s="511"/>
      <c r="HT262" s="511"/>
      <c r="HU262" s="511"/>
      <c r="HW262" s="534">
        <f>IF(EXACT(A262,LCI!A102),LCI!O102,-1*10^6)</f>
        <v>0</v>
      </c>
      <c r="HX262" s="534">
        <f t="shared" si="585"/>
        <v>0</v>
      </c>
      <c r="HY262" s="534">
        <f t="shared" si="586"/>
        <v>0</v>
      </c>
      <c r="HZ262" s="534">
        <f t="shared" si="587"/>
        <v>0</v>
      </c>
      <c r="IA262" s="534">
        <f t="shared" si="588"/>
        <v>0</v>
      </c>
      <c r="IB262" s="534">
        <f t="shared" si="589"/>
        <v>0</v>
      </c>
      <c r="IC262" s="534">
        <f t="shared" si="590"/>
        <v>0</v>
      </c>
      <c r="ID262" s="534">
        <f t="shared" si="591"/>
        <v>0</v>
      </c>
      <c r="IE262" s="534">
        <f t="shared" si="592"/>
        <v>0</v>
      </c>
      <c r="IF262" s="534">
        <f t="shared" si="593"/>
        <v>0</v>
      </c>
      <c r="IG262" s="534">
        <f t="shared" si="594"/>
        <v>0</v>
      </c>
      <c r="IH262" s="534">
        <f t="shared" si="595"/>
        <v>0</v>
      </c>
      <c r="II262" s="534">
        <f t="shared" si="596"/>
        <v>0</v>
      </c>
      <c r="IJ262" s="534">
        <f t="shared" si="597"/>
        <v>0</v>
      </c>
      <c r="IK262" s="534">
        <f t="shared" si="598"/>
        <v>0</v>
      </c>
      <c r="IL262" s="534">
        <f t="shared" si="599"/>
        <v>0</v>
      </c>
      <c r="IM262" s="534">
        <f t="shared" si="600"/>
        <v>0</v>
      </c>
      <c r="IN262" s="534">
        <f t="shared" si="601"/>
        <v>0</v>
      </c>
      <c r="IO262" s="534">
        <f t="shared" si="602"/>
        <v>0</v>
      </c>
      <c r="IP262" s="534">
        <f t="shared" si="603"/>
        <v>0</v>
      </c>
      <c r="IQ262" s="534">
        <f t="shared" si="604"/>
        <v>0</v>
      </c>
      <c r="IR262" s="534">
        <f t="shared" si="605"/>
        <v>0</v>
      </c>
      <c r="IT262" s="531">
        <f>IF(EXACT(A262,LCI!A102),LCI!P102,-1*10^6)</f>
        <v>0</v>
      </c>
      <c r="IU262" s="531">
        <f t="shared" si="606"/>
        <v>0</v>
      </c>
      <c r="IV262" s="531">
        <f t="shared" si="607"/>
        <v>0</v>
      </c>
      <c r="IW262" s="531">
        <f t="shared" si="608"/>
        <v>0</v>
      </c>
      <c r="IX262" s="531">
        <f t="shared" si="609"/>
        <v>0</v>
      </c>
      <c r="IY262" s="531">
        <f t="shared" si="610"/>
        <v>0</v>
      </c>
      <c r="IZ262" s="531">
        <f t="shared" si="611"/>
        <v>0</v>
      </c>
      <c r="JA262" s="531">
        <f t="shared" si="612"/>
        <v>0</v>
      </c>
      <c r="JB262" s="531">
        <f t="shared" si="613"/>
        <v>0</v>
      </c>
      <c r="JC262" s="531">
        <f t="shared" si="614"/>
        <v>0</v>
      </c>
      <c r="JD262" s="531">
        <f t="shared" si="615"/>
        <v>0</v>
      </c>
      <c r="JE262" s="531">
        <f t="shared" si="616"/>
        <v>0</v>
      </c>
      <c r="JF262" s="531">
        <f t="shared" si="617"/>
        <v>0</v>
      </c>
      <c r="JG262" s="531">
        <f t="shared" si="618"/>
        <v>0</v>
      </c>
      <c r="JH262" s="531">
        <f t="shared" si="619"/>
        <v>0</v>
      </c>
      <c r="JI262" s="531">
        <f t="shared" si="620"/>
        <v>0</v>
      </c>
      <c r="JJ262" s="531">
        <f t="shared" si="621"/>
        <v>0</v>
      </c>
      <c r="JK262" s="531">
        <f t="shared" si="622"/>
        <v>0</v>
      </c>
      <c r="JL262" s="531">
        <f t="shared" si="623"/>
        <v>0</v>
      </c>
      <c r="JM262" s="531">
        <f t="shared" si="624"/>
        <v>0</v>
      </c>
      <c r="JN262" s="531">
        <f t="shared" si="625"/>
        <v>0</v>
      </c>
      <c r="JO262" s="531">
        <f t="shared" si="626"/>
        <v>0</v>
      </c>
      <c r="JQ262" s="532">
        <f>IF(EXACT(A262,LCI!A102),LCI!Q102,-1*10^6)</f>
        <v>0</v>
      </c>
      <c r="JR262" s="532">
        <f t="shared" si="627"/>
        <v>0</v>
      </c>
      <c r="JS262" s="532">
        <f t="shared" si="628"/>
        <v>0</v>
      </c>
      <c r="JT262" s="532">
        <f t="shared" si="629"/>
        <v>0</v>
      </c>
      <c r="JU262" s="532">
        <f t="shared" si="630"/>
        <v>0</v>
      </c>
      <c r="JV262" s="532">
        <f t="shared" si="631"/>
        <v>0</v>
      </c>
      <c r="JW262" s="532">
        <f t="shared" si="632"/>
        <v>0</v>
      </c>
      <c r="JX262" s="532">
        <f t="shared" si="633"/>
        <v>0</v>
      </c>
      <c r="JY262" s="532">
        <f t="shared" si="634"/>
        <v>0</v>
      </c>
      <c r="JZ262" s="532">
        <f t="shared" si="635"/>
        <v>0</v>
      </c>
      <c r="KA262" s="532">
        <f t="shared" si="636"/>
        <v>0</v>
      </c>
      <c r="KB262" s="532">
        <f t="shared" si="637"/>
        <v>0</v>
      </c>
      <c r="KC262" s="532">
        <f t="shared" si="638"/>
        <v>0</v>
      </c>
      <c r="KD262" s="532">
        <f t="shared" si="639"/>
        <v>0</v>
      </c>
      <c r="KE262" s="532">
        <f t="shared" si="640"/>
        <v>0</v>
      </c>
      <c r="KF262" s="532">
        <f t="shared" si="641"/>
        <v>0</v>
      </c>
      <c r="KG262" s="532">
        <f t="shared" si="642"/>
        <v>0</v>
      </c>
      <c r="KH262" s="532">
        <f t="shared" si="643"/>
        <v>0</v>
      </c>
      <c r="KI262" s="532">
        <f t="shared" si="644"/>
        <v>0</v>
      </c>
      <c r="KJ262" s="532">
        <f t="shared" si="645"/>
        <v>0</v>
      </c>
      <c r="KK262" s="532">
        <f t="shared" si="646"/>
        <v>0</v>
      </c>
      <c r="KL262" s="532">
        <f t="shared" si="647"/>
        <v>0</v>
      </c>
      <c r="KN262" s="533">
        <f>IF(EXACT(A262,LCI!A102),LCI!R102,-1*10^6)</f>
        <v>0</v>
      </c>
      <c r="KO262" s="533">
        <f t="shared" si="648"/>
        <v>0</v>
      </c>
      <c r="KP262" s="533">
        <f t="shared" si="649"/>
        <v>0</v>
      </c>
      <c r="KQ262" s="533">
        <f t="shared" si="650"/>
        <v>0</v>
      </c>
      <c r="KR262" s="533">
        <f t="shared" si="651"/>
        <v>0</v>
      </c>
      <c r="KS262" s="533">
        <f t="shared" si="652"/>
        <v>0</v>
      </c>
      <c r="KT262" s="533">
        <f t="shared" si="653"/>
        <v>0</v>
      </c>
      <c r="KU262" s="533">
        <f t="shared" si="654"/>
        <v>0</v>
      </c>
      <c r="KV262" s="533">
        <f t="shared" si="655"/>
        <v>0</v>
      </c>
      <c r="KW262" s="533">
        <f t="shared" si="656"/>
        <v>0</v>
      </c>
      <c r="KX262" s="533">
        <f t="shared" si="657"/>
        <v>0</v>
      </c>
      <c r="KY262" s="533">
        <f t="shared" si="658"/>
        <v>0</v>
      </c>
      <c r="KZ262" s="533">
        <f t="shared" si="659"/>
        <v>0</v>
      </c>
      <c r="LA262" s="533">
        <f t="shared" si="660"/>
        <v>0</v>
      </c>
      <c r="LB262" s="533">
        <f t="shared" si="661"/>
        <v>0</v>
      </c>
      <c r="LC262" s="533">
        <f t="shared" si="662"/>
        <v>0</v>
      </c>
      <c r="LD262" s="533">
        <f t="shared" si="663"/>
        <v>0</v>
      </c>
      <c r="LE262" s="533">
        <f t="shared" si="664"/>
        <v>0</v>
      </c>
      <c r="LF262" s="533">
        <f t="shared" si="665"/>
        <v>0</v>
      </c>
      <c r="LG262" s="533">
        <f t="shared" si="666"/>
        <v>0</v>
      </c>
      <c r="LH262" s="533">
        <f t="shared" si="667"/>
        <v>0</v>
      </c>
      <c r="LI262" s="533">
        <f t="shared" si="668"/>
        <v>0</v>
      </c>
    </row>
    <row r="263" spans="1:321" x14ac:dyDescent="0.25">
      <c r="A263" s="14" t="str">
        <f>LCI!A103</f>
        <v>LPG, Produced (kg/yr)</v>
      </c>
      <c r="B263" s="43">
        <f>B145</f>
        <v>0</v>
      </c>
      <c r="C263" s="43">
        <f t="shared" ref="C263:P263" si="717">C145</f>
        <v>4022.8439472000009</v>
      </c>
      <c r="D263" s="43">
        <f t="shared" si="717"/>
        <v>0</v>
      </c>
      <c r="E263" s="43">
        <f t="shared" si="717"/>
        <v>0</v>
      </c>
      <c r="F263" s="43">
        <f t="shared" si="717"/>
        <v>0</v>
      </c>
      <c r="G263" s="43">
        <f t="shared" si="717"/>
        <v>0</v>
      </c>
      <c r="H263" s="43">
        <f t="shared" si="717"/>
        <v>0</v>
      </c>
      <c r="I263" s="43">
        <f t="shared" si="717"/>
        <v>0</v>
      </c>
      <c r="J263" s="43">
        <f t="shared" si="717"/>
        <v>0</v>
      </c>
      <c r="K263" s="43">
        <f t="shared" si="717"/>
        <v>0</v>
      </c>
      <c r="L263" s="43">
        <f t="shared" si="717"/>
        <v>0</v>
      </c>
      <c r="M263" s="43">
        <f t="shared" si="717"/>
        <v>59701.589861589629</v>
      </c>
      <c r="N263" s="43">
        <f t="shared" si="717"/>
        <v>147844.71000749999</v>
      </c>
      <c r="O263" s="258">
        <f t="shared" si="717"/>
        <v>0</v>
      </c>
      <c r="P263" s="252">
        <f t="shared" si="717"/>
        <v>0</v>
      </c>
      <c r="Q263" s="252"/>
      <c r="R263" s="252"/>
      <c r="S263" s="252"/>
      <c r="T263" s="269"/>
      <c r="U263" s="252"/>
      <c r="V263" s="252"/>
      <c r="X263" s="45">
        <f>IF(EXACT(A263,LCI!A103),LCI!G103,-1*10^6)</f>
        <v>0.64400000000000002</v>
      </c>
      <c r="Y263" s="47">
        <f t="shared" si="708"/>
        <v>0</v>
      </c>
      <c r="Z263" s="47">
        <f t="shared" si="709"/>
        <v>2590.7115019968005</v>
      </c>
      <c r="AA263" s="47">
        <f t="shared" si="710"/>
        <v>0</v>
      </c>
      <c r="AB263" s="47">
        <f t="shared" si="414"/>
        <v>0</v>
      </c>
      <c r="AC263" s="47">
        <f t="shared" si="415"/>
        <v>0</v>
      </c>
      <c r="AD263" s="47">
        <f t="shared" si="416"/>
        <v>0</v>
      </c>
      <c r="AE263" s="47">
        <f t="shared" si="417"/>
        <v>0</v>
      </c>
      <c r="AF263" s="47">
        <f t="shared" si="418"/>
        <v>0</v>
      </c>
      <c r="AG263" s="47">
        <f t="shared" si="419"/>
        <v>0</v>
      </c>
      <c r="AH263" s="47">
        <f t="shared" si="420"/>
        <v>0</v>
      </c>
      <c r="AI263" s="47">
        <f t="shared" si="421"/>
        <v>0</v>
      </c>
      <c r="AJ263" s="47">
        <f t="shared" si="711"/>
        <v>38447.823870863722</v>
      </c>
      <c r="AK263" s="47">
        <f t="shared" si="712"/>
        <v>95211.993244829995</v>
      </c>
      <c r="AL263" s="262">
        <f t="shared" si="713"/>
        <v>0</v>
      </c>
      <c r="AM263" s="260">
        <f t="shared" si="714"/>
        <v>0</v>
      </c>
      <c r="AN263" s="260">
        <f t="shared" si="681"/>
        <v>0</v>
      </c>
      <c r="AO263" s="260">
        <f t="shared" si="682"/>
        <v>0</v>
      </c>
      <c r="AP263" s="260">
        <f t="shared" si="683"/>
        <v>0</v>
      </c>
      <c r="AQ263" s="260">
        <f t="shared" si="684"/>
        <v>0</v>
      </c>
      <c r="AR263" s="260">
        <f t="shared" si="685"/>
        <v>0</v>
      </c>
      <c r="AS263" s="260">
        <f t="shared" si="686"/>
        <v>0</v>
      </c>
      <c r="AU263" s="41">
        <f>IF(EXACT(A263,LCI!A103),LCI!H103,-1*10^6)</f>
        <v>-100</v>
      </c>
      <c r="AV263" s="71">
        <f t="shared" si="432"/>
        <v>0</v>
      </c>
      <c r="AW263" s="71">
        <f t="shared" si="433"/>
        <v>-402284.3947200001</v>
      </c>
      <c r="AX263" s="71">
        <f t="shared" si="434"/>
        <v>0</v>
      </c>
      <c r="AY263" s="71">
        <f t="shared" si="435"/>
        <v>0</v>
      </c>
      <c r="AZ263" s="71">
        <f t="shared" si="436"/>
        <v>0</v>
      </c>
      <c r="BA263" s="71">
        <f t="shared" si="437"/>
        <v>0</v>
      </c>
      <c r="BB263" s="71">
        <f t="shared" si="438"/>
        <v>0</v>
      </c>
      <c r="BC263" s="71">
        <f t="shared" si="439"/>
        <v>0</v>
      </c>
      <c r="BD263" s="520">
        <f t="shared" si="440"/>
        <v>0</v>
      </c>
      <c r="BE263" s="521">
        <f t="shared" si="441"/>
        <v>0</v>
      </c>
      <c r="BF263" s="71">
        <f t="shared" si="442"/>
        <v>0</v>
      </c>
      <c r="BG263" s="521">
        <f t="shared" si="443"/>
        <v>-5970158.9861589633</v>
      </c>
      <c r="BH263" s="71">
        <f t="shared" si="444"/>
        <v>-14784471.00075</v>
      </c>
      <c r="BI263" s="71">
        <f t="shared" si="445"/>
        <v>0</v>
      </c>
      <c r="BJ263" s="71">
        <f t="shared" si="446"/>
        <v>0</v>
      </c>
      <c r="BK263" s="71">
        <f t="shared" si="447"/>
        <v>0</v>
      </c>
      <c r="BL263" s="71">
        <f t="shared" si="448"/>
        <v>0</v>
      </c>
      <c r="BM263" s="71">
        <f t="shared" si="449"/>
        <v>0</v>
      </c>
      <c r="BN263" s="71">
        <f t="shared" si="450"/>
        <v>0</v>
      </c>
      <c r="BO263" s="71">
        <f t="shared" si="451"/>
        <v>0</v>
      </c>
      <c r="BP263" s="71">
        <f t="shared" si="452"/>
        <v>0</v>
      </c>
      <c r="BR263" s="507">
        <f>IF(EXACT(A263,LCI!A103),LCI!I103,-1*10^6)</f>
        <v>0</v>
      </c>
      <c r="BS263" s="507">
        <f t="shared" si="474"/>
        <v>0</v>
      </c>
      <c r="BT263" s="507">
        <f t="shared" si="475"/>
        <v>0</v>
      </c>
      <c r="BU263" s="507">
        <f t="shared" si="475"/>
        <v>0</v>
      </c>
      <c r="BV263" s="507">
        <f t="shared" si="475"/>
        <v>0</v>
      </c>
      <c r="BW263" s="507">
        <f t="shared" si="454"/>
        <v>0</v>
      </c>
      <c r="BX263" s="507">
        <f t="shared" si="455"/>
        <v>0</v>
      </c>
      <c r="BY263" s="507">
        <f t="shared" si="456"/>
        <v>0</v>
      </c>
      <c r="BZ263" s="507">
        <f t="shared" si="457"/>
        <v>0</v>
      </c>
      <c r="CA263" s="507">
        <f t="shared" si="458"/>
        <v>0</v>
      </c>
      <c r="CB263" s="507">
        <f t="shared" si="459"/>
        <v>0</v>
      </c>
      <c r="CC263" s="507">
        <f t="shared" si="460"/>
        <v>0</v>
      </c>
      <c r="CD263" s="507">
        <f t="shared" si="461"/>
        <v>0</v>
      </c>
      <c r="CE263" s="507">
        <f t="shared" si="462"/>
        <v>0</v>
      </c>
      <c r="CF263" s="507">
        <f t="shared" si="463"/>
        <v>0</v>
      </c>
      <c r="CG263" s="507">
        <f t="shared" si="463"/>
        <v>0</v>
      </c>
      <c r="CH263" s="507">
        <f t="shared" si="463"/>
        <v>0</v>
      </c>
      <c r="CI263" s="507">
        <f t="shared" si="465"/>
        <v>0</v>
      </c>
      <c r="CJ263" s="507">
        <f t="shared" si="466"/>
        <v>0</v>
      </c>
      <c r="CK263" s="507">
        <f t="shared" si="467"/>
        <v>0</v>
      </c>
      <c r="CL263" s="507">
        <f t="shared" si="476"/>
        <v>0</v>
      </c>
      <c r="CM263" s="507">
        <f t="shared" si="468"/>
        <v>0</v>
      </c>
      <c r="CO263" s="511">
        <f>IF(EXACT(A263,LCI!A103),LCI!F103,-1*10^6)</f>
        <v>58</v>
      </c>
      <c r="CP263" s="511">
        <f t="shared" si="477"/>
        <v>0</v>
      </c>
      <c r="CQ263" s="511">
        <f t="shared" si="478"/>
        <v>233324.94893760004</v>
      </c>
      <c r="CR263" s="511">
        <f t="shared" si="479"/>
        <v>0</v>
      </c>
      <c r="CS263" s="511">
        <f t="shared" si="480"/>
        <v>0</v>
      </c>
      <c r="CT263" s="511">
        <f t="shared" si="481"/>
        <v>0</v>
      </c>
      <c r="CU263" s="511">
        <f t="shared" si="482"/>
        <v>0</v>
      </c>
      <c r="CV263" s="511">
        <f t="shared" si="483"/>
        <v>0</v>
      </c>
      <c r="CW263" s="511">
        <f t="shared" si="484"/>
        <v>0</v>
      </c>
      <c r="CX263" s="511">
        <f t="shared" si="485"/>
        <v>0</v>
      </c>
      <c r="CY263" s="511">
        <f t="shared" si="486"/>
        <v>0</v>
      </c>
      <c r="CZ263" s="511">
        <f t="shared" si="487"/>
        <v>0</v>
      </c>
      <c r="DA263" s="511">
        <f t="shared" si="488"/>
        <v>3462692.2119721984</v>
      </c>
      <c r="DB263" s="511">
        <f t="shared" si="489"/>
        <v>8574993.180435</v>
      </c>
      <c r="DC263" s="511">
        <f t="shared" si="490"/>
        <v>0</v>
      </c>
      <c r="DD263" s="511">
        <f t="shared" si="491"/>
        <v>0</v>
      </c>
      <c r="DE263" s="511">
        <f t="shared" si="492"/>
        <v>0</v>
      </c>
      <c r="DF263" s="511">
        <f t="shared" si="493"/>
        <v>0</v>
      </c>
      <c r="DG263" s="511">
        <f t="shared" si="494"/>
        <v>0</v>
      </c>
      <c r="DH263" s="511">
        <f t="shared" si="495"/>
        <v>0</v>
      </c>
      <c r="DI263" s="511">
        <f t="shared" si="496"/>
        <v>0</v>
      </c>
      <c r="DJ263" s="511">
        <f t="shared" si="497"/>
        <v>0</v>
      </c>
      <c r="DL263" s="530">
        <f>IF(EXACT(A263,LCI!A103),LCI!J103,-1*10^6)</f>
        <v>0</v>
      </c>
      <c r="DM263" s="530">
        <f t="shared" si="501"/>
        <v>0</v>
      </c>
      <c r="DN263" s="530">
        <f t="shared" si="502"/>
        <v>0</v>
      </c>
      <c r="DO263" s="530">
        <f t="shared" si="503"/>
        <v>0</v>
      </c>
      <c r="DP263" s="530">
        <f t="shared" si="504"/>
        <v>0</v>
      </c>
      <c r="DQ263" s="530">
        <f t="shared" si="505"/>
        <v>0</v>
      </c>
      <c r="DR263" s="530">
        <f t="shared" si="506"/>
        <v>0</v>
      </c>
      <c r="DS263" s="530">
        <f t="shared" si="507"/>
        <v>0</v>
      </c>
      <c r="DT263" s="530">
        <f t="shared" si="508"/>
        <v>0</v>
      </c>
      <c r="DU263" s="530">
        <f t="shared" si="509"/>
        <v>0</v>
      </c>
      <c r="DV263" s="530">
        <f t="shared" si="510"/>
        <v>0</v>
      </c>
      <c r="DW263" s="530">
        <f t="shared" si="511"/>
        <v>0</v>
      </c>
      <c r="DX263" s="530">
        <f t="shared" si="512"/>
        <v>0</v>
      </c>
      <c r="DY263" s="530">
        <f t="shared" si="513"/>
        <v>0</v>
      </c>
      <c r="DZ263" s="530">
        <f t="shared" si="514"/>
        <v>0</v>
      </c>
      <c r="EA263" s="530">
        <f t="shared" si="515"/>
        <v>0</v>
      </c>
      <c r="EB263" s="530">
        <f t="shared" si="516"/>
        <v>0</v>
      </c>
      <c r="EC263" s="530">
        <f t="shared" si="517"/>
        <v>0</v>
      </c>
      <c r="ED263" s="530">
        <f t="shared" si="518"/>
        <v>0</v>
      </c>
      <c r="EE263" s="530">
        <f t="shared" si="519"/>
        <v>0</v>
      </c>
      <c r="EF263" s="530">
        <f t="shared" si="520"/>
        <v>0</v>
      </c>
      <c r="EG263" s="530">
        <f t="shared" si="521"/>
        <v>0</v>
      </c>
      <c r="EI263" s="535">
        <f>IF(EXACT(A263,LCI!A103),LCI!K103,-1*10^6)</f>
        <v>0</v>
      </c>
      <c r="EJ263" s="531">
        <f t="shared" si="522"/>
        <v>0</v>
      </c>
      <c r="EK263" s="536">
        <f t="shared" si="523"/>
        <v>0</v>
      </c>
      <c r="EL263" s="531">
        <f t="shared" si="524"/>
        <v>0</v>
      </c>
      <c r="EM263" s="531">
        <f t="shared" si="525"/>
        <v>0</v>
      </c>
      <c r="EN263" s="531">
        <f t="shared" si="526"/>
        <v>0</v>
      </c>
      <c r="EO263" s="531">
        <f t="shared" si="527"/>
        <v>0</v>
      </c>
      <c r="EP263" s="531">
        <f t="shared" si="528"/>
        <v>0</v>
      </c>
      <c r="EQ263" s="531">
        <f t="shared" si="529"/>
        <v>0</v>
      </c>
      <c r="ER263" s="531">
        <f t="shared" si="530"/>
        <v>0</v>
      </c>
      <c r="ES263" s="531">
        <f t="shared" si="531"/>
        <v>0</v>
      </c>
      <c r="ET263" s="531">
        <f t="shared" si="532"/>
        <v>0</v>
      </c>
      <c r="EU263" s="531">
        <f t="shared" si="533"/>
        <v>0</v>
      </c>
      <c r="EV263" s="531">
        <f t="shared" si="534"/>
        <v>0</v>
      </c>
      <c r="EW263" s="531">
        <f t="shared" si="535"/>
        <v>0</v>
      </c>
      <c r="EX263" s="531">
        <f t="shared" si="536"/>
        <v>0</v>
      </c>
      <c r="EY263" s="531">
        <f t="shared" si="537"/>
        <v>0</v>
      </c>
      <c r="EZ263" s="531">
        <f t="shared" si="538"/>
        <v>0</v>
      </c>
      <c r="FA263" s="531">
        <f t="shared" si="539"/>
        <v>0</v>
      </c>
      <c r="FB263" s="531">
        <f t="shared" si="540"/>
        <v>0</v>
      </c>
      <c r="FC263" s="531">
        <f t="shared" si="541"/>
        <v>0</v>
      </c>
      <c r="FD263" s="531">
        <f t="shared" si="542"/>
        <v>0</v>
      </c>
      <c r="FF263" s="532">
        <f>IF(EXACT(A263,LCI!A103),LCI!L103,-1*10^6)</f>
        <v>0</v>
      </c>
      <c r="FG263" s="532">
        <f t="shared" si="543"/>
        <v>0</v>
      </c>
      <c r="FH263" s="532">
        <f t="shared" si="544"/>
        <v>0</v>
      </c>
      <c r="FI263" s="532">
        <f t="shared" si="545"/>
        <v>0</v>
      </c>
      <c r="FJ263" s="532">
        <f t="shared" si="546"/>
        <v>0</v>
      </c>
      <c r="FK263" s="532">
        <f t="shared" si="547"/>
        <v>0</v>
      </c>
      <c r="FL263" s="532">
        <f t="shared" si="548"/>
        <v>0</v>
      </c>
      <c r="FM263" s="532">
        <f t="shared" si="549"/>
        <v>0</v>
      </c>
      <c r="FN263" s="532">
        <f t="shared" si="550"/>
        <v>0</v>
      </c>
      <c r="FO263" s="532">
        <f t="shared" si="551"/>
        <v>0</v>
      </c>
      <c r="FP263" s="532">
        <f t="shared" si="552"/>
        <v>0</v>
      </c>
      <c r="FQ263" s="532">
        <f t="shared" si="553"/>
        <v>0</v>
      </c>
      <c r="FR263" s="532">
        <f t="shared" si="554"/>
        <v>0</v>
      </c>
      <c r="FS263" s="532">
        <f t="shared" si="555"/>
        <v>0</v>
      </c>
      <c r="FT263" s="532">
        <f t="shared" si="556"/>
        <v>0</v>
      </c>
      <c r="FU263" s="532">
        <f t="shared" si="557"/>
        <v>0</v>
      </c>
      <c r="FV263" s="532">
        <f t="shared" si="558"/>
        <v>0</v>
      </c>
      <c r="FW263" s="532">
        <f t="shared" si="559"/>
        <v>0</v>
      </c>
      <c r="FX263" s="532">
        <f t="shared" si="560"/>
        <v>0</v>
      </c>
      <c r="FY263" s="532">
        <f t="shared" si="561"/>
        <v>0</v>
      </c>
      <c r="FZ263" s="532">
        <f t="shared" si="562"/>
        <v>0</v>
      </c>
      <c r="GA263" s="532">
        <f t="shared" si="563"/>
        <v>0</v>
      </c>
      <c r="GC263" s="533">
        <f>IF(EXACT(A263,LCI!A103),LCI!M103,-1*10^6)</f>
        <v>0</v>
      </c>
      <c r="GD263" s="533">
        <f t="shared" si="564"/>
        <v>0</v>
      </c>
      <c r="GE263" s="533">
        <f t="shared" si="565"/>
        <v>0</v>
      </c>
      <c r="GF263" s="533">
        <f t="shared" si="566"/>
        <v>0</v>
      </c>
      <c r="GG263" s="533">
        <f t="shared" si="567"/>
        <v>0</v>
      </c>
      <c r="GH263" s="533">
        <f t="shared" si="568"/>
        <v>0</v>
      </c>
      <c r="GI263" s="533">
        <f t="shared" si="569"/>
        <v>0</v>
      </c>
      <c r="GJ263" s="533">
        <f t="shared" si="570"/>
        <v>0</v>
      </c>
      <c r="GK263" s="533">
        <f t="shared" si="571"/>
        <v>0</v>
      </c>
      <c r="GL263" s="533">
        <f t="shared" si="572"/>
        <v>0</v>
      </c>
      <c r="GM263" s="533">
        <f t="shared" si="573"/>
        <v>0</v>
      </c>
      <c r="GN263" s="533">
        <f t="shared" si="574"/>
        <v>0</v>
      </c>
      <c r="GO263" s="533">
        <f t="shared" si="575"/>
        <v>0</v>
      </c>
      <c r="GP263" s="533">
        <f t="shared" si="576"/>
        <v>0</v>
      </c>
      <c r="GQ263" s="533">
        <f t="shared" si="577"/>
        <v>0</v>
      </c>
      <c r="GR263" s="533">
        <f t="shared" si="578"/>
        <v>0</v>
      </c>
      <c r="GS263" s="533">
        <f t="shared" si="579"/>
        <v>0</v>
      </c>
      <c r="GT263" s="533">
        <f t="shared" si="580"/>
        <v>0</v>
      </c>
      <c r="GU263" s="533">
        <f t="shared" si="581"/>
        <v>0</v>
      </c>
      <c r="GV263" s="533">
        <f t="shared" si="582"/>
        <v>0</v>
      </c>
      <c r="GW263" s="533">
        <f t="shared" si="583"/>
        <v>0</v>
      </c>
      <c r="GX263" s="533">
        <f t="shared" si="584"/>
        <v>0</v>
      </c>
      <c r="GZ263" s="511">
        <f>IF(EXACT(A263,LCI!A103),LCI!N103,-1*10^6)</f>
        <v>0</v>
      </c>
      <c r="HA263" s="511"/>
      <c r="HB263" s="511"/>
      <c r="HC263" s="511"/>
      <c r="HD263" s="511"/>
      <c r="HE263" s="511"/>
      <c r="HF263" s="511"/>
      <c r="HG263" s="511"/>
      <c r="HH263" s="511"/>
      <c r="HI263" s="511"/>
      <c r="HJ263" s="511"/>
      <c r="HK263" s="511"/>
      <c r="HL263" s="511"/>
      <c r="HM263" s="511"/>
      <c r="HN263" s="511"/>
      <c r="HO263" s="511"/>
      <c r="HP263" s="511"/>
      <c r="HQ263" s="511"/>
      <c r="HR263" s="511"/>
      <c r="HS263" s="511"/>
      <c r="HT263" s="511"/>
      <c r="HU263" s="511"/>
      <c r="HW263" s="534">
        <f>IF(EXACT(A263,LCI!A103),LCI!O103,-1*10^6)</f>
        <v>0</v>
      </c>
      <c r="HX263" s="534">
        <f t="shared" si="585"/>
        <v>0</v>
      </c>
      <c r="HY263" s="534">
        <f t="shared" si="586"/>
        <v>0</v>
      </c>
      <c r="HZ263" s="534">
        <f t="shared" si="587"/>
        <v>0</v>
      </c>
      <c r="IA263" s="534">
        <f t="shared" si="588"/>
        <v>0</v>
      </c>
      <c r="IB263" s="534">
        <f t="shared" si="589"/>
        <v>0</v>
      </c>
      <c r="IC263" s="534">
        <f t="shared" si="590"/>
        <v>0</v>
      </c>
      <c r="ID263" s="534">
        <f t="shared" si="591"/>
        <v>0</v>
      </c>
      <c r="IE263" s="534">
        <f t="shared" si="592"/>
        <v>0</v>
      </c>
      <c r="IF263" s="534">
        <f t="shared" si="593"/>
        <v>0</v>
      </c>
      <c r="IG263" s="534">
        <f t="shared" si="594"/>
        <v>0</v>
      </c>
      <c r="IH263" s="534">
        <f t="shared" si="595"/>
        <v>0</v>
      </c>
      <c r="II263" s="534">
        <f t="shared" si="596"/>
        <v>0</v>
      </c>
      <c r="IJ263" s="534">
        <f t="shared" si="597"/>
        <v>0</v>
      </c>
      <c r="IK263" s="534">
        <f t="shared" si="598"/>
        <v>0</v>
      </c>
      <c r="IL263" s="534">
        <f t="shared" si="599"/>
        <v>0</v>
      </c>
      <c r="IM263" s="534">
        <f t="shared" si="600"/>
        <v>0</v>
      </c>
      <c r="IN263" s="534">
        <f t="shared" si="601"/>
        <v>0</v>
      </c>
      <c r="IO263" s="534">
        <f t="shared" si="602"/>
        <v>0</v>
      </c>
      <c r="IP263" s="534">
        <f t="shared" si="603"/>
        <v>0</v>
      </c>
      <c r="IQ263" s="534">
        <f t="shared" si="604"/>
        <v>0</v>
      </c>
      <c r="IR263" s="534">
        <f t="shared" si="605"/>
        <v>0</v>
      </c>
      <c r="IT263" s="531">
        <f>IF(EXACT(A263,LCI!A103),LCI!P103,-1*10^6)</f>
        <v>0</v>
      </c>
      <c r="IU263" s="531">
        <f t="shared" si="606"/>
        <v>0</v>
      </c>
      <c r="IV263" s="531">
        <f t="shared" si="607"/>
        <v>0</v>
      </c>
      <c r="IW263" s="531">
        <f t="shared" si="608"/>
        <v>0</v>
      </c>
      <c r="IX263" s="531">
        <f t="shared" si="609"/>
        <v>0</v>
      </c>
      <c r="IY263" s="531">
        <f t="shared" si="610"/>
        <v>0</v>
      </c>
      <c r="IZ263" s="531">
        <f t="shared" si="611"/>
        <v>0</v>
      </c>
      <c r="JA263" s="531">
        <f t="shared" si="612"/>
        <v>0</v>
      </c>
      <c r="JB263" s="531">
        <f t="shared" si="613"/>
        <v>0</v>
      </c>
      <c r="JC263" s="531">
        <f t="shared" si="614"/>
        <v>0</v>
      </c>
      <c r="JD263" s="531">
        <f t="shared" si="615"/>
        <v>0</v>
      </c>
      <c r="JE263" s="531">
        <f t="shared" si="616"/>
        <v>0</v>
      </c>
      <c r="JF263" s="531">
        <f t="shared" si="617"/>
        <v>0</v>
      </c>
      <c r="JG263" s="531">
        <f t="shared" si="618"/>
        <v>0</v>
      </c>
      <c r="JH263" s="531">
        <f t="shared" si="619"/>
        <v>0</v>
      </c>
      <c r="JI263" s="531">
        <f t="shared" si="620"/>
        <v>0</v>
      </c>
      <c r="JJ263" s="531">
        <f t="shared" si="621"/>
        <v>0</v>
      </c>
      <c r="JK263" s="531">
        <f t="shared" si="622"/>
        <v>0</v>
      </c>
      <c r="JL263" s="531">
        <f t="shared" si="623"/>
        <v>0</v>
      </c>
      <c r="JM263" s="531">
        <f t="shared" si="624"/>
        <v>0</v>
      </c>
      <c r="JN263" s="531">
        <f t="shared" si="625"/>
        <v>0</v>
      </c>
      <c r="JO263" s="531">
        <f t="shared" si="626"/>
        <v>0</v>
      </c>
      <c r="JQ263" s="532">
        <f>IF(EXACT(A263,LCI!A103),LCI!Q103,-1*10^6)</f>
        <v>0</v>
      </c>
      <c r="JR263" s="532">
        <f t="shared" si="627"/>
        <v>0</v>
      </c>
      <c r="JS263" s="532">
        <f t="shared" si="628"/>
        <v>0</v>
      </c>
      <c r="JT263" s="532">
        <f t="shared" si="629"/>
        <v>0</v>
      </c>
      <c r="JU263" s="532">
        <f t="shared" si="630"/>
        <v>0</v>
      </c>
      <c r="JV263" s="532">
        <f t="shared" si="631"/>
        <v>0</v>
      </c>
      <c r="JW263" s="532">
        <f t="shared" si="632"/>
        <v>0</v>
      </c>
      <c r="JX263" s="532">
        <f t="shared" si="633"/>
        <v>0</v>
      </c>
      <c r="JY263" s="532">
        <f t="shared" si="634"/>
        <v>0</v>
      </c>
      <c r="JZ263" s="532">
        <f t="shared" si="635"/>
        <v>0</v>
      </c>
      <c r="KA263" s="532">
        <f t="shared" si="636"/>
        <v>0</v>
      </c>
      <c r="KB263" s="532">
        <f t="shared" si="637"/>
        <v>0</v>
      </c>
      <c r="KC263" s="532">
        <f t="shared" si="638"/>
        <v>0</v>
      </c>
      <c r="KD263" s="532">
        <f t="shared" si="639"/>
        <v>0</v>
      </c>
      <c r="KE263" s="532">
        <f t="shared" si="640"/>
        <v>0</v>
      </c>
      <c r="KF263" s="532">
        <f t="shared" si="641"/>
        <v>0</v>
      </c>
      <c r="KG263" s="532">
        <f t="shared" si="642"/>
        <v>0</v>
      </c>
      <c r="KH263" s="532">
        <f t="shared" si="643"/>
        <v>0</v>
      </c>
      <c r="KI263" s="532">
        <f t="shared" si="644"/>
        <v>0</v>
      </c>
      <c r="KJ263" s="532">
        <f t="shared" si="645"/>
        <v>0</v>
      </c>
      <c r="KK263" s="532">
        <f t="shared" si="646"/>
        <v>0</v>
      </c>
      <c r="KL263" s="532">
        <f t="shared" si="647"/>
        <v>0</v>
      </c>
      <c r="KN263" s="533">
        <f>IF(EXACT(A263,LCI!A103),LCI!R103,-1*10^6)</f>
        <v>0</v>
      </c>
      <c r="KO263" s="533">
        <f t="shared" si="648"/>
        <v>0</v>
      </c>
      <c r="KP263" s="533">
        <f t="shared" si="649"/>
        <v>0</v>
      </c>
      <c r="KQ263" s="533">
        <f t="shared" si="650"/>
        <v>0</v>
      </c>
      <c r="KR263" s="533">
        <f t="shared" si="651"/>
        <v>0</v>
      </c>
      <c r="KS263" s="533">
        <f t="shared" si="652"/>
        <v>0</v>
      </c>
      <c r="KT263" s="533">
        <f t="shared" si="653"/>
        <v>0</v>
      </c>
      <c r="KU263" s="533">
        <f t="shared" si="654"/>
        <v>0</v>
      </c>
      <c r="KV263" s="533">
        <f t="shared" si="655"/>
        <v>0</v>
      </c>
      <c r="KW263" s="533">
        <f t="shared" si="656"/>
        <v>0</v>
      </c>
      <c r="KX263" s="533">
        <f t="shared" si="657"/>
        <v>0</v>
      </c>
      <c r="KY263" s="533">
        <f t="shared" si="658"/>
        <v>0</v>
      </c>
      <c r="KZ263" s="533">
        <f t="shared" si="659"/>
        <v>0</v>
      </c>
      <c r="LA263" s="533">
        <f t="shared" si="660"/>
        <v>0</v>
      </c>
      <c r="LB263" s="533">
        <f t="shared" si="661"/>
        <v>0</v>
      </c>
      <c r="LC263" s="533">
        <f t="shared" si="662"/>
        <v>0</v>
      </c>
      <c r="LD263" s="533">
        <f t="shared" si="663"/>
        <v>0</v>
      </c>
      <c r="LE263" s="533">
        <f t="shared" si="664"/>
        <v>0</v>
      </c>
      <c r="LF263" s="533">
        <f t="shared" si="665"/>
        <v>0</v>
      </c>
      <c r="LG263" s="533">
        <f t="shared" si="666"/>
        <v>0</v>
      </c>
      <c r="LH263" s="533">
        <f t="shared" si="667"/>
        <v>0</v>
      </c>
      <c r="LI263" s="533">
        <f t="shared" si="668"/>
        <v>0</v>
      </c>
    </row>
    <row r="264" spans="1:321" x14ac:dyDescent="0.25">
      <c r="A264" s="14" t="str">
        <f>LCI!A104</f>
        <v>Naptha (kg/yr)</v>
      </c>
      <c r="B264" s="43">
        <f>B146</f>
        <v>0</v>
      </c>
      <c r="C264" s="43">
        <f t="shared" ref="C264:P264" si="718">C146</f>
        <v>0</v>
      </c>
      <c r="D264" s="43">
        <f t="shared" si="718"/>
        <v>0</v>
      </c>
      <c r="E264" s="43">
        <f t="shared" si="718"/>
        <v>0</v>
      </c>
      <c r="F264" s="43">
        <f t="shared" si="718"/>
        <v>0</v>
      </c>
      <c r="G264" s="43">
        <f t="shared" si="718"/>
        <v>0</v>
      </c>
      <c r="H264" s="43">
        <f t="shared" si="718"/>
        <v>0</v>
      </c>
      <c r="I264" s="43">
        <f t="shared" si="718"/>
        <v>0</v>
      </c>
      <c r="J264" s="43">
        <f t="shared" si="718"/>
        <v>0</v>
      </c>
      <c r="K264" s="43">
        <f t="shared" si="718"/>
        <v>0</v>
      </c>
      <c r="L264" s="43">
        <f t="shared" si="718"/>
        <v>0</v>
      </c>
      <c r="M264" s="43">
        <f t="shared" si="718"/>
        <v>0</v>
      </c>
      <c r="N264" s="43">
        <f t="shared" si="718"/>
        <v>0</v>
      </c>
      <c r="O264" s="43">
        <f t="shared" si="718"/>
        <v>0</v>
      </c>
      <c r="P264" s="43">
        <f t="shared" si="718"/>
        <v>0</v>
      </c>
      <c r="Q264" s="252"/>
      <c r="R264" s="252"/>
      <c r="S264" s="252"/>
      <c r="T264" s="269"/>
      <c r="U264" s="252"/>
      <c r="V264" s="252"/>
      <c r="X264" s="45">
        <f>IF(EXACT(A264,LCI!A104),LCI!G104,-1*10^6)</f>
        <v>0.55000000000000004</v>
      </c>
      <c r="Y264" s="47">
        <f t="shared" si="708"/>
        <v>0</v>
      </c>
      <c r="Z264" s="47">
        <f t="shared" si="709"/>
        <v>0</v>
      </c>
      <c r="AA264" s="47">
        <f t="shared" si="710"/>
        <v>0</v>
      </c>
      <c r="AB264" s="47">
        <f t="shared" si="414"/>
        <v>0</v>
      </c>
      <c r="AC264" s="47">
        <f t="shared" si="415"/>
        <v>0</v>
      </c>
      <c r="AD264" s="47">
        <f t="shared" si="416"/>
        <v>0</v>
      </c>
      <c r="AE264" s="47">
        <f t="shared" si="417"/>
        <v>0</v>
      </c>
      <c r="AF264" s="47">
        <f t="shared" si="418"/>
        <v>0</v>
      </c>
      <c r="AG264" s="47">
        <f t="shared" si="419"/>
        <v>0</v>
      </c>
      <c r="AH264" s="47">
        <f t="shared" si="420"/>
        <v>0</v>
      </c>
      <c r="AI264" s="47">
        <f t="shared" si="421"/>
        <v>0</v>
      </c>
      <c r="AJ264" s="47">
        <f t="shared" si="711"/>
        <v>0</v>
      </c>
      <c r="AK264" s="47">
        <f t="shared" si="712"/>
        <v>0</v>
      </c>
      <c r="AL264" s="262">
        <f t="shared" si="713"/>
        <v>0</v>
      </c>
      <c r="AM264" s="260">
        <f t="shared" si="714"/>
        <v>0</v>
      </c>
      <c r="AN264" s="260">
        <f t="shared" si="681"/>
        <v>0</v>
      </c>
      <c r="AO264" s="260">
        <f t="shared" si="682"/>
        <v>0</v>
      </c>
      <c r="AP264" s="260">
        <f t="shared" si="683"/>
        <v>0</v>
      </c>
      <c r="AQ264" s="260">
        <f t="shared" si="684"/>
        <v>0</v>
      </c>
      <c r="AR264" s="260">
        <f t="shared" si="685"/>
        <v>0</v>
      </c>
      <c r="AS264" s="260">
        <f t="shared" si="686"/>
        <v>0</v>
      </c>
      <c r="AU264" s="41">
        <f>IF(EXACT(A264,LCI!A104),LCI!H104,-1*10^6)</f>
        <v>-100</v>
      </c>
      <c r="AV264" s="71">
        <f t="shared" si="432"/>
        <v>0</v>
      </c>
      <c r="AW264" s="71">
        <f t="shared" si="433"/>
        <v>0</v>
      </c>
      <c r="AX264" s="71">
        <f t="shared" si="434"/>
        <v>0</v>
      </c>
      <c r="AY264" s="71">
        <f t="shared" si="435"/>
        <v>0</v>
      </c>
      <c r="AZ264" s="71">
        <f t="shared" si="436"/>
        <v>0</v>
      </c>
      <c r="BA264" s="71">
        <f t="shared" si="437"/>
        <v>0</v>
      </c>
      <c r="BB264" s="71">
        <f t="shared" si="438"/>
        <v>0</v>
      </c>
      <c r="BC264" s="71">
        <f t="shared" si="439"/>
        <v>0</v>
      </c>
      <c r="BD264" s="520">
        <f t="shared" si="440"/>
        <v>0</v>
      </c>
      <c r="BE264" s="521">
        <f t="shared" si="441"/>
        <v>0</v>
      </c>
      <c r="BF264" s="71">
        <f t="shared" si="442"/>
        <v>0</v>
      </c>
      <c r="BG264" s="521">
        <f t="shared" si="443"/>
        <v>0</v>
      </c>
      <c r="BH264" s="71">
        <f t="shared" si="444"/>
        <v>0</v>
      </c>
      <c r="BI264" s="71">
        <f t="shared" si="445"/>
        <v>0</v>
      </c>
      <c r="BJ264" s="71">
        <f t="shared" si="446"/>
        <v>0</v>
      </c>
      <c r="BK264" s="71">
        <f t="shared" si="447"/>
        <v>0</v>
      </c>
      <c r="BL264" s="71">
        <f t="shared" si="448"/>
        <v>0</v>
      </c>
      <c r="BM264" s="71">
        <f t="shared" si="449"/>
        <v>0</v>
      </c>
      <c r="BN264" s="71">
        <f t="shared" si="450"/>
        <v>0</v>
      </c>
      <c r="BO264" s="71">
        <f t="shared" si="451"/>
        <v>0</v>
      </c>
      <c r="BP264" s="71">
        <f t="shared" si="452"/>
        <v>0</v>
      </c>
      <c r="BR264" s="507">
        <f>IF(EXACT(A264,LCI!A104),LCI!I104,-1*10^6)</f>
        <v>0</v>
      </c>
      <c r="BS264" s="507">
        <f t="shared" si="474"/>
        <v>0</v>
      </c>
      <c r="BT264" s="507">
        <f t="shared" si="475"/>
        <v>0</v>
      </c>
      <c r="BU264" s="507">
        <f t="shared" si="475"/>
        <v>0</v>
      </c>
      <c r="BV264" s="507">
        <f t="shared" si="475"/>
        <v>0</v>
      </c>
      <c r="BW264" s="507">
        <f t="shared" si="454"/>
        <v>0</v>
      </c>
      <c r="BX264" s="507">
        <f t="shared" si="455"/>
        <v>0</v>
      </c>
      <c r="BY264" s="507">
        <f t="shared" si="456"/>
        <v>0</v>
      </c>
      <c r="BZ264" s="507">
        <f t="shared" si="457"/>
        <v>0</v>
      </c>
      <c r="CA264" s="507">
        <f t="shared" si="458"/>
        <v>0</v>
      </c>
      <c r="CB264" s="507">
        <f t="shared" si="459"/>
        <v>0</v>
      </c>
      <c r="CC264" s="507">
        <f t="shared" si="460"/>
        <v>0</v>
      </c>
      <c r="CD264" s="507">
        <f t="shared" si="461"/>
        <v>0</v>
      </c>
      <c r="CE264" s="507">
        <f t="shared" si="462"/>
        <v>0</v>
      </c>
      <c r="CF264" s="507">
        <f t="shared" si="463"/>
        <v>0</v>
      </c>
      <c r="CG264" s="507">
        <f t="shared" si="463"/>
        <v>0</v>
      </c>
      <c r="CH264" s="507">
        <f t="shared" si="463"/>
        <v>0</v>
      </c>
      <c r="CI264" s="507">
        <f t="shared" si="465"/>
        <v>0</v>
      </c>
      <c r="CJ264" s="507">
        <f t="shared" si="466"/>
        <v>0</v>
      </c>
      <c r="CK264" s="507">
        <f t="shared" si="467"/>
        <v>0</v>
      </c>
      <c r="CL264" s="507">
        <f t="shared" si="476"/>
        <v>0</v>
      </c>
      <c r="CM264" s="507">
        <f t="shared" si="468"/>
        <v>0</v>
      </c>
      <c r="CO264" s="511">
        <f>IF(EXACT(A264,LCI!A104),LCI!F104,-1*10^6)</f>
        <v>52.2</v>
      </c>
      <c r="CP264" s="511">
        <f t="shared" si="477"/>
        <v>0</v>
      </c>
      <c r="CQ264" s="511">
        <f t="shared" si="478"/>
        <v>0</v>
      </c>
      <c r="CR264" s="511">
        <f t="shared" si="479"/>
        <v>0</v>
      </c>
      <c r="CS264" s="511">
        <f t="shared" si="480"/>
        <v>0</v>
      </c>
      <c r="CT264" s="511">
        <f t="shared" si="481"/>
        <v>0</v>
      </c>
      <c r="CU264" s="511">
        <f t="shared" si="482"/>
        <v>0</v>
      </c>
      <c r="CV264" s="511">
        <f t="shared" si="483"/>
        <v>0</v>
      </c>
      <c r="CW264" s="511">
        <f t="shared" si="484"/>
        <v>0</v>
      </c>
      <c r="CX264" s="511">
        <f t="shared" si="485"/>
        <v>0</v>
      </c>
      <c r="CY264" s="511">
        <f t="shared" si="486"/>
        <v>0</v>
      </c>
      <c r="CZ264" s="511">
        <f t="shared" si="487"/>
        <v>0</v>
      </c>
      <c r="DA264" s="511">
        <f t="shared" si="488"/>
        <v>0</v>
      </c>
      <c r="DB264" s="511">
        <f t="shared" si="489"/>
        <v>0</v>
      </c>
      <c r="DC264" s="511">
        <f t="shared" si="490"/>
        <v>0</v>
      </c>
      <c r="DD264" s="511">
        <f t="shared" si="491"/>
        <v>0</v>
      </c>
      <c r="DE264" s="511">
        <f t="shared" si="492"/>
        <v>0</v>
      </c>
      <c r="DF264" s="511">
        <f t="shared" si="493"/>
        <v>0</v>
      </c>
      <c r="DG264" s="511">
        <f t="shared" si="494"/>
        <v>0</v>
      </c>
      <c r="DH264" s="511">
        <f t="shared" si="495"/>
        <v>0</v>
      </c>
      <c r="DI264" s="511">
        <f t="shared" si="496"/>
        <v>0</v>
      </c>
      <c r="DJ264" s="511">
        <f t="shared" si="497"/>
        <v>0</v>
      </c>
      <c r="DL264" s="530">
        <f>IF(EXACT(A264,LCI!A104),LCI!J104,-1*10^6)</f>
        <v>0</v>
      </c>
      <c r="DM264" s="530">
        <f t="shared" si="501"/>
        <v>0</v>
      </c>
      <c r="DN264" s="530">
        <f t="shared" si="502"/>
        <v>0</v>
      </c>
      <c r="DO264" s="530">
        <f t="shared" si="503"/>
        <v>0</v>
      </c>
      <c r="DP264" s="530">
        <f t="shared" si="504"/>
        <v>0</v>
      </c>
      <c r="DQ264" s="530">
        <f t="shared" si="505"/>
        <v>0</v>
      </c>
      <c r="DR264" s="530">
        <f t="shared" si="506"/>
        <v>0</v>
      </c>
      <c r="DS264" s="530">
        <f t="shared" si="507"/>
        <v>0</v>
      </c>
      <c r="DT264" s="530">
        <f t="shared" si="508"/>
        <v>0</v>
      </c>
      <c r="DU264" s="530">
        <f t="shared" si="509"/>
        <v>0</v>
      </c>
      <c r="DV264" s="530">
        <f t="shared" si="510"/>
        <v>0</v>
      </c>
      <c r="DW264" s="530">
        <f t="shared" si="511"/>
        <v>0</v>
      </c>
      <c r="DX264" s="530">
        <f t="shared" si="512"/>
        <v>0</v>
      </c>
      <c r="DY264" s="530">
        <f t="shared" si="513"/>
        <v>0</v>
      </c>
      <c r="DZ264" s="530">
        <f t="shared" si="514"/>
        <v>0</v>
      </c>
      <c r="EA264" s="530">
        <f t="shared" si="515"/>
        <v>0</v>
      </c>
      <c r="EB264" s="530">
        <f t="shared" si="516"/>
        <v>0</v>
      </c>
      <c r="EC264" s="530">
        <f t="shared" si="517"/>
        <v>0</v>
      </c>
      <c r="ED264" s="530">
        <f t="shared" si="518"/>
        <v>0</v>
      </c>
      <c r="EE264" s="530">
        <f t="shared" si="519"/>
        <v>0</v>
      </c>
      <c r="EF264" s="530">
        <f t="shared" si="520"/>
        <v>0</v>
      </c>
      <c r="EG264" s="530">
        <f t="shared" si="521"/>
        <v>0</v>
      </c>
      <c r="EI264" s="535">
        <f>IF(EXACT(A264,LCI!A104),LCI!K104,-1*10^6)</f>
        <v>0</v>
      </c>
      <c r="EJ264" s="531">
        <f t="shared" si="522"/>
        <v>0</v>
      </c>
      <c r="EK264" s="536">
        <f t="shared" si="523"/>
        <v>0</v>
      </c>
      <c r="EL264" s="531">
        <f t="shared" si="524"/>
        <v>0</v>
      </c>
      <c r="EM264" s="531">
        <f t="shared" si="525"/>
        <v>0</v>
      </c>
      <c r="EN264" s="531">
        <f t="shared" si="526"/>
        <v>0</v>
      </c>
      <c r="EO264" s="531">
        <f t="shared" si="527"/>
        <v>0</v>
      </c>
      <c r="EP264" s="531">
        <f t="shared" si="528"/>
        <v>0</v>
      </c>
      <c r="EQ264" s="531">
        <f t="shared" si="529"/>
        <v>0</v>
      </c>
      <c r="ER264" s="531">
        <f t="shared" si="530"/>
        <v>0</v>
      </c>
      <c r="ES264" s="531">
        <f t="shared" si="531"/>
        <v>0</v>
      </c>
      <c r="ET264" s="531">
        <f t="shared" si="532"/>
        <v>0</v>
      </c>
      <c r="EU264" s="531">
        <f t="shared" si="533"/>
        <v>0</v>
      </c>
      <c r="EV264" s="531">
        <f t="shared" si="534"/>
        <v>0</v>
      </c>
      <c r="EW264" s="531">
        <f t="shared" si="535"/>
        <v>0</v>
      </c>
      <c r="EX264" s="531">
        <f t="shared" si="536"/>
        <v>0</v>
      </c>
      <c r="EY264" s="531">
        <f t="shared" si="537"/>
        <v>0</v>
      </c>
      <c r="EZ264" s="531">
        <f t="shared" si="538"/>
        <v>0</v>
      </c>
      <c r="FA264" s="531">
        <f t="shared" si="539"/>
        <v>0</v>
      </c>
      <c r="FB264" s="531">
        <f t="shared" si="540"/>
        <v>0</v>
      </c>
      <c r="FC264" s="531">
        <f t="shared" si="541"/>
        <v>0</v>
      </c>
      <c r="FD264" s="531">
        <f t="shared" si="542"/>
        <v>0</v>
      </c>
      <c r="FF264" s="532">
        <f>IF(EXACT(A264,LCI!A104),LCI!L104,-1*10^6)</f>
        <v>0</v>
      </c>
      <c r="FG264" s="532">
        <f t="shared" si="543"/>
        <v>0</v>
      </c>
      <c r="FH264" s="532">
        <f t="shared" si="544"/>
        <v>0</v>
      </c>
      <c r="FI264" s="532">
        <f t="shared" si="545"/>
        <v>0</v>
      </c>
      <c r="FJ264" s="532">
        <f t="shared" si="546"/>
        <v>0</v>
      </c>
      <c r="FK264" s="532">
        <f t="shared" si="547"/>
        <v>0</v>
      </c>
      <c r="FL264" s="532">
        <f t="shared" si="548"/>
        <v>0</v>
      </c>
      <c r="FM264" s="532">
        <f t="shared" si="549"/>
        <v>0</v>
      </c>
      <c r="FN264" s="532">
        <f t="shared" si="550"/>
        <v>0</v>
      </c>
      <c r="FO264" s="532">
        <f t="shared" si="551"/>
        <v>0</v>
      </c>
      <c r="FP264" s="532">
        <f t="shared" si="552"/>
        <v>0</v>
      </c>
      <c r="FQ264" s="532">
        <f t="shared" si="553"/>
        <v>0</v>
      </c>
      <c r="FR264" s="532">
        <f t="shared" si="554"/>
        <v>0</v>
      </c>
      <c r="FS264" s="532">
        <f t="shared" si="555"/>
        <v>0</v>
      </c>
      <c r="FT264" s="532">
        <f t="shared" si="556"/>
        <v>0</v>
      </c>
      <c r="FU264" s="532">
        <f t="shared" si="557"/>
        <v>0</v>
      </c>
      <c r="FV264" s="532">
        <f t="shared" si="558"/>
        <v>0</v>
      </c>
      <c r="FW264" s="532">
        <f t="shared" si="559"/>
        <v>0</v>
      </c>
      <c r="FX264" s="532">
        <f t="shared" si="560"/>
        <v>0</v>
      </c>
      <c r="FY264" s="532">
        <f t="shared" si="561"/>
        <v>0</v>
      </c>
      <c r="FZ264" s="532">
        <f t="shared" si="562"/>
        <v>0</v>
      </c>
      <c r="GA264" s="532">
        <f t="shared" si="563"/>
        <v>0</v>
      </c>
      <c r="GC264" s="533">
        <f>IF(EXACT(A264,LCI!A104),LCI!M104,-1*10^6)</f>
        <v>0</v>
      </c>
      <c r="GD264" s="533">
        <f t="shared" si="564"/>
        <v>0</v>
      </c>
      <c r="GE264" s="533">
        <f t="shared" si="565"/>
        <v>0</v>
      </c>
      <c r="GF264" s="533">
        <f t="shared" si="566"/>
        <v>0</v>
      </c>
      <c r="GG264" s="533">
        <f t="shared" si="567"/>
        <v>0</v>
      </c>
      <c r="GH264" s="533">
        <f t="shared" si="568"/>
        <v>0</v>
      </c>
      <c r="GI264" s="533">
        <f t="shared" si="569"/>
        <v>0</v>
      </c>
      <c r="GJ264" s="533">
        <f t="shared" si="570"/>
        <v>0</v>
      </c>
      <c r="GK264" s="533">
        <f t="shared" si="571"/>
        <v>0</v>
      </c>
      <c r="GL264" s="533">
        <f t="shared" si="572"/>
        <v>0</v>
      </c>
      <c r="GM264" s="533">
        <f t="shared" si="573"/>
        <v>0</v>
      </c>
      <c r="GN264" s="533">
        <f t="shared" si="574"/>
        <v>0</v>
      </c>
      <c r="GO264" s="533">
        <f t="shared" si="575"/>
        <v>0</v>
      </c>
      <c r="GP264" s="533">
        <f t="shared" si="576"/>
        <v>0</v>
      </c>
      <c r="GQ264" s="533">
        <f t="shared" si="577"/>
        <v>0</v>
      </c>
      <c r="GR264" s="533">
        <f t="shared" si="578"/>
        <v>0</v>
      </c>
      <c r="GS264" s="533">
        <f t="shared" si="579"/>
        <v>0</v>
      </c>
      <c r="GT264" s="533">
        <f t="shared" si="580"/>
        <v>0</v>
      </c>
      <c r="GU264" s="533">
        <f t="shared" si="581"/>
        <v>0</v>
      </c>
      <c r="GV264" s="533">
        <f t="shared" si="582"/>
        <v>0</v>
      </c>
      <c r="GW264" s="533">
        <f t="shared" si="583"/>
        <v>0</v>
      </c>
      <c r="GX264" s="533">
        <f t="shared" si="584"/>
        <v>0</v>
      </c>
      <c r="GZ264" s="511">
        <f>IF(EXACT(A264,LCI!A104),LCI!N104,-1*10^6)</f>
        <v>0</v>
      </c>
      <c r="HA264" s="511"/>
      <c r="HB264" s="511"/>
      <c r="HC264" s="511"/>
      <c r="HD264" s="511"/>
      <c r="HE264" s="511"/>
      <c r="HF264" s="511"/>
      <c r="HG264" s="511"/>
      <c r="HH264" s="511"/>
      <c r="HI264" s="511"/>
      <c r="HJ264" s="511"/>
      <c r="HK264" s="511"/>
      <c r="HL264" s="511"/>
      <c r="HM264" s="511"/>
      <c r="HN264" s="511"/>
      <c r="HO264" s="511"/>
      <c r="HP264" s="511"/>
      <c r="HQ264" s="511"/>
      <c r="HR264" s="511"/>
      <c r="HS264" s="511"/>
      <c r="HT264" s="511"/>
      <c r="HU264" s="511"/>
      <c r="HW264" s="534">
        <f>IF(EXACT(A264,LCI!A104),LCI!O104,-1*10^6)</f>
        <v>0</v>
      </c>
      <c r="HX264" s="534">
        <f t="shared" si="585"/>
        <v>0</v>
      </c>
      <c r="HY264" s="534">
        <f t="shared" si="586"/>
        <v>0</v>
      </c>
      <c r="HZ264" s="534">
        <f t="shared" si="587"/>
        <v>0</v>
      </c>
      <c r="IA264" s="534">
        <f t="shared" si="588"/>
        <v>0</v>
      </c>
      <c r="IB264" s="534">
        <f t="shared" si="589"/>
        <v>0</v>
      </c>
      <c r="IC264" s="534">
        <f t="shared" si="590"/>
        <v>0</v>
      </c>
      <c r="ID264" s="534">
        <f t="shared" si="591"/>
        <v>0</v>
      </c>
      <c r="IE264" s="534">
        <f t="shared" si="592"/>
        <v>0</v>
      </c>
      <c r="IF264" s="534">
        <f t="shared" si="593"/>
        <v>0</v>
      </c>
      <c r="IG264" s="534">
        <f t="shared" si="594"/>
        <v>0</v>
      </c>
      <c r="IH264" s="534">
        <f t="shared" si="595"/>
        <v>0</v>
      </c>
      <c r="II264" s="534">
        <f t="shared" si="596"/>
        <v>0</v>
      </c>
      <c r="IJ264" s="534">
        <f t="shared" si="597"/>
        <v>0</v>
      </c>
      <c r="IK264" s="534">
        <f t="shared" si="598"/>
        <v>0</v>
      </c>
      <c r="IL264" s="534">
        <f t="shared" si="599"/>
        <v>0</v>
      </c>
      <c r="IM264" s="534">
        <f t="shared" si="600"/>
        <v>0</v>
      </c>
      <c r="IN264" s="534">
        <f t="shared" si="601"/>
        <v>0</v>
      </c>
      <c r="IO264" s="534">
        <f t="shared" si="602"/>
        <v>0</v>
      </c>
      <c r="IP264" s="534">
        <f t="shared" si="603"/>
        <v>0</v>
      </c>
      <c r="IQ264" s="534">
        <f t="shared" si="604"/>
        <v>0</v>
      </c>
      <c r="IR264" s="534">
        <f t="shared" si="605"/>
        <v>0</v>
      </c>
      <c r="IT264" s="531">
        <f>IF(EXACT(A264,LCI!A104),LCI!P104,-1*10^6)</f>
        <v>0</v>
      </c>
      <c r="IU264" s="531">
        <f t="shared" si="606"/>
        <v>0</v>
      </c>
      <c r="IV264" s="531">
        <f t="shared" si="607"/>
        <v>0</v>
      </c>
      <c r="IW264" s="531">
        <f t="shared" si="608"/>
        <v>0</v>
      </c>
      <c r="IX264" s="531">
        <f t="shared" si="609"/>
        <v>0</v>
      </c>
      <c r="IY264" s="531">
        <f t="shared" si="610"/>
        <v>0</v>
      </c>
      <c r="IZ264" s="531">
        <f t="shared" si="611"/>
        <v>0</v>
      </c>
      <c r="JA264" s="531">
        <f t="shared" si="612"/>
        <v>0</v>
      </c>
      <c r="JB264" s="531">
        <f t="shared" si="613"/>
        <v>0</v>
      </c>
      <c r="JC264" s="531">
        <f t="shared" si="614"/>
        <v>0</v>
      </c>
      <c r="JD264" s="531">
        <f t="shared" si="615"/>
        <v>0</v>
      </c>
      <c r="JE264" s="531">
        <f t="shared" si="616"/>
        <v>0</v>
      </c>
      <c r="JF264" s="531">
        <f t="shared" si="617"/>
        <v>0</v>
      </c>
      <c r="JG264" s="531">
        <f t="shared" si="618"/>
        <v>0</v>
      </c>
      <c r="JH264" s="531">
        <f t="shared" si="619"/>
        <v>0</v>
      </c>
      <c r="JI264" s="531">
        <f t="shared" si="620"/>
        <v>0</v>
      </c>
      <c r="JJ264" s="531">
        <f t="shared" si="621"/>
        <v>0</v>
      </c>
      <c r="JK264" s="531">
        <f t="shared" si="622"/>
        <v>0</v>
      </c>
      <c r="JL264" s="531">
        <f t="shared" si="623"/>
        <v>0</v>
      </c>
      <c r="JM264" s="531">
        <f t="shared" si="624"/>
        <v>0</v>
      </c>
      <c r="JN264" s="531">
        <f t="shared" si="625"/>
        <v>0</v>
      </c>
      <c r="JO264" s="531">
        <f t="shared" si="626"/>
        <v>0</v>
      </c>
      <c r="JQ264" s="532">
        <f>IF(EXACT(A264,LCI!A104),LCI!Q104,-1*10^6)</f>
        <v>0</v>
      </c>
      <c r="JR264" s="532">
        <f t="shared" si="627"/>
        <v>0</v>
      </c>
      <c r="JS264" s="532">
        <f t="shared" si="628"/>
        <v>0</v>
      </c>
      <c r="JT264" s="532">
        <f t="shared" si="629"/>
        <v>0</v>
      </c>
      <c r="JU264" s="532">
        <f t="shared" si="630"/>
        <v>0</v>
      </c>
      <c r="JV264" s="532">
        <f t="shared" si="631"/>
        <v>0</v>
      </c>
      <c r="JW264" s="532">
        <f t="shared" si="632"/>
        <v>0</v>
      </c>
      <c r="JX264" s="532">
        <f t="shared" si="633"/>
        <v>0</v>
      </c>
      <c r="JY264" s="532">
        <f t="shared" si="634"/>
        <v>0</v>
      </c>
      <c r="JZ264" s="532">
        <f t="shared" si="635"/>
        <v>0</v>
      </c>
      <c r="KA264" s="532">
        <f t="shared" si="636"/>
        <v>0</v>
      </c>
      <c r="KB264" s="532">
        <f t="shared" si="637"/>
        <v>0</v>
      </c>
      <c r="KC264" s="532">
        <f t="shared" si="638"/>
        <v>0</v>
      </c>
      <c r="KD264" s="532">
        <f t="shared" si="639"/>
        <v>0</v>
      </c>
      <c r="KE264" s="532">
        <f t="shared" si="640"/>
        <v>0</v>
      </c>
      <c r="KF264" s="532">
        <f t="shared" si="641"/>
        <v>0</v>
      </c>
      <c r="KG264" s="532">
        <f t="shared" si="642"/>
        <v>0</v>
      </c>
      <c r="KH264" s="532">
        <f t="shared" si="643"/>
        <v>0</v>
      </c>
      <c r="KI264" s="532">
        <f t="shared" si="644"/>
        <v>0</v>
      </c>
      <c r="KJ264" s="532">
        <f t="shared" si="645"/>
        <v>0</v>
      </c>
      <c r="KK264" s="532">
        <f t="shared" si="646"/>
        <v>0</v>
      </c>
      <c r="KL264" s="532">
        <f t="shared" si="647"/>
        <v>0</v>
      </c>
      <c r="KN264" s="533">
        <f>IF(EXACT(A264,LCI!A104),LCI!R104,-1*10^6)</f>
        <v>0</v>
      </c>
      <c r="KO264" s="533">
        <f t="shared" si="648"/>
        <v>0</v>
      </c>
      <c r="KP264" s="533">
        <f t="shared" si="649"/>
        <v>0</v>
      </c>
      <c r="KQ264" s="533">
        <f t="shared" si="650"/>
        <v>0</v>
      </c>
      <c r="KR264" s="533">
        <f t="shared" si="651"/>
        <v>0</v>
      </c>
      <c r="KS264" s="533">
        <f t="shared" si="652"/>
        <v>0</v>
      </c>
      <c r="KT264" s="533">
        <f t="shared" si="653"/>
        <v>0</v>
      </c>
      <c r="KU264" s="533">
        <f t="shared" si="654"/>
        <v>0</v>
      </c>
      <c r="KV264" s="533">
        <f t="shared" si="655"/>
        <v>0</v>
      </c>
      <c r="KW264" s="533">
        <f t="shared" si="656"/>
        <v>0</v>
      </c>
      <c r="KX264" s="533">
        <f t="shared" si="657"/>
        <v>0</v>
      </c>
      <c r="KY264" s="533">
        <f t="shared" si="658"/>
        <v>0</v>
      </c>
      <c r="KZ264" s="533">
        <f t="shared" si="659"/>
        <v>0</v>
      </c>
      <c r="LA264" s="533">
        <f t="shared" si="660"/>
        <v>0</v>
      </c>
      <c r="LB264" s="533">
        <f t="shared" si="661"/>
        <v>0</v>
      </c>
      <c r="LC264" s="533">
        <f t="shared" si="662"/>
        <v>0</v>
      </c>
      <c r="LD264" s="533">
        <f t="shared" si="663"/>
        <v>0</v>
      </c>
      <c r="LE264" s="533">
        <f t="shared" si="664"/>
        <v>0</v>
      </c>
      <c r="LF264" s="533">
        <f t="shared" si="665"/>
        <v>0</v>
      </c>
      <c r="LG264" s="533">
        <f t="shared" si="666"/>
        <v>0</v>
      </c>
      <c r="LH264" s="533">
        <f t="shared" si="667"/>
        <v>0</v>
      </c>
      <c r="LI264" s="533">
        <f t="shared" si="668"/>
        <v>0</v>
      </c>
    </row>
    <row r="265" spans="1:321" x14ac:dyDescent="0.25">
      <c r="A265" s="14" t="str">
        <f>LCI!A105</f>
        <v>Propane, Produced (kg/yr)</v>
      </c>
      <c r="B265" s="43">
        <f>B147</f>
        <v>0</v>
      </c>
      <c r="C265" s="43">
        <f t="shared" ref="C265:V265" si="719">C147</f>
        <v>2815.9907630400007</v>
      </c>
      <c r="D265" s="43">
        <f t="shared" si="719"/>
        <v>0</v>
      </c>
      <c r="E265" s="43">
        <f t="shared" si="719"/>
        <v>0</v>
      </c>
      <c r="F265" s="43">
        <f t="shared" si="719"/>
        <v>0</v>
      </c>
      <c r="G265" s="43">
        <f t="shared" si="719"/>
        <v>0</v>
      </c>
      <c r="H265" s="43">
        <f t="shared" si="719"/>
        <v>0</v>
      </c>
      <c r="I265" s="43">
        <f t="shared" si="719"/>
        <v>0</v>
      </c>
      <c r="J265" s="43">
        <f t="shared" si="719"/>
        <v>28289.996837499999</v>
      </c>
      <c r="K265" s="43">
        <f t="shared" si="719"/>
        <v>21993.784960000001</v>
      </c>
      <c r="L265" s="43">
        <f t="shared" si="719"/>
        <v>54002.597000000002</v>
      </c>
      <c r="M265" s="43">
        <f t="shared" si="719"/>
        <v>41791.112903112742</v>
      </c>
      <c r="N265" s="43">
        <f t="shared" si="719"/>
        <v>103491.29700525</v>
      </c>
      <c r="O265" s="43">
        <f t="shared" si="719"/>
        <v>24546.634999999998</v>
      </c>
      <c r="P265" s="43">
        <f t="shared" si="719"/>
        <v>0</v>
      </c>
      <c r="Q265" s="43">
        <f t="shared" si="719"/>
        <v>0</v>
      </c>
      <c r="R265" s="43">
        <f t="shared" si="719"/>
        <v>0</v>
      </c>
      <c r="S265" s="43">
        <f t="shared" si="719"/>
        <v>0</v>
      </c>
      <c r="T265" s="43">
        <f t="shared" si="719"/>
        <v>0</v>
      </c>
      <c r="U265" s="43">
        <f t="shared" si="719"/>
        <v>0</v>
      </c>
      <c r="V265" s="43">
        <f t="shared" si="719"/>
        <v>0</v>
      </c>
      <c r="X265" s="45">
        <f>IF(EXACT(A265,LCI!A105),LCI!G105,-1*10^6)</f>
        <v>0.19768720400000001</v>
      </c>
      <c r="Y265" s="47">
        <f t="shared" si="708"/>
        <v>0</v>
      </c>
      <c r="Z265" s="47">
        <f t="shared" si="709"/>
        <v>556.68534043520435</v>
      </c>
      <c r="AA265" s="47">
        <f t="shared" si="710"/>
        <v>0</v>
      </c>
      <c r="AB265" s="47">
        <f t="shared" si="414"/>
        <v>0</v>
      </c>
      <c r="AC265" s="47">
        <f t="shared" si="415"/>
        <v>0</v>
      </c>
      <c r="AD265" s="47">
        <f t="shared" si="416"/>
        <v>0</v>
      </c>
      <c r="AE265" s="47">
        <f t="shared" si="417"/>
        <v>0</v>
      </c>
      <c r="AF265" s="47">
        <f t="shared" si="418"/>
        <v>0</v>
      </c>
      <c r="AG265" s="47">
        <f t="shared" si="419"/>
        <v>5592.5703759742173</v>
      </c>
      <c r="AH265" s="47">
        <f t="shared" si="420"/>
        <v>4347.8898541196522</v>
      </c>
      <c r="AI265" s="47">
        <f t="shared" si="421"/>
        <v>10675.622409668789</v>
      </c>
      <c r="AJ265" s="47">
        <f t="shared" si="711"/>
        <v>8261.5682618646806</v>
      </c>
      <c r="AK265" s="47">
        <f t="shared" si="712"/>
        <v>20458.905143301447</v>
      </c>
      <c r="AL265" s="262">
        <f t="shared" si="713"/>
        <v>4852.55564075854</v>
      </c>
      <c r="AM265" s="260">
        <f t="shared" si="714"/>
        <v>0</v>
      </c>
      <c r="AN265" s="260">
        <f t="shared" si="681"/>
        <v>0</v>
      </c>
      <c r="AO265" s="260">
        <f t="shared" si="682"/>
        <v>0</v>
      </c>
      <c r="AP265" s="260">
        <f t="shared" si="683"/>
        <v>0</v>
      </c>
      <c r="AQ265" s="260">
        <f t="shared" si="684"/>
        <v>0</v>
      </c>
      <c r="AR265" s="260">
        <f t="shared" si="685"/>
        <v>0</v>
      </c>
      <c r="AS265" s="260">
        <f t="shared" si="686"/>
        <v>0</v>
      </c>
      <c r="AU265" s="41">
        <f>IF(EXACT(A265,LCI!A105),LCI!H105,-1*10^6)</f>
        <v>-100</v>
      </c>
      <c r="AV265" s="71">
        <f t="shared" si="432"/>
        <v>0</v>
      </c>
      <c r="AW265" s="71">
        <f t="shared" si="433"/>
        <v>-281599.07630400005</v>
      </c>
      <c r="AX265" s="71">
        <f t="shared" si="434"/>
        <v>0</v>
      </c>
      <c r="AY265" s="71">
        <f t="shared" si="435"/>
        <v>0</v>
      </c>
      <c r="AZ265" s="71">
        <f t="shared" si="436"/>
        <v>0</v>
      </c>
      <c r="BA265" s="71">
        <f t="shared" si="437"/>
        <v>0</v>
      </c>
      <c r="BB265" s="71">
        <f t="shared" si="438"/>
        <v>0</v>
      </c>
      <c r="BC265" s="71">
        <f t="shared" si="439"/>
        <v>0</v>
      </c>
      <c r="BD265" s="520">
        <f t="shared" si="440"/>
        <v>-2828999.6837499999</v>
      </c>
      <c r="BE265" s="521">
        <f t="shared" si="441"/>
        <v>-2199378.4960000003</v>
      </c>
      <c r="BF265" s="71">
        <f t="shared" si="442"/>
        <v>-5400259.7000000002</v>
      </c>
      <c r="BG265" s="521">
        <f>M265*$AU265</f>
        <v>-4179111.2903112741</v>
      </c>
      <c r="BH265" s="71">
        <f t="shared" si="444"/>
        <v>-10349129.700525001</v>
      </c>
      <c r="BI265" s="71">
        <f t="shared" si="445"/>
        <v>-2454663.5</v>
      </c>
      <c r="BJ265" s="71">
        <f t="shared" si="446"/>
        <v>0</v>
      </c>
      <c r="BK265" s="71">
        <f t="shared" si="447"/>
        <v>0</v>
      </c>
      <c r="BL265" s="71">
        <f t="shared" si="448"/>
        <v>0</v>
      </c>
      <c r="BM265" s="71">
        <f t="shared" si="449"/>
        <v>0</v>
      </c>
      <c r="BN265" s="71">
        <f t="shared" si="450"/>
        <v>0</v>
      </c>
      <c r="BO265" s="71">
        <f t="shared" si="451"/>
        <v>0</v>
      </c>
      <c r="BP265" s="71">
        <f t="shared" si="452"/>
        <v>0</v>
      </c>
      <c r="BR265" s="507">
        <f>IF(EXACT(A265,LCI!A105),LCI!I105,-1*10^6)</f>
        <v>0</v>
      </c>
      <c r="BS265" s="507">
        <f t="shared" si="474"/>
        <v>0</v>
      </c>
      <c r="BT265" s="507">
        <f t="shared" si="475"/>
        <v>0</v>
      </c>
      <c r="BU265" s="507">
        <f t="shared" si="475"/>
        <v>0</v>
      </c>
      <c r="BV265" s="507">
        <f t="shared" si="475"/>
        <v>0</v>
      </c>
      <c r="BW265" s="507">
        <f t="shared" si="454"/>
        <v>0</v>
      </c>
      <c r="BX265" s="507">
        <f t="shared" si="455"/>
        <v>0</v>
      </c>
      <c r="BY265" s="507">
        <f t="shared" si="456"/>
        <v>0</v>
      </c>
      <c r="BZ265" s="507">
        <f t="shared" si="457"/>
        <v>0</v>
      </c>
      <c r="CA265" s="507">
        <f t="shared" si="458"/>
        <v>0</v>
      </c>
      <c r="CB265" s="507">
        <f t="shared" si="459"/>
        <v>0</v>
      </c>
      <c r="CC265" s="507">
        <f t="shared" si="460"/>
        <v>0</v>
      </c>
      <c r="CD265" s="507">
        <f t="shared" si="461"/>
        <v>0</v>
      </c>
      <c r="CE265" s="507">
        <f t="shared" si="462"/>
        <v>0</v>
      </c>
      <c r="CF265" s="507">
        <f t="shared" si="463"/>
        <v>0</v>
      </c>
      <c r="CG265" s="507">
        <f t="shared" si="463"/>
        <v>0</v>
      </c>
      <c r="CH265" s="507">
        <f t="shared" si="463"/>
        <v>0</v>
      </c>
      <c r="CI265" s="507">
        <f t="shared" si="465"/>
        <v>0</v>
      </c>
      <c r="CJ265" s="507">
        <f t="shared" si="466"/>
        <v>0</v>
      </c>
      <c r="CK265" s="507">
        <f t="shared" si="467"/>
        <v>0</v>
      </c>
      <c r="CL265" s="507">
        <f t="shared" si="476"/>
        <v>0</v>
      </c>
      <c r="CM265" s="507">
        <f t="shared" si="468"/>
        <v>0</v>
      </c>
      <c r="CO265" s="511">
        <f>IF(EXACT(A265,LCI!A105),LCI!F105,-1*10^6)</f>
        <v>52.2</v>
      </c>
      <c r="CP265" s="511">
        <f t="shared" si="477"/>
        <v>0</v>
      </c>
      <c r="CQ265" s="511">
        <f t="shared" si="478"/>
        <v>146994.71783068805</v>
      </c>
      <c r="CR265" s="511">
        <f t="shared" si="479"/>
        <v>0</v>
      </c>
      <c r="CS265" s="511">
        <f t="shared" si="480"/>
        <v>0</v>
      </c>
      <c r="CT265" s="511">
        <f t="shared" si="481"/>
        <v>0</v>
      </c>
      <c r="CU265" s="511">
        <f t="shared" si="482"/>
        <v>0</v>
      </c>
      <c r="CV265" s="511">
        <f t="shared" si="483"/>
        <v>0</v>
      </c>
      <c r="CW265" s="511">
        <f t="shared" si="484"/>
        <v>0</v>
      </c>
      <c r="CX265" s="511">
        <f t="shared" si="485"/>
        <v>1476737.8349174999</v>
      </c>
      <c r="CY265" s="511">
        <f t="shared" si="486"/>
        <v>1148075.5749120002</v>
      </c>
      <c r="CZ265" s="511">
        <f t="shared" si="487"/>
        <v>2818935.5634000003</v>
      </c>
      <c r="DA265" s="511">
        <f t="shared" si="488"/>
        <v>2181496.093542485</v>
      </c>
      <c r="DB265" s="511">
        <f t="shared" si="489"/>
        <v>5402245.70367405</v>
      </c>
      <c r="DC265" s="511">
        <f t="shared" si="490"/>
        <v>1281334.3470000001</v>
      </c>
      <c r="DD265" s="511">
        <f t="shared" si="491"/>
        <v>0</v>
      </c>
      <c r="DE265" s="511">
        <f t="shared" si="492"/>
        <v>0</v>
      </c>
      <c r="DF265" s="511">
        <f t="shared" si="493"/>
        <v>0</v>
      </c>
      <c r="DG265" s="511">
        <f t="shared" si="494"/>
        <v>0</v>
      </c>
      <c r="DH265" s="511">
        <f t="shared" si="495"/>
        <v>0</v>
      </c>
      <c r="DI265" s="511">
        <f t="shared" si="496"/>
        <v>0</v>
      </c>
      <c r="DJ265" s="511">
        <f t="shared" si="497"/>
        <v>0</v>
      </c>
      <c r="DL265" s="530">
        <f>IF(EXACT(A265,LCI!A105),LCI!J105,-1*10^6)</f>
        <v>0</v>
      </c>
      <c r="DM265" s="530">
        <f t="shared" si="501"/>
        <v>0</v>
      </c>
      <c r="DN265" s="530">
        <f t="shared" si="502"/>
        <v>0</v>
      </c>
      <c r="DO265" s="530">
        <f t="shared" si="503"/>
        <v>0</v>
      </c>
      <c r="DP265" s="530">
        <f t="shared" si="504"/>
        <v>0</v>
      </c>
      <c r="DQ265" s="530">
        <f t="shared" si="505"/>
        <v>0</v>
      </c>
      <c r="DR265" s="530">
        <f t="shared" si="506"/>
        <v>0</v>
      </c>
      <c r="DS265" s="530">
        <f t="shared" si="507"/>
        <v>0</v>
      </c>
      <c r="DT265" s="530">
        <f t="shared" si="508"/>
        <v>0</v>
      </c>
      <c r="DU265" s="530">
        <f t="shared" si="509"/>
        <v>0</v>
      </c>
      <c r="DV265" s="530">
        <f t="shared" si="510"/>
        <v>0</v>
      </c>
      <c r="DW265" s="530">
        <f t="shared" si="511"/>
        <v>0</v>
      </c>
      <c r="DX265" s="530">
        <f t="shared" si="512"/>
        <v>0</v>
      </c>
      <c r="DY265" s="530">
        <f t="shared" si="513"/>
        <v>0</v>
      </c>
      <c r="DZ265" s="530">
        <f t="shared" si="514"/>
        <v>0</v>
      </c>
      <c r="EA265" s="530">
        <f t="shared" si="515"/>
        <v>0</v>
      </c>
      <c r="EB265" s="530">
        <f t="shared" si="516"/>
        <v>0</v>
      </c>
      <c r="EC265" s="530">
        <f t="shared" si="517"/>
        <v>0</v>
      </c>
      <c r="ED265" s="530">
        <f t="shared" si="518"/>
        <v>0</v>
      </c>
      <c r="EE265" s="530">
        <f t="shared" si="519"/>
        <v>0</v>
      </c>
      <c r="EF265" s="530">
        <f t="shared" si="520"/>
        <v>0</v>
      </c>
      <c r="EG265" s="530">
        <f t="shared" si="521"/>
        <v>0</v>
      </c>
      <c r="EI265" s="535">
        <f>IF(EXACT(A265,LCI!A105),LCI!K105,-1*10^6)</f>
        <v>0</v>
      </c>
      <c r="EJ265" s="531">
        <f t="shared" si="522"/>
        <v>0</v>
      </c>
      <c r="EK265" s="536">
        <f t="shared" si="523"/>
        <v>0</v>
      </c>
      <c r="EL265" s="531">
        <f t="shared" si="524"/>
        <v>0</v>
      </c>
      <c r="EM265" s="531">
        <f t="shared" si="525"/>
        <v>0</v>
      </c>
      <c r="EN265" s="531">
        <f t="shared" si="526"/>
        <v>0</v>
      </c>
      <c r="EO265" s="531">
        <f t="shared" si="527"/>
        <v>0</v>
      </c>
      <c r="EP265" s="531">
        <f t="shared" si="528"/>
        <v>0</v>
      </c>
      <c r="EQ265" s="531">
        <f t="shared" si="529"/>
        <v>0</v>
      </c>
      <c r="ER265" s="531">
        <f t="shared" si="530"/>
        <v>0</v>
      </c>
      <c r="ES265" s="531">
        <f t="shared" si="531"/>
        <v>0</v>
      </c>
      <c r="ET265" s="531">
        <f t="shared" si="532"/>
        <v>0</v>
      </c>
      <c r="EU265" s="531">
        <f t="shared" si="533"/>
        <v>0</v>
      </c>
      <c r="EV265" s="531">
        <f t="shared" si="534"/>
        <v>0</v>
      </c>
      <c r="EW265" s="531">
        <f t="shared" si="535"/>
        <v>0</v>
      </c>
      <c r="EX265" s="531">
        <f t="shared" si="536"/>
        <v>0</v>
      </c>
      <c r="EY265" s="531">
        <f t="shared" si="537"/>
        <v>0</v>
      </c>
      <c r="EZ265" s="531">
        <f t="shared" si="538"/>
        <v>0</v>
      </c>
      <c r="FA265" s="531">
        <f t="shared" si="539"/>
        <v>0</v>
      </c>
      <c r="FB265" s="531">
        <f t="shared" si="540"/>
        <v>0</v>
      </c>
      <c r="FC265" s="531">
        <f t="shared" si="541"/>
        <v>0</v>
      </c>
      <c r="FD265" s="531">
        <f t="shared" si="542"/>
        <v>0</v>
      </c>
      <c r="FF265" s="532">
        <f>IF(EXACT(A265,LCI!A105),LCI!L105,-1*10^6)</f>
        <v>0</v>
      </c>
      <c r="FG265" s="532">
        <f t="shared" si="543"/>
        <v>0</v>
      </c>
      <c r="FH265" s="532">
        <f t="shared" si="544"/>
        <v>0</v>
      </c>
      <c r="FI265" s="532">
        <f t="shared" si="545"/>
        <v>0</v>
      </c>
      <c r="FJ265" s="532">
        <f t="shared" si="546"/>
        <v>0</v>
      </c>
      <c r="FK265" s="532">
        <f t="shared" si="547"/>
        <v>0</v>
      </c>
      <c r="FL265" s="532">
        <f t="shared" si="548"/>
        <v>0</v>
      </c>
      <c r="FM265" s="532">
        <f t="shared" si="549"/>
        <v>0</v>
      </c>
      <c r="FN265" s="532">
        <f t="shared" si="550"/>
        <v>0</v>
      </c>
      <c r="FO265" s="532">
        <f t="shared" si="551"/>
        <v>0</v>
      </c>
      <c r="FP265" s="532">
        <f t="shared" si="552"/>
        <v>0</v>
      </c>
      <c r="FQ265" s="532">
        <f t="shared" si="553"/>
        <v>0</v>
      </c>
      <c r="FR265" s="532">
        <f t="shared" si="554"/>
        <v>0</v>
      </c>
      <c r="FS265" s="532">
        <f t="shared" si="555"/>
        <v>0</v>
      </c>
      <c r="FT265" s="532">
        <f t="shared" si="556"/>
        <v>0</v>
      </c>
      <c r="FU265" s="532">
        <f t="shared" si="557"/>
        <v>0</v>
      </c>
      <c r="FV265" s="532">
        <f t="shared" si="558"/>
        <v>0</v>
      </c>
      <c r="FW265" s="532">
        <f t="shared" si="559"/>
        <v>0</v>
      </c>
      <c r="FX265" s="532">
        <f t="shared" si="560"/>
        <v>0</v>
      </c>
      <c r="FY265" s="532">
        <f t="shared" si="561"/>
        <v>0</v>
      </c>
      <c r="FZ265" s="532">
        <f t="shared" si="562"/>
        <v>0</v>
      </c>
      <c r="GA265" s="532">
        <f t="shared" si="563"/>
        <v>0</v>
      </c>
      <c r="GC265" s="533">
        <f>IF(EXACT(A265,LCI!A105),LCI!M105,-1*10^6)</f>
        <v>0</v>
      </c>
      <c r="GD265" s="533">
        <f t="shared" si="564"/>
        <v>0</v>
      </c>
      <c r="GE265" s="533">
        <f t="shared" si="565"/>
        <v>0</v>
      </c>
      <c r="GF265" s="533">
        <f t="shared" si="566"/>
        <v>0</v>
      </c>
      <c r="GG265" s="533">
        <f t="shared" si="567"/>
        <v>0</v>
      </c>
      <c r="GH265" s="533">
        <f t="shared" si="568"/>
        <v>0</v>
      </c>
      <c r="GI265" s="533">
        <f t="shared" si="569"/>
        <v>0</v>
      </c>
      <c r="GJ265" s="533">
        <f t="shared" si="570"/>
        <v>0</v>
      </c>
      <c r="GK265" s="533">
        <f t="shared" si="571"/>
        <v>0</v>
      </c>
      <c r="GL265" s="533">
        <f t="shared" si="572"/>
        <v>0</v>
      </c>
      <c r="GM265" s="533">
        <f t="shared" si="573"/>
        <v>0</v>
      </c>
      <c r="GN265" s="533">
        <f t="shared" si="574"/>
        <v>0</v>
      </c>
      <c r="GO265" s="533">
        <f t="shared" si="575"/>
        <v>0</v>
      </c>
      <c r="GP265" s="533">
        <f t="shared" si="576"/>
        <v>0</v>
      </c>
      <c r="GQ265" s="533">
        <f t="shared" si="577"/>
        <v>0</v>
      </c>
      <c r="GR265" s="533">
        <f t="shared" si="578"/>
        <v>0</v>
      </c>
      <c r="GS265" s="533">
        <f t="shared" si="579"/>
        <v>0</v>
      </c>
      <c r="GT265" s="533">
        <f t="shared" si="580"/>
        <v>0</v>
      </c>
      <c r="GU265" s="533">
        <f t="shared" si="581"/>
        <v>0</v>
      </c>
      <c r="GV265" s="533">
        <f t="shared" si="582"/>
        <v>0</v>
      </c>
      <c r="GW265" s="533">
        <f t="shared" si="583"/>
        <v>0</v>
      </c>
      <c r="GX265" s="533">
        <f t="shared" si="584"/>
        <v>0</v>
      </c>
      <c r="GZ265" s="511">
        <f>IF(EXACT(A265,LCI!A105),LCI!N105,-1*10^6)</f>
        <v>0</v>
      </c>
      <c r="HA265" s="511"/>
      <c r="HB265" s="511"/>
      <c r="HC265" s="511"/>
      <c r="HD265" s="511"/>
      <c r="HE265" s="511"/>
      <c r="HF265" s="511"/>
      <c r="HG265" s="511"/>
      <c r="HH265" s="511"/>
      <c r="HI265" s="511"/>
      <c r="HJ265" s="511"/>
      <c r="HK265" s="511"/>
      <c r="HL265" s="511"/>
      <c r="HM265" s="511"/>
      <c r="HN265" s="511"/>
      <c r="HO265" s="511"/>
      <c r="HP265" s="511"/>
      <c r="HQ265" s="511"/>
      <c r="HR265" s="511"/>
      <c r="HS265" s="511"/>
      <c r="HT265" s="511"/>
      <c r="HU265" s="511"/>
      <c r="HW265" s="534">
        <f>IF(EXACT(A265,LCI!A105),LCI!O105,-1*10^6)</f>
        <v>0</v>
      </c>
      <c r="HX265" s="534">
        <f t="shared" si="585"/>
        <v>0</v>
      </c>
      <c r="HY265" s="534">
        <f t="shared" si="586"/>
        <v>0</v>
      </c>
      <c r="HZ265" s="534">
        <f t="shared" si="587"/>
        <v>0</v>
      </c>
      <c r="IA265" s="534">
        <f t="shared" si="588"/>
        <v>0</v>
      </c>
      <c r="IB265" s="534">
        <f t="shared" si="589"/>
        <v>0</v>
      </c>
      <c r="IC265" s="534">
        <f t="shared" si="590"/>
        <v>0</v>
      </c>
      <c r="ID265" s="534">
        <f t="shared" si="591"/>
        <v>0</v>
      </c>
      <c r="IE265" s="534">
        <f t="shared" si="592"/>
        <v>0</v>
      </c>
      <c r="IF265" s="534">
        <f t="shared" si="593"/>
        <v>0</v>
      </c>
      <c r="IG265" s="534">
        <f t="shared" si="594"/>
        <v>0</v>
      </c>
      <c r="IH265" s="534">
        <f t="shared" si="595"/>
        <v>0</v>
      </c>
      <c r="II265" s="534">
        <f t="shared" si="596"/>
        <v>0</v>
      </c>
      <c r="IJ265" s="534">
        <f t="shared" si="597"/>
        <v>0</v>
      </c>
      <c r="IK265" s="534">
        <f t="shared" si="598"/>
        <v>0</v>
      </c>
      <c r="IL265" s="534">
        <f t="shared" si="599"/>
        <v>0</v>
      </c>
      <c r="IM265" s="534">
        <f t="shared" si="600"/>
        <v>0</v>
      </c>
      <c r="IN265" s="534">
        <f t="shared" si="601"/>
        <v>0</v>
      </c>
      <c r="IO265" s="534">
        <f t="shared" si="602"/>
        <v>0</v>
      </c>
      <c r="IP265" s="534">
        <f t="shared" si="603"/>
        <v>0</v>
      </c>
      <c r="IQ265" s="534">
        <f t="shared" si="604"/>
        <v>0</v>
      </c>
      <c r="IR265" s="534">
        <f t="shared" si="605"/>
        <v>0</v>
      </c>
      <c r="IT265" s="531">
        <f>IF(EXACT(A265,LCI!A105),LCI!P105,-1*10^6)</f>
        <v>0</v>
      </c>
      <c r="IU265" s="531">
        <f t="shared" si="606"/>
        <v>0</v>
      </c>
      <c r="IV265" s="531">
        <f t="shared" si="607"/>
        <v>0</v>
      </c>
      <c r="IW265" s="531">
        <f t="shared" si="608"/>
        <v>0</v>
      </c>
      <c r="IX265" s="531">
        <f t="shared" si="609"/>
        <v>0</v>
      </c>
      <c r="IY265" s="531">
        <f t="shared" si="610"/>
        <v>0</v>
      </c>
      <c r="IZ265" s="531">
        <f t="shared" si="611"/>
        <v>0</v>
      </c>
      <c r="JA265" s="531">
        <f t="shared" si="612"/>
        <v>0</v>
      </c>
      <c r="JB265" s="531">
        <f t="shared" si="613"/>
        <v>0</v>
      </c>
      <c r="JC265" s="531">
        <f t="shared" si="614"/>
        <v>0</v>
      </c>
      <c r="JD265" s="531">
        <f t="shared" si="615"/>
        <v>0</v>
      </c>
      <c r="JE265" s="531">
        <f t="shared" si="616"/>
        <v>0</v>
      </c>
      <c r="JF265" s="531">
        <f t="shared" si="617"/>
        <v>0</v>
      </c>
      <c r="JG265" s="531">
        <f t="shared" si="618"/>
        <v>0</v>
      </c>
      <c r="JH265" s="531">
        <f t="shared" si="619"/>
        <v>0</v>
      </c>
      <c r="JI265" s="531">
        <f t="shared" si="620"/>
        <v>0</v>
      </c>
      <c r="JJ265" s="531">
        <f t="shared" si="621"/>
        <v>0</v>
      </c>
      <c r="JK265" s="531">
        <f t="shared" si="622"/>
        <v>0</v>
      </c>
      <c r="JL265" s="531">
        <f t="shared" si="623"/>
        <v>0</v>
      </c>
      <c r="JM265" s="531">
        <f t="shared" si="624"/>
        <v>0</v>
      </c>
      <c r="JN265" s="531">
        <f t="shared" si="625"/>
        <v>0</v>
      </c>
      <c r="JO265" s="531">
        <f t="shared" si="626"/>
        <v>0</v>
      </c>
      <c r="JQ265" s="532">
        <f>IF(EXACT(A265,LCI!A105),LCI!Q105,-1*10^6)</f>
        <v>0</v>
      </c>
      <c r="JR265" s="532">
        <f t="shared" si="627"/>
        <v>0</v>
      </c>
      <c r="JS265" s="532">
        <f t="shared" si="628"/>
        <v>0</v>
      </c>
      <c r="JT265" s="532">
        <f t="shared" si="629"/>
        <v>0</v>
      </c>
      <c r="JU265" s="532">
        <f t="shared" si="630"/>
        <v>0</v>
      </c>
      <c r="JV265" s="532">
        <f t="shared" si="631"/>
        <v>0</v>
      </c>
      <c r="JW265" s="532">
        <f t="shared" si="632"/>
        <v>0</v>
      </c>
      <c r="JX265" s="532">
        <f t="shared" si="633"/>
        <v>0</v>
      </c>
      <c r="JY265" s="532">
        <f t="shared" si="634"/>
        <v>0</v>
      </c>
      <c r="JZ265" s="532">
        <f t="shared" si="635"/>
        <v>0</v>
      </c>
      <c r="KA265" s="532">
        <f t="shared" si="636"/>
        <v>0</v>
      </c>
      <c r="KB265" s="532">
        <f t="shared" si="637"/>
        <v>0</v>
      </c>
      <c r="KC265" s="532">
        <f t="shared" si="638"/>
        <v>0</v>
      </c>
      <c r="KD265" s="532">
        <f t="shared" si="639"/>
        <v>0</v>
      </c>
      <c r="KE265" s="532">
        <f t="shared" si="640"/>
        <v>0</v>
      </c>
      <c r="KF265" s="532">
        <f t="shared" si="641"/>
        <v>0</v>
      </c>
      <c r="KG265" s="532">
        <f t="shared" si="642"/>
        <v>0</v>
      </c>
      <c r="KH265" s="532">
        <f t="shared" si="643"/>
        <v>0</v>
      </c>
      <c r="KI265" s="532">
        <f t="shared" si="644"/>
        <v>0</v>
      </c>
      <c r="KJ265" s="532">
        <f t="shared" si="645"/>
        <v>0</v>
      </c>
      <c r="KK265" s="532">
        <f t="shared" si="646"/>
        <v>0</v>
      </c>
      <c r="KL265" s="532">
        <f t="shared" si="647"/>
        <v>0</v>
      </c>
      <c r="KN265" s="533">
        <f>IF(EXACT(A265,LCI!A105),LCI!R105,-1*10^6)</f>
        <v>0</v>
      </c>
      <c r="KO265" s="533">
        <f t="shared" si="648"/>
        <v>0</v>
      </c>
      <c r="KP265" s="533">
        <f t="shared" si="649"/>
        <v>0</v>
      </c>
      <c r="KQ265" s="533">
        <f t="shared" si="650"/>
        <v>0</v>
      </c>
      <c r="KR265" s="533">
        <f t="shared" si="651"/>
        <v>0</v>
      </c>
      <c r="KS265" s="533">
        <f t="shared" si="652"/>
        <v>0</v>
      </c>
      <c r="KT265" s="533">
        <f t="shared" si="653"/>
        <v>0</v>
      </c>
      <c r="KU265" s="533">
        <f t="shared" si="654"/>
        <v>0</v>
      </c>
      <c r="KV265" s="533">
        <f t="shared" si="655"/>
        <v>0</v>
      </c>
      <c r="KW265" s="533">
        <f t="shared" si="656"/>
        <v>0</v>
      </c>
      <c r="KX265" s="533">
        <f t="shared" si="657"/>
        <v>0</v>
      </c>
      <c r="KY265" s="533">
        <f t="shared" si="658"/>
        <v>0</v>
      </c>
      <c r="KZ265" s="533">
        <f t="shared" si="659"/>
        <v>0</v>
      </c>
      <c r="LA265" s="533">
        <f t="shared" si="660"/>
        <v>0</v>
      </c>
      <c r="LB265" s="533">
        <f t="shared" si="661"/>
        <v>0</v>
      </c>
      <c r="LC265" s="533">
        <f t="shared" si="662"/>
        <v>0</v>
      </c>
      <c r="LD265" s="533">
        <f t="shared" si="663"/>
        <v>0</v>
      </c>
      <c r="LE265" s="533">
        <f t="shared" si="664"/>
        <v>0</v>
      </c>
      <c r="LF265" s="533">
        <f t="shared" si="665"/>
        <v>0</v>
      </c>
      <c r="LG265" s="533">
        <f t="shared" si="666"/>
        <v>0</v>
      </c>
      <c r="LH265" s="533">
        <f t="shared" si="667"/>
        <v>0</v>
      </c>
      <c r="LI265" s="533">
        <f t="shared" si="668"/>
        <v>0</v>
      </c>
    </row>
    <row r="268" spans="1:321" x14ac:dyDescent="0.25">
      <c r="K268" s="7">
        <f>SUM(K256:K265)/K115</f>
        <v>0.10256224450000002</v>
      </c>
      <c r="L268" s="7" t="s">
        <v>2511</v>
      </c>
      <c r="X268" s="48" t="str">
        <f>A160</f>
        <v>Land Cost ($)</v>
      </c>
      <c r="Y268" s="49">
        <f t="shared" ref="Y268:AB268" si="720">Y160</f>
        <v>1654900</v>
      </c>
      <c r="Z268" s="49">
        <f t="shared" si="720"/>
        <v>1654900</v>
      </c>
      <c r="AA268" s="49">
        <f t="shared" si="720"/>
        <v>1654900</v>
      </c>
      <c r="AB268" s="49">
        <f t="shared" si="720"/>
        <v>1654900</v>
      </c>
      <c r="AC268" s="49">
        <f t="shared" ref="AC268:AS268" si="721">AC160</f>
        <v>1654900</v>
      </c>
      <c r="AD268" s="49">
        <f t="shared" si="721"/>
        <v>0</v>
      </c>
      <c r="AE268" s="49">
        <f t="shared" si="721"/>
        <v>0</v>
      </c>
      <c r="AF268" s="49">
        <f t="shared" si="721"/>
        <v>0</v>
      </c>
      <c r="AG268" s="49">
        <f t="shared" si="721"/>
        <v>1654900</v>
      </c>
      <c r="AH268" s="49">
        <f t="shared" si="721"/>
        <v>1654900</v>
      </c>
      <c r="AI268" s="49">
        <f t="shared" si="721"/>
        <v>1654900</v>
      </c>
      <c r="AJ268" s="49">
        <f t="shared" si="721"/>
        <v>345800.00000000006</v>
      </c>
      <c r="AK268" s="49">
        <f t="shared" si="721"/>
        <v>345800.00000000006</v>
      </c>
      <c r="AL268" s="49">
        <f t="shared" si="721"/>
        <v>0</v>
      </c>
      <c r="AM268" s="49">
        <f t="shared" si="721"/>
        <v>0</v>
      </c>
      <c r="AN268" s="49">
        <f t="shared" si="721"/>
        <v>0</v>
      </c>
      <c r="AO268" s="49">
        <f t="shared" si="721"/>
        <v>0</v>
      </c>
      <c r="AP268" s="49">
        <f t="shared" si="721"/>
        <v>0</v>
      </c>
      <c r="AQ268" s="49">
        <f t="shared" si="721"/>
        <v>0</v>
      </c>
      <c r="AR268" s="49">
        <f t="shared" si="721"/>
        <v>0</v>
      </c>
      <c r="AS268" s="49">
        <f t="shared" si="721"/>
        <v>0</v>
      </c>
      <c r="AU268" s="73" t="s">
        <v>2512</v>
      </c>
      <c r="AV268" s="72">
        <f>SUM(AV160:AV220,AV223:AV228,AV243,AV248)</f>
        <v>-370087152.66915858</v>
      </c>
      <c r="AW268" s="72">
        <f t="shared" ref="AW268:BP268" si="722">SUM(AW160:AW220,AW223:AW228,AW243,AW248)</f>
        <v>-330263500.4982717</v>
      </c>
      <c r="AX268" s="72">
        <f t="shared" si="722"/>
        <v>-1079716689.4142468</v>
      </c>
      <c r="AY268" s="72">
        <f t="shared" si="722"/>
        <v>8135439998.5595284</v>
      </c>
      <c r="AZ268" s="72">
        <f t="shared" si="722"/>
        <v>-2237407135.4011445</v>
      </c>
      <c r="BA268" s="72">
        <f t="shared" si="722"/>
        <v>0</v>
      </c>
      <c r="BB268" s="72">
        <f t="shared" si="722"/>
        <v>0</v>
      </c>
      <c r="BC268" s="72">
        <f t="shared" si="722"/>
        <v>0</v>
      </c>
      <c r="BD268" s="72">
        <f t="shared" si="722"/>
        <v>-140116229.70438817</v>
      </c>
      <c r="BE268" s="72">
        <f>SUM(BE160:BE220,BE223:BE228,BE243,BE248)</f>
        <v>-178594853.25666541</v>
      </c>
      <c r="BF268" s="72">
        <f>SUM(BF160:BF220,BF223:BF228,BF243,BF248)</f>
        <v>-543498186.69460034</v>
      </c>
      <c r="BG268" s="72">
        <f t="shared" si="722"/>
        <v>4629108993.0298119</v>
      </c>
      <c r="BH268" s="72">
        <f t="shared" si="722"/>
        <v>5501048288.6119328</v>
      </c>
      <c r="BI268" s="72">
        <f t="shared" si="722"/>
        <v>-253025149.83806098</v>
      </c>
      <c r="BJ268" s="72">
        <f t="shared" si="722"/>
        <v>0</v>
      </c>
      <c r="BK268" s="72">
        <f t="shared" si="722"/>
        <v>0</v>
      </c>
      <c r="BL268" s="72">
        <f t="shared" si="722"/>
        <v>0</v>
      </c>
      <c r="BM268" s="72">
        <f t="shared" si="722"/>
        <v>0</v>
      </c>
      <c r="BN268" s="72">
        <f t="shared" si="722"/>
        <v>0</v>
      </c>
      <c r="BO268" s="72">
        <f t="shared" si="722"/>
        <v>0</v>
      </c>
      <c r="BP268" s="72">
        <f t="shared" si="722"/>
        <v>0</v>
      </c>
      <c r="BR268" s="512" t="s">
        <v>2513</v>
      </c>
      <c r="BS268" s="513">
        <f>SUM(BS160:BS220)</f>
        <v>37324.755521927531</v>
      </c>
      <c r="BT268" s="513">
        <f t="shared" ref="BT268:CM268" si="723">SUM(BT160:BT220)</f>
        <v>40796.73124153939</v>
      </c>
      <c r="BU268" s="513">
        <f t="shared" si="723"/>
        <v>428270.68805542053</v>
      </c>
      <c r="BV268" s="513">
        <f t="shared" si="723"/>
        <v>224014.37877661624</v>
      </c>
      <c r="BW268" s="513">
        <f t="shared" si="723"/>
        <v>224014.37877661624</v>
      </c>
      <c r="BX268" s="513">
        <f t="shared" si="723"/>
        <v>0</v>
      </c>
      <c r="BY268" s="513">
        <f t="shared" si="723"/>
        <v>0</v>
      </c>
      <c r="BZ268" s="513">
        <f t="shared" si="723"/>
        <v>0</v>
      </c>
      <c r="CA268" s="513">
        <f t="shared" si="723"/>
        <v>637873.56681151735</v>
      </c>
      <c r="CB268" s="513">
        <f t="shared" si="723"/>
        <v>551157.53650743514</v>
      </c>
      <c r="CC268" s="513">
        <f t="shared" si="723"/>
        <v>1251224.1976908033</v>
      </c>
      <c r="CD268" s="513">
        <f t="shared" si="723"/>
        <v>31345508.019282952</v>
      </c>
      <c r="CE268" s="513">
        <f t="shared" si="723"/>
        <v>31734481.458020236</v>
      </c>
      <c r="CF268" s="513">
        <f t="shared" si="723"/>
        <v>534515.46252053254</v>
      </c>
      <c r="CG268" s="513">
        <f t="shared" si="723"/>
        <v>0</v>
      </c>
      <c r="CH268" s="513">
        <f t="shared" si="723"/>
        <v>0</v>
      </c>
      <c r="CI268" s="513">
        <f t="shared" si="723"/>
        <v>0</v>
      </c>
      <c r="CJ268" s="513">
        <f t="shared" si="723"/>
        <v>0</v>
      </c>
      <c r="CK268" s="513">
        <f t="shared" si="723"/>
        <v>0</v>
      </c>
      <c r="CL268" s="513">
        <f t="shared" si="723"/>
        <v>0</v>
      </c>
      <c r="CM268" s="513">
        <f t="shared" si="723"/>
        <v>0</v>
      </c>
      <c r="CO268" s="514" t="s">
        <v>2514</v>
      </c>
      <c r="CP268" s="515">
        <f>SUM(CP160:CP220)</f>
        <v>1960629.881451587</v>
      </c>
      <c r="CQ268" s="515">
        <f t="shared" ref="CQ268:DJ268" si="724">SUM(CQ160:CQ220)</f>
        <v>2203910.4430357935</v>
      </c>
      <c r="CR268" s="515">
        <f t="shared" si="724"/>
        <v>10998766.322488297</v>
      </c>
      <c r="CS268" s="515">
        <f t="shared" si="724"/>
        <v>4199184.7729941197</v>
      </c>
      <c r="CT268" s="515">
        <f t="shared" si="724"/>
        <v>4199184.7729941197</v>
      </c>
      <c r="CU268" s="515">
        <f t="shared" si="724"/>
        <v>0</v>
      </c>
      <c r="CV268" s="515">
        <f t="shared" si="724"/>
        <v>0</v>
      </c>
      <c r="CW268" s="515">
        <f t="shared" si="724"/>
        <v>0</v>
      </c>
      <c r="CX268" s="515">
        <f t="shared" si="724"/>
        <v>7951551.3337823758</v>
      </c>
      <c r="CY268" s="515">
        <f t="shared" si="724"/>
        <v>4801047.4688034104</v>
      </c>
      <c r="CZ268" s="515">
        <f t="shared" si="724"/>
        <v>10973853.548924793</v>
      </c>
      <c r="DA268" s="515">
        <f t="shared" si="724"/>
        <v>200845206.94553497</v>
      </c>
      <c r="DB268" s="515">
        <f t="shared" si="724"/>
        <v>207558165.9991228</v>
      </c>
      <c r="DC268" s="515">
        <f t="shared" si="724"/>
        <v>4734656.946955815</v>
      </c>
      <c r="DD268" s="515">
        <f t="shared" si="724"/>
        <v>0</v>
      </c>
      <c r="DE268" s="515">
        <f t="shared" si="724"/>
        <v>0</v>
      </c>
      <c r="DF268" s="515">
        <f t="shared" si="724"/>
        <v>0</v>
      </c>
      <c r="DG268" s="515">
        <f t="shared" si="724"/>
        <v>0</v>
      </c>
      <c r="DH268" s="515">
        <f t="shared" si="724"/>
        <v>0</v>
      </c>
      <c r="DI268" s="515">
        <f t="shared" si="724"/>
        <v>0</v>
      </c>
      <c r="DJ268" s="515">
        <f t="shared" si="724"/>
        <v>0</v>
      </c>
    </row>
    <row r="269" spans="1:321" x14ac:dyDescent="0.25">
      <c r="X269" s="48" t="str">
        <f>A161</f>
        <v>Capital Cost ($)</v>
      </c>
      <c r="Y269" s="49">
        <f t="shared" ref="Y269:AB269" si="725">Y161</f>
        <v>833861.46677404479</v>
      </c>
      <c r="Z269" s="49">
        <f t="shared" si="725"/>
        <v>809431.44058649009</v>
      </c>
      <c r="AA269" s="49">
        <f t="shared" si="725"/>
        <v>910252.00050020008</v>
      </c>
      <c r="AB269" s="49">
        <f t="shared" si="725"/>
        <v>597740</v>
      </c>
      <c r="AC269" s="49">
        <f t="shared" ref="AC269:AS269" si="726">AC161</f>
        <v>597740</v>
      </c>
      <c r="AD269" s="49">
        <f t="shared" si="726"/>
        <v>0</v>
      </c>
      <c r="AE269" s="49">
        <f t="shared" si="726"/>
        <v>0</v>
      </c>
      <c r="AF269" s="49">
        <f t="shared" si="726"/>
        <v>0</v>
      </c>
      <c r="AG269" s="49">
        <f t="shared" si="726"/>
        <v>934557.26814768743</v>
      </c>
      <c r="AH269" s="49">
        <f t="shared" si="726"/>
        <v>864615.43449919985</v>
      </c>
      <c r="AI269" s="49">
        <f t="shared" si="726"/>
        <v>906685.54006499995</v>
      </c>
      <c r="AJ269" s="49">
        <f t="shared" si="726"/>
        <v>52727870.146808304</v>
      </c>
      <c r="AK269" s="49">
        <f>AK161</f>
        <v>59405647.614904635</v>
      </c>
      <c r="AL269" s="49">
        <f>AL161</f>
        <v>721776.15457500005</v>
      </c>
      <c r="AM269" s="49">
        <f t="shared" si="726"/>
        <v>0</v>
      </c>
      <c r="AN269" s="49">
        <f t="shared" si="726"/>
        <v>0</v>
      </c>
      <c r="AO269" s="49">
        <f t="shared" si="726"/>
        <v>0</v>
      </c>
      <c r="AP269" s="49">
        <f t="shared" si="726"/>
        <v>0</v>
      </c>
      <c r="AQ269" s="49">
        <f t="shared" si="726"/>
        <v>0</v>
      </c>
      <c r="AR269" s="49">
        <f t="shared" si="726"/>
        <v>0</v>
      </c>
      <c r="AS269" s="49">
        <f t="shared" si="726"/>
        <v>0</v>
      </c>
      <c r="AU269" s="73" t="s">
        <v>2515</v>
      </c>
      <c r="AV269" s="72">
        <f>SUM(AV229:AV242,AV244:AV247,AV249:AV252)</f>
        <v>-481188854.39540583</v>
      </c>
      <c r="AW269" s="72">
        <f>SUM(AW229:AW242,AW244:AW247,AW249:AW252)</f>
        <v>-469331793.84000015</v>
      </c>
      <c r="AX269" s="72">
        <f>SUM(AX229:AX242,AX244:AX247,AX249:AX252)</f>
        <v>-1711944000</v>
      </c>
      <c r="AY269" s="72">
        <f t="shared" ref="AY269:BJ269" si="727">SUM(AY229:AY242,AY244:AY247,AY249:AY252)</f>
        <v>-987660000</v>
      </c>
      <c r="AZ269" s="72">
        <f t="shared" si="727"/>
        <v>0</v>
      </c>
      <c r="BA269" s="72">
        <f t="shared" si="727"/>
        <v>0</v>
      </c>
      <c r="BB269" s="72">
        <f t="shared" si="727"/>
        <v>0</v>
      </c>
      <c r="BC269" s="72">
        <f t="shared" si="727"/>
        <v>0</v>
      </c>
      <c r="BD269" s="72">
        <f t="shared" si="727"/>
        <v>0</v>
      </c>
      <c r="BE269" s="72">
        <f t="shared" si="727"/>
        <v>0</v>
      </c>
      <c r="BF269" s="72">
        <f t="shared" si="727"/>
        <v>0</v>
      </c>
      <c r="BG269" s="72">
        <f t="shared" si="727"/>
        <v>-10654850531.426477</v>
      </c>
      <c r="BH269" s="72">
        <f t="shared" si="727"/>
        <v>0</v>
      </c>
      <c r="BI269" s="72">
        <f t="shared" si="727"/>
        <v>0</v>
      </c>
      <c r="BJ269" s="72">
        <f t="shared" si="727"/>
        <v>0</v>
      </c>
      <c r="BK269" s="72">
        <f t="shared" ref="BK269:BO269" si="728">SUM(BK229:BK242,BK244:BK247,BK249:BK252)</f>
        <v>0</v>
      </c>
      <c r="BL269" s="72">
        <f t="shared" si="728"/>
        <v>0</v>
      </c>
      <c r="BM269" s="72">
        <f t="shared" si="728"/>
        <v>0</v>
      </c>
      <c r="BN269" s="72">
        <f t="shared" si="728"/>
        <v>0</v>
      </c>
      <c r="BO269" s="72">
        <f t="shared" si="728"/>
        <v>0</v>
      </c>
      <c r="BP269" s="72">
        <f t="shared" ref="BP269" si="729">SUM(BP229:BP242,BP244:BP247,BP249:BP252)</f>
        <v>0</v>
      </c>
      <c r="BR269" s="512" t="s">
        <v>2516</v>
      </c>
      <c r="BS269" s="513">
        <f>SUM(BS223:BS265)</f>
        <v>0</v>
      </c>
      <c r="BT269" s="513">
        <f t="shared" ref="BT269:CM269" si="730">SUM(BT223:BT265)</f>
        <v>6.0081174351432018</v>
      </c>
      <c r="BU269" s="513">
        <f t="shared" si="730"/>
        <v>0</v>
      </c>
      <c r="BV269" s="513">
        <f t="shared" si="730"/>
        <v>0</v>
      </c>
      <c r="BW269" s="513">
        <f t="shared" si="730"/>
        <v>0</v>
      </c>
      <c r="BX269" s="513">
        <f t="shared" si="730"/>
        <v>0</v>
      </c>
      <c r="BY269" s="513">
        <f t="shared" si="730"/>
        <v>0</v>
      </c>
      <c r="BZ269" s="513">
        <f t="shared" si="730"/>
        <v>0</v>
      </c>
      <c r="CA269" s="513">
        <f t="shared" si="730"/>
        <v>1006748.7344525054</v>
      </c>
      <c r="CB269" s="513">
        <f t="shared" si="730"/>
        <v>782687.08552663331</v>
      </c>
      <c r="CC269" s="513">
        <f t="shared" si="730"/>
        <v>1921776.3260698586</v>
      </c>
      <c r="CD269" s="513">
        <f t="shared" si="730"/>
        <v>89.164324458284128</v>
      </c>
      <c r="CE269" s="513">
        <f t="shared" si="730"/>
        <v>220.80607439620124</v>
      </c>
      <c r="CF269" s="513">
        <f t="shared" si="730"/>
        <v>873534.69366811751</v>
      </c>
      <c r="CG269" s="513">
        <f t="shared" si="730"/>
        <v>0</v>
      </c>
      <c r="CH269" s="513">
        <f t="shared" si="730"/>
        <v>0</v>
      </c>
      <c r="CI269" s="513">
        <f t="shared" si="730"/>
        <v>0</v>
      </c>
      <c r="CJ269" s="513">
        <f t="shared" si="730"/>
        <v>0</v>
      </c>
      <c r="CK269" s="513">
        <f t="shared" si="730"/>
        <v>0</v>
      </c>
      <c r="CL269" s="513">
        <f t="shared" si="730"/>
        <v>0</v>
      </c>
      <c r="CM269" s="513">
        <f t="shared" si="730"/>
        <v>0</v>
      </c>
      <c r="CO269" s="514" t="s">
        <v>2517</v>
      </c>
      <c r="CP269" s="515">
        <f>SUM(CP223:CP265)</f>
        <v>7092786.6662231879</v>
      </c>
      <c r="CQ269" s="515">
        <f t="shared" ref="CQ269:DJ269" si="731">SUM(CQ223:CQ265)</f>
        <v>7980701.5598183842</v>
      </c>
      <c r="CR269" s="515">
        <f t="shared" si="731"/>
        <v>16858279.520347144</v>
      </c>
      <c r="CS269" s="515">
        <f t="shared" si="731"/>
        <v>0</v>
      </c>
      <c r="CT269" s="515">
        <f t="shared" si="731"/>
        <v>0</v>
      </c>
      <c r="CU269" s="515">
        <f t="shared" si="731"/>
        <v>0</v>
      </c>
      <c r="CV269" s="515">
        <f t="shared" si="731"/>
        <v>0</v>
      </c>
      <c r="CW269" s="515">
        <f t="shared" si="731"/>
        <v>0</v>
      </c>
      <c r="CX269" s="515">
        <f t="shared" si="731"/>
        <v>17022975.233729854</v>
      </c>
      <c r="CY269" s="515">
        <f t="shared" si="731"/>
        <v>13234347.77390191</v>
      </c>
      <c r="CZ269" s="515">
        <f t="shared" si="731"/>
        <v>32495050.337705575</v>
      </c>
      <c r="DA269" s="515">
        <f t="shared" si="731"/>
        <v>127404442.18453851</v>
      </c>
      <c r="DB269" s="515">
        <f t="shared" si="731"/>
        <v>121678020.76453477</v>
      </c>
      <c r="DC269" s="515">
        <f t="shared" si="731"/>
        <v>14770477.426229808</v>
      </c>
      <c r="DD269" s="515">
        <f t="shared" si="731"/>
        <v>0</v>
      </c>
      <c r="DE269" s="515">
        <f t="shared" si="731"/>
        <v>0</v>
      </c>
      <c r="DF269" s="515">
        <f t="shared" si="731"/>
        <v>0</v>
      </c>
      <c r="DG269" s="515">
        <f t="shared" si="731"/>
        <v>0</v>
      </c>
      <c r="DH269" s="515">
        <f t="shared" si="731"/>
        <v>0</v>
      </c>
      <c r="DI269" s="515">
        <f t="shared" si="731"/>
        <v>0</v>
      </c>
      <c r="DJ269" s="515">
        <f t="shared" si="731"/>
        <v>0</v>
      </c>
    </row>
    <row r="270" spans="1:321" x14ac:dyDescent="0.25">
      <c r="X270" s="48" t="str">
        <f>A162</f>
        <v>Labor ($/yr)</v>
      </c>
      <c r="Y270" s="49">
        <f t="shared" ref="Y270:AB270" si="732">Y162</f>
        <v>9016.3041093600241</v>
      </c>
      <c r="Z270" s="49">
        <f t="shared" si="732"/>
        <v>9016.3041093600241</v>
      </c>
      <c r="AA270" s="49">
        <f t="shared" si="732"/>
        <v>36296.839999999997</v>
      </c>
      <c r="AB270" s="49">
        <f t="shared" si="732"/>
        <v>8148.5300000000007</v>
      </c>
      <c r="AC270" s="49">
        <f t="shared" ref="AC270:AS270" si="733">AC162</f>
        <v>8148.5300000000007</v>
      </c>
      <c r="AD270" s="49">
        <f t="shared" si="733"/>
        <v>0</v>
      </c>
      <c r="AE270" s="49">
        <f t="shared" si="733"/>
        <v>0</v>
      </c>
      <c r="AF270" s="49">
        <f t="shared" si="733"/>
        <v>0</v>
      </c>
      <c r="AG270" s="49">
        <f t="shared" si="733"/>
        <v>26377.954344624999</v>
      </c>
      <c r="AH270" s="49">
        <f t="shared" si="733"/>
        <v>9855.6890175999997</v>
      </c>
      <c r="AI270" s="49">
        <f t="shared" si="733"/>
        <v>19348.531070000001</v>
      </c>
      <c r="AJ270" s="49">
        <f t="shared" si="733"/>
        <v>1280158.42270022</v>
      </c>
      <c r="AK270" s="49">
        <f t="shared" si="733"/>
        <v>1287280.6698897791</v>
      </c>
      <c r="AL270" s="49">
        <f t="shared" si="733"/>
        <v>7599.7868500000004</v>
      </c>
      <c r="AM270" s="49">
        <f t="shared" si="733"/>
        <v>0</v>
      </c>
      <c r="AN270" s="49">
        <f t="shared" si="733"/>
        <v>0</v>
      </c>
      <c r="AO270" s="49">
        <f t="shared" si="733"/>
        <v>0</v>
      </c>
      <c r="AP270" s="49">
        <f t="shared" si="733"/>
        <v>0</v>
      </c>
      <c r="AQ270" s="49">
        <f t="shared" si="733"/>
        <v>0</v>
      </c>
      <c r="AR270" s="49">
        <f t="shared" si="733"/>
        <v>0</v>
      </c>
      <c r="AS270" s="49">
        <f t="shared" si="733"/>
        <v>0</v>
      </c>
      <c r="BD270" s="4"/>
      <c r="BR270" s="523" t="s">
        <v>2518</v>
      </c>
      <c r="BS270" s="524">
        <f>BS268-BS269</f>
        <v>37324.755521927531</v>
      </c>
      <c r="BT270" s="524">
        <f t="shared" ref="BT270:CM270" si="734">BT268-BT269</f>
        <v>40790.723124104246</v>
      </c>
      <c r="BU270" s="524">
        <f t="shared" si="734"/>
        <v>428270.68805542053</v>
      </c>
      <c r="BV270" s="524">
        <f t="shared" si="734"/>
        <v>224014.37877661624</v>
      </c>
      <c r="BW270" s="524">
        <f t="shared" si="734"/>
        <v>224014.37877661624</v>
      </c>
      <c r="BX270" s="524">
        <f t="shared" si="734"/>
        <v>0</v>
      </c>
      <c r="BY270" s="524">
        <f t="shared" si="734"/>
        <v>0</v>
      </c>
      <c r="BZ270" s="524">
        <f t="shared" si="734"/>
        <v>0</v>
      </c>
      <c r="CA270" s="524">
        <f t="shared" si="734"/>
        <v>-368875.16764098802</v>
      </c>
      <c r="CB270" s="524">
        <f t="shared" si="734"/>
        <v>-231529.54901919817</v>
      </c>
      <c r="CC270" s="524">
        <f t="shared" si="734"/>
        <v>-670552.1283790553</v>
      </c>
      <c r="CD270" s="524">
        <f t="shared" si="734"/>
        <v>31345418.854958493</v>
      </c>
      <c r="CE270" s="524">
        <f t="shared" si="734"/>
        <v>31734260.651945841</v>
      </c>
      <c r="CF270" s="524">
        <f t="shared" si="734"/>
        <v>-339019.23114758497</v>
      </c>
      <c r="CG270" s="524">
        <f t="shared" si="734"/>
        <v>0</v>
      </c>
      <c r="CH270" s="524">
        <f t="shared" si="734"/>
        <v>0</v>
      </c>
      <c r="CI270" s="524">
        <f t="shared" si="734"/>
        <v>0</v>
      </c>
      <c r="CJ270" s="524">
        <f t="shared" si="734"/>
        <v>0</v>
      </c>
      <c r="CK270" s="524">
        <f t="shared" si="734"/>
        <v>0</v>
      </c>
      <c r="CL270" s="524">
        <f t="shared" si="734"/>
        <v>0</v>
      </c>
      <c r="CM270" s="524">
        <f t="shared" si="734"/>
        <v>0</v>
      </c>
      <c r="CO270" s="514" t="s">
        <v>2519</v>
      </c>
      <c r="CP270" s="516">
        <f>CP269/CP268</f>
        <v>3.6176061240951394</v>
      </c>
      <c r="CQ270" s="516">
        <f>CQ269/CQ268</f>
        <v>3.621155108655552</v>
      </c>
      <c r="CR270" s="516">
        <f t="shared" ref="CR270:DJ270" si="735">CR269/CR268</f>
        <v>1.5327427664208457</v>
      </c>
      <c r="CS270" s="516">
        <f t="shared" si="735"/>
        <v>0</v>
      </c>
      <c r="CT270" s="516">
        <f t="shared" si="735"/>
        <v>0</v>
      </c>
      <c r="CU270" s="516" t="e">
        <f t="shared" si="735"/>
        <v>#DIV/0!</v>
      </c>
      <c r="CV270" s="516" t="e">
        <f t="shared" si="735"/>
        <v>#DIV/0!</v>
      </c>
      <c r="CW270" s="516" t="e">
        <f t="shared" si="735"/>
        <v>#DIV/0!</v>
      </c>
      <c r="CX270" s="516">
        <f t="shared" si="735"/>
        <v>2.1408369913185736</v>
      </c>
      <c r="CY270" s="516">
        <f t="shared" si="735"/>
        <v>2.7565542436097541</v>
      </c>
      <c r="CZ270" s="516">
        <f t="shared" si="735"/>
        <v>2.96113395288471</v>
      </c>
      <c r="DA270" s="516">
        <f t="shared" si="735"/>
        <v>0.63434146187560225</v>
      </c>
      <c r="DB270" s="516">
        <f t="shared" si="735"/>
        <v>0.58623576759224694</v>
      </c>
      <c r="DC270" s="516">
        <f t="shared" si="735"/>
        <v>3.1196510310481109</v>
      </c>
      <c r="DD270" s="516" t="e">
        <f t="shared" si="735"/>
        <v>#DIV/0!</v>
      </c>
      <c r="DE270" s="516" t="e">
        <f t="shared" si="735"/>
        <v>#DIV/0!</v>
      </c>
      <c r="DF270" s="516" t="e">
        <f t="shared" si="735"/>
        <v>#DIV/0!</v>
      </c>
      <c r="DG270" s="516" t="e">
        <f t="shared" si="735"/>
        <v>#DIV/0!</v>
      </c>
      <c r="DH270" s="516" t="e">
        <f t="shared" si="735"/>
        <v>#DIV/0!</v>
      </c>
      <c r="DI270" s="516" t="e">
        <f t="shared" si="735"/>
        <v>#DIV/0!</v>
      </c>
      <c r="DJ270" s="516" t="e">
        <f t="shared" si="735"/>
        <v>#DIV/0!</v>
      </c>
    </row>
    <row r="271" spans="1:321" x14ac:dyDescent="0.25">
      <c r="X271" s="48" t="s">
        <v>2520</v>
      </c>
      <c r="Y271" s="49">
        <f>SUM(Y165:Y220)</f>
        <v>20673.116299628437</v>
      </c>
      <c r="Z271" s="49">
        <f t="shared" ref="Z271:AS271" si="736">SUM(Z165:Z220)</f>
        <v>29325.172071987679</v>
      </c>
      <c r="AA271" s="49">
        <f t="shared" si="736"/>
        <v>123855.07383284959</v>
      </c>
      <c r="AB271" s="49">
        <f t="shared" si="736"/>
        <v>34533.837478292175</v>
      </c>
      <c r="AC271" s="49">
        <f t="shared" si="736"/>
        <v>34533.837478292175</v>
      </c>
      <c r="AD271" s="49">
        <f t="shared" si="736"/>
        <v>0</v>
      </c>
      <c r="AE271" s="49">
        <f t="shared" si="736"/>
        <v>0</v>
      </c>
      <c r="AF271" s="49">
        <f t="shared" si="736"/>
        <v>0</v>
      </c>
      <c r="AG271" s="49">
        <f t="shared" si="736"/>
        <v>73986.76393868</v>
      </c>
      <c r="AH271" s="49">
        <f t="shared" si="736"/>
        <v>64139.935173175334</v>
      </c>
      <c r="AI271" s="49">
        <f t="shared" si="736"/>
        <v>132080.3805714731</v>
      </c>
      <c r="AJ271" s="49">
        <f t="shared" si="736"/>
        <v>2574639.3005680367</v>
      </c>
      <c r="AK271" s="49">
        <f t="shared" si="736"/>
        <v>2812530.5178657672</v>
      </c>
      <c r="AL271" s="49">
        <f t="shared" si="736"/>
        <v>105633.58525029657</v>
      </c>
      <c r="AM271" s="49">
        <f t="shared" si="736"/>
        <v>0</v>
      </c>
      <c r="AN271" s="49">
        <f t="shared" si="736"/>
        <v>0</v>
      </c>
      <c r="AO271" s="49">
        <f t="shared" si="736"/>
        <v>0</v>
      </c>
      <c r="AP271" s="49">
        <f t="shared" si="736"/>
        <v>0</v>
      </c>
      <c r="AQ271" s="49">
        <f t="shared" si="736"/>
        <v>0</v>
      </c>
      <c r="AR271" s="49">
        <f t="shared" si="736"/>
        <v>0</v>
      </c>
      <c r="AS271" s="49">
        <f t="shared" si="736"/>
        <v>0</v>
      </c>
      <c r="BR271" s="512" t="s">
        <v>2521</v>
      </c>
      <c r="BS271" s="522">
        <f>BS268/LCA!B62</f>
        <v>5.1995845271667228E-3</v>
      </c>
      <c r="BT271" s="522">
        <f>BT268/LCA!C62</f>
        <v>5.4836341337765509E-3</v>
      </c>
      <c r="BU271" s="522">
        <f>BU268/LCA!D62</f>
        <v>1.5905653793035608E-2</v>
      </c>
      <c r="BV271" s="522">
        <f>BV268/LCA!E62</f>
        <v>2.2681325433511153E-2</v>
      </c>
      <c r="BW271" s="522" t="e">
        <f>BW268/LCA!F62</f>
        <v>#DIV/0!</v>
      </c>
      <c r="BX271" s="522" t="e">
        <f>BX268/LCA!G62</f>
        <v>#DIV/0!</v>
      </c>
      <c r="BY271" s="522" t="e">
        <f>BY268/LCA!H62</f>
        <v>#DIV/0!</v>
      </c>
      <c r="BZ271" s="522" t="e">
        <f>BZ268/LCA!I62</f>
        <v>#DIV/0!</v>
      </c>
      <c r="CA271" s="525">
        <f>CA268/LCA!J62</f>
        <v>5.7144558654338241E-2</v>
      </c>
      <c r="CB271" s="525">
        <f>CB268/LCA!K62</f>
        <v>6.3511000166023845E-2</v>
      </c>
      <c r="CC271" s="525">
        <f>CC268/LCA!L62</f>
        <v>5.8721030069673989E-2</v>
      </c>
      <c r="CD271" s="525">
        <f>CD268/LCA!M62</f>
        <v>0.26247889718708556</v>
      </c>
      <c r="CE271" s="525">
        <f>CE268/LCA!N62</f>
        <v>0.31440819570160489</v>
      </c>
      <c r="CF271" s="525">
        <f>CF268/LCA!O62</f>
        <v>5.5187597020311459E-2</v>
      </c>
      <c r="CG271" s="522" t="e">
        <f>CG268/LCA!P62</f>
        <v>#DIV/0!</v>
      </c>
      <c r="CH271" s="522" t="e">
        <f>CH268/LCA!Q62</f>
        <v>#DIV/0!</v>
      </c>
      <c r="CI271" s="522" t="e">
        <f>CI268/LCA!R62</f>
        <v>#DIV/0!</v>
      </c>
      <c r="CJ271" s="522" t="e">
        <f>CJ268/LCA!S62</f>
        <v>#DIV/0!</v>
      </c>
      <c r="CK271" s="522" t="e">
        <f>CK268/LCA!T62</f>
        <v>#DIV/0!</v>
      </c>
      <c r="CL271" s="522" t="e">
        <f>CL268/LCA!U62</f>
        <v>#DIV/0!</v>
      </c>
      <c r="CM271" s="522" t="e">
        <f>CM268/LCA!V62</f>
        <v>#DIV/0!</v>
      </c>
    </row>
    <row r="272" spans="1:321" x14ac:dyDescent="0.25">
      <c r="X272" s="48" t="s">
        <v>2522</v>
      </c>
      <c r="Y272" s="49">
        <f t="shared" ref="Y272:AB272" si="737">SUM(Y224:Y227)</f>
        <v>0</v>
      </c>
      <c r="Z272" s="49">
        <f t="shared" si="737"/>
        <v>0</v>
      </c>
      <c r="AA272" s="49">
        <f t="shared" si="737"/>
        <v>0</v>
      </c>
      <c r="AB272" s="49">
        <f t="shared" si="737"/>
        <v>0</v>
      </c>
      <c r="AC272" s="49">
        <f t="shared" ref="AC272:AS272" si="738">SUM(AC224:AC227)</f>
        <v>0</v>
      </c>
      <c r="AD272" s="49">
        <f t="shared" si="738"/>
        <v>0</v>
      </c>
      <c r="AE272" s="49">
        <f t="shared" si="738"/>
        <v>0</v>
      </c>
      <c r="AF272" s="49">
        <f t="shared" si="738"/>
        <v>0</v>
      </c>
      <c r="AG272" s="49">
        <f t="shared" si="738"/>
        <v>0</v>
      </c>
      <c r="AH272" s="49">
        <f t="shared" si="738"/>
        <v>0</v>
      </c>
      <c r="AI272" s="49">
        <f t="shared" si="738"/>
        <v>0</v>
      </c>
      <c r="AJ272" s="49">
        <f t="shared" si="738"/>
        <v>0</v>
      </c>
      <c r="AK272" s="49">
        <f t="shared" si="738"/>
        <v>0</v>
      </c>
      <c r="AL272" s="49">
        <f t="shared" si="738"/>
        <v>0</v>
      </c>
      <c r="AM272" s="49">
        <f t="shared" si="738"/>
        <v>0</v>
      </c>
      <c r="AN272" s="49">
        <f t="shared" si="738"/>
        <v>0</v>
      </c>
      <c r="AO272" s="49">
        <f t="shared" si="738"/>
        <v>0</v>
      </c>
      <c r="AP272" s="49">
        <f t="shared" si="738"/>
        <v>0</v>
      </c>
      <c r="AQ272" s="49">
        <f t="shared" si="738"/>
        <v>0</v>
      </c>
      <c r="AR272" s="49">
        <f t="shared" si="738"/>
        <v>0</v>
      </c>
      <c r="AS272" s="49">
        <f t="shared" si="738"/>
        <v>0</v>
      </c>
    </row>
    <row r="273" spans="24:61" x14ac:dyDescent="0.25">
      <c r="X273" s="48" t="s">
        <v>2523</v>
      </c>
      <c r="Y273" s="49">
        <f>SUM(Y223:Y265)</f>
        <v>113475.06433980539</v>
      </c>
      <c r="Z273" s="49">
        <f>SUM(Z223:Z265)</f>
        <v>117324.43249341982</v>
      </c>
      <c r="AA273" s="49">
        <f>SUM(AA223:AA265)</f>
        <v>249710.98497536351</v>
      </c>
      <c r="AB273" s="49">
        <f t="shared" ref="AB273" si="739">SUM(AB223:AB265)</f>
        <v>40987.89</v>
      </c>
      <c r="AC273" s="49">
        <f t="shared" ref="AC273:AS273" si="740">SUM(AC223:AC265)</f>
        <v>0</v>
      </c>
      <c r="AD273" s="49">
        <f t="shared" si="740"/>
        <v>0</v>
      </c>
      <c r="AE273" s="49">
        <f t="shared" si="740"/>
        <v>0</v>
      </c>
      <c r="AF273" s="49">
        <f t="shared" si="740"/>
        <v>0</v>
      </c>
      <c r="AG273" s="49">
        <f t="shared" si="740"/>
        <v>142636.28705862642</v>
      </c>
      <c r="AH273" s="49">
        <f t="shared" si="740"/>
        <v>110891.20451586053</v>
      </c>
      <c r="AI273" s="49">
        <f t="shared" si="740"/>
        <v>272277.51108805038</v>
      </c>
      <c r="AJ273" s="49">
        <f t="shared" si="740"/>
        <v>1898858.2047661101</v>
      </c>
      <c r="AK273" s="49">
        <f>SUM(AK223:AK265)</f>
        <v>1293328.2397966059</v>
      </c>
      <c r="AL273" s="49">
        <f>SUM(AL223:AL265)</f>
        <v>123762.50504002289</v>
      </c>
      <c r="AM273" s="49">
        <f t="shared" si="740"/>
        <v>0</v>
      </c>
      <c r="AN273" s="49">
        <f t="shared" si="740"/>
        <v>0</v>
      </c>
      <c r="AO273" s="49">
        <f t="shared" si="740"/>
        <v>0</v>
      </c>
      <c r="AP273" s="49">
        <f t="shared" si="740"/>
        <v>0</v>
      </c>
      <c r="AQ273" s="49">
        <f t="shared" si="740"/>
        <v>0</v>
      </c>
      <c r="AR273" s="49">
        <f t="shared" si="740"/>
        <v>0</v>
      </c>
      <c r="AS273" s="49">
        <f t="shared" si="740"/>
        <v>0</v>
      </c>
      <c r="BG273" t="s">
        <v>2524</v>
      </c>
    </row>
    <row r="274" spans="24:61" x14ac:dyDescent="0.25">
      <c r="BD274" s="5" t="s">
        <v>2525</v>
      </c>
      <c r="BE274" s="4">
        <f>BG169</f>
        <v>-9938449950.5041656</v>
      </c>
      <c r="BG274">
        <f>BE274/$BE$281</f>
        <v>-83.221920702405399</v>
      </c>
    </row>
    <row r="275" spans="24:61" x14ac:dyDescent="0.25">
      <c r="BD275" s="5" t="s">
        <v>2526</v>
      </c>
      <c r="BE275" s="4">
        <v>0</v>
      </c>
      <c r="BG275">
        <f t="shared" ref="BG275:BG280" si="741">BE275/$BE$281</f>
        <v>0</v>
      </c>
    </row>
    <row r="276" spans="24:61" x14ac:dyDescent="0.25">
      <c r="BD276" s="5" t="s">
        <v>2527</v>
      </c>
      <c r="BE276" s="4">
        <f>BG224</f>
        <v>2303695031.9590292</v>
      </c>
      <c r="BG276">
        <f t="shared" si="741"/>
        <v>19.290525809056771</v>
      </c>
    </row>
    <row r="277" spans="24:61" x14ac:dyDescent="0.25">
      <c r="BD277" s="5" t="s">
        <v>2528</v>
      </c>
      <c r="BE277" s="4">
        <f>LCA!M17+(LCA!AI28)</f>
        <v>10011493405.824354</v>
      </c>
      <c r="BG277">
        <f t="shared" si="741"/>
        <v>83.833567053371638</v>
      </c>
    </row>
    <row r="278" spans="24:61" x14ac:dyDescent="0.25">
      <c r="BD278" s="5" t="s">
        <v>2529</v>
      </c>
      <c r="BE278" s="4">
        <f>SUM(BG193,BG195,BG196,(M34*AU212))</f>
        <v>11257161844.545607</v>
      </c>
      <c r="BG278">
        <f t="shared" si="741"/>
        <v>94.264461261727561</v>
      </c>
    </row>
    <row r="279" spans="24:61" x14ac:dyDescent="0.25">
      <c r="BD279" s="5" t="s">
        <v>2530</v>
      </c>
      <c r="BE279" s="4">
        <f>SUM(BG187,BG204,(BG212-(M34*AU212)),BG218,BG219)</f>
        <v>1006702067.0293412</v>
      </c>
      <c r="BG279">
        <f t="shared" si="741"/>
        <v>8.4298537508873199</v>
      </c>
    </row>
    <row r="280" spans="24:61" x14ac:dyDescent="0.25">
      <c r="BE280" s="4">
        <f>SUM(BE274:BE279)</f>
        <v>14640602398.854166</v>
      </c>
      <c r="BG280">
        <f t="shared" si="741"/>
        <v>122.59648717263789</v>
      </c>
    </row>
    <row r="281" spans="24:61" ht="17.25" x14ac:dyDescent="0.25">
      <c r="BD281" t="s">
        <v>2531</v>
      </c>
      <c r="BE281" s="79">
        <f>LCA!M62</f>
        <v>119421059.57928114</v>
      </c>
      <c r="BI281" s="577" t="s">
        <v>2532</v>
      </c>
    </row>
    <row r="283" spans="24:61" x14ac:dyDescent="0.25">
      <c r="BD283" t="s">
        <v>2533</v>
      </c>
      <c r="BE283" s="221">
        <f>BE280/BE281</f>
        <v>122.59648717263789</v>
      </c>
    </row>
    <row r="291" spans="61:61" ht="17.25" x14ac:dyDescent="0.25">
      <c r="BI291" s="577" t="s">
        <v>2532</v>
      </c>
    </row>
    <row r="308" spans="2:307" s="579" customFormat="1" ht="92.25" x14ac:dyDescent="1.35">
      <c r="B308" s="578"/>
      <c r="C308" s="578"/>
      <c r="D308" s="578"/>
      <c r="E308" s="578"/>
      <c r="F308" s="578"/>
      <c r="G308" s="578"/>
      <c r="H308" s="578"/>
      <c r="I308" s="578"/>
      <c r="J308" s="578" t="s">
        <v>2534</v>
      </c>
      <c r="K308" s="578"/>
      <c r="L308" s="578"/>
      <c r="M308" s="578"/>
      <c r="N308" s="578"/>
      <c r="O308" s="578"/>
      <c r="P308" s="578"/>
      <c r="Q308" s="578"/>
      <c r="R308" s="578"/>
      <c r="S308" s="578"/>
      <c r="T308" s="578"/>
      <c r="U308" s="578"/>
      <c r="V308" s="578"/>
      <c r="X308" s="580"/>
      <c r="AF308" s="579" t="s">
        <v>2535</v>
      </c>
      <c r="BE308" s="579" t="s">
        <v>2536</v>
      </c>
      <c r="CB308" s="579" t="s">
        <v>198</v>
      </c>
      <c r="CX308" s="579" t="s">
        <v>2537</v>
      </c>
      <c r="DU308" s="579" t="s">
        <v>2538</v>
      </c>
      <c r="EQ308" s="578" t="s">
        <v>2539</v>
      </c>
      <c r="FQ308" s="579" t="s">
        <v>2540</v>
      </c>
      <c r="GM308" s="579" t="s">
        <v>202</v>
      </c>
      <c r="HL308" s="579" t="s">
        <v>203</v>
      </c>
      <c r="II308" s="579" t="s">
        <v>2541</v>
      </c>
      <c r="JF308" s="578" t="s">
        <v>2542</v>
      </c>
      <c r="KA308" s="579" t="s">
        <v>2543</v>
      </c>
      <c r="KU308" s="579" t="s">
        <v>2544</v>
      </c>
    </row>
    <row r="318" spans="2:307" x14ac:dyDescent="0.25">
      <c r="BG318" t="s">
        <v>199</v>
      </c>
      <c r="BH318" t="s">
        <v>200</v>
      </c>
      <c r="BI318" t="s">
        <v>201</v>
      </c>
      <c r="BJ318" t="s">
        <v>2524</v>
      </c>
      <c r="BK318" t="s">
        <v>2545</v>
      </c>
      <c r="BL318" t="s">
        <v>2546</v>
      </c>
      <c r="BM318" t="s">
        <v>2547</v>
      </c>
      <c r="BN318" t="s">
        <v>2548</v>
      </c>
      <c r="BO318" t="s">
        <v>2549</v>
      </c>
      <c r="BP318" t="s">
        <v>2550</v>
      </c>
      <c r="BQ318" t="s">
        <v>198</v>
      </c>
    </row>
    <row r="319" spans="2:307" x14ac:dyDescent="0.25">
      <c r="BF319" t="s">
        <v>2551</v>
      </c>
      <c r="BG319" s="233">
        <f>DV169</f>
        <v>0</v>
      </c>
      <c r="BH319" s="233">
        <f>ES169</f>
        <v>0</v>
      </c>
      <c r="BI319" s="233">
        <f>FP169</f>
        <v>0</v>
      </c>
      <c r="BJ319" s="233">
        <f>BE169</f>
        <v>-1642666666.6666665</v>
      </c>
      <c r="BK319" s="233">
        <f>GM169</f>
        <v>0</v>
      </c>
      <c r="BL319" s="233">
        <f>HJ169</f>
        <v>0</v>
      </c>
      <c r="BM319" s="233">
        <f>IG169</f>
        <v>0</v>
      </c>
      <c r="BN319" s="233">
        <f>JD169</f>
        <v>0</v>
      </c>
      <c r="BO319" s="233">
        <f>KA169</f>
        <v>0</v>
      </c>
      <c r="BP319" s="233">
        <f>KX169</f>
        <v>0</v>
      </c>
      <c r="BQ319" s="233">
        <f>CB169</f>
        <v>0</v>
      </c>
    </row>
    <row r="320" spans="2:307" x14ac:dyDescent="0.25">
      <c r="BF320" t="s">
        <v>2552</v>
      </c>
      <c r="BG320" s="233">
        <f>DV193</f>
        <v>287.21199999999999</v>
      </c>
      <c r="BH320" s="233">
        <f>ES193</f>
        <v>242167.50600000002</v>
      </c>
      <c r="BI320" s="233">
        <f>FP193</f>
        <v>136.40800000000002</v>
      </c>
      <c r="BJ320" s="233">
        <f>BE193</f>
        <v>61419000</v>
      </c>
      <c r="BK320" s="233">
        <f>GM193</f>
        <v>1.534E-3</v>
      </c>
      <c r="BL320" s="233">
        <f>HJ193</f>
        <v>1.1564E-2</v>
      </c>
      <c r="BM320" s="233">
        <f>IG193</f>
        <v>6.7850000000000002E-3</v>
      </c>
      <c r="BN320" s="233">
        <f>JD193</f>
        <v>2950.4719999999998</v>
      </c>
      <c r="BO320" s="233">
        <f>KA193</f>
        <v>84252</v>
      </c>
      <c r="BP320" s="233">
        <f>KX193</f>
        <v>37.17</v>
      </c>
      <c r="BQ320" s="233">
        <f>CB193</f>
        <v>69128.884000000005</v>
      </c>
    </row>
    <row r="321" spans="58:69" x14ac:dyDescent="0.25">
      <c r="BF321" t="s">
        <v>2553</v>
      </c>
      <c r="BG321" s="233">
        <f>SUM(DV185,DV186,DV195,DV197)</f>
        <v>61.564876999999996</v>
      </c>
      <c r="BH321" s="233">
        <f>SUM(ES185,ES186,ES195,ES197)</f>
        <v>55921.066919999997</v>
      </c>
      <c r="BI321" s="233">
        <f>SUM(FP185,FP186,FP195,FP197)</f>
        <v>38.859769300000004</v>
      </c>
      <c r="BJ321" s="233">
        <f>SUM(BE185,BE186,BE195,BE197)</f>
        <v>12382172.563000001</v>
      </c>
      <c r="BK321" s="233">
        <f>SUM(GM185,GM186,GM195,GM197)</f>
        <v>1.0321562871399999E-3</v>
      </c>
      <c r="BL321" s="233">
        <f>SUM(HJ185,HJ186,HJ195,HJ197)</f>
        <v>2.29524683819E-3</v>
      </c>
      <c r="BM321" s="233">
        <f>SUM(IG185,IG186,IG195,IG197)</f>
        <v>1.3057852272E-3</v>
      </c>
      <c r="BN321" s="233">
        <f>SUM(JD185,JD186,JD195,JD197)</f>
        <v>727.2679998000001</v>
      </c>
      <c r="BO321" s="233">
        <f>SUM(KA185,KA186,KA195,KA197)</f>
        <v>15359.308976</v>
      </c>
      <c r="BP321" s="233">
        <f>SUM(KX185,KX186,KX195,KX197)</f>
        <v>8.4404702</v>
      </c>
      <c r="BQ321" s="233">
        <f>SUM(CB185,CB186,CB195,CB197)</f>
        <v>3105.3515701000001</v>
      </c>
    </row>
    <row r="322" spans="58:69" x14ac:dyDescent="0.25">
      <c r="BF322" t="s">
        <v>2554</v>
      </c>
      <c r="BG322" s="233">
        <f>DV212</f>
        <v>675.86788843616011</v>
      </c>
      <c r="BH322" s="233">
        <f>ES212</f>
        <v>1388942.7318952172</v>
      </c>
      <c r="BI322" s="233">
        <f>FP212</f>
        <v>1882.1637399488002</v>
      </c>
      <c r="BJ322" s="233">
        <f>BE212</f>
        <v>150667207.38290146</v>
      </c>
      <c r="BK322" s="233">
        <f>GM212</f>
        <v>1.7196132351350403E-2</v>
      </c>
      <c r="BL322" s="233">
        <f>HJ212</f>
        <v>5.5694936123030399E-2</v>
      </c>
      <c r="BM322" s="233">
        <f>IG212</f>
        <v>7.5372102495222413E-3</v>
      </c>
      <c r="BN322" s="233">
        <f>JD212</f>
        <v>5911.7052013846405</v>
      </c>
      <c r="BO322" s="233">
        <f>KA212</f>
        <v>39867.650128006404</v>
      </c>
      <c r="BP322" s="233">
        <f>KX212</f>
        <v>667.31259870912004</v>
      </c>
      <c r="BQ322" s="233">
        <f>CB212</f>
        <v>478266.3616107172</v>
      </c>
    </row>
    <row r="323" spans="58:69" x14ac:dyDescent="0.25">
      <c r="BF323" t="s">
        <v>344</v>
      </c>
      <c r="BG323" s="233">
        <f>DV211</f>
        <v>8.5327924999999993</v>
      </c>
      <c r="BH323" s="233">
        <f>ES211</f>
        <v>1396.2153569999998</v>
      </c>
      <c r="BI323" s="233">
        <f>FP211</f>
        <v>2.4580704999999998</v>
      </c>
      <c r="BJ323" s="233">
        <f>BE211</f>
        <v>5816521.6497498993</v>
      </c>
      <c r="BK323" s="233">
        <f>GM211</f>
        <v>6.2156304999999993E-5</v>
      </c>
      <c r="BL323" s="233">
        <f>HJ211</f>
        <v>4.7126064999999993E-5</v>
      </c>
      <c r="BM323" s="233">
        <f>IG211</f>
        <v>1.4247414999999997E-3</v>
      </c>
      <c r="BN323" s="233">
        <f>JD211</f>
        <v>81.304204499999983</v>
      </c>
      <c r="BO323" s="233">
        <f>KA211</f>
        <v>11882.297140499999</v>
      </c>
      <c r="BP323" s="233">
        <f>KX211</f>
        <v>0.75151199999999996</v>
      </c>
      <c r="BQ323" s="233">
        <f>CB211</f>
        <v>0.57929049999999993</v>
      </c>
    </row>
    <row r="324" spans="58:69" x14ac:dyDescent="0.25">
      <c r="BF324" t="s">
        <v>2555</v>
      </c>
      <c r="BG324" s="233">
        <f>SUM(DV243,DV204,DV201)</f>
        <v>263.84008999936003</v>
      </c>
      <c r="BH324" s="233">
        <f>SUM(ES243,ES204,ES201)</f>
        <v>94507.574425600003</v>
      </c>
      <c r="BI324" s="233">
        <f>SUM(FP243,FP204,FP201)</f>
        <v>92.369403392000009</v>
      </c>
      <c r="BJ324" s="233">
        <f>SUM(BE243,BE204,BE201)</f>
        <v>269471049.46214259</v>
      </c>
      <c r="BK324" s="233">
        <f>SUM(GM243,GM204,GM201)</f>
        <v>1.8700696627200002E-3</v>
      </c>
      <c r="BL324" s="233">
        <f>SUM(HJ243,HJ204,HJ201)</f>
        <v>4.9339116287999999E-3</v>
      </c>
      <c r="BM324" s="233">
        <f>SUM(IG243,IG204,IG201)</f>
        <v>8.7776410172415997E-3</v>
      </c>
      <c r="BN324" s="233">
        <f>SUM(JD243,JD204,JD201)</f>
        <v>2638.9538194431998</v>
      </c>
      <c r="BO324" s="233">
        <f>SUM(KA243,KA204,KA201)</f>
        <v>118482.259252224</v>
      </c>
      <c r="BP324" s="233">
        <f>SUM(KX243,KX204,KX201)</f>
        <v>29.655326561280003</v>
      </c>
      <c r="BQ324" s="233">
        <f>SUM(CB243,CB204,CB201)</f>
        <v>656.35530240000003</v>
      </c>
    </row>
    <row r="325" spans="58:69" x14ac:dyDescent="0.25">
      <c r="BF325" t="s">
        <v>2556</v>
      </c>
      <c r="BG325" s="233">
        <f>DV224</f>
        <v>0</v>
      </c>
      <c r="BH325" s="233">
        <f>ES224</f>
        <v>0</v>
      </c>
      <c r="BI325" s="233">
        <f>FP224</f>
        <v>0</v>
      </c>
      <c r="BJ325" s="233">
        <f>LCA!K17+BE224</f>
        <v>1385016243.8709333</v>
      </c>
      <c r="BK325" s="233">
        <f>GM224</f>
        <v>0</v>
      </c>
      <c r="BL325" s="233">
        <f>HJ224</f>
        <v>0</v>
      </c>
      <c r="BM325" s="233">
        <f>IG224</f>
        <v>0</v>
      </c>
      <c r="BN325" s="233">
        <f>JD224</f>
        <v>0</v>
      </c>
      <c r="BO325" s="233">
        <f>KA224</f>
        <v>0</v>
      </c>
      <c r="BP325" s="233">
        <f>KX224</f>
        <v>0</v>
      </c>
      <c r="BQ325" s="233">
        <f>CB224</f>
        <v>0</v>
      </c>
    </row>
    <row r="326" spans="58:69" x14ac:dyDescent="0.25">
      <c r="BF326" t="s">
        <v>2557</v>
      </c>
      <c r="BG326" s="233">
        <f>SUM(BG319:BG325)</f>
        <v>1297.01764793552</v>
      </c>
      <c r="BH326" s="233">
        <f t="shared" ref="BH326:BQ326" si="742">SUM(BH319:BH325)</f>
        <v>1782935.0945978172</v>
      </c>
      <c r="BI326" s="233">
        <f t="shared" si="742"/>
        <v>2152.2589831408</v>
      </c>
      <c r="BJ326" s="233">
        <f t="shared" si="742"/>
        <v>242105528.26206088</v>
      </c>
      <c r="BK326" s="233">
        <f t="shared" si="742"/>
        <v>2.1694514606210403E-2</v>
      </c>
      <c r="BL326" s="233">
        <f t="shared" si="742"/>
        <v>7.4535220655020398E-2</v>
      </c>
      <c r="BM326" s="233">
        <f t="shared" si="742"/>
        <v>2.583037799396384E-2</v>
      </c>
      <c r="BN326" s="233">
        <f t="shared" si="742"/>
        <v>12309.70322512784</v>
      </c>
      <c r="BO326" s="233">
        <f t="shared" si="742"/>
        <v>269843.5154967304</v>
      </c>
      <c r="BP326" s="233">
        <f t="shared" si="742"/>
        <v>743.32990747040014</v>
      </c>
      <c r="BQ326" s="233">
        <f t="shared" si="742"/>
        <v>551157.53177371714</v>
      </c>
    </row>
    <row r="328" spans="58:69" x14ac:dyDescent="0.25">
      <c r="BF328" t="s">
        <v>2558</v>
      </c>
      <c r="BG328" s="79">
        <f>LCA!$K$62</f>
        <v>8678142.9211736005</v>
      </c>
      <c r="BH328" s="79">
        <f>LCA!$K$62</f>
        <v>8678142.9211736005</v>
      </c>
      <c r="BI328" s="79">
        <f>LCA!$K$62</f>
        <v>8678142.9211736005</v>
      </c>
      <c r="BJ328" s="79">
        <f>LCA!$K$62</f>
        <v>8678142.9211736005</v>
      </c>
      <c r="BK328" s="79">
        <f>LCA!$K$62</f>
        <v>8678142.9211736005</v>
      </c>
      <c r="BL328" s="79">
        <f>LCA!$K$62</f>
        <v>8678142.9211736005</v>
      </c>
      <c r="BM328" s="79">
        <f>LCA!$K$62</f>
        <v>8678142.9211736005</v>
      </c>
      <c r="BN328" s="79">
        <f>LCA!$K$62</f>
        <v>8678142.9211736005</v>
      </c>
      <c r="BO328" s="79">
        <f>LCA!$K$62</f>
        <v>8678142.9211736005</v>
      </c>
      <c r="BP328" s="79">
        <f>LCA!$K$62</f>
        <v>8678142.9211736005</v>
      </c>
      <c r="BQ328" s="79">
        <f>LCA!$K$62</f>
        <v>8678142.9211736005</v>
      </c>
    </row>
    <row r="329" spans="58:69" x14ac:dyDescent="0.25">
      <c r="BF329" t="s">
        <v>2559</v>
      </c>
      <c r="BG329" s="90">
        <f>BG326/BG328</f>
        <v>1.4945797271567822E-4</v>
      </c>
      <c r="BH329" s="90">
        <f t="shared" ref="BH329:BQ329" si="743">BH326/BH328</f>
        <v>0.20545122508269309</v>
      </c>
      <c r="BI329" s="90">
        <f t="shared" si="743"/>
        <v>2.4800916540444995E-4</v>
      </c>
      <c r="BJ329" s="90">
        <f>BJ326/BJ328/1000</f>
        <v>2.7898310786211321E-2</v>
      </c>
      <c r="BK329" s="90">
        <f t="shared" si="743"/>
        <v>2.4999028943483353E-9</v>
      </c>
      <c r="BL329" s="90">
        <f t="shared" si="743"/>
        <v>8.5888445641018008E-9</v>
      </c>
      <c r="BM329" s="90">
        <f t="shared" si="743"/>
        <v>2.9764868161989932E-9</v>
      </c>
      <c r="BN329" s="90">
        <f t="shared" si="743"/>
        <v>1.4184720552474054E-3</v>
      </c>
      <c r="BO329" s="90">
        <f t="shared" si="743"/>
        <v>3.1094615282072094E-2</v>
      </c>
      <c r="BP329" s="90">
        <f t="shared" si="743"/>
        <v>8.5655412018712746E-5</v>
      </c>
      <c r="BQ329" s="90">
        <f t="shared" si="743"/>
        <v>6.3510999620547917E-2</v>
      </c>
    </row>
    <row r="331" spans="58:69" x14ac:dyDescent="0.25">
      <c r="BG331" t="str">
        <f t="shared" ref="BG331:BQ331" si="744">BG318</f>
        <v>Acidification</v>
      </c>
      <c r="BH331" t="str">
        <f t="shared" si="744"/>
        <v>Ecotoxicity</v>
      </c>
      <c r="BI331" t="str">
        <f t="shared" si="744"/>
        <v>Eutrophication</v>
      </c>
      <c r="BJ331" t="str">
        <f t="shared" si="744"/>
        <v>GWP</v>
      </c>
      <c r="BK331" t="str">
        <f t="shared" si="744"/>
        <v>Carcinogenics</v>
      </c>
      <c r="BL331" t="str">
        <f t="shared" si="744"/>
        <v>Non-Carcinogenics</v>
      </c>
      <c r="BM331" t="str">
        <f t="shared" si="744"/>
        <v>O3 Depletion</v>
      </c>
      <c r="BN331" t="str">
        <f t="shared" si="744"/>
        <v>O3 Formation</v>
      </c>
      <c r="BO331" t="str">
        <f t="shared" si="744"/>
        <v>Resource Depletion - Fossil Fuels</v>
      </c>
      <c r="BP331" t="str">
        <f t="shared" si="744"/>
        <v>Respiratory Effects</v>
      </c>
      <c r="BQ331" t="str">
        <f t="shared" si="744"/>
        <v>WDP</v>
      </c>
    </row>
    <row r="332" spans="58:69" x14ac:dyDescent="0.25">
      <c r="BF332" t="str">
        <f t="shared" ref="BF332:BF338" si="745">BF319</f>
        <v>CO2 for Plant Growth</v>
      </c>
      <c r="BG332" s="574">
        <f>BG319/BG$326*-1</f>
        <v>0</v>
      </c>
      <c r="BH332" s="574">
        <f>BH319/BH$326*-1</f>
        <v>0</v>
      </c>
      <c r="BI332" s="574">
        <f>BI319/BI$326*-1</f>
        <v>0</v>
      </c>
      <c r="BJ332" s="574">
        <f t="shared" ref="BJ332:BJ338" si="746">BJ319/BJ$326</f>
        <v>-6.7849201067751101</v>
      </c>
      <c r="BK332" s="574">
        <f t="shared" ref="BK332:BQ332" si="747">BK319/BK$326*-1</f>
        <v>0</v>
      </c>
      <c r="BL332" s="574">
        <f t="shared" si="747"/>
        <v>0</v>
      </c>
      <c r="BM332" s="574">
        <f t="shared" si="747"/>
        <v>0</v>
      </c>
      <c r="BN332" s="574">
        <f t="shared" si="747"/>
        <v>0</v>
      </c>
      <c r="BO332" s="574">
        <f t="shared" si="747"/>
        <v>0</v>
      </c>
      <c r="BP332" s="574">
        <f t="shared" si="747"/>
        <v>0</v>
      </c>
      <c r="BQ332" s="574">
        <f t="shared" si="747"/>
        <v>0</v>
      </c>
    </row>
    <row r="333" spans="58:69" x14ac:dyDescent="0.25">
      <c r="BF333" t="str">
        <f t="shared" si="745"/>
        <v>Nitrogen Fertilizer</v>
      </c>
      <c r="BG333" s="574">
        <f t="shared" ref="BG333:BI338" si="748">BG320/BG$326</f>
        <v>0.22144031768354047</v>
      </c>
      <c r="BH333" s="574">
        <f t="shared" si="748"/>
        <v>0.13582519449740629</v>
      </c>
      <c r="BI333" s="574">
        <f t="shared" si="748"/>
        <v>6.3378989735212665E-2</v>
      </c>
      <c r="BJ333" s="574">
        <f t="shared" si="746"/>
        <v>0.25368689612704171</v>
      </c>
      <c r="BK333" s="574">
        <f t="shared" ref="BK333:BQ338" si="749">BK320/BK$326</f>
        <v>7.0709118311449465E-2</v>
      </c>
      <c r="BL333" s="574">
        <f t="shared" si="749"/>
        <v>0.1551481286078556</v>
      </c>
      <c r="BM333" s="574">
        <f t="shared" si="749"/>
        <v>0.2626752113958824</v>
      </c>
      <c r="BN333" s="574">
        <f t="shared" si="749"/>
        <v>0.2396866883010787</v>
      </c>
      <c r="BO333" s="574">
        <f t="shared" si="749"/>
        <v>0.31222540161807538</v>
      </c>
      <c r="BP333" s="574">
        <f t="shared" si="749"/>
        <v>5.0004714765872829E-2</v>
      </c>
      <c r="BQ333" s="574">
        <f t="shared" si="749"/>
        <v>0.12542491032923325</v>
      </c>
    </row>
    <row r="334" spans="58:69" x14ac:dyDescent="0.25">
      <c r="BF334" t="str">
        <f t="shared" si="745"/>
        <v>Other Cult. Inputs</v>
      </c>
      <c r="BG334" s="574">
        <f t="shared" si="748"/>
        <v>4.7466491375806351E-2</v>
      </c>
      <c r="BH334" s="574">
        <f t="shared" si="748"/>
        <v>3.1364611695309248E-2</v>
      </c>
      <c r="BI334" s="574">
        <f t="shared" si="748"/>
        <v>1.8055340739380626E-2</v>
      </c>
      <c r="BJ334" s="574">
        <f t="shared" si="746"/>
        <v>5.1143700236358246E-2</v>
      </c>
      <c r="BK334" s="574">
        <f t="shared" si="749"/>
        <v>4.7576832479327681E-2</v>
      </c>
      <c r="BL334" s="574">
        <f t="shared" si="749"/>
        <v>3.0794124147204779E-2</v>
      </c>
      <c r="BM334" s="574">
        <f t="shared" si="749"/>
        <v>5.0552308119731805E-2</v>
      </c>
      <c r="BN334" s="574">
        <f t="shared" si="749"/>
        <v>5.9080871934867239E-2</v>
      </c>
      <c r="BO334" s="574">
        <f t="shared" si="749"/>
        <v>5.6919318397280899E-2</v>
      </c>
      <c r="BP334" s="574">
        <f t="shared" si="749"/>
        <v>1.1354944978231089E-2</v>
      </c>
      <c r="BQ334" s="574">
        <f t="shared" si="749"/>
        <v>5.6342359327041383E-3</v>
      </c>
    </row>
    <row r="335" spans="58:69" x14ac:dyDescent="0.25">
      <c r="BF335" t="str">
        <f t="shared" si="745"/>
        <v>Electricity</v>
      </c>
      <c r="BG335" s="574">
        <f t="shared" si="748"/>
        <v>0.52109382591050157</v>
      </c>
      <c r="BH335" s="574">
        <f t="shared" si="748"/>
        <v>0.77902035587477503</v>
      </c>
      <c r="BI335" s="574">
        <f t="shared" si="748"/>
        <v>0.87450616059325315</v>
      </c>
      <c r="BJ335" s="574">
        <f t="shared" si="746"/>
        <v>0.62232039253484384</v>
      </c>
      <c r="BK335" s="574">
        <f t="shared" si="749"/>
        <v>0.79264886370989529</v>
      </c>
      <c r="BL335" s="574">
        <f t="shared" si="749"/>
        <v>0.74722977450901273</v>
      </c>
      <c r="BM335" s="574">
        <f t="shared" si="749"/>
        <v>0.29179635897250789</v>
      </c>
      <c r="BN335" s="574">
        <f t="shared" si="749"/>
        <v>0.48024758138092688</v>
      </c>
      <c r="BO335" s="574">
        <f t="shared" si="749"/>
        <v>0.14774359152050651</v>
      </c>
      <c r="BP335" s="574">
        <f t="shared" si="749"/>
        <v>0.89773409088304823</v>
      </c>
      <c r="BQ335" s="574">
        <f t="shared" si="749"/>
        <v>0.86774893572002187</v>
      </c>
    </row>
    <row r="336" spans="58:69" x14ac:dyDescent="0.25">
      <c r="BF336" t="str">
        <f t="shared" si="745"/>
        <v>Diesel</v>
      </c>
      <c r="BG336" s="574">
        <f t="shared" si="748"/>
        <v>6.5787790270870694E-3</v>
      </c>
      <c r="BH336" s="574">
        <f t="shared" si="748"/>
        <v>7.8309937430164783E-4</v>
      </c>
      <c r="BI336" s="574">
        <f t="shared" si="748"/>
        <v>1.1420886237458877E-3</v>
      </c>
      <c r="BJ336" s="574">
        <f t="shared" si="746"/>
        <v>2.4024737028945309E-2</v>
      </c>
      <c r="BK336" s="574">
        <f t="shared" si="749"/>
        <v>2.8650700939032189E-3</v>
      </c>
      <c r="BL336" s="574">
        <f t="shared" si="749"/>
        <v>6.3226572063318585E-4</v>
      </c>
      <c r="BM336" s="574">
        <f t="shared" si="749"/>
        <v>5.5157593912599334E-2</v>
      </c>
      <c r="BN336" s="574">
        <f t="shared" si="749"/>
        <v>6.6048874626021391E-3</v>
      </c>
      <c r="BO336" s="574">
        <f t="shared" si="749"/>
        <v>4.40340288282524E-2</v>
      </c>
      <c r="BP336" s="574">
        <f t="shared" si="749"/>
        <v>1.0110073500976761E-3</v>
      </c>
      <c r="BQ336" s="574">
        <f t="shared" si="749"/>
        <v>1.0510434251633036E-6</v>
      </c>
    </row>
    <row r="337" spans="58:69" x14ac:dyDescent="0.25">
      <c r="BF337" t="str">
        <f t="shared" si="745"/>
        <v>Other Conversion Inputs</v>
      </c>
      <c r="BG337" s="574">
        <f t="shared" si="748"/>
        <v>0.20342058600306462</v>
      </c>
      <c r="BH337" s="574">
        <f t="shared" si="748"/>
        <v>5.3006738558207811E-2</v>
      </c>
      <c r="BI337" s="574">
        <f t="shared" si="748"/>
        <v>4.2917420308407762E-2</v>
      </c>
      <c r="BJ337" s="574">
        <f t="shared" si="746"/>
        <v>1.1130313768401876</v>
      </c>
      <c r="BK337" s="574">
        <f t="shared" si="749"/>
        <v>8.6200115405424313E-2</v>
      </c>
      <c r="BL337" s="574">
        <f t="shared" si="749"/>
        <v>6.6195707015293731E-2</v>
      </c>
      <c r="BM337" s="574">
        <f t="shared" si="749"/>
        <v>0.33981852759927861</v>
      </c>
      <c r="BN337" s="574">
        <f t="shared" si="749"/>
        <v>0.21437997092052505</v>
      </c>
      <c r="BO337" s="574">
        <f t="shared" si="749"/>
        <v>0.4390776596358848</v>
      </c>
      <c r="BP337" s="574">
        <f t="shared" si="749"/>
        <v>3.9895242022750035E-2</v>
      </c>
      <c r="BQ337" s="574">
        <f t="shared" si="749"/>
        <v>1.1908669746156582E-3</v>
      </c>
    </row>
    <row r="338" spans="58:69" x14ac:dyDescent="0.25">
      <c r="BF338" t="str">
        <f t="shared" si="745"/>
        <v>Fuel Combustion</v>
      </c>
      <c r="BG338" s="574">
        <f t="shared" si="748"/>
        <v>0</v>
      </c>
      <c r="BH338" s="574">
        <f t="shared" si="748"/>
        <v>0</v>
      </c>
      <c r="BI338" s="574">
        <f t="shared" si="748"/>
        <v>0</v>
      </c>
      <c r="BJ338" s="574">
        <f t="shared" si="746"/>
        <v>5.7207130040077327</v>
      </c>
      <c r="BK338" s="574">
        <f t="shared" si="749"/>
        <v>0</v>
      </c>
      <c r="BL338" s="574">
        <f t="shared" si="749"/>
        <v>0</v>
      </c>
      <c r="BM338" s="574">
        <f t="shared" si="749"/>
        <v>0</v>
      </c>
      <c r="BN338" s="574">
        <f t="shared" si="749"/>
        <v>0</v>
      </c>
      <c r="BO338" s="574">
        <f t="shared" si="749"/>
        <v>0</v>
      </c>
      <c r="BP338" s="574">
        <f t="shared" si="749"/>
        <v>0</v>
      </c>
      <c r="BQ338" s="574">
        <f t="shared" si="749"/>
        <v>0</v>
      </c>
    </row>
    <row r="339" spans="58:69" x14ac:dyDescent="0.25">
      <c r="BF339" t="s">
        <v>2560</v>
      </c>
      <c r="BG339" s="575">
        <f>SUM(BG332:BG338)</f>
        <v>1</v>
      </c>
      <c r="BH339" s="575">
        <f t="shared" ref="BH339:BQ339" si="750">SUM(BH332:BH338)</f>
        <v>1</v>
      </c>
      <c r="BI339" s="575">
        <f t="shared" si="750"/>
        <v>1</v>
      </c>
      <c r="BJ339" s="575">
        <f t="shared" si="750"/>
        <v>1</v>
      </c>
      <c r="BK339" s="575">
        <f t="shared" si="750"/>
        <v>0.99999999999999989</v>
      </c>
      <c r="BL339" s="575">
        <f t="shared" si="750"/>
        <v>1</v>
      </c>
      <c r="BM339" s="575">
        <f t="shared" si="750"/>
        <v>1</v>
      </c>
      <c r="BN339" s="575">
        <f t="shared" si="750"/>
        <v>1</v>
      </c>
      <c r="BO339" s="575">
        <f t="shared" si="750"/>
        <v>1</v>
      </c>
      <c r="BP339" s="575">
        <f t="shared" si="750"/>
        <v>0.99999999999999989</v>
      </c>
      <c r="BQ339" s="575">
        <f t="shared" si="750"/>
        <v>1</v>
      </c>
    </row>
  </sheetData>
  <sortState xmlns:xlrd2="http://schemas.microsoft.com/office/spreadsheetml/2017/richdata2" ref="A120:BJ133">
    <sortCondition ref="A120:A133"/>
  </sortState>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EEE1-82D1-9C4E-B93D-91928C993A63}">
  <sheetPr codeName="Sheet1">
    <tabColor rgb="FF92D050"/>
  </sheetPr>
  <dimension ref="A1:Q38"/>
  <sheetViews>
    <sheetView zoomScale="140" zoomScaleNormal="140" workbookViewId="0">
      <selection activeCell="B3" sqref="B3"/>
    </sheetView>
  </sheetViews>
  <sheetFormatPr defaultColWidth="8.875" defaultRowHeight="15" x14ac:dyDescent="0.25"/>
  <cols>
    <col min="1" max="1" width="27.5" style="84" customWidth="1"/>
    <col min="2" max="2" width="17.375" style="83" customWidth="1"/>
    <col min="3" max="3" width="21.125" style="83" customWidth="1"/>
    <col min="4" max="4" width="62.5" style="83" customWidth="1"/>
    <col min="5" max="13" width="8.875" style="83"/>
    <col min="14" max="14" width="27.5" style="83" customWidth="1"/>
    <col min="15" max="15" width="17.375" style="83" customWidth="1"/>
    <col min="16" max="16" width="21.125" style="83" customWidth="1"/>
    <col min="17" max="17" width="24.75" style="83" customWidth="1"/>
    <col min="18" max="16384" width="8.875" style="83"/>
  </cols>
  <sheetData>
    <row r="1" spans="1:17" ht="18" customHeight="1" x14ac:dyDescent="0.25">
      <c r="A1" s="99" t="s">
        <v>2561</v>
      </c>
      <c r="B1" s="100" t="s">
        <v>2562</v>
      </c>
      <c r="C1" s="101" t="s">
        <v>2563</v>
      </c>
      <c r="D1" s="102" t="s">
        <v>2564</v>
      </c>
      <c r="E1" s="102" t="s">
        <v>2565</v>
      </c>
      <c r="F1" s="80" t="s">
        <v>35</v>
      </c>
      <c r="G1" s="80" t="s">
        <v>36</v>
      </c>
      <c r="H1" s="80" t="s">
        <v>37</v>
      </c>
      <c r="I1" s="80" t="s">
        <v>38</v>
      </c>
      <c r="J1" s="80" t="s">
        <v>39</v>
      </c>
      <c r="L1" s="83" t="s">
        <v>2566</v>
      </c>
      <c r="N1" s="116" t="s">
        <v>2567</v>
      </c>
      <c r="O1" s="116"/>
      <c r="P1" s="116"/>
      <c r="Q1" s="116"/>
    </row>
    <row r="2" spans="1:17" x14ac:dyDescent="0.25">
      <c r="A2" s="320" t="s">
        <v>519</v>
      </c>
      <c r="B2" s="113">
        <v>100</v>
      </c>
      <c r="C2" s="321" t="s">
        <v>2568</v>
      </c>
      <c r="D2" s="102"/>
      <c r="E2" s="308"/>
      <c r="N2" s="581" t="s">
        <v>2569</v>
      </c>
      <c r="O2" s="581"/>
      <c r="P2" s="581"/>
      <c r="Q2" s="581"/>
    </row>
    <row r="3" spans="1:17" x14ac:dyDescent="0.25">
      <c r="A3" s="307" t="s">
        <v>210</v>
      </c>
      <c r="B3" s="104">
        <v>16549</v>
      </c>
      <c r="C3" s="308" t="s">
        <v>2570</v>
      </c>
      <c r="D3" s="125" t="s">
        <v>2571</v>
      </c>
      <c r="E3" s="308" t="s">
        <v>2572</v>
      </c>
      <c r="N3" s="99" t="s">
        <v>2573</v>
      </c>
      <c r="O3" s="99" t="s">
        <v>2574</v>
      </c>
      <c r="P3" s="101" t="s">
        <v>2563</v>
      </c>
      <c r="Q3" s="102" t="s">
        <v>2564</v>
      </c>
    </row>
    <row r="4" spans="1:17" x14ac:dyDescent="0.25">
      <c r="A4" s="307" t="s">
        <v>214</v>
      </c>
      <c r="B4" s="104">
        <v>6817</v>
      </c>
      <c r="C4" s="308" t="s">
        <v>2570</v>
      </c>
      <c r="D4" s="105" t="s">
        <v>2575</v>
      </c>
      <c r="E4" s="308" t="s">
        <v>2572</v>
      </c>
      <c r="N4" s="173" t="s">
        <v>234</v>
      </c>
      <c r="O4" s="194">
        <f>O24*B7*(44/12)/100</f>
        <v>508889.75932080013</v>
      </c>
      <c r="P4" s="174" t="s">
        <v>2576</v>
      </c>
      <c r="Q4" s="105"/>
    </row>
    <row r="5" spans="1:17" x14ac:dyDescent="0.25">
      <c r="A5" s="307" t="s">
        <v>216</v>
      </c>
      <c r="B5" s="104">
        <f>25*2.47</f>
        <v>61.750000000000007</v>
      </c>
      <c r="C5" s="308" t="s">
        <v>2577</v>
      </c>
      <c r="D5" s="105" t="s">
        <v>2575</v>
      </c>
      <c r="E5" s="308" t="s">
        <v>2572</v>
      </c>
      <c r="N5" s="109" t="s">
        <v>315</v>
      </c>
      <c r="O5" s="105">
        <f>0.00194595*B6*B2</f>
        <v>23351.399999999998</v>
      </c>
      <c r="P5" s="105" t="s">
        <v>2576</v>
      </c>
      <c r="Q5" s="105"/>
    </row>
    <row r="6" spans="1:17" x14ac:dyDescent="0.25">
      <c r="A6" s="103" t="s">
        <v>315</v>
      </c>
      <c r="B6" s="104">
        <v>120000</v>
      </c>
      <c r="C6" s="308" t="s">
        <v>2578</v>
      </c>
      <c r="D6" s="105" t="s">
        <v>2579</v>
      </c>
      <c r="E6" s="308" t="s">
        <v>2572</v>
      </c>
      <c r="N6" s="109" t="s">
        <v>295</v>
      </c>
      <c r="O6" s="114">
        <f>B8*$O$24</f>
        <v>603.4265920800002</v>
      </c>
      <c r="P6" s="105" t="s">
        <v>2576</v>
      </c>
      <c r="Q6" s="105"/>
    </row>
    <row r="7" spans="1:17" x14ac:dyDescent="0.25">
      <c r="A7" s="103" t="s">
        <v>2580</v>
      </c>
      <c r="B7" s="104">
        <v>46</v>
      </c>
      <c r="C7" s="308" t="s">
        <v>2581</v>
      </c>
      <c r="D7" s="105"/>
      <c r="E7" s="308" t="s">
        <v>2572</v>
      </c>
      <c r="N7" s="109" t="s">
        <v>301</v>
      </c>
      <c r="O7" s="114">
        <f t="shared" ref="O7:O8" si="0">B9*$O$24</f>
        <v>1074.2693132241131</v>
      </c>
      <c r="P7" s="105" t="s">
        <v>2576</v>
      </c>
      <c r="Q7" s="105"/>
    </row>
    <row r="8" spans="1:17" x14ac:dyDescent="0.25">
      <c r="A8" s="103" t="s">
        <v>295</v>
      </c>
      <c r="B8" s="104">
        <v>2E-3</v>
      </c>
      <c r="C8" s="308" t="s">
        <v>2582</v>
      </c>
      <c r="D8" s="105" t="s">
        <v>2583</v>
      </c>
      <c r="E8" s="308" t="s">
        <v>2572</v>
      </c>
      <c r="N8" s="109" t="s">
        <v>307</v>
      </c>
      <c r="O8" s="114">
        <f t="shared" si="0"/>
        <v>3379.8308588310647</v>
      </c>
      <c r="P8" s="105" t="s">
        <v>2576</v>
      </c>
      <c r="Q8" s="105"/>
    </row>
    <row r="9" spans="1:17" x14ac:dyDescent="0.25">
      <c r="A9" s="103" t="s">
        <v>301</v>
      </c>
      <c r="B9" s="104">
        <f>0.0079*(64/142)</f>
        <v>3.5605633802816908E-3</v>
      </c>
      <c r="C9" s="308" t="s">
        <v>2582</v>
      </c>
      <c r="D9" s="105" t="s">
        <v>2583</v>
      </c>
      <c r="E9" s="308" t="s">
        <v>2572</v>
      </c>
      <c r="N9" s="109" t="s">
        <v>2584</v>
      </c>
      <c r="O9" s="114">
        <f>B11*B$2</f>
        <v>0</v>
      </c>
      <c r="P9" s="105" t="s">
        <v>2576</v>
      </c>
      <c r="Q9" s="105"/>
    </row>
    <row r="10" spans="1:17" x14ac:dyDescent="0.25">
      <c r="A10" s="103" t="s">
        <v>307</v>
      </c>
      <c r="B10" s="104">
        <f>0.0135*(78/94)</f>
        <v>1.1202127659574467E-2</v>
      </c>
      <c r="C10" s="308" t="s">
        <v>2582</v>
      </c>
      <c r="D10" s="105" t="s">
        <v>2585</v>
      </c>
      <c r="E10" s="308" t="s">
        <v>2572</v>
      </c>
      <c r="N10" s="109" t="s">
        <v>270</v>
      </c>
      <c r="O10" s="114">
        <f>B12*O24</f>
        <v>241.37063683200009</v>
      </c>
      <c r="P10" s="105" t="s">
        <v>2576</v>
      </c>
      <c r="Q10" s="105"/>
    </row>
    <row r="11" spans="1:17" x14ac:dyDescent="0.25">
      <c r="A11" s="307" t="s">
        <v>284</v>
      </c>
      <c r="B11" s="121">
        <v>0</v>
      </c>
      <c r="C11" s="308" t="s">
        <v>2586</v>
      </c>
      <c r="D11" s="122" t="s">
        <v>2587</v>
      </c>
      <c r="E11" s="105" t="s">
        <v>2572</v>
      </c>
      <c r="N11" s="109" t="s">
        <v>282</v>
      </c>
      <c r="O11" s="114">
        <f>B13*O24</f>
        <v>6.0342659208000029</v>
      </c>
      <c r="P11" s="105" t="s">
        <v>2576</v>
      </c>
      <c r="Q11" s="105"/>
    </row>
    <row r="12" spans="1:17" x14ac:dyDescent="0.25">
      <c r="A12" s="103" t="s">
        <v>276</v>
      </c>
      <c r="B12" s="121">
        <v>8.0000000000000004E-4</v>
      </c>
      <c r="C12" s="308" t="s">
        <v>2582</v>
      </c>
      <c r="D12" s="122" t="s">
        <v>2588</v>
      </c>
      <c r="E12" s="308" t="s">
        <v>2572</v>
      </c>
      <c r="N12" s="109" t="s">
        <v>2589</v>
      </c>
      <c r="O12" s="105">
        <f>B16*B2</f>
        <v>575000</v>
      </c>
      <c r="P12" s="105" t="s">
        <v>2590</v>
      </c>
      <c r="Q12" s="105"/>
    </row>
    <row r="13" spans="1:17" x14ac:dyDescent="0.25">
      <c r="A13" s="103" t="s">
        <v>282</v>
      </c>
      <c r="B13" s="123">
        <v>2.0000000000000002E-5</v>
      </c>
      <c r="C13" s="308" t="s">
        <v>2582</v>
      </c>
      <c r="D13" s="124" t="s">
        <v>2566</v>
      </c>
      <c r="E13" s="308" t="s">
        <v>2572</v>
      </c>
      <c r="N13" s="109" t="s">
        <v>344</v>
      </c>
      <c r="O13" s="114">
        <f>B17*O$24</f>
        <v>4676.5560886200019</v>
      </c>
      <c r="P13" s="105" t="s">
        <v>2576</v>
      </c>
      <c r="Q13" s="105"/>
    </row>
    <row r="14" spans="1:17" x14ac:dyDescent="0.25">
      <c r="A14" s="103" t="s">
        <v>412</v>
      </c>
      <c r="B14" s="121">
        <f>((51.6*52.2)/2000)*0.907*2.47*1000</f>
        <v>3017.1329604000011</v>
      </c>
      <c r="C14" s="308" t="s">
        <v>2586</v>
      </c>
      <c r="D14" s="122" t="s">
        <v>2591</v>
      </c>
      <c r="E14" s="105" t="s">
        <v>2592</v>
      </c>
      <c r="N14" s="109" t="s">
        <v>353</v>
      </c>
      <c r="O14" s="114">
        <f>B18*O$24</f>
        <v>1055.9965361400004</v>
      </c>
      <c r="P14" s="105" t="s">
        <v>2576</v>
      </c>
      <c r="Q14" s="105"/>
    </row>
    <row r="15" spans="1:17" x14ac:dyDescent="0.25">
      <c r="A15" s="307" t="s">
        <v>378</v>
      </c>
      <c r="B15" s="104">
        <v>0.08</v>
      </c>
      <c r="C15" s="308" t="s">
        <v>2586</v>
      </c>
      <c r="D15" s="105" t="s">
        <v>2593</v>
      </c>
      <c r="E15" s="308" t="s">
        <v>2592</v>
      </c>
      <c r="N15" s="109" t="s">
        <v>358</v>
      </c>
      <c r="O15" s="114">
        <f>B19*O$24</f>
        <v>205.76846789928007</v>
      </c>
      <c r="P15" s="105" t="s">
        <v>2576</v>
      </c>
      <c r="Q15" s="105"/>
    </row>
    <row r="16" spans="1:17" x14ac:dyDescent="0.25">
      <c r="A16" s="307" t="s">
        <v>546</v>
      </c>
      <c r="B16" s="115">
        <v>5750</v>
      </c>
      <c r="C16" s="322" t="s">
        <v>2594</v>
      </c>
      <c r="D16" s="105"/>
      <c r="E16" s="308" t="s">
        <v>2572</v>
      </c>
      <c r="N16" s="109" t="s">
        <v>365</v>
      </c>
      <c r="O16" s="114">
        <f>B20*O$24</f>
        <v>264.90427392312006</v>
      </c>
      <c r="P16" s="105" t="s">
        <v>2576</v>
      </c>
      <c r="Q16" s="105"/>
    </row>
    <row r="17" spans="1:17" x14ac:dyDescent="0.25">
      <c r="A17" s="103" t="s">
        <v>344</v>
      </c>
      <c r="B17" s="104">
        <v>1.55E-2</v>
      </c>
      <c r="C17" s="323" t="s">
        <v>2582</v>
      </c>
      <c r="D17" s="105" t="s">
        <v>2595</v>
      </c>
      <c r="E17" s="308" t="s">
        <v>2572</v>
      </c>
      <c r="N17" s="109" t="s">
        <v>2554</v>
      </c>
      <c r="O17" s="114">
        <f>B21*O$24</f>
        <v>10740.993339024004</v>
      </c>
      <c r="P17" s="105" t="s">
        <v>59</v>
      </c>
      <c r="Q17" s="105"/>
    </row>
    <row r="18" spans="1:17" x14ac:dyDescent="0.25">
      <c r="A18" s="103" t="s">
        <v>353</v>
      </c>
      <c r="B18" s="104">
        <v>3.5000000000000001E-3</v>
      </c>
      <c r="C18" s="323" t="s">
        <v>2582</v>
      </c>
      <c r="D18" s="105" t="s">
        <v>2595</v>
      </c>
      <c r="E18" s="308" t="s">
        <v>2572</v>
      </c>
      <c r="N18" s="109" t="s">
        <v>214</v>
      </c>
      <c r="O18" s="114">
        <f>B4*B$2</f>
        <v>681700</v>
      </c>
      <c r="P18" s="105" t="s">
        <v>2596</v>
      </c>
      <c r="Q18" s="105"/>
    </row>
    <row r="19" spans="1:17" x14ac:dyDescent="0.25">
      <c r="A19" s="103" t="s">
        <v>358</v>
      </c>
      <c r="B19" s="104">
        <f>0.0341/LCI!E58</f>
        <v>6.8199999999999999E-4</v>
      </c>
      <c r="C19" s="323" t="s">
        <v>2582</v>
      </c>
      <c r="D19" s="105" t="s">
        <v>2566</v>
      </c>
      <c r="E19" s="308" t="s">
        <v>2572</v>
      </c>
      <c r="N19" s="109" t="s">
        <v>2597</v>
      </c>
      <c r="O19" s="114">
        <f>B3*B$2</f>
        <v>1654900</v>
      </c>
      <c r="P19" s="105" t="s">
        <v>2596</v>
      </c>
      <c r="Q19" s="105"/>
    </row>
    <row r="20" spans="1:17" x14ac:dyDescent="0.25">
      <c r="A20" s="307" t="s">
        <v>365</v>
      </c>
      <c r="B20" s="104">
        <f>(0.0439)/LCI!E61</f>
        <v>8.7799999999999998E-4</v>
      </c>
      <c r="C20" s="323" t="s">
        <v>2582</v>
      </c>
      <c r="D20" s="105" t="s">
        <v>2566</v>
      </c>
      <c r="E20" s="308" t="s">
        <v>2572</v>
      </c>
      <c r="N20" s="109" t="s">
        <v>216</v>
      </c>
      <c r="O20" s="114">
        <f>B5*B$2</f>
        <v>6175.0000000000009</v>
      </c>
      <c r="P20" s="105" t="s">
        <v>2598</v>
      </c>
      <c r="Q20" s="105"/>
    </row>
    <row r="21" spans="1:17" x14ac:dyDescent="0.25">
      <c r="A21" s="103" t="s">
        <v>347</v>
      </c>
      <c r="B21" s="104">
        <v>3.56E-2</v>
      </c>
      <c r="C21" s="323" t="s">
        <v>2599</v>
      </c>
      <c r="D21" s="105" t="s">
        <v>2595</v>
      </c>
      <c r="E21" s="308" t="s">
        <v>2572</v>
      </c>
      <c r="N21" s="84"/>
    </row>
    <row r="22" spans="1:17" x14ac:dyDescent="0.25">
      <c r="B22" s="117"/>
      <c r="C22" s="324"/>
      <c r="D22" s="117"/>
      <c r="N22" s="581" t="s">
        <v>2600</v>
      </c>
      <c r="O22" s="581"/>
      <c r="P22" s="581"/>
      <c r="Q22" s="581"/>
    </row>
    <row r="23" spans="1:17" x14ac:dyDescent="0.25">
      <c r="N23" s="99" t="s">
        <v>2573</v>
      </c>
      <c r="O23" s="99" t="s">
        <v>2574</v>
      </c>
      <c r="P23" s="101" t="s">
        <v>2563</v>
      </c>
      <c r="Q23" s="102" t="s">
        <v>2564</v>
      </c>
    </row>
    <row r="24" spans="1:17" x14ac:dyDescent="0.25">
      <c r="N24" s="109" t="s">
        <v>412</v>
      </c>
      <c r="O24" s="105">
        <f>B14*B2</f>
        <v>301713.2960400001</v>
      </c>
      <c r="P24" s="105" t="s">
        <v>2576</v>
      </c>
      <c r="Q24" s="105" t="s">
        <v>2601</v>
      </c>
    </row>
    <row r="25" spans="1:17" x14ac:dyDescent="0.25">
      <c r="N25" s="109" t="s">
        <v>496</v>
      </c>
      <c r="O25" s="114">
        <f>B2*B15</f>
        <v>8</v>
      </c>
      <c r="P25" s="105" t="s">
        <v>2576</v>
      </c>
      <c r="Q25" s="105" t="s">
        <v>2602</v>
      </c>
    </row>
    <row r="26" spans="1:17" x14ac:dyDescent="0.25">
      <c r="N26" s="109"/>
      <c r="O26" s="114"/>
      <c r="P26" s="105"/>
      <c r="Q26" s="105"/>
    </row>
    <row r="38" ht="15" customHeight="1" x14ac:dyDescent="0.25"/>
  </sheetData>
  <phoneticPr fontId="19" type="noConversion"/>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74B83-5563-F94A-A29F-F324AF862CF4}">
  <sheetPr codeName="Sheet11">
    <tabColor rgb="FF92D050"/>
  </sheetPr>
  <dimension ref="A1:M49"/>
  <sheetViews>
    <sheetView zoomScale="180" zoomScaleNormal="180" workbookViewId="0">
      <selection activeCell="E7" sqref="E7"/>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21.25" customWidth="1"/>
  </cols>
  <sheetData>
    <row r="1" spans="1:13" ht="18.75" x14ac:dyDescent="0.3">
      <c r="A1" s="99" t="s">
        <v>2561</v>
      </c>
      <c r="B1" s="142" t="s">
        <v>2562</v>
      </c>
      <c r="C1" s="143" t="s">
        <v>2563</v>
      </c>
      <c r="D1" s="143" t="s">
        <v>2564</v>
      </c>
      <c r="E1" s="143" t="s">
        <v>2565</v>
      </c>
      <c r="G1" s="85" t="s">
        <v>94</v>
      </c>
      <c r="H1" s="85" t="s">
        <v>2603</v>
      </c>
      <c r="J1" s="175"/>
      <c r="K1" s="175"/>
      <c r="L1" s="175" t="s">
        <v>2567</v>
      </c>
      <c r="M1" s="175"/>
    </row>
    <row r="2" spans="1:13" x14ac:dyDescent="0.25">
      <c r="A2" s="320" t="s">
        <v>519</v>
      </c>
      <c r="B2" s="140">
        <v>100</v>
      </c>
      <c r="C2" s="302" t="s">
        <v>2568</v>
      </c>
      <c r="D2" s="302"/>
      <c r="E2" s="302"/>
      <c r="J2" s="581" t="s">
        <v>2569</v>
      </c>
      <c r="K2" s="581"/>
      <c r="L2" s="581"/>
      <c r="M2" s="581"/>
    </row>
    <row r="3" spans="1:13" x14ac:dyDescent="0.25">
      <c r="A3" s="307" t="s">
        <v>210</v>
      </c>
      <c r="B3" s="140">
        <v>16549</v>
      </c>
      <c r="C3" s="302" t="s">
        <v>2570</v>
      </c>
      <c r="D3" s="302" t="s">
        <v>2604</v>
      </c>
      <c r="E3" s="302" t="s">
        <v>2572</v>
      </c>
      <c r="J3" s="108" t="s">
        <v>2573</v>
      </c>
      <c r="K3" s="99" t="s">
        <v>2574</v>
      </c>
      <c r="L3" s="101" t="s">
        <v>2563</v>
      </c>
      <c r="M3" s="102" t="s">
        <v>2564</v>
      </c>
    </row>
    <row r="4" spans="1:13" x14ac:dyDescent="0.25">
      <c r="A4" s="307" t="s">
        <v>214</v>
      </c>
      <c r="B4" s="140">
        <v>5977.4</v>
      </c>
      <c r="C4" s="302" t="s">
        <v>2570</v>
      </c>
      <c r="D4" s="302" t="s">
        <v>2605</v>
      </c>
      <c r="E4" s="302" t="s">
        <v>2572</v>
      </c>
      <c r="J4" s="301" t="s">
        <v>234</v>
      </c>
      <c r="K4" s="325">
        <f>(44/12)*(B7/100)*(K25+K26)</f>
        <v>2508839.2999999998</v>
      </c>
      <c r="L4" s="302" t="s">
        <v>2576</v>
      </c>
      <c r="M4" s="302"/>
    </row>
    <row r="5" spans="1:13" x14ac:dyDescent="0.25">
      <c r="A5" s="307" t="s">
        <v>216</v>
      </c>
      <c r="B5" s="141">
        <f>32.99*2.47</f>
        <v>81.485300000000009</v>
      </c>
      <c r="C5" s="302" t="s">
        <v>2577</v>
      </c>
      <c r="D5" s="302" t="s">
        <v>2606</v>
      </c>
      <c r="E5" s="302" t="s">
        <v>2572</v>
      </c>
      <c r="J5" s="301" t="s">
        <v>245</v>
      </c>
      <c r="K5" s="326">
        <f>B6/1695.433*B2</f>
        <v>1769.4594832116632</v>
      </c>
      <c r="L5" s="302" t="s">
        <v>2576</v>
      </c>
      <c r="M5" s="302"/>
    </row>
    <row r="6" spans="1:13" x14ac:dyDescent="0.25">
      <c r="A6" s="307" t="s">
        <v>245</v>
      </c>
      <c r="B6" s="140">
        <v>30000</v>
      </c>
      <c r="C6" s="302" t="s">
        <v>2578</v>
      </c>
      <c r="D6" s="302" t="s">
        <v>2607</v>
      </c>
      <c r="E6" s="302" t="s">
        <v>2572</v>
      </c>
      <c r="J6" s="301" t="s">
        <v>295</v>
      </c>
      <c r="K6" s="302">
        <f t="shared" ref="K6" si="0">B8*$B$2</f>
        <v>30766.666666666668</v>
      </c>
      <c r="L6" s="302" t="s">
        <v>2576</v>
      </c>
      <c r="M6" s="302"/>
    </row>
    <row r="7" spans="1:13" x14ac:dyDescent="0.25">
      <c r="A7" s="307" t="s">
        <v>2580</v>
      </c>
      <c r="B7" s="140">
        <v>43</v>
      </c>
      <c r="C7" s="302" t="s">
        <v>2581</v>
      </c>
      <c r="D7" s="302" t="s">
        <v>2608</v>
      </c>
      <c r="E7" s="302"/>
      <c r="J7" s="301" t="s">
        <v>301</v>
      </c>
      <c r="K7" s="302">
        <f>B14*$B$2</f>
        <v>4583.3333333333339</v>
      </c>
      <c r="L7" s="302" t="s">
        <v>2576</v>
      </c>
      <c r="M7" s="302"/>
    </row>
    <row r="8" spans="1:13" x14ac:dyDescent="0.25">
      <c r="A8" s="307" t="s">
        <v>295</v>
      </c>
      <c r="B8" s="140">
        <f>184.6*(0.5/0.3)</f>
        <v>307.66666666666669</v>
      </c>
      <c r="C8" s="302" t="s">
        <v>2586</v>
      </c>
      <c r="D8" s="302" t="s">
        <v>2609</v>
      </c>
      <c r="E8" s="302" t="s">
        <v>2572</v>
      </c>
      <c r="J8" s="301" t="s">
        <v>307</v>
      </c>
      <c r="K8" s="302">
        <f>B15*$B$2</f>
        <v>13200</v>
      </c>
      <c r="L8" s="302" t="s">
        <v>2576</v>
      </c>
      <c r="M8" s="302"/>
    </row>
    <row r="9" spans="1:13" x14ac:dyDescent="0.25">
      <c r="A9" s="299" t="s">
        <v>378</v>
      </c>
      <c r="B9" s="207">
        <v>4.0766</v>
      </c>
      <c r="C9" s="312" t="s">
        <v>2586</v>
      </c>
      <c r="D9" s="208" t="s">
        <v>2610</v>
      </c>
      <c r="E9" s="302" t="s">
        <v>2592</v>
      </c>
      <c r="J9" s="301"/>
      <c r="K9" s="302"/>
      <c r="L9" s="302"/>
      <c r="M9" s="302"/>
    </row>
    <row r="10" spans="1:13" x14ac:dyDescent="0.25">
      <c r="A10" s="306" t="s">
        <v>2611</v>
      </c>
      <c r="B10" s="302">
        <v>83</v>
      </c>
      <c r="C10" s="302" t="s">
        <v>2612</v>
      </c>
      <c r="D10" s="302" t="s">
        <v>2613</v>
      </c>
      <c r="E10" s="150"/>
      <c r="J10" s="301" t="s">
        <v>2584</v>
      </c>
      <c r="K10" s="302">
        <f>B16*$B$2</f>
        <v>52882.000000000007</v>
      </c>
      <c r="L10" s="302" t="s">
        <v>2576</v>
      </c>
      <c r="M10" s="302"/>
    </row>
    <row r="11" spans="1:13" x14ac:dyDescent="0.25">
      <c r="A11" s="306" t="s">
        <v>2614</v>
      </c>
      <c r="B11" s="302">
        <f>((5.5/56)*2.2)*1000</f>
        <v>216.07142857142858</v>
      </c>
      <c r="C11" s="302" t="s">
        <v>2612</v>
      </c>
      <c r="D11" s="302" t="s">
        <v>2615</v>
      </c>
      <c r="E11" s="150"/>
      <c r="J11" s="301" t="s">
        <v>2616</v>
      </c>
      <c r="K11" s="302">
        <f>B17*$B$2</f>
        <v>121.30000000000001</v>
      </c>
      <c r="L11" s="302" t="s">
        <v>2576</v>
      </c>
      <c r="M11" s="302"/>
    </row>
    <row r="12" spans="1:13" x14ac:dyDescent="0.25">
      <c r="A12" s="306" t="s">
        <v>2617</v>
      </c>
      <c r="B12" s="302">
        <f>B11/(B11+B10)</f>
        <v>0.72247432529257227</v>
      </c>
      <c r="C12" s="302" t="s">
        <v>2581</v>
      </c>
      <c r="D12" s="302"/>
      <c r="E12" s="150"/>
      <c r="J12" s="301" t="s">
        <v>282</v>
      </c>
      <c r="K12" s="302">
        <f>B18*$B$2</f>
        <v>0</v>
      </c>
      <c r="L12" s="302" t="s">
        <v>2576</v>
      </c>
      <c r="M12" s="302"/>
    </row>
    <row r="13" spans="1:13" x14ac:dyDescent="0.25">
      <c r="A13" s="306" t="s">
        <v>2618</v>
      </c>
      <c r="B13" s="302">
        <f>1-B12</f>
        <v>0.27752567470742773</v>
      </c>
      <c r="C13" s="302" t="s">
        <v>2581</v>
      </c>
      <c r="D13" s="302"/>
      <c r="E13" s="150"/>
      <c r="J13" s="301" t="s">
        <v>2589</v>
      </c>
      <c r="K13" s="302">
        <f t="shared" ref="K13:K18" si="1">B21*$B$2</f>
        <v>650000</v>
      </c>
      <c r="L13" s="302" t="s">
        <v>2590</v>
      </c>
      <c r="M13" s="302"/>
    </row>
    <row r="14" spans="1:13" x14ac:dyDescent="0.25">
      <c r="A14" s="327" t="s">
        <v>301</v>
      </c>
      <c r="B14" s="278">
        <f>27.5*(0.5/0.3)</f>
        <v>45.833333333333336</v>
      </c>
      <c r="C14" s="328" t="s">
        <v>2586</v>
      </c>
      <c r="D14" s="328" t="s">
        <v>2609</v>
      </c>
      <c r="E14" s="302" t="s">
        <v>2572</v>
      </c>
      <c r="J14" s="301" t="s">
        <v>344</v>
      </c>
      <c r="K14" s="302">
        <f t="shared" si="1"/>
        <v>9328.898662012798</v>
      </c>
      <c r="L14" s="302" t="s">
        <v>2576</v>
      </c>
      <c r="M14" s="302"/>
    </row>
    <row r="15" spans="1:13" x14ac:dyDescent="0.25">
      <c r="A15" s="307" t="s">
        <v>307</v>
      </c>
      <c r="B15" s="140">
        <f>79.2*(0.5/0.3)</f>
        <v>132</v>
      </c>
      <c r="C15" s="302" t="s">
        <v>2586</v>
      </c>
      <c r="D15" s="302" t="s">
        <v>2609</v>
      </c>
      <c r="E15" s="302" t="s">
        <v>2572</v>
      </c>
      <c r="J15" s="301" t="s">
        <v>353</v>
      </c>
      <c r="K15" s="302">
        <f t="shared" si="1"/>
        <v>1070.4419889502763</v>
      </c>
      <c r="L15" s="302" t="s">
        <v>2576</v>
      </c>
      <c r="M15" s="302"/>
    </row>
    <row r="16" spans="1:13" x14ac:dyDescent="0.25">
      <c r="A16" s="307" t="s">
        <v>284</v>
      </c>
      <c r="B16" s="140">
        <v>528.82000000000005</v>
      </c>
      <c r="C16" s="302" t="s">
        <v>2586</v>
      </c>
      <c r="D16" s="302" t="s">
        <v>2609</v>
      </c>
      <c r="E16" s="302" t="s">
        <v>2572</v>
      </c>
      <c r="J16" s="301" t="s">
        <v>358</v>
      </c>
      <c r="K16" s="302">
        <f t="shared" si="1"/>
        <v>1134</v>
      </c>
      <c r="L16" s="302" t="s">
        <v>2576</v>
      </c>
      <c r="M16" s="302"/>
    </row>
    <row r="17" spans="1:13" x14ac:dyDescent="0.25">
      <c r="A17" s="307" t="s">
        <v>276</v>
      </c>
      <c r="B17" s="140">
        <v>1.2130000000000001</v>
      </c>
      <c r="C17" s="302" t="s">
        <v>2586</v>
      </c>
      <c r="D17" s="302" t="s">
        <v>2619</v>
      </c>
      <c r="E17" s="302" t="s">
        <v>2572</v>
      </c>
      <c r="J17" s="301" t="s">
        <v>365</v>
      </c>
      <c r="K17" s="302">
        <f t="shared" si="1"/>
        <v>856</v>
      </c>
      <c r="L17" s="302" t="s">
        <v>59</v>
      </c>
      <c r="M17" s="302"/>
    </row>
    <row r="18" spans="1:13" x14ac:dyDescent="0.25">
      <c r="A18" s="307" t="s">
        <v>282</v>
      </c>
      <c r="B18" s="140">
        <v>0</v>
      </c>
      <c r="C18" s="302" t="s">
        <v>2586</v>
      </c>
      <c r="D18" s="302" t="s">
        <v>2620</v>
      </c>
      <c r="E18" s="302" t="s">
        <v>2572</v>
      </c>
      <c r="J18" s="301" t="s">
        <v>2554</v>
      </c>
      <c r="K18" s="302">
        <f t="shared" si="1"/>
        <v>14540</v>
      </c>
      <c r="L18" s="302" t="s">
        <v>59</v>
      </c>
      <c r="M18" s="302"/>
    </row>
    <row r="19" spans="1:13" x14ac:dyDescent="0.25">
      <c r="A19" s="307" t="s">
        <v>242</v>
      </c>
      <c r="B19" s="140">
        <v>10974</v>
      </c>
      <c r="C19" s="302" t="s">
        <v>2586</v>
      </c>
      <c r="D19" s="302" t="s">
        <v>2621</v>
      </c>
      <c r="E19" s="302" t="s">
        <v>2592</v>
      </c>
      <c r="J19" s="301" t="s">
        <v>214</v>
      </c>
      <c r="K19" s="302">
        <f>B4*B2</f>
        <v>597740</v>
      </c>
      <c r="L19" s="302" t="s">
        <v>2596</v>
      </c>
      <c r="M19" s="302"/>
    </row>
    <row r="20" spans="1:13" x14ac:dyDescent="0.25">
      <c r="A20" s="307" t="s">
        <v>248</v>
      </c>
      <c r="B20" s="218">
        <v>9876.6</v>
      </c>
      <c r="C20" s="302" t="s">
        <v>2586</v>
      </c>
      <c r="D20" s="302" t="s">
        <v>2622</v>
      </c>
      <c r="E20" s="302" t="s">
        <v>2592</v>
      </c>
      <c r="J20" s="301" t="s">
        <v>2597</v>
      </c>
      <c r="K20" s="302">
        <f>B2*B3</f>
        <v>1654900</v>
      </c>
      <c r="L20" s="302" t="s">
        <v>2596</v>
      </c>
      <c r="M20" s="302"/>
    </row>
    <row r="21" spans="1:13" x14ac:dyDescent="0.25">
      <c r="A21" s="307" t="s">
        <v>546</v>
      </c>
      <c r="B21" s="140">
        <v>6500</v>
      </c>
      <c r="C21" s="302" t="s">
        <v>2594</v>
      </c>
      <c r="D21" s="302" t="s">
        <v>2623</v>
      </c>
      <c r="E21" s="302" t="s">
        <v>2572</v>
      </c>
      <c r="J21" s="301" t="s">
        <v>216</v>
      </c>
      <c r="K21" s="302">
        <f>B2*B5</f>
        <v>8148.5300000000007</v>
      </c>
      <c r="L21" s="302" t="s">
        <v>2598</v>
      </c>
      <c r="M21" s="302"/>
    </row>
    <row r="22" spans="1:13" x14ac:dyDescent="0.25">
      <c r="A22" s="307" t="s">
        <v>344</v>
      </c>
      <c r="B22" s="218">
        <f>(1558.6/LCI!E53)+((154*(B19/1000+(B20*(B27/100)/1000)))/LCI!E53)</f>
        <v>93.288986620127986</v>
      </c>
      <c r="C22" s="302" t="s">
        <v>2586</v>
      </c>
      <c r="D22" s="302" t="s">
        <v>2624</v>
      </c>
      <c r="E22" s="302" t="s">
        <v>2572</v>
      </c>
      <c r="J22" s="329"/>
      <c r="K22" s="319"/>
      <c r="L22" s="319"/>
      <c r="M22" s="319"/>
    </row>
    <row r="23" spans="1:13" x14ac:dyDescent="0.25">
      <c r="A23" s="307" t="s">
        <v>353</v>
      </c>
      <c r="B23" s="225">
        <f>465/LCI!E56</f>
        <v>10.704419889502763</v>
      </c>
      <c r="C23" s="302" t="s">
        <v>2586</v>
      </c>
      <c r="D23" s="302" t="s">
        <v>2625</v>
      </c>
      <c r="E23" s="302" t="s">
        <v>2572</v>
      </c>
      <c r="J23" s="581" t="s">
        <v>2600</v>
      </c>
      <c r="K23" s="581"/>
      <c r="L23" s="581"/>
      <c r="M23" s="581"/>
    </row>
    <row r="24" spans="1:13" x14ac:dyDescent="0.25">
      <c r="A24" s="307" t="s">
        <v>358</v>
      </c>
      <c r="B24" s="225">
        <f>567/LCI!E58</f>
        <v>11.34</v>
      </c>
      <c r="C24" s="302" t="s">
        <v>2586</v>
      </c>
      <c r="D24" s="302" t="s">
        <v>2625</v>
      </c>
      <c r="E24" s="302" t="s">
        <v>2572</v>
      </c>
      <c r="J24" s="99" t="s">
        <v>2573</v>
      </c>
      <c r="K24" s="99" t="s">
        <v>2574</v>
      </c>
      <c r="L24" s="101" t="s">
        <v>2563</v>
      </c>
      <c r="M24" s="102" t="s">
        <v>2564</v>
      </c>
    </row>
    <row r="25" spans="1:13" x14ac:dyDescent="0.25">
      <c r="A25" s="307" t="s">
        <v>365</v>
      </c>
      <c r="B25" s="225">
        <f>428/LCI!E61</f>
        <v>8.56</v>
      </c>
      <c r="C25" s="302" t="s">
        <v>2626</v>
      </c>
      <c r="D25" s="302" t="s">
        <v>2625</v>
      </c>
      <c r="E25" s="302" t="s">
        <v>2572</v>
      </c>
      <c r="J25" s="301" t="s">
        <v>242</v>
      </c>
      <c r="K25" s="302">
        <f>B19*$B$2</f>
        <v>1097400</v>
      </c>
      <c r="L25" s="302" t="s">
        <v>2576</v>
      </c>
      <c r="M25" s="302"/>
    </row>
    <row r="26" spans="1:13" x14ac:dyDescent="0.25">
      <c r="A26" s="307" t="s">
        <v>347</v>
      </c>
      <c r="B26" s="218">
        <v>145.4</v>
      </c>
      <c r="C26" s="302" t="s">
        <v>2626</v>
      </c>
      <c r="D26" s="302" t="s">
        <v>2625</v>
      </c>
      <c r="E26" s="302" t="s">
        <v>2572</v>
      </c>
      <c r="J26" s="301" t="s">
        <v>248</v>
      </c>
      <c r="K26" s="302">
        <f>B20*$B$2*(B27/100)</f>
        <v>493830</v>
      </c>
      <c r="L26" s="302" t="s">
        <v>2576</v>
      </c>
      <c r="M26" s="302"/>
    </row>
    <row r="27" spans="1:13" x14ac:dyDescent="0.25">
      <c r="A27" s="307" t="s">
        <v>2627</v>
      </c>
      <c r="B27" s="140">
        <v>50</v>
      </c>
      <c r="C27" s="302" t="s">
        <v>2581</v>
      </c>
      <c r="D27" s="302"/>
      <c r="E27" s="302"/>
      <c r="J27" s="109" t="s">
        <v>2628</v>
      </c>
      <c r="K27" s="114">
        <f>K6*B9*B12</f>
        <v>90615.181474404919</v>
      </c>
      <c r="L27" s="105" t="s">
        <v>2576</v>
      </c>
      <c r="M27" s="105" t="s">
        <v>2602</v>
      </c>
    </row>
    <row r="28" spans="1:13" x14ac:dyDescent="0.25">
      <c r="E28" s="319"/>
      <c r="J28" s="109" t="s">
        <v>2629</v>
      </c>
      <c r="K28" s="309">
        <f>K6*B9*B13</f>
        <v>34808.211858928429</v>
      </c>
      <c r="L28" s="105" t="s">
        <v>2576</v>
      </c>
      <c r="M28" s="105" t="s">
        <v>2602</v>
      </c>
    </row>
    <row r="29" spans="1:13" x14ac:dyDescent="0.25">
      <c r="E29" s="319"/>
      <c r="J29" s="310" t="s">
        <v>2630</v>
      </c>
      <c r="K29" s="302">
        <f>B9*B2</f>
        <v>407.66</v>
      </c>
      <c r="L29" s="311" t="s">
        <v>2576</v>
      </c>
      <c r="M29" s="311" t="s">
        <v>2602</v>
      </c>
    </row>
    <row r="30" spans="1:13" x14ac:dyDescent="0.25">
      <c r="E30" s="319"/>
    </row>
    <row r="31" spans="1:13" x14ac:dyDescent="0.25">
      <c r="E31" s="319"/>
    </row>
    <row r="32" spans="1:13"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row r="40" spans="5:5" x14ac:dyDescent="0.25">
      <c r="E40" s="319"/>
    </row>
    <row r="41" spans="5:5" x14ac:dyDescent="0.25">
      <c r="E41" s="319"/>
    </row>
    <row r="42" spans="5:5" x14ac:dyDescent="0.25">
      <c r="E42" s="319"/>
    </row>
    <row r="43" spans="5:5" x14ac:dyDescent="0.25">
      <c r="E43" s="319"/>
    </row>
    <row r="44" spans="5:5" x14ac:dyDescent="0.25">
      <c r="E44" s="319"/>
    </row>
    <row r="45" spans="5:5" x14ac:dyDescent="0.25">
      <c r="E45" s="319"/>
    </row>
    <row r="46" spans="5:5" x14ac:dyDescent="0.25">
      <c r="E46" s="319"/>
    </row>
    <row r="47" spans="5:5" x14ac:dyDescent="0.25">
      <c r="E47" s="319"/>
    </row>
    <row r="48" spans="5:5" x14ac:dyDescent="0.25">
      <c r="E48" s="319"/>
    </row>
    <row r="49" spans="5:5" x14ac:dyDescent="0.25">
      <c r="E49" s="319"/>
    </row>
  </sheetData>
  <phoneticPr fontId="19"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B7A88-60AF-42E0-A593-CEED79630A97}">
  <sheetPr>
    <tabColor rgb="FF92D050"/>
  </sheetPr>
  <dimension ref="A1"/>
  <sheetViews>
    <sheetView workbookViewId="0"/>
  </sheetViews>
  <sheetFormatPr defaultRowHeight="15.7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B9BB1-F12A-4369-ABD8-CBEF144F375A}">
  <sheetPr>
    <tabColor rgb="FF92D050"/>
  </sheetPr>
  <dimension ref="A1"/>
  <sheetViews>
    <sheetView workbookViewId="0">
      <selection activeCell="E16" sqref="E16"/>
    </sheetView>
  </sheetViews>
  <sheetFormatPr defaultRowHeight="15.7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CE34-AD14-A94A-81A9-D7571770FEB7}">
  <sheetPr codeName="Sheet12">
    <tabColor rgb="FF92D050"/>
  </sheetPr>
  <dimension ref="A1:M18"/>
  <sheetViews>
    <sheetView zoomScale="150" zoomScaleNormal="150" workbookViewId="0">
      <selection activeCell="D16" sqref="D16"/>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 min="11" max="11" width="17.75" bestFit="1" customWidth="1"/>
  </cols>
  <sheetData>
    <row r="1" spans="1:13" ht="18.75" x14ac:dyDescent="0.3">
      <c r="A1" s="99" t="s">
        <v>2561</v>
      </c>
      <c r="B1" s="142" t="s">
        <v>2562</v>
      </c>
      <c r="C1" s="143" t="s">
        <v>2563</v>
      </c>
      <c r="D1" s="143" t="s">
        <v>2564</v>
      </c>
      <c r="E1" s="143" t="s">
        <v>2565</v>
      </c>
      <c r="G1" s="139" t="s">
        <v>94</v>
      </c>
      <c r="H1" s="85" t="s">
        <v>2603</v>
      </c>
      <c r="J1" s="179" t="s">
        <v>2532</v>
      </c>
      <c r="K1" s="179" t="s">
        <v>2567</v>
      </c>
      <c r="L1" s="179" t="s">
        <v>2532</v>
      </c>
      <c r="M1" s="179" t="s">
        <v>2532</v>
      </c>
    </row>
    <row r="2" spans="1:13" x14ac:dyDescent="0.25">
      <c r="A2" s="156" t="s">
        <v>519</v>
      </c>
      <c r="B2" s="148">
        <v>100</v>
      </c>
      <c r="C2" s="145" t="s">
        <v>2568</v>
      </c>
      <c r="D2" s="145" t="s">
        <v>2631</v>
      </c>
      <c r="E2" s="153" t="s">
        <v>2532</v>
      </c>
      <c r="J2" s="464" t="s">
        <v>2569</v>
      </c>
      <c r="K2" s="465" t="s">
        <v>2532</v>
      </c>
      <c r="L2" s="465" t="s">
        <v>2532</v>
      </c>
      <c r="M2" s="465" t="s">
        <v>2532</v>
      </c>
    </row>
    <row r="3" spans="1:13" x14ac:dyDescent="0.25">
      <c r="A3" s="163" t="s">
        <v>2580</v>
      </c>
      <c r="B3" s="149">
        <v>50</v>
      </c>
      <c r="C3" s="147" t="s">
        <v>2581</v>
      </c>
      <c r="D3" s="147" t="s">
        <v>2632</v>
      </c>
      <c r="E3" s="159"/>
      <c r="J3" s="375" t="s">
        <v>2573</v>
      </c>
      <c r="K3" s="376" t="s">
        <v>2574</v>
      </c>
      <c r="L3" s="376" t="s">
        <v>2563</v>
      </c>
      <c r="M3" s="376" t="s">
        <v>2564</v>
      </c>
    </row>
    <row r="4" spans="1:13" x14ac:dyDescent="0.25">
      <c r="A4" s="161" t="s">
        <v>310</v>
      </c>
      <c r="B4" s="149">
        <v>17297.349999999999</v>
      </c>
      <c r="C4" s="147" t="s">
        <v>2578</v>
      </c>
      <c r="D4" s="147" t="s">
        <v>2633</v>
      </c>
      <c r="E4" s="147" t="s">
        <v>2572</v>
      </c>
      <c r="J4" s="462" t="s">
        <v>234</v>
      </c>
      <c r="K4" s="463">
        <f>(44/12)*(B3/100)*K18</f>
        <v>4033333.333333333</v>
      </c>
      <c r="L4" s="427" t="s">
        <v>2576</v>
      </c>
      <c r="M4" s="376"/>
    </row>
    <row r="5" spans="1:13" x14ac:dyDescent="0.25">
      <c r="A5" s="161" t="s">
        <v>295</v>
      </c>
      <c r="B5" s="149">
        <v>4.0000000000000001E-3</v>
      </c>
      <c r="C5" s="147" t="s">
        <v>2582</v>
      </c>
      <c r="D5" s="147" t="s">
        <v>2634</v>
      </c>
      <c r="E5" s="147" t="s">
        <v>2572</v>
      </c>
      <c r="J5" s="186" t="s">
        <v>310</v>
      </c>
      <c r="K5" s="183">
        <f>B4</f>
        <v>17297.349999999999</v>
      </c>
      <c r="L5" s="184" t="s">
        <v>2635</v>
      </c>
      <c r="M5" s="184" t="s">
        <v>2532</v>
      </c>
    </row>
    <row r="6" spans="1:13" x14ac:dyDescent="0.25">
      <c r="A6" s="161" t="s">
        <v>301</v>
      </c>
      <c r="B6" s="149">
        <v>7.5000000000000002E-4</v>
      </c>
      <c r="C6" s="147" t="s">
        <v>2582</v>
      </c>
      <c r="D6" s="147" t="s">
        <v>2634</v>
      </c>
      <c r="E6" s="147" t="s">
        <v>2572</v>
      </c>
      <c r="J6" s="186" t="s">
        <v>295</v>
      </c>
      <c r="K6" s="187">
        <f>B5*$K$18</f>
        <v>8800</v>
      </c>
      <c r="L6" s="184" t="s">
        <v>2576</v>
      </c>
      <c r="M6" s="184" t="s">
        <v>2532</v>
      </c>
    </row>
    <row r="7" spans="1:13" x14ac:dyDescent="0.25">
      <c r="A7" s="161" t="s">
        <v>307</v>
      </c>
      <c r="B7" s="359">
        <v>4.0000000000000001E-3</v>
      </c>
      <c r="C7" s="147" t="s">
        <v>2582</v>
      </c>
      <c r="D7" s="147" t="s">
        <v>2634</v>
      </c>
      <c r="E7" s="147" t="s">
        <v>2572</v>
      </c>
      <c r="J7" s="186" t="s">
        <v>301</v>
      </c>
      <c r="K7" s="187">
        <f>B6*$K$18</f>
        <v>1650</v>
      </c>
      <c r="L7" s="184" t="s">
        <v>2576</v>
      </c>
      <c r="M7" s="184" t="s">
        <v>2532</v>
      </c>
    </row>
    <row r="8" spans="1:13" x14ac:dyDescent="0.25">
      <c r="A8" s="161" t="s">
        <v>284</v>
      </c>
      <c r="B8" s="154">
        <v>452</v>
      </c>
      <c r="C8" s="146" t="s">
        <v>2586</v>
      </c>
      <c r="D8" s="147" t="s">
        <v>2636</v>
      </c>
      <c r="E8" s="147" t="s">
        <v>2572</v>
      </c>
      <c r="J8" s="186" t="s">
        <v>307</v>
      </c>
      <c r="K8" s="187">
        <f>B7*$K$18</f>
        <v>8800</v>
      </c>
      <c r="L8" s="184" t="s">
        <v>2576</v>
      </c>
      <c r="M8" s="184" t="s">
        <v>2532</v>
      </c>
    </row>
    <row r="9" spans="1:13" x14ac:dyDescent="0.25">
      <c r="A9" s="161" t="s">
        <v>276</v>
      </c>
      <c r="B9" s="148">
        <v>5.5648046000000004</v>
      </c>
      <c r="C9" s="146" t="s">
        <v>2586</v>
      </c>
      <c r="D9" s="147" t="s">
        <v>2637</v>
      </c>
      <c r="E9" s="147" t="s">
        <v>2572</v>
      </c>
      <c r="J9" s="186" t="s">
        <v>2584</v>
      </c>
      <c r="K9" s="184">
        <f>B2*B8</f>
        <v>45200</v>
      </c>
      <c r="L9" s="184" t="s">
        <v>2576</v>
      </c>
      <c r="M9" s="184" t="s">
        <v>2532</v>
      </c>
    </row>
    <row r="10" spans="1:13" x14ac:dyDescent="0.25">
      <c r="A10" s="161" t="s">
        <v>344</v>
      </c>
      <c r="B10" s="149">
        <v>15.656499999999999</v>
      </c>
      <c r="C10" s="146" t="s">
        <v>2586</v>
      </c>
      <c r="D10" s="147" t="s">
        <v>2623</v>
      </c>
      <c r="E10" s="147" t="s">
        <v>2572</v>
      </c>
      <c r="J10" s="186" t="s">
        <v>276</v>
      </c>
      <c r="K10" s="187">
        <f>B9*B2</f>
        <v>556.48045999999999</v>
      </c>
      <c r="L10" s="184" t="s">
        <v>2576</v>
      </c>
      <c r="M10" s="184" t="s">
        <v>2532</v>
      </c>
    </row>
    <row r="11" spans="1:13" x14ac:dyDescent="0.25">
      <c r="A11" s="161" t="s">
        <v>214</v>
      </c>
      <c r="B11" s="149">
        <v>1345.86</v>
      </c>
      <c r="C11" s="147" t="s">
        <v>2570</v>
      </c>
      <c r="D11" s="147" t="s">
        <v>2637</v>
      </c>
      <c r="E11" s="147" t="s">
        <v>2572</v>
      </c>
      <c r="J11" s="186" t="s">
        <v>344</v>
      </c>
      <c r="K11" s="187">
        <f>B10*B2</f>
        <v>1565.6499999999999</v>
      </c>
      <c r="L11" s="184" t="s">
        <v>2576</v>
      </c>
      <c r="M11" s="184" t="s">
        <v>2532</v>
      </c>
    </row>
    <row r="12" spans="1:13" x14ac:dyDescent="0.25">
      <c r="A12" s="161" t="s">
        <v>210</v>
      </c>
      <c r="B12" s="149">
        <v>16549</v>
      </c>
      <c r="C12" s="147" t="s">
        <v>2570</v>
      </c>
      <c r="D12" s="147" t="s">
        <v>2623</v>
      </c>
      <c r="E12" s="147" t="s">
        <v>2572</v>
      </c>
      <c r="J12" s="186" t="s">
        <v>214</v>
      </c>
      <c r="K12" s="183">
        <f>B11*B2</f>
        <v>134586</v>
      </c>
      <c r="L12" s="184" t="s">
        <v>2596</v>
      </c>
      <c r="M12" s="184" t="s">
        <v>2532</v>
      </c>
    </row>
    <row r="13" spans="1:13" x14ac:dyDescent="0.25">
      <c r="A13" s="161" t="s">
        <v>216</v>
      </c>
      <c r="B13" s="149">
        <v>33.33</v>
      </c>
      <c r="C13" s="147" t="s">
        <v>2577</v>
      </c>
      <c r="D13" s="147" t="s">
        <v>2623</v>
      </c>
      <c r="E13" s="147" t="s">
        <v>2572</v>
      </c>
      <c r="J13" s="186" t="s">
        <v>2597</v>
      </c>
      <c r="K13" s="184">
        <f>B12*B2</f>
        <v>1654900</v>
      </c>
      <c r="L13" s="184" t="s">
        <v>2596</v>
      </c>
      <c r="M13" s="184" t="s">
        <v>2532</v>
      </c>
    </row>
    <row r="14" spans="1:13" x14ac:dyDescent="0.25">
      <c r="A14" s="161" t="s">
        <v>529</v>
      </c>
      <c r="B14" s="149">
        <v>22000</v>
      </c>
      <c r="C14" s="147" t="s">
        <v>2586</v>
      </c>
      <c r="D14" s="147" t="s">
        <v>2638</v>
      </c>
      <c r="E14" s="155" t="s">
        <v>2592</v>
      </c>
      <c r="J14" s="186" t="s">
        <v>216</v>
      </c>
      <c r="K14" s="184">
        <f>B13*B2</f>
        <v>3333</v>
      </c>
      <c r="L14" s="184" t="s">
        <v>2598</v>
      </c>
      <c r="M14" s="184" t="s">
        <v>2532</v>
      </c>
    </row>
    <row r="15" spans="1:13" x14ac:dyDescent="0.25">
      <c r="J15" s="5"/>
      <c r="K15" s="188"/>
      <c r="L15" s="188"/>
      <c r="M15" s="188"/>
    </row>
    <row r="16" spans="1:13" ht="15.75" customHeight="1" x14ac:dyDescent="0.25">
      <c r="J16" s="180" t="s">
        <v>2600</v>
      </c>
      <c r="K16" s="181" t="s">
        <v>2532</v>
      </c>
      <c r="L16" s="181" t="s">
        <v>2532</v>
      </c>
      <c r="M16" s="181" t="s">
        <v>2532</v>
      </c>
    </row>
    <row r="17" spans="10:13" x14ac:dyDescent="0.25">
      <c r="J17" s="189" t="s">
        <v>2573</v>
      </c>
      <c r="K17" s="190" t="s">
        <v>2574</v>
      </c>
      <c r="L17" s="190" t="s">
        <v>2563</v>
      </c>
      <c r="M17" s="185" t="s">
        <v>2564</v>
      </c>
    </row>
    <row r="18" spans="10:13" x14ac:dyDescent="0.25">
      <c r="J18" s="186" t="s">
        <v>529</v>
      </c>
      <c r="K18" s="184">
        <f>B2*B14</f>
        <v>2200000</v>
      </c>
      <c r="L18" s="184" t="s">
        <v>2576</v>
      </c>
      <c r="M18" s="184" t="s">
        <v>2532</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58CA5-257F-C54D-8C4B-09F4DE6D9A7E}">
  <sheetPr codeName="Sheet13">
    <tabColor rgb="FF92D050"/>
  </sheetPr>
  <dimension ref="A1:M72"/>
  <sheetViews>
    <sheetView zoomScale="150" zoomScaleNormal="150" workbookViewId="0">
      <selection activeCell="K21" sqref="K21"/>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s>
  <sheetData>
    <row r="1" spans="1:13" ht="18.75" x14ac:dyDescent="0.3">
      <c r="A1" s="168" t="s">
        <v>2561</v>
      </c>
      <c r="B1" s="169" t="s">
        <v>2562</v>
      </c>
      <c r="C1" s="170" t="s">
        <v>2563</v>
      </c>
      <c r="D1" s="170" t="s">
        <v>2564</v>
      </c>
      <c r="E1" s="170" t="s">
        <v>2565</v>
      </c>
      <c r="G1" s="139" t="s">
        <v>94</v>
      </c>
      <c r="H1" s="85" t="s">
        <v>2603</v>
      </c>
      <c r="J1" s="179" t="s">
        <v>2532</v>
      </c>
      <c r="K1" s="179" t="s">
        <v>2567</v>
      </c>
      <c r="L1" s="179" t="s">
        <v>2532</v>
      </c>
      <c r="M1" s="179" t="s">
        <v>2532</v>
      </c>
    </row>
    <row r="2" spans="1:13" x14ac:dyDescent="0.25">
      <c r="A2" s="165" t="s">
        <v>519</v>
      </c>
      <c r="B2" s="166">
        <v>100</v>
      </c>
      <c r="C2" s="152" t="s">
        <v>2568</v>
      </c>
      <c r="D2" s="330" t="s">
        <v>2639</v>
      </c>
      <c r="E2" s="152" t="s">
        <v>2572</v>
      </c>
      <c r="J2" s="180" t="s">
        <v>2569</v>
      </c>
      <c r="K2" s="181" t="s">
        <v>2532</v>
      </c>
      <c r="L2" s="181" t="s">
        <v>2532</v>
      </c>
      <c r="M2" s="181" t="s">
        <v>2532</v>
      </c>
    </row>
    <row r="3" spans="1:13" x14ac:dyDescent="0.25">
      <c r="A3" s="331" t="s">
        <v>2580</v>
      </c>
      <c r="B3" s="167">
        <v>50</v>
      </c>
      <c r="C3" s="330" t="s">
        <v>2581</v>
      </c>
      <c r="D3" s="330" t="s">
        <v>2623</v>
      </c>
      <c r="E3" s="152" t="s">
        <v>2572</v>
      </c>
      <c r="F3" s="319"/>
      <c r="J3" s="191" t="s">
        <v>2573</v>
      </c>
      <c r="K3" s="192" t="s">
        <v>2574</v>
      </c>
      <c r="L3" s="192" t="s">
        <v>2563</v>
      </c>
      <c r="M3" s="193" t="s">
        <v>2564</v>
      </c>
    </row>
    <row r="4" spans="1:13" x14ac:dyDescent="0.25">
      <c r="A4" s="331" t="s">
        <v>546</v>
      </c>
      <c r="B4" s="167">
        <v>6350</v>
      </c>
      <c r="C4" s="330" t="s">
        <v>2594</v>
      </c>
      <c r="D4" s="330" t="s">
        <v>2640</v>
      </c>
      <c r="E4" s="152" t="s">
        <v>2572</v>
      </c>
      <c r="F4" s="319"/>
      <c r="J4" s="331" t="s">
        <v>2597</v>
      </c>
      <c r="K4" s="332">
        <f>$K$7*B13</f>
        <v>1654900</v>
      </c>
      <c r="L4" s="333" t="s">
        <v>2596</v>
      </c>
      <c r="M4" s="333"/>
    </row>
    <row r="5" spans="1:13" x14ac:dyDescent="0.25">
      <c r="A5" s="331" t="s">
        <v>295</v>
      </c>
      <c r="B5" s="167">
        <v>118</v>
      </c>
      <c r="C5" s="330" t="s">
        <v>2586</v>
      </c>
      <c r="D5" s="330" t="s">
        <v>2641</v>
      </c>
      <c r="E5" s="152" t="s">
        <v>2572</v>
      </c>
      <c r="F5" s="319"/>
      <c r="J5" s="331" t="s">
        <v>214</v>
      </c>
      <c r="K5" s="332">
        <f>$K$7*B14</f>
        <v>230000</v>
      </c>
      <c r="L5" s="333" t="s">
        <v>2596</v>
      </c>
      <c r="M5" s="333"/>
    </row>
    <row r="6" spans="1:13" x14ac:dyDescent="0.25">
      <c r="A6" s="331" t="s">
        <v>301</v>
      </c>
      <c r="B6" s="167">
        <v>22.25</v>
      </c>
      <c r="C6" s="330" t="s">
        <v>2586</v>
      </c>
      <c r="D6" s="330" t="s">
        <v>2642</v>
      </c>
      <c r="E6" s="152" t="s">
        <v>2572</v>
      </c>
      <c r="F6" s="319"/>
      <c r="J6" s="331" t="s">
        <v>216</v>
      </c>
      <c r="K6" s="334">
        <f>$K$7*B15</f>
        <v>3333</v>
      </c>
      <c r="L6" s="330" t="s">
        <v>2598</v>
      </c>
      <c r="M6" s="330"/>
    </row>
    <row r="7" spans="1:13" x14ac:dyDescent="0.25">
      <c r="A7" s="331" t="s">
        <v>307</v>
      </c>
      <c r="B7" s="167">
        <v>10</v>
      </c>
      <c r="C7" s="330" t="s">
        <v>2586</v>
      </c>
      <c r="D7" s="330" t="s">
        <v>2642</v>
      </c>
      <c r="E7" s="152" t="s">
        <v>2572</v>
      </c>
      <c r="F7" s="319"/>
      <c r="J7" s="331" t="s">
        <v>219</v>
      </c>
      <c r="K7" s="334">
        <f>B2</f>
        <v>100</v>
      </c>
      <c r="L7" s="330" t="s">
        <v>2643</v>
      </c>
      <c r="M7" s="330"/>
    </row>
    <row r="8" spans="1:13" x14ac:dyDescent="0.25">
      <c r="A8" s="331" t="s">
        <v>284</v>
      </c>
      <c r="B8" s="167">
        <v>0</v>
      </c>
      <c r="C8" s="330" t="s">
        <v>2586</v>
      </c>
      <c r="D8" s="330" t="s">
        <v>2644</v>
      </c>
      <c r="E8" s="152" t="s">
        <v>2572</v>
      </c>
      <c r="F8" s="319"/>
      <c r="J8" s="331" t="s">
        <v>2645</v>
      </c>
      <c r="K8" s="334">
        <f>B8*K7</f>
        <v>0</v>
      </c>
      <c r="L8" s="330" t="s">
        <v>2576</v>
      </c>
      <c r="M8" s="330"/>
    </row>
    <row r="9" spans="1:13" x14ac:dyDescent="0.25">
      <c r="A9" s="331" t="s">
        <v>276</v>
      </c>
      <c r="B9" s="167">
        <v>2.399</v>
      </c>
      <c r="C9" s="330" t="s">
        <v>2586</v>
      </c>
      <c r="D9" s="330" t="s">
        <v>2623</v>
      </c>
      <c r="E9" s="152" t="s">
        <v>2572</v>
      </c>
      <c r="F9" s="319"/>
      <c r="J9" s="331" t="s">
        <v>234</v>
      </c>
      <c r="K9" s="334">
        <f>(B3/100)*(44/12)*K21</f>
        <v>1642666.6666666665</v>
      </c>
      <c r="L9" s="330" t="s">
        <v>2576</v>
      </c>
      <c r="M9" s="330"/>
    </row>
    <row r="10" spans="1:13" x14ac:dyDescent="0.25">
      <c r="A10" s="331" t="s">
        <v>282</v>
      </c>
      <c r="B10" s="167">
        <v>5.1000000000000004E-3</v>
      </c>
      <c r="C10" s="330" t="s">
        <v>2586</v>
      </c>
      <c r="D10" s="330" t="s">
        <v>2646</v>
      </c>
      <c r="E10" s="152" t="s">
        <v>2572</v>
      </c>
      <c r="F10" s="319"/>
      <c r="J10" s="331" t="s">
        <v>273</v>
      </c>
      <c r="K10" s="334">
        <f>K7*B11</f>
        <v>112.27000000000001</v>
      </c>
      <c r="L10" s="330" t="s">
        <v>2576</v>
      </c>
      <c r="M10" s="330"/>
    </row>
    <row r="11" spans="1:13" x14ac:dyDescent="0.25">
      <c r="A11" s="331" t="s">
        <v>273</v>
      </c>
      <c r="B11" s="167">
        <v>1.1227</v>
      </c>
      <c r="C11" s="330" t="s">
        <v>2586</v>
      </c>
      <c r="D11" s="330" t="s">
        <v>2623</v>
      </c>
      <c r="E11" s="152" t="s">
        <v>2572</v>
      </c>
      <c r="F11" s="319"/>
      <c r="J11" s="331" t="s">
        <v>276</v>
      </c>
      <c r="K11" s="334">
        <f>K7*B9</f>
        <v>239.9</v>
      </c>
      <c r="L11" s="330" t="s">
        <v>2576</v>
      </c>
      <c r="M11" s="330"/>
    </row>
    <row r="12" spans="1:13" x14ac:dyDescent="0.25">
      <c r="A12" s="331" t="s">
        <v>344</v>
      </c>
      <c r="B12" s="167">
        <v>15.656499999999999</v>
      </c>
      <c r="C12" s="330" t="s">
        <v>2586</v>
      </c>
      <c r="D12" s="330" t="s">
        <v>2647</v>
      </c>
      <c r="E12" s="152" t="s">
        <v>2572</v>
      </c>
      <c r="F12" s="319"/>
      <c r="J12" s="331" t="s">
        <v>282</v>
      </c>
      <c r="K12" s="334">
        <f>B10*K7</f>
        <v>0.51</v>
      </c>
      <c r="L12" s="330" t="s">
        <v>2576</v>
      </c>
      <c r="M12" s="330"/>
    </row>
    <row r="13" spans="1:13" x14ac:dyDescent="0.25">
      <c r="A13" s="331" t="s">
        <v>210</v>
      </c>
      <c r="B13" s="167">
        <v>16549</v>
      </c>
      <c r="C13" s="330" t="s">
        <v>2570</v>
      </c>
      <c r="D13" s="330" t="s">
        <v>2623</v>
      </c>
      <c r="E13" s="152" t="s">
        <v>2572</v>
      </c>
      <c r="F13" s="319"/>
      <c r="J13" s="331" t="s">
        <v>295</v>
      </c>
      <c r="K13" s="334">
        <f>B5*$K$7</f>
        <v>11800</v>
      </c>
      <c r="L13" s="330" t="s">
        <v>2576</v>
      </c>
      <c r="M13" s="330"/>
    </row>
    <row r="14" spans="1:13" x14ac:dyDescent="0.25">
      <c r="A14" s="331" t="s">
        <v>214</v>
      </c>
      <c r="B14" s="167">
        <v>2300</v>
      </c>
      <c r="C14" s="330" t="s">
        <v>2570</v>
      </c>
      <c r="D14" s="330" t="s">
        <v>2623</v>
      </c>
      <c r="E14" s="152" t="s">
        <v>2572</v>
      </c>
      <c r="F14" s="319"/>
      <c r="J14" s="331" t="s">
        <v>301</v>
      </c>
      <c r="K14" s="334">
        <f>B6*$K$7</f>
        <v>2225</v>
      </c>
      <c r="L14" s="330" t="s">
        <v>2576</v>
      </c>
      <c r="M14" s="330"/>
    </row>
    <row r="15" spans="1:13" x14ac:dyDescent="0.25">
      <c r="A15" s="335" t="s">
        <v>216</v>
      </c>
      <c r="B15" s="171">
        <v>33.33</v>
      </c>
      <c r="C15" s="336" t="s">
        <v>2577</v>
      </c>
      <c r="D15" s="336" t="s">
        <v>2623</v>
      </c>
      <c r="E15" s="152" t="s">
        <v>2572</v>
      </c>
      <c r="F15" s="319"/>
      <c r="J15" s="331" t="s">
        <v>307</v>
      </c>
      <c r="K15" s="334">
        <f>B7*$K$7</f>
        <v>1000</v>
      </c>
      <c r="L15" s="330" t="s">
        <v>2576</v>
      </c>
      <c r="M15" s="330"/>
    </row>
    <row r="16" spans="1:13" x14ac:dyDescent="0.25">
      <c r="A16" s="331" t="s">
        <v>337</v>
      </c>
      <c r="B16" s="167">
        <v>8960</v>
      </c>
      <c r="C16" s="330" t="s">
        <v>2586</v>
      </c>
      <c r="D16" s="330" t="s">
        <v>2648</v>
      </c>
      <c r="E16" s="330" t="s">
        <v>2592</v>
      </c>
      <c r="F16" s="319"/>
      <c r="J16" s="331" t="s">
        <v>2649</v>
      </c>
      <c r="K16" s="334">
        <f>K7*B4</f>
        <v>635000</v>
      </c>
      <c r="L16" s="330" t="s">
        <v>2590</v>
      </c>
      <c r="M16" s="330"/>
    </row>
    <row r="17" spans="1:13" x14ac:dyDescent="0.25">
      <c r="A17" s="329"/>
      <c r="B17" s="319"/>
      <c r="C17" s="319"/>
      <c r="D17" s="319"/>
      <c r="E17" s="319"/>
      <c r="F17" s="319"/>
      <c r="J17" s="331" t="s">
        <v>2650</v>
      </c>
      <c r="K17" s="334">
        <f>B12*K7</f>
        <v>1565.6499999999999</v>
      </c>
      <c r="L17" s="330" t="s">
        <v>2576</v>
      </c>
      <c r="M17" s="330"/>
    </row>
    <row r="18" spans="1:13" ht="15.75" customHeight="1" x14ac:dyDescent="0.25">
      <c r="E18" s="319"/>
      <c r="F18" s="319"/>
      <c r="J18" s="329"/>
      <c r="K18" s="319"/>
      <c r="L18" s="319"/>
      <c r="M18" s="319"/>
    </row>
    <row r="19" spans="1:13" x14ac:dyDescent="0.25">
      <c r="E19" s="319"/>
      <c r="F19" s="319"/>
      <c r="J19" s="157" t="s">
        <v>2600</v>
      </c>
      <c r="K19" s="158" t="s">
        <v>2532</v>
      </c>
      <c r="L19" s="158" t="s">
        <v>2532</v>
      </c>
      <c r="M19" s="158" t="s">
        <v>2532</v>
      </c>
    </row>
    <row r="20" spans="1:13" x14ac:dyDescent="0.25">
      <c r="E20" s="319"/>
      <c r="F20" s="319"/>
      <c r="J20" s="162" t="s">
        <v>2573</v>
      </c>
      <c r="K20" s="159" t="s">
        <v>2574</v>
      </c>
      <c r="L20" s="159" t="s">
        <v>2563</v>
      </c>
      <c r="M20" s="160" t="s">
        <v>2564</v>
      </c>
    </row>
    <row r="21" spans="1:13" x14ac:dyDescent="0.25">
      <c r="E21" s="319"/>
      <c r="F21" s="319"/>
      <c r="J21" s="331" t="s">
        <v>44</v>
      </c>
      <c r="K21" s="172">
        <f>B16*K7</f>
        <v>896000</v>
      </c>
      <c r="L21" s="330" t="s">
        <v>2651</v>
      </c>
      <c r="M21" s="330" t="s">
        <v>2648</v>
      </c>
    </row>
    <row r="22" spans="1:13" x14ac:dyDescent="0.25">
      <c r="E22" s="319"/>
      <c r="F22" s="319"/>
    </row>
    <row r="23" spans="1:13" x14ac:dyDescent="0.25">
      <c r="E23" s="319"/>
      <c r="F23" s="319"/>
    </row>
    <row r="24" spans="1:13" x14ac:dyDescent="0.25">
      <c r="E24" s="319"/>
      <c r="F24" s="319"/>
    </row>
    <row r="25" spans="1:13" x14ac:dyDescent="0.25">
      <c r="E25" s="319"/>
      <c r="F25" s="319"/>
    </row>
    <row r="26" spans="1:13" x14ac:dyDescent="0.25">
      <c r="E26" s="319"/>
      <c r="F26" s="319"/>
    </row>
    <row r="27" spans="1:13" x14ac:dyDescent="0.25">
      <c r="E27" s="319"/>
      <c r="F27" s="319"/>
    </row>
    <row r="28" spans="1:13" x14ac:dyDescent="0.25">
      <c r="E28" s="319"/>
      <c r="F28" s="319"/>
    </row>
    <row r="29" spans="1:13" x14ac:dyDescent="0.25">
      <c r="E29" s="319"/>
      <c r="F29" s="319"/>
    </row>
    <row r="30" spans="1:13" x14ac:dyDescent="0.25">
      <c r="E30" s="319"/>
      <c r="F30" s="319"/>
    </row>
    <row r="31" spans="1:13" x14ac:dyDescent="0.25">
      <c r="E31" s="319"/>
      <c r="F31" s="319"/>
    </row>
    <row r="32" spans="1:13" x14ac:dyDescent="0.25">
      <c r="E32" s="319"/>
      <c r="F32" s="319"/>
    </row>
    <row r="33" spans="1:6" x14ac:dyDescent="0.25">
      <c r="E33" s="319"/>
      <c r="F33" s="319"/>
    </row>
    <row r="34" spans="1:6" x14ac:dyDescent="0.25">
      <c r="E34" s="319"/>
      <c r="F34" s="319"/>
    </row>
    <row r="35" spans="1:6" x14ac:dyDescent="0.25">
      <c r="E35" s="319"/>
      <c r="F35" s="319"/>
    </row>
    <row r="36" spans="1:6" x14ac:dyDescent="0.25">
      <c r="E36" s="319"/>
      <c r="F36" s="319"/>
    </row>
    <row r="37" spans="1:6" x14ac:dyDescent="0.25">
      <c r="E37" s="319"/>
      <c r="F37" s="319"/>
    </row>
    <row r="38" spans="1:6" x14ac:dyDescent="0.25">
      <c r="E38" s="319"/>
      <c r="F38" s="319"/>
    </row>
    <row r="39" spans="1:6" x14ac:dyDescent="0.25">
      <c r="A39" s="329"/>
      <c r="B39" s="319"/>
      <c r="C39" s="319"/>
      <c r="D39" s="319"/>
      <c r="E39" s="319"/>
      <c r="F39" s="319"/>
    </row>
    <row r="40" spans="1:6" x14ac:dyDescent="0.25">
      <c r="A40" s="329"/>
      <c r="B40" s="319"/>
      <c r="C40" s="319"/>
      <c r="D40" s="319"/>
      <c r="E40" s="319"/>
      <c r="F40" s="319"/>
    </row>
    <row r="41" spans="1:6" x14ac:dyDescent="0.25">
      <c r="A41" s="329"/>
      <c r="B41" s="319"/>
      <c r="C41" s="319"/>
      <c r="D41" s="319"/>
      <c r="E41" s="319"/>
      <c r="F41" s="319"/>
    </row>
    <row r="42" spans="1:6" x14ac:dyDescent="0.25">
      <c r="A42" s="329"/>
      <c r="B42" s="319"/>
      <c r="C42" s="319"/>
      <c r="D42" s="319"/>
      <c r="E42" s="319"/>
      <c r="F42" s="319"/>
    </row>
    <row r="43" spans="1:6" x14ac:dyDescent="0.25">
      <c r="A43" s="329"/>
      <c r="B43" s="319"/>
      <c r="C43" s="319"/>
      <c r="D43" s="319"/>
      <c r="E43" s="319"/>
      <c r="F43" s="319"/>
    </row>
    <row r="44" spans="1:6" x14ac:dyDescent="0.25">
      <c r="A44" s="329"/>
      <c r="B44" s="319"/>
      <c r="C44" s="319"/>
      <c r="D44" s="319"/>
      <c r="E44" s="319"/>
      <c r="F44" s="319"/>
    </row>
    <row r="45" spans="1:6" x14ac:dyDescent="0.25">
      <c r="A45" s="329"/>
      <c r="B45" s="319"/>
      <c r="C45" s="319"/>
      <c r="D45" s="319"/>
      <c r="E45" s="319"/>
      <c r="F45" s="319"/>
    </row>
    <row r="46" spans="1:6" x14ac:dyDescent="0.25">
      <c r="A46" s="329"/>
      <c r="B46" s="319"/>
      <c r="C46" s="319"/>
      <c r="D46" s="319"/>
      <c r="E46" s="319"/>
      <c r="F46" s="319"/>
    </row>
    <row r="47" spans="1:6" x14ac:dyDescent="0.25">
      <c r="A47" s="329"/>
      <c r="B47" s="319"/>
      <c r="C47" s="319"/>
      <c r="D47" s="319"/>
      <c r="E47" s="319"/>
      <c r="F47" s="319"/>
    </row>
    <row r="48" spans="1:6" x14ac:dyDescent="0.25">
      <c r="A48" s="329"/>
      <c r="B48" s="319"/>
      <c r="C48" s="319"/>
      <c r="D48" s="319"/>
      <c r="E48" s="319"/>
      <c r="F48" s="319"/>
    </row>
    <row r="49" spans="1:6" x14ac:dyDescent="0.25">
      <c r="A49" s="329"/>
      <c r="B49" s="319"/>
      <c r="C49" s="319"/>
      <c r="D49" s="319"/>
      <c r="E49" s="319"/>
      <c r="F49" s="319"/>
    </row>
    <row r="50" spans="1:6" x14ac:dyDescent="0.25">
      <c r="A50" s="329"/>
      <c r="B50" s="319"/>
      <c r="C50" s="319"/>
      <c r="D50" s="319"/>
      <c r="E50" s="319"/>
      <c r="F50" s="319"/>
    </row>
    <row r="51" spans="1:6" x14ac:dyDescent="0.25">
      <c r="A51" s="329"/>
      <c r="B51" s="319"/>
      <c r="C51" s="319"/>
      <c r="D51" s="319"/>
      <c r="E51" s="319"/>
      <c r="F51" s="319"/>
    </row>
    <row r="52" spans="1:6" x14ac:dyDescent="0.25">
      <c r="A52" s="329"/>
      <c r="B52" s="319"/>
      <c r="C52" s="319"/>
      <c r="D52" s="319"/>
      <c r="E52" s="319"/>
      <c r="F52" s="319"/>
    </row>
    <row r="53" spans="1:6" x14ac:dyDescent="0.25">
      <c r="A53" s="329"/>
      <c r="B53" s="319"/>
      <c r="C53" s="319"/>
      <c r="D53" s="319"/>
      <c r="E53" s="319"/>
      <c r="F53" s="319"/>
    </row>
    <row r="54" spans="1:6" x14ac:dyDescent="0.25">
      <c r="A54" s="329"/>
      <c r="B54" s="319"/>
      <c r="C54" s="319"/>
      <c r="D54" s="319"/>
      <c r="E54" s="319"/>
      <c r="F54" s="319"/>
    </row>
    <row r="55" spans="1:6" x14ac:dyDescent="0.25">
      <c r="A55" s="329"/>
      <c r="B55" s="319"/>
      <c r="C55" s="319"/>
      <c r="D55" s="319"/>
      <c r="E55" s="319"/>
      <c r="F55" s="319"/>
    </row>
    <row r="56" spans="1:6" x14ac:dyDescent="0.25">
      <c r="A56" s="329"/>
      <c r="B56" s="319"/>
      <c r="C56" s="319"/>
      <c r="D56" s="319"/>
      <c r="E56" s="319"/>
      <c r="F56" s="319"/>
    </row>
    <row r="57" spans="1:6" x14ac:dyDescent="0.25">
      <c r="A57" s="329"/>
      <c r="B57" s="319"/>
      <c r="C57" s="319"/>
      <c r="D57" s="319"/>
      <c r="E57" s="319"/>
      <c r="F57" s="319"/>
    </row>
    <row r="58" spans="1:6" x14ac:dyDescent="0.25">
      <c r="A58" s="329"/>
      <c r="B58" s="319"/>
      <c r="C58" s="319"/>
      <c r="D58" s="319"/>
      <c r="E58" s="319"/>
      <c r="F58" s="319"/>
    </row>
    <row r="59" spans="1:6" x14ac:dyDescent="0.25">
      <c r="A59" s="329"/>
      <c r="B59" s="319"/>
      <c r="C59" s="319"/>
      <c r="D59" s="319"/>
      <c r="E59" s="319"/>
      <c r="F59" s="319"/>
    </row>
    <row r="60" spans="1:6" x14ac:dyDescent="0.25">
      <c r="A60" s="329"/>
      <c r="B60" s="319"/>
      <c r="C60" s="319"/>
      <c r="D60" s="319"/>
      <c r="E60" s="319"/>
      <c r="F60" s="319"/>
    </row>
    <row r="61" spans="1:6" x14ac:dyDescent="0.25">
      <c r="A61" s="329"/>
      <c r="B61" s="319"/>
      <c r="C61" s="319"/>
      <c r="D61" s="319"/>
      <c r="E61" s="319"/>
      <c r="F61" s="319"/>
    </row>
    <row r="62" spans="1:6" x14ac:dyDescent="0.25">
      <c r="A62" s="329"/>
      <c r="B62" s="319"/>
      <c r="C62" s="319"/>
      <c r="D62" s="319"/>
      <c r="E62" s="319"/>
      <c r="F62" s="319"/>
    </row>
    <row r="63" spans="1:6" x14ac:dyDescent="0.25">
      <c r="A63" s="329"/>
      <c r="B63" s="319"/>
      <c r="C63" s="319"/>
      <c r="D63" s="319"/>
      <c r="E63" s="319"/>
      <c r="F63" s="319"/>
    </row>
    <row r="64" spans="1:6" x14ac:dyDescent="0.25">
      <c r="A64" s="329"/>
      <c r="B64" s="319"/>
      <c r="C64" s="319"/>
      <c r="D64" s="319"/>
      <c r="E64" s="319"/>
      <c r="F64" s="319"/>
    </row>
    <row r="65" spans="1:6" x14ac:dyDescent="0.25">
      <c r="A65" s="329"/>
      <c r="B65" s="319"/>
      <c r="C65" s="319"/>
      <c r="D65" s="319"/>
      <c r="E65" s="319"/>
      <c r="F65" s="319"/>
    </row>
    <row r="66" spans="1:6" x14ac:dyDescent="0.25">
      <c r="A66" s="329"/>
      <c r="B66" s="319"/>
      <c r="C66" s="319"/>
      <c r="D66" s="319"/>
      <c r="E66" s="319"/>
      <c r="F66" s="319"/>
    </row>
    <row r="67" spans="1:6" x14ac:dyDescent="0.25">
      <c r="A67" s="329"/>
      <c r="B67" s="319"/>
      <c r="C67" s="319"/>
      <c r="D67" s="319"/>
      <c r="E67" s="319"/>
      <c r="F67" s="319"/>
    </row>
    <row r="68" spans="1:6" x14ac:dyDescent="0.25">
      <c r="A68" s="329"/>
      <c r="B68" s="319"/>
      <c r="C68" s="319"/>
      <c r="D68" s="319"/>
      <c r="E68" s="319"/>
      <c r="F68" s="319"/>
    </row>
    <row r="69" spans="1:6" x14ac:dyDescent="0.25">
      <c r="A69" s="329"/>
      <c r="B69" s="319"/>
      <c r="C69" s="319"/>
      <c r="D69" s="319"/>
      <c r="E69" s="319"/>
      <c r="F69" s="319"/>
    </row>
    <row r="70" spans="1:6" x14ac:dyDescent="0.25">
      <c r="A70" s="329"/>
      <c r="B70" s="319"/>
      <c r="C70" s="319"/>
      <c r="D70" s="319"/>
      <c r="E70" s="319"/>
      <c r="F70" s="319"/>
    </row>
    <row r="71" spans="1:6" x14ac:dyDescent="0.25">
      <c r="A71" s="329"/>
      <c r="B71" s="319"/>
      <c r="C71" s="319"/>
      <c r="D71" s="319"/>
      <c r="E71" s="319"/>
      <c r="F71" s="319"/>
    </row>
    <row r="72" spans="1:6" x14ac:dyDescent="0.25">
      <c r="A72" s="329"/>
      <c r="B72" s="319"/>
      <c r="C72" s="319"/>
      <c r="D72" s="319"/>
      <c r="E72" s="319"/>
      <c r="F72" s="31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C583-8812-E345-AF20-216FCEF48A3F}">
  <sheetPr codeName="Sheet14">
    <tabColor rgb="FF92D050"/>
  </sheetPr>
  <dimension ref="A1:M22"/>
  <sheetViews>
    <sheetView workbookViewId="0">
      <selection activeCell="F38" sqref="F38"/>
    </sheetView>
  </sheetViews>
  <sheetFormatPr defaultColWidth="11" defaultRowHeight="15.75" x14ac:dyDescent="0.25"/>
  <cols>
    <col min="1" max="1" width="26.25" customWidth="1"/>
    <col min="2" max="2" width="17" customWidth="1"/>
    <col min="3" max="3" width="18.75" customWidth="1"/>
    <col min="4" max="4" width="48.25" bestFit="1" customWidth="1"/>
    <col min="6" max="9" width="11" customWidth="1"/>
    <col min="10" max="10" width="19.375" bestFit="1" customWidth="1"/>
    <col min="13" max="13" width="25.125" bestFit="1" customWidth="1"/>
  </cols>
  <sheetData>
    <row r="1" spans="1:13" x14ac:dyDescent="0.25">
      <c r="A1" s="168" t="s">
        <v>2561</v>
      </c>
      <c r="B1" s="169" t="s">
        <v>2562</v>
      </c>
      <c r="C1" s="170" t="s">
        <v>2563</v>
      </c>
      <c r="D1" s="170" t="s">
        <v>2564</v>
      </c>
      <c r="E1" s="170" t="s">
        <v>2565</v>
      </c>
      <c r="J1" s="374" t="s">
        <v>2532</v>
      </c>
      <c r="K1" s="374" t="s">
        <v>2567</v>
      </c>
      <c r="L1" s="374" t="s">
        <v>2532</v>
      </c>
      <c r="M1" s="374" t="s">
        <v>2532</v>
      </c>
    </row>
    <row r="2" spans="1:13" x14ac:dyDescent="0.25">
      <c r="A2" s="165" t="s">
        <v>519</v>
      </c>
      <c r="B2" s="166">
        <v>100</v>
      </c>
      <c r="C2" s="152" t="s">
        <v>2568</v>
      </c>
      <c r="D2" s="330" t="s">
        <v>2623</v>
      </c>
      <c r="E2" s="152" t="s">
        <v>2572</v>
      </c>
      <c r="J2" s="379" t="s">
        <v>2569</v>
      </c>
      <c r="K2" s="377" t="s">
        <v>2532</v>
      </c>
      <c r="L2" s="377" t="s">
        <v>2532</v>
      </c>
      <c r="M2" s="377" t="s">
        <v>2532</v>
      </c>
    </row>
    <row r="3" spans="1:13" x14ac:dyDescent="0.25">
      <c r="A3" s="331" t="s">
        <v>2580</v>
      </c>
      <c r="B3" s="368">
        <v>50</v>
      </c>
      <c r="C3" s="330" t="s">
        <v>2581</v>
      </c>
      <c r="D3" s="330" t="s">
        <v>2623</v>
      </c>
      <c r="E3" s="152" t="s">
        <v>2572</v>
      </c>
      <c r="J3" s="375" t="s">
        <v>2573</v>
      </c>
      <c r="K3" s="376" t="s">
        <v>2574</v>
      </c>
      <c r="L3" s="376" t="s">
        <v>2563</v>
      </c>
      <c r="M3" s="376" t="s">
        <v>2564</v>
      </c>
    </row>
    <row r="4" spans="1:13" x14ac:dyDescent="0.25">
      <c r="A4" s="331" t="s">
        <v>546</v>
      </c>
      <c r="B4" s="368">
        <v>4640</v>
      </c>
      <c r="C4" s="330" t="s">
        <v>2594</v>
      </c>
      <c r="D4" s="330" t="s">
        <v>2623</v>
      </c>
      <c r="E4" s="152" t="s">
        <v>2572</v>
      </c>
      <c r="J4" s="373" t="s">
        <v>2597</v>
      </c>
      <c r="K4" s="382">
        <f>$K$7*B13</f>
        <v>1654900</v>
      </c>
      <c r="L4" s="378" t="s">
        <v>2596</v>
      </c>
      <c r="M4" s="378"/>
    </row>
    <row r="5" spans="1:13" x14ac:dyDescent="0.25">
      <c r="A5" s="331" t="s">
        <v>295</v>
      </c>
      <c r="B5" s="368">
        <v>35.61</v>
      </c>
      <c r="C5" s="330" t="s">
        <v>2586</v>
      </c>
      <c r="D5" s="330" t="s">
        <v>2623</v>
      </c>
      <c r="E5" s="152" t="s">
        <v>2572</v>
      </c>
      <c r="J5" s="331" t="s">
        <v>214</v>
      </c>
      <c r="K5" s="383">
        <f>$K$7*B14</f>
        <v>118269</v>
      </c>
      <c r="L5" s="333" t="s">
        <v>2596</v>
      </c>
      <c r="M5" s="333"/>
    </row>
    <row r="6" spans="1:13" x14ac:dyDescent="0.25">
      <c r="A6" s="331" t="s">
        <v>301</v>
      </c>
      <c r="B6" s="368">
        <v>3.5</v>
      </c>
      <c r="C6" s="330" t="s">
        <v>2586</v>
      </c>
      <c r="D6" s="330" t="s">
        <v>2623</v>
      </c>
      <c r="E6" s="152" t="s">
        <v>2572</v>
      </c>
      <c r="J6" s="331" t="s">
        <v>216</v>
      </c>
      <c r="K6" s="384">
        <f>$K$7*B15</f>
        <v>17988</v>
      </c>
      <c r="L6" s="330" t="s">
        <v>2598</v>
      </c>
      <c r="M6" s="330"/>
    </row>
    <row r="7" spans="1:13" x14ac:dyDescent="0.25">
      <c r="A7" s="331" t="s">
        <v>307</v>
      </c>
      <c r="B7" s="368">
        <v>3.56</v>
      </c>
      <c r="C7" s="330" t="s">
        <v>2586</v>
      </c>
      <c r="D7" s="330" t="s">
        <v>2623</v>
      </c>
      <c r="E7" s="152" t="s">
        <v>2572</v>
      </c>
      <c r="J7" s="331" t="s">
        <v>219</v>
      </c>
      <c r="K7" s="384">
        <f>B2</f>
        <v>100</v>
      </c>
      <c r="L7" s="330" t="s">
        <v>2643</v>
      </c>
      <c r="M7" s="330"/>
    </row>
    <row r="8" spans="1:13" x14ac:dyDescent="0.25">
      <c r="A8" s="331" t="s">
        <v>284</v>
      </c>
      <c r="B8" s="368">
        <v>294.58839999999998</v>
      </c>
      <c r="C8" s="330" t="s">
        <v>2586</v>
      </c>
      <c r="D8" s="330" t="s">
        <v>2623</v>
      </c>
      <c r="E8" s="152" t="s">
        <v>2572</v>
      </c>
      <c r="J8" s="331" t="s">
        <v>2645</v>
      </c>
      <c r="K8" s="384">
        <f>B8*K7</f>
        <v>29458.839999999997</v>
      </c>
      <c r="L8" s="330" t="s">
        <v>2576</v>
      </c>
      <c r="M8" s="330"/>
    </row>
    <row r="9" spans="1:13" x14ac:dyDescent="0.25">
      <c r="A9" s="331" t="s">
        <v>276</v>
      </c>
      <c r="B9" s="368">
        <v>0.78217999999999999</v>
      </c>
      <c r="C9" s="330" t="s">
        <v>2586</v>
      </c>
      <c r="D9" s="330" t="s">
        <v>2623</v>
      </c>
      <c r="E9" s="152" t="s">
        <v>2572</v>
      </c>
      <c r="J9" s="331" t="s">
        <v>234</v>
      </c>
      <c r="K9" s="384">
        <f>(B3/100)*(44/12)*K21</f>
        <v>2112916.6666666665</v>
      </c>
      <c r="L9" s="330" t="s">
        <v>2576</v>
      </c>
      <c r="M9" s="330"/>
    </row>
    <row r="10" spans="1:13" x14ac:dyDescent="0.25">
      <c r="A10" s="331" t="s">
        <v>282</v>
      </c>
      <c r="B10" s="368">
        <v>0.14910999999999999</v>
      </c>
      <c r="C10" s="330" t="s">
        <v>2586</v>
      </c>
      <c r="D10" s="330" t="s">
        <v>2623</v>
      </c>
      <c r="E10" s="152" t="s">
        <v>2572</v>
      </c>
      <c r="J10" s="331" t="s">
        <v>259</v>
      </c>
      <c r="K10" s="384">
        <f>K7*B11</f>
        <v>18082</v>
      </c>
      <c r="L10" s="330" t="s">
        <v>2576</v>
      </c>
      <c r="M10" s="330"/>
    </row>
    <row r="11" spans="1:13" x14ac:dyDescent="0.25">
      <c r="A11" s="331" t="s">
        <v>259</v>
      </c>
      <c r="B11" s="368">
        <v>180.82</v>
      </c>
      <c r="C11" s="330" t="s">
        <v>2586</v>
      </c>
      <c r="D11" s="330" t="s">
        <v>2623</v>
      </c>
      <c r="E11" s="152" t="s">
        <v>2572</v>
      </c>
      <c r="J11" s="331" t="s">
        <v>276</v>
      </c>
      <c r="K11" s="384">
        <f>K7*B9</f>
        <v>78.218000000000004</v>
      </c>
      <c r="L11" s="330" t="s">
        <v>2576</v>
      </c>
      <c r="M11" s="330"/>
    </row>
    <row r="12" spans="1:13" x14ac:dyDescent="0.25">
      <c r="A12" s="331" t="s">
        <v>344</v>
      </c>
      <c r="B12" s="368">
        <v>417.20499999999998</v>
      </c>
      <c r="C12" s="330" t="s">
        <v>2586</v>
      </c>
      <c r="D12" s="330" t="s">
        <v>2623</v>
      </c>
      <c r="E12" s="152" t="s">
        <v>2572</v>
      </c>
      <c r="J12" s="331" t="s">
        <v>282</v>
      </c>
      <c r="K12" s="384">
        <f>B10*K7</f>
        <v>14.911</v>
      </c>
      <c r="L12" s="330" t="s">
        <v>2576</v>
      </c>
      <c r="M12" s="330"/>
    </row>
    <row r="13" spans="1:13" x14ac:dyDescent="0.25">
      <c r="A13" s="331" t="s">
        <v>210</v>
      </c>
      <c r="B13" s="368">
        <v>16549</v>
      </c>
      <c r="C13" s="330" t="s">
        <v>2570</v>
      </c>
      <c r="D13" s="330" t="s">
        <v>2623</v>
      </c>
      <c r="E13" s="152" t="s">
        <v>2572</v>
      </c>
      <c r="J13" s="331" t="s">
        <v>295</v>
      </c>
      <c r="K13" s="384">
        <f>B5*$K$7</f>
        <v>3561</v>
      </c>
      <c r="L13" s="330" t="s">
        <v>2576</v>
      </c>
      <c r="M13" s="330"/>
    </row>
    <row r="14" spans="1:13" x14ac:dyDescent="0.25">
      <c r="A14" s="331" t="s">
        <v>214</v>
      </c>
      <c r="B14" s="368">
        <v>1182.69</v>
      </c>
      <c r="C14" s="330" t="s">
        <v>2570</v>
      </c>
      <c r="D14" s="330" t="s">
        <v>2623</v>
      </c>
      <c r="E14" s="152" t="s">
        <v>2572</v>
      </c>
      <c r="J14" s="331" t="s">
        <v>301</v>
      </c>
      <c r="K14" s="384">
        <f>B6*$K$7</f>
        <v>350</v>
      </c>
      <c r="L14" s="330" t="s">
        <v>2576</v>
      </c>
      <c r="M14" s="330"/>
    </row>
    <row r="15" spans="1:13" x14ac:dyDescent="0.25">
      <c r="A15" s="335" t="s">
        <v>216</v>
      </c>
      <c r="B15" s="369">
        <v>179.88</v>
      </c>
      <c r="C15" s="336" t="s">
        <v>2577</v>
      </c>
      <c r="D15" s="330" t="s">
        <v>2623</v>
      </c>
      <c r="E15" s="152" t="s">
        <v>2572</v>
      </c>
      <c r="J15" s="331" t="s">
        <v>307</v>
      </c>
      <c r="K15" s="384">
        <f>B7*$K$7</f>
        <v>356</v>
      </c>
      <c r="L15" s="330" t="s">
        <v>2576</v>
      </c>
      <c r="M15" s="330"/>
    </row>
    <row r="16" spans="1:13" x14ac:dyDescent="0.25">
      <c r="A16" s="335" t="s">
        <v>378</v>
      </c>
      <c r="B16" s="369">
        <v>0.47</v>
      </c>
      <c r="C16" s="336" t="s">
        <v>2586</v>
      </c>
      <c r="D16" s="330" t="s">
        <v>2623</v>
      </c>
      <c r="E16" s="152" t="s">
        <v>2592</v>
      </c>
      <c r="J16" s="331" t="s">
        <v>2649</v>
      </c>
      <c r="K16" s="384">
        <f>K7*B4</f>
        <v>464000</v>
      </c>
      <c r="L16" s="330" t="s">
        <v>2590</v>
      </c>
      <c r="M16" s="330"/>
    </row>
    <row r="17" spans="1:13" x14ac:dyDescent="0.25">
      <c r="A17" s="331" t="s">
        <v>337</v>
      </c>
      <c r="B17" s="368">
        <v>11525</v>
      </c>
      <c r="C17" s="330" t="s">
        <v>2586</v>
      </c>
      <c r="D17" s="330" t="s">
        <v>2623</v>
      </c>
      <c r="E17" s="330" t="s">
        <v>2592</v>
      </c>
      <c r="J17" s="331" t="s">
        <v>2650</v>
      </c>
      <c r="K17" s="384">
        <f>B12*K7</f>
        <v>41720.5</v>
      </c>
      <c r="L17" s="330" t="s">
        <v>2576</v>
      </c>
      <c r="M17" s="330"/>
    </row>
    <row r="18" spans="1:13" x14ac:dyDescent="0.25">
      <c r="J18" s="329"/>
      <c r="K18" s="319"/>
      <c r="L18" s="319"/>
      <c r="M18" s="319"/>
    </row>
    <row r="19" spans="1:13" x14ac:dyDescent="0.25">
      <c r="J19" s="380" t="s">
        <v>2600</v>
      </c>
      <c r="K19" s="372" t="s">
        <v>2532</v>
      </c>
      <c r="L19" s="372" t="s">
        <v>2532</v>
      </c>
      <c r="M19" s="372" t="s">
        <v>2532</v>
      </c>
    </row>
    <row r="20" spans="1:13" x14ac:dyDescent="0.25">
      <c r="J20" s="370" t="s">
        <v>2573</v>
      </c>
      <c r="K20" s="371" t="s">
        <v>2574</v>
      </c>
      <c r="L20" s="371" t="s">
        <v>2563</v>
      </c>
      <c r="M20" s="371" t="s">
        <v>2564</v>
      </c>
    </row>
    <row r="21" spans="1:13" x14ac:dyDescent="0.25">
      <c r="J21" s="373" t="s">
        <v>337</v>
      </c>
      <c r="K21" s="381">
        <f>B17*K7</f>
        <v>1152500</v>
      </c>
      <c r="L21" s="345" t="s">
        <v>2651</v>
      </c>
      <c r="M21" s="345" t="s">
        <v>2623</v>
      </c>
    </row>
    <row r="22" spans="1:13" x14ac:dyDescent="0.25">
      <c r="J22" s="331" t="s">
        <v>496</v>
      </c>
      <c r="K22" s="330">
        <f>B16*K7</f>
        <v>47</v>
      </c>
      <c r="L22" s="330" t="s">
        <v>2576</v>
      </c>
      <c r="M22" s="330" t="s">
        <v>2602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946D-962F-4DF9-ADBE-D56F9510C124}">
  <sheetPr>
    <tabColor rgb="FF92D050"/>
  </sheetPr>
  <dimension ref="A1"/>
  <sheetViews>
    <sheetView workbookViewId="0">
      <selection activeCell="K12" sqref="K12"/>
    </sheetView>
  </sheetViews>
  <sheetFormatPr defaultRowHeight="15.7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65CDC-8B01-40B8-8A6D-0940422D958F}">
  <sheetPr>
    <tabColor rgb="FF92D050"/>
  </sheetPr>
  <dimension ref="A1:M16"/>
  <sheetViews>
    <sheetView workbookViewId="0">
      <selection activeCell="C2" sqref="C2"/>
    </sheetView>
  </sheetViews>
  <sheetFormatPr defaultRowHeight="15.75" x14ac:dyDescent="0.25"/>
  <cols>
    <col min="1" max="1" width="20" bestFit="1" customWidth="1"/>
    <col min="2" max="2" width="9.5" bestFit="1" customWidth="1"/>
    <col min="3" max="3" width="11" bestFit="1" customWidth="1"/>
    <col min="4" max="4" width="48.25" bestFit="1" customWidth="1"/>
    <col min="5" max="5" width="3.875" bestFit="1" customWidth="1"/>
    <col min="10" max="10" width="19.375" bestFit="1" customWidth="1"/>
    <col min="11" max="11" width="17.75" bestFit="1" customWidth="1"/>
    <col min="12" max="12" width="7.5" bestFit="1" customWidth="1"/>
    <col min="13" max="13" width="25.125" bestFit="1" customWidth="1"/>
  </cols>
  <sheetData>
    <row r="1" spans="1:13" x14ac:dyDescent="0.25">
      <c r="A1" s="168" t="s">
        <v>2561</v>
      </c>
      <c r="B1" s="169" t="s">
        <v>2562</v>
      </c>
      <c r="C1" s="170" t="s">
        <v>2563</v>
      </c>
      <c r="D1" s="170" t="s">
        <v>2564</v>
      </c>
      <c r="E1" s="170" t="s">
        <v>2565</v>
      </c>
      <c r="J1" s="179" t="s">
        <v>2532</v>
      </c>
      <c r="K1" s="179" t="s">
        <v>2567</v>
      </c>
      <c r="L1" s="179" t="s">
        <v>2532</v>
      </c>
      <c r="M1" s="179" t="s">
        <v>2532</v>
      </c>
    </row>
    <row r="2" spans="1:13" x14ac:dyDescent="0.25">
      <c r="A2" s="448" t="s">
        <v>519</v>
      </c>
      <c r="B2" s="449">
        <v>0</v>
      </c>
      <c r="C2" s="164" t="s">
        <v>2568</v>
      </c>
      <c r="D2" s="336" t="s">
        <v>2639</v>
      </c>
      <c r="E2" s="164" t="s">
        <v>2572</v>
      </c>
      <c r="J2" s="180" t="s">
        <v>2569</v>
      </c>
      <c r="K2" s="181" t="s">
        <v>2532</v>
      </c>
      <c r="L2" s="181" t="s">
        <v>2532</v>
      </c>
      <c r="M2" s="181" t="s">
        <v>2532</v>
      </c>
    </row>
    <row r="3" spans="1:13" x14ac:dyDescent="0.25">
      <c r="A3" s="447" t="s">
        <v>2652</v>
      </c>
      <c r="B3" s="167">
        <v>0</v>
      </c>
      <c r="C3" s="196" t="s">
        <v>2653</v>
      </c>
      <c r="D3" s="196" t="s">
        <v>2623</v>
      </c>
      <c r="E3" s="196" t="s">
        <v>2572</v>
      </c>
      <c r="J3" s="191" t="s">
        <v>2573</v>
      </c>
      <c r="K3" s="192" t="s">
        <v>2574</v>
      </c>
      <c r="L3" s="192" t="s">
        <v>2563</v>
      </c>
      <c r="M3" s="193" t="s">
        <v>2564</v>
      </c>
    </row>
    <row r="4" spans="1:13" x14ac:dyDescent="0.25">
      <c r="A4" s="373" t="s">
        <v>214</v>
      </c>
      <c r="B4" s="450">
        <f>(13500/1000)</f>
        <v>13.5</v>
      </c>
      <c r="C4" s="345" t="s">
        <v>2653</v>
      </c>
      <c r="D4" s="345" t="s">
        <v>2623</v>
      </c>
      <c r="E4" s="178" t="s">
        <v>2572</v>
      </c>
      <c r="J4" s="331" t="s">
        <v>2597</v>
      </c>
      <c r="K4" s="383">
        <f>B3*B8</f>
        <v>0</v>
      </c>
      <c r="L4" s="333" t="s">
        <v>2596</v>
      </c>
      <c r="M4" s="333"/>
    </row>
    <row r="5" spans="1:13" x14ac:dyDescent="0.25">
      <c r="A5" s="331" t="s">
        <v>216</v>
      </c>
      <c r="B5" s="368">
        <f>(320/1000)</f>
        <v>0.32</v>
      </c>
      <c r="C5" s="330" t="s">
        <v>2653</v>
      </c>
      <c r="D5" s="330" t="s">
        <v>2640</v>
      </c>
      <c r="E5" s="152" t="s">
        <v>2572</v>
      </c>
      <c r="J5" s="331" t="s">
        <v>214</v>
      </c>
      <c r="K5" s="383">
        <f>B4*B8</f>
        <v>13500</v>
      </c>
      <c r="L5" s="333" t="s">
        <v>2596</v>
      </c>
      <c r="M5" s="333"/>
    </row>
    <row r="6" spans="1:13" x14ac:dyDescent="0.25">
      <c r="A6" s="335" t="s">
        <v>2580</v>
      </c>
      <c r="B6" s="369">
        <v>0.5</v>
      </c>
      <c r="C6" s="336" t="s">
        <v>2581</v>
      </c>
      <c r="D6" s="336" t="s">
        <v>2641</v>
      </c>
      <c r="E6" s="164" t="s">
        <v>2572</v>
      </c>
      <c r="J6" s="331" t="s">
        <v>216</v>
      </c>
      <c r="K6" s="383">
        <f>B5*B8</f>
        <v>320</v>
      </c>
      <c r="L6" s="330" t="s">
        <v>2598</v>
      </c>
      <c r="M6" s="330"/>
    </row>
    <row r="7" spans="1:13" x14ac:dyDescent="0.25">
      <c r="A7" s="335" t="s">
        <v>344</v>
      </c>
      <c r="B7" s="369">
        <f>9464/1000</f>
        <v>9.4640000000000004</v>
      </c>
      <c r="C7" s="336" t="s">
        <v>2654</v>
      </c>
      <c r="D7" s="336" t="s">
        <v>2642</v>
      </c>
      <c r="E7" s="164" t="s">
        <v>2572</v>
      </c>
      <c r="J7" s="331" t="s">
        <v>234</v>
      </c>
      <c r="K7" s="384">
        <f>B8*1000*B6*(44/12)</f>
        <v>1833333.3333333333</v>
      </c>
      <c r="L7" s="330" t="s">
        <v>2576</v>
      </c>
      <c r="M7" s="330"/>
    </row>
    <row r="8" spans="1:13" x14ac:dyDescent="0.25">
      <c r="A8" s="445" t="s">
        <v>337</v>
      </c>
      <c r="B8" s="368">
        <v>1000</v>
      </c>
      <c r="C8" s="446" t="s">
        <v>2655</v>
      </c>
      <c r="D8" s="446" t="s">
        <v>2623</v>
      </c>
      <c r="E8" s="152" t="s">
        <v>2592</v>
      </c>
      <c r="J8" s="331" t="s">
        <v>344</v>
      </c>
      <c r="K8" s="384">
        <f>B7*B8</f>
        <v>9464</v>
      </c>
      <c r="L8" s="330" t="s">
        <v>2576</v>
      </c>
      <c r="M8" s="330"/>
    </row>
    <row r="9" spans="1:13" x14ac:dyDescent="0.25">
      <c r="A9" s="421"/>
      <c r="B9" s="444"/>
      <c r="C9" s="420"/>
      <c r="D9" s="420"/>
      <c r="E9" s="151"/>
      <c r="J9" s="329"/>
      <c r="K9" s="319"/>
      <c r="L9" s="319"/>
      <c r="M9" s="319"/>
    </row>
    <row r="10" spans="1:13" x14ac:dyDescent="0.25">
      <c r="A10" s="421"/>
      <c r="B10" s="444"/>
      <c r="C10" s="420"/>
      <c r="D10" s="420"/>
      <c r="E10" s="151"/>
      <c r="J10" s="157" t="s">
        <v>2600</v>
      </c>
      <c r="K10" s="158" t="s">
        <v>2532</v>
      </c>
      <c r="L10" s="158" t="s">
        <v>2532</v>
      </c>
      <c r="M10" s="158" t="s">
        <v>2532</v>
      </c>
    </row>
    <row r="11" spans="1:13" x14ac:dyDescent="0.25">
      <c r="A11" s="421"/>
      <c r="B11" s="444"/>
      <c r="C11" s="420"/>
      <c r="D11" s="420"/>
      <c r="E11" s="151"/>
      <c r="J11" s="162" t="s">
        <v>2573</v>
      </c>
      <c r="K11" s="159" t="s">
        <v>2574</v>
      </c>
      <c r="L11" s="159" t="s">
        <v>2563</v>
      </c>
      <c r="M11" s="160" t="s">
        <v>2564</v>
      </c>
    </row>
    <row r="12" spans="1:13" x14ac:dyDescent="0.25">
      <c r="A12" s="421"/>
      <c r="B12" s="444"/>
      <c r="C12" s="420"/>
      <c r="D12" s="420"/>
      <c r="E12" s="151"/>
      <c r="J12" s="331" t="s">
        <v>337</v>
      </c>
      <c r="K12" s="451">
        <f>B8*1000</f>
        <v>1000000</v>
      </c>
      <c r="L12" s="330" t="s">
        <v>2576</v>
      </c>
      <c r="M12" s="330" t="s">
        <v>2648</v>
      </c>
    </row>
    <row r="13" spans="1:13" x14ac:dyDescent="0.25">
      <c r="A13" s="421"/>
      <c r="B13" s="444"/>
      <c r="C13" s="420"/>
      <c r="D13" s="420"/>
      <c r="E13" s="151"/>
    </row>
    <row r="14" spans="1:13" x14ac:dyDescent="0.25">
      <c r="A14" s="421"/>
      <c r="B14" s="444"/>
      <c r="C14" s="420"/>
      <c r="D14" s="420"/>
      <c r="E14" s="151"/>
    </row>
    <row r="15" spans="1:13" x14ac:dyDescent="0.25">
      <c r="A15" s="421"/>
      <c r="B15" s="444"/>
      <c r="C15" s="420"/>
      <c r="D15" s="420"/>
      <c r="E15" s="151"/>
    </row>
    <row r="16" spans="1:13" x14ac:dyDescent="0.25">
      <c r="A16" s="421"/>
      <c r="B16" s="444"/>
      <c r="C16" s="420"/>
      <c r="D16" s="420"/>
      <c r="E16" s="42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4214-5B71-F54F-999B-5DED227D1030}">
  <sheetPr codeName="Sheet15">
    <tabColor rgb="FF92D050"/>
  </sheetPr>
  <dimension ref="A1:O83"/>
  <sheetViews>
    <sheetView workbookViewId="0">
      <pane xSplit="2" ySplit="2" topLeftCell="C3" activePane="bottomRight" state="frozen"/>
      <selection pane="topRight"/>
      <selection pane="bottomLeft"/>
      <selection pane="bottomRight" activeCell="B7" sqref="B7"/>
    </sheetView>
  </sheetViews>
  <sheetFormatPr defaultColWidth="11" defaultRowHeight="15.75" x14ac:dyDescent="0.25"/>
  <cols>
    <col min="1" max="1" width="28.5" bestFit="1" customWidth="1"/>
    <col min="2" max="2" width="18.75" bestFit="1" customWidth="1"/>
    <col min="3" max="3" width="16.25" customWidth="1"/>
    <col min="4" max="4" width="21.125" bestFit="1" customWidth="1"/>
    <col min="5" max="5" width="17.875" bestFit="1" customWidth="1"/>
    <col min="6" max="10" width="7.25" hidden="1" customWidth="1"/>
    <col min="12" max="12" width="19.375" bestFit="1" customWidth="1"/>
    <col min="13" max="13" width="17.75" bestFit="1" customWidth="1"/>
    <col min="14" max="14" width="7.375" bestFit="1" customWidth="1"/>
    <col min="15" max="15" width="25.125" bestFit="1" customWidth="1"/>
  </cols>
  <sheetData>
    <row r="1" spans="1:15" x14ac:dyDescent="0.25">
      <c r="A1" s="99" t="s">
        <v>2561</v>
      </c>
      <c r="B1" s="100" t="s">
        <v>2562</v>
      </c>
      <c r="C1" s="101" t="s">
        <v>2563</v>
      </c>
      <c r="D1" s="102" t="s">
        <v>2564</v>
      </c>
      <c r="E1" s="102" t="s">
        <v>2565</v>
      </c>
      <c r="F1" s="80" t="s">
        <v>35</v>
      </c>
      <c r="G1" s="80" t="s">
        <v>36</v>
      </c>
      <c r="H1" s="80" t="s">
        <v>37</v>
      </c>
      <c r="I1" s="80" t="s">
        <v>38</v>
      </c>
      <c r="J1" s="80" t="s">
        <v>39</v>
      </c>
      <c r="L1" s="179" t="s">
        <v>2532</v>
      </c>
      <c r="M1" s="179" t="s">
        <v>2567</v>
      </c>
      <c r="N1" s="179" t="s">
        <v>2532</v>
      </c>
      <c r="O1" s="179" t="s">
        <v>2532</v>
      </c>
    </row>
    <row r="2" spans="1:15" x14ac:dyDescent="0.25">
      <c r="A2" s="320" t="s">
        <v>519</v>
      </c>
      <c r="B2" s="314">
        <v>121</v>
      </c>
      <c r="C2" s="321" t="s">
        <v>2568</v>
      </c>
      <c r="D2" s="102"/>
      <c r="E2" s="308"/>
      <c r="F2" s="83"/>
      <c r="G2" s="83"/>
      <c r="H2" s="83"/>
      <c r="I2" s="83"/>
      <c r="J2" s="83"/>
      <c r="L2" s="180" t="s">
        <v>2569</v>
      </c>
      <c r="M2" s="181" t="s">
        <v>2532</v>
      </c>
      <c r="N2" s="181" t="s">
        <v>2532</v>
      </c>
      <c r="O2" s="181" t="s">
        <v>2532</v>
      </c>
    </row>
    <row r="3" spans="1:15" x14ac:dyDescent="0.25">
      <c r="A3" s="307" t="s">
        <v>210</v>
      </c>
      <c r="B3" s="496">
        <v>4199</v>
      </c>
      <c r="C3" s="308" t="s">
        <v>2570</v>
      </c>
      <c r="D3" s="125"/>
      <c r="E3" s="308" t="s">
        <v>2572</v>
      </c>
      <c r="F3" s="83"/>
      <c r="G3" s="83"/>
      <c r="H3" s="83"/>
      <c r="I3" s="83"/>
      <c r="J3" s="83"/>
      <c r="L3" s="426" t="s">
        <v>2573</v>
      </c>
      <c r="M3" s="426" t="s">
        <v>2574</v>
      </c>
      <c r="N3" s="426" t="s">
        <v>2563</v>
      </c>
      <c r="O3" s="280" t="s">
        <v>2564</v>
      </c>
    </row>
    <row r="4" spans="1:15" x14ac:dyDescent="0.25">
      <c r="A4" s="307" t="s">
        <v>214</v>
      </c>
      <c r="B4" s="497">
        <v>359504</v>
      </c>
      <c r="C4" s="308" t="s">
        <v>2570</v>
      </c>
      <c r="D4" s="105"/>
      <c r="E4" s="308" t="s">
        <v>2572</v>
      </c>
      <c r="F4" s="83"/>
      <c r="G4" s="83"/>
      <c r="H4" s="83"/>
      <c r="I4" s="83"/>
      <c r="J4" s="83"/>
      <c r="L4" s="427" t="s">
        <v>210</v>
      </c>
      <c r="M4" s="428">
        <f>B2*B3</f>
        <v>508079</v>
      </c>
      <c r="N4" s="401" t="s">
        <v>2596</v>
      </c>
      <c r="O4" s="401" t="s">
        <v>2532</v>
      </c>
    </row>
    <row r="5" spans="1:15" x14ac:dyDescent="0.25">
      <c r="A5" s="307" t="s">
        <v>216</v>
      </c>
      <c r="B5" s="497">
        <v>10982.64</v>
      </c>
      <c r="C5" s="308" t="s">
        <v>2577</v>
      </c>
      <c r="D5" s="105"/>
      <c r="E5" s="308" t="s">
        <v>2572</v>
      </c>
      <c r="F5" s="83"/>
      <c r="G5" s="83"/>
      <c r="H5" s="83"/>
      <c r="I5" s="83"/>
      <c r="J5" s="83"/>
      <c r="L5" s="429" t="s">
        <v>214</v>
      </c>
      <c r="M5" s="430">
        <f>B2*B4</f>
        <v>43499984</v>
      </c>
      <c r="N5" s="416" t="s">
        <v>2598</v>
      </c>
      <c r="O5" s="416" t="s">
        <v>2532</v>
      </c>
    </row>
    <row r="6" spans="1:15" x14ac:dyDescent="0.25">
      <c r="A6" s="103" t="s">
        <v>2580</v>
      </c>
      <c r="B6" s="496">
        <v>55</v>
      </c>
      <c r="C6" s="308" t="s">
        <v>2581</v>
      </c>
      <c r="D6" s="105"/>
      <c r="E6" s="308" t="s">
        <v>2572</v>
      </c>
      <c r="F6" s="83"/>
      <c r="G6" s="83"/>
      <c r="H6" s="83"/>
      <c r="I6" s="83"/>
      <c r="J6" s="83"/>
      <c r="L6" s="429" t="s">
        <v>216</v>
      </c>
      <c r="M6" s="430">
        <f>B2*B5</f>
        <v>1328899.44</v>
      </c>
      <c r="N6" s="416" t="s">
        <v>2598</v>
      </c>
      <c r="O6" s="416" t="s">
        <v>2532</v>
      </c>
    </row>
    <row r="7" spans="1:15" x14ac:dyDescent="0.25">
      <c r="A7" s="103" t="s">
        <v>295</v>
      </c>
      <c r="B7" s="104">
        <v>5.9566689999999999E-2</v>
      </c>
      <c r="C7" s="308" t="s">
        <v>2582</v>
      </c>
      <c r="D7" s="105"/>
      <c r="E7" s="308" t="s">
        <v>2572</v>
      </c>
      <c r="F7" s="83"/>
      <c r="G7" s="83"/>
      <c r="H7" s="83"/>
      <c r="I7" s="83"/>
      <c r="J7" s="83"/>
      <c r="L7" s="429" t="s">
        <v>2656</v>
      </c>
      <c r="M7" s="431">
        <f>(44/12)*(B6/100)*M16</f>
        <v>9938449.9505041651</v>
      </c>
      <c r="N7" s="416" t="s">
        <v>2576</v>
      </c>
      <c r="O7" s="416" t="s">
        <v>2532</v>
      </c>
    </row>
    <row r="8" spans="1:15" x14ac:dyDescent="0.25">
      <c r="A8" s="103" t="s">
        <v>301</v>
      </c>
      <c r="B8" s="104">
        <f>0.005537262</f>
        <v>5.5372620000000003E-3</v>
      </c>
      <c r="C8" s="308" t="s">
        <v>2582</v>
      </c>
      <c r="D8" s="105"/>
      <c r="E8" s="308" t="s">
        <v>2572</v>
      </c>
      <c r="F8" s="83"/>
      <c r="G8" s="83"/>
      <c r="H8" s="83"/>
      <c r="I8" s="83"/>
      <c r="J8" s="83"/>
      <c r="L8" s="429" t="s">
        <v>295</v>
      </c>
      <c r="M8" s="431">
        <f>M16*B7</f>
        <v>293554.00030522165</v>
      </c>
      <c r="N8" s="416" t="s">
        <v>2576</v>
      </c>
      <c r="O8" s="416" t="s">
        <v>2532</v>
      </c>
    </row>
    <row r="9" spans="1:15" x14ac:dyDescent="0.25">
      <c r="A9" s="307" t="s">
        <v>304</v>
      </c>
      <c r="B9" s="123">
        <v>2.83155E-2</v>
      </c>
      <c r="C9" s="311" t="s">
        <v>2582</v>
      </c>
      <c r="D9" s="124"/>
      <c r="E9" s="105" t="s">
        <v>2572</v>
      </c>
      <c r="F9" s="83"/>
      <c r="G9" s="83"/>
      <c r="H9" s="83"/>
      <c r="I9" s="83"/>
      <c r="J9" s="83"/>
      <c r="L9" s="429" t="s">
        <v>301</v>
      </c>
      <c r="M9" s="431">
        <f>M16*B8</f>
        <v>27288.496487518314</v>
      </c>
      <c r="N9" s="416" t="s">
        <v>2576</v>
      </c>
      <c r="O9" s="416" t="s">
        <v>2532</v>
      </c>
    </row>
    <row r="10" spans="1:15" x14ac:dyDescent="0.25">
      <c r="A10" s="103" t="s">
        <v>2657</v>
      </c>
      <c r="B10" s="123">
        <v>40728.570249999997</v>
      </c>
      <c r="C10" s="311" t="s">
        <v>2586</v>
      </c>
      <c r="D10" s="124"/>
      <c r="E10" s="105" t="s">
        <v>2592</v>
      </c>
      <c r="F10" s="83"/>
      <c r="G10" s="83"/>
      <c r="H10" s="83"/>
      <c r="I10" s="83"/>
      <c r="J10" s="83"/>
      <c r="L10" s="429" t="s">
        <v>2658</v>
      </c>
      <c r="M10" s="432">
        <f>B11*B2*997</f>
        <v>10270189721</v>
      </c>
      <c r="N10" s="416" t="s">
        <v>2576</v>
      </c>
      <c r="O10" s="416" t="s">
        <v>2532</v>
      </c>
    </row>
    <row r="11" spans="1:15" x14ac:dyDescent="0.25">
      <c r="A11" s="307" t="s">
        <v>2659</v>
      </c>
      <c r="B11" s="115">
        <v>85133</v>
      </c>
      <c r="C11" s="322" t="s">
        <v>2594</v>
      </c>
      <c r="D11" s="105"/>
      <c r="E11" s="308"/>
      <c r="F11" s="83"/>
      <c r="G11" s="83"/>
      <c r="H11" s="83"/>
      <c r="I11" s="83"/>
      <c r="J11" s="83"/>
      <c r="L11" s="493" t="s">
        <v>347</v>
      </c>
      <c r="M11" s="494">
        <f>B12*M16</f>
        <v>52370253.765655793</v>
      </c>
      <c r="N11" s="495" t="s">
        <v>59</v>
      </c>
      <c r="O11" s="495" t="s">
        <v>2532</v>
      </c>
    </row>
    <row r="12" spans="1:15" x14ac:dyDescent="0.25">
      <c r="A12" s="316" t="s">
        <v>347</v>
      </c>
      <c r="B12" s="207">
        <v>10.626742159999999</v>
      </c>
      <c r="C12" s="337" t="s">
        <v>2599</v>
      </c>
      <c r="D12" s="208"/>
      <c r="E12" s="312" t="s">
        <v>2572</v>
      </c>
      <c r="F12" s="83"/>
      <c r="G12" s="83"/>
      <c r="H12" s="83"/>
      <c r="I12" s="83"/>
      <c r="J12" s="83"/>
      <c r="L12" s="427" t="s">
        <v>304</v>
      </c>
      <c r="M12" s="492">
        <f>B9*M16</f>
        <v>139543.22954057888</v>
      </c>
      <c r="N12" s="427" t="s">
        <v>2576</v>
      </c>
      <c r="O12" s="427"/>
    </row>
    <row r="13" spans="1:15" x14ac:dyDescent="0.25">
      <c r="A13" s="315" t="s">
        <v>2660</v>
      </c>
      <c r="B13" s="167">
        <v>0</v>
      </c>
      <c r="C13" s="338" t="s">
        <v>2599</v>
      </c>
      <c r="D13" s="196"/>
      <c r="E13" s="196"/>
      <c r="L13" s="197"/>
      <c r="M13" s="197"/>
      <c r="N13" s="197"/>
      <c r="O13" s="197"/>
    </row>
    <row r="14" spans="1:15" x14ac:dyDescent="0.25">
      <c r="L14" s="157" t="s">
        <v>2600</v>
      </c>
      <c r="M14" s="158" t="s">
        <v>2532</v>
      </c>
      <c r="N14" s="158" t="s">
        <v>2532</v>
      </c>
      <c r="O14" s="158" t="s">
        <v>2532</v>
      </c>
    </row>
    <row r="15" spans="1:15" x14ac:dyDescent="0.25">
      <c r="D15" s="5" t="s">
        <v>2661</v>
      </c>
      <c r="E15" s="5" t="s">
        <v>2662</v>
      </c>
      <c r="F15" s="5" t="s">
        <v>2663</v>
      </c>
      <c r="G15" s="5" t="s">
        <v>2664</v>
      </c>
      <c r="H15" s="5" t="s">
        <v>2665</v>
      </c>
      <c r="I15" t="s">
        <v>2666</v>
      </c>
      <c r="L15" s="159" t="s">
        <v>2573</v>
      </c>
      <c r="M15" s="159" t="s">
        <v>2574</v>
      </c>
      <c r="N15" s="159" t="s">
        <v>2563</v>
      </c>
      <c r="O15" s="160" t="s">
        <v>2564</v>
      </c>
    </row>
    <row r="16" spans="1:15" x14ac:dyDescent="0.25">
      <c r="A16" s="284" t="s">
        <v>18</v>
      </c>
      <c r="D16" s="5"/>
      <c r="E16" s="5"/>
      <c r="F16" s="5"/>
      <c r="G16" s="5"/>
      <c r="H16" s="5"/>
      <c r="L16" s="429" t="s">
        <v>382</v>
      </c>
      <c r="M16" s="416">
        <f>B10*B2</f>
        <v>4928157.0002499996</v>
      </c>
      <c r="N16" s="416" t="s">
        <v>2651</v>
      </c>
      <c r="O16" s="416" t="s">
        <v>2648</v>
      </c>
    </row>
    <row r="17" spans="1:10" x14ac:dyDescent="0.25">
      <c r="A17" t="s">
        <v>2667</v>
      </c>
      <c r="B17" s="271">
        <v>100</v>
      </c>
      <c r="C17" t="s">
        <v>2568</v>
      </c>
      <c r="D17" s="74">
        <v>100</v>
      </c>
      <c r="E17" s="5">
        <v>111</v>
      </c>
      <c r="F17" s="5">
        <v>100</v>
      </c>
      <c r="G17" s="5">
        <f>7615*0.404</f>
        <v>3076.46</v>
      </c>
      <c r="H17" s="74">
        <v>100</v>
      </c>
      <c r="I17">
        <f>7788/2.47</f>
        <v>3153.0364372469635</v>
      </c>
    </row>
    <row r="18" spans="1:10" x14ac:dyDescent="0.25">
      <c r="A18" t="s">
        <v>2668</v>
      </c>
      <c r="B18" s="271">
        <v>328.5</v>
      </c>
      <c r="D18" s="282">
        <v>330</v>
      </c>
      <c r="E18" s="5">
        <v>347.5</v>
      </c>
      <c r="F18" s="5">
        <f>365*(10/12)</f>
        <v>304.16666666666669</v>
      </c>
      <c r="G18" s="5">
        <f>I18</f>
        <v>330</v>
      </c>
      <c r="H18" s="282">
        <v>330</v>
      </c>
      <c r="I18">
        <v>330</v>
      </c>
    </row>
    <row r="19" spans="1:10" x14ac:dyDescent="0.25">
      <c r="A19" s="281" t="s">
        <v>2669</v>
      </c>
      <c r="B19" s="271">
        <f>1400*2.47</f>
        <v>3458.0000000000005</v>
      </c>
      <c r="C19" t="s">
        <v>2670</v>
      </c>
      <c r="D19" s="282" t="s">
        <v>2671</v>
      </c>
      <c r="E19" s="5" t="s">
        <v>2672</v>
      </c>
      <c r="F19" s="5">
        <f>F20/F17</f>
        <v>23500</v>
      </c>
      <c r="G19" s="5"/>
      <c r="H19" s="282"/>
      <c r="I19" s="277">
        <f>3000*2.47</f>
        <v>7410.0000000000009</v>
      </c>
    </row>
    <row r="20" spans="1:10" x14ac:dyDescent="0.25">
      <c r="A20" s="281" t="s">
        <v>2669</v>
      </c>
      <c r="B20" s="275">
        <f>B19*B17</f>
        <v>345800.00000000006</v>
      </c>
      <c r="C20" t="s">
        <v>2596</v>
      </c>
      <c r="D20" s="282" t="s">
        <v>2671</v>
      </c>
      <c r="E20" s="5"/>
      <c r="F20" s="5">
        <v>2350000</v>
      </c>
      <c r="G20" s="5"/>
      <c r="H20" s="282"/>
      <c r="I20" s="277">
        <f>I19*I17</f>
        <v>23364000.000000004</v>
      </c>
    </row>
    <row r="21" spans="1:10" x14ac:dyDescent="0.25">
      <c r="A21" s="281" t="s">
        <v>2673</v>
      </c>
      <c r="B21" s="275"/>
      <c r="D21" s="282" t="s">
        <v>2674</v>
      </c>
      <c r="E21" s="5" t="s">
        <v>2675</v>
      </c>
      <c r="F21" s="5" t="s">
        <v>2676</v>
      </c>
      <c r="G21" s="5" t="s">
        <v>2677</v>
      </c>
      <c r="H21" s="282"/>
      <c r="I21" s="5" t="s">
        <v>2677</v>
      </c>
    </row>
    <row r="22" spans="1:10" x14ac:dyDescent="0.25">
      <c r="A22" s="273" t="s">
        <v>2678</v>
      </c>
      <c r="B22" s="274">
        <f>E23/E17</f>
        <v>506713.52252252254</v>
      </c>
      <c r="C22" t="s">
        <v>2670</v>
      </c>
      <c r="D22" s="282" t="s">
        <v>2671</v>
      </c>
      <c r="E22" s="287" t="s">
        <v>2679</v>
      </c>
      <c r="F22" s="277">
        <f>F23/F17</f>
        <v>244060</v>
      </c>
      <c r="G22" s="5"/>
      <c r="H22" s="282"/>
      <c r="I22" s="277">
        <f>I23/I17</f>
        <v>74245.891114535189</v>
      </c>
    </row>
    <row r="23" spans="1:10" x14ac:dyDescent="0.25">
      <c r="A23" s="273" t="s">
        <v>2678</v>
      </c>
      <c r="B23" s="276">
        <f>B22*B17</f>
        <v>50671352.252252251</v>
      </c>
      <c r="C23" t="s">
        <v>2596</v>
      </c>
      <c r="D23" s="282" t="s">
        <v>2671</v>
      </c>
      <c r="E23" s="276">
        <f>484191*E17+2500000</f>
        <v>56245201</v>
      </c>
      <c r="F23" s="5">
        <f>30606000-1620000-2430000-2150000</f>
        <v>24406000</v>
      </c>
      <c r="G23" s="5"/>
      <c r="H23" s="282"/>
      <c r="I23" s="277">
        <f>(156+16+6.6+7.1+43+5.4)*10^6</f>
        <v>234100000</v>
      </c>
    </row>
    <row r="24" spans="1:10" x14ac:dyDescent="0.25">
      <c r="A24" s="273" t="s">
        <v>216</v>
      </c>
      <c r="B24" s="274">
        <f>E24</f>
        <v>12342.342342342343</v>
      </c>
      <c r="C24" t="s">
        <v>2680</v>
      </c>
      <c r="D24" s="282"/>
      <c r="E24" s="279">
        <f>E25/E17</f>
        <v>12342.342342342343</v>
      </c>
      <c r="F24" s="279">
        <f>F25/F17</f>
        <v>10790</v>
      </c>
      <c r="G24" s="5"/>
      <c r="H24" s="282"/>
      <c r="I24" s="277">
        <f>I25/I17</f>
        <v>12727.41397021058</v>
      </c>
    </row>
    <row r="25" spans="1:10" x14ac:dyDescent="0.25">
      <c r="A25" s="273" t="s">
        <v>216</v>
      </c>
      <c r="B25" s="276">
        <f>B24*B17</f>
        <v>1234234.2342342343</v>
      </c>
      <c r="C25" t="s">
        <v>2598</v>
      </c>
      <c r="D25" s="282"/>
      <c r="E25" s="276">
        <v>1370000</v>
      </c>
      <c r="F25" s="279">
        <f>(694+375+10)*1000</f>
        <v>1079000</v>
      </c>
      <c r="G25" s="5"/>
      <c r="H25" s="282"/>
      <c r="I25" s="277">
        <f>40.13*10^6</f>
        <v>40130000</v>
      </c>
    </row>
    <row r="26" spans="1:10" x14ac:dyDescent="0.25">
      <c r="A26" s="273"/>
      <c r="B26" s="276"/>
      <c r="D26" s="282"/>
      <c r="E26" s="276"/>
      <c r="F26" s="279"/>
      <c r="G26" s="5"/>
      <c r="H26" s="282"/>
      <c r="I26" s="277"/>
    </row>
    <row r="27" spans="1:10" x14ac:dyDescent="0.25">
      <c r="A27" s="270" t="s">
        <v>2681</v>
      </c>
      <c r="B27" s="276"/>
      <c r="D27" s="282"/>
      <c r="E27" s="276"/>
      <c r="F27" s="279"/>
      <c r="G27" s="5"/>
      <c r="H27" s="282"/>
      <c r="I27" s="277"/>
    </row>
    <row r="28" spans="1:10" x14ac:dyDescent="0.25">
      <c r="A28" t="s">
        <v>2682</v>
      </c>
      <c r="B28" s="271">
        <f>E28</f>
        <v>0.8288288288288288</v>
      </c>
      <c r="D28" s="74">
        <v>0.8</v>
      </c>
      <c r="E28" s="75">
        <f>92/111</f>
        <v>0.8288288288288288</v>
      </c>
      <c r="F28" s="75">
        <f>100/155.4</f>
        <v>0.64350064350064351</v>
      </c>
      <c r="G28" s="75">
        <f>G29/G17</f>
        <v>0.65659881812212739</v>
      </c>
      <c r="H28" s="282">
        <v>0.8</v>
      </c>
      <c r="I28">
        <v>0.64</v>
      </c>
    </row>
    <row r="29" spans="1:10" x14ac:dyDescent="0.25">
      <c r="A29" t="s">
        <v>2683</v>
      </c>
      <c r="B29" s="77">
        <f>B17*B28</f>
        <v>82.882882882882882</v>
      </c>
      <c r="C29" t="s">
        <v>2568</v>
      </c>
      <c r="D29" s="5">
        <f>D17*D28</f>
        <v>80</v>
      </c>
      <c r="E29" s="5">
        <v>92</v>
      </c>
      <c r="F29" s="5">
        <v>100</v>
      </c>
      <c r="G29" s="5">
        <f>5000*0.404</f>
        <v>2020.0000000000002</v>
      </c>
      <c r="H29" s="5">
        <f>H17*H28</f>
        <v>80</v>
      </c>
      <c r="I29" s="5">
        <f>I17*I28</f>
        <v>2017.9433198380566</v>
      </c>
      <c r="J29">
        <f>I29*2.47</f>
        <v>4984.3200000000006</v>
      </c>
    </row>
    <row r="30" spans="1:10" x14ac:dyDescent="0.25">
      <c r="A30" t="s">
        <v>2684</v>
      </c>
      <c r="B30" s="272">
        <f>AVERAGE(YieldsAct!Q3088:Q6168)</f>
        <v>13.522440831678997</v>
      </c>
      <c r="C30" t="s">
        <v>2685</v>
      </c>
      <c r="D30" s="5" t="s">
        <v>2686</v>
      </c>
      <c r="E30" s="75">
        <f>23.84/1.03</f>
        <v>23.145631067961165</v>
      </c>
      <c r="F30" s="5" t="s">
        <v>2687</v>
      </c>
      <c r="G30" s="76" t="s">
        <v>2688</v>
      </c>
      <c r="H30" s="5" t="s">
        <v>2689</v>
      </c>
      <c r="I30">
        <v>25</v>
      </c>
    </row>
    <row r="31" spans="1:10" x14ac:dyDescent="0.25">
      <c r="A31" t="s">
        <v>2690</v>
      </c>
      <c r="B31" s="77">
        <f>(B30*B29*10000)/10^6</f>
        <v>11.207788797427638</v>
      </c>
      <c r="C31" t="s">
        <v>2691</v>
      </c>
      <c r="D31" s="75">
        <f>(25*80*10000)/10^6</f>
        <v>20</v>
      </c>
      <c r="E31" s="75">
        <f>(E30*92*10000)/10^6</f>
        <v>21.293980582524274</v>
      </c>
      <c r="F31" s="5">
        <f>(100*10000*22)/10^6</f>
        <v>22</v>
      </c>
      <c r="G31" s="5">
        <f>(2020*10000*30)/10^6</f>
        <v>606</v>
      </c>
      <c r="H31">
        <f>13*H29*10000/10^6</f>
        <v>10.4</v>
      </c>
      <c r="I31" s="77">
        <f>(I30*I29*10000)/10^6</f>
        <v>504.48582995951415</v>
      </c>
    </row>
    <row r="32" spans="1:10" x14ac:dyDescent="0.25">
      <c r="A32" t="s">
        <v>2692</v>
      </c>
      <c r="B32" s="271">
        <v>0.2</v>
      </c>
      <c r="C32" t="s">
        <v>2693</v>
      </c>
      <c r="D32" s="74">
        <v>0.2</v>
      </c>
      <c r="E32" s="5">
        <v>0.15</v>
      </c>
      <c r="F32" s="5" t="s">
        <v>2694</v>
      </c>
      <c r="G32" s="5" t="s">
        <v>2695</v>
      </c>
      <c r="H32" s="74">
        <v>0.2</v>
      </c>
      <c r="I32">
        <v>0.2</v>
      </c>
    </row>
    <row r="33" spans="1:9" x14ac:dyDescent="0.25">
      <c r="A33" t="s">
        <v>2696</v>
      </c>
      <c r="B33" s="77">
        <f>B32*B29*10000*10^3</f>
        <v>165765765.76576576</v>
      </c>
      <c r="C33" t="s">
        <v>2697</v>
      </c>
      <c r="D33" s="78">
        <f>(D32*D29*10000)*1000</f>
        <v>160000000</v>
      </c>
      <c r="E33" s="78">
        <v>114000000</v>
      </c>
      <c r="F33" s="78" t="s">
        <v>2698</v>
      </c>
      <c r="G33" s="79">
        <f>(9*0.0254)*2020*10000*10^3</f>
        <v>4617720000</v>
      </c>
      <c r="H33" s="78">
        <f>(H32*H29*10000)*1000</f>
        <v>160000000</v>
      </c>
      <c r="I33" s="78">
        <f>(I32*I29*10000)*1000</f>
        <v>4035886639.6761136</v>
      </c>
    </row>
    <row r="34" spans="1:9" x14ac:dyDescent="0.25">
      <c r="A34" t="s">
        <v>2699</v>
      </c>
      <c r="B34" s="271">
        <f>0.5*(B30/25)</f>
        <v>0.27044881663357995</v>
      </c>
      <c r="C34" t="s">
        <v>2700</v>
      </c>
      <c r="D34" s="74">
        <v>0.5</v>
      </c>
      <c r="E34" s="5" t="s">
        <v>2701</v>
      </c>
      <c r="F34" s="5" t="s">
        <v>2702</v>
      </c>
      <c r="G34" s="5" t="s">
        <v>2703</v>
      </c>
      <c r="H34" s="5" t="s">
        <v>2704</v>
      </c>
      <c r="I34">
        <v>0.5</v>
      </c>
    </row>
    <row r="35" spans="1:9" x14ac:dyDescent="0.25">
      <c r="A35" t="s">
        <v>2705</v>
      </c>
      <c r="B35" s="77">
        <f>(B31*10^6)/B34</f>
        <v>41441441.441441439</v>
      </c>
      <c r="C35" t="s">
        <v>2706</v>
      </c>
      <c r="D35" s="78">
        <f>(D31*10^6)/0.5</f>
        <v>40000000</v>
      </c>
      <c r="E35" s="78">
        <f>(E31*10^6)/0.433</f>
        <v>49177784.255252361</v>
      </c>
      <c r="F35" s="78">
        <f>(F31*10^6)/0.38</f>
        <v>57894736.842105262</v>
      </c>
      <c r="G35" s="78">
        <f>(G31*10^6)/0.5</f>
        <v>1212000000</v>
      </c>
      <c r="H35" s="78">
        <f>(H31*10^6)/0.5</f>
        <v>20800000</v>
      </c>
      <c r="I35" s="78">
        <f>(I31*10^6)/I34</f>
        <v>1008971659.9190283</v>
      </c>
    </row>
    <row r="36" spans="1:9" x14ac:dyDescent="0.25">
      <c r="A36" t="s">
        <v>2707</v>
      </c>
      <c r="B36" s="77">
        <f>B30*(B29*10000)*B18*10^-3</f>
        <v>3681758.619954979</v>
      </c>
      <c r="C36" s="77" t="s">
        <v>2576</v>
      </c>
      <c r="D36" s="77">
        <f>25*(D29*10000)*D18*10^-3</f>
        <v>6600000</v>
      </c>
      <c r="E36" s="77">
        <f>E30*(E29*10000)*E18*10^-3</f>
        <v>7399658.252427185</v>
      </c>
      <c r="F36" s="77">
        <f>22*(F29*10000)*F18*10^-3</f>
        <v>6691666.666666667</v>
      </c>
      <c r="G36" s="77">
        <f>30*(G29*10000)*G18*10^-3</f>
        <v>199980000.00000003</v>
      </c>
      <c r="H36" s="77">
        <f>13*(H29*10000)*H18*10^-3</f>
        <v>3432000</v>
      </c>
      <c r="I36" s="77">
        <f>I30*(I29*10000)*I18*10^-3</f>
        <v>166480323.88663968</v>
      </c>
    </row>
    <row r="37" spans="1:9" x14ac:dyDescent="0.25">
      <c r="A37" t="s">
        <v>2708</v>
      </c>
      <c r="B37" s="271">
        <v>0.25</v>
      </c>
      <c r="D37" s="5" t="s">
        <v>2709</v>
      </c>
      <c r="E37" s="5">
        <v>0.379</v>
      </c>
      <c r="F37" s="5" t="s">
        <v>2710</v>
      </c>
      <c r="G37" s="5" t="s">
        <v>2711</v>
      </c>
      <c r="H37" s="5" t="s">
        <v>2712</v>
      </c>
    </row>
    <row r="38" spans="1:9" x14ac:dyDescent="0.25">
      <c r="A38" t="s">
        <v>2713</v>
      </c>
      <c r="B38" s="77">
        <f>B31*B37</f>
        <v>2.8019471993569094</v>
      </c>
      <c r="C38" t="s">
        <v>2691</v>
      </c>
      <c r="D38" s="75">
        <f>D31*0.5</f>
        <v>10</v>
      </c>
      <c r="E38" s="75">
        <f>E31*E37</f>
        <v>8.0704186407766993</v>
      </c>
      <c r="F38" s="75">
        <f>F31*0.25</f>
        <v>5.5</v>
      </c>
      <c r="G38" s="75">
        <f>G31*0.274</f>
        <v>166.04400000000001</v>
      </c>
      <c r="H38" s="5" t="s">
        <v>2712</v>
      </c>
    </row>
    <row r="39" spans="1:9" x14ac:dyDescent="0.25">
      <c r="B39" s="77"/>
      <c r="D39" s="75"/>
      <c r="E39" s="75"/>
      <c r="F39" s="75"/>
      <c r="G39" s="75"/>
      <c r="H39" s="5"/>
    </row>
    <row r="40" spans="1:9" x14ac:dyDescent="0.25">
      <c r="A40" s="284" t="s">
        <v>2714</v>
      </c>
      <c r="B40" s="77"/>
      <c r="D40" s="75"/>
      <c r="E40" s="75"/>
      <c r="F40" s="75"/>
      <c r="G40" s="75"/>
      <c r="H40" s="5"/>
    </row>
    <row r="41" spans="1:9" x14ac:dyDescent="0.25">
      <c r="A41" t="s">
        <v>2715</v>
      </c>
      <c r="B41" s="77" t="s">
        <v>2716</v>
      </c>
      <c r="D41" s="75" t="s">
        <v>2717</v>
      </c>
      <c r="E41" s="75" t="s">
        <v>2718</v>
      </c>
      <c r="F41" s="75" t="s">
        <v>2719</v>
      </c>
      <c r="G41" s="75" t="s">
        <v>2720</v>
      </c>
      <c r="H41" s="5"/>
      <c r="I41" s="75" t="s">
        <v>2720</v>
      </c>
    </row>
    <row r="42" spans="1:9" x14ac:dyDescent="0.25">
      <c r="A42" t="s">
        <v>2721</v>
      </c>
      <c r="B42" s="271">
        <v>0.75</v>
      </c>
      <c r="D42" s="5" t="s">
        <v>2722</v>
      </c>
      <c r="E42" s="5">
        <v>0.78800000000000003</v>
      </c>
      <c r="F42" s="5" t="s">
        <v>2723</v>
      </c>
      <c r="G42" s="5" t="s">
        <v>2724</v>
      </c>
      <c r="H42" s="5"/>
      <c r="I42">
        <v>0.9</v>
      </c>
    </row>
    <row r="43" spans="1:9" x14ac:dyDescent="0.25">
      <c r="A43" t="s">
        <v>2580</v>
      </c>
      <c r="B43" s="271">
        <v>0.5</v>
      </c>
      <c r="C43" t="s">
        <v>2725</v>
      </c>
      <c r="D43" s="5"/>
      <c r="E43" s="5"/>
      <c r="F43" s="5"/>
      <c r="G43" s="5"/>
      <c r="H43" s="5"/>
    </row>
    <row r="44" spans="1:9" x14ac:dyDescent="0.25">
      <c r="A44" t="s">
        <v>2726</v>
      </c>
      <c r="B44" s="275">
        <f>(B36*B43)/B42</f>
        <v>2454505.7466366529</v>
      </c>
      <c r="C44" t="s">
        <v>2727</v>
      </c>
      <c r="D44" s="275">
        <f>(D36*0.5)/0.85</f>
        <v>3882352.9411764708</v>
      </c>
      <c r="E44" s="275">
        <f>(E36*0.5)/E42</f>
        <v>4695214.6271746093</v>
      </c>
      <c r="F44" s="275">
        <f>(F36*0.5)/0.75</f>
        <v>4461111.111111111</v>
      </c>
      <c r="G44" s="275">
        <f>(G36*0.5)/0.95</f>
        <v>105252631.5789474</v>
      </c>
      <c r="H44" s="5"/>
      <c r="I44" s="275">
        <f>(I36*0.5)/0.95</f>
        <v>87621223.09823142</v>
      </c>
    </row>
    <row r="45" spans="1:9" x14ac:dyDescent="0.25">
      <c r="A45" t="s">
        <v>2726</v>
      </c>
      <c r="B45" s="275">
        <f>B44*(44/12)</f>
        <v>8999854.4043343943</v>
      </c>
      <c r="C45" t="s">
        <v>2728</v>
      </c>
      <c r="D45" s="275">
        <f>D44*(44/12)</f>
        <v>14235294.117647059</v>
      </c>
      <c r="E45" s="275">
        <f t="shared" ref="E45:I45" si="0">E44*(44/12)</f>
        <v>17215786.966306899</v>
      </c>
      <c r="F45" s="275">
        <f t="shared" si="0"/>
        <v>16357407.407407407</v>
      </c>
      <c r="G45" s="275">
        <f t="shared" si="0"/>
        <v>385926315.78947377</v>
      </c>
      <c r="H45" s="5"/>
      <c r="I45" s="275">
        <f t="shared" si="0"/>
        <v>321277818.02684855</v>
      </c>
    </row>
    <row r="46" spans="1:9" x14ac:dyDescent="0.25">
      <c r="A46" t="s">
        <v>2729</v>
      </c>
      <c r="B46" s="275">
        <f>B45</f>
        <v>8999854.4043343943</v>
      </c>
      <c r="C46" t="s">
        <v>2728</v>
      </c>
      <c r="D46" s="283">
        <f>D45</f>
        <v>14235294.117647059</v>
      </c>
      <c r="E46" s="283">
        <f>E45</f>
        <v>17215786.966306899</v>
      </c>
      <c r="F46" s="5">
        <v>0</v>
      </c>
      <c r="G46" s="5">
        <v>0</v>
      </c>
      <c r="H46" s="5"/>
      <c r="I46">
        <v>0</v>
      </c>
    </row>
    <row r="47" spans="1:9" x14ac:dyDescent="0.25">
      <c r="A47" t="s">
        <v>2730</v>
      </c>
      <c r="B47" s="275">
        <f>B46*(1-B42)</f>
        <v>2249963.6010835986</v>
      </c>
      <c r="C47" t="s">
        <v>2728</v>
      </c>
      <c r="D47" s="283"/>
      <c r="E47" s="283"/>
      <c r="F47" s="5"/>
      <c r="G47" s="5"/>
      <c r="H47" s="5"/>
    </row>
    <row r="48" spans="1:9" x14ac:dyDescent="0.25">
      <c r="A48" t="s">
        <v>2731</v>
      </c>
      <c r="B48" s="271">
        <v>0.95</v>
      </c>
      <c r="D48" s="74">
        <v>0.95</v>
      </c>
      <c r="E48" s="5">
        <v>1</v>
      </c>
      <c r="F48" s="5" t="s">
        <v>2732</v>
      </c>
      <c r="G48" s="5" t="s">
        <v>2712</v>
      </c>
      <c r="H48" s="5"/>
      <c r="I48" s="5" t="s">
        <v>2712</v>
      </c>
    </row>
    <row r="49" spans="1:11" x14ac:dyDescent="0.25">
      <c r="A49" t="s">
        <v>2733</v>
      </c>
      <c r="B49" s="271">
        <v>6.4699999999999994E-2</v>
      </c>
      <c r="C49" t="s">
        <v>2734</v>
      </c>
      <c r="D49" s="74"/>
      <c r="E49" s="5"/>
      <c r="F49" s="5"/>
      <c r="G49" s="5"/>
      <c r="H49" s="5"/>
      <c r="I49" s="5"/>
    </row>
    <row r="50" spans="1:11" x14ac:dyDescent="0.25">
      <c r="A50" t="s">
        <v>2733</v>
      </c>
      <c r="B50" s="275">
        <f>(B36*B49)/B48</f>
        <v>250747.1396958812</v>
      </c>
      <c r="C50" t="s">
        <v>2735</v>
      </c>
      <c r="D50" s="271">
        <f>(D36*0.0647)/D48</f>
        <v>449494.73684210522</v>
      </c>
      <c r="E50" s="271">
        <f>(E36*0.0647)/E48</f>
        <v>478757.8889320388</v>
      </c>
      <c r="F50" s="271">
        <f>(F36*0.0647)/0.95</f>
        <v>455737.71929824562</v>
      </c>
      <c r="G50" s="5"/>
      <c r="H50" s="5"/>
    </row>
    <row r="51" spans="1:11" x14ac:dyDescent="0.25">
      <c r="A51" t="s">
        <v>2736</v>
      </c>
      <c r="B51" s="271">
        <v>0.95</v>
      </c>
      <c r="D51" s="74">
        <v>0.95</v>
      </c>
      <c r="E51" s="5">
        <v>1</v>
      </c>
      <c r="F51" s="5" t="s">
        <v>2712</v>
      </c>
      <c r="G51" s="5" t="s">
        <v>2712</v>
      </c>
      <c r="H51" s="5"/>
      <c r="I51" s="5" t="s">
        <v>2712</v>
      </c>
      <c r="J51" s="197"/>
    </row>
    <row r="52" spans="1:11" x14ac:dyDescent="0.25">
      <c r="A52" t="s">
        <v>2737</v>
      </c>
      <c r="B52" s="271">
        <v>5.8999999999999999E-3</v>
      </c>
      <c r="C52" t="s">
        <v>2738</v>
      </c>
      <c r="D52" s="74"/>
      <c r="E52" s="5"/>
      <c r="F52" s="5"/>
      <c r="G52" s="5"/>
      <c r="H52" s="5"/>
      <c r="I52" s="5"/>
      <c r="J52" s="197"/>
    </row>
    <row r="53" spans="1:11" x14ac:dyDescent="0.25">
      <c r="A53" t="s">
        <v>2737</v>
      </c>
      <c r="B53" s="275">
        <f>(B36*B52)/B51</f>
        <v>22865.658797615135</v>
      </c>
      <c r="C53" t="s">
        <v>2739</v>
      </c>
      <c r="D53" s="282"/>
      <c r="E53" s="5"/>
      <c r="F53" s="5"/>
      <c r="G53" s="5"/>
      <c r="H53" s="5"/>
      <c r="J53" s="197"/>
    </row>
    <row r="54" spans="1:11" x14ac:dyDescent="0.25">
      <c r="B54" s="271"/>
      <c r="D54" s="282"/>
      <c r="E54" s="5"/>
      <c r="F54" s="5"/>
      <c r="G54" s="5"/>
      <c r="H54" s="5"/>
      <c r="J54" s="197"/>
    </row>
    <row r="55" spans="1:11" x14ac:dyDescent="0.25">
      <c r="A55" s="284" t="s">
        <v>2740</v>
      </c>
      <c r="B55" s="271"/>
      <c r="D55" s="282"/>
      <c r="E55" s="5"/>
      <c r="F55" s="5"/>
      <c r="G55" s="5"/>
      <c r="H55" s="5"/>
      <c r="J55" s="197"/>
    </row>
    <row r="56" spans="1:11" x14ac:dyDescent="0.25">
      <c r="A56" s="288" t="s">
        <v>2740</v>
      </c>
      <c r="B56" s="271">
        <f>E56</f>
        <v>3063</v>
      </c>
      <c r="C56" t="s">
        <v>2741</v>
      </c>
      <c r="D56" s="282"/>
      <c r="E56" s="5">
        <v>3063</v>
      </c>
      <c r="F56" s="5"/>
      <c r="G56" s="5"/>
      <c r="H56" s="5"/>
      <c r="J56" s="197"/>
    </row>
    <row r="57" spans="1:11" x14ac:dyDescent="0.25">
      <c r="A57" s="288" t="s">
        <v>2740</v>
      </c>
      <c r="B57" s="275">
        <f>B56*0.093472</f>
        <v>286.30473599999999</v>
      </c>
      <c r="C57" t="s">
        <v>2576</v>
      </c>
      <c r="D57" s="282"/>
      <c r="E57" s="5"/>
      <c r="F57" s="5"/>
      <c r="G57" s="5"/>
      <c r="H57" s="5"/>
      <c r="J57" s="197"/>
    </row>
    <row r="58" spans="1:11" x14ac:dyDescent="0.25">
      <c r="A58" s="284"/>
      <c r="B58" s="271"/>
      <c r="D58" s="282"/>
      <c r="E58" s="5"/>
      <c r="F58" s="5"/>
      <c r="G58" s="5"/>
      <c r="H58" s="5"/>
      <c r="J58" s="197"/>
    </row>
    <row r="59" spans="1:11" x14ac:dyDescent="0.25">
      <c r="A59" s="285" t="s">
        <v>2554</v>
      </c>
      <c r="B59" s="271"/>
      <c r="D59" s="282"/>
      <c r="E59" s="5"/>
      <c r="F59" s="5"/>
      <c r="G59" s="5"/>
      <c r="H59" s="5"/>
      <c r="J59" s="197"/>
    </row>
    <row r="60" spans="1:11" x14ac:dyDescent="0.25">
      <c r="A60" t="s">
        <v>40</v>
      </c>
      <c r="B60" s="275" t="s">
        <v>2742</v>
      </c>
      <c r="D60" s="282"/>
      <c r="E60" s="5" t="s">
        <v>2743</v>
      </c>
      <c r="F60" s="5" t="s">
        <v>2744</v>
      </c>
      <c r="G60" s="5" t="s">
        <v>2743</v>
      </c>
      <c r="H60" s="5"/>
      <c r="I60" t="s">
        <v>2743</v>
      </c>
    </row>
    <row r="61" spans="1:11" x14ac:dyDescent="0.25">
      <c r="A61" t="s">
        <v>2745</v>
      </c>
      <c r="B61" s="275" t="s">
        <v>2746</v>
      </c>
      <c r="D61" s="282"/>
      <c r="E61" s="5" t="s">
        <v>2746</v>
      </c>
      <c r="F61" s="5" t="s">
        <v>2747</v>
      </c>
      <c r="G61" s="5"/>
      <c r="H61" s="5"/>
      <c r="J61" s="197"/>
      <c r="K61" s="280"/>
    </row>
    <row r="62" spans="1:11" x14ac:dyDescent="0.25">
      <c r="A62" t="s">
        <v>2748</v>
      </c>
      <c r="B62" s="291">
        <f>E62</f>
        <v>155.43293293293291</v>
      </c>
      <c r="C62" t="s">
        <v>2749</v>
      </c>
      <c r="E62">
        <f>E63/3.6/E$17</f>
        <v>155.43293293293291</v>
      </c>
    </row>
    <row r="63" spans="1:11" x14ac:dyDescent="0.25">
      <c r="B63" s="292">
        <f>B62*3.6*B$17</f>
        <v>55955.855855855851</v>
      </c>
      <c r="C63" t="s">
        <v>2750</v>
      </c>
      <c r="E63" s="1">
        <f>55346+6765</f>
        <v>62111</v>
      </c>
    </row>
    <row r="64" spans="1:11" x14ac:dyDescent="0.25">
      <c r="B64" s="77">
        <f>B63/B$17</f>
        <v>559.5585585585585</v>
      </c>
      <c r="C64" t="s">
        <v>2751</v>
      </c>
      <c r="E64">
        <f>E63/E$17</f>
        <v>559.5585585585585</v>
      </c>
    </row>
    <row r="65" spans="1:12" x14ac:dyDescent="0.25">
      <c r="A65" t="s">
        <v>2752</v>
      </c>
      <c r="B65" s="291">
        <f>E65</f>
        <v>116.17617617617617</v>
      </c>
      <c r="C65" t="s">
        <v>2749</v>
      </c>
      <c r="D65" s="5">
        <v>38</v>
      </c>
      <c r="E65">
        <f>E66/3.6/E$17</f>
        <v>116.17617617617617</v>
      </c>
      <c r="F65" s="5" t="s">
        <v>2753</v>
      </c>
      <c r="G65" s="197">
        <v>57.17</v>
      </c>
      <c r="H65" s="4">
        <f>(H66/3.6)/H29</f>
        <v>98.222222222222229</v>
      </c>
      <c r="I65">
        <f>(77216929)/I17/I18</f>
        <v>74.21122419495417</v>
      </c>
    </row>
    <row r="66" spans="1:12" x14ac:dyDescent="0.25">
      <c r="B66" s="292">
        <f>B65*3.6*B$17</f>
        <v>41823.423423423425</v>
      </c>
      <c r="C66" t="s">
        <v>2750</v>
      </c>
      <c r="D66" s="78">
        <f>D65*3.6*D29</f>
        <v>10944</v>
      </c>
      <c r="E66" s="290">
        <f>12847+33577</f>
        <v>46424</v>
      </c>
      <c r="F66" s="78">
        <f>47.7*3.6*F29</f>
        <v>17172.000000000004</v>
      </c>
      <c r="G66" s="78">
        <f>G65*3.6*G29</f>
        <v>415740.24000000005</v>
      </c>
      <c r="H66" s="78">
        <f>2.72*H31*1000</f>
        <v>28288.000000000004</v>
      </c>
      <c r="I66" s="78">
        <f>I65*3.6*I29</f>
        <v>539114.55883636361</v>
      </c>
    </row>
    <row r="67" spans="1:12" x14ac:dyDescent="0.25">
      <c r="B67" s="77">
        <f>B66/B$17</f>
        <v>418.23423423423424</v>
      </c>
      <c r="C67" t="s">
        <v>2751</v>
      </c>
      <c r="D67" s="78"/>
      <c r="E67" s="77">
        <f>E66/E$17</f>
        <v>418.23423423423424</v>
      </c>
      <c r="F67" s="283"/>
      <c r="G67" s="283"/>
      <c r="H67" s="283"/>
      <c r="I67" s="283"/>
    </row>
    <row r="68" spans="1:12" x14ac:dyDescent="0.25">
      <c r="A68" t="s">
        <v>2754</v>
      </c>
      <c r="B68" s="291">
        <f>E68</f>
        <v>306.90940940940942</v>
      </c>
      <c r="C68" t="s">
        <v>2749</v>
      </c>
      <c r="E68" s="77">
        <f>E69/3.6/E$17</f>
        <v>306.90940940940942</v>
      </c>
      <c r="F68" s="77"/>
      <c r="G68" s="77"/>
      <c r="H68" s="77"/>
      <c r="I68" s="77"/>
    </row>
    <row r="69" spans="1:12" x14ac:dyDescent="0.25">
      <c r="B69" s="292">
        <f>B68*3.6*B$17</f>
        <v>110487.3873873874</v>
      </c>
      <c r="C69" t="s">
        <v>2750</v>
      </c>
      <c r="E69" s="291">
        <v>122641</v>
      </c>
      <c r="F69" s="77"/>
      <c r="G69" s="77"/>
      <c r="H69" s="77"/>
      <c r="I69" s="77"/>
    </row>
    <row r="70" spans="1:12" x14ac:dyDescent="0.25">
      <c r="B70" s="77">
        <f>B69/B$17</f>
        <v>1104.8738738738739</v>
      </c>
      <c r="C70" t="s">
        <v>2751</v>
      </c>
      <c r="E70" s="77">
        <f>E69/E$17</f>
        <v>1104.8738738738739</v>
      </c>
      <c r="F70" s="77"/>
      <c r="G70" s="77"/>
      <c r="H70" s="77"/>
      <c r="I70" s="77"/>
    </row>
    <row r="71" spans="1:12" x14ac:dyDescent="0.25">
      <c r="A71" t="s">
        <v>2755</v>
      </c>
      <c r="B71" s="358">
        <f>E71</f>
        <v>2.8553553553553557</v>
      </c>
      <c r="C71" t="s">
        <v>2749</v>
      </c>
      <c r="E71" s="77">
        <f>E72/3.6/E$17</f>
        <v>2.8553553553553557</v>
      </c>
      <c r="F71" s="77"/>
      <c r="G71" s="77"/>
      <c r="H71" s="77"/>
      <c r="I71" s="77"/>
      <c r="L71" s="197"/>
    </row>
    <row r="72" spans="1:12" x14ac:dyDescent="0.25">
      <c r="B72" s="292">
        <f>B71*3.6*B$17</f>
        <v>1027.9279279279281</v>
      </c>
      <c r="C72" t="s">
        <v>2750</v>
      </c>
      <c r="E72" s="291">
        <f>1114+27</f>
        <v>1141</v>
      </c>
      <c r="F72" s="77"/>
      <c r="G72" s="77"/>
      <c r="H72" s="77"/>
      <c r="I72" s="77">
        <f>I75/I17</f>
        <v>88162.934216743713</v>
      </c>
    </row>
    <row r="73" spans="1:12" x14ac:dyDescent="0.25">
      <c r="B73" s="77">
        <f>B72/B$17</f>
        <v>10.279279279279281</v>
      </c>
      <c r="C73" t="s">
        <v>2751</v>
      </c>
      <c r="E73" s="77">
        <f>E72/E$17</f>
        <v>10.27927927927928</v>
      </c>
      <c r="F73" s="77"/>
      <c r="G73" s="77"/>
      <c r="H73" s="77"/>
      <c r="I73" s="77"/>
    </row>
    <row r="74" spans="1:12" x14ac:dyDescent="0.25">
      <c r="B74" s="77"/>
      <c r="E74" s="77"/>
      <c r="F74" s="77"/>
      <c r="G74" s="77"/>
      <c r="H74" s="77"/>
      <c r="I74" s="77"/>
    </row>
    <row r="75" spans="1:12" x14ac:dyDescent="0.25">
      <c r="A75" t="s">
        <v>2756</v>
      </c>
      <c r="B75" s="77">
        <f>B78*3.6</f>
        <v>68753274.324324325</v>
      </c>
      <c r="C75" s="280" t="s">
        <v>59</v>
      </c>
      <c r="D75" s="197"/>
      <c r="E75" s="77">
        <f>E78*3.6</f>
        <v>80730157.5</v>
      </c>
      <c r="F75" s="77">
        <f>F78*3.6</f>
        <v>11988000</v>
      </c>
      <c r="G75" s="77"/>
      <c r="H75" s="77"/>
      <c r="I75" s="77">
        <v>277980944</v>
      </c>
    </row>
    <row r="76" spans="1:12" x14ac:dyDescent="0.25">
      <c r="B76" s="293">
        <f>B71+B68+B65+B62</f>
        <v>581.37387387387389</v>
      </c>
      <c r="C76" s="280" t="s">
        <v>2749</v>
      </c>
      <c r="D76" s="197"/>
      <c r="E76" s="77">
        <f>E71+E68+E65+E62</f>
        <v>581.37387387387389</v>
      </c>
      <c r="F76" s="77">
        <f>F77/F18</f>
        <v>109.47945205479451</v>
      </c>
      <c r="G76" s="77"/>
      <c r="H76" s="77"/>
      <c r="I76" s="77">
        <f>I77/I18</f>
        <v>74.211224088168109</v>
      </c>
    </row>
    <row r="77" spans="1:12" x14ac:dyDescent="0.25">
      <c r="B77" s="294">
        <f>B76*B18</f>
        <v>190981.31756756757</v>
      </c>
      <c r="C77" s="197" t="s">
        <v>2757</v>
      </c>
      <c r="D77" s="197"/>
      <c r="E77" s="294">
        <f>E76*E18</f>
        <v>202027.42117117118</v>
      </c>
      <c r="F77" s="77">
        <f>F78/F17</f>
        <v>33300</v>
      </c>
      <c r="G77" s="77"/>
      <c r="H77" s="77"/>
      <c r="I77" s="77">
        <f>I78/I17</f>
        <v>24489.703949095474</v>
      </c>
    </row>
    <row r="78" spans="1:12" x14ac:dyDescent="0.25">
      <c r="B78" s="294">
        <f>B77*B17</f>
        <v>19098131.756756756</v>
      </c>
      <c r="C78" s="197" t="s">
        <v>2758</v>
      </c>
      <c r="D78" s="197"/>
      <c r="E78" s="294">
        <f>E77*E17</f>
        <v>22425043.75</v>
      </c>
      <c r="F78" s="77">
        <f>333000/0.1</f>
        <v>3330000</v>
      </c>
      <c r="G78" s="77"/>
      <c r="H78" s="77"/>
      <c r="I78" s="77">
        <f>I75/3.6</f>
        <v>77216928.888888881</v>
      </c>
    </row>
    <row r="79" spans="1:12" x14ac:dyDescent="0.25">
      <c r="B79" s="197"/>
      <c r="C79" s="197"/>
      <c r="D79" s="197"/>
      <c r="E79" s="197"/>
    </row>
    <row r="80" spans="1:12" x14ac:dyDescent="0.25">
      <c r="A80" s="284" t="s">
        <v>327</v>
      </c>
      <c r="B80" s="197"/>
      <c r="C80" s="197"/>
      <c r="D80" s="197"/>
      <c r="E80" s="197"/>
    </row>
    <row r="81" spans="1:5" x14ac:dyDescent="0.25">
      <c r="A81" t="s">
        <v>2659</v>
      </c>
      <c r="B81" s="295">
        <f>E81</f>
        <v>281.36936936936939</v>
      </c>
      <c r="C81" s="197" t="s">
        <v>2759</v>
      </c>
      <c r="D81" s="197"/>
      <c r="E81" s="295">
        <f>31232/E17</f>
        <v>281.36936936936939</v>
      </c>
    </row>
    <row r="82" spans="1:5" x14ac:dyDescent="0.25">
      <c r="B82" s="197">
        <f>B81*B17*B18</f>
        <v>9242983.7837837841</v>
      </c>
      <c r="C82" s="197" t="s">
        <v>2590</v>
      </c>
      <c r="D82" s="197"/>
      <c r="E82" s="197">
        <f>E81*E17*E18</f>
        <v>10853120.000000002</v>
      </c>
    </row>
    <row r="83" spans="1:5" x14ac:dyDescent="0.25">
      <c r="B83" s="197"/>
      <c r="C83" s="197"/>
      <c r="D83" s="197"/>
      <c r="E83" s="197"/>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A96F-DA64-EB43-AE7E-1119DB4FEC39}">
  <sheetPr codeName="Sheet16">
    <tabColor rgb="FF9BC2E6"/>
  </sheetPr>
  <dimension ref="A1:S45"/>
  <sheetViews>
    <sheetView zoomScale="160" zoomScaleNormal="160" workbookViewId="0">
      <selection activeCell="D15" sqref="D15"/>
    </sheetView>
  </sheetViews>
  <sheetFormatPr defaultColWidth="11" defaultRowHeight="15.75" x14ac:dyDescent="0.25"/>
  <cols>
    <col min="1" max="1" width="27.5" customWidth="1"/>
    <col min="2" max="2" width="17.5" customWidth="1"/>
    <col min="3" max="3" width="21.25" customWidth="1"/>
    <col min="4" max="4" width="62.5" customWidth="1"/>
  </cols>
  <sheetData>
    <row r="1" spans="1:19" ht="16.5" customHeight="1" x14ac:dyDescent="0.3">
      <c r="A1" s="99" t="s">
        <v>2561</v>
      </c>
      <c r="B1" s="142" t="s">
        <v>2562</v>
      </c>
      <c r="C1" s="143" t="s">
        <v>2563</v>
      </c>
      <c r="D1" s="143" t="s">
        <v>2564</v>
      </c>
      <c r="E1" s="143" t="s">
        <v>2565</v>
      </c>
      <c r="F1" s="319"/>
      <c r="G1" s="85" t="s">
        <v>94</v>
      </c>
      <c r="H1" s="85" t="s">
        <v>2603</v>
      </c>
      <c r="J1" s="588" t="s">
        <v>2567</v>
      </c>
      <c r="K1" s="588"/>
      <c r="L1" s="588"/>
      <c r="M1" s="588"/>
    </row>
    <row r="2" spans="1:19" x14ac:dyDescent="0.25">
      <c r="A2" s="301" t="s">
        <v>327</v>
      </c>
      <c r="B2" s="231">
        <v>2.1227299999999998</v>
      </c>
      <c r="C2" s="302" t="s">
        <v>2582</v>
      </c>
      <c r="D2" s="302" t="s">
        <v>2760</v>
      </c>
      <c r="E2" s="302" t="s">
        <v>2572</v>
      </c>
      <c r="F2" s="319"/>
      <c r="H2" s="80"/>
      <c r="I2" s="80"/>
      <c r="J2" s="581" t="s">
        <v>2569</v>
      </c>
      <c r="K2" s="581"/>
      <c r="L2" s="581"/>
      <c r="M2" s="581"/>
      <c r="N2" s="80"/>
      <c r="O2" s="80"/>
      <c r="P2" s="80"/>
      <c r="Q2" s="80"/>
      <c r="R2" s="80"/>
      <c r="S2" s="80"/>
    </row>
    <row r="3" spans="1:19" x14ac:dyDescent="0.25">
      <c r="A3" s="301" t="s">
        <v>312</v>
      </c>
      <c r="B3" s="140">
        <v>4.9863599999999996E-3</v>
      </c>
      <c r="C3" s="302" t="s">
        <v>2582</v>
      </c>
      <c r="D3" s="302" t="s">
        <v>2761</v>
      </c>
      <c r="E3" s="302" t="s">
        <v>2572</v>
      </c>
      <c r="F3" s="319"/>
      <c r="H3" s="80"/>
      <c r="I3" s="80"/>
      <c r="J3" s="99" t="s">
        <v>2573</v>
      </c>
      <c r="K3" s="99" t="s">
        <v>2574</v>
      </c>
      <c r="L3" s="101" t="s">
        <v>2563</v>
      </c>
      <c r="M3" s="102" t="s">
        <v>2564</v>
      </c>
      <c r="N3" s="80"/>
      <c r="O3" s="80"/>
      <c r="P3" s="80"/>
      <c r="Q3" s="80"/>
      <c r="R3" s="80"/>
      <c r="S3" s="80"/>
    </row>
    <row r="4" spans="1:19" x14ac:dyDescent="0.25">
      <c r="A4" s="301" t="s">
        <v>287</v>
      </c>
      <c r="B4" s="140">
        <v>1.1852900000000001E-3</v>
      </c>
      <c r="C4" s="302" t="s">
        <v>2582</v>
      </c>
      <c r="D4" s="302" t="s">
        <v>2761</v>
      </c>
      <c r="E4" s="302" t="s">
        <v>2572</v>
      </c>
      <c r="F4" s="319"/>
      <c r="H4" s="80"/>
      <c r="I4" s="80"/>
      <c r="J4" s="320" t="s">
        <v>242</v>
      </c>
      <c r="K4" s="320">
        <f>CornCult!K25</f>
        <v>1097400</v>
      </c>
      <c r="L4" s="321" t="s">
        <v>2576</v>
      </c>
      <c r="M4" s="308" t="s">
        <v>2762</v>
      </c>
      <c r="N4" s="80"/>
      <c r="O4" s="80"/>
      <c r="P4" s="80"/>
      <c r="Q4" s="80"/>
      <c r="R4" s="80"/>
      <c r="S4" s="80"/>
    </row>
    <row r="5" spans="1:19" x14ac:dyDescent="0.25">
      <c r="A5" s="301" t="s">
        <v>324</v>
      </c>
      <c r="B5" s="140">
        <v>1.9837800000000001E-3</v>
      </c>
      <c r="C5" s="302" t="s">
        <v>2582</v>
      </c>
      <c r="D5" s="302" t="s">
        <v>2761</v>
      </c>
      <c r="E5" s="302" t="s">
        <v>2572</v>
      </c>
      <c r="F5" s="319"/>
      <c r="H5" s="80"/>
      <c r="I5" s="80"/>
      <c r="J5" s="301" t="s">
        <v>327</v>
      </c>
      <c r="K5" s="325">
        <f t="shared" ref="K5:K20" si="0">B2*$K$4</f>
        <v>2329483.9019999998</v>
      </c>
      <c r="L5" s="321" t="s">
        <v>2576</v>
      </c>
      <c r="M5" s="302"/>
      <c r="N5" s="80"/>
      <c r="O5" s="80"/>
      <c r="P5" s="80"/>
      <c r="Q5" s="80"/>
      <c r="R5" s="80"/>
      <c r="S5" s="80"/>
    </row>
    <row r="6" spans="1:19" x14ac:dyDescent="0.25">
      <c r="A6" s="301" t="s">
        <v>227</v>
      </c>
      <c r="B6" s="140">
        <v>6.9556999999999996E-4</v>
      </c>
      <c r="C6" s="302" t="s">
        <v>2582</v>
      </c>
      <c r="D6" s="302" t="s">
        <v>2761</v>
      </c>
      <c r="E6" s="302" t="s">
        <v>2572</v>
      </c>
      <c r="F6" s="319"/>
      <c r="H6" s="80"/>
      <c r="I6" s="80"/>
      <c r="J6" s="301" t="s">
        <v>312</v>
      </c>
      <c r="K6" s="325">
        <f t="shared" si="0"/>
        <v>5472.0314639999997</v>
      </c>
      <c r="L6" s="321" t="s">
        <v>2576</v>
      </c>
      <c r="M6" s="302"/>
      <c r="N6" s="80"/>
      <c r="O6" s="80"/>
      <c r="P6" s="80"/>
      <c r="Q6" s="80"/>
      <c r="R6" s="80"/>
      <c r="S6" s="80"/>
    </row>
    <row r="7" spans="1:19" x14ac:dyDescent="0.25">
      <c r="A7" s="301" t="s">
        <v>265</v>
      </c>
      <c r="B7" s="140">
        <v>1.00467E-3</v>
      </c>
      <c r="C7" s="302" t="s">
        <v>2582</v>
      </c>
      <c r="D7" s="302" t="s">
        <v>2761</v>
      </c>
      <c r="E7" s="302" t="s">
        <v>2572</v>
      </c>
      <c r="F7" s="319"/>
      <c r="H7" s="80"/>
      <c r="I7" s="80"/>
      <c r="J7" s="301" t="s">
        <v>2763</v>
      </c>
      <c r="K7" s="325">
        <f t="shared" si="0"/>
        <v>1300.7372460000001</v>
      </c>
      <c r="L7" s="321" t="s">
        <v>2576</v>
      </c>
      <c r="M7" s="302"/>
      <c r="N7" s="80"/>
      <c r="O7" s="80"/>
      <c r="P7" s="80"/>
      <c r="Q7" s="80"/>
      <c r="R7" s="80"/>
      <c r="S7" s="80"/>
    </row>
    <row r="8" spans="1:19" x14ac:dyDescent="0.25">
      <c r="A8" s="301" t="s">
        <v>321</v>
      </c>
      <c r="B8" s="140">
        <v>1.9837780734934156E-3</v>
      </c>
      <c r="C8" s="302" t="s">
        <v>2582</v>
      </c>
      <c r="D8" s="302" t="s">
        <v>2761</v>
      </c>
      <c r="E8" s="302" t="s">
        <v>2572</v>
      </c>
      <c r="F8" s="319"/>
      <c r="H8" s="80"/>
      <c r="I8" s="80"/>
      <c r="J8" s="301" t="s">
        <v>324</v>
      </c>
      <c r="K8" s="325">
        <f t="shared" si="0"/>
        <v>2177.000172</v>
      </c>
      <c r="L8" s="321" t="s">
        <v>2576</v>
      </c>
      <c r="M8" s="302"/>
      <c r="N8" s="80"/>
      <c r="O8" s="80"/>
      <c r="P8" s="80"/>
      <c r="Q8" s="80"/>
      <c r="R8" s="80"/>
      <c r="S8" s="80"/>
    </row>
    <row r="9" spans="1:19" x14ac:dyDescent="0.25">
      <c r="A9" s="301" t="s">
        <v>341</v>
      </c>
      <c r="B9" s="140">
        <v>1.8743823055297521E-4</v>
      </c>
      <c r="C9" s="302" t="s">
        <v>2582</v>
      </c>
      <c r="D9" s="302" t="s">
        <v>2761</v>
      </c>
      <c r="E9" s="302" t="s">
        <v>2572</v>
      </c>
      <c r="F9" s="319"/>
      <c r="H9" s="80"/>
      <c r="I9" s="80"/>
      <c r="J9" s="301" t="s">
        <v>227</v>
      </c>
      <c r="K9" s="325">
        <f t="shared" si="0"/>
        <v>763.31851799999993</v>
      </c>
      <c r="L9" s="321" t="s">
        <v>2576</v>
      </c>
      <c r="M9" s="302"/>
      <c r="N9" s="80"/>
      <c r="O9" s="80"/>
      <c r="P9" s="80"/>
      <c r="Q9" s="80"/>
      <c r="R9" s="80"/>
      <c r="S9" s="80"/>
    </row>
    <row r="10" spans="1:19" x14ac:dyDescent="0.25">
      <c r="A10" s="301" t="s">
        <v>353</v>
      </c>
      <c r="B10" s="140">
        <v>1.4532693306658814E-2</v>
      </c>
      <c r="C10" s="302" t="s">
        <v>2582</v>
      </c>
      <c r="D10" s="302" t="s">
        <v>2761</v>
      </c>
      <c r="E10" s="302" t="s">
        <v>2572</v>
      </c>
      <c r="F10" s="319"/>
      <c r="H10" s="80"/>
      <c r="I10" s="80"/>
      <c r="J10" s="301" t="s">
        <v>265</v>
      </c>
      <c r="K10" s="325">
        <f t="shared" si="0"/>
        <v>1102.524858</v>
      </c>
      <c r="L10" s="321" t="s">
        <v>2576</v>
      </c>
      <c r="M10" s="302"/>
      <c r="N10" s="80"/>
      <c r="O10" s="80"/>
      <c r="P10" s="80"/>
      <c r="Q10" s="80"/>
      <c r="R10" s="80"/>
      <c r="S10" s="80"/>
    </row>
    <row r="11" spans="1:19" x14ac:dyDescent="0.25">
      <c r="A11" s="301" t="s">
        <v>318</v>
      </c>
      <c r="B11" s="140">
        <v>0.92018</v>
      </c>
      <c r="C11" s="302" t="s">
        <v>2582</v>
      </c>
      <c r="D11" s="302" t="s">
        <v>2761</v>
      </c>
      <c r="E11" s="302" t="s">
        <v>2572</v>
      </c>
      <c r="F11" s="319"/>
      <c r="H11" s="80"/>
      <c r="I11" s="80"/>
      <c r="J11" s="301" t="s">
        <v>321</v>
      </c>
      <c r="K11" s="325">
        <f t="shared" si="0"/>
        <v>2176.9980578516743</v>
      </c>
      <c r="L11" s="321" t="s">
        <v>2576</v>
      </c>
      <c r="M11" s="302"/>
      <c r="N11" s="80"/>
      <c r="O11" s="80"/>
      <c r="P11" s="80"/>
      <c r="Q11" s="80"/>
      <c r="R11" s="80"/>
      <c r="S11" s="80"/>
    </row>
    <row r="12" spans="1:19" x14ac:dyDescent="0.25">
      <c r="A12" s="301" t="s">
        <v>327</v>
      </c>
      <c r="B12" s="140">
        <v>9.2148042199999995</v>
      </c>
      <c r="C12" s="302" t="s">
        <v>2582</v>
      </c>
      <c r="D12" s="302" t="s">
        <v>2761</v>
      </c>
      <c r="E12" s="302" t="s">
        <v>2572</v>
      </c>
      <c r="F12" s="319"/>
      <c r="H12" s="80"/>
      <c r="I12" s="80"/>
      <c r="J12" s="301" t="s">
        <v>341</v>
      </c>
      <c r="K12" s="325">
        <f t="shared" si="0"/>
        <v>205.69471420883499</v>
      </c>
      <c r="L12" s="321" t="s">
        <v>2576</v>
      </c>
      <c r="M12" s="302"/>
      <c r="N12" s="80"/>
      <c r="O12" s="80"/>
      <c r="P12" s="80"/>
      <c r="Q12" s="80"/>
      <c r="R12" s="80"/>
      <c r="S12" s="80"/>
    </row>
    <row r="13" spans="1:19" x14ac:dyDescent="0.25">
      <c r="A13" s="301" t="s">
        <v>355</v>
      </c>
      <c r="B13" s="140">
        <v>3.6165519000000002</v>
      </c>
      <c r="C13" s="302" t="s">
        <v>2599</v>
      </c>
      <c r="D13" s="302" t="s">
        <v>2761</v>
      </c>
      <c r="E13" s="302" t="s">
        <v>2572</v>
      </c>
      <c r="F13" s="319"/>
      <c r="H13" s="80"/>
      <c r="I13" s="80"/>
      <c r="J13" s="301" t="s">
        <v>353</v>
      </c>
      <c r="K13" s="325">
        <f t="shared" si="0"/>
        <v>15948.177634727383</v>
      </c>
      <c r="L13" s="321" t="s">
        <v>2576</v>
      </c>
      <c r="M13" s="302" t="s">
        <v>2764</v>
      </c>
      <c r="N13" s="80"/>
      <c r="O13" s="80"/>
      <c r="P13" s="80"/>
      <c r="Q13" s="80"/>
      <c r="R13" s="80"/>
      <c r="S13" s="80"/>
    </row>
    <row r="14" spans="1:19" x14ac:dyDescent="0.25">
      <c r="A14" s="301" t="s">
        <v>347</v>
      </c>
      <c r="B14" s="140">
        <v>0.30755676599999998</v>
      </c>
      <c r="C14" s="302" t="s">
        <v>2599</v>
      </c>
      <c r="D14" s="302" t="s">
        <v>2761</v>
      </c>
      <c r="E14" s="302" t="s">
        <v>2572</v>
      </c>
      <c r="F14" s="319"/>
      <c r="H14" s="80"/>
      <c r="I14" s="80"/>
      <c r="J14" s="301" t="s">
        <v>318</v>
      </c>
      <c r="K14" s="325">
        <f t="shared" si="0"/>
        <v>1009805.532</v>
      </c>
      <c r="L14" s="321" t="s">
        <v>2576</v>
      </c>
      <c r="M14" s="302"/>
      <c r="N14" s="80"/>
      <c r="O14" s="80"/>
      <c r="P14" s="80"/>
      <c r="Q14" s="80"/>
      <c r="R14" s="80"/>
      <c r="S14" s="80"/>
    </row>
    <row r="15" spans="1:19" x14ac:dyDescent="0.25">
      <c r="A15" s="301" t="s">
        <v>214</v>
      </c>
      <c r="B15" s="231">
        <v>0.28477492300000001</v>
      </c>
      <c r="C15" s="302" t="s">
        <v>2765</v>
      </c>
      <c r="D15" s="302" t="s">
        <v>2761</v>
      </c>
      <c r="E15" s="302" t="s">
        <v>2572</v>
      </c>
      <c r="F15" s="319"/>
      <c r="H15" s="80"/>
      <c r="I15" s="80"/>
      <c r="J15" s="301" t="s">
        <v>2766</v>
      </c>
      <c r="K15" s="325">
        <f t="shared" si="0"/>
        <v>10112326.151028</v>
      </c>
      <c r="L15" s="321" t="s">
        <v>2576</v>
      </c>
      <c r="M15" s="302"/>
      <c r="N15" s="80"/>
      <c r="O15" s="80"/>
      <c r="P15" s="80"/>
      <c r="Q15" s="80"/>
      <c r="R15" s="80"/>
      <c r="S15" s="80"/>
    </row>
    <row r="16" spans="1:19" x14ac:dyDescent="0.25">
      <c r="A16" s="301" t="s">
        <v>210</v>
      </c>
      <c r="B16" s="140">
        <v>0</v>
      </c>
      <c r="C16" s="302" t="s">
        <v>2765</v>
      </c>
      <c r="D16" s="302" t="s">
        <v>2767</v>
      </c>
      <c r="E16" s="302" t="s">
        <v>2572</v>
      </c>
      <c r="F16" s="319"/>
      <c r="H16" s="80"/>
      <c r="I16" s="80"/>
      <c r="J16" s="301" t="s">
        <v>355</v>
      </c>
      <c r="K16" s="325">
        <f t="shared" si="0"/>
        <v>3968804.0550600002</v>
      </c>
      <c r="L16" s="339" t="s">
        <v>59</v>
      </c>
      <c r="M16" s="302"/>
      <c r="N16" s="80"/>
      <c r="O16" s="80"/>
      <c r="P16" s="80"/>
      <c r="Q16" s="80"/>
      <c r="R16" s="80"/>
      <c r="S16" s="80"/>
    </row>
    <row r="17" spans="1:19" x14ac:dyDescent="0.25">
      <c r="A17" s="301" t="s">
        <v>216</v>
      </c>
      <c r="B17" s="140">
        <v>2.5649999999999999E-2</v>
      </c>
      <c r="C17" s="302" t="s">
        <v>2765</v>
      </c>
      <c r="D17" s="302" t="s">
        <v>2761</v>
      </c>
      <c r="E17" s="302" t="s">
        <v>2572</v>
      </c>
      <c r="F17" s="319"/>
      <c r="H17" s="80"/>
      <c r="I17" s="80"/>
      <c r="J17" s="301" t="s">
        <v>2554</v>
      </c>
      <c r="K17" s="325">
        <f t="shared" si="0"/>
        <v>337512.79500839999</v>
      </c>
      <c r="L17" s="339" t="s">
        <v>59</v>
      </c>
      <c r="M17" s="302"/>
      <c r="N17" s="80"/>
      <c r="O17" s="80"/>
      <c r="P17" s="80"/>
      <c r="Q17" s="80"/>
      <c r="R17" s="80"/>
      <c r="S17" s="80"/>
    </row>
    <row r="18" spans="1:19" x14ac:dyDescent="0.25">
      <c r="A18" s="301" t="s">
        <v>429</v>
      </c>
      <c r="B18" s="140">
        <v>0.31704033300000001</v>
      </c>
      <c r="C18" s="302" t="s">
        <v>2582</v>
      </c>
      <c r="D18" s="302" t="s">
        <v>2761</v>
      </c>
      <c r="E18" s="302" t="s">
        <v>2592</v>
      </c>
      <c r="F18" s="319"/>
      <c r="H18" s="80"/>
      <c r="I18" s="80"/>
      <c r="J18" s="301" t="s">
        <v>214</v>
      </c>
      <c r="K18" s="340">
        <f>B15*K4</f>
        <v>312512.00050020003</v>
      </c>
      <c r="L18" s="339" t="s">
        <v>2596</v>
      </c>
      <c r="M18" s="302" t="s">
        <v>2768</v>
      </c>
      <c r="N18" s="80"/>
      <c r="O18" s="80"/>
      <c r="P18" s="80"/>
      <c r="Q18" s="80"/>
      <c r="R18" s="80"/>
      <c r="S18" s="80"/>
    </row>
    <row r="19" spans="1:19" x14ac:dyDescent="0.25">
      <c r="A19" s="341" t="s">
        <v>396</v>
      </c>
      <c r="B19" s="140">
        <v>0.33</v>
      </c>
      <c r="C19" s="302" t="s">
        <v>2582</v>
      </c>
      <c r="D19" s="302" t="s">
        <v>2761</v>
      </c>
      <c r="E19" s="302" t="s">
        <v>2592</v>
      </c>
      <c r="F19" s="319"/>
      <c r="H19" s="80"/>
      <c r="I19" s="80"/>
      <c r="J19" s="301" t="s">
        <v>2597</v>
      </c>
      <c r="K19" s="325">
        <f t="shared" si="0"/>
        <v>0</v>
      </c>
      <c r="L19" s="339" t="s">
        <v>2596</v>
      </c>
      <c r="M19" s="302"/>
      <c r="N19" s="80"/>
      <c r="O19" s="80"/>
      <c r="P19" s="80"/>
      <c r="Q19" s="80"/>
      <c r="R19" s="80"/>
      <c r="S19" s="80"/>
    </row>
    <row r="20" spans="1:19" x14ac:dyDescent="0.25">
      <c r="A20" s="301" t="s">
        <v>372</v>
      </c>
      <c r="B20" s="140">
        <v>0.248502268</v>
      </c>
      <c r="C20" s="302" t="s">
        <v>2582</v>
      </c>
      <c r="D20" s="302" t="s">
        <v>132</v>
      </c>
      <c r="E20" s="302" t="s">
        <v>2592</v>
      </c>
      <c r="F20" s="319"/>
      <c r="H20" s="80"/>
      <c r="I20" s="80"/>
      <c r="J20" s="301" t="s">
        <v>216</v>
      </c>
      <c r="K20" s="325">
        <f t="shared" si="0"/>
        <v>28148.309999999998</v>
      </c>
      <c r="L20" s="339" t="s">
        <v>2598</v>
      </c>
      <c r="M20" s="302"/>
      <c r="N20" s="80"/>
      <c r="O20" s="80"/>
      <c r="P20" s="80"/>
      <c r="Q20" s="80"/>
      <c r="R20" s="80"/>
      <c r="S20" s="80"/>
    </row>
    <row r="21" spans="1:19" x14ac:dyDescent="0.25">
      <c r="E21" s="319"/>
      <c r="F21" s="319"/>
      <c r="H21" s="80"/>
      <c r="I21" s="80"/>
      <c r="J21" s="319"/>
      <c r="K21" s="319"/>
      <c r="L21" s="319"/>
      <c r="M21" s="319"/>
      <c r="N21" s="80"/>
      <c r="O21" s="80"/>
      <c r="P21" s="80"/>
      <c r="Q21" s="80"/>
      <c r="R21" s="80"/>
      <c r="S21" s="80"/>
    </row>
    <row r="22" spans="1:19" x14ac:dyDescent="0.25">
      <c r="E22" s="319"/>
      <c r="F22" s="319"/>
      <c r="H22" s="80"/>
      <c r="I22" s="80"/>
      <c r="J22" s="581" t="s">
        <v>2600</v>
      </c>
      <c r="K22" s="581"/>
      <c r="L22" s="581"/>
      <c r="M22" s="581"/>
      <c r="N22" s="80"/>
      <c r="O22" s="80"/>
      <c r="P22" s="80"/>
      <c r="Q22" s="80"/>
      <c r="R22" s="80"/>
      <c r="S22" s="80"/>
    </row>
    <row r="23" spans="1:19" x14ac:dyDescent="0.25">
      <c r="E23" s="319"/>
      <c r="F23" s="319"/>
      <c r="H23" s="80"/>
      <c r="I23" s="80"/>
      <c r="J23" s="99" t="s">
        <v>2573</v>
      </c>
      <c r="K23" s="99" t="s">
        <v>2574</v>
      </c>
      <c r="L23" s="101" t="s">
        <v>2563</v>
      </c>
      <c r="M23" s="102" t="s">
        <v>2564</v>
      </c>
      <c r="N23" s="80"/>
      <c r="O23" s="80"/>
      <c r="P23" s="80"/>
      <c r="Q23" s="80"/>
      <c r="R23" s="80"/>
      <c r="S23" s="80"/>
    </row>
    <row r="24" spans="1:19" x14ac:dyDescent="0.25">
      <c r="E24" s="319"/>
      <c r="F24" s="319"/>
      <c r="H24" s="80"/>
      <c r="I24" s="80"/>
      <c r="J24" s="301" t="s">
        <v>429</v>
      </c>
      <c r="K24" s="325">
        <f>(B18*K4)+(K13)</f>
        <v>363868.23906892742</v>
      </c>
      <c r="L24" s="302" t="s">
        <v>2576</v>
      </c>
      <c r="M24" s="302" t="s">
        <v>2601</v>
      </c>
      <c r="N24" s="80"/>
      <c r="O24" s="80"/>
      <c r="P24" s="80"/>
      <c r="Q24" s="80"/>
      <c r="R24" s="80"/>
      <c r="S24" s="80"/>
    </row>
    <row r="25" spans="1:19" x14ac:dyDescent="0.25">
      <c r="E25" s="319"/>
      <c r="F25" s="319"/>
      <c r="H25" s="80"/>
      <c r="I25" s="80"/>
      <c r="J25" s="301" t="s">
        <v>396</v>
      </c>
      <c r="K25" s="302">
        <f>B19*K4</f>
        <v>362142</v>
      </c>
      <c r="L25" s="302" t="s">
        <v>2576</v>
      </c>
      <c r="M25" s="302"/>
      <c r="N25" s="80"/>
      <c r="O25" s="80"/>
      <c r="P25" s="80"/>
      <c r="Q25" s="80"/>
      <c r="R25" s="80"/>
      <c r="S25" s="80"/>
    </row>
    <row r="26" spans="1:19" x14ac:dyDescent="0.25">
      <c r="E26" s="319"/>
      <c r="F26" s="319"/>
      <c r="H26" s="80"/>
      <c r="I26" s="80"/>
      <c r="J26" s="303" t="s">
        <v>2769</v>
      </c>
      <c r="K26" s="313">
        <f>K4*B20</f>
        <v>272706.38890319999</v>
      </c>
      <c r="L26" s="302" t="s">
        <v>2576</v>
      </c>
      <c r="M26" s="304" t="s">
        <v>2602</v>
      </c>
      <c r="N26" s="80"/>
      <c r="O26" s="80"/>
      <c r="P26" s="80"/>
      <c r="Q26" s="80"/>
      <c r="R26" s="80"/>
      <c r="S26" s="80"/>
    </row>
    <row r="27" spans="1:19" x14ac:dyDescent="0.25">
      <c r="E27" s="319"/>
      <c r="F27" s="319"/>
      <c r="H27" s="80"/>
      <c r="I27" s="80"/>
      <c r="J27" s="80"/>
      <c r="K27" s="80"/>
      <c r="L27" s="80"/>
      <c r="M27" s="80"/>
      <c r="N27" s="80"/>
      <c r="O27" s="80"/>
      <c r="P27" s="80"/>
      <c r="Q27" s="80"/>
      <c r="R27" s="80"/>
      <c r="S27" s="80"/>
    </row>
    <row r="28" spans="1:19" x14ac:dyDescent="0.25">
      <c r="E28" s="319"/>
      <c r="F28" s="319"/>
      <c r="H28" s="80"/>
      <c r="I28" s="80"/>
      <c r="J28" s="80"/>
      <c r="K28" s="80"/>
      <c r="L28" s="80"/>
      <c r="M28" s="80"/>
      <c r="N28" s="80"/>
      <c r="O28" s="80"/>
      <c r="P28" s="80"/>
      <c r="Q28" s="80"/>
      <c r="R28" s="80"/>
      <c r="S28" s="80"/>
    </row>
    <row r="29" spans="1:19" x14ac:dyDescent="0.25">
      <c r="E29" s="319"/>
      <c r="F29" s="319"/>
      <c r="H29" s="80"/>
      <c r="I29" s="80"/>
      <c r="J29" s="80"/>
      <c r="K29" s="80"/>
      <c r="L29" s="80"/>
      <c r="M29" s="80"/>
      <c r="N29" s="80"/>
      <c r="O29" s="80"/>
      <c r="P29" s="80"/>
      <c r="Q29" s="80"/>
      <c r="R29" s="80"/>
      <c r="S29" s="80"/>
    </row>
    <row r="30" spans="1:19" x14ac:dyDescent="0.25">
      <c r="E30" s="319"/>
      <c r="F30" s="319"/>
      <c r="H30" s="80"/>
      <c r="I30" s="80"/>
      <c r="J30" s="80"/>
      <c r="K30" s="80"/>
      <c r="L30" s="80"/>
      <c r="M30" s="80"/>
      <c r="N30" s="80"/>
      <c r="O30" s="80"/>
      <c r="P30" s="80"/>
      <c r="Q30" s="80"/>
      <c r="R30" s="80"/>
      <c r="S30" s="80"/>
    </row>
    <row r="31" spans="1:19" x14ac:dyDescent="0.25">
      <c r="E31" s="319"/>
      <c r="F31" s="319"/>
      <c r="H31" s="80"/>
      <c r="I31" s="80"/>
      <c r="J31" s="80"/>
      <c r="K31" s="80"/>
      <c r="L31" s="80"/>
      <c r="M31" s="80"/>
      <c r="N31" s="80"/>
      <c r="O31" s="80"/>
      <c r="P31" s="80"/>
      <c r="Q31" s="80"/>
      <c r="R31" s="80"/>
      <c r="S31" s="80"/>
    </row>
    <row r="32" spans="1:19" x14ac:dyDescent="0.25">
      <c r="E32" s="319"/>
      <c r="F32" s="319"/>
      <c r="H32" s="80"/>
      <c r="I32" s="80"/>
      <c r="J32" s="80"/>
      <c r="K32" s="80"/>
      <c r="L32" s="80"/>
      <c r="M32" s="80"/>
      <c r="N32" s="80"/>
      <c r="O32" s="80"/>
      <c r="P32" s="80"/>
      <c r="Q32" s="80"/>
      <c r="R32" s="80"/>
      <c r="S32" s="80"/>
    </row>
    <row r="33" spans="5:6" x14ac:dyDescent="0.25">
      <c r="E33" s="319"/>
      <c r="F33" s="319"/>
    </row>
    <row r="34" spans="5:6" x14ac:dyDescent="0.25">
      <c r="E34" s="319"/>
      <c r="F34" s="319"/>
    </row>
    <row r="35" spans="5:6" x14ac:dyDescent="0.25">
      <c r="E35" s="319"/>
      <c r="F35" s="319"/>
    </row>
    <row r="36" spans="5:6" x14ac:dyDescent="0.25">
      <c r="E36" s="319"/>
      <c r="F36" s="319"/>
    </row>
    <row r="37" spans="5:6" x14ac:dyDescent="0.25">
      <c r="E37" s="319"/>
      <c r="F37" s="319"/>
    </row>
    <row r="38" spans="5:6" x14ac:dyDescent="0.25">
      <c r="E38" s="319"/>
      <c r="F38" s="319"/>
    </row>
    <row r="39" spans="5:6" x14ac:dyDescent="0.25">
      <c r="E39" s="319"/>
      <c r="F39" s="319"/>
    </row>
    <row r="40" spans="5:6" x14ac:dyDescent="0.25">
      <c r="E40" s="319"/>
      <c r="F40" s="319"/>
    </row>
    <row r="41" spans="5:6" x14ac:dyDescent="0.25">
      <c r="E41" s="319"/>
      <c r="F41" s="342"/>
    </row>
    <row r="42" spans="5:6" x14ac:dyDescent="0.25">
      <c r="E42" s="319"/>
      <c r="F42" s="342"/>
    </row>
    <row r="43" spans="5:6" x14ac:dyDescent="0.25">
      <c r="E43" s="319"/>
      <c r="F43" s="342"/>
    </row>
    <row r="44" spans="5:6" x14ac:dyDescent="0.25">
      <c r="E44" s="319"/>
      <c r="F44" s="319"/>
    </row>
    <row r="45" spans="5:6" x14ac:dyDescent="0.25">
      <c r="E45" s="319"/>
      <c r="F45" s="319"/>
    </row>
  </sheetData>
  <mergeCells count="1">
    <mergeCell ref="J1:M1"/>
  </mergeCells>
  <phoneticPr fontId="19" type="noConversion"/>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97B4-C01D-8A4E-850A-F17A800B59CB}">
  <sheetPr codeName="Sheet17">
    <tabColor rgb="FF9BC2E6"/>
  </sheetPr>
  <dimension ref="A1:N39"/>
  <sheetViews>
    <sheetView zoomScale="150" zoomScaleNormal="150" workbookViewId="0">
      <selection activeCell="K37" sqref="K37"/>
    </sheetView>
  </sheetViews>
  <sheetFormatPr defaultColWidth="11" defaultRowHeight="15.75" x14ac:dyDescent="0.25"/>
  <cols>
    <col min="1" max="1" width="27.5" style="5" customWidth="1"/>
    <col min="2" max="2" width="17.5" customWidth="1"/>
    <col min="3" max="3" width="21.25" customWidth="1"/>
    <col min="4" max="4" width="62.5" customWidth="1"/>
  </cols>
  <sheetData>
    <row r="1" spans="1:14" ht="18.75" x14ac:dyDescent="0.3">
      <c r="A1" s="99" t="s">
        <v>2561</v>
      </c>
      <c r="B1" s="142" t="s">
        <v>2562</v>
      </c>
      <c r="C1" s="143" t="s">
        <v>2563</v>
      </c>
      <c r="D1" s="143" t="s">
        <v>2564</v>
      </c>
      <c r="E1" s="143" t="s">
        <v>2565</v>
      </c>
      <c r="G1" s="139" t="s">
        <v>94</v>
      </c>
      <c r="H1" s="85" t="s">
        <v>2603</v>
      </c>
      <c r="K1" s="588" t="s">
        <v>2567</v>
      </c>
      <c r="L1" s="588"/>
      <c r="M1" s="588"/>
      <c r="N1" s="588"/>
    </row>
    <row r="2" spans="1:14" x14ac:dyDescent="0.25">
      <c r="A2" s="320" t="s">
        <v>327</v>
      </c>
      <c r="B2" s="144">
        <v>1.431203</v>
      </c>
      <c r="C2" s="302" t="s">
        <v>2582</v>
      </c>
      <c r="D2" s="302" t="s">
        <v>2770</v>
      </c>
      <c r="E2" s="302" t="s">
        <v>2572</v>
      </c>
      <c r="K2" s="581" t="s">
        <v>2569</v>
      </c>
      <c r="L2" s="581"/>
      <c r="M2" s="581"/>
      <c r="N2" s="581"/>
    </row>
    <row r="3" spans="1:14" x14ac:dyDescent="0.25">
      <c r="A3" s="301" t="s">
        <v>321</v>
      </c>
      <c r="B3" s="144">
        <v>1.90139E-2</v>
      </c>
      <c r="C3" s="302" t="s">
        <v>2582</v>
      </c>
      <c r="D3" s="302" t="s">
        <v>2770</v>
      </c>
      <c r="E3" s="302" t="s">
        <v>2572</v>
      </c>
      <c r="K3" s="99" t="s">
        <v>2573</v>
      </c>
      <c r="L3" s="99" t="s">
        <v>2574</v>
      </c>
      <c r="M3" s="101" t="s">
        <v>2563</v>
      </c>
      <c r="N3" s="102" t="s">
        <v>2564</v>
      </c>
    </row>
    <row r="4" spans="1:14" x14ac:dyDescent="0.25">
      <c r="A4" s="301" t="s">
        <v>229</v>
      </c>
      <c r="B4" s="144">
        <v>1.1192199999999999E-2</v>
      </c>
      <c r="C4" s="302" t="s">
        <v>2582</v>
      </c>
      <c r="D4" s="302" t="s">
        <v>2770</v>
      </c>
      <c r="E4" s="302" t="s">
        <v>2572</v>
      </c>
      <c r="K4" s="320" t="s">
        <v>248</v>
      </c>
      <c r="L4" s="320">
        <f>CornCult!K26</f>
        <v>493830</v>
      </c>
      <c r="M4" s="302" t="s">
        <v>2576</v>
      </c>
      <c r="N4" s="308" t="s">
        <v>2762</v>
      </c>
    </row>
    <row r="5" spans="1:14" x14ac:dyDescent="0.25">
      <c r="A5" s="301" t="s">
        <v>251</v>
      </c>
      <c r="B5" s="144">
        <v>1.1110399999999999E-2</v>
      </c>
      <c r="C5" s="302" t="s">
        <v>2582</v>
      </c>
      <c r="D5" s="302" t="s">
        <v>2770</v>
      </c>
      <c r="E5" s="302" t="s">
        <v>2572</v>
      </c>
      <c r="K5" s="320" t="s">
        <v>327</v>
      </c>
      <c r="L5" s="325">
        <f t="shared" ref="L5:L19" si="0">B2*$L$4</f>
        <v>706770.97748999996</v>
      </c>
      <c r="M5" s="302" t="s">
        <v>2576</v>
      </c>
      <c r="N5" s="302"/>
    </row>
    <row r="6" spans="1:14" x14ac:dyDescent="0.25">
      <c r="A6" s="301" t="s">
        <v>486</v>
      </c>
      <c r="B6" s="144">
        <v>1.3641E-3</v>
      </c>
      <c r="C6" s="302" t="s">
        <v>2582</v>
      </c>
      <c r="D6" s="302" t="s">
        <v>2770</v>
      </c>
      <c r="E6" s="302" t="s">
        <v>2572</v>
      </c>
      <c r="K6" s="301" t="s">
        <v>321</v>
      </c>
      <c r="L6" s="325">
        <f t="shared" si="0"/>
        <v>9389.6342370000002</v>
      </c>
      <c r="M6" s="302" t="s">
        <v>2576</v>
      </c>
      <c r="N6" s="302"/>
    </row>
    <row r="7" spans="1:14" x14ac:dyDescent="0.25">
      <c r="A7" s="301" t="s">
        <v>267</v>
      </c>
      <c r="B7" s="144">
        <v>2.3215199999999998E-2</v>
      </c>
      <c r="C7" s="302" t="s">
        <v>2582</v>
      </c>
      <c r="D7" s="302" t="s">
        <v>2770</v>
      </c>
      <c r="E7" s="302" t="s">
        <v>2572</v>
      </c>
      <c r="K7" s="301" t="s">
        <v>229</v>
      </c>
      <c r="L7" s="325">
        <f t="shared" si="0"/>
        <v>5527.0441259999998</v>
      </c>
      <c r="M7" s="302" t="s">
        <v>2576</v>
      </c>
      <c r="N7" s="302"/>
    </row>
    <row r="8" spans="1:14" x14ac:dyDescent="0.25">
      <c r="A8" s="301" t="s">
        <v>557</v>
      </c>
      <c r="B8" s="144">
        <v>1.5760000000000001E-4</v>
      </c>
      <c r="C8" s="302" t="s">
        <v>2582</v>
      </c>
      <c r="D8" s="302" t="s">
        <v>2770</v>
      </c>
      <c r="E8" s="302" t="s">
        <v>2572</v>
      </c>
      <c r="K8" s="301" t="s">
        <v>251</v>
      </c>
      <c r="L8" s="325">
        <f t="shared" si="0"/>
        <v>5486.6488319999999</v>
      </c>
      <c r="M8" s="302" t="s">
        <v>2576</v>
      </c>
      <c r="N8" s="302"/>
    </row>
    <row r="9" spans="1:14" x14ac:dyDescent="0.25">
      <c r="A9" s="301" t="s">
        <v>312</v>
      </c>
      <c r="B9" s="144">
        <v>2.16159E-2</v>
      </c>
      <c r="C9" s="302" t="s">
        <v>2582</v>
      </c>
      <c r="D9" s="302" t="s">
        <v>2770</v>
      </c>
      <c r="E9" s="302" t="s">
        <v>2572</v>
      </c>
      <c r="K9" s="301" t="s">
        <v>486</v>
      </c>
      <c r="L9" s="325">
        <f t="shared" si="0"/>
        <v>673.63350300000002</v>
      </c>
      <c r="M9" s="302" t="s">
        <v>2576</v>
      </c>
      <c r="N9" s="302"/>
    </row>
    <row r="10" spans="1:14" x14ac:dyDescent="0.25">
      <c r="A10" s="301" t="s">
        <v>2763</v>
      </c>
      <c r="B10" s="144">
        <v>8.4915000000000008E-3</v>
      </c>
      <c r="C10" s="302" t="s">
        <v>2582</v>
      </c>
      <c r="D10" s="302" t="s">
        <v>2770</v>
      </c>
      <c r="E10" s="302" t="s">
        <v>2572</v>
      </c>
      <c r="K10" s="301" t="s">
        <v>267</v>
      </c>
      <c r="L10" s="325">
        <f t="shared" si="0"/>
        <v>11464.362216</v>
      </c>
      <c r="M10" s="302" t="s">
        <v>2576</v>
      </c>
      <c r="N10" s="302"/>
    </row>
    <row r="11" spans="1:14" x14ac:dyDescent="0.25">
      <c r="A11" s="301" t="s">
        <v>353</v>
      </c>
      <c r="B11" s="144">
        <v>2.444E-2</v>
      </c>
      <c r="C11" s="302" t="s">
        <v>2582</v>
      </c>
      <c r="D11" s="302" t="s">
        <v>2770</v>
      </c>
      <c r="E11" s="302" t="s">
        <v>2572</v>
      </c>
      <c r="K11" s="301" t="s">
        <v>557</v>
      </c>
      <c r="L11" s="325">
        <f t="shared" si="0"/>
        <v>77.827607999999998</v>
      </c>
      <c r="M11" s="302" t="s">
        <v>2576</v>
      </c>
      <c r="N11" s="302"/>
    </row>
    <row r="12" spans="1:14" x14ac:dyDescent="0.25">
      <c r="A12" s="301" t="s">
        <v>355</v>
      </c>
      <c r="B12" s="144">
        <v>0</v>
      </c>
      <c r="C12" s="302" t="s">
        <v>2599</v>
      </c>
      <c r="D12" s="302" t="s">
        <v>2771</v>
      </c>
      <c r="E12" s="302" t="s">
        <v>2572</v>
      </c>
      <c r="K12" s="301" t="s">
        <v>312</v>
      </c>
      <c r="L12" s="325">
        <f t="shared" si="0"/>
        <v>10674.579897</v>
      </c>
      <c r="M12" s="302" t="s">
        <v>2576</v>
      </c>
      <c r="N12" s="302"/>
    </row>
    <row r="13" spans="1:14" x14ac:dyDescent="0.25">
      <c r="A13" s="301" t="s">
        <v>2554</v>
      </c>
      <c r="B13" s="144">
        <v>0.68386449400000004</v>
      </c>
      <c r="C13" s="302" t="s">
        <v>2599</v>
      </c>
      <c r="D13" s="302" t="s">
        <v>2770</v>
      </c>
      <c r="E13" s="302" t="s">
        <v>2572</v>
      </c>
      <c r="K13" s="301" t="s">
        <v>2763</v>
      </c>
      <c r="L13" s="325">
        <f t="shared" si="0"/>
        <v>4193.3574450000006</v>
      </c>
      <c r="M13" s="302" t="s">
        <v>2576</v>
      </c>
      <c r="N13" s="302"/>
    </row>
    <row r="14" spans="1:14" x14ac:dyDescent="0.25">
      <c r="A14" s="301" t="s">
        <v>214</v>
      </c>
      <c r="B14" s="144">
        <v>0.43969999999999998</v>
      </c>
      <c r="C14" s="302" t="s">
        <v>2765</v>
      </c>
      <c r="D14" s="302" t="s">
        <v>2770</v>
      </c>
      <c r="E14" s="302" t="s">
        <v>2572</v>
      </c>
      <c r="K14" s="301" t="s">
        <v>353</v>
      </c>
      <c r="L14" s="325">
        <f t="shared" si="0"/>
        <v>12069.2052</v>
      </c>
      <c r="M14" s="302" t="s">
        <v>2576</v>
      </c>
      <c r="N14" s="302"/>
    </row>
    <row r="15" spans="1:14" x14ac:dyDescent="0.25">
      <c r="A15" s="301" t="s">
        <v>210</v>
      </c>
      <c r="B15" s="144">
        <v>2.025205E-3</v>
      </c>
      <c r="C15" s="302" t="s">
        <v>2765</v>
      </c>
      <c r="D15" s="302" t="s">
        <v>2770</v>
      </c>
      <c r="E15" s="302" t="s">
        <v>2572</v>
      </c>
      <c r="K15" s="301" t="s">
        <v>355</v>
      </c>
      <c r="L15" s="325">
        <f t="shared" si="0"/>
        <v>0</v>
      </c>
      <c r="M15" s="302" t="s">
        <v>59</v>
      </c>
      <c r="N15" s="302"/>
    </row>
    <row r="16" spans="1:14" x14ac:dyDescent="0.25">
      <c r="A16" s="301" t="s">
        <v>216</v>
      </c>
      <c r="B16" s="144">
        <v>2.8186299999999999E-3</v>
      </c>
      <c r="C16" s="302" t="s">
        <v>2765</v>
      </c>
      <c r="D16" s="302" t="s">
        <v>2770</v>
      </c>
      <c r="E16" s="302" t="s">
        <v>2572</v>
      </c>
      <c r="K16" s="301" t="s">
        <v>2554</v>
      </c>
      <c r="L16" s="325">
        <f t="shared" si="0"/>
        <v>337712.80307202</v>
      </c>
      <c r="M16" s="302" t="s">
        <v>59</v>
      </c>
      <c r="N16" s="302"/>
    </row>
    <row r="17" spans="1:14" x14ac:dyDescent="0.25">
      <c r="A17" s="301" t="s">
        <v>429</v>
      </c>
      <c r="B17" s="140">
        <v>0.20808320999999999</v>
      </c>
      <c r="C17" s="302" t="s">
        <v>2582</v>
      </c>
      <c r="D17" s="302" t="s">
        <v>2770</v>
      </c>
      <c r="E17" s="302" t="s">
        <v>2592</v>
      </c>
      <c r="K17" s="301" t="s">
        <v>214</v>
      </c>
      <c r="L17" s="325">
        <f t="shared" si="0"/>
        <v>217137.05099999998</v>
      </c>
      <c r="M17" s="302" t="s">
        <v>2596</v>
      </c>
      <c r="N17" s="302"/>
    </row>
    <row r="18" spans="1:14" x14ac:dyDescent="0.25">
      <c r="A18" s="301" t="s">
        <v>2554</v>
      </c>
      <c r="B18" s="140">
        <v>1.0012300000000001</v>
      </c>
      <c r="C18" s="302" t="s">
        <v>2599</v>
      </c>
      <c r="D18" s="302" t="s">
        <v>2770</v>
      </c>
      <c r="E18" s="302" t="s">
        <v>2592</v>
      </c>
      <c r="K18" s="301" t="s">
        <v>2597</v>
      </c>
      <c r="L18" s="325">
        <f t="shared" si="0"/>
        <v>1000.10698515</v>
      </c>
      <c r="M18" s="302" t="s">
        <v>2596</v>
      </c>
      <c r="N18" s="302"/>
    </row>
    <row r="19" spans="1:14" x14ac:dyDescent="0.25">
      <c r="A19" s="329"/>
      <c r="B19" s="319"/>
      <c r="C19" s="319"/>
      <c r="D19" s="319"/>
      <c r="E19" s="319"/>
      <c r="K19" s="301" t="s">
        <v>216</v>
      </c>
      <c r="L19" s="325">
        <f t="shared" si="0"/>
        <v>1391.9240528999999</v>
      </c>
      <c r="M19" s="302" t="s">
        <v>2598</v>
      </c>
      <c r="N19" s="302"/>
    </row>
    <row r="20" spans="1:14" x14ac:dyDescent="0.25">
      <c r="E20" s="319"/>
      <c r="K20" s="329"/>
      <c r="L20" s="319"/>
      <c r="M20" s="319"/>
      <c r="N20" s="319"/>
    </row>
    <row r="21" spans="1:14" x14ac:dyDescent="0.25">
      <c r="E21" s="319"/>
      <c r="K21" s="581" t="s">
        <v>2600</v>
      </c>
      <c r="L21" s="581"/>
      <c r="M21" s="581"/>
      <c r="N21" s="581"/>
    </row>
    <row r="22" spans="1:14" x14ac:dyDescent="0.25">
      <c r="E22" s="319"/>
      <c r="K22" s="99" t="s">
        <v>2573</v>
      </c>
      <c r="L22" s="99" t="s">
        <v>2574</v>
      </c>
      <c r="M22" s="101" t="s">
        <v>2563</v>
      </c>
      <c r="N22" s="102" t="s">
        <v>2564</v>
      </c>
    </row>
    <row r="23" spans="1:14" x14ac:dyDescent="0.25">
      <c r="E23" s="319"/>
      <c r="K23" s="301" t="s">
        <v>429</v>
      </c>
      <c r="L23" s="325">
        <f>($L$4*B17)+L14</f>
        <v>114826.9367943</v>
      </c>
      <c r="M23" s="343" t="s">
        <v>2576</v>
      </c>
      <c r="N23" s="302" t="s">
        <v>2601</v>
      </c>
    </row>
    <row r="24" spans="1:14" x14ac:dyDescent="0.25">
      <c r="E24" s="319"/>
      <c r="K24" s="301" t="s">
        <v>2554</v>
      </c>
      <c r="L24" s="325">
        <f>$L$4*B18</f>
        <v>494437.41090000002</v>
      </c>
      <c r="M24" s="343" t="s">
        <v>59</v>
      </c>
      <c r="N24" s="302"/>
    </row>
    <row r="25" spans="1:14" x14ac:dyDescent="0.25">
      <c r="E25" s="319"/>
    </row>
    <row r="26" spans="1:14" x14ac:dyDescent="0.25">
      <c r="E26" s="319"/>
    </row>
    <row r="27" spans="1:14" x14ac:dyDescent="0.25">
      <c r="E27" s="319"/>
    </row>
    <row r="28" spans="1:14" x14ac:dyDescent="0.25">
      <c r="E28" s="319"/>
    </row>
    <row r="29" spans="1:14" x14ac:dyDescent="0.25">
      <c r="E29" s="319"/>
    </row>
    <row r="30" spans="1:14" x14ac:dyDescent="0.25">
      <c r="E30" s="319"/>
    </row>
    <row r="31" spans="1:14" x14ac:dyDescent="0.25">
      <c r="E31" s="319"/>
    </row>
    <row r="32" spans="1:14"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sheetData>
  <mergeCells count="1">
    <mergeCell ref="K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CBCD-854F-4AB0-9B8A-EE9F3C9ABD78}">
  <sheetPr>
    <tabColor rgb="FF9BC2E6"/>
  </sheetPr>
  <dimension ref="A1:AE22"/>
  <sheetViews>
    <sheetView topLeftCell="E1" workbookViewId="0">
      <selection activeCell="AC4" sqref="AC4"/>
    </sheetView>
  </sheetViews>
  <sheetFormatPr defaultColWidth="9" defaultRowHeight="15.75" x14ac:dyDescent="0.25"/>
  <cols>
    <col min="1" max="1" width="21.625" customWidth="1"/>
    <col min="2" max="2" width="15.75" customWidth="1"/>
    <col min="3" max="3" width="19.625" customWidth="1"/>
    <col min="4" max="4" width="51" customWidth="1"/>
    <col min="5" max="5" width="6.875" customWidth="1"/>
    <col min="10" max="10" width="18" customWidth="1"/>
    <col min="11" max="12" width="15.5" customWidth="1"/>
    <col min="13" max="13" width="31.625" bestFit="1" customWidth="1"/>
    <col min="16" max="16" width="16.75" bestFit="1" customWidth="1"/>
    <col min="17" max="17" width="11.25" customWidth="1"/>
    <col min="18" max="18" width="18.375" customWidth="1"/>
    <col min="19" max="19" width="31" customWidth="1"/>
    <col min="22" max="22" width="16.75" bestFit="1" customWidth="1"/>
    <col min="23" max="23" width="16.125" customWidth="1"/>
    <col min="24" max="24" width="14.375" bestFit="1" customWidth="1"/>
    <col min="25" max="25" width="25.25" bestFit="1" customWidth="1"/>
    <col min="28" max="28" width="16.75" bestFit="1" customWidth="1"/>
    <col min="29" max="29" width="16.125" customWidth="1"/>
    <col min="30" max="30" width="14.375" bestFit="1" customWidth="1"/>
    <col min="31" max="31" width="25.25" bestFit="1" customWidth="1"/>
  </cols>
  <sheetData>
    <row r="1" spans="1:31" x14ac:dyDescent="0.25">
      <c r="A1" s="99" t="s">
        <v>2561</v>
      </c>
      <c r="B1" s="142" t="s">
        <v>2562</v>
      </c>
      <c r="C1" s="143" t="s">
        <v>2563</v>
      </c>
      <c r="D1" s="143" t="s">
        <v>2564</v>
      </c>
      <c r="E1" s="143" t="s">
        <v>2565</v>
      </c>
      <c r="J1" s="397" t="s">
        <v>2567</v>
      </c>
      <c r="K1" s="397"/>
      <c r="L1" s="397" t="s">
        <v>2772</v>
      </c>
      <c r="M1" s="397"/>
      <c r="P1" s="397" t="s">
        <v>2567</v>
      </c>
      <c r="Q1" s="397"/>
      <c r="R1" s="397" t="s">
        <v>2773</v>
      </c>
      <c r="S1" s="397"/>
      <c r="V1" s="397" t="s">
        <v>2567</v>
      </c>
      <c r="W1" s="397"/>
      <c r="X1" s="397" t="s">
        <v>529</v>
      </c>
      <c r="Y1" s="397"/>
      <c r="AB1" s="397" t="s">
        <v>2567</v>
      </c>
      <c r="AC1" s="397"/>
      <c r="AD1" s="397" t="s">
        <v>2774</v>
      </c>
      <c r="AE1" s="397"/>
    </row>
    <row r="2" spans="1:31" x14ac:dyDescent="0.25">
      <c r="A2" s="320" t="s">
        <v>327</v>
      </c>
      <c r="B2" s="144">
        <v>0.55098000000000003</v>
      </c>
      <c r="C2" s="302" t="s">
        <v>2582</v>
      </c>
      <c r="D2" s="302" t="s">
        <v>2623</v>
      </c>
      <c r="E2" s="302" t="s">
        <v>2572</v>
      </c>
      <c r="J2" s="581" t="s">
        <v>2569</v>
      </c>
      <c r="K2" s="581"/>
      <c r="L2" s="581"/>
      <c r="M2" s="581"/>
      <c r="P2" s="581" t="s">
        <v>2569</v>
      </c>
      <c r="Q2" s="581"/>
      <c r="R2" s="581"/>
      <c r="S2" s="581"/>
      <c r="V2" s="581" t="s">
        <v>2569</v>
      </c>
      <c r="W2" s="581"/>
      <c r="X2" s="581"/>
      <c r="Y2" s="581"/>
      <c r="AB2" s="581" t="s">
        <v>2569</v>
      </c>
      <c r="AC2" s="581"/>
      <c r="AD2" s="581"/>
      <c r="AE2" s="581"/>
    </row>
    <row r="3" spans="1:31" x14ac:dyDescent="0.25">
      <c r="A3" s="301" t="s">
        <v>318</v>
      </c>
      <c r="B3" s="144">
        <v>0.27505000000000002</v>
      </c>
      <c r="C3" s="302" t="s">
        <v>2582</v>
      </c>
      <c r="D3" s="302" t="s">
        <v>2623</v>
      </c>
      <c r="E3" s="302" t="s">
        <v>2572</v>
      </c>
      <c r="J3" s="99" t="s">
        <v>2573</v>
      </c>
      <c r="K3" s="99" t="s">
        <v>2574</v>
      </c>
      <c r="L3" s="101" t="s">
        <v>2563</v>
      </c>
      <c r="M3" s="102" t="s">
        <v>2564</v>
      </c>
      <c r="P3" s="99" t="s">
        <v>2573</v>
      </c>
      <c r="Q3" s="99" t="s">
        <v>2574</v>
      </c>
      <c r="R3" s="101" t="s">
        <v>2563</v>
      </c>
      <c r="S3" s="102" t="s">
        <v>2564</v>
      </c>
      <c r="V3" s="99" t="s">
        <v>2573</v>
      </c>
      <c r="W3" s="99" t="s">
        <v>2574</v>
      </c>
      <c r="X3" s="101" t="s">
        <v>2563</v>
      </c>
      <c r="Y3" s="102" t="s">
        <v>2564</v>
      </c>
      <c r="AB3" s="99" t="s">
        <v>2573</v>
      </c>
      <c r="AC3" s="99" t="s">
        <v>2574</v>
      </c>
      <c r="AD3" s="101" t="s">
        <v>2563</v>
      </c>
      <c r="AE3" s="102" t="s">
        <v>2564</v>
      </c>
    </row>
    <row r="4" spans="1:31" x14ac:dyDescent="0.25">
      <c r="A4" s="301" t="s">
        <v>238</v>
      </c>
      <c r="B4" s="144">
        <v>1.2841999999999999E-4</v>
      </c>
      <c r="C4" s="302" t="s">
        <v>2582</v>
      </c>
      <c r="D4" s="302" t="s">
        <v>2623</v>
      </c>
      <c r="E4" s="302" t="s">
        <v>2572</v>
      </c>
      <c r="J4" s="320" t="s">
        <v>337</v>
      </c>
      <c r="K4" s="320">
        <f>FPlanCult!K21</f>
        <v>1152500</v>
      </c>
      <c r="L4" s="321" t="s">
        <v>2576</v>
      </c>
      <c r="M4" s="308" t="s">
        <v>2775</v>
      </c>
      <c r="P4" s="320" t="s">
        <v>337</v>
      </c>
      <c r="Q4" s="320">
        <f>GrassCult!K21</f>
        <v>896000</v>
      </c>
      <c r="R4" s="321" t="s">
        <v>2576</v>
      </c>
      <c r="S4" s="308" t="s">
        <v>2776</v>
      </c>
      <c r="V4" s="320" t="s">
        <v>337</v>
      </c>
      <c r="W4" s="310">
        <f>MiscCult!K18</f>
        <v>2200000</v>
      </c>
      <c r="X4" s="321" t="s">
        <v>2576</v>
      </c>
      <c r="Y4" s="308" t="s">
        <v>2777</v>
      </c>
      <c r="AB4" s="320" t="s">
        <v>337</v>
      </c>
      <c r="AC4" s="320">
        <f>FResCult!K12</f>
        <v>1000000</v>
      </c>
      <c r="AD4" s="321" t="s">
        <v>2576</v>
      </c>
      <c r="AE4" s="308" t="s">
        <v>2778</v>
      </c>
    </row>
    <row r="5" spans="1:31" x14ac:dyDescent="0.25">
      <c r="A5" s="301" t="s">
        <v>224</v>
      </c>
      <c r="B5" s="144">
        <v>1.47505</v>
      </c>
      <c r="C5" s="302" t="s">
        <v>2582</v>
      </c>
      <c r="D5" s="302" t="s">
        <v>2623</v>
      </c>
      <c r="E5" s="302" t="s">
        <v>2572</v>
      </c>
      <c r="J5" s="301" t="s">
        <v>327</v>
      </c>
      <c r="K5" s="325">
        <f>K4*B2</f>
        <v>635004.45000000007</v>
      </c>
      <c r="L5" s="321" t="s">
        <v>2576</v>
      </c>
      <c r="M5" s="302"/>
      <c r="P5" s="301" t="s">
        <v>327</v>
      </c>
      <c r="Q5" s="325">
        <f>B2*$Q$4</f>
        <v>493678.08000000002</v>
      </c>
      <c r="R5" s="321" t="s">
        <v>2576</v>
      </c>
      <c r="S5" s="302"/>
      <c r="V5" s="301" t="s">
        <v>327</v>
      </c>
      <c r="W5" s="454">
        <f>$W$4*B2</f>
        <v>1212156</v>
      </c>
      <c r="X5" s="321" t="s">
        <v>2576</v>
      </c>
      <c r="Y5" s="302"/>
      <c r="AB5" s="301" t="s">
        <v>327</v>
      </c>
      <c r="AC5" s="325">
        <f t="shared" ref="AC5:AC12" si="0">$AC$4*B2</f>
        <v>550980</v>
      </c>
      <c r="AD5" s="321" t="s">
        <v>2576</v>
      </c>
      <c r="AE5" s="302"/>
    </row>
    <row r="6" spans="1:31" x14ac:dyDescent="0.25">
      <c r="A6" s="301" t="s">
        <v>367</v>
      </c>
      <c r="B6" s="144">
        <v>2.4295000000000001E-2</v>
      </c>
      <c r="C6" s="302" t="s">
        <v>2582</v>
      </c>
      <c r="D6" s="302" t="s">
        <v>2623</v>
      </c>
      <c r="E6" s="302" t="s">
        <v>2572</v>
      </c>
      <c r="J6" s="301" t="s">
        <v>318</v>
      </c>
      <c r="K6" s="325">
        <f>B3*K4</f>
        <v>316995.125</v>
      </c>
      <c r="L6" s="321" t="s">
        <v>2576</v>
      </c>
      <c r="M6" s="302"/>
      <c r="P6" s="301" t="s">
        <v>318</v>
      </c>
      <c r="Q6" s="325">
        <f t="shared" ref="Q6:Q12" si="1">B3*$Q$4</f>
        <v>246444.80000000002</v>
      </c>
      <c r="R6" s="321" t="s">
        <v>2576</v>
      </c>
      <c r="S6" s="302"/>
      <c r="V6" s="301" t="s">
        <v>318</v>
      </c>
      <c r="W6" s="454">
        <f t="shared" ref="W6:W12" si="2">$W$4*B3</f>
        <v>605110</v>
      </c>
      <c r="X6" s="321" t="s">
        <v>2576</v>
      </c>
      <c r="Y6" s="302"/>
      <c r="AB6" s="301" t="s">
        <v>318</v>
      </c>
      <c r="AC6" s="325">
        <f t="shared" si="0"/>
        <v>275050</v>
      </c>
      <c r="AD6" s="321" t="s">
        <v>2576</v>
      </c>
      <c r="AE6" s="302"/>
    </row>
    <row r="7" spans="1:31" x14ac:dyDescent="0.25">
      <c r="A7" s="301" t="s">
        <v>347</v>
      </c>
      <c r="B7" s="144">
        <v>0.8599</v>
      </c>
      <c r="C7" s="302" t="s">
        <v>2599</v>
      </c>
      <c r="D7" s="302" t="s">
        <v>2623</v>
      </c>
      <c r="E7" s="302" t="s">
        <v>2572</v>
      </c>
      <c r="J7" s="301" t="s">
        <v>238</v>
      </c>
      <c r="K7" s="325">
        <f>B4*K4</f>
        <v>148.00405000000001</v>
      </c>
      <c r="L7" s="321" t="s">
        <v>2576</v>
      </c>
      <c r="M7" s="302"/>
      <c r="P7" s="301" t="s">
        <v>238</v>
      </c>
      <c r="Q7" s="325">
        <f t="shared" si="1"/>
        <v>115.06432</v>
      </c>
      <c r="R7" s="321" t="s">
        <v>2576</v>
      </c>
      <c r="S7" s="302"/>
      <c r="V7" s="301" t="s">
        <v>238</v>
      </c>
      <c r="W7" s="454">
        <f t="shared" si="2"/>
        <v>282.524</v>
      </c>
      <c r="X7" s="321" t="s">
        <v>2576</v>
      </c>
      <c r="Y7" s="302"/>
      <c r="AB7" s="301" t="s">
        <v>238</v>
      </c>
      <c r="AC7" s="325">
        <f t="shared" si="0"/>
        <v>128.41999999999999</v>
      </c>
      <c r="AD7" s="321" t="s">
        <v>2576</v>
      </c>
      <c r="AE7" s="302"/>
    </row>
    <row r="8" spans="1:31" x14ac:dyDescent="0.25">
      <c r="A8" s="301" t="s">
        <v>216</v>
      </c>
      <c r="B8" s="144">
        <v>6.0737999999999999E-3</v>
      </c>
      <c r="C8" s="302" t="s">
        <v>2765</v>
      </c>
      <c r="D8" s="302" t="s">
        <v>2623</v>
      </c>
      <c r="E8" s="302" t="s">
        <v>2572</v>
      </c>
      <c r="J8" s="301" t="s">
        <v>224</v>
      </c>
      <c r="K8" s="325">
        <f>K4*B5</f>
        <v>1699995.125</v>
      </c>
      <c r="L8" s="321" t="s">
        <v>2576</v>
      </c>
      <c r="M8" s="302"/>
      <c r="P8" s="301" t="s">
        <v>224</v>
      </c>
      <c r="Q8" s="325">
        <f t="shared" si="1"/>
        <v>1321644.8</v>
      </c>
      <c r="R8" s="321" t="s">
        <v>2576</v>
      </c>
      <c r="S8" s="302"/>
      <c r="V8" s="301" t="s">
        <v>224</v>
      </c>
      <c r="W8" s="454">
        <f t="shared" si="2"/>
        <v>3245110</v>
      </c>
      <c r="X8" s="321" t="s">
        <v>2576</v>
      </c>
      <c r="Y8" s="302"/>
      <c r="AB8" s="301" t="s">
        <v>224</v>
      </c>
      <c r="AC8" s="325">
        <f t="shared" si="0"/>
        <v>1475050</v>
      </c>
      <c r="AD8" s="321" t="s">
        <v>2576</v>
      </c>
      <c r="AE8" s="302"/>
    </row>
    <row r="9" spans="1:31" x14ac:dyDescent="0.25">
      <c r="A9" s="301" t="s">
        <v>214</v>
      </c>
      <c r="B9" s="144">
        <v>0.65508999999999995</v>
      </c>
      <c r="C9" s="302" t="s">
        <v>2765</v>
      </c>
      <c r="D9" s="302" t="s">
        <v>2623</v>
      </c>
      <c r="E9" s="302" t="s">
        <v>2572</v>
      </c>
      <c r="J9" s="301" t="s">
        <v>2779</v>
      </c>
      <c r="K9" s="325">
        <f>K4*B6</f>
        <v>27999.987499999999</v>
      </c>
      <c r="L9" s="321" t="s">
        <v>2576</v>
      </c>
      <c r="M9" s="302"/>
      <c r="P9" s="301" t="s">
        <v>2779</v>
      </c>
      <c r="Q9" s="325">
        <f t="shared" si="1"/>
        <v>21768.32</v>
      </c>
      <c r="R9" s="321" t="s">
        <v>2576</v>
      </c>
      <c r="S9" s="302"/>
      <c r="V9" s="301" t="s">
        <v>2779</v>
      </c>
      <c r="W9" s="454">
        <f t="shared" si="2"/>
        <v>53449</v>
      </c>
      <c r="X9" s="321" t="s">
        <v>2576</v>
      </c>
      <c r="Y9" s="302"/>
      <c r="AB9" s="301" t="s">
        <v>2779</v>
      </c>
      <c r="AC9" s="325">
        <f t="shared" si="0"/>
        <v>24295</v>
      </c>
      <c r="AD9" s="321" t="s">
        <v>2576</v>
      </c>
      <c r="AE9" s="302"/>
    </row>
    <row r="10" spans="1:31" x14ac:dyDescent="0.25">
      <c r="A10" s="301" t="s">
        <v>406</v>
      </c>
      <c r="B10" s="144">
        <v>5.72668E-2</v>
      </c>
      <c r="C10" s="302" t="s">
        <v>2582</v>
      </c>
      <c r="D10" s="302" t="s">
        <v>2623</v>
      </c>
      <c r="E10" s="336" t="s">
        <v>2592</v>
      </c>
      <c r="J10" s="301" t="s">
        <v>347</v>
      </c>
      <c r="K10" s="325">
        <f>K4*B7</f>
        <v>991034.75</v>
      </c>
      <c r="L10" s="321" t="s">
        <v>2576</v>
      </c>
      <c r="M10" s="302"/>
      <c r="P10" s="301" t="s">
        <v>347</v>
      </c>
      <c r="Q10" s="325">
        <f t="shared" si="1"/>
        <v>770470.40000000002</v>
      </c>
      <c r="R10" s="321" t="s">
        <v>2576</v>
      </c>
      <c r="S10" s="302"/>
      <c r="V10" s="301" t="s">
        <v>347</v>
      </c>
      <c r="W10" s="454">
        <f t="shared" si="2"/>
        <v>1891780</v>
      </c>
      <c r="X10" s="321" t="s">
        <v>2576</v>
      </c>
      <c r="Y10" s="302"/>
      <c r="AB10" s="301" t="s">
        <v>347</v>
      </c>
      <c r="AC10" s="325">
        <f t="shared" si="0"/>
        <v>859900</v>
      </c>
      <c r="AD10" s="321" t="s">
        <v>2576</v>
      </c>
      <c r="AE10" s="302"/>
    </row>
    <row r="11" spans="1:31" x14ac:dyDescent="0.25">
      <c r="A11" s="301" t="s">
        <v>372</v>
      </c>
      <c r="B11" s="144">
        <v>0.98475659999999998</v>
      </c>
      <c r="C11" s="302" t="s">
        <v>2582</v>
      </c>
      <c r="D11" s="302" t="s">
        <v>2623</v>
      </c>
      <c r="E11" s="336" t="s">
        <v>2592</v>
      </c>
      <c r="J11" s="301" t="s">
        <v>216</v>
      </c>
      <c r="K11" s="325">
        <f>K4*B8</f>
        <v>7000.0545000000002</v>
      </c>
      <c r="L11" s="321" t="s">
        <v>2598</v>
      </c>
      <c r="M11" s="302"/>
      <c r="P11" s="301" t="s">
        <v>216</v>
      </c>
      <c r="Q11" s="325">
        <f t="shared" si="1"/>
        <v>5442.1247999999996</v>
      </c>
      <c r="R11" s="321" t="s">
        <v>2598</v>
      </c>
      <c r="S11" s="302"/>
      <c r="V11" s="301" t="s">
        <v>216</v>
      </c>
      <c r="W11" s="454">
        <f t="shared" si="2"/>
        <v>13362.36</v>
      </c>
      <c r="X11" s="321" t="s">
        <v>2598</v>
      </c>
      <c r="Y11" s="302"/>
      <c r="AB11" s="301" t="s">
        <v>216</v>
      </c>
      <c r="AC11" s="325">
        <f t="shared" si="0"/>
        <v>6073.8</v>
      </c>
      <c r="AD11" s="321" t="s">
        <v>2598</v>
      </c>
      <c r="AE11" s="302"/>
    </row>
    <row r="12" spans="1:31" x14ac:dyDescent="0.25">
      <c r="A12" s="301" t="s">
        <v>2780</v>
      </c>
      <c r="B12" s="144">
        <v>1.12798</v>
      </c>
      <c r="C12" s="302" t="s">
        <v>2599</v>
      </c>
      <c r="D12" s="302" t="s">
        <v>2623</v>
      </c>
      <c r="E12" s="336"/>
      <c r="J12" s="301" t="s">
        <v>214</v>
      </c>
      <c r="K12" s="325">
        <f>K4*B9</f>
        <v>754991.22499999998</v>
      </c>
      <c r="L12" s="321" t="s">
        <v>2598</v>
      </c>
      <c r="M12" s="302"/>
      <c r="P12" s="301" t="s">
        <v>214</v>
      </c>
      <c r="Q12" s="325">
        <f t="shared" si="1"/>
        <v>586960.6399999999</v>
      </c>
      <c r="R12" s="321" t="s">
        <v>2598</v>
      </c>
      <c r="S12" s="302"/>
      <c r="V12" s="301" t="s">
        <v>214</v>
      </c>
      <c r="W12" s="454">
        <f t="shared" si="2"/>
        <v>1441198</v>
      </c>
      <c r="X12" s="321" t="s">
        <v>2598</v>
      </c>
      <c r="Y12" s="302"/>
      <c r="AB12" s="301" t="s">
        <v>214</v>
      </c>
      <c r="AC12" s="325">
        <f t="shared" si="0"/>
        <v>655090</v>
      </c>
      <c r="AD12" s="321" t="s">
        <v>2598</v>
      </c>
      <c r="AE12" s="302"/>
    </row>
    <row r="13" spans="1:31" x14ac:dyDescent="0.25">
      <c r="A13" s="301" t="s">
        <v>2781</v>
      </c>
      <c r="B13" s="453">
        <v>2E-3</v>
      </c>
      <c r="C13" s="302" t="s">
        <v>2599</v>
      </c>
      <c r="D13" s="302" t="s">
        <v>2623</v>
      </c>
      <c r="E13" s="336"/>
      <c r="J13" s="319"/>
      <c r="K13" s="319"/>
      <c r="L13" s="319"/>
      <c r="M13" s="319"/>
      <c r="P13" s="319"/>
      <c r="Q13" s="319"/>
      <c r="R13" s="319"/>
      <c r="S13" s="319"/>
      <c r="V13" s="319"/>
      <c r="W13" s="455"/>
      <c r="X13" s="319"/>
      <c r="Y13" s="319"/>
      <c r="AB13" s="319"/>
      <c r="AC13" s="319"/>
      <c r="AD13" s="319"/>
      <c r="AE13" s="319"/>
    </row>
    <row r="14" spans="1:31" x14ac:dyDescent="0.25">
      <c r="A14" s="387" t="s">
        <v>562</v>
      </c>
      <c r="B14" s="388">
        <v>0.75139999999999996</v>
      </c>
      <c r="C14" s="344" t="s">
        <v>2582</v>
      </c>
      <c r="D14" s="344" t="s">
        <v>2623</v>
      </c>
      <c r="E14" s="336" t="s">
        <v>2592</v>
      </c>
      <c r="J14" s="581" t="s">
        <v>2600</v>
      </c>
      <c r="K14" s="581"/>
      <c r="L14" s="581"/>
      <c r="M14" s="581"/>
      <c r="P14" s="581" t="s">
        <v>2600</v>
      </c>
      <c r="Q14" s="581"/>
      <c r="R14" s="581"/>
      <c r="S14" s="581"/>
      <c r="V14" s="581" t="s">
        <v>2600</v>
      </c>
      <c r="W14" s="457"/>
      <c r="X14" s="581"/>
      <c r="Y14" s="581"/>
      <c r="AB14" s="581" t="s">
        <v>2600</v>
      </c>
      <c r="AC14" s="581"/>
      <c r="AD14" s="581"/>
      <c r="AE14" s="581"/>
    </row>
    <row r="15" spans="1:31" x14ac:dyDescent="0.25">
      <c r="A15" s="335" t="s">
        <v>427</v>
      </c>
      <c r="B15" s="390">
        <v>1.5620000000000001</v>
      </c>
      <c r="C15" s="336" t="s">
        <v>2599</v>
      </c>
      <c r="D15" s="336" t="s">
        <v>2623</v>
      </c>
      <c r="E15" s="336" t="s">
        <v>2592</v>
      </c>
      <c r="J15" s="99" t="s">
        <v>2573</v>
      </c>
      <c r="K15" s="99" t="s">
        <v>2574</v>
      </c>
      <c r="L15" s="101" t="s">
        <v>2563</v>
      </c>
      <c r="M15" s="102" t="s">
        <v>2564</v>
      </c>
      <c r="P15" s="99" t="s">
        <v>2573</v>
      </c>
      <c r="Q15" s="99" t="s">
        <v>2574</v>
      </c>
      <c r="R15" s="101" t="s">
        <v>2563</v>
      </c>
      <c r="S15" s="102" t="s">
        <v>2564</v>
      </c>
      <c r="V15" s="99" t="s">
        <v>2573</v>
      </c>
      <c r="W15" s="456" t="s">
        <v>2574</v>
      </c>
      <c r="X15" s="101" t="s">
        <v>2563</v>
      </c>
      <c r="Y15" s="102" t="s">
        <v>2564</v>
      </c>
      <c r="AB15" s="99" t="s">
        <v>2573</v>
      </c>
      <c r="AC15" s="99" t="s">
        <v>2574</v>
      </c>
      <c r="AD15" s="101" t="s">
        <v>2563</v>
      </c>
      <c r="AE15" s="102" t="s">
        <v>2564</v>
      </c>
    </row>
    <row r="16" spans="1:31" x14ac:dyDescent="0.25">
      <c r="A16" s="331" t="s">
        <v>414</v>
      </c>
      <c r="B16" s="389">
        <v>0.5336225</v>
      </c>
      <c r="C16" s="330" t="s">
        <v>2582</v>
      </c>
      <c r="D16" s="330" t="s">
        <v>2623</v>
      </c>
      <c r="E16" s="330" t="s">
        <v>2592</v>
      </c>
      <c r="J16" s="301" t="s">
        <v>414</v>
      </c>
      <c r="K16" s="325">
        <f>K4*B16</f>
        <v>614999.93125000002</v>
      </c>
      <c r="L16" s="302" t="s">
        <v>2576</v>
      </c>
      <c r="M16" s="302" t="s">
        <v>2601</v>
      </c>
      <c r="P16" s="301" t="s">
        <v>414</v>
      </c>
      <c r="Q16" s="325">
        <f>B16*Q4</f>
        <v>478125.76</v>
      </c>
      <c r="R16" s="302" t="s">
        <v>2576</v>
      </c>
      <c r="S16" s="302" t="s">
        <v>2601</v>
      </c>
      <c r="V16" s="301" t="s">
        <v>414</v>
      </c>
      <c r="W16" s="454">
        <f>B16*$W$4</f>
        <v>1173969.5</v>
      </c>
      <c r="X16" s="302" t="s">
        <v>2576</v>
      </c>
      <c r="Y16" s="302" t="s">
        <v>2601</v>
      </c>
      <c r="AB16" s="301" t="s">
        <v>414</v>
      </c>
      <c r="AC16" s="325">
        <f>AC4*B16</f>
        <v>533622.5</v>
      </c>
      <c r="AD16" s="302" t="s">
        <v>2576</v>
      </c>
      <c r="AE16" s="302" t="s">
        <v>2601</v>
      </c>
    </row>
    <row r="17" spans="1:31" x14ac:dyDescent="0.25">
      <c r="A17" s="385"/>
      <c r="B17" s="386"/>
      <c r="C17" s="346"/>
      <c r="D17" s="346"/>
      <c r="E17" s="346"/>
      <c r="J17" s="301" t="s">
        <v>406</v>
      </c>
      <c r="K17" s="302">
        <f>B10*K4</f>
        <v>65999.986999999994</v>
      </c>
      <c r="L17" s="302" t="s">
        <v>2576</v>
      </c>
      <c r="M17" s="302" t="s">
        <v>2782</v>
      </c>
      <c r="P17" s="301" t="s">
        <v>406</v>
      </c>
      <c r="Q17" s="302">
        <f>B10*$Q$4</f>
        <v>51311.052799999998</v>
      </c>
      <c r="R17" s="302" t="s">
        <v>2576</v>
      </c>
      <c r="S17" s="302" t="s">
        <v>2782</v>
      </c>
      <c r="V17" s="301" t="s">
        <v>406</v>
      </c>
      <c r="W17" s="454">
        <f>$W$4*B10</f>
        <v>125986.96</v>
      </c>
      <c r="X17" s="302" t="s">
        <v>2576</v>
      </c>
      <c r="Y17" s="302" t="s">
        <v>2782</v>
      </c>
      <c r="AB17" s="301" t="s">
        <v>406</v>
      </c>
      <c r="AC17" s="325">
        <f t="shared" ref="AC17:AC22" si="3">$AC$4*B10</f>
        <v>57266.8</v>
      </c>
      <c r="AD17" s="302" t="s">
        <v>2576</v>
      </c>
      <c r="AE17" s="302" t="s">
        <v>2782</v>
      </c>
    </row>
    <row r="18" spans="1:31" x14ac:dyDescent="0.25">
      <c r="A18" s="385"/>
      <c r="B18" s="386"/>
      <c r="C18" s="346"/>
      <c r="D18" s="346"/>
      <c r="E18" s="346"/>
      <c r="J18" s="391" t="s">
        <v>372</v>
      </c>
      <c r="K18" s="519">
        <f>$K$4*B11</f>
        <v>1134931.9815</v>
      </c>
      <c r="L18" s="344" t="s">
        <v>2576</v>
      </c>
      <c r="M18" s="392" t="s">
        <v>2602</v>
      </c>
      <c r="P18" s="391" t="s">
        <v>372</v>
      </c>
      <c r="Q18" s="302">
        <f t="shared" ref="Q18:Q22" si="4">B11*$Q$4</f>
        <v>882341.91359999997</v>
      </c>
      <c r="R18" s="344" t="s">
        <v>2576</v>
      </c>
      <c r="S18" s="392" t="s">
        <v>2602</v>
      </c>
      <c r="V18" s="391" t="s">
        <v>372</v>
      </c>
      <c r="W18" s="454">
        <f t="shared" ref="W18:W22" si="5">$W$4*B11</f>
        <v>2166464.52</v>
      </c>
      <c r="X18" s="344" t="s">
        <v>2576</v>
      </c>
      <c r="Y18" s="392" t="s">
        <v>2602</v>
      </c>
      <c r="AB18" s="391" t="s">
        <v>372</v>
      </c>
      <c r="AC18" s="302">
        <f t="shared" si="3"/>
        <v>984756.6</v>
      </c>
      <c r="AD18" s="344" t="s">
        <v>2576</v>
      </c>
      <c r="AE18" s="392" t="s">
        <v>2602</v>
      </c>
    </row>
    <row r="19" spans="1:31" x14ac:dyDescent="0.25">
      <c r="J19" s="331" t="s">
        <v>2780</v>
      </c>
      <c r="K19" s="394">
        <f t="shared" ref="K19:K22" si="6">$K$4*B12</f>
        <v>1299996.95</v>
      </c>
      <c r="L19" s="344" t="s">
        <v>2576</v>
      </c>
      <c r="M19" s="392" t="s">
        <v>2602</v>
      </c>
      <c r="P19" s="331" t="s">
        <v>2780</v>
      </c>
      <c r="Q19" s="302">
        <f t="shared" si="4"/>
        <v>1010670.08</v>
      </c>
      <c r="R19" s="344" t="s">
        <v>2576</v>
      </c>
      <c r="S19" s="392" t="s">
        <v>2602</v>
      </c>
      <c r="V19" s="331" t="s">
        <v>2780</v>
      </c>
      <c r="W19" s="454">
        <f t="shared" si="5"/>
        <v>2481556</v>
      </c>
      <c r="X19" s="344" t="s">
        <v>2576</v>
      </c>
      <c r="Y19" s="392" t="s">
        <v>2602</v>
      </c>
      <c r="AB19" s="331" t="s">
        <v>2780</v>
      </c>
      <c r="AC19" s="302">
        <f t="shared" si="3"/>
        <v>1127980</v>
      </c>
      <c r="AD19" s="344" t="s">
        <v>2576</v>
      </c>
      <c r="AE19" s="392" t="s">
        <v>2602</v>
      </c>
    </row>
    <row r="20" spans="1:31" x14ac:dyDescent="0.25">
      <c r="J20" s="331" t="s">
        <v>433</v>
      </c>
      <c r="K20" s="394">
        <f t="shared" si="6"/>
        <v>2305</v>
      </c>
      <c r="L20" s="344" t="s">
        <v>2576</v>
      </c>
      <c r="M20" s="392" t="s">
        <v>2602</v>
      </c>
      <c r="P20" s="331" t="s">
        <v>433</v>
      </c>
      <c r="Q20" s="302">
        <f t="shared" si="4"/>
        <v>1792</v>
      </c>
      <c r="R20" s="344" t="s">
        <v>2576</v>
      </c>
      <c r="S20" s="392" t="s">
        <v>2602</v>
      </c>
      <c r="V20" s="331" t="s">
        <v>433</v>
      </c>
      <c r="W20" s="454">
        <f t="shared" si="5"/>
        <v>4400</v>
      </c>
      <c r="X20" s="344" t="s">
        <v>2576</v>
      </c>
      <c r="Y20" s="392" t="s">
        <v>2602</v>
      </c>
      <c r="AB20" s="331" t="s">
        <v>433</v>
      </c>
      <c r="AC20" s="302">
        <f t="shared" si="3"/>
        <v>2000</v>
      </c>
      <c r="AD20" s="344" t="s">
        <v>2576</v>
      </c>
      <c r="AE20" s="392" t="s">
        <v>2602</v>
      </c>
    </row>
    <row r="21" spans="1:31" x14ac:dyDescent="0.25">
      <c r="J21" s="331" t="s">
        <v>562</v>
      </c>
      <c r="K21" s="394">
        <f t="shared" si="6"/>
        <v>865988.5</v>
      </c>
      <c r="L21" s="344" t="s">
        <v>2576</v>
      </c>
      <c r="M21" s="330" t="s">
        <v>2782</v>
      </c>
      <c r="P21" s="331" t="s">
        <v>562</v>
      </c>
      <c r="Q21" s="302">
        <f t="shared" si="4"/>
        <v>673254.39999999991</v>
      </c>
      <c r="R21" s="344" t="s">
        <v>2576</v>
      </c>
      <c r="S21" s="330" t="s">
        <v>2782</v>
      </c>
      <c r="V21" s="331" t="s">
        <v>562</v>
      </c>
      <c r="W21" s="454">
        <f t="shared" si="5"/>
        <v>1653080</v>
      </c>
      <c r="X21" s="344" t="s">
        <v>2576</v>
      </c>
      <c r="Y21" s="330" t="s">
        <v>2782</v>
      </c>
      <c r="AB21" s="331" t="s">
        <v>562</v>
      </c>
      <c r="AC21" s="302">
        <f t="shared" si="3"/>
        <v>751400</v>
      </c>
      <c r="AD21" s="344" t="s">
        <v>2576</v>
      </c>
      <c r="AE21" s="330" t="s">
        <v>2782</v>
      </c>
    </row>
    <row r="22" spans="1:31" x14ac:dyDescent="0.25">
      <c r="J22" s="396" t="s">
        <v>347</v>
      </c>
      <c r="K22" s="395">
        <f t="shared" si="6"/>
        <v>1800205</v>
      </c>
      <c r="L22" s="393" t="s">
        <v>59</v>
      </c>
      <c r="M22" s="393" t="s">
        <v>2783</v>
      </c>
      <c r="P22" s="396" t="s">
        <v>347</v>
      </c>
      <c r="Q22" s="302">
        <f t="shared" si="4"/>
        <v>1399552</v>
      </c>
      <c r="R22" s="393" t="s">
        <v>59</v>
      </c>
      <c r="S22" s="393" t="s">
        <v>2783</v>
      </c>
      <c r="V22" s="396" t="s">
        <v>347</v>
      </c>
      <c r="W22" s="454">
        <f t="shared" si="5"/>
        <v>3436400</v>
      </c>
      <c r="X22" s="393" t="s">
        <v>59</v>
      </c>
      <c r="Y22" s="393" t="s">
        <v>2783</v>
      </c>
      <c r="AB22" s="396" t="s">
        <v>347</v>
      </c>
      <c r="AC22" s="302">
        <f t="shared" si="3"/>
        <v>1562000</v>
      </c>
      <c r="AD22" s="393" t="s">
        <v>59</v>
      </c>
      <c r="AE22" s="393" t="s">
        <v>2783</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6163-ED07-4B27-A1AB-34E9D13E7B49}">
  <sheetPr>
    <tabColor rgb="FF9BC2E6"/>
  </sheetPr>
  <dimension ref="A1:M32"/>
  <sheetViews>
    <sheetView workbookViewId="0">
      <selection activeCell="G20" sqref="G20"/>
    </sheetView>
  </sheetViews>
  <sheetFormatPr defaultRowHeight="15.75" x14ac:dyDescent="0.25"/>
  <cols>
    <col min="1" max="1" width="18.25" customWidth="1"/>
    <col min="2" max="2" width="12.75" bestFit="1" customWidth="1"/>
    <col min="3" max="3" width="17.75" bestFit="1" customWidth="1"/>
    <col min="4" max="4" width="25.125" customWidth="1"/>
    <col min="5" max="5" width="3.5" bestFit="1" customWidth="1"/>
    <col min="8" max="8" width="22.125" bestFit="1" customWidth="1"/>
    <col min="10" max="10" width="21.75" bestFit="1" customWidth="1"/>
    <col min="11" max="11" width="11.625" bestFit="1" customWidth="1"/>
    <col min="12" max="12" width="6.75" bestFit="1" customWidth="1"/>
    <col min="13" max="13" width="41.125" customWidth="1"/>
  </cols>
  <sheetData>
    <row r="1" spans="1:13" x14ac:dyDescent="0.25">
      <c r="A1" s="433" t="s">
        <v>2561</v>
      </c>
      <c r="B1" s="182" t="s">
        <v>2562</v>
      </c>
      <c r="C1" s="182" t="s">
        <v>2563</v>
      </c>
      <c r="D1" s="182" t="s">
        <v>2564</v>
      </c>
      <c r="E1" s="182" t="s">
        <v>2565</v>
      </c>
      <c r="F1" s="198"/>
      <c r="G1" s="198"/>
      <c r="H1" s="402" t="s">
        <v>2784</v>
      </c>
      <c r="I1" s="403" t="s">
        <v>2532</v>
      </c>
      <c r="J1" s="403" t="s">
        <v>2532</v>
      </c>
      <c r="K1" s="403" t="s">
        <v>2532</v>
      </c>
      <c r="L1" s="198"/>
      <c r="M1" s="436"/>
    </row>
    <row r="2" spans="1:13" x14ac:dyDescent="0.25">
      <c r="A2" s="498" t="s">
        <v>214</v>
      </c>
      <c r="B2" s="434">
        <v>1.6233249000000001</v>
      </c>
      <c r="C2" s="435" t="s">
        <v>2765</v>
      </c>
      <c r="D2" s="435" t="s">
        <v>2623</v>
      </c>
      <c r="E2" s="435" t="s">
        <v>2572</v>
      </c>
      <c r="F2" s="198"/>
      <c r="G2" s="198"/>
      <c r="H2" s="406" t="s">
        <v>2569</v>
      </c>
      <c r="I2" s="407" t="s">
        <v>2532</v>
      </c>
      <c r="J2" s="407" t="s">
        <v>2532</v>
      </c>
      <c r="K2" s="407" t="s">
        <v>2532</v>
      </c>
      <c r="L2" s="198"/>
      <c r="M2" s="422"/>
    </row>
    <row r="3" spans="1:13" x14ac:dyDescent="0.25">
      <c r="A3" s="498" t="s">
        <v>347</v>
      </c>
      <c r="B3" s="434">
        <v>0.15371280000000001</v>
      </c>
      <c r="C3" s="435" t="s">
        <v>2599</v>
      </c>
      <c r="D3" s="435" t="s">
        <v>2623</v>
      </c>
      <c r="E3" s="435" t="s">
        <v>2572</v>
      </c>
      <c r="F3" s="198"/>
      <c r="G3" s="198"/>
      <c r="H3" s="408" t="s">
        <v>2573</v>
      </c>
      <c r="I3" s="190" t="s">
        <v>2574</v>
      </c>
      <c r="J3" s="190" t="s">
        <v>2563</v>
      </c>
      <c r="K3" s="190" t="s">
        <v>2564</v>
      </c>
      <c r="L3" s="198"/>
      <c r="M3" s="425"/>
    </row>
    <row r="4" spans="1:13" x14ac:dyDescent="0.25">
      <c r="A4" s="498" t="s">
        <v>365</v>
      </c>
      <c r="B4" s="434">
        <v>0.25752570000000002</v>
      </c>
      <c r="C4" s="435" t="s">
        <v>2582</v>
      </c>
      <c r="D4" s="435" t="s">
        <v>2623</v>
      </c>
      <c r="E4" s="435" t="s">
        <v>2572</v>
      </c>
      <c r="F4" s="198"/>
      <c r="G4" s="198"/>
      <c r="H4" s="410" t="s">
        <v>2785</v>
      </c>
      <c r="I4" s="183">
        <f>AlgaeCult!M16</f>
        <v>4928157.0002499996</v>
      </c>
      <c r="J4" s="184" t="s">
        <v>2576</v>
      </c>
      <c r="K4" s="184" t="s">
        <v>2532</v>
      </c>
      <c r="L4" s="198"/>
      <c r="M4" s="420"/>
    </row>
    <row r="5" spans="1:13" x14ac:dyDescent="0.25">
      <c r="A5" s="498" t="s">
        <v>216</v>
      </c>
      <c r="B5" s="434">
        <v>8.3397999999999996E-3</v>
      </c>
      <c r="C5" s="435" t="s">
        <v>2765</v>
      </c>
      <c r="D5" s="435" t="s">
        <v>2623</v>
      </c>
      <c r="E5" s="435" t="s">
        <v>2572</v>
      </c>
      <c r="F5" s="198"/>
      <c r="G5" s="198"/>
      <c r="H5" s="410" t="s">
        <v>347</v>
      </c>
      <c r="I5" s="183">
        <f>I4*B3</f>
        <v>757520.81134802813</v>
      </c>
      <c r="J5" s="184" t="s">
        <v>59</v>
      </c>
      <c r="K5" s="184" t="s">
        <v>2532</v>
      </c>
      <c r="L5" s="198"/>
      <c r="M5" s="420"/>
    </row>
    <row r="6" spans="1:13" x14ac:dyDescent="0.25">
      <c r="A6" s="498" t="s">
        <v>386</v>
      </c>
      <c r="B6" s="434">
        <v>0.5</v>
      </c>
      <c r="C6" s="435" t="s">
        <v>2582</v>
      </c>
      <c r="D6" s="435" t="s">
        <v>2623</v>
      </c>
      <c r="E6" s="435" t="s">
        <v>2592</v>
      </c>
      <c r="F6" s="198"/>
      <c r="G6" s="198"/>
      <c r="H6" s="410" t="s">
        <v>365</v>
      </c>
      <c r="I6" s="183">
        <f>(I4*B4)/LCI!E61</f>
        <v>25382.541623985628</v>
      </c>
      <c r="J6" s="184" t="s">
        <v>2576</v>
      </c>
      <c r="K6" s="184" t="s">
        <v>2532</v>
      </c>
      <c r="L6" s="198"/>
      <c r="M6" s="420"/>
    </row>
    <row r="7" spans="1:13" x14ac:dyDescent="0.25">
      <c r="A7" s="498" t="s">
        <v>388</v>
      </c>
      <c r="B7" s="434">
        <v>0</v>
      </c>
      <c r="C7" s="435" t="s">
        <v>2582</v>
      </c>
      <c r="D7" s="435" t="s">
        <v>2623</v>
      </c>
      <c r="E7" s="435"/>
      <c r="F7" s="198"/>
      <c r="G7" s="198"/>
      <c r="H7" s="410" t="s">
        <v>214</v>
      </c>
      <c r="I7" s="183">
        <f>I4*B2</f>
        <v>7999999.9696151307</v>
      </c>
      <c r="J7" s="184" t="s">
        <v>2596</v>
      </c>
      <c r="K7" s="184" t="s">
        <v>2532</v>
      </c>
      <c r="L7" s="198"/>
      <c r="M7" s="420"/>
    </row>
    <row r="8" spans="1:13" x14ac:dyDescent="0.25">
      <c r="A8" s="198"/>
      <c r="B8" s="198"/>
      <c r="C8" s="198"/>
      <c r="D8" s="198"/>
      <c r="E8" s="198"/>
      <c r="F8" s="198"/>
      <c r="G8" s="198"/>
      <c r="H8" s="410" t="s">
        <v>216</v>
      </c>
      <c r="I8" s="183">
        <f>I4*B5</f>
        <v>41099.843750684944</v>
      </c>
      <c r="J8" s="184" t="s">
        <v>2598</v>
      </c>
      <c r="K8" s="184" t="s">
        <v>2532</v>
      </c>
      <c r="L8" s="198"/>
      <c r="M8" s="420"/>
    </row>
    <row r="9" spans="1:13" x14ac:dyDescent="0.25">
      <c r="A9" s="198"/>
      <c r="B9" s="198"/>
      <c r="C9" s="198"/>
      <c r="D9" s="198"/>
      <c r="E9" s="198"/>
      <c r="F9" s="198"/>
      <c r="G9" s="198"/>
      <c r="H9" s="197"/>
      <c r="I9" s="437"/>
      <c r="J9" s="197"/>
      <c r="K9" s="197"/>
      <c r="L9" s="198"/>
      <c r="M9" s="420"/>
    </row>
    <row r="10" spans="1:13" x14ac:dyDescent="0.25">
      <c r="A10" s="198"/>
      <c r="B10" s="198"/>
      <c r="C10" s="198"/>
      <c r="D10" s="198"/>
      <c r="E10" s="198"/>
      <c r="F10" s="198"/>
      <c r="G10" s="198"/>
      <c r="H10" s="180" t="s">
        <v>2600</v>
      </c>
      <c r="I10" s="438" t="s">
        <v>2532</v>
      </c>
      <c r="J10" s="181" t="s">
        <v>2532</v>
      </c>
      <c r="K10" s="181" t="s">
        <v>2532</v>
      </c>
      <c r="L10" s="198"/>
      <c r="M10" s="420"/>
    </row>
    <row r="11" spans="1:13" x14ac:dyDescent="0.25">
      <c r="A11" s="198"/>
      <c r="B11" s="198"/>
      <c r="C11" s="198"/>
      <c r="D11" s="198"/>
      <c r="E11" s="198"/>
      <c r="F11" s="198"/>
      <c r="G11" s="198"/>
      <c r="H11" s="408" t="s">
        <v>2573</v>
      </c>
      <c r="I11" s="439" t="s">
        <v>2574</v>
      </c>
      <c r="J11" s="190" t="s">
        <v>2563</v>
      </c>
      <c r="K11" s="190" t="s">
        <v>2564</v>
      </c>
      <c r="L11" s="198"/>
      <c r="M11" s="420"/>
    </row>
    <row r="12" spans="1:13" x14ac:dyDescent="0.25">
      <c r="A12" s="198"/>
      <c r="B12" s="198"/>
      <c r="C12" s="198"/>
      <c r="D12" s="198"/>
      <c r="E12" s="198"/>
      <c r="F12" s="198"/>
      <c r="G12" s="198"/>
      <c r="H12" s="410" t="s">
        <v>386</v>
      </c>
      <c r="I12" s="183">
        <f>B6*I4</f>
        <v>2464078.5001249998</v>
      </c>
      <c r="J12" s="184" t="s">
        <v>2576</v>
      </c>
      <c r="K12" s="184" t="s">
        <v>2532</v>
      </c>
      <c r="L12" s="198"/>
      <c r="M12" s="420"/>
    </row>
    <row r="13" spans="1:13" x14ac:dyDescent="0.25">
      <c r="A13" s="198"/>
      <c r="B13" s="198"/>
      <c r="C13" s="198"/>
      <c r="D13" s="198"/>
      <c r="E13" s="198"/>
      <c r="F13" s="198"/>
      <c r="G13" s="198"/>
      <c r="H13" s="410" t="s">
        <v>388</v>
      </c>
      <c r="I13" s="183">
        <f>B7*I4</f>
        <v>0</v>
      </c>
      <c r="J13" s="184" t="s">
        <v>2576</v>
      </c>
      <c r="K13" s="184" t="s">
        <v>2532</v>
      </c>
      <c r="L13" s="198"/>
      <c r="M13" s="420"/>
    </row>
    <row r="14" spans="1:13" x14ac:dyDescent="0.25">
      <c r="A14" s="198"/>
      <c r="B14" s="198"/>
      <c r="C14" s="198"/>
      <c r="D14" s="198"/>
      <c r="E14" s="198"/>
      <c r="F14" s="198"/>
      <c r="G14" s="198"/>
      <c r="H14" s="198"/>
      <c r="I14" s="198"/>
      <c r="J14" s="198"/>
      <c r="K14" s="198"/>
      <c r="L14" s="198"/>
      <c r="M14" s="422"/>
    </row>
    <row r="15" spans="1:13" x14ac:dyDescent="0.25">
      <c r="A15" s="198"/>
      <c r="B15" s="198"/>
      <c r="C15" s="198"/>
      <c r="D15" s="198"/>
      <c r="E15" s="198"/>
      <c r="F15" s="198"/>
      <c r="G15" s="198"/>
      <c r="H15" s="198"/>
      <c r="I15" s="198"/>
      <c r="J15" s="198"/>
      <c r="K15" s="198"/>
      <c r="L15" s="198"/>
      <c r="M15" s="425"/>
    </row>
    <row r="16" spans="1:13" x14ac:dyDescent="0.25">
      <c r="A16" s="198"/>
      <c r="B16" s="198"/>
      <c r="C16" s="198"/>
      <c r="D16" s="198"/>
      <c r="E16" s="198"/>
      <c r="F16" s="198"/>
      <c r="G16" s="198"/>
      <c r="H16" s="198"/>
      <c r="I16" s="198"/>
      <c r="J16" s="198"/>
      <c r="K16" s="198"/>
      <c r="L16" s="198"/>
      <c r="M16" s="420"/>
    </row>
    <row r="17" spans="1:13" x14ac:dyDescent="0.25">
      <c r="A17" s="198"/>
      <c r="B17" s="198"/>
      <c r="C17" s="198"/>
      <c r="D17" s="198"/>
      <c r="E17" s="198"/>
      <c r="F17" s="198"/>
      <c r="G17" s="198"/>
      <c r="H17" s="198"/>
      <c r="I17" s="198"/>
      <c r="J17" s="198"/>
      <c r="K17" s="198"/>
      <c r="L17" s="198"/>
      <c r="M17" s="420"/>
    </row>
    <row r="18" spans="1:13" x14ac:dyDescent="0.25">
      <c r="A18" s="198"/>
      <c r="B18" s="198"/>
      <c r="C18" s="198"/>
      <c r="D18" s="198"/>
      <c r="E18" s="198"/>
      <c r="F18" s="198"/>
      <c r="G18" s="198"/>
      <c r="H18" s="198"/>
      <c r="I18" s="198"/>
      <c r="J18" s="198"/>
      <c r="K18" s="198"/>
      <c r="L18" s="198"/>
      <c r="M18" s="418"/>
    </row>
    <row r="19" spans="1:13" x14ac:dyDescent="0.25">
      <c r="A19" s="198"/>
      <c r="B19" s="198"/>
      <c r="C19" s="198"/>
      <c r="D19" s="198"/>
      <c r="E19" s="198"/>
      <c r="F19" s="198"/>
      <c r="G19" s="198"/>
      <c r="H19" s="198"/>
      <c r="I19" s="198"/>
      <c r="J19" s="198"/>
      <c r="K19" s="198"/>
      <c r="L19" s="198"/>
    </row>
    <row r="20" spans="1:13" x14ac:dyDescent="0.25">
      <c r="A20" s="198"/>
      <c r="B20" s="198"/>
      <c r="C20" s="198"/>
      <c r="D20" s="198"/>
      <c r="E20" s="198"/>
      <c r="F20" s="198"/>
      <c r="G20" s="198"/>
      <c r="H20" s="198"/>
      <c r="I20" s="198"/>
      <c r="J20" s="198"/>
      <c r="K20" s="198"/>
      <c r="L20" s="198"/>
    </row>
    <row r="21" spans="1:13" x14ac:dyDescent="0.25">
      <c r="A21" s="198"/>
      <c r="B21" s="198"/>
      <c r="C21" s="198"/>
      <c r="D21" s="198"/>
      <c r="E21" s="198"/>
      <c r="F21" s="198"/>
      <c r="G21" s="198"/>
      <c r="H21" s="198"/>
      <c r="I21" s="198"/>
      <c r="J21" s="198"/>
      <c r="K21" s="198"/>
      <c r="L21" s="198"/>
    </row>
    <row r="22" spans="1:13" x14ac:dyDescent="0.25">
      <c r="A22" s="198"/>
      <c r="B22" s="198"/>
      <c r="C22" s="198"/>
      <c r="D22" s="198"/>
      <c r="E22" s="198"/>
      <c r="F22" s="198"/>
      <c r="G22" s="198"/>
      <c r="H22" s="198"/>
      <c r="I22" s="198"/>
      <c r="J22" s="198"/>
      <c r="K22" s="198"/>
      <c r="L22" s="198"/>
    </row>
    <row r="23" spans="1:13" x14ac:dyDescent="0.25">
      <c r="A23" s="198"/>
      <c r="B23" s="198"/>
      <c r="C23" s="198"/>
      <c r="D23" s="198"/>
      <c r="E23" s="198"/>
      <c r="F23" s="198"/>
      <c r="G23" s="198"/>
      <c r="H23" s="198"/>
      <c r="I23" s="198"/>
      <c r="J23" s="198"/>
      <c r="K23" s="198"/>
      <c r="L23" s="198"/>
    </row>
    <row r="24" spans="1:13" x14ac:dyDescent="0.25">
      <c r="A24" s="198"/>
      <c r="B24" s="198"/>
      <c r="C24" s="198"/>
      <c r="D24" s="198"/>
      <c r="E24" s="198"/>
      <c r="F24" s="198"/>
      <c r="G24" s="198"/>
      <c r="H24" s="198"/>
      <c r="I24" s="198"/>
      <c r="J24" s="198"/>
      <c r="K24" s="198"/>
      <c r="L24" s="198"/>
    </row>
    <row r="25" spans="1:13" x14ac:dyDescent="0.25">
      <c r="A25" s="198"/>
      <c r="B25" s="198"/>
      <c r="C25" s="198"/>
      <c r="D25" s="198"/>
      <c r="E25" s="198"/>
      <c r="F25" s="198"/>
      <c r="G25" s="198"/>
      <c r="H25" s="198"/>
      <c r="I25" s="198"/>
      <c r="J25" s="198"/>
      <c r="K25" s="198"/>
      <c r="L25" s="198"/>
    </row>
    <row r="26" spans="1:13" x14ac:dyDescent="0.25">
      <c r="A26" s="151"/>
      <c r="B26" s="295"/>
      <c r="C26" s="197"/>
      <c r="D26" s="197"/>
      <c r="E26" s="197"/>
      <c r="F26" s="198"/>
      <c r="G26" s="198"/>
      <c r="H26" s="198"/>
      <c r="I26" s="198"/>
      <c r="J26" s="198"/>
      <c r="K26" s="198"/>
      <c r="L26" s="198"/>
    </row>
    <row r="27" spans="1:13" x14ac:dyDescent="0.25">
      <c r="A27" s="198"/>
      <c r="B27" s="198"/>
      <c r="C27" s="198"/>
      <c r="D27" s="198"/>
      <c r="E27" s="197"/>
      <c r="F27" s="198"/>
      <c r="G27" s="198"/>
      <c r="H27" s="198"/>
      <c r="I27" s="198"/>
      <c r="J27" s="198"/>
      <c r="K27" s="198"/>
      <c r="L27" s="198"/>
    </row>
    <row r="28" spans="1:13" x14ac:dyDescent="0.25">
      <c r="A28" s="198"/>
      <c r="B28" s="198"/>
      <c r="C28" s="198"/>
      <c r="D28" s="198"/>
      <c r="E28" s="197"/>
      <c r="F28" s="198"/>
      <c r="G28" s="198"/>
      <c r="H28" s="198"/>
      <c r="I28" s="198"/>
      <c r="J28" s="198"/>
      <c r="K28" s="198"/>
      <c r="L28" s="198"/>
    </row>
    <row r="29" spans="1:13" x14ac:dyDescent="0.25">
      <c r="A29" s="198"/>
      <c r="B29" s="198"/>
      <c r="C29" s="198"/>
      <c r="D29" s="198"/>
      <c r="E29" s="197"/>
      <c r="F29" s="198"/>
      <c r="G29" s="198"/>
      <c r="H29" s="198"/>
      <c r="I29" s="198"/>
      <c r="J29" s="198"/>
      <c r="K29" s="198"/>
      <c r="L29" s="198"/>
    </row>
    <row r="30" spans="1:13" x14ac:dyDescent="0.25">
      <c r="A30" s="198"/>
      <c r="B30" s="198"/>
      <c r="C30" s="198"/>
      <c r="D30" s="198"/>
      <c r="E30" s="197"/>
      <c r="F30" s="198"/>
      <c r="G30" s="198"/>
      <c r="H30" s="198"/>
      <c r="I30" s="198"/>
      <c r="J30" s="198"/>
      <c r="K30" s="198"/>
      <c r="L30" s="198"/>
    </row>
    <row r="31" spans="1:13" x14ac:dyDescent="0.25">
      <c r="A31" s="198"/>
      <c r="B31" s="198"/>
      <c r="C31" s="198"/>
      <c r="D31" s="198"/>
      <c r="E31" s="197"/>
      <c r="F31" s="198"/>
      <c r="G31" s="198"/>
      <c r="H31" s="198"/>
      <c r="I31" s="198"/>
      <c r="J31" s="198"/>
      <c r="K31" s="198"/>
      <c r="L31" s="198"/>
    </row>
    <row r="32" spans="1:13" x14ac:dyDescent="0.25">
      <c r="A32" s="198"/>
      <c r="B32" s="198"/>
      <c r="C32" s="198"/>
      <c r="D32" s="198"/>
      <c r="E32" s="197"/>
      <c r="F32" s="198"/>
      <c r="G32" s="198"/>
      <c r="H32" s="198"/>
      <c r="I32" s="198"/>
      <c r="J32" s="198"/>
      <c r="K32" s="198"/>
      <c r="L32" s="198"/>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2DB0-A6CA-3344-9EB2-BF98A1935E23}">
  <sheetPr codeName="Sheet18">
    <tabColor rgb="FF9BC2E6"/>
  </sheetPr>
  <dimension ref="A1:L41"/>
  <sheetViews>
    <sheetView workbookViewId="0">
      <selection activeCell="D28" sqref="D28"/>
    </sheetView>
  </sheetViews>
  <sheetFormatPr defaultColWidth="11" defaultRowHeight="15.75" x14ac:dyDescent="0.25"/>
  <cols>
    <col min="1" max="1" width="30.125" customWidth="1"/>
    <col min="2" max="2" width="12.75" bestFit="1" customWidth="1"/>
    <col min="3" max="3" width="49.5" customWidth="1"/>
    <col min="4" max="4" width="78.375" bestFit="1" customWidth="1"/>
    <col min="5" max="5" width="3.875" bestFit="1" customWidth="1"/>
    <col min="9" max="9" width="21.75" bestFit="1" customWidth="1"/>
    <col min="10" max="10" width="12" bestFit="1" customWidth="1"/>
    <col min="11" max="11" width="5.375" bestFit="1" customWidth="1"/>
    <col min="12" max="12" width="24.375" customWidth="1"/>
  </cols>
  <sheetData>
    <row r="1" spans="1:12" x14ac:dyDescent="0.25">
      <c r="A1" s="152" t="s">
        <v>2561</v>
      </c>
      <c r="B1" s="399" t="s">
        <v>2562</v>
      </c>
      <c r="C1" s="400" t="s">
        <v>2563</v>
      </c>
      <c r="D1" s="401" t="s">
        <v>2564</v>
      </c>
      <c r="E1" s="182" t="s">
        <v>2565</v>
      </c>
      <c r="F1" s="198"/>
      <c r="G1" s="198"/>
      <c r="H1" s="198"/>
      <c r="I1" s="402" t="s">
        <v>2786</v>
      </c>
      <c r="J1" s="403" t="s">
        <v>2532</v>
      </c>
      <c r="K1" s="403" t="s">
        <v>2532</v>
      </c>
      <c r="L1" s="403" t="s">
        <v>2532</v>
      </c>
    </row>
    <row r="2" spans="1:12" x14ac:dyDescent="0.25">
      <c r="A2" s="178" t="s">
        <v>214</v>
      </c>
      <c r="B2" s="404">
        <v>0.92</v>
      </c>
      <c r="C2" s="405" t="s">
        <v>2765</v>
      </c>
      <c r="D2" s="184" t="s">
        <v>2787</v>
      </c>
      <c r="E2" s="405" t="s">
        <v>2572</v>
      </c>
      <c r="F2" s="198"/>
      <c r="G2" s="198"/>
      <c r="H2" s="198"/>
      <c r="I2" s="406" t="s">
        <v>2569</v>
      </c>
      <c r="J2" s="407" t="s">
        <v>2532</v>
      </c>
      <c r="K2" s="407" t="s">
        <v>2532</v>
      </c>
      <c r="L2" s="407" t="s">
        <v>2532</v>
      </c>
    </row>
    <row r="3" spans="1:12" x14ac:dyDescent="0.25">
      <c r="A3" s="178" t="s">
        <v>2788</v>
      </c>
      <c r="B3" s="404">
        <v>8.0000000000000004E-4</v>
      </c>
      <c r="C3" s="405" t="s">
        <v>2582</v>
      </c>
      <c r="D3" s="184" t="s">
        <v>2787</v>
      </c>
      <c r="E3" s="405" t="s">
        <v>2572</v>
      </c>
      <c r="F3" s="198"/>
      <c r="G3" s="198"/>
      <c r="H3" s="198"/>
      <c r="I3" s="408" t="s">
        <v>2573</v>
      </c>
      <c r="J3" s="190" t="s">
        <v>2574</v>
      </c>
      <c r="K3" s="190" t="s">
        <v>2563</v>
      </c>
      <c r="L3" s="190" t="s">
        <v>2564</v>
      </c>
    </row>
    <row r="4" spans="1:12" x14ac:dyDescent="0.25">
      <c r="A4" s="178" t="s">
        <v>2789</v>
      </c>
      <c r="B4" s="404">
        <v>1.1000000000000001E-3</v>
      </c>
      <c r="C4" s="405" t="s">
        <v>2582</v>
      </c>
      <c r="D4" s="184" t="s">
        <v>2787</v>
      </c>
      <c r="E4" s="405" t="s">
        <v>2572</v>
      </c>
      <c r="F4" s="198"/>
      <c r="G4" s="198"/>
      <c r="H4" s="198"/>
      <c r="I4" s="409" t="s">
        <v>2790</v>
      </c>
      <c r="J4" s="183">
        <f>AlgaeCult!M16</f>
        <v>4928157.0002499996</v>
      </c>
      <c r="K4" s="184" t="s">
        <v>2576</v>
      </c>
      <c r="L4" s="190" t="s">
        <v>2532</v>
      </c>
    </row>
    <row r="5" spans="1:12" x14ac:dyDescent="0.25">
      <c r="A5" s="178" t="s">
        <v>365</v>
      </c>
      <c r="B5" s="404">
        <v>5.0000000000000001E-4</v>
      </c>
      <c r="C5" s="405" t="s">
        <v>2582</v>
      </c>
      <c r="D5" s="184" t="s">
        <v>2787</v>
      </c>
      <c r="E5" s="405" t="s">
        <v>2572</v>
      </c>
      <c r="F5" s="198"/>
      <c r="G5" s="198"/>
      <c r="H5" s="198"/>
      <c r="I5" s="410" t="s">
        <v>214</v>
      </c>
      <c r="J5" s="183">
        <f>$J$4*B2</f>
        <v>4533904.4402299998</v>
      </c>
      <c r="K5" s="184" t="s">
        <v>2598</v>
      </c>
      <c r="L5" s="184" t="s">
        <v>2532</v>
      </c>
    </row>
    <row r="6" spans="1:12" x14ac:dyDescent="0.25">
      <c r="A6" s="178" t="s">
        <v>312</v>
      </c>
      <c r="B6" s="404">
        <v>1.4E-3</v>
      </c>
      <c r="C6" s="405" t="s">
        <v>2582</v>
      </c>
      <c r="D6" s="184" t="s">
        <v>2787</v>
      </c>
      <c r="E6" s="405" t="s">
        <v>2572</v>
      </c>
      <c r="F6" s="198"/>
      <c r="G6" s="198"/>
      <c r="H6" s="198"/>
      <c r="I6" s="410" t="s">
        <v>2788</v>
      </c>
      <c r="J6" s="183">
        <f t="shared" ref="J6:J13" si="0">$J$4*B3</f>
        <v>3942.5256001999996</v>
      </c>
      <c r="K6" s="184" t="s">
        <v>2576</v>
      </c>
      <c r="L6" s="184" t="s">
        <v>2532</v>
      </c>
    </row>
    <row r="7" spans="1:12" x14ac:dyDescent="0.25">
      <c r="A7" s="178" t="s">
        <v>232</v>
      </c>
      <c r="B7" s="404">
        <v>3.1699999999999999E-2</v>
      </c>
      <c r="C7" s="405" t="s">
        <v>2582</v>
      </c>
      <c r="D7" s="184" t="s">
        <v>2787</v>
      </c>
      <c r="E7" s="405" t="s">
        <v>2572</v>
      </c>
      <c r="F7" s="198"/>
      <c r="G7" s="198"/>
      <c r="H7" s="198"/>
      <c r="I7" s="410" t="s">
        <v>2789</v>
      </c>
      <c r="J7" s="183">
        <f t="shared" si="0"/>
        <v>5420.9727002749996</v>
      </c>
      <c r="K7" s="184" t="s">
        <v>2576</v>
      </c>
      <c r="L7" s="184" t="s">
        <v>2532</v>
      </c>
    </row>
    <row r="8" spans="1:12" x14ac:dyDescent="0.25">
      <c r="A8" s="178" t="s">
        <v>240</v>
      </c>
      <c r="B8" s="404">
        <v>2.3300000000000001E-2</v>
      </c>
      <c r="C8" s="405" t="s">
        <v>2582</v>
      </c>
      <c r="D8" s="184" t="s">
        <v>2787</v>
      </c>
      <c r="E8" s="405" t="s">
        <v>2572</v>
      </c>
      <c r="F8" s="198"/>
      <c r="G8" s="198"/>
      <c r="H8" s="198"/>
      <c r="I8" s="410" t="s">
        <v>365</v>
      </c>
      <c r="J8" s="183">
        <f t="shared" si="0"/>
        <v>2464.0785001249997</v>
      </c>
      <c r="K8" s="184" t="s">
        <v>2576</v>
      </c>
      <c r="L8" s="184" t="s">
        <v>2532</v>
      </c>
    </row>
    <row r="9" spans="1:12" x14ac:dyDescent="0.25">
      <c r="A9" s="178" t="s">
        <v>2791</v>
      </c>
      <c r="B9" s="404">
        <v>0.20330000000000001</v>
      </c>
      <c r="C9" s="405" t="s">
        <v>2582</v>
      </c>
      <c r="D9" s="184" t="s">
        <v>2787</v>
      </c>
      <c r="E9" s="405" t="s">
        <v>2572</v>
      </c>
      <c r="F9" s="198"/>
      <c r="G9" s="198"/>
      <c r="H9" s="198"/>
      <c r="I9" s="410" t="s">
        <v>2792</v>
      </c>
      <c r="J9" s="183">
        <f t="shared" si="0"/>
        <v>6899.4198003499996</v>
      </c>
      <c r="K9" s="184" t="s">
        <v>2576</v>
      </c>
      <c r="L9" s="411" t="s">
        <v>2793</v>
      </c>
    </row>
    <row r="10" spans="1:12" x14ac:dyDescent="0.25">
      <c r="A10" s="178" t="s">
        <v>344</v>
      </c>
      <c r="B10" s="404">
        <v>2.9999999999999997E-4</v>
      </c>
      <c r="C10" s="405" t="s">
        <v>2582</v>
      </c>
      <c r="D10" s="184" t="s">
        <v>2787</v>
      </c>
      <c r="E10" s="405" t="s">
        <v>2572</v>
      </c>
      <c r="F10" s="198"/>
      <c r="G10" s="198"/>
      <c r="H10" s="198"/>
      <c r="I10" s="412" t="s">
        <v>232</v>
      </c>
      <c r="J10" s="183">
        <f t="shared" si="0"/>
        <v>156222.57690792499</v>
      </c>
      <c r="K10" s="184" t="s">
        <v>2576</v>
      </c>
      <c r="L10" s="413" t="s">
        <v>2794</v>
      </c>
    </row>
    <row r="11" spans="1:12" x14ac:dyDescent="0.25">
      <c r="A11" s="178" t="s">
        <v>390</v>
      </c>
      <c r="B11" s="404">
        <v>0.25</v>
      </c>
      <c r="C11" s="405" t="s">
        <v>2582</v>
      </c>
      <c r="D11" s="184" t="s">
        <v>2787</v>
      </c>
      <c r="E11" s="405" t="s">
        <v>2592</v>
      </c>
      <c r="F11" s="198"/>
      <c r="G11" s="198"/>
      <c r="H11" s="198"/>
      <c r="I11" s="414" t="s">
        <v>240</v>
      </c>
      <c r="J11" s="183">
        <f t="shared" si="0"/>
        <v>114826.058105825</v>
      </c>
      <c r="K11" s="184" t="s">
        <v>2576</v>
      </c>
      <c r="L11" s="413" t="s">
        <v>2794</v>
      </c>
    </row>
    <row r="12" spans="1:12" x14ac:dyDescent="0.25">
      <c r="A12" s="178" t="s">
        <v>427</v>
      </c>
      <c r="B12" s="404">
        <v>123.91</v>
      </c>
      <c r="C12" s="405" t="s">
        <v>2599</v>
      </c>
      <c r="D12" s="184" t="s">
        <v>2787</v>
      </c>
      <c r="E12" s="405" t="s">
        <v>2592</v>
      </c>
      <c r="F12" s="198"/>
      <c r="G12" s="198"/>
      <c r="H12" s="198"/>
      <c r="I12" s="415" t="s">
        <v>2795</v>
      </c>
      <c r="J12" s="183">
        <f t="shared" si="0"/>
        <v>1001894.318150825</v>
      </c>
      <c r="K12" s="184" t="s">
        <v>2576</v>
      </c>
      <c r="L12" s="401" t="s">
        <v>2532</v>
      </c>
    </row>
    <row r="13" spans="1:12" x14ac:dyDescent="0.25">
      <c r="A13" s="178" t="s">
        <v>388</v>
      </c>
      <c r="B13" s="404">
        <v>0.12</v>
      </c>
      <c r="C13" s="405" t="s">
        <v>2582</v>
      </c>
      <c r="D13" s="184" t="s">
        <v>2787</v>
      </c>
      <c r="E13" s="405" t="s">
        <v>2592</v>
      </c>
      <c r="F13" s="198"/>
      <c r="G13" s="198"/>
      <c r="H13" s="198"/>
      <c r="I13" s="415" t="s">
        <v>344</v>
      </c>
      <c r="J13" s="183">
        <f t="shared" si="0"/>
        <v>1478.4471000749998</v>
      </c>
      <c r="K13" s="184" t="s">
        <v>2576</v>
      </c>
      <c r="L13" s="416" t="s">
        <v>2532</v>
      </c>
    </row>
    <row r="14" spans="1:12" x14ac:dyDescent="0.25">
      <c r="A14" s="151"/>
      <c r="B14" s="151"/>
      <c r="C14" s="151"/>
      <c r="D14" s="151"/>
      <c r="E14" s="197"/>
      <c r="F14" s="198"/>
      <c r="G14" s="198"/>
      <c r="H14" s="198"/>
      <c r="I14" s="197"/>
      <c r="J14" s="197"/>
      <c r="K14" s="197"/>
      <c r="L14" s="197"/>
    </row>
    <row r="15" spans="1:12" x14ac:dyDescent="0.25">
      <c r="A15" s="198"/>
      <c r="B15" s="198"/>
      <c r="C15" s="198"/>
      <c r="D15" s="198" t="s">
        <v>2796</v>
      </c>
      <c r="E15" s="197"/>
      <c r="F15" s="198"/>
      <c r="G15" s="198"/>
      <c r="H15" s="198"/>
      <c r="I15" s="180" t="s">
        <v>2600</v>
      </c>
      <c r="J15" s="181" t="s">
        <v>2532</v>
      </c>
      <c r="K15" s="181" t="s">
        <v>2532</v>
      </c>
      <c r="L15" s="181" t="s">
        <v>2532</v>
      </c>
    </row>
    <row r="16" spans="1:12" x14ac:dyDescent="0.25">
      <c r="A16" s="198"/>
      <c r="B16" s="198"/>
      <c r="C16" s="198"/>
      <c r="D16" s="198"/>
      <c r="E16" s="197"/>
      <c r="F16" s="198"/>
      <c r="G16" s="198"/>
      <c r="H16" s="198"/>
      <c r="I16" s="408" t="s">
        <v>2573</v>
      </c>
      <c r="J16" s="190" t="s">
        <v>2574</v>
      </c>
      <c r="K16" s="190" t="s">
        <v>2563</v>
      </c>
      <c r="L16" s="190" t="s">
        <v>2564</v>
      </c>
    </row>
    <row r="17" spans="1:12" x14ac:dyDescent="0.25">
      <c r="A17" s="198"/>
      <c r="B17" s="198"/>
      <c r="C17" s="198"/>
      <c r="D17" s="198"/>
      <c r="E17" s="197"/>
      <c r="F17" s="198"/>
      <c r="G17" s="198"/>
      <c r="H17" s="198"/>
      <c r="I17" s="410" t="s">
        <v>390</v>
      </c>
      <c r="J17" s="183">
        <f>B11*J4</f>
        <v>1232039.2500624999</v>
      </c>
      <c r="K17" s="184" t="s">
        <v>2576</v>
      </c>
      <c r="L17" s="184" t="s">
        <v>2532</v>
      </c>
    </row>
    <row r="18" spans="1:12" x14ac:dyDescent="0.25">
      <c r="A18" s="198"/>
      <c r="B18" s="198"/>
      <c r="C18" s="198"/>
      <c r="D18" s="198"/>
      <c r="E18" s="197"/>
      <c r="F18" s="198"/>
      <c r="G18" s="198"/>
      <c r="H18" s="198"/>
      <c r="I18" s="412" t="s">
        <v>2554</v>
      </c>
      <c r="J18" s="183">
        <f>B12*J4</f>
        <v>610647933.90097737</v>
      </c>
      <c r="K18" s="411" t="s">
        <v>59</v>
      </c>
      <c r="L18" s="411" t="s">
        <v>2532</v>
      </c>
    </row>
    <row r="19" spans="1:12" x14ac:dyDescent="0.25">
      <c r="A19" s="198"/>
      <c r="B19" s="198"/>
      <c r="C19" s="198"/>
      <c r="D19" s="198"/>
      <c r="E19" s="197"/>
      <c r="F19" s="198"/>
      <c r="G19" s="198"/>
      <c r="H19" s="198"/>
      <c r="I19" s="414" t="s">
        <v>388</v>
      </c>
      <c r="J19" s="183">
        <f>B13*J4</f>
        <v>591378.84002999996</v>
      </c>
      <c r="K19" s="417" t="s">
        <v>2576</v>
      </c>
      <c r="L19" s="417" t="s">
        <v>2532</v>
      </c>
    </row>
    <row r="20" spans="1:12" x14ac:dyDescent="0.25">
      <c r="A20" s="198"/>
      <c r="B20" s="198"/>
      <c r="C20" s="198"/>
      <c r="D20" s="198"/>
      <c r="E20" s="197"/>
      <c r="F20" s="198"/>
      <c r="G20" s="198"/>
      <c r="H20" s="198"/>
      <c r="I20" s="198"/>
      <c r="J20" s="198"/>
      <c r="K20" s="198"/>
      <c r="L20" s="198"/>
    </row>
    <row r="21" spans="1:12" x14ac:dyDescent="0.25">
      <c r="A21" s="198"/>
      <c r="B21" s="198"/>
      <c r="C21" s="198"/>
      <c r="D21" s="198"/>
      <c r="E21" s="197"/>
      <c r="F21" s="198"/>
      <c r="G21" s="198"/>
      <c r="H21" s="198"/>
      <c r="I21" s="198"/>
      <c r="J21" s="198"/>
      <c r="K21" s="198"/>
      <c r="L21" s="198"/>
    </row>
    <row r="22" spans="1:12" x14ac:dyDescent="0.25">
      <c r="A22" s="198"/>
      <c r="B22" s="198"/>
      <c r="C22" s="198"/>
      <c r="D22" s="198"/>
      <c r="E22" s="197"/>
      <c r="F22" s="198"/>
      <c r="G22" s="198"/>
      <c r="H22" s="198"/>
      <c r="I22" s="198"/>
      <c r="J22" s="198"/>
      <c r="K22" s="198"/>
      <c r="L22" s="198"/>
    </row>
    <row r="23" spans="1:12" x14ac:dyDescent="0.25">
      <c r="A23" s="198"/>
      <c r="B23" s="198"/>
      <c r="C23" s="198"/>
      <c r="D23" s="198"/>
      <c r="E23" s="197"/>
      <c r="F23" s="198"/>
      <c r="G23" s="198"/>
      <c r="H23" s="198"/>
      <c r="I23" s="198"/>
      <c r="J23" s="198"/>
      <c r="K23" s="198"/>
      <c r="L23" s="198"/>
    </row>
    <row r="24" spans="1:12" x14ac:dyDescent="0.25">
      <c r="A24" s="198"/>
      <c r="B24" s="198"/>
      <c r="C24" s="198"/>
      <c r="D24" s="198"/>
      <c r="E24" s="197"/>
      <c r="F24" s="198"/>
      <c r="G24" s="198"/>
      <c r="H24" s="198"/>
      <c r="I24" s="198"/>
      <c r="J24" s="198"/>
      <c r="K24" s="198"/>
      <c r="L24" s="198"/>
    </row>
    <row r="25" spans="1:12" x14ac:dyDescent="0.25">
      <c r="A25" s="198"/>
      <c r="B25" s="198"/>
      <c r="C25" s="198"/>
      <c r="D25" s="198"/>
      <c r="E25" s="197"/>
      <c r="F25" s="198"/>
      <c r="G25" s="198"/>
      <c r="H25" s="198"/>
      <c r="I25" s="198"/>
      <c r="J25" s="198"/>
      <c r="K25" s="198"/>
      <c r="L25" s="198"/>
    </row>
    <row r="26" spans="1:12" x14ac:dyDescent="0.25">
      <c r="A26" s="198"/>
      <c r="B26" s="198"/>
      <c r="C26" s="198"/>
      <c r="D26" s="198"/>
      <c r="E26" s="197"/>
      <c r="F26" s="198"/>
      <c r="G26" s="198"/>
      <c r="H26" s="198"/>
      <c r="I26" s="198"/>
      <c r="J26" s="198"/>
      <c r="K26" s="198"/>
      <c r="L26" s="198"/>
    </row>
    <row r="27" spans="1:12" x14ac:dyDescent="0.25">
      <c r="A27" s="198"/>
      <c r="B27" s="198"/>
      <c r="C27" s="198"/>
      <c r="D27" s="198"/>
      <c r="E27" s="197"/>
      <c r="F27" s="198"/>
      <c r="G27" s="198"/>
      <c r="H27" s="198"/>
      <c r="I27" s="198"/>
      <c r="J27" s="198"/>
      <c r="K27" s="198"/>
      <c r="L27" s="198"/>
    </row>
    <row r="28" spans="1:12" x14ac:dyDescent="0.25">
      <c r="A28" s="198"/>
      <c r="B28" s="198"/>
      <c r="C28" s="198"/>
      <c r="D28" s="198"/>
      <c r="E28" s="198"/>
      <c r="F28" s="198"/>
      <c r="G28" s="198"/>
      <c r="H28" s="198"/>
      <c r="I28" s="198"/>
      <c r="J28" s="198"/>
      <c r="K28" s="198"/>
      <c r="L28" s="198"/>
    </row>
    <row r="29" spans="1:12" x14ac:dyDescent="0.25">
      <c r="A29" s="198"/>
      <c r="B29" s="198"/>
      <c r="C29" s="198"/>
      <c r="D29" s="198"/>
      <c r="E29" s="198"/>
      <c r="F29" s="198"/>
      <c r="G29" s="198"/>
      <c r="H29" s="198"/>
      <c r="I29" s="198"/>
      <c r="J29" s="198"/>
      <c r="K29" s="198"/>
      <c r="L29" s="198"/>
    </row>
    <row r="30" spans="1:12" x14ac:dyDescent="0.25">
      <c r="A30" s="198"/>
      <c r="B30" s="198"/>
      <c r="C30" s="198"/>
      <c r="D30" s="198"/>
      <c r="E30" s="198"/>
      <c r="F30" s="198"/>
      <c r="G30" s="198"/>
      <c r="H30" s="198"/>
      <c r="I30" s="198"/>
      <c r="J30" s="198"/>
      <c r="K30" s="198"/>
      <c r="L30" s="198"/>
    </row>
    <row r="31" spans="1:12" x14ac:dyDescent="0.25">
      <c r="A31" s="198"/>
      <c r="B31" s="198"/>
      <c r="C31" s="198"/>
      <c r="D31" s="198"/>
      <c r="E31" s="198"/>
      <c r="F31" s="198"/>
      <c r="G31" s="198"/>
      <c r="H31" s="198"/>
      <c r="I31" s="198"/>
      <c r="J31" s="198"/>
      <c r="K31" s="198"/>
      <c r="L31" s="198"/>
    </row>
    <row r="32" spans="1:12" x14ac:dyDescent="0.25">
      <c r="A32" s="198"/>
      <c r="B32" s="198"/>
      <c r="C32" s="198"/>
      <c r="D32" s="198"/>
      <c r="E32" s="198"/>
      <c r="F32" s="198"/>
      <c r="G32" s="198"/>
      <c r="H32" s="198"/>
      <c r="I32" s="198"/>
      <c r="J32" s="198"/>
      <c r="K32" s="198"/>
      <c r="L32" s="198"/>
    </row>
    <row r="33" spans="1:5" x14ac:dyDescent="0.25">
      <c r="A33" s="418"/>
      <c r="B33" s="419"/>
      <c r="C33" s="420"/>
      <c r="D33" s="420"/>
      <c r="E33" s="319"/>
    </row>
    <row r="34" spans="1:5" x14ac:dyDescent="0.25">
      <c r="A34" s="418"/>
      <c r="B34" s="419"/>
      <c r="C34" s="420"/>
      <c r="D34" s="420"/>
      <c r="E34" s="319"/>
    </row>
    <row r="35" spans="1:5" x14ac:dyDescent="0.25">
      <c r="A35" s="418"/>
      <c r="B35" s="419"/>
      <c r="C35" s="420"/>
      <c r="D35" s="420"/>
      <c r="E35" s="319"/>
    </row>
    <row r="36" spans="1:5" x14ac:dyDescent="0.25">
      <c r="A36" s="418"/>
      <c r="B36" s="419"/>
      <c r="C36" s="420"/>
      <c r="D36" s="420"/>
      <c r="E36" s="319"/>
    </row>
    <row r="37" spans="1:5" x14ac:dyDescent="0.25">
      <c r="A37" s="421"/>
      <c r="B37" s="420"/>
      <c r="C37" s="420"/>
      <c r="D37" s="420"/>
      <c r="E37" s="319"/>
    </row>
    <row r="38" spans="1:5" x14ac:dyDescent="0.25">
      <c r="A38" s="422"/>
      <c r="B38" s="422"/>
      <c r="C38" s="422"/>
      <c r="D38" s="422"/>
    </row>
    <row r="39" spans="1:5" x14ac:dyDescent="0.25">
      <c r="A39" s="423"/>
      <c r="B39" s="423"/>
      <c r="C39" s="424"/>
      <c r="D39" s="425"/>
    </row>
    <row r="40" spans="1:5" x14ac:dyDescent="0.25">
      <c r="A40" s="418"/>
      <c r="B40" s="419"/>
      <c r="C40" s="420"/>
      <c r="D40" s="420"/>
    </row>
    <row r="41" spans="1:5" x14ac:dyDescent="0.25">
      <c r="A41" s="418"/>
      <c r="B41" s="419"/>
      <c r="C41" s="420"/>
      <c r="D41" s="420"/>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E5DB-0667-6B4F-9C82-BD7B8A17D1DF}">
  <sheetPr codeName="Sheet19">
    <tabColor rgb="FF9BC2E6"/>
  </sheetPr>
  <dimension ref="A1:N27"/>
  <sheetViews>
    <sheetView zoomScale="130" zoomScaleNormal="130" workbookViewId="0">
      <selection activeCell="L24" sqref="L24"/>
    </sheetView>
  </sheetViews>
  <sheetFormatPr defaultColWidth="11" defaultRowHeight="15.75" x14ac:dyDescent="0.25"/>
  <cols>
    <col min="1" max="1" width="22.625" bestFit="1" customWidth="1"/>
    <col min="2" max="2" width="18" customWidth="1"/>
    <col min="3" max="3" width="12.5" bestFit="1" customWidth="1"/>
    <col min="4" max="4" width="39" customWidth="1"/>
    <col min="6" max="6" width="14.25" bestFit="1" customWidth="1"/>
    <col min="10" max="10" width="13.375" customWidth="1"/>
    <col min="13" max="13" width="12.5" customWidth="1"/>
    <col min="15" max="15" width="13.375" customWidth="1"/>
    <col min="16" max="16" width="11.875" bestFit="1" customWidth="1"/>
    <col min="18" max="18" width="13.125" customWidth="1"/>
  </cols>
  <sheetData>
    <row r="1" spans="1:14" s="83" customFormat="1" ht="18.75" x14ac:dyDescent="0.3">
      <c r="A1" s="99" t="s">
        <v>2561</v>
      </c>
      <c r="B1" s="100" t="s">
        <v>2562</v>
      </c>
      <c r="C1" s="101" t="s">
        <v>2563</v>
      </c>
      <c r="D1" s="102" t="s">
        <v>2564</v>
      </c>
      <c r="E1" s="102" t="s">
        <v>2565</v>
      </c>
      <c r="F1" s="83" t="s">
        <v>2566</v>
      </c>
      <c r="G1" s="85" t="s">
        <v>94</v>
      </c>
      <c r="H1" s="85" t="s">
        <v>1</v>
      </c>
      <c r="J1" s="589" t="s">
        <v>2797</v>
      </c>
      <c r="K1" s="589"/>
      <c r="L1" s="589"/>
      <c r="M1" s="589"/>
      <c r="N1"/>
    </row>
    <row r="2" spans="1:14" s="83" customFormat="1" x14ac:dyDescent="0.25">
      <c r="A2" s="347" t="s">
        <v>210</v>
      </c>
      <c r="B2" s="104">
        <v>0</v>
      </c>
      <c r="C2" s="308" t="s">
        <v>2765</v>
      </c>
      <c r="D2" s="105" t="s">
        <v>2798</v>
      </c>
      <c r="E2" s="105" t="s">
        <v>2572</v>
      </c>
      <c r="J2" s="590" t="s">
        <v>2569</v>
      </c>
      <c r="K2" s="590"/>
      <c r="L2" s="590"/>
      <c r="M2" s="590"/>
      <c r="N2"/>
    </row>
    <row r="3" spans="1:14" s="83" customFormat="1" x14ac:dyDescent="0.25">
      <c r="A3" s="347" t="s">
        <v>214</v>
      </c>
      <c r="B3" s="104">
        <v>0.35713147899999997</v>
      </c>
      <c r="C3" s="308" t="s">
        <v>2765</v>
      </c>
      <c r="D3" s="105" t="s">
        <v>2799</v>
      </c>
      <c r="E3" s="308" t="s">
        <v>2572</v>
      </c>
      <c r="J3" s="99" t="s">
        <v>2573</v>
      </c>
      <c r="K3" s="108" t="s">
        <v>2574</v>
      </c>
      <c r="L3" s="101" t="s">
        <v>2563</v>
      </c>
      <c r="M3" s="102" t="s">
        <v>2564</v>
      </c>
      <c r="N3"/>
    </row>
    <row r="4" spans="1:14" s="83" customFormat="1" x14ac:dyDescent="0.25">
      <c r="A4" s="106" t="s">
        <v>216</v>
      </c>
      <c r="B4" s="104">
        <v>8.3398320000000001E-3</v>
      </c>
      <c r="C4" s="308" t="s">
        <v>2765</v>
      </c>
      <c r="D4" s="105" t="s">
        <v>2799</v>
      </c>
      <c r="E4" s="105" t="s">
        <v>2572</v>
      </c>
      <c r="J4" s="109" t="s">
        <v>412</v>
      </c>
      <c r="K4" s="105">
        <f>SoyCult!O24</f>
        <v>301713.2960400001</v>
      </c>
      <c r="L4" s="105" t="s">
        <v>2576</v>
      </c>
      <c r="M4" s="105"/>
      <c r="N4"/>
    </row>
    <row r="5" spans="1:14" s="83" customFormat="1" x14ac:dyDescent="0.25">
      <c r="A5" s="347" t="s">
        <v>327</v>
      </c>
      <c r="B5" s="104">
        <f>1.16*(1/4.5)</f>
        <v>0.25777777777777777</v>
      </c>
      <c r="C5" s="308" t="s">
        <v>2582</v>
      </c>
      <c r="D5" s="105" t="s">
        <v>2566</v>
      </c>
      <c r="E5" s="308" t="s">
        <v>2572</v>
      </c>
      <c r="J5" s="109" t="s">
        <v>279</v>
      </c>
      <c r="K5" s="111">
        <f>$B6*K4</f>
        <v>267.48331917767001</v>
      </c>
      <c r="L5" s="105" t="s">
        <v>2576</v>
      </c>
      <c r="M5" s="105"/>
      <c r="N5"/>
    </row>
    <row r="6" spans="1:14" s="83" customFormat="1" x14ac:dyDescent="0.25">
      <c r="A6" s="347" t="s">
        <v>279</v>
      </c>
      <c r="B6" s="104">
        <v>8.8654800000000002E-4</v>
      </c>
      <c r="C6" s="308" t="s">
        <v>2582</v>
      </c>
      <c r="D6" s="105" t="s">
        <v>2800</v>
      </c>
      <c r="E6" s="308" t="s">
        <v>2572</v>
      </c>
      <c r="J6" s="109" t="s">
        <v>2801</v>
      </c>
      <c r="K6" s="176">
        <f>$B5*K4</f>
        <v>77774.982979200024</v>
      </c>
      <c r="L6" s="105" t="s">
        <v>2576</v>
      </c>
      <c r="M6" s="105"/>
      <c r="N6"/>
    </row>
    <row r="7" spans="1:14" s="83" customFormat="1" x14ac:dyDescent="0.25">
      <c r="A7" s="347" t="s">
        <v>365</v>
      </c>
      <c r="B7" s="104">
        <v>0.86381815799999995</v>
      </c>
      <c r="C7" s="308" t="s">
        <v>2599</v>
      </c>
      <c r="D7" s="105" t="s">
        <v>2802</v>
      </c>
      <c r="E7" s="308" t="s">
        <v>2572</v>
      </c>
      <c r="J7" s="109" t="s">
        <v>2554</v>
      </c>
      <c r="K7" s="111">
        <f>$B8*K4</f>
        <v>24093.622701122873</v>
      </c>
      <c r="L7" s="105" t="s">
        <v>59</v>
      </c>
      <c r="M7" s="105"/>
      <c r="N7"/>
    </row>
    <row r="8" spans="1:14" s="83" customFormat="1" x14ac:dyDescent="0.25">
      <c r="A8" s="500" t="s">
        <v>347</v>
      </c>
      <c r="B8" s="207">
        <v>7.9856019E-2</v>
      </c>
      <c r="C8" s="312" t="s">
        <v>2599</v>
      </c>
      <c r="D8" s="208" t="s">
        <v>2566</v>
      </c>
      <c r="E8" s="312" t="s">
        <v>2572</v>
      </c>
      <c r="J8" s="109" t="s">
        <v>365</v>
      </c>
      <c r="K8" s="110">
        <f>($B7*K4)/LCI!$E61</f>
        <v>5212.5084725876313</v>
      </c>
      <c r="L8" s="105" t="s">
        <v>2576</v>
      </c>
      <c r="M8" s="105"/>
      <c r="N8"/>
    </row>
    <row r="9" spans="1:14" s="83" customFormat="1" x14ac:dyDescent="0.25">
      <c r="A9" s="585" t="s">
        <v>410</v>
      </c>
      <c r="B9" s="586">
        <f>1/4.5</f>
        <v>0.22222222222222221</v>
      </c>
      <c r="C9" s="338" t="s">
        <v>2582</v>
      </c>
      <c r="D9" s="205" t="s">
        <v>2566</v>
      </c>
      <c r="E9" s="205" t="s">
        <v>2592</v>
      </c>
      <c r="J9" s="109" t="s">
        <v>2597</v>
      </c>
      <c r="K9" s="348">
        <f>$B2*K4</f>
        <v>0</v>
      </c>
      <c r="L9" s="105" t="s">
        <v>2596</v>
      </c>
      <c r="M9" s="105"/>
      <c r="N9"/>
    </row>
    <row r="10" spans="1:14" s="83" customFormat="1" x14ac:dyDescent="0.25">
      <c r="A10" s="587" t="s">
        <v>408</v>
      </c>
      <c r="B10" s="586">
        <f>3.5/4.5</f>
        <v>0.77777777777777779</v>
      </c>
      <c r="C10" s="338" t="s">
        <v>2582</v>
      </c>
      <c r="D10" s="205" t="s">
        <v>2566</v>
      </c>
      <c r="E10" s="205" t="s">
        <v>2592</v>
      </c>
      <c r="J10" s="109" t="s">
        <v>214</v>
      </c>
      <c r="K10" s="349">
        <f>$B3*K4</f>
        <v>107751.31564873007</v>
      </c>
      <c r="L10" s="105" t="s">
        <v>2596</v>
      </c>
      <c r="M10" s="105"/>
      <c r="N10"/>
    </row>
    <row r="11" spans="1:14" x14ac:dyDescent="0.25">
      <c r="J11" s="109" t="s">
        <v>216</v>
      </c>
      <c r="K11" s="111">
        <f>$B4*K4</f>
        <v>2516.2382011398663</v>
      </c>
      <c r="L11" s="105" t="s">
        <v>2598</v>
      </c>
      <c r="M11" s="105"/>
    </row>
    <row r="12" spans="1:14" x14ac:dyDescent="0.25">
      <c r="J12" s="84"/>
      <c r="K12" s="83"/>
      <c r="L12" s="83"/>
      <c r="M12" s="83"/>
    </row>
    <row r="13" spans="1:14" x14ac:dyDescent="0.25">
      <c r="J13" s="590" t="s">
        <v>2600</v>
      </c>
      <c r="K13" s="590"/>
      <c r="L13" s="590"/>
      <c r="M13" s="590"/>
    </row>
    <row r="14" spans="1:14" x14ac:dyDescent="0.25">
      <c r="J14" s="99" t="s">
        <v>2573</v>
      </c>
      <c r="K14" s="108" t="s">
        <v>2574</v>
      </c>
      <c r="L14" s="101" t="s">
        <v>2563</v>
      </c>
      <c r="M14" s="102" t="s">
        <v>2564</v>
      </c>
    </row>
    <row r="15" spans="1:14" x14ac:dyDescent="0.25">
      <c r="J15" s="109" t="s">
        <v>2803</v>
      </c>
      <c r="K15" s="110">
        <f>K4*$B9</f>
        <v>67047.399120000016</v>
      </c>
      <c r="L15" s="105" t="s">
        <v>2576</v>
      </c>
      <c r="M15" s="105" t="s">
        <v>2601</v>
      </c>
    </row>
    <row r="16" spans="1:14" x14ac:dyDescent="0.25">
      <c r="J16" s="109" t="s">
        <v>2804</v>
      </c>
      <c r="K16" s="177">
        <f>K4*$B10</f>
        <v>234665.89692000009</v>
      </c>
      <c r="L16" s="105" t="s">
        <v>2576</v>
      </c>
      <c r="M16" s="105"/>
    </row>
    <row r="18" spans="1:6" x14ac:dyDescent="0.25">
      <c r="F18" s="584"/>
    </row>
    <row r="19" spans="1:6" x14ac:dyDescent="0.25">
      <c r="F19" s="584"/>
    </row>
    <row r="20" spans="1:6" x14ac:dyDescent="0.25">
      <c r="F20" s="584"/>
    </row>
    <row r="21" spans="1:6" x14ac:dyDescent="0.25">
      <c r="F21" s="584"/>
    </row>
    <row r="22" spans="1:6" x14ac:dyDescent="0.25">
      <c r="F22" s="584"/>
    </row>
    <row r="23" spans="1:6" x14ac:dyDescent="0.25">
      <c r="F23" s="584"/>
    </row>
    <row r="24" spans="1:6" x14ac:dyDescent="0.25">
      <c r="F24" s="584"/>
    </row>
    <row r="25" spans="1:6" x14ac:dyDescent="0.25">
      <c r="F25" s="584"/>
    </row>
    <row r="26" spans="1:6" x14ac:dyDescent="0.25">
      <c r="F26" s="584"/>
    </row>
    <row r="27" spans="1:6" x14ac:dyDescent="0.25">
      <c r="A27" s="84"/>
      <c r="B27" s="83"/>
      <c r="C27" s="83"/>
      <c r="D27" s="83"/>
    </row>
  </sheetData>
  <mergeCells count="3">
    <mergeCell ref="J1:M1"/>
    <mergeCell ref="J2:M2"/>
    <mergeCell ref="J13:M13"/>
  </mergeCells>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E57CF-AF66-4454-9B3E-619066BCCC66}">
  <sheetPr>
    <tabColor rgb="FF9BC2E6"/>
  </sheetPr>
  <dimension ref="A1:M16"/>
  <sheetViews>
    <sheetView workbookViewId="0">
      <selection activeCell="A13" sqref="A13"/>
    </sheetView>
  </sheetViews>
  <sheetFormatPr defaultRowHeight="15.75" x14ac:dyDescent="0.25"/>
  <cols>
    <col min="1" max="1" width="27.875" customWidth="1"/>
    <col min="2" max="2" width="23.5" customWidth="1"/>
    <col min="3" max="3" width="16.75" customWidth="1"/>
    <col min="4" max="4" width="42.75" customWidth="1"/>
    <col min="10" max="13" width="13.5" customWidth="1"/>
  </cols>
  <sheetData>
    <row r="1" spans="1:13" x14ac:dyDescent="0.25">
      <c r="A1" s="99" t="s">
        <v>2561</v>
      </c>
      <c r="B1" s="100" t="s">
        <v>2562</v>
      </c>
      <c r="C1" s="101" t="s">
        <v>2563</v>
      </c>
      <c r="D1" s="102" t="s">
        <v>2564</v>
      </c>
      <c r="E1" s="102" t="s">
        <v>2565</v>
      </c>
      <c r="J1" s="589" t="s">
        <v>2805</v>
      </c>
      <c r="K1" s="589"/>
      <c r="L1" s="589"/>
      <c r="M1" s="589"/>
    </row>
    <row r="2" spans="1:13" x14ac:dyDescent="0.25">
      <c r="A2" s="347" t="s">
        <v>210</v>
      </c>
      <c r="B2" s="583">
        <f>HexExtSoy!B2</f>
        <v>0</v>
      </c>
      <c r="C2" s="308" t="s">
        <v>2765</v>
      </c>
      <c r="D2" s="105" t="s">
        <v>2798</v>
      </c>
      <c r="E2" s="105" t="s">
        <v>2572</v>
      </c>
      <c r="J2" s="590" t="s">
        <v>2569</v>
      </c>
      <c r="K2" s="590"/>
      <c r="L2" s="590"/>
      <c r="M2" s="590"/>
    </row>
    <row r="3" spans="1:13" x14ac:dyDescent="0.25">
      <c r="A3" s="347" t="s">
        <v>214</v>
      </c>
      <c r="B3" s="583">
        <f>HexExtSoy!B3</f>
        <v>0.35713147899999997</v>
      </c>
      <c r="C3" s="308" t="s">
        <v>2765</v>
      </c>
      <c r="D3" s="105" t="s">
        <v>2799</v>
      </c>
      <c r="E3" s="308" t="s">
        <v>2572</v>
      </c>
      <c r="J3" s="99" t="s">
        <v>2573</v>
      </c>
      <c r="K3" s="108" t="s">
        <v>2574</v>
      </c>
      <c r="L3" s="101" t="s">
        <v>2563</v>
      </c>
      <c r="M3" s="102" t="s">
        <v>2564</v>
      </c>
    </row>
    <row r="4" spans="1:13" x14ac:dyDescent="0.25">
      <c r="A4" s="106" t="s">
        <v>216</v>
      </c>
      <c r="B4" s="583">
        <f>HexExtSoy!B4</f>
        <v>8.3398320000000001E-3</v>
      </c>
      <c r="C4" s="308" t="s">
        <v>2765</v>
      </c>
      <c r="D4" s="105" t="s">
        <v>2799</v>
      </c>
      <c r="E4" s="105" t="s">
        <v>2572</v>
      </c>
      <c r="J4" s="109" t="s">
        <v>45</v>
      </c>
      <c r="K4" s="114">
        <f>AlgaeCult!M16</f>
        <v>4928157.0002499996</v>
      </c>
      <c r="L4" s="105" t="s">
        <v>2576</v>
      </c>
      <c r="M4" s="105"/>
    </row>
    <row r="5" spans="1:13" x14ac:dyDescent="0.25">
      <c r="A5" s="347" t="s">
        <v>327</v>
      </c>
      <c r="B5" s="583">
        <f>HexExtSoy!B5</f>
        <v>0.25777777777777777</v>
      </c>
      <c r="C5" s="308" t="s">
        <v>2582</v>
      </c>
      <c r="D5" s="105" t="s">
        <v>2566</v>
      </c>
      <c r="E5" s="308" t="s">
        <v>2572</v>
      </c>
      <c r="J5" s="109" t="s">
        <v>279</v>
      </c>
      <c r="K5" s="111">
        <f>B6*$K$4</f>
        <v>4369.0477322576371</v>
      </c>
      <c r="L5" s="105" t="s">
        <v>2576</v>
      </c>
      <c r="M5" s="105"/>
    </row>
    <row r="6" spans="1:13" x14ac:dyDescent="0.25">
      <c r="A6" s="347" t="s">
        <v>279</v>
      </c>
      <c r="B6" s="583">
        <f>HexExtSoy!B6</f>
        <v>8.8654800000000002E-4</v>
      </c>
      <c r="C6" s="308" t="s">
        <v>2582</v>
      </c>
      <c r="D6" s="105" t="s">
        <v>2800</v>
      </c>
      <c r="E6" s="308" t="s">
        <v>2572</v>
      </c>
      <c r="J6" s="109" t="s">
        <v>2801</v>
      </c>
      <c r="K6" s="176">
        <f>B5*K4</f>
        <v>1270369.3600644444</v>
      </c>
      <c r="L6" s="105" t="s">
        <v>2576</v>
      </c>
      <c r="M6" s="105"/>
    </row>
    <row r="7" spans="1:13" x14ac:dyDescent="0.25">
      <c r="A7" s="347" t="s">
        <v>365</v>
      </c>
      <c r="B7" s="583">
        <f>HexExtSoy!B7</f>
        <v>0.86381815799999995</v>
      </c>
      <c r="C7" s="308" t="s">
        <v>2599</v>
      </c>
      <c r="D7" s="105" t="s">
        <v>2802</v>
      </c>
      <c r="E7" s="308" t="s">
        <v>2572</v>
      </c>
      <c r="J7" s="109" t="s">
        <v>2554</v>
      </c>
      <c r="K7" s="111">
        <f>B8*K4</f>
        <v>393542.99904694699</v>
      </c>
      <c r="L7" s="105" t="s">
        <v>59</v>
      </c>
      <c r="M7" s="105"/>
    </row>
    <row r="8" spans="1:13" x14ac:dyDescent="0.25">
      <c r="A8" s="106" t="s">
        <v>347</v>
      </c>
      <c r="B8" s="583">
        <f>HexExtSoy!B8</f>
        <v>7.9856019E-2</v>
      </c>
      <c r="C8" s="308" t="s">
        <v>2599</v>
      </c>
      <c r="D8" s="105" t="s">
        <v>2566</v>
      </c>
      <c r="E8" s="308" t="s">
        <v>2572</v>
      </c>
      <c r="J8" s="109" t="s">
        <v>365</v>
      </c>
      <c r="K8" s="110">
        <f>B7*K4/LCI!E61</f>
        <v>85140.630045815196</v>
      </c>
      <c r="L8" s="105" t="s">
        <v>2576</v>
      </c>
      <c r="M8" s="105"/>
    </row>
    <row r="9" spans="1:13" x14ac:dyDescent="0.25">
      <c r="A9" s="499" t="s">
        <v>2806</v>
      </c>
      <c r="B9" s="167">
        <v>0.20190641200000001</v>
      </c>
      <c r="C9" s="312" t="s">
        <v>2582</v>
      </c>
      <c r="D9" s="330" t="s">
        <v>2799</v>
      </c>
      <c r="E9" s="330" t="s">
        <v>2592</v>
      </c>
      <c r="J9" s="109" t="s">
        <v>2597</v>
      </c>
      <c r="K9" s="348">
        <f>B2*K4</f>
        <v>0</v>
      </c>
      <c r="L9" s="105" t="s">
        <v>2596</v>
      </c>
      <c r="M9" s="105"/>
    </row>
    <row r="10" spans="1:13" x14ac:dyDescent="0.25">
      <c r="A10" s="499" t="s">
        <v>2807</v>
      </c>
      <c r="B10" s="501">
        <v>0.79809358799999996</v>
      </c>
      <c r="C10" s="338" t="s">
        <v>2582</v>
      </c>
      <c r="D10" s="393" t="s">
        <v>2808</v>
      </c>
      <c r="E10" s="330" t="s">
        <v>2592</v>
      </c>
      <c r="J10" s="109" t="s">
        <v>214</v>
      </c>
      <c r="K10" s="349">
        <f>B3*K4</f>
        <v>1759999.9982434856</v>
      </c>
      <c r="L10" s="105" t="s">
        <v>2596</v>
      </c>
      <c r="M10" s="105"/>
    </row>
    <row r="11" spans="1:13" x14ac:dyDescent="0.25">
      <c r="J11" s="109" t="s">
        <v>216</v>
      </c>
      <c r="K11" s="111">
        <f>B4*K4</f>
        <v>41100.001451708958</v>
      </c>
      <c r="L11" s="105" t="s">
        <v>2598</v>
      </c>
      <c r="M11" s="105"/>
    </row>
    <row r="12" spans="1:13" x14ac:dyDescent="0.25">
      <c r="J12" s="84"/>
      <c r="K12" s="83"/>
      <c r="L12" s="83"/>
      <c r="M12" s="83"/>
    </row>
    <row r="13" spans="1:13" x14ac:dyDescent="0.25">
      <c r="J13" s="590" t="s">
        <v>2600</v>
      </c>
      <c r="K13" s="590"/>
      <c r="L13" s="590"/>
      <c r="M13" s="590"/>
    </row>
    <row r="14" spans="1:13" x14ac:dyDescent="0.25">
      <c r="J14" s="99" t="s">
        <v>2573</v>
      </c>
      <c r="K14" s="108" t="s">
        <v>2574</v>
      </c>
      <c r="L14" s="101" t="s">
        <v>2563</v>
      </c>
      <c r="M14" s="102" t="s">
        <v>2564</v>
      </c>
    </row>
    <row r="15" spans="1:13" x14ac:dyDescent="0.25">
      <c r="J15" s="109" t="s">
        <v>2806</v>
      </c>
      <c r="K15" s="110">
        <f>K4*B9</f>
        <v>995026.49769316055</v>
      </c>
      <c r="L15" s="105" t="s">
        <v>2576</v>
      </c>
      <c r="M15" s="105" t="s">
        <v>2601</v>
      </c>
    </row>
    <row r="16" spans="1:13" x14ac:dyDescent="0.25">
      <c r="J16" s="109" t="s">
        <v>2809</v>
      </c>
      <c r="K16" s="528">
        <f>K4*B10</f>
        <v>3933130.502556839</v>
      </c>
      <c r="L16" s="105" t="s">
        <v>2576</v>
      </c>
      <c r="M16" s="105"/>
    </row>
  </sheetData>
  <mergeCells count="3">
    <mergeCell ref="J1:M1"/>
    <mergeCell ref="J2:M2"/>
    <mergeCell ref="J13:M1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DFFA-6CA1-EB48-A7C4-659A62AFDF3C}">
  <sheetPr codeName="Sheet20">
    <tabColor rgb="FFFFD966"/>
  </sheetPr>
  <dimension ref="A1:L30"/>
  <sheetViews>
    <sheetView zoomScale="130" zoomScaleNormal="130" workbookViewId="0">
      <selection activeCell="I6" sqref="I6"/>
    </sheetView>
  </sheetViews>
  <sheetFormatPr defaultColWidth="11" defaultRowHeight="15.75" x14ac:dyDescent="0.25"/>
  <cols>
    <col min="1" max="1" width="24" customWidth="1"/>
    <col min="2" max="2" width="15.375" customWidth="1"/>
    <col min="3" max="3" width="13.625" customWidth="1"/>
    <col min="4" max="4" width="26.5" customWidth="1"/>
    <col min="6" max="6" width="17.625" bestFit="1" customWidth="1"/>
    <col min="12" max="12" width="12" customWidth="1"/>
  </cols>
  <sheetData>
    <row r="1" spans="1:12" s="83" customFormat="1" x14ac:dyDescent="0.25">
      <c r="A1" s="99" t="s">
        <v>2561</v>
      </c>
      <c r="B1" s="100" t="s">
        <v>2562</v>
      </c>
      <c r="C1" s="101" t="s">
        <v>2563</v>
      </c>
      <c r="D1" s="102" t="s">
        <v>2564</v>
      </c>
      <c r="E1" s="102" t="s">
        <v>2565</v>
      </c>
      <c r="G1" s="83" t="s">
        <v>2566</v>
      </c>
      <c r="I1" s="591" t="s">
        <v>2810</v>
      </c>
      <c r="J1" s="591"/>
      <c r="K1" s="591"/>
      <c r="L1" s="591"/>
    </row>
    <row r="2" spans="1:12" s="83" customFormat="1" ht="15" x14ac:dyDescent="0.25">
      <c r="A2" s="300" t="s">
        <v>2811</v>
      </c>
      <c r="B2" s="350" t="s">
        <v>2812</v>
      </c>
      <c r="C2" s="101"/>
      <c r="D2" s="102"/>
      <c r="E2" s="102"/>
      <c r="I2" s="590" t="s">
        <v>2569</v>
      </c>
      <c r="J2" s="590"/>
      <c r="K2" s="590"/>
      <c r="L2" s="590"/>
    </row>
    <row r="3" spans="1:12" s="83" customFormat="1" ht="15" x14ac:dyDescent="0.25">
      <c r="A3" s="107" t="s">
        <v>290</v>
      </c>
      <c r="B3" s="104">
        <f>0.108*G4</f>
        <v>9.8450319051959889E-2</v>
      </c>
      <c r="C3" s="308" t="s">
        <v>2582</v>
      </c>
      <c r="D3" s="105" t="s">
        <v>2566</v>
      </c>
      <c r="E3" s="308" t="s">
        <v>2572</v>
      </c>
      <c r="F3" s="83" t="s">
        <v>2813</v>
      </c>
      <c r="G3" s="83">
        <f>1+0.09+0.007</f>
        <v>1.097</v>
      </c>
      <c r="I3" s="99" t="s">
        <v>2573</v>
      </c>
      <c r="J3" s="99" t="s">
        <v>2574</v>
      </c>
      <c r="K3" s="101" t="s">
        <v>2563</v>
      </c>
      <c r="L3" s="102" t="s">
        <v>2564</v>
      </c>
    </row>
    <row r="4" spans="1:12" s="83" customFormat="1" ht="15" x14ac:dyDescent="0.25">
      <c r="A4" s="300" t="s">
        <v>365</v>
      </c>
      <c r="B4" s="104">
        <f>1.18*G4</f>
        <v>1.0756608933454876</v>
      </c>
      <c r="C4" s="308" t="s">
        <v>2599</v>
      </c>
      <c r="D4" s="105" t="s">
        <v>2566</v>
      </c>
      <c r="E4" s="308" t="s">
        <v>2572</v>
      </c>
      <c r="F4" s="83" t="s">
        <v>2814</v>
      </c>
      <c r="G4" s="83">
        <f>1/G3</f>
        <v>0.91157702825888787</v>
      </c>
      <c r="I4" s="109" t="str">
        <f>HexExtSoy!J15</f>
        <v>Soy Oil</v>
      </c>
      <c r="J4" s="110">
        <f>HexExtSoy!K15</f>
        <v>67047.399120000016</v>
      </c>
      <c r="K4" s="105" t="s">
        <v>2576</v>
      </c>
      <c r="L4" s="105"/>
    </row>
    <row r="5" spans="1:12" s="83" customFormat="1" ht="15" x14ac:dyDescent="0.25">
      <c r="A5" s="107" t="s">
        <v>347</v>
      </c>
      <c r="B5" s="104">
        <f>0.147*G4</f>
        <v>0.13400182315405651</v>
      </c>
      <c r="C5" s="308" t="s">
        <v>2599</v>
      </c>
      <c r="D5" s="105" t="s">
        <v>2566</v>
      </c>
      <c r="E5" s="105" t="s">
        <v>2572</v>
      </c>
      <c r="F5" s="83" t="s">
        <v>2815</v>
      </c>
      <c r="G5" s="83">
        <f>G4*HexExtSoy!$B$9</f>
        <v>0.20257267294641951</v>
      </c>
      <c r="I5" s="109" t="str">
        <f t="shared" ref="I5:I10" si="0">A3</f>
        <v>Methanol</v>
      </c>
      <c r="J5" s="110">
        <f>J$4*B3</f>
        <v>6600.8378349680961</v>
      </c>
      <c r="K5" s="105" t="s">
        <v>2576</v>
      </c>
      <c r="L5" s="105"/>
    </row>
    <row r="6" spans="1:12" s="83" customFormat="1" ht="15" x14ac:dyDescent="0.25">
      <c r="A6" s="300" t="s">
        <v>327</v>
      </c>
      <c r="B6" s="104">
        <f>0.5*G4</f>
        <v>0.45578851412944393</v>
      </c>
      <c r="C6" s="308" t="s">
        <v>2582</v>
      </c>
      <c r="D6" s="105"/>
      <c r="E6" s="308" t="s">
        <v>2572</v>
      </c>
      <c r="I6" s="109" t="str">
        <f t="shared" si="0"/>
        <v>Natural Gas</v>
      </c>
      <c r="J6" s="110">
        <f>(J$4*B4)/LCI!E61</f>
        <v>1442.4053046782137</v>
      </c>
      <c r="K6" s="105" t="s">
        <v>2576</v>
      </c>
      <c r="L6" s="105"/>
    </row>
    <row r="7" spans="1:12" s="83" customFormat="1" ht="15" x14ac:dyDescent="0.25">
      <c r="A7" s="107" t="s">
        <v>214</v>
      </c>
      <c r="B7" s="121">
        <v>0.66236948350271474</v>
      </c>
      <c r="C7" s="308" t="s">
        <v>2765</v>
      </c>
      <c r="D7" s="127" t="s">
        <v>2816</v>
      </c>
      <c r="E7" s="105" t="s">
        <v>2572</v>
      </c>
      <c r="I7" s="109" t="str">
        <f t="shared" si="0"/>
        <v>Electricity, Grid</v>
      </c>
      <c r="J7" s="110">
        <f>J$4*B5</f>
        <v>8984.4737198176863</v>
      </c>
      <c r="K7" s="105" t="s">
        <v>59</v>
      </c>
      <c r="L7" s="105"/>
    </row>
    <row r="8" spans="1:12" s="83" customFormat="1" ht="18" customHeight="1" x14ac:dyDescent="0.3">
      <c r="A8" s="107" t="s">
        <v>216</v>
      </c>
      <c r="B8" s="104">
        <f>318/65590</f>
        <v>4.84830004573868E-3</v>
      </c>
      <c r="C8" s="308" t="s">
        <v>2765</v>
      </c>
      <c r="D8" s="105" t="s">
        <v>2615</v>
      </c>
      <c r="E8" s="308" t="s">
        <v>2572</v>
      </c>
      <c r="F8" s="85" t="s">
        <v>94</v>
      </c>
      <c r="G8" s="85" t="s">
        <v>1</v>
      </c>
      <c r="I8" s="109" t="str">
        <f t="shared" si="0"/>
        <v>Water</v>
      </c>
      <c r="J8" s="110">
        <f>J$4*B6</f>
        <v>30559.434421148595</v>
      </c>
      <c r="K8" s="105" t="s">
        <v>2576</v>
      </c>
      <c r="L8" s="105"/>
    </row>
    <row r="9" spans="1:12" s="83" customFormat="1" ht="15" x14ac:dyDescent="0.25">
      <c r="A9" s="300" t="s">
        <v>210</v>
      </c>
      <c r="B9" s="104">
        <v>0</v>
      </c>
      <c r="C9" s="308" t="s">
        <v>2765</v>
      </c>
      <c r="D9" s="308" t="s">
        <v>2817</v>
      </c>
      <c r="E9" s="308" t="s">
        <v>2572</v>
      </c>
      <c r="I9" s="109" t="str">
        <f t="shared" si="0"/>
        <v>Capital Cost</v>
      </c>
      <c r="J9" s="110">
        <f>J$4*B7</f>
        <v>44410.151125314784</v>
      </c>
      <c r="K9" s="105" t="s">
        <v>2596</v>
      </c>
      <c r="L9" s="105"/>
    </row>
    <row r="10" spans="1:12" s="83" customFormat="1" ht="15" x14ac:dyDescent="0.25">
      <c r="A10" s="300" t="s">
        <v>423</v>
      </c>
      <c r="B10" s="104">
        <f>G4</f>
        <v>0.91157702825888787</v>
      </c>
      <c r="C10" s="308" t="s">
        <v>2582</v>
      </c>
      <c r="D10" s="105" t="s">
        <v>2566</v>
      </c>
      <c r="E10" s="105" t="s">
        <v>2592</v>
      </c>
      <c r="I10" s="109" t="str">
        <f t="shared" si="0"/>
        <v>Labor</v>
      </c>
      <c r="J10" s="110">
        <f>J$4*B8</f>
        <v>325.06590822015562</v>
      </c>
      <c r="K10" s="105" t="s">
        <v>2598</v>
      </c>
      <c r="L10" s="105"/>
    </row>
    <row r="11" spans="1:12" x14ac:dyDescent="0.25">
      <c r="A11" s="300" t="s">
        <v>398</v>
      </c>
      <c r="B11" s="104">
        <f>1-B10</f>
        <v>8.8422971741112133E-2</v>
      </c>
      <c r="C11" s="308" t="s">
        <v>2582</v>
      </c>
      <c r="D11" s="105" t="s">
        <v>2566</v>
      </c>
      <c r="E11" s="105" t="s">
        <v>2592</v>
      </c>
      <c r="I11" s="84"/>
      <c r="J11" s="83"/>
      <c r="K11" s="83"/>
      <c r="L11" s="83"/>
    </row>
    <row r="12" spans="1:12" x14ac:dyDescent="0.25">
      <c r="I12" s="590" t="s">
        <v>2600</v>
      </c>
      <c r="J12" s="590"/>
      <c r="K12" s="590"/>
      <c r="L12" s="590"/>
    </row>
    <row r="13" spans="1:12" x14ac:dyDescent="0.25">
      <c r="I13" s="99" t="s">
        <v>2573</v>
      </c>
      <c r="J13" s="99" t="s">
        <v>2574</v>
      </c>
      <c r="K13" s="101" t="s">
        <v>2563</v>
      </c>
      <c r="L13" s="102" t="s">
        <v>2564</v>
      </c>
    </row>
    <row r="14" spans="1:12" x14ac:dyDescent="0.25">
      <c r="I14" s="109" t="s">
        <v>2818</v>
      </c>
      <c r="J14" s="112">
        <f>B10*J4</f>
        <v>61118.86884229719</v>
      </c>
      <c r="K14" s="105" t="s">
        <v>2651</v>
      </c>
      <c r="L14" s="105" t="s">
        <v>2601</v>
      </c>
    </row>
    <row r="15" spans="1:12" x14ac:dyDescent="0.25">
      <c r="I15" s="109" t="s">
        <v>398</v>
      </c>
      <c r="J15" s="111">
        <f>B11*J4</f>
        <v>5928.5302777028282</v>
      </c>
      <c r="K15" s="105" t="s">
        <v>2651</v>
      </c>
      <c r="L15" s="105"/>
    </row>
    <row r="30" spans="1:4" x14ac:dyDescent="0.25">
      <c r="A30" s="84"/>
      <c r="B30" s="83"/>
      <c r="C30" s="83"/>
      <c r="D30" s="83"/>
    </row>
  </sheetData>
  <mergeCells count="3">
    <mergeCell ref="I1:L1"/>
    <mergeCell ref="I2:L2"/>
    <mergeCell ref="I12:L12"/>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73DA3-E725-FA48-A67D-194A0E953C13}">
  <sheetPr codeName="Sheet21">
    <tabColor rgb="FFFFD966"/>
  </sheetPr>
  <dimension ref="A1:W21"/>
  <sheetViews>
    <sheetView zoomScale="130" zoomScaleNormal="130" workbookViewId="0">
      <selection activeCell="J19" sqref="J19"/>
    </sheetView>
  </sheetViews>
  <sheetFormatPr defaultColWidth="11" defaultRowHeight="15.75" x14ac:dyDescent="0.25"/>
  <cols>
    <col min="1" max="1" width="24" bestFit="1" customWidth="1"/>
    <col min="4" max="4" width="25" customWidth="1"/>
    <col min="10" max="10" width="16.25" bestFit="1" customWidth="1"/>
    <col min="15" max="15" width="16" bestFit="1" customWidth="1"/>
    <col min="16" max="16" width="8.125" bestFit="1" customWidth="1"/>
    <col min="17" max="17" width="7.375" bestFit="1" customWidth="1"/>
    <col min="18" max="18" width="13" bestFit="1" customWidth="1"/>
    <col min="20" max="20" width="16" bestFit="1" customWidth="1"/>
    <col min="25" max="25" width="16" bestFit="1" customWidth="1"/>
    <col min="26" max="26" width="9.875" customWidth="1"/>
    <col min="27" max="27" width="9.625" customWidth="1"/>
    <col min="28" max="28" width="14.75" customWidth="1"/>
    <col min="30" max="30" width="16" bestFit="1" customWidth="1"/>
    <col min="31" max="32" width="9"/>
    <col min="33" max="33" width="13" bestFit="1" customWidth="1"/>
    <col min="35" max="35" width="16" bestFit="1" customWidth="1"/>
    <col min="36" max="37" width="9"/>
    <col min="38" max="38" width="13" bestFit="1" customWidth="1"/>
  </cols>
  <sheetData>
    <row r="1" spans="1:23" ht="18.75" x14ac:dyDescent="0.3">
      <c r="A1" s="99" t="s">
        <v>2561</v>
      </c>
      <c r="B1" s="100" t="s">
        <v>2562</v>
      </c>
      <c r="C1" s="101" t="s">
        <v>2563</v>
      </c>
      <c r="D1" s="102" t="s">
        <v>2564</v>
      </c>
      <c r="E1" s="102" t="s">
        <v>2565</v>
      </c>
      <c r="G1" s="85" t="s">
        <v>94</v>
      </c>
      <c r="H1" s="85" t="s">
        <v>1</v>
      </c>
      <c r="J1" s="592" t="s">
        <v>2819</v>
      </c>
      <c r="K1" s="592"/>
      <c r="L1" s="592"/>
      <c r="M1" s="592"/>
      <c r="O1" s="592" t="s">
        <v>2820</v>
      </c>
      <c r="P1" s="592"/>
      <c r="Q1" s="592"/>
      <c r="R1" s="592"/>
      <c r="T1" s="592" t="s">
        <v>2821</v>
      </c>
      <c r="U1" s="592"/>
      <c r="V1" s="592"/>
      <c r="W1" s="592"/>
    </row>
    <row r="2" spans="1:23" x14ac:dyDescent="0.25">
      <c r="A2" s="300" t="s">
        <v>2811</v>
      </c>
      <c r="B2" s="350" t="s">
        <v>2812</v>
      </c>
      <c r="C2" s="101"/>
      <c r="D2" s="102"/>
      <c r="E2" s="102"/>
      <c r="J2" s="593" t="s">
        <v>2569</v>
      </c>
      <c r="K2" s="593"/>
      <c r="L2" s="593"/>
      <c r="M2" s="593"/>
      <c r="O2" s="593" t="s">
        <v>2569</v>
      </c>
      <c r="P2" s="593"/>
      <c r="Q2" s="593"/>
      <c r="R2" s="593"/>
      <c r="T2" s="593" t="s">
        <v>2569</v>
      </c>
      <c r="U2" s="593"/>
      <c r="V2" s="593"/>
      <c r="W2" s="593"/>
    </row>
    <row r="3" spans="1:23" x14ac:dyDescent="0.25">
      <c r="A3" s="107" t="s">
        <v>362</v>
      </c>
      <c r="B3" s="104">
        <f>4/100</f>
        <v>0.04</v>
      </c>
      <c r="C3" s="105" t="s">
        <v>2582</v>
      </c>
      <c r="D3" s="105" t="s">
        <v>2822</v>
      </c>
      <c r="E3" s="105" t="s">
        <v>2572</v>
      </c>
      <c r="J3" s="99" t="s">
        <v>2573</v>
      </c>
      <c r="K3" s="99" t="s">
        <v>2574</v>
      </c>
      <c r="L3" s="101" t="s">
        <v>2563</v>
      </c>
      <c r="M3" s="102" t="s">
        <v>2564</v>
      </c>
      <c r="O3" s="99" t="s">
        <v>2573</v>
      </c>
      <c r="P3" s="99" t="s">
        <v>2574</v>
      </c>
      <c r="Q3" s="101" t="s">
        <v>2563</v>
      </c>
      <c r="R3" s="102" t="s">
        <v>2564</v>
      </c>
      <c r="T3" s="99" t="s">
        <v>2573</v>
      </c>
      <c r="U3" s="99" t="s">
        <v>2574</v>
      </c>
      <c r="V3" s="101" t="s">
        <v>2563</v>
      </c>
      <c r="W3" s="102" t="s">
        <v>2564</v>
      </c>
    </row>
    <row r="4" spans="1:23" x14ac:dyDescent="0.25">
      <c r="A4" s="300" t="s">
        <v>365</v>
      </c>
      <c r="B4" s="104">
        <v>7.48</v>
      </c>
      <c r="C4" s="105" t="s">
        <v>2599</v>
      </c>
      <c r="D4" s="105" t="s">
        <v>2822</v>
      </c>
      <c r="E4" s="308" t="s">
        <v>2572</v>
      </c>
      <c r="J4" s="109" t="str">
        <f>HexExtSoy!J15</f>
        <v>Soy Oil</v>
      </c>
      <c r="K4" s="110">
        <f>HexExtSoy!K15</f>
        <v>67047.399120000016</v>
      </c>
      <c r="L4" s="105" t="s">
        <v>2576</v>
      </c>
      <c r="M4" s="105"/>
      <c r="O4" s="109" t="str">
        <f>HexExtAlg!J15</f>
        <v>Algae Oil</v>
      </c>
      <c r="P4" s="110">
        <f>HexExtAlg!K15</f>
        <v>995026.49769316055</v>
      </c>
      <c r="Q4" s="105" t="s">
        <v>2576</v>
      </c>
      <c r="R4" s="105"/>
      <c r="T4" s="109" t="s">
        <v>2806</v>
      </c>
      <c r="U4" s="110">
        <f>HTL!I12</f>
        <v>2464078.5001249998</v>
      </c>
      <c r="V4" s="105" t="s">
        <v>2576</v>
      </c>
      <c r="W4" s="105"/>
    </row>
    <row r="5" spans="1:23" x14ac:dyDescent="0.25">
      <c r="A5" s="300" t="s">
        <v>347</v>
      </c>
      <c r="B5" s="104">
        <v>0.22</v>
      </c>
      <c r="C5" s="105" t="s">
        <v>2599</v>
      </c>
      <c r="D5" s="105" t="s">
        <v>2822</v>
      </c>
      <c r="E5" s="105" t="s">
        <v>2572</v>
      </c>
      <c r="J5" s="109" t="str">
        <f t="shared" ref="J5:J10" si="0">A3</f>
        <v>Hydrogen</v>
      </c>
      <c r="K5" s="110">
        <f>K$4*$B3</f>
        <v>2681.8959648000009</v>
      </c>
      <c r="L5" s="105" t="s">
        <v>2576</v>
      </c>
      <c r="M5" s="105"/>
      <c r="O5" s="109" t="str">
        <f t="shared" ref="O5:O10" si="1">J5</f>
        <v>Hydrogen</v>
      </c>
      <c r="P5" s="110">
        <f>P$4*$B3</f>
        <v>39801.05990772642</v>
      </c>
      <c r="Q5" s="105" t="s">
        <v>2576</v>
      </c>
      <c r="R5" s="105"/>
      <c r="T5" s="109" t="str">
        <f>A3</f>
        <v>Hydrogen</v>
      </c>
      <c r="U5" s="110">
        <f>U$4*$B3</f>
        <v>98563.140004999994</v>
      </c>
      <c r="V5" s="105" t="s">
        <v>2576</v>
      </c>
      <c r="W5" s="105"/>
    </row>
    <row r="6" spans="1:23" x14ac:dyDescent="0.25">
      <c r="A6" s="107" t="s">
        <v>327</v>
      </c>
      <c r="B6" s="104">
        <v>0.9</v>
      </c>
      <c r="C6" s="105" t="s">
        <v>2582</v>
      </c>
      <c r="D6" s="105" t="s">
        <v>2822</v>
      </c>
      <c r="E6" s="105" t="s">
        <v>2572</v>
      </c>
      <c r="J6" s="109" t="str">
        <f t="shared" si="0"/>
        <v>Natural Gas</v>
      </c>
      <c r="K6" s="110">
        <f>(K$4*$B4)/LCI!$E$61</f>
        <v>10030.290908352003</v>
      </c>
      <c r="L6" s="105" t="s">
        <v>2576</v>
      </c>
      <c r="M6" s="105"/>
      <c r="O6" s="109" t="str">
        <f t="shared" si="1"/>
        <v>Natural Gas</v>
      </c>
      <c r="P6" s="110">
        <f>(P$4*$B4)/LCI!$E$61</f>
        <v>148855.96405489685</v>
      </c>
      <c r="Q6" s="105" t="s">
        <v>2576</v>
      </c>
      <c r="R6" s="105"/>
      <c r="T6" s="109" t="str">
        <f t="shared" ref="T6:T10" si="2">A4</f>
        <v>Natural Gas</v>
      </c>
      <c r="U6" s="110">
        <f>(U$4*$B4)/LCI!$E$61</f>
        <v>368626.14361869998</v>
      </c>
      <c r="V6" s="105" t="s">
        <v>2576</v>
      </c>
      <c r="W6" s="105"/>
    </row>
    <row r="7" spans="1:23" x14ac:dyDescent="0.25">
      <c r="A7" s="107" t="s">
        <v>214</v>
      </c>
      <c r="B7" s="123">
        <v>0.29799999999999999</v>
      </c>
      <c r="C7" s="105" t="s">
        <v>2765</v>
      </c>
      <c r="D7" s="105" t="s">
        <v>2822</v>
      </c>
      <c r="E7" s="105" t="s">
        <v>2572</v>
      </c>
      <c r="J7" s="109" t="str">
        <f t="shared" si="0"/>
        <v>Electricity, Grid</v>
      </c>
      <c r="K7" s="110">
        <f>K$4*$B5</f>
        <v>14750.427806400005</v>
      </c>
      <c r="L7" s="105" t="s">
        <v>59</v>
      </c>
      <c r="M7" s="105"/>
      <c r="O7" s="109" t="str">
        <f t="shared" si="1"/>
        <v>Electricity, Grid</v>
      </c>
      <c r="P7" s="110">
        <f>P$4*$B5</f>
        <v>218905.82949249531</v>
      </c>
      <c r="Q7" s="105" t="s">
        <v>59</v>
      </c>
      <c r="R7" s="105"/>
      <c r="T7" s="109" t="str">
        <f t="shared" si="2"/>
        <v>Electricity, Grid</v>
      </c>
      <c r="U7" s="110">
        <f>U$4*$B5</f>
        <v>542097.2700275</v>
      </c>
      <c r="V7" s="105" t="s">
        <v>59</v>
      </c>
      <c r="W7" s="105"/>
    </row>
    <row r="8" spans="1:23" x14ac:dyDescent="0.25">
      <c r="A8" s="107" t="s">
        <v>216</v>
      </c>
      <c r="B8" s="104">
        <f>318/65590</f>
        <v>4.84830004573868E-3</v>
      </c>
      <c r="C8" s="105" t="s">
        <v>2765</v>
      </c>
      <c r="D8" s="105" t="s">
        <v>2822</v>
      </c>
      <c r="E8" s="105" t="s">
        <v>2572</v>
      </c>
      <c r="J8" s="109" t="str">
        <f t="shared" si="0"/>
        <v>Water</v>
      </c>
      <c r="K8" s="110">
        <f>K$4*$B6</f>
        <v>60342.659208000019</v>
      </c>
      <c r="L8" s="105" t="s">
        <v>2576</v>
      </c>
      <c r="M8" s="105"/>
      <c r="O8" s="109" t="str">
        <f t="shared" si="1"/>
        <v>Water</v>
      </c>
      <c r="P8" s="110">
        <f>P$4*$B6</f>
        <v>895523.84792384447</v>
      </c>
      <c r="Q8" s="105" t="s">
        <v>2576</v>
      </c>
      <c r="R8" s="105"/>
      <c r="T8" s="109" t="str">
        <f t="shared" si="2"/>
        <v>Water</v>
      </c>
      <c r="U8" s="110">
        <f>U$4*$B6</f>
        <v>2217670.6501124999</v>
      </c>
      <c r="V8" s="105" t="s">
        <v>2576</v>
      </c>
      <c r="W8" s="105"/>
    </row>
    <row r="9" spans="1:23" x14ac:dyDescent="0.25">
      <c r="A9" s="107" t="s">
        <v>437</v>
      </c>
      <c r="B9" s="104">
        <v>0.49399999999999999</v>
      </c>
      <c r="C9" s="105" t="s">
        <v>2582</v>
      </c>
      <c r="D9" s="105" t="s">
        <v>2822</v>
      </c>
      <c r="E9" s="105" t="s">
        <v>2592</v>
      </c>
      <c r="J9" s="109" t="str">
        <f t="shared" si="0"/>
        <v>Capital Cost</v>
      </c>
      <c r="K9" s="110">
        <f>K$4*$B7</f>
        <v>19980.124937760003</v>
      </c>
      <c r="L9" s="105" t="s">
        <v>2596</v>
      </c>
      <c r="M9" s="105"/>
      <c r="O9" s="109" t="str">
        <f t="shared" si="1"/>
        <v>Capital Cost</v>
      </c>
      <c r="P9" s="110">
        <f>P$4*$B7</f>
        <v>296517.89631256182</v>
      </c>
      <c r="Q9" s="105" t="s">
        <v>2596</v>
      </c>
      <c r="R9" s="105"/>
      <c r="T9" s="109" t="str">
        <f t="shared" si="2"/>
        <v>Capital Cost</v>
      </c>
      <c r="U9" s="110">
        <f>U$4*$B7</f>
        <v>734295.39303724992</v>
      </c>
      <c r="V9" s="105" t="s">
        <v>2596</v>
      </c>
      <c r="W9" s="105"/>
    </row>
    <row r="10" spans="1:23" x14ac:dyDescent="0.25">
      <c r="A10" s="206" t="s">
        <v>327</v>
      </c>
      <c r="B10" s="207">
        <v>8.6999999999999994E-2</v>
      </c>
      <c r="C10" s="208" t="s">
        <v>2582</v>
      </c>
      <c r="D10" s="105" t="s">
        <v>2822</v>
      </c>
      <c r="E10" s="208" t="s">
        <v>2592</v>
      </c>
      <c r="J10" s="109" t="str">
        <f t="shared" si="0"/>
        <v>Labor</v>
      </c>
      <c r="K10" s="110">
        <f>K$4*$B8</f>
        <v>325.06590822015562</v>
      </c>
      <c r="L10" s="105" t="s">
        <v>2598</v>
      </c>
      <c r="M10" s="105"/>
      <c r="O10" s="109" t="str">
        <f t="shared" si="1"/>
        <v>Labor</v>
      </c>
      <c r="P10" s="110">
        <f>P$4*$B8</f>
        <v>4824.1870142769485</v>
      </c>
      <c r="Q10" s="105" t="s">
        <v>2598</v>
      </c>
      <c r="R10" s="105"/>
      <c r="T10" s="109" t="str">
        <f t="shared" si="2"/>
        <v>Labor</v>
      </c>
      <c r="U10" s="110">
        <f>U$4*$B8</f>
        <v>11946.591904859735</v>
      </c>
      <c r="V10" s="105" t="s">
        <v>2598</v>
      </c>
      <c r="W10" s="105"/>
    </row>
    <row r="11" spans="1:23" x14ac:dyDescent="0.25">
      <c r="A11" s="305" t="s">
        <v>372</v>
      </c>
      <c r="B11" s="204">
        <v>5.3999999999999999E-2</v>
      </c>
      <c r="C11" s="205" t="s">
        <v>2582</v>
      </c>
      <c r="D11" s="105" t="s">
        <v>2822</v>
      </c>
      <c r="E11" s="196" t="s">
        <v>2592</v>
      </c>
      <c r="J11" s="84"/>
      <c r="K11" s="83"/>
      <c r="L11" s="83"/>
      <c r="M11" s="83"/>
      <c r="O11" s="84"/>
      <c r="P11" s="83"/>
      <c r="Q11" s="83"/>
      <c r="R11" s="83"/>
      <c r="T11" s="84"/>
      <c r="U11" s="83"/>
      <c r="V11" s="83"/>
      <c r="W11" s="83"/>
    </row>
    <row r="12" spans="1:23" x14ac:dyDescent="0.25">
      <c r="A12" s="203" t="s">
        <v>447</v>
      </c>
      <c r="B12" s="204">
        <v>4.2000000000000003E-2</v>
      </c>
      <c r="C12" s="205" t="s">
        <v>2582</v>
      </c>
      <c r="D12" s="105" t="s">
        <v>2822</v>
      </c>
      <c r="E12" s="196" t="s">
        <v>2592</v>
      </c>
      <c r="J12" s="210" t="s">
        <v>2600</v>
      </c>
      <c r="K12" s="210"/>
      <c r="L12" s="210"/>
      <c r="M12" s="210"/>
      <c r="O12" s="210" t="s">
        <v>2600</v>
      </c>
      <c r="P12" s="210"/>
      <c r="Q12" s="210"/>
      <c r="R12" s="210"/>
      <c r="T12" s="210" t="s">
        <v>2600</v>
      </c>
      <c r="U12" s="210"/>
      <c r="V12" s="210"/>
      <c r="W12" s="210"/>
    </row>
    <row r="13" spans="1:23" x14ac:dyDescent="0.25">
      <c r="A13" s="203" t="s">
        <v>443</v>
      </c>
      <c r="B13" s="204">
        <v>0.06</v>
      </c>
      <c r="C13" s="205" t="s">
        <v>2582</v>
      </c>
      <c r="D13" s="105" t="s">
        <v>2822</v>
      </c>
      <c r="E13" s="196" t="s">
        <v>2592</v>
      </c>
      <c r="J13" s="211" t="s">
        <v>2573</v>
      </c>
      <c r="K13" s="211" t="s">
        <v>2574</v>
      </c>
      <c r="L13" s="212" t="s">
        <v>2563</v>
      </c>
      <c r="M13" s="213" t="s">
        <v>2564</v>
      </c>
      <c r="O13" s="211" t="s">
        <v>2573</v>
      </c>
      <c r="P13" s="211" t="s">
        <v>2574</v>
      </c>
      <c r="Q13" s="212" t="s">
        <v>2563</v>
      </c>
      <c r="R13" s="213" t="s">
        <v>2564</v>
      </c>
      <c r="T13" s="211" t="s">
        <v>2573</v>
      </c>
      <c r="U13" s="211" t="s">
        <v>2574</v>
      </c>
      <c r="V13" s="212" t="s">
        <v>2563</v>
      </c>
      <c r="W13" s="213" t="s">
        <v>2564</v>
      </c>
    </row>
    <row r="14" spans="1:23" x14ac:dyDescent="0.25">
      <c r="A14" s="203" t="s">
        <v>425</v>
      </c>
      <c r="B14" s="204">
        <v>0.23300000000000001</v>
      </c>
      <c r="C14" s="205" t="s">
        <v>2582</v>
      </c>
      <c r="D14" s="105" t="s">
        <v>2822</v>
      </c>
      <c r="E14" s="196" t="s">
        <v>2592</v>
      </c>
      <c r="J14" s="214" t="str">
        <f t="shared" ref="J14:J20" si="3">A9</f>
        <v>Jet-A</v>
      </c>
      <c r="K14" s="215">
        <f t="shared" ref="K14:K20" si="4">$B9*K$4</f>
        <v>33121.415165280006</v>
      </c>
      <c r="L14" s="205" t="s">
        <v>2651</v>
      </c>
      <c r="M14" s="205" t="s">
        <v>2601</v>
      </c>
      <c r="O14" s="214" t="str">
        <f t="shared" ref="O14:O20" si="5">J14</f>
        <v>Jet-A</v>
      </c>
      <c r="P14" s="215">
        <f t="shared" ref="P14:P20" si="6">$B9*P$4</f>
        <v>491543.08986042131</v>
      </c>
      <c r="Q14" s="205" t="s">
        <v>2651</v>
      </c>
      <c r="R14" s="205" t="s">
        <v>2601</v>
      </c>
      <c r="T14" s="214" t="str">
        <f>A9</f>
        <v>Jet-A</v>
      </c>
      <c r="U14" s="215">
        <f t="shared" ref="U14:U20" si="7">$B9*U$4</f>
        <v>1217254.7790617498</v>
      </c>
      <c r="V14" s="205" t="s">
        <v>2651</v>
      </c>
      <c r="W14" s="205" t="s">
        <v>2601</v>
      </c>
    </row>
    <row r="15" spans="1:23" x14ac:dyDescent="0.25">
      <c r="A15" s="203" t="s">
        <v>431</v>
      </c>
      <c r="B15" s="204">
        <v>7.0000000000000007E-2</v>
      </c>
      <c r="C15" s="205" t="s">
        <v>2582</v>
      </c>
      <c r="D15" s="105" t="s">
        <v>2822</v>
      </c>
      <c r="E15" s="196" t="s">
        <v>2592</v>
      </c>
      <c r="J15" s="214" t="str">
        <f t="shared" si="3"/>
        <v>Water</v>
      </c>
      <c r="K15" s="215">
        <f t="shared" si="4"/>
        <v>5833.1237234400014</v>
      </c>
      <c r="L15" s="205" t="s">
        <v>2651</v>
      </c>
      <c r="M15" s="205"/>
      <c r="O15" s="214" t="str">
        <f t="shared" si="5"/>
        <v>Water</v>
      </c>
      <c r="P15" s="215">
        <f t="shared" si="6"/>
        <v>86567.305299304964</v>
      </c>
      <c r="Q15" s="205" t="s">
        <v>2651</v>
      </c>
      <c r="R15" s="205"/>
      <c r="T15" s="214" t="str">
        <f t="shared" ref="T15:T20" si="8">A10</f>
        <v>Water</v>
      </c>
      <c r="U15" s="215">
        <f t="shared" si="7"/>
        <v>214374.82951087496</v>
      </c>
      <c r="V15" s="205" t="s">
        <v>2651</v>
      </c>
      <c r="W15" s="205"/>
    </row>
    <row r="16" spans="1:23" x14ac:dyDescent="0.25">
      <c r="J16" s="214" t="str">
        <f t="shared" si="3"/>
        <v>CO2 Emissions</v>
      </c>
      <c r="K16" s="215">
        <f t="shared" si="4"/>
        <v>3620.559552480001</v>
      </c>
      <c r="L16" s="205" t="s">
        <v>2651</v>
      </c>
      <c r="M16" s="196"/>
      <c r="O16" s="214" t="str">
        <f t="shared" si="5"/>
        <v>CO2 Emissions</v>
      </c>
      <c r="P16" s="215">
        <f t="shared" si="6"/>
        <v>53731.430875430669</v>
      </c>
      <c r="Q16" s="205" t="s">
        <v>2651</v>
      </c>
      <c r="R16" s="196"/>
      <c r="T16" s="214" t="str">
        <f t="shared" si="8"/>
        <v>CO2 Emissions</v>
      </c>
      <c r="U16" s="215">
        <f t="shared" si="7"/>
        <v>133060.23900674999</v>
      </c>
      <c r="V16" s="205" t="s">
        <v>2651</v>
      </c>
      <c r="W16" s="196"/>
    </row>
    <row r="17" spans="10:23" x14ac:dyDescent="0.25">
      <c r="J17" s="214" t="str">
        <f t="shared" si="3"/>
        <v>Propane, Produced</v>
      </c>
      <c r="K17" s="215">
        <f t="shared" si="4"/>
        <v>2815.9907630400007</v>
      </c>
      <c r="L17" s="205" t="s">
        <v>2651</v>
      </c>
      <c r="M17" s="196"/>
      <c r="O17" s="214" t="str">
        <f t="shared" si="5"/>
        <v>Propane, Produced</v>
      </c>
      <c r="P17" s="215">
        <f t="shared" si="6"/>
        <v>41791.112903112742</v>
      </c>
      <c r="Q17" s="205" t="s">
        <v>2651</v>
      </c>
      <c r="R17" s="196"/>
      <c r="T17" s="214" t="str">
        <f t="shared" si="8"/>
        <v>Propane, Produced</v>
      </c>
      <c r="U17" s="215">
        <f t="shared" si="7"/>
        <v>103491.29700525</v>
      </c>
      <c r="V17" s="205" t="s">
        <v>2651</v>
      </c>
      <c r="W17" s="196"/>
    </row>
    <row r="18" spans="10:23" x14ac:dyDescent="0.25">
      <c r="J18" s="214" t="str">
        <f t="shared" si="3"/>
        <v>LPG, Produced</v>
      </c>
      <c r="K18" s="215">
        <f t="shared" si="4"/>
        <v>4022.8439472000009</v>
      </c>
      <c r="L18" s="205" t="s">
        <v>2651</v>
      </c>
      <c r="M18" s="196"/>
      <c r="O18" s="214" t="str">
        <f t="shared" si="5"/>
        <v>LPG, Produced</v>
      </c>
      <c r="P18" s="215">
        <f t="shared" si="6"/>
        <v>59701.589861589629</v>
      </c>
      <c r="Q18" s="205" t="s">
        <v>2651</v>
      </c>
      <c r="R18" s="196"/>
      <c r="T18" s="214" t="str">
        <f t="shared" si="8"/>
        <v>LPG, Produced</v>
      </c>
      <c r="U18" s="215">
        <f t="shared" si="7"/>
        <v>147844.71000749999</v>
      </c>
      <c r="V18" s="205" t="s">
        <v>2651</v>
      </c>
      <c r="W18" s="196"/>
    </row>
    <row r="19" spans="10:23" x14ac:dyDescent="0.25">
      <c r="J19" s="214" t="str">
        <f t="shared" si="3"/>
        <v>Diesel, Produced</v>
      </c>
      <c r="K19" s="215">
        <f t="shared" si="4"/>
        <v>15622.043994960004</v>
      </c>
      <c r="L19" s="205" t="s">
        <v>2651</v>
      </c>
      <c r="M19" s="196"/>
      <c r="O19" s="214" t="str">
        <f t="shared" si="5"/>
        <v>Diesel, Produced</v>
      </c>
      <c r="P19" s="215">
        <f t="shared" si="6"/>
        <v>231841.17396250641</v>
      </c>
      <c r="Q19" s="205" t="s">
        <v>2651</v>
      </c>
      <c r="R19" s="196"/>
      <c r="T19" s="214" t="str">
        <f t="shared" si="8"/>
        <v>Diesel, Produced</v>
      </c>
      <c r="U19" s="215">
        <f t="shared" si="7"/>
        <v>574130.29052912502</v>
      </c>
      <c r="V19" s="205" t="s">
        <v>2651</v>
      </c>
      <c r="W19" s="196"/>
    </row>
    <row r="20" spans="10:23" x14ac:dyDescent="0.25">
      <c r="J20" s="214" t="str">
        <f t="shared" si="3"/>
        <v>Gasoline, Produced</v>
      </c>
      <c r="K20" s="215">
        <f t="shared" si="4"/>
        <v>4693.3179384000014</v>
      </c>
      <c r="L20" s="205" t="s">
        <v>2651</v>
      </c>
      <c r="M20" s="196"/>
      <c r="O20" s="214" t="str">
        <f t="shared" si="5"/>
        <v>Gasoline, Produced</v>
      </c>
      <c r="P20" s="215">
        <f t="shared" si="6"/>
        <v>69651.854838521249</v>
      </c>
      <c r="Q20" s="205" t="s">
        <v>2651</v>
      </c>
      <c r="R20" s="196"/>
      <c r="T20" s="214" t="str">
        <f t="shared" si="8"/>
        <v>Gasoline, Produced</v>
      </c>
      <c r="U20" s="215">
        <f t="shared" si="7"/>
        <v>172485.49500875</v>
      </c>
      <c r="V20" s="205" t="s">
        <v>2651</v>
      </c>
      <c r="W20" s="196"/>
    </row>
    <row r="21" spans="10:23" x14ac:dyDescent="0.25">
      <c r="J21" s="209"/>
    </row>
  </sheetData>
  <mergeCells count="6">
    <mergeCell ref="J1:M1"/>
    <mergeCell ref="J2:M2"/>
    <mergeCell ref="O1:R1"/>
    <mergeCell ref="O2:R2"/>
    <mergeCell ref="T1:W1"/>
    <mergeCell ref="T2:W2"/>
  </mergeCells>
  <phoneticPr fontId="19" type="noConversion"/>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0B20-5917-447E-AECF-C7865E5738E1}">
  <sheetPr>
    <tabColor rgb="FFFFD966"/>
  </sheetPr>
  <dimension ref="A1:Z20"/>
  <sheetViews>
    <sheetView workbookViewId="0">
      <selection activeCell="G28" sqref="G28"/>
    </sheetView>
  </sheetViews>
  <sheetFormatPr defaultRowHeight="15.75" x14ac:dyDescent="0.25"/>
  <cols>
    <col min="1" max="1" width="24.5" bestFit="1" customWidth="1"/>
    <col min="2" max="2" width="9.5" bestFit="1" customWidth="1"/>
    <col min="3" max="3" width="17" bestFit="1" customWidth="1"/>
    <col min="4" max="4" width="20.75" bestFit="1" customWidth="1"/>
    <col min="5" max="5" width="4" bestFit="1" customWidth="1"/>
    <col min="8" max="8" width="16" bestFit="1" customWidth="1"/>
    <col min="9" max="9" width="8.125" bestFit="1" customWidth="1"/>
    <col min="10" max="10" width="7.375" bestFit="1" customWidth="1"/>
    <col min="11" max="11" width="13" bestFit="1" customWidth="1"/>
    <col min="13" max="13" width="16" bestFit="1" customWidth="1"/>
    <col min="14" max="14" width="8.125" bestFit="1" customWidth="1"/>
    <col min="15" max="15" width="7.375" bestFit="1" customWidth="1"/>
    <col min="16" max="16" width="13" bestFit="1" customWidth="1"/>
    <col min="18" max="18" width="16" bestFit="1" customWidth="1"/>
    <col min="19" max="19" width="9.125" bestFit="1" customWidth="1"/>
    <col min="20" max="20" width="7.375" bestFit="1" customWidth="1"/>
    <col min="21" max="21" width="13" bestFit="1" customWidth="1"/>
    <col min="23" max="23" width="16" bestFit="1" customWidth="1"/>
    <col min="24" max="24" width="8.125" bestFit="1" customWidth="1"/>
    <col min="25" max="25" width="7.375" bestFit="1" customWidth="1"/>
    <col min="26" max="26" width="13" bestFit="1" customWidth="1"/>
  </cols>
  <sheetData>
    <row r="1" spans="1:26" x14ac:dyDescent="0.25">
      <c r="A1" s="99" t="s">
        <v>2561</v>
      </c>
      <c r="B1" s="100" t="s">
        <v>2562</v>
      </c>
      <c r="C1" s="101" t="s">
        <v>2563</v>
      </c>
      <c r="D1" s="102" t="s">
        <v>2564</v>
      </c>
      <c r="E1" s="102" t="s">
        <v>2565</v>
      </c>
      <c r="H1" s="592" t="s">
        <v>2823</v>
      </c>
      <c r="I1" s="592"/>
      <c r="J1" s="592"/>
      <c r="K1" s="592"/>
      <c r="M1" s="592" t="s">
        <v>2824</v>
      </c>
      <c r="N1" s="592"/>
      <c r="O1" s="592"/>
      <c r="P1" s="592"/>
      <c r="R1" s="592" t="s">
        <v>2825</v>
      </c>
      <c r="S1" s="592"/>
      <c r="T1" s="592"/>
      <c r="U1" s="592"/>
      <c r="W1" s="592" t="s">
        <v>2826</v>
      </c>
      <c r="X1" s="592"/>
      <c r="Y1" s="592"/>
      <c r="Z1" s="592"/>
    </row>
    <row r="2" spans="1:26" x14ac:dyDescent="0.25">
      <c r="A2" s="300" t="s">
        <v>2811</v>
      </c>
      <c r="B2" s="350" t="s">
        <v>2812</v>
      </c>
      <c r="C2" s="101"/>
      <c r="D2" s="102"/>
      <c r="E2" s="102"/>
      <c r="H2" s="593" t="s">
        <v>2569</v>
      </c>
      <c r="I2" s="593"/>
      <c r="J2" s="593"/>
      <c r="K2" s="593"/>
      <c r="M2" s="593" t="s">
        <v>2569</v>
      </c>
      <c r="N2" s="593"/>
      <c r="O2" s="593"/>
      <c r="P2" s="593"/>
      <c r="R2" s="593" t="s">
        <v>2569</v>
      </c>
      <c r="S2" s="593"/>
      <c r="T2" s="593"/>
      <c r="U2" s="593"/>
      <c r="W2" s="593" t="s">
        <v>2569</v>
      </c>
      <c r="X2" s="593"/>
      <c r="Y2" s="593"/>
      <c r="Z2" s="593"/>
    </row>
    <row r="3" spans="1:26" x14ac:dyDescent="0.25">
      <c r="A3" s="107" t="s">
        <v>362</v>
      </c>
      <c r="B3" s="104">
        <v>0</v>
      </c>
      <c r="C3" s="105" t="s">
        <v>2582</v>
      </c>
      <c r="D3" s="105" t="s">
        <v>2827</v>
      </c>
      <c r="E3" s="105" t="s">
        <v>2572</v>
      </c>
      <c r="H3" s="99" t="s">
        <v>2573</v>
      </c>
      <c r="I3" s="99" t="s">
        <v>2574</v>
      </c>
      <c r="J3" s="101" t="s">
        <v>2563</v>
      </c>
      <c r="K3" s="102" t="s">
        <v>2564</v>
      </c>
      <c r="M3" s="99" t="s">
        <v>2573</v>
      </c>
      <c r="N3" s="99" t="s">
        <v>2574</v>
      </c>
      <c r="O3" s="101" t="s">
        <v>2563</v>
      </c>
      <c r="P3" s="102" t="s">
        <v>2564</v>
      </c>
      <c r="R3" s="99" t="s">
        <v>2573</v>
      </c>
      <c r="S3" s="99" t="s">
        <v>2574</v>
      </c>
      <c r="T3" s="101" t="s">
        <v>2563</v>
      </c>
      <c r="U3" s="102" t="s">
        <v>2564</v>
      </c>
      <c r="W3" s="99" t="s">
        <v>2573</v>
      </c>
      <c r="X3" s="99" t="s">
        <v>2574</v>
      </c>
      <c r="Y3" s="101" t="s">
        <v>2563</v>
      </c>
      <c r="Z3" s="102" t="s">
        <v>2564</v>
      </c>
    </row>
    <row r="4" spans="1:26" x14ac:dyDescent="0.25">
      <c r="A4" s="300" t="s">
        <v>365</v>
      </c>
      <c r="B4" s="104">
        <v>0</v>
      </c>
      <c r="C4" s="105" t="s">
        <v>2599</v>
      </c>
      <c r="D4" s="105" t="s">
        <v>2827</v>
      </c>
      <c r="E4" s="102" t="s">
        <v>2572</v>
      </c>
      <c r="H4" s="109" t="s">
        <v>414</v>
      </c>
      <c r="I4" s="110">
        <f>GasFT!K16</f>
        <v>614999.93125000002</v>
      </c>
      <c r="J4" s="105" t="s">
        <v>2576</v>
      </c>
      <c r="K4" s="105"/>
      <c r="M4" s="109" t="s">
        <v>414</v>
      </c>
      <c r="N4" s="110">
        <f>GasFT!Q16</f>
        <v>478125.76</v>
      </c>
      <c r="O4" s="105" t="s">
        <v>2576</v>
      </c>
      <c r="P4" s="105"/>
      <c r="R4" s="109" t="str">
        <f>GasFT!V16</f>
        <v>Syncrude</v>
      </c>
      <c r="S4" s="109">
        <f>GasFT!W16</f>
        <v>1173969.5</v>
      </c>
      <c r="T4" s="105" t="s">
        <v>2576</v>
      </c>
      <c r="U4" s="105"/>
      <c r="W4" s="109" t="str">
        <f>GasFT!AB16</f>
        <v>Syncrude</v>
      </c>
      <c r="X4" s="485">
        <f>GasFT!AC16</f>
        <v>533622.5</v>
      </c>
      <c r="Y4" s="105" t="s">
        <v>2576</v>
      </c>
      <c r="Z4" s="105"/>
    </row>
    <row r="5" spans="1:26" x14ac:dyDescent="0.25">
      <c r="A5" s="300" t="s">
        <v>347</v>
      </c>
      <c r="B5" s="104">
        <v>0.1779</v>
      </c>
      <c r="C5" s="105" t="s">
        <v>2599</v>
      </c>
      <c r="D5" s="105" t="s">
        <v>2827</v>
      </c>
      <c r="E5" s="105" t="s">
        <v>2572</v>
      </c>
      <c r="H5" s="109" t="str">
        <f>HydroProcOil!O5</f>
        <v>Hydrogen</v>
      </c>
      <c r="I5" s="110">
        <f>I$4*HydroProcSyn!$B3</f>
        <v>0</v>
      </c>
      <c r="J5" s="105" t="s">
        <v>2576</v>
      </c>
      <c r="K5" s="105"/>
      <c r="M5" s="109" t="str">
        <f t="shared" ref="M5:M10" si="0">H5</f>
        <v>Hydrogen</v>
      </c>
      <c r="N5" s="110">
        <f>$N$4*HydroProcSyn!B3</f>
        <v>0</v>
      </c>
      <c r="O5" s="105" t="s">
        <v>2576</v>
      </c>
      <c r="P5" s="105"/>
      <c r="R5" s="109" t="str">
        <f>HydroProcSyn!A3</f>
        <v>Hydrogen</v>
      </c>
      <c r="S5" s="194">
        <f>$S$4*HydroProcSyn!B3</f>
        <v>0</v>
      </c>
      <c r="T5" s="105" t="s">
        <v>2576</v>
      </c>
      <c r="U5" s="105"/>
      <c r="W5" s="109" t="str">
        <f>HydroProcOil!A3</f>
        <v>Hydrogen</v>
      </c>
      <c r="X5" s="110">
        <f>$X$4*HydroProcSyn!B3</f>
        <v>0</v>
      </c>
      <c r="Y5" s="105" t="s">
        <v>2576</v>
      </c>
      <c r="Z5" s="105"/>
    </row>
    <row r="6" spans="1:26" x14ac:dyDescent="0.25">
      <c r="A6" s="107" t="s">
        <v>327</v>
      </c>
      <c r="B6" s="104">
        <v>0</v>
      </c>
      <c r="C6" s="105" t="s">
        <v>2582</v>
      </c>
      <c r="D6" s="105" t="s">
        <v>2827</v>
      </c>
      <c r="E6" s="105" t="s">
        <v>2572</v>
      </c>
      <c r="H6" s="109" t="str">
        <f>HydroProcOil!O6</f>
        <v>Natural Gas</v>
      </c>
      <c r="I6" s="110">
        <f>(I$4*HydroProcSyn!$B4)/LCI!$E$61</f>
        <v>0</v>
      </c>
      <c r="J6" s="105" t="s">
        <v>2576</v>
      </c>
      <c r="K6" s="105"/>
      <c r="M6" s="109" t="str">
        <f t="shared" si="0"/>
        <v>Natural Gas</v>
      </c>
      <c r="N6" s="110">
        <f>$N$4*HydroProcSyn!B4</f>
        <v>0</v>
      </c>
      <c r="O6" s="105" t="s">
        <v>2576</v>
      </c>
      <c r="P6" s="105"/>
      <c r="R6" s="109" t="str">
        <f>HydroProcSyn!A4</f>
        <v>Natural Gas</v>
      </c>
      <c r="S6" s="194">
        <f>$S$4*HydroProcSyn!B4</f>
        <v>0</v>
      </c>
      <c r="T6" s="105" t="s">
        <v>2576</v>
      </c>
      <c r="U6" s="105"/>
      <c r="W6" s="109" t="str">
        <f>HydroProcOil!A4</f>
        <v>Natural Gas</v>
      </c>
      <c r="X6" s="110">
        <f>$X$4*HydroProcSyn!B4</f>
        <v>0</v>
      </c>
      <c r="Y6" s="105" t="s">
        <v>2576</v>
      </c>
      <c r="Z6" s="105"/>
    </row>
    <row r="7" spans="1:26" x14ac:dyDescent="0.25">
      <c r="A7" s="107" t="s">
        <v>214</v>
      </c>
      <c r="B7" s="123">
        <v>9.9669999999999995E-2</v>
      </c>
      <c r="C7" s="105" t="s">
        <v>2765</v>
      </c>
      <c r="D7" s="105" t="s">
        <v>2827</v>
      </c>
      <c r="E7" s="105" t="s">
        <v>2572</v>
      </c>
      <c r="H7" s="109" t="str">
        <f>HydroProcOil!O7</f>
        <v>Electricity, Grid</v>
      </c>
      <c r="I7" s="110">
        <f>I$4*HydroProcSyn!$B5</f>
        <v>109408.487769375</v>
      </c>
      <c r="J7" s="105" t="s">
        <v>59</v>
      </c>
      <c r="K7" s="105"/>
      <c r="M7" s="109" t="str">
        <f t="shared" si="0"/>
        <v>Electricity, Grid</v>
      </c>
      <c r="N7" s="110">
        <f>$N$4*HydroProcSyn!B5</f>
        <v>85058.572704000006</v>
      </c>
      <c r="O7" s="105" t="s">
        <v>59</v>
      </c>
      <c r="P7" s="105"/>
      <c r="R7" s="109" t="str">
        <f>HydroProcSyn!A5</f>
        <v>Electricity, Grid</v>
      </c>
      <c r="S7" s="194">
        <f>$S$4*HydroProcSyn!B5</f>
        <v>208849.17405</v>
      </c>
      <c r="T7" s="105" t="s">
        <v>59</v>
      </c>
      <c r="U7" s="105"/>
      <c r="W7" s="109" t="str">
        <f>HydroProcOil!A5</f>
        <v>Electricity, Grid</v>
      </c>
      <c r="X7" s="110">
        <f>$X$4*HydroProcSyn!B5</f>
        <v>94931.442750000002</v>
      </c>
      <c r="Y7" s="105" t="s">
        <v>59</v>
      </c>
      <c r="Z7" s="105"/>
    </row>
    <row r="8" spans="1:26" x14ac:dyDescent="0.25">
      <c r="A8" s="107" t="s">
        <v>216</v>
      </c>
      <c r="B8" s="104">
        <v>2.2599999999999999E-3</v>
      </c>
      <c r="C8" s="105" t="s">
        <v>2765</v>
      </c>
      <c r="D8" s="105" t="s">
        <v>2827</v>
      </c>
      <c r="E8" s="105" t="s">
        <v>2572</v>
      </c>
      <c r="H8" s="109" t="str">
        <f>HydroProcOil!O8</f>
        <v>Water</v>
      </c>
      <c r="I8" s="110">
        <f>I$4*HydroProcSyn!$B6</f>
        <v>0</v>
      </c>
      <c r="J8" s="105" t="s">
        <v>2576</v>
      </c>
      <c r="K8" s="105"/>
      <c r="M8" s="109" t="str">
        <f t="shared" si="0"/>
        <v>Water</v>
      </c>
      <c r="N8" s="110">
        <f>$N$4*HydroProcSyn!B6</f>
        <v>0</v>
      </c>
      <c r="O8" s="105" t="s">
        <v>2576</v>
      </c>
      <c r="P8" s="105"/>
      <c r="R8" s="109" t="str">
        <f>HydroProcSyn!A6</f>
        <v>Water</v>
      </c>
      <c r="S8" s="194">
        <f>$S$4*HydroProcSyn!B6</f>
        <v>0</v>
      </c>
      <c r="T8" s="105" t="s">
        <v>2576</v>
      </c>
      <c r="U8" s="105"/>
      <c r="W8" s="109" t="str">
        <f>HydroProcOil!A6</f>
        <v>Water</v>
      </c>
      <c r="X8" s="110">
        <f>$X$4*HydroProcSyn!B6</f>
        <v>0</v>
      </c>
      <c r="Y8" s="105" t="s">
        <v>2576</v>
      </c>
      <c r="Z8" s="105"/>
    </row>
    <row r="9" spans="1:26" x14ac:dyDescent="0.25">
      <c r="A9" s="107" t="s">
        <v>437</v>
      </c>
      <c r="B9" s="104">
        <v>7.0800000000000002E-2</v>
      </c>
      <c r="C9" s="105" t="s">
        <v>2582</v>
      </c>
      <c r="D9" s="105" t="s">
        <v>2827</v>
      </c>
      <c r="E9" s="105" t="s">
        <v>2592</v>
      </c>
      <c r="H9" s="109" t="str">
        <f>HydroProcOil!O9</f>
        <v>Capital Cost</v>
      </c>
      <c r="I9" s="110">
        <f>I$4*HydroProcSyn!$B7</f>
        <v>61297.043147687502</v>
      </c>
      <c r="J9" s="105" t="s">
        <v>2596</v>
      </c>
      <c r="K9" s="105"/>
      <c r="M9" s="109" t="str">
        <f t="shared" si="0"/>
        <v>Capital Cost</v>
      </c>
      <c r="N9" s="110">
        <f>$N$4*HydroProcSyn!B7</f>
        <v>47654.794499199998</v>
      </c>
      <c r="O9" s="105" t="s">
        <v>2596</v>
      </c>
      <c r="P9" s="105"/>
      <c r="R9" s="109" t="str">
        <f>HydroProcSyn!A7</f>
        <v>Capital Cost</v>
      </c>
      <c r="S9" s="194">
        <f>$S$4*HydroProcSyn!B7</f>
        <v>117009.54006499999</v>
      </c>
      <c r="T9" s="105" t="s">
        <v>2596</v>
      </c>
      <c r="U9" s="105"/>
      <c r="W9" s="109" t="str">
        <f>HydroProcOil!A7</f>
        <v>Capital Cost</v>
      </c>
      <c r="X9" s="110">
        <f>$X$4*HydroProcSyn!B7</f>
        <v>53186.154575</v>
      </c>
      <c r="Y9" s="105" t="s">
        <v>2596</v>
      </c>
      <c r="Z9" s="105"/>
    </row>
    <row r="10" spans="1:26" x14ac:dyDescent="0.25">
      <c r="A10" s="206" t="s">
        <v>327</v>
      </c>
      <c r="B10" s="207">
        <v>0.60009999999999997</v>
      </c>
      <c r="C10" s="208" t="s">
        <v>2582</v>
      </c>
      <c r="D10" s="105" t="s">
        <v>2827</v>
      </c>
      <c r="E10" s="208" t="s">
        <v>2592</v>
      </c>
      <c r="H10" s="109" t="str">
        <f>HydroProcOil!O10</f>
        <v>Labor</v>
      </c>
      <c r="I10" s="110">
        <f>I$4*HydroProcSyn!$B8</f>
        <v>1389.899844625</v>
      </c>
      <c r="J10" s="105" t="s">
        <v>2598</v>
      </c>
      <c r="K10" s="105"/>
      <c r="M10" s="109" t="str">
        <f t="shared" si="0"/>
        <v>Labor</v>
      </c>
      <c r="N10" s="110">
        <f>$N$4*HydroProcSyn!B8</f>
        <v>1080.5642175999999</v>
      </c>
      <c r="O10" s="105" t="s">
        <v>2598</v>
      </c>
      <c r="P10" s="105"/>
      <c r="R10" s="109" t="str">
        <f>HydroProcSyn!A8</f>
        <v>Labor</v>
      </c>
      <c r="S10" s="194">
        <f>$S$4*HydroProcSyn!B8</f>
        <v>2653.1710699999999</v>
      </c>
      <c r="T10" s="105" t="s">
        <v>2598</v>
      </c>
      <c r="U10" s="105"/>
      <c r="W10" s="109" t="str">
        <f>HydroProcOil!A8</f>
        <v>Labor</v>
      </c>
      <c r="X10" s="110">
        <f>$X$4*HydroProcSyn!B8</f>
        <v>1205.98685</v>
      </c>
      <c r="Y10" s="105" t="s">
        <v>2598</v>
      </c>
      <c r="Z10" s="105"/>
    </row>
    <row r="11" spans="1:26" x14ac:dyDescent="0.25">
      <c r="A11" s="305" t="s">
        <v>372</v>
      </c>
      <c r="B11" s="204">
        <v>0</v>
      </c>
      <c r="C11" s="205" t="s">
        <v>2582</v>
      </c>
      <c r="D11" s="105" t="s">
        <v>2827</v>
      </c>
      <c r="E11" s="196" t="s">
        <v>2592</v>
      </c>
      <c r="H11" s="84"/>
      <c r="I11" s="83"/>
      <c r="J11" s="83"/>
      <c r="K11" s="83"/>
      <c r="M11" s="84"/>
      <c r="N11" s="83"/>
      <c r="O11" s="83"/>
      <c r="P11" s="83"/>
      <c r="R11" s="84"/>
      <c r="S11" s="458"/>
      <c r="T11" s="83"/>
      <c r="U11" s="83"/>
      <c r="W11" s="84"/>
      <c r="X11" s="83"/>
      <c r="Y11" s="83"/>
      <c r="Z11" s="83"/>
    </row>
    <row r="12" spans="1:26" x14ac:dyDescent="0.25">
      <c r="A12" s="203" t="s">
        <v>447</v>
      </c>
      <c r="B12" s="204">
        <v>4.5999999999999999E-2</v>
      </c>
      <c r="C12" s="205" t="s">
        <v>2582</v>
      </c>
      <c r="D12" s="105" t="s">
        <v>2827</v>
      </c>
      <c r="E12" s="196" t="s">
        <v>2592</v>
      </c>
      <c r="H12" s="210" t="s">
        <v>2600</v>
      </c>
      <c r="I12" s="210"/>
      <c r="J12" s="210"/>
      <c r="K12" s="210"/>
      <c r="M12" s="210" t="s">
        <v>2600</v>
      </c>
      <c r="N12" s="210"/>
      <c r="O12" s="210"/>
      <c r="P12" s="210"/>
      <c r="R12" s="210" t="s">
        <v>2600</v>
      </c>
      <c r="S12" s="461"/>
      <c r="T12" s="210"/>
      <c r="U12" s="210"/>
      <c r="W12" s="210" t="s">
        <v>2600</v>
      </c>
      <c r="X12" s="210"/>
      <c r="Y12" s="210"/>
      <c r="Z12" s="210"/>
    </row>
    <row r="13" spans="1:26" x14ac:dyDescent="0.25">
      <c r="A13" s="203" t="s">
        <v>443</v>
      </c>
      <c r="B13" s="204">
        <v>0</v>
      </c>
      <c r="C13" s="205" t="s">
        <v>2582</v>
      </c>
      <c r="D13" s="105" t="s">
        <v>2827</v>
      </c>
      <c r="E13" s="196" t="s">
        <v>2592</v>
      </c>
      <c r="H13" s="211" t="s">
        <v>2573</v>
      </c>
      <c r="I13" s="211" t="s">
        <v>2574</v>
      </c>
      <c r="J13" s="212" t="s">
        <v>2563</v>
      </c>
      <c r="K13" s="213" t="s">
        <v>2564</v>
      </c>
      <c r="M13" s="211" t="s">
        <v>2573</v>
      </c>
      <c r="N13" s="211" t="s">
        <v>2574</v>
      </c>
      <c r="O13" s="212" t="s">
        <v>2563</v>
      </c>
      <c r="P13" s="213" t="s">
        <v>2564</v>
      </c>
      <c r="R13" s="211" t="s">
        <v>2573</v>
      </c>
      <c r="S13" s="459" t="s">
        <v>2574</v>
      </c>
      <c r="T13" s="212" t="s">
        <v>2563</v>
      </c>
      <c r="U13" s="213" t="s">
        <v>2564</v>
      </c>
      <c r="W13" s="211" t="s">
        <v>2573</v>
      </c>
      <c r="X13" s="211" t="s">
        <v>2574</v>
      </c>
      <c r="Y13" s="212" t="s">
        <v>2563</v>
      </c>
      <c r="Z13" s="213" t="s">
        <v>2564</v>
      </c>
    </row>
    <row r="14" spans="1:26" x14ac:dyDescent="0.25">
      <c r="A14" s="203" t="s">
        <v>425</v>
      </c>
      <c r="B14" s="204">
        <v>0.14510000000000001</v>
      </c>
      <c r="C14" s="205" t="s">
        <v>2582</v>
      </c>
      <c r="D14" s="105" t="s">
        <v>2827</v>
      </c>
      <c r="E14" s="196" t="s">
        <v>2592</v>
      </c>
      <c r="H14" s="214" t="str">
        <f>HydroProcOil!O14</f>
        <v>Jet-A</v>
      </c>
      <c r="I14" s="215">
        <f>HydroProcSyn!$B9*I$4</f>
        <v>43541.9951325</v>
      </c>
      <c r="J14" s="205" t="s">
        <v>2651</v>
      </c>
      <c r="K14" s="205" t="s">
        <v>2601</v>
      </c>
      <c r="M14" s="214" t="str">
        <f t="shared" ref="M14:M20" si="1">H14</f>
        <v>Jet-A</v>
      </c>
      <c r="N14" s="215">
        <f>$N$4*HydroProcSyn!B9</f>
        <v>33851.303808000004</v>
      </c>
      <c r="O14" s="205" t="s">
        <v>2651</v>
      </c>
      <c r="P14" s="205" t="s">
        <v>2601</v>
      </c>
      <c r="R14" s="214" t="str">
        <f>HydroProcSyn!A9</f>
        <v>Jet-A</v>
      </c>
      <c r="S14" s="460">
        <f>$S$4*HydroProcSyn!B9</f>
        <v>83117.040600000008</v>
      </c>
      <c r="T14" s="205" t="s">
        <v>2651</v>
      </c>
      <c r="U14" s="205" t="s">
        <v>2601</v>
      </c>
      <c r="W14" s="214" t="str">
        <f>HydroProcOil!A9</f>
        <v>Jet-A</v>
      </c>
      <c r="X14" s="215">
        <f>$X$4*HydroProcSyn!B9</f>
        <v>37780.472999999998</v>
      </c>
      <c r="Y14" s="205" t="s">
        <v>2651</v>
      </c>
      <c r="Z14" s="205" t="s">
        <v>2601</v>
      </c>
    </row>
    <row r="15" spans="1:26" x14ac:dyDescent="0.25">
      <c r="A15" s="203" t="s">
        <v>431</v>
      </c>
      <c r="B15" s="204">
        <v>7.5399999999999995E-2</v>
      </c>
      <c r="C15" s="205" t="s">
        <v>2582</v>
      </c>
      <c r="D15" s="105" t="s">
        <v>2827</v>
      </c>
      <c r="E15" s="196" t="s">
        <v>2592</v>
      </c>
      <c r="H15" s="214" t="str">
        <f>HydroProcOil!O15</f>
        <v>Water</v>
      </c>
      <c r="I15" s="215">
        <f>HydroProcSyn!$B10*I$4</f>
        <v>369061.45874312497</v>
      </c>
      <c r="J15" s="205" t="s">
        <v>2651</v>
      </c>
      <c r="K15" s="205"/>
      <c r="M15" s="214" t="str">
        <f t="shared" si="1"/>
        <v>Water</v>
      </c>
      <c r="N15" s="215">
        <f>$N$4*HydroProcSyn!B10</f>
        <v>286923.268576</v>
      </c>
      <c r="O15" s="205" t="s">
        <v>2651</v>
      </c>
      <c r="P15" s="205"/>
      <c r="R15" s="214" t="str">
        <f>HydroProcSyn!A10</f>
        <v>Water</v>
      </c>
      <c r="S15" s="460">
        <f>$S$4*HydroProcSyn!B10</f>
        <v>704499.09694999992</v>
      </c>
      <c r="T15" s="205" t="s">
        <v>2651</v>
      </c>
      <c r="U15" s="205"/>
      <c r="W15" s="214" t="str">
        <f>HydroProcOil!A10</f>
        <v>Water</v>
      </c>
      <c r="X15" s="215">
        <f>$X$4*HydroProcSyn!B10</f>
        <v>320226.86225000001</v>
      </c>
      <c r="Y15" s="205" t="s">
        <v>2651</v>
      </c>
      <c r="Z15" s="205"/>
    </row>
    <row r="16" spans="1:26" x14ac:dyDescent="0.25">
      <c r="H16" s="214" t="str">
        <f>HydroProcOil!O16</f>
        <v>CO2 Emissions</v>
      </c>
      <c r="I16" s="215">
        <f>HydroProcSyn!$B11*I$4</f>
        <v>0</v>
      </c>
      <c r="J16" s="205" t="s">
        <v>2651</v>
      </c>
      <c r="K16" s="196"/>
      <c r="M16" s="214" t="str">
        <f t="shared" si="1"/>
        <v>CO2 Emissions</v>
      </c>
      <c r="N16" s="215">
        <f>$N$4*HydroProcSyn!B11</f>
        <v>0</v>
      </c>
      <c r="O16" s="205" t="s">
        <v>2651</v>
      </c>
      <c r="P16" s="196"/>
      <c r="R16" s="214" t="str">
        <f>HydroProcSyn!A11</f>
        <v>CO2 Emissions</v>
      </c>
      <c r="S16" s="460">
        <f>$S$4*HydroProcSyn!B11</f>
        <v>0</v>
      </c>
      <c r="T16" s="205" t="s">
        <v>2651</v>
      </c>
      <c r="U16" s="196"/>
      <c r="W16" s="214" t="str">
        <f>HydroProcOil!A11</f>
        <v>CO2 Emissions</v>
      </c>
      <c r="X16" s="215">
        <f>$X$4*HydroProcSyn!B11</f>
        <v>0</v>
      </c>
      <c r="Y16" s="205" t="s">
        <v>2651</v>
      </c>
      <c r="Z16" s="196"/>
    </row>
    <row r="17" spans="8:26" x14ac:dyDescent="0.25">
      <c r="H17" s="214" t="str">
        <f>HydroProcOil!O17</f>
        <v>Propane, Produced</v>
      </c>
      <c r="I17" s="215">
        <f>HydroProcSyn!$B12*I$4</f>
        <v>28289.996837499999</v>
      </c>
      <c r="J17" s="205" t="s">
        <v>2651</v>
      </c>
      <c r="K17" s="196"/>
      <c r="M17" s="214" t="str">
        <f t="shared" si="1"/>
        <v>Propane, Produced</v>
      </c>
      <c r="N17" s="215">
        <f>$N$4*HydroProcSyn!B12</f>
        <v>21993.784960000001</v>
      </c>
      <c r="O17" s="205" t="s">
        <v>2651</v>
      </c>
      <c r="P17" s="196"/>
      <c r="R17" s="214" t="str">
        <f>HydroProcSyn!A12</f>
        <v>Propane, Produced</v>
      </c>
      <c r="S17" s="460">
        <f>$S$4*HydroProcSyn!B12</f>
        <v>54002.597000000002</v>
      </c>
      <c r="T17" s="205" t="s">
        <v>2651</v>
      </c>
      <c r="U17" s="196"/>
      <c r="W17" s="214" t="str">
        <f>HydroProcOil!A12</f>
        <v>Propane, Produced</v>
      </c>
      <c r="X17" s="215">
        <f>$X$4*HydroProcSyn!B12</f>
        <v>24546.634999999998</v>
      </c>
      <c r="Y17" s="205" t="s">
        <v>2651</v>
      </c>
      <c r="Z17" s="196"/>
    </row>
    <row r="18" spans="8:26" x14ac:dyDescent="0.25">
      <c r="H18" s="214" t="str">
        <f>HydroProcOil!O18</f>
        <v>LPG, Produced</v>
      </c>
      <c r="I18" s="215">
        <f>HydroProcSyn!$B13*I$4</f>
        <v>0</v>
      </c>
      <c r="J18" s="205" t="s">
        <v>2651</v>
      </c>
      <c r="K18" s="196"/>
      <c r="M18" s="214" t="str">
        <f t="shared" si="1"/>
        <v>LPG, Produced</v>
      </c>
      <c r="N18" s="215">
        <f>$N$4*HydroProcSyn!B13</f>
        <v>0</v>
      </c>
      <c r="O18" s="205" t="s">
        <v>2651</v>
      </c>
      <c r="P18" s="196"/>
      <c r="R18" s="214" t="str">
        <f>HydroProcSyn!A13</f>
        <v>LPG, Produced</v>
      </c>
      <c r="S18" s="460">
        <f>$S$4*HydroProcSyn!B13</f>
        <v>0</v>
      </c>
      <c r="T18" s="205" t="s">
        <v>2651</v>
      </c>
      <c r="U18" s="196"/>
      <c r="W18" s="214" t="str">
        <f>HydroProcOil!A13</f>
        <v>LPG, Produced</v>
      </c>
      <c r="X18" s="215">
        <f>$X$4*HydroProcSyn!B13</f>
        <v>0</v>
      </c>
      <c r="Y18" s="205" t="s">
        <v>2651</v>
      </c>
      <c r="Z18" s="196"/>
    </row>
    <row r="19" spans="8:26" x14ac:dyDescent="0.25">
      <c r="H19" s="214" t="str">
        <f>HydroProcOil!O19</f>
        <v>Diesel, Produced</v>
      </c>
      <c r="I19" s="215">
        <f>HydroProcSyn!$B14*I$4</f>
        <v>89236.490024375002</v>
      </c>
      <c r="J19" s="205" t="s">
        <v>2651</v>
      </c>
      <c r="K19" s="196"/>
      <c r="M19" s="214" t="str">
        <f t="shared" si="1"/>
        <v>Diesel, Produced</v>
      </c>
      <c r="N19" s="215">
        <f>$N$4*HydroProcSyn!B14</f>
        <v>69376.047776000007</v>
      </c>
      <c r="O19" s="205" t="s">
        <v>2651</v>
      </c>
      <c r="P19" s="196"/>
      <c r="R19" s="214" t="str">
        <f>HydroProcSyn!A14</f>
        <v>Diesel, Produced</v>
      </c>
      <c r="S19" s="460">
        <f>$S$4*HydroProcSyn!B14</f>
        <v>170342.97445000001</v>
      </c>
      <c r="T19" s="205" t="s">
        <v>2651</v>
      </c>
      <c r="U19" s="196"/>
      <c r="W19" s="214" t="str">
        <f>HydroProcOil!A14</f>
        <v>Diesel, Produced</v>
      </c>
      <c r="X19" s="215">
        <f>$X$4*HydroProcSyn!B14</f>
        <v>77428.624750000003</v>
      </c>
      <c r="Y19" s="205" t="s">
        <v>2651</v>
      </c>
      <c r="Z19" s="196"/>
    </row>
    <row r="20" spans="8:26" x14ac:dyDescent="0.25">
      <c r="H20" s="214" t="str">
        <f>HydroProcOil!O20</f>
        <v>Gasoline, Produced</v>
      </c>
      <c r="I20" s="215">
        <f>HydroProcSyn!$B15*I$4</f>
        <v>46370.99481625</v>
      </c>
      <c r="J20" s="205" t="s">
        <v>2651</v>
      </c>
      <c r="K20" s="196"/>
      <c r="M20" s="214" t="str">
        <f t="shared" si="1"/>
        <v>Gasoline, Produced</v>
      </c>
      <c r="N20" s="215">
        <f>$N$4*HydroProcSyn!B15</f>
        <v>36050.682304000002</v>
      </c>
      <c r="O20" s="205" t="s">
        <v>2651</v>
      </c>
      <c r="P20" s="196"/>
      <c r="R20" s="214" t="str">
        <f>HydroProcSyn!A15</f>
        <v>Gasoline, Produced</v>
      </c>
      <c r="S20" s="460">
        <f>$S$4*HydroProcSyn!B15</f>
        <v>88517.300299999988</v>
      </c>
      <c r="T20" s="205" t="s">
        <v>2651</v>
      </c>
      <c r="U20" s="196"/>
      <c r="W20" s="214" t="str">
        <f>HydroProcOil!A15</f>
        <v>Gasoline, Produced</v>
      </c>
      <c r="X20" s="215">
        <f>$X$4*HydroProcSyn!B15</f>
        <v>40235.136500000001</v>
      </c>
      <c r="Y20" s="205" t="s">
        <v>2651</v>
      </c>
      <c r="Z20" s="196"/>
    </row>
  </sheetData>
  <mergeCells count="8">
    <mergeCell ref="W1:Z1"/>
    <mergeCell ref="W2:Z2"/>
    <mergeCell ref="M1:P1"/>
    <mergeCell ref="M2:P2"/>
    <mergeCell ref="H1:K1"/>
    <mergeCell ref="H2:K2"/>
    <mergeCell ref="R1:U1"/>
    <mergeCell ref="R2:U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README</vt:lpstr>
      <vt:lpstr>PDFData</vt:lpstr>
      <vt:lpstr>LiqFuelDem</vt:lpstr>
      <vt:lpstr>General</vt:lpstr>
      <vt:lpstr>TEA</vt:lpstr>
      <vt:lpstr>NPVSolv</vt:lpstr>
      <vt:lpstr>BaseNPV</vt:lpstr>
      <vt:lpstr>LCA</vt:lpstr>
      <vt:lpstr>LCI</vt:lpstr>
      <vt:lpstr>SubsList</vt:lpstr>
      <vt:lpstr>YieldsAct</vt:lpstr>
      <vt:lpstr>YieldXX</vt:lpstr>
      <vt:lpstr>GeoInputs</vt:lpstr>
      <vt:lpstr>AvRes</vt:lpstr>
      <vt:lpstr>I_O</vt:lpstr>
      <vt:lpstr>SoyCult</vt:lpstr>
      <vt:lpstr>CornCult</vt:lpstr>
      <vt:lpstr>WheatCult</vt:lpstr>
      <vt:lpstr>AlfCult</vt:lpstr>
      <vt:lpstr>MiscCult</vt:lpstr>
      <vt:lpstr>GrassCult</vt:lpstr>
      <vt:lpstr>FPlanCult</vt:lpstr>
      <vt:lpstr>FStockCult</vt:lpstr>
      <vt:lpstr>FResCult</vt:lpstr>
      <vt:lpstr>AlgaeCult</vt:lpstr>
      <vt:lpstr>StarchFerm</vt:lpstr>
      <vt:lpstr>AcidHydFerm</vt:lpstr>
      <vt:lpstr>GasFT</vt:lpstr>
      <vt:lpstr>HTL</vt:lpstr>
      <vt:lpstr>Pyrol</vt:lpstr>
      <vt:lpstr>HexExtSoy</vt:lpstr>
      <vt:lpstr>HexExtAlg</vt:lpstr>
      <vt:lpstr>Transest</vt:lpstr>
      <vt:lpstr>HydroProcOil</vt:lpstr>
      <vt:lpstr>HydroProcSyn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 Beal</dc:creator>
  <cp:keywords/>
  <dc:description/>
  <cp:lastModifiedBy>Jack Smith</cp:lastModifiedBy>
  <cp:revision/>
  <dcterms:created xsi:type="dcterms:W3CDTF">2021-04-30T22:11:58Z</dcterms:created>
  <dcterms:modified xsi:type="dcterms:W3CDTF">2021-10-18T23:09:54Z</dcterms:modified>
  <cp:category/>
  <cp:contentStatus/>
</cp:coreProperties>
</file>